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5F83C41E-40E5-49D1-960D-3D72D5C7D392}" xr6:coauthVersionLast="47" xr6:coauthVersionMax="47" xr10:uidLastSave="{00000000-0000-0000-0000-000000000000}"/>
  <bookViews>
    <workbookView xWindow="-120" yWindow="-120" windowWidth="29040" windowHeight="15720" activeTab="4" xr2:uid="{0A3504D5-6BD8-472D-8D6C-3D29C3829462}"/>
  </bookViews>
  <sheets>
    <sheet name="Nota.FR" sheetId="20" r:id="rId1"/>
    <sheet name="Note.EN" sheetId="21" r:id="rId2"/>
    <sheet name="Nota.ES" sheetId="22" r:id="rId3"/>
    <sheet name="Notice.utilisateur" sheetId="35" r:id="rId4"/>
    <sheet name="tableau.magique.29.11.2025" sheetId="39" r:id="rId5"/>
    <sheet name="Différents.&quot;Postits&quot;FR-EN-ES" sheetId="40" r:id="rId6"/>
    <sheet name="Fiche.préformatée" sheetId="37" r:id="rId7"/>
    <sheet name="Identité.FR-EN-ES" sheetId="13" r:id="rId8"/>
    <sheet name="Répertoire.19.col.A" sheetId="15" r:id="rId9"/>
    <sheet name="Répertoire.19.col.C" sheetId="26" r:id="rId10"/>
    <sheet name="Recette.Mille.feuille" sheetId="36" r:id="rId11"/>
    <sheet name="7.recettes.beignets.acacia" sheetId="44" r:id="rId12"/>
    <sheet name="Répertoire.19.col.F" sheetId="27" r:id="rId13"/>
    <sheet name="Répertoire.19.col.J" sheetId="29" r:id="rId14"/>
    <sheet name="Répertoire.19.col.M" sheetId="28" r:id="rId15"/>
    <sheet name="Traductions.FR-EN-ES" sheetId="2" r:id="rId16"/>
    <sheet name="Vocabulaire.2025" sheetId="33" r:id="rId17"/>
  </sheets>
  <externalReferences>
    <externalReference r:id="rId18"/>
    <externalReference r:id="rId19"/>
  </externalReferences>
  <definedNames>
    <definedName name="_xlnm._FilterDatabase" localSheetId="3" hidden="1">Notice.utilisateur!#REF!</definedName>
    <definedName name="Bananes">[1]!tbl_TypeFruit6[Bananes]</definedName>
    <definedName name="CatCodes">[2]Listes!$A$2:$A$7</definedName>
    <definedName name="Citrons">[1]!tbl_TypeFruit5[Citrons]</definedName>
    <definedName name="date">#REF!</definedName>
    <definedName name="Feries">#REF!</definedName>
    <definedName name="Frais_de_port">1.25</definedName>
    <definedName name="grp_AccoladeVisite">"shp_BraceBottom,txt_WalkMeBrace,shp_BraceLeft"</definedName>
    <definedName name="grp_FlèchesVisite">"shp_ArrowCurved,txt_WalkMeArrows,shp_ArrowStraight"</definedName>
    <definedName name="lst_TypeFruit">[1]!tbl_TypeFruit[Pommes]</definedName>
    <definedName name="matriceFeuilles">"lire.classeur(1)"</definedName>
    <definedName name="mois">#REF!</definedName>
    <definedName name="Oranges">[1]!tbl_TypeFruit4[Oranges]</definedName>
    <definedName name="Pommes">[1]!tbl_TypeFruit[Pommes]</definedName>
    <definedName name="TaxeVente">0.0825</definedName>
    <definedName name="X_Werte">OFFSET(#REF!,1,0,COUNTA(#REF!),1)</definedName>
    <definedName name="Y1_Werte">OFFSET(#REF!,1,0,COUNT(#REF!),1)</definedName>
    <definedName name="Y2_Werte">OFFSET(#REF!,1,0,COUNT(#REF!),1)</definedName>
    <definedName name="_xlnm.Print_Area" localSheetId="6">Fiche.préformatée!$AF$5:$BE$550</definedName>
    <definedName name="_xlnm.Print_Area" localSheetId="10">'Recette.Mille.feuille'!$AF$5:$BE$550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H8" i="28" l="1"/>
  <c r="BH8" i="29"/>
  <c r="BH8" i="27"/>
  <c r="AO4" i="44"/>
  <c r="CY3" i="36"/>
  <c r="BH8" i="26"/>
  <c r="BH8" i="15"/>
  <c r="DI5" i="13"/>
  <c r="R579" i="44"/>
  <c r="M581" i="44" s="1"/>
  <c r="R578" i="44"/>
  <c r="M580" i="44" s="1"/>
  <c r="P470" i="44"/>
  <c r="P469" i="44"/>
  <c r="L401" i="44"/>
  <c r="L400" i="44"/>
  <c r="L399" i="44"/>
  <c r="L398" i="44"/>
  <c r="L397" i="44"/>
  <c r="L396" i="44"/>
  <c r="L393" i="44"/>
  <c r="L390" i="44"/>
  <c r="L386" i="44"/>
  <c r="BH2" i="28"/>
  <c r="BG2" i="28"/>
  <c r="BF2" i="28"/>
  <c r="BE2" i="28"/>
  <c r="BD2" i="28"/>
  <c r="BC2" i="28"/>
  <c r="BB2" i="28"/>
  <c r="BA2" i="28"/>
  <c r="AZ2" i="28"/>
  <c r="AY2" i="28"/>
  <c r="AX2" i="28"/>
  <c r="AW2" i="28"/>
  <c r="AV2" i="28"/>
  <c r="AU2" i="28"/>
  <c r="AT2" i="28"/>
  <c r="AS2" i="28"/>
  <c r="AR2" i="28"/>
  <c r="AQ2" i="28"/>
  <c r="AP2" i="28"/>
  <c r="BH1" i="28"/>
  <c r="BG1" i="28"/>
  <c r="BF1" i="28"/>
  <c r="BE1" i="28"/>
  <c r="BD1" i="28"/>
  <c r="BC1" i="28"/>
  <c r="BB1" i="28"/>
  <c r="BA1" i="28"/>
  <c r="AZ1" i="28"/>
  <c r="AY1" i="28"/>
  <c r="AX1" i="28"/>
  <c r="AW1" i="28"/>
  <c r="AV1" i="28"/>
  <c r="AU1" i="28"/>
  <c r="AT1" i="28"/>
  <c r="AS1" i="28"/>
  <c r="AR1" i="28"/>
  <c r="AQ1" i="28"/>
  <c r="AP1" i="28"/>
  <c r="AN2" i="28"/>
  <c r="AM2" i="28"/>
  <c r="AL2" i="28"/>
  <c r="AK2" i="28"/>
  <c r="AJ2" i="28"/>
  <c r="AI2" i="28"/>
  <c r="AH2" i="28"/>
  <c r="AG2" i="28"/>
  <c r="AF2" i="28"/>
  <c r="AE2" i="28"/>
  <c r="AD2" i="28"/>
  <c r="AC2" i="28"/>
  <c r="AB2" i="28"/>
  <c r="AA2" i="28"/>
  <c r="Z2" i="28"/>
  <c r="Y2" i="28"/>
  <c r="X2" i="28"/>
  <c r="W2" i="28"/>
  <c r="V2" i="28"/>
  <c r="AN1" i="28"/>
  <c r="AM1" i="28"/>
  <c r="AL1" i="28"/>
  <c r="AK1" i="28"/>
  <c r="AJ1" i="28"/>
  <c r="AI1" i="28"/>
  <c r="AH1" i="28"/>
  <c r="AG1" i="28"/>
  <c r="AF1" i="28"/>
  <c r="AE1" i="28"/>
  <c r="AD1" i="28"/>
  <c r="AC1" i="28"/>
  <c r="AB1" i="28"/>
  <c r="AA1" i="28"/>
  <c r="Z1" i="28"/>
  <c r="Y1" i="28"/>
  <c r="X1" i="28"/>
  <c r="W1" i="28"/>
  <c r="V1" i="28"/>
  <c r="T2" i="28"/>
  <c r="S2" i="28"/>
  <c r="R2" i="28"/>
  <c r="Q2" i="28"/>
  <c r="P2" i="28"/>
  <c r="O2" i="28"/>
  <c r="N2" i="28"/>
  <c r="M2" i="28"/>
  <c r="L2" i="28"/>
  <c r="K2" i="28"/>
  <c r="J2" i="28"/>
  <c r="I2" i="28"/>
  <c r="H2" i="28"/>
  <c r="G2" i="28"/>
  <c r="F2" i="28"/>
  <c r="E2" i="28"/>
  <c r="D2" i="28"/>
  <c r="C2" i="28"/>
  <c r="B2" i="28"/>
  <c r="T1" i="28"/>
  <c r="S1" i="28"/>
  <c r="R1" i="28"/>
  <c r="Q1" i="28"/>
  <c r="P1" i="28"/>
  <c r="O1" i="28"/>
  <c r="N1" i="28"/>
  <c r="M1" i="28"/>
  <c r="L1" i="28"/>
  <c r="K1" i="28"/>
  <c r="J1" i="28"/>
  <c r="I1" i="28"/>
  <c r="H1" i="28"/>
  <c r="G1" i="28"/>
  <c r="F1" i="28"/>
  <c r="E1" i="28"/>
  <c r="D1" i="28"/>
  <c r="C1" i="28"/>
  <c r="B1" i="28"/>
  <c r="BH2" i="29"/>
  <c r="BG2" i="29"/>
  <c r="BF2" i="29"/>
  <c r="BE2" i="29"/>
  <c r="BD2" i="29"/>
  <c r="BC2" i="29"/>
  <c r="BB2" i="29"/>
  <c r="BA2" i="29"/>
  <c r="AZ2" i="29"/>
  <c r="AY2" i="29"/>
  <c r="AX2" i="29"/>
  <c r="AW2" i="29"/>
  <c r="AV2" i="29"/>
  <c r="AU2" i="29"/>
  <c r="AT2" i="29"/>
  <c r="AS2" i="29"/>
  <c r="AR2" i="29"/>
  <c r="AQ2" i="29"/>
  <c r="AP2" i="29"/>
  <c r="BH1" i="29"/>
  <c r="BG1" i="29"/>
  <c r="BF1" i="29"/>
  <c r="BE1" i="29"/>
  <c r="BD1" i="29"/>
  <c r="BC1" i="29"/>
  <c r="BB1" i="29"/>
  <c r="BA1" i="29"/>
  <c r="AZ1" i="29"/>
  <c r="AY1" i="29"/>
  <c r="AX1" i="29"/>
  <c r="AW1" i="29"/>
  <c r="AV1" i="29"/>
  <c r="AU1" i="29"/>
  <c r="AT1" i="29"/>
  <c r="AS1" i="29"/>
  <c r="AR1" i="29"/>
  <c r="AQ1" i="29"/>
  <c r="AP1" i="29"/>
  <c r="AN2" i="29"/>
  <c r="AM2" i="29"/>
  <c r="AL2" i="29"/>
  <c r="AK2" i="29"/>
  <c r="AJ2" i="29"/>
  <c r="AI2" i="29"/>
  <c r="AH2" i="29"/>
  <c r="AG2" i="29"/>
  <c r="AF2" i="29"/>
  <c r="AE2" i="29"/>
  <c r="AD2" i="29"/>
  <c r="AC2" i="29"/>
  <c r="AB2" i="29"/>
  <c r="AA2" i="29"/>
  <c r="Z2" i="29"/>
  <c r="Y2" i="29"/>
  <c r="X2" i="29"/>
  <c r="W2" i="29"/>
  <c r="V2" i="29"/>
  <c r="AN1" i="29"/>
  <c r="AM1" i="29"/>
  <c r="AL1" i="29"/>
  <c r="AK1" i="29"/>
  <c r="AJ1" i="29"/>
  <c r="AI1" i="29"/>
  <c r="AH1" i="29"/>
  <c r="AG1" i="29"/>
  <c r="AF1" i="29"/>
  <c r="AE1" i="29"/>
  <c r="AD1" i="29"/>
  <c r="AC1" i="29"/>
  <c r="AB1" i="29"/>
  <c r="AA1" i="29"/>
  <c r="Z1" i="29"/>
  <c r="Y1" i="29"/>
  <c r="X1" i="29"/>
  <c r="W1" i="29"/>
  <c r="V1" i="29"/>
  <c r="T2" i="29"/>
  <c r="S2" i="29"/>
  <c r="R2" i="29"/>
  <c r="Q2" i="29"/>
  <c r="P2" i="29"/>
  <c r="O2" i="29"/>
  <c r="N2" i="29"/>
  <c r="M2" i="29"/>
  <c r="L2" i="29"/>
  <c r="K2" i="29"/>
  <c r="J2" i="29"/>
  <c r="I2" i="29"/>
  <c r="H2" i="29"/>
  <c r="G2" i="29"/>
  <c r="F2" i="29"/>
  <c r="E2" i="29"/>
  <c r="D2" i="29"/>
  <c r="C2" i="29"/>
  <c r="B2" i="29"/>
  <c r="T1" i="29"/>
  <c r="S1" i="29"/>
  <c r="R1" i="29"/>
  <c r="Q1" i="29"/>
  <c r="P1" i="29"/>
  <c r="O1" i="29"/>
  <c r="N1" i="29"/>
  <c r="M1" i="29"/>
  <c r="L1" i="29"/>
  <c r="K1" i="29"/>
  <c r="J1" i="29"/>
  <c r="I1" i="29"/>
  <c r="H1" i="29"/>
  <c r="G1" i="29"/>
  <c r="F1" i="29"/>
  <c r="E1" i="29"/>
  <c r="D1" i="29"/>
  <c r="C1" i="29"/>
  <c r="B1" i="29"/>
  <c r="BH2" i="27"/>
  <c r="BG2" i="27"/>
  <c r="BF2" i="27"/>
  <c r="BE2" i="27"/>
  <c r="BD2" i="27"/>
  <c r="BC2" i="27"/>
  <c r="BB2" i="27"/>
  <c r="BA2" i="27"/>
  <c r="AZ2" i="27"/>
  <c r="AY2" i="27"/>
  <c r="AX2" i="27"/>
  <c r="AW2" i="27"/>
  <c r="AV2" i="27"/>
  <c r="AU2" i="27"/>
  <c r="AT2" i="27"/>
  <c r="AS2" i="27"/>
  <c r="AR2" i="27"/>
  <c r="AQ2" i="27"/>
  <c r="AP2" i="27"/>
  <c r="BH1" i="27"/>
  <c r="BG1" i="27"/>
  <c r="BF1" i="27"/>
  <c r="BE1" i="27"/>
  <c r="BD1" i="27"/>
  <c r="BC1" i="27"/>
  <c r="BB1" i="27"/>
  <c r="BA1" i="27"/>
  <c r="AZ1" i="27"/>
  <c r="AY1" i="27"/>
  <c r="AX1" i="27"/>
  <c r="AW1" i="27"/>
  <c r="AV1" i="27"/>
  <c r="AU1" i="27"/>
  <c r="AT1" i="27"/>
  <c r="AS1" i="27"/>
  <c r="AR1" i="27"/>
  <c r="AQ1" i="27"/>
  <c r="AP1" i="27"/>
  <c r="AN2" i="27"/>
  <c r="AM2" i="27"/>
  <c r="AL2" i="27"/>
  <c r="AK2" i="27"/>
  <c r="AJ2" i="27"/>
  <c r="AI2" i="27"/>
  <c r="AH2" i="27"/>
  <c r="AG2" i="27"/>
  <c r="AF2" i="27"/>
  <c r="AE2" i="27"/>
  <c r="AD2" i="27"/>
  <c r="AC2" i="27"/>
  <c r="AB2" i="27"/>
  <c r="AA2" i="27"/>
  <c r="Z2" i="27"/>
  <c r="Y2" i="27"/>
  <c r="X2" i="27"/>
  <c r="W2" i="27"/>
  <c r="V2" i="27"/>
  <c r="AN1" i="27"/>
  <c r="AM1" i="27"/>
  <c r="AL1" i="27"/>
  <c r="AK1" i="27"/>
  <c r="AJ1" i="27"/>
  <c r="AI1" i="27"/>
  <c r="AH1" i="27"/>
  <c r="AG1" i="27"/>
  <c r="AF1" i="27"/>
  <c r="AE1" i="27"/>
  <c r="AD1" i="27"/>
  <c r="AC1" i="27"/>
  <c r="AB1" i="27"/>
  <c r="AA1" i="27"/>
  <c r="Z1" i="27"/>
  <c r="Y1" i="27"/>
  <c r="X1" i="27"/>
  <c r="W1" i="27"/>
  <c r="V1" i="27"/>
  <c r="T2" i="27"/>
  <c r="S2" i="27"/>
  <c r="R2" i="27"/>
  <c r="Q2" i="27"/>
  <c r="P2" i="27"/>
  <c r="O2" i="27"/>
  <c r="N2" i="27"/>
  <c r="M2" i="27"/>
  <c r="L2" i="27"/>
  <c r="K2" i="27"/>
  <c r="J2" i="27"/>
  <c r="I2" i="27"/>
  <c r="H2" i="27"/>
  <c r="G2" i="27"/>
  <c r="F2" i="27"/>
  <c r="E2" i="27"/>
  <c r="D2" i="27"/>
  <c r="C2" i="27"/>
  <c r="B2" i="27"/>
  <c r="T1" i="27"/>
  <c r="S1" i="27"/>
  <c r="R1" i="27"/>
  <c r="Q1" i="27"/>
  <c r="P1" i="27"/>
  <c r="O1" i="27"/>
  <c r="N1" i="27"/>
  <c r="M1" i="27"/>
  <c r="L1" i="27"/>
  <c r="K1" i="27"/>
  <c r="J1" i="27"/>
  <c r="I1" i="27"/>
  <c r="H1" i="27"/>
  <c r="G1" i="27"/>
  <c r="F1" i="27"/>
  <c r="E1" i="27"/>
  <c r="D1" i="27"/>
  <c r="C1" i="27"/>
  <c r="B1" i="27"/>
  <c r="T2" i="44"/>
  <c r="S2" i="44"/>
  <c r="R2" i="44"/>
  <c r="Q2" i="44"/>
  <c r="P2" i="44"/>
  <c r="O2" i="44"/>
  <c r="N2" i="44"/>
  <c r="M2" i="44"/>
  <c r="L2" i="44"/>
  <c r="K2" i="44"/>
  <c r="J2" i="44"/>
  <c r="I2" i="44"/>
  <c r="H2" i="44"/>
  <c r="G2" i="44"/>
  <c r="F2" i="44"/>
  <c r="E2" i="44"/>
  <c r="D2" i="44"/>
  <c r="C2" i="44"/>
  <c r="B2" i="44"/>
  <c r="T1" i="44"/>
  <c r="S1" i="44"/>
  <c r="R1" i="44"/>
  <c r="Q1" i="44"/>
  <c r="P1" i="44"/>
  <c r="O1" i="44"/>
  <c r="N1" i="44"/>
  <c r="M1" i="44"/>
  <c r="L1" i="44"/>
  <c r="K1" i="44"/>
  <c r="J1" i="44"/>
  <c r="I1" i="44"/>
  <c r="H1" i="44"/>
  <c r="G1" i="44"/>
  <c r="F1" i="44"/>
  <c r="E1" i="44"/>
  <c r="D1" i="44"/>
  <c r="C1" i="44"/>
  <c r="B1" i="44"/>
  <c r="R1" i="36"/>
  <c r="S1" i="36"/>
  <c r="T1" i="36"/>
  <c r="U1" i="36"/>
  <c r="V1" i="36"/>
  <c r="W1" i="36"/>
  <c r="X1" i="36"/>
  <c r="Y1" i="36"/>
  <c r="Z1" i="36"/>
  <c r="AA1" i="36"/>
  <c r="AB1" i="36"/>
  <c r="AC1" i="36"/>
  <c r="L1" i="36"/>
  <c r="M1" i="36"/>
  <c r="N1" i="36"/>
  <c r="O1" i="36"/>
  <c r="P1" i="36"/>
  <c r="Q1" i="36"/>
  <c r="AD1" i="36"/>
  <c r="BH2" i="26"/>
  <c r="BG2" i="26"/>
  <c r="BF2" i="26"/>
  <c r="BE2" i="26"/>
  <c r="BD2" i="26"/>
  <c r="BC2" i="26"/>
  <c r="BB2" i="26"/>
  <c r="BA2" i="26"/>
  <c r="AZ2" i="26"/>
  <c r="AY2" i="26"/>
  <c r="AX2" i="26"/>
  <c r="AW2" i="26"/>
  <c r="AV2" i="26"/>
  <c r="AU2" i="26"/>
  <c r="AT2" i="26"/>
  <c r="AS2" i="26"/>
  <c r="AR2" i="26"/>
  <c r="AQ2" i="26"/>
  <c r="AP2" i="26"/>
  <c r="BH1" i="26"/>
  <c r="BG1" i="26"/>
  <c r="BF1" i="26"/>
  <c r="BE1" i="26"/>
  <c r="BD1" i="26"/>
  <c r="BC1" i="26"/>
  <c r="BB1" i="26"/>
  <c r="BA1" i="26"/>
  <c r="AZ1" i="26"/>
  <c r="AY1" i="26"/>
  <c r="AX1" i="26"/>
  <c r="AW1" i="26"/>
  <c r="AV1" i="26"/>
  <c r="AU1" i="26"/>
  <c r="AT1" i="26"/>
  <c r="AS1" i="26"/>
  <c r="AR1" i="26"/>
  <c r="AQ1" i="26"/>
  <c r="AP1" i="26"/>
  <c r="AN2" i="26"/>
  <c r="AM2" i="26"/>
  <c r="AL2" i="26"/>
  <c r="AK2" i="26"/>
  <c r="AJ2" i="26"/>
  <c r="AI2" i="26"/>
  <c r="AH2" i="26"/>
  <c r="AG2" i="26"/>
  <c r="AF2" i="26"/>
  <c r="AE2" i="26"/>
  <c r="AD2" i="26"/>
  <c r="AC2" i="26"/>
  <c r="AB2" i="26"/>
  <c r="AA2" i="26"/>
  <c r="Z2" i="26"/>
  <c r="Y2" i="26"/>
  <c r="X2" i="26"/>
  <c r="W2" i="26"/>
  <c r="V2" i="26"/>
  <c r="AN1" i="26"/>
  <c r="AM1" i="26"/>
  <c r="AL1" i="26"/>
  <c r="AK1" i="26"/>
  <c r="AJ1" i="26"/>
  <c r="AI1" i="26"/>
  <c r="AH1" i="26"/>
  <c r="AG1" i="26"/>
  <c r="AF1" i="26"/>
  <c r="AE1" i="26"/>
  <c r="AD1" i="26"/>
  <c r="AC1" i="26"/>
  <c r="AB1" i="26"/>
  <c r="AA1" i="26"/>
  <c r="Z1" i="26"/>
  <c r="Y1" i="26"/>
  <c r="X1" i="26"/>
  <c r="W1" i="26"/>
  <c r="V1" i="26"/>
  <c r="T2" i="26"/>
  <c r="S2" i="26"/>
  <c r="R2" i="26"/>
  <c r="Q2" i="26"/>
  <c r="P2" i="26"/>
  <c r="O2" i="26"/>
  <c r="N2" i="26"/>
  <c r="M2" i="26"/>
  <c r="L2" i="26"/>
  <c r="K2" i="26"/>
  <c r="J2" i="26"/>
  <c r="I2" i="26"/>
  <c r="H2" i="26"/>
  <c r="G2" i="26"/>
  <c r="F2" i="26"/>
  <c r="E2" i="26"/>
  <c r="D2" i="26"/>
  <c r="C2" i="26"/>
  <c r="B2" i="26"/>
  <c r="T1" i="26"/>
  <c r="S1" i="26"/>
  <c r="R1" i="26"/>
  <c r="Q1" i="26"/>
  <c r="P1" i="26"/>
  <c r="O1" i="26"/>
  <c r="N1" i="26"/>
  <c r="M1" i="26"/>
  <c r="L1" i="26"/>
  <c r="K1" i="26"/>
  <c r="J1" i="26"/>
  <c r="I1" i="26"/>
  <c r="H1" i="26"/>
  <c r="G1" i="26"/>
  <c r="F1" i="26"/>
  <c r="E1" i="26"/>
  <c r="D1" i="26"/>
  <c r="C1" i="26"/>
  <c r="B1" i="26"/>
  <c r="BH2" i="15"/>
  <c r="BG2" i="15"/>
  <c r="BF2" i="15"/>
  <c r="BE2" i="15"/>
  <c r="BD2" i="15"/>
  <c r="BC2" i="15"/>
  <c r="BB2" i="15"/>
  <c r="BA2" i="15"/>
  <c r="AZ2" i="15"/>
  <c r="AY2" i="15"/>
  <c r="AX2" i="15"/>
  <c r="AW2" i="15"/>
  <c r="AV2" i="15"/>
  <c r="AU2" i="15"/>
  <c r="AT2" i="15"/>
  <c r="AS2" i="15"/>
  <c r="AR2" i="15"/>
  <c r="AQ2" i="15"/>
  <c r="AP2" i="15"/>
  <c r="BH1" i="15"/>
  <c r="BG1" i="15"/>
  <c r="BF1" i="15"/>
  <c r="BE1" i="15"/>
  <c r="BD1" i="15"/>
  <c r="BC1" i="15"/>
  <c r="BB1" i="15"/>
  <c r="BA1" i="15"/>
  <c r="AZ1" i="15"/>
  <c r="AY1" i="15"/>
  <c r="AX1" i="15"/>
  <c r="AW1" i="15"/>
  <c r="AV1" i="15"/>
  <c r="AU1" i="15"/>
  <c r="AT1" i="15"/>
  <c r="AS1" i="15"/>
  <c r="AR1" i="15"/>
  <c r="AQ1" i="15"/>
  <c r="AP1" i="15"/>
  <c r="AN2" i="15"/>
  <c r="AM2" i="15"/>
  <c r="AL2" i="15"/>
  <c r="AK2" i="15"/>
  <c r="AJ2" i="15"/>
  <c r="AI2" i="15"/>
  <c r="AH2" i="15"/>
  <c r="AG2" i="15"/>
  <c r="AF2" i="15"/>
  <c r="AE2" i="15"/>
  <c r="AD2" i="15"/>
  <c r="AC2" i="15"/>
  <c r="AB2" i="15"/>
  <c r="AA2" i="15"/>
  <c r="Z2" i="15"/>
  <c r="Y2" i="15"/>
  <c r="X2" i="15"/>
  <c r="W2" i="15"/>
  <c r="V2" i="15"/>
  <c r="AN1" i="15"/>
  <c r="AM1" i="15"/>
  <c r="AL1" i="15"/>
  <c r="AK1" i="15"/>
  <c r="AJ1" i="15"/>
  <c r="AI1" i="15"/>
  <c r="AH1" i="15"/>
  <c r="AG1" i="15"/>
  <c r="AF1" i="15"/>
  <c r="AE1" i="15"/>
  <c r="AD1" i="15"/>
  <c r="AC1" i="15"/>
  <c r="AB1" i="15"/>
  <c r="AA1" i="15"/>
  <c r="Z1" i="15"/>
  <c r="Y1" i="15"/>
  <c r="X1" i="15"/>
  <c r="W1" i="15"/>
  <c r="V1" i="15"/>
  <c r="T2" i="15"/>
  <c r="S2" i="15"/>
  <c r="R2" i="15"/>
  <c r="Q2" i="15"/>
  <c r="P2" i="15"/>
  <c r="O2" i="15"/>
  <c r="N2" i="15"/>
  <c r="M2" i="15"/>
  <c r="L2" i="15"/>
  <c r="K2" i="15"/>
  <c r="J2" i="15"/>
  <c r="I2" i="15"/>
  <c r="H2" i="15"/>
  <c r="G2" i="15"/>
  <c r="F2" i="15"/>
  <c r="E2" i="15"/>
  <c r="D2" i="15"/>
  <c r="C2" i="15"/>
  <c r="B2" i="15"/>
  <c r="T1" i="15"/>
  <c r="S1" i="15"/>
  <c r="R1" i="15"/>
  <c r="Q1" i="15"/>
  <c r="P1" i="15"/>
  <c r="O1" i="15"/>
  <c r="N1" i="15"/>
  <c r="M1" i="15"/>
  <c r="L1" i="15"/>
  <c r="K1" i="15"/>
  <c r="J1" i="15"/>
  <c r="I1" i="15"/>
  <c r="H1" i="15"/>
  <c r="G1" i="15"/>
  <c r="F1" i="15"/>
  <c r="E1" i="15"/>
  <c r="D1" i="15"/>
  <c r="C1" i="15"/>
  <c r="B1" i="15"/>
  <c r="T2" i="40"/>
  <c r="S2" i="40"/>
  <c r="R2" i="40"/>
  <c r="Q2" i="40"/>
  <c r="P2" i="40"/>
  <c r="O2" i="40"/>
  <c r="N2" i="40"/>
  <c r="M2" i="40"/>
  <c r="L2" i="40"/>
  <c r="K2" i="40"/>
  <c r="J2" i="40"/>
  <c r="I2" i="40"/>
  <c r="H2" i="40"/>
  <c r="G2" i="40"/>
  <c r="F2" i="40"/>
  <c r="E2" i="40"/>
  <c r="D2" i="40"/>
  <c r="C2" i="40"/>
  <c r="B2" i="40"/>
  <c r="T1" i="40"/>
  <c r="S1" i="40"/>
  <c r="R1" i="40"/>
  <c r="Q1" i="40"/>
  <c r="P1" i="40"/>
  <c r="O1" i="40"/>
  <c r="N1" i="40"/>
  <c r="M1" i="40"/>
  <c r="L1" i="40"/>
  <c r="K1" i="40"/>
  <c r="J1" i="40"/>
  <c r="I1" i="40"/>
  <c r="H1" i="40"/>
  <c r="G1" i="40"/>
  <c r="F1" i="40"/>
  <c r="E1" i="40"/>
  <c r="D1" i="40"/>
  <c r="C1" i="40"/>
  <c r="B1" i="40"/>
  <c r="AN2" i="40"/>
  <c r="AM2" i="40"/>
  <c r="AL2" i="40"/>
  <c r="AK2" i="40"/>
  <c r="AJ2" i="40"/>
  <c r="AI2" i="40"/>
  <c r="AH2" i="40"/>
  <c r="AG2" i="40"/>
  <c r="AF2" i="40"/>
  <c r="AE2" i="40"/>
  <c r="AD2" i="40"/>
  <c r="AC2" i="40"/>
  <c r="AB2" i="40"/>
  <c r="AA2" i="40"/>
  <c r="Z2" i="40"/>
  <c r="Y2" i="40"/>
  <c r="X2" i="40"/>
  <c r="W2" i="40"/>
  <c r="V2" i="40"/>
  <c r="AN1" i="40"/>
  <c r="AM1" i="40"/>
  <c r="AL1" i="40"/>
  <c r="AK1" i="40"/>
  <c r="AJ1" i="40"/>
  <c r="AI1" i="40"/>
  <c r="AH1" i="40"/>
  <c r="AG1" i="40"/>
  <c r="AF1" i="40"/>
  <c r="AE1" i="40"/>
  <c r="AD1" i="40"/>
  <c r="AC1" i="40"/>
  <c r="AB1" i="40"/>
  <c r="AA1" i="40"/>
  <c r="Z1" i="40"/>
  <c r="Y1" i="40"/>
  <c r="X1" i="40"/>
  <c r="W1" i="40"/>
  <c r="V1" i="40"/>
  <c r="BF1" i="40"/>
  <c r="BF2" i="40"/>
  <c r="T519" i="40"/>
  <c r="S519" i="40"/>
  <c r="R519" i="40"/>
  <c r="Q519" i="40"/>
  <c r="P519" i="40"/>
  <c r="P517" i="40"/>
  <c r="T516" i="40"/>
  <c r="S516" i="40"/>
  <c r="R516" i="40"/>
  <c r="Q516" i="40"/>
  <c r="P516" i="40"/>
  <c r="P514" i="40"/>
  <c r="AN519" i="40"/>
  <c r="AM519" i="40"/>
  <c r="AL519" i="40"/>
  <c r="AK519" i="40"/>
  <c r="AJ519" i="40"/>
  <c r="AJ517" i="40"/>
  <c r="AN516" i="40"/>
  <c r="AM516" i="40"/>
  <c r="AL516" i="40"/>
  <c r="AK516" i="40"/>
  <c r="AJ516" i="40"/>
  <c r="AJ514" i="40"/>
  <c r="O366" i="40"/>
  <c r="Q383" i="40"/>
  <c r="BF449" i="40"/>
  <c r="AV598" i="40"/>
  <c r="AB598" i="40"/>
  <c r="H598" i="40"/>
  <c r="AZ593" i="40"/>
  <c r="AF593" i="40"/>
  <c r="L593" i="40"/>
  <c r="AZ592" i="40"/>
  <c r="AP592" i="40"/>
  <c r="AF592" i="40"/>
  <c r="V592" i="40"/>
  <c r="L592" i="40"/>
  <c r="B592" i="40"/>
  <c r="AZ591" i="40"/>
  <c r="AP591" i="40"/>
  <c r="AF591" i="40"/>
  <c r="V591" i="40"/>
  <c r="L591" i="40"/>
  <c r="B591" i="40"/>
  <c r="AZ590" i="40"/>
  <c r="AP590" i="40"/>
  <c r="AF590" i="40"/>
  <c r="V590" i="40"/>
  <c r="L590" i="40"/>
  <c r="B590" i="40"/>
  <c r="AZ589" i="40"/>
  <c r="AP589" i="40"/>
  <c r="AF589" i="40"/>
  <c r="V589" i="40"/>
  <c r="L589" i="40"/>
  <c r="B589" i="40"/>
  <c r="AZ588" i="40"/>
  <c r="AP588" i="40"/>
  <c r="AF588" i="40"/>
  <c r="V588" i="40"/>
  <c r="L588" i="40"/>
  <c r="B588" i="40"/>
  <c r="AZ587" i="40"/>
  <c r="AP587" i="40"/>
  <c r="AF587" i="40"/>
  <c r="V587" i="40"/>
  <c r="L587" i="40"/>
  <c r="B587" i="40"/>
  <c r="AZ586" i="40"/>
  <c r="AP586" i="40"/>
  <c r="AF586" i="40"/>
  <c r="V586" i="40"/>
  <c r="L586" i="40"/>
  <c r="B586" i="40"/>
  <c r="AZ585" i="40"/>
  <c r="AP585" i="40"/>
  <c r="AF585" i="40"/>
  <c r="V585" i="40"/>
  <c r="L585" i="40"/>
  <c r="B585" i="40"/>
  <c r="AZ584" i="40"/>
  <c r="AP584" i="40"/>
  <c r="AF584" i="40"/>
  <c r="V584" i="40"/>
  <c r="L584" i="40"/>
  <c r="B584" i="40"/>
  <c r="AZ583" i="40"/>
  <c r="AP583" i="40"/>
  <c r="AF583" i="40"/>
  <c r="V583" i="40"/>
  <c r="L583" i="40"/>
  <c r="B583" i="40"/>
  <c r="AP582" i="40"/>
  <c r="V582" i="40"/>
  <c r="B582" i="40"/>
  <c r="AZ580" i="40"/>
  <c r="AY580" i="40"/>
  <c r="AX580" i="40"/>
  <c r="AW580" i="40"/>
  <c r="AV580" i="40"/>
  <c r="AU580" i="40"/>
  <c r="AF580" i="40"/>
  <c r="AE580" i="40"/>
  <c r="AD580" i="40"/>
  <c r="AC580" i="40"/>
  <c r="AB580" i="40"/>
  <c r="AA580" i="40"/>
  <c r="L580" i="40"/>
  <c r="K580" i="40"/>
  <c r="J580" i="40"/>
  <c r="I580" i="40"/>
  <c r="H580" i="40"/>
  <c r="G580" i="40"/>
  <c r="BG575" i="40"/>
  <c r="AM575" i="40"/>
  <c r="S575" i="40"/>
  <c r="BH574" i="40"/>
  <c r="BF574" i="40"/>
  <c r="BE574" i="40"/>
  <c r="BD574" i="40" a="1"/>
  <c r="BD574" i="40" s="1"/>
  <c r="AW574" i="40"/>
  <c r="AP574" i="40"/>
  <c r="AN574" i="40"/>
  <c r="AL574" i="40"/>
  <c r="AK574" i="40"/>
  <c r="AJ574" i="40" a="1"/>
  <c r="AJ574" i="40" s="1"/>
  <c r="AC574" i="40"/>
  <c r="V574" i="40"/>
  <c r="T574" i="40"/>
  <c r="R574" i="40"/>
  <c r="Q574" i="40"/>
  <c r="P574" i="40" a="1"/>
  <c r="P574" i="40" s="1"/>
  <c r="I574" i="40"/>
  <c r="B574" i="40"/>
  <c r="BH573" i="40"/>
  <c r="BF573" i="40"/>
  <c r="BE573" i="40"/>
  <c r="BD573" i="40" a="1"/>
  <c r="BD573" i="40" s="1"/>
  <c r="AW573" i="40"/>
  <c r="AP573" i="40"/>
  <c r="AN573" i="40"/>
  <c r="AL573" i="40"/>
  <c r="AK573" i="40"/>
  <c r="AJ573" i="40" a="1"/>
  <c r="AJ573" i="40" s="1"/>
  <c r="AC573" i="40"/>
  <c r="V573" i="40"/>
  <c r="T573" i="40"/>
  <c r="R573" i="40"/>
  <c r="Q573" i="40"/>
  <c r="P573" i="40" a="1"/>
  <c r="P573" i="40" s="1"/>
  <c r="I573" i="40"/>
  <c r="B573" i="40"/>
  <c r="BH572" i="40"/>
  <c r="BF572" i="40"/>
  <c r="BE572" i="40"/>
  <c r="BD572" i="40" a="1"/>
  <c r="BD572" i="40" s="1"/>
  <c r="AW572" i="40"/>
  <c r="AP572" i="40"/>
  <c r="AN572" i="40"/>
  <c r="AL572" i="40"/>
  <c r="AK572" i="40"/>
  <c r="AJ572" i="40" a="1"/>
  <c r="AJ572" i="40" s="1"/>
  <c r="AC572" i="40"/>
  <c r="V572" i="40"/>
  <c r="T572" i="40"/>
  <c r="R572" i="40"/>
  <c r="Q572" i="40"/>
  <c r="P572" i="40" a="1"/>
  <c r="P572" i="40" s="1"/>
  <c r="I572" i="40"/>
  <c r="B572" i="40"/>
  <c r="BH571" i="40"/>
  <c r="BF571" i="40"/>
  <c r="BE571" i="40"/>
  <c r="BD571" i="40" a="1"/>
  <c r="BD571" i="40" s="1"/>
  <c r="AW571" i="40"/>
  <c r="AP571" i="40"/>
  <c r="AN571" i="40"/>
  <c r="AL571" i="40"/>
  <c r="AK571" i="40"/>
  <c r="AJ571" i="40" a="1"/>
  <c r="AJ571" i="40" s="1"/>
  <c r="AC571" i="40"/>
  <c r="V571" i="40"/>
  <c r="T571" i="40"/>
  <c r="R571" i="40"/>
  <c r="Q571" i="40"/>
  <c r="P571" i="40" a="1"/>
  <c r="P571" i="40" s="1"/>
  <c r="I571" i="40"/>
  <c r="B571" i="40"/>
  <c r="BH570" i="40"/>
  <c r="BF570" i="40"/>
  <c r="BE570" i="40"/>
  <c r="BD570" i="40" a="1"/>
  <c r="BD570" i="40" s="1"/>
  <c r="AW570" i="40"/>
  <c r="AP570" i="40"/>
  <c r="AN570" i="40"/>
  <c r="AL570" i="40"/>
  <c r="AK570" i="40"/>
  <c r="AJ570" i="40" a="1"/>
  <c r="AJ570" i="40" s="1"/>
  <c r="AC570" i="40"/>
  <c r="V570" i="40"/>
  <c r="T570" i="40"/>
  <c r="R570" i="40"/>
  <c r="Q570" i="40"/>
  <c r="P570" i="40" a="1"/>
  <c r="P570" i="40" s="1"/>
  <c r="I570" i="40"/>
  <c r="B570" i="40"/>
  <c r="BH569" i="40"/>
  <c r="BF569" i="40"/>
  <c r="BE569" i="40"/>
  <c r="BD569" i="40" a="1"/>
  <c r="BD569" i="40" s="1"/>
  <c r="AW569" i="40"/>
  <c r="AP569" i="40"/>
  <c r="AN569" i="40"/>
  <c r="AL569" i="40"/>
  <c r="AK569" i="40"/>
  <c r="AJ569" i="40" a="1"/>
  <c r="AJ569" i="40" s="1"/>
  <c r="AC569" i="40"/>
  <c r="V569" i="40"/>
  <c r="T569" i="40"/>
  <c r="R569" i="40"/>
  <c r="Q569" i="40"/>
  <c r="P569" i="40" a="1"/>
  <c r="P569" i="40" s="1"/>
  <c r="I569" i="40"/>
  <c r="B569" i="40"/>
  <c r="BH568" i="40"/>
  <c r="BF568" i="40"/>
  <c r="BE568" i="40"/>
  <c r="BD568" i="40" a="1"/>
  <c r="BD568" i="40" s="1"/>
  <c r="AW568" i="40"/>
  <c r="AP568" i="40"/>
  <c r="AN568" i="40"/>
  <c r="AL568" i="40"/>
  <c r="AK568" i="40"/>
  <c r="AJ568" i="40" a="1"/>
  <c r="AJ568" i="40" s="1"/>
  <c r="AC568" i="40"/>
  <c r="V568" i="40"/>
  <c r="T568" i="40"/>
  <c r="R568" i="40"/>
  <c r="Q568" i="40"/>
  <c r="P568" i="40" a="1"/>
  <c r="P568" i="40" s="1"/>
  <c r="I568" i="40"/>
  <c r="B568" i="40"/>
  <c r="BH567" i="40"/>
  <c r="BF567" i="40"/>
  <c r="BE567" i="40"/>
  <c r="BD567" i="40" a="1"/>
  <c r="BD567" i="40" s="1"/>
  <c r="AW567" i="40"/>
  <c r="AP567" i="40"/>
  <c r="AN567" i="40"/>
  <c r="AL567" i="40"/>
  <c r="AK567" i="40"/>
  <c r="AJ567" i="40" a="1"/>
  <c r="AJ567" i="40" s="1"/>
  <c r="AC567" i="40"/>
  <c r="V567" i="40"/>
  <c r="T567" i="40"/>
  <c r="R567" i="40"/>
  <c r="Q567" i="40"/>
  <c r="P567" i="40" a="1"/>
  <c r="P567" i="40" s="1"/>
  <c r="I567" i="40"/>
  <c r="B567" i="40"/>
  <c r="BH566" i="40"/>
  <c r="BF566" i="40"/>
  <c r="BE566" i="40"/>
  <c r="BD566" i="40" a="1"/>
  <c r="BD566" i="40" s="1"/>
  <c r="AW566" i="40"/>
  <c r="AP566" i="40"/>
  <c r="AN566" i="40"/>
  <c r="AL566" i="40"/>
  <c r="AK566" i="40"/>
  <c r="AJ566" i="40" a="1"/>
  <c r="AJ566" i="40" s="1"/>
  <c r="AC566" i="40"/>
  <c r="V566" i="40"/>
  <c r="T566" i="40"/>
  <c r="R566" i="40"/>
  <c r="Q566" i="40"/>
  <c r="P566" i="40" a="1"/>
  <c r="P566" i="40" s="1"/>
  <c r="I566" i="40"/>
  <c r="B566" i="40"/>
  <c r="BH565" i="40"/>
  <c r="BF565" i="40"/>
  <c r="BE565" i="40"/>
  <c r="BD565" i="40" a="1"/>
  <c r="BD565" i="40" s="1"/>
  <c r="AW565" i="40"/>
  <c r="AP565" i="40"/>
  <c r="AN565" i="40"/>
  <c r="AL565" i="40"/>
  <c r="AK565" i="40"/>
  <c r="AJ565" i="40" a="1"/>
  <c r="AJ565" i="40" s="1"/>
  <c r="AC565" i="40"/>
  <c r="V565" i="40"/>
  <c r="T565" i="40"/>
  <c r="R565" i="40"/>
  <c r="Q565" i="40"/>
  <c r="P565" i="40" a="1"/>
  <c r="P565" i="40" s="1"/>
  <c r="I565" i="40"/>
  <c r="B565" i="40"/>
  <c r="BH564" i="40"/>
  <c r="BF564" i="40"/>
  <c r="BE564" i="40"/>
  <c r="BD564" i="40" a="1"/>
  <c r="BD564" i="40" s="1"/>
  <c r="AW564" i="40"/>
  <c r="AP564" i="40"/>
  <c r="AN564" i="40"/>
  <c r="AL564" i="40"/>
  <c r="AK564" i="40"/>
  <c r="AJ564" i="40" a="1"/>
  <c r="AJ564" i="40" s="1"/>
  <c r="AC564" i="40"/>
  <c r="V564" i="40"/>
  <c r="T564" i="40"/>
  <c r="R564" i="40"/>
  <c r="Q564" i="40"/>
  <c r="P564" i="40" a="1"/>
  <c r="P564" i="40" s="1"/>
  <c r="I564" i="40"/>
  <c r="B564" i="40"/>
  <c r="BH563" i="40"/>
  <c r="BF563" i="40"/>
  <c r="BE563" i="40"/>
  <c r="BD563" i="40" a="1"/>
  <c r="BD563" i="40" s="1"/>
  <c r="AW563" i="40"/>
  <c r="AP563" i="40"/>
  <c r="AN563" i="40"/>
  <c r="AL563" i="40"/>
  <c r="AK563" i="40"/>
  <c r="AJ563" i="40" a="1"/>
  <c r="AJ563" i="40" s="1"/>
  <c r="AC563" i="40"/>
  <c r="V563" i="40"/>
  <c r="T563" i="40"/>
  <c r="R563" i="40"/>
  <c r="Q563" i="40"/>
  <c r="P563" i="40" a="1"/>
  <c r="P563" i="40" s="1"/>
  <c r="S563" i="40" s="1"/>
  <c r="I563" i="40"/>
  <c r="B563" i="40"/>
  <c r="BH562" i="40"/>
  <c r="BF562" i="40"/>
  <c r="BE562" i="40"/>
  <c r="BD562" i="40" a="1"/>
  <c r="BD562" i="40" s="1"/>
  <c r="AW562" i="40"/>
  <c r="AP562" i="40"/>
  <c r="AN562" i="40"/>
  <c r="AL562" i="40"/>
  <c r="AK562" i="40"/>
  <c r="AJ562" i="40" a="1"/>
  <c r="AJ562" i="40" s="1"/>
  <c r="AC562" i="40"/>
  <c r="V562" i="40"/>
  <c r="T562" i="40"/>
  <c r="R562" i="40"/>
  <c r="Q562" i="40"/>
  <c r="P562" i="40" a="1"/>
  <c r="P562" i="40" s="1"/>
  <c r="I562" i="40"/>
  <c r="B562" i="40"/>
  <c r="BF561" i="40"/>
  <c r="BE561" i="40"/>
  <c r="BD561" i="40" a="1"/>
  <c r="BD561" i="40" s="1"/>
  <c r="AW561" i="40"/>
  <c r="AP561" i="40"/>
  <c r="AL561" i="40"/>
  <c r="AK561" i="40"/>
  <c r="AJ561" i="40" a="1"/>
  <c r="AJ561" i="40" s="1"/>
  <c r="AC561" i="40"/>
  <c r="V561" i="40"/>
  <c r="R561" i="40"/>
  <c r="Q561" i="40"/>
  <c r="P561" i="40" a="1"/>
  <c r="P561" i="40" s="1"/>
  <c r="I561" i="40"/>
  <c r="B561" i="40"/>
  <c r="BF560" i="40"/>
  <c r="BE560" i="40"/>
  <c r="BD560" i="40" a="1"/>
  <c r="BD560" i="40" s="1"/>
  <c r="AW560" i="40"/>
  <c r="AL560" i="40"/>
  <c r="AK560" i="40"/>
  <c r="AJ560" i="40" a="1"/>
  <c r="AJ560" i="40" s="1"/>
  <c r="AC560" i="40"/>
  <c r="R560" i="40"/>
  <c r="Q560" i="40"/>
  <c r="P560" i="40" a="1"/>
  <c r="P560" i="40" s="1"/>
  <c r="I560" i="40"/>
  <c r="AU556" i="40"/>
  <c r="AQ556" i="40" s="1"/>
  <c r="AT556" i="40"/>
  <c r="AT571" i="40" s="1"/>
  <c r="AS556" i="40"/>
  <c r="AS596" i="40" s="1"/>
  <c r="AR556" i="40"/>
  <c r="AR573" i="40" s="1"/>
  <c r="AF556" i="40"/>
  <c r="Z556" i="40" s="1"/>
  <c r="AA556" i="40"/>
  <c r="W556" i="40" s="1"/>
  <c r="Y556" i="40"/>
  <c r="Y595" i="40" s="1"/>
  <c r="X556" i="40"/>
  <c r="X595" i="40" s="1"/>
  <c r="L556" i="40"/>
  <c r="F556" i="40" s="1"/>
  <c r="F576" i="40" s="1"/>
  <c r="G556" i="40"/>
  <c r="C556" i="40" s="1"/>
  <c r="E556" i="40"/>
  <c r="E597" i="40" s="1"/>
  <c r="D556" i="40"/>
  <c r="D553" i="40" s="1"/>
  <c r="AZ555" i="40"/>
  <c r="AF555" i="40"/>
  <c r="L555" i="40"/>
  <c r="S571" i="40" s="1"/>
  <c r="BH553" i="40"/>
  <c r="AY553" i="40" s="1"/>
  <c r="AN553" i="40"/>
  <c r="T553" i="40"/>
  <c r="BH550" i="40"/>
  <c r="AN550" i="40"/>
  <c r="T550" i="40"/>
  <c r="BB366" i="40"/>
  <c r="K63" i="26"/>
  <c r="K13" i="26"/>
  <c r="R22" i="28"/>
  <c r="R23" i="28"/>
  <c r="R24" i="28"/>
  <c r="R25" i="28"/>
  <c r="R26" i="28"/>
  <c r="R27" i="28"/>
  <c r="R28" i="28"/>
  <c r="R29" i="28"/>
  <c r="R30" i="28"/>
  <c r="R31" i="28"/>
  <c r="R32" i="28"/>
  <c r="R33" i="28"/>
  <c r="R34" i="28"/>
  <c r="R35" i="28"/>
  <c r="R36" i="28"/>
  <c r="R37" i="28"/>
  <c r="R38" i="28"/>
  <c r="R39" i="28"/>
  <c r="R40" i="28"/>
  <c r="R41" i="28"/>
  <c r="R42" i="28"/>
  <c r="R43" i="28"/>
  <c r="R44" i="28"/>
  <c r="R45" i="28"/>
  <c r="R46" i="28"/>
  <c r="R47" i="28"/>
  <c r="R48" i="28"/>
  <c r="R49" i="28"/>
  <c r="R22" i="29"/>
  <c r="R23" i="29"/>
  <c r="R24" i="29"/>
  <c r="R22" i="27"/>
  <c r="R23" i="27"/>
  <c r="R24" i="27"/>
  <c r="R19" i="40"/>
  <c r="R18" i="40"/>
  <c r="R60" i="40"/>
  <c r="R61" i="40"/>
  <c r="R62" i="40"/>
  <c r="R63" i="40"/>
  <c r="R64" i="40"/>
  <c r="R65" i="40"/>
  <c r="R66" i="40"/>
  <c r="R67" i="40"/>
  <c r="R68" i="40"/>
  <c r="R69" i="40"/>
  <c r="R70" i="40"/>
  <c r="R71" i="40"/>
  <c r="R72" i="40"/>
  <c r="R59" i="40"/>
  <c r="R58" i="40"/>
  <c r="R110" i="40"/>
  <c r="R111" i="40"/>
  <c r="R112" i="40"/>
  <c r="R113" i="40"/>
  <c r="R114" i="40"/>
  <c r="R115" i="40"/>
  <c r="R116" i="40"/>
  <c r="R117" i="40"/>
  <c r="R118" i="40"/>
  <c r="R119" i="40"/>
  <c r="R120" i="40"/>
  <c r="R121" i="40"/>
  <c r="R122" i="40"/>
  <c r="R123" i="40"/>
  <c r="R124" i="40"/>
  <c r="R125" i="40"/>
  <c r="R126" i="40"/>
  <c r="R127" i="40"/>
  <c r="R128" i="40"/>
  <c r="R129" i="40"/>
  <c r="R130" i="40"/>
  <c r="R131" i="40"/>
  <c r="R132" i="40"/>
  <c r="R133" i="40"/>
  <c r="R134" i="40"/>
  <c r="R135" i="40"/>
  <c r="R136" i="40"/>
  <c r="R137" i="40"/>
  <c r="R109" i="40"/>
  <c r="R108" i="40"/>
  <c r="R217" i="40"/>
  <c r="R216" i="40"/>
  <c r="R215" i="40"/>
  <c r="R214" i="40"/>
  <c r="R213" i="40"/>
  <c r="R212" i="40"/>
  <c r="R211" i="40"/>
  <c r="R210" i="40"/>
  <c r="R209" i="40"/>
  <c r="R208" i="40"/>
  <c r="R207" i="40"/>
  <c r="R206" i="40"/>
  <c r="R205" i="40"/>
  <c r="R204" i="40"/>
  <c r="R203" i="40"/>
  <c r="R202" i="40"/>
  <c r="R201" i="40"/>
  <c r="R200" i="40"/>
  <c r="R199" i="40"/>
  <c r="R198" i="40"/>
  <c r="R197" i="40"/>
  <c r="R196" i="40"/>
  <c r="R195" i="40"/>
  <c r="R194" i="40"/>
  <c r="R193" i="40"/>
  <c r="R192" i="40"/>
  <c r="R191" i="40"/>
  <c r="R190" i="40"/>
  <c r="R189" i="40"/>
  <c r="R188" i="40"/>
  <c r="R187" i="40"/>
  <c r="R186" i="40"/>
  <c r="R185" i="40"/>
  <c r="R184" i="40"/>
  <c r="R183" i="40"/>
  <c r="R182" i="40"/>
  <c r="R181" i="40"/>
  <c r="R180" i="40"/>
  <c r="R179" i="40"/>
  <c r="R178" i="40"/>
  <c r="AL20" i="40"/>
  <c r="AL21" i="40"/>
  <c r="AL22" i="40"/>
  <c r="AL19" i="40"/>
  <c r="AL18" i="40"/>
  <c r="AL60" i="40"/>
  <c r="AL61" i="40"/>
  <c r="AL62" i="40"/>
  <c r="AL63" i="40"/>
  <c r="AL64" i="40"/>
  <c r="AL65" i="40"/>
  <c r="AL66" i="40"/>
  <c r="AL67" i="40"/>
  <c r="AL68" i="40"/>
  <c r="AL69" i="40"/>
  <c r="AL70" i="40"/>
  <c r="AL71" i="40"/>
  <c r="AL72" i="40"/>
  <c r="AL59" i="40"/>
  <c r="AL58" i="40"/>
  <c r="AL110" i="40"/>
  <c r="AL111" i="40"/>
  <c r="AL112" i="40"/>
  <c r="AL113" i="40"/>
  <c r="AL114" i="40"/>
  <c r="AL115" i="40"/>
  <c r="AL116" i="40"/>
  <c r="AL117" i="40"/>
  <c r="AL118" i="40"/>
  <c r="AL119" i="40"/>
  <c r="AL120" i="40"/>
  <c r="AL121" i="40"/>
  <c r="AL122" i="40"/>
  <c r="AL123" i="40"/>
  <c r="AL124" i="40"/>
  <c r="AL125" i="40"/>
  <c r="AL126" i="40"/>
  <c r="AL127" i="40"/>
  <c r="AL128" i="40"/>
  <c r="AL129" i="40"/>
  <c r="AL130" i="40"/>
  <c r="AL131" i="40"/>
  <c r="AL132" i="40"/>
  <c r="AL133" i="40"/>
  <c r="AL134" i="40"/>
  <c r="AL135" i="40"/>
  <c r="AL136" i="40"/>
  <c r="AL137" i="40"/>
  <c r="AL109" i="40"/>
  <c r="AL108" i="40"/>
  <c r="AL181" i="40"/>
  <c r="AL182" i="40"/>
  <c r="AL183" i="40"/>
  <c r="AL184" i="40"/>
  <c r="AL185" i="40"/>
  <c r="AL186" i="40"/>
  <c r="AL187" i="40"/>
  <c r="AL188" i="40"/>
  <c r="AL189" i="40"/>
  <c r="AL190" i="40"/>
  <c r="AL191" i="40"/>
  <c r="AL192" i="40"/>
  <c r="AL193" i="40"/>
  <c r="AL194" i="40"/>
  <c r="AL195" i="40"/>
  <c r="AL196" i="40"/>
  <c r="AL197" i="40"/>
  <c r="AL198" i="40"/>
  <c r="AL199" i="40"/>
  <c r="AL200" i="40"/>
  <c r="AL201" i="40"/>
  <c r="AL202" i="40"/>
  <c r="AL203" i="40"/>
  <c r="AL204" i="40"/>
  <c r="AL205" i="40"/>
  <c r="AL206" i="40"/>
  <c r="AL207" i="40"/>
  <c r="AL208" i="40"/>
  <c r="AL209" i="40"/>
  <c r="AL210" i="40"/>
  <c r="AL211" i="40"/>
  <c r="AL212" i="40"/>
  <c r="AL213" i="40"/>
  <c r="AL214" i="40"/>
  <c r="AL215" i="40"/>
  <c r="AL216" i="40"/>
  <c r="AL217" i="40"/>
  <c r="AL180" i="40"/>
  <c r="AL179" i="40"/>
  <c r="AL178" i="40"/>
  <c r="BF180" i="40"/>
  <c r="BF181" i="40"/>
  <c r="BF182" i="40"/>
  <c r="BF183" i="40"/>
  <c r="BF184" i="40"/>
  <c r="BF185" i="40"/>
  <c r="BF186" i="40"/>
  <c r="BF187" i="40"/>
  <c r="BF188" i="40"/>
  <c r="BF189" i="40"/>
  <c r="BF190" i="40"/>
  <c r="BF191" i="40"/>
  <c r="BF192" i="40"/>
  <c r="BF193" i="40"/>
  <c r="BF194" i="40"/>
  <c r="BF195" i="40"/>
  <c r="BF196" i="40"/>
  <c r="BF197" i="40"/>
  <c r="BF198" i="40"/>
  <c r="BF199" i="40"/>
  <c r="BF200" i="40"/>
  <c r="BF201" i="40"/>
  <c r="BF202" i="40"/>
  <c r="BF203" i="40"/>
  <c r="BF204" i="40"/>
  <c r="BF205" i="40"/>
  <c r="BF206" i="40"/>
  <c r="BF207" i="40"/>
  <c r="BF208" i="40"/>
  <c r="BF209" i="40"/>
  <c r="BF210" i="40"/>
  <c r="BF211" i="40"/>
  <c r="BF212" i="40"/>
  <c r="BF213" i="40"/>
  <c r="BF214" i="40"/>
  <c r="BF215" i="40"/>
  <c r="BF216" i="40"/>
  <c r="BF217" i="40"/>
  <c r="BF179" i="40"/>
  <c r="BF178" i="40"/>
  <c r="BF111" i="40"/>
  <c r="BF112" i="40"/>
  <c r="BF113" i="40"/>
  <c r="BF114" i="40"/>
  <c r="BF115" i="40"/>
  <c r="BF116" i="40"/>
  <c r="BF117" i="40"/>
  <c r="BF118" i="40"/>
  <c r="BF119" i="40"/>
  <c r="BF120" i="40"/>
  <c r="BF121" i="40"/>
  <c r="BF122" i="40"/>
  <c r="BF123" i="40"/>
  <c r="BF124" i="40"/>
  <c r="BF125" i="40"/>
  <c r="BF126" i="40"/>
  <c r="BF127" i="40"/>
  <c r="BF128" i="40"/>
  <c r="BF129" i="40"/>
  <c r="BF130" i="40"/>
  <c r="BF131" i="40"/>
  <c r="BF132" i="40"/>
  <c r="BF133" i="40"/>
  <c r="BF134" i="40"/>
  <c r="BF135" i="40"/>
  <c r="BF136" i="40"/>
  <c r="BF137" i="40"/>
  <c r="BF110" i="40"/>
  <c r="BF109" i="40"/>
  <c r="BF108" i="40"/>
  <c r="BF60" i="40"/>
  <c r="BF61" i="40"/>
  <c r="BF62" i="40"/>
  <c r="BF63" i="40"/>
  <c r="BF64" i="40"/>
  <c r="BF65" i="40"/>
  <c r="BF66" i="40"/>
  <c r="BF67" i="40"/>
  <c r="BF68" i="40"/>
  <c r="BF69" i="40"/>
  <c r="BF70" i="40"/>
  <c r="BF71" i="40"/>
  <c r="BF72" i="40"/>
  <c r="BF59" i="40"/>
  <c r="BF58" i="40"/>
  <c r="BF20" i="40"/>
  <c r="BF21" i="40"/>
  <c r="BF22" i="40"/>
  <c r="BF19" i="40"/>
  <c r="BF18" i="40"/>
  <c r="R72" i="26"/>
  <c r="R73" i="26"/>
  <c r="R74" i="26"/>
  <c r="R71" i="26"/>
  <c r="R70" i="26"/>
  <c r="R23" i="26"/>
  <c r="R24" i="26"/>
  <c r="R25" i="26"/>
  <c r="R26" i="26"/>
  <c r="R27" i="26"/>
  <c r="R28" i="26"/>
  <c r="R29" i="26"/>
  <c r="R30" i="26"/>
  <c r="R31" i="26"/>
  <c r="R32" i="26"/>
  <c r="R33" i="26"/>
  <c r="R34" i="26"/>
  <c r="R22" i="26"/>
  <c r="R21" i="26"/>
  <c r="R20" i="26"/>
  <c r="AB195" i="36"/>
  <c r="AB196" i="36"/>
  <c r="AB197" i="36"/>
  <c r="AB198" i="36"/>
  <c r="AB199" i="36"/>
  <c r="AB200" i="36"/>
  <c r="AB201" i="36"/>
  <c r="AB202" i="36"/>
  <c r="AB203" i="36"/>
  <c r="AB204" i="36"/>
  <c r="AB205" i="36"/>
  <c r="AB206" i="36"/>
  <c r="AB207" i="36"/>
  <c r="AB208" i="36"/>
  <c r="AB209" i="36"/>
  <c r="AB210" i="36"/>
  <c r="AB211" i="36"/>
  <c r="AB212" i="36"/>
  <c r="AB213" i="36"/>
  <c r="AB214" i="36"/>
  <c r="AB215" i="36"/>
  <c r="AB216" i="36"/>
  <c r="AB217" i="36"/>
  <c r="AB218" i="36"/>
  <c r="AB219" i="36"/>
  <c r="AB220" i="36"/>
  <c r="AB221" i="36"/>
  <c r="AB222" i="36"/>
  <c r="AB194" i="36"/>
  <c r="AB193" i="36"/>
  <c r="AB155" i="36"/>
  <c r="AB156" i="36"/>
  <c r="AB157" i="36"/>
  <c r="AB154" i="36"/>
  <c r="AB153" i="36"/>
  <c r="AB115" i="36"/>
  <c r="AB116" i="36"/>
  <c r="AB117" i="36"/>
  <c r="AB114" i="36"/>
  <c r="AB113" i="36"/>
  <c r="AB75" i="36"/>
  <c r="AB76" i="36"/>
  <c r="AB77" i="36"/>
  <c r="AB74" i="36"/>
  <c r="AB73" i="36"/>
  <c r="AB25" i="36"/>
  <c r="AB26" i="36"/>
  <c r="AB27" i="36"/>
  <c r="AB28" i="36"/>
  <c r="AB29" i="36"/>
  <c r="AB30" i="36"/>
  <c r="AB31" i="36"/>
  <c r="AB32" i="36"/>
  <c r="AB33" i="36"/>
  <c r="AB34" i="36"/>
  <c r="AB35" i="36"/>
  <c r="AB36" i="36"/>
  <c r="AB37" i="36"/>
  <c r="AB24" i="36"/>
  <c r="AB23" i="36"/>
  <c r="R343" i="44"/>
  <c r="R344" i="44"/>
  <c r="R345" i="44"/>
  <c r="R346" i="44"/>
  <c r="R347" i="44"/>
  <c r="R348" i="44"/>
  <c r="R349" i="44"/>
  <c r="R350" i="44"/>
  <c r="R351" i="44"/>
  <c r="R352" i="44"/>
  <c r="R342" i="44"/>
  <c r="R341" i="44"/>
  <c r="R291" i="44"/>
  <c r="R292" i="44"/>
  <c r="R293" i="44"/>
  <c r="R294" i="44"/>
  <c r="R295" i="44"/>
  <c r="R296" i="44"/>
  <c r="R297" i="44"/>
  <c r="R298" i="44"/>
  <c r="R299" i="44"/>
  <c r="R300" i="44"/>
  <c r="R290" i="44"/>
  <c r="R289" i="44"/>
  <c r="R239" i="44"/>
  <c r="R240" i="44"/>
  <c r="R241" i="44"/>
  <c r="R242" i="44"/>
  <c r="R243" i="44"/>
  <c r="R244" i="44"/>
  <c r="R245" i="44"/>
  <c r="R246" i="44"/>
  <c r="R247" i="44"/>
  <c r="R248" i="44"/>
  <c r="R238" i="44"/>
  <c r="R237" i="44"/>
  <c r="R188" i="44"/>
  <c r="R189" i="44"/>
  <c r="R190" i="44"/>
  <c r="R191" i="44"/>
  <c r="R192" i="44"/>
  <c r="R193" i="44"/>
  <c r="R194" i="44"/>
  <c r="R195" i="44"/>
  <c r="R196" i="44"/>
  <c r="R187" i="44"/>
  <c r="R186" i="44"/>
  <c r="R185" i="44"/>
  <c r="R137" i="44"/>
  <c r="R138" i="44"/>
  <c r="R139" i="44"/>
  <c r="R140" i="44"/>
  <c r="R141" i="44"/>
  <c r="R142" i="44"/>
  <c r="R143" i="44"/>
  <c r="R144" i="44"/>
  <c r="R136" i="44"/>
  <c r="R135" i="44"/>
  <c r="R134" i="44"/>
  <c r="R133" i="44"/>
  <c r="R84" i="44"/>
  <c r="R85" i="44"/>
  <c r="R86" i="44"/>
  <c r="R87" i="44"/>
  <c r="R88" i="44"/>
  <c r="R89" i="44"/>
  <c r="R90" i="44"/>
  <c r="R91" i="44"/>
  <c r="R92" i="44"/>
  <c r="R83" i="44"/>
  <c r="R82" i="44"/>
  <c r="R81" i="44"/>
  <c r="R23" i="44"/>
  <c r="R24" i="44"/>
  <c r="R25" i="44"/>
  <c r="R26" i="44"/>
  <c r="R27" i="44"/>
  <c r="R28" i="44"/>
  <c r="R29" i="44"/>
  <c r="R30" i="44"/>
  <c r="R31" i="44"/>
  <c r="R32" i="44"/>
  <c r="R33" i="44"/>
  <c r="R34" i="44"/>
  <c r="R35" i="44"/>
  <c r="R36" i="44"/>
  <c r="R37" i="44"/>
  <c r="R38" i="44"/>
  <c r="R39" i="44"/>
  <c r="R40" i="44"/>
  <c r="R22" i="44"/>
  <c r="R21" i="44"/>
  <c r="R21" i="27"/>
  <c r="R20" i="27"/>
  <c r="R21" i="29"/>
  <c r="R20" i="29"/>
  <c r="R21" i="28"/>
  <c r="R20" i="28"/>
  <c r="CI722" i="44"/>
  <c r="CG722" i="44"/>
  <c r="H719" i="44"/>
  <c r="B716" i="44"/>
  <c r="B715" i="44"/>
  <c r="L714" i="44"/>
  <c r="B714" i="44"/>
  <c r="L713" i="44"/>
  <c r="B713" i="44"/>
  <c r="L712" i="44"/>
  <c r="B712" i="44"/>
  <c r="L711" i="44"/>
  <c r="B711" i="44"/>
  <c r="L710" i="44"/>
  <c r="B710" i="44"/>
  <c r="L709" i="44"/>
  <c r="B709" i="44"/>
  <c r="L708" i="44"/>
  <c r="B708" i="44"/>
  <c r="L707" i="44"/>
  <c r="B707" i="44"/>
  <c r="L706" i="44"/>
  <c r="B706" i="44"/>
  <c r="L705" i="44"/>
  <c r="B705" i="44"/>
  <c r="L704" i="44"/>
  <c r="B704" i="44"/>
  <c r="L703" i="44"/>
  <c r="B703" i="44"/>
  <c r="L702" i="44"/>
  <c r="B702" i="44"/>
  <c r="L701" i="44"/>
  <c r="B701" i="44"/>
  <c r="L700" i="44"/>
  <c r="B700" i="44"/>
  <c r="L699" i="44"/>
  <c r="B699" i="44"/>
  <c r="L696" i="44"/>
  <c r="K696" i="44"/>
  <c r="J696" i="44"/>
  <c r="I696" i="44"/>
  <c r="H696" i="44"/>
  <c r="G696" i="44"/>
  <c r="S691" i="44"/>
  <c r="T690" i="44"/>
  <c r="Q690" i="44"/>
  <c r="P690" i="44" a="1"/>
  <c r="P690" i="44" s="1"/>
  <c r="I690" i="44"/>
  <c r="B690" i="44"/>
  <c r="T689" i="44"/>
  <c r="Q689" i="44"/>
  <c r="P689" i="44" a="1"/>
  <c r="P689" i="44" s="1"/>
  <c r="I689" i="44"/>
  <c r="B689" i="44"/>
  <c r="T688" i="44"/>
  <c r="Q688" i="44"/>
  <c r="P688" i="44" a="1"/>
  <c r="P688" i="44" s="1"/>
  <c r="I688" i="44"/>
  <c r="B688" i="44"/>
  <c r="T687" i="44"/>
  <c r="Q687" i="44"/>
  <c r="P687" i="44" a="1"/>
  <c r="P687" i="44" s="1"/>
  <c r="I687" i="44"/>
  <c r="B687" i="44"/>
  <c r="T686" i="44"/>
  <c r="Q686" i="44"/>
  <c r="P686" i="44" a="1"/>
  <c r="P686" i="44" s="1"/>
  <c r="I686" i="44"/>
  <c r="B686" i="44"/>
  <c r="T685" i="44"/>
  <c r="Q685" i="44"/>
  <c r="P685" i="44" a="1"/>
  <c r="P685" i="44" s="1"/>
  <c r="I685" i="44"/>
  <c r="B685" i="44"/>
  <c r="T684" i="44"/>
  <c r="Q684" i="44"/>
  <c r="P684" i="44" a="1"/>
  <c r="P684" i="44" s="1"/>
  <c r="I684" i="44"/>
  <c r="B684" i="44"/>
  <c r="T683" i="44"/>
  <c r="Q683" i="44"/>
  <c r="P683" i="44" a="1"/>
  <c r="P683" i="44" s="1"/>
  <c r="I683" i="44"/>
  <c r="B683" i="44"/>
  <c r="T682" i="44"/>
  <c r="Q682" i="44"/>
  <c r="P682" i="44" a="1"/>
  <c r="P682" i="44" s="1"/>
  <c r="I682" i="44"/>
  <c r="B682" i="44"/>
  <c r="T681" i="44"/>
  <c r="Q681" i="44"/>
  <c r="P681" i="44" a="1"/>
  <c r="P681" i="44" s="1"/>
  <c r="I681" i="44"/>
  <c r="B681" i="44"/>
  <c r="T680" i="44"/>
  <c r="Q680" i="44"/>
  <c r="P680" i="44" a="1"/>
  <c r="P680" i="44" s="1"/>
  <c r="I680" i="44"/>
  <c r="B680" i="44"/>
  <c r="T679" i="44"/>
  <c r="Q679" i="44"/>
  <c r="P679" i="44" a="1"/>
  <c r="P679" i="44" s="1"/>
  <c r="I679" i="44"/>
  <c r="P675" i="44"/>
  <c r="L675" i="44"/>
  <c r="F675" i="44" s="1"/>
  <c r="F693" i="44" s="1"/>
  <c r="G675" i="44"/>
  <c r="C675" i="44" s="1"/>
  <c r="E675" i="44"/>
  <c r="E682" i="44" s="1"/>
  <c r="D675" i="44"/>
  <c r="D690" i="44" s="1"/>
  <c r="L674" i="44"/>
  <c r="T672" i="44"/>
  <c r="T669" i="44"/>
  <c r="P665" i="44"/>
  <c r="Q665" i="44" s="1"/>
  <c r="P664" i="44"/>
  <c r="Q664" i="44" s="1"/>
  <c r="P663" i="44"/>
  <c r="Q663" i="44" s="1"/>
  <c r="P662" i="44"/>
  <c r="M661" i="44"/>
  <c r="S660" i="44"/>
  <c r="O660" i="44"/>
  <c r="N660" i="44"/>
  <c r="N659" i="44"/>
  <c r="S658" i="44"/>
  <c r="P658" i="44"/>
  <c r="M665" i="44" s="1"/>
  <c r="O658" i="44"/>
  <c r="M664" i="44" s="1"/>
  <c r="N658" i="44"/>
  <c r="M663" i="44" s="1"/>
  <c r="M658" i="44"/>
  <c r="M662" i="44" s="1"/>
  <c r="P657" i="44"/>
  <c r="T660" i="44" s="1"/>
  <c r="O657" i="44"/>
  <c r="T658" i="44" s="1"/>
  <c r="N657" i="44"/>
  <c r="T656" i="44" s="1"/>
  <c r="M657" i="44"/>
  <c r="T654" i="44" s="1"/>
  <c r="U656" i="44"/>
  <c r="S656" i="44"/>
  <c r="U655" i="44"/>
  <c r="S654" i="44"/>
  <c r="S653" i="44"/>
  <c r="S651" i="44"/>
  <c r="L647" i="44"/>
  <c r="L646" i="44"/>
  <c r="L645" i="44"/>
  <c r="L644" i="44"/>
  <c r="L643" i="44"/>
  <c r="L642" i="44"/>
  <c r="T638" i="44"/>
  <c r="S638" i="44"/>
  <c r="R638" i="44"/>
  <c r="Q638" i="44"/>
  <c r="P638" i="44"/>
  <c r="P636" i="44"/>
  <c r="T635" i="44"/>
  <c r="S635" i="44"/>
  <c r="R635" i="44"/>
  <c r="Q635" i="44"/>
  <c r="P635" i="44"/>
  <c r="P633" i="44"/>
  <c r="L623" i="44"/>
  <c r="Q623" i="44" s="1"/>
  <c r="L622" i="44"/>
  <c r="Q622" i="44" s="1"/>
  <c r="L621" i="44"/>
  <c r="Q621" i="44" s="1"/>
  <c r="L620" i="44"/>
  <c r="Q620" i="44" s="1"/>
  <c r="L619" i="44"/>
  <c r="Q619" i="44" s="1"/>
  <c r="L618" i="44"/>
  <c r="Q618" i="44" s="1"/>
  <c r="L617" i="44"/>
  <c r="Q617" i="44" s="1"/>
  <c r="L616" i="44"/>
  <c r="Q616" i="44" s="1"/>
  <c r="L615" i="44"/>
  <c r="Q615" i="44" s="1"/>
  <c r="S609" i="44"/>
  <c r="S610" i="44" s="1"/>
  <c r="L609" i="44"/>
  <c r="L608" i="44"/>
  <c r="L607" i="44"/>
  <c r="S606" i="44"/>
  <c r="S607" i="44" s="1"/>
  <c r="L606" i="44"/>
  <c r="L605" i="44"/>
  <c r="L604" i="44"/>
  <c r="L603" i="44"/>
  <c r="S602" i="44"/>
  <c r="L602" i="44"/>
  <c r="S601" i="44"/>
  <c r="L601" i="44"/>
  <c r="L600" i="44"/>
  <c r="L599" i="44"/>
  <c r="L598" i="44"/>
  <c r="S597" i="44"/>
  <c r="S598" i="44" s="1"/>
  <c r="L597" i="44"/>
  <c r="L596" i="44"/>
  <c r="L595" i="44"/>
  <c r="L590" i="44"/>
  <c r="L589" i="44"/>
  <c r="L588" i="44"/>
  <c r="L587" i="44"/>
  <c r="L586" i="44"/>
  <c r="L585" i="44"/>
  <c r="L584" i="44"/>
  <c r="L571" i="44"/>
  <c r="L570" i="44"/>
  <c r="L569" i="44"/>
  <c r="R568" i="44"/>
  <c r="L568" i="44"/>
  <c r="L567" i="44"/>
  <c r="L566" i="44"/>
  <c r="L565" i="44"/>
  <c r="L564" i="44"/>
  <c r="L563" i="44"/>
  <c r="L562" i="44"/>
  <c r="L561" i="44"/>
  <c r="L560" i="44"/>
  <c r="L559" i="44"/>
  <c r="L558" i="44"/>
  <c r="L557" i="44"/>
  <c r="L552" i="44"/>
  <c r="L551" i="44"/>
  <c r="L550" i="44"/>
  <c r="L549" i="44"/>
  <c r="L548" i="44"/>
  <c r="L547" i="44"/>
  <c r="L546" i="44"/>
  <c r="L545" i="44"/>
  <c r="L544" i="44"/>
  <c r="L543" i="44"/>
  <c r="L542" i="44"/>
  <c r="L541" i="44"/>
  <c r="L540" i="44"/>
  <c r="L539" i="44"/>
  <c r="L538" i="44"/>
  <c r="L533" i="44"/>
  <c r="L532" i="44"/>
  <c r="L531" i="44"/>
  <c r="L530" i="44"/>
  <c r="L529" i="44"/>
  <c r="L528" i="44"/>
  <c r="Q523" i="44"/>
  <c r="R523" i="44" s="1"/>
  <c r="Q522" i="44"/>
  <c r="R522" i="44" s="1"/>
  <c r="Q521" i="44"/>
  <c r="R521" i="44" s="1"/>
  <c r="Q520" i="44"/>
  <c r="R520" i="44" s="1"/>
  <c r="L514" i="44"/>
  <c r="L513" i="44"/>
  <c r="L512" i="44"/>
  <c r="L511" i="44"/>
  <c r="L510" i="44"/>
  <c r="L509" i="44"/>
  <c r="L508" i="44"/>
  <c r="L507" i="44"/>
  <c r="L506" i="44"/>
  <c r="L505" i="44"/>
  <c r="L504" i="44"/>
  <c r="P502" i="44"/>
  <c r="L495" i="44"/>
  <c r="L494" i="44"/>
  <c r="L493" i="44"/>
  <c r="L492" i="44"/>
  <c r="L491" i="44"/>
  <c r="L490" i="44"/>
  <c r="L489" i="44"/>
  <c r="L488" i="44"/>
  <c r="L487" i="44"/>
  <c r="O485" i="44"/>
  <c r="L457" i="44"/>
  <c r="L456" i="44"/>
  <c r="L455" i="44"/>
  <c r="L454" i="44"/>
  <c r="L453" i="44"/>
  <c r="L420" i="44"/>
  <c r="L419" i="44"/>
  <c r="Q418" i="44"/>
  <c r="L418" i="44"/>
  <c r="T417" i="44"/>
  <c r="P419" i="44" s="1"/>
  <c r="L417" i="44"/>
  <c r="L416" i="44"/>
  <c r="L415" i="44"/>
  <c r="Q414" i="44"/>
  <c r="L414" i="44"/>
  <c r="Q413" i="44"/>
  <c r="L413" i="44"/>
  <c r="L412" i="44"/>
  <c r="L411" i="44"/>
  <c r="T413" i="44"/>
  <c r="P415" i="44" s="1"/>
  <c r="L410" i="44"/>
  <c r="L409" i="44"/>
  <c r="T408" i="44"/>
  <c r="L408" i="44"/>
  <c r="L407" i="44"/>
  <c r="L405" i="44"/>
  <c r="L406" i="44" s="1"/>
  <c r="X383" i="44"/>
  <c r="W381" i="44"/>
  <c r="H381" i="44"/>
  <c r="Z380" i="44" a="1"/>
  <c r="Z380" i="44" s="1"/>
  <c r="W380" i="44"/>
  <c r="Z379" i="44" a="1"/>
  <c r="Z379" i="44" s="1"/>
  <c r="W379" i="44"/>
  <c r="Z378" i="44" a="1"/>
  <c r="Z378" i="44" s="1"/>
  <c r="B378" i="44"/>
  <c r="W378" i="44" s="1"/>
  <c r="Z377" i="44" a="1"/>
  <c r="Z377" i="44" s="1"/>
  <c r="B377" i="44"/>
  <c r="W377" i="44" s="1"/>
  <c r="Z376" i="44" a="1"/>
  <c r="Z376" i="44" s="1"/>
  <c r="L376" i="44"/>
  <c r="B376" i="44"/>
  <c r="W376" i="44" s="1"/>
  <c r="Z375" i="44" a="1"/>
  <c r="Z375" i="44" s="1"/>
  <c r="L375" i="44"/>
  <c r="B375" i="44"/>
  <c r="W375" i="44" s="1"/>
  <c r="Z374" i="44" a="1"/>
  <c r="Z374" i="44" s="1"/>
  <c r="L374" i="44"/>
  <c r="B374" i="44"/>
  <c r="W374" i="44" s="1"/>
  <c r="Z373" i="44" a="1"/>
  <c r="Z373" i="44" s="1"/>
  <c r="L373" i="44"/>
  <c r="B373" i="44"/>
  <c r="W373" i="44" s="1"/>
  <c r="Z372" i="44" a="1"/>
  <c r="Z372" i="44" s="1"/>
  <c r="L372" i="44"/>
  <c r="B372" i="44"/>
  <c r="W372" i="44" s="1"/>
  <c r="Z371" i="44" a="1"/>
  <c r="Z371" i="44" s="1"/>
  <c r="L371" i="44"/>
  <c r="B371" i="44"/>
  <c r="W371" i="44" s="1"/>
  <c r="Z370" i="44" a="1"/>
  <c r="Z370" i="44" s="1"/>
  <c r="B370" i="44"/>
  <c r="W370" i="44" s="1"/>
  <c r="Z369" i="44" a="1"/>
  <c r="Z369" i="44" s="1"/>
  <c r="B369" i="44"/>
  <c r="W369" i="44" s="1"/>
  <c r="Z368" i="44" a="1"/>
  <c r="Z368" i="44" s="1"/>
  <c r="L368" i="44"/>
  <c r="B368" i="44"/>
  <c r="W368" i="44" s="1"/>
  <c r="Z367" i="44" a="1"/>
  <c r="Z367" i="44" s="1"/>
  <c r="B367" i="44"/>
  <c r="W367" i="44" s="1"/>
  <c r="Z366" i="44" a="1"/>
  <c r="Z366" i="44" s="1"/>
  <c r="B366" i="44"/>
  <c r="W366" i="44" s="1"/>
  <c r="Z365" i="44" a="1"/>
  <c r="Z365" i="44" s="1"/>
  <c r="L365" i="44"/>
  <c r="B365" i="44"/>
  <c r="W365" i="44" s="1"/>
  <c r="Z364" i="44" a="1"/>
  <c r="Z364" i="44" s="1"/>
  <c r="B364" i="44"/>
  <c r="W364" i="44" s="1"/>
  <c r="Z363" i="44" a="1"/>
  <c r="Z363" i="44" s="1"/>
  <c r="B363" i="44"/>
  <c r="W363" i="44" s="1"/>
  <c r="Z362" i="44" a="1"/>
  <c r="Z362" i="44" s="1"/>
  <c r="B362" i="44"/>
  <c r="W362" i="44" s="1"/>
  <c r="Z361" i="44" a="1"/>
  <c r="Z361" i="44" s="1"/>
  <c r="L361" i="44"/>
  <c r="B361" i="44"/>
  <c r="W361" i="44" s="1"/>
  <c r="Z360" i="44" a="1"/>
  <c r="Z360" i="44" s="1"/>
  <c r="W360" i="44"/>
  <c r="Z359" i="44" a="1"/>
  <c r="Z359" i="44" s="1"/>
  <c r="W359" i="44"/>
  <c r="Z358" i="44" a="1"/>
  <c r="Z358" i="44" s="1"/>
  <c r="W358" i="44"/>
  <c r="L358" i="44"/>
  <c r="K358" i="44"/>
  <c r="J358" i="44"/>
  <c r="I358" i="44"/>
  <c r="H358" i="44"/>
  <c r="G358" i="44"/>
  <c r="Z357" i="44" a="1"/>
  <c r="Z357" i="44" s="1"/>
  <c r="W357" i="44"/>
  <c r="Z356" i="44" a="1"/>
  <c r="Z356" i="44" s="1"/>
  <c r="W356" i="44"/>
  <c r="Z355" i="44" a="1"/>
  <c r="Z355" i="44" s="1"/>
  <c r="W355" i="44"/>
  <c r="AO354" i="44"/>
  <c r="AN354" i="44"/>
  <c r="AM354" i="44"/>
  <c r="AL354" i="44"/>
  <c r="AK354" i="44"/>
  <c r="AJ354" i="44"/>
  <c r="AI354" i="44"/>
  <c r="Z354" i="44" a="1"/>
  <c r="Z354" i="44" s="1"/>
  <c r="W354" i="44"/>
  <c r="Z353" i="44" a="1"/>
  <c r="Z353" i="44" s="1"/>
  <c r="W353" i="44"/>
  <c r="S353" i="44"/>
  <c r="Z352" i="44" a="1"/>
  <c r="Z352" i="44" s="1"/>
  <c r="T352" i="44"/>
  <c r="Q352" i="44"/>
  <c r="P352" i="44" a="1"/>
  <c r="P352" i="44" s="1"/>
  <c r="I352" i="44"/>
  <c r="B352" i="44"/>
  <c r="W352" i="44" s="1"/>
  <c r="Z351" i="44" a="1"/>
  <c r="Z351" i="44" s="1"/>
  <c r="T351" i="44"/>
  <c r="Q351" i="44"/>
  <c r="P351" i="44" a="1"/>
  <c r="P351" i="44" s="1"/>
  <c r="I351" i="44"/>
  <c r="B351" i="44"/>
  <c r="W351" i="44" s="1"/>
  <c r="Z350" i="44" a="1"/>
  <c r="Z350" i="44" s="1"/>
  <c r="T350" i="44"/>
  <c r="Q350" i="44"/>
  <c r="P350" i="44" a="1"/>
  <c r="P350" i="44" s="1"/>
  <c r="I350" i="44"/>
  <c r="B350" i="44"/>
  <c r="W350" i="44" s="1"/>
  <c r="Z349" i="44" a="1"/>
  <c r="Z349" i="44" s="1"/>
  <c r="T349" i="44"/>
  <c r="Q349" i="44"/>
  <c r="P349" i="44" a="1"/>
  <c r="P349" i="44" s="1"/>
  <c r="I349" i="44"/>
  <c r="B349" i="44"/>
  <c r="W349" i="44" s="1"/>
  <c r="Z348" i="44" a="1"/>
  <c r="Z348" i="44" s="1"/>
  <c r="T348" i="44"/>
  <c r="Q348" i="44"/>
  <c r="P348" i="44" a="1"/>
  <c r="P348" i="44" s="1"/>
  <c r="I348" i="44"/>
  <c r="B348" i="44"/>
  <c r="W348" i="44" s="1"/>
  <c r="Z347" i="44" a="1"/>
  <c r="Z347" i="44" s="1"/>
  <c r="T347" i="44"/>
  <c r="Q347" i="44"/>
  <c r="P347" i="44" a="1"/>
  <c r="P347" i="44" s="1"/>
  <c r="I347" i="44"/>
  <c r="B347" i="44"/>
  <c r="W347" i="44" s="1"/>
  <c r="Z346" i="44" a="1"/>
  <c r="Z346" i="44" s="1"/>
  <c r="T346" i="44"/>
  <c r="Q346" i="44"/>
  <c r="P346" i="44" a="1"/>
  <c r="P346" i="44" s="1"/>
  <c r="I346" i="44"/>
  <c r="B346" i="44"/>
  <c r="W346" i="44" s="1"/>
  <c r="Z345" i="44" a="1"/>
  <c r="Z345" i="44" s="1"/>
  <c r="Q345" i="44"/>
  <c r="P345" i="44" a="1"/>
  <c r="P345" i="44" s="1"/>
  <c r="I345" i="44"/>
  <c r="B345" i="44"/>
  <c r="W345" i="44" s="1"/>
  <c r="AI344" i="44"/>
  <c r="Z344" i="44" a="1"/>
  <c r="Z344" i="44" s="1"/>
  <c r="Q344" i="44"/>
  <c r="P344" i="44" a="1"/>
  <c r="P344" i="44" s="1"/>
  <c r="I344" i="44"/>
  <c r="B344" i="44"/>
  <c r="W344" i="44" s="1"/>
  <c r="Z343" i="44" a="1"/>
  <c r="Z343" i="44" s="1"/>
  <c r="Q343" i="44"/>
  <c r="P343" i="44" a="1"/>
  <c r="P343" i="44" s="1"/>
  <c r="I343" i="44"/>
  <c r="B343" i="44"/>
  <c r="W343" i="44" s="1"/>
  <c r="AI342" i="44"/>
  <c r="Z342" i="44" a="1"/>
  <c r="Z342" i="44" s="1"/>
  <c r="Q342" i="44"/>
  <c r="P342" i="44" a="1"/>
  <c r="P342" i="44" s="1"/>
  <c r="I342" i="44"/>
  <c r="B342" i="44"/>
  <c r="W342" i="44" s="1"/>
  <c r="Z341" i="44" a="1"/>
  <c r="Z341" i="44" s="1"/>
  <c r="W341" i="44"/>
  <c r="Q341" i="44"/>
  <c r="P341" i="44" a="1"/>
  <c r="P341" i="44" s="1"/>
  <c r="I341" i="44"/>
  <c r="Z340" i="44" a="1"/>
  <c r="Z340" i="44" s="1"/>
  <c r="W340" i="44"/>
  <c r="Z339" i="44" a="1"/>
  <c r="Z339" i="44" s="1"/>
  <c r="W339" i="44"/>
  <c r="Z338" i="44" a="1"/>
  <c r="Z338" i="44" s="1"/>
  <c r="W338" i="44"/>
  <c r="Z337" i="44" a="1"/>
  <c r="Z337" i="44" s="1"/>
  <c r="W337" i="44"/>
  <c r="P337" i="44"/>
  <c r="L337" i="44"/>
  <c r="F337" i="44" s="1"/>
  <c r="F357" i="44" s="1"/>
  <c r="G337" i="44"/>
  <c r="C337" i="44" s="1"/>
  <c r="E337" i="44"/>
  <c r="D337" i="44"/>
  <c r="D354" i="44" s="1"/>
  <c r="Z336" i="44" a="1"/>
  <c r="Z336" i="44" s="1"/>
  <c r="W336" i="44"/>
  <c r="L336" i="44"/>
  <c r="Z335" i="44" a="1"/>
  <c r="Z335" i="44" s="1"/>
  <c r="W335" i="44"/>
  <c r="Z334" i="44" a="1"/>
  <c r="Z334" i="44" s="1"/>
  <c r="W334" i="44"/>
  <c r="T334" i="44"/>
  <c r="AM333" i="44"/>
  <c r="AL333" i="44"/>
  <c r="AJ333" i="44"/>
  <c r="AI333" i="44"/>
  <c r="W333" i="44"/>
  <c r="AM332" i="44"/>
  <c r="AL332" i="44"/>
  <c r="AJ332" i="44"/>
  <c r="AI332" i="44"/>
  <c r="W332" i="44"/>
  <c r="W331" i="44"/>
  <c r="T331" i="44"/>
  <c r="W330" i="44"/>
  <c r="W329" i="44"/>
  <c r="H329" i="44"/>
  <c r="Z328" i="44" a="1"/>
  <c r="Z328" i="44" s="1"/>
  <c r="W328" i="44"/>
  <c r="Z327" i="44" a="1"/>
  <c r="Z327" i="44" s="1"/>
  <c r="W327" i="44"/>
  <c r="Z326" i="44" a="1"/>
  <c r="Z326" i="44" s="1"/>
  <c r="B326" i="44"/>
  <c r="W326" i="44" s="1"/>
  <c r="Z325" i="44" a="1"/>
  <c r="Z325" i="44" s="1"/>
  <c r="B325" i="44"/>
  <c r="W325" i="44" s="1"/>
  <c r="Z324" i="44" a="1"/>
  <c r="Z324" i="44" s="1"/>
  <c r="L324" i="44"/>
  <c r="B324" i="44"/>
  <c r="W324" i="44" s="1"/>
  <c r="Z323" i="44" a="1"/>
  <c r="Z323" i="44" s="1"/>
  <c r="L323" i="44"/>
  <c r="B323" i="44"/>
  <c r="W323" i="44" s="1"/>
  <c r="Z322" i="44" a="1"/>
  <c r="Z322" i="44" s="1"/>
  <c r="L322" i="44"/>
  <c r="B322" i="44"/>
  <c r="W322" i="44" s="1"/>
  <c r="AI321" i="44"/>
  <c r="Z321" i="44" a="1"/>
  <c r="Z321" i="44" s="1"/>
  <c r="L321" i="44"/>
  <c r="B321" i="44"/>
  <c r="W321" i="44" s="1"/>
  <c r="AI320" i="44"/>
  <c r="Z320" i="44" a="1"/>
  <c r="Z320" i="44" s="1"/>
  <c r="B320" i="44"/>
  <c r="W320" i="44" s="1"/>
  <c r="Z319" i="44" a="1"/>
  <c r="Z319" i="44" s="1"/>
  <c r="L319" i="44"/>
  <c r="B319" i="44"/>
  <c r="W319" i="44" s="1"/>
  <c r="Z318" i="44" a="1"/>
  <c r="Z318" i="44" s="1"/>
  <c r="B318" i="44"/>
  <c r="W318" i="44" s="1"/>
  <c r="Z317" i="44" a="1"/>
  <c r="Z317" i="44" s="1"/>
  <c r="B317" i="44"/>
  <c r="W317" i="44" s="1"/>
  <c r="Z316" i="44" a="1"/>
  <c r="Z316" i="44" s="1"/>
  <c r="L316" i="44"/>
  <c r="B316" i="44"/>
  <c r="W316" i="44" s="1"/>
  <c r="Z315" i="44" a="1"/>
  <c r="Z315" i="44" s="1"/>
  <c r="L315" i="44"/>
  <c r="B315" i="44"/>
  <c r="W315" i="44" s="1"/>
  <c r="Z314" i="44" a="1"/>
  <c r="Z314" i="44" s="1"/>
  <c r="B314" i="44"/>
  <c r="W314" i="44" s="1"/>
  <c r="Z313" i="44" a="1"/>
  <c r="Z313" i="44" s="1"/>
  <c r="L313" i="44"/>
  <c r="B313" i="44"/>
  <c r="W313" i="44" s="1"/>
  <c r="Z312" i="44" a="1"/>
  <c r="Z312" i="44" s="1"/>
  <c r="B312" i="44"/>
  <c r="W312" i="44" s="1"/>
  <c r="Z311" i="44" a="1"/>
  <c r="Z311" i="44" s="1"/>
  <c r="L311" i="44"/>
  <c r="B311" i="44"/>
  <c r="W311" i="44" s="1"/>
  <c r="Z310" i="44" a="1"/>
  <c r="Z310" i="44" s="1"/>
  <c r="L310" i="44"/>
  <c r="B310" i="44"/>
  <c r="W310" i="44" s="1"/>
  <c r="Z309" i="44" a="1"/>
  <c r="Z309" i="44" s="1"/>
  <c r="L309" i="44"/>
  <c r="B309" i="44"/>
  <c r="W309" i="44" s="1"/>
  <c r="Z308" i="44" a="1"/>
  <c r="Z308" i="44" s="1"/>
  <c r="W308" i="44"/>
  <c r="Z307" i="44" a="1"/>
  <c r="Z307" i="44" s="1"/>
  <c r="W307" i="44"/>
  <c r="Z306" i="44" a="1"/>
  <c r="Z306" i="44" s="1"/>
  <c r="W306" i="44"/>
  <c r="L306" i="44"/>
  <c r="K306" i="44"/>
  <c r="J306" i="44"/>
  <c r="I306" i="44"/>
  <c r="H306" i="44"/>
  <c r="G306" i="44"/>
  <c r="Z305" i="44" a="1"/>
  <c r="Z305" i="44" s="1"/>
  <c r="W305" i="44"/>
  <c r="Z304" i="44" a="1"/>
  <c r="Z304" i="44" s="1"/>
  <c r="W304" i="44"/>
  <c r="Z303" i="44" a="1"/>
  <c r="Z303" i="44" s="1"/>
  <c r="W303" i="44"/>
  <c r="Z302" i="44" a="1"/>
  <c r="Z302" i="44" s="1"/>
  <c r="W302" i="44"/>
  <c r="Z301" i="44" a="1"/>
  <c r="Z301" i="44" s="1"/>
  <c r="W301" i="44"/>
  <c r="S301" i="44"/>
  <c r="Z300" i="44" a="1"/>
  <c r="Z300" i="44" s="1"/>
  <c r="T300" i="44"/>
  <c r="Q300" i="44"/>
  <c r="P300" i="44" a="1"/>
  <c r="P300" i="44" s="1"/>
  <c r="I300" i="44"/>
  <c r="B300" i="44"/>
  <c r="W300" i="44" s="1"/>
  <c r="Z299" i="44" a="1"/>
  <c r="Z299" i="44" s="1"/>
  <c r="T299" i="44"/>
  <c r="Q299" i="44"/>
  <c r="P299" i="44" a="1"/>
  <c r="P299" i="44" s="1"/>
  <c r="I299" i="44"/>
  <c r="B299" i="44"/>
  <c r="W299" i="44" s="1"/>
  <c r="Z298" i="44" a="1"/>
  <c r="Z298" i="44" s="1"/>
  <c r="T298" i="44"/>
  <c r="Q298" i="44"/>
  <c r="P298" i="44" a="1"/>
  <c r="P298" i="44" s="1"/>
  <c r="I298" i="44"/>
  <c r="B298" i="44"/>
  <c r="W298" i="44" s="1"/>
  <c r="Z297" i="44" a="1"/>
  <c r="Z297" i="44" s="1"/>
  <c r="T297" i="44"/>
  <c r="Q297" i="44"/>
  <c r="P297" i="44" a="1"/>
  <c r="P297" i="44" s="1"/>
  <c r="I297" i="44"/>
  <c r="B297" i="44"/>
  <c r="W297" i="44" s="1"/>
  <c r="Z296" i="44" a="1"/>
  <c r="Z296" i="44" s="1"/>
  <c r="Q296" i="44"/>
  <c r="P296" i="44" a="1"/>
  <c r="P296" i="44" s="1"/>
  <c r="I296" i="44"/>
  <c r="B296" i="44"/>
  <c r="W296" i="44" s="1"/>
  <c r="Z295" i="44" a="1"/>
  <c r="Z295" i="44" s="1"/>
  <c r="Q295" i="44"/>
  <c r="P295" i="44" a="1"/>
  <c r="P295" i="44" s="1"/>
  <c r="I295" i="44"/>
  <c r="B295" i="44"/>
  <c r="W295" i="44" s="1"/>
  <c r="Z294" i="44" a="1"/>
  <c r="Z294" i="44" s="1"/>
  <c r="Q294" i="44"/>
  <c r="P294" i="44" a="1"/>
  <c r="P294" i="44" s="1"/>
  <c r="I294" i="44"/>
  <c r="B294" i="44"/>
  <c r="W294" i="44" s="1"/>
  <c r="Z293" i="44" a="1"/>
  <c r="Z293" i="44" s="1"/>
  <c r="Q293" i="44"/>
  <c r="P293" i="44" a="1"/>
  <c r="P293" i="44" s="1"/>
  <c r="I293" i="44"/>
  <c r="B293" i="44"/>
  <c r="W293" i="44" s="1"/>
  <c r="AI292" i="44"/>
  <c r="Z292" i="44" a="1"/>
  <c r="Z292" i="44" s="1"/>
  <c r="T292" i="44"/>
  <c r="Q292" i="44"/>
  <c r="P292" i="44" a="1"/>
  <c r="P292" i="44" s="1"/>
  <c r="I292" i="44"/>
  <c r="B292" i="44"/>
  <c r="W292" i="44" s="1"/>
  <c r="Z291" i="44" a="1"/>
  <c r="Z291" i="44" s="1"/>
  <c r="T291" i="44"/>
  <c r="Q291" i="44"/>
  <c r="P291" i="44" a="1"/>
  <c r="P291" i="44" s="1"/>
  <c r="I291" i="44"/>
  <c r="B291" i="44"/>
  <c r="W291" i="44" s="1"/>
  <c r="Z290" i="44" a="1"/>
  <c r="Z290" i="44" s="1"/>
  <c r="Q290" i="44"/>
  <c r="P290" i="44" a="1"/>
  <c r="P290" i="44" s="1"/>
  <c r="I290" i="44"/>
  <c r="B290" i="44"/>
  <c r="W290" i="44" s="1"/>
  <c r="Z289" i="44" a="1"/>
  <c r="Z289" i="44" s="1"/>
  <c r="W289" i="44"/>
  <c r="T289" i="44"/>
  <c r="Q289" i="44"/>
  <c r="P289" i="44" a="1"/>
  <c r="P289" i="44" s="1"/>
  <c r="I289" i="44"/>
  <c r="Z288" i="44" a="1"/>
  <c r="Z288" i="44" s="1"/>
  <c r="W288" i="44"/>
  <c r="Z287" i="44" a="1"/>
  <c r="Z287" i="44" s="1"/>
  <c r="W287" i="44"/>
  <c r="Z286" i="44" a="1"/>
  <c r="Z286" i="44" s="1"/>
  <c r="W286" i="44"/>
  <c r="Z285" i="44" a="1"/>
  <c r="Z285" i="44" s="1"/>
  <c r="W285" i="44"/>
  <c r="P285" i="44"/>
  <c r="L285" i="44"/>
  <c r="F285" i="44" s="1"/>
  <c r="F314" i="44" s="1"/>
  <c r="G285" i="44"/>
  <c r="E285" i="44"/>
  <c r="E312" i="44" s="1"/>
  <c r="D285" i="44"/>
  <c r="D324" i="44" s="1"/>
  <c r="C285" i="44"/>
  <c r="C294" i="44" s="1"/>
  <c r="Z284" i="44" a="1"/>
  <c r="Z284" i="44" s="1"/>
  <c r="W284" i="44"/>
  <c r="L284" i="44"/>
  <c r="Z283" i="44" a="1"/>
  <c r="Z283" i="44" s="1"/>
  <c r="W283" i="44"/>
  <c r="Z282" i="44" a="1"/>
  <c r="Z282" i="44" s="1"/>
  <c r="W282" i="44"/>
  <c r="T282" i="44"/>
  <c r="W281" i="44"/>
  <c r="W280" i="44"/>
  <c r="W279" i="44"/>
  <c r="T279" i="44"/>
  <c r="W278" i="44"/>
  <c r="W277" i="44"/>
  <c r="H277" i="44"/>
  <c r="AK276" i="44"/>
  <c r="Z276" i="44" a="1"/>
  <c r="Z276" i="44" s="1"/>
  <c r="W276" i="44"/>
  <c r="AM275" i="44"/>
  <c r="AJ277" i="44" s="1"/>
  <c r="Z275" i="44" a="1"/>
  <c r="Z275" i="44" s="1"/>
  <c r="W275" i="44"/>
  <c r="Z274" i="44" a="1"/>
  <c r="Z274" i="44" s="1"/>
  <c r="B274" i="44"/>
  <c r="W274" i="44" s="1"/>
  <c r="Z273" i="44" a="1"/>
  <c r="Z273" i="44" s="1"/>
  <c r="B273" i="44"/>
  <c r="W273" i="44" s="1"/>
  <c r="AK272" i="44"/>
  <c r="Z272" i="44" a="1"/>
  <c r="Z272" i="44" s="1"/>
  <c r="L272" i="44"/>
  <c r="B272" i="44"/>
  <c r="W272" i="44" s="1"/>
  <c r="AK271" i="44"/>
  <c r="Z271" i="44" a="1"/>
  <c r="Z271" i="44" s="1"/>
  <c r="L271" i="44"/>
  <c r="B271" i="44"/>
  <c r="W271" i="44" s="1"/>
  <c r="Z270" i="44" a="1"/>
  <c r="Z270" i="44" s="1"/>
  <c r="L270" i="44"/>
  <c r="B270" i="44"/>
  <c r="W270" i="44" s="1"/>
  <c r="Z269" i="44" a="1"/>
  <c r="Z269" i="44" s="1"/>
  <c r="L269" i="44"/>
  <c r="B269" i="44"/>
  <c r="W269" i="44" s="1"/>
  <c r="AM268" i="44"/>
  <c r="AJ273" i="44" s="1"/>
  <c r="Z268" i="44" a="1"/>
  <c r="Z268" i="44" s="1"/>
  <c r="L268" i="44"/>
  <c r="B268" i="44"/>
  <c r="W268" i="44" s="1"/>
  <c r="Z267" i="44" a="1"/>
  <c r="Z267" i="44" s="1"/>
  <c r="L267" i="44"/>
  <c r="B267" i="44"/>
  <c r="W267" i="44" s="1"/>
  <c r="AM266" i="44"/>
  <c r="Z266" i="44" a="1"/>
  <c r="Z266" i="44" s="1"/>
  <c r="B266" i="44"/>
  <c r="W266" i="44" s="1"/>
  <c r="Z265" i="44" a="1"/>
  <c r="Z265" i="44" s="1"/>
  <c r="B265" i="44"/>
  <c r="W265" i="44" s="1"/>
  <c r="Z264" i="44" a="1"/>
  <c r="Z264" i="44" s="1"/>
  <c r="L264" i="44"/>
  <c r="B264" i="44"/>
  <c r="W264" i="44" s="1"/>
  <c r="Z263" i="44" a="1"/>
  <c r="Z263" i="44" s="1"/>
  <c r="B263" i="44"/>
  <c r="W263" i="44" s="1"/>
  <c r="Z262" i="44" a="1"/>
  <c r="Z262" i="44" s="1"/>
  <c r="B262" i="44"/>
  <c r="W262" i="44" s="1"/>
  <c r="Z261" i="44" a="1"/>
  <c r="Z261" i="44" s="1"/>
  <c r="B261" i="44"/>
  <c r="W261" i="44" s="1"/>
  <c r="Z260" i="44" a="1"/>
  <c r="Z260" i="44" s="1"/>
  <c r="L260" i="44"/>
  <c r="B260" i="44"/>
  <c r="W260" i="44" s="1"/>
  <c r="Z259" i="44" a="1"/>
  <c r="Z259" i="44" s="1"/>
  <c r="B259" i="44"/>
  <c r="W259" i="44" s="1"/>
  <c r="Z258" i="44" a="1"/>
  <c r="Z258" i="44" s="1"/>
  <c r="B258" i="44"/>
  <c r="W258" i="44" s="1"/>
  <c r="Z257" i="44" a="1"/>
  <c r="Z257" i="44" s="1"/>
  <c r="L257" i="44"/>
  <c r="L258" i="44" s="1"/>
  <c r="B257" i="44"/>
  <c r="W257" i="44" s="1"/>
  <c r="Z256" i="44" a="1"/>
  <c r="Z256" i="44" s="1"/>
  <c r="W256" i="44"/>
  <c r="Z255" i="44" a="1"/>
  <c r="Z255" i="44" s="1"/>
  <c r="W255" i="44"/>
  <c r="Z254" i="44" a="1"/>
  <c r="Z254" i="44" s="1"/>
  <c r="W254" i="44"/>
  <c r="L254" i="44"/>
  <c r="K254" i="44"/>
  <c r="J254" i="44"/>
  <c r="I254" i="44"/>
  <c r="H254" i="44"/>
  <c r="G254" i="44"/>
  <c r="Z253" i="44" a="1"/>
  <c r="Z253" i="44" s="1"/>
  <c r="W253" i="44"/>
  <c r="Z252" i="44" a="1"/>
  <c r="Z252" i="44" s="1"/>
  <c r="W252" i="44"/>
  <c r="Z251" i="44" a="1"/>
  <c r="Z251" i="44" s="1"/>
  <c r="W251" i="44"/>
  <c r="Z250" i="44" a="1"/>
  <c r="Z250" i="44" s="1"/>
  <c r="W250" i="44"/>
  <c r="Z249" i="44" a="1"/>
  <c r="Z249" i="44" s="1"/>
  <c r="W249" i="44"/>
  <c r="S249" i="44"/>
  <c r="Z248" i="44" a="1"/>
  <c r="Z248" i="44" s="1"/>
  <c r="T248" i="44"/>
  <c r="Q248" i="44"/>
  <c r="P248" i="44" a="1"/>
  <c r="P248" i="44" s="1"/>
  <c r="I248" i="44"/>
  <c r="B248" i="44"/>
  <c r="W248" i="44" s="1"/>
  <c r="Z247" i="44" a="1"/>
  <c r="Z247" i="44" s="1"/>
  <c r="T247" i="44"/>
  <c r="Q247" i="44"/>
  <c r="P247" i="44" a="1"/>
  <c r="P247" i="44" s="1"/>
  <c r="I247" i="44"/>
  <c r="B247" i="44"/>
  <c r="W247" i="44" s="1"/>
  <c r="Z246" i="44" a="1"/>
  <c r="Z246" i="44" s="1"/>
  <c r="T246" i="44"/>
  <c r="Q246" i="44"/>
  <c r="P246" i="44" a="1"/>
  <c r="P246" i="44" s="1"/>
  <c r="I246" i="44"/>
  <c r="B246" i="44"/>
  <c r="W246" i="44" s="1"/>
  <c r="Z245" i="44" a="1"/>
  <c r="Z245" i="44" s="1"/>
  <c r="Q245" i="44"/>
  <c r="P245" i="44" a="1"/>
  <c r="P245" i="44" s="1"/>
  <c r="I245" i="44"/>
  <c r="B245" i="44"/>
  <c r="W245" i="44" s="1"/>
  <c r="Z244" i="44" a="1"/>
  <c r="Z244" i="44" s="1"/>
  <c r="Q244" i="44"/>
  <c r="P244" i="44" a="1"/>
  <c r="P244" i="44" s="1"/>
  <c r="I244" i="44"/>
  <c r="B244" i="44"/>
  <c r="W244" i="44" s="1"/>
  <c r="Z243" i="44" a="1"/>
  <c r="Z243" i="44" s="1"/>
  <c r="Q243" i="44"/>
  <c r="P243" i="44" a="1"/>
  <c r="P243" i="44" s="1"/>
  <c r="I243" i="44"/>
  <c r="B243" i="44"/>
  <c r="W243" i="44" s="1"/>
  <c r="Z242" i="44" a="1"/>
  <c r="Z242" i="44" s="1"/>
  <c r="Q242" i="44"/>
  <c r="P242" i="44" a="1"/>
  <c r="P242" i="44" s="1"/>
  <c r="I242" i="44"/>
  <c r="B242" i="44"/>
  <c r="W242" i="44" s="1"/>
  <c r="Z241" i="44" a="1"/>
  <c r="Z241" i="44" s="1"/>
  <c r="Q241" i="44"/>
  <c r="P241" i="44" a="1"/>
  <c r="P241" i="44" s="1"/>
  <c r="I241" i="44"/>
  <c r="B241" i="44"/>
  <c r="W241" i="44" s="1"/>
  <c r="Z240" i="44" a="1"/>
  <c r="Z240" i="44" s="1"/>
  <c r="Q240" i="44"/>
  <c r="P240" i="44" a="1"/>
  <c r="P240" i="44" s="1"/>
  <c r="I240" i="44"/>
  <c r="B240" i="44"/>
  <c r="W240" i="44" s="1"/>
  <c r="Z239" i="44" a="1"/>
  <c r="Z239" i="44" s="1"/>
  <c r="Q239" i="44"/>
  <c r="P239" i="44" a="1"/>
  <c r="P239" i="44" s="1"/>
  <c r="I239" i="44"/>
  <c r="B239" i="44"/>
  <c r="W239" i="44" s="1"/>
  <c r="Z238" i="44" a="1"/>
  <c r="Z238" i="44" s="1"/>
  <c r="Q238" i="44"/>
  <c r="P238" i="44" a="1"/>
  <c r="P238" i="44" s="1"/>
  <c r="I238" i="44"/>
  <c r="B238" i="44"/>
  <c r="W238" i="44" s="1"/>
  <c r="Z237" i="44" a="1"/>
  <c r="Z237" i="44" s="1"/>
  <c r="W237" i="44"/>
  <c r="Q237" i="44"/>
  <c r="P237" i="44" a="1"/>
  <c r="P237" i="44" s="1"/>
  <c r="I237" i="44"/>
  <c r="Z236" i="44" a="1"/>
  <c r="Z236" i="44" s="1"/>
  <c r="W236" i="44"/>
  <c r="Z235" i="44" a="1"/>
  <c r="Z235" i="44" s="1"/>
  <c r="W235" i="44"/>
  <c r="Z234" i="44" a="1"/>
  <c r="Z234" i="44" s="1"/>
  <c r="W234" i="44"/>
  <c r="Z233" i="44" a="1"/>
  <c r="Z233" i="44" s="1"/>
  <c r="W233" i="44"/>
  <c r="P233" i="44"/>
  <c r="L233" i="44"/>
  <c r="G233" i="44"/>
  <c r="C233" i="44" s="1"/>
  <c r="C269" i="44" s="1"/>
  <c r="E233" i="44"/>
  <c r="E252" i="44" s="1"/>
  <c r="D233" i="44"/>
  <c r="D235" i="44" s="1"/>
  <c r="Z232" i="44" a="1"/>
  <c r="Z232" i="44" s="1"/>
  <c r="W232" i="44"/>
  <c r="L232" i="44"/>
  <c r="Z231" i="44" a="1"/>
  <c r="Z231" i="44" s="1"/>
  <c r="W231" i="44"/>
  <c r="Z230" i="44" a="1"/>
  <c r="Z230" i="44" s="1"/>
  <c r="W230" i="44"/>
  <c r="T230" i="44"/>
  <c r="W229" i="44"/>
  <c r="W228" i="44"/>
  <c r="W227" i="44"/>
  <c r="T227" i="44"/>
  <c r="W226" i="44"/>
  <c r="W225" i="44"/>
  <c r="H225" i="44"/>
  <c r="Z224" i="44" a="1"/>
  <c r="Z224" i="44" s="1"/>
  <c r="W224" i="44"/>
  <c r="Z223" i="44" a="1"/>
  <c r="Z223" i="44" s="1"/>
  <c r="W223" i="44"/>
  <c r="Z222" i="44" a="1"/>
  <c r="Z222" i="44" s="1"/>
  <c r="B222" i="44"/>
  <c r="W222" i="44" s="1"/>
  <c r="Z221" i="44" a="1"/>
  <c r="Z221" i="44" s="1"/>
  <c r="B221" i="44"/>
  <c r="W221" i="44" s="1"/>
  <c r="Z220" i="44" a="1"/>
  <c r="Z220" i="44" s="1"/>
  <c r="L220" i="44"/>
  <c r="B220" i="44"/>
  <c r="W220" i="44" s="1"/>
  <c r="Z219" i="44" a="1"/>
  <c r="Z219" i="44" s="1"/>
  <c r="L219" i="44"/>
  <c r="B219" i="44"/>
  <c r="W219" i="44" s="1"/>
  <c r="Z218" i="44" a="1"/>
  <c r="Z218" i="44" s="1"/>
  <c r="L218" i="44"/>
  <c r="B218" i="44"/>
  <c r="W218" i="44" s="1"/>
  <c r="Z217" i="44" a="1"/>
  <c r="Z217" i="44" s="1"/>
  <c r="L217" i="44"/>
  <c r="B217" i="44"/>
  <c r="W217" i="44" s="1"/>
  <c r="Z216" i="44" a="1"/>
  <c r="Z216" i="44" s="1"/>
  <c r="L216" i="44"/>
  <c r="B216" i="44"/>
  <c r="W216" i="44" s="1"/>
  <c r="Z215" i="44" a="1"/>
  <c r="Z215" i="44" s="1"/>
  <c r="B215" i="44"/>
  <c r="W215" i="44" s="1"/>
  <c r="Z214" i="44" a="1"/>
  <c r="Z214" i="44" s="1"/>
  <c r="B214" i="44"/>
  <c r="W214" i="44" s="1"/>
  <c r="Z213" i="44" a="1"/>
  <c r="Z213" i="44" s="1"/>
  <c r="B213" i="44"/>
  <c r="W213" i="44" s="1"/>
  <c r="Z212" i="44" a="1"/>
  <c r="Z212" i="44" s="1"/>
  <c r="L212" i="44"/>
  <c r="B212" i="44"/>
  <c r="W212" i="44" s="1"/>
  <c r="Z211" i="44" a="1"/>
  <c r="Z211" i="44" s="1"/>
  <c r="B211" i="44"/>
  <c r="W211" i="44" s="1"/>
  <c r="Z210" i="44" a="1"/>
  <c r="Z210" i="44" s="1"/>
  <c r="B210" i="44"/>
  <c r="W210" i="44" s="1"/>
  <c r="Z209" i="44" a="1"/>
  <c r="Z209" i="44" s="1"/>
  <c r="B209" i="44"/>
  <c r="W209" i="44" s="1"/>
  <c r="Z208" i="44" a="1"/>
  <c r="Z208" i="44" s="1"/>
  <c r="B208" i="44"/>
  <c r="W208" i="44" s="1"/>
  <c r="Z207" i="44" a="1"/>
  <c r="Z207" i="44" s="1"/>
  <c r="B207" i="44"/>
  <c r="W207" i="44" s="1"/>
  <c r="Z206" i="44" a="1"/>
  <c r="Z206" i="44" s="1"/>
  <c r="B206" i="44"/>
  <c r="W206" i="44" s="1"/>
  <c r="Z205" i="44" a="1"/>
  <c r="Z205" i="44" s="1"/>
  <c r="L205" i="44"/>
  <c r="B205" i="44"/>
  <c r="W205" i="44" s="1"/>
  <c r="Z204" i="44" a="1"/>
  <c r="Z204" i="44" s="1"/>
  <c r="W204" i="44"/>
  <c r="Z203" i="44" a="1"/>
  <c r="Z203" i="44" s="1"/>
  <c r="W203" i="44"/>
  <c r="Z202" i="44" a="1"/>
  <c r="Z202" i="44" s="1"/>
  <c r="W202" i="44"/>
  <c r="L202" i="44"/>
  <c r="K202" i="44"/>
  <c r="J202" i="44"/>
  <c r="I202" i="44"/>
  <c r="H202" i="44"/>
  <c r="G202" i="44"/>
  <c r="Z201" i="44" a="1"/>
  <c r="Z201" i="44" s="1"/>
  <c r="W201" i="44"/>
  <c r="Z200" i="44" a="1"/>
  <c r="Z200" i="44" s="1"/>
  <c r="W200" i="44"/>
  <c r="Z199" i="44" a="1"/>
  <c r="Z199" i="44" s="1"/>
  <c r="W199" i="44"/>
  <c r="Z198" i="44" a="1"/>
  <c r="Z198" i="44" s="1"/>
  <c r="W198" i="44"/>
  <c r="Z197" i="44" a="1"/>
  <c r="Z197" i="44" s="1"/>
  <c r="W197" i="44"/>
  <c r="S197" i="44"/>
  <c r="Z196" i="44" a="1"/>
  <c r="Z196" i="44" s="1"/>
  <c r="T196" i="44"/>
  <c r="Q196" i="44"/>
  <c r="P196" i="44" a="1"/>
  <c r="P196" i="44" s="1"/>
  <c r="I196" i="44"/>
  <c r="B196" i="44"/>
  <c r="W196" i="44" s="1"/>
  <c r="Z195" i="44" a="1"/>
  <c r="Z195" i="44" s="1"/>
  <c r="T195" i="44"/>
  <c r="Q195" i="44"/>
  <c r="P195" i="44" a="1"/>
  <c r="P195" i="44" s="1"/>
  <c r="I195" i="44"/>
  <c r="B195" i="44"/>
  <c r="W195" i="44" s="1"/>
  <c r="Z194" i="44" a="1"/>
  <c r="Z194" i="44" s="1"/>
  <c r="T194" i="44"/>
  <c r="Q194" i="44"/>
  <c r="P194" i="44" a="1"/>
  <c r="P194" i="44" s="1"/>
  <c r="I194" i="44"/>
  <c r="B194" i="44"/>
  <c r="W194" i="44" s="1"/>
  <c r="Z193" i="44" a="1"/>
  <c r="Z193" i="44" s="1"/>
  <c r="T193" i="44"/>
  <c r="Q193" i="44"/>
  <c r="P193" i="44" a="1"/>
  <c r="P193" i="44" s="1"/>
  <c r="I193" i="44"/>
  <c r="B193" i="44"/>
  <c r="W193" i="44" s="1"/>
  <c r="Z192" i="44" a="1"/>
  <c r="Z192" i="44" s="1"/>
  <c r="T192" i="44"/>
  <c r="Q192" i="44"/>
  <c r="P192" i="44" a="1"/>
  <c r="P192" i="44" s="1"/>
  <c r="I192" i="44"/>
  <c r="B192" i="44"/>
  <c r="W192" i="44" s="1"/>
  <c r="Z191" i="44" a="1"/>
  <c r="Z191" i="44" s="1"/>
  <c r="T191" i="44"/>
  <c r="Q191" i="44"/>
  <c r="P191" i="44" a="1"/>
  <c r="P191" i="44" s="1"/>
  <c r="I191" i="44"/>
  <c r="B191" i="44"/>
  <c r="W191" i="44" s="1"/>
  <c r="Z190" i="44" a="1"/>
  <c r="Z190" i="44" s="1"/>
  <c r="T190" i="44"/>
  <c r="Q190" i="44"/>
  <c r="P190" i="44" a="1"/>
  <c r="P190" i="44" s="1"/>
  <c r="I190" i="44"/>
  <c r="B190" i="44"/>
  <c r="W190" i="44" s="1"/>
  <c r="Z189" i="44" a="1"/>
  <c r="Z189" i="44" s="1"/>
  <c r="Q189" i="44"/>
  <c r="P189" i="44" a="1"/>
  <c r="P189" i="44" s="1"/>
  <c r="I189" i="44"/>
  <c r="B189" i="44"/>
  <c r="W189" i="44" s="1"/>
  <c r="Z188" i="44" a="1"/>
  <c r="Z188" i="44" s="1"/>
  <c r="T188" i="44"/>
  <c r="Q188" i="44"/>
  <c r="P188" i="44" a="1"/>
  <c r="P188" i="44" s="1"/>
  <c r="I188" i="44"/>
  <c r="B188" i="44"/>
  <c r="W188" i="44" s="1"/>
  <c r="Z187" i="44" a="1"/>
  <c r="Z187" i="44" s="1"/>
  <c r="Q187" i="44"/>
  <c r="P187" i="44" a="1"/>
  <c r="P187" i="44" s="1"/>
  <c r="I187" i="44"/>
  <c r="B187" i="44"/>
  <c r="W187" i="44" s="1"/>
  <c r="Z186" i="44" a="1"/>
  <c r="Z186" i="44" s="1"/>
  <c r="T186" i="44"/>
  <c r="Q186" i="44"/>
  <c r="P186" i="44" a="1"/>
  <c r="P186" i="44" s="1"/>
  <c r="I186" i="44"/>
  <c r="B186" i="44"/>
  <c r="W186" i="44" s="1"/>
  <c r="Z185" i="44" a="1"/>
  <c r="Z185" i="44" s="1"/>
  <c r="W185" i="44"/>
  <c r="Q185" i="44"/>
  <c r="P185" i="44" a="1"/>
  <c r="P185" i="44" s="1"/>
  <c r="I185" i="44"/>
  <c r="Z184" i="44" a="1"/>
  <c r="Z184" i="44" s="1"/>
  <c r="W184" i="44"/>
  <c r="Z183" i="44" a="1"/>
  <c r="Z183" i="44" s="1"/>
  <c r="W183" i="44"/>
  <c r="Z182" i="44" a="1"/>
  <c r="Z182" i="44" s="1"/>
  <c r="W182" i="44"/>
  <c r="Z181" i="44" a="1"/>
  <c r="Z181" i="44" s="1"/>
  <c r="W181" i="44"/>
  <c r="P181" i="44"/>
  <c r="L181" i="44"/>
  <c r="G181" i="44"/>
  <c r="C181" i="44" s="1"/>
  <c r="C189" i="44" s="1"/>
  <c r="E181" i="44"/>
  <c r="E201" i="44" s="1"/>
  <c r="D181" i="44"/>
  <c r="D224" i="44" s="1"/>
  <c r="Z180" i="44" a="1"/>
  <c r="Z180" i="44" s="1"/>
  <c r="W180" i="44"/>
  <c r="L180" i="44"/>
  <c r="Z179" i="44" a="1"/>
  <c r="Z179" i="44" s="1"/>
  <c r="W179" i="44"/>
  <c r="Z178" i="44" a="1"/>
  <c r="Z178" i="44" s="1"/>
  <c r="W178" i="44"/>
  <c r="T178" i="44"/>
  <c r="W177" i="44"/>
  <c r="W176" i="44"/>
  <c r="W175" i="44"/>
  <c r="T175" i="44"/>
  <c r="W174" i="44"/>
  <c r="W173" i="44"/>
  <c r="H173" i="44"/>
  <c r="Z172" i="44" a="1"/>
  <c r="Z172" i="44" s="1"/>
  <c r="W172" i="44"/>
  <c r="Z171" i="44" a="1"/>
  <c r="Z171" i="44" s="1"/>
  <c r="W171" i="44"/>
  <c r="Z170" i="44" a="1"/>
  <c r="Z170" i="44" s="1"/>
  <c r="B170" i="44"/>
  <c r="W170" i="44" s="1"/>
  <c r="Z169" i="44" a="1"/>
  <c r="Z169" i="44" s="1"/>
  <c r="B169" i="44"/>
  <c r="W169" i="44" s="1"/>
  <c r="Z168" i="44" a="1"/>
  <c r="Z168" i="44" s="1"/>
  <c r="L168" i="44"/>
  <c r="B168" i="44"/>
  <c r="W168" i="44" s="1"/>
  <c r="Z167" i="44" a="1"/>
  <c r="Z167" i="44" s="1"/>
  <c r="L167" i="44"/>
  <c r="B167" i="44"/>
  <c r="W167" i="44" s="1"/>
  <c r="Z166" i="44" a="1"/>
  <c r="Z166" i="44" s="1"/>
  <c r="L166" i="44"/>
  <c r="E166" i="44"/>
  <c r="B166" i="44"/>
  <c r="W166" i="44" s="1"/>
  <c r="Z165" i="44" a="1"/>
  <c r="Z165" i="44" s="1"/>
  <c r="B165" i="44"/>
  <c r="W165" i="44" s="1"/>
  <c r="Z164" i="44" a="1"/>
  <c r="Z164" i="44" s="1"/>
  <c r="L164" i="44"/>
  <c r="B164" i="44"/>
  <c r="W164" i="44" s="1"/>
  <c r="Z163" i="44" a="1"/>
  <c r="Z163" i="44" s="1"/>
  <c r="L163" i="44"/>
  <c r="B163" i="44"/>
  <c r="W163" i="44" s="1"/>
  <c r="Z162" i="44" a="1"/>
  <c r="Z162" i="44" s="1"/>
  <c r="B162" i="44"/>
  <c r="W162" i="44" s="1"/>
  <c r="Z161" i="44" a="1"/>
  <c r="Z161" i="44" s="1"/>
  <c r="B161" i="44"/>
  <c r="W161" i="44" s="1"/>
  <c r="Z160" i="44" a="1"/>
  <c r="Z160" i="44" s="1"/>
  <c r="L160" i="44"/>
  <c r="B160" i="44"/>
  <c r="W160" i="44" s="1"/>
  <c r="Z159" i="44" a="1"/>
  <c r="Z159" i="44" s="1"/>
  <c r="B159" i="44"/>
  <c r="W159" i="44" s="1"/>
  <c r="Z158" i="44" a="1"/>
  <c r="Z158" i="44" s="1"/>
  <c r="L158" i="44"/>
  <c r="B158" i="44"/>
  <c r="W158" i="44" s="1"/>
  <c r="Z157" i="44" a="1"/>
  <c r="Z157" i="44" s="1"/>
  <c r="L157" i="44"/>
  <c r="B157" i="44"/>
  <c r="W157" i="44" s="1"/>
  <c r="Z156" i="44" a="1"/>
  <c r="Z156" i="44" s="1"/>
  <c r="L156" i="44"/>
  <c r="B156" i="44"/>
  <c r="W156" i="44" s="1"/>
  <c r="Z155" i="44" a="1"/>
  <c r="Z155" i="44" s="1"/>
  <c r="B155" i="44"/>
  <c r="W155" i="44" s="1"/>
  <c r="Z154" i="44" a="1"/>
  <c r="Z154" i="44" s="1"/>
  <c r="L154" i="44"/>
  <c r="B154" i="44"/>
  <c r="W154" i="44" s="1"/>
  <c r="Z153" i="44" a="1"/>
  <c r="Z153" i="44" s="1"/>
  <c r="L153" i="44"/>
  <c r="B153" i="44"/>
  <c r="W153" i="44" s="1"/>
  <c r="Z152" i="44" a="1"/>
  <c r="Z152" i="44" s="1"/>
  <c r="W152" i="44"/>
  <c r="Z151" i="44" a="1"/>
  <c r="Z151" i="44" s="1"/>
  <c r="W151" i="44"/>
  <c r="Z150" i="44" a="1"/>
  <c r="Z150" i="44" s="1"/>
  <c r="W150" i="44"/>
  <c r="L150" i="44"/>
  <c r="K150" i="44"/>
  <c r="J150" i="44"/>
  <c r="I150" i="44"/>
  <c r="H150" i="44"/>
  <c r="G150" i="44"/>
  <c r="Z149" i="44" a="1"/>
  <c r="Z149" i="44" s="1"/>
  <c r="W149" i="44"/>
  <c r="Z148" i="44" a="1"/>
  <c r="Z148" i="44" s="1"/>
  <c r="W148" i="44"/>
  <c r="Z147" i="44" a="1"/>
  <c r="Z147" i="44" s="1"/>
  <c r="W147" i="44"/>
  <c r="Z146" i="44" a="1"/>
  <c r="Z146" i="44" s="1"/>
  <c r="W146" i="44"/>
  <c r="Z145" i="44" a="1"/>
  <c r="Z145" i="44" s="1"/>
  <c r="W145" i="44"/>
  <c r="S145" i="44"/>
  <c r="Z144" i="44" a="1"/>
  <c r="Z144" i="44" s="1"/>
  <c r="T144" i="44"/>
  <c r="Q144" i="44"/>
  <c r="P144" i="44" a="1"/>
  <c r="P144" i="44" s="1"/>
  <c r="I144" i="44"/>
  <c r="B144" i="44"/>
  <c r="W144" i="44" s="1"/>
  <c r="Z143" i="44" a="1"/>
  <c r="Z143" i="44" s="1"/>
  <c r="T143" i="44"/>
  <c r="Q143" i="44"/>
  <c r="P143" i="44" a="1"/>
  <c r="P143" i="44" s="1"/>
  <c r="I143" i="44"/>
  <c r="B143" i="44"/>
  <c r="W143" i="44" s="1"/>
  <c r="Z142" i="44" a="1"/>
  <c r="Z142" i="44" s="1"/>
  <c r="T142" i="44"/>
  <c r="Q142" i="44"/>
  <c r="P142" i="44" a="1"/>
  <c r="P142" i="44" s="1"/>
  <c r="I142" i="44"/>
  <c r="B142" i="44"/>
  <c r="W142" i="44" s="1"/>
  <c r="Z141" i="44" a="1"/>
  <c r="Z141" i="44" s="1"/>
  <c r="T141" i="44"/>
  <c r="Q141" i="44"/>
  <c r="P141" i="44" a="1"/>
  <c r="P141" i="44" s="1"/>
  <c r="I141" i="44"/>
  <c r="B141" i="44"/>
  <c r="W141" i="44" s="1"/>
  <c r="Z140" i="44" a="1"/>
  <c r="Z140" i="44" s="1"/>
  <c r="T140" i="44"/>
  <c r="Q140" i="44"/>
  <c r="P140" i="44" a="1"/>
  <c r="P140" i="44" s="1"/>
  <c r="I140" i="44"/>
  <c r="B140" i="44"/>
  <c r="W140" i="44" s="1"/>
  <c r="Z139" i="44" a="1"/>
  <c r="Z139" i="44" s="1"/>
  <c r="T139" i="44"/>
  <c r="Q139" i="44"/>
  <c r="P139" i="44" a="1"/>
  <c r="P139" i="44" s="1"/>
  <c r="I139" i="44"/>
  <c r="B139" i="44"/>
  <c r="W139" i="44" s="1"/>
  <c r="Z138" i="44" a="1"/>
  <c r="Z138" i="44" s="1"/>
  <c r="T138" i="44"/>
  <c r="Q138" i="44"/>
  <c r="P138" i="44" a="1"/>
  <c r="P138" i="44" s="1"/>
  <c r="I138" i="44"/>
  <c r="B138" i="44"/>
  <c r="W138" i="44" s="1"/>
  <c r="Z137" i="44" a="1"/>
  <c r="Z137" i="44" s="1"/>
  <c r="Q137" i="44"/>
  <c r="P137" i="44" a="1"/>
  <c r="P137" i="44" s="1"/>
  <c r="I137" i="44"/>
  <c r="B137" i="44"/>
  <c r="W137" i="44" s="1"/>
  <c r="Z136" i="44" a="1"/>
  <c r="Z136" i="44" s="1"/>
  <c r="Q136" i="44"/>
  <c r="P136" i="44" a="1"/>
  <c r="P136" i="44" s="1"/>
  <c r="I136" i="44"/>
  <c r="B136" i="44"/>
  <c r="W136" i="44" s="1"/>
  <c r="Z135" i="44" a="1"/>
  <c r="Z135" i="44" s="1"/>
  <c r="Q135" i="44"/>
  <c r="P135" i="44" a="1"/>
  <c r="P135" i="44" s="1"/>
  <c r="I135" i="44"/>
  <c r="B135" i="44"/>
  <c r="W135" i="44" s="1"/>
  <c r="Z134" i="44" a="1"/>
  <c r="Z134" i="44" s="1"/>
  <c r="T134" i="44"/>
  <c r="Q134" i="44"/>
  <c r="P134" i="44" a="1"/>
  <c r="P134" i="44" s="1"/>
  <c r="I134" i="44"/>
  <c r="B134" i="44"/>
  <c r="W134" i="44" s="1"/>
  <c r="Z133" i="44" a="1"/>
  <c r="Z133" i="44" s="1"/>
  <c r="W133" i="44"/>
  <c r="T133" i="44"/>
  <c r="Q133" i="44"/>
  <c r="P133" i="44" a="1"/>
  <c r="P133" i="44" s="1"/>
  <c r="I133" i="44"/>
  <c r="Z132" i="44" a="1"/>
  <c r="Z132" i="44" s="1"/>
  <c r="W132" i="44"/>
  <c r="Z131" i="44" a="1"/>
  <c r="Z131" i="44" s="1"/>
  <c r="W131" i="44"/>
  <c r="Z130" i="44" a="1"/>
  <c r="Z130" i="44" s="1"/>
  <c r="W130" i="44"/>
  <c r="Z129" i="44" a="1"/>
  <c r="Z129" i="44" s="1"/>
  <c r="W129" i="44"/>
  <c r="P129" i="44"/>
  <c r="L129" i="44"/>
  <c r="G129" i="44"/>
  <c r="C129" i="44" s="1"/>
  <c r="C141" i="44" s="1"/>
  <c r="E129" i="44"/>
  <c r="E149" i="44" s="1"/>
  <c r="D129" i="44"/>
  <c r="D150" i="44" s="1"/>
  <c r="Z128" i="44" a="1"/>
  <c r="Z128" i="44" s="1"/>
  <c r="W128" i="44"/>
  <c r="L128" i="44"/>
  <c r="Z127" i="44" a="1"/>
  <c r="Z127" i="44" s="1"/>
  <c r="W127" i="44"/>
  <c r="Z126" i="44" a="1"/>
  <c r="Z126" i="44" s="1"/>
  <c r="W126" i="44"/>
  <c r="T126" i="44"/>
  <c r="W125" i="44"/>
  <c r="W124" i="44"/>
  <c r="W123" i="44"/>
  <c r="T123" i="44"/>
  <c r="W122" i="44"/>
  <c r="W121" i="44"/>
  <c r="H121" i="44"/>
  <c r="Z120" i="44" a="1"/>
  <c r="Z120" i="44" s="1"/>
  <c r="W120" i="44"/>
  <c r="Z119" i="44" a="1"/>
  <c r="Z119" i="44" s="1"/>
  <c r="W119" i="44"/>
  <c r="Z118" i="44" a="1"/>
  <c r="Z118" i="44" s="1"/>
  <c r="B118" i="44"/>
  <c r="W118" i="44" s="1"/>
  <c r="Z117" i="44" a="1"/>
  <c r="Z117" i="44" s="1"/>
  <c r="B117" i="44"/>
  <c r="W117" i="44" s="1"/>
  <c r="Z116" i="44" a="1"/>
  <c r="Z116" i="44" s="1"/>
  <c r="L116" i="44"/>
  <c r="B116" i="44"/>
  <c r="W116" i="44" s="1"/>
  <c r="Z115" i="44" a="1"/>
  <c r="Z115" i="44" s="1"/>
  <c r="L115" i="44"/>
  <c r="B115" i="44"/>
  <c r="W115" i="44" s="1"/>
  <c r="Z114" i="44" a="1"/>
  <c r="Z114" i="44" s="1"/>
  <c r="B114" i="44"/>
  <c r="W114" i="44" s="1"/>
  <c r="Z113" i="44" a="1"/>
  <c r="Z113" i="44" s="1"/>
  <c r="L113" i="44"/>
  <c r="B113" i="44"/>
  <c r="W113" i="44" s="1"/>
  <c r="Z112" i="44" a="1"/>
  <c r="Z112" i="44" s="1"/>
  <c r="B112" i="44"/>
  <c r="W112" i="44" s="1"/>
  <c r="Z111" i="44" a="1"/>
  <c r="Z111" i="44" s="1"/>
  <c r="L111" i="44"/>
  <c r="B111" i="44"/>
  <c r="W111" i="44" s="1"/>
  <c r="Z110" i="44" a="1"/>
  <c r="Z110" i="44" s="1"/>
  <c r="B110" i="44"/>
  <c r="W110" i="44" s="1"/>
  <c r="Z109" i="44" a="1"/>
  <c r="Z109" i="44" s="1"/>
  <c r="B109" i="44"/>
  <c r="W109" i="44" s="1"/>
  <c r="Z108" i="44" a="1"/>
  <c r="Z108" i="44" s="1"/>
  <c r="L108" i="44"/>
  <c r="B108" i="44"/>
  <c r="W108" i="44" s="1"/>
  <c r="Z107" i="44" a="1"/>
  <c r="Z107" i="44" s="1"/>
  <c r="L107" i="44"/>
  <c r="B107" i="44"/>
  <c r="W107" i="44" s="1"/>
  <c r="Z106" i="44" a="1"/>
  <c r="Z106" i="44" s="1"/>
  <c r="B106" i="44"/>
  <c r="W106" i="44" s="1"/>
  <c r="Z105" i="44" a="1"/>
  <c r="Z105" i="44" s="1"/>
  <c r="L105" i="44"/>
  <c r="B105" i="44"/>
  <c r="W105" i="44" s="1"/>
  <c r="Z104" i="44" a="1"/>
  <c r="Z104" i="44" s="1"/>
  <c r="B104" i="44"/>
  <c r="W104" i="44" s="1"/>
  <c r="Z103" i="44" a="1"/>
  <c r="Z103" i="44" s="1"/>
  <c r="L103" i="44"/>
  <c r="B103" i="44"/>
  <c r="W103" i="44" s="1"/>
  <c r="Z102" i="44" a="1"/>
  <c r="Z102" i="44" s="1"/>
  <c r="B102" i="44"/>
  <c r="W102" i="44" s="1"/>
  <c r="Z101" i="44" a="1"/>
  <c r="Z101" i="44" s="1"/>
  <c r="L101" i="44"/>
  <c r="B101" i="44"/>
  <c r="W101" i="44" s="1"/>
  <c r="Z100" i="44" a="1"/>
  <c r="Z100" i="44" s="1"/>
  <c r="W100" i="44"/>
  <c r="Z99" i="44" a="1"/>
  <c r="Z99" i="44" s="1"/>
  <c r="W99" i="44"/>
  <c r="Z98" i="44" a="1"/>
  <c r="Z98" i="44" s="1"/>
  <c r="W98" i="44"/>
  <c r="L98" i="44"/>
  <c r="K98" i="44"/>
  <c r="J98" i="44"/>
  <c r="I98" i="44"/>
  <c r="H98" i="44"/>
  <c r="G98" i="44"/>
  <c r="Z97" i="44" a="1"/>
  <c r="Z97" i="44" s="1"/>
  <c r="W97" i="44"/>
  <c r="Z96" i="44" a="1"/>
  <c r="Z96" i="44" s="1"/>
  <c r="W96" i="44"/>
  <c r="Z95" i="44" a="1"/>
  <c r="Z95" i="44" s="1"/>
  <c r="W95" i="44"/>
  <c r="Z94" i="44" a="1"/>
  <c r="Z94" i="44" s="1"/>
  <c r="W94" i="44"/>
  <c r="Z93" i="44" a="1"/>
  <c r="Z93" i="44" s="1"/>
  <c r="W93" i="44"/>
  <c r="S93" i="44"/>
  <c r="Z92" i="44" a="1"/>
  <c r="Z92" i="44" s="1"/>
  <c r="T92" i="44"/>
  <c r="Q92" i="44"/>
  <c r="P92" i="44" a="1"/>
  <c r="P92" i="44" s="1"/>
  <c r="I92" i="44"/>
  <c r="B92" i="44"/>
  <c r="W92" i="44" s="1"/>
  <c r="Z91" i="44" a="1"/>
  <c r="Z91" i="44" s="1"/>
  <c r="T91" i="44"/>
  <c r="Q91" i="44"/>
  <c r="P91" i="44" a="1"/>
  <c r="P91" i="44" s="1"/>
  <c r="I91" i="44"/>
  <c r="B91" i="44"/>
  <c r="W91" i="44" s="1"/>
  <c r="Z90" i="44" a="1"/>
  <c r="Z90" i="44" s="1"/>
  <c r="T90" i="44"/>
  <c r="Q90" i="44"/>
  <c r="P90" i="44" a="1"/>
  <c r="P90" i="44" s="1"/>
  <c r="I90" i="44"/>
  <c r="B90" i="44"/>
  <c r="W90" i="44" s="1"/>
  <c r="Z89" i="44" a="1"/>
  <c r="Z89" i="44" s="1"/>
  <c r="T89" i="44"/>
  <c r="Q89" i="44"/>
  <c r="P89" i="44" a="1"/>
  <c r="P89" i="44" s="1"/>
  <c r="I89" i="44"/>
  <c r="B89" i="44"/>
  <c r="W89" i="44" s="1"/>
  <c r="Z88" i="44" a="1"/>
  <c r="Z88" i="44" s="1"/>
  <c r="Q88" i="44"/>
  <c r="P88" i="44" a="1"/>
  <c r="P88" i="44" s="1"/>
  <c r="I88" i="44"/>
  <c r="B88" i="44"/>
  <c r="W88" i="44" s="1"/>
  <c r="Z87" i="44" a="1"/>
  <c r="Z87" i="44" s="1"/>
  <c r="Q87" i="44"/>
  <c r="P87" i="44" a="1"/>
  <c r="P87" i="44" s="1"/>
  <c r="I87" i="44"/>
  <c r="B87" i="44"/>
  <c r="W87" i="44" s="1"/>
  <c r="Z86" i="44" a="1"/>
  <c r="Z86" i="44" s="1"/>
  <c r="T86" i="44"/>
  <c r="Q86" i="44"/>
  <c r="P86" i="44" a="1"/>
  <c r="P86" i="44" s="1"/>
  <c r="I86" i="44"/>
  <c r="B86" i="44"/>
  <c r="W86" i="44" s="1"/>
  <c r="Z85" i="44" a="1"/>
  <c r="Z85" i="44" s="1"/>
  <c r="T85" i="44"/>
  <c r="Q85" i="44"/>
  <c r="P85" i="44" a="1"/>
  <c r="P85" i="44" s="1"/>
  <c r="I85" i="44"/>
  <c r="B85" i="44"/>
  <c r="W85" i="44" s="1"/>
  <c r="Z84" i="44" a="1"/>
  <c r="Z84" i="44" s="1"/>
  <c r="T84" i="44"/>
  <c r="Q84" i="44"/>
  <c r="P84" i="44" a="1"/>
  <c r="P84" i="44" s="1"/>
  <c r="I84" i="44"/>
  <c r="B84" i="44"/>
  <c r="W84" i="44" s="1"/>
  <c r="Z83" i="44" a="1"/>
  <c r="Z83" i="44" s="1"/>
  <c r="Q83" i="44"/>
  <c r="P83" i="44" a="1"/>
  <c r="P83" i="44" s="1"/>
  <c r="I83" i="44"/>
  <c r="B83" i="44"/>
  <c r="W83" i="44" s="1"/>
  <c r="Z82" i="44" a="1"/>
  <c r="Z82" i="44" s="1"/>
  <c r="Q82" i="44"/>
  <c r="P82" i="44" a="1"/>
  <c r="P82" i="44" s="1"/>
  <c r="I82" i="44"/>
  <c r="B82" i="44"/>
  <c r="W82" i="44" s="1"/>
  <c r="Z81" i="44" a="1"/>
  <c r="Z81" i="44" s="1"/>
  <c r="W81" i="44"/>
  <c r="T81" i="44"/>
  <c r="Q81" i="44"/>
  <c r="P81" i="44" a="1"/>
  <c r="P81" i="44" s="1"/>
  <c r="I81" i="44"/>
  <c r="Z80" i="44" a="1"/>
  <c r="Z80" i="44" s="1"/>
  <c r="W80" i="44"/>
  <c r="Z79" i="44" a="1"/>
  <c r="Z79" i="44" s="1"/>
  <c r="W79" i="44"/>
  <c r="Z78" i="44" a="1"/>
  <c r="Z78" i="44" s="1"/>
  <c r="W78" i="44"/>
  <c r="Z77" i="44" a="1"/>
  <c r="Z77" i="44" s="1"/>
  <c r="W77" i="44"/>
  <c r="P77" i="44"/>
  <c r="L77" i="44"/>
  <c r="F77" i="44" s="1"/>
  <c r="F95" i="44" s="1"/>
  <c r="G77" i="44"/>
  <c r="C77" i="44" s="1"/>
  <c r="E77" i="44"/>
  <c r="E119" i="44" s="1"/>
  <c r="D77" i="44"/>
  <c r="D96" i="44" s="1"/>
  <c r="Z76" i="44" a="1"/>
  <c r="Z76" i="44" s="1"/>
  <c r="W76" i="44"/>
  <c r="L76" i="44"/>
  <c r="Z75" i="44" a="1"/>
  <c r="Z75" i="44" s="1"/>
  <c r="W75" i="44"/>
  <c r="Z74" i="44" a="1"/>
  <c r="Z74" i="44" s="1"/>
  <c r="W74" i="44"/>
  <c r="T74" i="44"/>
  <c r="W73" i="44"/>
  <c r="W72" i="44"/>
  <c r="W71" i="44"/>
  <c r="T71" i="44"/>
  <c r="W70" i="44"/>
  <c r="W69" i="44"/>
  <c r="H69" i="44"/>
  <c r="Z68" i="44" a="1"/>
  <c r="Z68" i="44" s="1"/>
  <c r="W68" i="44"/>
  <c r="Z67" i="44" a="1"/>
  <c r="Z67" i="44" s="1"/>
  <c r="W67" i="44"/>
  <c r="Z66" i="44" a="1"/>
  <c r="Z66" i="44" s="1"/>
  <c r="B66" i="44"/>
  <c r="W66" i="44" s="1"/>
  <c r="Z65" i="44" a="1"/>
  <c r="Z65" i="44" s="1"/>
  <c r="B65" i="44"/>
  <c r="W65" i="44" s="1"/>
  <c r="Z64" i="44" a="1"/>
  <c r="Z64" i="44" s="1"/>
  <c r="L64" i="44"/>
  <c r="B64" i="44"/>
  <c r="W64" i="44" s="1"/>
  <c r="Z63" i="44" a="1"/>
  <c r="Z63" i="44" s="1"/>
  <c r="L63" i="44"/>
  <c r="B63" i="44"/>
  <c r="W63" i="44" s="1"/>
  <c r="Z62" i="44" a="1"/>
  <c r="Z62" i="44" s="1"/>
  <c r="L62" i="44"/>
  <c r="B62" i="44"/>
  <c r="W62" i="44" s="1"/>
  <c r="Z61" i="44" a="1"/>
  <c r="Z61" i="44" s="1"/>
  <c r="L61" i="44"/>
  <c r="B61" i="44"/>
  <c r="W61" i="44" s="1"/>
  <c r="Z60" i="44" a="1"/>
  <c r="Z60" i="44" s="1"/>
  <c r="L60" i="44"/>
  <c r="B60" i="44"/>
  <c r="W60" i="44" s="1"/>
  <c r="Z59" i="44" a="1"/>
  <c r="Z59" i="44" s="1"/>
  <c r="L59" i="44"/>
  <c r="B59" i="44"/>
  <c r="W59" i="44" s="1"/>
  <c r="Z58" i="44" a="1"/>
  <c r="Z58" i="44" s="1"/>
  <c r="L58" i="44"/>
  <c r="B58" i="44"/>
  <c r="W58" i="44" s="1"/>
  <c r="Z57" i="44" a="1"/>
  <c r="Z57" i="44" s="1"/>
  <c r="L57" i="44"/>
  <c r="B57" i="44"/>
  <c r="W57" i="44" s="1"/>
  <c r="Z56" i="44" a="1"/>
  <c r="Z56" i="44" s="1"/>
  <c r="L56" i="44"/>
  <c r="B56" i="44"/>
  <c r="W56" i="44" s="1"/>
  <c r="Z55" i="44" a="1"/>
  <c r="Z55" i="44" s="1"/>
  <c r="B55" i="44"/>
  <c r="W55" i="44" s="1"/>
  <c r="Z54" i="44" a="1"/>
  <c r="Z54" i="44" s="1"/>
  <c r="B54" i="44"/>
  <c r="W54" i="44" s="1"/>
  <c r="Z53" i="44" a="1"/>
  <c r="Z53" i="44" s="1"/>
  <c r="B53" i="44"/>
  <c r="W53" i="44" s="1"/>
  <c r="Z52" i="44" a="1"/>
  <c r="Z52" i="44" s="1"/>
  <c r="B52" i="44"/>
  <c r="W52" i="44" s="1"/>
  <c r="Z51" i="44" a="1"/>
  <c r="Z51" i="44" s="1"/>
  <c r="B51" i="44"/>
  <c r="W51" i="44" s="1"/>
  <c r="Z50" i="44" a="1"/>
  <c r="Z50" i="44" s="1"/>
  <c r="L50" i="44"/>
  <c r="B50" i="44"/>
  <c r="W50" i="44" s="1"/>
  <c r="Z49" i="44" a="1"/>
  <c r="Z49" i="44" s="1"/>
  <c r="L49" i="44"/>
  <c r="B49" i="44"/>
  <c r="W49" i="44" s="1"/>
  <c r="Z48" i="44" a="1"/>
  <c r="Z48" i="44" s="1"/>
  <c r="W48" i="44"/>
  <c r="Z47" i="44" a="1"/>
  <c r="Z47" i="44" s="1"/>
  <c r="W47" i="44"/>
  <c r="Z46" i="44" a="1"/>
  <c r="Z46" i="44" s="1"/>
  <c r="W46" i="44"/>
  <c r="L46" i="44"/>
  <c r="K46" i="44"/>
  <c r="J46" i="44"/>
  <c r="I46" i="44"/>
  <c r="H46" i="44"/>
  <c r="G46" i="44"/>
  <c r="Z45" i="44" a="1"/>
  <c r="Z45" i="44" s="1"/>
  <c r="W45" i="44"/>
  <c r="Z44" i="44" a="1"/>
  <c r="Z44" i="44" s="1"/>
  <c r="W44" i="44"/>
  <c r="Z43" i="44" a="1"/>
  <c r="Z43" i="44" s="1"/>
  <c r="W43" i="44"/>
  <c r="Z42" i="44" a="1"/>
  <c r="Z42" i="44" s="1"/>
  <c r="W42" i="44"/>
  <c r="U42" i="44"/>
  <c r="Z41" i="44" a="1"/>
  <c r="Z41" i="44" s="1"/>
  <c r="W41" i="44"/>
  <c r="S41" i="44"/>
  <c r="Z40" i="44" a="1"/>
  <c r="Z40" i="44" s="1"/>
  <c r="T40" i="44"/>
  <c r="Q40" i="44"/>
  <c r="P40" i="44" a="1"/>
  <c r="P40" i="44" s="1"/>
  <c r="I40" i="44"/>
  <c r="B40" i="44"/>
  <c r="W40" i="44" s="1"/>
  <c r="Z39" i="44" a="1"/>
  <c r="Z39" i="44" s="1"/>
  <c r="T39" i="44"/>
  <c r="Q39" i="44"/>
  <c r="P39" i="44" a="1"/>
  <c r="P39" i="44" s="1"/>
  <c r="I39" i="44"/>
  <c r="B39" i="44"/>
  <c r="W39" i="44" s="1"/>
  <c r="Z38" i="44" a="1"/>
  <c r="Z38" i="44" s="1"/>
  <c r="T38" i="44"/>
  <c r="Q38" i="44"/>
  <c r="P38" i="44" a="1"/>
  <c r="P38" i="44" s="1"/>
  <c r="I38" i="44"/>
  <c r="B38" i="44"/>
  <c r="W38" i="44" s="1"/>
  <c r="Z37" i="44" a="1"/>
  <c r="Z37" i="44" s="1"/>
  <c r="T37" i="44"/>
  <c r="Q37" i="44"/>
  <c r="P37" i="44" a="1"/>
  <c r="P37" i="44" s="1"/>
  <c r="I37" i="44"/>
  <c r="B37" i="44"/>
  <c r="W37" i="44" s="1"/>
  <c r="Z36" i="44" a="1"/>
  <c r="Z36" i="44" s="1"/>
  <c r="T36" i="44"/>
  <c r="Q36" i="44"/>
  <c r="P36" i="44" a="1"/>
  <c r="P36" i="44" s="1"/>
  <c r="I36" i="44"/>
  <c r="B36" i="44"/>
  <c r="W36" i="44" s="1"/>
  <c r="Z35" i="44" a="1"/>
  <c r="Z35" i="44" s="1"/>
  <c r="T35" i="44"/>
  <c r="Q35" i="44"/>
  <c r="P35" i="44" a="1"/>
  <c r="P35" i="44" s="1"/>
  <c r="I35" i="44"/>
  <c r="B35" i="44"/>
  <c r="W35" i="44" s="1"/>
  <c r="Z34" i="44" a="1"/>
  <c r="Z34" i="44" s="1"/>
  <c r="T34" i="44"/>
  <c r="Q34" i="44"/>
  <c r="P34" i="44" a="1"/>
  <c r="P34" i="44" s="1"/>
  <c r="I34" i="44"/>
  <c r="B34" i="44"/>
  <c r="W34" i="44" s="1"/>
  <c r="Z33" i="44" a="1"/>
  <c r="Z33" i="44" s="1"/>
  <c r="T33" i="44"/>
  <c r="Q33" i="44"/>
  <c r="P33" i="44" a="1"/>
  <c r="P33" i="44" s="1"/>
  <c r="I33" i="44"/>
  <c r="B33" i="44"/>
  <c r="W33" i="44" s="1"/>
  <c r="Z32" i="44" a="1"/>
  <c r="Z32" i="44" s="1"/>
  <c r="T32" i="44"/>
  <c r="Q32" i="44"/>
  <c r="P32" i="44" a="1"/>
  <c r="P32" i="44" s="1"/>
  <c r="I32" i="44"/>
  <c r="B32" i="44"/>
  <c r="W32" i="44" s="1"/>
  <c r="Z31" i="44" a="1"/>
  <c r="Z31" i="44" s="1"/>
  <c r="T31" i="44"/>
  <c r="Q31" i="44"/>
  <c r="P31" i="44" a="1"/>
  <c r="P31" i="44" s="1"/>
  <c r="I31" i="44"/>
  <c r="B31" i="44"/>
  <c r="W31" i="44" s="1"/>
  <c r="Z30" i="44" a="1"/>
  <c r="Z30" i="44" s="1"/>
  <c r="T30" i="44"/>
  <c r="Q30" i="44"/>
  <c r="P30" i="44" a="1"/>
  <c r="P30" i="44" s="1"/>
  <c r="I30" i="44"/>
  <c r="B30" i="44"/>
  <c r="W30" i="44" s="1"/>
  <c r="Z29" i="44" a="1"/>
  <c r="Z29" i="44" s="1"/>
  <c r="T29" i="44"/>
  <c r="Q29" i="44"/>
  <c r="P29" i="44" a="1"/>
  <c r="P29" i="44" s="1"/>
  <c r="I29" i="44"/>
  <c r="B29" i="44"/>
  <c r="W29" i="44" s="1"/>
  <c r="Z28" i="44" a="1"/>
  <c r="Z28" i="44" s="1"/>
  <c r="T28" i="44"/>
  <c r="Q28" i="44"/>
  <c r="P28" i="44" a="1"/>
  <c r="P28" i="44" s="1"/>
  <c r="I28" i="44"/>
  <c r="B28" i="44"/>
  <c r="W28" i="44" s="1"/>
  <c r="Z27" i="44" a="1"/>
  <c r="Z27" i="44" s="1"/>
  <c r="T27" i="44"/>
  <c r="Q27" i="44"/>
  <c r="P27" i="44" a="1"/>
  <c r="P27" i="44" s="1"/>
  <c r="I27" i="44"/>
  <c r="B27" i="44"/>
  <c r="W27" i="44" s="1"/>
  <c r="Z26" i="44" a="1"/>
  <c r="Z26" i="44" s="1"/>
  <c r="Q26" i="44"/>
  <c r="P26" i="44" a="1"/>
  <c r="P26" i="44" s="1"/>
  <c r="I26" i="44"/>
  <c r="B26" i="44"/>
  <c r="W26" i="44" s="1"/>
  <c r="Z25" i="44" a="1"/>
  <c r="Z25" i="44" s="1"/>
  <c r="T25" i="44"/>
  <c r="Q25" i="44"/>
  <c r="P25" i="44" a="1"/>
  <c r="P25" i="44" s="1"/>
  <c r="I25" i="44"/>
  <c r="B25" i="44"/>
  <c r="W25" i="44" s="1"/>
  <c r="Z24" i="44" a="1"/>
  <c r="Z24" i="44" s="1"/>
  <c r="Q24" i="44"/>
  <c r="P24" i="44" a="1"/>
  <c r="P24" i="44" s="1"/>
  <c r="I24" i="44"/>
  <c r="B24" i="44"/>
  <c r="W24" i="44" s="1"/>
  <c r="Z23" i="44" a="1"/>
  <c r="Z23" i="44" s="1"/>
  <c r="Q23" i="44"/>
  <c r="P23" i="44" a="1"/>
  <c r="P23" i="44" s="1"/>
  <c r="I23" i="44"/>
  <c r="B23" i="44"/>
  <c r="W23" i="44" s="1"/>
  <c r="AK22" i="44"/>
  <c r="Z22" i="44" a="1"/>
  <c r="Z22" i="44" s="1"/>
  <c r="Q22" i="44"/>
  <c r="P22" i="44" a="1"/>
  <c r="P22" i="44" s="1"/>
  <c r="I22" i="44"/>
  <c r="B22" i="44"/>
  <c r="W22" i="44" s="1"/>
  <c r="Z21" i="44" a="1"/>
  <c r="Z21" i="44" s="1"/>
  <c r="W21" i="44"/>
  <c r="T21" i="44"/>
  <c r="Q21" i="44"/>
  <c r="P21" i="44" a="1"/>
  <c r="P21" i="44" s="1"/>
  <c r="I21" i="44"/>
  <c r="Z20" i="44" a="1"/>
  <c r="Z20" i="44" s="1"/>
  <c r="W20" i="44"/>
  <c r="Z19" i="44" a="1"/>
  <c r="Z19" i="44" s="1"/>
  <c r="W19" i="44"/>
  <c r="S19" i="44"/>
  <c r="Z18" i="44" a="1"/>
  <c r="Z18" i="44" s="1"/>
  <c r="X18" i="44"/>
  <c r="W18" i="44"/>
  <c r="Z17" i="44" a="1"/>
  <c r="Z17" i="44" s="1"/>
  <c r="W17" i="44"/>
  <c r="P17" i="44"/>
  <c r="L17" i="44"/>
  <c r="F17" i="44" s="1"/>
  <c r="F66" i="44" s="1"/>
  <c r="G17" i="44"/>
  <c r="C17" i="44" s="1"/>
  <c r="C67" i="44" s="1"/>
  <c r="E17" i="44"/>
  <c r="E52" i="44" s="1"/>
  <c r="D17" i="44"/>
  <c r="D53" i="44" s="1"/>
  <c r="Z16" i="44" a="1"/>
  <c r="Z16" i="44" s="1"/>
  <c r="W16" i="44"/>
  <c r="L16" i="44"/>
  <c r="AT15" i="44"/>
  <c r="Z15" i="44" a="1"/>
  <c r="Z15" i="44" s="1"/>
  <c r="W15" i="44"/>
  <c r="AT14" i="44"/>
  <c r="Z14" i="44" a="1"/>
  <c r="Z14" i="44" s="1"/>
  <c r="W14" i="44"/>
  <c r="T14" i="44"/>
  <c r="W13" i="44"/>
  <c r="W12" i="44"/>
  <c r="BV11" i="44"/>
  <c r="W11" i="44"/>
  <c r="T11" i="44"/>
  <c r="BV10" i="44"/>
  <c r="BM10" i="44"/>
  <c r="BL12" i="44" s="1"/>
  <c r="AB10" i="44"/>
  <c r="AG9" i="44"/>
  <c r="Z9" i="44"/>
  <c r="CH7" i="44"/>
  <c r="CH6" i="44"/>
  <c r="BG5" i="44"/>
  <c r="CE2" i="44"/>
  <c r="CD2" i="44"/>
  <c r="CB2" i="44"/>
  <c r="CA2" i="44"/>
  <c r="BY2" i="44"/>
  <c r="BX2" i="44"/>
  <c r="BV2" i="44"/>
  <c r="BU2" i="44"/>
  <c r="BS2" i="44"/>
  <c r="BR2" i="44"/>
  <c r="BP2" i="44"/>
  <c r="BO2" i="44"/>
  <c r="BM2" i="44"/>
  <c r="BL2" i="44"/>
  <c r="BJ2" i="44"/>
  <c r="BI2" i="44"/>
  <c r="BG2" i="44"/>
  <c r="BF2" i="44"/>
  <c r="BD2" i="44"/>
  <c r="BC2" i="44"/>
  <c r="BA2" i="44"/>
  <c r="AZ2" i="44"/>
  <c r="AX2" i="44"/>
  <c r="AW2" i="44"/>
  <c r="AU2" i="44"/>
  <c r="AT2" i="44"/>
  <c r="AR2" i="44"/>
  <c r="AQ2" i="44"/>
  <c r="AO2" i="44"/>
  <c r="AN2" i="44"/>
  <c r="AM2" i="44"/>
  <c r="AL2" i="44"/>
  <c r="AK2" i="44"/>
  <c r="AJ2" i="44"/>
  <c r="AI2" i="44"/>
  <c r="AG2" i="44"/>
  <c r="AF2" i="44"/>
  <c r="AE2" i="44"/>
  <c r="AD2" i="44"/>
  <c r="AC2" i="44"/>
  <c r="AB2" i="44"/>
  <c r="AA2" i="44"/>
  <c r="Z2" i="44"/>
  <c r="X2" i="44"/>
  <c r="W2" i="44"/>
  <c r="CI1" i="44"/>
  <c r="CH1" i="44"/>
  <c r="CE1" i="44"/>
  <c r="CD1" i="44"/>
  <c r="CB1" i="44"/>
  <c r="CA1" i="44"/>
  <c r="BY1" i="44"/>
  <c r="BX1" i="44"/>
  <c r="BV1" i="44"/>
  <c r="BU1" i="44"/>
  <c r="BS1" i="44"/>
  <c r="BR1" i="44"/>
  <c r="BP1" i="44"/>
  <c r="BO1" i="44"/>
  <c r="BM1" i="44"/>
  <c r="BL1" i="44"/>
  <c r="BJ1" i="44"/>
  <c r="BI1" i="44"/>
  <c r="BG1" i="44"/>
  <c r="BF1" i="44"/>
  <c r="BD1" i="44"/>
  <c r="BC1" i="44"/>
  <c r="BA1" i="44"/>
  <c r="AZ1" i="44"/>
  <c r="AX1" i="44"/>
  <c r="AW1" i="44"/>
  <c r="AU1" i="44"/>
  <c r="AT1" i="44"/>
  <c r="AR1" i="44"/>
  <c r="AQ1" i="44"/>
  <c r="AO1" i="44"/>
  <c r="AN1" i="44"/>
  <c r="AM1" i="44"/>
  <c r="AL1" i="44"/>
  <c r="AK1" i="44"/>
  <c r="AJ1" i="44"/>
  <c r="AI1" i="44"/>
  <c r="AG1" i="44"/>
  <c r="AF1" i="44"/>
  <c r="AE1" i="44"/>
  <c r="AD1" i="44"/>
  <c r="AC1" i="44"/>
  <c r="AB1" i="44"/>
  <c r="AA1" i="44"/>
  <c r="Z1" i="44"/>
  <c r="X1" i="44"/>
  <c r="W1" i="44"/>
  <c r="A1" i="44"/>
  <c r="AU14" i="44"/>
  <c r="AU15" i="44"/>
  <c r="BX11" i="44"/>
  <c r="BM12" i="44"/>
  <c r="BX8" i="44"/>
  <c r="L387" i="44" l="1"/>
  <c r="X567" i="40"/>
  <c r="Y553" i="40"/>
  <c r="Y585" i="40"/>
  <c r="X593" i="40"/>
  <c r="F558" i="40"/>
  <c r="X587" i="40"/>
  <c r="Y577" i="40"/>
  <c r="S572" i="40"/>
  <c r="S573" i="40"/>
  <c r="AT561" i="40"/>
  <c r="W590" i="40"/>
  <c r="W558" i="40"/>
  <c r="W582" i="40"/>
  <c r="W577" i="40"/>
  <c r="Z588" i="40"/>
  <c r="Z577" i="40"/>
  <c r="Z558" i="40"/>
  <c r="Z553" i="40"/>
  <c r="AS562" i="40"/>
  <c r="AS589" i="40"/>
  <c r="S568" i="40"/>
  <c r="S562" i="40"/>
  <c r="AM566" i="40"/>
  <c r="AS583" i="40"/>
  <c r="AS550" i="40"/>
  <c r="AR577" i="40"/>
  <c r="AT550" i="40"/>
  <c r="AS594" i="40"/>
  <c r="AS588" i="40"/>
  <c r="AS595" i="40"/>
  <c r="X552" i="40"/>
  <c r="AT579" i="40"/>
  <c r="AE553" i="40"/>
  <c r="AS554" i="40"/>
  <c r="AT557" i="40"/>
  <c r="AS570" i="40"/>
  <c r="AS587" i="40"/>
  <c r="S561" i="40"/>
  <c r="T561" i="40" s="1"/>
  <c r="S569" i="40"/>
  <c r="AR550" i="40"/>
  <c r="BG565" i="40"/>
  <c r="AS577" i="40"/>
  <c r="BG572" i="40"/>
  <c r="AS578" i="40"/>
  <c r="S565" i="40"/>
  <c r="D587" i="40"/>
  <c r="C565" i="40"/>
  <c r="C587" i="40"/>
  <c r="W559" i="40"/>
  <c r="W563" i="40"/>
  <c r="W571" i="40"/>
  <c r="W585" i="40"/>
  <c r="AS559" i="40"/>
  <c r="X563" i="40"/>
  <c r="X571" i="40"/>
  <c r="Z578" i="40"/>
  <c r="X585" i="40"/>
  <c r="W587" i="40"/>
  <c r="Z589" i="40"/>
  <c r="Y594" i="40"/>
  <c r="W560" i="40"/>
  <c r="S570" i="40"/>
  <c r="W592" i="40"/>
  <c r="AT595" i="40"/>
  <c r="X560" i="40"/>
  <c r="S566" i="40"/>
  <c r="Z573" i="40"/>
  <c r="X581" i="40"/>
  <c r="F584" i="40"/>
  <c r="X592" i="40"/>
  <c r="F597" i="40"/>
  <c r="W568" i="40"/>
  <c r="W554" i="40"/>
  <c r="X551" i="40"/>
  <c r="AM570" i="40"/>
  <c r="Z560" i="40"/>
  <c r="X561" i="40"/>
  <c r="AT563" i="40"/>
  <c r="Y565" i="40"/>
  <c r="X569" i="40"/>
  <c r="W575" i="40"/>
  <c r="Y581" i="40"/>
  <c r="Y592" i="40"/>
  <c r="W597" i="40"/>
  <c r="X554" i="40"/>
  <c r="Z595" i="40"/>
  <c r="AR554" i="40"/>
  <c r="Z551" i="40"/>
  <c r="BG573" i="40"/>
  <c r="W557" i="40"/>
  <c r="S567" i="40"/>
  <c r="AR568" i="40"/>
  <c r="Z575" i="40"/>
  <c r="Z581" i="40"/>
  <c r="Z592" i="40"/>
  <c r="F561" i="40"/>
  <c r="X579" i="40"/>
  <c r="F566" i="40"/>
  <c r="AR551" i="40"/>
  <c r="X557" i="40"/>
  <c r="AS568" i="40"/>
  <c r="W574" i="40"/>
  <c r="AS581" i="40"/>
  <c r="Z594" i="40"/>
  <c r="AS551" i="40"/>
  <c r="Z557" i="40"/>
  <c r="Z562" i="40"/>
  <c r="AT568" i="40"/>
  <c r="W570" i="40"/>
  <c r="AS590" i="40"/>
  <c r="Y569" i="40"/>
  <c r="Y571" i="40"/>
  <c r="Z565" i="40"/>
  <c r="Z571" i="40"/>
  <c r="C596" i="40"/>
  <c r="Y554" i="40"/>
  <c r="X558" i="40"/>
  <c r="Y563" i="40"/>
  <c r="AR566" i="40"/>
  <c r="AM569" i="40"/>
  <c r="AS573" i="40"/>
  <c r="X575" i="40"/>
  <c r="AT578" i="40"/>
  <c r="AR580" i="40"/>
  <c r="Y582" i="40"/>
  <c r="W584" i="40"/>
  <c r="Y591" i="40"/>
  <c r="W596" i="40"/>
  <c r="Y574" i="40"/>
  <c r="Z574" i="40"/>
  <c r="Z554" i="40"/>
  <c r="Y558" i="40"/>
  <c r="AM560" i="40"/>
  <c r="Z563" i="40"/>
  <c r="D564" i="40"/>
  <c r="AM565" i="40"/>
  <c r="AS566" i="40"/>
  <c r="AM571" i="40"/>
  <c r="Y575" i="40"/>
  <c r="W579" i="40"/>
  <c r="AS580" i="40"/>
  <c r="Z582" i="40"/>
  <c r="X584" i="40"/>
  <c r="AR589" i="40"/>
  <c r="Z591" i="40"/>
  <c r="W593" i="40"/>
  <c r="X596" i="40"/>
  <c r="Y552" i="40"/>
  <c r="Z552" i="40"/>
  <c r="X559" i="40"/>
  <c r="AR560" i="40"/>
  <c r="Z561" i="40"/>
  <c r="X568" i="40"/>
  <c r="X570" i="40"/>
  <c r="D571" i="40"/>
  <c r="Z572" i="40"/>
  <c r="Z586" i="40"/>
  <c r="AS591" i="40"/>
  <c r="Z593" i="40"/>
  <c r="X597" i="40"/>
  <c r="W555" i="40"/>
  <c r="Y559" i="40"/>
  <c r="AS560" i="40"/>
  <c r="W566" i="40"/>
  <c r="Y568" i="40"/>
  <c r="F569" i="40"/>
  <c r="AT569" i="40"/>
  <c r="Z570" i="40"/>
  <c r="Y597" i="40"/>
  <c r="Y586" i="40"/>
  <c r="Y593" i="40"/>
  <c r="X555" i="40"/>
  <c r="Z559" i="40"/>
  <c r="AT560" i="40"/>
  <c r="AR565" i="40"/>
  <c r="X566" i="40"/>
  <c r="AS571" i="40"/>
  <c r="AM572" i="40"/>
  <c r="W576" i="40"/>
  <c r="Y583" i="40"/>
  <c r="AR593" i="40"/>
  <c r="AM564" i="40"/>
  <c r="AM562" i="40"/>
  <c r="BG561" i="40"/>
  <c r="BH561" i="40" s="1"/>
  <c r="AM574" i="40"/>
  <c r="Y561" i="40"/>
  <c r="X550" i="40"/>
  <c r="W553" i="40"/>
  <c r="Y555" i="40"/>
  <c r="AR559" i="40"/>
  <c r="W562" i="40"/>
  <c r="AS565" i="40"/>
  <c r="Y566" i="40"/>
  <c r="AM568" i="40"/>
  <c r="BG569" i="40"/>
  <c r="AR574" i="40"/>
  <c r="X576" i="40"/>
  <c r="Z583" i="40"/>
  <c r="AT586" i="40"/>
  <c r="X590" i="40"/>
  <c r="AS593" i="40"/>
  <c r="AM573" i="40"/>
  <c r="AM567" i="40"/>
  <c r="Y584" i="40"/>
  <c r="AM563" i="40"/>
  <c r="Z584" i="40"/>
  <c r="Z550" i="40"/>
  <c r="X553" i="40"/>
  <c r="Z555" i="40"/>
  <c r="X562" i="40"/>
  <c r="AS563" i="40"/>
  <c r="Z564" i="40"/>
  <c r="Z566" i="40"/>
  <c r="BG567" i="40"/>
  <c r="Y573" i="40"/>
  <c r="S574" i="40"/>
  <c r="AS574" i="40"/>
  <c r="Y576" i="40"/>
  <c r="W581" i="40"/>
  <c r="Y590" i="40"/>
  <c r="AQ587" i="40"/>
  <c r="AQ574" i="40"/>
  <c r="AQ566" i="40"/>
  <c r="AQ551" i="40"/>
  <c r="AQ553" i="40"/>
  <c r="AQ597" i="40"/>
  <c r="AQ584" i="40"/>
  <c r="AQ575" i="40"/>
  <c r="AQ576" i="40"/>
  <c r="AQ567" i="40"/>
  <c r="AQ596" i="40"/>
  <c r="AQ586" i="40"/>
  <c r="AQ579" i="40"/>
  <c r="AQ569" i="40"/>
  <c r="AQ561" i="40"/>
  <c r="AQ557" i="40"/>
  <c r="AQ555" i="40"/>
  <c r="AQ585" i="40"/>
  <c r="AQ572" i="40"/>
  <c r="AQ564" i="40"/>
  <c r="AQ552" i="40"/>
  <c r="AQ593" i="40"/>
  <c r="AQ554" i="40"/>
  <c r="AQ591" i="40"/>
  <c r="AQ583" i="40"/>
  <c r="AQ581" i="40"/>
  <c r="AQ570" i="40"/>
  <c r="AQ562" i="40"/>
  <c r="AQ550" i="40"/>
  <c r="AQ595" i="40"/>
  <c r="AQ588" i="40"/>
  <c r="AQ578" i="40"/>
  <c r="AQ571" i="40"/>
  <c r="AQ563" i="40"/>
  <c r="AQ594" i="40"/>
  <c r="AQ589" i="40"/>
  <c r="AQ582" i="40"/>
  <c r="AQ568" i="40"/>
  <c r="AQ558" i="40"/>
  <c r="AQ590" i="40"/>
  <c r="AQ577" i="40"/>
  <c r="AQ560" i="40"/>
  <c r="AQ580" i="40"/>
  <c r="AQ565" i="40"/>
  <c r="AQ559" i="40"/>
  <c r="AQ573" i="40"/>
  <c r="AQ592" i="40"/>
  <c r="P575" i="40"/>
  <c r="S560" i="40"/>
  <c r="E566" i="40"/>
  <c r="C585" i="40"/>
  <c r="C581" i="40"/>
  <c r="C572" i="40"/>
  <c r="C564" i="40"/>
  <c r="C553" i="40"/>
  <c r="C590" i="40"/>
  <c r="C578" i="40"/>
  <c r="C573" i="40"/>
  <c r="C593" i="40"/>
  <c r="C594" i="40"/>
  <c r="C592" i="40"/>
  <c r="C584" i="40"/>
  <c r="C577" i="40"/>
  <c r="C567" i="40"/>
  <c r="C559" i="40"/>
  <c r="C595" i="40"/>
  <c r="C582" i="40"/>
  <c r="C575" i="40"/>
  <c r="C555" i="40"/>
  <c r="C591" i="40"/>
  <c r="C583" i="40"/>
  <c r="C570" i="40"/>
  <c r="C562" i="40"/>
  <c r="C550" i="40"/>
  <c r="C589" i="40"/>
  <c r="C568" i="40"/>
  <c r="C551" i="40"/>
  <c r="C597" i="40"/>
  <c r="C586" i="40"/>
  <c r="C580" i="40"/>
  <c r="C576" i="40"/>
  <c r="C569" i="40"/>
  <c r="C557" i="40"/>
  <c r="BG564" i="40"/>
  <c r="C579" i="40"/>
  <c r="C588" i="40"/>
  <c r="D593" i="40"/>
  <c r="D573" i="40"/>
  <c r="D560" i="40"/>
  <c r="D594" i="40"/>
  <c r="D592" i="40"/>
  <c r="D584" i="40"/>
  <c r="D577" i="40"/>
  <c r="D567" i="40"/>
  <c r="D559" i="40"/>
  <c r="D595" i="40"/>
  <c r="D582" i="40"/>
  <c r="D575" i="40"/>
  <c r="D555" i="40"/>
  <c r="D578" i="40"/>
  <c r="D591" i="40"/>
  <c r="D583" i="40"/>
  <c r="D570" i="40"/>
  <c r="D562" i="40"/>
  <c r="D565" i="40"/>
  <c r="D590" i="40"/>
  <c r="D589" i="40"/>
  <c r="D568" i="40"/>
  <c r="D551" i="40"/>
  <c r="D596" i="40"/>
  <c r="D588" i="40"/>
  <c r="D597" i="40"/>
  <c r="D586" i="40"/>
  <c r="D580" i="40"/>
  <c r="D576" i="40"/>
  <c r="D569" i="40"/>
  <c r="D561" i="40"/>
  <c r="D558" i="40"/>
  <c r="D557" i="40"/>
  <c r="C561" i="40"/>
  <c r="AM561" i="40"/>
  <c r="AN561" i="40" s="1"/>
  <c r="AJ575" i="40"/>
  <c r="BG571" i="40"/>
  <c r="E576" i="40"/>
  <c r="D579" i="40"/>
  <c r="E593" i="40"/>
  <c r="E569" i="40"/>
  <c r="BG563" i="40"/>
  <c r="F582" i="40"/>
  <c r="F575" i="40"/>
  <c r="F555" i="40"/>
  <c r="F568" i="40"/>
  <c r="F591" i="40"/>
  <c r="F583" i="40"/>
  <c r="F570" i="40"/>
  <c r="F562" i="40"/>
  <c r="F595" i="40"/>
  <c r="F590" i="40"/>
  <c r="F578" i="40"/>
  <c r="F573" i="40"/>
  <c r="F565" i="40"/>
  <c r="F560" i="40"/>
  <c r="F550" i="40"/>
  <c r="F589" i="40"/>
  <c r="F551" i="40"/>
  <c r="F596" i="40"/>
  <c r="F588" i="40"/>
  <c r="F579" i="40"/>
  <c r="F571" i="40"/>
  <c r="F563" i="40"/>
  <c r="F557" i="40"/>
  <c r="F587" i="40"/>
  <c r="F585" i="40"/>
  <c r="F581" i="40"/>
  <c r="F572" i="40"/>
  <c r="F564" i="40"/>
  <c r="F553" i="40"/>
  <c r="F593" i="40"/>
  <c r="BG570" i="40"/>
  <c r="BG574" i="40"/>
  <c r="E551" i="40"/>
  <c r="BG562" i="40"/>
  <c r="E580" i="40"/>
  <c r="E587" i="40"/>
  <c r="C558" i="40"/>
  <c r="C560" i="40"/>
  <c r="AN560" i="40"/>
  <c r="D572" i="40"/>
  <c r="F577" i="40"/>
  <c r="F580" i="40"/>
  <c r="AT588" i="40"/>
  <c r="F592" i="40"/>
  <c r="AT596" i="40"/>
  <c r="E561" i="40"/>
  <c r="E558" i="40"/>
  <c r="E594" i="40"/>
  <c r="E592" i="40"/>
  <c r="E584" i="40"/>
  <c r="E577" i="40"/>
  <c r="E567" i="40"/>
  <c r="E559" i="40"/>
  <c r="E589" i="40"/>
  <c r="E582" i="40"/>
  <c r="E575" i="40"/>
  <c r="E555" i="40"/>
  <c r="E550" i="40"/>
  <c r="E568" i="40"/>
  <c r="E591" i="40"/>
  <c r="E583" i="40"/>
  <c r="E570" i="40"/>
  <c r="E562" i="40"/>
  <c r="E595" i="40"/>
  <c r="E590" i="40"/>
  <c r="E578" i="40"/>
  <c r="E573" i="40"/>
  <c r="E565" i="40"/>
  <c r="E560" i="40"/>
  <c r="E596" i="40"/>
  <c r="E588" i="40"/>
  <c r="E579" i="40"/>
  <c r="E571" i="40"/>
  <c r="E563" i="40"/>
  <c r="E557" i="40"/>
  <c r="E554" i="40"/>
  <c r="E585" i="40"/>
  <c r="E581" i="40"/>
  <c r="E572" i="40"/>
  <c r="E564" i="40"/>
  <c r="C574" i="40"/>
  <c r="C554" i="40"/>
  <c r="D574" i="40"/>
  <c r="F594" i="40"/>
  <c r="C571" i="40"/>
  <c r="C552" i="40"/>
  <c r="C563" i="40"/>
  <c r="D552" i="40"/>
  <c r="D563" i="40"/>
  <c r="D550" i="40"/>
  <c r="E552" i="40"/>
  <c r="D554" i="40"/>
  <c r="AR567" i="40"/>
  <c r="AR558" i="40"/>
  <c r="AR596" i="40"/>
  <c r="AR586" i="40"/>
  <c r="AR579" i="40"/>
  <c r="AR569" i="40"/>
  <c r="AR561" i="40"/>
  <c r="AR557" i="40"/>
  <c r="AR584" i="40"/>
  <c r="AR555" i="40"/>
  <c r="AR576" i="40"/>
  <c r="AR585" i="40"/>
  <c r="AR572" i="40"/>
  <c r="AR564" i="40"/>
  <c r="AR552" i="40"/>
  <c r="AR592" i="40"/>
  <c r="AR575" i="40"/>
  <c r="AR553" i="40"/>
  <c r="AR597" i="40"/>
  <c r="AR591" i="40"/>
  <c r="AR583" i="40"/>
  <c r="AR581" i="40"/>
  <c r="AR570" i="40"/>
  <c r="AR562" i="40"/>
  <c r="AR582" i="40"/>
  <c r="AR594" i="40"/>
  <c r="AR590" i="40"/>
  <c r="AR595" i="40"/>
  <c r="AR588" i="40"/>
  <c r="AR578" i="40"/>
  <c r="AR571" i="40"/>
  <c r="AR563" i="40"/>
  <c r="S564" i="40"/>
  <c r="E574" i="40"/>
  <c r="D581" i="40"/>
  <c r="AR587" i="40"/>
  <c r="F552" i="40"/>
  <c r="F554" i="40"/>
  <c r="BD575" i="40"/>
  <c r="BG560" i="40"/>
  <c r="C566" i="40"/>
  <c r="BG568" i="40"/>
  <c r="F574" i="40"/>
  <c r="E553" i="40"/>
  <c r="E586" i="40"/>
  <c r="BG566" i="40"/>
  <c r="F586" i="40"/>
  <c r="AT555" i="40"/>
  <c r="AT582" i="40"/>
  <c r="AT585" i="40"/>
  <c r="AT572" i="40"/>
  <c r="AT564" i="40"/>
  <c r="AT552" i="40"/>
  <c r="AT562" i="40"/>
  <c r="AT575" i="40"/>
  <c r="AT553" i="40"/>
  <c r="AT583" i="40"/>
  <c r="AT581" i="40"/>
  <c r="AT570" i="40"/>
  <c r="AT597" i="40"/>
  <c r="AT592" i="40"/>
  <c r="AT584" i="40"/>
  <c r="AT576" i="40"/>
  <c r="AT567" i="40"/>
  <c r="AT558" i="40"/>
  <c r="AT593" i="40"/>
  <c r="AT554" i="40"/>
  <c r="AT591" i="40"/>
  <c r="AT594" i="40"/>
  <c r="AT590" i="40"/>
  <c r="AT580" i="40"/>
  <c r="AT577" i="40"/>
  <c r="AT573" i="40"/>
  <c r="AT565" i="40"/>
  <c r="AT559" i="40"/>
  <c r="AT589" i="40"/>
  <c r="AT587" i="40"/>
  <c r="AT574" i="40"/>
  <c r="AT566" i="40"/>
  <c r="AT551" i="40"/>
  <c r="F559" i="40"/>
  <c r="D566" i="40"/>
  <c r="F567" i="40"/>
  <c r="D585" i="40"/>
  <c r="W583" i="40"/>
  <c r="W591" i="40"/>
  <c r="W594" i="40"/>
  <c r="Z569" i="40"/>
  <c r="X574" i="40"/>
  <c r="X577" i="40"/>
  <c r="X582" i="40"/>
  <c r="X583" i="40"/>
  <c r="Z590" i="40"/>
  <c r="X591" i="40"/>
  <c r="X594" i="40"/>
  <c r="W552" i="40"/>
  <c r="W565" i="40"/>
  <c r="W573" i="40"/>
  <c r="W586" i="40"/>
  <c r="Y560" i="40"/>
  <c r="X565" i="40"/>
  <c r="Z568" i="40"/>
  <c r="X573" i="40"/>
  <c r="Z576" i="40"/>
  <c r="AS582" i="40"/>
  <c r="Z585" i="40"/>
  <c r="X586" i="40"/>
  <c r="Z597" i="40"/>
  <c r="W551" i="40"/>
  <c r="Y557" i="40"/>
  <c r="AS558" i="40"/>
  <c r="Y562" i="40"/>
  <c r="W567" i="40"/>
  <c r="AS567" i="40"/>
  <c r="Y570" i="40"/>
  <c r="AS576" i="40"/>
  <c r="Y579" i="40"/>
  <c r="W580" i="40"/>
  <c r="AS584" i="40"/>
  <c r="Y587" i="40"/>
  <c r="W588" i="40"/>
  <c r="AS592" i="40"/>
  <c r="Y596" i="40"/>
  <c r="AS597" i="40"/>
  <c r="AS553" i="40"/>
  <c r="AS575" i="40"/>
  <c r="Z579" i="40"/>
  <c r="X580" i="40"/>
  <c r="Z587" i="40"/>
  <c r="X588" i="40"/>
  <c r="Z596" i="40"/>
  <c r="W550" i="40"/>
  <c r="Y551" i="40"/>
  <c r="AS552" i="40"/>
  <c r="W564" i="40"/>
  <c r="AS564" i="40"/>
  <c r="Y567" i="40"/>
  <c r="W572" i="40"/>
  <c r="AS572" i="40"/>
  <c r="W578" i="40"/>
  <c r="Y580" i="40"/>
  <c r="AS585" i="40"/>
  <c r="Y588" i="40"/>
  <c r="W589" i="40"/>
  <c r="W595" i="40"/>
  <c r="AS555" i="40"/>
  <c r="X564" i="40"/>
  <c r="Z567" i="40"/>
  <c r="X572" i="40"/>
  <c r="X578" i="40"/>
  <c r="Z580" i="40"/>
  <c r="X589" i="40"/>
  <c r="Y550" i="40"/>
  <c r="AS557" i="40"/>
  <c r="W561" i="40"/>
  <c r="AS561" i="40"/>
  <c r="Y564" i="40"/>
  <c r="W569" i="40"/>
  <c r="AS569" i="40"/>
  <c r="Y572" i="40"/>
  <c r="Y578" i="40"/>
  <c r="AS579" i="40"/>
  <c r="AS586" i="40"/>
  <c r="Y589" i="40"/>
  <c r="E673" i="44"/>
  <c r="D279" i="44"/>
  <c r="E694" i="44"/>
  <c r="D137" i="44"/>
  <c r="E79" i="44"/>
  <c r="D252" i="44"/>
  <c r="E163" i="44"/>
  <c r="E91" i="44"/>
  <c r="D132" i="44"/>
  <c r="E84" i="44"/>
  <c r="D82" i="44"/>
  <c r="E82" i="44"/>
  <c r="D79" i="44"/>
  <c r="S23" i="44"/>
  <c r="T23" i="44" s="1"/>
  <c r="E49" i="44"/>
  <c r="E76" i="44"/>
  <c r="E128" i="44"/>
  <c r="E132" i="44"/>
  <c r="E71" i="44"/>
  <c r="T661" i="44"/>
  <c r="E279" i="44"/>
  <c r="S680" i="44"/>
  <c r="D202" i="44"/>
  <c r="K230" i="44"/>
  <c r="F279" i="44"/>
  <c r="E672" i="44"/>
  <c r="S248" i="44"/>
  <c r="C258" i="44"/>
  <c r="C270" i="44"/>
  <c r="F304" i="44"/>
  <c r="D692" i="44"/>
  <c r="D163" i="44"/>
  <c r="C231" i="44"/>
  <c r="S688" i="44"/>
  <c r="D694" i="44"/>
  <c r="D148" i="44"/>
  <c r="S685" i="44"/>
  <c r="D71" i="44"/>
  <c r="E148" i="44"/>
  <c r="S195" i="44"/>
  <c r="S300" i="44"/>
  <c r="D689" i="44"/>
  <c r="D84" i="44"/>
  <c r="D179" i="44"/>
  <c r="S190" i="44"/>
  <c r="D193" i="44"/>
  <c r="D212" i="44"/>
  <c r="CI3" i="44"/>
  <c r="E108" i="44"/>
  <c r="C249" i="44"/>
  <c r="C227" i="44"/>
  <c r="C273" i="44"/>
  <c r="C274" i="44"/>
  <c r="C156" i="44"/>
  <c r="C102" i="44"/>
  <c r="C79" i="44"/>
  <c r="C709" i="44"/>
  <c r="C694" i="44"/>
  <c r="S34" i="44"/>
  <c r="U34" i="44" s="1"/>
  <c r="S188" i="44"/>
  <c r="D327" i="44"/>
  <c r="E14" i="44"/>
  <c r="D124" i="44"/>
  <c r="S186" i="44"/>
  <c r="C260" i="44"/>
  <c r="E305" i="44"/>
  <c r="S341" i="44"/>
  <c r="S240" i="44"/>
  <c r="T240" i="44" s="1"/>
  <c r="S347" i="44"/>
  <c r="C327" i="44"/>
  <c r="S32" i="44"/>
  <c r="U32" i="44" s="1"/>
  <c r="K14" i="44"/>
  <c r="E124" i="44"/>
  <c r="S189" i="44"/>
  <c r="T189" i="44" s="1"/>
  <c r="S241" i="44"/>
  <c r="T241" i="44" s="1"/>
  <c r="E287" i="44"/>
  <c r="E293" i="44"/>
  <c r="E317" i="44"/>
  <c r="E322" i="44"/>
  <c r="F309" i="44"/>
  <c r="D176" i="44"/>
  <c r="C228" i="44"/>
  <c r="D139" i="44"/>
  <c r="E159" i="44"/>
  <c r="S192" i="44"/>
  <c r="C230" i="44"/>
  <c r="S238" i="44"/>
  <c r="T238" i="44" s="1"/>
  <c r="E284" i="44"/>
  <c r="F287" i="44"/>
  <c r="E328" i="44"/>
  <c r="D186" i="44"/>
  <c r="S194" i="44"/>
  <c r="D125" i="44"/>
  <c r="D170" i="44"/>
  <c r="C234" i="44"/>
  <c r="K74" i="44"/>
  <c r="S196" i="44"/>
  <c r="S21" i="44"/>
  <c r="S191" i="44"/>
  <c r="S350" i="44"/>
  <c r="S28" i="44"/>
  <c r="U28" i="44" s="1"/>
  <c r="E125" i="44"/>
  <c r="E170" i="44"/>
  <c r="D199" i="44"/>
  <c r="D210" i="44"/>
  <c r="E307" i="44"/>
  <c r="E318" i="44"/>
  <c r="E21" i="44"/>
  <c r="D144" i="44"/>
  <c r="D152" i="44"/>
  <c r="D167" i="44"/>
  <c r="S293" i="44"/>
  <c r="T293" i="44" s="1"/>
  <c r="D156" i="44"/>
  <c r="D160" i="44"/>
  <c r="E167" i="44"/>
  <c r="F372" i="44"/>
  <c r="S683" i="44"/>
  <c r="C708" i="44"/>
  <c r="D28" i="44"/>
  <c r="E66" i="44"/>
  <c r="C192" i="44"/>
  <c r="S686" i="44"/>
  <c r="D708" i="44"/>
  <c r="E26" i="44"/>
  <c r="E28" i="44"/>
  <c r="D126" i="44"/>
  <c r="D138" i="44"/>
  <c r="S140" i="44"/>
  <c r="D294" i="44"/>
  <c r="E314" i="44"/>
  <c r="E18" i="44"/>
  <c r="E47" i="44"/>
  <c r="D67" i="44"/>
  <c r="E74" i="44"/>
  <c r="E90" i="44"/>
  <c r="C100" i="44"/>
  <c r="E153" i="44"/>
  <c r="D161" i="44"/>
  <c r="D168" i="44"/>
  <c r="D172" i="44"/>
  <c r="E179" i="44"/>
  <c r="E281" i="44"/>
  <c r="E292" i="44"/>
  <c r="C681" i="44"/>
  <c r="C684" i="44"/>
  <c r="C703" i="44"/>
  <c r="D12" i="44"/>
  <c r="C16" i="44"/>
  <c r="D40" i="44"/>
  <c r="E67" i="44"/>
  <c r="D100" i="44"/>
  <c r="E161" i="44"/>
  <c r="E168" i="44"/>
  <c r="D195" i="44"/>
  <c r="C252" i="44"/>
  <c r="C256" i="44"/>
  <c r="S294" i="44"/>
  <c r="T294" i="44" s="1"/>
  <c r="D297" i="44"/>
  <c r="D678" i="44"/>
  <c r="C716" i="44"/>
  <c r="E35" i="44"/>
  <c r="D133" i="44"/>
  <c r="D135" i="44"/>
  <c r="D301" i="44"/>
  <c r="S689" i="44"/>
  <c r="D149" i="44"/>
  <c r="E164" i="44"/>
  <c r="E301" i="44"/>
  <c r="D306" i="44"/>
  <c r="E708" i="44"/>
  <c r="E40" i="44"/>
  <c r="E100" i="44"/>
  <c r="C105" i="44"/>
  <c r="D127" i="44"/>
  <c r="D130" i="44"/>
  <c r="D165" i="44"/>
  <c r="E678" i="44"/>
  <c r="S684" i="44"/>
  <c r="S690" i="44"/>
  <c r="C697" i="44"/>
  <c r="D716" i="44"/>
  <c r="E16" i="44"/>
  <c r="E22" i="44"/>
  <c r="D38" i="44"/>
  <c r="D98" i="44"/>
  <c r="E115" i="44"/>
  <c r="E127" i="44"/>
  <c r="E130" i="44"/>
  <c r="D136" i="44"/>
  <c r="E710" i="44"/>
  <c r="D13" i="44"/>
  <c r="E27" i="44"/>
  <c r="E98" i="44"/>
  <c r="D154" i="44"/>
  <c r="D158" i="44"/>
  <c r="S297" i="44"/>
  <c r="D303" i="44"/>
  <c r="E321" i="44"/>
  <c r="E325" i="44"/>
  <c r="D340" i="44"/>
  <c r="C670" i="44"/>
  <c r="E697" i="44"/>
  <c r="E13" i="44"/>
  <c r="F27" i="44"/>
  <c r="D93" i="44"/>
  <c r="E123" i="44"/>
  <c r="D134" i="44"/>
  <c r="D141" i="44"/>
  <c r="S143" i="44"/>
  <c r="E154" i="44"/>
  <c r="E158" i="44"/>
  <c r="D162" i="44"/>
  <c r="D188" i="44"/>
  <c r="D203" i="44"/>
  <c r="E220" i="44"/>
  <c r="S243" i="44"/>
  <c r="T243" i="44" s="1"/>
  <c r="E283" i="44"/>
  <c r="E295" i="44"/>
  <c r="E303" i="44"/>
  <c r="E311" i="44"/>
  <c r="E671" i="44"/>
  <c r="C691" i="44"/>
  <c r="C698" i="44"/>
  <c r="E204" i="44"/>
  <c r="E37" i="44"/>
  <c r="E56" i="44"/>
  <c r="S291" i="44"/>
  <c r="C686" i="44"/>
  <c r="D142" i="44"/>
  <c r="E11" i="44"/>
  <c r="D26" i="44"/>
  <c r="S144" i="44"/>
  <c r="E156" i="44"/>
  <c r="D164" i="44"/>
  <c r="E714" i="44"/>
  <c r="E43" i="44"/>
  <c r="C47" i="44"/>
  <c r="C179" i="44"/>
  <c r="D47" i="44"/>
  <c r="E57" i="44"/>
  <c r="D74" i="44"/>
  <c r="E12" i="44"/>
  <c r="D16" i="44"/>
  <c r="E145" i="44"/>
  <c r="E297" i="44"/>
  <c r="D36" i="44"/>
  <c r="E45" i="44"/>
  <c r="E48" i="44"/>
  <c r="E63" i="44"/>
  <c r="D143" i="44"/>
  <c r="E165" i="44"/>
  <c r="C679" i="44"/>
  <c r="D697" i="44"/>
  <c r="C704" i="44"/>
  <c r="E716" i="44"/>
  <c r="S25" i="44"/>
  <c r="E36" i="44"/>
  <c r="E38" i="44"/>
  <c r="D123" i="44"/>
  <c r="E290" i="44"/>
  <c r="D679" i="44"/>
  <c r="E25" i="44"/>
  <c r="D54" i="44"/>
  <c r="C82" i="44"/>
  <c r="C84" i="44"/>
  <c r="E93" i="44"/>
  <c r="F106" i="44"/>
  <c r="C111" i="44"/>
  <c r="D128" i="44"/>
  <c r="D131" i="44"/>
  <c r="D166" i="44"/>
  <c r="E169" i="44"/>
  <c r="S193" i="44"/>
  <c r="C268" i="44"/>
  <c r="F295" i="44"/>
  <c r="D672" i="44"/>
  <c r="S679" i="44"/>
  <c r="D698" i="44"/>
  <c r="D711" i="44"/>
  <c r="F711" i="44"/>
  <c r="F685" i="44"/>
  <c r="F682" i="44"/>
  <c r="F716" i="44"/>
  <c r="F694" i="44"/>
  <c r="C362" i="44"/>
  <c r="C368" i="44"/>
  <c r="C353" i="44"/>
  <c r="C338" i="44"/>
  <c r="C365" i="44"/>
  <c r="C355" i="44"/>
  <c r="C370" i="44"/>
  <c r="C361" i="44"/>
  <c r="C341" i="44"/>
  <c r="D331" i="44"/>
  <c r="D352" i="44"/>
  <c r="D378" i="44"/>
  <c r="S24" i="44"/>
  <c r="T24" i="44" s="1"/>
  <c r="F378" i="44"/>
  <c r="D56" i="44"/>
  <c r="D348" i="44"/>
  <c r="C363" i="44"/>
  <c r="S30" i="44"/>
  <c r="U30" i="44" s="1"/>
  <c r="S295" i="44"/>
  <c r="T295" i="44" s="1"/>
  <c r="F338" i="44"/>
  <c r="C344" i="44"/>
  <c r="S90" i="44"/>
  <c r="D358" i="44"/>
  <c r="C170" i="44"/>
  <c r="C150" i="44"/>
  <c r="C146" i="44"/>
  <c r="C138" i="44"/>
  <c r="C136" i="44"/>
  <c r="D369" i="44"/>
  <c r="C109" i="44"/>
  <c r="C96" i="44"/>
  <c r="C86" i="44"/>
  <c r="C89" i="44"/>
  <c r="C120" i="44"/>
  <c r="C51" i="44"/>
  <c r="C26" i="44"/>
  <c r="C21" i="44"/>
  <c r="C12" i="44"/>
  <c r="C58" i="44"/>
  <c r="C24" i="44"/>
  <c r="C15" i="44"/>
  <c r="C45" i="44"/>
  <c r="C37" i="44"/>
  <c r="C22" i="44"/>
  <c r="C56" i="44"/>
  <c r="S38" i="44"/>
  <c r="U38" i="44" s="1"/>
  <c r="E109" i="44"/>
  <c r="C52" i="44"/>
  <c r="E195" i="44"/>
  <c r="E198" i="44"/>
  <c r="E214" i="44"/>
  <c r="E189" i="44"/>
  <c r="C60" i="44"/>
  <c r="C27" i="44"/>
  <c r="D25" i="44"/>
  <c r="D27" i="44"/>
  <c r="C49" i="44"/>
  <c r="E85" i="44"/>
  <c r="C87" i="44"/>
  <c r="C107" i="44"/>
  <c r="E186" i="44"/>
  <c r="C203" i="44"/>
  <c r="E212" i="44"/>
  <c r="S247" i="44"/>
  <c r="C336" i="44"/>
  <c r="D339" i="44"/>
  <c r="D359" i="44"/>
  <c r="D380" i="44"/>
  <c r="F669" i="44"/>
  <c r="C331" i="44"/>
  <c r="F334" i="44"/>
  <c r="S86" i="44"/>
  <c r="C88" i="44"/>
  <c r="C127" i="44"/>
  <c r="C135" i="44"/>
  <c r="F331" i="44"/>
  <c r="F678" i="44"/>
  <c r="D102" i="44"/>
  <c r="D86" i="44"/>
  <c r="D75" i="44"/>
  <c r="D95" i="44"/>
  <c r="D81" i="44"/>
  <c r="D92" i="44"/>
  <c r="D117" i="44"/>
  <c r="C154" i="44"/>
  <c r="S88" i="44"/>
  <c r="T88" i="44" s="1"/>
  <c r="C92" i="44"/>
  <c r="E188" i="44"/>
  <c r="E206" i="44"/>
  <c r="S83" i="44"/>
  <c r="T83" i="44" s="1"/>
  <c r="C85" i="44"/>
  <c r="C142" i="44"/>
  <c r="S239" i="44"/>
  <c r="T239" i="44" s="1"/>
  <c r="F321" i="44"/>
  <c r="F306" i="44"/>
  <c r="F296" i="44"/>
  <c r="F327" i="44"/>
  <c r="F280" i="44"/>
  <c r="F301" i="44"/>
  <c r="D342" i="44"/>
  <c r="F363" i="44"/>
  <c r="C367" i="44"/>
  <c r="D375" i="44"/>
  <c r="D60" i="44"/>
  <c r="D85" i="44"/>
  <c r="E96" i="44"/>
  <c r="E99" i="44"/>
  <c r="D49" i="44"/>
  <c r="C53" i="44"/>
  <c r="C78" i="44"/>
  <c r="D87" i="44"/>
  <c r="C103" i="44"/>
  <c r="D107" i="44"/>
  <c r="C152" i="44"/>
  <c r="E207" i="44"/>
  <c r="F303" i="44"/>
  <c r="D333" i="44"/>
  <c r="F336" i="44"/>
  <c r="F339" i="44"/>
  <c r="F697" i="44"/>
  <c r="C25" i="44"/>
  <c r="E221" i="44"/>
  <c r="D266" i="44"/>
  <c r="D230" i="44"/>
  <c r="D272" i="44"/>
  <c r="D229" i="44"/>
  <c r="D261" i="44"/>
  <c r="D274" i="44"/>
  <c r="F319" i="44"/>
  <c r="D356" i="44"/>
  <c r="C359" i="44"/>
  <c r="D367" i="44"/>
  <c r="F375" i="44"/>
  <c r="C23" i="44"/>
  <c r="S39" i="44"/>
  <c r="U39" i="44" s="1"/>
  <c r="S85" i="44"/>
  <c r="E87" i="44"/>
  <c r="E107" i="44"/>
  <c r="E203" i="44"/>
  <c r="S296" i="44"/>
  <c r="T296" i="44" s="1"/>
  <c r="F333" i="44"/>
  <c r="C372" i="44"/>
  <c r="D366" i="44"/>
  <c r="D374" i="44"/>
  <c r="D371" i="44"/>
  <c r="D368" i="44"/>
  <c r="D351" i="44"/>
  <c r="D338" i="44"/>
  <c r="D365" i="44"/>
  <c r="D355" i="44"/>
  <c r="D349" i="44"/>
  <c r="D347" i="44"/>
  <c r="D335" i="44"/>
  <c r="D377" i="44"/>
  <c r="D345" i="44"/>
  <c r="D370" i="44"/>
  <c r="D332" i="44"/>
  <c r="D361" i="44"/>
  <c r="D341" i="44"/>
  <c r="S91" i="44"/>
  <c r="F129" i="44"/>
  <c r="F125" i="44" s="1"/>
  <c r="K126" i="44"/>
  <c r="S82" i="44"/>
  <c r="T82" i="44" s="1"/>
  <c r="C133" i="44"/>
  <c r="F365" i="44"/>
  <c r="F355" i="44"/>
  <c r="F347" i="44"/>
  <c r="F345" i="44"/>
  <c r="F377" i="44"/>
  <c r="F370" i="44"/>
  <c r="F367" i="44"/>
  <c r="F369" i="44"/>
  <c r="K334" i="44"/>
  <c r="D350" i="44"/>
  <c r="D88" i="44"/>
  <c r="S299" i="44"/>
  <c r="F350" i="44"/>
  <c r="M666" i="44"/>
  <c r="F671" i="44"/>
  <c r="D11" i="44"/>
  <c r="D51" i="44"/>
  <c r="D58" i="44"/>
  <c r="D39" i="44"/>
  <c r="D24" i="44"/>
  <c r="D15" i="44"/>
  <c r="D45" i="44"/>
  <c r="D37" i="44"/>
  <c r="D22" i="44"/>
  <c r="D20" i="44"/>
  <c r="S40" i="44"/>
  <c r="U40" i="44" s="1"/>
  <c r="E103" i="44"/>
  <c r="E86" i="44"/>
  <c r="E83" i="44"/>
  <c r="E75" i="44"/>
  <c r="E89" i="44"/>
  <c r="E120" i="44"/>
  <c r="E95" i="44"/>
  <c r="E92" i="44"/>
  <c r="E81" i="44"/>
  <c r="E105" i="44"/>
  <c r="C81" i="44"/>
  <c r="E88" i="44"/>
  <c r="C90" i="44"/>
  <c r="D109" i="44"/>
  <c r="C117" i="44"/>
  <c r="D346" i="44"/>
  <c r="D379" i="44"/>
  <c r="E117" i="44"/>
  <c r="D363" i="44"/>
  <c r="F379" i="44"/>
  <c r="K672" i="44"/>
  <c r="D21" i="44"/>
  <c r="D18" i="44"/>
  <c r="C71" i="44"/>
  <c r="C91" i="44"/>
  <c r="D115" i="44"/>
  <c r="C149" i="44"/>
  <c r="E218" i="44"/>
  <c r="S245" i="44"/>
  <c r="T245" i="44" s="1"/>
  <c r="S292" i="44"/>
  <c r="S298" i="44"/>
  <c r="D360" i="44"/>
  <c r="D364" i="44"/>
  <c r="D372" i="44"/>
  <c r="S84" i="44"/>
  <c r="S137" i="44"/>
  <c r="T137" i="44" s="1"/>
  <c r="E323" i="44"/>
  <c r="E327" i="44"/>
  <c r="C706" i="44"/>
  <c r="S246" i="44"/>
  <c r="E54" i="44"/>
  <c r="E60" i="44"/>
  <c r="F233" i="44"/>
  <c r="F259" i="44" s="1"/>
  <c r="E288" i="44"/>
  <c r="E20" i="44"/>
  <c r="E29" i="44"/>
  <c r="S33" i="44"/>
  <c r="U33" i="44" s="1"/>
  <c r="S87" i="44"/>
  <c r="T87" i="44" s="1"/>
  <c r="E152" i="44"/>
  <c r="S187" i="44"/>
  <c r="T187" i="44" s="1"/>
  <c r="D198" i="44"/>
  <c r="S682" i="44"/>
  <c r="D687" i="44"/>
  <c r="C695" i="44"/>
  <c r="D706" i="44"/>
  <c r="E711" i="44"/>
  <c r="C717" i="44"/>
  <c r="E687" i="44"/>
  <c r="E695" i="44"/>
  <c r="S244" i="44"/>
  <c r="T244" i="44" s="1"/>
  <c r="E296" i="44"/>
  <c r="E320" i="44"/>
  <c r="E15" i="44"/>
  <c r="E51" i="44"/>
  <c r="S81" i="44"/>
  <c r="S92" i="44"/>
  <c r="E126" i="44"/>
  <c r="S134" i="44"/>
  <c r="D140" i="44"/>
  <c r="D146" i="44"/>
  <c r="E155" i="44"/>
  <c r="C266" i="44"/>
  <c r="E294" i="44"/>
  <c r="E316" i="44"/>
  <c r="C690" i="44"/>
  <c r="S290" i="44"/>
  <c r="T290" i="44" s="1"/>
  <c r="S31" i="44"/>
  <c r="U31" i="44" s="1"/>
  <c r="E24" i="44"/>
  <c r="S37" i="44"/>
  <c r="U37" i="44" s="1"/>
  <c r="E39" i="44"/>
  <c r="F51" i="44"/>
  <c r="E58" i="44"/>
  <c r="S89" i="44"/>
  <c r="E146" i="44"/>
  <c r="E150" i="44"/>
  <c r="S242" i="44"/>
  <c r="T242" i="44" s="1"/>
  <c r="E282" i="44"/>
  <c r="E289" i="44"/>
  <c r="E291" i="44"/>
  <c r="E298" i="44"/>
  <c r="E300" i="44"/>
  <c r="E309" i="44"/>
  <c r="S687" i="44"/>
  <c r="C712" i="44"/>
  <c r="P41" i="44"/>
  <c r="F49" i="44"/>
  <c r="F117" i="44"/>
  <c r="X9" i="44" a="1"/>
  <c r="X9" i="44" s="1"/>
  <c r="F89" i="44"/>
  <c r="F120" i="44"/>
  <c r="E373" i="44"/>
  <c r="E336" i="44"/>
  <c r="E334" i="44"/>
  <c r="E364" i="44"/>
  <c r="E371" i="44"/>
  <c r="E378" i="44"/>
  <c r="E369" i="44"/>
  <c r="E360" i="44"/>
  <c r="E352" i="44"/>
  <c r="E351" i="44"/>
  <c r="E350" i="44"/>
  <c r="E349" i="44"/>
  <c r="E348" i="44"/>
  <c r="E347" i="44"/>
  <c r="E346" i="44"/>
  <c r="E345" i="44"/>
  <c r="E339" i="44"/>
  <c r="E380" i="44"/>
  <c r="E367" i="44"/>
  <c r="E356" i="44"/>
  <c r="E342" i="44"/>
  <c r="E341" i="44"/>
  <c r="E379" i="44"/>
  <c r="E376" i="44"/>
  <c r="E362" i="44"/>
  <c r="E354" i="44"/>
  <c r="E366" i="44"/>
  <c r="E377" i="44"/>
  <c r="E335" i="44"/>
  <c r="E374" i="44"/>
  <c r="E340" i="44"/>
  <c r="E361" i="44"/>
  <c r="E343" i="44"/>
  <c r="E370" i="44"/>
  <c r="E344" i="44"/>
  <c r="E372" i="44"/>
  <c r="E355" i="44"/>
  <c r="E332" i="44"/>
  <c r="E375" i="44"/>
  <c r="E353" i="44"/>
  <c r="E331" i="44"/>
  <c r="E365" i="44"/>
  <c r="E357" i="44"/>
  <c r="E333" i="44"/>
  <c r="E358" i="44"/>
  <c r="E363" i="44"/>
  <c r="E368" i="44"/>
  <c r="E359" i="44"/>
  <c r="E338" i="44"/>
  <c r="F71" i="44"/>
  <c r="F98" i="44"/>
  <c r="E275" i="44"/>
  <c r="F68" i="44"/>
  <c r="F55" i="44"/>
  <c r="F44" i="44"/>
  <c r="F33" i="44"/>
  <c r="F62" i="44"/>
  <c r="F32" i="44"/>
  <c r="F60" i="44"/>
  <c r="F53" i="44"/>
  <c r="F46" i="44"/>
  <c r="F31" i="44"/>
  <c r="F61" i="44"/>
  <c r="F59" i="44"/>
  <c r="F11" i="44"/>
  <c r="F65" i="44"/>
  <c r="F50" i="44"/>
  <c r="F19" i="44"/>
  <c r="F24" i="44"/>
  <c r="F63" i="44"/>
  <c r="F57" i="44"/>
  <c r="F48" i="44"/>
  <c r="F43" i="44"/>
  <c r="F15" i="44"/>
  <c r="F52" i="44"/>
  <c r="F23" i="44"/>
  <c r="F22" i="44"/>
  <c r="F13" i="44"/>
  <c r="F21" i="44"/>
  <c r="F54" i="44"/>
  <c r="F47" i="44"/>
  <c r="F39" i="44"/>
  <c r="F45" i="44"/>
  <c r="F29" i="44"/>
  <c r="F16" i="44"/>
  <c r="F36" i="44"/>
  <c r="F58" i="44"/>
  <c r="F20" i="44"/>
  <c r="F30" i="44"/>
  <c r="F28" i="44"/>
  <c r="F18" i="44"/>
  <c r="F14" i="44"/>
  <c r="F67" i="44"/>
  <c r="F26" i="44"/>
  <c r="F41" i="44"/>
  <c r="F37" i="44"/>
  <c r="F42" i="44"/>
  <c r="F40" i="44"/>
  <c r="F25" i="44"/>
  <c r="F35" i="44"/>
  <c r="F56" i="44"/>
  <c r="F64" i="44"/>
  <c r="S185" i="44"/>
  <c r="P197" i="44"/>
  <c r="E269" i="44"/>
  <c r="E249" i="44"/>
  <c r="E231" i="44"/>
  <c r="E274" i="44"/>
  <c r="E262" i="44"/>
  <c r="E253" i="44"/>
  <c r="E272" i="44"/>
  <c r="E234" i="44"/>
  <c r="E245" i="44"/>
  <c r="E237" i="44"/>
  <c r="E268" i="44"/>
  <c r="E260" i="44"/>
  <c r="E248" i="44"/>
  <c r="E240" i="44"/>
  <c r="E246" i="44"/>
  <c r="E264" i="44"/>
  <c r="E250" i="44"/>
  <c r="E257" i="44"/>
  <c r="E247" i="44"/>
  <c r="E242" i="44"/>
  <c r="E227" i="44"/>
  <c r="E266" i="44"/>
  <c r="E230" i="44"/>
  <c r="E267" i="44"/>
  <c r="E256" i="44"/>
  <c r="E254" i="44"/>
  <c r="E244" i="44"/>
  <c r="E259" i="44"/>
  <c r="E228" i="44"/>
  <c r="E276" i="44"/>
  <c r="E251" i="44"/>
  <c r="E271" i="44"/>
  <c r="E241" i="44"/>
  <c r="E238" i="44"/>
  <c r="E263" i="44"/>
  <c r="E239" i="44"/>
  <c r="E273" i="44"/>
  <c r="E265" i="44"/>
  <c r="E261" i="44"/>
  <c r="E229" i="44"/>
  <c r="E235" i="44"/>
  <c r="E232" i="44"/>
  <c r="E270" i="44"/>
  <c r="E243" i="44"/>
  <c r="E255" i="44"/>
  <c r="F104" i="44"/>
  <c r="F72" i="44"/>
  <c r="F118" i="44"/>
  <c r="F94" i="44"/>
  <c r="F111" i="44"/>
  <c r="F78" i="44"/>
  <c r="F80" i="44"/>
  <c r="F102" i="44"/>
  <c r="F109" i="44"/>
  <c r="F100" i="44"/>
  <c r="F112" i="44"/>
  <c r="F73" i="44"/>
  <c r="F116" i="44"/>
  <c r="F114" i="44"/>
  <c r="F101" i="44"/>
  <c r="F97" i="44"/>
  <c r="F103" i="44"/>
  <c r="F105" i="44"/>
  <c r="F75" i="44"/>
  <c r="F90" i="44"/>
  <c r="F119" i="44"/>
  <c r="F107" i="44"/>
  <c r="F99" i="44"/>
  <c r="F91" i="44"/>
  <c r="F84" i="44"/>
  <c r="F79" i="44"/>
  <c r="F96" i="44"/>
  <c r="F86" i="44"/>
  <c r="F76" i="44"/>
  <c r="F81" i="44"/>
  <c r="F88" i="44"/>
  <c r="F113" i="44"/>
  <c r="F110" i="44"/>
  <c r="F74" i="44"/>
  <c r="F92" i="44"/>
  <c r="F85" i="44"/>
  <c r="F115" i="44"/>
  <c r="F93" i="44"/>
  <c r="F87" i="44"/>
  <c r="F83" i="44"/>
  <c r="F34" i="44"/>
  <c r="F82" i="44"/>
  <c r="F108" i="44"/>
  <c r="P145" i="44"/>
  <c r="S133" i="44"/>
  <c r="C210" i="44"/>
  <c r="C201" i="44"/>
  <c r="C206" i="44"/>
  <c r="C198" i="44"/>
  <c r="C188" i="44"/>
  <c r="C221" i="44"/>
  <c r="C204" i="44"/>
  <c r="C200" i="44"/>
  <c r="C190" i="44"/>
  <c r="C219" i="44"/>
  <c r="C217" i="44"/>
  <c r="C191" i="44"/>
  <c r="C224" i="44"/>
  <c r="C214" i="44"/>
  <c r="C205" i="44"/>
  <c r="C195" i="44"/>
  <c r="C209" i="44"/>
  <c r="C207" i="44"/>
  <c r="C183" i="44"/>
  <c r="C216" i="44"/>
  <c r="C211" i="44"/>
  <c r="C196" i="44"/>
  <c r="C223" i="44"/>
  <c r="C213" i="44"/>
  <c r="C185" i="44"/>
  <c r="C178" i="44"/>
  <c r="C220" i="44"/>
  <c r="C208" i="44"/>
  <c r="C197" i="44"/>
  <c r="C177" i="44"/>
  <c r="C187" i="44"/>
  <c r="C182" i="44"/>
  <c r="C180" i="44"/>
  <c r="C222" i="44"/>
  <c r="C194" i="44"/>
  <c r="C193" i="44"/>
  <c r="C202" i="44"/>
  <c r="C212" i="44"/>
  <c r="C218" i="44"/>
  <c r="C186" i="44"/>
  <c r="C199" i="44"/>
  <c r="C184" i="44"/>
  <c r="C176" i="44"/>
  <c r="C175" i="44"/>
  <c r="C215" i="44"/>
  <c r="E258" i="44"/>
  <c r="F38" i="44"/>
  <c r="F12" i="44"/>
  <c r="K178" i="44"/>
  <c r="F181" i="44"/>
  <c r="E236" i="44"/>
  <c r="L259" i="44"/>
  <c r="L261" i="44" s="1"/>
  <c r="S136" i="44"/>
  <c r="T136" i="44" s="1"/>
  <c r="T655" i="44"/>
  <c r="P666" i="44"/>
  <c r="M660" i="44" s="1"/>
  <c r="Q662" i="44"/>
  <c r="Q666" i="44" s="1"/>
  <c r="L155" i="44"/>
  <c r="S36" i="44"/>
  <c r="U36" i="44" s="1"/>
  <c r="D91" i="44"/>
  <c r="C164" i="44"/>
  <c r="C162" i="44"/>
  <c r="C151" i="44"/>
  <c r="C169" i="44"/>
  <c r="C167" i="44"/>
  <c r="C165" i="44"/>
  <c r="C163" i="44"/>
  <c r="C161" i="44"/>
  <c r="C171" i="44"/>
  <c r="C125" i="44"/>
  <c r="C159" i="44"/>
  <c r="C147" i="44"/>
  <c r="C145" i="44"/>
  <c r="C157" i="44"/>
  <c r="C131" i="44"/>
  <c r="C139" i="44"/>
  <c r="C158" i="44"/>
  <c r="C130" i="44"/>
  <c r="C123" i="44"/>
  <c r="C160" i="44"/>
  <c r="C144" i="44"/>
  <c r="C134" i="44"/>
  <c r="C126" i="44"/>
  <c r="C172" i="44"/>
  <c r="C155" i="44"/>
  <c r="C153" i="44"/>
  <c r="C128" i="44"/>
  <c r="C148" i="44"/>
  <c r="C140" i="44"/>
  <c r="C132" i="44"/>
  <c r="C143" i="44"/>
  <c r="C168" i="44"/>
  <c r="C39" i="44"/>
  <c r="C54" i="44"/>
  <c r="C62" i="44"/>
  <c r="D105" i="44"/>
  <c r="C124" i="44"/>
  <c r="C137" i="44"/>
  <c r="S138" i="44"/>
  <c r="S289" i="44"/>
  <c r="P301" i="44"/>
  <c r="C312" i="44"/>
  <c r="C328" i="44"/>
  <c r="C317" i="44"/>
  <c r="C308" i="44"/>
  <c r="C302" i="44"/>
  <c r="C315" i="44"/>
  <c r="C304" i="44"/>
  <c r="C326" i="44"/>
  <c r="C282" i="44"/>
  <c r="C313" i="44"/>
  <c r="C311" i="44"/>
  <c r="C309" i="44"/>
  <c r="C305" i="44"/>
  <c r="C325" i="44"/>
  <c r="C323" i="44"/>
  <c r="C319" i="44"/>
  <c r="C297" i="44"/>
  <c r="C321" i="44"/>
  <c r="C310" i="44"/>
  <c r="C279" i="44"/>
  <c r="C307" i="44"/>
  <c r="C298" i="44"/>
  <c r="C289" i="44"/>
  <c r="C318" i="44"/>
  <c r="C299" i="44"/>
  <c r="C290" i="44"/>
  <c r="C286" i="44"/>
  <c r="C320" i="44"/>
  <c r="C296" i="44"/>
  <c r="C287" i="44"/>
  <c r="C284" i="44"/>
  <c r="C322" i="44"/>
  <c r="C300" i="44"/>
  <c r="C292" i="44"/>
  <c r="C281" i="44"/>
  <c r="C316" i="44"/>
  <c r="C280" i="44"/>
  <c r="C306" i="44"/>
  <c r="C283" i="44"/>
  <c r="C295" i="44"/>
  <c r="C288" i="44"/>
  <c r="C324" i="44"/>
  <c r="C314" i="44"/>
  <c r="S142" i="44"/>
  <c r="P249" i="44"/>
  <c r="L312" i="44"/>
  <c r="S237" i="44"/>
  <c r="C115" i="44"/>
  <c r="C93" i="44"/>
  <c r="C75" i="44"/>
  <c r="C104" i="44"/>
  <c r="C72" i="44"/>
  <c r="C106" i="44"/>
  <c r="C97" i="44"/>
  <c r="C113" i="44"/>
  <c r="C95" i="44"/>
  <c r="C74" i="44"/>
  <c r="C80" i="44"/>
  <c r="C119" i="44"/>
  <c r="C108" i="44"/>
  <c r="C99" i="44"/>
  <c r="C76" i="44"/>
  <c r="C110" i="44"/>
  <c r="C112" i="44"/>
  <c r="C94" i="44"/>
  <c r="C73" i="44"/>
  <c r="C116" i="44"/>
  <c r="C114" i="44"/>
  <c r="C101" i="44"/>
  <c r="C118" i="44"/>
  <c r="C83" i="44"/>
  <c r="D90" i="44"/>
  <c r="S135" i="44"/>
  <c r="T135" i="44" s="1"/>
  <c r="D217" i="44"/>
  <c r="D221" i="44"/>
  <c r="D204" i="44"/>
  <c r="D189" i="44"/>
  <c r="D182" i="44"/>
  <c r="D200" i="44"/>
  <c r="D219" i="44"/>
  <c r="D191" i="44"/>
  <c r="D215" i="44"/>
  <c r="D192" i="44"/>
  <c r="D184" i="44"/>
  <c r="D209" i="44"/>
  <c r="D207" i="44"/>
  <c r="D183" i="44"/>
  <c r="D175" i="44"/>
  <c r="D196" i="44"/>
  <c r="D216" i="44"/>
  <c r="D211" i="44"/>
  <c r="D218" i="44"/>
  <c r="D178" i="44"/>
  <c r="D223" i="44"/>
  <c r="D220" i="44"/>
  <c r="D214" i="44"/>
  <c r="D208" i="44"/>
  <c r="D201" i="44"/>
  <c r="D187" i="44"/>
  <c r="D180" i="44"/>
  <c r="D222" i="44"/>
  <c r="D213" i="44"/>
  <c r="D205" i="44"/>
  <c r="D197" i="44"/>
  <c r="D194" i="44"/>
  <c r="D177" i="44"/>
  <c r="D190" i="44"/>
  <c r="T341" i="44"/>
  <c r="S27" i="44"/>
  <c r="C301" i="44"/>
  <c r="X13" i="44"/>
  <c r="X16" i="44" s="1"/>
  <c r="S22" i="44"/>
  <c r="T22" i="44" s="1"/>
  <c r="S29" i="44"/>
  <c r="U29" i="44" s="1"/>
  <c r="D106" i="44"/>
  <c r="D97" i="44"/>
  <c r="D111" i="44"/>
  <c r="D113" i="44"/>
  <c r="D104" i="44"/>
  <c r="D72" i="44"/>
  <c r="D78" i="44"/>
  <c r="D119" i="44"/>
  <c r="D108" i="44"/>
  <c r="D99" i="44"/>
  <c r="D76" i="44"/>
  <c r="D110" i="44"/>
  <c r="D80" i="44"/>
  <c r="D112" i="44"/>
  <c r="D116" i="44"/>
  <c r="D114" i="44"/>
  <c r="D101" i="44"/>
  <c r="D118" i="44"/>
  <c r="D94" i="44"/>
  <c r="D73" i="44"/>
  <c r="D103" i="44"/>
  <c r="D83" i="44"/>
  <c r="C166" i="44"/>
  <c r="E208" i="44"/>
  <c r="E176" i="44"/>
  <c r="E200" i="44"/>
  <c r="E190" i="44"/>
  <c r="E219" i="44"/>
  <c r="E217" i="44"/>
  <c r="E215" i="44"/>
  <c r="E192" i="44"/>
  <c r="E184" i="44"/>
  <c r="E175" i="44"/>
  <c r="E223" i="44"/>
  <c r="E213" i="44"/>
  <c r="E202" i="44"/>
  <c r="E193" i="44"/>
  <c r="E196" i="44"/>
  <c r="E185" i="44"/>
  <c r="E216" i="44"/>
  <c r="E211" i="44"/>
  <c r="E191" i="44"/>
  <c r="E199" i="44"/>
  <c r="E197" i="44"/>
  <c r="E182" i="44"/>
  <c r="E183" i="44"/>
  <c r="E187" i="44"/>
  <c r="E180" i="44"/>
  <c r="E222" i="44"/>
  <c r="E205" i="44"/>
  <c r="E194" i="44"/>
  <c r="E177" i="44"/>
  <c r="E210" i="44"/>
  <c r="C293" i="44"/>
  <c r="S342" i="44"/>
  <c r="T342" i="44" s="1"/>
  <c r="S346" i="44"/>
  <c r="S343" i="44"/>
  <c r="T343" i="44" s="1"/>
  <c r="S345" i="44"/>
  <c r="T345" i="44" s="1"/>
  <c r="P353" i="44"/>
  <c r="L51" i="44"/>
  <c r="L52" i="44" s="1"/>
  <c r="L53" i="44" s="1"/>
  <c r="L54" i="44" s="1"/>
  <c r="C303" i="44"/>
  <c r="S139" i="44"/>
  <c r="P93" i="44"/>
  <c r="C291" i="44"/>
  <c r="S26" i="44"/>
  <c r="T26" i="44" s="1"/>
  <c r="C50" i="44"/>
  <c r="C36" i="44"/>
  <c r="C20" i="44"/>
  <c r="C18" i="44"/>
  <c r="C13" i="44"/>
  <c r="C68" i="44"/>
  <c r="C66" i="44"/>
  <c r="C57" i="44"/>
  <c r="C48" i="44"/>
  <c r="C35" i="44"/>
  <c r="C55" i="44"/>
  <c r="C44" i="44"/>
  <c r="C64" i="44"/>
  <c r="C42" i="44"/>
  <c r="C34" i="44"/>
  <c r="C40" i="44"/>
  <c r="C28" i="44"/>
  <c r="C14" i="44"/>
  <c r="C41" i="44"/>
  <c r="C19" i="44"/>
  <c r="C29" i="44"/>
  <c r="C30" i="44"/>
  <c r="C33" i="44"/>
  <c r="C61" i="44"/>
  <c r="C59" i="44"/>
  <c r="C46" i="44"/>
  <c r="C31" i="44"/>
  <c r="C11" i="44"/>
  <c r="C65" i="44"/>
  <c r="C63" i="44"/>
  <c r="C43" i="44"/>
  <c r="C32" i="44"/>
  <c r="S35" i="44"/>
  <c r="U35" i="44" s="1"/>
  <c r="C38" i="44"/>
  <c r="D89" i="44"/>
  <c r="C98" i="44"/>
  <c r="D120" i="44"/>
  <c r="E178" i="44"/>
  <c r="D185" i="44"/>
  <c r="D206" i="44"/>
  <c r="E209" i="44"/>
  <c r="E224" i="44"/>
  <c r="D264" i="44"/>
  <c r="D251" i="44"/>
  <c r="D248" i="44"/>
  <c r="D247" i="44"/>
  <c r="D246" i="44"/>
  <c r="D245" i="44"/>
  <c r="D244" i="44"/>
  <c r="D243" i="44"/>
  <c r="D242" i="44"/>
  <c r="D241" i="44"/>
  <c r="D240" i="44"/>
  <c r="D239" i="44"/>
  <c r="D238" i="44"/>
  <c r="D237" i="44"/>
  <c r="D269" i="44"/>
  <c r="D249" i="44"/>
  <c r="D267" i="44"/>
  <c r="D260" i="44"/>
  <c r="D250" i="44"/>
  <c r="D270" i="44"/>
  <c r="D262" i="44"/>
  <c r="D258" i="44"/>
  <c r="D256" i="44"/>
  <c r="D236" i="44"/>
  <c r="D275" i="44"/>
  <c r="D255" i="44"/>
  <c r="D253" i="44"/>
  <c r="D257" i="44"/>
  <c r="D227" i="44"/>
  <c r="D276" i="44"/>
  <c r="D231" i="44"/>
  <c r="D259" i="44"/>
  <c r="D228" i="44"/>
  <c r="D273" i="44"/>
  <c r="D254" i="44"/>
  <c r="D234" i="44"/>
  <c r="D232" i="44"/>
  <c r="D271" i="44"/>
  <c r="D263" i="44"/>
  <c r="D268" i="44"/>
  <c r="D265" i="44"/>
  <c r="S349" i="44"/>
  <c r="D50" i="44"/>
  <c r="D65" i="44"/>
  <c r="D295" i="44"/>
  <c r="D314" i="44"/>
  <c r="S351" i="44"/>
  <c r="D52" i="44"/>
  <c r="E113" i="44"/>
  <c r="E102" i="44"/>
  <c r="E104" i="44"/>
  <c r="E72" i="44"/>
  <c r="E111" i="44"/>
  <c r="E78" i="44"/>
  <c r="D312" i="44"/>
  <c r="D326" i="44"/>
  <c r="D319" i="44"/>
  <c r="D280" i="44"/>
  <c r="D322" i="44"/>
  <c r="D288" i="44"/>
  <c r="D313" i="44"/>
  <c r="D311" i="44"/>
  <c r="D309" i="44"/>
  <c r="D305" i="44"/>
  <c r="D291" i="44"/>
  <c r="D315" i="44"/>
  <c r="D302" i="44"/>
  <c r="D317" i="44"/>
  <c r="D321" i="44"/>
  <c r="D298" i="44"/>
  <c r="D323" i="44"/>
  <c r="D307" i="44"/>
  <c r="D289" i="44"/>
  <c r="D318" i="44"/>
  <c r="D299" i="44"/>
  <c r="D290" i="44"/>
  <c r="D286" i="44"/>
  <c r="D282" i="44"/>
  <c r="D325" i="44"/>
  <c r="D320" i="44"/>
  <c r="D296" i="44"/>
  <c r="D287" i="44"/>
  <c r="D293" i="44"/>
  <c r="D300" i="44"/>
  <c r="D292" i="44"/>
  <c r="D281" i="44"/>
  <c r="D316" i="44"/>
  <c r="D310" i="44"/>
  <c r="D284" i="44"/>
  <c r="D328" i="44"/>
  <c r="D304" i="44"/>
  <c r="E64" i="44"/>
  <c r="E42" i="44"/>
  <c r="E34" i="44"/>
  <c r="E46" i="44"/>
  <c r="E68" i="44"/>
  <c r="E55" i="44"/>
  <c r="E44" i="44"/>
  <c r="E33" i="44"/>
  <c r="E62" i="44"/>
  <c r="E32" i="44"/>
  <c r="E53" i="44"/>
  <c r="D19" i="44"/>
  <c r="E23" i="44"/>
  <c r="E19" i="44"/>
  <c r="D32" i="44"/>
  <c r="D43" i="44"/>
  <c r="E50" i="44"/>
  <c r="D63" i="44"/>
  <c r="E65" i="44"/>
  <c r="E73" i="44"/>
  <c r="E94" i="44"/>
  <c r="E97" i="44"/>
  <c r="E118" i="44"/>
  <c r="F324" i="44"/>
  <c r="F310" i="44"/>
  <c r="F286" i="44"/>
  <c r="F328" i="44"/>
  <c r="F317" i="44"/>
  <c r="F308" i="44"/>
  <c r="F302" i="44"/>
  <c r="F320" i="44"/>
  <c r="F315" i="44"/>
  <c r="F294" i="44"/>
  <c r="F325" i="44"/>
  <c r="F323" i="44"/>
  <c r="F300" i="44"/>
  <c r="F283" i="44"/>
  <c r="F326" i="44"/>
  <c r="F318" i="44"/>
  <c r="F298" i="44"/>
  <c r="F290" i="44"/>
  <c r="F282" i="44"/>
  <c r="F312" i="44"/>
  <c r="F305" i="44"/>
  <c r="F299" i="44"/>
  <c r="F291" i="44"/>
  <c r="F284" i="44"/>
  <c r="F292" i="44"/>
  <c r="F281" i="44"/>
  <c r="F322" i="44"/>
  <c r="F316" i="44"/>
  <c r="F307" i="44"/>
  <c r="F313" i="44"/>
  <c r="F293" i="44"/>
  <c r="F297" i="44"/>
  <c r="F289" i="44"/>
  <c r="F288" i="44"/>
  <c r="S344" i="44"/>
  <c r="T344" i="44" s="1"/>
  <c r="E101" i="44"/>
  <c r="E116" i="44"/>
  <c r="D66" i="44"/>
  <c r="D57" i="44"/>
  <c r="D48" i="44"/>
  <c r="D35" i="44"/>
  <c r="D64" i="44"/>
  <c r="D42" i="44"/>
  <c r="D34" i="44"/>
  <c r="D68" i="44"/>
  <c r="D55" i="44"/>
  <c r="D44" i="44"/>
  <c r="D33" i="44"/>
  <c r="D62" i="44"/>
  <c r="D23" i="44"/>
  <c r="D31" i="44"/>
  <c r="D61" i="44"/>
  <c r="E114" i="44"/>
  <c r="S141" i="44"/>
  <c r="D30" i="44"/>
  <c r="E31" i="44"/>
  <c r="D41" i="44"/>
  <c r="E59" i="44"/>
  <c r="E61" i="44"/>
  <c r="E112" i="44"/>
  <c r="L206" i="44"/>
  <c r="K282" i="44"/>
  <c r="F311" i="44"/>
  <c r="D46" i="44"/>
  <c r="D59" i="44"/>
  <c r="D14" i="44"/>
  <c r="D29" i="44"/>
  <c r="E30" i="44"/>
  <c r="E41" i="44"/>
  <c r="E80" i="44"/>
  <c r="L102" i="44"/>
  <c r="E106" i="44"/>
  <c r="E110" i="44"/>
  <c r="D283" i="44"/>
  <c r="D308" i="44"/>
  <c r="C271" i="44"/>
  <c r="C257" i="44"/>
  <c r="C229" i="44"/>
  <c r="C264" i="44"/>
  <c r="C251" i="44"/>
  <c r="C248" i="44"/>
  <c r="C247" i="44"/>
  <c r="C246" i="44"/>
  <c r="C245" i="44"/>
  <c r="C244" i="44"/>
  <c r="C243" i="44"/>
  <c r="C242" i="44"/>
  <c r="C241" i="44"/>
  <c r="C240" i="44"/>
  <c r="C239" i="44"/>
  <c r="C238" i="44"/>
  <c r="C237" i="44"/>
  <c r="C276" i="44"/>
  <c r="C275" i="44"/>
  <c r="C265" i="44"/>
  <c r="C263" i="44"/>
  <c r="C261" i="44"/>
  <c r="C259" i="44"/>
  <c r="C272" i="44"/>
  <c r="C232" i="44"/>
  <c r="C235" i="44"/>
  <c r="C255" i="44"/>
  <c r="C253" i="44"/>
  <c r="C250" i="44"/>
  <c r="C236" i="44"/>
  <c r="C254" i="44"/>
  <c r="S348" i="44"/>
  <c r="D155" i="44"/>
  <c r="D169" i="44"/>
  <c r="D153" i="44"/>
  <c r="D157" i="44"/>
  <c r="D171" i="44"/>
  <c r="T657" i="44"/>
  <c r="D710" i="44"/>
  <c r="D702" i="44"/>
  <c r="D682" i="44"/>
  <c r="D671" i="44"/>
  <c r="D693" i="44"/>
  <c r="D715" i="44"/>
  <c r="D707" i="44"/>
  <c r="D699" i="44"/>
  <c r="D688" i="44"/>
  <c r="D674" i="44"/>
  <c r="D683" i="44"/>
  <c r="D676" i="44"/>
  <c r="D712" i="44"/>
  <c r="D704" i="44"/>
  <c r="D670" i="44"/>
  <c r="D709" i="44"/>
  <c r="D701" i="44"/>
  <c r="D684" i="44"/>
  <c r="D673" i="44"/>
  <c r="D714" i="44"/>
  <c r="D700" i="44"/>
  <c r="D680" i="44"/>
  <c r="D718" i="44"/>
  <c r="D703" i="44"/>
  <c r="D696" i="44"/>
  <c r="D691" i="44"/>
  <c r="D686" i="44"/>
  <c r="D677" i="44"/>
  <c r="D717" i="44"/>
  <c r="D713" i="44"/>
  <c r="D695" i="44"/>
  <c r="D681" i="44"/>
  <c r="D669" i="44"/>
  <c r="D685" i="44"/>
  <c r="D705" i="44"/>
  <c r="E172" i="44"/>
  <c r="E162" i="44"/>
  <c r="E151" i="44"/>
  <c r="E171" i="44"/>
  <c r="E160" i="44"/>
  <c r="E147" i="44"/>
  <c r="E144" i="44"/>
  <c r="E143" i="44"/>
  <c r="E142" i="44"/>
  <c r="E141" i="44"/>
  <c r="E140" i="44"/>
  <c r="E139" i="44"/>
  <c r="E138" i="44"/>
  <c r="E137" i="44"/>
  <c r="E136" i="44"/>
  <c r="E135" i="44"/>
  <c r="E134" i="44"/>
  <c r="E133" i="44"/>
  <c r="D151" i="44"/>
  <c r="E157" i="44"/>
  <c r="C262" i="44"/>
  <c r="C267" i="44"/>
  <c r="E693" i="44"/>
  <c r="E715" i="44"/>
  <c r="E707" i="44"/>
  <c r="E699" i="44"/>
  <c r="E688" i="44"/>
  <c r="E674" i="44"/>
  <c r="E683" i="44"/>
  <c r="E676" i="44"/>
  <c r="E712" i="44"/>
  <c r="E704" i="44"/>
  <c r="E670" i="44"/>
  <c r="E718" i="44"/>
  <c r="E696" i="44"/>
  <c r="E692" i="44"/>
  <c r="E689" i="44"/>
  <c r="E698" i="44"/>
  <c r="E679" i="44"/>
  <c r="E700" i="44"/>
  <c r="E680" i="44"/>
  <c r="E703" i="44"/>
  <c r="E691" i="44"/>
  <c r="E686" i="44"/>
  <c r="E677" i="44"/>
  <c r="E706" i="44"/>
  <c r="E709" i="44"/>
  <c r="E701" i="44"/>
  <c r="E685" i="44"/>
  <c r="E713" i="44"/>
  <c r="E705" i="44"/>
  <c r="E681" i="44"/>
  <c r="E717" i="44"/>
  <c r="E690" i="44"/>
  <c r="E131" i="44"/>
  <c r="D145" i="44"/>
  <c r="D147" i="44"/>
  <c r="D159" i="44"/>
  <c r="F715" i="44"/>
  <c r="F707" i="44"/>
  <c r="F699" i="44"/>
  <c r="F688" i="44"/>
  <c r="F674" i="44"/>
  <c r="F683" i="44"/>
  <c r="F676" i="44"/>
  <c r="F712" i="44"/>
  <c r="F704" i="44"/>
  <c r="F670" i="44"/>
  <c r="F718" i="44"/>
  <c r="F696" i="44"/>
  <c r="F692" i="44"/>
  <c r="F689" i="44"/>
  <c r="F709" i="44"/>
  <c r="F701" i="44"/>
  <c r="F684" i="44"/>
  <c r="F673" i="44"/>
  <c r="F714" i="44"/>
  <c r="F706" i="44"/>
  <c r="F690" i="44"/>
  <c r="F703" i="44"/>
  <c r="F691" i="44"/>
  <c r="F686" i="44"/>
  <c r="F677" i="44"/>
  <c r="F710" i="44"/>
  <c r="F672" i="44"/>
  <c r="F698" i="44"/>
  <c r="F687" i="44"/>
  <c r="F713" i="44"/>
  <c r="F705" i="44"/>
  <c r="F681" i="44"/>
  <c r="F717" i="44"/>
  <c r="F708" i="44"/>
  <c r="F700" i="44"/>
  <c r="F695" i="44"/>
  <c r="F679" i="44"/>
  <c r="F680" i="44"/>
  <c r="E684" i="44"/>
  <c r="E702" i="44"/>
  <c r="E669" i="44"/>
  <c r="F702" i="44"/>
  <c r="C375" i="44"/>
  <c r="C366" i="44"/>
  <c r="C357" i="44"/>
  <c r="C373" i="44"/>
  <c r="C371" i="44"/>
  <c r="C332" i="44"/>
  <c r="C378" i="44"/>
  <c r="C369" i="44"/>
  <c r="C360" i="44"/>
  <c r="C352" i="44"/>
  <c r="C351" i="44"/>
  <c r="C350" i="44"/>
  <c r="C349" i="44"/>
  <c r="C348" i="44"/>
  <c r="C347" i="44"/>
  <c r="C346" i="44"/>
  <c r="C345" i="44"/>
  <c r="C339" i="44"/>
  <c r="C374" i="44"/>
  <c r="C356" i="44"/>
  <c r="C379" i="44"/>
  <c r="C376" i="44"/>
  <c r="C364" i="44"/>
  <c r="C358" i="44"/>
  <c r="C343" i="44"/>
  <c r="C342" i="44"/>
  <c r="C334" i="44"/>
  <c r="C340" i="44"/>
  <c r="C354" i="44"/>
  <c r="C335" i="44"/>
  <c r="F364" i="44"/>
  <c r="F371" i="44"/>
  <c r="F332" i="44"/>
  <c r="F362" i="44"/>
  <c r="F376" i="44"/>
  <c r="F353" i="44"/>
  <c r="F344" i="44"/>
  <c r="F343" i="44"/>
  <c r="F374" i="44"/>
  <c r="F335" i="44"/>
  <c r="F360" i="44"/>
  <c r="F354" i="44"/>
  <c r="F351" i="44"/>
  <c r="F358" i="44"/>
  <c r="F341" i="44"/>
  <c r="F373" i="44"/>
  <c r="F368" i="44"/>
  <c r="F359" i="44"/>
  <c r="F352" i="44"/>
  <c r="F348" i="44"/>
  <c r="F346" i="44"/>
  <c r="F366" i="44"/>
  <c r="C377" i="44"/>
  <c r="C380" i="44"/>
  <c r="C705" i="44"/>
  <c r="F349" i="44"/>
  <c r="F361" i="44"/>
  <c r="C685" i="44"/>
  <c r="C713" i="44"/>
  <c r="C333" i="44"/>
  <c r="F340" i="44"/>
  <c r="F342" i="44"/>
  <c r="F356" i="44"/>
  <c r="L362" i="44"/>
  <c r="F380" i="44"/>
  <c r="C669" i="44"/>
  <c r="C701" i="44"/>
  <c r="S352" i="44"/>
  <c r="C687" i="44"/>
  <c r="C677" i="44"/>
  <c r="C710" i="44"/>
  <c r="C702" i="44"/>
  <c r="C682" i="44"/>
  <c r="C671" i="44"/>
  <c r="C693" i="44"/>
  <c r="C715" i="44"/>
  <c r="C707" i="44"/>
  <c r="C699" i="44"/>
  <c r="C688" i="44"/>
  <c r="C674" i="44"/>
  <c r="C683" i="44"/>
  <c r="C676" i="44"/>
  <c r="C718" i="44"/>
  <c r="C696" i="44"/>
  <c r="C692" i="44"/>
  <c r="C689" i="44"/>
  <c r="C711" i="44"/>
  <c r="C678" i="44"/>
  <c r="C673" i="44"/>
  <c r="C714" i="44"/>
  <c r="C700" i="44"/>
  <c r="C680" i="44"/>
  <c r="C672" i="44"/>
  <c r="E326" i="44"/>
  <c r="E319" i="44"/>
  <c r="E280" i="44"/>
  <c r="E324" i="44"/>
  <c r="E310" i="44"/>
  <c r="E286" i="44"/>
  <c r="E315" i="44"/>
  <c r="E304" i="44"/>
  <c r="E313" i="44"/>
  <c r="E306" i="44"/>
  <c r="E299" i="44"/>
  <c r="E308" i="44"/>
  <c r="E302" i="44"/>
  <c r="S681" i="44"/>
  <c r="P691" i="44"/>
  <c r="D343" i="44"/>
  <c r="D344" i="44"/>
  <c r="D353" i="44"/>
  <c r="D376" i="44"/>
  <c r="D362" i="44"/>
  <c r="D334" i="44"/>
  <c r="D336" i="44"/>
  <c r="D373" i="44"/>
  <c r="T659" i="44"/>
  <c r="D357" i="44"/>
  <c r="L388" i="44" l="1"/>
  <c r="L389" i="44"/>
  <c r="O573" i="40"/>
  <c r="O565" i="40"/>
  <c r="O560" i="40"/>
  <c r="N571" i="40"/>
  <c r="O574" i="40"/>
  <c r="N573" i="40"/>
  <c r="N565" i="40"/>
  <c r="N560" i="40"/>
  <c r="O568" i="40"/>
  <c r="N563" i="40"/>
  <c r="N568" i="40"/>
  <c r="O571" i="40"/>
  <c r="O563" i="40"/>
  <c r="N574" i="40"/>
  <c r="N566" i="40"/>
  <c r="O569" i="40"/>
  <c r="O561" i="40"/>
  <c r="N567" i="40"/>
  <c r="O570" i="40"/>
  <c r="O564" i="40"/>
  <c r="O572" i="40"/>
  <c r="N572" i="40"/>
  <c r="N564" i="40"/>
  <c r="O566" i="40"/>
  <c r="N569" i="40"/>
  <c r="N561" i="40"/>
  <c r="I555" i="40"/>
  <c r="K555" i="40" s="1" a="1"/>
  <c r="K555" i="40" s="1"/>
  <c r="N570" i="40"/>
  <c r="O567" i="40"/>
  <c r="O562" i="40"/>
  <c r="N562" i="40"/>
  <c r="AI570" i="40"/>
  <c r="AI562" i="40"/>
  <c r="AH568" i="40"/>
  <c r="AH570" i="40"/>
  <c r="AH562" i="40"/>
  <c r="AI571" i="40"/>
  <c r="AI573" i="40"/>
  <c r="AI565" i="40"/>
  <c r="AH573" i="40"/>
  <c r="AH565" i="40"/>
  <c r="AI560" i="40"/>
  <c r="AI568" i="40"/>
  <c r="AH560" i="40"/>
  <c r="AH571" i="40"/>
  <c r="AH563" i="40"/>
  <c r="AC555" i="40"/>
  <c r="AE555" i="40" s="1" a="1"/>
  <c r="AE555" i="40" s="1"/>
  <c r="AI574" i="40"/>
  <c r="AI566" i="40"/>
  <c r="AH572" i="40"/>
  <c r="AH564" i="40"/>
  <c r="AI567" i="40"/>
  <c r="AH567" i="40"/>
  <c r="AI563" i="40"/>
  <c r="AH566" i="40"/>
  <c r="AH574" i="40"/>
  <c r="AI564" i="40"/>
  <c r="AI572" i="40"/>
  <c r="AI569" i="40"/>
  <c r="AI561" i="40"/>
  <c r="AH569" i="40"/>
  <c r="AH561" i="40"/>
  <c r="BH560" i="40"/>
  <c r="BH575" i="40"/>
  <c r="BC567" i="40"/>
  <c r="BB567" i="40"/>
  <c r="BB565" i="40"/>
  <c r="BC568" i="40"/>
  <c r="BC570" i="40"/>
  <c r="BC562" i="40"/>
  <c r="BB570" i="40"/>
  <c r="BB562" i="40"/>
  <c r="BC573" i="40"/>
  <c r="BC565" i="40"/>
  <c r="BB573" i="40"/>
  <c r="BB568" i="40"/>
  <c r="BB560" i="40"/>
  <c r="BC571" i="40"/>
  <c r="BC563" i="40"/>
  <c r="BB569" i="40"/>
  <c r="BB561" i="40"/>
  <c r="BC572" i="40"/>
  <c r="BC564" i="40"/>
  <c r="BC569" i="40"/>
  <c r="AW555" i="40"/>
  <c r="AY555" i="40" s="1" a="1"/>
  <c r="AY555" i="40" s="1"/>
  <c r="BC566" i="40"/>
  <c r="BC560" i="40"/>
  <c r="BB564" i="40"/>
  <c r="BB572" i="40"/>
  <c r="BB566" i="40"/>
  <c r="BC561" i="40"/>
  <c r="BC574" i="40"/>
  <c r="BB574" i="40"/>
  <c r="BB563" i="40"/>
  <c r="BB571" i="40"/>
  <c r="AN575" i="40"/>
  <c r="T575" i="40"/>
  <c r="T560" i="40"/>
  <c r="F135" i="44"/>
  <c r="F150" i="44"/>
  <c r="F124" i="44"/>
  <c r="F139" i="44"/>
  <c r="F168" i="44"/>
  <c r="F167" i="44"/>
  <c r="F169" i="44"/>
  <c r="F145" i="44"/>
  <c r="F147" i="44"/>
  <c r="F162" i="44"/>
  <c r="F128" i="44"/>
  <c r="F163" i="44"/>
  <c r="F126" i="44"/>
  <c r="F160" i="44"/>
  <c r="F268" i="44"/>
  <c r="F146" i="44"/>
  <c r="F270" i="44"/>
  <c r="F133" i="44"/>
  <c r="F230" i="44"/>
  <c r="F144" i="44"/>
  <c r="F155" i="44"/>
  <c r="F134" i="44"/>
  <c r="F127" i="44"/>
  <c r="F232" i="44"/>
  <c r="F252" i="44"/>
  <c r="F272" i="44"/>
  <c r="F248" i="44"/>
  <c r="F261" i="44"/>
  <c r="F153" i="44"/>
  <c r="F231" i="44"/>
  <c r="L262" i="44"/>
  <c r="L263" i="44" s="1"/>
  <c r="L265" i="44" s="1"/>
  <c r="L266" i="44" s="1"/>
  <c r="F227" i="44"/>
  <c r="F254" i="44"/>
  <c r="F251" i="44"/>
  <c r="F249" i="44"/>
  <c r="F273" i="44"/>
  <c r="F137" i="44"/>
  <c r="F143" i="44"/>
  <c r="F164" i="44"/>
  <c r="F149" i="44"/>
  <c r="T93" i="44"/>
  <c r="F246" i="44"/>
  <c r="F240" i="44"/>
  <c r="F276" i="44"/>
  <c r="F244" i="44"/>
  <c r="F235" i="44"/>
  <c r="F242" i="44"/>
  <c r="F256" i="44"/>
  <c r="F247" i="44"/>
  <c r="F269" i="44"/>
  <c r="F243" i="44"/>
  <c r="F250" i="44"/>
  <c r="F266" i="44"/>
  <c r="F265" i="44"/>
  <c r="F228" i="44"/>
  <c r="T691" i="44"/>
  <c r="F171" i="44"/>
  <c r="F271" i="44"/>
  <c r="F140" i="44"/>
  <c r="F239" i="44"/>
  <c r="F234" i="44"/>
  <c r="F262" i="44"/>
  <c r="F241" i="44"/>
  <c r="F229" i="44"/>
  <c r="T301" i="44"/>
  <c r="F245" i="44"/>
  <c r="F236" i="44"/>
  <c r="F264" i="44"/>
  <c r="F258" i="44"/>
  <c r="F152" i="44"/>
  <c r="F138" i="44"/>
  <c r="F136" i="44"/>
  <c r="F166" i="44"/>
  <c r="F131" i="44"/>
  <c r="F161" i="44"/>
  <c r="F158" i="44"/>
  <c r="F165" i="44"/>
  <c r="F170" i="44"/>
  <c r="F154" i="44"/>
  <c r="F130" i="44"/>
  <c r="F142" i="44"/>
  <c r="F123" i="44"/>
  <c r="F141" i="44"/>
  <c r="F159" i="44"/>
  <c r="F156" i="44"/>
  <c r="F132" i="44"/>
  <c r="F255" i="44"/>
  <c r="F260" i="44"/>
  <c r="F237" i="44"/>
  <c r="F274" i="44"/>
  <c r="F238" i="44"/>
  <c r="F257" i="44"/>
  <c r="F267" i="44"/>
  <c r="F253" i="44"/>
  <c r="F172" i="44"/>
  <c r="F151" i="44"/>
  <c r="F148" i="44"/>
  <c r="F157" i="44"/>
  <c r="F275" i="44"/>
  <c r="F263" i="44"/>
  <c r="N91" i="44"/>
  <c r="N84" i="44"/>
  <c r="I76" i="44"/>
  <c r="K76" i="44" s="1" a="1"/>
  <c r="K76" i="44" s="1"/>
  <c r="O89" i="44"/>
  <c r="O92" i="44"/>
  <c r="O85" i="44"/>
  <c r="N92" i="44"/>
  <c r="N85" i="44"/>
  <c r="O81" i="44"/>
  <c r="N81" i="44"/>
  <c r="O82" i="44"/>
  <c r="N82" i="44"/>
  <c r="O86" i="44"/>
  <c r="N86" i="44"/>
  <c r="O87" i="44"/>
  <c r="N87" i="44"/>
  <c r="O88" i="44"/>
  <c r="N88" i="44"/>
  <c r="O91" i="44"/>
  <c r="N89" i="44"/>
  <c r="O83" i="44"/>
  <c r="O84" i="44"/>
  <c r="N83" i="44"/>
  <c r="O90" i="44"/>
  <c r="N90" i="44"/>
  <c r="O134" i="44"/>
  <c r="N133" i="44"/>
  <c r="N136" i="44"/>
  <c r="O135" i="44"/>
  <c r="N134" i="44"/>
  <c r="O136" i="44"/>
  <c r="N135" i="44"/>
  <c r="O137" i="44"/>
  <c r="O140" i="44"/>
  <c r="I128" i="44"/>
  <c r="K128" i="44" s="1" a="1"/>
  <c r="K128" i="44" s="1"/>
  <c r="N140" i="44"/>
  <c r="O141" i="44"/>
  <c r="N141" i="44"/>
  <c r="N143" i="44"/>
  <c r="N138" i="44"/>
  <c r="O142" i="44"/>
  <c r="O139" i="44"/>
  <c r="N139" i="44"/>
  <c r="N144" i="44"/>
  <c r="O144" i="44"/>
  <c r="O138" i="44"/>
  <c r="N142" i="44"/>
  <c r="O143" i="44"/>
  <c r="O133" i="44"/>
  <c r="N137" i="44"/>
  <c r="L104" i="44"/>
  <c r="L106" i="44" s="1"/>
  <c r="O352" i="44"/>
  <c r="O351" i="44"/>
  <c r="O350" i="44"/>
  <c r="O349" i="44"/>
  <c r="O348" i="44"/>
  <c r="O347" i="44"/>
  <c r="O346" i="44"/>
  <c r="O345" i="44"/>
  <c r="N352" i="44"/>
  <c r="N351" i="44"/>
  <c r="N350" i="44"/>
  <c r="N349" i="44"/>
  <c r="N348" i="44"/>
  <c r="N347" i="44"/>
  <c r="N346" i="44"/>
  <c r="N345" i="44"/>
  <c r="O344" i="44"/>
  <c r="O343" i="44"/>
  <c r="O341" i="44"/>
  <c r="O342" i="44"/>
  <c r="N341" i="44"/>
  <c r="N343" i="44"/>
  <c r="N344" i="44"/>
  <c r="N342" i="44"/>
  <c r="I336" i="44"/>
  <c r="K336" i="44" s="1" a="1"/>
  <c r="K336" i="44" s="1"/>
  <c r="O194" i="44"/>
  <c r="N193" i="44"/>
  <c r="O196" i="44"/>
  <c r="N195" i="44"/>
  <c r="I180" i="44"/>
  <c r="K180" i="44" s="1" a="1"/>
  <c r="K180" i="44" s="1"/>
  <c r="N196" i="44"/>
  <c r="N191" i="44"/>
  <c r="N185" i="44"/>
  <c r="N186" i="44"/>
  <c r="O192" i="44"/>
  <c r="O186" i="44"/>
  <c r="N192" i="44"/>
  <c r="N187" i="44"/>
  <c r="N194" i="44"/>
  <c r="O191" i="44"/>
  <c r="O188" i="44"/>
  <c r="N188" i="44"/>
  <c r="O185" i="44"/>
  <c r="O195" i="44"/>
  <c r="O193" i="44"/>
  <c r="N189" i="44"/>
  <c r="O189" i="44"/>
  <c r="O190" i="44"/>
  <c r="N190" i="44"/>
  <c r="O187" i="44"/>
  <c r="F222" i="44"/>
  <c r="F221" i="44"/>
  <c r="F215" i="44"/>
  <c r="F182" i="44"/>
  <c r="F219" i="44"/>
  <c r="F191" i="44"/>
  <c r="F217" i="44"/>
  <c r="F223" i="44"/>
  <c r="F213" i="44"/>
  <c r="F202" i="44"/>
  <c r="F193" i="44"/>
  <c r="F178" i="44"/>
  <c r="F211" i="44"/>
  <c r="F194" i="44"/>
  <c r="F216" i="44"/>
  <c r="F200" i="44"/>
  <c r="F185" i="44"/>
  <c r="F175" i="44"/>
  <c r="F218" i="44"/>
  <c r="F220" i="44"/>
  <c r="F204" i="44"/>
  <c r="F192" i="44"/>
  <c r="F186" i="44"/>
  <c r="F180" i="44"/>
  <c r="F183" i="44"/>
  <c r="F187" i="44"/>
  <c r="F205" i="44"/>
  <c r="F177" i="44"/>
  <c r="F197" i="44"/>
  <c r="F210" i="44"/>
  <c r="F214" i="44"/>
  <c r="F189" i="44"/>
  <c r="F190" i="44"/>
  <c r="F208" i="44"/>
  <c r="F195" i="44"/>
  <c r="F207" i="44"/>
  <c r="F179" i="44"/>
  <c r="F199" i="44"/>
  <c r="F176" i="44"/>
  <c r="F188" i="44"/>
  <c r="F196" i="44"/>
  <c r="F212" i="44"/>
  <c r="F184" i="44"/>
  <c r="F198" i="44"/>
  <c r="F209" i="44"/>
  <c r="F224" i="44"/>
  <c r="F203" i="44"/>
  <c r="F201" i="44"/>
  <c r="F206" i="44"/>
  <c r="T249" i="44"/>
  <c r="T237" i="44"/>
  <c r="T185" i="44"/>
  <c r="T197" i="44"/>
  <c r="L207" i="44"/>
  <c r="L208" i="44" s="1"/>
  <c r="T353" i="44"/>
  <c r="N31" i="44"/>
  <c r="O30" i="44"/>
  <c r="N30" i="44"/>
  <c r="O29" i="44"/>
  <c r="N29" i="44"/>
  <c r="O28" i="44"/>
  <c r="O27" i="44"/>
  <c r="O26" i="44"/>
  <c r="O25" i="44"/>
  <c r="O24" i="44"/>
  <c r="O23" i="44"/>
  <c r="I16" i="44"/>
  <c r="K16" i="44" s="1" a="1"/>
  <c r="K16" i="44" s="1"/>
  <c r="O32" i="44"/>
  <c r="O33" i="44"/>
  <c r="N34" i="44"/>
  <c r="N32" i="44"/>
  <c r="N23" i="44"/>
  <c r="O22" i="44"/>
  <c r="O21" i="44"/>
  <c r="N22" i="44"/>
  <c r="N21" i="44"/>
  <c r="N25" i="44"/>
  <c r="N33" i="44"/>
  <c r="N24" i="44"/>
  <c r="O34" i="44"/>
  <c r="O40" i="44"/>
  <c r="N28" i="44"/>
  <c r="O36" i="44"/>
  <c r="N38" i="44"/>
  <c r="N40" i="44"/>
  <c r="O35" i="44"/>
  <c r="N35" i="44"/>
  <c r="O37" i="44"/>
  <c r="N37" i="44"/>
  <c r="O38" i="44"/>
  <c r="N36" i="44"/>
  <c r="N26" i="44"/>
  <c r="O31" i="44"/>
  <c r="O39" i="44"/>
  <c r="N39" i="44"/>
  <c r="N27" i="44"/>
  <c r="T145" i="44"/>
  <c r="L55" i="44"/>
  <c r="L159" i="44"/>
  <c r="L161" i="44" s="1"/>
  <c r="L314" i="44"/>
  <c r="L317" i="44" s="1"/>
  <c r="I284" i="44"/>
  <c r="K284" i="44" s="1" a="1"/>
  <c r="K284" i="44" s="1"/>
  <c r="O297" i="44"/>
  <c r="N296" i="44"/>
  <c r="N299" i="44"/>
  <c r="O291" i="44"/>
  <c r="O300" i="44"/>
  <c r="N291" i="44"/>
  <c r="N300" i="44"/>
  <c r="O293" i="44"/>
  <c r="O292" i="44"/>
  <c r="N293" i="44"/>
  <c r="N292" i="44"/>
  <c r="O289" i="44"/>
  <c r="N297" i="44"/>
  <c r="N289" i="44"/>
  <c r="O294" i="44"/>
  <c r="N294" i="44"/>
  <c r="N298" i="44"/>
  <c r="N290" i="44"/>
  <c r="N295" i="44"/>
  <c r="O298" i="44"/>
  <c r="O290" i="44"/>
  <c r="O299" i="44"/>
  <c r="O295" i="44"/>
  <c r="O296" i="44"/>
  <c r="O247" i="44"/>
  <c r="O239" i="44"/>
  <c r="O242" i="44"/>
  <c r="O237" i="44"/>
  <c r="N237" i="44"/>
  <c r="O248" i="44"/>
  <c r="O243" i="44"/>
  <c r="O238" i="44"/>
  <c r="N248" i="44"/>
  <c r="N243" i="44"/>
  <c r="N238" i="44"/>
  <c r="I232" i="44"/>
  <c r="K232" i="44" s="1" a="1"/>
  <c r="K232" i="44" s="1"/>
  <c r="N247" i="44"/>
  <c r="O244" i="44"/>
  <c r="N244" i="44"/>
  <c r="O241" i="44"/>
  <c r="N241" i="44"/>
  <c r="N246" i="44"/>
  <c r="N242" i="44"/>
  <c r="O240" i="44"/>
  <c r="N240" i="44"/>
  <c r="N239" i="44"/>
  <c r="O245" i="44"/>
  <c r="N245" i="44"/>
  <c r="O246" i="44"/>
  <c r="O689" i="44"/>
  <c r="N689" i="44"/>
  <c r="O684" i="44"/>
  <c r="N684" i="44"/>
  <c r="O679" i="44"/>
  <c r="O690" i="44"/>
  <c r="N679" i="44"/>
  <c r="N690" i="44"/>
  <c r="O685" i="44"/>
  <c r="N680" i="44"/>
  <c r="N683" i="44"/>
  <c r="O681" i="44"/>
  <c r="N681" i="44"/>
  <c r="O687" i="44"/>
  <c r="O683" i="44"/>
  <c r="O688" i="44"/>
  <c r="O686" i="44"/>
  <c r="I674" i="44"/>
  <c r="K674" i="44" s="1" a="1"/>
  <c r="K674" i="44" s="1"/>
  <c r="N686" i="44"/>
  <c r="N682" i="44"/>
  <c r="N688" i="44"/>
  <c r="N687" i="44"/>
  <c r="N685" i="44"/>
  <c r="O680" i="44"/>
  <c r="O682" i="44"/>
  <c r="L363" i="44"/>
  <c r="L364" i="44" s="1"/>
  <c r="T41" i="44"/>
  <c r="L392" i="44" l="1"/>
  <c r="L391" i="44"/>
  <c r="L318" i="44"/>
  <c r="L320" i="44" s="1"/>
  <c r="L366" i="44"/>
  <c r="L367" i="44" s="1"/>
  <c r="L369" i="44" s="1"/>
  <c r="L162" i="44"/>
  <c r="L165" i="44" s="1"/>
  <c r="L109" i="44"/>
  <c r="L110" i="44" s="1"/>
  <c r="L112" i="44" s="1"/>
  <c r="L209" i="44"/>
  <c r="L210" i="44" s="1"/>
  <c r="L211" i="44" s="1"/>
  <c r="L395" i="44" l="1"/>
  <c r="L394" i="44"/>
  <c r="L370" i="44"/>
  <c r="L114" i="44"/>
  <c r="L213" i="44"/>
  <c r="L214" i="44" l="1"/>
  <c r="L215" i="44" s="1"/>
  <c r="CH5" i="44" l="1"/>
  <c r="CH4" i="44"/>
  <c r="CH3" i="44"/>
  <c r="B63" i="39" l="1"/>
  <c r="AK549" i="37"/>
  <c r="AK548" i="37"/>
  <c r="AK547" i="37"/>
  <c r="AW547" i="37" s="1" a="1"/>
  <c r="AW547" i="37" s="1"/>
  <c r="AK546" i="37"/>
  <c r="AK545" i="37"/>
  <c r="AW545" i="37" s="1" a="1"/>
  <c r="AW545" i="37" s="1"/>
  <c r="AK544" i="37"/>
  <c r="AW544" i="37" s="1" a="1"/>
  <c r="AW544" i="37" s="1"/>
  <c r="AK543" i="37"/>
  <c r="AW543" i="37" s="1" a="1"/>
  <c r="AW543" i="37" s="1"/>
  <c r="AK542" i="37"/>
  <c r="AK541" i="37"/>
  <c r="AK540" i="37"/>
  <c r="AV540" i="37" s="1"/>
  <c r="AK539" i="37"/>
  <c r="AW539" i="37" s="1" a="1"/>
  <c r="AW539" i="37" s="1"/>
  <c r="AK538" i="37"/>
  <c r="AV538" i="37" s="1"/>
  <c r="AK537" i="37"/>
  <c r="AK536" i="37"/>
  <c r="AW536" i="37" s="1" a="1"/>
  <c r="AW536" i="37" s="1"/>
  <c r="AK535" i="37"/>
  <c r="AK534" i="37"/>
  <c r="AW534" i="37" s="1" a="1"/>
  <c r="AW534" i="37" s="1"/>
  <c r="AK533" i="37"/>
  <c r="AK532" i="37"/>
  <c r="AW532" i="37" s="1" a="1"/>
  <c r="AW532" i="37" s="1"/>
  <c r="AK531" i="37"/>
  <c r="AW531" i="37" s="1" a="1"/>
  <c r="AW531" i="37" s="1"/>
  <c r="AK530" i="37"/>
  <c r="AK529" i="37"/>
  <c r="AW529" i="37" s="1" a="1"/>
  <c r="AW529" i="37" s="1"/>
  <c r="AK528" i="37"/>
  <c r="AW528" i="37" s="1" a="1"/>
  <c r="AW528" i="37" s="1"/>
  <c r="AK527" i="37"/>
  <c r="AK526" i="37"/>
  <c r="AK525" i="37"/>
  <c r="AW525" i="37" s="1" a="1"/>
  <c r="AW525" i="37" s="1"/>
  <c r="AK524" i="37"/>
  <c r="AV524" i="37" s="1"/>
  <c r="AK523" i="37"/>
  <c r="AK522" i="37"/>
  <c r="AW522" i="37" s="1" a="1"/>
  <c r="AW522" i="37" s="1"/>
  <c r="AK521" i="37"/>
  <c r="AW521" i="37" s="1" a="1"/>
  <c r="AW521" i="37" s="1"/>
  <c r="AK520" i="37"/>
  <c r="AK519" i="37"/>
  <c r="AK518" i="37"/>
  <c r="AK517" i="37"/>
  <c r="AK516" i="37"/>
  <c r="AV516" i="37" s="1"/>
  <c r="AK515" i="37"/>
  <c r="AW515" i="37" s="1" a="1"/>
  <c r="AW515" i="37" s="1"/>
  <c r="AK514" i="37"/>
  <c r="AK513" i="37"/>
  <c r="AK512" i="37"/>
  <c r="AV512" i="37" s="1"/>
  <c r="AK511" i="37"/>
  <c r="AK510" i="37"/>
  <c r="AK509" i="37"/>
  <c r="AK508" i="37"/>
  <c r="AK507" i="37"/>
  <c r="AW507" i="37" s="1" a="1"/>
  <c r="AW507" i="37" s="1"/>
  <c r="AK506" i="37"/>
  <c r="AW506" i="37" s="1" a="1"/>
  <c r="AW506" i="37" s="1"/>
  <c r="AK505" i="37"/>
  <c r="AK504" i="37"/>
  <c r="AW504" i="37" s="1" a="1"/>
  <c r="AW504" i="37" s="1"/>
  <c r="AK503" i="37"/>
  <c r="AW503" i="37" s="1" a="1"/>
  <c r="AW503" i="37" s="1"/>
  <c r="AK502" i="37"/>
  <c r="AW502" i="37" s="1" a="1"/>
  <c r="AW502" i="37" s="1"/>
  <c r="AK501" i="37"/>
  <c r="AK500" i="37"/>
  <c r="AW500" i="37" s="1" a="1"/>
  <c r="AW500" i="37" s="1"/>
  <c r="AK499" i="37"/>
  <c r="AW499" i="37" s="1" a="1"/>
  <c r="AW499" i="37" s="1"/>
  <c r="AK498" i="37"/>
  <c r="AW498" i="37" s="1" a="1"/>
  <c r="AW498" i="37" s="1"/>
  <c r="AK497" i="37"/>
  <c r="AW497" i="37" s="1" a="1"/>
  <c r="AW497" i="37" s="1"/>
  <c r="AK496" i="37"/>
  <c r="AK495" i="37"/>
  <c r="AK494" i="37"/>
  <c r="AW494" i="37" s="1" a="1"/>
  <c r="AW494" i="37" s="1"/>
  <c r="AK493" i="37"/>
  <c r="AK492" i="37"/>
  <c r="AK491" i="37"/>
  <c r="AK490" i="37"/>
  <c r="AK489" i="37"/>
  <c r="AW489" i="37" s="1" a="1"/>
  <c r="AW489" i="37" s="1"/>
  <c r="AK488" i="37"/>
  <c r="AW488" i="37" s="1" a="1"/>
  <c r="AW488" i="37" s="1"/>
  <c r="AK487" i="37"/>
  <c r="AK486" i="37"/>
  <c r="AK485" i="37"/>
  <c r="AK484" i="37"/>
  <c r="AW484" i="37" s="1" a="1"/>
  <c r="AW484" i="37" s="1"/>
  <c r="AK483" i="37"/>
  <c r="AK482" i="37"/>
  <c r="AW482" i="37" s="1" a="1"/>
  <c r="AW482" i="37" s="1"/>
  <c r="AK481" i="37"/>
  <c r="AW481" i="37" s="1" a="1"/>
  <c r="AW481" i="37" s="1"/>
  <c r="AK480" i="37"/>
  <c r="AW480" i="37" s="1" a="1"/>
  <c r="AW480" i="37" s="1"/>
  <c r="AK479" i="37"/>
  <c r="AW479" i="37" s="1" a="1"/>
  <c r="AW479" i="37" s="1"/>
  <c r="AK478" i="37"/>
  <c r="AK477" i="37"/>
  <c r="AK476" i="37"/>
  <c r="AV476" i="37" s="1"/>
  <c r="AK475" i="37"/>
  <c r="AK474" i="37"/>
  <c r="AK473" i="37"/>
  <c r="AK472" i="37"/>
  <c r="AW472" i="37" s="1" a="1"/>
  <c r="AW472" i="37" s="1"/>
  <c r="AK471" i="37"/>
  <c r="AW470" i="37" a="1"/>
  <c r="AW470" i="37" s="1"/>
  <c r="AV470" i="37"/>
  <c r="AK470" i="37"/>
  <c r="AK469" i="37"/>
  <c r="AK468" i="37"/>
  <c r="AK467" i="37"/>
  <c r="AK466" i="37"/>
  <c r="AW466" i="37" s="1" a="1"/>
  <c r="AW466" i="37" s="1"/>
  <c r="AK465" i="37"/>
  <c r="AW465" i="37" s="1" a="1"/>
  <c r="AW465" i="37" s="1"/>
  <c r="AK464" i="37"/>
  <c r="AW464" i="37" s="1" a="1"/>
  <c r="AW464" i="37" s="1"/>
  <c r="AK463" i="37"/>
  <c r="AK462" i="37"/>
  <c r="AK461" i="37"/>
  <c r="AW461" i="37" s="1" a="1"/>
  <c r="AW461" i="37" s="1"/>
  <c r="AK460" i="37"/>
  <c r="AV460" i="37" s="1"/>
  <c r="AK459" i="37"/>
  <c r="AW459" i="37" s="1" a="1"/>
  <c r="AW459" i="37" s="1"/>
  <c r="AK458" i="37"/>
  <c r="AV458" i="37" s="1"/>
  <c r="AK457" i="37"/>
  <c r="AW457" i="37" s="1" a="1"/>
  <c r="AW457" i="37" s="1"/>
  <c r="AK456" i="37"/>
  <c r="AV456" i="37" s="1"/>
  <c r="AK455" i="37"/>
  <c r="AK454" i="37"/>
  <c r="AV454" i="37" s="1"/>
  <c r="AK453" i="37"/>
  <c r="AK452" i="37"/>
  <c r="AV452" i="37" s="1"/>
  <c r="AK451" i="37"/>
  <c r="AK450" i="37"/>
  <c r="AK449" i="37"/>
  <c r="AK448" i="37"/>
  <c r="AV448" i="37" s="1"/>
  <c r="AK447" i="37"/>
  <c r="AK446" i="37"/>
  <c r="AK445" i="37"/>
  <c r="AK444" i="37"/>
  <c r="AV444" i="37" s="1"/>
  <c r="AK443" i="37"/>
  <c r="AW443" i="37" s="1" a="1"/>
  <c r="AW443" i="37" s="1"/>
  <c r="AK442" i="37"/>
  <c r="AW442" i="37" s="1" a="1"/>
  <c r="AW442" i="37" s="1"/>
  <c r="AK441" i="37"/>
  <c r="AK440" i="37"/>
  <c r="AK439" i="37"/>
  <c r="AW439" i="37" s="1" a="1"/>
  <c r="AW439" i="37" s="1"/>
  <c r="AK438" i="37"/>
  <c r="AK437" i="37"/>
  <c r="AK436" i="37"/>
  <c r="AW436" i="37" s="1" a="1"/>
  <c r="AW436" i="37" s="1"/>
  <c r="AK435" i="37"/>
  <c r="AW435" i="37" s="1" a="1"/>
  <c r="AW435" i="37" s="1"/>
  <c r="AK434" i="37"/>
  <c r="AK433" i="37"/>
  <c r="AW433" i="37" s="1" a="1"/>
  <c r="AW433" i="37" s="1"/>
  <c r="AK432" i="37"/>
  <c r="AK431" i="37"/>
  <c r="AW431" i="37" s="1" a="1"/>
  <c r="AW431" i="37" s="1"/>
  <c r="AV430" i="37"/>
  <c r="AK430" i="37"/>
  <c r="AW430" i="37" s="1" a="1"/>
  <c r="AW430" i="37" s="1"/>
  <c r="AK429" i="37"/>
  <c r="AK428" i="37"/>
  <c r="AK427" i="37"/>
  <c r="AK426" i="37"/>
  <c r="AK425" i="37"/>
  <c r="AW425" i="37" s="1" a="1"/>
  <c r="AW425" i="37" s="1"/>
  <c r="AK424" i="37"/>
  <c r="AW424" i="37" s="1" a="1"/>
  <c r="AW424" i="37" s="1"/>
  <c r="AK423" i="37"/>
  <c r="AK422" i="37"/>
  <c r="AK421" i="37"/>
  <c r="AK420" i="37"/>
  <c r="AV420" i="37" s="1"/>
  <c r="AK419" i="37"/>
  <c r="AW419" i="37" s="1" a="1"/>
  <c r="AW419" i="37" s="1"/>
  <c r="AK418" i="37"/>
  <c r="AW418" i="37" s="1" a="1"/>
  <c r="AW418" i="37" s="1"/>
  <c r="AK417" i="37"/>
  <c r="AW417" i="37" s="1" a="1"/>
  <c r="AW417" i="37" s="1"/>
  <c r="AK416" i="37"/>
  <c r="AW416" i="37" s="1" a="1"/>
  <c r="AW416" i="37" s="1"/>
  <c r="AK415" i="37"/>
  <c r="AW415" i="37" s="1" a="1"/>
  <c r="AW415" i="37" s="1"/>
  <c r="AK414" i="37"/>
  <c r="AK413" i="37"/>
  <c r="AK412" i="37"/>
  <c r="AV412" i="37" s="1"/>
  <c r="AK411" i="37"/>
  <c r="AK410" i="37"/>
  <c r="AW410" i="37" s="1" a="1"/>
  <c r="AW410" i="37" s="1"/>
  <c r="AK409" i="37"/>
  <c r="AK408" i="37"/>
  <c r="AW408" i="37" s="1" a="1"/>
  <c r="AW408" i="37" s="1"/>
  <c r="AK407" i="37"/>
  <c r="AW407" i="37" s="1" a="1"/>
  <c r="AW407" i="37" s="1"/>
  <c r="AK406" i="37"/>
  <c r="AV406" i="37" s="1"/>
  <c r="AK405" i="37"/>
  <c r="AK404" i="37"/>
  <c r="AV403" i="37"/>
  <c r="AK403" i="37"/>
  <c r="AW403" i="37" s="1" a="1"/>
  <c r="AW403" i="37" s="1"/>
  <c r="AK402" i="37"/>
  <c r="AW402" i="37" s="1" a="1"/>
  <c r="AW402" i="37" s="1"/>
  <c r="AK401" i="37"/>
  <c r="AW401" i="37" s="1" a="1"/>
  <c r="AW401" i="37" s="1"/>
  <c r="AV400" i="37"/>
  <c r="AK400" i="37"/>
  <c r="AW400" i="37" s="1" a="1"/>
  <c r="AW400" i="37" s="1"/>
  <c r="AK399" i="37"/>
  <c r="AK398" i="37"/>
  <c r="AW398" i="37" s="1" a="1"/>
  <c r="AW398" i="37" s="1"/>
  <c r="AK397" i="37"/>
  <c r="AK396" i="37"/>
  <c r="AK395" i="37"/>
  <c r="AW395" i="37" s="1" a="1"/>
  <c r="AW395" i="37" s="1"/>
  <c r="AK394" i="37"/>
  <c r="AV394" i="37" s="1"/>
  <c r="AK393" i="37"/>
  <c r="AK392" i="37"/>
  <c r="AW392" i="37" s="1" a="1"/>
  <c r="AW392" i="37" s="1"/>
  <c r="AK391" i="37"/>
  <c r="AK390" i="37"/>
  <c r="AK389" i="37"/>
  <c r="AK388" i="37"/>
  <c r="AW388" i="37" s="1" a="1"/>
  <c r="AW388" i="37" s="1"/>
  <c r="AK387" i="37"/>
  <c r="AK386" i="37"/>
  <c r="AK385" i="37"/>
  <c r="AK384" i="37"/>
  <c r="AK383" i="37"/>
  <c r="AW383" i="37" s="1" a="1"/>
  <c r="AW383" i="37" s="1"/>
  <c r="AK382" i="37"/>
  <c r="AW382" i="37" s="1" a="1"/>
  <c r="AW382" i="37" s="1"/>
  <c r="AK381" i="37"/>
  <c r="AK380" i="37"/>
  <c r="AV380" i="37" s="1"/>
  <c r="AK379" i="37"/>
  <c r="AK378" i="37"/>
  <c r="AV378" i="37" s="1"/>
  <c r="AK377" i="37"/>
  <c r="AW377" i="37" s="1" a="1"/>
  <c r="AW377" i="37" s="1"/>
  <c r="AK376" i="37"/>
  <c r="AV376" i="37" s="1"/>
  <c r="AK375" i="37"/>
  <c r="AK374" i="37"/>
  <c r="AK373" i="37"/>
  <c r="AW373" i="37" s="1" a="1"/>
  <c r="AW373" i="37" s="1"/>
  <c r="AK372" i="37"/>
  <c r="AK371" i="37"/>
  <c r="AK370" i="37"/>
  <c r="AV370" i="37" s="1"/>
  <c r="AK369" i="37"/>
  <c r="AV369" i="37" s="1"/>
  <c r="AK368" i="37"/>
  <c r="AK367" i="37"/>
  <c r="AK366" i="37"/>
  <c r="AK365" i="37"/>
  <c r="AV365" i="37" s="1"/>
  <c r="AK364" i="37"/>
  <c r="AK363" i="37"/>
  <c r="AW363" i="37" s="1" a="1"/>
  <c r="AW363" i="37" s="1"/>
  <c r="AK362" i="37"/>
  <c r="AV362" i="37" s="1"/>
  <c r="AK361" i="37"/>
  <c r="AK360" i="37"/>
  <c r="AV360" i="37" s="1"/>
  <c r="AK359" i="37"/>
  <c r="AK358" i="37"/>
  <c r="AK357" i="37"/>
  <c r="AW357" i="37" s="1" a="1"/>
  <c r="AW357" i="37" s="1"/>
  <c r="AK356" i="37"/>
  <c r="AV356" i="37" s="1"/>
  <c r="AK355" i="37"/>
  <c r="AV355" i="37" s="1"/>
  <c r="AK354" i="37"/>
  <c r="AV354" i="37" s="1"/>
  <c r="AK353" i="37"/>
  <c r="AK352" i="37"/>
  <c r="AK351" i="37"/>
  <c r="AK350" i="37"/>
  <c r="AK349" i="37"/>
  <c r="AV349" i="37" s="1"/>
  <c r="AK348" i="37"/>
  <c r="AV348" i="37" s="1"/>
  <c r="AK347" i="37"/>
  <c r="AV347" i="37" s="1"/>
  <c r="AW346" i="37" a="1"/>
  <c r="AW346" i="37" s="1"/>
  <c r="AK346" i="37"/>
  <c r="AV346" i="37" s="1"/>
  <c r="AK345" i="37"/>
  <c r="AW344" i="37" a="1"/>
  <c r="AW344" i="37" s="1"/>
  <c r="AK344" i="37"/>
  <c r="AV344" i="37" s="1"/>
  <c r="AK343" i="37"/>
  <c r="AK342" i="37"/>
  <c r="AK341" i="37"/>
  <c r="AW341" i="37" s="1" a="1"/>
  <c r="AW341" i="37" s="1"/>
  <c r="AK340" i="37"/>
  <c r="AV340" i="37" s="1"/>
  <c r="AK339" i="37"/>
  <c r="AK338" i="37"/>
  <c r="AV338" i="37" s="1"/>
  <c r="AK337" i="37"/>
  <c r="AK336" i="37"/>
  <c r="AK335" i="37"/>
  <c r="AK334" i="37"/>
  <c r="AK333" i="37"/>
  <c r="AK332" i="37"/>
  <c r="AK331" i="37"/>
  <c r="AK330" i="37"/>
  <c r="AK329" i="37"/>
  <c r="AW329" i="37" s="1" a="1"/>
  <c r="AW329" i="37" s="1"/>
  <c r="AK328" i="37"/>
  <c r="AK327" i="37"/>
  <c r="AW327" i="37" s="1" a="1"/>
  <c r="AW327" i="37" s="1"/>
  <c r="AK326" i="37"/>
  <c r="AK325" i="37"/>
  <c r="AV325" i="37" s="1"/>
  <c r="AK324" i="37"/>
  <c r="AK323" i="37"/>
  <c r="AV323" i="37" s="1"/>
  <c r="AK322" i="37"/>
  <c r="AV322" i="37" s="1"/>
  <c r="AK321" i="37"/>
  <c r="AW321" i="37" s="1" a="1"/>
  <c r="AW321" i="37" s="1"/>
  <c r="AK320" i="37"/>
  <c r="AK319" i="37"/>
  <c r="AK318" i="37"/>
  <c r="AV318" i="37" s="1"/>
  <c r="AK317" i="37"/>
  <c r="AK316" i="37"/>
  <c r="AV316" i="37" s="1"/>
  <c r="AK315" i="37"/>
  <c r="AV315" i="37" s="1"/>
  <c r="AK314" i="37"/>
  <c r="AV314" i="37" s="1"/>
  <c r="AK313" i="37"/>
  <c r="AW313" i="37" s="1" a="1"/>
  <c r="AW313" i="37" s="1"/>
  <c r="AK312" i="37"/>
  <c r="AK311" i="37"/>
  <c r="AW311" i="37" s="1" a="1"/>
  <c r="AW311" i="37" s="1"/>
  <c r="AK310" i="37"/>
  <c r="AV310" i="37" s="1"/>
  <c r="AK309" i="37"/>
  <c r="AW309" i="37" s="1" a="1"/>
  <c r="AW309" i="37" s="1"/>
  <c r="AK308" i="37"/>
  <c r="AV308" i="37" s="1"/>
  <c r="AK307" i="37"/>
  <c r="AW307" i="37" s="1" a="1"/>
  <c r="AW307" i="37" s="1"/>
  <c r="AK306" i="37"/>
  <c r="AK305" i="37"/>
  <c r="AK304" i="37"/>
  <c r="AW303" i="37" a="1"/>
  <c r="AW303" i="37" s="1"/>
  <c r="AV303" i="37"/>
  <c r="AK303" i="37"/>
  <c r="AK302" i="37"/>
  <c r="AK301" i="37"/>
  <c r="AW301" i="37" s="1" a="1"/>
  <c r="AW301" i="37" s="1"/>
  <c r="AK300" i="37"/>
  <c r="AV300" i="37" s="1"/>
  <c r="AK299" i="37"/>
  <c r="AK298" i="37"/>
  <c r="AV298" i="37" s="1"/>
  <c r="AK297" i="37"/>
  <c r="AK296" i="37"/>
  <c r="AV296" i="37" s="1"/>
  <c r="AK295" i="37"/>
  <c r="AK294" i="37"/>
  <c r="AK293" i="37"/>
  <c r="AK292" i="37"/>
  <c r="AV292" i="37" s="1"/>
  <c r="AK291" i="37"/>
  <c r="AK290" i="37"/>
  <c r="AK289" i="37"/>
  <c r="AK288" i="37"/>
  <c r="AK287" i="37"/>
  <c r="AW287" i="37" s="1" a="1"/>
  <c r="AW287" i="37" s="1"/>
  <c r="AK286" i="37"/>
  <c r="AK285" i="37"/>
  <c r="AV285" i="37" s="1"/>
  <c r="AK284" i="37"/>
  <c r="AK283" i="37"/>
  <c r="AW283" i="37" s="1" a="1"/>
  <c r="AW283" i="37" s="1"/>
  <c r="AK282" i="37"/>
  <c r="AV282" i="37" s="1"/>
  <c r="AK281" i="37"/>
  <c r="AK280" i="37"/>
  <c r="AV280" i="37" s="1"/>
  <c r="AK279" i="37"/>
  <c r="AK278" i="37"/>
  <c r="AK277" i="37"/>
  <c r="AW277" i="37" s="1" a="1"/>
  <c r="AW277" i="37" s="1"/>
  <c r="AK276" i="37"/>
  <c r="AV276" i="37" s="1"/>
  <c r="AK275" i="37"/>
  <c r="AV275" i="37" s="1"/>
  <c r="AK274" i="37"/>
  <c r="AV274" i="37" s="1"/>
  <c r="AK273" i="37"/>
  <c r="AW273" i="37" s="1" a="1"/>
  <c r="AW273" i="37" s="1"/>
  <c r="AK272" i="37"/>
  <c r="AK271" i="37"/>
  <c r="AV271" i="37" s="1"/>
  <c r="AK270" i="37"/>
  <c r="AK269" i="37"/>
  <c r="AK268" i="37"/>
  <c r="AV268" i="37" s="1"/>
  <c r="AK267" i="37"/>
  <c r="AW267" i="37" s="1" a="1"/>
  <c r="AW267" i="37" s="1"/>
  <c r="AK266" i="37"/>
  <c r="AV266" i="37" s="1"/>
  <c r="AK265" i="37"/>
  <c r="AW265" i="37" s="1" a="1"/>
  <c r="AW265" i="37" s="1"/>
  <c r="AK264" i="37"/>
  <c r="AV264" i="37" s="1"/>
  <c r="AK263" i="37"/>
  <c r="AK262" i="37"/>
  <c r="AK261" i="37"/>
  <c r="AK260" i="37"/>
  <c r="AV260" i="37" s="1"/>
  <c r="AK259" i="37"/>
  <c r="AW259" i="37" s="1" a="1"/>
  <c r="AW259" i="37" s="1"/>
  <c r="AK258" i="37"/>
  <c r="AK257" i="37"/>
  <c r="AW257" i="37" s="1" a="1"/>
  <c r="AW257" i="37" s="1"/>
  <c r="AK256" i="37"/>
  <c r="AK255" i="37"/>
  <c r="AW255" i="37" s="1" a="1"/>
  <c r="AW255" i="37" s="1"/>
  <c r="AK254" i="37"/>
  <c r="AK253" i="37"/>
  <c r="AK252" i="37"/>
  <c r="AV252" i="37" s="1"/>
  <c r="AK251" i="37"/>
  <c r="AK250" i="37"/>
  <c r="AV250" i="37" s="1"/>
  <c r="AK249" i="37"/>
  <c r="AW249" i="37" s="1" a="1"/>
  <c r="AW249" i="37" s="1"/>
  <c r="AK248" i="37"/>
  <c r="AV248" i="37" s="1"/>
  <c r="AK247" i="37"/>
  <c r="AW247" i="37" s="1" a="1"/>
  <c r="AW247" i="37" s="1"/>
  <c r="AK246" i="37"/>
  <c r="AK245" i="37"/>
  <c r="AK244" i="37"/>
  <c r="AV244" i="37" s="1"/>
  <c r="AW243" i="37" a="1"/>
  <c r="AW243" i="37" s="1"/>
  <c r="AV243" i="37"/>
  <c r="AK243" i="37"/>
  <c r="AK242" i="37"/>
  <c r="AK241" i="37"/>
  <c r="AW241" i="37" s="1" a="1"/>
  <c r="AW241" i="37" s="1"/>
  <c r="AK240" i="37"/>
  <c r="AV240" i="37" s="1"/>
  <c r="AK239" i="37"/>
  <c r="AW239" i="37" s="1" a="1"/>
  <c r="AW239" i="37" s="1"/>
  <c r="AK238" i="37"/>
  <c r="AK237" i="37"/>
  <c r="AW237" i="37" s="1" a="1"/>
  <c r="AW237" i="37" s="1"/>
  <c r="AK236" i="37"/>
  <c r="AK235" i="37"/>
  <c r="AK234" i="37"/>
  <c r="AV234" i="37" s="1"/>
  <c r="AK233" i="37"/>
  <c r="AK232" i="37"/>
  <c r="AV232" i="37" s="1"/>
  <c r="AK231" i="37"/>
  <c r="AK230" i="37"/>
  <c r="AV230" i="37" s="1"/>
  <c r="AK229" i="37"/>
  <c r="AK228" i="37"/>
  <c r="AV228" i="37" s="1"/>
  <c r="AK227" i="37"/>
  <c r="AK226" i="37"/>
  <c r="AV226" i="37" s="1"/>
  <c r="AK225" i="37"/>
  <c r="AK224" i="37"/>
  <c r="AK223" i="37"/>
  <c r="AW223" i="37" s="1" a="1"/>
  <c r="AW223" i="37" s="1"/>
  <c r="AK222" i="37"/>
  <c r="AV222" i="37" s="1"/>
  <c r="AK221" i="37"/>
  <c r="AK220" i="37"/>
  <c r="AK219" i="37"/>
  <c r="AK218" i="37"/>
  <c r="AK217" i="37"/>
  <c r="AV217" i="37" s="1"/>
  <c r="AK216" i="37"/>
  <c r="AK215" i="37"/>
  <c r="AK214" i="37"/>
  <c r="AV214" i="37" s="1"/>
  <c r="AK213" i="37"/>
  <c r="AK212" i="37"/>
  <c r="AK211" i="37"/>
  <c r="AW211" i="37" s="1" a="1"/>
  <c r="AW211" i="37" s="1"/>
  <c r="AK210" i="37"/>
  <c r="AK209" i="37"/>
  <c r="AK208" i="37"/>
  <c r="AV208" i="37" s="1"/>
  <c r="AK207" i="37"/>
  <c r="AK206" i="37"/>
  <c r="AK205" i="37"/>
  <c r="AW205" i="37" s="1" a="1"/>
  <c r="AW205" i="37" s="1"/>
  <c r="AK204" i="37"/>
  <c r="AV204" i="37" s="1"/>
  <c r="AK203" i="37"/>
  <c r="AW203" i="37" s="1" a="1"/>
  <c r="AW203" i="37" s="1"/>
  <c r="AK202" i="37"/>
  <c r="AK201" i="37"/>
  <c r="AW201" i="37" s="1" a="1"/>
  <c r="AW201" i="37" s="1"/>
  <c r="AK200" i="37"/>
  <c r="AK199" i="37"/>
  <c r="AW199" i="37" s="1" a="1"/>
  <c r="AW199" i="37" s="1"/>
  <c r="AK198" i="37"/>
  <c r="AV198" i="37" s="1"/>
  <c r="AK197" i="37"/>
  <c r="AW197" i="37" s="1" a="1"/>
  <c r="AW197" i="37" s="1"/>
  <c r="AK196" i="37"/>
  <c r="AV196" i="37" s="1"/>
  <c r="AK195" i="37"/>
  <c r="AK194" i="37"/>
  <c r="AV194" i="37" s="1"/>
  <c r="AK193" i="37"/>
  <c r="AK192" i="37"/>
  <c r="AV192" i="37" s="1"/>
  <c r="AK191" i="37"/>
  <c r="AK190" i="37"/>
  <c r="AV190" i="37" s="1"/>
  <c r="AK189" i="37"/>
  <c r="AK188" i="37"/>
  <c r="AK187" i="37"/>
  <c r="AW187" i="37" s="1" a="1"/>
  <c r="AW187" i="37" s="1"/>
  <c r="AK186" i="37"/>
  <c r="AW186" i="37" s="1" a="1"/>
  <c r="AW186" i="37" s="1"/>
  <c r="AK185" i="37"/>
  <c r="AW185" i="37" s="1" a="1"/>
  <c r="AW185" i="37" s="1"/>
  <c r="AK184" i="37"/>
  <c r="AW184" i="37" s="1" a="1"/>
  <c r="AW184" i="37" s="1"/>
  <c r="AK183" i="37"/>
  <c r="AW183" i="37" s="1" a="1"/>
  <c r="AW183" i="37" s="1"/>
  <c r="AK182" i="37"/>
  <c r="AW182" i="37" s="1" a="1"/>
  <c r="AW182" i="37" s="1"/>
  <c r="AK181" i="37"/>
  <c r="AK180" i="37"/>
  <c r="AV180" i="37" s="1"/>
  <c r="AK179" i="37"/>
  <c r="AW179" i="37" s="1" a="1"/>
  <c r="AW179" i="37" s="1"/>
  <c r="AK178" i="37"/>
  <c r="AW178" i="37" s="1" a="1"/>
  <c r="AW178" i="37" s="1"/>
  <c r="AK177" i="37"/>
  <c r="AW177" i="37" s="1" a="1"/>
  <c r="AW177" i="37" s="1"/>
  <c r="AK176" i="37"/>
  <c r="AW176" i="37" s="1" a="1"/>
  <c r="AW176" i="37" s="1"/>
  <c r="AK175" i="37"/>
  <c r="AW175" i="37" s="1" a="1"/>
  <c r="AW175" i="37" s="1"/>
  <c r="AK174" i="37"/>
  <c r="AW174" i="37" s="1" a="1"/>
  <c r="AW174" i="37" s="1"/>
  <c r="AK173" i="37"/>
  <c r="AW173" i="37" s="1" a="1"/>
  <c r="AW173" i="37" s="1"/>
  <c r="AK172" i="37"/>
  <c r="AK171" i="37"/>
  <c r="AW171" i="37" s="1" a="1"/>
  <c r="AW171" i="37" s="1"/>
  <c r="AW170" i="37" a="1"/>
  <c r="AW170" i="37" s="1"/>
  <c r="AV170" i="37"/>
  <c r="AK170" i="37"/>
  <c r="AK169" i="37"/>
  <c r="AK168" i="37"/>
  <c r="AK167" i="37"/>
  <c r="AW167" i="37" s="1" a="1"/>
  <c r="AW167" i="37" s="1"/>
  <c r="AK166" i="37"/>
  <c r="AK165" i="37"/>
  <c r="AV165" i="37" s="1"/>
  <c r="AK164" i="37"/>
  <c r="AK163" i="37"/>
  <c r="AW163" i="37" s="1" a="1"/>
  <c r="AW163" i="37" s="1"/>
  <c r="AK162" i="37"/>
  <c r="AW162" i="37" s="1" a="1"/>
  <c r="AW162" i="37" s="1"/>
  <c r="AK161" i="37"/>
  <c r="AK160" i="37"/>
  <c r="AV160" i="37" s="1"/>
  <c r="AK159" i="37"/>
  <c r="AW159" i="37" s="1" a="1"/>
  <c r="AW159" i="37" s="1"/>
  <c r="AK158" i="37"/>
  <c r="AK157" i="37"/>
  <c r="AV157" i="37" s="1"/>
  <c r="AK156" i="37"/>
  <c r="AK155" i="37"/>
  <c r="AV155" i="37" s="1"/>
  <c r="AK154" i="37"/>
  <c r="AW154" i="37" s="1" a="1"/>
  <c r="AW154" i="37" s="1"/>
  <c r="AK153" i="37"/>
  <c r="AW153" i="37" s="1" a="1"/>
  <c r="AW153" i="37" s="1"/>
  <c r="AK152" i="37"/>
  <c r="AW152" i="37" s="1" a="1"/>
  <c r="AW152" i="37" s="1"/>
  <c r="AK151" i="37"/>
  <c r="AW151" i="37" s="1" a="1"/>
  <c r="AW151" i="37" s="1"/>
  <c r="AK150" i="37"/>
  <c r="AW149" i="37" a="1"/>
  <c r="AW149" i="37" s="1"/>
  <c r="AK149" i="37"/>
  <c r="AV149" i="37" s="1"/>
  <c r="AK148" i="37"/>
  <c r="AK147" i="37"/>
  <c r="AW146" i="37" a="1"/>
  <c r="AW146" i="37" s="1"/>
  <c r="AK146" i="37"/>
  <c r="AV146" i="37" s="1"/>
  <c r="AK145" i="37"/>
  <c r="AK144" i="37"/>
  <c r="AW144" i="37" s="1" a="1"/>
  <c r="AW144" i="37" s="1"/>
  <c r="AK143" i="37"/>
  <c r="AW143" i="37" s="1" a="1"/>
  <c r="AW143" i="37" s="1"/>
  <c r="AK142" i="37"/>
  <c r="AV142" i="37" s="1"/>
  <c r="AK141" i="37"/>
  <c r="AK140" i="37"/>
  <c r="AV140" i="37" s="1"/>
  <c r="AK139" i="37"/>
  <c r="AK138" i="37"/>
  <c r="AW138" i="37" s="1" a="1"/>
  <c r="AW138" i="37" s="1"/>
  <c r="AK137" i="37"/>
  <c r="AW137" i="37" s="1" a="1"/>
  <c r="AW137" i="37" s="1"/>
  <c r="AK136" i="37"/>
  <c r="AV136" i="37" s="1"/>
  <c r="AK135" i="37"/>
  <c r="AW135" i="37" s="1" a="1"/>
  <c r="AW135" i="37" s="1"/>
  <c r="AK134" i="37"/>
  <c r="AK133" i="37"/>
  <c r="AW133" i="37" s="1" a="1"/>
  <c r="AW133" i="37" s="1"/>
  <c r="AK132" i="37"/>
  <c r="AV132" i="37" s="1"/>
  <c r="AK131" i="37"/>
  <c r="AW131" i="37" s="1" a="1"/>
  <c r="AW131" i="37" s="1"/>
  <c r="AK130" i="37"/>
  <c r="AW130" i="37" s="1" a="1"/>
  <c r="AW130" i="37" s="1"/>
  <c r="AK129" i="37"/>
  <c r="AK128" i="37"/>
  <c r="AV128" i="37" s="1"/>
  <c r="AK127" i="37"/>
  <c r="AW127" i="37" s="1" a="1"/>
  <c r="AW127" i="37" s="1"/>
  <c r="AK126" i="37"/>
  <c r="AW126" i="37" s="1" a="1"/>
  <c r="AW126" i="37" s="1"/>
  <c r="AK125" i="37"/>
  <c r="AK124" i="37"/>
  <c r="AK123" i="37"/>
  <c r="AV123" i="37" s="1"/>
  <c r="AK122" i="37"/>
  <c r="AW122" i="37" s="1" a="1"/>
  <c r="AW122" i="37" s="1"/>
  <c r="AK121" i="37"/>
  <c r="AW121" i="37" s="1" a="1"/>
  <c r="AW121" i="37" s="1"/>
  <c r="AK120" i="37"/>
  <c r="AW120" i="37" s="1" a="1"/>
  <c r="AW120" i="37" s="1"/>
  <c r="AK119" i="37"/>
  <c r="AW119" i="37" s="1" a="1"/>
  <c r="AW119" i="37" s="1"/>
  <c r="AK118" i="37"/>
  <c r="AK117" i="37"/>
  <c r="AK116" i="37"/>
  <c r="AV116" i="37" s="1"/>
  <c r="AK115" i="37"/>
  <c r="AW115" i="37" s="1" a="1"/>
  <c r="AW115" i="37" s="1"/>
  <c r="AK114" i="37"/>
  <c r="AW114" i="37" s="1" a="1"/>
  <c r="AW114" i="37" s="1"/>
  <c r="AK113" i="37"/>
  <c r="AV113" i="37" s="1"/>
  <c r="AK112" i="37"/>
  <c r="AV112" i="37" s="1"/>
  <c r="AK111" i="37"/>
  <c r="AV111" i="37" s="1"/>
  <c r="AK110" i="37"/>
  <c r="AW110" i="37" s="1" a="1"/>
  <c r="AW110" i="37" s="1"/>
  <c r="AK109" i="37"/>
  <c r="AV109" i="37" s="1"/>
  <c r="AK108" i="37"/>
  <c r="AW108" i="37" s="1" a="1"/>
  <c r="AW108" i="37" s="1"/>
  <c r="AK107" i="37"/>
  <c r="AV107" i="37" s="1"/>
  <c r="AK106" i="37"/>
  <c r="AW106" i="37" s="1" a="1"/>
  <c r="AW106" i="37" s="1"/>
  <c r="AK105" i="37"/>
  <c r="AK104" i="37"/>
  <c r="AV104" i="37" s="1"/>
  <c r="AK103" i="37"/>
  <c r="AW103" i="37" s="1" a="1"/>
  <c r="AW103" i="37" s="1"/>
  <c r="AW102" i="37" a="1"/>
  <c r="AW102" i="37" s="1"/>
  <c r="AK102" i="37"/>
  <c r="AV102" i="37" s="1"/>
  <c r="AK101" i="37"/>
  <c r="AW101" i="37" s="1" a="1"/>
  <c r="AW101" i="37" s="1"/>
  <c r="AK100" i="37"/>
  <c r="AK99" i="37"/>
  <c r="AV99" i="37" s="1"/>
  <c r="AK98" i="37"/>
  <c r="AK97" i="37"/>
  <c r="AK96" i="37"/>
  <c r="AW96" i="37" s="1" a="1"/>
  <c r="AW96" i="37" s="1"/>
  <c r="AK95" i="37"/>
  <c r="AW94" i="37" a="1"/>
  <c r="AW94" i="37" s="1"/>
  <c r="AK94" i="37"/>
  <c r="AV94" i="37" s="1"/>
  <c r="AK93" i="37"/>
  <c r="AK92" i="37"/>
  <c r="AV92" i="37" s="1"/>
  <c r="AK91" i="37"/>
  <c r="AW90" i="37" a="1"/>
  <c r="AW90" i="37" s="1"/>
  <c r="AK90" i="37"/>
  <c r="AV90" i="37" s="1"/>
  <c r="AK89" i="37"/>
  <c r="AK88" i="37"/>
  <c r="AK87" i="37"/>
  <c r="AW87" i="37" s="1" a="1"/>
  <c r="AW87" i="37" s="1"/>
  <c r="AK86" i="37"/>
  <c r="AK85" i="37"/>
  <c r="AW85" i="37" s="1" a="1"/>
  <c r="AW85" i="37" s="1"/>
  <c r="AK84" i="37"/>
  <c r="AK83" i="37"/>
  <c r="AW83" i="37" s="1" a="1"/>
  <c r="AW83" i="37" s="1"/>
  <c r="AK82" i="37"/>
  <c r="AK81" i="37"/>
  <c r="AW81" i="37" s="1" a="1"/>
  <c r="AW81" i="37" s="1"/>
  <c r="AK80" i="37"/>
  <c r="AW80" i="37" s="1" a="1"/>
  <c r="AW80" i="37" s="1"/>
  <c r="AK79" i="37"/>
  <c r="AV79" i="37" s="1"/>
  <c r="AW78" i="37" a="1"/>
  <c r="AW78" i="37" s="1"/>
  <c r="AV78" i="37"/>
  <c r="AK78" i="37"/>
  <c r="AK77" i="37"/>
  <c r="AV77" i="37" s="1"/>
  <c r="AK76" i="37"/>
  <c r="AV76" i="37" s="1"/>
  <c r="AK75" i="37"/>
  <c r="AW75" i="37" s="1" a="1"/>
  <c r="AW75" i="37" s="1"/>
  <c r="AK74" i="37"/>
  <c r="AK73" i="37"/>
  <c r="AK72" i="37"/>
  <c r="AV72" i="37" s="1"/>
  <c r="AK71" i="37"/>
  <c r="AW71" i="37" s="1" a="1"/>
  <c r="AW71" i="37" s="1"/>
  <c r="AK70" i="37"/>
  <c r="AK69" i="37"/>
  <c r="AW69" i="37" s="1" a="1"/>
  <c r="AW69" i="37" s="1"/>
  <c r="AK68" i="37"/>
  <c r="AW67" i="37" a="1"/>
  <c r="AW67" i="37" s="1"/>
  <c r="AK67" i="37"/>
  <c r="AV67" i="37" s="1"/>
  <c r="AK66" i="37"/>
  <c r="AW66" i="37" s="1" a="1"/>
  <c r="AW66" i="37" s="1"/>
  <c r="AK65" i="37"/>
  <c r="AW65" i="37" s="1" a="1"/>
  <c r="AW65" i="37" s="1"/>
  <c r="AK64" i="37"/>
  <c r="AW64" i="37" s="1" a="1"/>
  <c r="AW64" i="37" s="1"/>
  <c r="AK63" i="37"/>
  <c r="AW63" i="37" s="1" a="1"/>
  <c r="AW63" i="37" s="1"/>
  <c r="AK62" i="37"/>
  <c r="AW62" i="37" s="1" a="1"/>
  <c r="AW62" i="37" s="1"/>
  <c r="AK61" i="37"/>
  <c r="AW61" i="37" s="1" a="1"/>
  <c r="AW61" i="37" s="1"/>
  <c r="AK60" i="37"/>
  <c r="AW60" i="37" s="1" a="1"/>
  <c r="AW60" i="37" s="1"/>
  <c r="AK59" i="37"/>
  <c r="AW59" i="37" s="1" a="1"/>
  <c r="AW59" i="37" s="1"/>
  <c r="AK58" i="37"/>
  <c r="AW58" i="37" s="1" a="1"/>
  <c r="AW58" i="37" s="1"/>
  <c r="AK57" i="37"/>
  <c r="AW57" i="37" s="1" a="1"/>
  <c r="AW57" i="37" s="1"/>
  <c r="AK56" i="37"/>
  <c r="AW56" i="37" s="1" a="1"/>
  <c r="AW56" i="37" s="1"/>
  <c r="AK55" i="37"/>
  <c r="AV55" i="37" s="1"/>
  <c r="AK54" i="37"/>
  <c r="AW54" i="37" s="1" a="1"/>
  <c r="AW54" i="37" s="1"/>
  <c r="AK53" i="37"/>
  <c r="AW53" i="37" s="1" a="1"/>
  <c r="AW53" i="37" s="1"/>
  <c r="AK52" i="37"/>
  <c r="AW52" i="37" s="1" a="1"/>
  <c r="AW52" i="37" s="1"/>
  <c r="AK51" i="37"/>
  <c r="AW51" i="37" s="1" a="1"/>
  <c r="AW51" i="37" s="1"/>
  <c r="AK50" i="37"/>
  <c r="AW50" i="37" s="1" a="1"/>
  <c r="AW50" i="37" s="1"/>
  <c r="AK49" i="37"/>
  <c r="AW49" i="37" s="1" a="1"/>
  <c r="AW49" i="37" s="1"/>
  <c r="AK48" i="37"/>
  <c r="AW48" i="37" s="1" a="1"/>
  <c r="AW48" i="37" s="1"/>
  <c r="AK47" i="37"/>
  <c r="AV47" i="37" s="1"/>
  <c r="AK46" i="37"/>
  <c r="AW46" i="37" s="1" a="1"/>
  <c r="AW46" i="37" s="1"/>
  <c r="AK45" i="37"/>
  <c r="AW45" i="37" s="1" a="1"/>
  <c r="AW45" i="37" s="1"/>
  <c r="AK44" i="37"/>
  <c r="AW44" i="37" s="1" a="1"/>
  <c r="AW44" i="37" s="1"/>
  <c r="AK43" i="37"/>
  <c r="AW43" i="37" s="1" a="1"/>
  <c r="AW43" i="37" s="1"/>
  <c r="AK42" i="37"/>
  <c r="AW42" i="37" s="1" a="1"/>
  <c r="AW42" i="37" s="1"/>
  <c r="AK41" i="37"/>
  <c r="AW41" i="37" s="1" a="1"/>
  <c r="AW41" i="37" s="1"/>
  <c r="AK40" i="37"/>
  <c r="AW40" i="37" s="1" a="1"/>
  <c r="AW40" i="37" s="1"/>
  <c r="AK39" i="37"/>
  <c r="AW39" i="37" s="1" a="1"/>
  <c r="AW39" i="37" s="1"/>
  <c r="AK38" i="37"/>
  <c r="AW38" i="37" s="1" a="1"/>
  <c r="AW38" i="37" s="1"/>
  <c r="AK37" i="37"/>
  <c r="AW37" i="37" s="1" a="1"/>
  <c r="AW37" i="37" s="1"/>
  <c r="AK36" i="37"/>
  <c r="AW36" i="37" s="1" a="1"/>
  <c r="AW36" i="37" s="1"/>
  <c r="AK35" i="37"/>
  <c r="AW35" i="37" s="1" a="1"/>
  <c r="AW35" i="37" s="1"/>
  <c r="AK34" i="37"/>
  <c r="AW34" i="37" s="1" a="1"/>
  <c r="AW34" i="37" s="1"/>
  <c r="AK33" i="37"/>
  <c r="AW33" i="37" s="1" a="1"/>
  <c r="AW33" i="37" s="1"/>
  <c r="AK32" i="37"/>
  <c r="AW32" i="37" s="1" a="1"/>
  <c r="AW32" i="37" s="1"/>
  <c r="AK31" i="37"/>
  <c r="AW31" i="37" s="1" a="1"/>
  <c r="AW31" i="37" s="1"/>
  <c r="AK30" i="37"/>
  <c r="AW30" i="37" s="1" a="1"/>
  <c r="AW30" i="37" s="1"/>
  <c r="AK29" i="37"/>
  <c r="AW29" i="37" s="1" a="1"/>
  <c r="AW29" i="37" s="1"/>
  <c r="AK28" i="37"/>
  <c r="AW28" i="37" s="1" a="1"/>
  <c r="AW28" i="37" s="1"/>
  <c r="AK27" i="37"/>
  <c r="AW27" i="37" s="1" a="1"/>
  <c r="AW27" i="37" s="1"/>
  <c r="AK26" i="37"/>
  <c r="AW26" i="37" s="1" a="1"/>
  <c r="AW26" i="37" s="1"/>
  <c r="AK25" i="37"/>
  <c r="AW25" i="37" s="1" a="1"/>
  <c r="AW25" i="37" s="1"/>
  <c r="AK24" i="37"/>
  <c r="AW24" i="37" s="1" a="1"/>
  <c r="AW24" i="37" s="1"/>
  <c r="AW23" i="37" a="1"/>
  <c r="AW23" i="37" s="1"/>
  <c r="AK23" i="37"/>
  <c r="AV23" i="37" s="1"/>
  <c r="AK22" i="37"/>
  <c r="AW22" i="37" s="1" a="1"/>
  <c r="AW22" i="37" s="1"/>
  <c r="L73" i="28"/>
  <c r="L72" i="28"/>
  <c r="L71" i="28"/>
  <c r="L70" i="28"/>
  <c r="L63" i="28"/>
  <c r="L58" i="28"/>
  <c r="L43" i="29"/>
  <c r="L42" i="29"/>
  <c r="L41" i="29"/>
  <c r="L40" i="29"/>
  <c r="L39" i="29"/>
  <c r="L38" i="29"/>
  <c r="L37" i="29"/>
  <c r="L36" i="29"/>
  <c r="L33" i="29"/>
  <c r="L34" i="29" s="1"/>
  <c r="L43" i="27"/>
  <c r="L42" i="27"/>
  <c r="L41" i="27"/>
  <c r="L40" i="27"/>
  <c r="L38" i="27"/>
  <c r="L33" i="27"/>
  <c r="AK549" i="36"/>
  <c r="AK548" i="36"/>
  <c r="AK547" i="36"/>
  <c r="AK546" i="36"/>
  <c r="AV546" i="36" s="1"/>
  <c r="AK545" i="36"/>
  <c r="AW545" i="36" s="1" a="1"/>
  <c r="AW545" i="36" s="1"/>
  <c r="AK544" i="36"/>
  <c r="AK543" i="36"/>
  <c r="AW543" i="36" s="1" a="1"/>
  <c r="AW543" i="36" s="1"/>
  <c r="AK542" i="36"/>
  <c r="AK541" i="36"/>
  <c r="AK540" i="36"/>
  <c r="AV540" i="36" s="1"/>
  <c r="AK539" i="36"/>
  <c r="AK538" i="36"/>
  <c r="AV538" i="36" s="1"/>
  <c r="AK537" i="36"/>
  <c r="AK536" i="36"/>
  <c r="AV536" i="36" s="1"/>
  <c r="AK535" i="36"/>
  <c r="AK534" i="36"/>
  <c r="AW534" i="36" s="1" a="1"/>
  <c r="AW534" i="36" s="1"/>
  <c r="AK533" i="36"/>
  <c r="AK532" i="36"/>
  <c r="AK531" i="36"/>
  <c r="AW531" i="36" s="1" a="1"/>
  <c r="AW531" i="36" s="1"/>
  <c r="AK530" i="36"/>
  <c r="AW530" i="36" s="1" a="1"/>
  <c r="AW530" i="36" s="1"/>
  <c r="AK529" i="36"/>
  <c r="AW529" i="36" s="1" a="1"/>
  <c r="AW529" i="36" s="1"/>
  <c r="AK528" i="36"/>
  <c r="AV528" i="36" s="1"/>
  <c r="AK527" i="36"/>
  <c r="AW527" i="36" s="1" a="1"/>
  <c r="AW527" i="36" s="1"/>
  <c r="AK526" i="36"/>
  <c r="AK525" i="36"/>
  <c r="AW525" i="36" s="1" a="1"/>
  <c r="AW525" i="36" s="1"/>
  <c r="AK524" i="36"/>
  <c r="AK523" i="36"/>
  <c r="AW523" i="36" s="1" a="1"/>
  <c r="AW523" i="36" s="1"/>
  <c r="AK522" i="36"/>
  <c r="AK521" i="36"/>
  <c r="AK520" i="36"/>
  <c r="AW520" i="36" s="1" a="1"/>
  <c r="AW520" i="36" s="1"/>
  <c r="AK519" i="36"/>
  <c r="AK518" i="36"/>
  <c r="AK517" i="36"/>
  <c r="AK516" i="36"/>
  <c r="AW516" i="36" s="1" a="1"/>
  <c r="AW516" i="36" s="1"/>
  <c r="AK515" i="36"/>
  <c r="AW515" i="36" s="1" a="1"/>
  <c r="AW515" i="36" s="1"/>
  <c r="AK514" i="36"/>
  <c r="AK513" i="36"/>
  <c r="AW513" i="36" s="1" a="1"/>
  <c r="AW513" i="36" s="1"/>
  <c r="AK512" i="36"/>
  <c r="AK511" i="36"/>
  <c r="AK510" i="36"/>
  <c r="AK509" i="36"/>
  <c r="AK508" i="36"/>
  <c r="AV508" i="36" s="1"/>
  <c r="AK507" i="36"/>
  <c r="AW507" i="36" s="1" a="1"/>
  <c r="AW507" i="36" s="1"/>
  <c r="AK506" i="36"/>
  <c r="AK505" i="36"/>
  <c r="AW505" i="36" s="1" a="1"/>
  <c r="AW505" i="36" s="1"/>
  <c r="AK504" i="36"/>
  <c r="AW504" i="36" s="1" a="1"/>
  <c r="AW504" i="36" s="1"/>
  <c r="AK503" i="36"/>
  <c r="AK502" i="36"/>
  <c r="AW502" i="36" s="1" a="1"/>
  <c r="AW502" i="36" s="1"/>
  <c r="AK501" i="36"/>
  <c r="AK500" i="36"/>
  <c r="AV500" i="36" s="1"/>
  <c r="AK499" i="36"/>
  <c r="AW499" i="36" s="1" a="1"/>
  <c r="AW499" i="36" s="1"/>
  <c r="AK498" i="36"/>
  <c r="AW498" i="36" s="1" a="1"/>
  <c r="AW498" i="36" s="1"/>
  <c r="AK497" i="36"/>
  <c r="AW497" i="36" s="1" a="1"/>
  <c r="AW497" i="36" s="1"/>
  <c r="AK496" i="36"/>
  <c r="AW496" i="36" s="1" a="1"/>
  <c r="AW496" i="36" s="1"/>
  <c r="AK495" i="36"/>
  <c r="AK494" i="36"/>
  <c r="AK493" i="36"/>
  <c r="AK492" i="36"/>
  <c r="AK491" i="36"/>
  <c r="AK490" i="36"/>
  <c r="AK489" i="36"/>
  <c r="AW489" i="36" s="1" a="1"/>
  <c r="AW489" i="36" s="1"/>
  <c r="AK488" i="36"/>
  <c r="AW488" i="36" s="1" a="1"/>
  <c r="AW488" i="36" s="1"/>
  <c r="AK487" i="36"/>
  <c r="AK486" i="36"/>
  <c r="AK485" i="36"/>
  <c r="AK484" i="36"/>
  <c r="AW484" i="36" s="1" a="1"/>
  <c r="AW484" i="36" s="1"/>
  <c r="AK483" i="36"/>
  <c r="AW483" i="36" s="1" a="1"/>
  <c r="AW483" i="36" s="1"/>
  <c r="AK482" i="36"/>
  <c r="AW482" i="36" s="1" a="1"/>
  <c r="AW482" i="36" s="1"/>
  <c r="AK481" i="36"/>
  <c r="AW481" i="36" s="1" a="1"/>
  <c r="AW481" i="36" s="1"/>
  <c r="AK480" i="36"/>
  <c r="AK479" i="36"/>
  <c r="AK478" i="36"/>
  <c r="AK477" i="36"/>
  <c r="AK476" i="36"/>
  <c r="AK475" i="36"/>
  <c r="AW475" i="36" s="1" a="1"/>
  <c r="AW475" i="36" s="1"/>
  <c r="AK474" i="36"/>
  <c r="AW474" i="36" s="1" a="1"/>
  <c r="AW474" i="36" s="1"/>
  <c r="AK473" i="36"/>
  <c r="AK472" i="36"/>
  <c r="AW472" i="36" s="1" a="1"/>
  <c r="AW472" i="36" s="1"/>
  <c r="AK471" i="36"/>
  <c r="AK470" i="36"/>
  <c r="AV470" i="36" s="1"/>
  <c r="AK469" i="36"/>
  <c r="AK468" i="36"/>
  <c r="AV468" i="36" s="1"/>
  <c r="AK467" i="36"/>
  <c r="AW467" i="36" s="1" a="1"/>
  <c r="AW467" i="36" s="1"/>
  <c r="AK466" i="36"/>
  <c r="AW466" i="36" s="1" a="1"/>
  <c r="AW466" i="36" s="1"/>
  <c r="AK465" i="36"/>
  <c r="AW465" i="36" s="1" a="1"/>
  <c r="AW465" i="36" s="1"/>
  <c r="AK464" i="36"/>
  <c r="AV464" i="36" s="1"/>
  <c r="AK463" i="36"/>
  <c r="AK462" i="36"/>
  <c r="AK461" i="36"/>
  <c r="AK460" i="36"/>
  <c r="AK459" i="36"/>
  <c r="AW459" i="36" s="1" a="1"/>
  <c r="AW459" i="36" s="1"/>
  <c r="AK458" i="36"/>
  <c r="AK457" i="36"/>
  <c r="AK456" i="36"/>
  <c r="AW456" i="36" s="1" a="1"/>
  <c r="AW456" i="36" s="1"/>
  <c r="AK455" i="36"/>
  <c r="AK454" i="36"/>
  <c r="AV454" i="36" s="1"/>
  <c r="AK453" i="36"/>
  <c r="AK452" i="36"/>
  <c r="AV452" i="36" s="1"/>
  <c r="AK451" i="36"/>
  <c r="AK450" i="36"/>
  <c r="AW450" i="36" s="1" a="1"/>
  <c r="AW450" i="36" s="1"/>
  <c r="AK449" i="36"/>
  <c r="AW449" i="36" s="1" a="1"/>
  <c r="AW449" i="36" s="1"/>
  <c r="AK448" i="36"/>
  <c r="AK447" i="36"/>
  <c r="AK446" i="36"/>
  <c r="AK445" i="36"/>
  <c r="AW445" i="36" s="1" a="1"/>
  <c r="AW445" i="36" s="1"/>
  <c r="AK444" i="36"/>
  <c r="AK443" i="36"/>
  <c r="AK442" i="36"/>
  <c r="AW442" i="36" s="1" a="1"/>
  <c r="AW442" i="36" s="1"/>
  <c r="AK441" i="36"/>
  <c r="AW441" i="36" s="1" a="1"/>
  <c r="AW441" i="36" s="1"/>
  <c r="AK440" i="36"/>
  <c r="AW440" i="36" s="1" a="1"/>
  <c r="AW440" i="36" s="1"/>
  <c r="AK439" i="36"/>
  <c r="AK438" i="36"/>
  <c r="AV438" i="36" s="1"/>
  <c r="AK437" i="36"/>
  <c r="AK436" i="36"/>
  <c r="AV436" i="36" s="1"/>
  <c r="AK435" i="36"/>
  <c r="AK434" i="36"/>
  <c r="AW434" i="36" s="1" a="1"/>
  <c r="AW434" i="36" s="1"/>
  <c r="AK433" i="36"/>
  <c r="AW433" i="36" s="1" a="1"/>
  <c r="AW433" i="36" s="1"/>
  <c r="AK432" i="36"/>
  <c r="AW432" i="36" s="1" a="1"/>
  <c r="AW432" i="36" s="1"/>
  <c r="AK431" i="36"/>
  <c r="AW431" i="36" s="1" a="1"/>
  <c r="AW431" i="36" s="1"/>
  <c r="AK430" i="36"/>
  <c r="AW430" i="36" s="1" a="1"/>
  <c r="AW430" i="36" s="1"/>
  <c r="AK429" i="36"/>
  <c r="AV429" i="36" s="1"/>
  <c r="AK428" i="36"/>
  <c r="AK427" i="36"/>
  <c r="AW427" i="36" s="1" a="1"/>
  <c r="AW427" i="36" s="1"/>
  <c r="AK426" i="36"/>
  <c r="AK425" i="36"/>
  <c r="AW425" i="36" s="1" a="1"/>
  <c r="AW425" i="36" s="1"/>
  <c r="AK424" i="36"/>
  <c r="AV424" i="36" s="1"/>
  <c r="AK423" i="36"/>
  <c r="AW423" i="36" s="1" a="1"/>
  <c r="AW423" i="36" s="1"/>
  <c r="AK422" i="36"/>
  <c r="AK421" i="36"/>
  <c r="AK420" i="36"/>
  <c r="AW420" i="36" s="1" a="1"/>
  <c r="AW420" i="36" s="1"/>
  <c r="AK419" i="36"/>
  <c r="AW419" i="36" s="1" a="1"/>
  <c r="AW419" i="36" s="1"/>
  <c r="AK418" i="36"/>
  <c r="AW418" i="36" s="1" a="1"/>
  <c r="AW418" i="36" s="1"/>
  <c r="AK417" i="36"/>
  <c r="AW417" i="36" s="1" a="1"/>
  <c r="AW417" i="36" s="1"/>
  <c r="AK416" i="36"/>
  <c r="AV416" i="36" s="1"/>
  <c r="AK415" i="36"/>
  <c r="AW415" i="36" s="1" a="1"/>
  <c r="AW415" i="36" s="1"/>
  <c r="AK414" i="36"/>
  <c r="AW414" i="36" s="1" a="1"/>
  <c r="AW414" i="36" s="1"/>
  <c r="AK413" i="36"/>
  <c r="AK412" i="36"/>
  <c r="AK411" i="36"/>
  <c r="AK410" i="36"/>
  <c r="AW410" i="36" s="1" a="1"/>
  <c r="AW410" i="36" s="1"/>
  <c r="AK409" i="36"/>
  <c r="AV409" i="36" s="1"/>
  <c r="AK408" i="36"/>
  <c r="AK407" i="36"/>
  <c r="AV407" i="36" s="1"/>
  <c r="AK406" i="36"/>
  <c r="AV406" i="36" s="1"/>
  <c r="AK405" i="36"/>
  <c r="AK404" i="36"/>
  <c r="AK403" i="36"/>
  <c r="AW403" i="36" s="1" a="1"/>
  <c r="AW403" i="36" s="1"/>
  <c r="AK402" i="36"/>
  <c r="AW402" i="36" s="1" a="1"/>
  <c r="AW402" i="36" s="1"/>
  <c r="AK401" i="36"/>
  <c r="AK400" i="36"/>
  <c r="AV400" i="36" s="1"/>
  <c r="AK399" i="36"/>
  <c r="AW399" i="36" s="1" a="1"/>
  <c r="AW399" i="36" s="1"/>
  <c r="AK398" i="36"/>
  <c r="AW398" i="36" s="1" a="1"/>
  <c r="AW398" i="36" s="1"/>
  <c r="AK397" i="36"/>
  <c r="AW397" i="36" s="1" a="1"/>
  <c r="AW397" i="36" s="1"/>
  <c r="AK396" i="36"/>
  <c r="AK395" i="36"/>
  <c r="AK394" i="36"/>
  <c r="AK393" i="36"/>
  <c r="AW393" i="36" s="1" a="1"/>
  <c r="AW393" i="36" s="1"/>
  <c r="AK392" i="36"/>
  <c r="AK391" i="36"/>
  <c r="AV391" i="36" s="1"/>
  <c r="AK390" i="36"/>
  <c r="AV390" i="36" s="1"/>
  <c r="AK389" i="36"/>
  <c r="AW389" i="36" s="1" a="1"/>
  <c r="AW389" i="36" s="1"/>
  <c r="AK388" i="36"/>
  <c r="AW388" i="36" s="1" a="1"/>
  <c r="AW388" i="36" s="1"/>
  <c r="AK387" i="36"/>
  <c r="AK386" i="36"/>
  <c r="AW386" i="36" s="1" a="1"/>
  <c r="AW386" i="36" s="1"/>
  <c r="AK385" i="36"/>
  <c r="AW385" i="36" s="1" a="1"/>
  <c r="AW385" i="36" s="1"/>
  <c r="AK384" i="36"/>
  <c r="AW384" i="36" s="1" a="1"/>
  <c r="AW384" i="36" s="1"/>
  <c r="AK383" i="36"/>
  <c r="AK382" i="36"/>
  <c r="AK381" i="36"/>
  <c r="AK380" i="36"/>
  <c r="AV380" i="36" s="1"/>
  <c r="AK379" i="36"/>
  <c r="AK378" i="36"/>
  <c r="AW378" i="36" s="1" a="1"/>
  <c r="AW378" i="36" s="1"/>
  <c r="AK377" i="36"/>
  <c r="AK376" i="36"/>
  <c r="AV376" i="36" s="1"/>
  <c r="AK375" i="36"/>
  <c r="AK374" i="36"/>
  <c r="AV374" i="36" s="1"/>
  <c r="AK373" i="36"/>
  <c r="AK372" i="36"/>
  <c r="AK371" i="36"/>
  <c r="AK370" i="36"/>
  <c r="AK369" i="36"/>
  <c r="AK368" i="36"/>
  <c r="AW368" i="36" s="1" a="1"/>
  <c r="AW368" i="36" s="1"/>
  <c r="AK367" i="36"/>
  <c r="AW367" i="36" s="1" a="1"/>
  <c r="AW367" i="36" s="1"/>
  <c r="AK366" i="36"/>
  <c r="AK365" i="36"/>
  <c r="AK364" i="36"/>
  <c r="AW364" i="36" s="1" a="1"/>
  <c r="AW364" i="36" s="1"/>
  <c r="AK363" i="36"/>
  <c r="AV363" i="36" s="1"/>
  <c r="AK362" i="36"/>
  <c r="AV362" i="36" s="1"/>
  <c r="AK361" i="36"/>
  <c r="AW361" i="36" s="1" a="1"/>
  <c r="AW361" i="36" s="1"/>
  <c r="AK360" i="36"/>
  <c r="AV360" i="36" s="1"/>
  <c r="AK359" i="36"/>
  <c r="AV359" i="36" s="1"/>
  <c r="AK358" i="36"/>
  <c r="AW358" i="36" s="1" a="1"/>
  <c r="AW358" i="36" s="1"/>
  <c r="AK357" i="36"/>
  <c r="AW357" i="36" s="1" a="1"/>
  <c r="AW357" i="36" s="1"/>
  <c r="AK356" i="36"/>
  <c r="AW356" i="36" s="1" a="1"/>
  <c r="AW356" i="36" s="1"/>
  <c r="AK355" i="36"/>
  <c r="AK354" i="36"/>
  <c r="AV354" i="36" s="1"/>
  <c r="AK353" i="36"/>
  <c r="AW353" i="36" s="1" a="1"/>
  <c r="AW353" i="36" s="1"/>
  <c r="AK352" i="36"/>
  <c r="AV352" i="36" s="1"/>
  <c r="AK351" i="36"/>
  <c r="AV351" i="36" s="1"/>
  <c r="AK350" i="36"/>
  <c r="AK349" i="36"/>
  <c r="AV349" i="36" s="1"/>
  <c r="AK348" i="36"/>
  <c r="AW348" i="36" s="1" a="1"/>
  <c r="AW348" i="36" s="1"/>
  <c r="AK347" i="36"/>
  <c r="AK346" i="36"/>
  <c r="AK345" i="36"/>
  <c r="AW345" i="36" s="1" a="1"/>
  <c r="AW345" i="36" s="1"/>
  <c r="AK344" i="36"/>
  <c r="AK343" i="36"/>
  <c r="AK342" i="36"/>
  <c r="AK341" i="36"/>
  <c r="AK340" i="36"/>
  <c r="AW340" i="36" s="1" a="1"/>
  <c r="AW340" i="36" s="1"/>
  <c r="AK339" i="36"/>
  <c r="AV339" i="36" s="1"/>
  <c r="AK338" i="36"/>
  <c r="AK337" i="36"/>
  <c r="AK336" i="36"/>
  <c r="AW336" i="36" s="1" a="1"/>
  <c r="AW336" i="36" s="1"/>
  <c r="AK335" i="36"/>
  <c r="AV335" i="36" s="1"/>
  <c r="AK334" i="36"/>
  <c r="AV334" i="36" s="1"/>
  <c r="AK333" i="36"/>
  <c r="AK332" i="36"/>
  <c r="AK331" i="36"/>
  <c r="AK330" i="36"/>
  <c r="AK329" i="36"/>
  <c r="AW329" i="36" s="1" a="1"/>
  <c r="AW329" i="36" s="1"/>
  <c r="AK328" i="36"/>
  <c r="AW328" i="36" s="1" a="1"/>
  <c r="AW328" i="36" s="1"/>
  <c r="AK327" i="36"/>
  <c r="AK326" i="36"/>
  <c r="AV326" i="36" s="1"/>
  <c r="AK325" i="36"/>
  <c r="AK324" i="36"/>
  <c r="AW324" i="36" s="1" a="1"/>
  <c r="AW324" i="36" s="1"/>
  <c r="AK323" i="36"/>
  <c r="AK322" i="36"/>
  <c r="AK321" i="36"/>
  <c r="AW321" i="36" s="1" a="1"/>
  <c r="AW321" i="36" s="1"/>
  <c r="AK320" i="36"/>
  <c r="AW320" i="36" s="1" a="1"/>
  <c r="AW320" i="36" s="1"/>
  <c r="AK319" i="36"/>
  <c r="AV319" i="36" s="1"/>
  <c r="AK318" i="36"/>
  <c r="AK317" i="36"/>
  <c r="AW317" i="36" s="1" a="1"/>
  <c r="AW317" i="36" s="1"/>
  <c r="AK316" i="36"/>
  <c r="AK315" i="36"/>
  <c r="AV315" i="36" s="1"/>
  <c r="AK314" i="36"/>
  <c r="AK313" i="36"/>
  <c r="AW313" i="36" s="1" a="1"/>
  <c r="AW313" i="36" s="1"/>
  <c r="AK312" i="36"/>
  <c r="AW312" i="36" s="1" a="1"/>
  <c r="AW312" i="36" s="1"/>
  <c r="AK311" i="36"/>
  <c r="AW311" i="36" s="1" a="1"/>
  <c r="AW311" i="36" s="1"/>
  <c r="AK310" i="36"/>
  <c r="AV310" i="36" s="1"/>
  <c r="AK309" i="36"/>
  <c r="AW309" i="36" s="1" a="1"/>
  <c r="AW309" i="36" s="1"/>
  <c r="AK308" i="36"/>
  <c r="AK307" i="36"/>
  <c r="AW307" i="36" s="1" a="1"/>
  <c r="AW307" i="36" s="1"/>
  <c r="AK306" i="36"/>
  <c r="AW306" i="36" s="1" a="1"/>
  <c r="AW306" i="36" s="1"/>
  <c r="AK305" i="36"/>
  <c r="AK304" i="36"/>
  <c r="AW304" i="36" s="1" a="1"/>
  <c r="AW304" i="36" s="1"/>
  <c r="AK303" i="36"/>
  <c r="AK302" i="36"/>
  <c r="AK301" i="36"/>
  <c r="AV301" i="36" s="1"/>
  <c r="AK300" i="36"/>
  <c r="AV300" i="36" s="1"/>
  <c r="AK299" i="36"/>
  <c r="AK298" i="36"/>
  <c r="AK297" i="36"/>
  <c r="AW297" i="36" s="1" a="1"/>
  <c r="AW297" i="36" s="1"/>
  <c r="AK296" i="36"/>
  <c r="AW296" i="36" s="1" a="1"/>
  <c r="AW296" i="36" s="1"/>
  <c r="AK295" i="36"/>
  <c r="AV295" i="36" s="1"/>
  <c r="AK294" i="36"/>
  <c r="AW294" i="36" s="1" a="1"/>
  <c r="AW294" i="36" s="1"/>
  <c r="AK293" i="36"/>
  <c r="AW293" i="36" s="1" a="1"/>
  <c r="AW293" i="36" s="1"/>
  <c r="AK292" i="36"/>
  <c r="AV292" i="36" s="1"/>
  <c r="AK291" i="36"/>
  <c r="AK290" i="36"/>
  <c r="AW290" i="36" s="1" a="1"/>
  <c r="AW290" i="36" s="1"/>
  <c r="AK289" i="36"/>
  <c r="AW289" i="36" s="1" a="1"/>
  <c r="AW289" i="36" s="1"/>
  <c r="AK288" i="36"/>
  <c r="AW288" i="36" s="1" a="1"/>
  <c r="AW288" i="36" s="1"/>
  <c r="AK287" i="36"/>
  <c r="AK286" i="36"/>
  <c r="AV286" i="36" s="1"/>
  <c r="AK285" i="36"/>
  <c r="AK284" i="36"/>
  <c r="AK283" i="36"/>
  <c r="AV283" i="36" s="1"/>
  <c r="AK282" i="36"/>
  <c r="AK281" i="36"/>
  <c r="AW281" i="36" s="1" a="1"/>
  <c r="AW281" i="36" s="1"/>
  <c r="AK280" i="36"/>
  <c r="AK279" i="36"/>
  <c r="AK278" i="36"/>
  <c r="AW278" i="36" s="1" a="1"/>
  <c r="AW278" i="36" s="1"/>
  <c r="AK277" i="36"/>
  <c r="AW277" i="36" s="1" a="1"/>
  <c r="AW277" i="36" s="1"/>
  <c r="AK276" i="36"/>
  <c r="AW276" i="36" s="1" a="1"/>
  <c r="AW276" i="36" s="1"/>
  <c r="AK275" i="36"/>
  <c r="AK274" i="36"/>
  <c r="AV274" i="36" s="1"/>
  <c r="AK273" i="36"/>
  <c r="AV273" i="36" s="1"/>
  <c r="AK272" i="36"/>
  <c r="AK271" i="36"/>
  <c r="AK270" i="36"/>
  <c r="AV270" i="36" s="1"/>
  <c r="AK269" i="36"/>
  <c r="AW269" i="36" s="1" a="1"/>
  <c r="AW269" i="36" s="1"/>
  <c r="AK268" i="36"/>
  <c r="AV268" i="36" s="1"/>
  <c r="AK267" i="36"/>
  <c r="AV267" i="36" s="1"/>
  <c r="AK266" i="36"/>
  <c r="AV266" i="36" s="1"/>
  <c r="AK265" i="36"/>
  <c r="AW265" i="36" s="1" a="1"/>
  <c r="AW265" i="36" s="1"/>
  <c r="AK264" i="36"/>
  <c r="AV264" i="36" s="1"/>
  <c r="AK263" i="36"/>
  <c r="AV263" i="36" s="1"/>
  <c r="AK262" i="36"/>
  <c r="AW262" i="36" s="1" a="1"/>
  <c r="AW262" i="36" s="1"/>
  <c r="AK261" i="36"/>
  <c r="AW261" i="36" s="1" a="1"/>
  <c r="AW261" i="36" s="1"/>
  <c r="AK260" i="36"/>
  <c r="AK259" i="36"/>
  <c r="AV259" i="36" s="1"/>
  <c r="AK258" i="36"/>
  <c r="AW258" i="36" s="1" a="1"/>
  <c r="AW258" i="36" s="1"/>
  <c r="AK257" i="36"/>
  <c r="AV257" i="36" s="1"/>
  <c r="AK256" i="36"/>
  <c r="AK255" i="36"/>
  <c r="AK254" i="36"/>
  <c r="AW254" i="36" s="1" a="1"/>
  <c r="AW254" i="36" s="1"/>
  <c r="AK253" i="36"/>
  <c r="AK252" i="36"/>
  <c r="AW252" i="36" s="1" a="1"/>
  <c r="AW252" i="36" s="1"/>
  <c r="AK251" i="36"/>
  <c r="AV251" i="36" s="1"/>
  <c r="AK250" i="36"/>
  <c r="AV250" i="36" s="1"/>
  <c r="AK249" i="36"/>
  <c r="AW249" i="36" s="1" a="1"/>
  <c r="AW249" i="36" s="1"/>
  <c r="V246" i="36"/>
  <c r="V245" i="36"/>
  <c r="V244" i="36"/>
  <c r="V243" i="36"/>
  <c r="AK227" i="36"/>
  <c r="AW227" i="36" s="1" a="1"/>
  <c r="AW227" i="36" s="1"/>
  <c r="AK226" i="36"/>
  <c r="AW226" i="36" s="1" a="1"/>
  <c r="AW226" i="36" s="1"/>
  <c r="AK225" i="36"/>
  <c r="AW225" i="36" s="1" a="1"/>
  <c r="AW225" i="36" s="1"/>
  <c r="AK224" i="36"/>
  <c r="AW224" i="36" s="1" a="1"/>
  <c r="AW224" i="36" s="1"/>
  <c r="AK223" i="36"/>
  <c r="AK193" i="36"/>
  <c r="AW193" i="36" s="1" a="1"/>
  <c r="AW193" i="36" s="1"/>
  <c r="AK192" i="36"/>
  <c r="AW192" i="36" s="1" a="1"/>
  <c r="AW192" i="36" s="1"/>
  <c r="AK191" i="36"/>
  <c r="AV191" i="36" s="1"/>
  <c r="AK190" i="36"/>
  <c r="AW190" i="36" s="1" a="1"/>
  <c r="AW190" i="36" s="1"/>
  <c r="AK189" i="36"/>
  <c r="AV189" i="36" s="1"/>
  <c r="AK187" i="36"/>
  <c r="AW187" i="36" s="1" a="1"/>
  <c r="AW187" i="36" s="1"/>
  <c r="AK185" i="36"/>
  <c r="AV185" i="36" s="1"/>
  <c r="AK184" i="36"/>
  <c r="AW184" i="36" s="1" a="1"/>
  <c r="AW184" i="36" s="1"/>
  <c r="AK183" i="36"/>
  <c r="AW183" i="36" s="1" a="1"/>
  <c r="AW183" i="36" s="1"/>
  <c r="AK182" i="36"/>
  <c r="AV182" i="36" s="1"/>
  <c r="AK181" i="36"/>
  <c r="AW181" i="36" s="1" a="1"/>
  <c r="AW181" i="36" s="1"/>
  <c r="AK180" i="36"/>
  <c r="AW180" i="36" s="1" a="1"/>
  <c r="AW180" i="36" s="1"/>
  <c r="AK179" i="36"/>
  <c r="AV179" i="36" s="1"/>
  <c r="AK178" i="36"/>
  <c r="AW178" i="36" s="1" a="1"/>
  <c r="AW178" i="36" s="1"/>
  <c r="AK177" i="36"/>
  <c r="AV177" i="36" s="1"/>
  <c r="AK176" i="36"/>
  <c r="AV176" i="36" s="1"/>
  <c r="AK164" i="36"/>
  <c r="AV164" i="36" s="1"/>
  <c r="AK162" i="36"/>
  <c r="AW162" i="36" s="1" a="1"/>
  <c r="AW162" i="36" s="1"/>
  <c r="AK161" i="36"/>
  <c r="AV161" i="36" s="1"/>
  <c r="AK160" i="36"/>
  <c r="AV160" i="36" s="1"/>
  <c r="AK159" i="36"/>
  <c r="AW159" i="36" s="1" a="1"/>
  <c r="AW159" i="36" s="1"/>
  <c r="AK158" i="36"/>
  <c r="AV158" i="36" s="1"/>
  <c r="AK153" i="36"/>
  <c r="AK152" i="36"/>
  <c r="AW152" i="36" s="1" a="1"/>
  <c r="AW152" i="36" s="1"/>
  <c r="AK151" i="36"/>
  <c r="AW151" i="36" s="1" a="1"/>
  <c r="AW151" i="36" s="1"/>
  <c r="AK150" i="36"/>
  <c r="AV150" i="36" s="1"/>
  <c r="AK149" i="36"/>
  <c r="AV149" i="36" s="1"/>
  <c r="AK147" i="36"/>
  <c r="AW147" i="36" s="1" a="1"/>
  <c r="AW147" i="36" s="1"/>
  <c r="AK145" i="36"/>
  <c r="AV145" i="36" s="1"/>
  <c r="AK144" i="36"/>
  <c r="AV144" i="36" s="1"/>
  <c r="AK143" i="36"/>
  <c r="AK142" i="36"/>
  <c r="AV142" i="36" s="1"/>
  <c r="AK141" i="36"/>
  <c r="AW141" i="36" s="1" a="1"/>
  <c r="AW141" i="36" s="1"/>
  <c r="AK140" i="36"/>
  <c r="AW140" i="36" s="1" a="1"/>
  <c r="AW140" i="36" s="1"/>
  <c r="AK139" i="36"/>
  <c r="AW139" i="36" s="1" a="1"/>
  <c r="AW139" i="36" s="1"/>
  <c r="AK138" i="36"/>
  <c r="AK137" i="36"/>
  <c r="AK136" i="36"/>
  <c r="AW136" i="36" s="1" a="1"/>
  <c r="AW136" i="36" s="1"/>
  <c r="AK124" i="36"/>
  <c r="AV124" i="36" s="1"/>
  <c r="AK122" i="36"/>
  <c r="AW122" i="36" s="1" a="1"/>
  <c r="AW122" i="36" s="1"/>
  <c r="AK121" i="36"/>
  <c r="AK120" i="36"/>
  <c r="AV120" i="36" s="1"/>
  <c r="AK119" i="36"/>
  <c r="AW119" i="36" s="1" a="1"/>
  <c r="AW119" i="36" s="1"/>
  <c r="AK118" i="36"/>
  <c r="AV118" i="36" s="1"/>
  <c r="AK113" i="36"/>
  <c r="AK112" i="36"/>
  <c r="AV112" i="36" s="1"/>
  <c r="AK111" i="36"/>
  <c r="AW111" i="36" s="1" a="1"/>
  <c r="AW111" i="36" s="1"/>
  <c r="AK110" i="36"/>
  <c r="AW110" i="36" s="1" a="1"/>
  <c r="AW110" i="36" s="1"/>
  <c r="AK109" i="36"/>
  <c r="AW109" i="36" s="1" a="1"/>
  <c r="AW109" i="36" s="1"/>
  <c r="AK107" i="36"/>
  <c r="AW107" i="36" s="1" a="1"/>
  <c r="AW107" i="36" s="1"/>
  <c r="AK105" i="36"/>
  <c r="AK104" i="36"/>
  <c r="AV104" i="36" s="1"/>
  <c r="AK103" i="36"/>
  <c r="AW103" i="36" s="1" a="1"/>
  <c r="AW103" i="36" s="1"/>
  <c r="AK102" i="36"/>
  <c r="AK101" i="36"/>
  <c r="AV101" i="36" s="1"/>
  <c r="AK100" i="36"/>
  <c r="AW100" i="36" s="1" a="1"/>
  <c r="AW100" i="36" s="1"/>
  <c r="AK99" i="36"/>
  <c r="AW99" i="36" s="1" a="1"/>
  <c r="AW99" i="36" s="1"/>
  <c r="AK98" i="36"/>
  <c r="AW98" i="36" s="1" a="1"/>
  <c r="AW98" i="36" s="1"/>
  <c r="AK97" i="36"/>
  <c r="AK96" i="36"/>
  <c r="AV96" i="36" s="1"/>
  <c r="AK84" i="36"/>
  <c r="AW84" i="36" s="1" a="1"/>
  <c r="AW84" i="36" s="1"/>
  <c r="AK82" i="36"/>
  <c r="AW82" i="36" s="1" a="1"/>
  <c r="AW82" i="36" s="1"/>
  <c r="AK81" i="36"/>
  <c r="AK80" i="36"/>
  <c r="AV80" i="36" s="1"/>
  <c r="AK79" i="36"/>
  <c r="AW79" i="36" s="1" a="1"/>
  <c r="AW79" i="36" s="1"/>
  <c r="AK78" i="36"/>
  <c r="AK73" i="36"/>
  <c r="AK72" i="36"/>
  <c r="AW72" i="36" s="1" a="1"/>
  <c r="AW72" i="36" s="1"/>
  <c r="AK71" i="36"/>
  <c r="AW71" i="36" s="1" a="1"/>
  <c r="AW71" i="36" s="1"/>
  <c r="AK70" i="36"/>
  <c r="AW70" i="36" s="1" a="1"/>
  <c r="AW70" i="36" s="1"/>
  <c r="AK69" i="36"/>
  <c r="AW69" i="36" s="1" a="1"/>
  <c r="AW69" i="36" s="1"/>
  <c r="AK67" i="36"/>
  <c r="AW67" i="36" s="1" a="1"/>
  <c r="AW67" i="36" s="1"/>
  <c r="AK65" i="36"/>
  <c r="AW65" i="36" s="1" a="1"/>
  <c r="AW65" i="36" s="1"/>
  <c r="AK64" i="36"/>
  <c r="AV64" i="36" s="1"/>
  <c r="AK63" i="36"/>
  <c r="AK62" i="36"/>
  <c r="AV62" i="36" s="1"/>
  <c r="AK61" i="36"/>
  <c r="AW61" i="36" s="1" a="1"/>
  <c r="AW61" i="36" s="1"/>
  <c r="AK60" i="36"/>
  <c r="AW60" i="36" s="1" a="1"/>
  <c r="AW60" i="36" s="1"/>
  <c r="AK59" i="36"/>
  <c r="AW59" i="36" s="1" a="1"/>
  <c r="AW59" i="36" s="1"/>
  <c r="AK58" i="36"/>
  <c r="AK57" i="36"/>
  <c r="AK56" i="36"/>
  <c r="AW56" i="36" s="1" a="1"/>
  <c r="AW56" i="36" s="1"/>
  <c r="AK44" i="36"/>
  <c r="AV44" i="36" s="1"/>
  <c r="AK42" i="36"/>
  <c r="AW42" i="36" s="1" a="1"/>
  <c r="AW42" i="36" s="1"/>
  <c r="AK41" i="36"/>
  <c r="AK40" i="36"/>
  <c r="AK39" i="36"/>
  <c r="AW39" i="36" s="1" a="1"/>
  <c r="AW39" i="36" s="1"/>
  <c r="AK38" i="36"/>
  <c r="AK23" i="36"/>
  <c r="AK22" i="36"/>
  <c r="V236" i="36"/>
  <c r="V231" i="36"/>
  <c r="V176" i="36"/>
  <c r="V175" i="36"/>
  <c r="V174" i="36"/>
  <c r="V173" i="36"/>
  <c r="V172" i="36"/>
  <c r="V171" i="36"/>
  <c r="V170" i="36"/>
  <c r="V169" i="36"/>
  <c r="V166" i="36"/>
  <c r="V167" i="36" s="1"/>
  <c r="V136" i="36"/>
  <c r="V135" i="36"/>
  <c r="V134" i="36"/>
  <c r="V133" i="36"/>
  <c r="V132" i="36"/>
  <c r="V130" i="36"/>
  <c r="V126" i="36"/>
  <c r="V96" i="36"/>
  <c r="V95" i="36"/>
  <c r="V94" i="36"/>
  <c r="V93" i="36"/>
  <c r="V92" i="36"/>
  <c r="V90" i="36"/>
  <c r="V86" i="36"/>
  <c r="V87" i="36" s="1"/>
  <c r="V56" i="36"/>
  <c r="V55" i="36"/>
  <c r="V54" i="36"/>
  <c r="V53" i="36"/>
  <c r="V52" i="36"/>
  <c r="V51" i="36"/>
  <c r="V46" i="36"/>
  <c r="V47" i="36" s="1"/>
  <c r="V48" i="36" s="1"/>
  <c r="L93" i="26"/>
  <c r="L92" i="26"/>
  <c r="L91" i="26"/>
  <c r="L90" i="26"/>
  <c r="L89" i="26"/>
  <c r="L88" i="26"/>
  <c r="L83" i="26"/>
  <c r="L53" i="26"/>
  <c r="L52" i="26"/>
  <c r="L51" i="26"/>
  <c r="L50" i="26"/>
  <c r="L49" i="26"/>
  <c r="L48" i="26"/>
  <c r="L43" i="26"/>
  <c r="CI7" i="40" a="1"/>
  <c r="CI7" i="40" s="1"/>
  <c r="CI6" i="40"/>
  <c r="AJ546" i="40"/>
  <c r="AK546" i="40" s="1"/>
  <c r="BD546" i="40"/>
  <c r="BE546" i="40" s="1"/>
  <c r="BD545" i="40"/>
  <c r="BE545" i="40" s="1"/>
  <c r="BD544" i="40"/>
  <c r="BE544" i="40" s="1"/>
  <c r="BD543" i="40"/>
  <c r="BA542" i="40"/>
  <c r="BG541" i="40"/>
  <c r="BC541" i="40"/>
  <c r="BB540" i="40"/>
  <c r="BG539" i="40"/>
  <c r="BD539" i="40"/>
  <c r="BA546" i="40" s="1"/>
  <c r="BC539" i="40"/>
  <c r="BA545" i="40" s="1"/>
  <c r="BB539" i="40"/>
  <c r="BA544" i="40" s="1"/>
  <c r="BA539" i="40"/>
  <c r="BA543" i="40" s="1"/>
  <c r="BD538" i="40"/>
  <c r="BH541" i="40" s="1"/>
  <c r="BC538" i="40"/>
  <c r="BH539" i="40" s="1"/>
  <c r="BB538" i="40"/>
  <c r="BH537" i="40" s="1"/>
  <c r="BA538" i="40"/>
  <c r="BH535" i="40" s="1"/>
  <c r="BG537" i="40"/>
  <c r="BG535" i="40"/>
  <c r="BF534" i="40"/>
  <c r="BF532" i="40"/>
  <c r="AZ528" i="40"/>
  <c r="AZ527" i="40"/>
  <c r="AZ526" i="40"/>
  <c r="AZ525" i="40"/>
  <c r="AZ524" i="40"/>
  <c r="AZ523" i="40"/>
  <c r="BH519" i="40"/>
  <c r="BG519" i="40"/>
  <c r="BF519" i="40"/>
  <c r="BE519" i="40"/>
  <c r="BD519" i="40"/>
  <c r="BD517" i="40"/>
  <c r="BH516" i="40"/>
  <c r="BG516" i="40"/>
  <c r="BF516" i="40"/>
  <c r="BE516" i="40"/>
  <c r="BD516" i="40"/>
  <c r="BD514" i="40"/>
  <c r="AZ504" i="40"/>
  <c r="BE504" i="40" s="1"/>
  <c r="AZ503" i="40"/>
  <c r="BE503" i="40" s="1"/>
  <c r="AZ502" i="40"/>
  <c r="BE502" i="40" s="1"/>
  <c r="AZ501" i="40"/>
  <c r="BE501" i="40" s="1"/>
  <c r="AZ500" i="40"/>
  <c r="BE500" i="40" s="1"/>
  <c r="AZ499" i="40"/>
  <c r="BE499" i="40" s="1"/>
  <c r="AZ498" i="40"/>
  <c r="BE498" i="40" s="1"/>
  <c r="AZ497" i="40"/>
  <c r="BE497" i="40" s="1"/>
  <c r="AZ496" i="40"/>
  <c r="BE496" i="40" s="1"/>
  <c r="BF490" i="40"/>
  <c r="BF491" i="40" s="1"/>
  <c r="AZ490" i="40"/>
  <c r="AZ489" i="40"/>
  <c r="AZ488" i="40"/>
  <c r="BF487" i="40"/>
  <c r="BF488" i="40" s="1"/>
  <c r="AZ487" i="40"/>
  <c r="AZ486" i="40"/>
  <c r="AZ485" i="40"/>
  <c r="AZ484" i="40"/>
  <c r="BF483" i="40"/>
  <c r="AZ483" i="40"/>
  <c r="BF482" i="40"/>
  <c r="AZ482" i="40"/>
  <c r="AZ481" i="40"/>
  <c r="AZ480" i="40"/>
  <c r="AZ479" i="40"/>
  <c r="BF478" i="40"/>
  <c r="BF479" i="40" s="1"/>
  <c r="AZ478" i="40"/>
  <c r="AZ477" i="40"/>
  <c r="AZ476" i="40"/>
  <c r="AZ471" i="40"/>
  <c r="AZ470" i="40"/>
  <c r="AZ469" i="40"/>
  <c r="AZ468" i="40"/>
  <c r="AZ467" i="40"/>
  <c r="AZ466" i="40"/>
  <c r="AZ465" i="40"/>
  <c r="BF460" i="40"/>
  <c r="BA462" i="40" s="1"/>
  <c r="BF459" i="40"/>
  <c r="BA461" i="40" s="1"/>
  <c r="AZ452" i="40"/>
  <c r="AZ451" i="40"/>
  <c r="AZ450" i="40"/>
  <c r="AZ449" i="40"/>
  <c r="AZ448" i="40"/>
  <c r="AZ447" i="40"/>
  <c r="AZ446" i="40"/>
  <c r="AZ445" i="40"/>
  <c r="AZ444" i="40"/>
  <c r="AZ443" i="40"/>
  <c r="AZ442" i="40"/>
  <c r="AZ441" i="40"/>
  <c r="AZ440" i="40"/>
  <c r="AZ439" i="40"/>
  <c r="AZ438" i="40"/>
  <c r="AZ433" i="40"/>
  <c r="AZ432" i="40"/>
  <c r="AZ431" i="40"/>
  <c r="AZ430" i="40"/>
  <c r="AZ429" i="40"/>
  <c r="AZ428" i="40"/>
  <c r="AZ427" i="40"/>
  <c r="AZ426" i="40"/>
  <c r="AZ425" i="40"/>
  <c r="AZ424" i="40"/>
  <c r="AZ423" i="40"/>
  <c r="AZ422" i="40"/>
  <c r="AZ421" i="40"/>
  <c r="AZ420" i="40"/>
  <c r="AZ419" i="40"/>
  <c r="AZ414" i="40"/>
  <c r="AZ413" i="40"/>
  <c r="AZ412" i="40"/>
  <c r="AZ411" i="40"/>
  <c r="AZ410" i="40"/>
  <c r="AZ409" i="40"/>
  <c r="BE404" i="40"/>
  <c r="BF404" i="40" s="1"/>
  <c r="BE403" i="40"/>
  <c r="BF403" i="40" s="1"/>
  <c r="BE402" i="40"/>
  <c r="BF402" i="40" s="1"/>
  <c r="BE401" i="40"/>
  <c r="BF401" i="40" s="1"/>
  <c r="AZ395" i="40"/>
  <c r="AZ394" i="40"/>
  <c r="AZ393" i="40"/>
  <c r="AZ392" i="40"/>
  <c r="AZ391" i="40"/>
  <c r="AZ390" i="40"/>
  <c r="AZ389" i="40"/>
  <c r="AZ388" i="40"/>
  <c r="AZ387" i="40"/>
  <c r="AZ386" i="40"/>
  <c r="AZ385" i="40"/>
  <c r="BD383" i="40"/>
  <c r="AZ376" i="40"/>
  <c r="AZ375" i="40"/>
  <c r="AZ374" i="40"/>
  <c r="AZ373" i="40"/>
  <c r="AZ372" i="40"/>
  <c r="AZ371" i="40"/>
  <c r="AZ370" i="40"/>
  <c r="AZ369" i="40"/>
  <c r="AZ368" i="40"/>
  <c r="BD351" i="40"/>
  <c r="BD350" i="40"/>
  <c r="AZ338" i="40"/>
  <c r="AZ337" i="40"/>
  <c r="AZ336" i="40"/>
  <c r="AZ335" i="40"/>
  <c r="AZ334" i="40"/>
  <c r="AZ301" i="40"/>
  <c r="AZ300" i="40"/>
  <c r="BE299" i="40"/>
  <c r="AZ299" i="40"/>
  <c r="BH298" i="40"/>
  <c r="BD300" i="40" s="1"/>
  <c r="AZ298" i="40"/>
  <c r="AZ297" i="40"/>
  <c r="AZ296" i="40"/>
  <c r="BE295" i="40"/>
  <c r="AZ295" i="40"/>
  <c r="BE294" i="40"/>
  <c r="AZ294" i="40"/>
  <c r="AZ293" i="40"/>
  <c r="AZ292" i="40"/>
  <c r="BF292" i="40"/>
  <c r="BD296" i="40" s="1"/>
  <c r="AZ291" i="40"/>
  <c r="AZ290" i="40"/>
  <c r="BH289" i="40"/>
  <c r="AZ289" i="40"/>
  <c r="AZ288" i="40"/>
  <c r="AZ286" i="40"/>
  <c r="AZ287" i="40" s="1"/>
  <c r="AZ282" i="40"/>
  <c r="AZ281" i="40"/>
  <c r="AZ280" i="40"/>
  <c r="AZ279" i="40"/>
  <c r="AZ278" i="40"/>
  <c r="AZ277" i="40"/>
  <c r="AZ274" i="40"/>
  <c r="AZ271" i="40"/>
  <c r="AZ267" i="40"/>
  <c r="AZ268" i="40" s="1"/>
  <c r="AJ545" i="40"/>
  <c r="AK545" i="40" s="1"/>
  <c r="AJ544" i="40"/>
  <c r="AK544" i="40" s="1"/>
  <c r="AJ543" i="40"/>
  <c r="AG542" i="40"/>
  <c r="AM541" i="40"/>
  <c r="AI541" i="40"/>
  <c r="AH540" i="40"/>
  <c r="AM539" i="40"/>
  <c r="AJ539" i="40"/>
  <c r="AG546" i="40" s="1"/>
  <c r="AI539" i="40"/>
  <c r="AG545" i="40" s="1"/>
  <c r="AH539" i="40"/>
  <c r="AG544" i="40" s="1"/>
  <c r="AG539" i="40"/>
  <c r="AG543" i="40" s="1"/>
  <c r="AJ538" i="40"/>
  <c r="AN541" i="40" s="1"/>
  <c r="AI538" i="40"/>
  <c r="AN539" i="40" s="1"/>
  <c r="AH538" i="40"/>
  <c r="AN537" i="40" s="1"/>
  <c r="AG538" i="40"/>
  <c r="AN535" i="40" s="1"/>
  <c r="AM537" i="40"/>
  <c r="AM535" i="40"/>
  <c r="AL534" i="40"/>
  <c r="AL532" i="40"/>
  <c r="AF528" i="40"/>
  <c r="AF527" i="40"/>
  <c r="AF526" i="40"/>
  <c r="AF525" i="40"/>
  <c r="AF524" i="40"/>
  <c r="AF523" i="40"/>
  <c r="AF504" i="40"/>
  <c r="AK504" i="40" s="1"/>
  <c r="AF503" i="40"/>
  <c r="AK503" i="40" s="1"/>
  <c r="AF502" i="40"/>
  <c r="AK502" i="40" s="1"/>
  <c r="AF501" i="40"/>
  <c r="AK501" i="40" s="1"/>
  <c r="AF500" i="40"/>
  <c r="AK500" i="40" s="1"/>
  <c r="AF499" i="40"/>
  <c r="AK499" i="40" s="1"/>
  <c r="AF498" i="40"/>
  <c r="AK498" i="40" s="1"/>
  <c r="AF497" i="40"/>
  <c r="AK497" i="40" s="1"/>
  <c r="AF496" i="40"/>
  <c r="AK496" i="40" s="1"/>
  <c r="AM490" i="40"/>
  <c r="AM491" i="40" s="1"/>
  <c r="AF490" i="40"/>
  <c r="AF489" i="40"/>
  <c r="AF488" i="40"/>
  <c r="AM487" i="40"/>
  <c r="AM488" i="40" s="1"/>
  <c r="AF487" i="40"/>
  <c r="AF486" i="40"/>
  <c r="AF485" i="40"/>
  <c r="AF484" i="40"/>
  <c r="AM483" i="40"/>
  <c r="AF483" i="40"/>
  <c r="AM482" i="40"/>
  <c r="AF482" i="40"/>
  <c r="AF481" i="40"/>
  <c r="AF480" i="40"/>
  <c r="AF479" i="40"/>
  <c r="AM478" i="40"/>
  <c r="AM479" i="40" s="1"/>
  <c r="AF478" i="40"/>
  <c r="AF477" i="40"/>
  <c r="AF476" i="40"/>
  <c r="AF471" i="40"/>
  <c r="AF470" i="40"/>
  <c r="AF469" i="40"/>
  <c r="AF468" i="40"/>
  <c r="AF467" i="40"/>
  <c r="AF466" i="40"/>
  <c r="AF465" i="40"/>
  <c r="AL460" i="40"/>
  <c r="AG462" i="40" s="1"/>
  <c r="AL459" i="40"/>
  <c r="AG461" i="40" s="1"/>
  <c r="AF452" i="40"/>
  <c r="AF451" i="40"/>
  <c r="AF450" i="40"/>
  <c r="AL449" i="40"/>
  <c r="AF449" i="40"/>
  <c r="AF448" i="40"/>
  <c r="AF447" i="40"/>
  <c r="AF446" i="40"/>
  <c r="AF445" i="40"/>
  <c r="AF444" i="40"/>
  <c r="AF443" i="40"/>
  <c r="AF442" i="40"/>
  <c r="AF441" i="40"/>
  <c r="AF440" i="40"/>
  <c r="AF439" i="40"/>
  <c r="AF438" i="40"/>
  <c r="AF433" i="40"/>
  <c r="AF432" i="40"/>
  <c r="AF431" i="40"/>
  <c r="AF430" i="40"/>
  <c r="AF429" i="40"/>
  <c r="AF428" i="40"/>
  <c r="AF427" i="40"/>
  <c r="AF426" i="40"/>
  <c r="AF425" i="40"/>
  <c r="AF424" i="40"/>
  <c r="AF423" i="40"/>
  <c r="AF422" i="40"/>
  <c r="AF421" i="40"/>
  <c r="AF420" i="40"/>
  <c r="AF419" i="40"/>
  <c r="AF414" i="40"/>
  <c r="AF413" i="40"/>
  <c r="AF412" i="40"/>
  <c r="AF411" i="40"/>
  <c r="AF410" i="40"/>
  <c r="AF409" i="40"/>
  <c r="AK404" i="40"/>
  <c r="AL404" i="40" s="1"/>
  <c r="AK403" i="40"/>
  <c r="AL403" i="40" s="1"/>
  <c r="AK402" i="40"/>
  <c r="AL402" i="40" s="1"/>
  <c r="AK401" i="40"/>
  <c r="AL401" i="40" s="1"/>
  <c r="AF395" i="40"/>
  <c r="AF394" i="40"/>
  <c r="AF393" i="40"/>
  <c r="AF392" i="40"/>
  <c r="AF391" i="40"/>
  <c r="AF390" i="40"/>
  <c r="AF389" i="40"/>
  <c r="AF388" i="40"/>
  <c r="AF387" i="40"/>
  <c r="AF386" i="40"/>
  <c r="AF385" i="40"/>
  <c r="AK383" i="40"/>
  <c r="AF376" i="40"/>
  <c r="AF375" i="40"/>
  <c r="AF374" i="40"/>
  <c r="AF373" i="40"/>
  <c r="AF372" i="40"/>
  <c r="AF371" i="40"/>
  <c r="AF370" i="40"/>
  <c r="AF369" i="40"/>
  <c r="AF368" i="40"/>
  <c r="AI366" i="40"/>
  <c r="AJ351" i="40"/>
  <c r="AJ350" i="40"/>
  <c r="AF338" i="40"/>
  <c r="AF337" i="40"/>
  <c r="AF336" i="40"/>
  <c r="AF335" i="40"/>
  <c r="AF334" i="40"/>
  <c r="AF301" i="40"/>
  <c r="AF300" i="40"/>
  <c r="AK299" i="40"/>
  <c r="AF299" i="40"/>
  <c r="AN298" i="40"/>
  <c r="AJ300" i="40" s="1"/>
  <c r="AF298" i="40"/>
  <c r="AF297" i="40"/>
  <c r="AF296" i="40"/>
  <c r="AK295" i="40"/>
  <c r="AF295" i="40"/>
  <c r="AK294" i="40"/>
  <c r="AF294" i="40"/>
  <c r="AF293" i="40"/>
  <c r="AF292" i="40"/>
  <c r="AN291" i="40"/>
  <c r="AJ296" i="40" s="1"/>
  <c r="AF291" i="40"/>
  <c r="AF290" i="40"/>
  <c r="AN289" i="40"/>
  <c r="AF289" i="40"/>
  <c r="AF288" i="40"/>
  <c r="AF287" i="40"/>
  <c r="AF286" i="40"/>
  <c r="AF282" i="40"/>
  <c r="AF281" i="40"/>
  <c r="AF280" i="40"/>
  <c r="AF279" i="40"/>
  <c r="AF278" i="40"/>
  <c r="AF277" i="40"/>
  <c r="AF276" i="40"/>
  <c r="AF275" i="40"/>
  <c r="AF274" i="40"/>
  <c r="AF273" i="40"/>
  <c r="AF272" i="40"/>
  <c r="AF271" i="40"/>
  <c r="AF270" i="40"/>
  <c r="AF269" i="40"/>
  <c r="AF268" i="40"/>
  <c r="AF267" i="40"/>
  <c r="AW47" i="37" l="1" a="1"/>
  <c r="AW47" i="37" s="1"/>
  <c r="AW142" i="37" a="1"/>
  <c r="AW142" i="37" s="1"/>
  <c r="AW192" i="37" a="1"/>
  <c r="AW192" i="37" s="1"/>
  <c r="AV249" i="37"/>
  <c r="AW275" i="37" a="1"/>
  <c r="AW275" i="37" s="1"/>
  <c r="AV341" i="37"/>
  <c r="AW217" i="37" a="1"/>
  <c r="AW217" i="37" s="1"/>
  <c r="AV484" i="37"/>
  <c r="AW112" i="37" a="1"/>
  <c r="AW112" i="37" s="1"/>
  <c r="AV461" i="37"/>
  <c r="AV239" i="37"/>
  <c r="AW250" i="37" a="1"/>
  <c r="AW250" i="37" s="1"/>
  <c r="AW316" i="37" a="1"/>
  <c r="AW316" i="37" s="1"/>
  <c r="AV329" i="37"/>
  <c r="AV504" i="37"/>
  <c r="AV515" i="37"/>
  <c r="AV309" i="37"/>
  <c r="AV175" i="37"/>
  <c r="AV363" i="37"/>
  <c r="AV377" i="37"/>
  <c r="AV87" i="37"/>
  <c r="AV259" i="37"/>
  <c r="AW420" i="37" a="1"/>
  <c r="AW420" i="37" s="1"/>
  <c r="AW155" i="37" a="1"/>
  <c r="AW155" i="37" s="1"/>
  <c r="AW157" i="37" a="1"/>
  <c r="AW157" i="37" s="1"/>
  <c r="AV277" i="37"/>
  <c r="AV439" i="37"/>
  <c r="AV479" i="37"/>
  <c r="AW444" i="37" a="1"/>
  <c r="AW444" i="37" s="1"/>
  <c r="AV283" i="37"/>
  <c r="AW524" i="37" a="1"/>
  <c r="AW524" i="37" s="1"/>
  <c r="AW76" i="37" a="1"/>
  <c r="AW76" i="37" s="1"/>
  <c r="AW165" i="37" a="1"/>
  <c r="AW165" i="37" s="1"/>
  <c r="AV435" i="37"/>
  <c r="AW448" i="37" a="1"/>
  <c r="AW448" i="37" s="1"/>
  <c r="AW512" i="37" a="1"/>
  <c r="AW512" i="37" s="1"/>
  <c r="AW180" i="37" a="1"/>
  <c r="AW180" i="37" s="1"/>
  <c r="AW55" i="37" a="1"/>
  <c r="AW55" i="37" s="1"/>
  <c r="AW92" i="37" a="1"/>
  <c r="AW92" i="37" s="1"/>
  <c r="AV187" i="37"/>
  <c r="AW325" i="37" a="1"/>
  <c r="AW325" i="37" s="1"/>
  <c r="AV119" i="37"/>
  <c r="AW292" i="37" a="1"/>
  <c r="AW292" i="37" s="1"/>
  <c r="AV480" i="37"/>
  <c r="AW123" i="37" a="1"/>
  <c r="AW123" i="37" s="1"/>
  <c r="AW406" i="37" a="1"/>
  <c r="AW406" i="37" s="1"/>
  <c r="AV71" i="37"/>
  <c r="AV197" i="37"/>
  <c r="AV415" i="37"/>
  <c r="AV506" i="37"/>
  <c r="AW538" i="37" a="1"/>
  <c r="AW538" i="37" s="1"/>
  <c r="AW160" i="37" a="1"/>
  <c r="AW160" i="37" s="1"/>
  <c r="AW268" i="37" a="1"/>
  <c r="AW268" i="37" s="1"/>
  <c r="AW360" i="37" a="1"/>
  <c r="AW360" i="37" s="1"/>
  <c r="AW456" i="37" a="1"/>
  <c r="AW456" i="37" s="1"/>
  <c r="AV494" i="37"/>
  <c r="AV474" i="36"/>
  <c r="AW416" i="36" a="1"/>
  <c r="AW416" i="36" s="1"/>
  <c r="AV434" i="36"/>
  <c r="AV529" i="36"/>
  <c r="AV140" i="36"/>
  <c r="AW326" i="36" a="1"/>
  <c r="AW326" i="36" s="1"/>
  <c r="AW500" i="36" a="1"/>
  <c r="AW500" i="36" s="1"/>
  <c r="AW104" i="36" a="1"/>
  <c r="AW104" i="36" s="1"/>
  <c r="AV183" i="36"/>
  <c r="AW464" i="36" a="1"/>
  <c r="AW464" i="36" s="1"/>
  <c r="AW407" i="36" a="1"/>
  <c r="AW407" i="36" s="1"/>
  <c r="AV505" i="36"/>
  <c r="AV39" i="36"/>
  <c r="AV262" i="36"/>
  <c r="AW319" i="36" a="1"/>
  <c r="AW319" i="36" s="1"/>
  <c r="AV397" i="36"/>
  <c r="AW409" i="36" a="1"/>
  <c r="AW409" i="36" s="1"/>
  <c r="AW508" i="36" a="1"/>
  <c r="AW508" i="36" s="1"/>
  <c r="AV498" i="36"/>
  <c r="AW149" i="36" a="1"/>
  <c r="AW149" i="36" s="1"/>
  <c r="AV296" i="36"/>
  <c r="AW263" i="36" a="1"/>
  <c r="AW263" i="36" s="1"/>
  <c r="AV278" i="36"/>
  <c r="AW292" i="36" a="1"/>
  <c r="AW292" i="36" s="1"/>
  <c r="AW176" i="36" a="1"/>
  <c r="AW176" i="36" s="1"/>
  <c r="AW145" i="36" a="1"/>
  <c r="AW145" i="36" s="1"/>
  <c r="AV399" i="36"/>
  <c r="AW101" i="36" a="1"/>
  <c r="AW101" i="36" s="1"/>
  <c r="AW470" i="36" a="1"/>
  <c r="AW470" i="36" s="1"/>
  <c r="AV71" i="36"/>
  <c r="AW177" i="36" a="1"/>
  <c r="AW177" i="36" s="1"/>
  <c r="AV459" i="36"/>
  <c r="AV289" i="36"/>
  <c r="AV60" i="36"/>
  <c r="AW182" i="36" a="1"/>
  <c r="AW182" i="36" s="1"/>
  <c r="AW300" i="36" a="1"/>
  <c r="AW300" i="36" s="1"/>
  <c r="AV516" i="36"/>
  <c r="AH541" i="40"/>
  <c r="AG547" i="40" s="1"/>
  <c r="AJ547" i="40"/>
  <c r="AG541" i="40" s="1"/>
  <c r="BH542" i="40"/>
  <c r="BD547" i="40"/>
  <c r="BA541" i="40" s="1"/>
  <c r="AV312" i="36"/>
  <c r="AV290" i="36"/>
  <c r="AW359" i="36" a="1"/>
  <c r="AW359" i="36" s="1"/>
  <c r="AV388" i="36"/>
  <c r="AV253" i="36"/>
  <c r="AW253" i="36" a="1"/>
  <c r="AW253" i="36" s="1"/>
  <c r="AW400" i="36" a="1"/>
  <c r="AW400" i="36" s="1"/>
  <c r="AW150" i="36" a="1"/>
  <c r="AW150" i="36" s="1"/>
  <c r="AW401" i="36" a="1"/>
  <c r="AW401" i="36" s="1"/>
  <c r="AV401" i="36"/>
  <c r="AV224" i="36"/>
  <c r="AV488" i="36"/>
  <c r="AW164" i="36" a="1"/>
  <c r="AW164" i="36" s="1"/>
  <c r="AW339" i="36" a="1"/>
  <c r="AW339" i="36" s="1"/>
  <c r="AW540" i="36" a="1"/>
  <c r="AW540" i="36" s="1"/>
  <c r="AV281" i="36"/>
  <c r="AV79" i="36"/>
  <c r="AW185" i="36" a="1"/>
  <c r="AW185" i="36" s="1"/>
  <c r="AV69" i="36"/>
  <c r="AV98" i="36"/>
  <c r="AV99" i="36"/>
  <c r="AV42" i="36"/>
  <c r="AV59" i="36"/>
  <c r="AW179" i="36" a="1"/>
  <c r="AW179" i="36" s="1"/>
  <c r="AV249" i="36"/>
  <c r="AV384" i="36"/>
  <c r="AV520" i="36"/>
  <c r="AW96" i="36" a="1"/>
  <c r="AW96" i="36" s="1"/>
  <c r="AV392" i="36"/>
  <c r="AW392" i="36" a="1"/>
  <c r="AW392" i="36" s="1"/>
  <c r="AV269" i="36"/>
  <c r="AV328" i="36"/>
  <c r="AV340" i="36"/>
  <c r="AW380" i="36" a="1"/>
  <c r="AW380" i="36" s="1"/>
  <c r="AV227" i="36"/>
  <c r="AV341" i="36"/>
  <c r="AW341" i="36" a="1"/>
  <c r="AW341" i="36" s="1"/>
  <c r="AW477" i="36" a="1"/>
  <c r="AW477" i="36" s="1"/>
  <c r="AV477" i="36"/>
  <c r="AV178" i="36"/>
  <c r="AV530" i="36"/>
  <c r="AV543" i="36"/>
  <c r="AV309" i="36"/>
  <c r="AV329" i="36"/>
  <c r="AV456" i="36"/>
  <c r="AW544" i="36" a="1"/>
  <c r="AW544" i="36" s="1"/>
  <c r="AV544" i="36"/>
  <c r="AW330" i="36" a="1"/>
  <c r="AW330" i="36" s="1"/>
  <c r="AV330" i="36"/>
  <c r="AV357" i="36"/>
  <c r="AV70" i="36"/>
  <c r="AV159" i="36"/>
  <c r="AV311" i="36"/>
  <c r="AV358" i="36"/>
  <c r="AW371" i="36" a="1"/>
  <c r="AW371" i="36" s="1"/>
  <c r="AV371" i="36"/>
  <c r="AV433" i="36"/>
  <c r="AV445" i="36"/>
  <c r="AV136" i="36"/>
  <c r="AW251" i="36" a="1"/>
  <c r="AW251" i="36" s="1"/>
  <c r="AV348" i="36"/>
  <c r="AW448" i="36" a="1"/>
  <c r="AW448" i="36" s="1"/>
  <c r="AV448" i="36"/>
  <c r="AV423" i="36"/>
  <c r="AW511" i="36" a="1"/>
  <c r="AW511" i="36" s="1"/>
  <c r="AV511" i="36"/>
  <c r="AV61" i="36"/>
  <c r="AW120" i="36" a="1"/>
  <c r="AW120" i="36" s="1"/>
  <c r="AV302" i="36"/>
  <c r="AW302" i="36" a="1"/>
  <c r="AW302" i="36" s="1"/>
  <c r="AW390" i="36" a="1"/>
  <c r="AW390" i="36" s="1"/>
  <c r="AW38" i="36" a="1"/>
  <c r="AW38" i="36" s="1"/>
  <c r="AV38" i="36"/>
  <c r="AV475" i="36"/>
  <c r="AW454" i="36" a="1"/>
  <c r="AW454" i="36" s="1"/>
  <c r="AV465" i="36"/>
  <c r="AW491" i="36" a="1"/>
  <c r="AW491" i="36" s="1"/>
  <c r="AV491" i="36"/>
  <c r="AW80" i="36" a="1"/>
  <c r="AW80" i="36" s="1"/>
  <c r="AW270" i="36" a="1"/>
  <c r="AW270" i="36" s="1"/>
  <c r="AW382" i="36" a="1"/>
  <c r="AW382" i="36" s="1"/>
  <c r="AV382" i="36"/>
  <c r="AV417" i="36"/>
  <c r="AW259" i="36" a="1"/>
  <c r="AW259" i="36" s="1"/>
  <c r="AV320" i="36"/>
  <c r="AV467" i="36"/>
  <c r="AV418" i="36"/>
  <c r="AV151" i="36"/>
  <c r="AV293" i="36"/>
  <c r="AW438" i="36" a="1"/>
  <c r="AW438" i="36" s="1"/>
  <c r="AV502" i="36"/>
  <c r="AV82" i="36"/>
  <c r="AW124" i="36" a="1"/>
  <c r="AW124" i="36" s="1"/>
  <c r="AW142" i="36" a="1"/>
  <c r="AW142" i="36" s="1"/>
  <c r="AW160" i="36" a="1"/>
  <c r="AW160" i="36" s="1"/>
  <c r="AW286" i="36" a="1"/>
  <c r="AW286" i="36" s="1"/>
  <c r="AV481" i="36"/>
  <c r="AW44" i="36" a="1"/>
  <c r="AW44" i="36" s="1"/>
  <c r="AW62" i="36" a="1"/>
  <c r="AW62" i="36" s="1"/>
  <c r="AV72" i="36"/>
  <c r="AV181" i="36"/>
  <c r="AV402" i="36"/>
  <c r="AV450" i="36"/>
  <c r="AV513" i="36"/>
  <c r="AV294" i="36"/>
  <c r="AV420" i="36"/>
  <c r="AV430" i="36"/>
  <c r="AV472" i="36"/>
  <c r="AV103" i="36"/>
  <c r="AW144" i="36" a="1"/>
  <c r="AW144" i="36" s="1"/>
  <c r="AW161" i="36" a="1"/>
  <c r="AW161" i="36" s="1"/>
  <c r="AW266" i="36" a="1"/>
  <c r="AW266" i="36" s="1"/>
  <c r="AV277" i="36"/>
  <c r="AV288" i="36"/>
  <c r="AV306" i="36"/>
  <c r="AW325" i="36" a="1"/>
  <c r="AW325" i="36" s="1"/>
  <c r="AV325" i="36"/>
  <c r="AV403" i="36"/>
  <c r="AV414" i="36"/>
  <c r="AV483" i="36"/>
  <c r="AV504" i="36"/>
  <c r="AW536" i="36" a="1"/>
  <c r="AW536" i="36" s="1"/>
  <c r="AW546" i="36" a="1"/>
  <c r="AW546" i="36" s="1"/>
  <c r="AW274" i="36" a="1"/>
  <c r="AW274" i="36" s="1"/>
  <c r="AW352" i="36" a="1"/>
  <c r="AW352" i="36" s="1"/>
  <c r="AV324" i="36"/>
  <c r="AV419" i="36"/>
  <c r="AW429" i="36" a="1"/>
  <c r="AW429" i="36" s="1"/>
  <c r="AW343" i="36" a="1"/>
  <c r="AW343" i="36" s="1"/>
  <c r="AV343" i="36"/>
  <c r="AV385" i="36"/>
  <c r="AV545" i="36"/>
  <c r="AV192" i="36"/>
  <c r="AW257" i="36" a="1"/>
  <c r="AW257" i="36" s="1"/>
  <c r="AV345" i="36"/>
  <c r="AV356" i="36"/>
  <c r="AV364" i="36"/>
  <c r="AV378" i="36"/>
  <c r="AV386" i="36"/>
  <c r="AW421" i="36" a="1"/>
  <c r="AW421" i="36" s="1"/>
  <c r="AV421" i="36"/>
  <c r="AV442" i="36"/>
  <c r="AV515" i="36"/>
  <c r="AV180" i="36"/>
  <c r="AW189" i="36" a="1"/>
  <c r="AW189" i="36" s="1"/>
  <c r="AV393" i="36"/>
  <c r="AV523" i="36"/>
  <c r="AW363" i="36" a="1"/>
  <c r="AW363" i="36" s="1"/>
  <c r="AV162" i="36"/>
  <c r="AW267" i="36" a="1"/>
  <c r="AW267" i="36" s="1"/>
  <c r="AW318" i="36" a="1"/>
  <c r="AW318" i="36" s="1"/>
  <c r="AV318" i="36"/>
  <c r="AV432" i="36"/>
  <c r="AW452" i="36" a="1"/>
  <c r="AW452" i="36" s="1"/>
  <c r="AV484" i="36"/>
  <c r="AV497" i="36"/>
  <c r="AV527" i="36"/>
  <c r="AV254" i="36"/>
  <c r="AV361" i="36"/>
  <c r="AV431" i="36"/>
  <c r="AV440" i="36"/>
  <c r="AV499" i="36"/>
  <c r="AV507" i="36"/>
  <c r="AW528" i="36" a="1"/>
  <c r="AW528" i="36" s="1"/>
  <c r="AW538" i="36" a="1"/>
  <c r="AW538" i="36" s="1"/>
  <c r="AV56" i="36"/>
  <c r="AV84" i="36"/>
  <c r="AW310" i="36" a="1"/>
  <c r="AW310" i="36" s="1"/>
  <c r="AW354" i="36" a="1"/>
  <c r="AW354" i="36" s="1"/>
  <c r="AV389" i="36"/>
  <c r="AV449" i="36"/>
  <c r="AV489" i="36"/>
  <c r="AW169" i="37" a="1"/>
  <c r="AW169" i="37" s="1"/>
  <c r="AV169" i="37"/>
  <c r="AV273" i="37"/>
  <c r="AV103" i="37"/>
  <c r="AW228" i="37" a="1"/>
  <c r="AW228" i="37" s="1"/>
  <c r="AW264" i="37" a="1"/>
  <c r="AW264" i="37" s="1"/>
  <c r="AV321" i="37"/>
  <c r="AV159" i="37"/>
  <c r="AV311" i="37"/>
  <c r="AW471" i="37" a="1"/>
  <c r="AW471" i="37" s="1"/>
  <c r="AV471" i="37"/>
  <c r="AV63" i="37"/>
  <c r="AW105" i="37" a="1"/>
  <c r="AW105" i="37" s="1"/>
  <c r="AV105" i="37"/>
  <c r="AV424" i="37"/>
  <c r="AV151" i="37"/>
  <c r="AV203" i="37"/>
  <c r="AW322" i="37" a="1"/>
  <c r="AW322" i="37" s="1"/>
  <c r="AW345" i="37" a="1"/>
  <c r="AW345" i="37" s="1"/>
  <c r="AV345" i="37"/>
  <c r="AV531" i="37"/>
  <c r="AV333" i="37"/>
  <c r="AW333" i="37" a="1"/>
  <c r="AW333" i="37" s="1"/>
  <c r="AV416" i="37"/>
  <c r="AW449" i="37" a="1"/>
  <c r="AW449" i="37" s="1"/>
  <c r="AV449" i="37"/>
  <c r="AV425" i="37"/>
  <c r="AV39" i="37"/>
  <c r="AW128" i="37" a="1"/>
  <c r="AW128" i="37" s="1"/>
  <c r="AV269" i="37"/>
  <c r="AW269" i="37" a="1"/>
  <c r="AW269" i="37" s="1"/>
  <c r="AW394" i="37" a="1"/>
  <c r="AW394" i="37" s="1"/>
  <c r="AW438" i="37" a="1"/>
  <c r="AW438" i="37" s="1"/>
  <c r="AV438" i="37"/>
  <c r="AV507" i="37"/>
  <c r="AV544" i="37"/>
  <c r="AV407" i="37"/>
  <c r="AV417" i="37"/>
  <c r="AV143" i="37"/>
  <c r="AV184" i="37"/>
  <c r="AW194" i="37" a="1"/>
  <c r="AW194" i="37" s="1"/>
  <c r="AV522" i="37"/>
  <c r="AW397" i="37" a="1"/>
  <c r="AW397" i="37" s="1"/>
  <c r="AV397" i="37"/>
  <c r="AV408" i="37"/>
  <c r="AV418" i="37"/>
  <c r="AW111" i="37" a="1"/>
  <c r="AW111" i="37" s="1"/>
  <c r="AV121" i="37"/>
  <c r="AW271" i="37" a="1"/>
  <c r="AW271" i="37" s="1"/>
  <c r="AW280" i="37" a="1"/>
  <c r="AW280" i="37" s="1"/>
  <c r="AW362" i="37" a="1"/>
  <c r="AW362" i="37" s="1"/>
  <c r="AV373" i="37"/>
  <c r="AV101" i="37"/>
  <c r="AV177" i="37"/>
  <c r="AV185" i="37"/>
  <c r="AW295" i="37" a="1"/>
  <c r="AW295" i="37" s="1"/>
  <c r="AV295" i="37"/>
  <c r="AW385" i="37" a="1"/>
  <c r="AW385" i="37" s="1"/>
  <c r="AV385" i="37"/>
  <c r="AW91" i="37" a="1"/>
  <c r="AW91" i="37" s="1"/>
  <c r="AV91" i="37"/>
  <c r="AV81" i="37"/>
  <c r="AV178" i="37"/>
  <c r="AW354" i="37" a="1"/>
  <c r="AW354" i="37" s="1"/>
  <c r="AV388" i="37"/>
  <c r="AW93" i="37" a="1"/>
  <c r="AW93" i="37" s="1"/>
  <c r="AV93" i="37"/>
  <c r="AW343" i="37" a="1"/>
  <c r="AW343" i="37" s="1"/>
  <c r="AV343" i="37"/>
  <c r="AV459" i="37"/>
  <c r="AV241" i="37"/>
  <c r="AV37" i="37"/>
  <c r="AV301" i="37"/>
  <c r="AW356" i="37" a="1"/>
  <c r="AW356" i="37" s="1"/>
  <c r="AV436" i="37"/>
  <c r="AV85" i="37"/>
  <c r="AV543" i="37"/>
  <c r="AV183" i="37"/>
  <c r="AW232" i="37" a="1"/>
  <c r="AW232" i="37" s="1"/>
  <c r="AV313" i="37"/>
  <c r="AW520" i="37" a="1"/>
  <c r="AW520" i="37" s="1"/>
  <c r="AV520" i="37"/>
  <c r="AV205" i="37"/>
  <c r="AW233" i="37" a="1"/>
  <c r="AW233" i="37" s="1"/>
  <c r="AV233" i="37"/>
  <c r="AW291" i="37" a="1"/>
  <c r="AW291" i="37" s="1"/>
  <c r="AV291" i="37"/>
  <c r="AW476" i="37" a="1"/>
  <c r="AW476" i="37" s="1"/>
  <c r="AV534" i="37"/>
  <c r="AV221" i="37"/>
  <c r="AW221" i="37" a="1"/>
  <c r="AW221" i="37" s="1"/>
  <c r="AW361" i="37" a="1"/>
  <c r="AW361" i="37" s="1"/>
  <c r="AV361" i="37"/>
  <c r="AV499" i="37"/>
  <c r="AW293" i="37" a="1"/>
  <c r="AW293" i="37" s="1"/>
  <c r="AV293" i="37"/>
  <c r="AV383" i="37"/>
  <c r="AW440" i="37" a="1"/>
  <c r="AW440" i="37" s="1"/>
  <c r="AV440" i="37"/>
  <c r="AV488" i="37"/>
  <c r="AW510" i="37" a="1"/>
  <c r="AW510" i="37" s="1"/>
  <c r="AV510" i="37"/>
  <c r="AV489" i="37"/>
  <c r="AV502" i="37"/>
  <c r="AW161" i="37" a="1"/>
  <c r="AW161" i="37" s="1"/>
  <c r="AV161" i="37"/>
  <c r="AV96" i="37"/>
  <c r="AW124" i="37" a="1"/>
  <c r="AW124" i="37" s="1"/>
  <c r="AV124" i="37"/>
  <c r="AV135" i="37"/>
  <c r="AV152" i="37"/>
  <c r="AV171" i="37"/>
  <c r="AV255" i="37"/>
  <c r="AV284" i="37"/>
  <c r="AW284" i="37" a="1"/>
  <c r="AW284" i="37" s="1"/>
  <c r="AW347" i="37" a="1"/>
  <c r="AW347" i="37" s="1"/>
  <c r="AV357" i="37"/>
  <c r="AV481" i="37"/>
  <c r="AW513" i="37" a="1"/>
  <c r="AW513" i="37" s="1"/>
  <c r="AV513" i="37"/>
  <c r="AW116" i="37" a="1"/>
  <c r="AW116" i="37" s="1"/>
  <c r="AV144" i="37"/>
  <c r="AV179" i="37"/>
  <c r="AW188" i="37" a="1"/>
  <c r="AW188" i="37" s="1"/>
  <c r="AV188" i="37"/>
  <c r="AV211" i="37"/>
  <c r="AW222" i="37" a="1"/>
  <c r="AW222" i="37" s="1"/>
  <c r="AV307" i="37"/>
  <c r="AV401" i="37"/>
  <c r="AV442" i="37"/>
  <c r="AV464" i="37"/>
  <c r="AV472" i="37"/>
  <c r="AV492" i="37"/>
  <c r="AW492" i="37" a="1"/>
  <c r="AW492" i="37" s="1"/>
  <c r="AV525" i="37"/>
  <c r="AV536" i="37"/>
  <c r="AV163" i="37"/>
  <c r="AW266" i="37" a="1"/>
  <c r="AW266" i="37" s="1"/>
  <c r="AW348" i="37" a="1"/>
  <c r="AW348" i="37" s="1"/>
  <c r="AW454" i="37" a="1"/>
  <c r="AW454" i="37" s="1"/>
  <c r="AV482" i="37"/>
  <c r="AV547" i="37"/>
  <c r="AW145" i="37" a="1"/>
  <c r="AW145" i="37" s="1"/>
  <c r="AV145" i="37"/>
  <c r="AV154" i="37"/>
  <c r="AV201" i="37"/>
  <c r="AV247" i="37"/>
  <c r="AW359" i="37" a="1"/>
  <c r="AW359" i="37" s="1"/>
  <c r="AV359" i="37"/>
  <c r="AV392" i="37"/>
  <c r="AV402" i="37"/>
  <c r="AV108" i="37"/>
  <c r="AV127" i="37"/>
  <c r="AV137" i="37"/>
  <c r="AV173" i="37"/>
  <c r="AW181" i="37" a="1"/>
  <c r="AW181" i="37" s="1"/>
  <c r="AV181" i="37"/>
  <c r="AW213" i="37" a="1"/>
  <c r="AW213" i="37" s="1"/>
  <c r="AV213" i="37"/>
  <c r="AV257" i="37"/>
  <c r="AV287" i="37"/>
  <c r="AW298" i="37" a="1"/>
  <c r="AW298" i="37" s="1"/>
  <c r="AW349" i="37" a="1"/>
  <c r="AW349" i="37" s="1"/>
  <c r="AW380" i="37" a="1"/>
  <c r="AW380" i="37" s="1"/>
  <c r="AV443" i="37"/>
  <c r="AV465" i="37"/>
  <c r="AW248" i="37" a="1"/>
  <c r="AW248" i="37" s="1"/>
  <c r="AW299" i="37" a="1"/>
  <c r="AW299" i="37" s="1"/>
  <c r="AV299" i="37"/>
  <c r="AW516" i="37" a="1"/>
  <c r="AW516" i="37" s="1"/>
  <c r="AV528" i="37"/>
  <c r="AV31" i="37"/>
  <c r="AV75" i="37"/>
  <c r="AV83" i="37"/>
  <c r="AW99" i="37" a="1"/>
  <c r="AW99" i="37" s="1"/>
  <c r="AV114" i="37"/>
  <c r="AV122" i="37"/>
  <c r="AV130" i="37"/>
  <c r="AV138" i="37"/>
  <c r="AV153" i="37"/>
  <c r="AV167" i="37"/>
  <c r="AV223" i="37"/>
  <c r="AV267" i="37"/>
  <c r="AW274" i="37" a="1"/>
  <c r="AW274" i="37" s="1"/>
  <c r="AW282" i="37" a="1"/>
  <c r="AW282" i="37" s="1"/>
  <c r="AW308" i="37" a="1"/>
  <c r="AW308" i="37" s="1"/>
  <c r="AW315" i="37" a="1"/>
  <c r="AW315" i="37" s="1"/>
  <c r="AW365" i="37" a="1"/>
  <c r="AW365" i="37" s="1"/>
  <c r="AW376" i="37" a="1"/>
  <c r="AW376" i="37" s="1"/>
  <c r="AV410" i="37"/>
  <c r="AV457" i="37"/>
  <c r="AV466" i="37"/>
  <c r="AV503" i="37"/>
  <c r="AV529" i="37"/>
  <c r="AV545" i="37"/>
  <c r="AW107" i="37" a="1"/>
  <c r="AW107" i="37" s="1"/>
  <c r="AW196" i="37" a="1"/>
  <c r="AW196" i="37" s="1"/>
  <c r="AW214" i="37" a="1"/>
  <c r="AW214" i="37" s="1"/>
  <c r="AW300" i="37" a="1"/>
  <c r="AW300" i="37" s="1"/>
  <c r="AV395" i="37"/>
  <c r="AV521" i="37"/>
  <c r="AV69" i="37"/>
  <c r="AW77" i="37" a="1"/>
  <c r="AW77" i="37" s="1"/>
  <c r="AV133" i="37"/>
  <c r="AV176" i="37"/>
  <c r="AW226" i="37" a="1"/>
  <c r="AW226" i="37" s="1"/>
  <c r="AV237" i="37"/>
  <c r="AW244" i="37" a="1"/>
  <c r="AW244" i="37" s="1"/>
  <c r="AW252" i="37" a="1"/>
  <c r="AW252" i="37" s="1"/>
  <c r="AW260" i="37" a="1"/>
  <c r="AW260" i="37" s="1"/>
  <c r="AW276" i="37" a="1"/>
  <c r="AW276" i="37" s="1"/>
  <c r="AW318" i="37" a="1"/>
  <c r="AW318" i="37" s="1"/>
  <c r="AW378" i="37" a="1"/>
  <c r="AW378" i="37" s="1"/>
  <c r="AW460" i="37" a="1"/>
  <c r="AW460" i="37" s="1"/>
  <c r="AV532" i="37"/>
  <c r="AV35" i="37"/>
  <c r="AW109" i="37" a="1"/>
  <c r="AW109" i="37" s="1"/>
  <c r="AW198" i="37" a="1"/>
  <c r="AW198" i="37" s="1"/>
  <c r="AW285" i="37" a="1"/>
  <c r="AW285" i="37" s="1"/>
  <c r="AW310" i="37" a="1"/>
  <c r="AW310" i="37" s="1"/>
  <c r="AW338" i="37" a="1"/>
  <c r="AW338" i="37" s="1"/>
  <c r="AW355" i="37" a="1"/>
  <c r="AW355" i="37" s="1"/>
  <c r="AW370" i="37" a="1"/>
  <c r="AW370" i="37" s="1"/>
  <c r="AV398" i="37"/>
  <c r="AV433" i="37"/>
  <c r="AV497" i="37"/>
  <c r="AW540" i="37" a="1"/>
  <c r="AW540" i="37" s="1"/>
  <c r="AN542" i="40"/>
  <c r="AN540" i="40"/>
  <c r="BH538" i="40"/>
  <c r="AN538" i="40"/>
  <c r="BB541" i="40"/>
  <c r="BA547" i="40" s="1"/>
  <c r="AV332" i="37"/>
  <c r="AW332" i="37" a="1"/>
  <c r="AW332" i="37" s="1"/>
  <c r="AW74" i="37" a="1"/>
  <c r="AW74" i="37" s="1"/>
  <c r="AV74" i="37"/>
  <c r="AV256" i="37"/>
  <c r="AW256" i="37" a="1"/>
  <c r="AW256" i="37" s="1"/>
  <c r="AV174" i="37"/>
  <c r="AV265" i="37"/>
  <c r="AV428" i="37"/>
  <c r="AW428" i="37" a="1"/>
  <c r="AW428" i="37" s="1"/>
  <c r="AV29" i="37"/>
  <c r="AV61" i="37"/>
  <c r="AW125" i="37" a="1"/>
  <c r="AW125" i="37" s="1"/>
  <c r="AV125" i="37"/>
  <c r="AV220" i="37"/>
  <c r="AW220" i="37" a="1"/>
  <c r="AW220" i="37" s="1"/>
  <c r="AV43" i="37"/>
  <c r="AV95" i="37"/>
  <c r="AW95" i="37" a="1"/>
  <c r="AW95" i="37" s="1"/>
  <c r="AV131" i="37"/>
  <c r="AW234" i="37" a="1"/>
  <c r="AW234" i="37" s="1"/>
  <c r="AV328" i="37"/>
  <c r="AW328" i="37" a="1"/>
  <c r="AW328" i="37" s="1"/>
  <c r="AV366" i="37"/>
  <c r="AW366" i="37" a="1"/>
  <c r="AW366" i="37" s="1"/>
  <c r="AW486" i="37" a="1"/>
  <c r="AW486" i="37" s="1"/>
  <c r="AV486" i="37"/>
  <c r="AV120" i="37"/>
  <c r="AW156" i="37" a="1"/>
  <c r="AW156" i="37" s="1"/>
  <c r="AV156" i="37"/>
  <c r="AW422" i="37" a="1"/>
  <c r="AW422" i="37" s="1"/>
  <c r="AV422" i="37"/>
  <c r="AW73" i="37" a="1"/>
  <c r="AW73" i="37" s="1"/>
  <c r="AV73" i="37"/>
  <c r="AW490" i="37" a="1"/>
  <c r="AW490" i="37" s="1"/>
  <c r="AV490" i="37"/>
  <c r="AW89" i="37" a="1"/>
  <c r="AW89" i="37" s="1"/>
  <c r="AV89" i="37"/>
  <c r="AV224" i="37"/>
  <c r="AW224" i="37" a="1"/>
  <c r="AW224" i="37" s="1"/>
  <c r="AW150" i="37" a="1"/>
  <c r="AW150" i="37" s="1"/>
  <c r="AV150" i="37"/>
  <c r="AV364" i="37"/>
  <c r="AW364" i="37" a="1"/>
  <c r="AW364" i="37" s="1"/>
  <c r="AW251" i="37" a="1"/>
  <c r="AW251" i="37" s="1"/>
  <c r="AV251" i="37"/>
  <c r="AW501" i="37" a="1"/>
  <c r="AW501" i="37" s="1"/>
  <c r="AV501" i="37"/>
  <c r="AV53" i="37"/>
  <c r="AW207" i="37" a="1"/>
  <c r="AW207" i="37" s="1"/>
  <c r="AV207" i="37"/>
  <c r="AW97" i="37" a="1"/>
  <c r="AW97" i="37" s="1"/>
  <c r="AV97" i="37"/>
  <c r="AW496" i="37" a="1"/>
  <c r="AW496" i="37" s="1"/>
  <c r="AV496" i="37"/>
  <c r="AW323" i="37" a="1"/>
  <c r="AW323" i="37" s="1"/>
  <c r="AV518" i="37"/>
  <c r="AW518" i="37" a="1"/>
  <c r="AW518" i="37" s="1"/>
  <c r="AV215" i="37"/>
  <c r="AW215" i="37" a="1"/>
  <c r="AW215" i="37" s="1"/>
  <c r="AW230" i="37" a="1"/>
  <c r="AW230" i="37" s="1"/>
  <c r="AW261" i="37" a="1"/>
  <c r="AW261" i="37" s="1"/>
  <c r="AV261" i="37"/>
  <c r="AV305" i="37"/>
  <c r="AW305" i="37" a="1"/>
  <c r="AW305" i="37" s="1"/>
  <c r="AV317" i="37"/>
  <c r="AW317" i="37" a="1"/>
  <c r="AW317" i="37" s="1"/>
  <c r="AV352" i="37"/>
  <c r="AW352" i="37" a="1"/>
  <c r="AW352" i="37" s="1"/>
  <c r="AW168" i="37" a="1"/>
  <c r="AW168" i="37" s="1"/>
  <c r="AV168" i="37"/>
  <c r="AW505" i="37" a="1"/>
  <c r="AW505" i="37" s="1"/>
  <c r="AV505" i="37"/>
  <c r="AW189" i="37" a="1"/>
  <c r="AW189" i="37" s="1"/>
  <c r="AV189" i="37"/>
  <c r="AW434" i="37" a="1"/>
  <c r="AW434" i="37" s="1"/>
  <c r="AV434" i="37"/>
  <c r="AV51" i="37"/>
  <c r="AW225" i="37" a="1"/>
  <c r="AW225" i="37" s="1"/>
  <c r="AV225" i="37"/>
  <c r="AV100" i="37"/>
  <c r="AW100" i="37" a="1"/>
  <c r="AW100" i="37" s="1"/>
  <c r="AW117" i="37" a="1"/>
  <c r="AW117" i="37" s="1"/>
  <c r="AV117" i="37"/>
  <c r="AW423" i="37" a="1"/>
  <c r="AW423" i="37" s="1"/>
  <c r="AV423" i="37"/>
  <c r="AW337" i="37" a="1"/>
  <c r="AW337" i="37" s="1"/>
  <c r="AV337" i="37"/>
  <c r="AV45" i="37"/>
  <c r="AV88" i="37"/>
  <c r="AW88" i="37" a="1"/>
  <c r="AW88" i="37" s="1"/>
  <c r="AV238" i="37"/>
  <c r="AW238" i="37" a="1"/>
  <c r="AW238" i="37" s="1"/>
  <c r="AW371" i="37" a="1"/>
  <c r="AW371" i="37" s="1"/>
  <c r="AV371" i="37"/>
  <c r="AW158" i="37" a="1"/>
  <c r="AW158" i="37" s="1"/>
  <c r="AV158" i="37"/>
  <c r="AW387" i="37" a="1"/>
  <c r="AW387" i="37" s="1"/>
  <c r="AV387" i="37"/>
  <c r="AW412" i="37" a="1"/>
  <c r="AW412" i="37" s="1"/>
  <c r="AW113" i="37" a="1"/>
  <c r="AW113" i="37" s="1"/>
  <c r="AV70" i="37"/>
  <c r="AW70" i="37" a="1"/>
  <c r="AW70" i="37" s="1"/>
  <c r="AW86" i="37" a="1"/>
  <c r="AW86" i="37" s="1"/>
  <c r="AV86" i="37"/>
  <c r="AV278" i="37"/>
  <c r="AW278" i="37" a="1"/>
  <c r="AW278" i="37" s="1"/>
  <c r="AW82" i="37" a="1"/>
  <c r="AW82" i="37" s="1"/>
  <c r="AV82" i="37"/>
  <c r="AV106" i="37"/>
  <c r="AW474" i="37" a="1"/>
  <c r="AW474" i="37" s="1"/>
  <c r="AV474" i="37"/>
  <c r="AV27" i="37"/>
  <c r="AV59" i="37"/>
  <c r="AW72" i="37" a="1"/>
  <c r="AW72" i="37" s="1"/>
  <c r="AW475" i="37" a="1"/>
  <c r="AW475" i="37" s="1"/>
  <c r="AV475" i="37"/>
  <c r="AV164" i="37"/>
  <c r="AW164" i="37" a="1"/>
  <c r="AW164" i="37" s="1"/>
  <c r="AW235" i="37" a="1"/>
  <c r="AW235" i="37" s="1"/>
  <c r="AV235" i="37"/>
  <c r="AV279" i="37"/>
  <c r="AW279" i="37" a="1"/>
  <c r="AW279" i="37" s="1"/>
  <c r="AW297" i="37" a="1"/>
  <c r="AW297" i="37" s="1"/>
  <c r="AV297" i="37"/>
  <c r="AW319" i="37" a="1"/>
  <c r="AW319" i="37" s="1"/>
  <c r="AV319" i="37"/>
  <c r="AW413" i="37" a="1"/>
  <c r="AW413" i="37" s="1"/>
  <c r="AV413" i="37"/>
  <c r="AW429" i="37" a="1"/>
  <c r="AW429" i="37" s="1"/>
  <c r="AV429" i="37"/>
  <c r="AW450" i="37" a="1"/>
  <c r="AW450" i="37" s="1"/>
  <c r="AV450" i="37"/>
  <c r="AW491" i="37" a="1"/>
  <c r="AW491" i="37" s="1"/>
  <c r="AV491" i="37"/>
  <c r="AW172" i="37" a="1"/>
  <c r="AW172" i="37" s="1"/>
  <c r="AV172" i="37"/>
  <c r="AW195" i="37" a="1"/>
  <c r="AW195" i="37" s="1"/>
  <c r="AV195" i="37"/>
  <c r="AV216" i="37"/>
  <c r="AW216" i="37" a="1"/>
  <c r="AW216" i="37" s="1"/>
  <c r="AW231" i="37" a="1"/>
  <c r="AW231" i="37" s="1"/>
  <c r="AV231" i="37"/>
  <c r="AV288" i="37"/>
  <c r="AW288" i="37" a="1"/>
  <c r="AW288" i="37" s="1"/>
  <c r="AV324" i="37"/>
  <c r="AW324" i="37" a="1"/>
  <c r="AW324" i="37" s="1"/>
  <c r="AW339" i="37" a="1"/>
  <c r="AW339" i="37" s="1"/>
  <c r="AV339" i="37"/>
  <c r="AV372" i="37"/>
  <c r="AW372" i="37" a="1"/>
  <c r="AW372" i="37" s="1"/>
  <c r="AW535" i="37" a="1"/>
  <c r="AW535" i="37" s="1"/>
  <c r="AV535" i="37"/>
  <c r="AW98" i="37" a="1"/>
  <c r="AW98" i="37" s="1"/>
  <c r="AV98" i="37"/>
  <c r="AW118" i="37" a="1"/>
  <c r="AW118" i="37" s="1"/>
  <c r="AV118" i="37"/>
  <c r="AV139" i="37"/>
  <c r="AW139" i="37" a="1"/>
  <c r="AW139" i="37" s="1"/>
  <c r="AW147" i="37" a="1"/>
  <c r="AW147" i="37" s="1"/>
  <c r="AV147" i="37"/>
  <c r="AV289" i="37"/>
  <c r="AW289" i="37" a="1"/>
  <c r="AW289" i="37" s="1"/>
  <c r="AW367" i="37" a="1"/>
  <c r="AW367" i="37" s="1"/>
  <c r="AV367" i="37"/>
  <c r="AW477" i="37" a="1"/>
  <c r="AW477" i="37" s="1"/>
  <c r="AV477" i="37"/>
  <c r="AV262" i="37"/>
  <c r="AW262" i="37" a="1"/>
  <c r="AW262" i="37" s="1"/>
  <c r="AW451" i="37" a="1"/>
  <c r="AW451" i="37" s="1"/>
  <c r="AV451" i="37"/>
  <c r="AW79" i="37" a="1"/>
  <c r="AW79" i="37" s="1"/>
  <c r="AV272" i="37"/>
  <c r="AW272" i="37" a="1"/>
  <c r="AW272" i="37" s="1"/>
  <c r="AW104" i="37" a="1"/>
  <c r="AW104" i="37" s="1"/>
  <c r="AW129" i="37" a="1"/>
  <c r="AW129" i="37" s="1"/>
  <c r="AV129" i="37"/>
  <c r="AW452" i="37" a="1"/>
  <c r="AW452" i="37" s="1"/>
  <c r="AW446" i="37" a="1"/>
  <c r="AW446" i="37" s="1"/>
  <c r="AV446" i="37"/>
  <c r="AW483" i="37" a="1"/>
  <c r="AW483" i="37" s="1"/>
  <c r="AV483" i="37"/>
  <c r="AW526" i="37" a="1"/>
  <c r="AW526" i="37" s="1"/>
  <c r="AV526" i="37"/>
  <c r="AV25" i="37"/>
  <c r="AV33" i="37"/>
  <c r="AV41" i="37"/>
  <c r="AV49" i="37"/>
  <c r="AV65" i="37"/>
  <c r="AV80" i="37"/>
  <c r="AW141" i="37" a="1"/>
  <c r="AW141" i="37" s="1"/>
  <c r="AV141" i="37"/>
  <c r="AV148" i="37"/>
  <c r="AW148" i="37" a="1"/>
  <c r="AW148" i="37" s="1"/>
  <c r="AW447" i="37" a="1"/>
  <c r="AW447" i="37" s="1"/>
  <c r="AV447" i="37"/>
  <c r="AW458" i="37" a="1"/>
  <c r="AW458" i="37" s="1"/>
  <c r="AW537" i="37" a="1"/>
  <c r="AW537" i="37" s="1"/>
  <c r="AV537" i="37"/>
  <c r="AV212" i="37"/>
  <c r="AW212" i="37" a="1"/>
  <c r="AW212" i="37" s="1"/>
  <c r="AV258" i="37"/>
  <c r="AW258" i="37" a="1"/>
  <c r="AW258" i="37" s="1"/>
  <c r="AW414" i="37" a="1"/>
  <c r="AW414" i="37" s="1"/>
  <c r="AV414" i="37"/>
  <c r="AW462" i="37" a="1"/>
  <c r="AW462" i="37" s="1"/>
  <c r="AV462" i="37"/>
  <c r="AW263" i="37" a="1"/>
  <c r="AW263" i="37" s="1"/>
  <c r="AV263" i="37"/>
  <c r="AW136" i="37" a="1"/>
  <c r="AW136" i="37" s="1"/>
  <c r="AV320" i="37"/>
  <c r="AW320" i="37" a="1"/>
  <c r="AW320" i="37" s="1"/>
  <c r="AW379" i="37" a="1"/>
  <c r="AW379" i="37" s="1"/>
  <c r="AV379" i="37"/>
  <c r="AV68" i="37"/>
  <c r="AW68" i="37" a="1"/>
  <c r="AW68" i="37" s="1"/>
  <c r="AV254" i="37"/>
  <c r="AW254" i="37" a="1"/>
  <c r="AW254" i="37" s="1"/>
  <c r="AW340" i="37" a="1"/>
  <c r="AW340" i="37" s="1"/>
  <c r="AV57" i="37"/>
  <c r="AV115" i="37"/>
  <c r="AV162" i="37"/>
  <c r="AW166" i="37" a="1"/>
  <c r="AW166" i="37" s="1"/>
  <c r="AV166" i="37"/>
  <c r="AW204" i="37" a="1"/>
  <c r="AW204" i="37" s="1"/>
  <c r="AV294" i="37"/>
  <c r="AW294" i="37" a="1"/>
  <c r="AW294" i="37" s="1"/>
  <c r="AW441" i="37" a="1"/>
  <c r="AW441" i="37" s="1"/>
  <c r="AV441" i="37"/>
  <c r="AW191" i="37" a="1"/>
  <c r="AW191" i="37" s="1"/>
  <c r="AV191" i="37"/>
  <c r="AV236" i="37"/>
  <c r="AW236" i="37" a="1"/>
  <c r="AW236" i="37" s="1"/>
  <c r="AW404" i="37" a="1"/>
  <c r="AW404" i="37" s="1"/>
  <c r="AV404" i="37"/>
  <c r="AV253" i="37"/>
  <c r="AW253" i="37" a="1"/>
  <c r="AW253" i="37" s="1"/>
  <c r="AW335" i="37" a="1"/>
  <c r="AW335" i="37" s="1"/>
  <c r="AV335" i="37"/>
  <c r="AW541" i="37" a="1"/>
  <c r="AW541" i="37" s="1"/>
  <c r="AV541" i="37"/>
  <c r="AW405" i="37" a="1"/>
  <c r="AW405" i="37" s="1"/>
  <c r="AV405" i="37"/>
  <c r="AW140" i="37" a="1"/>
  <c r="AW140" i="37" s="1"/>
  <c r="AW227" i="37" a="1"/>
  <c r="AW227" i="37" s="1"/>
  <c r="AV227" i="37"/>
  <c r="AV374" i="37"/>
  <c r="AW374" i="37" a="1"/>
  <c r="AW374" i="37" s="1"/>
  <c r="AV84" i="37"/>
  <c r="AW84" i="37" a="1"/>
  <c r="AW84" i="37" s="1"/>
  <c r="AV218" i="37"/>
  <c r="AW218" i="37" a="1"/>
  <c r="AW218" i="37" s="1"/>
  <c r="AV246" i="37"/>
  <c r="AW246" i="37" a="1"/>
  <c r="AW246" i="37" s="1"/>
  <c r="AW331" i="37" a="1"/>
  <c r="AW331" i="37" s="1"/>
  <c r="AV331" i="37"/>
  <c r="AV336" i="37"/>
  <c r="AW336" i="37" a="1"/>
  <c r="AW336" i="37" s="1"/>
  <c r="AW426" i="37" a="1"/>
  <c r="AW426" i="37" s="1"/>
  <c r="AV426" i="37"/>
  <c r="AW437" i="37" a="1"/>
  <c r="AW437" i="37" s="1"/>
  <c r="AV437" i="37"/>
  <c r="AW495" i="37" a="1"/>
  <c r="AW495" i="37" s="1"/>
  <c r="AV495" i="37"/>
  <c r="AV500" i="37"/>
  <c r="AW511" i="37" a="1"/>
  <c r="AW511" i="37" s="1"/>
  <c r="AV511" i="37"/>
  <c r="AW134" i="37" a="1"/>
  <c r="AW134" i="37" s="1"/>
  <c r="AV134" i="37"/>
  <c r="AV202" i="37"/>
  <c r="AW202" i="37" a="1"/>
  <c r="AW202" i="37" s="1"/>
  <c r="AV242" i="37"/>
  <c r="AW242" i="37" a="1"/>
  <c r="AW242" i="37" s="1"/>
  <c r="AV306" i="37"/>
  <c r="AW306" i="37" a="1"/>
  <c r="AW306" i="37" s="1"/>
  <c r="AV368" i="37"/>
  <c r="AW368" i="37" a="1"/>
  <c r="AW368" i="37" s="1"/>
  <c r="AW409" i="37" a="1"/>
  <c r="AW409" i="37" s="1"/>
  <c r="AV409" i="37"/>
  <c r="AW455" i="37" a="1"/>
  <c r="AW455" i="37" s="1"/>
  <c r="AV455" i="37"/>
  <c r="AW467" i="37" a="1"/>
  <c r="AW467" i="37" s="1"/>
  <c r="AV467" i="37"/>
  <c r="AW245" i="37" a="1"/>
  <c r="AW245" i="37" s="1"/>
  <c r="AV245" i="37"/>
  <c r="AW353" i="37" a="1"/>
  <c r="AW353" i="37" s="1"/>
  <c r="AV353" i="37"/>
  <c r="AW384" i="37" a="1"/>
  <c r="AW384" i="37" s="1"/>
  <c r="AV384" i="37"/>
  <c r="AW393" i="37" a="1"/>
  <c r="AW393" i="37" s="1"/>
  <c r="AV393" i="37"/>
  <c r="AW463" i="37" a="1"/>
  <c r="AW463" i="37" s="1"/>
  <c r="AV463" i="37"/>
  <c r="AW468" i="37" a="1"/>
  <c r="AW468" i="37" s="1"/>
  <c r="AV468" i="37"/>
  <c r="AV530" i="37"/>
  <c r="AW530" i="37" a="1"/>
  <c r="AW530" i="37" s="1"/>
  <c r="AV126" i="37"/>
  <c r="AV270" i="37"/>
  <c r="AW270" i="37" a="1"/>
  <c r="AW270" i="37" s="1"/>
  <c r="AW390" i="37" a="1"/>
  <c r="AW390" i="37" s="1"/>
  <c r="AV390" i="37"/>
  <c r="AV22" i="37"/>
  <c r="AV24" i="37"/>
  <c r="AV26" i="37"/>
  <c r="AV28" i="37"/>
  <c r="AV30" i="37"/>
  <c r="AV32" i="37"/>
  <c r="AV34" i="37"/>
  <c r="AV36" i="37"/>
  <c r="AV38" i="37"/>
  <c r="AV40" i="37"/>
  <c r="AV42" i="37"/>
  <c r="AV44" i="37"/>
  <c r="AV46" i="37"/>
  <c r="AV48" i="37"/>
  <c r="AV50" i="37"/>
  <c r="AV52" i="37"/>
  <c r="AV54" i="37"/>
  <c r="AV56" i="37"/>
  <c r="AV58" i="37"/>
  <c r="AV60" i="37"/>
  <c r="AV62" i="37"/>
  <c r="AV64" i="37"/>
  <c r="AV66" i="37"/>
  <c r="AV110" i="37"/>
  <c r="AV186" i="37"/>
  <c r="AV286" i="37"/>
  <c r="AW286" i="37" a="1"/>
  <c r="AW286" i="37" s="1"/>
  <c r="AV290" i="37"/>
  <c r="AW290" i="37" a="1"/>
  <c r="AW290" i="37" s="1"/>
  <c r="AV342" i="37"/>
  <c r="AW342" i="37" a="1"/>
  <c r="AW342" i="37" s="1"/>
  <c r="AV350" i="37"/>
  <c r="AW350" i="37" a="1"/>
  <c r="AW350" i="37" s="1"/>
  <c r="AW469" i="37" a="1"/>
  <c r="AW469" i="37" s="1"/>
  <c r="AV469" i="37"/>
  <c r="AW219" i="37" a="1"/>
  <c r="AW219" i="37" s="1"/>
  <c r="AV219" i="37"/>
  <c r="AW493" i="37" a="1"/>
  <c r="AW493" i="37" s="1"/>
  <c r="AV493" i="37"/>
  <c r="AV200" i="37"/>
  <c r="AW200" i="37" a="1"/>
  <c r="AW200" i="37" s="1"/>
  <c r="AV210" i="37"/>
  <c r="AW210" i="37" a="1"/>
  <c r="AW210" i="37" s="1"/>
  <c r="AW296" i="37" a="1"/>
  <c r="AW296" i="37" s="1"/>
  <c r="AV358" i="37"/>
  <c r="AW358" i="37" a="1"/>
  <c r="AW358" i="37" s="1"/>
  <c r="AW386" i="37" a="1"/>
  <c r="AW386" i="37" s="1"/>
  <c r="AV386" i="37"/>
  <c r="AW391" i="37" a="1"/>
  <c r="AW391" i="37" s="1"/>
  <c r="AV391" i="37"/>
  <c r="AW399" i="37" a="1"/>
  <c r="AW399" i="37" s="1"/>
  <c r="AV399" i="37"/>
  <c r="AW519" i="37" a="1"/>
  <c r="AW519" i="37" s="1"/>
  <c r="AV519" i="37"/>
  <c r="AV539" i="37"/>
  <c r="AV199" i="37"/>
  <c r="AW229" i="37" a="1"/>
  <c r="AW229" i="37" s="1"/>
  <c r="AV229" i="37"/>
  <c r="AW514" i="37" a="1"/>
  <c r="AW514" i="37" s="1"/>
  <c r="AV514" i="37"/>
  <c r="AW548" i="37" a="1"/>
  <c r="AW548" i="37" s="1"/>
  <c r="AV548" i="37"/>
  <c r="AW132" i="37" a="1"/>
  <c r="AW132" i="37" s="1"/>
  <c r="AW190" i="37" a="1"/>
  <c r="AW190" i="37" s="1"/>
  <c r="AV304" i="37"/>
  <c r="AW304" i="37" a="1"/>
  <c r="AW304" i="37" s="1"/>
  <c r="AV330" i="37"/>
  <c r="AW330" i="37" a="1"/>
  <c r="AW330" i="37" s="1"/>
  <c r="AW369" i="37" a="1"/>
  <c r="AW369" i="37" s="1"/>
  <c r="AV419" i="37"/>
  <c r="AW523" i="37" a="1"/>
  <c r="AW523" i="37" s="1"/>
  <c r="AV523" i="37"/>
  <c r="AV302" i="37"/>
  <c r="AW302" i="37" a="1"/>
  <c r="AW302" i="37" s="1"/>
  <c r="AW375" i="37" a="1"/>
  <c r="AW375" i="37" s="1"/>
  <c r="AV375" i="37"/>
  <c r="AV396" i="37"/>
  <c r="AW396" i="37" a="1"/>
  <c r="AW396" i="37" s="1"/>
  <c r="AW473" i="37" a="1"/>
  <c r="AW473" i="37" s="1"/>
  <c r="AV473" i="37"/>
  <c r="AW487" i="37" a="1"/>
  <c r="AW487" i="37" s="1"/>
  <c r="AV487" i="37"/>
  <c r="AV508" i="37"/>
  <c r="AW508" i="37" a="1"/>
  <c r="AW508" i="37" s="1"/>
  <c r="AV182" i="37"/>
  <c r="AW193" i="37" a="1"/>
  <c r="AW193" i="37" s="1"/>
  <c r="AV193" i="37"/>
  <c r="AV206" i="37"/>
  <c r="AW206" i="37" a="1"/>
  <c r="AW206" i="37" s="1"/>
  <c r="AW208" i="37" a="1"/>
  <c r="AW208" i="37" s="1"/>
  <c r="AW240" i="37" a="1"/>
  <c r="AW240" i="37" s="1"/>
  <c r="AW281" i="37" a="1"/>
  <c r="AW281" i="37" s="1"/>
  <c r="AV281" i="37"/>
  <c r="AW314" i="37" a="1"/>
  <c r="AW314" i="37" s="1"/>
  <c r="AV327" i="37"/>
  <c r="AV334" i="37"/>
  <c r="AW334" i="37" a="1"/>
  <c r="AW334" i="37" s="1"/>
  <c r="AV382" i="37"/>
  <c r="AV431" i="37"/>
  <c r="AW478" i="37" a="1"/>
  <c r="AW478" i="37" s="1"/>
  <c r="AV478" i="37"/>
  <c r="AV498" i="37"/>
  <c r="AW209" i="37" a="1"/>
  <c r="AW209" i="37" s="1"/>
  <c r="AV209" i="37"/>
  <c r="AW411" i="37" a="1"/>
  <c r="AW411" i="37" s="1"/>
  <c r="AV411" i="37"/>
  <c r="AW432" i="37" a="1"/>
  <c r="AW432" i="37" s="1"/>
  <c r="AV432" i="37"/>
  <c r="AW527" i="37" a="1"/>
  <c r="AW527" i="37" s="1"/>
  <c r="AV527" i="37"/>
  <c r="AV312" i="37"/>
  <c r="AW312" i="37" a="1"/>
  <c r="AW312" i="37" s="1"/>
  <c r="AW485" i="37" a="1"/>
  <c r="AW485" i="37" s="1"/>
  <c r="AV485" i="37"/>
  <c r="AW542" i="37" a="1"/>
  <c r="AW542" i="37" s="1"/>
  <c r="AV542" i="37"/>
  <c r="AW381" i="37" a="1"/>
  <c r="AW381" i="37" s="1"/>
  <c r="AV381" i="37"/>
  <c r="AV326" i="37"/>
  <c r="AW326" i="37" a="1"/>
  <c r="AW326" i="37" s="1"/>
  <c r="AW351" i="37" a="1"/>
  <c r="AW351" i="37" s="1"/>
  <c r="AV351" i="37"/>
  <c r="AW445" i="37" a="1"/>
  <c r="AW445" i="37" s="1"/>
  <c r="AV445" i="37"/>
  <c r="AW546" i="37" a="1"/>
  <c r="AW546" i="37" s="1"/>
  <c r="AV546" i="37"/>
  <c r="AW421" i="37" a="1"/>
  <c r="AW421" i="37" s="1"/>
  <c r="AV421" i="37"/>
  <c r="AW427" i="37" a="1"/>
  <c r="AW427" i="37" s="1"/>
  <c r="AV427" i="37"/>
  <c r="AW509" i="37" a="1"/>
  <c r="AW509" i="37" s="1"/>
  <c r="AV509" i="37"/>
  <c r="AW389" i="37" a="1"/>
  <c r="AW389" i="37" s="1"/>
  <c r="AV389" i="37"/>
  <c r="AW453" i="37" a="1"/>
  <c r="AW453" i="37" s="1"/>
  <c r="AV453" i="37"/>
  <c r="AW517" i="37" a="1"/>
  <c r="AW517" i="37" s="1"/>
  <c r="AV517" i="37"/>
  <c r="AW549" i="37" a="1"/>
  <c r="AW549" i="37" s="1"/>
  <c r="AV549" i="37"/>
  <c r="AW533" i="37" a="1"/>
  <c r="AW533" i="37" s="1"/>
  <c r="AV533" i="37"/>
  <c r="AV107" i="36"/>
  <c r="AV187" i="36"/>
  <c r="AV147" i="36"/>
  <c r="AV67" i="36"/>
  <c r="L59" i="28"/>
  <c r="L60" i="28" s="1"/>
  <c r="L35" i="29"/>
  <c r="L34" i="27"/>
  <c r="AW372" i="36" a="1"/>
  <c r="AW372" i="36" s="1"/>
  <c r="AV372" i="36"/>
  <c r="AW283" i="36" a="1"/>
  <c r="AW283" i="36" s="1"/>
  <c r="AV476" i="36"/>
  <c r="AW476" i="36" a="1"/>
  <c r="AW476" i="36" s="1"/>
  <c r="AV256" i="36"/>
  <c r="AW256" i="36" a="1"/>
  <c r="AW256" i="36" s="1"/>
  <c r="AW315" i="36" a="1"/>
  <c r="AW315" i="36" s="1"/>
  <c r="AW447" i="36" a="1"/>
  <c r="AW447" i="36" s="1"/>
  <c r="AV447" i="36"/>
  <c r="AW535" i="36" a="1"/>
  <c r="AW535" i="36" s="1"/>
  <c r="AV535" i="36"/>
  <c r="AW327" i="36" a="1"/>
  <c r="AW327" i="36" s="1"/>
  <c r="AV327" i="36"/>
  <c r="AW118" i="36" a="1"/>
  <c r="AW118" i="36" s="1"/>
  <c r="AW138" i="36" a="1"/>
  <c r="AW138" i="36" s="1"/>
  <c r="AV138" i="36"/>
  <c r="AV271" i="36"/>
  <c r="AW271" i="36" a="1"/>
  <c r="AW271" i="36" s="1"/>
  <c r="AW291" i="36" a="1"/>
  <c r="AW291" i="36" s="1"/>
  <c r="AV291" i="36"/>
  <c r="AW349" i="36" a="1"/>
  <c r="AW349" i="36" s="1"/>
  <c r="AV367" i="36"/>
  <c r="AV427" i="36"/>
  <c r="AW493" i="36" a="1"/>
  <c r="AW493" i="36" s="1"/>
  <c r="AV493" i="36"/>
  <c r="AV252" i="36"/>
  <c r="AW298" i="36" a="1"/>
  <c r="AW298" i="36" s="1"/>
  <c r="AV298" i="36"/>
  <c r="AW350" i="36" a="1"/>
  <c r="AW350" i="36" s="1"/>
  <c r="AV350" i="36"/>
  <c r="AV395" i="36"/>
  <c r="AW395" i="36" a="1"/>
  <c r="AW395" i="36" s="1"/>
  <c r="AW428" i="36" a="1"/>
  <c r="AW428" i="36" s="1"/>
  <c r="AV428" i="36"/>
  <c r="AW279" i="36" a="1"/>
  <c r="AW279" i="36" s="1"/>
  <c r="AV279" i="36"/>
  <c r="AV287" i="36"/>
  <c r="AW287" i="36" a="1"/>
  <c r="AW287" i="36" s="1"/>
  <c r="AW335" i="36" a="1"/>
  <c r="AW335" i="36" s="1"/>
  <c r="AW376" i="36" a="1"/>
  <c r="AW376" i="36" s="1"/>
  <c r="AW487" i="36" a="1"/>
  <c r="AW487" i="36" s="1"/>
  <c r="AV487" i="36"/>
  <c r="AW105" i="36" a="1"/>
  <c r="AW105" i="36" s="1"/>
  <c r="AV105" i="36"/>
  <c r="AW541" i="36" a="1"/>
  <c r="AW541" i="36" s="1"/>
  <c r="AV541" i="36"/>
  <c r="AW461" i="36" a="1"/>
  <c r="AW461" i="36" s="1"/>
  <c r="AV461" i="36"/>
  <c r="AW40" i="36" a="1"/>
  <c r="AW40" i="36" s="1"/>
  <c r="AV40" i="36"/>
  <c r="AW58" i="36" a="1"/>
  <c r="AW58" i="36" s="1"/>
  <c r="AV58" i="36"/>
  <c r="AW143" i="36" a="1"/>
  <c r="AW143" i="36" s="1"/>
  <c r="AV143" i="36"/>
  <c r="AV303" i="36"/>
  <c r="AW303" i="36" a="1"/>
  <c r="AW303" i="36" s="1"/>
  <c r="AW63" i="36" a="1"/>
  <c r="AW63" i="36" s="1"/>
  <c r="AV63" i="36"/>
  <c r="AV65" i="36"/>
  <c r="AV110" i="36"/>
  <c r="AW473" i="36" a="1"/>
  <c r="AW473" i="36" s="1"/>
  <c r="AV473" i="36"/>
  <c r="AW518" i="36" a="1"/>
  <c r="AW518" i="36" s="1"/>
  <c r="AV518" i="36"/>
  <c r="AW275" i="36" a="1"/>
  <c r="AW275" i="36" s="1"/>
  <c r="AV275" i="36"/>
  <c r="AW57" i="36" a="1"/>
  <c r="AW57" i="36" s="1"/>
  <c r="AV57" i="36"/>
  <c r="AW81" i="36" a="1"/>
  <c r="AW81" i="36" s="1"/>
  <c r="AV81" i="36"/>
  <c r="AV102" i="36"/>
  <c r="AW102" i="36" a="1"/>
  <c r="AW102" i="36" s="1"/>
  <c r="AV282" i="36"/>
  <c r="AW282" i="36" a="1"/>
  <c r="AW282" i="36" s="1"/>
  <c r="AV307" i="36"/>
  <c r="AV482" i="36"/>
  <c r="AW503" i="36" a="1"/>
  <c r="AW503" i="36" s="1"/>
  <c r="AV503" i="36"/>
  <c r="AV331" i="36"/>
  <c r="AW331" i="36" a="1"/>
  <c r="AW331" i="36" s="1"/>
  <c r="AV223" i="36"/>
  <c r="AW223" i="36" a="1"/>
  <c r="AW223" i="36" s="1"/>
  <c r="AV284" i="36"/>
  <c r="AW284" i="36" a="1"/>
  <c r="AW284" i="36" s="1"/>
  <c r="AV534" i="36"/>
  <c r="AV492" i="36"/>
  <c r="AW492" i="36" a="1"/>
  <c r="AW492" i="36" s="1"/>
  <c r="AV514" i="36"/>
  <c r="AW514" i="36" a="1"/>
  <c r="AW514" i="36" s="1"/>
  <c r="AV78" i="36"/>
  <c r="AW78" i="36" a="1"/>
  <c r="AW78" i="36" s="1"/>
  <c r="AW316" i="36" a="1"/>
  <c r="AW316" i="36" s="1"/>
  <c r="AV316" i="36"/>
  <c r="AW463" i="36" a="1"/>
  <c r="AW463" i="36" s="1"/>
  <c r="AV463" i="36"/>
  <c r="AV344" i="36"/>
  <c r="AW344" i="36" a="1"/>
  <c r="AW344" i="36" s="1"/>
  <c r="AW121" i="36" a="1"/>
  <c r="AW121" i="36" s="1"/>
  <c r="AV121" i="36"/>
  <c r="AW422" i="36" a="1"/>
  <c r="AW422" i="36" s="1"/>
  <c r="AV422" i="36"/>
  <c r="AV524" i="36"/>
  <c r="AW524" i="36" a="1"/>
  <c r="AW524" i="36" s="1"/>
  <c r="AW539" i="36" a="1"/>
  <c r="AW539" i="36" s="1"/>
  <c r="AV539" i="36"/>
  <c r="AW437" i="36" a="1"/>
  <c r="AW437" i="36" s="1"/>
  <c r="AV437" i="36"/>
  <c r="AW97" i="36" a="1"/>
  <c r="AW97" i="36" s="1"/>
  <c r="AV97" i="36"/>
  <c r="AW260" i="36" a="1"/>
  <c r="AW260" i="36" s="1"/>
  <c r="AV260" i="36"/>
  <c r="AW255" i="36" a="1"/>
  <c r="AW255" i="36" s="1"/>
  <c r="AV255" i="36"/>
  <c r="AW308" i="36" a="1"/>
  <c r="AW308" i="36" s="1"/>
  <c r="AV308" i="36"/>
  <c r="AV346" i="36"/>
  <c r="AW346" i="36" a="1"/>
  <c r="AW346" i="36" s="1"/>
  <c r="AW451" i="36" a="1"/>
  <c r="AW451" i="36" s="1"/>
  <c r="AV451" i="36"/>
  <c r="AV337" i="36"/>
  <c r="AW337" i="36" a="1"/>
  <c r="AW337" i="36" s="1"/>
  <c r="AW342" i="36" a="1"/>
  <c r="AW342" i="36" s="1"/>
  <c r="AV342" i="36"/>
  <c r="AW458" i="36" a="1"/>
  <c r="AW458" i="36" s="1"/>
  <c r="AV458" i="36"/>
  <c r="AV119" i="36"/>
  <c r="AW264" i="36" a="1"/>
  <c r="AW264" i="36" s="1"/>
  <c r="AW295" i="36" a="1"/>
  <c r="AW295" i="36" s="1"/>
  <c r="AV317" i="36"/>
  <c r="AW332" i="36" a="1"/>
  <c r="AW332" i="36" s="1"/>
  <c r="AV332" i="36"/>
  <c r="AW338" i="36" a="1"/>
  <c r="AW338" i="36" s="1"/>
  <c r="AV338" i="36"/>
  <c r="AW383" i="36" a="1"/>
  <c r="AW383" i="36" s="1"/>
  <c r="AV383" i="36"/>
  <c r="AW396" i="36" a="1"/>
  <c r="AW396" i="36" s="1"/>
  <c r="AV396" i="36"/>
  <c r="AW405" i="36" a="1"/>
  <c r="AW405" i="36" s="1"/>
  <c r="AV405" i="36"/>
  <c r="AW443" i="36" a="1"/>
  <c r="AW443" i="36" s="1"/>
  <c r="AV443" i="36"/>
  <c r="AW495" i="36" a="1"/>
  <c r="AW495" i="36" s="1"/>
  <c r="AV495" i="36"/>
  <c r="AW542" i="36" a="1"/>
  <c r="AW542" i="36" s="1"/>
  <c r="AV542" i="36"/>
  <c r="AV100" i="36"/>
  <c r="AW333" i="36" a="1"/>
  <c r="AW333" i="36" s="1"/>
  <c r="AV333" i="36"/>
  <c r="AW351" i="36" a="1"/>
  <c r="AW351" i="36" s="1"/>
  <c r="AW369" i="36" a="1"/>
  <c r="AW369" i="36" s="1"/>
  <c r="AV369" i="36"/>
  <c r="AW391" i="36" a="1"/>
  <c r="AW391" i="36" s="1"/>
  <c r="AW479" i="36" a="1"/>
  <c r="AW479" i="36" s="1"/>
  <c r="AV479" i="36"/>
  <c r="AW280" i="36" a="1"/>
  <c r="AW280" i="36" s="1"/>
  <c r="AV280" i="36"/>
  <c r="AV141" i="36"/>
  <c r="AW272" i="36" a="1"/>
  <c r="AW272" i="36" s="1"/>
  <c r="AV272" i="36"/>
  <c r="AV387" i="36"/>
  <c r="AW387" i="36" a="1"/>
  <c r="AW387" i="36" s="1"/>
  <c r="AV152" i="36"/>
  <c r="AV184" i="36"/>
  <c r="AW268" i="36" a="1"/>
  <c r="AW268" i="36" s="1"/>
  <c r="AV444" i="36"/>
  <c r="AW444" i="36" a="1"/>
  <c r="AW444" i="36" s="1"/>
  <c r="AV496" i="36"/>
  <c r="AV531" i="36"/>
  <c r="AW22" i="36" a="1"/>
  <c r="AW22" i="36" s="1"/>
  <c r="AV22" i="36"/>
  <c r="AW41" i="36" a="1"/>
  <c r="AW41" i="36" s="1"/>
  <c r="AV41" i="36"/>
  <c r="AW501" i="36" a="1"/>
  <c r="AW501" i="36" s="1"/>
  <c r="AV501" i="36"/>
  <c r="AW250" i="36" a="1"/>
  <c r="AW250" i="36" s="1"/>
  <c r="AV265" i="36"/>
  <c r="AV313" i="36"/>
  <c r="AW360" i="36" a="1"/>
  <c r="AW360" i="36" s="1"/>
  <c r="AV412" i="36"/>
  <c r="AW412" i="36" a="1"/>
  <c r="AW412" i="36" s="1"/>
  <c r="AV425" i="36"/>
  <c r="AV480" i="36"/>
  <c r="AW480" i="36" a="1"/>
  <c r="AW480" i="36" s="1"/>
  <c r="AW522" i="36" a="1"/>
  <c r="AW522" i="36" s="1"/>
  <c r="AV522" i="36"/>
  <c r="AW548" i="36" a="1"/>
  <c r="AW548" i="36" s="1"/>
  <c r="AV548" i="36"/>
  <c r="AV109" i="36"/>
  <c r="AV139" i="36"/>
  <c r="AW158" i="36" a="1"/>
  <c r="AW158" i="36" s="1"/>
  <c r="AW191" i="36" a="1"/>
  <c r="AW191" i="36" s="1"/>
  <c r="AW273" i="36" a="1"/>
  <c r="AW273" i="36" s="1"/>
  <c r="AV314" i="36"/>
  <c r="AW314" i="36" a="1"/>
  <c r="AW314" i="36" s="1"/>
  <c r="AW322" i="36" a="1"/>
  <c r="AW322" i="36" s="1"/>
  <c r="AV322" i="36"/>
  <c r="AW334" i="36" a="1"/>
  <c r="AW334" i="36" s="1"/>
  <c r="AV398" i="36"/>
  <c r="AW406" i="36" a="1"/>
  <c r="AW406" i="36" s="1"/>
  <c r="AW455" i="36" a="1"/>
  <c r="AW455" i="36" s="1"/>
  <c r="AV455" i="36"/>
  <c r="AW471" i="36" a="1"/>
  <c r="AW471" i="36" s="1"/>
  <c r="AV471" i="36"/>
  <c r="AV512" i="36"/>
  <c r="AW512" i="36" a="1"/>
  <c r="AW512" i="36" s="1"/>
  <c r="AW355" i="36" a="1"/>
  <c r="AW355" i="36" s="1"/>
  <c r="AV355" i="36"/>
  <c r="AV111" i="36"/>
  <c r="AV122" i="36"/>
  <c r="AV305" i="36"/>
  <c r="AW305" i="36" a="1"/>
  <c r="AW305" i="36" s="1"/>
  <c r="AV410" i="36"/>
  <c r="AW439" i="36" a="1"/>
  <c r="AW439" i="36" s="1"/>
  <c r="AV439" i="36"/>
  <c r="AW537" i="36" a="1"/>
  <c r="AW537" i="36" s="1"/>
  <c r="AV537" i="36"/>
  <c r="AV190" i="36"/>
  <c r="AW532" i="36" a="1"/>
  <c r="AW532" i="36" s="1"/>
  <c r="AV532" i="36"/>
  <c r="AV460" i="36"/>
  <c r="AW460" i="36" a="1"/>
  <c r="AW460" i="36" s="1"/>
  <c r="AW64" i="36" a="1"/>
  <c r="AW64" i="36" s="1"/>
  <c r="AW112" i="36" a="1"/>
  <c r="AW112" i="36" s="1"/>
  <c r="AW137" i="36" a="1"/>
  <c r="AW137" i="36" s="1"/>
  <c r="AV137" i="36"/>
  <c r="AV297" i="36"/>
  <c r="AW301" i="36" a="1"/>
  <c r="AW301" i="36" s="1"/>
  <c r="AV366" i="36"/>
  <c r="AW366" i="36" a="1"/>
  <c r="AW366" i="36" s="1"/>
  <c r="AW375" i="36" a="1"/>
  <c r="AW375" i="36" s="1"/>
  <c r="AV375" i="36"/>
  <c r="AW435" i="36" a="1"/>
  <c r="AW435" i="36" s="1"/>
  <c r="AV435" i="36"/>
  <c r="AV486" i="36"/>
  <c r="AW486" i="36" a="1"/>
  <c r="AW486" i="36" s="1"/>
  <c r="AW285" i="36" a="1"/>
  <c r="AW285" i="36" s="1"/>
  <c r="AV285" i="36"/>
  <c r="AW347" i="36" a="1"/>
  <c r="AW347" i="36" s="1"/>
  <c r="AV347" i="36"/>
  <c r="AW365" i="36" a="1"/>
  <c r="AW365" i="36" s="1"/>
  <c r="AV365" i="36"/>
  <c r="AW469" i="36" a="1"/>
  <c r="AW469" i="36" s="1"/>
  <c r="AV469" i="36"/>
  <c r="AW547" i="36" a="1"/>
  <c r="AW547" i="36" s="1"/>
  <c r="AV547" i="36"/>
  <c r="AW408" i="36" a="1"/>
  <c r="AW408" i="36" s="1"/>
  <c r="AV408" i="36"/>
  <c r="AW490" i="36" a="1"/>
  <c r="AW490" i="36" s="1"/>
  <c r="AV490" i="36"/>
  <c r="AW521" i="36" a="1"/>
  <c r="AW521" i="36" s="1"/>
  <c r="AV521" i="36"/>
  <c r="AV226" i="36"/>
  <c r="AV299" i="36"/>
  <c r="AW299" i="36" a="1"/>
  <c r="AW299" i="36" s="1"/>
  <c r="AW362" i="36" a="1"/>
  <c r="AW362" i="36" s="1"/>
  <c r="AW370" i="36" a="1"/>
  <c r="AW370" i="36" s="1"/>
  <c r="AV370" i="36"/>
  <c r="AV404" i="36"/>
  <c r="AW404" i="36" a="1"/>
  <c r="AW404" i="36" s="1"/>
  <c r="AW413" i="36" a="1"/>
  <c r="AW413" i="36" s="1"/>
  <c r="AV413" i="36"/>
  <c r="AW424" i="36" a="1"/>
  <c r="AW424" i="36" s="1"/>
  <c r="AW436" i="36" a="1"/>
  <c r="AW436" i="36" s="1"/>
  <c r="AW457" i="36" a="1"/>
  <c r="AW457" i="36" s="1"/>
  <c r="AV457" i="36"/>
  <c r="AW517" i="36" a="1"/>
  <c r="AW517" i="36" s="1"/>
  <c r="AV517" i="36"/>
  <c r="AW323" i="36" a="1"/>
  <c r="AW323" i="36" s="1"/>
  <c r="AV323" i="36"/>
  <c r="AW509" i="36" a="1"/>
  <c r="AW509" i="36" s="1"/>
  <c r="AV509" i="36"/>
  <c r="AW411" i="36" a="1"/>
  <c r="AW411" i="36" s="1"/>
  <c r="AV411" i="36"/>
  <c r="AW462" i="36" a="1"/>
  <c r="AW462" i="36" s="1"/>
  <c r="AV462" i="36"/>
  <c r="AW506" i="36" a="1"/>
  <c r="AW506" i="36" s="1"/>
  <c r="AV506" i="36"/>
  <c r="AW533" i="36" a="1"/>
  <c r="AW533" i="36" s="1"/>
  <c r="AV533" i="36"/>
  <c r="AV193" i="36"/>
  <c r="AV225" i="36"/>
  <c r="AV261" i="36"/>
  <c r="AW374" i="36" a="1"/>
  <c r="AW374" i="36" s="1"/>
  <c r="AW381" i="36" a="1"/>
  <c r="AW381" i="36" s="1"/>
  <c r="AV381" i="36"/>
  <c r="AV258" i="36"/>
  <c r="AV276" i="36"/>
  <c r="AW468" i="36" a="1"/>
  <c r="AW468" i="36" s="1"/>
  <c r="AV525" i="36"/>
  <c r="AW379" i="36" a="1"/>
  <c r="AW379" i="36" s="1"/>
  <c r="AV379" i="36"/>
  <c r="AW394" i="36" a="1"/>
  <c r="AW394" i="36" s="1"/>
  <c r="AV394" i="36"/>
  <c r="AW446" i="36" a="1"/>
  <c r="AW446" i="36" s="1"/>
  <c r="AV446" i="36"/>
  <c r="AW494" i="36" a="1"/>
  <c r="AW494" i="36" s="1"/>
  <c r="AV494" i="36"/>
  <c r="AW526" i="36" a="1"/>
  <c r="AW526" i="36" s="1"/>
  <c r="AV526" i="36"/>
  <c r="AW549" i="36" a="1"/>
  <c r="AW549" i="36" s="1"/>
  <c r="AV549" i="36"/>
  <c r="AW377" i="36" a="1"/>
  <c r="AW377" i="36" s="1"/>
  <c r="AV377" i="36"/>
  <c r="AW485" i="36" a="1"/>
  <c r="AW485" i="36" s="1"/>
  <c r="AV485" i="36"/>
  <c r="AW510" i="36" a="1"/>
  <c r="AW510" i="36" s="1"/>
  <c r="AV510" i="36"/>
  <c r="AV304" i="36"/>
  <c r="AV321" i="36"/>
  <c r="AV336" i="36"/>
  <c r="AV353" i="36"/>
  <c r="AV368" i="36"/>
  <c r="AV415" i="36"/>
  <c r="AW426" i="36" a="1"/>
  <c r="AW426" i="36" s="1"/>
  <c r="AV426" i="36"/>
  <c r="AV441" i="36"/>
  <c r="AV466" i="36"/>
  <c r="AW519" i="36" a="1"/>
  <c r="AW519" i="36" s="1"/>
  <c r="AV519" i="36"/>
  <c r="AW373" i="36" a="1"/>
  <c r="AW373" i="36" s="1"/>
  <c r="AV373" i="36"/>
  <c r="AW453" i="36" a="1"/>
  <c r="AW453" i="36" s="1"/>
  <c r="AV453" i="36"/>
  <c r="AW478" i="36" a="1"/>
  <c r="AW478" i="36" s="1"/>
  <c r="AV478" i="36"/>
  <c r="V232" i="36"/>
  <c r="V233" i="36" s="1"/>
  <c r="V168" i="36"/>
  <c r="V127" i="36"/>
  <c r="V128" i="36" s="1"/>
  <c r="V129" i="36" s="1"/>
  <c r="V88" i="36"/>
  <c r="V89" i="36" s="1"/>
  <c r="V91" i="36" s="1"/>
  <c r="V49" i="36"/>
  <c r="V50" i="36"/>
  <c r="L84" i="26"/>
  <c r="L44" i="26"/>
  <c r="L45" i="26" s="1"/>
  <c r="AZ269" i="40"/>
  <c r="BE543" i="40"/>
  <c r="BE547" i="40" s="1"/>
  <c r="BH540" i="40"/>
  <c r="BH536" i="40"/>
  <c r="AK543" i="40"/>
  <c r="AK547" i="40" s="1"/>
  <c r="AN536" i="40"/>
  <c r="Q404" i="40"/>
  <c r="R404" i="40" s="1"/>
  <c r="Q403" i="40"/>
  <c r="R403" i="40" s="1"/>
  <c r="Q402" i="40"/>
  <c r="R402" i="40" s="1"/>
  <c r="Q401" i="40"/>
  <c r="R401" i="40" s="1"/>
  <c r="AZ256" i="40"/>
  <c r="AZ255" i="40"/>
  <c r="AZ254" i="40"/>
  <c r="AZ253" i="40"/>
  <c r="AZ252" i="40"/>
  <c r="AZ251" i="40"/>
  <c r="AZ250" i="40"/>
  <c r="AZ249" i="40"/>
  <c r="AZ248" i="40"/>
  <c r="AZ247" i="40"/>
  <c r="AZ246" i="40"/>
  <c r="AZ245" i="40"/>
  <c r="AZ244" i="40"/>
  <c r="AZ243" i="40"/>
  <c r="AZ242" i="40"/>
  <c r="AZ241" i="40"/>
  <c r="AZ240" i="40"/>
  <c r="AZ239" i="40"/>
  <c r="AZ238" i="40"/>
  <c r="AZ237" i="40"/>
  <c r="AZ236" i="40"/>
  <c r="AZ235" i="40"/>
  <c r="AZ234" i="40"/>
  <c r="AZ233" i="40"/>
  <c r="AZ232" i="40"/>
  <c r="AZ231" i="40"/>
  <c r="AZ230" i="40"/>
  <c r="AZ229" i="40"/>
  <c r="AZ228" i="40"/>
  <c r="AZ227" i="40"/>
  <c r="AZ226" i="40"/>
  <c r="AF256" i="40"/>
  <c r="AF255" i="40"/>
  <c r="AF254" i="40"/>
  <c r="AF253" i="40"/>
  <c r="AF252" i="40"/>
  <c r="AF251" i="40"/>
  <c r="AF250" i="40"/>
  <c r="AF249" i="40"/>
  <c r="AF248" i="40"/>
  <c r="AF247" i="40"/>
  <c r="AF246" i="40"/>
  <c r="AF245" i="40"/>
  <c r="AF244" i="40"/>
  <c r="AF243" i="40"/>
  <c r="AF242" i="40"/>
  <c r="AF241" i="40"/>
  <c r="AF240" i="40"/>
  <c r="AF239" i="40"/>
  <c r="AF238" i="40"/>
  <c r="AF237" i="40"/>
  <c r="AF236" i="40"/>
  <c r="AF235" i="40"/>
  <c r="AF234" i="40"/>
  <c r="AF233" i="40"/>
  <c r="AF232" i="40"/>
  <c r="AF231" i="40"/>
  <c r="AF230" i="40"/>
  <c r="AF229" i="40"/>
  <c r="AF228" i="40"/>
  <c r="AF227" i="40"/>
  <c r="AF226" i="40"/>
  <c r="AZ161" i="40"/>
  <c r="AZ160" i="40"/>
  <c r="AZ159" i="40"/>
  <c r="AZ158" i="40"/>
  <c r="AZ157" i="40"/>
  <c r="AZ156" i="40"/>
  <c r="AZ155" i="40"/>
  <c r="AZ154" i="40"/>
  <c r="AZ153" i="40"/>
  <c r="AZ152" i="40"/>
  <c r="AZ151" i="40"/>
  <c r="AZ150" i="40"/>
  <c r="AZ149" i="40"/>
  <c r="AZ148" i="40"/>
  <c r="AZ147" i="40"/>
  <c r="AZ146" i="40"/>
  <c r="AF161" i="40"/>
  <c r="AF160" i="40"/>
  <c r="AF159" i="40"/>
  <c r="AF158" i="40"/>
  <c r="AF157" i="40"/>
  <c r="AF156" i="40"/>
  <c r="AF155" i="40"/>
  <c r="AF154" i="40"/>
  <c r="AF153" i="40"/>
  <c r="AF152" i="40"/>
  <c r="AF151" i="40"/>
  <c r="AF150" i="40"/>
  <c r="AF149" i="40"/>
  <c r="AF148" i="40"/>
  <c r="AF147" i="40"/>
  <c r="AF146" i="40"/>
  <c r="AZ91" i="40"/>
  <c r="AZ90" i="40"/>
  <c r="AZ89" i="40"/>
  <c r="AZ88" i="40"/>
  <c r="AZ87" i="40"/>
  <c r="AZ86" i="40"/>
  <c r="AZ85" i="40"/>
  <c r="AZ84" i="40"/>
  <c r="AZ83" i="40"/>
  <c r="AZ82" i="40"/>
  <c r="AZ81" i="40"/>
  <c r="AF91" i="40"/>
  <c r="AF90" i="40"/>
  <c r="AF89" i="40"/>
  <c r="AF88" i="40"/>
  <c r="AF87" i="40"/>
  <c r="AF86" i="40"/>
  <c r="AF85" i="40"/>
  <c r="AF84" i="40"/>
  <c r="AF83" i="40"/>
  <c r="AF82" i="40"/>
  <c r="AF81" i="40"/>
  <c r="AZ41" i="40"/>
  <c r="AZ40" i="40"/>
  <c r="AZ39" i="40"/>
  <c r="AZ38" i="40"/>
  <c r="AZ37" i="40"/>
  <c r="AZ36" i="40"/>
  <c r="AZ35" i="40"/>
  <c r="AZ34" i="40"/>
  <c r="AZ33" i="40"/>
  <c r="AZ32" i="40"/>
  <c r="AZ31" i="40"/>
  <c r="AF41" i="40"/>
  <c r="AF40" i="40"/>
  <c r="AF39" i="40"/>
  <c r="AF38" i="40"/>
  <c r="AF37" i="40"/>
  <c r="AF36" i="40"/>
  <c r="AF35" i="40"/>
  <c r="AF34" i="40"/>
  <c r="AF33" i="40"/>
  <c r="AF32" i="40"/>
  <c r="AF31" i="40"/>
  <c r="L41" i="40"/>
  <c r="L40" i="40"/>
  <c r="L39" i="40"/>
  <c r="L38" i="40"/>
  <c r="L37" i="40"/>
  <c r="L36" i="40"/>
  <c r="L35" i="40"/>
  <c r="L34" i="40"/>
  <c r="L33" i="40"/>
  <c r="L32" i="40"/>
  <c r="L31" i="40"/>
  <c r="L91" i="40"/>
  <c r="L90" i="40"/>
  <c r="L89" i="40"/>
  <c r="L88" i="40"/>
  <c r="L87" i="40"/>
  <c r="L86" i="40"/>
  <c r="L85" i="40"/>
  <c r="L84" i="40"/>
  <c r="L83" i="40"/>
  <c r="L82" i="40"/>
  <c r="L81" i="40"/>
  <c r="L161" i="40"/>
  <c r="L160" i="40"/>
  <c r="L159" i="40"/>
  <c r="L158" i="40"/>
  <c r="L157" i="40"/>
  <c r="L156" i="40"/>
  <c r="L155" i="40"/>
  <c r="L154" i="40"/>
  <c r="L153" i="40"/>
  <c r="L152" i="40"/>
  <c r="L151" i="40"/>
  <c r="L150" i="40"/>
  <c r="L149" i="40"/>
  <c r="L148" i="40"/>
  <c r="L147" i="40"/>
  <c r="L146" i="40"/>
  <c r="L256" i="40"/>
  <c r="L255" i="40"/>
  <c r="L254" i="40"/>
  <c r="L253" i="40"/>
  <c r="L252" i="40"/>
  <c r="L251" i="40"/>
  <c r="L250" i="40"/>
  <c r="L249" i="40"/>
  <c r="L248" i="40"/>
  <c r="L247" i="40"/>
  <c r="L246" i="40"/>
  <c r="L245" i="40"/>
  <c r="L244" i="40"/>
  <c r="L243" i="40"/>
  <c r="L242" i="40"/>
  <c r="L241" i="40"/>
  <c r="L240" i="40"/>
  <c r="L239" i="40"/>
  <c r="L238" i="40"/>
  <c r="L237" i="40"/>
  <c r="L236" i="40"/>
  <c r="L235" i="40"/>
  <c r="L234" i="40"/>
  <c r="L233" i="40"/>
  <c r="L232" i="40"/>
  <c r="L231" i="40"/>
  <c r="L230" i="40"/>
  <c r="L229" i="40"/>
  <c r="L228" i="40"/>
  <c r="L227" i="40"/>
  <c r="L226" i="40"/>
  <c r="P546" i="40"/>
  <c r="Q546" i="40" s="1"/>
  <c r="P545" i="40"/>
  <c r="Q545" i="40" s="1"/>
  <c r="P544" i="40"/>
  <c r="Q544" i="40" s="1"/>
  <c r="P543" i="40"/>
  <c r="M542" i="40"/>
  <c r="S541" i="40"/>
  <c r="O541" i="40"/>
  <c r="N540" i="40"/>
  <c r="S539" i="40"/>
  <c r="P539" i="40"/>
  <c r="M546" i="40" s="1"/>
  <c r="O539" i="40"/>
  <c r="M545" i="40" s="1"/>
  <c r="N539" i="40"/>
  <c r="M544" i="40" s="1"/>
  <c r="M539" i="40"/>
  <c r="M543" i="40" s="1"/>
  <c r="P538" i="40"/>
  <c r="T541" i="40" s="1"/>
  <c r="O538" i="40"/>
  <c r="T539" i="40" s="1"/>
  <c r="N538" i="40"/>
  <c r="T537" i="40" s="1"/>
  <c r="M538" i="40"/>
  <c r="T535" i="40" s="1"/>
  <c r="S537" i="40"/>
  <c r="S535" i="40"/>
  <c r="S534" i="40"/>
  <c r="S532" i="40"/>
  <c r="L528" i="40"/>
  <c r="L527" i="40"/>
  <c r="L526" i="40"/>
  <c r="L525" i="40"/>
  <c r="L524" i="40"/>
  <c r="L523" i="40"/>
  <c r="L504" i="40"/>
  <c r="Q504" i="40" s="1"/>
  <c r="L503" i="40"/>
  <c r="Q503" i="40" s="1"/>
  <c r="L502" i="40"/>
  <c r="Q502" i="40" s="1"/>
  <c r="L501" i="40"/>
  <c r="Q501" i="40" s="1"/>
  <c r="L500" i="40"/>
  <c r="Q500" i="40" s="1"/>
  <c r="L499" i="40"/>
  <c r="Q499" i="40" s="1"/>
  <c r="L498" i="40"/>
  <c r="Q498" i="40" s="1"/>
  <c r="L497" i="40"/>
  <c r="Q497" i="40" s="1"/>
  <c r="L496" i="40"/>
  <c r="Q496" i="40" s="1"/>
  <c r="S490" i="40"/>
  <c r="S491" i="40" s="1"/>
  <c r="L490" i="40"/>
  <c r="L489" i="40"/>
  <c r="L488" i="40"/>
  <c r="S487" i="40"/>
  <c r="S488" i="40" s="1"/>
  <c r="L487" i="40"/>
  <c r="L486" i="40"/>
  <c r="L485" i="40"/>
  <c r="L484" i="40"/>
  <c r="S483" i="40"/>
  <c r="L483" i="40"/>
  <c r="S482" i="40"/>
  <c r="L482" i="40"/>
  <c r="L481" i="40"/>
  <c r="L480" i="40"/>
  <c r="L479" i="40"/>
  <c r="S478" i="40"/>
  <c r="S479" i="40" s="1"/>
  <c r="L478" i="40"/>
  <c r="L477" i="40"/>
  <c r="L476" i="40"/>
  <c r="L471" i="40"/>
  <c r="L470" i="40"/>
  <c r="L469" i="40"/>
  <c r="L468" i="40"/>
  <c r="L467" i="40"/>
  <c r="L466" i="40"/>
  <c r="L465" i="40"/>
  <c r="R460" i="40"/>
  <c r="M462" i="40" s="1"/>
  <c r="R459" i="40"/>
  <c r="M461" i="40" s="1"/>
  <c r="L452" i="40"/>
  <c r="L451" i="40"/>
  <c r="L450" i="40"/>
  <c r="R449" i="40"/>
  <c r="L449" i="40"/>
  <c r="L448" i="40"/>
  <c r="L447" i="40"/>
  <c r="L446" i="40"/>
  <c r="L445" i="40"/>
  <c r="L444" i="40"/>
  <c r="L443" i="40"/>
  <c r="L442" i="40"/>
  <c r="L441" i="40"/>
  <c r="L440" i="40"/>
  <c r="L439" i="40"/>
  <c r="L438" i="40"/>
  <c r="L420" i="40"/>
  <c r="L421" i="40" s="1"/>
  <c r="L419" i="40"/>
  <c r="L414" i="40"/>
  <c r="L413" i="40"/>
  <c r="L412" i="40"/>
  <c r="L411" i="40"/>
  <c r="L410" i="40"/>
  <c r="L409" i="40"/>
  <c r="L395" i="40"/>
  <c r="L394" i="40"/>
  <c r="L393" i="40"/>
  <c r="L392" i="40"/>
  <c r="L391" i="40"/>
  <c r="L390" i="40"/>
  <c r="L389" i="40"/>
  <c r="L388" i="40"/>
  <c r="L387" i="40"/>
  <c r="L386" i="40"/>
  <c r="L385" i="40"/>
  <c r="L376" i="40"/>
  <c r="L375" i="40"/>
  <c r="L374" i="40"/>
  <c r="L373" i="40"/>
  <c r="L372" i="40"/>
  <c r="L371" i="40"/>
  <c r="L370" i="40"/>
  <c r="L369" i="40"/>
  <c r="L368" i="40"/>
  <c r="P351" i="40"/>
  <c r="P350" i="40"/>
  <c r="L338" i="40"/>
  <c r="L337" i="40"/>
  <c r="L336" i="40"/>
  <c r="L335" i="40"/>
  <c r="L334" i="40"/>
  <c r="L301" i="40"/>
  <c r="L300" i="40"/>
  <c r="Q299" i="40"/>
  <c r="L299" i="40"/>
  <c r="T298" i="40"/>
  <c r="P300" i="40" s="1"/>
  <c r="L298" i="40"/>
  <c r="L297" i="40"/>
  <c r="L296" i="40"/>
  <c r="Q295" i="40"/>
  <c r="L295" i="40"/>
  <c r="Q294" i="40"/>
  <c r="L294" i="40"/>
  <c r="L293" i="40"/>
  <c r="L292" i="40"/>
  <c r="T291" i="40"/>
  <c r="P296" i="40" s="1"/>
  <c r="L291" i="40"/>
  <c r="L290" i="40"/>
  <c r="T289" i="40"/>
  <c r="L289" i="40"/>
  <c r="L288" i="40"/>
  <c r="L286" i="40"/>
  <c r="L287" i="40" s="1"/>
  <c r="L282" i="40"/>
  <c r="L281" i="40"/>
  <c r="L280" i="40"/>
  <c r="L279" i="40"/>
  <c r="L278" i="40"/>
  <c r="L277" i="40"/>
  <c r="L274" i="40"/>
  <c r="L271" i="40"/>
  <c r="L267" i="40"/>
  <c r="L268" i="40" s="1"/>
  <c r="L269" i="40" s="1"/>
  <c r="CJ600" i="40"/>
  <c r="CH600" i="40"/>
  <c r="CD3" i="40" s="1"/>
  <c r="CF342" i="40"/>
  <c r="CE342" i="40"/>
  <c r="CD342" i="40"/>
  <c r="CC342" i="40"/>
  <c r="CB342" i="40"/>
  <c r="CA342" i="40"/>
  <c r="BZ342" i="40"/>
  <c r="BX342" i="40"/>
  <c r="BW342" i="40"/>
  <c r="BV342" i="40"/>
  <c r="BU342" i="40"/>
  <c r="BT342" i="40"/>
  <c r="BS342" i="40"/>
  <c r="BR342" i="40"/>
  <c r="BP342" i="40"/>
  <c r="BO342" i="40"/>
  <c r="BN342" i="40"/>
  <c r="BM342" i="40"/>
  <c r="BL342" i="40"/>
  <c r="BK342" i="40"/>
  <c r="BJ342" i="40"/>
  <c r="CD333" i="40"/>
  <c r="CC333" i="40"/>
  <c r="CA333" i="40"/>
  <c r="BZ333" i="40"/>
  <c r="BV333" i="40"/>
  <c r="BU333" i="40"/>
  <c r="BS333" i="40"/>
  <c r="BR333" i="40"/>
  <c r="BN333" i="40"/>
  <c r="BM333" i="40"/>
  <c r="BK333" i="40"/>
  <c r="BJ333" i="40"/>
  <c r="CD332" i="40"/>
  <c r="CC332" i="40"/>
  <c r="CA332" i="40"/>
  <c r="BZ332" i="40"/>
  <c r="BV332" i="40"/>
  <c r="BU332" i="40"/>
  <c r="BS332" i="40"/>
  <c r="BR332" i="40"/>
  <c r="BN332" i="40"/>
  <c r="BM332" i="40"/>
  <c r="BK332" i="40"/>
  <c r="BJ332" i="40"/>
  <c r="BZ321" i="40"/>
  <c r="BR321" i="40"/>
  <c r="BJ321" i="40"/>
  <c r="BZ320" i="40"/>
  <c r="BR320" i="40"/>
  <c r="BJ320" i="40"/>
  <c r="CB276" i="40"/>
  <c r="BT276" i="40"/>
  <c r="BL276" i="40"/>
  <c r="CD275" i="40"/>
  <c r="CA277" i="40" s="1"/>
  <c r="BV275" i="40"/>
  <c r="BS277" i="40" s="1"/>
  <c r="BN275" i="40"/>
  <c r="BK277" i="40" s="1"/>
  <c r="CB272" i="40"/>
  <c r="BT272" i="40"/>
  <c r="BL272" i="40"/>
  <c r="CD271" i="40"/>
  <c r="CA273" i="40" s="1"/>
  <c r="BV271" i="40"/>
  <c r="BS273" i="40" s="1"/>
  <c r="BL271" i="40"/>
  <c r="BN268" i="40"/>
  <c r="BK273" i="40" s="1"/>
  <c r="CD266" i="40"/>
  <c r="BV266" i="40"/>
  <c r="BN266" i="40"/>
  <c r="AV261" i="40"/>
  <c r="AB261" i="40"/>
  <c r="H261" i="40"/>
  <c r="AP258" i="40"/>
  <c r="V258" i="40"/>
  <c r="B258" i="40"/>
  <c r="AP257" i="40"/>
  <c r="V257" i="40"/>
  <c r="B257" i="40"/>
  <c r="AP256" i="40"/>
  <c r="V256" i="40"/>
  <c r="B256" i="40"/>
  <c r="AP255" i="40"/>
  <c r="V255" i="40"/>
  <c r="B255" i="40"/>
  <c r="AP254" i="40"/>
  <c r="V254" i="40"/>
  <c r="B254" i="40"/>
  <c r="AP253" i="40"/>
  <c r="V253" i="40"/>
  <c r="B253" i="40"/>
  <c r="AP252" i="40"/>
  <c r="V252" i="40"/>
  <c r="B252" i="40"/>
  <c r="AP251" i="40"/>
  <c r="V251" i="40"/>
  <c r="B251" i="40"/>
  <c r="AP250" i="40"/>
  <c r="V250" i="40"/>
  <c r="B250" i="40"/>
  <c r="AP249" i="40"/>
  <c r="V249" i="40"/>
  <c r="B249" i="40"/>
  <c r="AP248" i="40"/>
  <c r="V248" i="40"/>
  <c r="B248" i="40"/>
  <c r="AP247" i="40"/>
  <c r="V247" i="40"/>
  <c r="B247" i="40"/>
  <c r="AP246" i="40"/>
  <c r="V246" i="40"/>
  <c r="B246" i="40"/>
  <c r="AP245" i="40"/>
  <c r="V245" i="40"/>
  <c r="B245" i="40"/>
  <c r="AP244" i="40"/>
  <c r="V244" i="40"/>
  <c r="B244" i="40"/>
  <c r="AP243" i="40"/>
  <c r="V243" i="40"/>
  <c r="B243" i="40"/>
  <c r="AP242" i="40"/>
  <c r="V242" i="40"/>
  <c r="B242" i="40"/>
  <c r="AP241" i="40"/>
  <c r="V241" i="40"/>
  <c r="B241" i="40"/>
  <c r="AP240" i="40"/>
  <c r="V240" i="40"/>
  <c r="B240" i="40"/>
  <c r="AP239" i="40"/>
  <c r="V239" i="40"/>
  <c r="B239" i="40"/>
  <c r="AP238" i="40"/>
  <c r="V238" i="40"/>
  <c r="B238" i="40"/>
  <c r="AP237" i="40"/>
  <c r="V237" i="40"/>
  <c r="B237" i="40"/>
  <c r="AP236" i="40"/>
  <c r="V236" i="40"/>
  <c r="B236" i="40"/>
  <c r="AP235" i="40"/>
  <c r="V235" i="40"/>
  <c r="B235" i="40"/>
  <c r="AP234" i="40"/>
  <c r="V234" i="40"/>
  <c r="B234" i="40"/>
  <c r="AP233" i="40"/>
  <c r="V233" i="40"/>
  <c r="B233" i="40"/>
  <c r="AP232" i="40"/>
  <c r="V232" i="40"/>
  <c r="B232" i="40"/>
  <c r="AP231" i="40"/>
  <c r="V231" i="40"/>
  <c r="B231" i="40"/>
  <c r="AP230" i="40"/>
  <c r="V230" i="40"/>
  <c r="B230" i="40"/>
  <c r="AP229" i="40"/>
  <c r="V229" i="40"/>
  <c r="B229" i="40"/>
  <c r="AP228" i="40"/>
  <c r="V228" i="40"/>
  <c r="B228" i="40"/>
  <c r="AP227" i="40"/>
  <c r="V227" i="40"/>
  <c r="B227" i="40"/>
  <c r="AP226" i="40"/>
  <c r="V226" i="40"/>
  <c r="B226" i="40"/>
  <c r="AP225" i="40"/>
  <c r="V225" i="40"/>
  <c r="B225" i="40"/>
  <c r="AP224" i="40"/>
  <c r="V224" i="40"/>
  <c r="B224" i="40"/>
  <c r="AZ223" i="40"/>
  <c r="AY223" i="40"/>
  <c r="AX223" i="40"/>
  <c r="AW223" i="40"/>
  <c r="AV223" i="40"/>
  <c r="AU223" i="40"/>
  <c r="AF223" i="40"/>
  <c r="AE223" i="40"/>
  <c r="AD223" i="40"/>
  <c r="AC223" i="40"/>
  <c r="AB223" i="40"/>
  <c r="AA223" i="40"/>
  <c r="L223" i="40"/>
  <c r="K223" i="40"/>
  <c r="J223" i="40"/>
  <c r="I223" i="40"/>
  <c r="H223" i="40"/>
  <c r="G223" i="40"/>
  <c r="BG218" i="40"/>
  <c r="AM218" i="40"/>
  <c r="S218" i="40"/>
  <c r="BE217" i="40"/>
  <c r="BD217" i="40" a="1"/>
  <c r="BD217" i="40" s="1"/>
  <c r="AW217" i="40"/>
  <c r="AP217" i="40"/>
  <c r="AK217" i="40"/>
  <c r="AJ217" i="40" a="1"/>
  <c r="AJ217" i="40" s="1"/>
  <c r="AC217" i="40"/>
  <c r="V217" i="40"/>
  <c r="Q217" i="40"/>
  <c r="P217" i="40" a="1"/>
  <c r="P217" i="40" s="1"/>
  <c r="I217" i="40"/>
  <c r="B217" i="40"/>
  <c r="BE216" i="40"/>
  <c r="BD216" i="40" a="1"/>
  <c r="BD216" i="40" s="1"/>
  <c r="AW216" i="40"/>
  <c r="AP216" i="40"/>
  <c r="AK216" i="40"/>
  <c r="AJ216" i="40" a="1"/>
  <c r="AJ216" i="40" s="1"/>
  <c r="AC216" i="40"/>
  <c r="V216" i="40"/>
  <c r="Q216" i="40"/>
  <c r="P216" i="40" a="1"/>
  <c r="P216" i="40" s="1"/>
  <c r="I216" i="40"/>
  <c r="B216" i="40"/>
  <c r="BE215" i="40"/>
  <c r="BD215" i="40" a="1"/>
  <c r="BD215" i="40" s="1"/>
  <c r="AW215" i="40"/>
  <c r="AP215" i="40"/>
  <c r="AK215" i="40"/>
  <c r="AJ215" i="40" a="1"/>
  <c r="AJ215" i="40" s="1"/>
  <c r="AC215" i="40"/>
  <c r="V215" i="40"/>
  <c r="Q215" i="40"/>
  <c r="P215" i="40" a="1"/>
  <c r="P215" i="40" s="1"/>
  <c r="I215" i="40"/>
  <c r="B215" i="40"/>
  <c r="BE214" i="40"/>
  <c r="BD214" i="40" a="1"/>
  <c r="BD214" i="40" s="1"/>
  <c r="AW214" i="40"/>
  <c r="AP214" i="40"/>
  <c r="AK214" i="40"/>
  <c r="AJ214" i="40" a="1"/>
  <c r="AJ214" i="40" s="1"/>
  <c r="AC214" i="40"/>
  <c r="V214" i="40"/>
  <c r="Q214" i="40"/>
  <c r="P214" i="40" a="1"/>
  <c r="P214" i="40" s="1"/>
  <c r="I214" i="40"/>
  <c r="B214" i="40"/>
  <c r="BE213" i="40"/>
  <c r="BD213" i="40" a="1"/>
  <c r="BD213" i="40" s="1"/>
  <c r="AW213" i="40"/>
  <c r="AP213" i="40"/>
  <c r="AK213" i="40"/>
  <c r="AJ213" i="40" a="1"/>
  <c r="AJ213" i="40" s="1"/>
  <c r="AC213" i="40"/>
  <c r="V213" i="40"/>
  <c r="Q213" i="40"/>
  <c r="P213" i="40" a="1"/>
  <c r="P213" i="40" s="1"/>
  <c r="I213" i="40"/>
  <c r="B213" i="40"/>
  <c r="BE212" i="40"/>
  <c r="BD212" i="40" a="1"/>
  <c r="BD212" i="40" s="1"/>
  <c r="AW212" i="40"/>
  <c r="AP212" i="40"/>
  <c r="AK212" i="40"/>
  <c r="AJ212" i="40" a="1"/>
  <c r="AJ212" i="40" s="1"/>
  <c r="AC212" i="40"/>
  <c r="V212" i="40"/>
  <c r="Q212" i="40"/>
  <c r="P212" i="40" a="1"/>
  <c r="P212" i="40" s="1"/>
  <c r="I212" i="40"/>
  <c r="B212" i="40"/>
  <c r="BE211" i="40"/>
  <c r="BD211" i="40" a="1"/>
  <c r="BD211" i="40" s="1"/>
  <c r="AW211" i="40"/>
  <c r="AP211" i="40"/>
  <c r="AK211" i="40"/>
  <c r="AJ211" i="40" a="1"/>
  <c r="AJ211" i="40" s="1"/>
  <c r="AC211" i="40"/>
  <c r="V211" i="40"/>
  <c r="Q211" i="40"/>
  <c r="P211" i="40" a="1"/>
  <c r="P211" i="40" s="1"/>
  <c r="I211" i="40"/>
  <c r="B211" i="40"/>
  <c r="BE210" i="40"/>
  <c r="BD210" i="40" a="1"/>
  <c r="BD210" i="40" s="1"/>
  <c r="AW210" i="40"/>
  <c r="AP210" i="40"/>
  <c r="AK210" i="40"/>
  <c r="AJ210" i="40" a="1"/>
  <c r="AJ210" i="40" s="1"/>
  <c r="AC210" i="40"/>
  <c r="V210" i="40"/>
  <c r="Q210" i="40"/>
  <c r="P210" i="40" a="1"/>
  <c r="P210" i="40" s="1"/>
  <c r="I210" i="40"/>
  <c r="B210" i="40"/>
  <c r="BE209" i="40"/>
  <c r="BD209" i="40" a="1"/>
  <c r="BD209" i="40" s="1"/>
  <c r="AW209" i="40"/>
  <c r="AP209" i="40"/>
  <c r="AK209" i="40"/>
  <c r="AJ209" i="40" a="1"/>
  <c r="AJ209" i="40" s="1"/>
  <c r="AC209" i="40"/>
  <c r="V209" i="40"/>
  <c r="Q209" i="40"/>
  <c r="P209" i="40" a="1"/>
  <c r="P209" i="40" s="1"/>
  <c r="I209" i="40"/>
  <c r="B209" i="40"/>
  <c r="BE208" i="40"/>
  <c r="BD208" i="40" a="1"/>
  <c r="BD208" i="40" s="1"/>
  <c r="AW208" i="40"/>
  <c r="AP208" i="40"/>
  <c r="AK208" i="40"/>
  <c r="AJ208" i="40" a="1"/>
  <c r="AJ208" i="40" s="1"/>
  <c r="AC208" i="40"/>
  <c r="V208" i="40"/>
  <c r="Q208" i="40"/>
  <c r="P208" i="40" a="1"/>
  <c r="P208" i="40" s="1"/>
  <c r="I208" i="40"/>
  <c r="B208" i="40"/>
  <c r="BE207" i="40"/>
  <c r="BD207" i="40" a="1"/>
  <c r="BD207" i="40" s="1"/>
  <c r="AW207" i="40"/>
  <c r="AP207" i="40"/>
  <c r="AK207" i="40"/>
  <c r="AJ207" i="40" a="1"/>
  <c r="AJ207" i="40" s="1"/>
  <c r="AC207" i="40"/>
  <c r="V207" i="40"/>
  <c r="Q207" i="40"/>
  <c r="P207" i="40" a="1"/>
  <c r="P207" i="40" s="1"/>
  <c r="I207" i="40"/>
  <c r="B207" i="40"/>
  <c r="BE206" i="40"/>
  <c r="BD206" i="40" a="1"/>
  <c r="BD206" i="40" s="1"/>
  <c r="AW206" i="40"/>
  <c r="AP206" i="40"/>
  <c r="AK206" i="40"/>
  <c r="AJ206" i="40" a="1"/>
  <c r="AJ206" i="40" s="1"/>
  <c r="AC206" i="40"/>
  <c r="V206" i="40"/>
  <c r="Q206" i="40"/>
  <c r="P206" i="40" a="1"/>
  <c r="P206" i="40" s="1"/>
  <c r="I206" i="40"/>
  <c r="B206" i="40"/>
  <c r="BE205" i="40"/>
  <c r="BD205" i="40" a="1"/>
  <c r="BD205" i="40" s="1"/>
  <c r="AW205" i="40"/>
  <c r="AP205" i="40"/>
  <c r="AK205" i="40"/>
  <c r="AJ205" i="40" a="1"/>
  <c r="AJ205" i="40" s="1"/>
  <c r="AC205" i="40"/>
  <c r="V205" i="40"/>
  <c r="Q205" i="40"/>
  <c r="P205" i="40" a="1"/>
  <c r="P205" i="40" s="1"/>
  <c r="I205" i="40"/>
  <c r="B205" i="40"/>
  <c r="BE204" i="40"/>
  <c r="BD204" i="40" a="1"/>
  <c r="BD204" i="40" s="1"/>
  <c r="AW204" i="40"/>
  <c r="AP204" i="40"/>
  <c r="AK204" i="40"/>
  <c r="AJ204" i="40" a="1"/>
  <c r="AJ204" i="40" s="1"/>
  <c r="AC204" i="40"/>
  <c r="V204" i="40"/>
  <c r="Q204" i="40"/>
  <c r="P204" i="40" a="1"/>
  <c r="P204" i="40" s="1"/>
  <c r="I204" i="40"/>
  <c r="B204" i="40"/>
  <c r="BE203" i="40"/>
  <c r="BD203" i="40" a="1"/>
  <c r="BD203" i="40" s="1"/>
  <c r="AW203" i="40"/>
  <c r="AP203" i="40"/>
  <c r="AK203" i="40"/>
  <c r="AJ203" i="40" a="1"/>
  <c r="AJ203" i="40" s="1"/>
  <c r="AC203" i="40"/>
  <c r="V203" i="40"/>
  <c r="Q203" i="40"/>
  <c r="P203" i="40" a="1"/>
  <c r="P203" i="40" s="1"/>
  <c r="I203" i="40"/>
  <c r="B203" i="40"/>
  <c r="BE202" i="40"/>
  <c r="BD202" i="40" a="1"/>
  <c r="BD202" i="40" s="1"/>
  <c r="AW202" i="40"/>
  <c r="AP202" i="40"/>
  <c r="AK202" i="40"/>
  <c r="AJ202" i="40" a="1"/>
  <c r="AJ202" i="40" s="1"/>
  <c r="AC202" i="40"/>
  <c r="V202" i="40"/>
  <c r="Q202" i="40"/>
  <c r="P202" i="40" a="1"/>
  <c r="P202" i="40" s="1"/>
  <c r="I202" i="40"/>
  <c r="B202" i="40"/>
  <c r="BE201" i="40"/>
  <c r="BD201" i="40" a="1"/>
  <c r="BD201" i="40" s="1"/>
  <c r="AW201" i="40"/>
  <c r="AP201" i="40"/>
  <c r="AK201" i="40"/>
  <c r="AJ201" i="40" a="1"/>
  <c r="AJ201" i="40" s="1"/>
  <c r="AC201" i="40"/>
  <c r="V201" i="40"/>
  <c r="Q201" i="40"/>
  <c r="P201" i="40" a="1"/>
  <c r="P201" i="40" s="1"/>
  <c r="I201" i="40"/>
  <c r="B201" i="40"/>
  <c r="BE200" i="40"/>
  <c r="BD200" i="40" a="1"/>
  <c r="BD200" i="40" s="1"/>
  <c r="AW200" i="40"/>
  <c r="AP200" i="40"/>
  <c r="AK200" i="40"/>
  <c r="AJ200" i="40" a="1"/>
  <c r="AJ200" i="40" s="1"/>
  <c r="AC200" i="40"/>
  <c r="V200" i="40"/>
  <c r="Q200" i="40"/>
  <c r="P200" i="40" a="1"/>
  <c r="P200" i="40" s="1"/>
  <c r="I200" i="40"/>
  <c r="B200" i="40"/>
  <c r="BE199" i="40"/>
  <c r="BD199" i="40" a="1"/>
  <c r="BD199" i="40" s="1"/>
  <c r="AW199" i="40"/>
  <c r="AP199" i="40"/>
  <c r="AK199" i="40"/>
  <c r="AJ199" i="40" a="1"/>
  <c r="AJ199" i="40" s="1"/>
  <c r="AC199" i="40"/>
  <c r="V199" i="40"/>
  <c r="Q199" i="40"/>
  <c r="P199" i="40" a="1"/>
  <c r="P199" i="40" s="1"/>
  <c r="I199" i="40"/>
  <c r="B199" i="40"/>
  <c r="BE198" i="40"/>
  <c r="BD198" i="40" a="1"/>
  <c r="BD198" i="40" s="1"/>
  <c r="AW198" i="40"/>
  <c r="AP198" i="40"/>
  <c r="AK198" i="40"/>
  <c r="AJ198" i="40" a="1"/>
  <c r="AJ198" i="40" s="1"/>
  <c r="AC198" i="40"/>
  <c r="V198" i="40"/>
  <c r="Q198" i="40"/>
  <c r="P198" i="40" a="1"/>
  <c r="P198" i="40" s="1"/>
  <c r="I198" i="40"/>
  <c r="B198" i="40"/>
  <c r="BE197" i="40"/>
  <c r="BD197" i="40" a="1"/>
  <c r="BD197" i="40" s="1"/>
  <c r="AW197" i="40"/>
  <c r="AP197" i="40"/>
  <c r="AK197" i="40"/>
  <c r="AJ197" i="40" a="1"/>
  <c r="AJ197" i="40" s="1"/>
  <c r="AC197" i="40"/>
  <c r="V197" i="40"/>
  <c r="Q197" i="40"/>
  <c r="P197" i="40" a="1"/>
  <c r="P197" i="40" s="1"/>
  <c r="I197" i="40"/>
  <c r="B197" i="40"/>
  <c r="BE196" i="40"/>
  <c r="BD196" i="40" a="1"/>
  <c r="BD196" i="40" s="1"/>
  <c r="AW196" i="40"/>
  <c r="AP196" i="40"/>
  <c r="AK196" i="40"/>
  <c r="AJ196" i="40" a="1"/>
  <c r="AJ196" i="40" s="1"/>
  <c r="AC196" i="40"/>
  <c r="V196" i="40"/>
  <c r="Q196" i="40"/>
  <c r="P196" i="40" a="1"/>
  <c r="P196" i="40" s="1"/>
  <c r="I196" i="40"/>
  <c r="B196" i="40"/>
  <c r="BE195" i="40"/>
  <c r="BD195" i="40" a="1"/>
  <c r="BD195" i="40" s="1"/>
  <c r="AW195" i="40"/>
  <c r="AP195" i="40"/>
  <c r="AK195" i="40"/>
  <c r="AJ195" i="40" a="1"/>
  <c r="AJ195" i="40" s="1"/>
  <c r="AC195" i="40"/>
  <c r="V195" i="40"/>
  <c r="Q195" i="40"/>
  <c r="P195" i="40" a="1"/>
  <c r="P195" i="40" s="1"/>
  <c r="I195" i="40"/>
  <c r="B195" i="40"/>
  <c r="BE194" i="40"/>
  <c r="BD194" i="40" a="1"/>
  <c r="BD194" i="40" s="1"/>
  <c r="AW194" i="40"/>
  <c r="AP194" i="40"/>
  <c r="AK194" i="40"/>
  <c r="AJ194" i="40" a="1"/>
  <c r="AJ194" i="40" s="1"/>
  <c r="AC194" i="40"/>
  <c r="V194" i="40"/>
  <c r="Q194" i="40"/>
  <c r="P194" i="40" a="1"/>
  <c r="P194" i="40" s="1"/>
  <c r="I194" i="40"/>
  <c r="B194" i="40"/>
  <c r="BE193" i="40"/>
  <c r="BD193" i="40" a="1"/>
  <c r="BD193" i="40" s="1"/>
  <c r="AW193" i="40"/>
  <c r="AP193" i="40"/>
  <c r="AK193" i="40"/>
  <c r="AJ193" i="40" a="1"/>
  <c r="AJ193" i="40" s="1"/>
  <c r="AC193" i="40"/>
  <c r="V193" i="40"/>
  <c r="Q193" i="40"/>
  <c r="P193" i="40" a="1"/>
  <c r="P193" i="40" s="1"/>
  <c r="I193" i="40"/>
  <c r="B193" i="40"/>
  <c r="BE192" i="40"/>
  <c r="BD192" i="40" a="1"/>
  <c r="BD192" i="40" s="1"/>
  <c r="AW192" i="40"/>
  <c r="AP192" i="40"/>
  <c r="AK192" i="40"/>
  <c r="AJ192" i="40" a="1"/>
  <c r="AJ192" i="40" s="1"/>
  <c r="AC192" i="40"/>
  <c r="V192" i="40"/>
  <c r="Q192" i="40"/>
  <c r="P192" i="40" a="1"/>
  <c r="P192" i="40" s="1"/>
  <c r="I192" i="40"/>
  <c r="B192" i="40"/>
  <c r="BE191" i="40"/>
  <c r="BD191" i="40" a="1"/>
  <c r="BD191" i="40" s="1"/>
  <c r="AW191" i="40"/>
  <c r="AP191" i="40"/>
  <c r="AK191" i="40"/>
  <c r="AJ191" i="40" a="1"/>
  <c r="AJ191" i="40" s="1"/>
  <c r="AC191" i="40"/>
  <c r="V191" i="40"/>
  <c r="Q191" i="40"/>
  <c r="P191" i="40" a="1"/>
  <c r="P191" i="40" s="1"/>
  <c r="I191" i="40"/>
  <c r="B191" i="40"/>
  <c r="BE190" i="40"/>
  <c r="BD190" i="40" a="1"/>
  <c r="BD190" i="40" s="1"/>
  <c r="AW190" i="40"/>
  <c r="AP190" i="40"/>
  <c r="AK190" i="40"/>
  <c r="AJ190" i="40" a="1"/>
  <c r="AJ190" i="40" s="1"/>
  <c r="AC190" i="40"/>
  <c r="V190" i="40"/>
  <c r="Q190" i="40"/>
  <c r="P190" i="40" a="1"/>
  <c r="P190" i="40" s="1"/>
  <c r="I190" i="40"/>
  <c r="B190" i="40"/>
  <c r="BE189" i="40"/>
  <c r="BD189" i="40" a="1"/>
  <c r="BD189" i="40" s="1"/>
  <c r="AW189" i="40"/>
  <c r="AP189" i="40"/>
  <c r="AK189" i="40"/>
  <c r="AJ189" i="40" a="1"/>
  <c r="AJ189" i="40" s="1"/>
  <c r="AC189" i="40"/>
  <c r="V189" i="40"/>
  <c r="Q189" i="40"/>
  <c r="P189" i="40" a="1"/>
  <c r="P189" i="40" s="1"/>
  <c r="I189" i="40"/>
  <c r="B189" i="40"/>
  <c r="BE188" i="40"/>
  <c r="BD188" i="40" a="1"/>
  <c r="BD188" i="40" s="1"/>
  <c r="AW188" i="40"/>
  <c r="AP188" i="40"/>
  <c r="AK188" i="40"/>
  <c r="AJ188" i="40" a="1"/>
  <c r="AJ188" i="40" s="1"/>
  <c r="AC188" i="40"/>
  <c r="V188" i="40"/>
  <c r="Q188" i="40"/>
  <c r="P188" i="40" a="1"/>
  <c r="P188" i="40" s="1"/>
  <c r="I188" i="40"/>
  <c r="B188" i="40"/>
  <c r="BE187" i="40"/>
  <c r="BD187" i="40" a="1"/>
  <c r="BD187" i="40" s="1"/>
  <c r="AW187" i="40"/>
  <c r="AP187" i="40"/>
  <c r="AK187" i="40"/>
  <c r="AJ187" i="40" a="1"/>
  <c r="AJ187" i="40" s="1"/>
  <c r="AC187" i="40"/>
  <c r="V187" i="40"/>
  <c r="Q187" i="40"/>
  <c r="P187" i="40" a="1"/>
  <c r="P187" i="40" s="1"/>
  <c r="I187" i="40"/>
  <c r="B187" i="40"/>
  <c r="BE186" i="40"/>
  <c r="BD186" i="40" a="1"/>
  <c r="BD186" i="40" s="1"/>
  <c r="AW186" i="40"/>
  <c r="AP186" i="40"/>
  <c r="AK186" i="40"/>
  <c r="AJ186" i="40" a="1"/>
  <c r="AJ186" i="40" s="1"/>
  <c r="AC186" i="40"/>
  <c r="V186" i="40"/>
  <c r="Q186" i="40"/>
  <c r="P186" i="40" a="1"/>
  <c r="P186" i="40" s="1"/>
  <c r="I186" i="40"/>
  <c r="B186" i="40"/>
  <c r="BE185" i="40"/>
  <c r="BD185" i="40" a="1"/>
  <c r="BD185" i="40" s="1"/>
  <c r="AW185" i="40"/>
  <c r="AP185" i="40"/>
  <c r="AK185" i="40"/>
  <c r="AJ185" i="40" a="1"/>
  <c r="AJ185" i="40" s="1"/>
  <c r="AC185" i="40"/>
  <c r="V185" i="40"/>
  <c r="Q185" i="40"/>
  <c r="P185" i="40" a="1"/>
  <c r="P185" i="40" s="1"/>
  <c r="I185" i="40"/>
  <c r="B185" i="40"/>
  <c r="BE184" i="40"/>
  <c r="BD184" i="40" a="1"/>
  <c r="BD184" i="40" s="1"/>
  <c r="AW184" i="40"/>
  <c r="AP184" i="40"/>
  <c r="AK184" i="40"/>
  <c r="AJ184" i="40" a="1"/>
  <c r="AJ184" i="40" s="1"/>
  <c r="AC184" i="40"/>
  <c r="V184" i="40"/>
  <c r="Q184" i="40"/>
  <c r="P184" i="40" a="1"/>
  <c r="P184" i="40" s="1"/>
  <c r="I184" i="40"/>
  <c r="B184" i="40"/>
  <c r="BE183" i="40"/>
  <c r="BD183" i="40" a="1"/>
  <c r="BD183" i="40" s="1"/>
  <c r="AW183" i="40"/>
  <c r="AP183" i="40"/>
  <c r="AK183" i="40"/>
  <c r="AJ183" i="40" a="1"/>
  <c r="AJ183" i="40" s="1"/>
  <c r="AC183" i="40"/>
  <c r="V183" i="40"/>
  <c r="Q183" i="40"/>
  <c r="P183" i="40" a="1"/>
  <c r="P183" i="40" s="1"/>
  <c r="I183" i="40"/>
  <c r="B183" i="40"/>
  <c r="BE182" i="40"/>
  <c r="BD182" i="40" a="1"/>
  <c r="BD182" i="40" s="1"/>
  <c r="AW182" i="40"/>
  <c r="AP182" i="40"/>
  <c r="AK182" i="40"/>
  <c r="AJ182" i="40" a="1"/>
  <c r="AJ182" i="40" s="1"/>
  <c r="AC182" i="40"/>
  <c r="V182" i="40"/>
  <c r="Q182" i="40"/>
  <c r="P182" i="40" a="1"/>
  <c r="P182" i="40" s="1"/>
  <c r="I182" i="40"/>
  <c r="B182" i="40"/>
  <c r="BE181" i="40"/>
  <c r="BD181" i="40" a="1"/>
  <c r="BD181" i="40" s="1"/>
  <c r="AW181" i="40"/>
  <c r="AP181" i="40"/>
  <c r="AK181" i="40"/>
  <c r="AJ181" i="40" a="1"/>
  <c r="AJ181" i="40" s="1"/>
  <c r="AC181" i="40"/>
  <c r="V181" i="40"/>
  <c r="Q181" i="40"/>
  <c r="P181" i="40" a="1"/>
  <c r="P181" i="40" s="1"/>
  <c r="I181" i="40"/>
  <c r="B181" i="40"/>
  <c r="BE180" i="40"/>
  <c r="BD180" i="40" a="1"/>
  <c r="BD180" i="40" s="1"/>
  <c r="AW180" i="40"/>
  <c r="AP180" i="40"/>
  <c r="AK180" i="40"/>
  <c r="AJ180" i="40" a="1"/>
  <c r="AJ180" i="40" s="1"/>
  <c r="AC180" i="40"/>
  <c r="V180" i="40"/>
  <c r="Q180" i="40"/>
  <c r="P180" i="40" a="1"/>
  <c r="P180" i="40" s="1"/>
  <c r="I180" i="40"/>
  <c r="B180" i="40"/>
  <c r="BE179" i="40"/>
  <c r="BD179" i="40" a="1"/>
  <c r="BD179" i="40" s="1"/>
  <c r="AW179" i="40"/>
  <c r="AP179" i="40"/>
  <c r="AK179" i="40"/>
  <c r="AJ179" i="40" a="1"/>
  <c r="AJ179" i="40" s="1"/>
  <c r="AC179" i="40"/>
  <c r="V179" i="40"/>
  <c r="Q179" i="40"/>
  <c r="P179" i="40" a="1"/>
  <c r="P179" i="40" s="1"/>
  <c r="I179" i="40"/>
  <c r="B179" i="40"/>
  <c r="BE178" i="40"/>
  <c r="BD178" i="40" a="1"/>
  <c r="BD178" i="40" s="1"/>
  <c r="AW178" i="40"/>
  <c r="AK178" i="40"/>
  <c r="AJ178" i="40" a="1"/>
  <c r="AJ178" i="40" s="1"/>
  <c r="AC178" i="40"/>
  <c r="Q178" i="40"/>
  <c r="P178" i="40" a="1"/>
  <c r="P178" i="40" s="1"/>
  <c r="I178" i="40"/>
  <c r="AU174" i="40"/>
  <c r="AQ174" i="40" s="1"/>
  <c r="AQ259" i="40" s="1"/>
  <c r="AT174" i="40"/>
  <c r="AT219" i="40" s="1"/>
  <c r="AS174" i="40"/>
  <c r="AS221" i="40" s="1"/>
  <c r="AR174" i="40"/>
  <c r="AR227" i="40" s="1"/>
  <c r="AF174" i="40"/>
  <c r="AE171" i="40" s="1"/>
  <c r="AA174" i="40"/>
  <c r="W174" i="40" s="1"/>
  <c r="W184" i="40" s="1"/>
  <c r="Y174" i="40"/>
  <c r="Y188" i="40" s="1"/>
  <c r="X174" i="40"/>
  <c r="X213" i="40" s="1"/>
  <c r="L174" i="40"/>
  <c r="G174" i="40"/>
  <c r="C174" i="40" s="1"/>
  <c r="C254" i="40" s="1"/>
  <c r="E174" i="40"/>
  <c r="E205" i="40" s="1"/>
  <c r="D174" i="40"/>
  <c r="D256" i="40" s="1"/>
  <c r="AZ173" i="40"/>
  <c r="AF173" i="40"/>
  <c r="L173" i="40"/>
  <c r="BH171" i="40"/>
  <c r="AY171" i="40" s="1"/>
  <c r="AN171" i="40"/>
  <c r="T171" i="40"/>
  <c r="BH168" i="40"/>
  <c r="AN168" i="40"/>
  <c r="T168" i="40"/>
  <c r="AV166" i="40"/>
  <c r="AB166" i="40"/>
  <c r="H166" i="40"/>
  <c r="AP163" i="40"/>
  <c r="V163" i="40"/>
  <c r="B163" i="40"/>
  <c r="AP162" i="40"/>
  <c r="V162" i="40"/>
  <c r="B162" i="40"/>
  <c r="AP161" i="40"/>
  <c r="V161" i="40"/>
  <c r="B161" i="40"/>
  <c r="AP160" i="40"/>
  <c r="V160" i="40"/>
  <c r="B160" i="40"/>
  <c r="AP159" i="40"/>
  <c r="V159" i="40"/>
  <c r="B159" i="40"/>
  <c r="AP158" i="40"/>
  <c r="V158" i="40"/>
  <c r="B158" i="40"/>
  <c r="AP157" i="40"/>
  <c r="V157" i="40"/>
  <c r="B157" i="40"/>
  <c r="AP156" i="40"/>
  <c r="V156" i="40"/>
  <c r="B156" i="40"/>
  <c r="AP155" i="40"/>
  <c r="V155" i="40"/>
  <c r="B155" i="40"/>
  <c r="AP154" i="40"/>
  <c r="V154" i="40"/>
  <c r="B154" i="40"/>
  <c r="AP153" i="40"/>
  <c r="V153" i="40"/>
  <c r="B153" i="40"/>
  <c r="AP152" i="40"/>
  <c r="V152" i="40"/>
  <c r="B152" i="40"/>
  <c r="AP151" i="40"/>
  <c r="V151" i="40"/>
  <c r="B151" i="40"/>
  <c r="AP150" i="40"/>
  <c r="V150" i="40"/>
  <c r="B150" i="40"/>
  <c r="AP149" i="40"/>
  <c r="V149" i="40"/>
  <c r="B149" i="40"/>
  <c r="AP148" i="40"/>
  <c r="V148" i="40"/>
  <c r="B148" i="40"/>
  <c r="AP147" i="40"/>
  <c r="V147" i="40"/>
  <c r="B147" i="40"/>
  <c r="AP146" i="40"/>
  <c r="V146" i="40"/>
  <c r="B146" i="40"/>
  <c r="AP145" i="40"/>
  <c r="V145" i="40"/>
  <c r="B145" i="40"/>
  <c r="AP144" i="40"/>
  <c r="V144" i="40"/>
  <c r="B144" i="40"/>
  <c r="AZ143" i="40"/>
  <c r="AY143" i="40"/>
  <c r="AX143" i="40"/>
  <c r="AW143" i="40"/>
  <c r="AV143" i="40"/>
  <c r="AU143" i="40"/>
  <c r="AF143" i="40"/>
  <c r="AE143" i="40"/>
  <c r="AD143" i="40"/>
  <c r="AC143" i="40"/>
  <c r="AB143" i="40"/>
  <c r="AA143" i="40"/>
  <c r="L143" i="40"/>
  <c r="K143" i="40"/>
  <c r="J143" i="40"/>
  <c r="I143" i="40"/>
  <c r="H143" i="40"/>
  <c r="G143" i="40"/>
  <c r="BG138" i="40"/>
  <c r="AM138" i="40"/>
  <c r="S138" i="40"/>
  <c r="BE137" i="40"/>
  <c r="BD137" i="40" a="1"/>
  <c r="BD137" i="40" s="1"/>
  <c r="AW137" i="40"/>
  <c r="AP137" i="40"/>
  <c r="AK137" i="40"/>
  <c r="AJ137" i="40" a="1"/>
  <c r="AJ137" i="40" s="1"/>
  <c r="AC137" i="40"/>
  <c r="V137" i="40"/>
  <c r="Q137" i="40"/>
  <c r="P137" i="40" a="1"/>
  <c r="P137" i="40" s="1"/>
  <c r="I137" i="40"/>
  <c r="B137" i="40"/>
  <c r="BE136" i="40"/>
  <c r="BD136" i="40" a="1"/>
  <c r="BD136" i="40" s="1"/>
  <c r="AW136" i="40"/>
  <c r="AP136" i="40"/>
  <c r="AK136" i="40"/>
  <c r="AJ136" i="40" a="1"/>
  <c r="AJ136" i="40" s="1"/>
  <c r="AC136" i="40"/>
  <c r="V136" i="40"/>
  <c r="Q136" i="40"/>
  <c r="P136" i="40" a="1"/>
  <c r="P136" i="40" s="1"/>
  <c r="I136" i="40"/>
  <c r="B136" i="40"/>
  <c r="BE135" i="40"/>
  <c r="BD135" i="40" a="1"/>
  <c r="BD135" i="40" s="1"/>
  <c r="AW135" i="40"/>
  <c r="AP135" i="40"/>
  <c r="AK135" i="40"/>
  <c r="AJ135" i="40" a="1"/>
  <c r="AJ135" i="40" s="1"/>
  <c r="AC135" i="40"/>
  <c r="V135" i="40"/>
  <c r="Q135" i="40"/>
  <c r="P135" i="40" a="1"/>
  <c r="P135" i="40" s="1"/>
  <c r="I135" i="40"/>
  <c r="B135" i="40"/>
  <c r="BE134" i="40"/>
  <c r="BD134" i="40" a="1"/>
  <c r="BD134" i="40" s="1"/>
  <c r="AW134" i="40"/>
  <c r="AP134" i="40"/>
  <c r="AK134" i="40"/>
  <c r="AJ134" i="40" a="1"/>
  <c r="AJ134" i="40" s="1"/>
  <c r="AC134" i="40"/>
  <c r="V134" i="40"/>
  <c r="Q134" i="40"/>
  <c r="P134" i="40" a="1"/>
  <c r="P134" i="40" s="1"/>
  <c r="I134" i="40"/>
  <c r="B134" i="40"/>
  <c r="BE133" i="40"/>
  <c r="BD133" i="40" a="1"/>
  <c r="BD133" i="40" s="1"/>
  <c r="AW133" i="40"/>
  <c r="AP133" i="40"/>
  <c r="AK133" i="40"/>
  <c r="AJ133" i="40" a="1"/>
  <c r="AJ133" i="40" s="1"/>
  <c r="AC133" i="40"/>
  <c r="V133" i="40"/>
  <c r="Q133" i="40"/>
  <c r="P133" i="40" a="1"/>
  <c r="P133" i="40" s="1"/>
  <c r="I133" i="40"/>
  <c r="B133" i="40"/>
  <c r="BE132" i="40"/>
  <c r="BD132" i="40" a="1"/>
  <c r="BD132" i="40" s="1"/>
  <c r="AW132" i="40"/>
  <c r="AP132" i="40"/>
  <c r="AK132" i="40"/>
  <c r="AJ132" i="40" a="1"/>
  <c r="AJ132" i="40" s="1"/>
  <c r="AC132" i="40"/>
  <c r="V132" i="40"/>
  <c r="Q132" i="40"/>
  <c r="P132" i="40" a="1"/>
  <c r="P132" i="40" s="1"/>
  <c r="I132" i="40"/>
  <c r="B132" i="40"/>
  <c r="BE131" i="40"/>
  <c r="BD131" i="40" a="1"/>
  <c r="BD131" i="40" s="1"/>
  <c r="AW131" i="40"/>
  <c r="AP131" i="40"/>
  <c r="AK131" i="40"/>
  <c r="AJ131" i="40" a="1"/>
  <c r="AJ131" i="40" s="1"/>
  <c r="AC131" i="40"/>
  <c r="V131" i="40"/>
  <c r="Q131" i="40"/>
  <c r="P131" i="40" a="1"/>
  <c r="P131" i="40" s="1"/>
  <c r="I131" i="40"/>
  <c r="B131" i="40"/>
  <c r="BE130" i="40"/>
  <c r="BD130" i="40" a="1"/>
  <c r="BD130" i="40" s="1"/>
  <c r="AW130" i="40"/>
  <c r="AP130" i="40"/>
  <c r="AK130" i="40"/>
  <c r="AJ130" i="40" a="1"/>
  <c r="AJ130" i="40" s="1"/>
  <c r="AC130" i="40"/>
  <c r="V130" i="40"/>
  <c r="Q130" i="40"/>
  <c r="P130" i="40" a="1"/>
  <c r="P130" i="40" s="1"/>
  <c r="I130" i="40"/>
  <c r="B130" i="40"/>
  <c r="BE129" i="40"/>
  <c r="BD129" i="40" a="1"/>
  <c r="BD129" i="40" s="1"/>
  <c r="AW129" i="40"/>
  <c r="AP129" i="40"/>
  <c r="AK129" i="40"/>
  <c r="AJ129" i="40" a="1"/>
  <c r="AJ129" i="40" s="1"/>
  <c r="AC129" i="40"/>
  <c r="V129" i="40"/>
  <c r="Q129" i="40"/>
  <c r="P129" i="40" a="1"/>
  <c r="P129" i="40" s="1"/>
  <c r="I129" i="40"/>
  <c r="B129" i="40"/>
  <c r="BE128" i="40"/>
  <c r="BD128" i="40" a="1"/>
  <c r="BD128" i="40" s="1"/>
  <c r="AW128" i="40"/>
  <c r="AP128" i="40"/>
  <c r="AK128" i="40"/>
  <c r="AJ128" i="40" a="1"/>
  <c r="AJ128" i="40" s="1"/>
  <c r="AC128" i="40"/>
  <c r="V128" i="40"/>
  <c r="Q128" i="40"/>
  <c r="P128" i="40" a="1"/>
  <c r="P128" i="40" s="1"/>
  <c r="I128" i="40"/>
  <c r="B128" i="40"/>
  <c r="BE127" i="40"/>
  <c r="BD127" i="40" a="1"/>
  <c r="BD127" i="40" s="1"/>
  <c r="AW127" i="40"/>
  <c r="AP127" i="40"/>
  <c r="AK127" i="40"/>
  <c r="AJ127" i="40" a="1"/>
  <c r="AJ127" i="40" s="1"/>
  <c r="AC127" i="40"/>
  <c r="V127" i="40"/>
  <c r="Q127" i="40"/>
  <c r="P127" i="40" a="1"/>
  <c r="P127" i="40" s="1"/>
  <c r="I127" i="40"/>
  <c r="B127" i="40"/>
  <c r="BE126" i="40"/>
  <c r="BD126" i="40" a="1"/>
  <c r="BD126" i="40" s="1"/>
  <c r="AW126" i="40"/>
  <c r="AP126" i="40"/>
  <c r="AK126" i="40"/>
  <c r="AJ126" i="40" a="1"/>
  <c r="AJ126" i="40" s="1"/>
  <c r="AC126" i="40"/>
  <c r="V126" i="40"/>
  <c r="Q126" i="40"/>
  <c r="P126" i="40" a="1"/>
  <c r="P126" i="40" s="1"/>
  <c r="I126" i="40"/>
  <c r="B126" i="40"/>
  <c r="BE125" i="40"/>
  <c r="BD125" i="40" a="1"/>
  <c r="BD125" i="40" s="1"/>
  <c r="AW125" i="40"/>
  <c r="AP125" i="40"/>
  <c r="AK125" i="40"/>
  <c r="AJ125" i="40" a="1"/>
  <c r="AJ125" i="40" s="1"/>
  <c r="AC125" i="40"/>
  <c r="V125" i="40"/>
  <c r="Q125" i="40"/>
  <c r="P125" i="40" a="1"/>
  <c r="P125" i="40" s="1"/>
  <c r="I125" i="40"/>
  <c r="B125" i="40"/>
  <c r="BE124" i="40"/>
  <c r="BD124" i="40" a="1"/>
  <c r="BD124" i="40" s="1"/>
  <c r="AW124" i="40"/>
  <c r="AP124" i="40"/>
  <c r="AK124" i="40"/>
  <c r="AJ124" i="40" a="1"/>
  <c r="AJ124" i="40" s="1"/>
  <c r="AC124" i="40"/>
  <c r="V124" i="40"/>
  <c r="Q124" i="40"/>
  <c r="P124" i="40" a="1"/>
  <c r="P124" i="40" s="1"/>
  <c r="I124" i="40"/>
  <c r="B124" i="40"/>
  <c r="BE123" i="40"/>
  <c r="BD123" i="40" a="1"/>
  <c r="BD123" i="40" s="1"/>
  <c r="AW123" i="40"/>
  <c r="AP123" i="40"/>
  <c r="AK123" i="40"/>
  <c r="AJ123" i="40" a="1"/>
  <c r="AJ123" i="40" s="1"/>
  <c r="AC123" i="40"/>
  <c r="V123" i="40"/>
  <c r="Q123" i="40"/>
  <c r="P123" i="40" a="1"/>
  <c r="P123" i="40" s="1"/>
  <c r="I123" i="40"/>
  <c r="B123" i="40"/>
  <c r="BE122" i="40"/>
  <c r="BD122" i="40" a="1"/>
  <c r="BD122" i="40" s="1"/>
  <c r="AW122" i="40"/>
  <c r="AP122" i="40"/>
  <c r="AK122" i="40"/>
  <c r="AJ122" i="40" a="1"/>
  <c r="AJ122" i="40" s="1"/>
  <c r="AC122" i="40"/>
  <c r="V122" i="40"/>
  <c r="Q122" i="40"/>
  <c r="P122" i="40" a="1"/>
  <c r="P122" i="40" s="1"/>
  <c r="I122" i="40"/>
  <c r="B122" i="40"/>
  <c r="BE121" i="40"/>
  <c r="BD121" i="40" a="1"/>
  <c r="BD121" i="40" s="1"/>
  <c r="AW121" i="40"/>
  <c r="AP121" i="40"/>
  <c r="AK121" i="40"/>
  <c r="AJ121" i="40" a="1"/>
  <c r="AJ121" i="40" s="1"/>
  <c r="AC121" i="40"/>
  <c r="V121" i="40"/>
  <c r="Q121" i="40"/>
  <c r="P121" i="40" a="1"/>
  <c r="P121" i="40" s="1"/>
  <c r="I121" i="40"/>
  <c r="B121" i="40"/>
  <c r="BE120" i="40"/>
  <c r="BD120" i="40" a="1"/>
  <c r="BD120" i="40" s="1"/>
  <c r="AW120" i="40"/>
  <c r="AP120" i="40"/>
  <c r="AK120" i="40"/>
  <c r="AJ120" i="40" a="1"/>
  <c r="AJ120" i="40" s="1"/>
  <c r="AC120" i="40"/>
  <c r="V120" i="40"/>
  <c r="Q120" i="40"/>
  <c r="P120" i="40" a="1"/>
  <c r="P120" i="40" s="1"/>
  <c r="I120" i="40"/>
  <c r="B120" i="40"/>
  <c r="BE119" i="40"/>
  <c r="BD119" i="40" a="1"/>
  <c r="BD119" i="40" s="1"/>
  <c r="AW119" i="40"/>
  <c r="AP119" i="40"/>
  <c r="AK119" i="40"/>
  <c r="AJ119" i="40" a="1"/>
  <c r="AJ119" i="40" s="1"/>
  <c r="AC119" i="40"/>
  <c r="V119" i="40"/>
  <c r="Q119" i="40"/>
  <c r="P119" i="40" a="1"/>
  <c r="P119" i="40" s="1"/>
  <c r="I119" i="40"/>
  <c r="B119" i="40"/>
  <c r="BE118" i="40"/>
  <c r="BD118" i="40" a="1"/>
  <c r="BD118" i="40" s="1"/>
  <c r="AW118" i="40"/>
  <c r="AP118" i="40"/>
  <c r="AK118" i="40"/>
  <c r="AJ118" i="40" a="1"/>
  <c r="AJ118" i="40" s="1"/>
  <c r="AC118" i="40"/>
  <c r="V118" i="40"/>
  <c r="Q118" i="40"/>
  <c r="P118" i="40" a="1"/>
  <c r="P118" i="40" s="1"/>
  <c r="I118" i="40"/>
  <c r="B118" i="40"/>
  <c r="BE117" i="40"/>
  <c r="BD117" i="40" a="1"/>
  <c r="BD117" i="40" s="1"/>
  <c r="AW117" i="40"/>
  <c r="AP117" i="40"/>
  <c r="AK117" i="40"/>
  <c r="AJ117" i="40" a="1"/>
  <c r="AJ117" i="40" s="1"/>
  <c r="AC117" i="40"/>
  <c r="V117" i="40"/>
  <c r="Q117" i="40"/>
  <c r="P117" i="40" a="1"/>
  <c r="P117" i="40" s="1"/>
  <c r="I117" i="40"/>
  <c r="B117" i="40"/>
  <c r="BE116" i="40"/>
  <c r="BD116" i="40" a="1"/>
  <c r="BD116" i="40" s="1"/>
  <c r="AW116" i="40"/>
  <c r="AP116" i="40"/>
  <c r="AK116" i="40"/>
  <c r="AJ116" i="40" a="1"/>
  <c r="AJ116" i="40" s="1"/>
  <c r="AC116" i="40"/>
  <c r="V116" i="40"/>
  <c r="Q116" i="40"/>
  <c r="P116" i="40" a="1"/>
  <c r="P116" i="40" s="1"/>
  <c r="I116" i="40"/>
  <c r="B116" i="40"/>
  <c r="BE115" i="40"/>
  <c r="BD115" i="40" a="1"/>
  <c r="BD115" i="40" s="1"/>
  <c r="AW115" i="40"/>
  <c r="AP115" i="40"/>
  <c r="AK115" i="40"/>
  <c r="AJ115" i="40" a="1"/>
  <c r="AJ115" i="40" s="1"/>
  <c r="AC115" i="40"/>
  <c r="V115" i="40"/>
  <c r="Q115" i="40"/>
  <c r="P115" i="40" a="1"/>
  <c r="P115" i="40" s="1"/>
  <c r="I115" i="40"/>
  <c r="B115" i="40"/>
  <c r="BE114" i="40"/>
  <c r="BD114" i="40" a="1"/>
  <c r="BD114" i="40" s="1"/>
  <c r="AW114" i="40"/>
  <c r="AP114" i="40"/>
  <c r="AK114" i="40"/>
  <c r="AJ114" i="40" a="1"/>
  <c r="AJ114" i="40" s="1"/>
  <c r="AC114" i="40"/>
  <c r="V114" i="40"/>
  <c r="Q114" i="40"/>
  <c r="P114" i="40" a="1"/>
  <c r="P114" i="40" s="1"/>
  <c r="I114" i="40"/>
  <c r="B114" i="40"/>
  <c r="BE113" i="40"/>
  <c r="BD113" i="40" a="1"/>
  <c r="BD113" i="40" s="1"/>
  <c r="AW113" i="40"/>
  <c r="AP113" i="40"/>
  <c r="AK113" i="40"/>
  <c r="AJ113" i="40" a="1"/>
  <c r="AJ113" i="40" s="1"/>
  <c r="AC113" i="40"/>
  <c r="V113" i="40"/>
  <c r="Q113" i="40"/>
  <c r="P113" i="40" a="1"/>
  <c r="P113" i="40" s="1"/>
  <c r="I113" i="40"/>
  <c r="B113" i="40"/>
  <c r="BE112" i="40"/>
  <c r="BD112" i="40" a="1"/>
  <c r="BD112" i="40" s="1"/>
  <c r="AW112" i="40"/>
  <c r="AP112" i="40"/>
  <c r="AK112" i="40"/>
  <c r="AJ112" i="40" a="1"/>
  <c r="AJ112" i="40" s="1"/>
  <c r="AC112" i="40"/>
  <c r="V112" i="40"/>
  <c r="Q112" i="40"/>
  <c r="P112" i="40" a="1"/>
  <c r="P112" i="40" s="1"/>
  <c r="I112" i="40"/>
  <c r="B112" i="40"/>
  <c r="BE111" i="40"/>
  <c r="BD111" i="40" a="1"/>
  <c r="BD111" i="40" s="1"/>
  <c r="AW111" i="40"/>
  <c r="AP111" i="40"/>
  <c r="AK111" i="40"/>
  <c r="AJ111" i="40" a="1"/>
  <c r="AJ111" i="40" s="1"/>
  <c r="AC111" i="40"/>
  <c r="V111" i="40"/>
  <c r="Q111" i="40"/>
  <c r="P111" i="40" a="1"/>
  <c r="P111" i="40" s="1"/>
  <c r="I111" i="40"/>
  <c r="B111" i="40"/>
  <c r="BE110" i="40"/>
  <c r="BD110" i="40" a="1"/>
  <c r="BD110" i="40" s="1"/>
  <c r="AW110" i="40"/>
  <c r="AP110" i="40"/>
  <c r="AK110" i="40"/>
  <c r="AJ110" i="40" a="1"/>
  <c r="AJ110" i="40" s="1"/>
  <c r="AC110" i="40"/>
  <c r="V110" i="40"/>
  <c r="Q110" i="40"/>
  <c r="P110" i="40" a="1"/>
  <c r="P110" i="40" s="1"/>
  <c r="I110" i="40"/>
  <c r="B110" i="40"/>
  <c r="BE109" i="40"/>
  <c r="BD109" i="40" a="1"/>
  <c r="BD109" i="40" s="1"/>
  <c r="AW109" i="40"/>
  <c r="AP109" i="40"/>
  <c r="AK109" i="40"/>
  <c r="AJ109" i="40" a="1"/>
  <c r="AJ109" i="40" s="1"/>
  <c r="AC109" i="40"/>
  <c r="V109" i="40"/>
  <c r="Q109" i="40"/>
  <c r="P109" i="40" a="1"/>
  <c r="P109" i="40" s="1"/>
  <c r="I109" i="40"/>
  <c r="B109" i="40"/>
  <c r="BE108" i="40"/>
  <c r="BD108" i="40" a="1"/>
  <c r="BD108" i="40" s="1"/>
  <c r="AW108" i="40"/>
  <c r="AK108" i="40"/>
  <c r="AJ108" i="40" a="1"/>
  <c r="AJ108" i="40" s="1"/>
  <c r="AC108" i="40"/>
  <c r="Q108" i="40"/>
  <c r="P108" i="40" a="1"/>
  <c r="P108" i="40" s="1"/>
  <c r="I108" i="40"/>
  <c r="AU104" i="40"/>
  <c r="AQ104" i="40" s="1"/>
  <c r="AQ126" i="40" s="1"/>
  <c r="AT104" i="40"/>
  <c r="AS104" i="40"/>
  <c r="AS143" i="40" s="1"/>
  <c r="AR104" i="40"/>
  <c r="AR158" i="40" s="1"/>
  <c r="AF104" i="40"/>
  <c r="AA104" i="40"/>
  <c r="W104" i="40" s="1"/>
  <c r="Y104" i="40"/>
  <c r="Y142" i="40" s="1"/>
  <c r="X104" i="40"/>
  <c r="X145" i="40" s="1"/>
  <c r="L104" i="40"/>
  <c r="G104" i="40"/>
  <c r="C104" i="40" s="1"/>
  <c r="C159" i="40" s="1"/>
  <c r="E104" i="40"/>
  <c r="E162" i="40" s="1"/>
  <c r="D104" i="40"/>
  <c r="D113" i="40" s="1"/>
  <c r="AZ103" i="40"/>
  <c r="AF103" i="40"/>
  <c r="L103" i="40"/>
  <c r="BH101" i="40"/>
  <c r="AY101" i="40" s="1"/>
  <c r="AN101" i="40"/>
  <c r="T101" i="40"/>
  <c r="BH98" i="40"/>
  <c r="AN98" i="40"/>
  <c r="T98" i="40"/>
  <c r="AV96" i="40"/>
  <c r="AB96" i="40"/>
  <c r="H96" i="40"/>
  <c r="AP90" i="40"/>
  <c r="V90" i="40"/>
  <c r="B90" i="40"/>
  <c r="AP89" i="40"/>
  <c r="V89" i="40"/>
  <c r="B89" i="40"/>
  <c r="AP88" i="40"/>
  <c r="V88" i="40"/>
  <c r="B88" i="40"/>
  <c r="AP87" i="40"/>
  <c r="V87" i="40"/>
  <c r="B87" i="40"/>
  <c r="AP86" i="40"/>
  <c r="V86" i="40"/>
  <c r="B86" i="40"/>
  <c r="AP85" i="40"/>
  <c r="V85" i="40"/>
  <c r="B85" i="40"/>
  <c r="AP84" i="40"/>
  <c r="V84" i="40"/>
  <c r="B84" i="40"/>
  <c r="AP83" i="40"/>
  <c r="V83" i="40"/>
  <c r="B83" i="40"/>
  <c r="AP82" i="40"/>
  <c r="V82" i="40"/>
  <c r="B82" i="40"/>
  <c r="AP81" i="40"/>
  <c r="V81" i="40"/>
  <c r="B81" i="40"/>
  <c r="AP80" i="40"/>
  <c r="V80" i="40"/>
  <c r="B80" i="40"/>
  <c r="AZ78" i="40"/>
  <c r="AY78" i="40"/>
  <c r="AX78" i="40"/>
  <c r="AW78" i="40"/>
  <c r="AV78" i="40"/>
  <c r="AU78" i="40"/>
  <c r="AF78" i="40"/>
  <c r="AE78" i="40"/>
  <c r="AD78" i="40"/>
  <c r="AC78" i="40"/>
  <c r="AB78" i="40"/>
  <c r="AA78" i="40"/>
  <c r="L78" i="40"/>
  <c r="K78" i="40"/>
  <c r="J78" i="40"/>
  <c r="I78" i="40"/>
  <c r="H78" i="40"/>
  <c r="G78" i="40"/>
  <c r="BG73" i="40"/>
  <c r="AM73" i="40"/>
  <c r="S73" i="40"/>
  <c r="BE72" i="40"/>
  <c r="BD72" i="40" a="1"/>
  <c r="BD72" i="40" s="1"/>
  <c r="AW72" i="40"/>
  <c r="AP72" i="40"/>
  <c r="AK72" i="40"/>
  <c r="AJ72" i="40" a="1"/>
  <c r="AJ72" i="40" s="1"/>
  <c r="AC72" i="40"/>
  <c r="V72" i="40"/>
  <c r="Q72" i="40"/>
  <c r="P72" i="40" a="1"/>
  <c r="P72" i="40" s="1"/>
  <c r="I72" i="40"/>
  <c r="B72" i="40"/>
  <c r="BE71" i="40"/>
  <c r="BD71" i="40" a="1"/>
  <c r="BD71" i="40" s="1"/>
  <c r="AW71" i="40"/>
  <c r="AP71" i="40"/>
  <c r="AK71" i="40"/>
  <c r="AJ71" i="40" a="1"/>
  <c r="AJ71" i="40" s="1"/>
  <c r="AC71" i="40"/>
  <c r="V71" i="40"/>
  <c r="Q71" i="40"/>
  <c r="P71" i="40" a="1"/>
  <c r="P71" i="40" s="1"/>
  <c r="I71" i="40"/>
  <c r="B71" i="40"/>
  <c r="BE70" i="40"/>
  <c r="BD70" i="40" a="1"/>
  <c r="BD70" i="40" s="1"/>
  <c r="AW70" i="40"/>
  <c r="AP70" i="40"/>
  <c r="AK70" i="40"/>
  <c r="AJ70" i="40" a="1"/>
  <c r="AJ70" i="40" s="1"/>
  <c r="AC70" i="40"/>
  <c r="V70" i="40"/>
  <c r="Q70" i="40"/>
  <c r="P70" i="40" a="1"/>
  <c r="P70" i="40" s="1"/>
  <c r="I70" i="40"/>
  <c r="B70" i="40"/>
  <c r="BE69" i="40"/>
  <c r="BD69" i="40" a="1"/>
  <c r="BD69" i="40" s="1"/>
  <c r="AW69" i="40"/>
  <c r="AP69" i="40"/>
  <c r="AK69" i="40"/>
  <c r="AJ69" i="40" a="1"/>
  <c r="AJ69" i="40" s="1"/>
  <c r="AC69" i="40"/>
  <c r="V69" i="40"/>
  <c r="Q69" i="40"/>
  <c r="P69" i="40" a="1"/>
  <c r="P69" i="40" s="1"/>
  <c r="I69" i="40"/>
  <c r="B69" i="40"/>
  <c r="BE68" i="40"/>
  <c r="BD68" i="40" a="1"/>
  <c r="BD68" i="40" s="1"/>
  <c r="AW68" i="40"/>
  <c r="AP68" i="40"/>
  <c r="AK68" i="40"/>
  <c r="AJ68" i="40" a="1"/>
  <c r="AJ68" i="40" s="1"/>
  <c r="AC68" i="40"/>
  <c r="V68" i="40"/>
  <c r="Q68" i="40"/>
  <c r="P68" i="40" a="1"/>
  <c r="P68" i="40" s="1"/>
  <c r="I68" i="40"/>
  <c r="B68" i="40"/>
  <c r="BE67" i="40"/>
  <c r="BD67" i="40" a="1"/>
  <c r="BD67" i="40" s="1"/>
  <c r="AW67" i="40"/>
  <c r="AP67" i="40"/>
  <c r="AK67" i="40"/>
  <c r="AJ67" i="40" a="1"/>
  <c r="AJ67" i="40" s="1"/>
  <c r="AC67" i="40"/>
  <c r="V67" i="40"/>
  <c r="Q67" i="40"/>
  <c r="P67" i="40" a="1"/>
  <c r="P67" i="40" s="1"/>
  <c r="I67" i="40"/>
  <c r="B67" i="40"/>
  <c r="BE66" i="40"/>
  <c r="BD66" i="40" a="1"/>
  <c r="BD66" i="40" s="1"/>
  <c r="AW66" i="40"/>
  <c r="AP66" i="40"/>
  <c r="AK66" i="40"/>
  <c r="AJ66" i="40" a="1"/>
  <c r="AJ66" i="40" s="1"/>
  <c r="AC66" i="40"/>
  <c r="V66" i="40"/>
  <c r="Q66" i="40"/>
  <c r="P66" i="40" a="1"/>
  <c r="P66" i="40" s="1"/>
  <c r="I66" i="40"/>
  <c r="B66" i="40"/>
  <c r="BE65" i="40"/>
  <c r="BD65" i="40" a="1"/>
  <c r="BD65" i="40" s="1"/>
  <c r="AW65" i="40"/>
  <c r="AP65" i="40"/>
  <c r="AK65" i="40"/>
  <c r="AJ65" i="40" a="1"/>
  <c r="AJ65" i="40" s="1"/>
  <c r="AC65" i="40"/>
  <c r="V65" i="40"/>
  <c r="Q65" i="40"/>
  <c r="P65" i="40" a="1"/>
  <c r="P65" i="40" s="1"/>
  <c r="I65" i="40"/>
  <c r="B65" i="40"/>
  <c r="BE64" i="40"/>
  <c r="BD64" i="40" a="1"/>
  <c r="BD64" i="40" s="1"/>
  <c r="AW64" i="40"/>
  <c r="AP64" i="40"/>
  <c r="AK64" i="40"/>
  <c r="AJ64" i="40" a="1"/>
  <c r="AJ64" i="40" s="1"/>
  <c r="AC64" i="40"/>
  <c r="V64" i="40"/>
  <c r="Q64" i="40"/>
  <c r="P64" i="40" a="1"/>
  <c r="P64" i="40" s="1"/>
  <c r="I64" i="40"/>
  <c r="B64" i="40"/>
  <c r="BE63" i="40"/>
  <c r="BD63" i="40" a="1"/>
  <c r="BD63" i="40" s="1"/>
  <c r="AW63" i="40"/>
  <c r="AP63" i="40"/>
  <c r="AK63" i="40"/>
  <c r="AJ63" i="40" a="1"/>
  <c r="AJ63" i="40" s="1"/>
  <c r="AC63" i="40"/>
  <c r="V63" i="40"/>
  <c r="Q63" i="40"/>
  <c r="P63" i="40" a="1"/>
  <c r="P63" i="40" s="1"/>
  <c r="I63" i="40"/>
  <c r="B63" i="40"/>
  <c r="BE62" i="40"/>
  <c r="BD62" i="40" a="1"/>
  <c r="BD62" i="40" s="1"/>
  <c r="AW62" i="40"/>
  <c r="AP62" i="40"/>
  <c r="AK62" i="40"/>
  <c r="AJ62" i="40" a="1"/>
  <c r="AJ62" i="40" s="1"/>
  <c r="AC62" i="40"/>
  <c r="V62" i="40"/>
  <c r="Q62" i="40"/>
  <c r="P62" i="40" a="1"/>
  <c r="P62" i="40" s="1"/>
  <c r="I62" i="40"/>
  <c r="B62" i="40"/>
  <c r="BE61" i="40"/>
  <c r="BD61" i="40" a="1"/>
  <c r="BD61" i="40" s="1"/>
  <c r="AW61" i="40"/>
  <c r="AP61" i="40"/>
  <c r="AK61" i="40"/>
  <c r="AJ61" i="40" a="1"/>
  <c r="AJ61" i="40" s="1"/>
  <c r="AC61" i="40"/>
  <c r="V61" i="40"/>
  <c r="Q61" i="40"/>
  <c r="P61" i="40" a="1"/>
  <c r="P61" i="40" s="1"/>
  <c r="I61" i="40"/>
  <c r="B61" i="40"/>
  <c r="BE60" i="40"/>
  <c r="BD60" i="40" a="1"/>
  <c r="BD60" i="40" s="1"/>
  <c r="AW60" i="40"/>
  <c r="AP60" i="40"/>
  <c r="AK60" i="40"/>
  <c r="AJ60" i="40" a="1"/>
  <c r="AJ60" i="40" s="1"/>
  <c r="AC60" i="40"/>
  <c r="V60" i="40"/>
  <c r="Q60" i="40"/>
  <c r="P60" i="40" a="1"/>
  <c r="P60" i="40" s="1"/>
  <c r="I60" i="40"/>
  <c r="B60" i="40"/>
  <c r="BE59" i="40"/>
  <c r="BD59" i="40" a="1"/>
  <c r="BD59" i="40" s="1"/>
  <c r="AW59" i="40"/>
  <c r="AP59" i="40"/>
  <c r="AK59" i="40"/>
  <c r="AJ59" i="40" a="1"/>
  <c r="AJ59" i="40" s="1"/>
  <c r="AC59" i="40"/>
  <c r="V59" i="40"/>
  <c r="Q59" i="40"/>
  <c r="P59" i="40" a="1"/>
  <c r="P59" i="40" s="1"/>
  <c r="I59" i="40"/>
  <c r="B59" i="40"/>
  <c r="BE58" i="40"/>
  <c r="BD58" i="40" a="1"/>
  <c r="BD58" i="40" s="1"/>
  <c r="AW58" i="40"/>
  <c r="AK58" i="40"/>
  <c r="AJ58" i="40" a="1"/>
  <c r="AJ58" i="40" s="1"/>
  <c r="AC58" i="40"/>
  <c r="Q58" i="40"/>
  <c r="P58" i="40" a="1"/>
  <c r="P58" i="40" s="1"/>
  <c r="I58" i="40"/>
  <c r="AU54" i="40"/>
  <c r="AQ54" i="40" s="1"/>
  <c r="AQ72" i="40" s="1"/>
  <c r="AT54" i="40"/>
  <c r="AT86" i="40" s="1"/>
  <c r="AS54" i="40"/>
  <c r="AS86" i="40" s="1"/>
  <c r="AR54" i="40"/>
  <c r="AR53" i="40" s="1"/>
  <c r="AF54" i="40"/>
  <c r="AA54" i="40"/>
  <c r="W54" i="40" s="1"/>
  <c r="W51" i="40" s="1"/>
  <c r="Y54" i="40"/>
  <c r="Y53" i="40" s="1"/>
  <c r="X54" i="40"/>
  <c r="X52" i="40" s="1"/>
  <c r="L54" i="40"/>
  <c r="F54" i="40" s="1"/>
  <c r="F71" i="40" s="1"/>
  <c r="G54" i="40"/>
  <c r="C54" i="40" s="1"/>
  <c r="C62" i="40" s="1"/>
  <c r="E54" i="40"/>
  <c r="E65" i="40" s="1"/>
  <c r="D54" i="40"/>
  <c r="D75" i="40" s="1"/>
  <c r="AZ53" i="40"/>
  <c r="AF53" i="40"/>
  <c r="L53" i="40"/>
  <c r="BH51" i="40"/>
  <c r="AY51" i="40" s="1"/>
  <c r="AN51" i="40"/>
  <c r="T51" i="40"/>
  <c r="BH48" i="40"/>
  <c r="AN48" i="40"/>
  <c r="T48" i="40"/>
  <c r="AV46" i="40"/>
  <c r="AB46" i="40"/>
  <c r="H46" i="40"/>
  <c r="AP40" i="40"/>
  <c r="V40" i="40"/>
  <c r="B40" i="40"/>
  <c r="AP39" i="40"/>
  <c r="V39" i="40"/>
  <c r="B39" i="40"/>
  <c r="AP38" i="40"/>
  <c r="V38" i="40"/>
  <c r="B38" i="40"/>
  <c r="AP37" i="40"/>
  <c r="V37" i="40"/>
  <c r="B37" i="40"/>
  <c r="AP36" i="40"/>
  <c r="V36" i="40"/>
  <c r="B36" i="40"/>
  <c r="AP35" i="40"/>
  <c r="V35" i="40"/>
  <c r="B35" i="40"/>
  <c r="AP34" i="40"/>
  <c r="V34" i="40"/>
  <c r="B34" i="40"/>
  <c r="AP33" i="40"/>
  <c r="V33" i="40"/>
  <c r="B33" i="40"/>
  <c r="AP32" i="40"/>
  <c r="V32" i="40"/>
  <c r="B32" i="40"/>
  <c r="AP31" i="40"/>
  <c r="V31" i="40"/>
  <c r="B31" i="40"/>
  <c r="AP30" i="40"/>
  <c r="V30" i="40"/>
  <c r="B30" i="40"/>
  <c r="AZ28" i="40"/>
  <c r="AY28" i="40"/>
  <c r="AX28" i="40"/>
  <c r="AW28" i="40"/>
  <c r="AV28" i="40"/>
  <c r="AU28" i="40"/>
  <c r="AF28" i="40"/>
  <c r="AE28" i="40"/>
  <c r="AD28" i="40"/>
  <c r="AC28" i="40"/>
  <c r="AB28" i="40"/>
  <c r="AA28" i="40"/>
  <c r="L28" i="40"/>
  <c r="K28" i="40"/>
  <c r="J28" i="40"/>
  <c r="I28" i="40"/>
  <c r="H28" i="40"/>
  <c r="G28" i="40"/>
  <c r="BG23" i="40"/>
  <c r="AM23" i="40"/>
  <c r="S23" i="40"/>
  <c r="BL22" i="40"/>
  <c r="BE22" i="40"/>
  <c r="BD22" i="40" a="1"/>
  <c r="BD22" i="40" s="1"/>
  <c r="AW22" i="40"/>
  <c r="AP22" i="40"/>
  <c r="AK22" i="40"/>
  <c r="AJ22" i="40" a="1"/>
  <c r="AJ22" i="40" s="1"/>
  <c r="AC22" i="40"/>
  <c r="V22" i="40"/>
  <c r="Q22" i="40"/>
  <c r="P22" i="40" a="1"/>
  <c r="P22" i="40" s="1"/>
  <c r="I22" i="40"/>
  <c r="B22" i="40"/>
  <c r="BE21" i="40"/>
  <c r="BD21" i="40" a="1"/>
  <c r="BD21" i="40" s="1"/>
  <c r="AW21" i="40"/>
  <c r="AP21" i="40"/>
  <c r="AK21" i="40"/>
  <c r="AJ21" i="40" a="1"/>
  <c r="AJ21" i="40" s="1"/>
  <c r="AC21" i="40"/>
  <c r="V21" i="40"/>
  <c r="Q21" i="40"/>
  <c r="P21" i="40" a="1"/>
  <c r="P21" i="40" s="1"/>
  <c r="I21" i="40"/>
  <c r="B21" i="40"/>
  <c r="BE20" i="40"/>
  <c r="BD20" i="40" a="1"/>
  <c r="BD20" i="40" s="1"/>
  <c r="AW20" i="40"/>
  <c r="AP20" i="40"/>
  <c r="AK20" i="40"/>
  <c r="AJ20" i="40" a="1"/>
  <c r="AJ20" i="40" s="1"/>
  <c r="AC20" i="40"/>
  <c r="V20" i="40"/>
  <c r="Q20" i="40"/>
  <c r="P20" i="40" a="1"/>
  <c r="P20" i="40" s="1"/>
  <c r="I20" i="40"/>
  <c r="B20" i="40"/>
  <c r="BE19" i="40"/>
  <c r="BD19" i="40" a="1"/>
  <c r="BD19" i="40" s="1"/>
  <c r="AW19" i="40"/>
  <c r="AP19" i="40"/>
  <c r="AK19" i="40"/>
  <c r="AJ19" i="40" a="1"/>
  <c r="AJ19" i="40" s="1"/>
  <c r="AC19" i="40"/>
  <c r="V19" i="40"/>
  <c r="Q19" i="40"/>
  <c r="P19" i="40" a="1"/>
  <c r="P19" i="40" s="1"/>
  <c r="I19" i="40"/>
  <c r="B19" i="40"/>
  <c r="BE18" i="40"/>
  <c r="BD18" i="40" a="1"/>
  <c r="BD18" i="40" s="1"/>
  <c r="AW18" i="40"/>
  <c r="AK18" i="40"/>
  <c r="AJ18" i="40" a="1"/>
  <c r="AJ18" i="40" s="1"/>
  <c r="AC18" i="40"/>
  <c r="Q18" i="40"/>
  <c r="P18" i="40" a="1"/>
  <c r="P18" i="40" s="1"/>
  <c r="I18" i="40"/>
  <c r="AU14" i="40"/>
  <c r="AQ14" i="40" s="1"/>
  <c r="AQ22" i="40" s="1"/>
  <c r="AT14" i="40"/>
  <c r="AT26" i="40" s="1"/>
  <c r="AS14" i="40"/>
  <c r="AS29" i="40" s="1"/>
  <c r="AR14" i="40"/>
  <c r="AR15" i="40" s="1"/>
  <c r="AF14" i="40"/>
  <c r="AA14" i="40"/>
  <c r="W14" i="40" s="1"/>
  <c r="Y14" i="40"/>
  <c r="Y11" i="40" s="1"/>
  <c r="X14" i="40"/>
  <c r="X41" i="40" s="1"/>
  <c r="L14" i="40"/>
  <c r="F14" i="40" s="1"/>
  <c r="G14" i="40"/>
  <c r="C14" i="40" s="1"/>
  <c r="C30" i="40" s="1"/>
  <c r="E14" i="40"/>
  <c r="E40" i="40" s="1"/>
  <c r="D14" i="40"/>
  <c r="D32" i="40" s="1"/>
  <c r="AZ13" i="40"/>
  <c r="AF13" i="40"/>
  <c r="L13" i="40"/>
  <c r="BH11" i="40"/>
  <c r="AY11" i="40" s="1"/>
  <c r="AN11" i="40"/>
  <c r="T11" i="40"/>
  <c r="BH8" i="40"/>
  <c r="AN8" i="40"/>
  <c r="T8" i="40"/>
  <c r="AQ5" i="40"/>
  <c r="W5" i="40"/>
  <c r="C5" i="40"/>
  <c r="CF2" i="40"/>
  <c r="CE2" i="40"/>
  <c r="CD2" i="40"/>
  <c r="CC2" i="40"/>
  <c r="CB2" i="40"/>
  <c r="CA2" i="40"/>
  <c r="BZ2" i="40"/>
  <c r="BX2" i="40"/>
  <c r="BW2" i="40"/>
  <c r="BV2" i="40"/>
  <c r="BU2" i="40"/>
  <c r="BT2" i="40"/>
  <c r="BS2" i="40"/>
  <c r="BR2" i="40"/>
  <c r="BP2" i="40"/>
  <c r="BO2" i="40"/>
  <c r="BN2" i="40"/>
  <c r="BM2" i="40"/>
  <c r="BL2" i="40"/>
  <c r="BK2" i="40"/>
  <c r="BJ2" i="40"/>
  <c r="BH2" i="40"/>
  <c r="BG2" i="40"/>
  <c r="BE2" i="40"/>
  <c r="BD2" i="40"/>
  <c r="BC2" i="40"/>
  <c r="BB2" i="40"/>
  <c r="BA2" i="40"/>
  <c r="AZ2" i="40"/>
  <c r="AY2" i="40"/>
  <c r="AX2" i="40"/>
  <c r="AW2" i="40"/>
  <c r="AV2" i="40"/>
  <c r="AU2" i="40"/>
  <c r="AT2" i="40"/>
  <c r="AS2" i="40"/>
  <c r="AR2" i="40"/>
  <c r="AQ2" i="40"/>
  <c r="AP2" i="40"/>
  <c r="CJ1" i="40"/>
  <c r="CI1" i="40"/>
  <c r="CF1" i="40"/>
  <c r="CE1" i="40"/>
  <c r="CD1" i="40"/>
  <c r="CC1" i="40"/>
  <c r="CB1" i="40"/>
  <c r="CA1" i="40"/>
  <c r="BZ1" i="40"/>
  <c r="BX1" i="40"/>
  <c r="BW1" i="40"/>
  <c r="BV1" i="40"/>
  <c r="BU1" i="40"/>
  <c r="BT1" i="40"/>
  <c r="BS1" i="40"/>
  <c r="BR1" i="40"/>
  <c r="BP1" i="40"/>
  <c r="BO1" i="40"/>
  <c r="BN1" i="40"/>
  <c r="BM1" i="40"/>
  <c r="BL1" i="40"/>
  <c r="BK1" i="40"/>
  <c r="BJ1" i="40"/>
  <c r="BH1" i="40"/>
  <c r="BG1" i="40"/>
  <c r="BE1" i="40"/>
  <c r="BD1" i="40"/>
  <c r="BC1" i="40"/>
  <c r="BB1" i="40"/>
  <c r="BA1" i="40"/>
  <c r="AZ1" i="40"/>
  <c r="AY1" i="40"/>
  <c r="AX1" i="40"/>
  <c r="AW1" i="40"/>
  <c r="AV1" i="40"/>
  <c r="AU1" i="40"/>
  <c r="AT1" i="40"/>
  <c r="AS1" i="40"/>
  <c r="AR1" i="40"/>
  <c r="AQ1" i="40"/>
  <c r="AP1" i="40"/>
  <c r="A1" i="40"/>
  <c r="V300" i="39"/>
  <c r="T300" i="39"/>
  <c r="M296" i="39"/>
  <c r="M294" i="39"/>
  <c r="M295" i="39" s="1"/>
  <c r="M290" i="39"/>
  <c r="P288" i="39"/>
  <c r="M288" i="39"/>
  <c r="M289" i="39" s="1"/>
  <c r="M284" i="39"/>
  <c r="M282" i="39"/>
  <c r="M283" i="39" s="1"/>
  <c r="N282" i="39" s="1"/>
  <c r="M278" i="39"/>
  <c r="M276" i="39"/>
  <c r="M277" i="39" s="1"/>
  <c r="N276" i="39" s="1"/>
  <c r="M272" i="39"/>
  <c r="M270" i="39"/>
  <c r="M271" i="39" s="1"/>
  <c r="N270" i="39" s="1"/>
  <c r="M266" i="39"/>
  <c r="M264" i="39"/>
  <c r="M265" i="39" s="1"/>
  <c r="N264" i="39" s="1"/>
  <c r="M260" i="39"/>
  <c r="M258" i="39"/>
  <c r="M259" i="39" s="1"/>
  <c r="M254" i="39"/>
  <c r="M252" i="39"/>
  <c r="M253" i="39" s="1"/>
  <c r="M248" i="39"/>
  <c r="M246" i="39"/>
  <c r="M247" i="39" s="1"/>
  <c r="N246" i="39" s="1"/>
  <c r="M242" i="39"/>
  <c r="M241" i="39"/>
  <c r="N240" i="39" s="1"/>
  <c r="I240" i="39" s="1"/>
  <c r="M240" i="39"/>
  <c r="M236" i="39"/>
  <c r="M234" i="39"/>
  <c r="M235" i="39" s="1"/>
  <c r="M230" i="39"/>
  <c r="M228" i="39"/>
  <c r="M229" i="39" s="1"/>
  <c r="M224" i="39"/>
  <c r="M222" i="39"/>
  <c r="M223" i="39" s="1"/>
  <c r="M218" i="39"/>
  <c r="M216" i="39"/>
  <c r="M217" i="39" s="1"/>
  <c r="M212" i="39"/>
  <c r="M210" i="39"/>
  <c r="M211" i="39" s="1"/>
  <c r="M206" i="39"/>
  <c r="M204" i="39"/>
  <c r="M205" i="39" s="1"/>
  <c r="N204" i="39" s="1"/>
  <c r="M200" i="39"/>
  <c r="M198" i="39"/>
  <c r="M199" i="39" s="1"/>
  <c r="M194" i="39"/>
  <c r="P192" i="39"/>
  <c r="M192" i="39"/>
  <c r="M193" i="39" s="1"/>
  <c r="M188" i="39"/>
  <c r="M186" i="39"/>
  <c r="M187" i="39" s="1"/>
  <c r="N186" i="39" s="1"/>
  <c r="M182" i="39"/>
  <c r="M180" i="39"/>
  <c r="M181" i="39" s="1"/>
  <c r="M176" i="39"/>
  <c r="M174" i="39"/>
  <c r="M175" i="39" s="1"/>
  <c r="N174" i="39" s="1"/>
  <c r="M170" i="39"/>
  <c r="M168" i="39"/>
  <c r="M169" i="39" s="1"/>
  <c r="M164" i="39"/>
  <c r="M162" i="39"/>
  <c r="M163" i="39" s="1"/>
  <c r="M158" i="39"/>
  <c r="M156" i="39"/>
  <c r="M157" i="39" s="1"/>
  <c r="M152" i="39"/>
  <c r="M150" i="39"/>
  <c r="M151" i="39" s="1"/>
  <c r="M146" i="39"/>
  <c r="M144" i="39"/>
  <c r="M145" i="39" s="1"/>
  <c r="N144" i="39" s="1"/>
  <c r="M140" i="39"/>
  <c r="M138" i="39"/>
  <c r="M139" i="39" s="1"/>
  <c r="N138" i="39" s="1"/>
  <c r="M134" i="39"/>
  <c r="M133" i="39"/>
  <c r="M132" i="39"/>
  <c r="M128" i="39"/>
  <c r="M126" i="39"/>
  <c r="M127" i="39" s="1"/>
  <c r="N126" i="39" s="1"/>
  <c r="M122" i="39"/>
  <c r="M120" i="39"/>
  <c r="M121" i="39" s="1"/>
  <c r="M116" i="39"/>
  <c r="M114" i="39"/>
  <c r="M115" i="39" s="1"/>
  <c r="M110" i="39"/>
  <c r="M108" i="39"/>
  <c r="M109" i="39" s="1"/>
  <c r="M104" i="39"/>
  <c r="M102" i="39"/>
  <c r="M103" i="39" s="1"/>
  <c r="M98" i="39"/>
  <c r="M96" i="39"/>
  <c r="M97" i="39" s="1"/>
  <c r="M92" i="39"/>
  <c r="M91" i="39"/>
  <c r="M90" i="39"/>
  <c r="M86" i="39"/>
  <c r="P84" i="39"/>
  <c r="M84" i="39"/>
  <c r="M85" i="39" s="1"/>
  <c r="M80" i="39"/>
  <c r="M78" i="39"/>
  <c r="M79" i="39" s="1"/>
  <c r="E76" i="39"/>
  <c r="E75" i="39" s="1"/>
  <c r="D76" i="39"/>
  <c r="C76" i="39"/>
  <c r="B76" i="39"/>
  <c r="P74" i="39"/>
  <c r="M74" i="39"/>
  <c r="F74" i="39"/>
  <c r="P294" i="39" s="1"/>
  <c r="D74" i="39"/>
  <c r="R74" i="39" s="1"/>
  <c r="C74" i="39"/>
  <c r="P73" i="39"/>
  <c r="F73" i="39"/>
  <c r="D73" i="39"/>
  <c r="C73" i="39"/>
  <c r="R72" i="39"/>
  <c r="Q72" i="39"/>
  <c r="M72" i="39"/>
  <c r="M73" i="39" s="1"/>
  <c r="F72" i="39"/>
  <c r="P282" i="39" s="1"/>
  <c r="D72" i="39"/>
  <c r="C72" i="39"/>
  <c r="P71" i="39"/>
  <c r="F71" i="39"/>
  <c r="P276" i="39" s="1"/>
  <c r="D71" i="39"/>
  <c r="R71" i="39" s="1"/>
  <c r="C71" i="39"/>
  <c r="P70" i="39"/>
  <c r="F70" i="39"/>
  <c r="P270" i="39" s="1"/>
  <c r="D70" i="39"/>
  <c r="C70" i="39"/>
  <c r="P69" i="39"/>
  <c r="F69" i="39"/>
  <c r="P264" i="39" s="1"/>
  <c r="D69" i="39"/>
  <c r="C69" i="39"/>
  <c r="P68" i="39"/>
  <c r="M68" i="39"/>
  <c r="N66" i="39" s="1"/>
  <c r="O66" i="39" s="1"/>
  <c r="N67" i="39" s="1"/>
  <c r="F68" i="39"/>
  <c r="P258" i="39" s="1"/>
  <c r="D68" i="39"/>
  <c r="Q68" i="39" s="1"/>
  <c r="C68" i="39"/>
  <c r="Q67" i="39"/>
  <c r="P67" i="39"/>
  <c r="F67" i="39"/>
  <c r="P252" i="39" s="1"/>
  <c r="D67" i="39"/>
  <c r="R67" i="39" s="1"/>
  <c r="C67" i="39"/>
  <c r="R66" i="39"/>
  <c r="Q66" i="39"/>
  <c r="M66" i="39"/>
  <c r="M67" i="39" s="1"/>
  <c r="F66" i="39"/>
  <c r="P246" i="39" s="1"/>
  <c r="D66" i="39"/>
  <c r="C66" i="39"/>
  <c r="P65" i="39"/>
  <c r="F65" i="39"/>
  <c r="P240" i="39" s="1"/>
  <c r="D65" i="39"/>
  <c r="R65" i="39" s="1"/>
  <c r="C65" i="39"/>
  <c r="P64" i="39"/>
  <c r="F64" i="39"/>
  <c r="P234" i="39" s="1"/>
  <c r="D64" i="39"/>
  <c r="R64" i="39" s="1"/>
  <c r="C64" i="39"/>
  <c r="P63" i="39"/>
  <c r="F63" i="39"/>
  <c r="P228" i="39" s="1"/>
  <c r="D63" i="39"/>
  <c r="C63" i="39"/>
  <c r="P62" i="39"/>
  <c r="M62" i="39"/>
  <c r="N60" i="39" s="1"/>
  <c r="F62" i="39"/>
  <c r="P222" i="39" s="1"/>
  <c r="D62" i="39"/>
  <c r="C62" i="39"/>
  <c r="P61" i="39"/>
  <c r="M61" i="39"/>
  <c r="F61" i="39"/>
  <c r="P216" i="39" s="1"/>
  <c r="D61" i="39"/>
  <c r="R61" i="39" s="1"/>
  <c r="C61" i="39"/>
  <c r="M60" i="39"/>
  <c r="F60" i="39"/>
  <c r="P210" i="39" s="1"/>
  <c r="D60" i="39"/>
  <c r="R60" i="39" s="1"/>
  <c r="C60" i="39"/>
  <c r="Q59" i="39"/>
  <c r="P59" i="39"/>
  <c r="F59" i="39"/>
  <c r="P204" i="39" s="1"/>
  <c r="D59" i="39"/>
  <c r="R59" i="39" s="1"/>
  <c r="C59" i="39"/>
  <c r="R58" i="39"/>
  <c r="Q58" i="39"/>
  <c r="P58" i="39"/>
  <c r="F58" i="39"/>
  <c r="P198" i="39" s="1"/>
  <c r="D58" i="39"/>
  <c r="C58" i="39"/>
  <c r="P57" i="39"/>
  <c r="F57" i="39"/>
  <c r="D57" i="39"/>
  <c r="C57" i="39"/>
  <c r="P56" i="39"/>
  <c r="M56" i="39"/>
  <c r="F56" i="39"/>
  <c r="P186" i="39" s="1"/>
  <c r="D56" i="39"/>
  <c r="C56" i="39"/>
  <c r="R55" i="39"/>
  <c r="Q55" i="39"/>
  <c r="P55" i="39"/>
  <c r="F55" i="39"/>
  <c r="P180" i="39" s="1"/>
  <c r="D55" i="39"/>
  <c r="C55" i="39"/>
  <c r="R54" i="39"/>
  <c r="Q54" i="39"/>
  <c r="M54" i="39"/>
  <c r="M55" i="39" s="1"/>
  <c r="F54" i="39"/>
  <c r="P174" i="39" s="1"/>
  <c r="D54" i="39"/>
  <c r="C54" i="39"/>
  <c r="R53" i="39"/>
  <c r="Q53" i="39"/>
  <c r="P53" i="39"/>
  <c r="F53" i="39"/>
  <c r="P168" i="39" s="1"/>
  <c r="D53" i="39"/>
  <c r="C53" i="39"/>
  <c r="Q52" i="39"/>
  <c r="P52" i="39"/>
  <c r="F52" i="39"/>
  <c r="P162" i="39" s="1"/>
  <c r="D52" i="39"/>
  <c r="R52" i="39" s="1"/>
  <c r="C52" i="39"/>
  <c r="Q51" i="39"/>
  <c r="P51" i="39"/>
  <c r="F51" i="39"/>
  <c r="P156" i="39" s="1"/>
  <c r="D51" i="39"/>
  <c r="R51" i="39" s="1"/>
  <c r="C51" i="39"/>
  <c r="P50" i="39"/>
  <c r="M50" i="39"/>
  <c r="N48" i="39" s="1"/>
  <c r="F50" i="39"/>
  <c r="P150" i="39" s="1"/>
  <c r="D50" i="39"/>
  <c r="C50" i="39"/>
  <c r="P49" i="39"/>
  <c r="F49" i="39"/>
  <c r="P144" i="39" s="1"/>
  <c r="D49" i="39"/>
  <c r="C49" i="39"/>
  <c r="R48" i="39"/>
  <c r="Q48" i="39"/>
  <c r="P48" i="39"/>
  <c r="M48" i="39"/>
  <c r="M49" i="39" s="1"/>
  <c r="F48" i="39"/>
  <c r="P138" i="39" s="1"/>
  <c r="D48" i="39"/>
  <c r="C48" i="39"/>
  <c r="R47" i="39"/>
  <c r="Q47" i="39"/>
  <c r="P47" i="39"/>
  <c r="F47" i="39"/>
  <c r="P132" i="39" s="1"/>
  <c r="D47" i="39"/>
  <c r="C47" i="39"/>
  <c r="P46" i="39"/>
  <c r="F46" i="39"/>
  <c r="P126" i="39" s="1"/>
  <c r="D46" i="39"/>
  <c r="C46" i="39"/>
  <c r="P45" i="39"/>
  <c r="F45" i="39"/>
  <c r="P120" i="39" s="1"/>
  <c r="D45" i="39"/>
  <c r="Q45" i="39" s="1"/>
  <c r="C45" i="39"/>
  <c r="R44" i="39"/>
  <c r="Q44" i="39"/>
  <c r="P44" i="39"/>
  <c r="M44" i="39"/>
  <c r="F44" i="39"/>
  <c r="P114" i="39" s="1"/>
  <c r="D44" i="39"/>
  <c r="C44" i="39"/>
  <c r="Q43" i="39"/>
  <c r="P43" i="39"/>
  <c r="F43" i="39"/>
  <c r="P108" i="39" s="1"/>
  <c r="D43" i="39"/>
  <c r="R43" i="39" s="1"/>
  <c r="C43" i="39"/>
  <c r="M42" i="39"/>
  <c r="M43" i="39" s="1"/>
  <c r="F42" i="39"/>
  <c r="P102" i="39" s="1"/>
  <c r="D42" i="39"/>
  <c r="C42" i="39"/>
  <c r="P41" i="39"/>
  <c r="F41" i="39"/>
  <c r="P96" i="39" s="1"/>
  <c r="D41" i="39"/>
  <c r="C41" i="39"/>
  <c r="P40" i="39"/>
  <c r="F40" i="39"/>
  <c r="P90" i="39" s="1"/>
  <c r="D40" i="39"/>
  <c r="Q40" i="39" s="1"/>
  <c r="C40" i="39"/>
  <c r="P39" i="39"/>
  <c r="F39" i="39"/>
  <c r="D39" i="39"/>
  <c r="R39" i="39" s="1"/>
  <c r="C39" i="39"/>
  <c r="R38" i="39"/>
  <c r="P38" i="39"/>
  <c r="M38" i="39"/>
  <c r="F38" i="39"/>
  <c r="P78" i="39" s="1"/>
  <c r="D38" i="39"/>
  <c r="Q38" i="39" s="1"/>
  <c r="C38" i="39"/>
  <c r="P37" i="39"/>
  <c r="M37" i="39"/>
  <c r="F37" i="39"/>
  <c r="P72" i="39" s="1"/>
  <c r="D37" i="39"/>
  <c r="C37" i="39"/>
  <c r="M36" i="39"/>
  <c r="F36" i="39"/>
  <c r="P66" i="39" s="1"/>
  <c r="D36" i="39"/>
  <c r="C36" i="39"/>
  <c r="P35" i="39"/>
  <c r="F35" i="39"/>
  <c r="P60" i="39" s="1"/>
  <c r="D35" i="39"/>
  <c r="R35" i="39" s="1"/>
  <c r="C35" i="39"/>
  <c r="P34" i="39"/>
  <c r="F34" i="39"/>
  <c r="P54" i="39" s="1"/>
  <c r="D34" i="39"/>
  <c r="R34" i="39" s="1"/>
  <c r="C34" i="39"/>
  <c r="P33" i="39"/>
  <c r="F33" i="39"/>
  <c r="D33" i="39"/>
  <c r="Q33" i="39" s="1"/>
  <c r="C33" i="39"/>
  <c r="P32" i="39"/>
  <c r="M32" i="39"/>
  <c r="F32" i="39"/>
  <c r="P42" i="39" s="1"/>
  <c r="D32" i="39"/>
  <c r="C32" i="39"/>
  <c r="P31" i="39"/>
  <c r="M31" i="39"/>
  <c r="F31" i="39"/>
  <c r="P36" i="39" s="1"/>
  <c r="D31" i="39"/>
  <c r="C31" i="39"/>
  <c r="M30" i="39"/>
  <c r="F30" i="39"/>
  <c r="P30" i="39" s="1"/>
  <c r="D30" i="39"/>
  <c r="R30" i="39" s="1"/>
  <c r="C30" i="39"/>
  <c r="E29" i="39"/>
  <c r="E9" i="39" s="1"/>
  <c r="J26" i="39"/>
  <c r="E26" i="39"/>
  <c r="E17" i="39"/>
  <c r="U7" i="39"/>
  <c r="R7" i="39"/>
  <c r="K7" i="39"/>
  <c r="U6" i="39"/>
  <c r="J2" i="39"/>
  <c r="J8" i="39" s="1"/>
  <c r="E2" i="39"/>
  <c r="V1" i="39"/>
  <c r="U1" i="39"/>
  <c r="R1" i="39"/>
  <c r="Q1" i="39"/>
  <c r="P1" i="39"/>
  <c r="O1" i="39"/>
  <c r="N1" i="39"/>
  <c r="M1" i="39"/>
  <c r="L1" i="39"/>
  <c r="K1" i="39"/>
  <c r="J1" i="39"/>
  <c r="I1" i="39"/>
  <c r="H1" i="39"/>
  <c r="G1" i="39"/>
  <c r="F1" i="39"/>
  <c r="E1" i="39"/>
  <c r="D1" i="39"/>
  <c r="C1" i="39"/>
  <c r="B1" i="39"/>
  <c r="A1" i="39"/>
  <c r="AS8" i="40" l="1"/>
  <c r="L422" i="40"/>
  <c r="AE11" i="40"/>
  <c r="Z104" i="40"/>
  <c r="Z164" i="40" s="1"/>
  <c r="AE101" i="40"/>
  <c r="AE51" i="40"/>
  <c r="F174" i="40"/>
  <c r="F226" i="40" s="1"/>
  <c r="K171" i="40"/>
  <c r="F104" i="40"/>
  <c r="F100" i="40" s="1"/>
  <c r="K101" i="40"/>
  <c r="V234" i="36"/>
  <c r="V235" i="36" s="1"/>
  <c r="BG202" i="40"/>
  <c r="BH202" i="40" s="1"/>
  <c r="AT70" i="40"/>
  <c r="AS50" i="40"/>
  <c r="AM211" i="40"/>
  <c r="AN211" i="40" s="1"/>
  <c r="AT50" i="40"/>
  <c r="C203" i="40"/>
  <c r="BG201" i="40"/>
  <c r="BH201" i="40" s="1"/>
  <c r="E105" i="40"/>
  <c r="AT40" i="40"/>
  <c r="AM129" i="40"/>
  <c r="AN129" i="40" s="1"/>
  <c r="X129" i="40"/>
  <c r="AR44" i="40"/>
  <c r="X112" i="40"/>
  <c r="AQ11" i="40"/>
  <c r="BG191" i="40"/>
  <c r="BH191" i="40" s="1"/>
  <c r="E107" i="40"/>
  <c r="E154" i="40"/>
  <c r="C172" i="40"/>
  <c r="F126" i="40"/>
  <c r="E172" i="40"/>
  <c r="C178" i="40"/>
  <c r="T542" i="40"/>
  <c r="E26" i="40"/>
  <c r="E109" i="40"/>
  <c r="BG108" i="40"/>
  <c r="BH108" i="40" s="1"/>
  <c r="F57" i="40"/>
  <c r="E163" i="40"/>
  <c r="E18" i="40"/>
  <c r="X163" i="40"/>
  <c r="F50" i="40"/>
  <c r="L61" i="28"/>
  <c r="L62" i="28"/>
  <c r="L64" i="28"/>
  <c r="L65" i="28" s="1"/>
  <c r="L66" i="28" s="1"/>
  <c r="L67" i="28" s="1"/>
  <c r="Y112" i="40"/>
  <c r="F49" i="40"/>
  <c r="BG116" i="40"/>
  <c r="BH116" i="40" s="1"/>
  <c r="BG204" i="40"/>
  <c r="BH204" i="40" s="1"/>
  <c r="BG182" i="40"/>
  <c r="BH182" i="40" s="1"/>
  <c r="AR28" i="40"/>
  <c r="C61" i="40"/>
  <c r="C60" i="40"/>
  <c r="E72" i="40"/>
  <c r="C90" i="40"/>
  <c r="Y107" i="40"/>
  <c r="AM22" i="40"/>
  <c r="AN22" i="40" s="1"/>
  <c r="AM114" i="40"/>
  <c r="AN114" i="40" s="1"/>
  <c r="AM136" i="40"/>
  <c r="AN136" i="40" s="1"/>
  <c r="F250" i="40"/>
  <c r="Y157" i="40"/>
  <c r="Y102" i="40"/>
  <c r="BG184" i="40"/>
  <c r="BH184" i="40" s="1"/>
  <c r="AR24" i="40"/>
  <c r="D30" i="40"/>
  <c r="C57" i="40"/>
  <c r="BG192" i="40"/>
  <c r="BH192" i="40" s="1"/>
  <c r="D60" i="40"/>
  <c r="BG183" i="40"/>
  <c r="BH183" i="40" s="1"/>
  <c r="S207" i="40"/>
  <c r="T207" i="40" s="1"/>
  <c r="BG193" i="40"/>
  <c r="BH193" i="40" s="1"/>
  <c r="E217" i="40"/>
  <c r="E30" i="40"/>
  <c r="AM69" i="40"/>
  <c r="AN69" i="40" s="1"/>
  <c r="E57" i="40"/>
  <c r="E50" i="40"/>
  <c r="F23" i="40"/>
  <c r="F40" i="40"/>
  <c r="F26" i="40"/>
  <c r="F30" i="40"/>
  <c r="F18" i="40"/>
  <c r="F24" i="40"/>
  <c r="S199" i="40"/>
  <c r="T199" i="40" s="1"/>
  <c r="AR21" i="40"/>
  <c r="AT33" i="40"/>
  <c r="AR57" i="40"/>
  <c r="C182" i="40"/>
  <c r="S18" i="40"/>
  <c r="T18" i="40" s="1"/>
  <c r="E49" i="40"/>
  <c r="AT57" i="40"/>
  <c r="AR64" i="40"/>
  <c r="AS77" i="40"/>
  <c r="AT82" i="40"/>
  <c r="D116" i="40"/>
  <c r="C129" i="40"/>
  <c r="Y145" i="40"/>
  <c r="AQ178" i="40"/>
  <c r="AM214" i="40"/>
  <c r="AN214" i="40" s="1"/>
  <c r="P547" i="40"/>
  <c r="M541" i="40" s="1"/>
  <c r="AR69" i="40"/>
  <c r="AQ250" i="40"/>
  <c r="BG199" i="40"/>
  <c r="BH199" i="40" s="1"/>
  <c r="BG179" i="40"/>
  <c r="BH179" i="40" s="1"/>
  <c r="C256" i="40"/>
  <c r="AS64" i="40"/>
  <c r="AT77" i="40"/>
  <c r="E116" i="40"/>
  <c r="AR150" i="40"/>
  <c r="AQ187" i="40"/>
  <c r="BG188" i="40"/>
  <c r="BH188" i="40" s="1"/>
  <c r="AQ196" i="40"/>
  <c r="S201" i="40"/>
  <c r="T201" i="40" s="1"/>
  <c r="BG217" i="40"/>
  <c r="BH217" i="40" s="1"/>
  <c r="E242" i="40"/>
  <c r="Y36" i="40"/>
  <c r="AQ84" i="40"/>
  <c r="AQ183" i="40"/>
  <c r="AT203" i="40"/>
  <c r="AS69" i="40"/>
  <c r="AQ254" i="40"/>
  <c r="Z123" i="40"/>
  <c r="S206" i="40"/>
  <c r="T206" i="40" s="1"/>
  <c r="AQ73" i="40"/>
  <c r="AS81" i="40"/>
  <c r="AR93" i="40"/>
  <c r="AR106" i="40"/>
  <c r="BG180" i="40"/>
  <c r="BH180" i="40" s="1"/>
  <c r="AM178" i="40"/>
  <c r="AN178" i="40" s="1"/>
  <c r="AQ38" i="40"/>
  <c r="AS57" i="40"/>
  <c r="AS49" i="40"/>
  <c r="AR61" i="40"/>
  <c r="Z98" i="40"/>
  <c r="C126" i="40"/>
  <c r="AR143" i="40"/>
  <c r="BG178" i="40"/>
  <c r="BH178" i="40" s="1"/>
  <c r="C180" i="40"/>
  <c r="S191" i="40"/>
  <c r="T191" i="40" s="1"/>
  <c r="AT195" i="40"/>
  <c r="AT201" i="40"/>
  <c r="AR22" i="40"/>
  <c r="AT92" i="40"/>
  <c r="Z122" i="40"/>
  <c r="AM197" i="40"/>
  <c r="AN197" i="40" s="1"/>
  <c r="AT240" i="40"/>
  <c r="AQ179" i="40"/>
  <c r="AS73" i="40"/>
  <c r="AT198" i="40"/>
  <c r="AT78" i="40"/>
  <c r="Z107" i="40"/>
  <c r="C116" i="40"/>
  <c r="AR23" i="40"/>
  <c r="AS61" i="40"/>
  <c r="D126" i="40"/>
  <c r="Y141" i="40"/>
  <c r="BG187" i="40"/>
  <c r="BH187" i="40" s="1"/>
  <c r="S210" i="40"/>
  <c r="T210" i="40" s="1"/>
  <c r="C50" i="40"/>
  <c r="AR203" i="40"/>
  <c r="AR26" i="40"/>
  <c r="AR45" i="40"/>
  <c r="AT182" i="40"/>
  <c r="AR11" i="40"/>
  <c r="AR27" i="40"/>
  <c r="AR32" i="40"/>
  <c r="AR52" i="40"/>
  <c r="AR73" i="40"/>
  <c r="AR94" i="40"/>
  <c r="AS78" i="40"/>
  <c r="BG189" i="40"/>
  <c r="BH189" i="40" s="1"/>
  <c r="S212" i="40"/>
  <c r="T212" i="40" s="1"/>
  <c r="AT49" i="40"/>
  <c r="AR50" i="40"/>
  <c r="BG59" i="40"/>
  <c r="BH59" i="40" s="1"/>
  <c r="AT61" i="40"/>
  <c r="E112" i="40"/>
  <c r="E126" i="40"/>
  <c r="AT169" i="40"/>
  <c r="BG186" i="40"/>
  <c r="BH186" i="40" s="1"/>
  <c r="S190" i="40"/>
  <c r="T190" i="40" s="1"/>
  <c r="BG195" i="40"/>
  <c r="BH195" i="40" s="1"/>
  <c r="BG206" i="40"/>
  <c r="BH206" i="40" s="1"/>
  <c r="D50" i="40"/>
  <c r="AM66" i="40"/>
  <c r="AN66" i="40" s="1"/>
  <c r="S132" i="40"/>
  <c r="T132" i="40" s="1"/>
  <c r="F27" i="40"/>
  <c r="C34" i="40"/>
  <c r="S110" i="40"/>
  <c r="T110" i="40" s="1"/>
  <c r="D90" i="40"/>
  <c r="D9" i="40"/>
  <c r="E34" i="40"/>
  <c r="D61" i="40"/>
  <c r="S113" i="40"/>
  <c r="T113" i="40" s="1"/>
  <c r="D27" i="40"/>
  <c r="S119" i="40"/>
  <c r="T119" i="40" s="1"/>
  <c r="Y220" i="40"/>
  <c r="D10" i="40"/>
  <c r="E10" i="40"/>
  <c r="AM111" i="40"/>
  <c r="AN111" i="40" s="1"/>
  <c r="E152" i="40"/>
  <c r="D64" i="40"/>
  <c r="AT175" i="40"/>
  <c r="E64" i="40"/>
  <c r="AM115" i="40"/>
  <c r="AN115" i="40" s="1"/>
  <c r="D48" i="40"/>
  <c r="AM126" i="40"/>
  <c r="AN126" i="40" s="1"/>
  <c r="AS252" i="40"/>
  <c r="S20" i="40"/>
  <c r="T20" i="40" s="1"/>
  <c r="S21" i="40"/>
  <c r="T21" i="40" s="1"/>
  <c r="AQ32" i="40"/>
  <c r="AR38" i="40"/>
  <c r="E48" i="40"/>
  <c r="BG70" i="40"/>
  <c r="BH70" i="40" s="1"/>
  <c r="E93" i="40"/>
  <c r="AM108" i="40"/>
  <c r="AN108" i="40" s="1"/>
  <c r="AR111" i="40"/>
  <c r="AM116" i="40"/>
  <c r="AN116" i="40" s="1"/>
  <c r="AM117" i="40"/>
  <c r="AN117" i="40" s="1"/>
  <c r="AM130" i="40"/>
  <c r="AN130" i="40" s="1"/>
  <c r="BG135" i="40"/>
  <c r="BH135" i="40" s="1"/>
  <c r="BG136" i="40"/>
  <c r="BH136" i="40" s="1"/>
  <c r="F178" i="40"/>
  <c r="AQ214" i="40"/>
  <c r="S111" i="40"/>
  <c r="T111" i="40" s="1"/>
  <c r="Y170" i="40"/>
  <c r="S125" i="40"/>
  <c r="T125" i="40" s="1"/>
  <c r="S124" i="40"/>
  <c r="T124" i="40" s="1"/>
  <c r="BG61" i="40"/>
  <c r="BH61" i="40" s="1"/>
  <c r="S109" i="40"/>
  <c r="T109" i="40" s="1"/>
  <c r="E9" i="40"/>
  <c r="F34" i="40"/>
  <c r="E27" i="40"/>
  <c r="D38" i="40"/>
  <c r="D58" i="40"/>
  <c r="D99" i="40"/>
  <c r="F10" i="40"/>
  <c r="BG68" i="40"/>
  <c r="BH68" i="40" s="1"/>
  <c r="D78" i="40"/>
  <c r="E99" i="40"/>
  <c r="BG66" i="40"/>
  <c r="BH66" i="40" s="1"/>
  <c r="AM113" i="40"/>
  <c r="AN113" i="40" s="1"/>
  <c r="AM127" i="40"/>
  <c r="AN127" i="40" s="1"/>
  <c r="AT238" i="40"/>
  <c r="D93" i="40"/>
  <c r="AM209" i="40"/>
  <c r="AN209" i="40" s="1"/>
  <c r="D29" i="40"/>
  <c r="E36" i="40"/>
  <c r="AT243" i="40"/>
  <c r="C100" i="40"/>
  <c r="C130" i="40"/>
  <c r="AR171" i="40"/>
  <c r="C10" i="40"/>
  <c r="AT221" i="40"/>
  <c r="K11" i="40"/>
  <c r="F38" i="40"/>
  <c r="Y175" i="40"/>
  <c r="D63" i="40"/>
  <c r="BG67" i="40"/>
  <c r="BH67" i="40" s="1"/>
  <c r="E78" i="40"/>
  <c r="C93" i="40"/>
  <c r="AM121" i="40"/>
  <c r="AN121" i="40" s="1"/>
  <c r="E101" i="40"/>
  <c r="Y168" i="40"/>
  <c r="BG110" i="40"/>
  <c r="BH110" i="40" s="1"/>
  <c r="F36" i="40"/>
  <c r="AS58" i="40"/>
  <c r="AT60" i="40"/>
  <c r="F65" i="40"/>
  <c r="F66" i="40"/>
  <c r="D67" i="40"/>
  <c r="AT88" i="40"/>
  <c r="BG124" i="40"/>
  <c r="BH124" i="40" s="1"/>
  <c r="BG133" i="40"/>
  <c r="BH133" i="40" s="1"/>
  <c r="C145" i="40"/>
  <c r="Z157" i="40"/>
  <c r="AS168" i="40"/>
  <c r="AM189" i="40"/>
  <c r="AN189" i="40" s="1"/>
  <c r="BG213" i="40"/>
  <c r="BH213" i="40" s="1"/>
  <c r="C230" i="40"/>
  <c r="D100" i="40"/>
  <c r="BG19" i="40"/>
  <c r="BH19" i="40" s="1"/>
  <c r="S134" i="40"/>
  <c r="T134" i="40" s="1"/>
  <c r="C9" i="40"/>
  <c r="S133" i="40"/>
  <c r="T133" i="40" s="1"/>
  <c r="AM65" i="40"/>
  <c r="AN65" i="40" s="1"/>
  <c r="D45" i="40"/>
  <c r="F9" i="40"/>
  <c r="E91" i="40"/>
  <c r="N541" i="40"/>
  <c r="M547" i="40" s="1"/>
  <c r="AT228" i="40"/>
  <c r="AQ238" i="40"/>
  <c r="BG65" i="40"/>
  <c r="BH65" i="40" s="1"/>
  <c r="AM122" i="40"/>
  <c r="AN122" i="40" s="1"/>
  <c r="AS60" i="40"/>
  <c r="AM61" i="40"/>
  <c r="AN61" i="40" s="1"/>
  <c r="BG137" i="40"/>
  <c r="BH137" i="40" s="1"/>
  <c r="AS23" i="40"/>
  <c r="AM21" i="40"/>
  <c r="AN21" i="40" s="1"/>
  <c r="AT23" i="40"/>
  <c r="X53" i="40"/>
  <c r="AT58" i="40"/>
  <c r="E70" i="40"/>
  <c r="AS94" i="40"/>
  <c r="C102" i="40"/>
  <c r="BG121" i="40"/>
  <c r="BH121" i="40" s="1"/>
  <c r="BG122" i="40"/>
  <c r="BH122" i="40" s="1"/>
  <c r="BG127" i="40"/>
  <c r="BH127" i="40" s="1"/>
  <c r="BG132" i="40"/>
  <c r="BH132" i="40" s="1"/>
  <c r="D145" i="40"/>
  <c r="AT168" i="40"/>
  <c r="AM185" i="40"/>
  <c r="AN185" i="40" s="1"/>
  <c r="AM188" i="40"/>
  <c r="AN188" i="40" s="1"/>
  <c r="AT193" i="40"/>
  <c r="AS194" i="40"/>
  <c r="BG210" i="40"/>
  <c r="BH210" i="40" s="1"/>
  <c r="C240" i="40"/>
  <c r="E100" i="40"/>
  <c r="D34" i="40"/>
  <c r="BG63" i="40"/>
  <c r="BH63" i="40" s="1"/>
  <c r="S115" i="40"/>
  <c r="T115" i="40" s="1"/>
  <c r="AM70" i="40"/>
  <c r="AN70" i="40" s="1"/>
  <c r="E75" i="40"/>
  <c r="S120" i="40"/>
  <c r="T120" i="40" s="1"/>
  <c r="S131" i="40"/>
  <c r="T131" i="40" s="1"/>
  <c r="D92" i="40"/>
  <c r="E21" i="40"/>
  <c r="BG64" i="40"/>
  <c r="BH64" i="40" s="1"/>
  <c r="AM123" i="40"/>
  <c r="AN123" i="40" s="1"/>
  <c r="AT177" i="40"/>
  <c r="F52" i="40"/>
  <c r="F64" i="40"/>
  <c r="AM118" i="40"/>
  <c r="AN118" i="40" s="1"/>
  <c r="D157" i="40"/>
  <c r="D53" i="40"/>
  <c r="BG72" i="40"/>
  <c r="BH72" i="40" s="1"/>
  <c r="BG134" i="40"/>
  <c r="BH134" i="40" s="1"/>
  <c r="AR168" i="40"/>
  <c r="AR13" i="40"/>
  <c r="X36" i="40"/>
  <c r="D49" i="40"/>
  <c r="AT56" i="40"/>
  <c r="BG60" i="40"/>
  <c r="BH60" i="40" s="1"/>
  <c r="AM62" i="40"/>
  <c r="AN62" i="40" s="1"/>
  <c r="AM63" i="40"/>
  <c r="AN63" i="40" s="1"/>
  <c r="D72" i="40"/>
  <c r="E80" i="40"/>
  <c r="D95" i="40"/>
  <c r="BG114" i="40"/>
  <c r="BH114" i="40" s="1"/>
  <c r="AR116" i="40"/>
  <c r="BG120" i="40"/>
  <c r="BH120" i="40" s="1"/>
  <c r="BG126" i="40"/>
  <c r="BH126" i="40" s="1"/>
  <c r="C137" i="40"/>
  <c r="C154" i="40"/>
  <c r="AR157" i="40"/>
  <c r="AM184" i="40"/>
  <c r="AN184" i="40" s="1"/>
  <c r="AT194" i="40"/>
  <c r="N180" i="39"/>
  <c r="I180" i="39" s="1"/>
  <c r="Q34" i="39"/>
  <c r="Q64" i="39"/>
  <c r="Q61" i="39"/>
  <c r="N192" i="39"/>
  <c r="Q28" i="39"/>
  <c r="Q65" i="39"/>
  <c r="Q71" i="39"/>
  <c r="Q35" i="39"/>
  <c r="Q74" i="39"/>
  <c r="R45" i="39"/>
  <c r="R68" i="39"/>
  <c r="N210" i="39"/>
  <c r="O210" i="39" s="1"/>
  <c r="N211" i="39" s="1"/>
  <c r="R33" i="39"/>
  <c r="Q39" i="39"/>
  <c r="Q60" i="39"/>
  <c r="N252" i="39"/>
  <c r="N72" i="39"/>
  <c r="N108" i="39"/>
  <c r="N216" i="39"/>
  <c r="L35" i="27"/>
  <c r="V131" i="36"/>
  <c r="L85" i="26"/>
  <c r="L86" i="26" s="1"/>
  <c r="L87" i="26" s="1"/>
  <c r="L46" i="26"/>
  <c r="L47" i="26" s="1"/>
  <c r="CJ3" i="40"/>
  <c r="AZ270" i="40"/>
  <c r="AZ272" i="40" s="1"/>
  <c r="AQ197" i="40"/>
  <c r="AQ199" i="40"/>
  <c r="AQ203" i="40"/>
  <c r="AQ205" i="40"/>
  <c r="AQ221" i="40"/>
  <c r="AQ253" i="40"/>
  <c r="AQ257" i="40"/>
  <c r="AQ192" i="40"/>
  <c r="AQ193" i="40"/>
  <c r="AQ232" i="40"/>
  <c r="AQ172" i="40"/>
  <c r="AQ208" i="40"/>
  <c r="AQ175" i="40"/>
  <c r="AQ247" i="40"/>
  <c r="AQ168" i="40"/>
  <c r="AQ239" i="40"/>
  <c r="AQ235" i="40"/>
  <c r="AQ252" i="40"/>
  <c r="AQ248" i="40"/>
  <c r="AQ218" i="40"/>
  <c r="AQ185" i="40"/>
  <c r="AQ241" i="40"/>
  <c r="Z54" i="40"/>
  <c r="Z88" i="40" s="1"/>
  <c r="C27" i="40"/>
  <c r="C22" i="40"/>
  <c r="C33" i="40"/>
  <c r="C38" i="40"/>
  <c r="C29" i="40"/>
  <c r="C26" i="40"/>
  <c r="C23" i="40"/>
  <c r="C13" i="40"/>
  <c r="C35" i="40"/>
  <c r="C41" i="40"/>
  <c r="C43" i="40"/>
  <c r="C19" i="40"/>
  <c r="C18" i="40"/>
  <c r="W135" i="40"/>
  <c r="W146" i="40"/>
  <c r="W121" i="40"/>
  <c r="W110" i="40"/>
  <c r="W165" i="40"/>
  <c r="W125" i="40"/>
  <c r="W117" i="40"/>
  <c r="W105" i="40"/>
  <c r="W157" i="40"/>
  <c r="W150" i="40"/>
  <c r="W138" i="40"/>
  <c r="W98" i="40"/>
  <c r="W108" i="40"/>
  <c r="W147" i="40"/>
  <c r="W122" i="40"/>
  <c r="W136" i="40"/>
  <c r="W111" i="40"/>
  <c r="W131" i="40"/>
  <c r="W143" i="40"/>
  <c r="W158" i="40"/>
  <c r="W152" i="40"/>
  <c r="W119" i="40"/>
  <c r="W103" i="40"/>
  <c r="W112" i="40"/>
  <c r="X146" i="40"/>
  <c r="X144" i="40"/>
  <c r="X141" i="40"/>
  <c r="X121" i="40"/>
  <c r="X110" i="40"/>
  <c r="X165" i="40"/>
  <c r="X134" i="40"/>
  <c r="X117" i="40"/>
  <c r="X105" i="40"/>
  <c r="X100" i="40"/>
  <c r="X164" i="40"/>
  <c r="X159" i="40"/>
  <c r="X155" i="40"/>
  <c r="X158" i="40"/>
  <c r="X156" i="40"/>
  <c r="X106" i="40"/>
  <c r="X122" i="40"/>
  <c r="X101" i="40"/>
  <c r="X119" i="40"/>
  <c r="X150" i="40"/>
  <c r="X147" i="40"/>
  <c r="X140" i="40"/>
  <c r="X136" i="40"/>
  <c r="X103" i="40"/>
  <c r="X124" i="40"/>
  <c r="X99" i="40"/>
  <c r="X153" i="40"/>
  <c r="X128" i="40"/>
  <c r="X111" i="40"/>
  <c r="X143" i="40"/>
  <c r="X114" i="40"/>
  <c r="X135" i="40"/>
  <c r="X127" i="40"/>
  <c r="X115" i="40"/>
  <c r="X108" i="40"/>
  <c r="X131" i="40"/>
  <c r="W118" i="40"/>
  <c r="W124" i="40"/>
  <c r="W154" i="40"/>
  <c r="Y165" i="40"/>
  <c r="Y117" i="40"/>
  <c r="Y105" i="40"/>
  <c r="Y100" i="40"/>
  <c r="Y160" i="40"/>
  <c r="Y151" i="40"/>
  <c r="Y148" i="40"/>
  <c r="Y143" i="40"/>
  <c r="Y108" i="40"/>
  <c r="Y136" i="40"/>
  <c r="Y101" i="40"/>
  <c r="Y135" i="40"/>
  <c r="Y159" i="40"/>
  <c r="Y147" i="40"/>
  <c r="Y140" i="40"/>
  <c r="Y122" i="40"/>
  <c r="Y153" i="40"/>
  <c r="Y128" i="40"/>
  <c r="Y111" i="40"/>
  <c r="Y133" i="40"/>
  <c r="Y155" i="40"/>
  <c r="Y130" i="40"/>
  <c r="Y156" i="40"/>
  <c r="Y144" i="40"/>
  <c r="Y121" i="40"/>
  <c r="Y127" i="40"/>
  <c r="Y120" i="40"/>
  <c r="Y115" i="40"/>
  <c r="Y131" i="40"/>
  <c r="Y164" i="40"/>
  <c r="Y114" i="40"/>
  <c r="Y99" i="40"/>
  <c r="Y103" i="40"/>
  <c r="Y124" i="40"/>
  <c r="Y149" i="40"/>
  <c r="Y110" i="40"/>
  <c r="Y129" i="40"/>
  <c r="Y123" i="40"/>
  <c r="X118" i="40"/>
  <c r="W163" i="40"/>
  <c r="X228" i="40"/>
  <c r="X223" i="40"/>
  <c r="X188" i="40"/>
  <c r="X218" i="40"/>
  <c r="X171" i="40"/>
  <c r="X195" i="40"/>
  <c r="X168" i="40"/>
  <c r="X258" i="40"/>
  <c r="X252" i="40"/>
  <c r="X244" i="40"/>
  <c r="X191" i="40"/>
  <c r="X216" i="40"/>
  <c r="X192" i="40"/>
  <c r="Z14" i="40"/>
  <c r="Z10" i="40" s="1"/>
  <c r="BG21" i="40"/>
  <c r="BH21" i="40" s="1"/>
  <c r="S67" i="40"/>
  <c r="T67" i="40" s="1"/>
  <c r="X102" i="40"/>
  <c r="X130" i="40"/>
  <c r="Y163" i="40"/>
  <c r="Z174" i="40"/>
  <c r="Z173" i="40" s="1"/>
  <c r="BG20" i="40"/>
  <c r="BH20" i="40" s="1"/>
  <c r="S69" i="40"/>
  <c r="T69" i="40" s="1"/>
  <c r="AS33" i="40"/>
  <c r="AS42" i="40"/>
  <c r="AS38" i="40"/>
  <c r="AS21" i="40"/>
  <c r="AS17" i="40"/>
  <c r="AS39" i="40"/>
  <c r="AS25" i="40"/>
  <c r="AS32" i="40"/>
  <c r="AS12" i="40"/>
  <c r="AS28" i="40"/>
  <c r="AS44" i="40"/>
  <c r="AT42" i="40"/>
  <c r="AT29" i="40"/>
  <c r="AT44" i="40"/>
  <c r="AT34" i="40"/>
  <c r="AT25" i="40"/>
  <c r="AT39" i="40"/>
  <c r="AT17" i="40"/>
  <c r="AT20" i="40"/>
  <c r="AT28" i="40"/>
  <c r="AT32" i="40"/>
  <c r="AT19" i="40"/>
  <c r="AT12" i="40"/>
  <c r="AT21" i="40"/>
  <c r="AT8" i="40"/>
  <c r="W148" i="40"/>
  <c r="AR218" i="40"/>
  <c r="AR234" i="40"/>
  <c r="AR216" i="40"/>
  <c r="AR212" i="40"/>
  <c r="AR206" i="40"/>
  <c r="AR201" i="40"/>
  <c r="AR186" i="40"/>
  <c r="AR169" i="40"/>
  <c r="AR210" i="40"/>
  <c r="AR175" i="40"/>
  <c r="AR258" i="40"/>
  <c r="AR219" i="40"/>
  <c r="AR255" i="40"/>
  <c r="AR173" i="40"/>
  <c r="AR250" i="40"/>
  <c r="AR198" i="40"/>
  <c r="AR193" i="40"/>
  <c r="AR207" i="40"/>
  <c r="AR178" i="40"/>
  <c r="AR177" i="40"/>
  <c r="AR238" i="40"/>
  <c r="AR183" i="40"/>
  <c r="AR248" i="40"/>
  <c r="AR215" i="40"/>
  <c r="AR191" i="40"/>
  <c r="AR254" i="40"/>
  <c r="AR221" i="40"/>
  <c r="AR200" i="40"/>
  <c r="AR179" i="40"/>
  <c r="AR243" i="40"/>
  <c r="AR205" i="40"/>
  <c r="AR224" i="40"/>
  <c r="AR214" i="40"/>
  <c r="AR190" i="40"/>
  <c r="AR188" i="40"/>
  <c r="AR170" i="40"/>
  <c r="AR257" i="40"/>
  <c r="AR240" i="40"/>
  <c r="AR208" i="40"/>
  <c r="AR232" i="40"/>
  <c r="AR172" i="40"/>
  <c r="AR209" i="40"/>
  <c r="AR225" i="40"/>
  <c r="AR253" i="40"/>
  <c r="AR247" i="40"/>
  <c r="AR196" i="40"/>
  <c r="AR185" i="40"/>
  <c r="AR252" i="40"/>
  <c r="AR202" i="40"/>
  <c r="W19" i="40"/>
  <c r="W28" i="40"/>
  <c r="W252" i="40"/>
  <c r="W208" i="40"/>
  <c r="W223" i="40"/>
  <c r="W202" i="40"/>
  <c r="W188" i="40"/>
  <c r="W195" i="40"/>
  <c r="W191" i="40"/>
  <c r="W248" i="40"/>
  <c r="W209" i="40"/>
  <c r="W222" i="40"/>
  <c r="W250" i="40"/>
  <c r="W228" i="40"/>
  <c r="W176" i="40"/>
  <c r="W194" i="40"/>
  <c r="W244" i="40"/>
  <c r="W175" i="40"/>
  <c r="W173" i="40"/>
  <c r="W187" i="40"/>
  <c r="X148" i="40"/>
  <c r="X196" i="40"/>
  <c r="AR235" i="40"/>
  <c r="BG22" i="40"/>
  <c r="BH22" i="40" s="1"/>
  <c r="C45" i="40"/>
  <c r="AQ39" i="40"/>
  <c r="AQ44" i="40"/>
  <c r="AQ21" i="40"/>
  <c r="AQ12" i="40"/>
  <c r="AQ17" i="40"/>
  <c r="AQ37" i="40"/>
  <c r="AQ9" i="40"/>
  <c r="AQ41" i="40"/>
  <c r="AQ25" i="40"/>
  <c r="AQ31" i="40"/>
  <c r="AQ13" i="40"/>
  <c r="AS13" i="40"/>
  <c r="AQ15" i="40"/>
  <c r="Y106" i="40"/>
  <c r="AR180" i="40"/>
  <c r="AR182" i="40"/>
  <c r="AR34" i="40"/>
  <c r="AR31" i="40"/>
  <c r="AR40" i="40"/>
  <c r="D18" i="40"/>
  <c r="AR29" i="40"/>
  <c r="D36" i="40"/>
  <c r="E38" i="40"/>
  <c r="AQ52" i="40"/>
  <c r="S63" i="40"/>
  <c r="T63" i="40" s="1"/>
  <c r="AR84" i="40"/>
  <c r="AR101" i="40"/>
  <c r="F102" i="40"/>
  <c r="AR120" i="40"/>
  <c r="AR127" i="40"/>
  <c r="AR141" i="40"/>
  <c r="AR159" i="40"/>
  <c r="AS171" i="40"/>
  <c r="AS180" i="40"/>
  <c r="AS181" i="40"/>
  <c r="S188" i="40"/>
  <c r="T188" i="40" s="1"/>
  <c r="S198" i="40"/>
  <c r="T198" i="40" s="1"/>
  <c r="S213" i="40"/>
  <c r="T213" i="40" s="1"/>
  <c r="S214" i="40"/>
  <c r="T214" i="40" s="1"/>
  <c r="F242" i="40"/>
  <c r="AM19" i="40"/>
  <c r="AN19" i="40" s="1"/>
  <c r="D22" i="40"/>
  <c r="AS183" i="40"/>
  <c r="AQ62" i="40"/>
  <c r="AR66" i="40"/>
  <c r="AR71" i="40"/>
  <c r="AM72" i="40"/>
  <c r="AN72" i="40" s="1"/>
  <c r="AR74" i="40"/>
  <c r="AR79" i="40"/>
  <c r="AQ86" i="40"/>
  <c r="AT94" i="40"/>
  <c r="Z100" i="40"/>
  <c r="AS106" i="40"/>
  <c r="AS153" i="40"/>
  <c r="AS132" i="40"/>
  <c r="AS131" i="40"/>
  <c r="AS118" i="40"/>
  <c r="AS117" i="40"/>
  <c r="S121" i="40"/>
  <c r="T121" i="40" s="1"/>
  <c r="AR123" i="40"/>
  <c r="AR129" i="40"/>
  <c r="S136" i="40"/>
  <c r="T136" i="40" s="1"/>
  <c r="Z155" i="40"/>
  <c r="S181" i="40"/>
  <c r="T181" i="40" s="1"/>
  <c r="AM199" i="40"/>
  <c r="AN199" i="40" s="1"/>
  <c r="AS207" i="40"/>
  <c r="Z160" i="40"/>
  <c r="Z143" i="40"/>
  <c r="Z113" i="40"/>
  <c r="Z108" i="40"/>
  <c r="Z140" i="40"/>
  <c r="Z129" i="40"/>
  <c r="Z147" i="40"/>
  <c r="Z128" i="40"/>
  <c r="Z103" i="40"/>
  <c r="S60" i="40"/>
  <c r="T60" i="40" s="1"/>
  <c r="AQ53" i="40"/>
  <c r="AS66" i="40"/>
  <c r="AS71" i="40"/>
  <c r="Z110" i="40"/>
  <c r="Z149" i="40"/>
  <c r="AR164" i="40"/>
  <c r="AR16" i="40"/>
  <c r="AR19" i="40"/>
  <c r="F25" i="40"/>
  <c r="AR30" i="40"/>
  <c r="D33" i="40"/>
  <c r="D35" i="40"/>
  <c r="F39" i="40"/>
  <c r="F48" i="40"/>
  <c r="AT53" i="40"/>
  <c r="D65" i="40"/>
  <c r="AT66" i="40"/>
  <c r="AM68" i="40"/>
  <c r="AN68" i="40" s="1"/>
  <c r="AT71" i="40"/>
  <c r="C75" i="40"/>
  <c r="AT79" i="40"/>
  <c r="AQ83" i="40"/>
  <c r="E95" i="40"/>
  <c r="AS100" i="40"/>
  <c r="D129" i="40"/>
  <c r="D137" i="40"/>
  <c r="AS164" i="40"/>
  <c r="AS173" i="40"/>
  <c r="BG207" i="40"/>
  <c r="BH207" i="40" s="1"/>
  <c r="AS225" i="40"/>
  <c r="AS257" i="40"/>
  <c r="E32" i="40"/>
  <c r="E23" i="40"/>
  <c r="D16" i="40"/>
  <c r="AQ71" i="40"/>
  <c r="AR138" i="40"/>
  <c r="AR165" i="40"/>
  <c r="AR148" i="40"/>
  <c r="AR153" i="40"/>
  <c r="AR132" i="40"/>
  <c r="AR99" i="40"/>
  <c r="AR135" i="40"/>
  <c r="AR161" i="40"/>
  <c r="AR152" i="40"/>
  <c r="AR126" i="40"/>
  <c r="AR110" i="40"/>
  <c r="AR107" i="40"/>
  <c r="AR160" i="40"/>
  <c r="AR137" i="40"/>
  <c r="AR133" i="40"/>
  <c r="Z130" i="40"/>
  <c r="E25" i="40"/>
  <c r="AM191" i="40"/>
  <c r="AN191" i="40" s="1"/>
  <c r="S203" i="40"/>
  <c r="T203" i="40" s="1"/>
  <c r="D17" i="40"/>
  <c r="AR18" i="40"/>
  <c r="S22" i="40"/>
  <c r="T22" i="40" s="1"/>
  <c r="E33" i="40"/>
  <c r="E35" i="40"/>
  <c r="D43" i="40"/>
  <c r="F55" i="40"/>
  <c r="AQ63" i="40"/>
  <c r="S70" i="40"/>
  <c r="T70" i="40" s="1"/>
  <c r="D101" i="40"/>
  <c r="C105" i="40"/>
  <c r="AM109" i="40"/>
  <c r="AN109" i="40" s="1"/>
  <c r="AM110" i="40"/>
  <c r="AN110" i="40" s="1"/>
  <c r="AR113" i="40"/>
  <c r="S116" i="40"/>
  <c r="T116" i="40" s="1"/>
  <c r="C117" i="40"/>
  <c r="AQ118" i="40"/>
  <c r="AM119" i="40"/>
  <c r="AN119" i="40" s="1"/>
  <c r="AM131" i="40"/>
  <c r="AN131" i="40" s="1"/>
  <c r="AM132" i="40"/>
  <c r="AN132" i="40" s="1"/>
  <c r="AM134" i="40"/>
  <c r="AN134" i="40" s="1"/>
  <c r="Z135" i="40"/>
  <c r="C147" i="40"/>
  <c r="AR149" i="40"/>
  <c r="BG203" i="40"/>
  <c r="BH203" i="40" s="1"/>
  <c r="AS209" i="40"/>
  <c r="AR88" i="40"/>
  <c r="AR76" i="40"/>
  <c r="AR70" i="40"/>
  <c r="AR91" i="40"/>
  <c r="AR85" i="40"/>
  <c r="AR56" i="40"/>
  <c r="AR68" i="40"/>
  <c r="AR12" i="40"/>
  <c r="E16" i="40"/>
  <c r="E22" i="40"/>
  <c r="D39" i="40"/>
  <c r="AR9" i="40"/>
  <c r="F16" i="40"/>
  <c r="E39" i="40"/>
  <c r="D13" i="40"/>
  <c r="AR25" i="40"/>
  <c r="D31" i="40"/>
  <c r="F33" i="40"/>
  <c r="F35" i="40"/>
  <c r="AR51" i="40"/>
  <c r="D80" i="40"/>
  <c r="D83" i="40"/>
  <c r="D59" i="40"/>
  <c r="D55" i="40"/>
  <c r="AM60" i="40"/>
  <c r="AN60" i="40" s="1"/>
  <c r="AR63" i="40"/>
  <c r="AR67" i="40"/>
  <c r="D84" i="40"/>
  <c r="AR90" i="40"/>
  <c r="BG119" i="40"/>
  <c r="BH119" i="40" s="1"/>
  <c r="D105" i="40"/>
  <c r="AR118" i="40"/>
  <c r="S129" i="40"/>
  <c r="T129" i="40" s="1"/>
  <c r="F162" i="40"/>
  <c r="AS170" i="40"/>
  <c r="D205" i="40"/>
  <c r="D185" i="40"/>
  <c r="AS178" i="40"/>
  <c r="S183" i="40"/>
  <c r="T183" i="40" s="1"/>
  <c r="AS190" i="40"/>
  <c r="AM193" i="40"/>
  <c r="AN193" i="40" s="1"/>
  <c r="S204" i="40"/>
  <c r="T204" i="40" s="1"/>
  <c r="AS214" i="40"/>
  <c r="AM216" i="40"/>
  <c r="AN216" i="40" s="1"/>
  <c r="AQ93" i="40"/>
  <c r="AQ65" i="40"/>
  <c r="AQ64" i="40"/>
  <c r="AQ61" i="40"/>
  <c r="AR117" i="40"/>
  <c r="AS84" i="40"/>
  <c r="AS88" i="40"/>
  <c r="AS76" i="40"/>
  <c r="AS70" i="40"/>
  <c r="AS91" i="40"/>
  <c r="AS85" i="40"/>
  <c r="AS56" i="40"/>
  <c r="AS95" i="40"/>
  <c r="AS52" i="40"/>
  <c r="AS93" i="40"/>
  <c r="AS74" i="40"/>
  <c r="AM20" i="40"/>
  <c r="AN20" i="40" s="1"/>
  <c r="F22" i="40"/>
  <c r="AR42" i="40"/>
  <c r="AT73" i="40"/>
  <c r="AT91" i="40"/>
  <c r="AT85" i="40"/>
  <c r="AT95" i="40"/>
  <c r="AT52" i="40"/>
  <c r="AT75" i="40"/>
  <c r="AT81" i="40"/>
  <c r="AT51" i="40"/>
  <c r="AS79" i="40"/>
  <c r="AR86" i="40"/>
  <c r="E43" i="40"/>
  <c r="E13" i="40"/>
  <c r="AR17" i="40"/>
  <c r="AR20" i="40"/>
  <c r="E31" i="40"/>
  <c r="AR37" i="40"/>
  <c r="AR39" i="40"/>
  <c r="F43" i="40"/>
  <c r="AR48" i="40"/>
  <c r="AS51" i="40"/>
  <c r="E74" i="40"/>
  <c r="E83" i="40"/>
  <c r="E73" i="40"/>
  <c r="E90" i="40"/>
  <c r="E60" i="40"/>
  <c r="E58" i="40"/>
  <c r="AQ55" i="40"/>
  <c r="AS63" i="40"/>
  <c r="AS67" i="40"/>
  <c r="AR72" i="40"/>
  <c r="AS75" i="40"/>
  <c r="E84" i="40"/>
  <c r="E87" i="40"/>
  <c r="AS90" i="40"/>
  <c r="C162" i="40"/>
  <c r="C163" i="40"/>
  <c r="C113" i="40"/>
  <c r="C99" i="40"/>
  <c r="C152" i="40"/>
  <c r="S117" i="40"/>
  <c r="T117" i="40" s="1"/>
  <c r="S123" i="40"/>
  <c r="T123" i="40" s="1"/>
  <c r="BG125" i="40"/>
  <c r="BH125" i="40" s="1"/>
  <c r="AM135" i="40"/>
  <c r="AN135" i="40" s="1"/>
  <c r="AR139" i="40"/>
  <c r="D159" i="40"/>
  <c r="E220" i="40"/>
  <c r="E190" i="40"/>
  <c r="E256" i="40"/>
  <c r="E250" i="40"/>
  <c r="E170" i="40"/>
  <c r="AS200" i="40"/>
  <c r="AM202" i="40"/>
  <c r="AN202" i="40" s="1"/>
  <c r="S205" i="40"/>
  <c r="T205" i="40" s="1"/>
  <c r="BG209" i="40"/>
  <c r="BH209" i="40" s="1"/>
  <c r="AS218" i="40"/>
  <c r="AS237" i="40"/>
  <c r="AS201" i="40"/>
  <c r="AS195" i="40"/>
  <c r="AS186" i="40"/>
  <c r="AS169" i="40"/>
  <c r="AS210" i="40"/>
  <c r="AS175" i="40"/>
  <c r="AS258" i="40"/>
  <c r="AS219" i="40"/>
  <c r="AS185" i="40"/>
  <c r="AS253" i="40"/>
  <c r="AS250" i="40"/>
  <c r="AS198" i="40"/>
  <c r="AS193" i="40"/>
  <c r="AS184" i="40"/>
  <c r="AS235" i="40"/>
  <c r="AS203" i="40"/>
  <c r="AS188" i="40"/>
  <c r="AS243" i="40"/>
  <c r="AS240" i="40"/>
  <c r="AS224" i="40"/>
  <c r="AS191" i="40"/>
  <c r="AS182" i="40"/>
  <c r="S59" i="40"/>
  <c r="T59" i="40" s="1"/>
  <c r="AT74" i="40"/>
  <c r="BD23" i="40"/>
  <c r="BB20" i="40" s="1"/>
  <c r="F31" i="40"/>
  <c r="AR43" i="40"/>
  <c r="AS48" i="40"/>
  <c r="S65" i="40"/>
  <c r="T65" i="40" s="1"/>
  <c r="AR144" i="40"/>
  <c r="AR156" i="40"/>
  <c r="AS215" i="40"/>
  <c r="AS234" i="40"/>
  <c r="AS248" i="40"/>
  <c r="D25" i="40"/>
  <c r="AR36" i="40"/>
  <c r="AR41" i="40"/>
  <c r="AR100" i="40"/>
  <c r="AR10" i="40"/>
  <c r="D23" i="40"/>
  <c r="C80" i="40"/>
  <c r="C48" i="40"/>
  <c r="AS55" i="40"/>
  <c r="S62" i="40"/>
  <c r="T62" i="40" s="1"/>
  <c r="AT63" i="40"/>
  <c r="AM64" i="40"/>
  <c r="AN64" i="40" s="1"/>
  <c r="S66" i="40"/>
  <c r="T66" i="40" s="1"/>
  <c r="AT67" i="40"/>
  <c r="AQ68" i="40"/>
  <c r="S71" i="40"/>
  <c r="T71" i="40" s="1"/>
  <c r="AT76" i="40"/>
  <c r="D140" i="40"/>
  <c r="D163" i="40"/>
  <c r="D141" i="40"/>
  <c r="D156" i="40"/>
  <c r="D102" i="40"/>
  <c r="D117" i="40"/>
  <c r="D109" i="40"/>
  <c r="D154" i="40"/>
  <c r="F105" i="40"/>
  <c r="AR8" i="40"/>
  <c r="D26" i="40"/>
  <c r="X28" i="40"/>
  <c r="AR33" i="40"/>
  <c r="AR35" i="40"/>
  <c r="AT48" i="40"/>
  <c r="E52" i="40"/>
  <c r="F81" i="40"/>
  <c r="F83" i="40"/>
  <c r="F73" i="40"/>
  <c r="F72" i="40"/>
  <c r="AT55" i="40"/>
  <c r="AR58" i="40"/>
  <c r="E63" i="40"/>
  <c r="AT68" i="40"/>
  <c r="E77" i="40"/>
  <c r="C92" i="40"/>
  <c r="E156" i="40"/>
  <c r="E102" i="40"/>
  <c r="E145" i="40"/>
  <c r="E134" i="40"/>
  <c r="BG109" i="40"/>
  <c r="BH109" i="40" s="1"/>
  <c r="Z116" i="40"/>
  <c r="AR119" i="40"/>
  <c r="AM128" i="40"/>
  <c r="AN128" i="40" s="1"/>
  <c r="D130" i="40"/>
  <c r="AR131" i="40"/>
  <c r="AS144" i="40"/>
  <c r="F190" i="40"/>
  <c r="F256" i="40"/>
  <c r="F208" i="40"/>
  <c r="F214" i="40"/>
  <c r="F232" i="40"/>
  <c r="AS177" i="40"/>
  <c r="AM182" i="40"/>
  <c r="AN182" i="40" s="1"/>
  <c r="S186" i="40"/>
  <c r="T186" i="40" s="1"/>
  <c r="S208" i="40"/>
  <c r="T208" i="40" s="1"/>
  <c r="AS238" i="40"/>
  <c r="S194" i="40"/>
  <c r="T194" i="40" s="1"/>
  <c r="BG212" i="40"/>
  <c r="BH212" i="40" s="1"/>
  <c r="BG216" i="40"/>
  <c r="BH216" i="40" s="1"/>
  <c r="AT234" i="40"/>
  <c r="Y252" i="40"/>
  <c r="C257" i="40"/>
  <c r="AQ260" i="40"/>
  <c r="BG71" i="40"/>
  <c r="BH71" i="40" s="1"/>
  <c r="S137" i="40"/>
  <c r="T137" i="40" s="1"/>
  <c r="AQ173" i="40"/>
  <c r="AT183" i="40"/>
  <c r="S187" i="40"/>
  <c r="T187" i="40" s="1"/>
  <c r="S196" i="40"/>
  <c r="T196" i="40" s="1"/>
  <c r="BG208" i="40"/>
  <c r="BH208" i="40" s="1"/>
  <c r="AT214" i="40"/>
  <c r="Y216" i="40"/>
  <c r="AT225" i="40"/>
  <c r="Y244" i="40"/>
  <c r="AQ255" i="40"/>
  <c r="AT257" i="40"/>
  <c r="Y171" i="40"/>
  <c r="AQ180" i="40"/>
  <c r="AM181" i="40"/>
  <c r="AN181" i="40" s="1"/>
  <c r="S192" i="40"/>
  <c r="T192" i="40" s="1"/>
  <c r="AQ209" i="40"/>
  <c r="AQ215" i="40"/>
  <c r="S217" i="40"/>
  <c r="T217" i="40" s="1"/>
  <c r="Y233" i="40"/>
  <c r="C242" i="40"/>
  <c r="AQ210" i="40"/>
  <c r="Y213" i="40"/>
  <c r="BG215" i="40"/>
  <c r="BH215" i="40" s="1"/>
  <c r="AM59" i="40"/>
  <c r="AN59" i="40" s="1"/>
  <c r="S61" i="40"/>
  <c r="T61" i="40" s="1"/>
  <c r="S64" i="40"/>
  <c r="T64" i="40" s="1"/>
  <c r="S68" i="40"/>
  <c r="T68" i="40" s="1"/>
  <c r="S114" i="40"/>
  <c r="T114" i="40" s="1"/>
  <c r="BG115" i="40"/>
  <c r="BH115" i="40" s="1"/>
  <c r="S122" i="40"/>
  <c r="T122" i="40" s="1"/>
  <c r="S126" i="40"/>
  <c r="T126" i="40" s="1"/>
  <c r="S130" i="40"/>
  <c r="T130" i="40" s="1"/>
  <c r="AM133" i="40"/>
  <c r="AN133" i="40" s="1"/>
  <c r="AM137" i="40"/>
  <c r="AN137" i="40" s="1"/>
  <c r="AQ169" i="40"/>
  <c r="AT181" i="40"/>
  <c r="AQ186" i="40"/>
  <c r="C189" i="40"/>
  <c r="AT190" i="40"/>
  <c r="Y192" i="40"/>
  <c r="AT200" i="40"/>
  <c r="AQ206" i="40"/>
  <c r="C252" i="40"/>
  <c r="AT253" i="40"/>
  <c r="BG62" i="40"/>
  <c r="BH62" i="40" s="1"/>
  <c r="BG69" i="40"/>
  <c r="BH69" i="40" s="1"/>
  <c r="AM71" i="40"/>
  <c r="AN71" i="40" s="1"/>
  <c r="BG111" i="40"/>
  <c r="BH111" i="40" s="1"/>
  <c r="AM112" i="40"/>
  <c r="AN112" i="40" s="1"/>
  <c r="S118" i="40"/>
  <c r="T118" i="40" s="1"/>
  <c r="BG123" i="40"/>
  <c r="BH123" i="40" s="1"/>
  <c r="S127" i="40"/>
  <c r="T127" i="40" s="1"/>
  <c r="S180" i="40"/>
  <c r="T180" i="40" s="1"/>
  <c r="S184" i="40"/>
  <c r="T184" i="40" s="1"/>
  <c r="C185" i="40"/>
  <c r="AM213" i="40"/>
  <c r="AN213" i="40" s="1"/>
  <c r="S215" i="40"/>
  <c r="T215" i="40" s="1"/>
  <c r="AQ216" i="40"/>
  <c r="Y227" i="40"/>
  <c r="AQ234" i="40"/>
  <c r="S72" i="40"/>
  <c r="T72" i="40" s="1"/>
  <c r="AM120" i="40"/>
  <c r="AN120" i="40" s="1"/>
  <c r="AM125" i="40"/>
  <c r="AN125" i="40" s="1"/>
  <c r="BG128" i="40"/>
  <c r="BH128" i="40" s="1"/>
  <c r="BG181" i="40"/>
  <c r="BH181" i="40" s="1"/>
  <c r="AQ182" i="40"/>
  <c r="BG185" i="40"/>
  <c r="BH185" i="40" s="1"/>
  <c r="S189" i="40"/>
  <c r="T189" i="40" s="1"/>
  <c r="BG190" i="40"/>
  <c r="BH190" i="40" s="1"/>
  <c r="AQ191" i="40"/>
  <c r="BG194" i="40"/>
  <c r="BH194" i="40" s="1"/>
  <c r="BG200" i="40"/>
  <c r="BH200" i="40" s="1"/>
  <c r="AQ224" i="40"/>
  <c r="AQ240" i="40"/>
  <c r="L270" i="40"/>
  <c r="T538" i="40"/>
  <c r="T540" i="40"/>
  <c r="T536" i="40"/>
  <c r="Q543" i="40"/>
  <c r="Q547" i="40" s="1"/>
  <c r="P73" i="40"/>
  <c r="W74" i="40"/>
  <c r="W80" i="40"/>
  <c r="W72" i="40"/>
  <c r="W62" i="40"/>
  <c r="W69" i="40"/>
  <c r="W87" i="40"/>
  <c r="W81" i="40"/>
  <c r="W78" i="40"/>
  <c r="W73" i="40"/>
  <c r="W64" i="40"/>
  <c r="W89" i="40"/>
  <c r="W92" i="40"/>
  <c r="W79" i="40"/>
  <c r="W58" i="40"/>
  <c r="W48" i="40"/>
  <c r="W94" i="40"/>
  <c r="W86" i="40"/>
  <c r="W77" i="40"/>
  <c r="W71" i="40"/>
  <c r="W53" i="40"/>
  <c r="W65" i="40"/>
  <c r="W56" i="40"/>
  <c r="W95" i="40"/>
  <c r="W75" i="40"/>
  <c r="W84" i="40"/>
  <c r="W91" i="40"/>
  <c r="W76" i="40"/>
  <c r="W50" i="40"/>
  <c r="W82" i="40"/>
  <c r="W61" i="40"/>
  <c r="W60" i="40"/>
  <c r="W63" i="40"/>
  <c r="W93" i="40"/>
  <c r="W66" i="40"/>
  <c r="W68" i="40"/>
  <c r="W67" i="40"/>
  <c r="BD73" i="40"/>
  <c r="AT148" i="40"/>
  <c r="AT155" i="40"/>
  <c r="AT140" i="40"/>
  <c r="AT130" i="40"/>
  <c r="AT114" i="40"/>
  <c r="AT146" i="40"/>
  <c r="AT123" i="40"/>
  <c r="AT101" i="40"/>
  <c r="AT100" i="40"/>
  <c r="AT156" i="40"/>
  <c r="AT143" i="40"/>
  <c r="AT132" i="40"/>
  <c r="AT116" i="40"/>
  <c r="AT151" i="40"/>
  <c r="AT108" i="40"/>
  <c r="AT105" i="40"/>
  <c r="AT163" i="40"/>
  <c r="AT159" i="40"/>
  <c r="AT147" i="40"/>
  <c r="AT142" i="40"/>
  <c r="AT127" i="40"/>
  <c r="AT121" i="40"/>
  <c r="AT133" i="40"/>
  <c r="AT145" i="40"/>
  <c r="AT125" i="40"/>
  <c r="AT124" i="40"/>
  <c r="AT154" i="40"/>
  <c r="AT160" i="40"/>
  <c r="AT157" i="40"/>
  <c r="AT137" i="40"/>
  <c r="AT126" i="40"/>
  <c r="AT112" i="40"/>
  <c r="AT103" i="40"/>
  <c r="AT113" i="40"/>
  <c r="AT107" i="40"/>
  <c r="AT111" i="40"/>
  <c r="AT165" i="40"/>
  <c r="AT152" i="40"/>
  <c r="AT129" i="40"/>
  <c r="AT122" i="40"/>
  <c r="AT136" i="40"/>
  <c r="AT102" i="40"/>
  <c r="AT164" i="40"/>
  <c r="AT128" i="40"/>
  <c r="AT119" i="40"/>
  <c r="AT141" i="40"/>
  <c r="AT150" i="40"/>
  <c r="AT120" i="40"/>
  <c r="AT117" i="40"/>
  <c r="AT115" i="40"/>
  <c r="AT99" i="40"/>
  <c r="AT161" i="40"/>
  <c r="AT139" i="40"/>
  <c r="AT134" i="40"/>
  <c r="AT153" i="40"/>
  <c r="BG18" i="40"/>
  <c r="Y95" i="40"/>
  <c r="Y91" i="40"/>
  <c r="Y79" i="40"/>
  <c r="Y73" i="40"/>
  <c r="Y87" i="40"/>
  <c r="Y81" i="40"/>
  <c r="Y78" i="40"/>
  <c r="Y64" i="40"/>
  <c r="Y92" i="40"/>
  <c r="Y77" i="40"/>
  <c r="Y74" i="40"/>
  <c r="Y66" i="40"/>
  <c r="Y48" i="40"/>
  <c r="Y86" i="40"/>
  <c r="Y94" i="40"/>
  <c r="Y75" i="40"/>
  <c r="Y72" i="40"/>
  <c r="Y90" i="40"/>
  <c r="Y83" i="40"/>
  <c r="Y71" i="40"/>
  <c r="Y57" i="40"/>
  <c r="Y49" i="40"/>
  <c r="Y61" i="40"/>
  <c r="Y60" i="40"/>
  <c r="Y84" i="40"/>
  <c r="Y56" i="40"/>
  <c r="Y93" i="40"/>
  <c r="Y80" i="40"/>
  <c r="Y51" i="40"/>
  <c r="Y85" i="40"/>
  <c r="Y63" i="40"/>
  <c r="Y89" i="40"/>
  <c r="Y82" i="40"/>
  <c r="Y76" i="40"/>
  <c r="Y62" i="40"/>
  <c r="Y50" i="40"/>
  <c r="Y65" i="40"/>
  <c r="Y68" i="40"/>
  <c r="Y67" i="40"/>
  <c r="BG58" i="40"/>
  <c r="W31" i="40"/>
  <c r="W18" i="40"/>
  <c r="W20" i="40"/>
  <c r="W49" i="40"/>
  <c r="D250" i="40"/>
  <c r="D234" i="40"/>
  <c r="D217" i="40"/>
  <c r="D201" i="40"/>
  <c r="D251" i="40"/>
  <c r="D235" i="40"/>
  <c r="D222" i="40"/>
  <c r="D210" i="40"/>
  <c r="D252" i="40"/>
  <c r="D236" i="40"/>
  <c r="D203" i="40"/>
  <c r="D253" i="40"/>
  <c r="D243" i="40"/>
  <c r="D233" i="40"/>
  <c r="D196" i="40"/>
  <c r="D258" i="40"/>
  <c r="D248" i="40"/>
  <c r="D224" i="40"/>
  <c r="D214" i="40"/>
  <c r="D208" i="40"/>
  <c r="D202" i="40"/>
  <c r="D239" i="40"/>
  <c r="D229" i="40"/>
  <c r="D221" i="40"/>
  <c r="D259" i="40"/>
  <c r="D228" i="40"/>
  <c r="D225" i="40"/>
  <c r="D216" i="40"/>
  <c r="D215" i="40"/>
  <c r="D244" i="40"/>
  <c r="D231" i="40"/>
  <c r="D219" i="40"/>
  <c r="D218" i="40"/>
  <c r="D194" i="40"/>
  <c r="D191" i="40"/>
  <c r="D188" i="40"/>
  <c r="D183" i="40"/>
  <c r="D247" i="40"/>
  <c r="D241" i="40"/>
  <c r="D178" i="40"/>
  <c r="D211" i="40"/>
  <c r="D193" i="40"/>
  <c r="D176" i="40"/>
  <c r="D227" i="40"/>
  <c r="D206" i="40"/>
  <c r="D249" i="40"/>
  <c r="D186" i="40"/>
  <c r="D175" i="40"/>
  <c r="D173" i="40"/>
  <c r="D245" i="40"/>
  <c r="D195" i="40"/>
  <c r="D187" i="40"/>
  <c r="D223" i="40"/>
  <c r="D207" i="40"/>
  <c r="D204" i="40"/>
  <c r="D179" i="40"/>
  <c r="D260" i="40"/>
  <c r="D232" i="40"/>
  <c r="D213" i="40"/>
  <c r="D192" i="40"/>
  <c r="D177" i="40"/>
  <c r="D169" i="40"/>
  <c r="D220" i="40"/>
  <c r="D168" i="40"/>
  <c r="D257" i="40"/>
  <c r="D226" i="40"/>
  <c r="D199" i="40"/>
  <c r="D189" i="40"/>
  <c r="D182" i="40"/>
  <c r="D230" i="40"/>
  <c r="D212" i="40"/>
  <c r="D200" i="40"/>
  <c r="D198" i="40"/>
  <c r="D181" i="40"/>
  <c r="D246" i="40"/>
  <c r="D184" i="40"/>
  <c r="D255" i="40"/>
  <c r="D238" i="40"/>
  <c r="D209" i="40"/>
  <c r="D197" i="40"/>
  <c r="D171" i="40"/>
  <c r="D254" i="40"/>
  <c r="Y17" i="40"/>
  <c r="X49" i="40"/>
  <c r="S58" i="40"/>
  <c r="BD138" i="40"/>
  <c r="AQ160" i="40"/>
  <c r="W8" i="40"/>
  <c r="W12" i="40"/>
  <c r="Y18" i="40"/>
  <c r="W70" i="40"/>
  <c r="AQ100" i="40"/>
  <c r="Y70" i="40"/>
  <c r="AT158" i="40"/>
  <c r="Y8" i="40"/>
  <c r="D170" i="40"/>
  <c r="D172" i="40"/>
  <c r="D180" i="40"/>
  <c r="W32" i="40"/>
  <c r="W44" i="40"/>
  <c r="X32" i="40"/>
  <c r="X44" i="40"/>
  <c r="Y52" i="40"/>
  <c r="W59" i="40"/>
  <c r="AQ137" i="40"/>
  <c r="Y15" i="40"/>
  <c r="AQ140" i="40"/>
  <c r="Y59" i="40"/>
  <c r="D242" i="40"/>
  <c r="X11" i="40"/>
  <c r="Y19" i="40"/>
  <c r="Y41" i="40"/>
  <c r="F51" i="40"/>
  <c r="W55" i="40"/>
  <c r="Y88" i="40"/>
  <c r="AQ113" i="40"/>
  <c r="D237" i="40"/>
  <c r="W45" i="40"/>
  <c r="W29" i="40"/>
  <c r="W23" i="40"/>
  <c r="W17" i="40"/>
  <c r="W22" i="40"/>
  <c r="W30" i="40"/>
  <c r="W25" i="40"/>
  <c r="W42" i="40"/>
  <c r="W38" i="40"/>
  <c r="W39" i="40"/>
  <c r="W21" i="40"/>
  <c r="W40" i="40"/>
  <c r="W43" i="40"/>
  <c r="W35" i="40"/>
  <c r="W15" i="40"/>
  <c r="W33" i="40"/>
  <c r="W13" i="40"/>
  <c r="W9" i="40"/>
  <c r="W26" i="40"/>
  <c r="W34" i="40"/>
  <c r="W24" i="40"/>
  <c r="W16" i="40"/>
  <c r="W10" i="40"/>
  <c r="X74" i="40"/>
  <c r="X70" i="40"/>
  <c r="X95" i="40"/>
  <c r="X91" i="40"/>
  <c r="X69" i="40"/>
  <c r="X87" i="40"/>
  <c r="X81" i="40"/>
  <c r="X78" i="40"/>
  <c r="X73" i="40"/>
  <c r="X64" i="40"/>
  <c r="X92" i="40"/>
  <c r="X79" i="40"/>
  <c r="X58" i="40"/>
  <c r="X48" i="40"/>
  <c r="X86" i="40"/>
  <c r="X77" i="40"/>
  <c r="X83" i="40"/>
  <c r="X94" i="40"/>
  <c r="X75" i="40"/>
  <c r="X72" i="40"/>
  <c r="X61" i="40"/>
  <c r="X76" i="40"/>
  <c r="X63" i="40"/>
  <c r="X89" i="40"/>
  <c r="X82" i="40"/>
  <c r="X65" i="40"/>
  <c r="X66" i="40"/>
  <c r="X68" i="40"/>
  <c r="X85" i="40"/>
  <c r="X60" i="40"/>
  <c r="X62" i="40"/>
  <c r="X56" i="40"/>
  <c r="X84" i="40"/>
  <c r="X50" i="40"/>
  <c r="X93" i="40"/>
  <c r="X80" i="40"/>
  <c r="X67" i="40"/>
  <c r="X51" i="40"/>
  <c r="AQ146" i="40"/>
  <c r="AQ164" i="40"/>
  <c r="Y38" i="40"/>
  <c r="AQ143" i="40"/>
  <c r="X17" i="40"/>
  <c r="AT138" i="40"/>
  <c r="W37" i="40"/>
  <c r="Y58" i="40"/>
  <c r="AQ117" i="40"/>
  <c r="S19" i="40"/>
  <c r="T19" i="40" s="1"/>
  <c r="P23" i="40"/>
  <c r="X37" i="40"/>
  <c r="AT149" i="40"/>
  <c r="Y37" i="40"/>
  <c r="W52" i="40"/>
  <c r="AQ131" i="40"/>
  <c r="AM18" i="40"/>
  <c r="AJ23" i="40"/>
  <c r="W41" i="40"/>
  <c r="Y44" i="40"/>
  <c r="X57" i="40"/>
  <c r="W88" i="40"/>
  <c r="X90" i="40"/>
  <c r="AT131" i="40"/>
  <c r="W11" i="40"/>
  <c r="X19" i="40"/>
  <c r="W83" i="40"/>
  <c r="C86" i="40"/>
  <c r="C72" i="40"/>
  <c r="C87" i="40"/>
  <c r="C77" i="40"/>
  <c r="C84" i="40"/>
  <c r="C79" i="40"/>
  <c r="C94" i="40"/>
  <c r="C91" i="40"/>
  <c r="C66" i="40"/>
  <c r="C85" i="40"/>
  <c r="C76" i="40"/>
  <c r="C71" i="40"/>
  <c r="C59" i="40"/>
  <c r="C51" i="40"/>
  <c r="C63" i="40"/>
  <c r="C70" i="40"/>
  <c r="C68" i="40"/>
  <c r="C52" i="40"/>
  <c r="C89" i="40"/>
  <c r="C69" i="40"/>
  <c r="C83" i="40"/>
  <c r="C65" i="40"/>
  <c r="C64" i="40"/>
  <c r="C49" i="40"/>
  <c r="C88" i="40"/>
  <c r="C73" i="40"/>
  <c r="C74" i="40"/>
  <c r="C53" i="40"/>
  <c r="C58" i="40"/>
  <c r="C82" i="40"/>
  <c r="C56" i="40"/>
  <c r="C81" i="40"/>
  <c r="C67" i="40"/>
  <c r="C55" i="40"/>
  <c r="C78" i="40"/>
  <c r="X55" i="40"/>
  <c r="C95" i="40"/>
  <c r="AM186" i="40"/>
  <c r="AN186" i="40" s="1"/>
  <c r="AM195" i="40"/>
  <c r="AN195" i="40" s="1"/>
  <c r="AQ161" i="40"/>
  <c r="AQ145" i="40"/>
  <c r="AQ139" i="40"/>
  <c r="AQ136" i="40"/>
  <c r="AQ153" i="40"/>
  <c r="AQ144" i="40"/>
  <c r="AQ135" i="40"/>
  <c r="AQ119" i="40"/>
  <c r="AQ99" i="40"/>
  <c r="AQ163" i="40"/>
  <c r="AQ128" i="40"/>
  <c r="AQ112" i="40"/>
  <c r="AQ105" i="40"/>
  <c r="AQ154" i="40"/>
  <c r="AQ121" i="40"/>
  <c r="AQ165" i="40"/>
  <c r="AQ158" i="40"/>
  <c r="AQ122" i="40"/>
  <c r="AQ109" i="40"/>
  <c r="AQ102" i="40"/>
  <c r="AQ155" i="40"/>
  <c r="AQ134" i="40"/>
  <c r="AQ115" i="40"/>
  <c r="AQ98" i="40"/>
  <c r="AQ151" i="40"/>
  <c r="AQ148" i="40"/>
  <c r="AQ124" i="40"/>
  <c r="AQ162" i="40"/>
  <c r="AQ142" i="40"/>
  <c r="AQ125" i="40"/>
  <c r="AQ138" i="40"/>
  <c r="AQ111" i="40"/>
  <c r="AQ110" i="40"/>
  <c r="AQ103" i="40"/>
  <c r="AQ132" i="40"/>
  <c r="AQ127" i="40"/>
  <c r="AQ156" i="40"/>
  <c r="AQ147" i="40"/>
  <c r="AQ133" i="40"/>
  <c r="AQ129" i="40"/>
  <c r="AQ150" i="40"/>
  <c r="AQ120" i="40"/>
  <c r="AQ107" i="40"/>
  <c r="AQ130" i="40"/>
  <c r="AQ149" i="40"/>
  <c r="AQ101" i="40"/>
  <c r="AQ108" i="40"/>
  <c r="AQ159" i="40"/>
  <c r="AQ152" i="40"/>
  <c r="AQ141" i="40"/>
  <c r="AQ116" i="40"/>
  <c r="AQ157" i="40"/>
  <c r="X22" i="40"/>
  <c r="X30" i="40"/>
  <c r="X25" i="40"/>
  <c r="X42" i="40"/>
  <c r="X31" i="40"/>
  <c r="X38" i="40"/>
  <c r="X15" i="40"/>
  <c r="X34" i="40"/>
  <c r="X40" i="40"/>
  <c r="X23" i="40"/>
  <c r="X43" i="40"/>
  <c r="X35" i="40"/>
  <c r="X24" i="40"/>
  <c r="X33" i="40"/>
  <c r="X13" i="40"/>
  <c r="X9" i="40"/>
  <c r="X39" i="40"/>
  <c r="X45" i="40"/>
  <c r="X26" i="40"/>
  <c r="X29" i="40"/>
  <c r="X21" i="40"/>
  <c r="X16" i="40"/>
  <c r="X10" i="40"/>
  <c r="X27" i="40"/>
  <c r="X20" i="40"/>
  <c r="AJ138" i="40"/>
  <c r="AT162" i="40"/>
  <c r="Y45" i="40"/>
  <c r="Y30" i="40"/>
  <c r="Y25" i="40"/>
  <c r="Y42" i="40"/>
  <c r="Y31" i="40"/>
  <c r="Y32" i="40"/>
  <c r="Y33" i="40"/>
  <c r="Y13" i="40"/>
  <c r="Y9" i="40"/>
  <c r="Y26" i="40"/>
  <c r="Y43" i="40"/>
  <c r="Y35" i="40"/>
  <c r="Y24" i="40"/>
  <c r="Y16" i="40"/>
  <c r="Y10" i="40"/>
  <c r="Y27" i="40"/>
  <c r="Y28" i="40"/>
  <c r="Y21" i="40"/>
  <c r="Y40" i="40"/>
  <c r="Y39" i="40"/>
  <c r="Y22" i="40"/>
  <c r="Y34" i="40"/>
  <c r="Y29" i="40"/>
  <c r="Y23" i="40"/>
  <c r="Y20" i="40"/>
  <c r="AT109" i="40"/>
  <c r="AT118" i="40"/>
  <c r="AT144" i="40"/>
  <c r="X18" i="40"/>
  <c r="D190" i="40"/>
  <c r="X8" i="40"/>
  <c r="X12" i="40"/>
  <c r="AQ114" i="40"/>
  <c r="Y12" i="40"/>
  <c r="W27" i="40"/>
  <c r="W85" i="40"/>
  <c r="AT110" i="40"/>
  <c r="AJ73" i="40"/>
  <c r="AM58" i="40"/>
  <c r="W57" i="40"/>
  <c r="W90" i="40"/>
  <c r="AT98" i="40"/>
  <c r="AQ123" i="40"/>
  <c r="X59" i="40"/>
  <c r="X88" i="40"/>
  <c r="AQ106" i="40"/>
  <c r="W36" i="40"/>
  <c r="F89" i="40"/>
  <c r="F90" i="40"/>
  <c r="F94" i="40"/>
  <c r="F68" i="40"/>
  <c r="F86" i="40"/>
  <c r="F61" i="40"/>
  <c r="F80" i="40"/>
  <c r="F85" i="40"/>
  <c r="F62" i="40"/>
  <c r="F56" i="40"/>
  <c r="F82" i="40"/>
  <c r="F77" i="40"/>
  <c r="F92" i="40"/>
  <c r="F79" i="40"/>
  <c r="F67" i="40"/>
  <c r="F88" i="40"/>
  <c r="F74" i="40"/>
  <c r="F91" i="40"/>
  <c r="F84" i="40"/>
  <c r="F76" i="40"/>
  <c r="F78" i="40"/>
  <c r="F70" i="40"/>
  <c r="F93" i="40"/>
  <c r="F75" i="40"/>
  <c r="F60" i="40"/>
  <c r="F53" i="40"/>
  <c r="F58" i="40"/>
  <c r="F69" i="40"/>
  <c r="F87" i="40"/>
  <c r="F59" i="40"/>
  <c r="F95" i="40"/>
  <c r="Y55" i="40"/>
  <c r="F63" i="40"/>
  <c r="Y69" i="40"/>
  <c r="X71" i="40"/>
  <c r="AS163" i="40"/>
  <c r="AS147" i="40"/>
  <c r="AS154" i="40"/>
  <c r="AS145" i="40"/>
  <c r="AS121" i="40"/>
  <c r="AS103" i="40"/>
  <c r="AS155" i="40"/>
  <c r="AS140" i="40"/>
  <c r="AS130" i="40"/>
  <c r="AS114" i="40"/>
  <c r="AS146" i="40"/>
  <c r="AS123" i="40"/>
  <c r="AS134" i="40"/>
  <c r="AS128" i="40"/>
  <c r="AS115" i="40"/>
  <c r="AS98" i="40"/>
  <c r="AS151" i="40"/>
  <c r="AS108" i="40"/>
  <c r="AS105" i="40"/>
  <c r="AS159" i="40"/>
  <c r="AS142" i="40"/>
  <c r="AS127" i="40"/>
  <c r="AS162" i="40"/>
  <c r="AS138" i="40"/>
  <c r="AS136" i="40"/>
  <c r="AS111" i="40"/>
  <c r="AS110" i="40"/>
  <c r="AS109" i="40"/>
  <c r="AS102" i="40"/>
  <c r="AS125" i="40"/>
  <c r="AS124" i="40"/>
  <c r="AS160" i="40"/>
  <c r="AS157" i="40"/>
  <c r="AS137" i="40"/>
  <c r="AS126" i="40"/>
  <c r="AS112" i="40"/>
  <c r="AS158" i="40"/>
  <c r="AS149" i="40"/>
  <c r="AS135" i="40"/>
  <c r="AS101" i="40"/>
  <c r="AS139" i="40"/>
  <c r="AS122" i="40"/>
  <c r="AS141" i="40"/>
  <c r="AS156" i="40"/>
  <c r="AS99" i="40"/>
  <c r="AS152" i="40"/>
  <c r="AS133" i="40"/>
  <c r="AS119" i="40"/>
  <c r="AS161" i="40"/>
  <c r="AS107" i="40"/>
  <c r="AS165" i="40"/>
  <c r="AS129" i="40"/>
  <c r="AS116" i="40"/>
  <c r="AS150" i="40"/>
  <c r="AS120" i="40"/>
  <c r="AS148" i="40"/>
  <c r="AT106" i="40"/>
  <c r="AS113" i="40"/>
  <c r="AT135" i="40"/>
  <c r="AM215" i="40"/>
  <c r="AN215" i="40" s="1"/>
  <c r="AM212" i="40"/>
  <c r="AN212" i="40" s="1"/>
  <c r="AM196" i="40"/>
  <c r="AN196" i="40" s="1"/>
  <c r="AM205" i="40"/>
  <c r="AN205" i="40" s="1"/>
  <c r="AM198" i="40"/>
  <c r="AN198" i="40" s="1"/>
  <c r="D240" i="40"/>
  <c r="E251" i="40"/>
  <c r="E235" i="40"/>
  <c r="E222" i="40"/>
  <c r="E210" i="40"/>
  <c r="E252" i="40"/>
  <c r="E236" i="40"/>
  <c r="E203" i="40"/>
  <c r="E253" i="40"/>
  <c r="E237" i="40"/>
  <c r="E212" i="40"/>
  <c r="E196" i="40"/>
  <c r="E258" i="40"/>
  <c r="E248" i="40"/>
  <c r="E224" i="40"/>
  <c r="E214" i="40"/>
  <c r="E208" i="40"/>
  <c r="E202" i="40"/>
  <c r="E193" i="40"/>
  <c r="E239" i="40"/>
  <c r="E229" i="40"/>
  <c r="E221" i="40"/>
  <c r="E254" i="40"/>
  <c r="E244" i="40"/>
  <c r="E234" i="40"/>
  <c r="E231" i="40"/>
  <c r="E219" i="40"/>
  <c r="E218" i="40"/>
  <c r="E194" i="40"/>
  <c r="E191" i="40"/>
  <c r="E188" i="40"/>
  <c r="E183" i="40"/>
  <c r="E247" i="40"/>
  <c r="E241" i="40"/>
  <c r="E178" i="40"/>
  <c r="E223" i="40"/>
  <c r="E185" i="40"/>
  <c r="E176" i="40"/>
  <c r="E243" i="40"/>
  <c r="E227" i="40"/>
  <c r="E216" i="40"/>
  <c r="E206" i="40"/>
  <c r="E207" i="40"/>
  <c r="E201" i="40"/>
  <c r="E195" i="40"/>
  <c r="E173" i="40"/>
  <c r="E168" i="40"/>
  <c r="E245" i="40"/>
  <c r="E187" i="40"/>
  <c r="E204" i="40"/>
  <c r="E260" i="40"/>
  <c r="E232" i="40"/>
  <c r="E225" i="40"/>
  <c r="E249" i="40"/>
  <c r="E197" i="40"/>
  <c r="E180" i="40"/>
  <c r="E215" i="40"/>
  <c r="E213" i="40"/>
  <c r="E192" i="40"/>
  <c r="E175" i="40"/>
  <c r="E179" i="40"/>
  <c r="E177" i="40"/>
  <c r="E169" i="40"/>
  <c r="AS35" i="40"/>
  <c r="AS26" i="40"/>
  <c r="AS20" i="40"/>
  <c r="AS43" i="40"/>
  <c r="AS36" i="40"/>
  <c r="AS9" i="40"/>
  <c r="AS37" i="40"/>
  <c r="AS22" i="40"/>
  <c r="AS15" i="40"/>
  <c r="C139" i="40"/>
  <c r="F252" i="40"/>
  <c r="F236" i="40"/>
  <c r="F203" i="40"/>
  <c r="F253" i="40"/>
  <c r="F237" i="40"/>
  <c r="F212" i="40"/>
  <c r="F196" i="40"/>
  <c r="F254" i="40"/>
  <c r="F238" i="40"/>
  <c r="F205" i="40"/>
  <c r="F186" i="40"/>
  <c r="F234" i="40"/>
  <c r="F207" i="40"/>
  <c r="F249" i="40"/>
  <c r="F219" i="40"/>
  <c r="F213" i="40"/>
  <c r="F247" i="40"/>
  <c r="F241" i="40"/>
  <c r="F223" i="40"/>
  <c r="F185" i="40"/>
  <c r="F235" i="40"/>
  <c r="F168" i="40"/>
  <c r="F206" i="40"/>
  <c r="F183" i="40"/>
  <c r="F248" i="40"/>
  <c r="F201" i="40"/>
  <c r="F195" i="40"/>
  <c r="F194" i="40"/>
  <c r="F173" i="40"/>
  <c r="F258" i="40"/>
  <c r="F192" i="40"/>
  <c r="F210" i="40"/>
  <c r="F204" i="40"/>
  <c r="F225" i="40"/>
  <c r="F188" i="40"/>
  <c r="F245" i="40"/>
  <c r="F215" i="40"/>
  <c r="F187" i="40"/>
  <c r="F175" i="40"/>
  <c r="F257" i="40"/>
  <c r="F255" i="40"/>
  <c r="F251" i="40"/>
  <c r="F171" i="40"/>
  <c r="F179" i="40"/>
  <c r="F177" i="40"/>
  <c r="F169" i="40"/>
  <c r="F211" i="40"/>
  <c r="F222" i="40"/>
  <c r="E230" i="40"/>
  <c r="E233" i="40"/>
  <c r="F240" i="40"/>
  <c r="F259" i="40"/>
  <c r="AT43" i="40"/>
  <c r="AT36" i="40"/>
  <c r="AT9" i="40"/>
  <c r="AT15" i="40"/>
  <c r="AT37" i="40"/>
  <c r="AT22" i="40"/>
  <c r="AT38" i="40"/>
  <c r="AT13" i="40"/>
  <c r="D128" i="40"/>
  <c r="D139" i="40"/>
  <c r="C149" i="40"/>
  <c r="C249" i="40"/>
  <c r="C233" i="40"/>
  <c r="C208" i="40"/>
  <c r="C250" i="40"/>
  <c r="C234" i="40"/>
  <c r="C217" i="40"/>
  <c r="C201" i="40"/>
  <c r="C251" i="40"/>
  <c r="C235" i="40"/>
  <c r="C222" i="40"/>
  <c r="C210" i="40"/>
  <c r="C238" i="40"/>
  <c r="C228" i="40"/>
  <c r="C209" i="40"/>
  <c r="C197" i="40"/>
  <c r="C191" i="40"/>
  <c r="C253" i="40"/>
  <c r="C243" i="40"/>
  <c r="C196" i="40"/>
  <c r="C258" i="40"/>
  <c r="C248" i="40"/>
  <c r="C224" i="40"/>
  <c r="C214" i="40"/>
  <c r="C237" i="40"/>
  <c r="C181" i="40"/>
  <c r="C259" i="40"/>
  <c r="C225" i="40"/>
  <c r="C216" i="40"/>
  <c r="C215" i="40"/>
  <c r="C244" i="40"/>
  <c r="C231" i="40"/>
  <c r="C219" i="40"/>
  <c r="C218" i="40"/>
  <c r="C194" i="40"/>
  <c r="C188" i="40"/>
  <c r="C183" i="40"/>
  <c r="C236" i="40"/>
  <c r="C221" i="40"/>
  <c r="C200" i="40"/>
  <c r="C184" i="40"/>
  <c r="C171" i="40"/>
  <c r="C241" i="40"/>
  <c r="C211" i="40"/>
  <c r="C193" i="40"/>
  <c r="C176" i="40"/>
  <c r="C255" i="40"/>
  <c r="C239" i="40"/>
  <c r="C186" i="40"/>
  <c r="C175" i="40"/>
  <c r="C173" i="40"/>
  <c r="C247" i="40"/>
  <c r="C245" i="40"/>
  <c r="C229" i="40"/>
  <c r="C195" i="40"/>
  <c r="C187" i="40"/>
  <c r="C199" i="40"/>
  <c r="C168" i="40"/>
  <c r="C227" i="40"/>
  <c r="C204" i="40"/>
  <c r="C213" i="40"/>
  <c r="C260" i="40"/>
  <c r="C232" i="40"/>
  <c r="C206" i="40"/>
  <c r="C202" i="40"/>
  <c r="C192" i="40"/>
  <c r="P218" i="40"/>
  <c r="E182" i="40"/>
  <c r="E199" i="40"/>
  <c r="E209" i="40"/>
  <c r="E211" i="40"/>
  <c r="F233" i="40"/>
  <c r="AQ33" i="40"/>
  <c r="AQ18" i="40"/>
  <c r="AQ8" i="40"/>
  <c r="AQ34" i="40"/>
  <c r="AQ35" i="40"/>
  <c r="AQ26" i="40"/>
  <c r="AQ20" i="40"/>
  <c r="E165" i="40"/>
  <c r="E153" i="40"/>
  <c r="E158" i="40"/>
  <c r="E127" i="40"/>
  <c r="E111" i="40"/>
  <c r="E103" i="40"/>
  <c r="E149" i="40"/>
  <c r="E136" i="40"/>
  <c r="E120" i="40"/>
  <c r="E159" i="40"/>
  <c r="E150" i="40"/>
  <c r="E142" i="40"/>
  <c r="E129" i="40"/>
  <c r="E113" i="40"/>
  <c r="E161" i="40"/>
  <c r="E144" i="40"/>
  <c r="E124" i="40"/>
  <c r="E118" i="40"/>
  <c r="E157" i="40"/>
  <c r="E141" i="40"/>
  <c r="E139" i="40"/>
  <c r="E137" i="40"/>
  <c r="E130" i="40"/>
  <c r="E117" i="40"/>
  <c r="E122" i="40"/>
  <c r="E108" i="40"/>
  <c r="E135" i="40"/>
  <c r="E123" i="40"/>
  <c r="E121" i="40"/>
  <c r="E106" i="40"/>
  <c r="E164" i="40"/>
  <c r="E147" i="40"/>
  <c r="D133" i="40"/>
  <c r="C223" i="40"/>
  <c r="E228" i="40"/>
  <c r="AS11" i="40"/>
  <c r="C39" i="40"/>
  <c r="C16" i="40"/>
  <c r="C40" i="40"/>
  <c r="C12" i="40"/>
  <c r="C28" i="40"/>
  <c r="C24" i="40"/>
  <c r="C15" i="40"/>
  <c r="C20" i="40"/>
  <c r="C42" i="40"/>
  <c r="AQ48" i="40"/>
  <c r="BG117" i="40"/>
  <c r="BH117" i="40" s="1"/>
  <c r="BG130" i="40"/>
  <c r="BH130" i="40" s="1"/>
  <c r="E133" i="40"/>
  <c r="S178" i="40"/>
  <c r="T178" i="40" s="1"/>
  <c r="S197" i="40"/>
  <c r="T197" i="40" s="1"/>
  <c r="C32" i="40"/>
  <c r="D42" i="40"/>
  <c r="AQ43" i="40"/>
  <c r="C142" i="40"/>
  <c r="C146" i="40"/>
  <c r="D151" i="40"/>
  <c r="C160" i="40"/>
  <c r="Y256" i="40"/>
  <c r="Y240" i="40"/>
  <c r="Y224" i="40"/>
  <c r="Y219" i="40"/>
  <c r="Y215" i="40"/>
  <c r="Y199" i="40"/>
  <c r="Y257" i="40"/>
  <c r="Y241" i="40"/>
  <c r="Y225" i="40"/>
  <c r="Y208" i="40"/>
  <c r="Y258" i="40"/>
  <c r="Y242" i="40"/>
  <c r="Y226" i="40"/>
  <c r="Y218" i="40"/>
  <c r="Y217" i="40"/>
  <c r="Y201" i="40"/>
  <c r="Y259" i="40"/>
  <c r="Y245" i="40"/>
  <c r="Y230" i="40"/>
  <c r="Y198" i="40"/>
  <c r="Y250" i="40"/>
  <c r="Y235" i="40"/>
  <c r="Y209" i="40"/>
  <c r="Y255" i="40"/>
  <c r="Y223" i="40"/>
  <c r="Y238" i="40"/>
  <c r="Y232" i="40"/>
  <c r="Y229" i="40"/>
  <c r="Y221" i="40"/>
  <c r="Y210" i="40"/>
  <c r="Y206" i="40"/>
  <c r="Y203" i="40"/>
  <c r="Y251" i="40"/>
  <c r="Y211" i="40"/>
  <c r="Y202" i="40"/>
  <c r="Y200" i="40"/>
  <c r="Y197" i="40"/>
  <c r="Y181" i="40"/>
  <c r="Y254" i="40"/>
  <c r="Y248" i="40"/>
  <c r="Y212" i="40"/>
  <c r="Y196" i="40"/>
  <c r="Y195" i="40"/>
  <c r="Y260" i="40"/>
  <c r="Y253" i="40"/>
  <c r="Y204" i="40"/>
  <c r="Y179" i="40"/>
  <c r="Y178" i="40"/>
  <c r="Y239" i="40"/>
  <c r="Y169" i="40"/>
  <c r="Y214" i="40"/>
  <c r="Y184" i="40"/>
  <c r="Y177" i="40"/>
  <c r="Y237" i="40"/>
  <c r="Y193" i="40"/>
  <c r="Y183" i="40"/>
  <c r="Y180" i="40"/>
  <c r="Y231" i="40"/>
  <c r="Y182" i="40"/>
  <c r="Y194" i="40"/>
  <c r="Y249" i="40"/>
  <c r="Y234" i="40"/>
  <c r="Y247" i="40"/>
  <c r="Y207" i="40"/>
  <c r="Y205" i="40"/>
  <c r="Y190" i="40"/>
  <c r="Y189" i="40"/>
  <c r="Y172" i="40"/>
  <c r="Y186" i="40"/>
  <c r="Y222" i="40"/>
  <c r="Y191" i="40"/>
  <c r="C207" i="40"/>
  <c r="E20" i="40"/>
  <c r="AS27" i="40"/>
  <c r="AS30" i="40"/>
  <c r="C37" i="40"/>
  <c r="E42" i="40"/>
  <c r="AQ45" i="40"/>
  <c r="AQ51" i="40"/>
  <c r="E151" i="40"/>
  <c r="E155" i="40"/>
  <c r="Y173" i="40"/>
  <c r="X176" i="40"/>
  <c r="S195" i="40"/>
  <c r="T195" i="40" s="1"/>
  <c r="AM210" i="40"/>
  <c r="AN210" i="40" s="1"/>
  <c r="C212" i="40"/>
  <c r="D8" i="40"/>
  <c r="AS10" i="40"/>
  <c r="F41" i="40"/>
  <c r="F19" i="40"/>
  <c r="F11" i="40"/>
  <c r="F17" i="40"/>
  <c r="F45" i="40"/>
  <c r="F29" i="40"/>
  <c r="F21" i="40"/>
  <c r="F13" i="40"/>
  <c r="F15" i="40"/>
  <c r="AS16" i="40"/>
  <c r="AS18" i="40"/>
  <c r="AQ19" i="40"/>
  <c r="F20" i="40"/>
  <c r="AS24" i="40"/>
  <c r="AT27" i="40"/>
  <c r="AT30" i="40"/>
  <c r="AT35" i="40"/>
  <c r="D37" i="40"/>
  <c r="AQ40" i="40"/>
  <c r="F42" i="40"/>
  <c r="C44" i="40"/>
  <c r="D87" i="40"/>
  <c r="D77" i="40"/>
  <c r="D94" i="40"/>
  <c r="D88" i="40"/>
  <c r="D91" i="40"/>
  <c r="D66" i="40"/>
  <c r="D85" i="40"/>
  <c r="D76" i="40"/>
  <c r="D71" i="40"/>
  <c r="D68" i="40"/>
  <c r="D57" i="40"/>
  <c r="D70" i="40"/>
  <c r="D52" i="40"/>
  <c r="D69" i="40"/>
  <c r="D51" i="40"/>
  <c r="D82" i="40"/>
  <c r="D89" i="40"/>
  <c r="D62" i="40"/>
  <c r="D56" i="40"/>
  <c r="AQ56" i="40"/>
  <c r="AM67" i="40"/>
  <c r="AN67" i="40" s="1"/>
  <c r="D74" i="40"/>
  <c r="AQ91" i="40"/>
  <c r="E98" i="40"/>
  <c r="W156" i="40"/>
  <c r="W142" i="40"/>
  <c r="W130" i="40"/>
  <c r="W114" i="40"/>
  <c r="W160" i="40"/>
  <c r="W151" i="40"/>
  <c r="W123" i="40"/>
  <c r="W161" i="40"/>
  <c r="W139" i="40"/>
  <c r="W137" i="40"/>
  <c r="W132" i="40"/>
  <c r="W116" i="40"/>
  <c r="W145" i="40"/>
  <c r="W141" i="40"/>
  <c r="W149" i="40"/>
  <c r="W133" i="40"/>
  <c r="W120" i="40"/>
  <c r="W107" i="40"/>
  <c r="W162" i="40"/>
  <c r="W126" i="40"/>
  <c r="W113" i="40"/>
  <c r="W164" i="40"/>
  <c r="W144" i="40"/>
  <c r="W127" i="40"/>
  <c r="W101" i="40"/>
  <c r="W159" i="40"/>
  <c r="W153" i="40"/>
  <c r="W129" i="40"/>
  <c r="W128" i="40"/>
  <c r="W106" i="40"/>
  <c r="W115" i="40"/>
  <c r="W102" i="40"/>
  <c r="W99" i="40"/>
  <c r="W140" i="40"/>
  <c r="C106" i="40"/>
  <c r="W109" i="40"/>
  <c r="C110" i="40"/>
  <c r="E114" i="40"/>
  <c r="E132" i="40"/>
  <c r="E138" i="40"/>
  <c r="E146" i="40"/>
  <c r="F151" i="40"/>
  <c r="E160" i="40"/>
  <c r="W254" i="40"/>
  <c r="W238" i="40"/>
  <c r="W213" i="40"/>
  <c r="W197" i="40"/>
  <c r="W255" i="40"/>
  <c r="W239" i="40"/>
  <c r="W206" i="40"/>
  <c r="W256" i="40"/>
  <c r="W240" i="40"/>
  <c r="W224" i="40"/>
  <c r="W219" i="40"/>
  <c r="W215" i="40"/>
  <c r="W199" i="40"/>
  <c r="W249" i="40"/>
  <c r="W218" i="40"/>
  <c r="W216" i="40"/>
  <c r="W210" i="40"/>
  <c r="W204" i="40"/>
  <c r="W225" i="40"/>
  <c r="W259" i="40"/>
  <c r="W245" i="40"/>
  <c r="W230" i="40"/>
  <c r="W235" i="40"/>
  <c r="W207" i="40"/>
  <c r="W192" i="40"/>
  <c r="W189" i="40"/>
  <c r="W257" i="40"/>
  <c r="W226" i="40"/>
  <c r="W205" i="40"/>
  <c r="W201" i="40"/>
  <c r="W186" i="40"/>
  <c r="W179" i="40"/>
  <c r="W232" i="40"/>
  <c r="W229" i="40"/>
  <c r="W221" i="40"/>
  <c r="W203" i="40"/>
  <c r="W169" i="40"/>
  <c r="W258" i="40"/>
  <c r="W168" i="40"/>
  <c r="W246" i="40"/>
  <c r="W234" i="40"/>
  <c r="W198" i="40"/>
  <c r="W185" i="40"/>
  <c r="W260" i="40"/>
  <c r="W253" i="40"/>
  <c r="W251" i="40"/>
  <c r="W178" i="40"/>
  <c r="W247" i="40"/>
  <c r="W241" i="40"/>
  <c r="W196" i="40"/>
  <c r="W243" i="40"/>
  <c r="W233" i="40"/>
  <c r="W227" i="40"/>
  <c r="W220" i="40"/>
  <c r="W217" i="40"/>
  <c r="W200" i="40"/>
  <c r="W181" i="40"/>
  <c r="W170" i="40"/>
  <c r="W237" i="40"/>
  <c r="W193" i="40"/>
  <c r="W183" i="40"/>
  <c r="W180" i="40"/>
  <c r="W177" i="40"/>
  <c r="W171" i="40"/>
  <c r="W242" i="40"/>
  <c r="W236" i="40"/>
  <c r="W182" i="40"/>
  <c r="W212" i="40"/>
  <c r="W190" i="40"/>
  <c r="W172" i="40"/>
  <c r="Y176" i="40"/>
  <c r="AM183" i="40"/>
  <c r="AN183" i="40" s="1"/>
  <c r="Y185" i="40"/>
  <c r="E186" i="40"/>
  <c r="Y187" i="40"/>
  <c r="AM190" i="40"/>
  <c r="AN190" i="40" s="1"/>
  <c r="S193" i="40"/>
  <c r="T193" i="40" s="1"/>
  <c r="C226" i="40"/>
  <c r="Y236" i="40"/>
  <c r="F246" i="40"/>
  <c r="AM179" i="40"/>
  <c r="AN179" i="40" s="1"/>
  <c r="AM204" i="40"/>
  <c r="AN204" i="40" s="1"/>
  <c r="E240" i="40"/>
  <c r="E259" i="40"/>
  <c r="BG118" i="40"/>
  <c r="BH118" i="40" s="1"/>
  <c r="C128" i="40"/>
  <c r="C103" i="40"/>
  <c r="D152" i="40"/>
  <c r="D148" i="40"/>
  <c r="D134" i="40"/>
  <c r="D118" i="40"/>
  <c r="D107" i="40"/>
  <c r="D165" i="40"/>
  <c r="D158" i="40"/>
  <c r="D127" i="40"/>
  <c r="D111" i="40"/>
  <c r="D103" i="40"/>
  <c r="D149" i="40"/>
  <c r="D136" i="40"/>
  <c r="D120" i="40"/>
  <c r="D131" i="40"/>
  <c r="D112" i="40"/>
  <c r="D161" i="40"/>
  <c r="D144" i="40"/>
  <c r="D124" i="40"/>
  <c r="D153" i="40"/>
  <c r="D155" i="40"/>
  <c r="D119" i="40"/>
  <c r="D98" i="40"/>
  <c r="D164" i="40"/>
  <c r="D150" i="40"/>
  <c r="D122" i="40"/>
  <c r="D108" i="40"/>
  <c r="D135" i="40"/>
  <c r="D123" i="40"/>
  <c r="D121" i="40"/>
  <c r="D147" i="40"/>
  <c r="AQ70" i="40"/>
  <c r="D125" i="40"/>
  <c r="S209" i="40"/>
  <c r="T209" i="40" s="1"/>
  <c r="S200" i="40"/>
  <c r="T200" i="40" s="1"/>
  <c r="S216" i="40"/>
  <c r="T216" i="40" s="1"/>
  <c r="C179" i="40"/>
  <c r="F182" i="40"/>
  <c r="F189" i="40"/>
  <c r="F199" i="40"/>
  <c r="AQ27" i="40"/>
  <c r="AQ30" i="40"/>
  <c r="D115" i="40"/>
  <c r="E125" i="40"/>
  <c r="D20" i="40"/>
  <c r="C114" i="40"/>
  <c r="E115" i="40"/>
  <c r="E119" i="40"/>
  <c r="Y243" i="40"/>
  <c r="C8" i="40"/>
  <c r="E44" i="40"/>
  <c r="E28" i="40"/>
  <c r="E24" i="40"/>
  <c r="E11" i="40"/>
  <c r="E41" i="40"/>
  <c r="E19" i="40"/>
  <c r="E45" i="40"/>
  <c r="E29" i="40"/>
  <c r="E17" i="40"/>
  <c r="E15" i="40"/>
  <c r="AQ58" i="40"/>
  <c r="D114" i="40"/>
  <c r="E184" i="40"/>
  <c r="AM208" i="40"/>
  <c r="AN208" i="40" s="1"/>
  <c r="E8" i="40"/>
  <c r="AT10" i="40"/>
  <c r="E12" i="40"/>
  <c r="AT18" i="40"/>
  <c r="F28" i="40"/>
  <c r="E37" i="40"/>
  <c r="AS45" i="40"/>
  <c r="D81" i="40"/>
  <c r="BG112" i="40"/>
  <c r="BH112" i="40" s="1"/>
  <c r="S128" i="40"/>
  <c r="T128" i="40" s="1"/>
  <c r="E131" i="40"/>
  <c r="W134" i="40"/>
  <c r="E140" i="40"/>
  <c r="D143" i="40"/>
  <c r="E148" i="40"/>
  <c r="C177" i="40"/>
  <c r="AJ218" i="40"/>
  <c r="S179" i="40"/>
  <c r="T179" i="40" s="1"/>
  <c r="AM180" i="40"/>
  <c r="AN180" i="40" s="1"/>
  <c r="E181" i="40"/>
  <c r="S182" i="40"/>
  <c r="T182" i="40" s="1"/>
  <c r="E198" i="40"/>
  <c r="E200" i="40"/>
  <c r="W211" i="40"/>
  <c r="W214" i="40"/>
  <c r="C220" i="40"/>
  <c r="Y228" i="40"/>
  <c r="W231" i="40"/>
  <c r="C151" i="40"/>
  <c r="C141" i="40"/>
  <c r="C157" i="40"/>
  <c r="C125" i="40"/>
  <c r="C109" i="40"/>
  <c r="C101" i="40"/>
  <c r="C148" i="40"/>
  <c r="C134" i="40"/>
  <c r="C118" i="40"/>
  <c r="C107" i="40"/>
  <c r="C165" i="40"/>
  <c r="C158" i="40"/>
  <c r="C127" i="40"/>
  <c r="C111" i="40"/>
  <c r="C164" i="40"/>
  <c r="C156" i="40"/>
  <c r="C143" i="40"/>
  <c r="C131" i="40"/>
  <c r="C112" i="40"/>
  <c r="C161" i="40"/>
  <c r="C144" i="40"/>
  <c r="C124" i="40"/>
  <c r="C120" i="40"/>
  <c r="C153" i="40"/>
  <c r="C135" i="40"/>
  <c r="C155" i="40"/>
  <c r="C119" i="40"/>
  <c r="C98" i="40"/>
  <c r="C150" i="40"/>
  <c r="C136" i="40"/>
  <c r="C122" i="40"/>
  <c r="C108" i="40"/>
  <c r="C123" i="40"/>
  <c r="C121" i="40"/>
  <c r="E171" i="40"/>
  <c r="AM200" i="40"/>
  <c r="AN200" i="40" s="1"/>
  <c r="AS31" i="40"/>
  <c r="AS41" i="40"/>
  <c r="AQ80" i="40"/>
  <c r="AQ81" i="40"/>
  <c r="AQ78" i="40"/>
  <c r="AQ75" i="40"/>
  <c r="AQ88" i="40"/>
  <c r="AQ82" i="40"/>
  <c r="AQ77" i="40"/>
  <c r="AQ74" i="40"/>
  <c r="AQ67" i="40"/>
  <c r="AQ95" i="40"/>
  <c r="AQ60" i="40"/>
  <c r="AQ49" i="40"/>
  <c r="AQ92" i="40"/>
  <c r="AQ90" i="40"/>
  <c r="AQ66" i="40"/>
  <c r="AQ57" i="40"/>
  <c r="AQ87" i="40"/>
  <c r="C133" i="40"/>
  <c r="E189" i="40"/>
  <c r="F230" i="40"/>
  <c r="E238" i="40"/>
  <c r="AT31" i="40"/>
  <c r="AQ36" i="40"/>
  <c r="AT41" i="40"/>
  <c r="C115" i="40"/>
  <c r="E128" i="40"/>
  <c r="S185" i="40"/>
  <c r="T185" i="40" s="1"/>
  <c r="BD218" i="40"/>
  <c r="E257" i="40"/>
  <c r="AQ85" i="40"/>
  <c r="C169" i="40"/>
  <c r="X255" i="40"/>
  <c r="X239" i="40"/>
  <c r="X206" i="40"/>
  <c r="X256" i="40"/>
  <c r="X240" i="40"/>
  <c r="X224" i="40"/>
  <c r="X219" i="40"/>
  <c r="X215" i="40"/>
  <c r="X199" i="40"/>
  <c r="X257" i="40"/>
  <c r="X241" i="40"/>
  <c r="X225" i="40"/>
  <c r="X208" i="40"/>
  <c r="X254" i="40"/>
  <c r="X189" i="40"/>
  <c r="X259" i="40"/>
  <c r="X245" i="40"/>
  <c r="X230" i="40"/>
  <c r="X198" i="40"/>
  <c r="X250" i="40"/>
  <c r="X235" i="40"/>
  <c r="X209" i="40"/>
  <c r="X226" i="40"/>
  <c r="X205" i="40"/>
  <c r="X201" i="40"/>
  <c r="X186" i="40"/>
  <c r="X179" i="40"/>
  <c r="X238" i="40"/>
  <c r="X232" i="40"/>
  <c r="X229" i="40"/>
  <c r="X221" i="40"/>
  <c r="X210" i="40"/>
  <c r="X203" i="40"/>
  <c r="X251" i="40"/>
  <c r="X211" i="40"/>
  <c r="X202" i="40"/>
  <c r="X200" i="40"/>
  <c r="X197" i="40"/>
  <c r="X181" i="40"/>
  <c r="X175" i="40"/>
  <c r="X246" i="40"/>
  <c r="X234" i="40"/>
  <c r="X185" i="40"/>
  <c r="X260" i="40"/>
  <c r="X253" i="40"/>
  <c r="X204" i="40"/>
  <c r="X178" i="40"/>
  <c r="X169" i="40"/>
  <c r="X243" i="40"/>
  <c r="X233" i="40"/>
  <c r="X227" i="40"/>
  <c r="X220" i="40"/>
  <c r="X217" i="40"/>
  <c r="X170" i="40"/>
  <c r="X237" i="40"/>
  <c r="X193" i="40"/>
  <c r="X183" i="40"/>
  <c r="X180" i="40"/>
  <c r="X231" i="40"/>
  <c r="X214" i="40"/>
  <c r="X184" i="40"/>
  <c r="X182" i="40"/>
  <c r="X236" i="40"/>
  <c r="X222" i="40"/>
  <c r="X249" i="40"/>
  <c r="X247" i="40"/>
  <c r="X242" i="40"/>
  <c r="X212" i="40"/>
  <c r="X207" i="40"/>
  <c r="X190" i="40"/>
  <c r="X172" i="40"/>
  <c r="F176" i="40"/>
  <c r="AM217" i="40"/>
  <c r="AN217" i="40" s="1"/>
  <c r="F228" i="40"/>
  <c r="C246" i="40"/>
  <c r="X248" i="40"/>
  <c r="E255" i="40"/>
  <c r="F260" i="40"/>
  <c r="AQ10" i="40"/>
  <c r="AT11" i="40"/>
  <c r="D40" i="40"/>
  <c r="D12" i="40"/>
  <c r="D28" i="40"/>
  <c r="D24" i="40"/>
  <c r="D41" i="40"/>
  <c r="D19" i="40"/>
  <c r="D11" i="40"/>
  <c r="D15" i="40"/>
  <c r="AQ16" i="40"/>
  <c r="AQ24" i="40"/>
  <c r="AQ59" i="40"/>
  <c r="C132" i="40"/>
  <c r="C138" i="40"/>
  <c r="X173" i="40"/>
  <c r="X194" i="40"/>
  <c r="AM203" i="40"/>
  <c r="AN203" i="40" s="1"/>
  <c r="AQ69" i="40"/>
  <c r="D132" i="40"/>
  <c r="D138" i="40"/>
  <c r="C140" i="40"/>
  <c r="D142" i="40"/>
  <c r="D146" i="40"/>
  <c r="D160" i="40"/>
  <c r="X187" i="40"/>
  <c r="C198" i="40"/>
  <c r="F231" i="40"/>
  <c r="E246" i="40"/>
  <c r="AT16" i="40"/>
  <c r="C21" i="40"/>
  <c r="AT24" i="40"/>
  <c r="AQ29" i="40"/>
  <c r="F32" i="40"/>
  <c r="D44" i="40"/>
  <c r="E94" i="40"/>
  <c r="E88" i="40"/>
  <c r="E89" i="40"/>
  <c r="E85" i="40"/>
  <c r="E76" i="40"/>
  <c r="E71" i="40"/>
  <c r="E59" i="40"/>
  <c r="E68" i="40"/>
  <c r="E86" i="40"/>
  <c r="E61" i="40"/>
  <c r="E53" i="40"/>
  <c r="E69" i="40"/>
  <c r="E51" i="40"/>
  <c r="E62" i="40"/>
  <c r="E56" i="40"/>
  <c r="E92" i="40"/>
  <c r="E79" i="40"/>
  <c r="E82" i="40"/>
  <c r="D79" i="40"/>
  <c r="AQ89" i="40"/>
  <c r="D106" i="40"/>
  <c r="D110" i="40"/>
  <c r="F8" i="40"/>
  <c r="C11" i="40"/>
  <c r="F12" i="40"/>
  <c r="C17" i="40"/>
  <c r="AS19" i="40"/>
  <c r="D21" i="40"/>
  <c r="AQ23" i="40"/>
  <c r="C25" i="40"/>
  <c r="AQ28" i="40"/>
  <c r="C31" i="40"/>
  <c r="AS34" i="40"/>
  <c r="C36" i="40"/>
  <c r="F37" i="40"/>
  <c r="AS40" i="40"/>
  <c r="AQ42" i="40"/>
  <c r="F44" i="40"/>
  <c r="AT45" i="40"/>
  <c r="AQ50" i="40"/>
  <c r="E55" i="40"/>
  <c r="E66" i="40"/>
  <c r="E67" i="40"/>
  <c r="D73" i="40"/>
  <c r="AQ76" i="40"/>
  <c r="AQ79" i="40"/>
  <c r="E81" i="40"/>
  <c r="D86" i="40"/>
  <c r="AQ94" i="40"/>
  <c r="W100" i="40"/>
  <c r="S108" i="40"/>
  <c r="P138" i="40"/>
  <c r="E110" i="40"/>
  <c r="E143" i="40"/>
  <c r="W155" i="40"/>
  <c r="D162" i="40"/>
  <c r="C170" i="40"/>
  <c r="X177" i="40"/>
  <c r="F181" i="40"/>
  <c r="C190" i="40"/>
  <c r="AM192" i="40"/>
  <c r="AN192" i="40" s="1"/>
  <c r="C205" i="40"/>
  <c r="E226" i="40"/>
  <c r="Y246" i="40"/>
  <c r="AT259" i="40"/>
  <c r="AT246" i="40"/>
  <c r="AT230" i="40"/>
  <c r="AT213" i="40"/>
  <c r="AT197" i="40"/>
  <c r="AT247" i="40"/>
  <c r="AT231" i="40"/>
  <c r="AT206" i="40"/>
  <c r="AT248" i="40"/>
  <c r="AT232" i="40"/>
  <c r="AT215" i="40"/>
  <c r="AT199" i="40"/>
  <c r="AT256" i="40"/>
  <c r="AT241" i="40"/>
  <c r="AT211" i="40"/>
  <c r="AT205" i="40"/>
  <c r="AT216" i="40"/>
  <c r="AT260" i="40"/>
  <c r="AT237" i="40"/>
  <c r="AT227" i="40"/>
  <c r="AT210" i="40"/>
  <c r="AT245" i="40"/>
  <c r="AT239" i="40"/>
  <c r="AT192" i="40"/>
  <c r="AT255" i="40"/>
  <c r="AT249" i="40"/>
  <c r="AT189" i="40"/>
  <c r="AT179" i="40"/>
  <c r="AT258" i="40"/>
  <c r="AT252" i="40"/>
  <c r="AT236" i="40"/>
  <c r="AT223" i="40"/>
  <c r="AT207" i="40"/>
  <c r="AT186" i="40"/>
  <c r="AT251" i="40"/>
  <c r="AT218" i="40"/>
  <c r="AT217" i="40"/>
  <c r="AT254" i="40"/>
  <c r="AT220" i="40"/>
  <c r="AT212" i="40"/>
  <c r="AT208" i="40"/>
  <c r="AT202" i="40"/>
  <c r="AT196" i="40"/>
  <c r="AT188" i="40"/>
  <c r="AT187" i="40"/>
  <c r="AT180" i="40"/>
  <c r="AT170" i="40"/>
  <c r="AT235" i="40"/>
  <c r="AT173" i="40"/>
  <c r="AT171" i="40"/>
  <c r="AT250" i="40"/>
  <c r="AT191" i="40"/>
  <c r="AT176" i="40"/>
  <c r="AT178" i="40"/>
  <c r="AT172" i="40"/>
  <c r="AT209" i="40"/>
  <c r="AT226" i="40"/>
  <c r="AR81" i="40"/>
  <c r="AR78" i="40"/>
  <c r="AR75" i="40"/>
  <c r="AR92" i="40"/>
  <c r="AR82" i="40"/>
  <c r="AR95" i="40"/>
  <c r="AR60" i="40"/>
  <c r="AR89" i="40"/>
  <c r="AR83" i="40"/>
  <c r="AR62" i="40"/>
  <c r="AR55" i="40"/>
  <c r="AR59" i="40"/>
  <c r="AR65" i="40"/>
  <c r="AR80" i="40"/>
  <c r="AR87" i="40"/>
  <c r="Z159" i="40"/>
  <c r="Z152" i="40"/>
  <c r="Z162" i="40"/>
  <c r="Z134" i="40"/>
  <c r="Z118" i="40"/>
  <c r="Z153" i="40"/>
  <c r="Z144" i="40"/>
  <c r="Z127" i="40"/>
  <c r="Z111" i="40"/>
  <c r="Z154" i="40"/>
  <c r="Z139" i="40"/>
  <c r="Z101" i="40"/>
  <c r="Z165" i="40"/>
  <c r="Z150" i="40"/>
  <c r="Z158" i="40"/>
  <c r="Z112" i="40"/>
  <c r="Z105" i="40"/>
  <c r="AR124" i="40"/>
  <c r="AR125" i="40"/>
  <c r="Z142" i="40"/>
  <c r="Z145" i="40"/>
  <c r="Z148" i="40"/>
  <c r="Z151" i="40"/>
  <c r="AT185" i="40"/>
  <c r="AM194" i="40"/>
  <c r="AN194" i="40" s="1"/>
  <c r="AT224" i="40"/>
  <c r="AT244" i="40"/>
  <c r="AS92" i="40"/>
  <c r="AS82" i="40"/>
  <c r="AS68" i="40"/>
  <c r="AS83" i="40"/>
  <c r="AS89" i="40"/>
  <c r="AS62" i="40"/>
  <c r="AS72" i="40"/>
  <c r="AS53" i="40"/>
  <c r="AS59" i="40"/>
  <c r="AS65" i="40"/>
  <c r="AS80" i="40"/>
  <c r="AS87" i="40"/>
  <c r="S112" i="40"/>
  <c r="T112" i="40" s="1"/>
  <c r="Z131" i="40"/>
  <c r="AR136" i="40"/>
  <c r="AM201" i="40"/>
  <c r="AN201" i="40" s="1"/>
  <c r="BG131" i="40"/>
  <c r="BH131" i="40" s="1"/>
  <c r="AT233" i="40"/>
  <c r="AR49" i="40"/>
  <c r="AT83" i="40"/>
  <c r="AT84" i="40"/>
  <c r="AT89" i="40"/>
  <c r="AT62" i="40"/>
  <c r="AT72" i="40"/>
  <c r="AT93" i="40"/>
  <c r="AT90" i="40"/>
  <c r="AT69" i="40"/>
  <c r="AT64" i="40"/>
  <c r="AT59" i="40"/>
  <c r="AT65" i="40"/>
  <c r="AR77" i="40"/>
  <c r="AT80" i="40"/>
  <c r="AT87" i="40"/>
  <c r="AR162" i="40"/>
  <c r="AR146" i="40"/>
  <c r="AR163" i="40"/>
  <c r="AR128" i="40"/>
  <c r="AR112" i="40"/>
  <c r="AR105" i="40"/>
  <c r="AR154" i="40"/>
  <c r="AR145" i="40"/>
  <c r="AR121" i="40"/>
  <c r="AR103" i="40"/>
  <c r="AR155" i="40"/>
  <c r="AR140" i="40"/>
  <c r="AR130" i="40"/>
  <c r="AR114" i="40"/>
  <c r="AR122" i="40"/>
  <c r="AR109" i="40"/>
  <c r="AR102" i="40"/>
  <c r="AR134" i="40"/>
  <c r="AR115" i="40"/>
  <c r="AR98" i="40"/>
  <c r="AR151" i="40"/>
  <c r="AR147" i="40"/>
  <c r="AR108" i="40"/>
  <c r="Z115" i="40"/>
  <c r="BG129" i="40"/>
  <c r="BH129" i="40" s="1"/>
  <c r="AR142" i="40"/>
  <c r="Z156" i="40"/>
  <c r="AT184" i="40"/>
  <c r="AT204" i="40"/>
  <c r="AT222" i="40"/>
  <c r="AT229" i="40"/>
  <c r="AT242" i="40"/>
  <c r="X157" i="40"/>
  <c r="X160" i="40"/>
  <c r="X151" i="40"/>
  <c r="X142" i="40"/>
  <c r="X123" i="40"/>
  <c r="X161" i="40"/>
  <c r="X139" i="40"/>
  <c r="X137" i="40"/>
  <c r="X132" i="40"/>
  <c r="X116" i="40"/>
  <c r="X98" i="40"/>
  <c r="X152" i="40"/>
  <c r="X138" i="40"/>
  <c r="X125" i="40"/>
  <c r="X109" i="40"/>
  <c r="Y119" i="40"/>
  <c r="Y146" i="40"/>
  <c r="Y150" i="40"/>
  <c r="X154" i="40"/>
  <c r="AQ243" i="40"/>
  <c r="AQ227" i="40"/>
  <c r="AQ202" i="40"/>
  <c r="AQ244" i="40"/>
  <c r="AQ228" i="40"/>
  <c r="AQ211" i="40"/>
  <c r="AQ195" i="40"/>
  <c r="AQ245" i="40"/>
  <c r="AQ229" i="40"/>
  <c r="AQ223" i="40"/>
  <c r="AQ220" i="40"/>
  <c r="AQ204" i="40"/>
  <c r="AQ219" i="40"/>
  <c r="AQ212" i="40"/>
  <c r="AQ200" i="40"/>
  <c r="AQ246" i="40"/>
  <c r="AQ231" i="40"/>
  <c r="AQ217" i="40"/>
  <c r="AQ194" i="40"/>
  <c r="AQ251" i="40"/>
  <c r="AQ236" i="40"/>
  <c r="AQ226" i="40"/>
  <c r="AQ222" i="40"/>
  <c r="AQ184" i="40"/>
  <c r="AQ242" i="40"/>
  <c r="AQ233" i="40"/>
  <c r="AQ171" i="40"/>
  <c r="AQ170" i="40"/>
  <c r="AQ230" i="40"/>
  <c r="AQ225" i="40"/>
  <c r="AQ207" i="40"/>
  <c r="AQ201" i="40"/>
  <c r="AQ190" i="40"/>
  <c r="AQ177" i="40"/>
  <c r="AQ249" i="40"/>
  <c r="AQ237" i="40"/>
  <c r="AQ189" i="40"/>
  <c r="AQ181" i="40"/>
  <c r="AQ198" i="40"/>
  <c r="S211" i="40"/>
  <c r="T211" i="40" s="1"/>
  <c r="BG211" i="40"/>
  <c r="BH211" i="40" s="1"/>
  <c r="AQ213" i="40"/>
  <c r="Y158" i="40"/>
  <c r="Y161" i="40"/>
  <c r="Y139" i="40"/>
  <c r="Y137" i="40"/>
  <c r="Y132" i="40"/>
  <c r="Y116" i="40"/>
  <c r="Y98" i="40"/>
  <c r="Y152" i="40"/>
  <c r="Y138" i="40"/>
  <c r="Y125" i="40"/>
  <c r="Y109" i="40"/>
  <c r="Y162" i="40"/>
  <c r="Y134" i="40"/>
  <c r="Y118" i="40"/>
  <c r="X113" i="40"/>
  <c r="X126" i="40"/>
  <c r="Y154" i="40"/>
  <c r="X162" i="40"/>
  <c r="AQ176" i="40"/>
  <c r="BG205" i="40"/>
  <c r="BH205" i="40" s="1"/>
  <c r="AQ256" i="40"/>
  <c r="AQ258" i="40"/>
  <c r="X107" i="40"/>
  <c r="Y113" i="40"/>
  <c r="BG113" i="40"/>
  <c r="BH113" i="40" s="1"/>
  <c r="X120" i="40"/>
  <c r="AM124" i="40"/>
  <c r="AN124" i="40" s="1"/>
  <c r="Y126" i="40"/>
  <c r="X133" i="40"/>
  <c r="S135" i="40"/>
  <c r="T135" i="40" s="1"/>
  <c r="X149" i="40"/>
  <c r="AM187" i="40"/>
  <c r="AN187" i="40" s="1"/>
  <c r="AQ188" i="40"/>
  <c r="AM206" i="40"/>
  <c r="AN206" i="40" s="1"/>
  <c r="AR187" i="40"/>
  <c r="AS196" i="40"/>
  <c r="AS202" i="40"/>
  <c r="AS208" i="40"/>
  <c r="AS212" i="40"/>
  <c r="BG214" i="40"/>
  <c r="BH214" i="40" s="1"/>
  <c r="AS254" i="40"/>
  <c r="AR244" i="40"/>
  <c r="AR228" i="40"/>
  <c r="AR211" i="40"/>
  <c r="AR195" i="40"/>
  <c r="AR245" i="40"/>
  <c r="AR229" i="40"/>
  <c r="AR223" i="40"/>
  <c r="AR220" i="40"/>
  <c r="AR204" i="40"/>
  <c r="AR259" i="40"/>
  <c r="AR246" i="40"/>
  <c r="AR230" i="40"/>
  <c r="AR213" i="40"/>
  <c r="AR197" i="40"/>
  <c r="AR231" i="40"/>
  <c r="AR217" i="40"/>
  <c r="AR194" i="40"/>
  <c r="AR251" i="40"/>
  <c r="AR236" i="40"/>
  <c r="AR226" i="40"/>
  <c r="AR222" i="40"/>
  <c r="AR199" i="40"/>
  <c r="AR256" i="40"/>
  <c r="AR241" i="40"/>
  <c r="AR184" i="40"/>
  <c r="AR242" i="40"/>
  <c r="AR233" i="40"/>
  <c r="AR260" i="40"/>
  <c r="AR239" i="40"/>
  <c r="AR192" i="40"/>
  <c r="AR176" i="40"/>
  <c r="AS217" i="40"/>
  <c r="AS245" i="40"/>
  <c r="AS229" i="40"/>
  <c r="AS223" i="40"/>
  <c r="AS220" i="40"/>
  <c r="AS204" i="40"/>
  <c r="AS259" i="40"/>
  <c r="AS246" i="40"/>
  <c r="AS230" i="40"/>
  <c r="AS213" i="40"/>
  <c r="AS197" i="40"/>
  <c r="AS247" i="40"/>
  <c r="AS231" i="40"/>
  <c r="AS206" i="40"/>
  <c r="AS251" i="40"/>
  <c r="AS236" i="40"/>
  <c r="AS226" i="40"/>
  <c r="AS222" i="40"/>
  <c r="AS199" i="40"/>
  <c r="AS187" i="40"/>
  <c r="AS256" i="40"/>
  <c r="AS241" i="40"/>
  <c r="AS211" i="40"/>
  <c r="AS205" i="40"/>
  <c r="AS232" i="40"/>
  <c r="AS216" i="40"/>
  <c r="AS242" i="40"/>
  <c r="AS233" i="40"/>
  <c r="AS260" i="40"/>
  <c r="AS239" i="40"/>
  <c r="AS192" i="40"/>
  <c r="AS176" i="40"/>
  <c r="AS255" i="40"/>
  <c r="AS249" i="40"/>
  <c r="AS227" i="40"/>
  <c r="AS189" i="40"/>
  <c r="AS179" i="40"/>
  <c r="AS172" i="40"/>
  <c r="AR181" i="40"/>
  <c r="AR189" i="40"/>
  <c r="BG197" i="40"/>
  <c r="BH197" i="40" s="1"/>
  <c r="S202" i="40"/>
  <c r="T202" i="40" s="1"/>
  <c r="AS228" i="40"/>
  <c r="AR237" i="40"/>
  <c r="AS244" i="40"/>
  <c r="AR249" i="40"/>
  <c r="BG196" i="40"/>
  <c r="BH196" i="40" s="1"/>
  <c r="BG198" i="40"/>
  <c r="BH198" i="40" s="1"/>
  <c r="AM207" i="40"/>
  <c r="AN207" i="40" s="1"/>
  <c r="N30" i="39"/>
  <c r="O30" i="39" s="1"/>
  <c r="N31" i="39" s="1"/>
  <c r="N78" i="39"/>
  <c r="N114" i="39"/>
  <c r="I114" i="39" s="1"/>
  <c r="N222" i="39"/>
  <c r="O222" i="39" s="1"/>
  <c r="N223" i="39" s="1"/>
  <c r="N234" i="39"/>
  <c r="O234" i="39" s="1"/>
  <c r="N235" i="39" s="1"/>
  <c r="N54" i="39"/>
  <c r="I54" i="39" s="1"/>
  <c r="N84" i="39"/>
  <c r="O84" i="39" s="1"/>
  <c r="N85" i="39" s="1"/>
  <c r="O85" i="39" s="1"/>
  <c r="N86" i="39" s="1"/>
  <c r="N288" i="39"/>
  <c r="O288" i="39" s="1"/>
  <c r="N289" i="39" s="1"/>
  <c r="N156" i="39"/>
  <c r="I156" i="39" s="1"/>
  <c r="N258" i="39"/>
  <c r="I258" i="39" s="1"/>
  <c r="N90" i="39"/>
  <c r="O90" i="39" s="1"/>
  <c r="N91" i="39" s="1"/>
  <c r="N132" i="39"/>
  <c r="I132" i="39" s="1"/>
  <c r="N42" i="39"/>
  <c r="O42" i="39" s="1"/>
  <c r="N43" i="39" s="1"/>
  <c r="N96" i="39"/>
  <c r="O96" i="39" s="1"/>
  <c r="N97" i="39" s="1"/>
  <c r="O97" i="39" s="1"/>
  <c r="N98" i="39" s="1"/>
  <c r="N168" i="39"/>
  <c r="O168" i="39" s="1"/>
  <c r="N169" i="39" s="1"/>
  <c r="N198" i="39"/>
  <c r="I198" i="39" s="1"/>
  <c r="O240" i="39"/>
  <c r="N241" i="39" s="1"/>
  <c r="I241" i="39" s="1"/>
  <c r="O67" i="39"/>
  <c r="N68" i="39" s="1"/>
  <c r="O276" i="39"/>
  <c r="N277" i="39" s="1"/>
  <c r="I276" i="39"/>
  <c r="Q49" i="39"/>
  <c r="R49" i="39"/>
  <c r="O264" i="39"/>
  <c r="N265" i="39" s="1"/>
  <c r="I264" i="39"/>
  <c r="I204" i="39"/>
  <c r="O204" i="39"/>
  <c r="N205" i="39" s="1"/>
  <c r="I42" i="39"/>
  <c r="O60" i="39"/>
  <c r="N61" i="39" s="1"/>
  <c r="I252" i="39"/>
  <c r="O252" i="39"/>
  <c r="N253" i="39" s="1"/>
  <c r="O216" i="39"/>
  <c r="N217" i="39" s="1"/>
  <c r="I216" i="39"/>
  <c r="O192" i="39"/>
  <c r="N193" i="39" s="1"/>
  <c r="I192" i="39"/>
  <c r="Q42" i="39"/>
  <c r="R42" i="39"/>
  <c r="O91" i="39"/>
  <c r="N92" i="39" s="1"/>
  <c r="O246" i="39"/>
  <c r="N247" i="39" s="1"/>
  <c r="I246" i="39"/>
  <c r="R40" i="39"/>
  <c r="O186" i="39"/>
  <c r="N187" i="39" s="1"/>
  <c r="I186" i="39"/>
  <c r="N36" i="39"/>
  <c r="R41" i="39"/>
  <c r="Q41" i="39"/>
  <c r="Q46" i="39"/>
  <c r="R46" i="39"/>
  <c r="O132" i="39"/>
  <c r="N133" i="39" s="1"/>
  <c r="O78" i="39"/>
  <c r="N79" i="39" s="1"/>
  <c r="V3" i="39"/>
  <c r="Q30" i="39"/>
  <c r="Q36" i="39"/>
  <c r="R36" i="39"/>
  <c r="R56" i="39"/>
  <c r="Q56" i="39"/>
  <c r="R70" i="39"/>
  <c r="Q70" i="39"/>
  <c r="R37" i="39"/>
  <c r="Q37" i="39"/>
  <c r="O174" i="39"/>
  <c r="N175" i="39" s="1"/>
  <c r="I174" i="39"/>
  <c r="I144" i="39"/>
  <c r="O144" i="39"/>
  <c r="N145" i="39" s="1"/>
  <c r="O48" i="39"/>
  <c r="N49" i="39" s="1"/>
  <c r="R50" i="39"/>
  <c r="Q50" i="39"/>
  <c r="R73" i="39"/>
  <c r="Q73" i="39"/>
  <c r="R31" i="39"/>
  <c r="Q31" i="39"/>
  <c r="Q62" i="39"/>
  <c r="R62" i="39"/>
  <c r="N120" i="39"/>
  <c r="O138" i="39"/>
  <c r="N139" i="39" s="1"/>
  <c r="I138" i="39"/>
  <c r="I168" i="39"/>
  <c r="O180" i="39"/>
  <c r="N181" i="39" s="1"/>
  <c r="O72" i="39"/>
  <c r="N73" i="39" s="1"/>
  <c r="Q32" i="39"/>
  <c r="R32" i="39"/>
  <c r="O108" i="39"/>
  <c r="N109" i="39" s="1"/>
  <c r="N102" i="39"/>
  <c r="O270" i="39"/>
  <c r="N271" i="39" s="1"/>
  <c r="I270" i="39"/>
  <c r="O282" i="39"/>
  <c r="N283" i="39" s="1"/>
  <c r="I282" i="39"/>
  <c r="N228" i="39"/>
  <c r="R69" i="39"/>
  <c r="Q69" i="39"/>
  <c r="O126" i="39"/>
  <c r="N127" i="39" s="1"/>
  <c r="I126" i="39"/>
  <c r="R57" i="39"/>
  <c r="Q57" i="39"/>
  <c r="R63" i="39"/>
  <c r="Q63" i="39"/>
  <c r="O114" i="39"/>
  <c r="N115" i="39" s="1"/>
  <c r="N150" i="39"/>
  <c r="N162" i="39"/>
  <c r="N294" i="39"/>
  <c r="AQ9" i="28"/>
  <c r="W9" i="28"/>
  <c r="D9" i="28"/>
  <c r="C8" i="28"/>
  <c r="AQ9" i="29"/>
  <c r="W9" i="29"/>
  <c r="D9" i="29"/>
  <c r="C8" i="29"/>
  <c r="AQ9" i="27"/>
  <c r="W9" i="27"/>
  <c r="D9" i="27"/>
  <c r="C8" i="27"/>
  <c r="AQ9" i="26"/>
  <c r="W9" i="26"/>
  <c r="D9" i="26"/>
  <c r="C8" i="26"/>
  <c r="W9" i="15"/>
  <c r="AQ9" i="15"/>
  <c r="D9" i="15"/>
  <c r="C11" i="37"/>
  <c r="J9" i="37"/>
  <c r="C9" i="37"/>
  <c r="J7" i="35"/>
  <c r="F7" i="35"/>
  <c r="B7" i="35"/>
  <c r="B27" i="33"/>
  <c r="E26" i="33"/>
  <c r="C26" i="33"/>
  <c r="Z102" i="40" l="1"/>
  <c r="Z99" i="40"/>
  <c r="Z141" i="40"/>
  <c r="Z161" i="40"/>
  <c r="Z163" i="40"/>
  <c r="Z119" i="40"/>
  <c r="Z109" i="40"/>
  <c r="F101" i="40"/>
  <c r="Z133" i="40"/>
  <c r="Z136" i="40"/>
  <c r="Z132" i="40"/>
  <c r="Z125" i="40"/>
  <c r="F149" i="40"/>
  <c r="Z121" i="40"/>
  <c r="Z120" i="40"/>
  <c r="Z117" i="40"/>
  <c r="Z137" i="40"/>
  <c r="F106" i="40"/>
  <c r="Z146" i="40"/>
  <c r="Z138" i="40"/>
  <c r="Z126" i="40"/>
  <c r="Z124" i="40"/>
  <c r="Z114" i="40"/>
  <c r="Z106" i="40"/>
  <c r="F107" i="40"/>
  <c r="F123" i="40"/>
  <c r="F138" i="40"/>
  <c r="F159" i="40"/>
  <c r="F120" i="40"/>
  <c r="F136" i="40"/>
  <c r="F224" i="40"/>
  <c r="F119" i="40"/>
  <c r="F191" i="40"/>
  <c r="F209" i="40"/>
  <c r="F184" i="40"/>
  <c r="F170" i="40"/>
  <c r="F193" i="40"/>
  <c r="F244" i="40"/>
  <c r="F115" i="40"/>
  <c r="F146" i="40"/>
  <c r="F200" i="40"/>
  <c r="F108" i="40"/>
  <c r="F180" i="40"/>
  <c r="F198" i="40"/>
  <c r="F216" i="40"/>
  <c r="F221" i="40"/>
  <c r="F165" i="40"/>
  <c r="F197" i="40"/>
  <c r="F218" i="40"/>
  <c r="F227" i="40"/>
  <c r="F229" i="40"/>
  <c r="F202" i="40"/>
  <c r="F220" i="40"/>
  <c r="F243" i="40"/>
  <c r="F239" i="40"/>
  <c r="F172" i="40"/>
  <c r="F134" i="40"/>
  <c r="F217" i="40"/>
  <c r="L423" i="40"/>
  <c r="F154" i="40"/>
  <c r="F133" i="40"/>
  <c r="F145" i="40"/>
  <c r="F111" i="40"/>
  <c r="F130" i="40"/>
  <c r="F139" i="40"/>
  <c r="F118" i="40"/>
  <c r="F128" i="40"/>
  <c r="F153" i="40"/>
  <c r="F114" i="40"/>
  <c r="F163" i="40"/>
  <c r="F117" i="40"/>
  <c r="F137" i="40"/>
  <c r="F155" i="40"/>
  <c r="F124" i="40"/>
  <c r="F112" i="40"/>
  <c r="F152" i="40"/>
  <c r="F110" i="40"/>
  <c r="F99" i="40"/>
  <c r="F148" i="40"/>
  <c r="F144" i="40"/>
  <c r="F141" i="40"/>
  <c r="F158" i="40"/>
  <c r="F161" i="40"/>
  <c r="F143" i="40"/>
  <c r="F156" i="40"/>
  <c r="F160" i="40"/>
  <c r="F125" i="40"/>
  <c r="F109" i="40"/>
  <c r="F147" i="40"/>
  <c r="F98" i="40"/>
  <c r="F164" i="40"/>
  <c r="F113" i="40"/>
  <c r="F116" i="40"/>
  <c r="F131" i="40"/>
  <c r="F157" i="40"/>
  <c r="F140" i="40"/>
  <c r="F129" i="40"/>
  <c r="F132" i="40"/>
  <c r="F127" i="40"/>
  <c r="F103" i="40"/>
  <c r="F122" i="40"/>
  <c r="F121" i="40"/>
  <c r="F142" i="40"/>
  <c r="F135" i="40"/>
  <c r="F150" i="40"/>
  <c r="Z52" i="40"/>
  <c r="V237" i="36"/>
  <c r="V238" i="36"/>
  <c r="V239" i="36" s="1"/>
  <c r="Z62" i="40"/>
  <c r="Z76" i="40"/>
  <c r="Z50" i="40"/>
  <c r="Z63" i="40"/>
  <c r="Z84" i="40"/>
  <c r="Z73" i="40"/>
  <c r="Z78" i="40"/>
  <c r="Z58" i="40"/>
  <c r="Z79" i="40"/>
  <c r="Z43" i="40"/>
  <c r="Z81" i="40"/>
  <c r="Z70" i="40"/>
  <c r="Z56" i="40"/>
  <c r="Z92" i="40"/>
  <c r="Z65" i="40"/>
  <c r="Z72" i="40"/>
  <c r="Z90" i="40"/>
  <c r="Z40" i="40"/>
  <c r="Z21" i="40"/>
  <c r="Z17" i="40"/>
  <c r="Z83" i="40"/>
  <c r="Z34" i="40"/>
  <c r="Z85" i="40"/>
  <c r="Z95" i="40"/>
  <c r="Z24" i="40"/>
  <c r="Z49" i="40"/>
  <c r="Z68" i="40"/>
  <c r="Z66" i="40"/>
  <c r="Z37" i="40"/>
  <c r="Z45" i="40"/>
  <c r="Z29" i="40"/>
  <c r="Z87" i="40"/>
  <c r="Z74" i="40"/>
  <c r="Z86" i="40"/>
  <c r="Z93" i="40"/>
  <c r="Z77" i="40"/>
  <c r="BC21" i="40"/>
  <c r="BB21" i="40"/>
  <c r="BB22" i="40"/>
  <c r="L68" i="28"/>
  <c r="L69" i="28" s="1"/>
  <c r="Z22" i="40"/>
  <c r="Z12" i="40"/>
  <c r="Z39" i="40"/>
  <c r="Z190" i="40"/>
  <c r="Z238" i="40"/>
  <c r="Z26" i="40"/>
  <c r="Z33" i="40"/>
  <c r="Z257" i="40"/>
  <c r="Z8" i="40"/>
  <c r="Z32" i="40"/>
  <c r="Z231" i="40"/>
  <c r="Z225" i="40"/>
  <c r="Z209" i="40"/>
  <c r="Z241" i="40"/>
  <c r="Z220" i="40"/>
  <c r="Z36" i="40"/>
  <c r="Z222" i="40"/>
  <c r="Z227" i="40"/>
  <c r="Z195" i="40"/>
  <c r="Z11" i="40"/>
  <c r="Z89" i="40"/>
  <c r="Z57" i="40"/>
  <c r="Z41" i="40"/>
  <c r="Z16" i="40"/>
  <c r="Z31" i="40"/>
  <c r="Z228" i="40"/>
  <c r="Z25" i="40"/>
  <c r="Z18" i="40"/>
  <c r="Z48" i="40"/>
  <c r="Z75" i="40"/>
  <c r="Z23" i="40"/>
  <c r="Z35" i="40"/>
  <c r="Z199" i="40"/>
  <c r="Z212" i="40"/>
  <c r="Z15" i="40"/>
  <c r="Z51" i="40"/>
  <c r="Z94" i="40"/>
  <c r="Z28" i="40"/>
  <c r="Z196" i="40"/>
  <c r="Z42" i="40"/>
  <c r="Z200" i="40"/>
  <c r="Z67" i="40"/>
  <c r="Z59" i="40"/>
  <c r="Z30" i="40"/>
  <c r="Z19" i="40"/>
  <c r="Z240" i="40"/>
  <c r="Z80" i="40"/>
  <c r="Z71" i="40"/>
  <c r="Z61" i="40"/>
  <c r="Z20" i="40"/>
  <c r="Z178" i="40"/>
  <c r="Z255" i="40"/>
  <c r="Z64" i="40"/>
  <c r="Z82" i="40"/>
  <c r="Z44" i="40"/>
  <c r="Z27" i="40"/>
  <c r="Z230" i="40"/>
  <c r="Z214" i="40"/>
  <c r="Z234" i="40"/>
  <c r="Z186" i="40"/>
  <c r="Z191" i="40"/>
  <c r="Z91" i="40"/>
  <c r="Z38" i="40"/>
  <c r="I234" i="39"/>
  <c r="I288" i="39"/>
  <c r="O258" i="39"/>
  <c r="N259" i="39" s="1"/>
  <c r="O156" i="39"/>
  <c r="N157" i="39" s="1"/>
  <c r="I210" i="39"/>
  <c r="L36" i="27"/>
  <c r="L37" i="27"/>
  <c r="L39" i="27" s="1"/>
  <c r="AZ273" i="40"/>
  <c r="AZ275" i="40"/>
  <c r="AZ276" i="40"/>
  <c r="BH138" i="40"/>
  <c r="Z205" i="40"/>
  <c r="Z182" i="40"/>
  <c r="Z213" i="40"/>
  <c r="Z219" i="40"/>
  <c r="Z258" i="40"/>
  <c r="BC20" i="40"/>
  <c r="Z243" i="40"/>
  <c r="Z229" i="40"/>
  <c r="Z245" i="40"/>
  <c r="Z223" i="40"/>
  <c r="Z208" i="40"/>
  <c r="BC22" i="40"/>
  <c r="AW13" i="40"/>
  <c r="AY13" i="40" s="1" a="1"/>
  <c r="AY13" i="40" s="1"/>
  <c r="Z236" i="40"/>
  <c r="Z259" i="40"/>
  <c r="Z249" i="40"/>
  <c r="Z246" i="40"/>
  <c r="Z192" i="40"/>
  <c r="Z237" i="40"/>
  <c r="Z224" i="40"/>
  <c r="Z179" i="40"/>
  <c r="Z216" i="40"/>
  <c r="Z221" i="40"/>
  <c r="Z260" i="40"/>
  <c r="Z252" i="40"/>
  <c r="Z171" i="40"/>
  <c r="Z175" i="40"/>
  <c r="Z233" i="40"/>
  <c r="Z193" i="40"/>
  <c r="Z180" i="40"/>
  <c r="Z170" i="40"/>
  <c r="Z168" i="40"/>
  <c r="Z204" i="40"/>
  <c r="Z188" i="40"/>
  <c r="Z253" i="40"/>
  <c r="Z244" i="40"/>
  <c r="Z248" i="40"/>
  <c r="Z235" i="40"/>
  <c r="Z172" i="40"/>
  <c r="Z177" i="40"/>
  <c r="Z254" i="40"/>
  <c r="Z250" i="40"/>
  <c r="AN138" i="40"/>
  <c r="Z189" i="40"/>
  <c r="Z184" i="40"/>
  <c r="Z181" i="40"/>
  <c r="Z210" i="40"/>
  <c r="BH218" i="40"/>
  <c r="Z232" i="40"/>
  <c r="Z256" i="40"/>
  <c r="Z247" i="40"/>
  <c r="Z169" i="40"/>
  <c r="Z251" i="40"/>
  <c r="Z217" i="40"/>
  <c r="BB18" i="40"/>
  <c r="Z13" i="40"/>
  <c r="Z9" i="40"/>
  <c r="Z211" i="40"/>
  <c r="Z176" i="40"/>
  <c r="Z239" i="40"/>
  <c r="Z197" i="40"/>
  <c r="Z218" i="40"/>
  <c r="Z187" i="40"/>
  <c r="T23" i="40"/>
  <c r="BC19" i="40"/>
  <c r="Z207" i="40"/>
  <c r="Z201" i="40"/>
  <c r="Z183" i="40"/>
  <c r="Z226" i="40"/>
  <c r="BC18" i="40"/>
  <c r="Z202" i="40"/>
  <c r="BB19" i="40"/>
  <c r="Z185" i="40"/>
  <c r="Z203" i="40"/>
  <c r="Z194" i="40"/>
  <c r="Z198" i="40"/>
  <c r="Z215" i="40"/>
  <c r="Z242" i="40"/>
  <c r="Z206" i="40"/>
  <c r="Z53" i="40"/>
  <c r="Z60" i="40"/>
  <c r="Z69" i="40"/>
  <c r="Z55" i="40"/>
  <c r="L272" i="40"/>
  <c r="L273" i="40" s="1"/>
  <c r="AH210" i="40"/>
  <c r="AI203" i="40"/>
  <c r="AI212" i="40"/>
  <c r="AH203" i="40"/>
  <c r="AI196" i="40"/>
  <c r="AH212" i="40"/>
  <c r="AI205" i="40"/>
  <c r="AH196" i="40"/>
  <c r="AH193" i="40"/>
  <c r="AI186" i="40"/>
  <c r="AI214" i="40"/>
  <c r="AI202" i="40"/>
  <c r="AH214" i="40"/>
  <c r="AI208" i="40"/>
  <c r="AI216" i="40"/>
  <c r="AH213" i="40"/>
  <c r="AH198" i="40"/>
  <c r="AI194" i="40"/>
  <c r="AI191" i="40"/>
  <c r="AI188" i="40"/>
  <c r="AH183" i="40"/>
  <c r="AI217" i="40"/>
  <c r="AH216" i="40"/>
  <c r="AH194" i="40"/>
  <c r="AH191" i="40"/>
  <c r="AH188" i="40"/>
  <c r="AI185" i="40"/>
  <c r="AI178" i="40"/>
  <c r="AH217" i="40"/>
  <c r="AI215" i="40"/>
  <c r="AH185" i="40"/>
  <c r="AH178" i="40"/>
  <c r="AI210" i="40"/>
  <c r="AH199" i="40"/>
  <c r="AH205" i="40"/>
  <c r="AH215" i="40"/>
  <c r="AI200" i="40"/>
  <c r="AI183" i="40"/>
  <c r="AH184" i="40"/>
  <c r="AI209" i="40"/>
  <c r="AI206" i="40"/>
  <c r="AH209" i="40"/>
  <c r="AH206" i="40"/>
  <c r="AI197" i="40"/>
  <c r="AI187" i="40"/>
  <c r="AH186" i="40"/>
  <c r="AH182" i="40"/>
  <c r="AI198" i="40"/>
  <c r="AI201" i="40"/>
  <c r="AH197" i="40"/>
  <c r="AH201" i="40"/>
  <c r="AH180" i="40"/>
  <c r="AH200" i="40"/>
  <c r="AI192" i="40"/>
  <c r="AC173" i="40"/>
  <c r="AE173" i="40" s="1" a="1"/>
  <c r="AE173" i="40" s="1"/>
  <c r="AI213" i="40"/>
  <c r="AH208" i="40"/>
  <c r="AH192" i="40"/>
  <c r="AI180" i="40"/>
  <c r="AI190" i="40"/>
  <c r="AH190" i="40"/>
  <c r="AI181" i="40"/>
  <c r="AH181" i="40"/>
  <c r="AI199" i="40"/>
  <c r="AI193" i="40"/>
  <c r="AI204" i="40"/>
  <c r="AH204" i="40"/>
  <c r="AI184" i="40"/>
  <c r="AH187" i="40"/>
  <c r="AH207" i="40"/>
  <c r="AH195" i="40"/>
  <c r="AH189" i="40"/>
  <c r="AI179" i="40"/>
  <c r="AI182" i="40"/>
  <c r="AI207" i="40"/>
  <c r="AI195" i="40"/>
  <c r="AI189" i="40"/>
  <c r="AH202" i="40"/>
  <c r="AH179" i="40"/>
  <c r="AI211" i="40"/>
  <c r="AH211" i="40"/>
  <c r="BB215" i="40"/>
  <c r="BC208" i="40"/>
  <c r="BB199" i="40"/>
  <c r="BC217" i="40"/>
  <c r="BB208" i="40"/>
  <c r="BC201" i="40"/>
  <c r="BB217" i="40"/>
  <c r="BC210" i="40"/>
  <c r="BB201" i="40"/>
  <c r="BC194" i="40"/>
  <c r="BB210" i="40"/>
  <c r="BC204" i="40"/>
  <c r="BB198" i="40"/>
  <c r="BC191" i="40"/>
  <c r="BC209" i="40"/>
  <c r="BB204" i="40"/>
  <c r="BB209" i="40"/>
  <c r="BB207" i="40"/>
  <c r="BB186" i="40"/>
  <c r="BC181" i="40"/>
  <c r="BC206" i="40"/>
  <c r="BB181" i="40"/>
  <c r="BB206" i="40"/>
  <c r="BC205" i="40"/>
  <c r="BC203" i="40"/>
  <c r="BC202" i="40"/>
  <c r="BC200" i="40"/>
  <c r="BC183" i="40"/>
  <c r="BC185" i="40"/>
  <c r="BC197" i="40"/>
  <c r="BC186" i="40"/>
  <c r="BB185" i="40"/>
  <c r="BC179" i="40"/>
  <c r="AW173" i="40"/>
  <c r="AY173" i="40" s="1" a="1"/>
  <c r="AY173" i="40" s="1"/>
  <c r="BC213" i="40"/>
  <c r="BB197" i="40"/>
  <c r="BB179" i="40"/>
  <c r="BC178" i="40"/>
  <c r="BB216" i="40"/>
  <c r="BB213" i="40"/>
  <c r="BC192" i="40"/>
  <c r="BB178" i="40"/>
  <c r="BC199" i="40"/>
  <c r="BB192" i="40"/>
  <c r="BB205" i="40"/>
  <c r="BC193" i="40"/>
  <c r="BC182" i="40"/>
  <c r="BC180" i="40"/>
  <c r="BC211" i="40"/>
  <c r="BC188" i="40"/>
  <c r="BB211" i="40"/>
  <c r="BB202" i="40"/>
  <c r="BC195" i="40"/>
  <c r="BB188" i="40"/>
  <c r="BB195" i="40"/>
  <c r="BB200" i="40"/>
  <c r="BB193" i="40"/>
  <c r="BC190" i="40"/>
  <c r="BC184" i="40"/>
  <c r="BB183" i="40"/>
  <c r="BB184" i="40"/>
  <c r="BC189" i="40"/>
  <c r="BB189" i="40"/>
  <c r="BC187" i="40"/>
  <c r="BB180" i="40"/>
  <c r="BC212" i="40"/>
  <c r="BC207" i="40"/>
  <c r="BB191" i="40"/>
  <c r="BC214" i="40"/>
  <c r="BB212" i="40"/>
  <c r="BB182" i="40"/>
  <c r="BC216" i="40"/>
  <c r="BB214" i="40"/>
  <c r="BB187" i="40"/>
  <c r="BC215" i="40"/>
  <c r="BB194" i="40"/>
  <c r="BB196" i="40"/>
  <c r="BB203" i="40"/>
  <c r="BC196" i="40"/>
  <c r="BB190" i="40"/>
  <c r="BC198" i="40"/>
  <c r="N21" i="40"/>
  <c r="I13" i="40"/>
  <c r="K13" i="40" s="1" a="1"/>
  <c r="K13" i="40" s="1"/>
  <c r="O18" i="40"/>
  <c r="N20" i="40"/>
  <c r="O19" i="40"/>
  <c r="N18" i="40"/>
  <c r="N19" i="40"/>
  <c r="N22" i="40"/>
  <c r="O20" i="40"/>
  <c r="O21" i="40"/>
  <c r="O22" i="40"/>
  <c r="BH73" i="40"/>
  <c r="BH58" i="40"/>
  <c r="AN58" i="40"/>
  <c r="AN73" i="40"/>
  <c r="AH71" i="40"/>
  <c r="AI68" i="40"/>
  <c r="AH59" i="40"/>
  <c r="AH68" i="40"/>
  <c r="AI61" i="40"/>
  <c r="AH61" i="40"/>
  <c r="AI71" i="40"/>
  <c r="AH63" i="40"/>
  <c r="AI70" i="40"/>
  <c r="AI62" i="40"/>
  <c r="AH70" i="40"/>
  <c r="AI69" i="40"/>
  <c r="AH62" i="40"/>
  <c r="AH72" i="40"/>
  <c r="AI65" i="40"/>
  <c r="AH65" i="40"/>
  <c r="AI63" i="40"/>
  <c r="AI67" i="40"/>
  <c r="AH67" i="40"/>
  <c r="AH58" i="40"/>
  <c r="AI64" i="40"/>
  <c r="AI66" i="40"/>
  <c r="AH64" i="40"/>
  <c r="AH66" i="40"/>
  <c r="AI58" i="40"/>
  <c r="AH69" i="40"/>
  <c r="AH60" i="40"/>
  <c r="AI59" i="40"/>
  <c r="AI72" i="40"/>
  <c r="AC53" i="40"/>
  <c r="AE53" i="40" s="1" a="1"/>
  <c r="AE53" i="40" s="1"/>
  <c r="AI60" i="40"/>
  <c r="AI137" i="40"/>
  <c r="AH127" i="40"/>
  <c r="AI120" i="40"/>
  <c r="AH111" i="40"/>
  <c r="AI136" i="40"/>
  <c r="AI129" i="40"/>
  <c r="AH120" i="40"/>
  <c r="AI113" i="40"/>
  <c r="AH136" i="40"/>
  <c r="AH129" i="40"/>
  <c r="AI122" i="40"/>
  <c r="AH113" i="40"/>
  <c r="AI131" i="40"/>
  <c r="AI125" i="40"/>
  <c r="AH112" i="40"/>
  <c r="AH131" i="40"/>
  <c r="AH125" i="40"/>
  <c r="AI124" i="40"/>
  <c r="AI118" i="40"/>
  <c r="AI130" i="40"/>
  <c r="AH124" i="40"/>
  <c r="AH118" i="40"/>
  <c r="AI133" i="40"/>
  <c r="AI132" i="40"/>
  <c r="AI117" i="40"/>
  <c r="AI116" i="40"/>
  <c r="AH122" i="40"/>
  <c r="AH121" i="40"/>
  <c r="AH119" i="40"/>
  <c r="AH133" i="40"/>
  <c r="AH132" i="40"/>
  <c r="AH117" i="40"/>
  <c r="AH116" i="40"/>
  <c r="AH134" i="40"/>
  <c r="AI108" i="40"/>
  <c r="AI134" i="40"/>
  <c r="AI121" i="40"/>
  <c r="AI119" i="40"/>
  <c r="AH123" i="40"/>
  <c r="AH109" i="40"/>
  <c r="AH126" i="40"/>
  <c r="AI114" i="40"/>
  <c r="AI110" i="40"/>
  <c r="AH135" i="40"/>
  <c r="AI128" i="40"/>
  <c r="AH108" i="40"/>
  <c r="AH114" i="40"/>
  <c r="AH110" i="40"/>
  <c r="AI127" i="40"/>
  <c r="AI111" i="40"/>
  <c r="AH115" i="40"/>
  <c r="AH137" i="40"/>
  <c r="AI126" i="40"/>
  <c r="AI135" i="40"/>
  <c r="AI115" i="40"/>
  <c r="AH128" i="40"/>
  <c r="AI123" i="40"/>
  <c r="AI112" i="40"/>
  <c r="AH130" i="40"/>
  <c r="AI109" i="40"/>
  <c r="AC103" i="40"/>
  <c r="AE103" i="40" s="1" a="1"/>
  <c r="AE103" i="40" s="1"/>
  <c r="N69" i="40"/>
  <c r="O63" i="40"/>
  <c r="N63" i="40"/>
  <c r="O70" i="40"/>
  <c r="O65" i="40"/>
  <c r="N58" i="40"/>
  <c r="N67" i="40"/>
  <c r="O61" i="40"/>
  <c r="N61" i="40"/>
  <c r="O66" i="40"/>
  <c r="O60" i="40"/>
  <c r="I53" i="40"/>
  <c r="K53" i="40" s="1" a="1"/>
  <c r="K53" i="40" s="1"/>
  <c r="O68" i="40"/>
  <c r="N68" i="40"/>
  <c r="O59" i="40"/>
  <c r="N70" i="40"/>
  <c r="O72" i="40"/>
  <c r="N71" i="40"/>
  <c r="N72" i="40"/>
  <c r="O58" i="40"/>
  <c r="O69" i="40"/>
  <c r="N59" i="40"/>
  <c r="O71" i="40"/>
  <c r="N60" i="40"/>
  <c r="O67" i="40"/>
  <c r="N65" i="40"/>
  <c r="O64" i="40"/>
  <c r="O62" i="40"/>
  <c r="N64" i="40"/>
  <c r="N62" i="40"/>
  <c r="N66" i="40"/>
  <c r="O214" i="40"/>
  <c r="N205" i="40"/>
  <c r="O198" i="40"/>
  <c r="N214" i="40"/>
  <c r="O207" i="40"/>
  <c r="N198" i="40"/>
  <c r="O216" i="40"/>
  <c r="N207" i="40"/>
  <c r="O200" i="40"/>
  <c r="N213" i="40"/>
  <c r="N201" i="40"/>
  <c r="N195" i="40"/>
  <c r="N188" i="40"/>
  <c r="O206" i="40"/>
  <c r="O212" i="40"/>
  <c r="O193" i="40"/>
  <c r="O190" i="40"/>
  <c r="O180" i="40"/>
  <c r="N193" i="40"/>
  <c r="N190" i="40"/>
  <c r="O187" i="40"/>
  <c r="N180" i="40"/>
  <c r="O217" i="40"/>
  <c r="N192" i="40"/>
  <c r="O191" i="40"/>
  <c r="O182" i="40"/>
  <c r="I173" i="40"/>
  <c r="K173" i="40" s="1" a="1"/>
  <c r="K173" i="40" s="1"/>
  <c r="N217" i="40"/>
  <c r="O202" i="40"/>
  <c r="N191" i="40"/>
  <c r="N182" i="40"/>
  <c r="N212" i="40"/>
  <c r="O208" i="40"/>
  <c r="N202" i="40"/>
  <c r="O181" i="40"/>
  <c r="O189" i="40"/>
  <c r="O188" i="40"/>
  <c r="O213" i="40"/>
  <c r="O199" i="40"/>
  <c r="N189" i="40"/>
  <c r="N216" i="40"/>
  <c r="N199" i="40"/>
  <c r="O178" i="40"/>
  <c r="O211" i="40"/>
  <c r="N206" i="40"/>
  <c r="N197" i="40"/>
  <c r="O184" i="40"/>
  <c r="N200" i="40"/>
  <c r="N211" i="40"/>
  <c r="N184" i="40"/>
  <c r="O209" i="40"/>
  <c r="N186" i="40"/>
  <c r="O204" i="40"/>
  <c r="O179" i="40"/>
  <c r="N209" i="40"/>
  <c r="N187" i="40"/>
  <c r="N178" i="40"/>
  <c r="O195" i="40"/>
  <c r="O197" i="40"/>
  <c r="N204" i="40"/>
  <c r="N179" i="40"/>
  <c r="O185" i="40"/>
  <c r="N185" i="40"/>
  <c r="N208" i="40"/>
  <c r="N194" i="40"/>
  <c r="O183" i="40"/>
  <c r="O215" i="40"/>
  <c r="O210" i="40"/>
  <c r="O194" i="40"/>
  <c r="N181" i="40"/>
  <c r="O201" i="40"/>
  <c r="O196" i="40"/>
  <c r="N196" i="40"/>
  <c r="N183" i="40"/>
  <c r="N203" i="40"/>
  <c r="O186" i="40"/>
  <c r="O192" i="40"/>
  <c r="N215" i="40"/>
  <c r="N210" i="40"/>
  <c r="O203" i="40"/>
  <c r="O205" i="40"/>
  <c r="AI19" i="40"/>
  <c r="AH19" i="40"/>
  <c r="AI21" i="40"/>
  <c r="AH21" i="40"/>
  <c r="AH20" i="40"/>
  <c r="AI20" i="40"/>
  <c r="AI18" i="40"/>
  <c r="AH18" i="40"/>
  <c r="AI22" i="40"/>
  <c r="AC13" i="40"/>
  <c r="AE13" i="40" s="1" a="1"/>
  <c r="AE13" i="40" s="1"/>
  <c r="AH22" i="40"/>
  <c r="AN18" i="40"/>
  <c r="AN23" i="40"/>
  <c r="BH18" i="40"/>
  <c r="BH23" i="40"/>
  <c r="T138" i="40"/>
  <c r="T108" i="40"/>
  <c r="BC137" i="40"/>
  <c r="BB132" i="40"/>
  <c r="BC125" i="40"/>
  <c r="BB116" i="40"/>
  <c r="BC109" i="40"/>
  <c r="BB137" i="40"/>
  <c r="BC134" i="40"/>
  <c r="BB125" i="40"/>
  <c r="BC118" i="40"/>
  <c r="BB109" i="40"/>
  <c r="BB134" i="40"/>
  <c r="BC127" i="40"/>
  <c r="BB118" i="40"/>
  <c r="BC111" i="40"/>
  <c r="BB133" i="40"/>
  <c r="BC126" i="40"/>
  <c r="BC120" i="40"/>
  <c r="BC114" i="40"/>
  <c r="BB126" i="40"/>
  <c r="BB120" i="40"/>
  <c r="BB114" i="40"/>
  <c r="BC113" i="40"/>
  <c r="BC119" i="40"/>
  <c r="BB113" i="40"/>
  <c r="AW103" i="40"/>
  <c r="AY103" i="40" s="1" a="1"/>
  <c r="AY103" i="40" s="1"/>
  <c r="BC129" i="40"/>
  <c r="BC128" i="40"/>
  <c r="BB129" i="40"/>
  <c r="BB128" i="40"/>
  <c r="BB127" i="40"/>
  <c r="BC133" i="40"/>
  <c r="BB115" i="40"/>
  <c r="BC108" i="40"/>
  <c r="BB136" i="40"/>
  <c r="BC130" i="40"/>
  <c r="BB130" i="40"/>
  <c r="BC131" i="40"/>
  <c r="BC122" i="40"/>
  <c r="BB112" i="40"/>
  <c r="BC116" i="40"/>
  <c r="BC123" i="40"/>
  <c r="BB117" i="40"/>
  <c r="BC136" i="40"/>
  <c r="BB122" i="40"/>
  <c r="BC112" i="40"/>
  <c r="BB108" i="40"/>
  <c r="BC117" i="40"/>
  <c r="BB123" i="40"/>
  <c r="BC110" i="40"/>
  <c r="BC115" i="40"/>
  <c r="BB110" i="40"/>
  <c r="BB119" i="40"/>
  <c r="BC132" i="40"/>
  <c r="BB124" i="40"/>
  <c r="BB111" i="40"/>
  <c r="BB121" i="40"/>
  <c r="BB131" i="40"/>
  <c r="BC124" i="40"/>
  <c r="BC135" i="40"/>
  <c r="BC121" i="40"/>
  <c r="BB135" i="40"/>
  <c r="T58" i="40"/>
  <c r="T73" i="40"/>
  <c r="O131" i="40"/>
  <c r="N122" i="40"/>
  <c r="O115" i="40"/>
  <c r="N108" i="40"/>
  <c r="N131" i="40"/>
  <c r="O124" i="40"/>
  <c r="N115" i="40"/>
  <c r="O133" i="40"/>
  <c r="N124" i="40"/>
  <c r="O117" i="40"/>
  <c r="N137" i="40"/>
  <c r="O136" i="40"/>
  <c r="N123" i="40"/>
  <c r="O116" i="40"/>
  <c r="O110" i="40"/>
  <c r="N136" i="40"/>
  <c r="O135" i="40"/>
  <c r="O129" i="40"/>
  <c r="N116" i="40"/>
  <c r="N110" i="40"/>
  <c r="N135" i="40"/>
  <c r="N129" i="40"/>
  <c r="O109" i="40"/>
  <c r="O137" i="40"/>
  <c r="O126" i="40"/>
  <c r="N109" i="40"/>
  <c r="O112" i="40"/>
  <c r="O111" i="40"/>
  <c r="O125" i="40"/>
  <c r="N125" i="40"/>
  <c r="O127" i="40"/>
  <c r="O119" i="40"/>
  <c r="O108" i="40"/>
  <c r="N128" i="40"/>
  <c r="O122" i="40"/>
  <c r="N134" i="40"/>
  <c r="N120" i="40"/>
  <c r="O113" i="40"/>
  <c r="N127" i="40"/>
  <c r="N119" i="40"/>
  <c r="N112" i="40"/>
  <c r="I103" i="40"/>
  <c r="K103" i="40" s="1" a="1"/>
  <c r="K103" i="40" s="1"/>
  <c r="N133" i="40"/>
  <c r="O128" i="40"/>
  <c r="N111" i="40"/>
  <c r="O134" i="40"/>
  <c r="O120" i="40"/>
  <c r="N118" i="40"/>
  <c r="N132" i="40"/>
  <c r="O121" i="40"/>
  <c r="N126" i="40"/>
  <c r="O118" i="40"/>
  <c r="N113" i="40"/>
  <c r="O114" i="40"/>
  <c r="N114" i="40"/>
  <c r="O130" i="40"/>
  <c r="O132" i="40"/>
  <c r="N121" i="40"/>
  <c r="O123" i="40"/>
  <c r="N117" i="40"/>
  <c r="N130" i="40"/>
  <c r="AN218" i="40"/>
  <c r="BC72" i="40"/>
  <c r="BB69" i="40"/>
  <c r="BB64" i="40"/>
  <c r="BC66" i="40"/>
  <c r="BB66" i="40"/>
  <c r="BC59" i="40"/>
  <c r="BC58" i="40"/>
  <c r="BC64" i="40"/>
  <c r="BB58" i="40"/>
  <c r="BC63" i="40"/>
  <c r="BC70" i="40"/>
  <c r="BB70" i="40"/>
  <c r="BB71" i="40"/>
  <c r="BB61" i="40"/>
  <c r="BB60" i="40"/>
  <c r="BB72" i="40"/>
  <c r="BB63" i="40"/>
  <c r="BC62" i="40"/>
  <c r="BB65" i="40"/>
  <c r="BC71" i="40"/>
  <c r="BC61" i="40"/>
  <c r="BC60" i="40"/>
  <c r="BB59" i="40"/>
  <c r="AW53" i="40"/>
  <c r="AY53" i="40" s="1" a="1"/>
  <c r="AY53" i="40" s="1"/>
  <c r="BC65" i="40"/>
  <c r="BB62" i="40"/>
  <c r="BC67" i="40"/>
  <c r="BC69" i="40"/>
  <c r="BB68" i="40"/>
  <c r="BB67" i="40"/>
  <c r="BC68" i="40"/>
  <c r="T218" i="40"/>
  <c r="O54" i="39"/>
  <c r="N55" i="39" s="1"/>
  <c r="I30" i="39"/>
  <c r="J30" i="39" s="1"/>
  <c r="I222" i="39"/>
  <c r="O241" i="39"/>
  <c r="N242" i="39" s="1"/>
  <c r="I242" i="39" s="1"/>
  <c r="O198" i="39"/>
  <c r="N199" i="39" s="1"/>
  <c r="I199" i="39" s="1"/>
  <c r="I259" i="39"/>
  <c r="O259" i="39"/>
  <c r="N260" i="39" s="1"/>
  <c r="O181" i="39"/>
  <c r="N182" i="39" s="1"/>
  <c r="I181" i="39"/>
  <c r="I187" i="39"/>
  <c r="O187" i="39"/>
  <c r="N188" i="39" s="1"/>
  <c r="I283" i="39"/>
  <c r="O283" i="39"/>
  <c r="N284" i="39" s="1"/>
  <c r="O294" i="39"/>
  <c r="N295" i="39" s="1"/>
  <c r="I294" i="39"/>
  <c r="O199" i="39"/>
  <c r="N200" i="39" s="1"/>
  <c r="O120" i="39"/>
  <c r="N121" i="39" s="1"/>
  <c r="I120" i="39"/>
  <c r="O98" i="39"/>
  <c r="N99" i="39" s="1"/>
  <c r="O73" i="39"/>
  <c r="N74" i="39" s="1"/>
  <c r="O79" i="39"/>
  <c r="N80" i="39" s="1"/>
  <c r="I271" i="39"/>
  <c r="O271" i="39"/>
  <c r="N272" i="39" s="1"/>
  <c r="O102" i="39"/>
  <c r="N103" i="39" s="1"/>
  <c r="O133" i="39"/>
  <c r="N134" i="39" s="1"/>
  <c r="I133" i="39"/>
  <c r="O157" i="39"/>
  <c r="N158" i="39" s="1"/>
  <c r="I157" i="39"/>
  <c r="O109" i="39"/>
  <c r="N110" i="39" s="1"/>
  <c r="O253" i="39"/>
  <c r="N254" i="39" s="1"/>
  <c r="I253" i="39"/>
  <c r="O277" i="39"/>
  <c r="N278" i="39" s="1"/>
  <c r="I277" i="39"/>
  <c r="O223" i="39"/>
  <c r="N224" i="39" s="1"/>
  <c r="I223" i="39"/>
  <c r="O31" i="39"/>
  <c r="N32" i="39" s="1"/>
  <c r="I31" i="39"/>
  <c r="I175" i="39"/>
  <c r="O175" i="39"/>
  <c r="N176" i="39" s="1"/>
  <c r="O217" i="39"/>
  <c r="N218" i="39" s="1"/>
  <c r="I217" i="39"/>
  <c r="O115" i="39"/>
  <c r="N116" i="39" s="1"/>
  <c r="I115" i="39"/>
  <c r="O235" i="39"/>
  <c r="N236" i="39" s="1"/>
  <c r="I235" i="39"/>
  <c r="O92" i="39"/>
  <c r="N93" i="39" s="1"/>
  <c r="O289" i="39"/>
  <c r="N290" i="39" s="1"/>
  <c r="I289" i="39"/>
  <c r="O49" i="39"/>
  <c r="N50" i="39" s="1"/>
  <c r="I49" i="39"/>
  <c r="O169" i="39"/>
  <c r="N170" i="39" s="1"/>
  <c r="I169" i="39"/>
  <c r="O205" i="39"/>
  <c r="N206" i="39" s="1"/>
  <c r="I205" i="39"/>
  <c r="O139" i="39"/>
  <c r="N140" i="39" s="1"/>
  <c r="I139" i="39"/>
  <c r="O162" i="39"/>
  <c r="N163" i="39" s="1"/>
  <c r="I162" i="39"/>
  <c r="O150" i="39"/>
  <c r="N151" i="39" s="1"/>
  <c r="I150" i="39"/>
  <c r="O265" i="39"/>
  <c r="N266" i="39" s="1"/>
  <c r="I265" i="39"/>
  <c r="O61" i="39"/>
  <c r="N62" i="39" s="1"/>
  <c r="O193" i="39"/>
  <c r="N194" i="39" s="1"/>
  <c r="I193" i="39"/>
  <c r="O86" i="39"/>
  <c r="N87" i="39" s="1"/>
  <c r="O36" i="39"/>
  <c r="N37" i="39" s="1"/>
  <c r="O68" i="39"/>
  <c r="N69" i="39" s="1"/>
  <c r="I68" i="39"/>
  <c r="O228" i="39"/>
  <c r="N229" i="39" s="1"/>
  <c r="I228" i="39"/>
  <c r="O211" i="39"/>
  <c r="N212" i="39" s="1"/>
  <c r="I211" i="39"/>
  <c r="O145" i="39"/>
  <c r="N146" i="39" s="1"/>
  <c r="I145" i="39"/>
  <c r="O247" i="39"/>
  <c r="N248" i="39" s="1"/>
  <c r="I247" i="39"/>
  <c r="I127" i="39"/>
  <c r="O127" i="39"/>
  <c r="N128" i="39" s="1"/>
  <c r="I43" i="39"/>
  <c r="O43" i="39"/>
  <c r="N44" i="39" s="1"/>
  <c r="V2" i="33"/>
  <c r="U2" i="33"/>
  <c r="T2" i="33"/>
  <c r="V1" i="33"/>
  <c r="U1" i="33"/>
  <c r="T1" i="33"/>
  <c r="BE13" i="37"/>
  <c r="L15" i="28"/>
  <c r="L15" i="29"/>
  <c r="L15" i="27"/>
  <c r="V188" i="36"/>
  <c r="V148" i="36"/>
  <c r="V108" i="36"/>
  <c r="V68" i="36"/>
  <c r="V18" i="36"/>
  <c r="L65" i="26"/>
  <c r="L15" i="26"/>
  <c r="R251" i="36"/>
  <c r="L248" i="36"/>
  <c r="AK248" i="36" s="1"/>
  <c r="O247" i="36"/>
  <c r="L247" i="36"/>
  <c r="AK247" i="36" s="1"/>
  <c r="L246" i="36"/>
  <c r="AK246" i="36" s="1"/>
  <c r="L245" i="36"/>
  <c r="AK245" i="36" s="1"/>
  <c r="O244" i="36"/>
  <c r="L244" i="36"/>
  <c r="AK244" i="36" s="1"/>
  <c r="L243" i="36"/>
  <c r="L242" i="36"/>
  <c r="L241" i="36"/>
  <c r="AK241" i="36" s="1"/>
  <c r="L240" i="36"/>
  <c r="AK240" i="36" s="1"/>
  <c r="L239" i="36"/>
  <c r="L238" i="36"/>
  <c r="AK238" i="36" s="1"/>
  <c r="L237" i="36"/>
  <c r="AK237" i="36" s="1"/>
  <c r="L236" i="36"/>
  <c r="AK236" i="36" s="1"/>
  <c r="L235" i="36"/>
  <c r="AK235" i="36" s="1"/>
  <c r="L234" i="36"/>
  <c r="AK234" i="36" s="1"/>
  <c r="O233" i="36"/>
  <c r="L233" i="36"/>
  <c r="AK233" i="36" s="1"/>
  <c r="L232" i="36"/>
  <c r="AK232" i="36" s="1"/>
  <c r="BB232" i="36" s="1"/>
  <c r="L231" i="36"/>
  <c r="AK231" i="36" s="1"/>
  <c r="AM231" i="36" s="1"/>
  <c r="AU231" i="36" s="1"/>
  <c r="L230" i="36"/>
  <c r="AK230" i="36" s="1"/>
  <c r="L229" i="36"/>
  <c r="V228" i="36"/>
  <c r="U228" i="36"/>
  <c r="AK228" i="36" s="1"/>
  <c r="T228" i="36"/>
  <c r="S228" i="36"/>
  <c r="R228" i="36"/>
  <c r="Q228" i="36"/>
  <c r="AC223" i="36"/>
  <c r="O223" i="36"/>
  <c r="AA222" i="36"/>
  <c r="Z222" i="36" a="1"/>
  <c r="Z222" i="36" s="1"/>
  <c r="AC222" i="36" s="1"/>
  <c r="AD222" i="36" s="1"/>
  <c r="S222" i="36"/>
  <c r="L222" i="36"/>
  <c r="AA221" i="36"/>
  <c r="Z221" i="36" a="1"/>
  <c r="Z221" i="36" s="1"/>
  <c r="AC221" i="36" s="1"/>
  <c r="AD221" i="36" s="1"/>
  <c r="S221" i="36"/>
  <c r="L221" i="36"/>
  <c r="AK221" i="36" s="1"/>
  <c r="AA220" i="36"/>
  <c r="Z220" i="36" a="1"/>
  <c r="Z220" i="36" s="1"/>
  <c r="AC220" i="36" s="1"/>
  <c r="AD220" i="36" s="1"/>
  <c r="S220" i="36"/>
  <c r="L220" i="36"/>
  <c r="AK220" i="36" s="1"/>
  <c r="BB220" i="36" s="1"/>
  <c r="AA219" i="36"/>
  <c r="Z219" i="36" a="1"/>
  <c r="Z219" i="36" s="1"/>
  <c r="AC219" i="36" s="1"/>
  <c r="AD219" i="36" s="1"/>
  <c r="S219" i="36"/>
  <c r="L219" i="36"/>
  <c r="AK219" i="36" s="1"/>
  <c r="AA218" i="36"/>
  <c r="Z218" i="36" a="1"/>
  <c r="Z218" i="36" s="1"/>
  <c r="S218" i="36"/>
  <c r="L218" i="36"/>
  <c r="AK218" i="36" s="1"/>
  <c r="AA217" i="36"/>
  <c r="Z217" i="36" a="1"/>
  <c r="Z217" i="36" s="1"/>
  <c r="S217" i="36"/>
  <c r="L217" i="36"/>
  <c r="AA216" i="36"/>
  <c r="Z216" i="36" a="1"/>
  <c r="Z216" i="36" s="1"/>
  <c r="S216" i="36"/>
  <c r="L216" i="36"/>
  <c r="AK216" i="36" s="1"/>
  <c r="AA215" i="36"/>
  <c r="Z215" i="36" a="1"/>
  <c r="Z215" i="36" s="1"/>
  <c r="S215" i="36"/>
  <c r="L215" i="36"/>
  <c r="AK215" i="36" s="1"/>
  <c r="AA214" i="36"/>
  <c r="Z214" i="36" a="1"/>
  <c r="Z214" i="36" s="1"/>
  <c r="AC214" i="36" s="1"/>
  <c r="AD214" i="36" s="1"/>
  <c r="S214" i="36"/>
  <c r="L214" i="36"/>
  <c r="AK214" i="36" s="1"/>
  <c r="AA213" i="36"/>
  <c r="Z213" i="36" a="1"/>
  <c r="Z213" i="36" s="1"/>
  <c r="S213" i="36"/>
  <c r="L213" i="36"/>
  <c r="AK213" i="36" s="1"/>
  <c r="AA212" i="36"/>
  <c r="Z212" i="36" a="1"/>
  <c r="Z212" i="36" s="1"/>
  <c r="S212" i="36"/>
  <c r="L212" i="36"/>
  <c r="AK212" i="36" s="1"/>
  <c r="AA211" i="36"/>
  <c r="Z211" i="36" a="1"/>
  <c r="Z211" i="36" s="1"/>
  <c r="S211" i="36"/>
  <c r="L211" i="36"/>
  <c r="AK211" i="36" s="1"/>
  <c r="AA210" i="36"/>
  <c r="Z210" i="36" a="1"/>
  <c r="Z210" i="36" s="1"/>
  <c r="S210" i="36"/>
  <c r="L210" i="36"/>
  <c r="AK210" i="36" s="1"/>
  <c r="AA209" i="36"/>
  <c r="Z209" i="36" a="1"/>
  <c r="Z209" i="36" s="1"/>
  <c r="S209" i="36"/>
  <c r="L209" i="36"/>
  <c r="AK209" i="36" s="1"/>
  <c r="AA208" i="36"/>
  <c r="Z208" i="36" a="1"/>
  <c r="Z208" i="36" s="1"/>
  <c r="S208" i="36"/>
  <c r="L208" i="36"/>
  <c r="AK208" i="36" s="1"/>
  <c r="AA207" i="36"/>
  <c r="Z207" i="36" a="1"/>
  <c r="Z207" i="36" s="1"/>
  <c r="S207" i="36"/>
  <c r="L207" i="36"/>
  <c r="AA206" i="36"/>
  <c r="Z206" i="36" a="1"/>
  <c r="Z206" i="36" s="1"/>
  <c r="AC206" i="36" s="1"/>
  <c r="AD206" i="36" s="1"/>
  <c r="S206" i="36"/>
  <c r="L206" i="36"/>
  <c r="AK206" i="36" s="1"/>
  <c r="AA205" i="36"/>
  <c r="Z205" i="36" a="1"/>
  <c r="Z205" i="36" s="1"/>
  <c r="S205" i="36"/>
  <c r="L205" i="36"/>
  <c r="AK205" i="36" s="1"/>
  <c r="AA204" i="36"/>
  <c r="Z204" i="36" a="1"/>
  <c r="Z204" i="36" s="1"/>
  <c r="S204" i="36"/>
  <c r="L204" i="36"/>
  <c r="AK204" i="36" s="1"/>
  <c r="AA203" i="36"/>
  <c r="Z203" i="36" a="1"/>
  <c r="Z203" i="36" s="1"/>
  <c r="AC203" i="36" s="1"/>
  <c r="AD203" i="36" s="1"/>
  <c r="S203" i="36"/>
  <c r="L203" i="36"/>
  <c r="AK203" i="36" s="1"/>
  <c r="AO203" i="36" s="1"/>
  <c r="AQ203" i="36" s="1"/>
  <c r="AA202" i="36"/>
  <c r="Z202" i="36" a="1"/>
  <c r="Z202" i="36" s="1"/>
  <c r="S202" i="36"/>
  <c r="L202" i="36"/>
  <c r="AA201" i="36"/>
  <c r="Z201" i="36" a="1"/>
  <c r="Z201" i="36" s="1"/>
  <c r="S201" i="36"/>
  <c r="L201" i="36"/>
  <c r="AK201" i="36" s="1"/>
  <c r="AA200" i="36"/>
  <c r="Z200" i="36" a="1"/>
  <c r="Z200" i="36" s="1"/>
  <c r="AC200" i="36" s="1"/>
  <c r="S200" i="36"/>
  <c r="L200" i="36"/>
  <c r="AA199" i="36"/>
  <c r="Z199" i="36" a="1"/>
  <c r="Z199" i="36" s="1"/>
  <c r="S199" i="36"/>
  <c r="L199" i="36"/>
  <c r="AA198" i="36"/>
  <c r="Z198" i="36" a="1"/>
  <c r="Z198" i="36" s="1"/>
  <c r="S198" i="36"/>
  <c r="L198" i="36"/>
  <c r="AA197" i="36"/>
  <c r="Z197" i="36" a="1"/>
  <c r="Z197" i="36" s="1"/>
  <c r="S197" i="36"/>
  <c r="L197" i="36"/>
  <c r="AK197" i="36" s="1"/>
  <c r="AA196" i="36"/>
  <c r="Z196" i="36" a="1"/>
  <c r="Z196" i="36" s="1"/>
  <c r="AC196" i="36" s="1"/>
  <c r="S196" i="36"/>
  <c r="L196" i="36"/>
  <c r="AK196" i="36" s="1"/>
  <c r="AA195" i="36"/>
  <c r="Z195" i="36" a="1"/>
  <c r="Z195" i="36" s="1"/>
  <c r="AC195" i="36" s="1"/>
  <c r="S195" i="36"/>
  <c r="M195" i="36"/>
  <c r="L195" i="36"/>
  <c r="AK195" i="36" s="1"/>
  <c r="AA194" i="36"/>
  <c r="Z194" i="36" a="1"/>
  <c r="Z194" i="36" s="1"/>
  <c r="S194" i="36"/>
  <c r="L194" i="36"/>
  <c r="AA193" i="36"/>
  <c r="Z193" i="36" a="1"/>
  <c r="Z193" i="36" s="1"/>
  <c r="AC193" i="36" s="1"/>
  <c r="AD193" i="36" s="1"/>
  <c r="S193" i="36"/>
  <c r="V189" i="36"/>
  <c r="Q189" i="36"/>
  <c r="M189" i="36" s="1"/>
  <c r="M183" i="36" s="1"/>
  <c r="O189" i="36"/>
  <c r="O234" i="36" s="1"/>
  <c r="N189" i="36"/>
  <c r="N233" i="36" s="1"/>
  <c r="O187" i="36"/>
  <c r="AD186" i="36"/>
  <c r="O184" i="36"/>
  <c r="AD183" i="36"/>
  <c r="R181" i="36"/>
  <c r="L175" i="36"/>
  <c r="AK175" i="36" s="1"/>
  <c r="L174" i="36"/>
  <c r="L173" i="36"/>
  <c r="AK173" i="36" s="1"/>
  <c r="AM173" i="36" s="1"/>
  <c r="AU173" i="36" s="1"/>
  <c r="L172" i="36"/>
  <c r="L171" i="36"/>
  <c r="L170" i="36"/>
  <c r="AK170" i="36" s="1"/>
  <c r="L169" i="36"/>
  <c r="AK169" i="36" s="1"/>
  <c r="L168" i="36"/>
  <c r="AK168" i="36" s="1"/>
  <c r="AM168" i="36" s="1"/>
  <c r="AU168" i="36" s="1"/>
  <c r="L167" i="36"/>
  <c r="AK167" i="36" s="1"/>
  <c r="L166" i="36"/>
  <c r="AK166" i="36" s="1"/>
  <c r="L165" i="36"/>
  <c r="AK165" i="36" s="1"/>
  <c r="V163" i="36"/>
  <c r="U163" i="36"/>
  <c r="AK163" i="36" s="1"/>
  <c r="AO163" i="36" s="1"/>
  <c r="AQ163" i="36" s="1"/>
  <c r="T163" i="36"/>
  <c r="S163" i="36"/>
  <c r="R163" i="36"/>
  <c r="Q163" i="36"/>
  <c r="AC158" i="36"/>
  <c r="AA157" i="36"/>
  <c r="Z157" i="36" a="1"/>
  <c r="Z157" i="36" s="1"/>
  <c r="AC157" i="36" s="1"/>
  <c r="AD157" i="36" s="1"/>
  <c r="S157" i="36"/>
  <c r="L157" i="36"/>
  <c r="AK157" i="36" s="1"/>
  <c r="AA156" i="36"/>
  <c r="Z156" i="36" a="1"/>
  <c r="Z156" i="36" s="1"/>
  <c r="S156" i="36"/>
  <c r="L156" i="36"/>
  <c r="AA155" i="36"/>
  <c r="Z155" i="36" a="1"/>
  <c r="Z155" i="36" s="1"/>
  <c r="S155" i="36"/>
  <c r="L155" i="36"/>
  <c r="AA154" i="36"/>
  <c r="Z154" i="36" a="1"/>
  <c r="Z154" i="36" s="1"/>
  <c r="S154" i="36"/>
  <c r="L154" i="36"/>
  <c r="AK154" i="36" s="1"/>
  <c r="AA153" i="36"/>
  <c r="Z153" i="36" a="1"/>
  <c r="Z153" i="36" s="1"/>
  <c r="S153" i="36"/>
  <c r="V149" i="36"/>
  <c r="Q149" i="36"/>
  <c r="M149" i="36" s="1"/>
  <c r="O149" i="36"/>
  <c r="O173" i="36" s="1"/>
  <c r="N149" i="36"/>
  <c r="N170" i="36" s="1"/>
  <c r="O148" i="36"/>
  <c r="AD146" i="36"/>
  <c r="AD143" i="36"/>
  <c r="R141" i="36"/>
  <c r="L135" i="36"/>
  <c r="L134" i="36"/>
  <c r="AK134" i="36" s="1"/>
  <c r="L133" i="36"/>
  <c r="AK133" i="36" s="1"/>
  <c r="L132" i="36"/>
  <c r="N131" i="36"/>
  <c r="L131" i="36"/>
  <c r="L130" i="36"/>
  <c r="AK130" i="36" s="1"/>
  <c r="L129" i="36"/>
  <c r="AK129" i="36" s="1"/>
  <c r="L128" i="36"/>
  <c r="L127" i="36"/>
  <c r="AK127" i="36" s="1"/>
  <c r="AM127" i="36" s="1"/>
  <c r="AU127" i="36" s="1"/>
  <c r="L126" i="36"/>
  <c r="L125" i="36"/>
  <c r="AK125" i="36" s="1"/>
  <c r="V123" i="36"/>
  <c r="U123" i="36"/>
  <c r="AK123" i="36" s="1"/>
  <c r="AM123" i="36" s="1"/>
  <c r="AU123" i="36" s="1"/>
  <c r="T123" i="36"/>
  <c r="S123" i="36"/>
  <c r="R123" i="36"/>
  <c r="Q123" i="36"/>
  <c r="O123" i="36"/>
  <c r="AC118" i="36"/>
  <c r="AA117" i="36"/>
  <c r="Z117" i="36" a="1"/>
  <c r="Z117" i="36" s="1"/>
  <c r="S117" i="36"/>
  <c r="L117" i="36"/>
  <c r="AA116" i="36"/>
  <c r="Z116" i="36" a="1"/>
  <c r="Z116" i="36" s="1"/>
  <c r="S116" i="36"/>
  <c r="L116" i="36"/>
  <c r="AK116" i="36" s="1"/>
  <c r="AA115" i="36"/>
  <c r="Z115" i="36" a="1"/>
  <c r="Z115" i="36" s="1"/>
  <c r="S115" i="36"/>
  <c r="L115" i="36"/>
  <c r="AK115" i="36" s="1"/>
  <c r="AA114" i="36"/>
  <c r="Z114" i="36" a="1"/>
  <c r="Z114" i="36" s="1"/>
  <c r="S114" i="36"/>
  <c r="O114" i="36"/>
  <c r="N114" i="36"/>
  <c r="L114" i="36"/>
  <c r="AK114" i="36" s="1"/>
  <c r="AA113" i="36"/>
  <c r="Z113" i="36" a="1"/>
  <c r="Z113" i="36" s="1"/>
  <c r="S113" i="36"/>
  <c r="V109" i="36"/>
  <c r="P109" i="36" s="1"/>
  <c r="Q109" i="36"/>
  <c r="M109" i="36" s="1"/>
  <c r="O109" i="36"/>
  <c r="O139" i="36" s="1"/>
  <c r="N109" i="36"/>
  <c r="N108" i="36" s="1"/>
  <c r="O108" i="36"/>
  <c r="AD106" i="36"/>
  <c r="AD103" i="36"/>
  <c r="R101" i="36"/>
  <c r="L95" i="36"/>
  <c r="L94" i="36"/>
  <c r="AK94" i="36" s="1"/>
  <c r="L93" i="36"/>
  <c r="L92" i="36"/>
  <c r="L91" i="36"/>
  <c r="AK91" i="36" s="1"/>
  <c r="L90" i="36"/>
  <c r="AK90" i="36" s="1"/>
  <c r="L89" i="36"/>
  <c r="AK89" i="36" s="1"/>
  <c r="L88" i="36"/>
  <c r="AK88" i="36" s="1"/>
  <c r="L87" i="36"/>
  <c r="AK87" i="36" s="1"/>
  <c r="L86" i="36"/>
  <c r="L85" i="36"/>
  <c r="AK85" i="36" s="1"/>
  <c r="V83" i="36"/>
  <c r="U83" i="36"/>
  <c r="AK83" i="36" s="1"/>
  <c r="T83" i="36"/>
  <c r="S83" i="36"/>
  <c r="R83" i="36"/>
  <c r="Q83" i="36"/>
  <c r="AC78" i="36"/>
  <c r="AA77" i="36"/>
  <c r="Z77" i="36" a="1"/>
  <c r="Z77" i="36" s="1"/>
  <c r="S77" i="36"/>
  <c r="L77" i="36"/>
  <c r="AA76" i="36"/>
  <c r="Z76" i="36" a="1"/>
  <c r="Z76" i="36" s="1"/>
  <c r="S76" i="36"/>
  <c r="L76" i="36"/>
  <c r="AK76" i="36" s="1"/>
  <c r="AA75" i="36"/>
  <c r="Z75" i="36" a="1"/>
  <c r="Z75" i="36" s="1"/>
  <c r="S75" i="36"/>
  <c r="L75" i="36"/>
  <c r="AA74" i="36"/>
  <c r="Z74" i="36" a="1"/>
  <c r="Z74" i="36" s="1"/>
  <c r="S74" i="36"/>
  <c r="L74" i="36"/>
  <c r="AA73" i="36"/>
  <c r="Z73" i="36" a="1"/>
  <c r="Z73" i="36" s="1"/>
  <c r="S73" i="36"/>
  <c r="V69" i="36"/>
  <c r="U66" i="36" s="1"/>
  <c r="Q69" i="36"/>
  <c r="M69" i="36" s="1"/>
  <c r="O69" i="36"/>
  <c r="N69" i="36"/>
  <c r="N78" i="36" s="1"/>
  <c r="AD66" i="36"/>
  <c r="AD63" i="36"/>
  <c r="R61" i="36"/>
  <c r="L55" i="36"/>
  <c r="L54" i="36"/>
  <c r="AK54" i="36" s="1"/>
  <c r="L53" i="36"/>
  <c r="AK53" i="36" s="1"/>
  <c r="L52" i="36"/>
  <c r="L51" i="36"/>
  <c r="AK51" i="36" s="1"/>
  <c r="L50" i="36"/>
  <c r="AK50" i="36" s="1"/>
  <c r="L49" i="36"/>
  <c r="AK49" i="36" s="1"/>
  <c r="L48" i="36"/>
  <c r="AK48" i="36" s="1"/>
  <c r="L47" i="36"/>
  <c r="AK47" i="36" s="1"/>
  <c r="L46" i="36"/>
  <c r="AK46" i="36" s="1"/>
  <c r="L45" i="36"/>
  <c r="AK45" i="36" s="1"/>
  <c r="V43" i="36"/>
  <c r="U43" i="36"/>
  <c r="AK43" i="36" s="1"/>
  <c r="BB43" i="36" s="1"/>
  <c r="T43" i="36"/>
  <c r="S43" i="36"/>
  <c r="R43" i="36"/>
  <c r="Q43" i="36"/>
  <c r="AC38" i="36"/>
  <c r="AA37" i="36"/>
  <c r="Z37" i="36" a="1"/>
  <c r="Z37" i="36" s="1"/>
  <c r="S37" i="36"/>
  <c r="L37" i="36"/>
  <c r="AA36" i="36"/>
  <c r="Z36" i="36" a="1"/>
  <c r="Z36" i="36" s="1"/>
  <c r="AC36" i="36" s="1"/>
  <c r="AD36" i="36" s="1"/>
  <c r="S36" i="36"/>
  <c r="L36" i="36"/>
  <c r="AK36" i="36" s="1"/>
  <c r="AZ36" i="36" s="1"/>
  <c r="AA35" i="36"/>
  <c r="Z35" i="36" a="1"/>
  <c r="Z35" i="36" s="1"/>
  <c r="S35" i="36"/>
  <c r="L35" i="36"/>
  <c r="AK35" i="36" s="1"/>
  <c r="AA34" i="36"/>
  <c r="Z34" i="36" a="1"/>
  <c r="Z34" i="36" s="1"/>
  <c r="S34" i="36"/>
  <c r="L34" i="36"/>
  <c r="AA33" i="36"/>
  <c r="Z33" i="36" a="1"/>
  <c r="Z33" i="36" s="1"/>
  <c r="S33" i="36"/>
  <c r="L33" i="36"/>
  <c r="AK33" i="36" s="1"/>
  <c r="AA32" i="36"/>
  <c r="Z32" i="36" a="1"/>
  <c r="Z32" i="36" s="1"/>
  <c r="S32" i="36"/>
  <c r="L32" i="36"/>
  <c r="AK32" i="36" s="1"/>
  <c r="BB32" i="36" s="1"/>
  <c r="AA31" i="36"/>
  <c r="Z31" i="36" a="1"/>
  <c r="Z31" i="36" s="1"/>
  <c r="S31" i="36"/>
  <c r="L31" i="36"/>
  <c r="AK31" i="36" s="1"/>
  <c r="BB31" i="36" s="1"/>
  <c r="AA30" i="36"/>
  <c r="Z30" i="36" a="1"/>
  <c r="Z30" i="36" s="1"/>
  <c r="S30" i="36"/>
  <c r="L30" i="36"/>
  <c r="AA29" i="36"/>
  <c r="Z29" i="36" a="1"/>
  <c r="Z29" i="36" s="1"/>
  <c r="S29" i="36"/>
  <c r="L29" i="36"/>
  <c r="AK29" i="36" s="1"/>
  <c r="AA28" i="36"/>
  <c r="Z28" i="36" a="1"/>
  <c r="Z28" i="36" s="1"/>
  <c r="S28" i="36"/>
  <c r="L28" i="36"/>
  <c r="AK28" i="36" s="1"/>
  <c r="AA27" i="36"/>
  <c r="Z27" i="36" a="1"/>
  <c r="Z27" i="36" s="1"/>
  <c r="S27" i="36"/>
  <c r="L27" i="36"/>
  <c r="AA26" i="36"/>
  <c r="Z26" i="36" a="1"/>
  <c r="Z26" i="36" s="1"/>
  <c r="S26" i="36"/>
  <c r="L26" i="36"/>
  <c r="AA25" i="36"/>
  <c r="Z25" i="36" a="1"/>
  <c r="Z25" i="36" s="1"/>
  <c r="S25" i="36"/>
  <c r="L25" i="36"/>
  <c r="AK25" i="36" s="1"/>
  <c r="AA24" i="36"/>
  <c r="Z24" i="36" a="1"/>
  <c r="Z24" i="36" s="1"/>
  <c r="S24" i="36"/>
  <c r="L24" i="36"/>
  <c r="AA23" i="36"/>
  <c r="Z23" i="36" a="1"/>
  <c r="Z23" i="36" s="1"/>
  <c r="S23" i="36"/>
  <c r="V19" i="36"/>
  <c r="P19" i="36" s="1"/>
  <c r="Q19" i="36"/>
  <c r="M19" i="36" s="1"/>
  <c r="M44" i="36" s="1"/>
  <c r="O19" i="36"/>
  <c r="O27" i="36" s="1"/>
  <c r="N19" i="36"/>
  <c r="N54" i="36" s="1"/>
  <c r="AD16" i="36"/>
  <c r="AD13" i="36"/>
  <c r="AZ489" i="36"/>
  <c r="BB461" i="36"/>
  <c r="AM450" i="36"/>
  <c r="AU450" i="36" s="1"/>
  <c r="AO427" i="36"/>
  <c r="AQ427" i="36" s="1"/>
  <c r="BB397" i="36"/>
  <c r="AM369" i="36"/>
  <c r="AU369" i="36" s="1"/>
  <c r="AM335" i="36"/>
  <c r="AU335" i="36" s="1"/>
  <c r="H78" i="28"/>
  <c r="L55" i="28"/>
  <c r="K55" i="28"/>
  <c r="J55" i="28"/>
  <c r="I55" i="28"/>
  <c r="H55" i="28"/>
  <c r="G55" i="28"/>
  <c r="B56" i="28"/>
  <c r="P49" i="28" a="1"/>
  <c r="P49" i="28" s="1"/>
  <c r="P48" i="28" a="1"/>
  <c r="P48" i="28" s="1"/>
  <c r="P47" i="28" a="1"/>
  <c r="P47" i="28" s="1"/>
  <c r="P46" i="28" a="1"/>
  <c r="P46" i="28" s="1"/>
  <c r="P45" i="28" a="1"/>
  <c r="P45" i="28" s="1"/>
  <c r="P44" i="28" a="1"/>
  <c r="P44" i="28" s="1"/>
  <c r="P43" i="28" a="1"/>
  <c r="P43" i="28" s="1"/>
  <c r="P42" i="28" a="1"/>
  <c r="P42" i="28" s="1"/>
  <c r="P41" i="28" a="1"/>
  <c r="P41" i="28" s="1"/>
  <c r="P40" i="28" a="1"/>
  <c r="P40" i="28" s="1"/>
  <c r="P39" i="28" a="1"/>
  <c r="P39" i="28" s="1"/>
  <c r="P38" i="28" a="1"/>
  <c r="P38" i="28" s="1"/>
  <c r="P37" i="28" a="1"/>
  <c r="P37" i="28" s="1"/>
  <c r="P36" i="28" a="1"/>
  <c r="P36" i="28" s="1"/>
  <c r="P35" i="28" a="1"/>
  <c r="P35" i="28" s="1"/>
  <c r="P34" i="28" a="1"/>
  <c r="P34" i="28" s="1"/>
  <c r="P33" i="28" a="1"/>
  <c r="P33" i="28" s="1"/>
  <c r="P32" i="28" a="1"/>
  <c r="P32" i="28" s="1"/>
  <c r="P31" i="28" a="1"/>
  <c r="P31" i="28" s="1"/>
  <c r="P30" i="28" a="1"/>
  <c r="P30" i="28" s="1"/>
  <c r="P29" i="28" a="1"/>
  <c r="P29" i="28" s="1"/>
  <c r="P28" i="28" a="1"/>
  <c r="P28" i="28" s="1"/>
  <c r="P27" i="28" a="1"/>
  <c r="P27" i="28" s="1"/>
  <c r="P26" i="28" a="1"/>
  <c r="P26" i="28" s="1"/>
  <c r="P25" i="28" a="1"/>
  <c r="P25" i="28" s="1"/>
  <c r="P24" i="28" a="1"/>
  <c r="P24" i="28" s="1"/>
  <c r="P23" i="28" a="1"/>
  <c r="P23" i="28" s="1"/>
  <c r="P22" i="28" a="1"/>
  <c r="P22" i="28" s="1"/>
  <c r="P21" i="28" a="1"/>
  <c r="P21" i="28" s="1"/>
  <c r="P20" i="28" a="1"/>
  <c r="P20" i="28" s="1"/>
  <c r="H48" i="29"/>
  <c r="L30" i="29"/>
  <c r="K30" i="29"/>
  <c r="J30" i="29"/>
  <c r="I30" i="29"/>
  <c r="H30" i="29"/>
  <c r="G30" i="29"/>
  <c r="P24" i="29" a="1"/>
  <c r="P24" i="29" s="1"/>
  <c r="P23" i="29" a="1"/>
  <c r="P23" i="29" s="1"/>
  <c r="S23" i="29" s="1"/>
  <c r="T23" i="29" s="1"/>
  <c r="P22" i="29" a="1"/>
  <c r="P22" i="29" s="1"/>
  <c r="P21" i="29" a="1"/>
  <c r="P21" i="29" s="1"/>
  <c r="P20" i="29" a="1"/>
  <c r="P20" i="29" s="1"/>
  <c r="H48" i="27"/>
  <c r="B42" i="27"/>
  <c r="B41" i="27"/>
  <c r="B40" i="27"/>
  <c r="B39" i="27"/>
  <c r="B38" i="27"/>
  <c r="B37" i="27"/>
  <c r="B36" i="27"/>
  <c r="B35" i="27"/>
  <c r="B34" i="27"/>
  <c r="B33" i="27"/>
  <c r="B32" i="27"/>
  <c r="L30" i="27"/>
  <c r="K30" i="27"/>
  <c r="J30" i="27"/>
  <c r="I30" i="27"/>
  <c r="H30" i="27"/>
  <c r="G30" i="27"/>
  <c r="S25" i="27"/>
  <c r="Q24" i="27"/>
  <c r="P24" i="27" a="1"/>
  <c r="P24" i="27" s="1"/>
  <c r="I24" i="27"/>
  <c r="B24" i="27"/>
  <c r="Q23" i="27"/>
  <c r="P23" i="27" a="1"/>
  <c r="P23" i="27" s="1"/>
  <c r="I23" i="27"/>
  <c r="B23" i="27"/>
  <c r="Q22" i="27"/>
  <c r="P22" i="27" a="1"/>
  <c r="P22" i="27" s="1"/>
  <c r="I22" i="27"/>
  <c r="B22" i="27"/>
  <c r="Q21" i="27"/>
  <c r="P21" i="27" a="1"/>
  <c r="P21" i="27" s="1"/>
  <c r="I21" i="27"/>
  <c r="B21" i="27"/>
  <c r="Q20" i="27"/>
  <c r="P20" i="27" a="1"/>
  <c r="P20" i="27" s="1"/>
  <c r="I20" i="27"/>
  <c r="L16" i="27"/>
  <c r="F16" i="27" s="1"/>
  <c r="F21" i="27" s="1"/>
  <c r="G16" i="27"/>
  <c r="C16" i="27" s="1"/>
  <c r="E16" i="27"/>
  <c r="E40" i="27" s="1"/>
  <c r="D16" i="27"/>
  <c r="D37" i="27" s="1"/>
  <c r="E15" i="27"/>
  <c r="D15" i="27"/>
  <c r="T13" i="27"/>
  <c r="T10" i="27"/>
  <c r="H98" i="26"/>
  <c r="B92" i="26"/>
  <c r="B91" i="26"/>
  <c r="B90" i="26"/>
  <c r="B89" i="26"/>
  <c r="E88" i="26"/>
  <c r="B88" i="26"/>
  <c r="B87" i="26"/>
  <c r="B86" i="26"/>
  <c r="B85" i="26"/>
  <c r="B84" i="26"/>
  <c r="B83" i="26"/>
  <c r="B82" i="26"/>
  <c r="L80" i="26"/>
  <c r="K80" i="26"/>
  <c r="J80" i="26"/>
  <c r="I80" i="26"/>
  <c r="H80" i="26"/>
  <c r="G80" i="26"/>
  <c r="S75" i="26"/>
  <c r="Q74" i="26"/>
  <c r="P74" i="26" a="1"/>
  <c r="P74" i="26" s="1"/>
  <c r="S74" i="26" s="1"/>
  <c r="T74" i="26" s="1"/>
  <c r="I74" i="26"/>
  <c r="B74" i="26"/>
  <c r="Q73" i="26"/>
  <c r="P73" i="26" a="1"/>
  <c r="P73" i="26" s="1"/>
  <c r="S73" i="26" s="1"/>
  <c r="T73" i="26" s="1"/>
  <c r="I73" i="26"/>
  <c r="B73" i="26"/>
  <c r="Q72" i="26"/>
  <c r="P72" i="26" a="1"/>
  <c r="P72" i="26" s="1"/>
  <c r="S72" i="26" s="1"/>
  <c r="I72" i="26"/>
  <c r="B72" i="26"/>
  <c r="Q71" i="26"/>
  <c r="P71" i="26" a="1"/>
  <c r="P71" i="26" s="1"/>
  <c r="I71" i="26"/>
  <c r="B71" i="26"/>
  <c r="Q70" i="26"/>
  <c r="P70" i="26" a="1"/>
  <c r="P70" i="26" s="1"/>
  <c r="S70" i="26" s="1"/>
  <c r="I70" i="26"/>
  <c r="L66" i="26"/>
  <c r="F66" i="26" s="1"/>
  <c r="G66" i="26"/>
  <c r="C66" i="26" s="1"/>
  <c r="E66" i="26"/>
  <c r="E90" i="26" s="1"/>
  <c r="D66" i="26"/>
  <c r="D87" i="26" s="1"/>
  <c r="E65" i="26"/>
  <c r="D65" i="26"/>
  <c r="T63" i="26"/>
  <c r="T60" i="26"/>
  <c r="H58" i="26"/>
  <c r="B52" i="26"/>
  <c r="B51" i="26"/>
  <c r="B50" i="26"/>
  <c r="B49" i="26"/>
  <c r="B48" i="26"/>
  <c r="B47" i="26"/>
  <c r="B46" i="26"/>
  <c r="B45" i="26"/>
  <c r="B44" i="26"/>
  <c r="B43" i="26"/>
  <c r="B42" i="26"/>
  <c r="L40" i="26"/>
  <c r="K40" i="26"/>
  <c r="J40" i="26"/>
  <c r="I40" i="26"/>
  <c r="H40" i="26"/>
  <c r="G40" i="26"/>
  <c r="S35" i="26"/>
  <c r="Q34" i="26"/>
  <c r="P34" i="26" a="1"/>
  <c r="P34" i="26" s="1"/>
  <c r="S34" i="26" s="1"/>
  <c r="T34" i="26" s="1"/>
  <c r="I34" i="26"/>
  <c r="B34" i="26"/>
  <c r="Q33" i="26"/>
  <c r="P33" i="26" a="1"/>
  <c r="P33" i="26" s="1"/>
  <c r="S33" i="26" s="1"/>
  <c r="T33" i="26" s="1"/>
  <c r="I33" i="26"/>
  <c r="B33" i="26"/>
  <c r="Q32" i="26"/>
  <c r="P32" i="26" a="1"/>
  <c r="P32" i="26" s="1"/>
  <c r="S32" i="26" s="1"/>
  <c r="T32" i="26" s="1"/>
  <c r="I32" i="26"/>
  <c r="B32" i="26"/>
  <c r="Q31" i="26"/>
  <c r="P31" i="26" a="1"/>
  <c r="P31" i="26" s="1"/>
  <c r="I31" i="26"/>
  <c r="B31" i="26"/>
  <c r="Q30" i="26"/>
  <c r="P30" i="26" a="1"/>
  <c r="P30" i="26" s="1"/>
  <c r="I30" i="26"/>
  <c r="B30" i="26"/>
  <c r="Q29" i="26"/>
  <c r="P29" i="26" a="1"/>
  <c r="P29" i="26" s="1"/>
  <c r="I29" i="26"/>
  <c r="B29" i="26"/>
  <c r="Q28" i="26"/>
  <c r="P28" i="26" a="1"/>
  <c r="P28" i="26" s="1"/>
  <c r="S28" i="26" s="1"/>
  <c r="T28" i="26" s="1"/>
  <c r="I28" i="26"/>
  <c r="B28" i="26"/>
  <c r="Q27" i="26"/>
  <c r="P27" i="26" a="1"/>
  <c r="P27" i="26" s="1"/>
  <c r="I27" i="26"/>
  <c r="B27" i="26"/>
  <c r="Q26" i="26"/>
  <c r="P26" i="26" a="1"/>
  <c r="P26" i="26" s="1"/>
  <c r="I26" i="26"/>
  <c r="B26" i="26"/>
  <c r="Q25" i="26"/>
  <c r="P25" i="26" a="1"/>
  <c r="P25" i="26" s="1"/>
  <c r="I25" i="26"/>
  <c r="B25" i="26"/>
  <c r="Q24" i="26"/>
  <c r="P24" i="26" a="1"/>
  <c r="P24" i="26" s="1"/>
  <c r="S24" i="26" s="1"/>
  <c r="I24" i="26"/>
  <c r="B24" i="26"/>
  <c r="Q23" i="26"/>
  <c r="P23" i="26" a="1"/>
  <c r="P23" i="26" s="1"/>
  <c r="I23" i="26"/>
  <c r="B23" i="26"/>
  <c r="Q22" i="26"/>
  <c r="P22" i="26" a="1"/>
  <c r="P22" i="26" s="1"/>
  <c r="I22" i="26"/>
  <c r="B22" i="26"/>
  <c r="Q21" i="26"/>
  <c r="P21" i="26" a="1"/>
  <c r="P21" i="26" s="1"/>
  <c r="I21" i="26"/>
  <c r="B21" i="26"/>
  <c r="Q20" i="26"/>
  <c r="P20" i="26" a="1"/>
  <c r="P20" i="26" s="1"/>
  <c r="S20" i="26" s="1"/>
  <c r="I20" i="26"/>
  <c r="L16" i="26"/>
  <c r="F16" i="26" s="1"/>
  <c r="G16" i="26"/>
  <c r="C16" i="26" s="1"/>
  <c r="E16" i="26"/>
  <c r="E50" i="26" s="1"/>
  <c r="D16" i="26"/>
  <c r="D47" i="26" s="1"/>
  <c r="T13" i="26"/>
  <c r="T10" i="26"/>
  <c r="DE551" i="37"/>
  <c r="DC551" i="37"/>
  <c r="CY3" i="37" s="1"/>
  <c r="BB549" i="37"/>
  <c r="AZ549" i="37"/>
  <c r="AO549" i="37"/>
  <c r="AQ549" i="37" s="1"/>
  <c r="AM549" i="37"/>
  <c r="AU549" i="37" s="1"/>
  <c r="AP549" i="37"/>
  <c r="AO548" i="37"/>
  <c r="AQ548" i="37" s="1"/>
  <c r="BB547" i="37"/>
  <c r="AZ546" i="37"/>
  <c r="AO546" i="37"/>
  <c r="AQ546" i="37" s="1"/>
  <c r="AM546" i="37"/>
  <c r="AU546" i="37" s="1"/>
  <c r="BB545" i="37"/>
  <c r="AZ545" i="37"/>
  <c r="AO545" i="37"/>
  <c r="AQ545" i="37" s="1"/>
  <c r="AM543" i="37"/>
  <c r="AU543" i="37" s="1"/>
  <c r="BB541" i="37"/>
  <c r="AP541" i="37"/>
  <c r="AM541" i="37"/>
  <c r="AU541" i="37" s="1"/>
  <c r="BB540" i="37"/>
  <c r="AP540" i="37"/>
  <c r="BB539" i="37"/>
  <c r="AZ539" i="37"/>
  <c r="AZ538" i="37"/>
  <c r="AP538" i="37"/>
  <c r="AO538" i="37"/>
  <c r="AQ538" i="37" s="1"/>
  <c r="AM538" i="37"/>
  <c r="AU538" i="37" s="1"/>
  <c r="BB538" i="37"/>
  <c r="BB537" i="37"/>
  <c r="AZ537" i="37"/>
  <c r="AP537" i="37"/>
  <c r="AO537" i="37"/>
  <c r="AQ537" i="37" s="1"/>
  <c r="AM537" i="37"/>
  <c r="AU537" i="37" s="1"/>
  <c r="BB536" i="37"/>
  <c r="AZ536" i="37"/>
  <c r="AO536" i="37"/>
  <c r="AQ536" i="37" s="1"/>
  <c r="AM536" i="37"/>
  <c r="AU536" i="37" s="1"/>
  <c r="AP536" i="37"/>
  <c r="AP534" i="37"/>
  <c r="AO534" i="37"/>
  <c r="AQ534" i="37" s="1"/>
  <c r="AP533" i="37"/>
  <c r="AO533" i="37"/>
  <c r="AQ533" i="37" s="1"/>
  <c r="AZ531" i="37"/>
  <c r="AP531" i="37"/>
  <c r="AO531" i="37"/>
  <c r="AQ531" i="37" s="1"/>
  <c r="AM531" i="37"/>
  <c r="AU531" i="37" s="1"/>
  <c r="BB530" i="37"/>
  <c r="AZ530" i="37"/>
  <c r="AP530" i="37"/>
  <c r="AM530" i="37"/>
  <c r="AU530" i="37" s="1"/>
  <c r="AO530" i="37"/>
  <c r="AQ530" i="37" s="1"/>
  <c r="AG530" i="37"/>
  <c r="AR530" i="37" s="1"/>
  <c r="AP529" i="37"/>
  <c r="AZ527" i="37"/>
  <c r="AP526" i="37"/>
  <c r="AO526" i="37"/>
  <c r="AQ526" i="37" s="1"/>
  <c r="BB524" i="37"/>
  <c r="AZ524" i="37"/>
  <c r="AP524" i="37"/>
  <c r="AO524" i="37"/>
  <c r="AQ524" i="37" s="1"/>
  <c r="AM524" i="37"/>
  <c r="AU524" i="37" s="1"/>
  <c r="BB523" i="37"/>
  <c r="AZ523" i="37"/>
  <c r="AP523" i="37"/>
  <c r="AZ522" i="37"/>
  <c r="AP522" i="37"/>
  <c r="AO522" i="37"/>
  <c r="AQ522" i="37" s="1"/>
  <c r="AM522" i="37"/>
  <c r="AU522" i="37" s="1"/>
  <c r="BB522" i="37"/>
  <c r="BB521" i="37"/>
  <c r="AP521" i="37"/>
  <c r="BB520" i="37"/>
  <c r="AZ520" i="37"/>
  <c r="AZ519" i="37"/>
  <c r="AP519" i="37"/>
  <c r="AO519" i="37"/>
  <c r="AQ519" i="37" s="1"/>
  <c r="AM519" i="37"/>
  <c r="AU519" i="37" s="1"/>
  <c r="BB517" i="37"/>
  <c r="BB516" i="37"/>
  <c r="AP516" i="37"/>
  <c r="AM516" i="37"/>
  <c r="AU516" i="37" s="1"/>
  <c r="AZ513" i="37"/>
  <c r="AP513" i="37"/>
  <c r="AO513" i="37"/>
  <c r="AQ513" i="37" s="1"/>
  <c r="BB510" i="37"/>
  <c r="AZ510" i="37"/>
  <c r="AP510" i="37"/>
  <c r="AO510" i="37"/>
  <c r="AQ510" i="37" s="1"/>
  <c r="AO508" i="37"/>
  <c r="AQ508" i="37" s="1"/>
  <c r="AM508" i="37"/>
  <c r="AU508" i="37" s="1"/>
  <c r="AZ507" i="37"/>
  <c r="AP507" i="37"/>
  <c r="AM507" i="37"/>
  <c r="AU507" i="37" s="1"/>
  <c r="AZ506" i="37"/>
  <c r="AP506" i="37"/>
  <c r="AO506" i="37"/>
  <c r="AQ506" i="37" s="1"/>
  <c r="AM506" i="37"/>
  <c r="AU506" i="37" s="1"/>
  <c r="BB506" i="37"/>
  <c r="AG506" i="37"/>
  <c r="AR506" i="37" s="1"/>
  <c r="BB505" i="37"/>
  <c r="AZ505" i="37"/>
  <c r="AP505" i="37"/>
  <c r="AO505" i="37"/>
  <c r="AQ505" i="37" s="1"/>
  <c r="AG505" i="37"/>
  <c r="AR505" i="37" s="1"/>
  <c r="AZ504" i="37"/>
  <c r="AO504" i="37"/>
  <c r="AQ504" i="37" s="1"/>
  <c r="AZ503" i="37"/>
  <c r="AO503" i="37"/>
  <c r="AQ503" i="37" s="1"/>
  <c r="AG503" i="37"/>
  <c r="AR503" i="37" s="1"/>
  <c r="AO502" i="37"/>
  <c r="AQ502" i="37" s="1"/>
  <c r="AM502" i="37"/>
  <c r="AU502" i="37" s="1"/>
  <c r="AP501" i="37"/>
  <c r="BB500" i="37"/>
  <c r="AZ500" i="37"/>
  <c r="AP500" i="37"/>
  <c r="AO500" i="37"/>
  <c r="AQ500" i="37" s="1"/>
  <c r="AM500" i="37"/>
  <c r="AU500" i="37" s="1"/>
  <c r="AG500" i="37"/>
  <c r="AR500" i="37" s="1"/>
  <c r="BB498" i="37"/>
  <c r="AP498" i="37"/>
  <c r="AO497" i="37"/>
  <c r="AQ497" i="37" s="1"/>
  <c r="AM497" i="37"/>
  <c r="AU497" i="37" s="1"/>
  <c r="BB496" i="37"/>
  <c r="AZ496" i="37"/>
  <c r="AO496" i="37"/>
  <c r="AQ496" i="37" s="1"/>
  <c r="AM496" i="37"/>
  <c r="AU496" i="37" s="1"/>
  <c r="AP496" i="37"/>
  <c r="BB495" i="37"/>
  <c r="AM495" i="37"/>
  <c r="AU495" i="37" s="1"/>
  <c r="AP494" i="37"/>
  <c r="BB493" i="37"/>
  <c r="AZ493" i="37"/>
  <c r="AP493" i="37"/>
  <c r="AM493" i="37"/>
  <c r="AU493" i="37" s="1"/>
  <c r="BB492" i="37"/>
  <c r="AP492" i="37"/>
  <c r="AM492" i="37"/>
  <c r="AU492" i="37" s="1"/>
  <c r="AZ491" i="37"/>
  <c r="AP491" i="37"/>
  <c r="AO491" i="37"/>
  <c r="AQ491" i="37" s="1"/>
  <c r="AM491" i="37"/>
  <c r="AU491" i="37" s="1"/>
  <c r="BB491" i="37"/>
  <c r="BB489" i="37"/>
  <c r="AZ489" i="37"/>
  <c r="BB488" i="37"/>
  <c r="AZ488" i="37"/>
  <c r="AP488" i="37"/>
  <c r="AO488" i="37"/>
  <c r="AQ488" i="37" s="1"/>
  <c r="AM488" i="37"/>
  <c r="AU488" i="37" s="1"/>
  <c r="AG488" i="37"/>
  <c r="AR488" i="37" s="1"/>
  <c r="AZ487" i="37"/>
  <c r="AO487" i="37"/>
  <c r="AQ487" i="37" s="1"/>
  <c r="AM487" i="37"/>
  <c r="AU487" i="37" s="1"/>
  <c r="AZ486" i="37"/>
  <c r="BB485" i="37"/>
  <c r="AZ485" i="37"/>
  <c r="AM485" i="37"/>
  <c r="AU485" i="37" s="1"/>
  <c r="AZ484" i="37"/>
  <c r="AP484" i="37"/>
  <c r="AO484" i="37"/>
  <c r="AQ484" i="37" s="1"/>
  <c r="AM484" i="37"/>
  <c r="AU484" i="37" s="1"/>
  <c r="AZ483" i="37"/>
  <c r="AP483" i="37"/>
  <c r="BB482" i="37"/>
  <c r="AP482" i="37"/>
  <c r="AO482" i="37"/>
  <c r="AQ482" i="37" s="1"/>
  <c r="BB481" i="37"/>
  <c r="AP481" i="37"/>
  <c r="AM481" i="37"/>
  <c r="AU481" i="37" s="1"/>
  <c r="BB480" i="37"/>
  <c r="AO480" i="37"/>
  <c r="AQ480" i="37" s="1"/>
  <c r="AM480" i="37"/>
  <c r="AU480" i="37" s="1"/>
  <c r="AP479" i="37"/>
  <c r="AM479" i="37"/>
  <c r="AU479" i="37" s="1"/>
  <c r="BB478" i="37"/>
  <c r="AZ478" i="37"/>
  <c r="AP478" i="37"/>
  <c r="AO478" i="37"/>
  <c r="AQ478" i="37" s="1"/>
  <c r="AM478" i="37"/>
  <c r="AU478" i="37" s="1"/>
  <c r="AG478" i="37"/>
  <c r="AR478" i="37" s="1"/>
  <c r="AF478" i="37"/>
  <c r="AL478" i="37" s="1" a="1"/>
  <c r="AL478" i="37" s="1"/>
  <c r="BB477" i="37"/>
  <c r="AZ477" i="37"/>
  <c r="AM477" i="37"/>
  <c r="AU477" i="37" s="1"/>
  <c r="BB476" i="37"/>
  <c r="AZ475" i="37"/>
  <c r="AP475" i="37"/>
  <c r="AO475" i="37"/>
  <c r="AQ475" i="37" s="1"/>
  <c r="AM475" i="37"/>
  <c r="AU475" i="37" s="1"/>
  <c r="BB475" i="37"/>
  <c r="AP474" i="37"/>
  <c r="BB470" i="37"/>
  <c r="AZ470" i="37"/>
  <c r="AO470" i="37"/>
  <c r="AQ470" i="37" s="1"/>
  <c r="AM470" i="37"/>
  <c r="AU470" i="37" s="1"/>
  <c r="AP470" i="37"/>
  <c r="AG470" i="37"/>
  <c r="AR470" i="37" s="1"/>
  <c r="BB467" i="37"/>
  <c r="AZ467" i="37"/>
  <c r="AP467" i="37"/>
  <c r="AO467" i="37"/>
  <c r="AQ467" i="37" s="1"/>
  <c r="AM467" i="37"/>
  <c r="AU467" i="37" s="1"/>
  <c r="AO465" i="37"/>
  <c r="AQ465" i="37" s="1"/>
  <c r="BB464" i="37"/>
  <c r="AZ464" i="37"/>
  <c r="AM464" i="37"/>
  <c r="AU464" i="37" s="1"/>
  <c r="BB463" i="37"/>
  <c r="AM463" i="37"/>
  <c r="AU463" i="37" s="1"/>
  <c r="AO461" i="37"/>
  <c r="AQ461" i="37" s="1"/>
  <c r="AZ459" i="37"/>
  <c r="AP459" i="37"/>
  <c r="AO459" i="37"/>
  <c r="AQ459" i="37" s="1"/>
  <c r="AM459" i="37"/>
  <c r="AU459" i="37" s="1"/>
  <c r="BB459" i="37"/>
  <c r="BB458" i="37"/>
  <c r="AZ458" i="37"/>
  <c r="AM458" i="37"/>
  <c r="AU458" i="37" s="1"/>
  <c r="AP455" i="37"/>
  <c r="AP453" i="37"/>
  <c r="AO453" i="37"/>
  <c r="AQ453" i="37" s="1"/>
  <c r="BB451" i="37"/>
  <c r="AO451" i="37"/>
  <c r="AQ451" i="37" s="1"/>
  <c r="AM451" i="37"/>
  <c r="AU451" i="37" s="1"/>
  <c r="BB447" i="37"/>
  <c r="AP447" i="37"/>
  <c r="BB445" i="37"/>
  <c r="AZ445" i="37"/>
  <c r="AP445" i="37"/>
  <c r="AO445" i="37"/>
  <c r="AQ445" i="37" s="1"/>
  <c r="AM445" i="37"/>
  <c r="AU445" i="37" s="1"/>
  <c r="BB444" i="37"/>
  <c r="AZ444" i="37"/>
  <c r="AZ443" i="37"/>
  <c r="AP443" i="37"/>
  <c r="AO443" i="37"/>
  <c r="AQ443" i="37" s="1"/>
  <c r="AM443" i="37"/>
  <c r="AU443" i="37" s="1"/>
  <c r="BB443" i="37"/>
  <c r="BB442" i="37"/>
  <c r="AZ442" i="37"/>
  <c r="AP442" i="37"/>
  <c r="AO442" i="37"/>
  <c r="AQ442" i="37" s="1"/>
  <c r="AM442" i="37"/>
  <c r="AU442" i="37" s="1"/>
  <c r="AG442" i="37"/>
  <c r="AR442" i="37" s="1"/>
  <c r="BB441" i="37"/>
  <c r="AZ441" i="37"/>
  <c r="AP441" i="37"/>
  <c r="AM441" i="37"/>
  <c r="AU441" i="37" s="1"/>
  <c r="AZ440" i="37"/>
  <c r="AP440" i="37"/>
  <c r="AO440" i="37"/>
  <c r="AQ440" i="37" s="1"/>
  <c r="AM440" i="37"/>
  <c r="AU440" i="37" s="1"/>
  <c r="BB440" i="37"/>
  <c r="AP439" i="37"/>
  <c r="AO439" i="37"/>
  <c r="AQ439" i="37" s="1"/>
  <c r="AM439" i="37"/>
  <c r="AU439" i="37" s="1"/>
  <c r="BB438" i="37"/>
  <c r="AZ438" i="37"/>
  <c r="AO438" i="37"/>
  <c r="AQ438" i="37" s="1"/>
  <c r="AM438" i="37"/>
  <c r="AU438" i="37" s="1"/>
  <c r="AP438" i="37"/>
  <c r="BB437" i="37"/>
  <c r="AZ437" i="37"/>
  <c r="AP437" i="37"/>
  <c r="AO437" i="37"/>
  <c r="AQ437" i="37" s="1"/>
  <c r="AM437" i="37"/>
  <c r="AU437" i="37" s="1"/>
  <c r="BB436" i="37"/>
  <c r="AZ436" i="37"/>
  <c r="AP436" i="37"/>
  <c r="AO436" i="37"/>
  <c r="AQ436" i="37" s="1"/>
  <c r="AM436" i="37"/>
  <c r="AU436" i="37" s="1"/>
  <c r="BB435" i="37"/>
  <c r="AZ435" i="37"/>
  <c r="AP435" i="37"/>
  <c r="AO435" i="37"/>
  <c r="AQ435" i="37" s="1"/>
  <c r="BB434" i="37"/>
  <c r="AZ434" i="37"/>
  <c r="AP434" i="37"/>
  <c r="AO434" i="37"/>
  <c r="AQ434" i="37" s="1"/>
  <c r="AM434" i="37"/>
  <c r="AU434" i="37" s="1"/>
  <c r="AZ433" i="37"/>
  <c r="AM433" i="37"/>
  <c r="AU433" i="37" s="1"/>
  <c r="AZ432" i="37"/>
  <c r="AP432" i="37"/>
  <c r="AO432" i="37"/>
  <c r="AQ432" i="37" s="1"/>
  <c r="AM432" i="37"/>
  <c r="AU432" i="37" s="1"/>
  <c r="BB432" i="37"/>
  <c r="AG432" i="37"/>
  <c r="AR432" i="37" s="1"/>
  <c r="AF432" i="37"/>
  <c r="AP431" i="37"/>
  <c r="BB429" i="37"/>
  <c r="AZ429" i="37"/>
  <c r="AO429" i="37"/>
  <c r="AQ429" i="37" s="1"/>
  <c r="AM429" i="37"/>
  <c r="AU429" i="37" s="1"/>
  <c r="AP429" i="37"/>
  <c r="BB427" i="37"/>
  <c r="AM427" i="37"/>
  <c r="AU427" i="37" s="1"/>
  <c r="AZ426" i="37"/>
  <c r="AP426" i="37"/>
  <c r="AO426" i="37"/>
  <c r="AQ426" i="37" s="1"/>
  <c r="AM426" i="37"/>
  <c r="AU426" i="37" s="1"/>
  <c r="BB426" i="37"/>
  <c r="AM424" i="37"/>
  <c r="AU424" i="37" s="1"/>
  <c r="BB423" i="37"/>
  <c r="AZ423" i="37"/>
  <c r="AP423" i="37"/>
  <c r="AO423" i="37"/>
  <c r="AQ423" i="37" s="1"/>
  <c r="AM423" i="37"/>
  <c r="AU423" i="37" s="1"/>
  <c r="AP421" i="37"/>
  <c r="AO421" i="37"/>
  <c r="AQ421" i="37" s="1"/>
  <c r="BB419" i="37"/>
  <c r="AZ419" i="37"/>
  <c r="AP419" i="37"/>
  <c r="AM419" i="37"/>
  <c r="AU419" i="37" s="1"/>
  <c r="AO419" i="37"/>
  <c r="AQ419" i="37" s="1"/>
  <c r="AG419" i="37"/>
  <c r="AR419" i="37" s="1"/>
  <c r="AZ418" i="37"/>
  <c r="AP418" i="37"/>
  <c r="AO418" i="37"/>
  <c r="AQ418" i="37" s="1"/>
  <c r="AM418" i="37"/>
  <c r="AU418" i="37" s="1"/>
  <c r="BB418" i="37"/>
  <c r="BB417" i="37"/>
  <c r="AZ417" i="37"/>
  <c r="AP417" i="37"/>
  <c r="AO417" i="37"/>
  <c r="AQ417" i="37" s="1"/>
  <c r="AG417" i="37"/>
  <c r="AR417" i="37" s="1"/>
  <c r="AM416" i="37"/>
  <c r="AU416" i="37" s="1"/>
  <c r="AZ414" i="37"/>
  <c r="AP414" i="37"/>
  <c r="AO414" i="37"/>
  <c r="AQ414" i="37" s="1"/>
  <c r="AM414" i="37"/>
  <c r="AU414" i="37" s="1"/>
  <c r="BB414" i="37"/>
  <c r="AZ413" i="37"/>
  <c r="BB412" i="37"/>
  <c r="AZ412" i="37"/>
  <c r="AP412" i="37"/>
  <c r="AO412" i="37"/>
  <c r="AQ412" i="37" s="1"/>
  <c r="BB411" i="37"/>
  <c r="AZ411" i="37"/>
  <c r="AP411" i="37"/>
  <c r="AO411" i="37"/>
  <c r="AQ411" i="37" s="1"/>
  <c r="AM411" i="37"/>
  <c r="AU411" i="37" s="1"/>
  <c r="BB410" i="37"/>
  <c r="AP410" i="37"/>
  <c r="AZ409" i="37"/>
  <c r="AP409" i="37"/>
  <c r="AO409" i="37"/>
  <c r="AQ409" i="37" s="1"/>
  <c r="AM409" i="37"/>
  <c r="AU409" i="37" s="1"/>
  <c r="BB409" i="37"/>
  <c r="BB408" i="37"/>
  <c r="AZ408" i="37"/>
  <c r="AP408" i="37"/>
  <c r="AO408" i="37"/>
  <c r="AQ408" i="37" s="1"/>
  <c r="AM408" i="37"/>
  <c r="AU408" i="37" s="1"/>
  <c r="AZ407" i="37"/>
  <c r="AM407" i="37"/>
  <c r="AU407" i="37" s="1"/>
  <c r="AZ406" i="37"/>
  <c r="AP406" i="37"/>
  <c r="AO406" i="37"/>
  <c r="AQ406" i="37" s="1"/>
  <c r="AM406" i="37"/>
  <c r="AU406" i="37" s="1"/>
  <c r="BB406" i="37"/>
  <c r="BB404" i="37"/>
  <c r="AZ404" i="37"/>
  <c r="AO404" i="37"/>
  <c r="AQ404" i="37" s="1"/>
  <c r="AM404" i="37"/>
  <c r="AU404" i="37" s="1"/>
  <c r="BB403" i="37"/>
  <c r="AZ403" i="37"/>
  <c r="AP403" i="37"/>
  <c r="AO403" i="37"/>
  <c r="AQ403" i="37" s="1"/>
  <c r="AM403" i="37"/>
  <c r="AU403" i="37" s="1"/>
  <c r="BB402" i="37"/>
  <c r="AZ402" i="37"/>
  <c r="AO401" i="37"/>
  <c r="AQ401" i="37" s="1"/>
  <c r="AM401" i="37"/>
  <c r="AU401" i="37" s="1"/>
  <c r="BB400" i="37"/>
  <c r="AZ400" i="37"/>
  <c r="AO400" i="37"/>
  <c r="AQ400" i="37" s="1"/>
  <c r="BB399" i="37"/>
  <c r="AP399" i="37"/>
  <c r="AP396" i="37"/>
  <c r="AO396" i="37"/>
  <c r="AQ396" i="37" s="1"/>
  <c r="BB395" i="37"/>
  <c r="AZ395" i="37"/>
  <c r="AP395" i="37"/>
  <c r="AO395" i="37"/>
  <c r="AQ395" i="37" s="1"/>
  <c r="AM395" i="37"/>
  <c r="AU395" i="37" s="1"/>
  <c r="AG395" i="37"/>
  <c r="AR395" i="37" s="1"/>
  <c r="AZ393" i="37"/>
  <c r="AP393" i="37"/>
  <c r="AO393" i="37"/>
  <c r="AQ393" i="37" s="1"/>
  <c r="AM393" i="37"/>
  <c r="AU393" i="37" s="1"/>
  <c r="BB393" i="37"/>
  <c r="AZ392" i="37"/>
  <c r="BB391" i="37"/>
  <c r="AM391" i="37"/>
  <c r="AU391" i="37" s="1"/>
  <c r="AZ390" i="37"/>
  <c r="AP390" i="37"/>
  <c r="AO390" i="37"/>
  <c r="AQ390" i="37" s="1"/>
  <c r="AM390" i="37"/>
  <c r="AU390" i="37" s="1"/>
  <c r="BB390" i="37"/>
  <c r="BB388" i="37"/>
  <c r="AZ388" i="37"/>
  <c r="AO388" i="37"/>
  <c r="AQ388" i="37" s="1"/>
  <c r="AM388" i="37"/>
  <c r="AU388" i="37" s="1"/>
  <c r="AP388" i="37"/>
  <c r="AZ387" i="37"/>
  <c r="AO387" i="37"/>
  <c r="AQ387" i="37" s="1"/>
  <c r="AP386" i="37"/>
  <c r="AO386" i="37"/>
  <c r="AQ386" i="37" s="1"/>
  <c r="AM386" i="37"/>
  <c r="AU386" i="37" s="1"/>
  <c r="BB384" i="37"/>
  <c r="AZ384" i="37"/>
  <c r="AP384" i="37"/>
  <c r="AO384" i="37"/>
  <c r="AQ384" i="37" s="1"/>
  <c r="AM384" i="37"/>
  <c r="AU384" i="37" s="1"/>
  <c r="BB383" i="37"/>
  <c r="AP383" i="37"/>
  <c r="AO383" i="37"/>
  <c r="AQ383" i="37" s="1"/>
  <c r="AM383" i="37"/>
  <c r="AU383" i="37" s="1"/>
  <c r="AZ383" i="37"/>
  <c r="BB382" i="37"/>
  <c r="AZ382" i="37"/>
  <c r="AP382" i="37"/>
  <c r="AO382" i="37"/>
  <c r="AQ382" i="37" s="1"/>
  <c r="AM382" i="37"/>
  <c r="AU382" i="37" s="1"/>
  <c r="AP381" i="37"/>
  <c r="AO381" i="37"/>
  <c r="AQ381" i="37" s="1"/>
  <c r="BB380" i="37"/>
  <c r="AP380" i="37"/>
  <c r="AO380" i="37"/>
  <c r="AQ380" i="37" s="1"/>
  <c r="AM380" i="37"/>
  <c r="AU380" i="37" s="1"/>
  <c r="AZ380" i="37"/>
  <c r="AG380" i="37"/>
  <c r="AR380" i="37" s="1"/>
  <c r="AZ378" i="37"/>
  <c r="AP378" i="37"/>
  <c r="AM378" i="37"/>
  <c r="AU378" i="37" s="1"/>
  <c r="AZ377" i="37"/>
  <c r="AP377" i="37"/>
  <c r="AO377" i="37"/>
  <c r="AQ377" i="37" s="1"/>
  <c r="AM377" i="37"/>
  <c r="AU377" i="37" s="1"/>
  <c r="BB377" i="37"/>
  <c r="AZ376" i="37"/>
  <c r="AP376" i="37"/>
  <c r="AO376" i="37"/>
  <c r="AQ376" i="37" s="1"/>
  <c r="AM376" i="37"/>
  <c r="AU376" i="37" s="1"/>
  <c r="BB375" i="37"/>
  <c r="AZ375" i="37"/>
  <c r="AZ374" i="37"/>
  <c r="AP374" i="37"/>
  <c r="AO374" i="37"/>
  <c r="AQ374" i="37" s="1"/>
  <c r="AM374" i="37"/>
  <c r="AU374" i="37" s="1"/>
  <c r="BB374" i="37"/>
  <c r="AG374" i="37"/>
  <c r="AR374" i="37" s="1"/>
  <c r="AF374" i="37"/>
  <c r="AL374" i="37" s="1" a="1"/>
  <c r="AL374" i="37" s="1"/>
  <c r="BB373" i="37"/>
  <c r="AZ373" i="37"/>
  <c r="AP373" i="37"/>
  <c r="AO373" i="37"/>
  <c r="AQ373" i="37" s="1"/>
  <c r="AM373" i="37"/>
  <c r="AU373" i="37" s="1"/>
  <c r="AO372" i="37"/>
  <c r="AQ372" i="37" s="1"/>
  <c r="AM372" i="37"/>
  <c r="AU372" i="37" s="1"/>
  <c r="AO371" i="37"/>
  <c r="AQ371" i="37" s="1"/>
  <c r="AP370" i="37"/>
  <c r="BB369" i="37"/>
  <c r="AZ369" i="37"/>
  <c r="AP369" i="37"/>
  <c r="AM369" i="37"/>
  <c r="AU369" i="37" s="1"/>
  <c r="BB368" i="37"/>
  <c r="AP368" i="37"/>
  <c r="AO368" i="37"/>
  <c r="AQ368" i="37" s="1"/>
  <c r="AM367" i="37"/>
  <c r="AU367" i="37" s="1"/>
  <c r="BB365" i="37"/>
  <c r="AZ365" i="37"/>
  <c r="AP365" i="37"/>
  <c r="AM364" i="37"/>
  <c r="AU364" i="37" s="1"/>
  <c r="AZ363" i="37"/>
  <c r="AP363" i="37"/>
  <c r="AO363" i="37"/>
  <c r="AQ363" i="37" s="1"/>
  <c r="BB362" i="37"/>
  <c r="AZ362" i="37"/>
  <c r="AZ361" i="37"/>
  <c r="AP361" i="37"/>
  <c r="AO361" i="37"/>
  <c r="AQ361" i="37" s="1"/>
  <c r="AM361" i="37"/>
  <c r="AU361" i="37" s="1"/>
  <c r="BB361" i="37"/>
  <c r="BB360" i="37"/>
  <c r="AO360" i="37"/>
  <c r="AQ360" i="37" s="1"/>
  <c r="AG360" i="37"/>
  <c r="AR360" i="37" s="1"/>
  <c r="AZ358" i="37"/>
  <c r="AP358" i="37"/>
  <c r="AO358" i="37"/>
  <c r="AQ358" i="37" s="1"/>
  <c r="AM358" i="37"/>
  <c r="AU358" i="37" s="1"/>
  <c r="BB358" i="37"/>
  <c r="AG358" i="37"/>
  <c r="AR358" i="37" s="1"/>
  <c r="AF358" i="37"/>
  <c r="AL358" i="37" s="1" a="1"/>
  <c r="AL358" i="37" s="1"/>
  <c r="BB357" i="37"/>
  <c r="BB355" i="37"/>
  <c r="BB354" i="37"/>
  <c r="AO354" i="37"/>
  <c r="AQ354" i="37" s="1"/>
  <c r="AM354" i="37"/>
  <c r="AU354" i="37" s="1"/>
  <c r="BB353" i="37"/>
  <c r="AZ353" i="37"/>
  <c r="AP353" i="37"/>
  <c r="AO353" i="37"/>
  <c r="AQ353" i="37" s="1"/>
  <c r="AM353" i="37"/>
  <c r="AU353" i="37" s="1"/>
  <c r="AO351" i="37"/>
  <c r="AQ351" i="37" s="1"/>
  <c r="BB349" i="37"/>
  <c r="AZ349" i="37"/>
  <c r="AP349" i="37"/>
  <c r="AO349" i="37"/>
  <c r="AQ349" i="37" s="1"/>
  <c r="BB348" i="37"/>
  <c r="AP348" i="37"/>
  <c r="AO348" i="37"/>
  <c r="AQ348" i="37" s="1"/>
  <c r="AM348" i="37"/>
  <c r="AU348" i="37" s="1"/>
  <c r="AZ348" i="37"/>
  <c r="AG348" i="37"/>
  <c r="AR348" i="37" s="1"/>
  <c r="AF348" i="37"/>
  <c r="AL348" i="37" s="1" a="1"/>
  <c r="AL348" i="37" s="1"/>
  <c r="BH348" i="37" s="1"/>
  <c r="AP346" i="37"/>
  <c r="AM346" i="37"/>
  <c r="AU346" i="37" s="1"/>
  <c r="AZ345" i="37"/>
  <c r="AP345" i="37"/>
  <c r="AO345" i="37"/>
  <c r="AQ345" i="37" s="1"/>
  <c r="AM345" i="37"/>
  <c r="AU345" i="37" s="1"/>
  <c r="BB345" i="37"/>
  <c r="AP344" i="37"/>
  <c r="AO344" i="37"/>
  <c r="AQ344" i="37" s="1"/>
  <c r="AZ342" i="37"/>
  <c r="AP342" i="37"/>
  <c r="AO342" i="37"/>
  <c r="AQ342" i="37" s="1"/>
  <c r="AM342" i="37"/>
  <c r="AU342" i="37" s="1"/>
  <c r="BB342" i="37"/>
  <c r="AG342" i="37"/>
  <c r="AR342" i="37" s="1"/>
  <c r="BB341" i="37"/>
  <c r="AP341" i="37"/>
  <c r="AO341" i="37"/>
  <c r="AQ341" i="37" s="1"/>
  <c r="AM341" i="37"/>
  <c r="AU341" i="37" s="1"/>
  <c r="BB339" i="37"/>
  <c r="AZ339" i="37"/>
  <c r="AP339" i="37"/>
  <c r="AO339" i="37"/>
  <c r="AQ339" i="37" s="1"/>
  <c r="AM339" i="37"/>
  <c r="AU339" i="37" s="1"/>
  <c r="BB338" i="37"/>
  <c r="AO338" i="37"/>
  <c r="AQ338" i="37" s="1"/>
  <c r="AM338" i="37"/>
  <c r="AU338" i="37" s="1"/>
  <c r="BB337" i="37"/>
  <c r="AZ337" i="37"/>
  <c r="AP337" i="37"/>
  <c r="AM337" i="37"/>
  <c r="AU337" i="37" s="1"/>
  <c r="AO337" i="37"/>
  <c r="AQ337" i="37" s="1"/>
  <c r="BB336" i="37"/>
  <c r="AZ336" i="37"/>
  <c r="AO336" i="37"/>
  <c r="AQ336" i="37" s="1"/>
  <c r="BB335" i="37"/>
  <c r="AM335" i="37"/>
  <c r="AU335" i="37" s="1"/>
  <c r="BB334" i="37"/>
  <c r="AZ334" i="37"/>
  <c r="AP334" i="37"/>
  <c r="AO334" i="37"/>
  <c r="AQ334" i="37" s="1"/>
  <c r="AM334" i="37"/>
  <c r="AU334" i="37" s="1"/>
  <c r="AG334" i="37"/>
  <c r="AR334" i="37" s="1"/>
  <c r="AF334" i="37"/>
  <c r="AP333" i="37"/>
  <c r="AO333" i="37"/>
  <c r="AQ333" i="37" s="1"/>
  <c r="BB332" i="37"/>
  <c r="AP332" i="37"/>
  <c r="BB331" i="37"/>
  <c r="AZ331" i="37"/>
  <c r="AP331" i="37"/>
  <c r="AO331" i="37"/>
  <c r="AQ331" i="37" s="1"/>
  <c r="BB330" i="37"/>
  <c r="AZ330" i="37"/>
  <c r="AZ329" i="37"/>
  <c r="AP329" i="37"/>
  <c r="AO329" i="37"/>
  <c r="AQ329" i="37" s="1"/>
  <c r="AM329" i="37"/>
  <c r="AU329" i="37" s="1"/>
  <c r="BB329" i="37"/>
  <c r="AG329" i="37"/>
  <c r="AR329" i="37" s="1"/>
  <c r="BB327" i="37"/>
  <c r="AZ327" i="37"/>
  <c r="AZ326" i="37"/>
  <c r="AP326" i="37"/>
  <c r="AO326" i="37"/>
  <c r="AQ326" i="37" s="1"/>
  <c r="AM326" i="37"/>
  <c r="AU326" i="37" s="1"/>
  <c r="BB326" i="37"/>
  <c r="BB325" i="37"/>
  <c r="AP325" i="37"/>
  <c r="AO325" i="37"/>
  <c r="AQ325" i="37" s="1"/>
  <c r="BB324" i="37"/>
  <c r="AZ324" i="37"/>
  <c r="AO324" i="37"/>
  <c r="AQ324" i="37" s="1"/>
  <c r="AM324" i="37"/>
  <c r="AU324" i="37" s="1"/>
  <c r="BB323" i="37"/>
  <c r="AZ323" i="37"/>
  <c r="AO323" i="37"/>
  <c r="AQ323" i="37" s="1"/>
  <c r="AG323" i="37"/>
  <c r="AR323" i="37" s="1"/>
  <c r="BB322" i="37"/>
  <c r="AZ322" i="37"/>
  <c r="AM322" i="37"/>
  <c r="AU322" i="37" s="1"/>
  <c r="AO321" i="37"/>
  <c r="AQ321" i="37" s="1"/>
  <c r="AM321" i="37"/>
  <c r="AU321" i="37" s="1"/>
  <c r="BB320" i="37"/>
  <c r="AZ320" i="37"/>
  <c r="AP320" i="37"/>
  <c r="AO320" i="37"/>
  <c r="AQ320" i="37" s="1"/>
  <c r="AM320" i="37"/>
  <c r="AU320" i="37" s="1"/>
  <c r="BB319" i="37"/>
  <c r="AO319" i="37"/>
  <c r="AQ319" i="37" s="1"/>
  <c r="AM319" i="37"/>
  <c r="AU319" i="37" s="1"/>
  <c r="BB318" i="37"/>
  <c r="AZ318" i="37"/>
  <c r="AP318" i="37"/>
  <c r="AO318" i="37"/>
  <c r="AQ318" i="37" s="1"/>
  <c r="AM318" i="37"/>
  <c r="AU318" i="37" s="1"/>
  <c r="BB317" i="37"/>
  <c r="AZ317" i="37"/>
  <c r="AP317" i="37"/>
  <c r="AO317" i="37"/>
  <c r="AQ317" i="37" s="1"/>
  <c r="AM317" i="37"/>
  <c r="AU317" i="37" s="1"/>
  <c r="BB316" i="37"/>
  <c r="AP316" i="37"/>
  <c r="AO316" i="37"/>
  <c r="AQ316" i="37" s="1"/>
  <c r="AM316" i="37"/>
  <c r="AU316" i="37" s="1"/>
  <c r="AZ316" i="37"/>
  <c r="AP315" i="37"/>
  <c r="AO315" i="37"/>
  <c r="AQ315" i="37" s="1"/>
  <c r="AZ314" i="37"/>
  <c r="AP314" i="37"/>
  <c r="AM314" i="37"/>
  <c r="AU314" i="37" s="1"/>
  <c r="AZ313" i="37"/>
  <c r="AP313" i="37"/>
  <c r="AO313" i="37"/>
  <c r="AQ313" i="37" s="1"/>
  <c r="AM313" i="37"/>
  <c r="AU313" i="37" s="1"/>
  <c r="BB313" i="37"/>
  <c r="BB311" i="37"/>
  <c r="AZ311" i="37"/>
  <c r="AM311" i="37"/>
  <c r="AU311" i="37" s="1"/>
  <c r="AZ310" i="37"/>
  <c r="AP310" i="37"/>
  <c r="AO310" i="37"/>
  <c r="AQ310" i="37" s="1"/>
  <c r="AM310" i="37"/>
  <c r="AU310" i="37" s="1"/>
  <c r="BB310" i="37"/>
  <c r="AG310" i="37"/>
  <c r="AR310" i="37" s="1"/>
  <c r="BB309" i="37"/>
  <c r="AP309" i="37"/>
  <c r="AO309" i="37"/>
  <c r="AQ309" i="37" s="1"/>
  <c r="AM309" i="37"/>
  <c r="AU309" i="37" s="1"/>
  <c r="AZ308" i="37"/>
  <c r="AO308" i="37"/>
  <c r="AQ308" i="37" s="1"/>
  <c r="AM308" i="37"/>
  <c r="AU308" i="37" s="1"/>
  <c r="AG308" i="37"/>
  <c r="AR308" i="37" s="1"/>
  <c r="AF308" i="37"/>
  <c r="AL308" i="37" s="1" a="1"/>
  <c r="AL308" i="37" s="1"/>
  <c r="BB307" i="37"/>
  <c r="B307" i="37"/>
  <c r="J306" i="37"/>
  <c r="I306" i="37"/>
  <c r="H306" i="37"/>
  <c r="G306" i="37"/>
  <c r="F306" i="37"/>
  <c r="E306" i="37"/>
  <c r="D306" i="37"/>
  <c r="C306" i="37"/>
  <c r="B306" i="37"/>
  <c r="BB305" i="37"/>
  <c r="AZ305" i="37"/>
  <c r="AP305" i="37"/>
  <c r="AO305" i="37"/>
  <c r="AQ305" i="37" s="1"/>
  <c r="AM305" i="37"/>
  <c r="AU305" i="37" s="1"/>
  <c r="BB304" i="37"/>
  <c r="AM304" i="37"/>
  <c r="AU304" i="37" s="1"/>
  <c r="C304" i="37" a="1"/>
  <c r="C304" i="37" s="1"/>
  <c r="B304" i="37"/>
  <c r="BB303" i="37"/>
  <c r="AZ303" i="37"/>
  <c r="AP303" i="37"/>
  <c r="AO303" i="37"/>
  <c r="AQ303" i="37" s="1"/>
  <c r="AM303" i="37"/>
  <c r="AU303" i="37" s="1"/>
  <c r="C303" i="37" a="1"/>
  <c r="C303" i="37" s="1"/>
  <c r="B303" i="37"/>
  <c r="BB302" i="37"/>
  <c r="AP302" i="37"/>
  <c r="AO302" i="37"/>
  <c r="AQ302" i="37" s="1"/>
  <c r="AG302" i="37"/>
  <c r="AR302" i="37" s="1"/>
  <c r="C302" i="37" a="1"/>
  <c r="C302" i="37" s="1"/>
  <c r="B302" i="37"/>
  <c r="C301" i="37" a="1"/>
  <c r="C301" i="37" s="1"/>
  <c r="B301" i="37"/>
  <c r="BB300" i="37"/>
  <c r="AZ300" i="37"/>
  <c r="AP300" i="37"/>
  <c r="AM300" i="37"/>
  <c r="AU300" i="37" s="1"/>
  <c r="AO300" i="37"/>
  <c r="AQ300" i="37" s="1"/>
  <c r="C300" i="37" a="1"/>
  <c r="C300" i="37" s="1"/>
  <c r="B300" i="37"/>
  <c r="C299" i="37" a="1"/>
  <c r="C299" i="37" s="1"/>
  <c r="B299" i="37"/>
  <c r="AZ298" i="37"/>
  <c r="AP298" i="37"/>
  <c r="AO298" i="37"/>
  <c r="AQ298" i="37" s="1"/>
  <c r="AM298" i="37"/>
  <c r="AU298" i="37" s="1"/>
  <c r="BB298" i="37"/>
  <c r="C298" i="37" a="1"/>
  <c r="C298" i="37" s="1"/>
  <c r="B298" i="37"/>
  <c r="AP297" i="37"/>
  <c r="C297" i="37" a="1"/>
  <c r="C297" i="37" s="1"/>
  <c r="B297" i="37"/>
  <c r="BB296" i="37"/>
  <c r="AZ296" i="37"/>
  <c r="AP296" i="37"/>
  <c r="AO296" i="37"/>
  <c r="AQ296" i="37" s="1"/>
  <c r="AM296" i="37"/>
  <c r="AU296" i="37" s="1"/>
  <c r="C296" i="37" a="1"/>
  <c r="C296" i="37" s="1"/>
  <c r="B296" i="37"/>
  <c r="BB295" i="37"/>
  <c r="AZ295" i="37"/>
  <c r="AP295" i="37"/>
  <c r="AM295" i="37"/>
  <c r="AU295" i="37" s="1"/>
  <c r="C295" i="37" a="1"/>
  <c r="C295" i="37" s="1"/>
  <c r="B295" i="37"/>
  <c r="C294" i="37"/>
  <c r="C294" i="37" a="1"/>
  <c r="B294" i="37"/>
  <c r="C293" i="37" a="1"/>
  <c r="C293" i="37" s="1"/>
  <c r="B293" i="37"/>
  <c r="BB292" i="37"/>
  <c r="AZ292" i="37"/>
  <c r="AM292" i="37"/>
  <c r="AU292" i="37" s="1"/>
  <c r="C292" i="37" a="1"/>
  <c r="C292" i="37" s="1"/>
  <c r="B292" i="37"/>
  <c r="BB291" i="37"/>
  <c r="AZ291" i="37"/>
  <c r="AP291" i="37"/>
  <c r="AO291" i="37"/>
  <c r="AQ291" i="37" s="1"/>
  <c r="AM291" i="37"/>
  <c r="AU291" i="37" s="1"/>
  <c r="C291" i="37" a="1"/>
  <c r="C291" i="37" s="1"/>
  <c r="B291" i="37"/>
  <c r="BB290" i="37"/>
  <c r="C290" i="37" a="1"/>
  <c r="C290" i="37" s="1"/>
  <c r="B290" i="37"/>
  <c r="C289" i="37" a="1"/>
  <c r="C289" i="37" s="1"/>
  <c r="B289" i="37"/>
  <c r="C288" i="37" a="1"/>
  <c r="C288" i="37" s="1"/>
  <c r="B288" i="37"/>
  <c r="BB287" i="37"/>
  <c r="AZ287" i="37"/>
  <c r="AP287" i="37"/>
  <c r="AO287" i="37"/>
  <c r="AQ287" i="37" s="1"/>
  <c r="AM287" i="37"/>
  <c r="AU287" i="37" s="1"/>
  <c r="C287" i="37" a="1"/>
  <c r="C287" i="37" s="1"/>
  <c r="B287" i="37"/>
  <c r="AP286" i="37"/>
  <c r="AO286" i="37"/>
  <c r="AQ286" i="37" s="1"/>
  <c r="C286" i="37" a="1"/>
  <c r="C286" i="37" s="1"/>
  <c r="B286" i="37"/>
  <c r="AZ285" i="37"/>
  <c r="C285" i="37" a="1"/>
  <c r="C285" i="37" s="1"/>
  <c r="B285" i="37"/>
  <c r="AP284" i="37"/>
  <c r="AM284" i="37"/>
  <c r="AU284" i="37" s="1"/>
  <c r="C284" i="37" a="1"/>
  <c r="C284" i="37" s="1"/>
  <c r="B284" i="37"/>
  <c r="BB283" i="37"/>
  <c r="AZ283" i="37"/>
  <c r="C283" i="37" a="1"/>
  <c r="C283" i="37" s="1"/>
  <c r="B283" i="37"/>
  <c r="AM282" i="37"/>
  <c r="AU282" i="37" s="1"/>
  <c r="C282" i="37" a="1"/>
  <c r="C282" i="37" s="1"/>
  <c r="B282" i="37"/>
  <c r="AM281" i="37"/>
  <c r="AU281" i="37" s="1"/>
  <c r="C281" i="37" a="1"/>
  <c r="C281" i="37" s="1"/>
  <c r="B281" i="37"/>
  <c r="AZ280" i="37"/>
  <c r="AP280" i="37"/>
  <c r="AO280" i="37"/>
  <c r="AQ280" i="37" s="1"/>
  <c r="BB280" i="37"/>
  <c r="C280" i="37" a="1"/>
  <c r="C280" i="37" s="1"/>
  <c r="B280" i="37"/>
  <c r="BB279" i="37"/>
  <c r="AZ279" i="37"/>
  <c r="AO279" i="37"/>
  <c r="AQ279" i="37" s="1"/>
  <c r="C279" i="37" a="1"/>
  <c r="C279" i="37" s="1"/>
  <c r="B279" i="37"/>
  <c r="AZ278" i="37"/>
  <c r="AP278" i="37"/>
  <c r="AO278" i="37"/>
  <c r="AQ278" i="37" s="1"/>
  <c r="AM278" i="37"/>
  <c r="AU278" i="37" s="1"/>
  <c r="BB278" i="37"/>
  <c r="C278" i="37"/>
  <c r="C278" i="37" a="1"/>
  <c r="B278" i="37"/>
  <c r="C277" i="37" a="1"/>
  <c r="C277" i="37" s="1"/>
  <c r="B277" i="37"/>
  <c r="BB276" i="37"/>
  <c r="AZ276" i="37"/>
  <c r="AP276" i="37"/>
  <c r="AM276" i="37"/>
  <c r="AU276" i="37" s="1"/>
  <c r="C276" i="37" a="1"/>
  <c r="C276" i="37" s="1"/>
  <c r="B276" i="37"/>
  <c r="C275" i="37" a="1"/>
  <c r="C275" i="37" s="1"/>
  <c r="B275" i="37"/>
  <c r="BB274" i="37"/>
  <c r="AZ274" i="37"/>
  <c r="AP274" i="37"/>
  <c r="AO274" i="37"/>
  <c r="AQ274" i="37" s="1"/>
  <c r="AM274" i="37"/>
  <c r="AU274" i="37" s="1"/>
  <c r="C274" i="37"/>
  <c r="C274" i="37" a="1"/>
  <c r="B274" i="37"/>
  <c r="BB273" i="37"/>
  <c r="AP273" i="37"/>
  <c r="AO273" i="37"/>
  <c r="AQ273" i="37" s="1"/>
  <c r="AM273" i="37"/>
  <c r="AU273" i="37" s="1"/>
  <c r="AZ273" i="37"/>
  <c r="C273" i="37" a="1"/>
  <c r="C273" i="37" s="1"/>
  <c r="B273" i="37"/>
  <c r="C272" i="37" a="1"/>
  <c r="C272" i="37" s="1"/>
  <c r="B272" i="37"/>
  <c r="BB271" i="37"/>
  <c r="AZ271" i="37"/>
  <c r="AM271" i="37"/>
  <c r="AU271" i="37" s="1"/>
  <c r="C271" i="37" a="1"/>
  <c r="C271" i="37" s="1"/>
  <c r="B271" i="37"/>
  <c r="BB270" i="37"/>
  <c r="AZ270" i="37"/>
  <c r="AP270" i="37"/>
  <c r="AO270" i="37"/>
  <c r="AQ270" i="37" s="1"/>
  <c r="C270" i="37" a="1"/>
  <c r="C270" i="37" s="1"/>
  <c r="B270" i="37"/>
  <c r="AP269" i="37"/>
  <c r="C269" i="37" a="1"/>
  <c r="C269" i="37" s="1"/>
  <c r="B269" i="37"/>
  <c r="AP268" i="37"/>
  <c r="C268" i="37" a="1"/>
  <c r="C268" i="37" s="1"/>
  <c r="B268" i="37"/>
  <c r="BB267" i="37"/>
  <c r="AZ267" i="37"/>
  <c r="C267" i="37" a="1"/>
  <c r="C267" i="37" s="1"/>
  <c r="B267" i="37"/>
  <c r="C266" i="37" a="1"/>
  <c r="C266" i="37" s="1"/>
  <c r="B266" i="37"/>
  <c r="AZ265" i="37"/>
  <c r="AP265" i="37"/>
  <c r="AO265" i="37"/>
  <c r="AQ265" i="37" s="1"/>
  <c r="AM265" i="37"/>
  <c r="AU265" i="37" s="1"/>
  <c r="BB265" i="37"/>
  <c r="AG265" i="37"/>
  <c r="AR265" i="37" s="1"/>
  <c r="C265" i="37" a="1"/>
  <c r="C265" i="37" s="1"/>
  <c r="B265" i="37"/>
  <c r="BB264" i="37"/>
  <c r="AZ264" i="37"/>
  <c r="AP264" i="37"/>
  <c r="AO264" i="37"/>
  <c r="AQ264" i="37" s="1"/>
  <c r="AM264" i="37"/>
  <c r="AU264" i="37" s="1"/>
  <c r="C264" i="37" a="1"/>
  <c r="C264" i="37" s="1"/>
  <c r="B264" i="37"/>
  <c r="J263" i="37"/>
  <c r="C263" i="37" a="1"/>
  <c r="C263" i="37" s="1"/>
  <c r="B263" i="37"/>
  <c r="BB262" i="37"/>
  <c r="AZ262" i="37"/>
  <c r="AO262" i="37"/>
  <c r="AQ262" i="37" s="1"/>
  <c r="AM262" i="37"/>
  <c r="AU262" i="37" s="1"/>
  <c r="C262" i="37" a="1"/>
  <c r="C262" i="37" s="1"/>
  <c r="B262" i="37"/>
  <c r="BB261" i="37"/>
  <c r="AZ261" i="37"/>
  <c r="C261" i="37" a="1"/>
  <c r="C261" i="37" s="1"/>
  <c r="B261" i="37"/>
  <c r="AZ260" i="37"/>
  <c r="AM260" i="37"/>
  <c r="AU260" i="37" s="1"/>
  <c r="C260" i="37" a="1"/>
  <c r="C260" i="37" s="1"/>
  <c r="B260" i="37"/>
  <c r="BB259" i="37"/>
  <c r="C259" i="37" a="1"/>
  <c r="C259" i="37" s="1"/>
  <c r="B259" i="37"/>
  <c r="C258" i="37" a="1"/>
  <c r="C258" i="37" s="1"/>
  <c r="B258" i="37"/>
  <c r="AZ257" i="37"/>
  <c r="AP257" i="37"/>
  <c r="AO257" i="37"/>
  <c r="AQ257" i="37" s="1"/>
  <c r="AM257" i="37"/>
  <c r="AU257" i="37" s="1"/>
  <c r="BB257" i="37"/>
  <c r="C257" i="37" a="1"/>
  <c r="C257" i="37" s="1"/>
  <c r="B257" i="37"/>
  <c r="BB256" i="37"/>
  <c r="AO256" i="37"/>
  <c r="AQ256" i="37" s="1"/>
  <c r="C256" i="37" a="1"/>
  <c r="C256" i="37" s="1"/>
  <c r="B256" i="37"/>
  <c r="AZ255" i="37"/>
  <c r="C255" i="37" a="1"/>
  <c r="C255" i="37" s="1"/>
  <c r="B255" i="37"/>
  <c r="C254" i="37" a="1"/>
  <c r="C254" i="37" s="1"/>
  <c r="B254" i="37"/>
  <c r="C253" i="37" a="1"/>
  <c r="C253" i="37" s="1"/>
  <c r="B253" i="37"/>
  <c r="BB252" i="37"/>
  <c r="AZ252" i="37"/>
  <c r="C252" i="37" a="1"/>
  <c r="C252" i="37" s="1"/>
  <c r="B252" i="37"/>
  <c r="AZ251" i="37"/>
  <c r="AP251" i="37"/>
  <c r="AO251" i="37"/>
  <c r="AQ251" i="37" s="1"/>
  <c r="C251" i="37" a="1"/>
  <c r="C251" i="37" s="1"/>
  <c r="B251" i="37"/>
  <c r="AZ250" i="37"/>
  <c r="AP250" i="37"/>
  <c r="AM250" i="37"/>
  <c r="AU250" i="37" s="1"/>
  <c r="C250" i="37" a="1"/>
  <c r="C250" i="37" s="1"/>
  <c r="B250" i="37"/>
  <c r="AZ249" i="37"/>
  <c r="AP249" i="37"/>
  <c r="AO249" i="37"/>
  <c r="AQ249" i="37" s="1"/>
  <c r="AM249" i="37"/>
  <c r="AU249" i="37" s="1"/>
  <c r="BB249" i="37"/>
  <c r="C249" i="37" a="1"/>
  <c r="C249" i="37" s="1"/>
  <c r="B249" i="37"/>
  <c r="BB248" i="37"/>
  <c r="AP248" i="37"/>
  <c r="AO248" i="37"/>
  <c r="AQ248" i="37" s="1"/>
  <c r="AM248" i="37"/>
  <c r="AU248" i="37" s="1"/>
  <c r="AZ248" i="37"/>
  <c r="C248" i="37" a="1"/>
  <c r="C248" i="37" s="1"/>
  <c r="B248" i="37"/>
  <c r="BB247" i="37"/>
  <c r="AZ247" i="37"/>
  <c r="AP247" i="37"/>
  <c r="C247" i="37" a="1"/>
  <c r="C247" i="37" s="1"/>
  <c r="B247" i="37"/>
  <c r="BB246" i="37"/>
  <c r="AP246" i="37"/>
  <c r="C246" i="37" a="1"/>
  <c r="C246" i="37" s="1"/>
  <c r="B246" i="37"/>
  <c r="BB245" i="37"/>
  <c r="AZ245" i="37"/>
  <c r="AP245" i="37"/>
  <c r="AO245" i="37"/>
  <c r="AQ245" i="37" s="1"/>
  <c r="AM245" i="37"/>
  <c r="AU245" i="37" s="1"/>
  <c r="C245" i="37" a="1"/>
  <c r="C245" i="37" s="1"/>
  <c r="B245" i="37"/>
  <c r="C244" i="37" a="1"/>
  <c r="C244" i="37" s="1"/>
  <c r="B244" i="37"/>
  <c r="BB243" i="37"/>
  <c r="AZ243" i="37"/>
  <c r="C243" i="37" a="1"/>
  <c r="C243" i="37" s="1"/>
  <c r="B243" i="37"/>
  <c r="AZ242" i="37"/>
  <c r="AM242" i="37"/>
  <c r="AU242" i="37" s="1"/>
  <c r="C242" i="37" a="1"/>
  <c r="C242" i="37" s="1"/>
  <c r="B242" i="37"/>
  <c r="AZ241" i="37"/>
  <c r="AP241" i="37"/>
  <c r="AO241" i="37"/>
  <c r="AQ241" i="37" s="1"/>
  <c r="AM241" i="37"/>
  <c r="AU241" i="37" s="1"/>
  <c r="BB241" i="37"/>
  <c r="C241" i="37" a="1"/>
  <c r="C241" i="37" s="1"/>
  <c r="B241" i="37"/>
  <c r="C240" i="37" a="1"/>
  <c r="C240" i="37" s="1"/>
  <c r="B240" i="37"/>
  <c r="BB239" i="37"/>
  <c r="AZ239" i="37"/>
  <c r="AP239" i="37"/>
  <c r="AO239" i="37"/>
  <c r="AQ239" i="37" s="1"/>
  <c r="AM239" i="37"/>
  <c r="AU239" i="37" s="1"/>
  <c r="C239" i="37"/>
  <c r="C239" i="37" a="1"/>
  <c r="B239" i="37"/>
  <c r="BB238" i="37"/>
  <c r="AZ238" i="37"/>
  <c r="AP238" i="37"/>
  <c r="AO238" i="37"/>
  <c r="AQ238" i="37" s="1"/>
  <c r="AM238" i="37"/>
  <c r="AU238" i="37" s="1"/>
  <c r="AG238" i="37"/>
  <c r="AR238" i="37" s="1"/>
  <c r="AF238" i="37"/>
  <c r="AL238" i="37" s="1" a="1"/>
  <c r="AL238" i="37" s="1"/>
  <c r="C238" i="37"/>
  <c r="C238" i="37" a="1"/>
  <c r="B238" i="37"/>
  <c r="AM237" i="37"/>
  <c r="AU237" i="37" s="1"/>
  <c r="C237" i="37" a="1"/>
  <c r="C237" i="37" s="1"/>
  <c r="B237" i="37"/>
  <c r="BB236" i="37"/>
  <c r="AZ236" i="37"/>
  <c r="AM236" i="37"/>
  <c r="AU236" i="37" s="1"/>
  <c r="C236" i="37" a="1"/>
  <c r="C236" i="37" s="1"/>
  <c r="B236" i="37"/>
  <c r="BB235" i="37"/>
  <c r="AZ235" i="37"/>
  <c r="AP235" i="37"/>
  <c r="AO235" i="37"/>
  <c r="AQ235" i="37" s="1"/>
  <c r="C235" i="37" a="1"/>
  <c r="C235" i="37" s="1"/>
  <c r="B235" i="37"/>
  <c r="AZ234" i="37"/>
  <c r="C234" i="37" a="1"/>
  <c r="C234" i="37" s="1"/>
  <c r="B234" i="37"/>
  <c r="AZ233" i="37"/>
  <c r="AP233" i="37"/>
  <c r="AO233" i="37"/>
  <c r="AQ233" i="37" s="1"/>
  <c r="AM233" i="37"/>
  <c r="AU233" i="37" s="1"/>
  <c r="BB233" i="37"/>
  <c r="AG233" i="37"/>
  <c r="AR233" i="37" s="1"/>
  <c r="C233" i="37" a="1"/>
  <c r="C233" i="37" s="1"/>
  <c r="B233" i="37"/>
  <c r="AM232" i="37"/>
  <c r="AU232" i="37" s="1"/>
  <c r="C232" i="37" a="1"/>
  <c r="C232" i="37" s="1"/>
  <c r="B232" i="37"/>
  <c r="C231" i="37" a="1"/>
  <c r="C231" i="37" s="1"/>
  <c r="B231" i="37"/>
  <c r="BB230" i="37"/>
  <c r="AZ230" i="37"/>
  <c r="AP230" i="37"/>
  <c r="AO230" i="37"/>
  <c r="AQ230" i="37" s="1"/>
  <c r="AM230" i="37"/>
  <c r="AU230" i="37" s="1"/>
  <c r="AG230" i="37"/>
  <c r="AR230" i="37" s="1"/>
  <c r="C230" i="37" a="1"/>
  <c r="C230" i="37" s="1"/>
  <c r="B230" i="37"/>
  <c r="BB229" i="37"/>
  <c r="AP229" i="37"/>
  <c r="AO229" i="37"/>
  <c r="AQ229" i="37" s="1"/>
  <c r="AM229" i="37"/>
  <c r="AU229" i="37" s="1"/>
  <c r="AZ229" i="37"/>
  <c r="C229" i="37" a="1"/>
  <c r="C229" i="37" s="1"/>
  <c r="B229" i="37"/>
  <c r="C228" i="37" a="1"/>
  <c r="C228" i="37" s="1"/>
  <c r="B228" i="37"/>
  <c r="BB227" i="37"/>
  <c r="AZ227" i="37"/>
  <c r="AP227" i="37"/>
  <c r="AO227" i="37"/>
  <c r="AQ227" i="37" s="1"/>
  <c r="AM227" i="37"/>
  <c r="AU227" i="37" s="1"/>
  <c r="C227" i="37" a="1"/>
  <c r="C227" i="37" s="1"/>
  <c r="B227" i="37"/>
  <c r="BB226" i="37"/>
  <c r="AZ226" i="37"/>
  <c r="AP226" i="37"/>
  <c r="C226" i="37" a="1"/>
  <c r="C226" i="37" s="1"/>
  <c r="B226" i="37"/>
  <c r="BG225" i="37"/>
  <c r="BA225" i="37" s="1"/>
  <c r="BD225" i="37"/>
  <c r="AZ225" i="37"/>
  <c r="AP225" i="37"/>
  <c r="AO225" i="37"/>
  <c r="AQ225" i="37" s="1"/>
  <c r="AM225" i="37"/>
  <c r="AU225" i="37" s="1"/>
  <c r="BB225" i="37"/>
  <c r="C225" i="37" a="1"/>
  <c r="C225" i="37" s="1"/>
  <c r="B225" i="37"/>
  <c r="BB224" i="37"/>
  <c r="AP224" i="37"/>
  <c r="AO224" i="37"/>
  <c r="AQ224" i="37" s="1"/>
  <c r="AM224" i="37"/>
  <c r="AU224" i="37" s="1"/>
  <c r="AZ224" i="37"/>
  <c r="C224" i="37" a="1"/>
  <c r="C224" i="37" s="1"/>
  <c r="B224" i="37"/>
  <c r="C223" i="37" a="1"/>
  <c r="C223" i="37" s="1"/>
  <c r="B223" i="37"/>
  <c r="BB222" i="37"/>
  <c r="AZ222" i="37"/>
  <c r="AM222" i="37"/>
  <c r="AU222" i="37" s="1"/>
  <c r="C222" i="37" a="1"/>
  <c r="C222" i="37" s="1"/>
  <c r="B222" i="37"/>
  <c r="BB221" i="37"/>
  <c r="AZ221" i="37"/>
  <c r="C221" i="37" a="1"/>
  <c r="C221" i="37" s="1"/>
  <c r="B221" i="37"/>
  <c r="AZ220" i="37"/>
  <c r="AP220" i="37"/>
  <c r="AM220" i="37"/>
  <c r="AU220" i="37" s="1"/>
  <c r="AO220" i="37"/>
  <c r="AQ220" i="37" s="1"/>
  <c r="C220" i="37" a="1"/>
  <c r="C220" i="37" s="1"/>
  <c r="B220" i="37"/>
  <c r="AO219" i="37"/>
  <c r="AQ219" i="37" s="1"/>
  <c r="C219" i="37" a="1"/>
  <c r="C219" i="37" s="1"/>
  <c r="B219" i="37"/>
  <c r="AZ218" i="37"/>
  <c r="AP218" i="37"/>
  <c r="AO218" i="37"/>
  <c r="AQ218" i="37" s="1"/>
  <c r="AM218" i="37"/>
  <c r="AU218" i="37" s="1"/>
  <c r="BB218" i="37"/>
  <c r="C218" i="37" a="1"/>
  <c r="C218" i="37" s="1"/>
  <c r="B218" i="37"/>
  <c r="BB217" i="37"/>
  <c r="AZ217" i="37"/>
  <c r="AP217" i="37"/>
  <c r="C217" i="37" a="1"/>
  <c r="C217" i="37" s="1"/>
  <c r="B217" i="37"/>
  <c r="BB216" i="37"/>
  <c r="AZ216" i="37"/>
  <c r="AP216" i="37"/>
  <c r="AO216" i="37"/>
  <c r="AQ216" i="37" s="1"/>
  <c r="AM216" i="37"/>
  <c r="AU216" i="37" s="1"/>
  <c r="C216" i="37" a="1"/>
  <c r="C216" i="37" s="1"/>
  <c r="B216" i="37"/>
  <c r="C215" i="37"/>
  <c r="C215" i="37" a="1"/>
  <c r="B215" i="37"/>
  <c r="AZ214" i="37"/>
  <c r="AP214" i="37"/>
  <c r="AO214" i="37"/>
  <c r="AQ214" i="37" s="1"/>
  <c r="AM214" i="37"/>
  <c r="AU214" i="37" s="1"/>
  <c r="J214" i="37"/>
  <c r="C214" i="37" s="1" a="1"/>
  <c r="C214" i="37" s="1"/>
  <c r="B214" i="37"/>
  <c r="BB213" i="37"/>
  <c r="AZ213" i="37"/>
  <c r="AP213" i="37"/>
  <c r="AO213" i="37"/>
  <c r="AQ213" i="37" s="1"/>
  <c r="AM213" i="37"/>
  <c r="AU213" i="37" s="1"/>
  <c r="C213" i="37" a="1"/>
  <c r="C213" i="37" s="1"/>
  <c r="B213" i="37"/>
  <c r="C212" i="37" a="1"/>
  <c r="C212" i="37" s="1"/>
  <c r="B212" i="37"/>
  <c r="AM211" i="37"/>
  <c r="AU211" i="37" s="1"/>
  <c r="C211" i="37" a="1"/>
  <c r="C211" i="37" s="1"/>
  <c r="B211" i="37"/>
  <c r="BB210" i="37"/>
  <c r="AZ210" i="37"/>
  <c r="C210" i="37" a="1"/>
  <c r="C210" i="37" s="1"/>
  <c r="B210" i="37"/>
  <c r="AZ209" i="37"/>
  <c r="AP209" i="37"/>
  <c r="AO209" i="37"/>
  <c r="AQ209" i="37" s="1"/>
  <c r="AM209" i="37"/>
  <c r="AU209" i="37" s="1"/>
  <c r="BB209" i="37"/>
  <c r="C209" i="37" a="1"/>
  <c r="C209" i="37" s="1"/>
  <c r="B209" i="37"/>
  <c r="AZ208" i="37"/>
  <c r="AP208" i="37"/>
  <c r="AO208" i="37"/>
  <c r="AQ208" i="37" s="1"/>
  <c r="AM208" i="37"/>
  <c r="AU208" i="37" s="1"/>
  <c r="BB208" i="37"/>
  <c r="C208" i="37" a="1"/>
  <c r="C208" i="37" s="1"/>
  <c r="B208" i="37"/>
  <c r="BB207" i="37"/>
  <c r="AP207" i="37"/>
  <c r="AO207" i="37"/>
  <c r="AQ207" i="37" s="1"/>
  <c r="AM207" i="37"/>
  <c r="AU207" i="37" s="1"/>
  <c r="AZ207" i="37"/>
  <c r="C207" i="37" a="1"/>
  <c r="C207" i="37" s="1"/>
  <c r="B207" i="37"/>
  <c r="BB206" i="37"/>
  <c r="AZ206" i="37"/>
  <c r="C206" i="37" a="1"/>
  <c r="C206" i="37" s="1"/>
  <c r="B206" i="37"/>
  <c r="BB205" i="37"/>
  <c r="AZ205" i="37"/>
  <c r="AP205" i="37"/>
  <c r="AO205" i="37"/>
  <c r="AQ205" i="37" s="1"/>
  <c r="AM205" i="37"/>
  <c r="AU205" i="37" s="1"/>
  <c r="C205" i="37" a="1"/>
  <c r="C205" i="37" s="1"/>
  <c r="B205" i="37"/>
  <c r="BB204" i="37"/>
  <c r="AO204" i="37"/>
  <c r="AQ204" i="37" s="1"/>
  <c r="AM204" i="37"/>
  <c r="AU204" i="37" s="1"/>
  <c r="C204" i="37" a="1"/>
  <c r="C204" i="37" s="1"/>
  <c r="B204" i="37"/>
  <c r="BB203" i="37"/>
  <c r="AZ203" i="37"/>
  <c r="C203" i="37" a="1"/>
  <c r="C203" i="37" s="1"/>
  <c r="B203" i="37"/>
  <c r="AP202" i="37"/>
  <c r="AO202" i="37"/>
  <c r="AQ202" i="37" s="1"/>
  <c r="C202" i="37" a="1"/>
  <c r="C202" i="37" s="1"/>
  <c r="B202" i="37"/>
  <c r="AZ201" i="37"/>
  <c r="AP201" i="37"/>
  <c r="AO201" i="37"/>
  <c r="AQ201" i="37" s="1"/>
  <c r="AM201" i="37"/>
  <c r="AU201" i="37" s="1"/>
  <c r="BB201" i="37"/>
  <c r="C201" i="37" a="1"/>
  <c r="C201" i="37" s="1"/>
  <c r="B201" i="37"/>
  <c r="AZ200" i="37"/>
  <c r="AP200" i="37"/>
  <c r="AO200" i="37"/>
  <c r="AQ200" i="37" s="1"/>
  <c r="AM200" i="37"/>
  <c r="AU200" i="37" s="1"/>
  <c r="BB200" i="37"/>
  <c r="C200" i="37"/>
  <c r="C200" i="37" a="1"/>
  <c r="B200" i="37"/>
  <c r="C199" i="37" a="1"/>
  <c r="C199" i="37" s="1"/>
  <c r="B199" i="37"/>
  <c r="C198" i="37" a="1"/>
  <c r="C198" i="37" s="1"/>
  <c r="B198" i="37"/>
  <c r="BB197" i="37"/>
  <c r="AP197" i="37"/>
  <c r="AO197" i="37"/>
  <c r="AQ197" i="37" s="1"/>
  <c r="AM197" i="37"/>
  <c r="AU197" i="37" s="1"/>
  <c r="C197" i="37" a="1"/>
  <c r="C197" i="37" s="1"/>
  <c r="B197" i="37"/>
  <c r="C196" i="37"/>
  <c r="C196" i="37" a="1"/>
  <c r="B196" i="37"/>
  <c r="C195" i="37" a="1"/>
  <c r="C195" i="37" s="1"/>
  <c r="B195" i="37"/>
  <c r="BB194" i="37"/>
  <c r="AZ194" i="37"/>
  <c r="AP194" i="37"/>
  <c r="AO194" i="37"/>
  <c r="AQ194" i="37" s="1"/>
  <c r="C194" i="37" a="1"/>
  <c r="C194" i="37" s="1"/>
  <c r="B194" i="37"/>
  <c r="AZ193" i="37"/>
  <c r="AP193" i="37"/>
  <c r="AO193" i="37"/>
  <c r="AQ193" i="37" s="1"/>
  <c r="AM193" i="37"/>
  <c r="AU193" i="37" s="1"/>
  <c r="BB193" i="37"/>
  <c r="AG193" i="37"/>
  <c r="AR193" i="37" s="1"/>
  <c r="C193" i="37" a="1"/>
  <c r="C193" i="37" s="1"/>
  <c r="B193" i="37"/>
  <c r="AZ192" i="37"/>
  <c r="AP192" i="37"/>
  <c r="AO192" i="37"/>
  <c r="AQ192" i="37" s="1"/>
  <c r="AM192" i="37"/>
  <c r="AU192" i="37" s="1"/>
  <c r="BB192" i="37"/>
  <c r="C192" i="37" a="1"/>
  <c r="C192" i="37" s="1"/>
  <c r="B192" i="37"/>
  <c r="BB191" i="37"/>
  <c r="C191" i="37" a="1"/>
  <c r="C191" i="37" s="1"/>
  <c r="B191" i="37"/>
  <c r="C190" i="37" a="1"/>
  <c r="C190" i="37" s="1"/>
  <c r="B190" i="37"/>
  <c r="AZ189" i="37"/>
  <c r="AP189" i="37"/>
  <c r="C189" i="37"/>
  <c r="C189" i="37" a="1"/>
  <c r="B189" i="37"/>
  <c r="BB188" i="37"/>
  <c r="AZ188" i="37"/>
  <c r="AO188" i="37"/>
  <c r="AQ188" i="37" s="1"/>
  <c r="AM188" i="37"/>
  <c r="AU188" i="37" s="1"/>
  <c r="AP188" i="37"/>
  <c r="C188" i="37" a="1"/>
  <c r="C188" i="37" s="1"/>
  <c r="B188" i="37"/>
  <c r="AM187" i="37"/>
  <c r="AU187" i="37" s="1"/>
  <c r="C187" i="37" a="1"/>
  <c r="C187" i="37" s="1"/>
  <c r="B187" i="37"/>
  <c r="BB186" i="37"/>
  <c r="AZ186" i="37"/>
  <c r="AP186" i="37"/>
  <c r="AO186" i="37"/>
  <c r="AQ186" i="37" s="1"/>
  <c r="AM186" i="37"/>
  <c r="AU186" i="37" s="1"/>
  <c r="C186" i="37" a="1"/>
  <c r="C186" i="37" s="1"/>
  <c r="B186" i="37"/>
  <c r="AZ185" i="37"/>
  <c r="AP185" i="37"/>
  <c r="AO185" i="37"/>
  <c r="AQ185" i="37" s="1"/>
  <c r="AM185" i="37"/>
  <c r="AU185" i="37" s="1"/>
  <c r="BB185" i="37"/>
  <c r="C185" i="37" a="1"/>
  <c r="C185" i="37" s="1"/>
  <c r="B185" i="37"/>
  <c r="AZ184" i="37"/>
  <c r="AP184" i="37"/>
  <c r="AO184" i="37"/>
  <c r="AQ184" i="37" s="1"/>
  <c r="AM184" i="37"/>
  <c r="AU184" i="37" s="1"/>
  <c r="BB184" i="37"/>
  <c r="AG184" i="37"/>
  <c r="AR184" i="37" s="1"/>
  <c r="C184" i="37" a="1"/>
  <c r="C184" i="37" s="1"/>
  <c r="B184" i="37"/>
  <c r="C183" i="37" a="1"/>
  <c r="C183" i="37" s="1"/>
  <c r="B183" i="37"/>
  <c r="C182" i="37" a="1"/>
  <c r="C182" i="37" s="1"/>
  <c r="B182" i="37"/>
  <c r="AP181" i="37"/>
  <c r="C181" i="37" a="1"/>
  <c r="C181" i="37" s="1"/>
  <c r="B181" i="37"/>
  <c r="BB180" i="37"/>
  <c r="AZ180" i="37"/>
  <c r="AO180" i="37"/>
  <c r="AQ180" i="37" s="1"/>
  <c r="AG180" i="37"/>
  <c r="AR180" i="37" s="1"/>
  <c r="C180" i="37" a="1"/>
  <c r="C180" i="37" s="1"/>
  <c r="B180" i="37"/>
  <c r="BB179" i="37"/>
  <c r="C179" i="37" a="1"/>
  <c r="C179" i="37" s="1"/>
  <c r="B179" i="37"/>
  <c r="AP178" i="37"/>
  <c r="AO178" i="37"/>
  <c r="AQ178" i="37" s="1"/>
  <c r="C178" i="37" a="1"/>
  <c r="C178" i="37" s="1"/>
  <c r="B178" i="37"/>
  <c r="AZ177" i="37"/>
  <c r="AP177" i="37"/>
  <c r="AO177" i="37"/>
  <c r="AQ177" i="37" s="1"/>
  <c r="AM177" i="37"/>
  <c r="AU177" i="37" s="1"/>
  <c r="BB177" i="37"/>
  <c r="C177" i="37" a="1"/>
  <c r="C177" i="37" s="1"/>
  <c r="B177" i="37"/>
  <c r="AZ176" i="37"/>
  <c r="AP176" i="37"/>
  <c r="AO176" i="37"/>
  <c r="AQ176" i="37" s="1"/>
  <c r="AM176" i="37"/>
  <c r="AU176" i="37" s="1"/>
  <c r="BB176" i="37"/>
  <c r="C176" i="37" a="1"/>
  <c r="C176" i="37" s="1"/>
  <c r="B176" i="37"/>
  <c r="BB175" i="37"/>
  <c r="AP175" i="37"/>
  <c r="AO175" i="37"/>
  <c r="AQ175" i="37" s="1"/>
  <c r="AM175" i="37"/>
  <c r="AU175" i="37" s="1"/>
  <c r="AZ175" i="37"/>
  <c r="C175" i="37" a="1"/>
  <c r="C175" i="37" s="1"/>
  <c r="B175" i="37"/>
  <c r="BB174" i="37"/>
  <c r="AZ174" i="37"/>
  <c r="AP174" i="37"/>
  <c r="AO174" i="37"/>
  <c r="AQ174" i="37" s="1"/>
  <c r="AM174" i="37"/>
  <c r="AU174" i="37" s="1"/>
  <c r="C174" i="37" a="1"/>
  <c r="C174" i="37" s="1"/>
  <c r="B174" i="37"/>
  <c r="C173" i="37" a="1"/>
  <c r="C173" i="37" s="1"/>
  <c r="B173" i="37"/>
  <c r="AZ172" i="37"/>
  <c r="C172" i="37" a="1"/>
  <c r="C172" i="37" s="1"/>
  <c r="B172" i="37"/>
  <c r="BB171" i="37"/>
  <c r="C171" i="37" a="1"/>
  <c r="C171" i="37" s="1"/>
  <c r="B171" i="37"/>
  <c r="C170" i="37" a="1"/>
  <c r="C170" i="37" s="1"/>
  <c r="B170" i="37"/>
  <c r="AZ169" i="37"/>
  <c r="AP169" i="37"/>
  <c r="AO169" i="37"/>
  <c r="AQ169" i="37" s="1"/>
  <c r="AM169" i="37"/>
  <c r="AU169" i="37" s="1"/>
  <c r="BB169" i="37"/>
  <c r="C169" i="37" a="1"/>
  <c r="C169" i="37" s="1"/>
  <c r="B169" i="37"/>
  <c r="AP168" i="37"/>
  <c r="AO168" i="37"/>
  <c r="AQ168" i="37" s="1"/>
  <c r="AM168" i="37"/>
  <c r="AU168" i="37" s="1"/>
  <c r="BB168" i="37"/>
  <c r="C168" i="37" a="1"/>
  <c r="C168" i="37" s="1"/>
  <c r="B168" i="37"/>
  <c r="BB167" i="37"/>
  <c r="AP167" i="37"/>
  <c r="AO167" i="37"/>
  <c r="AQ167" i="37" s="1"/>
  <c r="AM167" i="37"/>
  <c r="AU167" i="37" s="1"/>
  <c r="AZ167" i="37"/>
  <c r="C167" i="37" a="1"/>
  <c r="C167" i="37" s="1"/>
  <c r="B167" i="37"/>
  <c r="C166" i="37" a="1"/>
  <c r="C166" i="37" s="1"/>
  <c r="B166" i="37"/>
  <c r="BB165" i="37"/>
  <c r="AZ165" i="37"/>
  <c r="AP165" i="37"/>
  <c r="AO165" i="37"/>
  <c r="AQ165" i="37" s="1"/>
  <c r="AM165" i="37"/>
  <c r="AU165" i="37" s="1"/>
  <c r="C165" i="37" a="1"/>
  <c r="C165" i="37" s="1"/>
  <c r="B165" i="37"/>
  <c r="C164" i="37" a="1"/>
  <c r="C164" i="37" s="1"/>
  <c r="B164" i="37"/>
  <c r="C163" i="37" a="1"/>
  <c r="C163" i="37" s="1"/>
  <c r="B163" i="37"/>
  <c r="C162" i="37" a="1"/>
  <c r="C162" i="37" s="1"/>
  <c r="B162" i="37"/>
  <c r="AZ161" i="37"/>
  <c r="AP161" i="37"/>
  <c r="AO161" i="37"/>
  <c r="AQ161" i="37" s="1"/>
  <c r="AM161" i="37"/>
  <c r="AU161" i="37" s="1"/>
  <c r="BB161" i="37"/>
  <c r="AG161" i="37"/>
  <c r="AR161" i="37" s="1"/>
  <c r="AF161" i="37"/>
  <c r="AL161" i="37" s="1" a="1"/>
  <c r="AL161" i="37" s="1"/>
  <c r="C161" i="37" a="1"/>
  <c r="C161" i="37" s="1"/>
  <c r="B161" i="37"/>
  <c r="AP160" i="37"/>
  <c r="AO160" i="37"/>
  <c r="AQ160" i="37" s="1"/>
  <c r="AM160" i="37"/>
  <c r="AU160" i="37" s="1"/>
  <c r="BB160" i="37"/>
  <c r="AG160" i="37"/>
  <c r="C160" i="37" a="1"/>
  <c r="C160" i="37" s="1"/>
  <c r="B160" i="37"/>
  <c r="AP159" i="37"/>
  <c r="AO159" i="37"/>
  <c r="AQ159" i="37" s="1"/>
  <c r="C159" i="37" a="1"/>
  <c r="C159" i="37" s="1"/>
  <c r="B159" i="37"/>
  <c r="BB158" i="37"/>
  <c r="AZ158" i="37"/>
  <c r="AP158" i="37"/>
  <c r="AO158" i="37"/>
  <c r="AQ158" i="37" s="1"/>
  <c r="AM158" i="37"/>
  <c r="AU158" i="37" s="1"/>
  <c r="C158" i="37" a="1"/>
  <c r="C158" i="37" s="1"/>
  <c r="B158" i="37"/>
  <c r="BB157" i="37"/>
  <c r="C157" i="37" a="1"/>
  <c r="C157" i="37" s="1"/>
  <c r="B157" i="37"/>
  <c r="AZ156" i="37"/>
  <c r="C156" i="37" a="1"/>
  <c r="C156" i="37" s="1"/>
  <c r="B156" i="37"/>
  <c r="AZ155" i="37"/>
  <c r="C155" i="37" a="1"/>
  <c r="C155" i="37" s="1"/>
  <c r="B155" i="37"/>
  <c r="AZ154" i="37"/>
  <c r="C154" i="37" a="1"/>
  <c r="C154" i="37" s="1"/>
  <c r="B154" i="37"/>
  <c r="AZ153" i="37"/>
  <c r="AP153" i="37"/>
  <c r="AO153" i="37"/>
  <c r="AQ153" i="37" s="1"/>
  <c r="AM153" i="37"/>
  <c r="AU153" i="37" s="1"/>
  <c r="BB153" i="37"/>
  <c r="C153" i="37"/>
  <c r="C153" i="37" a="1"/>
  <c r="B153" i="37"/>
  <c r="AP152" i="37"/>
  <c r="AO152" i="37"/>
  <c r="AQ152" i="37" s="1"/>
  <c r="AM152" i="37"/>
  <c r="AU152" i="37" s="1"/>
  <c r="BB152" i="37"/>
  <c r="C152" i="37" a="1"/>
  <c r="C152" i="37" s="1"/>
  <c r="B152" i="37"/>
  <c r="C151" i="37" a="1"/>
  <c r="C151" i="37" s="1"/>
  <c r="B151" i="37"/>
  <c r="C150" i="37" a="1"/>
  <c r="C150" i="37" s="1"/>
  <c r="B150" i="37"/>
  <c r="AZ149" i="37"/>
  <c r="C149" i="37" a="1"/>
  <c r="C149" i="37" s="1"/>
  <c r="B149" i="37"/>
  <c r="AZ148" i="37"/>
  <c r="C148" i="37" a="1"/>
  <c r="C148" i="37" s="1"/>
  <c r="B148" i="37"/>
  <c r="C147" i="37" a="1"/>
  <c r="C147" i="37" s="1"/>
  <c r="B147" i="37"/>
  <c r="AP146" i="37"/>
  <c r="AO146" i="37"/>
  <c r="AQ146" i="37" s="1"/>
  <c r="C146" i="37" a="1"/>
  <c r="C146" i="37" s="1"/>
  <c r="B146" i="37"/>
  <c r="AZ145" i="37"/>
  <c r="AP145" i="37"/>
  <c r="AO145" i="37"/>
  <c r="AQ145" i="37" s="1"/>
  <c r="AM145" i="37"/>
  <c r="AU145" i="37" s="1"/>
  <c r="BB145" i="37"/>
  <c r="C145" i="37" a="1"/>
  <c r="C145" i="37" s="1"/>
  <c r="B145" i="37"/>
  <c r="AP144" i="37"/>
  <c r="AO144" i="37"/>
  <c r="AQ144" i="37" s="1"/>
  <c r="AM144" i="37"/>
  <c r="AU144" i="37" s="1"/>
  <c r="BB144" i="37"/>
  <c r="C144" i="37" a="1"/>
  <c r="C144" i="37" s="1"/>
  <c r="B144" i="37"/>
  <c r="BB143" i="37"/>
  <c r="AP143" i="37"/>
  <c r="AO143" i="37"/>
  <c r="AQ143" i="37" s="1"/>
  <c r="AM143" i="37"/>
  <c r="AU143" i="37" s="1"/>
  <c r="C143" i="37" a="1"/>
  <c r="C143" i="37" s="1"/>
  <c r="B143" i="37"/>
  <c r="BB142" i="37"/>
  <c r="AZ142" i="37"/>
  <c r="AP142" i="37"/>
  <c r="C142" i="37" a="1"/>
  <c r="C142" i="37" s="1"/>
  <c r="B142" i="37"/>
  <c r="C141" i="37" a="1"/>
  <c r="C141" i="37" s="1"/>
  <c r="B141" i="37"/>
  <c r="C140" i="37" a="1"/>
  <c r="C140" i="37" s="1"/>
  <c r="B140" i="37"/>
  <c r="BB139" i="37"/>
  <c r="AZ139" i="37"/>
  <c r="AM139" i="37"/>
  <c r="AU139" i="37" s="1"/>
  <c r="C139" i="37" a="1"/>
  <c r="C139" i="37" s="1"/>
  <c r="B139" i="37"/>
  <c r="C138" i="37" a="1"/>
  <c r="C138" i="37" s="1"/>
  <c r="B138" i="37"/>
  <c r="AZ137" i="37"/>
  <c r="AP137" i="37"/>
  <c r="AO137" i="37"/>
  <c r="AQ137" i="37" s="1"/>
  <c r="AM137" i="37"/>
  <c r="AU137" i="37" s="1"/>
  <c r="BB137" i="37"/>
  <c r="C137" i="37" a="1"/>
  <c r="C137" i="37" s="1"/>
  <c r="B137" i="37"/>
  <c r="AP136" i="37"/>
  <c r="AO136" i="37"/>
  <c r="AM136" i="37"/>
  <c r="AU136" i="37" s="1"/>
  <c r="BB136" i="37"/>
  <c r="AG136" i="37"/>
  <c r="C136" i="37" a="1"/>
  <c r="C136" i="37" s="1"/>
  <c r="B136" i="37"/>
  <c r="C135" i="37" a="1"/>
  <c r="C135" i="37" s="1"/>
  <c r="B135" i="37"/>
  <c r="AP134" i="37"/>
  <c r="AO134" i="37"/>
  <c r="AQ134" i="37" s="1"/>
  <c r="AM134" i="37"/>
  <c r="AU134" i="37" s="1"/>
  <c r="C134" i="37" a="1"/>
  <c r="C134" i="37" s="1"/>
  <c r="B134" i="37"/>
  <c r="AZ133" i="37"/>
  <c r="C133" i="37"/>
  <c r="C133" i="37" a="1"/>
  <c r="B133" i="37"/>
  <c r="BB132" i="37"/>
  <c r="AZ132" i="37"/>
  <c r="AO132" i="37"/>
  <c r="AQ132" i="37" s="1"/>
  <c r="AM132" i="37"/>
  <c r="AU132" i="37" s="1"/>
  <c r="AP132" i="37"/>
  <c r="C132" i="37" a="1"/>
  <c r="C132" i="37" s="1"/>
  <c r="B132" i="37"/>
  <c r="BB131" i="37"/>
  <c r="AZ131" i="37"/>
  <c r="AM131" i="37"/>
  <c r="AU131" i="37" s="1"/>
  <c r="C131" i="37" a="1"/>
  <c r="C131" i="37" s="1"/>
  <c r="B131" i="37"/>
  <c r="BB130" i="37"/>
  <c r="AZ130" i="37"/>
  <c r="AP130" i="37"/>
  <c r="AO130" i="37"/>
  <c r="AQ130" i="37" s="1"/>
  <c r="AM130" i="37"/>
  <c r="AU130" i="37" s="1"/>
  <c r="C130" i="37" a="1"/>
  <c r="C130" i="37" s="1"/>
  <c r="B130" i="37"/>
  <c r="AZ129" i="37"/>
  <c r="AP129" i="37"/>
  <c r="AO129" i="37"/>
  <c r="AQ129" i="37" s="1"/>
  <c r="AM129" i="37"/>
  <c r="AU129" i="37" s="1"/>
  <c r="BB129" i="37"/>
  <c r="C129" i="37" a="1"/>
  <c r="C129" i="37" s="1"/>
  <c r="B129" i="37"/>
  <c r="AP128" i="37"/>
  <c r="AO128" i="37"/>
  <c r="AQ128" i="37" s="1"/>
  <c r="AM128" i="37"/>
  <c r="AU128" i="37" s="1"/>
  <c r="AY128" i="37" s="1"/>
  <c r="BE128" i="37" s="1"/>
  <c r="BB128" i="37"/>
  <c r="AG128" i="37"/>
  <c r="AR128" i="37" s="1"/>
  <c r="C128" i="37" a="1"/>
  <c r="C128" i="37" s="1"/>
  <c r="B128" i="37"/>
  <c r="AM127" i="37"/>
  <c r="AU127" i="37" s="1"/>
  <c r="C127" i="37" a="1"/>
  <c r="C127" i="37" s="1"/>
  <c r="B127" i="37"/>
  <c r="BB126" i="37"/>
  <c r="AZ126" i="37"/>
  <c r="AM126" i="37"/>
  <c r="AU126" i="37" s="1"/>
  <c r="C126" i="37" a="1"/>
  <c r="C126" i="37" s="1"/>
  <c r="B126" i="37"/>
  <c r="AZ125" i="37"/>
  <c r="C125" i="37" a="1"/>
  <c r="C125" i="37" s="1"/>
  <c r="B125" i="37"/>
  <c r="C124" i="37" a="1"/>
  <c r="C124" i="37" s="1"/>
  <c r="B124" i="37"/>
  <c r="BB123" i="37"/>
  <c r="AZ123" i="37"/>
  <c r="AM123" i="37"/>
  <c r="AU123" i="37" s="1"/>
  <c r="C123" i="37" a="1"/>
  <c r="C123" i="37" s="1"/>
  <c r="B123" i="37"/>
  <c r="BB122" i="37"/>
  <c r="AZ122" i="37"/>
  <c r="C122" i="37" a="1"/>
  <c r="C122" i="37" s="1"/>
  <c r="B122" i="37"/>
  <c r="AZ121" i="37"/>
  <c r="AP121" i="37"/>
  <c r="AO121" i="37"/>
  <c r="AQ121" i="37" s="1"/>
  <c r="AM121" i="37"/>
  <c r="AU121" i="37" s="1"/>
  <c r="BB121" i="37"/>
  <c r="AG121" i="37"/>
  <c r="AR121" i="37" s="1"/>
  <c r="C121" i="37" a="1"/>
  <c r="C121" i="37" s="1"/>
  <c r="B121" i="37"/>
  <c r="AP120" i="37"/>
  <c r="AO120" i="37"/>
  <c r="AQ120" i="37" s="1"/>
  <c r="AM120" i="37"/>
  <c r="AU120" i="37" s="1"/>
  <c r="BB120" i="37"/>
  <c r="C120" i="37" a="1"/>
  <c r="C120" i="37" s="1"/>
  <c r="B120" i="37"/>
  <c r="C119" i="37" a="1"/>
  <c r="C119" i="37" s="1"/>
  <c r="B119" i="37"/>
  <c r="AM118" i="37"/>
  <c r="AU118" i="37" s="1"/>
  <c r="C118" i="37" a="1"/>
  <c r="C118" i="37" s="1"/>
  <c r="B118" i="37"/>
  <c r="BB117" i="37"/>
  <c r="AZ117" i="37"/>
  <c r="AM117" i="37"/>
  <c r="AU117" i="37" s="1"/>
  <c r="C117" i="37" a="1"/>
  <c r="C117" i="37" s="1"/>
  <c r="B117" i="37"/>
  <c r="BB116" i="37"/>
  <c r="AZ116" i="37"/>
  <c r="AO116" i="37"/>
  <c r="AQ116" i="37" s="1"/>
  <c r="AM116" i="37"/>
  <c r="AU116" i="37" s="1"/>
  <c r="AP116" i="37"/>
  <c r="AG116" i="37"/>
  <c r="AR116" i="37" s="1"/>
  <c r="C116" i="37" a="1"/>
  <c r="C116" i="37" s="1"/>
  <c r="B116" i="37"/>
  <c r="C115" i="37" a="1"/>
  <c r="C115" i="37" s="1"/>
  <c r="B115" i="37"/>
  <c r="BB114" i="37"/>
  <c r="AZ114" i="37"/>
  <c r="AP114" i="37"/>
  <c r="AO114" i="37"/>
  <c r="AQ114" i="37" s="1"/>
  <c r="AM114" i="37"/>
  <c r="AU114" i="37" s="1"/>
  <c r="C114" i="37" a="1"/>
  <c r="C114" i="37" s="1"/>
  <c r="B114" i="37"/>
  <c r="AZ113" i="37"/>
  <c r="AP113" i="37"/>
  <c r="AO113" i="37"/>
  <c r="AQ113" i="37" s="1"/>
  <c r="AM113" i="37"/>
  <c r="AU113" i="37" s="1"/>
  <c r="BB113" i="37"/>
  <c r="AG113" i="37"/>
  <c r="AR113" i="37" s="1"/>
  <c r="AF113" i="37"/>
  <c r="C113" i="37" a="1"/>
  <c r="C113" i="37" s="1"/>
  <c r="B113" i="37"/>
  <c r="AP112" i="37"/>
  <c r="AO112" i="37"/>
  <c r="AQ112" i="37" s="1"/>
  <c r="AM112" i="37"/>
  <c r="AU112" i="37" s="1"/>
  <c r="BB112" i="37"/>
  <c r="C112" i="37" a="1"/>
  <c r="C112" i="37" s="1"/>
  <c r="B112" i="37"/>
  <c r="C111" i="37" a="1"/>
  <c r="C111" i="37" s="1"/>
  <c r="B111" i="37"/>
  <c r="C110" i="37" a="1"/>
  <c r="C110" i="37" s="1"/>
  <c r="B110" i="37"/>
  <c r="AP109" i="37"/>
  <c r="C109" i="37" a="1"/>
  <c r="C109" i="37" s="1"/>
  <c r="B109" i="37"/>
  <c r="BB108" i="37"/>
  <c r="AZ108" i="37"/>
  <c r="AO108" i="37"/>
  <c r="AQ108" i="37" s="1"/>
  <c r="C108" i="37" a="1"/>
  <c r="C108" i="37" s="1"/>
  <c r="B108" i="37"/>
  <c r="BB107" i="37"/>
  <c r="AZ107" i="37"/>
  <c r="AM107" i="37"/>
  <c r="AU107" i="37" s="1"/>
  <c r="C107" i="37" a="1"/>
  <c r="C107" i="37" s="1"/>
  <c r="B107" i="37"/>
  <c r="C106" i="37" a="1"/>
  <c r="C106" i="37" s="1"/>
  <c r="B106" i="37"/>
  <c r="AZ105" i="37"/>
  <c r="AP105" i="37"/>
  <c r="AO105" i="37"/>
  <c r="AQ105" i="37" s="1"/>
  <c r="AM105" i="37"/>
  <c r="AU105" i="37" s="1"/>
  <c r="BB105" i="37"/>
  <c r="C105" i="37" a="1"/>
  <c r="C105" i="37" s="1"/>
  <c r="B105" i="37"/>
  <c r="AP104" i="37"/>
  <c r="AO104" i="37"/>
  <c r="AQ104" i="37" s="1"/>
  <c r="AM104" i="37"/>
  <c r="AU104" i="37" s="1"/>
  <c r="BB104" i="37"/>
  <c r="C104" i="37" a="1"/>
  <c r="C104" i="37" s="1"/>
  <c r="B104" i="37"/>
  <c r="BB103" i="37"/>
  <c r="AM103" i="37"/>
  <c r="AU103" i="37" s="1"/>
  <c r="C103" i="37" a="1"/>
  <c r="C103" i="37" s="1"/>
  <c r="B103" i="37"/>
  <c r="AZ102" i="37"/>
  <c r="C102" i="37" a="1"/>
  <c r="C102" i="37" s="1"/>
  <c r="B102" i="37"/>
  <c r="BB101" i="37"/>
  <c r="AM101" i="37"/>
  <c r="AU101" i="37" s="1"/>
  <c r="C101" i="37" a="1"/>
  <c r="C101" i="37" s="1"/>
  <c r="B101" i="37"/>
  <c r="BB100" i="37"/>
  <c r="AZ100" i="37"/>
  <c r="AO100" i="37"/>
  <c r="AQ100" i="37" s="1"/>
  <c r="AM100" i="37"/>
  <c r="AU100" i="37" s="1"/>
  <c r="AP100" i="37"/>
  <c r="C100" i="37" a="1"/>
  <c r="C100" i="37" s="1"/>
  <c r="B100" i="37"/>
  <c r="BB99" i="37"/>
  <c r="AZ99" i="37"/>
  <c r="C99" i="37" a="1"/>
  <c r="C99" i="37" s="1"/>
  <c r="B99" i="37"/>
  <c r="BB98" i="37"/>
  <c r="AZ98" i="37"/>
  <c r="AP98" i="37"/>
  <c r="AO98" i="37"/>
  <c r="AQ98" i="37" s="1"/>
  <c r="AM98" i="37"/>
  <c r="AU98" i="37" s="1"/>
  <c r="AG98" i="37"/>
  <c r="C98" i="37"/>
  <c r="C98" i="37" a="1"/>
  <c r="B98" i="37"/>
  <c r="AZ97" i="37"/>
  <c r="AP97" i="37"/>
  <c r="AO97" i="37"/>
  <c r="AQ97" i="37" s="1"/>
  <c r="AM97" i="37"/>
  <c r="AU97" i="37" s="1"/>
  <c r="BB97" i="37"/>
  <c r="C97" i="37" a="1"/>
  <c r="C97" i="37" s="1"/>
  <c r="B97" i="37"/>
  <c r="AP96" i="37"/>
  <c r="AO96" i="37"/>
  <c r="AQ96" i="37" s="1"/>
  <c r="AM96" i="37"/>
  <c r="AU96" i="37" s="1"/>
  <c r="BB96" i="37"/>
  <c r="C96" i="37" a="1"/>
  <c r="C96" i="37" s="1"/>
  <c r="B96" i="37"/>
  <c r="AP95" i="37"/>
  <c r="AO95" i="37"/>
  <c r="AQ95" i="37" s="1"/>
  <c r="AM95" i="37"/>
  <c r="AU95" i="37" s="1"/>
  <c r="C95" i="37" a="1"/>
  <c r="C95" i="37" s="1"/>
  <c r="B95" i="37"/>
  <c r="BB94" i="37"/>
  <c r="AZ94" i="37"/>
  <c r="C94" i="37" a="1"/>
  <c r="C94" i="37" s="1"/>
  <c r="B94" i="37"/>
  <c r="AZ93" i="37"/>
  <c r="C93" i="37" a="1"/>
  <c r="C93" i="37" s="1"/>
  <c r="B93" i="37"/>
  <c r="AO92" i="37"/>
  <c r="AQ92" i="37" s="1"/>
  <c r="AM92" i="37"/>
  <c r="AU92" i="37" s="1"/>
  <c r="C92" i="37" a="1"/>
  <c r="C92" i="37" s="1"/>
  <c r="B92" i="37"/>
  <c r="BB91" i="37"/>
  <c r="AZ91" i="37"/>
  <c r="AM91" i="37"/>
  <c r="AU91" i="37" s="1"/>
  <c r="C91" i="37" a="1"/>
  <c r="C91" i="37" s="1"/>
  <c r="B91" i="37"/>
  <c r="C90" i="37" a="1"/>
  <c r="C90" i="37" s="1"/>
  <c r="B90" i="37"/>
  <c r="AZ89" i="37"/>
  <c r="AP89" i="37"/>
  <c r="AO89" i="37"/>
  <c r="AQ89" i="37" s="1"/>
  <c r="AM89" i="37"/>
  <c r="AU89" i="37" s="1"/>
  <c r="BB89" i="37"/>
  <c r="C89" i="37" a="1"/>
  <c r="C89" i="37" s="1"/>
  <c r="B89" i="37"/>
  <c r="AP88" i="37"/>
  <c r="AO88" i="37"/>
  <c r="AQ88" i="37" s="1"/>
  <c r="AM88" i="37"/>
  <c r="AU88" i="37" s="1"/>
  <c r="BB88" i="37"/>
  <c r="AG88" i="37"/>
  <c r="AR88" i="37" s="1"/>
  <c r="C88" i="37" a="1"/>
  <c r="C88" i="37" s="1"/>
  <c r="B88" i="37"/>
  <c r="C87" i="37"/>
  <c r="C87" i="37" a="1"/>
  <c r="B87" i="37"/>
  <c r="AP86" i="37"/>
  <c r="AO86" i="37"/>
  <c r="AQ86" i="37" s="1"/>
  <c r="AM86" i="37"/>
  <c r="AU86" i="37" s="1"/>
  <c r="C86" i="37" a="1"/>
  <c r="C86" i="37" s="1"/>
  <c r="B86" i="37"/>
  <c r="BB85" i="37"/>
  <c r="AZ85" i="37"/>
  <c r="C85" i="37" a="1"/>
  <c r="C85" i="37" s="1"/>
  <c r="B85" i="37"/>
  <c r="BB84" i="37"/>
  <c r="AZ84" i="37"/>
  <c r="AO84" i="37"/>
  <c r="AQ84" i="37" s="1"/>
  <c r="AM84" i="37"/>
  <c r="AU84" i="37" s="1"/>
  <c r="AP84" i="37"/>
  <c r="C84" i="37" a="1"/>
  <c r="C84" i="37" s="1"/>
  <c r="B84" i="37"/>
  <c r="BB83" i="37"/>
  <c r="AZ83" i="37"/>
  <c r="AM83" i="37"/>
  <c r="AU83" i="37" s="1"/>
  <c r="C83" i="37" a="1"/>
  <c r="C83" i="37" s="1"/>
  <c r="B83" i="37"/>
  <c r="BB82" i="37"/>
  <c r="AZ82" i="37"/>
  <c r="AP82" i="37"/>
  <c r="AO82" i="37"/>
  <c r="AQ82" i="37" s="1"/>
  <c r="AM82" i="37"/>
  <c r="AU82" i="37" s="1"/>
  <c r="C82" i="37" a="1"/>
  <c r="C82" i="37" s="1"/>
  <c r="B82" i="37"/>
  <c r="AZ81" i="37"/>
  <c r="AP81" i="37"/>
  <c r="AO81" i="37"/>
  <c r="AQ81" i="37" s="1"/>
  <c r="AM81" i="37"/>
  <c r="AU81" i="37" s="1"/>
  <c r="BB81" i="37"/>
  <c r="C81" i="37" a="1"/>
  <c r="C81" i="37" s="1"/>
  <c r="B81" i="37"/>
  <c r="AP80" i="37"/>
  <c r="AO80" i="37"/>
  <c r="AQ80" i="37" s="1"/>
  <c r="AM80" i="37"/>
  <c r="AU80" i="37" s="1"/>
  <c r="BB80" i="37"/>
  <c r="AG80" i="37"/>
  <c r="AR80" i="37" s="1"/>
  <c r="AF80" i="37"/>
  <c r="C80" i="37" a="1"/>
  <c r="C80" i="37" s="1"/>
  <c r="B80" i="37"/>
  <c r="AP79" i="37"/>
  <c r="AO79" i="37"/>
  <c r="AQ79" i="37" s="1"/>
  <c r="AM79" i="37"/>
  <c r="AU79" i="37" s="1"/>
  <c r="C79" i="37" a="1"/>
  <c r="C79" i="37" s="1"/>
  <c r="B79" i="37"/>
  <c r="BB78" i="37"/>
  <c r="AZ78" i="37"/>
  <c r="C78" i="37" a="1"/>
  <c r="C78" i="37" s="1"/>
  <c r="B78" i="37"/>
  <c r="C77" i="37" a="1"/>
  <c r="C77" i="37" s="1"/>
  <c r="B77" i="37"/>
  <c r="BB76" i="37"/>
  <c r="AZ76" i="37"/>
  <c r="AO76" i="37"/>
  <c r="AQ76" i="37" s="1"/>
  <c r="AM76" i="37"/>
  <c r="AU76" i="37" s="1"/>
  <c r="C76" i="37" a="1"/>
  <c r="C76" i="37" s="1"/>
  <c r="B76" i="37"/>
  <c r="BB75" i="37"/>
  <c r="AZ75" i="37"/>
  <c r="AM75" i="37"/>
  <c r="AU75" i="37" s="1"/>
  <c r="C75" i="37" a="1"/>
  <c r="C75" i="37" s="1"/>
  <c r="B75" i="37"/>
  <c r="C74" i="37"/>
  <c r="C74" i="37" a="1"/>
  <c r="B74" i="37"/>
  <c r="AZ73" i="37"/>
  <c r="AP73" i="37"/>
  <c r="AO73" i="37"/>
  <c r="AM73" i="37"/>
  <c r="AU73" i="37" s="1"/>
  <c r="BB73" i="37"/>
  <c r="C73" i="37" a="1"/>
  <c r="C73" i="37" s="1"/>
  <c r="B73" i="37"/>
  <c r="AP72" i="37"/>
  <c r="AO72" i="37"/>
  <c r="AQ72" i="37" s="1"/>
  <c r="AM72" i="37"/>
  <c r="AU72" i="37" s="1"/>
  <c r="BB72" i="37"/>
  <c r="C72" i="37" a="1"/>
  <c r="C72" i="37" s="1"/>
  <c r="B72" i="37"/>
  <c r="BB71" i="37"/>
  <c r="C71" i="37" a="1"/>
  <c r="C71" i="37" s="1"/>
  <c r="B71" i="37"/>
  <c r="C70" i="37" a="1"/>
  <c r="C70" i="37" s="1"/>
  <c r="B70" i="37"/>
  <c r="C69" i="37" a="1"/>
  <c r="C69" i="37" s="1"/>
  <c r="B69" i="37"/>
  <c r="BB68" i="37"/>
  <c r="AZ68" i="37"/>
  <c r="AO68" i="37"/>
  <c r="AQ68" i="37" s="1"/>
  <c r="AM68" i="37"/>
  <c r="AU68" i="37" s="1"/>
  <c r="AP68" i="37"/>
  <c r="AG68" i="37"/>
  <c r="AR68" i="37" s="1"/>
  <c r="C68" i="37" a="1"/>
  <c r="C68" i="37" s="1"/>
  <c r="B68" i="37"/>
  <c r="DA67" i="37"/>
  <c r="CZ67" i="37"/>
  <c r="CY67" i="37"/>
  <c r="CX67" i="37"/>
  <c r="CW67" i="37"/>
  <c r="CV67" i="37"/>
  <c r="CU67" i="37"/>
  <c r="BB67" i="37"/>
  <c r="AZ67" i="37"/>
  <c r="C67" i="37" a="1"/>
  <c r="C67" i="37" s="1"/>
  <c r="B67" i="37"/>
  <c r="CS66" i="37"/>
  <c r="CR66" i="37"/>
  <c r="CQ66" i="37"/>
  <c r="CP66" i="37"/>
  <c r="CO66" i="37"/>
  <c r="CN66" i="37"/>
  <c r="CM66" i="37"/>
  <c r="CK66" i="37"/>
  <c r="CJ66" i="37"/>
  <c r="CI66" i="37"/>
  <c r="CH66" i="37"/>
  <c r="CG66" i="37"/>
  <c r="CF66" i="37"/>
  <c r="CE66" i="37"/>
  <c r="BB66" i="37"/>
  <c r="AZ66" i="37"/>
  <c r="C66" i="37" a="1"/>
  <c r="C66" i="37" s="1"/>
  <c r="B66" i="37"/>
  <c r="BB65" i="37"/>
  <c r="AZ65" i="37"/>
  <c r="C65" i="37" a="1"/>
  <c r="C65" i="37" s="1"/>
  <c r="B65" i="37"/>
  <c r="C64" i="37" a="1"/>
  <c r="C64" i="37" s="1"/>
  <c r="B64" i="37"/>
  <c r="C63" i="37" a="1"/>
  <c r="C63" i="37" s="1"/>
  <c r="B63" i="37"/>
  <c r="BM62" i="37"/>
  <c r="BP62" i="37" s="1"/>
  <c r="AZ62" i="37"/>
  <c r="AP62" i="37"/>
  <c r="C62" i="37" a="1"/>
  <c r="C62" i="37" s="1"/>
  <c r="B62" i="37"/>
  <c r="BM61" i="37"/>
  <c r="BP61" i="37" s="1"/>
  <c r="AO61" i="37"/>
  <c r="AQ61" i="37" s="1"/>
  <c r="C61" i="37" a="1"/>
  <c r="C61" i="37" s="1"/>
  <c r="B61" i="37"/>
  <c r="BM60" i="37"/>
  <c r="BP60" i="37" s="1"/>
  <c r="BB60" i="37"/>
  <c r="AZ60" i="37"/>
  <c r="AP60" i="37"/>
  <c r="AO60" i="37"/>
  <c r="AQ60" i="37" s="1"/>
  <c r="AM60" i="37"/>
  <c r="AU60" i="37" s="1"/>
  <c r="C60" i="37" a="1"/>
  <c r="C60" i="37" s="1"/>
  <c r="B60" i="37"/>
  <c r="BM59" i="37"/>
  <c r="BP59" i="37" s="1"/>
  <c r="C59" i="37" a="1"/>
  <c r="C59" i="37" s="1"/>
  <c r="B59" i="37"/>
  <c r="BM58" i="37"/>
  <c r="BP58" i="37" s="1"/>
  <c r="AP58" i="37"/>
  <c r="AO58" i="37"/>
  <c r="AQ58" i="37" s="1"/>
  <c r="C58" i="37" a="1"/>
  <c r="C58" i="37" s="1"/>
  <c r="B58" i="37"/>
  <c r="BM57" i="37"/>
  <c r="BP57" i="37" s="1"/>
  <c r="AZ57" i="37"/>
  <c r="C57" i="37" a="1"/>
  <c r="C57" i="37" s="1"/>
  <c r="B57" i="37"/>
  <c r="BM56" i="37"/>
  <c r="BP56" i="37" s="1"/>
  <c r="AO56" i="37"/>
  <c r="AQ56" i="37" s="1"/>
  <c r="C56" i="37" a="1"/>
  <c r="C56" i="37" s="1"/>
  <c r="B56" i="37"/>
  <c r="BM55" i="37"/>
  <c r="BP55" i="37" s="1"/>
  <c r="BB55" i="37"/>
  <c r="AZ55" i="37"/>
  <c r="C55" i="37" a="1"/>
  <c r="C55" i="37" s="1"/>
  <c r="B55" i="37"/>
  <c r="BM54" i="37"/>
  <c r="BP54" i="37" s="1"/>
  <c r="AP54" i="37"/>
  <c r="AO54" i="37"/>
  <c r="AQ54" i="37" s="1"/>
  <c r="C54" i="37" a="1"/>
  <c r="C54" i="37" s="1"/>
  <c r="B54" i="37"/>
  <c r="BM53" i="37"/>
  <c r="BP53" i="37" s="1"/>
  <c r="BB53" i="37"/>
  <c r="AZ53" i="37"/>
  <c r="AP53" i="37"/>
  <c r="C53" i="37" a="1"/>
  <c r="C53" i="37" s="1"/>
  <c r="B53" i="37"/>
  <c r="BM52" i="37"/>
  <c r="BP52" i="37" s="1"/>
  <c r="BB52" i="37"/>
  <c r="AZ52" i="37"/>
  <c r="AP52" i="37"/>
  <c r="AO52" i="37"/>
  <c r="AQ52" i="37" s="1"/>
  <c r="AM52" i="37"/>
  <c r="AU52" i="37" s="1"/>
  <c r="AG52" i="37"/>
  <c r="AR52" i="37" s="1"/>
  <c r="AF52" i="37"/>
  <c r="AL52" i="37" s="1" a="1"/>
  <c r="AL52" i="37" s="1"/>
  <c r="C52" i="37" a="1"/>
  <c r="C52" i="37" s="1"/>
  <c r="B52" i="37"/>
  <c r="BM51" i="37"/>
  <c r="BP51" i="37" s="1"/>
  <c r="BB51" i="37"/>
  <c r="AP51" i="37"/>
  <c r="AO51" i="37"/>
  <c r="AQ51" i="37" s="1"/>
  <c r="C51" i="37" a="1"/>
  <c r="C51" i="37" s="1"/>
  <c r="B51" i="37"/>
  <c r="BM50" i="37"/>
  <c r="BP50" i="37" s="1"/>
  <c r="BB50" i="37"/>
  <c r="C50" i="37" a="1"/>
  <c r="C50" i="37" s="1"/>
  <c r="B50" i="37"/>
  <c r="BM49" i="37"/>
  <c r="BP49" i="37" s="1"/>
  <c r="BB49" i="37"/>
  <c r="AZ49" i="37"/>
  <c r="AP49" i="37"/>
  <c r="AO49" i="37"/>
  <c r="AQ49" i="37" s="1"/>
  <c r="AM49" i="37"/>
  <c r="AU49" i="37" s="1"/>
  <c r="C49" i="37" a="1"/>
  <c r="C49" i="37" s="1"/>
  <c r="B49" i="37"/>
  <c r="BP48" i="37"/>
  <c r="BM48" i="37"/>
  <c r="BB48" i="37"/>
  <c r="C48" i="37" a="1"/>
  <c r="C48" i="37" s="1"/>
  <c r="B48" i="37"/>
  <c r="BM47" i="37"/>
  <c r="BP47" i="37" s="1"/>
  <c r="C47" i="37" a="1"/>
  <c r="C47" i="37" s="1"/>
  <c r="B47" i="37"/>
  <c r="BM46" i="37"/>
  <c r="BP46" i="37" s="1"/>
  <c r="C46" i="37" a="1"/>
  <c r="C46" i="37" s="1"/>
  <c r="B46" i="37"/>
  <c r="BM45" i="37"/>
  <c r="BP45" i="37" s="1"/>
  <c r="C45" i="37" a="1"/>
  <c r="C45" i="37" s="1"/>
  <c r="B45" i="37"/>
  <c r="BM44" i="37"/>
  <c r="BP44" i="37" s="1"/>
  <c r="BB44" i="37"/>
  <c r="AZ44" i="37"/>
  <c r="AP44" i="37"/>
  <c r="AO44" i="37"/>
  <c r="AQ44" i="37" s="1"/>
  <c r="AM44" i="37"/>
  <c r="AU44" i="37" s="1"/>
  <c r="C44" i="37" a="1"/>
  <c r="C44" i="37" s="1"/>
  <c r="B44" i="37"/>
  <c r="BM43" i="37"/>
  <c r="BP43" i="37" s="1"/>
  <c r="C43" i="37" a="1"/>
  <c r="C43" i="37" s="1"/>
  <c r="B43" i="37"/>
  <c r="BM42" i="37"/>
  <c r="BP42" i="37" s="1"/>
  <c r="BB42" i="37"/>
  <c r="AZ42" i="37"/>
  <c r="AP42" i="37"/>
  <c r="AO42" i="37"/>
  <c r="AQ42" i="37" s="1"/>
  <c r="AM42" i="37"/>
  <c r="AU42" i="37" s="1"/>
  <c r="C42" i="37" a="1"/>
  <c r="C42" i="37" s="1"/>
  <c r="B42" i="37"/>
  <c r="BM41" i="37"/>
  <c r="BP41" i="37" s="1"/>
  <c r="C41" i="37"/>
  <c r="C41" i="37" a="1"/>
  <c r="B41" i="37"/>
  <c r="BM40" i="37"/>
  <c r="BP40" i="37" s="1"/>
  <c r="BB40" i="37"/>
  <c r="AZ40" i="37"/>
  <c r="AP40" i="37"/>
  <c r="AO40" i="37"/>
  <c r="AQ40" i="37" s="1"/>
  <c r="C40" i="37" a="1"/>
  <c r="C40" i="37" s="1"/>
  <c r="B40" i="37"/>
  <c r="BM39" i="37"/>
  <c r="BP39" i="37" s="1"/>
  <c r="C39" i="37" a="1"/>
  <c r="C39" i="37" s="1"/>
  <c r="B39" i="37"/>
  <c r="BM38" i="37"/>
  <c r="BP38" i="37" s="1"/>
  <c r="AZ38" i="37"/>
  <c r="AP38" i="37"/>
  <c r="AO38" i="37"/>
  <c r="AQ38" i="37" s="1"/>
  <c r="C38" i="37" a="1"/>
  <c r="C38" i="37" s="1"/>
  <c r="B38" i="37"/>
  <c r="BM37" i="37"/>
  <c r="BP37" i="37" s="1"/>
  <c r="C37" i="37" a="1"/>
  <c r="C37" i="37" s="1"/>
  <c r="B37" i="37"/>
  <c r="BM36" i="37"/>
  <c r="BP36" i="37" s="1"/>
  <c r="BB36" i="37"/>
  <c r="AZ36" i="37"/>
  <c r="AP36" i="37"/>
  <c r="AO36" i="37"/>
  <c r="AQ36" i="37" s="1"/>
  <c r="AM36" i="37"/>
  <c r="AU36" i="37" s="1"/>
  <c r="C36" i="37" a="1"/>
  <c r="C36" i="37" s="1"/>
  <c r="B36" i="37"/>
  <c r="BM35" i="37"/>
  <c r="BP35" i="37" s="1"/>
  <c r="BB35" i="37"/>
  <c r="C35" i="37" a="1"/>
  <c r="C35" i="37" s="1"/>
  <c r="B35" i="37"/>
  <c r="BM34" i="37"/>
  <c r="BP34" i="37" s="1"/>
  <c r="C34" i="37" a="1"/>
  <c r="C34" i="37" s="1"/>
  <c r="B34" i="37"/>
  <c r="BM33" i="37"/>
  <c r="BP33" i="37" s="1"/>
  <c r="AM33" i="37"/>
  <c r="AU33" i="37" s="1"/>
  <c r="C33" i="37" a="1"/>
  <c r="C33" i="37" s="1"/>
  <c r="B33" i="37"/>
  <c r="BM32" i="37"/>
  <c r="BP32" i="37" s="1"/>
  <c r="AP32" i="37"/>
  <c r="C32" i="37" a="1"/>
  <c r="C32" i="37" s="1"/>
  <c r="B32" i="37"/>
  <c r="BM31" i="37"/>
  <c r="BP31" i="37" s="1"/>
  <c r="AZ31" i="37"/>
  <c r="C31" i="37" a="1"/>
  <c r="C31" i="37" s="1"/>
  <c r="B31" i="37"/>
  <c r="BM30" i="37"/>
  <c r="BP30" i="37" s="1"/>
  <c r="AO30" i="37"/>
  <c r="AQ30" i="37" s="1"/>
  <c r="C30" i="37" a="1"/>
  <c r="C30" i="37" s="1"/>
  <c r="B30" i="37"/>
  <c r="BM29" i="37"/>
  <c r="BP29" i="37" s="1"/>
  <c r="AZ29" i="37"/>
  <c r="C29" i="37" a="1"/>
  <c r="C29" i="37" s="1"/>
  <c r="B29" i="37"/>
  <c r="BM28" i="37"/>
  <c r="BP28" i="37" s="1"/>
  <c r="AM28" i="37"/>
  <c r="AU28" i="37" s="1"/>
  <c r="C28" i="37" a="1"/>
  <c r="C28" i="37" s="1"/>
  <c r="B28" i="37"/>
  <c r="BM27" i="37"/>
  <c r="BP27" i="37" s="1"/>
  <c r="C27" i="37" a="1"/>
  <c r="C27" i="37" s="1"/>
  <c r="B27" i="37"/>
  <c r="BP26" i="37"/>
  <c r="C26" i="37" a="1"/>
  <c r="C26" i="37" s="1"/>
  <c r="B26" i="37"/>
  <c r="C25" i="37" a="1"/>
  <c r="C25" i="37" s="1"/>
  <c r="B25" i="37"/>
  <c r="BP24" i="37"/>
  <c r="C24" i="37" a="1"/>
  <c r="C24" i="37" s="1"/>
  <c r="BP23" i="37"/>
  <c r="C23" i="37" a="1"/>
  <c r="C23" i="37" s="1"/>
  <c r="B23" i="37"/>
  <c r="BM22" i="37"/>
  <c r="BP22" i="37" s="1"/>
  <c r="AM22" i="37"/>
  <c r="AU22" i="37" s="1"/>
  <c r="C22" i="37" a="1"/>
  <c r="C22" i="37" s="1"/>
  <c r="B22" i="37"/>
  <c r="BX21" i="37"/>
  <c r="BM21" i="37"/>
  <c r="BP21" i="37" s="1"/>
  <c r="BH21" i="37"/>
  <c r="BG21" i="37"/>
  <c r="C21" i="37" a="1"/>
  <c r="C21" i="37" s="1"/>
  <c r="B21" i="37"/>
  <c r="BX20" i="37"/>
  <c r="BM20" i="37"/>
  <c r="BP20" i="37" s="1"/>
  <c r="BH20" i="37"/>
  <c r="BG20" i="37"/>
  <c r="C20" i="37" a="1"/>
  <c r="C20" i="37" s="1"/>
  <c r="B20" i="37"/>
  <c r="BX19" i="37"/>
  <c r="BM19" i="37"/>
  <c r="BP19" i="37" s="1"/>
  <c r="C19" i="37" a="1"/>
  <c r="C19" i="37" s="1"/>
  <c r="B19" i="37"/>
  <c r="BX18" i="37"/>
  <c r="BM18" i="37"/>
  <c r="BP18" i="37" s="1"/>
  <c r="BH18" i="37"/>
  <c r="BG18" i="37"/>
  <c r="BE18" i="37"/>
  <c r="BD18" i="37"/>
  <c r="BC18" i="37"/>
  <c r="BB18" i="37"/>
  <c r="BA18" i="37"/>
  <c r="AZ18" i="37"/>
  <c r="AY18" i="37"/>
  <c r="AX18" i="37"/>
  <c r="AW18" i="37"/>
  <c r="AV18" i="37"/>
  <c r="AU18" i="37"/>
  <c r="AT18" i="37"/>
  <c r="AS18" i="37"/>
  <c r="AR18" i="37"/>
  <c r="AQ18" i="37"/>
  <c r="AP18" i="37"/>
  <c r="AO18" i="37"/>
  <c r="AN18" i="37"/>
  <c r="AM18" i="37"/>
  <c r="AL18" i="37"/>
  <c r="AK18" i="37"/>
  <c r="AJ18" i="37"/>
  <c r="AI18" i="37"/>
  <c r="AH18" i="37"/>
  <c r="AG18" i="37"/>
  <c r="C18" i="37" a="1"/>
  <c r="C18" i="37" s="1"/>
  <c r="B18" i="37"/>
  <c r="BX17" i="37"/>
  <c r="BP17" i="37"/>
  <c r="C17" i="37"/>
  <c r="C17" i="37" a="1"/>
  <c r="B17" i="37"/>
  <c r="BX16" i="37"/>
  <c r="BP16" i="37"/>
  <c r="C16" i="37" a="1"/>
  <c r="C16" i="37" s="1"/>
  <c r="B16" i="37"/>
  <c r="BX15" i="37"/>
  <c r="BP15" i="37"/>
  <c r="C15" i="37"/>
  <c r="C15" i="37" a="1"/>
  <c r="B15" i="37"/>
  <c r="BX14" i="37"/>
  <c r="BQ14" i="37"/>
  <c r="BP14" i="37"/>
  <c r="BO14" i="37"/>
  <c r="BN14" i="37"/>
  <c r="BM14" i="37"/>
  <c r="BL14" i="37"/>
  <c r="BK14" i="37"/>
  <c r="BJ14" i="37"/>
  <c r="C14" i="37" a="1"/>
  <c r="C14" i="37" s="1"/>
  <c r="B14" i="37"/>
  <c r="BX13" i="37"/>
  <c r="B13" i="37"/>
  <c r="BX12" i="37"/>
  <c r="B12" i="37"/>
  <c r="BX11" i="37"/>
  <c r="B11" i="37"/>
  <c r="BX10" i="37"/>
  <c r="J10" i="37"/>
  <c r="I10" i="37"/>
  <c r="H10" i="37"/>
  <c r="G10" i="37"/>
  <c r="F10" i="37"/>
  <c r="E10" i="37"/>
  <c r="D10" i="37"/>
  <c r="C10" i="37"/>
  <c r="B10" i="37"/>
  <c r="BX9" i="37"/>
  <c r="B9" i="37"/>
  <c r="BX8" i="37"/>
  <c r="B8" i="37"/>
  <c r="DD7" i="37"/>
  <c r="BX7" i="37"/>
  <c r="B7" i="37"/>
  <c r="DD6" i="37"/>
  <c r="BX6" i="37"/>
  <c r="B6" i="37"/>
  <c r="CA5" i="37"/>
  <c r="BX5" i="37"/>
  <c r="BD5" i="37"/>
  <c r="B5" i="37"/>
  <c r="B4" i="37"/>
  <c r="DA3" i="37"/>
  <c r="DA2" i="37"/>
  <c r="CZ2" i="37"/>
  <c r="CY2" i="37"/>
  <c r="CX2" i="37"/>
  <c r="CW2" i="37"/>
  <c r="CV2" i="37"/>
  <c r="CU2" i="37"/>
  <c r="CS2" i="37"/>
  <c r="CR2" i="37"/>
  <c r="CQ2" i="37"/>
  <c r="CP2" i="37"/>
  <c r="CO2" i="37"/>
  <c r="CN2" i="37"/>
  <c r="CM2" i="37"/>
  <c r="CK2" i="37"/>
  <c r="CJ2" i="37"/>
  <c r="CI2" i="37"/>
  <c r="CH2" i="37"/>
  <c r="CG2" i="37"/>
  <c r="CF2" i="37"/>
  <c r="CE2" i="37"/>
  <c r="CC2" i="37"/>
  <c r="CB2" i="37"/>
  <c r="CA2" i="37"/>
  <c r="BZ2" i="37"/>
  <c r="BY2" i="37"/>
  <c r="BX2" i="37"/>
  <c r="BQ2" i="37"/>
  <c r="BP2" i="37"/>
  <c r="BO2" i="37"/>
  <c r="BN2" i="37"/>
  <c r="BM2" i="37"/>
  <c r="BJ2" i="37"/>
  <c r="BI2" i="37"/>
  <c r="BH2" i="37"/>
  <c r="BE2" i="37"/>
  <c r="BD2" i="37"/>
  <c r="BC2" i="37"/>
  <c r="BB2" i="37"/>
  <c r="BA2" i="37"/>
  <c r="AZ2" i="37"/>
  <c r="AY2" i="37"/>
  <c r="AX2" i="37"/>
  <c r="AW2" i="37"/>
  <c r="AV2" i="37"/>
  <c r="AU2" i="37"/>
  <c r="AT2" i="37"/>
  <c r="AS2" i="37"/>
  <c r="AR2" i="37"/>
  <c r="AQ2" i="37"/>
  <c r="AP2" i="37"/>
  <c r="AO2" i="37"/>
  <c r="AN2" i="37"/>
  <c r="AM2" i="37"/>
  <c r="AL2" i="37"/>
  <c r="AK2" i="37"/>
  <c r="AJ2" i="37"/>
  <c r="AI2" i="37"/>
  <c r="AH2" i="37"/>
  <c r="AG2" i="37"/>
  <c r="AF2" i="37"/>
  <c r="Z2" i="37"/>
  <c r="Y2" i="37"/>
  <c r="X2" i="37"/>
  <c r="W2" i="37"/>
  <c r="V2" i="37"/>
  <c r="U2" i="37"/>
  <c r="T2" i="37"/>
  <c r="S2" i="37"/>
  <c r="R2" i="37"/>
  <c r="Q2" i="37"/>
  <c r="P2" i="37"/>
  <c r="O2" i="37"/>
  <c r="N2" i="37"/>
  <c r="M2" i="37"/>
  <c r="L2" i="37"/>
  <c r="K2" i="37"/>
  <c r="J2" i="37"/>
  <c r="I2" i="37"/>
  <c r="H2" i="37"/>
  <c r="G2" i="37"/>
  <c r="F2" i="37"/>
  <c r="E2" i="37"/>
  <c r="D2" i="37"/>
  <c r="C2" i="37"/>
  <c r="B2" i="37"/>
  <c r="DE1" i="37"/>
  <c r="DD1" i="37"/>
  <c r="DA1" i="37"/>
  <c r="CZ1" i="37"/>
  <c r="CY1" i="37"/>
  <c r="CX1" i="37"/>
  <c r="CW1" i="37"/>
  <c r="CV1" i="37"/>
  <c r="CU1" i="37"/>
  <c r="CS1" i="37"/>
  <c r="CR1" i="37"/>
  <c r="CQ1" i="37"/>
  <c r="CP1" i="37"/>
  <c r="CO1" i="37"/>
  <c r="CN1" i="37"/>
  <c r="CM1" i="37"/>
  <c r="CK1" i="37"/>
  <c r="CJ1" i="37"/>
  <c r="CI1" i="37"/>
  <c r="CH1" i="37"/>
  <c r="CG1" i="37"/>
  <c r="CF1" i="37"/>
  <c r="CE1" i="37"/>
  <c r="CC1" i="37"/>
  <c r="CB1" i="37"/>
  <c r="CA1" i="37"/>
  <c r="BZ1" i="37"/>
  <c r="BY1" i="37"/>
  <c r="BX1" i="37"/>
  <c r="BQ1" i="37"/>
  <c r="BP1" i="37"/>
  <c r="BO1" i="37"/>
  <c r="BN1" i="37"/>
  <c r="BM1" i="37"/>
  <c r="BJ1" i="37"/>
  <c r="BI1" i="37"/>
  <c r="BH1" i="37"/>
  <c r="BE1" i="37"/>
  <c r="BD1" i="37"/>
  <c r="BC1" i="37"/>
  <c r="BB1" i="37"/>
  <c r="BA1" i="37"/>
  <c r="AZ1" i="37"/>
  <c r="AY1" i="37"/>
  <c r="AX1" i="37"/>
  <c r="AW1" i="37"/>
  <c r="AV1" i="37"/>
  <c r="AU1" i="37"/>
  <c r="AT1" i="37"/>
  <c r="AS1" i="37"/>
  <c r="AR1" i="37"/>
  <c r="AQ1" i="37"/>
  <c r="AP1" i="37"/>
  <c r="AO1" i="37"/>
  <c r="AN1" i="37"/>
  <c r="AM1" i="37"/>
  <c r="AL1" i="37"/>
  <c r="AK1" i="37"/>
  <c r="AJ1" i="37"/>
  <c r="AI1" i="37"/>
  <c r="AH1" i="37"/>
  <c r="AG1" i="37"/>
  <c r="AF1" i="37"/>
  <c r="AD1" i="37"/>
  <c r="AC1" i="37"/>
  <c r="AA1" i="37"/>
  <c r="Z1" i="37"/>
  <c r="Y1" i="37"/>
  <c r="X1" i="37"/>
  <c r="W1" i="37"/>
  <c r="V1" i="37"/>
  <c r="U1" i="37"/>
  <c r="T1" i="37"/>
  <c r="S1" i="37"/>
  <c r="R1" i="37"/>
  <c r="Q1" i="37"/>
  <c r="P1" i="37"/>
  <c r="O1" i="37"/>
  <c r="N1" i="37"/>
  <c r="M1" i="37"/>
  <c r="L1" i="37"/>
  <c r="K1" i="37"/>
  <c r="J1" i="37"/>
  <c r="I1" i="37"/>
  <c r="H1" i="37"/>
  <c r="G1" i="37"/>
  <c r="F1" i="37"/>
  <c r="E1" i="37"/>
  <c r="D1" i="37"/>
  <c r="C1" i="37"/>
  <c r="B1" i="37"/>
  <c r="A1" i="37"/>
  <c r="DE3" i="37" s="1"/>
  <c r="A1" i="36"/>
  <c r="B1" i="36"/>
  <c r="C1" i="36"/>
  <c r="D1" i="36"/>
  <c r="E1" i="36"/>
  <c r="F1" i="36"/>
  <c r="G1" i="36"/>
  <c r="H1" i="36"/>
  <c r="I1" i="36"/>
  <c r="J1" i="36"/>
  <c r="K1" i="36"/>
  <c r="AF1" i="36"/>
  <c r="AG1" i="36"/>
  <c r="AH1" i="36"/>
  <c r="AI1" i="36"/>
  <c r="AJ1" i="36"/>
  <c r="AK1" i="36"/>
  <c r="AL1" i="36"/>
  <c r="AM1" i="36"/>
  <c r="AN1" i="36"/>
  <c r="AO1" i="36"/>
  <c r="AP1" i="36"/>
  <c r="AQ1" i="36"/>
  <c r="AR1" i="36"/>
  <c r="AS1" i="36"/>
  <c r="AT1" i="36"/>
  <c r="AU1" i="36"/>
  <c r="AV1" i="36"/>
  <c r="AW1" i="36"/>
  <c r="AX1" i="36"/>
  <c r="AY1" i="36"/>
  <c r="AZ1" i="36"/>
  <c r="BA1" i="36"/>
  <c r="BB1" i="36"/>
  <c r="BC1" i="36"/>
  <c r="BD1" i="36"/>
  <c r="BE1" i="36"/>
  <c r="BH1" i="36"/>
  <c r="BI1" i="36"/>
  <c r="BJ1" i="36"/>
  <c r="BM1" i="36"/>
  <c r="BN1" i="36"/>
  <c r="BO1" i="36"/>
  <c r="BP1" i="36"/>
  <c r="BQ1" i="36"/>
  <c r="BX1" i="36"/>
  <c r="BY1" i="36"/>
  <c r="BZ1" i="36"/>
  <c r="CA1" i="36"/>
  <c r="CB1" i="36"/>
  <c r="CC1" i="36"/>
  <c r="CE1" i="36"/>
  <c r="CF1" i="36"/>
  <c r="CG1" i="36"/>
  <c r="CH1" i="36"/>
  <c r="CI1" i="36"/>
  <c r="CJ1" i="36"/>
  <c r="CK1" i="36"/>
  <c r="CM1" i="36"/>
  <c r="CN1" i="36"/>
  <c r="CO1" i="36"/>
  <c r="CP1" i="36"/>
  <c r="CQ1" i="36"/>
  <c r="CR1" i="36"/>
  <c r="CS1" i="36"/>
  <c r="CU1" i="36"/>
  <c r="CV1" i="36"/>
  <c r="CW1" i="36"/>
  <c r="CX1" i="36"/>
  <c r="CY1" i="36"/>
  <c r="CZ1" i="36"/>
  <c r="DA1" i="36"/>
  <c r="DD1" i="36"/>
  <c r="DE1" i="36"/>
  <c r="B2" i="36"/>
  <c r="C2" i="36"/>
  <c r="D2" i="36"/>
  <c r="E2" i="36"/>
  <c r="F2" i="36"/>
  <c r="G2" i="36"/>
  <c r="H2" i="36"/>
  <c r="I2" i="36"/>
  <c r="J2" i="36"/>
  <c r="K2" i="36"/>
  <c r="AF2" i="36"/>
  <c r="AG2" i="36"/>
  <c r="AH2" i="36"/>
  <c r="AI2" i="36"/>
  <c r="AJ2" i="36"/>
  <c r="AK2" i="36"/>
  <c r="AL2" i="36"/>
  <c r="AM2" i="36"/>
  <c r="AN2" i="36"/>
  <c r="AO2" i="36"/>
  <c r="AP2" i="36"/>
  <c r="AQ2" i="36"/>
  <c r="AR2" i="36"/>
  <c r="AS2" i="36"/>
  <c r="AT2" i="36"/>
  <c r="AU2" i="36"/>
  <c r="AV2" i="36"/>
  <c r="AW2" i="36"/>
  <c r="AX2" i="36"/>
  <c r="AY2" i="36"/>
  <c r="AZ2" i="36"/>
  <c r="BA2" i="36"/>
  <c r="BB2" i="36"/>
  <c r="BC2" i="36"/>
  <c r="BD2" i="36"/>
  <c r="BE2" i="36"/>
  <c r="BH2" i="36"/>
  <c r="BI2" i="36"/>
  <c r="BJ2" i="36"/>
  <c r="BM2" i="36"/>
  <c r="BN2" i="36"/>
  <c r="BO2" i="36"/>
  <c r="BP2" i="36"/>
  <c r="BQ2" i="36"/>
  <c r="BX2" i="36"/>
  <c r="BY2" i="36"/>
  <c r="BZ2" i="36"/>
  <c r="CA2" i="36"/>
  <c r="CB2" i="36"/>
  <c r="CC2" i="36"/>
  <c r="CE2" i="36"/>
  <c r="CF2" i="36"/>
  <c r="CG2" i="36"/>
  <c r="CH2" i="36"/>
  <c r="CI2" i="36"/>
  <c r="CJ2" i="36"/>
  <c r="CK2" i="36"/>
  <c r="CM2" i="36"/>
  <c r="CN2" i="36"/>
  <c r="CO2" i="36"/>
  <c r="CP2" i="36"/>
  <c r="CQ2" i="36"/>
  <c r="CR2" i="36"/>
  <c r="CS2" i="36"/>
  <c r="CU2" i="36"/>
  <c r="CV2" i="36"/>
  <c r="CW2" i="36"/>
  <c r="CX2" i="36"/>
  <c r="CY2" i="36"/>
  <c r="CZ2" i="36"/>
  <c r="DA2" i="36"/>
  <c r="DA3" i="36"/>
  <c r="B4" i="36"/>
  <c r="B5" i="36"/>
  <c r="BD5" i="36"/>
  <c r="BX5" i="36"/>
  <c r="CA5" i="36"/>
  <c r="B6" i="36"/>
  <c r="BX6" i="36"/>
  <c r="B7" i="36"/>
  <c r="BX7" i="36"/>
  <c r="B8" i="36"/>
  <c r="BX8" i="36"/>
  <c r="B9" i="36"/>
  <c r="BX9" i="36"/>
  <c r="B10" i="36"/>
  <c r="C10" i="36"/>
  <c r="D10" i="36"/>
  <c r="E10" i="36"/>
  <c r="F10" i="36"/>
  <c r="G10" i="36"/>
  <c r="H10" i="36"/>
  <c r="I10" i="36"/>
  <c r="J10" i="36"/>
  <c r="BX10" i="36"/>
  <c r="B11" i="36"/>
  <c r="BX11" i="36"/>
  <c r="B12" i="36"/>
  <c r="BX12" i="36"/>
  <c r="B13" i="36"/>
  <c r="BX13" i="36"/>
  <c r="B14" i="36"/>
  <c r="C14" i="36" a="1"/>
  <c r="C14" i="36" s="1"/>
  <c r="BJ14" i="36"/>
  <c r="BK14" i="36"/>
  <c r="BL14" i="36"/>
  <c r="BM14" i="36"/>
  <c r="BN14" i="36"/>
  <c r="BO14" i="36"/>
  <c r="BP14" i="36"/>
  <c r="BQ14" i="36"/>
  <c r="BX14" i="36"/>
  <c r="B15" i="36"/>
  <c r="C15" i="36" a="1"/>
  <c r="C15" i="36" s="1"/>
  <c r="BP15" i="36"/>
  <c r="BX15" i="36"/>
  <c r="B16" i="36"/>
  <c r="C16" i="36" a="1"/>
  <c r="C16" i="36"/>
  <c r="BP16" i="36"/>
  <c r="BX16" i="36"/>
  <c r="B17" i="36"/>
  <c r="C17" i="36" a="1"/>
  <c r="C17" i="36" s="1"/>
  <c r="BP17" i="36"/>
  <c r="BX17" i="36"/>
  <c r="B18" i="36"/>
  <c r="C18" i="36" a="1"/>
  <c r="C18" i="36" s="1"/>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BG18" i="36"/>
  <c r="BH18" i="36"/>
  <c r="BM18" i="36"/>
  <c r="BP18" i="36" s="1"/>
  <c r="BX18" i="36"/>
  <c r="B19" i="36"/>
  <c r="C19" i="36" a="1"/>
  <c r="C19" i="36" s="1"/>
  <c r="BM19" i="36"/>
  <c r="BP19" i="36" s="1"/>
  <c r="BX19" i="36"/>
  <c r="B20" i="36"/>
  <c r="C20" i="36" a="1"/>
  <c r="C20" i="36" s="1"/>
  <c r="BH20" i="36"/>
  <c r="BG20" i="36" s="1"/>
  <c r="BM20" i="36"/>
  <c r="BP20" i="36"/>
  <c r="BX20" i="36"/>
  <c r="B21" i="36"/>
  <c r="C21" i="36" a="1"/>
  <c r="C21" i="36" s="1"/>
  <c r="BG21" i="36"/>
  <c r="BH21" i="36"/>
  <c r="BM21" i="36"/>
  <c r="BP21" i="36" s="1"/>
  <c r="BX21" i="36"/>
  <c r="B22" i="36"/>
  <c r="C22" i="36" a="1"/>
  <c r="C22" i="36" s="1"/>
  <c r="AM22" i="36"/>
  <c r="AU22" i="36" s="1"/>
  <c r="BM22" i="36"/>
  <c r="BP22" i="36" s="1"/>
  <c r="B23" i="36"/>
  <c r="C23" i="36" a="1"/>
  <c r="C23" i="36"/>
  <c r="BP23" i="36"/>
  <c r="C24" i="36" a="1"/>
  <c r="C24" i="36"/>
  <c r="BP24" i="36"/>
  <c r="C25" i="36" a="1"/>
  <c r="C25" i="36" s="1"/>
  <c r="C26" i="36" a="1"/>
  <c r="C26" i="36" s="1"/>
  <c r="BP26" i="36"/>
  <c r="C27" i="36" a="1"/>
  <c r="C27" i="36" s="1"/>
  <c r="BM27" i="36"/>
  <c r="BP27" i="36" s="1"/>
  <c r="C28" i="36" a="1"/>
  <c r="C28" i="36" s="1"/>
  <c r="BM28" i="36"/>
  <c r="BP28" i="36" s="1"/>
  <c r="C29" i="36" a="1"/>
  <c r="C29" i="36" s="1"/>
  <c r="BM29" i="36"/>
  <c r="BP29" i="36" s="1"/>
  <c r="C30" i="36" a="1"/>
  <c r="C30" i="36" s="1"/>
  <c r="BM30" i="36"/>
  <c r="BP30" i="36"/>
  <c r="C31" i="36" a="1"/>
  <c r="C31" i="36" s="1"/>
  <c r="BM31" i="36"/>
  <c r="BP31" i="36" s="1"/>
  <c r="C32" i="36" a="1"/>
  <c r="C32" i="36"/>
  <c r="BM32" i="36"/>
  <c r="BP32" i="36" s="1"/>
  <c r="C33" i="36" a="1"/>
  <c r="C33" i="36" s="1"/>
  <c r="BM33" i="36"/>
  <c r="BP33" i="36" s="1"/>
  <c r="C34" i="36" a="1"/>
  <c r="C34" i="36" s="1"/>
  <c r="BM34" i="36"/>
  <c r="BP34" i="36" s="1"/>
  <c r="C35" i="36" a="1"/>
  <c r="C35" i="36" s="1"/>
  <c r="BM35" i="36"/>
  <c r="BP35" i="36" s="1"/>
  <c r="C36" i="36" a="1"/>
  <c r="C36" i="36"/>
  <c r="BM36" i="36"/>
  <c r="BP36" i="36" s="1"/>
  <c r="C37" i="36" a="1"/>
  <c r="C37" i="36" s="1"/>
  <c r="BM37" i="36"/>
  <c r="BP37" i="36"/>
  <c r="B38" i="36"/>
  <c r="C38" i="36" a="1"/>
  <c r="C38" i="36"/>
  <c r="AZ38" i="36"/>
  <c r="AM38" i="36"/>
  <c r="AU38" i="36" s="1"/>
  <c r="BB38" i="36"/>
  <c r="BM38" i="36"/>
  <c r="BP38" i="36"/>
  <c r="B39" i="36"/>
  <c r="C39" i="36" a="1"/>
  <c r="C39" i="36" s="1"/>
  <c r="BM39" i="36"/>
  <c r="BP39" i="36" s="1"/>
  <c r="B40" i="36"/>
  <c r="C40" i="36" a="1"/>
  <c r="C40" i="36" s="1"/>
  <c r="AP40" i="36"/>
  <c r="AO40" i="36"/>
  <c r="AZ40" i="36"/>
  <c r="BM40" i="36"/>
  <c r="BP40" i="36" s="1"/>
  <c r="B41" i="36"/>
  <c r="C41" i="36" a="1"/>
  <c r="C41" i="36" s="1"/>
  <c r="AP41" i="36"/>
  <c r="BM41" i="36"/>
  <c r="BP41" i="36" s="1"/>
  <c r="B42" i="36"/>
  <c r="C42" i="36" a="1"/>
  <c r="C42" i="36"/>
  <c r="AO42" i="36"/>
  <c r="AQ42" i="36" s="1"/>
  <c r="AP42" i="36"/>
  <c r="AZ42" i="36"/>
  <c r="BB42" i="36"/>
  <c r="BM42" i="36"/>
  <c r="BP42" i="36" s="1"/>
  <c r="B43" i="36"/>
  <c r="C43" i="36" a="1"/>
  <c r="C43" i="36"/>
  <c r="BM43" i="36"/>
  <c r="BP43" i="36" s="1"/>
  <c r="B44" i="36"/>
  <c r="C44" i="36" a="1"/>
  <c r="C44" i="36" s="1"/>
  <c r="AO44" i="36"/>
  <c r="AQ44" i="36" s="1"/>
  <c r="AP44" i="36"/>
  <c r="BM44" i="36"/>
  <c r="BP44" i="36" s="1"/>
  <c r="C45" i="36" a="1"/>
  <c r="C45" i="36"/>
  <c r="BM45" i="36"/>
  <c r="BP45" i="36" s="1"/>
  <c r="C46" i="36" a="1"/>
  <c r="C46" i="36" s="1"/>
  <c r="BM46" i="36"/>
  <c r="BP46" i="36" s="1"/>
  <c r="C47" i="36" a="1"/>
  <c r="C47" i="36" s="1"/>
  <c r="BM47" i="36"/>
  <c r="BP47" i="36"/>
  <c r="C48" i="36" a="1"/>
  <c r="C48" i="36" s="1"/>
  <c r="BM48" i="36"/>
  <c r="BP48" i="36" s="1"/>
  <c r="C49" i="36" a="1"/>
  <c r="C49" i="36" s="1"/>
  <c r="BM49" i="36"/>
  <c r="BP49" i="36" s="1"/>
  <c r="C50" i="36" a="1"/>
  <c r="C50" i="36" s="1"/>
  <c r="BM50" i="36"/>
  <c r="BP50" i="36"/>
  <c r="C51" i="36" a="1"/>
  <c r="C51" i="36" s="1"/>
  <c r="BM51" i="36"/>
  <c r="BP51" i="36" s="1"/>
  <c r="C52" i="36" a="1"/>
  <c r="C52" i="36" s="1"/>
  <c r="BM52" i="36"/>
  <c r="BP52" i="36" s="1"/>
  <c r="C53" i="36" a="1"/>
  <c r="C53" i="36"/>
  <c r="BM53" i="36"/>
  <c r="BP53" i="36" s="1"/>
  <c r="C54" i="36" a="1"/>
  <c r="C54" i="36"/>
  <c r="AM54" i="36"/>
  <c r="AU54" i="36" s="1"/>
  <c r="BM54" i="36"/>
  <c r="BP54" i="36" s="1"/>
  <c r="C55" i="36" a="1"/>
  <c r="C55" i="36" s="1"/>
  <c r="BM55" i="36"/>
  <c r="BP55" i="36" s="1"/>
  <c r="B56" i="36"/>
  <c r="C56" i="36" a="1"/>
  <c r="C56" i="36" s="1"/>
  <c r="AM56" i="36"/>
  <c r="AU56" i="36" s="1"/>
  <c r="AO56" i="36"/>
  <c r="AP56" i="36"/>
  <c r="AZ56" i="36"/>
  <c r="BM56" i="36"/>
  <c r="BP56" i="36" s="1"/>
  <c r="B57" i="36"/>
  <c r="C57" i="36" a="1"/>
  <c r="C57" i="36" s="1"/>
  <c r="AM57" i="36"/>
  <c r="AU57" i="36" s="1"/>
  <c r="AO57" i="36"/>
  <c r="AQ57" i="36" s="1"/>
  <c r="AZ57" i="36"/>
  <c r="BM57" i="36"/>
  <c r="BP57" i="36" s="1"/>
  <c r="B58" i="36"/>
  <c r="C58" i="36" a="1"/>
  <c r="C58" i="36" s="1"/>
  <c r="AZ58" i="36"/>
  <c r="BM58" i="36"/>
  <c r="BP58" i="36" s="1"/>
  <c r="B59" i="36"/>
  <c r="C59" i="36" a="1"/>
  <c r="C59" i="36" s="1"/>
  <c r="AO59" i="36"/>
  <c r="AQ59" i="36" s="1"/>
  <c r="AZ59" i="36"/>
  <c r="BB59" i="36"/>
  <c r="BM59" i="36"/>
  <c r="BP59" i="36" s="1"/>
  <c r="B60" i="36"/>
  <c r="C60" i="36" a="1"/>
  <c r="C60" i="36" s="1"/>
  <c r="BM60" i="36"/>
  <c r="BP60" i="36"/>
  <c r="B61" i="36"/>
  <c r="C61" i="36" a="1"/>
  <c r="C61" i="36"/>
  <c r="AG61" i="36"/>
  <c r="AR61" i="36" s="1"/>
  <c r="BB61" i="36"/>
  <c r="AM61" i="36"/>
  <c r="AU61" i="36" s="1"/>
  <c r="BM61" i="36"/>
  <c r="BP61" i="36" s="1"/>
  <c r="B62" i="36"/>
  <c r="C62" i="36" a="1"/>
  <c r="C62" i="36"/>
  <c r="AP62" i="36"/>
  <c r="BM62" i="36"/>
  <c r="BP62" i="36" s="1"/>
  <c r="B63" i="36"/>
  <c r="C63" i="36" a="1"/>
  <c r="C63" i="36" s="1"/>
  <c r="AM63" i="36"/>
  <c r="AU63" i="36" s="1"/>
  <c r="B64" i="36"/>
  <c r="C64" i="36" a="1"/>
  <c r="C64" i="36" s="1"/>
  <c r="AO64" i="36"/>
  <c r="AQ64" i="36" s="1"/>
  <c r="AP64" i="36"/>
  <c r="B65" i="36"/>
  <c r="C65" i="36" a="1"/>
  <c r="C65" i="36" s="1"/>
  <c r="B66" i="36"/>
  <c r="C66" i="36" a="1"/>
  <c r="C66" i="36" s="1"/>
  <c r="CE66" i="36"/>
  <c r="CF66" i="36"/>
  <c r="CG66" i="36"/>
  <c r="CH66" i="36"/>
  <c r="CI66" i="36"/>
  <c r="CJ66" i="36"/>
  <c r="CK66" i="36"/>
  <c r="CM66" i="36"/>
  <c r="CN66" i="36"/>
  <c r="CO66" i="36"/>
  <c r="CP66" i="36"/>
  <c r="CQ66" i="36"/>
  <c r="CR66" i="36"/>
  <c r="CS66" i="36"/>
  <c r="B67" i="36"/>
  <c r="C67" i="36" a="1"/>
  <c r="C67" i="36" s="1"/>
  <c r="AM67" i="36"/>
  <c r="AU67" i="36" s="1"/>
  <c r="CU67" i="36"/>
  <c r="CV67" i="36"/>
  <c r="CW67" i="36"/>
  <c r="CX67" i="36"/>
  <c r="CY67" i="36"/>
  <c r="CZ67" i="36"/>
  <c r="DA67" i="36"/>
  <c r="B68" i="36"/>
  <c r="C68" i="36" a="1"/>
  <c r="C68" i="36" s="1"/>
  <c r="B69" i="36"/>
  <c r="C69" i="36" a="1"/>
  <c r="C69" i="36" s="1"/>
  <c r="AO69" i="36"/>
  <c r="AQ69" i="36" s="1"/>
  <c r="B70" i="36"/>
  <c r="C70" i="36" a="1"/>
  <c r="C70" i="36" s="1"/>
  <c r="B71" i="36"/>
  <c r="C71" i="36" a="1"/>
  <c r="C71" i="36"/>
  <c r="AZ71" i="36"/>
  <c r="BB71" i="36"/>
  <c r="B72" i="36"/>
  <c r="C72" i="36" a="1"/>
  <c r="C72" i="36" s="1"/>
  <c r="C73" i="36" a="1"/>
  <c r="C73" i="36" s="1"/>
  <c r="C74" i="36" a="1"/>
  <c r="C74" i="36" s="1"/>
  <c r="C75" i="36" a="1"/>
  <c r="C75" i="36" s="1"/>
  <c r="C76" i="36" a="1"/>
  <c r="C76" i="36" s="1"/>
  <c r="B76" i="36"/>
  <c r="C77" i="36" a="1"/>
  <c r="C77" i="36" s="1"/>
  <c r="B78" i="36"/>
  <c r="C78" i="36" a="1"/>
  <c r="C78" i="36" s="1"/>
  <c r="AM78" i="36"/>
  <c r="AU78" i="36" s="1"/>
  <c r="AP78" i="36"/>
  <c r="AZ78" i="36"/>
  <c r="BB78" i="36"/>
  <c r="B79" i="36"/>
  <c r="C79" i="36" a="1"/>
  <c r="C79" i="36" s="1"/>
  <c r="AP79" i="36"/>
  <c r="B80" i="36"/>
  <c r="C80" i="36" a="1"/>
  <c r="C80" i="36"/>
  <c r="AM80" i="36"/>
  <c r="AU80" i="36" s="1"/>
  <c r="AO80" i="36"/>
  <c r="AQ80" i="36" s="1"/>
  <c r="AP80" i="36"/>
  <c r="AZ80" i="36"/>
  <c r="BB80" i="36"/>
  <c r="B81" i="36"/>
  <c r="C81" i="36" a="1"/>
  <c r="C81" i="36" s="1"/>
  <c r="B82" i="36"/>
  <c r="C82" i="36" a="1"/>
  <c r="C82" i="36" s="1"/>
  <c r="BB82" i="36"/>
  <c r="B83" i="36"/>
  <c r="C83" i="36" a="1"/>
  <c r="C83" i="36" s="1"/>
  <c r="B84" i="36"/>
  <c r="C84" i="36" a="1"/>
  <c r="C84" i="36" s="1"/>
  <c r="C85" i="36" a="1"/>
  <c r="C85" i="36" s="1"/>
  <c r="C86" i="36" a="1"/>
  <c r="C86" i="36" s="1"/>
  <c r="C87" i="36" a="1"/>
  <c r="C87" i="36" s="1"/>
  <c r="C88" i="36" a="1"/>
  <c r="C88" i="36" s="1"/>
  <c r="C89" i="36" a="1"/>
  <c r="C89" i="36" s="1"/>
  <c r="C90" i="36" a="1"/>
  <c r="C90" i="36" s="1"/>
  <c r="C91" i="36" a="1"/>
  <c r="C91" i="36"/>
  <c r="C92" i="36" a="1"/>
  <c r="C92" i="36"/>
  <c r="C93" i="36" a="1"/>
  <c r="C93" i="36" s="1"/>
  <c r="C94" i="36" a="1"/>
  <c r="C94" i="36" s="1"/>
  <c r="C95" i="36" a="1"/>
  <c r="C95" i="36" s="1"/>
  <c r="B96" i="36"/>
  <c r="C96" i="36" a="1"/>
  <c r="C96" i="36"/>
  <c r="B97" i="36"/>
  <c r="C97" i="36" a="1"/>
  <c r="C97" i="36" s="1"/>
  <c r="B98" i="36"/>
  <c r="C98" i="36" a="1"/>
  <c r="C98" i="36" s="1"/>
  <c r="AP98" i="36"/>
  <c r="AM98" i="36"/>
  <c r="AU98" i="36" s="1"/>
  <c r="AO98" i="36"/>
  <c r="AQ98" i="36" s="1"/>
  <c r="B99" i="36"/>
  <c r="C99" i="36" a="1"/>
  <c r="C99" i="36"/>
  <c r="AM99" i="36"/>
  <c r="AU99" i="36" s="1"/>
  <c r="AZ99" i="36"/>
  <c r="B100" i="36"/>
  <c r="C100" i="36" a="1"/>
  <c r="C100" i="36" s="1"/>
  <c r="AM100" i="36"/>
  <c r="AU100" i="36" s="1"/>
  <c r="B101" i="36"/>
  <c r="C101" i="36" a="1"/>
  <c r="C101" i="36"/>
  <c r="AZ101" i="36"/>
  <c r="BB101" i="36"/>
  <c r="B102" i="36"/>
  <c r="C102" i="36" a="1"/>
  <c r="C102" i="36" s="1"/>
  <c r="AM102" i="36"/>
  <c r="AU102" i="36" s="1"/>
  <c r="B103" i="36"/>
  <c r="C103" i="36" a="1"/>
  <c r="C103" i="36"/>
  <c r="AP103" i="36"/>
  <c r="B104" i="36"/>
  <c r="C104" i="36" a="1"/>
  <c r="C104" i="36" s="1"/>
  <c r="AP104" i="36"/>
  <c r="AO104" i="36"/>
  <c r="AQ104" i="36" s="1"/>
  <c r="B105" i="36"/>
  <c r="C105" i="36" a="1"/>
  <c r="C105" i="36" s="1"/>
  <c r="B106" i="36"/>
  <c r="C106" i="36" a="1"/>
  <c r="C106" i="36" s="1"/>
  <c r="B107" i="36"/>
  <c r="C107" i="36" a="1"/>
  <c r="C107" i="36" s="1"/>
  <c r="BB107" i="36"/>
  <c r="AO107" i="36"/>
  <c r="AQ107" i="36" s="1"/>
  <c r="AP107" i="36"/>
  <c r="AZ107" i="36"/>
  <c r="B108" i="36"/>
  <c r="C108" i="36" a="1"/>
  <c r="C108" i="36" s="1"/>
  <c r="B109" i="36"/>
  <c r="C109" i="36" a="1"/>
  <c r="C109" i="36" s="1"/>
  <c r="B110" i="36"/>
  <c r="C110" i="36" a="1"/>
  <c r="C110" i="36"/>
  <c r="AM110" i="36"/>
  <c r="AU110" i="36" s="1"/>
  <c r="AO110" i="36"/>
  <c r="AQ110" i="36" s="1"/>
  <c r="AP110" i="36"/>
  <c r="AZ110" i="36"/>
  <c r="BB110" i="36"/>
  <c r="B111" i="36"/>
  <c r="C111" i="36" a="1"/>
  <c r="C111" i="36" s="1"/>
  <c r="AM111" i="36"/>
  <c r="AU111" i="36" s="1"/>
  <c r="AP111" i="36"/>
  <c r="AZ111" i="36"/>
  <c r="BB111" i="36"/>
  <c r="B112" i="36"/>
  <c r="C112" i="36" a="1"/>
  <c r="C112" i="36" s="1"/>
  <c r="B113" i="36"/>
  <c r="C113" i="36" a="1"/>
  <c r="C113" i="36"/>
  <c r="C114" i="36" a="1"/>
  <c r="C114" i="36" s="1"/>
  <c r="C115" i="36" a="1"/>
  <c r="C115" i="36" s="1"/>
  <c r="C116" i="36" a="1"/>
  <c r="C116" i="36" s="1"/>
  <c r="BB116" i="36"/>
  <c r="C117" i="36" a="1"/>
  <c r="C117" i="36" s="1"/>
  <c r="B118" i="36"/>
  <c r="C118" i="36" a="1"/>
  <c r="C118" i="36" s="1"/>
  <c r="B119" i="36"/>
  <c r="C119" i="36" a="1"/>
  <c r="C119" i="36" s="1"/>
  <c r="B120" i="36"/>
  <c r="C120" i="36" a="1"/>
  <c r="C120" i="36" s="1"/>
  <c r="AO120" i="36"/>
  <c r="AQ120" i="36" s="1"/>
  <c r="B121" i="36"/>
  <c r="C121" i="36" a="1"/>
  <c r="C121" i="36"/>
  <c r="AP121" i="36"/>
  <c r="B122" i="36"/>
  <c r="C122" i="36" a="1"/>
  <c r="C122" i="36" s="1"/>
  <c r="AM122" i="36"/>
  <c r="AU122" i="36" s="1"/>
  <c r="AZ122" i="36"/>
  <c r="BB122" i="36"/>
  <c r="B123" i="36"/>
  <c r="C123" i="36" a="1"/>
  <c r="C123" i="36" s="1"/>
  <c r="C124" i="36" a="1"/>
  <c r="C124" i="36" s="1"/>
  <c r="C125" i="36" a="1"/>
  <c r="C125" i="36" s="1"/>
  <c r="C126" i="36" a="1"/>
  <c r="C126" i="36"/>
  <c r="C127" i="36" a="1"/>
  <c r="C127" i="36" s="1"/>
  <c r="C128" i="36" a="1"/>
  <c r="C128" i="36" s="1"/>
  <c r="C129" i="36" a="1"/>
  <c r="C129" i="36" s="1"/>
  <c r="C130" i="36" a="1"/>
  <c r="C130" i="36" s="1"/>
  <c r="C131" i="36" a="1"/>
  <c r="C131" i="36"/>
  <c r="C132" i="36" a="1"/>
  <c r="C132" i="36" s="1"/>
  <c r="C133" i="36" a="1"/>
  <c r="C133" i="36" s="1"/>
  <c r="C134" i="36" a="1"/>
  <c r="C134" i="36" s="1"/>
  <c r="C135" i="36" a="1"/>
  <c r="C135" i="36" s="1"/>
  <c r="B136" i="36"/>
  <c r="C136" i="36" a="1"/>
  <c r="C136" i="36" s="1"/>
  <c r="B137" i="36"/>
  <c r="C137" i="36" a="1"/>
  <c r="C137" i="36" s="1"/>
  <c r="AM137" i="36"/>
  <c r="AU137" i="36" s="1"/>
  <c r="B138" i="36"/>
  <c r="C138" i="36" a="1"/>
  <c r="C138" i="36" s="1"/>
  <c r="B139" i="36"/>
  <c r="C139" i="36" a="1"/>
  <c r="C139" i="36" s="1"/>
  <c r="AM139" i="36"/>
  <c r="AU139" i="36" s="1"/>
  <c r="B140" i="36"/>
  <c r="C140" i="36" a="1"/>
  <c r="C140" i="36" s="1"/>
  <c r="B141" i="36"/>
  <c r="C141" i="36" a="1"/>
  <c r="C141" i="36" s="1"/>
  <c r="AO141" i="36"/>
  <c r="AQ141" i="36" s="1"/>
  <c r="AM141" i="36"/>
  <c r="AU141" i="36" s="1"/>
  <c r="AP141" i="36"/>
  <c r="AZ141" i="36"/>
  <c r="B142" i="36"/>
  <c r="C142" i="36" a="1"/>
  <c r="C142" i="36" s="1"/>
  <c r="AP142" i="36"/>
  <c r="AM142" i="36"/>
  <c r="AU142" i="36" s="1"/>
  <c r="BB142" i="36"/>
  <c r="B143" i="36"/>
  <c r="C143" i="36" a="1"/>
  <c r="C143" i="36"/>
  <c r="AO143" i="36"/>
  <c r="AQ143" i="36" s="1"/>
  <c r="AM143" i="36"/>
  <c r="AU143" i="36" s="1"/>
  <c r="B144" i="36"/>
  <c r="C144" i="36" a="1"/>
  <c r="C144" i="36" s="1"/>
  <c r="BB144" i="36"/>
  <c r="B145" i="36"/>
  <c r="C145" i="36" a="1"/>
  <c r="C145" i="36"/>
  <c r="B146" i="36"/>
  <c r="C146" i="36" a="1"/>
  <c r="C146" i="36" s="1"/>
  <c r="B147" i="36"/>
  <c r="C147" i="36" a="1"/>
  <c r="C147" i="36" s="1"/>
  <c r="AM147" i="36"/>
  <c r="AU147" i="36" s="1"/>
  <c r="BB147" i="36"/>
  <c r="B148" i="36"/>
  <c r="C148" i="36" a="1"/>
  <c r="C148" i="36" s="1"/>
  <c r="B149" i="36"/>
  <c r="C149" i="36" a="1"/>
  <c r="C149" i="36" s="1"/>
  <c r="AO149" i="36"/>
  <c r="AQ149" i="36" s="1"/>
  <c r="BB149" i="36"/>
  <c r="B150" i="36"/>
  <c r="C150" i="36" a="1"/>
  <c r="C150" i="36" s="1"/>
  <c r="AM150" i="36"/>
  <c r="AU150" i="36" s="1"/>
  <c r="AO150" i="36"/>
  <c r="AQ150" i="36" s="1"/>
  <c r="AP150" i="36"/>
  <c r="B151" i="36"/>
  <c r="C151" i="36" a="1"/>
  <c r="C151" i="36" s="1"/>
  <c r="AP151" i="36"/>
  <c r="BB151" i="36"/>
  <c r="B152" i="36"/>
  <c r="C152" i="36" a="1"/>
  <c r="C152" i="36" s="1"/>
  <c r="AP152" i="36"/>
  <c r="C153" i="36" a="1"/>
  <c r="C153" i="36" s="1"/>
  <c r="B153" i="36"/>
  <c r="C154" i="36" a="1"/>
  <c r="C154" i="36" s="1"/>
  <c r="C155" i="36" a="1"/>
  <c r="C155" i="36" s="1"/>
  <c r="C156" i="36" a="1"/>
  <c r="C156" i="36" s="1"/>
  <c r="C157" i="36" a="1"/>
  <c r="C157" i="36" s="1"/>
  <c r="B158" i="36"/>
  <c r="C158" i="36" a="1"/>
  <c r="C158" i="36" s="1"/>
  <c r="AP158" i="36"/>
  <c r="B159" i="36"/>
  <c r="C159" i="36" a="1"/>
  <c r="C159" i="36" s="1"/>
  <c r="B160" i="36"/>
  <c r="C160" i="36" a="1"/>
  <c r="C160" i="36" s="1"/>
  <c r="AZ160" i="36"/>
  <c r="B161" i="36"/>
  <c r="C161" i="36" a="1"/>
  <c r="C161" i="36" s="1"/>
  <c r="B162" i="36"/>
  <c r="C162" i="36" a="1"/>
  <c r="C162" i="36" s="1"/>
  <c r="B163" i="36"/>
  <c r="C163" i="36" a="1"/>
  <c r="C163" i="36" s="1"/>
  <c r="B164" i="36"/>
  <c r="C164" i="36" a="1"/>
  <c r="C164" i="36" s="1"/>
  <c r="AZ164" i="36"/>
  <c r="C165" i="36" a="1"/>
  <c r="C165" i="36" s="1"/>
  <c r="C166" i="36" a="1"/>
  <c r="C166" i="36" s="1"/>
  <c r="C167" i="36" a="1"/>
  <c r="C167" i="36" s="1"/>
  <c r="AM167" i="36"/>
  <c r="AU167" i="36" s="1"/>
  <c r="AO167" i="36"/>
  <c r="AQ167" i="36" s="1"/>
  <c r="AP167" i="36"/>
  <c r="BB167" i="36"/>
  <c r="B168" i="36"/>
  <c r="C168" i="36" a="1"/>
  <c r="C168" i="36" s="1"/>
  <c r="C169" i="36" a="1"/>
  <c r="C169" i="36" s="1"/>
  <c r="C170" i="36" a="1"/>
  <c r="C170" i="36"/>
  <c r="C171" i="36" a="1"/>
  <c r="C171" i="36" s="1"/>
  <c r="C172" i="36" a="1"/>
  <c r="C172" i="36" s="1"/>
  <c r="C173" i="36" a="1"/>
  <c r="C173" i="36" s="1"/>
  <c r="C174" i="36" a="1"/>
  <c r="C174" i="36" s="1"/>
  <c r="B175" i="36"/>
  <c r="C175" i="36" a="1"/>
  <c r="C175" i="36" s="1"/>
  <c r="B176" i="36"/>
  <c r="C176" i="36" a="1"/>
  <c r="C176" i="36" s="1"/>
  <c r="BB176" i="36"/>
  <c r="B177" i="36"/>
  <c r="C177" i="36" a="1"/>
  <c r="C177" i="36" s="1"/>
  <c r="AM177" i="36"/>
  <c r="AU177" i="36" s="1"/>
  <c r="B178" i="36"/>
  <c r="C178" i="36" a="1"/>
  <c r="C178" i="36"/>
  <c r="B179" i="36"/>
  <c r="C179" i="36" a="1"/>
  <c r="C179" i="36" s="1"/>
  <c r="AM179" i="36"/>
  <c r="AU179" i="36" s="1"/>
  <c r="B180" i="36"/>
  <c r="C180" i="36" a="1"/>
  <c r="C180" i="36"/>
  <c r="AP180" i="36"/>
  <c r="AO180" i="36"/>
  <c r="AZ180" i="36"/>
  <c r="BB180" i="36"/>
  <c r="B181" i="36"/>
  <c r="C181" i="36" a="1"/>
  <c r="C181" i="36" s="1"/>
  <c r="AG181" i="36"/>
  <c r="AR181" i="36" s="1"/>
  <c r="AM181" i="36"/>
  <c r="AU181" i="36" s="1"/>
  <c r="AZ181" i="36"/>
  <c r="BB181" i="36"/>
  <c r="B182" i="36"/>
  <c r="C182" i="36" a="1"/>
  <c r="C182" i="36" s="1"/>
  <c r="AM182" i="36"/>
  <c r="AU182" i="36" s="1"/>
  <c r="AZ182" i="36"/>
  <c r="B183" i="36"/>
  <c r="C183" i="36" a="1"/>
  <c r="C183" i="36" s="1"/>
  <c r="BB183" i="36"/>
  <c r="AZ183" i="36"/>
  <c r="B184" i="36"/>
  <c r="C184" i="36" a="1"/>
  <c r="C184" i="36" s="1"/>
  <c r="AM184" i="36"/>
  <c r="AU184" i="36" s="1"/>
  <c r="B185" i="36"/>
  <c r="C185" i="36" a="1"/>
  <c r="C185" i="36" s="1"/>
  <c r="B186" i="36"/>
  <c r="C186" i="36" a="1"/>
  <c r="C186" i="36" s="1"/>
  <c r="B187" i="36"/>
  <c r="C187" i="36" a="1"/>
  <c r="C187" i="36" s="1"/>
  <c r="B188" i="36"/>
  <c r="C188" i="36" a="1"/>
  <c r="C188" i="36" s="1"/>
  <c r="B189" i="36"/>
  <c r="C189" i="36" a="1"/>
  <c r="C189" i="36"/>
  <c r="AM189" i="36"/>
  <c r="AU189" i="36" s="1"/>
  <c r="B190" i="36"/>
  <c r="C190" i="36" a="1"/>
  <c r="C190" i="36" s="1"/>
  <c r="AM190" i="36"/>
  <c r="AU190" i="36" s="1"/>
  <c r="AO190" i="36"/>
  <c r="BB190" i="36"/>
  <c r="B191" i="36"/>
  <c r="C191" i="36" a="1"/>
  <c r="C191" i="36" s="1"/>
  <c r="AP191" i="36"/>
  <c r="BB191" i="36"/>
  <c r="B192" i="36"/>
  <c r="C192" i="36" a="1"/>
  <c r="C192" i="36" s="1"/>
  <c r="AM192" i="36"/>
  <c r="AP192" i="36"/>
  <c r="AU192" i="36"/>
  <c r="C193" i="36" a="1"/>
  <c r="C193" i="36" s="1"/>
  <c r="B193" i="36"/>
  <c r="AO193" i="36"/>
  <c r="AQ193" i="36" s="1"/>
  <c r="C194" i="36" a="1"/>
  <c r="C194" i="36" s="1"/>
  <c r="C195" i="36" a="1"/>
  <c r="C195" i="36" s="1"/>
  <c r="C196" i="36" a="1"/>
  <c r="C196" i="36"/>
  <c r="C197" i="36" a="1"/>
  <c r="C197" i="36" s="1"/>
  <c r="C198" i="36" a="1"/>
  <c r="C198" i="36" s="1"/>
  <c r="C199" i="36" a="1"/>
  <c r="C199" i="36" s="1"/>
  <c r="C200" i="36" a="1"/>
  <c r="C200" i="36" s="1"/>
  <c r="C201" i="36" a="1"/>
  <c r="C201" i="36" s="1"/>
  <c r="C202" i="36" a="1"/>
  <c r="C202" i="36" s="1"/>
  <c r="C203" i="36" a="1"/>
  <c r="C203" i="36" s="1"/>
  <c r="C204" i="36" a="1"/>
  <c r="C204" i="36" s="1"/>
  <c r="C205" i="36" a="1"/>
  <c r="C205" i="36" s="1"/>
  <c r="C206" i="36" a="1"/>
  <c r="C206" i="36"/>
  <c r="C207" i="36" a="1"/>
  <c r="C207" i="36" s="1"/>
  <c r="C208" i="36" a="1"/>
  <c r="C208" i="36" s="1"/>
  <c r="C209" i="36" a="1"/>
  <c r="C209" i="36" s="1"/>
  <c r="C210" i="36" a="1"/>
  <c r="C210" i="36" s="1"/>
  <c r="C211" i="36" a="1"/>
  <c r="C211" i="36"/>
  <c r="C212" i="36" a="1"/>
  <c r="C212" i="36"/>
  <c r="C213" i="36" a="1"/>
  <c r="C213" i="36"/>
  <c r="J214" i="36"/>
  <c r="C214" i="36" s="1" a="1"/>
  <c r="C214" i="36" s="1"/>
  <c r="C215" i="36" a="1"/>
  <c r="C215" i="36" s="1"/>
  <c r="C216" i="36" a="1"/>
  <c r="C216" i="36"/>
  <c r="C217" i="36" a="1"/>
  <c r="C217" i="36" s="1"/>
  <c r="C218" i="36" a="1"/>
  <c r="C218" i="36" s="1"/>
  <c r="C219" i="36" a="1"/>
  <c r="C219" i="36" s="1"/>
  <c r="C220" i="36" a="1"/>
  <c r="C220" i="36" s="1"/>
  <c r="C221" i="36" a="1"/>
  <c r="C221" i="36" s="1"/>
  <c r="C222" i="36" a="1"/>
  <c r="C222" i="36" s="1"/>
  <c r="B223" i="36"/>
  <c r="C223" i="36" a="1"/>
  <c r="C223" i="36" s="1"/>
  <c r="AM223" i="36"/>
  <c r="AU223" i="36" s="1"/>
  <c r="B224" i="36"/>
  <c r="C224" i="36" a="1"/>
  <c r="C224" i="36" s="1"/>
  <c r="AM224" i="36"/>
  <c r="AU224" i="36" s="1"/>
  <c r="B225" i="36"/>
  <c r="C225" i="36" a="1"/>
  <c r="C225" i="36" s="1"/>
  <c r="AO225" i="36"/>
  <c r="AQ225" i="36" s="1"/>
  <c r="BB225" i="36"/>
  <c r="B226" i="36"/>
  <c r="C226" i="36" a="1"/>
  <c r="C226" i="36"/>
  <c r="AO226" i="36"/>
  <c r="AQ226" i="36" s="1"/>
  <c r="AM226" i="36"/>
  <c r="AU226" i="36" s="1"/>
  <c r="AP226" i="36"/>
  <c r="AZ226" i="36"/>
  <c r="BB226" i="36"/>
  <c r="B227" i="36"/>
  <c r="C227" i="36" a="1"/>
  <c r="C227" i="36" s="1"/>
  <c r="AZ227" i="36"/>
  <c r="AO227" i="36"/>
  <c r="AQ227" i="36" s="1"/>
  <c r="AP227" i="36"/>
  <c r="C228" i="36" a="1"/>
  <c r="C228" i="36" s="1"/>
  <c r="B228" i="36"/>
  <c r="C229" i="36" a="1"/>
  <c r="C229" i="36" s="1"/>
  <c r="C230" i="36" a="1"/>
  <c r="C230" i="36" s="1"/>
  <c r="C231" i="36" a="1"/>
  <c r="C231" i="36"/>
  <c r="C232" i="36" a="1"/>
  <c r="C232" i="36" s="1"/>
  <c r="C233" i="36" a="1"/>
  <c r="C233" i="36" s="1"/>
  <c r="C234" i="36" a="1"/>
  <c r="C234" i="36" s="1"/>
  <c r="C235" i="36" a="1"/>
  <c r="C235" i="36"/>
  <c r="C236" i="36" a="1"/>
  <c r="C236" i="36" s="1"/>
  <c r="C237" i="36" a="1"/>
  <c r="C237" i="36" s="1"/>
  <c r="C238" i="36" a="1"/>
  <c r="C238" i="36" s="1"/>
  <c r="C239" i="36" a="1"/>
  <c r="C239" i="36" s="1"/>
  <c r="C240" i="36" a="1"/>
  <c r="C240" i="36"/>
  <c r="C241" i="36" a="1"/>
  <c r="C241" i="36" s="1"/>
  <c r="BB241" i="36"/>
  <c r="C242" i="36" a="1"/>
  <c r="C242" i="36" s="1"/>
  <c r="C243" i="36" a="1"/>
  <c r="C243" i="36" s="1"/>
  <c r="C244" i="36" a="1"/>
  <c r="C244" i="36" s="1"/>
  <c r="C245" i="36" a="1"/>
  <c r="C245" i="36" s="1"/>
  <c r="C246" i="36" a="1"/>
  <c r="C246" i="36" s="1"/>
  <c r="C247" i="36" a="1"/>
  <c r="C247" i="36"/>
  <c r="C248" i="36" a="1"/>
  <c r="C248" i="36" s="1"/>
  <c r="B249" i="36"/>
  <c r="C249" i="36" a="1"/>
  <c r="C249" i="36" s="1"/>
  <c r="AM249" i="36"/>
  <c r="AU249" i="36" s="1"/>
  <c r="AZ249" i="36"/>
  <c r="BB249" i="36"/>
  <c r="B250" i="36"/>
  <c r="C250" i="36" a="1"/>
  <c r="C250" i="36" s="1"/>
  <c r="AM250" i="36"/>
  <c r="AU250" i="36" s="1"/>
  <c r="AO250" i="36"/>
  <c r="B251" i="36"/>
  <c r="C251" i="36" a="1"/>
  <c r="C251" i="36" s="1"/>
  <c r="B252" i="36"/>
  <c r="C252" i="36" a="1"/>
  <c r="C252" i="36" s="1"/>
  <c r="BB252" i="36"/>
  <c r="AZ252" i="36"/>
  <c r="B253" i="36"/>
  <c r="C253" i="36" a="1"/>
  <c r="C253" i="36" s="1"/>
  <c r="AZ253" i="36"/>
  <c r="AM253" i="36"/>
  <c r="AU253" i="36" s="1"/>
  <c r="AO253" i="36"/>
  <c r="AQ253" i="36" s="1"/>
  <c r="AP253" i="36"/>
  <c r="BB253" i="36"/>
  <c r="B254" i="36"/>
  <c r="C254" i="36" a="1"/>
  <c r="C254" i="36" s="1"/>
  <c r="AM254" i="36"/>
  <c r="AU254" i="36" s="1"/>
  <c r="AO254" i="36"/>
  <c r="AP254" i="36"/>
  <c r="AZ254" i="36"/>
  <c r="BB254" i="36"/>
  <c r="B255" i="36"/>
  <c r="C255" i="36" a="1"/>
  <c r="C255" i="36" s="1"/>
  <c r="AM255" i="36"/>
  <c r="AU255" i="36" s="1"/>
  <c r="AO255" i="36"/>
  <c r="AQ255" i="36" s="1"/>
  <c r="AP255" i="36"/>
  <c r="AZ255" i="36"/>
  <c r="BB255" i="36"/>
  <c r="B256" i="36"/>
  <c r="C256" i="36" a="1"/>
  <c r="C256" i="36" s="1"/>
  <c r="B257" i="36"/>
  <c r="C257" i="36" a="1"/>
  <c r="C257" i="36" s="1"/>
  <c r="AM257" i="36"/>
  <c r="AU257" i="36" s="1"/>
  <c r="BB257" i="36"/>
  <c r="B258" i="36"/>
  <c r="C258" i="36" a="1"/>
  <c r="C258" i="36" s="1"/>
  <c r="AM258" i="36"/>
  <c r="AU258" i="36" s="1"/>
  <c r="AO258" i="36"/>
  <c r="AQ258" i="36" s="1"/>
  <c r="AZ258" i="36"/>
  <c r="BB258" i="36"/>
  <c r="B259" i="36"/>
  <c r="C259" i="36" a="1"/>
  <c r="C259" i="36" s="1"/>
  <c r="AM259" i="36"/>
  <c r="AU259" i="36" s="1"/>
  <c r="AO259" i="36"/>
  <c r="AQ259" i="36" s="1"/>
  <c r="AZ259" i="36"/>
  <c r="BB259" i="36"/>
  <c r="B260" i="36"/>
  <c r="C260" i="36" a="1"/>
  <c r="C260" i="36" s="1"/>
  <c r="AM260" i="36"/>
  <c r="AU260" i="36" s="1"/>
  <c r="AO260" i="36"/>
  <c r="AQ260" i="36" s="1"/>
  <c r="AP260" i="36"/>
  <c r="B261" i="36"/>
  <c r="C261" i="36" a="1"/>
  <c r="C261" i="36" s="1"/>
  <c r="B262" i="36"/>
  <c r="C262" i="36" a="1"/>
  <c r="C262" i="36" s="1"/>
  <c r="AM262" i="36"/>
  <c r="AU262" i="36" s="1"/>
  <c r="AO262" i="36"/>
  <c r="AQ262" i="36" s="1"/>
  <c r="AP262" i="36"/>
  <c r="AZ262" i="36"/>
  <c r="BB262" i="36"/>
  <c r="B263" i="36"/>
  <c r="J263" i="36"/>
  <c r="C263" i="36" s="1" a="1"/>
  <c r="C263" i="36" s="1"/>
  <c r="AM263" i="36"/>
  <c r="AU263" i="36" s="1"/>
  <c r="AO263" i="36"/>
  <c r="AQ263" i="36" s="1"/>
  <c r="AP263" i="36"/>
  <c r="AZ263" i="36"/>
  <c r="BB263" i="36"/>
  <c r="B264" i="36"/>
  <c r="C264" i="36" a="1"/>
  <c r="C264" i="36" s="1"/>
  <c r="AO264" i="36"/>
  <c r="AQ264" i="36" s="1"/>
  <c r="AP264" i="36"/>
  <c r="B265" i="36"/>
  <c r="C265" i="36" a="1"/>
  <c r="C265" i="36"/>
  <c r="B266" i="36"/>
  <c r="C266" i="36" a="1"/>
  <c r="C266" i="36" s="1"/>
  <c r="AM266" i="36"/>
  <c r="AU266" i="36" s="1"/>
  <c r="AO266" i="36"/>
  <c r="AQ266" i="36" s="1"/>
  <c r="AZ266" i="36"/>
  <c r="BB266" i="36"/>
  <c r="B267" i="36"/>
  <c r="C267" i="36" a="1"/>
  <c r="C267" i="36" s="1"/>
  <c r="AM267" i="36"/>
  <c r="AU267" i="36" s="1"/>
  <c r="AO267" i="36"/>
  <c r="AQ267" i="36" s="1"/>
  <c r="AP267" i="36"/>
  <c r="B268" i="36"/>
  <c r="C268" i="36" a="1"/>
  <c r="C268" i="36" s="1"/>
  <c r="AM268" i="36"/>
  <c r="AU268" i="36" s="1"/>
  <c r="AO268" i="36"/>
  <c r="AQ268" i="36" s="1"/>
  <c r="AZ268" i="36"/>
  <c r="BB268" i="36"/>
  <c r="B269" i="36"/>
  <c r="C269" i="36" a="1"/>
  <c r="C269" i="36" s="1"/>
  <c r="AZ269" i="36"/>
  <c r="BB269" i="36"/>
  <c r="B270" i="36"/>
  <c r="C270" i="36" a="1"/>
  <c r="C270" i="36" s="1"/>
  <c r="AM270" i="36"/>
  <c r="AU270" i="36" s="1"/>
  <c r="AO270" i="36"/>
  <c r="AQ270" i="36" s="1"/>
  <c r="AP270" i="36"/>
  <c r="AZ270" i="36"/>
  <c r="BB270" i="36"/>
  <c r="B271" i="36"/>
  <c r="C271" i="36" a="1"/>
  <c r="C271" i="36"/>
  <c r="B272" i="36"/>
  <c r="C272" i="36" a="1"/>
  <c r="C272" i="36" s="1"/>
  <c r="AM272" i="36"/>
  <c r="AU272" i="36" s="1"/>
  <c r="AO272" i="36"/>
  <c r="AQ272" i="36" s="1"/>
  <c r="AP272" i="36"/>
  <c r="AZ272" i="36"/>
  <c r="BB272" i="36"/>
  <c r="B273" i="36"/>
  <c r="C273" i="36" a="1"/>
  <c r="C273" i="36" s="1"/>
  <c r="AZ273" i="36"/>
  <c r="B274" i="36"/>
  <c r="C274" i="36" a="1"/>
  <c r="C274" i="36"/>
  <c r="AM274" i="36"/>
  <c r="AU274" i="36" s="1"/>
  <c r="AO274" i="36"/>
  <c r="AQ274" i="36" s="1"/>
  <c r="AP274" i="36"/>
  <c r="AZ274" i="36"/>
  <c r="BB274" i="36"/>
  <c r="B275" i="36"/>
  <c r="C275" i="36" a="1"/>
  <c r="C275" i="36"/>
  <c r="AO275" i="36"/>
  <c r="AQ275" i="36" s="1"/>
  <c r="AP275" i="36"/>
  <c r="AZ275" i="36"/>
  <c r="BB275" i="36"/>
  <c r="B276" i="36"/>
  <c r="C276" i="36" a="1"/>
  <c r="C276" i="36"/>
  <c r="AM276" i="36"/>
  <c r="AU276" i="36" s="1"/>
  <c r="AO276" i="36"/>
  <c r="AQ276" i="36" s="1"/>
  <c r="AP276" i="36"/>
  <c r="AZ276" i="36"/>
  <c r="B277" i="36"/>
  <c r="C277" i="36" a="1"/>
  <c r="C277" i="36" s="1"/>
  <c r="AM277" i="36"/>
  <c r="AU277" i="36" s="1"/>
  <c r="AO277" i="36"/>
  <c r="AP277" i="36"/>
  <c r="AZ277" i="36"/>
  <c r="BB277" i="36"/>
  <c r="B278" i="36"/>
  <c r="C278" i="36" a="1"/>
  <c r="C278" i="36" s="1"/>
  <c r="AZ278" i="36"/>
  <c r="B279" i="36"/>
  <c r="C279" i="36" a="1"/>
  <c r="C279" i="36" s="1"/>
  <c r="AM279" i="36"/>
  <c r="AU279" i="36" s="1"/>
  <c r="B280" i="36"/>
  <c r="C280" i="36" a="1"/>
  <c r="C280" i="36" s="1"/>
  <c r="B281" i="36"/>
  <c r="C281" i="36" a="1"/>
  <c r="C281" i="36" s="1"/>
  <c r="B282" i="36"/>
  <c r="C282" i="36" a="1"/>
  <c r="C282" i="36" s="1"/>
  <c r="AM282" i="36"/>
  <c r="AU282" i="36" s="1"/>
  <c r="BB282" i="36"/>
  <c r="B283" i="36"/>
  <c r="C283" i="36" a="1"/>
  <c r="C283" i="36" s="1"/>
  <c r="AM283" i="36"/>
  <c r="AU283" i="36" s="1"/>
  <c r="B284" i="36"/>
  <c r="C284" i="36" a="1"/>
  <c r="C284" i="36" s="1"/>
  <c r="AM284" i="36"/>
  <c r="AU284" i="36" s="1"/>
  <c r="AO284" i="36"/>
  <c r="AQ284" i="36" s="1"/>
  <c r="AP284" i="36"/>
  <c r="B285" i="36"/>
  <c r="C285" i="36" a="1"/>
  <c r="C285" i="36"/>
  <c r="B286" i="36"/>
  <c r="C286" i="36" a="1"/>
  <c r="C286" i="36" s="1"/>
  <c r="AM286" i="36"/>
  <c r="AU286" i="36" s="1"/>
  <c r="AZ286" i="36"/>
  <c r="B287" i="36"/>
  <c r="C287" i="36" a="1"/>
  <c r="C287" i="36" s="1"/>
  <c r="BB287" i="36"/>
  <c r="B288" i="36"/>
  <c r="C288" i="36" a="1"/>
  <c r="C288" i="36" s="1"/>
  <c r="AP288" i="36"/>
  <c r="BB288" i="36"/>
  <c r="B289" i="36"/>
  <c r="C289" i="36" a="1"/>
  <c r="C289" i="36"/>
  <c r="AO289" i="36"/>
  <c r="AQ289" i="36" s="1"/>
  <c r="B290" i="36"/>
  <c r="C290" i="36" a="1"/>
  <c r="C290" i="36" s="1"/>
  <c r="AO290" i="36"/>
  <c r="AQ290" i="36" s="1"/>
  <c r="AM290" i="36"/>
  <c r="AU290" i="36" s="1"/>
  <c r="AP290" i="36"/>
  <c r="B291" i="36"/>
  <c r="C291" i="36" a="1"/>
  <c r="C291" i="36" s="1"/>
  <c r="AM291" i="36"/>
  <c r="AU291" i="36" s="1"/>
  <c r="AZ291" i="36"/>
  <c r="BB291" i="36"/>
  <c r="B292" i="36"/>
  <c r="C292" i="36" a="1"/>
  <c r="C292" i="36" s="1"/>
  <c r="AO292" i="36"/>
  <c r="AP292" i="36"/>
  <c r="AZ292" i="36"/>
  <c r="BB292" i="36"/>
  <c r="B293" i="36"/>
  <c r="C293" i="36" a="1"/>
  <c r="C293" i="36" s="1"/>
  <c r="BB293" i="36"/>
  <c r="AM293" i="36"/>
  <c r="AU293" i="36" s="1"/>
  <c r="AO293" i="36"/>
  <c r="AP293" i="36"/>
  <c r="B294" i="36"/>
  <c r="C294" i="36" a="1"/>
  <c r="C294" i="36" s="1"/>
  <c r="BB294" i="36"/>
  <c r="B295" i="36"/>
  <c r="C295" i="36" a="1"/>
  <c r="C295" i="36" s="1"/>
  <c r="AZ295" i="36"/>
  <c r="B296" i="36"/>
  <c r="C296" i="36" a="1"/>
  <c r="C296" i="36" s="1"/>
  <c r="AO296" i="36"/>
  <c r="B297" i="36"/>
  <c r="C297" i="36" a="1"/>
  <c r="C297" i="36" s="1"/>
  <c r="AP297" i="36"/>
  <c r="AZ297" i="36"/>
  <c r="B298" i="36"/>
  <c r="C298" i="36" a="1"/>
  <c r="C298" i="36" s="1"/>
  <c r="BB298" i="36"/>
  <c r="B299" i="36"/>
  <c r="C299" i="36" a="1"/>
  <c r="C299" i="36" s="1"/>
  <c r="AM299" i="36"/>
  <c r="AU299" i="36" s="1"/>
  <c r="AZ299" i="36"/>
  <c r="BB299" i="36"/>
  <c r="B300" i="36"/>
  <c r="C300" i="36" a="1"/>
  <c r="C300" i="36" s="1"/>
  <c r="B301" i="36"/>
  <c r="C301" i="36" a="1"/>
  <c r="C301" i="36" s="1"/>
  <c r="AM301" i="36"/>
  <c r="AU301" i="36" s="1"/>
  <c r="B302" i="36"/>
  <c r="C302" i="36" a="1"/>
  <c r="C302" i="36"/>
  <c r="AM302" i="36"/>
  <c r="AU302" i="36" s="1"/>
  <c r="AZ302" i="36"/>
  <c r="BB302" i="36"/>
  <c r="B303" i="36"/>
  <c r="C303" i="36" a="1"/>
  <c r="C303" i="36" s="1"/>
  <c r="AM303" i="36"/>
  <c r="AU303" i="36" s="1"/>
  <c r="B304" i="36"/>
  <c r="C304" i="36" a="1"/>
  <c r="C304" i="36" s="1"/>
  <c r="AO304" i="36"/>
  <c r="AQ304" i="36" s="1"/>
  <c r="AP304" i="36"/>
  <c r="AZ304" i="36"/>
  <c r="BB304" i="36"/>
  <c r="BB305" i="36"/>
  <c r="AM305" i="36"/>
  <c r="AU305" i="36" s="1"/>
  <c r="AO305" i="36"/>
  <c r="AQ305" i="36" s="1"/>
  <c r="AZ305" i="36"/>
  <c r="B306" i="36"/>
  <c r="C306" i="36"/>
  <c r="D306" i="36"/>
  <c r="E306" i="36"/>
  <c r="F306" i="36"/>
  <c r="G306" i="36"/>
  <c r="H306" i="36"/>
  <c r="I306" i="36"/>
  <c r="J306" i="36"/>
  <c r="B307" i="36"/>
  <c r="AM308" i="36"/>
  <c r="AU308" i="36" s="1"/>
  <c r="AP309" i="36"/>
  <c r="AO310" i="36"/>
  <c r="AQ310" i="36" s="1"/>
  <c r="AM311" i="36"/>
  <c r="AU311" i="36" s="1"/>
  <c r="AM312" i="36"/>
  <c r="AU312" i="36" s="1"/>
  <c r="AO312" i="36"/>
  <c r="AP312" i="36"/>
  <c r="AP313" i="36"/>
  <c r="AO313" i="36"/>
  <c r="AO318" i="36"/>
  <c r="AQ318" i="36" s="1"/>
  <c r="AM319" i="36"/>
  <c r="AU319" i="36" s="1"/>
  <c r="AO319" i="36"/>
  <c r="AQ319" i="36" s="1"/>
  <c r="AP319" i="36"/>
  <c r="AZ319" i="36"/>
  <c r="BB319" i="36"/>
  <c r="AM320" i="36"/>
  <c r="AU320" i="36" s="1"/>
  <c r="AP321" i="36"/>
  <c r="AO322" i="36"/>
  <c r="AQ322" i="36" s="1"/>
  <c r="AM322" i="36"/>
  <c r="AU322" i="36" s="1"/>
  <c r="AP324" i="36"/>
  <c r="AM325" i="36"/>
  <c r="AU325" i="36" s="1"/>
  <c r="AO325" i="36"/>
  <c r="AQ325" i="36" s="1"/>
  <c r="AP325" i="36"/>
  <c r="BB325" i="36"/>
  <c r="AP327" i="36"/>
  <c r="AZ327" i="36"/>
  <c r="AO328" i="36"/>
  <c r="AQ328" i="36" s="1"/>
  <c r="BB329" i="36"/>
  <c r="AO329" i="36"/>
  <c r="AQ329" i="36" s="1"/>
  <c r="AP329" i="36"/>
  <c r="AP331" i="36"/>
  <c r="BB331" i="36"/>
  <c r="BB334" i="36"/>
  <c r="AP338" i="36"/>
  <c r="AZ338" i="36"/>
  <c r="BB338" i="36"/>
  <c r="AP339" i="36"/>
  <c r="AM339" i="36"/>
  <c r="AU339" i="36" s="1"/>
  <c r="AZ339" i="36"/>
  <c r="AO340" i="36"/>
  <c r="AP340" i="36"/>
  <c r="AZ340" i="36"/>
  <c r="BB340" i="36"/>
  <c r="AP341" i="36"/>
  <c r="AM341" i="36"/>
  <c r="AU341" i="36" s="1"/>
  <c r="AO341" i="36"/>
  <c r="AQ341" i="36" s="1"/>
  <c r="AP342" i="36"/>
  <c r="AM344" i="36"/>
  <c r="AU344" i="36" s="1"/>
  <c r="AP344" i="36"/>
  <c r="AP345" i="36"/>
  <c r="AM346" i="36"/>
  <c r="AU346" i="36" s="1"/>
  <c r="AM349" i="36"/>
  <c r="AU349" i="36" s="1"/>
  <c r="AZ350" i="36"/>
  <c r="AM351" i="36"/>
  <c r="AU351" i="36" s="1"/>
  <c r="AO351" i="36"/>
  <c r="AQ351" i="36" s="1"/>
  <c r="AZ351" i="36"/>
  <c r="BB351" i="36"/>
  <c r="AM352" i="36"/>
  <c r="AU352" i="36" s="1"/>
  <c r="BB352" i="36"/>
  <c r="AP353" i="36"/>
  <c r="AO354" i="36"/>
  <c r="AQ354" i="36" s="1"/>
  <c r="AP357" i="36"/>
  <c r="AO358" i="36"/>
  <c r="AP359" i="36"/>
  <c r="BB360" i="36"/>
  <c r="AO361" i="36"/>
  <c r="AQ361" i="36" s="1"/>
  <c r="AZ362" i="36"/>
  <c r="BB362" i="36"/>
  <c r="AP363" i="36"/>
  <c r="AM363" i="36"/>
  <c r="AU363" i="36" s="1"/>
  <c r="AO363" i="36"/>
  <c r="AQ363" i="36" s="1"/>
  <c r="AM365" i="36"/>
  <c r="AU365" i="36" s="1"/>
  <c r="AO365" i="36"/>
  <c r="AM366" i="36"/>
  <c r="AU366" i="36" s="1"/>
  <c r="AO366" i="36"/>
  <c r="AQ366" i="36" s="1"/>
  <c r="AP366" i="36"/>
  <c r="AZ366" i="36"/>
  <c r="BB366" i="36"/>
  <c r="AZ367" i="36"/>
  <c r="AM367" i="36"/>
  <c r="AU367" i="36" s="1"/>
  <c r="AO367" i="36"/>
  <c r="AQ367" i="36" s="1"/>
  <c r="AP367" i="36"/>
  <c r="AZ368" i="36"/>
  <c r="AZ372" i="36"/>
  <c r="AO373" i="36"/>
  <c r="AM373" i="36"/>
  <c r="AU373" i="36" s="1"/>
  <c r="AZ374" i="36"/>
  <c r="BB374" i="36"/>
  <c r="AM377" i="36"/>
  <c r="AU377" i="36" s="1"/>
  <c r="AO377" i="36"/>
  <c r="AP377" i="36"/>
  <c r="AZ377" i="36"/>
  <c r="BB377" i="36"/>
  <c r="AP378" i="36"/>
  <c r="AO379" i="36"/>
  <c r="AQ379" i="36" s="1"/>
  <c r="AP379" i="36"/>
  <c r="BB380" i="36"/>
  <c r="AZ380" i="36"/>
  <c r="AO381" i="36"/>
  <c r="AQ381" i="36" s="1"/>
  <c r="AM381" i="36"/>
  <c r="AU381" i="36" s="1"/>
  <c r="AZ382" i="36"/>
  <c r="AM382" i="36"/>
  <c r="AU382" i="36" s="1"/>
  <c r="AO382" i="36"/>
  <c r="AQ382" i="36" s="1"/>
  <c r="AP382" i="36"/>
  <c r="AM383" i="36"/>
  <c r="AU383" i="36" s="1"/>
  <c r="AM384" i="36"/>
  <c r="AU384" i="36"/>
  <c r="AZ384" i="36"/>
  <c r="BB384" i="36"/>
  <c r="AM385" i="36"/>
  <c r="AU385" i="36" s="1"/>
  <c r="BB386" i="36"/>
  <c r="AZ386" i="36"/>
  <c r="AM389" i="36"/>
  <c r="AU389" i="36" s="1"/>
  <c r="AZ390" i="36"/>
  <c r="AM391" i="36"/>
  <c r="AU391" i="36" s="1"/>
  <c r="AM392" i="36"/>
  <c r="AU392" i="36" s="1"/>
  <c r="AO393" i="36"/>
  <c r="AQ393" i="36" s="1"/>
  <c r="AP393" i="36"/>
  <c r="BB393" i="36"/>
  <c r="AO394" i="36"/>
  <c r="AQ394" i="36" s="1"/>
  <c r="AO397" i="36"/>
  <c r="AM399" i="36"/>
  <c r="AU399" i="36" s="1"/>
  <c r="AO399" i="36"/>
  <c r="AQ399" i="36" s="1"/>
  <c r="AP399" i="36"/>
  <c r="AM400" i="36"/>
  <c r="AU400" i="36" s="1"/>
  <c r="BB401" i="36"/>
  <c r="AO401" i="36"/>
  <c r="AQ401" i="36" s="1"/>
  <c r="AP401" i="36"/>
  <c r="AM402" i="36"/>
  <c r="AU402" i="36" s="1"/>
  <c r="AP402" i="36"/>
  <c r="AM403" i="36"/>
  <c r="AU403" i="36" s="1"/>
  <c r="AP403" i="36"/>
  <c r="AM404" i="36"/>
  <c r="AU404" i="36" s="1"/>
  <c r="AO404" i="36"/>
  <c r="AP404" i="36"/>
  <c r="BB404" i="36"/>
  <c r="AO406" i="36"/>
  <c r="AM408" i="36"/>
  <c r="AU408" i="36" s="1"/>
  <c r="AZ409" i="36"/>
  <c r="AM411" i="36"/>
  <c r="AU411" i="36" s="1"/>
  <c r="BB415" i="36"/>
  <c r="AM415" i="36"/>
  <c r="AU415" i="36" s="1"/>
  <c r="AO415" i="36"/>
  <c r="AP415" i="36"/>
  <c r="AM416" i="36"/>
  <c r="AU416" i="36" s="1"/>
  <c r="AM417" i="36"/>
  <c r="AU417" i="36" s="1"/>
  <c r="BB417" i="36"/>
  <c r="AM418" i="36"/>
  <c r="AU418" i="36" s="1"/>
  <c r="AO418" i="36"/>
  <c r="AP418" i="36"/>
  <c r="AO422" i="36"/>
  <c r="AQ422" i="36" s="1"/>
  <c r="AM424" i="36"/>
  <c r="AU424" i="36" s="1"/>
  <c r="AO425" i="36"/>
  <c r="AP425" i="36"/>
  <c r="AM429" i="36"/>
  <c r="AU429" i="36" s="1"/>
  <c r="AO429" i="36"/>
  <c r="AQ429" i="36" s="1"/>
  <c r="AM430" i="36"/>
  <c r="AU430" i="36" s="1"/>
  <c r="AO430" i="36"/>
  <c r="AQ430" i="36" s="1"/>
  <c r="AP430" i="36"/>
  <c r="BB430" i="36"/>
  <c r="AM432" i="36"/>
  <c r="AU432" i="36" s="1"/>
  <c r="AM433" i="36"/>
  <c r="AU433" i="36" s="1"/>
  <c r="AO433" i="36"/>
  <c r="AM434" i="36"/>
  <c r="AU434" i="36" s="1"/>
  <c r="AP442" i="36"/>
  <c r="AZ443" i="36"/>
  <c r="BB443" i="36"/>
  <c r="AO444" i="36"/>
  <c r="AQ444" i="36" s="1"/>
  <c r="AP444" i="36"/>
  <c r="BB444" i="36"/>
  <c r="AP447" i="36"/>
  <c r="AO447" i="36"/>
  <c r="AQ447" i="36" s="1"/>
  <c r="AO449" i="36"/>
  <c r="AQ449" i="36" s="1"/>
  <c r="AZ449" i="36"/>
  <c r="AO450" i="36"/>
  <c r="AQ450" i="36" s="1"/>
  <c r="AP450" i="36"/>
  <c r="AZ450" i="36"/>
  <c r="BB450" i="36"/>
  <c r="BB451" i="36"/>
  <c r="AM451" i="36"/>
  <c r="AU451" i="36" s="1"/>
  <c r="AO455" i="36"/>
  <c r="AP455" i="36"/>
  <c r="AP456" i="36"/>
  <c r="AO459" i="36"/>
  <c r="AQ459" i="36" s="1"/>
  <c r="BB460" i="36"/>
  <c r="AM462" i="36"/>
  <c r="AU462" i="36" s="1"/>
  <c r="AP462" i="36"/>
  <c r="AZ462" i="36"/>
  <c r="BB462" i="36"/>
  <c r="AO463" i="36"/>
  <c r="AQ463" i="36" s="1"/>
  <c r="BB463" i="36"/>
  <c r="BB464" i="36"/>
  <c r="AZ464" i="36"/>
  <c r="AP465" i="36"/>
  <c r="AM466" i="36"/>
  <c r="AU466" i="36" s="1"/>
  <c r="AO466" i="36"/>
  <c r="AQ466" i="36" s="1"/>
  <c r="AP466" i="36"/>
  <c r="AP468" i="36"/>
  <c r="AP470" i="36"/>
  <c r="AZ470" i="36"/>
  <c r="BB470" i="36"/>
  <c r="AP471" i="36"/>
  <c r="BB471" i="36"/>
  <c r="AM472" i="36"/>
  <c r="AU472" i="36" s="1"/>
  <c r="AO473" i="36"/>
  <c r="AQ473" i="36" s="1"/>
  <c r="AM477" i="36"/>
  <c r="AU477" i="36" s="1"/>
  <c r="AO477" i="36"/>
  <c r="AQ477" i="36" s="1"/>
  <c r="AZ477" i="36"/>
  <c r="AO478" i="36"/>
  <c r="AQ478" i="36" s="1"/>
  <c r="AM479" i="36"/>
  <c r="AU479" i="36" s="1"/>
  <c r="AZ479" i="36"/>
  <c r="BB479" i="36"/>
  <c r="AM480" i="36"/>
  <c r="AU480" i="36" s="1"/>
  <c r="AO481" i="36"/>
  <c r="AQ481" i="36" s="1"/>
  <c r="AP481" i="36"/>
  <c r="AM482" i="36"/>
  <c r="AU482" i="36" s="1"/>
  <c r="AP482" i="36"/>
  <c r="AZ482" i="36"/>
  <c r="BB482" i="36"/>
  <c r="AP485" i="36"/>
  <c r="AM485" i="36"/>
  <c r="AU485" i="36" s="1"/>
  <c r="BB486" i="36"/>
  <c r="AO487" i="36"/>
  <c r="AQ487" i="36" s="1"/>
  <c r="AM488" i="36"/>
  <c r="AU488" i="36" s="1"/>
  <c r="AO488" i="36"/>
  <c r="AQ488" i="36" s="1"/>
  <c r="AM491" i="36"/>
  <c r="AU491" i="36" s="1"/>
  <c r="AO491" i="36"/>
  <c r="AQ491" i="36" s="1"/>
  <c r="AP491" i="36"/>
  <c r="AM492" i="36"/>
  <c r="AU492" i="36" s="1"/>
  <c r="AO492" i="36"/>
  <c r="AP492" i="36"/>
  <c r="BB492" i="36"/>
  <c r="AZ493" i="36"/>
  <c r="BB493" i="36"/>
  <c r="AM494" i="36"/>
  <c r="AU494" i="36" s="1"/>
  <c r="AO494" i="36"/>
  <c r="AQ494" i="36" s="1"/>
  <c r="AP494" i="36"/>
  <c r="AM495" i="36"/>
  <c r="AU495" i="36" s="1"/>
  <c r="AO495" i="36"/>
  <c r="AQ495" i="36" s="1"/>
  <c r="AP495" i="36"/>
  <c r="AZ495" i="36"/>
  <c r="BB495" i="36"/>
  <c r="AM496" i="36"/>
  <c r="AU496" i="36" s="1"/>
  <c r="AZ496" i="36"/>
  <c r="BB496" i="36"/>
  <c r="AM497" i="36"/>
  <c r="AU497" i="36" s="1"/>
  <c r="AO497" i="36"/>
  <c r="AQ497" i="36" s="1"/>
  <c r="AP497" i="36"/>
  <c r="AZ497" i="36"/>
  <c r="BB497" i="36"/>
  <c r="AM498" i="36"/>
  <c r="AU498" i="36" s="1"/>
  <c r="AO498" i="36"/>
  <c r="AQ498" i="36" s="1"/>
  <c r="AP498" i="36"/>
  <c r="AZ498" i="36"/>
  <c r="BB498" i="36"/>
  <c r="AM499" i="36"/>
  <c r="AU499" i="36" s="1"/>
  <c r="AP499" i="36"/>
  <c r="AZ499" i="36"/>
  <c r="AM500" i="36"/>
  <c r="AU500" i="36" s="1"/>
  <c r="AZ500" i="36"/>
  <c r="AZ501" i="36"/>
  <c r="AM501" i="36"/>
  <c r="AU501" i="36" s="1"/>
  <c r="AO501" i="36"/>
  <c r="AQ501" i="36" s="1"/>
  <c r="AP501" i="36"/>
  <c r="BB501" i="36"/>
  <c r="AM502" i="36"/>
  <c r="AU502" i="36" s="1"/>
  <c r="AO502" i="36"/>
  <c r="AQ502" i="36" s="1"/>
  <c r="AP502" i="36"/>
  <c r="AZ502" i="36"/>
  <c r="BB502" i="36"/>
  <c r="AM503" i="36"/>
  <c r="AU503" i="36" s="1"/>
  <c r="AO503" i="36"/>
  <c r="AQ503" i="36" s="1"/>
  <c r="AP503" i="36"/>
  <c r="AZ503" i="36"/>
  <c r="BB503" i="36"/>
  <c r="AO504" i="36"/>
  <c r="AQ504" i="36" s="1"/>
  <c r="AP504" i="36"/>
  <c r="BB504" i="36"/>
  <c r="AM505" i="36"/>
  <c r="AO505" i="36"/>
  <c r="AQ505" i="36" s="1"/>
  <c r="AP505" i="36"/>
  <c r="AU505" i="36"/>
  <c r="AZ505" i="36"/>
  <c r="BB505" i="36"/>
  <c r="AM506" i="36"/>
  <c r="AU506" i="36" s="1"/>
  <c r="AO506" i="36"/>
  <c r="AQ506" i="36" s="1"/>
  <c r="AP506" i="36"/>
  <c r="AZ506" i="36"/>
  <c r="AO507" i="36"/>
  <c r="AQ507" i="36" s="1"/>
  <c r="AP507" i="36"/>
  <c r="BB507" i="36"/>
  <c r="AM508" i="36"/>
  <c r="AU508" i="36"/>
  <c r="AZ508" i="36"/>
  <c r="BB508" i="36"/>
  <c r="AP509" i="36"/>
  <c r="AM509" i="36"/>
  <c r="AU509" i="36" s="1"/>
  <c r="AO509" i="36"/>
  <c r="AQ509" i="36" s="1"/>
  <c r="AZ509" i="36"/>
  <c r="BB509" i="36"/>
  <c r="AM511" i="36"/>
  <c r="AU511" i="36" s="1"/>
  <c r="AO511" i="36"/>
  <c r="AQ511" i="36" s="1"/>
  <c r="AP511" i="36"/>
  <c r="AZ511" i="36"/>
  <c r="BB511" i="36"/>
  <c r="AM512" i="36"/>
  <c r="AU512" i="36" s="1"/>
  <c r="AZ512" i="36"/>
  <c r="BB512" i="36"/>
  <c r="AO513" i="36"/>
  <c r="AQ513" i="36" s="1"/>
  <c r="BB513" i="36"/>
  <c r="AM514" i="36"/>
  <c r="AU514" i="36" s="1"/>
  <c r="AO514" i="36"/>
  <c r="AQ514" i="36" s="1"/>
  <c r="AP514" i="36"/>
  <c r="AZ514" i="36"/>
  <c r="BB514" i="36"/>
  <c r="BG514" i="36"/>
  <c r="BA514" i="36" s="1"/>
  <c r="BD514" i="36" s="1"/>
  <c r="AO515" i="36"/>
  <c r="AQ515" i="36" s="1"/>
  <c r="AM515" i="36"/>
  <c r="AU515" i="36" s="1"/>
  <c r="AP515" i="36"/>
  <c r="AZ515" i="36"/>
  <c r="BB515" i="36"/>
  <c r="AO516" i="36"/>
  <c r="AQ516" i="36" s="1"/>
  <c r="AP516" i="36"/>
  <c r="BB516" i="36"/>
  <c r="AO518" i="36"/>
  <c r="AQ518" i="36" s="1"/>
  <c r="AP518" i="36"/>
  <c r="AZ518" i="36"/>
  <c r="BB518" i="36"/>
  <c r="AM519" i="36"/>
  <c r="AU519" i="36" s="1"/>
  <c r="AO519" i="36"/>
  <c r="AQ519" i="36" s="1"/>
  <c r="AP519" i="36"/>
  <c r="AZ519" i="36"/>
  <c r="BB519" i="36"/>
  <c r="AM520" i="36"/>
  <c r="AU520" i="36" s="1"/>
  <c r="AZ520" i="36"/>
  <c r="AM521" i="36"/>
  <c r="AU521" i="36" s="1"/>
  <c r="AM522" i="36"/>
  <c r="AU522" i="36" s="1"/>
  <c r="AO522" i="36"/>
  <c r="AQ522" i="36" s="1"/>
  <c r="AP522" i="36"/>
  <c r="AZ522" i="36"/>
  <c r="BB522" i="36"/>
  <c r="AP523" i="36"/>
  <c r="AZ523" i="36"/>
  <c r="BB523" i="36"/>
  <c r="AM524" i="36"/>
  <c r="AU524" i="36" s="1"/>
  <c r="AO524" i="36"/>
  <c r="AQ524" i="36" s="1"/>
  <c r="AP524" i="36"/>
  <c r="AZ524" i="36"/>
  <c r="AM525" i="36"/>
  <c r="AU525" i="36" s="1"/>
  <c r="AO525" i="36"/>
  <c r="AQ525" i="36" s="1"/>
  <c r="AP525" i="36"/>
  <c r="BB525" i="36"/>
  <c r="AM526" i="36"/>
  <c r="AU526" i="36" s="1"/>
  <c r="AO526" i="36"/>
  <c r="AQ526" i="36" s="1"/>
  <c r="AP526" i="36"/>
  <c r="AZ526" i="36"/>
  <c r="AM527" i="36"/>
  <c r="AU527" i="36" s="1"/>
  <c r="AO527" i="36"/>
  <c r="AQ527" i="36" s="1"/>
  <c r="AP527" i="36"/>
  <c r="BB527" i="36"/>
  <c r="AZ528" i="36"/>
  <c r="AM528" i="36"/>
  <c r="AU528" i="36" s="1"/>
  <c r="AO528" i="36"/>
  <c r="AQ528" i="36" s="1"/>
  <c r="AP528" i="36"/>
  <c r="BB528" i="36"/>
  <c r="AZ529" i="36"/>
  <c r="BB529" i="36"/>
  <c r="AM530" i="36"/>
  <c r="AU530" i="36" s="1"/>
  <c r="AO530" i="36"/>
  <c r="AQ530" i="36" s="1"/>
  <c r="AP530" i="36"/>
  <c r="AZ530" i="36"/>
  <c r="BB530" i="36"/>
  <c r="AP531" i="36"/>
  <c r="BB531" i="36"/>
  <c r="AM532" i="36"/>
  <c r="AU532" i="36" s="1"/>
  <c r="AO532" i="36"/>
  <c r="AQ532" i="36" s="1"/>
  <c r="AP532" i="36"/>
  <c r="AZ532" i="36"/>
  <c r="BB532" i="36"/>
  <c r="AM533" i="36"/>
  <c r="AU533" i="36" s="1"/>
  <c r="AO533" i="36"/>
  <c r="AQ533" i="36" s="1"/>
  <c r="BB533" i="36"/>
  <c r="AP534" i="36"/>
  <c r="AM535" i="36"/>
  <c r="AU535" i="36" s="1"/>
  <c r="AO535" i="36"/>
  <c r="AP535" i="36"/>
  <c r="AZ535" i="36"/>
  <c r="BB535" i="36"/>
  <c r="AM536" i="36"/>
  <c r="AU536" i="36" s="1"/>
  <c r="AZ536" i="36"/>
  <c r="BB536" i="36"/>
  <c r="AM538" i="36"/>
  <c r="AO538" i="36"/>
  <c r="AQ538" i="36" s="1"/>
  <c r="AP538" i="36"/>
  <c r="AU538" i="36"/>
  <c r="AZ538" i="36"/>
  <c r="BB538" i="36"/>
  <c r="AM539" i="36"/>
  <c r="AU539" i="36" s="1"/>
  <c r="AP539" i="36"/>
  <c r="AZ539" i="36"/>
  <c r="BB539" i="36"/>
  <c r="AM540" i="36"/>
  <c r="AU540" i="36" s="1"/>
  <c r="AO540" i="36"/>
  <c r="AQ540" i="36" s="1"/>
  <c r="AP540" i="36"/>
  <c r="AZ540" i="36"/>
  <c r="BB540" i="36"/>
  <c r="BB541" i="36"/>
  <c r="AM542" i="36"/>
  <c r="AO542" i="36"/>
  <c r="AQ542" i="36" s="1"/>
  <c r="AP542" i="36"/>
  <c r="AU542" i="36"/>
  <c r="AZ542" i="36"/>
  <c r="BB542" i="36"/>
  <c r="AM543" i="36"/>
  <c r="AU543" i="36" s="1"/>
  <c r="AP544" i="36"/>
  <c r="AO545" i="36"/>
  <c r="AQ545" i="36" s="1"/>
  <c r="AP545" i="36"/>
  <c r="AM547" i="36"/>
  <c r="AU547" i="36" s="1"/>
  <c r="AO547" i="36"/>
  <c r="AQ547" i="36" s="1"/>
  <c r="AP547" i="36"/>
  <c r="AM548" i="36"/>
  <c r="AU548" i="36" s="1"/>
  <c r="AZ548" i="36"/>
  <c r="BB548" i="36"/>
  <c r="AO549" i="36"/>
  <c r="AQ549" i="36" s="1"/>
  <c r="DC551" i="36"/>
  <c r="DE551" i="36"/>
  <c r="AG150" i="35"/>
  <c r="AE150" i="35"/>
  <c r="AF7" i="35"/>
  <c r="AF6" i="35"/>
  <c r="AC3" i="35"/>
  <c r="P3" i="35"/>
  <c r="AD2" i="35"/>
  <c r="AC2" i="35"/>
  <c r="AB2" i="35"/>
  <c r="AA2" i="35"/>
  <c r="Z2" i="35"/>
  <c r="Y2" i="35"/>
  <c r="X2" i="35"/>
  <c r="W2" i="35"/>
  <c r="V2" i="35"/>
  <c r="U2" i="35"/>
  <c r="T2" i="35"/>
  <c r="S2" i="35"/>
  <c r="R2" i="35"/>
  <c r="Q2" i="35"/>
  <c r="P2" i="35"/>
  <c r="O2" i="35"/>
  <c r="N2" i="35"/>
  <c r="L2" i="35"/>
  <c r="K2" i="35"/>
  <c r="J2" i="35"/>
  <c r="H2" i="35"/>
  <c r="G2" i="35"/>
  <c r="F2" i="35"/>
  <c r="D2" i="35"/>
  <c r="C2" i="35"/>
  <c r="B2" i="35"/>
  <c r="AG1" i="35"/>
  <c r="AF1" i="35"/>
  <c r="AD1" i="35"/>
  <c r="AC1" i="35"/>
  <c r="AB1" i="35"/>
  <c r="AA1" i="35"/>
  <c r="Z1" i="35"/>
  <c r="Y1" i="35"/>
  <c r="X1" i="35"/>
  <c r="W1" i="35"/>
  <c r="V1" i="35"/>
  <c r="U1" i="35"/>
  <c r="T1" i="35"/>
  <c r="S1" i="35"/>
  <c r="R1" i="35"/>
  <c r="Q1" i="35"/>
  <c r="P1" i="35"/>
  <c r="O1" i="35"/>
  <c r="N1" i="35"/>
  <c r="L1" i="35"/>
  <c r="K1" i="35"/>
  <c r="J1" i="35"/>
  <c r="H1" i="35"/>
  <c r="G1" i="35"/>
  <c r="F1" i="35"/>
  <c r="D1" i="35"/>
  <c r="C1" i="35"/>
  <c r="B1" i="35"/>
  <c r="A1" i="35"/>
  <c r="BC469" i="33"/>
  <c r="BA469" i="33"/>
  <c r="J7" i="33" s="1"/>
  <c r="AR459" i="33"/>
  <c r="AR460" i="33" s="1"/>
  <c r="AR461" i="33" s="1"/>
  <c r="AR462" i="33" s="1"/>
  <c r="AR463" i="33" s="1"/>
  <c r="AR464" i="33" s="1"/>
  <c r="AR465" i="33" s="1"/>
  <c r="AR456" i="33"/>
  <c r="AR431" i="33"/>
  <c r="AR432" i="33" s="1"/>
  <c r="AR433" i="33" s="1"/>
  <c r="AR434" i="33" s="1"/>
  <c r="AR435" i="33" s="1"/>
  <c r="AR436" i="33" s="1"/>
  <c r="AR437" i="33" s="1"/>
  <c r="AR438" i="33" s="1"/>
  <c r="AR439" i="33" s="1"/>
  <c r="AR440" i="33" s="1"/>
  <c r="AR441" i="33" s="1"/>
  <c r="AR442" i="33" s="1"/>
  <c r="AR443" i="33" s="1"/>
  <c r="AR444" i="33" s="1"/>
  <c r="AR445" i="33" s="1"/>
  <c r="AR446" i="33" s="1"/>
  <c r="AR447" i="33" s="1"/>
  <c r="AR448" i="33" s="1"/>
  <c r="AR449" i="33" s="1"/>
  <c r="AR450" i="33" s="1"/>
  <c r="AR451" i="33" s="1"/>
  <c r="AR452" i="33" s="1"/>
  <c r="AR453" i="33" s="1"/>
  <c r="AR405" i="33"/>
  <c r="AR406" i="33" s="1"/>
  <c r="AR407" i="33" s="1"/>
  <c r="AR408" i="33" s="1"/>
  <c r="AR409" i="33" s="1"/>
  <c r="AR410" i="33" s="1"/>
  <c r="AR411" i="33" s="1"/>
  <c r="AR412" i="33" s="1"/>
  <c r="AR413" i="33" s="1"/>
  <c r="AR414" i="33" s="1"/>
  <c r="AR415" i="33" s="1"/>
  <c r="AR416" i="33" s="1"/>
  <c r="AR417" i="33" s="1"/>
  <c r="AR418" i="33" s="1"/>
  <c r="AR419" i="33" s="1"/>
  <c r="AR420" i="33" s="1"/>
  <c r="AR421" i="33" s="1"/>
  <c r="AR422" i="33" s="1"/>
  <c r="AR423" i="33" s="1"/>
  <c r="AR424" i="33" s="1"/>
  <c r="AR425" i="33" s="1"/>
  <c r="AR426" i="33" s="1"/>
  <c r="AR427" i="33" s="1"/>
  <c r="AR428" i="33" s="1"/>
  <c r="AR401" i="33"/>
  <c r="AR399" i="33"/>
  <c r="AR397" i="33"/>
  <c r="AR395" i="33"/>
  <c r="AR393" i="33"/>
  <c r="AR391" i="33"/>
  <c r="AR389" i="33"/>
  <c r="AR387" i="33"/>
  <c r="AR385" i="33"/>
  <c r="AR383" i="33"/>
  <c r="AR381" i="33"/>
  <c r="AR379" i="33"/>
  <c r="AR377" i="33"/>
  <c r="AR375" i="33"/>
  <c r="AR373" i="33"/>
  <c r="AR371" i="33"/>
  <c r="AR369" i="33"/>
  <c r="AR367" i="33"/>
  <c r="AR365" i="33"/>
  <c r="AR363" i="33"/>
  <c r="AR361" i="33"/>
  <c r="AR359" i="33"/>
  <c r="AR357" i="33"/>
  <c r="AR355" i="33"/>
  <c r="AR353" i="33"/>
  <c r="AR351" i="33"/>
  <c r="AR349" i="33"/>
  <c r="AR308" i="33"/>
  <c r="AR309" i="33" s="1"/>
  <c r="AR310" i="33" s="1"/>
  <c r="AR311" i="33" s="1"/>
  <c r="AR312" i="33" s="1"/>
  <c r="AR313" i="33" s="1"/>
  <c r="AR314" i="33" s="1"/>
  <c r="AR315" i="33" s="1"/>
  <c r="AR316" i="33" s="1"/>
  <c r="AR317" i="33" s="1"/>
  <c r="AR318" i="33" s="1"/>
  <c r="AR319" i="33" s="1"/>
  <c r="AR320" i="33" s="1"/>
  <c r="AR321" i="33" s="1"/>
  <c r="AR322" i="33" s="1"/>
  <c r="AR323" i="33" s="1"/>
  <c r="AR324" i="33" s="1"/>
  <c r="AR325" i="33" s="1"/>
  <c r="AR326" i="33" s="1"/>
  <c r="AR327" i="33" s="1"/>
  <c r="AR328" i="33" s="1"/>
  <c r="AR329" i="33" s="1"/>
  <c r="AR330" i="33" s="1"/>
  <c r="AR331" i="33" s="1"/>
  <c r="AR332" i="33" s="1"/>
  <c r="AR333" i="33" s="1"/>
  <c r="AR334" i="33" s="1"/>
  <c r="AR335" i="33" s="1"/>
  <c r="AR336" i="33" s="1"/>
  <c r="AR337" i="33" s="1"/>
  <c r="AR338" i="33" s="1"/>
  <c r="AR339" i="33" s="1"/>
  <c r="AR340" i="33" s="1"/>
  <c r="AR341" i="33" s="1"/>
  <c r="AR342" i="33" s="1"/>
  <c r="AR302" i="33"/>
  <c r="AR267" i="33"/>
  <c r="AR268" i="33" s="1"/>
  <c r="AR269" i="33" s="1"/>
  <c r="AR270" i="33" s="1"/>
  <c r="AR271" i="33" s="1"/>
  <c r="AR272" i="33" s="1"/>
  <c r="AR273" i="33" s="1"/>
  <c r="AR274" i="33" s="1"/>
  <c r="AR275" i="33" s="1"/>
  <c r="AR276" i="33" s="1"/>
  <c r="AR277" i="33" s="1"/>
  <c r="AR278" i="33" s="1"/>
  <c r="AR279" i="33" s="1"/>
  <c r="AR280" i="33" s="1"/>
  <c r="AR281" i="33" s="1"/>
  <c r="AR282" i="33" s="1"/>
  <c r="AR283" i="33" s="1"/>
  <c r="AR284" i="33" s="1"/>
  <c r="AR285" i="33" s="1"/>
  <c r="AR286" i="33" s="1"/>
  <c r="AR287" i="33" s="1"/>
  <c r="AR288" i="33" s="1"/>
  <c r="AR289" i="33" s="1"/>
  <c r="AR290" i="33" s="1"/>
  <c r="AR291" i="33" s="1"/>
  <c r="AR292" i="33" s="1"/>
  <c r="AR293" i="33" s="1"/>
  <c r="AR294" i="33" s="1"/>
  <c r="AR295" i="33" s="1"/>
  <c r="AR296" i="33" s="1"/>
  <c r="AR297" i="33" s="1"/>
  <c r="AR298" i="33" s="1"/>
  <c r="AR299" i="33" s="1"/>
  <c r="AR256" i="33"/>
  <c r="AR257" i="33" s="1"/>
  <c r="AR258" i="33" s="1"/>
  <c r="AR259" i="33" s="1"/>
  <c r="AR260" i="33" s="1"/>
  <c r="AR261" i="33" s="1"/>
  <c r="AR262" i="33" s="1"/>
  <c r="AR263" i="33" s="1"/>
  <c r="AR264" i="33" s="1"/>
  <c r="AR244" i="33"/>
  <c r="AR245" i="33" s="1"/>
  <c r="AR246" i="33" s="1"/>
  <c r="AR247" i="33" s="1"/>
  <c r="AR248" i="33" s="1"/>
  <c r="AR249" i="33" s="1"/>
  <c r="AR238" i="33"/>
  <c r="AR239" i="33" s="1"/>
  <c r="AR240" i="33" s="1"/>
  <c r="AR227" i="33"/>
  <c r="AR228" i="33" s="1"/>
  <c r="AR229" i="33" s="1"/>
  <c r="AR230" i="33" s="1"/>
  <c r="AR231" i="33" s="1"/>
  <c r="AR232" i="33" s="1"/>
  <c r="AR233" i="33" s="1"/>
  <c r="AR234" i="33" s="1"/>
  <c r="AR235" i="33" s="1"/>
  <c r="AR223" i="33"/>
  <c r="AR221" i="33"/>
  <c r="AR219" i="33"/>
  <c r="AR217" i="33"/>
  <c r="AR215" i="33"/>
  <c r="AR213" i="33"/>
  <c r="AR211" i="33"/>
  <c r="AR209" i="33"/>
  <c r="AR207" i="33"/>
  <c r="AR205" i="33"/>
  <c r="AR203" i="33"/>
  <c r="AR201" i="33"/>
  <c r="AR199" i="33"/>
  <c r="AR197" i="33"/>
  <c r="AR195" i="33"/>
  <c r="AR158" i="33"/>
  <c r="AR159" i="33" s="1"/>
  <c r="AR160" i="33" s="1"/>
  <c r="AR161" i="33" s="1"/>
  <c r="AR162" i="33" s="1"/>
  <c r="AR163" i="33" s="1"/>
  <c r="AR164" i="33" s="1"/>
  <c r="AR165" i="33" s="1"/>
  <c r="AR166" i="33" s="1"/>
  <c r="AR167" i="33" s="1"/>
  <c r="AR168" i="33" s="1"/>
  <c r="AR169" i="33" s="1"/>
  <c r="AR170" i="33" s="1"/>
  <c r="AR171" i="33" s="1"/>
  <c r="AR172" i="33" s="1"/>
  <c r="AR173" i="33" s="1"/>
  <c r="AR174" i="33" s="1"/>
  <c r="AR175" i="33" s="1"/>
  <c r="AR176" i="33" s="1"/>
  <c r="AR177" i="33" s="1"/>
  <c r="AR178" i="33" s="1"/>
  <c r="AR179" i="33" s="1"/>
  <c r="AR180" i="33" s="1"/>
  <c r="AR181" i="33" s="1"/>
  <c r="AR182" i="33" s="1"/>
  <c r="AR183" i="33" s="1"/>
  <c r="AR184" i="33" s="1"/>
  <c r="AR185" i="33" s="1"/>
  <c r="AR186" i="33" s="1"/>
  <c r="AR187" i="33" s="1"/>
  <c r="AR188" i="33" s="1"/>
  <c r="AR189" i="33" s="1"/>
  <c r="AR190" i="33" s="1"/>
  <c r="AR191" i="33" s="1"/>
  <c r="X148" i="33"/>
  <c r="X146" i="33"/>
  <c r="X138" i="33"/>
  <c r="X139" i="33" s="1"/>
  <c r="X140" i="33" s="1"/>
  <c r="X141" i="33" s="1"/>
  <c r="X142" i="33" s="1"/>
  <c r="X143" i="33" s="1"/>
  <c r="X144" i="33" s="1"/>
  <c r="X128" i="33"/>
  <c r="X129" i="33" s="1"/>
  <c r="X130" i="33" s="1"/>
  <c r="X131" i="33" s="1"/>
  <c r="X132" i="33" s="1"/>
  <c r="X133" i="33" s="1"/>
  <c r="X134" i="33" s="1"/>
  <c r="X135" i="33" s="1"/>
  <c r="X136" i="33" s="1"/>
  <c r="X121" i="33"/>
  <c r="X122" i="33" s="1"/>
  <c r="X123" i="33" s="1"/>
  <c r="X124" i="33" s="1"/>
  <c r="X125" i="33" s="1"/>
  <c r="X117" i="33"/>
  <c r="X118" i="33" s="1"/>
  <c r="X112" i="33"/>
  <c r="AM108" i="33"/>
  <c r="AR107" i="33"/>
  <c r="AR108" i="33" s="1"/>
  <c r="AR109" i="33" s="1"/>
  <c r="AR110" i="33" s="1"/>
  <c r="AR111" i="33" s="1"/>
  <c r="AR112" i="33" s="1"/>
  <c r="AR113" i="33" s="1"/>
  <c r="AR114" i="33" s="1"/>
  <c r="AR115" i="33" s="1"/>
  <c r="AR116" i="33" s="1"/>
  <c r="AR117" i="33" s="1"/>
  <c r="AR118" i="33" s="1"/>
  <c r="AR119" i="33" s="1"/>
  <c r="AR120" i="33" s="1"/>
  <c r="AR121" i="33" s="1"/>
  <c r="AR122" i="33" s="1"/>
  <c r="AR123" i="33" s="1"/>
  <c r="AR124" i="33" s="1"/>
  <c r="AR125" i="33" s="1"/>
  <c r="AR126" i="33" s="1"/>
  <c r="AR127" i="33" s="1"/>
  <c r="AR128" i="33" s="1"/>
  <c r="AR129" i="33" s="1"/>
  <c r="AR130" i="33" s="1"/>
  <c r="AR131" i="33" s="1"/>
  <c r="AR132" i="33" s="1"/>
  <c r="AR133" i="33" s="1"/>
  <c r="AR134" i="33" s="1"/>
  <c r="AR135" i="33" s="1"/>
  <c r="AR136" i="33" s="1"/>
  <c r="AR137" i="33" s="1"/>
  <c r="AR138" i="33" s="1"/>
  <c r="AR139" i="33" s="1"/>
  <c r="AR140" i="33" s="1"/>
  <c r="AR141" i="33" s="1"/>
  <c r="AR142" i="33" s="1"/>
  <c r="AR143" i="33" s="1"/>
  <c r="AR144" i="33" s="1"/>
  <c r="AR145" i="33" s="1"/>
  <c r="AR146" i="33" s="1"/>
  <c r="AR147" i="33" s="1"/>
  <c r="AR148" i="33" s="1"/>
  <c r="AR149" i="33" s="1"/>
  <c r="AR150" i="33" s="1"/>
  <c r="AR151" i="33" s="1"/>
  <c r="AR152" i="33" s="1"/>
  <c r="AR153" i="33" s="1"/>
  <c r="AR154" i="33" s="1"/>
  <c r="AR155" i="33" s="1"/>
  <c r="X105" i="33"/>
  <c r="X103" i="33"/>
  <c r="AM102" i="33"/>
  <c r="AM103" i="33" s="1"/>
  <c r="X101" i="33"/>
  <c r="X98" i="33"/>
  <c r="AM95" i="33"/>
  <c r="AM96" i="33" s="1"/>
  <c r="AM97" i="33" s="1"/>
  <c r="AM85" i="33"/>
  <c r="AM86" i="33" s="1"/>
  <c r="AM87" i="33" s="1"/>
  <c r="AM88" i="33" s="1"/>
  <c r="AM89" i="33" s="1"/>
  <c r="AM90" i="33" s="1"/>
  <c r="AM91" i="33" s="1"/>
  <c r="AM92" i="33" s="1"/>
  <c r="X79" i="33"/>
  <c r="X80" i="33" s="1"/>
  <c r="X81" i="33" s="1"/>
  <c r="X82" i="33" s="1"/>
  <c r="X83" i="33" s="1"/>
  <c r="X84" i="33" s="1"/>
  <c r="X85" i="33" s="1"/>
  <c r="X86" i="33" s="1"/>
  <c r="X87" i="33" s="1"/>
  <c r="X88" i="33" s="1"/>
  <c r="X89" i="33" s="1"/>
  <c r="X90" i="33" s="1"/>
  <c r="X91" i="33" s="1"/>
  <c r="X92" i="33" s="1"/>
  <c r="X93" i="33" s="1"/>
  <c r="X94" i="33" s="1"/>
  <c r="X95" i="33" s="1"/>
  <c r="AM77" i="33"/>
  <c r="AM78" i="33" s="1"/>
  <c r="AM79" i="33" s="1"/>
  <c r="AM80" i="33" s="1"/>
  <c r="L75" i="33"/>
  <c r="L76" i="33" s="1"/>
  <c r="L77" i="33" s="1"/>
  <c r="AM74" i="33"/>
  <c r="L70" i="33"/>
  <c r="L71" i="33" s="1"/>
  <c r="L72" i="33" s="1"/>
  <c r="AM67" i="33"/>
  <c r="AM68" i="33" s="1"/>
  <c r="AM69" i="33" s="1"/>
  <c r="AM70" i="33" s="1"/>
  <c r="AM71" i="33" s="1"/>
  <c r="L64" i="33"/>
  <c r="L65" i="33" s="1"/>
  <c r="L66" i="33" s="1"/>
  <c r="L67" i="33" s="1"/>
  <c r="AR61" i="33"/>
  <c r="AR62" i="33" s="1"/>
  <c r="AR63" i="33" s="1"/>
  <c r="AR64" i="33" s="1"/>
  <c r="AR65" i="33" s="1"/>
  <c r="AR66" i="33" s="1"/>
  <c r="AR67" i="33" s="1"/>
  <c r="AR68" i="33" s="1"/>
  <c r="AR69" i="33" s="1"/>
  <c r="AR70" i="33" s="1"/>
  <c r="AR71" i="33" s="1"/>
  <c r="AR72" i="33" s="1"/>
  <c r="AR73" i="33" s="1"/>
  <c r="AR74" i="33" s="1"/>
  <c r="AR75" i="33" s="1"/>
  <c r="AR76" i="33" s="1"/>
  <c r="AR77" i="33" s="1"/>
  <c r="AR78" i="33" s="1"/>
  <c r="AR79" i="33" s="1"/>
  <c r="AR80" i="33" s="1"/>
  <c r="AR81" i="33" s="1"/>
  <c r="AR82" i="33" s="1"/>
  <c r="AR83" i="33" s="1"/>
  <c r="AR84" i="33" s="1"/>
  <c r="AR85" i="33" s="1"/>
  <c r="AR86" i="33" s="1"/>
  <c r="AR87" i="33" s="1"/>
  <c r="AR88" i="33" s="1"/>
  <c r="AR89" i="33" s="1"/>
  <c r="AR90" i="33" s="1"/>
  <c r="AR91" i="33" s="1"/>
  <c r="AR92" i="33" s="1"/>
  <c r="AR93" i="33" s="1"/>
  <c r="AR94" i="33" s="1"/>
  <c r="AR95" i="33" s="1"/>
  <c r="AR96" i="33" s="1"/>
  <c r="AR97" i="33" s="1"/>
  <c r="AR98" i="33" s="1"/>
  <c r="AR99" i="33" s="1"/>
  <c r="AR100" i="33" s="1"/>
  <c r="AR101" i="33" s="1"/>
  <c r="AR102" i="33" s="1"/>
  <c r="AR103" i="33" s="1"/>
  <c r="X61" i="33"/>
  <c r="X62" i="33" s="1"/>
  <c r="X63" i="33" s="1"/>
  <c r="X64" i="33" s="1"/>
  <c r="X65" i="33" s="1"/>
  <c r="X66" i="33" s="1"/>
  <c r="X67" i="33" s="1"/>
  <c r="X68" i="33" s="1"/>
  <c r="X69" i="33" s="1"/>
  <c r="X70" i="33" s="1"/>
  <c r="X71" i="33" s="1"/>
  <c r="X72" i="33" s="1"/>
  <c r="X73" i="33" s="1"/>
  <c r="X74" i="33" s="1"/>
  <c r="X75" i="33" s="1"/>
  <c r="X76" i="33" s="1"/>
  <c r="L61" i="33"/>
  <c r="AM59" i="33"/>
  <c r="AM60" i="33" s="1"/>
  <c r="AM61" i="33" s="1"/>
  <c r="AM62" i="33" s="1"/>
  <c r="AM63" i="33" s="1"/>
  <c r="AM64" i="33" s="1"/>
  <c r="L59" i="33"/>
  <c r="L57" i="33"/>
  <c r="L55" i="33"/>
  <c r="AM54" i="33"/>
  <c r="AM55" i="33" s="1"/>
  <c r="AM56" i="33" s="1"/>
  <c r="X49" i="33"/>
  <c r="X50" i="33" s="1"/>
  <c r="X51" i="33" s="1"/>
  <c r="X52" i="33" s="1"/>
  <c r="X53" i="33" s="1"/>
  <c r="X54" i="33" s="1"/>
  <c r="X55" i="33" s="1"/>
  <c r="X56" i="33" s="1"/>
  <c r="X57" i="33" s="1"/>
  <c r="X58" i="33" s="1"/>
  <c r="L49" i="33"/>
  <c r="AM48" i="33"/>
  <c r="AM49" i="33" s="1"/>
  <c r="AM50" i="33" s="1"/>
  <c r="AM51" i="33" s="1"/>
  <c r="L44" i="33"/>
  <c r="AR43" i="33"/>
  <c r="AR44" i="33" s="1"/>
  <c r="AR45" i="33" s="1"/>
  <c r="AR46" i="33" s="1"/>
  <c r="AR47" i="33" s="1"/>
  <c r="AR48" i="33" s="1"/>
  <c r="AR49" i="33" s="1"/>
  <c r="AR50" i="33" s="1"/>
  <c r="AR51" i="33" s="1"/>
  <c r="AR52" i="33" s="1"/>
  <c r="AR53" i="33" s="1"/>
  <c r="AR54" i="33" s="1"/>
  <c r="AR55" i="33" s="1"/>
  <c r="AR56" i="33" s="1"/>
  <c r="AR57" i="33" s="1"/>
  <c r="AR58" i="33" s="1"/>
  <c r="AG41" i="33"/>
  <c r="AG42" i="33" s="1"/>
  <c r="AG43" i="33" s="1"/>
  <c r="AG44" i="33" s="1"/>
  <c r="AG45" i="33" s="1"/>
  <c r="AG46" i="33" s="1"/>
  <c r="AG47" i="33" s="1"/>
  <c r="AG48" i="33" s="1"/>
  <c r="AG49" i="33" s="1"/>
  <c r="AG50" i="33" s="1"/>
  <c r="AG51" i="33" s="1"/>
  <c r="AG52" i="33" s="1"/>
  <c r="AG53" i="33" s="1"/>
  <c r="AG54" i="33" s="1"/>
  <c r="AG55" i="33" s="1"/>
  <c r="AG56" i="33" s="1"/>
  <c r="AG57" i="33" s="1"/>
  <c r="AG58" i="33" s="1"/>
  <c r="AG59" i="33" s="1"/>
  <c r="AG60" i="33" s="1"/>
  <c r="AG61" i="33" s="1"/>
  <c r="AG62" i="33" s="1"/>
  <c r="AG63" i="33" s="1"/>
  <c r="AG64" i="33" s="1"/>
  <c r="AG65" i="33" s="1"/>
  <c r="AG66" i="33" s="1"/>
  <c r="AG67" i="33" s="1"/>
  <c r="AG68" i="33" s="1"/>
  <c r="AG69" i="33" s="1"/>
  <c r="AG70" i="33" s="1"/>
  <c r="L41" i="33"/>
  <c r="L37" i="33"/>
  <c r="L38" i="33" s="1"/>
  <c r="AM33" i="33"/>
  <c r="AM34" i="33" s="1"/>
  <c r="AM35" i="33" s="1"/>
  <c r="AM36" i="33" s="1"/>
  <c r="AM37" i="33" s="1"/>
  <c r="AM38" i="33" s="1"/>
  <c r="AM39" i="33" s="1"/>
  <c r="AM40" i="33" s="1"/>
  <c r="AM41" i="33" s="1"/>
  <c r="AM42" i="33" s="1"/>
  <c r="AM43" i="33" s="1"/>
  <c r="AM44" i="33" s="1"/>
  <c r="AM45" i="33" s="1"/>
  <c r="L30" i="33"/>
  <c r="L31" i="33" s="1"/>
  <c r="L32" i="33" s="1"/>
  <c r="L33" i="33" s="1"/>
  <c r="L34" i="33" s="1"/>
  <c r="AM21" i="33"/>
  <c r="AM22" i="33" s="1"/>
  <c r="AM23" i="33" s="1"/>
  <c r="AM24" i="33" s="1"/>
  <c r="AM25" i="33" s="1"/>
  <c r="AM26" i="33" s="1"/>
  <c r="AM27" i="33" s="1"/>
  <c r="AM28" i="33" s="1"/>
  <c r="AM29" i="33" s="1"/>
  <c r="AM30" i="33" s="1"/>
  <c r="L17" i="33"/>
  <c r="L18" i="33" s="1"/>
  <c r="L19" i="33" s="1"/>
  <c r="L20" i="33" s="1"/>
  <c r="L21" i="33" s="1"/>
  <c r="L22" i="33" s="1"/>
  <c r="L23" i="33" s="1"/>
  <c r="L24" i="33" s="1"/>
  <c r="L25" i="33" s="1"/>
  <c r="AR13" i="33"/>
  <c r="AR14" i="33" s="1"/>
  <c r="AR15" i="33" s="1"/>
  <c r="AR16" i="33" s="1"/>
  <c r="AR17" i="33" s="1"/>
  <c r="AR18" i="33" s="1"/>
  <c r="AR19" i="33" s="1"/>
  <c r="AR20" i="33" s="1"/>
  <c r="AR21" i="33" s="1"/>
  <c r="AR22" i="33" s="1"/>
  <c r="AR23" i="33" s="1"/>
  <c r="AR24" i="33" s="1"/>
  <c r="AR25" i="33" s="1"/>
  <c r="AR26" i="33" s="1"/>
  <c r="AR27" i="33" s="1"/>
  <c r="AR28" i="33" s="1"/>
  <c r="AR29" i="33" s="1"/>
  <c r="AR30" i="33" s="1"/>
  <c r="AR31" i="33" s="1"/>
  <c r="AR32" i="33" s="1"/>
  <c r="AR33" i="33" s="1"/>
  <c r="AR34" i="33" s="1"/>
  <c r="AR35" i="33" s="1"/>
  <c r="AR36" i="33" s="1"/>
  <c r="AR37" i="33" s="1"/>
  <c r="AR38" i="33" s="1"/>
  <c r="AR39" i="33" s="1"/>
  <c r="AR40" i="33" s="1"/>
  <c r="AM13" i="33"/>
  <c r="AM14" i="33" s="1"/>
  <c r="AM15" i="33" s="1"/>
  <c r="AM16" i="33" s="1"/>
  <c r="AM17" i="33" s="1"/>
  <c r="AM18" i="33" s="1"/>
  <c r="L13" i="33"/>
  <c r="L11" i="33"/>
  <c r="AG9" i="33"/>
  <c r="AG10" i="33" s="1"/>
  <c r="AG11" i="33" s="1"/>
  <c r="AG12" i="33" s="1"/>
  <c r="AG13" i="33" s="1"/>
  <c r="AG14" i="33" s="1"/>
  <c r="AG15" i="33" s="1"/>
  <c r="AG16" i="33" s="1"/>
  <c r="AG17" i="33" s="1"/>
  <c r="AG18" i="33" s="1"/>
  <c r="AG19" i="33" s="1"/>
  <c r="AG20" i="33" s="1"/>
  <c r="AG21" i="33" s="1"/>
  <c r="AG22" i="33" s="1"/>
  <c r="AG23" i="33" s="1"/>
  <c r="AG24" i="33" s="1"/>
  <c r="AG25" i="33" s="1"/>
  <c r="AG26" i="33" s="1"/>
  <c r="AG27" i="33" s="1"/>
  <c r="AG28" i="33" s="1"/>
  <c r="AG29" i="33" s="1"/>
  <c r="AG30" i="33" s="1"/>
  <c r="AG31" i="33" s="1"/>
  <c r="AG32" i="33" s="1"/>
  <c r="AG33" i="33" s="1"/>
  <c r="AG34" i="33" s="1"/>
  <c r="AG35" i="33" s="1"/>
  <c r="AG36" i="33" s="1"/>
  <c r="AG37" i="33" s="1"/>
  <c r="AG38" i="33" s="1"/>
  <c r="X9" i="33"/>
  <c r="X10" i="33" s="1"/>
  <c r="X11" i="33" s="1"/>
  <c r="X12" i="33" s="1"/>
  <c r="X13" i="33" s="1"/>
  <c r="X14" i="33" s="1"/>
  <c r="X15" i="33" s="1"/>
  <c r="X16" i="33" s="1"/>
  <c r="X17" i="33" s="1"/>
  <c r="X18" i="33" s="1"/>
  <c r="X19" i="33" s="1"/>
  <c r="X20" i="33" s="1"/>
  <c r="X21" i="33" s="1"/>
  <c r="X22" i="33" s="1"/>
  <c r="X23" i="33" s="1"/>
  <c r="X24" i="33" s="1"/>
  <c r="X25" i="33" s="1"/>
  <c r="X26" i="33" s="1"/>
  <c r="X27" i="33" s="1"/>
  <c r="X28" i="33" s="1"/>
  <c r="X29" i="33" s="1"/>
  <c r="X30" i="33" s="1"/>
  <c r="X31" i="33" s="1"/>
  <c r="X32" i="33" s="1"/>
  <c r="X33" i="33" s="1"/>
  <c r="X34" i="33" s="1"/>
  <c r="X35" i="33" s="1"/>
  <c r="X36" i="33" s="1"/>
  <c r="X37" i="33" s="1"/>
  <c r="X38" i="33" s="1"/>
  <c r="X39" i="33" s="1"/>
  <c r="X40" i="33" s="1"/>
  <c r="X41" i="33" s="1"/>
  <c r="X42" i="33" s="1"/>
  <c r="X43" i="33" s="1"/>
  <c r="X44" i="33" s="1"/>
  <c r="X45" i="33" s="1"/>
  <c r="X46" i="33" s="1"/>
  <c r="BB7" i="33"/>
  <c r="BB6" i="33"/>
  <c r="AY2" i="33"/>
  <c r="AX2" i="33"/>
  <c r="AW2" i="33"/>
  <c r="AV2" i="33"/>
  <c r="AU2" i="33"/>
  <c r="AT2" i="33"/>
  <c r="AS2" i="33"/>
  <c r="AR2" i="33"/>
  <c r="AP2" i="33"/>
  <c r="AO2" i="33"/>
  <c r="AN2" i="33"/>
  <c r="AM2" i="33"/>
  <c r="AK2" i="33"/>
  <c r="AJ2" i="33"/>
  <c r="AI2" i="33"/>
  <c r="AH2" i="33"/>
  <c r="AG2" i="33"/>
  <c r="AE2" i="33"/>
  <c r="AD2" i="33"/>
  <c r="AC2" i="33"/>
  <c r="AB2" i="33"/>
  <c r="AA2" i="33"/>
  <c r="Z2" i="33"/>
  <c r="Y2" i="33"/>
  <c r="X2" i="33"/>
  <c r="R2" i="33"/>
  <c r="Q2" i="33"/>
  <c r="P2" i="33"/>
  <c r="O2" i="33"/>
  <c r="N2" i="33"/>
  <c r="M2" i="33"/>
  <c r="L2" i="33"/>
  <c r="J2" i="33"/>
  <c r="I2" i="33"/>
  <c r="H2" i="33"/>
  <c r="G2" i="33"/>
  <c r="E2" i="33"/>
  <c r="D2" i="33"/>
  <c r="C2" i="33"/>
  <c r="B2" i="33"/>
  <c r="BC1" i="33"/>
  <c r="BB1" i="33"/>
  <c r="AY1" i="33"/>
  <c r="AX1" i="33"/>
  <c r="AW1" i="33"/>
  <c r="AV1" i="33"/>
  <c r="AU1" i="33"/>
  <c r="AT1" i="33"/>
  <c r="AS1" i="33"/>
  <c r="AR1" i="33"/>
  <c r="AP1" i="33"/>
  <c r="AO1" i="33"/>
  <c r="AN1" i="33"/>
  <c r="AM1" i="33"/>
  <c r="AK1" i="33"/>
  <c r="AJ1" i="33"/>
  <c r="AI1" i="33"/>
  <c r="AH1" i="33"/>
  <c r="AG1" i="33"/>
  <c r="AE1" i="33"/>
  <c r="AD1" i="33"/>
  <c r="AC1" i="33"/>
  <c r="AB1" i="33"/>
  <c r="AA1" i="33"/>
  <c r="Z1" i="33"/>
  <c r="Y1" i="33"/>
  <c r="X1" i="33"/>
  <c r="R1" i="33"/>
  <c r="Q1" i="33"/>
  <c r="P1" i="33"/>
  <c r="O1" i="33"/>
  <c r="N1" i="33"/>
  <c r="M1" i="33"/>
  <c r="L1" i="33"/>
  <c r="J1" i="33"/>
  <c r="I1" i="33"/>
  <c r="H1" i="33"/>
  <c r="G1" i="33"/>
  <c r="E1" i="33"/>
  <c r="D1" i="33"/>
  <c r="C1" i="33"/>
  <c r="B1" i="33"/>
  <c r="A1" i="33"/>
  <c r="G69" i="22"/>
  <c r="G68" i="21"/>
  <c r="G71" i="20"/>
  <c r="B75" i="28"/>
  <c r="B74" i="28"/>
  <c r="B73" i="28"/>
  <c r="B72" i="28"/>
  <c r="B71" i="28"/>
  <c r="B70" i="28"/>
  <c r="B69" i="28"/>
  <c r="B68" i="28"/>
  <c r="B67" i="28"/>
  <c r="B66" i="28"/>
  <c r="B65" i="28"/>
  <c r="B64" i="28"/>
  <c r="B63" i="28"/>
  <c r="B62" i="28"/>
  <c r="B61" i="28"/>
  <c r="B60" i="28"/>
  <c r="B59" i="28"/>
  <c r="B58" i="28"/>
  <c r="B57" i="28"/>
  <c r="S50" i="28"/>
  <c r="Q49" i="28"/>
  <c r="I49" i="28"/>
  <c r="B49" i="28"/>
  <c r="Q48" i="28"/>
  <c r="I48" i="28"/>
  <c r="B48" i="28"/>
  <c r="Q47" i="28"/>
  <c r="I47" i="28"/>
  <c r="B47" i="28"/>
  <c r="Q46" i="28"/>
  <c r="I46" i="28"/>
  <c r="B46" i="28"/>
  <c r="Q45" i="28"/>
  <c r="I45" i="28"/>
  <c r="B45" i="28"/>
  <c r="Q44" i="28"/>
  <c r="I44" i="28"/>
  <c r="B44" i="28"/>
  <c r="Q43" i="28"/>
  <c r="I43" i="28"/>
  <c r="B43" i="28"/>
  <c r="Q42" i="28"/>
  <c r="I42" i="28"/>
  <c r="B42" i="28"/>
  <c r="Q41" i="28"/>
  <c r="I41" i="28"/>
  <c r="B41" i="28"/>
  <c r="Q40" i="28"/>
  <c r="I40" i="28"/>
  <c r="B40" i="28"/>
  <c r="Q39" i="28"/>
  <c r="I39" i="28"/>
  <c r="B39" i="28"/>
  <c r="Q38" i="28"/>
  <c r="I38" i="28"/>
  <c r="B38" i="28"/>
  <c r="Q37" i="28"/>
  <c r="I37" i="28"/>
  <c r="B37" i="28"/>
  <c r="Q36" i="28"/>
  <c r="I36" i="28"/>
  <c r="B36" i="28"/>
  <c r="Q35" i="28"/>
  <c r="I35" i="28"/>
  <c r="B35" i="28"/>
  <c r="Q34" i="28"/>
  <c r="I34" i="28"/>
  <c r="B34" i="28"/>
  <c r="Q33" i="28"/>
  <c r="I33" i="28"/>
  <c r="B33" i="28"/>
  <c r="Q32" i="28"/>
  <c r="I32" i="28"/>
  <c r="D32" i="28"/>
  <c r="B32" i="28"/>
  <c r="Q31" i="28"/>
  <c r="I31" i="28"/>
  <c r="B31" i="28"/>
  <c r="Q30" i="28"/>
  <c r="I30" i="28"/>
  <c r="B30" i="28"/>
  <c r="Q29" i="28"/>
  <c r="I29" i="28"/>
  <c r="B29" i="28"/>
  <c r="Q28" i="28"/>
  <c r="I28" i="28"/>
  <c r="B28" i="28"/>
  <c r="Q27" i="28"/>
  <c r="I27" i="28"/>
  <c r="D27" i="28"/>
  <c r="B27" i="28"/>
  <c r="Q26" i="28"/>
  <c r="I26" i="28"/>
  <c r="B26" i="28"/>
  <c r="Q25" i="28"/>
  <c r="I25" i="28"/>
  <c r="B25" i="28"/>
  <c r="Q24" i="28"/>
  <c r="I24" i="28"/>
  <c r="B24" i="28"/>
  <c r="Q23" i="28"/>
  <c r="I23" i="28"/>
  <c r="D23" i="28"/>
  <c r="B23" i="28"/>
  <c r="Q22" i="28"/>
  <c r="I22" i="28"/>
  <c r="B22" i="28"/>
  <c r="Q21" i="28"/>
  <c r="I21" i="28"/>
  <c r="B21" i="28"/>
  <c r="Q20" i="28"/>
  <c r="I20" i="28"/>
  <c r="L16" i="28"/>
  <c r="F16" i="28" s="1"/>
  <c r="F75" i="28" s="1"/>
  <c r="G16" i="28"/>
  <c r="C16" i="28" s="1"/>
  <c r="C73" i="28" s="1"/>
  <c r="E16" i="28"/>
  <c r="E57" i="28" s="1"/>
  <c r="D16" i="28"/>
  <c r="D69" i="28" s="1"/>
  <c r="T13" i="28"/>
  <c r="D11" i="28"/>
  <c r="T10" i="28"/>
  <c r="D10" i="28"/>
  <c r="B42" i="29"/>
  <c r="B41" i="29"/>
  <c r="B40" i="29"/>
  <c r="B39" i="29"/>
  <c r="B38" i="29"/>
  <c r="B37" i="29"/>
  <c r="B36" i="29"/>
  <c r="B35" i="29"/>
  <c r="B34" i="29"/>
  <c r="B33" i="29"/>
  <c r="B32" i="29"/>
  <c r="E31" i="29"/>
  <c r="S25" i="29"/>
  <c r="Q24" i="29"/>
  <c r="I24" i="29"/>
  <c r="B24" i="29"/>
  <c r="Q23" i="29"/>
  <c r="I23" i="29"/>
  <c r="B23" i="29"/>
  <c r="Q22" i="29"/>
  <c r="I22" i="29"/>
  <c r="B22" i="29"/>
  <c r="Q21" i="29"/>
  <c r="I21" i="29"/>
  <c r="E21" i="29"/>
  <c r="D21" i="29"/>
  <c r="B21" i="29"/>
  <c r="Q20" i="29"/>
  <c r="I20" i="29"/>
  <c r="L16" i="29"/>
  <c r="G16" i="29"/>
  <c r="C16" i="29" s="1"/>
  <c r="E16" i="29"/>
  <c r="E45" i="29" s="1"/>
  <c r="D16" i="29"/>
  <c r="D39" i="29" s="1"/>
  <c r="E15" i="29"/>
  <c r="T13" i="29"/>
  <c r="T10" i="29"/>
  <c r="BM343" i="29"/>
  <c r="BK343" i="29"/>
  <c r="BL7" i="29"/>
  <c r="BL6" i="29"/>
  <c r="BM1" i="29"/>
  <c r="BL1" i="29"/>
  <c r="A1" i="29"/>
  <c r="BM343" i="28"/>
  <c r="BK343" i="28"/>
  <c r="BL7" i="28"/>
  <c r="BL6" i="28"/>
  <c r="BM1" i="28"/>
  <c r="BL1" i="28"/>
  <c r="A1" i="28"/>
  <c r="BM343" i="27"/>
  <c r="BK343" i="27"/>
  <c r="BL7" i="27"/>
  <c r="BL6" i="27"/>
  <c r="BM1" i="27"/>
  <c r="BL1" i="27"/>
  <c r="A1" i="27"/>
  <c r="BM343" i="26"/>
  <c r="BK343" i="26"/>
  <c r="BL7" i="26"/>
  <c r="BL6" i="26"/>
  <c r="BM1" i="26"/>
  <c r="BL1" i="26"/>
  <c r="A1" i="26"/>
  <c r="BM3" i="26" s="1"/>
  <c r="AG270" i="37" l="1"/>
  <c r="AR270" i="37" s="1"/>
  <c r="AG339" i="37"/>
  <c r="AR339" i="37" s="1"/>
  <c r="BG380" i="37"/>
  <c r="BA380" i="37" s="1"/>
  <c r="AG44" i="37"/>
  <c r="AG225" i="37"/>
  <c r="AR225" i="37" s="1"/>
  <c r="AG108" i="37"/>
  <c r="AR108" i="37" s="1"/>
  <c r="BG128" i="37"/>
  <c r="BA128" i="37" s="1"/>
  <c r="BD128" i="37" s="1"/>
  <c r="AG177" i="37"/>
  <c r="AG213" i="37"/>
  <c r="AF213" i="37" s="1"/>
  <c r="AG382" i="37"/>
  <c r="AY382" i="37" s="1"/>
  <c r="BE382" i="37" s="1"/>
  <c r="AG249" i="37"/>
  <c r="AR249" i="37" s="1"/>
  <c r="AG274" i="37"/>
  <c r="AR274" i="37" s="1"/>
  <c r="AG437" i="37"/>
  <c r="AY437" i="37" s="1"/>
  <c r="BE437" i="37" s="1"/>
  <c r="L424" i="40"/>
  <c r="L425" i="40" s="1"/>
  <c r="AC75" i="36"/>
  <c r="S42" i="28"/>
  <c r="T42" i="28" s="1"/>
  <c r="S43" i="28"/>
  <c r="S28" i="28"/>
  <c r="S44" i="28"/>
  <c r="S27" i="28"/>
  <c r="T27" i="28" s="1"/>
  <c r="S26" i="28"/>
  <c r="T26" i="28" s="1"/>
  <c r="B173" i="36"/>
  <c r="N25" i="36"/>
  <c r="AC156" i="36"/>
  <c r="AD156" i="36" s="1"/>
  <c r="BG263" i="36"/>
  <c r="BA263" i="36" s="1"/>
  <c r="BD263" i="36" s="1"/>
  <c r="B231" i="36"/>
  <c r="AO43" i="36"/>
  <c r="AQ43" i="36" s="1"/>
  <c r="B248" i="36"/>
  <c r="N168" i="36"/>
  <c r="O168" i="36"/>
  <c r="O158" i="36"/>
  <c r="O162" i="36"/>
  <c r="AC26" i="36"/>
  <c r="AD26" i="36" s="1"/>
  <c r="AC34" i="36"/>
  <c r="AD34" i="36" s="1"/>
  <c r="N147" i="36"/>
  <c r="N155" i="36"/>
  <c r="B167" i="36"/>
  <c r="O235" i="36"/>
  <c r="N158" i="36"/>
  <c r="O205" i="36"/>
  <c r="AP205" i="36" s="1"/>
  <c r="O147" i="36"/>
  <c r="O224" i="36"/>
  <c r="O228" i="36"/>
  <c r="O216" i="36"/>
  <c r="AG504" i="36"/>
  <c r="AF504" i="36" s="1"/>
  <c r="AL504" i="36" s="1" a="1"/>
  <c r="AL504" i="36" s="1"/>
  <c r="B201" i="36"/>
  <c r="N205" i="36"/>
  <c r="B197" i="36"/>
  <c r="B28" i="36"/>
  <c r="N148" i="36"/>
  <c r="P114" i="36"/>
  <c r="P133" i="36"/>
  <c r="N38" i="36"/>
  <c r="O203" i="36"/>
  <c r="O238" i="36"/>
  <c r="O206" i="36"/>
  <c r="O213" i="36"/>
  <c r="B212" i="36"/>
  <c r="O210" i="36"/>
  <c r="O150" i="36"/>
  <c r="AC33" i="36"/>
  <c r="AD33" i="36" s="1"/>
  <c r="B241" i="36"/>
  <c r="N157" i="36"/>
  <c r="N165" i="36"/>
  <c r="O177" i="36"/>
  <c r="O242" i="36"/>
  <c r="AO123" i="36"/>
  <c r="AG123" i="36" s="1"/>
  <c r="AY123" i="36" s="1"/>
  <c r="BE123" i="36" s="1"/>
  <c r="O157" i="36"/>
  <c r="O165" i="36"/>
  <c r="N178" i="36"/>
  <c r="O197" i="36"/>
  <c r="O211" i="36"/>
  <c r="O218" i="36"/>
  <c r="O170" i="36"/>
  <c r="B49" i="36"/>
  <c r="N150" i="36"/>
  <c r="N172" i="36"/>
  <c r="O217" i="36"/>
  <c r="O153" i="36"/>
  <c r="AP153" i="36" s="1"/>
  <c r="O192" i="36"/>
  <c r="O146" i="36"/>
  <c r="O178" i="36"/>
  <c r="O243" i="36"/>
  <c r="O191" i="36"/>
  <c r="O200" i="36"/>
  <c r="AP200" i="36" s="1"/>
  <c r="B221" i="36"/>
  <c r="O143" i="36"/>
  <c r="P69" i="36"/>
  <c r="P74" i="36" s="1"/>
  <c r="O179" i="36"/>
  <c r="O194" i="36"/>
  <c r="O208" i="36"/>
  <c r="D47" i="28"/>
  <c r="S25" i="28"/>
  <c r="T25" i="28" s="1"/>
  <c r="S41" i="28"/>
  <c r="T41" i="28" s="1"/>
  <c r="D39" i="28"/>
  <c r="D59" i="28"/>
  <c r="S23" i="28"/>
  <c r="S39" i="28"/>
  <c r="S24" i="28"/>
  <c r="T24" i="28" s="1"/>
  <c r="S40" i="28"/>
  <c r="T40" i="28" s="1"/>
  <c r="C42" i="29"/>
  <c r="C40" i="29"/>
  <c r="D40" i="29"/>
  <c r="E40" i="29"/>
  <c r="S20" i="29"/>
  <c r="T20" i="29" s="1"/>
  <c r="S23" i="27"/>
  <c r="F41" i="27"/>
  <c r="F42" i="27"/>
  <c r="BM3" i="27"/>
  <c r="F14" i="27"/>
  <c r="B36" i="36"/>
  <c r="AC23" i="36"/>
  <c r="AC209" i="36"/>
  <c r="AD209" i="36" s="1"/>
  <c r="B195" i="36"/>
  <c r="AP203" i="36"/>
  <c r="AC114" i="36"/>
  <c r="AD114" i="36" s="1"/>
  <c r="AP220" i="36"/>
  <c r="B169" i="36"/>
  <c r="AC35" i="36"/>
  <c r="AD35" i="36" s="1"/>
  <c r="O107" i="36"/>
  <c r="N164" i="36"/>
  <c r="O171" i="36"/>
  <c r="O185" i="36"/>
  <c r="O201" i="36"/>
  <c r="AP201" i="36" s="1"/>
  <c r="AC207" i="36"/>
  <c r="AD207" i="36" s="1"/>
  <c r="O214" i="36"/>
  <c r="O236" i="36"/>
  <c r="AC117" i="36"/>
  <c r="AD117" i="36" s="1"/>
  <c r="AC205" i="36"/>
  <c r="AD205" i="36" s="1"/>
  <c r="AC27" i="36"/>
  <c r="AD27" i="36" s="1"/>
  <c r="B54" i="36"/>
  <c r="N107" i="36"/>
  <c r="AC154" i="36"/>
  <c r="AD154" i="36" s="1"/>
  <c r="N171" i="36"/>
  <c r="AC210" i="36"/>
  <c r="AD210" i="36" s="1"/>
  <c r="BG382" i="36"/>
  <c r="BA382" i="36" s="1"/>
  <c r="BD382" i="36" s="1"/>
  <c r="AO220" i="36"/>
  <c r="AQ220" i="36" s="1"/>
  <c r="BG220" i="36" s="1"/>
  <c r="BA220" i="36" s="1"/>
  <c r="BD220" i="36" s="1"/>
  <c r="B203" i="36"/>
  <c r="O164" i="36"/>
  <c r="O186" i="36"/>
  <c r="AC194" i="36"/>
  <c r="AD194" i="36" s="1"/>
  <c r="O221" i="36"/>
  <c r="O246" i="36"/>
  <c r="AC24" i="36"/>
  <c r="AD24" i="36" s="1"/>
  <c r="B220" i="36"/>
  <c r="AC198" i="36"/>
  <c r="AD198" i="36" s="1"/>
  <c r="N144" i="36"/>
  <c r="N151" i="36"/>
  <c r="N159" i="36"/>
  <c r="N239" i="36"/>
  <c r="AC25" i="36"/>
  <c r="AD25" i="36" s="1"/>
  <c r="O144" i="36"/>
  <c r="O151" i="36"/>
  <c r="O159" i="36"/>
  <c r="O174" i="36"/>
  <c r="O222" i="36"/>
  <c r="O230" i="36"/>
  <c r="O239" i="36"/>
  <c r="AC31" i="36"/>
  <c r="AD31" i="36" s="1"/>
  <c r="B154" i="36"/>
  <c r="AC208" i="36"/>
  <c r="AD208" i="36" s="1"/>
  <c r="B46" i="36"/>
  <c r="AC29" i="36"/>
  <c r="AD29" i="36" s="1"/>
  <c r="AC73" i="36"/>
  <c r="N145" i="36"/>
  <c r="O152" i="36"/>
  <c r="N156" i="36"/>
  <c r="O161" i="36"/>
  <c r="N167" i="36"/>
  <c r="AC202" i="36"/>
  <c r="AD202" i="36" s="1"/>
  <c r="B232" i="36"/>
  <c r="AC153" i="36"/>
  <c r="AC32" i="36"/>
  <c r="AD32" i="36" s="1"/>
  <c r="N174" i="36"/>
  <c r="O195" i="36"/>
  <c r="AP195" i="36" s="1"/>
  <c r="O202" i="36"/>
  <c r="O249" i="36"/>
  <c r="BG532" i="36"/>
  <c r="BA532" i="36" s="1"/>
  <c r="BD532" i="36" s="1"/>
  <c r="BG255" i="36"/>
  <c r="BA255" i="36" s="1"/>
  <c r="BD255" i="36" s="1"/>
  <c r="AC37" i="36"/>
  <c r="AD37" i="36" s="1"/>
  <c r="O145" i="36"/>
  <c r="N153" i="36"/>
  <c r="O156" i="36"/>
  <c r="N162" i="36"/>
  <c r="N177" i="36"/>
  <c r="O190" i="36"/>
  <c r="AC212" i="36"/>
  <c r="AD212" i="36" s="1"/>
  <c r="O219" i="36"/>
  <c r="O231" i="36"/>
  <c r="E50" i="28"/>
  <c r="E18" i="28"/>
  <c r="E71" i="28"/>
  <c r="E20" i="28"/>
  <c r="E43" i="28"/>
  <c r="E72" i="28"/>
  <c r="S47" i="28"/>
  <c r="T47" i="28" s="1"/>
  <c r="S48" i="28"/>
  <c r="T48" i="28" s="1"/>
  <c r="D49" i="28"/>
  <c r="E64" i="28"/>
  <c r="S35" i="28"/>
  <c r="T35" i="28" s="1"/>
  <c r="S45" i="28"/>
  <c r="T45" i="28" s="1"/>
  <c r="S30" i="28"/>
  <c r="T30" i="28" s="1"/>
  <c r="E12" i="28"/>
  <c r="E13" i="28"/>
  <c r="E14" i="28"/>
  <c r="E26" i="28"/>
  <c r="S20" i="28"/>
  <c r="T20" i="28" s="1"/>
  <c r="S36" i="28"/>
  <c r="T36" i="28" s="1"/>
  <c r="E23" i="28"/>
  <c r="E70" i="28"/>
  <c r="E19" i="28"/>
  <c r="S29" i="28"/>
  <c r="T29" i="28" s="1"/>
  <c r="S31" i="28"/>
  <c r="T31" i="28" s="1"/>
  <c r="S49" i="28"/>
  <c r="T49" i="28" s="1"/>
  <c r="S34" i="28"/>
  <c r="T34" i="28" s="1"/>
  <c r="E15" i="28"/>
  <c r="D45" i="28"/>
  <c r="S21" i="28"/>
  <c r="S37" i="28"/>
  <c r="T37" i="28" s="1"/>
  <c r="E42" i="28"/>
  <c r="E17" i="28"/>
  <c r="E38" i="28"/>
  <c r="E10" i="28"/>
  <c r="E59" i="28"/>
  <c r="S46" i="28"/>
  <c r="T46" i="28" s="1"/>
  <c r="E11" i="28"/>
  <c r="E25" i="28"/>
  <c r="E77" i="28"/>
  <c r="E41" i="28"/>
  <c r="D50" i="28"/>
  <c r="S22" i="28"/>
  <c r="T22" i="28" s="1"/>
  <c r="S38" i="28"/>
  <c r="T38" i="28" s="1"/>
  <c r="E31" i="28"/>
  <c r="E35" i="28"/>
  <c r="C39" i="28"/>
  <c r="E52" i="28"/>
  <c r="C64" i="28"/>
  <c r="C14" i="28"/>
  <c r="E47" i="28"/>
  <c r="D28" i="28"/>
  <c r="E65" i="28"/>
  <c r="D73" i="28"/>
  <c r="C23" i="28"/>
  <c r="C30" i="28"/>
  <c r="F35" i="28"/>
  <c r="F14" i="28"/>
  <c r="F28" i="28"/>
  <c r="C58" i="28"/>
  <c r="E73" i="28"/>
  <c r="F10" i="28"/>
  <c r="F23" i="28"/>
  <c r="D15" i="28"/>
  <c r="E32" i="28"/>
  <c r="D36" i="28"/>
  <c r="E44" i="28"/>
  <c r="E58" i="28"/>
  <c r="C18" i="28"/>
  <c r="F20" i="28"/>
  <c r="C53" i="28"/>
  <c r="F32" i="28"/>
  <c r="F44" i="28"/>
  <c r="F58" i="28"/>
  <c r="C67" i="28"/>
  <c r="C50" i="28"/>
  <c r="C27" i="28"/>
  <c r="E67" i="28"/>
  <c r="C76" i="28"/>
  <c r="F70" i="28"/>
  <c r="E22" i="28"/>
  <c r="E29" i="28"/>
  <c r="D41" i="28"/>
  <c r="C59" i="28"/>
  <c r="F67" i="28"/>
  <c r="E76" i="28"/>
  <c r="C10" i="28"/>
  <c r="D21" i="28"/>
  <c r="E27" i="28"/>
  <c r="D30" i="28"/>
  <c r="E33" i="28"/>
  <c r="E36" i="28"/>
  <c r="E39" i="28"/>
  <c r="E45" i="28"/>
  <c r="E48" i="28"/>
  <c r="E53" i="28"/>
  <c r="D61" i="28"/>
  <c r="D74" i="28"/>
  <c r="E21" i="28"/>
  <c r="E24" i="28"/>
  <c r="E30" i="28"/>
  <c r="F39" i="28"/>
  <c r="F48" i="28"/>
  <c r="E54" i="28"/>
  <c r="E61" i="28"/>
  <c r="D68" i="28"/>
  <c r="E74" i="28"/>
  <c r="T43" i="28"/>
  <c r="S32" i="28"/>
  <c r="T32" i="28" s="1"/>
  <c r="F55" i="28"/>
  <c r="E68" i="28"/>
  <c r="S33" i="28"/>
  <c r="T33" i="28" s="1"/>
  <c r="E56" i="28"/>
  <c r="C62" i="28"/>
  <c r="D75" i="28"/>
  <c r="K13" i="28"/>
  <c r="C34" i="28"/>
  <c r="C43" i="28"/>
  <c r="C46" i="28"/>
  <c r="E62" i="28"/>
  <c r="E69" i="28"/>
  <c r="E75" i="28"/>
  <c r="C11" i="28"/>
  <c r="D17" i="28"/>
  <c r="C22" i="28"/>
  <c r="D25" i="28"/>
  <c r="E28" i="28"/>
  <c r="E34" i="28"/>
  <c r="E37" i="28"/>
  <c r="E40" i="28"/>
  <c r="D43" i="28"/>
  <c r="E46" i="28"/>
  <c r="F57" i="28"/>
  <c r="E22" i="29"/>
  <c r="C43" i="29"/>
  <c r="C18" i="29"/>
  <c r="D43" i="29"/>
  <c r="D18" i="29"/>
  <c r="E36" i="29"/>
  <c r="E43" i="29"/>
  <c r="D11" i="29"/>
  <c r="E18" i="29"/>
  <c r="C46" i="29"/>
  <c r="C12" i="29"/>
  <c r="E46" i="29"/>
  <c r="E19" i="29"/>
  <c r="E12" i="29"/>
  <c r="E11" i="29"/>
  <c r="D46" i="29"/>
  <c r="E37" i="29"/>
  <c r="C15" i="29"/>
  <c r="E39" i="29"/>
  <c r="E33" i="29"/>
  <c r="C19" i="29"/>
  <c r="C37" i="29"/>
  <c r="D19" i="29"/>
  <c r="D37" i="29"/>
  <c r="D12" i="29"/>
  <c r="D15" i="29"/>
  <c r="C21" i="29"/>
  <c r="E27" i="29"/>
  <c r="E28" i="29"/>
  <c r="S24" i="29"/>
  <c r="T24" i="29" s="1"/>
  <c r="C28" i="29"/>
  <c r="D28" i="29"/>
  <c r="C31" i="29"/>
  <c r="D22" i="29"/>
  <c r="D31" i="29"/>
  <c r="C25" i="29"/>
  <c r="D34" i="29"/>
  <c r="S21" i="29"/>
  <c r="T21" i="29" s="1"/>
  <c r="E34" i="29"/>
  <c r="E25" i="29"/>
  <c r="D42" i="29"/>
  <c r="C34" i="29"/>
  <c r="D25" i="29"/>
  <c r="S22" i="29"/>
  <c r="T22" i="29" s="1"/>
  <c r="K13" i="29"/>
  <c r="C22" i="29"/>
  <c r="E42" i="29"/>
  <c r="S24" i="27"/>
  <c r="T24" i="27" s="1"/>
  <c r="D34" i="27"/>
  <c r="E34" i="27"/>
  <c r="E28" i="27"/>
  <c r="E27" i="27"/>
  <c r="E14" i="27"/>
  <c r="D29" i="27"/>
  <c r="D35" i="27"/>
  <c r="E29" i="27"/>
  <c r="E35" i="27"/>
  <c r="F29" i="27"/>
  <c r="D36" i="27"/>
  <c r="E13" i="27"/>
  <c r="D24" i="27"/>
  <c r="E19" i="27"/>
  <c r="D20" i="27"/>
  <c r="S20" i="27"/>
  <c r="D41" i="27"/>
  <c r="D19" i="27"/>
  <c r="E39" i="27"/>
  <c r="D13" i="27"/>
  <c r="E20" i="27"/>
  <c r="D14" i="27"/>
  <c r="E33" i="27"/>
  <c r="E41" i="27"/>
  <c r="S22" i="27"/>
  <c r="T22" i="27" s="1"/>
  <c r="D21" i="27"/>
  <c r="E24" i="27"/>
  <c r="D44" i="27"/>
  <c r="D45" i="27"/>
  <c r="S21" i="27"/>
  <c r="T21" i="27" s="1"/>
  <c r="E21" i="27"/>
  <c r="E10" i="27"/>
  <c r="D31" i="27"/>
  <c r="E37" i="27"/>
  <c r="E45" i="27"/>
  <c r="K13" i="27"/>
  <c r="E31" i="27"/>
  <c r="F46" i="27"/>
  <c r="D11" i="27"/>
  <c r="D17" i="27"/>
  <c r="D25" i="27"/>
  <c r="F31" i="27"/>
  <c r="D38" i="27"/>
  <c r="T23" i="27"/>
  <c r="E11" i="27"/>
  <c r="E17" i="27"/>
  <c r="D22" i="27"/>
  <c r="E25" i="27"/>
  <c r="E38" i="27"/>
  <c r="E44" i="27"/>
  <c r="F12" i="27"/>
  <c r="F18" i="27"/>
  <c r="D32" i="27"/>
  <c r="AC216" i="36"/>
  <c r="AD216" i="36" s="1"/>
  <c r="AW94" i="36" a="1"/>
  <c r="AW94" i="36" s="1"/>
  <c r="AV94" i="36"/>
  <c r="B156" i="36"/>
  <c r="AK156" i="36"/>
  <c r="N94" i="36"/>
  <c r="O32" i="36"/>
  <c r="O35" i="36"/>
  <c r="AK239" i="36"/>
  <c r="BB239" i="36" s="1"/>
  <c r="B239" i="36"/>
  <c r="B131" i="36"/>
  <c r="AK131" i="36"/>
  <c r="B30" i="36"/>
  <c r="AK30" i="36"/>
  <c r="M55" i="36"/>
  <c r="N87" i="36"/>
  <c r="AW210" i="36" a="1"/>
  <c r="AW210" i="36" s="1"/>
  <c r="AV210" i="36"/>
  <c r="AC30" i="36"/>
  <c r="AD30" i="36" s="1"/>
  <c r="AW47" i="36" a="1"/>
  <c r="AW47" i="36" s="1"/>
  <c r="AV47" i="36"/>
  <c r="AK75" i="36"/>
  <c r="AO75" i="36" s="1"/>
  <c r="AQ75" i="36" s="1"/>
  <c r="B75" i="36"/>
  <c r="N93" i="36"/>
  <c r="N81" i="36"/>
  <c r="N66" i="36"/>
  <c r="N91" i="36"/>
  <c r="N85" i="36"/>
  <c r="N79" i="36"/>
  <c r="N72" i="36"/>
  <c r="N100" i="36"/>
  <c r="N80" i="36"/>
  <c r="N76" i="36"/>
  <c r="AO76" i="36" s="1"/>
  <c r="AQ76" i="36" s="1"/>
  <c r="N73" i="36"/>
  <c r="N64" i="36"/>
  <c r="N92" i="36"/>
  <c r="N84" i="36"/>
  <c r="N67" i="36"/>
  <c r="N74" i="36"/>
  <c r="N90" i="36"/>
  <c r="N77" i="36"/>
  <c r="N63" i="36"/>
  <c r="N98" i="36"/>
  <c r="N83" i="36"/>
  <c r="N70" i="36"/>
  <c r="N88" i="36"/>
  <c r="N97" i="36"/>
  <c r="N82" i="36"/>
  <c r="O93" i="36"/>
  <c r="O90" i="36"/>
  <c r="O84" i="36"/>
  <c r="O78" i="36"/>
  <c r="O91" i="36"/>
  <c r="O85" i="36"/>
  <c r="O73" i="36"/>
  <c r="O64" i="36"/>
  <c r="O70" i="36"/>
  <c r="O63" i="36"/>
  <c r="O67" i="36"/>
  <c r="O97" i="36"/>
  <c r="O82" i="36"/>
  <c r="O89" i="36"/>
  <c r="O77" i="36"/>
  <c r="O98" i="36"/>
  <c r="O88" i="36"/>
  <c r="N50" i="36"/>
  <c r="N39" i="36"/>
  <c r="N36" i="36"/>
  <c r="N20" i="36"/>
  <c r="N45" i="36"/>
  <c r="N15" i="36"/>
  <c r="N52" i="36"/>
  <c r="N44" i="36"/>
  <c r="N24" i="36"/>
  <c r="N14" i="36"/>
  <c r="N37" i="36"/>
  <c r="N26" i="36"/>
  <c r="N49" i="36"/>
  <c r="N18" i="36"/>
  <c r="N22" i="36"/>
  <c r="N16" i="36"/>
  <c r="N42" i="36"/>
  <c r="N31" i="36"/>
  <c r="N17" i="36"/>
  <c r="N43" i="36"/>
  <c r="N33" i="36"/>
  <c r="AV35" i="36"/>
  <c r="AW35" i="36" a="1"/>
  <c r="AW35" i="36" s="1"/>
  <c r="O53" i="36"/>
  <c r="O41" i="36"/>
  <c r="O20" i="36"/>
  <c r="O45" i="36"/>
  <c r="O15" i="36"/>
  <c r="O52" i="36"/>
  <c r="O24" i="36"/>
  <c r="O14" i="36"/>
  <c r="O38" i="36"/>
  <c r="O33" i="36"/>
  <c r="O31" i="36"/>
  <c r="O26" i="36"/>
  <c r="O18" i="36"/>
  <c r="O48" i="36"/>
  <c r="O28" i="36"/>
  <c r="AP28" i="36" s="1"/>
  <c r="O23" i="36"/>
  <c r="AP23" i="36" s="1"/>
  <c r="O57" i="36"/>
  <c r="O17" i="36"/>
  <c r="O50" i="36"/>
  <c r="O59" i="36"/>
  <c r="O22" i="36"/>
  <c r="O16" i="36"/>
  <c r="O42" i="36"/>
  <c r="O25" i="36"/>
  <c r="O21" i="36"/>
  <c r="N32" i="36"/>
  <c r="N35" i="36"/>
  <c r="O94" i="36"/>
  <c r="B117" i="36"/>
  <c r="AK117" i="36"/>
  <c r="BB117" i="36" s="1"/>
  <c r="N96" i="36"/>
  <c r="AK222" i="36"/>
  <c r="BB222" i="36" s="1"/>
  <c r="B222" i="36"/>
  <c r="N21" i="36"/>
  <c r="AW219" i="36" a="1"/>
  <c r="AW219" i="36" s="1"/>
  <c r="AV219" i="36"/>
  <c r="B55" i="36"/>
  <c r="AK55" i="36"/>
  <c r="AO55" i="36" s="1"/>
  <c r="AQ55" i="36" s="1"/>
  <c r="N86" i="36"/>
  <c r="AW87" i="36" a="1"/>
  <c r="AW87" i="36" s="1"/>
  <c r="AV87" i="36"/>
  <c r="AC213" i="36"/>
  <c r="AD213" i="36" s="1"/>
  <c r="B207" i="36"/>
  <c r="AK207" i="36"/>
  <c r="N47" i="36"/>
  <c r="N75" i="36"/>
  <c r="N130" i="36"/>
  <c r="N115" i="36"/>
  <c r="N104" i="36"/>
  <c r="N138" i="36"/>
  <c r="N110" i="36"/>
  <c r="N137" i="36"/>
  <c r="N128" i="36"/>
  <c r="N117" i="36"/>
  <c r="N123" i="36"/>
  <c r="N122" i="36"/>
  <c r="N127" i="36"/>
  <c r="N125" i="36"/>
  <c r="N119" i="36"/>
  <c r="N111" i="36"/>
  <c r="N116" i="36"/>
  <c r="N113" i="36"/>
  <c r="AO113" i="36" s="1"/>
  <c r="AQ113" i="36" s="1"/>
  <c r="N105" i="36"/>
  <c r="N134" i="36"/>
  <c r="N132" i="36"/>
  <c r="N124" i="36"/>
  <c r="N118" i="36"/>
  <c r="U146" i="36"/>
  <c r="AK146" i="36" s="1"/>
  <c r="AM146" i="36" s="1"/>
  <c r="AU146" i="36" s="1"/>
  <c r="P149" i="36"/>
  <c r="P154" i="36" s="1"/>
  <c r="O47" i="36"/>
  <c r="N68" i="36"/>
  <c r="O75" i="36"/>
  <c r="O81" i="36"/>
  <c r="AV165" i="36"/>
  <c r="AW165" i="36" a="1"/>
  <c r="AW165" i="36" s="1"/>
  <c r="M57" i="36"/>
  <c r="M16" i="36"/>
  <c r="M39" i="36"/>
  <c r="M36" i="36"/>
  <c r="M20" i="36"/>
  <c r="M24" i="36"/>
  <c r="M51" i="36"/>
  <c r="M59" i="36"/>
  <c r="M37" i="36"/>
  <c r="M18" i="36"/>
  <c r="M43" i="36"/>
  <c r="M58" i="36"/>
  <c r="M22" i="36"/>
  <c r="M14" i="36"/>
  <c r="AV32" i="36"/>
  <c r="AW32" i="36" a="1"/>
  <c r="AW32" i="36" s="1"/>
  <c r="B95" i="36"/>
  <c r="AK95" i="36"/>
  <c r="AW230" i="36" a="1"/>
  <c r="AW230" i="36" s="1"/>
  <c r="AV230" i="36"/>
  <c r="M27" i="36"/>
  <c r="N30" i="36"/>
  <c r="O55" i="36"/>
  <c r="N27" i="36"/>
  <c r="O30" i="36"/>
  <c r="N57" i="36"/>
  <c r="O87" i="36"/>
  <c r="AK172" i="36"/>
  <c r="AO172" i="36" s="1"/>
  <c r="B172" i="36"/>
  <c r="AQ535" i="36"/>
  <c r="BG535" i="36"/>
  <c r="BA535" i="36" s="1"/>
  <c r="BD535" i="36" s="1"/>
  <c r="AG272" i="36"/>
  <c r="AR272" i="36" s="1"/>
  <c r="B32" i="36"/>
  <c r="M25" i="36"/>
  <c r="O68" i="36"/>
  <c r="AC155" i="36"/>
  <c r="AD155" i="36" s="1"/>
  <c r="AC201" i="36"/>
  <c r="AD201" i="36" s="1"/>
  <c r="AV48" i="36"/>
  <c r="AW48" i="36" a="1"/>
  <c r="AW48" i="36" s="1"/>
  <c r="B132" i="36"/>
  <c r="AK132" i="36"/>
  <c r="AW214" i="36" a="1"/>
  <c r="AW214" i="36" s="1"/>
  <c r="AV214" i="36"/>
  <c r="AM214" i="36"/>
  <c r="AU214" i="36" s="1"/>
  <c r="AW208" i="36" a="1"/>
  <c r="AW208" i="36" s="1"/>
  <c r="AV208" i="36"/>
  <c r="BB208" i="36"/>
  <c r="AC76" i="36"/>
  <c r="AD76" i="36" s="1"/>
  <c r="AW89" i="36" a="1"/>
  <c r="AW89" i="36" s="1"/>
  <c r="AV89" i="36"/>
  <c r="O118" i="36"/>
  <c r="O124" i="36"/>
  <c r="AW133" i="36" a="1"/>
  <c r="AW133" i="36" s="1"/>
  <c r="AV133" i="36"/>
  <c r="B199" i="36"/>
  <c r="AK199" i="36"/>
  <c r="AV31" i="36"/>
  <c r="AW31" i="36" a="1"/>
  <c r="AW31" i="36" s="1"/>
  <c r="AW50" i="36" a="1"/>
  <c r="AW50" i="36" s="1"/>
  <c r="AV50" i="36"/>
  <c r="AK77" i="36"/>
  <c r="AO77" i="36" s="1"/>
  <c r="AQ77" i="36" s="1"/>
  <c r="B77" i="36"/>
  <c r="AV134" i="36"/>
  <c r="AW134" i="36" a="1"/>
  <c r="AW134" i="36" s="1"/>
  <c r="AV235" i="36"/>
  <c r="AW235" i="36" a="1"/>
  <c r="AW235" i="36" s="1"/>
  <c r="AC74" i="36"/>
  <c r="AD74" i="36" s="1"/>
  <c r="B74" i="36"/>
  <c r="AK74" i="36"/>
  <c r="O104" i="36"/>
  <c r="O112" i="36"/>
  <c r="AV116" i="36"/>
  <c r="AW116" i="36" a="1"/>
  <c r="AW116" i="36" s="1"/>
  <c r="O119" i="36"/>
  <c r="O125" i="36"/>
  <c r="AV170" i="36"/>
  <c r="AW170" i="36" a="1"/>
  <c r="AW170" i="36" s="1"/>
  <c r="B214" i="36"/>
  <c r="AP116" i="36"/>
  <c r="B26" i="36"/>
  <c r="AK26" i="36"/>
  <c r="AC28" i="36"/>
  <c r="AD28" i="36" s="1"/>
  <c r="AW51" i="36" a="1"/>
  <c r="AW51" i="36" s="1"/>
  <c r="AV51" i="36"/>
  <c r="AW83" i="36" a="1"/>
  <c r="AW83" i="36" s="1"/>
  <c r="AV83" i="36"/>
  <c r="O121" i="36"/>
  <c r="B126" i="36"/>
  <c r="AK126" i="36"/>
  <c r="AO126" i="36" s="1"/>
  <c r="AQ126" i="36" s="1"/>
  <c r="O134" i="36"/>
  <c r="AD196" i="36"/>
  <c r="AW236" i="36" a="1"/>
  <c r="AW236" i="36" s="1"/>
  <c r="AV236" i="36"/>
  <c r="AV245" i="36"/>
  <c r="AW245" i="36" a="1"/>
  <c r="AW245" i="36" s="1"/>
  <c r="AC204" i="36"/>
  <c r="AD204" i="36" s="1"/>
  <c r="AD195" i="36"/>
  <c r="AW220" i="36" a="1"/>
  <c r="AW220" i="36" s="1"/>
  <c r="AV220" i="36"/>
  <c r="AV125" i="36"/>
  <c r="AW125" i="36" a="1"/>
  <c r="AW125" i="36" s="1"/>
  <c r="M199" i="36"/>
  <c r="AG511" i="36"/>
  <c r="AR511" i="36" s="1"/>
  <c r="AW90" i="36" a="1"/>
  <c r="AW90" i="36" s="1"/>
  <c r="AV90" i="36"/>
  <c r="O111" i="36"/>
  <c r="AW169" i="36" a="1"/>
  <c r="AW169" i="36" s="1"/>
  <c r="AV169" i="36"/>
  <c r="AC197" i="36"/>
  <c r="AD197" i="36" s="1"/>
  <c r="AC215" i="36"/>
  <c r="AD215" i="36" s="1"/>
  <c r="B196" i="36"/>
  <c r="B116" i="36"/>
  <c r="AK34" i="36"/>
  <c r="AZ34" i="36" s="1"/>
  <c r="B34" i="36"/>
  <c r="AV127" i="36"/>
  <c r="AW127" i="36" a="1"/>
  <c r="AW127" i="36" s="1"/>
  <c r="AW163" i="36" a="1"/>
  <c r="AW163" i="36" s="1"/>
  <c r="AV163" i="36"/>
  <c r="B171" i="36"/>
  <c r="AK171" i="36"/>
  <c r="AZ171" i="36" s="1"/>
  <c r="B200" i="36"/>
  <c r="AK200" i="36"/>
  <c r="AW246" i="36" a="1"/>
  <c r="AW246" i="36" s="1"/>
  <c r="AV246" i="36"/>
  <c r="B205" i="36"/>
  <c r="AK24" i="36"/>
  <c r="AP24" i="36" s="1"/>
  <c r="B24" i="36"/>
  <c r="AW43" i="36" a="1"/>
  <c r="AW43" i="36" s="1"/>
  <c r="AV43" i="36"/>
  <c r="O106" i="36"/>
  <c r="O122" i="36"/>
  <c r="AC218" i="36"/>
  <c r="AD218" i="36" s="1"/>
  <c r="AW237" i="36" a="1"/>
  <c r="AW237" i="36" s="1"/>
  <c r="AV237" i="36"/>
  <c r="AC211" i="36"/>
  <c r="AD211" i="36" s="1"/>
  <c r="AW88" i="36" a="1"/>
  <c r="AW88" i="36" s="1"/>
  <c r="AV88" i="36"/>
  <c r="O133" i="36"/>
  <c r="O138" i="36"/>
  <c r="O130" i="36"/>
  <c r="O110" i="36"/>
  <c r="O137" i="36"/>
  <c r="O103" i="36"/>
  <c r="O128" i="36"/>
  <c r="O117" i="36"/>
  <c r="O135" i="36"/>
  <c r="O131" i="36"/>
  <c r="AK66" i="36"/>
  <c r="AZ66" i="36" s="1"/>
  <c r="M208" i="36"/>
  <c r="M233" i="36"/>
  <c r="B217" i="36"/>
  <c r="AK217" i="36"/>
  <c r="AO217" i="36" s="1"/>
  <c r="AQ217" i="36" s="1"/>
  <c r="AK202" i="36"/>
  <c r="AZ202" i="36" s="1"/>
  <c r="B202" i="36"/>
  <c r="AW33" i="36" a="1"/>
  <c r="AW33" i="36" s="1"/>
  <c r="AV33" i="36"/>
  <c r="AV49" i="36"/>
  <c r="AW49" i="36" a="1"/>
  <c r="AW49" i="36" s="1"/>
  <c r="AM49" i="36"/>
  <c r="AU49" i="36" s="1"/>
  <c r="B243" i="36"/>
  <c r="AK243" i="36"/>
  <c r="AM243" i="36" s="1"/>
  <c r="AU243" i="36" s="1"/>
  <c r="AC115" i="36"/>
  <c r="AD115" i="36" s="1"/>
  <c r="AW234" i="36" a="1"/>
  <c r="AW234" i="36" s="1"/>
  <c r="AV234" i="36"/>
  <c r="AW244" i="36" a="1"/>
  <c r="AW244" i="36" s="1"/>
  <c r="AV244" i="36"/>
  <c r="AC199" i="36"/>
  <c r="AD199" i="36" s="1"/>
  <c r="AK37" i="36"/>
  <c r="AZ37" i="36" s="1"/>
  <c r="B37" i="36"/>
  <c r="O105" i="36"/>
  <c r="O113" i="36"/>
  <c r="AP113" i="36" s="1"/>
  <c r="O116" i="36"/>
  <c r="AG514" i="36"/>
  <c r="AR514" i="36" s="1"/>
  <c r="AQ277" i="36"/>
  <c r="BG277" i="36" s="1"/>
  <c r="BA277" i="36" s="1"/>
  <c r="BD277" i="36" s="1"/>
  <c r="AO90" i="36"/>
  <c r="AQ90" i="36" s="1"/>
  <c r="AC77" i="36"/>
  <c r="AD77" i="36" s="1"/>
  <c r="AK93" i="36"/>
  <c r="AO93" i="36" s="1"/>
  <c r="AG93" i="36" s="1"/>
  <c r="AC113" i="36"/>
  <c r="AC116" i="36"/>
  <c r="AD116" i="36" s="1"/>
  <c r="O127" i="36"/>
  <c r="AK155" i="36"/>
  <c r="B155" i="36"/>
  <c r="AK194" i="36"/>
  <c r="AP194" i="36" s="1"/>
  <c r="B194" i="36"/>
  <c r="AW228" i="36" a="1"/>
  <c r="AW228" i="36" s="1"/>
  <c r="AV228" i="36"/>
  <c r="AM228" i="36"/>
  <c r="AU228" i="36" s="1"/>
  <c r="AW238" i="36" a="1"/>
  <c r="AW238" i="36" s="1"/>
  <c r="AV238" i="36"/>
  <c r="AW247" i="36" a="1"/>
  <c r="AW247" i="36" s="1"/>
  <c r="AV247" i="36"/>
  <c r="V240" i="36"/>
  <c r="V241" i="36" s="1"/>
  <c r="V242" i="36" s="1"/>
  <c r="B135" i="36"/>
  <c r="AK135" i="36"/>
  <c r="AO135" i="36" s="1"/>
  <c r="AQ135" i="36" s="1"/>
  <c r="AW248" i="36" a="1"/>
  <c r="AW248" i="36" s="1"/>
  <c r="AV248" i="36"/>
  <c r="B52" i="36"/>
  <c r="AK52" i="36"/>
  <c r="AM52" i="36" s="1"/>
  <c r="AU52" i="36" s="1"/>
  <c r="AZ248" i="36"/>
  <c r="AW36" i="36" a="1"/>
  <c r="AW36" i="36" s="1"/>
  <c r="AV36" i="36"/>
  <c r="AW85" i="36" a="1"/>
  <c r="AW85" i="36" s="1"/>
  <c r="AV85" i="36"/>
  <c r="AW209" i="36" a="1"/>
  <c r="AW209" i="36" s="1"/>
  <c r="AV209" i="36"/>
  <c r="AV240" i="36"/>
  <c r="AW240" i="36" a="1"/>
  <c r="AW240" i="36" s="1"/>
  <c r="AG538" i="36"/>
  <c r="AR538" i="36" s="1"/>
  <c r="AO248" i="36"/>
  <c r="AQ248" i="36" s="1"/>
  <c r="B215" i="36"/>
  <c r="AV233" i="36"/>
  <c r="AW233" i="36" a="1"/>
  <c r="AW233" i="36" s="1"/>
  <c r="AW53" i="36" a="1"/>
  <c r="AW53" i="36" s="1"/>
  <c r="AV53" i="36"/>
  <c r="AW130" i="36" a="1"/>
  <c r="AW130" i="36" s="1"/>
  <c r="AV130" i="36"/>
  <c r="N154" i="36"/>
  <c r="AO154" i="36" s="1"/>
  <c r="AQ154" i="36" s="1"/>
  <c r="N163" i="36"/>
  <c r="O167" i="36"/>
  <c r="AV175" i="36"/>
  <c r="AW175" i="36" a="1"/>
  <c r="AW175" i="36" s="1"/>
  <c r="B198" i="36"/>
  <c r="AK198" i="36"/>
  <c r="O226" i="36"/>
  <c r="O241" i="36"/>
  <c r="AC217" i="36"/>
  <c r="AD217" i="36" s="1"/>
  <c r="B128" i="36"/>
  <c r="AK128" i="36"/>
  <c r="AW173" i="36" a="1"/>
  <c r="AW173" i="36" s="1"/>
  <c r="AV173" i="36"/>
  <c r="AV203" i="36"/>
  <c r="AW203" i="36" a="1"/>
  <c r="AW203" i="36" s="1"/>
  <c r="AW231" i="36" a="1"/>
  <c r="AW231" i="36" s="1"/>
  <c r="AV231" i="36"/>
  <c r="BB248" i="36"/>
  <c r="DD6" i="36"/>
  <c r="AD75" i="36"/>
  <c r="AV166" i="36"/>
  <c r="AW166" i="36" a="1"/>
  <c r="AW166" i="36" s="1"/>
  <c r="B174" i="36"/>
  <c r="AK174" i="36"/>
  <c r="AV45" i="36"/>
  <c r="AW45" i="36" a="1"/>
  <c r="AW45" i="36" s="1"/>
  <c r="AW91" i="36" a="1"/>
  <c r="AW91" i="36" s="1"/>
  <c r="AV91" i="36"/>
  <c r="AV167" i="36"/>
  <c r="AW167" i="36" a="1"/>
  <c r="AW167" i="36" s="1"/>
  <c r="AW215" i="36" a="1"/>
  <c r="AW215" i="36" s="1"/>
  <c r="AV215" i="36"/>
  <c r="AW232" i="36" a="1"/>
  <c r="AW232" i="36" s="1"/>
  <c r="AV232" i="36"/>
  <c r="BB166" i="36"/>
  <c r="U106" i="36"/>
  <c r="AK106" i="36" s="1"/>
  <c r="AP106" i="36" s="1"/>
  <c r="AV129" i="36"/>
  <c r="AW129" i="36" a="1"/>
  <c r="AW129" i="36" s="1"/>
  <c r="AV241" i="36"/>
  <c r="AW241" i="36" a="1"/>
  <c r="AW241" i="36" s="1"/>
  <c r="B166" i="36"/>
  <c r="B27" i="36"/>
  <c r="AK27" i="36"/>
  <c r="AP27" i="36" s="1"/>
  <c r="AW46" i="36" a="1"/>
  <c r="AW46" i="36" s="1"/>
  <c r="AV46" i="36"/>
  <c r="AV54" i="36"/>
  <c r="AW54" i="36" a="1"/>
  <c r="AW54" i="36" s="1"/>
  <c r="B86" i="36"/>
  <c r="AK86" i="36"/>
  <c r="AM86" i="36" s="1"/>
  <c r="AU86" i="36" s="1"/>
  <c r="B92" i="36"/>
  <c r="AK92" i="36"/>
  <c r="AM92" i="36" s="1"/>
  <c r="AU92" i="36" s="1"/>
  <c r="AW123" i="36" a="1"/>
  <c r="AW123" i="36" s="1"/>
  <c r="AV123" i="36"/>
  <c r="O154" i="36"/>
  <c r="AP154" i="36" s="1"/>
  <c r="AW157" i="36" a="1"/>
  <c r="AW157" i="36" s="1"/>
  <c r="AV157" i="36"/>
  <c r="O163" i="36"/>
  <c r="AW168" i="36" a="1"/>
  <c r="AW168" i="36" s="1"/>
  <c r="AV168" i="36"/>
  <c r="O175" i="36"/>
  <c r="O198" i="36"/>
  <c r="AW221" i="36" a="1"/>
  <c r="AW221" i="36" s="1"/>
  <c r="AV221" i="36"/>
  <c r="O227" i="36"/>
  <c r="B242" i="36"/>
  <c r="AK242" i="36"/>
  <c r="BB242" i="36" s="1"/>
  <c r="E81" i="26"/>
  <c r="D94" i="26"/>
  <c r="E40" i="26"/>
  <c r="S31" i="26"/>
  <c r="T31" i="26" s="1"/>
  <c r="D76" i="26"/>
  <c r="E87" i="26"/>
  <c r="E93" i="26"/>
  <c r="E94" i="26"/>
  <c r="E70" i="26"/>
  <c r="S71" i="26"/>
  <c r="T71" i="26" s="1"/>
  <c r="E76" i="26"/>
  <c r="E28" i="26"/>
  <c r="E60" i="26"/>
  <c r="E78" i="26"/>
  <c r="D88" i="26"/>
  <c r="F71" i="26"/>
  <c r="F64" i="26"/>
  <c r="F81" i="26"/>
  <c r="F92" i="26"/>
  <c r="F88" i="26"/>
  <c r="S21" i="26"/>
  <c r="T21" i="26" s="1"/>
  <c r="S29" i="26"/>
  <c r="T29" i="26" s="1"/>
  <c r="S30" i="26"/>
  <c r="T30" i="26" s="1"/>
  <c r="S22" i="26"/>
  <c r="T22" i="26" s="1"/>
  <c r="D73" i="26"/>
  <c r="S25" i="26"/>
  <c r="T25" i="26" s="1"/>
  <c r="E73" i="26"/>
  <c r="S27" i="26"/>
  <c r="T27" i="26" s="1"/>
  <c r="E48" i="26"/>
  <c r="C54" i="26"/>
  <c r="C43" i="26"/>
  <c r="C15" i="26"/>
  <c r="C34" i="26"/>
  <c r="C45" i="26"/>
  <c r="C36" i="26"/>
  <c r="C17" i="26"/>
  <c r="C12" i="26"/>
  <c r="C33" i="26"/>
  <c r="C56" i="26"/>
  <c r="C23" i="26"/>
  <c r="C48" i="26"/>
  <c r="C40" i="26"/>
  <c r="C28" i="26"/>
  <c r="C42" i="26"/>
  <c r="C39" i="26"/>
  <c r="C37" i="26"/>
  <c r="C41" i="26"/>
  <c r="C29" i="26"/>
  <c r="C27" i="26"/>
  <c r="C24" i="26"/>
  <c r="C18" i="26"/>
  <c r="C51" i="26"/>
  <c r="C55" i="26"/>
  <c r="C52" i="26"/>
  <c r="C22" i="26"/>
  <c r="C21" i="26"/>
  <c r="C11" i="26"/>
  <c r="D23" i="26"/>
  <c r="E30" i="26"/>
  <c r="D11" i="26"/>
  <c r="D21" i="26"/>
  <c r="E23" i="26"/>
  <c r="D35" i="26"/>
  <c r="D44" i="26"/>
  <c r="E49" i="26"/>
  <c r="D82" i="26"/>
  <c r="D33" i="26"/>
  <c r="D79" i="26"/>
  <c r="E82" i="26"/>
  <c r="D12" i="26"/>
  <c r="D17" i="26"/>
  <c r="E45" i="26"/>
  <c r="D74" i="26"/>
  <c r="D84" i="26"/>
  <c r="E89" i="26"/>
  <c r="D96" i="26"/>
  <c r="E13" i="26"/>
  <c r="D18" i="26"/>
  <c r="D24" i="26"/>
  <c r="E27" i="26"/>
  <c r="D29" i="26"/>
  <c r="D41" i="26"/>
  <c r="D62" i="26"/>
  <c r="D37" i="26"/>
  <c r="D46" i="26"/>
  <c r="E67" i="26"/>
  <c r="F74" i="26"/>
  <c r="D14" i="26"/>
  <c r="D19" i="26"/>
  <c r="E22" i="26"/>
  <c r="E38" i="26"/>
  <c r="D52" i="26"/>
  <c r="F62" i="26"/>
  <c r="F67" i="26"/>
  <c r="D91" i="26"/>
  <c r="E14" i="26"/>
  <c r="E19" i="26"/>
  <c r="E85" i="26"/>
  <c r="S26" i="26"/>
  <c r="T26" i="26" s="1"/>
  <c r="D39" i="26"/>
  <c r="E63" i="26"/>
  <c r="D15" i="26"/>
  <c r="E32" i="26"/>
  <c r="E34" i="26"/>
  <c r="E39" i="26"/>
  <c r="E42" i="26"/>
  <c r="F68" i="26"/>
  <c r="T72" i="26"/>
  <c r="D30" i="26"/>
  <c r="D43" i="26"/>
  <c r="D56" i="26"/>
  <c r="E33" i="26"/>
  <c r="D61" i="26"/>
  <c r="E17" i="26"/>
  <c r="D45" i="26"/>
  <c r="E61" i="26"/>
  <c r="E71" i="26"/>
  <c r="F79" i="26"/>
  <c r="F95" i="26"/>
  <c r="D13" i="26"/>
  <c r="E36" i="26"/>
  <c r="E51" i="26"/>
  <c r="F61" i="26"/>
  <c r="D80" i="26"/>
  <c r="D67" i="26"/>
  <c r="D22" i="26"/>
  <c r="E24" i="26"/>
  <c r="E41" i="26"/>
  <c r="E62" i="26"/>
  <c r="E97" i="26"/>
  <c r="E46" i="26"/>
  <c r="D54" i="26"/>
  <c r="E20" i="26"/>
  <c r="D42" i="26"/>
  <c r="F85" i="26"/>
  <c r="E15" i="26"/>
  <c r="E25" i="26"/>
  <c r="D55" i="26"/>
  <c r="D64" i="26"/>
  <c r="E69" i="26"/>
  <c r="D75" i="26"/>
  <c r="D86" i="26"/>
  <c r="D92" i="26"/>
  <c r="E11" i="26"/>
  <c r="E21" i="26"/>
  <c r="E35" i="26"/>
  <c r="E44" i="26"/>
  <c r="D95" i="26"/>
  <c r="D71" i="26"/>
  <c r="E79" i="26"/>
  <c r="E95" i="26"/>
  <c r="E12" i="26"/>
  <c r="D36" i="26"/>
  <c r="D51" i="26"/>
  <c r="D89" i="26"/>
  <c r="E74" i="26"/>
  <c r="E80" i="26"/>
  <c r="E84" i="26"/>
  <c r="E96" i="26"/>
  <c r="S23" i="26"/>
  <c r="T23" i="26" s="1"/>
  <c r="E18" i="26"/>
  <c r="E29" i="26"/>
  <c r="D85" i="26"/>
  <c r="D63" i="26"/>
  <c r="D68" i="26"/>
  <c r="D72" i="26"/>
  <c r="E91" i="26"/>
  <c r="D32" i="26"/>
  <c r="D34" i="26"/>
  <c r="E47" i="26"/>
  <c r="E54" i="26"/>
  <c r="E68" i="26"/>
  <c r="F91" i="26"/>
  <c r="E10" i="26"/>
  <c r="D28" i="26"/>
  <c r="D40" i="26"/>
  <c r="D48" i="26"/>
  <c r="E55" i="26"/>
  <c r="E64" i="26"/>
  <c r="D70" i="26"/>
  <c r="E75" i="26"/>
  <c r="D81" i="26"/>
  <c r="E92" i="26"/>
  <c r="AG120" i="37"/>
  <c r="AR120" i="37" s="1"/>
  <c r="AG298" i="37"/>
  <c r="AR298" i="37" s="1"/>
  <c r="AG429" i="37"/>
  <c r="AR429" i="37" s="1"/>
  <c r="AG538" i="37"/>
  <c r="AR538" i="37" s="1"/>
  <c r="BG220" i="37"/>
  <c r="BA220" i="37" s="1"/>
  <c r="AG403" i="37"/>
  <c r="AR403" i="37" s="1"/>
  <c r="AG84" i="37"/>
  <c r="AR84" i="37" s="1"/>
  <c r="AG114" i="37"/>
  <c r="AR114" i="37" s="1"/>
  <c r="AG144" i="37"/>
  <c r="AR144" i="37" s="1"/>
  <c r="AF184" i="37"/>
  <c r="AN184" i="37" s="1"/>
  <c r="AG188" i="37"/>
  <c r="AG384" i="37"/>
  <c r="AG390" i="37"/>
  <c r="AR390" i="37" s="1"/>
  <c r="AG408" i="37"/>
  <c r="AR408" i="37" s="1"/>
  <c r="BG298" i="37"/>
  <c r="BA298" i="37" s="1"/>
  <c r="BD298" i="37" s="1"/>
  <c r="BG108" i="37"/>
  <c r="BA108" i="37" s="1"/>
  <c r="BD108" i="37" s="1"/>
  <c r="BG144" i="37"/>
  <c r="BA144" i="37" s="1"/>
  <c r="BD144" i="37" s="1"/>
  <c r="BG418" i="37"/>
  <c r="BA418" i="37" s="1"/>
  <c r="BD418" i="37" s="1"/>
  <c r="BG238" i="37"/>
  <c r="BA238" i="37" s="1"/>
  <c r="BD238" i="37" s="1"/>
  <c r="AG279" i="37"/>
  <c r="AR279" i="37" s="1"/>
  <c r="AG300" i="37"/>
  <c r="AY300" i="37" s="1"/>
  <c r="BE300" i="37" s="1"/>
  <c r="AG313" i="37"/>
  <c r="AR313" i="37" s="1"/>
  <c r="AF317" i="37"/>
  <c r="AN317" i="37" s="1"/>
  <c r="AG320" i="37"/>
  <c r="AR320" i="37" s="1"/>
  <c r="AG475" i="37"/>
  <c r="AR475" i="37" s="1"/>
  <c r="BG303" i="37"/>
  <c r="BA303" i="37" s="1"/>
  <c r="BD303" i="37" s="1"/>
  <c r="AY184" i="37"/>
  <c r="BE184" i="37" s="1"/>
  <c r="AY161" i="37"/>
  <c r="BE161" i="37" s="1"/>
  <c r="AG145" i="37"/>
  <c r="AY145" i="37" s="1"/>
  <c r="BE145" i="37" s="1"/>
  <c r="AG96" i="37"/>
  <c r="AR96" i="37" s="1"/>
  <c r="AF98" i="37"/>
  <c r="AL98" i="37" s="1" a="1"/>
  <c r="AL98" i="37" s="1"/>
  <c r="BH98" i="37" s="1"/>
  <c r="AG185" i="37"/>
  <c r="AR185" i="37" s="1"/>
  <c r="AF193" i="37"/>
  <c r="AL193" i="37" s="1" a="1"/>
  <c r="AL193" i="37" s="1"/>
  <c r="AG200" i="37"/>
  <c r="AR200" i="37" s="1"/>
  <c r="AG220" i="37"/>
  <c r="AG245" i="37"/>
  <c r="AR245" i="37" s="1"/>
  <c r="AG291" i="37"/>
  <c r="AR291" i="37" s="1"/>
  <c r="AG317" i="37"/>
  <c r="AR317" i="37" s="1"/>
  <c r="AF380" i="37"/>
  <c r="BG506" i="37"/>
  <c r="BA506" i="37" s="1"/>
  <c r="BD506" i="37" s="1"/>
  <c r="O242" i="39"/>
  <c r="N243" i="39" s="1"/>
  <c r="AF160" i="37"/>
  <c r="AL160" i="37" s="1" a="1"/>
  <c r="AL160" i="37" s="1"/>
  <c r="AR160" i="37"/>
  <c r="AY384" i="37"/>
  <c r="BE384" i="37" s="1"/>
  <c r="AR384" i="37"/>
  <c r="AY470" i="37"/>
  <c r="BE470" i="37" s="1"/>
  <c r="AF382" i="37"/>
  <c r="AN382" i="37" s="1"/>
  <c r="AR382" i="37"/>
  <c r="AI113" i="37"/>
  <c r="AL113" i="37" a="1"/>
  <c r="AL113" i="37" s="1"/>
  <c r="AF300" i="37"/>
  <c r="AL300" i="37" s="1" a="1"/>
  <c r="AL300" i="37" s="1"/>
  <c r="BH300" i="37" s="1"/>
  <c r="AR300" i="37"/>
  <c r="BG453" i="37"/>
  <c r="BA453" i="37" s="1"/>
  <c r="BD453" i="37" s="1"/>
  <c r="BG96" i="37"/>
  <c r="BA96" i="37" s="1"/>
  <c r="BD96" i="37" s="1"/>
  <c r="AG73" i="37"/>
  <c r="BG88" i="37"/>
  <c r="BA88" i="37" s="1"/>
  <c r="BD88" i="37" s="1"/>
  <c r="AY238" i="37"/>
  <c r="BE238" i="37" s="1"/>
  <c r="BG249" i="37"/>
  <c r="BA249" i="37" s="1"/>
  <c r="BD249" i="37" s="1"/>
  <c r="BG300" i="37"/>
  <c r="BA300" i="37" s="1"/>
  <c r="BD300" i="37" s="1"/>
  <c r="AF339" i="37"/>
  <c r="AH339" i="37" s="1"/>
  <c r="BG439" i="37"/>
  <c r="BA439" i="37" s="1"/>
  <c r="BD439" i="37" s="1"/>
  <c r="BG475" i="37"/>
  <c r="BA475" i="37" s="1"/>
  <c r="BD475" i="37" s="1"/>
  <c r="AH80" i="37"/>
  <c r="AL80" i="37" a="1"/>
  <c r="AL80" i="37" s="1"/>
  <c r="BG112" i="37"/>
  <c r="BA112" i="37" s="1"/>
  <c r="BD112" i="37" s="1"/>
  <c r="BG241" i="37"/>
  <c r="BA241" i="37" s="1"/>
  <c r="BD241" i="37" s="1"/>
  <c r="BG538" i="37"/>
  <c r="BA538" i="37" s="1"/>
  <c r="BD538" i="37" s="1"/>
  <c r="BG522" i="37"/>
  <c r="BA522" i="37" s="1"/>
  <c r="BD522" i="37" s="1"/>
  <c r="AY98" i="37"/>
  <c r="BE98" i="37" s="1"/>
  <c r="AR98" i="37"/>
  <c r="BX380" i="37"/>
  <c r="AL380" i="37" a="1"/>
  <c r="AL380" i="37" s="1"/>
  <c r="BH380" i="37" s="1"/>
  <c r="BG390" i="37"/>
  <c r="BA390" i="37" s="1"/>
  <c r="BD390" i="37" s="1"/>
  <c r="BG432" i="37"/>
  <c r="BA432" i="37" s="1"/>
  <c r="BD432" i="37" s="1"/>
  <c r="BG80" i="37"/>
  <c r="BA80" i="37" s="1"/>
  <c r="AY358" i="37"/>
  <c r="BE358" i="37" s="1"/>
  <c r="BG329" i="37"/>
  <c r="BA329" i="37" s="1"/>
  <c r="BD329" i="37" s="1"/>
  <c r="BG396" i="37"/>
  <c r="BA396" i="37" s="1"/>
  <c r="BD396" i="37" s="1"/>
  <c r="AY442" i="37"/>
  <c r="BE442" i="37" s="1"/>
  <c r="AG105" i="37"/>
  <c r="AR105" i="37" s="1"/>
  <c r="AF112" i="37"/>
  <c r="AL112" i="37" s="1" a="1"/>
  <c r="AL112" i="37" s="1"/>
  <c r="AF153" i="37"/>
  <c r="AL153" i="37" s="1" a="1"/>
  <c r="AL153" i="37" s="1"/>
  <c r="AG278" i="37"/>
  <c r="AR278" i="37" s="1"/>
  <c r="AY308" i="37"/>
  <c r="BE308" i="37" s="1"/>
  <c r="AG440" i="37"/>
  <c r="AR440" i="37" s="1"/>
  <c r="AY475" i="37"/>
  <c r="BE475" i="37" s="1"/>
  <c r="AH432" i="37"/>
  <c r="AL432" i="37" a="1"/>
  <c r="AL432" i="37" s="1"/>
  <c r="AQ136" i="37"/>
  <c r="AR136" i="37" s="1"/>
  <c r="AY80" i="37"/>
  <c r="BE80" i="37" s="1"/>
  <c r="BG361" i="37"/>
  <c r="BA361" i="37" s="1"/>
  <c r="BD361" i="37" s="1"/>
  <c r="AH334" i="37"/>
  <c r="AL334" i="37" a="1"/>
  <c r="AL334" i="37" s="1"/>
  <c r="AY317" i="37"/>
  <c r="BE317" i="37" s="1"/>
  <c r="BG419" i="37"/>
  <c r="BA419" i="37" s="1"/>
  <c r="BD419" i="37" s="1"/>
  <c r="AF177" i="37"/>
  <c r="AN177" i="37" s="1"/>
  <c r="AR177" i="37"/>
  <c r="BX432" i="37"/>
  <c r="BG536" i="37"/>
  <c r="BA536" i="37" s="1"/>
  <c r="BD536" i="37" s="1"/>
  <c r="BG325" i="37"/>
  <c r="BA325" i="37" s="1"/>
  <c r="BD325" i="37" s="1"/>
  <c r="BG382" i="37"/>
  <c r="BA382" i="37" s="1"/>
  <c r="BD382" i="37" s="1"/>
  <c r="AG112" i="37"/>
  <c r="AR112" i="37" s="1"/>
  <c r="AG153" i="37"/>
  <c r="AR153" i="37" s="1"/>
  <c r="BG184" i="37"/>
  <c r="BA184" i="37" s="1"/>
  <c r="BD184" i="37" s="1"/>
  <c r="AY193" i="37"/>
  <c r="BE193" i="37" s="1"/>
  <c r="AG491" i="37"/>
  <c r="AR491" i="37" s="1"/>
  <c r="AG522" i="37"/>
  <c r="AF136" i="37"/>
  <c r="AI136" i="37" s="1"/>
  <c r="AQ73" i="37"/>
  <c r="BG73" i="37" s="1"/>
  <c r="BA73" i="37" s="1"/>
  <c r="BD73" i="37" s="1"/>
  <c r="AY213" i="37"/>
  <c r="BE213" i="37" s="1"/>
  <c r="AR213" i="37"/>
  <c r="BG487" i="37"/>
  <c r="BA487" i="37" s="1"/>
  <c r="BD487" i="37" s="1"/>
  <c r="AY160" i="37"/>
  <c r="BE160" i="37" s="1"/>
  <c r="BD80" i="37"/>
  <c r="BG374" i="37"/>
  <c r="BA374" i="37" s="1"/>
  <c r="BD374" i="37" s="1"/>
  <c r="BG443" i="37"/>
  <c r="BA443" i="37" s="1"/>
  <c r="BD443" i="37" s="1"/>
  <c r="BG530" i="37"/>
  <c r="BA530" i="37" s="1"/>
  <c r="BD530" i="37" s="1"/>
  <c r="AF116" i="37"/>
  <c r="AJ116" i="37" s="1"/>
  <c r="BG145" i="37"/>
  <c r="BA145" i="37" s="1"/>
  <c r="BD145" i="37" s="1"/>
  <c r="BX308" i="37"/>
  <c r="AF313" i="37"/>
  <c r="AI313" i="37" s="1"/>
  <c r="AF323" i="37"/>
  <c r="AL323" i="37" s="1" a="1"/>
  <c r="AL323" i="37" s="1"/>
  <c r="BH323" i="37" s="1"/>
  <c r="BD380" i="37"/>
  <c r="AG443" i="37"/>
  <c r="AF443" i="37" s="1"/>
  <c r="AL443" i="37" s="1" a="1"/>
  <c r="AL443" i="37" s="1"/>
  <c r="BH443" i="37" s="1"/>
  <c r="AF470" i="37"/>
  <c r="AL470" i="37" s="1" a="1"/>
  <c r="AL470" i="37" s="1"/>
  <c r="B229" i="36"/>
  <c r="AK229" i="36"/>
  <c r="AG226" i="36"/>
  <c r="AR226" i="36" s="1"/>
  <c r="AQ123" i="36"/>
  <c r="BG123" i="36" s="1"/>
  <c r="BA123" i="36" s="1"/>
  <c r="BD123" i="36" s="1"/>
  <c r="AG540" i="36"/>
  <c r="AF540" i="36" s="1"/>
  <c r="AL540" i="36" s="1" a="1"/>
  <c r="AL540" i="36" s="1"/>
  <c r="BH540" i="36" s="1"/>
  <c r="AG406" i="36"/>
  <c r="AF406" i="36" s="1"/>
  <c r="AL406" i="36" s="1" a="1"/>
  <c r="AL406" i="36" s="1"/>
  <c r="AQ406" i="36"/>
  <c r="BG406" i="36" s="1"/>
  <c r="BA406" i="36" s="1"/>
  <c r="BD406" i="36" s="1"/>
  <c r="AG190" i="36"/>
  <c r="AF190" i="36" s="1"/>
  <c r="AL190" i="36" s="1" a="1"/>
  <c r="AL190" i="36" s="1"/>
  <c r="AQ190" i="36"/>
  <c r="BG190" i="36" s="1"/>
  <c r="BA190" i="36" s="1"/>
  <c r="BD190" i="36" s="1"/>
  <c r="AG513" i="36"/>
  <c r="AR513" i="36" s="1"/>
  <c r="AG263" i="36"/>
  <c r="AR263" i="36" s="1"/>
  <c r="AG515" i="36"/>
  <c r="AR515" i="36" s="1"/>
  <c r="AG509" i="36"/>
  <c r="AR509" i="36" s="1"/>
  <c r="AG418" i="36"/>
  <c r="AY418" i="36" s="1"/>
  <c r="BE418" i="36" s="1"/>
  <c r="AQ418" i="36"/>
  <c r="BG418" i="36" s="1"/>
  <c r="BA418" i="36" s="1"/>
  <c r="BD418" i="36" s="1"/>
  <c r="AG433" i="36"/>
  <c r="AY433" i="36" s="1"/>
  <c r="BE433" i="36" s="1"/>
  <c r="AQ433" i="36"/>
  <c r="BG433" i="36" s="1"/>
  <c r="BA433" i="36" s="1"/>
  <c r="BD433" i="36" s="1"/>
  <c r="AG365" i="36"/>
  <c r="AF365" i="36" s="1"/>
  <c r="AL365" i="36" s="1" a="1"/>
  <c r="AL365" i="36" s="1"/>
  <c r="AQ365" i="36"/>
  <c r="BG365" i="36" s="1"/>
  <c r="BA365" i="36" s="1"/>
  <c r="BD365" i="36" s="1"/>
  <c r="AG255" i="36"/>
  <c r="AR255" i="36" s="1"/>
  <c r="AG56" i="36"/>
  <c r="AQ56" i="36"/>
  <c r="BG56" i="36" s="1"/>
  <c r="BA56" i="36" s="1"/>
  <c r="BD56" i="36" s="1"/>
  <c r="AG277" i="36"/>
  <c r="AY277" i="36" s="1"/>
  <c r="BE277" i="36" s="1"/>
  <c r="AG542" i="36"/>
  <c r="AR542" i="36" s="1"/>
  <c r="AG373" i="36"/>
  <c r="AQ373" i="36"/>
  <c r="BG373" i="36" s="1"/>
  <c r="BA373" i="36" s="1"/>
  <c r="BD373" i="36" s="1"/>
  <c r="AG522" i="36"/>
  <c r="AG516" i="36"/>
  <c r="AR516" i="36" s="1"/>
  <c r="AG312" i="36"/>
  <c r="AF312" i="36" s="1"/>
  <c r="AL312" i="36" s="1" a="1"/>
  <c r="AL312" i="36" s="1"/>
  <c r="AQ312" i="36"/>
  <c r="BG312" i="36" s="1"/>
  <c r="BA312" i="36" s="1"/>
  <c r="BD312" i="36" s="1"/>
  <c r="AQ492" i="36"/>
  <c r="BG492" i="36" s="1"/>
  <c r="BA492" i="36" s="1"/>
  <c r="BD492" i="36" s="1"/>
  <c r="AG40" i="36"/>
  <c r="AF40" i="36" s="1"/>
  <c r="AL40" i="36" s="1" a="1"/>
  <c r="AL40" i="36" s="1"/>
  <c r="AQ40" i="36"/>
  <c r="AQ455" i="36"/>
  <c r="BG455" i="36" s="1"/>
  <c r="BA455" i="36" s="1"/>
  <c r="BD455" i="36" s="1"/>
  <c r="AG530" i="36"/>
  <c r="AF530" i="36" s="1"/>
  <c r="AG404" i="36"/>
  <c r="AF404" i="36" s="1"/>
  <c r="AL404" i="36" s="1" a="1"/>
  <c r="AL404" i="36" s="1"/>
  <c r="AQ404" i="36"/>
  <c r="AG250" i="36"/>
  <c r="AY250" i="36" s="1"/>
  <c r="BE250" i="36" s="1"/>
  <c r="AQ250" i="36"/>
  <c r="BG250" i="36" s="1"/>
  <c r="BA250" i="36" s="1"/>
  <c r="BD250" i="36" s="1"/>
  <c r="AQ292" i="36"/>
  <c r="BG292" i="36" s="1"/>
  <c r="BA292" i="36" s="1"/>
  <c r="BD292" i="36" s="1"/>
  <c r="AG505" i="36"/>
  <c r="AR505" i="36" s="1"/>
  <c r="AQ340" i="36"/>
  <c r="BG340" i="36" s="1"/>
  <c r="BA340" i="36" s="1"/>
  <c r="BD340" i="36" s="1"/>
  <c r="AG532" i="36"/>
  <c r="AF532" i="36" s="1"/>
  <c r="AL532" i="36" s="1" a="1"/>
  <c r="AL532" i="36" s="1"/>
  <c r="BH532" i="36" s="1"/>
  <c r="AG498" i="36"/>
  <c r="AR498" i="36" s="1"/>
  <c r="AG415" i="36"/>
  <c r="AQ415" i="36"/>
  <c r="AG293" i="36"/>
  <c r="AQ293" i="36"/>
  <c r="BG293" i="36" s="1"/>
  <c r="BA293" i="36" s="1"/>
  <c r="BD293" i="36" s="1"/>
  <c r="AG425" i="36"/>
  <c r="AF425" i="36" s="1"/>
  <c r="AI425" i="36" s="1"/>
  <c r="AQ425" i="36"/>
  <c r="BG425" i="36" s="1"/>
  <c r="BA425" i="36" s="1"/>
  <c r="BD425" i="36" s="1"/>
  <c r="AG276" i="36"/>
  <c r="AR276" i="36" s="1"/>
  <c r="AG254" i="36"/>
  <c r="AQ254" i="36"/>
  <c r="BG254" i="36" s="1"/>
  <c r="BA254" i="36" s="1"/>
  <c r="BD254" i="36" s="1"/>
  <c r="AG358" i="36"/>
  <c r="AF358" i="36" s="1"/>
  <c r="AL358" i="36" s="1" a="1"/>
  <c r="AL358" i="36" s="1"/>
  <c r="AQ358" i="36"/>
  <c r="BG358" i="36" s="1"/>
  <c r="BA358" i="36" s="1"/>
  <c r="BD358" i="36" s="1"/>
  <c r="AG397" i="36"/>
  <c r="AF397" i="36" s="1"/>
  <c r="AL397" i="36" s="1" a="1"/>
  <c r="AL397" i="36" s="1"/>
  <c r="AQ397" i="36"/>
  <c r="AG296" i="36"/>
  <c r="AQ296" i="36"/>
  <c r="BG296" i="36" s="1"/>
  <c r="BA296" i="36" s="1"/>
  <c r="BD296" i="36" s="1"/>
  <c r="AG258" i="36"/>
  <c r="AR258" i="36" s="1"/>
  <c r="AG377" i="36"/>
  <c r="AY377" i="36" s="1"/>
  <c r="BE377" i="36" s="1"/>
  <c r="AQ377" i="36"/>
  <c r="BG377" i="36" s="1"/>
  <c r="BA377" i="36" s="1"/>
  <c r="BD377" i="36" s="1"/>
  <c r="AG502" i="36"/>
  <c r="AR502" i="36" s="1"/>
  <c r="AG495" i="36"/>
  <c r="AR495" i="36" s="1"/>
  <c r="AG313" i="36"/>
  <c r="AQ313" i="36"/>
  <c r="BG313" i="36" s="1"/>
  <c r="BA313" i="36" s="1"/>
  <c r="BD313" i="36" s="1"/>
  <c r="AG180" i="36"/>
  <c r="AF180" i="36" s="1"/>
  <c r="AL180" i="36" s="1" a="1"/>
  <c r="AL180" i="36" s="1"/>
  <c r="AQ180" i="36"/>
  <c r="BG180" i="36" s="1"/>
  <c r="BA180" i="36" s="1"/>
  <c r="BD180" i="36" s="1"/>
  <c r="AG501" i="36"/>
  <c r="B238" i="36"/>
  <c r="AO231" i="36"/>
  <c r="AZ167" i="36"/>
  <c r="AM166" i="36"/>
  <c r="AU166" i="36" s="1"/>
  <c r="AM89" i="36"/>
  <c r="AU89" i="36" s="1"/>
  <c r="AO89" i="36"/>
  <c r="AQ89" i="36" s="1"/>
  <c r="AP89" i="36"/>
  <c r="BB89" i="36"/>
  <c r="BB95" i="36"/>
  <c r="BB56" i="36"/>
  <c r="AZ44" i="36"/>
  <c r="L275" i="40"/>
  <c r="L276" i="40" s="1"/>
  <c r="O55" i="39"/>
  <c r="N56" i="39" s="1"/>
  <c r="I55" i="39"/>
  <c r="O32" i="39"/>
  <c r="N33" i="39" s="1"/>
  <c r="I32" i="39"/>
  <c r="O224" i="39"/>
  <c r="N225" i="39" s="1"/>
  <c r="I224" i="39"/>
  <c r="I146" i="39"/>
  <c r="O146" i="39"/>
  <c r="N147" i="39" s="1"/>
  <c r="O284" i="39"/>
  <c r="N285" i="39" s="1"/>
  <c r="I284" i="39"/>
  <c r="I290" i="39"/>
  <c r="O290" i="39"/>
  <c r="N291" i="39" s="1"/>
  <c r="I278" i="39"/>
  <c r="O278" i="39"/>
  <c r="N279" i="39" s="1"/>
  <c r="O272" i="39"/>
  <c r="N273" i="39" s="1"/>
  <c r="I272" i="39"/>
  <c r="O212" i="39"/>
  <c r="N213" i="39" s="1"/>
  <c r="I212" i="39"/>
  <c r="G30" i="39"/>
  <c r="H30" i="39"/>
  <c r="O188" i="39"/>
  <c r="N189" i="39" s="1"/>
  <c r="I188" i="39"/>
  <c r="I266" i="39"/>
  <c r="O266" i="39"/>
  <c r="N267" i="39" s="1"/>
  <c r="O229" i="39"/>
  <c r="N230" i="39" s="1"/>
  <c r="I229" i="39"/>
  <c r="O80" i="39"/>
  <c r="N81" i="39" s="1"/>
  <c r="I194" i="39"/>
  <c r="O194" i="39"/>
  <c r="N195" i="39" s="1"/>
  <c r="I295" i="39"/>
  <c r="O295" i="39"/>
  <c r="N296" i="39" s="1"/>
  <c r="I254" i="39"/>
  <c r="O254" i="39"/>
  <c r="N255" i="39" s="1"/>
  <c r="O151" i="39"/>
  <c r="N152" i="39" s="1"/>
  <c r="I151" i="39"/>
  <c r="O236" i="39"/>
  <c r="N237" i="39" s="1"/>
  <c r="I236" i="39"/>
  <c r="O74" i="39"/>
  <c r="N75" i="39" s="1"/>
  <c r="I182" i="39"/>
  <c r="O182" i="39"/>
  <c r="N183" i="39" s="1"/>
  <c r="I206" i="39"/>
  <c r="O206" i="39"/>
  <c r="N207" i="39" s="1"/>
  <c r="O200" i="39"/>
  <c r="N201" i="39" s="1"/>
  <c r="I200" i="39"/>
  <c r="O243" i="39"/>
  <c r="N244" i="39" s="1"/>
  <c r="I243" i="39"/>
  <c r="O50" i="39"/>
  <c r="N51" i="39" s="1"/>
  <c r="I50" i="39"/>
  <c r="I44" i="39"/>
  <c r="O44" i="39"/>
  <c r="N45" i="39" s="1"/>
  <c r="O69" i="39"/>
  <c r="N70" i="39" s="1"/>
  <c r="I69" i="39"/>
  <c r="I110" i="39"/>
  <c r="O110" i="39"/>
  <c r="N111" i="39" s="1"/>
  <c r="O260" i="39"/>
  <c r="N261" i="39" s="1"/>
  <c r="I260" i="39"/>
  <c r="O87" i="39"/>
  <c r="N88" i="39" s="1"/>
  <c r="I134" i="39"/>
  <c r="O134" i="39"/>
  <c r="N135" i="39" s="1"/>
  <c r="O121" i="39"/>
  <c r="N122" i="39" s="1"/>
  <c r="I121" i="39"/>
  <c r="O103" i="39"/>
  <c r="N104" i="39" s="1"/>
  <c r="O248" i="39"/>
  <c r="N249" i="39" s="1"/>
  <c r="I248" i="39"/>
  <c r="I170" i="39"/>
  <c r="O170" i="39"/>
  <c r="N171" i="39" s="1"/>
  <c r="I163" i="39"/>
  <c r="O163" i="39"/>
  <c r="N164" i="39" s="1"/>
  <c r="O116" i="39"/>
  <c r="N117" i="39" s="1"/>
  <c r="I116" i="39"/>
  <c r="I158" i="39"/>
  <c r="O158" i="39"/>
  <c r="N159" i="39" s="1"/>
  <c r="I99" i="39"/>
  <c r="O99" i="39"/>
  <c r="N100" i="39" s="1"/>
  <c r="O176" i="39"/>
  <c r="N177" i="39" s="1"/>
  <c r="I176" i="39"/>
  <c r="O62" i="39"/>
  <c r="N63" i="39" s="1"/>
  <c r="O93" i="39"/>
  <c r="N94" i="39" s="1"/>
  <c r="O128" i="39"/>
  <c r="N129" i="39" s="1"/>
  <c r="I128" i="39"/>
  <c r="I37" i="39"/>
  <c r="O37" i="39"/>
  <c r="N38" i="39" s="1"/>
  <c r="O140" i="39"/>
  <c r="N141" i="39" s="1"/>
  <c r="I140" i="39"/>
  <c r="I218" i="39"/>
  <c r="O218" i="39"/>
  <c r="N219" i="39" s="1"/>
  <c r="BE12" i="36" a="1"/>
  <c r="BE12" i="36" s="1"/>
  <c r="BE12" i="37" a="1"/>
  <c r="BE12" i="37" s="1"/>
  <c r="BB32" i="37"/>
  <c r="AO28" i="37"/>
  <c r="AP28" i="37"/>
  <c r="BB28" i="37"/>
  <c r="BB25" i="37"/>
  <c r="AM25" i="37"/>
  <c r="AU25" i="37" s="1"/>
  <c r="AP25" i="37"/>
  <c r="AO25" i="37"/>
  <c r="BB26" i="37"/>
  <c r="AZ26" i="37"/>
  <c r="AP26" i="37"/>
  <c r="AO26" i="37"/>
  <c r="AQ26" i="37" s="1"/>
  <c r="AM26" i="37"/>
  <c r="AU26" i="37" s="1"/>
  <c r="BB31" i="37"/>
  <c r="AO32" i="37"/>
  <c r="AQ32" i="37" s="1"/>
  <c r="AZ28" i="37"/>
  <c r="AZ30" i="37"/>
  <c r="B24" i="37"/>
  <c r="AO29" i="37"/>
  <c r="AP29" i="37"/>
  <c r="AP24" i="37"/>
  <c r="BB29" i="37"/>
  <c r="BB33" i="37"/>
  <c r="AZ33" i="37"/>
  <c r="AO22" i="37"/>
  <c r="AP22" i="37"/>
  <c r="T39" i="28"/>
  <c r="T28" i="28"/>
  <c r="T23" i="28"/>
  <c r="T44" i="28"/>
  <c r="AD200" i="36"/>
  <c r="T24" i="26"/>
  <c r="AP335" i="36"/>
  <c r="AG289" i="36"/>
  <c r="AR289" i="36" s="1"/>
  <c r="AG290" i="36"/>
  <c r="AR290" i="36" s="1"/>
  <c r="BG289" i="36"/>
  <c r="BA289" i="36" s="1"/>
  <c r="BD289" i="36" s="1"/>
  <c r="AZ434" i="36"/>
  <c r="BG290" i="36"/>
  <c r="BA290" i="36" s="1"/>
  <c r="BD290" i="36" s="1"/>
  <c r="BB402" i="36"/>
  <c r="BB335" i="36"/>
  <c r="BB322" i="36"/>
  <c r="AZ290" i="36"/>
  <c r="BB285" i="36"/>
  <c r="AZ283" i="36"/>
  <c r="AP487" i="36"/>
  <c r="AO468" i="36"/>
  <c r="AQ468" i="36" s="1"/>
  <c r="AP463" i="36"/>
  <c r="AZ402" i="36"/>
  <c r="BB367" i="36"/>
  <c r="AZ365" i="36"/>
  <c r="AO345" i="36"/>
  <c r="AQ345" i="36" s="1"/>
  <c r="AZ335" i="36"/>
  <c r="AZ322" i="36"/>
  <c r="AZ293" i="36"/>
  <c r="AZ285" i="36"/>
  <c r="AZ369" i="36"/>
  <c r="AO335" i="36"/>
  <c r="AQ335" i="36" s="1"/>
  <c r="BB434" i="36"/>
  <c r="BB290" i="36"/>
  <c r="AZ289" i="36"/>
  <c r="AO369" i="36"/>
  <c r="AQ369" i="36" s="1"/>
  <c r="BB283" i="36"/>
  <c r="AP434" i="36"/>
  <c r="BB409" i="36"/>
  <c r="AZ359" i="36"/>
  <c r="BB328" i="36"/>
  <c r="BB296" i="36"/>
  <c r="AP283" i="36"/>
  <c r="AP278" i="36"/>
  <c r="BB494" i="36"/>
  <c r="AG492" i="36"/>
  <c r="AZ480" i="36"/>
  <c r="AP473" i="36"/>
  <c r="AM463" i="36"/>
  <c r="AU463" i="36" s="1"/>
  <c r="AO434" i="36"/>
  <c r="AQ434" i="36" s="1"/>
  <c r="AZ415" i="36"/>
  <c r="BB344" i="36"/>
  <c r="AP328" i="36"/>
  <c r="AP289" i="36"/>
  <c r="AO283" i="36"/>
  <c r="AQ283" i="36" s="1"/>
  <c r="AO278" i="36"/>
  <c r="AQ278" i="36" s="1"/>
  <c r="BB369" i="36"/>
  <c r="BB289" i="36"/>
  <c r="AP369" i="36"/>
  <c r="BB473" i="36"/>
  <c r="AZ494" i="36"/>
  <c r="AG340" i="36"/>
  <c r="AP322" i="36"/>
  <c r="AM289" i="36"/>
  <c r="AU289" i="36" s="1"/>
  <c r="AM278" i="36"/>
  <c r="AU278" i="36" s="1"/>
  <c r="M207" i="36"/>
  <c r="N247" i="36"/>
  <c r="N231" i="36"/>
  <c r="N214" i="36"/>
  <c r="N198" i="36"/>
  <c r="N237" i="36"/>
  <c r="N220" i="36"/>
  <c r="N234" i="36"/>
  <c r="N225" i="36"/>
  <c r="N209" i="36"/>
  <c r="N193" i="36"/>
  <c r="N204" i="36"/>
  <c r="AO204" i="36" s="1"/>
  <c r="AQ204" i="36" s="1"/>
  <c r="N183" i="36"/>
  <c r="N242" i="36"/>
  <c r="N227" i="36"/>
  <c r="N217" i="36"/>
  <c r="N201" i="36"/>
  <c r="AO201" i="36" s="1"/>
  <c r="N191" i="36"/>
  <c r="N185" i="36"/>
  <c r="N245" i="36"/>
  <c r="N229" i="36"/>
  <c r="N212" i="36"/>
  <c r="AO212" i="36" s="1"/>
  <c r="AQ212" i="36" s="1"/>
  <c r="N196" i="36"/>
  <c r="AO196" i="36" s="1"/>
  <c r="AQ196" i="36" s="1"/>
  <c r="N248" i="36"/>
  <c r="N232" i="36"/>
  <c r="N241" i="36"/>
  <c r="N197" i="36"/>
  <c r="AO197" i="36" s="1"/>
  <c r="AQ197" i="36" s="1"/>
  <c r="N187" i="36"/>
  <c r="N250" i="36"/>
  <c r="N200" i="36"/>
  <c r="N190" i="36"/>
  <c r="N236" i="36"/>
  <c r="N203" i="36"/>
  <c r="N195" i="36"/>
  <c r="AO195" i="36" s="1"/>
  <c r="AQ195" i="36" s="1"/>
  <c r="N244" i="36"/>
  <c r="N215" i="36"/>
  <c r="N240" i="36"/>
  <c r="N223" i="36"/>
  <c r="N206" i="36"/>
  <c r="N228" i="36"/>
  <c r="N186" i="36"/>
  <c r="N210" i="36"/>
  <c r="N199" i="36"/>
  <c r="N184" i="36"/>
  <c r="N238" i="36"/>
  <c r="M221" i="36"/>
  <c r="N246" i="36"/>
  <c r="N202" i="36"/>
  <c r="N235" i="36"/>
  <c r="AZ190" i="36"/>
  <c r="AP190" i="36"/>
  <c r="M204" i="36"/>
  <c r="N224" i="36"/>
  <c r="AM251" i="36"/>
  <c r="AU251" i="36" s="1"/>
  <c r="BB251" i="36"/>
  <c r="AZ184" i="36"/>
  <c r="M244" i="36"/>
  <c r="M219" i="36"/>
  <c r="M203" i="36"/>
  <c r="M187" i="36"/>
  <c r="M234" i="36"/>
  <c r="M225" i="36"/>
  <c r="M209" i="36"/>
  <c r="M247" i="36"/>
  <c r="M231" i="36"/>
  <c r="M214" i="36"/>
  <c r="M198" i="36"/>
  <c r="M193" i="36"/>
  <c r="M239" i="36"/>
  <c r="M222" i="36"/>
  <c r="M206" i="36"/>
  <c r="M242" i="36"/>
  <c r="M227" i="36"/>
  <c r="M217" i="36"/>
  <c r="M201" i="36"/>
  <c r="M191" i="36"/>
  <c r="M185" i="36"/>
  <c r="M245" i="36"/>
  <c r="M229" i="36"/>
  <c r="M232" i="36"/>
  <c r="M211" i="36"/>
  <c r="M241" i="36"/>
  <c r="M197" i="36"/>
  <c r="M250" i="36"/>
  <c r="M220" i="36"/>
  <c r="M200" i="36"/>
  <c r="M190" i="36"/>
  <c r="M228" i="36"/>
  <c r="M212" i="36"/>
  <c r="M236" i="36"/>
  <c r="M240" i="36"/>
  <c r="M223" i="36"/>
  <c r="M226" i="36"/>
  <c r="M196" i="36"/>
  <c r="M184" i="36"/>
  <c r="M215" i="36"/>
  <c r="BG226" i="36"/>
  <c r="BA226" i="36" s="1"/>
  <c r="BD226" i="36" s="1"/>
  <c r="B235" i="36"/>
  <c r="AM235" i="36"/>
  <c r="AU235" i="36" s="1"/>
  <c r="BB231" i="36"/>
  <c r="AP231" i="36"/>
  <c r="AZ231" i="36"/>
  <c r="M235" i="36"/>
  <c r="AO205" i="36"/>
  <c r="AQ205" i="36" s="1"/>
  <c r="M224" i="36"/>
  <c r="M192" i="36"/>
  <c r="M218" i="36"/>
  <c r="N230" i="36"/>
  <c r="AG225" i="36"/>
  <c r="AR225" i="36" s="1"/>
  <c r="N192" i="36"/>
  <c r="M243" i="36"/>
  <c r="N243" i="36"/>
  <c r="B230" i="36"/>
  <c r="N188" i="36"/>
  <c r="AM238" i="36"/>
  <c r="AU238" i="36" s="1"/>
  <c r="AO238" i="36"/>
  <c r="AQ238" i="36" s="1"/>
  <c r="AP238" i="36"/>
  <c r="BB238" i="36"/>
  <c r="M213" i="36"/>
  <c r="BB219" i="36"/>
  <c r="N207" i="36"/>
  <c r="B209" i="36"/>
  <c r="N211" i="36"/>
  <c r="N213" i="36"/>
  <c r="N219" i="36"/>
  <c r="M246" i="36"/>
  <c r="N221" i="36"/>
  <c r="M202" i="36"/>
  <c r="M194" i="36"/>
  <c r="M186" i="36"/>
  <c r="N194" i="36"/>
  <c r="N208" i="36"/>
  <c r="M210" i="36"/>
  <c r="M230" i="36"/>
  <c r="M216" i="36"/>
  <c r="M248" i="36"/>
  <c r="N216" i="36"/>
  <c r="N218" i="36"/>
  <c r="M249" i="36"/>
  <c r="M188" i="36"/>
  <c r="N222" i="36"/>
  <c r="N226" i="36"/>
  <c r="M237" i="36"/>
  <c r="N249" i="36"/>
  <c r="B204" i="36"/>
  <c r="AP184" i="36"/>
  <c r="M205" i="36"/>
  <c r="M238" i="36"/>
  <c r="B234" i="36"/>
  <c r="AM234" i="36"/>
  <c r="AU234" i="36" s="1"/>
  <c r="AM232" i="36"/>
  <c r="AU232" i="36" s="1"/>
  <c r="AO232" i="36"/>
  <c r="AQ232" i="36" s="1"/>
  <c r="AZ225" i="36"/>
  <c r="Z223" i="36"/>
  <c r="U186" i="36"/>
  <c r="AK186" i="36" s="1"/>
  <c r="AZ186" i="36" s="1"/>
  <c r="P189" i="36"/>
  <c r="AZ191" i="36"/>
  <c r="AM191" i="36"/>
  <c r="AU191" i="36" s="1"/>
  <c r="AO191" i="36"/>
  <c r="AQ191" i="36" s="1"/>
  <c r="O188" i="36"/>
  <c r="O207" i="36"/>
  <c r="O232" i="36"/>
  <c r="O248" i="36"/>
  <c r="O196" i="36"/>
  <c r="AP196" i="36" s="1"/>
  <c r="O212" i="36"/>
  <c r="AP212" i="36" s="1"/>
  <c r="O229" i="36"/>
  <c r="O245" i="36"/>
  <c r="O199" i="36"/>
  <c r="O183" i="36"/>
  <c r="O204" i="36"/>
  <c r="AP204" i="36" s="1"/>
  <c r="O220" i="36"/>
  <c r="O237" i="36"/>
  <c r="O215" i="36"/>
  <c r="O240" i="36"/>
  <c r="O250" i="36"/>
  <c r="O193" i="36"/>
  <c r="O209" i="36"/>
  <c r="O225" i="36"/>
  <c r="AM175" i="36"/>
  <c r="AU175" i="36" s="1"/>
  <c r="AO175" i="36"/>
  <c r="AQ175" i="36" s="1"/>
  <c r="AP175" i="36"/>
  <c r="AZ175" i="36"/>
  <c r="BB175" i="36"/>
  <c r="M177" i="36"/>
  <c r="M167" i="36"/>
  <c r="M158" i="36"/>
  <c r="M153" i="36"/>
  <c r="M163" i="36"/>
  <c r="M178" i="36"/>
  <c r="M174" i="36"/>
  <c r="M170" i="36"/>
  <c r="M161" i="36"/>
  <c r="M143" i="36"/>
  <c r="M159" i="36"/>
  <c r="M168" i="36"/>
  <c r="M171" i="36"/>
  <c r="M147" i="36"/>
  <c r="M164" i="36"/>
  <c r="M173" i="36"/>
  <c r="M150" i="36"/>
  <c r="M144" i="36"/>
  <c r="M154" i="36"/>
  <c r="M156" i="36"/>
  <c r="M180" i="36"/>
  <c r="M176" i="36"/>
  <c r="M152" i="36"/>
  <c r="M146" i="36"/>
  <c r="M166" i="36"/>
  <c r="M160" i="36"/>
  <c r="M162" i="36"/>
  <c r="M169" i="36"/>
  <c r="M155" i="36"/>
  <c r="M172" i="36"/>
  <c r="M179" i="36"/>
  <c r="M175" i="36"/>
  <c r="M151" i="36"/>
  <c r="M145" i="36"/>
  <c r="M165" i="36"/>
  <c r="M148" i="36"/>
  <c r="M157" i="36"/>
  <c r="Z158" i="36"/>
  <c r="AO157" i="36"/>
  <c r="AQ157" i="36" s="1"/>
  <c r="AM157" i="36"/>
  <c r="AU157" i="36" s="1"/>
  <c r="AP157" i="36"/>
  <c r="AZ157" i="36"/>
  <c r="BB157" i="36"/>
  <c r="AM180" i="36"/>
  <c r="AU180" i="36" s="1"/>
  <c r="BB160" i="36"/>
  <c r="BG143" i="36"/>
  <c r="BA143" i="36" s="1"/>
  <c r="BD143" i="36" s="1"/>
  <c r="N175" i="36"/>
  <c r="N179" i="36"/>
  <c r="BB143" i="36"/>
  <c r="AP181" i="36"/>
  <c r="BB177" i="36"/>
  <c r="AZ143" i="36"/>
  <c r="N169" i="36"/>
  <c r="O172" i="36"/>
  <c r="AO181" i="36"/>
  <c r="AQ181" i="36" s="1"/>
  <c r="AZ166" i="36"/>
  <c r="AP163" i="36"/>
  <c r="BB150" i="36"/>
  <c r="O155" i="36"/>
  <c r="N160" i="36"/>
  <c r="N166" i="36"/>
  <c r="O169" i="36"/>
  <c r="AG143" i="36"/>
  <c r="AR143" i="36" s="1"/>
  <c r="AZ150" i="36"/>
  <c r="N146" i="36"/>
  <c r="N152" i="36"/>
  <c r="O160" i="36"/>
  <c r="O166" i="36"/>
  <c r="N176" i="36"/>
  <c r="N180" i="36"/>
  <c r="B157" i="36"/>
  <c r="O176" i="36"/>
  <c r="O180" i="36"/>
  <c r="BB179" i="36"/>
  <c r="AP166" i="36"/>
  <c r="N173" i="36"/>
  <c r="AO166" i="36"/>
  <c r="AP143" i="36"/>
  <c r="N143" i="36"/>
  <c r="N161" i="36"/>
  <c r="M137" i="36"/>
  <c r="M127" i="36"/>
  <c r="M118" i="36"/>
  <c r="M113" i="36"/>
  <c r="M138" i="36"/>
  <c r="M130" i="36"/>
  <c r="M121" i="36"/>
  <c r="M103" i="36"/>
  <c r="M129" i="36"/>
  <c r="M116" i="36"/>
  <c r="M133" i="36"/>
  <c r="M119" i="36"/>
  <c r="M114" i="36"/>
  <c r="M115" i="36"/>
  <c r="M107" i="36"/>
  <c r="M140" i="36"/>
  <c r="M136" i="36"/>
  <c r="M112" i="36"/>
  <c r="M106" i="36"/>
  <c r="M117" i="36"/>
  <c r="M134" i="36"/>
  <c r="M124" i="36"/>
  <c r="M126" i="36"/>
  <c r="M120" i="36"/>
  <c r="M123" i="36"/>
  <c r="M131" i="36"/>
  <c r="M122" i="36"/>
  <c r="M132" i="36"/>
  <c r="M139" i="36"/>
  <c r="M135" i="36"/>
  <c r="M111" i="36"/>
  <c r="M105" i="36"/>
  <c r="M128" i="36"/>
  <c r="M110" i="36"/>
  <c r="M104" i="36"/>
  <c r="M125" i="36"/>
  <c r="M108" i="36"/>
  <c r="BG120" i="36"/>
  <c r="BA120" i="36" s="1"/>
  <c r="BD120" i="36" s="1"/>
  <c r="Z118" i="36"/>
  <c r="P130" i="36"/>
  <c r="P137" i="36"/>
  <c r="P107" i="36"/>
  <c r="AO139" i="36"/>
  <c r="P122" i="36"/>
  <c r="P134" i="36"/>
  <c r="P103" i="36"/>
  <c r="P118" i="36"/>
  <c r="AO122" i="36"/>
  <c r="AP120" i="36"/>
  <c r="P128" i="36"/>
  <c r="AZ142" i="36"/>
  <c r="BB127" i="36"/>
  <c r="P108" i="36"/>
  <c r="P125" i="36"/>
  <c r="N135" i="36"/>
  <c r="N139" i="36"/>
  <c r="AO111" i="36"/>
  <c r="AQ111" i="36" s="1"/>
  <c r="P105" i="36"/>
  <c r="P111" i="36"/>
  <c r="N129" i="36"/>
  <c r="O132" i="36"/>
  <c r="P135" i="36"/>
  <c r="P139" i="36"/>
  <c r="P116" i="36"/>
  <c r="AM107" i="36"/>
  <c r="AU107" i="36" s="1"/>
  <c r="O115" i="36"/>
  <c r="N120" i="36"/>
  <c r="N126" i="36"/>
  <c r="O129" i="36"/>
  <c r="P132" i="36"/>
  <c r="P117" i="36"/>
  <c r="P119" i="36"/>
  <c r="P123" i="36"/>
  <c r="N106" i="36"/>
  <c r="N112" i="36"/>
  <c r="P115" i="36"/>
  <c r="O120" i="36"/>
  <c r="O126" i="36"/>
  <c r="P129" i="36"/>
  <c r="N136" i="36"/>
  <c r="N140" i="36"/>
  <c r="P113" i="36"/>
  <c r="P127" i="36"/>
  <c r="P124" i="36"/>
  <c r="AO142" i="36"/>
  <c r="AP137" i="36"/>
  <c r="BB119" i="36"/>
  <c r="P120" i="36"/>
  <c r="P126" i="36"/>
  <c r="O136" i="36"/>
  <c r="O140" i="36"/>
  <c r="P104" i="36"/>
  <c r="P110" i="36"/>
  <c r="P138" i="36"/>
  <c r="AZ119" i="36"/>
  <c r="P106" i="36"/>
  <c r="P112" i="36"/>
  <c r="N133" i="36"/>
  <c r="P136" i="36"/>
  <c r="P140" i="36"/>
  <c r="P121" i="36"/>
  <c r="P131" i="36"/>
  <c r="N103" i="36"/>
  <c r="N121" i="36"/>
  <c r="M97" i="36"/>
  <c r="M87" i="36"/>
  <c r="M78" i="36"/>
  <c r="M73" i="36"/>
  <c r="M96" i="36"/>
  <c r="M85" i="36"/>
  <c r="M90" i="36"/>
  <c r="M81" i="36"/>
  <c r="M63" i="36"/>
  <c r="M100" i="36"/>
  <c r="M66" i="36"/>
  <c r="M76" i="36"/>
  <c r="M91" i="36"/>
  <c r="M77" i="36"/>
  <c r="M93" i="36"/>
  <c r="M72" i="36"/>
  <c r="M83" i="36"/>
  <c r="M70" i="36"/>
  <c r="M74" i="36"/>
  <c r="M86" i="36"/>
  <c r="M80" i="36"/>
  <c r="M99" i="36"/>
  <c r="M71" i="36"/>
  <c r="M65" i="36"/>
  <c r="M79" i="36"/>
  <c r="M68" i="36"/>
  <c r="M88" i="36"/>
  <c r="M98" i="36"/>
  <c r="M64" i="36"/>
  <c r="M89" i="36"/>
  <c r="M75" i="36"/>
  <c r="M92" i="36"/>
  <c r="M95" i="36"/>
  <c r="M94" i="36"/>
  <c r="M82" i="36"/>
  <c r="M67" i="36"/>
  <c r="M84" i="36"/>
  <c r="Z78" i="36"/>
  <c r="AG69" i="36"/>
  <c r="AO78" i="36"/>
  <c r="AP67" i="36"/>
  <c r="N65" i="36"/>
  <c r="N71" i="36"/>
  <c r="O76" i="36"/>
  <c r="AP76" i="36" s="1"/>
  <c r="O79" i="36"/>
  <c r="O83" i="36"/>
  <c r="N95" i="36"/>
  <c r="N99" i="36"/>
  <c r="AO67" i="36"/>
  <c r="AQ67" i="36" s="1"/>
  <c r="AZ63" i="36"/>
  <c r="O65" i="36"/>
  <c r="O71" i="36"/>
  <c r="O95" i="36"/>
  <c r="O99" i="36"/>
  <c r="N89" i="36"/>
  <c r="O92" i="36"/>
  <c r="O80" i="36"/>
  <c r="O86" i="36"/>
  <c r="P89" i="36"/>
  <c r="AZ90" i="36"/>
  <c r="O66" i="36"/>
  <c r="O72" i="36"/>
  <c r="O96" i="36"/>
  <c r="O100" i="36"/>
  <c r="BB98" i="36"/>
  <c r="AP84" i="36"/>
  <c r="O74" i="36"/>
  <c r="P98" i="36"/>
  <c r="AZ98" i="36"/>
  <c r="AO84" i="36"/>
  <c r="AQ84" i="36" s="1"/>
  <c r="P34" i="36"/>
  <c r="P13" i="36"/>
  <c r="P37" i="36"/>
  <c r="P60" i="36"/>
  <c r="P56" i="36"/>
  <c r="P29" i="36"/>
  <c r="P46" i="36"/>
  <c r="P40" i="36"/>
  <c r="P24" i="36"/>
  <c r="P49" i="36"/>
  <c r="P35" i="36"/>
  <c r="P22" i="36"/>
  <c r="P16" i="36"/>
  <c r="P52" i="36"/>
  <c r="P30" i="36"/>
  <c r="P59" i="36"/>
  <c r="P55" i="36"/>
  <c r="P25" i="36"/>
  <c r="P43" i="36"/>
  <c r="P39" i="36"/>
  <c r="P36" i="36"/>
  <c r="P45" i="36"/>
  <c r="P31" i="36"/>
  <c r="P21" i="36"/>
  <c r="P15" i="36"/>
  <c r="P48" i="36"/>
  <c r="P26" i="36"/>
  <c r="P18" i="36"/>
  <c r="P54" i="36"/>
  <c r="P42" i="36"/>
  <c r="P32" i="36"/>
  <c r="P27" i="36"/>
  <c r="P20" i="36"/>
  <c r="P14" i="36"/>
  <c r="P58" i="36"/>
  <c r="P44" i="36"/>
  <c r="P57" i="36"/>
  <c r="P47" i="36"/>
  <c r="P38" i="36"/>
  <c r="P33" i="36"/>
  <c r="P17" i="36"/>
  <c r="P50" i="36"/>
  <c r="P41" i="36"/>
  <c r="P28" i="36"/>
  <c r="P51" i="36"/>
  <c r="P53" i="36"/>
  <c r="P23" i="36"/>
  <c r="AG59" i="36"/>
  <c r="Z38" i="36"/>
  <c r="S18" i="36"/>
  <c r="U18" i="36" s="1" a="1"/>
  <c r="U18" i="36" s="1"/>
  <c r="AO32" i="36"/>
  <c r="AQ32" i="36" s="1"/>
  <c r="BG43" i="36"/>
  <c r="BA43" i="36" s="1"/>
  <c r="BD43" i="36" s="1"/>
  <c r="M32" i="36"/>
  <c r="M42" i="36"/>
  <c r="O44" i="36"/>
  <c r="M54" i="36"/>
  <c r="AP61" i="36"/>
  <c r="M26" i="36"/>
  <c r="M48" i="36"/>
  <c r="N51" i="36"/>
  <c r="O54" i="36"/>
  <c r="N58" i="36"/>
  <c r="AO61" i="36"/>
  <c r="AZ43" i="36"/>
  <c r="BB40" i="36"/>
  <c r="M15" i="36"/>
  <c r="M21" i="36"/>
  <c r="M31" i="36"/>
  <c r="O37" i="36"/>
  <c r="M45" i="36"/>
  <c r="N48" i="36"/>
  <c r="O51" i="36"/>
  <c r="O58" i="36"/>
  <c r="AP59" i="36"/>
  <c r="AP43" i="36"/>
  <c r="AM42" i="36"/>
  <c r="AU42" i="36" s="1"/>
  <c r="M30" i="36"/>
  <c r="O36" i="36"/>
  <c r="O39" i="36"/>
  <c r="O43" i="36"/>
  <c r="M52" i="36"/>
  <c r="N55" i="36"/>
  <c r="N59" i="36"/>
  <c r="AM43" i="36"/>
  <c r="AU43" i="36" s="1"/>
  <c r="AP38" i="36"/>
  <c r="M35" i="36"/>
  <c r="M49" i="36"/>
  <c r="M40" i="36"/>
  <c r="M46" i="36"/>
  <c r="M29" i="36"/>
  <c r="N40" i="36"/>
  <c r="N46" i="36"/>
  <c r="O49" i="36"/>
  <c r="M56" i="36"/>
  <c r="M60" i="36"/>
  <c r="M13" i="36"/>
  <c r="N29" i="36"/>
  <c r="M34" i="36"/>
  <c r="O40" i="36"/>
  <c r="O46" i="36"/>
  <c r="N56" i="36"/>
  <c r="N60" i="36"/>
  <c r="N13" i="36"/>
  <c r="U16" i="36"/>
  <c r="M23" i="36"/>
  <c r="O29" i="36"/>
  <c r="N34" i="36"/>
  <c r="M53" i="36"/>
  <c r="O56" i="36"/>
  <c r="O60" i="36"/>
  <c r="AO22" i="36"/>
  <c r="O13" i="36"/>
  <c r="N23" i="36"/>
  <c r="AO23" i="36" s="1"/>
  <c r="AQ23" i="36" s="1"/>
  <c r="M28" i="36"/>
  <c r="O34" i="36"/>
  <c r="M41" i="36"/>
  <c r="M50" i="36"/>
  <c r="N53" i="36"/>
  <c r="AZ61" i="36"/>
  <c r="M17" i="36"/>
  <c r="N28" i="36"/>
  <c r="AO28" i="36" s="1"/>
  <c r="AQ28" i="36" s="1"/>
  <c r="M33" i="36"/>
  <c r="M38" i="36"/>
  <c r="N41" i="36"/>
  <c r="M47" i="36"/>
  <c r="AM370" i="36"/>
  <c r="AU370" i="36" s="1"/>
  <c r="AO370" i="36"/>
  <c r="AQ370" i="36" s="1"/>
  <c r="AZ370" i="36"/>
  <c r="AP370" i="36"/>
  <c r="BB370" i="36"/>
  <c r="AO387" i="36"/>
  <c r="AQ387" i="36" s="1"/>
  <c r="AM387" i="36"/>
  <c r="AU387" i="36" s="1"/>
  <c r="AP387" i="36"/>
  <c r="AZ387" i="36"/>
  <c r="BB387" i="36"/>
  <c r="AP332" i="36"/>
  <c r="AM469" i="36"/>
  <c r="AU469" i="36" s="1"/>
  <c r="AO469" i="36"/>
  <c r="AP469" i="36"/>
  <c r="BB475" i="36"/>
  <c r="AZ475" i="36"/>
  <c r="AP475" i="36"/>
  <c r="AM475" i="36"/>
  <c r="AU475" i="36" s="1"/>
  <c r="AO475" i="36"/>
  <c r="AQ475" i="36" s="1"/>
  <c r="AM326" i="36"/>
  <c r="AU326" i="36" s="1"/>
  <c r="AP326" i="36"/>
  <c r="BB326" i="36"/>
  <c r="AO326" i="36"/>
  <c r="AZ326" i="36"/>
  <c r="BG393" i="36"/>
  <c r="BA393" i="36" s="1"/>
  <c r="BD393" i="36" s="1"/>
  <c r="AG393" i="36"/>
  <c r="AZ375" i="36"/>
  <c r="BB375" i="36"/>
  <c r="AM375" i="36"/>
  <c r="AU375" i="36" s="1"/>
  <c r="AP375" i="36"/>
  <c r="AO375" i="36"/>
  <c r="AQ375" i="36" s="1"/>
  <c r="AO317" i="36"/>
  <c r="AM333" i="36"/>
  <c r="AU333" i="36" s="1"/>
  <c r="BB333" i="36"/>
  <c r="AO333" i="36"/>
  <c r="AQ333" i="36" s="1"/>
  <c r="AM476" i="36"/>
  <c r="AU476" i="36" s="1"/>
  <c r="AO476" i="36"/>
  <c r="AP459" i="36"/>
  <c r="AO442" i="36"/>
  <c r="AQ442" i="36" s="1"/>
  <c r="AO383" i="36"/>
  <c r="AQ383" i="36" s="1"/>
  <c r="AP310" i="36"/>
  <c r="AO452" i="36"/>
  <c r="AQ452" i="36" s="1"/>
  <c r="AZ430" i="36"/>
  <c r="AM413" i="36"/>
  <c r="AU413" i="36" s="1"/>
  <c r="AM380" i="36"/>
  <c r="AU380" i="36" s="1"/>
  <c r="AZ373" i="36"/>
  <c r="AP373" i="36"/>
  <c r="BB373" i="36"/>
  <c r="BB330" i="36"/>
  <c r="AZ330" i="36"/>
  <c r="AM406" i="36"/>
  <c r="AU406" i="36" s="1"/>
  <c r="AP406" i="36"/>
  <c r="AZ406" i="36"/>
  <c r="BB406" i="36"/>
  <c r="BB459" i="36"/>
  <c r="AM425" i="36"/>
  <c r="AU425" i="36" s="1"/>
  <c r="BB425" i="36"/>
  <c r="AZ336" i="36"/>
  <c r="BB336" i="36"/>
  <c r="AZ399" i="36"/>
  <c r="BB399" i="36"/>
  <c r="AM378" i="36"/>
  <c r="AU378" i="36" s="1"/>
  <c r="AO378" i="36"/>
  <c r="AZ378" i="36"/>
  <c r="BB378" i="36"/>
  <c r="AM331" i="36"/>
  <c r="AU331" i="36" s="1"/>
  <c r="AO331" i="36"/>
  <c r="AQ331" i="36" s="1"/>
  <c r="AP316" i="36"/>
  <c r="AP317" i="36"/>
  <c r="AP314" i="36"/>
  <c r="AM484" i="36"/>
  <c r="AU484" i="36" s="1"/>
  <c r="AP484" i="36"/>
  <c r="AZ484" i="36"/>
  <c r="BB484" i="36"/>
  <c r="AO390" i="36"/>
  <c r="AP390" i="36"/>
  <c r="BB390" i="36"/>
  <c r="BB313" i="36"/>
  <c r="AZ313" i="36"/>
  <c r="AM393" i="36"/>
  <c r="AU393" i="36" s="1"/>
  <c r="AZ393" i="36"/>
  <c r="AM444" i="36"/>
  <c r="AU444" i="36" s="1"/>
  <c r="AZ444" i="36"/>
  <c r="AZ431" i="36"/>
  <c r="AZ418" i="36"/>
  <c r="BB418" i="36"/>
  <c r="BB408" i="36"/>
  <c r="AP365" i="36"/>
  <c r="BB365" i="36"/>
  <c r="AZ466" i="36"/>
  <c r="BB466" i="36"/>
  <c r="BB455" i="36"/>
  <c r="AP422" i="36"/>
  <c r="AM414" i="36"/>
  <c r="AU414" i="36" s="1"/>
  <c r="AO414" i="36"/>
  <c r="AQ414" i="36" s="1"/>
  <c r="AP414" i="36"/>
  <c r="BB400" i="36"/>
  <c r="BB392" i="36"/>
  <c r="AG329" i="36"/>
  <c r="AR329" i="36" s="1"/>
  <c r="AM324" i="36"/>
  <c r="AU324" i="36" s="1"/>
  <c r="AO324" i="36"/>
  <c r="AQ324" i="36" s="1"/>
  <c r="AZ324" i="36"/>
  <c r="BB324" i="36"/>
  <c r="AM386" i="36"/>
  <c r="AU386" i="36" s="1"/>
  <c r="AO386" i="36"/>
  <c r="AQ386" i="36" s="1"/>
  <c r="AP386" i="36"/>
  <c r="AP347" i="36"/>
  <c r="AO347" i="36"/>
  <c r="AZ347" i="36"/>
  <c r="AZ491" i="36"/>
  <c r="BB491" i="36"/>
  <c r="AZ468" i="36"/>
  <c r="AZ490" i="36"/>
  <c r="AZ455" i="36"/>
  <c r="AZ413" i="36"/>
  <c r="AZ400" i="36"/>
  <c r="AZ364" i="36"/>
  <c r="AP364" i="36"/>
  <c r="BB364" i="36"/>
  <c r="BB341" i="36"/>
  <c r="AG354" i="36"/>
  <c r="AR354" i="36" s="1"/>
  <c r="AM431" i="36"/>
  <c r="AU431" i="36" s="1"/>
  <c r="AO431" i="36"/>
  <c r="AQ431" i="36" s="1"/>
  <c r="AP431" i="36"/>
  <c r="AM467" i="36"/>
  <c r="AU467" i="36" s="1"/>
  <c r="AZ467" i="36"/>
  <c r="AZ363" i="36"/>
  <c r="BB363" i="36"/>
  <c r="AZ463" i="36"/>
  <c r="BG399" i="36"/>
  <c r="BA399" i="36" s="1"/>
  <c r="BD399" i="36" s="1"/>
  <c r="AP355" i="36"/>
  <c r="AP356" i="36"/>
  <c r="AO454" i="36"/>
  <c r="AQ454" i="36" s="1"/>
  <c r="AP454" i="36"/>
  <c r="AO316" i="36"/>
  <c r="AQ316" i="36" s="1"/>
  <c r="AO314" i="36"/>
  <c r="AG399" i="36"/>
  <c r="AG361" i="36"/>
  <c r="AR361" i="36" s="1"/>
  <c r="AZ358" i="36"/>
  <c r="BB358" i="36"/>
  <c r="BB468" i="36"/>
  <c r="BB422" i="36"/>
  <c r="AP381" i="36"/>
  <c r="AZ381" i="36"/>
  <c r="BB381" i="36"/>
  <c r="AO360" i="36"/>
  <c r="AQ360" i="36" s="1"/>
  <c r="AZ397" i="36"/>
  <c r="AO489" i="36"/>
  <c r="AQ489" i="36" s="1"/>
  <c r="AP489" i="36"/>
  <c r="AP383" i="36"/>
  <c r="AZ383" i="36"/>
  <c r="BB383" i="36"/>
  <c r="AO479" i="36"/>
  <c r="AQ479" i="36" s="1"/>
  <c r="AP479" i="36"/>
  <c r="BB431" i="36"/>
  <c r="AP493" i="36"/>
  <c r="AM493" i="36"/>
  <c r="AU493" i="36" s="1"/>
  <c r="AO493" i="36"/>
  <c r="AP472" i="36"/>
  <c r="BB472" i="36"/>
  <c r="AP449" i="36"/>
  <c r="BB449" i="36"/>
  <c r="AZ425" i="36"/>
  <c r="AM360" i="36"/>
  <c r="AU360" i="36" s="1"/>
  <c r="AZ320" i="36"/>
  <c r="BB320" i="36"/>
  <c r="AZ310" i="36"/>
  <c r="AG304" i="36"/>
  <c r="AR304" i="36" s="1"/>
  <c r="AP354" i="36"/>
  <c r="AG447" i="36"/>
  <c r="AO482" i="36"/>
  <c r="AQ482" i="36" s="1"/>
  <c r="AO402" i="36"/>
  <c r="AQ402" i="36" s="1"/>
  <c r="AZ334" i="36"/>
  <c r="BB327" i="36"/>
  <c r="AO448" i="36"/>
  <c r="AQ448" i="36" s="1"/>
  <c r="AO440" i="36"/>
  <c r="AQ440" i="36" s="1"/>
  <c r="AO436" i="36"/>
  <c r="AQ436" i="36" s="1"/>
  <c r="AO457" i="36"/>
  <c r="AQ457" i="36" s="1"/>
  <c r="AO453" i="36"/>
  <c r="AQ453" i="36" s="1"/>
  <c r="AO445" i="36"/>
  <c r="AQ445" i="36" s="1"/>
  <c r="AO437" i="36"/>
  <c r="AQ437" i="36" s="1"/>
  <c r="AP438" i="36"/>
  <c r="AZ312" i="36"/>
  <c r="BB312" i="36"/>
  <c r="BB306" i="36"/>
  <c r="AP452" i="36"/>
  <c r="AP440" i="36"/>
  <c r="AP436" i="36"/>
  <c r="AP351" i="36"/>
  <c r="AM338" i="36"/>
  <c r="AU338" i="36" s="1"/>
  <c r="AO338" i="36"/>
  <c r="AQ338" i="36" s="1"/>
  <c r="AZ306" i="36"/>
  <c r="AM306" i="36"/>
  <c r="AU306" i="36" s="1"/>
  <c r="AO306" i="36"/>
  <c r="AP306" i="36"/>
  <c r="AZ342" i="36"/>
  <c r="AZ318" i="36"/>
  <c r="BB318" i="36"/>
  <c r="AP305" i="36"/>
  <c r="B89" i="36"/>
  <c r="B93" i="36"/>
  <c r="AP90" i="36"/>
  <c r="B90" i="36"/>
  <c r="AZ89" i="36"/>
  <c r="AM140" i="36"/>
  <c r="AU140" i="36" s="1"/>
  <c r="AP123" i="36"/>
  <c r="BE13" i="36"/>
  <c r="AP127" i="36"/>
  <c r="BB139" i="36"/>
  <c r="BB137" i="36"/>
  <c r="AZ139" i="36"/>
  <c r="AZ137" i="36"/>
  <c r="BB123" i="36"/>
  <c r="AZ123" i="36"/>
  <c r="BB140" i="36"/>
  <c r="AZ140" i="36"/>
  <c r="P25" i="27"/>
  <c r="C44" i="27"/>
  <c r="C34" i="27"/>
  <c r="C25" i="27"/>
  <c r="C20" i="27"/>
  <c r="C37" i="27"/>
  <c r="C28" i="27"/>
  <c r="C10" i="27"/>
  <c r="C40" i="27"/>
  <c r="C21" i="27"/>
  <c r="C33" i="27"/>
  <c r="C27" i="27"/>
  <c r="C47" i="27"/>
  <c r="C43" i="27"/>
  <c r="C19" i="27"/>
  <c r="C13" i="27"/>
  <c r="C36" i="27"/>
  <c r="C22" i="27"/>
  <c r="C35" i="27"/>
  <c r="C39" i="27"/>
  <c r="C46" i="27"/>
  <c r="C42" i="27"/>
  <c r="C18" i="27"/>
  <c r="C12" i="27"/>
  <c r="C30" i="27"/>
  <c r="C26" i="27"/>
  <c r="C23" i="27"/>
  <c r="C32" i="27"/>
  <c r="C15" i="27"/>
  <c r="C45" i="27"/>
  <c r="C38" i="27"/>
  <c r="C24" i="27"/>
  <c r="C17" i="27"/>
  <c r="C11" i="27"/>
  <c r="C41" i="27"/>
  <c r="C29" i="27"/>
  <c r="C14" i="27"/>
  <c r="C31" i="27"/>
  <c r="F40" i="27"/>
  <c r="F10" i="27"/>
  <c r="F28" i="27"/>
  <c r="F37" i="27"/>
  <c r="F20" i="27"/>
  <c r="F25" i="27"/>
  <c r="F34" i="27"/>
  <c r="F44" i="27"/>
  <c r="F11" i="27"/>
  <c r="F17" i="27"/>
  <c r="F24" i="27"/>
  <c r="F38" i="27"/>
  <c r="F45" i="27"/>
  <c r="D23" i="27"/>
  <c r="D26" i="27"/>
  <c r="D30" i="27"/>
  <c r="E32" i="27"/>
  <c r="F35" i="27"/>
  <c r="D12" i="27"/>
  <c r="F15" i="27"/>
  <c r="D18" i="27"/>
  <c r="E23" i="27"/>
  <c r="E26" i="27"/>
  <c r="E30" i="27"/>
  <c r="F32" i="27"/>
  <c r="D42" i="27"/>
  <c r="D46" i="27"/>
  <c r="E12" i="27"/>
  <c r="E18" i="27"/>
  <c r="F23" i="27"/>
  <c r="F26" i="27"/>
  <c r="F30" i="27"/>
  <c r="D39" i="27"/>
  <c r="E42" i="27"/>
  <c r="E46" i="27"/>
  <c r="E22" i="27"/>
  <c r="D27" i="27"/>
  <c r="D33" i="27"/>
  <c r="E36" i="27"/>
  <c r="F39" i="27"/>
  <c r="F22" i="27"/>
  <c r="F36" i="27"/>
  <c r="D43" i="27"/>
  <c r="D47" i="27"/>
  <c r="F27" i="27"/>
  <c r="F33" i="27"/>
  <c r="E43" i="27"/>
  <c r="E47" i="27"/>
  <c r="F13" i="27"/>
  <c r="F19" i="27"/>
  <c r="D40" i="27"/>
  <c r="F43" i="27"/>
  <c r="F47" i="27"/>
  <c r="D10" i="27"/>
  <c r="D28" i="27"/>
  <c r="P75" i="26"/>
  <c r="C94" i="26"/>
  <c r="C84" i="26"/>
  <c r="C75" i="26"/>
  <c r="C70" i="26"/>
  <c r="C76" i="26"/>
  <c r="C73" i="26"/>
  <c r="C87" i="26"/>
  <c r="C78" i="26"/>
  <c r="C60" i="26"/>
  <c r="C65" i="26"/>
  <c r="C95" i="26"/>
  <c r="C90" i="26"/>
  <c r="C71" i="26"/>
  <c r="C83" i="26"/>
  <c r="C77" i="26"/>
  <c r="C80" i="26"/>
  <c r="C82" i="26"/>
  <c r="C85" i="26"/>
  <c r="C97" i="26"/>
  <c r="C93" i="26"/>
  <c r="C69" i="26"/>
  <c r="C63" i="26"/>
  <c r="C67" i="26"/>
  <c r="C61" i="26"/>
  <c r="C86" i="26"/>
  <c r="C72" i="26"/>
  <c r="C96" i="26"/>
  <c r="C92" i="26"/>
  <c r="C68" i="26"/>
  <c r="C62" i="26"/>
  <c r="C74" i="26"/>
  <c r="C89" i="26"/>
  <c r="C88" i="26"/>
  <c r="C91" i="26"/>
  <c r="C79" i="26"/>
  <c r="C81" i="26"/>
  <c r="C64" i="26"/>
  <c r="F60" i="26"/>
  <c r="F78" i="26"/>
  <c r="F87" i="26"/>
  <c r="F90" i="26"/>
  <c r="F70" i="26"/>
  <c r="F75" i="26"/>
  <c r="F84" i="26"/>
  <c r="F94" i="26"/>
  <c r="F65" i="26"/>
  <c r="F82" i="26"/>
  <c r="F73" i="26"/>
  <c r="F76" i="26"/>
  <c r="F80" i="26"/>
  <c r="E72" i="26"/>
  <c r="D77" i="26"/>
  <c r="D83" i="26"/>
  <c r="E86" i="26"/>
  <c r="F89" i="26"/>
  <c r="F96" i="26"/>
  <c r="D69" i="26"/>
  <c r="F72" i="26"/>
  <c r="E77" i="26"/>
  <c r="E83" i="26"/>
  <c r="F86" i="26"/>
  <c r="D93" i="26"/>
  <c r="D97" i="26"/>
  <c r="F77" i="26"/>
  <c r="F83" i="26"/>
  <c r="F63" i="26"/>
  <c r="F69" i="26"/>
  <c r="D90" i="26"/>
  <c r="F93" i="26"/>
  <c r="F97" i="26"/>
  <c r="D60" i="26"/>
  <c r="D78" i="26"/>
  <c r="P35" i="26"/>
  <c r="I15" i="26"/>
  <c r="K15" i="26" s="1" a="1"/>
  <c r="K15" i="26" s="1"/>
  <c r="F31" i="26"/>
  <c r="F10" i="26"/>
  <c r="F52" i="26"/>
  <c r="F44" i="26"/>
  <c r="F14" i="26"/>
  <c r="F57" i="26"/>
  <c r="F53" i="26"/>
  <c r="F26" i="26"/>
  <c r="F48" i="26"/>
  <c r="F41" i="26"/>
  <c r="F47" i="26"/>
  <c r="F50" i="26"/>
  <c r="F20" i="26"/>
  <c r="F43" i="26"/>
  <c r="F37" i="26"/>
  <c r="F21" i="26"/>
  <c r="F46" i="26"/>
  <c r="F32" i="26"/>
  <c r="F19" i="26"/>
  <c r="F13" i="26"/>
  <c r="F49" i="26"/>
  <c r="F27" i="26"/>
  <c r="F56" i="26"/>
  <c r="F22" i="26"/>
  <c r="F55" i="26"/>
  <c r="F34" i="26"/>
  <c r="F51" i="26"/>
  <c r="F29" i="26"/>
  <c r="F24" i="26"/>
  <c r="F17" i="26"/>
  <c r="F11" i="26"/>
  <c r="F54" i="26"/>
  <c r="F35" i="26"/>
  <c r="F25" i="26"/>
  <c r="F40" i="26"/>
  <c r="F36" i="26"/>
  <c r="F33" i="26"/>
  <c r="F42" i="26"/>
  <c r="F28" i="26"/>
  <c r="F18" i="26"/>
  <c r="F12" i="26"/>
  <c r="F45" i="26"/>
  <c r="F23" i="26"/>
  <c r="F15" i="26"/>
  <c r="F39" i="26"/>
  <c r="F30" i="26"/>
  <c r="F38" i="26"/>
  <c r="C49" i="26"/>
  <c r="C13" i="26"/>
  <c r="C19" i="26"/>
  <c r="D27" i="26"/>
  <c r="C32" i="26"/>
  <c r="C46" i="26"/>
  <c r="D49" i="26"/>
  <c r="E52" i="26"/>
  <c r="E56" i="26"/>
  <c r="C10" i="26"/>
  <c r="D26" i="26"/>
  <c r="C31" i="26"/>
  <c r="E37" i="26"/>
  <c r="E43" i="26"/>
  <c r="D53" i="26"/>
  <c r="D57" i="26"/>
  <c r="C53" i="26"/>
  <c r="D10" i="26"/>
  <c r="C20" i="26"/>
  <c r="E26" i="26"/>
  <c r="D31" i="26"/>
  <c r="C50" i="26"/>
  <c r="E53" i="26"/>
  <c r="E57" i="26"/>
  <c r="C26" i="26"/>
  <c r="C57" i="26"/>
  <c r="D20" i="26"/>
  <c r="C25" i="26"/>
  <c r="E31" i="26"/>
  <c r="C38" i="26"/>
  <c r="C47" i="26"/>
  <c r="D50" i="26"/>
  <c r="C14" i="26"/>
  <c r="D25" i="26"/>
  <c r="C30" i="26"/>
  <c r="C35" i="26"/>
  <c r="D38" i="26"/>
  <c r="C44" i="26"/>
  <c r="D34" i="28"/>
  <c r="D64" i="28"/>
  <c r="D65" i="28"/>
  <c r="D70" i="28"/>
  <c r="D12" i="28"/>
  <c r="D37" i="28"/>
  <c r="D48" i="28"/>
  <c r="D56" i="28"/>
  <c r="D26" i="28"/>
  <c r="D35" i="28"/>
  <c r="D46" i="28"/>
  <c r="D52" i="28"/>
  <c r="D18" i="28"/>
  <c r="D44" i="28"/>
  <c r="D71" i="28"/>
  <c r="D33" i="28"/>
  <c r="D42" i="28"/>
  <c r="D76" i="28"/>
  <c r="D19" i="28"/>
  <c r="D53" i="28"/>
  <c r="D62" i="28"/>
  <c r="D67" i="28"/>
  <c r="D14" i="28"/>
  <c r="D22" i="28"/>
  <c r="D24" i="28"/>
  <c r="D77" i="28"/>
  <c r="D20" i="28"/>
  <c r="D29" i="28"/>
  <c r="D31" i="28"/>
  <c r="D40" i="28"/>
  <c r="D54" i="28"/>
  <c r="D58" i="28"/>
  <c r="D72" i="28"/>
  <c r="D38" i="28"/>
  <c r="AG56" i="37"/>
  <c r="AR56" i="37" s="1"/>
  <c r="AF56" i="37"/>
  <c r="AL56" i="37" s="1" a="1"/>
  <c r="AL56" i="37" s="1"/>
  <c r="BG56" i="37"/>
  <c r="BA56" i="37" s="1"/>
  <c r="BD56" i="37" s="1"/>
  <c r="BG92" i="37"/>
  <c r="BA92" i="37" s="1"/>
  <c r="BD92" i="37" s="1"/>
  <c r="AG219" i="37"/>
  <c r="AR219" i="37" s="1"/>
  <c r="AF219" i="37"/>
  <c r="AL219" i="37" s="1" a="1"/>
  <c r="AL219" i="37" s="1"/>
  <c r="BG219" i="37"/>
  <c r="BA219" i="37" s="1"/>
  <c r="BD219" i="37" s="1"/>
  <c r="BG61" i="37"/>
  <c r="BA61" i="37" s="1"/>
  <c r="BD61" i="37" s="1"/>
  <c r="AG61" i="37"/>
  <c r="AR61" i="37" s="1"/>
  <c r="AY84" i="37"/>
  <c r="BE84" i="37" s="1"/>
  <c r="AM63" i="37"/>
  <c r="AU63" i="37" s="1"/>
  <c r="AP63" i="37"/>
  <c r="AO63" i="37"/>
  <c r="AQ63" i="37" s="1"/>
  <c r="AZ63" i="37"/>
  <c r="BB63" i="37"/>
  <c r="AY488" i="37"/>
  <c r="BE488" i="37" s="1"/>
  <c r="AF68" i="37"/>
  <c r="AL68" i="37" s="1" a="1"/>
  <c r="AL68" i="37" s="1"/>
  <c r="AY68" i="37"/>
  <c r="BE68" i="37" s="1"/>
  <c r="AM90" i="37"/>
  <c r="AU90" i="37" s="1"/>
  <c r="AP90" i="37"/>
  <c r="AO90" i="37"/>
  <c r="AQ90" i="37" s="1"/>
  <c r="BB90" i="37"/>
  <c r="AZ90" i="37"/>
  <c r="AO454" i="37"/>
  <c r="AQ454" i="37" s="1"/>
  <c r="AZ454" i="37"/>
  <c r="AM454" i="37"/>
  <c r="AU454" i="37" s="1"/>
  <c r="AP454" i="37"/>
  <c r="BB454" i="37"/>
  <c r="AM37" i="37"/>
  <c r="AU37" i="37" s="1"/>
  <c r="AP37" i="37"/>
  <c r="AO37" i="37"/>
  <c r="AQ37" i="37" s="1"/>
  <c r="BB37" i="37"/>
  <c r="AM138" i="37"/>
  <c r="AU138" i="37" s="1"/>
  <c r="AZ138" i="37"/>
  <c r="AP138" i="37"/>
  <c r="AP34" i="37"/>
  <c r="AH113" i="37"/>
  <c r="AP244" i="37"/>
  <c r="AO244" i="37"/>
  <c r="AQ244" i="37" s="1"/>
  <c r="AZ244" i="37"/>
  <c r="AM244" i="37"/>
  <c r="AU244" i="37" s="1"/>
  <c r="AJ113" i="37"/>
  <c r="AG386" i="37"/>
  <c r="AR386" i="37" s="1"/>
  <c r="AF386" i="37"/>
  <c r="AL386" i="37" s="1" a="1"/>
  <c r="AL386" i="37" s="1"/>
  <c r="AY121" i="37"/>
  <c r="BE121" i="37" s="1"/>
  <c r="AG176" i="37"/>
  <c r="AR176" i="37" s="1"/>
  <c r="BG176" i="37"/>
  <c r="BA176" i="37" s="1"/>
  <c r="BD176" i="37" s="1"/>
  <c r="BB244" i="37"/>
  <c r="AM39" i="37"/>
  <c r="AU39" i="37" s="1"/>
  <c r="AP39" i="37"/>
  <c r="AO39" i="37"/>
  <c r="AQ39" i="37" s="1"/>
  <c r="AZ39" i="37"/>
  <c r="BB39" i="37"/>
  <c r="BG72" i="37"/>
  <c r="BA72" i="37" s="1"/>
  <c r="AG72" i="37"/>
  <c r="AR72" i="37" s="1"/>
  <c r="BD72" i="37"/>
  <c r="AP211" i="37"/>
  <c r="AO211" i="37"/>
  <c r="AQ211" i="37" s="1"/>
  <c r="AZ211" i="37"/>
  <c r="BB211" i="37"/>
  <c r="AP301" i="37"/>
  <c r="AO301" i="37"/>
  <c r="AQ301" i="37" s="1"/>
  <c r="AZ301" i="37"/>
  <c r="BB301" i="37"/>
  <c r="AM301" i="37"/>
  <c r="AU301" i="37" s="1"/>
  <c r="AG345" i="37"/>
  <c r="AR345" i="37" s="1"/>
  <c r="AF345" i="37"/>
  <c r="AL345" i="37" s="1" a="1"/>
  <c r="AL345" i="37" s="1"/>
  <c r="AP473" i="37"/>
  <c r="BB473" i="37"/>
  <c r="AZ473" i="37"/>
  <c r="AO473" i="37"/>
  <c r="AQ473" i="37" s="1"/>
  <c r="AM473" i="37"/>
  <c r="AU473" i="37" s="1"/>
  <c r="AG280" i="37"/>
  <c r="AR280" i="37" s="1"/>
  <c r="BG280" i="37"/>
  <c r="BA280" i="37" s="1"/>
  <c r="BD280" i="37" s="1"/>
  <c r="BB77" i="37"/>
  <c r="AP77" i="37"/>
  <c r="AO77" i="37"/>
  <c r="AQ77" i="37" s="1"/>
  <c r="AZ77" i="37"/>
  <c r="AJ160" i="37"/>
  <c r="AG202" i="37"/>
  <c r="AR202" i="37" s="1"/>
  <c r="BG202" i="37"/>
  <c r="BA202" i="37" s="1"/>
  <c r="BD202" i="37" s="1"/>
  <c r="AG257" i="37"/>
  <c r="AY291" i="37"/>
  <c r="BE291" i="37" s="1"/>
  <c r="AZ87" i="37"/>
  <c r="AP87" i="37"/>
  <c r="AO87" i="37"/>
  <c r="AQ87" i="37" s="1"/>
  <c r="BB87" i="37"/>
  <c r="AG412" i="37"/>
  <c r="AR412" i="37" s="1"/>
  <c r="AM34" i="37"/>
  <c r="AU34" i="37" s="1"/>
  <c r="BB34" i="37"/>
  <c r="AZ34" i="37"/>
  <c r="BG412" i="37"/>
  <c r="BA412" i="37" s="1"/>
  <c r="BD412" i="37" s="1"/>
  <c r="BG197" i="37"/>
  <c r="BA197" i="37" s="1"/>
  <c r="BD197" i="37" s="1"/>
  <c r="AG197" i="37"/>
  <c r="AG30" i="37"/>
  <c r="AR30" i="37" s="1"/>
  <c r="BG36" i="37"/>
  <c r="BA36" i="37" s="1"/>
  <c r="BD36" i="37" s="1"/>
  <c r="AG36" i="37"/>
  <c r="AR36" i="37" s="1"/>
  <c r="AG89" i="37"/>
  <c r="AR89" i="37" s="1"/>
  <c r="BG89" i="37"/>
  <c r="BA89" i="37" s="1"/>
  <c r="BD89" i="37" s="1"/>
  <c r="AM106" i="37"/>
  <c r="AU106" i="37" s="1"/>
  <c r="BB106" i="37"/>
  <c r="AZ106" i="37"/>
  <c r="AP106" i="37"/>
  <c r="AP195" i="37"/>
  <c r="AO195" i="37"/>
  <c r="AQ195" i="37" s="1"/>
  <c r="BB195" i="37"/>
  <c r="AZ195" i="37"/>
  <c r="AM195" i="37"/>
  <c r="AU195" i="37" s="1"/>
  <c r="BG201" i="37"/>
  <c r="BA201" i="37" s="1"/>
  <c r="BD201" i="37" s="1"/>
  <c r="AG201" i="37"/>
  <c r="AR201" i="37" s="1"/>
  <c r="AP518" i="37"/>
  <c r="AO518" i="37"/>
  <c r="AQ518" i="37" s="1"/>
  <c r="AZ518" i="37"/>
  <c r="AM518" i="37"/>
  <c r="AU518" i="37" s="1"/>
  <c r="BG42" i="37"/>
  <c r="BA42" i="37" s="1"/>
  <c r="BD42" i="37" s="1"/>
  <c r="AG42" i="37"/>
  <c r="AR42" i="37" s="1"/>
  <c r="AM57" i="37"/>
  <c r="AU57" i="37" s="1"/>
  <c r="AP57" i="37"/>
  <c r="AO57" i="37"/>
  <c r="AQ57" i="37" s="1"/>
  <c r="BB57" i="37"/>
  <c r="BB64" i="37"/>
  <c r="BG132" i="37"/>
  <c r="BA132" i="37" s="1"/>
  <c r="BD132" i="37"/>
  <c r="AG132" i="37"/>
  <c r="AG143" i="37"/>
  <c r="AR143" i="37" s="1"/>
  <c r="BG143" i="37"/>
  <c r="BA143" i="37" s="1"/>
  <c r="BD143" i="37" s="1"/>
  <c r="AF143" i="37"/>
  <c r="AL143" i="37" s="1" a="1"/>
  <c r="AL143" i="37" s="1"/>
  <c r="AG175" i="37"/>
  <c r="AR175" i="37" s="1"/>
  <c r="BG175" i="37"/>
  <c r="BA175" i="37" s="1"/>
  <c r="BD175" i="37" s="1"/>
  <c r="AO182" i="37"/>
  <c r="AQ182" i="37" s="1"/>
  <c r="AP182" i="37"/>
  <c r="AZ182" i="37"/>
  <c r="AM182" i="37"/>
  <c r="AU182" i="37" s="1"/>
  <c r="BB182" i="37"/>
  <c r="AF230" i="37"/>
  <c r="AL230" i="37" s="1" a="1"/>
  <c r="AL230" i="37" s="1"/>
  <c r="BG230" i="37"/>
  <c r="BA230" i="37" s="1"/>
  <c r="BD230" i="37" s="1"/>
  <c r="AO258" i="37"/>
  <c r="AQ258" i="37" s="1"/>
  <c r="AM258" i="37"/>
  <c r="AU258" i="37" s="1"/>
  <c r="AZ258" i="37"/>
  <c r="BB258" i="37"/>
  <c r="AM315" i="37"/>
  <c r="AU315" i="37" s="1"/>
  <c r="AZ315" i="37"/>
  <c r="BB315" i="37"/>
  <c r="BG401" i="37"/>
  <c r="BA401" i="37" s="1"/>
  <c r="BD401" i="37" s="1"/>
  <c r="AG401" i="37"/>
  <c r="AR401" i="37" s="1"/>
  <c r="AM59" i="37"/>
  <c r="AU59" i="37" s="1"/>
  <c r="AZ59" i="37"/>
  <c r="AP59" i="37"/>
  <c r="AO59" i="37"/>
  <c r="AQ59" i="37" s="1"/>
  <c r="AM219" i="37"/>
  <c r="AU219" i="37" s="1"/>
  <c r="BB219" i="37"/>
  <c r="AP219" i="37"/>
  <c r="AZ219" i="37"/>
  <c r="AM56" i="37"/>
  <c r="AU56" i="37" s="1"/>
  <c r="AZ56" i="37"/>
  <c r="BB56" i="37"/>
  <c r="AG79" i="37"/>
  <c r="AR79" i="37" s="1"/>
  <c r="BG79" i="37"/>
  <c r="BA79" i="37" s="1"/>
  <c r="BD79" i="37" s="1"/>
  <c r="AZ277" i="37"/>
  <c r="AP277" i="37"/>
  <c r="AO277" i="37"/>
  <c r="AQ277" i="37" s="1"/>
  <c r="BB277" i="37"/>
  <c r="AY334" i="37"/>
  <c r="BE334" i="37" s="1"/>
  <c r="AM74" i="37"/>
  <c r="AU74" i="37" s="1"/>
  <c r="BB74" i="37"/>
  <c r="AZ74" i="37"/>
  <c r="AP74" i="37"/>
  <c r="AO74" i="37"/>
  <c r="AQ74" i="37" s="1"/>
  <c r="AM77" i="37"/>
  <c r="AU77" i="37" s="1"/>
  <c r="BX113" i="37"/>
  <c r="AN113" i="37"/>
  <c r="BG130" i="37"/>
  <c r="BA130" i="37" s="1"/>
  <c r="BD130" i="37" s="1"/>
  <c r="AG130" i="37"/>
  <c r="AR130" i="37" s="1"/>
  <c r="AF130" i="37"/>
  <c r="AL130" i="37" s="1" a="1"/>
  <c r="AL130" i="37" s="1"/>
  <c r="AG318" i="37"/>
  <c r="AR318" i="37" s="1"/>
  <c r="BB59" i="37"/>
  <c r="BG177" i="37"/>
  <c r="BA177" i="37" s="1"/>
  <c r="BD177" i="37" s="1"/>
  <c r="AZ253" i="37"/>
  <c r="AP253" i="37"/>
  <c r="BB253" i="37"/>
  <c r="AO253" i="37"/>
  <c r="AQ253" i="37" s="1"/>
  <c r="AM253" i="37"/>
  <c r="AU253" i="37" s="1"/>
  <c r="AM277" i="37"/>
  <c r="AU277" i="37" s="1"/>
  <c r="BB70" i="37"/>
  <c r="AP70" i="37"/>
  <c r="AO70" i="37"/>
  <c r="AQ70" i="37" s="1"/>
  <c r="AZ70" i="37"/>
  <c r="AM70" i="37"/>
  <c r="AU70" i="37" s="1"/>
  <c r="AO394" i="37"/>
  <c r="AQ394" i="37" s="1"/>
  <c r="BB394" i="37"/>
  <c r="AZ394" i="37"/>
  <c r="AP394" i="37"/>
  <c r="AM394" i="37"/>
  <c r="AU394" i="37" s="1"/>
  <c r="BG30" i="37"/>
  <c r="BA30" i="37" s="1"/>
  <c r="BD30" i="37" s="1"/>
  <c r="AZ37" i="37"/>
  <c r="AM299" i="37"/>
  <c r="AU299" i="37" s="1"/>
  <c r="AP299" i="37"/>
  <c r="AO299" i="37"/>
  <c r="AQ299" i="37" s="1"/>
  <c r="BB299" i="37"/>
  <c r="AZ299" i="37"/>
  <c r="BG82" i="37"/>
  <c r="BA82" i="37" s="1"/>
  <c r="BD82" i="37" s="1"/>
  <c r="AG82" i="37"/>
  <c r="AR82" i="37" s="1"/>
  <c r="AF82" i="37"/>
  <c r="AL82" i="37" s="1" a="1"/>
  <c r="AL82" i="37" s="1"/>
  <c r="BB138" i="37"/>
  <c r="AO422" i="37"/>
  <c r="AQ422" i="37" s="1"/>
  <c r="AM422" i="37"/>
  <c r="AU422" i="37" s="1"/>
  <c r="AP422" i="37"/>
  <c r="BB422" i="37"/>
  <c r="AZ422" i="37"/>
  <c r="AP23" i="37"/>
  <c r="AO23" i="37"/>
  <c r="AQ23" i="37" s="1"/>
  <c r="AM43" i="37"/>
  <c r="AU43" i="37" s="1"/>
  <c r="AZ43" i="37"/>
  <c r="BB43" i="37"/>
  <c r="AO43" i="37"/>
  <c r="AQ43" i="37" s="1"/>
  <c r="AP43" i="37"/>
  <c r="AM61" i="37"/>
  <c r="AU61" i="37" s="1"/>
  <c r="AP61" i="37"/>
  <c r="BB61" i="37"/>
  <c r="AY116" i="37"/>
  <c r="BE116" i="37" s="1"/>
  <c r="BG137" i="37"/>
  <c r="BA137" i="37" s="1"/>
  <c r="BD137" i="37" s="1"/>
  <c r="AG137" i="37"/>
  <c r="AR137" i="37" s="1"/>
  <c r="AZ223" i="37"/>
  <c r="BB223" i="37"/>
  <c r="AM223" i="37"/>
  <c r="AU223" i="37" s="1"/>
  <c r="AO223" i="37"/>
  <c r="AQ223" i="37" s="1"/>
  <c r="AP223" i="37"/>
  <c r="BB254" i="37"/>
  <c r="AZ254" i="37"/>
  <c r="AM254" i="37"/>
  <c r="AU254" i="37" s="1"/>
  <c r="AO254" i="37"/>
  <c r="AQ254" i="37" s="1"/>
  <c r="AP254" i="37"/>
  <c r="AF329" i="37"/>
  <c r="AL329" i="37" s="1" a="1"/>
  <c r="AL329" i="37" s="1"/>
  <c r="AY329" i="37"/>
  <c r="BE329" i="37" s="1"/>
  <c r="BG386" i="37"/>
  <c r="BA386" i="37" s="1"/>
  <c r="BD386" i="37" s="1"/>
  <c r="BB518" i="37"/>
  <c r="BG38" i="37"/>
  <c r="BA38" i="37" s="1"/>
  <c r="BD38" i="37"/>
  <c r="AG38" i="37"/>
  <c r="AR38" i="37" s="1"/>
  <c r="AF38" i="37"/>
  <c r="AL38" i="37" s="1" a="1"/>
  <c r="AL38" i="37" s="1"/>
  <c r="AZ61" i="37"/>
  <c r="BG81" i="37"/>
  <c r="BA81" i="37" s="1"/>
  <c r="BD81" i="37" s="1"/>
  <c r="AG81" i="37"/>
  <c r="AZ141" i="37"/>
  <c r="AP141" i="37"/>
  <c r="AO141" i="37"/>
  <c r="AQ141" i="37" s="1"/>
  <c r="AM141" i="37"/>
  <c r="AU141" i="37" s="1"/>
  <c r="BB141" i="37"/>
  <c r="AM178" i="37"/>
  <c r="AU178" i="37" s="1"/>
  <c r="AZ178" i="37"/>
  <c r="BB178" i="37"/>
  <c r="BG205" i="37"/>
  <c r="BA205" i="37" s="1"/>
  <c r="BD205" i="37" s="1"/>
  <c r="AG205" i="37"/>
  <c r="AR205" i="37" s="1"/>
  <c r="AP258" i="37"/>
  <c r="BG286" i="37"/>
  <c r="BA286" i="37" s="1"/>
  <c r="BD286" i="37" s="1"/>
  <c r="AG286" i="37"/>
  <c r="AR286" i="37" s="1"/>
  <c r="BG315" i="37"/>
  <c r="BA315" i="37" s="1"/>
  <c r="BD315" i="37" s="1"/>
  <c r="AG315" i="37"/>
  <c r="AR315" i="37" s="1"/>
  <c r="BG345" i="37"/>
  <c r="BA345" i="37" s="1"/>
  <c r="BD345" i="37" s="1"/>
  <c r="AG371" i="37"/>
  <c r="AR371" i="37" s="1"/>
  <c r="BG371" i="37"/>
  <c r="BA371" i="37" s="1"/>
  <c r="BD371" i="37" s="1"/>
  <c r="BH374" i="37"/>
  <c r="AI374" i="37"/>
  <c r="AJ374" i="37"/>
  <c r="AN374" i="37"/>
  <c r="BX374" i="37"/>
  <c r="AH374" i="37"/>
  <c r="AY44" i="37"/>
  <c r="BE44" i="37" s="1"/>
  <c r="AG104" i="37"/>
  <c r="AR104" i="37" s="1"/>
  <c r="BG104" i="37"/>
  <c r="BA104" i="37" s="1"/>
  <c r="BD104" i="37" s="1"/>
  <c r="AN334" i="37"/>
  <c r="AJ334" i="37"/>
  <c r="AI334" i="37"/>
  <c r="BX334" i="37"/>
  <c r="AG341" i="37"/>
  <c r="AR341" i="37" s="1"/>
  <c r="AF341" i="37"/>
  <c r="AL341" i="37" s="1" a="1"/>
  <c r="AL341" i="37" s="1"/>
  <c r="AO34" i="37"/>
  <c r="AQ34" i="37" s="1"/>
  <c r="AY113" i="37"/>
  <c r="BE113" i="37" s="1"/>
  <c r="AG548" i="37"/>
  <c r="AR548" i="37" s="1"/>
  <c r="BG548" i="37"/>
  <c r="BA548" i="37" s="1"/>
  <c r="BD548" i="37" s="1"/>
  <c r="AP56" i="37"/>
  <c r="AZ151" i="37"/>
  <c r="AM151" i="37"/>
  <c r="AU151" i="37" s="1"/>
  <c r="AP151" i="37"/>
  <c r="AO151" i="37"/>
  <c r="AQ151" i="37" s="1"/>
  <c r="BB151" i="37"/>
  <c r="AM425" i="37"/>
  <c r="AU425" i="37" s="1"/>
  <c r="AP425" i="37"/>
  <c r="AZ425" i="37"/>
  <c r="BB425" i="37"/>
  <c r="AO425" i="37"/>
  <c r="AQ425" i="37" s="1"/>
  <c r="AP272" i="37"/>
  <c r="AZ272" i="37"/>
  <c r="AO272" i="37"/>
  <c r="AQ272" i="37" s="1"/>
  <c r="BB272" i="37"/>
  <c r="AM272" i="37"/>
  <c r="AU272" i="37" s="1"/>
  <c r="AZ127" i="37"/>
  <c r="BB127" i="37"/>
  <c r="AP127" i="37"/>
  <c r="AO127" i="37"/>
  <c r="AQ127" i="37" s="1"/>
  <c r="AY233" i="37"/>
  <c r="BE233" i="37" s="1"/>
  <c r="AM47" i="37"/>
  <c r="AU47" i="37" s="1"/>
  <c r="AP47" i="37"/>
  <c r="AO47" i="37"/>
  <c r="AQ47" i="37" s="1"/>
  <c r="BB47" i="37"/>
  <c r="AZ47" i="37"/>
  <c r="AM41" i="37"/>
  <c r="AU41" i="37" s="1"/>
  <c r="AZ41" i="37"/>
  <c r="AP41" i="37"/>
  <c r="BB41" i="37"/>
  <c r="BG257" i="37"/>
  <c r="BA257" i="37" s="1"/>
  <c r="BD257" i="37" s="1"/>
  <c r="BG40" i="37"/>
  <c r="BA40" i="37" s="1"/>
  <c r="BD40" i="37" s="1"/>
  <c r="AG40" i="37"/>
  <c r="AR40" i="37" s="1"/>
  <c r="AO41" i="37"/>
  <c r="AQ41" i="37" s="1"/>
  <c r="AM87" i="37"/>
  <c r="AU87" i="37" s="1"/>
  <c r="AZ199" i="37"/>
  <c r="BB199" i="37"/>
  <c r="AO199" i="37"/>
  <c r="AQ199" i="37" s="1"/>
  <c r="AP199" i="37"/>
  <c r="AM199" i="37"/>
  <c r="AU199" i="37" s="1"/>
  <c r="BG341" i="37"/>
  <c r="BA341" i="37" s="1"/>
  <c r="BD341" i="37" s="1"/>
  <c r="BG467" i="37"/>
  <c r="BA467" i="37" s="1"/>
  <c r="BD467" i="37" s="1"/>
  <c r="AG467" i="37"/>
  <c r="AR467" i="37" s="1"/>
  <c r="AZ135" i="37"/>
  <c r="AO135" i="37"/>
  <c r="AQ135" i="37" s="1"/>
  <c r="AM135" i="37"/>
  <c r="AU135" i="37" s="1"/>
  <c r="BB135" i="37"/>
  <c r="AP135" i="37"/>
  <c r="AG264" i="37"/>
  <c r="AR264" i="37" s="1"/>
  <c r="BG264" i="37"/>
  <c r="BA264" i="37" s="1"/>
  <c r="BD264" i="37"/>
  <c r="BG318" i="37"/>
  <c r="BA318" i="37" s="1"/>
  <c r="BD318" i="37" s="1"/>
  <c r="AO64" i="37"/>
  <c r="AQ64" i="37" s="1"/>
  <c r="AM64" i="37"/>
  <c r="AU64" i="37" s="1"/>
  <c r="AZ64" i="37"/>
  <c r="AP64" i="37"/>
  <c r="AG92" i="37"/>
  <c r="AR92" i="37" s="1"/>
  <c r="AF92" i="37"/>
  <c r="AL92" i="37" s="1" a="1"/>
  <c r="AL92" i="37" s="1"/>
  <c r="AF108" i="37"/>
  <c r="AL108" i="37" s="1" a="1"/>
  <c r="AL108" i="37" s="1"/>
  <c r="AO138" i="37"/>
  <c r="AQ138" i="37" s="1"/>
  <c r="BG58" i="37"/>
  <c r="BA58" i="37" s="1"/>
  <c r="BD58" i="37" s="1"/>
  <c r="AG58" i="37"/>
  <c r="AO106" i="37"/>
  <c r="AQ106" i="37" s="1"/>
  <c r="AG129" i="37"/>
  <c r="AR129" i="37" s="1"/>
  <c r="BG129" i="37"/>
  <c r="BA129" i="37" s="1"/>
  <c r="BD129" i="37" s="1"/>
  <c r="AF129" i="37"/>
  <c r="AL129" i="37" s="1" a="1"/>
  <c r="AL129" i="37" s="1"/>
  <c r="AZ166" i="37"/>
  <c r="BB166" i="37"/>
  <c r="AP166" i="37"/>
  <c r="AO166" i="37"/>
  <c r="AQ166" i="37" s="1"/>
  <c r="AM166" i="37"/>
  <c r="AU166" i="37" s="1"/>
  <c r="AY230" i="37"/>
  <c r="BE230" i="37" s="1"/>
  <c r="AP196" i="37"/>
  <c r="AO196" i="37"/>
  <c r="AQ196" i="37" s="1"/>
  <c r="AZ196" i="37"/>
  <c r="BB196" i="37"/>
  <c r="AM196" i="37"/>
  <c r="AU196" i="37" s="1"/>
  <c r="AG248" i="37"/>
  <c r="AR248" i="37" s="1"/>
  <c r="BG248" i="37"/>
  <c r="BA248" i="37" s="1"/>
  <c r="BD248" i="37" s="1"/>
  <c r="AF248" i="37"/>
  <c r="AL248" i="37" s="1" a="1"/>
  <c r="AL248" i="37" s="1"/>
  <c r="AM294" i="37"/>
  <c r="AU294" i="37" s="1"/>
  <c r="AP294" i="37"/>
  <c r="BB294" i="37"/>
  <c r="AZ294" i="37"/>
  <c r="AO294" i="37"/>
  <c r="AQ294" i="37" s="1"/>
  <c r="BG54" i="37"/>
  <c r="BA54" i="37" s="1"/>
  <c r="BD54" i="37"/>
  <c r="AG54" i="37"/>
  <c r="AR54" i="37" s="1"/>
  <c r="AF54" i="37"/>
  <c r="AL54" i="37" s="1" a="1"/>
  <c r="AL54" i="37" s="1"/>
  <c r="AF84" i="37"/>
  <c r="AL84" i="37" s="1" a="1"/>
  <c r="AL84" i="37" s="1"/>
  <c r="AY120" i="37"/>
  <c r="BE120" i="37" s="1"/>
  <c r="AP124" i="37"/>
  <c r="BB124" i="37"/>
  <c r="AO124" i="37"/>
  <c r="AQ124" i="37" s="1"/>
  <c r="AZ124" i="37"/>
  <c r="AM124" i="37"/>
  <c r="AU124" i="37" s="1"/>
  <c r="BG178" i="37"/>
  <c r="BA178" i="37" s="1"/>
  <c r="BD178" i="37" s="1"/>
  <c r="AG178" i="37"/>
  <c r="AZ215" i="37"/>
  <c r="AO215" i="37"/>
  <c r="AQ215" i="37" s="1"/>
  <c r="AP215" i="37"/>
  <c r="BB215" i="37"/>
  <c r="AM215" i="37"/>
  <c r="AU215" i="37" s="1"/>
  <c r="BG224" i="37"/>
  <c r="BA224" i="37" s="1"/>
  <c r="BD224" i="37" s="1"/>
  <c r="AG224" i="37"/>
  <c r="AR224" i="37" s="1"/>
  <c r="AF224" i="37"/>
  <c r="AL224" i="37" s="1" a="1"/>
  <c r="AL224" i="37" s="1"/>
  <c r="AF233" i="37"/>
  <c r="AL233" i="37" s="1" a="1"/>
  <c r="AL233" i="37" s="1"/>
  <c r="AZ263" i="37"/>
  <c r="BB263" i="37"/>
  <c r="AP263" i="37"/>
  <c r="AM263" i="37"/>
  <c r="AU263" i="37" s="1"/>
  <c r="AO263" i="37"/>
  <c r="AQ263" i="37" s="1"/>
  <c r="BG351" i="37"/>
  <c r="BA351" i="37" s="1"/>
  <c r="BD351" i="37" s="1"/>
  <c r="AG351" i="37"/>
  <c r="AR351" i="37" s="1"/>
  <c r="AP69" i="37"/>
  <c r="AO69" i="37"/>
  <c r="AQ69" i="37" s="1"/>
  <c r="BB69" i="37"/>
  <c r="AZ69" i="37"/>
  <c r="AG256" i="37"/>
  <c r="AR256" i="37" s="1"/>
  <c r="BG256" i="37"/>
  <c r="BA256" i="37" s="1"/>
  <c r="BD256" i="37"/>
  <c r="AZ312" i="37"/>
  <c r="AP312" i="37"/>
  <c r="AO312" i="37"/>
  <c r="AQ312" i="37" s="1"/>
  <c r="AM312" i="37"/>
  <c r="AU312" i="37" s="1"/>
  <c r="BB312" i="37"/>
  <c r="AZ379" i="37"/>
  <c r="AP379" i="37"/>
  <c r="AO379" i="37"/>
  <c r="AQ379" i="37" s="1"/>
  <c r="AM379" i="37"/>
  <c r="AU379" i="37" s="1"/>
  <c r="AG400" i="37"/>
  <c r="AR400" i="37" s="1"/>
  <c r="AF400" i="37"/>
  <c r="AL400" i="37" s="1" a="1"/>
  <c r="AL400" i="37" s="1"/>
  <c r="BG400" i="37"/>
  <c r="BA400" i="37" s="1"/>
  <c r="BD400" i="37" s="1"/>
  <c r="AY52" i="37"/>
  <c r="BE52" i="37" s="1"/>
  <c r="BG76" i="37"/>
  <c r="BA76" i="37" s="1"/>
  <c r="BD76" i="37" s="1"/>
  <c r="AG76" i="37"/>
  <c r="AR76" i="37" s="1"/>
  <c r="AZ111" i="37"/>
  <c r="BB111" i="37"/>
  <c r="AP111" i="37"/>
  <c r="AO111" i="37"/>
  <c r="AQ111" i="37" s="1"/>
  <c r="AM111" i="37"/>
  <c r="AU111" i="37" s="1"/>
  <c r="AF121" i="37"/>
  <c r="AL121" i="37" s="1" a="1"/>
  <c r="AL121" i="37" s="1"/>
  <c r="AP164" i="37"/>
  <c r="AZ164" i="37"/>
  <c r="AM164" i="37"/>
  <c r="AU164" i="37" s="1"/>
  <c r="AO164" i="37"/>
  <c r="AQ164" i="37" s="1"/>
  <c r="BB164" i="37"/>
  <c r="AY180" i="37"/>
  <c r="BE180" i="37" s="1"/>
  <c r="AZ306" i="37"/>
  <c r="BB306" i="37"/>
  <c r="AO306" i="37"/>
  <c r="AQ306" i="37" s="1"/>
  <c r="AP306" i="37"/>
  <c r="AM306" i="37"/>
  <c r="AU306" i="37" s="1"/>
  <c r="BG349" i="37"/>
  <c r="BA349" i="37" s="1"/>
  <c r="BD349" i="37" s="1"/>
  <c r="AG349" i="37"/>
  <c r="AR349" i="37" s="1"/>
  <c r="AG423" i="37"/>
  <c r="AR423" i="37" s="1"/>
  <c r="BG423" i="37"/>
  <c r="BA423" i="37" s="1"/>
  <c r="BD423" i="37" s="1"/>
  <c r="AO27" i="37"/>
  <c r="AQ27" i="37" s="1"/>
  <c r="BG51" i="37"/>
  <c r="BA51" i="37" s="1"/>
  <c r="BD51" i="37" s="1"/>
  <c r="AG51" i="37"/>
  <c r="AR51" i="37" s="1"/>
  <c r="AG95" i="37"/>
  <c r="AR95" i="37" s="1"/>
  <c r="AF95" i="37"/>
  <c r="AL95" i="37" s="1" a="1"/>
  <c r="AL95" i="37" s="1"/>
  <c r="BG95" i="37"/>
  <c r="BA95" i="37" s="1"/>
  <c r="BD95" i="37" s="1"/>
  <c r="AZ150" i="37"/>
  <c r="BB150" i="37"/>
  <c r="AO150" i="37"/>
  <c r="AQ150" i="37" s="1"/>
  <c r="AM150" i="37"/>
  <c r="AU150" i="37" s="1"/>
  <c r="AP173" i="37"/>
  <c r="AZ173" i="37"/>
  <c r="AO173" i="37"/>
  <c r="AQ173" i="37" s="1"/>
  <c r="AP456" i="37"/>
  <c r="AO456" i="37"/>
  <c r="AQ456" i="37" s="1"/>
  <c r="BB456" i="37"/>
  <c r="BB525" i="37"/>
  <c r="AZ525" i="37"/>
  <c r="AM525" i="37"/>
  <c r="AU525" i="37" s="1"/>
  <c r="AP525" i="37"/>
  <c r="AO525" i="37"/>
  <c r="AQ525" i="37" s="1"/>
  <c r="AG534" i="37"/>
  <c r="AR534" i="37" s="1"/>
  <c r="BG534" i="37"/>
  <c r="BA534" i="37" s="1"/>
  <c r="BD534" i="37" s="1"/>
  <c r="AM69" i="37"/>
  <c r="AU69" i="37" s="1"/>
  <c r="AM170" i="37"/>
  <c r="AU170" i="37" s="1"/>
  <c r="AO170" i="37"/>
  <c r="AQ170" i="37" s="1"/>
  <c r="AP170" i="37"/>
  <c r="BB170" i="37"/>
  <c r="AZ170" i="37"/>
  <c r="BG227" i="37"/>
  <c r="BA227" i="37" s="1"/>
  <c r="BD227" i="37" s="1"/>
  <c r="AG227" i="37"/>
  <c r="AR227" i="37" s="1"/>
  <c r="AF227" i="37"/>
  <c r="AL227" i="37" s="1" a="1"/>
  <c r="AL227" i="37" s="1"/>
  <c r="AP288" i="37"/>
  <c r="AO288" i="37"/>
  <c r="AQ288" i="37" s="1"/>
  <c r="AZ288" i="37"/>
  <c r="BB288" i="37"/>
  <c r="AM288" i="37"/>
  <c r="AU288" i="37" s="1"/>
  <c r="AP511" i="37"/>
  <c r="AO511" i="37"/>
  <c r="AQ511" i="37" s="1"/>
  <c r="AZ511" i="37"/>
  <c r="AM511" i="37"/>
  <c r="AU511" i="37" s="1"/>
  <c r="BB511" i="37"/>
  <c r="AP45" i="37"/>
  <c r="AG134" i="37"/>
  <c r="AR134" i="37" s="1"/>
  <c r="BG134" i="37"/>
  <c r="BA134" i="37" s="1"/>
  <c r="BD134" i="37" s="1"/>
  <c r="AM140" i="37"/>
  <c r="AU140" i="37" s="1"/>
  <c r="AP150" i="37"/>
  <c r="AP172" i="37"/>
  <c r="AM172" i="37"/>
  <c r="AU172" i="37" s="1"/>
  <c r="BB172" i="37"/>
  <c r="AM198" i="37"/>
  <c r="AU198" i="37" s="1"/>
  <c r="BB198" i="37"/>
  <c r="AZ198" i="37"/>
  <c r="AG214" i="37"/>
  <c r="AR214" i="37" s="1"/>
  <c r="BG214" i="37"/>
  <c r="BA214" i="37" s="1"/>
  <c r="BD214" i="37" s="1"/>
  <c r="AP359" i="37"/>
  <c r="AO359" i="37"/>
  <c r="AQ359" i="37" s="1"/>
  <c r="AZ359" i="37"/>
  <c r="BB359" i="37"/>
  <c r="AZ389" i="37"/>
  <c r="AP389" i="37"/>
  <c r="BB389" i="37"/>
  <c r="AO389" i="37"/>
  <c r="AQ389" i="37" s="1"/>
  <c r="BB471" i="37"/>
  <c r="AP471" i="37"/>
  <c r="AO471" i="37"/>
  <c r="AQ471" i="37" s="1"/>
  <c r="AM471" i="37"/>
  <c r="AU471" i="37" s="1"/>
  <c r="AZ471" i="37"/>
  <c r="AG537" i="37"/>
  <c r="AR537" i="37" s="1"/>
  <c r="BG537" i="37"/>
  <c r="BA537" i="37" s="1"/>
  <c r="BD537" i="37" s="1"/>
  <c r="AP156" i="37"/>
  <c r="AO156" i="37"/>
  <c r="AQ156" i="37" s="1"/>
  <c r="AM156" i="37"/>
  <c r="AU156" i="37" s="1"/>
  <c r="BB156" i="37"/>
  <c r="BG168" i="37"/>
  <c r="BA168" i="37" s="1"/>
  <c r="BD168" i="37" s="1"/>
  <c r="AG168" i="37"/>
  <c r="AR168" i="37" s="1"/>
  <c r="AM173" i="37"/>
  <c r="AU173" i="37" s="1"/>
  <c r="AF180" i="37"/>
  <c r="AL180" i="37" s="1" a="1"/>
  <c r="AL180" i="37" s="1"/>
  <c r="BG180" i="37"/>
  <c r="BA180" i="37" s="1"/>
  <c r="BD180" i="37" s="1"/>
  <c r="BG262" i="37"/>
  <c r="BA262" i="37" s="1"/>
  <c r="BD262" i="37" s="1"/>
  <c r="AG262" i="37"/>
  <c r="AP293" i="37"/>
  <c r="BB293" i="37"/>
  <c r="AM293" i="37"/>
  <c r="AU293" i="37" s="1"/>
  <c r="AZ293" i="37"/>
  <c r="AO405" i="37"/>
  <c r="AQ405" i="37" s="1"/>
  <c r="AM405" i="37"/>
  <c r="AU405" i="37" s="1"/>
  <c r="BB405" i="37"/>
  <c r="AZ405" i="37"/>
  <c r="AM450" i="37"/>
  <c r="AU450" i="37" s="1"/>
  <c r="BB450" i="37"/>
  <c r="AO450" i="37"/>
  <c r="AQ450" i="37" s="1"/>
  <c r="AZ450" i="37"/>
  <c r="BG52" i="37"/>
  <c r="BA52" i="37" s="1"/>
  <c r="BD52" i="37"/>
  <c r="BB93" i="37"/>
  <c r="AO93" i="37"/>
  <c r="AQ93" i="37" s="1"/>
  <c r="AP93" i="37"/>
  <c r="AM93" i="37"/>
  <c r="AU93" i="37" s="1"/>
  <c r="AG97" i="37"/>
  <c r="AR97" i="37" s="1"/>
  <c r="BG97" i="37"/>
  <c r="BA97" i="37" s="1"/>
  <c r="BD97" i="37" s="1"/>
  <c r="BG100" i="37"/>
  <c r="BA100" i="37" s="1"/>
  <c r="BD100" i="37" s="1"/>
  <c r="AG100" i="37"/>
  <c r="AR100" i="37" s="1"/>
  <c r="AP110" i="37"/>
  <c r="AO110" i="37"/>
  <c r="AQ110" i="37" s="1"/>
  <c r="BB110" i="37"/>
  <c r="AZ110" i="37"/>
  <c r="AZ157" i="37"/>
  <c r="AO172" i="37"/>
  <c r="AQ172" i="37" s="1"/>
  <c r="BB173" i="37"/>
  <c r="AO181" i="37"/>
  <c r="AQ181" i="37" s="1"/>
  <c r="AO198" i="37"/>
  <c r="AQ198" i="37" s="1"/>
  <c r="AP259" i="37"/>
  <c r="AY265" i="37"/>
  <c r="BE265" i="37" s="1"/>
  <c r="AG344" i="37"/>
  <c r="AR344" i="37" s="1"/>
  <c r="BG344" i="37"/>
  <c r="BA344" i="37" s="1"/>
  <c r="BD344" i="37"/>
  <c r="AM350" i="37"/>
  <c r="AU350" i="37" s="1"/>
  <c r="BB350" i="37"/>
  <c r="AZ350" i="37"/>
  <c r="AP350" i="37"/>
  <c r="AO350" i="37"/>
  <c r="AQ350" i="37" s="1"/>
  <c r="BG353" i="37"/>
  <c r="BA353" i="37" s="1"/>
  <c r="BD353" i="37"/>
  <c r="AG353" i="37"/>
  <c r="AR353" i="37" s="1"/>
  <c r="AM359" i="37"/>
  <c r="AU359" i="37" s="1"/>
  <c r="AP450" i="37"/>
  <c r="AJ478" i="37"/>
  <c r="AI478" i="37"/>
  <c r="BH478" i="37"/>
  <c r="AH478" i="37"/>
  <c r="AN478" i="37"/>
  <c r="BX478" i="37"/>
  <c r="BG60" i="37"/>
  <c r="BA60" i="37" s="1"/>
  <c r="BD60" i="37" s="1"/>
  <c r="AG60" i="37"/>
  <c r="AR60" i="37" s="1"/>
  <c r="AF60" i="37"/>
  <c r="AL60" i="37" s="1" a="1"/>
  <c r="AL60" i="37" s="1"/>
  <c r="AM149" i="37"/>
  <c r="AU149" i="37" s="1"/>
  <c r="BB149" i="37"/>
  <c r="AP149" i="37"/>
  <c r="AO149" i="37"/>
  <c r="AQ149" i="37" s="1"/>
  <c r="AN161" i="37"/>
  <c r="AJ161" i="37"/>
  <c r="AI161" i="37"/>
  <c r="BX161" i="37"/>
  <c r="AH161" i="37"/>
  <c r="AP198" i="37"/>
  <c r="AY225" i="37"/>
  <c r="BE225" i="37" s="1"/>
  <c r="AF225" i="37"/>
  <c r="AL225" i="37" s="1" a="1"/>
  <c r="AL225" i="37" s="1"/>
  <c r="AG235" i="37"/>
  <c r="AR235" i="37" s="1"/>
  <c r="BX238" i="37"/>
  <c r="BH238" i="37"/>
  <c r="AI238" i="37"/>
  <c r="AN238" i="37"/>
  <c r="AJ238" i="37"/>
  <c r="BG245" i="37"/>
  <c r="BA245" i="37" s="1"/>
  <c r="BD245" i="37"/>
  <c r="AG251" i="37"/>
  <c r="AR251" i="37" s="1"/>
  <c r="AO293" i="37"/>
  <c r="AQ293" i="37" s="1"/>
  <c r="AP307" i="37"/>
  <c r="AO307" i="37"/>
  <c r="AQ307" i="37" s="1"/>
  <c r="BH358" i="37"/>
  <c r="BX358" i="37"/>
  <c r="AJ358" i="37"/>
  <c r="AI358" i="37"/>
  <c r="AH358" i="37"/>
  <c r="AN358" i="37"/>
  <c r="AM385" i="37"/>
  <c r="AU385" i="37" s="1"/>
  <c r="BB385" i="37"/>
  <c r="AZ385" i="37"/>
  <c r="AP385" i="37"/>
  <c r="AO385" i="37"/>
  <c r="AQ385" i="37" s="1"/>
  <c r="AM389" i="37"/>
  <c r="AU389" i="37" s="1"/>
  <c r="AG409" i="37"/>
  <c r="AR409" i="37" s="1"/>
  <c r="BG409" i="37"/>
  <c r="BA409" i="37" s="1"/>
  <c r="BD409" i="37" s="1"/>
  <c r="AG377" i="37"/>
  <c r="AR377" i="37" s="1"/>
  <c r="AF377" i="37"/>
  <c r="AL377" i="37" s="1" a="1"/>
  <c r="AL377" i="37" s="1"/>
  <c r="BG377" i="37"/>
  <c r="BA377" i="37" s="1"/>
  <c r="BD377" i="37" s="1"/>
  <c r="AZ544" i="37"/>
  <c r="AO544" i="37"/>
  <c r="AQ544" i="37" s="1"/>
  <c r="AM544" i="37"/>
  <c r="AU544" i="37" s="1"/>
  <c r="BB544" i="37"/>
  <c r="AP544" i="37"/>
  <c r="AG49" i="37"/>
  <c r="AR49" i="37" s="1"/>
  <c r="BX52" i="37"/>
  <c r="AN52" i="37"/>
  <c r="AP147" i="37"/>
  <c r="AO147" i="37"/>
  <c r="AQ147" i="37" s="1"/>
  <c r="BB147" i="37"/>
  <c r="AZ147" i="37"/>
  <c r="AG159" i="37"/>
  <c r="AR159" i="37" s="1"/>
  <c r="AM357" i="37"/>
  <c r="AU357" i="37" s="1"/>
  <c r="AO357" i="37"/>
  <c r="AQ357" i="37" s="1"/>
  <c r="AZ357" i="37"/>
  <c r="AG438" i="37"/>
  <c r="AR438" i="37" s="1"/>
  <c r="AF438" i="37"/>
  <c r="AL438" i="37" s="1" a="1"/>
  <c r="AL438" i="37" s="1"/>
  <c r="BG438" i="37"/>
  <c r="BA438" i="37" s="1"/>
  <c r="BD438" i="37" s="1"/>
  <c r="AM46" i="37"/>
  <c r="AU46" i="37" s="1"/>
  <c r="BB46" i="37"/>
  <c r="AP46" i="37"/>
  <c r="AO46" i="37"/>
  <c r="AQ46" i="37" s="1"/>
  <c r="AP140" i="37"/>
  <c r="AO140" i="37"/>
  <c r="AQ140" i="37" s="1"/>
  <c r="BB140" i="37"/>
  <c r="BB181" i="37"/>
  <c r="AZ181" i="37"/>
  <c r="AO428" i="37"/>
  <c r="AQ428" i="37" s="1"/>
  <c r="BB428" i="37"/>
  <c r="AP428" i="37"/>
  <c r="AM428" i="37"/>
  <c r="AU428" i="37" s="1"/>
  <c r="AZ428" i="37"/>
  <c r="AM48" i="37"/>
  <c r="AU48" i="37" s="1"/>
  <c r="AP48" i="37"/>
  <c r="AO48" i="37"/>
  <c r="AQ48" i="37" s="1"/>
  <c r="AG158" i="37"/>
  <c r="AR158" i="37" s="1"/>
  <c r="BG204" i="37"/>
  <c r="BA204" i="37" s="1"/>
  <c r="BD204" i="37" s="1"/>
  <c r="AG204" i="37"/>
  <c r="BG218" i="37"/>
  <c r="BA218" i="37" s="1"/>
  <c r="BD218" i="37" s="1"/>
  <c r="AG218" i="37"/>
  <c r="AR218" i="37" s="1"/>
  <c r="AO285" i="37"/>
  <c r="AQ285" i="37" s="1"/>
  <c r="AM147" i="37"/>
  <c r="AU147" i="37" s="1"/>
  <c r="AM275" i="37"/>
  <c r="AU275" i="37" s="1"/>
  <c r="AP275" i="37"/>
  <c r="AO275" i="37"/>
  <c r="AQ275" i="37" s="1"/>
  <c r="AZ275" i="37"/>
  <c r="BB275" i="37"/>
  <c r="AP285" i="37"/>
  <c r="AP420" i="37"/>
  <c r="BB420" i="37"/>
  <c r="AO420" i="37"/>
  <c r="AQ420" i="37" s="1"/>
  <c r="AM420" i="37"/>
  <c r="AU420" i="37" s="1"/>
  <c r="AZ420" i="37"/>
  <c r="AJ52" i="37"/>
  <c r="AM154" i="37"/>
  <c r="AU154" i="37" s="1"/>
  <c r="AO154" i="37"/>
  <c r="AQ154" i="37" s="1"/>
  <c r="AP154" i="37"/>
  <c r="BB154" i="37"/>
  <c r="BG158" i="37"/>
  <c r="BA158" i="37" s="1"/>
  <c r="BD158" i="37" s="1"/>
  <c r="AZ232" i="37"/>
  <c r="BB232" i="37"/>
  <c r="AP232" i="37"/>
  <c r="AO232" i="37"/>
  <c r="AQ232" i="37" s="1"/>
  <c r="BG324" i="37"/>
  <c r="BA324" i="37" s="1"/>
  <c r="BD324" i="37" s="1"/>
  <c r="AG324" i="37"/>
  <c r="AR324" i="37" s="1"/>
  <c r="AP415" i="37"/>
  <c r="AZ415" i="37"/>
  <c r="AO415" i="37"/>
  <c r="AQ415" i="37" s="1"/>
  <c r="AM415" i="37"/>
  <c r="AU415" i="37" s="1"/>
  <c r="BB415" i="37"/>
  <c r="AM50" i="37"/>
  <c r="AU50" i="37" s="1"/>
  <c r="AP50" i="37"/>
  <c r="AO50" i="37"/>
  <c r="AQ50" i="37" s="1"/>
  <c r="AJ80" i="37"/>
  <c r="AI80" i="37"/>
  <c r="AN80" i="37"/>
  <c r="AG169" i="37"/>
  <c r="AR169" i="37" s="1"/>
  <c r="BG169" i="37"/>
  <c r="BA169" i="37" s="1"/>
  <c r="BD169" i="37" s="1"/>
  <c r="AM259" i="37"/>
  <c r="AU259" i="37" s="1"/>
  <c r="AO259" i="37"/>
  <c r="AQ259" i="37" s="1"/>
  <c r="AZ259" i="37"/>
  <c r="AP340" i="37"/>
  <c r="AO340" i="37"/>
  <c r="AQ340" i="37" s="1"/>
  <c r="AM340" i="37"/>
  <c r="AU340" i="37" s="1"/>
  <c r="AZ340" i="37"/>
  <c r="BB340" i="37"/>
  <c r="BB398" i="37"/>
  <c r="AZ398" i="37"/>
  <c r="AP398" i="37"/>
  <c r="AO398" i="37"/>
  <c r="AQ398" i="37" s="1"/>
  <c r="AM398" i="37"/>
  <c r="AU398" i="37" s="1"/>
  <c r="AZ456" i="37"/>
  <c r="AZ46" i="37"/>
  <c r="AZ50" i="37"/>
  <c r="AM54" i="37"/>
  <c r="AU54" i="37" s="1"/>
  <c r="BB54" i="37"/>
  <c r="AZ54" i="37"/>
  <c r="AY88" i="37"/>
  <c r="BE88" i="37" s="1"/>
  <c r="BB125" i="37"/>
  <c r="AP125" i="37"/>
  <c r="AM125" i="37"/>
  <c r="AU125" i="37" s="1"/>
  <c r="AO125" i="37"/>
  <c r="AQ125" i="37" s="1"/>
  <c r="AG152" i="37"/>
  <c r="AR152" i="37" s="1"/>
  <c r="BG152" i="37"/>
  <c r="BA152" i="37" s="1"/>
  <c r="BD152" i="37" s="1"/>
  <c r="AP179" i="37"/>
  <c r="AO179" i="37"/>
  <c r="AQ179" i="37" s="1"/>
  <c r="AM179" i="37"/>
  <c r="AU179" i="37" s="1"/>
  <c r="AZ179" i="37"/>
  <c r="AM202" i="37"/>
  <c r="AU202" i="37" s="1"/>
  <c r="BB202" i="37"/>
  <c r="AZ202" i="37"/>
  <c r="AP231" i="37"/>
  <c r="AO231" i="37"/>
  <c r="AQ231" i="37" s="1"/>
  <c r="AM231" i="37"/>
  <c r="AU231" i="37" s="1"/>
  <c r="BB231" i="37"/>
  <c r="AZ231" i="37"/>
  <c r="AM307" i="37"/>
  <c r="AU307" i="37" s="1"/>
  <c r="BB371" i="37"/>
  <c r="AZ371" i="37"/>
  <c r="AP371" i="37"/>
  <c r="AP405" i="37"/>
  <c r="AM27" i="37"/>
  <c r="AU27" i="37" s="1"/>
  <c r="AZ27" i="37"/>
  <c r="BB27" i="37"/>
  <c r="AM285" i="37"/>
  <c r="AU285" i="37" s="1"/>
  <c r="BB285" i="37"/>
  <c r="AM45" i="37"/>
  <c r="AU45" i="37" s="1"/>
  <c r="AZ45" i="37"/>
  <c r="BB45" i="37"/>
  <c r="BB102" i="37"/>
  <c r="AP102" i="37"/>
  <c r="AM102" i="37"/>
  <c r="AU102" i="37" s="1"/>
  <c r="AO102" i="37"/>
  <c r="AQ102" i="37" s="1"/>
  <c r="AM352" i="37"/>
  <c r="AU352" i="37" s="1"/>
  <c r="AP352" i="37"/>
  <c r="AO352" i="37"/>
  <c r="AQ352" i="37" s="1"/>
  <c r="AZ352" i="37"/>
  <c r="BB352" i="37"/>
  <c r="BG49" i="37"/>
  <c r="BA49" i="37" s="1"/>
  <c r="BD49" i="37" s="1"/>
  <c r="AH52" i="37"/>
  <c r="BG159" i="37"/>
  <c r="BA159" i="37" s="1"/>
  <c r="BD159" i="37" s="1"/>
  <c r="AP357" i="37"/>
  <c r="AP27" i="37"/>
  <c r="AO45" i="37"/>
  <c r="AQ45" i="37" s="1"/>
  <c r="AI52" i="37"/>
  <c r="AG86" i="37"/>
  <c r="AR86" i="37" s="1"/>
  <c r="AF86" i="37"/>
  <c r="AL86" i="37" s="1" a="1"/>
  <c r="AL86" i="37" s="1"/>
  <c r="BG86" i="37"/>
  <c r="BA86" i="37" s="1"/>
  <c r="BD86" i="37" s="1"/>
  <c r="AP187" i="37"/>
  <c r="AO187" i="37"/>
  <c r="AQ187" i="37" s="1"/>
  <c r="BB187" i="37"/>
  <c r="AZ187" i="37"/>
  <c r="BG549" i="37"/>
  <c r="BA549" i="37" s="1"/>
  <c r="BD549" i="37" s="1"/>
  <c r="AG549" i="37"/>
  <c r="BG84" i="37"/>
  <c r="BA84" i="37" s="1"/>
  <c r="BD84" i="37" s="1"/>
  <c r="AI98" i="37"/>
  <c r="BG146" i="37"/>
  <c r="BA146" i="37" s="1"/>
  <c r="BD146" i="37"/>
  <c r="AG146" i="37"/>
  <c r="AR146" i="37" s="1"/>
  <c r="AM157" i="37"/>
  <c r="AU157" i="37" s="1"/>
  <c r="AP157" i="37"/>
  <c r="AO157" i="37"/>
  <c r="AQ157" i="37" s="1"/>
  <c r="AM181" i="37"/>
  <c r="AU181" i="37" s="1"/>
  <c r="AP228" i="37"/>
  <c r="AO228" i="37"/>
  <c r="AQ228" i="37" s="1"/>
  <c r="AZ228" i="37"/>
  <c r="BB228" i="37"/>
  <c r="AM228" i="37"/>
  <c r="AU228" i="37" s="1"/>
  <c r="BB379" i="37"/>
  <c r="AM456" i="37"/>
  <c r="AU456" i="37" s="1"/>
  <c r="AZ48" i="37"/>
  <c r="AZ119" i="37"/>
  <c r="AP119" i="37"/>
  <c r="AO119" i="37"/>
  <c r="AQ119" i="37" s="1"/>
  <c r="AM119" i="37"/>
  <c r="AU119" i="37" s="1"/>
  <c r="AO284" i="37"/>
  <c r="AQ284" i="37" s="1"/>
  <c r="AZ284" i="37"/>
  <c r="BB284" i="37"/>
  <c r="AY310" i="37"/>
  <c r="BE310" i="37" s="1"/>
  <c r="AM30" i="37"/>
  <c r="AU30" i="37" s="1"/>
  <c r="BB30" i="37"/>
  <c r="BX80" i="37"/>
  <c r="AP30" i="37"/>
  <c r="AM32" i="37"/>
  <c r="AU32" i="37" s="1"/>
  <c r="AZ32" i="37"/>
  <c r="AM58" i="37"/>
  <c r="AU58" i="37" s="1"/>
  <c r="BB58" i="37"/>
  <c r="AZ58" i="37"/>
  <c r="AP66" i="37"/>
  <c r="AO66" i="37"/>
  <c r="AQ66" i="37" s="1"/>
  <c r="AM66" i="37"/>
  <c r="AU66" i="37" s="1"/>
  <c r="BH80" i="37"/>
  <c r="AP92" i="37"/>
  <c r="BB92" i="37"/>
  <c r="AZ92" i="37"/>
  <c r="BB109" i="37"/>
  <c r="AZ109" i="37"/>
  <c r="AO109" i="37"/>
  <c r="AQ109" i="37" s="1"/>
  <c r="AM109" i="37"/>
  <c r="AU109" i="37" s="1"/>
  <c r="AM110" i="37"/>
  <c r="AU110" i="37" s="1"/>
  <c r="BB118" i="37"/>
  <c r="AZ118" i="37"/>
  <c r="AP118" i="37"/>
  <c r="AO118" i="37"/>
  <c r="AQ118" i="37" s="1"/>
  <c r="BB119" i="37"/>
  <c r="BG121" i="37"/>
  <c r="BA121" i="37" s="1"/>
  <c r="BD121" i="37" s="1"/>
  <c r="AO133" i="37"/>
  <c r="AQ133" i="37" s="1"/>
  <c r="AM133" i="37"/>
  <c r="AU133" i="37" s="1"/>
  <c r="AP133" i="37"/>
  <c r="BB133" i="37"/>
  <c r="AY136" i="37"/>
  <c r="BE136" i="37" s="1"/>
  <c r="AZ140" i="37"/>
  <c r="AY177" i="37"/>
  <c r="BE177" i="37" s="1"/>
  <c r="AP212" i="37"/>
  <c r="AM212" i="37"/>
  <c r="AU212" i="37" s="1"/>
  <c r="AZ212" i="37"/>
  <c r="BB212" i="37"/>
  <c r="AO212" i="37"/>
  <c r="AQ212" i="37" s="1"/>
  <c r="AO226" i="37"/>
  <c r="AQ226" i="37" s="1"/>
  <c r="AM226" i="37"/>
  <c r="AU226" i="37" s="1"/>
  <c r="BG235" i="37"/>
  <c r="BA235" i="37" s="1"/>
  <c r="BD235" i="37" s="1"/>
  <c r="AH238" i="37"/>
  <c r="BG251" i="37"/>
  <c r="BA251" i="37" s="1"/>
  <c r="BD251" i="37" s="1"/>
  <c r="BB289" i="37"/>
  <c r="AZ289" i="37"/>
  <c r="AO289" i="37"/>
  <c r="AQ289" i="37" s="1"/>
  <c r="AM289" i="37"/>
  <c r="AU289" i="37" s="1"/>
  <c r="AP289" i="37"/>
  <c r="AG296" i="37"/>
  <c r="AR296" i="37" s="1"/>
  <c r="BG296" i="37"/>
  <c r="BA296" i="37" s="1"/>
  <c r="BD296" i="37"/>
  <c r="AF296" i="37"/>
  <c r="AL296" i="37" s="1" a="1"/>
  <c r="AL296" i="37" s="1"/>
  <c r="AZ307" i="37"/>
  <c r="AZ364" i="37"/>
  <c r="AP364" i="37"/>
  <c r="AO364" i="37"/>
  <c r="AQ364" i="37" s="1"/>
  <c r="BB364" i="37"/>
  <c r="AM371" i="37"/>
  <c r="AU371" i="37" s="1"/>
  <c r="AG287" i="37"/>
  <c r="AY374" i="37"/>
  <c r="BE374" i="37" s="1"/>
  <c r="AY419" i="37"/>
  <c r="BE419" i="37" s="1"/>
  <c r="AF419" i="37"/>
  <c r="AL419" i="37" s="1" a="1"/>
  <c r="AL419" i="37" s="1"/>
  <c r="AY478" i="37"/>
  <c r="BE478" i="37" s="1"/>
  <c r="BG482" i="37"/>
  <c r="BA482" i="37" s="1"/>
  <c r="BD482" i="37" s="1"/>
  <c r="AG482" i="37"/>
  <c r="AR482" i="37" s="1"/>
  <c r="AP115" i="37"/>
  <c r="AO115" i="37"/>
  <c r="AQ115" i="37" s="1"/>
  <c r="AZ115" i="37"/>
  <c r="BB115" i="37"/>
  <c r="AZ159" i="37"/>
  <c r="BB159" i="37"/>
  <c r="AM162" i="37"/>
  <c r="AU162" i="37" s="1"/>
  <c r="BB162" i="37"/>
  <c r="AZ162" i="37"/>
  <c r="BG165" i="37"/>
  <c r="BA165" i="37" s="1"/>
  <c r="BD165" i="37"/>
  <c r="AG165" i="37"/>
  <c r="AR165" i="37" s="1"/>
  <c r="AZ183" i="37"/>
  <c r="BB183" i="37"/>
  <c r="AP183" i="37"/>
  <c r="AO183" i="37"/>
  <c r="AQ183" i="37" s="1"/>
  <c r="AM183" i="37"/>
  <c r="AU183" i="37" s="1"/>
  <c r="BB190" i="37"/>
  <c r="AZ190" i="37"/>
  <c r="AP190" i="37"/>
  <c r="AO190" i="37"/>
  <c r="AQ190" i="37" s="1"/>
  <c r="BG194" i="37"/>
  <c r="BA194" i="37" s="1"/>
  <c r="BD194" i="37" s="1"/>
  <c r="AG194" i="37"/>
  <c r="AR194" i="37" s="1"/>
  <c r="AG354" i="37"/>
  <c r="BG354" i="37"/>
  <c r="BA354" i="37" s="1"/>
  <c r="BD354" i="37" s="1"/>
  <c r="AP356" i="37"/>
  <c r="BB356" i="37"/>
  <c r="AO356" i="37"/>
  <c r="AQ356" i="37" s="1"/>
  <c r="AZ356" i="37"/>
  <c r="AM356" i="37"/>
  <c r="AU356" i="37" s="1"/>
  <c r="AF360" i="37"/>
  <c r="AL360" i="37" s="1" a="1"/>
  <c r="AL360" i="37" s="1"/>
  <c r="BG360" i="37"/>
  <c r="BA360" i="37" s="1"/>
  <c r="BD360" i="37" s="1"/>
  <c r="AM448" i="37"/>
  <c r="AU448" i="37" s="1"/>
  <c r="AZ448" i="37"/>
  <c r="AP448" i="37"/>
  <c r="BB448" i="37"/>
  <c r="AO448" i="37"/>
  <c r="AQ448" i="37" s="1"/>
  <c r="BB86" i="37"/>
  <c r="AZ86" i="37"/>
  <c r="BG98" i="37"/>
  <c r="BA98" i="37" s="1"/>
  <c r="BD98" i="37" s="1"/>
  <c r="AF128" i="37"/>
  <c r="AL128" i="37" s="1" a="1"/>
  <c r="AL128" i="37" s="1"/>
  <c r="BG186" i="37"/>
  <c r="BA186" i="37" s="1"/>
  <c r="BD186" i="37"/>
  <c r="AG186" i="37"/>
  <c r="AR186" i="37" s="1"/>
  <c r="AF186" i="37"/>
  <c r="AL186" i="37" s="1" a="1"/>
  <c r="AL186" i="37" s="1"/>
  <c r="BG192" i="37"/>
  <c r="BA192" i="37" s="1"/>
  <c r="BD192" i="37" s="1"/>
  <c r="AG192" i="37"/>
  <c r="AR192" i="37" s="1"/>
  <c r="AG207" i="37"/>
  <c r="AR207" i="37" s="1"/>
  <c r="AF207" i="37"/>
  <c r="AL207" i="37" s="1" a="1"/>
  <c r="AL207" i="37" s="1"/>
  <c r="AP237" i="37"/>
  <c r="AO237" i="37"/>
  <c r="AQ237" i="37" s="1"/>
  <c r="BB237" i="37"/>
  <c r="AZ237" i="37"/>
  <c r="AZ240" i="37"/>
  <c r="AP240" i="37"/>
  <c r="AO240" i="37"/>
  <c r="AQ240" i="37" s="1"/>
  <c r="AM240" i="37"/>
  <c r="AU240" i="37" s="1"/>
  <c r="BB240" i="37"/>
  <c r="AP260" i="37"/>
  <c r="AO260" i="37"/>
  <c r="AQ260" i="37" s="1"/>
  <c r="BB260" i="37"/>
  <c r="BG270" i="37"/>
  <c r="BA270" i="37" s="1"/>
  <c r="AF270" i="37"/>
  <c r="AL270" i="37" s="1" a="1"/>
  <c r="AL270" i="37" s="1"/>
  <c r="BD270" i="37"/>
  <c r="BG287" i="37"/>
  <c r="BA287" i="37" s="1"/>
  <c r="BD287" i="37" s="1"/>
  <c r="AI308" i="37"/>
  <c r="AJ308" i="37"/>
  <c r="AH308" i="37"/>
  <c r="AN308" i="37"/>
  <c r="BG316" i="37"/>
  <c r="BA316" i="37" s="1"/>
  <c r="BD316" i="37" s="1"/>
  <c r="AG316" i="37"/>
  <c r="AR316" i="37" s="1"/>
  <c r="AG331" i="37"/>
  <c r="AR331" i="37" s="1"/>
  <c r="BG331" i="37"/>
  <c r="BA331" i="37" s="1"/>
  <c r="BD331" i="37" s="1"/>
  <c r="AJ348" i="37"/>
  <c r="AI348" i="37"/>
  <c r="AH348" i="37"/>
  <c r="AN348" i="37"/>
  <c r="BX348" i="37"/>
  <c r="BG372" i="37"/>
  <c r="BA372" i="37" s="1"/>
  <c r="BD372" i="37" s="1"/>
  <c r="AG372" i="37"/>
  <c r="AR372" i="37" s="1"/>
  <c r="AG434" i="37"/>
  <c r="AR434" i="37" s="1"/>
  <c r="BG434" i="37"/>
  <c r="BA434" i="37" s="1"/>
  <c r="BD434" i="37"/>
  <c r="AF434" i="37"/>
  <c r="AL434" i="37" s="1" a="1"/>
  <c r="AL434" i="37" s="1"/>
  <c r="AZ449" i="37"/>
  <c r="AP449" i="37"/>
  <c r="AO449" i="37"/>
  <c r="AQ449" i="37" s="1"/>
  <c r="AM449" i="37"/>
  <c r="AU449" i="37" s="1"/>
  <c r="AO460" i="37"/>
  <c r="AQ460" i="37" s="1"/>
  <c r="AP460" i="37"/>
  <c r="AM460" i="37"/>
  <c r="AU460" i="37" s="1"/>
  <c r="AZ460" i="37"/>
  <c r="BB460" i="37"/>
  <c r="AP148" i="37"/>
  <c r="BB148" i="37"/>
  <c r="AO148" i="37"/>
  <c r="AQ148" i="37" s="1"/>
  <c r="AM148" i="37"/>
  <c r="AU148" i="37" s="1"/>
  <c r="AO162" i="37"/>
  <c r="AQ162" i="37" s="1"/>
  <c r="AP163" i="37"/>
  <c r="AO163" i="37"/>
  <c r="AQ163" i="37" s="1"/>
  <c r="AM163" i="37"/>
  <c r="AU163" i="37" s="1"/>
  <c r="BB163" i="37"/>
  <c r="AZ163" i="37"/>
  <c r="AO189" i="37"/>
  <c r="AQ189" i="37" s="1"/>
  <c r="AM189" i="37"/>
  <c r="AU189" i="37" s="1"/>
  <c r="BB189" i="37"/>
  <c r="AZ286" i="37"/>
  <c r="AM286" i="37"/>
  <c r="AU286" i="37" s="1"/>
  <c r="BB286" i="37"/>
  <c r="AZ290" i="37"/>
  <c r="AP290" i="37"/>
  <c r="AO290" i="37"/>
  <c r="AQ290" i="37" s="1"/>
  <c r="AM290" i="37"/>
  <c r="AU290" i="37" s="1"/>
  <c r="AZ297" i="37"/>
  <c r="AM297" i="37"/>
  <c r="AU297" i="37" s="1"/>
  <c r="BB297" i="37"/>
  <c r="AM328" i="37"/>
  <c r="AU328" i="37" s="1"/>
  <c r="BB328" i="37"/>
  <c r="AP328" i="37"/>
  <c r="AO328" i="37"/>
  <c r="AQ328" i="37" s="1"/>
  <c r="AZ328" i="37"/>
  <c r="AY339" i="37"/>
  <c r="BE339" i="37" s="1"/>
  <c r="AY348" i="37"/>
  <c r="BE348" i="37" s="1"/>
  <c r="BG426" i="37"/>
  <c r="BA426" i="37" s="1"/>
  <c r="AG426" i="37"/>
  <c r="AR426" i="37" s="1"/>
  <c r="BD426" i="37"/>
  <c r="AF426" i="37"/>
  <c r="AL426" i="37" s="1" a="1"/>
  <c r="AL426" i="37" s="1"/>
  <c r="AG480" i="37"/>
  <c r="AR480" i="37" s="1"/>
  <c r="BG480" i="37"/>
  <c r="BA480" i="37" s="1"/>
  <c r="BD480" i="37" s="1"/>
  <c r="AP101" i="37"/>
  <c r="AO101" i="37"/>
  <c r="AQ101" i="37" s="1"/>
  <c r="AZ101" i="37"/>
  <c r="AM115" i="37"/>
  <c r="AU115" i="37" s="1"/>
  <c r="AM146" i="37"/>
  <c r="AU146" i="37" s="1"/>
  <c r="BB146" i="37"/>
  <c r="AZ146" i="37"/>
  <c r="AM159" i="37"/>
  <c r="AU159" i="37" s="1"/>
  <c r="AP162" i="37"/>
  <c r="AM190" i="37"/>
  <c r="AU190" i="37" s="1"/>
  <c r="AP206" i="37"/>
  <c r="AO206" i="37"/>
  <c r="AQ206" i="37" s="1"/>
  <c r="AM206" i="37"/>
  <c r="AU206" i="37" s="1"/>
  <c r="BG207" i="37"/>
  <c r="BA207" i="37" s="1"/>
  <c r="BD207" i="37" s="1"/>
  <c r="BG208" i="37"/>
  <c r="BA208" i="37" s="1"/>
  <c r="AG208" i="37"/>
  <c r="AR208" i="37" s="1"/>
  <c r="AF208" i="37"/>
  <c r="AL208" i="37" s="1" a="1"/>
  <c r="AL208" i="37" s="1"/>
  <c r="BD208" i="37"/>
  <c r="AG239" i="37"/>
  <c r="AR239" i="37" s="1"/>
  <c r="BG239" i="37"/>
  <c r="BA239" i="37" s="1"/>
  <c r="BD239" i="37" s="1"/>
  <c r="AO297" i="37"/>
  <c r="AQ297" i="37" s="1"/>
  <c r="BG336" i="37"/>
  <c r="BA336" i="37" s="1"/>
  <c r="BD336" i="37" s="1"/>
  <c r="AG336" i="37"/>
  <c r="AR336" i="37" s="1"/>
  <c r="AM344" i="37"/>
  <c r="AU344" i="37" s="1"/>
  <c r="BB344" i="37"/>
  <c r="AZ344" i="37"/>
  <c r="AG396" i="37"/>
  <c r="AR396" i="37" s="1"/>
  <c r="AF396" i="37"/>
  <c r="AL396" i="37" s="1" a="1"/>
  <c r="AL396" i="37" s="1"/>
  <c r="AG421" i="37"/>
  <c r="AR421" i="37" s="1"/>
  <c r="BG421" i="37"/>
  <c r="BA421" i="37" s="1"/>
  <c r="BD421" i="37"/>
  <c r="AF421" i="37"/>
  <c r="AL421" i="37" s="1" a="1"/>
  <c r="AL421" i="37" s="1"/>
  <c r="BB449" i="37"/>
  <c r="AZ452" i="37"/>
  <c r="AO452" i="37"/>
  <c r="AQ452" i="37" s="1"/>
  <c r="BB452" i="37"/>
  <c r="AP452" i="37"/>
  <c r="AM452" i="37"/>
  <c r="AU452" i="37" s="1"/>
  <c r="AG461" i="37"/>
  <c r="AR461" i="37" s="1"/>
  <c r="BG461" i="37"/>
  <c r="BA461" i="37" s="1"/>
  <c r="BD461" i="37" s="1"/>
  <c r="AG209" i="37"/>
  <c r="AR209" i="37" s="1"/>
  <c r="BG229" i="37"/>
  <c r="BA229" i="37" s="1"/>
  <c r="BD229" i="37" s="1"/>
  <c r="AG229" i="37"/>
  <c r="AR229" i="37" s="1"/>
  <c r="AF229" i="37"/>
  <c r="AL229" i="37" s="1" a="1"/>
  <c r="AL229" i="37" s="1"/>
  <c r="AM255" i="37"/>
  <c r="AU255" i="37" s="1"/>
  <c r="BB255" i="37"/>
  <c r="AP343" i="37"/>
  <c r="AO343" i="37"/>
  <c r="AQ343" i="37" s="1"/>
  <c r="BB343" i="37"/>
  <c r="AZ343" i="37"/>
  <c r="AP99" i="37"/>
  <c r="AO99" i="37"/>
  <c r="AQ99" i="37" s="1"/>
  <c r="AM221" i="37"/>
  <c r="AU221" i="37" s="1"/>
  <c r="AZ542" i="37"/>
  <c r="AM542" i="37"/>
  <c r="AU542" i="37" s="1"/>
  <c r="BB542" i="37"/>
  <c r="AJ380" i="37"/>
  <c r="AI380" i="37"/>
  <c r="AN380" i="37"/>
  <c r="AY342" i="37"/>
  <c r="BE342" i="37" s="1"/>
  <c r="AZ399" i="37"/>
  <c r="AG436" i="37"/>
  <c r="AR436" i="37" s="1"/>
  <c r="BG436" i="37"/>
  <c r="BA436" i="37" s="1"/>
  <c r="BD436" i="37" s="1"/>
  <c r="AF436" i="37"/>
  <c r="AL436" i="37" s="1" a="1"/>
  <c r="AL436" i="37" s="1"/>
  <c r="AP457" i="37"/>
  <c r="BB457" i="37"/>
  <c r="AZ457" i="37"/>
  <c r="AO457" i="37"/>
  <c r="AQ457" i="37" s="1"/>
  <c r="AM457" i="37"/>
  <c r="AU457" i="37" s="1"/>
  <c r="AG496" i="37"/>
  <c r="AR496" i="37" s="1"/>
  <c r="BG496" i="37"/>
  <c r="BA496" i="37" s="1"/>
  <c r="BD496" i="37" s="1"/>
  <c r="AP78" i="37"/>
  <c r="AO78" i="37"/>
  <c r="AQ78" i="37" s="1"/>
  <c r="AJ112" i="37"/>
  <c r="AI112" i="37"/>
  <c r="AN112" i="37"/>
  <c r="AG338" i="37"/>
  <c r="AR338" i="37" s="1"/>
  <c r="AY429" i="37"/>
  <c r="BE429" i="37" s="1"/>
  <c r="AJ432" i="37"/>
  <c r="AI432" i="37"/>
  <c r="AN432" i="37"/>
  <c r="AG484" i="37"/>
  <c r="AR484" i="37" s="1"/>
  <c r="BG484" i="37"/>
  <c r="BA484" i="37" s="1"/>
  <c r="BD484" i="37" s="1"/>
  <c r="AG502" i="37"/>
  <c r="AR502" i="37" s="1"/>
  <c r="AG504" i="37"/>
  <c r="AR504" i="37" s="1"/>
  <c r="BG504" i="37"/>
  <c r="BA504" i="37" s="1"/>
  <c r="BD504" i="37" s="1"/>
  <c r="AY506" i="37"/>
  <c r="BE506" i="37" s="1"/>
  <c r="BB514" i="37"/>
  <c r="AP514" i="37"/>
  <c r="AZ514" i="37"/>
  <c r="AM514" i="37"/>
  <c r="AU514" i="37" s="1"/>
  <c r="AO514" i="37"/>
  <c r="AQ514" i="37" s="1"/>
  <c r="AP155" i="37"/>
  <c r="AO155" i="37"/>
  <c r="AQ155" i="37" s="1"/>
  <c r="BB155" i="37"/>
  <c r="AZ191" i="37"/>
  <c r="AO191" i="37"/>
  <c r="AQ191" i="37" s="1"/>
  <c r="AM191" i="37"/>
  <c r="AU191" i="37" s="1"/>
  <c r="BG216" i="37"/>
  <c r="BA216" i="37" s="1"/>
  <c r="BD216" i="37" s="1"/>
  <c r="AG216" i="37"/>
  <c r="AR216" i="37" s="1"/>
  <c r="AP347" i="37"/>
  <c r="AO347" i="37"/>
  <c r="AQ347" i="37" s="1"/>
  <c r="BB347" i="37"/>
  <c r="AM347" i="37"/>
  <c r="AU347" i="37" s="1"/>
  <c r="AZ366" i="37"/>
  <c r="BB366" i="37"/>
  <c r="AP366" i="37"/>
  <c r="AO366" i="37"/>
  <c r="AQ366" i="37" s="1"/>
  <c r="AY380" i="37"/>
  <c r="BE380" i="37" s="1"/>
  <c r="AG393" i="37"/>
  <c r="AR393" i="37" s="1"/>
  <c r="AG404" i="37"/>
  <c r="AR404" i="37" s="1"/>
  <c r="BG404" i="37"/>
  <c r="BA404" i="37" s="1"/>
  <c r="BD404" i="37" s="1"/>
  <c r="AO446" i="37"/>
  <c r="AQ446" i="37" s="1"/>
  <c r="AM446" i="37"/>
  <c r="AU446" i="37" s="1"/>
  <c r="BB446" i="37"/>
  <c r="AZ446" i="37"/>
  <c r="BG502" i="37"/>
  <c r="BA502" i="37" s="1"/>
  <c r="BD502" i="37" s="1"/>
  <c r="AM67" i="37"/>
  <c r="AU67" i="37" s="1"/>
  <c r="AM122" i="37"/>
  <c r="AU122" i="37" s="1"/>
  <c r="AP171" i="37"/>
  <c r="AO171" i="37"/>
  <c r="AQ171" i="37" s="1"/>
  <c r="AZ171" i="37"/>
  <c r="AM261" i="37"/>
  <c r="AU261" i="37" s="1"/>
  <c r="AM266" i="37"/>
  <c r="AU266" i="37" s="1"/>
  <c r="BB266" i="37"/>
  <c r="AZ266" i="37"/>
  <c r="AG383" i="37"/>
  <c r="AR383" i="37" s="1"/>
  <c r="AF383" i="37"/>
  <c r="AL383" i="37" s="1" a="1"/>
  <c r="AL383" i="37" s="1"/>
  <c r="BB472" i="37"/>
  <c r="AP472" i="37"/>
  <c r="AZ472" i="37"/>
  <c r="AO472" i="37"/>
  <c r="AQ472" i="37" s="1"/>
  <c r="AP532" i="37"/>
  <c r="AM532" i="37"/>
  <c r="AU532" i="37" s="1"/>
  <c r="AZ532" i="37"/>
  <c r="BB532" i="37"/>
  <c r="AM31" i="37"/>
  <c r="AU31" i="37" s="1"/>
  <c r="AP31" i="37"/>
  <c r="AO31" i="37"/>
  <c r="AQ31" i="37" s="1"/>
  <c r="AO33" i="37"/>
  <c r="AQ33" i="37" s="1"/>
  <c r="AM53" i="37"/>
  <c r="AU53" i="37" s="1"/>
  <c r="AM62" i="37"/>
  <c r="AU62" i="37" s="1"/>
  <c r="BB62" i="37"/>
  <c r="BG116" i="37"/>
  <c r="BA116" i="37" s="1"/>
  <c r="BD116" i="37" s="1"/>
  <c r="AO122" i="37"/>
  <c r="AQ122" i="37" s="1"/>
  <c r="AP131" i="37"/>
  <c r="AO131" i="37"/>
  <c r="AQ131" i="37" s="1"/>
  <c r="BB134" i="37"/>
  <c r="AZ134" i="37"/>
  <c r="AO142" i="37"/>
  <c r="AQ142" i="37" s="1"/>
  <c r="AM155" i="37"/>
  <c r="AU155" i="37" s="1"/>
  <c r="BG185" i="37"/>
  <c r="BA185" i="37" s="1"/>
  <c r="BD185" i="37" s="1"/>
  <c r="AP191" i="37"/>
  <c r="BG193" i="37"/>
  <c r="BA193" i="37" s="1"/>
  <c r="BD193" i="37" s="1"/>
  <c r="AZ197" i="37"/>
  <c r="AO217" i="37"/>
  <c r="AQ217" i="37" s="1"/>
  <c r="AM217" i="37"/>
  <c r="AU217" i="37" s="1"/>
  <c r="AO221" i="37"/>
  <c r="AQ221" i="37" s="1"/>
  <c r="AP234" i="37"/>
  <c r="AO234" i="37"/>
  <c r="AQ234" i="37" s="1"/>
  <c r="BB234" i="37"/>
  <c r="AO246" i="37"/>
  <c r="AQ246" i="37" s="1"/>
  <c r="AM247" i="37"/>
  <c r="AU247" i="37" s="1"/>
  <c r="AM251" i="37"/>
  <c r="AU251" i="37" s="1"/>
  <c r="BB251" i="37"/>
  <c r="AP255" i="37"/>
  <c r="AO261" i="37"/>
  <c r="AQ261" i="37" s="1"/>
  <c r="AO266" i="37"/>
  <c r="AQ266" i="37" s="1"/>
  <c r="BG278" i="37"/>
  <c r="BA278" i="37" s="1"/>
  <c r="BD278" i="37" s="1"/>
  <c r="AP281" i="37"/>
  <c r="AO281" i="37"/>
  <c r="AQ281" i="37" s="1"/>
  <c r="BB281" i="37"/>
  <c r="AZ281" i="37"/>
  <c r="BG305" i="37"/>
  <c r="BA305" i="37" s="1"/>
  <c r="BD305" i="37" s="1"/>
  <c r="AG305" i="37"/>
  <c r="AR305" i="37" s="1"/>
  <c r="AF305" i="37"/>
  <c r="AL305" i="37" s="1" a="1"/>
  <c r="AL305" i="37" s="1"/>
  <c r="AF310" i="37"/>
  <c r="AL310" i="37" s="1" a="1"/>
  <c r="AL310" i="37" s="1"/>
  <c r="BG320" i="37"/>
  <c r="BA320" i="37" s="1"/>
  <c r="BD320" i="37" s="1"/>
  <c r="AG333" i="37"/>
  <c r="AM343" i="37"/>
  <c r="AU343" i="37" s="1"/>
  <c r="AM366" i="37"/>
  <c r="AU366" i="37" s="1"/>
  <c r="BB370" i="37"/>
  <c r="AO370" i="37"/>
  <c r="AQ370" i="37" s="1"/>
  <c r="AM370" i="37"/>
  <c r="AU370" i="37" s="1"/>
  <c r="AZ370" i="37"/>
  <c r="BG383" i="37"/>
  <c r="BA383" i="37" s="1"/>
  <c r="BD383" i="37" s="1"/>
  <c r="AM399" i="37"/>
  <c r="AU399" i="37" s="1"/>
  <c r="AZ430" i="37"/>
  <c r="BB430" i="37"/>
  <c r="AM430" i="37"/>
  <c r="AU430" i="37" s="1"/>
  <c r="AP430" i="37"/>
  <c r="AO430" i="37"/>
  <c r="AQ430" i="37" s="1"/>
  <c r="AP446" i="37"/>
  <c r="AO494" i="37"/>
  <c r="AQ494" i="37" s="1"/>
  <c r="AO532" i="37"/>
  <c r="AQ532" i="37" s="1"/>
  <c r="AP542" i="37"/>
  <c r="AP33" i="37"/>
  <c r="AM51" i="37"/>
  <c r="AU51" i="37" s="1"/>
  <c r="AZ51" i="37"/>
  <c r="AO67" i="37"/>
  <c r="AQ67" i="37" s="1"/>
  <c r="BG68" i="37"/>
  <c r="BA68" i="37" s="1"/>
  <c r="BD68" i="37" s="1"/>
  <c r="AM78" i="37"/>
  <c r="AU78" i="37" s="1"/>
  <c r="AP83" i="37"/>
  <c r="AO83" i="37"/>
  <c r="AQ83" i="37" s="1"/>
  <c r="AF88" i="37"/>
  <c r="AL88" i="37" s="1" a="1"/>
  <c r="AL88" i="37" s="1"/>
  <c r="AM99" i="37"/>
  <c r="AU99" i="37" s="1"/>
  <c r="AZ103" i="37"/>
  <c r="AP103" i="37"/>
  <c r="AO103" i="37"/>
  <c r="AQ103" i="37" s="1"/>
  <c r="AP122" i="37"/>
  <c r="AP126" i="37"/>
  <c r="AO126" i="37"/>
  <c r="AQ126" i="37" s="1"/>
  <c r="AM171" i="37"/>
  <c r="AU171" i="37" s="1"/>
  <c r="AG174" i="37"/>
  <c r="BG174" i="37"/>
  <c r="BA174" i="37" s="1"/>
  <c r="BD174" i="37" s="1"/>
  <c r="BG188" i="37"/>
  <c r="BA188" i="37" s="1"/>
  <c r="BD188" i="37"/>
  <c r="AM194" i="37"/>
  <c r="AU194" i="37" s="1"/>
  <c r="BG200" i="37"/>
  <c r="BA200" i="37" s="1"/>
  <c r="BD200" i="37" s="1"/>
  <c r="AP204" i="37"/>
  <c r="AZ204" i="37"/>
  <c r="AM210" i="37"/>
  <c r="AU210" i="37" s="1"/>
  <c r="AO210" i="37"/>
  <c r="AQ210" i="37" s="1"/>
  <c r="AP210" i="37"/>
  <c r="AP221" i="37"/>
  <c r="AM234" i="37"/>
  <c r="AU234" i="37" s="1"/>
  <c r="BB242" i="37"/>
  <c r="AO242" i="37"/>
  <c r="AQ242" i="37" s="1"/>
  <c r="AP242" i="37"/>
  <c r="AP261" i="37"/>
  <c r="AP266" i="37"/>
  <c r="BG279" i="37"/>
  <c r="BA279" i="37" s="1"/>
  <c r="BD279" i="37" s="1"/>
  <c r="AM280" i="37"/>
  <c r="AU280" i="37" s="1"/>
  <c r="BB282" i="37"/>
  <c r="AZ282" i="37"/>
  <c r="AO282" i="37"/>
  <c r="AQ282" i="37" s="1"/>
  <c r="AP282" i="37"/>
  <c r="AG303" i="37"/>
  <c r="AR303" i="37" s="1"/>
  <c r="AZ347" i="37"/>
  <c r="BG358" i="37"/>
  <c r="BA358" i="37" s="1"/>
  <c r="BD358" i="37" s="1"/>
  <c r="BG387" i="37"/>
  <c r="BA387" i="37" s="1"/>
  <c r="BD387" i="37" s="1"/>
  <c r="AG387" i="37"/>
  <c r="AR387" i="37" s="1"/>
  <c r="AP402" i="37"/>
  <c r="AO402" i="37"/>
  <c r="AQ402" i="37" s="1"/>
  <c r="AM402" i="37"/>
  <c r="AU402" i="37" s="1"/>
  <c r="AP416" i="37"/>
  <c r="AZ416" i="37"/>
  <c r="AO416" i="37"/>
  <c r="AQ416" i="37" s="1"/>
  <c r="BB416" i="37"/>
  <c r="AG439" i="37"/>
  <c r="AG459" i="37"/>
  <c r="AR459" i="37" s="1"/>
  <c r="BG459" i="37"/>
  <c r="BA459" i="37" s="1"/>
  <c r="BD459" i="37" s="1"/>
  <c r="BG411" i="37"/>
  <c r="BA411" i="37" s="1"/>
  <c r="BD411" i="37"/>
  <c r="AG411" i="37"/>
  <c r="AR411" i="37" s="1"/>
  <c r="AM35" i="37"/>
  <c r="AU35" i="37" s="1"/>
  <c r="AZ35" i="37"/>
  <c r="AZ351" i="37"/>
  <c r="BB351" i="37"/>
  <c r="AM397" i="37"/>
  <c r="AU397" i="37" s="1"/>
  <c r="AP397" i="37"/>
  <c r="AO397" i="37"/>
  <c r="AQ397" i="37" s="1"/>
  <c r="BB397" i="37"/>
  <c r="AZ397" i="37"/>
  <c r="AY432" i="37"/>
  <c r="BE432" i="37" s="1"/>
  <c r="AM466" i="37"/>
  <c r="AU466" i="37" s="1"/>
  <c r="AP466" i="37"/>
  <c r="AZ466" i="37"/>
  <c r="AO466" i="37"/>
  <c r="AQ466" i="37" s="1"/>
  <c r="BB466" i="37"/>
  <c r="AZ22" i="37"/>
  <c r="BB22" i="37"/>
  <c r="AM55" i="37"/>
  <c r="AU55" i="37" s="1"/>
  <c r="AP55" i="37"/>
  <c r="AO55" i="37"/>
  <c r="AQ55" i="37" s="1"/>
  <c r="AM142" i="37"/>
  <c r="AU142" i="37" s="1"/>
  <c r="AG167" i="37"/>
  <c r="AR167" i="37" s="1"/>
  <c r="BG167" i="37"/>
  <c r="BA167" i="37" s="1"/>
  <c r="BD167" i="37" s="1"/>
  <c r="AP203" i="37"/>
  <c r="AO203" i="37"/>
  <c r="AQ203" i="37" s="1"/>
  <c r="AM203" i="37"/>
  <c r="AU203" i="37" s="1"/>
  <c r="AM246" i="37"/>
  <c r="AU246" i="37" s="1"/>
  <c r="AZ246" i="37"/>
  <c r="AH380" i="37"/>
  <c r="AF390" i="37"/>
  <c r="AL390" i="37" s="1" a="1"/>
  <c r="AL390" i="37" s="1"/>
  <c r="AY390" i="37"/>
  <c r="BE390" i="37" s="1"/>
  <c r="AO35" i="37"/>
  <c r="AQ35" i="37" s="1"/>
  <c r="AZ71" i="37"/>
  <c r="AP71" i="37"/>
  <c r="AO71" i="37"/>
  <c r="AQ71" i="37" s="1"/>
  <c r="AP85" i="37"/>
  <c r="AO85" i="37"/>
  <c r="AQ85" i="37" s="1"/>
  <c r="AP94" i="37"/>
  <c r="AO94" i="37"/>
  <c r="AQ94" i="37" s="1"/>
  <c r="AP108" i="37"/>
  <c r="BG113" i="37"/>
  <c r="BA113" i="37" s="1"/>
  <c r="BD113" i="37" s="1"/>
  <c r="AP180" i="37"/>
  <c r="BG209" i="37"/>
  <c r="BA209" i="37" s="1"/>
  <c r="BD209" i="37" s="1"/>
  <c r="AG241" i="37"/>
  <c r="AR241" i="37" s="1"/>
  <c r="AF241" i="37"/>
  <c r="AL241" i="37" s="1" a="1"/>
  <c r="AL241" i="37" s="1"/>
  <c r="BB250" i="37"/>
  <c r="AO255" i="37"/>
  <c r="AQ255" i="37" s="1"/>
  <c r="AZ256" i="37"/>
  <c r="AP256" i="37"/>
  <c r="AF265" i="37"/>
  <c r="AL265" i="37" s="1" a="1"/>
  <c r="AL265" i="37" s="1"/>
  <c r="AO268" i="37"/>
  <c r="AQ268" i="37" s="1"/>
  <c r="BB268" i="37"/>
  <c r="AZ268" i="37"/>
  <c r="AF302" i="37"/>
  <c r="AL302" i="37" s="1" a="1"/>
  <c r="AL302" i="37" s="1"/>
  <c r="BG302" i="37"/>
  <c r="BA302" i="37" s="1"/>
  <c r="BD302" i="37" s="1"/>
  <c r="BG321" i="37"/>
  <c r="BA321" i="37" s="1"/>
  <c r="BD321" i="37" s="1"/>
  <c r="AG321" i="37"/>
  <c r="AR321" i="37" s="1"/>
  <c r="BG338" i="37"/>
  <c r="BA338" i="37" s="1"/>
  <c r="BD338" i="37" s="1"/>
  <c r="AM351" i="37"/>
  <c r="AU351" i="37" s="1"/>
  <c r="AM392" i="37"/>
  <c r="AU392" i="37" s="1"/>
  <c r="AP392" i="37"/>
  <c r="AO392" i="37"/>
  <c r="AQ392" i="37" s="1"/>
  <c r="BB392" i="37"/>
  <c r="BG393" i="37"/>
  <c r="BA393" i="37" s="1"/>
  <c r="BD393" i="37" s="1"/>
  <c r="AZ421" i="37"/>
  <c r="BB421" i="37"/>
  <c r="AZ424" i="37"/>
  <c r="BB424" i="37"/>
  <c r="AP424" i="37"/>
  <c r="AP468" i="37"/>
  <c r="AO468" i="37"/>
  <c r="AQ468" i="37" s="1"/>
  <c r="AZ468" i="37"/>
  <c r="AM468" i="37"/>
  <c r="AU468" i="37" s="1"/>
  <c r="BB468" i="37"/>
  <c r="AM472" i="37"/>
  <c r="AU472" i="37" s="1"/>
  <c r="BB490" i="37"/>
  <c r="AM490" i="37"/>
  <c r="AU490" i="37" s="1"/>
  <c r="AP490" i="37"/>
  <c r="AO490" i="37"/>
  <c r="AQ490" i="37" s="1"/>
  <c r="AZ490" i="37"/>
  <c r="AZ494" i="37"/>
  <c r="AM494" i="37"/>
  <c r="AU494" i="37" s="1"/>
  <c r="BB494" i="37"/>
  <c r="AO542" i="37"/>
  <c r="AQ542" i="37" s="1"/>
  <c r="AP35" i="37"/>
  <c r="BG44" i="37"/>
  <c r="BA44" i="37" s="1"/>
  <c r="BD44" i="37" s="1"/>
  <c r="BH432" i="37"/>
  <c r="AM29" i="37"/>
  <c r="AU29" i="37" s="1"/>
  <c r="AM38" i="37"/>
  <c r="AU38" i="37" s="1"/>
  <c r="BB38" i="37"/>
  <c r="AM40" i="37"/>
  <c r="AU40" i="37" s="1"/>
  <c r="AO53" i="37"/>
  <c r="AQ53" i="37" s="1"/>
  <c r="AO62" i="37"/>
  <c r="AQ62" i="37" s="1"/>
  <c r="AP65" i="37"/>
  <c r="AO65" i="37"/>
  <c r="AQ65" i="37" s="1"/>
  <c r="AM65" i="37"/>
  <c r="AU65" i="37" s="1"/>
  <c r="AP67" i="37"/>
  <c r="AM71" i="37"/>
  <c r="AU71" i="37" s="1"/>
  <c r="AP76" i="37"/>
  <c r="AZ79" i="37"/>
  <c r="BB79" i="37"/>
  <c r="AM85" i="37"/>
  <c r="AU85" i="37" s="1"/>
  <c r="AM94" i="37"/>
  <c r="AU94" i="37" s="1"/>
  <c r="AZ95" i="37"/>
  <c r="BB95" i="37"/>
  <c r="BG105" i="37"/>
  <c r="BA105" i="37" s="1"/>
  <c r="BD105" i="37" s="1"/>
  <c r="AM108" i="37"/>
  <c r="AU108" i="37" s="1"/>
  <c r="AY108" i="37" s="1"/>
  <c r="BE108" i="37" s="1"/>
  <c r="BH112" i="37"/>
  <c r="BG114" i="37"/>
  <c r="BA114" i="37" s="1"/>
  <c r="BD114" i="37" s="1"/>
  <c r="AP117" i="37"/>
  <c r="AO117" i="37"/>
  <c r="AQ117" i="37" s="1"/>
  <c r="AZ143" i="37"/>
  <c r="BG161" i="37"/>
  <c r="BA161" i="37" s="1"/>
  <c r="BD161" i="37" s="1"/>
  <c r="AM180" i="37"/>
  <c r="AU180" i="37" s="1"/>
  <c r="BB214" i="37"/>
  <c r="AM235" i="37"/>
  <c r="AU235" i="37" s="1"/>
  <c r="AM243" i="37"/>
  <c r="AU243" i="37" s="1"/>
  <c r="AP243" i="37"/>
  <c r="AO243" i="37"/>
  <c r="AQ243" i="37" s="1"/>
  <c r="AO247" i="37"/>
  <c r="AQ247" i="37" s="1"/>
  <c r="AO250" i="37"/>
  <c r="AQ250" i="37" s="1"/>
  <c r="AM256" i="37"/>
  <c r="AU256" i="37" s="1"/>
  <c r="AM268" i="37"/>
  <c r="AU268" i="37" s="1"/>
  <c r="BB269" i="37"/>
  <c r="AO269" i="37"/>
  <c r="AQ269" i="37" s="1"/>
  <c r="AM269" i="37"/>
  <c r="AU269" i="37" s="1"/>
  <c r="AZ269" i="37"/>
  <c r="AM283" i="37"/>
  <c r="AU283" i="37" s="1"/>
  <c r="AP283" i="37"/>
  <c r="AO283" i="37"/>
  <c r="AQ283" i="37" s="1"/>
  <c r="BG291" i="37"/>
  <c r="BA291" i="37" s="1"/>
  <c r="BD291" i="37" s="1"/>
  <c r="AF291" i="37"/>
  <c r="AL291" i="37" s="1" a="1"/>
  <c r="AL291" i="37" s="1"/>
  <c r="AP304" i="37"/>
  <c r="AZ304" i="37"/>
  <c r="AO304" i="37"/>
  <c r="AQ304" i="37" s="1"/>
  <c r="BG308" i="37"/>
  <c r="BA308" i="37" s="1"/>
  <c r="BD308" i="37" s="1"/>
  <c r="AG319" i="37"/>
  <c r="AR319" i="37" s="1"/>
  <c r="BG319" i="37"/>
  <c r="BA319" i="37" s="1"/>
  <c r="BD319" i="37" s="1"/>
  <c r="BG333" i="37"/>
  <c r="BA333" i="37" s="1"/>
  <c r="BD333" i="37" s="1"/>
  <c r="AP351" i="37"/>
  <c r="BB386" i="37"/>
  <c r="AZ386" i="37"/>
  <c r="AZ396" i="37"/>
  <c r="AM396" i="37"/>
  <c r="AU396" i="37" s="1"/>
  <c r="BB396" i="37"/>
  <c r="AO399" i="37"/>
  <c r="AQ399" i="37" s="1"/>
  <c r="BG406" i="37"/>
  <c r="BA406" i="37" s="1"/>
  <c r="BD406" i="37" s="1"/>
  <c r="AG406" i="37"/>
  <c r="AR406" i="37" s="1"/>
  <c r="AF406" i="37"/>
  <c r="AL406" i="37" s="1" a="1"/>
  <c r="AL406" i="37" s="1"/>
  <c r="AO410" i="37"/>
  <c r="AQ410" i="37" s="1"/>
  <c r="AM410" i="37"/>
  <c r="AU410" i="37" s="1"/>
  <c r="AZ410" i="37"/>
  <c r="AP413" i="37"/>
  <c r="AO413" i="37"/>
  <c r="AQ413" i="37" s="1"/>
  <c r="AM413" i="37"/>
  <c r="AU413" i="37" s="1"/>
  <c r="BB413" i="37"/>
  <c r="AM421" i="37"/>
  <c r="AU421" i="37" s="1"/>
  <c r="AO424" i="37"/>
  <c r="AQ424" i="37" s="1"/>
  <c r="AG453" i="37"/>
  <c r="AR453" i="37" s="1"/>
  <c r="AZ461" i="37"/>
  <c r="AP461" i="37"/>
  <c r="BB461" i="37"/>
  <c r="AM461" i="37"/>
  <c r="AU461" i="37" s="1"/>
  <c r="AO330" i="37"/>
  <c r="AQ330" i="37" s="1"/>
  <c r="AP330" i="37"/>
  <c r="AM330" i="37"/>
  <c r="AU330" i="37" s="1"/>
  <c r="BG388" i="37"/>
  <c r="BA388" i="37" s="1"/>
  <c r="BD388" i="37"/>
  <c r="AG388" i="37"/>
  <c r="AR388" i="37" s="1"/>
  <c r="AF388" i="37"/>
  <c r="AL388" i="37" s="1" a="1"/>
  <c r="AL388" i="37" s="1"/>
  <c r="AP75" i="37"/>
  <c r="AO75" i="37"/>
  <c r="AQ75" i="37" s="1"/>
  <c r="AP91" i="37"/>
  <c r="AO91" i="37"/>
  <c r="AQ91" i="37" s="1"/>
  <c r="AP107" i="37"/>
  <c r="AO107" i="37"/>
  <c r="AQ107" i="37" s="1"/>
  <c r="AP123" i="37"/>
  <c r="AO123" i="37"/>
  <c r="AQ123" i="37" s="1"/>
  <c r="BD220" i="37"/>
  <c r="AP222" i="37"/>
  <c r="AO222" i="37"/>
  <c r="AQ222" i="37" s="1"/>
  <c r="BG233" i="37"/>
  <c r="BA233" i="37" s="1"/>
  <c r="BD233" i="37"/>
  <c r="AP252" i="37"/>
  <c r="AO252" i="37"/>
  <c r="AQ252" i="37" s="1"/>
  <c r="AM252" i="37"/>
  <c r="AU252" i="37" s="1"/>
  <c r="AM270" i="37"/>
  <c r="AU270" i="37" s="1"/>
  <c r="AY270" i="37" s="1"/>
  <c r="BE270" i="37" s="1"/>
  <c r="AM279" i="37"/>
  <c r="AU279" i="37" s="1"/>
  <c r="AP279" i="37"/>
  <c r="AZ319" i="37"/>
  <c r="AP319" i="37"/>
  <c r="BG339" i="37"/>
  <c r="BA339" i="37" s="1"/>
  <c r="BD339" i="37" s="1"/>
  <c r="AO346" i="37"/>
  <c r="AQ346" i="37" s="1"/>
  <c r="AZ346" i="37"/>
  <c r="BB346" i="37"/>
  <c r="AZ354" i="37"/>
  <c r="AP354" i="37"/>
  <c r="AM355" i="37"/>
  <c r="AU355" i="37" s="1"/>
  <c r="AP355" i="37"/>
  <c r="AO355" i="37"/>
  <c r="AQ355" i="37" s="1"/>
  <c r="AZ355" i="37"/>
  <c r="AP372" i="37"/>
  <c r="BB372" i="37"/>
  <c r="AZ372" i="37"/>
  <c r="AG373" i="37"/>
  <c r="AR373" i="37" s="1"/>
  <c r="AF373" i="37"/>
  <c r="AL373" i="37" s="1" a="1"/>
  <c r="AL373" i="37" s="1"/>
  <c r="BG373" i="37"/>
  <c r="BA373" i="37" s="1"/>
  <c r="BD373" i="37" s="1"/>
  <c r="AP387" i="37"/>
  <c r="BB387" i="37"/>
  <c r="BB401" i="37"/>
  <c r="AZ401" i="37"/>
  <c r="AP401" i="37"/>
  <c r="BG435" i="37"/>
  <c r="BA435" i="37" s="1"/>
  <c r="BD435" i="37" s="1"/>
  <c r="AG435" i="37"/>
  <c r="AR435" i="37" s="1"/>
  <c r="AZ512" i="37"/>
  <c r="AO512" i="37"/>
  <c r="AQ512" i="37" s="1"/>
  <c r="AM512" i="37"/>
  <c r="AU512" i="37" s="1"/>
  <c r="AP512" i="37"/>
  <c r="BB512" i="37"/>
  <c r="AM267" i="37"/>
  <c r="AU267" i="37" s="1"/>
  <c r="AP267" i="37"/>
  <c r="AO267" i="37"/>
  <c r="AQ267" i="37" s="1"/>
  <c r="AG309" i="37"/>
  <c r="BG309" i="37"/>
  <c r="BA309" i="37" s="1"/>
  <c r="BD309" i="37" s="1"/>
  <c r="AZ367" i="37"/>
  <c r="AO367" i="37"/>
  <c r="AQ367" i="37" s="1"/>
  <c r="AP367" i="37"/>
  <c r="BB367" i="37"/>
  <c r="AG376" i="37"/>
  <c r="AR376" i="37" s="1"/>
  <c r="AY395" i="37"/>
  <c r="BE395" i="37" s="1"/>
  <c r="AP407" i="37"/>
  <c r="AO407" i="37"/>
  <c r="AQ407" i="37" s="1"/>
  <c r="BB407" i="37"/>
  <c r="AZ453" i="37"/>
  <c r="BB453" i="37"/>
  <c r="BB474" i="37"/>
  <c r="AZ474" i="37"/>
  <c r="AM474" i="37"/>
  <c r="AU474" i="37" s="1"/>
  <c r="AP499" i="37"/>
  <c r="AO499" i="37"/>
  <c r="AQ499" i="37" s="1"/>
  <c r="AM499" i="37"/>
  <c r="AU499" i="37" s="1"/>
  <c r="BB499" i="37"/>
  <c r="AZ499" i="37"/>
  <c r="AP139" i="37"/>
  <c r="AO139" i="37"/>
  <c r="AQ139" i="37" s="1"/>
  <c r="AP262" i="37"/>
  <c r="AG273" i="37"/>
  <c r="AR273" i="37" s="1"/>
  <c r="BG273" i="37"/>
  <c r="BA273" i="37" s="1"/>
  <c r="BD273" i="37"/>
  <c r="AZ321" i="37"/>
  <c r="BB321" i="37"/>
  <c r="AP321" i="37"/>
  <c r="AP322" i="37"/>
  <c r="AO322" i="37"/>
  <c r="AQ322" i="37" s="1"/>
  <c r="AG325" i="37"/>
  <c r="AR325" i="37" s="1"/>
  <c r="BG326" i="37"/>
  <c r="BA326" i="37" s="1"/>
  <c r="BD326" i="37" s="1"/>
  <c r="AG326" i="37"/>
  <c r="AR326" i="37" s="1"/>
  <c r="AM360" i="37"/>
  <c r="AU360" i="37" s="1"/>
  <c r="AY360" i="37" s="1"/>
  <c r="BE360" i="37" s="1"/>
  <c r="AZ360" i="37"/>
  <c r="AP360" i="37"/>
  <c r="BG376" i="37"/>
  <c r="BA376" i="37" s="1"/>
  <c r="BD376" i="37" s="1"/>
  <c r="AM387" i="37"/>
  <c r="AU387" i="37" s="1"/>
  <c r="AF417" i="37"/>
  <c r="AL417" i="37" s="1" a="1"/>
  <c r="AL417" i="37" s="1"/>
  <c r="BG417" i="37"/>
  <c r="BA417" i="37" s="1"/>
  <c r="BD417" i="37" s="1"/>
  <c r="AM431" i="37"/>
  <c r="AU431" i="37" s="1"/>
  <c r="AO431" i="37"/>
  <c r="AQ431" i="37" s="1"/>
  <c r="BB431" i="37"/>
  <c r="AZ431" i="37"/>
  <c r="AM453" i="37"/>
  <c r="AU453" i="37" s="1"/>
  <c r="AZ455" i="37"/>
  <c r="AO455" i="37"/>
  <c r="AQ455" i="37" s="1"/>
  <c r="AM455" i="37"/>
  <c r="AU455" i="37" s="1"/>
  <c r="BB455" i="37"/>
  <c r="AG465" i="37"/>
  <c r="AR465" i="37" s="1"/>
  <c r="BG465" i="37"/>
  <c r="BA465" i="37" s="1"/>
  <c r="BD465" i="37" s="1"/>
  <c r="AO474" i="37"/>
  <c r="AQ474" i="37" s="1"/>
  <c r="BG503" i="37"/>
  <c r="BA503" i="37" s="1"/>
  <c r="BD503" i="37" s="1"/>
  <c r="AF503" i="37"/>
  <c r="AL503" i="37" s="1" a="1"/>
  <c r="AL503" i="37" s="1"/>
  <c r="AM529" i="37"/>
  <c r="AU529" i="37" s="1"/>
  <c r="AO529" i="37"/>
  <c r="AQ529" i="37" s="1"/>
  <c r="BB529" i="37"/>
  <c r="AZ529" i="37"/>
  <c r="AZ25" i="37"/>
  <c r="AZ72" i="37"/>
  <c r="AZ80" i="37"/>
  <c r="AZ88" i="37"/>
  <c r="AZ96" i="37"/>
  <c r="AZ104" i="37"/>
  <c r="AZ112" i="37"/>
  <c r="AZ120" i="37"/>
  <c r="AZ128" i="37"/>
  <c r="AZ136" i="37"/>
  <c r="AZ144" i="37"/>
  <c r="AZ152" i="37"/>
  <c r="AZ160" i="37"/>
  <c r="AZ168" i="37"/>
  <c r="AP271" i="37"/>
  <c r="AO271" i="37"/>
  <c r="AQ271" i="37" s="1"/>
  <c r="AO276" i="37"/>
  <c r="AQ276" i="37" s="1"/>
  <c r="AO292" i="37"/>
  <c r="AQ292" i="37" s="1"/>
  <c r="AP292" i="37"/>
  <c r="AM302" i="37"/>
  <c r="AU302" i="37" s="1"/>
  <c r="AY302" i="37" s="1"/>
  <c r="BE302" i="37" s="1"/>
  <c r="AZ302" i="37"/>
  <c r="AM323" i="37"/>
  <c r="AU323" i="37" s="1"/>
  <c r="AY323" i="37" s="1"/>
  <c r="BE323" i="37" s="1"/>
  <c r="AZ332" i="37"/>
  <c r="AO332" i="37"/>
  <c r="AQ332" i="37" s="1"/>
  <c r="AM332" i="37"/>
  <c r="AU332" i="37" s="1"/>
  <c r="AP338" i="37"/>
  <c r="AZ338" i="37"/>
  <c r="AG363" i="37"/>
  <c r="AR363" i="37" s="1"/>
  <c r="AF384" i="37"/>
  <c r="AL384" i="37" s="1" a="1"/>
  <c r="AL384" i="37" s="1"/>
  <c r="AG414" i="37"/>
  <c r="AR414" i="37" s="1"/>
  <c r="BG414" i="37"/>
  <c r="BA414" i="37" s="1"/>
  <c r="BD414" i="37" s="1"/>
  <c r="AG451" i="37"/>
  <c r="AR451" i="37" s="1"/>
  <c r="AF451" i="37"/>
  <c r="AL451" i="37" s="1" a="1"/>
  <c r="AL451" i="37" s="1"/>
  <c r="BG519" i="37"/>
  <c r="BA519" i="37" s="1"/>
  <c r="BD519" i="37" s="1"/>
  <c r="AG519" i="37"/>
  <c r="AR519" i="37" s="1"/>
  <c r="AZ528" i="37"/>
  <c r="AM528" i="37"/>
  <c r="AU528" i="37" s="1"/>
  <c r="AP528" i="37"/>
  <c r="BB528" i="37"/>
  <c r="AO528" i="37"/>
  <c r="AQ528" i="37" s="1"/>
  <c r="AO535" i="37"/>
  <c r="AQ535" i="37" s="1"/>
  <c r="AP535" i="37"/>
  <c r="AZ535" i="37"/>
  <c r="BB535" i="37"/>
  <c r="AG445" i="37"/>
  <c r="AR445" i="37" s="1"/>
  <c r="BG445" i="37"/>
  <c r="BA445" i="37" s="1"/>
  <c r="BD445" i="37" s="1"/>
  <c r="AZ465" i="37"/>
  <c r="AM465" i="37"/>
  <c r="AU465" i="37" s="1"/>
  <c r="BB465" i="37"/>
  <c r="AP465" i="37"/>
  <c r="AZ469" i="37"/>
  <c r="BB469" i="37"/>
  <c r="AM469" i="37"/>
  <c r="AU469" i="37" s="1"/>
  <c r="AP469" i="37"/>
  <c r="AO476" i="37"/>
  <c r="AQ476" i="37" s="1"/>
  <c r="AZ476" i="37"/>
  <c r="AM476" i="37"/>
  <c r="AU476" i="37" s="1"/>
  <c r="BG526" i="37"/>
  <c r="BA526" i="37" s="1"/>
  <c r="BD526" i="37" s="1"/>
  <c r="AG526" i="37"/>
  <c r="AR526" i="37" s="1"/>
  <c r="AO539" i="37"/>
  <c r="AQ539" i="37" s="1"/>
  <c r="AM539" i="37"/>
  <c r="AU539" i="37" s="1"/>
  <c r="AP539" i="37"/>
  <c r="BB220" i="37"/>
  <c r="AP236" i="37"/>
  <c r="AO236" i="37"/>
  <c r="AQ236" i="37" s="1"/>
  <c r="BG323" i="37"/>
  <c r="BA323" i="37" s="1"/>
  <c r="BD323" i="37" s="1"/>
  <c r="AP324" i="37"/>
  <c r="AM331" i="37"/>
  <c r="AU331" i="37" s="1"/>
  <c r="AM333" i="37"/>
  <c r="AU333" i="37" s="1"/>
  <c r="BB333" i="37"/>
  <c r="AZ333" i="37"/>
  <c r="BG337" i="37"/>
  <c r="BA337" i="37" s="1"/>
  <c r="BD337" i="37" s="1"/>
  <c r="AG337" i="37"/>
  <c r="AR337" i="37" s="1"/>
  <c r="BG381" i="37"/>
  <c r="BA381" i="37" s="1"/>
  <c r="BD381" i="37" s="1"/>
  <c r="AG381" i="37"/>
  <c r="AR381" i="37" s="1"/>
  <c r="AF381" i="37"/>
  <c r="AL381" i="37" s="1" a="1"/>
  <c r="AL381" i="37" s="1"/>
  <c r="AM412" i="37"/>
  <c r="AU412" i="37" s="1"/>
  <c r="AZ427" i="37"/>
  <c r="AP427" i="37"/>
  <c r="AO427" i="37"/>
  <c r="AQ427" i="37" s="1"/>
  <c r="AO444" i="37"/>
  <c r="AQ444" i="37" s="1"/>
  <c r="AM444" i="37"/>
  <c r="AU444" i="37" s="1"/>
  <c r="AP444" i="37"/>
  <c r="AO447" i="37"/>
  <c r="AQ447" i="37" s="1"/>
  <c r="AM447" i="37"/>
  <c r="AU447" i="37" s="1"/>
  <c r="AZ447" i="37"/>
  <c r="BG451" i="37"/>
  <c r="BA451" i="37" s="1"/>
  <c r="BD451" i="37" s="1"/>
  <c r="AO469" i="37"/>
  <c r="AQ469" i="37" s="1"/>
  <c r="AP476" i="37"/>
  <c r="AO515" i="37"/>
  <c r="AQ515" i="37" s="1"/>
  <c r="AP515" i="37"/>
  <c r="BB515" i="37"/>
  <c r="AZ515" i="37"/>
  <c r="BG546" i="37"/>
  <c r="BA546" i="37" s="1"/>
  <c r="BD546" i="37" s="1"/>
  <c r="AG546" i="37"/>
  <c r="AR546" i="37" s="1"/>
  <c r="BG274" i="37"/>
  <c r="BA274" i="37" s="1"/>
  <c r="BD274" i="37" s="1"/>
  <c r="AO295" i="37"/>
  <c r="AQ295" i="37" s="1"/>
  <c r="AZ309" i="37"/>
  <c r="AP323" i="37"/>
  <c r="AM325" i="37"/>
  <c r="AU325" i="37" s="1"/>
  <c r="AZ325" i="37"/>
  <c r="AZ335" i="37"/>
  <c r="AP335" i="37"/>
  <c r="AO335" i="37"/>
  <c r="AQ335" i="37" s="1"/>
  <c r="BG363" i="37"/>
  <c r="BA363" i="37" s="1"/>
  <c r="BD363" i="37" s="1"/>
  <c r="AM515" i="37"/>
  <c r="AU515" i="37" s="1"/>
  <c r="BG533" i="37"/>
  <c r="BA533" i="37" s="1"/>
  <c r="BD533" i="37" s="1"/>
  <c r="AG533" i="37"/>
  <c r="AM535" i="37"/>
  <c r="AU535" i="37" s="1"/>
  <c r="BG313" i="37"/>
  <c r="BA313" i="37" s="1"/>
  <c r="BD313" i="37" s="1"/>
  <c r="AZ341" i="37"/>
  <c r="BG384" i="37"/>
  <c r="BA384" i="37" s="1"/>
  <c r="BD384" i="37" s="1"/>
  <c r="AF408" i="37"/>
  <c r="AL408" i="37" s="1" a="1"/>
  <c r="AL408" i="37" s="1"/>
  <c r="BG408" i="37"/>
  <c r="BA408" i="37" s="1"/>
  <c r="BD408" i="37" s="1"/>
  <c r="AP433" i="37"/>
  <c r="BB433" i="37"/>
  <c r="AO433" i="37"/>
  <c r="AQ433" i="37" s="1"/>
  <c r="AP489" i="37"/>
  <c r="AO489" i="37"/>
  <c r="AQ489" i="37" s="1"/>
  <c r="AM489" i="37"/>
  <c r="AU489" i="37" s="1"/>
  <c r="AZ501" i="37"/>
  <c r="AM501" i="37"/>
  <c r="AU501" i="37" s="1"/>
  <c r="BB501" i="37"/>
  <c r="AM517" i="37"/>
  <c r="AU517" i="37" s="1"/>
  <c r="AP517" i="37"/>
  <c r="AZ517" i="37"/>
  <c r="AO517" i="37"/>
  <c r="AQ517" i="37" s="1"/>
  <c r="AP311" i="37"/>
  <c r="AO311" i="37"/>
  <c r="AQ311" i="37" s="1"/>
  <c r="AO314" i="37"/>
  <c r="AQ314" i="37" s="1"/>
  <c r="BB314" i="37"/>
  <c r="AP327" i="37"/>
  <c r="AO327" i="37"/>
  <c r="AQ327" i="37" s="1"/>
  <c r="AM327" i="37"/>
  <c r="AU327" i="37" s="1"/>
  <c r="AM336" i="37"/>
  <c r="AU336" i="37" s="1"/>
  <c r="AP336" i="37"/>
  <c r="AF342" i="37"/>
  <c r="AL342" i="37" s="1" a="1"/>
  <c r="AL342" i="37" s="1"/>
  <c r="AG361" i="37"/>
  <c r="BG368" i="37"/>
  <c r="BA368" i="37" s="1"/>
  <c r="AG368" i="37"/>
  <c r="AR368" i="37" s="1"/>
  <c r="BD368" i="37"/>
  <c r="AO369" i="37"/>
  <c r="AQ369" i="37" s="1"/>
  <c r="BB376" i="37"/>
  <c r="AP391" i="37"/>
  <c r="AO391" i="37"/>
  <c r="AQ391" i="37" s="1"/>
  <c r="AZ391" i="37"/>
  <c r="AF395" i="37"/>
  <c r="AL395" i="37" s="1" a="1"/>
  <c r="AL395" i="37" s="1"/>
  <c r="BG395" i="37"/>
  <c r="BA395" i="37" s="1"/>
  <c r="BD395" i="37" s="1"/>
  <c r="AG418" i="37"/>
  <c r="AR418" i="37" s="1"/>
  <c r="AF418" i="37"/>
  <c r="AL418" i="37" s="1" a="1"/>
  <c r="AL418" i="37" s="1"/>
  <c r="AM435" i="37"/>
  <c r="AU435" i="37" s="1"/>
  <c r="BB462" i="37"/>
  <c r="AP462" i="37"/>
  <c r="AO462" i="37"/>
  <c r="AQ462" i="37" s="1"/>
  <c r="AM462" i="37"/>
  <c r="AU462" i="37" s="1"/>
  <c r="AZ462" i="37"/>
  <c r="AO483" i="37"/>
  <c r="AQ483" i="37" s="1"/>
  <c r="AM483" i="37"/>
  <c r="AU483" i="37" s="1"/>
  <c r="BB483" i="37"/>
  <c r="AP495" i="37"/>
  <c r="AZ495" i="37"/>
  <c r="AO495" i="37"/>
  <c r="AQ495" i="37" s="1"/>
  <c r="AO501" i="37"/>
  <c r="AQ501" i="37" s="1"/>
  <c r="AG536" i="37"/>
  <c r="AR536" i="37" s="1"/>
  <c r="BG545" i="37"/>
  <c r="BA545" i="37" s="1"/>
  <c r="BD545" i="37" s="1"/>
  <c r="AG545" i="37"/>
  <c r="AP547" i="37"/>
  <c r="AM547" i="37"/>
  <c r="AU547" i="37" s="1"/>
  <c r="AO547" i="37"/>
  <c r="AQ547" i="37" s="1"/>
  <c r="AZ547" i="37"/>
  <c r="BG348" i="37"/>
  <c r="BA348" i="37" s="1"/>
  <c r="BD348" i="37" s="1"/>
  <c r="AM349" i="37"/>
  <c r="AU349" i="37" s="1"/>
  <c r="AO362" i="37"/>
  <c r="AQ362" i="37" s="1"/>
  <c r="AP362" i="37"/>
  <c r="AM362" i="37"/>
  <c r="AU362" i="37" s="1"/>
  <c r="AM363" i="37"/>
  <c r="AU363" i="37" s="1"/>
  <c r="BB363" i="37"/>
  <c r="AP375" i="37"/>
  <c r="AO375" i="37"/>
  <c r="AQ375" i="37" s="1"/>
  <c r="AM375" i="37"/>
  <c r="AU375" i="37" s="1"/>
  <c r="AM381" i="37"/>
  <c r="AU381" i="37" s="1"/>
  <c r="BB381" i="37"/>
  <c r="AZ381" i="37"/>
  <c r="BG403" i="37"/>
  <c r="BA403" i="37" s="1"/>
  <c r="BD403" i="37" s="1"/>
  <c r="AP404" i="37"/>
  <c r="BG478" i="37"/>
  <c r="BA478" i="37" s="1"/>
  <c r="BD478" i="37" s="1"/>
  <c r="AF500" i="37"/>
  <c r="AL500" i="37" s="1" a="1"/>
  <c r="AL500" i="37" s="1"/>
  <c r="AY500" i="37"/>
  <c r="BE500" i="37" s="1"/>
  <c r="BG524" i="37"/>
  <c r="BA524" i="37" s="1"/>
  <c r="BD524" i="37" s="1"/>
  <c r="AG524" i="37"/>
  <c r="AR524" i="37" s="1"/>
  <c r="AF524" i="37"/>
  <c r="AL524" i="37" s="1" a="1"/>
  <c r="AL524" i="37" s="1"/>
  <c r="BB533" i="37"/>
  <c r="AZ533" i="37"/>
  <c r="AM533" i="37"/>
  <c r="AU533" i="37" s="1"/>
  <c r="AM365" i="37"/>
  <c r="AU365" i="37" s="1"/>
  <c r="AO365" i="37"/>
  <c r="AQ365" i="37" s="1"/>
  <c r="AM400" i="37"/>
  <c r="AU400" i="37" s="1"/>
  <c r="AP400" i="37"/>
  <c r="BG437" i="37"/>
  <c r="BA437" i="37" s="1"/>
  <c r="BD437" i="37" s="1"/>
  <c r="AF442" i="37"/>
  <c r="AL442" i="37" s="1" a="1"/>
  <c r="AL442" i="37" s="1"/>
  <c r="BG470" i="37"/>
  <c r="BA470" i="37" s="1"/>
  <c r="BD470" i="37" s="1"/>
  <c r="AM509" i="37"/>
  <c r="AU509" i="37" s="1"/>
  <c r="BB509" i="37"/>
  <c r="AZ509" i="37"/>
  <c r="AO378" i="37"/>
  <c r="AQ378" i="37" s="1"/>
  <c r="BB378" i="37"/>
  <c r="AM417" i="37"/>
  <c r="AU417" i="37" s="1"/>
  <c r="AY417" i="37" s="1"/>
  <c r="BE417" i="37" s="1"/>
  <c r="AF429" i="37"/>
  <c r="AL429" i="37" s="1" a="1"/>
  <c r="AL429" i="37" s="1"/>
  <c r="BG429" i="37"/>
  <c r="BA429" i="37" s="1"/>
  <c r="BD429" i="37" s="1"/>
  <c r="AZ498" i="37"/>
  <c r="AO498" i="37"/>
  <c r="AQ498" i="37" s="1"/>
  <c r="AM498" i="37"/>
  <c r="AU498" i="37" s="1"/>
  <c r="AO509" i="37"/>
  <c r="AQ509" i="37" s="1"/>
  <c r="BG513" i="37"/>
  <c r="BA513" i="37" s="1"/>
  <c r="BD513" i="37"/>
  <c r="AG513" i="37"/>
  <c r="AR513" i="37" s="1"/>
  <c r="AP520" i="37"/>
  <c r="AO520" i="37"/>
  <c r="AQ520" i="37" s="1"/>
  <c r="AM520" i="37"/>
  <c r="AU520" i="37" s="1"/>
  <c r="BG531" i="37"/>
  <c r="BA531" i="37" s="1"/>
  <c r="BD531" i="37" s="1"/>
  <c r="AG531" i="37"/>
  <c r="AR531" i="37" s="1"/>
  <c r="AF531" i="37"/>
  <c r="AL531" i="37" s="1" a="1"/>
  <c r="AL531" i="37" s="1"/>
  <c r="AM534" i="37"/>
  <c r="AU534" i="37" s="1"/>
  <c r="AZ534" i="37"/>
  <c r="BB534" i="37"/>
  <c r="AO543" i="37"/>
  <c r="AQ543" i="37" s="1"/>
  <c r="AZ543" i="37"/>
  <c r="BB543" i="37"/>
  <c r="AP543" i="37"/>
  <c r="AP308" i="37"/>
  <c r="BB308" i="37"/>
  <c r="AM368" i="37"/>
  <c r="AU368" i="37" s="1"/>
  <c r="AZ368" i="37"/>
  <c r="BB439" i="37"/>
  <c r="AZ439" i="37"/>
  <c r="BG442" i="37"/>
  <c r="BA442" i="37" s="1"/>
  <c r="BD442" i="37" s="1"/>
  <c r="AP509" i="37"/>
  <c r="AZ516" i="37"/>
  <c r="AO516" i="37"/>
  <c r="AQ516" i="37" s="1"/>
  <c r="AZ526" i="37"/>
  <c r="BB526" i="37"/>
  <c r="AM526" i="37"/>
  <c r="AU526" i="37" s="1"/>
  <c r="BB546" i="37"/>
  <c r="AP546" i="37"/>
  <c r="AO458" i="37"/>
  <c r="AQ458" i="37" s="1"/>
  <c r="AP458" i="37"/>
  <c r="AP463" i="37"/>
  <c r="AZ463" i="37"/>
  <c r="AO463" i="37"/>
  <c r="AQ463" i="37" s="1"/>
  <c r="AP477" i="37"/>
  <c r="AO477" i="37"/>
  <c r="AQ477" i="37" s="1"/>
  <c r="BB479" i="37"/>
  <c r="AO479" i="37"/>
  <c r="AQ479" i="37" s="1"/>
  <c r="AZ479" i="37"/>
  <c r="AP480" i="37"/>
  <c r="AZ480" i="37"/>
  <c r="BB484" i="37"/>
  <c r="BB486" i="37"/>
  <c r="AM486" i="37"/>
  <c r="AU486" i="37" s="1"/>
  <c r="AP486" i="37"/>
  <c r="AO527" i="37"/>
  <c r="AQ527" i="37" s="1"/>
  <c r="BB527" i="37"/>
  <c r="AP527" i="37"/>
  <c r="AY530" i="37"/>
  <c r="BE530" i="37" s="1"/>
  <c r="AZ540" i="37"/>
  <c r="AM540" i="37"/>
  <c r="AU540" i="37" s="1"/>
  <c r="AO441" i="37"/>
  <c r="AQ441" i="37" s="1"/>
  <c r="AP485" i="37"/>
  <c r="AO485" i="37"/>
  <c r="AQ485" i="37" s="1"/>
  <c r="AO486" i="37"/>
  <c r="AQ486" i="37" s="1"/>
  <c r="AG487" i="37"/>
  <c r="AR487" i="37" s="1"/>
  <c r="AF488" i="37"/>
  <c r="AL488" i="37" s="1" a="1"/>
  <c r="AL488" i="37" s="1"/>
  <c r="AF505" i="37"/>
  <c r="AL505" i="37" s="1" a="1"/>
  <c r="AL505" i="37" s="1"/>
  <c r="BG505" i="37"/>
  <c r="BA505" i="37" s="1"/>
  <c r="BD505" i="37" s="1"/>
  <c r="BG508" i="37"/>
  <c r="BA508" i="37" s="1"/>
  <c r="BD508" i="37" s="1"/>
  <c r="AG508" i="37"/>
  <c r="AR508" i="37" s="1"/>
  <c r="AM527" i="37"/>
  <c r="AU527" i="37" s="1"/>
  <c r="AO540" i="37"/>
  <c r="AQ540" i="37" s="1"/>
  <c r="AP451" i="37"/>
  <c r="AZ451" i="37"/>
  <c r="AZ521" i="37"/>
  <c r="AO521" i="37"/>
  <c r="AQ521" i="37" s="1"/>
  <c r="AM521" i="37"/>
  <c r="AU521" i="37" s="1"/>
  <c r="AP464" i="37"/>
  <c r="AO464" i="37"/>
  <c r="AQ464" i="37" s="1"/>
  <c r="AP508" i="37"/>
  <c r="BB508" i="37"/>
  <c r="AZ508" i="37"/>
  <c r="BG510" i="37"/>
  <c r="BA510" i="37" s="1"/>
  <c r="BD510" i="37" s="1"/>
  <c r="AG510" i="37"/>
  <c r="AR510" i="37" s="1"/>
  <c r="AO523" i="37"/>
  <c r="AQ523" i="37" s="1"/>
  <c r="AM523" i="37"/>
  <c r="AU523" i="37" s="1"/>
  <c r="BG497" i="37"/>
  <c r="BA497" i="37" s="1"/>
  <c r="BD497" i="37" s="1"/>
  <c r="AG497" i="37"/>
  <c r="AR497" i="37" s="1"/>
  <c r="AP503" i="37"/>
  <c r="AM503" i="37"/>
  <c r="AU503" i="37" s="1"/>
  <c r="AY503" i="37" s="1"/>
  <c r="BE503" i="37" s="1"/>
  <c r="BB503" i="37"/>
  <c r="AP504" i="37"/>
  <c r="AM504" i="37"/>
  <c r="AU504" i="37" s="1"/>
  <c r="BB504" i="37"/>
  <c r="AM482" i="37"/>
  <c r="AU482" i="37" s="1"/>
  <c r="AZ482" i="37"/>
  <c r="AP487" i="37"/>
  <c r="BB487" i="37"/>
  <c r="BG500" i="37"/>
  <c r="BA500" i="37" s="1"/>
  <c r="BD500" i="37" s="1"/>
  <c r="AF538" i="37"/>
  <c r="AL538" i="37" s="1" a="1"/>
  <c r="AL538" i="37" s="1"/>
  <c r="BB548" i="37"/>
  <c r="AZ548" i="37"/>
  <c r="AP548" i="37"/>
  <c r="AM548" i="37"/>
  <c r="AU548" i="37" s="1"/>
  <c r="AZ481" i="37"/>
  <c r="AO481" i="37"/>
  <c r="AQ481" i="37" s="1"/>
  <c r="AO492" i="37"/>
  <c r="AQ492" i="37" s="1"/>
  <c r="AZ492" i="37"/>
  <c r="AF506" i="37"/>
  <c r="AL506" i="37" s="1" a="1"/>
  <c r="AL506" i="37" s="1"/>
  <c r="AM513" i="37"/>
  <c r="AU513" i="37" s="1"/>
  <c r="BB513" i="37"/>
  <c r="AF530" i="37"/>
  <c r="AL530" i="37" s="1" a="1"/>
  <c r="AL530" i="37" s="1"/>
  <c r="BB502" i="37"/>
  <c r="AP502" i="37"/>
  <c r="AZ502" i="37"/>
  <c r="AO541" i="37"/>
  <c r="AQ541" i="37" s="1"/>
  <c r="AZ541" i="37"/>
  <c r="AO493" i="37"/>
  <c r="AQ493" i="37" s="1"/>
  <c r="AM545" i="37"/>
  <c r="AU545" i="37" s="1"/>
  <c r="AP545" i="37"/>
  <c r="AZ497" i="37"/>
  <c r="BB497" i="37"/>
  <c r="AP497" i="37"/>
  <c r="BB519" i="37"/>
  <c r="BB531" i="37"/>
  <c r="AM510" i="37"/>
  <c r="AU510" i="37" s="1"/>
  <c r="AM505" i="37"/>
  <c r="AU505" i="37" s="1"/>
  <c r="AY505" i="37" s="1"/>
  <c r="BE505" i="37" s="1"/>
  <c r="AO507" i="37"/>
  <c r="AQ507" i="37" s="1"/>
  <c r="BB507" i="37"/>
  <c r="AG478" i="36"/>
  <c r="AR478" i="36" s="1"/>
  <c r="BG478" i="36"/>
  <c r="BA478" i="36" s="1"/>
  <c r="BD478" i="36" s="1"/>
  <c r="AG526" i="36"/>
  <c r="AR526" i="36" s="1"/>
  <c r="BG526" i="36"/>
  <c r="BA526" i="36" s="1"/>
  <c r="BD526" i="36" s="1"/>
  <c r="AM407" i="36"/>
  <c r="AU407" i="36" s="1"/>
  <c r="AZ407" i="36"/>
  <c r="BB407" i="36"/>
  <c r="B206" i="36"/>
  <c r="AZ421" i="36"/>
  <c r="AO421" i="36"/>
  <c r="AQ421" i="36" s="1"/>
  <c r="AP421" i="36"/>
  <c r="AM421" i="36"/>
  <c r="AU421" i="36" s="1"/>
  <c r="BB421" i="36"/>
  <c r="AG64" i="36"/>
  <c r="AR64" i="36" s="1"/>
  <c r="BG64" i="36"/>
  <c r="BA64" i="36" s="1"/>
  <c r="BD64" i="36" s="1"/>
  <c r="AP437" i="36"/>
  <c r="AZ389" i="36"/>
  <c r="AO389" i="36"/>
  <c r="AQ389" i="36" s="1"/>
  <c r="AP389" i="36"/>
  <c r="BB389" i="36"/>
  <c r="BG545" i="36"/>
  <c r="BA545" i="36" s="1"/>
  <c r="BD545" i="36" s="1"/>
  <c r="AG545" i="36"/>
  <c r="AO411" i="36"/>
  <c r="AQ411" i="36" s="1"/>
  <c r="AP411" i="36"/>
  <c r="AZ411" i="36"/>
  <c r="BB411" i="36"/>
  <c r="AZ391" i="36"/>
  <c r="BB391" i="36"/>
  <c r="AO391" i="36"/>
  <c r="AQ391" i="36" s="1"/>
  <c r="AP391" i="36"/>
  <c r="AZ376" i="36"/>
  <c r="AM376" i="36"/>
  <c r="AU376" i="36" s="1"/>
  <c r="AO376" i="36"/>
  <c r="AQ376" i="36" s="1"/>
  <c r="BB376" i="36"/>
  <c r="AP376" i="36"/>
  <c r="AM41" i="36"/>
  <c r="AU41" i="36" s="1"/>
  <c r="AO41" i="36"/>
  <c r="AQ41" i="36" s="1"/>
  <c r="AZ41" i="36"/>
  <c r="BB41" i="36"/>
  <c r="BG506" i="36"/>
  <c r="BA506" i="36" s="1"/>
  <c r="BD506" i="36" s="1"/>
  <c r="AG506" i="36"/>
  <c r="AO451" i="36"/>
  <c r="AQ451" i="36" s="1"/>
  <c r="AP451" i="36"/>
  <c r="AZ451" i="36"/>
  <c r="AG427" i="36"/>
  <c r="AR427" i="36" s="1"/>
  <c r="BG427" i="36"/>
  <c r="BA427" i="36" s="1"/>
  <c r="BD427" i="36" s="1"/>
  <c r="AG351" i="36"/>
  <c r="BG351" i="36"/>
  <c r="BA351" i="36" s="1"/>
  <c r="BD351" i="36" s="1"/>
  <c r="AY181" i="36"/>
  <c r="BE181" i="36" s="1"/>
  <c r="AO153" i="36"/>
  <c r="AQ153" i="36" s="1"/>
  <c r="AO371" i="36"/>
  <c r="AQ371" i="36" s="1"/>
  <c r="BB371" i="36"/>
  <c r="AM371" i="36"/>
  <c r="AU371" i="36" s="1"/>
  <c r="AP371" i="36"/>
  <c r="AZ371" i="36"/>
  <c r="AZ537" i="36"/>
  <c r="AO537" i="36"/>
  <c r="AQ537" i="36" s="1"/>
  <c r="AM537" i="36"/>
  <c r="AU537" i="36" s="1"/>
  <c r="AZ405" i="36"/>
  <c r="AM405" i="36"/>
  <c r="AU405" i="36" s="1"/>
  <c r="AO405" i="36"/>
  <c r="AQ405" i="36" s="1"/>
  <c r="AP405" i="36"/>
  <c r="AM83" i="36"/>
  <c r="AU83" i="36" s="1"/>
  <c r="AZ83" i="36"/>
  <c r="AO83" i="36"/>
  <c r="AQ83" i="36" s="1"/>
  <c r="AP83" i="36"/>
  <c r="BB83" i="36"/>
  <c r="B246" i="36"/>
  <c r="BG447" i="36"/>
  <c r="BA447" i="36" s="1"/>
  <c r="BB447" i="36" s="1"/>
  <c r="AM298" i="36"/>
  <c r="AU298" i="36" s="1"/>
  <c r="AZ298" i="36"/>
  <c r="AO298" i="36"/>
  <c r="AQ298" i="36" s="1"/>
  <c r="AP298" i="36"/>
  <c r="AO423" i="36"/>
  <c r="AQ423" i="36" s="1"/>
  <c r="AP423" i="36"/>
  <c r="AZ423" i="36"/>
  <c r="AM423" i="36"/>
  <c r="AU423" i="36" s="1"/>
  <c r="BB423" i="36"/>
  <c r="BG193" i="36"/>
  <c r="BA193" i="36" s="1"/>
  <c r="BD193" i="36" s="1"/>
  <c r="AZ543" i="36"/>
  <c r="BB543" i="36"/>
  <c r="AO543" i="36"/>
  <c r="AQ543" i="36" s="1"/>
  <c r="AP543" i="36"/>
  <c r="BG525" i="36"/>
  <c r="BA525" i="36" s="1"/>
  <c r="BD525" i="36" s="1"/>
  <c r="AG525" i="36"/>
  <c r="AR525" i="36" s="1"/>
  <c r="AO332" i="36"/>
  <c r="AQ332" i="36" s="1"/>
  <c r="BB332" i="36"/>
  <c r="AZ332" i="36"/>
  <c r="AM332" i="36"/>
  <c r="AU332" i="36" s="1"/>
  <c r="AZ185" i="36"/>
  <c r="BB185" i="36"/>
  <c r="AM185" i="36"/>
  <c r="AU185" i="36" s="1"/>
  <c r="AO185" i="36"/>
  <c r="AQ185" i="36" s="1"/>
  <c r="AP185" i="36"/>
  <c r="B87" i="36"/>
  <c r="AP427" i="36"/>
  <c r="BB427" i="36"/>
  <c r="AZ427" i="36"/>
  <c r="AM427" i="36"/>
  <c r="AU427" i="36" s="1"/>
  <c r="BG367" i="36"/>
  <c r="BA367" i="36" s="1"/>
  <c r="BD367" i="36" s="1"/>
  <c r="BG354" i="36"/>
  <c r="BA354" i="36" s="1"/>
  <c r="BG310" i="36"/>
  <c r="BA310" i="36" s="1"/>
  <c r="BD310" i="36" s="1"/>
  <c r="AG310" i="36"/>
  <c r="AR310" i="36" s="1"/>
  <c r="AG267" i="36"/>
  <c r="AR267" i="36" s="1"/>
  <c r="BG267" i="36"/>
  <c r="BA267" i="36" s="1"/>
  <c r="BD267" i="36" s="1"/>
  <c r="BG259" i="36"/>
  <c r="BA259" i="36" s="1"/>
  <c r="BD259" i="36" s="1"/>
  <c r="AG259" i="36"/>
  <c r="AR259" i="36" s="1"/>
  <c r="AG507" i="36"/>
  <c r="AR507" i="36" s="1"/>
  <c r="BG507" i="36"/>
  <c r="BA507" i="36" s="1"/>
  <c r="BD507" i="36" s="1"/>
  <c r="BG527" i="36"/>
  <c r="BA527" i="36" s="1"/>
  <c r="BD527" i="36" s="1"/>
  <c r="AG341" i="36"/>
  <c r="BG341" i="36"/>
  <c r="BA341" i="36" s="1"/>
  <c r="BD341" i="36" s="1"/>
  <c r="AO273" i="36"/>
  <c r="AQ273" i="36" s="1"/>
  <c r="AP273" i="36"/>
  <c r="BB273" i="36"/>
  <c r="AM273" i="36"/>
  <c r="AU273" i="36" s="1"/>
  <c r="AG494" i="36"/>
  <c r="AR494" i="36" s="1"/>
  <c r="BG494" i="36"/>
  <c r="BA494" i="36" s="1"/>
  <c r="BD494" i="36" s="1"/>
  <c r="AO521" i="36"/>
  <c r="AQ521" i="36" s="1"/>
  <c r="AP521" i="36"/>
  <c r="AZ521" i="36"/>
  <c r="BB521" i="36"/>
  <c r="AG527" i="36"/>
  <c r="AR527" i="36" s="1"/>
  <c r="BB39" i="36"/>
  <c r="AZ39" i="36"/>
  <c r="AO39" i="36"/>
  <c r="AQ39" i="36" s="1"/>
  <c r="AM39" i="36"/>
  <c r="AU39" i="36" s="1"/>
  <c r="AP39" i="36"/>
  <c r="BB537" i="36"/>
  <c r="BG528" i="36"/>
  <c r="BA528" i="36" s="1"/>
  <c r="BD528" i="36" s="1"/>
  <c r="AG528" i="36"/>
  <c r="AR528" i="36" s="1"/>
  <c r="AM486" i="36"/>
  <c r="AU486" i="36" s="1"/>
  <c r="AP486" i="36"/>
  <c r="AZ486" i="36"/>
  <c r="AO486" i="36"/>
  <c r="AQ486" i="36" s="1"/>
  <c r="AO467" i="36"/>
  <c r="AQ467" i="36" s="1"/>
  <c r="AP467" i="36"/>
  <c r="BB467" i="36"/>
  <c r="AP439" i="36"/>
  <c r="AO439" i="36"/>
  <c r="AQ439" i="36" s="1"/>
  <c r="BB385" i="36"/>
  <c r="AZ385" i="36"/>
  <c r="AO385" i="36"/>
  <c r="AQ385" i="36" s="1"/>
  <c r="AP385" i="36"/>
  <c r="AM345" i="36"/>
  <c r="AU345" i="36" s="1"/>
  <c r="AZ345" i="36"/>
  <c r="BB345" i="36"/>
  <c r="AZ230" i="36"/>
  <c r="AM230" i="36"/>
  <c r="AU230" i="36" s="1"/>
  <c r="BB230" i="36"/>
  <c r="AO230" i="36"/>
  <c r="AQ230" i="36" s="1"/>
  <c r="AP230" i="36"/>
  <c r="AO546" i="36"/>
  <c r="AQ546" i="36" s="1"/>
  <c r="AM546" i="36"/>
  <c r="AU546" i="36" s="1"/>
  <c r="AZ546" i="36"/>
  <c r="BB546" i="36"/>
  <c r="AG487" i="36"/>
  <c r="BG487" i="36"/>
  <c r="BA487" i="36" s="1"/>
  <c r="BD487" i="36" s="1"/>
  <c r="AZ398" i="36"/>
  <c r="BB398" i="36"/>
  <c r="AO398" i="36"/>
  <c r="AQ398" i="36" s="1"/>
  <c r="AM398" i="36"/>
  <c r="AU398" i="36" s="1"/>
  <c r="AP398" i="36"/>
  <c r="AG466" i="36"/>
  <c r="BG466" i="36"/>
  <c r="BA466" i="36" s="1"/>
  <c r="BD466" i="36" s="1"/>
  <c r="AG401" i="36"/>
  <c r="AR401" i="36" s="1"/>
  <c r="BG401" i="36"/>
  <c r="BA401" i="36" s="1"/>
  <c r="BD401" i="36" s="1"/>
  <c r="BB481" i="36"/>
  <c r="AM481" i="36"/>
  <c r="AU481" i="36" s="1"/>
  <c r="AZ481" i="36"/>
  <c r="BG504" i="36"/>
  <c r="BA504" i="36" s="1"/>
  <c r="BD504" i="36" s="1"/>
  <c r="BG498" i="36"/>
  <c r="BA498" i="36" s="1"/>
  <c r="BD498" i="36" s="1"/>
  <c r="BG495" i="36"/>
  <c r="BA495" i="36" s="1"/>
  <c r="BD495" i="36" s="1"/>
  <c r="AG463" i="36"/>
  <c r="BG463" i="36"/>
  <c r="BA463" i="36" s="1"/>
  <c r="BD463" i="36" s="1"/>
  <c r="AO458" i="36"/>
  <c r="AQ458" i="36" s="1"/>
  <c r="AP458" i="36"/>
  <c r="AG422" i="36"/>
  <c r="AR422" i="36" s="1"/>
  <c r="BG422" i="36"/>
  <c r="BA422" i="36" s="1"/>
  <c r="BD422" i="36" s="1"/>
  <c r="AP407" i="36"/>
  <c r="AG379" i="36"/>
  <c r="AR379" i="36" s="1"/>
  <c r="BG379" i="36"/>
  <c r="BA379" i="36" s="1"/>
  <c r="BD379" i="36" s="1"/>
  <c r="AZ301" i="36"/>
  <c r="BB301" i="36"/>
  <c r="AO301" i="36"/>
  <c r="AQ301" i="36" s="1"/>
  <c r="AP301" i="36"/>
  <c r="B237" i="36"/>
  <c r="AZ187" i="36"/>
  <c r="BB187" i="36"/>
  <c r="AM187" i="36"/>
  <c r="AU187" i="36" s="1"/>
  <c r="AP187" i="36"/>
  <c r="AO187" i="36"/>
  <c r="AQ187" i="36" s="1"/>
  <c r="AZ517" i="36"/>
  <c r="AP517" i="36"/>
  <c r="AO517" i="36"/>
  <c r="AQ517" i="36" s="1"/>
  <c r="BB517" i="36"/>
  <c r="AG473" i="36"/>
  <c r="AR473" i="36" s="1"/>
  <c r="BG473" i="36"/>
  <c r="BA473" i="36" s="1"/>
  <c r="BD473" i="36" s="1"/>
  <c r="AO438" i="36"/>
  <c r="AQ438" i="36" s="1"/>
  <c r="AO368" i="36"/>
  <c r="AQ368" i="36" s="1"/>
  <c r="AP368" i="36"/>
  <c r="AM368" i="36"/>
  <c r="AU368" i="36" s="1"/>
  <c r="BB368" i="36"/>
  <c r="AO534" i="36"/>
  <c r="AQ534" i="36" s="1"/>
  <c r="AM534" i="36"/>
  <c r="AU534" i="36" s="1"/>
  <c r="AZ534" i="36"/>
  <c r="BB534" i="36"/>
  <c r="BB428" i="36"/>
  <c r="AM428" i="36"/>
  <c r="AU428" i="36" s="1"/>
  <c r="AO428" i="36"/>
  <c r="AQ428" i="36" s="1"/>
  <c r="AP428" i="36"/>
  <c r="AZ428" i="36"/>
  <c r="BG524" i="36"/>
  <c r="BA524" i="36" s="1"/>
  <c r="BD524" i="36" s="1"/>
  <c r="AG524" i="36"/>
  <c r="AR524" i="36" s="1"/>
  <c r="AP349" i="36"/>
  <c r="BB349" i="36"/>
  <c r="AO349" i="36"/>
  <c r="AQ349" i="36" s="1"/>
  <c r="AZ349" i="36"/>
  <c r="BG481" i="36"/>
  <c r="BA481" i="36" s="1"/>
  <c r="BD481" i="36" s="1"/>
  <c r="AG481" i="36"/>
  <c r="BB36" i="36"/>
  <c r="AM36" i="36"/>
  <c r="AU36" i="36" s="1"/>
  <c r="AP36" i="36"/>
  <c r="AO36" i="36"/>
  <c r="AQ36" i="36" s="1"/>
  <c r="AP546" i="36"/>
  <c r="BB426" i="36"/>
  <c r="AZ426" i="36"/>
  <c r="AO426" i="36"/>
  <c r="AQ426" i="36" s="1"/>
  <c r="AP426" i="36"/>
  <c r="AM426" i="36"/>
  <c r="AU426" i="36" s="1"/>
  <c r="AO407" i="36"/>
  <c r="AQ407" i="36" s="1"/>
  <c r="BB405" i="36"/>
  <c r="AG367" i="36"/>
  <c r="AG167" i="36"/>
  <c r="BG167" i="36"/>
  <c r="BA167" i="36" s="1"/>
  <c r="BD167" i="36" s="1"/>
  <c r="AZ485" i="36"/>
  <c r="BB485" i="36"/>
  <c r="AO483" i="36"/>
  <c r="AQ483" i="36" s="1"/>
  <c r="AZ483" i="36"/>
  <c r="AM483" i="36"/>
  <c r="AU483" i="36" s="1"/>
  <c r="AP483" i="36"/>
  <c r="BB483" i="36"/>
  <c r="BG477" i="36"/>
  <c r="BA477" i="36" s="1"/>
  <c r="BD477" i="36" s="1"/>
  <c r="AG477" i="36"/>
  <c r="AG457" i="36"/>
  <c r="AR457" i="36" s="1"/>
  <c r="BG268" i="36"/>
  <c r="BA268" i="36" s="1"/>
  <c r="BD268" i="36" s="1"/>
  <c r="AG268" i="36"/>
  <c r="BG515" i="36"/>
  <c r="BA515" i="36" s="1"/>
  <c r="BD515" i="36" s="1"/>
  <c r="AG450" i="36"/>
  <c r="BG450" i="36"/>
  <c r="BA450" i="36" s="1"/>
  <c r="BD450" i="36" s="1"/>
  <c r="AG253" i="36"/>
  <c r="BG253" i="36"/>
  <c r="BA253" i="36" s="1"/>
  <c r="BD253" i="36" s="1"/>
  <c r="B211" i="36"/>
  <c r="AG547" i="36"/>
  <c r="AR547" i="36" s="1"/>
  <c r="BG547" i="36"/>
  <c r="BA547" i="36" s="1"/>
  <c r="BD547" i="36" s="1"/>
  <c r="AZ420" i="36"/>
  <c r="AP420" i="36"/>
  <c r="AM420" i="36"/>
  <c r="AU420" i="36" s="1"/>
  <c r="AO420" i="36"/>
  <c r="AQ420" i="36" s="1"/>
  <c r="BB420" i="36"/>
  <c r="AZ136" i="36"/>
  <c r="AM136" i="36"/>
  <c r="AU136" i="36" s="1"/>
  <c r="AP136" i="36"/>
  <c r="AO136" i="36"/>
  <c r="AQ136" i="36" s="1"/>
  <c r="BB136" i="36"/>
  <c r="BG518" i="36"/>
  <c r="BA518" i="36" s="1"/>
  <c r="BD518" i="36" s="1"/>
  <c r="AG518" i="36"/>
  <c r="AR518" i="36" s="1"/>
  <c r="BG488" i="36"/>
  <c r="BA488" i="36" s="1"/>
  <c r="BD488" i="36" s="1"/>
  <c r="AG488" i="36"/>
  <c r="AR488" i="36" s="1"/>
  <c r="AF488" i="36"/>
  <c r="AL488" i="36" s="1" a="1"/>
  <c r="AL488" i="36" s="1"/>
  <c r="AZ541" i="36"/>
  <c r="AM541" i="36"/>
  <c r="AU541" i="36" s="1"/>
  <c r="AO541" i="36"/>
  <c r="AQ541" i="36" s="1"/>
  <c r="AP541" i="36"/>
  <c r="AP537" i="36"/>
  <c r="AM517" i="36"/>
  <c r="AU517" i="36" s="1"/>
  <c r="AO485" i="36"/>
  <c r="AQ485" i="36" s="1"/>
  <c r="AP478" i="36"/>
  <c r="AM478" i="36"/>
  <c r="AU478" i="36" s="1"/>
  <c r="AZ478" i="36"/>
  <c r="BB478" i="36"/>
  <c r="BG429" i="36"/>
  <c r="BA429" i="36" s="1"/>
  <c r="BD429" i="36" s="1"/>
  <c r="AG429" i="36"/>
  <c r="AZ379" i="36"/>
  <c r="AM379" i="36"/>
  <c r="AU379" i="36" s="1"/>
  <c r="BB379" i="36"/>
  <c r="BG284" i="36"/>
  <c r="BA284" i="36" s="1"/>
  <c r="BD284" i="36" s="1"/>
  <c r="AG284" i="36"/>
  <c r="BG203" i="36"/>
  <c r="BA203" i="36" s="1"/>
  <c r="BB203" i="36" s="1"/>
  <c r="AM161" i="36"/>
  <c r="AU161" i="36" s="1"/>
  <c r="AZ161" i="36"/>
  <c r="BB161" i="36"/>
  <c r="AP161" i="36"/>
  <c r="AO161" i="36"/>
  <c r="AQ161" i="36" s="1"/>
  <c r="BB545" i="36"/>
  <c r="AZ544" i="36"/>
  <c r="AM544" i="36"/>
  <c r="AU544" i="36" s="1"/>
  <c r="AO544" i="36"/>
  <c r="AQ544" i="36" s="1"/>
  <c r="BB544" i="36"/>
  <c r="AG497" i="36"/>
  <c r="BG497" i="36"/>
  <c r="BA497" i="36" s="1"/>
  <c r="BD497" i="36" s="1"/>
  <c r="AP461" i="36"/>
  <c r="AZ461" i="36"/>
  <c r="AO461" i="36"/>
  <c r="AQ461" i="36" s="1"/>
  <c r="AM461" i="36"/>
  <c r="AU461" i="36" s="1"/>
  <c r="AM294" i="36"/>
  <c r="AU294" i="36" s="1"/>
  <c r="AZ294" i="36"/>
  <c r="AP294" i="36"/>
  <c r="AO294" i="36"/>
  <c r="AQ294" i="36" s="1"/>
  <c r="AP279" i="36"/>
  <c r="AZ279" i="36"/>
  <c r="AO279" i="36"/>
  <c r="AQ279" i="36" s="1"/>
  <c r="BB279" i="36"/>
  <c r="AP223" i="36"/>
  <c r="AO223" i="36"/>
  <c r="AQ223" i="36" s="1"/>
  <c r="BB223" i="36"/>
  <c r="AZ223" i="36"/>
  <c r="AP215" i="36"/>
  <c r="BB109" i="36"/>
  <c r="AM109" i="36"/>
  <c r="AU109" i="36" s="1"/>
  <c r="AO109" i="36"/>
  <c r="AQ109" i="36" s="1"/>
  <c r="AP109" i="36"/>
  <c r="AZ109" i="36"/>
  <c r="B88" i="36"/>
  <c r="AP193" i="36"/>
  <c r="BB193" i="36"/>
  <c r="AG141" i="36"/>
  <c r="AR141" i="36" s="1"/>
  <c r="BG141" i="36"/>
  <c r="BA141" i="36" s="1"/>
  <c r="BD141" i="36" s="1"/>
  <c r="AO548" i="36"/>
  <c r="AQ548" i="36" s="1"/>
  <c r="AP548" i="36"/>
  <c r="BG533" i="36"/>
  <c r="BA533" i="36" s="1"/>
  <c r="BD533" i="36" s="1"/>
  <c r="AG533" i="36"/>
  <c r="AR533" i="36" s="1"/>
  <c r="AG519" i="36"/>
  <c r="AR519" i="36" s="1"/>
  <c r="BG519" i="36"/>
  <c r="BA519" i="36" s="1"/>
  <c r="BD519" i="36" s="1"/>
  <c r="AO474" i="36"/>
  <c r="AQ474" i="36" s="1"/>
  <c r="AM474" i="36"/>
  <c r="AU474" i="36" s="1"/>
  <c r="AP474" i="36"/>
  <c r="AZ474" i="36"/>
  <c r="BB474" i="36"/>
  <c r="AZ410" i="36"/>
  <c r="BB410" i="36"/>
  <c r="AM410" i="36"/>
  <c r="AU410" i="36" s="1"/>
  <c r="AO410" i="36"/>
  <c r="AQ410" i="36" s="1"/>
  <c r="AP410" i="36"/>
  <c r="AO395" i="36"/>
  <c r="AQ395" i="36" s="1"/>
  <c r="AP395" i="36"/>
  <c r="AG322" i="36"/>
  <c r="AR322" i="36" s="1"/>
  <c r="BG322" i="36"/>
  <c r="BA322" i="36" s="1"/>
  <c r="BD322" i="36" s="1"/>
  <c r="BG264" i="36"/>
  <c r="BA264" i="36" s="1"/>
  <c r="BD264" i="36" s="1"/>
  <c r="AG264" i="36"/>
  <c r="AR264" i="36" s="1"/>
  <c r="AZ168" i="36"/>
  <c r="AO168" i="36"/>
  <c r="AQ168" i="36" s="1"/>
  <c r="BB168" i="36"/>
  <c r="AP168" i="36"/>
  <c r="AP159" i="36"/>
  <c r="AM159" i="36"/>
  <c r="AU159" i="36" s="1"/>
  <c r="AZ159" i="36"/>
  <c r="AO159" i="36"/>
  <c r="AQ159" i="36" s="1"/>
  <c r="BB159" i="36"/>
  <c r="B134" i="36"/>
  <c r="AO102" i="36"/>
  <c r="AQ102" i="36" s="1"/>
  <c r="AP102" i="36"/>
  <c r="BB102" i="36"/>
  <c r="AZ102" i="36"/>
  <c r="AZ81" i="36"/>
  <c r="AO81" i="36"/>
  <c r="AQ81" i="36" s="1"/>
  <c r="AP81" i="36"/>
  <c r="AM81" i="36"/>
  <c r="AU81" i="36" s="1"/>
  <c r="BB81" i="36"/>
  <c r="AZ22" i="36"/>
  <c r="BB22" i="36"/>
  <c r="AP22" i="36"/>
  <c r="AZ465" i="36"/>
  <c r="AM465" i="36"/>
  <c r="AU465" i="36" s="1"/>
  <c r="AO465" i="36"/>
  <c r="AQ465" i="36" s="1"/>
  <c r="BB465" i="36"/>
  <c r="BG513" i="36"/>
  <c r="BA513" i="36" s="1"/>
  <c r="BD513" i="36" s="1"/>
  <c r="AP477" i="36"/>
  <c r="BB477" i="36"/>
  <c r="BG449" i="36"/>
  <c r="BA449" i="36" s="1"/>
  <c r="BD449" i="36" s="1"/>
  <c r="AG449" i="36"/>
  <c r="AR449" i="36" s="1"/>
  <c r="AZ412" i="36"/>
  <c r="AM412" i="36"/>
  <c r="AU412" i="36" s="1"/>
  <c r="AO412" i="36"/>
  <c r="AQ412" i="36" s="1"/>
  <c r="AP412" i="36"/>
  <c r="BB412" i="36"/>
  <c r="AZ388" i="36"/>
  <c r="AM388" i="36"/>
  <c r="AU388" i="36" s="1"/>
  <c r="AP388" i="36"/>
  <c r="AO388" i="36"/>
  <c r="AQ388" i="36" s="1"/>
  <c r="BB388" i="36"/>
  <c r="AG366" i="36"/>
  <c r="AR366" i="36" s="1"/>
  <c r="BG366" i="36"/>
  <c r="BA366" i="36" s="1"/>
  <c r="BD366" i="36" s="1"/>
  <c r="BG361" i="36"/>
  <c r="BA361" i="36" s="1"/>
  <c r="BD361" i="36" s="1"/>
  <c r="AO339" i="36"/>
  <c r="AQ339" i="36" s="1"/>
  <c r="BB339" i="36"/>
  <c r="AG325" i="36"/>
  <c r="AR325" i="36" s="1"/>
  <c r="BG325" i="36"/>
  <c r="BA325" i="36" s="1"/>
  <c r="BD325" i="36" s="1"/>
  <c r="B245" i="36"/>
  <c r="AP100" i="36"/>
  <c r="AZ100" i="36"/>
  <c r="BB100" i="36"/>
  <c r="AO100" i="36"/>
  <c r="AO480" i="36"/>
  <c r="AQ480" i="36" s="1"/>
  <c r="AP480" i="36"/>
  <c r="BB480" i="36"/>
  <c r="AO352" i="36"/>
  <c r="AQ352" i="36" s="1"/>
  <c r="AP352" i="36"/>
  <c r="AZ352" i="36"/>
  <c r="AM307" i="36"/>
  <c r="AU307" i="36" s="1"/>
  <c r="AO307" i="36"/>
  <c r="AQ307" i="36" s="1"/>
  <c r="AP307" i="36"/>
  <c r="AZ307" i="36"/>
  <c r="BB307" i="36"/>
  <c r="AG305" i="36"/>
  <c r="BG305" i="36"/>
  <c r="BA305" i="36" s="1"/>
  <c r="BD305" i="36" s="1"/>
  <c r="AZ271" i="36"/>
  <c r="BB271" i="36"/>
  <c r="AM271" i="36"/>
  <c r="AU271" i="36" s="1"/>
  <c r="AO271" i="36"/>
  <c r="AQ271" i="36" s="1"/>
  <c r="AP271" i="36"/>
  <c r="BG266" i="36"/>
  <c r="BA266" i="36" s="1"/>
  <c r="BD266" i="36" s="1"/>
  <c r="AG266" i="36"/>
  <c r="AY522" i="36"/>
  <c r="BE522" i="36" s="1"/>
  <c r="AP500" i="36"/>
  <c r="BB500" i="36"/>
  <c r="AO500" i="36"/>
  <c r="AQ500" i="36" s="1"/>
  <c r="AM449" i="36"/>
  <c r="AU449" i="36" s="1"/>
  <c r="AG430" i="36"/>
  <c r="AR430" i="36" s="1"/>
  <c r="BG430" i="36"/>
  <c r="BA430" i="36" s="1"/>
  <c r="BD430" i="36" s="1"/>
  <c r="AG363" i="36"/>
  <c r="AR363" i="36" s="1"/>
  <c r="BG363" i="36"/>
  <c r="BA363" i="36" s="1"/>
  <c r="BD363" i="36" s="1"/>
  <c r="AM361" i="36"/>
  <c r="AU361" i="36" s="1"/>
  <c r="BB361" i="36"/>
  <c r="AP361" i="36"/>
  <c r="AZ361" i="36"/>
  <c r="AZ337" i="36"/>
  <c r="AO337" i="36"/>
  <c r="AQ337" i="36" s="1"/>
  <c r="AM337" i="36"/>
  <c r="AU337" i="36" s="1"/>
  <c r="BB337" i="36"/>
  <c r="AP337" i="36"/>
  <c r="AZ241" i="36"/>
  <c r="AO241" i="36"/>
  <c r="AQ241" i="36" s="1"/>
  <c r="AP241" i="36"/>
  <c r="AM241" i="36"/>
  <c r="AU241" i="36" s="1"/>
  <c r="B170" i="36"/>
  <c r="AM162" i="36"/>
  <c r="AU162" i="36" s="1"/>
  <c r="AP162" i="36"/>
  <c r="AO162" i="36"/>
  <c r="AQ162" i="36" s="1"/>
  <c r="AZ162" i="36"/>
  <c r="BB162" i="36"/>
  <c r="AG110" i="36"/>
  <c r="BG110" i="36"/>
  <c r="BA110" i="36" s="1"/>
  <c r="BD110" i="36" s="1"/>
  <c r="AO49" i="36"/>
  <c r="AQ49" i="36" s="1"/>
  <c r="BB49" i="36"/>
  <c r="AZ49" i="36"/>
  <c r="AP49" i="36"/>
  <c r="AP441" i="36"/>
  <c r="AO441" i="36"/>
  <c r="AQ441" i="36" s="1"/>
  <c r="AO346" i="36"/>
  <c r="AQ346" i="36" s="1"/>
  <c r="AP346" i="36"/>
  <c r="BB346" i="36"/>
  <c r="AZ346" i="36"/>
  <c r="AG227" i="36"/>
  <c r="AR227" i="36" s="1"/>
  <c r="BG227" i="36"/>
  <c r="BA227" i="36" s="1"/>
  <c r="BD227" i="36" s="1"/>
  <c r="AM545" i="36"/>
  <c r="AU545" i="36" s="1"/>
  <c r="AZ545" i="36"/>
  <c r="AG503" i="36"/>
  <c r="AR503" i="36" s="1"/>
  <c r="BG503" i="36"/>
  <c r="BA503" i="36" s="1"/>
  <c r="BD503" i="36" s="1"/>
  <c r="BB487" i="36"/>
  <c r="AM487" i="36"/>
  <c r="AU487" i="36" s="1"/>
  <c r="AZ487" i="36"/>
  <c r="AO460" i="36"/>
  <c r="AQ460" i="36" s="1"/>
  <c r="AZ460" i="36"/>
  <c r="AP460" i="36"/>
  <c r="AM460" i="36"/>
  <c r="AU460" i="36" s="1"/>
  <c r="AZ105" i="36"/>
  <c r="AP105" i="36"/>
  <c r="AM105" i="36"/>
  <c r="AU105" i="36" s="1"/>
  <c r="BB105" i="36"/>
  <c r="AO105" i="36"/>
  <c r="AQ105" i="36" s="1"/>
  <c r="AP372" i="36"/>
  <c r="BB372" i="36"/>
  <c r="AM372" i="36"/>
  <c r="AU372" i="36" s="1"/>
  <c r="AO372" i="36"/>
  <c r="AQ372" i="36" s="1"/>
  <c r="AO323" i="36"/>
  <c r="AQ323" i="36" s="1"/>
  <c r="AM323" i="36"/>
  <c r="AU323" i="36" s="1"/>
  <c r="AP323" i="36"/>
  <c r="AZ323" i="36"/>
  <c r="BB323" i="36"/>
  <c r="AZ287" i="36"/>
  <c r="AO287" i="36"/>
  <c r="AQ287" i="36" s="1"/>
  <c r="AP287" i="36"/>
  <c r="AM287" i="36"/>
  <c r="AU287" i="36" s="1"/>
  <c r="AP282" i="36"/>
  <c r="AZ282" i="36"/>
  <c r="AO282" i="36"/>
  <c r="AQ282" i="36" s="1"/>
  <c r="AM256" i="36"/>
  <c r="AU256" i="36" s="1"/>
  <c r="BB256" i="36"/>
  <c r="AZ256" i="36"/>
  <c r="AO256" i="36"/>
  <c r="AQ256" i="36" s="1"/>
  <c r="AP256" i="36"/>
  <c r="BB178" i="36"/>
  <c r="AP178" i="36"/>
  <c r="AO178" i="36"/>
  <c r="AQ178" i="36" s="1"/>
  <c r="AM178" i="36"/>
  <c r="AU178" i="36" s="1"/>
  <c r="AZ178" i="36"/>
  <c r="BG549" i="36"/>
  <c r="BA549" i="36" s="1"/>
  <c r="BD549" i="36" s="1"/>
  <c r="AG549" i="36"/>
  <c r="AR549" i="36" s="1"/>
  <c r="AZ547" i="36"/>
  <c r="BB547" i="36"/>
  <c r="BG540" i="36"/>
  <c r="BA540" i="36" s="1"/>
  <c r="BD540" i="36"/>
  <c r="AM529" i="36"/>
  <c r="AU529" i="36" s="1"/>
  <c r="AO529" i="36"/>
  <c r="AQ529" i="36" s="1"/>
  <c r="AP529" i="36"/>
  <c r="BG516" i="36"/>
  <c r="BA516" i="36" s="1"/>
  <c r="BD516" i="36" s="1"/>
  <c r="AZ510" i="36"/>
  <c r="BB510" i="36"/>
  <c r="AM510" i="36"/>
  <c r="AU510" i="36" s="1"/>
  <c r="AO510" i="36"/>
  <c r="AQ510" i="36" s="1"/>
  <c r="AP510" i="36"/>
  <c r="AG455" i="36"/>
  <c r="AG444" i="36"/>
  <c r="BG444" i="36"/>
  <c r="BA444" i="36" s="1"/>
  <c r="BD444" i="36" s="1"/>
  <c r="AP350" i="36"/>
  <c r="AO350" i="36"/>
  <c r="AQ350" i="36" s="1"/>
  <c r="AM350" i="36"/>
  <c r="AU350" i="36" s="1"/>
  <c r="BB350" i="36"/>
  <c r="AP348" i="36"/>
  <c r="AZ348" i="36"/>
  <c r="BB348" i="36"/>
  <c r="AM348" i="36"/>
  <c r="AU348" i="36" s="1"/>
  <c r="AO348" i="36"/>
  <c r="AQ348" i="36" s="1"/>
  <c r="AG260" i="36"/>
  <c r="BG260" i="36"/>
  <c r="BA260" i="36" s="1"/>
  <c r="BD260" i="36" s="1"/>
  <c r="AO221" i="36"/>
  <c r="AQ221" i="36" s="1"/>
  <c r="AM221" i="36"/>
  <c r="AU221" i="36" s="1"/>
  <c r="AP221" i="36"/>
  <c r="AZ221" i="36"/>
  <c r="BB221" i="36"/>
  <c r="AZ531" i="36"/>
  <c r="AM531" i="36"/>
  <c r="AU531" i="36" s="1"/>
  <c r="AO531" i="36"/>
  <c r="AQ531" i="36" s="1"/>
  <c r="AZ527" i="36"/>
  <c r="AG491" i="36"/>
  <c r="BG491" i="36"/>
  <c r="BA491" i="36" s="1"/>
  <c r="BD491" i="36" s="1"/>
  <c r="AZ311" i="36"/>
  <c r="AO311" i="36"/>
  <c r="AQ311" i="36" s="1"/>
  <c r="AP311" i="36"/>
  <c r="BB311" i="36"/>
  <c r="AM60" i="36"/>
  <c r="AU60" i="36" s="1"/>
  <c r="AZ60" i="36"/>
  <c r="BB60" i="36"/>
  <c r="AO60" i="36"/>
  <c r="AP60" i="36"/>
  <c r="AO300" i="36"/>
  <c r="AQ300" i="36" s="1"/>
  <c r="AP300" i="36"/>
  <c r="AZ300" i="36"/>
  <c r="BB300" i="36"/>
  <c r="AM300" i="36"/>
  <c r="AU300" i="36" s="1"/>
  <c r="AZ267" i="36"/>
  <c r="BB267" i="36"/>
  <c r="AP217" i="36"/>
  <c r="AP549" i="36"/>
  <c r="AZ549" i="36"/>
  <c r="BB549" i="36"/>
  <c r="AM549" i="36"/>
  <c r="AU549" i="36" s="1"/>
  <c r="AG535" i="36"/>
  <c r="AP533" i="36"/>
  <c r="AZ533" i="36"/>
  <c r="AZ516" i="36"/>
  <c r="AM516" i="36"/>
  <c r="AU516" i="36" s="1"/>
  <c r="AZ513" i="36"/>
  <c r="AM513" i="36"/>
  <c r="AU513" i="36" s="1"/>
  <c r="AP513" i="36"/>
  <c r="AP476" i="36"/>
  <c r="AZ476" i="36"/>
  <c r="BB476" i="36"/>
  <c r="AP396" i="36"/>
  <c r="AO396" i="36"/>
  <c r="AQ396" i="36" s="1"/>
  <c r="BG381" i="36"/>
  <c r="BA381" i="36" s="1"/>
  <c r="BD381" i="36" s="1"/>
  <c r="AG381" i="36"/>
  <c r="AR381" i="36" s="1"/>
  <c r="AO265" i="36"/>
  <c r="AQ265" i="36" s="1"/>
  <c r="AM265" i="36"/>
  <c r="AU265" i="36" s="1"/>
  <c r="AP265" i="36"/>
  <c r="AZ265" i="36"/>
  <c r="BB265" i="36"/>
  <c r="AO169" i="36"/>
  <c r="AQ169" i="36" s="1"/>
  <c r="BB169" i="36"/>
  <c r="AZ169" i="36"/>
  <c r="AM169" i="36"/>
  <c r="AU169" i="36" s="1"/>
  <c r="AP169" i="36"/>
  <c r="B218" i="36"/>
  <c r="B216" i="36"/>
  <c r="AG163" i="36"/>
  <c r="AR163" i="36" s="1"/>
  <c r="BG163" i="36"/>
  <c r="BA163" i="36" s="1"/>
  <c r="BD163" i="36" s="1"/>
  <c r="B85" i="36"/>
  <c r="AZ456" i="36"/>
  <c r="AM456" i="36"/>
  <c r="AU456" i="36" s="1"/>
  <c r="BB456" i="36"/>
  <c r="AO456" i="36"/>
  <c r="AQ456" i="36" s="1"/>
  <c r="AO446" i="36"/>
  <c r="AQ446" i="36" s="1"/>
  <c r="AP446" i="36"/>
  <c r="AP429" i="36"/>
  <c r="BB429" i="36"/>
  <c r="AZ429" i="36"/>
  <c r="AZ408" i="36"/>
  <c r="AO408" i="36"/>
  <c r="AQ408" i="36" s="1"/>
  <c r="AP408" i="36"/>
  <c r="AO403" i="36"/>
  <c r="AQ403" i="36" s="1"/>
  <c r="AZ403" i="36"/>
  <c r="BB403" i="36"/>
  <c r="AM401" i="36"/>
  <c r="AU401" i="36" s="1"/>
  <c r="AZ401" i="36"/>
  <c r="BG394" i="36"/>
  <c r="BA394" i="36" s="1"/>
  <c r="AG394" i="36"/>
  <c r="AG382" i="36"/>
  <c r="BB353" i="36"/>
  <c r="AO353" i="36"/>
  <c r="AQ353" i="36" s="1"/>
  <c r="AM353" i="36"/>
  <c r="AU353" i="36" s="1"/>
  <c r="AZ353" i="36"/>
  <c r="AM342" i="36"/>
  <c r="AU342" i="36" s="1"/>
  <c r="AO342" i="36"/>
  <c r="AQ342" i="36" s="1"/>
  <c r="BB342" i="36"/>
  <c r="AG328" i="36"/>
  <c r="BG328" i="36"/>
  <c r="BA328" i="36" s="1"/>
  <c r="BD328" i="36" s="1"/>
  <c r="AP268" i="36"/>
  <c r="AZ189" i="36"/>
  <c r="AO189" i="36"/>
  <c r="AQ189" i="36" s="1"/>
  <c r="AP189" i="36"/>
  <c r="BB189" i="36"/>
  <c r="BG149" i="36"/>
  <c r="BA149" i="36" s="1"/>
  <c r="BD149" i="36" s="1"/>
  <c r="AG149" i="36"/>
  <c r="AO523" i="36"/>
  <c r="AQ523" i="36" s="1"/>
  <c r="AM523" i="36"/>
  <c r="AU523" i="36" s="1"/>
  <c r="AM470" i="36"/>
  <c r="AU470" i="36" s="1"/>
  <c r="AO470" i="36"/>
  <c r="AQ470" i="36" s="1"/>
  <c r="AZ469" i="36"/>
  <c r="BB469" i="36"/>
  <c r="AP457" i="36"/>
  <c r="AP453" i="36"/>
  <c r="AO435" i="36"/>
  <c r="AQ435" i="36" s="1"/>
  <c r="AP435" i="36"/>
  <c r="AZ392" i="36"/>
  <c r="AP392" i="36"/>
  <c r="AO392" i="36"/>
  <c r="AQ392" i="36" s="1"/>
  <c r="BB347" i="36"/>
  <c r="AM347" i="36"/>
  <c r="AU347" i="36" s="1"/>
  <c r="AO334" i="36"/>
  <c r="AQ334" i="36" s="1"/>
  <c r="AM334" i="36"/>
  <c r="AU334" i="36" s="1"/>
  <c r="AP334" i="36"/>
  <c r="AG318" i="36"/>
  <c r="BG318" i="36"/>
  <c r="BA318" i="36" s="1"/>
  <c r="BD318" i="36" s="1"/>
  <c r="BB308" i="36"/>
  <c r="AO308" i="36"/>
  <c r="AQ308" i="36" s="1"/>
  <c r="AP308" i="36"/>
  <c r="AZ308" i="36"/>
  <c r="AP291" i="36"/>
  <c r="AO291" i="36"/>
  <c r="AQ291" i="36" s="1"/>
  <c r="AZ260" i="36"/>
  <c r="BB260" i="36"/>
  <c r="B244" i="36"/>
  <c r="AP228" i="36"/>
  <c r="AO228" i="36"/>
  <c r="AQ228" i="36" s="1"/>
  <c r="AZ228" i="36"/>
  <c r="BB228" i="36"/>
  <c r="BB209" i="36"/>
  <c r="AG80" i="36"/>
  <c r="BG80" i="36"/>
  <c r="BA80" i="36" s="1"/>
  <c r="BD80" i="36" s="1"/>
  <c r="AO432" i="36"/>
  <c r="AQ432" i="36" s="1"/>
  <c r="AP432" i="36"/>
  <c r="BB432" i="36"/>
  <c r="AZ432" i="36"/>
  <c r="AO416" i="36"/>
  <c r="AQ416" i="36" s="1"/>
  <c r="AP416" i="36"/>
  <c r="AZ416" i="36"/>
  <c r="BB416" i="36"/>
  <c r="BB414" i="36"/>
  <c r="AZ414" i="36"/>
  <c r="AZ357" i="36"/>
  <c r="BB357" i="36"/>
  <c r="AM357" i="36"/>
  <c r="AU357" i="36" s="1"/>
  <c r="AO357" i="36"/>
  <c r="AQ357" i="36" s="1"/>
  <c r="BG329" i="36"/>
  <c r="BA329" i="36" s="1"/>
  <c r="BD329" i="36" s="1"/>
  <c r="AM295" i="36"/>
  <c r="AU295" i="36" s="1"/>
  <c r="BB295" i="36"/>
  <c r="AO295" i="36"/>
  <c r="AQ295" i="36" s="1"/>
  <c r="AP295" i="36"/>
  <c r="AM264" i="36"/>
  <c r="AU264" i="36" s="1"/>
  <c r="BB264" i="36"/>
  <c r="AZ264" i="36"/>
  <c r="AZ261" i="36"/>
  <c r="AM261" i="36"/>
  <c r="AU261" i="36" s="1"/>
  <c r="AO261" i="36"/>
  <c r="AQ261" i="36" s="1"/>
  <c r="AP261" i="36"/>
  <c r="BB261" i="36"/>
  <c r="AO138" i="36"/>
  <c r="AQ138" i="36" s="1"/>
  <c r="AP138" i="36"/>
  <c r="BB138" i="36"/>
  <c r="AZ138" i="36"/>
  <c r="AM138" i="36"/>
  <c r="AU138" i="36" s="1"/>
  <c r="BG104" i="36"/>
  <c r="BA104" i="36" s="1"/>
  <c r="BD104" i="36" s="1"/>
  <c r="AG104" i="36"/>
  <c r="AR104" i="36" s="1"/>
  <c r="B94" i="36"/>
  <c r="AO539" i="36"/>
  <c r="AQ539" i="36" s="1"/>
  <c r="BG538" i="36"/>
  <c r="BA538" i="36" s="1"/>
  <c r="BD538" i="36" s="1"/>
  <c r="BG530" i="36"/>
  <c r="BA530" i="36" s="1"/>
  <c r="BD530" i="36" s="1"/>
  <c r="BG522" i="36"/>
  <c r="BA522" i="36" s="1"/>
  <c r="BD522" i="36" s="1"/>
  <c r="AZ492" i="36"/>
  <c r="AP490" i="36"/>
  <c r="AM490" i="36"/>
  <c r="AU490" i="36" s="1"/>
  <c r="AO490" i="36"/>
  <c r="AQ490" i="36" s="1"/>
  <c r="BB490" i="36"/>
  <c r="AM489" i="36"/>
  <c r="AU489" i="36" s="1"/>
  <c r="BB489" i="36"/>
  <c r="AZ488" i="36"/>
  <c r="AP488" i="36"/>
  <c r="BB488" i="36"/>
  <c r="AZ433" i="36"/>
  <c r="AP433" i="36"/>
  <c r="BB433" i="36"/>
  <c r="AZ424" i="36"/>
  <c r="BB424" i="36"/>
  <c r="AO424" i="36"/>
  <c r="AQ424" i="36" s="1"/>
  <c r="AP424" i="36"/>
  <c r="AO419" i="36"/>
  <c r="AQ419" i="36" s="1"/>
  <c r="AM419" i="36"/>
  <c r="AU419" i="36" s="1"/>
  <c r="AP419" i="36"/>
  <c r="AZ419" i="36"/>
  <c r="BB419" i="36"/>
  <c r="AP394" i="36"/>
  <c r="AO321" i="36"/>
  <c r="AQ321" i="36" s="1"/>
  <c r="AM321" i="36"/>
  <c r="AU321" i="36" s="1"/>
  <c r="AZ321" i="36"/>
  <c r="BB321" i="36"/>
  <c r="BG319" i="36"/>
  <c r="BA319" i="36" s="1"/>
  <c r="BD319" i="36" s="1"/>
  <c r="AG319" i="36"/>
  <c r="AR319" i="36" s="1"/>
  <c r="AG292" i="36"/>
  <c r="BG270" i="36"/>
  <c r="BA270" i="36" s="1"/>
  <c r="BD270" i="36" s="1"/>
  <c r="AG270" i="36"/>
  <c r="AZ251" i="36"/>
  <c r="AO251" i="36"/>
  <c r="AQ251" i="36" s="1"/>
  <c r="AP251" i="36"/>
  <c r="B236" i="36"/>
  <c r="AM227" i="36"/>
  <c r="AU227" i="36" s="1"/>
  <c r="BB227" i="36"/>
  <c r="BB224" i="36"/>
  <c r="AO224" i="36"/>
  <c r="AQ224" i="36" s="1"/>
  <c r="AP224" i="36"/>
  <c r="AZ224" i="36"/>
  <c r="AM104" i="36"/>
  <c r="AU104" i="36" s="1"/>
  <c r="BB104" i="36"/>
  <c r="AZ104" i="36"/>
  <c r="BG509" i="36"/>
  <c r="BA509" i="36" s="1"/>
  <c r="BD509" i="36"/>
  <c r="AZ507" i="36"/>
  <c r="AM507" i="36"/>
  <c r="AU507" i="36" s="1"/>
  <c r="BB506" i="36"/>
  <c r="AZ504" i="36"/>
  <c r="AM504" i="36"/>
  <c r="AU504" i="36" s="1"/>
  <c r="BG501" i="36"/>
  <c r="BA501" i="36" s="1"/>
  <c r="BD501" i="36" s="1"/>
  <c r="AZ471" i="36"/>
  <c r="AO471" i="36"/>
  <c r="AQ471" i="36" s="1"/>
  <c r="AM471" i="36"/>
  <c r="AU471" i="36" s="1"/>
  <c r="AO417" i="36"/>
  <c r="AQ417" i="36" s="1"/>
  <c r="AP417" i="36"/>
  <c r="AZ417" i="36"/>
  <c r="AZ404" i="36"/>
  <c r="AM374" i="36"/>
  <c r="AU374" i="36" s="1"/>
  <c r="AO374" i="36"/>
  <c r="AQ374" i="36" s="1"/>
  <c r="AP374" i="36"/>
  <c r="AZ343" i="36"/>
  <c r="AM343" i="36"/>
  <c r="AU343" i="36" s="1"/>
  <c r="AO343" i="36"/>
  <c r="AQ343" i="36" s="1"/>
  <c r="AP343" i="36"/>
  <c r="BB343" i="36"/>
  <c r="AO336" i="36"/>
  <c r="AQ336" i="36" s="1"/>
  <c r="AP336" i="36"/>
  <c r="AM336" i="36"/>
  <c r="AU336" i="36" s="1"/>
  <c r="AZ309" i="36"/>
  <c r="AM309" i="36"/>
  <c r="AU309" i="36" s="1"/>
  <c r="AO309" i="36"/>
  <c r="AQ309" i="36" s="1"/>
  <c r="BB309" i="36"/>
  <c r="AM292" i="36"/>
  <c r="AU292" i="36" s="1"/>
  <c r="AM285" i="36"/>
  <c r="AU285" i="36" s="1"/>
  <c r="AO285" i="36"/>
  <c r="AQ285" i="36" s="1"/>
  <c r="AP285" i="36"/>
  <c r="BG276" i="36"/>
  <c r="BA276" i="36" s="1"/>
  <c r="BD276" i="36" s="1"/>
  <c r="AG275" i="36"/>
  <c r="BG275" i="36"/>
  <c r="BA275" i="36" s="1"/>
  <c r="BD275" i="36" s="1"/>
  <c r="AO269" i="36"/>
  <c r="AQ269" i="36" s="1"/>
  <c r="AP269" i="36"/>
  <c r="AM269" i="36"/>
  <c r="AU269" i="36" s="1"/>
  <c r="B91" i="36"/>
  <c r="AY61" i="36"/>
  <c r="BE61" i="36" s="1"/>
  <c r="AM330" i="36"/>
  <c r="AU330" i="36" s="1"/>
  <c r="AO330" i="36"/>
  <c r="AQ330" i="36" s="1"/>
  <c r="AP330" i="36"/>
  <c r="AO327" i="36"/>
  <c r="AQ327" i="36" s="1"/>
  <c r="AM327" i="36"/>
  <c r="AU327" i="36" s="1"/>
  <c r="AZ284" i="36"/>
  <c r="BB284" i="36"/>
  <c r="AM280" i="36"/>
  <c r="AU280" i="36" s="1"/>
  <c r="BB280" i="36"/>
  <c r="AZ280" i="36"/>
  <c r="AO280" i="36"/>
  <c r="AQ280" i="36" s="1"/>
  <c r="AP280" i="36"/>
  <c r="AZ214" i="36"/>
  <c r="AO214" i="36"/>
  <c r="AQ214" i="36" s="1"/>
  <c r="AP214" i="36"/>
  <c r="BB214" i="36"/>
  <c r="B213" i="36"/>
  <c r="AZ151" i="36"/>
  <c r="AO151" i="36"/>
  <c r="AQ151" i="36" s="1"/>
  <c r="AM151" i="36"/>
  <c r="AU151" i="36" s="1"/>
  <c r="AM97" i="36"/>
  <c r="AU97" i="36" s="1"/>
  <c r="AO97" i="36"/>
  <c r="AQ97" i="36" s="1"/>
  <c r="AP97" i="36"/>
  <c r="AZ97" i="36"/>
  <c r="BB97" i="36"/>
  <c r="B73" i="36"/>
  <c r="B45" i="36"/>
  <c r="AO31" i="36"/>
  <c r="AQ31" i="36" s="1"/>
  <c r="AP31" i="36"/>
  <c r="AM31" i="36"/>
  <c r="AU31" i="36" s="1"/>
  <c r="AZ31" i="36"/>
  <c r="AM473" i="36"/>
  <c r="AU473" i="36" s="1"/>
  <c r="AZ473" i="36"/>
  <c r="AO464" i="36"/>
  <c r="AQ464" i="36" s="1"/>
  <c r="AP464" i="36"/>
  <c r="AM464" i="36"/>
  <c r="AU464" i="36" s="1"/>
  <c r="AP445" i="36"/>
  <c r="AM443" i="36"/>
  <c r="AU443" i="36" s="1"/>
  <c r="AO443" i="36"/>
  <c r="AQ443" i="36" s="1"/>
  <c r="AP443" i="36"/>
  <c r="AP413" i="36"/>
  <c r="AO413" i="36"/>
  <c r="AQ413" i="36" s="1"/>
  <c r="BB413" i="36"/>
  <c r="AO380" i="36"/>
  <c r="AQ380" i="36" s="1"/>
  <c r="AP380" i="36"/>
  <c r="AO364" i="36"/>
  <c r="AQ364" i="36" s="1"/>
  <c r="AP333" i="36"/>
  <c r="AZ333" i="36"/>
  <c r="AM329" i="36"/>
  <c r="AU329" i="36" s="1"/>
  <c r="AZ329" i="36"/>
  <c r="AM318" i="36"/>
  <c r="AU318" i="36" s="1"/>
  <c r="AP318" i="36"/>
  <c r="AO286" i="36"/>
  <c r="AQ286" i="36" s="1"/>
  <c r="AP286" i="36"/>
  <c r="BB286" i="36"/>
  <c r="AO281" i="36"/>
  <c r="AQ281" i="36" s="1"/>
  <c r="AM281" i="36"/>
  <c r="AU281" i="36" s="1"/>
  <c r="AP281" i="36"/>
  <c r="AZ281" i="36"/>
  <c r="BB281" i="36"/>
  <c r="AP250" i="36"/>
  <c r="BB250" i="36"/>
  <c r="AZ250" i="36"/>
  <c r="AP219" i="36"/>
  <c r="AM219" i="36"/>
  <c r="AU219" i="36" s="1"/>
  <c r="AZ219" i="36"/>
  <c r="AO219" i="36"/>
  <c r="AQ219" i="36" s="1"/>
  <c r="AG107" i="36"/>
  <c r="AR107" i="36" s="1"/>
  <c r="BG107" i="36"/>
  <c r="BA107" i="36" s="1"/>
  <c r="BD107" i="36" s="1"/>
  <c r="B133" i="36"/>
  <c r="AO46" i="36"/>
  <c r="AQ46" i="36" s="1"/>
  <c r="AP46" i="36"/>
  <c r="AZ46" i="36"/>
  <c r="AM46" i="36"/>
  <c r="AU46" i="36" s="1"/>
  <c r="BB46" i="36"/>
  <c r="B33" i="36"/>
  <c r="AZ525" i="36"/>
  <c r="AP508" i="36"/>
  <c r="AO508" i="36"/>
  <c r="AQ508" i="36" s="1"/>
  <c r="AG459" i="36"/>
  <c r="AR459" i="36" s="1"/>
  <c r="BG459" i="36"/>
  <c r="BA459" i="36" s="1"/>
  <c r="BD459" i="36" s="1"/>
  <c r="AM455" i="36"/>
  <c r="AU455" i="36" s="1"/>
  <c r="BB382" i="36"/>
  <c r="AM364" i="36"/>
  <c r="AU364" i="36" s="1"/>
  <c r="AM358" i="36"/>
  <c r="AU358" i="36" s="1"/>
  <c r="AP358" i="36"/>
  <c r="AO355" i="36"/>
  <c r="AQ355" i="36" s="1"/>
  <c r="AO315" i="36"/>
  <c r="AQ315" i="36" s="1"/>
  <c r="AP315" i="36"/>
  <c r="B219" i="36"/>
  <c r="AO177" i="36"/>
  <c r="AQ177" i="36" s="1"/>
  <c r="AP177" i="36"/>
  <c r="AZ177" i="36"/>
  <c r="AP173" i="36"/>
  <c r="AZ173" i="36"/>
  <c r="AO173" i="36"/>
  <c r="AQ173" i="36" s="1"/>
  <c r="BB173" i="36"/>
  <c r="BB158" i="36"/>
  <c r="AM158" i="36"/>
  <c r="AU158" i="36" s="1"/>
  <c r="AO158" i="36"/>
  <c r="AQ158" i="36" s="1"/>
  <c r="AZ158" i="36"/>
  <c r="B31" i="36"/>
  <c r="AP362" i="36"/>
  <c r="AM362" i="36"/>
  <c r="AU362" i="36" s="1"/>
  <c r="AO362" i="36"/>
  <c r="AQ362" i="36" s="1"/>
  <c r="BB359" i="36"/>
  <c r="AM359" i="36"/>
  <c r="AU359" i="36" s="1"/>
  <c r="AO359" i="36"/>
  <c r="AQ359" i="36" s="1"/>
  <c r="AO303" i="36"/>
  <c r="AQ303" i="36" s="1"/>
  <c r="AP303" i="36"/>
  <c r="AZ303" i="36"/>
  <c r="BB303" i="36"/>
  <c r="AM296" i="36"/>
  <c r="AU296" i="36" s="1"/>
  <c r="AZ296" i="36"/>
  <c r="AP296" i="36"/>
  <c r="AM252" i="36"/>
  <c r="AU252" i="36" s="1"/>
  <c r="AO252" i="36"/>
  <c r="AQ252" i="36" s="1"/>
  <c r="AP252" i="36"/>
  <c r="AM248" i="36"/>
  <c r="AU248" i="36" s="1"/>
  <c r="AP248" i="36"/>
  <c r="AZ176" i="36"/>
  <c r="AO176" i="36"/>
  <c r="AQ176" i="36" s="1"/>
  <c r="AP176" i="36"/>
  <c r="AM176" i="36"/>
  <c r="AU176" i="36" s="1"/>
  <c r="AO164" i="36"/>
  <c r="AQ164" i="36" s="1"/>
  <c r="AP164" i="36"/>
  <c r="AM164" i="36"/>
  <c r="AU164" i="36" s="1"/>
  <c r="BB164" i="36"/>
  <c r="AM103" i="36"/>
  <c r="AU103" i="36" s="1"/>
  <c r="BB103" i="36"/>
  <c r="AO103" i="36"/>
  <c r="AQ103" i="36" s="1"/>
  <c r="AZ103" i="36"/>
  <c r="B210" i="36"/>
  <c r="AO208" i="36"/>
  <c r="AQ208" i="36" s="1"/>
  <c r="AP208" i="36"/>
  <c r="AZ208" i="36"/>
  <c r="AM183" i="36"/>
  <c r="AU183" i="36" s="1"/>
  <c r="AP183" i="36"/>
  <c r="AO183" i="36"/>
  <c r="AQ183" i="36" s="1"/>
  <c r="AM163" i="36"/>
  <c r="AU163" i="36" s="1"/>
  <c r="AZ163" i="36"/>
  <c r="BB163" i="36"/>
  <c r="AM149" i="36"/>
  <c r="AU149" i="36" s="1"/>
  <c r="AP149" i="36"/>
  <c r="AZ149" i="36"/>
  <c r="AM121" i="36"/>
  <c r="AU121" i="36" s="1"/>
  <c r="AO121" i="36"/>
  <c r="AQ121" i="36" s="1"/>
  <c r="AZ121" i="36"/>
  <c r="BB121" i="36"/>
  <c r="AO70" i="36"/>
  <c r="AQ70" i="36" s="1"/>
  <c r="AM70" i="36"/>
  <c r="AU70" i="36" s="1"/>
  <c r="AP70" i="36"/>
  <c r="BB70" i="36"/>
  <c r="AZ70" i="36"/>
  <c r="B50" i="36"/>
  <c r="BG44" i="36"/>
  <c r="BA44" i="36" s="1"/>
  <c r="BD44" i="36" s="1"/>
  <c r="AM518" i="36"/>
  <c r="AU518" i="36" s="1"/>
  <c r="AZ341" i="36"/>
  <c r="AZ325" i="36"/>
  <c r="AM313" i="36"/>
  <c r="AU313" i="36" s="1"/>
  <c r="BG304" i="36"/>
  <c r="BA304" i="36" s="1"/>
  <c r="BD304" i="36" s="1"/>
  <c r="BG258" i="36"/>
  <c r="BA258" i="36" s="1"/>
  <c r="BD258" i="36" s="1"/>
  <c r="AM119" i="36"/>
  <c r="AU119" i="36" s="1"/>
  <c r="AO119" i="36"/>
  <c r="AQ119" i="36" s="1"/>
  <c r="AP119" i="36"/>
  <c r="AO118" i="36"/>
  <c r="AQ118" i="36" s="1"/>
  <c r="AP118" i="36"/>
  <c r="BB118" i="36"/>
  <c r="AZ118" i="36"/>
  <c r="AM118" i="36"/>
  <c r="AU118" i="36" s="1"/>
  <c r="AM116" i="36"/>
  <c r="AU116" i="36" s="1"/>
  <c r="AO116" i="36"/>
  <c r="AQ116" i="36" s="1"/>
  <c r="AZ116" i="36"/>
  <c r="AO112" i="36"/>
  <c r="AQ112" i="36" s="1"/>
  <c r="BG542" i="36"/>
  <c r="BA542" i="36" s="1"/>
  <c r="BD542" i="36" s="1"/>
  <c r="BG502" i="36"/>
  <c r="BA502" i="36" s="1"/>
  <c r="BD502" i="36" s="1"/>
  <c r="AZ472" i="36"/>
  <c r="AO472" i="36"/>
  <c r="AQ472" i="36" s="1"/>
  <c r="AM422" i="36"/>
  <c r="AU422" i="36" s="1"/>
  <c r="AZ422" i="36"/>
  <c r="AO400" i="36"/>
  <c r="AQ400" i="36" s="1"/>
  <c r="AP400" i="36"/>
  <c r="AM310" i="36"/>
  <c r="AU310" i="36" s="1"/>
  <c r="BB310" i="36"/>
  <c r="AP249" i="36"/>
  <c r="AO249" i="36"/>
  <c r="AQ249" i="36" s="1"/>
  <c r="B165" i="36"/>
  <c r="AZ127" i="36"/>
  <c r="AO127" i="36"/>
  <c r="AQ127" i="36" s="1"/>
  <c r="B124" i="36"/>
  <c r="AG120" i="36"/>
  <c r="AO520" i="36"/>
  <c r="AQ520" i="36" s="1"/>
  <c r="AP520" i="36"/>
  <c r="AO484" i="36"/>
  <c r="AQ484" i="36" s="1"/>
  <c r="AM409" i="36"/>
  <c r="AU409" i="36" s="1"/>
  <c r="AO409" i="36"/>
  <c r="AQ409" i="36" s="1"/>
  <c r="AP409" i="36"/>
  <c r="AM390" i="36"/>
  <c r="AU390" i="36" s="1"/>
  <c r="AZ344" i="36"/>
  <c r="AO344" i="36"/>
  <c r="AQ344" i="36" s="1"/>
  <c r="AM225" i="36"/>
  <c r="AU225" i="36" s="1"/>
  <c r="AP225" i="36"/>
  <c r="AM208" i="36"/>
  <c r="AU208" i="36" s="1"/>
  <c r="B129" i="36"/>
  <c r="AP122" i="36"/>
  <c r="BG90" i="36"/>
  <c r="BA90" i="36" s="1"/>
  <c r="BD90" i="36" s="1"/>
  <c r="AG44" i="36"/>
  <c r="B35" i="36"/>
  <c r="AM468" i="36"/>
  <c r="AU468" i="36" s="1"/>
  <c r="AO356" i="36"/>
  <c r="AQ356" i="36" s="1"/>
  <c r="AO297" i="36"/>
  <c r="AQ297" i="36" s="1"/>
  <c r="BB297" i="36"/>
  <c r="AM297" i="36"/>
  <c r="AU297" i="36" s="1"/>
  <c r="BB278" i="36"/>
  <c r="BG274" i="36"/>
  <c r="BA274" i="36" s="1"/>
  <c r="BD274" i="36" s="1"/>
  <c r="AG274" i="36"/>
  <c r="AR274" i="36" s="1"/>
  <c r="AP243" i="36"/>
  <c r="B240" i="36"/>
  <c r="B208" i="36"/>
  <c r="AO182" i="36"/>
  <c r="AQ182" i="36" s="1"/>
  <c r="AP182" i="36"/>
  <c r="BB182" i="36"/>
  <c r="B130" i="36"/>
  <c r="B127" i="36"/>
  <c r="B114" i="36"/>
  <c r="AM82" i="36"/>
  <c r="AU82" i="36" s="1"/>
  <c r="AO82" i="36"/>
  <c r="AQ82" i="36" s="1"/>
  <c r="AP82" i="36"/>
  <c r="AZ82" i="36"/>
  <c r="B48" i="36"/>
  <c r="AO512" i="36"/>
  <c r="AQ512" i="36" s="1"/>
  <c r="AP512" i="36"/>
  <c r="AP397" i="36"/>
  <c r="AM397" i="36"/>
  <c r="AU397" i="36" s="1"/>
  <c r="AZ360" i="36"/>
  <c r="AP360" i="36"/>
  <c r="AZ328" i="36"/>
  <c r="AM328" i="36"/>
  <c r="AU328" i="36" s="1"/>
  <c r="AO302" i="36"/>
  <c r="AQ302" i="36" s="1"/>
  <c r="AP302" i="36"/>
  <c r="BG225" i="36"/>
  <c r="BA225" i="36" s="1"/>
  <c r="BD225" i="36" s="1"/>
  <c r="BG505" i="36"/>
  <c r="BA505" i="36" s="1"/>
  <c r="BD505" i="36" s="1"/>
  <c r="AO384" i="36"/>
  <c r="AQ384" i="36" s="1"/>
  <c r="AP384" i="36"/>
  <c r="AM288" i="36"/>
  <c r="AU288" i="36" s="1"/>
  <c r="AZ288" i="36"/>
  <c r="AO288" i="36"/>
  <c r="AQ288" i="36" s="1"/>
  <c r="AM275" i="36"/>
  <c r="AU275" i="36" s="1"/>
  <c r="BG272" i="36"/>
  <c r="BA272" i="36" s="1"/>
  <c r="BD272" i="36" s="1"/>
  <c r="AP266" i="36"/>
  <c r="B233" i="36"/>
  <c r="AO536" i="36"/>
  <c r="AQ536" i="36" s="1"/>
  <c r="AP536" i="36"/>
  <c r="BB526" i="36"/>
  <c r="BB524" i="36"/>
  <c r="BB520" i="36"/>
  <c r="BG511" i="36"/>
  <c r="BA511" i="36" s="1"/>
  <c r="BD511" i="36" s="1"/>
  <c r="AO499" i="36"/>
  <c r="AQ499" i="36" s="1"/>
  <c r="BB499" i="36"/>
  <c r="AO496" i="36"/>
  <c r="AQ496" i="36" s="1"/>
  <c r="AP496" i="36"/>
  <c r="AO462" i="36"/>
  <c r="AQ462" i="36" s="1"/>
  <c r="AM340" i="36"/>
  <c r="AU340" i="36" s="1"/>
  <c r="AZ331" i="36"/>
  <c r="BG262" i="36"/>
  <c r="BA262" i="36" s="1"/>
  <c r="BD262" i="36" s="1"/>
  <c r="AG262" i="36"/>
  <c r="AR262" i="36" s="1"/>
  <c r="AP258" i="36"/>
  <c r="B247" i="36"/>
  <c r="AZ220" i="36"/>
  <c r="AM220" i="36"/>
  <c r="AU220" i="36" s="1"/>
  <c r="AO192" i="36"/>
  <c r="AQ192" i="36" s="1"/>
  <c r="AZ192" i="36"/>
  <c r="BB192" i="36"/>
  <c r="BB120" i="36"/>
  <c r="AZ120" i="36"/>
  <c r="AM120" i="36"/>
  <c r="AU120" i="36" s="1"/>
  <c r="AP96" i="36"/>
  <c r="AO96" i="36"/>
  <c r="AQ96" i="36" s="1"/>
  <c r="AM96" i="36"/>
  <c r="AU96" i="36" s="1"/>
  <c r="AZ96" i="36"/>
  <c r="BB96" i="36"/>
  <c r="AO72" i="36"/>
  <c r="AQ72" i="36" s="1"/>
  <c r="AP72" i="36"/>
  <c r="BB184" i="36"/>
  <c r="AO184" i="36"/>
  <c r="AQ184" i="36" s="1"/>
  <c r="BG42" i="36"/>
  <c r="BA42" i="36" s="1"/>
  <c r="BD42" i="36" s="1"/>
  <c r="AG42" i="36"/>
  <c r="AR42" i="36" s="1"/>
  <c r="AO299" i="36"/>
  <c r="AQ299" i="36" s="1"/>
  <c r="AP299" i="36"/>
  <c r="AP197" i="36"/>
  <c r="BG150" i="36"/>
  <c r="BA150" i="36" s="1"/>
  <c r="BD150" i="36" s="1"/>
  <c r="AG150" i="36"/>
  <c r="AO137" i="36"/>
  <c r="AQ137" i="36" s="1"/>
  <c r="BB90" i="36"/>
  <c r="AM90" i="36"/>
  <c r="AU90" i="36" s="1"/>
  <c r="BG69" i="36"/>
  <c r="BA69" i="36" s="1"/>
  <c r="BD69" i="36" s="1"/>
  <c r="DE3" i="36"/>
  <c r="DD7" i="36"/>
  <c r="AP448" i="36"/>
  <c r="AO320" i="36"/>
  <c r="AQ320" i="36" s="1"/>
  <c r="AP320" i="36"/>
  <c r="AM304" i="36"/>
  <c r="AU304" i="36" s="1"/>
  <c r="AZ238" i="36"/>
  <c r="AO215" i="36"/>
  <c r="AQ215" i="36" s="1"/>
  <c r="AO179" i="36"/>
  <c r="AQ179" i="36" s="1"/>
  <c r="AP179" i="36"/>
  <c r="AZ179" i="36"/>
  <c r="AO147" i="36"/>
  <c r="AQ147" i="36" s="1"/>
  <c r="AP147" i="36"/>
  <c r="AZ147" i="36"/>
  <c r="AP140" i="36"/>
  <c r="AO140" i="36"/>
  <c r="BG98" i="36"/>
  <c r="BA98" i="36" s="1"/>
  <c r="BD98" i="36" s="1"/>
  <c r="AG98" i="36"/>
  <c r="AR98" i="36" s="1"/>
  <c r="AM71" i="36"/>
  <c r="AU71" i="36" s="1"/>
  <c r="AP71" i="36"/>
  <c r="AO71" i="36"/>
  <c r="AQ71" i="36" s="1"/>
  <c r="B25" i="36"/>
  <c r="AP259" i="36"/>
  <c r="AO257" i="36"/>
  <c r="AQ257" i="36" s="1"/>
  <c r="AP257" i="36"/>
  <c r="AZ257" i="36"/>
  <c r="AM144" i="36"/>
  <c r="AU144" i="36" s="1"/>
  <c r="AZ144" i="36"/>
  <c r="AO144" i="36"/>
  <c r="AQ144" i="36" s="1"/>
  <c r="AP144" i="36"/>
  <c r="AP112" i="36"/>
  <c r="B125" i="36"/>
  <c r="B115" i="36"/>
  <c r="AO101" i="36"/>
  <c r="AQ101" i="36" s="1"/>
  <c r="AP101" i="36"/>
  <c r="AM101" i="36"/>
  <c r="AU101" i="36" s="1"/>
  <c r="AZ84" i="36"/>
  <c r="BB84" i="36"/>
  <c r="AM84" i="36"/>
  <c r="AU84" i="36" s="1"/>
  <c r="AZ79" i="36"/>
  <c r="AM79" i="36"/>
  <c r="AU79" i="36" s="1"/>
  <c r="BB79" i="36"/>
  <c r="AO79" i="36"/>
  <c r="AQ79" i="36" s="1"/>
  <c r="AM69" i="36"/>
  <c r="AU69" i="36" s="1"/>
  <c r="AP69" i="36"/>
  <c r="AZ69" i="36"/>
  <c r="BB69" i="36"/>
  <c r="BB276" i="36"/>
  <c r="AZ232" i="36"/>
  <c r="AP232" i="36"/>
  <c r="AO160" i="36"/>
  <c r="AQ160" i="36" s="1"/>
  <c r="AM160" i="36"/>
  <c r="AU160" i="36" s="1"/>
  <c r="AP160" i="36"/>
  <c r="BB141" i="36"/>
  <c r="AP63" i="36"/>
  <c r="BB63" i="36"/>
  <c r="AO63" i="36"/>
  <c r="AQ63" i="36" s="1"/>
  <c r="AZ62" i="36"/>
  <c r="AO62" i="36"/>
  <c r="AQ62" i="36" s="1"/>
  <c r="BB62" i="36"/>
  <c r="AM62" i="36"/>
  <c r="AU62" i="36" s="1"/>
  <c r="AZ54" i="36"/>
  <c r="BB54" i="36"/>
  <c r="AO54" i="36"/>
  <c r="AQ54" i="36" s="1"/>
  <c r="AP54" i="36"/>
  <c r="B47" i="36"/>
  <c r="AP58" i="36"/>
  <c r="AM58" i="36"/>
  <c r="AU58" i="36" s="1"/>
  <c r="AO58" i="36"/>
  <c r="AQ58" i="36" s="1"/>
  <c r="BB58" i="36"/>
  <c r="B53" i="36"/>
  <c r="AM32" i="36"/>
  <c r="AU32" i="36" s="1"/>
  <c r="AP32" i="36"/>
  <c r="AZ32" i="36"/>
  <c r="AP139" i="36"/>
  <c r="AO99" i="36"/>
  <c r="AQ99" i="36" s="1"/>
  <c r="AP99" i="36"/>
  <c r="BB99" i="36"/>
  <c r="AZ64" i="36"/>
  <c r="BB64" i="36"/>
  <c r="AM64" i="36"/>
  <c r="AU64" i="36" s="1"/>
  <c r="BG57" i="36"/>
  <c r="BA57" i="36" s="1"/>
  <c r="BD57" i="36" s="1"/>
  <c r="AG57" i="36"/>
  <c r="B51" i="36"/>
  <c r="AO152" i="36"/>
  <c r="AQ152" i="36" s="1"/>
  <c r="AM59" i="36"/>
  <c r="AU59" i="36" s="1"/>
  <c r="BB52" i="36"/>
  <c r="AZ67" i="36"/>
  <c r="BB67" i="36"/>
  <c r="AP57" i="36"/>
  <c r="BB57" i="36"/>
  <c r="AO38" i="36"/>
  <c r="AQ38" i="36" s="1"/>
  <c r="B29" i="36"/>
  <c r="BB44" i="36"/>
  <c r="AM44" i="36"/>
  <c r="AU44" i="36" s="1"/>
  <c r="AM40" i="36"/>
  <c r="AU40" i="36" s="1"/>
  <c r="AF5" i="35"/>
  <c r="AF3" i="35"/>
  <c r="AG3" i="35"/>
  <c r="AF4" i="35"/>
  <c r="BB5" i="33"/>
  <c r="BC3" i="33"/>
  <c r="BB3" i="33"/>
  <c r="BB4" i="33"/>
  <c r="F66" i="28"/>
  <c r="F63" i="28"/>
  <c r="F60" i="28"/>
  <c r="F71" i="28"/>
  <c r="F34" i="28"/>
  <c r="F50" i="28"/>
  <c r="F49" i="28"/>
  <c r="F45" i="28"/>
  <c r="F41" i="28"/>
  <c r="F37" i="28"/>
  <c r="F33" i="28"/>
  <c r="F29" i="28"/>
  <c r="F25" i="28"/>
  <c r="F21" i="28"/>
  <c r="F19" i="28"/>
  <c r="F46" i="28"/>
  <c r="F38" i="28"/>
  <c r="F22" i="28"/>
  <c r="F11" i="28"/>
  <c r="F73" i="28"/>
  <c r="F74" i="28"/>
  <c r="F12" i="28"/>
  <c r="F54" i="28"/>
  <c r="F68" i="28"/>
  <c r="F56" i="28"/>
  <c r="F15" i="28"/>
  <c r="F77" i="28"/>
  <c r="F65" i="28"/>
  <c r="F62" i="28"/>
  <c r="F59" i="28"/>
  <c r="F42" i="28"/>
  <c r="F30" i="28"/>
  <c r="F26" i="28"/>
  <c r="F18" i="28"/>
  <c r="F53" i="28"/>
  <c r="F36" i="28"/>
  <c r="F51" i="28"/>
  <c r="F64" i="28"/>
  <c r="F76" i="28"/>
  <c r="C17" i="28"/>
  <c r="F24" i="28"/>
  <c r="C47" i="28"/>
  <c r="C52" i="28"/>
  <c r="F27" i="28"/>
  <c r="C75" i="28"/>
  <c r="C72" i="28"/>
  <c r="C48" i="28"/>
  <c r="C44" i="28"/>
  <c r="C40" i="28"/>
  <c r="C36" i="28"/>
  <c r="C32" i="28"/>
  <c r="C28" i="28"/>
  <c r="C24" i="28"/>
  <c r="C20" i="28"/>
  <c r="C21" i="28"/>
  <c r="C74" i="28"/>
  <c r="C69" i="28"/>
  <c r="C13" i="28"/>
  <c r="C49" i="28"/>
  <c r="C41" i="28"/>
  <c r="C29" i="28"/>
  <c r="C54" i="28"/>
  <c r="C57" i="28"/>
  <c r="C55" i="28"/>
  <c r="C51" i="28"/>
  <c r="C66" i="28"/>
  <c r="C63" i="28"/>
  <c r="C60" i="28"/>
  <c r="C45" i="28"/>
  <c r="C37" i="28"/>
  <c r="C33" i="28"/>
  <c r="C25" i="28"/>
  <c r="C19" i="28"/>
  <c r="C12" i="28"/>
  <c r="C71" i="28"/>
  <c r="C68" i="28"/>
  <c r="C56" i="28"/>
  <c r="C15" i="28"/>
  <c r="C77" i="28"/>
  <c r="C31" i="28"/>
  <c r="P50" i="28"/>
  <c r="I15" i="28" s="1"/>
  <c r="K15" i="28" s="1" a="1"/>
  <c r="K15" i="28" s="1"/>
  <c r="C38" i="28"/>
  <c r="F43" i="28"/>
  <c r="F72" i="28"/>
  <c r="C61" i="28"/>
  <c r="C26" i="28"/>
  <c r="F31" i="28"/>
  <c r="C65" i="28"/>
  <c r="F69" i="28"/>
  <c r="F13" i="28"/>
  <c r="C35" i="28"/>
  <c r="F40" i="28"/>
  <c r="F17" i="28"/>
  <c r="C42" i="28"/>
  <c r="F47" i="28"/>
  <c r="F52" i="28"/>
  <c r="F61" i="28"/>
  <c r="C70" i="28"/>
  <c r="E49" i="28"/>
  <c r="D60" i="28"/>
  <c r="D63" i="28"/>
  <c r="D66" i="28"/>
  <c r="D51" i="28"/>
  <c r="D55" i="28"/>
  <c r="D57" i="28"/>
  <c r="E60" i="28"/>
  <c r="E63" i="28"/>
  <c r="E66" i="28"/>
  <c r="D13" i="28"/>
  <c r="E51" i="28"/>
  <c r="E55" i="28"/>
  <c r="C29" i="29"/>
  <c r="P25" i="29"/>
  <c r="I15" i="29" s="1"/>
  <c r="K15" i="29" s="1" a="1"/>
  <c r="K15" i="29" s="1"/>
  <c r="D29" i="29"/>
  <c r="D13" i="29"/>
  <c r="C20" i="29"/>
  <c r="C24" i="29"/>
  <c r="E29" i="29"/>
  <c r="C35" i="29"/>
  <c r="C44" i="29"/>
  <c r="D47" i="29"/>
  <c r="E13" i="29"/>
  <c r="F16" i="29"/>
  <c r="D20" i="29"/>
  <c r="D24" i="29"/>
  <c r="C32" i="29"/>
  <c r="D35" i="29"/>
  <c r="C38" i="29"/>
  <c r="C41" i="29"/>
  <c r="D44" i="29"/>
  <c r="E47" i="29"/>
  <c r="C10" i="29"/>
  <c r="E20" i="29"/>
  <c r="E24" i="29"/>
  <c r="C26" i="29"/>
  <c r="C30" i="29"/>
  <c r="D32" i="29"/>
  <c r="E35" i="29"/>
  <c r="D38" i="29"/>
  <c r="D41" i="29"/>
  <c r="E44" i="29"/>
  <c r="D10" i="29"/>
  <c r="E41" i="29"/>
  <c r="C17" i="29"/>
  <c r="E30" i="29"/>
  <c r="C14" i="29"/>
  <c r="D17" i="29"/>
  <c r="D23" i="29"/>
  <c r="C45" i="29"/>
  <c r="C13" i="29"/>
  <c r="C47" i="29"/>
  <c r="D26" i="29"/>
  <c r="D30" i="29"/>
  <c r="E32" i="29"/>
  <c r="E38" i="29"/>
  <c r="E10" i="29"/>
  <c r="D14" i="29"/>
  <c r="E17" i="29"/>
  <c r="E23" i="29"/>
  <c r="C27" i="29"/>
  <c r="C33" i="29"/>
  <c r="C36" i="29"/>
  <c r="C39" i="29"/>
  <c r="D45" i="29"/>
  <c r="C23" i="29"/>
  <c r="E26" i="29"/>
  <c r="C11" i="29"/>
  <c r="E14" i="29"/>
  <c r="D27" i="29"/>
  <c r="D33" i="29"/>
  <c r="D36" i="29"/>
  <c r="BM3" i="29"/>
  <c r="BM3" i="28"/>
  <c r="AL213" i="37" l="1" a="1"/>
  <c r="AL213" i="37" s="1"/>
  <c r="BH213" i="37" s="1"/>
  <c r="AJ213" i="37"/>
  <c r="AH213" i="37"/>
  <c r="AI213" i="37"/>
  <c r="BX213" i="37"/>
  <c r="AN213" i="37"/>
  <c r="AR145" i="37"/>
  <c r="AF165" i="37"/>
  <c r="AL165" i="37" s="1" a="1"/>
  <c r="AL165" i="37" s="1"/>
  <c r="AH98" i="37"/>
  <c r="AF120" i="37"/>
  <c r="AL120" i="37" s="1" a="1"/>
  <c r="AL120" i="37" s="1"/>
  <c r="BH120" i="37" s="1"/>
  <c r="AF251" i="37"/>
  <c r="AL251" i="37" s="1" a="1"/>
  <c r="AL251" i="37" s="1"/>
  <c r="BH251" i="37" s="1"/>
  <c r="AF264" i="37"/>
  <c r="AL264" i="37" s="1" a="1"/>
  <c r="AL264" i="37" s="1"/>
  <c r="BH264" i="37" s="1"/>
  <c r="AF371" i="37"/>
  <c r="AL371" i="37" s="1" a="1"/>
  <c r="AL371" i="37" s="1"/>
  <c r="BH371" i="37" s="1"/>
  <c r="AF412" i="37"/>
  <c r="AL412" i="37" s="1" a="1"/>
  <c r="AL412" i="37" s="1"/>
  <c r="AF145" i="37"/>
  <c r="AL145" i="37" s="1" a="1"/>
  <c r="AL145" i="37" s="1"/>
  <c r="BH145" i="37" s="1"/>
  <c r="AR437" i="37"/>
  <c r="AF298" i="37"/>
  <c r="AL298" i="37" s="1" a="1"/>
  <c r="AL298" i="37" s="1"/>
  <c r="AF249" i="37"/>
  <c r="AY408" i="37"/>
  <c r="BE408" i="37" s="1"/>
  <c r="AJ177" i="37"/>
  <c r="AF502" i="37"/>
  <c r="AL502" i="37" s="1" a="1"/>
  <c r="AL502" i="37" s="1"/>
  <c r="AJ470" i="37"/>
  <c r="AF146" i="37"/>
  <c r="AL146" i="37" s="1" a="1"/>
  <c r="AL146" i="37" s="1"/>
  <c r="BH146" i="37" s="1"/>
  <c r="AF49" i="37"/>
  <c r="AL49" i="37" s="1" a="1"/>
  <c r="AL49" i="37" s="1"/>
  <c r="AF349" i="37"/>
  <c r="AL349" i="37" s="1" a="1"/>
  <c r="AL349" i="37" s="1"/>
  <c r="AY274" i="37"/>
  <c r="BE274" i="37" s="1"/>
  <c r="AR44" i="37"/>
  <c r="AF44" i="37"/>
  <c r="AF437" i="37"/>
  <c r="BX437" i="37" s="1"/>
  <c r="AF274" i="37"/>
  <c r="AF508" i="37"/>
  <c r="AL508" i="37" s="1" a="1"/>
  <c r="AL508" i="37" s="1"/>
  <c r="BH508" i="37" s="1"/>
  <c r="AH470" i="37"/>
  <c r="AF286" i="37"/>
  <c r="AL286" i="37" s="1" a="1"/>
  <c r="AL286" i="37" s="1"/>
  <c r="AF89" i="37"/>
  <c r="AL89" i="37" s="1" a="1"/>
  <c r="AL89" i="37" s="1"/>
  <c r="AY298" i="37"/>
  <c r="BE298" i="37" s="1"/>
  <c r="AY249" i="37"/>
  <c r="BE249" i="37" s="1"/>
  <c r="AN98" i="37"/>
  <c r="AF453" i="37"/>
  <c r="AL453" i="37" s="1" a="1"/>
  <c r="AL453" i="37" s="1"/>
  <c r="BG283" i="36"/>
  <c r="BA283" i="36" s="1"/>
  <c r="BD283" i="36" s="1"/>
  <c r="AF525" i="36"/>
  <c r="AL525" i="36" s="1" a="1"/>
  <c r="AL525" i="36" s="1"/>
  <c r="AR504" i="36"/>
  <c r="L426" i="40"/>
  <c r="L427" i="40" s="1"/>
  <c r="AG90" i="36"/>
  <c r="BB126" i="36"/>
  <c r="AG43" i="36"/>
  <c r="AR43" i="36" s="1"/>
  <c r="AO37" i="36"/>
  <c r="AQ37" i="36" s="1"/>
  <c r="AO52" i="36"/>
  <c r="AQ52" i="36" s="1"/>
  <c r="P152" i="36"/>
  <c r="AP93" i="36"/>
  <c r="AY504" i="36"/>
  <c r="BE504" i="36" s="1"/>
  <c r="AM37" i="36"/>
  <c r="AU37" i="36" s="1"/>
  <c r="AR340" i="36"/>
  <c r="P90" i="36"/>
  <c r="P100" i="36"/>
  <c r="P99" i="36"/>
  <c r="AP172" i="36"/>
  <c r="P153" i="36"/>
  <c r="BB37" i="36"/>
  <c r="P88" i="36"/>
  <c r="AP199" i="36"/>
  <c r="P94" i="36"/>
  <c r="BB172" i="36"/>
  <c r="AO155" i="36"/>
  <c r="AQ155" i="36" s="1"/>
  <c r="AY505" i="36"/>
  <c r="BE505" i="36" s="1"/>
  <c r="AO171" i="36"/>
  <c r="AQ171" i="36" s="1"/>
  <c r="AG383" i="36"/>
  <c r="AR383" i="36" s="1"/>
  <c r="AG369" i="36"/>
  <c r="AR369" i="36" s="1"/>
  <c r="AF422" i="36"/>
  <c r="AL422" i="36" s="1" a="1"/>
  <c r="AL422" i="36" s="1"/>
  <c r="BH422" i="36" s="1"/>
  <c r="P83" i="36"/>
  <c r="AM239" i="36"/>
  <c r="AU239" i="36" s="1"/>
  <c r="BG369" i="36"/>
  <c r="BA369" i="36" s="1"/>
  <c r="BD369" i="36" s="1"/>
  <c r="P92" i="36"/>
  <c r="P63" i="36"/>
  <c r="AO26" i="36"/>
  <c r="AQ26" i="36" s="1"/>
  <c r="P75" i="36"/>
  <c r="P96" i="36"/>
  <c r="P85" i="36"/>
  <c r="AF505" i="36"/>
  <c r="AL505" i="36" s="1" a="1"/>
  <c r="AL505" i="36" s="1"/>
  <c r="BH505" i="36" s="1"/>
  <c r="P67" i="36"/>
  <c r="P80" i="36"/>
  <c r="P93" i="36"/>
  <c r="AP74" i="36"/>
  <c r="AG220" i="36"/>
  <c r="AR220" i="36" s="1"/>
  <c r="P73" i="36"/>
  <c r="AZ126" i="36"/>
  <c r="AF264" i="36"/>
  <c r="AL264" i="36" s="1" a="1"/>
  <c r="AL264" i="36" s="1"/>
  <c r="BH264" i="36" s="1"/>
  <c r="P64" i="36"/>
  <c r="P156" i="36"/>
  <c r="AO27" i="36"/>
  <c r="AQ27" i="36" s="1"/>
  <c r="AF418" i="36"/>
  <c r="AJ418" i="36" s="1"/>
  <c r="BG383" i="36"/>
  <c r="BA383" i="36" s="1"/>
  <c r="BD383" i="36" s="1"/>
  <c r="BG335" i="36"/>
  <c r="BA335" i="36" s="1"/>
  <c r="BD335" i="36" s="1"/>
  <c r="AY538" i="36"/>
  <c r="BE538" i="36" s="1"/>
  <c r="P72" i="36"/>
  <c r="P79" i="36"/>
  <c r="P68" i="36"/>
  <c r="AF498" i="36"/>
  <c r="AL498" i="36" s="1" a="1"/>
  <c r="AL498" i="36" s="1"/>
  <c r="BH498" i="36" s="1"/>
  <c r="P66" i="36"/>
  <c r="P76" i="36"/>
  <c r="AF511" i="36"/>
  <c r="AL511" i="36" s="1" a="1"/>
  <c r="AL511" i="36" s="1"/>
  <c r="BH511" i="36" s="1"/>
  <c r="AZ135" i="36"/>
  <c r="P77" i="36"/>
  <c r="P95" i="36"/>
  <c r="P82" i="36"/>
  <c r="AZ93" i="36"/>
  <c r="P70" i="36"/>
  <c r="P81" i="36"/>
  <c r="AO198" i="36"/>
  <c r="AQ198" i="36" s="1"/>
  <c r="AO199" i="36"/>
  <c r="AQ199" i="36" s="1"/>
  <c r="BG199" i="36" s="1"/>
  <c r="BA199" i="36" s="1"/>
  <c r="AM117" i="36"/>
  <c r="AU117" i="36" s="1"/>
  <c r="AP75" i="36"/>
  <c r="AF433" i="36"/>
  <c r="AL433" i="36" s="1" a="1"/>
  <c r="AL433" i="36" s="1"/>
  <c r="BH433" i="36" s="1"/>
  <c r="AG453" i="36"/>
  <c r="AR453" i="36" s="1"/>
  <c r="P97" i="36"/>
  <c r="AG248" i="36"/>
  <c r="AR248" i="36" s="1"/>
  <c r="AP66" i="36"/>
  <c r="AY312" i="36"/>
  <c r="BE312" i="36" s="1"/>
  <c r="AF259" i="36"/>
  <c r="AL259" i="36" s="1" a="1"/>
  <c r="AL259" i="36" s="1"/>
  <c r="BH259" i="36" s="1"/>
  <c r="AH504" i="36"/>
  <c r="P71" i="36"/>
  <c r="P91" i="36"/>
  <c r="P87" i="36"/>
  <c r="AP198" i="36"/>
  <c r="BB66" i="36"/>
  <c r="AF381" i="36"/>
  <c r="AL381" i="36" s="1" a="1"/>
  <c r="AL381" i="36" s="1"/>
  <c r="BH381" i="36" s="1"/>
  <c r="P86" i="36"/>
  <c r="P65" i="36"/>
  <c r="P84" i="36"/>
  <c r="P78" i="36"/>
  <c r="BB186" i="36"/>
  <c r="T50" i="28"/>
  <c r="T21" i="28"/>
  <c r="AO186" i="36"/>
  <c r="AQ186" i="36" s="1"/>
  <c r="AP186" i="36"/>
  <c r="AM186" i="36"/>
  <c r="AU186" i="36" s="1"/>
  <c r="AM106" i="36"/>
  <c r="AU106" i="36" s="1"/>
  <c r="AO242" i="36"/>
  <c r="AQ242" i="36" s="1"/>
  <c r="AO194" i="36"/>
  <c r="AQ194" i="36" s="1"/>
  <c r="AY404" i="36"/>
  <c r="BE404" i="36" s="1"/>
  <c r="BB77" i="36"/>
  <c r="AO202" i="36"/>
  <c r="AQ202" i="36" s="1"/>
  <c r="BG457" i="36"/>
  <c r="BA457" i="36" s="1"/>
  <c r="BD457" i="36" s="1"/>
  <c r="AD223" i="36"/>
  <c r="AZ242" i="36"/>
  <c r="AZ77" i="36"/>
  <c r="BG331" i="36"/>
  <c r="BA331" i="36" s="1"/>
  <c r="BD331" i="36" s="1"/>
  <c r="AY495" i="36"/>
  <c r="BE495" i="36" s="1"/>
  <c r="AM77" i="36"/>
  <c r="AU77" i="36" s="1"/>
  <c r="BG89" i="36"/>
  <c r="BA89" i="36" s="1"/>
  <c r="BD89" i="36" s="1"/>
  <c r="AY272" i="36"/>
  <c r="BE272" i="36" s="1"/>
  <c r="AP77" i="36"/>
  <c r="AF272" i="36"/>
  <c r="AL272" i="36" s="1" a="1"/>
  <c r="AL272" i="36" s="1"/>
  <c r="BH272" i="36" s="1"/>
  <c r="AR535" i="36"/>
  <c r="AZ172" i="36"/>
  <c r="BG475" i="36"/>
  <c r="BA475" i="36" s="1"/>
  <c r="BD475" i="36" s="1"/>
  <c r="AY180" i="36"/>
  <c r="BE180" i="36" s="1"/>
  <c r="AP242" i="36"/>
  <c r="BG454" i="36"/>
  <c r="BA454" i="36" s="1"/>
  <c r="BB454" i="36" s="1"/>
  <c r="AY509" i="36"/>
  <c r="BE509" i="36" s="1"/>
  <c r="AG475" i="36"/>
  <c r="AR475" i="36" s="1"/>
  <c r="AF267" i="36"/>
  <c r="AL267" i="36" s="1" a="1"/>
  <c r="AL267" i="36" s="1"/>
  <c r="BH267" i="36" s="1"/>
  <c r="AG454" i="36"/>
  <c r="AR454" i="36" s="1"/>
  <c r="AM66" i="36"/>
  <c r="AU66" i="36" s="1"/>
  <c r="BB135" i="36"/>
  <c r="AY425" i="36"/>
  <c r="BE425" i="36" s="1"/>
  <c r="AF509" i="36"/>
  <c r="AY511" i="36"/>
  <c r="BE511" i="36" s="1"/>
  <c r="T25" i="29"/>
  <c r="BG32" i="36"/>
  <c r="BA32" i="36" s="1"/>
  <c r="BD32" i="36" s="1"/>
  <c r="P171" i="36"/>
  <c r="P162" i="36"/>
  <c r="P147" i="36"/>
  <c r="P175" i="36"/>
  <c r="P148" i="36"/>
  <c r="AV128" i="36"/>
  <c r="AW128" i="36" a="1"/>
  <c r="AW128" i="36" s="1"/>
  <c r="AW37" i="36" a="1"/>
  <c r="AW37" i="36" s="1"/>
  <c r="AV37" i="36"/>
  <c r="AP37" i="36"/>
  <c r="AW222" i="36" a="1"/>
  <c r="AW222" i="36" s="1"/>
  <c r="AV222" i="36"/>
  <c r="AM222" i="36"/>
  <c r="AU222" i="36" s="1"/>
  <c r="AO222" i="36"/>
  <c r="AZ222" i="36"/>
  <c r="AP222" i="36"/>
  <c r="AW239" i="36" a="1"/>
  <c r="AW239" i="36" s="1"/>
  <c r="AV239" i="36"/>
  <c r="AP126" i="36"/>
  <c r="AW202" i="36" a="1"/>
  <c r="AW202" i="36" s="1"/>
  <c r="AV202" i="36"/>
  <c r="AF123" i="36"/>
  <c r="AL123" i="36" s="1" a="1"/>
  <c r="AL123" i="36" s="1"/>
  <c r="BH123" i="36" s="1"/>
  <c r="AG283" i="36"/>
  <c r="AR283" i="36" s="1"/>
  <c r="AF475" i="36"/>
  <c r="AL475" i="36" s="1" a="1"/>
  <c r="AL475" i="36" s="1"/>
  <c r="BH475" i="36" s="1"/>
  <c r="BG248" i="36"/>
  <c r="BA248" i="36" s="1"/>
  <c r="BD248" i="36" s="1"/>
  <c r="AY502" i="36"/>
  <c r="BE502" i="36" s="1"/>
  <c r="AY276" i="36"/>
  <c r="BE276" i="36" s="1"/>
  <c r="AW174" i="36" a="1"/>
  <c r="AW174" i="36" s="1"/>
  <c r="AV174" i="36"/>
  <c r="AV77" i="36"/>
  <c r="AW77" i="36" a="1"/>
  <c r="AW77" i="36" s="1"/>
  <c r="AW95" i="36" a="1"/>
  <c r="AW95" i="36" s="1"/>
  <c r="AV95" i="36"/>
  <c r="AV117" i="36"/>
  <c r="AW117" i="36" a="1"/>
  <c r="AW117" i="36" s="1"/>
  <c r="AW55" i="36" a="1"/>
  <c r="AW55" i="36" s="1"/>
  <c r="AV55" i="36"/>
  <c r="AG32" i="36"/>
  <c r="AY32" i="36" s="1"/>
  <c r="BE32" i="36" s="1"/>
  <c r="P158" i="36"/>
  <c r="AW52" i="36" a="1"/>
  <c r="AW52" i="36" s="1"/>
  <c r="AV52" i="36"/>
  <c r="P179" i="36"/>
  <c r="P165" i="36"/>
  <c r="P166" i="36"/>
  <c r="P157" i="36"/>
  <c r="P151" i="36"/>
  <c r="AF226" i="36"/>
  <c r="AL226" i="36" s="1" a="1"/>
  <c r="AL226" i="36" s="1"/>
  <c r="BH226" i="36" s="1"/>
  <c r="BB146" i="36"/>
  <c r="AV126" i="36"/>
  <c r="AW126" i="36" a="1"/>
  <c r="AW126" i="36" s="1"/>
  <c r="AP26" i="36"/>
  <c r="BB93" i="36"/>
  <c r="P143" i="36"/>
  <c r="P178" i="36"/>
  <c r="P172" i="36"/>
  <c r="AR425" i="36"/>
  <c r="AP202" i="36"/>
  <c r="AP146" i="36"/>
  <c r="AG434" i="36"/>
  <c r="AR434" i="36" s="1"/>
  <c r="AP239" i="36"/>
  <c r="AW66" i="36" a="1"/>
  <c r="AW66" i="36" s="1"/>
  <c r="AV66" i="36"/>
  <c r="AP34" i="36"/>
  <c r="AO146" i="36"/>
  <c r="AQ146" i="36" s="1"/>
  <c r="AO24" i="36"/>
  <c r="AQ24" i="36" s="1"/>
  <c r="AY498" i="36"/>
  <c r="BE498" i="36" s="1"/>
  <c r="AY289" i="36"/>
  <c r="BE289" i="36" s="1"/>
  <c r="AJ504" i="36"/>
  <c r="AM126" i="36"/>
  <c r="AU126" i="36" s="1"/>
  <c r="BG434" i="36"/>
  <c r="BA434" i="36" s="1"/>
  <c r="BD434" i="36" s="1"/>
  <c r="P180" i="36"/>
  <c r="P167" i="36"/>
  <c r="P164" i="36"/>
  <c r="AW186" i="36" a="1"/>
  <c r="AW186" i="36" s="1"/>
  <c r="AV186" i="36"/>
  <c r="AF538" i="36"/>
  <c r="AL538" i="36" s="1" a="1"/>
  <c r="AL538" i="36" s="1"/>
  <c r="BH538" i="36" s="1"/>
  <c r="AY514" i="36"/>
  <c r="BE514" i="36" s="1"/>
  <c r="AW92" i="36" a="1"/>
  <c r="AW92" i="36" s="1"/>
  <c r="AV92" i="36"/>
  <c r="AO66" i="36"/>
  <c r="AG335" i="36"/>
  <c r="AR335" i="36" s="1"/>
  <c r="AZ146" i="36"/>
  <c r="AV135" i="36"/>
  <c r="AW135" i="36" a="1"/>
  <c r="AW135" i="36" s="1"/>
  <c r="AM135" i="36"/>
  <c r="AU135" i="36" s="1"/>
  <c r="AY40" i="36"/>
  <c r="BE40" i="36" s="1"/>
  <c r="BG191" i="36"/>
  <c r="BA191" i="36" s="1"/>
  <c r="BD191" i="36" s="1"/>
  <c r="P145" i="36"/>
  <c r="AV156" i="36"/>
  <c r="AW156" i="36" a="1"/>
  <c r="AW156" i="36" s="1"/>
  <c r="AG191" i="36"/>
  <c r="AR191" i="36" s="1"/>
  <c r="AO239" i="36"/>
  <c r="AQ239" i="36" s="1"/>
  <c r="AF289" i="36"/>
  <c r="AL289" i="36" s="1" a="1"/>
  <c r="AL289" i="36" s="1"/>
  <c r="BH289" i="36" s="1"/>
  <c r="AW106" i="36" a="1"/>
  <c r="AW106" i="36" s="1"/>
  <c r="AV106" i="36"/>
  <c r="BB202" i="36"/>
  <c r="BB106" i="36"/>
  <c r="AR292" i="36"/>
  <c r="AY516" i="36"/>
  <c r="BE516" i="36" s="1"/>
  <c r="AG442" i="36"/>
  <c r="AF442" i="36" s="1"/>
  <c r="AF502" i="36"/>
  <c r="AL502" i="36" s="1" a="1"/>
  <c r="AL502" i="36" s="1"/>
  <c r="BH502" i="36" s="1"/>
  <c r="AN504" i="36"/>
  <c r="P176" i="36"/>
  <c r="P161" i="36"/>
  <c r="P163" i="36"/>
  <c r="AM174" i="36"/>
  <c r="AU174" i="36" s="1"/>
  <c r="AM202" i="36"/>
  <c r="AU202" i="36" s="1"/>
  <c r="AW242" i="36" a="1"/>
  <c r="AW242" i="36" s="1"/>
  <c r="AV242" i="36"/>
  <c r="AM242" i="36"/>
  <c r="AU242" i="36" s="1"/>
  <c r="AV172" i="36"/>
  <c r="AW172" i="36" a="1"/>
  <c r="AW172" i="36" s="1"/>
  <c r="AM172" i="36"/>
  <c r="AU172" i="36" s="1"/>
  <c r="P146" i="36"/>
  <c r="P169" i="36"/>
  <c r="P174" i="36"/>
  <c r="AW34" i="36" a="1"/>
  <c r="AW34" i="36" s="1"/>
  <c r="AV34" i="36"/>
  <c r="AO34" i="36"/>
  <c r="AM34" i="36"/>
  <c r="AU34" i="36" s="1"/>
  <c r="AW146" i="36" a="1"/>
  <c r="AW146" i="36" s="1"/>
  <c r="AV146" i="36"/>
  <c r="AV131" i="36"/>
  <c r="AW131" i="36" a="1"/>
  <c r="AW131" i="36" s="1"/>
  <c r="P155" i="36"/>
  <c r="AR492" i="36"/>
  <c r="AR433" i="36"/>
  <c r="AP135" i="36"/>
  <c r="P170" i="36"/>
  <c r="P160" i="36"/>
  <c r="P168" i="36"/>
  <c r="AV93" i="36"/>
  <c r="AW93" i="36" a="1"/>
  <c r="AW93" i="36" s="1"/>
  <c r="AV171" i="36"/>
  <c r="AW171" i="36" a="1"/>
  <c r="AW171" i="36" s="1"/>
  <c r="AY226" i="36"/>
  <c r="BE226" i="36" s="1"/>
  <c r="AF276" i="36"/>
  <c r="AL276" i="36" s="1" a="1"/>
  <c r="AL276" i="36" s="1"/>
  <c r="BH276" i="36" s="1"/>
  <c r="P150" i="36"/>
  <c r="AM93" i="36"/>
  <c r="AU93" i="36" s="1"/>
  <c r="AY93" i="36" s="1"/>
  <c r="BE93" i="36" s="1"/>
  <c r="AF516" i="36"/>
  <c r="AL516" i="36" s="1" a="1"/>
  <c r="AL516" i="36" s="1"/>
  <c r="BH516" i="36" s="1"/>
  <c r="BX504" i="36"/>
  <c r="P173" i="36"/>
  <c r="P144" i="36"/>
  <c r="AF514" i="36"/>
  <c r="AZ106" i="36"/>
  <c r="AZ52" i="36"/>
  <c r="AY143" i="36"/>
  <c r="BE143" i="36" s="1"/>
  <c r="AF227" i="36"/>
  <c r="AL227" i="36" s="1" a="1"/>
  <c r="AL227" i="36" s="1"/>
  <c r="BH227" i="36" s="1"/>
  <c r="AF547" i="36"/>
  <c r="AL547" i="36" s="1" a="1"/>
  <c r="AL547" i="36" s="1"/>
  <c r="BH547" i="36" s="1"/>
  <c r="BG442" i="36"/>
  <c r="BA442" i="36" s="1"/>
  <c r="BD442" i="36" s="1"/>
  <c r="AI504" i="36"/>
  <c r="BB34" i="36"/>
  <c r="AO106" i="36"/>
  <c r="AP155" i="36"/>
  <c r="P159" i="36"/>
  <c r="P177" i="36"/>
  <c r="AZ239" i="36"/>
  <c r="AF258" i="36"/>
  <c r="AJ258" i="36" s="1"/>
  <c r="AR293" i="36"/>
  <c r="AV86" i="36"/>
  <c r="AW86" i="36" a="1"/>
  <c r="AW86" i="36" s="1"/>
  <c r="AV243" i="36"/>
  <c r="AW243" i="36" a="1"/>
  <c r="AW243" i="36" s="1"/>
  <c r="AW132" i="36" a="1"/>
  <c r="AW132" i="36" s="1"/>
  <c r="AV132" i="36"/>
  <c r="AI177" i="37"/>
  <c r="AR220" i="37"/>
  <c r="AY220" i="37"/>
  <c r="BE220" i="37" s="1"/>
  <c r="BX177" i="37"/>
  <c r="BX323" i="37"/>
  <c r="AN313" i="37"/>
  <c r="BX313" i="37"/>
  <c r="AJ313" i="37"/>
  <c r="AN323" i="37"/>
  <c r="AI323" i="37"/>
  <c r="AY320" i="37"/>
  <c r="BE320" i="37" s="1"/>
  <c r="AF220" i="37"/>
  <c r="AN193" i="37"/>
  <c r="AF185" i="37"/>
  <c r="AF200" i="37"/>
  <c r="AL200" i="37" s="1" a="1"/>
  <c r="AL200" i="37" s="1"/>
  <c r="BH200" i="37" s="1"/>
  <c r="BX317" i="37"/>
  <c r="AI193" i="37"/>
  <c r="AF318" i="37"/>
  <c r="AL318" i="37" s="1" a="1"/>
  <c r="AL318" i="37" s="1"/>
  <c r="BH318" i="37" s="1"/>
  <c r="AY200" i="37"/>
  <c r="BE200" i="37" s="1"/>
  <c r="AY403" i="37"/>
  <c r="BE403" i="37" s="1"/>
  <c r="AF96" i="37"/>
  <c r="AY279" i="37"/>
  <c r="BE279" i="37" s="1"/>
  <c r="AF279" i="37"/>
  <c r="AL279" i="37" s="1" a="1"/>
  <c r="AL279" i="37" s="1"/>
  <c r="AF484" i="37"/>
  <c r="AL484" i="37" s="1" a="1"/>
  <c r="AL484" i="37" s="1"/>
  <c r="BH484" i="37" s="1"/>
  <c r="AF134" i="37"/>
  <c r="AL134" i="37" s="1" a="1"/>
  <c r="AL134" i="37" s="1"/>
  <c r="BH134" i="37" s="1"/>
  <c r="AF201" i="37"/>
  <c r="AL201" i="37" s="1" a="1"/>
  <c r="AL201" i="37" s="1"/>
  <c r="BH201" i="37" s="1"/>
  <c r="AN160" i="37"/>
  <c r="AF176" i="37"/>
  <c r="AL176" i="37" s="1" a="1"/>
  <c r="AL176" i="37" s="1"/>
  <c r="AH317" i="37"/>
  <c r="AL184" i="37" a="1"/>
  <c r="AL184" i="37" s="1"/>
  <c r="BH184" i="37" s="1"/>
  <c r="BX184" i="37"/>
  <c r="AJ323" i="37"/>
  <c r="AH323" i="37"/>
  <c r="AF320" i="37"/>
  <c r="AF245" i="37"/>
  <c r="AY245" i="37"/>
  <c r="BE245" i="37" s="1"/>
  <c r="AR73" i="37"/>
  <c r="AJ193" i="37"/>
  <c r="AY96" i="37"/>
  <c r="BE96" i="37" s="1"/>
  <c r="BX160" i="37"/>
  <c r="AL317" i="37" a="1"/>
  <c r="AL317" i="37" s="1"/>
  <c r="BH317" i="37" s="1"/>
  <c r="AY185" i="37"/>
  <c r="BE185" i="37" s="1"/>
  <c r="AH184" i="37"/>
  <c r="AI184" i="37"/>
  <c r="AY313" i="37"/>
  <c r="BE313" i="37" s="1"/>
  <c r="AJ98" i="37"/>
  <c r="AY105" i="37"/>
  <c r="BE105" i="37" s="1"/>
  <c r="AH160" i="37"/>
  <c r="AR188" i="37"/>
  <c r="AY188" i="37"/>
  <c r="BE188" i="37" s="1"/>
  <c r="AF475" i="37"/>
  <c r="AL475" i="37" s="1" a="1"/>
  <c r="AL475" i="37" s="1"/>
  <c r="AF315" i="37"/>
  <c r="AL315" i="37" s="1" a="1"/>
  <c r="AL315" i="37" s="1"/>
  <c r="AF188" i="37"/>
  <c r="AI317" i="37"/>
  <c r="AH193" i="37"/>
  <c r="AY114" i="37"/>
  <c r="BE114" i="37" s="1"/>
  <c r="AF144" i="37"/>
  <c r="AF114" i="37"/>
  <c r="AJ317" i="37"/>
  <c r="BX193" i="37"/>
  <c r="AF403" i="37"/>
  <c r="AL403" i="37" s="1" a="1"/>
  <c r="AL403" i="37" s="1"/>
  <c r="BH403" i="37" s="1"/>
  <c r="AY538" i="37"/>
  <c r="BE538" i="37" s="1"/>
  <c r="AF363" i="37"/>
  <c r="AL363" i="37" s="1" a="1"/>
  <c r="AL363" i="37" s="1"/>
  <c r="BH363" i="37" s="1"/>
  <c r="AJ184" i="37"/>
  <c r="AF239" i="37"/>
  <c r="AL239" i="37" s="1" a="1"/>
  <c r="AL239" i="37" s="1"/>
  <c r="AF158" i="37"/>
  <c r="AL158" i="37" s="1" a="1"/>
  <c r="AL158" i="37" s="1"/>
  <c r="BX98" i="37"/>
  <c r="AF409" i="37"/>
  <c r="AL409" i="37" s="1" a="1"/>
  <c r="AL409" i="37" s="1"/>
  <c r="AF534" i="37"/>
  <c r="AL534" i="37" s="1" a="1"/>
  <c r="AL534" i="37" s="1"/>
  <c r="BH534" i="37" s="1"/>
  <c r="AF105" i="37"/>
  <c r="AL105" i="37" s="1" a="1"/>
  <c r="AL105" i="37" s="1"/>
  <c r="AF40" i="37"/>
  <c r="AL40" i="37" s="1" a="1"/>
  <c r="AL40" i="37" s="1"/>
  <c r="BH40" i="37" s="1"/>
  <c r="AF30" i="37"/>
  <c r="AL30" i="37" s="1" a="1"/>
  <c r="AL30" i="37" s="1"/>
  <c r="AI160" i="37"/>
  <c r="AY144" i="37"/>
  <c r="BE144" i="37" s="1"/>
  <c r="AF174" i="37"/>
  <c r="AL174" i="37" s="1" a="1"/>
  <c r="AL174" i="37" s="1"/>
  <c r="BH174" i="37" s="1"/>
  <c r="AR174" i="37"/>
  <c r="AF81" i="37"/>
  <c r="AL81" i="37" s="1" a="1"/>
  <c r="AL81" i="37" s="1"/>
  <c r="BH81" i="37" s="1"/>
  <c r="AR81" i="37"/>
  <c r="AY522" i="37"/>
  <c r="BE522" i="37" s="1"/>
  <c r="AR522" i="37"/>
  <c r="AF491" i="37"/>
  <c r="AL491" i="37" s="1" a="1"/>
  <c r="AL491" i="37" s="1"/>
  <c r="BH491" i="37" s="1"/>
  <c r="AF333" i="37"/>
  <c r="AL333" i="37" s="1" a="1"/>
  <c r="AL333" i="37" s="1"/>
  <c r="BH333" i="37" s="1"/>
  <c r="AR333" i="37"/>
  <c r="AY440" i="37"/>
  <c r="BE440" i="37" s="1"/>
  <c r="AF36" i="37"/>
  <c r="AL36" i="37" s="1" a="1"/>
  <c r="AL36" i="37" s="1"/>
  <c r="AF344" i="37"/>
  <c r="AL344" i="37" s="1" a="1"/>
  <c r="AL344" i="37" s="1"/>
  <c r="BH344" i="37" s="1"/>
  <c r="AG22" i="37"/>
  <c r="AF22" i="37" s="1"/>
  <c r="AQ22" i="37"/>
  <c r="BG22" i="37" s="1"/>
  <c r="BA22" i="37" s="1"/>
  <c r="BD22" i="37" s="1"/>
  <c r="AI339" i="37"/>
  <c r="AF132" i="37"/>
  <c r="AL132" i="37" s="1" a="1"/>
  <c r="AL132" i="37" s="1"/>
  <c r="AR132" i="37"/>
  <c r="AF303" i="37"/>
  <c r="AL303" i="37" s="1" a="1"/>
  <c r="AL303" i="37" s="1"/>
  <c r="BH303" i="37" s="1"/>
  <c r="AN300" i="37"/>
  <c r="BX136" i="37"/>
  <c r="AF545" i="37"/>
  <c r="AL545" i="37" s="1" a="1"/>
  <c r="AL545" i="37" s="1"/>
  <c r="BH545" i="37" s="1"/>
  <c r="AR545" i="37"/>
  <c r="AF319" i="37"/>
  <c r="AL319" i="37" s="1" a="1"/>
  <c r="AL319" i="37" s="1"/>
  <c r="BH319" i="37" s="1"/>
  <c r="BX470" i="37"/>
  <c r="AF354" i="37"/>
  <c r="AL354" i="37" s="1" a="1"/>
  <c r="AL354" i="37" s="1"/>
  <c r="BH354" i="37" s="1"/>
  <c r="AR354" i="37"/>
  <c r="AF214" i="37"/>
  <c r="AL214" i="37" s="1" a="1"/>
  <c r="AL214" i="37" s="1"/>
  <c r="BH214" i="37" s="1"/>
  <c r="AF178" i="37"/>
  <c r="AL178" i="37" s="1" a="1"/>
  <c r="AL178" i="37" s="1"/>
  <c r="BH178" i="37" s="1"/>
  <c r="AR178" i="37"/>
  <c r="AF309" i="37"/>
  <c r="AL309" i="37" s="1" a="1"/>
  <c r="AL309" i="37" s="1"/>
  <c r="BH309" i="37" s="1"/>
  <c r="AR309" i="37"/>
  <c r="AY491" i="37"/>
  <c r="BE491" i="37" s="1"/>
  <c r="AI300" i="37"/>
  <c r="AF192" i="37"/>
  <c r="AL192" i="37" s="1" a="1"/>
  <c r="AL192" i="37" s="1"/>
  <c r="BH192" i="37" s="1"/>
  <c r="AI443" i="37"/>
  <c r="AH443" i="37"/>
  <c r="AN136" i="37"/>
  <c r="AQ25" i="37"/>
  <c r="BG25" i="37" s="1"/>
  <c r="BA25" i="37" s="1"/>
  <c r="BD25" i="37" s="1"/>
  <c r="AN443" i="37"/>
  <c r="AF197" i="37"/>
  <c r="AL197" i="37" s="1" a="1"/>
  <c r="AL197" i="37" s="1"/>
  <c r="BH197" i="37" s="1"/>
  <c r="AR197" i="37"/>
  <c r="AF526" i="37"/>
  <c r="AL526" i="37" s="1" a="1"/>
  <c r="AL526" i="37" s="1"/>
  <c r="BH526" i="37" s="1"/>
  <c r="AF445" i="37"/>
  <c r="AL445" i="37" s="1" a="1"/>
  <c r="AL445" i="37" s="1"/>
  <c r="BH445" i="37" s="1"/>
  <c r="AF325" i="37"/>
  <c r="AL325" i="37" s="1" a="1"/>
  <c r="AL325" i="37" s="1"/>
  <c r="BH325" i="37" s="1"/>
  <c r="AF504" i="37"/>
  <c r="AL504" i="37" s="1" a="1"/>
  <c r="AL504" i="37" s="1"/>
  <c r="BH504" i="37" s="1"/>
  <c r="AF372" i="37"/>
  <c r="AL372" i="37" s="1" a="1"/>
  <c r="AL372" i="37" s="1"/>
  <c r="BH372" i="37" s="1"/>
  <c r="AF316" i="37"/>
  <c r="AL316" i="37" s="1" a="1"/>
  <c r="AL316" i="37" s="1"/>
  <c r="BH316" i="37" s="1"/>
  <c r="AN153" i="37"/>
  <c r="AH382" i="37"/>
  <c r="AN116" i="37"/>
  <c r="AH313" i="37"/>
  <c r="AL313" i="37" a="1"/>
  <c r="AL313" i="37" s="1"/>
  <c r="BH313" i="37" s="1"/>
  <c r="AF73" i="37"/>
  <c r="AF257" i="37"/>
  <c r="AL257" i="37" s="1" a="1"/>
  <c r="AL257" i="37" s="1"/>
  <c r="AR257" i="37"/>
  <c r="AL339" i="37" a="1"/>
  <c r="AL339" i="37" s="1"/>
  <c r="BH339" i="37" s="1"/>
  <c r="BX339" i="37"/>
  <c r="BG26" i="37"/>
  <c r="BA26" i="37" s="1"/>
  <c r="BD26" i="37" s="1"/>
  <c r="AH300" i="37"/>
  <c r="AN339" i="37"/>
  <c r="AI437" i="37"/>
  <c r="AJ300" i="37"/>
  <c r="AF497" i="37"/>
  <c r="AL497" i="37" s="1" a="1"/>
  <c r="AL497" i="37" s="1"/>
  <c r="BH497" i="37" s="1"/>
  <c r="AJ339" i="37"/>
  <c r="BX153" i="37"/>
  <c r="AF58" i="37"/>
  <c r="AL58" i="37" s="1" a="1"/>
  <c r="AL58" i="37" s="1"/>
  <c r="BH58" i="37" s="1"/>
  <c r="AR58" i="37"/>
  <c r="AH153" i="37"/>
  <c r="AF533" i="37"/>
  <c r="AL533" i="37" s="1" a="1"/>
  <c r="AL533" i="37" s="1"/>
  <c r="BH533" i="37" s="1"/>
  <c r="AR533" i="37"/>
  <c r="AF549" i="37"/>
  <c r="AL549" i="37" s="1" a="1"/>
  <c r="AL549" i="37" s="1"/>
  <c r="BH549" i="37" s="1"/>
  <c r="AR549" i="37"/>
  <c r="AI153" i="37"/>
  <c r="AI382" i="37"/>
  <c r="AG32" i="37"/>
  <c r="AY32" i="37" s="1"/>
  <c r="BE32" i="37" s="1"/>
  <c r="AF361" i="37"/>
  <c r="AL361" i="37" s="1" a="1"/>
  <c r="AL361" i="37" s="1"/>
  <c r="AR361" i="37"/>
  <c r="AF439" i="37"/>
  <c r="AL439" i="37" s="1" a="1"/>
  <c r="AL439" i="37" s="1"/>
  <c r="BH439" i="37" s="1"/>
  <c r="AR439" i="37"/>
  <c r="AH112" i="37"/>
  <c r="AY278" i="37"/>
  <c r="BE278" i="37" s="1"/>
  <c r="AJ153" i="37"/>
  <c r="BG32" i="37"/>
  <c r="BA32" i="37" s="1"/>
  <c r="BD32" i="37" s="1"/>
  <c r="AR443" i="37"/>
  <c r="AY443" i="37"/>
  <c r="BE443" i="37" s="1"/>
  <c r="AF440" i="37"/>
  <c r="AL440" i="37" s="1" a="1"/>
  <c r="AL440" i="37" s="1"/>
  <c r="BH440" i="37" s="1"/>
  <c r="AN470" i="37"/>
  <c r="AF522" i="37"/>
  <c r="AL522" i="37" s="1" a="1"/>
  <c r="AL522" i="37" s="1"/>
  <c r="BH522" i="37" s="1"/>
  <c r="AF337" i="37"/>
  <c r="AL337" i="37" s="1" a="1"/>
  <c r="AL337" i="37" s="1"/>
  <c r="BH337" i="37" s="1"/>
  <c r="AF404" i="37"/>
  <c r="AL404" i="37" s="1" a="1"/>
  <c r="AL404" i="37" s="1"/>
  <c r="BH404" i="37" s="1"/>
  <c r="AY153" i="37"/>
  <c r="BE153" i="37" s="1"/>
  <c r="AF548" i="37"/>
  <c r="AL548" i="37" s="1" a="1"/>
  <c r="AL548" i="37" s="1"/>
  <c r="BH548" i="37" s="1"/>
  <c r="AF401" i="37"/>
  <c r="AL401" i="37" s="1" a="1"/>
  <c r="AL401" i="37" s="1"/>
  <c r="BH401" i="37" s="1"/>
  <c r="AF280" i="37"/>
  <c r="AL280" i="37" s="1" a="1"/>
  <c r="AL280" i="37" s="1"/>
  <c r="BH280" i="37" s="1"/>
  <c r="AG28" i="37"/>
  <c r="AQ28" i="37"/>
  <c r="AH177" i="37"/>
  <c r="AL177" i="37" a="1"/>
  <c r="AL177" i="37" s="1"/>
  <c r="BH177" i="37" s="1"/>
  <c r="AY73" i="37"/>
  <c r="BE73" i="37" s="1"/>
  <c r="AF262" i="37"/>
  <c r="AL262" i="37" s="1" a="1"/>
  <c r="AL262" i="37" s="1"/>
  <c r="BH262" i="37" s="1"/>
  <c r="AR262" i="37"/>
  <c r="AH116" i="37"/>
  <c r="AL116" i="37" a="1"/>
  <c r="AL116" i="37" s="1"/>
  <c r="BH116" i="37" s="1"/>
  <c r="BX116" i="37"/>
  <c r="AH136" i="37"/>
  <c r="AL136" i="37" a="1"/>
  <c r="AL136" i="37" s="1"/>
  <c r="BH136" i="37" s="1"/>
  <c r="AF423" i="37"/>
  <c r="AL423" i="37" s="1" a="1"/>
  <c r="AL423" i="37" s="1"/>
  <c r="BH423" i="37" s="1"/>
  <c r="AF278" i="37"/>
  <c r="BX382" i="37"/>
  <c r="AL382" i="37" a="1"/>
  <c r="AL382" i="37" s="1"/>
  <c r="BH382" i="37" s="1"/>
  <c r="AJ382" i="37"/>
  <c r="AJ443" i="37"/>
  <c r="BX300" i="37"/>
  <c r="BX443" i="37"/>
  <c r="AI470" i="37"/>
  <c r="AJ136" i="37"/>
  <c r="BG136" i="37"/>
  <c r="BA136" i="37" s="1"/>
  <c r="BD136" i="37" s="1"/>
  <c r="AF287" i="37"/>
  <c r="AL287" i="37" s="1" a="1"/>
  <c r="AL287" i="37" s="1"/>
  <c r="BH287" i="37" s="1"/>
  <c r="AR287" i="37"/>
  <c r="AG29" i="37"/>
  <c r="AQ29" i="37"/>
  <c r="BG29" i="37" s="1"/>
  <c r="BA29" i="37" s="1"/>
  <c r="BD29" i="37" s="1"/>
  <c r="BX112" i="37"/>
  <c r="AF204" i="37"/>
  <c r="AL204" i="37" s="1" a="1"/>
  <c r="AL204" i="37" s="1"/>
  <c r="BH204" i="37" s="1"/>
  <c r="AR204" i="37"/>
  <c r="AF159" i="37"/>
  <c r="AL159" i="37" s="1" a="1"/>
  <c r="AL159" i="37" s="1"/>
  <c r="BH159" i="37" s="1"/>
  <c r="AF51" i="37"/>
  <c r="AL51" i="37" s="1" a="1"/>
  <c r="AL51" i="37" s="1"/>
  <c r="BH51" i="37" s="1"/>
  <c r="AI116" i="37"/>
  <c r="AY112" i="37"/>
  <c r="BE112" i="37" s="1"/>
  <c r="BG67" i="36"/>
  <c r="BA67" i="36" s="1"/>
  <c r="BD67" i="36" s="1"/>
  <c r="AV229" i="36"/>
  <c r="AW229" i="36" a="1"/>
  <c r="AW229" i="36" s="1"/>
  <c r="AF93" i="36"/>
  <c r="AL93" i="36" s="1" a="1"/>
  <c r="AL93" i="36" s="1"/>
  <c r="AJ530" i="36"/>
  <c r="AL530" i="36" a="1"/>
  <c r="AL530" i="36" s="1"/>
  <c r="BH530" i="36" s="1"/>
  <c r="AI530" i="36"/>
  <c r="AN530" i="36"/>
  <c r="AH530" i="36"/>
  <c r="BX530" i="36"/>
  <c r="AF318" i="36"/>
  <c r="AL318" i="36" s="1" a="1"/>
  <c r="AL318" i="36" s="1"/>
  <c r="BH318" i="36" s="1"/>
  <c r="AR318" i="36"/>
  <c r="AQ347" i="36"/>
  <c r="BG347" i="36" s="1"/>
  <c r="BA347" i="36" s="1"/>
  <c r="BD347" i="36" s="1"/>
  <c r="AG469" i="36"/>
  <c r="AF469" i="36" s="1"/>
  <c r="AL469" i="36" s="1" a="1"/>
  <c r="AL469" i="36" s="1"/>
  <c r="AQ469" i="36"/>
  <c r="BG469" i="36" s="1"/>
  <c r="BA469" i="36" s="1"/>
  <c r="BD469" i="36" s="1"/>
  <c r="AF399" i="36"/>
  <c r="AL399" i="36" s="1" a="1"/>
  <c r="AL399" i="36" s="1"/>
  <c r="BH399" i="36" s="1"/>
  <c r="AR399" i="36"/>
  <c r="AY492" i="36"/>
  <c r="BE492" i="36" s="1"/>
  <c r="AF501" i="36"/>
  <c r="AR501" i="36"/>
  <c r="AF284" i="36"/>
  <c r="AL284" i="36" s="1" a="1"/>
  <c r="AL284" i="36" s="1"/>
  <c r="BH284" i="36" s="1"/>
  <c r="AR284" i="36"/>
  <c r="AR397" i="36"/>
  <c r="AR56" i="36"/>
  <c r="AG140" i="36"/>
  <c r="AF140" i="36" s="1"/>
  <c r="AL140" i="36" s="1" a="1"/>
  <c r="AL140" i="36" s="1"/>
  <c r="AQ140" i="36"/>
  <c r="AF120" i="36"/>
  <c r="AL120" i="36" s="1" a="1"/>
  <c r="AL120" i="36" s="1"/>
  <c r="BH120" i="36" s="1"/>
  <c r="AR120" i="36"/>
  <c r="AF328" i="36"/>
  <c r="AL328" i="36" s="1" a="1"/>
  <c r="AL328" i="36" s="1"/>
  <c r="BH328" i="36" s="1"/>
  <c r="AR328" i="36"/>
  <c r="AI532" i="36"/>
  <c r="AF477" i="36"/>
  <c r="AL477" i="36" s="1" a="1"/>
  <c r="AL477" i="36" s="1"/>
  <c r="BH477" i="36" s="1"/>
  <c r="AR477" i="36"/>
  <c r="AR540" i="36"/>
  <c r="AY540" i="36"/>
  <c r="BE540" i="36" s="1"/>
  <c r="AH540" i="36"/>
  <c r="AG476" i="36"/>
  <c r="AY476" i="36" s="1"/>
  <c r="BE476" i="36" s="1"/>
  <c r="AQ476" i="36"/>
  <c r="BG476" i="36" s="1"/>
  <c r="BA476" i="36" s="1"/>
  <c r="BD476" i="36" s="1"/>
  <c r="AF450" i="36"/>
  <c r="AL450" i="36" s="1" a="1"/>
  <c r="AL450" i="36" s="1"/>
  <c r="BH450" i="36" s="1"/>
  <c r="AR450" i="36"/>
  <c r="AG78" i="36"/>
  <c r="AQ78" i="36"/>
  <c r="BG78" i="36" s="1"/>
  <c r="BA78" i="36" s="1"/>
  <c r="BD78" i="36" s="1"/>
  <c r="AR123" i="36"/>
  <c r="AF57" i="36"/>
  <c r="AL57" i="36" s="1" a="1"/>
  <c r="AL57" i="36" s="1"/>
  <c r="BH57" i="36" s="1"/>
  <c r="AR57" i="36"/>
  <c r="AF59" i="36"/>
  <c r="AL59" i="36" s="1" a="1"/>
  <c r="AL59" i="36" s="1"/>
  <c r="BH59" i="36" s="1"/>
  <c r="AR59" i="36"/>
  <c r="AF69" i="36"/>
  <c r="AL69" i="36" s="1" a="1"/>
  <c r="AL69" i="36" s="1"/>
  <c r="BH69" i="36" s="1"/>
  <c r="AR69" i="36"/>
  <c r="AR415" i="36"/>
  <c r="AF497" i="36"/>
  <c r="AL497" i="36" s="1" a="1"/>
  <c r="AL497" i="36" s="1"/>
  <c r="BH497" i="36" s="1"/>
  <c r="AR497" i="36"/>
  <c r="AF90" i="36"/>
  <c r="AL90" i="36" s="1" a="1"/>
  <c r="AL90" i="36" s="1"/>
  <c r="BH90" i="36" s="1"/>
  <c r="AR90" i="36"/>
  <c r="AY542" i="36"/>
  <c r="BE542" i="36" s="1"/>
  <c r="AN540" i="36"/>
  <c r="AI540" i="36"/>
  <c r="AF266" i="36"/>
  <c r="AL266" i="36" s="1" a="1"/>
  <c r="AL266" i="36" s="1"/>
  <c r="BH266" i="36" s="1"/>
  <c r="AR266" i="36"/>
  <c r="AF513" i="36"/>
  <c r="AL513" i="36" s="1" a="1"/>
  <c r="AL513" i="36" s="1"/>
  <c r="AF253" i="36"/>
  <c r="AL253" i="36" s="1" a="1"/>
  <c r="AL253" i="36" s="1"/>
  <c r="AR253" i="36"/>
  <c r="BG345" i="36"/>
  <c r="BA345" i="36" s="1"/>
  <c r="BD345" i="36" s="1"/>
  <c r="AR40" i="36"/>
  <c r="AF290" i="36"/>
  <c r="AL290" i="36" s="1" a="1"/>
  <c r="AL290" i="36" s="1"/>
  <c r="BH290" i="36" s="1"/>
  <c r="AG60" i="36"/>
  <c r="AF60" i="36" s="1"/>
  <c r="AL60" i="36" s="1" a="1"/>
  <c r="AL60" i="36" s="1"/>
  <c r="AQ60" i="36"/>
  <c r="AH532" i="36"/>
  <c r="AF367" i="36"/>
  <c r="AL367" i="36" s="1" a="1"/>
  <c r="AL367" i="36" s="1"/>
  <c r="BH367" i="36" s="1"/>
  <c r="AR367" i="36"/>
  <c r="AG345" i="36"/>
  <c r="AY345" i="36" s="1"/>
  <c r="BE345" i="36" s="1"/>
  <c r="AF545" i="36"/>
  <c r="AL545" i="36" s="1" a="1"/>
  <c r="AL545" i="36" s="1"/>
  <c r="BH545" i="36" s="1"/>
  <c r="AR545" i="36"/>
  <c r="AR313" i="36"/>
  <c r="AR254" i="36"/>
  <c r="AR532" i="36"/>
  <c r="AY532" i="36"/>
  <c r="BE532" i="36" s="1"/>
  <c r="BG453" i="36"/>
  <c r="BA453" i="36" s="1"/>
  <c r="BD453" i="36" s="1"/>
  <c r="AF429" i="36"/>
  <c r="AL429" i="36" s="1" a="1"/>
  <c r="AL429" i="36" s="1"/>
  <c r="BH429" i="36" s="1"/>
  <c r="AR429" i="36"/>
  <c r="AN532" i="36"/>
  <c r="AF341" i="36"/>
  <c r="AL341" i="36" s="1" a="1"/>
  <c r="AL341" i="36" s="1"/>
  <c r="BH341" i="36" s="1"/>
  <c r="AR341" i="36"/>
  <c r="AY365" i="36"/>
  <c r="BE365" i="36" s="1"/>
  <c r="AR365" i="36"/>
  <c r="BG205" i="36"/>
  <c r="BA205" i="36" s="1"/>
  <c r="BD205" i="36" s="1"/>
  <c r="AF56" i="36"/>
  <c r="AL56" i="36" s="1" a="1"/>
  <c r="AL56" i="36" s="1"/>
  <c r="BH56" i="36" s="1"/>
  <c r="AF110" i="36"/>
  <c r="AL110" i="36" s="1" a="1"/>
  <c r="AL110" i="36" s="1"/>
  <c r="BH110" i="36" s="1"/>
  <c r="AR110" i="36"/>
  <c r="BX532" i="36"/>
  <c r="AF351" i="36"/>
  <c r="AL351" i="36" s="1" a="1"/>
  <c r="AL351" i="36" s="1"/>
  <c r="BH351" i="36" s="1"/>
  <c r="AR351" i="36"/>
  <c r="AY406" i="36"/>
  <c r="BE406" i="36" s="1"/>
  <c r="AQ201" i="36"/>
  <c r="BG201" i="36" s="1"/>
  <c r="BA201" i="36" s="1"/>
  <c r="AF305" i="36"/>
  <c r="AL305" i="36" s="1" a="1"/>
  <c r="AL305" i="36" s="1"/>
  <c r="BH305" i="36" s="1"/>
  <c r="AR305" i="36"/>
  <c r="AQ122" i="36"/>
  <c r="BG122" i="36" s="1"/>
  <c r="BA122" i="36" s="1"/>
  <c r="BD122" i="36" s="1"/>
  <c r="AR250" i="36"/>
  <c r="AF44" i="36"/>
  <c r="AL44" i="36" s="1" a="1"/>
  <c r="AL44" i="36" s="1"/>
  <c r="BH44" i="36" s="1"/>
  <c r="AR44" i="36"/>
  <c r="AF444" i="36"/>
  <c r="AL444" i="36" s="1" a="1"/>
  <c r="AL444" i="36" s="1"/>
  <c r="BH444" i="36" s="1"/>
  <c r="AR444" i="36"/>
  <c r="AG314" i="36"/>
  <c r="AF314" i="36" s="1"/>
  <c r="AQ314" i="36"/>
  <c r="AR296" i="36"/>
  <c r="AF393" i="36"/>
  <c r="AL393" i="36" s="1" a="1"/>
  <c r="AL393" i="36" s="1"/>
  <c r="BH393" i="36" s="1"/>
  <c r="AR393" i="36"/>
  <c r="AF491" i="36"/>
  <c r="AL491" i="36" s="1" a="1"/>
  <c r="AL491" i="36" s="1"/>
  <c r="BH491" i="36" s="1"/>
  <c r="AR491" i="36"/>
  <c r="AF150" i="36"/>
  <c r="AL150" i="36" s="1" a="1"/>
  <c r="AL150" i="36" s="1"/>
  <c r="BH150" i="36" s="1"/>
  <c r="AR150" i="36"/>
  <c r="AF270" i="36"/>
  <c r="AL270" i="36" s="1" a="1"/>
  <c r="AL270" i="36" s="1"/>
  <c r="BH270" i="36" s="1"/>
  <c r="AR270" i="36"/>
  <c r="AJ540" i="36"/>
  <c r="AQ306" i="36"/>
  <c r="BG306" i="36" s="1"/>
  <c r="BA306" i="36" s="1"/>
  <c r="BD306" i="36" s="1"/>
  <c r="AF415" i="36"/>
  <c r="AL415" i="36" s="1" a="1"/>
  <c r="AL415" i="36" s="1"/>
  <c r="BH415" i="36" s="1"/>
  <c r="AG326" i="36"/>
  <c r="AQ326" i="36"/>
  <c r="BG326" i="36" s="1"/>
  <c r="BA326" i="36" s="1"/>
  <c r="BD326" i="36" s="1"/>
  <c r="AR406" i="36"/>
  <c r="AF149" i="36"/>
  <c r="AL149" i="36" s="1" a="1"/>
  <c r="AL149" i="36" s="1"/>
  <c r="BH149" i="36" s="1"/>
  <c r="AR149" i="36"/>
  <c r="AY501" i="36"/>
  <c r="BE501" i="36" s="1"/>
  <c r="AY43" i="36"/>
  <c r="BE43" i="36" s="1"/>
  <c r="AF535" i="36"/>
  <c r="AL535" i="36" s="1" a="1"/>
  <c r="AL535" i="36" s="1"/>
  <c r="BH535" i="36" s="1"/>
  <c r="BX540" i="36"/>
  <c r="AY397" i="36"/>
  <c r="BE397" i="36" s="1"/>
  <c r="AY296" i="36"/>
  <c r="BE296" i="36" s="1"/>
  <c r="AY358" i="36"/>
  <c r="BE358" i="36" s="1"/>
  <c r="AY56" i="36"/>
  <c r="BE56" i="36" s="1"/>
  <c r="AG100" i="36"/>
  <c r="AQ100" i="36"/>
  <c r="AF466" i="36"/>
  <c r="AL466" i="36" s="1" a="1"/>
  <c r="AL466" i="36" s="1"/>
  <c r="BH466" i="36" s="1"/>
  <c r="AR466" i="36"/>
  <c r="AG22" i="36"/>
  <c r="AF22" i="36" s="1"/>
  <c r="AL22" i="36" s="1" a="1"/>
  <c r="AL22" i="36" s="1"/>
  <c r="AQ22" i="36"/>
  <c r="BG22" i="36" s="1"/>
  <c r="BA22" i="36" s="1"/>
  <c r="BD22" i="36" s="1"/>
  <c r="AG142" i="36"/>
  <c r="AQ142" i="36"/>
  <c r="BG142" i="36" s="1"/>
  <c r="BA142" i="36" s="1"/>
  <c r="BD142" i="36" s="1"/>
  <c r="AY263" i="36"/>
  <c r="BE263" i="36" s="1"/>
  <c r="AF167" i="36"/>
  <c r="AL167" i="36" s="1" a="1"/>
  <c r="AL167" i="36" s="1"/>
  <c r="BH167" i="36" s="1"/>
  <c r="AR167" i="36"/>
  <c r="AG390" i="36"/>
  <c r="AQ390" i="36"/>
  <c r="BG390" i="36" s="1"/>
  <c r="BA390" i="36" s="1"/>
  <c r="BD390" i="36" s="1"/>
  <c r="AF394" i="36"/>
  <c r="AL394" i="36" s="1" a="1"/>
  <c r="AL394" i="36" s="1"/>
  <c r="AR394" i="36"/>
  <c r="AF542" i="36"/>
  <c r="AL542" i="36" s="1" a="1"/>
  <c r="AL542" i="36" s="1"/>
  <c r="BH542" i="36" s="1"/>
  <c r="AF277" i="36"/>
  <c r="AR277" i="36"/>
  <c r="AY190" i="36"/>
  <c r="BE190" i="36" s="1"/>
  <c r="AR190" i="36"/>
  <c r="AY258" i="36"/>
  <c r="BE258" i="36" s="1"/>
  <c r="AQ93" i="36"/>
  <c r="AR93" i="36" s="1"/>
  <c r="AF296" i="36"/>
  <c r="AL296" i="36" s="1" a="1"/>
  <c r="AL296" i="36" s="1"/>
  <c r="BH296" i="36" s="1"/>
  <c r="AR180" i="36"/>
  <c r="AY59" i="36"/>
  <c r="BE59" i="36" s="1"/>
  <c r="AF143" i="36"/>
  <c r="AL143" i="36" s="1" a="1"/>
  <c r="AL143" i="36" s="1"/>
  <c r="BH143" i="36" s="1"/>
  <c r="AY313" i="36"/>
  <c r="BE313" i="36" s="1"/>
  <c r="AF80" i="36"/>
  <c r="AL80" i="36" s="1" a="1"/>
  <c r="AL80" i="36" s="1"/>
  <c r="BH80" i="36" s="1"/>
  <c r="AR80" i="36"/>
  <c r="AY255" i="36"/>
  <c r="BE255" i="36" s="1"/>
  <c r="AF313" i="36"/>
  <c r="AL313" i="36" s="1" a="1"/>
  <c r="AL313" i="36" s="1"/>
  <c r="BH313" i="36" s="1"/>
  <c r="AF481" i="36"/>
  <c r="AL481" i="36" s="1" a="1"/>
  <c r="AL481" i="36" s="1"/>
  <c r="BH481" i="36" s="1"/>
  <c r="AR481" i="36"/>
  <c r="AG493" i="36"/>
  <c r="AQ493" i="36"/>
  <c r="BG493" i="36" s="1"/>
  <c r="BA493" i="36" s="1"/>
  <c r="BD493" i="36" s="1"/>
  <c r="AL514" i="36" a="1"/>
  <c r="AL514" i="36" s="1"/>
  <c r="BH514" i="36" s="1"/>
  <c r="AI514" i="36"/>
  <c r="AH514" i="36"/>
  <c r="AR312" i="36"/>
  <c r="AY515" i="36"/>
  <c r="BE515" i="36" s="1"/>
  <c r="AG172" i="36"/>
  <c r="AF172" i="36" s="1"/>
  <c r="AL172" i="36" s="1" a="1"/>
  <c r="AL172" i="36" s="1"/>
  <c r="AQ172" i="36"/>
  <c r="AR373" i="36"/>
  <c r="AF382" i="36"/>
  <c r="AL382" i="36" s="1" a="1"/>
  <c r="AL382" i="36" s="1"/>
  <c r="BH382" i="36" s="1"/>
  <c r="AR382" i="36"/>
  <c r="AF455" i="36"/>
  <c r="AL455" i="36" s="1" a="1"/>
  <c r="AL455" i="36" s="1"/>
  <c r="BH455" i="36" s="1"/>
  <c r="AR455" i="36"/>
  <c r="AF487" i="36"/>
  <c r="AL487" i="36" s="1" a="1"/>
  <c r="AL487" i="36" s="1"/>
  <c r="BH487" i="36" s="1"/>
  <c r="AR487" i="36"/>
  <c r="AR404" i="36"/>
  <c r="AF275" i="36"/>
  <c r="AL275" i="36" s="1" a="1"/>
  <c r="AL275" i="36" s="1"/>
  <c r="BH275" i="36" s="1"/>
  <c r="AR275" i="36"/>
  <c r="AR530" i="36"/>
  <c r="AY530" i="36"/>
  <c r="BE530" i="36" s="1"/>
  <c r="BG181" i="36"/>
  <c r="BA181" i="36" s="1"/>
  <c r="BD181" i="36" s="1"/>
  <c r="AJ425" i="36"/>
  <c r="AL425" i="36" a="1"/>
  <c r="AL425" i="36" s="1"/>
  <c r="BH425" i="36" s="1"/>
  <c r="AF181" i="36"/>
  <c r="AL181" i="36" s="1" a="1"/>
  <c r="AL181" i="36" s="1"/>
  <c r="BH181" i="36" s="1"/>
  <c r="AF250" i="36"/>
  <c r="AL250" i="36" s="1" a="1"/>
  <c r="AL250" i="36" s="1"/>
  <c r="BH250" i="36" s="1"/>
  <c r="AG166" i="36"/>
  <c r="AQ166" i="36"/>
  <c r="BG166" i="36" s="1"/>
  <c r="BA166" i="36" s="1"/>
  <c r="BD166" i="36" s="1"/>
  <c r="AJ532" i="36"/>
  <c r="AR358" i="36"/>
  <c r="AF255" i="36"/>
  <c r="AL255" i="36" s="1" a="1"/>
  <c r="AL255" i="36" s="1"/>
  <c r="BH255" i="36" s="1"/>
  <c r="AF492" i="36"/>
  <c r="AL492" i="36" s="1" a="1"/>
  <c r="AL492" i="36" s="1"/>
  <c r="BH492" i="36" s="1"/>
  <c r="AF463" i="36"/>
  <c r="AL463" i="36" s="1" a="1"/>
  <c r="AL463" i="36" s="1"/>
  <c r="BH463" i="36" s="1"/>
  <c r="AR463" i="36"/>
  <c r="AF373" i="36"/>
  <c r="AL373" i="36" s="1" a="1"/>
  <c r="AL373" i="36" s="1"/>
  <c r="BH373" i="36" s="1"/>
  <c r="AG89" i="36"/>
  <c r="AQ317" i="36"/>
  <c r="BG317" i="36" s="1"/>
  <c r="BA317" i="36" s="1"/>
  <c r="BD317" i="36" s="1"/>
  <c r="AF61" i="36"/>
  <c r="AQ61" i="36"/>
  <c r="BG61" i="36" s="1"/>
  <c r="BA61" i="36" s="1"/>
  <c r="BD61" i="36" s="1"/>
  <c r="AG231" i="36"/>
  <c r="AQ231" i="36"/>
  <c r="BG231" i="36" s="1"/>
  <c r="BA231" i="36" s="1"/>
  <c r="BD231" i="36" s="1"/>
  <c r="AF377" i="36"/>
  <c r="AR377" i="36"/>
  <c r="AR418" i="36"/>
  <c r="AF254" i="36"/>
  <c r="AF268" i="36"/>
  <c r="AL268" i="36" s="1" a="1"/>
  <c r="AL268" i="36" s="1"/>
  <c r="BH268" i="36" s="1"/>
  <c r="AR268" i="36"/>
  <c r="AF104" i="36"/>
  <c r="AL104" i="36" s="1" a="1"/>
  <c r="AL104" i="36" s="1"/>
  <c r="BH104" i="36" s="1"/>
  <c r="AF260" i="36"/>
  <c r="AL260" i="36" s="1" a="1"/>
  <c r="AL260" i="36" s="1"/>
  <c r="BH260" i="36" s="1"/>
  <c r="AR260" i="36"/>
  <c r="AF293" i="36"/>
  <c r="AL293" i="36" s="1" a="1"/>
  <c r="AL293" i="36" s="1"/>
  <c r="BH293" i="36" s="1"/>
  <c r="AY293" i="36"/>
  <c r="BE293" i="36" s="1"/>
  <c r="AF335" i="36"/>
  <c r="AL335" i="36" s="1" a="1"/>
  <c r="AL335" i="36" s="1"/>
  <c r="BH335" i="36" s="1"/>
  <c r="AF506" i="36"/>
  <c r="AL506" i="36" s="1" a="1"/>
  <c r="AL506" i="36" s="1"/>
  <c r="BH506" i="36" s="1"/>
  <c r="AR506" i="36"/>
  <c r="AY415" i="36"/>
  <c r="BE415" i="36" s="1"/>
  <c r="AG122" i="36"/>
  <c r="AF122" i="36" s="1"/>
  <c r="AL122" i="36" s="1" a="1"/>
  <c r="AL122" i="36" s="1"/>
  <c r="AG139" i="36"/>
  <c r="AF139" i="36" s="1"/>
  <c r="AL139" i="36" s="1" a="1"/>
  <c r="AL139" i="36" s="1"/>
  <c r="AQ139" i="36"/>
  <c r="BG139" i="36" s="1"/>
  <c r="BA139" i="36" s="1"/>
  <c r="BD139" i="36" s="1"/>
  <c r="BG111" i="36"/>
  <c r="BA111" i="36" s="1"/>
  <c r="BD111" i="36" s="1"/>
  <c r="AY254" i="36"/>
  <c r="BE254" i="36" s="1"/>
  <c r="AG111" i="36"/>
  <c r="AR111" i="36" s="1"/>
  <c r="AF263" i="36"/>
  <c r="AL263" i="36" s="1" a="1"/>
  <c r="AL263" i="36" s="1"/>
  <c r="BH263" i="36" s="1"/>
  <c r="BG452" i="36"/>
  <c r="BA452" i="36" s="1"/>
  <c r="BD452" i="36" s="1"/>
  <c r="AF519" i="36"/>
  <c r="AL519" i="36" s="1" a="1"/>
  <c r="AL519" i="36" s="1"/>
  <c r="BH519" i="36" s="1"/>
  <c r="AF495" i="36"/>
  <c r="AL495" i="36" s="1" a="1"/>
  <c r="AL495" i="36" s="1"/>
  <c r="BH495" i="36" s="1"/>
  <c r="AY373" i="36"/>
  <c r="BE373" i="36" s="1"/>
  <c r="AY513" i="36"/>
  <c r="BE513" i="36" s="1"/>
  <c r="AF447" i="36"/>
  <c r="AL447" i="36" s="1" a="1"/>
  <c r="AL447" i="36" s="1"/>
  <c r="AR447" i="36"/>
  <c r="AG378" i="36"/>
  <c r="AQ378" i="36"/>
  <c r="AF515" i="36"/>
  <c r="AF522" i="36"/>
  <c r="AR522" i="36"/>
  <c r="AO243" i="36"/>
  <c r="AQ243" i="36" s="1"/>
  <c r="AZ243" i="36"/>
  <c r="BB243" i="36"/>
  <c r="AP229" i="36"/>
  <c r="AM229" i="36"/>
  <c r="AU229" i="36" s="1"/>
  <c r="AO229" i="36"/>
  <c r="AQ229" i="36" s="1"/>
  <c r="AP128" i="36"/>
  <c r="BB128" i="36"/>
  <c r="AZ128" i="36"/>
  <c r="AZ95" i="36"/>
  <c r="AO92" i="36"/>
  <c r="AQ92" i="36" s="1"/>
  <c r="AO95" i="36"/>
  <c r="AQ95" i="36" s="1"/>
  <c r="AP95" i="36"/>
  <c r="AM95" i="36"/>
  <c r="AU95" i="36" s="1"/>
  <c r="AM55" i="36"/>
  <c r="AU55" i="36" s="1"/>
  <c r="O56" i="39"/>
  <c r="N57" i="39" s="1"/>
  <c r="I56" i="39"/>
  <c r="O38" i="39"/>
  <c r="N39" i="39" s="1"/>
  <c r="I38" i="39"/>
  <c r="O100" i="39"/>
  <c r="N101" i="39" s="1"/>
  <c r="I100" i="39"/>
  <c r="I249" i="39"/>
  <c r="O249" i="39"/>
  <c r="N250" i="39" s="1"/>
  <c r="O70" i="39"/>
  <c r="N71" i="39" s="1"/>
  <c r="I70" i="39"/>
  <c r="O279" i="39"/>
  <c r="N280" i="39" s="1"/>
  <c r="I279" i="39"/>
  <c r="O104" i="39"/>
  <c r="N105" i="39" s="1"/>
  <c r="I104" i="39"/>
  <c r="I45" i="39"/>
  <c r="O45" i="39"/>
  <c r="N46" i="39" s="1"/>
  <c r="O207" i="39"/>
  <c r="N208" i="39" s="1"/>
  <c r="I207" i="39"/>
  <c r="I159" i="39"/>
  <c r="O159" i="39"/>
  <c r="N160" i="39" s="1"/>
  <c r="I230" i="39"/>
  <c r="O230" i="39"/>
  <c r="N231" i="39" s="1"/>
  <c r="I291" i="39"/>
  <c r="O291" i="39"/>
  <c r="N292" i="39" s="1"/>
  <c r="O75" i="39"/>
  <c r="N76" i="39" s="1"/>
  <c r="O296" i="39"/>
  <c r="N297" i="39" s="1"/>
  <c r="I296" i="39"/>
  <c r="I129" i="39"/>
  <c r="O129" i="39"/>
  <c r="N130" i="39" s="1"/>
  <c r="O88" i="39"/>
  <c r="N89" i="39" s="1"/>
  <c r="I88" i="39"/>
  <c r="I237" i="39"/>
  <c r="O237" i="39"/>
  <c r="N238" i="39" s="1"/>
  <c r="I285" i="39"/>
  <c r="O285" i="39"/>
  <c r="N286" i="39" s="1"/>
  <c r="I117" i="39"/>
  <c r="O117" i="39"/>
  <c r="N118" i="39" s="1"/>
  <c r="O195" i="39"/>
  <c r="N196" i="39" s="1"/>
  <c r="I195" i="39"/>
  <c r="I189" i="39"/>
  <c r="O189" i="39"/>
  <c r="N190" i="39" s="1"/>
  <c r="O147" i="39"/>
  <c r="N148" i="39" s="1"/>
  <c r="I147" i="39"/>
  <c r="O183" i="39"/>
  <c r="N184" i="39" s="1"/>
  <c r="I183" i="39"/>
  <c r="O267" i="39"/>
  <c r="N268" i="39" s="1"/>
  <c r="I267" i="39"/>
  <c r="O94" i="39"/>
  <c r="N95" i="39" s="1"/>
  <c r="I94" i="39"/>
  <c r="I122" i="39"/>
  <c r="O122" i="39"/>
  <c r="N123" i="39" s="1"/>
  <c r="O135" i="39"/>
  <c r="N136" i="39" s="1"/>
  <c r="I135" i="39"/>
  <c r="O63" i="39"/>
  <c r="N64" i="39" s="1"/>
  <c r="O152" i="39"/>
  <c r="N153" i="39" s="1"/>
  <c r="I152" i="39"/>
  <c r="O111" i="39"/>
  <c r="N112" i="39" s="1"/>
  <c r="I111" i="39"/>
  <c r="I201" i="39"/>
  <c r="O201" i="39"/>
  <c r="N202" i="39" s="1"/>
  <c r="I255" i="39"/>
  <c r="O255" i="39"/>
  <c r="N256" i="39" s="1"/>
  <c r="I225" i="39"/>
  <c r="O225" i="39"/>
  <c r="N226" i="39" s="1"/>
  <c r="I33" i="39"/>
  <c r="O33" i="39"/>
  <c r="N34" i="39" s="1"/>
  <c r="I51" i="39"/>
  <c r="O51" i="39"/>
  <c r="N52" i="39" s="1"/>
  <c r="O171" i="39"/>
  <c r="N172" i="39" s="1"/>
  <c r="I171" i="39"/>
  <c r="O244" i="39"/>
  <c r="N245" i="39" s="1"/>
  <c r="I244" i="39"/>
  <c r="O164" i="39"/>
  <c r="N165" i="39" s="1"/>
  <c r="I164" i="39"/>
  <c r="I261" i="39"/>
  <c r="O261" i="39"/>
  <c r="N262" i="39" s="1"/>
  <c r="I219" i="39"/>
  <c r="O219" i="39"/>
  <c r="N220" i="39" s="1"/>
  <c r="I213" i="39"/>
  <c r="O213" i="39"/>
  <c r="N214" i="39" s="1"/>
  <c r="I141" i="39"/>
  <c r="O141" i="39"/>
  <c r="N142" i="39" s="1"/>
  <c r="I177" i="39"/>
  <c r="O177" i="39"/>
  <c r="N178" i="39" s="1"/>
  <c r="O81" i="39"/>
  <c r="N82" i="39" s="1"/>
  <c r="I81" i="39"/>
  <c r="I273" i="39"/>
  <c r="O273" i="39"/>
  <c r="N274" i="39" s="1"/>
  <c r="AO24" i="37"/>
  <c r="AQ24" i="37" s="1"/>
  <c r="AG25" i="37"/>
  <c r="AF25" i="37" s="1"/>
  <c r="AG26" i="37"/>
  <c r="BB442" i="36"/>
  <c r="AF340" i="36"/>
  <c r="AL340" i="36" s="1" a="1"/>
  <c r="AL340" i="36" s="1"/>
  <c r="AY329" i="36"/>
  <c r="BE329" i="36" s="1"/>
  <c r="AH425" i="36"/>
  <c r="AG306" i="36"/>
  <c r="AG278" i="36"/>
  <c r="AG347" i="36"/>
  <c r="AY347" i="36" s="1"/>
  <c r="BE347" i="36" s="1"/>
  <c r="AN425" i="36"/>
  <c r="BG468" i="36"/>
  <c r="BA468" i="36" s="1"/>
  <c r="BD468" i="36" s="1"/>
  <c r="AG468" i="36"/>
  <c r="AR468" i="36" s="1"/>
  <c r="BG278" i="36"/>
  <c r="BA278" i="36" s="1"/>
  <c r="BD278" i="36" s="1"/>
  <c r="BG338" i="36"/>
  <c r="BA338" i="36" s="1"/>
  <c r="BD338" i="36" s="1"/>
  <c r="AY290" i="36"/>
  <c r="BE290" i="36" s="1"/>
  <c r="AF329" i="36"/>
  <c r="AY340" i="36"/>
  <c r="BE340" i="36" s="1"/>
  <c r="BG375" i="36"/>
  <c r="BA375" i="36" s="1"/>
  <c r="BD375" i="36" s="1"/>
  <c r="BX425" i="36"/>
  <c r="AG338" i="36"/>
  <c r="AR338" i="36" s="1"/>
  <c r="AG375" i="36"/>
  <c r="AR375" i="36" s="1"/>
  <c r="BG404" i="36"/>
  <c r="BA404" i="36" s="1"/>
  <c r="BD404" i="36" s="1"/>
  <c r="BG204" i="36"/>
  <c r="BA204" i="36" s="1"/>
  <c r="BB204" i="36" s="1"/>
  <c r="AM209" i="36"/>
  <c r="AU209" i="36" s="1"/>
  <c r="AO209" i="36"/>
  <c r="AQ209" i="36" s="1"/>
  <c r="AP209" i="36"/>
  <c r="AF225" i="36"/>
  <c r="AL225" i="36" s="1" a="1"/>
  <c r="AL225" i="36" s="1"/>
  <c r="AP234" i="36"/>
  <c r="BG238" i="36"/>
  <c r="BA238" i="36" s="1"/>
  <c r="BD238" i="36" s="1"/>
  <c r="AG238" i="36"/>
  <c r="P237" i="36"/>
  <c r="P220" i="36"/>
  <c r="P204" i="36"/>
  <c r="P183" i="36"/>
  <c r="P243" i="36"/>
  <c r="P250" i="36"/>
  <c r="P240" i="36"/>
  <c r="P215" i="36"/>
  <c r="P199" i="36"/>
  <c r="P210" i="36"/>
  <c r="P194" i="36"/>
  <c r="P248" i="36"/>
  <c r="P232" i="36"/>
  <c r="P207" i="36"/>
  <c r="P188" i="36"/>
  <c r="P235" i="36"/>
  <c r="P223" i="36"/>
  <c r="P218" i="36"/>
  <c r="P202" i="36"/>
  <c r="P238" i="36"/>
  <c r="P226" i="36"/>
  <c r="P236" i="36"/>
  <c r="P217" i="36"/>
  <c r="P203" i="36"/>
  <c r="P245" i="36"/>
  <c r="P206" i="36"/>
  <c r="P231" i="36"/>
  <c r="P228" i="36"/>
  <c r="P195" i="36"/>
  <c r="P186" i="36"/>
  <c r="P249" i="36"/>
  <c r="P212" i="36"/>
  <c r="P198" i="36"/>
  <c r="P230" i="36"/>
  <c r="P244" i="36"/>
  <c r="P209" i="36"/>
  <c r="P229" i="36"/>
  <c r="P242" i="36"/>
  <c r="P233" i="36"/>
  <c r="P222" i="36"/>
  <c r="P193" i="36"/>
  <c r="P225" i="36"/>
  <c r="P214" i="36"/>
  <c r="P208" i="36"/>
  <c r="P191" i="36"/>
  <c r="P196" i="36"/>
  <c r="P241" i="36"/>
  <c r="P190" i="36"/>
  <c r="P185" i="36"/>
  <c r="P246" i="36"/>
  <c r="P234" i="36"/>
  <c r="P219" i="36"/>
  <c r="P211" i="36"/>
  <c r="P239" i="36"/>
  <c r="P227" i="36"/>
  <c r="P216" i="36"/>
  <c r="P192" i="36"/>
  <c r="P187" i="36"/>
  <c r="P224" i="36"/>
  <c r="P221" i="36"/>
  <c r="P184" i="36"/>
  <c r="P197" i="36"/>
  <c r="P247" i="36"/>
  <c r="P200" i="36"/>
  <c r="P213" i="36"/>
  <c r="P205" i="36"/>
  <c r="P201" i="36"/>
  <c r="AG232" i="36"/>
  <c r="AY225" i="36"/>
  <c r="BE225" i="36" s="1"/>
  <c r="AG201" i="36"/>
  <c r="BB234" i="36"/>
  <c r="AZ234" i="36"/>
  <c r="BG232" i="36"/>
  <c r="BA232" i="36" s="1"/>
  <c r="BD232" i="36" s="1"/>
  <c r="AZ229" i="36"/>
  <c r="BB229" i="36"/>
  <c r="AO235" i="36"/>
  <c r="AQ235" i="36" s="1"/>
  <c r="AZ235" i="36"/>
  <c r="AP235" i="36"/>
  <c r="AO200" i="36"/>
  <c r="AQ200" i="36" s="1"/>
  <c r="BB235" i="36"/>
  <c r="AO234" i="36"/>
  <c r="AG234" i="36" s="1"/>
  <c r="AZ209" i="36"/>
  <c r="Y221" i="36"/>
  <c r="X210" i="36"/>
  <c r="Y205" i="36"/>
  <c r="X194" i="36"/>
  <c r="X221" i="36"/>
  <c r="Y216" i="36"/>
  <c r="X205" i="36"/>
  <c r="Y200" i="36"/>
  <c r="X216" i="36"/>
  <c r="Y211" i="36"/>
  <c r="X200" i="36"/>
  <c r="Y195" i="36"/>
  <c r="X213" i="36"/>
  <c r="Y208" i="36"/>
  <c r="X197" i="36"/>
  <c r="Y219" i="36"/>
  <c r="X208" i="36"/>
  <c r="Y203" i="36"/>
  <c r="X220" i="36"/>
  <c r="X195" i="36"/>
  <c r="Y212" i="36"/>
  <c r="Y209" i="36"/>
  <c r="Y198" i="36"/>
  <c r="Y215" i="36"/>
  <c r="X212" i="36"/>
  <c r="X209" i="36"/>
  <c r="X198" i="36"/>
  <c r="Y201" i="36"/>
  <c r="X218" i="36"/>
  <c r="Y207" i="36"/>
  <c r="Y204" i="36"/>
  <c r="X201" i="36"/>
  <c r="Y218" i="36"/>
  <c r="X215" i="36"/>
  <c r="X222" i="36"/>
  <c r="X202" i="36"/>
  <c r="Y214" i="36"/>
  <c r="S188" i="36"/>
  <c r="U188" i="36" s="1" a="1"/>
  <c r="U188" i="36" s="1"/>
  <c r="AK188" i="36" s="1"/>
  <c r="Y210" i="36"/>
  <c r="Y206" i="36"/>
  <c r="X206" i="36"/>
  <c r="X204" i="36"/>
  <c r="Y202" i="36"/>
  <c r="X203" i="36"/>
  <c r="Y220" i="36"/>
  <c r="X214" i="36"/>
  <c r="Y196" i="36"/>
  <c r="X196" i="36"/>
  <c r="Y194" i="36"/>
  <c r="X219" i="36"/>
  <c r="Y217" i="36"/>
  <c r="Y213" i="36"/>
  <c r="X211" i="36"/>
  <c r="X217" i="36"/>
  <c r="X207" i="36"/>
  <c r="Y197" i="36"/>
  <c r="Y222" i="36"/>
  <c r="Y199" i="36"/>
  <c r="X199" i="36"/>
  <c r="Y193" i="36"/>
  <c r="X193" i="36"/>
  <c r="AO207" i="36"/>
  <c r="AQ207" i="36" s="1"/>
  <c r="AP207" i="36"/>
  <c r="Y155" i="36"/>
  <c r="X155" i="36"/>
  <c r="X153" i="36"/>
  <c r="X154" i="36"/>
  <c r="Y156" i="36"/>
  <c r="X156" i="36"/>
  <c r="Y157" i="36"/>
  <c r="S148" i="36"/>
  <c r="U148" i="36" s="1" a="1"/>
  <c r="U148" i="36" s="1"/>
  <c r="AK148" i="36" s="1"/>
  <c r="X157" i="36"/>
  <c r="Y154" i="36"/>
  <c r="Y153" i="36"/>
  <c r="AG157" i="36"/>
  <c r="AR157" i="36" s="1"/>
  <c r="AD153" i="36"/>
  <c r="AD158" i="36"/>
  <c r="BG157" i="36"/>
  <c r="BA157" i="36" s="1"/>
  <c r="BD157" i="36" s="1"/>
  <c r="BB156" i="36"/>
  <c r="AP156" i="36"/>
  <c r="AM156" i="36"/>
  <c r="AU156" i="36" s="1"/>
  <c r="AO156" i="36"/>
  <c r="AQ156" i="36" s="1"/>
  <c r="AZ156" i="36"/>
  <c r="BB171" i="36"/>
  <c r="AM171" i="36"/>
  <c r="AU171" i="36" s="1"/>
  <c r="AP171" i="36"/>
  <c r="AZ174" i="36"/>
  <c r="AP174" i="36"/>
  <c r="AO174" i="36"/>
  <c r="AQ174" i="36" s="1"/>
  <c r="BB174" i="36"/>
  <c r="BG175" i="36"/>
  <c r="BA175" i="36" s="1"/>
  <c r="BD175" i="36" s="1"/>
  <c r="AG175" i="36"/>
  <c r="AR175" i="36" s="1"/>
  <c r="AM128" i="36"/>
  <c r="AU128" i="36" s="1"/>
  <c r="AO128" i="36"/>
  <c r="AQ128" i="36" s="1"/>
  <c r="BB131" i="36"/>
  <c r="AO117" i="36"/>
  <c r="AQ117" i="36" s="1"/>
  <c r="AP117" i="36"/>
  <c r="AZ117" i="36"/>
  <c r="AD113" i="36"/>
  <c r="AD118" i="36"/>
  <c r="AZ131" i="36"/>
  <c r="Y115" i="36"/>
  <c r="X115" i="36"/>
  <c r="Y114" i="36"/>
  <c r="Y116" i="36"/>
  <c r="Y117" i="36"/>
  <c r="X116" i="36"/>
  <c r="S108" i="36"/>
  <c r="U108" i="36" s="1" a="1"/>
  <c r="U108" i="36" s="1"/>
  <c r="AK108" i="36" s="1"/>
  <c r="X117" i="36"/>
  <c r="Y113" i="36"/>
  <c r="X113" i="36"/>
  <c r="X114" i="36"/>
  <c r="AD73" i="36"/>
  <c r="AD78" i="36"/>
  <c r="AO74" i="36"/>
  <c r="AQ74" i="36" s="1"/>
  <c r="Y75" i="36"/>
  <c r="X75" i="36"/>
  <c r="X76" i="36"/>
  <c r="X73" i="36"/>
  <c r="Y76" i="36"/>
  <c r="Y73" i="36"/>
  <c r="Y77" i="36"/>
  <c r="S68" i="36"/>
  <c r="U68" i="36" s="1" a="1"/>
  <c r="U68" i="36" s="1"/>
  <c r="AK68" i="36" s="1"/>
  <c r="X77" i="36"/>
  <c r="Y74" i="36"/>
  <c r="X74" i="36"/>
  <c r="AY69" i="36"/>
  <c r="BE69" i="36" s="1"/>
  <c r="AP86" i="36"/>
  <c r="BB86" i="36"/>
  <c r="AO86" i="36"/>
  <c r="BG84" i="36"/>
  <c r="BA84" i="36" s="1"/>
  <c r="BD84" i="36" s="1"/>
  <c r="AG84" i="36"/>
  <c r="AR84" i="36" s="1"/>
  <c r="AZ86" i="36"/>
  <c r="AG67" i="36"/>
  <c r="BG40" i="36"/>
  <c r="BA40" i="36" s="1"/>
  <c r="BD40" i="36" s="1"/>
  <c r="AP52" i="36"/>
  <c r="Y35" i="36"/>
  <c r="X24" i="36"/>
  <c r="X35" i="36"/>
  <c r="Y30" i="36"/>
  <c r="X30" i="36"/>
  <c r="Y25" i="36"/>
  <c r="Y36" i="36"/>
  <c r="X25" i="36"/>
  <c r="X36" i="36"/>
  <c r="Y31" i="36"/>
  <c r="X31" i="36"/>
  <c r="Y26" i="36"/>
  <c r="Y37" i="36"/>
  <c r="X26" i="36"/>
  <c r="X37" i="36"/>
  <c r="Y32" i="36"/>
  <c r="X32" i="36"/>
  <c r="Y27" i="36"/>
  <c r="X27" i="36"/>
  <c r="Y33" i="36"/>
  <c r="X33" i="36"/>
  <c r="Y28" i="36"/>
  <c r="X28" i="36"/>
  <c r="Y23" i="36"/>
  <c r="Y34" i="36"/>
  <c r="X23" i="36"/>
  <c r="X34" i="36"/>
  <c r="Y29" i="36"/>
  <c r="X29" i="36"/>
  <c r="Y24" i="36"/>
  <c r="AP55" i="36"/>
  <c r="AZ55" i="36"/>
  <c r="BB55" i="36"/>
  <c r="AD23" i="36"/>
  <c r="AD38" i="36"/>
  <c r="AG440" i="36"/>
  <c r="AR440" i="36" s="1"/>
  <c r="BG440" i="36"/>
  <c r="BA440" i="36" s="1"/>
  <c r="AG316" i="36"/>
  <c r="BG316" i="36"/>
  <c r="BA316" i="36" s="1"/>
  <c r="BB317" i="36"/>
  <c r="BD394" i="36"/>
  <c r="BB394" i="36"/>
  <c r="BG445" i="36"/>
  <c r="BA445" i="36" s="1"/>
  <c r="AG445" i="36"/>
  <c r="AF354" i="36"/>
  <c r="AL354" i="36" s="1" a="1"/>
  <c r="AL354" i="36" s="1"/>
  <c r="AG452" i="36"/>
  <c r="AR452" i="36" s="1"/>
  <c r="AG489" i="36"/>
  <c r="AG324" i="36"/>
  <c r="AR324" i="36" s="1"/>
  <c r="BG324" i="36"/>
  <c r="BA324" i="36" s="1"/>
  <c r="BD324" i="36" s="1"/>
  <c r="BG479" i="36"/>
  <c r="BA479" i="36" s="1"/>
  <c r="BD479" i="36" s="1"/>
  <c r="AY361" i="36"/>
  <c r="BE361" i="36" s="1"/>
  <c r="AF304" i="36"/>
  <c r="AL304" i="36" s="1" a="1"/>
  <c r="AL304" i="36" s="1"/>
  <c r="AG431" i="36"/>
  <c r="AR431" i="36" s="1"/>
  <c r="BG431" i="36"/>
  <c r="BA431" i="36" s="1"/>
  <c r="BD431" i="36" s="1"/>
  <c r="AG331" i="36"/>
  <c r="AG479" i="36"/>
  <c r="AG402" i="36"/>
  <c r="AR402" i="36" s="1"/>
  <c r="BG402" i="36"/>
  <c r="BA402" i="36" s="1"/>
  <c r="BD402" i="36" s="1"/>
  <c r="BB452" i="36"/>
  <c r="AN393" i="36"/>
  <c r="AF361" i="36"/>
  <c r="AL361" i="36" s="1" a="1"/>
  <c r="AL361" i="36" s="1"/>
  <c r="BH361" i="36" s="1"/>
  <c r="AG482" i="36"/>
  <c r="AR482" i="36" s="1"/>
  <c r="BG482" i="36"/>
  <c r="BA482" i="36" s="1"/>
  <c r="BD482" i="36" s="1"/>
  <c r="BB457" i="36"/>
  <c r="AG360" i="36"/>
  <c r="BG414" i="36"/>
  <c r="BA414" i="36" s="1"/>
  <c r="BD414" i="36" s="1"/>
  <c r="BG333" i="36"/>
  <c r="BA333" i="36" s="1"/>
  <c r="BD333" i="36" s="1"/>
  <c r="BG386" i="36"/>
  <c r="BA386" i="36" s="1"/>
  <c r="BD386" i="36" s="1"/>
  <c r="AG386" i="36"/>
  <c r="BG370" i="36"/>
  <c r="BA370" i="36" s="1"/>
  <c r="BD370" i="36" s="1"/>
  <c r="AG370" i="36"/>
  <c r="AY399" i="36"/>
  <c r="BE399" i="36" s="1"/>
  <c r="BG360" i="36"/>
  <c r="BA360" i="36" s="1"/>
  <c r="BD360" i="36" s="1"/>
  <c r="AG317" i="36"/>
  <c r="AF317" i="36" s="1"/>
  <c r="AL317" i="36" s="1" a="1"/>
  <c r="AL317" i="36" s="1"/>
  <c r="AG333" i="36"/>
  <c r="AY333" i="36" s="1"/>
  <c r="BE333" i="36" s="1"/>
  <c r="BD354" i="36"/>
  <c r="BB354" i="36"/>
  <c r="BD447" i="36"/>
  <c r="BG489" i="36"/>
  <c r="BA489" i="36" s="1"/>
  <c r="BD489" i="36" s="1"/>
  <c r="AG387" i="36"/>
  <c r="BG387" i="36"/>
  <c r="BA387" i="36" s="1"/>
  <c r="BD387" i="36" s="1"/>
  <c r="AY304" i="36"/>
  <c r="BE304" i="36" s="1"/>
  <c r="BB453" i="36"/>
  <c r="AG414" i="36"/>
  <c r="AY393" i="36"/>
  <c r="BE393" i="36" s="1"/>
  <c r="AP92" i="36"/>
  <c r="AZ92" i="36"/>
  <c r="BB92" i="36"/>
  <c r="AM132" i="36"/>
  <c r="AU132" i="36" s="1"/>
  <c r="AO132" i="36"/>
  <c r="AQ132" i="36" s="1"/>
  <c r="BB132" i="36"/>
  <c r="BG135" i="36"/>
  <c r="BA135" i="36" s="1"/>
  <c r="BD135" i="36" s="1"/>
  <c r="AG135" i="36"/>
  <c r="AR135" i="36" s="1"/>
  <c r="AP131" i="36"/>
  <c r="AM131" i="36"/>
  <c r="AU131" i="36" s="1"/>
  <c r="AO131" i="36"/>
  <c r="AQ131" i="36" s="1"/>
  <c r="AZ132" i="36"/>
  <c r="AP132" i="36"/>
  <c r="O22" i="27"/>
  <c r="N22" i="27"/>
  <c r="O23" i="27"/>
  <c r="N23" i="27"/>
  <c r="O24" i="27"/>
  <c r="I15" i="27"/>
  <c r="K15" i="27" s="1" a="1"/>
  <c r="K15" i="27" s="1"/>
  <c r="N24" i="27"/>
  <c r="O20" i="27"/>
  <c r="N20" i="27"/>
  <c r="O21" i="27"/>
  <c r="N21" i="27"/>
  <c r="T20" i="27"/>
  <c r="T25" i="27"/>
  <c r="O72" i="26"/>
  <c r="N72" i="26"/>
  <c r="O70" i="26"/>
  <c r="N70" i="26"/>
  <c r="O73" i="26"/>
  <c r="N73" i="26"/>
  <c r="O74" i="26"/>
  <c r="I65" i="26"/>
  <c r="K65" i="26" s="1" a="1"/>
  <c r="K65" i="26" s="1"/>
  <c r="N74" i="26"/>
  <c r="O71" i="26"/>
  <c r="N71" i="26"/>
  <c r="T70" i="26"/>
  <c r="T75" i="26"/>
  <c r="T20" i="26"/>
  <c r="T35" i="26"/>
  <c r="O32" i="26"/>
  <c r="N21" i="26"/>
  <c r="N25" i="26"/>
  <c r="N20" i="26"/>
  <c r="N32" i="26"/>
  <c r="O27" i="26"/>
  <c r="O28" i="26"/>
  <c r="N26" i="26"/>
  <c r="O21" i="26"/>
  <c r="N27" i="26"/>
  <c r="O22" i="26"/>
  <c r="N33" i="26"/>
  <c r="O33" i="26"/>
  <c r="N22" i="26"/>
  <c r="N28" i="26"/>
  <c r="O23" i="26"/>
  <c r="O30" i="26"/>
  <c r="N30" i="26"/>
  <c r="O25" i="26"/>
  <c r="O31" i="26"/>
  <c r="N31" i="26"/>
  <c r="O26" i="26"/>
  <c r="O34" i="26"/>
  <c r="N23" i="26"/>
  <c r="N34" i="26"/>
  <c r="O29" i="26"/>
  <c r="N29" i="26"/>
  <c r="O24" i="26"/>
  <c r="N24" i="26"/>
  <c r="O20" i="26"/>
  <c r="BG240" i="37"/>
  <c r="BA240" i="37" s="1"/>
  <c r="BD240" i="37"/>
  <c r="AG240" i="37"/>
  <c r="AR240" i="37" s="1"/>
  <c r="AY513" i="37"/>
  <c r="BE513" i="37" s="1"/>
  <c r="AF513" i="37"/>
  <c r="AL513" i="37" s="1" a="1"/>
  <c r="AL513" i="37" s="1"/>
  <c r="AY414" i="37"/>
  <c r="BE414" i="37" s="1"/>
  <c r="AF414" i="37"/>
  <c r="AL414" i="37" s="1" a="1"/>
  <c r="AL414" i="37" s="1"/>
  <c r="BG250" i="37"/>
  <c r="BA250" i="37" s="1"/>
  <c r="BD250" i="37" s="1"/>
  <c r="AG250" i="37"/>
  <c r="AR250" i="37" s="1"/>
  <c r="AG119" i="37"/>
  <c r="AR119" i="37" s="1"/>
  <c r="BG119" i="37"/>
  <c r="BA119" i="37" s="1"/>
  <c r="BD119" i="37" s="1"/>
  <c r="AF119" i="37"/>
  <c r="AL119" i="37" s="1" a="1"/>
  <c r="AL119" i="37" s="1"/>
  <c r="BG228" i="37"/>
  <c r="BA228" i="37" s="1"/>
  <c r="BD228" i="37"/>
  <c r="AG228" i="37"/>
  <c r="AR228" i="37" s="1"/>
  <c r="AF228" i="37"/>
  <c r="AL228" i="37" s="1" a="1"/>
  <c r="AL228" i="37" s="1"/>
  <c r="AG247" i="37"/>
  <c r="AR247" i="37" s="1"/>
  <c r="BG247" i="37"/>
  <c r="BA247" i="37" s="1"/>
  <c r="BD247" i="37" s="1"/>
  <c r="BX373" i="37"/>
  <c r="BH373" i="37"/>
  <c r="AN373" i="37"/>
  <c r="AJ373" i="37"/>
  <c r="AI373" i="37"/>
  <c r="AH373" i="37"/>
  <c r="AY393" i="37"/>
  <c r="BE393" i="37" s="1"/>
  <c r="AF393" i="37"/>
  <c r="AL393" i="37" s="1" a="1"/>
  <c r="AL393" i="37" s="1"/>
  <c r="AJ239" i="37"/>
  <c r="AI239" i="37"/>
  <c r="BH239" i="37"/>
  <c r="BX239" i="37"/>
  <c r="AH239" i="37"/>
  <c r="AN239" i="37"/>
  <c r="AI286" i="37"/>
  <c r="AH286" i="37"/>
  <c r="BH286" i="37"/>
  <c r="AN286" i="37"/>
  <c r="AJ286" i="37"/>
  <c r="BX286" i="37"/>
  <c r="AI506" i="37"/>
  <c r="AH506" i="37"/>
  <c r="BH506" i="37"/>
  <c r="AN506" i="37"/>
  <c r="BX506" i="37"/>
  <c r="AJ506" i="37"/>
  <c r="AY273" i="37"/>
  <c r="BE273" i="37" s="1"/>
  <c r="AF273" i="37"/>
  <c r="AL273" i="37" s="1" a="1"/>
  <c r="AL273" i="37" s="1"/>
  <c r="AY373" i="37"/>
  <c r="BE373" i="37" s="1"/>
  <c r="AY303" i="37"/>
  <c r="BE303" i="37" s="1"/>
  <c r="AY239" i="37"/>
  <c r="BE239" i="37" s="1"/>
  <c r="BG160" i="37"/>
  <c r="BA160" i="37" s="1"/>
  <c r="BD160" i="37" s="1"/>
  <c r="AN354" i="37"/>
  <c r="BX354" i="37"/>
  <c r="AY534" i="37"/>
  <c r="BE534" i="37" s="1"/>
  <c r="BG427" i="37"/>
  <c r="BA427" i="37" s="1"/>
  <c r="BD427" i="37" s="1"/>
  <c r="AG427" i="37"/>
  <c r="AR427" i="37" s="1"/>
  <c r="AF427" i="37"/>
  <c r="AL427" i="37" s="1" a="1"/>
  <c r="AL427" i="37" s="1"/>
  <c r="AY309" i="37"/>
  <c r="BE309" i="37" s="1"/>
  <c r="BG440" i="37"/>
  <c r="BA440" i="37" s="1"/>
  <c r="BD440" i="37" s="1"/>
  <c r="AJ303" i="37"/>
  <c r="AI303" i="37"/>
  <c r="BX303" i="37"/>
  <c r="BG210" i="37"/>
  <c r="BA210" i="37" s="1"/>
  <c r="BD210" i="37" s="1"/>
  <c r="AG210" i="37"/>
  <c r="AR210" i="37" s="1"/>
  <c r="AF210" i="37"/>
  <c r="AL210" i="37" s="1" a="1"/>
  <c r="AL210" i="37" s="1"/>
  <c r="AY461" i="37"/>
  <c r="BE461" i="37" s="1"/>
  <c r="AF461" i="37"/>
  <c r="AL461" i="37" s="1" a="1"/>
  <c r="AL461" i="37" s="1"/>
  <c r="AY194" i="37"/>
  <c r="BE194" i="37" s="1"/>
  <c r="AF194" i="37"/>
  <c r="AL194" i="37" s="1" a="1"/>
  <c r="AL194" i="37" s="1"/>
  <c r="AY482" i="37"/>
  <c r="BE482" i="37" s="1"/>
  <c r="AF482" i="37"/>
  <c r="AL482" i="37" s="1" a="1"/>
  <c r="AL482" i="37" s="1"/>
  <c r="BG415" i="37"/>
  <c r="BA415" i="37" s="1"/>
  <c r="BD415" i="37" s="1"/>
  <c r="AG415" i="37"/>
  <c r="AR415" i="37" s="1"/>
  <c r="BG525" i="37"/>
  <c r="BA525" i="37" s="1"/>
  <c r="BD525" i="37" s="1"/>
  <c r="AG525" i="37"/>
  <c r="AR525" i="37" s="1"/>
  <c r="AJ233" i="37"/>
  <c r="BH233" i="37"/>
  <c r="AI233" i="37"/>
  <c r="AN233" i="37"/>
  <c r="BX233" i="37"/>
  <c r="AH233" i="37"/>
  <c r="AH386" i="37"/>
  <c r="AJ386" i="37"/>
  <c r="BX386" i="37"/>
  <c r="AI386" i="37"/>
  <c r="BH386" i="37"/>
  <c r="AN386" i="37"/>
  <c r="BG90" i="37"/>
  <c r="BA90" i="37" s="1"/>
  <c r="BD90" i="37" s="1"/>
  <c r="AG90" i="37"/>
  <c r="AR90" i="37" s="1"/>
  <c r="AF90" i="37"/>
  <c r="AL90" i="37" s="1" a="1"/>
  <c r="AL90" i="37" s="1"/>
  <c r="BX417" i="37"/>
  <c r="AN417" i="37"/>
  <c r="BH417" i="37"/>
  <c r="AJ417" i="37"/>
  <c r="AI417" i="37"/>
  <c r="AH417" i="37"/>
  <c r="AJ265" i="37"/>
  <c r="AI265" i="37"/>
  <c r="AN265" i="37"/>
  <c r="BH265" i="37"/>
  <c r="BX265" i="37"/>
  <c r="AH265" i="37"/>
  <c r="BH38" i="37"/>
  <c r="AH38" i="37"/>
  <c r="AI38" i="37"/>
  <c r="BX38" i="37"/>
  <c r="AJ38" i="37"/>
  <c r="AN38" i="37"/>
  <c r="AG166" i="37"/>
  <c r="AR166" i="37" s="1"/>
  <c r="BG166" i="37"/>
  <c r="BA166" i="37" s="1"/>
  <c r="BD166" i="37" s="1"/>
  <c r="BG342" i="37"/>
  <c r="BA342" i="37" s="1"/>
  <c r="BD342" i="37" s="1"/>
  <c r="BG310" i="37"/>
  <c r="BA310" i="37" s="1"/>
  <c r="BD310" i="37" s="1"/>
  <c r="BX484" i="37"/>
  <c r="AJ484" i="37"/>
  <c r="AN484" i="37"/>
  <c r="AJ388" i="37"/>
  <c r="AI388" i="37"/>
  <c r="BX388" i="37"/>
  <c r="AN388" i="37"/>
  <c r="AH388" i="37"/>
  <c r="BH388" i="37"/>
  <c r="AG304" i="37"/>
  <c r="AR304" i="37" s="1"/>
  <c r="BG304" i="37"/>
  <c r="BA304" i="37" s="1"/>
  <c r="BD304" i="37" s="1"/>
  <c r="AF304" i="37"/>
  <c r="AL304" i="37" s="1" a="1"/>
  <c r="AL304" i="37" s="1"/>
  <c r="BG28" i="37"/>
  <c r="BA28" i="37" s="1"/>
  <c r="BD28" i="37" s="1"/>
  <c r="AG141" i="37"/>
  <c r="AR141" i="37" s="1"/>
  <c r="BG141" i="37"/>
  <c r="BA141" i="37" s="1"/>
  <c r="BD141" i="37" s="1"/>
  <c r="AJ426" i="37"/>
  <c r="AI426" i="37"/>
  <c r="BX426" i="37"/>
  <c r="BH426" i="37"/>
  <c r="AH426" i="37"/>
  <c r="AN426" i="37"/>
  <c r="AG126" i="37"/>
  <c r="AR126" i="37" s="1"/>
  <c r="AF126" i="37"/>
  <c r="AL126" i="37" s="1" a="1"/>
  <c r="AL126" i="37" s="1"/>
  <c r="BG126" i="37"/>
  <c r="BA126" i="37" s="1"/>
  <c r="BD126" i="37" s="1"/>
  <c r="BG213" i="37"/>
  <c r="BA213" i="37" s="1"/>
  <c r="BD213" i="37" s="1"/>
  <c r="BG267" i="37"/>
  <c r="BA267" i="37" s="1"/>
  <c r="BD267" i="37" s="1"/>
  <c r="AG267" i="37"/>
  <c r="AG416" i="37"/>
  <c r="AR416" i="37" s="1"/>
  <c r="AF416" i="37"/>
  <c r="AL416" i="37" s="1" a="1"/>
  <c r="AL416" i="37" s="1"/>
  <c r="BG416" i="37"/>
  <c r="BA416" i="37" s="1"/>
  <c r="BD416" i="37" s="1"/>
  <c r="AY386" i="37"/>
  <c r="BE386" i="37" s="1"/>
  <c r="AG369" i="37"/>
  <c r="BG369" i="37"/>
  <c r="BA369" i="37" s="1"/>
  <c r="BD369" i="37" s="1"/>
  <c r="BG343" i="37"/>
  <c r="BA343" i="37" s="1"/>
  <c r="BD343" i="37" s="1"/>
  <c r="AG343" i="37"/>
  <c r="AR343" i="37" s="1"/>
  <c r="AF343" i="37"/>
  <c r="AL343" i="37" s="1" a="1"/>
  <c r="AL343" i="37" s="1"/>
  <c r="AG474" i="37"/>
  <c r="AR474" i="37" s="1"/>
  <c r="BG474" i="37"/>
  <c r="BA474" i="37" s="1"/>
  <c r="BD474" i="37" s="1"/>
  <c r="AG203" i="37"/>
  <c r="AR203" i="37" s="1"/>
  <c r="AF203" i="37"/>
  <c r="AL203" i="37" s="1" a="1"/>
  <c r="AL203" i="37" s="1"/>
  <c r="BG203" i="37"/>
  <c r="BA203" i="37" s="1"/>
  <c r="BD203" i="37" s="1"/>
  <c r="AY338" i="37"/>
  <c r="BE338" i="37" s="1"/>
  <c r="AF338" i="37"/>
  <c r="AL338" i="37" s="1" a="1"/>
  <c r="AL338" i="37" s="1"/>
  <c r="AN361" i="37"/>
  <c r="AI361" i="37"/>
  <c r="AH361" i="37"/>
  <c r="BH361" i="37"/>
  <c r="BG46" i="37"/>
  <c r="BA46" i="37" s="1"/>
  <c r="BD46" i="37" s="1"/>
  <c r="AG46" i="37"/>
  <c r="AR46" i="37" s="1"/>
  <c r="AY38" i="37"/>
  <c r="BE38" i="37" s="1"/>
  <c r="AI143" i="37"/>
  <c r="AH143" i="37"/>
  <c r="BX143" i="37"/>
  <c r="AJ143" i="37"/>
  <c r="BH143" i="37"/>
  <c r="AN143" i="37"/>
  <c r="AG486" i="37"/>
  <c r="AR486" i="37" s="1"/>
  <c r="BG486" i="37"/>
  <c r="BA486" i="37" s="1"/>
  <c r="BD486" i="37"/>
  <c r="BG477" i="37"/>
  <c r="BA477" i="37" s="1"/>
  <c r="BD477" i="37" s="1"/>
  <c r="AG477" i="37"/>
  <c r="AR477" i="37" s="1"/>
  <c r="AF477" i="37"/>
  <c r="AL477" i="37" s="1" a="1"/>
  <c r="AL477" i="37" s="1"/>
  <c r="BG334" i="37"/>
  <c r="BA334" i="37" s="1"/>
  <c r="BD334" i="37" s="1"/>
  <c r="BG258" i="37"/>
  <c r="BA258" i="37" s="1"/>
  <c r="BD258" i="37" s="1"/>
  <c r="AG258" i="37"/>
  <c r="AR258" i="37" s="1"/>
  <c r="AG399" i="37"/>
  <c r="AR399" i="37" s="1"/>
  <c r="BG399" i="37"/>
  <c r="BA399" i="37" s="1"/>
  <c r="BD399" i="37" s="1"/>
  <c r="BG516" i="37"/>
  <c r="BA516" i="37" s="1"/>
  <c r="BD516" i="37" s="1"/>
  <c r="AG516" i="37"/>
  <c r="AR516" i="37" s="1"/>
  <c r="AY388" i="37"/>
  <c r="BE388" i="37" s="1"/>
  <c r="BG424" i="37"/>
  <c r="BA424" i="37" s="1"/>
  <c r="BD424" i="37" s="1"/>
  <c r="AG424" i="37"/>
  <c r="AR424" i="37" s="1"/>
  <c r="AY484" i="37"/>
  <c r="BE484" i="37" s="1"/>
  <c r="AG364" i="37"/>
  <c r="AR364" i="37" s="1"/>
  <c r="BG364" i="37"/>
  <c r="BA364" i="37" s="1"/>
  <c r="BD364" i="37"/>
  <c r="AG118" i="37"/>
  <c r="AR118" i="37" s="1"/>
  <c r="AF118" i="37"/>
  <c r="AL118" i="37" s="1" a="1"/>
  <c r="AL118" i="37" s="1"/>
  <c r="BG118" i="37"/>
  <c r="BA118" i="37" s="1"/>
  <c r="BD118" i="37" s="1"/>
  <c r="AY218" i="37"/>
  <c r="BE218" i="37" s="1"/>
  <c r="AF218" i="37"/>
  <c r="AL218" i="37" s="1" a="1"/>
  <c r="AL218" i="37" s="1"/>
  <c r="AG149" i="37"/>
  <c r="AR149" i="37" s="1"/>
  <c r="BG149" i="37"/>
  <c r="BA149" i="37" s="1"/>
  <c r="BD149" i="37" s="1"/>
  <c r="AN315" i="37"/>
  <c r="BH315" i="37"/>
  <c r="BX315" i="37"/>
  <c r="AH315" i="37"/>
  <c r="AI315" i="37"/>
  <c r="AJ315" i="37"/>
  <c r="AI132" i="37"/>
  <c r="BX132" i="37"/>
  <c r="AH132" i="37"/>
  <c r="BH132" i="37"/>
  <c r="AN132" i="37"/>
  <c r="AY202" i="37"/>
  <c r="BE202" i="37" s="1"/>
  <c r="BG222" i="37"/>
  <c r="BA222" i="37" s="1"/>
  <c r="BD222" i="37" s="1"/>
  <c r="AG222" i="37"/>
  <c r="AR222" i="37" s="1"/>
  <c r="AF222" i="37"/>
  <c r="AL222" i="37" s="1" a="1"/>
  <c r="AL222" i="37" s="1"/>
  <c r="AF202" i="37"/>
  <c r="AL202" i="37" s="1" a="1"/>
  <c r="AL202" i="37" s="1"/>
  <c r="AY325" i="37"/>
  <c r="BE325" i="37" s="1"/>
  <c r="BG139" i="37"/>
  <c r="BA139" i="37" s="1"/>
  <c r="BD139" i="37" s="1"/>
  <c r="AG139" i="37"/>
  <c r="AG190" i="37"/>
  <c r="AR190" i="37" s="1"/>
  <c r="AF190" i="37"/>
  <c r="AL190" i="37" s="1" a="1"/>
  <c r="AL190" i="37" s="1"/>
  <c r="BG190" i="37"/>
  <c r="BA190" i="37" s="1"/>
  <c r="BD190" i="37" s="1"/>
  <c r="AG359" i="37"/>
  <c r="AR359" i="37" s="1"/>
  <c r="BG359" i="37"/>
  <c r="BA359" i="37" s="1"/>
  <c r="BD359" i="37" s="1"/>
  <c r="BG299" i="37"/>
  <c r="BA299" i="37" s="1"/>
  <c r="BD299" i="37" s="1"/>
  <c r="AG299" i="37"/>
  <c r="BG37" i="37"/>
  <c r="BA37" i="37" s="1"/>
  <c r="BD37" i="37" s="1"/>
  <c r="AG37" i="37"/>
  <c r="AR37" i="37" s="1"/>
  <c r="BG495" i="37"/>
  <c r="BA495" i="37" s="1"/>
  <c r="BD495" i="37" s="1"/>
  <c r="AG495" i="37"/>
  <c r="AR495" i="37" s="1"/>
  <c r="AY411" i="37"/>
  <c r="BE411" i="37" s="1"/>
  <c r="AF411" i="37"/>
  <c r="AL411" i="37" s="1" a="1"/>
  <c r="AL411" i="37" s="1"/>
  <c r="AG365" i="37"/>
  <c r="AR365" i="37" s="1"/>
  <c r="BG365" i="37"/>
  <c r="BA365" i="37" s="1"/>
  <c r="BD365" i="37" s="1"/>
  <c r="AF368" i="37"/>
  <c r="AL368" i="37" s="1" a="1"/>
  <c r="AL368" i="37" s="1"/>
  <c r="AY368" i="37"/>
  <c r="BE368" i="37" s="1"/>
  <c r="BG35" i="37"/>
  <c r="BA35" i="37" s="1"/>
  <c r="BD35" i="37" s="1"/>
  <c r="AG35" i="37"/>
  <c r="AR35" i="37" s="1"/>
  <c r="AG187" i="37"/>
  <c r="AR187" i="37" s="1"/>
  <c r="AF187" i="37"/>
  <c r="AL187" i="37" s="1" a="1"/>
  <c r="AL187" i="37" s="1"/>
  <c r="BG187" i="37"/>
  <c r="BA187" i="37" s="1"/>
  <c r="BD187" i="37" s="1"/>
  <c r="AY159" i="37"/>
  <c r="BE159" i="37" s="1"/>
  <c r="BG378" i="37"/>
  <c r="BA378" i="37" s="1"/>
  <c r="BD378" i="37" s="1"/>
  <c r="AG378" i="37"/>
  <c r="AR378" i="37" s="1"/>
  <c r="AG223" i="37"/>
  <c r="AR223" i="37" s="1"/>
  <c r="BG223" i="37"/>
  <c r="BA223" i="37" s="1"/>
  <c r="BD223" i="37" s="1"/>
  <c r="AY72" i="37"/>
  <c r="BE72" i="37" s="1"/>
  <c r="AF72" i="37"/>
  <c r="AL72" i="37" s="1" a="1"/>
  <c r="AL72" i="37" s="1"/>
  <c r="AG67" i="37"/>
  <c r="AR67" i="37" s="1"/>
  <c r="AF67" i="37"/>
  <c r="AL67" i="37" s="1" a="1"/>
  <c r="AL67" i="37" s="1"/>
  <c r="BG67" i="37"/>
  <c r="BA67" i="37" s="1"/>
  <c r="BD67" i="37" s="1"/>
  <c r="AY216" i="37"/>
  <c r="BE216" i="37" s="1"/>
  <c r="AF216" i="37"/>
  <c r="AL216" i="37" s="1" a="1"/>
  <c r="AL216" i="37" s="1"/>
  <c r="BX262" i="37"/>
  <c r="AY178" i="37"/>
  <c r="BE178" i="37" s="1"/>
  <c r="AG311" i="37"/>
  <c r="AR311" i="37" s="1"/>
  <c r="BG311" i="37"/>
  <c r="BA311" i="37" s="1"/>
  <c r="BD311" i="37" s="1"/>
  <c r="AY533" i="37"/>
  <c r="BE533" i="37" s="1"/>
  <c r="BH503" i="37"/>
  <c r="AJ503" i="37"/>
  <c r="AI503" i="37"/>
  <c r="AH503" i="37"/>
  <c r="AN503" i="37"/>
  <c r="BX503" i="37"/>
  <c r="AG322" i="37"/>
  <c r="AR322" i="37" s="1"/>
  <c r="BG322" i="37"/>
  <c r="BA322" i="37" s="1"/>
  <c r="BD322" i="37"/>
  <c r="AG231" i="37"/>
  <c r="AR231" i="37" s="1"/>
  <c r="BG231" i="37"/>
  <c r="BA231" i="37" s="1"/>
  <c r="BD231" i="37" s="1"/>
  <c r="BG153" i="37"/>
  <c r="BA153" i="37" s="1"/>
  <c r="BD153" i="37" s="1"/>
  <c r="AG127" i="37"/>
  <c r="AR127" i="37" s="1"/>
  <c r="AF127" i="37"/>
  <c r="AL127" i="37" s="1" a="1"/>
  <c r="AL127" i="37" s="1"/>
  <c r="BG127" i="37"/>
  <c r="BA127" i="37" s="1"/>
  <c r="BD127" i="37" s="1"/>
  <c r="AY104" i="37"/>
  <c r="BE104" i="37" s="1"/>
  <c r="AF104" i="37"/>
  <c r="AL104" i="37" s="1" a="1"/>
  <c r="AL104" i="37" s="1"/>
  <c r="AH81" i="37"/>
  <c r="BX81" i="37"/>
  <c r="AJ81" i="37"/>
  <c r="AI81" i="37"/>
  <c r="AY318" i="37"/>
  <c r="BE318" i="37" s="1"/>
  <c r="AY36" i="37"/>
  <c r="BE36" i="37" s="1"/>
  <c r="BG517" i="37"/>
  <c r="BA517" i="37" s="1"/>
  <c r="BD517" i="37" s="1"/>
  <c r="AG517" i="37"/>
  <c r="AR517" i="37" s="1"/>
  <c r="AG405" i="37"/>
  <c r="AR405" i="37" s="1"/>
  <c r="BG405" i="37"/>
  <c r="BA405" i="37" s="1"/>
  <c r="BD405" i="37" s="1"/>
  <c r="BG64" i="37"/>
  <c r="BA64" i="37" s="1"/>
  <c r="BD64" i="37" s="1"/>
  <c r="AG64" i="37"/>
  <c r="AR64" i="37" s="1"/>
  <c r="BG422" i="37"/>
  <c r="BA422" i="37" s="1"/>
  <c r="BD422" i="37" s="1"/>
  <c r="AG422" i="37"/>
  <c r="AR422" i="37" s="1"/>
  <c r="AF422" i="37"/>
  <c r="AL422" i="37" s="1" a="1"/>
  <c r="AL422" i="37" s="1"/>
  <c r="AG268" i="37"/>
  <c r="AR268" i="37" s="1"/>
  <c r="BG268" i="37"/>
  <c r="BA268" i="37" s="1"/>
  <c r="BD268" i="37" s="1"/>
  <c r="AY58" i="37"/>
  <c r="BE58" i="37" s="1"/>
  <c r="AY175" i="37"/>
  <c r="BE175" i="37" s="1"/>
  <c r="AF175" i="37"/>
  <c r="AL175" i="37" s="1" a="1"/>
  <c r="AL175" i="37" s="1"/>
  <c r="AY487" i="37"/>
  <c r="BE487" i="37" s="1"/>
  <c r="AF487" i="37"/>
  <c r="AL487" i="37" s="1" a="1"/>
  <c r="AL487" i="37" s="1"/>
  <c r="BG265" i="37"/>
  <c r="BA265" i="37" s="1"/>
  <c r="BD265" i="37" s="1"/>
  <c r="BG163" i="37"/>
  <c r="BA163" i="37" s="1"/>
  <c r="BD163" i="37" s="1"/>
  <c r="AG163" i="37"/>
  <c r="AR163" i="37" s="1"/>
  <c r="BX257" i="37"/>
  <c r="BH257" i="37"/>
  <c r="AN257" i="37"/>
  <c r="AY480" i="37"/>
  <c r="BE480" i="37" s="1"/>
  <c r="AF480" i="37"/>
  <c r="AL480" i="37" s="1" a="1"/>
  <c r="AL480" i="37" s="1"/>
  <c r="BG162" i="37"/>
  <c r="BA162" i="37" s="1"/>
  <c r="BD162" i="37" s="1"/>
  <c r="AG162" i="37"/>
  <c r="AR162" i="37" s="1"/>
  <c r="AG449" i="37"/>
  <c r="AR449" i="37" s="1"/>
  <c r="BG449" i="37"/>
  <c r="BA449" i="37" s="1"/>
  <c r="BD449" i="37" s="1"/>
  <c r="AY79" i="37"/>
  <c r="BE79" i="37" s="1"/>
  <c r="AF79" i="37"/>
  <c r="AL79" i="37" s="1" a="1"/>
  <c r="AL79" i="37" s="1"/>
  <c r="BG485" i="37"/>
  <c r="BA485" i="37" s="1"/>
  <c r="BD485" i="37" s="1"/>
  <c r="AG485" i="37"/>
  <c r="AR485" i="37" s="1"/>
  <c r="AF485" i="37"/>
  <c r="AL485" i="37" s="1" a="1"/>
  <c r="AL485" i="37" s="1"/>
  <c r="AY526" i="37"/>
  <c r="BE526" i="37" s="1"/>
  <c r="BH305" i="37"/>
  <c r="AH305" i="37"/>
  <c r="AN305" i="37"/>
  <c r="BX305" i="37"/>
  <c r="AJ305" i="37"/>
  <c r="AI305" i="37"/>
  <c r="AG27" i="37"/>
  <c r="BG27" i="37"/>
  <c r="BA27" i="37" s="1"/>
  <c r="BD27" i="37" s="1"/>
  <c r="AI248" i="37"/>
  <c r="AH248" i="37"/>
  <c r="AJ248" i="37"/>
  <c r="BX248" i="37"/>
  <c r="BH248" i="37"/>
  <c r="AN248" i="37"/>
  <c r="AY280" i="37"/>
  <c r="BE280" i="37" s="1"/>
  <c r="BX219" i="37"/>
  <c r="AH219" i="37"/>
  <c r="AJ219" i="37"/>
  <c r="AI219" i="37"/>
  <c r="AN219" i="37"/>
  <c r="BH219" i="37"/>
  <c r="AY219" i="37"/>
  <c r="BE219" i="37" s="1"/>
  <c r="BG433" i="37"/>
  <c r="BA433" i="37" s="1"/>
  <c r="BD433" i="37" s="1"/>
  <c r="AG433" i="37"/>
  <c r="AR433" i="37" s="1"/>
  <c r="AN186" i="37"/>
  <c r="BH186" i="37"/>
  <c r="AJ186" i="37"/>
  <c r="BX186" i="37"/>
  <c r="AI186" i="37"/>
  <c r="AH186" i="37"/>
  <c r="AY169" i="37"/>
  <c r="BE169" i="37" s="1"/>
  <c r="AF169" i="37"/>
  <c r="AL169" i="37" s="1" a="1"/>
  <c r="AL169" i="37" s="1"/>
  <c r="BG385" i="37"/>
  <c r="BA385" i="37" s="1"/>
  <c r="BD385" i="37" s="1"/>
  <c r="AG385" i="37"/>
  <c r="AY168" i="37"/>
  <c r="BE168" i="37" s="1"/>
  <c r="AF168" i="37"/>
  <c r="AL168" i="37" s="1" a="1"/>
  <c r="AL168" i="37" s="1"/>
  <c r="BH36" i="37"/>
  <c r="BX36" i="37"/>
  <c r="AN36" i="37"/>
  <c r="AG346" i="37"/>
  <c r="AR346" i="37" s="1"/>
  <c r="BG346" i="37"/>
  <c r="BA346" i="37" s="1"/>
  <c r="BD346" i="37" s="1"/>
  <c r="BG243" i="37"/>
  <c r="BA243" i="37" s="1"/>
  <c r="BD243" i="37" s="1"/>
  <c r="AG243" i="37"/>
  <c r="AR243" i="37" s="1"/>
  <c r="AY321" i="37"/>
  <c r="BE321" i="37" s="1"/>
  <c r="AY305" i="37"/>
  <c r="BE305" i="37" s="1"/>
  <c r="AG366" i="37"/>
  <c r="AR366" i="37" s="1"/>
  <c r="AF366" i="37"/>
  <c r="AL366" i="37" s="1" a="1"/>
  <c r="AL366" i="37" s="1"/>
  <c r="BG366" i="37"/>
  <c r="BA366" i="37" s="1"/>
  <c r="BD366" i="37" s="1"/>
  <c r="AG457" i="37"/>
  <c r="AR457" i="37" s="1"/>
  <c r="BG457" i="37"/>
  <c r="BA457" i="37" s="1"/>
  <c r="BD457" i="37" s="1"/>
  <c r="AJ208" i="37"/>
  <c r="AI208" i="37"/>
  <c r="AN208" i="37"/>
  <c r="BH208" i="37"/>
  <c r="AH208" i="37"/>
  <c r="BX208" i="37"/>
  <c r="AY186" i="37"/>
  <c r="BE186" i="37" s="1"/>
  <c r="BG307" i="37"/>
  <c r="BA307" i="37" s="1"/>
  <c r="BD307" i="37" s="1"/>
  <c r="AG307" i="37"/>
  <c r="AR307" i="37" s="1"/>
  <c r="AY235" i="37"/>
  <c r="BE235" i="37" s="1"/>
  <c r="AY100" i="37"/>
  <c r="BE100" i="37" s="1"/>
  <c r="AG471" i="37"/>
  <c r="AR471" i="37" s="1"/>
  <c r="BG471" i="37"/>
  <c r="BA471" i="37" s="1"/>
  <c r="BD471" i="37" s="1"/>
  <c r="BG288" i="37"/>
  <c r="BA288" i="37" s="1"/>
  <c r="BD288" i="37" s="1"/>
  <c r="AG288" i="37"/>
  <c r="AR288" i="37" s="1"/>
  <c r="BG170" i="37"/>
  <c r="BA170" i="37" s="1"/>
  <c r="BD170" i="37" s="1"/>
  <c r="AG170" i="37"/>
  <c r="AR170" i="37" s="1"/>
  <c r="BG312" i="37"/>
  <c r="BA312" i="37" s="1"/>
  <c r="BD312" i="37" s="1"/>
  <c r="AG312" i="37"/>
  <c r="AR312" i="37" s="1"/>
  <c r="AI224" i="37"/>
  <c r="AH224" i="37"/>
  <c r="BH224" i="37"/>
  <c r="AN224" i="37"/>
  <c r="AJ224" i="37"/>
  <c r="BX224" i="37"/>
  <c r="BG34" i="37"/>
  <c r="BA34" i="37" s="1"/>
  <c r="BD34" i="37" s="1"/>
  <c r="AG34" i="37"/>
  <c r="AY286" i="37"/>
  <c r="BE286" i="37" s="1"/>
  <c r="AJ230" i="37"/>
  <c r="AI230" i="37"/>
  <c r="AN230" i="37"/>
  <c r="BH230" i="37"/>
  <c r="BX230" i="37"/>
  <c r="AH230" i="37"/>
  <c r="AG195" i="37"/>
  <c r="AR195" i="37" s="1"/>
  <c r="AF195" i="37"/>
  <c r="AL195" i="37" s="1" a="1"/>
  <c r="AL195" i="37" s="1"/>
  <c r="BG195" i="37"/>
  <c r="BA195" i="37" s="1"/>
  <c r="BD195" i="37" s="1"/>
  <c r="BG492" i="37"/>
  <c r="BA492" i="37" s="1"/>
  <c r="BD492" i="37" s="1"/>
  <c r="AG492" i="37"/>
  <c r="AR492" i="37" s="1"/>
  <c r="AG523" i="37"/>
  <c r="BG523" i="37"/>
  <c r="BA523" i="37" s="1"/>
  <c r="BD523" i="37" s="1"/>
  <c r="AG540" i="37"/>
  <c r="AR540" i="37" s="1"/>
  <c r="AF540" i="37"/>
  <c r="AL540" i="37" s="1" a="1"/>
  <c r="AL540" i="37" s="1"/>
  <c r="BG540" i="37"/>
  <c r="BA540" i="37" s="1"/>
  <c r="BD540" i="37" s="1"/>
  <c r="BG527" i="37"/>
  <c r="BA527" i="37" s="1"/>
  <c r="BD527" i="37" s="1"/>
  <c r="AG527" i="37"/>
  <c r="AR527" i="37" s="1"/>
  <c r="AG463" i="37"/>
  <c r="AR463" i="37" s="1"/>
  <c r="BG463" i="37"/>
  <c r="BA463" i="37" s="1"/>
  <c r="BD463" i="37" s="1"/>
  <c r="AG543" i="37"/>
  <c r="AR543" i="37" s="1"/>
  <c r="BG543" i="37"/>
  <c r="BA543" i="37" s="1"/>
  <c r="BD543" i="37" s="1"/>
  <c r="AG509" i="37"/>
  <c r="BG509" i="37"/>
  <c r="BA509" i="37" s="1"/>
  <c r="BD509" i="37" s="1"/>
  <c r="AN418" i="37"/>
  <c r="BH418" i="37"/>
  <c r="BX418" i="37"/>
  <c r="AH418" i="37"/>
  <c r="AJ418" i="37"/>
  <c r="AI418" i="37"/>
  <c r="AF435" i="37"/>
  <c r="AL435" i="37" s="1" a="1"/>
  <c r="AL435" i="37" s="1"/>
  <c r="AY435" i="37"/>
  <c r="BE435" i="37" s="1"/>
  <c r="AF321" i="37"/>
  <c r="AL321" i="37" s="1" a="1"/>
  <c r="AL321" i="37" s="1"/>
  <c r="AY167" i="37"/>
  <c r="BE167" i="37" s="1"/>
  <c r="AF167" i="37"/>
  <c r="AL167" i="37" s="1" a="1"/>
  <c r="AL167" i="37" s="1"/>
  <c r="AG282" i="37"/>
  <c r="AR282" i="37" s="1"/>
  <c r="BG282" i="37"/>
  <c r="BA282" i="37" s="1"/>
  <c r="BD282" i="37" s="1"/>
  <c r="BG472" i="37"/>
  <c r="BA472" i="37" s="1"/>
  <c r="BD472" i="37" s="1"/>
  <c r="AG472" i="37"/>
  <c r="AR472" i="37" s="1"/>
  <c r="AG191" i="37"/>
  <c r="AR191" i="37" s="1"/>
  <c r="AF191" i="37"/>
  <c r="AL191" i="37" s="1" a="1"/>
  <c r="AL191" i="37" s="1"/>
  <c r="BG191" i="37"/>
  <c r="BA191" i="37" s="1"/>
  <c r="BD191" i="37"/>
  <c r="AG78" i="37"/>
  <c r="AR78" i="37" s="1"/>
  <c r="BG78" i="37"/>
  <c r="BA78" i="37" s="1"/>
  <c r="BD78" i="37" s="1"/>
  <c r="AY208" i="37"/>
  <c r="BE208" i="37" s="1"/>
  <c r="AY426" i="37"/>
  <c r="BE426" i="37" s="1"/>
  <c r="BG148" i="37"/>
  <c r="BA148" i="37" s="1"/>
  <c r="BD148" i="37" s="1"/>
  <c r="AG148" i="37"/>
  <c r="AR148" i="37" s="1"/>
  <c r="BH308" i="37"/>
  <c r="AN360" i="37"/>
  <c r="BX360" i="37"/>
  <c r="AJ360" i="37"/>
  <c r="AI360" i="37"/>
  <c r="BH360" i="37"/>
  <c r="AH360" i="37"/>
  <c r="AG157" i="37"/>
  <c r="AR157" i="37" s="1"/>
  <c r="BG157" i="37"/>
  <c r="BA157" i="37" s="1"/>
  <c r="BD157" i="37" s="1"/>
  <c r="AY152" i="37"/>
  <c r="BE152" i="37" s="1"/>
  <c r="AF152" i="37"/>
  <c r="AL152" i="37" s="1" a="1"/>
  <c r="AL152" i="37" s="1"/>
  <c r="BG340" i="37"/>
  <c r="BA340" i="37" s="1"/>
  <c r="BD340" i="37" s="1"/>
  <c r="AG340" i="37"/>
  <c r="AR340" i="37" s="1"/>
  <c r="AF340" i="37"/>
  <c r="AL340" i="37" s="1" a="1"/>
  <c r="AL340" i="37" s="1"/>
  <c r="AF235" i="37"/>
  <c r="AL235" i="37" s="1" a="1"/>
  <c r="AL235" i="37" s="1"/>
  <c r="AY344" i="37"/>
  <c r="BE344" i="37" s="1"/>
  <c r="AG198" i="37"/>
  <c r="BG198" i="37"/>
  <c r="BA198" i="37" s="1"/>
  <c r="BD198" i="37" s="1"/>
  <c r="AF100" i="37"/>
  <c r="AL100" i="37" s="1" a="1"/>
  <c r="AL100" i="37" s="1"/>
  <c r="AY214" i="37"/>
  <c r="BE214" i="37" s="1"/>
  <c r="AH134" i="37"/>
  <c r="BX134" i="37"/>
  <c r="AJ134" i="37"/>
  <c r="AG150" i="37"/>
  <c r="BG150" i="37"/>
  <c r="BA150" i="37" s="1"/>
  <c r="BD150" i="37" s="1"/>
  <c r="AY423" i="37"/>
  <c r="BE423" i="37" s="1"/>
  <c r="AY224" i="37"/>
  <c r="BE224" i="37" s="1"/>
  <c r="AY248" i="37"/>
  <c r="BE248" i="37" s="1"/>
  <c r="AY143" i="37"/>
  <c r="BE143" i="37" s="1"/>
  <c r="BH30" i="37"/>
  <c r="AH30" i="37"/>
  <c r="AI30" i="37"/>
  <c r="AN30" i="37"/>
  <c r="AJ30" i="37"/>
  <c r="BX30" i="37"/>
  <c r="AY510" i="37"/>
  <c r="BE510" i="37" s="1"/>
  <c r="AF510" i="37"/>
  <c r="AL510" i="37" s="1" a="1"/>
  <c r="AL510" i="37" s="1"/>
  <c r="AY418" i="37"/>
  <c r="BE418" i="37" s="1"/>
  <c r="AG295" i="37"/>
  <c r="AR295" i="37" s="1"/>
  <c r="BG295" i="37"/>
  <c r="BA295" i="37" s="1"/>
  <c r="BD295" i="37" s="1"/>
  <c r="BG515" i="37"/>
  <c r="BA515" i="37" s="1"/>
  <c r="BD515" i="37" s="1"/>
  <c r="AG515" i="37"/>
  <c r="AR515" i="37" s="1"/>
  <c r="AH384" i="37"/>
  <c r="AN384" i="37"/>
  <c r="BX384" i="37"/>
  <c r="AJ384" i="37"/>
  <c r="AI384" i="37"/>
  <c r="BH384" i="37"/>
  <c r="AG407" i="37"/>
  <c r="AR407" i="37" s="1"/>
  <c r="BG407" i="37"/>
  <c r="BA407" i="37" s="1"/>
  <c r="BD407" i="37" s="1"/>
  <c r="BH291" i="37"/>
  <c r="AJ291" i="37"/>
  <c r="AN291" i="37"/>
  <c r="BX291" i="37"/>
  <c r="AI291" i="37"/>
  <c r="AH291" i="37"/>
  <c r="AG117" i="37"/>
  <c r="AR117" i="37" s="1"/>
  <c r="BG117" i="37"/>
  <c r="BA117" i="37" s="1"/>
  <c r="BD117" i="37" s="1"/>
  <c r="AG103" i="37"/>
  <c r="AR103" i="37" s="1"/>
  <c r="AF103" i="37"/>
  <c r="AL103" i="37" s="1" a="1"/>
  <c r="AL103" i="37" s="1"/>
  <c r="BG103" i="37"/>
  <c r="BA103" i="37" s="1"/>
  <c r="BD103" i="37" s="1"/>
  <c r="BG532" i="37"/>
  <c r="BA532" i="37" s="1"/>
  <c r="BD532" i="37" s="1"/>
  <c r="AG532" i="37"/>
  <c r="AR532" i="37" s="1"/>
  <c r="AG142" i="37"/>
  <c r="AR142" i="37" s="1"/>
  <c r="BG142" i="37"/>
  <c r="BA142" i="37" s="1"/>
  <c r="BD142" i="37" s="1"/>
  <c r="BG428" i="37"/>
  <c r="BA428" i="37" s="1"/>
  <c r="BD428" i="37" s="1"/>
  <c r="AG428" i="37"/>
  <c r="AR428" i="37" s="1"/>
  <c r="AG544" i="37"/>
  <c r="BG544" i="37"/>
  <c r="BA544" i="37" s="1"/>
  <c r="BD544" i="37" s="1"/>
  <c r="BG181" i="37"/>
  <c r="BA181" i="37" s="1"/>
  <c r="BD181" i="37" s="1"/>
  <c r="AG181" i="37"/>
  <c r="AR181" i="37" s="1"/>
  <c r="BG156" i="37"/>
  <c r="BA156" i="37" s="1"/>
  <c r="BD156" i="37" s="1"/>
  <c r="AG156" i="37"/>
  <c r="AR156" i="37" s="1"/>
  <c r="AY134" i="37"/>
  <c r="BE134" i="37" s="1"/>
  <c r="BH153" i="37"/>
  <c r="BG138" i="37"/>
  <c r="BA138" i="37" s="1"/>
  <c r="BD138" i="37" s="1"/>
  <c r="AG138" i="37"/>
  <c r="AY264" i="37"/>
  <c r="BE264" i="37" s="1"/>
  <c r="AG199" i="37"/>
  <c r="AR199" i="37" s="1"/>
  <c r="BG199" i="37"/>
  <c r="BA199" i="37" s="1"/>
  <c r="BD199" i="37"/>
  <c r="AF199" i="37"/>
  <c r="AL199" i="37" s="1" a="1"/>
  <c r="AL199" i="37" s="1"/>
  <c r="AG151" i="37"/>
  <c r="BG151" i="37"/>
  <c r="BA151" i="37" s="1"/>
  <c r="BD151" i="37" s="1"/>
  <c r="AG23" i="37"/>
  <c r="AR23" i="37" s="1"/>
  <c r="BG23" i="37"/>
  <c r="BA23" i="37" s="1"/>
  <c r="BG253" i="37"/>
  <c r="BA253" i="37" s="1"/>
  <c r="BD253" i="37" s="1"/>
  <c r="AG253" i="37"/>
  <c r="AR253" i="37" s="1"/>
  <c r="AF253" i="37"/>
  <c r="AL253" i="37" s="1" a="1"/>
  <c r="AL253" i="37" s="1"/>
  <c r="AY401" i="37"/>
  <c r="BE401" i="37" s="1"/>
  <c r="AY30" i="37"/>
  <c r="BE30" i="37" s="1"/>
  <c r="BG301" i="37"/>
  <c r="BA301" i="37" s="1"/>
  <c r="BD301" i="37" s="1"/>
  <c r="AG301" i="37"/>
  <c r="AR301" i="37" s="1"/>
  <c r="AG63" i="37"/>
  <c r="AR63" i="37" s="1"/>
  <c r="BG63" i="37"/>
  <c r="BA63" i="37" s="1"/>
  <c r="BD63" i="37" s="1"/>
  <c r="BG441" i="37"/>
  <c r="BA441" i="37" s="1"/>
  <c r="BD441" i="37" s="1"/>
  <c r="AG441" i="37"/>
  <c r="AR441" i="37" s="1"/>
  <c r="AG541" i="37"/>
  <c r="BG541" i="37"/>
  <c r="BA541" i="37" s="1"/>
  <c r="BD541" i="37" s="1"/>
  <c r="BX442" i="37"/>
  <c r="BH442" i="37"/>
  <c r="AJ442" i="37"/>
  <c r="AH442" i="37"/>
  <c r="AI442" i="37"/>
  <c r="AN442" i="37"/>
  <c r="BG410" i="37"/>
  <c r="BA410" i="37" s="1"/>
  <c r="AG410" i="37"/>
  <c r="AR410" i="37" s="1"/>
  <c r="AF410" i="37"/>
  <c r="AL410" i="37" s="1" a="1"/>
  <c r="AL410" i="37" s="1"/>
  <c r="BD410" i="37"/>
  <c r="AG83" i="37"/>
  <c r="AR83" i="37" s="1"/>
  <c r="BG83" i="37"/>
  <c r="BA83" i="37" s="1"/>
  <c r="BD83" i="37" s="1"/>
  <c r="BG212" i="37"/>
  <c r="BA212" i="37" s="1"/>
  <c r="BD212" i="37" s="1"/>
  <c r="AG212" i="37"/>
  <c r="AR212" i="37" s="1"/>
  <c r="AF212" i="37"/>
  <c r="AL212" i="37" s="1" a="1"/>
  <c r="AL212" i="37" s="1"/>
  <c r="BG275" i="37"/>
  <c r="BA275" i="37" s="1"/>
  <c r="BD275" i="37" s="1"/>
  <c r="AG275" i="37"/>
  <c r="AR275" i="37" s="1"/>
  <c r="AF275" i="37"/>
  <c r="AL275" i="37" s="1" a="1"/>
  <c r="AL275" i="37" s="1"/>
  <c r="BG48" i="37"/>
  <c r="BA48" i="37" s="1"/>
  <c r="BD48" i="37" s="1"/>
  <c r="AG48" i="37"/>
  <c r="AR48" i="37" s="1"/>
  <c r="BG47" i="37"/>
  <c r="BA47" i="37" s="1"/>
  <c r="BD47" i="37" s="1"/>
  <c r="AG47" i="37"/>
  <c r="AR47" i="37" s="1"/>
  <c r="BG394" i="37"/>
  <c r="BA394" i="37" s="1"/>
  <c r="BD394" i="37" s="1"/>
  <c r="AG394" i="37"/>
  <c r="AR394" i="37" s="1"/>
  <c r="AF394" i="37"/>
  <c r="AL394" i="37" s="1" a="1"/>
  <c r="AL394" i="37" s="1"/>
  <c r="BH412" i="37"/>
  <c r="BX412" i="37"/>
  <c r="BG77" i="37"/>
  <c r="BA77" i="37" s="1"/>
  <c r="BD77" i="37" s="1"/>
  <c r="AG77" i="37"/>
  <c r="AR77" i="37" s="1"/>
  <c r="AY337" i="37"/>
  <c r="BE337" i="37" s="1"/>
  <c r="BX451" i="37"/>
  <c r="BH451" i="37"/>
  <c r="AJ451" i="37"/>
  <c r="AH451" i="37"/>
  <c r="AN451" i="37"/>
  <c r="AI451" i="37"/>
  <c r="AY326" i="37"/>
  <c r="BE326" i="37" s="1"/>
  <c r="BG91" i="37"/>
  <c r="BA91" i="37" s="1"/>
  <c r="BD91" i="37" s="1"/>
  <c r="AG91" i="37"/>
  <c r="AR91" i="37" s="1"/>
  <c r="BH406" i="37"/>
  <c r="AH406" i="37"/>
  <c r="AJ406" i="37"/>
  <c r="AI406" i="37"/>
  <c r="AN406" i="37"/>
  <c r="BX406" i="37"/>
  <c r="AG53" i="37"/>
  <c r="BG53" i="37"/>
  <c r="BA53" i="37" s="1"/>
  <c r="BD53" i="37" s="1"/>
  <c r="BH302" i="37"/>
  <c r="AN302" i="37"/>
  <c r="AJ302" i="37"/>
  <c r="AI302" i="37"/>
  <c r="AH302" i="37"/>
  <c r="BX302" i="37"/>
  <c r="AJ241" i="37"/>
  <c r="AN241" i="37"/>
  <c r="BH241" i="37"/>
  <c r="AH241" i="37"/>
  <c r="AI241" i="37"/>
  <c r="BX241" i="37"/>
  <c r="BG131" i="37"/>
  <c r="BA131" i="37" s="1"/>
  <c r="BD131" i="37" s="1"/>
  <c r="AG131" i="37"/>
  <c r="AR131" i="37" s="1"/>
  <c r="AG171" i="37"/>
  <c r="AR171" i="37" s="1"/>
  <c r="AF171" i="37"/>
  <c r="AL171" i="37" s="1" a="1"/>
  <c r="AL171" i="37" s="1"/>
  <c r="BG171" i="37"/>
  <c r="BA171" i="37" s="1"/>
  <c r="BD171" i="37"/>
  <c r="AY404" i="37"/>
  <c r="BE404" i="37" s="1"/>
  <c r="BG347" i="37"/>
  <c r="BA347" i="37" s="1"/>
  <c r="BD347" i="37" s="1"/>
  <c r="AG347" i="37"/>
  <c r="AR347" i="37" s="1"/>
  <c r="AJ502" i="37"/>
  <c r="BX502" i="37"/>
  <c r="AI502" i="37"/>
  <c r="BH502" i="37"/>
  <c r="AH502" i="37"/>
  <c r="AN502" i="37"/>
  <c r="BG328" i="37"/>
  <c r="BA328" i="37" s="1"/>
  <c r="BD328" i="37" s="1"/>
  <c r="AG328" i="37"/>
  <c r="AR328" i="37" s="1"/>
  <c r="AH372" i="37"/>
  <c r="AY331" i="37"/>
  <c r="BE331" i="37" s="1"/>
  <c r="AG448" i="37"/>
  <c r="BG448" i="37"/>
  <c r="BA448" i="37" s="1"/>
  <c r="BD448" i="37" s="1"/>
  <c r="BG115" i="37"/>
  <c r="BA115" i="37" s="1"/>
  <c r="BD115" i="37" s="1"/>
  <c r="AG115" i="37"/>
  <c r="AR115" i="37" s="1"/>
  <c r="AG284" i="37"/>
  <c r="AR284" i="37" s="1"/>
  <c r="BG284" i="37"/>
  <c r="BA284" i="37" s="1"/>
  <c r="BD284" i="37" s="1"/>
  <c r="BH49" i="37"/>
  <c r="AJ49" i="37"/>
  <c r="AI49" i="37"/>
  <c r="BX49" i="37"/>
  <c r="AH49" i="37"/>
  <c r="AN49" i="37"/>
  <c r="AY537" i="37"/>
  <c r="BE537" i="37" s="1"/>
  <c r="AY95" i="37"/>
  <c r="BE95" i="37" s="1"/>
  <c r="BG164" i="37"/>
  <c r="BA164" i="37" s="1"/>
  <c r="BD164" i="37" s="1"/>
  <c r="AG164" i="37"/>
  <c r="AG215" i="37"/>
  <c r="AR215" i="37" s="1"/>
  <c r="BG215" i="37"/>
  <c r="BA215" i="37" s="1"/>
  <c r="BD215" i="37" s="1"/>
  <c r="AG106" i="37"/>
  <c r="AR106" i="37" s="1"/>
  <c r="AF106" i="37"/>
  <c r="AL106" i="37" s="1" a="1"/>
  <c r="AL106" i="37" s="1"/>
  <c r="BG106" i="37"/>
  <c r="BA106" i="37" s="1"/>
  <c r="BD106" i="37" s="1"/>
  <c r="BX40" i="37"/>
  <c r="AJ40" i="37"/>
  <c r="AN40" i="37"/>
  <c r="BH334" i="37"/>
  <c r="AG254" i="37"/>
  <c r="AR254" i="37" s="1"/>
  <c r="BG254" i="37"/>
  <c r="BA254" i="37" s="1"/>
  <c r="BD254" i="37" s="1"/>
  <c r="BH113" i="37"/>
  <c r="BG57" i="37"/>
  <c r="BA57" i="37" s="1"/>
  <c r="BD57" i="37" s="1"/>
  <c r="AG57" i="37"/>
  <c r="AR57" i="37" s="1"/>
  <c r="BH89" i="37"/>
  <c r="AN89" i="37"/>
  <c r="BX89" i="37"/>
  <c r="AH89" i="37"/>
  <c r="AI89" i="37"/>
  <c r="AJ89" i="37"/>
  <c r="AY412" i="37"/>
  <c r="BE412" i="37" s="1"/>
  <c r="AJ345" i="37"/>
  <c r="AI345" i="37"/>
  <c r="BX345" i="37"/>
  <c r="AH345" i="37"/>
  <c r="BH345" i="37"/>
  <c r="AN345" i="37"/>
  <c r="BG454" i="37"/>
  <c r="BA454" i="37" s="1"/>
  <c r="BD454" i="37" s="1"/>
  <c r="AG454" i="37"/>
  <c r="AR454" i="37" s="1"/>
  <c r="AG507" i="37"/>
  <c r="AR507" i="37" s="1"/>
  <c r="BG507" i="37"/>
  <c r="BA507" i="37" s="1"/>
  <c r="BD507" i="37"/>
  <c r="BG491" i="37"/>
  <c r="BA491" i="37" s="1"/>
  <c r="BD491" i="37" s="1"/>
  <c r="AN524" i="37"/>
  <c r="BX524" i="37"/>
  <c r="AJ524" i="37"/>
  <c r="BH524" i="37"/>
  <c r="AI524" i="37"/>
  <c r="AH524" i="37"/>
  <c r="AY519" i="37"/>
  <c r="BE519" i="37" s="1"/>
  <c r="AG292" i="37"/>
  <c r="AR292" i="37" s="1"/>
  <c r="BG292" i="37"/>
  <c r="BA292" i="37" s="1"/>
  <c r="BD292" i="37" s="1"/>
  <c r="AF292" i="37"/>
  <c r="AL292" i="37" s="1" a="1"/>
  <c r="AL292" i="37" s="1"/>
  <c r="AG494" i="37"/>
  <c r="AR494" i="37" s="1"/>
  <c r="BG494" i="37"/>
  <c r="BA494" i="37" s="1"/>
  <c r="BD494" i="37" s="1"/>
  <c r="AG370" i="37"/>
  <c r="AR370" i="37" s="1"/>
  <c r="AF370" i="37"/>
  <c r="AL370" i="37" s="1" a="1"/>
  <c r="AL370" i="37" s="1"/>
  <c r="BG370" i="37"/>
  <c r="BA370" i="37" s="1"/>
  <c r="BD370" i="37" s="1"/>
  <c r="BX229" i="37"/>
  <c r="BH229" i="37"/>
  <c r="AH229" i="37"/>
  <c r="AJ229" i="37"/>
  <c r="AN229" i="37"/>
  <c r="AI229" i="37"/>
  <c r="AJ434" i="37"/>
  <c r="AN434" i="37"/>
  <c r="BH434" i="37"/>
  <c r="AI434" i="37"/>
  <c r="BX434" i="37"/>
  <c r="AH434" i="37"/>
  <c r="BX419" i="37"/>
  <c r="AJ419" i="37"/>
  <c r="AN419" i="37"/>
  <c r="BH419" i="37"/>
  <c r="AI419" i="37"/>
  <c r="AH419" i="37"/>
  <c r="AY549" i="37"/>
  <c r="BE549" i="37" s="1"/>
  <c r="AG125" i="37"/>
  <c r="AR125" i="37" s="1"/>
  <c r="BG125" i="37"/>
  <c r="BA125" i="37" s="1"/>
  <c r="BD125" i="37" s="1"/>
  <c r="AF125" i="37"/>
  <c r="AL125" i="37" s="1" a="1"/>
  <c r="AL125" i="37" s="1"/>
  <c r="AY324" i="37"/>
  <c r="BE324" i="37" s="1"/>
  <c r="AF324" i="37"/>
  <c r="AL324" i="37" s="1" a="1"/>
  <c r="AL324" i="37" s="1"/>
  <c r="AJ438" i="37"/>
  <c r="BX438" i="37"/>
  <c r="BH438" i="37"/>
  <c r="AI438" i="37"/>
  <c r="AH438" i="37"/>
  <c r="AN438" i="37"/>
  <c r="AY353" i="37"/>
  <c r="BE353" i="37" s="1"/>
  <c r="BH121" i="37"/>
  <c r="AN121" i="37"/>
  <c r="BX121" i="37"/>
  <c r="AH121" i="37"/>
  <c r="AJ121" i="37"/>
  <c r="AI121" i="37"/>
  <c r="BG124" i="37"/>
  <c r="BA124" i="37" s="1"/>
  <c r="BD124" i="37"/>
  <c r="AG124" i="37"/>
  <c r="AN130" i="37"/>
  <c r="BH130" i="37"/>
  <c r="AJ130" i="37"/>
  <c r="BX130" i="37"/>
  <c r="AH130" i="37"/>
  <c r="AI130" i="37"/>
  <c r="AG481" i="37"/>
  <c r="AR481" i="37" s="1"/>
  <c r="BG481" i="37"/>
  <c r="BA481" i="37" s="1"/>
  <c r="BD481" i="37" s="1"/>
  <c r="AF481" i="37"/>
  <c r="AL481" i="37" s="1" a="1"/>
  <c r="AL481" i="37" s="1"/>
  <c r="AY508" i="37"/>
  <c r="BE508" i="37" s="1"/>
  <c r="BX395" i="37"/>
  <c r="BH395" i="37"/>
  <c r="AN395" i="37"/>
  <c r="AI395" i="37"/>
  <c r="AH395" i="37"/>
  <c r="AJ395" i="37"/>
  <c r="AN381" i="37"/>
  <c r="AH381" i="37"/>
  <c r="AJ381" i="37"/>
  <c r="AI381" i="37"/>
  <c r="BH381" i="37"/>
  <c r="BX381" i="37"/>
  <c r="AG476" i="37"/>
  <c r="AR476" i="37" s="1"/>
  <c r="BG476" i="37"/>
  <c r="BA476" i="37" s="1"/>
  <c r="BD476" i="37" s="1"/>
  <c r="AF519" i="37"/>
  <c r="AL519" i="37" s="1" a="1"/>
  <c r="AL519" i="37" s="1"/>
  <c r="AG94" i="37"/>
  <c r="BG94" i="37"/>
  <c r="BA94" i="37" s="1"/>
  <c r="BD94" i="37" s="1"/>
  <c r="AG155" i="37"/>
  <c r="BG155" i="37"/>
  <c r="BA155" i="37" s="1"/>
  <c r="BD155" i="37" s="1"/>
  <c r="AJ225" i="37"/>
  <c r="BH225" i="37"/>
  <c r="AN225" i="37"/>
  <c r="AI225" i="37"/>
  <c r="AH225" i="37"/>
  <c r="BX225" i="37"/>
  <c r="AG389" i="37"/>
  <c r="BG389" i="37"/>
  <c r="BA389" i="37" s="1"/>
  <c r="BD389" i="37" s="1"/>
  <c r="AY227" i="37"/>
  <c r="BE227" i="37" s="1"/>
  <c r="AY351" i="37"/>
  <c r="BE351" i="37" s="1"/>
  <c r="AY130" i="37"/>
  <c r="BE130" i="37" s="1"/>
  <c r="AG87" i="37"/>
  <c r="AR87" i="37" s="1"/>
  <c r="BG87" i="37"/>
  <c r="BA87" i="37" s="1"/>
  <c r="BD87" i="37" s="1"/>
  <c r="AF87" i="37"/>
  <c r="AL87" i="37" s="1" a="1"/>
  <c r="AL87" i="37" s="1"/>
  <c r="BH56" i="37"/>
  <c r="AJ56" i="37"/>
  <c r="AI56" i="37"/>
  <c r="BX56" i="37"/>
  <c r="AH56" i="37"/>
  <c r="AN56" i="37"/>
  <c r="AY381" i="37"/>
  <c r="BE381" i="37" s="1"/>
  <c r="BG276" i="37"/>
  <c r="BA276" i="37" s="1"/>
  <c r="BD276" i="37"/>
  <c r="AG276" i="37"/>
  <c r="AG123" i="37"/>
  <c r="AR123" i="37" s="1"/>
  <c r="AF123" i="37"/>
  <c r="AL123" i="37" s="1" a="1"/>
  <c r="AL123" i="37" s="1"/>
  <c r="BG123" i="37"/>
  <c r="BA123" i="37" s="1"/>
  <c r="BD123" i="37" s="1"/>
  <c r="BG55" i="37"/>
  <c r="BA55" i="37" s="1"/>
  <c r="BD55" i="37" s="1"/>
  <c r="AG55" i="37"/>
  <c r="AR55" i="37" s="1"/>
  <c r="AF55" i="37"/>
  <c r="AL55" i="37" s="1" a="1"/>
  <c r="AL55" i="37" s="1"/>
  <c r="BG397" i="37"/>
  <c r="BA397" i="37" s="1"/>
  <c r="BD397" i="37" s="1"/>
  <c r="AG397" i="37"/>
  <c r="AR397" i="37" s="1"/>
  <c r="AY387" i="37"/>
  <c r="BE387" i="37" s="1"/>
  <c r="AY336" i="37"/>
  <c r="BE336" i="37" s="1"/>
  <c r="AJ377" i="37"/>
  <c r="BX377" i="37"/>
  <c r="BH377" i="37"/>
  <c r="AI377" i="37"/>
  <c r="AH377" i="37"/>
  <c r="AN377" i="37"/>
  <c r="AF353" i="37"/>
  <c r="AL353" i="37" s="1" a="1"/>
  <c r="AL353" i="37" s="1"/>
  <c r="BG272" i="37"/>
  <c r="BA272" i="37" s="1"/>
  <c r="BD272" i="37" s="1"/>
  <c r="AG272" i="37"/>
  <c r="AR272" i="37" s="1"/>
  <c r="AF272" i="37"/>
  <c r="AL272" i="37" s="1" a="1"/>
  <c r="AL272" i="37" s="1"/>
  <c r="AY205" i="37"/>
  <c r="BE205" i="37" s="1"/>
  <c r="AF205" i="37"/>
  <c r="AL205" i="37" s="1" a="1"/>
  <c r="AL205" i="37" s="1"/>
  <c r="AJ329" i="37"/>
  <c r="AN329" i="37"/>
  <c r="BX329" i="37"/>
  <c r="BH329" i="37"/>
  <c r="AI329" i="37"/>
  <c r="AH329" i="37"/>
  <c r="BG244" i="37"/>
  <c r="BA244" i="37" s="1"/>
  <c r="BD244" i="37" s="1"/>
  <c r="AG244" i="37"/>
  <c r="AR244" i="37" s="1"/>
  <c r="AN522" i="37"/>
  <c r="AJ522" i="37"/>
  <c r="AG391" i="37"/>
  <c r="AR391" i="37" s="1"/>
  <c r="BG391" i="37"/>
  <c r="BA391" i="37" s="1"/>
  <c r="BD391" i="37" s="1"/>
  <c r="BX475" i="37"/>
  <c r="AN475" i="37"/>
  <c r="AI475" i="37"/>
  <c r="AH475" i="37"/>
  <c r="BH475" i="37"/>
  <c r="AJ475" i="37"/>
  <c r="BX279" i="37"/>
  <c r="AN279" i="37"/>
  <c r="BH279" i="37"/>
  <c r="AJ279" i="37"/>
  <c r="AH279" i="37"/>
  <c r="AI279" i="37"/>
  <c r="AY504" i="37"/>
  <c r="BE504" i="37" s="1"/>
  <c r="AY436" i="37"/>
  <c r="BE436" i="37" s="1"/>
  <c r="AY209" i="37"/>
  <c r="BE209" i="37" s="1"/>
  <c r="AG206" i="37"/>
  <c r="AR206" i="37" s="1"/>
  <c r="BG206" i="37"/>
  <c r="BA206" i="37" s="1"/>
  <c r="BD206" i="37" s="1"/>
  <c r="BG237" i="37"/>
  <c r="BA237" i="37" s="1"/>
  <c r="BD237" i="37" s="1"/>
  <c r="AG237" i="37"/>
  <c r="AG285" i="37"/>
  <c r="AR285" i="37" s="1"/>
  <c r="BG285" i="37"/>
  <c r="BA285" i="37" s="1"/>
  <c r="BD285" i="37" s="1"/>
  <c r="BG450" i="37"/>
  <c r="BA450" i="37" s="1"/>
  <c r="BD450" i="37" s="1"/>
  <c r="AG450" i="37"/>
  <c r="AR450" i="37" s="1"/>
  <c r="BG488" i="37"/>
  <c r="BA488" i="37" s="1"/>
  <c r="BD488" i="37" s="1"/>
  <c r="AY536" i="37"/>
  <c r="BE536" i="37" s="1"/>
  <c r="AF536" i="37"/>
  <c r="AL536" i="37" s="1" a="1"/>
  <c r="AL536" i="37" s="1"/>
  <c r="BG462" i="37"/>
  <c r="BA462" i="37" s="1"/>
  <c r="BD462" i="37" s="1"/>
  <c r="AG462" i="37"/>
  <c r="AR462" i="37" s="1"/>
  <c r="AG535" i="37"/>
  <c r="AR535" i="37" s="1"/>
  <c r="BG535" i="37"/>
  <c r="BA535" i="37" s="1"/>
  <c r="BD535" i="37" s="1"/>
  <c r="AY451" i="37"/>
  <c r="BE451" i="37" s="1"/>
  <c r="BG332" i="37"/>
  <c r="BA332" i="37" s="1"/>
  <c r="BD332" i="37" s="1"/>
  <c r="AG332" i="37"/>
  <c r="AR332" i="37" s="1"/>
  <c r="AY406" i="37"/>
  <c r="BE406" i="37" s="1"/>
  <c r="AG269" i="37"/>
  <c r="AR269" i="37" s="1"/>
  <c r="BG269" i="37"/>
  <c r="BA269" i="37" s="1"/>
  <c r="BD269" i="37"/>
  <c r="AY241" i="37"/>
  <c r="BE241" i="37" s="1"/>
  <c r="BG242" i="37"/>
  <c r="BA242" i="37" s="1"/>
  <c r="BD242" i="37" s="1"/>
  <c r="AG242" i="37"/>
  <c r="BG217" i="37"/>
  <c r="BA217" i="37" s="1"/>
  <c r="BD217" i="37" s="1"/>
  <c r="AG217" i="37"/>
  <c r="AR217" i="37" s="1"/>
  <c r="BG514" i="37"/>
  <c r="BA514" i="37" s="1"/>
  <c r="BD514" i="37" s="1"/>
  <c r="AG514" i="37"/>
  <c r="AR514" i="37" s="1"/>
  <c r="AY502" i="37"/>
  <c r="BE502" i="37" s="1"/>
  <c r="AY421" i="37"/>
  <c r="BE421" i="37" s="1"/>
  <c r="AY372" i="37"/>
  <c r="BE372" i="37" s="1"/>
  <c r="AY207" i="37"/>
  <c r="BE207" i="37" s="1"/>
  <c r="BH193" i="37"/>
  <c r="AG102" i="37"/>
  <c r="AR102" i="37" s="1"/>
  <c r="AF102" i="37"/>
  <c r="AL102" i="37" s="1" a="1"/>
  <c r="AL102" i="37" s="1"/>
  <c r="BG102" i="37"/>
  <c r="BA102" i="37" s="1"/>
  <c r="BD102" i="37" s="1"/>
  <c r="BG179" i="37"/>
  <c r="BA179" i="37" s="1"/>
  <c r="BD179" i="37" s="1"/>
  <c r="AG179" i="37"/>
  <c r="AR179" i="37" s="1"/>
  <c r="AY49" i="37"/>
  <c r="BE49" i="37" s="1"/>
  <c r="AJ409" i="37"/>
  <c r="AI409" i="37"/>
  <c r="AN409" i="37"/>
  <c r="BX409" i="37"/>
  <c r="BH409" i="37"/>
  <c r="AH409" i="37"/>
  <c r="AG93" i="37"/>
  <c r="AR93" i="37" s="1"/>
  <c r="BG93" i="37"/>
  <c r="BA93" i="37" s="1"/>
  <c r="BD93" i="37" s="1"/>
  <c r="BH180" i="37"/>
  <c r="BX180" i="37"/>
  <c r="AJ180" i="37"/>
  <c r="AI180" i="37"/>
  <c r="AN180" i="37"/>
  <c r="AH180" i="37"/>
  <c r="AY51" i="37"/>
  <c r="BE51" i="37" s="1"/>
  <c r="AY76" i="37"/>
  <c r="BE76" i="37" s="1"/>
  <c r="BG379" i="37"/>
  <c r="BA379" i="37" s="1"/>
  <c r="AG379" i="37"/>
  <c r="AR379" i="37" s="1"/>
  <c r="BD379" i="37"/>
  <c r="AJ84" i="37"/>
  <c r="AN84" i="37"/>
  <c r="BH84" i="37"/>
  <c r="AH84" i="37"/>
  <c r="BX84" i="37"/>
  <c r="AI84" i="37"/>
  <c r="AY467" i="37"/>
  <c r="BE467" i="37" s="1"/>
  <c r="AY40" i="37"/>
  <c r="BE40" i="37" s="1"/>
  <c r="BG425" i="37"/>
  <c r="BA425" i="37" s="1"/>
  <c r="BD425" i="37" s="1"/>
  <c r="AG425" i="37"/>
  <c r="AR425" i="37" s="1"/>
  <c r="BG59" i="37"/>
  <c r="BA59" i="37" s="1"/>
  <c r="BD59" i="37" s="1"/>
  <c r="AG59" i="37"/>
  <c r="AY89" i="37"/>
  <c r="BE89" i="37" s="1"/>
  <c r="AY345" i="37"/>
  <c r="BE345" i="37" s="1"/>
  <c r="BG498" i="37"/>
  <c r="BA498" i="37" s="1"/>
  <c r="BD498" i="37" s="1"/>
  <c r="AG498" i="37"/>
  <c r="AR498" i="37" s="1"/>
  <c r="AF498" i="37"/>
  <c r="AL498" i="37" s="1" a="1"/>
  <c r="AL498" i="37" s="1"/>
  <c r="AY465" i="37"/>
  <c r="BE465" i="37" s="1"/>
  <c r="AF465" i="37"/>
  <c r="AL465" i="37" s="1" a="1"/>
  <c r="AL465" i="37" s="1"/>
  <c r="AG413" i="37"/>
  <c r="AR413" i="37" s="1"/>
  <c r="BG413" i="37"/>
  <c r="BA413" i="37" s="1"/>
  <c r="BD413" i="37" s="1"/>
  <c r="AG452" i="37"/>
  <c r="AR452" i="37" s="1"/>
  <c r="BG452" i="37"/>
  <c r="BA452" i="37" s="1"/>
  <c r="BD452" i="37" s="1"/>
  <c r="AJ128" i="37"/>
  <c r="AI128" i="37"/>
  <c r="AN128" i="37"/>
  <c r="AH128" i="37"/>
  <c r="BX128" i="37"/>
  <c r="BH128" i="37"/>
  <c r="AN227" i="37"/>
  <c r="BX227" i="37"/>
  <c r="BH227" i="37"/>
  <c r="AJ227" i="37"/>
  <c r="AI227" i="37"/>
  <c r="AH227" i="37"/>
  <c r="BG120" i="37"/>
  <c r="BA120" i="37" s="1"/>
  <c r="BD120" i="37" s="1"/>
  <c r="AY132" i="37"/>
  <c r="BE132" i="37" s="1"/>
  <c r="BG473" i="37"/>
  <c r="BA473" i="37" s="1"/>
  <c r="BD473" i="37" s="1"/>
  <c r="AG473" i="37"/>
  <c r="AR473" i="37" s="1"/>
  <c r="AG493" i="37"/>
  <c r="AR493" i="37" s="1"/>
  <c r="AF493" i="37"/>
  <c r="AL493" i="37" s="1" a="1"/>
  <c r="AL493" i="37" s="1"/>
  <c r="BG493" i="37"/>
  <c r="BA493" i="37" s="1"/>
  <c r="BD493" i="37" s="1"/>
  <c r="AY524" i="37"/>
  <c r="BE524" i="37" s="1"/>
  <c r="BH408" i="37"/>
  <c r="AJ408" i="37"/>
  <c r="AI408" i="37"/>
  <c r="AH408" i="37"/>
  <c r="BX408" i="37"/>
  <c r="AN408" i="37"/>
  <c r="AY445" i="37"/>
  <c r="BE445" i="37" s="1"/>
  <c r="BG356" i="37"/>
  <c r="BA356" i="37" s="1"/>
  <c r="BD356" i="37" s="1"/>
  <c r="AG356" i="37"/>
  <c r="AH296" i="37"/>
  <c r="BH296" i="37"/>
  <c r="BX296" i="37"/>
  <c r="AJ296" i="37"/>
  <c r="AI296" i="37"/>
  <c r="AN296" i="37"/>
  <c r="AG66" i="37"/>
  <c r="AR66" i="37" s="1"/>
  <c r="BG66" i="37"/>
  <c r="BA66" i="37" s="1"/>
  <c r="BD66" i="37"/>
  <c r="BG352" i="37"/>
  <c r="BA352" i="37" s="1"/>
  <c r="BD352" i="37" s="1"/>
  <c r="AG352" i="37"/>
  <c r="AR352" i="37" s="1"/>
  <c r="AY438" i="37"/>
  <c r="BE438" i="37" s="1"/>
  <c r="BH60" i="37"/>
  <c r="BX60" i="37"/>
  <c r="AN60" i="37"/>
  <c r="AJ60" i="37"/>
  <c r="AH60" i="37"/>
  <c r="AI60" i="37"/>
  <c r="BG172" i="37"/>
  <c r="BA172" i="37" s="1"/>
  <c r="BD172" i="37" s="1"/>
  <c r="AG172" i="37"/>
  <c r="AR172" i="37" s="1"/>
  <c r="AI108" i="37"/>
  <c r="BH108" i="37"/>
  <c r="AJ108" i="37"/>
  <c r="BX108" i="37"/>
  <c r="AH108" i="37"/>
  <c r="AN108" i="37"/>
  <c r="AN82" i="37"/>
  <c r="BH82" i="37"/>
  <c r="AH82" i="37"/>
  <c r="BX82" i="37"/>
  <c r="AJ82" i="37"/>
  <c r="AI82" i="37"/>
  <c r="AG518" i="37"/>
  <c r="AR518" i="37" s="1"/>
  <c r="BG518" i="37"/>
  <c r="BA518" i="37" s="1"/>
  <c r="BD518" i="37" s="1"/>
  <c r="BH160" i="37"/>
  <c r="BG458" i="37"/>
  <c r="BA458" i="37" s="1"/>
  <c r="BD458" i="37" s="1"/>
  <c r="AG458" i="37"/>
  <c r="AR458" i="37" s="1"/>
  <c r="AG483" i="37"/>
  <c r="AR483" i="37" s="1"/>
  <c r="BG483" i="37"/>
  <c r="BA483" i="37" s="1"/>
  <c r="BD483" i="37" s="1"/>
  <c r="AY376" i="37"/>
  <c r="BE376" i="37" s="1"/>
  <c r="BG283" i="37"/>
  <c r="BA283" i="37" s="1"/>
  <c r="BD283" i="37" s="1"/>
  <c r="AG283" i="37"/>
  <c r="AR283" i="37" s="1"/>
  <c r="BH390" i="37"/>
  <c r="BX390" i="37"/>
  <c r="AN390" i="37"/>
  <c r="AH390" i="37"/>
  <c r="AJ390" i="37"/>
  <c r="AI390" i="37"/>
  <c r="AN251" i="37"/>
  <c r="AJ251" i="37"/>
  <c r="AI251" i="37"/>
  <c r="AH251" i="37"/>
  <c r="AY60" i="37"/>
  <c r="BE60" i="37" s="1"/>
  <c r="AG277" i="37"/>
  <c r="AR277" i="37" s="1"/>
  <c r="BG277" i="37"/>
  <c r="BA277" i="37" s="1"/>
  <c r="BD277" i="37" s="1"/>
  <c r="AY197" i="37"/>
  <c r="BE197" i="37" s="1"/>
  <c r="AY56" i="37"/>
  <c r="BE56" i="37" s="1"/>
  <c r="AY546" i="37"/>
  <c r="BE546" i="37" s="1"/>
  <c r="AG455" i="37"/>
  <c r="AR455" i="37" s="1"/>
  <c r="AF455" i="37"/>
  <c r="AL455" i="37" s="1" a="1"/>
  <c r="AL455" i="37" s="1"/>
  <c r="BG455" i="37"/>
  <c r="BA455" i="37" s="1"/>
  <c r="BD455" i="37" s="1"/>
  <c r="BG499" i="37"/>
  <c r="BA499" i="37" s="1"/>
  <c r="BD499" i="37" s="1"/>
  <c r="AG499" i="37"/>
  <c r="AR499" i="37" s="1"/>
  <c r="BG65" i="37"/>
  <c r="BA65" i="37" s="1"/>
  <c r="BD65" i="37" s="1"/>
  <c r="AG65" i="37"/>
  <c r="AR65" i="37" s="1"/>
  <c r="AF65" i="37"/>
  <c r="AL65" i="37" s="1" a="1"/>
  <c r="AL65" i="37" s="1"/>
  <c r="AF387" i="37"/>
  <c r="AL387" i="37" s="1" a="1"/>
  <c r="AL387" i="37" s="1"/>
  <c r="AJ88" i="37"/>
  <c r="AI88" i="37"/>
  <c r="AN88" i="37"/>
  <c r="BH88" i="37"/>
  <c r="AH88" i="37"/>
  <c r="BX88" i="37"/>
  <c r="BG234" i="37"/>
  <c r="BA234" i="37" s="1"/>
  <c r="BD234" i="37" s="1"/>
  <c r="AG234" i="37"/>
  <c r="AR234" i="37" s="1"/>
  <c r="AF234" i="37"/>
  <c r="AL234" i="37" s="1" a="1"/>
  <c r="AL234" i="37" s="1"/>
  <c r="BG33" i="37"/>
  <c r="BA33" i="37" s="1"/>
  <c r="BD33" i="37" s="1"/>
  <c r="AG33" i="37"/>
  <c r="AG446" i="37"/>
  <c r="AR446" i="37" s="1"/>
  <c r="BG446" i="37"/>
  <c r="BA446" i="37" s="1"/>
  <c r="BD446" i="37" s="1"/>
  <c r="AY496" i="37"/>
  <c r="BE496" i="37" s="1"/>
  <c r="AF336" i="37"/>
  <c r="AL336" i="37" s="1" a="1"/>
  <c r="AL336" i="37" s="1"/>
  <c r="AG189" i="37"/>
  <c r="AR189" i="37" s="1"/>
  <c r="BG189" i="37"/>
  <c r="BA189" i="37" s="1"/>
  <c r="BD189" i="37" s="1"/>
  <c r="AY434" i="37"/>
  <c r="BE434" i="37" s="1"/>
  <c r="BH270" i="37"/>
  <c r="AN270" i="37"/>
  <c r="BX270" i="37"/>
  <c r="AJ270" i="37"/>
  <c r="AI270" i="37"/>
  <c r="AH270" i="37"/>
  <c r="AY287" i="37"/>
  <c r="BE287" i="37" s="1"/>
  <c r="AG226" i="37"/>
  <c r="AR226" i="37" s="1"/>
  <c r="BG226" i="37"/>
  <c r="BA226" i="37" s="1"/>
  <c r="BD226" i="37" s="1"/>
  <c r="AN146" i="37"/>
  <c r="BX146" i="37"/>
  <c r="AJ146" i="37"/>
  <c r="AH146" i="37"/>
  <c r="BG50" i="37"/>
  <c r="BA50" i="37" s="1"/>
  <c r="BD50" i="37" s="1"/>
  <c r="AG50" i="37"/>
  <c r="AR50" i="37" s="1"/>
  <c r="BG232" i="37"/>
  <c r="BA232" i="37" s="1"/>
  <c r="BD232" i="37" s="1"/>
  <c r="AG232" i="37"/>
  <c r="AR232" i="37" s="1"/>
  <c r="BX158" i="37"/>
  <c r="BH158" i="37"/>
  <c r="AN158" i="37"/>
  <c r="AJ158" i="37"/>
  <c r="AI158" i="37"/>
  <c r="AH158" i="37"/>
  <c r="AY251" i="37"/>
  <c r="BE251" i="37" s="1"/>
  <c r="AF97" i="37"/>
  <c r="AL97" i="37" s="1" a="1"/>
  <c r="AL97" i="37" s="1"/>
  <c r="AY97" i="37"/>
  <c r="BE97" i="37" s="1"/>
  <c r="AY349" i="37"/>
  <c r="BE349" i="37" s="1"/>
  <c r="AG111" i="37"/>
  <c r="AR111" i="37" s="1"/>
  <c r="BG111" i="37"/>
  <c r="BA111" i="37" s="1"/>
  <c r="BD111" i="37" s="1"/>
  <c r="AY400" i="37"/>
  <c r="BE400" i="37" s="1"/>
  <c r="AF351" i="37"/>
  <c r="AL351" i="37" s="1" a="1"/>
  <c r="AL351" i="37" s="1"/>
  <c r="AH92" i="37"/>
  <c r="AJ92" i="37"/>
  <c r="AI92" i="37"/>
  <c r="BX92" i="37"/>
  <c r="BH92" i="37"/>
  <c r="AN92" i="37"/>
  <c r="AJ341" i="37"/>
  <c r="BH341" i="37"/>
  <c r="BX341" i="37"/>
  <c r="AI341" i="37"/>
  <c r="AN341" i="37"/>
  <c r="AH341" i="37"/>
  <c r="AY371" i="37"/>
  <c r="BE371" i="37" s="1"/>
  <c r="AY137" i="37"/>
  <c r="BE137" i="37" s="1"/>
  <c r="BG43" i="37"/>
  <c r="BA43" i="37" s="1"/>
  <c r="BD43" i="37" s="1"/>
  <c r="AG43" i="37"/>
  <c r="AR43" i="37" s="1"/>
  <c r="AY82" i="37"/>
  <c r="BE82" i="37" s="1"/>
  <c r="AG182" i="37"/>
  <c r="AR182" i="37" s="1"/>
  <c r="BG182" i="37"/>
  <c r="BA182" i="37" s="1"/>
  <c r="BD182" i="37" s="1"/>
  <c r="AG39" i="37"/>
  <c r="AR39" i="37" s="1"/>
  <c r="BG39" i="37"/>
  <c r="BA39" i="37" s="1"/>
  <c r="BD39" i="37" s="1"/>
  <c r="AH176" i="37"/>
  <c r="BX176" i="37"/>
  <c r="AN176" i="37"/>
  <c r="BH176" i="37"/>
  <c r="AI505" i="37"/>
  <c r="AJ505" i="37"/>
  <c r="AN505" i="37"/>
  <c r="BH505" i="37"/>
  <c r="BX505" i="37"/>
  <c r="AH505" i="37"/>
  <c r="AH531" i="37"/>
  <c r="AJ531" i="37"/>
  <c r="AN531" i="37"/>
  <c r="BX531" i="37"/>
  <c r="AI531" i="37"/>
  <c r="BH531" i="37"/>
  <c r="AN429" i="37"/>
  <c r="AH429" i="37"/>
  <c r="AJ429" i="37"/>
  <c r="AI429" i="37"/>
  <c r="BX429" i="37"/>
  <c r="BH429" i="37"/>
  <c r="AG236" i="37"/>
  <c r="AR236" i="37" s="1"/>
  <c r="BG236" i="37"/>
  <c r="BA236" i="37" s="1"/>
  <c r="BD236" i="37" s="1"/>
  <c r="BH298" i="37"/>
  <c r="AI298" i="37"/>
  <c r="AH298" i="37"/>
  <c r="AN298" i="37"/>
  <c r="AJ298" i="37"/>
  <c r="BX298" i="37"/>
  <c r="AF376" i="37"/>
  <c r="AL376" i="37" s="1" a="1"/>
  <c r="AL376" i="37" s="1"/>
  <c r="AG355" i="37"/>
  <c r="AR355" i="37" s="1"/>
  <c r="BG355" i="37"/>
  <c r="BA355" i="37" s="1"/>
  <c r="BD355" i="37" s="1"/>
  <c r="BG468" i="37"/>
  <c r="BA468" i="37" s="1"/>
  <c r="BD468" i="37" s="1"/>
  <c r="AG468" i="37"/>
  <c r="BG392" i="37"/>
  <c r="BA392" i="37" s="1"/>
  <c r="BD392" i="37" s="1"/>
  <c r="AG392" i="37"/>
  <c r="AR392" i="37" s="1"/>
  <c r="AJ421" i="37"/>
  <c r="AH421" i="37"/>
  <c r="AI421" i="37"/>
  <c r="BX421" i="37"/>
  <c r="BH421" i="37"/>
  <c r="AN421" i="37"/>
  <c r="AG183" i="37"/>
  <c r="AR183" i="37" s="1"/>
  <c r="AF183" i="37"/>
  <c r="AL183" i="37" s="1" a="1"/>
  <c r="AL183" i="37" s="1"/>
  <c r="BG183" i="37"/>
  <c r="BA183" i="37" s="1"/>
  <c r="BD183" i="37" s="1"/>
  <c r="AG109" i="37"/>
  <c r="AR109" i="37" s="1"/>
  <c r="BG109" i="37"/>
  <c r="BA109" i="37" s="1"/>
  <c r="BD109" i="37" s="1"/>
  <c r="AY377" i="37"/>
  <c r="BE377" i="37" s="1"/>
  <c r="BG456" i="37"/>
  <c r="BA456" i="37" s="1"/>
  <c r="BD456" i="37" s="1"/>
  <c r="AG456" i="37"/>
  <c r="AR456" i="37" s="1"/>
  <c r="AF456" i="37"/>
  <c r="AL456" i="37" s="1" a="1"/>
  <c r="AL456" i="37" s="1"/>
  <c r="AY129" i="37"/>
  <c r="BE129" i="37" s="1"/>
  <c r="AY341" i="37"/>
  <c r="BE341" i="37" s="1"/>
  <c r="AY81" i="37"/>
  <c r="BE81" i="37" s="1"/>
  <c r="AY176" i="37"/>
  <c r="BE176" i="37" s="1"/>
  <c r="AY61" i="37"/>
  <c r="BE61" i="37" s="1"/>
  <c r="AG464" i="37"/>
  <c r="AR464" i="37" s="1"/>
  <c r="BG464" i="37"/>
  <c r="BA464" i="37" s="1"/>
  <c r="AF464" i="37"/>
  <c r="AL464" i="37" s="1" a="1"/>
  <c r="AL464" i="37" s="1"/>
  <c r="BD464" i="37"/>
  <c r="BH500" i="37"/>
  <c r="BX500" i="37"/>
  <c r="AJ500" i="37"/>
  <c r="AN500" i="37"/>
  <c r="AI500" i="37"/>
  <c r="AH500" i="37"/>
  <c r="BG327" i="37"/>
  <c r="BA327" i="37" s="1"/>
  <c r="BD327" i="37" s="1"/>
  <c r="AG327" i="37"/>
  <c r="AF546" i="37"/>
  <c r="AL546" i="37" s="1" a="1"/>
  <c r="AL546" i="37" s="1"/>
  <c r="BG271" i="37"/>
  <c r="BA271" i="37" s="1"/>
  <c r="BD271" i="37" s="1"/>
  <c r="AG271" i="37"/>
  <c r="AR271" i="37" s="1"/>
  <c r="BH52" i="37"/>
  <c r="AG350" i="37"/>
  <c r="AR350" i="37" s="1"/>
  <c r="BG350" i="37"/>
  <c r="BA350" i="37" s="1"/>
  <c r="BD350" i="37" s="1"/>
  <c r="AY256" i="37"/>
  <c r="BE256" i="37" s="1"/>
  <c r="AF256" i="37"/>
  <c r="AL256" i="37" s="1" a="1"/>
  <c r="AL256" i="37" s="1"/>
  <c r="AG263" i="37"/>
  <c r="BG263" i="37"/>
  <c r="BA263" i="37" s="1"/>
  <c r="BD263" i="37" s="1"/>
  <c r="AG294" i="37"/>
  <c r="AR294" i="37" s="1"/>
  <c r="BG294" i="37"/>
  <c r="BA294" i="37" s="1"/>
  <c r="BD294" i="37" s="1"/>
  <c r="AG196" i="37"/>
  <c r="AR196" i="37" s="1"/>
  <c r="BG196" i="37"/>
  <c r="BA196" i="37" s="1"/>
  <c r="BD196" i="37" s="1"/>
  <c r="AG135" i="37"/>
  <c r="AR135" i="37" s="1"/>
  <c r="BG135" i="37"/>
  <c r="BA135" i="37" s="1"/>
  <c r="BD135" i="37" s="1"/>
  <c r="AF61" i="37"/>
  <c r="AL61" i="37" s="1" a="1"/>
  <c r="AL61" i="37" s="1"/>
  <c r="AH538" i="37"/>
  <c r="AN538" i="37"/>
  <c r="AJ538" i="37"/>
  <c r="BX538" i="37"/>
  <c r="AI538" i="37"/>
  <c r="BH538" i="37"/>
  <c r="AG521" i="37"/>
  <c r="AR521" i="37" s="1"/>
  <c r="BG521" i="37"/>
  <c r="BA521" i="37" s="1"/>
  <c r="BD521" i="37" s="1"/>
  <c r="AG489" i="37"/>
  <c r="AR489" i="37" s="1"/>
  <c r="BG489" i="37"/>
  <c r="BA489" i="37" s="1"/>
  <c r="BD489" i="37" s="1"/>
  <c r="BG529" i="37"/>
  <c r="BA529" i="37" s="1"/>
  <c r="BD529" i="37" s="1"/>
  <c r="AG529" i="37"/>
  <c r="AR529" i="37" s="1"/>
  <c r="AF529" i="37"/>
  <c r="AL529" i="37" s="1" a="1"/>
  <c r="AL529" i="37" s="1"/>
  <c r="BG431" i="37"/>
  <c r="BA431" i="37" s="1"/>
  <c r="BD431" i="37" s="1"/>
  <c r="AG431" i="37"/>
  <c r="AR431" i="37" s="1"/>
  <c r="AF431" i="37"/>
  <c r="AL431" i="37" s="1" a="1"/>
  <c r="AL431" i="37" s="1"/>
  <c r="BG367" i="37"/>
  <c r="BA367" i="37" s="1"/>
  <c r="BD367" i="37" s="1"/>
  <c r="AG367" i="37"/>
  <c r="AG512" i="37"/>
  <c r="BG512" i="37"/>
  <c r="BA512" i="37" s="1"/>
  <c r="BD512" i="37" s="1"/>
  <c r="BG252" i="37"/>
  <c r="BA252" i="37" s="1"/>
  <c r="BD252" i="37" s="1"/>
  <c r="AG252" i="37"/>
  <c r="AR252" i="37" s="1"/>
  <c r="BG75" i="37"/>
  <c r="BA75" i="37" s="1"/>
  <c r="BD75" i="37" s="1"/>
  <c r="AG75" i="37"/>
  <c r="BX453" i="37"/>
  <c r="AN453" i="37"/>
  <c r="AH453" i="37"/>
  <c r="AJ453" i="37"/>
  <c r="AI453" i="37"/>
  <c r="BH453" i="37"/>
  <c r="AY319" i="37"/>
  <c r="BE319" i="37" s="1"/>
  <c r="BG466" i="37"/>
  <c r="BA466" i="37" s="1"/>
  <c r="BD466" i="37" s="1"/>
  <c r="AG466" i="37"/>
  <c r="AR466" i="37" s="1"/>
  <c r="AY174" i="37"/>
  <c r="BE174" i="37" s="1"/>
  <c r="AG266" i="37"/>
  <c r="AR266" i="37" s="1"/>
  <c r="BG266" i="37"/>
  <c r="BA266" i="37" s="1"/>
  <c r="BD266" i="37" s="1"/>
  <c r="BG122" i="37"/>
  <c r="BA122" i="37" s="1"/>
  <c r="BD122" i="37" s="1"/>
  <c r="AG122" i="37"/>
  <c r="AR122" i="37" s="1"/>
  <c r="AF122" i="37"/>
  <c r="AL122" i="37" s="1" a="1"/>
  <c r="AL122" i="37" s="1"/>
  <c r="AJ396" i="37"/>
  <c r="AI396" i="37"/>
  <c r="AN396" i="37"/>
  <c r="BH396" i="37"/>
  <c r="AH396" i="37"/>
  <c r="BX396" i="37"/>
  <c r="AG290" i="37"/>
  <c r="BG290" i="37"/>
  <c r="BA290" i="37" s="1"/>
  <c r="BD290" i="37" s="1"/>
  <c r="AF331" i="37"/>
  <c r="AL331" i="37" s="1" a="1"/>
  <c r="AL331" i="37" s="1"/>
  <c r="AG260" i="37"/>
  <c r="AR260" i="37" s="1"/>
  <c r="BG260" i="37"/>
  <c r="BA260" i="37" s="1"/>
  <c r="BD260" i="37" s="1"/>
  <c r="AY192" i="37"/>
  <c r="BE192" i="37" s="1"/>
  <c r="BH165" i="37"/>
  <c r="AJ165" i="37"/>
  <c r="AI165" i="37"/>
  <c r="BX165" i="37"/>
  <c r="AH165" i="37"/>
  <c r="AN165" i="37"/>
  <c r="AG289" i="37"/>
  <c r="AR289" i="37" s="1"/>
  <c r="AF289" i="37"/>
  <c r="AL289" i="37" s="1" a="1"/>
  <c r="AL289" i="37" s="1"/>
  <c r="BG289" i="37"/>
  <c r="BA289" i="37" s="1"/>
  <c r="BD289" i="37" s="1"/>
  <c r="BG133" i="37"/>
  <c r="BA133" i="37" s="1"/>
  <c r="BD133" i="37" s="1"/>
  <c r="AG133" i="37"/>
  <c r="AR133" i="37" s="1"/>
  <c r="BG173" i="37"/>
  <c r="BA173" i="37" s="1"/>
  <c r="BD173" i="37" s="1"/>
  <c r="AG173" i="37"/>
  <c r="BH54" i="37"/>
  <c r="AH54" i="37"/>
  <c r="AN54" i="37"/>
  <c r="AJ54" i="37"/>
  <c r="AI54" i="37"/>
  <c r="BX54" i="37"/>
  <c r="BH105" i="37"/>
  <c r="AN105" i="37"/>
  <c r="BX105" i="37"/>
  <c r="AJ105" i="37"/>
  <c r="AI105" i="37"/>
  <c r="AH105" i="37"/>
  <c r="AY548" i="37"/>
  <c r="BE548" i="37" s="1"/>
  <c r="AY315" i="37"/>
  <c r="BE315" i="37" s="1"/>
  <c r="AG70" i="37"/>
  <c r="AR70" i="37" s="1"/>
  <c r="BG70" i="37"/>
  <c r="BA70" i="37" s="1"/>
  <c r="BD70" i="37" s="1"/>
  <c r="BG74" i="37"/>
  <c r="BA74" i="37" s="1"/>
  <c r="BD74" i="37" s="1"/>
  <c r="AG74" i="37"/>
  <c r="AY257" i="37"/>
  <c r="BE257" i="37" s="1"/>
  <c r="AI508" i="37"/>
  <c r="BX508" i="37"/>
  <c r="AG547" i="37"/>
  <c r="AR547" i="37" s="1"/>
  <c r="BG547" i="37"/>
  <c r="BA547" i="37" s="1"/>
  <c r="BD547" i="37" s="1"/>
  <c r="AY361" i="37"/>
  <c r="BE361" i="37" s="1"/>
  <c r="AG402" i="37"/>
  <c r="AR402" i="37" s="1"/>
  <c r="BG402" i="37"/>
  <c r="BA402" i="37" s="1"/>
  <c r="BD402" i="37"/>
  <c r="BX504" i="37"/>
  <c r="AY204" i="37"/>
  <c r="BE204" i="37" s="1"/>
  <c r="BH68" i="37"/>
  <c r="AN68" i="37"/>
  <c r="BX68" i="37"/>
  <c r="AJ68" i="37"/>
  <c r="AH68" i="37"/>
  <c r="AI68" i="37"/>
  <c r="BH342" i="37"/>
  <c r="BX342" i="37"/>
  <c r="AJ342" i="37"/>
  <c r="AI342" i="37"/>
  <c r="AH342" i="37"/>
  <c r="AN342" i="37"/>
  <c r="AG469" i="37"/>
  <c r="BG469" i="37"/>
  <c r="BA469" i="37" s="1"/>
  <c r="BD469" i="37"/>
  <c r="AY363" i="37"/>
  <c r="BE363" i="37" s="1"/>
  <c r="BG330" i="37"/>
  <c r="BA330" i="37" s="1"/>
  <c r="BD330" i="37" s="1"/>
  <c r="AG330" i="37"/>
  <c r="AR330" i="37" s="1"/>
  <c r="AG246" i="37"/>
  <c r="BG246" i="37"/>
  <c r="BA246" i="37" s="1"/>
  <c r="BD246" i="37" s="1"/>
  <c r="BH436" i="37"/>
  <c r="AJ436" i="37"/>
  <c r="AI436" i="37"/>
  <c r="BX436" i="37"/>
  <c r="AH436" i="37"/>
  <c r="AN436" i="37"/>
  <c r="AY229" i="37"/>
  <c r="BE229" i="37" s="1"/>
  <c r="AI86" i="37"/>
  <c r="AH86" i="37"/>
  <c r="BX86" i="37"/>
  <c r="AJ86" i="37"/>
  <c r="AN86" i="37"/>
  <c r="BH86" i="37"/>
  <c r="BG154" i="37"/>
  <c r="BA154" i="37" s="1"/>
  <c r="BD154" i="37" s="1"/>
  <c r="AG154" i="37"/>
  <c r="AR154" i="37" s="1"/>
  <c r="AG147" i="37"/>
  <c r="AR147" i="37" s="1"/>
  <c r="AF147" i="37"/>
  <c r="AL147" i="37" s="1" a="1"/>
  <c r="AL147" i="37" s="1"/>
  <c r="BG147" i="37"/>
  <c r="BA147" i="37" s="1"/>
  <c r="BD147" i="37" s="1"/>
  <c r="BG293" i="37"/>
  <c r="BA293" i="37" s="1"/>
  <c r="BD293" i="37" s="1"/>
  <c r="AG293" i="37"/>
  <c r="AR293" i="37" s="1"/>
  <c r="AN400" i="37"/>
  <c r="BH400" i="37"/>
  <c r="BX400" i="37"/>
  <c r="AI400" i="37"/>
  <c r="AH400" i="37"/>
  <c r="AJ400" i="37"/>
  <c r="AG375" i="37"/>
  <c r="AR375" i="37" s="1"/>
  <c r="BG375" i="37"/>
  <c r="BA375" i="37" s="1"/>
  <c r="BD375" i="37" s="1"/>
  <c r="AG542" i="37"/>
  <c r="AR542" i="37" s="1"/>
  <c r="BG542" i="37"/>
  <c r="BA542" i="37" s="1"/>
  <c r="BD542" i="37" s="1"/>
  <c r="AG255" i="37"/>
  <c r="BG255" i="37"/>
  <c r="BA255" i="37" s="1"/>
  <c r="BD255" i="37" s="1"/>
  <c r="AY459" i="37"/>
  <c r="BE459" i="37" s="1"/>
  <c r="AG281" i="37"/>
  <c r="AR281" i="37" s="1"/>
  <c r="BG281" i="37"/>
  <c r="BA281" i="37" s="1"/>
  <c r="BD281" i="37" s="1"/>
  <c r="AY86" i="37"/>
  <c r="BE86" i="37" s="1"/>
  <c r="AY262" i="37"/>
  <c r="BE262" i="37" s="1"/>
  <c r="AN349" i="37"/>
  <c r="AJ349" i="37"/>
  <c r="AI349" i="37"/>
  <c r="BX349" i="37"/>
  <c r="AH349" i="37"/>
  <c r="BH349" i="37"/>
  <c r="BH129" i="37"/>
  <c r="BX129" i="37"/>
  <c r="AJ129" i="37"/>
  <c r="AI129" i="37"/>
  <c r="AH129" i="37"/>
  <c r="AN129" i="37"/>
  <c r="BG317" i="37"/>
  <c r="BA317" i="37" s="1"/>
  <c r="BD317" i="37" s="1"/>
  <c r="AY545" i="37"/>
  <c r="BE545" i="37" s="1"/>
  <c r="BG335" i="37"/>
  <c r="BA335" i="37" s="1"/>
  <c r="BD335" i="37" s="1"/>
  <c r="AG335" i="37"/>
  <c r="AR335" i="37" s="1"/>
  <c r="BG107" i="37"/>
  <c r="BA107" i="37" s="1"/>
  <c r="BD107" i="37" s="1"/>
  <c r="AG107" i="37"/>
  <c r="AF459" i="37"/>
  <c r="AL459" i="37" s="1" a="1"/>
  <c r="AL459" i="37" s="1"/>
  <c r="BG430" i="37"/>
  <c r="BA430" i="37" s="1"/>
  <c r="BD430" i="37"/>
  <c r="AG430" i="37"/>
  <c r="AR430" i="37" s="1"/>
  <c r="AF430" i="37"/>
  <c r="AL430" i="37" s="1" a="1"/>
  <c r="AL430" i="37" s="1"/>
  <c r="BG31" i="37"/>
  <c r="BA31" i="37" s="1"/>
  <c r="BD31" i="37" s="1"/>
  <c r="AG31" i="37"/>
  <c r="AI383" i="37"/>
  <c r="AH383" i="37"/>
  <c r="BH383" i="37"/>
  <c r="AJ383" i="37"/>
  <c r="AN383" i="37"/>
  <c r="BX383" i="37"/>
  <c r="AF209" i="37"/>
  <c r="AL209" i="37" s="1" a="1"/>
  <c r="AL209" i="37" s="1"/>
  <c r="BG101" i="37"/>
  <c r="BA101" i="37" s="1"/>
  <c r="BD101" i="37" s="1"/>
  <c r="AG101" i="37"/>
  <c r="AR101" i="37" s="1"/>
  <c r="AY296" i="37"/>
  <c r="BE296" i="37" s="1"/>
  <c r="AY146" i="37"/>
  <c r="BE146" i="37" s="1"/>
  <c r="BG45" i="37"/>
  <c r="BA45" i="37" s="1"/>
  <c r="BD45" i="37"/>
  <c r="AG45" i="37"/>
  <c r="AR45" i="37" s="1"/>
  <c r="AG398" i="37"/>
  <c r="AR398" i="37" s="1"/>
  <c r="BG398" i="37"/>
  <c r="BA398" i="37" s="1"/>
  <c r="BD398" i="37" s="1"/>
  <c r="BG259" i="37"/>
  <c r="BA259" i="37" s="1"/>
  <c r="BD259" i="37" s="1"/>
  <c r="AG259" i="37"/>
  <c r="AR259" i="37" s="1"/>
  <c r="AY158" i="37"/>
  <c r="BE158" i="37" s="1"/>
  <c r="AG140" i="37"/>
  <c r="AR140" i="37" s="1"/>
  <c r="BG140" i="37"/>
  <c r="BA140" i="37" s="1"/>
  <c r="BD140" i="37"/>
  <c r="AI95" i="37"/>
  <c r="AH95" i="37"/>
  <c r="BX95" i="37"/>
  <c r="AJ95" i="37"/>
  <c r="AN95" i="37"/>
  <c r="BH95" i="37"/>
  <c r="AY201" i="37"/>
  <c r="BE201" i="37" s="1"/>
  <c r="AG211" i="37"/>
  <c r="AR211" i="37" s="1"/>
  <c r="BG211" i="37"/>
  <c r="BA211" i="37" s="1"/>
  <c r="BD211" i="37" s="1"/>
  <c r="BH488" i="37"/>
  <c r="AH488" i="37"/>
  <c r="AN488" i="37"/>
  <c r="AJ488" i="37"/>
  <c r="AI488" i="37"/>
  <c r="BX488" i="37"/>
  <c r="AY531" i="37"/>
  <c r="BE531" i="37" s="1"/>
  <c r="AG447" i="37"/>
  <c r="AR447" i="37" s="1"/>
  <c r="BG447" i="37"/>
  <c r="BA447" i="37" s="1"/>
  <c r="BD447" i="37" s="1"/>
  <c r="AG62" i="37"/>
  <c r="AR62" i="37" s="1"/>
  <c r="AF62" i="37"/>
  <c r="AL62" i="37" s="1" a="1"/>
  <c r="AL62" i="37" s="1"/>
  <c r="BG62" i="37"/>
  <c r="BA62" i="37" s="1"/>
  <c r="BD62" i="37" s="1"/>
  <c r="BG85" i="37"/>
  <c r="BA85" i="37" s="1"/>
  <c r="BD85" i="37" s="1"/>
  <c r="AG85" i="37"/>
  <c r="AR85" i="37" s="1"/>
  <c r="AY439" i="37"/>
  <c r="BE439" i="37" s="1"/>
  <c r="AY333" i="37"/>
  <c r="BE333" i="37" s="1"/>
  <c r="BG221" i="37"/>
  <c r="BA221" i="37" s="1"/>
  <c r="AG221" i="37"/>
  <c r="AR221" i="37" s="1"/>
  <c r="AF221" i="37"/>
  <c r="AL221" i="37" s="1" a="1"/>
  <c r="AL221" i="37" s="1"/>
  <c r="BD221" i="37"/>
  <c r="AY383" i="37"/>
  <c r="BE383" i="37" s="1"/>
  <c r="AF496" i="37"/>
  <c r="AL496" i="37" s="1" a="1"/>
  <c r="AL496" i="37" s="1"/>
  <c r="BG99" i="37"/>
  <c r="BA99" i="37" s="1"/>
  <c r="BD99" i="37" s="1"/>
  <c r="AG99" i="37"/>
  <c r="BG297" i="37"/>
  <c r="BA297" i="37" s="1"/>
  <c r="BD297" i="37" s="1"/>
  <c r="AG297" i="37"/>
  <c r="AR297" i="37" s="1"/>
  <c r="AF297" i="37"/>
  <c r="AL297" i="37" s="1" a="1"/>
  <c r="AL297" i="37" s="1"/>
  <c r="AI207" i="37"/>
  <c r="AH207" i="37"/>
  <c r="BX207" i="37"/>
  <c r="BH207" i="37"/>
  <c r="AN207" i="37"/>
  <c r="AJ207" i="37"/>
  <c r="AG357" i="37"/>
  <c r="AR357" i="37" s="1"/>
  <c r="BG357" i="37"/>
  <c r="BA357" i="37" s="1"/>
  <c r="BD357" i="37" s="1"/>
  <c r="BG511" i="37"/>
  <c r="BA511" i="37" s="1"/>
  <c r="BD511" i="37" s="1"/>
  <c r="AG511" i="37"/>
  <c r="AR511" i="37" s="1"/>
  <c r="AY92" i="37"/>
  <c r="BE92" i="37" s="1"/>
  <c r="BG41" i="37"/>
  <c r="BA41" i="37" s="1"/>
  <c r="BD41" i="37" s="1"/>
  <c r="AG41" i="37"/>
  <c r="AR41" i="37" s="1"/>
  <c r="AF137" i="37"/>
  <c r="AL137" i="37" s="1" a="1"/>
  <c r="AL137" i="37" s="1"/>
  <c r="BG24" i="37"/>
  <c r="BA24" i="37" s="1"/>
  <c r="AJ530" i="37"/>
  <c r="BH530" i="37"/>
  <c r="BX530" i="37"/>
  <c r="AH530" i="37"/>
  <c r="AN530" i="37"/>
  <c r="AI530" i="37"/>
  <c r="AY497" i="37"/>
  <c r="BE497" i="37" s="1"/>
  <c r="AG479" i="37"/>
  <c r="AR479" i="37" s="1"/>
  <c r="BG479" i="37"/>
  <c r="BA479" i="37" s="1"/>
  <c r="BD479" i="37" s="1"/>
  <c r="BG520" i="37"/>
  <c r="BA520" i="37" s="1"/>
  <c r="BD520" i="37" s="1"/>
  <c r="AG520" i="37"/>
  <c r="AG362" i="37"/>
  <c r="BG362" i="37"/>
  <c r="BA362" i="37" s="1"/>
  <c r="BD362" i="37" s="1"/>
  <c r="BG501" i="37"/>
  <c r="BA501" i="37" s="1"/>
  <c r="BD501" i="37" s="1"/>
  <c r="AG501" i="37"/>
  <c r="AR501" i="37" s="1"/>
  <c r="AG314" i="37"/>
  <c r="AR314" i="37" s="1"/>
  <c r="AF314" i="37"/>
  <c r="AL314" i="37" s="1" a="1"/>
  <c r="AL314" i="37" s="1"/>
  <c r="BG314" i="37"/>
  <c r="BA314" i="37" s="1"/>
  <c r="BD314" i="37" s="1"/>
  <c r="AG444" i="37"/>
  <c r="AR444" i="37" s="1"/>
  <c r="BG444" i="37"/>
  <c r="BA444" i="37" s="1"/>
  <c r="BD444" i="37" s="1"/>
  <c r="AG539" i="37"/>
  <c r="AR539" i="37" s="1"/>
  <c r="BG539" i="37"/>
  <c r="BA539" i="37" s="1"/>
  <c r="BD539" i="37" s="1"/>
  <c r="BG528" i="37"/>
  <c r="BA528" i="37" s="1"/>
  <c r="BD528" i="37"/>
  <c r="AG528" i="37"/>
  <c r="AR528" i="37" s="1"/>
  <c r="AF326" i="37"/>
  <c r="AL326" i="37" s="1" a="1"/>
  <c r="AL326" i="37" s="1"/>
  <c r="AY453" i="37"/>
  <c r="BE453" i="37" s="1"/>
  <c r="AG490" i="37"/>
  <c r="BG490" i="37"/>
  <c r="BA490" i="37" s="1"/>
  <c r="BD490" i="37" s="1"/>
  <c r="AG71" i="37"/>
  <c r="AR71" i="37" s="1"/>
  <c r="BG71" i="37"/>
  <c r="BA71" i="37" s="1"/>
  <c r="BD71" i="37" s="1"/>
  <c r="BH310" i="37"/>
  <c r="AI310" i="37"/>
  <c r="AN310" i="37"/>
  <c r="AJ310" i="37"/>
  <c r="AH310" i="37"/>
  <c r="BX310" i="37"/>
  <c r="AG261" i="37"/>
  <c r="AR261" i="37" s="1"/>
  <c r="BG261" i="37"/>
  <c r="BA261" i="37" s="1"/>
  <c r="BD261" i="37" s="1"/>
  <c r="BH470" i="37"/>
  <c r="AY396" i="37"/>
  <c r="BE396" i="37" s="1"/>
  <c r="AG460" i="37"/>
  <c r="AR460" i="37" s="1"/>
  <c r="BG460" i="37"/>
  <c r="BA460" i="37" s="1"/>
  <c r="BD460" i="37" s="1"/>
  <c r="AY316" i="37"/>
  <c r="BE316" i="37" s="1"/>
  <c r="AY354" i="37"/>
  <c r="BE354" i="37" s="1"/>
  <c r="AY165" i="37"/>
  <c r="BE165" i="37" s="1"/>
  <c r="BG420" i="37"/>
  <c r="BA420" i="37" s="1"/>
  <c r="BD420" i="37" s="1"/>
  <c r="AG420" i="37"/>
  <c r="AR420" i="37" s="1"/>
  <c r="AY409" i="37"/>
  <c r="BE409" i="37" s="1"/>
  <c r="BH161" i="37"/>
  <c r="AG110" i="37"/>
  <c r="BG110" i="37"/>
  <c r="BA110" i="37" s="1"/>
  <c r="BD110" i="37"/>
  <c r="AF537" i="37"/>
  <c r="AL537" i="37" s="1" a="1"/>
  <c r="AL537" i="37" s="1"/>
  <c r="AG306" i="37"/>
  <c r="AR306" i="37" s="1"/>
  <c r="BG306" i="37"/>
  <c r="BA306" i="37" s="1"/>
  <c r="BD306" i="37" s="1"/>
  <c r="AF76" i="37"/>
  <c r="AL76" i="37" s="1" a="1"/>
  <c r="AL76" i="37" s="1"/>
  <c r="AG69" i="37"/>
  <c r="AR69" i="37" s="1"/>
  <c r="AF69" i="37"/>
  <c r="AL69" i="37" s="1" a="1"/>
  <c r="AL69" i="37" s="1"/>
  <c r="BG69" i="37"/>
  <c r="BA69" i="37" s="1"/>
  <c r="BD69" i="37" s="1"/>
  <c r="AY54" i="37"/>
  <c r="BE54" i="37" s="1"/>
  <c r="AF467" i="37"/>
  <c r="AL467" i="37" s="1" a="1"/>
  <c r="AL467" i="37" s="1"/>
  <c r="AY42" i="37"/>
  <c r="BE42" i="37" s="1"/>
  <c r="AF42" i="37"/>
  <c r="AL42" i="37" s="1" a="1"/>
  <c r="AL42" i="37" s="1"/>
  <c r="AG212" i="36"/>
  <c r="AR212" i="36" s="1"/>
  <c r="BG212" i="36"/>
  <c r="BA212" i="36" s="1"/>
  <c r="BB212" i="36" s="1"/>
  <c r="AG196" i="36"/>
  <c r="BG196" i="36"/>
  <c r="BA196" i="36" s="1"/>
  <c r="BB196" i="36" s="1"/>
  <c r="BH253" i="36"/>
  <c r="BX253" i="36"/>
  <c r="AJ253" i="36"/>
  <c r="AN253" i="36"/>
  <c r="AJ497" i="36"/>
  <c r="BG215" i="36"/>
  <c r="BA215" i="36" s="1"/>
  <c r="AG534" i="36"/>
  <c r="AR534" i="36" s="1"/>
  <c r="BG534" i="36"/>
  <c r="BA534" i="36" s="1"/>
  <c r="BD534" i="36" s="1"/>
  <c r="AY120" i="36"/>
  <c r="BE120" i="36" s="1"/>
  <c r="AG424" i="36"/>
  <c r="AR424" i="36" s="1"/>
  <c r="BG424" i="36"/>
  <c r="BA424" i="36" s="1"/>
  <c r="BD424" i="36" s="1"/>
  <c r="AG72" i="36"/>
  <c r="AR72" i="36" s="1"/>
  <c r="BG72" i="36"/>
  <c r="BA72" i="36" s="1"/>
  <c r="BB124" i="36"/>
  <c r="AM124" i="36"/>
  <c r="AU124" i="36" s="1"/>
  <c r="AO124" i="36"/>
  <c r="AQ124" i="36" s="1"/>
  <c r="AP124" i="36"/>
  <c r="AZ124" i="36"/>
  <c r="BG249" i="36"/>
  <c r="BA249" i="36" s="1"/>
  <c r="BD249" i="36" s="1"/>
  <c r="AG249" i="36"/>
  <c r="AR249" i="36" s="1"/>
  <c r="BG362" i="36"/>
  <c r="BA362" i="36" s="1"/>
  <c r="BD362" i="36" s="1"/>
  <c r="AG362" i="36"/>
  <c r="AR362" i="36" s="1"/>
  <c r="AF107" i="36"/>
  <c r="AL107" i="36" s="1" a="1"/>
  <c r="AL107" i="36" s="1"/>
  <c r="AY107" i="36"/>
  <c r="BE107" i="36" s="1"/>
  <c r="AG198" i="36"/>
  <c r="AR198" i="36" s="1"/>
  <c r="BG198" i="36"/>
  <c r="BA198" i="36" s="1"/>
  <c r="AG443" i="36"/>
  <c r="AR443" i="36" s="1"/>
  <c r="BG443" i="36"/>
  <c r="BA443" i="36" s="1"/>
  <c r="BD443" i="36" s="1"/>
  <c r="AG151" i="36"/>
  <c r="BG151" i="36"/>
  <c r="BA151" i="36" s="1"/>
  <c r="BD151" i="36" s="1"/>
  <c r="AM91" i="36"/>
  <c r="AU91" i="36" s="1"/>
  <c r="AP91" i="36"/>
  <c r="AZ91" i="36"/>
  <c r="BB91" i="36"/>
  <c r="AO91" i="36"/>
  <c r="AQ91" i="36" s="1"/>
  <c r="AG336" i="36"/>
  <c r="AR336" i="36" s="1"/>
  <c r="BG336" i="36"/>
  <c r="BA336" i="36" s="1"/>
  <c r="BD336" i="36" s="1"/>
  <c r="AG417" i="36"/>
  <c r="AR417" i="36" s="1"/>
  <c r="BG417" i="36"/>
  <c r="BA417" i="36" s="1"/>
  <c r="BD417" i="36" s="1"/>
  <c r="AY104" i="36"/>
  <c r="BE104" i="36" s="1"/>
  <c r="BG228" i="36"/>
  <c r="BA228" i="36" s="1"/>
  <c r="BD228" i="36" s="1"/>
  <c r="AG228" i="36"/>
  <c r="AR228" i="36" s="1"/>
  <c r="AH312" i="36"/>
  <c r="AI312" i="36"/>
  <c r="BH312" i="36"/>
  <c r="AN312" i="36"/>
  <c r="BX312" i="36"/>
  <c r="AJ312" i="36"/>
  <c r="BG435" i="36"/>
  <c r="BA435" i="36" s="1"/>
  <c r="AG435" i="36"/>
  <c r="AR435" i="36" s="1"/>
  <c r="BG396" i="36"/>
  <c r="BA396" i="36" s="1"/>
  <c r="AG396" i="36"/>
  <c r="AR396" i="36" s="1"/>
  <c r="AG126" i="36"/>
  <c r="BG126" i="36"/>
  <c r="BA126" i="36" s="1"/>
  <c r="BD126" i="36" s="1"/>
  <c r="AM88" i="36"/>
  <c r="AU88" i="36" s="1"/>
  <c r="BB88" i="36"/>
  <c r="AO88" i="36"/>
  <c r="AQ88" i="36" s="1"/>
  <c r="AP88" i="36"/>
  <c r="AZ88" i="36"/>
  <c r="AY477" i="36"/>
  <c r="BE477" i="36" s="1"/>
  <c r="AY367" i="36"/>
  <c r="BE367" i="36" s="1"/>
  <c r="AY481" i="36"/>
  <c r="BE481" i="36" s="1"/>
  <c r="BB237" i="36"/>
  <c r="AZ237" i="36"/>
  <c r="AM237" i="36"/>
  <c r="AU237" i="36" s="1"/>
  <c r="AO237" i="36"/>
  <c r="AQ237" i="36" s="1"/>
  <c r="AP237" i="36"/>
  <c r="AY422" i="36"/>
  <c r="BE422" i="36" s="1"/>
  <c r="AY527" i="36"/>
  <c r="BE527" i="36" s="1"/>
  <c r="BG451" i="36"/>
  <c r="BA451" i="36" s="1"/>
  <c r="BD451" i="36" s="1"/>
  <c r="AG451" i="36"/>
  <c r="BG41" i="36"/>
  <c r="BA41" i="36" s="1"/>
  <c r="BD41" i="36" s="1"/>
  <c r="AG41" i="36"/>
  <c r="AY526" i="36"/>
  <c r="BE526" i="36" s="1"/>
  <c r="AG376" i="36"/>
  <c r="BG376" i="36"/>
  <c r="BA376" i="36" s="1"/>
  <c r="BD376" i="36" s="1"/>
  <c r="AN181" i="36"/>
  <c r="AN272" i="36"/>
  <c r="BG374" i="36"/>
  <c r="BA374" i="36" s="1"/>
  <c r="BD374" i="36" s="1"/>
  <c r="AG374" i="36"/>
  <c r="AR374" i="36" s="1"/>
  <c r="AP244" i="36"/>
  <c r="BB244" i="36"/>
  <c r="AO244" i="36"/>
  <c r="AQ244" i="36" s="1"/>
  <c r="AZ244" i="36"/>
  <c r="AM244" i="36"/>
  <c r="AU244" i="36" s="1"/>
  <c r="AG189" i="36"/>
  <c r="BG189" i="36"/>
  <c r="BA189" i="36" s="1"/>
  <c r="BD189" i="36" s="1"/>
  <c r="AG271" i="36"/>
  <c r="AR271" i="36" s="1"/>
  <c r="BG271" i="36"/>
  <c r="BA271" i="36" s="1"/>
  <c r="BD271" i="36" s="1"/>
  <c r="AY325" i="36"/>
  <c r="BE325" i="36" s="1"/>
  <c r="AG474" i="36"/>
  <c r="BG474" i="36"/>
  <c r="BA474" i="36" s="1"/>
  <c r="BD474" i="36" s="1"/>
  <c r="BG461" i="36"/>
  <c r="BA461" i="36" s="1"/>
  <c r="BD461" i="36" s="1"/>
  <c r="AG461" i="36"/>
  <c r="AR461" i="36" s="1"/>
  <c r="AG36" i="36"/>
  <c r="BG36" i="36"/>
  <c r="BA36" i="36" s="1"/>
  <c r="BD36" i="36" s="1"/>
  <c r="AG467" i="36"/>
  <c r="AR467" i="36" s="1"/>
  <c r="BG467" i="36"/>
  <c r="BA467" i="36" s="1"/>
  <c r="BD467" i="36"/>
  <c r="AM165" i="36"/>
  <c r="AU165" i="36" s="1"/>
  <c r="AP165" i="36"/>
  <c r="AZ165" i="36"/>
  <c r="BB165" i="36"/>
  <c r="AO165" i="36"/>
  <c r="AQ165" i="36" s="1"/>
  <c r="AG323" i="36"/>
  <c r="AR323" i="36" s="1"/>
  <c r="BG323" i="36"/>
  <c r="BA323" i="36" s="1"/>
  <c r="BD323" i="36" s="1"/>
  <c r="AG420" i="36"/>
  <c r="BG420" i="36"/>
  <c r="BA420" i="36" s="1"/>
  <c r="BD420" i="36" s="1"/>
  <c r="AG230" i="36"/>
  <c r="BG230" i="36"/>
  <c r="BA230" i="36" s="1"/>
  <c r="BD230" i="36" s="1"/>
  <c r="BG359" i="36"/>
  <c r="BA359" i="36" s="1"/>
  <c r="BD359" i="36" s="1"/>
  <c r="AG359" i="36"/>
  <c r="AR359" i="36" s="1"/>
  <c r="AG251" i="36"/>
  <c r="AR251" i="36" s="1"/>
  <c r="BG251" i="36"/>
  <c r="BA251" i="36" s="1"/>
  <c r="BD251" i="36" s="1"/>
  <c r="AG261" i="36"/>
  <c r="AR261" i="36" s="1"/>
  <c r="BG261" i="36"/>
  <c r="BA261" i="36" s="1"/>
  <c r="BD261" i="36" s="1"/>
  <c r="AG28" i="36"/>
  <c r="BG28" i="36"/>
  <c r="BA28" i="36" s="1"/>
  <c r="AG37" i="36"/>
  <c r="AR37" i="36" s="1"/>
  <c r="BG37" i="36"/>
  <c r="BA37" i="36" s="1"/>
  <c r="BD37" i="36" s="1"/>
  <c r="BG177" i="36"/>
  <c r="BA177" i="36" s="1"/>
  <c r="BD177" i="36" s="1"/>
  <c r="AG177" i="36"/>
  <c r="AG413" i="36"/>
  <c r="AR413" i="36" s="1"/>
  <c r="BG413" i="36"/>
  <c r="BA413" i="36" s="1"/>
  <c r="BD413" i="36" s="1"/>
  <c r="AG539" i="36"/>
  <c r="AR539" i="36" s="1"/>
  <c r="BG539" i="36"/>
  <c r="BA539" i="36" s="1"/>
  <c r="BD539" i="36" s="1"/>
  <c r="AG416" i="36"/>
  <c r="AR416" i="36" s="1"/>
  <c r="BG416" i="36"/>
  <c r="BA416" i="36" s="1"/>
  <c r="BD416" i="36" s="1"/>
  <c r="BG408" i="36"/>
  <c r="BA408" i="36" s="1"/>
  <c r="BD408" i="36" s="1"/>
  <c r="AG408" i="36"/>
  <c r="BG541" i="36"/>
  <c r="BA541" i="36" s="1"/>
  <c r="BD541" i="36" s="1"/>
  <c r="AG541" i="36"/>
  <c r="AY518" i="36"/>
  <c r="BE518" i="36" s="1"/>
  <c r="AY401" i="36"/>
  <c r="BE401" i="36" s="1"/>
  <c r="AY259" i="36"/>
  <c r="BE259" i="36" s="1"/>
  <c r="BG59" i="36"/>
  <c r="BA59" i="36" s="1"/>
  <c r="BD59" i="36" s="1"/>
  <c r="BG208" i="36"/>
  <c r="BA208" i="36" s="1"/>
  <c r="BD208" i="36" s="1"/>
  <c r="AG208" i="36"/>
  <c r="AG252" i="36"/>
  <c r="BG252" i="36"/>
  <c r="BA252" i="36" s="1"/>
  <c r="BD252" i="36" s="1"/>
  <c r="BG281" i="36"/>
  <c r="BA281" i="36" s="1"/>
  <c r="BD281" i="36" s="1"/>
  <c r="AG281" i="36"/>
  <c r="AG342" i="36"/>
  <c r="AR342" i="36" s="1"/>
  <c r="BG342" i="36"/>
  <c r="BA342" i="36" s="1"/>
  <c r="BD342" i="36" s="1"/>
  <c r="AY549" i="36"/>
  <c r="BE549" i="36" s="1"/>
  <c r="BG372" i="36"/>
  <c r="BA372" i="36" s="1"/>
  <c r="BD372" i="36" s="1"/>
  <c r="AG372" i="36"/>
  <c r="AY497" i="36"/>
  <c r="BE497" i="36" s="1"/>
  <c r="AG62" i="36"/>
  <c r="BG62" i="36"/>
  <c r="BA62" i="36" s="1"/>
  <c r="BD62" i="36" s="1"/>
  <c r="AP247" i="36"/>
  <c r="BB247" i="36"/>
  <c r="AO247" i="36"/>
  <c r="AQ247" i="36" s="1"/>
  <c r="AZ247" i="36"/>
  <c r="AM247" i="36"/>
  <c r="AU247" i="36" s="1"/>
  <c r="BG70" i="36"/>
  <c r="BA70" i="36" s="1"/>
  <c r="BD70" i="36" s="1"/>
  <c r="AG70" i="36"/>
  <c r="BB94" i="36"/>
  <c r="AP94" i="36"/>
  <c r="AO94" i="36"/>
  <c r="AQ94" i="36" s="1"/>
  <c r="AZ94" i="36"/>
  <c r="AM94" i="36"/>
  <c r="AU94" i="36" s="1"/>
  <c r="AY260" i="36"/>
  <c r="BE260" i="36" s="1"/>
  <c r="BX397" i="36"/>
  <c r="AN397" i="36"/>
  <c r="AH397" i="36"/>
  <c r="AJ397" i="36"/>
  <c r="AI397" i="36"/>
  <c r="BH397" i="36"/>
  <c r="AF549" i="36"/>
  <c r="AL549" i="36" s="1" a="1"/>
  <c r="AL549" i="36" s="1"/>
  <c r="AM170" i="36"/>
  <c r="AU170" i="36" s="1"/>
  <c r="AP170" i="36"/>
  <c r="BB170" i="36"/>
  <c r="AO170" i="36"/>
  <c r="AQ170" i="36" s="1"/>
  <c r="AZ170" i="36"/>
  <c r="AG339" i="36"/>
  <c r="AR339" i="36" s="1"/>
  <c r="BG339" i="36"/>
  <c r="BA339" i="36" s="1"/>
  <c r="BD339" i="36" s="1"/>
  <c r="AY519" i="36"/>
  <c r="BE519" i="36" s="1"/>
  <c r="AY253" i="36"/>
  <c r="BE253" i="36" s="1"/>
  <c r="AY167" i="36"/>
  <c r="BE167" i="36" s="1"/>
  <c r="AH422" i="36"/>
  <c r="AG543" i="36"/>
  <c r="AR543" i="36" s="1"/>
  <c r="AF543" i="36"/>
  <c r="AL543" i="36" s="1" a="1"/>
  <c r="AL543" i="36" s="1"/>
  <c r="BG543" i="36"/>
  <c r="BA543" i="36" s="1"/>
  <c r="BD543" i="36" s="1"/>
  <c r="AG83" i="36"/>
  <c r="AR83" i="36" s="1"/>
  <c r="AF83" i="36"/>
  <c r="AL83" i="36" s="1" a="1"/>
  <c r="AL83" i="36" s="1"/>
  <c r="BG83" i="36"/>
  <c r="BA83" i="36" s="1"/>
  <c r="BD83" i="36" s="1"/>
  <c r="AG391" i="36"/>
  <c r="AR391" i="36" s="1"/>
  <c r="BG391" i="36"/>
  <c r="BA391" i="36" s="1"/>
  <c r="BD391" i="36" s="1"/>
  <c r="AY545" i="36"/>
  <c r="BE545" i="36" s="1"/>
  <c r="AM240" i="36"/>
  <c r="AU240" i="36" s="1"/>
  <c r="AZ240" i="36"/>
  <c r="BB240" i="36"/>
  <c r="AP240" i="36"/>
  <c r="AO240" i="36"/>
  <c r="AQ240" i="36" s="1"/>
  <c r="AZ65" i="36"/>
  <c r="BB65" i="36"/>
  <c r="AM65" i="36"/>
  <c r="AU65" i="36" s="1"/>
  <c r="AO65" i="36"/>
  <c r="AQ65" i="36" s="1"/>
  <c r="AP65" i="36"/>
  <c r="AG63" i="36"/>
  <c r="AR63" i="36" s="1"/>
  <c r="BG63" i="36"/>
  <c r="BA63" i="36" s="1"/>
  <c r="BD63" i="36" s="1"/>
  <c r="AY42" i="36"/>
  <c r="BE42" i="36" s="1"/>
  <c r="AZ130" i="36"/>
  <c r="AO130" i="36"/>
  <c r="AQ130" i="36" s="1"/>
  <c r="AM130" i="36"/>
  <c r="AU130" i="36" s="1"/>
  <c r="AP130" i="36"/>
  <c r="BB130" i="36"/>
  <c r="BG158" i="36"/>
  <c r="BA158" i="36" s="1"/>
  <c r="BD158" i="36" s="1"/>
  <c r="AG158" i="36"/>
  <c r="AJ180" i="36"/>
  <c r="AH180" i="36"/>
  <c r="AN180" i="36"/>
  <c r="BH180" i="36"/>
  <c r="BX180" i="36"/>
  <c r="AI180" i="36"/>
  <c r="AG219" i="36"/>
  <c r="AR219" i="36" s="1"/>
  <c r="BG219" i="36"/>
  <c r="BA219" i="36" s="1"/>
  <c r="BD219" i="36" s="1"/>
  <c r="AG286" i="36"/>
  <c r="AR286" i="36" s="1"/>
  <c r="BG286" i="36"/>
  <c r="BA286" i="36" s="1"/>
  <c r="BD286" i="36" s="1"/>
  <c r="AG490" i="36"/>
  <c r="AR490" i="36" s="1"/>
  <c r="BG490" i="36"/>
  <c r="BA490" i="36" s="1"/>
  <c r="BD490" i="36" s="1"/>
  <c r="AG146" i="36"/>
  <c r="AR146" i="36" s="1"/>
  <c r="BG49" i="36"/>
  <c r="BA49" i="36" s="1"/>
  <c r="BD49" i="36" s="1"/>
  <c r="AG49" i="36"/>
  <c r="AY305" i="36"/>
  <c r="BE305" i="36" s="1"/>
  <c r="AG412" i="36"/>
  <c r="BG412" i="36"/>
  <c r="BA412" i="36" s="1"/>
  <c r="BD412" i="36" s="1"/>
  <c r="BH513" i="36"/>
  <c r="AN513" i="36"/>
  <c r="AY322" i="36"/>
  <c r="BE322" i="36" s="1"/>
  <c r="BD203" i="36"/>
  <c r="AY487" i="36"/>
  <c r="BE487" i="36" s="1"/>
  <c r="BG439" i="36"/>
  <c r="BA439" i="36" s="1"/>
  <c r="AG439" i="36"/>
  <c r="AG423" i="36"/>
  <c r="AR423" i="36" s="1"/>
  <c r="BG423" i="36"/>
  <c r="BA423" i="36" s="1"/>
  <c r="BD423" i="36" s="1"/>
  <c r="AF526" i="36"/>
  <c r="AL526" i="36" s="1" a="1"/>
  <c r="AL526" i="36" s="1"/>
  <c r="BG54" i="36"/>
  <c r="BA54" i="36" s="1"/>
  <c r="BD54" i="36" s="1"/>
  <c r="AG54" i="36"/>
  <c r="AR54" i="36" s="1"/>
  <c r="BG299" i="36"/>
  <c r="BA299" i="36" s="1"/>
  <c r="BD299" i="36" s="1"/>
  <c r="AG299" i="36"/>
  <c r="AG380" i="36"/>
  <c r="AR380" i="36" s="1"/>
  <c r="BG380" i="36"/>
  <c r="BA380" i="36" s="1"/>
  <c r="BD380" i="36" s="1"/>
  <c r="BG97" i="36"/>
  <c r="BA97" i="36" s="1"/>
  <c r="BD97" i="36" s="1"/>
  <c r="AG97" i="36"/>
  <c r="BG269" i="36"/>
  <c r="BA269" i="36" s="1"/>
  <c r="BD269" i="36" s="1"/>
  <c r="AG269" i="36"/>
  <c r="AP87" i="36"/>
  <c r="AZ87" i="36"/>
  <c r="AO87" i="36"/>
  <c r="AQ87" i="36" s="1"/>
  <c r="AM87" i="36"/>
  <c r="AU87" i="36" s="1"/>
  <c r="BB87" i="36"/>
  <c r="AG371" i="36"/>
  <c r="AR371" i="36" s="1"/>
  <c r="BG371" i="36"/>
  <c r="BA371" i="36" s="1"/>
  <c r="BD371" i="36" s="1"/>
  <c r="AY98" i="36"/>
  <c r="BE98" i="36" s="1"/>
  <c r="AF98" i="36"/>
  <c r="AL98" i="36" s="1" a="1"/>
  <c r="AL98" i="36" s="1"/>
  <c r="AM233" i="36"/>
  <c r="AU233" i="36" s="1"/>
  <c r="AZ233" i="36"/>
  <c r="BB233" i="36"/>
  <c r="AP233" i="36"/>
  <c r="AO233" i="36"/>
  <c r="AQ233" i="36" s="1"/>
  <c r="BG182" i="36"/>
  <c r="BA182" i="36" s="1"/>
  <c r="BD182" i="36" s="1"/>
  <c r="AG182" i="36"/>
  <c r="AR182" i="36" s="1"/>
  <c r="AH488" i="36"/>
  <c r="AI488" i="36"/>
  <c r="AJ488" i="36"/>
  <c r="BX488" i="36"/>
  <c r="BH488" i="36"/>
  <c r="AN488" i="36"/>
  <c r="AY524" i="36"/>
  <c r="BE524" i="36" s="1"/>
  <c r="AG184" i="36"/>
  <c r="AR184" i="36" s="1"/>
  <c r="BG184" i="36"/>
  <c r="BA184" i="36" s="1"/>
  <c r="BD184" i="36" s="1"/>
  <c r="BG520" i="36"/>
  <c r="BA520" i="36" s="1"/>
  <c r="BD520" i="36" s="1"/>
  <c r="AG520" i="36"/>
  <c r="AR520" i="36" s="1"/>
  <c r="BG464" i="36"/>
  <c r="BA464" i="36" s="1"/>
  <c r="BD464" i="36" s="1"/>
  <c r="AG464" i="36"/>
  <c r="AG280" i="36"/>
  <c r="AR280" i="36" s="1"/>
  <c r="BG280" i="36"/>
  <c r="BA280" i="36" s="1"/>
  <c r="BD280" i="36" s="1"/>
  <c r="BG224" i="36"/>
  <c r="BA224" i="36" s="1"/>
  <c r="BD224" i="36" s="1"/>
  <c r="AG224" i="36"/>
  <c r="AG403" i="36"/>
  <c r="AR403" i="36" s="1"/>
  <c r="BG403" i="36"/>
  <c r="BA403" i="36" s="1"/>
  <c r="BD403" i="36" s="1"/>
  <c r="AY503" i="36"/>
  <c r="BE503" i="36" s="1"/>
  <c r="AY488" i="36"/>
  <c r="BE488" i="36" s="1"/>
  <c r="AG356" i="36"/>
  <c r="BG356" i="36"/>
  <c r="BA356" i="36" s="1"/>
  <c r="AG113" i="36"/>
  <c r="AR113" i="36" s="1"/>
  <c r="AG112" i="36"/>
  <c r="AR112" i="36" s="1"/>
  <c r="AG419" i="36"/>
  <c r="BG419" i="36"/>
  <c r="BA419" i="36" s="1"/>
  <c r="BD419" i="36" s="1"/>
  <c r="AG169" i="36"/>
  <c r="AR169" i="36" s="1"/>
  <c r="BG169" i="36"/>
  <c r="BA169" i="36" s="1"/>
  <c r="BD169" i="36" s="1"/>
  <c r="AG531" i="36"/>
  <c r="BG531" i="36"/>
  <c r="BA531" i="36" s="1"/>
  <c r="BD531" i="36" s="1"/>
  <c r="AG137" i="36"/>
  <c r="BG137" i="36"/>
  <c r="BA137" i="36" s="1"/>
  <c r="BD137" i="36" s="1"/>
  <c r="BG202" i="36"/>
  <c r="BA202" i="36" s="1"/>
  <c r="BD202" i="36" s="1"/>
  <c r="BG321" i="36"/>
  <c r="BA321" i="36" s="1"/>
  <c r="BD321" i="36" s="1"/>
  <c r="AG321" i="36"/>
  <c r="AF503" i="36"/>
  <c r="AL503" i="36" s="1" a="1"/>
  <c r="AL503" i="36" s="1"/>
  <c r="AG241" i="36"/>
  <c r="AR241" i="36" s="1"/>
  <c r="BG241" i="36"/>
  <c r="BA241" i="36" s="1"/>
  <c r="BD241" i="36" s="1"/>
  <c r="AO114" i="36"/>
  <c r="AQ114" i="36" s="1"/>
  <c r="AP114" i="36"/>
  <c r="AZ85" i="36"/>
  <c r="AO85" i="36"/>
  <c r="AQ85" i="36" s="1"/>
  <c r="AP85" i="36"/>
  <c r="BB85" i="36"/>
  <c r="AM85" i="36"/>
  <c r="AU85" i="36" s="1"/>
  <c r="AY227" i="36"/>
  <c r="BE227" i="36" s="1"/>
  <c r="AG465" i="36"/>
  <c r="AR465" i="36" s="1"/>
  <c r="BG465" i="36"/>
  <c r="BA465" i="36" s="1"/>
  <c r="BD465" i="36" s="1"/>
  <c r="BG410" i="36"/>
  <c r="BA410" i="36" s="1"/>
  <c r="BD410" i="36" s="1"/>
  <c r="AG410" i="36"/>
  <c r="BG517" i="36"/>
  <c r="BA517" i="36" s="1"/>
  <c r="BD517" i="36" s="1"/>
  <c r="AG517" i="36"/>
  <c r="AR517" i="36" s="1"/>
  <c r="AY150" i="36"/>
  <c r="BE150" i="36" s="1"/>
  <c r="AG103" i="36"/>
  <c r="BG103" i="36"/>
  <c r="BA103" i="36" s="1"/>
  <c r="BD103" i="36" s="1"/>
  <c r="AO25" i="36"/>
  <c r="AQ25" i="36" s="1"/>
  <c r="AP25" i="36"/>
  <c r="AG288" i="36"/>
  <c r="BG288" i="36"/>
  <c r="BA288" i="36" s="1"/>
  <c r="BD288" i="36" s="1"/>
  <c r="AG171" i="36"/>
  <c r="AF383" i="36"/>
  <c r="AL383" i="36" s="1" a="1"/>
  <c r="AL383" i="36" s="1"/>
  <c r="AY444" i="36"/>
  <c r="BE444" i="36" s="1"/>
  <c r="BG113" i="36"/>
  <c r="BA113" i="36" s="1"/>
  <c r="AG192" i="36"/>
  <c r="AR192" i="36" s="1"/>
  <c r="BG192" i="36"/>
  <c r="BA192" i="36" s="1"/>
  <c r="BD192" i="36" s="1"/>
  <c r="AY262" i="36"/>
  <c r="BE262" i="36" s="1"/>
  <c r="AF262" i="36"/>
  <c r="AL262" i="36" s="1" a="1"/>
  <c r="AL262" i="36" s="1"/>
  <c r="AG127" i="36"/>
  <c r="BG127" i="36"/>
  <c r="BA127" i="36" s="1"/>
  <c r="BD127" i="36" s="1"/>
  <c r="BG397" i="36"/>
  <c r="BA397" i="36" s="1"/>
  <c r="BD397" i="36" s="1"/>
  <c r="AG355" i="36"/>
  <c r="BG355" i="36"/>
  <c r="BA355" i="36" s="1"/>
  <c r="AZ33" i="36"/>
  <c r="BB33" i="36"/>
  <c r="AO33" i="36"/>
  <c r="AQ33" i="36" s="1"/>
  <c r="AP33" i="36"/>
  <c r="AM33" i="36"/>
  <c r="AU33" i="36" s="1"/>
  <c r="AG343" i="36"/>
  <c r="BG343" i="36"/>
  <c r="BA343" i="36" s="1"/>
  <c r="BD343" i="36" s="1"/>
  <c r="BG523" i="36"/>
  <c r="BA523" i="36" s="1"/>
  <c r="BD523" i="36" s="1"/>
  <c r="AG523" i="36"/>
  <c r="AR523" i="36" s="1"/>
  <c r="BG265" i="36"/>
  <c r="BA265" i="36" s="1"/>
  <c r="BD265" i="36" s="1"/>
  <c r="AG265" i="36"/>
  <c r="AG500" i="36"/>
  <c r="AR500" i="36" s="1"/>
  <c r="BG500" i="36"/>
  <c r="BA500" i="36" s="1"/>
  <c r="BD500" i="36" s="1"/>
  <c r="AF322" i="36"/>
  <c r="AL322" i="36" s="1" a="1"/>
  <c r="AL322" i="36" s="1"/>
  <c r="AY533" i="36"/>
  <c r="BE533" i="36" s="1"/>
  <c r="AY429" i="36"/>
  <c r="BE429" i="36" s="1"/>
  <c r="BG407" i="36"/>
  <c r="BA407" i="36" s="1"/>
  <c r="BD407" i="36" s="1"/>
  <c r="AG407" i="36"/>
  <c r="AG301" i="36"/>
  <c r="AR301" i="36" s="1"/>
  <c r="BG301" i="36"/>
  <c r="BA301" i="36" s="1"/>
  <c r="BD301" i="36" s="1"/>
  <c r="AY528" i="36"/>
  <c r="BE528" i="36" s="1"/>
  <c r="AG273" i="36"/>
  <c r="AR273" i="36" s="1"/>
  <c r="BG273" i="36"/>
  <c r="BA273" i="36" s="1"/>
  <c r="BD273" i="36" s="1"/>
  <c r="AF527" i="36"/>
  <c r="AL527" i="36" s="1" a="1"/>
  <c r="AL527" i="36" s="1"/>
  <c r="AY351" i="36"/>
  <c r="BE351" i="36" s="1"/>
  <c r="BG421" i="36"/>
  <c r="BA421" i="36" s="1"/>
  <c r="BD421" i="36" s="1"/>
  <c r="AG421" i="36"/>
  <c r="BG307" i="36"/>
  <c r="BA307" i="36" s="1"/>
  <c r="BD307" i="36" s="1"/>
  <c r="AG307" i="36"/>
  <c r="AR307" i="36" s="1"/>
  <c r="BG388" i="36"/>
  <c r="BA388" i="36" s="1"/>
  <c r="BD388" i="36" s="1"/>
  <c r="AG388" i="36"/>
  <c r="AG544" i="36"/>
  <c r="AR544" i="36" s="1"/>
  <c r="BG544" i="36"/>
  <c r="BA544" i="36" s="1"/>
  <c r="BD544" i="36" s="1"/>
  <c r="BG187" i="36"/>
  <c r="BA187" i="36" s="1"/>
  <c r="BD187" i="36" s="1"/>
  <c r="AG187" i="36"/>
  <c r="AR187" i="36" s="1"/>
  <c r="BG39" i="36"/>
  <c r="BA39" i="36" s="1"/>
  <c r="BD39" i="36" s="1"/>
  <c r="AG39" i="36"/>
  <c r="AR39" i="36" s="1"/>
  <c r="AY506" i="36"/>
  <c r="BE506" i="36" s="1"/>
  <c r="AO216" i="36"/>
  <c r="AQ216" i="36" s="1"/>
  <c r="AP216" i="36"/>
  <c r="AG398" i="36"/>
  <c r="BG398" i="36"/>
  <c r="BA398" i="36" s="1"/>
  <c r="BD398" i="36" s="1"/>
  <c r="AY494" i="36"/>
  <c r="BE494" i="36" s="1"/>
  <c r="BG217" i="36"/>
  <c r="BA217" i="36" s="1"/>
  <c r="BG176" i="36"/>
  <c r="BA176" i="36" s="1"/>
  <c r="BD176" i="36" s="1"/>
  <c r="AG176" i="36"/>
  <c r="BG303" i="36"/>
  <c r="BA303" i="36" s="1"/>
  <c r="BD303" i="36" s="1"/>
  <c r="AG303" i="36"/>
  <c r="AG330" i="36"/>
  <c r="AR330" i="36" s="1"/>
  <c r="AF330" i="36"/>
  <c r="AL330" i="36" s="1" a="1"/>
  <c r="AL330" i="36" s="1"/>
  <c r="BG330" i="36"/>
  <c r="BA330" i="36" s="1"/>
  <c r="BD330" i="36" s="1"/>
  <c r="BG279" i="36"/>
  <c r="BA279" i="36" s="1"/>
  <c r="BD279" i="36" s="1"/>
  <c r="AG279" i="36"/>
  <c r="AG537" i="36"/>
  <c r="AR537" i="36" s="1"/>
  <c r="BG537" i="36"/>
  <c r="BA537" i="36" s="1"/>
  <c r="BD537" i="36" s="1"/>
  <c r="AP30" i="36"/>
  <c r="AO30" i="36"/>
  <c r="AQ30" i="36" s="1"/>
  <c r="AY270" i="36"/>
  <c r="BE270" i="36" s="1"/>
  <c r="BG92" i="36"/>
  <c r="BA92" i="36" s="1"/>
  <c r="BD92" i="36" s="1"/>
  <c r="BG147" i="36"/>
  <c r="BA147" i="36" s="1"/>
  <c r="BD147" i="36" s="1"/>
  <c r="AG147" i="36"/>
  <c r="BG512" i="36"/>
  <c r="BA512" i="36" s="1"/>
  <c r="BD512" i="36" s="1"/>
  <c r="AG512" i="36"/>
  <c r="AR512" i="36" s="1"/>
  <c r="BG437" i="36"/>
  <c r="BA437" i="36" s="1"/>
  <c r="AG437" i="36"/>
  <c r="AR437" i="36" s="1"/>
  <c r="BG99" i="36"/>
  <c r="BA99" i="36" s="1"/>
  <c r="BD99" i="36" s="1"/>
  <c r="AG99" i="36"/>
  <c r="AR99" i="36" s="1"/>
  <c r="BG58" i="36"/>
  <c r="BA58" i="36" s="1"/>
  <c r="BD58" i="36" s="1"/>
  <c r="AG58" i="36"/>
  <c r="AR58" i="36" s="1"/>
  <c r="BG101" i="36"/>
  <c r="BA101" i="36" s="1"/>
  <c r="BD101" i="36" s="1"/>
  <c r="AG101" i="36"/>
  <c r="AR101" i="36" s="1"/>
  <c r="AO48" i="36"/>
  <c r="AQ48" i="36" s="1"/>
  <c r="AP48" i="36"/>
  <c r="AM48" i="36"/>
  <c r="AU48" i="36" s="1"/>
  <c r="AZ48" i="36"/>
  <c r="BB48" i="36"/>
  <c r="BG82" i="36"/>
  <c r="BA82" i="36" s="1"/>
  <c r="BD82" i="36" s="1"/>
  <c r="AG82" i="36"/>
  <c r="AO129" i="36"/>
  <c r="AQ129" i="36" s="1"/>
  <c r="AP129" i="36"/>
  <c r="AM129" i="36"/>
  <c r="AU129" i="36" s="1"/>
  <c r="AZ129" i="36"/>
  <c r="BB129" i="36"/>
  <c r="AG116" i="36"/>
  <c r="AR116" i="36" s="1"/>
  <c r="BG116" i="36"/>
  <c r="BA116" i="36" s="1"/>
  <c r="BD116" i="36" s="1"/>
  <c r="AG121" i="36"/>
  <c r="BG121" i="36"/>
  <c r="BA121" i="36" s="1"/>
  <c r="BD121" i="36" s="1"/>
  <c r="AF459" i="36"/>
  <c r="AL459" i="36" s="1" a="1"/>
  <c r="AL459" i="36" s="1"/>
  <c r="AG446" i="36"/>
  <c r="BG446" i="36"/>
  <c r="BA446" i="36" s="1"/>
  <c r="AH404" i="36"/>
  <c r="BX404" i="36"/>
  <c r="BH404" i="36"/>
  <c r="AN404" i="36"/>
  <c r="AI404" i="36"/>
  <c r="AJ404" i="36"/>
  <c r="AJ190" i="36"/>
  <c r="AI190" i="36"/>
  <c r="AN190" i="36"/>
  <c r="BH190" i="36"/>
  <c r="BX190" i="36"/>
  <c r="AH190" i="36"/>
  <c r="AY455" i="36"/>
  <c r="BE455" i="36" s="1"/>
  <c r="AG194" i="36"/>
  <c r="AR194" i="36" s="1"/>
  <c r="AG215" i="36"/>
  <c r="AR215" i="36" s="1"/>
  <c r="AG217" i="36"/>
  <c r="AR217" i="36" s="1"/>
  <c r="AG197" i="36"/>
  <c r="AR197" i="36" s="1"/>
  <c r="AG204" i="36"/>
  <c r="AR204" i="36" s="1"/>
  <c r="AG205" i="36"/>
  <c r="AR205" i="36" s="1"/>
  <c r="AG203" i="36"/>
  <c r="AR203" i="36" s="1"/>
  <c r="AG193" i="36"/>
  <c r="AR193" i="36" s="1"/>
  <c r="BG460" i="36"/>
  <c r="BA460" i="36" s="1"/>
  <c r="BD460" i="36" s="1"/>
  <c r="AG460" i="36"/>
  <c r="AY110" i="36"/>
  <c r="BE110" i="36" s="1"/>
  <c r="AN406" i="36"/>
  <c r="AH406" i="36"/>
  <c r="AJ406" i="36"/>
  <c r="AI406" i="36"/>
  <c r="BX406" i="36"/>
  <c r="BH406" i="36"/>
  <c r="BG480" i="36"/>
  <c r="BA480" i="36" s="1"/>
  <c r="BD480" i="36" s="1"/>
  <c r="AG480" i="36"/>
  <c r="AR480" i="36" s="1"/>
  <c r="AF533" i="36"/>
  <c r="AL533" i="36" s="1" a="1"/>
  <c r="AL533" i="36" s="1"/>
  <c r="AY284" i="36"/>
  <c r="BE284" i="36" s="1"/>
  <c r="AF528" i="36"/>
  <c r="AL528" i="36" s="1" a="1"/>
  <c r="AL528" i="36" s="1"/>
  <c r="AG136" i="36"/>
  <c r="BG136" i="36"/>
  <c r="BA136" i="36" s="1"/>
  <c r="BD136" i="36" s="1"/>
  <c r="AY547" i="36"/>
  <c r="BE547" i="36" s="1"/>
  <c r="BG23" i="36"/>
  <c r="BA23" i="36" s="1"/>
  <c r="BB23" i="36" s="1"/>
  <c r="AG23" i="36"/>
  <c r="AR23" i="36" s="1"/>
  <c r="BG349" i="36"/>
  <c r="BA349" i="36" s="1"/>
  <c r="BD349" i="36" s="1"/>
  <c r="AG349" i="36"/>
  <c r="AG368" i="36"/>
  <c r="BG368" i="36"/>
  <c r="BA368" i="36" s="1"/>
  <c r="BD368" i="36" s="1"/>
  <c r="BG521" i="36"/>
  <c r="BA521" i="36" s="1"/>
  <c r="BD521" i="36" s="1"/>
  <c r="AG521" i="36"/>
  <c r="AR521" i="36" s="1"/>
  <c r="AY267" i="36"/>
  <c r="BE267" i="36" s="1"/>
  <c r="AJ505" i="36"/>
  <c r="AZ145" i="36"/>
  <c r="AM145" i="36"/>
  <c r="AU145" i="36" s="1"/>
  <c r="BB145" i="36"/>
  <c r="AO145" i="36"/>
  <c r="AQ145" i="36" s="1"/>
  <c r="AP145" i="36"/>
  <c r="AY449" i="36"/>
  <c r="BE449" i="36" s="1"/>
  <c r="AG385" i="36"/>
  <c r="BG385" i="36"/>
  <c r="BA385" i="36" s="1"/>
  <c r="BD385" i="36" s="1"/>
  <c r="AY507" i="36"/>
  <c r="BE507" i="36" s="1"/>
  <c r="AO51" i="36"/>
  <c r="AQ51" i="36" s="1"/>
  <c r="AM51" i="36"/>
  <c r="AU51" i="36" s="1"/>
  <c r="AP51" i="36"/>
  <c r="AZ51" i="36"/>
  <c r="BB51" i="36"/>
  <c r="AG462" i="36"/>
  <c r="AR462" i="36" s="1"/>
  <c r="BG462" i="36"/>
  <c r="BA462" i="36" s="1"/>
  <c r="BD462" i="36" s="1"/>
  <c r="BB50" i="36"/>
  <c r="AZ50" i="36"/>
  <c r="AP50" i="36"/>
  <c r="AM50" i="36"/>
  <c r="AU50" i="36" s="1"/>
  <c r="AO50" i="36"/>
  <c r="AQ50" i="36" s="1"/>
  <c r="AG309" i="36"/>
  <c r="AR309" i="36" s="1"/>
  <c r="BG309" i="36"/>
  <c r="BA309" i="36" s="1"/>
  <c r="BD309" i="36" s="1"/>
  <c r="AY381" i="36"/>
  <c r="BE381" i="36" s="1"/>
  <c r="AY430" i="36"/>
  <c r="BE430" i="36" s="1"/>
  <c r="BG46" i="36"/>
  <c r="BA46" i="36" s="1"/>
  <c r="BD46" i="36" s="1"/>
  <c r="AG46" i="36"/>
  <c r="AG138" i="36"/>
  <c r="BG138" i="36"/>
  <c r="BA138" i="36" s="1"/>
  <c r="BD138" i="36"/>
  <c r="AF430" i="36"/>
  <c r="AL430" i="36" s="1" a="1"/>
  <c r="AL430" i="36" s="1"/>
  <c r="AG159" i="36"/>
  <c r="BG159" i="36"/>
  <c r="BA159" i="36" s="1"/>
  <c r="BD159" i="36" s="1"/>
  <c r="AG548" i="36"/>
  <c r="AR548" i="36" s="1"/>
  <c r="BG548" i="36"/>
  <c r="BA548" i="36" s="1"/>
  <c r="BD548" i="36" s="1"/>
  <c r="BG486" i="36"/>
  <c r="BA486" i="36" s="1"/>
  <c r="BD486" i="36" s="1"/>
  <c r="AG486" i="36"/>
  <c r="AY341" i="36"/>
  <c r="BE341" i="36" s="1"/>
  <c r="AY310" i="36"/>
  <c r="BE310" i="36" s="1"/>
  <c r="AI525" i="36"/>
  <c r="AJ525" i="36"/>
  <c r="BH525" i="36"/>
  <c r="AH525" i="36"/>
  <c r="AN525" i="36"/>
  <c r="BX525" i="36"/>
  <c r="AY64" i="36"/>
  <c r="BE64" i="36" s="1"/>
  <c r="AO73" i="36"/>
  <c r="AQ73" i="36" s="1"/>
  <c r="AP73" i="36"/>
  <c r="AG471" i="36"/>
  <c r="AR471" i="36" s="1"/>
  <c r="BG471" i="36"/>
  <c r="BA471" i="36" s="1"/>
  <c r="BD471" i="36" s="1"/>
  <c r="AG308" i="36"/>
  <c r="BG308" i="36"/>
  <c r="BA308" i="36" s="1"/>
  <c r="BD308" i="36" s="1"/>
  <c r="AG178" i="36"/>
  <c r="AR178" i="36" s="1"/>
  <c r="BG178" i="36"/>
  <c r="BA178" i="36" s="1"/>
  <c r="BD178" i="36" s="1"/>
  <c r="BG298" i="36"/>
  <c r="BA298" i="36" s="1"/>
  <c r="BD298" i="36" s="1"/>
  <c r="AG298" i="36"/>
  <c r="AR298" i="36" s="1"/>
  <c r="BG153" i="36"/>
  <c r="BA153" i="36" s="1"/>
  <c r="BB153" i="36" s="1"/>
  <c r="AG153" i="36"/>
  <c r="AR153" i="36" s="1"/>
  <c r="AG257" i="36"/>
  <c r="AR257" i="36" s="1"/>
  <c r="BG257" i="36"/>
  <c r="BA257" i="36" s="1"/>
  <c r="BD257" i="36" s="1"/>
  <c r="AF401" i="36"/>
  <c r="AL401" i="36" s="1" a="1"/>
  <c r="AL401" i="36" s="1"/>
  <c r="AG160" i="36"/>
  <c r="BG160" i="36"/>
  <c r="BA160" i="36" s="1"/>
  <c r="BD160" i="36" s="1"/>
  <c r="AG344" i="36"/>
  <c r="BG344" i="36"/>
  <c r="BA344" i="36" s="1"/>
  <c r="BD344" i="36" s="1"/>
  <c r="BG76" i="36"/>
  <c r="BA76" i="36" s="1"/>
  <c r="AG76" i="36"/>
  <c r="AR76" i="36" s="1"/>
  <c r="AP29" i="36"/>
  <c r="AO29" i="36"/>
  <c r="AQ29" i="36" s="1"/>
  <c r="AP115" i="36"/>
  <c r="AO115" i="36"/>
  <c r="AQ115" i="36" s="1"/>
  <c r="AG144" i="36"/>
  <c r="BG144" i="36"/>
  <c r="BA144" i="36" s="1"/>
  <c r="BD144" i="36" s="1"/>
  <c r="AG179" i="36"/>
  <c r="BG179" i="36"/>
  <c r="BA179" i="36" s="1"/>
  <c r="BD179" i="36" s="1"/>
  <c r="AG320" i="36"/>
  <c r="AR320" i="36" s="1"/>
  <c r="BG320" i="36"/>
  <c r="BA320" i="36" s="1"/>
  <c r="BD320" i="36" s="1"/>
  <c r="AY274" i="36"/>
  <c r="BE274" i="36" s="1"/>
  <c r="AF274" i="36"/>
  <c r="AL274" i="36" s="1" a="1"/>
  <c r="AL274" i="36" s="1"/>
  <c r="AG409" i="36"/>
  <c r="AR409" i="36" s="1"/>
  <c r="BG409" i="36"/>
  <c r="BA409" i="36" s="1"/>
  <c r="BD409" i="36" s="1"/>
  <c r="AG508" i="36"/>
  <c r="BG508" i="36"/>
  <c r="BA508" i="36" s="1"/>
  <c r="BD508" i="36" s="1"/>
  <c r="BG31" i="36"/>
  <c r="BA31" i="36" s="1"/>
  <c r="BD31" i="36" s="1"/>
  <c r="AG31" i="36"/>
  <c r="AR31" i="36" s="1"/>
  <c r="BG436" i="36"/>
  <c r="BA436" i="36" s="1"/>
  <c r="AG436" i="36"/>
  <c r="AY292" i="36"/>
  <c r="BE292" i="36" s="1"/>
  <c r="AG353" i="36"/>
  <c r="AR353" i="36" s="1"/>
  <c r="BG353" i="36"/>
  <c r="BA353" i="36" s="1"/>
  <c r="BD353" i="36" s="1"/>
  <c r="AY163" i="36"/>
  <c r="BE163" i="36" s="1"/>
  <c r="BX491" i="36"/>
  <c r="AG348" i="36"/>
  <c r="BG348" i="36"/>
  <c r="BA348" i="36" s="1"/>
  <c r="BD348" i="36" s="1"/>
  <c r="BG529" i="36"/>
  <c r="BA529" i="36" s="1"/>
  <c r="BD529" i="36" s="1"/>
  <c r="AG529" i="36"/>
  <c r="AR529" i="36" s="1"/>
  <c r="AG75" i="36"/>
  <c r="AR75" i="36" s="1"/>
  <c r="BG75" i="36"/>
  <c r="BA75" i="36" s="1"/>
  <c r="BG256" i="36"/>
  <c r="BA256" i="36" s="1"/>
  <c r="BD256" i="36" s="1"/>
  <c r="AG256" i="36"/>
  <c r="AR256" i="36" s="1"/>
  <c r="BG346" i="36"/>
  <c r="BA346" i="36" s="1"/>
  <c r="BD346" i="36" s="1"/>
  <c r="AG346" i="36"/>
  <c r="AY266" i="36"/>
  <c r="BE266" i="36" s="1"/>
  <c r="AY366" i="36"/>
  <c r="BE366" i="36" s="1"/>
  <c r="AG102" i="36"/>
  <c r="AR102" i="36" s="1"/>
  <c r="BG102" i="36"/>
  <c r="BA102" i="36" s="1"/>
  <c r="BD102" i="36" s="1"/>
  <c r="AG109" i="36"/>
  <c r="AR109" i="36" s="1"/>
  <c r="BG109" i="36"/>
  <c r="BA109" i="36" s="1"/>
  <c r="BD109" i="36" s="1"/>
  <c r="AG223" i="36"/>
  <c r="BG223" i="36"/>
  <c r="BA223" i="36" s="1"/>
  <c r="BD223" i="36" s="1"/>
  <c r="BG161" i="36"/>
  <c r="BA161" i="36" s="1"/>
  <c r="BD161" i="36" s="1"/>
  <c r="AG161" i="36"/>
  <c r="AR161" i="36" s="1"/>
  <c r="AO211" i="36"/>
  <c r="AQ211" i="36" s="1"/>
  <c r="AP211" i="36"/>
  <c r="AY473" i="36"/>
  <c r="BE473" i="36" s="1"/>
  <c r="BG458" i="36"/>
  <c r="BA458" i="36" s="1"/>
  <c r="AG458" i="36"/>
  <c r="AR458" i="36" s="1"/>
  <c r="BG162" i="36"/>
  <c r="BA162" i="36" s="1"/>
  <c r="BD162" i="36" s="1"/>
  <c r="BG389" i="36"/>
  <c r="BA389" i="36" s="1"/>
  <c r="BD389" i="36" s="1"/>
  <c r="AG389" i="36"/>
  <c r="AY478" i="36"/>
  <c r="BE478" i="36" s="1"/>
  <c r="BB125" i="36"/>
  <c r="AZ125" i="36"/>
  <c r="AO125" i="36"/>
  <c r="AQ125" i="36" s="1"/>
  <c r="AM125" i="36"/>
  <c r="AU125" i="36" s="1"/>
  <c r="AP125" i="36"/>
  <c r="AG536" i="36"/>
  <c r="AR536" i="36" s="1"/>
  <c r="BG536" i="36"/>
  <c r="BA536" i="36" s="1"/>
  <c r="BD536" i="36" s="1"/>
  <c r="BG384" i="36"/>
  <c r="BA384" i="36" s="1"/>
  <c r="BD384" i="36" s="1"/>
  <c r="AG384" i="36"/>
  <c r="AG392" i="36"/>
  <c r="AR392" i="36" s="1"/>
  <c r="BG392" i="36"/>
  <c r="BA392" i="36" s="1"/>
  <c r="BD392" i="36" s="1"/>
  <c r="AY328" i="36"/>
  <c r="BE328" i="36" s="1"/>
  <c r="AH535" i="36"/>
  <c r="AJ535" i="36"/>
  <c r="AI535" i="36"/>
  <c r="AN535" i="36"/>
  <c r="BX535" i="36"/>
  <c r="BG311" i="36"/>
  <c r="BA311" i="36" s="1"/>
  <c r="BD311" i="36" s="1"/>
  <c r="AG311" i="36"/>
  <c r="AY463" i="36"/>
  <c r="BE463" i="36" s="1"/>
  <c r="AY44" i="36"/>
  <c r="BE44" i="36" s="1"/>
  <c r="BB236" i="36"/>
  <c r="AZ236" i="36"/>
  <c r="AM236" i="36"/>
  <c r="AU236" i="36" s="1"/>
  <c r="AO236" i="36"/>
  <c r="AQ236" i="36" s="1"/>
  <c r="AP236" i="36"/>
  <c r="AY149" i="36"/>
  <c r="BE149" i="36" s="1"/>
  <c r="BG96" i="36"/>
  <c r="BA96" i="36" s="1"/>
  <c r="BD96" i="36" s="1"/>
  <c r="AG96" i="36"/>
  <c r="BG415" i="36"/>
  <c r="BA415" i="36" s="1"/>
  <c r="BD415" i="36" s="1"/>
  <c r="AY275" i="36"/>
  <c r="BE275" i="36" s="1"/>
  <c r="AG334" i="36"/>
  <c r="BG334" i="36"/>
  <c r="BA334" i="36" s="1"/>
  <c r="BD334" i="36" s="1"/>
  <c r="AG510" i="36"/>
  <c r="AR510" i="36" s="1"/>
  <c r="BG510" i="36"/>
  <c r="BA510" i="36" s="1"/>
  <c r="BD510" i="36" s="1"/>
  <c r="AF325" i="36"/>
  <c r="AL325" i="36" s="1" a="1"/>
  <c r="AL325" i="36" s="1"/>
  <c r="AY264" i="36"/>
  <c r="BE264" i="36" s="1"/>
  <c r="AY379" i="36"/>
  <c r="BE379" i="36" s="1"/>
  <c r="AF379" i="36"/>
  <c r="AL379" i="36" s="1" a="1"/>
  <c r="AL379" i="36" s="1"/>
  <c r="AF64" i="36"/>
  <c r="AL64" i="36" s="1" a="1"/>
  <c r="AL64" i="36" s="1"/>
  <c r="BG496" i="36"/>
  <c r="BA496" i="36" s="1"/>
  <c r="BD496" i="36" s="1"/>
  <c r="AG496" i="36"/>
  <c r="AR496" i="36" s="1"/>
  <c r="AM133" i="36"/>
  <c r="AU133" i="36" s="1"/>
  <c r="AO133" i="36"/>
  <c r="AQ133" i="36" s="1"/>
  <c r="AZ133" i="36"/>
  <c r="AP133" i="36"/>
  <c r="BB133" i="36"/>
  <c r="AO218" i="36"/>
  <c r="AQ218" i="36" s="1"/>
  <c r="AP218" i="36"/>
  <c r="BG221" i="36"/>
  <c r="BA221" i="36" s="1"/>
  <c r="BD221" i="36" s="1"/>
  <c r="AG221" i="36"/>
  <c r="AG350" i="36"/>
  <c r="AR350" i="36" s="1"/>
  <c r="BG350" i="36"/>
  <c r="BA350" i="36" s="1"/>
  <c r="BD350" i="36" s="1"/>
  <c r="AG282" i="36"/>
  <c r="AR282" i="36" s="1"/>
  <c r="BG282" i="36"/>
  <c r="BA282" i="36" s="1"/>
  <c r="BD282" i="36" s="1"/>
  <c r="BG81" i="36"/>
  <c r="BA81" i="36" s="1"/>
  <c r="BD81" i="36" s="1"/>
  <c r="AG81" i="36"/>
  <c r="AR81" i="36" s="1"/>
  <c r="BG197" i="36"/>
  <c r="BA197" i="36" s="1"/>
  <c r="AG499" i="36"/>
  <c r="AR499" i="36" s="1"/>
  <c r="BG499" i="36"/>
  <c r="BA499" i="36" s="1"/>
  <c r="BD499" i="36"/>
  <c r="BG152" i="36"/>
  <c r="BA152" i="36" s="1"/>
  <c r="BB152" i="36" s="1"/>
  <c r="AG152" i="36"/>
  <c r="AR152" i="36" s="1"/>
  <c r="BG112" i="36"/>
  <c r="BA112" i="36" s="1"/>
  <c r="AZ53" i="36"/>
  <c r="AM53" i="36"/>
  <c r="AU53" i="36" s="1"/>
  <c r="BB53" i="36"/>
  <c r="AO53" i="36"/>
  <c r="AQ53" i="36" s="1"/>
  <c r="AP53" i="36"/>
  <c r="BG154" i="36"/>
  <c r="BA154" i="36" s="1"/>
  <c r="BB154" i="36" s="1"/>
  <c r="AG154" i="36"/>
  <c r="AR154" i="36" s="1"/>
  <c r="AG432" i="36"/>
  <c r="AR432" i="36" s="1"/>
  <c r="BG432" i="36"/>
  <c r="BA432" i="36" s="1"/>
  <c r="BD432" i="36" s="1"/>
  <c r="AG287" i="36"/>
  <c r="BG287" i="36"/>
  <c r="BA287" i="36" s="1"/>
  <c r="BD287" i="36" s="1"/>
  <c r="AY141" i="36"/>
  <c r="BE141" i="36" s="1"/>
  <c r="AG294" i="36"/>
  <c r="AR294" i="36" s="1"/>
  <c r="BG294" i="36"/>
  <c r="BA294" i="36" s="1"/>
  <c r="BD294" i="36"/>
  <c r="AY450" i="36"/>
  <c r="BE450" i="36" s="1"/>
  <c r="BG428" i="36"/>
  <c r="BA428" i="36" s="1"/>
  <c r="BD428" i="36" s="1"/>
  <c r="AG428" i="36"/>
  <c r="AF42" i="36"/>
  <c r="AL42" i="36" s="1" a="1"/>
  <c r="AL42" i="36" s="1"/>
  <c r="BB47" i="36"/>
  <c r="AO47" i="36"/>
  <c r="AQ47" i="36" s="1"/>
  <c r="AP47" i="36"/>
  <c r="AZ47" i="36"/>
  <c r="AM47" i="36"/>
  <c r="AU47" i="36" s="1"/>
  <c r="BG71" i="36"/>
  <c r="BA71" i="36" s="1"/>
  <c r="BD71" i="36" s="1"/>
  <c r="AG71" i="36"/>
  <c r="AR71" i="36" s="1"/>
  <c r="AG302" i="36"/>
  <c r="AR302" i="36" s="1"/>
  <c r="BG302" i="36"/>
  <c r="BA302" i="36" s="1"/>
  <c r="BD302" i="36" s="1"/>
  <c r="BG183" i="36"/>
  <c r="BA183" i="36" s="1"/>
  <c r="BD183" i="36" s="1"/>
  <c r="AG183" i="36"/>
  <c r="AR183" i="36" s="1"/>
  <c r="BG173" i="36"/>
  <c r="BA173" i="36" s="1"/>
  <c r="BD173" i="36" s="1"/>
  <c r="AG173" i="36"/>
  <c r="AR173" i="36" s="1"/>
  <c r="AG214" i="36"/>
  <c r="BG214" i="36"/>
  <c r="BA214" i="36" s="1"/>
  <c r="BD214" i="36" s="1"/>
  <c r="AJ365" i="36"/>
  <c r="AN365" i="36"/>
  <c r="BH365" i="36"/>
  <c r="BX365" i="36"/>
  <c r="AH365" i="36"/>
  <c r="AI365" i="36"/>
  <c r="AF292" i="36"/>
  <c r="AL292" i="36" s="1" a="1"/>
  <c r="AL292" i="36" s="1"/>
  <c r="AY80" i="36"/>
  <c r="BE80" i="36" s="1"/>
  <c r="BG105" i="36"/>
  <c r="BA105" i="36" s="1"/>
  <c r="BD105" i="36" s="1"/>
  <c r="AG105" i="36"/>
  <c r="BG441" i="36"/>
  <c r="BA441" i="36" s="1"/>
  <c r="AG441" i="36"/>
  <c r="AR441" i="36" s="1"/>
  <c r="AF141" i="36"/>
  <c r="AL141" i="36" s="1" a="1"/>
  <c r="AL141" i="36" s="1"/>
  <c r="BB245" i="36"/>
  <c r="AZ245" i="36"/>
  <c r="AM245" i="36"/>
  <c r="AU245" i="36" s="1"/>
  <c r="AO245" i="36"/>
  <c r="AQ245" i="36" s="1"/>
  <c r="AP245" i="36"/>
  <c r="AF366" i="36"/>
  <c r="AL366" i="36" s="1" a="1"/>
  <c r="AL366" i="36" s="1"/>
  <c r="AM134" i="36"/>
  <c r="AU134" i="36" s="1"/>
  <c r="BB134" i="36"/>
  <c r="AP134" i="36"/>
  <c r="AO134" i="36"/>
  <c r="AQ134" i="36" s="1"/>
  <c r="AZ134" i="36"/>
  <c r="BG426" i="36"/>
  <c r="BA426" i="36" s="1"/>
  <c r="BD426" i="36" s="1"/>
  <c r="AG426" i="36"/>
  <c r="AR426" i="36" s="1"/>
  <c r="AG438" i="36"/>
  <c r="BG438" i="36"/>
  <c r="BA438" i="36" s="1"/>
  <c r="AF473" i="36"/>
  <c r="AL473" i="36" s="1" a="1"/>
  <c r="AL473" i="36" s="1"/>
  <c r="AY466" i="36"/>
  <c r="BE466" i="36" s="1"/>
  <c r="AG195" i="36"/>
  <c r="BG195" i="36"/>
  <c r="BA195" i="36" s="1"/>
  <c r="BB195" i="36" s="1"/>
  <c r="BX40" i="36"/>
  <c r="AN40" i="36"/>
  <c r="AH40" i="36"/>
  <c r="BH40" i="36"/>
  <c r="AI40" i="36"/>
  <c r="AJ40" i="36"/>
  <c r="AF507" i="36"/>
  <c r="AL507" i="36" s="1" a="1"/>
  <c r="AL507" i="36" s="1"/>
  <c r="AG162" i="36"/>
  <c r="AR162" i="36" s="1"/>
  <c r="AO206" i="36"/>
  <c r="AQ206" i="36" s="1"/>
  <c r="AP206" i="36"/>
  <c r="AF478" i="36"/>
  <c r="AL478" i="36" s="1" a="1"/>
  <c r="AL478" i="36" s="1"/>
  <c r="BG484" i="36"/>
  <c r="BA484" i="36" s="1"/>
  <c r="BD484" i="36" s="1"/>
  <c r="AG484" i="36"/>
  <c r="AR484" i="36" s="1"/>
  <c r="AG164" i="36"/>
  <c r="BG164" i="36"/>
  <c r="BA164" i="36" s="1"/>
  <c r="BD164" i="36" s="1"/>
  <c r="AG297" i="36"/>
  <c r="BG297" i="36"/>
  <c r="BA297" i="36" s="1"/>
  <c r="BD297" i="36" s="1"/>
  <c r="BG55" i="36"/>
  <c r="BA55" i="36" s="1"/>
  <c r="BD55" i="36" s="1"/>
  <c r="AG55" i="36"/>
  <c r="AY57" i="36"/>
  <c r="BE57" i="36" s="1"/>
  <c r="AG472" i="36"/>
  <c r="AR472" i="36" s="1"/>
  <c r="BG472" i="36"/>
  <c r="BA472" i="36" s="1"/>
  <c r="BD472" i="36" s="1"/>
  <c r="AG77" i="36"/>
  <c r="AR77" i="36" s="1"/>
  <c r="BG77" i="36"/>
  <c r="BA77" i="36" s="1"/>
  <c r="BD77" i="36" s="1"/>
  <c r="AF449" i="36"/>
  <c r="AL449" i="36" s="1" a="1"/>
  <c r="AL449" i="36" s="1"/>
  <c r="AG485" i="36"/>
  <c r="BG485" i="36"/>
  <c r="BA485" i="36" s="1"/>
  <c r="BD485" i="36" s="1"/>
  <c r="AF524" i="36"/>
  <c r="AL524" i="36" s="1" a="1"/>
  <c r="AL524" i="36" s="1"/>
  <c r="AF494" i="36"/>
  <c r="AL494" i="36" s="1" a="1"/>
  <c r="AL494" i="36" s="1"/>
  <c r="AF310" i="36"/>
  <c r="AL310" i="36" s="1" a="1"/>
  <c r="AL310" i="36" s="1"/>
  <c r="AG185" i="36"/>
  <c r="AR185" i="36" s="1"/>
  <c r="BG185" i="36"/>
  <c r="BA185" i="36" s="1"/>
  <c r="BD185" i="36" s="1"/>
  <c r="AY525" i="36"/>
  <c r="BE525" i="36" s="1"/>
  <c r="AY427" i="36"/>
  <c r="BE427" i="36" s="1"/>
  <c r="BG118" i="36"/>
  <c r="BA118" i="36" s="1"/>
  <c r="BD118" i="36" s="1"/>
  <c r="AG118" i="36"/>
  <c r="AY90" i="36"/>
  <c r="BE90" i="36" s="1"/>
  <c r="BG119" i="36"/>
  <c r="BA119" i="36" s="1"/>
  <c r="BD119" i="36" s="1"/>
  <c r="AG119" i="36"/>
  <c r="AR119" i="36" s="1"/>
  <c r="AG357" i="36"/>
  <c r="BG357" i="36"/>
  <c r="BA357" i="36" s="1"/>
  <c r="BD357" i="36" s="1"/>
  <c r="AY382" i="36"/>
  <c r="BE382" i="36" s="1"/>
  <c r="AY363" i="36"/>
  <c r="BE363" i="36" s="1"/>
  <c r="AF363" i="36"/>
  <c r="AL363" i="36" s="1" a="1"/>
  <c r="AL363" i="36" s="1"/>
  <c r="BG352" i="36"/>
  <c r="BA352" i="36" s="1"/>
  <c r="BD352" i="36" s="1"/>
  <c r="AG352" i="36"/>
  <c r="AF518" i="36"/>
  <c r="AL518" i="36" s="1" a="1"/>
  <c r="AL518" i="36" s="1"/>
  <c r="AY268" i="36"/>
  <c r="BE268" i="36" s="1"/>
  <c r="AO210" i="36"/>
  <c r="AQ210" i="36" s="1"/>
  <c r="AP210" i="36"/>
  <c r="AG315" i="36"/>
  <c r="BG315" i="36"/>
  <c r="BA315" i="36" s="1"/>
  <c r="AG470" i="36"/>
  <c r="AR470" i="36" s="1"/>
  <c r="AF470" i="36"/>
  <c r="AL470" i="36" s="1" a="1"/>
  <c r="AL470" i="36" s="1"/>
  <c r="BG470" i="36"/>
  <c r="BA470" i="36" s="1"/>
  <c r="BD470" i="36" s="1"/>
  <c r="AG300" i="36"/>
  <c r="BG300" i="36"/>
  <c r="BA300" i="36" s="1"/>
  <c r="BD300" i="36" s="1"/>
  <c r="AO213" i="36"/>
  <c r="AQ213" i="36" s="1"/>
  <c r="AP213" i="36"/>
  <c r="AG285" i="36"/>
  <c r="AR285" i="36" s="1"/>
  <c r="BG285" i="36"/>
  <c r="BA285" i="36" s="1"/>
  <c r="BD285" i="36" s="1"/>
  <c r="AG337" i="36"/>
  <c r="AR337" i="36" s="1"/>
  <c r="BG337" i="36"/>
  <c r="BA337" i="36" s="1"/>
  <c r="BD337" i="36" s="1"/>
  <c r="BG168" i="36"/>
  <c r="BA168" i="36" s="1"/>
  <c r="BD168" i="36" s="1"/>
  <c r="AG168" i="36"/>
  <c r="AG38" i="36"/>
  <c r="BG38" i="36"/>
  <c r="BA38" i="36" s="1"/>
  <c r="BD38" i="36" s="1"/>
  <c r="BG52" i="36"/>
  <c r="BA52" i="36" s="1"/>
  <c r="BD52" i="36" s="1"/>
  <c r="AG52" i="36"/>
  <c r="AG79" i="36"/>
  <c r="AR79" i="36" s="1"/>
  <c r="BG79" i="36"/>
  <c r="BA79" i="36" s="1"/>
  <c r="BD79" i="36" s="1"/>
  <c r="AG448" i="36"/>
  <c r="AR448" i="36" s="1"/>
  <c r="BG448" i="36"/>
  <c r="BA448" i="36" s="1"/>
  <c r="AO35" i="36"/>
  <c r="AQ35" i="36" s="1"/>
  <c r="AP35" i="36"/>
  <c r="AM35" i="36"/>
  <c r="AU35" i="36" s="1"/>
  <c r="BB35" i="36"/>
  <c r="AZ35" i="36"/>
  <c r="AG400" i="36"/>
  <c r="BG400" i="36"/>
  <c r="BA400" i="36" s="1"/>
  <c r="BD400" i="36" s="1"/>
  <c r="AG364" i="36"/>
  <c r="BG364" i="36"/>
  <c r="BA364" i="36" s="1"/>
  <c r="BD364" i="36" s="1"/>
  <c r="AO45" i="36"/>
  <c r="AQ45" i="36" s="1"/>
  <c r="AP45" i="36"/>
  <c r="BB45" i="36"/>
  <c r="AZ45" i="36"/>
  <c r="AM45" i="36"/>
  <c r="AU45" i="36" s="1"/>
  <c r="AG327" i="36"/>
  <c r="AR327" i="36" s="1"/>
  <c r="BG327" i="36"/>
  <c r="BA327" i="36" s="1"/>
  <c r="BD327" i="36" s="1"/>
  <c r="AF327" i="36"/>
  <c r="AL327" i="36" s="1" a="1"/>
  <c r="AL327" i="36" s="1"/>
  <c r="AF319" i="36"/>
  <c r="AL319" i="36" s="1" a="1"/>
  <c r="AL319" i="36" s="1"/>
  <c r="AY319" i="36"/>
  <c r="BE319" i="36" s="1"/>
  <c r="BG295" i="36"/>
  <c r="BA295" i="36" s="1"/>
  <c r="BD295" i="36" s="1"/>
  <c r="AG295" i="36"/>
  <c r="AR295" i="36" s="1"/>
  <c r="BG291" i="36"/>
  <c r="BA291" i="36" s="1"/>
  <c r="BD291" i="36" s="1"/>
  <c r="AG291" i="36"/>
  <c r="AY318" i="36"/>
  <c r="BE318" i="36" s="1"/>
  <c r="AG456" i="36"/>
  <c r="AR456" i="36" s="1"/>
  <c r="BG456" i="36"/>
  <c r="BA456" i="36" s="1"/>
  <c r="BD456" i="36" s="1"/>
  <c r="AF163" i="36"/>
  <c r="AL163" i="36" s="1" a="1"/>
  <c r="AL163" i="36" s="1"/>
  <c r="AN358" i="36"/>
  <c r="AJ358" i="36"/>
  <c r="AI358" i="36"/>
  <c r="BH358" i="36"/>
  <c r="AH358" i="36"/>
  <c r="BX358" i="36"/>
  <c r="AY535" i="36"/>
  <c r="BE535" i="36" s="1"/>
  <c r="AY491" i="36"/>
  <c r="BE491" i="36" s="1"/>
  <c r="AG395" i="36"/>
  <c r="BG395" i="36"/>
  <c r="BA395" i="36" s="1"/>
  <c r="AG483" i="36"/>
  <c r="BG483" i="36"/>
  <c r="BA483" i="36" s="1"/>
  <c r="BD483" i="36" s="1"/>
  <c r="BG546" i="36"/>
  <c r="BA546" i="36" s="1"/>
  <c r="BD546" i="36" s="1"/>
  <c r="AG546" i="36"/>
  <c r="AR546" i="36" s="1"/>
  <c r="AG332" i="36"/>
  <c r="AR332" i="36" s="1"/>
  <c r="BG332" i="36"/>
  <c r="BA332" i="36" s="1"/>
  <c r="BD332" i="36" s="1"/>
  <c r="AZ246" i="36"/>
  <c r="AM246" i="36"/>
  <c r="AU246" i="36" s="1"/>
  <c r="AO246" i="36"/>
  <c r="AQ246" i="36" s="1"/>
  <c r="AP246" i="36"/>
  <c r="BB246" i="36"/>
  <c r="BG405" i="36"/>
  <c r="BA405" i="36" s="1"/>
  <c r="BD405" i="36" s="1"/>
  <c r="AG405" i="36"/>
  <c r="AR405" i="36" s="1"/>
  <c r="AF427" i="36"/>
  <c r="AL427" i="36" s="1" a="1"/>
  <c r="AL427" i="36" s="1"/>
  <c r="AG411" i="36"/>
  <c r="BG411" i="36"/>
  <c r="BA411" i="36" s="1"/>
  <c r="BD411" i="36" s="1"/>
  <c r="BH504" i="36"/>
  <c r="AF457" i="36"/>
  <c r="AL457" i="36" s="1" a="1"/>
  <c r="AL457" i="36" s="1"/>
  <c r="N46" i="28"/>
  <c r="N30" i="28"/>
  <c r="N26" i="28"/>
  <c r="O47" i="28"/>
  <c r="O43" i="28"/>
  <c r="O39" i="28"/>
  <c r="O31" i="28"/>
  <c r="O46" i="28"/>
  <c r="O42" i="28"/>
  <c r="O38" i="28"/>
  <c r="O34" i="28"/>
  <c r="O30" i="28"/>
  <c r="O26" i="28"/>
  <c r="O22" i="28"/>
  <c r="N42" i="28"/>
  <c r="N38" i="28"/>
  <c r="N34" i="28"/>
  <c r="N22" i="28"/>
  <c r="O35" i="28"/>
  <c r="O27" i="28"/>
  <c r="O23" i="28"/>
  <c r="N47" i="28"/>
  <c r="N43" i="28"/>
  <c r="N39" i="28"/>
  <c r="N35" i="28"/>
  <c r="N31" i="28"/>
  <c r="N27" i="28"/>
  <c r="N23" i="28"/>
  <c r="O33" i="28"/>
  <c r="O24" i="28"/>
  <c r="N33" i="28"/>
  <c r="N24" i="28"/>
  <c r="O45" i="28"/>
  <c r="N45" i="28"/>
  <c r="O36" i="28"/>
  <c r="N36" i="28"/>
  <c r="O29" i="28"/>
  <c r="N29" i="28"/>
  <c r="O20" i="28"/>
  <c r="N20" i="28"/>
  <c r="O48" i="28"/>
  <c r="N48" i="28"/>
  <c r="O41" i="28"/>
  <c r="N41" i="28"/>
  <c r="O32" i="28"/>
  <c r="O25" i="28"/>
  <c r="O44" i="28"/>
  <c r="O37" i="28"/>
  <c r="N44" i="28"/>
  <c r="N32" i="28"/>
  <c r="N25" i="28"/>
  <c r="N37" i="28"/>
  <c r="O28" i="28"/>
  <c r="O21" i="28"/>
  <c r="O49" i="28"/>
  <c r="N28" i="28"/>
  <c r="N21" i="28"/>
  <c r="N49" i="28"/>
  <c r="O40" i="28"/>
  <c r="N40" i="28"/>
  <c r="F23" i="29"/>
  <c r="F17" i="29"/>
  <c r="F41" i="29"/>
  <c r="F32" i="29"/>
  <c r="F44" i="29"/>
  <c r="F20" i="29"/>
  <c r="F37" i="29"/>
  <c r="F12" i="29"/>
  <c r="F28" i="29"/>
  <c r="F11" i="29"/>
  <c r="F36" i="29"/>
  <c r="F33" i="29"/>
  <c r="F27" i="29"/>
  <c r="F45" i="29"/>
  <c r="F38" i="29"/>
  <c r="F35" i="29"/>
  <c r="F24" i="29"/>
  <c r="F21" i="29"/>
  <c r="F19" i="29"/>
  <c r="F46" i="29"/>
  <c r="F15" i="29"/>
  <c r="F39" i="29"/>
  <c r="F14" i="29"/>
  <c r="F30" i="29"/>
  <c r="F26" i="29"/>
  <c r="F10" i="29"/>
  <c r="F22" i="29"/>
  <c r="F18" i="29"/>
  <c r="F42" i="29"/>
  <c r="F47" i="29"/>
  <c r="F13" i="29"/>
  <c r="F29" i="29"/>
  <c r="F43" i="29"/>
  <c r="F31" i="29"/>
  <c r="F40" i="29"/>
  <c r="F34" i="29"/>
  <c r="F25" i="29"/>
  <c r="N23" i="29"/>
  <c r="O24" i="29"/>
  <c r="O20" i="29"/>
  <c r="O23" i="29"/>
  <c r="N24" i="29"/>
  <c r="N20" i="29"/>
  <c r="O22" i="29"/>
  <c r="N22" i="29"/>
  <c r="O21" i="29"/>
  <c r="N21" i="29"/>
  <c r="AF392" i="37" l="1"/>
  <c r="AL392" i="37" s="1" a="1"/>
  <c r="AL392" i="37" s="1"/>
  <c r="AL44" i="37" a="1"/>
  <c r="AL44" i="37" s="1"/>
  <c r="BH44" i="37" s="1"/>
  <c r="BX44" i="37"/>
  <c r="AN44" i="37"/>
  <c r="AJ44" i="37"/>
  <c r="AI44" i="37"/>
  <c r="AH44" i="37"/>
  <c r="AI318" i="37"/>
  <c r="AJ280" i="37"/>
  <c r="AI159" i="37"/>
  <c r="BX439" i="37"/>
  <c r="BX316" i="37"/>
  <c r="AJ371" i="37"/>
  <c r="AN363" i="37"/>
  <c r="AI423" i="37"/>
  <c r="BX120" i="37"/>
  <c r="AJ372" i="37"/>
  <c r="AH318" i="37"/>
  <c r="BX280" i="37"/>
  <c r="AI548" i="37"/>
  <c r="AI439" i="37"/>
  <c r="AJ192" i="37"/>
  <c r="AN316" i="37"/>
  <c r="AJ145" i="37"/>
  <c r="AF211" i="37"/>
  <c r="AL211" i="37" s="1" a="1"/>
  <c r="AL211" i="37" s="1"/>
  <c r="BH211" i="37" s="1"/>
  <c r="BX371" i="37"/>
  <c r="AH363" i="37"/>
  <c r="AF266" i="37"/>
  <c r="AL266" i="37" s="1" a="1"/>
  <c r="AL266" i="37" s="1"/>
  <c r="BH266" i="37" s="1"/>
  <c r="AH423" i="37"/>
  <c r="AH120" i="37"/>
  <c r="AF148" i="37"/>
  <c r="AL148" i="37" s="1" a="1"/>
  <c r="AL148" i="37" s="1"/>
  <c r="BH148" i="37" s="1"/>
  <c r="BX318" i="37"/>
  <c r="AI280" i="37"/>
  <c r="AN548" i="37"/>
  <c r="AI316" i="37"/>
  <c r="AJ318" i="37"/>
  <c r="AJ548" i="37"/>
  <c r="AJ264" i="37"/>
  <c r="AL437" i="37" a="1"/>
  <c r="AL437" i="37" s="1"/>
  <c r="BH437" i="37" s="1"/>
  <c r="AH145" i="37"/>
  <c r="AJ439" i="37"/>
  <c r="AJ132" i="37"/>
  <c r="BX361" i="37"/>
  <c r="AJ401" i="37"/>
  <c r="AI145" i="37"/>
  <c r="BX363" i="37"/>
  <c r="AF466" i="37"/>
  <c r="AL466" i="37" s="1" a="1"/>
  <c r="AL466" i="37" s="1"/>
  <c r="BH466" i="37" s="1"/>
  <c r="AF350" i="37"/>
  <c r="AL350" i="37" s="1" a="1"/>
  <c r="AL350" i="37" s="1"/>
  <c r="BH350" i="37" s="1"/>
  <c r="AI120" i="37"/>
  <c r="AF428" i="37"/>
  <c r="AL428" i="37" s="1" a="1"/>
  <c r="AL428" i="37" s="1"/>
  <c r="BX264" i="37"/>
  <c r="AN204" i="37"/>
  <c r="AN508" i="37"/>
  <c r="AN280" i="37"/>
  <c r="AH316" i="37"/>
  <c r="AJ361" i="37"/>
  <c r="AH437" i="37"/>
  <c r="AH280" i="37"/>
  <c r="AH548" i="37"/>
  <c r="AN437" i="37"/>
  <c r="AN120" i="37"/>
  <c r="BX423" i="37"/>
  <c r="AJ120" i="37"/>
  <c r="AI412" i="37"/>
  <c r="AN264" i="37"/>
  <c r="AH204" i="37"/>
  <c r="BX497" i="37"/>
  <c r="AN497" i="37"/>
  <c r="AN439" i="37"/>
  <c r="AN371" i="37"/>
  <c r="AN318" i="37"/>
  <c r="AH159" i="37"/>
  <c r="BX372" i="37"/>
  <c r="AI363" i="37"/>
  <c r="AN423" i="37"/>
  <c r="AH412" i="37"/>
  <c r="AN134" i="37"/>
  <c r="BX204" i="37"/>
  <c r="AJ437" i="37"/>
  <c r="AL274" i="37" a="1"/>
  <c r="AL274" i="37" s="1"/>
  <c r="BH274" i="37" s="1"/>
  <c r="BX274" i="37"/>
  <c r="AJ274" i="37"/>
  <c r="AI274" i="37"/>
  <c r="AH274" i="37"/>
  <c r="AN274" i="37"/>
  <c r="AJ508" i="37"/>
  <c r="AN145" i="37"/>
  <c r="AN303" i="37"/>
  <c r="AI371" i="37"/>
  <c r="AN192" i="37"/>
  <c r="AI264" i="37"/>
  <c r="AF71" i="37"/>
  <c r="AL71" i="37" s="1" a="1"/>
  <c r="AL71" i="37" s="1"/>
  <c r="AF101" i="37"/>
  <c r="AL101" i="37" s="1" a="1"/>
  <c r="AL101" i="37" s="1"/>
  <c r="BH101" i="37" s="1"/>
  <c r="AF542" i="37"/>
  <c r="AL542" i="37" s="1" a="1"/>
  <c r="AL542" i="37" s="1"/>
  <c r="BH542" i="37" s="1"/>
  <c r="AF547" i="37"/>
  <c r="AL547" i="37" s="1" a="1"/>
  <c r="AL547" i="37" s="1"/>
  <c r="BH547" i="37" s="1"/>
  <c r="BX251" i="37"/>
  <c r="AF179" i="37"/>
  <c r="AL179" i="37" s="1" a="1"/>
  <c r="AL179" i="37" s="1"/>
  <c r="AF450" i="37"/>
  <c r="AL450" i="37" s="1" a="1"/>
  <c r="AL450" i="37" s="1"/>
  <c r="AF57" i="37"/>
  <c r="AL57" i="37" s="1" a="1"/>
  <c r="AL57" i="37" s="1"/>
  <c r="AJ412" i="37"/>
  <c r="AF407" i="37"/>
  <c r="AL407" i="37" s="1" a="1"/>
  <c r="AL407" i="37" s="1"/>
  <c r="AI134" i="37"/>
  <c r="AF78" i="37"/>
  <c r="AL78" i="37" s="1" a="1"/>
  <c r="AL78" i="37" s="1"/>
  <c r="AH264" i="37"/>
  <c r="AI204" i="37"/>
  <c r="BX145" i="37"/>
  <c r="AL249" i="37" a="1"/>
  <c r="AL249" i="37" s="1"/>
  <c r="BH249" i="37" s="1"/>
  <c r="AI249" i="37"/>
  <c r="BX249" i="37"/>
  <c r="AH249" i="37"/>
  <c r="AJ249" i="37"/>
  <c r="AN249" i="37"/>
  <c r="AN159" i="37"/>
  <c r="AN401" i="37"/>
  <c r="AH508" i="37"/>
  <c r="AN372" i="37"/>
  <c r="AI401" i="37"/>
  <c r="AH371" i="37"/>
  <c r="AI372" i="37"/>
  <c r="AJ363" i="37"/>
  <c r="AJ423" i="37"/>
  <c r="AF135" i="37"/>
  <c r="AL135" i="37" s="1" a="1"/>
  <c r="AL135" i="37" s="1"/>
  <c r="AI146" i="37"/>
  <c r="AF483" i="37"/>
  <c r="AL483" i="37" s="1" a="1"/>
  <c r="AL483" i="37" s="1"/>
  <c r="BH483" i="37" s="1"/>
  <c r="AF91" i="37"/>
  <c r="AL91" i="37" s="1" a="1"/>
  <c r="AL91" i="37" s="1"/>
  <c r="BH91" i="37" s="1"/>
  <c r="AN412" i="37"/>
  <c r="AF157" i="37"/>
  <c r="AL157" i="37" s="1" a="1"/>
  <c r="AL157" i="37" s="1"/>
  <c r="BH157" i="37" s="1"/>
  <c r="AN81" i="37"/>
  <c r="AH303" i="37"/>
  <c r="AH367" i="36"/>
  <c r="AH513" i="36"/>
  <c r="AN264" i="36"/>
  <c r="AY383" i="36"/>
  <c r="BE383" i="36" s="1"/>
  <c r="BX284" i="36"/>
  <c r="AF529" i="36"/>
  <c r="AL529" i="36" s="1" a="1"/>
  <c r="AL529" i="36" s="1"/>
  <c r="AY283" i="36"/>
  <c r="BE283" i="36" s="1"/>
  <c r="BX264" i="36"/>
  <c r="L428" i="40"/>
  <c r="L429" i="40"/>
  <c r="AI80" i="36"/>
  <c r="BX382" i="36"/>
  <c r="AY469" i="36"/>
  <c r="BE469" i="36" s="1"/>
  <c r="BX259" i="36"/>
  <c r="AN328" i="36"/>
  <c r="AG242" i="36"/>
  <c r="AR242" i="36" s="1"/>
  <c r="AJ264" i="36"/>
  <c r="AG155" i="36"/>
  <c r="AR155" i="36" s="1"/>
  <c r="BG242" i="36"/>
  <c r="BA242" i="36" s="1"/>
  <c r="BD242" i="36" s="1"/>
  <c r="AH264" i="36"/>
  <c r="BX305" i="36"/>
  <c r="AH258" i="36"/>
  <c r="AI253" i="36"/>
  <c r="AN399" i="36"/>
  <c r="AH253" i="36"/>
  <c r="BG186" i="36"/>
  <c r="BA186" i="36" s="1"/>
  <c r="BD186" i="36" s="1"/>
  <c r="BX226" i="36"/>
  <c r="AJ259" i="36"/>
  <c r="AI259" i="36"/>
  <c r="BX513" i="36"/>
  <c r="AI513" i="36"/>
  <c r="AH272" i="36"/>
  <c r="AI328" i="36"/>
  <c r="AF43" i="36"/>
  <c r="AI43" i="36" s="1"/>
  <c r="AL258" i="36" a="1"/>
  <c r="AL258" i="36" s="1"/>
  <c r="BH258" i="36" s="1"/>
  <c r="AI264" i="36"/>
  <c r="AY475" i="36"/>
  <c r="BE475" i="36" s="1"/>
  <c r="AG186" i="36"/>
  <c r="AR186" i="36" s="1"/>
  <c r="AN80" i="36"/>
  <c r="AH259" i="36"/>
  <c r="AH305" i="36"/>
  <c r="AH93" i="36"/>
  <c r="BX80" i="36"/>
  <c r="AJ328" i="36"/>
  <c r="AN258" i="36"/>
  <c r="BX328" i="36"/>
  <c r="AJ143" i="36"/>
  <c r="AJ513" i="36"/>
  <c r="BG27" i="36"/>
  <c r="BA27" i="36" s="1"/>
  <c r="BB27" i="36" s="1"/>
  <c r="BX272" i="36"/>
  <c r="AH328" i="36"/>
  <c r="BX258" i="36"/>
  <c r="AF220" i="36"/>
  <c r="AN220" i="36" s="1"/>
  <c r="BG194" i="36"/>
  <c r="BA194" i="36" s="1"/>
  <c r="BB194" i="36" s="1"/>
  <c r="BG26" i="36"/>
  <c r="BA26" i="36" s="1"/>
  <c r="BB26" i="36" s="1"/>
  <c r="AF369" i="36"/>
  <c r="AL369" i="36" s="1" a="1"/>
  <c r="AL369" i="36" s="1"/>
  <c r="BH369" i="36" s="1"/>
  <c r="AN305" i="36"/>
  <c r="AI418" i="36"/>
  <c r="AJ59" i="36"/>
  <c r="AF499" i="36"/>
  <c r="AL499" i="36" s="1" a="1"/>
  <c r="AL499" i="36" s="1"/>
  <c r="BH499" i="36" s="1"/>
  <c r="AF109" i="36"/>
  <c r="AL109" i="36" s="1" a="1"/>
  <c r="AL109" i="36" s="1"/>
  <c r="AG26" i="36"/>
  <c r="AR26" i="36" s="1"/>
  <c r="AG27" i="36"/>
  <c r="AR27" i="36" s="1"/>
  <c r="AJ272" i="36"/>
  <c r="AN418" i="36"/>
  <c r="BG171" i="36"/>
  <c r="BA171" i="36" s="1"/>
  <c r="BD171" i="36" s="1"/>
  <c r="AJ455" i="36"/>
  <c r="AI502" i="36"/>
  <c r="AN455" i="36"/>
  <c r="BX477" i="36"/>
  <c r="AH418" i="36"/>
  <c r="BX505" i="36"/>
  <c r="AH318" i="36"/>
  <c r="BX429" i="36"/>
  <c r="AN502" i="36"/>
  <c r="AI505" i="36"/>
  <c r="BX547" i="36"/>
  <c r="AJ80" i="36"/>
  <c r="BX422" i="36"/>
  <c r="AH477" i="36"/>
  <c r="AN429" i="36"/>
  <c r="BX418" i="36"/>
  <c r="AN422" i="36"/>
  <c r="AJ498" i="36"/>
  <c r="AY220" i="36"/>
  <c r="BE220" i="36" s="1"/>
  <c r="AI381" i="36"/>
  <c r="AJ502" i="36"/>
  <c r="AJ477" i="36"/>
  <c r="AY369" i="36"/>
  <c r="BE369" i="36" s="1"/>
  <c r="AH505" i="36"/>
  <c r="AG199" i="36"/>
  <c r="AR199" i="36" s="1"/>
  <c r="AI318" i="36"/>
  <c r="AN547" i="36"/>
  <c r="AI305" i="36"/>
  <c r="AF476" i="36"/>
  <c r="AN476" i="36" s="1"/>
  <c r="AN505" i="36"/>
  <c r="AG200" i="36"/>
  <c r="AR200" i="36" s="1"/>
  <c r="AH43" i="36"/>
  <c r="AJ547" i="36"/>
  <c r="AN259" i="36"/>
  <c r="AI422" i="36"/>
  <c r="AI497" i="36"/>
  <c r="AL418" i="36" a="1"/>
  <c r="AL418" i="36" s="1"/>
  <c r="BH418" i="36" s="1"/>
  <c r="AJ305" i="36"/>
  <c r="AI477" i="36"/>
  <c r="BX43" i="36"/>
  <c r="AG202" i="36"/>
  <c r="AR202" i="36" s="1"/>
  <c r="AF182" i="36"/>
  <c r="AL182" i="36" s="1" a="1"/>
  <c r="AL182" i="36" s="1"/>
  <c r="BG146" i="36"/>
  <c r="BA146" i="36" s="1"/>
  <c r="BD146" i="36" s="1"/>
  <c r="AJ422" i="36"/>
  <c r="AJ429" i="36"/>
  <c r="AH497" i="36"/>
  <c r="BG155" i="36"/>
  <c r="BA155" i="36" s="1"/>
  <c r="BD155" i="36" s="1"/>
  <c r="AI511" i="36"/>
  <c r="AN335" i="36"/>
  <c r="BX511" i="36"/>
  <c r="AR32" i="36"/>
  <c r="AH547" i="36"/>
  <c r="AN275" i="36"/>
  <c r="AJ463" i="36"/>
  <c r="BX335" i="36"/>
  <c r="BX296" i="36"/>
  <c r="AI293" i="36"/>
  <c r="AI335" i="36"/>
  <c r="AF283" i="36"/>
  <c r="AL283" i="36" s="1" a="1"/>
  <c r="AL283" i="36" s="1"/>
  <c r="BH283" i="36" s="1"/>
  <c r="AJ511" i="36"/>
  <c r="AI547" i="36"/>
  <c r="AH511" i="36"/>
  <c r="AH433" i="36"/>
  <c r="AH498" i="36"/>
  <c r="BX433" i="36"/>
  <c r="BG24" i="36"/>
  <c r="BA24" i="36" s="1"/>
  <c r="BB24" i="36" s="1"/>
  <c r="AH340" i="36"/>
  <c r="AI498" i="36"/>
  <c r="AN381" i="36"/>
  <c r="AN433" i="36"/>
  <c r="AI429" i="36"/>
  <c r="AJ340" i="36"/>
  <c r="AN498" i="36"/>
  <c r="AH381" i="36"/>
  <c r="AI433" i="36"/>
  <c r="AH80" i="36"/>
  <c r="AY338" i="36"/>
  <c r="BE338" i="36" s="1"/>
  <c r="AJ69" i="36"/>
  <c r="AH267" i="36"/>
  <c r="AH429" i="36"/>
  <c r="AN511" i="36"/>
  <c r="AH220" i="36"/>
  <c r="AY248" i="36"/>
  <c r="BE248" i="36" s="1"/>
  <c r="AF453" i="36"/>
  <c r="AI453" i="36" s="1"/>
  <c r="AI93" i="36"/>
  <c r="BX502" i="36"/>
  <c r="BX498" i="36"/>
  <c r="BX381" i="36"/>
  <c r="AH59" i="36"/>
  <c r="AI258" i="36"/>
  <c r="AH296" i="36"/>
  <c r="AH69" i="36"/>
  <c r="AG24" i="36"/>
  <c r="AR24" i="36" s="1"/>
  <c r="AF248" i="36"/>
  <c r="AL248" i="36" s="1" a="1"/>
  <c r="AL248" i="36" s="1"/>
  <c r="AY335" i="36"/>
  <c r="BE335" i="36" s="1"/>
  <c r="AF441" i="36"/>
  <c r="AL441" i="36" s="1" a="1"/>
  <c r="AL441" i="36" s="1"/>
  <c r="AN93" i="36"/>
  <c r="AH502" i="36"/>
  <c r="AJ43" i="36"/>
  <c r="AJ381" i="36"/>
  <c r="AJ433" i="36"/>
  <c r="AF413" i="36"/>
  <c r="AL413" i="36" s="1" a="1"/>
  <c r="AL413" i="36" s="1"/>
  <c r="BH413" i="36" s="1"/>
  <c r="AI272" i="36"/>
  <c r="BX59" i="36"/>
  <c r="AJ93" i="36"/>
  <c r="AN69" i="36"/>
  <c r="AI69" i="36"/>
  <c r="BX93" i="36"/>
  <c r="BX69" i="36"/>
  <c r="AF32" i="36"/>
  <c r="AL32" i="36" s="1" a="1"/>
  <c r="AL32" i="36" s="1"/>
  <c r="BH32" i="36" s="1"/>
  <c r="BX44" i="36"/>
  <c r="AI59" i="36"/>
  <c r="AF31" i="36"/>
  <c r="AL31" i="36" s="1" a="1"/>
  <c r="AL31" i="36" s="1"/>
  <c r="BH31" i="36" s="1"/>
  <c r="AN59" i="36"/>
  <c r="AI227" i="36"/>
  <c r="BX227" i="36"/>
  <c r="BX143" i="36"/>
  <c r="AN143" i="36"/>
  <c r="AI143" i="36"/>
  <c r="AI149" i="36"/>
  <c r="AH167" i="36"/>
  <c r="AH143" i="36"/>
  <c r="AH149" i="36"/>
  <c r="AI123" i="36"/>
  <c r="AJ123" i="36"/>
  <c r="AL509" i="36" a="1"/>
  <c r="AL509" i="36" s="1"/>
  <c r="BH509" i="36" s="1"/>
  <c r="AI509" i="36"/>
  <c r="AH509" i="36"/>
  <c r="AN351" i="36"/>
  <c r="BX351" i="36"/>
  <c r="AF375" i="36"/>
  <c r="AL375" i="36" s="1" a="1"/>
  <c r="AL375" i="36" s="1"/>
  <c r="BH375" i="36" s="1"/>
  <c r="AR326" i="36"/>
  <c r="BH93" i="36"/>
  <c r="AH104" i="36"/>
  <c r="AJ509" i="36"/>
  <c r="AI351" i="36"/>
  <c r="BX104" i="36"/>
  <c r="AN463" i="36"/>
  <c r="AJ260" i="36"/>
  <c r="AN268" i="36"/>
  <c r="AH351" i="36"/>
  <c r="AJ104" i="36"/>
  <c r="AF338" i="36"/>
  <c r="AL338" i="36" s="1" a="1"/>
  <c r="AL338" i="36" s="1"/>
  <c r="AI463" i="36"/>
  <c r="BX260" i="36"/>
  <c r="AH268" i="36"/>
  <c r="AR378" i="36"/>
  <c r="AH538" i="36"/>
  <c r="BX509" i="36"/>
  <c r="AY22" i="36"/>
  <c r="BE22" i="36" s="1"/>
  <c r="AI104" i="36"/>
  <c r="BX268" i="36"/>
  <c r="AN104" i="36"/>
  <c r="AH492" i="36"/>
  <c r="AJ268" i="36"/>
  <c r="AN289" i="36"/>
  <c r="BX475" i="36"/>
  <c r="AJ290" i="36"/>
  <c r="AN267" i="36"/>
  <c r="AY139" i="36"/>
  <c r="BE139" i="36" s="1"/>
  <c r="AN492" i="36"/>
  <c r="BX149" i="36"/>
  <c r="AN509" i="36"/>
  <c r="BX463" i="36"/>
  <c r="AJ516" i="36"/>
  <c r="BX492" i="36"/>
  <c r="AI268" i="36"/>
  <c r="BX415" i="36"/>
  <c r="BX90" i="36"/>
  <c r="AJ399" i="36"/>
  <c r="AJ263" i="36"/>
  <c r="AI399" i="36"/>
  <c r="AF454" i="36"/>
  <c r="AL454" i="36" s="1" a="1"/>
  <c r="AL454" i="36" s="1"/>
  <c r="AH263" i="36"/>
  <c r="AY122" i="36"/>
  <c r="BE122" i="36" s="1"/>
  <c r="AN318" i="36"/>
  <c r="AH290" i="36"/>
  <c r="AJ267" i="36"/>
  <c r="AJ492" i="36"/>
  <c r="AN149" i="36"/>
  <c r="BB205" i="36"/>
  <c r="AN90" i="36"/>
  <c r="AH399" i="36"/>
  <c r="AN367" i="36"/>
  <c r="AN477" i="36"/>
  <c r="BX267" i="36"/>
  <c r="AJ149" i="36"/>
  <c r="AN296" i="36"/>
  <c r="AJ351" i="36"/>
  <c r="AY375" i="36"/>
  <c r="BE375" i="36" s="1"/>
  <c r="BX373" i="36"/>
  <c r="AJ90" i="36"/>
  <c r="AI492" i="36"/>
  <c r="AN263" i="36"/>
  <c r="AI296" i="36"/>
  <c r="AI475" i="36"/>
  <c r="AJ318" i="36"/>
  <c r="AF79" i="36"/>
  <c r="AL79" i="36" s="1" a="1"/>
  <c r="AL79" i="36" s="1"/>
  <c r="BH79" i="36" s="1"/>
  <c r="BX399" i="36"/>
  <c r="BX367" i="36"/>
  <c r="AJ296" i="36"/>
  <c r="AG92" i="36"/>
  <c r="AR92" i="36" s="1"/>
  <c r="AH475" i="36"/>
  <c r="BG200" i="36"/>
  <c r="BA200" i="36" s="1"/>
  <c r="BB200" i="36" s="1"/>
  <c r="AI267" i="36"/>
  <c r="BD454" i="36"/>
  <c r="AR442" i="36"/>
  <c r="AI44" i="36"/>
  <c r="AI32" i="36"/>
  <c r="AY60" i="36"/>
  <c r="BE60" i="36" s="1"/>
  <c r="AL442" i="36" a="1"/>
  <c r="AL442" i="36" s="1"/>
  <c r="BH442" i="36" s="1"/>
  <c r="AH442" i="36"/>
  <c r="AJ442" i="36"/>
  <c r="AN442" i="36"/>
  <c r="BX442" i="36"/>
  <c r="AI442" i="36"/>
  <c r="BD201" i="36"/>
  <c r="BB201" i="36"/>
  <c r="BX289" i="36"/>
  <c r="AH466" i="36"/>
  <c r="AH415" i="36"/>
  <c r="AF191" i="36"/>
  <c r="AN516" i="36"/>
  <c r="BX450" i="36"/>
  <c r="AH44" i="36"/>
  <c r="AI415" i="36"/>
  <c r="AQ34" i="36"/>
  <c r="BG34" i="36" s="1"/>
  <c r="BA34" i="36" s="1"/>
  <c r="BD34" i="36" s="1"/>
  <c r="AG34" i="36"/>
  <c r="AF34" i="36" s="1"/>
  <c r="AL34" i="36" s="1" a="1"/>
  <c r="AL34" i="36" s="1"/>
  <c r="AN466" i="36"/>
  <c r="AJ56" i="36"/>
  <c r="AI367" i="36"/>
  <c r="BX318" i="36"/>
  <c r="AN110" i="36"/>
  <c r="BX120" i="36"/>
  <c r="AH57" i="36"/>
  <c r="AH450" i="36"/>
  <c r="BX545" i="36"/>
  <c r="AJ466" i="36"/>
  <c r="AJ227" i="36"/>
  <c r="AH56" i="36"/>
  <c r="AN284" i="36"/>
  <c r="AJ367" i="36"/>
  <c r="AH123" i="36"/>
  <c r="AN491" i="36"/>
  <c r="AF537" i="36"/>
  <c r="AL537" i="36" s="1" a="1"/>
  <c r="AL537" i="36" s="1"/>
  <c r="BH537" i="36" s="1"/>
  <c r="AI110" i="36"/>
  <c r="AI290" i="36"/>
  <c r="AJ487" i="36"/>
  <c r="AJ120" i="36"/>
  <c r="AJ181" i="36"/>
  <c r="AH276" i="36"/>
  <c r="AF72" i="36"/>
  <c r="AL72" i="36" s="1" a="1"/>
  <c r="AL72" i="36" s="1"/>
  <c r="AN382" i="36"/>
  <c r="AN57" i="36"/>
  <c r="AN444" i="36"/>
  <c r="AN167" i="36"/>
  <c r="AN415" i="36"/>
  <c r="BX538" i="36"/>
  <c r="AI538" i="36"/>
  <c r="AJ538" i="36"/>
  <c r="AN538" i="36"/>
  <c r="AH516" i="36"/>
  <c r="AI275" i="36"/>
  <c r="AJ266" i="36"/>
  <c r="AJ415" i="36"/>
  <c r="AF378" i="36"/>
  <c r="AL378" i="36" s="1" a="1"/>
  <c r="AL378" i="36" s="1"/>
  <c r="BH378" i="36" s="1"/>
  <c r="AI491" i="36"/>
  <c r="BX519" i="36"/>
  <c r="AN373" i="36"/>
  <c r="AI226" i="36"/>
  <c r="AH150" i="36"/>
  <c r="BX542" i="36"/>
  <c r="AF111" i="36"/>
  <c r="AL111" i="36" s="1" a="1"/>
  <c r="AL111" i="36" s="1"/>
  <c r="BH111" i="36" s="1"/>
  <c r="BX123" i="36"/>
  <c r="AG239" i="36"/>
  <c r="AY239" i="36" s="1"/>
  <c r="BE239" i="36" s="1"/>
  <c r="AI519" i="36"/>
  <c r="AH373" i="36"/>
  <c r="AJ110" i="36"/>
  <c r="BX290" i="36"/>
  <c r="AJ226" i="36"/>
  <c r="AJ447" i="36"/>
  <c r="AI313" i="36"/>
  <c r="AI150" i="36"/>
  <c r="BX444" i="36"/>
  <c r="BX167" i="36"/>
  <c r="BG74" i="36"/>
  <c r="BA74" i="36" s="1"/>
  <c r="BB74" i="36" s="1"/>
  <c r="AH491" i="36"/>
  <c r="BG239" i="36"/>
  <c r="BA239" i="36" s="1"/>
  <c r="BD239" i="36" s="1"/>
  <c r="AH519" i="36"/>
  <c r="AJ373" i="36"/>
  <c r="BX255" i="36"/>
  <c r="AN290" i="36"/>
  <c r="AN226" i="36"/>
  <c r="AI447" i="36"/>
  <c r="AN293" i="36"/>
  <c r="AH250" i="36"/>
  <c r="BX313" i="36"/>
  <c r="AJ276" i="36"/>
  <c r="AH270" i="36"/>
  <c r="BX497" i="36"/>
  <c r="AH341" i="36"/>
  <c r="AJ167" i="36"/>
  <c r="BX514" i="36"/>
  <c r="AJ514" i="36"/>
  <c r="AN514" i="36"/>
  <c r="AN227" i="36"/>
  <c r="AN56" i="36"/>
  <c r="AH447" i="36"/>
  <c r="AJ382" i="36"/>
  <c r="AJ150" i="36"/>
  <c r="AJ444" i="36"/>
  <c r="AN341" i="36"/>
  <c r="BX394" i="36"/>
  <c r="AF434" i="36"/>
  <c r="AI434" i="36" s="1"/>
  <c r="AI542" i="36"/>
  <c r="AN313" i="36"/>
  <c r="AN276" i="36"/>
  <c r="AI382" i="36"/>
  <c r="AI444" i="36"/>
  <c r="AN394" i="36"/>
  <c r="AH284" i="36"/>
  <c r="AJ491" i="36"/>
  <c r="AN250" i="36"/>
  <c r="AH382" i="36"/>
  <c r="BX57" i="36"/>
  <c r="BX341" i="36"/>
  <c r="AI394" i="36"/>
  <c r="AY111" i="36"/>
  <c r="BE111" i="36" s="1"/>
  <c r="AJ289" i="36"/>
  <c r="AN542" i="36"/>
  <c r="AI90" i="36"/>
  <c r="BD195" i="36"/>
  <c r="AI289" i="36"/>
  <c r="AG74" i="36"/>
  <c r="AF74" i="36" s="1"/>
  <c r="AL74" i="36" s="1" a="1"/>
  <c r="AL74" i="36" s="1"/>
  <c r="BX263" i="36"/>
  <c r="AI373" i="36"/>
  <c r="AJ475" i="36"/>
  <c r="AH226" i="36"/>
  <c r="AI481" i="36"/>
  <c r="AF517" i="36"/>
  <c r="AL517" i="36" s="1" a="1"/>
  <c r="AL517" i="36" s="1"/>
  <c r="BH517" i="36" s="1"/>
  <c r="BX293" i="36"/>
  <c r="AY191" i="36"/>
  <c r="BE191" i="36" s="1"/>
  <c r="AJ313" i="36"/>
  <c r="AJ495" i="36"/>
  <c r="AJ361" i="36"/>
  <c r="AI270" i="36"/>
  <c r="AN260" i="36"/>
  <c r="AJ341" i="36"/>
  <c r="AJ393" i="36"/>
  <c r="AR139" i="36"/>
  <c r="AR314" i="36"/>
  <c r="AQ66" i="36"/>
  <c r="BG66" i="36" s="1"/>
  <c r="BA66" i="36" s="1"/>
  <c r="BD66" i="36" s="1"/>
  <c r="AG66" i="36"/>
  <c r="AQ222" i="36"/>
  <c r="BG222" i="36" s="1"/>
  <c r="BA222" i="36" s="1"/>
  <c r="BD222" i="36" s="1"/>
  <c r="AG222" i="36"/>
  <c r="AI516" i="36"/>
  <c r="BX275" i="36"/>
  <c r="AI466" i="36"/>
  <c r="AJ275" i="36"/>
  <c r="AQ106" i="36"/>
  <c r="BG106" i="36" s="1"/>
  <c r="BA106" i="36" s="1"/>
  <c r="BD106" i="36" s="1"/>
  <c r="AG106" i="36"/>
  <c r="AF510" i="36"/>
  <c r="AL510" i="36" s="1" a="1"/>
  <c r="AL510" i="36" s="1"/>
  <c r="BH510" i="36" s="1"/>
  <c r="BX516" i="36"/>
  <c r="AF536" i="36"/>
  <c r="AL536" i="36" s="1" a="1"/>
  <c r="AL536" i="36" s="1"/>
  <c r="BH536" i="36" s="1"/>
  <c r="AH266" i="36"/>
  <c r="AN44" i="36"/>
  <c r="BX466" i="36"/>
  <c r="AY378" i="36"/>
  <c r="BE378" i="36" s="1"/>
  <c r="AN120" i="36"/>
  <c r="AH506" i="36"/>
  <c r="AY434" i="36"/>
  <c r="BE434" i="36" s="1"/>
  <c r="AH542" i="36"/>
  <c r="AI56" i="36"/>
  <c r="AJ255" i="36"/>
  <c r="BX110" i="36"/>
  <c r="AN447" i="36"/>
  <c r="AH487" i="36"/>
  <c r="AI120" i="36"/>
  <c r="AI276" i="36"/>
  <c r="AH444" i="36"/>
  <c r="AJ542" i="36"/>
  <c r="AJ284" i="36"/>
  <c r="AN123" i="36"/>
  <c r="AF326" i="36"/>
  <c r="AL326" i="36" s="1" a="1"/>
  <c r="AL326" i="36" s="1"/>
  <c r="BH326" i="36" s="1"/>
  <c r="AH255" i="36"/>
  <c r="AH110" i="36"/>
  <c r="AH120" i="36"/>
  <c r="BX181" i="36"/>
  <c r="BX276" i="36"/>
  <c r="AJ57" i="36"/>
  <c r="AH227" i="36"/>
  <c r="BX56" i="36"/>
  <c r="AI284" i="36"/>
  <c r="AN255" i="36"/>
  <c r="BX447" i="36"/>
  <c r="AI57" i="36"/>
  <c r="AI167" i="36"/>
  <c r="AI255" i="36"/>
  <c r="AH90" i="36"/>
  <c r="AH289" i="36"/>
  <c r="AI263" i="36"/>
  <c r="AN475" i="36"/>
  <c r="AH481" i="36"/>
  <c r="AH313" i="36"/>
  <c r="AY326" i="36"/>
  <c r="BE326" i="36" s="1"/>
  <c r="BX361" i="36"/>
  <c r="AH275" i="36"/>
  <c r="AN497" i="36"/>
  <c r="AI341" i="36"/>
  <c r="AR22" i="36"/>
  <c r="AL185" i="37" a="1"/>
  <c r="AL185" i="37" s="1"/>
  <c r="BH185" i="37" s="1"/>
  <c r="AI185" i="37"/>
  <c r="AN185" i="37"/>
  <c r="AJ185" i="37"/>
  <c r="BX185" i="37"/>
  <c r="AH185" i="37"/>
  <c r="AF532" i="37"/>
  <c r="AL532" i="37" s="1" a="1"/>
  <c r="AL532" i="37" s="1"/>
  <c r="AH526" i="37"/>
  <c r="AI178" i="37"/>
  <c r="AL220" i="37" a="1"/>
  <c r="AL220" i="37" s="1"/>
  <c r="BH220" i="37" s="1"/>
  <c r="BX220" i="37"/>
  <c r="AI220" i="37"/>
  <c r="AH220" i="37"/>
  <c r="AN220" i="37"/>
  <c r="AJ220" i="37"/>
  <c r="AH325" i="37"/>
  <c r="AI174" i="37"/>
  <c r="AN526" i="37"/>
  <c r="BX174" i="37"/>
  <c r="AN287" i="37"/>
  <c r="AF335" i="37"/>
  <c r="AL335" i="37" s="1" a="1"/>
  <c r="AL335" i="37" s="1"/>
  <c r="BH335" i="37" s="1"/>
  <c r="AH40" i="37"/>
  <c r="AN201" i="37"/>
  <c r="AH404" i="37"/>
  <c r="AF473" i="37"/>
  <c r="AL473" i="37" s="1" a="1"/>
  <c r="AL473" i="37" s="1"/>
  <c r="AN403" i="37"/>
  <c r="BX333" i="37"/>
  <c r="BX440" i="37"/>
  <c r="AJ309" i="37"/>
  <c r="AH214" i="37"/>
  <c r="BX325" i="37"/>
  <c r="AN534" i="37"/>
  <c r="BX309" i="37"/>
  <c r="AJ201" i="37"/>
  <c r="AF543" i="37"/>
  <c r="AL543" i="37" s="1" a="1"/>
  <c r="AL543" i="37" s="1"/>
  <c r="BH543" i="37" s="1"/>
  <c r="AL188" i="37" a="1"/>
  <c r="AL188" i="37" s="1"/>
  <c r="BH188" i="37" s="1"/>
  <c r="BX188" i="37"/>
  <c r="AI188" i="37"/>
  <c r="AJ188" i="37"/>
  <c r="AN188" i="37"/>
  <c r="AH188" i="37"/>
  <c r="AN200" i="37"/>
  <c r="BX403" i="37"/>
  <c r="AH545" i="37"/>
  <c r="AI534" i="37"/>
  <c r="AF444" i="37"/>
  <c r="AL444" i="37" s="1" a="1"/>
  <c r="AL444" i="37" s="1"/>
  <c r="AH201" i="37"/>
  <c r="AF375" i="37"/>
  <c r="AL375" i="37" s="1" a="1"/>
  <c r="AL375" i="37" s="1"/>
  <c r="BH375" i="37" s="1"/>
  <c r="AH51" i="37"/>
  <c r="AJ404" i="37"/>
  <c r="AF277" i="37"/>
  <c r="AL277" i="37" s="1" a="1"/>
  <c r="AL277" i="37" s="1"/>
  <c r="BH277" i="37" s="1"/>
  <c r="AF283" i="37"/>
  <c r="AL283" i="37" s="1" a="1"/>
  <c r="AL283" i="37" s="1"/>
  <c r="AF93" i="37"/>
  <c r="AL93" i="37" s="1" a="1"/>
  <c r="AL93" i="37" s="1"/>
  <c r="AF131" i="37"/>
  <c r="AL131" i="37" s="1" a="1"/>
  <c r="AL131" i="37" s="1"/>
  <c r="AF170" i="37"/>
  <c r="AL170" i="37" s="1" a="1"/>
  <c r="AL170" i="37" s="1"/>
  <c r="AH403" i="37"/>
  <c r="AF243" i="37"/>
  <c r="AL243" i="37" s="1" a="1"/>
  <c r="AL243" i="37" s="1"/>
  <c r="BH243" i="37" s="1"/>
  <c r="AF149" i="37"/>
  <c r="AL149" i="37" s="1" a="1"/>
  <c r="AL149" i="37" s="1"/>
  <c r="BH149" i="37" s="1"/>
  <c r="AJ204" i="37"/>
  <c r="BX545" i="37"/>
  <c r="AJ534" i="37"/>
  <c r="AL245" i="37" a="1"/>
  <c r="AL245" i="37" s="1"/>
  <c r="BH245" i="37" s="1"/>
  <c r="AH245" i="37"/>
  <c r="AJ245" i="37"/>
  <c r="AI245" i="37"/>
  <c r="BX245" i="37"/>
  <c r="AN245" i="37"/>
  <c r="AH309" i="37"/>
  <c r="AJ176" i="37"/>
  <c r="AN325" i="37"/>
  <c r="AL144" i="37" a="1"/>
  <c r="AL144" i="37" s="1"/>
  <c r="BH144" i="37" s="1"/>
  <c r="AJ144" i="37"/>
  <c r="AN144" i="37"/>
  <c r="BX144" i="37"/>
  <c r="AI144" i="37"/>
  <c r="AH144" i="37"/>
  <c r="AJ440" i="37"/>
  <c r="AF472" i="37"/>
  <c r="AL472" i="37" s="1" a="1"/>
  <c r="AL472" i="37" s="1"/>
  <c r="BH472" i="37" s="1"/>
  <c r="AH257" i="37"/>
  <c r="AI325" i="37"/>
  <c r="AN174" i="37"/>
  <c r="AN440" i="37"/>
  <c r="AI309" i="37"/>
  <c r="AI257" i="37"/>
  <c r="AJ174" i="37"/>
  <c r="BX200" i="37"/>
  <c r="AI333" i="37"/>
  <c r="AN404" i="37"/>
  <c r="AJ214" i="37"/>
  <c r="AH200" i="37"/>
  <c r="AH484" i="37"/>
  <c r="AI404" i="37"/>
  <c r="AI344" i="37"/>
  <c r="AI51" i="37"/>
  <c r="BX404" i="37"/>
  <c r="AN319" i="37"/>
  <c r="AI200" i="37"/>
  <c r="AF527" i="37"/>
  <c r="AL527" i="37" s="1" a="1"/>
  <c r="AL527" i="37" s="1"/>
  <c r="BH527" i="37" s="1"/>
  <c r="BX192" i="37"/>
  <c r="AH534" i="37"/>
  <c r="AH533" i="37"/>
  <c r="AL320" i="37" a="1"/>
  <c r="AL320" i="37" s="1"/>
  <c r="BH320" i="37" s="1"/>
  <c r="AI320" i="37"/>
  <c r="BX320" i="37"/>
  <c r="AJ320" i="37"/>
  <c r="AN320" i="37"/>
  <c r="AH320" i="37"/>
  <c r="AN504" i="37"/>
  <c r="AI504" i="37"/>
  <c r="AR29" i="37"/>
  <c r="AJ504" i="37"/>
  <c r="AF379" i="37"/>
  <c r="AL379" i="37" s="1" a="1"/>
  <c r="AL379" i="37" s="1"/>
  <c r="BH379" i="37" s="1"/>
  <c r="AF514" i="37"/>
  <c r="AL514" i="37" s="1" a="1"/>
  <c r="AL514" i="37" s="1"/>
  <c r="AL114" i="37" a="1"/>
  <c r="AL114" i="37" s="1"/>
  <c r="BH114" i="37" s="1"/>
  <c r="BX114" i="37"/>
  <c r="AJ114" i="37"/>
  <c r="AH114" i="37"/>
  <c r="AI114" i="37"/>
  <c r="AN114" i="37"/>
  <c r="AH504" i="37"/>
  <c r="AI176" i="37"/>
  <c r="AN309" i="37"/>
  <c r="AH174" i="37"/>
  <c r="AI214" i="37"/>
  <c r="AI40" i="37"/>
  <c r="AJ325" i="37"/>
  <c r="AI484" i="37"/>
  <c r="AI201" i="37"/>
  <c r="AI403" i="37"/>
  <c r="AJ257" i="37"/>
  <c r="AJ403" i="37"/>
  <c r="AJ333" i="37"/>
  <c r="BX534" i="37"/>
  <c r="AH58" i="37"/>
  <c r="AL96" i="37" a="1"/>
  <c r="AL96" i="37" s="1"/>
  <c r="BH96" i="37" s="1"/>
  <c r="BX96" i="37"/>
  <c r="AN96" i="37"/>
  <c r="AJ96" i="37"/>
  <c r="AH96" i="37"/>
  <c r="AI96" i="37"/>
  <c r="BX201" i="37"/>
  <c r="AN51" i="37"/>
  <c r="AF260" i="37"/>
  <c r="AL260" i="37" s="1" a="1"/>
  <c r="AL260" i="37" s="1"/>
  <c r="BH260" i="37" s="1"/>
  <c r="AF111" i="37"/>
  <c r="AL111" i="37" s="1" a="1"/>
  <c r="AL111" i="37" s="1"/>
  <c r="BH111" i="37" s="1"/>
  <c r="AF494" i="37"/>
  <c r="AL494" i="37" s="1" a="1"/>
  <c r="AL494" i="37" s="1"/>
  <c r="BH494" i="37" s="1"/>
  <c r="AF215" i="37"/>
  <c r="AL215" i="37" s="1" a="1"/>
  <c r="AL215" i="37" s="1"/>
  <c r="BH215" i="37" s="1"/>
  <c r="AJ319" i="37"/>
  <c r="AF48" i="37"/>
  <c r="AL48" i="37" s="1" a="1"/>
  <c r="AL48" i="37" s="1"/>
  <c r="BH48" i="37" s="1"/>
  <c r="AJ200" i="37"/>
  <c r="AF142" i="37"/>
  <c r="AL142" i="37" s="1" a="1"/>
  <c r="AL142" i="37" s="1"/>
  <c r="AF247" i="37"/>
  <c r="AL247" i="37" s="1" a="1"/>
  <c r="AL247" i="37" s="1"/>
  <c r="AF240" i="37"/>
  <c r="AL240" i="37" s="1" a="1"/>
  <c r="AL240" i="37" s="1"/>
  <c r="AW188" i="36" a="1"/>
  <c r="AW188" i="36" s="1"/>
  <c r="AV188" i="36"/>
  <c r="AW108" i="36" a="1"/>
  <c r="AW108" i="36" s="1"/>
  <c r="AV108" i="36"/>
  <c r="AW148" i="36" a="1"/>
  <c r="AW148" i="36" s="1"/>
  <c r="AV148" i="36"/>
  <c r="AW68" i="36" a="1"/>
  <c r="AW68" i="36" s="1"/>
  <c r="AV68" i="36"/>
  <c r="AL22" i="37" a="1"/>
  <c r="AL22" i="37" s="1"/>
  <c r="BH22" i="37" s="1"/>
  <c r="AJ22" i="37"/>
  <c r="AI22" i="37"/>
  <c r="AH22" i="37"/>
  <c r="AN22" i="37"/>
  <c r="BX22" i="37"/>
  <c r="AF544" i="37"/>
  <c r="AL544" i="37" s="1" a="1"/>
  <c r="AL544" i="37" s="1"/>
  <c r="AR544" i="37"/>
  <c r="AF74" i="37"/>
  <c r="AL74" i="37" s="1" a="1"/>
  <c r="AL74" i="37" s="1"/>
  <c r="BH74" i="37" s="1"/>
  <c r="AR74" i="37"/>
  <c r="AF356" i="37"/>
  <c r="AL356" i="37" s="1" a="1"/>
  <c r="AL356" i="37" s="1"/>
  <c r="AR356" i="37"/>
  <c r="AJ344" i="37"/>
  <c r="BX178" i="37"/>
  <c r="AF389" i="37"/>
  <c r="AL389" i="37" s="1" a="1"/>
  <c r="AL389" i="37" s="1"/>
  <c r="BH389" i="37" s="1"/>
  <c r="AR389" i="37"/>
  <c r="AN337" i="37"/>
  <c r="AH344" i="37"/>
  <c r="AH197" i="37"/>
  <c r="AJ287" i="37"/>
  <c r="AN178" i="37"/>
  <c r="BX533" i="37"/>
  <c r="AJ25" i="37"/>
  <c r="AL25" i="37" a="1"/>
  <c r="AL25" i="37" s="1"/>
  <c r="BH25" i="37" s="1"/>
  <c r="AH337" i="37"/>
  <c r="AN344" i="37"/>
  <c r="AJ445" i="37"/>
  <c r="AF276" i="37"/>
  <c r="AL276" i="37" s="1" a="1"/>
  <c r="AL276" i="37" s="1"/>
  <c r="AR276" i="37"/>
  <c r="AI491" i="37"/>
  <c r="AF486" i="37"/>
  <c r="AL486" i="37" s="1" a="1"/>
  <c r="AL486" i="37" s="1"/>
  <c r="BH486" i="37" s="1"/>
  <c r="AI197" i="37"/>
  <c r="BX287" i="37"/>
  <c r="AI354" i="37"/>
  <c r="AN545" i="37"/>
  <c r="AJ533" i="37"/>
  <c r="AL73" i="37" a="1"/>
  <c r="AL73" i="37" s="1"/>
  <c r="BH73" i="37" s="1"/>
  <c r="AJ73" i="37"/>
  <c r="AI73" i="37"/>
  <c r="AH73" i="37"/>
  <c r="AN73" i="37"/>
  <c r="BX73" i="37"/>
  <c r="AF306" i="37"/>
  <c r="AL306" i="37" s="1" a="1"/>
  <c r="AL306" i="37" s="1"/>
  <c r="BH306" i="37" s="1"/>
  <c r="AF490" i="37"/>
  <c r="AL490" i="37" s="1" a="1"/>
  <c r="AL490" i="37" s="1"/>
  <c r="BH490" i="37" s="1"/>
  <c r="AR490" i="37"/>
  <c r="AF501" i="37"/>
  <c r="AL501" i="37" s="1" a="1"/>
  <c r="AL501" i="37" s="1"/>
  <c r="BH501" i="37" s="1"/>
  <c r="AF85" i="37"/>
  <c r="AL85" i="37" s="1" a="1"/>
  <c r="AL85" i="37" s="1"/>
  <c r="BH85" i="37" s="1"/>
  <c r="AJ51" i="37"/>
  <c r="AF327" i="37"/>
  <c r="AL327" i="37" s="1" a="1"/>
  <c r="AL327" i="37" s="1"/>
  <c r="BH327" i="37" s="1"/>
  <c r="AR327" i="37"/>
  <c r="BX445" i="37"/>
  <c r="AF53" i="37"/>
  <c r="AL53" i="37" s="1" a="1"/>
  <c r="AL53" i="37" s="1"/>
  <c r="BH53" i="37" s="1"/>
  <c r="AR53" i="37"/>
  <c r="AF138" i="37"/>
  <c r="AL138" i="37" s="1" a="1"/>
  <c r="AL138" i="37" s="1"/>
  <c r="BH138" i="37" s="1"/>
  <c r="AR138" i="37"/>
  <c r="AJ491" i="37"/>
  <c r="BX401" i="37"/>
  <c r="AF34" i="37"/>
  <c r="AL34" i="37" s="1" a="1"/>
  <c r="AL34" i="37" s="1"/>
  <c r="BH34" i="37" s="1"/>
  <c r="AR34" i="37"/>
  <c r="AF163" i="37"/>
  <c r="AL163" i="37" s="1" a="1"/>
  <c r="AL163" i="37" s="1"/>
  <c r="BH163" i="37" s="1"/>
  <c r="AJ159" i="37"/>
  <c r="AN25" i="37"/>
  <c r="AH192" i="37"/>
  <c r="AJ354" i="37"/>
  <c r="AN533" i="37"/>
  <c r="AF460" i="37"/>
  <c r="AL460" i="37" s="1" a="1"/>
  <c r="AL460" i="37" s="1"/>
  <c r="BH460" i="37" s="1"/>
  <c r="AG24" i="37"/>
  <c r="AF31" i="37"/>
  <c r="AL31" i="37" s="1" a="1"/>
  <c r="AL31" i="37" s="1"/>
  <c r="AR31" i="37"/>
  <c r="AF281" i="37"/>
  <c r="AL281" i="37" s="1" a="1"/>
  <c r="AL281" i="37" s="1"/>
  <c r="BX51" i="37"/>
  <c r="AF75" i="37"/>
  <c r="AL75" i="37" s="1" a="1"/>
  <c r="AL75" i="37" s="1"/>
  <c r="AR75" i="37"/>
  <c r="AF489" i="37"/>
  <c r="AL489" i="37" s="1" a="1"/>
  <c r="AL489" i="37" s="1"/>
  <c r="BH489" i="37" s="1"/>
  <c r="AF39" i="37"/>
  <c r="AL39" i="37" s="1" a="1"/>
  <c r="AL39" i="37" s="1"/>
  <c r="BH39" i="37" s="1"/>
  <c r="AF66" i="37"/>
  <c r="AL66" i="37" s="1" a="1"/>
  <c r="AL66" i="37" s="1"/>
  <c r="BH66" i="37" s="1"/>
  <c r="AH445" i="37"/>
  <c r="AF244" i="37"/>
  <c r="AL244" i="37" s="1" a="1"/>
  <c r="AL244" i="37" s="1"/>
  <c r="BH244" i="37" s="1"/>
  <c r="BX319" i="37"/>
  <c r="AH491" i="37"/>
  <c r="AH401" i="37"/>
  <c r="AF433" i="37"/>
  <c r="AL433" i="37" s="1" a="1"/>
  <c r="AL433" i="37" s="1"/>
  <c r="BH433" i="37" s="1"/>
  <c r="AF27" i="37"/>
  <c r="AL27" i="37" s="1" a="1"/>
  <c r="AL27" i="37" s="1"/>
  <c r="BH27" i="37" s="1"/>
  <c r="AR27" i="37"/>
  <c r="BX159" i="37"/>
  <c r="AH439" i="37"/>
  <c r="AI192" i="37"/>
  <c r="AF424" i="37"/>
  <c r="AL424" i="37" s="1" a="1"/>
  <c r="AL424" i="37" s="1"/>
  <c r="AF267" i="37"/>
  <c r="AL267" i="37" s="1" a="1"/>
  <c r="AL267" i="37" s="1"/>
  <c r="AR267" i="37"/>
  <c r="AJ197" i="37"/>
  <c r="AH354" i="37"/>
  <c r="AI545" i="37"/>
  <c r="AF59" i="37"/>
  <c r="AL59" i="37" s="1" a="1"/>
  <c r="AL59" i="37" s="1"/>
  <c r="BH59" i="37" s="1"/>
  <c r="AR59" i="37"/>
  <c r="AR22" i="37"/>
  <c r="AJ337" i="37"/>
  <c r="AF312" i="37"/>
  <c r="AL312" i="37" s="1" a="1"/>
  <c r="AL312" i="37" s="1"/>
  <c r="BH312" i="37" s="1"/>
  <c r="AI522" i="37"/>
  <c r="AY26" i="37"/>
  <c r="BE26" i="37" s="1"/>
  <c r="AR26" i="37"/>
  <c r="AH178" i="37"/>
  <c r="AY29" i="37"/>
  <c r="BE29" i="37" s="1"/>
  <c r="AF198" i="37"/>
  <c r="AL198" i="37" s="1" a="1"/>
  <c r="AL198" i="37" s="1"/>
  <c r="AR198" i="37"/>
  <c r="AF139" i="37"/>
  <c r="AL139" i="37" s="1" a="1"/>
  <c r="AL139" i="37" s="1"/>
  <c r="BH139" i="37" s="1"/>
  <c r="AR139" i="37"/>
  <c r="AF110" i="37"/>
  <c r="AL110" i="37" s="1" a="1"/>
  <c r="AL110" i="37" s="1"/>
  <c r="BH110" i="37" s="1"/>
  <c r="AR110" i="37"/>
  <c r="AN491" i="37"/>
  <c r="AF41" i="37"/>
  <c r="AL41" i="37" s="1" a="1"/>
  <c r="AL41" i="37" s="1"/>
  <c r="BH41" i="37" s="1"/>
  <c r="AF162" i="37"/>
  <c r="AL162" i="37" s="1" a="1"/>
  <c r="AL162" i="37" s="1"/>
  <c r="BH162" i="37" s="1"/>
  <c r="AL278" i="37" a="1"/>
  <c r="AL278" i="37" s="1"/>
  <c r="BH278" i="37" s="1"/>
  <c r="AI278" i="37"/>
  <c r="BX278" i="37"/>
  <c r="AH278" i="37"/>
  <c r="AN278" i="37"/>
  <c r="AJ278" i="37"/>
  <c r="BX337" i="37"/>
  <c r="AF468" i="37"/>
  <c r="AL468" i="37" s="1" a="1"/>
  <c r="AL468" i="37" s="1"/>
  <c r="AR468" i="37"/>
  <c r="AF151" i="37"/>
  <c r="AL151" i="37" s="1" a="1"/>
  <c r="AL151" i="37" s="1"/>
  <c r="BH151" i="37" s="1"/>
  <c r="AR151" i="37"/>
  <c r="AF517" i="37"/>
  <c r="AL517" i="37" s="1" a="1"/>
  <c r="AL517" i="37" s="1"/>
  <c r="BH517" i="37" s="1"/>
  <c r="AF378" i="37"/>
  <c r="AL378" i="37" s="1" a="1"/>
  <c r="AL378" i="37" s="1"/>
  <c r="BH378" i="37" s="1"/>
  <c r="AJ178" i="37"/>
  <c r="AF369" i="37"/>
  <c r="AL369" i="37" s="1" a="1"/>
  <c r="AL369" i="37" s="1"/>
  <c r="BH369" i="37" s="1"/>
  <c r="AR369" i="37"/>
  <c r="AH287" i="37"/>
  <c r="AI337" i="37"/>
  <c r="AF469" i="37"/>
  <c r="AL469" i="37" s="1" a="1"/>
  <c r="AL469" i="37" s="1"/>
  <c r="BH469" i="37" s="1"/>
  <c r="AR469" i="37"/>
  <c r="AF29" i="37"/>
  <c r="AL29" i="37" s="1" a="1"/>
  <c r="AL29" i="37" s="1"/>
  <c r="AN197" i="37"/>
  <c r="AI287" i="37"/>
  <c r="AN445" i="37"/>
  <c r="AF33" i="37"/>
  <c r="AL33" i="37" s="1" a="1"/>
  <c r="AL33" i="37" s="1"/>
  <c r="AR33" i="37"/>
  <c r="AI445" i="37"/>
  <c r="AF523" i="37"/>
  <c r="AL523" i="37" s="1" a="1"/>
  <c r="AL523" i="37" s="1"/>
  <c r="BH523" i="37" s="1"/>
  <c r="AR523" i="37"/>
  <c r="BX197" i="37"/>
  <c r="AR25" i="37"/>
  <c r="AF226" i="37"/>
  <c r="AL226" i="37" s="1" a="1"/>
  <c r="AL226" i="37" s="1"/>
  <c r="BH226" i="37" s="1"/>
  <c r="AF124" i="37"/>
  <c r="AL124" i="37" s="1" a="1"/>
  <c r="AL124" i="37" s="1"/>
  <c r="BH124" i="37" s="1"/>
  <c r="AR124" i="37"/>
  <c r="AF362" i="37"/>
  <c r="AL362" i="37" s="1" a="1"/>
  <c r="AL362" i="37" s="1"/>
  <c r="BH362" i="37" s="1"/>
  <c r="AR362" i="37"/>
  <c r="AF255" i="37"/>
  <c r="AL255" i="37" s="1" a="1"/>
  <c r="AL255" i="37" s="1"/>
  <c r="AR255" i="37"/>
  <c r="AF237" i="37"/>
  <c r="AL237" i="37" s="1" a="1"/>
  <c r="AL237" i="37" s="1"/>
  <c r="AR237" i="37"/>
  <c r="AF509" i="37"/>
  <c r="AL509" i="37" s="1" a="1"/>
  <c r="AL509" i="37" s="1"/>
  <c r="BH509" i="37" s="1"/>
  <c r="AR509" i="37"/>
  <c r="AH319" i="37"/>
  <c r="AF492" i="37"/>
  <c r="AL492" i="37" s="1" a="1"/>
  <c r="AL492" i="37" s="1"/>
  <c r="BH492" i="37" s="1"/>
  <c r="AH497" i="37"/>
  <c r="AF64" i="37"/>
  <c r="AL64" i="37" s="1" a="1"/>
  <c r="AL64" i="37" s="1"/>
  <c r="BH64" i="37" s="1"/>
  <c r="AN58" i="37"/>
  <c r="AF246" i="37"/>
  <c r="AL246" i="37" s="1" a="1"/>
  <c r="AL246" i="37" s="1"/>
  <c r="BH246" i="37" s="1"/>
  <c r="AR246" i="37"/>
  <c r="AF133" i="37"/>
  <c r="AL133" i="37" s="1" a="1"/>
  <c r="AL133" i="37" s="1"/>
  <c r="BH133" i="37" s="1"/>
  <c r="AF512" i="37"/>
  <c r="AL512" i="37" s="1" a="1"/>
  <c r="AL512" i="37" s="1"/>
  <c r="BH512" i="37" s="1"/>
  <c r="AR512" i="37"/>
  <c r="AF263" i="37"/>
  <c r="AL263" i="37" s="1" a="1"/>
  <c r="AL263" i="37" s="1"/>
  <c r="BH263" i="37" s="1"/>
  <c r="AR263" i="37"/>
  <c r="AF236" i="37"/>
  <c r="AL236" i="37" s="1" a="1"/>
  <c r="AL236" i="37" s="1"/>
  <c r="BH236" i="37" s="1"/>
  <c r="AF518" i="37"/>
  <c r="AL518" i="37" s="1" a="1"/>
  <c r="AL518" i="37" s="1"/>
  <c r="AF155" i="37"/>
  <c r="AL155" i="37" s="1" a="1"/>
  <c r="AL155" i="37" s="1"/>
  <c r="BH155" i="37" s="1"/>
  <c r="AR155" i="37"/>
  <c r="AF115" i="37"/>
  <c r="AL115" i="37" s="1" a="1"/>
  <c r="AL115" i="37" s="1"/>
  <c r="BH115" i="37" s="1"/>
  <c r="AI319" i="37"/>
  <c r="AF83" i="37"/>
  <c r="AL83" i="37" s="1" a="1"/>
  <c r="AL83" i="37" s="1"/>
  <c r="BH83" i="37" s="1"/>
  <c r="AF282" i="37"/>
  <c r="AL282" i="37" s="1" a="1"/>
  <c r="AL282" i="37" s="1"/>
  <c r="BH282" i="37" s="1"/>
  <c r="AI36" i="37"/>
  <c r="AJ497" i="37"/>
  <c r="AF322" i="37"/>
  <c r="AL322" i="37" s="1" a="1"/>
  <c r="AL322" i="37" s="1"/>
  <c r="BH322" i="37" s="1"/>
  <c r="AH262" i="37"/>
  <c r="AJ316" i="37"/>
  <c r="BX526" i="37"/>
  <c r="AI440" i="37"/>
  <c r="BX58" i="37"/>
  <c r="AH522" i="37"/>
  <c r="AF242" i="37"/>
  <c r="AL242" i="37" s="1" a="1"/>
  <c r="AL242" i="37" s="1"/>
  <c r="AR242" i="37"/>
  <c r="BX344" i="37"/>
  <c r="BX522" i="37"/>
  <c r="AI533" i="37"/>
  <c r="AF164" i="37"/>
  <c r="AL164" i="37" s="1" a="1"/>
  <c r="AL164" i="37" s="1"/>
  <c r="BH164" i="37" s="1"/>
  <c r="AR164" i="37"/>
  <c r="BX25" i="37"/>
  <c r="AR28" i="37"/>
  <c r="AF28" i="37"/>
  <c r="AY28" i="37"/>
  <c r="BE28" i="37" s="1"/>
  <c r="BX491" i="37"/>
  <c r="AJ545" i="37"/>
  <c r="AF173" i="37"/>
  <c r="AL173" i="37" s="1" a="1"/>
  <c r="AL173" i="37" s="1"/>
  <c r="BH173" i="37" s="1"/>
  <c r="AR173" i="37"/>
  <c r="AF385" i="37"/>
  <c r="AL385" i="37" s="1" a="1"/>
  <c r="AL385" i="37" s="1"/>
  <c r="BH385" i="37" s="1"/>
  <c r="AR385" i="37"/>
  <c r="AN262" i="37"/>
  <c r="AF520" i="37"/>
  <c r="AL520" i="37" s="1" a="1"/>
  <c r="AL520" i="37" s="1"/>
  <c r="BH520" i="37" s="1"/>
  <c r="AR520" i="37"/>
  <c r="AF99" i="37"/>
  <c r="AL99" i="37" s="1" a="1"/>
  <c r="AL99" i="37" s="1"/>
  <c r="BH99" i="37" s="1"/>
  <c r="AR99" i="37"/>
  <c r="AY25" i="37"/>
  <c r="BE25" i="37" s="1"/>
  <c r="BX549" i="37"/>
  <c r="AF367" i="37"/>
  <c r="AL367" i="37" s="1" a="1"/>
  <c r="AL367" i="37" s="1"/>
  <c r="BH367" i="37" s="1"/>
  <c r="AR367" i="37"/>
  <c r="AN214" i="37"/>
  <c r="AF457" i="37"/>
  <c r="AL457" i="37" s="1" a="1"/>
  <c r="AL457" i="37" s="1"/>
  <c r="BH457" i="37" s="1"/>
  <c r="AJ36" i="37"/>
  <c r="AN549" i="37"/>
  <c r="AI497" i="37"/>
  <c r="AI262" i="37"/>
  <c r="AH333" i="37"/>
  <c r="AI526" i="37"/>
  <c r="AH440" i="37"/>
  <c r="AI58" i="37"/>
  <c r="AF32" i="37"/>
  <c r="AR32" i="37"/>
  <c r="AH549" i="37"/>
  <c r="AI549" i="37"/>
  <c r="AF541" i="37"/>
  <c r="AL541" i="37" s="1" a="1"/>
  <c r="AL541" i="37" s="1"/>
  <c r="BH541" i="37" s="1"/>
  <c r="AR541" i="37"/>
  <c r="AJ549" i="37"/>
  <c r="AF299" i="37"/>
  <c r="AL299" i="37" s="1" a="1"/>
  <c r="AL299" i="37" s="1"/>
  <c r="BH299" i="37" s="1"/>
  <c r="AR299" i="37"/>
  <c r="AY22" i="37"/>
  <c r="BE22" i="37" s="1"/>
  <c r="AF346" i="37"/>
  <c r="AL346" i="37" s="1" a="1"/>
  <c r="AL346" i="37" s="1"/>
  <c r="BH346" i="37" s="1"/>
  <c r="AF420" i="37"/>
  <c r="AL420" i="37" s="1" a="1"/>
  <c r="AL420" i="37" s="1"/>
  <c r="BH420" i="37" s="1"/>
  <c r="AF479" i="37"/>
  <c r="AL479" i="37" s="1" a="1"/>
  <c r="AL479" i="37" s="1"/>
  <c r="AF140" i="37"/>
  <c r="AL140" i="37" s="1" a="1"/>
  <c r="AL140" i="37" s="1"/>
  <c r="BH140" i="37" s="1"/>
  <c r="AF107" i="37"/>
  <c r="AL107" i="37" s="1" a="1"/>
  <c r="AL107" i="37" s="1"/>
  <c r="BH107" i="37" s="1"/>
  <c r="AR107" i="37"/>
  <c r="AF330" i="37"/>
  <c r="AL330" i="37" s="1" a="1"/>
  <c r="AL330" i="37" s="1"/>
  <c r="BH330" i="37" s="1"/>
  <c r="AF290" i="37"/>
  <c r="AL290" i="37" s="1" a="1"/>
  <c r="AL290" i="37" s="1"/>
  <c r="BH290" i="37" s="1"/>
  <c r="AR290" i="37"/>
  <c r="AF50" i="37"/>
  <c r="AL50" i="37" s="1" a="1"/>
  <c r="AL50" i="37" s="1"/>
  <c r="BH50" i="37" s="1"/>
  <c r="AF535" i="37"/>
  <c r="AL535" i="37" s="1" a="1"/>
  <c r="AL535" i="37" s="1"/>
  <c r="BH535" i="37" s="1"/>
  <c r="BX214" i="37"/>
  <c r="AF94" i="37"/>
  <c r="AL94" i="37" s="1" a="1"/>
  <c r="AL94" i="37" s="1"/>
  <c r="AR94" i="37"/>
  <c r="AF448" i="37"/>
  <c r="AL448" i="37" s="1" a="1"/>
  <c r="AL448" i="37" s="1"/>
  <c r="AR448" i="37"/>
  <c r="AF47" i="37"/>
  <c r="AL47" i="37" s="1" a="1"/>
  <c r="AL47" i="37" s="1"/>
  <c r="AF63" i="37"/>
  <c r="AL63" i="37" s="1" a="1"/>
  <c r="AL63" i="37" s="1"/>
  <c r="BH63" i="37" s="1"/>
  <c r="AF150" i="37"/>
  <c r="AL150" i="37" s="1" a="1"/>
  <c r="AL150" i="37" s="1"/>
  <c r="AR150" i="37"/>
  <c r="AF463" i="37"/>
  <c r="AL463" i="37" s="1" a="1"/>
  <c r="AL463" i="37" s="1"/>
  <c r="BH463" i="37" s="1"/>
  <c r="AH36" i="37"/>
  <c r="AF405" i="37"/>
  <c r="AL405" i="37" s="1" a="1"/>
  <c r="AL405" i="37" s="1"/>
  <c r="BH405" i="37" s="1"/>
  <c r="BX548" i="37"/>
  <c r="AJ262" i="37"/>
  <c r="AN333" i="37"/>
  <c r="AF359" i="37"/>
  <c r="AL359" i="37" s="1" a="1"/>
  <c r="AL359" i="37" s="1"/>
  <c r="BH359" i="37" s="1"/>
  <c r="AJ526" i="37"/>
  <c r="AJ58" i="37"/>
  <c r="BG229" i="36"/>
  <c r="BA229" i="36" s="1"/>
  <c r="BD229" i="36" s="1"/>
  <c r="AG229" i="36"/>
  <c r="AR229" i="36" s="1"/>
  <c r="BB199" i="36"/>
  <c r="BD199" i="36"/>
  <c r="AF232" i="36"/>
  <c r="AL232" i="36" s="1" a="1"/>
  <c r="AL232" i="36" s="1"/>
  <c r="BH232" i="36" s="1"/>
  <c r="AR232" i="36"/>
  <c r="AF428" i="36"/>
  <c r="AL428" i="36" s="1" a="1"/>
  <c r="AL428" i="36" s="1"/>
  <c r="BH428" i="36" s="1"/>
  <c r="AR428" i="36"/>
  <c r="AR231" i="36"/>
  <c r="AF231" i="36"/>
  <c r="AY231" i="36"/>
  <c r="BE231" i="36" s="1"/>
  <c r="AJ277" i="36"/>
  <c r="AL277" i="36" a="1"/>
  <c r="AL277" i="36" s="1"/>
  <c r="BH277" i="36" s="1"/>
  <c r="AH277" i="36"/>
  <c r="AN277" i="36"/>
  <c r="BX277" i="36"/>
  <c r="AI277" i="36"/>
  <c r="AR100" i="36"/>
  <c r="AY100" i="36"/>
  <c r="BE100" i="36" s="1"/>
  <c r="AF136" i="36"/>
  <c r="AL136" i="36" s="1" a="1"/>
  <c r="AL136" i="36" s="1"/>
  <c r="BH136" i="36" s="1"/>
  <c r="AR136" i="36"/>
  <c r="AF62" i="36"/>
  <c r="AL62" i="36" s="1" a="1"/>
  <c r="AL62" i="36" s="1"/>
  <c r="BH62" i="36" s="1"/>
  <c r="AR62" i="36"/>
  <c r="AF346" i="36"/>
  <c r="AL346" i="36" s="1" a="1"/>
  <c r="AL346" i="36" s="1"/>
  <c r="BH346" i="36" s="1"/>
  <c r="AR346" i="36"/>
  <c r="AF356" i="36"/>
  <c r="AL356" i="36" s="1" a="1"/>
  <c r="AL356" i="36" s="1"/>
  <c r="AR356" i="36"/>
  <c r="AF202" i="36"/>
  <c r="AL202" i="36" s="1" a="1"/>
  <c r="AL202" i="36" s="1"/>
  <c r="BH202" i="36" s="1"/>
  <c r="AF439" i="36"/>
  <c r="AL439" i="36" s="1" a="1"/>
  <c r="AL439" i="36" s="1"/>
  <c r="AR439" i="36"/>
  <c r="AF364" i="36"/>
  <c r="AL364" i="36" s="1" a="1"/>
  <c r="AL364" i="36" s="1"/>
  <c r="BH364" i="36" s="1"/>
  <c r="AR364" i="36"/>
  <c r="AF171" i="36"/>
  <c r="AL171" i="36" s="1" a="1"/>
  <c r="AL171" i="36" s="1"/>
  <c r="BH171" i="36" s="1"/>
  <c r="AR171" i="36"/>
  <c r="AF376" i="36"/>
  <c r="AL376" i="36" s="1" a="1"/>
  <c r="AL376" i="36" s="1"/>
  <c r="BH376" i="36" s="1"/>
  <c r="AR376" i="36"/>
  <c r="AF38" i="36"/>
  <c r="AL38" i="36" s="1" a="1"/>
  <c r="AL38" i="36" s="1"/>
  <c r="BH38" i="36" s="1"/>
  <c r="AR38" i="36"/>
  <c r="AF173" i="36"/>
  <c r="AL173" i="36" s="1" a="1"/>
  <c r="AL173" i="36" s="1"/>
  <c r="BH173" i="36" s="1"/>
  <c r="AF161" i="36"/>
  <c r="AL161" i="36" s="1" a="1"/>
  <c r="AL161" i="36" s="1"/>
  <c r="BH161" i="36" s="1"/>
  <c r="AF160" i="36"/>
  <c r="AL160" i="36" s="1" a="1"/>
  <c r="AL160" i="36" s="1"/>
  <c r="BH160" i="36" s="1"/>
  <c r="AR160" i="36"/>
  <c r="AF138" i="36"/>
  <c r="AL138" i="36" s="1" a="1"/>
  <c r="AL138" i="36" s="1"/>
  <c r="BH138" i="36" s="1"/>
  <c r="AR138" i="36"/>
  <c r="AF286" i="36"/>
  <c r="AL286" i="36" s="1" a="1"/>
  <c r="AL286" i="36" s="1"/>
  <c r="BH286" i="36" s="1"/>
  <c r="AF36" i="36"/>
  <c r="AL36" i="36" s="1" a="1"/>
  <c r="AL36" i="36" s="1"/>
  <c r="BH36" i="36" s="1"/>
  <c r="AR36" i="36"/>
  <c r="AF196" i="36"/>
  <c r="AL196" i="36" s="1" a="1"/>
  <c r="AL196" i="36" s="1"/>
  <c r="AR196" i="36"/>
  <c r="AF316" i="36"/>
  <c r="AL316" i="36" s="1" a="1"/>
  <c r="AL316" i="36" s="1"/>
  <c r="AR316" i="36"/>
  <c r="AY166" i="36"/>
  <c r="BE166" i="36" s="1"/>
  <c r="AR166" i="36"/>
  <c r="AY78" i="36"/>
  <c r="BE78" i="36" s="1"/>
  <c r="AR78" i="36"/>
  <c r="AR140" i="36"/>
  <c r="AY140" i="36"/>
  <c r="BE140" i="36" s="1"/>
  <c r="AF370" i="36"/>
  <c r="AL370" i="36" s="1" a="1"/>
  <c r="AL370" i="36" s="1"/>
  <c r="BH370" i="36" s="1"/>
  <c r="AR370" i="36"/>
  <c r="AQ234" i="36"/>
  <c r="BG234" i="36" s="1"/>
  <c r="BA234" i="36" s="1"/>
  <c r="BD234" i="36" s="1"/>
  <c r="AF347" i="36"/>
  <c r="AR347" i="36"/>
  <c r="AL61" i="36" a="1"/>
  <c r="AL61" i="36" s="1"/>
  <c r="BH61" i="36" s="1"/>
  <c r="AN61" i="36"/>
  <c r="BX61" i="36"/>
  <c r="AH61" i="36"/>
  <c r="AI61" i="36"/>
  <c r="AJ61" i="36"/>
  <c r="AF345" i="36"/>
  <c r="AR345" i="36"/>
  <c r="AF105" i="36"/>
  <c r="AL105" i="36" s="1" a="1"/>
  <c r="AL105" i="36" s="1"/>
  <c r="BH105" i="36" s="1"/>
  <c r="AR105" i="36"/>
  <c r="AF164" i="36"/>
  <c r="AL164" i="36" s="1" a="1"/>
  <c r="AL164" i="36" s="1"/>
  <c r="BH164" i="36" s="1"/>
  <c r="AR164" i="36"/>
  <c r="AF214" i="36"/>
  <c r="AL214" i="36" s="1" a="1"/>
  <c r="AL214" i="36" s="1"/>
  <c r="BH214" i="36" s="1"/>
  <c r="AR214" i="36"/>
  <c r="BX314" i="36"/>
  <c r="AL314" i="36" a="1"/>
  <c r="AL314" i="36" s="1"/>
  <c r="BH314" i="36" s="1"/>
  <c r="AF177" i="36"/>
  <c r="AL177" i="36" s="1" a="1"/>
  <c r="AL177" i="36" s="1"/>
  <c r="BH177" i="36" s="1"/>
  <c r="AR177" i="36"/>
  <c r="AF400" i="36"/>
  <c r="AL400" i="36" s="1" a="1"/>
  <c r="AL400" i="36" s="1"/>
  <c r="BH400" i="36" s="1"/>
  <c r="AR400" i="36"/>
  <c r="AF315" i="36"/>
  <c r="AL315" i="36" s="1" a="1"/>
  <c r="AL315" i="36" s="1"/>
  <c r="AR315" i="36"/>
  <c r="AF297" i="36"/>
  <c r="AL297" i="36" s="1" a="1"/>
  <c r="AL297" i="36" s="1"/>
  <c r="BH297" i="36" s="1"/>
  <c r="AR297" i="36"/>
  <c r="AF137" i="36"/>
  <c r="AL137" i="36" s="1" a="1"/>
  <c r="AL137" i="36" s="1"/>
  <c r="BH137" i="36" s="1"/>
  <c r="AR137" i="36"/>
  <c r="AF299" i="36"/>
  <c r="AL299" i="36" s="1" a="1"/>
  <c r="AL299" i="36" s="1"/>
  <c r="BH299" i="36" s="1"/>
  <c r="AR299" i="36"/>
  <c r="AF70" i="36"/>
  <c r="AL70" i="36" s="1" a="1"/>
  <c r="AL70" i="36" s="1"/>
  <c r="BH70" i="36" s="1"/>
  <c r="AR70" i="36"/>
  <c r="AF41" i="36"/>
  <c r="AL41" i="36" s="1" a="1"/>
  <c r="AL41" i="36" s="1"/>
  <c r="BH41" i="36" s="1"/>
  <c r="AR41" i="36"/>
  <c r="AF436" i="36"/>
  <c r="AL436" i="36" s="1" a="1"/>
  <c r="AL436" i="36" s="1"/>
  <c r="AR436" i="36"/>
  <c r="AF288" i="36"/>
  <c r="AL288" i="36" s="1" a="1"/>
  <c r="AL288" i="36" s="1"/>
  <c r="BH288" i="36" s="1"/>
  <c r="AR288" i="36"/>
  <c r="AF387" i="36"/>
  <c r="AL387" i="36" s="1" a="1"/>
  <c r="AL387" i="36" s="1"/>
  <c r="BH387" i="36" s="1"/>
  <c r="AR387" i="36"/>
  <c r="AY238" i="36"/>
  <c r="BE238" i="36" s="1"/>
  <c r="AR238" i="36"/>
  <c r="AY278" i="36"/>
  <c r="BE278" i="36" s="1"/>
  <c r="AR278" i="36"/>
  <c r="AF445" i="36"/>
  <c r="BX445" i="36" s="1"/>
  <c r="AR445" i="36"/>
  <c r="AF334" i="36"/>
  <c r="AL334" i="36" s="1" a="1"/>
  <c r="AL334" i="36" s="1"/>
  <c r="BH334" i="36" s="1"/>
  <c r="AR334" i="36"/>
  <c r="AF82" i="36"/>
  <c r="AL82" i="36" s="1" a="1"/>
  <c r="AL82" i="36" s="1"/>
  <c r="BH82" i="36" s="1"/>
  <c r="AR82" i="36"/>
  <c r="AF300" i="36"/>
  <c r="AL300" i="36" s="1" a="1"/>
  <c r="AL300" i="36" s="1"/>
  <c r="BH300" i="36" s="1"/>
  <c r="AR300" i="36"/>
  <c r="AF159" i="36"/>
  <c r="AL159" i="36" s="1" a="1"/>
  <c r="AL159" i="36" s="1"/>
  <c r="BH159" i="36" s="1"/>
  <c r="AR159" i="36"/>
  <c r="AF55" i="36"/>
  <c r="AL55" i="36" s="1" a="1"/>
  <c r="AL55" i="36" s="1"/>
  <c r="BH55" i="36" s="1"/>
  <c r="AR55" i="36"/>
  <c r="AF344" i="36"/>
  <c r="AL344" i="36" s="1" a="1"/>
  <c r="AL344" i="36" s="1"/>
  <c r="BH344" i="36" s="1"/>
  <c r="AR344" i="36"/>
  <c r="AF168" i="36"/>
  <c r="AL168" i="36" s="1" a="1"/>
  <c r="AL168" i="36" s="1"/>
  <c r="BH168" i="36" s="1"/>
  <c r="AR168" i="36"/>
  <c r="AF121" i="36"/>
  <c r="AL121" i="36" s="1" a="1"/>
  <c r="AL121" i="36" s="1"/>
  <c r="BH121" i="36" s="1"/>
  <c r="AR121" i="36"/>
  <c r="AF127" i="36"/>
  <c r="AL127" i="36" s="1" a="1"/>
  <c r="AL127" i="36" s="1"/>
  <c r="BH127" i="36" s="1"/>
  <c r="AR127" i="36"/>
  <c r="BG128" i="36"/>
  <c r="BA128" i="36" s="1"/>
  <c r="BD128" i="36" s="1"/>
  <c r="AF368" i="36"/>
  <c r="AL368" i="36" s="1" a="1"/>
  <c r="AL368" i="36" s="1"/>
  <c r="BH368" i="36" s="1"/>
  <c r="AR368" i="36"/>
  <c r="AF147" i="36"/>
  <c r="AL147" i="36" s="1" a="1"/>
  <c r="AL147" i="36" s="1"/>
  <c r="BH147" i="36" s="1"/>
  <c r="AR147" i="36"/>
  <c r="AF412" i="36"/>
  <c r="AL412" i="36" s="1" a="1"/>
  <c r="AL412" i="36" s="1"/>
  <c r="BH412" i="36" s="1"/>
  <c r="AR412" i="36"/>
  <c r="AF372" i="36"/>
  <c r="AL372" i="36" s="1" a="1"/>
  <c r="AL372" i="36" s="1"/>
  <c r="BH372" i="36" s="1"/>
  <c r="AR372" i="36"/>
  <c r="AF541" i="36"/>
  <c r="AL541" i="36" s="1" a="1"/>
  <c r="AL541" i="36" s="1"/>
  <c r="BH541" i="36" s="1"/>
  <c r="AR541" i="36"/>
  <c r="AG128" i="36"/>
  <c r="AR128" i="36" s="1"/>
  <c r="AF96" i="36"/>
  <c r="AL96" i="36" s="1" a="1"/>
  <c r="AL96" i="36" s="1"/>
  <c r="BH96" i="36" s="1"/>
  <c r="AR96" i="36"/>
  <c r="AI455" i="36"/>
  <c r="AJ519" i="36"/>
  <c r="AF349" i="36"/>
  <c r="AL349" i="36" s="1" a="1"/>
  <c r="AL349" i="36" s="1"/>
  <c r="BH349" i="36" s="1"/>
  <c r="AR349" i="36"/>
  <c r="AF116" i="36"/>
  <c r="AL116" i="36" s="1" a="1"/>
  <c r="AL116" i="36" s="1"/>
  <c r="BH116" i="36" s="1"/>
  <c r="AF303" i="36"/>
  <c r="AL303" i="36" s="1" a="1"/>
  <c r="AL303" i="36" s="1"/>
  <c r="BH303" i="36" s="1"/>
  <c r="AR303" i="36"/>
  <c r="AF531" i="36"/>
  <c r="AL531" i="36" s="1" a="1"/>
  <c r="AL531" i="36" s="1"/>
  <c r="BH531" i="36" s="1"/>
  <c r="AR531" i="36"/>
  <c r="AF451" i="36"/>
  <c r="AL451" i="36" s="1" a="1"/>
  <c r="AL451" i="36" s="1"/>
  <c r="BH451" i="36" s="1"/>
  <c r="AR451" i="36"/>
  <c r="AN361" i="36"/>
  <c r="AF534" i="36"/>
  <c r="AL534" i="36" s="1" a="1"/>
  <c r="AL534" i="36" s="1"/>
  <c r="BH534" i="36" s="1"/>
  <c r="AH335" i="36"/>
  <c r="AJ44" i="36"/>
  <c r="AF67" i="36"/>
  <c r="AR67" i="36"/>
  <c r="AF28" i="36"/>
  <c r="AL28" i="36" s="1" a="1"/>
  <c r="AL28" i="36" s="1"/>
  <c r="AR28" i="36"/>
  <c r="AF230" i="36"/>
  <c r="AL230" i="36" s="1" a="1"/>
  <c r="AL230" i="36" s="1"/>
  <c r="BH230" i="36" s="1"/>
  <c r="AR230" i="36"/>
  <c r="AF474" i="36"/>
  <c r="AL474" i="36" s="1" a="1"/>
  <c r="AL474" i="36" s="1"/>
  <c r="BH474" i="36" s="1"/>
  <c r="AR474" i="36"/>
  <c r="BX506" i="36"/>
  <c r="AJ335" i="36"/>
  <c r="AJ545" i="36"/>
  <c r="AR306" i="36"/>
  <c r="AR89" i="36"/>
  <c r="AY89" i="36"/>
  <c r="BE89" i="36" s="1"/>
  <c r="AF89" i="36"/>
  <c r="AY390" i="36"/>
  <c r="BE390" i="36" s="1"/>
  <c r="AR390" i="36"/>
  <c r="AF390" i="36"/>
  <c r="AR476" i="36"/>
  <c r="AF279" i="36"/>
  <c r="AL279" i="36" s="1" a="1"/>
  <c r="AL279" i="36" s="1"/>
  <c r="BH279" i="36" s="1"/>
  <c r="AR279" i="36"/>
  <c r="AF414" i="36"/>
  <c r="AL414" i="36" s="1" a="1"/>
  <c r="AL414" i="36" s="1"/>
  <c r="BH414" i="36" s="1"/>
  <c r="AR414" i="36"/>
  <c r="AF438" i="36"/>
  <c r="AL438" i="36" s="1" a="1"/>
  <c r="AL438" i="36" s="1"/>
  <c r="AR438" i="36"/>
  <c r="AF46" i="36"/>
  <c r="AL46" i="36" s="1" a="1"/>
  <c r="AL46" i="36" s="1"/>
  <c r="BH46" i="36" s="1"/>
  <c r="AR46" i="36"/>
  <c r="AF483" i="36"/>
  <c r="AL483" i="36" s="1" a="1"/>
  <c r="AL483" i="36" s="1"/>
  <c r="BH483" i="36" s="1"/>
  <c r="AR483" i="36"/>
  <c r="AF287" i="36"/>
  <c r="AL287" i="36" s="1" a="1"/>
  <c r="AL287" i="36" s="1"/>
  <c r="AR287" i="36"/>
  <c r="AF221" i="36"/>
  <c r="AL221" i="36" s="1" a="1"/>
  <c r="AL221" i="36" s="1"/>
  <c r="BH221" i="36" s="1"/>
  <c r="AR221" i="36"/>
  <c r="AF223" i="36"/>
  <c r="AL223" i="36" s="1" a="1"/>
  <c r="AL223" i="36" s="1"/>
  <c r="BH223" i="36" s="1"/>
  <c r="AR223" i="36"/>
  <c r="AF265" i="36"/>
  <c r="AL265" i="36" s="1" a="1"/>
  <c r="AL265" i="36" s="1"/>
  <c r="BH265" i="36" s="1"/>
  <c r="AR265" i="36"/>
  <c r="AF389" i="36"/>
  <c r="AL389" i="36" s="1" a="1"/>
  <c r="AL389" i="36" s="1"/>
  <c r="BH389" i="36" s="1"/>
  <c r="AR389" i="36"/>
  <c r="AH455" i="36"/>
  <c r="AN519" i="36"/>
  <c r="AF176" i="36"/>
  <c r="AL176" i="36" s="1" a="1"/>
  <c r="AL176" i="36" s="1"/>
  <c r="BH176" i="36" s="1"/>
  <c r="AR176" i="36"/>
  <c r="AJ481" i="36"/>
  <c r="AN487" i="36"/>
  <c r="BX250" i="36"/>
  <c r="AF27" i="36"/>
  <c r="AL27" i="36" s="1" a="1"/>
  <c r="AL27" i="36" s="1"/>
  <c r="AF408" i="36"/>
  <c r="AL408" i="36" s="1" a="1"/>
  <c r="AL408" i="36" s="1"/>
  <c r="AR408" i="36"/>
  <c r="AH495" i="36"/>
  <c r="AI361" i="36"/>
  <c r="AF362" i="36"/>
  <c r="AL362" i="36" s="1" a="1"/>
  <c r="AL362" i="36" s="1"/>
  <c r="BH362" i="36" s="1"/>
  <c r="AN506" i="36"/>
  <c r="AH545" i="36"/>
  <c r="AF489" i="36"/>
  <c r="AN489" i="36" s="1"/>
  <c r="AR489" i="36"/>
  <c r="AF78" i="36"/>
  <c r="AI78" i="36" s="1"/>
  <c r="AY468" i="36"/>
  <c r="BE468" i="36" s="1"/>
  <c r="AL522" i="36" a="1"/>
  <c r="AL522" i="36" s="1"/>
  <c r="BH522" i="36" s="1"/>
  <c r="AH522" i="36"/>
  <c r="BX522" i="36"/>
  <c r="AI522" i="36"/>
  <c r="AN522" i="36"/>
  <c r="AJ522" i="36"/>
  <c r="AY172" i="36"/>
  <c r="BE172" i="36" s="1"/>
  <c r="AR172" i="36"/>
  <c r="AF460" i="36"/>
  <c r="AL460" i="36" s="1" a="1"/>
  <c r="AL460" i="36" s="1"/>
  <c r="BH460" i="36" s="1"/>
  <c r="AR460" i="36"/>
  <c r="AF58" i="36"/>
  <c r="AL58" i="36" s="1" a="1"/>
  <c r="AL58" i="36" s="1"/>
  <c r="BH58" i="36" s="1"/>
  <c r="AF523" i="36"/>
  <c r="AL523" i="36" s="1" a="1"/>
  <c r="AL523" i="36" s="1"/>
  <c r="BH523" i="36" s="1"/>
  <c r="AF343" i="36"/>
  <c r="AL343" i="36" s="1" a="1"/>
  <c r="AL343" i="36" s="1"/>
  <c r="BH343" i="36" s="1"/>
  <c r="AR343" i="36"/>
  <c r="AN481" i="36"/>
  <c r="AF103" i="36"/>
  <c r="AL103" i="36" s="1" a="1"/>
  <c r="AL103" i="36" s="1"/>
  <c r="BH103" i="36" s="1"/>
  <c r="AR103" i="36"/>
  <c r="BX487" i="36"/>
  <c r="AJ293" i="36"/>
  <c r="AJ250" i="36"/>
  <c r="AF342" i="36"/>
  <c r="AL342" i="36" s="1" a="1"/>
  <c r="AL342" i="36" s="1"/>
  <c r="BH342" i="36" s="1"/>
  <c r="AF261" i="36"/>
  <c r="AL261" i="36" s="1" a="1"/>
  <c r="AL261" i="36" s="1"/>
  <c r="BH261" i="36" s="1"/>
  <c r="BX495" i="36"/>
  <c r="AH361" i="36"/>
  <c r="AN270" i="36"/>
  <c r="AH463" i="36"/>
  <c r="AI450" i="36"/>
  <c r="AI260" i="36"/>
  <c r="AI545" i="36"/>
  <c r="AJ394" i="36"/>
  <c r="AF386" i="36"/>
  <c r="AL386" i="36" s="1" a="1"/>
  <c r="AL386" i="36" s="1"/>
  <c r="BH386" i="36" s="1"/>
  <c r="AR386" i="36"/>
  <c r="AI393" i="36"/>
  <c r="AL515" i="36" a="1"/>
  <c r="AL515" i="36" s="1"/>
  <c r="BH515" i="36" s="1"/>
  <c r="AH515" i="36"/>
  <c r="AI515" i="36"/>
  <c r="AN515" i="36"/>
  <c r="BX515" i="36"/>
  <c r="AJ515" i="36"/>
  <c r="AR60" i="36"/>
  <c r="AL501" i="36" a="1"/>
  <c r="AL501" i="36" s="1"/>
  <c r="BH501" i="36" s="1"/>
  <c r="BX501" i="36"/>
  <c r="AH501" i="36"/>
  <c r="AN501" i="36"/>
  <c r="AI501" i="36"/>
  <c r="AJ501" i="36"/>
  <c r="AF398" i="36"/>
  <c r="AL398" i="36" s="1" a="1"/>
  <c r="AL398" i="36" s="1"/>
  <c r="BH398" i="36" s="1"/>
  <c r="AR398" i="36"/>
  <c r="AF158" i="36"/>
  <c r="AL158" i="36" s="1" a="1"/>
  <c r="AL158" i="36" s="1"/>
  <c r="BH158" i="36" s="1"/>
  <c r="AR158" i="36"/>
  <c r="AF348" i="36"/>
  <c r="AL348" i="36" s="1" a="1"/>
  <c r="AL348" i="36" s="1"/>
  <c r="BH348" i="36" s="1"/>
  <c r="AR348" i="36"/>
  <c r="AF179" i="36"/>
  <c r="AL179" i="36" s="1" a="1"/>
  <c r="AL179" i="36" s="1"/>
  <c r="BH179" i="36" s="1"/>
  <c r="AR179" i="36"/>
  <c r="AF486" i="36"/>
  <c r="AL486" i="36" s="1" a="1"/>
  <c r="AL486" i="36" s="1"/>
  <c r="BH486" i="36" s="1"/>
  <c r="AR486" i="36"/>
  <c r="AF456" i="36"/>
  <c r="AL456" i="36" s="1" a="1"/>
  <c r="AL456" i="36" s="1"/>
  <c r="BH456" i="36" s="1"/>
  <c r="AF118" i="36"/>
  <c r="AL118" i="36" s="1" a="1"/>
  <c r="AL118" i="36" s="1"/>
  <c r="BH118" i="36" s="1"/>
  <c r="AR118" i="36"/>
  <c r="AF485" i="36"/>
  <c r="AL485" i="36" s="1" a="1"/>
  <c r="AL485" i="36" s="1"/>
  <c r="BH485" i="36" s="1"/>
  <c r="AR485" i="36"/>
  <c r="BX455" i="36"/>
  <c r="AF446" i="36"/>
  <c r="AL446" i="36" s="1" a="1"/>
  <c r="AL446" i="36" s="1"/>
  <c r="AR446" i="36"/>
  <c r="BX481" i="36"/>
  <c r="AH293" i="36"/>
  <c r="AN495" i="36"/>
  <c r="AF271" i="36"/>
  <c r="AL271" i="36" s="1" a="1"/>
  <c r="AL271" i="36" s="1"/>
  <c r="BH271" i="36" s="1"/>
  <c r="AJ506" i="36"/>
  <c r="AN266" i="36"/>
  <c r="AN450" i="36"/>
  <c r="AH260" i="36"/>
  <c r="AN545" i="36"/>
  <c r="AH394" i="36"/>
  <c r="BX329" i="36"/>
  <c r="AL329" i="36" a="1"/>
  <c r="AL329" i="36" s="1"/>
  <c r="BH329" i="36" s="1"/>
  <c r="AF291" i="36"/>
  <c r="AL291" i="36" s="1" a="1"/>
  <c r="AL291" i="36" s="1"/>
  <c r="BH291" i="36" s="1"/>
  <c r="AR291" i="36"/>
  <c r="AF384" i="36"/>
  <c r="AL384" i="36" s="1" a="1"/>
  <c r="AL384" i="36" s="1"/>
  <c r="BH384" i="36" s="1"/>
  <c r="AR384" i="36"/>
  <c r="AF544" i="36"/>
  <c r="AL544" i="36" s="1" a="1"/>
  <c r="AL544" i="36" s="1"/>
  <c r="BH544" i="36" s="1"/>
  <c r="AF321" i="36"/>
  <c r="AL321" i="36" s="1" a="1"/>
  <c r="AL321" i="36" s="1"/>
  <c r="BH321" i="36" s="1"/>
  <c r="AR321" i="36"/>
  <c r="AF208" i="36"/>
  <c r="AL208" i="36" s="1" a="1"/>
  <c r="AL208" i="36" s="1"/>
  <c r="BH208" i="36" s="1"/>
  <c r="AR208" i="36"/>
  <c r="AF395" i="36"/>
  <c r="AL395" i="36" s="1" a="1"/>
  <c r="AL395" i="36" s="1"/>
  <c r="AR395" i="36"/>
  <c r="AF352" i="36"/>
  <c r="AL352" i="36" s="1" a="1"/>
  <c r="AL352" i="36" s="1"/>
  <c r="BH352" i="36" s="1"/>
  <c r="AR352" i="36"/>
  <c r="AF411" i="36"/>
  <c r="AL411" i="36" s="1" a="1"/>
  <c r="AL411" i="36" s="1"/>
  <c r="BH411" i="36" s="1"/>
  <c r="AR411" i="36"/>
  <c r="AF100" i="36"/>
  <c r="AL100" i="36" s="1" a="1"/>
  <c r="AL100" i="36" s="1"/>
  <c r="BH100" i="36" s="1"/>
  <c r="AF508" i="36"/>
  <c r="AL508" i="36" s="1" a="1"/>
  <c r="AL508" i="36" s="1"/>
  <c r="BH508" i="36" s="1"/>
  <c r="AR508" i="36"/>
  <c r="AF144" i="36"/>
  <c r="AL144" i="36" s="1" a="1"/>
  <c r="AL144" i="36" s="1"/>
  <c r="BH144" i="36" s="1"/>
  <c r="AR144" i="36"/>
  <c r="AF308" i="36"/>
  <c r="AL308" i="36" s="1" a="1"/>
  <c r="AL308" i="36" s="1"/>
  <c r="BH308" i="36" s="1"/>
  <c r="AR308" i="36"/>
  <c r="AF419" i="36"/>
  <c r="AL419" i="36" s="1" a="1"/>
  <c r="AL419" i="36" s="1"/>
  <c r="BH419" i="36" s="1"/>
  <c r="AR419" i="36"/>
  <c r="AF224" i="36"/>
  <c r="AL224" i="36" s="1" a="1"/>
  <c r="AL224" i="36" s="1"/>
  <c r="BH224" i="36" s="1"/>
  <c r="AR224" i="36"/>
  <c r="AI487" i="36"/>
  <c r="AI250" i="36"/>
  <c r="AY232" i="36"/>
  <c r="BE232" i="36" s="1"/>
  <c r="AF281" i="36"/>
  <c r="AL281" i="36" s="1" a="1"/>
  <c r="AL281" i="36" s="1"/>
  <c r="BH281" i="36" s="1"/>
  <c r="AR281" i="36"/>
  <c r="AF416" i="36"/>
  <c r="AL416" i="36" s="1" a="1"/>
  <c r="AL416" i="36" s="1"/>
  <c r="BH416" i="36" s="1"/>
  <c r="AI495" i="36"/>
  <c r="AN32" i="36"/>
  <c r="AI506" i="36"/>
  <c r="AF333" i="36"/>
  <c r="AR333" i="36"/>
  <c r="AY479" i="36"/>
  <c r="BE479" i="36" s="1"/>
  <c r="AR479" i="36"/>
  <c r="AG86" i="36"/>
  <c r="AY86" i="36" s="1"/>
  <c r="BE86" i="36" s="1"/>
  <c r="AQ86" i="36"/>
  <c r="BG86" i="36" s="1"/>
  <c r="BA86" i="36" s="1"/>
  <c r="BD86" i="36" s="1"/>
  <c r="AL254" i="36" a="1"/>
  <c r="AL254" i="36" s="1"/>
  <c r="BH254" i="36" s="1"/>
  <c r="BX254" i="36"/>
  <c r="AI254" i="36"/>
  <c r="AJ254" i="36"/>
  <c r="AH254" i="36"/>
  <c r="AN254" i="36"/>
  <c r="AR122" i="36"/>
  <c r="AR142" i="36"/>
  <c r="AF142" i="36"/>
  <c r="AY142" i="36"/>
  <c r="BE142" i="36" s="1"/>
  <c r="AF189" i="36"/>
  <c r="AL189" i="36" s="1" a="1"/>
  <c r="AL189" i="36" s="1"/>
  <c r="BH189" i="36" s="1"/>
  <c r="AR189" i="36"/>
  <c r="AI181" i="36"/>
  <c r="BX270" i="36"/>
  <c r="AN150" i="36"/>
  <c r="BX266" i="36"/>
  <c r="AF360" i="36"/>
  <c r="AL360" i="36" s="1" a="1"/>
  <c r="AL360" i="36" s="1"/>
  <c r="BH360" i="36" s="1"/>
  <c r="AR360" i="36"/>
  <c r="AF331" i="36"/>
  <c r="BX331" i="36" s="1"/>
  <c r="AR331" i="36"/>
  <c r="AF468" i="36"/>
  <c r="BX468" i="36" s="1"/>
  <c r="BG93" i="36"/>
  <c r="BA93" i="36" s="1"/>
  <c r="BD93" i="36" s="1"/>
  <c r="AF385" i="36"/>
  <c r="AL385" i="36" s="1" a="1"/>
  <c r="AL385" i="36" s="1"/>
  <c r="BH385" i="36" s="1"/>
  <c r="AR385" i="36"/>
  <c r="AF388" i="36"/>
  <c r="AL388" i="36" s="1" a="1"/>
  <c r="AL388" i="36" s="1"/>
  <c r="BH388" i="36" s="1"/>
  <c r="AR388" i="36"/>
  <c r="AF269" i="36"/>
  <c r="AL269" i="36" s="1" a="1"/>
  <c r="AL269" i="36" s="1"/>
  <c r="BH269" i="36" s="1"/>
  <c r="AR269" i="36"/>
  <c r="AF49" i="36"/>
  <c r="AL49" i="36" s="1" a="1"/>
  <c r="AL49" i="36" s="1"/>
  <c r="BH49" i="36" s="1"/>
  <c r="AR49" i="36"/>
  <c r="AF252" i="36"/>
  <c r="AL252" i="36" s="1" a="1"/>
  <c r="AL252" i="36" s="1"/>
  <c r="BH252" i="36" s="1"/>
  <c r="AR252" i="36"/>
  <c r="AF467" i="36"/>
  <c r="AL467" i="36" s="1" a="1"/>
  <c r="AL467" i="36" s="1"/>
  <c r="BH467" i="36" s="1"/>
  <c r="AH181" i="36"/>
  <c r="BX32" i="36"/>
  <c r="AJ270" i="36"/>
  <c r="BX150" i="36"/>
  <c r="AI266" i="36"/>
  <c r="AJ450" i="36"/>
  <c r="AR317" i="36"/>
  <c r="AH393" i="36"/>
  <c r="AF166" i="36"/>
  <c r="AR493" i="36"/>
  <c r="AY493" i="36"/>
  <c r="BE493" i="36" s="1"/>
  <c r="AF493" i="36"/>
  <c r="AF311" i="36"/>
  <c r="AL311" i="36" s="1" a="1"/>
  <c r="AL311" i="36" s="1"/>
  <c r="BH311" i="36" s="1"/>
  <c r="AR311" i="36"/>
  <c r="AF407" i="36"/>
  <c r="AL407" i="36" s="1" a="1"/>
  <c r="AL407" i="36" s="1"/>
  <c r="BH407" i="36" s="1"/>
  <c r="AR407" i="36"/>
  <c r="AF464" i="36"/>
  <c r="AL464" i="36" s="1" a="1"/>
  <c r="AL464" i="36" s="1"/>
  <c r="BH464" i="36" s="1"/>
  <c r="AR464" i="36"/>
  <c r="AF420" i="36"/>
  <c r="AL420" i="36" s="1" a="1"/>
  <c r="AL420" i="36" s="1"/>
  <c r="BH420" i="36" s="1"/>
  <c r="AR420" i="36"/>
  <c r="AF201" i="36"/>
  <c r="AR201" i="36"/>
  <c r="AF52" i="36"/>
  <c r="AL52" i="36" s="1" a="1"/>
  <c r="AL52" i="36" s="1"/>
  <c r="BH52" i="36" s="1"/>
  <c r="AR52" i="36"/>
  <c r="AF357" i="36"/>
  <c r="AL357" i="36" s="1" a="1"/>
  <c r="AL357" i="36" s="1"/>
  <c r="BH357" i="36" s="1"/>
  <c r="AR357" i="36"/>
  <c r="AF195" i="36"/>
  <c r="AL195" i="36" s="1" a="1"/>
  <c r="AL195" i="36" s="1"/>
  <c r="AR195" i="36"/>
  <c r="AF421" i="36"/>
  <c r="AL421" i="36" s="1" a="1"/>
  <c r="AL421" i="36" s="1"/>
  <c r="BH421" i="36" s="1"/>
  <c r="AR421" i="36"/>
  <c r="AF355" i="36"/>
  <c r="AL355" i="36" s="1" a="1"/>
  <c r="AL355" i="36" s="1"/>
  <c r="AR355" i="36"/>
  <c r="AF410" i="36"/>
  <c r="AL410" i="36" s="1" a="1"/>
  <c r="AL410" i="36" s="1"/>
  <c r="BH410" i="36" s="1"/>
  <c r="AR410" i="36"/>
  <c r="AF97" i="36"/>
  <c r="AL97" i="36" s="1" a="1"/>
  <c r="AL97" i="36" s="1"/>
  <c r="BH97" i="36" s="1"/>
  <c r="AR97" i="36"/>
  <c r="AF490" i="36"/>
  <c r="AL490" i="36" s="1" a="1"/>
  <c r="AL490" i="36" s="1"/>
  <c r="BH490" i="36" s="1"/>
  <c r="AF126" i="36"/>
  <c r="AL126" i="36" s="1" a="1"/>
  <c r="AL126" i="36" s="1"/>
  <c r="BH126" i="36" s="1"/>
  <c r="AR126" i="36"/>
  <c r="AF151" i="36"/>
  <c r="AL151" i="36" s="1" a="1"/>
  <c r="AL151" i="36" s="1"/>
  <c r="BH151" i="36" s="1"/>
  <c r="AR151" i="36"/>
  <c r="BX393" i="36"/>
  <c r="AH377" i="36"/>
  <c r="AL377" i="36" a="1"/>
  <c r="AL377" i="36" s="1"/>
  <c r="BH377" i="36" s="1"/>
  <c r="AI377" i="36"/>
  <c r="AJ377" i="36"/>
  <c r="AN377" i="36"/>
  <c r="BX377" i="36"/>
  <c r="AR469" i="36"/>
  <c r="AG243" i="36"/>
  <c r="AR243" i="36" s="1"/>
  <c r="BG243" i="36"/>
  <c r="BA243" i="36" s="1"/>
  <c r="BD243" i="36" s="1"/>
  <c r="BG174" i="36"/>
  <c r="BA174" i="36" s="1"/>
  <c r="BD174" i="36" s="1"/>
  <c r="BH172" i="36"/>
  <c r="BG95" i="36"/>
  <c r="BA95" i="36" s="1"/>
  <c r="BD95" i="36" s="1"/>
  <c r="AG95" i="36"/>
  <c r="AR95" i="36" s="1"/>
  <c r="I57" i="39"/>
  <c r="O57" i="39"/>
  <c r="N58" i="39" s="1"/>
  <c r="O196" i="39"/>
  <c r="N197" i="39" s="1"/>
  <c r="I196" i="39"/>
  <c r="O89" i="39"/>
  <c r="I89" i="39"/>
  <c r="O256" i="39"/>
  <c r="N257" i="39" s="1"/>
  <c r="I256" i="39"/>
  <c r="I165" i="39"/>
  <c r="O165" i="39"/>
  <c r="N166" i="39" s="1"/>
  <c r="O184" i="39"/>
  <c r="N185" i="39" s="1"/>
  <c r="I184" i="39"/>
  <c r="O71" i="39"/>
  <c r="I71" i="39"/>
  <c r="O280" i="39"/>
  <c r="N281" i="39" s="1"/>
  <c r="I280" i="39"/>
  <c r="O118" i="39"/>
  <c r="N119" i="39" s="1"/>
  <c r="I118" i="39"/>
  <c r="O250" i="39"/>
  <c r="N251" i="39" s="1"/>
  <c r="I250" i="39"/>
  <c r="O136" i="39"/>
  <c r="N137" i="39" s="1"/>
  <c r="I136" i="39"/>
  <c r="I123" i="39"/>
  <c r="O123" i="39"/>
  <c r="N124" i="39" s="1"/>
  <c r="I95" i="39"/>
  <c r="O95" i="39"/>
  <c r="O274" i="39"/>
  <c r="N275" i="39" s="1"/>
  <c r="I274" i="39"/>
  <c r="O130" i="39"/>
  <c r="N131" i="39" s="1"/>
  <c r="I130" i="39"/>
  <c r="O245" i="39"/>
  <c r="I245" i="39"/>
  <c r="O202" i="39"/>
  <c r="N203" i="39" s="1"/>
  <c r="I202" i="39"/>
  <c r="O148" i="39"/>
  <c r="N149" i="39" s="1"/>
  <c r="I148" i="39"/>
  <c r="O82" i="39"/>
  <c r="N83" i="39" s="1"/>
  <c r="I82" i="39"/>
  <c r="I238" i="39"/>
  <c r="O238" i="39"/>
  <c r="N239" i="39" s="1"/>
  <c r="I105" i="39"/>
  <c r="O105" i="39"/>
  <c r="N106" i="39" s="1"/>
  <c r="O172" i="39"/>
  <c r="N173" i="39" s="1"/>
  <c r="I172" i="39"/>
  <c r="I153" i="39"/>
  <c r="O153" i="39"/>
  <c r="N154" i="39" s="1"/>
  <c r="O160" i="39"/>
  <c r="N161" i="39" s="1"/>
  <c r="I160" i="39"/>
  <c r="O101" i="39"/>
  <c r="I101" i="39"/>
  <c r="O46" i="39"/>
  <c r="N47" i="39" s="1"/>
  <c r="I46" i="39"/>
  <c r="O178" i="39"/>
  <c r="N179" i="39" s="1"/>
  <c r="I178" i="39"/>
  <c r="O142" i="39"/>
  <c r="N143" i="39" s="1"/>
  <c r="I142" i="39"/>
  <c r="I52" i="39"/>
  <c r="O52" i="39"/>
  <c r="N53" i="39" s="1"/>
  <c r="O64" i="39"/>
  <c r="N65" i="39" s="1"/>
  <c r="I190" i="39"/>
  <c r="O190" i="39"/>
  <c r="N191" i="39" s="1"/>
  <c r="O286" i="39"/>
  <c r="N287" i="39" s="1"/>
  <c r="I286" i="39"/>
  <c r="O231" i="39"/>
  <c r="N232" i="39" s="1"/>
  <c r="I231" i="39"/>
  <c r="I214" i="39"/>
  <c r="O214" i="39"/>
  <c r="N215" i="39" s="1"/>
  <c r="O220" i="39"/>
  <c r="N221" i="39" s="1"/>
  <c r="I220" i="39"/>
  <c r="O262" i="39"/>
  <c r="N263" i="39" s="1"/>
  <c r="I262" i="39"/>
  <c r="O268" i="39"/>
  <c r="N269" i="39" s="1"/>
  <c r="I268" i="39"/>
  <c r="O112" i="39"/>
  <c r="N113" i="39" s="1"/>
  <c r="I112" i="39"/>
  <c r="O292" i="39"/>
  <c r="N293" i="39" s="1"/>
  <c r="I292" i="39"/>
  <c r="O39" i="39"/>
  <c r="N40" i="39" s="1"/>
  <c r="I39" i="39"/>
  <c r="O208" i="39"/>
  <c r="N209" i="39" s="1"/>
  <c r="I208" i="39"/>
  <c r="I226" i="39"/>
  <c r="O226" i="39"/>
  <c r="N227" i="39" s="1"/>
  <c r="O76" i="39"/>
  <c r="N77" i="39" s="1"/>
  <c r="I76" i="39"/>
  <c r="I34" i="39"/>
  <c r="O34" i="39"/>
  <c r="N35" i="39" s="1"/>
  <c r="I297" i="39"/>
  <c r="O297" i="39"/>
  <c r="N298" i="39" s="1"/>
  <c r="AH25" i="37"/>
  <c r="AI25" i="37"/>
  <c r="BB23" i="37"/>
  <c r="AF26" i="37"/>
  <c r="AL26" i="37" s="1" a="1"/>
  <c r="AL26" i="37" s="1"/>
  <c r="BD24" i="37"/>
  <c r="BB24" i="37"/>
  <c r="BD204" i="36"/>
  <c r="AI329" i="36"/>
  <c r="AI314" i="36"/>
  <c r="AN329" i="36"/>
  <c r="AF306" i="36"/>
  <c r="AY306" i="36"/>
  <c r="BE306" i="36" s="1"/>
  <c r="AF278" i="36"/>
  <c r="AN278" i="36" s="1"/>
  <c r="AJ329" i="36"/>
  <c r="AY360" i="36"/>
  <c r="BE360" i="36" s="1"/>
  <c r="AH314" i="36"/>
  <c r="BH340" i="36"/>
  <c r="BX340" i="36"/>
  <c r="AN340" i="36"/>
  <c r="AH329" i="36"/>
  <c r="AY414" i="36"/>
  <c r="BE414" i="36" s="1"/>
  <c r="AN314" i="36"/>
  <c r="AJ314" i="36"/>
  <c r="AY331" i="36"/>
  <c r="BE331" i="36" s="1"/>
  <c r="AF452" i="36"/>
  <c r="AF479" i="36"/>
  <c r="AJ479" i="36" s="1"/>
  <c r="AI340" i="36"/>
  <c r="BB215" i="36"/>
  <c r="BD215" i="36"/>
  <c r="AF238" i="36"/>
  <c r="BG209" i="36"/>
  <c r="BA209" i="36" s="1"/>
  <c r="BD209" i="36" s="1"/>
  <c r="AG209" i="36"/>
  <c r="AR209" i="36" s="1"/>
  <c r="AZ188" i="36"/>
  <c r="AM188" i="36"/>
  <c r="AU188" i="36" s="1"/>
  <c r="AP188" i="36"/>
  <c r="AO188" i="36"/>
  <c r="AQ188" i="36" s="1"/>
  <c r="BB188" i="36"/>
  <c r="BG207" i="36"/>
  <c r="BA207" i="36" s="1"/>
  <c r="AG207" i="36"/>
  <c r="AR207" i="36" s="1"/>
  <c r="AH225" i="36"/>
  <c r="AJ225" i="36"/>
  <c r="BH225" i="36"/>
  <c r="AI225" i="36"/>
  <c r="AN225" i="36"/>
  <c r="BX225" i="36"/>
  <c r="AG235" i="36"/>
  <c r="BG235" i="36"/>
  <c r="BA235" i="36" s="1"/>
  <c r="BD235" i="36" s="1"/>
  <c r="AY157" i="36"/>
  <c r="BE157" i="36" s="1"/>
  <c r="AG174" i="36"/>
  <c r="AR174" i="36" s="1"/>
  <c r="AG156" i="36"/>
  <c r="BG156" i="36"/>
  <c r="BA156" i="36" s="1"/>
  <c r="BD156" i="36" s="1"/>
  <c r="AN172" i="36"/>
  <c r="AM148" i="36"/>
  <c r="AU148" i="36" s="1"/>
  <c r="AZ148" i="36"/>
  <c r="AP148" i="36"/>
  <c r="BB148" i="36"/>
  <c r="AO148" i="36"/>
  <c r="AQ148" i="36" s="1"/>
  <c r="AI172" i="36"/>
  <c r="AH172" i="36"/>
  <c r="AF157" i="36"/>
  <c r="AL157" i="36" s="1" a="1"/>
  <c r="AL157" i="36" s="1"/>
  <c r="BX172" i="36"/>
  <c r="BG172" i="36"/>
  <c r="BA172" i="36" s="1"/>
  <c r="BD172" i="36" s="1"/>
  <c r="AJ172" i="36"/>
  <c r="AF175" i="36"/>
  <c r="AL175" i="36" s="1" a="1"/>
  <c r="AL175" i="36" s="1"/>
  <c r="AY175" i="36"/>
  <c r="BE175" i="36" s="1"/>
  <c r="BG140" i="36"/>
  <c r="BA140" i="36" s="1"/>
  <c r="BD140" i="36" s="1"/>
  <c r="AG117" i="36"/>
  <c r="AR117" i="36" s="1"/>
  <c r="BG117" i="36"/>
  <c r="BA117" i="36" s="1"/>
  <c r="BD117" i="36" s="1"/>
  <c r="AP108" i="36"/>
  <c r="AM108" i="36"/>
  <c r="AU108" i="36" s="1"/>
  <c r="AZ108" i="36"/>
  <c r="AO108" i="36"/>
  <c r="AQ108" i="36" s="1"/>
  <c r="BB108" i="36"/>
  <c r="BB68" i="36"/>
  <c r="AO68" i="36"/>
  <c r="AQ68" i="36" s="1"/>
  <c r="AM68" i="36"/>
  <c r="AU68" i="36" s="1"/>
  <c r="AP68" i="36"/>
  <c r="AZ68" i="36"/>
  <c r="AY67" i="36"/>
  <c r="BE67" i="36" s="1"/>
  <c r="BB76" i="36"/>
  <c r="AF84" i="36"/>
  <c r="AL84" i="36" s="1" a="1"/>
  <c r="AL84" i="36" s="1"/>
  <c r="BG100" i="36"/>
  <c r="BA100" i="36" s="1"/>
  <c r="BD100" i="36" s="1"/>
  <c r="AY84" i="36"/>
  <c r="BE84" i="36" s="1"/>
  <c r="BB28" i="36"/>
  <c r="BD28" i="36"/>
  <c r="BG60" i="36"/>
  <c r="BA60" i="36" s="1"/>
  <c r="BD60" i="36" s="1"/>
  <c r="BD395" i="36"/>
  <c r="BB395" i="36"/>
  <c r="BD437" i="36"/>
  <c r="BB437" i="36"/>
  <c r="AM453" i="36"/>
  <c r="AU453" i="36" s="1"/>
  <c r="BB356" i="36"/>
  <c r="BD356" i="36"/>
  <c r="BH447" i="36"/>
  <c r="AM447" i="36"/>
  <c r="AU447" i="36" s="1"/>
  <c r="BB315" i="36"/>
  <c r="BD315" i="36"/>
  <c r="BD436" i="36"/>
  <c r="BB436" i="36"/>
  <c r="AY431" i="36"/>
  <c r="BE431" i="36" s="1"/>
  <c r="BD435" i="36"/>
  <c r="BB435" i="36"/>
  <c r="AI304" i="36"/>
  <c r="BH304" i="36"/>
  <c r="BX304" i="36"/>
  <c r="AN304" i="36"/>
  <c r="AH304" i="36"/>
  <c r="AJ304" i="36"/>
  <c r="BD445" i="36"/>
  <c r="BB445" i="36"/>
  <c r="AF431" i="36"/>
  <c r="AL431" i="36" s="1" a="1"/>
  <c r="AL431" i="36" s="1"/>
  <c r="AM442" i="36"/>
  <c r="AM314" i="36"/>
  <c r="BD441" i="36"/>
  <c r="BB441" i="36"/>
  <c r="BH394" i="36"/>
  <c r="AM394" i="36"/>
  <c r="AY324" i="36"/>
  <c r="BE324" i="36" s="1"/>
  <c r="AF324" i="36"/>
  <c r="AL324" i="36" s="1" a="1"/>
  <c r="AL324" i="36" s="1"/>
  <c r="AY402" i="36"/>
  <c r="BE402" i="36" s="1"/>
  <c r="AF402" i="36"/>
  <c r="AL402" i="36" s="1" a="1"/>
  <c r="AL402" i="36" s="1"/>
  <c r="BD316" i="36"/>
  <c r="BB316" i="36"/>
  <c r="BG314" i="36"/>
  <c r="BA314" i="36" s="1"/>
  <c r="AY386" i="36"/>
  <c r="BE386" i="36" s="1"/>
  <c r="BD439" i="36"/>
  <c r="BB439" i="36"/>
  <c r="BD438" i="36"/>
  <c r="BB438" i="36"/>
  <c r="BD446" i="36"/>
  <c r="BB446" i="36"/>
  <c r="AY387" i="36"/>
  <c r="BE387" i="36" s="1"/>
  <c r="AM445" i="36"/>
  <c r="AU445" i="36" s="1"/>
  <c r="AY489" i="36"/>
  <c r="BE489" i="36" s="1"/>
  <c r="BD396" i="36"/>
  <c r="BB396" i="36"/>
  <c r="BG378" i="36"/>
  <c r="BA378" i="36" s="1"/>
  <c r="BD378" i="36" s="1"/>
  <c r="AF482" i="36"/>
  <c r="AL482" i="36" s="1" a="1"/>
  <c r="AL482" i="36" s="1"/>
  <c r="AY482" i="36"/>
  <c r="BE482" i="36" s="1"/>
  <c r="AJ354" i="36"/>
  <c r="AH354" i="36"/>
  <c r="AI354" i="36"/>
  <c r="AN354" i="36"/>
  <c r="BX354" i="36"/>
  <c r="BD440" i="36"/>
  <c r="BB440" i="36"/>
  <c r="BD355" i="36"/>
  <c r="BB355" i="36"/>
  <c r="AF440" i="36"/>
  <c r="AL440" i="36" s="1" a="1"/>
  <c r="AL440" i="36" s="1"/>
  <c r="AM452" i="36"/>
  <c r="BD458" i="36"/>
  <c r="BB458" i="36"/>
  <c r="BD448" i="36"/>
  <c r="BB448" i="36"/>
  <c r="AY370" i="36"/>
  <c r="BE370" i="36" s="1"/>
  <c r="BG131" i="36"/>
  <c r="BA131" i="36" s="1"/>
  <c r="BD131" i="36" s="1"/>
  <c r="AG131" i="36"/>
  <c r="AF135" i="36"/>
  <c r="AL135" i="36" s="1" a="1"/>
  <c r="AL135" i="36" s="1"/>
  <c r="AY135" i="36"/>
  <c r="BE135" i="36" s="1"/>
  <c r="AG132" i="36"/>
  <c r="BG132" i="36"/>
  <c r="BA132" i="36" s="1"/>
  <c r="BD132" i="36" s="1"/>
  <c r="BL3" i="29"/>
  <c r="BL4" i="27"/>
  <c r="BL5" i="26"/>
  <c r="AI173" i="37"/>
  <c r="AJ173" i="37"/>
  <c r="AH173" i="37"/>
  <c r="AI263" i="37"/>
  <c r="BX263" i="37"/>
  <c r="AH263" i="37"/>
  <c r="AN263" i="37"/>
  <c r="AI74" i="37"/>
  <c r="BX75" i="37"/>
  <c r="AN75" i="37"/>
  <c r="BH75" i="37"/>
  <c r="AH75" i="37"/>
  <c r="AJ75" i="37"/>
  <c r="AI75" i="37"/>
  <c r="AH520" i="37"/>
  <c r="BX468" i="37"/>
  <c r="BH468" i="37"/>
  <c r="AJ468" i="37"/>
  <c r="AI468" i="37"/>
  <c r="AN139" i="37"/>
  <c r="AI139" i="37"/>
  <c r="BX53" i="37"/>
  <c r="AJ53" i="37"/>
  <c r="AH53" i="37"/>
  <c r="BH242" i="37"/>
  <c r="AJ242" i="37"/>
  <c r="AI242" i="37"/>
  <c r="AH242" i="37"/>
  <c r="AN242" i="37"/>
  <c r="BX242" i="37"/>
  <c r="BH544" i="37"/>
  <c r="AJ544" i="37"/>
  <c r="BH276" i="37"/>
  <c r="AJ276" i="37"/>
  <c r="AN276" i="37"/>
  <c r="AI276" i="37"/>
  <c r="BX124" i="37"/>
  <c r="AN237" i="37"/>
  <c r="BH237" i="37"/>
  <c r="AJ237" i="37"/>
  <c r="AI237" i="37"/>
  <c r="AI327" i="37"/>
  <c r="BX27" i="37"/>
  <c r="AY511" i="37"/>
  <c r="BE511" i="37" s="1"/>
  <c r="AF511" i="37"/>
  <c r="AL511" i="37" s="1" a="1"/>
  <c r="AL511" i="37" s="1"/>
  <c r="AH304" i="37"/>
  <c r="BH304" i="37"/>
  <c r="AN304" i="37"/>
  <c r="BX304" i="37"/>
  <c r="AJ304" i="37"/>
  <c r="AI304" i="37"/>
  <c r="AI71" i="37"/>
  <c r="AH71" i="37"/>
  <c r="BX71" i="37"/>
  <c r="BH71" i="37"/>
  <c r="AY109" i="37"/>
  <c r="BE109" i="37" s="1"/>
  <c r="AF109" i="37"/>
  <c r="AL109" i="37" s="1" a="1"/>
  <c r="AL109" i="37" s="1"/>
  <c r="AY450" i="37"/>
  <c r="BE450" i="37" s="1"/>
  <c r="AY170" i="37"/>
  <c r="BE170" i="37" s="1"/>
  <c r="AY71" i="37"/>
  <c r="BE71" i="37" s="1"/>
  <c r="AN122" i="37"/>
  <c r="AJ122" i="37"/>
  <c r="BH122" i="37"/>
  <c r="BX122" i="37"/>
  <c r="AI122" i="37"/>
  <c r="AH122" i="37"/>
  <c r="AI256" i="37"/>
  <c r="AH256" i="37"/>
  <c r="BH256" i="37"/>
  <c r="AJ256" i="37"/>
  <c r="BX256" i="37"/>
  <c r="AN256" i="37"/>
  <c r="AY498" i="37"/>
  <c r="BE498" i="37" s="1"/>
  <c r="AY441" i="37"/>
  <c r="BE441" i="37" s="1"/>
  <c r="AF441" i="37"/>
  <c r="AL441" i="37" s="1" a="1"/>
  <c r="AL441" i="37" s="1"/>
  <c r="AY304" i="37"/>
  <c r="BE304" i="37" s="1"/>
  <c r="BH31" i="37"/>
  <c r="AI31" i="37"/>
  <c r="AN31" i="37"/>
  <c r="AH31" i="37"/>
  <c r="AY293" i="37"/>
  <c r="BE293" i="37" s="1"/>
  <c r="AY122" i="37"/>
  <c r="BE122" i="37" s="1"/>
  <c r="AY62" i="37"/>
  <c r="BE62" i="37" s="1"/>
  <c r="AF293" i="37"/>
  <c r="AL293" i="37" s="1" a="1"/>
  <c r="AL293" i="37" s="1"/>
  <c r="AY547" i="37"/>
  <c r="BE547" i="37" s="1"/>
  <c r="AY476" i="37"/>
  <c r="BE476" i="37" s="1"/>
  <c r="BX76" i="37"/>
  <c r="AH76" i="37"/>
  <c r="AJ76" i="37"/>
  <c r="AI76" i="37"/>
  <c r="AN76" i="37"/>
  <c r="BH76" i="37"/>
  <c r="BX444" i="37"/>
  <c r="BH444" i="37"/>
  <c r="AJ444" i="37"/>
  <c r="AY39" i="37"/>
  <c r="BE39" i="37" s="1"/>
  <c r="BH455" i="37"/>
  <c r="AH455" i="37"/>
  <c r="AI455" i="37"/>
  <c r="BX455" i="37"/>
  <c r="AN455" i="37"/>
  <c r="AJ455" i="37"/>
  <c r="AY123" i="37"/>
  <c r="BE123" i="37" s="1"/>
  <c r="AI87" i="37"/>
  <c r="AH87" i="37"/>
  <c r="AN87" i="37"/>
  <c r="BH87" i="37"/>
  <c r="BX87" i="37"/>
  <c r="AJ87" i="37"/>
  <c r="AF476" i="37"/>
  <c r="AL476" i="37" s="1" a="1"/>
  <c r="AL476" i="37" s="1"/>
  <c r="AN494" i="37"/>
  <c r="AY284" i="37"/>
  <c r="BE284" i="37" s="1"/>
  <c r="BX195" i="37"/>
  <c r="AN195" i="37"/>
  <c r="AJ195" i="37"/>
  <c r="AH195" i="37"/>
  <c r="AI195" i="37"/>
  <c r="BH195" i="37"/>
  <c r="AH366" i="37"/>
  <c r="AJ366" i="37"/>
  <c r="AI366" i="37"/>
  <c r="AN366" i="37"/>
  <c r="BH366" i="37"/>
  <c r="BX366" i="37"/>
  <c r="AN485" i="37"/>
  <c r="AJ485" i="37"/>
  <c r="AI485" i="37"/>
  <c r="AH485" i="37"/>
  <c r="BH485" i="37"/>
  <c r="BX485" i="37"/>
  <c r="AY90" i="37"/>
  <c r="BE90" i="37" s="1"/>
  <c r="AI119" i="37"/>
  <c r="AH119" i="37"/>
  <c r="AN119" i="37"/>
  <c r="BX119" i="37"/>
  <c r="AJ119" i="37"/>
  <c r="BH119" i="37"/>
  <c r="AY444" i="37"/>
  <c r="BE444" i="37" s="1"/>
  <c r="BX221" i="37"/>
  <c r="AN221" i="37"/>
  <c r="BH221" i="37"/>
  <c r="AJ221" i="37"/>
  <c r="AI221" i="37"/>
  <c r="AH221" i="37"/>
  <c r="AY521" i="37"/>
  <c r="BE521" i="37" s="1"/>
  <c r="AY196" i="37"/>
  <c r="BE196" i="37" s="1"/>
  <c r="AF196" i="37"/>
  <c r="AL196" i="37" s="1" a="1"/>
  <c r="AL196" i="37" s="1"/>
  <c r="BX392" i="37"/>
  <c r="AI392" i="37"/>
  <c r="AH392" i="37"/>
  <c r="AN392" i="37"/>
  <c r="AJ392" i="37"/>
  <c r="BH392" i="37"/>
  <c r="AY232" i="37"/>
  <c r="BE232" i="37" s="1"/>
  <c r="BH336" i="37"/>
  <c r="AJ336" i="37"/>
  <c r="AI336" i="37"/>
  <c r="AH336" i="37"/>
  <c r="BX336" i="37"/>
  <c r="AN336" i="37"/>
  <c r="AY455" i="37"/>
  <c r="BE455" i="37" s="1"/>
  <c r="AY391" i="37"/>
  <c r="BE391" i="37" s="1"/>
  <c r="AF391" i="37"/>
  <c r="AL391" i="37" s="1" a="1"/>
  <c r="AL391" i="37" s="1"/>
  <c r="AI125" i="37"/>
  <c r="AH125" i="37"/>
  <c r="AN125" i="37"/>
  <c r="BH125" i="37"/>
  <c r="BX125" i="37"/>
  <c r="AJ125" i="37"/>
  <c r="AF284" i="37"/>
  <c r="AL284" i="37" s="1" a="1"/>
  <c r="AL284" i="37" s="1"/>
  <c r="AY410" i="37"/>
  <c r="BE410" i="37" s="1"/>
  <c r="AH63" i="37"/>
  <c r="BH253" i="37"/>
  <c r="BX253" i="37"/>
  <c r="AN253" i="37"/>
  <c r="AH253" i="37"/>
  <c r="AI253" i="37"/>
  <c r="AJ253" i="37"/>
  <c r="AN532" i="37"/>
  <c r="AI532" i="37"/>
  <c r="AH532" i="37"/>
  <c r="BX532" i="37"/>
  <c r="BH532" i="37"/>
  <c r="AJ532" i="37"/>
  <c r="BX407" i="37"/>
  <c r="AI407" i="37"/>
  <c r="AH407" i="37"/>
  <c r="BH407" i="37"/>
  <c r="AN407" i="37"/>
  <c r="AJ407" i="37"/>
  <c r="BH198" i="37"/>
  <c r="AI198" i="37"/>
  <c r="AJ198" i="37"/>
  <c r="AN198" i="37"/>
  <c r="AY366" i="37"/>
  <c r="BE366" i="37" s="1"/>
  <c r="BH169" i="37"/>
  <c r="AH169" i="37"/>
  <c r="AN169" i="37"/>
  <c r="AI169" i="37"/>
  <c r="AJ169" i="37"/>
  <c r="BX169" i="37"/>
  <c r="AY485" i="37"/>
  <c r="BE485" i="37" s="1"/>
  <c r="AI127" i="37"/>
  <c r="AH127" i="37"/>
  <c r="AJ127" i="37"/>
  <c r="BX127" i="37"/>
  <c r="AN127" i="37"/>
  <c r="BH127" i="37"/>
  <c r="BX222" i="37"/>
  <c r="BH222" i="37"/>
  <c r="AJ222" i="37"/>
  <c r="AH222" i="37"/>
  <c r="AI222" i="37"/>
  <c r="AN222" i="37"/>
  <c r="AY364" i="37"/>
  <c r="BE364" i="37" s="1"/>
  <c r="AF364" i="37"/>
  <c r="AL364" i="37" s="1" a="1"/>
  <c r="AL364" i="37" s="1"/>
  <c r="AY258" i="37"/>
  <c r="BE258" i="37" s="1"/>
  <c r="AF258" i="37"/>
  <c r="AL258" i="37" s="1" a="1"/>
  <c r="AL258" i="37" s="1"/>
  <c r="AH338" i="37"/>
  <c r="AJ338" i="37"/>
  <c r="AI338" i="37"/>
  <c r="BH338" i="37"/>
  <c r="AN338" i="37"/>
  <c r="BX338" i="37"/>
  <c r="AY474" i="37"/>
  <c r="BE474" i="37" s="1"/>
  <c r="AY141" i="37"/>
  <c r="BE141" i="37" s="1"/>
  <c r="AF141" i="37"/>
  <c r="AL141" i="37" s="1" a="1"/>
  <c r="AL141" i="37" s="1"/>
  <c r="AY415" i="37"/>
  <c r="BE415" i="37" s="1"/>
  <c r="AF415" i="37"/>
  <c r="AL415" i="37" s="1" a="1"/>
  <c r="AL415" i="37" s="1"/>
  <c r="AY306" i="37"/>
  <c r="BE306" i="37" s="1"/>
  <c r="AY261" i="37"/>
  <c r="BE261" i="37" s="1"/>
  <c r="AY221" i="37"/>
  <c r="BE221" i="37" s="1"/>
  <c r="AY335" i="37"/>
  <c r="BE335" i="37" s="1"/>
  <c r="AY542" i="37"/>
  <c r="BE542" i="37" s="1"/>
  <c r="AY402" i="37"/>
  <c r="BE402" i="37" s="1"/>
  <c r="AF402" i="37"/>
  <c r="AL402" i="37" s="1" a="1"/>
  <c r="AL402" i="37" s="1"/>
  <c r="AY266" i="37"/>
  <c r="BE266" i="37" s="1"/>
  <c r="BX236" i="37"/>
  <c r="AI236" i="37"/>
  <c r="AH236" i="37"/>
  <c r="AF232" i="37"/>
  <c r="AL232" i="37" s="1" a="1"/>
  <c r="AL232" i="37" s="1"/>
  <c r="BX292" i="37"/>
  <c r="AN292" i="37"/>
  <c r="BH292" i="37"/>
  <c r="AH292" i="37"/>
  <c r="AJ292" i="37"/>
  <c r="AI292" i="37"/>
  <c r="AY328" i="37"/>
  <c r="BE328" i="37" s="1"/>
  <c r="AF328" i="37"/>
  <c r="AL328" i="37" s="1" a="1"/>
  <c r="AL328" i="37" s="1"/>
  <c r="AY63" i="37"/>
  <c r="BE63" i="37" s="1"/>
  <c r="AY253" i="37"/>
  <c r="BE253" i="37" s="1"/>
  <c r="AY268" i="37"/>
  <c r="BE268" i="37" s="1"/>
  <c r="AY322" i="37"/>
  <c r="BE322" i="37" s="1"/>
  <c r="BX187" i="37"/>
  <c r="AN187" i="37"/>
  <c r="AJ187" i="37"/>
  <c r="AI187" i="37"/>
  <c r="AH187" i="37"/>
  <c r="BH187" i="37"/>
  <c r="AY359" i="37"/>
  <c r="BE359" i="37" s="1"/>
  <c r="AF261" i="37"/>
  <c r="AL261" i="37" s="1" a="1"/>
  <c r="AL261" i="37" s="1"/>
  <c r="BX314" i="37"/>
  <c r="AN314" i="37"/>
  <c r="AI314" i="37"/>
  <c r="AJ314" i="37"/>
  <c r="BH314" i="37"/>
  <c r="AH314" i="37"/>
  <c r="AY41" i="37"/>
  <c r="BE41" i="37" s="1"/>
  <c r="AI431" i="37"/>
  <c r="AH431" i="37"/>
  <c r="AN431" i="37"/>
  <c r="BX431" i="37"/>
  <c r="AJ431" i="37"/>
  <c r="BH431" i="37"/>
  <c r="AF521" i="37"/>
  <c r="AL521" i="37" s="1" a="1"/>
  <c r="AL521" i="37" s="1"/>
  <c r="AY236" i="37"/>
  <c r="BE236" i="37" s="1"/>
  <c r="AI465" i="37"/>
  <c r="AH465" i="37"/>
  <c r="AN465" i="37"/>
  <c r="BH465" i="37"/>
  <c r="AJ465" i="37"/>
  <c r="BX465" i="37"/>
  <c r="BX205" i="37"/>
  <c r="BH205" i="37"/>
  <c r="AJ205" i="37"/>
  <c r="AI205" i="37"/>
  <c r="AH205" i="37"/>
  <c r="AN205" i="37"/>
  <c r="AY125" i="37"/>
  <c r="BE125" i="37" s="1"/>
  <c r="AY115" i="37"/>
  <c r="BE115" i="37" s="1"/>
  <c r="AN138" i="37"/>
  <c r="BX138" i="37"/>
  <c r="AI167" i="37"/>
  <c r="AH167" i="37"/>
  <c r="BH167" i="37"/>
  <c r="AJ167" i="37"/>
  <c r="AN167" i="37"/>
  <c r="BX167" i="37"/>
  <c r="AF268" i="37"/>
  <c r="AL268" i="37" s="1" a="1"/>
  <c r="AL268" i="37" s="1"/>
  <c r="AY127" i="37"/>
  <c r="BE127" i="37" s="1"/>
  <c r="AJ72" i="37"/>
  <c r="AI72" i="37"/>
  <c r="AH72" i="37"/>
  <c r="BH72" i="37"/>
  <c r="BX72" i="37"/>
  <c r="AN72" i="37"/>
  <c r="AH411" i="37"/>
  <c r="BH411" i="37"/>
  <c r="AJ411" i="37"/>
  <c r="AI411" i="37"/>
  <c r="BX411" i="37"/>
  <c r="AN411" i="37"/>
  <c r="AF474" i="37"/>
  <c r="AL474" i="37" s="1" a="1"/>
  <c r="AL474" i="37" s="1"/>
  <c r="AY119" i="37"/>
  <c r="BE119" i="37" s="1"/>
  <c r="AY67" i="37"/>
  <c r="BE67" i="37" s="1"/>
  <c r="AY375" i="37"/>
  <c r="BE375" i="37" s="1"/>
  <c r="AH466" i="37"/>
  <c r="AI466" i="37"/>
  <c r="AY271" i="37"/>
  <c r="BE271" i="37" s="1"/>
  <c r="AJ464" i="37"/>
  <c r="BX464" i="37"/>
  <c r="AI464" i="37"/>
  <c r="AH464" i="37"/>
  <c r="AN464" i="37"/>
  <c r="BH464" i="37"/>
  <c r="AY182" i="37"/>
  <c r="BE182" i="37" s="1"/>
  <c r="AF182" i="37"/>
  <c r="AL182" i="37" s="1" a="1"/>
  <c r="AL182" i="37" s="1"/>
  <c r="BX493" i="37"/>
  <c r="AN493" i="37"/>
  <c r="AH493" i="37"/>
  <c r="AJ493" i="37"/>
  <c r="AI493" i="37"/>
  <c r="BH493" i="37"/>
  <c r="AN536" i="37"/>
  <c r="BH536" i="37"/>
  <c r="BX536" i="37"/>
  <c r="AJ536" i="37"/>
  <c r="AH536" i="37"/>
  <c r="AI536" i="37"/>
  <c r="AH272" i="37"/>
  <c r="AN272" i="37"/>
  <c r="BX272" i="37"/>
  <c r="AI272" i="37"/>
  <c r="BH272" i="37"/>
  <c r="AJ272" i="37"/>
  <c r="AY397" i="37"/>
  <c r="BE397" i="37" s="1"/>
  <c r="AY155" i="37"/>
  <c r="BE155" i="37" s="1"/>
  <c r="BX131" i="37"/>
  <c r="AN131" i="37"/>
  <c r="AJ131" i="37"/>
  <c r="BH131" i="37"/>
  <c r="AI131" i="37"/>
  <c r="AH131" i="37"/>
  <c r="AY394" i="37"/>
  <c r="BE394" i="37" s="1"/>
  <c r="AY428" i="37"/>
  <c r="BE428" i="37" s="1"/>
  <c r="AY340" i="37"/>
  <c r="BE340" i="37" s="1"/>
  <c r="AI321" i="37"/>
  <c r="AJ321" i="37"/>
  <c r="AN321" i="37"/>
  <c r="BX321" i="37"/>
  <c r="AH321" i="37"/>
  <c r="BH321" i="37"/>
  <c r="AJ405" i="37"/>
  <c r="AN405" i="37"/>
  <c r="AJ104" i="37"/>
  <c r="AI104" i="37"/>
  <c r="AH104" i="37"/>
  <c r="BX104" i="37"/>
  <c r="BH104" i="37"/>
  <c r="AN104" i="37"/>
  <c r="AY495" i="37"/>
  <c r="BE495" i="37" s="1"/>
  <c r="AF495" i="37"/>
  <c r="AL495" i="37" s="1" a="1"/>
  <c r="AL495" i="37" s="1"/>
  <c r="AI424" i="37"/>
  <c r="BH424" i="37"/>
  <c r="AJ424" i="37"/>
  <c r="AN424" i="37"/>
  <c r="AH424" i="37"/>
  <c r="BX424" i="37"/>
  <c r="AN477" i="37"/>
  <c r="BH477" i="37"/>
  <c r="AJ477" i="37"/>
  <c r="AH477" i="37"/>
  <c r="AI477" i="37"/>
  <c r="BX477" i="37"/>
  <c r="AY166" i="37"/>
  <c r="BE166" i="37" s="1"/>
  <c r="AF166" i="37"/>
  <c r="AL166" i="37" s="1" a="1"/>
  <c r="AL166" i="37" s="1"/>
  <c r="AY425" i="37"/>
  <c r="BE425" i="37" s="1"/>
  <c r="AF425" i="37"/>
  <c r="AL425" i="37" s="1" a="1"/>
  <c r="AL425" i="37" s="1"/>
  <c r="AY332" i="37"/>
  <c r="BE332" i="37" s="1"/>
  <c r="BH519" i="37"/>
  <c r="AJ519" i="37"/>
  <c r="AN519" i="37"/>
  <c r="BX519" i="37"/>
  <c r="AI519" i="37"/>
  <c r="AH519" i="37"/>
  <c r="AY515" i="37"/>
  <c r="BE515" i="37" s="1"/>
  <c r="AH67" i="37"/>
  <c r="BX67" i="37"/>
  <c r="AN67" i="37"/>
  <c r="AJ67" i="37"/>
  <c r="BH67" i="37"/>
  <c r="AI67" i="37"/>
  <c r="AY362" i="37"/>
  <c r="BE362" i="37" s="1"/>
  <c r="BX473" i="37"/>
  <c r="BH473" i="37"/>
  <c r="AN473" i="37"/>
  <c r="AH473" i="37"/>
  <c r="AY206" i="37"/>
  <c r="BE206" i="37" s="1"/>
  <c r="AF206" i="37"/>
  <c r="AL206" i="37" s="1" a="1"/>
  <c r="AL206" i="37" s="1"/>
  <c r="AN457" i="37"/>
  <c r="AH496" i="37"/>
  <c r="BH496" i="37"/>
  <c r="BX496" i="37"/>
  <c r="AJ496" i="37"/>
  <c r="AI496" i="37"/>
  <c r="AN496" i="37"/>
  <c r="BX133" i="37"/>
  <c r="AH433" i="37"/>
  <c r="AY231" i="37"/>
  <c r="BE231" i="37" s="1"/>
  <c r="AF231" i="37"/>
  <c r="AL231" i="37" s="1" a="1"/>
  <c r="AL231" i="37" s="1"/>
  <c r="BH62" i="37"/>
  <c r="AH62" i="37"/>
  <c r="BX62" i="37"/>
  <c r="AJ62" i="37"/>
  <c r="AI62" i="37"/>
  <c r="AN62" i="37"/>
  <c r="AI240" i="37"/>
  <c r="AH240" i="37"/>
  <c r="AN240" i="37"/>
  <c r="BH240" i="37"/>
  <c r="AY520" i="37"/>
  <c r="BE520" i="37" s="1"/>
  <c r="AY140" i="37"/>
  <c r="BE140" i="37" s="1"/>
  <c r="AY135" i="37"/>
  <c r="BE135" i="37" s="1"/>
  <c r="AY518" i="37"/>
  <c r="BE518" i="37" s="1"/>
  <c r="AY527" i="37"/>
  <c r="BE527" i="37" s="1"/>
  <c r="AY288" i="37"/>
  <c r="BE288" i="37" s="1"/>
  <c r="AF288" i="37"/>
  <c r="AL288" i="37" s="1" a="1"/>
  <c r="AL288" i="37" s="1"/>
  <c r="AY369" i="37"/>
  <c r="BE369" i="37" s="1"/>
  <c r="AN90" i="37"/>
  <c r="BH90" i="37"/>
  <c r="AI90" i="37"/>
  <c r="BX90" i="37"/>
  <c r="AJ90" i="37"/>
  <c r="AH90" i="37"/>
  <c r="AY240" i="37"/>
  <c r="BE240" i="37" s="1"/>
  <c r="AY490" i="37"/>
  <c r="BE490" i="37" s="1"/>
  <c r="AY469" i="37"/>
  <c r="BE469" i="37" s="1"/>
  <c r="AY75" i="37"/>
  <c r="BE75" i="37" s="1"/>
  <c r="BH456" i="37"/>
  <c r="AN456" i="37"/>
  <c r="BX456" i="37"/>
  <c r="AH456" i="37"/>
  <c r="AJ456" i="37"/>
  <c r="AI456" i="37"/>
  <c r="AY468" i="37"/>
  <c r="BE468" i="37" s="1"/>
  <c r="AY276" i="37"/>
  <c r="BE276" i="37" s="1"/>
  <c r="BH57" i="37"/>
  <c r="AJ57" i="37"/>
  <c r="AI57" i="37"/>
  <c r="AN57" i="37"/>
  <c r="AH57" i="37"/>
  <c r="BX57" i="37"/>
  <c r="AI275" i="37"/>
  <c r="BX275" i="37"/>
  <c r="AH275" i="37"/>
  <c r="AN275" i="37"/>
  <c r="AJ275" i="37"/>
  <c r="BH275" i="37"/>
  <c r="BH78" i="37"/>
  <c r="AJ78" i="37"/>
  <c r="BX78" i="37"/>
  <c r="AI78" i="37"/>
  <c r="AH78" i="37"/>
  <c r="BX149" i="37"/>
  <c r="AY447" i="37"/>
  <c r="BE447" i="37" s="1"/>
  <c r="AN483" i="37"/>
  <c r="AY179" i="37"/>
  <c r="BE179" i="37" s="1"/>
  <c r="AN106" i="37"/>
  <c r="AH106" i="37"/>
  <c r="BX106" i="37"/>
  <c r="BH106" i="37"/>
  <c r="AJ106" i="37"/>
  <c r="AI106" i="37"/>
  <c r="AN428" i="37"/>
  <c r="AI428" i="37"/>
  <c r="AH428" i="37"/>
  <c r="BH428" i="37"/>
  <c r="BX428" i="37"/>
  <c r="AJ428" i="37"/>
  <c r="AY250" i="37"/>
  <c r="BE250" i="37" s="1"/>
  <c r="AF250" i="37"/>
  <c r="AL250" i="37" s="1" a="1"/>
  <c r="AL250" i="37" s="1"/>
  <c r="AY398" i="37"/>
  <c r="BE398" i="37" s="1"/>
  <c r="AF398" i="37"/>
  <c r="AL398" i="37" s="1" a="1"/>
  <c r="AL398" i="37" s="1"/>
  <c r="AY281" i="37"/>
  <c r="BE281" i="37" s="1"/>
  <c r="AY466" i="37"/>
  <c r="BE466" i="37" s="1"/>
  <c r="AY252" i="37"/>
  <c r="BE252" i="37" s="1"/>
  <c r="AF252" i="37"/>
  <c r="AL252" i="37" s="1" a="1"/>
  <c r="AL252" i="37" s="1"/>
  <c r="AY33" i="37"/>
  <c r="BE33" i="37" s="1"/>
  <c r="BH356" i="37"/>
  <c r="AJ356" i="37"/>
  <c r="AY493" i="37"/>
  <c r="BE493" i="37" s="1"/>
  <c r="AI514" i="37"/>
  <c r="BH514" i="37"/>
  <c r="AY272" i="37"/>
  <c r="BE272" i="37" s="1"/>
  <c r="AY106" i="37"/>
  <c r="BE106" i="37" s="1"/>
  <c r="AY131" i="37"/>
  <c r="BE131" i="37" s="1"/>
  <c r="AF23" i="37"/>
  <c r="AL23" i="37" s="1" a="1"/>
  <c r="AL23" i="37" s="1"/>
  <c r="AY162" i="37"/>
  <c r="BE162" i="37" s="1"/>
  <c r="AY405" i="37"/>
  <c r="BE405" i="37" s="1"/>
  <c r="AY477" i="37"/>
  <c r="BE477" i="37" s="1"/>
  <c r="AY263" i="37"/>
  <c r="BE263" i="37" s="1"/>
  <c r="AJ450" i="37"/>
  <c r="AN450" i="37"/>
  <c r="BH450" i="37"/>
  <c r="BX450" i="37"/>
  <c r="AI450" i="37"/>
  <c r="AH450" i="37"/>
  <c r="AN170" i="37"/>
  <c r="BH170" i="37"/>
  <c r="AJ170" i="37"/>
  <c r="AH170" i="37"/>
  <c r="BX170" i="37"/>
  <c r="AI170" i="37"/>
  <c r="AY512" i="37"/>
  <c r="BE512" i="37" s="1"/>
  <c r="AY172" i="37"/>
  <c r="BE172" i="37" s="1"/>
  <c r="AY254" i="37"/>
  <c r="BE254" i="37" s="1"/>
  <c r="AF254" i="37"/>
  <c r="AL254" i="37" s="1" a="1"/>
  <c r="AL254" i="37" s="1"/>
  <c r="AY77" i="37"/>
  <c r="BE77" i="37" s="1"/>
  <c r="AF77" i="37"/>
  <c r="AL77" i="37" s="1" a="1"/>
  <c r="AL77" i="37" s="1"/>
  <c r="BX346" i="37"/>
  <c r="AN346" i="37"/>
  <c r="AH346" i="37"/>
  <c r="AI346" i="37"/>
  <c r="AI118" i="37"/>
  <c r="AH118" i="37"/>
  <c r="AJ118" i="37"/>
  <c r="AN118" i="37"/>
  <c r="BX118" i="37"/>
  <c r="BH118" i="37"/>
  <c r="AJ518" i="37"/>
  <c r="AI518" i="37"/>
  <c r="AH518" i="37"/>
  <c r="BH518" i="37"/>
  <c r="BX518" i="37"/>
  <c r="BX335" i="37"/>
  <c r="AN335" i="37"/>
  <c r="AY290" i="37"/>
  <c r="BE290" i="37" s="1"/>
  <c r="AY237" i="37"/>
  <c r="BE237" i="37" s="1"/>
  <c r="AY454" i="37"/>
  <c r="BE454" i="37" s="1"/>
  <c r="AF454" i="37"/>
  <c r="AL454" i="37" s="1" a="1"/>
  <c r="AL454" i="37" s="1"/>
  <c r="AY544" i="37"/>
  <c r="BE544" i="37" s="1"/>
  <c r="AN235" i="37"/>
  <c r="AH235" i="37"/>
  <c r="AJ235" i="37"/>
  <c r="AI235" i="37"/>
  <c r="BX235" i="37"/>
  <c r="BH235" i="37"/>
  <c r="AJ479" i="37"/>
  <c r="BH479" i="37"/>
  <c r="BX479" i="37"/>
  <c r="AY147" i="37"/>
  <c r="BE147" i="37" s="1"/>
  <c r="AY456" i="37"/>
  <c r="BE456" i="37" s="1"/>
  <c r="AY59" i="37"/>
  <c r="BE59" i="37" s="1"/>
  <c r="AY57" i="37"/>
  <c r="BE57" i="37" s="1"/>
  <c r="BX394" i="37"/>
  <c r="AN394" i="37"/>
  <c r="BH394" i="37"/>
  <c r="AI394" i="37"/>
  <c r="AH394" i="37"/>
  <c r="AJ394" i="37"/>
  <c r="BH150" i="37"/>
  <c r="AI150" i="37"/>
  <c r="AH150" i="37"/>
  <c r="AY509" i="37"/>
  <c r="BE509" i="37" s="1"/>
  <c r="AY422" i="37"/>
  <c r="BE422" i="37" s="1"/>
  <c r="AH190" i="37"/>
  <c r="BH190" i="37"/>
  <c r="BX190" i="37"/>
  <c r="AI190" i="37"/>
  <c r="AN190" i="37"/>
  <c r="AJ190" i="37"/>
  <c r="AH416" i="37"/>
  <c r="BH416" i="37"/>
  <c r="AI416" i="37"/>
  <c r="AJ416" i="37"/>
  <c r="BX416" i="37"/>
  <c r="AN416" i="37"/>
  <c r="BX482" i="37"/>
  <c r="AN482" i="37"/>
  <c r="AJ482" i="37"/>
  <c r="AI482" i="37"/>
  <c r="BH482" i="37"/>
  <c r="AH482" i="37"/>
  <c r="AN537" i="37"/>
  <c r="BX537" i="37"/>
  <c r="AI537" i="37"/>
  <c r="AJ537" i="37"/>
  <c r="AH537" i="37"/>
  <c r="BH537" i="37"/>
  <c r="AY528" i="37"/>
  <c r="BE528" i="37" s="1"/>
  <c r="AF528" i="37"/>
  <c r="AL528" i="37" s="1" a="1"/>
  <c r="AL528" i="37" s="1"/>
  <c r="AY479" i="37"/>
  <c r="BE479" i="37" s="1"/>
  <c r="AJ297" i="37"/>
  <c r="AI297" i="37"/>
  <c r="BH297" i="37"/>
  <c r="AN297" i="37"/>
  <c r="BX297" i="37"/>
  <c r="AH297" i="37"/>
  <c r="AF447" i="37"/>
  <c r="AL447" i="37" s="1" a="1"/>
  <c r="AL447" i="37" s="1"/>
  <c r="BH209" i="37"/>
  <c r="AH209" i="37"/>
  <c r="AN209" i="37"/>
  <c r="AJ209" i="37"/>
  <c r="BX209" i="37"/>
  <c r="AI209" i="37"/>
  <c r="AI459" i="37"/>
  <c r="AH459" i="37"/>
  <c r="AJ459" i="37"/>
  <c r="BX459" i="37"/>
  <c r="AN459" i="37"/>
  <c r="BH459" i="37"/>
  <c r="AY154" i="37"/>
  <c r="BE154" i="37" s="1"/>
  <c r="AF154" i="37"/>
  <c r="AL154" i="37" s="1" a="1"/>
  <c r="AL154" i="37" s="1"/>
  <c r="BH387" i="37"/>
  <c r="BX387" i="37"/>
  <c r="AJ387" i="37"/>
  <c r="AN387" i="37"/>
  <c r="AI387" i="37"/>
  <c r="AH387" i="37"/>
  <c r="BX65" i="37"/>
  <c r="AI65" i="37"/>
  <c r="AH65" i="37"/>
  <c r="AJ65" i="37"/>
  <c r="AN65" i="37"/>
  <c r="BH65" i="37"/>
  <c r="AY458" i="37"/>
  <c r="BE458" i="37" s="1"/>
  <c r="AF458" i="37"/>
  <c r="AL458" i="37" s="1" a="1"/>
  <c r="AL458" i="37" s="1"/>
  <c r="AI93" i="37"/>
  <c r="AH93" i="37"/>
  <c r="AN93" i="37"/>
  <c r="AJ93" i="37"/>
  <c r="BH93" i="37"/>
  <c r="BX93" i="37"/>
  <c r="AN448" i="37"/>
  <c r="BX448" i="37"/>
  <c r="AJ448" i="37"/>
  <c r="BH448" i="37"/>
  <c r="AY53" i="37"/>
  <c r="BE53" i="37" s="1"/>
  <c r="BX212" i="37"/>
  <c r="BH212" i="37"/>
  <c r="AJ212" i="37"/>
  <c r="AI212" i="37"/>
  <c r="AH212" i="37"/>
  <c r="AN212" i="37"/>
  <c r="AY117" i="37"/>
  <c r="BE117" i="37" s="1"/>
  <c r="AF117" i="37"/>
  <c r="AL117" i="37" s="1" a="1"/>
  <c r="AL117" i="37" s="1"/>
  <c r="AI191" i="37"/>
  <c r="AH191" i="37"/>
  <c r="AN191" i="37"/>
  <c r="BH191" i="37"/>
  <c r="BX191" i="37"/>
  <c r="AJ191" i="37"/>
  <c r="AY46" i="37"/>
  <c r="BE46" i="37" s="1"/>
  <c r="AF46" i="37"/>
  <c r="AL46" i="37" s="1" a="1"/>
  <c r="AL46" i="37" s="1"/>
  <c r="BH267" i="37"/>
  <c r="AJ267" i="37"/>
  <c r="AI267" i="37"/>
  <c r="AY347" i="37"/>
  <c r="BE347" i="37" s="1"/>
  <c r="AI351" i="37"/>
  <c r="AH351" i="37"/>
  <c r="BH351" i="37"/>
  <c r="AN351" i="37"/>
  <c r="AJ351" i="37"/>
  <c r="BX351" i="37"/>
  <c r="AY499" i="37"/>
  <c r="BE499" i="37" s="1"/>
  <c r="AF499" i="37"/>
  <c r="AL499" i="37" s="1" a="1"/>
  <c r="AL499" i="37" s="1"/>
  <c r="BX498" i="37"/>
  <c r="AN498" i="37"/>
  <c r="AI498" i="37"/>
  <c r="AJ498" i="37"/>
  <c r="AH498" i="37"/>
  <c r="BH498" i="37"/>
  <c r="AY151" i="37"/>
  <c r="BE151" i="37" s="1"/>
  <c r="AY385" i="37"/>
  <c r="BE385" i="37" s="1"/>
  <c r="AY489" i="37"/>
  <c r="BE489" i="37" s="1"/>
  <c r="AY189" i="37"/>
  <c r="BE189" i="37" s="1"/>
  <c r="AF189" i="37"/>
  <c r="AL189" i="37" s="1" a="1"/>
  <c r="AL189" i="37" s="1"/>
  <c r="AH324" i="37"/>
  <c r="BH324" i="37"/>
  <c r="AJ324" i="37"/>
  <c r="AI324" i="37"/>
  <c r="BX324" i="37"/>
  <c r="AN324" i="37"/>
  <c r="AJ420" i="37"/>
  <c r="AI420" i="37"/>
  <c r="AY66" i="37"/>
  <c r="BE66" i="37" s="1"/>
  <c r="AI481" i="37"/>
  <c r="BH481" i="37"/>
  <c r="AN481" i="37"/>
  <c r="BX481" i="37"/>
  <c r="AH481" i="37"/>
  <c r="AJ481" i="37"/>
  <c r="AY27" i="37"/>
  <c r="BE27" i="37" s="1"/>
  <c r="AY399" i="37"/>
  <c r="BE399" i="37" s="1"/>
  <c r="AF399" i="37"/>
  <c r="AL399" i="37" s="1" a="1"/>
  <c r="AL399" i="37" s="1"/>
  <c r="AY260" i="37"/>
  <c r="BE260" i="37" s="1"/>
  <c r="AI467" i="37"/>
  <c r="AH467" i="37"/>
  <c r="BX467" i="37"/>
  <c r="BH467" i="37"/>
  <c r="AN467" i="37"/>
  <c r="AJ467" i="37"/>
  <c r="AJ281" i="37"/>
  <c r="AN281" i="37"/>
  <c r="AI281" i="37"/>
  <c r="BH281" i="37"/>
  <c r="AH281" i="37"/>
  <c r="BX281" i="37"/>
  <c r="AY355" i="37"/>
  <c r="BE355" i="37" s="1"/>
  <c r="AF355" i="37"/>
  <c r="AL355" i="37" s="1" a="1"/>
  <c r="AL355" i="37" s="1"/>
  <c r="BH33" i="37"/>
  <c r="AJ33" i="37"/>
  <c r="AY473" i="37"/>
  <c r="BE473" i="37" s="1"/>
  <c r="AF271" i="37"/>
  <c r="AL271" i="37" s="1" a="1"/>
  <c r="AL271" i="37" s="1"/>
  <c r="AY464" i="37"/>
  <c r="BE464" i="37" s="1"/>
  <c r="AY65" i="37"/>
  <c r="BE65" i="37" s="1"/>
  <c r="AY352" i="37"/>
  <c r="BE352" i="37" s="1"/>
  <c r="AF352" i="37"/>
  <c r="AL352" i="37" s="1" a="1"/>
  <c r="AL352" i="37" s="1"/>
  <c r="AY217" i="37"/>
  <c r="BE217" i="37" s="1"/>
  <c r="AF217" i="37"/>
  <c r="AL217" i="37" s="1" a="1"/>
  <c r="AL217" i="37" s="1"/>
  <c r="AF397" i="37"/>
  <c r="AL397" i="37" s="1" a="1"/>
  <c r="AL397" i="37" s="1"/>
  <c r="AY91" i="37"/>
  <c r="BE91" i="37" s="1"/>
  <c r="AY301" i="37"/>
  <c r="BE301" i="37" s="1"/>
  <c r="AF301" i="37"/>
  <c r="AL301" i="37" s="1" a="1"/>
  <c r="AL301" i="37" s="1"/>
  <c r="AI523" i="37"/>
  <c r="BX487" i="37"/>
  <c r="AJ487" i="37"/>
  <c r="AN487" i="37"/>
  <c r="BH487" i="37"/>
  <c r="AI487" i="37"/>
  <c r="AH487" i="37"/>
  <c r="AY223" i="37"/>
  <c r="BE223" i="37" s="1"/>
  <c r="AF223" i="37"/>
  <c r="AL223" i="37" s="1" a="1"/>
  <c r="AL223" i="37" s="1"/>
  <c r="AY45" i="37"/>
  <c r="BE45" i="37" s="1"/>
  <c r="BX135" i="37"/>
  <c r="AJ135" i="37"/>
  <c r="BH135" i="37"/>
  <c r="AY327" i="37"/>
  <c r="BE327" i="37" s="1"/>
  <c r="AY242" i="37"/>
  <c r="BE242" i="37" s="1"/>
  <c r="AY124" i="37"/>
  <c r="BE124" i="37" s="1"/>
  <c r="AY156" i="37"/>
  <c r="BE156" i="37" s="1"/>
  <c r="AH461" i="37"/>
  <c r="AJ461" i="37"/>
  <c r="AI461" i="37"/>
  <c r="AN461" i="37"/>
  <c r="BH461" i="37"/>
  <c r="BX461" i="37"/>
  <c r="AY539" i="37"/>
  <c r="BE539" i="37" s="1"/>
  <c r="BX140" i="37"/>
  <c r="BH234" i="37"/>
  <c r="AH234" i="37"/>
  <c r="AN234" i="37"/>
  <c r="AJ234" i="37"/>
  <c r="AI234" i="37"/>
  <c r="BX234" i="37"/>
  <c r="AH370" i="37"/>
  <c r="AI370" i="37"/>
  <c r="AN370" i="37"/>
  <c r="BX370" i="37"/>
  <c r="AJ370" i="37"/>
  <c r="BH370" i="37"/>
  <c r="AN492" i="37"/>
  <c r="AY370" i="37"/>
  <c r="BE370" i="37" s="1"/>
  <c r="AY311" i="37"/>
  <c r="BE311" i="37" s="1"/>
  <c r="AF311" i="37"/>
  <c r="AL311" i="37" s="1" a="1"/>
  <c r="AL311" i="37" s="1"/>
  <c r="AY139" i="37"/>
  <c r="BE139" i="37" s="1"/>
  <c r="AY118" i="37"/>
  <c r="BE118" i="37" s="1"/>
  <c r="AN255" i="37"/>
  <c r="BX255" i="37"/>
  <c r="AH255" i="37"/>
  <c r="BH255" i="37"/>
  <c r="AJ255" i="37"/>
  <c r="AI255" i="37"/>
  <c r="AY133" i="37"/>
  <c r="BE133" i="37" s="1"/>
  <c r="AY367" i="37"/>
  <c r="BE367" i="37" s="1"/>
  <c r="AF172" i="37"/>
  <c r="AL172" i="37" s="1" a="1"/>
  <c r="AL172" i="37" s="1"/>
  <c r="AI527" i="37"/>
  <c r="AH322" i="37"/>
  <c r="AY525" i="37"/>
  <c r="BE525" i="37" s="1"/>
  <c r="AF525" i="37"/>
  <c r="AL525" i="37" s="1" a="1"/>
  <c r="AL525" i="37" s="1"/>
  <c r="AY357" i="37"/>
  <c r="BE357" i="37" s="1"/>
  <c r="AF357" i="37"/>
  <c r="AL357" i="37" s="1" a="1"/>
  <c r="AL357" i="37" s="1"/>
  <c r="AY452" i="37"/>
  <c r="BE452" i="37" s="1"/>
  <c r="AF452" i="37"/>
  <c r="AL452" i="37" s="1" a="1"/>
  <c r="AL452" i="37" s="1"/>
  <c r="BX123" i="37"/>
  <c r="AN123" i="37"/>
  <c r="BH123" i="37"/>
  <c r="AJ123" i="37"/>
  <c r="AI123" i="37"/>
  <c r="AH123" i="37"/>
  <c r="AY295" i="37"/>
  <c r="BE295" i="37" s="1"/>
  <c r="AF295" i="37"/>
  <c r="AL295" i="37" s="1" a="1"/>
  <c r="AL295" i="37" s="1"/>
  <c r="BX368" i="37"/>
  <c r="AJ368" i="37"/>
  <c r="AI368" i="37"/>
  <c r="AN368" i="37"/>
  <c r="BH368" i="37"/>
  <c r="AH368" i="37"/>
  <c r="BX542" i="37"/>
  <c r="AJ542" i="37"/>
  <c r="AY70" i="37"/>
  <c r="BE70" i="37" s="1"/>
  <c r="AF70" i="37"/>
  <c r="AL70" i="37" s="1" a="1"/>
  <c r="AL70" i="37" s="1"/>
  <c r="BX410" i="37"/>
  <c r="AN410" i="37"/>
  <c r="BH410" i="37"/>
  <c r="AH410" i="37"/>
  <c r="AJ410" i="37"/>
  <c r="AI410" i="37"/>
  <c r="AY259" i="37"/>
  <c r="BE259" i="37" s="1"/>
  <c r="AF259" i="37"/>
  <c r="AL259" i="37" s="1" a="1"/>
  <c r="AL259" i="37" s="1"/>
  <c r="BX147" i="37"/>
  <c r="AN147" i="37"/>
  <c r="AI147" i="37"/>
  <c r="AH147" i="37"/>
  <c r="BH147" i="37"/>
  <c r="AJ147" i="37"/>
  <c r="BX179" i="37"/>
  <c r="AN179" i="37"/>
  <c r="BH179" i="37"/>
  <c r="AH179" i="37"/>
  <c r="AJ179" i="37"/>
  <c r="AI179" i="37"/>
  <c r="AY87" i="37"/>
  <c r="BE87" i="37" s="1"/>
  <c r="AN422" i="37"/>
  <c r="BX422" i="37"/>
  <c r="AH422" i="37"/>
  <c r="AJ422" i="37"/>
  <c r="AI422" i="37"/>
  <c r="BH422" i="37"/>
  <c r="BH42" i="37"/>
  <c r="AN42" i="37"/>
  <c r="BX42" i="37"/>
  <c r="AJ42" i="37"/>
  <c r="AI42" i="37"/>
  <c r="AH42" i="37"/>
  <c r="BH326" i="37"/>
  <c r="BX326" i="37"/>
  <c r="AI326" i="37"/>
  <c r="AH326" i="37"/>
  <c r="AN326" i="37"/>
  <c r="AJ326" i="37"/>
  <c r="AY446" i="37"/>
  <c r="BE446" i="37" s="1"/>
  <c r="AF446" i="37"/>
  <c r="AL446" i="37" s="1" a="1"/>
  <c r="AL446" i="37" s="1"/>
  <c r="AY275" i="37"/>
  <c r="BE275" i="37" s="1"/>
  <c r="BX340" i="37"/>
  <c r="BH340" i="37"/>
  <c r="AN340" i="37"/>
  <c r="AJ340" i="37"/>
  <c r="AI340" i="37"/>
  <c r="AH340" i="37"/>
  <c r="AY78" i="37"/>
  <c r="BE78" i="37" s="1"/>
  <c r="AY471" i="37"/>
  <c r="BE471" i="37" s="1"/>
  <c r="AF471" i="37"/>
  <c r="AL471" i="37" s="1" a="1"/>
  <c r="AL471" i="37" s="1"/>
  <c r="AY110" i="37"/>
  <c r="BE110" i="37" s="1"/>
  <c r="AF539" i="37"/>
  <c r="AL539" i="37" s="1" a="1"/>
  <c r="AL539" i="37" s="1"/>
  <c r="AF45" i="37"/>
  <c r="AL45" i="37" s="1" a="1"/>
  <c r="AL45" i="37" s="1"/>
  <c r="AY107" i="37"/>
  <c r="BE107" i="37" s="1"/>
  <c r="AY330" i="37"/>
  <c r="BE330" i="37" s="1"/>
  <c r="AY74" i="37"/>
  <c r="BE74" i="37" s="1"/>
  <c r="AY173" i="37"/>
  <c r="BE173" i="37" s="1"/>
  <c r="BH61" i="37"/>
  <c r="AI61" i="37"/>
  <c r="BX61" i="37"/>
  <c r="AH61" i="37"/>
  <c r="AJ61" i="37"/>
  <c r="AN61" i="37"/>
  <c r="AH546" i="37"/>
  <c r="AN546" i="37"/>
  <c r="AI546" i="37"/>
  <c r="AJ546" i="37"/>
  <c r="BH546" i="37"/>
  <c r="BX546" i="37"/>
  <c r="AF332" i="37"/>
  <c r="AL332" i="37" s="1" a="1"/>
  <c r="AL332" i="37" s="1"/>
  <c r="BH29" i="37"/>
  <c r="AI29" i="37"/>
  <c r="AH29" i="37"/>
  <c r="BX29" i="37"/>
  <c r="AJ29" i="37"/>
  <c r="BH94" i="37"/>
  <c r="AJ94" i="37"/>
  <c r="AF347" i="37"/>
  <c r="AL347" i="37" s="1" a="1"/>
  <c r="AL347" i="37" s="1"/>
  <c r="AF156" i="37"/>
  <c r="AL156" i="37" s="1" a="1"/>
  <c r="AL156" i="37" s="1"/>
  <c r="AF515" i="37"/>
  <c r="AL515" i="37" s="1" a="1"/>
  <c r="AL515" i="37" s="1"/>
  <c r="AJ152" i="37"/>
  <c r="AI152" i="37"/>
  <c r="BX152" i="37"/>
  <c r="BH152" i="37"/>
  <c r="AH152" i="37"/>
  <c r="AN152" i="37"/>
  <c r="AY492" i="37"/>
  <c r="BE492" i="37" s="1"/>
  <c r="AY34" i="37"/>
  <c r="BE34" i="37" s="1"/>
  <c r="AI312" i="37"/>
  <c r="AH312" i="37"/>
  <c r="AH480" i="37"/>
  <c r="BH480" i="37"/>
  <c r="AJ480" i="37"/>
  <c r="AI480" i="37"/>
  <c r="BX480" i="37"/>
  <c r="AN480" i="37"/>
  <c r="AY378" i="37"/>
  <c r="BE378" i="37" s="1"/>
  <c r="AY37" i="37"/>
  <c r="BE37" i="37" s="1"/>
  <c r="AF37" i="37"/>
  <c r="AL37" i="37" s="1" a="1"/>
  <c r="AL37" i="37" s="1"/>
  <c r="AY516" i="37"/>
  <c r="BE516" i="37" s="1"/>
  <c r="AF516" i="37"/>
  <c r="AL516" i="37" s="1" a="1"/>
  <c r="AL516" i="37" s="1"/>
  <c r="BH47" i="37"/>
  <c r="AI47" i="37"/>
  <c r="AH47" i="37"/>
  <c r="BX47" i="37"/>
  <c r="AN47" i="37"/>
  <c r="AY212" i="37"/>
  <c r="BE212" i="37" s="1"/>
  <c r="AI199" i="37"/>
  <c r="AH199" i="37"/>
  <c r="BX199" i="37"/>
  <c r="AN199" i="37"/>
  <c r="BH199" i="37"/>
  <c r="AJ199" i="37"/>
  <c r="AI103" i="37"/>
  <c r="AH103" i="37"/>
  <c r="AN103" i="37"/>
  <c r="BH103" i="37"/>
  <c r="BX103" i="37"/>
  <c r="AJ103" i="37"/>
  <c r="AY407" i="37"/>
  <c r="BE407" i="37" s="1"/>
  <c r="AY148" i="37"/>
  <c r="BE148" i="37" s="1"/>
  <c r="AY191" i="37"/>
  <c r="BE191" i="37" s="1"/>
  <c r="AY543" i="37"/>
  <c r="BE543" i="37" s="1"/>
  <c r="AJ540" i="37"/>
  <c r="BX540" i="37"/>
  <c r="BH540" i="37"/>
  <c r="AN540" i="37"/>
  <c r="AH540" i="37"/>
  <c r="AI540" i="37"/>
  <c r="AY195" i="37"/>
  <c r="BE195" i="37" s="1"/>
  <c r="AY307" i="37"/>
  <c r="BE307" i="37" s="1"/>
  <c r="AN243" i="37"/>
  <c r="BX243" i="37"/>
  <c r="AI79" i="37"/>
  <c r="AH79" i="37"/>
  <c r="BX79" i="37"/>
  <c r="AJ79" i="37"/>
  <c r="BH79" i="37"/>
  <c r="AN79" i="37"/>
  <c r="AN126" i="37"/>
  <c r="BH126" i="37"/>
  <c r="AJ126" i="37"/>
  <c r="AI126" i="37"/>
  <c r="BX126" i="37"/>
  <c r="AH126" i="37"/>
  <c r="AN194" i="37"/>
  <c r="BH194" i="37"/>
  <c r="AI194" i="37"/>
  <c r="AJ194" i="37"/>
  <c r="BX194" i="37"/>
  <c r="AH194" i="37"/>
  <c r="AY297" i="37"/>
  <c r="BE297" i="37" s="1"/>
  <c r="AY211" i="37"/>
  <c r="BE211" i="37" s="1"/>
  <c r="AY31" i="37"/>
  <c r="BE31" i="37" s="1"/>
  <c r="AY431" i="37"/>
  <c r="BE431" i="37" s="1"/>
  <c r="AY111" i="37"/>
  <c r="BE111" i="37" s="1"/>
  <c r="AY226" i="37"/>
  <c r="BE226" i="37" s="1"/>
  <c r="AY234" i="37"/>
  <c r="BE234" i="37" s="1"/>
  <c r="AY483" i="37"/>
  <c r="BE483" i="37" s="1"/>
  <c r="AY379" i="37"/>
  <c r="BE379" i="37" s="1"/>
  <c r="AY514" i="37"/>
  <c r="BE514" i="37" s="1"/>
  <c r="AY535" i="37"/>
  <c r="BE535" i="37" s="1"/>
  <c r="AY244" i="37"/>
  <c r="BE244" i="37" s="1"/>
  <c r="AY481" i="37"/>
  <c r="BE481" i="37" s="1"/>
  <c r="AY494" i="37"/>
  <c r="BE494" i="37" s="1"/>
  <c r="AY47" i="37"/>
  <c r="BE47" i="37" s="1"/>
  <c r="AY103" i="37"/>
  <c r="BE103" i="37" s="1"/>
  <c r="AJ100" i="37"/>
  <c r="AI100" i="37"/>
  <c r="BX100" i="37"/>
  <c r="AH100" i="37"/>
  <c r="AN100" i="37"/>
  <c r="BH100" i="37"/>
  <c r="AY472" i="37"/>
  <c r="BE472" i="37" s="1"/>
  <c r="BH435" i="37"/>
  <c r="AI435" i="37"/>
  <c r="AH435" i="37"/>
  <c r="AJ435" i="37"/>
  <c r="BX435" i="37"/>
  <c r="AN435" i="37"/>
  <c r="AY540" i="37"/>
  <c r="BE540" i="37" s="1"/>
  <c r="AF307" i="37"/>
  <c r="AL307" i="37" s="1" a="1"/>
  <c r="AL307" i="37" s="1"/>
  <c r="AY243" i="37"/>
  <c r="BE243" i="37" s="1"/>
  <c r="AI175" i="37"/>
  <c r="AH175" i="37"/>
  <c r="BH175" i="37"/>
  <c r="BX175" i="37"/>
  <c r="AJ175" i="37"/>
  <c r="AN175" i="37"/>
  <c r="AY517" i="37"/>
  <c r="BE517" i="37" s="1"/>
  <c r="AY222" i="37"/>
  <c r="BE222" i="37" s="1"/>
  <c r="AY126" i="37"/>
  <c r="BE126" i="37" s="1"/>
  <c r="AY277" i="37"/>
  <c r="BE277" i="37" s="1"/>
  <c r="AY93" i="37"/>
  <c r="BE93" i="37" s="1"/>
  <c r="AY269" i="37"/>
  <c r="BE269" i="37" s="1"/>
  <c r="BH353" i="37"/>
  <c r="AJ353" i="37"/>
  <c r="AI353" i="37"/>
  <c r="BX353" i="37"/>
  <c r="AH353" i="37"/>
  <c r="AN353" i="37"/>
  <c r="BH55" i="37"/>
  <c r="AN55" i="37"/>
  <c r="BX55" i="37"/>
  <c r="AJ55" i="37"/>
  <c r="AI55" i="37"/>
  <c r="AH55" i="37"/>
  <c r="AY507" i="37"/>
  <c r="BE507" i="37" s="1"/>
  <c r="AY215" i="37"/>
  <c r="BE215" i="37" s="1"/>
  <c r="AN48" i="37"/>
  <c r="AJ48" i="37"/>
  <c r="AH48" i="37"/>
  <c r="AY199" i="37"/>
  <c r="BE199" i="37" s="1"/>
  <c r="AY181" i="37"/>
  <c r="BE181" i="37" s="1"/>
  <c r="AN510" i="37"/>
  <c r="BX510" i="37"/>
  <c r="AJ510" i="37"/>
  <c r="AH510" i="37"/>
  <c r="AI510" i="37"/>
  <c r="BH510" i="37"/>
  <c r="BX463" i="37"/>
  <c r="AH216" i="37"/>
  <c r="BH216" i="37"/>
  <c r="AJ216" i="37"/>
  <c r="AI216" i="37"/>
  <c r="BX216" i="37"/>
  <c r="AN216" i="37"/>
  <c r="AY190" i="37"/>
  <c r="BE190" i="37" s="1"/>
  <c r="BX343" i="37"/>
  <c r="AI343" i="37"/>
  <c r="AJ343" i="37"/>
  <c r="AH343" i="37"/>
  <c r="BH343" i="37"/>
  <c r="AN343" i="37"/>
  <c r="AN247" i="37"/>
  <c r="AJ247" i="37"/>
  <c r="AI247" i="37"/>
  <c r="BX247" i="37"/>
  <c r="BH247" i="37"/>
  <c r="AH247" i="37"/>
  <c r="AY460" i="37"/>
  <c r="BE460" i="37" s="1"/>
  <c r="AY314" i="37"/>
  <c r="BE314" i="37" s="1"/>
  <c r="AY350" i="37"/>
  <c r="BE350" i="37" s="1"/>
  <c r="AJ376" i="37"/>
  <c r="AI376" i="37"/>
  <c r="AH376" i="37"/>
  <c r="BH376" i="37"/>
  <c r="BX376" i="37"/>
  <c r="AN376" i="37"/>
  <c r="AY43" i="37"/>
  <c r="BE43" i="37" s="1"/>
  <c r="BH97" i="37"/>
  <c r="AJ97" i="37"/>
  <c r="AI97" i="37"/>
  <c r="BX97" i="37"/>
  <c r="AH97" i="37"/>
  <c r="AN97" i="37"/>
  <c r="AY50" i="37"/>
  <c r="BE50" i="37" s="1"/>
  <c r="AY413" i="37"/>
  <c r="BE413" i="37" s="1"/>
  <c r="AF269" i="37"/>
  <c r="AL269" i="37" s="1" a="1"/>
  <c r="AL269" i="37" s="1"/>
  <c r="AY462" i="37"/>
  <c r="BE462" i="37" s="1"/>
  <c r="AY55" i="37"/>
  <c r="BE55" i="37" s="1"/>
  <c r="AY292" i="37"/>
  <c r="BE292" i="37" s="1"/>
  <c r="AF507" i="37"/>
  <c r="AL507" i="37" s="1" a="1"/>
  <c r="AL507" i="37" s="1"/>
  <c r="AY48" i="37"/>
  <c r="BE48" i="37" s="1"/>
  <c r="AY83" i="37"/>
  <c r="BE83" i="37" s="1"/>
  <c r="AY157" i="37"/>
  <c r="BE157" i="37" s="1"/>
  <c r="AY187" i="37"/>
  <c r="BE187" i="37" s="1"/>
  <c r="AY343" i="37"/>
  <c r="BE343" i="37" s="1"/>
  <c r="AY416" i="37"/>
  <c r="BE416" i="37" s="1"/>
  <c r="AY247" i="37"/>
  <c r="BE247" i="37" s="1"/>
  <c r="AJ414" i="37"/>
  <c r="AH414" i="37"/>
  <c r="BX414" i="37"/>
  <c r="BH414" i="37"/>
  <c r="AI414" i="37"/>
  <c r="AN414" i="37"/>
  <c r="AH69" i="37"/>
  <c r="BX69" i="37"/>
  <c r="AN69" i="37"/>
  <c r="BH69" i="37"/>
  <c r="AI69" i="37"/>
  <c r="AJ69" i="37"/>
  <c r="AI430" i="37"/>
  <c r="AJ430" i="37"/>
  <c r="AH430" i="37"/>
  <c r="AN430" i="37"/>
  <c r="BH430" i="37"/>
  <c r="BX430" i="37"/>
  <c r="AY255" i="37"/>
  <c r="BE255" i="37" s="1"/>
  <c r="AY246" i="37"/>
  <c r="BE246" i="37" s="1"/>
  <c r="BH331" i="37"/>
  <c r="AN331" i="37"/>
  <c r="AH331" i="37"/>
  <c r="BX331" i="37"/>
  <c r="AJ331" i="37"/>
  <c r="AI331" i="37"/>
  <c r="BH529" i="37"/>
  <c r="AN529" i="37"/>
  <c r="AH529" i="37"/>
  <c r="AI529" i="37"/>
  <c r="AJ529" i="37"/>
  <c r="BX529" i="37"/>
  <c r="AY294" i="37"/>
  <c r="BE294" i="37" s="1"/>
  <c r="AI183" i="37"/>
  <c r="AH183" i="37"/>
  <c r="AJ183" i="37"/>
  <c r="AN183" i="37"/>
  <c r="BH183" i="37"/>
  <c r="BX183" i="37"/>
  <c r="BX283" i="37"/>
  <c r="AN283" i="37"/>
  <c r="BH283" i="37"/>
  <c r="AJ283" i="37"/>
  <c r="AH283" i="37"/>
  <c r="AI283" i="37"/>
  <c r="AI102" i="37"/>
  <c r="AH102" i="37"/>
  <c r="AN102" i="37"/>
  <c r="BH102" i="37"/>
  <c r="BX102" i="37"/>
  <c r="AJ102" i="37"/>
  <c r="AY285" i="37"/>
  <c r="BE285" i="37" s="1"/>
  <c r="AY389" i="37"/>
  <c r="BE389" i="37" s="1"/>
  <c r="AY448" i="37"/>
  <c r="BE448" i="37" s="1"/>
  <c r="BX171" i="37"/>
  <c r="AN171" i="37"/>
  <c r="BH171" i="37"/>
  <c r="AJ171" i="37"/>
  <c r="AI171" i="37"/>
  <c r="AH171" i="37"/>
  <c r="AY541" i="37"/>
  <c r="BE541" i="37" s="1"/>
  <c r="AN142" i="37"/>
  <c r="BX142" i="37"/>
  <c r="BH142" i="37"/>
  <c r="AJ142" i="37"/>
  <c r="AI142" i="37"/>
  <c r="AH142" i="37"/>
  <c r="AY198" i="37"/>
  <c r="BE198" i="37" s="1"/>
  <c r="AY523" i="37"/>
  <c r="BE523" i="37" s="1"/>
  <c r="AY457" i="37"/>
  <c r="BE457" i="37" s="1"/>
  <c r="AY346" i="37"/>
  <c r="BE346" i="37" s="1"/>
  <c r="AJ168" i="37"/>
  <c r="AI168" i="37"/>
  <c r="BX168" i="37"/>
  <c r="AH168" i="37"/>
  <c r="BH168" i="37"/>
  <c r="AN168" i="37"/>
  <c r="AY449" i="37"/>
  <c r="BE449" i="37" s="1"/>
  <c r="AY35" i="37"/>
  <c r="BE35" i="37" s="1"/>
  <c r="AY365" i="37"/>
  <c r="BE365" i="37" s="1"/>
  <c r="AY149" i="37"/>
  <c r="BE149" i="37" s="1"/>
  <c r="AY486" i="37"/>
  <c r="BE486" i="37" s="1"/>
  <c r="BX203" i="37"/>
  <c r="AN203" i="37"/>
  <c r="BH203" i="37"/>
  <c r="AJ203" i="37"/>
  <c r="AI203" i="37"/>
  <c r="AH203" i="37"/>
  <c r="AN210" i="37"/>
  <c r="BH210" i="37"/>
  <c r="AI210" i="37"/>
  <c r="BX210" i="37"/>
  <c r="AJ210" i="37"/>
  <c r="AH210" i="37"/>
  <c r="AJ427" i="37"/>
  <c r="AH427" i="37"/>
  <c r="AN427" i="37"/>
  <c r="BH427" i="37"/>
  <c r="AI427" i="37"/>
  <c r="BX427" i="37"/>
  <c r="AJ273" i="37"/>
  <c r="AH273" i="37"/>
  <c r="AI273" i="37"/>
  <c r="AN273" i="37"/>
  <c r="BX273" i="37"/>
  <c r="BH273" i="37"/>
  <c r="BX228" i="37"/>
  <c r="AN228" i="37"/>
  <c r="BH228" i="37"/>
  <c r="AH228" i="37"/>
  <c r="AJ228" i="37"/>
  <c r="AI228" i="37"/>
  <c r="BX101" i="37"/>
  <c r="AJ289" i="37"/>
  <c r="AH289" i="37"/>
  <c r="AN289" i="37"/>
  <c r="BH289" i="37"/>
  <c r="AI289" i="37"/>
  <c r="BX289" i="37"/>
  <c r="AY69" i="37"/>
  <c r="BE69" i="37" s="1"/>
  <c r="AY501" i="37"/>
  <c r="BE501" i="37" s="1"/>
  <c r="AY85" i="37"/>
  <c r="BE85" i="37" s="1"/>
  <c r="AY101" i="37"/>
  <c r="BE101" i="37" s="1"/>
  <c r="AY430" i="37"/>
  <c r="BE430" i="37" s="1"/>
  <c r="AY289" i="37"/>
  <c r="BE289" i="37" s="1"/>
  <c r="AY529" i="37"/>
  <c r="BE529" i="37" s="1"/>
  <c r="AF294" i="37"/>
  <c r="AL294" i="37" s="1" a="1"/>
  <c r="AL294" i="37" s="1"/>
  <c r="AY392" i="37"/>
  <c r="BE392" i="37" s="1"/>
  <c r="AF43" i="37"/>
  <c r="AL43" i="37" s="1" a="1"/>
  <c r="AL43" i="37" s="1"/>
  <c r="AY283" i="37"/>
  <c r="BE283" i="37" s="1"/>
  <c r="AF413" i="37"/>
  <c r="AL413" i="37" s="1" a="1"/>
  <c r="AL413" i="37" s="1"/>
  <c r="AY102" i="37"/>
  <c r="BE102" i="37" s="1"/>
  <c r="AF462" i="37"/>
  <c r="AL462" i="37" s="1" a="1"/>
  <c r="AL462" i="37" s="1"/>
  <c r="AF285" i="37"/>
  <c r="AL285" i="37" s="1" a="1"/>
  <c r="AL285" i="37" s="1"/>
  <c r="AY171" i="37"/>
  <c r="BE171" i="37" s="1"/>
  <c r="AF181" i="37"/>
  <c r="AL181" i="37" s="1" a="1"/>
  <c r="AL181" i="37" s="1"/>
  <c r="AY142" i="37"/>
  <c r="BE142" i="37" s="1"/>
  <c r="AY282" i="37"/>
  <c r="BE282" i="37" s="1"/>
  <c r="AY463" i="37"/>
  <c r="BE463" i="37" s="1"/>
  <c r="AY312" i="37"/>
  <c r="BE312" i="37" s="1"/>
  <c r="AY433" i="37"/>
  <c r="BE433" i="37" s="1"/>
  <c r="AF449" i="37"/>
  <c r="AL449" i="37" s="1" a="1"/>
  <c r="AL449" i="37" s="1"/>
  <c r="AY64" i="37"/>
  <c r="BE64" i="37" s="1"/>
  <c r="AF365" i="37"/>
  <c r="AL365" i="37" s="1" a="1"/>
  <c r="AL365" i="37" s="1"/>
  <c r="BH218" i="37"/>
  <c r="AI218" i="37"/>
  <c r="AH218" i="37"/>
  <c r="BX218" i="37"/>
  <c r="AJ218" i="37"/>
  <c r="AN218" i="37"/>
  <c r="AY203" i="37"/>
  <c r="BE203" i="37" s="1"/>
  <c r="AY427" i="37"/>
  <c r="BE427" i="37" s="1"/>
  <c r="AY228" i="37"/>
  <c r="BE228" i="37" s="1"/>
  <c r="AY420" i="37"/>
  <c r="BE420" i="37" s="1"/>
  <c r="BH137" i="37"/>
  <c r="AJ137" i="37"/>
  <c r="BX137" i="37"/>
  <c r="AI137" i="37"/>
  <c r="AH137" i="37"/>
  <c r="AN137" i="37"/>
  <c r="AY99" i="37"/>
  <c r="BE99" i="37" s="1"/>
  <c r="AY183" i="37"/>
  <c r="BE183" i="37" s="1"/>
  <c r="AY356" i="37"/>
  <c r="BE356" i="37" s="1"/>
  <c r="AY94" i="37"/>
  <c r="BE94" i="37" s="1"/>
  <c r="AY164" i="37"/>
  <c r="BE164" i="37" s="1"/>
  <c r="AY138" i="37"/>
  <c r="BE138" i="37" s="1"/>
  <c r="AY532" i="37"/>
  <c r="BE532" i="37" s="1"/>
  <c r="AY150" i="37"/>
  <c r="BE150" i="37" s="1"/>
  <c r="AY163" i="37"/>
  <c r="BE163" i="37" s="1"/>
  <c r="AF35" i="37"/>
  <c r="AL35" i="37" s="1" a="1"/>
  <c r="AL35" i="37" s="1"/>
  <c r="AY299" i="37"/>
  <c r="BE299" i="37" s="1"/>
  <c r="AN202" i="37"/>
  <c r="AH202" i="37"/>
  <c r="BH202" i="37"/>
  <c r="AJ202" i="37"/>
  <c r="AI202" i="37"/>
  <c r="BX202" i="37"/>
  <c r="AY424" i="37"/>
  <c r="BE424" i="37" s="1"/>
  <c r="AY267" i="37"/>
  <c r="BE267" i="37" s="1"/>
  <c r="AY210" i="37"/>
  <c r="BE210" i="37" s="1"/>
  <c r="AJ393" i="37"/>
  <c r="AI393" i="37"/>
  <c r="AH393" i="37"/>
  <c r="BX393" i="37"/>
  <c r="AN393" i="37"/>
  <c r="BH393" i="37"/>
  <c r="BH513" i="37"/>
  <c r="AH513" i="37"/>
  <c r="BX513" i="37"/>
  <c r="AI513" i="37"/>
  <c r="AN513" i="37"/>
  <c r="AJ513" i="37"/>
  <c r="BB75" i="36"/>
  <c r="AI483" i="36"/>
  <c r="AF194" i="36"/>
  <c r="AL194" i="36" s="1" a="1"/>
  <c r="AL194" i="36" s="1"/>
  <c r="BB72" i="36"/>
  <c r="BB113" i="36"/>
  <c r="BD113" i="36"/>
  <c r="BB217" i="36"/>
  <c r="BD217" i="36"/>
  <c r="AF217" i="36"/>
  <c r="AL217" i="36" s="1" a="1"/>
  <c r="AL217" i="36" s="1"/>
  <c r="AF215" i="36"/>
  <c r="AL215" i="36" s="1" a="1"/>
  <c r="AL215" i="36" s="1"/>
  <c r="AH179" i="36"/>
  <c r="AI179" i="36"/>
  <c r="BB198" i="36"/>
  <c r="BD198" i="36"/>
  <c r="BB197" i="36"/>
  <c r="BD197" i="36"/>
  <c r="AF197" i="36"/>
  <c r="AL197" i="36" s="1" a="1"/>
  <c r="AL197" i="36" s="1"/>
  <c r="BB112" i="36"/>
  <c r="BD112" i="36"/>
  <c r="AJ541" i="36"/>
  <c r="AF113" i="36"/>
  <c r="AL113" i="36" s="1" a="1"/>
  <c r="AL113" i="36" s="1"/>
  <c r="AY251" i="36"/>
  <c r="BE251" i="36" s="1"/>
  <c r="AY546" i="36"/>
  <c r="BE546" i="36" s="1"/>
  <c r="AY465" i="36"/>
  <c r="BE465" i="36" s="1"/>
  <c r="AI22" i="36"/>
  <c r="AH22" i="36"/>
  <c r="BX22" i="36"/>
  <c r="BH22" i="36"/>
  <c r="AJ22" i="36"/>
  <c r="AN22" i="36"/>
  <c r="AY126" i="36"/>
  <c r="BE126" i="36" s="1"/>
  <c r="AY242" i="36"/>
  <c r="BE242" i="36" s="1"/>
  <c r="AH363" i="36"/>
  <c r="AJ363" i="36"/>
  <c r="AI363" i="36"/>
  <c r="BX363" i="36"/>
  <c r="BH363" i="36"/>
  <c r="AN363" i="36"/>
  <c r="AI494" i="36"/>
  <c r="AJ494" i="36"/>
  <c r="BX494" i="36"/>
  <c r="BH494" i="36"/>
  <c r="AH494" i="36"/>
  <c r="AN494" i="36"/>
  <c r="AG50" i="36"/>
  <c r="BG50" i="36"/>
  <c r="BA50" i="36" s="1"/>
  <c r="BD50" i="36" s="1"/>
  <c r="AG129" i="36"/>
  <c r="AR129" i="36" s="1"/>
  <c r="BG129" i="36"/>
  <c r="BA129" i="36" s="1"/>
  <c r="BD129" i="36" s="1"/>
  <c r="AY371" i="36"/>
  <c r="BE371" i="36" s="1"/>
  <c r="AY63" i="36"/>
  <c r="BE63" i="36" s="1"/>
  <c r="AN457" i="36"/>
  <c r="AH457" i="36"/>
  <c r="AI457" i="36"/>
  <c r="BX457" i="36"/>
  <c r="AJ457" i="36"/>
  <c r="AH42" i="36"/>
  <c r="BH42" i="36"/>
  <c r="BX42" i="36"/>
  <c r="AI42" i="36"/>
  <c r="AJ42" i="36"/>
  <c r="AN42" i="36"/>
  <c r="AY496" i="36"/>
  <c r="BE496" i="36" s="1"/>
  <c r="AI317" i="36"/>
  <c r="AJ317" i="36"/>
  <c r="AH317" i="36"/>
  <c r="BX317" i="36"/>
  <c r="AN317" i="36"/>
  <c r="AG51" i="36"/>
  <c r="AR51" i="36" s="1"/>
  <c r="BG51" i="36"/>
  <c r="BA51" i="36" s="1"/>
  <c r="BD51" i="36" s="1"/>
  <c r="BX330" i="36"/>
  <c r="AH330" i="36"/>
  <c r="AJ330" i="36"/>
  <c r="AI330" i="36"/>
  <c r="BH330" i="36"/>
  <c r="AN330" i="36"/>
  <c r="AY520" i="36"/>
  <c r="BE520" i="36" s="1"/>
  <c r="BG165" i="36"/>
  <c r="BA165" i="36" s="1"/>
  <c r="BD165" i="36" s="1"/>
  <c r="AG165" i="36"/>
  <c r="AR165" i="36" s="1"/>
  <c r="AY432" i="36"/>
  <c r="BE432" i="36" s="1"/>
  <c r="BG53" i="36"/>
  <c r="BA53" i="36" s="1"/>
  <c r="BD53" i="36" s="1"/>
  <c r="AG53" i="36"/>
  <c r="AY344" i="36"/>
  <c r="BE344" i="36" s="1"/>
  <c r="AY548" i="36"/>
  <c r="BE548" i="36" s="1"/>
  <c r="AY99" i="36"/>
  <c r="BE99" i="36" s="1"/>
  <c r="AY391" i="36"/>
  <c r="BE391" i="36" s="1"/>
  <c r="AY189" i="36"/>
  <c r="BE189" i="36" s="1"/>
  <c r="AG237" i="36"/>
  <c r="AR237" i="36" s="1"/>
  <c r="BG237" i="36"/>
  <c r="BA237" i="36" s="1"/>
  <c r="BD237" i="36" s="1"/>
  <c r="AY295" i="36"/>
  <c r="BE295" i="36" s="1"/>
  <c r="AY300" i="36"/>
  <c r="BE300" i="36" s="1"/>
  <c r="AY485" i="36"/>
  <c r="BE485" i="36" s="1"/>
  <c r="AI473" i="36"/>
  <c r="BX473" i="36"/>
  <c r="AN473" i="36"/>
  <c r="AH473" i="36"/>
  <c r="BH473" i="36"/>
  <c r="AJ473" i="36"/>
  <c r="AY173" i="36"/>
  <c r="BE173" i="36" s="1"/>
  <c r="AY499" i="36"/>
  <c r="BE499" i="36" s="1"/>
  <c r="AF496" i="36"/>
  <c r="AL496" i="36" s="1" a="1"/>
  <c r="AL496" i="36" s="1"/>
  <c r="AY389" i="36"/>
  <c r="BE389" i="36" s="1"/>
  <c r="AY460" i="36"/>
  <c r="BE460" i="36" s="1"/>
  <c r="AF204" i="36"/>
  <c r="AL204" i="36" s="1" a="1"/>
  <c r="AL204" i="36" s="1"/>
  <c r="AY303" i="36"/>
  <c r="BE303" i="36" s="1"/>
  <c r="AY103" i="36"/>
  <c r="BE103" i="36" s="1"/>
  <c r="AG85" i="36"/>
  <c r="BG85" i="36"/>
  <c r="BA85" i="36" s="1"/>
  <c r="BD85" i="36" s="1"/>
  <c r="AY321" i="36"/>
  <c r="BE321" i="36" s="1"/>
  <c r="AY423" i="36"/>
  <c r="BE423" i="36" s="1"/>
  <c r="AY49" i="36"/>
  <c r="BE49" i="36" s="1"/>
  <c r="AF391" i="36"/>
  <c r="AL391" i="36" s="1" a="1"/>
  <c r="AL391" i="36" s="1"/>
  <c r="AY342" i="36"/>
  <c r="BE342" i="36" s="1"/>
  <c r="AY408" i="36"/>
  <c r="BE408" i="36" s="1"/>
  <c r="AY336" i="36"/>
  <c r="BE336" i="36" s="1"/>
  <c r="AH107" i="36"/>
  <c r="AI107" i="36"/>
  <c r="BH107" i="36"/>
  <c r="BX107" i="36"/>
  <c r="AN107" i="36"/>
  <c r="AJ107" i="36"/>
  <c r="AY81" i="36"/>
  <c r="BE81" i="36" s="1"/>
  <c r="AH459" i="36"/>
  <c r="AJ459" i="36"/>
  <c r="BX459" i="36"/>
  <c r="AN459" i="36"/>
  <c r="AI459" i="36"/>
  <c r="BG91" i="36"/>
  <c r="BA91" i="36" s="1"/>
  <c r="BD91" i="36" s="1"/>
  <c r="AG91" i="36"/>
  <c r="AR91" i="36" s="1"/>
  <c r="AY285" i="36"/>
  <c r="BE285" i="36" s="1"/>
  <c r="AY164" i="36"/>
  <c r="BE164" i="36" s="1"/>
  <c r="AY346" i="36"/>
  <c r="BE346" i="36" s="1"/>
  <c r="AY471" i="36"/>
  <c r="BE471" i="36" s="1"/>
  <c r="AY307" i="36"/>
  <c r="BE307" i="36" s="1"/>
  <c r="AY327" i="36"/>
  <c r="BE327" i="36" s="1"/>
  <c r="BH248" i="36"/>
  <c r="AN248" i="36"/>
  <c r="AI248" i="36"/>
  <c r="AJ248" i="36"/>
  <c r="AH64" i="36"/>
  <c r="AN64" i="36"/>
  <c r="BX64" i="36"/>
  <c r="BH64" i="36"/>
  <c r="AI64" i="36"/>
  <c r="AJ64" i="36"/>
  <c r="BH274" i="36"/>
  <c r="BX274" i="36"/>
  <c r="AN274" i="36"/>
  <c r="AH274" i="36"/>
  <c r="AI274" i="36"/>
  <c r="AJ274" i="36"/>
  <c r="AF153" i="36"/>
  <c r="AL153" i="36" s="1" a="1"/>
  <c r="AL153" i="36" s="1"/>
  <c r="AF471" i="36"/>
  <c r="AL471" i="36" s="1" a="1"/>
  <c r="AL471" i="36" s="1"/>
  <c r="AF371" i="36"/>
  <c r="AL371" i="36" s="1" a="1"/>
  <c r="AL371" i="36" s="1"/>
  <c r="BG247" i="36"/>
  <c r="BA247" i="36" s="1"/>
  <c r="BD247" i="36" s="1"/>
  <c r="AG247" i="36"/>
  <c r="AR247" i="36" s="1"/>
  <c r="AY539" i="36"/>
  <c r="BE539" i="36" s="1"/>
  <c r="AY376" i="36"/>
  <c r="BE376" i="36" s="1"/>
  <c r="AY168" i="36"/>
  <c r="BE168" i="36" s="1"/>
  <c r="AY472" i="36"/>
  <c r="BE472" i="36" s="1"/>
  <c r="AG47" i="36"/>
  <c r="AR47" i="36" s="1"/>
  <c r="BG47" i="36"/>
  <c r="BA47" i="36" s="1"/>
  <c r="BD47" i="36" s="1"/>
  <c r="AH528" i="36"/>
  <c r="AI528" i="36"/>
  <c r="BX528" i="36"/>
  <c r="BH528" i="36"/>
  <c r="AN528" i="36"/>
  <c r="AJ528" i="36"/>
  <c r="AG216" i="36"/>
  <c r="BG216" i="36"/>
  <c r="BA216" i="36" s="1"/>
  <c r="BB216" i="36" s="1"/>
  <c r="BG130" i="36"/>
  <c r="BA130" i="36" s="1"/>
  <c r="BD130" i="36" s="1"/>
  <c r="AG130" i="36"/>
  <c r="AF539" i="36"/>
  <c r="AL539" i="36" s="1" a="1"/>
  <c r="AL539" i="36" s="1"/>
  <c r="BG236" i="36"/>
  <c r="BA236" i="36" s="1"/>
  <c r="BD236" i="36" s="1"/>
  <c r="AG236" i="36"/>
  <c r="AY171" i="36"/>
  <c r="BE171" i="36" s="1"/>
  <c r="AF520" i="36"/>
  <c r="AL520" i="36" s="1" a="1"/>
  <c r="AL520" i="36" s="1"/>
  <c r="BG45" i="36"/>
  <c r="BA45" i="36" s="1"/>
  <c r="BD45" i="36" s="1"/>
  <c r="AG45" i="36"/>
  <c r="AR45" i="36" s="1"/>
  <c r="AY162" i="36"/>
  <c r="BE162" i="36" s="1"/>
  <c r="AY71" i="36"/>
  <c r="BE71" i="36" s="1"/>
  <c r="AY282" i="36"/>
  <c r="BE282" i="36" s="1"/>
  <c r="AY256" i="36"/>
  <c r="BE256" i="36" s="1"/>
  <c r="AY320" i="36"/>
  <c r="BE320" i="36" s="1"/>
  <c r="AH533" i="36"/>
  <c r="AJ533" i="36"/>
  <c r="AN533" i="36"/>
  <c r="BH533" i="36"/>
  <c r="AI533" i="36"/>
  <c r="BX533" i="36"/>
  <c r="AF193" i="36"/>
  <c r="AL193" i="36" s="1" a="1"/>
  <c r="AL193" i="36" s="1"/>
  <c r="AF99" i="36"/>
  <c r="AL99" i="36" s="1" a="1"/>
  <c r="AL99" i="36" s="1"/>
  <c r="AY512" i="36"/>
  <c r="BE512" i="36" s="1"/>
  <c r="AY39" i="36"/>
  <c r="BE39" i="36" s="1"/>
  <c r="AY421" i="36"/>
  <c r="BE421" i="36" s="1"/>
  <c r="AY500" i="36"/>
  <c r="BE500" i="36" s="1"/>
  <c r="AY412" i="36"/>
  <c r="BE412" i="36" s="1"/>
  <c r="AY413" i="36"/>
  <c r="BE413" i="36" s="1"/>
  <c r="AY261" i="36"/>
  <c r="BE261" i="36" s="1"/>
  <c r="AY228" i="36"/>
  <c r="BE228" i="36" s="1"/>
  <c r="AY249" i="36"/>
  <c r="BE249" i="36" s="1"/>
  <c r="AY411" i="36"/>
  <c r="BE411" i="36" s="1"/>
  <c r="AY456" i="36"/>
  <c r="BE456" i="36" s="1"/>
  <c r="AF295" i="36"/>
  <c r="AL295" i="36" s="1" a="1"/>
  <c r="AL295" i="36" s="1"/>
  <c r="AY52" i="36"/>
  <c r="BE52" i="36" s="1"/>
  <c r="AG213" i="36"/>
  <c r="AR213" i="36" s="1"/>
  <c r="BG213" i="36"/>
  <c r="BA213" i="36" s="1"/>
  <c r="BH449" i="36"/>
  <c r="BX449" i="36"/>
  <c r="AN449" i="36"/>
  <c r="AH449" i="36"/>
  <c r="AI449" i="36"/>
  <c r="AJ449" i="36"/>
  <c r="AH507" i="36"/>
  <c r="BH507" i="36"/>
  <c r="AN507" i="36"/>
  <c r="BX507" i="36"/>
  <c r="AI507" i="36"/>
  <c r="AJ507" i="36"/>
  <c r="AI141" i="36"/>
  <c r="AJ141" i="36"/>
  <c r="AH141" i="36"/>
  <c r="BH141" i="36"/>
  <c r="BX141" i="36"/>
  <c r="AN141" i="36"/>
  <c r="AF71" i="36"/>
  <c r="AL71" i="36" s="1" a="1"/>
  <c r="AL71" i="36" s="1"/>
  <c r="AF282" i="36"/>
  <c r="AL282" i="36" s="1" a="1"/>
  <c r="AL282" i="36" s="1"/>
  <c r="AI325" i="36"/>
  <c r="AJ325" i="36"/>
  <c r="AH325" i="36"/>
  <c r="AN325" i="36"/>
  <c r="BX325" i="36"/>
  <c r="BH325" i="36"/>
  <c r="AY223" i="36"/>
  <c r="BE223" i="36" s="1"/>
  <c r="AF256" i="36"/>
  <c r="AL256" i="36" s="1" a="1"/>
  <c r="AL256" i="36" s="1"/>
  <c r="AF320" i="36"/>
  <c r="AL320" i="36" s="1" a="1"/>
  <c r="AL320" i="36" s="1"/>
  <c r="AF23" i="36"/>
  <c r="AL23" i="36" s="1" a="1"/>
  <c r="AL23" i="36" s="1"/>
  <c r="AF512" i="36"/>
  <c r="AL512" i="36" s="1" a="1"/>
  <c r="AL512" i="36" s="1"/>
  <c r="AY544" i="36"/>
  <c r="BE544" i="36" s="1"/>
  <c r="BH60" i="36"/>
  <c r="AI60" i="36"/>
  <c r="AH60" i="36"/>
  <c r="BX60" i="36"/>
  <c r="AJ60" i="36"/>
  <c r="AN60" i="36"/>
  <c r="AI469" i="36"/>
  <c r="AJ469" i="36"/>
  <c r="AH469" i="36"/>
  <c r="BH469" i="36"/>
  <c r="BX469" i="36"/>
  <c r="AN469" i="36"/>
  <c r="AF500" i="36"/>
  <c r="AL500" i="36" s="1" a="1"/>
  <c r="AL500" i="36" s="1"/>
  <c r="AY523" i="36"/>
  <c r="BE523" i="36" s="1"/>
  <c r="AJ262" i="36"/>
  <c r="AH262" i="36"/>
  <c r="AI262" i="36"/>
  <c r="AN262" i="36"/>
  <c r="BH262" i="36"/>
  <c r="BX262" i="36"/>
  <c r="AY54" i="36"/>
  <c r="BE54" i="36" s="1"/>
  <c r="AF423" i="36"/>
  <c r="AL423" i="36" s="1" a="1"/>
  <c r="AL423" i="36" s="1"/>
  <c r="AY286" i="36"/>
  <c r="BE286" i="36" s="1"/>
  <c r="AY420" i="36"/>
  <c r="BE420" i="36" s="1"/>
  <c r="AY36" i="36"/>
  <c r="BE36" i="36" s="1"/>
  <c r="AY271" i="36"/>
  <c r="BE271" i="36" s="1"/>
  <c r="AF396" i="36"/>
  <c r="AL396" i="36" s="1" a="1"/>
  <c r="AL396" i="36" s="1"/>
  <c r="AF336" i="36"/>
  <c r="AL336" i="36" s="1" a="1"/>
  <c r="AL336" i="36" s="1"/>
  <c r="AY362" i="36"/>
  <c r="BE362" i="36" s="1"/>
  <c r="AF249" i="36"/>
  <c r="AL249" i="36" s="1" a="1"/>
  <c r="AL249" i="36" s="1"/>
  <c r="AY257" i="36"/>
  <c r="BE257" i="36" s="1"/>
  <c r="AY301" i="36"/>
  <c r="BE301" i="36" s="1"/>
  <c r="AY192" i="36"/>
  <c r="BE192" i="36" s="1"/>
  <c r="AN526" i="36"/>
  <c r="AI526" i="36"/>
  <c r="BH526" i="36"/>
  <c r="AJ526" i="36"/>
  <c r="BX526" i="36"/>
  <c r="AH526" i="36"/>
  <c r="AY424" i="36"/>
  <c r="BE424" i="36" s="1"/>
  <c r="AY77" i="36"/>
  <c r="BE77" i="36" s="1"/>
  <c r="AY109" i="36"/>
  <c r="BE109" i="36" s="1"/>
  <c r="AY309" i="36"/>
  <c r="BE309" i="36" s="1"/>
  <c r="AG25" i="36"/>
  <c r="BG25" i="36"/>
  <c r="BA25" i="36" s="1"/>
  <c r="AY416" i="36"/>
  <c r="BE416" i="36" s="1"/>
  <c r="AY38" i="36"/>
  <c r="BE38" i="36" s="1"/>
  <c r="AY105" i="36"/>
  <c r="BE105" i="36" s="1"/>
  <c r="BG125" i="36"/>
  <c r="BA125" i="36" s="1"/>
  <c r="BD125" i="36" s="1"/>
  <c r="AG125" i="36"/>
  <c r="AF465" i="36"/>
  <c r="AL465" i="36" s="1" a="1"/>
  <c r="AL465" i="36" s="1"/>
  <c r="AF448" i="36"/>
  <c r="AL448" i="36" s="1" a="1"/>
  <c r="AL448" i="36" s="1"/>
  <c r="AN310" i="36"/>
  <c r="AI310" i="36"/>
  <c r="AJ310" i="36"/>
  <c r="AH310" i="36"/>
  <c r="BX310" i="36"/>
  <c r="BH310" i="36"/>
  <c r="AY178" i="36"/>
  <c r="BE178" i="36" s="1"/>
  <c r="AY403" i="36"/>
  <c r="BE403" i="36" s="1"/>
  <c r="AG245" i="36"/>
  <c r="BG245" i="36"/>
  <c r="BA245" i="36" s="1"/>
  <c r="BD245" i="36" s="1"/>
  <c r="AY294" i="36"/>
  <c r="BE294" i="36" s="1"/>
  <c r="BD152" i="36"/>
  <c r="BH122" i="36"/>
  <c r="AJ122" i="36"/>
  <c r="BX122" i="36"/>
  <c r="AN122" i="36"/>
  <c r="AH122" i="36"/>
  <c r="AI122" i="36"/>
  <c r="AF437" i="36"/>
  <c r="AL437" i="36" s="1" a="1"/>
  <c r="AL437" i="36" s="1"/>
  <c r="AY490" i="36"/>
  <c r="BE490" i="36" s="1"/>
  <c r="AF63" i="36"/>
  <c r="AL63" i="36" s="1" a="1"/>
  <c r="AL63" i="36" s="1"/>
  <c r="AN140" i="36"/>
  <c r="AH140" i="36"/>
  <c r="BX140" i="36"/>
  <c r="AJ140" i="36"/>
  <c r="BH140" i="36"/>
  <c r="AI140" i="36"/>
  <c r="AY161" i="36"/>
  <c r="BE161" i="36" s="1"/>
  <c r="AY298" i="36"/>
  <c r="BE298" i="36" s="1"/>
  <c r="AF472" i="36"/>
  <c r="AL472" i="36" s="1" a="1"/>
  <c r="AL472" i="36" s="1"/>
  <c r="BG218" i="36"/>
  <c r="BA218" i="36" s="1"/>
  <c r="AG218" i="36"/>
  <c r="AR218" i="36" s="1"/>
  <c r="BG115" i="36"/>
  <c r="BA115" i="36" s="1"/>
  <c r="AG115" i="36"/>
  <c r="AF548" i="36"/>
  <c r="AL548" i="36" s="1" a="1"/>
  <c r="AL548" i="36" s="1"/>
  <c r="AJ503" i="36"/>
  <c r="AH503" i="36"/>
  <c r="AI503" i="36"/>
  <c r="AN503" i="36"/>
  <c r="BH503" i="36"/>
  <c r="BX503" i="36"/>
  <c r="AI485" i="36"/>
  <c r="AJ485" i="36"/>
  <c r="AY484" i="36"/>
  <c r="BE484" i="36" s="1"/>
  <c r="AY160" i="36"/>
  <c r="BE160" i="36" s="1"/>
  <c r="AH427" i="36"/>
  <c r="AI427" i="36"/>
  <c r="BH427" i="36"/>
  <c r="AJ427" i="36"/>
  <c r="AN427" i="36"/>
  <c r="BX427" i="36"/>
  <c r="AY55" i="36"/>
  <c r="BE55" i="36" s="1"/>
  <c r="AF484" i="36"/>
  <c r="AL484" i="36" s="1" a="1"/>
  <c r="AL484" i="36" s="1"/>
  <c r="AG134" i="36"/>
  <c r="BG134" i="36"/>
  <c r="BA134" i="36" s="1"/>
  <c r="BD134" i="36" s="1"/>
  <c r="AY287" i="36"/>
  <c r="BE287" i="36" s="1"/>
  <c r="AF154" i="36"/>
  <c r="AL154" i="36" s="1" a="1"/>
  <c r="AL154" i="36" s="1"/>
  <c r="AY536" i="36"/>
  <c r="BE536" i="36" s="1"/>
  <c r="AG73" i="36"/>
  <c r="BG73" i="36"/>
  <c r="BA73" i="36" s="1"/>
  <c r="BB73" i="36" s="1"/>
  <c r="AY159" i="36"/>
  <c r="BE159" i="36" s="1"/>
  <c r="AY46" i="36"/>
  <c r="BE46" i="36" s="1"/>
  <c r="AY521" i="36"/>
  <c r="BE521" i="36" s="1"/>
  <c r="BG30" i="36"/>
  <c r="BA30" i="36" s="1"/>
  <c r="BB30" i="36" s="1"/>
  <c r="AG30" i="36"/>
  <c r="AR30" i="36" s="1"/>
  <c r="AY537" i="36"/>
  <c r="BE537" i="36" s="1"/>
  <c r="AY407" i="36"/>
  <c r="BE407" i="36" s="1"/>
  <c r="AY410" i="36"/>
  <c r="BE410" i="36" s="1"/>
  <c r="AG87" i="36"/>
  <c r="AR87" i="36" s="1"/>
  <c r="BG87" i="36"/>
  <c r="BA87" i="36" s="1"/>
  <c r="BD87" i="36" s="1"/>
  <c r="AY97" i="36"/>
  <c r="BE97" i="36" s="1"/>
  <c r="AY158" i="36"/>
  <c r="BE158" i="36" s="1"/>
  <c r="BG170" i="36"/>
  <c r="BA170" i="36" s="1"/>
  <c r="BD170" i="36" s="1"/>
  <c r="AG170" i="36"/>
  <c r="AR170" i="36" s="1"/>
  <c r="AY372" i="36"/>
  <c r="BE372" i="36" s="1"/>
  <c r="AN408" i="36"/>
  <c r="BH408" i="36"/>
  <c r="BX408" i="36"/>
  <c r="AY177" i="36"/>
  <c r="BE177" i="36" s="1"/>
  <c r="AY41" i="36"/>
  <c r="BE41" i="36" s="1"/>
  <c r="AY151" i="36"/>
  <c r="BE151" i="36" s="1"/>
  <c r="AY534" i="36"/>
  <c r="BE534" i="36" s="1"/>
  <c r="AY291" i="36"/>
  <c r="BE291" i="36" s="1"/>
  <c r="AY426" i="36"/>
  <c r="BE426" i="36" s="1"/>
  <c r="AY234" i="36"/>
  <c r="BE234" i="36" s="1"/>
  <c r="AI454" i="36"/>
  <c r="AH510" i="36"/>
  <c r="BH109" i="36"/>
  <c r="AH109" i="36"/>
  <c r="AN109" i="36"/>
  <c r="BX109" i="36"/>
  <c r="AJ109" i="36"/>
  <c r="AY101" i="36"/>
  <c r="BE101" i="36" s="1"/>
  <c r="AY279" i="36"/>
  <c r="BE279" i="36" s="1"/>
  <c r="AY118" i="36"/>
  <c r="BE118" i="36" s="1"/>
  <c r="BG29" i="36"/>
  <c r="BA29" i="36" s="1"/>
  <c r="BB29" i="36" s="1"/>
  <c r="AG29" i="36"/>
  <c r="AY368" i="36"/>
  <c r="BE368" i="36" s="1"/>
  <c r="BH383" i="36"/>
  <c r="AH383" i="36"/>
  <c r="AJ383" i="36"/>
  <c r="AN383" i="36"/>
  <c r="BX383" i="36"/>
  <c r="AI383" i="36"/>
  <c r="AY169" i="36"/>
  <c r="BE169" i="36" s="1"/>
  <c r="AY146" i="36"/>
  <c r="BE146" i="36" s="1"/>
  <c r="AH549" i="36"/>
  <c r="AI549" i="36"/>
  <c r="AN549" i="36"/>
  <c r="AJ549" i="36"/>
  <c r="BH549" i="36"/>
  <c r="BX549" i="36"/>
  <c r="AY359" i="36"/>
  <c r="BE359" i="36" s="1"/>
  <c r="AF77" i="36"/>
  <c r="AL77" i="36" s="1" a="1"/>
  <c r="AL77" i="36" s="1"/>
  <c r="BH478" i="36"/>
  <c r="BX478" i="36"/>
  <c r="AN478" i="36"/>
  <c r="AH478" i="36"/>
  <c r="AI478" i="36"/>
  <c r="AJ478" i="36"/>
  <c r="AF234" i="36"/>
  <c r="AL234" i="36" s="1" a="1"/>
  <c r="AL234" i="36" s="1"/>
  <c r="AY302" i="36"/>
  <c r="BE302" i="36" s="1"/>
  <c r="AY409" i="36"/>
  <c r="BE409" i="36" s="1"/>
  <c r="AY486" i="36"/>
  <c r="BE486" i="36" s="1"/>
  <c r="AY541" i="36"/>
  <c r="BE541" i="36" s="1"/>
  <c r="AY400" i="36"/>
  <c r="BE400" i="36" s="1"/>
  <c r="AY119" i="36"/>
  <c r="BE119" i="36" s="1"/>
  <c r="AJ366" i="36"/>
  <c r="BH366" i="36"/>
  <c r="BX366" i="36"/>
  <c r="AI366" i="36"/>
  <c r="AN366" i="36"/>
  <c r="AH366" i="36"/>
  <c r="AY221" i="36"/>
  <c r="BE221" i="36" s="1"/>
  <c r="AY229" i="36"/>
  <c r="BE229" i="36" s="1"/>
  <c r="AY144" i="36"/>
  <c r="BE144" i="36" s="1"/>
  <c r="AY136" i="36"/>
  <c r="BE136" i="36" s="1"/>
  <c r="BX182" i="36"/>
  <c r="AN182" i="36"/>
  <c r="BH182" i="36"/>
  <c r="AJ182" i="36"/>
  <c r="AH182" i="36"/>
  <c r="AI182" i="36"/>
  <c r="AY451" i="36"/>
  <c r="BE451" i="36" s="1"/>
  <c r="AF178" i="36"/>
  <c r="AL178" i="36" s="1" a="1"/>
  <c r="AL178" i="36" s="1"/>
  <c r="AY102" i="36"/>
  <c r="BE102" i="36" s="1"/>
  <c r="AY265" i="36"/>
  <c r="BE265" i="36" s="1"/>
  <c r="AY467" i="36"/>
  <c r="BE467" i="36" s="1"/>
  <c r="AF102" i="36"/>
  <c r="AL102" i="36" s="1" a="1"/>
  <c r="AL102" i="36" s="1"/>
  <c r="AF199" i="36"/>
  <c r="AL199" i="36" s="1" a="1"/>
  <c r="AL199" i="36" s="1"/>
  <c r="BG210" i="36"/>
  <c r="BA210" i="36" s="1"/>
  <c r="AG210" i="36"/>
  <c r="AR210" i="36" s="1"/>
  <c r="AY214" i="36"/>
  <c r="BE214" i="36" s="1"/>
  <c r="AY334" i="36"/>
  <c r="BE334" i="36" s="1"/>
  <c r="AY384" i="36"/>
  <c r="BE384" i="36" s="1"/>
  <c r="AY349" i="36"/>
  <c r="BE349" i="36" s="1"/>
  <c r="AF307" i="36"/>
  <c r="AL307" i="36" s="1" a="1"/>
  <c r="AL307" i="36" s="1"/>
  <c r="AY419" i="36"/>
  <c r="BE419" i="36" s="1"/>
  <c r="AY224" i="36"/>
  <c r="BE224" i="36" s="1"/>
  <c r="BG233" i="36"/>
  <c r="BA233" i="36" s="1"/>
  <c r="BD233" i="36" s="1"/>
  <c r="AG233" i="36"/>
  <c r="AY269" i="36"/>
  <c r="BE269" i="36" s="1"/>
  <c r="AY208" i="36"/>
  <c r="BE208" i="36" s="1"/>
  <c r="AY79" i="36"/>
  <c r="BE79" i="36" s="1"/>
  <c r="AF432" i="36"/>
  <c r="AL432" i="36" s="1" a="1"/>
  <c r="AL432" i="36" s="1"/>
  <c r="AY311" i="36"/>
  <c r="BE311" i="36" s="1"/>
  <c r="AF298" i="36"/>
  <c r="AL298" i="36" s="1" a="1"/>
  <c r="AL298" i="36" s="1"/>
  <c r="AY348" i="36"/>
  <c r="BE348" i="36" s="1"/>
  <c r="AY138" i="36"/>
  <c r="BE138" i="36" s="1"/>
  <c r="AY405" i="36"/>
  <c r="BE405" i="36" s="1"/>
  <c r="AY332" i="36"/>
  <c r="BE332" i="36" s="1"/>
  <c r="AN470" i="36"/>
  <c r="AI470" i="36"/>
  <c r="AH470" i="36"/>
  <c r="BH470" i="36"/>
  <c r="AJ470" i="36"/>
  <c r="BX470" i="36"/>
  <c r="BX441" i="36"/>
  <c r="AH441" i="36"/>
  <c r="AJ441" i="36"/>
  <c r="AN441" i="36"/>
  <c r="AI292" i="36"/>
  <c r="AJ292" i="36"/>
  <c r="BH292" i="36"/>
  <c r="AN292" i="36"/>
  <c r="BX292" i="36"/>
  <c r="AH292" i="36"/>
  <c r="AY428" i="36"/>
  <c r="BE428" i="36" s="1"/>
  <c r="BH287" i="36"/>
  <c r="BX287" i="36"/>
  <c r="AJ536" i="36"/>
  <c r="AH536" i="36"/>
  <c r="BX401" i="36"/>
  <c r="AN401" i="36"/>
  <c r="AI401" i="36"/>
  <c r="AJ401" i="36"/>
  <c r="BH401" i="36"/>
  <c r="AH401" i="36"/>
  <c r="AG145" i="36"/>
  <c r="BG145" i="36"/>
  <c r="BA145" i="36" s="1"/>
  <c r="BD145" i="36" s="1"/>
  <c r="AY480" i="36"/>
  <c r="BE480" i="36" s="1"/>
  <c r="AY531" i="36"/>
  <c r="BE531" i="36" s="1"/>
  <c r="AY184" i="36"/>
  <c r="BE184" i="36" s="1"/>
  <c r="AF146" i="36"/>
  <c r="AL146" i="36" s="1" a="1"/>
  <c r="AL146" i="36" s="1"/>
  <c r="AG240" i="36"/>
  <c r="AR240" i="36" s="1"/>
  <c r="BG240" i="36"/>
  <c r="BA240" i="36" s="1"/>
  <c r="BD240" i="36" s="1"/>
  <c r="AF251" i="36"/>
  <c r="AL251" i="36" s="1" a="1"/>
  <c r="AL251" i="36" s="1"/>
  <c r="AY323" i="36"/>
  <c r="BE323" i="36" s="1"/>
  <c r="AG244" i="36"/>
  <c r="AR244" i="36" s="1"/>
  <c r="BG244" i="36"/>
  <c r="BA244" i="36" s="1"/>
  <c r="BD244" i="36" s="1"/>
  <c r="AF424" i="36"/>
  <c r="AL424" i="36" s="1" a="1"/>
  <c r="AL424" i="36" s="1"/>
  <c r="AN534" i="36"/>
  <c r="AY357" i="36"/>
  <c r="BE357" i="36" s="1"/>
  <c r="AY183" i="36"/>
  <c r="BE183" i="36" s="1"/>
  <c r="AY179" i="36"/>
  <c r="BE179" i="36" s="1"/>
  <c r="BG48" i="36"/>
  <c r="BA48" i="36" s="1"/>
  <c r="BD48" i="36" s="1"/>
  <c r="AG48" i="36"/>
  <c r="BH139" i="36"/>
  <c r="BX139" i="36"/>
  <c r="AN139" i="36"/>
  <c r="AI139" i="36"/>
  <c r="AJ139" i="36"/>
  <c r="AH139" i="36"/>
  <c r="AY339" i="36"/>
  <c r="BE339" i="36" s="1"/>
  <c r="AF192" i="36"/>
  <c r="AL192" i="36" s="1" a="1"/>
  <c r="AL192" i="36" s="1"/>
  <c r="AF169" i="36"/>
  <c r="AL169" i="36" s="1" a="1"/>
  <c r="AL169" i="36" s="1"/>
  <c r="AY380" i="36"/>
  <c r="BE380" i="36" s="1"/>
  <c r="AY443" i="36"/>
  <c r="BE443" i="36" s="1"/>
  <c r="AF546" i="36"/>
  <c r="AL546" i="36" s="1" a="1"/>
  <c r="AL546" i="36" s="1"/>
  <c r="AF152" i="36"/>
  <c r="AL152" i="36" s="1" a="1"/>
  <c r="AL152" i="36" s="1"/>
  <c r="AG133" i="36"/>
  <c r="BG133" i="36"/>
  <c r="BA133" i="36" s="1"/>
  <c r="BD133" i="36" s="1"/>
  <c r="AF409" i="36"/>
  <c r="AL409" i="36" s="1" a="1"/>
  <c r="AL409" i="36" s="1"/>
  <c r="AH527" i="36"/>
  <c r="BH527" i="36"/>
  <c r="AJ527" i="36"/>
  <c r="BX527" i="36"/>
  <c r="AN527" i="36"/>
  <c r="AI527" i="36"/>
  <c r="AY517" i="36"/>
  <c r="BE517" i="36" s="1"/>
  <c r="AF380" i="36"/>
  <c r="AL380" i="36" s="1" a="1"/>
  <c r="AL380" i="36" s="1"/>
  <c r="AF119" i="36"/>
  <c r="AL119" i="36" s="1" a="1"/>
  <c r="AL119" i="36" s="1"/>
  <c r="AY96" i="36"/>
  <c r="BE96" i="36" s="1"/>
  <c r="AJ529" i="36"/>
  <c r="BH529" i="36"/>
  <c r="AH529" i="36"/>
  <c r="AI529" i="36"/>
  <c r="AN529" i="36"/>
  <c r="BX529" i="36"/>
  <c r="AY58" i="36"/>
  <c r="BE58" i="36" s="1"/>
  <c r="AY127" i="36"/>
  <c r="BE127" i="36" s="1"/>
  <c r="BG94" i="36"/>
  <c r="BA94" i="36" s="1"/>
  <c r="BD94" i="36" s="1"/>
  <c r="AG94" i="36"/>
  <c r="AY252" i="36"/>
  <c r="BE252" i="36" s="1"/>
  <c r="AY417" i="36"/>
  <c r="BE417" i="36" s="1"/>
  <c r="AY483" i="36"/>
  <c r="BE483" i="36" s="1"/>
  <c r="AF285" i="36"/>
  <c r="AL285" i="36" s="1" a="1"/>
  <c r="AL285" i="36" s="1"/>
  <c r="AI524" i="36"/>
  <c r="BH524" i="36"/>
  <c r="AJ524" i="36"/>
  <c r="BX524" i="36"/>
  <c r="AH524" i="36"/>
  <c r="AN524" i="36"/>
  <c r="AY529" i="36"/>
  <c r="BE529" i="36" s="1"/>
  <c r="AH543" i="36"/>
  <c r="BX543" i="36"/>
  <c r="AN543" i="36"/>
  <c r="AI543" i="36"/>
  <c r="AJ543" i="36"/>
  <c r="BH543" i="36"/>
  <c r="AY37" i="36"/>
  <c r="BE37" i="36" s="1"/>
  <c r="AG246" i="36"/>
  <c r="BG246" i="36"/>
  <c r="BA246" i="36" s="1"/>
  <c r="BD246" i="36" s="1"/>
  <c r="AH379" i="36"/>
  <c r="BH379" i="36"/>
  <c r="AI379" i="36"/>
  <c r="AJ379" i="36"/>
  <c r="BX379" i="36"/>
  <c r="AN379" i="36"/>
  <c r="AF205" i="36"/>
  <c r="AL205" i="36" s="1" a="1"/>
  <c r="AL205" i="36" s="1"/>
  <c r="AY273" i="36"/>
  <c r="BE273" i="36" s="1"/>
  <c r="AY543" i="36"/>
  <c r="BE543" i="36" s="1"/>
  <c r="AF294" i="36"/>
  <c r="AL294" i="36" s="1" a="1"/>
  <c r="AL294" i="36" s="1"/>
  <c r="AF81" i="36"/>
  <c r="AL81" i="36" s="1" a="1"/>
  <c r="AL81" i="36" s="1"/>
  <c r="AY392" i="36"/>
  <c r="BE392" i="36" s="1"/>
  <c r="AY308" i="36"/>
  <c r="BE308" i="36" s="1"/>
  <c r="AY82" i="36"/>
  <c r="BE82" i="36" s="1"/>
  <c r="AY330" i="36"/>
  <c r="BE330" i="36" s="1"/>
  <c r="AJ322" i="36"/>
  <c r="BH322" i="36"/>
  <c r="AI322" i="36"/>
  <c r="AH322" i="36"/>
  <c r="AN322" i="36"/>
  <c r="BX322" i="36"/>
  <c r="AG65" i="36"/>
  <c r="BG65" i="36"/>
  <c r="BA65" i="36" s="1"/>
  <c r="BD65" i="36" s="1"/>
  <c r="BD194" i="36"/>
  <c r="AF392" i="36"/>
  <c r="AL392" i="36" s="1" a="1"/>
  <c r="AL392" i="36" s="1"/>
  <c r="AF332" i="36"/>
  <c r="AL332" i="36" s="1" a="1"/>
  <c r="AL332" i="36" s="1"/>
  <c r="BD154" i="36"/>
  <c r="AF112" i="36"/>
  <c r="AL112" i="36" s="1" a="1"/>
  <c r="AL112" i="36" s="1"/>
  <c r="AY353" i="36"/>
  <c r="BE353" i="36" s="1"/>
  <c r="AY462" i="36"/>
  <c r="BE462" i="36" s="1"/>
  <c r="AF480" i="36"/>
  <c r="AL480" i="36" s="1" a="1"/>
  <c r="AL480" i="36" s="1"/>
  <c r="AF101" i="36"/>
  <c r="AL101" i="36" s="1" a="1"/>
  <c r="AL101" i="36" s="1"/>
  <c r="AY147" i="36"/>
  <c r="BE147" i="36" s="1"/>
  <c r="BH338" i="36"/>
  <c r="AF39" i="36"/>
  <c r="AL39" i="36" s="1" a="1"/>
  <c r="AL39" i="36" s="1"/>
  <c r="AY288" i="36"/>
  <c r="BE288" i="36" s="1"/>
  <c r="BG114" i="36"/>
  <c r="BA114" i="36" s="1"/>
  <c r="BB114" i="36" s="1"/>
  <c r="AG114" i="36"/>
  <c r="AR114" i="36" s="1"/>
  <c r="AY280" i="36"/>
  <c r="BE280" i="36" s="1"/>
  <c r="AF184" i="36"/>
  <c r="AL184" i="36" s="1" a="1"/>
  <c r="AL184" i="36" s="1"/>
  <c r="AH98" i="36"/>
  <c r="BH98" i="36"/>
  <c r="BX98" i="36"/>
  <c r="AJ98" i="36"/>
  <c r="AN98" i="36"/>
  <c r="AI98" i="36"/>
  <c r="AY219" i="36"/>
  <c r="BE219" i="36" s="1"/>
  <c r="BH83" i="36"/>
  <c r="AH83" i="36"/>
  <c r="AN83" i="36"/>
  <c r="AI83" i="36"/>
  <c r="AJ83" i="36"/>
  <c r="BX83" i="36"/>
  <c r="AY70" i="36"/>
  <c r="BE70" i="36" s="1"/>
  <c r="AY62" i="36"/>
  <c r="BE62" i="36" s="1"/>
  <c r="AY281" i="36"/>
  <c r="BE281" i="36" s="1"/>
  <c r="AF323" i="36"/>
  <c r="AL323" i="36" s="1" a="1"/>
  <c r="AL323" i="36" s="1"/>
  <c r="AY461" i="36"/>
  <c r="BE461" i="36" s="1"/>
  <c r="BG88" i="36"/>
  <c r="BA88" i="36" s="1"/>
  <c r="BD88" i="36" s="1"/>
  <c r="AG88" i="36"/>
  <c r="AR88" i="36" s="1"/>
  <c r="AF228" i="36"/>
  <c r="AL228" i="36" s="1" a="1"/>
  <c r="AL228" i="36" s="1"/>
  <c r="AF443" i="36"/>
  <c r="AL443" i="36" s="1" a="1"/>
  <c r="AL443" i="36" s="1"/>
  <c r="BD196" i="36"/>
  <c r="BD212" i="36"/>
  <c r="AY350" i="36"/>
  <c r="BE350" i="36" s="1"/>
  <c r="AG124" i="36"/>
  <c r="AR124" i="36" s="1"/>
  <c r="BG124" i="36"/>
  <c r="BA124" i="36" s="1"/>
  <c r="BD124" i="36" s="1"/>
  <c r="AN327" i="36"/>
  <c r="AH327" i="36"/>
  <c r="BX327" i="36"/>
  <c r="AJ327" i="36"/>
  <c r="AI327" i="36"/>
  <c r="BH327" i="36"/>
  <c r="AY185" i="36"/>
  <c r="BE185" i="36" s="1"/>
  <c r="AF426" i="36"/>
  <c r="AL426" i="36" s="1" a="1"/>
  <c r="AL426" i="36" s="1"/>
  <c r="AF350" i="36"/>
  <c r="AL350" i="36" s="1" a="1"/>
  <c r="AL350" i="36" s="1"/>
  <c r="AY385" i="36"/>
  <c r="BE385" i="36" s="1"/>
  <c r="AY187" i="36"/>
  <c r="BE187" i="36" s="1"/>
  <c r="AY464" i="36"/>
  <c r="BE464" i="36" s="1"/>
  <c r="AY374" i="36"/>
  <c r="BE374" i="36" s="1"/>
  <c r="AF187" i="36"/>
  <c r="AL187" i="36" s="1" a="1"/>
  <c r="AL187" i="36" s="1"/>
  <c r="AF359" i="36"/>
  <c r="AL359" i="36" s="1" a="1"/>
  <c r="AL359" i="36" s="1"/>
  <c r="AY474" i="36"/>
  <c r="BE474" i="36" s="1"/>
  <c r="AF374" i="36"/>
  <c r="AL374" i="36" s="1" a="1"/>
  <c r="AL374" i="36" s="1"/>
  <c r="AF435" i="36"/>
  <c r="AL435" i="36" s="1" a="1"/>
  <c r="AL435" i="36" s="1"/>
  <c r="AY297" i="36"/>
  <c r="BE297" i="36" s="1"/>
  <c r="BD153" i="36"/>
  <c r="BG33" i="36"/>
  <c r="BA33" i="36" s="1"/>
  <c r="BD33" i="36" s="1"/>
  <c r="AG33" i="36"/>
  <c r="AY241" i="36"/>
  <c r="BE241" i="36" s="1"/>
  <c r="AF403" i="36"/>
  <c r="AL403" i="36" s="1" a="1"/>
  <c r="AL403" i="36" s="1"/>
  <c r="AY182" i="36"/>
  <c r="BE182" i="36" s="1"/>
  <c r="AF241" i="36"/>
  <c r="AL241" i="36" s="1" a="1"/>
  <c r="AL241" i="36" s="1"/>
  <c r="BX163" i="36"/>
  <c r="AN163" i="36"/>
  <c r="AH163" i="36"/>
  <c r="AI163" i="36"/>
  <c r="AJ163" i="36"/>
  <c r="BH163" i="36"/>
  <c r="AY508" i="36"/>
  <c r="BE508" i="36" s="1"/>
  <c r="BH430" i="36"/>
  <c r="AH430" i="36"/>
  <c r="AI430" i="36"/>
  <c r="AJ430" i="36"/>
  <c r="AN430" i="36"/>
  <c r="BX430" i="36"/>
  <c r="AY137" i="36"/>
  <c r="BE137" i="36" s="1"/>
  <c r="AY299" i="36"/>
  <c r="BE299" i="36" s="1"/>
  <c r="AF37" i="36"/>
  <c r="AL37" i="36" s="1" a="1"/>
  <c r="AL37" i="36" s="1"/>
  <c r="AF417" i="36"/>
  <c r="AL417" i="36" s="1" a="1"/>
  <c r="AL417" i="36" s="1"/>
  <c r="BG206" i="36"/>
  <c r="BA206" i="36" s="1"/>
  <c r="AG206" i="36"/>
  <c r="AR206" i="36" s="1"/>
  <c r="AY121" i="36"/>
  <c r="BE121" i="36" s="1"/>
  <c r="AF198" i="36"/>
  <c r="AL198" i="36" s="1" a="1"/>
  <c r="AL198" i="36" s="1"/>
  <c r="AF273" i="36"/>
  <c r="AL273" i="36" s="1" a="1"/>
  <c r="AL273" i="36" s="1"/>
  <c r="BG35" i="36"/>
  <c r="BA35" i="36" s="1"/>
  <c r="BD35" i="36" s="1"/>
  <c r="AG35" i="36"/>
  <c r="AY337" i="36"/>
  <c r="BE337" i="36" s="1"/>
  <c r="AY470" i="36"/>
  <c r="BE470" i="36" s="1"/>
  <c r="AN518" i="36"/>
  <c r="AH518" i="36"/>
  <c r="BX518" i="36"/>
  <c r="AI518" i="36"/>
  <c r="AJ518" i="36"/>
  <c r="BH518" i="36"/>
  <c r="AF405" i="36"/>
  <c r="AL405" i="36" s="1" a="1"/>
  <c r="AL405" i="36" s="1"/>
  <c r="BH319" i="36"/>
  <c r="AJ319" i="36"/>
  <c r="AH319" i="36"/>
  <c r="AN319" i="36"/>
  <c r="AI319" i="36"/>
  <c r="BX319" i="36"/>
  <c r="AY364" i="36"/>
  <c r="BE364" i="36" s="1"/>
  <c r="AF337" i="36"/>
  <c r="AL337" i="36" s="1" a="1"/>
  <c r="AL337" i="36" s="1"/>
  <c r="AY352" i="36"/>
  <c r="BE352" i="36" s="1"/>
  <c r="AF185" i="36"/>
  <c r="AL185" i="36" s="1" a="1"/>
  <c r="AL185" i="36" s="1"/>
  <c r="AF183" i="36"/>
  <c r="AL183" i="36" s="1" a="1"/>
  <c r="AL183" i="36" s="1"/>
  <c r="AF302" i="36"/>
  <c r="AL302" i="36" s="1" a="1"/>
  <c r="AL302" i="36" s="1"/>
  <c r="AY510" i="36"/>
  <c r="BE510" i="36" s="1"/>
  <c r="AF458" i="36"/>
  <c r="AL458" i="36" s="1" a="1"/>
  <c r="AL458" i="36" s="1"/>
  <c r="BG211" i="36"/>
  <c r="BA211" i="36" s="1"/>
  <c r="BB211" i="36" s="1"/>
  <c r="AG211" i="36"/>
  <c r="AF75" i="36"/>
  <c r="AL75" i="36" s="1" a="1"/>
  <c r="AL75" i="36" s="1"/>
  <c r="AF353" i="36"/>
  <c r="AL353" i="36" s="1" a="1"/>
  <c r="AL353" i="36" s="1"/>
  <c r="AY31" i="36"/>
  <c r="BE31" i="36" s="1"/>
  <c r="AF76" i="36"/>
  <c r="AL76" i="36" s="1" a="1"/>
  <c r="AL76" i="36" s="1"/>
  <c r="AF257" i="36"/>
  <c r="AL257" i="36" s="1" a="1"/>
  <c r="AL257" i="36" s="1"/>
  <c r="AF309" i="36"/>
  <c r="AL309" i="36" s="1" a="1"/>
  <c r="AL309" i="36" s="1"/>
  <c r="AF462" i="36"/>
  <c r="AL462" i="36" s="1" a="1"/>
  <c r="AL462" i="36" s="1"/>
  <c r="AF521" i="36"/>
  <c r="AL521" i="36" s="1" a="1"/>
  <c r="AL521" i="36" s="1"/>
  <c r="AF203" i="36"/>
  <c r="AL203" i="36" s="1" a="1"/>
  <c r="AL203" i="36" s="1"/>
  <c r="AY116" i="36"/>
  <c r="BE116" i="36" s="1"/>
  <c r="AY176" i="36"/>
  <c r="BE176" i="36" s="1"/>
  <c r="AY398" i="36"/>
  <c r="BE398" i="36" s="1"/>
  <c r="AY388" i="36"/>
  <c r="BE388" i="36" s="1"/>
  <c r="AF301" i="36"/>
  <c r="AL301" i="36" s="1" a="1"/>
  <c r="AL301" i="36" s="1"/>
  <c r="AY343" i="36"/>
  <c r="BE343" i="36" s="1"/>
  <c r="AF280" i="36"/>
  <c r="AL280" i="36" s="1" a="1"/>
  <c r="AL280" i="36" s="1"/>
  <c r="AF54" i="36"/>
  <c r="AL54" i="36" s="1" a="1"/>
  <c r="AL54" i="36" s="1"/>
  <c r="AF219" i="36"/>
  <c r="AL219" i="36" s="1" a="1"/>
  <c r="AL219" i="36" s="1"/>
  <c r="AY83" i="36"/>
  <c r="BE83" i="36" s="1"/>
  <c r="AF339" i="36"/>
  <c r="AL339" i="36" s="1" a="1"/>
  <c r="AL339" i="36" s="1"/>
  <c r="AY230" i="36"/>
  <c r="BE230" i="36" s="1"/>
  <c r="AF461" i="36"/>
  <c r="AL461" i="36" s="1" a="1"/>
  <c r="AL461" i="36" s="1"/>
  <c r="AF162" i="36"/>
  <c r="AL162" i="36" s="1" a="1"/>
  <c r="AL162" i="36" s="1"/>
  <c r="AF212" i="36"/>
  <c r="AL212" i="36" s="1" a="1"/>
  <c r="AL212" i="36" s="1"/>
  <c r="BL4" i="29"/>
  <c r="BL5" i="29"/>
  <c r="BL4" i="28"/>
  <c r="BL3" i="28"/>
  <c r="BL5" i="28"/>
  <c r="BL3" i="27"/>
  <c r="BL5" i="27"/>
  <c r="BL3" i="26"/>
  <c r="BL4" i="26"/>
  <c r="H135" i="22"/>
  <c r="H134" i="22"/>
  <c r="D134" i="22"/>
  <c r="O133" i="22"/>
  <c r="J135" i="22" s="1"/>
  <c r="N133" i="22"/>
  <c r="J134" i="22" s="1"/>
  <c r="H130" i="21"/>
  <c r="H129" i="21"/>
  <c r="D129" i="21"/>
  <c r="O128" i="21"/>
  <c r="J130" i="21" s="1"/>
  <c r="N128" i="21"/>
  <c r="J129" i="21" s="1"/>
  <c r="H134" i="20"/>
  <c r="H133" i="20"/>
  <c r="D133" i="20"/>
  <c r="O132" i="20"/>
  <c r="J134" i="20" s="1"/>
  <c r="N132" i="20"/>
  <c r="J133" i="20" s="1"/>
  <c r="Y14" i="22"/>
  <c r="AN282" i="22"/>
  <c r="AL282" i="22"/>
  <c r="E227" i="22"/>
  <c r="B167" i="22"/>
  <c r="B162" i="22"/>
  <c r="AM7" i="22"/>
  <c r="AM6" i="22"/>
  <c r="AN1" i="22"/>
  <c r="AM1" i="22"/>
  <c r="A1" i="22"/>
  <c r="AN277" i="21"/>
  <c r="AL277" i="21"/>
  <c r="E221" i="21"/>
  <c r="B162" i="21"/>
  <c r="B157" i="21"/>
  <c r="Y14" i="21"/>
  <c r="AM7" i="21"/>
  <c r="AM6" i="21"/>
  <c r="AN1" i="21"/>
  <c r="AM1" i="21"/>
  <c r="A1" i="21"/>
  <c r="AN3" i="21" s="1"/>
  <c r="AN288" i="20"/>
  <c r="AL288" i="20"/>
  <c r="E226" i="20"/>
  <c r="B166" i="20"/>
  <c r="B161" i="20"/>
  <c r="Y14" i="20"/>
  <c r="AM7" i="20"/>
  <c r="AM6" i="20"/>
  <c r="AN1" i="20"/>
  <c r="AM1" i="20"/>
  <c r="A1" i="20"/>
  <c r="BM343" i="15"/>
  <c r="BK343" i="15"/>
  <c r="C8" i="15"/>
  <c r="BL7" i="15"/>
  <c r="BL6" i="15"/>
  <c r="BM1" i="15"/>
  <c r="BL1" i="15"/>
  <c r="A1" i="15"/>
  <c r="DO183" i="13"/>
  <c r="DM183" i="13"/>
  <c r="E15" i="13"/>
  <c r="E14" i="13"/>
  <c r="AG11" i="13"/>
  <c r="AG10" i="13"/>
  <c r="X10" i="13"/>
  <c r="W12" i="13" s="1"/>
  <c r="DN7" i="13"/>
  <c r="DN6" i="13"/>
  <c r="R5" i="13"/>
  <c r="DK2" i="13"/>
  <c r="DI2" i="13"/>
  <c r="DH2" i="13"/>
  <c r="DF2" i="13"/>
  <c r="DE2" i="13"/>
  <c r="DC2" i="13"/>
  <c r="DB2" i="13"/>
  <c r="CZ2" i="13"/>
  <c r="CY2" i="13"/>
  <c r="CW2" i="13"/>
  <c r="CV2" i="13"/>
  <c r="CT2" i="13"/>
  <c r="CS2" i="13"/>
  <c r="CQ2" i="13"/>
  <c r="CP2" i="13"/>
  <c r="CN2" i="13"/>
  <c r="CM2" i="13"/>
  <c r="CK2" i="13"/>
  <c r="CJ2" i="13"/>
  <c r="CH2" i="13"/>
  <c r="CG2" i="13"/>
  <c r="CE2" i="13"/>
  <c r="CD2" i="13"/>
  <c r="BX2" i="13"/>
  <c r="BW2" i="13"/>
  <c r="BU2" i="13"/>
  <c r="BT2" i="13"/>
  <c r="BR2" i="13"/>
  <c r="BQ2" i="13"/>
  <c r="BO2" i="13"/>
  <c r="BN2" i="13"/>
  <c r="BL2" i="13"/>
  <c r="BK2" i="13"/>
  <c r="BI2" i="13"/>
  <c r="BH2" i="13"/>
  <c r="BF2" i="13"/>
  <c r="BE2" i="13"/>
  <c r="BC2" i="13"/>
  <c r="BB2" i="13"/>
  <c r="AZ2" i="13"/>
  <c r="AY2" i="13"/>
  <c r="AW2" i="13"/>
  <c r="AV2" i="13"/>
  <c r="AT2" i="13"/>
  <c r="AS2" i="13"/>
  <c r="AP2" i="13"/>
  <c r="AO2" i="13"/>
  <c r="AM2" i="13"/>
  <c r="AL2" i="13"/>
  <c r="AJ2" i="13"/>
  <c r="AI2" i="13"/>
  <c r="AG2" i="13"/>
  <c r="AF2" i="13"/>
  <c r="AD2" i="13"/>
  <c r="AC2" i="13"/>
  <c r="AA2" i="13"/>
  <c r="Z2" i="13"/>
  <c r="X2" i="13"/>
  <c r="W2" i="13"/>
  <c r="U2" i="13"/>
  <c r="T2" i="13"/>
  <c r="R2" i="13"/>
  <c r="Q2" i="13"/>
  <c r="O2" i="13"/>
  <c r="N2" i="13"/>
  <c r="L2" i="13"/>
  <c r="K2" i="13"/>
  <c r="I2" i="13"/>
  <c r="H2" i="13"/>
  <c r="F2" i="13"/>
  <c r="E2" i="13"/>
  <c r="C2" i="13"/>
  <c r="B2" i="13"/>
  <c r="DO1" i="13"/>
  <c r="DN1" i="13"/>
  <c r="DK1" i="13"/>
  <c r="DI1" i="13"/>
  <c r="DH1" i="13"/>
  <c r="DF1" i="13"/>
  <c r="DE1" i="13"/>
  <c r="DC1" i="13"/>
  <c r="DB1" i="13"/>
  <c r="CZ1" i="13"/>
  <c r="CY1" i="13"/>
  <c r="CW1" i="13"/>
  <c r="CV1" i="13"/>
  <c r="CT1" i="13"/>
  <c r="CS1" i="13"/>
  <c r="CQ1" i="13"/>
  <c r="CP1" i="13"/>
  <c r="CN1" i="13"/>
  <c r="CM1" i="13"/>
  <c r="CK1" i="13"/>
  <c r="CJ1" i="13"/>
  <c r="CH1" i="13"/>
  <c r="CG1" i="13"/>
  <c r="CE1" i="13"/>
  <c r="CD1" i="13"/>
  <c r="BX1" i="13"/>
  <c r="BW1" i="13"/>
  <c r="BU1" i="13"/>
  <c r="BT1" i="13"/>
  <c r="BR1" i="13"/>
  <c r="BQ1" i="13"/>
  <c r="BO1" i="13"/>
  <c r="BN1" i="13"/>
  <c r="BL1" i="13"/>
  <c r="BK1" i="13"/>
  <c r="BI1" i="13"/>
  <c r="BH1" i="13"/>
  <c r="BF1" i="13"/>
  <c r="BE1" i="13"/>
  <c r="BC1" i="13"/>
  <c r="BB1" i="13"/>
  <c r="AZ1" i="13"/>
  <c r="AY1" i="13"/>
  <c r="AW1" i="13"/>
  <c r="AV1" i="13"/>
  <c r="AT1" i="13"/>
  <c r="AS1" i="13"/>
  <c r="AP1" i="13"/>
  <c r="AO1" i="13"/>
  <c r="AM1" i="13"/>
  <c r="AL1" i="13"/>
  <c r="AJ1" i="13"/>
  <c r="AI1" i="13"/>
  <c r="AG1" i="13"/>
  <c r="AF1" i="13"/>
  <c r="AD1" i="13"/>
  <c r="AC1" i="13"/>
  <c r="AA1" i="13"/>
  <c r="Z1" i="13"/>
  <c r="X1" i="13"/>
  <c r="W1" i="13"/>
  <c r="U1" i="13"/>
  <c r="T1" i="13"/>
  <c r="R1" i="13"/>
  <c r="Q1" i="13"/>
  <c r="O1" i="13"/>
  <c r="N1" i="13"/>
  <c r="L1" i="13"/>
  <c r="K1" i="13"/>
  <c r="I1" i="13"/>
  <c r="H1" i="13"/>
  <c r="F1" i="13"/>
  <c r="E1" i="13"/>
  <c r="C1" i="13"/>
  <c r="B1" i="13"/>
  <c r="A1" i="13"/>
  <c r="F14" i="13"/>
  <c r="X12" i="13"/>
  <c r="C157" i="21"/>
  <c r="AI8" i="13"/>
  <c r="C162" i="22"/>
  <c r="C161" i="20"/>
  <c r="F15" i="13"/>
  <c r="AI11" i="13"/>
  <c r="AI457" i="37" l="1"/>
  <c r="AJ101" i="37"/>
  <c r="AH460" i="37"/>
  <c r="AN312" i="37"/>
  <c r="AJ133" i="37"/>
  <c r="AN327" i="37"/>
  <c r="BX466" i="37"/>
  <c r="AI547" i="37"/>
  <c r="AH299" i="37"/>
  <c r="AN512" i="37"/>
  <c r="AN469" i="37"/>
  <c r="AH362" i="37"/>
  <c r="AN101" i="37"/>
  <c r="BX460" i="37"/>
  <c r="AI157" i="37"/>
  <c r="BX148" i="37"/>
  <c r="AI215" i="37"/>
  <c r="AH135" i="37"/>
  <c r="AH91" i="37"/>
  <c r="AJ85" i="37"/>
  <c r="AN78" i="37"/>
  <c r="AI266" i="37"/>
  <c r="AN299" i="37"/>
  <c r="AJ139" i="37"/>
  <c r="AI362" i="37"/>
  <c r="AH327" i="37"/>
  <c r="BX489" i="37"/>
  <c r="AH266" i="37"/>
  <c r="AH469" i="37"/>
  <c r="AN362" i="37"/>
  <c r="AH101" i="37"/>
  <c r="AI460" i="37"/>
  <c r="AH542" i="37"/>
  <c r="AN547" i="37"/>
  <c r="AN460" i="37"/>
  <c r="BX527" i="37"/>
  <c r="BX469" i="37"/>
  <c r="BX157" i="37"/>
  <c r="AJ215" i="37"/>
  <c r="AI135" i="37"/>
  <c r="AJ277" i="37"/>
  <c r="AI91" i="37"/>
  <c r="AN350" i="37"/>
  <c r="AH157" i="37"/>
  <c r="AN148" i="37"/>
  <c r="BX215" i="37"/>
  <c r="AI99" i="37"/>
  <c r="AH543" i="37"/>
  <c r="AI277" i="37"/>
  <c r="AH483" i="37"/>
  <c r="AI433" i="37"/>
  <c r="AH211" i="37"/>
  <c r="AN266" i="37"/>
  <c r="AH457" i="37"/>
  <c r="BX312" i="37"/>
  <c r="AH527" i="37"/>
  <c r="BX547" i="37"/>
  <c r="AJ466" i="37"/>
  <c r="AJ350" i="37"/>
  <c r="AH350" i="37"/>
  <c r="AN157" i="37"/>
  <c r="AH148" i="37"/>
  <c r="AH215" i="37"/>
  <c r="BX322" i="37"/>
  <c r="AH99" i="37"/>
  <c r="AI543" i="37"/>
  <c r="BX277" i="37"/>
  <c r="AN91" i="37"/>
  <c r="AJ433" i="37"/>
  <c r="AI211" i="37"/>
  <c r="BX266" i="37"/>
  <c r="AN27" i="37"/>
  <c r="AN94" i="37"/>
  <c r="AJ527" i="37"/>
  <c r="AH133" i="37"/>
  <c r="AJ460" i="37"/>
  <c r="AN133" i="37"/>
  <c r="AN135" i="37"/>
  <c r="AJ157" i="37"/>
  <c r="AJ148" i="37"/>
  <c r="AI512" i="37"/>
  <c r="AJ362" i="37"/>
  <c r="AN215" i="37"/>
  <c r="BX543" i="37"/>
  <c r="AJ91" i="37"/>
  <c r="AI350" i="37"/>
  <c r="AI148" i="37"/>
  <c r="AH94" i="37"/>
  <c r="AJ322" i="37"/>
  <c r="AJ99" i="37"/>
  <c r="AH277" i="37"/>
  <c r="BX91" i="37"/>
  <c r="BX483" i="37"/>
  <c r="AN433" i="37"/>
  <c r="AJ457" i="37"/>
  <c r="AJ211" i="37"/>
  <c r="AI27" i="37"/>
  <c r="BX509" i="37"/>
  <c r="AI133" i="37"/>
  <c r="AJ266" i="37"/>
  <c r="BX299" i="37"/>
  <c r="BX350" i="37"/>
  <c r="AI94" i="37"/>
  <c r="AI322" i="37"/>
  <c r="AI483" i="37"/>
  <c r="BX433" i="37"/>
  <c r="AN211" i="37"/>
  <c r="AN71" i="37"/>
  <c r="AH27" i="37"/>
  <c r="AH124" i="37"/>
  <c r="AI151" i="37"/>
  <c r="AI542" i="37"/>
  <c r="AJ547" i="37"/>
  <c r="AN466" i="37"/>
  <c r="AJ312" i="37"/>
  <c r="AN527" i="37"/>
  <c r="AI299" i="37"/>
  <c r="AH512" i="37"/>
  <c r="AJ469" i="37"/>
  <c r="AN542" i="37"/>
  <c r="AJ299" i="37"/>
  <c r="AJ512" i="37"/>
  <c r="AI101" i="37"/>
  <c r="AH547" i="37"/>
  <c r="AJ543" i="37"/>
  <c r="AI50" i="37"/>
  <c r="AN543" i="37"/>
  <c r="AI469" i="37"/>
  <c r="BX94" i="37"/>
  <c r="AN322" i="37"/>
  <c r="AJ483" i="37"/>
  <c r="BX457" i="37"/>
  <c r="BX211" i="37"/>
  <c r="AI494" i="37"/>
  <c r="AJ71" i="37"/>
  <c r="AJ27" i="37"/>
  <c r="AI124" i="37"/>
  <c r="AJ454" i="36"/>
  <c r="BX454" i="36"/>
  <c r="BX439" i="36"/>
  <c r="AJ489" i="36"/>
  <c r="AI286" i="36"/>
  <c r="AJ476" i="36"/>
  <c r="AJ499" i="36"/>
  <c r="BX286" i="36"/>
  <c r="AI499" i="36"/>
  <c r="AN286" i="36"/>
  <c r="AH499" i="36"/>
  <c r="AH439" i="36"/>
  <c r="BX499" i="36"/>
  <c r="AI510" i="36"/>
  <c r="AL476" i="36" a="1"/>
  <c r="AL476" i="36" s="1"/>
  <c r="BH476" i="36" s="1"/>
  <c r="AN499" i="36"/>
  <c r="BX510" i="36"/>
  <c r="BX476" i="36"/>
  <c r="AH454" i="36"/>
  <c r="AJ510" i="36"/>
  <c r="BX485" i="36"/>
  <c r="L430" i="40"/>
  <c r="BD24" i="36"/>
  <c r="BD27" i="36"/>
  <c r="AI338" i="36"/>
  <c r="AH248" i="36"/>
  <c r="AH291" i="36"/>
  <c r="BX338" i="36"/>
  <c r="AN369" i="36"/>
  <c r="AJ32" i="36"/>
  <c r="AF24" i="36"/>
  <c r="AL24" i="36" s="1" a="1"/>
  <c r="AL24" i="36" s="1"/>
  <c r="BH24" i="36" s="1"/>
  <c r="AF186" i="36"/>
  <c r="AL186" i="36" s="1" a="1"/>
  <c r="AL186" i="36" s="1"/>
  <c r="BH186" i="36" s="1"/>
  <c r="AI369" i="36"/>
  <c r="AH176" i="36"/>
  <c r="AJ420" i="36"/>
  <c r="AH384" i="36"/>
  <c r="AH464" i="36"/>
  <c r="AF155" i="36"/>
  <c r="AL155" i="36" s="1" a="1"/>
  <c r="AL155" i="36" s="1"/>
  <c r="BH155" i="36" s="1"/>
  <c r="AJ338" i="36"/>
  <c r="BX369" i="36"/>
  <c r="BX420" i="36"/>
  <c r="BD26" i="36"/>
  <c r="AH32" i="36"/>
  <c r="AH370" i="36"/>
  <c r="AJ453" i="36"/>
  <c r="AJ343" i="36"/>
  <c r="AI451" i="36"/>
  <c r="AN291" i="36"/>
  <c r="BX220" i="36"/>
  <c r="AH338" i="36"/>
  <c r="BX248" i="36"/>
  <c r="AJ369" i="36"/>
  <c r="AY186" i="36"/>
  <c r="BE186" i="36" s="1"/>
  <c r="AJ41" i="36"/>
  <c r="AI370" i="36"/>
  <c r="AF26" i="36"/>
  <c r="AL26" i="36" s="1" a="1"/>
  <c r="AL26" i="36" s="1"/>
  <c r="AM26" i="36" s="1"/>
  <c r="AN454" i="36"/>
  <c r="AL43" i="36" a="1"/>
  <c r="AL43" i="36" s="1"/>
  <c r="BH43" i="36" s="1"/>
  <c r="AN43" i="36"/>
  <c r="AN338" i="36"/>
  <c r="AN464" i="36"/>
  <c r="AF242" i="36"/>
  <c r="AL242" i="36" s="1" a="1"/>
  <c r="AL242" i="36" s="1"/>
  <c r="BX41" i="36"/>
  <c r="AN27" i="36"/>
  <c r="BX27" i="36"/>
  <c r="AI27" i="36"/>
  <c r="AJ348" i="36"/>
  <c r="AN384" i="36"/>
  <c r="AH476" i="36"/>
  <c r="AJ398" i="36"/>
  <c r="AI303" i="36"/>
  <c r="AI398" i="36"/>
  <c r="AI109" i="36"/>
  <c r="AH303" i="36"/>
  <c r="AH369" i="36"/>
  <c r="AJ121" i="36"/>
  <c r="AN386" i="36"/>
  <c r="BH34" i="36"/>
  <c r="AN158" i="36"/>
  <c r="BB155" i="36"/>
  <c r="AI420" i="36"/>
  <c r="AJ378" i="36"/>
  <c r="BX536" i="36"/>
  <c r="AI441" i="36"/>
  <c r="AN446" i="36"/>
  <c r="AN420" i="36"/>
  <c r="AI378" i="36"/>
  <c r="AJ252" i="36"/>
  <c r="AI476" i="36"/>
  <c r="AI364" i="36"/>
  <c r="AN287" i="36"/>
  <c r="BD200" i="36"/>
  <c r="AJ299" i="36"/>
  <c r="AN467" i="36"/>
  <c r="AJ375" i="36"/>
  <c r="AY202" i="36"/>
  <c r="BE202" i="36" s="1"/>
  <c r="AH364" i="36"/>
  <c r="AI287" i="36"/>
  <c r="AF200" i="36"/>
  <c r="AL200" i="36" s="1" a="1"/>
  <c r="AL200" i="36" s="1"/>
  <c r="AF207" i="36"/>
  <c r="AL207" i="36" s="1" a="1"/>
  <c r="AL207" i="36" s="1"/>
  <c r="AL220" i="36" a="1"/>
  <c r="AL220" i="36" s="1"/>
  <c r="BH220" i="36" s="1"/>
  <c r="AI220" i="36"/>
  <c r="AJ220" i="36"/>
  <c r="AJ303" i="36"/>
  <c r="AJ408" i="36"/>
  <c r="AJ283" i="36"/>
  <c r="AI408" i="36"/>
  <c r="AH326" i="36"/>
  <c r="BX400" i="36"/>
  <c r="AH413" i="36"/>
  <c r="BX232" i="36"/>
  <c r="AJ413" i="36"/>
  <c r="AI384" i="36"/>
  <c r="AI413" i="36"/>
  <c r="AN79" i="36"/>
  <c r="AI31" i="36"/>
  <c r="BX384" i="36"/>
  <c r="BX421" i="36"/>
  <c r="AJ111" i="36"/>
  <c r="AN413" i="36"/>
  <c r="AH400" i="36"/>
  <c r="AH283" i="36"/>
  <c r="BX413" i="36"/>
  <c r="AJ368" i="36"/>
  <c r="AJ31" i="36"/>
  <c r="BX308" i="36"/>
  <c r="AN453" i="36"/>
  <c r="AH31" i="36"/>
  <c r="AH160" i="36"/>
  <c r="AI311" i="36"/>
  <c r="AH311" i="36"/>
  <c r="AN421" i="36"/>
  <c r="AJ326" i="36"/>
  <c r="AI368" i="36"/>
  <c r="AI326" i="36"/>
  <c r="AI158" i="36"/>
  <c r="AN31" i="36"/>
  <c r="BX158" i="36"/>
  <c r="AH252" i="36"/>
  <c r="AN283" i="36"/>
  <c r="AR234" i="36"/>
  <c r="BX283" i="36"/>
  <c r="AH421" i="36"/>
  <c r="BX311" i="36"/>
  <c r="AI283" i="36"/>
  <c r="AL453" i="36" a="1"/>
  <c r="AL453" i="36" s="1"/>
  <c r="BH453" i="36" s="1"/>
  <c r="AH453" i="36"/>
  <c r="BX453" i="36"/>
  <c r="AN436" i="36"/>
  <c r="AI121" i="36"/>
  <c r="BX31" i="36"/>
  <c r="AJ158" i="36"/>
  <c r="AJ451" i="36"/>
  <c r="AJ436" i="36"/>
  <c r="BX121" i="36"/>
  <c r="AH177" i="36"/>
  <c r="AJ179" i="36"/>
  <c r="AF128" i="36"/>
  <c r="AL128" i="36" s="1" a="1"/>
  <c r="AL128" i="36" s="1"/>
  <c r="AJ103" i="36"/>
  <c r="AJ79" i="36"/>
  <c r="AJ96" i="36"/>
  <c r="BX82" i="36"/>
  <c r="AN28" i="36"/>
  <c r="AH214" i="36"/>
  <c r="BX221" i="36"/>
  <c r="AJ230" i="36"/>
  <c r="AI221" i="36"/>
  <c r="AJ221" i="36"/>
  <c r="AH221" i="36"/>
  <c r="AN164" i="36"/>
  <c r="BX159" i="36"/>
  <c r="AJ144" i="36"/>
  <c r="AI144" i="36"/>
  <c r="AH144" i="36"/>
  <c r="AH164" i="36"/>
  <c r="BX164" i="36"/>
  <c r="AF174" i="36"/>
  <c r="AL174" i="36" s="1" a="1"/>
  <c r="AL174" i="36" s="1"/>
  <c r="BH174" i="36" s="1"/>
  <c r="AJ160" i="36"/>
  <c r="AJ164" i="36"/>
  <c r="AH158" i="36"/>
  <c r="AI160" i="36"/>
  <c r="AH118" i="36"/>
  <c r="AH79" i="36"/>
  <c r="AI79" i="36"/>
  <c r="AR74" i="36"/>
  <c r="AJ517" i="36"/>
  <c r="AH232" i="36"/>
  <c r="AN111" i="36"/>
  <c r="AN261" i="36"/>
  <c r="AI196" i="36"/>
  <c r="AJ291" i="36"/>
  <c r="AJ376" i="36"/>
  <c r="AI62" i="36"/>
  <c r="AI387" i="36"/>
  <c r="AN232" i="36"/>
  <c r="AI111" i="36"/>
  <c r="AI147" i="36"/>
  <c r="AN326" i="36"/>
  <c r="AJ27" i="36"/>
  <c r="AJ372" i="36"/>
  <c r="AJ196" i="36"/>
  <c r="AI291" i="36"/>
  <c r="BX62" i="36"/>
  <c r="AJ387" i="36"/>
  <c r="AI232" i="36"/>
  <c r="AR239" i="36"/>
  <c r="BX111" i="36"/>
  <c r="AF124" i="36"/>
  <c r="AL124" i="36" s="1" a="1"/>
  <c r="AL124" i="36" s="1"/>
  <c r="BH124" i="36" s="1"/>
  <c r="BX147" i="36"/>
  <c r="AI321" i="36"/>
  <c r="AN52" i="36"/>
  <c r="AF92" i="36"/>
  <c r="AL92" i="36" s="1" a="1"/>
  <c r="AL92" i="36" s="1"/>
  <c r="BH92" i="36" s="1"/>
  <c r="AN221" i="36"/>
  <c r="AJ271" i="36"/>
  <c r="AH96" i="36"/>
  <c r="AJ384" i="36"/>
  <c r="AH372" i="36"/>
  <c r="BX196" i="36"/>
  <c r="BX291" i="36"/>
  <c r="AN376" i="36"/>
  <c r="AN62" i="36"/>
  <c r="AF239" i="36"/>
  <c r="AL239" i="36" s="1" a="1"/>
  <c r="AL239" i="36" s="1"/>
  <c r="BH239" i="36" s="1"/>
  <c r="AJ412" i="36"/>
  <c r="AN196" i="36"/>
  <c r="BX376" i="36"/>
  <c r="AH62" i="36"/>
  <c r="AJ537" i="36"/>
  <c r="AH196" i="36"/>
  <c r="AN416" i="36"/>
  <c r="AN348" i="36"/>
  <c r="AH136" i="36"/>
  <c r="AI279" i="36"/>
  <c r="AJ467" i="36"/>
  <c r="AI300" i="36"/>
  <c r="AI100" i="36"/>
  <c r="BX348" i="36"/>
  <c r="BX288" i="36"/>
  <c r="AN316" i="36"/>
  <c r="AN265" i="36"/>
  <c r="AI517" i="36"/>
  <c r="AH315" i="36"/>
  <c r="AY92" i="36"/>
  <c r="BE92" i="36" s="1"/>
  <c r="AH438" i="36"/>
  <c r="AH151" i="36"/>
  <c r="AH147" i="36"/>
  <c r="AH321" i="36"/>
  <c r="AI127" i="36"/>
  <c r="AN375" i="36"/>
  <c r="AH467" i="36"/>
  <c r="AH300" i="36"/>
  <c r="AH100" i="36"/>
  <c r="AH348" i="36"/>
  <c r="BX334" i="36"/>
  <c r="AJ288" i="36"/>
  <c r="AN400" i="36"/>
  <c r="AH331" i="36"/>
  <c r="BX326" i="36"/>
  <c r="AJ261" i="36"/>
  <c r="AH111" i="36"/>
  <c r="AJ100" i="36"/>
  <c r="BX375" i="36"/>
  <c r="AI72" i="36"/>
  <c r="AI537" i="36"/>
  <c r="AI375" i="36"/>
  <c r="AI467" i="36"/>
  <c r="AI126" i="36"/>
  <c r="BX456" i="36"/>
  <c r="BX544" i="36"/>
  <c r="BX300" i="36"/>
  <c r="BX100" i="36"/>
  <c r="AH436" i="36"/>
  <c r="AI288" i="36"/>
  <c r="AJ400" i="36"/>
  <c r="AF229" i="36"/>
  <c r="AL229" i="36" s="1" a="1"/>
  <c r="AL229" i="36" s="1"/>
  <c r="BH229" i="36" s="1"/>
  <c r="AN537" i="36"/>
  <c r="BX316" i="36"/>
  <c r="AH375" i="36"/>
  <c r="BX79" i="36"/>
  <c r="BX467" i="36"/>
  <c r="AI456" i="36"/>
  <c r="AN510" i="36"/>
  <c r="AI544" i="36"/>
  <c r="AJ300" i="36"/>
  <c r="BX436" i="36"/>
  <c r="AN288" i="36"/>
  <c r="AI400" i="36"/>
  <c r="BX78" i="36"/>
  <c r="AF45" i="36"/>
  <c r="AL45" i="36" s="1" a="1"/>
  <c r="AL45" i="36" s="1"/>
  <c r="BH45" i="36" s="1"/>
  <c r="AH46" i="36"/>
  <c r="AN49" i="36"/>
  <c r="AH27" i="36"/>
  <c r="BX46" i="36"/>
  <c r="AN46" i="36"/>
  <c r="AJ46" i="36"/>
  <c r="AH55" i="36"/>
  <c r="BX58" i="36"/>
  <c r="BX24" i="36"/>
  <c r="AI189" i="36"/>
  <c r="BX303" i="36"/>
  <c r="AI438" i="36"/>
  <c r="AJ269" i="36"/>
  <c r="AY222" i="36"/>
  <c r="BE222" i="36" s="1"/>
  <c r="AR222" i="36"/>
  <c r="BX230" i="36"/>
  <c r="AN144" i="36"/>
  <c r="AN438" i="36"/>
  <c r="AN490" i="36"/>
  <c r="AH189" i="36"/>
  <c r="AN38" i="36"/>
  <c r="AJ34" i="36"/>
  <c r="AI55" i="36"/>
  <c r="AJ297" i="36"/>
  <c r="AI362" i="36"/>
  <c r="AN389" i="36"/>
  <c r="AH230" i="36"/>
  <c r="BX356" i="36"/>
  <c r="AJ446" i="36"/>
  <c r="AN349" i="36"/>
  <c r="AI105" i="36"/>
  <c r="BX346" i="36"/>
  <c r="AN136" i="36"/>
  <c r="AJ464" i="36"/>
  <c r="AH412" i="36"/>
  <c r="AI376" i="36"/>
  <c r="BX137" i="36"/>
  <c r="BX271" i="36"/>
  <c r="BX72" i="36"/>
  <c r="AJ434" i="36"/>
  <c r="AJ72" i="36"/>
  <c r="BX321" i="36"/>
  <c r="AI52" i="36"/>
  <c r="BX261" i="36"/>
  <c r="AI271" i="36"/>
  <c r="BX438" i="36"/>
  <c r="AI151" i="36"/>
  <c r="BX179" i="36"/>
  <c r="BX531" i="36"/>
  <c r="AN434" i="36"/>
  <c r="AN297" i="36"/>
  <c r="BX173" i="36"/>
  <c r="AI412" i="36"/>
  <c r="AH408" i="36"/>
  <c r="AN303" i="36"/>
  <c r="AI344" i="36"/>
  <c r="AJ105" i="36"/>
  <c r="AH420" i="36"/>
  <c r="AI531" i="36"/>
  <c r="AJ62" i="36"/>
  <c r="AH434" i="36"/>
  <c r="BX189" i="36"/>
  <c r="AI356" i="36"/>
  <c r="AH346" i="36"/>
  <c r="AN412" i="36"/>
  <c r="AI541" i="36"/>
  <c r="BX151" i="36"/>
  <c r="BX344" i="36"/>
  <c r="AH72" i="36"/>
  <c r="AJ189" i="36"/>
  <c r="AH52" i="36"/>
  <c r="AJ438" i="36"/>
  <c r="BX269" i="36"/>
  <c r="BX434" i="36"/>
  <c r="AJ321" i="36"/>
  <c r="BX52" i="36"/>
  <c r="BX387" i="36"/>
  <c r="AN321" i="36"/>
  <c r="BX412" i="36"/>
  <c r="AI269" i="36"/>
  <c r="AI34" i="36"/>
  <c r="AH297" i="36"/>
  <c r="AH173" i="36"/>
  <c r="AH389" i="36"/>
  <c r="AH344" i="36"/>
  <c r="AI230" i="36"/>
  <c r="AI446" i="36"/>
  <c r="BX105" i="36"/>
  <c r="BX342" i="36"/>
  <c r="AN531" i="36"/>
  <c r="AI223" i="36"/>
  <c r="BX388" i="36"/>
  <c r="AN173" i="36"/>
  <c r="AJ349" i="36"/>
  <c r="AI342" i="36"/>
  <c r="AI486" i="36"/>
  <c r="AJ136" i="36"/>
  <c r="BX464" i="36"/>
  <c r="AJ410" i="36"/>
  <c r="AH137" i="36"/>
  <c r="AH116" i="36"/>
  <c r="AJ38" i="36"/>
  <c r="BX362" i="36"/>
  <c r="AI436" i="36"/>
  <c r="AJ385" i="36"/>
  <c r="AH368" i="36"/>
  <c r="AI419" i="36"/>
  <c r="BX428" i="36"/>
  <c r="BX474" i="36"/>
  <c r="AH508" i="36"/>
  <c r="BX410" i="36"/>
  <c r="AJ386" i="36"/>
  <c r="AN398" i="36"/>
  <c r="AI38" i="36"/>
  <c r="AJ97" i="36"/>
  <c r="AI315" i="36"/>
  <c r="AH286" i="36"/>
  <c r="AI349" i="36"/>
  <c r="AH385" i="36"/>
  <c r="AJ419" i="36"/>
  <c r="AN428" i="36"/>
  <c r="AH474" i="36"/>
  <c r="AH28" i="36"/>
  <c r="AI410" i="36"/>
  <c r="AH265" i="36"/>
  <c r="AR34" i="36"/>
  <c r="AY34" i="36"/>
  <c r="BE34" i="36" s="1"/>
  <c r="BD114" i="36"/>
  <c r="AI116" i="36"/>
  <c r="AN223" i="36"/>
  <c r="AH517" i="36"/>
  <c r="BX126" i="36"/>
  <c r="AH398" i="36"/>
  <c r="AN364" i="36"/>
  <c r="AI97" i="36"/>
  <c r="AH537" i="36"/>
  <c r="AI159" i="36"/>
  <c r="BX315" i="36"/>
  <c r="AN362" i="36"/>
  <c r="AN485" i="36"/>
  <c r="AN127" i="36"/>
  <c r="AJ177" i="36"/>
  <c r="AJ286" i="36"/>
  <c r="AH349" i="36"/>
  <c r="BX378" i="36"/>
  <c r="AN541" i="36"/>
  <c r="BX385" i="36"/>
  <c r="AH419" i="36"/>
  <c r="AJ428" i="36"/>
  <c r="AN474" i="36"/>
  <c r="AN311" i="36"/>
  <c r="BX28" i="36"/>
  <c r="BX279" i="36"/>
  <c r="AJ508" i="36"/>
  <c r="AH410" i="36"/>
  <c r="AI421" i="36"/>
  <c r="BX357" i="36"/>
  <c r="AH386" i="36"/>
  <c r="AN414" i="36"/>
  <c r="AJ52" i="36"/>
  <c r="AH378" i="36"/>
  <c r="AN151" i="36"/>
  <c r="AI372" i="36"/>
  <c r="AI261" i="36"/>
  <c r="AN189" i="36"/>
  <c r="BX389" i="36"/>
  <c r="AH356" i="36"/>
  <c r="AJ416" i="36"/>
  <c r="AH388" i="36"/>
  <c r="BX38" i="36"/>
  <c r="AH97" i="36"/>
  <c r="BX55" i="36"/>
  <c r="AJ356" i="36"/>
  <c r="AH446" i="36"/>
  <c r="AJ342" i="36"/>
  <c r="BX136" i="36"/>
  <c r="AI464" i="36"/>
  <c r="AH531" i="36"/>
  <c r="AN410" i="36"/>
  <c r="AL434" i="36" a="1"/>
  <c r="AL434" i="36" s="1"/>
  <c r="BH434" i="36" s="1"/>
  <c r="BX297" i="36"/>
  <c r="AJ362" i="36"/>
  <c r="BX446" i="36"/>
  <c r="AJ474" i="36"/>
  <c r="AH416" i="36"/>
  <c r="AH223" i="36"/>
  <c r="AJ388" i="36"/>
  <c r="AN126" i="36"/>
  <c r="BX398" i="36"/>
  <c r="AJ159" i="36"/>
  <c r="AI388" i="36"/>
  <c r="BX127" i="36"/>
  <c r="AN177" i="36"/>
  <c r="AN300" i="36"/>
  <c r="AN486" i="36"/>
  <c r="AN368" i="36"/>
  <c r="AH279" i="36"/>
  <c r="AI508" i="36"/>
  <c r="AJ421" i="36"/>
  <c r="AI386" i="36"/>
  <c r="AJ414" i="36"/>
  <c r="BD211" i="36"/>
  <c r="AN116" i="36"/>
  <c r="AN388" i="36"/>
  <c r="BX517" i="36"/>
  <c r="AH126" i="36"/>
  <c r="AN147" i="36"/>
  <c r="BX364" i="36"/>
  <c r="AF240" i="36"/>
  <c r="AL240" i="36" s="1" a="1"/>
  <c r="AL240" i="36" s="1"/>
  <c r="BH240" i="36" s="1"/>
  <c r="BX97" i="36"/>
  <c r="AH159" i="36"/>
  <c r="AI536" i="36"/>
  <c r="AJ315" i="36"/>
  <c r="AH485" i="36"/>
  <c r="AJ127" i="36"/>
  <c r="AY174" i="36"/>
  <c r="BE174" i="36" s="1"/>
  <c r="AN378" i="36"/>
  <c r="BX368" i="36"/>
  <c r="BX419" i="36"/>
  <c r="AI428" i="36"/>
  <c r="BX372" i="36"/>
  <c r="AJ311" i="36"/>
  <c r="AJ28" i="36"/>
  <c r="AN279" i="36"/>
  <c r="BX508" i="36"/>
  <c r="AI82" i="36"/>
  <c r="AN357" i="36"/>
  <c r="AI265" i="36"/>
  <c r="BX386" i="36"/>
  <c r="AH316" i="36"/>
  <c r="AH414" i="36"/>
  <c r="AN72" i="36"/>
  <c r="AN271" i="36"/>
  <c r="AJ344" i="36"/>
  <c r="AL191" i="36" a="1"/>
  <c r="AL191" i="36" s="1"/>
  <c r="BH191" i="36" s="1"/>
  <c r="AH191" i="36"/>
  <c r="AJ191" i="36"/>
  <c r="BX191" i="36"/>
  <c r="AI191" i="36"/>
  <c r="AN191" i="36"/>
  <c r="AH490" i="36"/>
  <c r="AJ55" i="36"/>
  <c r="AH261" i="36"/>
  <c r="AN344" i="36"/>
  <c r="AJ531" i="36"/>
  <c r="AI490" i="36"/>
  <c r="AN55" i="36"/>
  <c r="AI173" i="36"/>
  <c r="AJ490" i="36"/>
  <c r="BX144" i="36"/>
  <c r="AN269" i="36"/>
  <c r="AH288" i="36"/>
  <c r="AH34" i="36"/>
  <c r="AI297" i="36"/>
  <c r="AH362" i="36"/>
  <c r="AJ173" i="36"/>
  <c r="AN230" i="36"/>
  <c r="AH376" i="36"/>
  <c r="AR66" i="36"/>
  <c r="AF66" i="36"/>
  <c r="AY66" i="36"/>
  <c r="BE66" i="36" s="1"/>
  <c r="AI416" i="36"/>
  <c r="AJ116" i="36"/>
  <c r="AJ223" i="36"/>
  <c r="BX34" i="36"/>
  <c r="AJ389" i="36"/>
  <c r="AN356" i="36"/>
  <c r="AH428" i="36"/>
  <c r="AN97" i="36"/>
  <c r="AN34" i="36"/>
  <c r="AN460" i="36"/>
  <c r="AI389" i="36"/>
  <c r="BX177" i="36"/>
  <c r="BX349" i="36"/>
  <c r="AN161" i="36"/>
  <c r="AJ486" i="36"/>
  <c r="AI136" i="36"/>
  <c r="AJ265" i="36"/>
  <c r="BX416" i="36"/>
  <c r="BX223" i="36"/>
  <c r="BX116" i="36"/>
  <c r="AN517" i="36"/>
  <c r="AJ126" i="36"/>
  <c r="AJ147" i="36"/>
  <c r="AJ364" i="36"/>
  <c r="BX537" i="36"/>
  <c r="AN159" i="36"/>
  <c r="AN536" i="36"/>
  <c r="AN315" i="36"/>
  <c r="AH127" i="36"/>
  <c r="AI177" i="36"/>
  <c r="AN100" i="36"/>
  <c r="AH541" i="36"/>
  <c r="AI348" i="36"/>
  <c r="AN208" i="36"/>
  <c r="AN179" i="36"/>
  <c r="AN419" i="36"/>
  <c r="AN372" i="36"/>
  <c r="AI28" i="36"/>
  <c r="AJ279" i="36"/>
  <c r="AN508" i="36"/>
  <c r="AH82" i="36"/>
  <c r="AJ151" i="36"/>
  <c r="BX265" i="36"/>
  <c r="AI316" i="36"/>
  <c r="AJ232" i="36"/>
  <c r="AR106" i="36"/>
  <c r="AY106" i="36"/>
  <c r="BE106" i="36" s="1"/>
  <c r="AF106" i="36"/>
  <c r="AF222" i="36"/>
  <c r="AJ111" i="37"/>
  <c r="BX356" i="37"/>
  <c r="AN356" i="37"/>
  <c r="AH375" i="37"/>
  <c r="AN260" i="37"/>
  <c r="BX111" i="37"/>
  <c r="BX139" i="37"/>
  <c r="AI379" i="37"/>
  <c r="AN111" i="37"/>
  <c r="AI375" i="37"/>
  <c r="AH111" i="37"/>
  <c r="AJ375" i="37"/>
  <c r="AJ260" i="37"/>
  <c r="AN489" i="37"/>
  <c r="AH359" i="37"/>
  <c r="AI111" i="37"/>
  <c r="AH463" i="37"/>
  <c r="BX379" i="37"/>
  <c r="AN34" i="37"/>
  <c r="BX472" i="37"/>
  <c r="AN375" i="37"/>
  <c r="BX260" i="37"/>
  <c r="AH489" i="37"/>
  <c r="AJ59" i="37"/>
  <c r="AN463" i="37"/>
  <c r="BX48" i="37"/>
  <c r="AH379" i="37"/>
  <c r="AH34" i="37"/>
  <c r="AJ472" i="37"/>
  <c r="BX150" i="37"/>
  <c r="AH479" i="37"/>
  <c r="AJ335" i="37"/>
  <c r="BX375" i="37"/>
  <c r="AH164" i="37"/>
  <c r="AI489" i="37"/>
  <c r="AH198" i="37"/>
  <c r="AH494" i="37"/>
  <c r="AH490" i="37"/>
  <c r="AN468" i="37"/>
  <c r="AN173" i="37"/>
  <c r="AI48" i="37"/>
  <c r="AN379" i="37"/>
  <c r="AN99" i="37"/>
  <c r="AN277" i="37"/>
  <c r="AH472" i="37"/>
  <c r="AJ150" i="37"/>
  <c r="AI479" i="37"/>
  <c r="AN514" i="37"/>
  <c r="AI164" i="37"/>
  <c r="AJ489" i="37"/>
  <c r="BX198" i="37"/>
  <c r="AI83" i="37"/>
  <c r="AJ327" i="37"/>
  <c r="AJ124" i="37"/>
  <c r="AI490" i="37"/>
  <c r="AI290" i="37"/>
  <c r="AH468" i="37"/>
  <c r="AJ379" i="37"/>
  <c r="AI260" i="37"/>
  <c r="AN541" i="37"/>
  <c r="AI472" i="37"/>
  <c r="AN149" i="37"/>
  <c r="BX164" i="37"/>
  <c r="BX290" i="37"/>
  <c r="AJ151" i="37"/>
  <c r="AN306" i="37"/>
  <c r="AH33" i="37"/>
  <c r="AN472" i="37"/>
  <c r="AN150" i="37"/>
  <c r="AN479" i="37"/>
  <c r="AH335" i="37"/>
  <c r="AH514" i="37"/>
  <c r="BX501" i="37"/>
  <c r="AH149" i="37"/>
  <c r="BX494" i="37"/>
  <c r="AN83" i="37"/>
  <c r="BX327" i="37"/>
  <c r="AN124" i="37"/>
  <c r="AN151" i="37"/>
  <c r="AJ243" i="37"/>
  <c r="BX306" i="37"/>
  <c r="BX33" i="37"/>
  <c r="AN420" i="37"/>
  <c r="AH448" i="37"/>
  <c r="AI335" i="37"/>
  <c r="AJ514" i="37"/>
  <c r="AI149" i="37"/>
  <c r="BX240" i="37"/>
  <c r="AJ494" i="37"/>
  <c r="AH444" i="37"/>
  <c r="BX83" i="37"/>
  <c r="AJ155" i="37"/>
  <c r="AN544" i="37"/>
  <c r="AI53" i="37"/>
  <c r="BX151" i="37"/>
  <c r="AH243" i="37"/>
  <c r="AN29" i="37"/>
  <c r="AJ306" i="37"/>
  <c r="AN33" i="37"/>
  <c r="BX267" i="37"/>
  <c r="AI448" i="37"/>
  <c r="AN518" i="37"/>
  <c r="BX514" i="37"/>
  <c r="AN501" i="37"/>
  <c r="AJ149" i="37"/>
  <c r="AJ240" i="37"/>
  <c r="AI473" i="37"/>
  <c r="AN63" i="37"/>
  <c r="AN444" i="37"/>
  <c r="AH330" i="37"/>
  <c r="BX512" i="37"/>
  <c r="AH276" i="37"/>
  <c r="BX544" i="37"/>
  <c r="AN53" i="37"/>
  <c r="BX362" i="37"/>
  <c r="AN162" i="37"/>
  <c r="AH260" i="37"/>
  <c r="AH50" i="37"/>
  <c r="AI243" i="37"/>
  <c r="AJ140" i="37"/>
  <c r="AI33" i="37"/>
  <c r="AH267" i="37"/>
  <c r="AJ473" i="37"/>
  <c r="AI444" i="37"/>
  <c r="AI509" i="37"/>
  <c r="AH151" i="37"/>
  <c r="AN359" i="37"/>
  <c r="AN367" i="37"/>
  <c r="AN50" i="37"/>
  <c r="BX359" i="37"/>
  <c r="AH367" i="37"/>
  <c r="AH501" i="37"/>
  <c r="AI226" i="37"/>
  <c r="AN369" i="37"/>
  <c r="AJ541" i="37"/>
  <c r="BX99" i="37"/>
  <c r="BX535" i="37"/>
  <c r="AJ226" i="37"/>
  <c r="BX276" i="37"/>
  <c r="AH369" i="37"/>
  <c r="AN290" i="37"/>
  <c r="AN486" i="37"/>
  <c r="AH306" i="37"/>
  <c r="AJ523" i="37"/>
  <c r="AH356" i="37"/>
  <c r="AH66" i="37"/>
  <c r="AN164" i="37"/>
  <c r="AN236" i="37"/>
  <c r="AJ63" i="37"/>
  <c r="AH535" i="37"/>
  <c r="AN226" i="37"/>
  <c r="AI330" i="37"/>
  <c r="AH544" i="37"/>
  <c r="AI369" i="37"/>
  <c r="BX110" i="37"/>
  <c r="AH290" i="37"/>
  <c r="AJ244" i="37"/>
  <c r="AI306" i="37"/>
  <c r="AJ492" i="37"/>
  <c r="AH523" i="37"/>
  <c r="AJ39" i="37"/>
  <c r="AJ346" i="37"/>
  <c r="AI356" i="37"/>
  <c r="AH163" i="37"/>
  <c r="AI66" i="37"/>
  <c r="AJ236" i="37"/>
  <c r="BX282" i="37"/>
  <c r="AI63" i="37"/>
  <c r="AI535" i="37"/>
  <c r="AJ330" i="37"/>
  <c r="AI544" i="37"/>
  <c r="AJ369" i="37"/>
  <c r="AI110" i="37"/>
  <c r="AJ520" i="37"/>
  <c r="AN244" i="37"/>
  <c r="BX486" i="37"/>
  <c r="AH492" i="37"/>
  <c r="AH517" i="37"/>
  <c r="AN523" i="37"/>
  <c r="AH39" i="37"/>
  <c r="AN267" i="37"/>
  <c r="AI163" i="37"/>
  <c r="AJ66" i="37"/>
  <c r="AN282" i="37"/>
  <c r="BX63" i="37"/>
  <c r="AN535" i="37"/>
  <c r="AH378" i="37"/>
  <c r="AN330" i="37"/>
  <c r="AH509" i="37"/>
  <c r="BX369" i="37"/>
  <c r="AJ110" i="37"/>
  <c r="AN520" i="37"/>
  <c r="AJ74" i="37"/>
  <c r="BX173" i="37"/>
  <c r="AH541" i="37"/>
  <c r="AI492" i="37"/>
  <c r="BX523" i="37"/>
  <c r="AJ535" i="37"/>
  <c r="AJ378" i="37"/>
  <c r="AI244" i="37"/>
  <c r="BX244" i="37"/>
  <c r="AJ389" i="37"/>
  <c r="AJ115" i="37"/>
  <c r="BX34" i="37"/>
  <c r="AN517" i="37"/>
  <c r="AI246" i="37"/>
  <c r="BX39" i="37"/>
  <c r="AN163" i="37"/>
  <c r="BX41" i="37"/>
  <c r="AJ64" i="37"/>
  <c r="AJ282" i="37"/>
  <c r="AI378" i="37"/>
  <c r="AN509" i="37"/>
  <c r="AH385" i="37"/>
  <c r="AN110" i="37"/>
  <c r="AI107" i="37"/>
  <c r="BX520" i="37"/>
  <c r="AH74" i="37"/>
  <c r="BX541" i="37"/>
  <c r="AI541" i="37"/>
  <c r="BX85" i="37"/>
  <c r="AL32" i="37" a="1"/>
  <c r="AL32" i="37" s="1"/>
  <c r="BH32" i="37" s="1"/>
  <c r="AH32" i="37"/>
  <c r="BX32" i="37"/>
  <c r="AJ32" i="37"/>
  <c r="AI32" i="37"/>
  <c r="AN32" i="37"/>
  <c r="AI389" i="37"/>
  <c r="AI34" i="37"/>
  <c r="AJ517" i="37"/>
  <c r="AJ246" i="37"/>
  <c r="AI162" i="37"/>
  <c r="BX163" i="37"/>
  <c r="AI41" i="37"/>
  <c r="AJ138" i="37"/>
  <c r="AN378" i="37"/>
  <c r="AH155" i="37"/>
  <c r="AI385" i="37"/>
  <c r="AN59" i="37"/>
  <c r="AJ107" i="37"/>
  <c r="BX74" i="37"/>
  <c r="AH226" i="37"/>
  <c r="AJ50" i="37"/>
  <c r="AI367" i="37"/>
  <c r="AJ164" i="37"/>
  <c r="AJ290" i="37"/>
  <c r="AH115" i="37"/>
  <c r="AN39" i="37"/>
  <c r="BX66" i="37"/>
  <c r="AI486" i="37"/>
  <c r="AH246" i="37"/>
  <c r="BX389" i="37"/>
  <c r="AN115" i="37"/>
  <c r="AN140" i="37"/>
  <c r="AJ34" i="37"/>
  <c r="BX517" i="37"/>
  <c r="BX162" i="37"/>
  <c r="AJ41" i="37"/>
  <c r="BX405" i="37"/>
  <c r="AJ359" i="37"/>
  <c r="AN64" i="37"/>
  <c r="BX378" i="37"/>
  <c r="AI155" i="37"/>
  <c r="AN490" i="37"/>
  <c r="AJ509" i="37"/>
  <c r="AJ385" i="37"/>
  <c r="BX59" i="37"/>
  <c r="AN74" i="37"/>
  <c r="AF24" i="37"/>
  <c r="AR24" i="37"/>
  <c r="AJ501" i="37"/>
  <c r="BX226" i="37"/>
  <c r="AJ486" i="37"/>
  <c r="AH244" i="37"/>
  <c r="BX492" i="37"/>
  <c r="AI517" i="37"/>
  <c r="AH282" i="37"/>
  <c r="AN41" i="37"/>
  <c r="AN66" i="37"/>
  <c r="AI64" i="37"/>
  <c r="AI282" i="37"/>
  <c r="AN385" i="37"/>
  <c r="AH110" i="37"/>
  <c r="AH107" i="37"/>
  <c r="AI520" i="37"/>
  <c r="AI463" i="37"/>
  <c r="AH389" i="37"/>
  <c r="BX115" i="37"/>
  <c r="AH140" i="37"/>
  <c r="BX246" i="37"/>
  <c r="BX420" i="37"/>
  <c r="AJ162" i="37"/>
  <c r="AN85" i="37"/>
  <c r="AI405" i="37"/>
  <c r="AH138" i="37"/>
  <c r="AI359" i="37"/>
  <c r="BX64" i="37"/>
  <c r="AJ31" i="37"/>
  <c r="AH83" i="37"/>
  <c r="AH237" i="37"/>
  <c r="AN155" i="37"/>
  <c r="BX490" i="37"/>
  <c r="AJ367" i="37"/>
  <c r="AH59" i="37"/>
  <c r="AH139" i="37"/>
  <c r="AN107" i="37"/>
  <c r="AI85" i="37"/>
  <c r="AH486" i="37"/>
  <c r="AJ163" i="37"/>
  <c r="AH41" i="37"/>
  <c r="AH64" i="37"/>
  <c r="BX330" i="37"/>
  <c r="AN389" i="37"/>
  <c r="AI115" i="37"/>
  <c r="AI39" i="37"/>
  <c r="AJ463" i="37"/>
  <c r="BX50" i="37"/>
  <c r="AJ47" i="37"/>
  <c r="AI140" i="37"/>
  <c r="AN246" i="37"/>
  <c r="AH420" i="37"/>
  <c r="AH162" i="37"/>
  <c r="AH85" i="37"/>
  <c r="AI501" i="37"/>
  <c r="AH405" i="37"/>
  <c r="AI138" i="37"/>
  <c r="BX31" i="37"/>
  <c r="AJ83" i="37"/>
  <c r="BX237" i="37"/>
  <c r="BX155" i="37"/>
  <c r="AJ490" i="37"/>
  <c r="BX367" i="37"/>
  <c r="BX385" i="37"/>
  <c r="AI59" i="37"/>
  <c r="BX107" i="37"/>
  <c r="AJ263" i="37"/>
  <c r="AH28" i="37"/>
  <c r="AL28" i="37" a="1"/>
  <c r="AL28" i="37" s="1"/>
  <c r="BH28" i="37" s="1"/>
  <c r="BX28" i="37"/>
  <c r="AI28" i="37"/>
  <c r="AN28" i="37"/>
  <c r="AJ28" i="37"/>
  <c r="BX534" i="36"/>
  <c r="AF25" i="36"/>
  <c r="AL25" i="36" s="1" a="1"/>
  <c r="AL25" i="36" s="1"/>
  <c r="AR25" i="36"/>
  <c r="BX118" i="36"/>
  <c r="AH121" i="36"/>
  <c r="BX138" i="36"/>
  <c r="AN214" i="36"/>
  <c r="AF131" i="36"/>
  <c r="AL131" i="36" s="1" a="1"/>
  <c r="AL131" i="36" s="1"/>
  <c r="BH131" i="36" s="1"/>
  <c r="AR131" i="36"/>
  <c r="AF156" i="36"/>
  <c r="AL156" i="36" s="1" a="1"/>
  <c r="AL156" i="36" s="1"/>
  <c r="BH156" i="36" s="1"/>
  <c r="AR156" i="36"/>
  <c r="AN452" i="36"/>
  <c r="AL452" i="36" a="1"/>
  <c r="AL452" i="36" s="1"/>
  <c r="BH452" i="36" s="1"/>
  <c r="AL347" i="36" a="1"/>
  <c r="AL347" i="36" s="1"/>
  <c r="BH347" i="36" s="1"/>
  <c r="AH347" i="36"/>
  <c r="AI347" i="36"/>
  <c r="BX347" i="36"/>
  <c r="AN347" i="36"/>
  <c r="AJ347" i="36"/>
  <c r="AN67" i="36"/>
  <c r="AL67" i="36" a="1"/>
  <c r="AL67" i="36" s="1"/>
  <c r="BH67" i="36" s="1"/>
  <c r="AF94" i="36"/>
  <c r="AL94" i="36" s="1" a="1"/>
  <c r="AL94" i="36" s="1"/>
  <c r="BH94" i="36" s="1"/>
  <c r="AR94" i="36"/>
  <c r="AI281" i="36"/>
  <c r="AF134" i="36"/>
  <c r="AL134" i="36" s="1" a="1"/>
  <c r="AL134" i="36" s="1"/>
  <c r="BH134" i="36" s="1"/>
  <c r="AR134" i="36"/>
  <c r="AN103" i="36"/>
  <c r="AF85" i="36"/>
  <c r="AL85" i="36" s="1" a="1"/>
  <c r="AL85" i="36" s="1"/>
  <c r="BH85" i="36" s="1"/>
  <c r="AR85" i="36"/>
  <c r="AJ483" i="36"/>
  <c r="AI164" i="36"/>
  <c r="AH38" i="36"/>
  <c r="AH281" i="36"/>
  <c r="AN439" i="36"/>
  <c r="AI46" i="36"/>
  <c r="AH287" i="36"/>
  <c r="AH456" i="36"/>
  <c r="AJ58" i="36"/>
  <c r="AH544" i="36"/>
  <c r="BX486" i="36"/>
  <c r="BX541" i="36"/>
  <c r="AN346" i="36"/>
  <c r="AN252" i="36"/>
  <c r="AN334" i="36"/>
  <c r="AN121" i="36"/>
  <c r="AI474" i="36"/>
  <c r="AN138" i="36"/>
  <c r="AH483" i="36"/>
  <c r="AJ370" i="36"/>
  <c r="AJ278" i="36"/>
  <c r="AL278" i="36" a="1"/>
  <c r="AL278" i="36" s="1"/>
  <c r="BH278" i="36" s="1"/>
  <c r="AJ89" i="36"/>
  <c r="AL89" i="36" a="1"/>
  <c r="AL89" i="36" s="1"/>
  <c r="BH89" i="36" s="1"/>
  <c r="BX89" i="36"/>
  <c r="AN89" i="36"/>
  <c r="AH89" i="36"/>
  <c r="AI89" i="36"/>
  <c r="AI252" i="36"/>
  <c r="AL489" i="36" a="1"/>
  <c r="AL489" i="36" s="1"/>
  <c r="BH489" i="36" s="1"/>
  <c r="AH489" i="36"/>
  <c r="AF73" i="36"/>
  <c r="AL73" i="36" s="1" a="1"/>
  <c r="AL73" i="36" s="1"/>
  <c r="AR73" i="36"/>
  <c r="BX171" i="36"/>
  <c r="AL166" i="36" a="1"/>
  <c r="AL166" i="36" s="1"/>
  <c r="BH166" i="36" s="1"/>
  <c r="BX166" i="36"/>
  <c r="AJ166" i="36"/>
  <c r="AH166" i="36"/>
  <c r="AN166" i="36"/>
  <c r="AI166" i="36"/>
  <c r="AF86" i="36"/>
  <c r="AR86" i="36"/>
  <c r="AI355" i="36"/>
  <c r="AH451" i="36"/>
  <c r="AI479" i="36"/>
  <c r="AJ49" i="36"/>
  <c r="BX36" i="36"/>
  <c r="AH342" i="36"/>
  <c r="AJ195" i="36"/>
  <c r="BX160" i="36"/>
  <c r="AH171" i="36"/>
  <c r="AJ74" i="36"/>
  <c r="AH357" i="36"/>
  <c r="AN78" i="36"/>
  <c r="AF235" i="36"/>
  <c r="AL235" i="36" s="1" a="1"/>
  <c r="AL235" i="36" s="1"/>
  <c r="BH235" i="36" s="1"/>
  <c r="AR235" i="36"/>
  <c r="AH306" i="36"/>
  <c r="AL306" i="36" a="1"/>
  <c r="AL306" i="36" s="1"/>
  <c r="BH306" i="36" s="1"/>
  <c r="AF211" i="36"/>
  <c r="AL211" i="36" s="1" a="1"/>
  <c r="AL211" i="36" s="1"/>
  <c r="AR211" i="36"/>
  <c r="AF33" i="36"/>
  <c r="AL33" i="36" s="1" a="1"/>
  <c r="AL33" i="36" s="1"/>
  <c r="BH33" i="36" s="1"/>
  <c r="AR33" i="36"/>
  <c r="AI352" i="36"/>
  <c r="AN343" i="36"/>
  <c r="AN41" i="36"/>
  <c r="AH523" i="36"/>
  <c r="BX411" i="36"/>
  <c r="BX360" i="36"/>
  <c r="AH355" i="36"/>
  <c r="BX451" i="36"/>
  <c r="AJ70" i="36"/>
  <c r="AH479" i="36"/>
  <c r="AN105" i="36"/>
  <c r="AH271" i="36"/>
  <c r="AN342" i="36"/>
  <c r="AF50" i="36"/>
  <c r="AL50" i="36" s="1" a="1"/>
  <c r="AL50" i="36" s="1"/>
  <c r="BH50" i="36" s="1"/>
  <c r="AR50" i="36"/>
  <c r="BX195" i="36"/>
  <c r="AN96" i="36"/>
  <c r="AI208" i="36"/>
  <c r="AJ168" i="36"/>
  <c r="AN160" i="36"/>
  <c r="AN171" i="36"/>
  <c r="AH269" i="36"/>
  <c r="AN74" i="36"/>
  <c r="AJ357" i="36"/>
  <c r="AJ137" i="36"/>
  <c r="AH387" i="36"/>
  <c r="BX67" i="36"/>
  <c r="AI67" i="36"/>
  <c r="AF209" i="36"/>
  <c r="AL209" i="36" s="1" a="1"/>
  <c r="AL209" i="36" s="1"/>
  <c r="BH209" i="36" s="1"/>
  <c r="AL231" i="36" a="1"/>
  <c r="AL231" i="36" s="1"/>
  <c r="BH231" i="36" s="1"/>
  <c r="BX231" i="36"/>
  <c r="AH231" i="36"/>
  <c r="AN231" i="36"/>
  <c r="AJ231" i="36"/>
  <c r="AI231" i="36"/>
  <c r="AJ352" i="36"/>
  <c r="AF65" i="36"/>
  <c r="AL65" i="36" s="1" a="1"/>
  <c r="AL65" i="36" s="1"/>
  <c r="BH65" i="36" s="1"/>
  <c r="AR65" i="36"/>
  <c r="AH41" i="36"/>
  <c r="AI523" i="36"/>
  <c r="AH202" i="36"/>
  <c r="AH352" i="36"/>
  <c r="AI407" i="36"/>
  <c r="BX523" i="36"/>
  <c r="AJ411" i="36"/>
  <c r="AJ360" i="36"/>
  <c r="AJ355" i="36"/>
  <c r="AN451" i="36"/>
  <c r="AI70" i="36"/>
  <c r="AI49" i="36"/>
  <c r="AF216" i="36"/>
  <c r="AL216" i="36" s="1" a="1"/>
  <c r="AL216" i="36" s="1"/>
  <c r="AR216" i="36"/>
  <c r="AN36" i="36"/>
  <c r="AH195" i="36"/>
  <c r="AJ395" i="36"/>
  <c r="AH208" i="36"/>
  <c r="BX168" i="36"/>
  <c r="AJ171" i="36"/>
  <c r="AN224" i="36"/>
  <c r="BX74" i="36"/>
  <c r="AI357" i="36"/>
  <c r="AI137" i="36"/>
  <c r="AL345" i="36" a="1"/>
  <c r="AL345" i="36" s="1"/>
  <c r="BH345" i="36" s="1"/>
  <c r="AI345" i="36"/>
  <c r="AN345" i="36"/>
  <c r="BX345" i="36"/>
  <c r="AJ345" i="36"/>
  <c r="AH345" i="36"/>
  <c r="AF236" i="36"/>
  <c r="AL236" i="36" s="1" a="1"/>
  <c r="AL236" i="36" s="1"/>
  <c r="BH236" i="36" s="1"/>
  <c r="AR236" i="36"/>
  <c r="BX343" i="36"/>
  <c r="AF115" i="36"/>
  <c r="AL115" i="36" s="1" a="1"/>
  <c r="AL115" i="36" s="1"/>
  <c r="AR115" i="36"/>
  <c r="AI96" i="36"/>
  <c r="AI41" i="36"/>
  <c r="AN360" i="36"/>
  <c r="AJ202" i="36"/>
  <c r="AJ407" i="36"/>
  <c r="AN411" i="36"/>
  <c r="BX355" i="36"/>
  <c r="AH74" i="36"/>
  <c r="AH67" i="36"/>
  <c r="AL201" i="36" a="1"/>
  <c r="AL201" i="36" s="1"/>
  <c r="AH201" i="36"/>
  <c r="AI201" i="36"/>
  <c r="AJ201" i="36"/>
  <c r="BX201" i="36"/>
  <c r="AN201" i="36"/>
  <c r="AL333" i="36" a="1"/>
  <c r="AL333" i="36" s="1"/>
  <c r="BH333" i="36" s="1"/>
  <c r="AI333" i="36"/>
  <c r="AJ333" i="36"/>
  <c r="AN333" i="36"/>
  <c r="AH333" i="36"/>
  <c r="BX333" i="36"/>
  <c r="AF48" i="36"/>
  <c r="AL48" i="36" s="1" a="1"/>
  <c r="AL48" i="36" s="1"/>
  <c r="BH48" i="36" s="1"/>
  <c r="AR48" i="36"/>
  <c r="AF125" i="36"/>
  <c r="AL125" i="36" s="1" a="1"/>
  <c r="AL125" i="36" s="1"/>
  <c r="BH125" i="36" s="1"/>
  <c r="AR125" i="36"/>
  <c r="AJ176" i="36"/>
  <c r="AN195" i="36"/>
  <c r="AN395" i="36"/>
  <c r="AI168" i="36"/>
  <c r="AN308" i="36"/>
  <c r="BX224" i="36"/>
  <c r="AI74" i="36"/>
  <c r="AN137" i="36"/>
  <c r="AJ452" i="36"/>
  <c r="AH238" i="36"/>
  <c r="AL238" i="36" a="1"/>
  <c r="AL238" i="36" s="1"/>
  <c r="BH238" i="36" s="1"/>
  <c r="AL78" i="36" a="1"/>
  <c r="AL78" i="36" s="1"/>
  <c r="BH78" i="36" s="1"/>
  <c r="AN483" i="36"/>
  <c r="AF130" i="36"/>
  <c r="AL130" i="36" s="1" a="1"/>
  <c r="AL130" i="36" s="1"/>
  <c r="BH130" i="36" s="1"/>
  <c r="AR130" i="36"/>
  <c r="BX252" i="36"/>
  <c r="AH70" i="36"/>
  <c r="BX49" i="36"/>
  <c r="AJ36" i="36"/>
  <c r="AI195" i="36"/>
  <c r="AH360" i="36"/>
  <c r="AN202" i="36"/>
  <c r="AH407" i="36"/>
  <c r="AJ534" i="36"/>
  <c r="AH411" i="36"/>
  <c r="AI460" i="36"/>
  <c r="AN70" i="36"/>
  <c r="AH103" i="36"/>
  <c r="AH105" i="36"/>
  <c r="AH36" i="36"/>
  <c r="BX161" i="36"/>
  <c r="AN118" i="36"/>
  <c r="BX395" i="36"/>
  <c r="BX299" i="36"/>
  <c r="AJ208" i="36"/>
  <c r="AH168" i="36"/>
  <c r="AI224" i="36"/>
  <c r="AN387" i="36"/>
  <c r="AJ316" i="36"/>
  <c r="AI414" i="36"/>
  <c r="AJ78" i="36"/>
  <c r="AF243" i="36"/>
  <c r="AL243" i="36" s="1" a="1"/>
  <c r="AL243" i="36" s="1"/>
  <c r="BH243" i="36" s="1"/>
  <c r="AL142" i="36" a="1"/>
  <c r="AL142" i="36" s="1"/>
  <c r="BH142" i="36" s="1"/>
  <c r="AI142" i="36"/>
  <c r="AJ142" i="36"/>
  <c r="AH142" i="36"/>
  <c r="BX142" i="36"/>
  <c r="AN142" i="36"/>
  <c r="AF29" i="36"/>
  <c r="AL29" i="36" s="1" a="1"/>
  <c r="AL29" i="36" s="1"/>
  <c r="AR29" i="36"/>
  <c r="AI343" i="36"/>
  <c r="AH343" i="36"/>
  <c r="AI360" i="36"/>
  <c r="AY128" i="36"/>
  <c r="BE128" i="36" s="1"/>
  <c r="AI395" i="36"/>
  <c r="AI171" i="36"/>
  <c r="AJ224" i="36"/>
  <c r="BX489" i="36"/>
  <c r="BX352" i="36"/>
  <c r="AF35" i="36"/>
  <c r="AL35" i="36" s="1" a="1"/>
  <c r="AL35" i="36" s="1"/>
  <c r="BH35" i="36" s="1"/>
  <c r="AR35" i="36"/>
  <c r="BX202" i="36"/>
  <c r="BX306" i="36"/>
  <c r="AF133" i="36"/>
  <c r="AL133" i="36" s="1" a="1"/>
  <c r="AL133" i="36" s="1"/>
  <c r="BH133" i="36" s="1"/>
  <c r="AR133" i="36"/>
  <c r="AN407" i="36"/>
  <c r="AI534" i="36"/>
  <c r="AN456" i="36"/>
  <c r="AN58" i="36"/>
  <c r="AJ544" i="36"/>
  <c r="AH460" i="36"/>
  <c r="AF245" i="36"/>
  <c r="AL245" i="36" s="1" a="1"/>
  <c r="AL245" i="36" s="1"/>
  <c r="BH245" i="36" s="1"/>
  <c r="AR245" i="36"/>
  <c r="BX70" i="36"/>
  <c r="BX176" i="36"/>
  <c r="AI103" i="36"/>
  <c r="AH161" i="36"/>
  <c r="AJ24" i="36"/>
  <c r="AJ346" i="36"/>
  <c r="AH395" i="36"/>
  <c r="AI299" i="36"/>
  <c r="BX208" i="36"/>
  <c r="AI334" i="36"/>
  <c r="AJ308" i="36"/>
  <c r="AH138" i="36"/>
  <c r="AH224" i="36"/>
  <c r="BX214" i="36"/>
  <c r="AJ67" i="36"/>
  <c r="AJ468" i="36"/>
  <c r="AL468" i="36" a="1"/>
  <c r="AL468" i="36" s="1"/>
  <c r="BH468" i="36" s="1"/>
  <c r="AN468" i="36"/>
  <c r="AI468" i="36"/>
  <c r="AH468" i="36"/>
  <c r="AN445" i="36"/>
  <c r="AL445" i="36" a="1"/>
  <c r="AL445" i="36" s="1"/>
  <c r="BH445" i="36" s="1"/>
  <c r="AJ445" i="36"/>
  <c r="AI445" i="36"/>
  <c r="AH445" i="36"/>
  <c r="AJ523" i="36"/>
  <c r="AH49" i="36"/>
  <c r="BX96" i="36"/>
  <c r="AN352" i="36"/>
  <c r="AN523" i="36"/>
  <c r="AN168" i="36"/>
  <c r="AI202" i="36"/>
  <c r="AF246" i="36"/>
  <c r="AL246" i="36" s="1" a="1"/>
  <c r="AL246" i="36" s="1"/>
  <c r="BH246" i="36" s="1"/>
  <c r="AR246" i="36"/>
  <c r="BX407" i="36"/>
  <c r="AJ281" i="36"/>
  <c r="AJ439" i="36"/>
  <c r="AH58" i="36"/>
  <c r="AJ460" i="36"/>
  <c r="AN176" i="36"/>
  <c r="AF53" i="36"/>
  <c r="AL53" i="36" s="1" a="1"/>
  <c r="AL53" i="36" s="1"/>
  <c r="BH53" i="36" s="1"/>
  <c r="AR53" i="36"/>
  <c r="AI161" i="36"/>
  <c r="AI24" i="36"/>
  <c r="AJ118" i="36"/>
  <c r="AI346" i="36"/>
  <c r="AI385" i="36"/>
  <c r="AH299" i="36"/>
  <c r="AJ334" i="36"/>
  <c r="AI308" i="36"/>
  <c r="AJ138" i="36"/>
  <c r="AJ214" i="36"/>
  <c r="AN82" i="36"/>
  <c r="AF132" i="36"/>
  <c r="AL132" i="36" s="1" a="1"/>
  <c r="AL132" i="36" s="1"/>
  <c r="BH132" i="36" s="1"/>
  <c r="AR132" i="36"/>
  <c r="AI489" i="36"/>
  <c r="AN370" i="36"/>
  <c r="BX479" i="36"/>
  <c r="AL479" i="36" a="1"/>
  <c r="AL479" i="36" s="1"/>
  <c r="BH479" i="36" s="1"/>
  <c r="BX281" i="36"/>
  <c r="AL493" i="36" a="1"/>
  <c r="AL493" i="36" s="1"/>
  <c r="BH493" i="36" s="1"/>
  <c r="AJ493" i="36"/>
  <c r="AI493" i="36"/>
  <c r="BX493" i="36"/>
  <c r="AH493" i="36"/>
  <c r="AN493" i="36"/>
  <c r="BX483" i="36"/>
  <c r="AF233" i="36"/>
  <c r="AL233" i="36" s="1" a="1"/>
  <c r="AL233" i="36" s="1"/>
  <c r="BH233" i="36" s="1"/>
  <c r="AR233" i="36"/>
  <c r="AI411" i="36"/>
  <c r="AN355" i="36"/>
  <c r="AI36" i="36"/>
  <c r="AF206" i="36"/>
  <c r="AL206" i="36" s="1" a="1"/>
  <c r="AL206" i="36" s="1"/>
  <c r="BX490" i="36"/>
  <c r="AH534" i="36"/>
  <c r="AN281" i="36"/>
  <c r="AI439" i="36"/>
  <c r="AF145" i="36"/>
  <c r="AL145" i="36" s="1" a="1"/>
  <c r="AL145" i="36" s="1"/>
  <c r="BH145" i="36" s="1"/>
  <c r="AR145" i="36"/>
  <c r="AJ287" i="36"/>
  <c r="AJ456" i="36"/>
  <c r="AI58" i="36"/>
  <c r="AF170" i="36"/>
  <c r="AL170" i="36" s="1" a="1"/>
  <c r="AL170" i="36" s="1"/>
  <c r="BH170" i="36" s="1"/>
  <c r="AN544" i="36"/>
  <c r="BX460" i="36"/>
  <c r="AI176" i="36"/>
  <c r="BX103" i="36"/>
  <c r="AJ161" i="36"/>
  <c r="AH486" i="36"/>
  <c r="AI118" i="36"/>
  <c r="AN385" i="36"/>
  <c r="AN299" i="36"/>
  <c r="AH334" i="36"/>
  <c r="AH308" i="36"/>
  <c r="AI138" i="36"/>
  <c r="AI214" i="36"/>
  <c r="AJ82" i="36"/>
  <c r="BX452" i="36"/>
  <c r="BX370" i="36"/>
  <c r="BX414" i="36"/>
  <c r="AH78" i="36"/>
  <c r="AF117" i="36"/>
  <c r="AL117" i="36" s="1" a="1"/>
  <c r="AL117" i="36" s="1"/>
  <c r="BH117" i="36" s="1"/>
  <c r="AL331" i="36" a="1"/>
  <c r="AL331" i="36" s="1"/>
  <c r="BH331" i="36" s="1"/>
  <c r="AJ331" i="36"/>
  <c r="AN331" i="36"/>
  <c r="AI331" i="36"/>
  <c r="AL390" i="36" a="1"/>
  <c r="AL390" i="36" s="1"/>
  <c r="BH390" i="36" s="1"/>
  <c r="AN390" i="36"/>
  <c r="AJ390" i="36"/>
  <c r="AI390" i="36"/>
  <c r="BX390" i="36"/>
  <c r="AH390" i="36"/>
  <c r="AY243" i="36"/>
  <c r="BE243" i="36" s="1"/>
  <c r="BX238" i="36"/>
  <c r="AI238" i="36"/>
  <c r="AN238" i="36"/>
  <c r="AJ238" i="36"/>
  <c r="AF95" i="36"/>
  <c r="AL95" i="36" s="1" a="1"/>
  <c r="AL95" i="36" s="1"/>
  <c r="AY95" i="36"/>
  <c r="BE95" i="36" s="1"/>
  <c r="O58" i="39"/>
  <c r="N59" i="39" s="1"/>
  <c r="I58" i="39"/>
  <c r="I293" i="39"/>
  <c r="O293" i="39"/>
  <c r="O154" i="39"/>
  <c r="N155" i="39" s="1"/>
  <c r="I154" i="39"/>
  <c r="O239" i="39"/>
  <c r="I239" i="39"/>
  <c r="O143" i="39"/>
  <c r="I143" i="39"/>
  <c r="I77" i="39"/>
  <c r="O77" i="39"/>
  <c r="O131" i="39"/>
  <c r="I131" i="39"/>
  <c r="O287" i="39"/>
  <c r="I287" i="39"/>
  <c r="O119" i="39"/>
  <c r="I119" i="39"/>
  <c r="O227" i="39"/>
  <c r="I227" i="39"/>
  <c r="O47" i="39"/>
  <c r="I47" i="39"/>
  <c r="O275" i="39"/>
  <c r="I275" i="39"/>
  <c r="O35" i="39"/>
  <c r="I35" i="39"/>
  <c r="O113" i="39"/>
  <c r="I113" i="39"/>
  <c r="O191" i="39"/>
  <c r="I191" i="39"/>
  <c r="O209" i="39"/>
  <c r="I209" i="39"/>
  <c r="O179" i="39"/>
  <c r="I179" i="39"/>
  <c r="O173" i="39"/>
  <c r="I173" i="39"/>
  <c r="O185" i="39"/>
  <c r="I185" i="39"/>
  <c r="O65" i="39"/>
  <c r="O215" i="39"/>
  <c r="I215" i="39"/>
  <c r="O124" i="39"/>
  <c r="N125" i="39" s="1"/>
  <c r="I124" i="39"/>
  <c r="I269" i="39"/>
  <c r="O269" i="39"/>
  <c r="I257" i="39"/>
  <c r="O257" i="39"/>
  <c r="I221" i="39"/>
  <c r="O221" i="39"/>
  <c r="O149" i="39"/>
  <c r="I149" i="39"/>
  <c r="O298" i="39"/>
  <c r="N299" i="39" s="1"/>
  <c r="I298" i="39"/>
  <c r="O232" i="39"/>
  <c r="N233" i="39" s="1"/>
  <c r="I232" i="39"/>
  <c r="I53" i="39"/>
  <c r="O53" i="39"/>
  <c r="O161" i="39"/>
  <c r="I161" i="39"/>
  <c r="O203" i="39"/>
  <c r="I203" i="39"/>
  <c r="O137" i="39"/>
  <c r="I137" i="39"/>
  <c r="O166" i="39"/>
  <c r="N167" i="39" s="1"/>
  <c r="I166" i="39"/>
  <c r="O197" i="39"/>
  <c r="I197" i="39"/>
  <c r="O40" i="39"/>
  <c r="N41" i="39" s="1"/>
  <c r="I40" i="39"/>
  <c r="O263" i="39"/>
  <c r="I263" i="39"/>
  <c r="I281" i="39"/>
  <c r="O281" i="39"/>
  <c r="I106" i="39"/>
  <c r="O106" i="39"/>
  <c r="N107" i="39" s="1"/>
  <c r="I83" i="39"/>
  <c r="O83" i="39"/>
  <c r="O251" i="39"/>
  <c r="I251" i="39"/>
  <c r="AM24" i="37"/>
  <c r="AU24" i="37" s="1"/>
  <c r="AJ26" i="37"/>
  <c r="BX26" i="37"/>
  <c r="AI26" i="37"/>
  <c r="AH26" i="37"/>
  <c r="BH26" i="37"/>
  <c r="AN26" i="37"/>
  <c r="AI278" i="36"/>
  <c r="AH278" i="36"/>
  <c r="AJ306" i="36"/>
  <c r="AI306" i="36"/>
  <c r="AI452" i="36"/>
  <c r="AH452" i="36"/>
  <c r="BX278" i="36"/>
  <c r="AN306" i="36"/>
  <c r="AN479" i="36"/>
  <c r="BB207" i="36"/>
  <c r="BD207" i="36"/>
  <c r="AG188" i="36"/>
  <c r="BG188" i="36"/>
  <c r="BA188" i="36" s="1"/>
  <c r="BD188" i="36" s="1"/>
  <c r="AY235" i="36"/>
  <c r="BE235" i="36" s="1"/>
  <c r="AN235" i="36"/>
  <c r="AH235" i="36"/>
  <c r="AY209" i="36"/>
  <c r="BE209" i="36" s="1"/>
  <c r="BD218" i="36"/>
  <c r="BB218" i="36"/>
  <c r="BD213" i="36"/>
  <c r="BB213" i="36"/>
  <c r="AG148" i="36"/>
  <c r="AR148" i="36" s="1"/>
  <c r="BG148" i="36"/>
  <c r="BA148" i="36" s="1"/>
  <c r="BD148" i="36" s="1"/>
  <c r="AH175" i="36"/>
  <c r="AN175" i="36"/>
  <c r="BX175" i="36"/>
  <c r="AI175" i="36"/>
  <c r="AJ175" i="36"/>
  <c r="BH175" i="36"/>
  <c r="AY156" i="36"/>
  <c r="BE156" i="36" s="1"/>
  <c r="BH157" i="36"/>
  <c r="AN157" i="36"/>
  <c r="BX157" i="36"/>
  <c r="AI157" i="36"/>
  <c r="AH157" i="36"/>
  <c r="AJ157" i="36"/>
  <c r="AG108" i="36"/>
  <c r="BG108" i="36"/>
  <c r="BA108" i="36" s="1"/>
  <c r="BD108" i="36" s="1"/>
  <c r="BD115" i="36"/>
  <c r="BB115" i="36"/>
  <c r="AY117" i="36"/>
  <c r="BE117" i="36" s="1"/>
  <c r="BX84" i="36"/>
  <c r="AI84" i="36"/>
  <c r="AJ84" i="36"/>
  <c r="BH84" i="36"/>
  <c r="AN84" i="36"/>
  <c r="AH84" i="36"/>
  <c r="AG68" i="36"/>
  <c r="BG68" i="36"/>
  <c r="BA68" i="36" s="1"/>
  <c r="BD68" i="36" s="1"/>
  <c r="BD314" i="36"/>
  <c r="BB314" i="36"/>
  <c r="BH457" i="36"/>
  <c r="AM457" i="36"/>
  <c r="AU457" i="36" s="1"/>
  <c r="BH354" i="36"/>
  <c r="AM354" i="36"/>
  <c r="AU394" i="36"/>
  <c r="AZ453" i="36"/>
  <c r="AY453" i="36"/>
  <c r="BE453" i="36" s="1"/>
  <c r="AU452" i="36"/>
  <c r="BH324" i="36"/>
  <c r="AN324" i="36"/>
  <c r="AH324" i="36"/>
  <c r="BX324" i="36"/>
  <c r="AI324" i="36"/>
  <c r="AJ324" i="36"/>
  <c r="BH402" i="36"/>
  <c r="AJ402" i="36"/>
  <c r="AN402" i="36"/>
  <c r="BX402" i="36"/>
  <c r="AH402" i="36"/>
  <c r="AI402" i="36"/>
  <c r="BH355" i="36"/>
  <c r="AM355" i="36"/>
  <c r="AU355" i="36" s="1"/>
  <c r="BH438" i="36"/>
  <c r="AM438" i="36"/>
  <c r="AU438" i="36" s="1"/>
  <c r="BH454" i="36"/>
  <c r="AM454" i="36"/>
  <c r="AU454" i="36" s="1"/>
  <c r="BH441" i="36"/>
  <c r="AM441" i="36"/>
  <c r="AU441" i="36" s="1"/>
  <c r="BH395" i="36"/>
  <c r="AM395" i="36"/>
  <c r="AH440" i="36"/>
  <c r="BX440" i="36"/>
  <c r="AI440" i="36"/>
  <c r="AN440" i="36"/>
  <c r="AJ440" i="36"/>
  <c r="AN482" i="36"/>
  <c r="BH482" i="36"/>
  <c r="BX482" i="36"/>
  <c r="AH482" i="36"/>
  <c r="AJ482" i="36"/>
  <c r="AI482" i="36"/>
  <c r="AU314" i="36"/>
  <c r="AZ447" i="36"/>
  <c r="AY447" i="36"/>
  <c r="BE447" i="36" s="1"/>
  <c r="BH356" i="36"/>
  <c r="AM356" i="36"/>
  <c r="BH446" i="36"/>
  <c r="AM446" i="36"/>
  <c r="AU446" i="36" s="1"/>
  <c r="BH315" i="36"/>
  <c r="AM315" i="36"/>
  <c r="AU315" i="36" s="1"/>
  <c r="BH317" i="36"/>
  <c r="AM317" i="36"/>
  <c r="AU317" i="36" s="1"/>
  <c r="AU442" i="36"/>
  <c r="BH316" i="36"/>
  <c r="AM316" i="36"/>
  <c r="AU316" i="36" s="1"/>
  <c r="BH439" i="36"/>
  <c r="AM439" i="36"/>
  <c r="AU439" i="36" s="1"/>
  <c r="AZ445" i="36"/>
  <c r="AY445" i="36"/>
  <c r="BE445" i="36" s="1"/>
  <c r="BH459" i="36"/>
  <c r="AM459" i="36"/>
  <c r="BH436" i="36"/>
  <c r="AM436" i="36"/>
  <c r="AU436" i="36" s="1"/>
  <c r="AN431" i="36"/>
  <c r="BH431" i="36"/>
  <c r="BX431" i="36"/>
  <c r="AH431" i="36"/>
  <c r="AI431" i="36"/>
  <c r="AJ431" i="36"/>
  <c r="AY132" i="36"/>
  <c r="BE132" i="36" s="1"/>
  <c r="BH135" i="36"/>
  <c r="BX135" i="36"/>
  <c r="AI135" i="36"/>
  <c r="AJ135" i="36"/>
  <c r="AH135" i="36"/>
  <c r="AN135" i="36"/>
  <c r="AY131" i="36"/>
  <c r="BE131" i="36" s="1"/>
  <c r="AJ471" i="37"/>
  <c r="AI471" i="37"/>
  <c r="BX471" i="37"/>
  <c r="BH471" i="37"/>
  <c r="AN471" i="37"/>
  <c r="AH471" i="37"/>
  <c r="AN397" i="37"/>
  <c r="AJ397" i="37"/>
  <c r="AI397" i="37"/>
  <c r="BX397" i="37"/>
  <c r="AH397" i="37"/>
  <c r="BH397" i="37"/>
  <c r="AN447" i="37"/>
  <c r="AI447" i="37"/>
  <c r="AH447" i="37"/>
  <c r="BX447" i="37"/>
  <c r="BH447" i="37"/>
  <c r="AJ447" i="37"/>
  <c r="AJ332" i="37"/>
  <c r="AI332" i="37"/>
  <c r="AN332" i="37"/>
  <c r="BH332" i="37"/>
  <c r="AH332" i="37"/>
  <c r="BX332" i="37"/>
  <c r="AN154" i="37"/>
  <c r="BX154" i="37"/>
  <c r="BH154" i="37"/>
  <c r="AJ154" i="37"/>
  <c r="AI154" i="37"/>
  <c r="AH154" i="37"/>
  <c r="AI232" i="37"/>
  <c r="AH232" i="37"/>
  <c r="BX232" i="37"/>
  <c r="BH232" i="37"/>
  <c r="AN232" i="37"/>
  <c r="AJ232" i="37"/>
  <c r="BH43" i="37"/>
  <c r="BX43" i="37"/>
  <c r="AI43" i="37"/>
  <c r="AJ43" i="37"/>
  <c r="AH43" i="37"/>
  <c r="AN43" i="37"/>
  <c r="AH288" i="37"/>
  <c r="AN288" i="37"/>
  <c r="BX288" i="37"/>
  <c r="AI288" i="37"/>
  <c r="AJ288" i="37"/>
  <c r="BH288" i="37"/>
  <c r="AN182" i="37"/>
  <c r="AJ182" i="37"/>
  <c r="AI182" i="37"/>
  <c r="AH182" i="37"/>
  <c r="BX182" i="37"/>
  <c r="BH182" i="37"/>
  <c r="AJ525" i="37"/>
  <c r="AH525" i="37"/>
  <c r="BX525" i="37"/>
  <c r="BH525" i="37"/>
  <c r="AI525" i="37"/>
  <c r="AN525" i="37"/>
  <c r="AN117" i="37"/>
  <c r="AH117" i="37"/>
  <c r="BX117" i="37"/>
  <c r="AJ117" i="37"/>
  <c r="AI117" i="37"/>
  <c r="BH117" i="37"/>
  <c r="AN196" i="37"/>
  <c r="BX196" i="37"/>
  <c r="BH196" i="37"/>
  <c r="AJ196" i="37"/>
  <c r="AI196" i="37"/>
  <c r="AH196" i="37"/>
  <c r="BX295" i="37"/>
  <c r="AJ295" i="37"/>
  <c r="AI295" i="37"/>
  <c r="BH295" i="37"/>
  <c r="AH295" i="37"/>
  <c r="AN295" i="37"/>
  <c r="AN261" i="37"/>
  <c r="BX261" i="37"/>
  <c r="BH261" i="37"/>
  <c r="AJ261" i="37"/>
  <c r="AI261" i="37"/>
  <c r="AH261" i="37"/>
  <c r="AJ347" i="37"/>
  <c r="AN347" i="37"/>
  <c r="BH347" i="37"/>
  <c r="BX347" i="37"/>
  <c r="AI347" i="37"/>
  <c r="AH347" i="37"/>
  <c r="AN231" i="37"/>
  <c r="BH231" i="37"/>
  <c r="AI231" i="37"/>
  <c r="BX231" i="37"/>
  <c r="AH231" i="37"/>
  <c r="AJ231" i="37"/>
  <c r="AH521" i="37"/>
  <c r="AN521" i="37"/>
  <c r="BH521" i="37"/>
  <c r="BX521" i="37"/>
  <c r="AJ521" i="37"/>
  <c r="AI521" i="37"/>
  <c r="BX328" i="37"/>
  <c r="AI328" i="37"/>
  <c r="AH328" i="37"/>
  <c r="AN328" i="37"/>
  <c r="BH328" i="37"/>
  <c r="AJ328" i="37"/>
  <c r="AN413" i="37"/>
  <c r="BH413" i="37"/>
  <c r="AH413" i="37"/>
  <c r="AJ413" i="37"/>
  <c r="AI413" i="37"/>
  <c r="BX413" i="37"/>
  <c r="BX357" i="37"/>
  <c r="AN357" i="37"/>
  <c r="AH357" i="37"/>
  <c r="AI357" i="37"/>
  <c r="BH357" i="37"/>
  <c r="AJ357" i="37"/>
  <c r="BH35" i="37"/>
  <c r="AN35" i="37"/>
  <c r="AJ35" i="37"/>
  <c r="AI35" i="37"/>
  <c r="BX35" i="37"/>
  <c r="AH35" i="37"/>
  <c r="AN259" i="37"/>
  <c r="BH259" i="37"/>
  <c r="AJ259" i="37"/>
  <c r="AI259" i="37"/>
  <c r="AH259" i="37"/>
  <c r="BX259" i="37"/>
  <c r="BH250" i="37"/>
  <c r="AI250" i="37"/>
  <c r="AN250" i="37"/>
  <c r="AJ250" i="37"/>
  <c r="BX250" i="37"/>
  <c r="AH250" i="37"/>
  <c r="AI77" i="37"/>
  <c r="AH77" i="37"/>
  <c r="BX77" i="37"/>
  <c r="AN77" i="37"/>
  <c r="AJ77" i="37"/>
  <c r="BH77" i="37"/>
  <c r="AN206" i="37"/>
  <c r="AJ206" i="37"/>
  <c r="AI206" i="37"/>
  <c r="AH206" i="37"/>
  <c r="BH206" i="37"/>
  <c r="BX206" i="37"/>
  <c r="BX268" i="37"/>
  <c r="AH268" i="37"/>
  <c r="AJ268" i="37"/>
  <c r="AI268" i="37"/>
  <c r="BH268" i="37"/>
  <c r="AN268" i="37"/>
  <c r="BH355" i="37"/>
  <c r="BX355" i="37"/>
  <c r="AN355" i="37"/>
  <c r="AJ355" i="37"/>
  <c r="AI355" i="37"/>
  <c r="AH355" i="37"/>
  <c r="AN454" i="37"/>
  <c r="BX454" i="37"/>
  <c r="BH454" i="37"/>
  <c r="AJ454" i="37"/>
  <c r="AI454" i="37"/>
  <c r="AH454" i="37"/>
  <c r="AJ474" i="37"/>
  <c r="AN474" i="37"/>
  <c r="BH474" i="37"/>
  <c r="BX474" i="37"/>
  <c r="AI474" i="37"/>
  <c r="AH474" i="37"/>
  <c r="AH402" i="37"/>
  <c r="AN402" i="37"/>
  <c r="BX402" i="37"/>
  <c r="BH402" i="37"/>
  <c r="AI402" i="37"/>
  <c r="AJ402" i="37"/>
  <c r="BX476" i="37"/>
  <c r="AN476" i="37"/>
  <c r="AI476" i="37"/>
  <c r="AH476" i="37"/>
  <c r="BH476" i="37"/>
  <c r="AJ476" i="37"/>
  <c r="AJ217" i="37"/>
  <c r="BX217" i="37"/>
  <c r="AN217" i="37"/>
  <c r="AI217" i="37"/>
  <c r="BH217" i="37"/>
  <c r="AH217" i="37"/>
  <c r="AJ446" i="37"/>
  <c r="BX446" i="37"/>
  <c r="AH446" i="37"/>
  <c r="AN446" i="37"/>
  <c r="AI446" i="37"/>
  <c r="BH446" i="37"/>
  <c r="BH172" i="37"/>
  <c r="BX172" i="37"/>
  <c r="AI172" i="37"/>
  <c r="AH172" i="37"/>
  <c r="AN172" i="37"/>
  <c r="AJ172" i="37"/>
  <c r="AH352" i="37"/>
  <c r="BX352" i="37"/>
  <c r="AN352" i="37"/>
  <c r="AI352" i="37"/>
  <c r="BH352" i="37"/>
  <c r="AJ352" i="37"/>
  <c r="AI425" i="37"/>
  <c r="AH425" i="37"/>
  <c r="BX425" i="37"/>
  <c r="AN425" i="37"/>
  <c r="BH425" i="37"/>
  <c r="AJ425" i="37"/>
  <c r="AI70" i="37"/>
  <c r="AH70" i="37"/>
  <c r="AN70" i="37"/>
  <c r="BX70" i="37"/>
  <c r="BH70" i="37"/>
  <c r="AJ70" i="37"/>
  <c r="BH46" i="37"/>
  <c r="AH46" i="37"/>
  <c r="AN46" i="37"/>
  <c r="AJ46" i="37"/>
  <c r="AI46" i="37"/>
  <c r="BX46" i="37"/>
  <c r="AJ181" i="37"/>
  <c r="AI181" i="37"/>
  <c r="AH181" i="37"/>
  <c r="AN181" i="37"/>
  <c r="BH181" i="37"/>
  <c r="BX181" i="37"/>
  <c r="AI528" i="37"/>
  <c r="AJ528" i="37"/>
  <c r="BX528" i="37"/>
  <c r="AN528" i="37"/>
  <c r="BH528" i="37"/>
  <c r="AH528" i="37"/>
  <c r="BX284" i="37"/>
  <c r="AI284" i="37"/>
  <c r="AH284" i="37"/>
  <c r="AN284" i="37"/>
  <c r="BH284" i="37"/>
  <c r="AJ284" i="37"/>
  <c r="AN365" i="37"/>
  <c r="BH365" i="37"/>
  <c r="BX365" i="37"/>
  <c r="AI365" i="37"/>
  <c r="AH365" i="37"/>
  <c r="AJ365" i="37"/>
  <c r="BX507" i="37"/>
  <c r="AJ507" i="37"/>
  <c r="AN507" i="37"/>
  <c r="BH507" i="37"/>
  <c r="AI507" i="37"/>
  <c r="AH507" i="37"/>
  <c r="BH307" i="37"/>
  <c r="AN307" i="37"/>
  <c r="AI307" i="37"/>
  <c r="AH307" i="37"/>
  <c r="BX307" i="37"/>
  <c r="AJ307" i="37"/>
  <c r="AI301" i="37"/>
  <c r="AN301" i="37"/>
  <c r="BH301" i="37"/>
  <c r="AJ301" i="37"/>
  <c r="AH301" i="37"/>
  <c r="BX301" i="37"/>
  <c r="BX271" i="37"/>
  <c r="BH271" i="37"/>
  <c r="AH271" i="37"/>
  <c r="AN271" i="37"/>
  <c r="AJ271" i="37"/>
  <c r="AI271" i="37"/>
  <c r="BH258" i="37"/>
  <c r="AN258" i="37"/>
  <c r="BX258" i="37"/>
  <c r="AJ258" i="37"/>
  <c r="AI258" i="37"/>
  <c r="AH258" i="37"/>
  <c r="AH293" i="37"/>
  <c r="AI293" i="37"/>
  <c r="BH293" i="37"/>
  <c r="BX293" i="37"/>
  <c r="AN293" i="37"/>
  <c r="AJ293" i="37"/>
  <c r="BH37" i="37"/>
  <c r="AN37" i="37"/>
  <c r="AH37" i="37"/>
  <c r="BX37" i="37"/>
  <c r="AI37" i="37"/>
  <c r="AJ37" i="37"/>
  <c r="BX285" i="37"/>
  <c r="BH285" i="37"/>
  <c r="AI285" i="37"/>
  <c r="AH285" i="37"/>
  <c r="AN285" i="37"/>
  <c r="AJ285" i="37"/>
  <c r="BH45" i="37"/>
  <c r="AN45" i="37"/>
  <c r="AJ45" i="37"/>
  <c r="AH45" i="37"/>
  <c r="BX45" i="37"/>
  <c r="AI45" i="37"/>
  <c r="AI254" i="37"/>
  <c r="AH254" i="37"/>
  <c r="AN254" i="37"/>
  <c r="AJ254" i="37"/>
  <c r="BX254" i="37"/>
  <c r="BH254" i="37"/>
  <c r="AN495" i="37"/>
  <c r="BH495" i="37"/>
  <c r="BX495" i="37"/>
  <c r="AJ495" i="37"/>
  <c r="AI495" i="37"/>
  <c r="AH495" i="37"/>
  <c r="BX441" i="37"/>
  <c r="AJ441" i="37"/>
  <c r="AI441" i="37"/>
  <c r="AH441" i="37"/>
  <c r="AN441" i="37"/>
  <c r="BH441" i="37"/>
  <c r="BX311" i="37"/>
  <c r="AJ311" i="37"/>
  <c r="AN311" i="37"/>
  <c r="BH311" i="37"/>
  <c r="AI311" i="37"/>
  <c r="AH311" i="37"/>
  <c r="AN156" i="37"/>
  <c r="BX156" i="37"/>
  <c r="AJ156" i="37"/>
  <c r="AI156" i="37"/>
  <c r="AH156" i="37"/>
  <c r="BH156" i="37"/>
  <c r="AH499" i="37"/>
  <c r="AJ499" i="37"/>
  <c r="AN499" i="37"/>
  <c r="BX499" i="37"/>
  <c r="BH499" i="37"/>
  <c r="AI499" i="37"/>
  <c r="AJ462" i="37"/>
  <c r="AI462" i="37"/>
  <c r="AN462" i="37"/>
  <c r="BH462" i="37"/>
  <c r="AH462" i="37"/>
  <c r="BX462" i="37"/>
  <c r="BX539" i="37"/>
  <c r="AN539" i="37"/>
  <c r="AH539" i="37"/>
  <c r="AJ539" i="37"/>
  <c r="AI539" i="37"/>
  <c r="BH539" i="37"/>
  <c r="AI23" i="37"/>
  <c r="AH23" i="37"/>
  <c r="BX23" i="37"/>
  <c r="AN23" i="37"/>
  <c r="AJ23" i="37"/>
  <c r="AN398" i="37"/>
  <c r="AJ398" i="37"/>
  <c r="AI398" i="37"/>
  <c r="AH398" i="37"/>
  <c r="BX398" i="37"/>
  <c r="BH398" i="37"/>
  <c r="AN166" i="37"/>
  <c r="AJ166" i="37"/>
  <c r="AI166" i="37"/>
  <c r="AH166" i="37"/>
  <c r="BX166" i="37"/>
  <c r="BH166" i="37"/>
  <c r="BH415" i="37"/>
  <c r="AN415" i="37"/>
  <c r="BX415" i="37"/>
  <c r="AI415" i="37"/>
  <c r="AJ415" i="37"/>
  <c r="AH415" i="37"/>
  <c r="AI109" i="37"/>
  <c r="AH109" i="37"/>
  <c r="BX109" i="37"/>
  <c r="AJ109" i="37"/>
  <c r="AN109" i="37"/>
  <c r="BH109" i="37"/>
  <c r="AJ294" i="37"/>
  <c r="BX294" i="37"/>
  <c r="AH294" i="37"/>
  <c r="BH294" i="37"/>
  <c r="AN294" i="37"/>
  <c r="AI294" i="37"/>
  <c r="BX252" i="37"/>
  <c r="AN252" i="37"/>
  <c r="BH252" i="37"/>
  <c r="AJ252" i="37"/>
  <c r="AI252" i="37"/>
  <c r="AH252" i="37"/>
  <c r="AI449" i="37"/>
  <c r="AJ449" i="37"/>
  <c r="AH449" i="37"/>
  <c r="BX449" i="37"/>
  <c r="BH449" i="37"/>
  <c r="AN449" i="37"/>
  <c r="AJ364" i="37"/>
  <c r="AI364" i="37"/>
  <c r="BX364" i="37"/>
  <c r="AH364" i="37"/>
  <c r="AN364" i="37"/>
  <c r="BH364" i="37"/>
  <c r="BH511" i="37"/>
  <c r="BX511" i="37"/>
  <c r="AH511" i="37"/>
  <c r="AN511" i="37"/>
  <c r="AJ511" i="37"/>
  <c r="AI511" i="37"/>
  <c r="AJ516" i="37"/>
  <c r="BX516" i="37"/>
  <c r="AI516" i="37"/>
  <c r="AH516" i="37"/>
  <c r="AN516" i="37"/>
  <c r="BH516" i="37"/>
  <c r="BX223" i="37"/>
  <c r="AH223" i="37"/>
  <c r="AN223" i="37"/>
  <c r="BH223" i="37"/>
  <c r="AJ223" i="37"/>
  <c r="AI223" i="37"/>
  <c r="AN189" i="37"/>
  <c r="AI189" i="37"/>
  <c r="AH189" i="37"/>
  <c r="BH189" i="37"/>
  <c r="AJ189" i="37"/>
  <c r="BX189" i="37"/>
  <c r="AN141" i="37"/>
  <c r="AJ141" i="37"/>
  <c r="AI141" i="37"/>
  <c r="AH141" i="37"/>
  <c r="BX141" i="37"/>
  <c r="BH141" i="37"/>
  <c r="BX391" i="37"/>
  <c r="BH391" i="37"/>
  <c r="AJ391" i="37"/>
  <c r="AH391" i="37"/>
  <c r="AI391" i="37"/>
  <c r="AN391" i="37"/>
  <c r="AI399" i="37"/>
  <c r="AH399" i="37"/>
  <c r="BX399" i="37"/>
  <c r="BH399" i="37"/>
  <c r="AN399" i="37"/>
  <c r="AJ399" i="37"/>
  <c r="AJ269" i="37"/>
  <c r="AI269" i="37"/>
  <c r="AN269" i="37"/>
  <c r="BX269" i="37"/>
  <c r="AH269" i="37"/>
  <c r="BH269" i="37"/>
  <c r="AJ458" i="37"/>
  <c r="AI458" i="37"/>
  <c r="BH458" i="37"/>
  <c r="BX458" i="37"/>
  <c r="AH458" i="37"/>
  <c r="AN458" i="37"/>
  <c r="AH515" i="37"/>
  <c r="BX515" i="37"/>
  <c r="BH515" i="37"/>
  <c r="AN515" i="37"/>
  <c r="AI515" i="37"/>
  <c r="AJ515" i="37"/>
  <c r="AH452" i="37"/>
  <c r="AN452" i="37"/>
  <c r="AI452" i="37"/>
  <c r="BX452" i="37"/>
  <c r="AJ452" i="37"/>
  <c r="BH452" i="37"/>
  <c r="BB210" i="36"/>
  <c r="BD210" i="36"/>
  <c r="BB25" i="36"/>
  <c r="BD25" i="36"/>
  <c r="BB206" i="36"/>
  <c r="BD206" i="36"/>
  <c r="AH353" i="36"/>
  <c r="AI353" i="36"/>
  <c r="AN353" i="36"/>
  <c r="AJ353" i="36"/>
  <c r="BH353" i="36"/>
  <c r="BX353" i="36"/>
  <c r="BH417" i="36"/>
  <c r="AN417" i="36"/>
  <c r="AH417" i="36"/>
  <c r="AI417" i="36"/>
  <c r="AJ417" i="36"/>
  <c r="BX417" i="36"/>
  <c r="AN75" i="36"/>
  <c r="AJ75" i="36"/>
  <c r="AH75" i="36"/>
  <c r="AI75" i="36"/>
  <c r="BX75" i="36"/>
  <c r="AN183" i="36"/>
  <c r="AH183" i="36"/>
  <c r="AI183" i="36"/>
  <c r="AJ183" i="36"/>
  <c r="BH183" i="36"/>
  <c r="BX183" i="36"/>
  <c r="BH37" i="36"/>
  <c r="AN37" i="36"/>
  <c r="AH37" i="36"/>
  <c r="AJ37" i="36"/>
  <c r="AI37" i="36"/>
  <c r="BX37" i="36"/>
  <c r="AY124" i="36"/>
  <c r="BE124" i="36" s="1"/>
  <c r="AI113" i="36"/>
  <c r="BX113" i="36"/>
  <c r="AJ113" i="36"/>
  <c r="AH113" i="36"/>
  <c r="AN113" i="36"/>
  <c r="AH461" i="36"/>
  <c r="AI461" i="36"/>
  <c r="AJ461" i="36"/>
  <c r="AN461" i="36"/>
  <c r="BX461" i="36"/>
  <c r="BH461" i="36"/>
  <c r="AY88" i="36"/>
  <c r="BE88" i="36" s="1"/>
  <c r="AJ101" i="36"/>
  <c r="AH101" i="36"/>
  <c r="AI101" i="36"/>
  <c r="BX101" i="36"/>
  <c r="BH101" i="36"/>
  <c r="AN101" i="36"/>
  <c r="AH81" i="36"/>
  <c r="BX81" i="36"/>
  <c r="AJ81" i="36"/>
  <c r="AN81" i="36"/>
  <c r="AI81" i="36"/>
  <c r="BH81" i="36"/>
  <c r="AI409" i="36"/>
  <c r="BH409" i="36"/>
  <c r="AJ409" i="36"/>
  <c r="BX409" i="36"/>
  <c r="AH409" i="36"/>
  <c r="AN409" i="36"/>
  <c r="AJ234" i="36"/>
  <c r="BH234" i="36"/>
  <c r="AN234" i="36"/>
  <c r="AH234" i="36"/>
  <c r="AI234" i="36"/>
  <c r="BX234" i="36"/>
  <c r="AN71" i="36"/>
  <c r="BX71" i="36"/>
  <c r="BH71" i="36"/>
  <c r="AH71" i="36"/>
  <c r="AI71" i="36"/>
  <c r="AJ71" i="36"/>
  <c r="AY35" i="36"/>
  <c r="BE35" i="36" s="1"/>
  <c r="AJ294" i="36"/>
  <c r="AN294" i="36"/>
  <c r="BX294" i="36"/>
  <c r="BH294" i="36"/>
  <c r="AH294" i="36"/>
  <c r="AI294" i="36"/>
  <c r="BH380" i="36"/>
  <c r="AH380" i="36"/>
  <c r="AI380" i="36"/>
  <c r="BX380" i="36"/>
  <c r="AJ380" i="36"/>
  <c r="AN380" i="36"/>
  <c r="BX194" i="36"/>
  <c r="AH194" i="36"/>
  <c r="AN194" i="36"/>
  <c r="AJ194" i="36"/>
  <c r="AI194" i="36"/>
  <c r="AN471" i="36"/>
  <c r="AH471" i="36"/>
  <c r="BX471" i="36"/>
  <c r="AJ471" i="36"/>
  <c r="BH471" i="36"/>
  <c r="AI471" i="36"/>
  <c r="AY91" i="36"/>
  <c r="BE91" i="36" s="1"/>
  <c r="AH204" i="36"/>
  <c r="BX204" i="36"/>
  <c r="AN204" i="36"/>
  <c r="AJ204" i="36"/>
  <c r="AI204" i="36"/>
  <c r="AN339" i="36"/>
  <c r="BX339" i="36"/>
  <c r="AH339" i="36"/>
  <c r="AI339" i="36"/>
  <c r="AJ339" i="36"/>
  <c r="BH339" i="36"/>
  <c r="BX458" i="36"/>
  <c r="AN458" i="36"/>
  <c r="AI458" i="36"/>
  <c r="AJ458" i="36"/>
  <c r="AH458" i="36"/>
  <c r="AH392" i="36"/>
  <c r="AI392" i="36"/>
  <c r="AN392" i="36"/>
  <c r="AJ392" i="36"/>
  <c r="BH392" i="36"/>
  <c r="BX392" i="36"/>
  <c r="AY244" i="36"/>
  <c r="BE244" i="36" s="1"/>
  <c r="AN403" i="36"/>
  <c r="BX403" i="36"/>
  <c r="BH403" i="36"/>
  <c r="AH403" i="36"/>
  <c r="AI403" i="36"/>
  <c r="AJ403" i="36"/>
  <c r="AN323" i="36"/>
  <c r="BX323" i="36"/>
  <c r="AI323" i="36"/>
  <c r="AJ323" i="36"/>
  <c r="BH323" i="36"/>
  <c r="AH323" i="36"/>
  <c r="AY247" i="36"/>
  <c r="BE247" i="36" s="1"/>
  <c r="AN462" i="36"/>
  <c r="BH462" i="36"/>
  <c r="BX462" i="36"/>
  <c r="AH462" i="36"/>
  <c r="AI462" i="36"/>
  <c r="AJ462" i="36"/>
  <c r="AH185" i="36"/>
  <c r="AI185" i="36"/>
  <c r="BH185" i="36"/>
  <c r="BX185" i="36"/>
  <c r="AJ185" i="36"/>
  <c r="AN185" i="36"/>
  <c r="AI241" i="36"/>
  <c r="AN241" i="36"/>
  <c r="BH241" i="36"/>
  <c r="AH241" i="36"/>
  <c r="AJ241" i="36"/>
  <c r="BX241" i="36"/>
  <c r="AN546" i="36"/>
  <c r="BX546" i="36"/>
  <c r="BH546" i="36"/>
  <c r="AJ546" i="36"/>
  <c r="AH546" i="36"/>
  <c r="AI546" i="36"/>
  <c r="BX77" i="36"/>
  <c r="AH77" i="36"/>
  <c r="AJ77" i="36"/>
  <c r="AN77" i="36"/>
  <c r="AI77" i="36"/>
  <c r="BH77" i="36"/>
  <c r="BX336" i="36"/>
  <c r="AI336" i="36"/>
  <c r="BH336" i="36"/>
  <c r="AN336" i="36"/>
  <c r="AH336" i="36"/>
  <c r="AJ336" i="36"/>
  <c r="BH74" i="36"/>
  <c r="AM74" i="36"/>
  <c r="AH54" i="36"/>
  <c r="AI54" i="36"/>
  <c r="AN54" i="36"/>
  <c r="BX54" i="36"/>
  <c r="BH54" i="36"/>
  <c r="AJ54" i="36"/>
  <c r="AI309" i="36"/>
  <c r="AJ309" i="36"/>
  <c r="AN309" i="36"/>
  <c r="BH309" i="36"/>
  <c r="BX309" i="36"/>
  <c r="AH309" i="36"/>
  <c r="AH359" i="36"/>
  <c r="AI359" i="36"/>
  <c r="AN359" i="36"/>
  <c r="BH359" i="36"/>
  <c r="BX359" i="36"/>
  <c r="AJ359" i="36"/>
  <c r="AF30" i="36"/>
  <c r="AL30" i="36" s="1" a="1"/>
  <c r="AL30" i="36" s="1"/>
  <c r="AN396" i="36"/>
  <c r="BX396" i="36"/>
  <c r="AJ396" i="36"/>
  <c r="AI396" i="36"/>
  <c r="AH396" i="36"/>
  <c r="AN539" i="36"/>
  <c r="BX539" i="36"/>
  <c r="AJ539" i="36"/>
  <c r="AH539" i="36"/>
  <c r="BH539" i="36"/>
  <c r="AI539" i="36"/>
  <c r="AY85" i="36"/>
  <c r="BE85" i="36" s="1"/>
  <c r="BH195" i="36"/>
  <c r="AM195" i="36"/>
  <c r="AI199" i="36"/>
  <c r="AJ199" i="36"/>
  <c r="AH199" i="36"/>
  <c r="AN199" i="36"/>
  <c r="BX199" i="36"/>
  <c r="AY47" i="36"/>
  <c r="BE47" i="36" s="1"/>
  <c r="BX162" i="36"/>
  <c r="AJ162" i="36"/>
  <c r="AN162" i="36"/>
  <c r="AH162" i="36"/>
  <c r="AI162" i="36"/>
  <c r="BH162" i="36"/>
  <c r="BH391" i="36"/>
  <c r="AH391" i="36"/>
  <c r="BX391" i="36"/>
  <c r="AN391" i="36"/>
  <c r="AI391" i="36"/>
  <c r="AJ391" i="36"/>
  <c r="AN307" i="36"/>
  <c r="BX307" i="36"/>
  <c r="AH307" i="36"/>
  <c r="AI307" i="36"/>
  <c r="AJ307" i="36"/>
  <c r="BH307" i="36"/>
  <c r="AI282" i="36"/>
  <c r="AJ282" i="36"/>
  <c r="BH282" i="36"/>
  <c r="AH282" i="36"/>
  <c r="AN282" i="36"/>
  <c r="BX282" i="36"/>
  <c r="BX298" i="36"/>
  <c r="AH298" i="36"/>
  <c r="AI298" i="36"/>
  <c r="AN298" i="36"/>
  <c r="AJ298" i="36"/>
  <c r="BH298" i="36"/>
  <c r="BX102" i="36"/>
  <c r="AJ102" i="36"/>
  <c r="AH102" i="36"/>
  <c r="AI102" i="36"/>
  <c r="BH102" i="36"/>
  <c r="AN102" i="36"/>
  <c r="BX520" i="36"/>
  <c r="AI520" i="36"/>
  <c r="BH520" i="36"/>
  <c r="AJ520" i="36"/>
  <c r="AN520" i="36"/>
  <c r="AH520" i="36"/>
  <c r="AY246" i="36"/>
  <c r="BE246" i="36" s="1"/>
  <c r="AF114" i="36"/>
  <c r="AL114" i="36" s="1" a="1"/>
  <c r="AL114" i="36" s="1"/>
  <c r="AI405" i="36"/>
  <c r="AJ405" i="36"/>
  <c r="BX405" i="36"/>
  <c r="AN405" i="36"/>
  <c r="AH405" i="36"/>
  <c r="BH405" i="36"/>
  <c r="AI426" i="36"/>
  <c r="AJ426" i="36"/>
  <c r="AN426" i="36"/>
  <c r="BX426" i="36"/>
  <c r="AH426" i="36"/>
  <c r="BH426" i="36"/>
  <c r="BX432" i="36"/>
  <c r="AI432" i="36"/>
  <c r="AJ432" i="36"/>
  <c r="AH432" i="36"/>
  <c r="BH432" i="36"/>
  <c r="AN432" i="36"/>
  <c r="AY236" i="36"/>
  <c r="BE236" i="36" s="1"/>
  <c r="AF91" i="36"/>
  <c r="AL91" i="36" s="1" a="1"/>
  <c r="AL91" i="36" s="1"/>
  <c r="AH285" i="36"/>
  <c r="BH285" i="36"/>
  <c r="AI285" i="36"/>
  <c r="AJ285" i="36"/>
  <c r="AN285" i="36"/>
  <c r="BX285" i="36"/>
  <c r="AN219" i="36"/>
  <c r="AH219" i="36"/>
  <c r="AI219" i="36"/>
  <c r="AJ219" i="36"/>
  <c r="BH219" i="36"/>
  <c r="BX219" i="36"/>
  <c r="AH39" i="36"/>
  <c r="AI39" i="36"/>
  <c r="BH39" i="36"/>
  <c r="AN39" i="36"/>
  <c r="BX39" i="36"/>
  <c r="AJ39" i="36"/>
  <c r="AH472" i="36"/>
  <c r="AI472" i="36"/>
  <c r="AN472" i="36"/>
  <c r="AJ472" i="36"/>
  <c r="BH472" i="36"/>
  <c r="BX472" i="36"/>
  <c r="BX257" i="36"/>
  <c r="AH257" i="36"/>
  <c r="AI257" i="36"/>
  <c r="AN257" i="36"/>
  <c r="AJ257" i="36"/>
  <c r="BH257" i="36"/>
  <c r="BH72" i="36"/>
  <c r="AM72" i="36"/>
  <c r="AU72" i="36" s="1"/>
  <c r="AY33" i="36"/>
  <c r="BE33" i="36" s="1"/>
  <c r="AJ187" i="36"/>
  <c r="BX187" i="36"/>
  <c r="BH187" i="36"/>
  <c r="AH187" i="36"/>
  <c r="AI187" i="36"/>
  <c r="AN187" i="36"/>
  <c r="AN192" i="36"/>
  <c r="BX192" i="36"/>
  <c r="AH192" i="36"/>
  <c r="AI192" i="36"/>
  <c r="BH192" i="36"/>
  <c r="AJ192" i="36"/>
  <c r="AH178" i="36"/>
  <c r="AN178" i="36"/>
  <c r="BH178" i="36"/>
  <c r="BX178" i="36"/>
  <c r="AI178" i="36"/>
  <c r="AJ178" i="36"/>
  <c r="BD30" i="36"/>
  <c r="AY134" i="36"/>
  <c r="BE134" i="36" s="1"/>
  <c r="BX99" i="36"/>
  <c r="AH99" i="36"/>
  <c r="AI99" i="36"/>
  <c r="AN99" i="36"/>
  <c r="BH99" i="36"/>
  <c r="AJ99" i="36"/>
  <c r="BX496" i="36"/>
  <c r="BH496" i="36"/>
  <c r="AI496" i="36"/>
  <c r="AJ496" i="36"/>
  <c r="AH496" i="36"/>
  <c r="AN496" i="36"/>
  <c r="AY165" i="36"/>
  <c r="BE165" i="36" s="1"/>
  <c r="BH196" i="36"/>
  <c r="AM196" i="36"/>
  <c r="AY87" i="36"/>
  <c r="BE87" i="36" s="1"/>
  <c r="AH212" i="36"/>
  <c r="AN212" i="36"/>
  <c r="BX212" i="36"/>
  <c r="AI212" i="36"/>
  <c r="AJ212" i="36"/>
  <c r="AH443" i="36"/>
  <c r="AN443" i="36"/>
  <c r="AI443" i="36"/>
  <c r="BX443" i="36"/>
  <c r="AJ443" i="36"/>
  <c r="BH443" i="36"/>
  <c r="AH146" i="36"/>
  <c r="AN146" i="36"/>
  <c r="BH146" i="36"/>
  <c r="BX146" i="36"/>
  <c r="AI146" i="36"/>
  <c r="AJ146" i="36"/>
  <c r="BX154" i="36"/>
  <c r="AI154" i="36"/>
  <c r="AH154" i="36"/>
  <c r="AJ154" i="36"/>
  <c r="AN154" i="36"/>
  <c r="BX198" i="36"/>
  <c r="AI198" i="36"/>
  <c r="AH198" i="36"/>
  <c r="AN198" i="36"/>
  <c r="AJ198" i="36"/>
  <c r="AI228" i="36"/>
  <c r="AN228" i="36"/>
  <c r="AH228" i="36"/>
  <c r="AJ228" i="36"/>
  <c r="BH228" i="36"/>
  <c r="BX228" i="36"/>
  <c r="AY170" i="36"/>
  <c r="BE170" i="36" s="1"/>
  <c r="AN23" i="36"/>
  <c r="AI23" i="36"/>
  <c r="AJ23" i="36"/>
  <c r="BX23" i="36"/>
  <c r="AH23" i="36"/>
  <c r="AI280" i="36"/>
  <c r="AJ280" i="36"/>
  <c r="BH280" i="36"/>
  <c r="AN280" i="36"/>
  <c r="AH280" i="36"/>
  <c r="BX280" i="36"/>
  <c r="BD29" i="36"/>
  <c r="BX320" i="36"/>
  <c r="BH320" i="36"/>
  <c r="AN320" i="36"/>
  <c r="AI320" i="36"/>
  <c r="AJ320" i="36"/>
  <c r="AH320" i="36"/>
  <c r="AY51" i="36"/>
  <c r="BE51" i="36" s="1"/>
  <c r="AJ193" i="36"/>
  <c r="BX193" i="36"/>
  <c r="AN193" i="36"/>
  <c r="AH193" i="36"/>
  <c r="AI193" i="36"/>
  <c r="AF51" i="36"/>
  <c r="AL51" i="36" s="1" a="1"/>
  <c r="AL51" i="36" s="1"/>
  <c r="AF88" i="36"/>
  <c r="AL88" i="36" s="1" a="1"/>
  <c r="AL88" i="36" s="1"/>
  <c r="AH423" i="36"/>
  <c r="AI423" i="36"/>
  <c r="AJ423" i="36"/>
  <c r="BX423" i="36"/>
  <c r="AN423" i="36"/>
  <c r="BH423" i="36"/>
  <c r="BD216" i="36"/>
  <c r="AY237" i="36"/>
  <c r="BE237" i="36" s="1"/>
  <c r="AN169" i="36"/>
  <c r="BX169" i="36"/>
  <c r="AH169" i="36"/>
  <c r="BH169" i="36"/>
  <c r="AI169" i="36"/>
  <c r="AJ169" i="36"/>
  <c r="BH28" i="36"/>
  <c r="AM28" i="36"/>
  <c r="AJ203" i="36"/>
  <c r="AI203" i="36"/>
  <c r="BX203" i="36"/>
  <c r="AH203" i="36"/>
  <c r="AN203" i="36"/>
  <c r="AF237" i="36"/>
  <c r="AL237" i="36" s="1" a="1"/>
  <c r="AL237" i="36" s="1"/>
  <c r="AN435" i="36"/>
  <c r="BX435" i="36"/>
  <c r="AH435" i="36"/>
  <c r="AI435" i="36"/>
  <c r="AJ435" i="36"/>
  <c r="AY240" i="36"/>
  <c r="BE240" i="36" s="1"/>
  <c r="BH63" i="36"/>
  <c r="AH63" i="36"/>
  <c r="AN63" i="36"/>
  <c r="BX63" i="36"/>
  <c r="AJ63" i="36"/>
  <c r="AI63" i="36"/>
  <c r="BX448" i="36"/>
  <c r="AI448" i="36"/>
  <c r="AJ448" i="36"/>
  <c r="AH448" i="36"/>
  <c r="AN448" i="36"/>
  <c r="AN249" i="36"/>
  <c r="BH249" i="36"/>
  <c r="BX249" i="36"/>
  <c r="AH249" i="36"/>
  <c r="AJ249" i="36"/>
  <c r="AI249" i="36"/>
  <c r="AJ128" i="36"/>
  <c r="BH128" i="36"/>
  <c r="AN521" i="36"/>
  <c r="BX521" i="36"/>
  <c r="BH521" i="36"/>
  <c r="AI521" i="36"/>
  <c r="AH521" i="36"/>
  <c r="AJ521" i="36"/>
  <c r="AJ205" i="36"/>
  <c r="AH205" i="36"/>
  <c r="AI205" i="36"/>
  <c r="AN205" i="36"/>
  <c r="BX205" i="36"/>
  <c r="BX152" i="36"/>
  <c r="AN152" i="36"/>
  <c r="AJ152" i="36"/>
  <c r="AH152" i="36"/>
  <c r="AI152" i="36"/>
  <c r="AH301" i="36"/>
  <c r="AI301" i="36"/>
  <c r="AN301" i="36"/>
  <c r="BX301" i="36"/>
  <c r="AJ301" i="36"/>
  <c r="BH301" i="36"/>
  <c r="AH76" i="36"/>
  <c r="BX76" i="36"/>
  <c r="AN76" i="36"/>
  <c r="AI76" i="36"/>
  <c r="AJ76" i="36"/>
  <c r="AN337" i="36"/>
  <c r="AH337" i="36"/>
  <c r="BX337" i="36"/>
  <c r="AJ337" i="36"/>
  <c r="AI337" i="36"/>
  <c r="BH337" i="36"/>
  <c r="BH548" i="36"/>
  <c r="AN548" i="36"/>
  <c r="AI548" i="36"/>
  <c r="AJ548" i="36"/>
  <c r="AH548" i="36"/>
  <c r="BX548" i="36"/>
  <c r="BH295" i="36"/>
  <c r="AN295" i="36"/>
  <c r="AH295" i="36"/>
  <c r="AI295" i="36"/>
  <c r="AJ295" i="36"/>
  <c r="BX295" i="36"/>
  <c r="AF47" i="36"/>
  <c r="AL47" i="36" s="1" a="1"/>
  <c r="AL47" i="36" s="1"/>
  <c r="AF247" i="36"/>
  <c r="AL247" i="36" s="1" a="1"/>
  <c r="AL247" i="36" s="1"/>
  <c r="AF165" i="36"/>
  <c r="AL165" i="36" s="1" a="1"/>
  <c r="AL165" i="36" s="1"/>
  <c r="AY129" i="36"/>
  <c r="BE129" i="36" s="1"/>
  <c r="BH27" i="36"/>
  <c r="AM27" i="36"/>
  <c r="AI215" i="36"/>
  <c r="BX215" i="36"/>
  <c r="AN215" i="36"/>
  <c r="AH215" i="36"/>
  <c r="AJ215" i="36"/>
  <c r="AY94" i="36"/>
  <c r="BE94" i="36" s="1"/>
  <c r="AJ302" i="36"/>
  <c r="BH302" i="36"/>
  <c r="AI302" i="36"/>
  <c r="AH302" i="36"/>
  <c r="BX302" i="36"/>
  <c r="AN302" i="36"/>
  <c r="BH332" i="36"/>
  <c r="AN332" i="36"/>
  <c r="AH332" i="36"/>
  <c r="AJ332" i="36"/>
  <c r="BX332" i="36"/>
  <c r="AI332" i="36"/>
  <c r="AN484" i="36"/>
  <c r="AI484" i="36"/>
  <c r="AJ484" i="36"/>
  <c r="BX484" i="36"/>
  <c r="BH484" i="36"/>
  <c r="AH484" i="36"/>
  <c r="BX512" i="36"/>
  <c r="AH512" i="36"/>
  <c r="AJ512" i="36"/>
  <c r="AI512" i="36"/>
  <c r="BH512" i="36"/>
  <c r="AN512" i="36"/>
  <c r="AI242" i="36"/>
  <c r="AH242" i="36"/>
  <c r="BH242" i="36"/>
  <c r="AY125" i="36"/>
  <c r="BE125" i="36" s="1"/>
  <c r="AH500" i="36"/>
  <c r="AI500" i="36"/>
  <c r="AN500" i="36"/>
  <c r="BH500" i="36"/>
  <c r="AJ500" i="36"/>
  <c r="BX500" i="36"/>
  <c r="AY65" i="36"/>
  <c r="BE65" i="36" s="1"/>
  <c r="AN119" i="36"/>
  <c r="AJ119" i="36"/>
  <c r="BX119" i="36"/>
  <c r="AH119" i="36"/>
  <c r="AI119" i="36"/>
  <c r="BH119" i="36"/>
  <c r="AN256" i="36"/>
  <c r="BH256" i="36"/>
  <c r="BX256" i="36"/>
  <c r="AI256" i="36"/>
  <c r="AJ256" i="36"/>
  <c r="AH256" i="36"/>
  <c r="BX197" i="36"/>
  <c r="AN197" i="36"/>
  <c r="AH197" i="36"/>
  <c r="AI197" i="36"/>
  <c r="AJ197" i="36"/>
  <c r="AN350" i="36"/>
  <c r="AH350" i="36"/>
  <c r="BX350" i="36"/>
  <c r="AJ350" i="36"/>
  <c r="BH350" i="36"/>
  <c r="AI350" i="36"/>
  <c r="AY53" i="36"/>
  <c r="BE53" i="36" s="1"/>
  <c r="AY50" i="36"/>
  <c r="BE50" i="36" s="1"/>
  <c r="AY133" i="36"/>
  <c r="BE133" i="36" s="1"/>
  <c r="AF218" i="36"/>
  <c r="AL218" i="36" s="1" a="1"/>
  <c r="AL218" i="36" s="1"/>
  <c r="AY245" i="36"/>
  <c r="BE245" i="36" s="1"/>
  <c r="AI153" i="36"/>
  <c r="AJ153" i="36"/>
  <c r="AN153" i="36"/>
  <c r="BX153" i="36"/>
  <c r="AH153" i="36"/>
  <c r="AN217" i="36"/>
  <c r="AH217" i="36"/>
  <c r="BX217" i="36"/>
  <c r="AI217" i="36"/>
  <c r="AJ217" i="36"/>
  <c r="BX273" i="36"/>
  <c r="AN273" i="36"/>
  <c r="AH273" i="36"/>
  <c r="BH273" i="36"/>
  <c r="AI273" i="36"/>
  <c r="AJ273" i="36"/>
  <c r="AN374" i="36"/>
  <c r="BH374" i="36"/>
  <c r="AH374" i="36"/>
  <c r="AI374" i="36"/>
  <c r="AJ374" i="36"/>
  <c r="BX374" i="36"/>
  <c r="AY48" i="36"/>
  <c r="BE48" i="36" s="1"/>
  <c r="AF244" i="36"/>
  <c r="AL244" i="36" s="1" a="1"/>
  <c r="AL244" i="36" s="1"/>
  <c r="AY145" i="36"/>
  <c r="BE145" i="36" s="1"/>
  <c r="AF213" i="36"/>
  <c r="AL213" i="36" s="1" a="1"/>
  <c r="AL213" i="36" s="1"/>
  <c r="BX480" i="36"/>
  <c r="AN480" i="36"/>
  <c r="AI480" i="36"/>
  <c r="BH480" i="36"/>
  <c r="AH480" i="36"/>
  <c r="AJ480" i="36"/>
  <c r="AY233" i="36"/>
  <c r="BE233" i="36" s="1"/>
  <c r="AI437" i="36"/>
  <c r="AJ437" i="36"/>
  <c r="BX437" i="36"/>
  <c r="AN437" i="36"/>
  <c r="AH437" i="36"/>
  <c r="BH184" i="36"/>
  <c r="AI184" i="36"/>
  <c r="AJ184" i="36"/>
  <c r="AH184" i="36"/>
  <c r="AN184" i="36"/>
  <c r="BX184" i="36"/>
  <c r="AN112" i="36"/>
  <c r="AH112" i="36"/>
  <c r="AI112" i="36"/>
  <c r="AJ112" i="36"/>
  <c r="BX112" i="36"/>
  <c r="AH424" i="36"/>
  <c r="AI424" i="36"/>
  <c r="AJ424" i="36"/>
  <c r="BH424" i="36"/>
  <c r="AN424" i="36"/>
  <c r="BX424" i="36"/>
  <c r="AH251" i="36"/>
  <c r="AJ251" i="36"/>
  <c r="AN251" i="36"/>
  <c r="AI251" i="36"/>
  <c r="BH251" i="36"/>
  <c r="BX251" i="36"/>
  <c r="AF210" i="36"/>
  <c r="AL210" i="36" s="1" a="1"/>
  <c r="AL210" i="36" s="1"/>
  <c r="AF87" i="36"/>
  <c r="AL87" i="36" s="1" a="1"/>
  <c r="AL87" i="36" s="1"/>
  <c r="BH465" i="36"/>
  <c r="BX465" i="36"/>
  <c r="AN465" i="36"/>
  <c r="AJ465" i="36"/>
  <c r="AH465" i="36"/>
  <c r="AI465" i="36"/>
  <c r="AY45" i="36"/>
  <c r="BE45" i="36" s="1"/>
  <c r="AY130" i="36"/>
  <c r="BE130" i="36" s="1"/>
  <c r="AN371" i="36"/>
  <c r="BX371" i="36"/>
  <c r="AH371" i="36"/>
  <c r="AI371" i="36"/>
  <c r="BH371" i="36"/>
  <c r="AJ371" i="36"/>
  <c r="AF129" i="36"/>
  <c r="AL129" i="36" s="1" a="1"/>
  <c r="AL129" i="36" s="1"/>
  <c r="AN3" i="22"/>
  <c r="BL3" i="15"/>
  <c r="AM5" i="22"/>
  <c r="AM4" i="22"/>
  <c r="AM3" i="22"/>
  <c r="AM4" i="21"/>
  <c r="AM5" i="21"/>
  <c r="AM3" i="21"/>
  <c r="AN3" i="20"/>
  <c r="AM5" i="20"/>
  <c r="AM4" i="20"/>
  <c r="AM3" i="20"/>
  <c r="BL5" i="15"/>
  <c r="BL4" i="15"/>
  <c r="BM3" i="15"/>
  <c r="DN4" i="13"/>
  <c r="DN5" i="13"/>
  <c r="DO3" i="13"/>
  <c r="DN3" i="13"/>
  <c r="L2" i="2"/>
  <c r="L1" i="2"/>
  <c r="J2" i="2"/>
  <c r="J1" i="2"/>
  <c r="H2" i="2"/>
  <c r="H1" i="2"/>
  <c r="F2" i="2"/>
  <c r="D2" i="2"/>
  <c r="B2" i="2"/>
  <c r="F1" i="2"/>
  <c r="D1" i="2"/>
  <c r="B1" i="2"/>
  <c r="L431" i="40" l="1"/>
  <c r="AN186" i="36"/>
  <c r="AH186" i="36"/>
  <c r="AI186" i="36"/>
  <c r="BX155" i="36"/>
  <c r="BX186" i="36"/>
  <c r="AM24" i="36"/>
  <c r="AU24" i="36" s="1"/>
  <c r="AY24" i="36" s="1"/>
  <c r="BE24" i="36" s="1"/>
  <c r="AN242" i="36"/>
  <c r="AH115" i="36"/>
  <c r="AI155" i="36"/>
  <c r="AN155" i="36"/>
  <c r="AH155" i="36"/>
  <c r="AN26" i="36"/>
  <c r="BX26" i="36"/>
  <c r="AJ242" i="36"/>
  <c r="AJ186" i="36"/>
  <c r="BX242" i="36"/>
  <c r="AN115" i="36"/>
  <c r="BH26" i="36"/>
  <c r="AU26" i="36" s="1"/>
  <c r="AJ26" i="36"/>
  <c r="AJ155" i="36"/>
  <c r="AI26" i="36"/>
  <c r="AN24" i="36"/>
  <c r="AH128" i="36"/>
  <c r="AH24" i="36"/>
  <c r="AH26" i="36"/>
  <c r="AN207" i="36"/>
  <c r="AJ207" i="36"/>
  <c r="AJ174" i="36"/>
  <c r="AN128" i="36"/>
  <c r="AJ200" i="36"/>
  <c r="BX174" i="36"/>
  <c r="AM155" i="36"/>
  <c r="AU155" i="36" s="1"/>
  <c r="AV155" i="36" s="1"/>
  <c r="AZ155" i="36" s="1"/>
  <c r="AH207" i="36"/>
  <c r="AI200" i="36"/>
  <c r="AI207" i="36"/>
  <c r="BX128" i="36"/>
  <c r="BX200" i="36"/>
  <c r="AN174" i="36"/>
  <c r="AN200" i="36"/>
  <c r="BX207" i="36"/>
  <c r="AH200" i="36"/>
  <c r="AH174" i="36"/>
  <c r="AN45" i="36"/>
  <c r="AH45" i="36"/>
  <c r="AJ45" i="36"/>
  <c r="BX45" i="36"/>
  <c r="AI174" i="36"/>
  <c r="AI45" i="36"/>
  <c r="AI128" i="36"/>
  <c r="AN229" i="36"/>
  <c r="BX239" i="36"/>
  <c r="AJ229" i="36"/>
  <c r="AF148" i="36"/>
  <c r="AL148" i="36" s="1" a="1"/>
  <c r="AL148" i="36" s="1"/>
  <c r="BH148" i="36" s="1"/>
  <c r="AJ115" i="36"/>
  <c r="AI115" i="36"/>
  <c r="BX115" i="36"/>
  <c r="AH124" i="36"/>
  <c r="AJ124" i="36"/>
  <c r="BX94" i="36"/>
  <c r="AI209" i="36"/>
  <c r="BX246" i="36"/>
  <c r="AJ239" i="36"/>
  <c r="AN239" i="36"/>
  <c r="BX235" i="36"/>
  <c r="AI239" i="36"/>
  <c r="BX209" i="36"/>
  <c r="AN206" i="36"/>
  <c r="AI235" i="36"/>
  <c r="AH239" i="36"/>
  <c r="AJ235" i="36"/>
  <c r="AN131" i="36"/>
  <c r="AH131" i="36"/>
  <c r="BX124" i="36"/>
  <c r="AJ25" i="36"/>
  <c r="AN236" i="36"/>
  <c r="AI131" i="36"/>
  <c r="AH209" i="36"/>
  <c r="AJ236" i="36"/>
  <c r="AJ131" i="36"/>
  <c r="AN209" i="36"/>
  <c r="AJ132" i="36"/>
  <c r="AI92" i="36"/>
  <c r="AH170" i="36"/>
  <c r="AN124" i="36"/>
  <c r="AN92" i="36"/>
  <c r="AJ125" i="36"/>
  <c r="AH229" i="36"/>
  <c r="BX229" i="36"/>
  <c r="AH132" i="36"/>
  <c r="AJ85" i="36"/>
  <c r="AH92" i="36"/>
  <c r="BX125" i="36"/>
  <c r="AH206" i="36"/>
  <c r="BX170" i="36"/>
  <c r="AJ92" i="36"/>
  <c r="AJ211" i="36"/>
  <c r="AN246" i="36"/>
  <c r="AH117" i="36"/>
  <c r="AN125" i="36"/>
  <c r="AI125" i="36"/>
  <c r="AI170" i="36"/>
  <c r="AI124" i="36"/>
  <c r="BX92" i="36"/>
  <c r="BX29" i="36"/>
  <c r="AN117" i="36"/>
  <c r="AI229" i="36"/>
  <c r="BX53" i="36"/>
  <c r="AN53" i="36"/>
  <c r="AI53" i="36"/>
  <c r="AJ53" i="36"/>
  <c r="AN29" i="36"/>
  <c r="AI236" i="36"/>
  <c r="AI29" i="36"/>
  <c r="BX25" i="36"/>
  <c r="AH29" i="36"/>
  <c r="AH25" i="36"/>
  <c r="AN65" i="36"/>
  <c r="AI134" i="36"/>
  <c r="AN133" i="36"/>
  <c r="AJ65" i="36"/>
  <c r="AH233" i="36"/>
  <c r="AN145" i="36"/>
  <c r="AI33" i="36"/>
  <c r="AN134" i="36"/>
  <c r="AI94" i="36"/>
  <c r="AH65" i="36"/>
  <c r="AI25" i="36"/>
  <c r="BX132" i="36"/>
  <c r="AJ240" i="36"/>
  <c r="AI240" i="36"/>
  <c r="AJ233" i="36"/>
  <c r="AL222" i="36" a="1"/>
  <c r="AL222" i="36" s="1"/>
  <c r="BH222" i="36" s="1"/>
  <c r="AJ222" i="36"/>
  <c r="AN222" i="36"/>
  <c r="AI222" i="36"/>
  <c r="AH222" i="36"/>
  <c r="BX222" i="36"/>
  <c r="AH145" i="36"/>
  <c r="AL106" i="36" a="1"/>
  <c r="AL106" i="36" s="1"/>
  <c r="BH106" i="36" s="1"/>
  <c r="BX106" i="36"/>
  <c r="AI106" i="36"/>
  <c r="AH106" i="36"/>
  <c r="AJ106" i="36"/>
  <c r="AN106" i="36"/>
  <c r="BX145" i="36"/>
  <c r="AH33" i="36"/>
  <c r="AH134" i="36"/>
  <c r="AI65" i="36"/>
  <c r="BX233" i="36"/>
  <c r="BX131" i="36"/>
  <c r="AL66" i="36" a="1"/>
  <c r="AL66" i="36" s="1"/>
  <c r="BH66" i="36" s="1"/>
  <c r="AJ66" i="36"/>
  <c r="BX66" i="36"/>
  <c r="AH66" i="36"/>
  <c r="AN66" i="36"/>
  <c r="AI66" i="36"/>
  <c r="AN240" i="36"/>
  <c r="AH240" i="36"/>
  <c r="AI133" i="36"/>
  <c r="BX65" i="36"/>
  <c r="AJ246" i="36"/>
  <c r="BX240" i="36"/>
  <c r="AH133" i="36"/>
  <c r="AI246" i="36"/>
  <c r="BX133" i="36"/>
  <c r="AI233" i="36"/>
  <c r="AJ145" i="36"/>
  <c r="AJ134" i="36"/>
  <c r="BX236" i="36"/>
  <c r="AN233" i="36"/>
  <c r="AI132" i="36"/>
  <c r="AJ117" i="36"/>
  <c r="AN25" i="36"/>
  <c r="AJ29" i="36"/>
  <c r="AJ133" i="36"/>
  <c r="AN170" i="36"/>
  <c r="AI145" i="36"/>
  <c r="BX211" i="36"/>
  <c r="AH236" i="36"/>
  <c r="AH125" i="36"/>
  <c r="AN132" i="36"/>
  <c r="AI117" i="36"/>
  <c r="AL24" i="37" a="1"/>
  <c r="AL24" i="37" s="1"/>
  <c r="BH24" i="37" s="1"/>
  <c r="BX24" i="37"/>
  <c r="AJ24" i="37"/>
  <c r="AI24" i="37"/>
  <c r="AH24" i="37"/>
  <c r="AN24" i="37"/>
  <c r="AN85" i="36"/>
  <c r="AU195" i="36"/>
  <c r="AY195" i="36" s="1"/>
  <c r="BE195" i="36" s="1"/>
  <c r="AH53" i="36"/>
  <c r="BX117" i="36"/>
  <c r="AN73" i="36"/>
  <c r="AH73" i="36"/>
  <c r="AI35" i="36"/>
  <c r="AN211" i="36"/>
  <c r="AJ73" i="36"/>
  <c r="AF108" i="36"/>
  <c r="AL108" i="36" s="1" a="1"/>
  <c r="AL108" i="36" s="1"/>
  <c r="BH108" i="36" s="1"/>
  <c r="AR108" i="36"/>
  <c r="AJ209" i="36"/>
  <c r="BX243" i="36"/>
  <c r="AJ170" i="36"/>
  <c r="AH35" i="36"/>
  <c r="AJ206" i="36"/>
  <c r="AN50" i="36"/>
  <c r="AI211" i="36"/>
  <c r="AI73" i="36"/>
  <c r="AJ94" i="36"/>
  <c r="AH246" i="36"/>
  <c r="AN243" i="36"/>
  <c r="AL86" i="36" a="1"/>
  <c r="AL86" i="36" s="1"/>
  <c r="BH86" i="36" s="1"/>
  <c r="AJ86" i="36"/>
  <c r="AH86" i="36"/>
  <c r="AN86" i="36"/>
  <c r="AI86" i="36"/>
  <c r="BX86" i="36"/>
  <c r="AJ130" i="36"/>
  <c r="AN35" i="36"/>
  <c r="AU196" i="36"/>
  <c r="AY196" i="36" s="1"/>
  <c r="BE196" i="36" s="1"/>
  <c r="AI206" i="36"/>
  <c r="BX50" i="36"/>
  <c r="AH211" i="36"/>
  <c r="BX73" i="36"/>
  <c r="AN94" i="36"/>
  <c r="AI216" i="36"/>
  <c r="AF188" i="36"/>
  <c r="AL188" i="36" s="1" a="1"/>
  <c r="AL188" i="36" s="1"/>
  <c r="BH188" i="36" s="1"/>
  <c r="AR188" i="36"/>
  <c r="AH130" i="36"/>
  <c r="BX35" i="36"/>
  <c r="AI48" i="36"/>
  <c r="AI50" i="36"/>
  <c r="AN245" i="36"/>
  <c r="AH216" i="36"/>
  <c r="AH243" i="36"/>
  <c r="AN130" i="36"/>
  <c r="AJ35" i="36"/>
  <c r="BX206" i="36"/>
  <c r="AH50" i="36"/>
  <c r="BX245" i="36"/>
  <c r="AJ48" i="36"/>
  <c r="AH94" i="36"/>
  <c r="AJ216" i="36"/>
  <c r="AJ156" i="36"/>
  <c r="AJ243" i="36"/>
  <c r="AI130" i="36"/>
  <c r="AN33" i="36"/>
  <c r="AI245" i="36"/>
  <c r="BX48" i="36"/>
  <c r="BX216" i="36"/>
  <c r="AI156" i="36"/>
  <c r="AJ50" i="36"/>
  <c r="AH245" i="36"/>
  <c r="AN48" i="36"/>
  <c r="AN216" i="36"/>
  <c r="AH156" i="36"/>
  <c r="BX85" i="36"/>
  <c r="AI243" i="36"/>
  <c r="BX130" i="36"/>
  <c r="AH85" i="36"/>
  <c r="AJ33" i="36"/>
  <c r="BX156" i="36"/>
  <c r="BH201" i="36"/>
  <c r="AM201" i="36"/>
  <c r="AF68" i="36"/>
  <c r="AL68" i="36" s="1" a="1"/>
  <c r="AL68" i="36" s="1"/>
  <c r="BH68" i="36" s="1"/>
  <c r="AR68" i="36"/>
  <c r="AI85" i="36"/>
  <c r="BX33" i="36"/>
  <c r="BX134" i="36"/>
  <c r="AJ245" i="36"/>
  <c r="AH48" i="36"/>
  <c r="AN156" i="36"/>
  <c r="BX95" i="36"/>
  <c r="AH95" i="36"/>
  <c r="AN95" i="36"/>
  <c r="AI95" i="36"/>
  <c r="BH95" i="36"/>
  <c r="AJ95" i="36"/>
  <c r="I59" i="39"/>
  <c r="O59" i="39"/>
  <c r="I36" i="39"/>
  <c r="O167" i="39"/>
  <c r="I167" i="39"/>
  <c r="O41" i="39"/>
  <c r="I41" i="39"/>
  <c r="J31" i="39"/>
  <c r="O107" i="39"/>
  <c r="I107" i="39"/>
  <c r="I233" i="39"/>
  <c r="O233" i="39"/>
  <c r="O299" i="39"/>
  <c r="I299" i="39"/>
  <c r="I125" i="39"/>
  <c r="O125" i="39"/>
  <c r="O155" i="39"/>
  <c r="I155" i="39"/>
  <c r="BH23" i="37"/>
  <c r="AM23" i="37"/>
  <c r="AU23" i="37" s="1"/>
  <c r="AZ24" i="37"/>
  <c r="AY24" i="37"/>
  <c r="BE24" i="37" s="1"/>
  <c r="BH207" i="36"/>
  <c r="AM207" i="36"/>
  <c r="AY188" i="36"/>
  <c r="BE188" i="36" s="1"/>
  <c r="AH148" i="36"/>
  <c r="BX148" i="36"/>
  <c r="AY148" i="36"/>
  <c r="BE148" i="36" s="1"/>
  <c r="BH115" i="36"/>
  <c r="AM115" i="36"/>
  <c r="AY108" i="36"/>
  <c r="BE108" i="36" s="1"/>
  <c r="AY68" i="36"/>
  <c r="BE68" i="36" s="1"/>
  <c r="BH76" i="36"/>
  <c r="AM76" i="36"/>
  <c r="AU74" i="36"/>
  <c r="AY74" i="36" s="1"/>
  <c r="BE74" i="36" s="1"/>
  <c r="AU27" i="36"/>
  <c r="AU28" i="36"/>
  <c r="AZ317" i="36"/>
  <c r="AY317" i="36"/>
  <c r="BE317" i="36" s="1"/>
  <c r="AZ355" i="36"/>
  <c r="AY355" i="36"/>
  <c r="BE355" i="36" s="1"/>
  <c r="AZ315" i="36"/>
  <c r="AY315" i="36"/>
  <c r="BE315" i="36" s="1"/>
  <c r="AZ394" i="36"/>
  <c r="AY394" i="36"/>
  <c r="BE394" i="36" s="1"/>
  <c r="AZ441" i="36"/>
  <c r="AY441" i="36"/>
  <c r="BE441" i="36" s="1"/>
  <c r="AZ454" i="36"/>
  <c r="AY454" i="36"/>
  <c r="BE454" i="36" s="1"/>
  <c r="AU354" i="36"/>
  <c r="AZ439" i="36"/>
  <c r="AY439" i="36"/>
  <c r="BE439" i="36" s="1"/>
  <c r="AZ452" i="36"/>
  <c r="AY452" i="36"/>
  <c r="BE452" i="36" s="1"/>
  <c r="BH458" i="36"/>
  <c r="AM458" i="36"/>
  <c r="AU458" i="36" s="1"/>
  <c r="AZ436" i="36"/>
  <c r="AY436" i="36"/>
  <c r="BE436" i="36" s="1"/>
  <c r="AZ446" i="36"/>
  <c r="AY446" i="36"/>
  <c r="BE446" i="36" s="1"/>
  <c r="BH448" i="36"/>
  <c r="AM448" i="36"/>
  <c r="AZ457" i="36"/>
  <c r="AY457" i="36"/>
  <c r="BE457" i="36" s="1"/>
  <c r="AZ316" i="36"/>
  <c r="AY316" i="36"/>
  <c r="BE316" i="36" s="1"/>
  <c r="AZ442" i="36"/>
  <c r="AY442" i="36"/>
  <c r="BE442" i="36" s="1"/>
  <c r="BH396" i="36"/>
  <c r="AM396" i="36"/>
  <c r="AU396" i="36" s="1"/>
  <c r="AU459" i="36"/>
  <c r="AU356" i="36"/>
  <c r="BH437" i="36"/>
  <c r="AM437" i="36"/>
  <c r="AZ314" i="36"/>
  <c r="AY314" i="36"/>
  <c r="BE314" i="36" s="1"/>
  <c r="BH440" i="36"/>
  <c r="AM440" i="36"/>
  <c r="AU440" i="36" s="1"/>
  <c r="AZ438" i="36"/>
  <c r="AY438" i="36"/>
  <c r="BE438" i="36" s="1"/>
  <c r="BH435" i="36"/>
  <c r="AM435" i="36"/>
  <c r="AU435" i="36" s="1"/>
  <c r="AU395" i="36"/>
  <c r="AH237" i="36"/>
  <c r="AI237" i="36"/>
  <c r="AJ237" i="36"/>
  <c r="AN237" i="36"/>
  <c r="BX237" i="36"/>
  <c r="BH237" i="36"/>
  <c r="BH215" i="36"/>
  <c r="AM215" i="36"/>
  <c r="AU215" i="36" s="1"/>
  <c r="BH203" i="36"/>
  <c r="AM203" i="36"/>
  <c r="AU203" i="36" s="1"/>
  <c r="BH244" i="36"/>
  <c r="AH244" i="36"/>
  <c r="AI244" i="36"/>
  <c r="BX244" i="36"/>
  <c r="AJ244" i="36"/>
  <c r="AN244" i="36"/>
  <c r="BH216" i="36"/>
  <c r="AM216" i="36"/>
  <c r="BH205" i="36"/>
  <c r="AM205" i="36"/>
  <c r="BH200" i="36"/>
  <c r="AM200" i="36"/>
  <c r="AJ114" i="36"/>
  <c r="AN114" i="36"/>
  <c r="BX114" i="36"/>
  <c r="AH114" i="36"/>
  <c r="AI114" i="36"/>
  <c r="BH73" i="36"/>
  <c r="AM73" i="36"/>
  <c r="AU73" i="36" s="1"/>
  <c r="AJ213" i="36"/>
  <c r="BX213" i="36"/>
  <c r="AH213" i="36"/>
  <c r="AI213" i="36"/>
  <c r="AN213" i="36"/>
  <c r="AI218" i="36"/>
  <c r="AJ218" i="36"/>
  <c r="BX218" i="36"/>
  <c r="AH218" i="36"/>
  <c r="AN218" i="36"/>
  <c r="BH206" i="36"/>
  <c r="AM206" i="36"/>
  <c r="BH112" i="36"/>
  <c r="AM112" i="36"/>
  <c r="AU112" i="36" s="1"/>
  <c r="BH88" i="36"/>
  <c r="AH88" i="36"/>
  <c r="AI88" i="36"/>
  <c r="AN88" i="36"/>
  <c r="AJ88" i="36"/>
  <c r="BX88" i="36"/>
  <c r="BH217" i="36"/>
  <c r="AM217" i="36"/>
  <c r="BH165" i="36"/>
  <c r="AH165" i="36"/>
  <c r="AI165" i="36"/>
  <c r="AJ165" i="36"/>
  <c r="AN165" i="36"/>
  <c r="BX165" i="36"/>
  <c r="AH51" i="36"/>
  <c r="BH51" i="36"/>
  <c r="AJ51" i="36"/>
  <c r="AN51" i="36"/>
  <c r="AI51" i="36"/>
  <c r="BX51" i="36"/>
  <c r="BH204" i="36"/>
  <c r="AM204" i="36"/>
  <c r="AU204" i="36" s="1"/>
  <c r="AN87" i="36"/>
  <c r="AH87" i="36"/>
  <c r="AI87" i="36"/>
  <c r="BH87" i="36"/>
  <c r="AJ87" i="36"/>
  <c r="BX87" i="36"/>
  <c r="BH153" i="36"/>
  <c r="AM153" i="36"/>
  <c r="BH247" i="36"/>
  <c r="BX247" i="36"/>
  <c r="AJ247" i="36"/>
  <c r="AN247" i="36"/>
  <c r="AH247" i="36"/>
  <c r="AI247" i="36"/>
  <c r="BH198" i="36"/>
  <c r="AM198" i="36"/>
  <c r="AU198" i="36" s="1"/>
  <c r="BH199" i="36"/>
  <c r="AM199" i="36"/>
  <c r="AN30" i="36"/>
  <c r="BX30" i="36"/>
  <c r="AH30" i="36"/>
  <c r="AI30" i="36"/>
  <c r="AJ30" i="36"/>
  <c r="BH194" i="36"/>
  <c r="AM194" i="36"/>
  <c r="AM113" i="36"/>
  <c r="BH113" i="36"/>
  <c r="BH212" i="36"/>
  <c r="AM212" i="36"/>
  <c r="AU212" i="36" s="1"/>
  <c r="BH25" i="36"/>
  <c r="AM25" i="36"/>
  <c r="AM152" i="36"/>
  <c r="BH152" i="36"/>
  <c r="BH211" i="36"/>
  <c r="AM211" i="36"/>
  <c r="BH129" i="36"/>
  <c r="AN129" i="36"/>
  <c r="AH129" i="36"/>
  <c r="AI129" i="36"/>
  <c r="BX129" i="36"/>
  <c r="AJ129" i="36"/>
  <c r="AJ210" i="36"/>
  <c r="AN210" i="36"/>
  <c r="AI210" i="36"/>
  <c r="AH210" i="36"/>
  <c r="BX210" i="36"/>
  <c r="BH47" i="36"/>
  <c r="BX47" i="36"/>
  <c r="AH47" i="36"/>
  <c r="AI47" i="36"/>
  <c r="AN47" i="36"/>
  <c r="AJ47" i="36"/>
  <c r="BH75" i="36"/>
  <c r="AM75" i="36"/>
  <c r="AU75" i="36" s="1"/>
  <c r="AZ72" i="36"/>
  <c r="BD72" i="36"/>
  <c r="AY72" i="36"/>
  <c r="BE72" i="36" s="1"/>
  <c r="BH197" i="36"/>
  <c r="AM197" i="36"/>
  <c r="AU197" i="36" s="1"/>
  <c r="BH154" i="36"/>
  <c r="AM154" i="36"/>
  <c r="AU154" i="36" s="1"/>
  <c r="BH193" i="36"/>
  <c r="AM193" i="36"/>
  <c r="AU193" i="36" s="1"/>
  <c r="BH23" i="36"/>
  <c r="AM23" i="36"/>
  <c r="BH91" i="36"/>
  <c r="AJ91" i="36"/>
  <c r="AN91" i="36"/>
  <c r="BX91" i="36"/>
  <c r="AH91" i="36"/>
  <c r="AI91" i="36"/>
  <c r="BH29" i="36"/>
  <c r="AM29" i="36"/>
  <c r="L432" i="40" l="1"/>
  <c r="AU194" i="36"/>
  <c r="AW155" i="36" a="1"/>
  <c r="AW155" i="36" s="1"/>
  <c r="AH68" i="36"/>
  <c r="AY155" i="36"/>
  <c r="BE155" i="36" s="1"/>
  <c r="AN148" i="36"/>
  <c r="AJ148" i="36"/>
  <c r="AU25" i="36"/>
  <c r="AU207" i="36"/>
  <c r="AV207" i="36" s="1"/>
  <c r="AZ207" i="36" s="1"/>
  <c r="AI148" i="36"/>
  <c r="AU205" i="36"/>
  <c r="AW205" i="36" s="1" a="1"/>
  <c r="AW205" i="36" s="1"/>
  <c r="AU76" i="36"/>
  <c r="AV76" i="36" s="1"/>
  <c r="AZ76" i="36" s="1"/>
  <c r="AU206" i="36"/>
  <c r="AY206" i="36" s="1"/>
  <c r="BE206" i="36" s="1"/>
  <c r="AU201" i="36"/>
  <c r="AW201" i="36" s="1" a="1"/>
  <c r="AW201" i="36" s="1"/>
  <c r="AV24" i="36"/>
  <c r="AZ24" i="36" s="1"/>
  <c r="AW24" i="36" a="1"/>
  <c r="AW24" i="36" s="1"/>
  <c r="AU216" i="36"/>
  <c r="AW216" i="36" s="1" a="1"/>
  <c r="AW216" i="36" s="1"/>
  <c r="AU29" i="36"/>
  <c r="AV29" i="36" s="1"/>
  <c r="AZ29" i="36" s="1"/>
  <c r="AJ188" i="36"/>
  <c r="AI188" i="36"/>
  <c r="AV198" i="36"/>
  <c r="AZ198" i="36" s="1"/>
  <c r="AW198" i="36" a="1"/>
  <c r="AW198" i="36" s="1"/>
  <c r="AV197" i="36"/>
  <c r="AW197" i="36" a="1"/>
  <c r="AW197" i="36" s="1"/>
  <c r="AV73" i="36"/>
  <c r="AZ73" i="36" s="1"/>
  <c r="AW73" i="36" a="1"/>
  <c r="AW73" i="36" s="1"/>
  <c r="AH108" i="36"/>
  <c r="AW27" i="36" a="1"/>
  <c r="AW27" i="36" s="1"/>
  <c r="AV27" i="36"/>
  <c r="AZ27" i="36" s="1"/>
  <c r="AJ108" i="36"/>
  <c r="BX188" i="36"/>
  <c r="AW25" i="36" a="1"/>
  <c r="AW25" i="36" s="1"/>
  <c r="AV25" i="36"/>
  <c r="AZ25" i="36" s="1"/>
  <c r="AV212" i="36"/>
  <c r="AZ212" i="36" s="1"/>
  <c r="AW212" i="36" a="1"/>
  <c r="AW212" i="36" s="1"/>
  <c r="AV26" i="36"/>
  <c r="AZ26" i="36" s="1"/>
  <c r="AW26" i="36" a="1"/>
  <c r="AW26" i="36" s="1"/>
  <c r="AV28" i="36"/>
  <c r="AZ28" i="36" s="1"/>
  <c r="AW28" i="36" a="1"/>
  <c r="AW28" i="36" s="1"/>
  <c r="AV75" i="36"/>
  <c r="AZ75" i="36" s="1"/>
  <c r="AW75" i="36" a="1"/>
  <c r="AW75" i="36" s="1"/>
  <c r="AN108" i="36"/>
  <c r="AH188" i="36"/>
  <c r="AI108" i="36"/>
  <c r="AN188" i="36"/>
  <c r="AV201" i="36"/>
  <c r="AZ201" i="36" s="1"/>
  <c r="AY201" i="36"/>
  <c r="BE201" i="36" s="1"/>
  <c r="AN68" i="36"/>
  <c r="AW154" i="36" a="1"/>
  <c r="AW154" i="36" s="1"/>
  <c r="AV154" i="36"/>
  <c r="AZ154" i="36" s="1"/>
  <c r="AW204" i="36" a="1"/>
  <c r="AW204" i="36" s="1"/>
  <c r="AV204" i="36"/>
  <c r="AZ204" i="36" s="1"/>
  <c r="AW194" i="36" a="1"/>
  <c r="AW194" i="36" s="1"/>
  <c r="AV194" i="36"/>
  <c r="AZ194" i="36" s="1"/>
  <c r="BD74" i="36"/>
  <c r="AV74" i="36"/>
  <c r="AZ74" i="36" s="1"/>
  <c r="AW74" i="36" a="1"/>
  <c r="AW74" i="36" s="1"/>
  <c r="AU200" i="36"/>
  <c r="AY200" i="36" s="1"/>
  <c r="BE200" i="36" s="1"/>
  <c r="AY26" i="36"/>
  <c r="BE26" i="36" s="1"/>
  <c r="AJ68" i="36"/>
  <c r="AV195" i="36"/>
  <c r="AZ195" i="36" s="1"/>
  <c r="AW195" i="36" a="1"/>
  <c r="AW195" i="36" s="1"/>
  <c r="AV205" i="36"/>
  <c r="AZ205" i="36" s="1"/>
  <c r="AW196" i="36" a="1"/>
  <c r="AW196" i="36" s="1"/>
  <c r="AV196" i="36"/>
  <c r="AZ196" i="36" s="1"/>
  <c r="BX68" i="36"/>
  <c r="BX108" i="36"/>
  <c r="AU211" i="36"/>
  <c r="AI68" i="36"/>
  <c r="I48" i="39"/>
  <c r="I60" i="39" s="1"/>
  <c r="J33" i="39" s="1"/>
  <c r="B31" i="39"/>
  <c r="H31" i="39"/>
  <c r="G31" i="39"/>
  <c r="BD23" i="37"/>
  <c r="AY23" i="37"/>
  <c r="BE23" i="37" s="1"/>
  <c r="AY28" i="36"/>
  <c r="BE28" i="36" s="1"/>
  <c r="AY27" i="36"/>
  <c r="BE27" i="36" s="1"/>
  <c r="BH218" i="36"/>
  <c r="AM218" i="36"/>
  <c r="BH213" i="36"/>
  <c r="AM213" i="36"/>
  <c r="AU115" i="36"/>
  <c r="AU153" i="36"/>
  <c r="AZ458" i="36"/>
  <c r="AY458" i="36"/>
  <c r="BE458" i="36" s="1"/>
  <c r="AZ356" i="36"/>
  <c r="AY356" i="36"/>
  <c r="BE356" i="36" s="1"/>
  <c r="AZ396" i="36"/>
  <c r="AY396" i="36"/>
  <c r="BE396" i="36" s="1"/>
  <c r="AZ459" i="36"/>
  <c r="AY459" i="36"/>
  <c r="BE459" i="36" s="1"/>
  <c r="AZ435" i="36"/>
  <c r="AY435" i="36"/>
  <c r="BE435" i="36" s="1"/>
  <c r="AZ440" i="36"/>
  <c r="AY440" i="36"/>
  <c r="BE440" i="36" s="1"/>
  <c r="AU448" i="36"/>
  <c r="AY354" i="36"/>
  <c r="BE354" i="36" s="1"/>
  <c r="AZ354" i="36"/>
  <c r="AZ395" i="36"/>
  <c r="AY395" i="36"/>
  <c r="BE395" i="36" s="1"/>
  <c r="AU437" i="36"/>
  <c r="AU113" i="36"/>
  <c r="AY194" i="36"/>
  <c r="BE194" i="36" s="1"/>
  <c r="AZ112" i="36"/>
  <c r="AY112" i="36"/>
  <c r="BE112" i="36" s="1"/>
  <c r="AY154" i="36"/>
  <c r="BE154" i="36" s="1"/>
  <c r="AZ197" i="36"/>
  <c r="AY197" i="36"/>
  <c r="BE197" i="36" s="1"/>
  <c r="AY25" i="36"/>
  <c r="BE25" i="36" s="1"/>
  <c r="BH30" i="36"/>
  <c r="AM30" i="36"/>
  <c r="AU199" i="36"/>
  <c r="AU217" i="36"/>
  <c r="AZ193" i="36"/>
  <c r="AY193" i="36"/>
  <c r="BE193" i="36" s="1"/>
  <c r="AY198" i="36"/>
  <c r="BE198" i="36" s="1"/>
  <c r="AY212" i="36"/>
  <c r="BE212" i="36" s="1"/>
  <c r="AY73" i="36"/>
  <c r="BE73" i="36" s="1"/>
  <c r="BD73" i="36"/>
  <c r="AU152" i="36"/>
  <c r="AZ215" i="36"/>
  <c r="AY215" i="36"/>
  <c r="BE215" i="36" s="1"/>
  <c r="BH114" i="36"/>
  <c r="AM114" i="36"/>
  <c r="AZ203" i="36"/>
  <c r="AY203" i="36"/>
  <c r="BE203" i="36" s="1"/>
  <c r="AY75" i="36"/>
  <c r="BE75" i="36" s="1"/>
  <c r="BD75" i="36"/>
  <c r="AY204" i="36"/>
  <c r="BE204" i="36" s="1"/>
  <c r="BH210" i="36"/>
  <c r="AM210" i="36"/>
  <c r="AU210" i="36" s="1"/>
  <c r="AU23" i="36"/>
  <c r="L433" i="40" l="1"/>
  <c r="CI5" i="40"/>
  <c r="AV216" i="36"/>
  <c r="AZ216" i="36" s="1"/>
  <c r="BD76" i="36"/>
  <c r="AV206" i="36"/>
  <c r="AZ206" i="36" s="1"/>
  <c r="AY207" i="36"/>
  <c r="BE207" i="36" s="1"/>
  <c r="AW207" i="36" a="1"/>
  <c r="AW207" i="36" s="1"/>
  <c r="AY29" i="36"/>
  <c r="BE29" i="36" s="1"/>
  <c r="AW206" i="36" a="1"/>
  <c r="AW206" i="36" s="1"/>
  <c r="AY76" i="36"/>
  <c r="BE76" i="36" s="1"/>
  <c r="AY205" i="36"/>
  <c r="BE205" i="36" s="1"/>
  <c r="AW76" i="36" a="1"/>
  <c r="AW76" i="36" s="1"/>
  <c r="AW29" i="36" a="1"/>
  <c r="AW29" i="36" s="1"/>
  <c r="AY216" i="36"/>
  <c r="BE216" i="36" s="1"/>
  <c r="J32" i="39"/>
  <c r="AW199" i="36" a="1"/>
  <c r="AW199" i="36" s="1"/>
  <c r="AV199" i="36"/>
  <c r="AZ199" i="36" s="1"/>
  <c r="AV211" i="36"/>
  <c r="AZ211" i="36" s="1"/>
  <c r="AW211" i="36" a="1"/>
  <c r="AW211" i="36" s="1"/>
  <c r="AV153" i="36"/>
  <c r="AZ153" i="36" s="1"/>
  <c r="AW153" i="36" a="1"/>
  <c r="AW153" i="36" s="1"/>
  <c r="AW115" i="36" a="1"/>
  <c r="AW115" i="36" s="1"/>
  <c r="AV115" i="36"/>
  <c r="AZ115" i="36" s="1"/>
  <c r="AV200" i="36"/>
  <c r="AZ200" i="36" s="1"/>
  <c r="AW200" i="36" a="1"/>
  <c r="AW200" i="36" s="1"/>
  <c r="AV217" i="36"/>
  <c r="AZ217" i="36" s="1"/>
  <c r="AW217" i="36" a="1"/>
  <c r="AW217" i="36" s="1"/>
  <c r="AW23" i="36" a="1"/>
  <c r="AW23" i="36" s="1"/>
  <c r="AV23" i="36"/>
  <c r="AZ23" i="36" s="1"/>
  <c r="AV113" i="36"/>
  <c r="AZ113" i="36" s="1"/>
  <c r="AW113" i="36" a="1"/>
  <c r="AW113" i="36" s="1"/>
  <c r="AY211" i="36"/>
  <c r="BE211" i="36" s="1"/>
  <c r="B33" i="39"/>
  <c r="H33" i="39"/>
  <c r="G33" i="39"/>
  <c r="I61" i="39"/>
  <c r="B32" i="39"/>
  <c r="H32" i="39"/>
  <c r="G32" i="39"/>
  <c r="AZ23" i="37"/>
  <c r="DD5" i="37"/>
  <c r="DD3" i="37"/>
  <c r="DD4" i="37"/>
  <c r="AY153" i="36"/>
  <c r="BE153" i="36" s="1"/>
  <c r="AU30" i="36"/>
  <c r="AU213" i="36"/>
  <c r="AU218" i="36"/>
  <c r="AY115" i="36"/>
  <c r="BE115" i="36" s="1"/>
  <c r="AY113" i="36"/>
  <c r="BE113" i="36" s="1"/>
  <c r="AZ448" i="36"/>
  <c r="AY448" i="36"/>
  <c r="BE448" i="36" s="1"/>
  <c r="AZ437" i="36"/>
  <c r="AY437" i="36"/>
  <c r="BE437" i="36" s="1"/>
  <c r="AU114" i="36"/>
  <c r="AY23" i="36"/>
  <c r="BE23" i="36" s="1"/>
  <c r="BD23" i="36"/>
  <c r="AZ210" i="36"/>
  <c r="AY210" i="36"/>
  <c r="BE210" i="36" s="1"/>
  <c r="AY217" i="36"/>
  <c r="BE217" i="36" s="1"/>
  <c r="AY199" i="36"/>
  <c r="BE199" i="36" s="1"/>
  <c r="AZ152" i="36"/>
  <c r="AY152" i="36"/>
  <c r="BE152" i="36" s="1"/>
  <c r="CI4" i="40" l="1"/>
  <c r="CI3" i="40"/>
  <c r="AV114" i="36"/>
  <c r="AZ114" i="36" s="1"/>
  <c r="AW114" i="36" a="1"/>
  <c r="AW114" i="36" s="1"/>
  <c r="AW213" i="36" a="1"/>
  <c r="AW213" i="36" s="1"/>
  <c r="AV213" i="36"/>
  <c r="AZ213" i="36" s="1"/>
  <c r="AW30" i="36" a="1"/>
  <c r="AW30" i="36" s="1"/>
  <c r="AV30" i="36"/>
  <c r="AZ30" i="36" s="1"/>
  <c r="AY30" i="36"/>
  <c r="BE30" i="36" s="1"/>
  <c r="AV218" i="36"/>
  <c r="AZ218" i="36" s="1"/>
  <c r="AW218" i="36" a="1"/>
  <c r="AW218" i="36" s="1"/>
  <c r="I62" i="39"/>
  <c r="I63" i="39" s="1"/>
  <c r="I64" i="39" s="1"/>
  <c r="I65" i="39" s="1"/>
  <c r="AY114" i="36"/>
  <c r="BE114" i="36" s="1"/>
  <c r="AY213" i="36"/>
  <c r="BE213" i="36" s="1"/>
  <c r="AY218" i="36"/>
  <c r="BE218" i="36" s="1"/>
  <c r="DD5" i="36" l="1"/>
  <c r="DD3" i="36"/>
  <c r="DD4" i="36"/>
  <c r="I66" i="39"/>
  <c r="I67" i="39" s="1"/>
  <c r="J36" i="39" l="1"/>
  <c r="I72" i="39"/>
  <c r="J37" i="39" l="1"/>
  <c r="H36" i="39"/>
  <c r="G36" i="39"/>
  <c r="B36" i="39"/>
  <c r="I73" i="39"/>
  <c r="I74" i="39" s="1"/>
  <c r="I75" i="39" s="1"/>
  <c r="I78" i="39" l="1"/>
  <c r="B37" i="39"/>
  <c r="H37" i="39"/>
  <c r="G37" i="39"/>
  <c r="I79" i="39" l="1"/>
  <c r="I80" i="39" s="1"/>
  <c r="I84" i="39" l="1"/>
  <c r="I85" i="39" s="1"/>
  <c r="I86" i="39" l="1"/>
  <c r="I87" i="39" s="1"/>
  <c r="J51" i="39" s="1"/>
  <c r="J49" i="39"/>
  <c r="J34" i="39"/>
  <c r="J47" i="39"/>
  <c r="J41" i="39"/>
  <c r="J35" i="39"/>
  <c r="J42" i="39"/>
  <c r="J44" i="39"/>
  <c r="J39" i="39"/>
  <c r="J50" i="39"/>
  <c r="J48" i="39"/>
  <c r="J45" i="39"/>
  <c r="J38" i="39"/>
  <c r="J46" i="39"/>
  <c r="J40" i="39"/>
  <c r="J43" i="39"/>
  <c r="I90" i="39" l="1"/>
  <c r="H44" i="39"/>
  <c r="G44" i="39"/>
  <c r="B44" i="39"/>
  <c r="G41" i="39"/>
  <c r="B41" i="39"/>
  <c r="H41" i="39"/>
  <c r="B47" i="39"/>
  <c r="H47" i="39"/>
  <c r="G47" i="39"/>
  <c r="H34" i="39"/>
  <c r="G34" i="39"/>
  <c r="B34" i="39"/>
  <c r="B38" i="39"/>
  <c r="G38" i="39"/>
  <c r="H38" i="39"/>
  <c r="G45" i="39"/>
  <c r="B45" i="39"/>
  <c r="H45" i="39"/>
  <c r="B42" i="39"/>
  <c r="H42" i="39"/>
  <c r="G42" i="39"/>
  <c r="G46" i="39"/>
  <c r="B46" i="39"/>
  <c r="H46" i="39"/>
  <c r="G35" i="39"/>
  <c r="H35" i="39"/>
  <c r="B35" i="39"/>
  <c r="H48" i="39"/>
  <c r="G48" i="39"/>
  <c r="B48" i="39"/>
  <c r="H40" i="39"/>
  <c r="G40" i="39"/>
  <c r="B40" i="39"/>
  <c r="G49" i="39"/>
  <c r="H49" i="39"/>
  <c r="B49" i="39"/>
  <c r="H43" i="39"/>
  <c r="G43" i="39"/>
  <c r="B43" i="39"/>
  <c r="H50" i="39"/>
  <c r="B50" i="39"/>
  <c r="G50" i="39"/>
  <c r="B51" i="39"/>
  <c r="G51" i="39"/>
  <c r="H51" i="39"/>
  <c r="H39" i="39"/>
  <c r="G39" i="39"/>
  <c r="B39" i="39"/>
  <c r="I91" i="39" l="1"/>
  <c r="I92" i="39"/>
  <c r="I93" i="39" s="1"/>
  <c r="J55" i="39" s="1"/>
  <c r="J52" i="39"/>
  <c r="J53" i="39"/>
  <c r="J54" i="39" l="1"/>
  <c r="I96" i="39"/>
  <c r="G55" i="39"/>
  <c r="H55" i="39"/>
  <c r="B55" i="39"/>
  <c r="H52" i="39"/>
  <c r="G52" i="39"/>
  <c r="B52" i="39"/>
  <c r="G53" i="39"/>
  <c r="B53" i="39"/>
  <c r="H53" i="39"/>
  <c r="H54" i="39"/>
  <c r="B54" i="39"/>
  <c r="G54" i="39"/>
  <c r="I97" i="39" l="1"/>
  <c r="J56" i="39"/>
  <c r="J57" i="39"/>
  <c r="B56" i="39" l="1"/>
  <c r="H56" i="39"/>
  <c r="G56" i="39"/>
  <c r="B57" i="39"/>
  <c r="G57" i="39"/>
  <c r="H57" i="39"/>
  <c r="I98" i="39"/>
  <c r="J58" i="39" l="1"/>
  <c r="I102" i="39"/>
  <c r="J59" i="39" l="1"/>
  <c r="I103" i="39"/>
  <c r="I108" i="39" s="1"/>
  <c r="H58" i="39"/>
  <c r="G58" i="39"/>
  <c r="B58" i="39"/>
  <c r="J61" i="39" l="1"/>
  <c r="J182" i="39"/>
  <c r="J138" i="39"/>
  <c r="J261" i="39"/>
  <c r="J63" i="39"/>
  <c r="J157" i="39"/>
  <c r="J165" i="39"/>
  <c r="J230" i="39"/>
  <c r="J156" i="39"/>
  <c r="J66" i="39"/>
  <c r="J147" i="39"/>
  <c r="J118" i="39"/>
  <c r="J186" i="39"/>
  <c r="J197" i="39"/>
  <c r="J181" i="39"/>
  <c r="J260" i="39"/>
  <c r="J172" i="39"/>
  <c r="J121" i="39"/>
  <c r="J114" i="39"/>
  <c r="J258" i="39"/>
  <c r="J246" i="39"/>
  <c r="J154" i="39"/>
  <c r="J133" i="39"/>
  <c r="J75" i="39"/>
  <c r="J272" i="39"/>
  <c r="J68" i="39"/>
  <c r="J268" i="39"/>
  <c r="J85" i="39"/>
  <c r="J178" i="39"/>
  <c r="J271" i="39"/>
  <c r="J299" i="39"/>
  <c r="J212" i="39"/>
  <c r="J93" i="39"/>
  <c r="J265" i="39"/>
  <c r="J69" i="39"/>
  <c r="J257" i="39"/>
  <c r="J254" i="39"/>
  <c r="J298" i="39"/>
  <c r="J112" i="39"/>
  <c r="J227" i="39"/>
  <c r="H59" i="39"/>
  <c r="G59" i="39"/>
  <c r="B59" i="39"/>
  <c r="J235" i="39"/>
  <c r="J171" i="39"/>
  <c r="J84" i="39"/>
  <c r="J113" i="39"/>
  <c r="J206" i="39"/>
  <c r="J287" i="39"/>
  <c r="J104" i="39"/>
  <c r="J190" i="39"/>
  <c r="J100" i="39"/>
  <c r="J166" i="39"/>
  <c r="J174" i="39"/>
  <c r="J177" i="39"/>
  <c r="J158" i="39"/>
  <c r="J73" i="39"/>
  <c r="J95" i="39"/>
  <c r="J243" i="39"/>
  <c r="J296" i="39"/>
  <c r="J128" i="39"/>
  <c r="J295" i="39"/>
  <c r="J81" i="39"/>
  <c r="J208" i="39"/>
  <c r="J145" i="39"/>
  <c r="J209" i="39"/>
  <c r="J176" i="39"/>
  <c r="J150" i="39"/>
  <c r="J71" i="39"/>
  <c r="J167" i="39"/>
  <c r="J248" i="39"/>
  <c r="J286" i="39"/>
  <c r="J242" i="39"/>
  <c r="I109" i="39"/>
  <c r="J253" i="39" s="1"/>
  <c r="J236" i="39"/>
  <c r="J231" i="39"/>
  <c r="J188" i="39"/>
  <c r="J276" i="39"/>
  <c r="J241" i="39"/>
  <c r="J270" i="39"/>
  <c r="J218" i="39"/>
  <c r="J60" i="39"/>
  <c r="J92" i="39"/>
  <c r="J146" i="39"/>
  <c r="J293" i="39"/>
  <c r="J216" i="39"/>
  <c r="J101" i="39"/>
  <c r="J137" i="39"/>
  <c r="J62" i="39"/>
  <c r="J205" i="39"/>
  <c r="J135" i="39"/>
  <c r="J103" i="39"/>
  <c r="J78" i="39"/>
  <c r="J82" i="39"/>
  <c r="J284" i="39"/>
  <c r="J151" i="39" l="1"/>
  <c r="J110" i="39"/>
  <c r="J259" i="39"/>
  <c r="J123" i="39"/>
  <c r="J168" i="39"/>
  <c r="J141" i="39"/>
  <c r="J111" i="39"/>
  <c r="J192" i="39"/>
  <c r="H192" i="39" s="1"/>
  <c r="J273" i="39"/>
  <c r="G273" i="39" s="1"/>
  <c r="J164" i="39"/>
  <c r="G164" i="39" s="1"/>
  <c r="J202" i="39"/>
  <c r="G202" i="39" s="1"/>
  <c r="J148" i="39"/>
  <c r="G148" i="39" s="1"/>
  <c r="J213" i="39"/>
  <c r="G213" i="39" s="1"/>
  <c r="J238" i="39"/>
  <c r="J266" i="39"/>
  <c r="H266" i="39" s="1"/>
  <c r="J129" i="39"/>
  <c r="H129" i="39" s="1"/>
  <c r="J130" i="39"/>
  <c r="J77" i="39"/>
  <c r="J83" i="39"/>
  <c r="J184" i="39"/>
  <c r="G184" i="39" s="1"/>
  <c r="J221" i="39"/>
  <c r="J119" i="39"/>
  <c r="G119" i="39" s="1"/>
  <c r="J262" i="39"/>
  <c r="G262" i="39" s="1"/>
  <c r="H253" i="39"/>
  <c r="G253" i="39"/>
  <c r="G242" i="39"/>
  <c r="H242" i="39"/>
  <c r="H186" i="39"/>
  <c r="G186" i="39"/>
  <c r="G238" i="39"/>
  <c r="H238" i="39"/>
  <c r="G118" i="39"/>
  <c r="H118" i="39"/>
  <c r="H147" i="39"/>
  <c r="G147" i="39"/>
  <c r="G259" i="39"/>
  <c r="H259" i="39"/>
  <c r="H182" i="39"/>
  <c r="G182" i="39"/>
  <c r="H299" i="39"/>
  <c r="G299" i="39"/>
  <c r="G205" i="39"/>
  <c r="H205" i="39"/>
  <c r="H271" i="39"/>
  <c r="G271" i="39"/>
  <c r="H176" i="39"/>
  <c r="G176" i="39"/>
  <c r="H130" i="39"/>
  <c r="G130" i="39"/>
  <c r="H137" i="39"/>
  <c r="G137" i="39"/>
  <c r="H254" i="39"/>
  <c r="G254" i="39"/>
  <c r="H145" i="39"/>
  <c r="G145" i="39"/>
  <c r="H243" i="39"/>
  <c r="G243" i="39"/>
  <c r="J76" i="39"/>
  <c r="J99" i="39"/>
  <c r="J245" i="39"/>
  <c r="J155" i="39"/>
  <c r="J203" i="39"/>
  <c r="J220" i="39"/>
  <c r="J289" i="39"/>
  <c r="J217" i="39"/>
  <c r="J193" i="39"/>
  <c r="H146" i="39"/>
  <c r="G146" i="39"/>
  <c r="G286" i="39"/>
  <c r="H286" i="39"/>
  <c r="H78" i="39"/>
  <c r="G78" i="39"/>
  <c r="G111" i="39"/>
  <c r="H111" i="39"/>
  <c r="G71" i="39"/>
  <c r="B71" i="39"/>
  <c r="H71" i="39"/>
  <c r="G83" i="39"/>
  <c r="H83" i="39"/>
  <c r="G128" i="39"/>
  <c r="H128" i="39"/>
  <c r="G171" i="39"/>
  <c r="H171" i="39"/>
  <c r="H257" i="39"/>
  <c r="G257" i="39"/>
  <c r="J169" i="39"/>
  <c r="J198" i="39"/>
  <c r="J179" i="39"/>
  <c r="J239" i="39"/>
  <c r="J249" i="39"/>
  <c r="J163" i="39"/>
  <c r="G81" i="39"/>
  <c r="H81" i="39"/>
  <c r="H82" i="39"/>
  <c r="G82" i="39"/>
  <c r="H151" i="39"/>
  <c r="G151" i="39"/>
  <c r="G167" i="39"/>
  <c r="H167" i="39"/>
  <c r="H150" i="39"/>
  <c r="G150" i="39"/>
  <c r="H190" i="39"/>
  <c r="G190" i="39"/>
  <c r="H104" i="39"/>
  <c r="G104" i="39"/>
  <c r="H208" i="39"/>
  <c r="G208" i="39"/>
  <c r="J149" i="39"/>
  <c r="J134" i="39"/>
  <c r="J297" i="39"/>
  <c r="J102" i="39"/>
  <c r="J251" i="39"/>
  <c r="J263" i="39"/>
  <c r="G227" i="39"/>
  <c r="H227" i="39"/>
  <c r="G272" i="39"/>
  <c r="H272" i="39"/>
  <c r="H158" i="39"/>
  <c r="G158" i="39"/>
  <c r="G260" i="39"/>
  <c r="H260" i="39"/>
  <c r="G60" i="39"/>
  <c r="B60" i="39"/>
  <c r="H60" i="39"/>
  <c r="G93" i="39"/>
  <c r="H93" i="39"/>
  <c r="G103" i="39"/>
  <c r="H103" i="39"/>
  <c r="G154" i="39"/>
  <c r="H154" i="39"/>
  <c r="H166" i="39"/>
  <c r="G166" i="39"/>
  <c r="G168" i="39"/>
  <c r="H168" i="39"/>
  <c r="G113" i="39"/>
  <c r="H113" i="39"/>
  <c r="H230" i="39"/>
  <c r="G230" i="39"/>
  <c r="H221" i="39"/>
  <c r="G221" i="39"/>
  <c r="H165" i="39"/>
  <c r="G165" i="39"/>
  <c r="H231" i="39"/>
  <c r="G231" i="39"/>
  <c r="G235" i="39"/>
  <c r="H235" i="39"/>
  <c r="J191" i="39"/>
  <c r="J244" i="39"/>
  <c r="J252" i="39"/>
  <c r="J215" i="39"/>
  <c r="J74" i="39"/>
  <c r="J98" i="39"/>
  <c r="J185" i="39"/>
  <c r="J229" i="39"/>
  <c r="J204" i="39"/>
  <c r="J94" i="39"/>
  <c r="J200" i="39"/>
  <c r="J279" i="39"/>
  <c r="J211" i="39"/>
  <c r="J180" i="39"/>
  <c r="J280" i="39"/>
  <c r="G63" i="39"/>
  <c r="H63" i="39"/>
  <c r="H248" i="39"/>
  <c r="G248" i="39"/>
  <c r="H133" i="39"/>
  <c r="G133" i="39"/>
  <c r="G174" i="39"/>
  <c r="H174" i="39"/>
  <c r="H197" i="39"/>
  <c r="G197" i="39"/>
  <c r="G206" i="39"/>
  <c r="H206" i="39"/>
  <c r="H246" i="39"/>
  <c r="G246" i="39"/>
  <c r="H100" i="39"/>
  <c r="G100" i="39"/>
  <c r="G84" i="39"/>
  <c r="H84" i="39"/>
  <c r="H77" i="39"/>
  <c r="G77" i="39"/>
  <c r="H121" i="39"/>
  <c r="G121" i="39"/>
  <c r="H101" i="39"/>
  <c r="G101" i="39"/>
  <c r="H110" i="39"/>
  <c r="G110" i="39"/>
  <c r="J139" i="39"/>
  <c r="J109" i="39"/>
  <c r="J183" i="39"/>
  <c r="J90" i="39"/>
  <c r="J106" i="39"/>
  <c r="J264" i="39"/>
  <c r="J120" i="39"/>
  <c r="J173" i="39"/>
  <c r="J124" i="39"/>
  <c r="J175" i="39"/>
  <c r="J247" i="39"/>
  <c r="J291" i="39"/>
  <c r="J127" i="39"/>
  <c r="J285" i="39"/>
  <c r="G73" i="39"/>
  <c r="H73" i="39"/>
  <c r="B73" i="39"/>
  <c r="H172" i="39"/>
  <c r="G172" i="39"/>
  <c r="G112" i="39"/>
  <c r="H112" i="39"/>
  <c r="G261" i="39"/>
  <c r="H261" i="39"/>
  <c r="G298" i="39"/>
  <c r="H298" i="39"/>
  <c r="G138" i="39"/>
  <c r="H138" i="39"/>
  <c r="H212" i="39"/>
  <c r="G212" i="39"/>
  <c r="H135" i="39"/>
  <c r="G135" i="39"/>
  <c r="H123" i="39"/>
  <c r="G123" i="39"/>
  <c r="G241" i="39"/>
  <c r="H241" i="39"/>
  <c r="G258" i="39"/>
  <c r="H258" i="39"/>
  <c r="H62" i="39"/>
  <c r="B62" i="39"/>
  <c r="G62" i="39"/>
  <c r="H296" i="39"/>
  <c r="G296" i="39"/>
  <c r="G236" i="39"/>
  <c r="H236" i="39"/>
  <c r="J288" i="39"/>
  <c r="J223" i="39"/>
  <c r="J87" i="39"/>
  <c r="J122" i="39"/>
  <c r="J70" i="39"/>
  <c r="J115" i="39"/>
  <c r="J153" i="39"/>
  <c r="J283" i="39"/>
  <c r="J107" i="39"/>
  <c r="J199" i="39"/>
  <c r="J64" i="39"/>
  <c r="G192" i="39"/>
  <c r="H268" i="39"/>
  <c r="G268" i="39"/>
  <c r="G295" i="39"/>
  <c r="H295" i="39"/>
  <c r="H75" i="39"/>
  <c r="G75" i="39"/>
  <c r="G177" i="39"/>
  <c r="H177" i="39"/>
  <c r="G181" i="39"/>
  <c r="H181" i="39"/>
  <c r="G287" i="39"/>
  <c r="H287" i="39"/>
  <c r="G66" i="39"/>
  <c r="H66" i="39"/>
  <c r="B66" i="39"/>
  <c r="G141" i="39"/>
  <c r="H141" i="39"/>
  <c r="G276" i="39"/>
  <c r="H276" i="39"/>
  <c r="G178" i="39"/>
  <c r="H178" i="39"/>
  <c r="H209" i="39"/>
  <c r="G209" i="39"/>
  <c r="G157" i="39"/>
  <c r="H157" i="39"/>
  <c r="G216" i="39"/>
  <c r="H216" i="39"/>
  <c r="G293" i="39"/>
  <c r="H293" i="39"/>
  <c r="J290" i="39"/>
  <c r="J159" i="39"/>
  <c r="J282" i="39"/>
  <c r="J250" i="39"/>
  <c r="J86" i="39"/>
  <c r="J224" i="39"/>
  <c r="J67" i="39"/>
  <c r="J267" i="39"/>
  <c r="J97" i="39"/>
  <c r="J195" i="39"/>
  <c r="J269" i="39"/>
  <c r="J140" i="39"/>
  <c r="J161" i="39"/>
  <c r="G284" i="39"/>
  <c r="H284" i="39"/>
  <c r="B69" i="39"/>
  <c r="H69" i="39"/>
  <c r="G69" i="39"/>
  <c r="H92" i="39"/>
  <c r="G92" i="39"/>
  <c r="H265" i="39"/>
  <c r="G265" i="39"/>
  <c r="G218" i="39"/>
  <c r="H218" i="39"/>
  <c r="G68" i="39"/>
  <c r="B68" i="39"/>
  <c r="H68" i="39"/>
  <c r="G270" i="39"/>
  <c r="H270" i="39"/>
  <c r="G156" i="39"/>
  <c r="H156" i="39"/>
  <c r="H114" i="39"/>
  <c r="G114" i="39"/>
  <c r="H188" i="39"/>
  <c r="G188" i="39"/>
  <c r="G85" i="39"/>
  <c r="H85" i="39"/>
  <c r="H61" i="39"/>
  <c r="G61" i="39"/>
  <c r="B61" i="39"/>
  <c r="H95" i="39"/>
  <c r="G95" i="39"/>
  <c r="J189" i="39"/>
  <c r="J144" i="39"/>
  <c r="J232" i="39"/>
  <c r="J207" i="39"/>
  <c r="J240" i="39"/>
  <c r="J65" i="39"/>
  <c r="J91" i="39"/>
  <c r="J170" i="39"/>
  <c r="J294" i="39"/>
  <c r="J214" i="39"/>
  <c r="J152" i="39"/>
  <c r="J79" i="39"/>
  <c r="J116" i="39"/>
  <c r="J255" i="39"/>
  <c r="J222" i="39"/>
  <c r="J237" i="39"/>
  <c r="J142" i="39"/>
  <c r="J162" i="39"/>
  <c r="J89" i="39"/>
  <c r="J187" i="39"/>
  <c r="J233" i="39"/>
  <c r="J277" i="39"/>
  <c r="J219" i="39"/>
  <c r="J131" i="39"/>
  <c r="J228" i="39"/>
  <c r="J226" i="39"/>
  <c r="J143" i="39"/>
  <c r="J196" i="39"/>
  <c r="J88" i="39"/>
  <c r="J278" i="39"/>
  <c r="J72" i="39"/>
  <c r="J160" i="39"/>
  <c r="J125" i="39"/>
  <c r="J256" i="39"/>
  <c r="J105" i="39"/>
  <c r="J225" i="39"/>
  <c r="J281" i="39"/>
  <c r="J136" i="39"/>
  <c r="J96" i="39"/>
  <c r="J210" i="39"/>
  <c r="J234" i="39"/>
  <c r="J126" i="39"/>
  <c r="J117" i="39"/>
  <c r="J292" i="39"/>
  <c r="J194" i="39"/>
  <c r="J274" i="39"/>
  <c r="J80" i="39"/>
  <c r="J275" i="39"/>
  <c r="J132" i="39"/>
  <c r="J201" i="39"/>
  <c r="J108" i="39"/>
  <c r="G129" i="39" l="1"/>
  <c r="H202" i="39"/>
  <c r="H213" i="39"/>
  <c r="H148" i="39"/>
  <c r="H119" i="39"/>
  <c r="G266" i="39"/>
  <c r="H184" i="39"/>
  <c r="H164" i="39"/>
  <c r="H273" i="39"/>
  <c r="H262" i="39"/>
  <c r="G91" i="39"/>
  <c r="H91" i="39"/>
  <c r="H65" i="39"/>
  <c r="B65" i="39"/>
  <c r="G65" i="39"/>
  <c r="H281" i="39"/>
  <c r="G281" i="39"/>
  <c r="G211" i="39"/>
  <c r="H211" i="39"/>
  <c r="G89" i="39"/>
  <c r="H89" i="39"/>
  <c r="G201" i="39"/>
  <c r="H201" i="39"/>
  <c r="H289" i="39"/>
  <c r="G289" i="39"/>
  <c r="G134" i="39"/>
  <c r="H134" i="39"/>
  <c r="H80" i="39"/>
  <c r="G80" i="39"/>
  <c r="G72" i="39"/>
  <c r="H72" i="39"/>
  <c r="B72" i="39"/>
  <c r="G222" i="39"/>
  <c r="H222" i="39"/>
  <c r="H161" i="39"/>
  <c r="G161" i="39"/>
  <c r="G64" i="39"/>
  <c r="H64" i="39"/>
  <c r="B64" i="39"/>
  <c r="G247" i="39"/>
  <c r="H247" i="39"/>
  <c r="H185" i="39"/>
  <c r="G185" i="39"/>
  <c r="H155" i="39"/>
  <c r="G155" i="39"/>
  <c r="H280" i="39"/>
  <c r="G280" i="39"/>
  <c r="H105" i="39"/>
  <c r="G105" i="39"/>
  <c r="H255" i="39"/>
  <c r="G255" i="39"/>
  <c r="H98" i="39"/>
  <c r="G98" i="39"/>
  <c r="G245" i="39"/>
  <c r="H245" i="39"/>
  <c r="G277" i="39"/>
  <c r="H277" i="39"/>
  <c r="G240" i="39"/>
  <c r="H240" i="39"/>
  <c r="H159" i="39"/>
  <c r="G159" i="39"/>
  <c r="G232" i="39"/>
  <c r="H232" i="39"/>
  <c r="H144" i="39"/>
  <c r="G144" i="39"/>
  <c r="G142" i="39"/>
  <c r="H142" i="39"/>
  <c r="G229" i="39"/>
  <c r="H229" i="39"/>
  <c r="G124" i="39"/>
  <c r="H124" i="39"/>
  <c r="H74" i="39"/>
  <c r="B74" i="39"/>
  <c r="G74" i="39"/>
  <c r="G163" i="39"/>
  <c r="H163" i="39"/>
  <c r="H99" i="39"/>
  <c r="G99" i="39"/>
  <c r="H219" i="39"/>
  <c r="G219" i="39"/>
  <c r="H223" i="39"/>
  <c r="G223" i="39"/>
  <c r="H282" i="39"/>
  <c r="G282" i="39"/>
  <c r="H279" i="39"/>
  <c r="G279" i="39"/>
  <c r="H102" i="39"/>
  <c r="G102" i="39"/>
  <c r="H285" i="39"/>
  <c r="G285" i="39"/>
  <c r="G132" i="39"/>
  <c r="H132" i="39"/>
  <c r="H220" i="39"/>
  <c r="G220" i="39"/>
  <c r="H291" i="39"/>
  <c r="G291" i="39"/>
  <c r="H199" i="39"/>
  <c r="G199" i="39"/>
  <c r="H269" i="39"/>
  <c r="G269" i="39"/>
  <c r="G195" i="39"/>
  <c r="H195" i="39"/>
  <c r="G283" i="39"/>
  <c r="H283" i="39"/>
  <c r="H173" i="39"/>
  <c r="G173" i="39"/>
  <c r="H215" i="39"/>
  <c r="G215" i="39"/>
  <c r="G249" i="39"/>
  <c r="H249" i="39"/>
  <c r="H76" i="39"/>
  <c r="G76" i="39"/>
  <c r="H86" i="39"/>
  <c r="G86" i="39"/>
  <c r="H136" i="39"/>
  <c r="G136" i="39"/>
  <c r="H233" i="39"/>
  <c r="G233" i="39"/>
  <c r="G263" i="39"/>
  <c r="H263" i="39"/>
  <c r="G251" i="39"/>
  <c r="H251" i="39"/>
  <c r="G108" i="39"/>
  <c r="H108" i="39"/>
  <c r="H125" i="39"/>
  <c r="G125" i="39"/>
  <c r="H204" i="39"/>
  <c r="G204" i="39"/>
  <c r="G149" i="39"/>
  <c r="H149" i="39"/>
  <c r="H278" i="39"/>
  <c r="G278" i="39"/>
  <c r="H194" i="39"/>
  <c r="G194" i="39"/>
  <c r="G107" i="39"/>
  <c r="H107" i="39"/>
  <c r="H79" i="39"/>
  <c r="G79" i="39"/>
  <c r="H143" i="39"/>
  <c r="G143" i="39"/>
  <c r="G152" i="39"/>
  <c r="H152" i="39"/>
  <c r="G97" i="39"/>
  <c r="H97" i="39"/>
  <c r="G153" i="39"/>
  <c r="H153" i="39"/>
  <c r="G120" i="39"/>
  <c r="H120" i="39"/>
  <c r="H252" i="39"/>
  <c r="G252" i="39"/>
  <c r="G239" i="39"/>
  <c r="H239" i="39"/>
  <c r="H96" i="39"/>
  <c r="G96" i="39"/>
  <c r="G180" i="39"/>
  <c r="H180" i="39"/>
  <c r="H225" i="39"/>
  <c r="G225" i="39"/>
  <c r="H193" i="39"/>
  <c r="G193" i="39"/>
  <c r="G200" i="39"/>
  <c r="H200" i="39"/>
  <c r="G256" i="39"/>
  <c r="H256" i="39"/>
  <c r="G189" i="39"/>
  <c r="H189" i="39"/>
  <c r="G275" i="39"/>
  <c r="H275" i="39"/>
  <c r="G203" i="39"/>
  <c r="H203" i="39"/>
  <c r="H175" i="39"/>
  <c r="G175" i="39"/>
  <c r="G116" i="39"/>
  <c r="H116" i="39"/>
  <c r="G292" i="39"/>
  <c r="H292" i="39"/>
  <c r="G226" i="39"/>
  <c r="H226" i="39"/>
  <c r="H214" i="39"/>
  <c r="G214" i="39"/>
  <c r="H267" i="39"/>
  <c r="G267" i="39"/>
  <c r="G115" i="39"/>
  <c r="H115" i="39"/>
  <c r="H264" i="39"/>
  <c r="G264" i="39"/>
  <c r="H244" i="39"/>
  <c r="G244" i="39"/>
  <c r="H179" i="39"/>
  <c r="G179" i="39"/>
  <c r="G87" i="39"/>
  <c r="H87" i="39"/>
  <c r="H250" i="39"/>
  <c r="G250" i="39"/>
  <c r="H288" i="39"/>
  <c r="G288" i="39"/>
  <c r="G207" i="39"/>
  <c r="H207" i="39"/>
  <c r="G290" i="39"/>
  <c r="H290" i="39"/>
  <c r="H162" i="39"/>
  <c r="G162" i="39"/>
  <c r="H297" i="39"/>
  <c r="G297" i="39"/>
  <c r="H160" i="39"/>
  <c r="G160" i="39"/>
  <c r="G274" i="39"/>
  <c r="H274" i="39"/>
  <c r="H88" i="39"/>
  <c r="G88" i="39"/>
  <c r="H196" i="39"/>
  <c r="G196" i="39"/>
  <c r="G117" i="39"/>
  <c r="H117" i="39"/>
  <c r="H228" i="39"/>
  <c r="G228" i="39"/>
  <c r="H294" i="39"/>
  <c r="G294" i="39"/>
  <c r="H67" i="39"/>
  <c r="G67" i="39"/>
  <c r="B67" i="39"/>
  <c r="B70" i="39"/>
  <c r="H70" i="39"/>
  <c r="G70" i="39"/>
  <c r="H106" i="39"/>
  <c r="G106" i="39"/>
  <c r="G191" i="39"/>
  <c r="H191" i="39"/>
  <c r="H198" i="39"/>
  <c r="G198" i="39"/>
  <c r="H183" i="39"/>
  <c r="G183" i="39"/>
  <c r="G109" i="39"/>
  <c r="H109" i="39"/>
  <c r="H139" i="39"/>
  <c r="G139" i="39"/>
  <c r="G187" i="39"/>
  <c r="H187" i="39"/>
  <c r="H217" i="39"/>
  <c r="G217" i="39"/>
  <c r="G94" i="39"/>
  <c r="H94" i="39"/>
  <c r="G127" i="39"/>
  <c r="H127" i="39"/>
  <c r="G237" i="39"/>
  <c r="H237" i="39"/>
  <c r="G140" i="39"/>
  <c r="H140" i="39"/>
  <c r="H126" i="39"/>
  <c r="G126" i="39"/>
  <c r="G234" i="39"/>
  <c r="H234" i="39"/>
  <c r="G210" i="39"/>
  <c r="H210" i="39"/>
  <c r="H131" i="39"/>
  <c r="G131" i="39"/>
  <c r="G170" i="39"/>
  <c r="H170" i="39"/>
  <c r="H224" i="39"/>
  <c r="G224" i="39"/>
  <c r="G122" i="39"/>
  <c r="H122" i="39"/>
  <c r="H90" i="39"/>
  <c r="G90" i="39"/>
  <c r="H169" i="39"/>
  <c r="G169" i="39"/>
  <c r="U3" i="39" l="1"/>
  <c r="U5" i="39"/>
  <c r="U4" i="3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<sst xmlns="http://schemas.openxmlformats.org/spreadsheetml/2006/main" count="29753" uniqueCount="8760">
  <si>
    <t>L</t>
  </si>
  <si>
    <t>M</t>
  </si>
  <si>
    <t>P</t>
  </si>
  <si>
    <t>Ce document est composé de : This document is composed of: Este documento se compone de:</t>
  </si>
  <si>
    <t>Fin du document cellule</t>
  </si>
  <si>
    <t>Col.1</t>
  </si>
  <si>
    <t>Col.2</t>
  </si>
  <si>
    <t>Col.3</t>
  </si>
  <si>
    <t>Col.4</t>
  </si>
  <si>
    <t>Col.5</t>
  </si>
  <si>
    <t>avec valeurs ou texte-with values or text-con valores o texto</t>
  </si>
  <si>
    <t>A</t>
  </si>
  <si>
    <t>Paramètres régionaux Excel : pour les décimales soit un . soit une ,</t>
  </si>
  <si>
    <t>cellules vides - empty cells - celdas vacías</t>
  </si>
  <si>
    <t xml:space="preserve">cartouche = Emplacement réservé au titre et aux cellules de commandes, situé en tête du document </t>
  </si>
  <si>
    <t>lignes - rows - filas</t>
  </si>
  <si>
    <t>►</t>
  </si>
  <si>
    <t>❷</t>
  </si>
  <si>
    <t>colonnes - columns - columnas</t>
  </si>
  <si>
    <t xml:space="preserve">C CHIBOUST PAMPLEMOUSSE | pâtisserie--ENTREMET| Auteur &gt; M. Guy KRENZER, Eric GODDYN, Jean François DEPORT </t>
  </si>
  <si>
    <t>assiettes</t>
  </si>
  <si>
    <t>Recette mère ► MILLE-FEUILLE meringue et chiboust pamplemousse aux fraises des bois</t>
  </si>
  <si>
    <t>.</t>
  </si>
  <si>
    <t>Circuit</t>
  </si>
  <si>
    <t>CHIBOUST PAMPLEMOUSSE</t>
  </si>
  <si>
    <t>pâtisserie--ENTREMET</t>
  </si>
  <si>
    <t>📝 Mode d'emploi du Postit adaptation selon modèle</t>
  </si>
  <si>
    <t>📝 Instructions for the Postit — adapt according to template</t>
  </si>
  <si>
    <t>📝 Modo de empleo del Postit — adaptación según modelo</t>
  </si>
  <si>
    <t>Hauteur des lignes 21</t>
  </si>
  <si>
    <t>Cir .1.2.5</t>
  </si>
  <si>
    <t>◄ Masquez ces 4 colonnes</t>
  </si>
  <si>
    <t>Auteur &gt;</t>
  </si>
  <si>
    <t>❾ référence Auteur</t>
  </si>
  <si>
    <t>Constituant de &gt;</t>
  </si>
  <si>
    <t>Recette mère ► MILLE-FEUILLE meringue et chiboust pamplemousse aux fraises des bois ► Famille = pâtisserie--ENTREMET ► CHIBOUST PAMPLEMOUSSE  ⓫  Dupliquée pour 20 couverts</t>
  </si>
  <si>
    <t>⓫  Dupliquée pour</t>
  </si>
  <si>
    <t>couverts</t>
  </si>
  <si>
    <t>j’ai saisi "Postit" volontairement l'autre version est une marque déposée</t>
  </si>
  <si>
    <t>I intentionally wrote “Postit”; the other version is a registered trademark.</t>
  </si>
  <si>
    <t>He escrito “Postit” deliberadamente; la otra versión es una marca registrada.</t>
  </si>
  <si>
    <t>▼ Quantité ?</t>
  </si>
  <si>
    <t>▼ Quoi ?</t>
  </si>
  <si>
    <t>Circuit .1.2.5</t>
  </si>
  <si>
    <t>① le NOM DE LA RECETTE.FAMILLE</t>
  </si>
  <si>
    <t xml:space="preserve"> la Famille</t>
  </si>
  <si>
    <t>circuit.1.2.5</t>
  </si>
  <si>
    <t>① the NAME OF THE RECIPE</t>
  </si>
  <si>
    <t xml:space="preserve"> the Family</t>
  </si>
  <si>
    <t>① el NOMBRE DE LA RECETA</t>
  </si>
  <si>
    <t xml:space="preserve"> la Familia</t>
  </si>
  <si>
    <t>Poids</t>
  </si>
  <si>
    <t>❿ votre référence</t>
  </si>
  <si>
    <t>pastry--ENTREMET</t>
  </si>
  <si>
    <t>pastelería--ENTREMET</t>
  </si>
  <si>
    <t>Recette mère ?</t>
  </si>
  <si>
    <t>ARCHIVAGE ET CLASSEMENT</t>
  </si>
  <si>
    <t>MILLE-FEUILLE meringue et chiboust pamplemousse aux fraises des bois</t>
  </si>
  <si>
    <t>② l' AUTEUR : &gt;</t>
  </si>
  <si>
    <t>VOUS</t>
  </si>
  <si>
    <t>les - ou doubles -- sont importants pour de l'extraction de texte ( voir la fiche identification)</t>
  </si>
  <si>
    <t>② the AUTHOR : &gt;</t>
  </si>
  <si>
    <t>YOU</t>
  </si>
  <si>
    <t>the - or double -- are important for text extraction (see the identification sheet)</t>
  </si>
  <si>
    <t>② el AUTOR : &gt;</t>
  </si>
  <si>
    <t>USTED</t>
  </si>
  <si>
    <t>los - o dobles -- son importantes para la extracción de texto (ver la ficha de identificación)</t>
  </si>
  <si>
    <t>Col.6</t>
  </si>
  <si>
    <t>Col.7</t>
  </si>
  <si>
    <t>Col.8</t>
  </si>
  <si>
    <t>Col.9</t>
  </si>
  <si>
    <t>Col.10</t>
  </si>
  <si>
    <t>Col.11</t>
  </si>
  <si>
    <t>Col.12</t>
  </si>
  <si>
    <t>Col.13</t>
  </si>
  <si>
    <t>Col.14</t>
  </si>
  <si>
    <t>Col.15</t>
  </si>
  <si>
    <t>Col.16</t>
  </si>
  <si>
    <t>Col.17</t>
  </si>
  <si>
    <t>Col.18</t>
  </si>
  <si>
    <t>④</t>
  </si>
  <si>
    <t>⑤</t>
  </si>
  <si>
    <t>⑥ Poids ou Volume</t>
  </si>
  <si>
    <t>⑦g.kg.L.dl.cl.ml</t>
  </si>
  <si>
    <t>⑧ Coefficient</t>
  </si>
  <si>
    <t>③</t>
  </si>
  <si>
    <t>Unités</t>
  </si>
  <si>
    <t>Poids Auteur sans coef.</t>
  </si>
  <si>
    <t xml:space="preserve"> Vos poids avec coef.</t>
  </si>
  <si>
    <t>Équivalences arrondies</t>
  </si>
  <si>
    <t>Component of &gt;</t>
  </si>
  <si>
    <t>Master recipe ► MILLE-FEUILLE with meringue and grapefruit chiboust with wild strawberries ► Family = pastry--ENTREMET ► GRAPEFRUIT CHIBOUST  ⓫  Duplicated for 20 servings</t>
  </si>
  <si>
    <t>Constituyente de &gt;</t>
  </si>
  <si>
    <t>Receta madre ► MILHOJAS con merengue y chiboust de pomelo con fresas del bosque ► Familia = pastelería--ENTREMET ► CHIBOUST DE POMELO  ⓫  Duplicada para 20 cubiertos</t>
  </si>
  <si>
    <t>Quantité</t>
  </si>
  <si>
    <t>Quoi</t>
  </si>
  <si>
    <t>de</t>
  </si>
  <si>
    <t xml:space="preserve"> Denrées</t>
  </si>
  <si>
    <t xml:space="preserve">pour </t>
  </si>
  <si>
    <t>dl</t>
  </si>
  <si>
    <t>crème</t>
  </si>
  <si>
    <t>40 cl</t>
  </si>
  <si>
    <t>g</t>
  </si>
  <si>
    <t>zestes de pamplemousse</t>
  </si>
  <si>
    <t>40 g</t>
  </si>
  <si>
    <t>L18&amp;" "&amp;M18&amp;" ► Famille = "&amp;Q12&amp;" ► "&amp;J12&amp;" "&amp;P15&amp;" "&amp;Q15&amp;" "&amp;R15&amp;" "&amp;S16</t>
  </si>
  <si>
    <t>demi/L</t>
  </si>
  <si>
    <t>Verre(s)</t>
  </si>
  <si>
    <t>Recette mère ► Recette prévu pour quelle préparation</t>
  </si>
  <si>
    <t>Master recipe ► Recipe intended for which preparation</t>
  </si>
  <si>
    <t>Receta madre ► Receta prevista para qué preparación</t>
  </si>
  <si>
    <t>demi(s)Kg</t>
  </si>
  <si>
    <t xml:space="preserve">Master recipe ► </t>
  </si>
  <si>
    <t>MILLE-FEUILLE with meringue and grapefruit chiboust with wild strawberries</t>
  </si>
  <si>
    <t>Receta madre ►</t>
  </si>
  <si>
    <t xml:space="preserve"> MILHOJAS con merengue y chiboust de pomelo con fresas del bosque</t>
  </si>
  <si>
    <t>Cup(s).sucre</t>
  </si>
  <si>
    <t>Champ d’application ou circuit  1- 2-3-5-6</t>
  </si>
  <si>
    <t>Scope or circuit  1- 2-3-5-6</t>
  </si>
  <si>
    <t>Campo de aplicación o circuito  1- 2-3-5-6</t>
  </si>
  <si>
    <t/>
  </si>
  <si>
    <t>Bol(s)</t>
  </si>
  <si>
    <t>Champ d’application ou circuit des documents</t>
  </si>
  <si>
    <t>1 Archivage</t>
  </si>
  <si>
    <t>Scope or document circuit</t>
  </si>
  <si>
    <t>1 Archiving</t>
  </si>
  <si>
    <t>Campo de aplicación o circuito de los documentos</t>
  </si>
  <si>
    <t>1 Archivo</t>
  </si>
  <si>
    <t>2 Chef</t>
  </si>
  <si>
    <t>3 Responsable qualité</t>
  </si>
  <si>
    <t>3 Quality manager</t>
  </si>
  <si>
    <t>3 Responsable de calidad</t>
  </si>
  <si>
    <t>4 Directeur</t>
  </si>
  <si>
    <t>4 Director</t>
  </si>
  <si>
    <t>5 Cuisiniers</t>
  </si>
  <si>
    <t>5 Cooks</t>
  </si>
  <si>
    <t>5 Cocineros</t>
  </si>
  <si>
    <t>6 Magasinier</t>
  </si>
  <si>
    <t>6 Storekeeper</t>
  </si>
  <si>
    <t>6 Almacenero</t>
  </si>
  <si>
    <t>Décimale : selon paramètres régionaux »  point . ou ,</t>
  </si>
  <si>
    <t>❾ Author reference</t>
  </si>
  <si>
    <t>⓫ Duplicated for</t>
  </si>
  <si>
    <t>plates</t>
  </si>
  <si>
    <t>❾ Referencia Autor</t>
  </si>
  <si>
    <t>⓫ Duplicada para</t>
  </si>
  <si>
    <t>platos</t>
  </si>
  <si>
    <t>kg</t>
  </si>
  <si>
    <t>vide</t>
  </si>
  <si>
    <t>quart(s)Kg</t>
  </si>
  <si>
    <t>Tiers(s)Kg</t>
  </si>
  <si>
    <t>cl</t>
  </si>
  <si>
    <t>ml</t>
  </si>
  <si>
    <t>tiers/L</t>
  </si>
  <si>
    <t>5ème/L</t>
  </si>
  <si>
    <t>▼ Quantity?</t>
  </si>
  <si>
    <t>▼ What?</t>
  </si>
  <si>
    <t>▼ Cantidad?</t>
  </si>
  <si>
    <t>▼ Qué?</t>
  </si>
  <si>
    <t>Weight</t>
  </si>
  <si>
    <t>❿ your reference</t>
  </si>
  <si>
    <t>❿ su referencia</t>
  </si>
  <si>
    <t>ounce (oz)</t>
  </si>
  <si>
    <t>Cup(s).farine</t>
  </si>
  <si>
    <t>Cup(s).beurre</t>
  </si>
  <si>
    <t>Cup.liquide</t>
  </si>
  <si>
    <t>cuil(s).Café</t>
  </si>
  <si>
    <t>cuil(s).Thé</t>
  </si>
  <si>
    <t>cuil.Soupe</t>
  </si>
  <si>
    <t>10ème/L</t>
  </si>
  <si>
    <t>Trait(s)</t>
  </si>
  <si>
    <t>▲ Table de recherche les Col.6 à Col.11 sont réservées aux poids Kg</t>
  </si>
  <si>
    <t>Coût : 1* économique - 4**** luxe</t>
  </si>
  <si>
    <t>*</t>
  </si>
  <si>
    <t>ICI</t>
  </si>
  <si>
    <t xml:space="preserve">⓬  ▼ PHASES DE PROGRESSION </t>
  </si>
  <si>
    <t>Difficulté : 1*Facile - 4**** Difficile</t>
  </si>
  <si>
    <t>④ Quantité ou Nombre d'unités selon fiche</t>
  </si>
  <si>
    <t>④ Quantity or Number of units per sheet</t>
  </si>
  <si>
    <t>④ Cantidad o Número de unidades según ficha</t>
  </si>
  <si>
    <t>Temps de préparation</t>
  </si>
  <si>
    <t>faire bouillir la crème avec les zestes</t>
  </si>
  <si>
    <t>Temps de cuisson</t>
  </si>
  <si>
    <t xml:space="preserve">⑤ Quoi </t>
  </si>
  <si>
    <t>œufs - cuisses -tartes - parts  ou - CB = cuillère de bar -BS =Barspoon - CC = cuillère à café - CT = cuillère à thé -CP = cuillère à potage - QS = quantité suffisante - PM = pour mémoire - plaques gastro 1/1 - louches...etc</t>
  </si>
  <si>
    <t>⑤ What</t>
  </si>
  <si>
    <t>eggs - thighs - tarts - portions or - CB = bar spoon - BS = Barspoon - CC = teaspoon - CT = tea spoon - CP = soup spoon - QS = sufficient quantity - PM = for the record - GN trays 1/1 - ladles...etc</t>
  </si>
  <si>
    <t>⑤ Qué</t>
  </si>
  <si>
    <t>huevos - muslos - tartas - raciones o - CB = cuchara de bar - BS = Barspoon - CC = cucharilla - CT = cucharita de té - CP = cuchara sopera - QS = cantidad suficiente - PM = para memoria - bandejas GN 1/1 - cucharones...etc.</t>
  </si>
  <si>
    <t>cuire comme une crème patissière avec le sucre ,les jaunes, et la maîzena</t>
  </si>
  <si>
    <t>Temps de refroidissement</t>
  </si>
  <si>
    <t>Total</t>
  </si>
  <si>
    <t>lorsque vous saisissez un nombre d'unités ⑤</t>
  </si>
  <si>
    <t>when you enter a number of units ⑤</t>
  </si>
  <si>
    <t>cuando introduce un número de unidades ⑤</t>
  </si>
  <si>
    <t>CONDITIONNEMENT</t>
  </si>
  <si>
    <t>et un Poids ou Volume ⑥ "de" s'affiche automatiquement pour indiquer que vous saisissez un poids à l'unité</t>
  </si>
  <si>
    <t>and a Weight or Volume ⑥ “de/of” appears automatically to indicate that you are entering a per-unit weight</t>
  </si>
  <si>
    <t>y un Peso o Volumen ⑥ aparece “de” automáticamente para indicar que está introduciendo un peso por unidad</t>
  </si>
  <si>
    <t>Effectifs ▼</t>
  </si>
  <si>
    <t>Quoi ▼</t>
  </si>
  <si>
    <t xml:space="preserve"> couverts</t>
  </si>
  <si>
    <t>⑥ Poids ou Volume ajustez les décimales (+ ou - de 0 )</t>
  </si>
  <si>
    <t>⑥ Weight or Volume adjust the decimals (+ or − from 0)</t>
  </si>
  <si>
    <t>⑥ Peso o Volumen ajuste los decimales (+ o − desde 0)</t>
  </si>
  <si>
    <t>L'utilisation professionnelle des recettes vous engage à connaître la réglementation en matière d'hygiène et HACCP.</t>
  </si>
  <si>
    <t xml:space="preserve"> Quoi ? Saisissez Morceaux - tranches- portions - pièces - cerises etc</t>
  </si>
  <si>
    <t>&lt; poids par portion</t>
  </si>
  <si>
    <t>le contenant saisissez  gastro(s) 1/1 - grille(s) - plat(s) - louche(s) etc..</t>
  </si>
  <si>
    <t>Lien Auteur @</t>
  </si>
  <si>
    <t xml:space="preserve">tout ce qui n'est pas saisi dans la colonne ⑥ Poids ou Volume </t>
  </si>
  <si>
    <t>anything not entered in column ⑥ Weight or Volume</t>
  </si>
  <si>
    <t>todo lo que no se introduzca en la columna ⑥ Peso o Volumen</t>
  </si>
  <si>
    <t>ne sera pas comptabilisé dans les poids</t>
  </si>
  <si>
    <t>will not be counted in the weights</t>
  </si>
  <si>
    <t>no se contabilizará en los pesos</t>
  </si>
  <si>
    <t>Adresse PC</t>
  </si>
  <si>
    <t>Produits à la pièce &gt;  nombre 27 jaunes d'œufs  et poids d' 1  jaune</t>
  </si>
  <si>
    <t>Products sold by the piece &gt; quantity 27 egg yolks and weight of 1 yolk</t>
  </si>
  <si>
    <t>Productos por pieza &gt;  número 27 yemas de huevo y peso de 1 yema</t>
  </si>
  <si>
    <t>les ¼ de botte de fines herbes en 0,25 ou en quart(s)</t>
  </si>
  <si>
    <t>¼ bunch of herbs as 0.25 or as quarter(s)</t>
  </si>
  <si>
    <t>¼ de manojo de finas hierbas como 0,25 o en cuarto(s)</t>
  </si>
  <si>
    <t>en remplacement Collez les compléments si vous en avez besoin</t>
  </si>
  <si>
    <t>Lait 0.75 ou 3 quart/L  - ½ citron 0.5 ou 1 demi(s)</t>
  </si>
  <si>
    <t>Milk 0.75 or 3 quarter/L  - ½ lemon 0.5 or 1 half/halves</t>
  </si>
  <si>
    <t>Leche 0,75 o 3 cuartos/L  - ½ limón 0,5 o 1 medio(s)</t>
  </si>
  <si>
    <t>ORGANISATION RAISONNÉE DU TRAVAIL</t>
  </si>
  <si>
    <t>👍</t>
  </si>
  <si>
    <t>controler les marchandises - qualité - quantité - températures</t>
  </si>
  <si>
    <t>Selon modèle en fonction du nombre de colonnes vous pouvez obtenir ce genre de résultat</t>
  </si>
  <si>
    <t>Depending on the template and the number of columns you can obtain this kind of result</t>
  </si>
  <si>
    <t>Según el modelo y el número de columnas puede obtener este tipo de resultado</t>
  </si>
  <si>
    <t>vérifier les DLC - relever les N° de lot ou conserver les étiquettes</t>
  </si>
  <si>
    <t>désinfecter les sachets - poches - barquettes - boites avant ouverture</t>
  </si>
  <si>
    <t>⑥ Weight or Volume</t>
  </si>
  <si>
    <t>⑥ Peso o Volumen</t>
  </si>
  <si>
    <t>laver légumes et fruits avant utilisation</t>
  </si>
  <si>
    <t>Quantity</t>
  </si>
  <si>
    <t>What</t>
  </si>
  <si>
    <t xml:space="preserve"> Foodstuffs</t>
  </si>
  <si>
    <t>Cantidad</t>
  </si>
  <si>
    <t>Qué</t>
  </si>
  <si>
    <t>égoutter en bacs perforées si besoin</t>
  </si>
  <si>
    <t>cream</t>
  </si>
  <si>
    <t>nata/crema</t>
  </si>
  <si>
    <t>décongeler en bacs perforés + étiquette date de décongélation</t>
  </si>
  <si>
    <t>grapefruit zest</t>
  </si>
  <si>
    <t>ralladura de pomelo</t>
  </si>
  <si>
    <t>cuire et refroidir en cellule avant assemblage</t>
  </si>
  <si>
    <t>trancher - découper - hacher en respectant les protocoles</t>
  </si>
  <si>
    <t>Units</t>
  </si>
  <si>
    <t>Author’s weight without coef.</t>
  </si>
  <si>
    <t xml:space="preserve"> Your weights with coef.</t>
  </si>
  <si>
    <t>Rounded equivalents</t>
  </si>
  <si>
    <t>Peso</t>
  </si>
  <si>
    <t>Unidades</t>
  </si>
  <si>
    <t>Peso del Autor sin coef.</t>
  </si>
  <si>
    <t xml:space="preserve"> Sus pesos con coef.</t>
  </si>
  <si>
    <t>Equivalencias redondeadas</t>
  </si>
  <si>
    <t>préparer l'assaisonnement ou la sauce assembler</t>
  </si>
  <si>
    <t xml:space="preserve">gouter et vérifier l'assaisonnement - dresser - décorer  </t>
  </si>
  <si>
    <t>conditionner et étiqueter DLC</t>
  </si>
  <si>
    <t>garder un plat témoins</t>
  </si>
  <si>
    <t>▲ dans cette colonne la présence de la fonction RECHERCHEX est indispensable pour le fonctionnement des documents répertoire</t>
  </si>
  <si>
    <t>▲ in this column the presence of the XLOOKUP function is essential for the directory sheets to work</t>
  </si>
  <si>
    <t>▲ en esta columna la presencia de la función BUSCARX es imprescindible para el funcionamiento de las hojas de directorio</t>
  </si>
  <si>
    <t>stocker en chambre froide</t>
  </si>
  <si>
    <t>SIERREUR(LET(v;SIERREUR(RECHERCHEX(K22;G37:S37;G38:S38);RECHERCHEX(K22;G39:S39;G40:S40));v*J22*SI(ESTVIDE(G22);1;G22));0)</t>
  </si>
  <si>
    <t>LET(unite;SUBSTITUE(SUPPRESPACE(K22);" (s)";"");val;R22;estVol;NB.SI(M37:S37;unite)+NB.SI(M39:S39;unite)&gt;0;estPoids;NB.SI(G37:L37;unite)+NB.SI(G39:L39;unite)&gt;0;SI(estVol;SI(ARRONDI(val;3)&gt;=1;ARRONDI(val;3)&amp;" L";MAX(1;ARRONDI(val*100;0))&amp;" cl");SI(estPoids;SI(ARRONDI(val;3)&gt;=1;ARRONDI(val;3)&amp;" Kg";MAX(1;ARRONDI(val*1000;0))&amp;" g");"")))</t>
  </si>
  <si>
    <t>◄ Masquez les 3 colonnes</t>
  </si>
  <si>
    <t>lorsque vous saisissez une valeur dans ④ Quantité ET dans ⑥ Poids ou Volume</t>
  </si>
  <si>
    <t>DÉMARCHE QUALITÉ  -  DÉVELOPPEMENT ET AMÉLIORATION DES RECETTES</t>
  </si>
  <si>
    <t>"de" s'affiche automatiquement pour éviter toute confusion " 27 " " jaunes d'œufs"  "de"  " 20 g"</t>
  </si>
  <si>
    <t>“de/of” appears automatically to avoid any confusion “27” “egg yolks” “de/of” “20 g”</t>
  </si>
  <si>
    <t>aparece “de” automáticamente para evitar confusión “27” “yemas de huevo” “de” “20 g”</t>
  </si>
  <si>
    <t>Descriptif de la recette d'origine</t>
  </si>
  <si>
    <t>Premières impressions sur cette recette produits-technique-prix : que faut-il modifier-pouvons nous la servir à tous nos clients- etc..</t>
  </si>
  <si>
    <t>OU cette présentation</t>
  </si>
  <si>
    <t>OR this layout</t>
  </si>
  <si>
    <t>O esta presentación</t>
  </si>
  <si>
    <t xml:space="preserve"> Vos poids et volumesBruts avec coef.</t>
  </si>
  <si>
    <t xml:space="preserve"> % Perte</t>
  </si>
  <si>
    <t xml:space="preserve"> Vos poids et volumes Nets avec coef.</t>
  </si>
  <si>
    <t xml:space="preserve"> Your gross weights and volumes with coef.</t>
  </si>
  <si>
    <t xml:space="preserve"> % Loss</t>
  </si>
  <si>
    <t xml:space="preserve"> Your net weights and volumes with coef.</t>
  </si>
  <si>
    <t xml:space="preserve"> Sus pesos y volúmenes brutos con coef.</t>
  </si>
  <si>
    <t xml:space="preserve"> % Merma</t>
  </si>
  <si>
    <t xml:space="preserve"> Sus pesos y volúmenes netos con coef.</t>
  </si>
  <si>
    <t>Recette testée par : MAURICE</t>
  </si>
  <si>
    <t xml:space="preserve"> Géneros</t>
  </si>
  <si>
    <t>Modifications  adaptation conseils et suggestions :</t>
  </si>
  <si>
    <t>Crème liquide</t>
  </si>
  <si>
    <t>1.11 Kg</t>
  </si>
  <si>
    <t>1 110 g</t>
  </si>
  <si>
    <t>888 g</t>
  </si>
  <si>
    <t>Heavy cream</t>
  </si>
  <si>
    <t>Nata/crema líquida</t>
  </si>
  <si>
    <t>Débarrasez la viande de tout excès de graisse, séchez-la et frottez-la avec l'assaisonnement ou les herbes aromatiques de votre choix. Faites-la cuire sur une grille ou une mirepoix de légumes crus grossièrement coupée qui laisse l'air circuler autour de la viande. Une fois cuite, la mirepoix ajoute une saveur délicieuse à la sauce prépaparée à partir de ce fond de cuisson</t>
  </si>
  <si>
    <t>grand Marnier</t>
  </si>
  <si>
    <t>13 cl</t>
  </si>
  <si>
    <t>133 ml</t>
  </si>
  <si>
    <t>119.88 ml</t>
  </si>
  <si>
    <t>Grand Marnier</t>
  </si>
  <si>
    <t>pommes</t>
  </si>
  <si>
    <t>8.325 Kg</t>
  </si>
  <si>
    <t>33 quart(s)</t>
  </si>
  <si>
    <t>23.31 quart(s)</t>
  </si>
  <si>
    <t>apples</t>
  </si>
  <si>
    <t>manzanas</t>
  </si>
  <si>
    <t>Quantité ou nombre d'unités au choix</t>
  </si>
  <si>
    <t>Quantity or number of units, your choice</t>
  </si>
  <si>
    <t>Cantidad o número de unidades a elección</t>
  </si>
  <si>
    <t>Productos por pieza &gt; número 27 yemas de huevo y peso de 1 yema</t>
  </si>
  <si>
    <t>bottes</t>
  </si>
  <si>
    <t>¼ de botte de fines herbes</t>
  </si>
  <si>
    <t>bunches</t>
  </si>
  <si>
    <t>¼ bunch of herbs</t>
  </si>
  <si>
    <t>manojos</t>
  </si>
  <si>
    <t>¼ de manojo de finas hierbas</t>
  </si>
  <si>
    <t>citrons</t>
  </si>
  <si>
    <t>½ citron</t>
  </si>
  <si>
    <t>lemons</t>
  </si>
  <si>
    <t>½ lemon</t>
  </si>
  <si>
    <t>limones</t>
  </si>
  <si>
    <t>½ limón</t>
  </si>
  <si>
    <t xml:space="preserve">note Maxi par critère = 3   DÉVELOPPEMENT ET AMÉLIORATION DES RECETTES  </t>
  </si>
  <si>
    <t>litres</t>
  </si>
  <si>
    <t>¾ de litre</t>
  </si>
  <si>
    <t>liters</t>
  </si>
  <si>
    <t>¾ liter</t>
  </si>
  <si>
    <t>litros</t>
  </si>
  <si>
    <t>¾ de litro</t>
  </si>
  <si>
    <t>VISUEL / PRÉSENTATION</t>
  </si>
  <si>
    <t>Les produits ou la recette sont/est :</t>
  </si>
  <si>
    <t>CUISSON</t>
  </si>
  <si>
    <t>Bon</t>
  </si>
  <si>
    <t xml:space="preserve">TEXTURE </t>
  </si>
  <si>
    <t>non acceptable pour nos clients</t>
  </si>
  <si>
    <t xml:space="preserve"> GUSTATIF / SAVEUR</t>
  </si>
  <si>
    <t xml:space="preserve"> GUSTATIF</t>
  </si>
  <si>
    <t>TEMPÉRATURE</t>
  </si>
  <si>
    <t>tout ce qui n'est pas saisi dans la colonne ⑥ Poids ou Volume ne sera pas comptabilisé dans les poids</t>
  </si>
  <si>
    <t>anything not entered in column ⑥ Weight or Volume will not be counted in the weights</t>
  </si>
  <si>
    <t>todo lo que no se introduzca en la columna ⑥ Peso o Volumen no se contabilizará en los pesos</t>
  </si>
  <si>
    <t xml:space="preserve">QUALITÉ </t>
  </si>
  <si>
    <t>à améliorer</t>
  </si>
  <si>
    <t>Un point manquant ou un espace en plus et Excel ne reconnait pas. Donc faites du Copier / Coller</t>
  </si>
  <si>
    <t>One missing dot or one extra space and Excel won’t recognize it. So use Copy / Paste</t>
  </si>
  <si>
    <t>Un punto que falte o un espacio de más y Excel no lo reconoce. Así que use Copiar / Pegar</t>
  </si>
  <si>
    <t>VARIÉTÉ</t>
  </si>
  <si>
    <t>❌</t>
  </si>
  <si>
    <t>⑥Poids ou Volume ajustez les décimales (+ ou - de 0 )</t>
  </si>
  <si>
    <t>ORIGINALITÉ</t>
  </si>
  <si>
    <t>VISUEL</t>
  </si>
  <si>
    <t>lorsque vous collez 1 Quart ; 1 demi ; 1 Tiers col .⑤ Quoi il n'y a pas de poids le résultat s'affiche en quantité colonnes 18 - 19 Unités et Quoi ?</t>
  </si>
  <si>
    <t>when you paste 1 Quarter; 1 Half; 1 Third in col. ⑤ What there is no weight; the result appears as a quantity in columns 18 - 19 Units and What?</t>
  </si>
  <si>
    <t>cuando pega 1 Cuarto; 1 Medio; 1 Tercio en la col. ⑤ Qué no hay peso; el resultado aparece como cantidad en las columnas 18 - 19 Unidades y Qué?</t>
  </si>
  <si>
    <t>pour les critères saisis</t>
  </si>
  <si>
    <t>✅</t>
  </si>
  <si>
    <t>BIEN</t>
  </si>
  <si>
    <t>TOTAL obtenu</t>
  </si>
  <si>
    <t>Quelle différence</t>
  </si>
  <si>
    <t>Poids et volumes arrondis</t>
  </si>
  <si>
    <t>What’s the difference</t>
  </si>
  <si>
    <t>Rounded weights and volumes</t>
  </si>
  <si>
    <t>Qué diferencia</t>
  </si>
  <si>
    <t>Pesos y volúmenes redondeados</t>
  </si>
  <si>
    <t xml:space="preserve">TOTAL maxi à atteindre </t>
  </si>
  <si>
    <t>CONCLUSION</t>
  </si>
  <si>
    <t>quart/L</t>
  </si>
  <si>
    <t>440 L</t>
  </si>
  <si>
    <t>880 demi/L</t>
  </si>
  <si>
    <t>pouvons nous la servir à tous nos clients</t>
  </si>
  <si>
    <t>Acceptation</t>
  </si>
  <si>
    <t xml:space="preserve"> volumes  si &gt; à 1 ; = L  sinon  cl</t>
  </si>
  <si>
    <t>Refus partiel ou total</t>
  </si>
  <si>
    <t>quart(s)</t>
  </si>
  <si>
    <t>demi(s)</t>
  </si>
  <si>
    <t>440 Kg</t>
  </si>
  <si>
    <t>880 demi(s)</t>
  </si>
  <si>
    <t xml:space="preserve"> Poids si &gt; à 1 ; = Kg  sinon  g</t>
  </si>
  <si>
    <t>1 quart de melon</t>
  </si>
  <si>
    <t xml:space="preserve">1 demi part - </t>
  </si>
  <si>
    <t>1 quarter of melon</t>
  </si>
  <si>
    <t>1 half portion -</t>
  </si>
  <si>
    <t>1 cuarto de melón</t>
  </si>
  <si>
    <t>1 media ración -</t>
  </si>
  <si>
    <t>les Valeurs de recherche sont en Kg - exemple 1 verre = 0.225</t>
  </si>
  <si>
    <t>Lookup values are in kg - example 1 glass = 0.225</t>
  </si>
  <si>
    <t>Los valores de búsqueda están en kg - ejemplo 1 vaso = 0,225</t>
  </si>
  <si>
    <t>Appréciation : Bien (3), Moyen (2), Non satisfaisant (1) sur  points.</t>
  </si>
  <si>
    <t>⑦g.kg.L.dl.cl.ml  Collez une unité au choix</t>
  </si>
  <si>
    <t>⑦ g.kg.L.dl.cl.ml  Paste one unit of your choice</t>
  </si>
  <si>
    <t>⑦ g.kg.L.dl.cl.ml  Pegue una unidad a elección</t>
  </si>
  <si>
    <t>Hors d'Œuvre</t>
  </si>
  <si>
    <t>Plat</t>
  </si>
  <si>
    <t>Légume</t>
  </si>
  <si>
    <t>Dessert</t>
  </si>
  <si>
    <t>⑧  Coefficient</t>
  </si>
  <si>
    <t>le Coefficient vous permet d'augmenter</t>
  </si>
  <si>
    <t>the Coefficient lets you increase,</t>
  </si>
  <si>
    <t>⑧  Coeficiente</t>
  </si>
  <si>
    <t>el Coeficiente le permite aumentar,</t>
  </si>
  <si>
    <t>de diminuer ou d'éviter un ingrédient</t>
  </si>
  <si>
    <t>decrease, or omit an ingredient</t>
  </si>
  <si>
    <t>disminuir o evitar un ingrediente</t>
  </si>
  <si>
    <t xml:space="preserve">Vous pouvez détourner l'utilisation de la colonne Coefficient en augmentant ou  diminuant </t>
  </si>
  <si>
    <t>You can repurpose the Coefficient column by increasing or decreasing the value.</t>
  </si>
  <si>
    <t>Puede reutilizar la columna Coeficiente aumentando o disminuyendo el valor</t>
  </si>
  <si>
    <t>pour faire varier le poids d'un aliment  sans recommencer une nouvelle fiche</t>
  </si>
  <si>
    <t>to vary an item’s weight without starting a new sheet</t>
  </si>
  <si>
    <t>para variar el peso de un alimento sin empezar una nueva ficha</t>
  </si>
  <si>
    <t xml:space="preserve">Vous pouvez également saisir la valeur 0 zéro pour un aliment allergène selon convives </t>
  </si>
  <si>
    <t>You can also enter the value 0 zero for an allergenic food depending on guests</t>
  </si>
  <si>
    <t>También puede introducir el valor 0 cero para un alimento alergénico según comensales</t>
  </si>
  <si>
    <t>Saveur :salée-sucrée-amère-acide-métallique-forte-aigre-acre-fade-naturelle</t>
  </si>
  <si>
    <t xml:space="preserve">ou supprimer un ingrédient piment ou autres par exemple </t>
  </si>
  <si>
    <t>or remove an ingredient—chili or others for example</t>
  </si>
  <si>
    <t>o suprimir un ingrediente—picante u otros por ejemplo</t>
  </si>
  <si>
    <t>Texture : tendre-fondante-moelleuse-naturelle-granuleuse-fibreuse-cordée-farineuse-gélatineuse-croustillante</t>
  </si>
  <si>
    <t>si vous saisissez une valeur différente de 1 la cellule change de couleur  pour attirer votre attention</t>
  </si>
  <si>
    <t>if you enter a value different from 1 the cell changes color to draw your attention</t>
  </si>
  <si>
    <t>si introduce un valor distinto de 1 la celda cambia de color para llamar su atención</t>
  </si>
  <si>
    <t>Cuisson : trop juste--bien-trop cuit-à revoir-Grammages-% Pertes avant et après cuisson-Mode de cuisson etc..</t>
  </si>
  <si>
    <t xml:space="preserve"> (Mise en Forme Conditionnelle)</t>
  </si>
  <si>
    <t>(Conditional Formatting)</t>
  </si>
  <si>
    <t>(Formato condicional)</t>
  </si>
  <si>
    <t>Contenant</t>
  </si>
  <si>
    <t>Temps</t>
  </si>
  <si>
    <t xml:space="preserve">Température </t>
  </si>
  <si>
    <t xml:space="preserve"> % Humidité </t>
  </si>
  <si>
    <t>Mode</t>
  </si>
  <si>
    <t>Air pulsé</t>
  </si>
  <si>
    <t xml:space="preserve"> Préchauffage</t>
  </si>
  <si>
    <t>Gastro 1/1</t>
  </si>
  <si>
    <t>mixte</t>
  </si>
  <si>
    <t>cuisson 1</t>
  </si>
  <si>
    <t>grilles 2/1</t>
  </si>
  <si>
    <t>cuisson 2</t>
  </si>
  <si>
    <t>Régénération banquet</t>
  </si>
  <si>
    <t>gomme</t>
  </si>
  <si>
    <t xml:space="preserve">◄  Si la colonne 11 est rouge, collez la "gomme" </t>
  </si>
  <si>
    <t>◄  If column 11 is red, paste the “eraser”</t>
  </si>
  <si>
    <t>goma</t>
  </si>
  <si>
    <t>◄  Si la columna 11 está en rojo, pegue la “goma”</t>
  </si>
  <si>
    <t xml:space="preserve"> ensuite supprimez le mot "gomme." et saisissez un chiffre</t>
  </si>
  <si>
    <t xml:space="preserve"> then delete the word “eraser.” and enter a number</t>
  </si>
  <si>
    <t xml:space="preserve"> luego borre la palabra “goma.” e introduzca un número</t>
  </si>
  <si>
    <t>for</t>
  </si>
  <si>
    <t>para</t>
  </si>
  <si>
    <t>vous pouvez saisir un autre poids selon vos besoins</t>
  </si>
  <si>
    <t>you can enter another weight according to your needs</t>
  </si>
  <si>
    <t>puede introducir otro peso según sus necesidades</t>
  </si>
  <si>
    <t xml:space="preserve">cette colonne vous permet de comparer les recettes . </t>
  </si>
  <si>
    <t>this column lets you compare recipes.</t>
  </si>
  <si>
    <t>esta columna le permite comparar recetas.</t>
  </si>
  <si>
    <t>les Auteurs prévoient leur recettes pour des quantités ou un nombre de portions différentes</t>
  </si>
  <si>
    <t>Authors plan their recipes for different quantities or number of portions</t>
  </si>
  <si>
    <t>Los Autores prevén sus recetas para cantidades o números de raciones diferentes</t>
  </si>
  <si>
    <t>Il est donc difficile de comparer. Avec cette colonne cela devient facile</t>
  </si>
  <si>
    <t>So it’s hard to compare. With this column it becomes easy</t>
  </si>
  <si>
    <t>Por lo tanto es difícil comparar. Con esta columna se vuelve fácil</t>
  </si>
  <si>
    <t>Température de cuisson</t>
  </si>
  <si>
    <t>Cuisson à Cœur</t>
  </si>
  <si>
    <t>Refroidissement</t>
  </si>
  <si>
    <t>❾</t>
  </si>
  <si>
    <t>l'Auteur à prévu sa recette pour combien de couverts ou pour quel poids</t>
  </si>
  <si>
    <t>The Author planned the recipe for how many covers or for what weight</t>
  </si>
  <si>
    <t>El Autor previó su receta para cuántos cubiertos o para qué peso</t>
  </si>
  <si>
    <t>tarte</t>
  </si>
  <si>
    <t>tart</t>
  </si>
  <si>
    <t>tarta</t>
  </si>
  <si>
    <t>feuilles de génoise</t>
  </si>
  <si>
    <t>sponge sheets</t>
  </si>
  <si>
    <t>planchas de bizcocho</t>
  </si>
  <si>
    <t xml:space="preserve">en fonction de vos convives vous estimez cette recette pour combien </t>
  </si>
  <si>
    <t>based on your guests you estimate this recipe for how many</t>
  </si>
  <si>
    <t>en función de sus comensales usted estima esta receta para cuántos</t>
  </si>
  <si>
    <t>Vous pouvez valider en re-saisissant les mêmes valeurs que l'Auteur</t>
  </si>
  <si>
    <t>You can validate by re-entering the same values as the Author</t>
  </si>
  <si>
    <t>Puede validar reintroduciendo los mismos valores que el Autor</t>
  </si>
  <si>
    <t>cadre(s)</t>
  </si>
  <si>
    <t>frame(s)</t>
  </si>
  <si>
    <t>aro(s)/marco(s)</t>
  </si>
  <si>
    <t>tartes de 18 cm</t>
  </si>
  <si>
    <t>18-cm tarts</t>
  </si>
  <si>
    <t>tartas de 18 cm</t>
  </si>
  <si>
    <t>covers/servings</t>
  </si>
  <si>
    <t>cubiertos/raciones</t>
  </si>
  <si>
    <t>OU faire un autre choix</t>
  </si>
  <si>
    <t>OR make another choice</t>
  </si>
  <si>
    <t>O hacer otra elección</t>
  </si>
  <si>
    <t>soit vous faites le choix de dupliquer la recette à partir d'un effectif ou du poids d'une denrée Exemple farine pour le pain</t>
  </si>
  <si>
    <t>either you choose to duplicate the recipe starting from a headcount or from the weight of one item—for example flour for bread</t>
  </si>
  <si>
    <t>o bien decide duplicar la receta a partir de un efectivo o del peso de un género—por ejemplo harina para pan</t>
  </si>
  <si>
    <t>CALCULEZ VOS POIDS NETS</t>
  </si>
  <si>
    <t>poulets</t>
  </si>
  <si>
    <t>chickens</t>
  </si>
  <si>
    <t>pollos</t>
  </si>
  <si>
    <t>Kg de bœuf</t>
  </si>
  <si>
    <t>kg of beef</t>
  </si>
  <si>
    <t>kg de ternera</t>
  </si>
  <si>
    <t>Kg de farine</t>
  </si>
  <si>
    <t>kg of flour</t>
  </si>
  <si>
    <t>kg de harina</t>
  </si>
  <si>
    <t>Maigre de canard sauvage</t>
  </si>
  <si>
    <t>œufs</t>
  </si>
  <si>
    <t>eggs</t>
  </si>
  <si>
    <t>huevos</t>
  </si>
  <si>
    <t>Maigre de porc</t>
  </si>
  <si>
    <t>▲  C'est cette première valeur qu'Excel va utiliser</t>
  </si>
  <si>
    <t>▲  This first value is the one Excel will use</t>
  </si>
  <si>
    <t>▲  Este primer valor es el que usará Excel</t>
  </si>
  <si>
    <t xml:space="preserve"> Facultatif Produit de référence</t>
  </si>
  <si>
    <t>bœuf</t>
  </si>
  <si>
    <t xml:space="preserve"> Optional Reference product</t>
  </si>
  <si>
    <t>beef</t>
  </si>
  <si>
    <t xml:space="preserve"> Opcional Producto de referencia</t>
  </si>
  <si>
    <t>ternera</t>
  </si>
  <si>
    <t>Jus de cuisson</t>
  </si>
  <si>
    <t>Si vous estimez que les grammages sont trop ou pas assez copieux pour vos convives : modifiez vos portions ❿  Trop copieux :  augmentez - Pas assez copieux diminuez</t>
  </si>
  <si>
    <t>If you think the gram amounts are too generous or not generous enough for your guests: adjust your portions ❿  Too generous: increase — Not enough: decrease</t>
  </si>
  <si>
    <t>Si estima que los gramajes son demasiado o poco generosos para sus comensales: modifique sus porciones ❿  Demasiado generosos: aumente — Insuficientes: disminuya</t>
  </si>
  <si>
    <t>⑥  ajustez les décimales</t>
  </si>
  <si>
    <t>⓫</t>
  </si>
  <si>
    <t xml:space="preserve"> A dupliquer pour</t>
  </si>
  <si>
    <t xml:space="preserve"> To duplicate for</t>
  </si>
  <si>
    <t xml:space="preserve"> A duplicar para</t>
  </si>
  <si>
    <t xml:space="preserve">à vous de saisir la quantité </t>
  </si>
  <si>
    <t>you enter the quantity</t>
  </si>
  <si>
    <t>le toca introducir la cantidad</t>
  </si>
  <si>
    <t>▲  C'est la valeur saisie dans cette cellule  qu'Excel va utiliser pour  dupliquer la recette</t>
  </si>
  <si>
    <t>▲  It’s the value entered in this cell that Excel will use to duplicate the recipe</t>
  </si>
  <si>
    <t>▲  Es el valor introducido en esta celda el que Excel usará para duplicar la receta</t>
  </si>
  <si>
    <t>Matériels</t>
  </si>
  <si>
    <t>Temp°</t>
  </si>
  <si>
    <t>Action</t>
  </si>
  <si>
    <t>Conseils</t>
  </si>
  <si>
    <t>selon modèles vous pouvez avoir :</t>
  </si>
  <si>
    <t>depending on templates you may have:</t>
  </si>
  <si>
    <t>según modelos puede tener:</t>
  </si>
  <si>
    <t>Sauteuse</t>
  </si>
  <si>
    <t>rissolage viande</t>
  </si>
  <si>
    <t>Mode fonction &gt;</t>
  </si>
  <si>
    <t>chaleur sèche</t>
  </si>
  <si>
    <t xml:space="preserve"> Prix</t>
  </si>
  <si>
    <t>ne confondez pas prix au Kg et prix à la pièce</t>
  </si>
  <si>
    <t xml:space="preserve"> Price</t>
  </si>
  <si>
    <t>don’t confuse price per kg and price per piece</t>
  </si>
  <si>
    <t xml:space="preserve"> Precio</t>
  </si>
  <si>
    <t>no confunda precio por kg y precio por pieza</t>
  </si>
  <si>
    <t>Four</t>
  </si>
  <si>
    <t>préchauffage</t>
  </si>
  <si>
    <t>unitaire &gt;</t>
  </si>
  <si>
    <t>unitario &gt;</t>
  </si>
  <si>
    <t>Somme</t>
  </si>
  <si>
    <t>Sum</t>
  </si>
  <si>
    <t>Suma</t>
  </si>
  <si>
    <t>saisir la viande</t>
  </si>
  <si>
    <t>cuire la viande à coeur de + 95 / 97 °C</t>
  </si>
  <si>
    <t xml:space="preserve">  % Perte</t>
  </si>
  <si>
    <t xml:space="preserve">  % Loss</t>
  </si>
  <si>
    <t xml:space="preserve">  % Merma</t>
  </si>
  <si>
    <t>Vapeur</t>
  </si>
  <si>
    <t>1 Kg de produit pert combien à l'épluchage ou au parage - au conditionnement etc..</t>
  </si>
  <si>
    <t>How much does 1 kg of product lose during peeling or trimming — in packaging, etc.</t>
  </si>
  <si>
    <t>Cuánto pierde 1 kg de producto en pelado o despiece — en acondicionamiento, etc.?</t>
  </si>
  <si>
    <t>Brut Équivalences arrondies</t>
  </si>
  <si>
    <t>Gross Rounded equivalents</t>
  </si>
  <si>
    <t>Bruto Equivalencias redondeadas</t>
  </si>
  <si>
    <t>Mixte</t>
  </si>
  <si>
    <t>Poids Bruts</t>
  </si>
  <si>
    <t>Gross weights</t>
  </si>
  <si>
    <t>Pesos brutos</t>
  </si>
  <si>
    <t>750 g</t>
  </si>
  <si>
    <t>Équivalences arrondies les poids supérieurs à 1 Kg sont exprimés en Kg</t>
  </si>
  <si>
    <t>Rounded equivalents weights above 1 kg are expressed in kg</t>
  </si>
  <si>
    <t>Equivalencias redondeadas los pesos superiores a 1 kg se expresan en kg</t>
  </si>
  <si>
    <t>les poids inférieurs à 1 Kg sont exprimés en g</t>
  </si>
  <si>
    <t>weights below 1 kg are expressed in g</t>
  </si>
  <si>
    <t>los pesos inferiores a 1 kg se expresan en g</t>
  </si>
  <si>
    <t>TABLEAU DE RECHERCHE  - LOOKUP_TABLE - TABLA_DE_BÚSQUEDA</t>
  </si>
  <si>
    <t>les Col.de 6 à 11 sont réservées aux poids</t>
  </si>
  <si>
    <t>Cols 6 to 11 are reserved for weights</t>
  </si>
  <si>
    <t>Las Cols. de 6 a 11 están reservadas a los pesos</t>
  </si>
  <si>
    <t>Mise en place</t>
  </si>
  <si>
    <t>déconditionnement</t>
  </si>
  <si>
    <t>légumerie</t>
  </si>
  <si>
    <t>plaquage</t>
  </si>
  <si>
    <t xml:space="preserve">parce que la Col.18 s'en sert pour conversion en g </t>
  </si>
  <si>
    <t>because Col 18 uses them for conversion to g</t>
  </si>
  <si>
    <t>porque la Col. 18 las usa para conversión a g</t>
  </si>
  <si>
    <t>rissolage</t>
  </si>
  <si>
    <t>Si c’est un poids :</t>
  </si>
  <si>
    <t>If it’s a weight:</t>
  </si>
  <si>
    <t>Si es un peso:</t>
  </si>
  <si>
    <t>val ≥ 1 ⇒ affichage en kilogrammes (Kg) avec 3 décimales max.</t>
  </si>
  <si>
    <t>val ≥ 1 ⇒ display in kilograms (kg) with up to 3 decimals.</t>
  </si>
  <si>
    <t>val ≥ 1 ⇒ visualización en kilogramos (kg) con máx. 3 decimales.</t>
  </si>
  <si>
    <t>cuisson</t>
  </si>
  <si>
    <t>val &lt; 1 ⇒ conversion en grammes (g) et arrondi à l’entier, minimum 1 g.</t>
  </si>
  <si>
    <t>val &lt; 1 ⇒ convert to grams (g) and round to a whole number, minimum 1 g.</t>
  </si>
  <si>
    <t>val &lt; 1 ⇒ conversión a gramos (g) y redondeo al entero, mínimo 1 g.</t>
  </si>
  <si>
    <t>sauce réduction</t>
  </si>
  <si>
    <t>conditionnement</t>
  </si>
  <si>
    <t xml:space="preserve">+ 9 °C </t>
  </si>
  <si>
    <t>refroidissement température cible</t>
  </si>
  <si>
    <t>Liaison Chaude</t>
  </si>
  <si>
    <t xml:space="preserve">les Col.de 12 à 18 sont réservées aux volumes </t>
  </si>
  <si>
    <t>Cols 12 to 18 are reserved for volumes</t>
  </si>
  <si>
    <t>Las Cols. de 12 a 18 están reservadas a los volúmenes</t>
  </si>
  <si>
    <t>Liaison froide</t>
  </si>
  <si>
    <t>parce que la Col.18 s'en sert pour conversion en cl</t>
  </si>
  <si>
    <t>because Col 18 uses them for conversion to cl</t>
  </si>
  <si>
    <t>porque la Col. 18 las usa para conversión a cl</t>
  </si>
  <si>
    <t>Si c’est un volume :</t>
  </si>
  <si>
    <t>If it’s a volume:</t>
  </si>
  <si>
    <t>Si es un volumen:</t>
  </si>
  <si>
    <t>val ≥ 1 ⇒ affichage en litres (L) avec 3 décimales max.</t>
  </si>
  <si>
    <t>val ≥ 1 ⇒ display in liters (L) with up to 3 decimals.</t>
  </si>
  <si>
    <t>val ≥ 1 ⇒ visualización en litros (L) con máx. 3 decimales.</t>
  </si>
  <si>
    <t>val &lt; 1 ⇒ conversion en centilitres (cl) et arrondi à l’entier, minimum 1 cl.</t>
  </si>
  <si>
    <t>val &lt; 1 ⇒ convert to centiliters (cl) and round to a whole number, minimum 1 cl.</t>
  </si>
  <si>
    <t>val &lt; 1 ⇒ conversión a centilitros (cl) y redondeo al entero, mínimo 1 cl.</t>
  </si>
  <si>
    <t>dans 1 contenant ▼</t>
  </si>
  <si>
    <t>Poulet 4/4 .12 Cuisses CRUES</t>
  </si>
  <si>
    <t>IMPORTANT</t>
  </si>
  <si>
    <t>IMPORTANTE</t>
  </si>
  <si>
    <t>Poulet 4/4.24 Cuisses petites CUITES</t>
  </si>
  <si>
    <t>les colonnes 2 à 5</t>
  </si>
  <si>
    <t>MAJUSCULE(GAUCHE(J12;1))&amp;" "&amp;J12&amp;" | "&amp;Q12&amp;"| "&amp;J14&amp;" "&amp;K14</t>
  </si>
  <si>
    <t>columns 2 to 5</t>
  </si>
  <si>
    <t>las columnas 2 a 5</t>
  </si>
  <si>
    <t>25 escalopes de volailles cuites 120g</t>
  </si>
  <si>
    <t>contiennent les informations utiles pour l'archivage et le fonctionnement des répertoires</t>
  </si>
  <si>
    <t>contain useful information for archiving and folder operation</t>
  </si>
  <si>
    <t>contienen la información útil para el archivo y el funcionamiento de los directorios</t>
  </si>
  <si>
    <t>GN 2/1 en polycarbonate</t>
  </si>
  <si>
    <t xml:space="preserve"> bac GN 2/1 H 100 inox plein</t>
  </si>
  <si>
    <t xml:space="preserve">25 Paupiettes de dindes 120g </t>
  </si>
  <si>
    <t xml:space="preserve"> bac GN 2/1 H 65 inox plein</t>
  </si>
  <si>
    <t>20 Tomates farcies</t>
  </si>
  <si>
    <t>GN 1/1 H 100 inox plein</t>
  </si>
  <si>
    <t xml:space="preserve">7.2 Kg Tartiflette </t>
  </si>
  <si>
    <t>GN 1/1 H 65 inox plein</t>
  </si>
  <si>
    <t xml:space="preserve"> 4 Kg Brandade de morue</t>
  </si>
  <si>
    <t xml:space="preserve"> 3 Kg Sauté en morceaux</t>
  </si>
  <si>
    <t>⓬  ▼ PROGRESSION PHASES</t>
  </si>
  <si>
    <t>⓬  ▼ FASES DE PROGRESIÓN</t>
  </si>
  <si>
    <t>bring the cream to a boil with the zests</t>
  </si>
  <si>
    <t>hervir la nata con las ralladuras</t>
  </si>
  <si>
    <t>cook like a pastry cream with the sugar, the yolks, and the cornstarch (maïzena)</t>
  </si>
  <si>
    <t>cocer como una crema pastelera con el azúcar, las yemas y la maicena</t>
  </si>
  <si>
    <t xml:space="preserve">NOMBRE DE PORTIONS  ET GRAMMAGES PORTIONS </t>
  </si>
  <si>
    <t>Professional use of recipes requires you to know hygiene and HACCP regulations.</t>
  </si>
  <si>
    <t>El uso profesional de las recetas le obliga a conocer la normativa de higiene y APPCC (HACCP).</t>
  </si>
  <si>
    <t>Ado</t>
  </si>
  <si>
    <t>A +</t>
  </si>
  <si>
    <t>Familles</t>
  </si>
  <si>
    <t>toujours citer la source ou ajouter un lien</t>
  </si>
  <si>
    <t>Author link @</t>
  </si>
  <si>
    <t>always cite the source or add a link</t>
  </si>
  <si>
    <t>Enlace Autor @</t>
  </si>
  <si>
    <t>citar siempre la fuente o añadir un enlace</t>
  </si>
  <si>
    <t>Nombre de portions résultats arrondis</t>
  </si>
  <si>
    <t>**</t>
  </si>
  <si>
    <t>Cost: 1* economical - 4**** luxury</t>
  </si>
  <si>
    <t>Costo: 1* económico - 4**** lujo</t>
  </si>
  <si>
    <t xml:space="preserve">Grammages portions </t>
  </si>
  <si>
    <t>Difficulty: 1* Easy - 4**** Difficult</t>
  </si>
  <si>
    <t>Dificultad: 1* Fácil - 4**** Difícil</t>
  </si>
  <si>
    <t>Primaires - P</t>
  </si>
  <si>
    <t>Adultes - A</t>
  </si>
  <si>
    <t>Prep time</t>
  </si>
  <si>
    <t>Tiempo de preparación</t>
  </si>
  <si>
    <t>Maternelles - M</t>
  </si>
  <si>
    <t>Adolescents - Ado</t>
  </si>
  <si>
    <t>saisissez vos valeurs cellules fond jaune</t>
  </si>
  <si>
    <t>Cooking time</t>
  </si>
  <si>
    <t>Tiempo de cocción</t>
  </si>
  <si>
    <t>Cooling time</t>
  </si>
  <si>
    <t>Tiempo de enfriado</t>
  </si>
  <si>
    <t>PACKAGING</t>
  </si>
  <si>
    <t>CONDICIONAMIENTO / ENVASADO</t>
  </si>
  <si>
    <t>Headcount ▼</t>
  </si>
  <si>
    <t>What ▼</t>
  </si>
  <si>
    <t>Efectivos ▼</t>
  </si>
  <si>
    <t>Qué ▼</t>
  </si>
  <si>
    <t>gastro 1/1</t>
  </si>
  <si>
    <t>GN 1/1</t>
  </si>
  <si>
    <t>&lt; Container</t>
  </si>
  <si>
    <t>&lt; Contenedor</t>
  </si>
  <si>
    <t>&lt; Quantité p.p.</t>
  </si>
  <si>
    <t>&lt; Qty per person</t>
  </si>
  <si>
    <t>&lt; Cantidad p.p.</t>
  </si>
  <si>
    <t xml:space="preserve"> CONDITIONNEMENT</t>
  </si>
  <si>
    <t>Saisissez l'effectif -la Quantité p.p. - Quoi - Quantité par contenant et le type de contenant</t>
  </si>
  <si>
    <t>&lt; weight per portion</t>
  </si>
  <si>
    <t>&lt; peso por ración</t>
  </si>
  <si>
    <t xml:space="preserve">Quantité </t>
  </si>
  <si>
    <t>Effectifs</t>
  </si>
  <si>
    <t>Quantité p.p.</t>
  </si>
  <si>
    <t>par Assiette(s)</t>
  </si>
  <si>
    <t>madeleine(s)</t>
  </si>
  <si>
    <t>Assiette(s)</t>
  </si>
  <si>
    <t>par portion</t>
  </si>
  <si>
    <t>le contenant peut-être un gastro - 1 plat - 1 louche - 1 barquette etc.</t>
  </si>
  <si>
    <t>ou quel grammage par portion</t>
  </si>
  <si>
    <t>or what weight per portion</t>
  </si>
  <si>
    <t>o qué gramaje por ración</t>
  </si>
  <si>
    <t>Saisissez vos effectifs</t>
  </si>
  <si>
    <t>Enter your headcounts</t>
  </si>
  <si>
    <t xml:space="preserve"> What? Enter Pieces - slices - portions - pieces - cherries etc.</t>
  </si>
  <si>
    <t>Introduzca sus efectivos</t>
  </si>
  <si>
    <t xml:space="preserve"> ¿Qué? Introduzca Trozos - rebanadas - raciones - piezas - cerezas etc.</t>
  </si>
  <si>
    <t xml:space="preserve">Quantité p.p. au choix ou les deux </t>
  </si>
  <si>
    <t>Qty per person of your choice or both</t>
  </si>
  <si>
    <t>the container enter GN pan(s) 1/1 - rack(s) - dish(es) - ladle(s) etc.</t>
  </si>
  <si>
    <t>Cantidad p.p. a elección o ambas</t>
  </si>
  <si>
    <t>el contenedor introduzca GN 1/1 - rejilla(s) - fuente(s) - cucharón(es) etc.</t>
  </si>
  <si>
    <t>combien de pièces par personne (tranches - louches- etc..)</t>
  </si>
  <si>
    <t>combien de tranches ou autre par contenant</t>
  </si>
  <si>
    <t>how many pieces per person (slices - ladles - etc.)</t>
  </si>
  <si>
    <t>how many slices or other per container</t>
  </si>
  <si>
    <t>cuántas piezas por persona (rebanadas - cucharones - etc.)</t>
  </si>
  <si>
    <t>cuántas rebanadas u otro por contenedor</t>
  </si>
  <si>
    <t>ou quel poids par contenant</t>
  </si>
  <si>
    <t>or what weight per container</t>
  </si>
  <si>
    <t>o qué peso por contenedor</t>
  </si>
  <si>
    <t>▲ ce texte " Adresse PC "   est important pour séparer les recettes dans la fiche répertoire</t>
  </si>
  <si>
    <t>▲ this text “PC Address” is important to separate recipes in the directory sheet</t>
  </si>
  <si>
    <t>▲ este texto “Dirección PC” es importante para separar las recetas en la hoja de directorio</t>
  </si>
  <si>
    <t>SI(SUPPRESPACE(Q255)="Adresse PC";"▼ recette suivante";SI(AH255&gt;0;M255;""))</t>
  </si>
  <si>
    <t>IF(TRIM(Q255)="PC Address","▼ next recipe",IF(AH255&gt;0,M255,""))</t>
  </si>
  <si>
    <t>SI(ESPACIOS(Q255)="Dirección PC","▼ receta siguiente",SI(AH255&gt;0,M255,""))</t>
  </si>
  <si>
    <t>Ligne 62 Cellule ICI</t>
  </si>
  <si>
    <t>vous avez plusieurs modèles à coller</t>
  </si>
  <si>
    <t>Line 62 Cell HERE</t>
  </si>
  <si>
    <t>you have several templates to paste</t>
  </si>
  <si>
    <t>Línea 62 Celda AQUÍ</t>
  </si>
  <si>
    <t>tiene varios modelos para pegar</t>
  </si>
  <si>
    <t>UTILITAIRES</t>
  </si>
  <si>
    <t>as a replacement Paste the add-ons if you need them</t>
  </si>
  <si>
    <t>en sustitución Pegue los complementos si los necesita</t>
  </si>
  <si>
    <t>POIDS BRUT</t>
  </si>
  <si>
    <t>PRIX D'ACHAT</t>
  </si>
  <si>
    <t>POIDS NET</t>
  </si>
  <si>
    <t>PRIX VENTE</t>
  </si>
  <si>
    <t>HERE</t>
  </si>
  <si>
    <t>REASONED WORK ORGANIZATION</t>
  </si>
  <si>
    <t>AQUÍ</t>
  </si>
  <si>
    <t>ORGANIZACIÓN RAZONADA DEL TRABAJO</t>
  </si>
  <si>
    <t xml:space="preserve"> Poids de perte</t>
  </si>
  <si>
    <t>Augmentation</t>
  </si>
  <si>
    <t>check goods — quality — quantity — temperatures</t>
  </si>
  <si>
    <t>controlar las mercancías — calidad — cantidad — temperaturas</t>
  </si>
  <si>
    <t>%  de perte</t>
  </si>
  <si>
    <t>%  d'augmentation</t>
  </si>
  <si>
    <t>check use-by dates — note lot numbers or keep the labels</t>
  </si>
  <si>
    <t>verificar las fechas de caducidad — anotar los nº de lote o conservar las etiquetas</t>
  </si>
  <si>
    <t>%  de PERTE</t>
  </si>
  <si>
    <t>sanitize bags — piping bags — trays — boxes before opening</t>
  </si>
  <si>
    <t>desinfectar bolsas — mangas pasteleras — bandejas — cajas antes de abrir</t>
  </si>
  <si>
    <t>Poids net</t>
  </si>
  <si>
    <t>QUALITY APPROACH — RECIPE DEVELOPMENT AND IMPROVEMENT</t>
  </si>
  <si>
    <t>ENFOQUE DE CALIDAD — DESARROLLO Y MEJORA DE LAS RECETAS</t>
  </si>
  <si>
    <t>Description of the original recipe</t>
  </si>
  <si>
    <t>Descripción de la receta original</t>
  </si>
  <si>
    <t>First impressions about this recipe products-technique-price: what should we modify — can we serve it to all our customers — etc.</t>
  </si>
  <si>
    <t>Primeras impresiones sobre esta receta productos-técnica-precio: qué hay que modificar — ¿podemos servirla a todos nuestros clientes? — etc.</t>
  </si>
  <si>
    <t>Recipe tested by: MAURICE</t>
  </si>
  <si>
    <t>Receta probada por: MAURICE</t>
  </si>
  <si>
    <t>Modifications — adaptation — advice and suggestions:</t>
  </si>
  <si>
    <t>Modificaciones — adaptación — consejos y sugerencias:</t>
  </si>
  <si>
    <t>Trim any excess fat from the meat, pat it dry and rub it with seasoning or aromatic herbs of your choice. Cook it on a rack or on a mirepoix of roughly cut raw vegetables that lets air circulate around the meat. Once cooked, the mirepoix adds a delicious flavor to the sauce prepared from these roasting juices.</t>
  </si>
  <si>
    <t>Limpie la carne de todo exceso de grasa, séquela y frótela con el sazonado o las hierbas aromáticas de su elección. Cuézala sobre una rejilla o sobre una mirepoix de verduras crudas cortadas groseramente que permita circular el aire alrededor de la carne. Una vez cocida, la mirepoix aporta un sabor delicioso a la salsa preparada a partir de ese fondo de cocción.</t>
  </si>
  <si>
    <t>Max score per criterion = 3   RECIPE DEVELOPMENT AND IMPROVEMENT</t>
  </si>
  <si>
    <t>Nota máxima por criterio = 3   DESARROLLO Y MEJORA DE LAS RECETAS</t>
  </si>
  <si>
    <t>VISUAL / PRESENTATION</t>
  </si>
  <si>
    <t>The products or the recipe is/are:</t>
  </si>
  <si>
    <t>VISUAL / PRESENTACIÓN</t>
  </si>
  <si>
    <t>COOKING</t>
  </si>
  <si>
    <t>Good</t>
  </si>
  <si>
    <t>COCCIÓN</t>
  </si>
  <si>
    <t>Bueno</t>
  </si>
  <si>
    <t>TEXTURE</t>
  </si>
  <si>
    <t>not acceptable for our customers</t>
  </si>
  <si>
    <t>TEXTURA</t>
  </si>
  <si>
    <t>no aceptable para nuestros clientes</t>
  </si>
  <si>
    <t>for the entered criteria</t>
  </si>
  <si>
    <t>WELL</t>
  </si>
  <si>
    <t>para los criterios introducidos</t>
  </si>
  <si>
    <t>TOTAL obtained</t>
  </si>
  <si>
    <t>TOTAL obtenido</t>
  </si>
  <si>
    <t>MAX total to reach</t>
  </si>
  <si>
    <t>TOTAL máx. a alcanzar</t>
  </si>
  <si>
    <t>CONCLUSIÓN</t>
  </si>
  <si>
    <t>can we serve it to all our customers</t>
  </si>
  <si>
    <t>Acceptance</t>
  </si>
  <si>
    <t>podemos servirla a todos nuestros clientes?</t>
  </si>
  <si>
    <t>Aceptación</t>
  </si>
  <si>
    <t>Partial or total refusal</t>
  </si>
  <si>
    <t>Rechazo parcial o total</t>
  </si>
  <si>
    <t>Rating: Good (3), Medium (2), Unsatisfactory (1) on  points.</t>
  </si>
  <si>
    <t>Valoración: Bien (3), Medio (2), No satisfactorio (1) sobre  puntos.</t>
  </si>
  <si>
    <t>Starter</t>
  </si>
  <si>
    <t>Main course</t>
  </si>
  <si>
    <t>Vegetable</t>
  </si>
  <si>
    <t>Entrada</t>
  </si>
  <si>
    <t>Plato</t>
  </si>
  <si>
    <t>Verdura</t>
  </si>
  <si>
    <t>Postre</t>
  </si>
  <si>
    <t>Flavor: salty-sweet-bitter-acid-metallic-strong-sour-pungent-bland-natural</t>
  </si>
  <si>
    <t>Sabor: salado-dulce-amargo-ácido-metálico-fuerte-agrio-acre-soso-natural</t>
  </si>
  <si>
    <t>Texture: tender-melt-in-the-mouth-soft-natural-grainy-fibrous-stringy-mealy-gelatinous-crispy</t>
  </si>
  <si>
    <t>Textura: tierna-fundente-esponjosa-natural-granulosa-fibrosa-acorazonada-harinosa-gelatinosa-crujiente</t>
  </si>
  <si>
    <t>Cooking: undercooked--good-done-overcooked-to be reviewed—Weights—% Loss before and after cooking—Cooking method etc.</t>
  </si>
  <si>
    <t>Cocción: poco hecho--bien-en su punto-pasado-a revisar—Gramajes—% Mermas antes y después de cocción—Modo de cocción etc.</t>
  </si>
  <si>
    <t>ETC…......</t>
  </si>
  <si>
    <t>FIN</t>
  </si>
  <si>
    <t>FR</t>
  </si>
  <si>
    <t>EN</t>
  </si>
  <si>
    <t>ES</t>
  </si>
  <si>
    <t>Circuito .1.2.5</t>
  </si>
  <si>
    <t>① le NOM DE LA RECETTE</t>
  </si>
  <si>
    <t>Recette mère ►MILLE-FEUILLE meringue et chiboust pamplemousse aux fraises des bois</t>
  </si>
  <si>
    <t>Master recipe ► MILLE-FEUILLE with meringue and grapefruit chiboust with wild strawberries</t>
  </si>
  <si>
    <t>Receta madre ► MILHOJAS con merengue y chiboust de pomelo con fresas del bosque</t>
  </si>
  <si>
    <t>⑦ g.kg.L.dl.cl.ml</t>
  </si>
  <si>
    <t>⑧ Coeficiente</t>
  </si>
  <si>
    <t>⑤ Quoi</t>
  </si>
  <si>
    <t>tout ce qui n'est pas saisi dans la colonne ⑥ Poids ou Volume</t>
  </si>
  <si>
    <t>parce que la Col.18 s'en sert pour conversion en g</t>
  </si>
  <si>
    <t>les Col.de 12 à 18 sont réservées aux volumes</t>
  </si>
  <si>
    <t>when you enter a value in ④ Quantity AND in ⑥ Weight or Volume</t>
  </si>
  <si>
    <t>cuando introduce un valor en ④ Cantidad Y en ⑥ Peso o Volumen</t>
  </si>
  <si>
    <t>de s'affiche automatiquement pour éviter toute confusion " 27 " " jaunes d'œufs"  "de"  " 20 g"</t>
  </si>
  <si>
    <t>1 demi part -</t>
  </si>
  <si>
    <t>▼ ¿Cantidad?</t>
  </si>
  <si>
    <t>▼ ¿Qué?</t>
  </si>
  <si>
    <t>③ Denrées</t>
  </si>
  <si>
    <t>③  Foodstuffs</t>
  </si>
  <si>
    <t>③  Géneros</t>
  </si>
  <si>
    <t>Vous pouvez également saisir la valeur 0 zéro pour un aliment allergène selon convives</t>
  </si>
  <si>
    <t>ou supprimer un ingrédient piment ou autres par exemple</t>
  </si>
  <si>
    <t>eraser</t>
  </si>
  <si>
    <t>◄  Si la colonne 11 est rouge, collez la "gomme"</t>
  </si>
  <si>
    <t>pour</t>
  </si>
  <si>
    <t>cette colonne vous permet de comparer les recettes .</t>
  </si>
  <si>
    <t>en fonction de vos convives vous estimez cette recette pour combien</t>
  </si>
  <si>
    <t>à vous de saisir la quantité</t>
  </si>
  <si>
    <t>unit &gt;</t>
  </si>
  <si>
    <t>¿Cuánto pierde 1 kg de producto en pelado o despiece — en acondicionamiento, etc.?</t>
  </si>
  <si>
    <t>⓬  ▼ PHASES DE PROGRESSION</t>
  </si>
  <si>
    <t>&lt; Contenant</t>
  </si>
  <si>
    <t>Quantité p.p. au choix ou les deux</t>
  </si>
  <si>
    <t>note Maxi par critère = 3   DÉVELOPPEMENT ET AMÉLIORATION DES RECETTES</t>
  </si>
  <si>
    <t>TOTAL maxi à atteindre</t>
  </si>
  <si>
    <t>¿podemos servirla a todos nuestros clientes?</t>
  </si>
  <si>
    <t>Los productos o la receta son/es:</t>
  </si>
  <si>
    <t>ETC……..</t>
  </si>
  <si>
    <t>▼</t>
  </si>
  <si>
    <t>PATISSERIE</t>
  </si>
  <si>
    <t>Cir.1.2.5</t>
  </si>
  <si>
    <t>Ingredients</t>
  </si>
  <si>
    <t>demi</t>
  </si>
  <si>
    <t>Ingredientes</t>
  </si>
  <si>
    <t>Quart</t>
  </si>
  <si>
    <t>Tiers</t>
  </si>
  <si>
    <t>Kg</t>
  </si>
  <si>
    <t>⓪①②③④⑤⑥⑦⑧⑨⑩⑪⑫⑬⑭⑮⑯⑰⑱⑲⑳</t>
  </si>
  <si>
    <t>⓿❶❷❸❹❺❻❼❽❾❿⓫⓬⓭⓮⓯⓰⓱⓲⓳⓴</t>
  </si>
  <si>
    <t>Filtres intelligents dans Excel</t>
  </si>
  <si>
    <t>https://excel-exercice.com/filtres-intelligents-dans-excel/</t>
  </si>
  <si>
    <t xml:space="preserve">Masquer une ligne ou une colonne sur Excel </t>
  </si>
  <si>
    <t>https://www.youtube.com/watch?v=q-52-9FshWw</t>
  </si>
  <si>
    <t>Astuces Excel</t>
  </si>
  <si>
    <t>https://www.youtube.com/@Astuces_Excel/videos</t>
  </si>
  <si>
    <t>Ce document est composé de :</t>
  </si>
  <si>
    <t>avec valeurs ou texte</t>
  </si>
  <si>
    <t xml:space="preserve">cellules vides </t>
  </si>
  <si>
    <t>lignes</t>
  </si>
  <si>
    <t>colonnes</t>
  </si>
  <si>
    <t>NAME OF YOUR RECIPE</t>
  </si>
  <si>
    <t>Retrieve the formulas and adapt them to your documents.</t>
  </si>
  <si>
    <t>ARCHIVING AND FILING</t>
  </si>
  <si>
    <t xml:space="preserve"> Author &gt;</t>
  </si>
  <si>
    <t>▼  What?</t>
  </si>
  <si>
    <t>Master recipe ?</t>
  </si>
  <si>
    <t>Guinea fowl ballotine</t>
  </si>
  <si>
    <t>Excel regional settings: for decimals, use either . or ,</t>
  </si>
  <si>
    <t>Author’s weight (no coeff.)</t>
  </si>
  <si>
    <t>Your weights with coeff.</t>
  </si>
  <si>
    <t>of</t>
  </si>
  <si>
    <t>Lean guinea fowl</t>
  </si>
  <si>
    <t>Lean pork</t>
  </si>
  <si>
    <t>Decimal: per regional settings — dot (.) or comma (,)</t>
  </si>
  <si>
    <t>Cost: 1* budget – 4**** luxury</t>
  </si>
  <si>
    <t>⓬  ▼ PHASES OF PROGRESSION</t>
  </si>
  <si>
    <t>Difficulty: 1* easy – 4**** hard</t>
  </si>
  <si>
    <t>slices</t>
  </si>
  <si>
    <t>pack(s)</t>
  </si>
  <si>
    <t>The professional use of recipes requires you to know hygiene and HACCP regulations.</t>
  </si>
  <si>
    <t>&lt; weight per serving</t>
  </si>
  <si>
    <t>Copie las fórmulas y ajústelas a sus archivos.</t>
  </si>
  <si>
    <t>Circuito</t>
  </si>
  <si>
    <t>NOMBRE DE SU RECETA</t>
  </si>
  <si>
    <t>Altura de las filas: 21</t>
  </si>
  <si>
    <t>Autor &gt;</t>
  </si>
  <si>
    <t>❾ Referencia del autor</t>
  </si>
  <si>
    <t>Componente de &gt;</t>
  </si>
  <si>
    <t>Receta madre ?</t>
  </si>
  <si>
    <t>ARCHIVADO Y CLASIFICACIÓN</t>
  </si>
  <si>
    <t>Ballotina de pintada</t>
  </si>
  <si>
    <t>Peso del autor (sin coef.)</t>
  </si>
  <si>
    <t>Sus pesos con coef.</t>
  </si>
  <si>
    <t>Carne magra de pintada</t>
  </si>
  <si>
    <t>Carne magra de cerdo</t>
  </si>
  <si>
    <t>Costo: 1* económico – 4**** lujo</t>
  </si>
  <si>
    <t>⓬ ▼ FASES DE PROGRESIÓN</t>
  </si>
  <si>
    <t>Dificultad: 1* fácil – 4**** difícil</t>
  </si>
  <si>
    <t>⑧</t>
  </si>
  <si>
    <t>Tiempo de enfriamiento</t>
  </si>
  <si>
    <t>Qué? ▼</t>
  </si>
  <si>
    <t xml:space="preserve"> El uso profesional de las recetas implica conocer la normativa de higiene y HACCP.</t>
  </si>
  <si>
    <t>Qué? Escriba trozos – rebanadas – porciones – piezas – cerezas, etc.</t>
  </si>
  <si>
    <t>&lt; peso por porción</t>
  </si>
  <si>
    <t>Para el contenedor, indique gastro(s) 1/1 – rejilla(s) – fuente(s) – cucharón(es), etc.</t>
  </si>
  <si>
    <t>Enlace del autor @</t>
  </si>
  <si>
    <t>0.000" Kg"</t>
  </si>
  <si>
    <t>0" %"</t>
  </si>
  <si>
    <t>Formule pour une séquence alphabétique horizontale allant au-delà de Z</t>
  </si>
  <si>
    <t>tranches</t>
  </si>
  <si>
    <t>FRANÇAIS</t>
  </si>
  <si>
    <t>ENGLISH</t>
  </si>
  <si>
    <t>ESPAÑOL</t>
  </si>
  <si>
    <t>🌍 Traduction du document – Pour les utilisateurs non francophones</t>
  </si>
  <si>
    <t>🌍 Document Translation – For Non►French Users</t>
  </si>
  <si>
    <t>🌍 Traducción del documento – Para usuarios no francófonos</t>
  </si>
  <si>
    <t>💡 Ce document est rédigé en français.</t>
  </si>
  <si>
    <t>💡 This document is written in French.</t>
  </si>
  <si>
    <t>💡 Este documento está redactado en francés.</t>
  </si>
  <si>
    <t>Si vous souhaitez le traduire dans votre langue, voici quelques méthodes simples :</t>
  </si>
  <si>
    <t>If you wish to translate it into your language, here are some simple methods:</t>
  </si>
  <si>
    <t>Si desea traducirlo a su idioma, aquí hay algunos métodos simples:</t>
  </si>
  <si>
    <t>✅ Méthode 1 : Utiliser Google Translate</t>
  </si>
  <si>
    <t>✅ Method 1: Use Google Translate</t>
  </si>
  <si>
    <t>✅ Método 1: Utilice Google Translate</t>
  </si>
  <si>
    <t>1. Sélectionnez le texte dans la feuille Excel (copiez 10–20 lignes à la fois maximum)</t>
  </si>
  <si>
    <t>1. Select the text in the Excel sheet (copy 10–20 rows at a time max)</t>
  </si>
  <si>
    <t>1. Seleccione el texto en la hoja de Excel (copie 10–20 filas como máximo)</t>
  </si>
  <si>
    <t>2. Allez sur https://translate.google.com</t>
  </si>
  <si>
    <t>2. Go to https://translate.google.com</t>
  </si>
  <si>
    <t>2. Vaya a https://translate.google.com</t>
  </si>
  <si>
    <t>https://translate.google.com</t>
  </si>
  <si>
    <t>3. Collez le texte et choisissez votre langue (anglais, espagnol, etc.)</t>
  </si>
  <si>
    <t>3. Paste the text and choose your language (English, Spanish, etc.)</t>
  </si>
  <si>
    <t>3. Pegue el texto y elija su idioma (inglés, español, etc.)</t>
  </si>
  <si>
    <t>✅ Méthode 2 : Utiliser Microsoft Excel (si vous avez Microsoft 365)</t>
  </si>
  <si>
    <t>✅ Method 2: Use Microsoft Excel (if you have Microsoft 365)</t>
  </si>
  <si>
    <t>✅ Método 2: Use Microsoft Excel (si tiene Microsoft 365)</t>
  </si>
  <si>
    <t>1. Sélectionnez les cellules à traduire</t>
  </si>
  <si>
    <t>1. Select the cells you want to translate</t>
  </si>
  <si>
    <t>1. Seleccione las celdas que desea traducir</t>
  </si>
  <si>
    <t>2. Menu Révision → Traduire</t>
  </si>
  <si>
    <t>2. Review tab → Translate</t>
  </si>
  <si>
    <t>2. Menú Revisar → Traducir</t>
  </si>
  <si>
    <t>3. Choisissez la langue souhaitée</t>
  </si>
  <si>
    <t>3. Choose your preferred language</t>
  </si>
  <si>
    <t>3. Elija el idioma deseado</t>
  </si>
  <si>
    <t>✅ Méthode 3 : Utiliser Deepl (plus précis que Google Translate)</t>
  </si>
  <si>
    <t>✅ Method 3: Use Deepl (more accurate than Google Translate)</t>
  </si>
  <si>
    <t>✅ Método 3: Use Deepl (más preciso que Google Translate)</t>
  </si>
  <si>
    <t>► Allez sur : https://www.deepl.com/translator</t>
  </si>
  <si>
    <t>► Go to: https://www.deepl.com/translator</t>
  </si>
  <si>
    <t>► Vaya a: https://www.deepl.com/translator</t>
  </si>
  <si>
    <t>https://www.deepl.com/translator</t>
  </si>
  <si>
    <t>► Collez le texte pour une traduction instantanée</t>
  </si>
  <si>
    <t>► Paste the text for instant translation</t>
  </si>
  <si>
    <t>► Pegue el texto para una traducción instantánea</t>
  </si>
  <si>
    <t>✳️ Astuce :</t>
  </si>
  <si>
    <t>✳️ Tip:</t>
  </si>
  <si>
    <t>✳️ Consejo:</t>
  </si>
  <si>
    <t>Vous pouvez aussi copier la fiche dans Word, puis utiliser :</t>
  </si>
  <si>
    <t>You can also copy the sheet into Word, then use:</t>
  </si>
  <si>
    <t>También puede copiar la hoja en Word y luego usar:</t>
  </si>
  <si>
    <t>Outils → Traduire → Traduire le document entier</t>
  </si>
  <si>
    <t>Tools → Translate → Translate entire document</t>
  </si>
  <si>
    <t>Herramientas → Traducir → Traducir todo el documento</t>
  </si>
  <si>
    <t xml:space="preserve">choisissez : vous avez soit la première lettre du nom de la recette ▼                  </t>
  </si>
  <si>
    <t xml:space="preserve">soit une concaténation de la famille avec des formules d'extraction▼                  </t>
  </si>
  <si>
    <t>TEST collez une identification ▼</t>
  </si>
  <si>
    <t xml:space="preserve">Cellules IDENTITE à coller </t>
  </si>
  <si>
    <t>Voici une petite liste je vous laisse le plaisir de modifier les couleurs à votre convenance</t>
  </si>
  <si>
    <t>j'ai saisi "Postit" parce que Post-it® est une marque déposée</t>
  </si>
  <si>
    <t>▼ abrévation de l'identification (formules d'extraction)</t>
  </si>
  <si>
    <t>cuisine-crudité-CÉLÉRI BRANCHE</t>
  </si>
  <si>
    <t>Code couleur Rouge Vert Bleu RVB</t>
  </si>
  <si>
    <t>Couleur diététique</t>
  </si>
  <si>
    <t>CUISINE</t>
  </si>
  <si>
    <t>TRAITEUR</t>
  </si>
  <si>
    <t>CHARCUTERIE</t>
  </si>
  <si>
    <t>MODES DE CUISSON</t>
  </si>
  <si>
    <t>cuisine-plat-PROTÉINES</t>
  </si>
  <si>
    <t>cuisine-légumes-CUIDITES</t>
  </si>
  <si>
    <t>cuisine-légumes-CRUDITES</t>
  </si>
  <si>
    <t>cuisine-légumes-FÉCULENTS</t>
  </si>
  <si>
    <t>POISSONNERIE</t>
  </si>
  <si>
    <t>Batenders-BAR-BOISSONS</t>
  </si>
  <si>
    <t>R51-V153 B102</t>
  </si>
  <si>
    <t>Pour renvoyer un texte</t>
  </si>
  <si>
    <t>cuisine-ACCOMPAGNEMENTS</t>
  </si>
  <si>
    <t>pâtisserie--BAVAROIS</t>
  </si>
  <si>
    <t>traiteur-ROTIS-froids</t>
  </si>
  <si>
    <t xml:space="preserve"> charcuterie--GELEES</t>
  </si>
  <si>
    <t>cuisson--BRAISÉ</t>
  </si>
  <si>
    <t>cuisine-protéines-ABATS</t>
  </si>
  <si>
    <t>AGRUMES-comme -POMME PAMPLE.</t>
  </si>
  <si>
    <t>crudité-AGRUMES-POMME PAMPLE.</t>
  </si>
  <si>
    <t>cuisine-féculent-BLÉ</t>
  </si>
  <si>
    <t>Poissonnerie--COQUILLAGES</t>
  </si>
  <si>
    <t>BAR-Cocktails-avec alcool</t>
  </si>
  <si>
    <t>R153-V204 B0</t>
  </si>
  <si>
    <t>R0-V128 B0</t>
  </si>
  <si>
    <t xml:space="preserve"> a la ligne dans une cellule</t>
  </si>
  <si>
    <t>vous pouvez fusionner les cellules et renvoyer à la ligne automatiquement</t>
  </si>
  <si>
    <t>cuisine-COMPOSES-VERTS</t>
  </si>
  <si>
    <t>pâtisserie--BISCUITS</t>
  </si>
  <si>
    <t>traiteur-AMUSE-BOUCHE</t>
  </si>
  <si>
    <t>charcuterie-BOUDIN-BLANC</t>
  </si>
  <si>
    <t>cuisson--CONFIT</t>
  </si>
  <si>
    <t>cuisine-protéines-ABATTIS</t>
  </si>
  <si>
    <t>cuisine-cuidité-ARTICHAUT</t>
  </si>
  <si>
    <t>cuisine-crudité-AVOCAT</t>
  </si>
  <si>
    <t>cuisine-féculent-BOULGHOUR</t>
  </si>
  <si>
    <t>Poissonnerie--CRUSTACÉS</t>
  </si>
  <si>
    <t>BAR-Cocktails-sans alcool</t>
  </si>
  <si>
    <t>R128-V0-B0</t>
  </si>
  <si>
    <t>R0-V255 B0</t>
  </si>
  <si>
    <t>MAIS VOUS POUVEZ AUSSI</t>
  </si>
  <si>
    <t>BOEUF
VB = Viandede bœuf</t>
  </si>
  <si>
    <t>cuisine--CRUDITES</t>
  </si>
  <si>
    <t>pâtisserie--CHARLOTES</t>
  </si>
  <si>
    <t>traiteur--ASPICS</t>
  </si>
  <si>
    <t xml:space="preserve"> charcuterie-BOUDIN-NOIR</t>
  </si>
  <si>
    <t>cuisson--FRIT</t>
  </si>
  <si>
    <t>cuisine-protéines-AGNEAU</t>
  </si>
  <si>
    <t>cuisine-cuidité-ASPERGES</t>
  </si>
  <si>
    <t>cuisine-crudité-BETTERAVES</t>
  </si>
  <si>
    <t>cuisine-féculent-FÉVES</t>
  </si>
  <si>
    <t>Poissonnerie--POISSON ENTIER</t>
  </si>
  <si>
    <t>BAR-Boissons-boissons chaudes</t>
  </si>
  <si>
    <t>R255-V0 B255</t>
  </si>
  <si>
    <t>R255-V153 B204</t>
  </si>
  <si>
    <t xml:space="preserve">Insérer un saut de ligne </t>
  </si>
  <si>
    <t>cuisine--CUIDITES</t>
  </si>
  <si>
    <t>pâtisserie--CHOCOLATS</t>
  </si>
  <si>
    <t>traiteur--CANAPÉS</t>
  </si>
  <si>
    <t xml:space="preserve"> charcuterie--GIBIER</t>
  </si>
  <si>
    <t>cuisson--FUMÉ</t>
  </si>
  <si>
    <t>cuisine-protéines-BŒUF</t>
  </si>
  <si>
    <t>cuisine-cuidité-BETTERAVES</t>
  </si>
  <si>
    <t>cuisine-crudité-CAROTTES</t>
  </si>
  <si>
    <t>cuisine-féculent-FÉVETTES</t>
  </si>
  <si>
    <t>Poissonnerie--Filets / Portions</t>
  </si>
  <si>
    <t>BAR-Boissons-boissons froides</t>
  </si>
  <si>
    <t>R255-V102 B0</t>
  </si>
  <si>
    <t>R50-V204 B255</t>
  </si>
  <si>
    <t>dans la cellule</t>
  </si>
  <si>
    <t>1. Double-cliquez sur la</t>
  </si>
  <si>
    <t xml:space="preserve"> cellule dans laquelle </t>
  </si>
  <si>
    <t>cuisine-DESSERT-ASSIETTE</t>
  </si>
  <si>
    <t>pâtisserie--CONFISERIES</t>
  </si>
  <si>
    <t>traiteur-CHAUD-FROID</t>
  </si>
  <si>
    <t xml:space="preserve"> charcuterie--LAPIN</t>
  </si>
  <si>
    <t>cuisson--GRILLÉ</t>
  </si>
  <si>
    <t>cuisine-protéines-CAILLES</t>
  </si>
  <si>
    <t>cuisine-cuidité-CAROTTES</t>
  </si>
  <si>
    <t>cuisine-féculent-H. COCOS</t>
  </si>
  <si>
    <t>Poissonnerie--Charcuterie de la Mer</t>
  </si>
  <si>
    <t>BAR-CAFES-cafés</t>
  </si>
  <si>
    <t>R255-V0 B0</t>
  </si>
  <si>
    <t>R255-V204 B0</t>
  </si>
  <si>
    <t xml:space="preserve">vous voulez insérer une </t>
  </si>
  <si>
    <t>coupure de ligne</t>
  </si>
  <si>
    <t xml:space="preserve">2. Cliquez à l’emplacement </t>
  </si>
  <si>
    <t>cuisine--DESSERTS</t>
  </si>
  <si>
    <t>traiteur-ENTRÉE-FROIDE</t>
  </si>
  <si>
    <t xml:space="preserve"> charcuterie-PURE-VOLAILLE </t>
  </si>
  <si>
    <t>cuisson--NATURE</t>
  </si>
  <si>
    <t>cuisine-protéines-CANARD</t>
  </si>
  <si>
    <t>cuisine-cuidité-CÉLÉRI BRANCHE</t>
  </si>
  <si>
    <t>cuisine-crudité-CÉLÉRI RAVE</t>
  </si>
  <si>
    <t>cuisine-féculent-H. FLAGEOLETS</t>
  </si>
  <si>
    <t>Poissonnerie--FUMAISONS</t>
  </si>
  <si>
    <t>BAR-THE-thés</t>
  </si>
  <si>
    <t>R0-V0 B255</t>
  </si>
  <si>
    <t xml:space="preserve">où vous souhaitez couper </t>
  </si>
  <si>
    <t>la ligne.</t>
  </si>
  <si>
    <t xml:space="preserve">3. Appuyez sur Alt+Entrée </t>
  </si>
  <si>
    <t>cuisine--ENTRÉES</t>
  </si>
  <si>
    <t>pâtisserie-ENTREMET-GÉNOISE</t>
  </si>
  <si>
    <t>traiteur-ENTRÉE-CHAUDE</t>
  </si>
  <si>
    <t xml:space="preserve"> charcuterie--GALANTINE</t>
  </si>
  <si>
    <t>cuisson--PAPILLOTES</t>
  </si>
  <si>
    <t>cuisine-protéines-CHARCUTERIES</t>
  </si>
  <si>
    <t>cuisine-cuidité-CÉLÉRI RAVE</t>
  </si>
  <si>
    <t>cuisine-crudité-CHAMPIGNONS</t>
  </si>
  <si>
    <t>cuisine-féculent-H. NOIRS</t>
  </si>
  <si>
    <t>Poissonnerie--MARINADES &amp; SALAISONS</t>
  </si>
  <si>
    <t>BAR--JUS-Jus &amp; pressés</t>
  </si>
  <si>
    <t>R255-V204 B153</t>
  </si>
  <si>
    <t>R153-V204 B255</t>
  </si>
  <si>
    <t xml:space="preserve">pour insérer le break </t>
  </si>
  <si>
    <t>de ligne.</t>
  </si>
  <si>
    <t>cuisine--ENTREMET</t>
  </si>
  <si>
    <t>pâtisserie--GANACHE</t>
  </si>
  <si>
    <t>traiteur-FOIE-GRAS</t>
  </si>
  <si>
    <t xml:space="preserve"> charcuterie--MORTADELLE</t>
  </si>
  <si>
    <t>cuisson--POCHÉ</t>
  </si>
  <si>
    <t>cuisine-protéines-COQUILLAGES</t>
  </si>
  <si>
    <t>cuisine-cuidité-CHAMPIGNONS</t>
  </si>
  <si>
    <t>cuisine-crudité-CHOU BLANC</t>
  </si>
  <si>
    <t>cuisine-féculent-H. ROUGES</t>
  </si>
  <si>
    <t>Poissonnerie--Tatrtares &amp; Ceviches</t>
  </si>
  <si>
    <t>BAR--Smoothies</t>
  </si>
  <si>
    <t>R204-V153 B255</t>
  </si>
  <si>
    <t>R0-V102 B204</t>
  </si>
  <si>
    <t>cuisine--FECULENTS</t>
  </si>
  <si>
    <t>pâtisserie--GATEAU</t>
  </si>
  <si>
    <t>traiteur-HORS-D'ŒUVRE</t>
  </si>
  <si>
    <t xml:space="preserve"> charcuterie-PATE-CAMPAGNE</t>
  </si>
  <si>
    <t>cuisson--POELLÉ</t>
  </si>
  <si>
    <t>cuisine-protéines-CRUSTACÉS</t>
  </si>
  <si>
    <t>cuisine-cuidité-CHOU BLANC</t>
  </si>
  <si>
    <t>cuisine-crudité-CHOU ROUGE</t>
  </si>
  <si>
    <t>cuisine-féculent-H. SOISSON</t>
  </si>
  <si>
    <t>Poissonnerie--Soupes &amp; Bisques</t>
  </si>
  <si>
    <t>BAR--Sodas &amp; limonades</t>
  </si>
  <si>
    <t>cuisine--GOUTER</t>
  </si>
  <si>
    <t>pâtisserie--MERINGUE</t>
  </si>
  <si>
    <t>traiteur-PATISSERIE-TRAITEUR</t>
  </si>
  <si>
    <t xml:space="preserve"> charcuterie-PATÉ DE-FOIE </t>
  </si>
  <si>
    <t>cuisson--RÂGOUTS</t>
  </si>
  <si>
    <t>cuisine-protéines-DINDE</t>
  </si>
  <si>
    <t>cuisine-cuidité-CHOU ROUGE</t>
  </si>
  <si>
    <t>cuisine-crudité-CHOUX BROCOLIS</t>
  </si>
  <si>
    <t>cuisine-féculent-H.BLANCS</t>
  </si>
  <si>
    <t>Poissonnerie--Préparations de base</t>
  </si>
  <si>
    <t>BAR--Sirops &amp; shrubs</t>
  </si>
  <si>
    <t>cuisine-LAITAGES-+FECULENTS</t>
  </si>
  <si>
    <t>pâtisserie--MOUSSES</t>
  </si>
  <si>
    <t>traiteur-SALADE-COMPOSÉE</t>
  </si>
  <si>
    <t xml:space="preserve"> charcuterie--QUENELLES</t>
  </si>
  <si>
    <t>cuisson--RÔTI</t>
  </si>
  <si>
    <t>cuisine-protéines-FARCES</t>
  </si>
  <si>
    <t>cuisine-cuidité-CHOUX BROCOLIS</t>
  </si>
  <si>
    <t>cuisine-crudité-CHOUX CHINOIS</t>
  </si>
  <si>
    <t>cuisine-féculent-LENTILLES</t>
  </si>
  <si>
    <t>Poissonnerie--Sauces &amp; Beurres</t>
  </si>
  <si>
    <t xml:space="preserve">BAR--Punchs </t>
  </si>
  <si>
    <t>cuisine-LAITAGES-FROMAGES</t>
  </si>
  <si>
    <t>pâtisserie-PATE A-BRIOCHE</t>
  </si>
  <si>
    <t>traiteur-SALADE-SIMPLE</t>
  </si>
  <si>
    <t xml:space="preserve"> charcuterie--RILLETTES</t>
  </si>
  <si>
    <t>cuisson--SAUMURÉ</t>
  </si>
  <si>
    <t>cuisine-protéines-GIBIER À PLUMES</t>
  </si>
  <si>
    <t>cuisine-cuidité-CHOUX BRUXELLES</t>
  </si>
  <si>
    <t>cuisine-crudité-CHOUX FLEUR</t>
  </si>
  <si>
    <t>cuisine-féculent-MAÏS</t>
  </si>
  <si>
    <t>Poissonnerie--CABILLAUD</t>
  </si>
  <si>
    <t>BAR-Fermentées-(kefir, kombucha)</t>
  </si>
  <si>
    <t>cuisine--PATISSERIES</t>
  </si>
  <si>
    <t>pâtisserie-PATE A-CROISSANTS</t>
  </si>
  <si>
    <t>traiteur-SAUCE-CHAUDE</t>
  </si>
  <si>
    <t xml:space="preserve"> charcuterie--RILLONS</t>
  </si>
  <si>
    <t>cuisson-SAUTÉ-AVEC SAUCE</t>
  </si>
  <si>
    <t>cuisine-protéines-GIBIER À POIL</t>
  </si>
  <si>
    <t>cuisine-cuidité-CHOUX CHINOIS</t>
  </si>
  <si>
    <t>cuisine-crudité-CHOUX ROMANESCO</t>
  </si>
  <si>
    <t>cuisine-féculent-P.TERRE</t>
  </si>
  <si>
    <t>Poissonnerie--SAUMON</t>
  </si>
  <si>
    <t>BAR--Detox</t>
  </si>
  <si>
    <t>cuisine-PLAT-PRINCIPAL</t>
  </si>
  <si>
    <t>pâtisserie-PATE -FEUILLETÉE</t>
  </si>
  <si>
    <t>traiteur-SAUCE-EMULSIONNÉE CHAUDE</t>
  </si>
  <si>
    <t xml:space="preserve"> charcuterie--ROULADE</t>
  </si>
  <si>
    <t>cuisson-SAUTÉ-SANS SAUCE</t>
  </si>
  <si>
    <t>cuisine-protéines-JUS / BOUILLON</t>
  </si>
  <si>
    <t>cuisine-cuidité-CHOUX DE MILAN</t>
  </si>
  <si>
    <t>cuisine-crudité-CONCOMBRES</t>
  </si>
  <si>
    <t>cuisine-féculent-PÂTES</t>
  </si>
  <si>
    <t>Poissonnerie--THON</t>
  </si>
  <si>
    <t>BAR--Fruité</t>
  </si>
  <si>
    <t>cuisine-PLATS-COMPLETS</t>
  </si>
  <si>
    <t>pâtisserie-PATE A-PAIN</t>
  </si>
  <si>
    <t>traiteur-SAUCE FROIDE</t>
  </si>
  <si>
    <t xml:space="preserve"> charcuterie--SAUCISSE </t>
  </si>
  <si>
    <t>cuisson--VAPEUR</t>
  </si>
  <si>
    <t>cuisine-protéines-LAPIN</t>
  </si>
  <si>
    <t>cuisine-cuidité-CHOUX FLEUR</t>
  </si>
  <si>
    <t>cuisine-crudité-COURGETTES</t>
  </si>
  <si>
    <t>cuisine-féculent-POIS CHICHES</t>
  </si>
  <si>
    <t>Poissonnerie--DORADE</t>
  </si>
  <si>
    <t>BAR--Crémeux</t>
  </si>
  <si>
    <t>cuisine-POISSONS</t>
  </si>
  <si>
    <t>pâtisserie-PATE-PAIN DE MIE</t>
  </si>
  <si>
    <t>traiteur-TERRINE DE-LÉGUMES</t>
  </si>
  <si>
    <t xml:space="preserve"> charcuterie-SAUCISSON DE-FOIE</t>
  </si>
  <si>
    <t>cuisine-protéines-MOUTON</t>
  </si>
  <si>
    <t>cuisine-cuidité-CHOUX ROMANESCO</t>
  </si>
  <si>
    <t>cuisine-crudité-ENDIVES</t>
  </si>
  <si>
    <t>cuisine-féculent-POLENTA</t>
  </si>
  <si>
    <t>Poissonnerie--MERLU</t>
  </si>
  <si>
    <t>BAR--Classiques</t>
  </si>
  <si>
    <t>cuisine-PREPARATIONS-CHAUDES</t>
  </si>
  <si>
    <t>pâtisserie-PATE A-SAVARIN</t>
  </si>
  <si>
    <t>traiteur-TERRINE DE-POISSON</t>
  </si>
  <si>
    <t xml:space="preserve"> charcuterie--ABATS</t>
  </si>
  <si>
    <t>cuisine-protéines-ŒUFS</t>
  </si>
  <si>
    <t>cuisine-cuidité-CŒUR DE PALMIER</t>
  </si>
  <si>
    <t>cuisine-crudité-EPINARDS</t>
  </si>
  <si>
    <t>cuisine-féculent-RIZ</t>
  </si>
  <si>
    <t>Poissonnerie--LIEU</t>
  </si>
  <si>
    <t>BAR--Signatures</t>
  </si>
  <si>
    <t>cuisine--VIANDES</t>
  </si>
  <si>
    <t>pâtisserie-PATE-LEVÉE</t>
  </si>
  <si>
    <t>traiteur-TERRINE DE-VIANDE</t>
  </si>
  <si>
    <t xml:space="preserve"> charcuterie--CONFIT</t>
  </si>
  <si>
    <t>cuisine-protéines-POISSON</t>
  </si>
  <si>
    <t>cuisine-cuidité-CONCOMBRES</t>
  </si>
  <si>
    <t>cuisine-crudité-FENOUIL</t>
  </si>
  <si>
    <t>cuisine-féculent-RUTABAGA</t>
  </si>
  <si>
    <t>Poissonnerie--FRAIS (JOUR)</t>
  </si>
  <si>
    <t>BAR--Short</t>
  </si>
  <si>
    <t>cuisine--VOLAILLES</t>
  </si>
  <si>
    <t>pâtisserie-PATE-SÈCHE</t>
  </si>
  <si>
    <t>traiteur-TERRINE DE-VOLAILLE</t>
  </si>
  <si>
    <t xml:space="preserve"> charcuterie--Pâtés</t>
  </si>
  <si>
    <t>cuisine-protéines-PORC</t>
  </si>
  <si>
    <t>cuisine-cuidité-COURGE</t>
  </si>
  <si>
    <t>cuisine-crudité-NAVETS</t>
  </si>
  <si>
    <t>cuisine-féculent-SEMOULE</t>
  </si>
  <si>
    <t>Poissonnerie--SURGELÉ</t>
  </si>
  <si>
    <t>BAR--Long</t>
  </si>
  <si>
    <t>cuisine--POTAGE</t>
  </si>
  <si>
    <t>pâtisserie-PATE-SUCRÉE</t>
  </si>
  <si>
    <t>traiteur-Bouchées-apéritif</t>
  </si>
  <si>
    <t xml:space="preserve"> charcuterie--TERRINES</t>
  </si>
  <si>
    <t>cuisine-protéines-POULE</t>
  </si>
  <si>
    <t>cuisine-cuidité-COURGETTES</t>
  </si>
  <si>
    <t>cuisine-crudité-OIGNONS</t>
  </si>
  <si>
    <t>cuisine-féculent-TOPINAMBOUR</t>
  </si>
  <si>
    <t>Poissonnerie--FARCI</t>
  </si>
  <si>
    <t>BAR--Punchs</t>
  </si>
  <si>
    <t>cuisine--ŒUFS</t>
  </si>
  <si>
    <t>pâtisserie-PATES-A….</t>
  </si>
  <si>
    <t>traiteur-Buffet-froid</t>
  </si>
  <si>
    <t>cuisine-protéines-POULET</t>
  </si>
  <si>
    <t>cuisine-cuidité-CROSNE</t>
  </si>
  <si>
    <t>cuisine-crudité-POIVRONS JAUNES</t>
  </si>
  <si>
    <t>cuisine--CRUSTACÉS</t>
  </si>
  <si>
    <t>pâtisserie-PATES-DE-FRUITS</t>
  </si>
  <si>
    <t>traiteur-Buffet-chaud</t>
  </si>
  <si>
    <t xml:space="preserve"> charcuterie--SAUCISSES (boyau)</t>
  </si>
  <si>
    <t>cuisine-protéines-VEAU</t>
  </si>
  <si>
    <t>cuisine-cuidité-ENDIVES</t>
  </si>
  <si>
    <t>cuisine-crudité-POIVRONS ROUGES</t>
  </si>
  <si>
    <t>cuisine--SAUTÉ</t>
  </si>
  <si>
    <t>pâtisserie-PETITS-FOURS</t>
  </si>
  <si>
    <t>traiteur-Salades-composées</t>
  </si>
  <si>
    <t xml:space="preserve"> charcuterie--Jambons &amp; salaisons</t>
  </si>
  <si>
    <t>cuisine-cuidité-EPINARDS</t>
  </si>
  <si>
    <t>cuisine-crudité-POIVRONS VERTS</t>
  </si>
  <si>
    <t>cuisine--RAGOUT</t>
  </si>
  <si>
    <t>pâtisserie--PUDDING</t>
  </si>
  <si>
    <t>traiteur--VERRINES</t>
  </si>
  <si>
    <t xml:space="preserve"> charcuterie--BALLOTINES</t>
  </si>
  <si>
    <t>cuisine-cuidité-FENOUIL</t>
  </si>
  <si>
    <t>cuisine-crudité-RADIS NOIRS</t>
  </si>
  <si>
    <t>cuisine--GRATIN</t>
  </si>
  <si>
    <t>pâtisserie--Viennoiseries</t>
  </si>
  <si>
    <t>traiteur--FEUILLETES</t>
  </si>
  <si>
    <t xml:space="preserve"> charcuterie--ASPICS</t>
  </si>
  <si>
    <t>cuisine-cuidité-NAVETS</t>
  </si>
  <si>
    <t>cuisine-crudité-RADIS ROSES</t>
  </si>
  <si>
    <t>cuisine--PORC</t>
  </si>
  <si>
    <t>pâtisserie--Tartes</t>
  </si>
  <si>
    <t>traiteur--QUICHES</t>
  </si>
  <si>
    <t xml:space="preserve"> charcuterie--Fromage de tête</t>
  </si>
  <si>
    <t>cuisine-cuidité-OIGNONS</t>
  </si>
  <si>
    <t>cuisine-crudité-SAL.BATAVIA</t>
  </si>
  <si>
    <t>cuisine--VEAU</t>
  </si>
  <si>
    <t>pâtisserie--Macarons</t>
  </si>
  <si>
    <t>traiteur--PLATS</t>
  </si>
  <si>
    <t xml:space="preserve"> charcuterie--CONFITS</t>
  </si>
  <si>
    <t>cuisine-cuidité-PATISSON</t>
  </si>
  <si>
    <t>cuisine-crudité-SAL.CHICORÉE</t>
  </si>
  <si>
    <t>cuisine--AGNEAU</t>
  </si>
  <si>
    <t>pâtisserie--Chocolaterie</t>
  </si>
  <si>
    <t>traiteur--GARNITURES</t>
  </si>
  <si>
    <t xml:space="preserve"> charcuterie--FUMAISONS</t>
  </si>
  <si>
    <t>cuisine-cuidité-POIVRONS JAUNES</t>
  </si>
  <si>
    <t>cuisine-crudité-SAL.CRESSON</t>
  </si>
  <si>
    <t>pâtisserie--Crèmes &amp; mousses</t>
  </si>
  <si>
    <t xml:space="preserve"> charcuterie--GRATTONS</t>
  </si>
  <si>
    <t>cuisine-cuidité-POIVRONS ROUGES</t>
  </si>
  <si>
    <t>cuisine-crudité-SAL.ENDIVE</t>
  </si>
  <si>
    <t>pâtisserie--Pâtes de base</t>
  </si>
  <si>
    <t>cuisine-cuidité-POIVRONS VERTS</t>
  </si>
  <si>
    <t>cuisine-crudité-SAL.FEUILLE DE CHÊNE</t>
  </si>
  <si>
    <t>pâtisserie--Bûches</t>
  </si>
  <si>
    <t>cuisine-cuidité-POTIRON</t>
  </si>
  <si>
    <t>cuisine-crudité-SAL.FRISÉE</t>
  </si>
  <si>
    <t>pâtisserie--Petits fours</t>
  </si>
  <si>
    <t>cuisine-cuidité-POUSSES DE BAMBOU</t>
  </si>
  <si>
    <t>cuisine-crudité-SAL.ICEBERG</t>
  </si>
  <si>
    <t>pâtisserie--Glacerie</t>
  </si>
  <si>
    <t>cuisine-cuidité-RADIS NOIRS</t>
  </si>
  <si>
    <t>cuisine-crudité-SAL.KRISETTE</t>
  </si>
  <si>
    <t>pâtisserie--Décors</t>
  </si>
  <si>
    <t>cuisine-cuidité-RADIS ROSES</t>
  </si>
  <si>
    <t>cuisine-crudité-SAL.LAITUE</t>
  </si>
  <si>
    <t>cuisine-cuidité-SALADE</t>
  </si>
  <si>
    <t>cuisine-crudité-SAL.LOLA ROSA</t>
  </si>
  <si>
    <t>cuisine-cuidité-SALSIFIS</t>
  </si>
  <si>
    <t>cuisine-crudité-SAL.MÂCHE</t>
  </si>
  <si>
    <t>cuisine-cuidité-SOJA</t>
  </si>
  <si>
    <t>cuisine-crudité-SAL.MESCLUN</t>
  </si>
  <si>
    <t>cuisine-cuidité-TOMATES CERISES</t>
  </si>
  <si>
    <t>cuisine-crudité-SAL.PISSENLIT</t>
  </si>
  <si>
    <t>cuisine-cuidité-TOMATES MARMANDE</t>
  </si>
  <si>
    <t>cuisine-crudité-SAL.ROMAINE</t>
  </si>
  <si>
    <t>cuisine-cuidité-TOMATES OLIVETTE</t>
  </si>
  <si>
    <t>cuisine-crudité-SAL.SCAROLE</t>
  </si>
  <si>
    <t>cuisine-cuidité-TOMATES ROMAINE</t>
  </si>
  <si>
    <t>cuisine-crudité-SAL.TRÉVISE</t>
  </si>
  <si>
    <t>cuisine-crudité-SALADE</t>
  </si>
  <si>
    <t>SALADES COMPOSÉES</t>
  </si>
  <si>
    <t>cuisine-crudité-SALSIFIS</t>
  </si>
  <si>
    <t>cuisine-crudité-SOJA</t>
  </si>
  <si>
    <t>cuisine-crudité-TOMATES</t>
  </si>
  <si>
    <t>cuisine-crudité-TOMATES CERISES</t>
  </si>
  <si>
    <t>cuisine-crudité-TOMATES MARMANDE</t>
  </si>
  <si>
    <t>cuisine-crudité-TOMATES OLIVETTE</t>
  </si>
  <si>
    <t>cuisine-crudité-TOMATES ROMAINE</t>
  </si>
  <si>
    <t>IDENTIFICATION  DES CADRES ET DES "POSTITS" RECETTES  le tiret  - ou le double  --  du 6 sert,servent de séparateur(s) pour la formule d'extraction</t>
  </si>
  <si>
    <t>Dernière mise à jour : 6 Octobre 2025</t>
  </si>
  <si>
    <t>Autre méthode , utilisez ChatGPT</t>
  </si>
  <si>
    <t>Another method: use ChatGPT.</t>
  </si>
  <si>
    <t>Otro método: use ChatGPT.</t>
  </si>
  <si>
    <t>Row height 21 21</t>
  </si>
  <si>
    <t>Do not translate =</t>
  </si>
  <si>
    <t>▲ Tabla de búsqueda: de la Col.6 a la Col.11 están reservadas para los pesos (Kg)</t>
  </si>
  <si>
    <t>cuarto(s) kg</t>
  </si>
  <si>
    <t>tercio(s) kg</t>
  </si>
  <si>
    <t>medio(s) kg</t>
  </si>
  <si>
    <t>medio/L</t>
  </si>
  <si>
    <t>tercio/L</t>
  </si>
  <si>
    <t>quinto/L</t>
  </si>
  <si>
    <t>onza (oz)</t>
  </si>
  <si>
    <t>Taza(s).harina</t>
  </si>
  <si>
    <t>vacío</t>
  </si>
  <si>
    <t>Taza(s).azúcar</t>
  </si>
  <si>
    <t>Taza(s).mantequilla</t>
  </si>
  <si>
    <t>Taza.líquido</t>
  </si>
  <si>
    <t>Bol(es)</t>
  </si>
  <si>
    <t>cucharadita(s)</t>
  </si>
  <si>
    <t>cucharilla(s) de té</t>
  </si>
  <si>
    <t>cucharada(s) (sopera)</t>
  </si>
  <si>
    <t>décimo/L</t>
  </si>
  <si>
    <t>Vaso(s)</t>
  </si>
  <si>
    <t>Gota(s)</t>
  </si>
  <si>
    <t>quarter(s) kg</t>
  </si>
  <si>
    <t>third(s) kg</t>
  </si>
  <si>
    <t>half/halves kg</t>
  </si>
  <si>
    <t>half/L</t>
  </si>
  <si>
    <t>third/L</t>
  </si>
  <si>
    <t>fifth/L</t>
  </si>
  <si>
    <t>Cup(s).flour</t>
  </si>
  <si>
    <t>empty</t>
  </si>
  <si>
    <t>Cup(s).sugar</t>
  </si>
  <si>
    <t>Cup(s).butter</t>
  </si>
  <si>
    <t>Bowl(s)</t>
  </si>
  <si>
    <t>teaspoon(s)</t>
  </si>
  <si>
    <t>tea spoon(s)</t>
  </si>
  <si>
    <t>tablespoon(s)</t>
  </si>
  <si>
    <t>tenth/L</t>
  </si>
  <si>
    <t>Glass(es)</t>
  </si>
  <si>
    <t>Dash(es</t>
  </si>
  <si>
    <t>▲ Lookup table: Col.6 to Col.11 are reserved for weights (Kg)</t>
  </si>
  <si>
    <t>persona</t>
  </si>
  <si>
    <t>tajadas</t>
  </si>
  <si>
    <t>maigre de pintade</t>
  </si>
  <si>
    <t>maigre de porc</t>
  </si>
  <si>
    <t>Ballotine de pintade</t>
  </si>
  <si>
    <t>NOM DE VOTRE RECETTE</t>
  </si>
  <si>
    <t>kg of guinea</t>
  </si>
  <si>
    <t>kg magra de pintada</t>
  </si>
  <si>
    <t>FAMILLE--Identité</t>
  </si>
  <si>
    <t>quarter/L</t>
  </si>
  <si>
    <t>cuarto/L</t>
  </si>
  <si>
    <t>(fluid cup)</t>
  </si>
  <si>
    <t xml:space="preserve"> &lt; largeurs conseillées</t>
  </si>
  <si>
    <t>IMPORTANT :</t>
  </si>
  <si>
    <t>IMPORTANTE:</t>
  </si>
  <si>
    <t xml:space="preserve"> Col.15 conserver le texte de la fonction " RECHERCHEX" utilisé pour le fonctionnement des répertoires et le texte " Adresse PC " en bas de fiche</t>
  </si>
  <si>
    <t>Col. 15 — keep the RECHERCHEX function (and its text) used for the directories/lookup lists to work, and keep the literal text "Adresse PC" at the bottom of the sheet.</t>
  </si>
  <si>
    <t>Col. 15 — conservar la función "RECHERCHEX" y el texto «Adresse PC», utilizados para el funcionamiento de los directorios.</t>
  </si>
  <si>
    <t>Title block: placeholder for the title and control cells, located at the top of the document.</t>
  </si>
  <si>
    <t>Bloque de título: espacio reservado para el título y las celdas de control, situado en la parte superior del documento.</t>
  </si>
  <si>
    <t>collez la--FAMILLE</t>
  </si>
  <si>
    <t>paste it — FAMILY</t>
  </si>
  <si>
    <t>pegue esto — FAMILIA</t>
  </si>
  <si>
    <t>and "RECHERCHEX" col.15 this text; it is used in a search formula for the directory.</t>
  </si>
  <si>
    <t>No traduzca estos textos =</t>
  </si>
  <si>
    <t>y «RECHERCHEX» col.15 se utiliza en una fórmula de búsqueda para el directorio.</t>
  </si>
  <si>
    <t>et le texte "RECHERCHEX" col15 sont utilisés pour le fonctionnement des fiches répertoire</t>
  </si>
  <si>
    <t>Cell AQUÍ</t>
  </si>
  <si>
    <t>sustituir; pegue complementos si los necesita</t>
  </si>
  <si>
    <t>check goods – quality – quantity – temperatures</t>
  </si>
  <si>
    <t>controlar las mercancías – calidad – cantidad – temperaturas</t>
  </si>
  <si>
    <t>check use-by dates (DLC) – record lot/batch numbers or keep labels</t>
  </si>
  <si>
    <t>verificar las fechas de caducidad – anotar nº de lote o conservar las etiquetas</t>
  </si>
  <si>
    <t>disinfect pouches/trays/boxes before opening</t>
  </si>
  <si>
    <t>desinfectar bolsas – bolsas al vacío – barquetas – cajas antes de abrir</t>
  </si>
  <si>
    <t>wash vegetables and fruits before use</t>
  </si>
  <si>
    <t>lavar verduras y frutas antes de usar</t>
  </si>
  <si>
    <t>drain in perforated trays if needed</t>
  </si>
  <si>
    <t>escurrir en bandejas perforadas si es necesario</t>
  </si>
  <si>
    <t>defrost in perforated trays + label with defrost date</t>
  </si>
  <si>
    <t>descongelar en bandejas perforadas + etiquetar con la fecha de descongelación</t>
  </si>
  <si>
    <t>cook and blast-chill before assembly</t>
  </si>
  <si>
    <t>cocinar y abatir en célula antes del montaje</t>
  </si>
  <si>
    <t>slice – cut – mince according to protocols</t>
  </si>
  <si>
    <t>lonchear – cortar – picar respetando los protocolos</t>
  </si>
  <si>
    <t>prepare seasoning or sauce; assemble</t>
  </si>
  <si>
    <t>preparar el aliño o la salsa; montar</t>
  </si>
  <si>
    <t>taste and check seasoning – plate – garnish</t>
  </si>
  <si>
    <t>probar y verificar el sazonado – emplatar – decorar</t>
  </si>
  <si>
    <t>pack and label with use-by date</t>
  </si>
  <si>
    <t>envasar y etiquetar con fecha de caducidad</t>
  </si>
  <si>
    <t>keep a retention/sample dish</t>
  </si>
  <si>
    <t>conservar un plato testigo</t>
  </si>
  <si>
    <t>store in cold room</t>
  </si>
  <si>
    <t>almacenar en cámara frigorífica</t>
  </si>
  <si>
    <t>Professional use of these recipes requires knowledge of hygiene regulations and HACCP.</t>
  </si>
  <si>
    <t>QUALITY APPROACH – RECIPE DEVELOPMENT &amp; IMPROVEMENT</t>
  </si>
  <si>
    <t>ENFOQUE DE CALIDAD – DESARROLLO Y MEJORA DE RECETAS</t>
  </si>
  <si>
    <t>Original recipe description</t>
  </si>
  <si>
    <t>First impressions (products–technique–cost): what should be adjusted—can we serve it to all customers—etc.</t>
  </si>
  <si>
    <t>Primeras impresiones (productos–técnica–precio): qué hay que modificar—¿podemos servirla a todos los clientes?—etc.</t>
  </si>
  <si>
    <t>Modifications – adaptations – tips and suggestions:</t>
  </si>
  <si>
    <t>Modificaciones – adaptaciones – consejos y sugerencias:</t>
  </si>
  <si>
    <t>Trim excess fat from the meat, pat it dry, and rub with seasoning or herbs of your choice. Roast on a rack or on a coarse-cut raw vegetable mirepoix that lets air circulate around the meat. Once cooked, the mirepoix adds great flavor to any sauce made from the roasting juices.</t>
  </si>
  <si>
    <t>Retire el exceso de grasa de la carne, séquela y frótela con el sazonado o las hierbas que prefiera. Ásela sobre una rejilla o sobre una mirepoix de verduras crudas cortadas en trozos grandes que permita la circulación del aire alrededor de la carne. Una vez cocida, la mirepoix aporta un sabor excelente a cualquier salsa elaborada con los jugos de asado.</t>
  </si>
  <si>
    <t>puntuación máxima por criterio = 3 – DESARROLLO Y MEJORA DE RECETAS</t>
  </si>
  <si>
    <t>The products or the recipe are/is:</t>
  </si>
  <si>
    <t>TASTE / FLAVOR</t>
  </si>
  <si>
    <t>TASTE</t>
  </si>
  <si>
    <t>GUSTATIVO / SABOR</t>
  </si>
  <si>
    <t>GUSTATIVO</t>
  </si>
  <si>
    <t>TEMPERATURE</t>
  </si>
  <si>
    <t>TEMPERATURA</t>
  </si>
  <si>
    <t>QUALITY</t>
  </si>
  <si>
    <t>needs improvement</t>
  </si>
  <si>
    <t>CALIDAD</t>
  </si>
  <si>
    <t>a mejorar</t>
  </si>
  <si>
    <t>VARIETY</t>
  </si>
  <si>
    <t>VARIEDAD</t>
  </si>
  <si>
    <t>ORIGINALITY</t>
  </si>
  <si>
    <t>VISUAL</t>
  </si>
  <si>
    <t>ORIGINALIDAD</t>
  </si>
  <si>
    <t>GOOD</t>
  </si>
  <si>
    <t>TOTAL achieved</t>
  </si>
  <si>
    <t>MAX total possible</t>
  </si>
  <si>
    <t>TOTAL máximo posible</t>
  </si>
  <si>
    <t>Accepted</t>
  </si>
  <si>
    <t>Aceptado</t>
  </si>
  <si>
    <t>Partial or total rejection</t>
  </si>
  <si>
    <t>STRUCTURED WORK ORGANIZATION</t>
  </si>
  <si>
    <t>Container</t>
  </si>
  <si>
    <t>Time</t>
  </si>
  <si>
    <t>Temperature</t>
  </si>
  <si>
    <t>% Humidity</t>
  </si>
  <si>
    <t>Operating mode</t>
  </si>
  <si>
    <t>Contenedor</t>
  </si>
  <si>
    <t>Tiempo</t>
  </si>
  <si>
    <t>Convection (fan-forced)</t>
  </si>
  <si>
    <t>Preheating</t>
  </si>
  <si>
    <t>Convección (aire forzado)</t>
  </si>
  <si>
    <t>Precalentamiento</t>
  </si>
  <si>
    <t>GN 1/1 pan</t>
  </si>
  <si>
    <t>Combi (mixed)</t>
  </si>
  <si>
    <t>Cooking 1</t>
  </si>
  <si>
    <t>Bandeja GN 1/1</t>
  </si>
  <si>
    <t>Combi (mixto)</t>
  </si>
  <si>
    <t>Cocción 1</t>
  </si>
  <si>
    <t>GN 2/1 racks</t>
  </si>
  <si>
    <t>Cooking 2</t>
  </si>
  <si>
    <t>Rejillas GN 2/1</t>
  </si>
  <si>
    <t>Cocción 2</t>
  </si>
  <si>
    <t>Banquet regeneration (reheating)</t>
  </si>
  <si>
    <t>Regeneración para banquete (retermalización)</t>
  </si>
  <si>
    <t>Cooking temperature</t>
  </si>
  <si>
    <t>Temperatura de cocción</t>
  </si>
  <si>
    <t>Cook time</t>
  </si>
  <si>
    <t>Core temperature</t>
  </si>
  <si>
    <t>Temperatura en el corazón (núcleo)</t>
  </si>
  <si>
    <t>Cooling</t>
  </si>
  <si>
    <t>Cost: 1* budget – 4**** premium</t>
  </si>
  <si>
    <t>Enfriamiento</t>
  </si>
  <si>
    <t>Coste: 1* económico – 4**** premium</t>
  </si>
  <si>
    <t>CALCULE SUS PESOS NETOS</t>
  </si>
  <si>
    <t>Net weight</t>
  </si>
  <si>
    <t>Peso neto</t>
  </si>
  <si>
    <t>Lean wild duck</t>
  </si>
  <si>
    <t>Magro de pato salvaje</t>
  </si>
  <si>
    <t>Magro de cerdo</t>
  </si>
  <si>
    <t>cooking juices</t>
  </si>
  <si>
    <t>jugos de cocción</t>
  </si>
  <si>
    <t>⑥ adjust the decimals</t>
  </si>
  <si>
    <t>Pegue una unidad en la columna ⑦</t>
  </si>
  <si>
    <t>⑥ ajuste los decimales</t>
  </si>
  <si>
    <t>Equipment</t>
  </si>
  <si>
    <t>Tips</t>
  </si>
  <si>
    <t>Equipos</t>
  </si>
  <si>
    <t>Acción</t>
  </si>
  <si>
    <t>sauté pan</t>
  </si>
  <si>
    <t>browning meat</t>
  </si>
  <si>
    <t>sauté (sartén alta)</t>
  </si>
  <si>
    <t>dorado de carne</t>
  </si>
  <si>
    <t>Operating mode &gt;</t>
  </si>
  <si>
    <t>dry heat</t>
  </si>
  <si>
    <t>Modo de funcionamiento &gt;</t>
  </si>
  <si>
    <t>calor seco</t>
  </si>
  <si>
    <t>oven</t>
  </si>
  <si>
    <t>preheating</t>
  </si>
  <si>
    <t>horno</t>
  </si>
  <si>
    <t>precalentamiento</t>
  </si>
  <si>
    <t>sear the meat</t>
  </si>
  <si>
    <t>sellar la carne</t>
  </si>
  <si>
    <t>cook meat to a core temperature of 95–97 °C</t>
  </si>
  <si>
    <t>cocinar la carne a una temperatura en el corazón de 95–97 °C</t>
  </si>
  <si>
    <t>steam</t>
  </si>
  <si>
    <t>vapor</t>
  </si>
  <si>
    <t>combi (mixed)</t>
  </si>
  <si>
    <t>combi (mixto)</t>
  </si>
  <si>
    <t>mise en place (prep)</t>
  </si>
  <si>
    <t>mise en place (preparación)</t>
  </si>
  <si>
    <t>unpacking</t>
  </si>
  <si>
    <t>desembalaje</t>
  </si>
  <si>
    <t>vegetable prep</t>
  </si>
  <si>
    <t>zona de verduras (preparación)</t>
  </si>
  <si>
    <t>tray-up</t>
  </si>
  <si>
    <t>bandejado</t>
  </si>
  <si>
    <t>browning</t>
  </si>
  <si>
    <t>dorado</t>
  </si>
  <si>
    <t>cooking</t>
  </si>
  <si>
    <t>cocción</t>
  </si>
  <si>
    <t>sauce reduction</t>
  </si>
  <si>
    <t>reducción de salsa</t>
  </si>
  <si>
    <t>packing</t>
  </si>
  <si>
    <t>envasado</t>
  </si>
  <si>
    <t>cooling to target temperature</t>
  </si>
  <si>
    <t>enfriamiento a temperatura objetivo</t>
  </si>
  <si>
    <t>Core (temp)</t>
  </si>
  <si>
    <t>Hot service (hot holding)</t>
  </si>
  <si>
    <t>Cold chain (chilled holding)</t>
  </si>
  <si>
    <t>en 1 contenedor ▼</t>
  </si>
  <si>
    <t>raciones</t>
  </si>
  <si>
    <t>Pollo 4/4: 12 muslos CRUDOS</t>
  </si>
  <si>
    <t>Sus cantidades &gt;</t>
  </si>
  <si>
    <t>Pollo 4/4: 24 muslos pequeños COCIDOS</t>
  </si>
  <si>
    <t>25 escalopes de ave cocidos, 120 g</t>
  </si>
  <si>
    <t>GN 2/1 in polycarbonate</t>
  </si>
  <si>
    <t>GN 2/1 en policarbonato</t>
  </si>
  <si>
    <t>Carne en lonchas, 60 lonchas</t>
  </si>
  <si>
    <t>GN 2/1 pan H100 stainless, solid</t>
  </si>
  <si>
    <t>bandeja GN 2/1 H100 inox lisa</t>
  </si>
  <si>
    <t>25 rollitos de pavo, 120 g</t>
  </si>
  <si>
    <t>GN 2/1 pan H65 stainless, solid</t>
  </si>
  <si>
    <t>bandeja GN 2/1 H65 inox lisa</t>
  </si>
  <si>
    <t>20 tomates rellenos</t>
  </si>
  <si>
    <t>GN 1/1 pan H100 stainless, solid</t>
  </si>
  <si>
    <t>bandeja GN 1/1 H100 inox lisa</t>
  </si>
  <si>
    <t>7,2 kg tartiflette</t>
  </si>
  <si>
    <t>GN 1/1 pan H65 stainless, solid</t>
  </si>
  <si>
    <t>bandeja GN 1/1 H65 inox lisa</t>
  </si>
  <si>
    <t>4 kg brandada de bacalao</t>
  </si>
  <si>
    <t>3 kg estofado en trozos</t>
  </si>
  <si>
    <t>Families</t>
  </si>
  <si>
    <t>Familias</t>
  </si>
  <si>
    <t>Número de raciones (resultados redondeados)</t>
  </si>
  <si>
    <t>Portion weights</t>
  </si>
  <si>
    <t>Gramajes por ración</t>
  </si>
  <si>
    <t>Primary – P</t>
  </si>
  <si>
    <t>Adults – A</t>
  </si>
  <si>
    <t>Primaria – P</t>
  </si>
  <si>
    <t>Adultos – A</t>
  </si>
  <si>
    <t>Preschool – M</t>
  </si>
  <si>
    <t>Teenagers – Ado</t>
  </si>
  <si>
    <t>Older adults – A+</t>
  </si>
  <si>
    <t>enter your values in yellow cells</t>
  </si>
  <si>
    <t>Infantil (Maternales) – M</t>
  </si>
  <si>
    <t>Adolescentes – Ado</t>
  </si>
  <si>
    <t>Adultos + – A+</t>
  </si>
  <si>
    <t>introduzca sus valores en las celdas amarillas</t>
  </si>
  <si>
    <t>PACKAGING / PORTIONING</t>
  </si>
  <si>
    <t>Enter headcount – quantity per person – item – quantity per container and container type</t>
  </si>
  <si>
    <t>Introduzca efectivos – cantidad p.p. – ítem – cantidad por contenedor y tipo de contenedor</t>
  </si>
  <si>
    <t>Headcount</t>
  </si>
  <si>
    <t>Quantity p.p.</t>
  </si>
  <si>
    <t>Item</t>
  </si>
  <si>
    <t>Efectivos</t>
  </si>
  <si>
    <t>Cantidad p.p.</t>
  </si>
  <si>
    <t>Ítem</t>
  </si>
  <si>
    <t>por ración</t>
  </si>
  <si>
    <t>Plate(s)</t>
  </si>
  <si>
    <t>Plato(s)</t>
  </si>
  <si>
    <t>container may be a GN pan – a dish – a ladle – a tray, etc.</t>
  </si>
  <si>
    <t>el contenedor puede ser una bandeja GN – una fuente – un cazo – una barqueta, etc.</t>
  </si>
  <si>
    <t>UTILITIES</t>
  </si>
  <si>
    <t>UTILIDADES</t>
  </si>
  <si>
    <t>GROSS WEIGHT</t>
  </si>
  <si>
    <t>PURCHASE PRICE</t>
  </si>
  <si>
    <t>PESO BRUTO</t>
  </si>
  <si>
    <t>PRECIO DE COMPRA</t>
  </si>
  <si>
    <t>NET WEIGHT</t>
  </si>
  <si>
    <t>SELLING PRICE</t>
  </si>
  <si>
    <t>PESO NETO</t>
  </si>
  <si>
    <t>PRECIO DE VENTA</t>
  </si>
  <si>
    <t>Weight loss</t>
  </si>
  <si>
    <t>Increase</t>
  </si>
  <si>
    <t>Peso de merma</t>
  </si>
  <si>
    <t>Incremento</t>
  </si>
  <si>
    <t>% loss</t>
  </si>
  <si>
    <t>% increase</t>
  </si>
  <si>
    <t>% de merma</t>
  </si>
  <si>
    <t>% de incremento</t>
  </si>
  <si>
    <t>% LOSS</t>
  </si>
  <si>
    <t>% DE MERMA</t>
  </si>
  <si>
    <t>B</t>
  </si>
  <si>
    <t>C</t>
  </si>
  <si>
    <t>D</t>
  </si>
  <si>
    <t>X</t>
  </si>
  <si>
    <t>Z</t>
  </si>
  <si>
    <t>Paste the photo of the dish or paste a screenshot. To enlarge the image, click it and drag the white squares or circles at the corners.</t>
  </si>
  <si>
    <t>Press the F9 key to force the recalculation of all functions. _ Pulsa la tecla F9 para forzar el recálculo de todas las funciones.</t>
  </si>
  <si>
    <t>Fin du document cellule &gt;</t>
  </si>
  <si>
    <t>Pega la foto del plato o pega una captura de pantalla. Para agrandar la imagen, haz clic sobre ella y arrastra los cuadros o círculos blancos en las esquinas.</t>
  </si>
  <si>
    <t>Enfoncer la touche F9 du clavier pour forcer le recalcul de toutes les fonctions</t>
  </si>
  <si>
    <t>Hidden rows  -   Filas ocultas</t>
  </si>
  <si>
    <t>End of document — cell - Fin del documento — celda &gt;</t>
  </si>
  <si>
    <t>Filtrer</t>
  </si>
  <si>
    <t>⑬ le/la &gt;</t>
  </si>
  <si>
    <t>📝 Mode d'emploi du répertoire</t>
  </si>
  <si>
    <t>📝 User Guide for the Recipe Directory</t>
  </si>
  <si>
    <t>📝 Modo de empleo del directorio de recetas</t>
  </si>
  <si>
    <t>FILTER _ FILTRAR</t>
  </si>
  <si>
    <t>COMMENT AFFICHER LES LIGNES UTILES -  HOW TO DISPLAY THE RELEVANT ROWS - CÓMO MOSTRAR LAS FILAS ÚTILES</t>
  </si>
  <si>
    <t>Excel regional settings: for decimals, use either a . (dot) or a , (comma).Cartouche: placeholder for the title and control cells, located at the top of the document.</t>
  </si>
  <si>
    <t>⑬ &gt;</t>
  </si>
  <si>
    <t>Nom de l'Auteur   Author Name    Nombre del autor</t>
  </si>
  <si>
    <t>* identité police calibri taille 14</t>
  </si>
  <si>
    <t xml:space="preserve">Fiche N° &gt; </t>
  </si>
  <si>
    <t>Pour agrandir l'image cliquez dessus et tirez sur les carrés ou les cercles blancs dans les angles</t>
  </si>
  <si>
    <t>Configuración regional de Excel: para los decimales, usa . (punto) o , (coma).Cartouche (encabezado): espacio reservado para el título y las celdas de control, situado en la parte superior del documento.</t>
  </si>
  <si>
    <t xml:space="preserve">1 - Positionnez vous sur la cellule A rouge - Go to the red A cell  - Sitúate en la celda A </t>
  </si>
  <si>
    <t>⓯ Recette dupliquée pour :</t>
  </si>
  <si>
    <t>Col.31-35 = L ou kg = réponse en Litre(s) et équivalence en Kg si vous pesez vos liquides</t>
  </si>
  <si>
    <t>et sur Filtrer - and enable Filter - roja y activa Filtro</t>
  </si>
  <si>
    <t>⑬ NOM DE LA RECETTE - Famille et N° de la recette</t>
  </si>
  <si>
    <t>⑬ RECIPE NAME – Family and Recipe No.</t>
  </si>
  <si>
    <t>⑬ NOMBRE DE LA RECETA – Familia y Nº de la receta</t>
  </si>
  <si>
    <t xml:space="preserve">tandis que celles de L à AC présentent les différentes recettes collées (postits) </t>
  </si>
  <si>
    <t>Col.31-35 = L or kg = answer in liter(s) and the equivalent in kg if you weigh your liquids</t>
  </si>
  <si>
    <t>je saisis volontairement "Postit" parce que l'autre version est une marque _I intentionally use “Postit” because the other version is a trademark._Escribo intencionadamente “Postit” porque la otra versión es una marca registrada.</t>
  </si>
  <si>
    <t>⓯ Recipe duplicated for:  Receta duplicada para:</t>
  </si>
  <si>
    <t xml:space="preserve">▲  ⓯ Quoi ? </t>
  </si>
  <si>
    <t>Col.31-35 = L o kg = respuesta en litro(s) y equivalencia en kg si pesas tus líquidos</t>
  </si>
  <si>
    <t>B_Factor</t>
  </si>
  <si>
    <t>C_Larger_Unit</t>
  </si>
  <si>
    <t>D_Threshold</t>
  </si>
  <si>
    <t>Milliliters_Or_Grams</t>
  </si>
  <si>
    <t>2 - Données &gt; Filtre - Data &gt; Filter - Datos &gt; Filtro</t>
  </si>
  <si>
    <t>⑬ &gt; Auteur</t>
  </si>
  <si>
    <t>⑬ &gt; Author</t>
  </si>
  <si>
    <t>⑬ &gt; Autor</t>
  </si>
  <si>
    <t>caractères + espaces</t>
  </si>
  <si>
    <t>▲ ⓯ What?   Qué?</t>
  </si>
  <si>
    <t>hidden columns</t>
  </si>
  <si>
    <t>A_Unidad</t>
  </si>
  <si>
    <t>C_Unidad_Superior</t>
  </si>
  <si>
    <t>D_Umbral</t>
  </si>
  <si>
    <t>Mililitros_o_Gramos</t>
  </si>
  <si>
    <t xml:space="preserve">evitez ( le ou la ) crème anglaise par exemple ..  inutile pour la récupérarion </t>
  </si>
  <si>
    <t xml:space="preserve">Avoid adding articles like “le/la” before names (e.g., “la crème anglaise”). </t>
  </si>
  <si>
    <t>Evita poner artículos como “el/la” antes de los nombres (p. ej., “la crema inglesa”).</t>
  </si>
  <si>
    <t xml:space="preserve"> hidden rows</t>
  </si>
  <si>
    <t>F -A (Unité)</t>
  </si>
  <si>
    <t>EN - A (Unité)</t>
  </si>
  <si>
    <t>ES - A (Unité)</t>
  </si>
  <si>
    <t>B (Facteur)</t>
  </si>
  <si>
    <t>C (Unité sup)</t>
  </si>
  <si>
    <t>D (Seuil)</t>
  </si>
  <si>
    <t>Millilitres/grammes</t>
  </si>
  <si>
    <t>3 - Cliquez sur la flèche Filtre  - Click the Filter arrow - Haz clic en la flecha de Filtro</t>
  </si>
  <si>
    <t>du code avec cette formule  GAUCHE(Q6;1)</t>
  </si>
  <si>
    <t>It’s unnecessary and breaks code retrieval with this formula: LEFT(Q6,1).</t>
  </si>
  <si>
    <t>Es innecesario y estropea la recuperación del código con esta fórmula: IZQUIERDA(Q6;1).</t>
  </si>
  <si>
    <t>❾ Author_Ref</t>
  </si>
  <si>
    <t>Duplicated_For</t>
  </si>
  <si>
    <t>Gross_x_Coefficient</t>
  </si>
  <si>
    <t>Rounded_Weight_and_Volume_x_Coefficient</t>
  </si>
  <si>
    <t>⑰ % Loss_Percent</t>
  </si>
  <si>
    <t>NET</t>
  </si>
  <si>
    <t>Item ?</t>
  </si>
  <si>
    <t>⑱ Price</t>
  </si>
  <si>
    <t>Cost</t>
  </si>
  <si>
    <t>columna oculta</t>
  </si>
  <si>
    <t>filas ocultas</t>
  </si>
  <si>
    <t>half</t>
  </si>
  <si>
    <t>medio</t>
  </si>
  <si>
    <t>entier</t>
  </si>
  <si>
    <t>de la cellule A rouge - on the red A cell - de la celda A roja</t>
  </si>
  <si>
    <t>Que faut-il faire</t>
  </si>
  <si>
    <t>What to do</t>
  </si>
  <si>
    <t>Qué hay que hacer</t>
  </si>
  <si>
    <t>❾ Referencia_Autor</t>
  </si>
  <si>
    <t xml:space="preserve"> Duplicado_Para</t>
  </si>
  <si>
    <t>Bruto_x_Coeficiente</t>
  </si>
  <si>
    <t>Peso_y_Volumen_Redondeados_x_Coeficiente</t>
  </si>
  <si>
    <t>⑰ % Porcentaje_de_Pérdida</t>
  </si>
  <si>
    <t>NETO</t>
  </si>
  <si>
    <t>Ítem (o Concepto) ?</t>
  </si>
  <si>
    <t>⑱ Precio</t>
  </si>
  <si>
    <t>Costo</t>
  </si>
  <si>
    <t>quarter</t>
  </si>
  <si>
    <t>cuarto</t>
  </si>
  <si>
    <t>third</t>
  </si>
  <si>
    <t>tercio</t>
  </si>
  <si>
    <t>Choisissez des valeurs spécifiques :   Choose specific values:  Elegir valores específicos:</t>
  </si>
  <si>
    <t>⑬ - Nommez le répertoire , Nom de la recette le N° de fiche et collez la famille</t>
  </si>
  <si>
    <t>⑬ – Name the directory with the Recipe Name, the Sheet No., and paste the Family.</t>
  </si>
  <si>
    <t>⑬ – Nombra el directorio con el Nombre de la receta, el Nº de la ficha y pega la Familia.</t>
  </si>
  <si>
    <t>poids</t>
  </si>
  <si>
    <t>Col.21</t>
  </si>
  <si>
    <t>Col.22</t>
  </si>
  <si>
    <t>Col.23</t>
  </si>
  <si>
    <t>Col.24</t>
  </si>
  <si>
    <t>Col.25</t>
  </si>
  <si>
    <t>Col.26</t>
  </si>
  <si>
    <t>Col.27</t>
  </si>
  <si>
    <t>Col.28</t>
  </si>
  <si>
    <t>Col.29</t>
  </si>
  <si>
    <t>Col.30</t>
  </si>
  <si>
    <t>Col.31</t>
  </si>
  <si>
    <t>Col.32</t>
  </si>
  <si>
    <t>Col.33</t>
  </si>
  <si>
    <t>Col.34</t>
  </si>
  <si>
    <t>Col.35</t>
  </si>
  <si>
    <t>Col.36</t>
  </si>
  <si>
    <t>Col.37</t>
  </si>
  <si>
    <t>Col.38</t>
  </si>
  <si>
    <t>Col.39</t>
  </si>
  <si>
    <t>Col.40</t>
  </si>
  <si>
    <t>Coeff.AE . AG . AI</t>
  </si>
  <si>
    <t>Décochez (Sélectionner tout)  Uncheck (Select All)   Desmarca (Seleccionar todo)</t>
  </si>
  <si>
    <t xml:space="preserve">⑭ - collez vos postits colonne L à partir de la lignes 12 </t>
  </si>
  <si>
    <t>⑭ – Paste your sticky notes in column L starting from row 12.</t>
  </si>
  <si>
    <t>⑭ – Pega tus notas adhesivas en la columna L a partir de la fila 12.</t>
  </si>
  <si>
    <t>◄  test Nb de caractères + espaces</t>
  </si>
  <si>
    <t>Recettes</t>
  </si>
  <si>
    <t>Dupliquée  pour</t>
  </si>
  <si>
    <t>Brut avec coef.</t>
  </si>
  <si>
    <t>Poids et vol.arrondis avec coef.</t>
  </si>
  <si>
    <t>⑰ % Perte</t>
  </si>
  <si>
    <t>Quoi ?</t>
  </si>
  <si>
    <t>⑱ Prix</t>
  </si>
  <si>
    <t xml:space="preserve">Coût </t>
  </si>
  <si>
    <t>pour décocher toutes les cases,   to clear all boxes  para desmarcar todas las casillas</t>
  </si>
  <si>
    <t>⓯ Recipe duplicated for:</t>
  </si>
  <si>
    <t>⓯ Receta duplicada para:</t>
  </si>
  <si>
    <t>▲  ⓯ Quoi ? Portions - tarte - couverts ou contenant</t>
  </si>
  <si>
    <t>▲ ⓯ What? Servings – tart – place settings or container</t>
  </si>
  <si>
    <t>▲ ⓯ Qué? Porciones – tarta – cubiertos o recipiente</t>
  </si>
  <si>
    <t>L ou kg</t>
  </si>
  <si>
    <t>volume</t>
  </si>
  <si>
    <t>mais en général le même intitulé que le Quoi de  l'Auteur</t>
  </si>
  <si>
    <t>…but generally keep the same title as the Author’s What.</t>
  </si>
  <si>
    <t>…pero en general usa el mismo título que el Qué del Autor.</t>
  </si>
  <si>
    <t>Puis cochez A (afficher)  Do the opposite: check (Select All),  Desmarca (Seleccionar todo)</t>
  </si>
  <si>
    <t xml:space="preserve"> pour selectionner les lignes à afficher   to select the rows to display  para seleccionar las filas a mostrar</t>
  </si>
  <si>
    <t>(too high or too low for your guests),</t>
  </si>
  <si>
    <t>Pour l'affichage de toutes les lignes  To show all rows again:  Para volver a mostrar todas las filas:</t>
  </si>
  <si>
    <t>Facultatif</t>
  </si>
  <si>
    <t>⑰ % Loss</t>
  </si>
  <si>
    <t>Optional</t>
  </si>
  <si>
    <t>⑰ % Pérdida</t>
  </si>
  <si>
    <t>Opcional</t>
  </si>
  <si>
    <t>1/2 tasse</t>
  </si>
  <si>
    <t>1/2 cup</t>
  </si>
  <si>
    <t>1/2 taza</t>
  </si>
  <si>
    <t>Tasse(s)</t>
  </si>
  <si>
    <t>Cup(s)</t>
  </si>
  <si>
    <t>Taza(s)</t>
  </si>
  <si>
    <t>ne confondez pas le prix au Kg et le prix à la pièce</t>
  </si>
  <si>
    <t>Do not confuse price per kg with price per piece.</t>
  </si>
  <si>
    <t>No confundas el precio por kg con el precio por pieza.</t>
  </si>
  <si>
    <t>tasse(s).Thé</t>
  </si>
  <si>
    <t>Teacup(s)</t>
  </si>
  <si>
    <t>Taza(s) de té</t>
  </si>
  <si>
    <t xml:space="preserve"> faites l'inverse cochez (Sélectionner tout)  Do the opposite: check (Select All),  Haz lo contrario: marca (Seleccionar todo),</t>
  </si>
  <si>
    <t>Pour l'affichage ou l'impression papier de ce document</t>
  </si>
  <si>
    <t>For on-screen display or printing of this document</t>
  </si>
  <si>
    <t>Para la visualización en pantalla o la impresión de este documento</t>
  </si>
  <si>
    <t>CONDITIONNEMENT   (exemple)</t>
  </si>
  <si>
    <t xml:space="preserve">◄ votre Contenant </t>
  </si>
  <si>
    <t>./2.once.liquide</t>
  </si>
  <si>
    <t>./2 fluid ounce</t>
  </si>
  <si>
    <t>./2 onza líquida</t>
  </si>
  <si>
    <t>lorsque vous avez masqué des colonnes cliquez sur enregistrer pour qu'excel en tienne compte puis</t>
  </si>
  <si>
    <t>After hiding columns, click Save so Excel takes it into account, then</t>
  </si>
  <si>
    <t>Cuando hayas ocultado columnas, haz clic en Guardar para que Excel lo tenga en cuenta y luego</t>
  </si>
  <si>
    <t>press F9 to force recalculation of all functions.</t>
  </si>
  <si>
    <t>pulsa F9 para forzar el recálculo de todas las funciones.</t>
  </si>
  <si>
    <t>./2 Cup(s)</t>
  </si>
  <si>
    <t>./2 Taza(s)</t>
  </si>
  <si>
    <t>./4 Cup(s)</t>
  </si>
  <si>
    <t>./4 Taza(s)</t>
  </si>
  <si>
    <t>Masquer des colonnes - Résumé express  :</t>
  </si>
  <si>
    <t>Hide Columns – Quick Summary:</t>
  </si>
  <si>
    <t>Ocultar Columnas – Resumen exprés:</t>
  </si>
  <si>
    <t>ou cliquez de nouveau sur "l'entonnoir"  or click the funnel icon (Sort &amp; Filter)  o vuelve a hacer clic en el icono de embudo</t>
  </si>
  <si>
    <t>1. Sélectionnez la ou les colonnes que vous voulez masquer (clic gauche sur les lettres de colonnes).</t>
  </si>
  <si>
    <t>1. Select the column(s) you want to hide (left-click the column letters).</t>
  </si>
  <si>
    <t>1. Selecciona las columnas que quieres ocultar (clic izquierdo en las letras de columna).</t>
  </si>
  <si>
    <t>2. Clic droit sur une des colonnes sélectionnées.</t>
  </si>
  <si>
    <t>2. Right-click one of the selected columns.</t>
  </si>
  <si>
    <t>2. Clic derecho sobre una de las columnas seleccionadas.</t>
  </si>
  <si>
    <t>3. Choisissez "Masquer" dans le menu contextuel.</t>
  </si>
  <si>
    <t>3. Choose Hide from the context menu.</t>
  </si>
  <si>
    <t>3. Elige Ocultar en el menú contextual.</t>
  </si>
  <si>
    <t>trier en haut de l'écran pour désactiver  on the ribbon again to turn Filter off.  o vuelve a hacer clic en el icono de embudo (Ordenar y filtrar)</t>
  </si>
  <si>
    <t>4. Pour les réafficher, sélectionnez les colonnes adjacentes, clic droit → "Afficher".</t>
  </si>
  <si>
    <t>4. To show them again, select the adjacent columns, right-click → Unhide.</t>
  </si>
  <si>
    <t>4. Para mostrarlas de nuevo, selecciona las columnas adyacentes, clic derecho → Mostrar/Revelar.</t>
  </si>
  <si>
    <t>Dash(s)</t>
  </si>
  <si>
    <t>plotée(s)</t>
  </si>
  <si>
    <t>scoop(s)</t>
  </si>
  <si>
    <t>cucharón</t>
  </si>
  <si>
    <t>Masquer les Colonnes dans Excel 🟢[2 SOLUTIONS PRO] 🟢</t>
  </si>
  <si>
    <t>Hide Columns in Excel 🟢[2 PRO SOLUTIONS] 🟢</t>
  </si>
  <si>
    <t>Ocultar Columnas en Excel 🟢[2 SOLUCIONES PRO] 🟢</t>
  </si>
  <si>
    <t>Splash(s)</t>
  </si>
  <si>
    <t>Splash(es</t>
  </si>
  <si>
    <t>Chorrito(s)</t>
  </si>
  <si>
    <t xml:space="preserve"> la fonction Tri  Filter off  en la cinta para desactivar Filtro.</t>
  </si>
  <si>
    <t>Lien &gt;</t>
  </si>
  <si>
    <t>https://www.youtube.com/watch?v=WbtKbVzE2mE&amp;t=2s</t>
  </si>
  <si>
    <t>Link @ &gt;</t>
  </si>
  <si>
    <t>Enlace @ &gt;</t>
  </si>
  <si>
    <t>shot(s)</t>
  </si>
  <si>
    <t>chupito(s)</t>
  </si>
  <si>
    <t>jigger(s)</t>
  </si>
  <si>
    <t>Comment mettre un accent à une majuscule (À, É, È, Ç) ?</t>
  </si>
  <si>
    <t>How to add an accent to a capital letter (À, É, È, Ç)?</t>
  </si>
  <si>
    <t>Cómo poner acento a una mayúscula (À, É, È, Ç)?</t>
  </si>
  <si>
    <t>Pony(s)</t>
  </si>
  <si>
    <t>È (e majuscule accent grave) = Alt + 0200</t>
  </si>
  <si>
    <t>É (e majuscule accent aigu) =Alt + 0201</t>
  </si>
  <si>
    <t>È (capital E with grave) = Alt + 0200</t>
  </si>
  <si>
    <t>É (capital E with acute) = Alt + 0201</t>
  </si>
  <si>
    <t>È (E mayúscula con acento grave) = Alt + 0200</t>
  </si>
  <si>
    <t>É (E mayúscula con acento agudo) = Alt + 0201</t>
  </si>
  <si>
    <t>Mug(s)</t>
  </si>
  <si>
    <t>Taza(s) grande</t>
  </si>
  <si>
    <t>À (a majuscule accent) = Alt + 0192</t>
  </si>
  <si>
    <t>Ç (c cédille majuscule) = Alt + 0199</t>
  </si>
  <si>
    <t>À (capital A with grave) = Alt + 0192</t>
  </si>
  <si>
    <t>Ç (capital C with cedilla) = Alt + 0199</t>
  </si>
  <si>
    <t>À (A mayúscula con acento grave) = Alt + 0192</t>
  </si>
  <si>
    <t>Ç (C mayúscula con cedilla) = Alt + 0199</t>
  </si>
  <si>
    <t>./2 pinte(s)</t>
  </si>
  <si>
    <t>./2 pint(s)</t>
  </si>
  <si>
    <t>./2 pinta(s)</t>
  </si>
  <si>
    <t>Ù (u majuscule accent grave) = Alt + 0217</t>
  </si>
  <si>
    <t>Ù (capital U with grave) = Alt + 0217</t>
  </si>
  <si>
    <t>Excel formula note (English): GAUCHE(Q6;1) in French Excel = LEFT(Q6,1) in English Excel.</t>
  </si>
  <si>
    <t>Ù (U mayúscula con acento grave) = Alt + 0217</t>
  </si>
  <si>
    <t>pint (pt)</t>
  </si>
  <si>
    <t>pinta (pt)</t>
  </si>
  <si>
    <t>Si tu Excel est\u00e1 en otro idioma/locale, pense à ajuster la formule (GAUCHE/LEFT/IZQUIERDA) et le séparateur (, vs ;).</t>
  </si>
  <si>
    <t>Pint (US)(s)</t>
  </si>
  <si>
    <t>Pint (US)</t>
  </si>
  <si>
    <t>Pinta (EE. UU.)</t>
  </si>
  <si>
    <t>« Les libellés ""Adresse PC";"▼ recette suivante" en AE, AR , AX . servent de déclencheur pour les calculs des colonnes  »</t>
  </si>
  <si>
    <t>Pint (UK)(s)</t>
  </si>
  <si>
    <t>Pint (UK)</t>
  </si>
  <si>
    <t>Pinta (Reino Unido)</t>
  </si>
  <si>
    <t>cliquez sur la colonne de chiffres et sélectionnez dans la barre de formule le numéro ou la lettre qui vous intéresse choisissez la police de caractères et la couleur qui vous conviennent</t>
  </si>
  <si>
    <t>Click the number column, then in the formula bar select the number or letter you want; choose the font and color that suit you.</t>
  </si>
  <si>
    <t>Haz clic en la columna de números y, en la barra de fórmulas, selecciona el número o la letra que te interese; elige la tipografía y el color que prefieras.</t>
  </si>
  <si>
    <t>quart (qt)</t>
  </si>
  <si>
    <t>cuarto (qt)</t>
  </si>
  <si>
    <t>gallon (gal)</t>
  </si>
  <si>
    <t>galón (gal)</t>
  </si>
  <si>
    <t>Ounce (fl oz)us</t>
  </si>
  <si>
    <t>Onza (fl oz EE. UU.)</t>
  </si>
  <si>
    <t>%</t>
  </si>
  <si>
    <t>&amp;</t>
  </si>
  <si>
    <t>@</t>
  </si>
  <si>
    <t>‰</t>
  </si>
  <si>
    <t>≈</t>
  </si>
  <si>
    <t>±</t>
  </si>
  <si>
    <t>Φ</t>
  </si>
  <si>
    <t>sur le postit dans la table de recherche ne mélangez pas poids et volumes ,les col.6 à col.11 sont réservées aux poids Kg  -  les col.suivantes pour les volumes.</t>
  </si>
  <si>
    <t>¼</t>
  </si>
  <si>
    <t>½</t>
  </si>
  <si>
    <t>¾</t>
  </si>
  <si>
    <t>◄</t>
  </si>
  <si>
    <t>▲</t>
  </si>
  <si>
    <t>Nota sobre la fórmula de Excel (ES): GAUCHE(Q6;1) en Excel francés = IZQUIERDA(Q6;1) en Excel en español (los separadores pueden ser “;” o “,” según la configuración regional).</t>
  </si>
  <si>
    <t>unités utilisées pour cocktails encre violette et verte</t>
  </si>
  <si>
    <t>On the postit in the lookup table, do not mix weights and volumes; columns 6 to 11 are reserved for weights (kg), and the following columns are for volumes.</t>
  </si>
  <si>
    <t>En el postit de la tabla de búsqueda, no mezcles pesos y volúmenes; las columnas 6 a 11 están reservadas para los pesos (kg) y las columnas siguientes son para los volúmenes.</t>
  </si>
  <si>
    <t>Label (short): Units used for cocktails — purple and green ink</t>
  </si>
  <si>
    <t>Etiqueta (corta): Unidades utilizadas para cócteles — tinta violeta y verde</t>
  </si>
  <si>
    <t>FR .  Pour que les formules renvoient le bon résultat, le texte doit être strictement identique entre le tableau de recherche et les « Post-it ». Un espace en trop, un accent ou une parenthèse manquants suffisent à faire échouer la correspondance. Utilisez le copier/coller depuis la source pour éviter toute erreur.</t>
  </si>
  <si>
    <t>EN .  For formulas to return the correct result, the text must match exactly between the lookup table and the “Post-its.” A single extra space, a missing accent, or a missing parenthesis is enough to break the match. Use copy/paste from the source to avoid errors.</t>
  </si>
  <si>
    <t xml:space="preserve">Although this sheet was not originally designed for this purpose, </t>
  </si>
  <si>
    <t>it can be effectively adapted for managing cocktail recipes.</t>
  </si>
  <si>
    <t>The Bar model typically involves only 5 to 6 products or ingredients.</t>
  </si>
  <si>
    <t>You can use DeepL Translator to translate the cells that contain text.</t>
  </si>
  <si>
    <t>https://www.deepl.com/fr/translator</t>
  </si>
  <si>
    <t>ES .  Para que las fórmulas devuelvan el resultado correcto, el texto debe ser estrictamente idéntico entre la tabla de búsqueda y los “post-it”. Un solo espacio de más, un acento o un paréntesis que falte bastan para que falle la coincidencia. Use copiar/pegar desde la fuente para evitar errores.</t>
  </si>
  <si>
    <t>Español</t>
  </si>
  <si>
    <t xml:space="preserve">Aunque esta hoja no fue diseñada específicamente para este fin, </t>
  </si>
  <si>
    <t>puede adaptarse eficazmente para la gestión de recetas de cócteles.</t>
  </si>
  <si>
    <t>El modelo Bar suele utilizar entre 5 y 6 productos o ingredientes.</t>
  </si>
  <si>
    <t>Puede utilizar DeepL Translator para traducir las celdas que contienen texto.</t>
  </si>
  <si>
    <t>Les traductions (approximatives) ont été réalisées avec l’aide de ChatGPT. En revanche, les formules sont conçues pour Excel en français, version 2021 ou ultérieure.</t>
  </si>
  <si>
    <t>Si vous remplacez la formule de la colonne 15 par une version sans "RECHERCHEX ", vous devrez adapter les formules des colonnes 20, 27 et 34 en conséquence dans la fiche Répertoire .</t>
  </si>
  <si>
    <t>The (approximate) translations were done with ChatGPT’s help. However, the formulas are designed for Excel in French, version 2021 or later.</t>
  </si>
  <si>
    <t>If you replace the formula in column 15 with a version without RECHERCHEX, you’ll need to adjust the formulas in columns 20, 27, and 34 accordingly in the Directory sheet.</t>
  </si>
  <si>
    <t>Las traducciones (aproximadas) se realizaron con la ayuda de ChatGPT. Sin embargo, las fórmulas están diseñadas para Excel en francés, versión 2021 o posterior.</t>
  </si>
  <si>
    <t>Si sustituye la fórmula de la columna 15 por una versión sin RECHERCHEX, deberá adaptar en consecuencia las fórmulas de las columnas 20, 27 y 34 en la hoja Directorio (o “Répertoire” si mantiene el nombre en francés).</t>
  </si>
  <si>
    <t>ENVASADO   (ejemplo)</t>
  </si>
  <si>
    <t xml:space="preserve"> &lt; largeurs effectives</t>
  </si>
  <si>
    <t>coupe</t>
  </si>
  <si>
    <t>coupes</t>
  </si>
  <si>
    <t>les valeurs sont en Kg. Exemple = 1L =  1 Kg d'eau - 1 g = 0.001 Kg</t>
  </si>
  <si>
    <t>Si vous remplacez la formule de la colonne 15 par une version sans RECHERCHEX, vous devrez adapter les formules des colonnes 20, 27 et 34 en conséquence dans la fiche Répertoire .</t>
  </si>
  <si>
    <t>Col.20 =SI(SUPPRESPACE(Q22)="Adresse PC";"▼ recette suivante";SI(AI22&gt;0;M22;""))</t>
  </si>
  <si>
    <t>Col.34 =SI(SUPPRESPACE(AE22)="▼ recette suivante";AE22;SI(AO22="";"";SI(ESTVIDE(AR22);AO22;ARRONDI(AO22*(1-MIN(1;MAX(0;SI(AR22&gt;1;AR22/100;AR22))));3))))</t>
  </si>
  <si>
    <t>IDENTIFICATION OF FRAMES AND RECIPE “POSTITS”: the hyphen “-” or the double “--” from column 6 serve as separator(s) for the extraction formula</t>
  </si>
  <si>
    <t>IDENTIFICACIÓN DE LOS MARCOS Y DE LOS “POSTITS” DE RECETAS: el guion “-” o el doble “--” de la columna 6 sirven como separadores para la fórmula de extracción.</t>
  </si>
  <si>
    <t>V18&amp;" "&amp;W18&amp;" ► Famille = "&amp;AA12&amp;" ► "&amp;T12&amp;" "&amp;Z15&amp;" "&amp;AA15&amp;" "&amp;AB15&amp;" "&amp;AC15</t>
  </si>
  <si>
    <t>MAJUSCULE(GAUCHE(T12;1))&amp;" "&amp;T12&amp;" | "&amp;AA12&amp;"| "&amp;T14&amp;" "&amp;U14</t>
  </si>
  <si>
    <t>Pour vos futurs documents = autre identification possible</t>
  </si>
  <si>
    <t>cuisine-SIDES</t>
  </si>
  <si>
    <t>PASTRY</t>
  </si>
  <si>
    <t>CATERING</t>
  </si>
  <si>
    <t>FAMILY--Identity</t>
  </si>
  <si>
    <t>BARTENDERS - BAR - DRINKS</t>
  </si>
  <si>
    <t>RGB color codes (Red–Green–Blue)</t>
  </si>
  <si>
    <t>cuisine-ACOMPAÑAMIENTOS</t>
  </si>
  <si>
    <t>PASTELERÍA</t>
  </si>
  <si>
    <t>CÁTERING</t>
  </si>
  <si>
    <t>FAMILIA--Identidad</t>
  </si>
  <si>
    <t>PESCADERÍA</t>
  </si>
  <si>
    <t>BARTENDERS - BAR - BEBIDAS</t>
  </si>
  <si>
    <t>R      G       B           HEX</t>
  </si>
  <si>
    <t>51 153 102  #339966</t>
  </si>
  <si>
    <t>cuisine-COMPOSED GREEN SALADS</t>
  </si>
  <si>
    <t>pastry--BAVARIANS (BAVAROIS)</t>
  </si>
  <si>
    <t>traiteur-COLD ROASTS</t>
  </si>
  <si>
    <t>COOKING METHODS</t>
  </si>
  <si>
    <t>Dietary color</t>
  </si>
  <si>
    <t>Poissonnerie--SHELLFISH (MOLLUSCS)</t>
  </si>
  <si>
    <t>BAR-Cocktails-with alcohol</t>
  </si>
  <si>
    <t>153 204 0   #99CC00</t>
  </si>
  <si>
    <t>cuisine-ENSALADAS VERDES COMPUESTAS</t>
  </si>
  <si>
    <t>pastelería--BÁVAROS (BAVAROIS)</t>
  </si>
  <si>
    <t>traiteur-ASADOS FRÍOS</t>
  </si>
  <si>
    <t>CHARCUTERÍA</t>
  </si>
  <si>
    <t>MODOS DE COCCIÓN</t>
  </si>
  <si>
    <t>Color dietético</t>
  </si>
  <si>
    <t>Poissonnerie--MOLUSCOS</t>
  </si>
  <si>
    <t>BAR-Cócteles-con alcohol</t>
  </si>
  <si>
    <t>128 0   0   #800000</t>
  </si>
  <si>
    <t>255 0   255 #FF00FF</t>
  </si>
  <si>
    <t>pastry--BISCUITS</t>
  </si>
  <si>
    <t>traiteur-AMUSE-BOUCHES</t>
  </si>
  <si>
    <t>charcuterie--JELLIES</t>
  </si>
  <si>
    <t>cooking--BRAISED</t>
  </si>
  <si>
    <t>cuisine-dish-PROTEINS</t>
  </si>
  <si>
    <t>cuisine-vegetables-COOKED VEGETABLES</t>
  </si>
  <si>
    <t>cuisine-vegetables-RAW VEGETABLES</t>
  </si>
  <si>
    <t>cuisine-vegetables-STARCHES</t>
  </si>
  <si>
    <t>Poissonnerie--CRUSTACEANS</t>
  </si>
  <si>
    <t>BAR-Cocktails-non-alcoholic</t>
  </si>
  <si>
    <t>255 102 0   #FF6600</t>
  </si>
  <si>
    <t>cuisine--CRUDITÉS</t>
  </si>
  <si>
    <t>pastelería--BIZCOCHOS</t>
  </si>
  <si>
    <t>traiteur-APERITIVOS</t>
  </si>
  <si>
    <t>charcutería--GELATINAS</t>
  </si>
  <si>
    <t>cocción--BRASADO</t>
  </si>
  <si>
    <t>cuisine-plato-PROTEÍNAS</t>
  </si>
  <si>
    <t>cuisine-verduras-COCIDAS</t>
  </si>
  <si>
    <t>cuisine-verduras-CRUDITÉS</t>
  </si>
  <si>
    <t>cuisine-verduras-FÉCULAS</t>
  </si>
  <si>
    <t>Poissonnerie--CRUSTÁCEOS</t>
  </si>
  <si>
    <t>BAR-Cócteles-sin alcohol</t>
  </si>
  <si>
    <t>255 0   0   #FF0000</t>
  </si>
  <si>
    <t>0   0   255 #0000FF</t>
  </si>
  <si>
    <t>cuisine--COOKED VEGETABLES</t>
  </si>
  <si>
    <t>pastry--CHARLOTTES</t>
  </si>
  <si>
    <t>charcuterie-BOUDIN BLANC</t>
  </si>
  <si>
    <t>cooking--CONFIT</t>
  </si>
  <si>
    <t>cuisine-proteins-OFFAL</t>
  </si>
  <si>
    <t>CITRUS (e.g., grapefruit)</t>
  </si>
  <si>
    <t>crudité-CITRUS—POMELO/GRAPEFRUIT</t>
  </si>
  <si>
    <t>cuisine-starch-WHEAT</t>
  </si>
  <si>
    <t>Poissonnerie--WHOLE FISH</t>
  </si>
  <si>
    <t>BAR-Drinks-hot beverages</t>
  </si>
  <si>
    <t>255 204 153 #FFCC99</t>
  </si>
  <si>
    <t>cuisine--VERDURAS COCIDAS</t>
  </si>
  <si>
    <t>pastelería--CHARLOTTES</t>
  </si>
  <si>
    <t>charcutería-BOUDIN BLANC (morcilla blanca)</t>
  </si>
  <si>
    <t>cocción--CONFITADO</t>
  </si>
  <si>
    <t>cuisine-proteínas-CASQUERÍA</t>
  </si>
  <si>
    <t>CÍTRICOS (p. ej., pomelo)</t>
  </si>
  <si>
    <t>crudité-CÍTRICOS—POMELO/TORONJA</t>
  </si>
  <si>
    <t>cuisine-féculent-TRIGO</t>
  </si>
  <si>
    <t>Poissonnerie--PESCADO ENTERO</t>
  </si>
  <si>
    <t>BAR-Bebidas-calientes</t>
  </si>
  <si>
    <t>204 153 255 #CC99FF</t>
  </si>
  <si>
    <t>cuisine-PLATED DESSERT</t>
  </si>
  <si>
    <t>pastry--CHOCOLATES</t>
  </si>
  <si>
    <t>traiteur--CANAPES</t>
  </si>
  <si>
    <t>charcuterie-BOUDIN NOIR</t>
  </si>
  <si>
    <t>cooking--FRIED</t>
  </si>
  <si>
    <t>cuisine-proteins-GIBLETS</t>
  </si>
  <si>
    <t>cuisine-cooked-ARTICHOKE</t>
  </si>
  <si>
    <t>cuisine-raw-AVOCADO</t>
  </si>
  <si>
    <t>cuisine-starch-BULGUR</t>
  </si>
  <si>
    <t>Poissonnerie--FILLETs / PORTIONS</t>
  </si>
  <si>
    <t>BAR-Drinks-cold beverages</t>
  </si>
  <si>
    <t>cuisine-POSTRE EMPLATADO</t>
  </si>
  <si>
    <t>pastelería--CHOCOLATES</t>
  </si>
  <si>
    <t>charcutería-BOUDIN NOIR (morcilla)</t>
  </si>
  <si>
    <t>cocción--FRITO</t>
  </si>
  <si>
    <t>cuisine-proteínas-MENUDOS (abattis)</t>
  </si>
  <si>
    <t>cuisine-cocido-ALCACHOFA</t>
  </si>
  <si>
    <t>cuisine-crudité-AGUACATE</t>
  </si>
  <si>
    <t>cuisine-féculent-BULGUR</t>
  </si>
  <si>
    <t>Poissonnerie--FILETES / PORCIONES</t>
  </si>
  <si>
    <t>BAR-Bebidas-frías</t>
  </si>
  <si>
    <t>Códigos de color RGB (Rojo–Verde–Azul)</t>
  </si>
  <si>
    <t>pastry--CONFECTIONERY</t>
  </si>
  <si>
    <t>charcuterie--GAME</t>
  </si>
  <si>
    <t>cooking--SMOKED</t>
  </si>
  <si>
    <t>cuisine-proteins-LAMB</t>
  </si>
  <si>
    <t>cuisine-cooked-ASPARAGUS</t>
  </si>
  <si>
    <t>cuisine-raw-BEETS</t>
  </si>
  <si>
    <t>cuisine-starch-BROAD BEANS (FAVA)</t>
  </si>
  <si>
    <t>Poissonnerie--SEAFOOD CHARCUTERIE</t>
  </si>
  <si>
    <t>BAR-COFFEES</t>
  </si>
  <si>
    <t>51  153 102  #339966</t>
  </si>
  <si>
    <t>cuisine--POSTRES</t>
  </si>
  <si>
    <t>pastelería--CONFITERÍA</t>
  </si>
  <si>
    <t>traiteur-CALIENTE-FRÍO</t>
  </si>
  <si>
    <t>charcutería--CAZA</t>
  </si>
  <si>
    <t>cocción--AHUMADO</t>
  </si>
  <si>
    <t>cuisine-proteínas-CORDERO</t>
  </si>
  <si>
    <t>cuisine-cocido-ESPÁRRAGOS</t>
  </si>
  <si>
    <t>cuisine-crudité-REMOLACHAS</t>
  </si>
  <si>
    <t>cuisine-féculent-HABAS (FAVA)</t>
  </si>
  <si>
    <t>Poissonnerie--CHARCUTERÍA DEL MAR</t>
  </si>
  <si>
    <t>BAR-CAFÉS</t>
  </si>
  <si>
    <t>153 204 0    #99CC00</t>
  </si>
  <si>
    <t>128 0   0    #800000</t>
  </si>
  <si>
    <t>cuisine--STARTERS</t>
  </si>
  <si>
    <t>pastry--ENTREMETS</t>
  </si>
  <si>
    <t>traiteur-COLD STARTER</t>
  </si>
  <si>
    <t>charcuterie--RABBIT</t>
  </si>
  <si>
    <t>cooking--GRILLED</t>
  </si>
  <si>
    <t>cuisine-proteins-BEEF</t>
  </si>
  <si>
    <t>cuisine-cooked-BEETS</t>
  </si>
  <si>
    <t>cuisine-raw-CARROTS</t>
  </si>
  <si>
    <t>cuisine-starch-BABY FAVA BEANS</t>
  </si>
  <si>
    <t>Poissonnerie--SMOKED FISH</t>
  </si>
  <si>
    <t>BAR-TEAS</t>
  </si>
  <si>
    <t>255 0   255  #FF00FF</t>
  </si>
  <si>
    <t>cuisine--ENTRANTES</t>
  </si>
  <si>
    <t>pastelería--ENTREMETS</t>
  </si>
  <si>
    <t>traiteur-ENTRANTE FRÍO</t>
  </si>
  <si>
    <t>charcutería--CONEJO</t>
  </si>
  <si>
    <t>cocción--A LA PARRILLA</t>
  </si>
  <si>
    <t>cuisine-proteínas-TERnera</t>
  </si>
  <si>
    <t>cuisine-cocido-REMOLACHAS</t>
  </si>
  <si>
    <t>cuisine-crudité-ZANAHORIAS</t>
  </si>
  <si>
    <t>cuisine-féculent-HABITAS (HABAS BABY)</t>
  </si>
  <si>
    <t>Poissonnerie--AHUMADOS</t>
  </si>
  <si>
    <t>BAR-TÉS</t>
  </si>
  <si>
    <t>255 102 0    #FF6600</t>
  </si>
  <si>
    <t>255 0   0    #FF0000</t>
  </si>
  <si>
    <t>cuisine--ENTREMETS</t>
  </si>
  <si>
    <t>pastry-ENTREMET-GENOISE</t>
  </si>
  <si>
    <t>traiteur-HOT STARTER</t>
  </si>
  <si>
    <t>charcuterie-PURE POULTRY</t>
  </si>
  <si>
    <t>cooking--PLAIN</t>
  </si>
  <si>
    <t>cuisine-proteins-QUAIL</t>
  </si>
  <si>
    <t>cuisine-cooked-CARROTS</t>
  </si>
  <si>
    <t>cuisine-raw-CELERY STALKS</t>
  </si>
  <si>
    <t>cuisine-starch-COCO BEANS</t>
  </si>
  <si>
    <t>Poissonnerie--MARINADES &amp; CURES</t>
  </si>
  <si>
    <t>BAR--JUICES-Juices &amp; fresh-pressed</t>
  </si>
  <si>
    <t>0   0   255  #0000FF</t>
  </si>
  <si>
    <t>pastelería-ENTREMET-GENOVESA</t>
  </si>
  <si>
    <t>traiteur-ENTRANTE CALIENTE</t>
  </si>
  <si>
    <t>charcutería-PURA AVE</t>
  </si>
  <si>
    <t>cocción--NATURAL</t>
  </si>
  <si>
    <t>cuisine-proteínas-CODORNICES</t>
  </si>
  <si>
    <t>cuisine-cocido-ZANAHORIAS</t>
  </si>
  <si>
    <t>cuisine-crudité-APIO EN RAMA</t>
  </si>
  <si>
    <t>cuisine-féculent-ALUBIAS COCO</t>
  </si>
  <si>
    <t>Poissonnerie--MARINADOS Y SALAZONES</t>
  </si>
  <si>
    <t>BAR--ZUMOS-Zumos y prensados</t>
  </si>
  <si>
    <t>255 204 153  #FFCC99</t>
  </si>
  <si>
    <t>204 153 255  #CC99FF</t>
  </si>
  <si>
    <t>cuisine--STARCHES</t>
  </si>
  <si>
    <t>pastry--GANACHE</t>
  </si>
  <si>
    <t>traiteur-FOIE GRAS</t>
  </si>
  <si>
    <t>charcuterie--GALANTINE</t>
  </si>
  <si>
    <t>cooking--EN PAPILLOTE</t>
  </si>
  <si>
    <t>cuisine-proteins-DUCK</t>
  </si>
  <si>
    <t>cuisine-cooked-CELERY STALKS</t>
  </si>
  <si>
    <t>cuisine-raw-CELERIAC (CELERY ROOT)</t>
  </si>
  <si>
    <t>cuisine-starch-FLAGEOLET BEANS</t>
  </si>
  <si>
    <t>Poissonnerie--TARTARES &amp; CEVICHES</t>
  </si>
  <si>
    <t>cuisine--FÉCULAS</t>
  </si>
  <si>
    <t>pastelería--GANACHE</t>
  </si>
  <si>
    <t>charcutería--GALANTINA</t>
  </si>
  <si>
    <t>cocción--EN PAPILLOTE</t>
  </si>
  <si>
    <t>cuisine-proteínas-PATO</t>
  </si>
  <si>
    <t>cuisine-cocido-APIO EN RAMA</t>
  </si>
  <si>
    <t>cuisine-crudité-APIONABO</t>
  </si>
  <si>
    <t>cuisine-féculent-FLAGEOLETS</t>
  </si>
  <si>
    <t>Poissonnerie--TÁRTAROS Y CEVICHES</t>
  </si>
  <si>
    <t>cuisine--AFTERNOON SNACK</t>
  </si>
  <si>
    <t>pastry--CAKE</t>
  </si>
  <si>
    <t>traiteur-HORS D'OEUVRES</t>
  </si>
  <si>
    <t>charcuterie--MORTADELLA</t>
  </si>
  <si>
    <t>cooking--POACHED</t>
  </si>
  <si>
    <t>cuisine-proteins-CHARCUTERIE</t>
  </si>
  <si>
    <t>cuisine-cooked-CELERIAC (CELERY ROOT)</t>
  </si>
  <si>
    <t>cuisine-raw-MUSHROOMS</t>
  </si>
  <si>
    <t>cuisine-starch-BLACK BEANS</t>
  </si>
  <si>
    <t>Poissonnerie--SOUPS &amp; BISQUES</t>
  </si>
  <si>
    <t>BAR--Sodas &amp; lemonades</t>
  </si>
  <si>
    <t>cuisine--MERIENDA</t>
  </si>
  <si>
    <t>pastelería--PASTEL</t>
  </si>
  <si>
    <t>traiteur-ENTREM ESES</t>
  </si>
  <si>
    <t>charcutería--MORTADELA</t>
  </si>
  <si>
    <t>cocción--POCHADO</t>
  </si>
  <si>
    <t>cuisine-proteínas-CHARCUTERÍA</t>
  </si>
  <si>
    <t>cuisine-cocido-APIONABO</t>
  </si>
  <si>
    <t>cuisine-crudité-CHAMPIÑONES</t>
  </si>
  <si>
    <t>cuisine-féculent-FRIJOLES/ALUBIAS NEGRAS</t>
  </si>
  <si>
    <t>Poissonnerie--SOPAS Y BISQUES</t>
  </si>
  <si>
    <t>BAR--Refrescos y limonadas</t>
  </si>
  <si>
    <t>cuisine-DAIRY + STARCHES</t>
  </si>
  <si>
    <t>pastry--MERINGUE</t>
  </si>
  <si>
    <t>traiteur-CATERING PASTRY</t>
  </si>
  <si>
    <t>charcuterie-COUNTRY PÂTÉ</t>
  </si>
  <si>
    <t>cooking--PAN-ROASTED</t>
  </si>
  <si>
    <t>cuisine-proteins-SHELLFISH (MOLLUSCS)</t>
  </si>
  <si>
    <t>cuisine-cooked-MUSHROOMS</t>
  </si>
  <si>
    <t>cuisine-raw-WHITE CABBAGE</t>
  </si>
  <si>
    <t>cuisine-starch-RED BEANS</t>
  </si>
  <si>
    <t>Poissonnerie--BASIC PREPARATIONS</t>
  </si>
  <si>
    <t>BAR--Syrups &amp; shrubs</t>
  </si>
  <si>
    <t>cuisine-LÁCTEOS + FÉCULAS</t>
  </si>
  <si>
    <t>pastelería--MERENGUE</t>
  </si>
  <si>
    <t>traiteur-PASTELERÍA DE CÁTERING</t>
  </si>
  <si>
    <t>charcutería-PATÉ DE CAMPAÑA</t>
  </si>
  <si>
    <t>cocción--A LA SARTÉN</t>
  </si>
  <si>
    <t>cuisine-proteínas-MOLUSCOS</t>
  </si>
  <si>
    <t>cuisine-cocido-CHAMPIÑONES</t>
  </si>
  <si>
    <t>cuisine-crudité-COL BLANCA</t>
  </si>
  <si>
    <t>cuisine-féculent-FRIJOLES/ALUBIAS ROJAS</t>
  </si>
  <si>
    <t>Poissonnerie--PREPARACIONES BÁSICAS</t>
  </si>
  <si>
    <t>BAR--Jarabes y shrubs</t>
  </si>
  <si>
    <t>cuisine-DAIRY-CHEESES</t>
  </si>
  <si>
    <t>pastry--MOUSSES</t>
  </si>
  <si>
    <t>traiteur-COMPOSED SALAD</t>
  </si>
  <si>
    <t>charcuterie-LIVER PÂTÉ</t>
  </si>
  <si>
    <t>cooking--STEWED</t>
  </si>
  <si>
    <t>cuisine-proteins-CRUSTACEANS</t>
  </si>
  <si>
    <t>cuisine-cooked-WHITE CABBAGE</t>
  </si>
  <si>
    <t>cuisine-raw-RED CABBAGE</t>
  </si>
  <si>
    <t>cuisine-starch-SOISSON BEANS</t>
  </si>
  <si>
    <t>Poissonnerie--SAUCES &amp; BUTTERS</t>
  </si>
  <si>
    <t>BAR--Punches</t>
  </si>
  <si>
    <t>cuisine-LÁCTEOS-QUESOS</t>
  </si>
  <si>
    <t>pastelería--MOUSSES</t>
  </si>
  <si>
    <t>traiteur-ENSALADA COMPUESTA</t>
  </si>
  <si>
    <t>charcutería-PATÉ DE HÍGADO</t>
  </si>
  <si>
    <t>cocción--ESTOFADO</t>
  </si>
  <si>
    <t>cuisine-proteínas-CRUSTÁCEOS</t>
  </si>
  <si>
    <t>cuisine-cocido-COL BLANCA</t>
  </si>
  <si>
    <t>cuisine-crudité-COL ROJA (LOMBARDA)</t>
  </si>
  <si>
    <t>cuisine-féculent-ALUBIAS SOISSON</t>
  </si>
  <si>
    <t>Poissonnerie--SALSAS Y MANTEQUILLAS</t>
  </si>
  <si>
    <t>BAR--Ponches</t>
  </si>
  <si>
    <t>cuisine--PASTRIES</t>
  </si>
  <si>
    <t>pastry-DOUGH-BRIOCHE</t>
  </si>
  <si>
    <t>traiteur-SIMPLE SALAD</t>
  </si>
  <si>
    <t>charcuterie--QUENELLES</t>
  </si>
  <si>
    <t>cooking--ROASTED</t>
  </si>
  <si>
    <t>cuisine-proteins-TURKEY</t>
  </si>
  <si>
    <t>cuisine-cooked-RED CABBAGE</t>
  </si>
  <si>
    <t>cuisine-raw-BROCCOLI</t>
  </si>
  <si>
    <t>cuisine-starch-WHITE BEANS</t>
  </si>
  <si>
    <t>Poissonnerie--COD</t>
  </si>
  <si>
    <t>BAR-Fermented-(kefir, kombucha)</t>
  </si>
  <si>
    <t>cuisine--PASTELERÍA</t>
  </si>
  <si>
    <t>pastelería-MASA-BRIOCHE</t>
  </si>
  <si>
    <t>traiteur-ENSALADA SIMPLE</t>
  </si>
  <si>
    <t>charcutería--QUENELLES</t>
  </si>
  <si>
    <t>cocción--ASADO</t>
  </si>
  <si>
    <t>cuisine-proteínas-PAVO</t>
  </si>
  <si>
    <t>cuisine-cocido-COL ROJA (LOMBARDA)</t>
  </si>
  <si>
    <t>cuisine-crudité-BRÓCOLI</t>
  </si>
  <si>
    <t>cuisine-féculent-ALUBIAS BLANCAS</t>
  </si>
  <si>
    <t>Poissonnerie--BACALAO</t>
  </si>
  <si>
    <t>BAR-Fermentadas-(kéfir, kombucha)</t>
  </si>
  <si>
    <t>cuisine-MAIN COURSE</t>
  </si>
  <si>
    <t>pastry-DOUGH-CROISSANTS</t>
  </si>
  <si>
    <t>traiteur-HOT SAUCE</t>
  </si>
  <si>
    <t>charcuterie--RILLETTES</t>
  </si>
  <si>
    <t>cooking--BRINED</t>
  </si>
  <si>
    <t>cuisine-proteins-STUFFINGS</t>
  </si>
  <si>
    <t>cuisine-cooked-BROCCOLI</t>
  </si>
  <si>
    <t>cuisine-raw-CHINESE CABBAGE</t>
  </si>
  <si>
    <t>cuisine-starch-LENTILS</t>
  </si>
  <si>
    <t>Poissonnerie--SALMON</t>
  </si>
  <si>
    <t>cuisine-PLATO PRINCIPAL</t>
  </si>
  <si>
    <t>pastelería-MASA-CROISSANT</t>
  </si>
  <si>
    <t>traiteur-SALSA CALIENTE</t>
  </si>
  <si>
    <t>charcutería--RILLETTES</t>
  </si>
  <si>
    <t>cocción--SALMUERADO</t>
  </si>
  <si>
    <t>cuisine-proteínas-RELLENOS</t>
  </si>
  <si>
    <t>cuisine-cocido-BRÓCOLI</t>
  </si>
  <si>
    <t>cuisine-crudité-COL CHINA</t>
  </si>
  <si>
    <t>cuisine-féculent-LENTEJAS</t>
  </si>
  <si>
    <t>Poissonnerie--SALMÓN</t>
  </si>
  <si>
    <t>cuisine-COMPLETE DISHES</t>
  </si>
  <si>
    <t>pastry-DOUGH-PUFF PASTRY</t>
  </si>
  <si>
    <t>traiteur-HOT EMULSIFIED SAUCE</t>
  </si>
  <si>
    <t>charcuterie--RILLONS</t>
  </si>
  <si>
    <t>cooking-SAUTEED-WITH SAUCE</t>
  </si>
  <si>
    <t>cuisine-proteins-GAME BIRDS</t>
  </si>
  <si>
    <t>cuisine-cooked-BRUSSELS SPROUTS</t>
  </si>
  <si>
    <t>cuisine-raw-CAULIFLOWER</t>
  </si>
  <si>
    <t>cuisine-starch-CORN (MAIZE)</t>
  </si>
  <si>
    <t>Poissonnerie--TUNA</t>
  </si>
  <si>
    <t>BAR--Fruity</t>
  </si>
  <si>
    <t>cuisine-PLATOS COMPLETOS</t>
  </si>
  <si>
    <t>pastelería-MASA-HOJALDRADA</t>
  </si>
  <si>
    <t>traiteur-SALSA EMULSIONADA CALIENTE</t>
  </si>
  <si>
    <t>charcutería--RILLONS (de cerdo)</t>
  </si>
  <si>
    <t>cocción-SALTEADO-CON SALSA</t>
  </si>
  <si>
    <t>cuisine-proteínas-CAZA DE PLUMA</t>
  </si>
  <si>
    <t>cuisine-cocido-COLES DE BRUSELAS</t>
  </si>
  <si>
    <t>cuisine-crudité-COLIFLOR</t>
  </si>
  <si>
    <t>cuisine-féculent-MAÍZ</t>
  </si>
  <si>
    <t>Poissonnerie--ATÚN</t>
  </si>
  <si>
    <t>BAR--Afrutado</t>
  </si>
  <si>
    <t>cuisine-FISH</t>
  </si>
  <si>
    <t>pastry-DOUGH-BREAD</t>
  </si>
  <si>
    <t>traiteur-COLD SAUCE</t>
  </si>
  <si>
    <t>charcuterie--ROULADE</t>
  </si>
  <si>
    <t>cooking-SAUTEED-WITHOUT SAUCE</t>
  </si>
  <si>
    <t>cuisine-proteins-GAME (MAMMALS)</t>
  </si>
  <si>
    <t>cuisine-cooked-CHINESE CABBAGE</t>
  </si>
  <si>
    <t>cuisine-raw-ROMANESCO</t>
  </si>
  <si>
    <t>cuisine-starch-POTATOES</t>
  </si>
  <si>
    <t>Poissonnerie--SEA BREAM</t>
  </si>
  <si>
    <t>BAR--Creamy</t>
  </si>
  <si>
    <t>cuisine-PESCADOS</t>
  </si>
  <si>
    <t>pastelería-MASA-PAN</t>
  </si>
  <si>
    <t>traiteur-SALSA FRÍA</t>
  </si>
  <si>
    <t>charcutería--ROULADE</t>
  </si>
  <si>
    <t>cocción-SALTEADO-SIN SALSA</t>
  </si>
  <si>
    <t>cuisine-proteínas-CAZA DE PELO</t>
  </si>
  <si>
    <t>cuisine-cocido-COL CHINA</t>
  </si>
  <si>
    <t>cuisine-crudité-ROMANESCO</t>
  </si>
  <si>
    <t>cuisine-féculent-PATATAS</t>
  </si>
  <si>
    <t>Poissonnerie--DORADA</t>
  </si>
  <si>
    <t>BAR--Cremoso</t>
  </si>
  <si>
    <t>cuisine-HOT PREPARATIONS</t>
  </si>
  <si>
    <t>pastry-DOUGH-SANDWICH BREAD</t>
  </si>
  <si>
    <t>traiteur-VEGETABLE TERRINE</t>
  </si>
  <si>
    <t>charcuterie--SAUSAGE</t>
  </si>
  <si>
    <t>cooking--STEAMED</t>
  </si>
  <si>
    <t>cuisine-proteins-JUS / STOCK</t>
  </si>
  <si>
    <t>cuisine-cooked-SAVOY CABBAGE</t>
  </si>
  <si>
    <t>cuisine-raw-CUCUMBERS</t>
  </si>
  <si>
    <t>cuisine-starch-PASTA</t>
  </si>
  <si>
    <t>Poissonnerie--HAKE</t>
  </si>
  <si>
    <t>BAR--Classics</t>
  </si>
  <si>
    <t>cuisine-PREPARACIONES CALIENTES</t>
  </si>
  <si>
    <t>pastelería-MASA-PAN DE MOLDE</t>
  </si>
  <si>
    <t>traiteur-TERRINA DE VERDURAS</t>
  </si>
  <si>
    <t>charcutería--SALCHICHA</t>
  </si>
  <si>
    <t>cocción--AL VAPOR</t>
  </si>
  <si>
    <t>cuisine-proteínas-JUS / CALDO</t>
  </si>
  <si>
    <t>cuisine-cocido-COL DE SABOYA</t>
  </si>
  <si>
    <t>cuisine-crudité-PEPINOS</t>
  </si>
  <si>
    <t>cuisine-féculent-PASTA</t>
  </si>
  <si>
    <t>Poissonnerie--MERLUZA</t>
  </si>
  <si>
    <t>BAR--Clásicos</t>
  </si>
  <si>
    <t>cuisine--MEATS</t>
  </si>
  <si>
    <t>pastry-DOUGH-SAVARIN</t>
  </si>
  <si>
    <t>traiteur-FISH TERRINE</t>
  </si>
  <si>
    <t>charcuterie-LIVER SAUSAGE</t>
  </si>
  <si>
    <t>cuisine-proteins-RABBIT</t>
  </si>
  <si>
    <t>cuisine-cooked-CAULIFLOWER</t>
  </si>
  <si>
    <t>cuisine-raw-ZUCCHINI</t>
  </si>
  <si>
    <t>cuisine-starch-CHICKPEAS</t>
  </si>
  <si>
    <t>Poissonnerie--POLLOCK</t>
  </si>
  <si>
    <t>cuisine--CARNES</t>
  </si>
  <si>
    <t>pastelería-MASA-SAVARIN</t>
  </si>
  <si>
    <t>traiteur-TERRINA DE PESCADO</t>
  </si>
  <si>
    <t>charcutería-SALCHICHA DE HÍGADO</t>
  </si>
  <si>
    <t>cuisine-proteínas-CONEJO</t>
  </si>
  <si>
    <t>cuisine-cocido-COLIFLOR</t>
  </si>
  <si>
    <t>cuisine-crudité-CALABACINES</t>
  </si>
  <si>
    <t>cuisine-féculent-GARBANZOS</t>
  </si>
  <si>
    <t>Poissonnerie--ABADEJO</t>
  </si>
  <si>
    <t>BAR--De autor</t>
  </si>
  <si>
    <t>cuisine--POULTRY</t>
  </si>
  <si>
    <t>pastry-DOUGH-YEASTED</t>
  </si>
  <si>
    <t>traiteur-MEAT TERRINE</t>
  </si>
  <si>
    <t>charcuterie--OFFAL</t>
  </si>
  <si>
    <t>cuisine-proteins-MUTTON</t>
  </si>
  <si>
    <t>cuisine-cooked-ROMANESCO</t>
  </si>
  <si>
    <t>cuisine-raw-ENDIVES</t>
  </si>
  <si>
    <t>cuisine-starch-POLENTA</t>
  </si>
  <si>
    <t>Poissonnerie--FRESH (DAY)</t>
  </si>
  <si>
    <t>cuisine--AVES</t>
  </si>
  <si>
    <t>pastelería-MASA-LEVADA</t>
  </si>
  <si>
    <t>traiteur-TERRINA DE CARNE</t>
  </si>
  <si>
    <t>charcutería--CASCQUERÍA</t>
  </si>
  <si>
    <t>cuisine-proteínas-CARNE DE OVEJA (MUTTON)</t>
  </si>
  <si>
    <t>cuisine-cocido-ROMANESCO</t>
  </si>
  <si>
    <t>cuisine-crudité-ENDIVIAS</t>
  </si>
  <si>
    <t>Poissonnerie--FRESCO (DEL DÍA)</t>
  </si>
  <si>
    <t>BAR--Corto</t>
  </si>
  <si>
    <t>cuisine--SOUP</t>
  </si>
  <si>
    <t>pastry-DOUGH-SHORT/DRY</t>
  </si>
  <si>
    <t>traiteur-POULTRY TERRINE</t>
  </si>
  <si>
    <t>charcuterie--CONFIT</t>
  </si>
  <si>
    <t>cuisine-proteins-EGGS</t>
  </si>
  <si>
    <t>cuisine-cooked-HEARTS OF PALM</t>
  </si>
  <si>
    <t>cuisine-raw-SPINACH</t>
  </si>
  <si>
    <t>cuisine-starch-RICE</t>
  </si>
  <si>
    <t>Poissonnerie--FROZEN</t>
  </si>
  <si>
    <t>cuisine--SOPA</t>
  </si>
  <si>
    <t>pastelería-MASA-SECA</t>
  </si>
  <si>
    <t>traiteur-TERRINA DE AVE</t>
  </si>
  <si>
    <t>charcutería--CONFITADO</t>
  </si>
  <si>
    <t>cuisine-proteínas-HUEVOS</t>
  </si>
  <si>
    <t>cuisine-cocido-PALMITOS</t>
  </si>
  <si>
    <t>cuisine-crudité-ESPINACAS</t>
  </si>
  <si>
    <t>cuisine-féculent-ARROZ</t>
  </si>
  <si>
    <t>Poissonnerie--CONGELADO</t>
  </si>
  <si>
    <t>BAR--Largo</t>
  </si>
  <si>
    <t>cuisine--EGGS</t>
  </si>
  <si>
    <t>pastry-DOUGH-SWEET (PÂTE SUCRÉE)</t>
  </si>
  <si>
    <t>traiteur-COCKTAIL BITES</t>
  </si>
  <si>
    <t>charcuterie--PÂTÉS</t>
  </si>
  <si>
    <t>cuisine-proteins-FISH</t>
  </si>
  <si>
    <t>cuisine-cooked-CUCUMBERS</t>
  </si>
  <si>
    <t>cuisine-raw-FENNEL</t>
  </si>
  <si>
    <t>cuisine-starch-RUTABAGA</t>
  </si>
  <si>
    <t>Poissonnerie--STUFFED</t>
  </si>
  <si>
    <t>cuisine--HUEVOS</t>
  </si>
  <si>
    <t>pastelería-MASA-DULCE (PÂTE SUCRÉE)</t>
  </si>
  <si>
    <t>traiteur-BOCADITOS DE APERITIVO</t>
  </si>
  <si>
    <t>charcutería--PATÉS</t>
  </si>
  <si>
    <t>cuisine-proteínas-PESCADO</t>
  </si>
  <si>
    <t>cuisine-cocido-PEPINOS</t>
  </si>
  <si>
    <t>cuisine-crudité-HINOJO</t>
  </si>
  <si>
    <t>cuisine-féculent-NABO SUECO (RUTABAGA)</t>
  </si>
  <si>
    <t>Poissonnerie--RELLENO</t>
  </si>
  <si>
    <t>cuisine--SHELLFISH</t>
  </si>
  <si>
    <t>pastry-DOUGHS-FOR-…</t>
  </si>
  <si>
    <t>traiteur-COLD BUFFET</t>
  </si>
  <si>
    <t>charcuterie--TERRINES</t>
  </si>
  <si>
    <t>cuisine-proteins-PORK</t>
  </si>
  <si>
    <t>cuisine-cooked-SQUASH</t>
  </si>
  <si>
    <t>cuisine-raw-TURNIPS</t>
  </si>
  <si>
    <t>cuisine-starch-SEMOLINA (COUSCOUS)</t>
  </si>
  <si>
    <t>cuisine--CRUSTÁCEOS</t>
  </si>
  <si>
    <t>pastelería-MASAS-PARA-…</t>
  </si>
  <si>
    <t>traiteur-BUFÉ FRÍO</t>
  </si>
  <si>
    <t>charcutería--TERRINAS</t>
  </si>
  <si>
    <t>cuisine-proteínas-CERDO</t>
  </si>
  <si>
    <t>cuisine-cocido-CALABAZA</t>
  </si>
  <si>
    <t>cuisine-crudité-NABOS</t>
  </si>
  <si>
    <t>cuisine-féculent-SÉMOLA (COUSCOUS)</t>
  </si>
  <si>
    <t>cuisine--SAUTE</t>
  </si>
  <si>
    <t>pastry-FRUIT PASTES (PÂTES DE FRUITS)</t>
  </si>
  <si>
    <t>traiteur-HOT BUFFET</t>
  </si>
  <si>
    <t>cuisine-proteins-HEN</t>
  </si>
  <si>
    <t>cuisine-cooked-ZUCCHINI</t>
  </si>
  <si>
    <t>cuisine-raw-ONIONS</t>
  </si>
  <si>
    <t>cuisine-starch-JERUSALEM ARTICHOKE</t>
  </si>
  <si>
    <t>cuisine--SALTEADO</t>
  </si>
  <si>
    <t>pastelería-PÂTES-DE-FRUITS (DULCES DE FRUTA)</t>
  </si>
  <si>
    <t>traiteur-BUFÉ CALIENTE</t>
  </si>
  <si>
    <t>cuisine-proteínas-GALLINA</t>
  </si>
  <si>
    <t>cuisine-cocido-CALABACINES</t>
  </si>
  <si>
    <t>cuisine-crudité-CEBOLLAS</t>
  </si>
  <si>
    <t>cuisine-féculent-ALCACHOFA DE JERUSALÉN</t>
  </si>
  <si>
    <t>cuisine--STEW</t>
  </si>
  <si>
    <t>pastry--PETITS FOURS</t>
  </si>
  <si>
    <t>traiteur-COMPOSED SALADS</t>
  </si>
  <si>
    <t>charcuterie--SAUSAGES (casings)</t>
  </si>
  <si>
    <t>cuisine-proteins-CHICKEN</t>
  </si>
  <si>
    <t>cuisine-cooked-CROSNE (CHINESE ARTICHOKE)</t>
  </si>
  <si>
    <t>cuisine-raw-YELLOW BELL PEPPERS</t>
  </si>
  <si>
    <t>cuisine--ESTOFADO</t>
  </si>
  <si>
    <t>pastelería--PETITS FOURS</t>
  </si>
  <si>
    <t>traiteur-ENSALADAS COMPUESTAS</t>
  </si>
  <si>
    <t>charcutería--SALCHICHAS (en tripa)</t>
  </si>
  <si>
    <t>cuisine-proteínas-POLLO</t>
  </si>
  <si>
    <t>cuisine-cocido-CROSNE (ALCACHOFA CHINA)</t>
  </si>
  <si>
    <t>cuisine-crudité-PIMIENTOS AMARILLOS</t>
  </si>
  <si>
    <t>pastry--PUDDING</t>
  </si>
  <si>
    <t>charcuterie--HAMS &amp; CURED MEATS</t>
  </si>
  <si>
    <t>cuisine-proteins-VEAL</t>
  </si>
  <si>
    <t>cuisine-cooked-ENDIVES</t>
  </si>
  <si>
    <t>cuisine-raw-RED BELL PEPPERS</t>
  </si>
  <si>
    <t>cuisine--GRATÉN</t>
  </si>
  <si>
    <t>pastelería--PUDIN</t>
  </si>
  <si>
    <t>charcutería--JAMONES Y SALAZONES</t>
  </si>
  <si>
    <t>cuisine-proteínas-TERNERA</t>
  </si>
  <si>
    <t>cuisine-cocido-ENDIVIAS</t>
  </si>
  <si>
    <t>cuisine-crudité-PIMIENTOS ROJOS</t>
  </si>
  <si>
    <t>cuisine--PORK</t>
  </si>
  <si>
    <t>pastry--VIENNOISERIES</t>
  </si>
  <si>
    <t>traiteur--PUFF-PASTRY BITES</t>
  </si>
  <si>
    <t>charcuterie--BALLOTINES</t>
  </si>
  <si>
    <t>cuisine-cooked-SPINACH</t>
  </si>
  <si>
    <t>cuisine-raw-GREEN BELL PEPPERS</t>
  </si>
  <si>
    <t>cuisine--CERDO</t>
  </si>
  <si>
    <t>pastelería--VIENNOISERIES</t>
  </si>
  <si>
    <t>traiteur--HOJALDRES</t>
  </si>
  <si>
    <t>charcutería--BALOTINAS</t>
  </si>
  <si>
    <t>cuisine-cocido-ESPINACAS</t>
  </si>
  <si>
    <t>cuisine-crudité-PIMIENTOS VERDES</t>
  </si>
  <si>
    <t>cuisine--VEAL</t>
  </si>
  <si>
    <t>pastry--TARTS</t>
  </si>
  <si>
    <t>charcuterie--ASPICS</t>
  </si>
  <si>
    <t>cuisine-cooked-FENNEL</t>
  </si>
  <si>
    <t>cuisine-raw-BLACK RADISHES</t>
  </si>
  <si>
    <t>cuisine--TERNERA</t>
  </si>
  <si>
    <t>pastelería--TARTAS</t>
  </si>
  <si>
    <t>charcutería--ASPICS</t>
  </si>
  <si>
    <t>cuisine-cocido-HINOJO</t>
  </si>
  <si>
    <t>cuisine-crudité-RÁBANOS NEGROS</t>
  </si>
  <si>
    <t>cuisine--LAMB</t>
  </si>
  <si>
    <t>pastry--MACARONS</t>
  </si>
  <si>
    <t>traiteur--DISHES</t>
  </si>
  <si>
    <t>charcuterie--HEAD CHEESE</t>
  </si>
  <si>
    <t>cuisine-cooked-TURNIPS</t>
  </si>
  <si>
    <t>cuisine-raw-RED RADISHES</t>
  </si>
  <si>
    <t>cuisine--CORDERO</t>
  </si>
  <si>
    <t>pastelería--MACARONS</t>
  </si>
  <si>
    <t>traiteur--PLATOS</t>
  </si>
  <si>
    <t>charcutería--QUESO DE CABEZA</t>
  </si>
  <si>
    <t>cuisine-cocido-NABOS</t>
  </si>
  <si>
    <t>cuisine-crudité-RÁBANOS ROSAS</t>
  </si>
  <si>
    <t>pastry--CHOCOLATE WORK</t>
  </si>
  <si>
    <t>traiteur--GARNISHES</t>
  </si>
  <si>
    <t>charcuterie--CONFITS</t>
  </si>
  <si>
    <t>cuisine-cooked-ONIONS</t>
  </si>
  <si>
    <t>cuisine-raw-SALAD BATAVIA</t>
  </si>
  <si>
    <t>pastelería--CHOCOLATERÍA</t>
  </si>
  <si>
    <t>traiteur--GUARNICIONES</t>
  </si>
  <si>
    <t>charcutería--CONFITS</t>
  </si>
  <si>
    <t>cuisine-cocido-CEBOLLAS</t>
  </si>
  <si>
    <t>cuisine-crudité-ENSALADA BATAVIA</t>
  </si>
  <si>
    <t>pastry--CREAMS &amp; MOUSSES</t>
  </si>
  <si>
    <t>charcuterie--SMOKED PRODUCTS</t>
  </si>
  <si>
    <t>cuisine-cooked-PATTYPAN SQUASH</t>
  </si>
  <si>
    <t>cuisine-raw-SALAD CHICORY</t>
  </si>
  <si>
    <t>pastelería--CREMAS Y MOUSSES</t>
  </si>
  <si>
    <t>charcutería--AHUMADOS</t>
  </si>
  <si>
    <t>cuisine-cocido-PATISSON (CALABAZA BONETERA)</t>
  </si>
  <si>
    <t>cuisine-crudité-ENSALADA ACHICORIA</t>
  </si>
  <si>
    <t>pastry--BASIC DOUGHS</t>
  </si>
  <si>
    <t>charcuterie--CRACKLINGS</t>
  </si>
  <si>
    <t>cuisine-cooked-YELLOW BELL PEPPERS</t>
  </si>
  <si>
    <t>cuisine-raw-SALAD CRESS</t>
  </si>
  <si>
    <t>pastelería--MASAS BÁSICAS</t>
  </si>
  <si>
    <t>charcutería--CHICHARRONES</t>
  </si>
  <si>
    <t>cuisine-cocido-PIMIENTOS AMARILLOS</t>
  </si>
  <si>
    <t>cuisine-crudité-ENSALADA BERRO</t>
  </si>
  <si>
    <t>pastry--YULE LOGS (BÛCHES)</t>
  </si>
  <si>
    <t>cuisine-cooked-RED BELL PEPPERS</t>
  </si>
  <si>
    <t>cuisine-raw-SALAD ENDIVE</t>
  </si>
  <si>
    <t>pastelería--TRONCOS (BÛCHES)</t>
  </si>
  <si>
    <t>cuisine-cocido-PIMIENTOS ROJOS</t>
  </si>
  <si>
    <t>cuisine-crudité-ENSALADA ENDIVIA</t>
  </si>
  <si>
    <t>cuisine-cooked-GREEN BELL PEPPERS</t>
  </si>
  <si>
    <t>cuisine-raw-SALAD OAK LEAF</t>
  </si>
  <si>
    <t>cuisine-cocido-PIMIENTOS VERDES</t>
  </si>
  <si>
    <t>cuisine-crudité-ENSALADA HOJA DE ROBLE</t>
  </si>
  <si>
    <t>pastry--ICE CREAM &amp; FROZEN DESSERTS</t>
  </si>
  <si>
    <t>cuisine-cooked-PUMPKIN</t>
  </si>
  <si>
    <t>cuisine-raw-SALAD FRISÉE</t>
  </si>
  <si>
    <t>pastelería--HELADERÍA</t>
  </si>
  <si>
    <t>cuisine-cocido-CALABAZA (POTIRON)</t>
  </si>
  <si>
    <t>cuisine-crudité-ENSALADA FRISÉE</t>
  </si>
  <si>
    <t>pastry--DECORATIONS</t>
  </si>
  <si>
    <t>cuisine-cooked-BAMBOO SHOOTS</t>
  </si>
  <si>
    <t>cuisine-raw-SALAD ICEBERG</t>
  </si>
  <si>
    <t>pastelería--DECORACIONES</t>
  </si>
  <si>
    <t>cuisine-cocido-BROTES DE BAMBÚ</t>
  </si>
  <si>
    <t>cuisine-crudité-ENSALADA ICEBERG</t>
  </si>
  <si>
    <t>cuisine-cooked-BLACK RADISHES</t>
  </si>
  <si>
    <t>cuisine-raw-SALAD KRISETTE</t>
  </si>
  <si>
    <t>cuisine-cocido-RÁBANOS NEGROS</t>
  </si>
  <si>
    <t>cuisine-crudité-ENSALADA KRISETTE</t>
  </si>
  <si>
    <t>cuisine-cooked-RED RADISHES</t>
  </si>
  <si>
    <t>cuisine-raw-SALAD LETTUCE</t>
  </si>
  <si>
    <t>cuisine-cocido-RÁBANOS ROSAS</t>
  </si>
  <si>
    <t>cuisine-crudité-ENSALADA LECHUGA</t>
  </si>
  <si>
    <t>cuisine-cooked-LETTUCE</t>
  </si>
  <si>
    <t>cuisine-raw-SALAD LOLLO ROSA</t>
  </si>
  <si>
    <t>cuisine-cocido-LECHUGA</t>
  </si>
  <si>
    <t>cuisine-crudité-ENSALADA LOLLO ROSA</t>
  </si>
  <si>
    <t>cuisine-cooked-SALSIFY</t>
  </si>
  <si>
    <t>cuisine-raw-SALAD LAMB’S LETTUCE (MÂCHE)</t>
  </si>
  <si>
    <t>cuisine-cocido-SALSIFÍ</t>
  </si>
  <si>
    <t>cuisine-crudité-ENSALADA CANÓNIGOS (MÂCHE)</t>
  </si>
  <si>
    <t>cuisine-cooked-SOY</t>
  </si>
  <si>
    <t>cuisine-raw-SALAD MESCLUN</t>
  </si>
  <si>
    <t>cuisine-cocido-SOJA</t>
  </si>
  <si>
    <t>cuisine-crudité-ENSALADA MESCLUN</t>
  </si>
  <si>
    <t>cuisine-cooked-CHERRY TOMATOES</t>
  </si>
  <si>
    <t>cuisine-raw-SALAD DANDELION</t>
  </si>
  <si>
    <t>cuisine-cocido-TOMATES CHERRY</t>
  </si>
  <si>
    <t>cuisine-crudité-ENSALADA DIENTE DE LEÓN</t>
  </si>
  <si>
    <t>cuisine-cooked-MARMANDE TOMATOES</t>
  </si>
  <si>
    <t>cuisine-raw-SALAD ROMAINE</t>
  </si>
  <si>
    <t>cuisine-cocido-TOMATES MARMANDE</t>
  </si>
  <si>
    <t>cuisine-crudité-ENSALADA ROMANA</t>
  </si>
  <si>
    <t>cuisine-cooked-OLIVETTE (PLUM) TOMATOES</t>
  </si>
  <si>
    <t>cuisine-raw-SALAD ESCAROLE</t>
  </si>
  <si>
    <t>cuisine-cocido-TOMATES OLIVETTE (PERA)</t>
  </si>
  <si>
    <t>cuisine-crudité-ENSALADA ESCAROLA</t>
  </si>
  <si>
    <t>cuisine-cooked-ROMA TOMATOES</t>
  </si>
  <si>
    <t>cuisine-raw-SALAD TREVISO</t>
  </si>
  <si>
    <t>cuisine-cocido-TOMATES ROMA</t>
  </si>
  <si>
    <t>cuisine-crudité-ENSALADA TREVISO</t>
  </si>
  <si>
    <t>cuisine-raw-SALAD (GENERAL)</t>
  </si>
  <si>
    <t>cuisine-crudité-ENSALADA (GENERAL)</t>
  </si>
  <si>
    <t>COMPOSED SALADS</t>
  </si>
  <si>
    <t>ENSALADAS COMPUESTAS</t>
  </si>
  <si>
    <t>cuisine-raw-SALSIFY</t>
  </si>
  <si>
    <t>cuisine-crudité-SALSIFÍ</t>
  </si>
  <si>
    <t>cuisine-raw-SOY</t>
  </si>
  <si>
    <t>cuisine-raw-TOMATOES</t>
  </si>
  <si>
    <t>cuisine-raw-CHERRY TOMATOES</t>
  </si>
  <si>
    <t>cuisine-crudité-TOMATES CHERRY</t>
  </si>
  <si>
    <t>cuisine-raw-MARMANDE TOMATOES</t>
  </si>
  <si>
    <t>cuisine-raw-OLIVETTE (PLUM) TOMATOES</t>
  </si>
  <si>
    <t>cuisine-crudité-TOMATES OLIVETTE (PERA)</t>
  </si>
  <si>
    <t>cuisine-raw-ROMA TOMATOES</t>
  </si>
  <si>
    <t>cuisine-crudité-TOMATES ROMA</t>
  </si>
  <si>
    <t>Collez cette ligne de séparation avec un "A" entre 2 Postits  -  Paste this separation line with an “A” between 2 Postits  -  Pegue esta línea de separación con una “A” entre 2 Postits.</t>
  </si>
  <si>
    <t>Collez la photo du plat - (alt.) Insert the photo of the dish - (alt.) Inserte la foto del plato.</t>
  </si>
  <si>
    <t>ou collez un imprim' écran - or paste a screenshot - o pegue una captura de pantalla (alt.: “un pantallazo”)</t>
  </si>
  <si>
    <t xml:space="preserve">  ▼ BROUILLON - DRAFT - BORRADOR</t>
  </si>
  <si>
    <t>◄ test No. of characters + spaces (alt.: test character count + spaces)</t>
  </si>
  <si>
    <t>◄ prueba Nº de caracteres + espacios (alt.: recuento de caracteres + espacios)</t>
  </si>
  <si>
    <t>Joel Leboucher - Rochefort sur Mer 11 Octobre 2025</t>
  </si>
  <si>
    <t>The translations were made with the help of ChatGPT.</t>
  </si>
  <si>
    <t>Les traductions ont été faites avec l'aide de ChatGPT</t>
  </si>
  <si>
    <t>Las traducciones se hicieron con la ayuda de ChatGPT.</t>
  </si>
  <si>
    <t>CET AIDE MÉMOIRE  REGROUPE    X ? EXTRAITS de RECETTES DE ?                                    THIS MEMO GROUPS TOGETHER X ? EXCERPTS OF RECIPES FROM ?                                    ESTE RECORDATORIO REÚNE X ? EXTRACTOS DE RECETAS DE ?</t>
  </si>
  <si>
    <t>A chacun de choisir son mode de classement : Exemple PÂTE A CIGARETTES à répertorier dans  P ou dans C ?</t>
  </si>
  <si>
    <t>Each person can choose their own filing method: Example—PÂTE A CIGARETTES: file under P or under C?</t>
  </si>
  <si>
    <t>Cada quien puede elegir su modo de clasificación: Ejemplo—PÂTE A CIGARETTES: clasificar en P o en C?</t>
  </si>
  <si>
    <t xml:space="preserve">Ces documents sont le fruit de mon expérience en restauration collective </t>
  </si>
  <si>
    <t>NOUVELLE VERSION V enrichie</t>
  </si>
  <si>
    <t>ainsi que du travail de passionnés qui ont partagé leurs formules et fonctions Excel en ligne.</t>
  </si>
  <si>
    <t>Annule - remplace ou complète les versions précédentes</t>
  </si>
  <si>
    <t>ff. pour fiche de fabrication</t>
  </si>
  <si>
    <t xml:space="preserve">Le Mondial de la Pifométrie &gt; </t>
  </si>
  <si>
    <t>https://www.google.com/search?client=firefox-b-d&amp;q=Mondial+de+la+Pifom%C3%A9trie</t>
  </si>
  <si>
    <t>https://www.appvizer.fr/magazine/collaboration/km/gestion-des-connaissances</t>
  </si>
  <si>
    <t xml:space="preserve">Je vous recommande de garder ce fichier comme modèle. </t>
  </si>
  <si>
    <t>Sélectionnez les feuilles qui vous intéressent, copiez-les dans votre classeur, puis supprimez les colonnes inutiles pour vous.</t>
  </si>
  <si>
    <t>Ensuite, personnalisez et adaptez les documents selon vos besoins.</t>
  </si>
  <si>
    <t>Copier une fiche Excel dans un nouveau classeur</t>
  </si>
  <si>
    <t>1️⃣ Faites un clic droit sur l’onglet de la fiche.</t>
  </si>
  <si>
    <t>2️⃣ Sélectionnez "Déplacer ou copier...".</t>
  </si>
  <si>
    <t>3️⃣ Choisissez "(nouveau classeur)", cochez "Créer une copie", puis cliquez sur OK.</t>
  </si>
  <si>
    <t>3️⃣ Choose “(new workbook)”, check “Create a copy”, then click OK.</t>
  </si>
  <si>
    <t>4️⃣ Dans le nouveau classeur, allez dans "Fichier" &gt; "Enregistrer sous", nommez et enregistrez le fichier.</t>
  </si>
  <si>
    <t>Votre fiche est prête à être envoyée ! ✅</t>
  </si>
  <si>
    <t>📌 Instructions de copie des postits</t>
  </si>
  <si>
    <t>🇫🇷 Sélectionnez un postit  🟦, copiez-le (Ctrl + C 📋), puis collez-le (Ctrl + V 📥) à l'endroit souhaité dans une autre feuille, puis ajustez la largeur des colonnes si nécessaire.</t>
  </si>
  <si>
    <t>Récupérez les formules pour vos documents</t>
  </si>
  <si>
    <t>Constituez vous des répertoires par lettres Alphabétiques</t>
  </si>
  <si>
    <t xml:space="preserve">Pour l'identification de vos fiches vous avez le choix </t>
  </si>
  <si>
    <t>Lien&gt;</t>
  </si>
  <si>
    <t xml:space="preserve"> la Piffométrie</t>
  </si>
  <si>
    <t>entre la numérotation et l'identification Alpha</t>
  </si>
  <si>
    <t>N°2</t>
  </si>
  <si>
    <t>https://savour.eu/portfolio/pifometrie/</t>
  </si>
  <si>
    <t xml:space="preserve">Alpha vous permet de vous constituer des répertoires </t>
  </si>
  <si>
    <t>et</t>
  </si>
  <si>
    <t xml:space="preserve">et de regrouper des préparations pour vous permettre </t>
  </si>
  <si>
    <t>the Wet Finger Institute</t>
  </si>
  <si>
    <t>de faire des assemblages</t>
  </si>
  <si>
    <t>à la louche</t>
  </si>
  <si>
    <t>au pif</t>
  </si>
  <si>
    <t>à vue de nez</t>
  </si>
  <si>
    <t>au doigt muoillé</t>
  </si>
  <si>
    <t>Cliquez aussi sur les liens du net</t>
  </si>
  <si>
    <t>Recettes !  Le français des sciences</t>
  </si>
  <si>
    <t>Recipes!  French for science</t>
  </si>
  <si>
    <t>https://dupala.be/upload/files/141_Pages-de-D-un-e-prof-a-l-autre-Numero-71-Octobre-2014-page15-16.pdf</t>
  </si>
  <si>
    <t>Je remercie chaleureusement les internautes passionnés qui élaborent et proposent des formules et fonctions imbriquées</t>
  </si>
  <si>
    <t>un lien rompu ou devenu obsolète…..pas de panique…Google saura vous retrouver un document équivalent</t>
  </si>
  <si>
    <t>Barquette(s)</t>
  </si>
  <si>
    <t xml:space="preserve"> Quoi ? Saisissez Morceux - tranches- portions - pièces - cerises etc….....le contenant saisissez  gastro(s) 1/1 -  grille(s) - plat(s) - louche(s) etc..</t>
  </si>
  <si>
    <t>suite automatique de A à AZ et plus</t>
  </si>
  <si>
    <t>collez cette formule ou vous voulez dans votre document</t>
  </si>
  <si>
    <t xml:space="preserve">SANS le signe = puis ajoutez le signe = au début </t>
  </si>
  <si>
    <t>positionnez vous en fin de formule puis appuyez sur entrée du clavier</t>
  </si>
  <si>
    <t>https://fr.vecteezy.com/video/5480445-appuyer-sur-la-touche-entree-sur-le-clavier-d-un-ordinateur-de-bureau</t>
  </si>
  <si>
    <t>et tirez la poignée vers le bas</t>
  </si>
  <si>
    <t>SI(LIGNE(A1)&lt;=26;CAR(LIGNE(A1)+64);CAR(ENT((LIGNE(A1)-26-1)/26)+65)&amp;CAR(MOD(LIGNE(A1)-1;26)+65))</t>
  </si>
  <si>
    <t>si vous copiez cette formule avec le signe = vous aurez une erreur #REF!</t>
  </si>
  <si>
    <t>Suites automatiques des lettres de l'alphabet avec Excel jusqu’à Z puis AA;AB etc</t>
  </si>
  <si>
    <t>https://www.youtube.com/watch?app=desktop&amp;v=Yuy1jisXErY</t>
  </si>
  <si>
    <t>Listes automatiques et séries de nombres dans Excel</t>
  </si>
  <si>
    <t>https://www.youtube.com/watch?v=FZwdUZUwnuI</t>
  </si>
  <si>
    <t>https://cellulexcel.blogspot.com/p/blog-page_16.html</t>
  </si>
  <si>
    <t>Vidéo tutorielle pour faire une liste alphabétique</t>
  </si>
  <si>
    <t>https://excel-exercice.com/comment-faire-une-liste-alphabetique-automatique/</t>
  </si>
  <si>
    <t>Comment augmenter automatiquement la lettre d'une unité pour obtenir la lettre suivante dans Excel?</t>
  </si>
  <si>
    <t>https://fr.extendoffice.com/documents/excel/4027-excel-increase-letter-by-one.html</t>
  </si>
  <si>
    <t>Demandez à ChatGPT de vous traduire la formule en Excel français</t>
  </si>
  <si>
    <t>excel Suite automatique de lettres au-delà de Z</t>
  </si>
  <si>
    <t xml:space="preserve"> tirez sur la poignée vers le bas</t>
  </si>
  <si>
    <t xml:space="preserve"> lettre A = A65 </t>
  </si>
  <si>
    <t>Coller la formule ci-dessous dans une cellule puis</t>
  </si>
  <si>
    <t>dans la formule figer toutes les lettres de colonnes par un     exemple COLONNE(X75)</t>
  </si>
  <si>
    <t>E etc…</t>
  </si>
  <si>
    <r>
      <t>Tirez la poignée de recopie vers la droite</t>
    </r>
    <r>
      <rPr>
        <sz val="20"/>
        <color theme="0"/>
        <rFont val="Calibri"/>
        <family val="2"/>
        <scheme val="minor"/>
      </rPr>
      <t xml:space="preserve"> pour étendre la formule aux cellules suivantes </t>
    </r>
  </si>
  <si>
    <t>Quelques polices de caractères utilisées</t>
  </si>
  <si>
    <t>Quelques formats utilisés</t>
  </si>
  <si>
    <t>Arial</t>
  </si>
  <si>
    <t>Calibri</t>
  </si>
  <si>
    <t>Rockwell</t>
  </si>
  <si>
    <t>Verdana</t>
  </si>
  <si>
    <t>15.5 &gt;</t>
  </si>
  <si>
    <t>ARIAL</t>
  </si>
  <si>
    <t>CALIBRI</t>
  </si>
  <si>
    <t>ROCKWELL</t>
  </si>
  <si>
    <t>VERDANA</t>
  </si>
  <si>
    <t>personnalisés &gt;</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</si>
  <si>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</si>
  <si>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</si>
  <si>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</si>
  <si>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</si>
  <si>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</si>
  <si>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</si>
  <si>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</si>
  <si>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</si>
  <si>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</si>
  <si>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</si>
  <si>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Où trouver la police Helvetica ?</t>
  </si>
  <si>
    <r>
      <t xml:space="preserve">On retrouve également cette police </t>
    </r>
    <r>
      <rPr>
        <b/>
        <sz val="14"/>
        <color theme="1"/>
        <rFont val="Arial"/>
        <family val="2"/>
      </rPr>
      <t>dans des documents officiels, ou de la signalétique</t>
    </r>
    <r>
      <rPr>
        <sz val="14"/>
        <color theme="1"/>
        <rFont val="Arial"/>
        <family val="2"/>
      </rPr>
      <t>, et ce, partout dans le monde.</t>
    </r>
  </si>
  <si>
    <t xml:space="preserve"> Pour l'anecdote, la police qui compose le logotype Microsoft est également Helvetica, </t>
  </si>
  <si>
    <t>même si la société a demandé la création de l'Arial en remplacement d'Helvetica en mesure de réduction des coûts.</t>
  </si>
  <si>
    <t>Helvetica - Wikipédia</t>
  </si>
  <si>
    <t>Quelle police ressemble le plus à Helvetica ?</t>
  </si>
  <si>
    <t xml:space="preserve"> face au succès persistant des polices grotesques sans empattement telles que Helvetica et Arial.1 mars 2022</t>
  </si>
  <si>
    <t>https://fr.maisfontes.com/aktiv-grotesk-w01.police</t>
  </si>
  <si>
    <t>Les 10 polices alternatives à Helvetica - Extensis</t>
  </si>
  <si>
    <t>Pourquoi choisir la police Calibri ?</t>
  </si>
  <si>
    <t xml:space="preserve">Calibri était effectivement considéré comme une police lisible sur des documents assez courts, </t>
  </si>
  <si>
    <t xml:space="preserve">avec une allure équilibrée et qui pouvait passer aussi bien sur un grand écran d'ordinateur </t>
  </si>
  <si>
    <t>que sur une feuille de papier ou l'écran moins imposant d'un smartphone.2 mai 2021</t>
  </si>
  <si>
    <t>Quelle police se rapproche le plus de Calibri ?</t>
  </si>
  <si>
    <t>Parmi ces six polices, Calibri est la plus proche de Lucida Grande ou Lucida Sans.</t>
  </si>
  <si>
    <t>Calibri - Wikipédia</t>
  </si>
  <si>
    <t>Microsoft : par quelle police voudriez-vous remplacer Calibri</t>
  </si>
  <si>
    <t>Quelle est la police d'écriture la plus classe ?</t>
  </si>
  <si>
    <t xml:space="preserve">Garamond. C'est une police facile à lire, proche de l'écriture manuscrite, qui convient parfaitement </t>
  </si>
  <si>
    <t xml:space="preserve">aux cadres expérimentés ou aux profils littéraires. </t>
  </si>
  <si>
    <t>Garamond a la particularité de toujours mener l'œil là où il doit aller.20 juil. 2015</t>
  </si>
  <si>
    <t>Quelle est la meilleure police d'écriture à utiliser pour son CV</t>
  </si>
  <si>
    <t>https://laruche.wizbii.com › 17703-meilleure-police-ecritu...</t>
  </si>
  <si>
    <t>Rechercher : Quelle est la police d'écriture la plus classe ?</t>
  </si>
  <si>
    <r>
      <t xml:space="preserve">La </t>
    </r>
    <r>
      <rPr>
        <b/>
        <sz val="16"/>
        <color theme="1"/>
        <rFont val="Cambria"/>
        <family val="1"/>
      </rPr>
      <t>police</t>
    </r>
    <r>
      <rPr>
        <sz val="16"/>
        <color theme="1"/>
        <rFont val="Cambria"/>
        <family val="1"/>
      </rPr>
      <t xml:space="preserve"> Cambria a été conçue spécifiquement </t>
    </r>
    <r>
      <rPr>
        <b/>
        <sz val="16"/>
        <color theme="1"/>
        <rFont val="Cambria"/>
        <family val="1"/>
      </rPr>
      <t>pour</t>
    </r>
    <r>
      <rPr>
        <sz val="16"/>
        <color theme="1"/>
        <rFont val="Cambria"/>
        <family val="1"/>
      </rPr>
      <t xml:space="preserve"> être lue à l'écran. ...</t>
    </r>
  </si>
  <si>
    <t>Quelle police avec Cambria ?</t>
  </si>
  <si>
    <r>
      <t xml:space="preserve">Caladea (créée comme une </t>
    </r>
    <r>
      <rPr>
        <b/>
        <sz val="16"/>
        <color theme="1"/>
        <rFont val="Cambria"/>
        <family val="1"/>
      </rPr>
      <t>police</t>
    </r>
    <r>
      <rPr>
        <sz val="16"/>
        <color theme="1"/>
        <rFont val="Cambria"/>
        <family val="1"/>
      </rPr>
      <t xml:space="preserve"> supplémentaire de Chrome OS) a les mêmes métriques </t>
    </r>
  </si>
  <si>
    <t>que Cambria MS et peut être utilisée en remplacement.</t>
  </si>
  <si>
    <t>POUR AUDITER LES FORMULES</t>
  </si>
  <si>
    <t>Pour supprimer l'affichage des zéro sur la fiche cliquez sur : FICHIER &gt; Option &gt; Options avancées &gt;</t>
  </si>
  <si>
    <t>pour localiser la cellule correspondante cliquez sur l'onglet FORMULES</t>
  </si>
  <si>
    <t xml:space="preserve"> décocher Afficher un zéro dans les cellules qui ont une valeur nulle</t>
  </si>
  <si>
    <t>puis sur la fonction Repérer les antécédants &gt;</t>
  </si>
  <si>
    <t>double cliquez sur la pointe de la flèche, cela vous enverra directement à l'emplacement de saisie</t>
  </si>
  <si>
    <t>couleur de police blanc sur fond gris à modifier pour vos documents</t>
  </si>
  <si>
    <t>cliquez sur la colonne  C et sélectionnez dans la barre de formule le numéro ou la lettre qui vous intéresse choisissez la police de caractères et la couleur qui vous conviennent</t>
  </si>
  <si>
    <t>Ⓐ Ⓑ Ⓒ Ⓓ Ⓔ Ⓕ Ⓖ Ⓗ Ⓘ Ⓙ Ⓚ Ⓛ Ⓜ Ⓝ Ⓞ Ⓟ Ⓠ Ⓡ Ⓢ Ⓣ Ⓤ Ⓥ Ⓦ Ⓧ Ⓧ Ⓩ MAJUSCULES</t>
  </si>
  <si>
    <t>Illustrations avec les émojis</t>
  </si>
  <si>
    <t>ⓐ ⓑ ⓒ ⓓ ⓔ ⓕ ⓕ ⓗ ⓗ ⓘ ⓙ ⓚ ⓛ ⓜ ⓝ ⓞ ⓟ ⓠ ⓡ ⓡ ⓣ ⓤ ⓥ ⓦ ⓧ ⓨ ⓩ minuscules</t>
  </si>
  <si>
    <t>https://www.bonbache.fr/syntheses-graphiques-excel-avec-les-emoticones-499.html</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</si>
  <si>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</si>
  <si>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</si>
  <si>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</si>
  <si>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</si>
  <si>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</si>
  <si>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</si>
  <si>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</si>
  <si>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</si>
  <si>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</si>
  <si>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</si>
  <si>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</si>
  <si>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</si>
  <si>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</si>
  <si>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</si>
  <si>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</si>
  <si>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</si>
  <si>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</si>
  <si>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</si>
  <si>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</si>
  <si>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</si>
  <si>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</si>
  <si>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</si>
  <si>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</si>
  <si>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</si>
  <si>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</si>
  <si>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</si>
  <si>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</si>
  <si>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</si>
  <si>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</si>
  <si>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</si>
  <si>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</si>
  <si>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</si>
  <si>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</si>
  <si>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</si>
  <si>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</si>
  <si>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</si>
  <si>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</si>
  <si>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</si>
  <si>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</si>
  <si>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</si>
  <si>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</si>
  <si>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</si>
  <si>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</si>
  <si>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</si>
  <si>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</si>
  <si>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</si>
  <si>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</si>
  <si>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</si>
  <si>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</si>
  <si>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</si>
  <si>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</si>
  <si>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</si>
  <si>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</si>
  <si>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</si>
  <si>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</si>
  <si>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 xml:space="preserve"> ⓑ</t>
  </si>
  <si>
    <t>ⓒ</t>
  </si>
  <si>
    <t>ⓓ</t>
  </si>
  <si>
    <t>ⓔ</t>
  </si>
  <si>
    <t>ⓕ</t>
  </si>
  <si>
    <t xml:space="preserve"> ⓕ</t>
  </si>
  <si>
    <t>ⓗ</t>
  </si>
  <si>
    <t>ⓘ</t>
  </si>
  <si>
    <t>ⓙ</t>
  </si>
  <si>
    <t>ⓚ</t>
  </si>
  <si>
    <t>ⓛ</t>
  </si>
  <si>
    <t>ⓜ</t>
  </si>
  <si>
    <t>ⓝ</t>
  </si>
  <si>
    <t xml:space="preserve"> ⓞ</t>
  </si>
  <si>
    <t>ⓟ</t>
  </si>
  <si>
    <t>ⓠ</t>
  </si>
  <si>
    <t>ⓡ</t>
  </si>
  <si>
    <t>ⓣ</t>
  </si>
  <si>
    <t>ⓤ</t>
  </si>
  <si>
    <t xml:space="preserve"> ⓥ</t>
  </si>
  <si>
    <t>ⓦ</t>
  </si>
  <si>
    <t>ⓧ</t>
  </si>
  <si>
    <t>ⓨ</t>
  </si>
  <si>
    <t>ⓩ</t>
  </si>
  <si>
    <t>Ⓐ</t>
  </si>
  <si>
    <t>Ⓑ</t>
  </si>
  <si>
    <t>Ⓒ</t>
  </si>
  <si>
    <t xml:space="preserve"> Ⓓ</t>
  </si>
  <si>
    <t>Ⓔ</t>
  </si>
  <si>
    <t>Ⓕ</t>
  </si>
  <si>
    <t>Ⓖ</t>
  </si>
  <si>
    <t>Ⓗ</t>
  </si>
  <si>
    <t>Ⓘ</t>
  </si>
  <si>
    <t>Ⓙ</t>
  </si>
  <si>
    <t>Ⓚ</t>
  </si>
  <si>
    <t>Ⓛ</t>
  </si>
  <si>
    <t>Ⓜ</t>
  </si>
  <si>
    <t>⓿</t>
  </si>
  <si>
    <t>❶</t>
  </si>
  <si>
    <t>❸</t>
  </si>
  <si>
    <t>❹</t>
  </si>
  <si>
    <t>❺</t>
  </si>
  <si>
    <t>❻</t>
  </si>
  <si>
    <t>❼</t>
  </si>
  <si>
    <t>❽</t>
  </si>
  <si>
    <t>❿</t>
  </si>
  <si>
    <t>Ⓝ</t>
  </si>
  <si>
    <t>Ⓞ</t>
  </si>
  <si>
    <t>Ⓟ</t>
  </si>
  <si>
    <t>Ⓠ</t>
  </si>
  <si>
    <t>Ⓡ</t>
  </si>
  <si>
    <t>Ⓢ</t>
  </si>
  <si>
    <t>Ⓣ</t>
  </si>
  <si>
    <t>Ⓤ</t>
  </si>
  <si>
    <t>Ⓥ</t>
  </si>
  <si>
    <t>Ⓦ</t>
  </si>
  <si>
    <t>Ⓧ</t>
  </si>
  <si>
    <t>Ⓩ</t>
  </si>
  <si>
    <t>⓬</t>
  </si>
  <si>
    <t>⓭</t>
  </si>
  <si>
    <t>⓮</t>
  </si>
  <si>
    <t>⓯</t>
  </si>
  <si>
    <t>⓰</t>
  </si>
  <si>
    <t>⓱</t>
  </si>
  <si>
    <t>⓲</t>
  </si>
  <si>
    <t>⓳</t>
  </si>
  <si>
    <t>⓴</t>
  </si>
  <si>
    <t>⓪</t>
  </si>
  <si>
    <t>①</t>
  </si>
  <si>
    <t>②</t>
  </si>
  <si>
    <t>⑥</t>
  </si>
  <si>
    <t>⑦</t>
  </si>
  <si>
    <t>⑨</t>
  </si>
  <si>
    <t>⑩</t>
  </si>
  <si>
    <t>⑪</t>
  </si>
  <si>
    <t>⑫</t>
  </si>
  <si>
    <t>⑬</t>
  </si>
  <si>
    <t>⑭</t>
  </si>
  <si>
    <t>⑮</t>
  </si>
  <si>
    <t>⑯</t>
  </si>
  <si>
    <t>⑰</t>
  </si>
  <si>
    <t>⑱</t>
  </si>
  <si>
    <t>⑲</t>
  </si>
  <si>
    <t>⑳</t>
  </si>
  <si>
    <r>
      <t xml:space="preserve">Les chiffres encadrés en format carré </t>
    </r>
    <r>
      <rPr>
        <b/>
        <sz val="22"/>
        <color theme="0"/>
        <rFont val="Calibri"/>
        <family val="2"/>
        <scheme val="minor"/>
      </rPr>
      <t>(🔢)</t>
    </r>
    <r>
      <rPr>
        <sz val="22"/>
        <color theme="0"/>
        <rFont val="Calibri"/>
        <family val="2"/>
        <scheme val="minor"/>
      </rPr>
      <t xml:space="preserve"> ne vont que de </t>
    </r>
    <r>
      <rPr>
        <b/>
        <sz val="22"/>
        <color theme="0"/>
        <rFont val="Calibri"/>
        <family val="2"/>
        <scheme val="minor"/>
      </rPr>
      <t>0️⃣ à 9️⃣</t>
    </r>
    <r>
      <rPr>
        <sz val="22"/>
        <color theme="0"/>
        <rFont val="Calibri"/>
        <family val="2"/>
        <scheme val="minor"/>
      </rPr>
      <t xml:space="preserve">. Il n’existe pas de versions officielles pour </t>
    </r>
    <r>
      <rPr>
        <b/>
        <sz val="22"/>
        <color theme="0"/>
        <rFont val="Calibri"/>
        <family val="2"/>
        <scheme val="minor"/>
      </rPr>
      <t>10 à 20</t>
    </r>
    <r>
      <rPr>
        <sz val="22"/>
        <color theme="0"/>
        <rFont val="Calibri"/>
        <family val="2"/>
        <scheme val="minor"/>
      </rPr>
      <t xml:space="preserve"> en un seul caractère.</t>
    </r>
  </si>
  <si>
    <t>Mais voici une alternative en combinant les symboles disponibles :</t>
  </si>
  <si>
    <t>0️⃣ 1️⃣ 2️⃣ 3️⃣ 4️⃣ 5️⃣ 6️⃣ 7️⃣ 8️⃣ 9️⃣ 🔟 1️⃣1️⃣ 1️⃣2️⃣ 1️⃣3️⃣ 1️⃣4️⃣ 1️⃣5️⃣ 1️⃣6️⃣ 1️⃣7️⃣ 1️⃣8️⃣ 1️⃣9️⃣ 2️⃣0️⃣</t>
  </si>
  <si>
    <t xml:space="preserve">0️⃣ </t>
  </si>
  <si>
    <t xml:space="preserve">1️⃣ </t>
  </si>
  <si>
    <t>2️⃣</t>
  </si>
  <si>
    <t xml:space="preserve">3️⃣ </t>
  </si>
  <si>
    <t>4️⃣</t>
  </si>
  <si>
    <t xml:space="preserve"> 5️⃣ </t>
  </si>
  <si>
    <t xml:space="preserve">6️⃣ </t>
  </si>
  <si>
    <t xml:space="preserve">7️⃣ </t>
  </si>
  <si>
    <t xml:space="preserve">8️⃣ </t>
  </si>
  <si>
    <t xml:space="preserve">9️⃣ </t>
  </si>
  <si>
    <t>🔟</t>
  </si>
  <si>
    <t xml:space="preserve">1️⃣1️⃣ </t>
  </si>
  <si>
    <t>1️⃣2️⃣</t>
  </si>
  <si>
    <t>1️⃣3️⃣</t>
  </si>
  <si>
    <t>1️⃣4️⃣</t>
  </si>
  <si>
    <t>1️⃣5️⃣</t>
  </si>
  <si>
    <t>1️⃣6️⃣</t>
  </si>
  <si>
    <t>1️⃣7️⃣</t>
  </si>
  <si>
    <t>1️⃣8️⃣</t>
  </si>
  <si>
    <t>1️⃣9️⃣</t>
  </si>
  <si>
    <t>2️⃣0️⃣</t>
  </si>
  <si>
    <r>
      <t xml:space="preserve">Le chiffre </t>
    </r>
    <r>
      <rPr>
        <sz val="22"/>
        <color theme="0"/>
        <rFont val="Calibri"/>
        <family val="2"/>
        <scheme val="minor"/>
      </rPr>
      <t>10 utilise 🔟, et à partir de 11, j’ai combiné les chiffres disponibles pour garder une cohérence visuelle. 😊 ChatGPT</t>
    </r>
  </si>
  <si>
    <t>des caractères spéciaux</t>
  </si>
  <si>
    <t>Que signifient les symboles (&amp;,,{, etc.) dans les formules ? – Excel</t>
  </si>
  <si>
    <t>https://www.automateexcel.com/fr/how-to/que-signifient-les-symboles-etc-dans-les-formules-excel-et-google-sheets/</t>
  </si>
  <si>
    <t>!</t>
  </si>
  <si>
    <t>"</t>
  </si>
  <si>
    <t>#</t>
  </si>
  <si>
    <t>»</t>
  </si>
  <si>
    <t>ø</t>
  </si>
  <si>
    <t>Police &gt; Segoe UI Emoji</t>
  </si>
  <si>
    <t>🍏 🍎 🍐 🍊 🍋 🍌 🍉 🍇 🍓 🫐 🍈 🍒 🍑 🥭 🍍 🥥 🥝 🍅 🍆 🥑 🥦 🥬 🥒 🌶 🫑 🌽 🥕 🫒 🧄 🧅 🥔 🍠 🥐 🥯 🍞 🥖 🥨 🧀 🥚 🍳 🧈 🥞 🧇 🥓 🥩 🍗 🍖 🦴 🌭 🍔 🍟 🍕</t>
  </si>
  <si>
    <t xml:space="preserve"> 🫓 🥪 🥙 🧆 🌮 🌯 🫔 🥗 🥘 🫕 🥫 🍝 🍜 🍲 🍛 🍣 🍱 🥟 🦪 🍤 🍙 🍚 🍘 🍥 🥠 🥮 🍢 🍡 🍧 🍨 🍦 🥧 🧁 🍰 🎂 🍮 🍭 🍬 🍫 🍿 🍩 🍪 🌰 🥜 🍯 🥛 🍼 🫖 ☕️ 🍵 🧃 🥤 🧋</t>
  </si>
  <si>
    <t xml:space="preserve"> 🍶 🍺 🍻 🥂 🍷 🥃 🍸 🍹 🧉 🍾 🧊 🥄 🍴 🍽 🥣 🥡 🥢 🧂</t>
  </si>
  <si>
    <t>cliquez sur la colonne  D et copiez dans la barre de formules l'émoticone qui vous intéresse choisissez la police de caractères et la couleur qui vous conviennent</t>
  </si>
  <si>
    <t>🚾 ♿️ 🅿️ 🛗 🈳 🈂️ 🛂 🛃 🛄 🛅 🚹 🚺 🚼 ⚧ 🚻 🚮 🎦 📶 🈁 🔣 ℹ️ 🔤 🔡 🔠 🆖 🆗 🆙 🆒 🆕 🆓 0️⃣ 1️⃣ 2️⃣ 3️⃣ 4️⃣ 5️⃣ 6️⃣ 7️⃣ 8️⃣ 9️⃣ 🔟 🔢 #️⃣ *️⃣ ⏏️ ▶️ ⏸ ⏯ ⏹</t>
  </si>
  <si>
    <t xml:space="preserve"> ⏺ ⏭ ⏮ ⏩ ⏪ ⏫ ⏬ ◀️ 🔼 🔽 ➡️ ⬅️ ⬆️ ⬇️ ↗️ ↘️ ↙️ ↖️ ↕️ ↔️ ↪️ ↩️ ⤴️ ⤵️ 🔀 🔁 🔂 🔄 🔃 🎵 🎶 ➕ ➖ ➗ ✖️ </t>
  </si>
  <si>
    <t>Une numérotation avec couleur de police modifiable</t>
  </si>
  <si>
    <t>2</t>
  </si>
  <si>
    <t>3</t>
  </si>
  <si>
    <t>4</t>
  </si>
  <si>
    <t>5</t>
  </si>
  <si>
    <t>6</t>
  </si>
  <si>
    <t>7</t>
  </si>
  <si>
    <t>8</t>
  </si>
  <si>
    <t>9</t>
  </si>
  <si>
    <t>10</t>
  </si>
  <si>
    <t>11</t>
  </si>
  <si>
    <t>12</t>
  </si>
  <si>
    <t>13</t>
  </si>
  <si>
    <t>14</t>
  </si>
  <si>
    <t>15</t>
  </si>
  <si>
    <t>16</t>
  </si>
  <si>
    <t>17</t>
  </si>
  <si>
    <t>18</t>
  </si>
  <si>
    <t>19</t>
  </si>
  <si>
    <t>20</t>
  </si>
  <si>
    <t>Monétaire</t>
  </si>
  <si>
    <t>0.00\ " cm³"</t>
  </si>
  <si>
    <t>Format | cellule | personnalisé | 0" cm³"</t>
  </si>
  <si>
    <t>ou copier-coller</t>
  </si>
  <si>
    <t>t</t>
  </si>
  <si>
    <t>u</t>
  </si>
  <si>
    <t>le ² se fait en tapant alt+0178</t>
  </si>
  <si>
    <t xml:space="preserve">m² </t>
  </si>
  <si>
    <t xml:space="preserve">M² </t>
  </si>
  <si>
    <t xml:space="preserve">cm² </t>
  </si>
  <si>
    <t>²</t>
  </si>
  <si>
    <t>Police Wingdings 3</t>
  </si>
  <si>
    <t>le ³ se fait en tapant alt+0179</t>
  </si>
  <si>
    <t>m³ </t>
  </si>
  <si>
    <t>M³ </t>
  </si>
  <si>
    <t>cm³ </t>
  </si>
  <si>
    <t>³</t>
  </si>
  <si>
    <t>q</t>
  </si>
  <si>
    <t>p</t>
  </si>
  <si>
    <t>Classeur évolutif</t>
  </si>
  <si>
    <t>Modèles de fiches “nouvelle génération” prêts à adapter (liens, formats, formules, tableaux) + exemples pour démarrer vite.</t>
  </si>
  <si>
    <t>Mise en route rapide</t>
  </si>
  <si>
    <t>Langues prises en charge (depuis 2022)</t>
  </si>
  <si>
    <t>Conversions automatiques</t>
  </si>
  <si>
    <t>Public visé</t>
  </si>
  <si>
    <t>Gains attendus</t>
  </si>
  <si>
    <t>Moins d’erreurs (formats/uniformisation).</t>
  </si>
  <si>
    <t>Temps gagné sur les conversions et la mise en page.</t>
  </si>
  <si>
    <t>Capitalisation du savoir (réutilisation de modèles et de formules).</t>
  </si>
  <si>
    <t>Culture &amp; bonnes pratiques</t>
  </si>
  <si>
    <t>Repère express pour Excel</t>
  </si>
  <si>
    <t>Dupliquez un modèle, copiez/collez les formats.</t>
  </si>
  <si>
    <t>Ajoutez/ajustez les formules.</t>
  </si>
  <si>
    <t>Gardez des libellés strictement identiques (orthographe/espaces) pour éviter les erreurs de recherche.</t>
  </si>
  <si>
    <t>FR / EN / ES pour la saisie et l’utilisation des unités.</t>
  </si>
  <si>
    <t>Calcul poids ↔ volume selon le modèle, sans manipulation manuelle.</t>
  </si>
  <si>
    <t>Centres de formation &amp; professionnels qui veulent structurer, standardiser et optimiser leur production documentaire.</t>
  </si>
  <si>
    <t>Pensez “bataille navale” : Excel calcule à partir des positions relatives des cellules (ligne, colonne, diagonale).</t>
  </si>
  <si>
    <t>Unités couvertes (exemples):</t>
  </si>
  <si>
    <t>Partagez votre expérience : l’essentiel, c’est votre savoir-faire et la manière dont vous l’appliquez.</t>
  </si>
  <si>
    <t>Ne pas tout savoir n’a rien de dévalorisant : on valorise surtout vos compétences et leur mise en pratique.</t>
  </si>
  <si>
    <t>Formules en Français Excel 2021</t>
  </si>
  <si>
    <t>Françaises : g, kg, L, dL, cL, mL, ¼ kg, c. s. etc..</t>
  </si>
  <si>
    <t>Anglaises : oz, fl oz, cup etc..</t>
  </si>
  <si>
    <t>Espagnoles : tercio/L, taza líquida, cucharadita etc..</t>
  </si>
  <si>
    <t>Cocktails : shot, pony, jigger etc.. (fonctionnalités étendues sur ces fiches).</t>
  </si>
  <si>
    <t xml:space="preserve">Si vous travaillez plutôt “au feeling” (pifométrie / estimation au doigt mouillé), ces modèles — pensés pour la précision — risquent de moins vous convenir. </t>
  </si>
  <si>
    <t>Dans ce cas, continuez d’éblouir le monde avec vos approximations divines… ailleurs 😉</t>
  </si>
  <si>
    <t>Evolving workbook</t>
  </si>
  <si>
    <t>“Next-generation” sheet templates ready to adapt (links, formats, formulas, tables) + examples to get started fast.</t>
  </si>
  <si>
    <t>Quick start</t>
  </si>
  <si>
    <t>Duplicate a template, copy/paste the formats.</t>
  </si>
  <si>
    <t>Add/adjust the formulas.</t>
  </si>
  <si>
    <t>Keep labels strictly identical (spelling/spaces) to avoid lookup errors.</t>
  </si>
  <si>
    <t>Supported languages (since 2022)</t>
  </si>
  <si>
    <t>FR / EN / ES for data entry and unit usage.</t>
  </si>
  <si>
    <t>Formulas in French (Excel 2021).</t>
  </si>
  <si>
    <t>Automatic conversions</t>
  </si>
  <si>
    <t>Weight ↔ volume calculation depending on the template, no manual handling.</t>
  </si>
  <si>
    <t>Units covered (examples):</t>
  </si>
  <si>
    <t>English: oz, fl oz, cup, etc.</t>
  </si>
  <si>
    <t>Cocktails: shot, pony, jigger, etc. (extended features on these sheets).</t>
  </si>
  <si>
    <t>Target audience</t>
  </si>
  <si>
    <t>Training centers &amp; professionals who want to structure, standardize, and optimize their document production.</t>
  </si>
  <si>
    <t>Expected gains</t>
  </si>
  <si>
    <t>Fewer errors (formats/standardization).</t>
  </si>
  <si>
    <t>Time saved on conversions and layout.</t>
  </si>
  <si>
    <t>Knowledge capitalization (reusing templates and formulas).</t>
  </si>
  <si>
    <t>Culture &amp; good practices</t>
  </si>
  <si>
    <t>Share your experience: what matters is your know-how and how you apply it.</t>
  </si>
  <si>
    <t>There’s nothing demeaning about not knowing everything: we value your skills and how you put them into practice.</t>
  </si>
  <si>
    <t>If you work more “by feel” (guesstimation / wet-finger estimates), these precision-oriented templates may suit you less.</t>
  </si>
  <si>
    <t>In that case, keep dazzling the world with your divine approximations… elsewhere 😉</t>
  </si>
  <si>
    <t>Quick Excel cue</t>
  </si>
  <si>
    <t>Think “Battleship”: Excel calculates from the relative positions of cells (row, column, diagonal).</t>
  </si>
  <si>
    <t>Libro de trabajo evolutivo</t>
  </si>
  <si>
    <t>Plantillas de “nueva generación” listas para adaptar (enlaces, formatos, fórmulas, tablas) + ejemplos para empezar rápido.</t>
  </si>
  <si>
    <t>Puesta en marcha rápida</t>
  </si>
  <si>
    <t>Duplique una plantilla, copie/pegue los formatos.</t>
  </si>
  <si>
    <t>Añada/ajuste las fórmulas.</t>
  </si>
  <si>
    <t>Mantenga las etiquetas estrictamente idénticas (ortografía/espacios) para evitar errores de búsqueda.</t>
  </si>
  <si>
    <t>Idiomas admitidos (desde 2022)</t>
  </si>
  <si>
    <t>FR / EN / ES para la entrada y el uso de unidades.</t>
  </si>
  <si>
    <t>Fórmulas en francés (Excel 2021).</t>
  </si>
  <si>
    <t>Conversiones automáticas</t>
  </si>
  <si>
    <t>Cálculo peso ↔ volumen según el modelo, sin manipulación manual.</t>
  </si>
  <si>
    <t>Unidades cubiertas (ejemplos):</t>
  </si>
  <si>
    <t>Inglesas: oz, fl oz, cup, etc.</t>
  </si>
  <si>
    <t>Españolas: tercio/L, taza líquida, cucharadita, etc.</t>
  </si>
  <si>
    <t>Cócteles: shot, pony, jigger, etc. (funcionalidades ampliadas en esas fichas).</t>
  </si>
  <si>
    <t>Público objetivo</t>
  </si>
  <si>
    <t>Centros de formación y profesionales que desean estructurar, estandarizar y optimizar su producción documental.</t>
  </si>
  <si>
    <t>Beneficios esperados</t>
  </si>
  <si>
    <t>Menos errores (formatos/normalización).</t>
  </si>
  <si>
    <t>Ahorro de tiempo en conversiones y maquetación.</t>
  </si>
  <si>
    <t>Capitalización del conocimiento (reutilización de plantillas y fórmulas).</t>
  </si>
  <si>
    <t>Cultura y buenas prácticas</t>
  </si>
  <si>
    <t>Comparta su experiencia: lo esencial es su saber hacer y cómo lo aplica.</t>
  </si>
  <si>
    <t>No saberlo todo no es desvalorizante: valoramos sus competencias y su puesta en práctica.</t>
  </si>
  <si>
    <t>Si trabaja más “a ojo” (pifometría / estimación al dedo), estas plantillas orientadas a la precisión quizá le convengan menos.</t>
  </si>
  <si>
    <t>En ese caso, siga deslumbrando al mundo con sus aproximaciones divinas… en otro lugar 😉</t>
  </si>
  <si>
    <t>Pista rápida para Excel</t>
  </si>
  <si>
    <t>Piense en “Batalla naval”: Excel calcula a partir de las posiciones relativas de las celdas (fila, columna, diagonal).</t>
  </si>
  <si>
    <t xml:space="preserve">These documents are the result of my experience in institutional/collective catering, </t>
  </si>
  <si>
    <t>as well as the work of enthusiasts who have shared their Excel formulas and functions online.</t>
  </si>
  <si>
    <t>Estos documentos son el fruto de mi experiencia en restauración colectiva, así como del trabajo de personas</t>
  </si>
  <si>
    <t>apasionadas que han compartido en línea sus fórmulas y funciones de Excel.</t>
  </si>
  <si>
    <t>Pourquoi formaliser le savoir ?</t>
  </si>
  <si>
    <t xml:space="preserve">Un·e collaborateur·trice passe en moyenne 7 h 30 par semaine à chercher une information sans la trouver (Association Information et Management). </t>
  </si>
  <si>
    <t>Mettre en place un processus de gestion des connaissances (knowledge management) permet de maîtriser et valoriser votre capital informationnel.</t>
  </si>
  <si>
    <t>Why formalize knowledge?</t>
  </si>
  <si>
    <t>An employee spends on average 7 h 30 min per week searching for information without finding it (Association Information et Management).</t>
  </si>
  <si>
    <t>Implementing a knowledge-management process helps you control and leverage your information assets.</t>
  </si>
  <si>
    <t>Por qué formalizar el conocimiento?</t>
  </si>
  <si>
    <t>Un(a) colaborador(a) dedica en promedio 7 h 30 min por semana a buscar información sin encontrarla (Association Information et Management).</t>
  </si>
  <si>
    <t>Implantar un proceso de gestión del conocimiento (knowledge management) permite controlar y valorizar su capital informacional.</t>
  </si>
  <si>
    <t>This text was rephrased with the help of ChatGPT.</t>
  </si>
  <si>
    <t>(alt.) This text has been reworded with assistance from ChatGPT.)</t>
  </si>
  <si>
    <t>Este texto fue reformulado con la ayuda de ChatGPT.</t>
  </si>
  <si>
    <t>(alt.) Este texto ha sido reescrito con la asistencia de ChatGPT.)</t>
  </si>
  <si>
    <t>Ce texte a été reformulé avec l'aide de ChatGPT</t>
  </si>
  <si>
    <t>NUEVA VERSIÓN V (ampliada)</t>
  </si>
  <si>
    <t>Anula — sustituye o completa las versiones anteriores</t>
  </si>
  <si>
    <t>ff. = para ficha de fabricación</t>
  </si>
  <si>
    <t>NEW VERSION V (enhanced)</t>
  </si>
  <si>
    <t>Cancels — replaces or supplements previous versions</t>
  </si>
  <si>
    <t>ff. = for production sheet</t>
  </si>
  <si>
    <t>Spanish: tercio/L, taza líquida, cucharadita etc..</t>
  </si>
  <si>
    <t>French: g, kg, L, dL, cL, mL, ¼ kg, c. s. etc..</t>
  </si>
  <si>
    <t>Francesas: g, kg, L, dL, cL, mL, ¼ kg, c. s. etc..</t>
  </si>
  <si>
    <t>I recommend keeping this file as a template.</t>
  </si>
  <si>
    <t>Select the sheets you’re interested in, copy them into your workbook, then delete the columns you don’t need.</t>
  </si>
  <si>
    <t>Next, customize and adapt the documents to your needs.</t>
  </si>
  <si>
    <t>Le recomiendo conservar este archivo como plantilla.</t>
  </si>
  <si>
    <t>Seleccione las hojas que le interesen, cópielas en su libro y luego elimine las columnas que no necesite.</t>
  </si>
  <si>
    <t>Después, personalice y adapte los documentos según sus necesidades.</t>
  </si>
  <si>
    <t>Copy an Excel sheet to a new workbook</t>
  </si>
  <si>
    <t>1️⃣ Right-click the sheet tab.</t>
  </si>
  <si>
    <t>2️⃣ Select “Move or Copy…”.</t>
  </si>
  <si>
    <t>4️⃣ In the new workbook, go to “File” &gt; “Save As”, name and save the file.</t>
  </si>
  <si>
    <t>Your sheet is ready to send! ✅</t>
  </si>
  <si>
    <t>Copiar una hoja de Excel a un libro nuevo</t>
  </si>
  <si>
    <t>1️⃣ Haga clic derecho en la pestaña de la hoja.</t>
  </si>
  <si>
    <t>2️⃣ Seleccione “Mover o copiar…”.</t>
  </si>
  <si>
    <t>3️⃣ Elija “(libro nuevo)”, marque “Crear una copia” y haga clic en Aceptar.</t>
  </si>
  <si>
    <t>4️⃣ En el nuevo libro, vaya a “Archivo” &gt; “Guardar como”, asigne un nombre y guarde el archivo.</t>
  </si>
  <si>
    <t>¡Su hoja está lista para enviarse! ✅</t>
  </si>
  <si>
    <t>si les fiches  vous "barbent" vous avez  la Piffométrie</t>
  </si>
  <si>
    <t xml:space="preserve">la Pifométrie c'est quoi &gt; </t>
  </si>
  <si>
    <t>à la louche → à vue de nez → au pif → au doigt mouillé</t>
  </si>
  <si>
    <t>pifometría  → a ojo / a grandes rasgos  →  a ojo / a simple vista (AL: a ojo de buen cubero) → a ojo / al tanteo → a dedo al viento / al dedo mojado</t>
  </si>
  <si>
    <t xml:space="preserve">guesstimation (pifometry) →  roughly / by eye → roughly / at a guess → off the top of one’s head / by feel →  wet-finger estimate / see which way the wind blows </t>
  </si>
  <si>
    <t>Why choose the Calibri font?</t>
  </si>
  <si>
    <t>Among these six fonts, Calibri is the closest to Lucida Grande or Lucida Sans.</t>
  </si>
  <si>
    <t xml:space="preserve">Calibri was indeed considered a readable font for fairly short documents, </t>
  </si>
  <si>
    <t xml:space="preserve">with a balanced look that could work just as well on a large computer screen </t>
  </si>
  <si>
    <t>as on a sheet of paper or the smaller screen of a smartphone. May 2, 2021.</t>
  </si>
  <si>
    <t>Por qué elegir la fuente Calibri?</t>
  </si>
  <si>
    <t>Calibri se consideraba efectivamente una fuente legible para documentos bastante cortos, con un aspecto</t>
  </si>
  <si>
    <t>equilibrado que podía funcionar igual de bien en una pantalla grande de ordenador como en una hoja de</t>
  </si>
  <si>
    <t>papel o en la pantalla, más reducida, de un smartphone. 2 de mayo de 2021.</t>
  </si>
  <si>
    <t>Qué fuente se parece más a Calibri?</t>
  </si>
  <si>
    <t>Entre estas seis fuentes, Calibri es la más cercana a Lucida Grande o Lucida Sans.</t>
  </si>
  <si>
    <t>Qué fuente se parece más a Helvetica?</t>
  </si>
  <si>
    <t>Aktiv Grotesk (16 estilos): creada en 2010, Aktiv Grotesk es la respuesta de Bruno Maag al éxito persistente</t>
  </si>
  <si>
    <t>de las tipografías grotescas sans serif como Helvetica y Arial. 1 de marzo de 2022.</t>
  </si>
  <si>
    <t>Which font looks most like Helvetica?</t>
  </si>
  <si>
    <t>Aktiv Grotesk (16 styles): created in 2010, Aktiv Grotesk is Bruno Maag’s answer to the enduring success of</t>
  </si>
  <si>
    <t>grotesque sans-serif typefaces such as Helvetica and Arial. March 1, 2022.</t>
  </si>
  <si>
    <r>
      <t>Aktiv Grotesk</t>
    </r>
    <r>
      <rPr>
        <sz val="16"/>
        <color theme="1"/>
        <rFont val="Arial"/>
        <family val="2"/>
      </rPr>
      <t xml:space="preserve"> (16 styles) : créée en 2010, Aktiv Grotesk est la solution apportée par Bruno Maag</t>
    </r>
  </si>
  <si>
    <t>Where can you find the Helvetica font?</t>
  </si>
  <si>
    <t>This typeface is also found in official documents and signage all over the world. As an aside, the typeface</t>
  </si>
  <si>
    <t>used for the Microsoft logotype is also Helvetica, even though the company commissioned Arial as a cost-</t>
  </si>
  <si>
    <t>saving replacement for Helvetica.</t>
  </si>
  <si>
    <t>Dónde encontrar la fuente Helvetica?</t>
  </si>
  <si>
    <t>Esta tipografía también aparece en documentos oficiales y en la señalética, en todo el mundo. Como</t>
  </si>
  <si>
    <t>anécdota, la tipografía que compone el logotipo de Microsoft también es Helvetica, aunque la empresa</t>
  </si>
  <si>
    <t>encargó la creación de Arial como sustituto de Helvetica para reducir costes.</t>
  </si>
  <si>
    <t>Cuál es la tipografía más elegante?</t>
  </si>
  <si>
    <t>Garamond. Es una fuente fácil de leer, cercana a la escritura manuscrita, que encaja perfectamente con</t>
  </si>
  <si>
    <t>directivos experimentados o perfiles literarios. Garamond tiene la particularidad de llevar siempre el ojo</t>
  </si>
  <si>
    <t>adonde debe ir. 20 de julio de 2015.</t>
  </si>
  <si>
    <t>What’s the classiest typeface?</t>
  </si>
  <si>
    <t>Garamond. It’s an easy-to-read font, close to handwriting, that suits seasoned executives or literary profiles.</t>
  </si>
  <si>
    <t>Garamond has the distinctive ability to guide the eye exactly where it should go. July 20, 2015</t>
  </si>
  <si>
    <t>Cambria was designed specifically for on-screen reading.</t>
  </si>
  <si>
    <t>Which font to use with Cambria?</t>
  </si>
  <si>
    <t xml:space="preserve">Caladea (created as an additional Chrome OS font) has the same metrics as Cambria MS </t>
  </si>
  <si>
    <t>and can be used as a replacement.</t>
  </si>
  <si>
    <t>Cambria fue diseñada específicamente para la lectura en pantalla. …</t>
  </si>
  <si>
    <t>Qué fuente usar con Cambria?</t>
  </si>
  <si>
    <t>Caladea (creada como una fuente adicional de Chrome OS) tiene las mismas métricas que Cambria MS</t>
  </si>
  <si>
    <t xml:space="preserve"> y puede usarse como sustituta.</t>
  </si>
  <si>
    <t>PARA AUDITAR LAS FÓRMULAS (alt.: Para auditar fórmulas)</t>
  </si>
  <si>
    <t>TO AUDIT FORMULAS  (alt.: For auditing formulas)</t>
  </si>
  <si>
    <t>uncheck Show a zero in cells that have zero value.</t>
  </si>
  <si>
    <t xml:space="preserve">To hide zeros on the sheet, click: FILE &gt; Options &gt; Advanced &gt; </t>
  </si>
  <si>
    <t>Para ocultar los ceros en la hoja, haga clic en: ARCHIVO &gt; Opciones &gt; Avanzadas &gt;</t>
  </si>
  <si>
    <t xml:space="preserve"> desactive Mostrar un cero en las celdas que tienen un valor cero.</t>
  </si>
  <si>
    <t>Adresse PC : indique le chemin d’accès pour retrouver l’emplacement où le document est archivé sur votre ordinateur.</t>
  </si>
  <si>
    <t>PC address: indicates the access path (file path) to find where the document is archived on your computer.</t>
  </si>
  <si>
    <t>Dirección PC: indica la ruta de acceso (ruta de archivo) para localizar dónde está archivado el documento en su ordenador.</t>
  </si>
  <si>
    <t>color de fuente blanco sobre fondo gris — modifíquelo para sus documentos</t>
  </si>
  <si>
    <t>haga clic en la columna C y, en la barra de fórmulas, seleccione el número o la letra que le interese; elija la tipografía y el color que prefiera</t>
  </si>
  <si>
    <t>white font color on gray background — change it for your documents</t>
  </si>
  <si>
    <t>click column C and, in the formula bar, select the number or letter you’re interested in; choose the font and the color you prefer</t>
  </si>
  <si>
    <t>Illustrations with emojis</t>
  </si>
  <si>
    <t>Ⓐ Ⓑ Ⓒ Ⓓ Ⓔ Ⓕ Ⓖ Ⓗ Ⓘ Ⓙ Ⓚ Ⓛ Ⓜ Ⓝ Ⓞ Ⓟ Ⓠ Ⓡ Ⓢ Ⓣ Ⓤ Ⓥ Ⓦ Ⓧ Ⓧ Ⓩ UPPERCASE</t>
  </si>
  <si>
    <t>ⓐ ⓑ ⓒ ⓓ ⓔ ⓕ ⓕ ⓗ ⓗ ⓘ ⓙ ⓚ ⓛ ⓜ ⓝ ⓞ ⓟ ⓠ ⓡ ⓡ ⓣ ⓤ ⓥ ⓦ ⓧ ⓨ ⓩ lowercase</t>
  </si>
  <si>
    <t>Ilustraciones con emojis</t>
  </si>
  <si>
    <t>Ⓐ Ⓑ Ⓒ Ⓓ Ⓔ Ⓕ Ⓖ Ⓗ Ⓘ Ⓙ Ⓚ Ⓛ Ⓜ Ⓝ Ⓞ Ⓟ Ⓠ Ⓡ Ⓢ Ⓣ Ⓤ Ⓥ Ⓦ Ⓧ Ⓧ Ⓩ MAYÚSCULAS</t>
  </si>
  <si>
    <t>ⓐ ⓑ ⓒ ⓓ ⓔ ⓕ ⓕ ⓗ ⓗ ⓘ ⓙ ⓚ ⓛ ⓜ ⓝ ⓞ ⓟ ⓠ ⓡ ⓡ ⓣ ⓤ ⓥ ⓦ ⓧ ⓨ ⓩ minúsculas</t>
  </si>
  <si>
    <t>Los números en formato cuadrado (🔢) solo van de 0️⃣ a 9️⃣. No existen versiones oficiales de un solo carácter para 10 a 20.</t>
  </si>
  <si>
    <t>Pero aquí tiene una alternativa combinando los símbolos disponibles:</t>
  </si>
  <si>
    <t>El número 10 usa 🔟 y, a partir del 11, combiné las cifras disponibles para mantener la coherencia visual. 😊 ChatGPT</t>
  </si>
  <si>
    <t>caracteres especiales</t>
  </si>
  <si>
    <t xml:space="preserve">Qué significan los símbolos (&amp;, , {, etc.) en las fórmulas? – Excel &gt; </t>
  </si>
  <si>
    <t>haga clic en la columna D y copie en la barra de fórmulas el emoji que le interese; elija la tipografía y el color que prefiera</t>
  </si>
  <si>
    <t>The squared digits (🔢) only go from 0️⃣ to 9️⃣. There are no official single-character versions for 10 to 20.</t>
  </si>
  <si>
    <t>But here’s an alternative using the available symbols:</t>
  </si>
  <si>
    <t>The number 10 uses 🔟, and from 11 onward I combined the available digits to keep visual consistency. 😊 ChatGPT</t>
  </si>
  <si>
    <t>special characters</t>
  </si>
  <si>
    <t xml:space="preserve">What do the symbols (&amp;, , {, etc.) mean in formulas? – Excel &gt; </t>
  </si>
  <si>
    <t>click column D and copy in the formula bar the emoji you’re interested in; choose the font and the color you prefer</t>
  </si>
  <si>
    <t>Font &gt; Segoe UI Emoji</t>
  </si>
  <si>
    <t>Numbering with editable font color</t>
  </si>
  <si>
    <t>Currency</t>
  </si>
  <si>
    <t>Fuente &gt; Segoe UI Emoji</t>
  </si>
  <si>
    <t>Numeración con color de fuente modificable</t>
  </si>
  <si>
    <t>Moneda</t>
  </si>
  <si>
    <t>Formato | celda | personalizado | 0" cm³"</t>
  </si>
  <si>
    <t>o copiar–pegar</t>
  </si>
  <si>
    <t>² se escribe con Alt+0178</t>
  </si>
  <si>
    <t>³ se escribe con Alt+0179</t>
  </si>
  <si>
    <t>Fuente Wingdings 3</t>
  </si>
  <si>
    <t>Format | cell | custom | 0" cm³"</t>
  </si>
  <si>
    <t>or copy–paste</t>
  </si>
  <si>
    <t>² is typed with Alt+0178</t>
  </si>
  <si>
    <t>³ is typed with Alt+0179</t>
  </si>
  <si>
    <t>Font Wingdings 3</t>
  </si>
  <si>
    <t>Agradezco calurosamente a las personas apasionadas en internet que elaboran y comparten fórmulas y funciones anidadas.</t>
  </si>
  <si>
    <t>un enlace roto u obsoleto… no se asuste… Google sabrá encontrarle un documento equivalente</t>
  </si>
  <si>
    <t>secuencia automática de A a AZ y más allá</t>
  </si>
  <si>
    <t>pegue esta fórmula donde quiera en su documento</t>
  </si>
  <si>
    <t>SIN el signo =, luego añada el signo = al principio</t>
  </si>
  <si>
    <t>sitúese al final de la fórmula y pulse Intro</t>
  </si>
  <si>
    <t>y arrastre el controlador de relleno hacia abajo</t>
  </si>
  <si>
    <t>si copia esta fórmula con el signo =, obtendrá un error #REF!</t>
  </si>
  <si>
    <t>Secuencias automáticas de letras del alfabeto en Excel hasta Z y luego AA, AB, etc.</t>
  </si>
  <si>
    <t>Listas automáticas y series de números en Excel</t>
  </si>
  <si>
    <t>Vídeo tutorial para hacer una lista alfabética</t>
  </si>
  <si>
    <t>Pídale a ChatGPT que le traduzca la fórmula al Excel en francés</t>
  </si>
  <si>
    <t>secuencia automática de letras en Excel más allá de Z</t>
  </si>
  <si>
    <t>letra A = A65</t>
  </si>
  <si>
    <t>Fórmula para una secuencia alfabética horizontal que vaya más allá de Z</t>
  </si>
  <si>
    <t>Pegue la fórmula de abajo en una celda y luego</t>
  </si>
  <si>
    <t>en la fórmula, bloquee todas las letras de columna con p. ej., COLUMNA(X75)</t>
  </si>
  <si>
    <t>Arrastre el controlador de relleno hacia la derecha para extender la fórmula a las celdas siguientes</t>
  </si>
  <si>
    <t>Algunas tipografías utilizadas</t>
  </si>
  <si>
    <t>Algunos formatos utilizados</t>
  </si>
  <si>
    <t>personalizados &gt;</t>
  </si>
  <si>
    <t>Otras fuentes/tipografías por descubrir</t>
  </si>
  <si>
    <t>Cómo aumentar automáticamente una letra en una unidad para obtener la siguiente en Excel?</t>
  </si>
  <si>
    <t>Cant. por persona (p. p.)</t>
  </si>
  <si>
    <t>Barqueta(s)</t>
  </si>
  <si>
    <t>rebanadas</t>
  </si>
  <si>
    <t>Qué? Introduzca Trozos – rebanadas – raciones – piezas – cerezas, etc… ….. para el contenedor introduzca GN 1/1 – rejilla(s) – fuente(s) – cucharón(es), etc.</t>
  </si>
  <si>
    <t>What? Enter Pieces – slices – portions – items – cherries, etc… ….. for the container enter GN 1/1 pan(s) – rack(s) – dish(es) – ladle(s), etc.</t>
  </si>
  <si>
    <t>Tray(s)</t>
  </si>
  <si>
    <t xml:space="preserve">Qty </t>
  </si>
  <si>
    <t xml:space="preserve"> &lt; Container</t>
  </si>
  <si>
    <t xml:space="preserve"> &lt; What</t>
  </si>
  <si>
    <t>&lt; poids d'1 portion</t>
  </si>
  <si>
    <t xml:space="preserve"> &lt; Quoi ?</t>
  </si>
  <si>
    <t xml:space="preserve"> &lt; Contenant</t>
  </si>
  <si>
    <t xml:space="preserve"> &lt; Qué</t>
  </si>
  <si>
    <t>&lt; peso de 1 ración</t>
  </si>
  <si>
    <t>Recupere las fórmulas para sus documentos</t>
  </si>
  <si>
    <t>Constituya directorios por letras alfabéticas</t>
  </si>
  <si>
    <t>Para identificar sus fichas, puede elegir</t>
  </si>
  <si>
    <t>entre numeración e identificación Alfa</t>
  </si>
  <si>
    <t>Alfa le permite crear directorios</t>
  </si>
  <si>
    <t>y agrupar preparaciones para</t>
  </si>
  <si>
    <t>hacer ensamblajes</t>
  </si>
  <si>
    <t>Retrieve the formulas for your documents</t>
  </si>
  <si>
    <t>Build alphabetical letter directories</t>
  </si>
  <si>
    <t>For identifying your sheets, you can choose</t>
  </si>
  <si>
    <t>between numbering and Alpha identification</t>
  </si>
  <si>
    <t>Alpha lets you build directories</t>
  </si>
  <si>
    <t>and group preparations so you can</t>
  </si>
  <si>
    <t>make assemblies</t>
  </si>
  <si>
    <t>📌 Instrucciones para copiar "postits"</t>
  </si>
  <si>
    <t>Seleccione un post-it 🟦, cópielo (Ctrl + C 📋) y luego péguelo (Ctrl + V 📥) en el lugar deseado en otra hoja; después, ajuste el ancho de las columnas si es necesario.</t>
  </si>
  <si>
    <t>📌 Instructions for copying "postits"</t>
  </si>
  <si>
    <t>Select a 🟦 post-it, copy it (Ctrl + C 📋), then paste it (Ctrl + V 📥) where you want on another sheet, and adjust the column widths if needed.</t>
  </si>
  <si>
    <t>Para localizar la celda correspondiente, haga clic en la pestaña FÓRMULAS → Auditoría de fórmulas.</t>
  </si>
  <si>
    <t>Después, haga clic en Rastrear precedentes.</t>
  </si>
  <si>
    <t>Haga doble clic en la punta de la flecha; le llevará directamente a la celda de entrada.</t>
  </si>
  <si>
    <t>To locate the corresponding cell, click the FORMULAS tab → Formula Auditing (alt.: To audit formulas).</t>
  </si>
  <si>
    <t>Then click Trace Precedents.</t>
  </si>
  <si>
    <t>Double-click the tip of the arrow; it will take you directly to the input cell.</t>
  </si>
  <si>
    <t>PAGE LAYOUT  FORMULAS  DATA</t>
  </si>
  <si>
    <t>Trace Precedents</t>
  </si>
  <si>
    <t>Trace Dependents</t>
  </si>
  <si>
    <t>Remove Arrows</t>
  </si>
  <si>
    <t>DISEÑO DE PÁGINA  FÓRMULAS  DATOS</t>
  </si>
  <si>
    <t>Rastrear precedentes</t>
  </si>
  <si>
    <t>Rastrear dependientes</t>
  </si>
  <si>
    <t>Quitar flechas</t>
  </si>
  <si>
    <t>Este documento se compone de:</t>
  </si>
  <si>
    <t>con valores o texto</t>
  </si>
  <si>
    <t>celdas vacías</t>
  </si>
  <si>
    <t>filas</t>
  </si>
  <si>
    <t>columnas</t>
  </si>
  <si>
    <t>This document is composed of:</t>
  </si>
  <si>
    <t>with values or text</t>
  </si>
  <si>
    <t>empty cells</t>
  </si>
  <si>
    <t>rows</t>
  </si>
  <si>
    <t>columns</t>
  </si>
  <si>
    <t>https://www.youtube.com/watch?v=8Lz6KCW3Nqo</t>
  </si>
  <si>
    <t>recette Béghin Say de Jean-Jacques Borne MOF 1994</t>
  </si>
  <si>
    <t>jaunes d'œufs</t>
  </si>
  <si>
    <t>cassonade antillaise</t>
  </si>
  <si>
    <t>maïzena</t>
  </si>
  <si>
    <t>gélatine</t>
  </si>
  <si>
    <t>blancs</t>
  </si>
  <si>
    <t>desserts</t>
  </si>
  <si>
    <t>ajouter la gélatine ramolie dans l'eau froide et pressée</t>
  </si>
  <si>
    <t>mélanger délicatement avec les blancs serrés avec le sucre</t>
  </si>
  <si>
    <t>couler en moules silicones et surgeler</t>
  </si>
  <si>
    <t>FEUILLES DE MERINGUE</t>
  </si>
  <si>
    <t>blancs d'œufs</t>
  </si>
  <si>
    <t>sucre cristalisé</t>
  </si>
  <si>
    <t>sucre glace silice</t>
  </si>
  <si>
    <t>noix de coco rapée</t>
  </si>
  <si>
    <t>pistaches hachées (Pour Mémoire)</t>
  </si>
  <si>
    <t>faire monter les blancs avec le sucre cristal</t>
  </si>
  <si>
    <t>incorporer ensuite le sucre glace et la noix de coco</t>
  </si>
  <si>
    <t>étaler très finement sur plaque et parsemer de pistaches hachées</t>
  </si>
  <si>
    <t>cuire 1h30 à 80°C.</t>
  </si>
  <si>
    <t>1 plaque 1/2 60X40 pour 18 assiettes soit 12 assiettes par plaque</t>
  </si>
  <si>
    <t>* *</t>
  </si>
  <si>
    <t>COULIS DE MANGUE</t>
  </si>
  <si>
    <t>pulpe</t>
  </si>
  <si>
    <t>sucre semoule pâtissière</t>
  </si>
  <si>
    <t>jus de citron</t>
  </si>
  <si>
    <t>JUS DE FRAISES DES BOIS</t>
  </si>
  <si>
    <t>fraises</t>
  </si>
  <si>
    <t>framboises</t>
  </si>
  <si>
    <t xml:space="preserve">mettre au bain marie pendant 1heure. </t>
  </si>
  <si>
    <t>filmer hermétiquement</t>
  </si>
  <si>
    <t>filtrer le jus et le mélange avec des fraises des bois entières</t>
  </si>
  <si>
    <t>MILLE-FEUILLE  aux fraises des bois</t>
  </si>
  <si>
    <t xml:space="preserve">40 lignes </t>
  </si>
  <si>
    <t>30 lignes</t>
  </si>
  <si>
    <t>30 rows</t>
  </si>
  <si>
    <t>30 filas</t>
  </si>
  <si>
    <t>40 filas</t>
  </si>
  <si>
    <t>40 rows</t>
  </si>
  <si>
    <t>Matthieu Dugal répond à vos questions sur l'intelligence artificielle!</t>
  </si>
  <si>
    <t>F</t>
  </si>
  <si>
    <t>J</t>
  </si>
  <si>
    <t>Objectif : uniformiser les supports et développer la maîtrise du tableur chez vos élèves.</t>
  </si>
  <si>
    <t xml:space="preserve"> « Vos fiches Excel prêtes rapidement— multilingue, conversions auto, zéro prise de tête. »</t>
  </si>
  <si>
    <t>Gain de temps  &gt; Copiez/Collez = FR : g, kg, L, dL, cL, mL, ¼ kg, c. s., etc. / EN : oz, fl oz, cup, etc. / ES : tercio/L, taza líquida, cucharadita, etc.</t>
  </si>
  <si>
    <t>Facile à adapter aux recettes, process et barèmes maison.</t>
  </si>
  <si>
    <t xml:space="preserve">Classeur Excel 2021 de modèles de fiches conçu pour les TP en métiers de bouche (CFA/lycée hôtelier/centre pro). </t>
  </si>
  <si>
    <t>Excel 2021 workbook of sheet templates designed for hands-on training in food trades (CFA/hotel school/vocational center).</t>
  </si>
  <si>
    <t>Goal: standardize materials and build spreadsheet mastery among your students.</t>
  </si>
  <si>
    <t>“Your Excel sheets ready fast—multilingual, auto conversions, zero hassle.”</t>
  </si>
  <si>
    <t>Time saver &gt; Copy/Paste = FR: g, kg, L, dL, cL, mL, ¼ kg, tbsp (c. s.), etc. / EN: oz, fl oz, cup, etc. / ES: third/L, liquid cup, teaspoon, etc.</t>
  </si>
  <si>
    <t>Easy to adapt to your recipes, processes, and in-house grading scales.</t>
  </si>
  <si>
    <t>Libro de Excel 2021 con plantillas de fichas diseñado para TP en oficios de cocina (CFA/escuela de hostelería/centro profesional).</t>
  </si>
  <si>
    <t>Objetivo: uniformizar los soportes y desarrollar el dominio de la hoja de cálculo en su alumnado.</t>
  </si>
  <si>
    <t>«Sus fichas de Excel listas rápido—multilingüe, conversiones automáticas, cero complicaciones.»</t>
  </si>
  <si>
    <t>Ahorro de tiempo &gt; Copiar/Pegar = FR: g, kg, L, dL, cL, mL, ¼ kg, cda. (c. s.), etc. / EN: oz, fl oz, cup, etc. / ES: tercio/L, taza líquida, cucharadita, etc.</t>
  </si>
  <si>
    <t>Fácil de adaptar a sus recetas, procesos y baremos internos.</t>
  </si>
  <si>
    <t>Oculta columnas &lt; tienes 18 + 6 columnas ocultables.</t>
  </si>
  <si>
    <t>Hide columns &lt; you have 18 + 6 hideable columns.</t>
  </si>
  <si>
    <t xml:space="preserve"> masquer les colonnes   &lt; vous avez 18 + 6 colonnes masquables</t>
  </si>
  <si>
    <t>Col.44</t>
  </si>
  <si>
    <t>Col.43</t>
  </si>
  <si>
    <t>Col.42</t>
  </si>
  <si>
    <t>Col.41</t>
  </si>
  <si>
    <t>unidad(es)</t>
  </si>
  <si>
    <t>unit(s)</t>
  </si>
  <si>
    <t>unité(s)</t>
  </si>
  <si>
    <t>Las columnas que se deben mostrar para el directorio abarcan de AE a BC, mientras que las de L a AC muestran las distintas recetas pegadas (postits).</t>
  </si>
  <si>
    <t>parts</t>
  </si>
  <si>
    <t>The columns to display for the directory span from AE to BC, while columns L to AC show the various pasted recipes (postits).</t>
  </si>
  <si>
    <t>Les colonnes à afficher pour le répertoire s’étendent de AE à BC</t>
  </si>
  <si>
    <t>Pegue sus postits en estas columnas</t>
  </si>
  <si>
    <t>Collez vos Postits dans ces colonnes - Paste your postits into these columns</t>
  </si>
  <si>
    <t>You can hide these 18 columns. _ Puedes ocultar estas 18 columnas.</t>
  </si>
  <si>
    <t>Fiche fixe (préformatée) - Fixed (preformatted) sheet - Hoja fija (preformateada)</t>
  </si>
  <si>
    <t xml:space="preserve"> Vous pouvez Masquez ces 18 colonnes  </t>
  </si>
  <si>
    <t>faire court … 1 verbe = 1 action → keep it short … 1 verb = 1 action → ir al grano … 1 verbo = 1 acción</t>
  </si>
  <si>
    <t>EXEMPLE UN PEU PLUS LONG : → A SLIGHTLY LONGER EXAMPLE: → UN EJEMPLO UN POCO MÁS LARGO:</t>
  </si>
  <si>
    <t xml:space="preserve"> MATÉRIELS     Tools &amp; equipment    Utillaje y equipos</t>
  </si>
  <si>
    <t>Quelques verbes d'actions complémentaires       Some additional action verbs       Algunos verbos de acción adicionales</t>
  </si>
  <si>
    <t>Le vocabulaire professionnel en pâtisserie - Professional pastry vocabulary - El vocabulario profesional de pastelería</t>
  </si>
  <si>
    <t>VOCABULAIRE GENERAL PROFESSIONNEL    un verbe…une action             collez verbes et actions dans les PHASES DE PROGRESSION ⓬</t>
  </si>
  <si>
    <t xml:space="preserve"> Ces traductions ont été produites par une IA. Quelques imprécisions de vocabulaire professionnel peuvent apparaître. Merci de votre indulgence ; en cas de doute, référez-vous à la version originale.Merci</t>
  </si>
  <si>
    <t xml:space="preserve">PROFESSIONAL GENERAL VOCABULARY  one verb… one action  paste verbs and actions into the PROGRESSION PHASES ⓬     </t>
  </si>
  <si>
    <t>These translations were generated by an AI. Some inaccuracies in professional terminology may occur. Thank you for your understanding; in case of doubt, please refer to the original version. Thank you.</t>
  </si>
  <si>
    <t>Fin du document cellule &gt;End of the “cell” document &gt;Fin del documento “celda” &gt;</t>
  </si>
  <si>
    <t>Note pro</t>
  </si>
  <si>
    <t>Estas traducciones fueron generadas por una IA. Pueden presentarse algunas imprecisiones en la terminología profesional. Gracias por su comprensión; en caso de duda, por favor remítase a la versión original. Gracias.</t>
  </si>
  <si>
    <t>PHASES ESSENTIELLES DE PROGRESSION → ESSENTIAL PROCESS PHASES → FASES ESENCIALES DEL PROCESO</t>
  </si>
  <si>
    <t>assiette</t>
  </si>
  <si>
    <t>plate; dinner plate</t>
  </si>
  <si>
    <r>
      <t>plato</t>
    </r>
    <r>
      <rPr>
        <sz val="11"/>
        <color theme="1"/>
        <rFont val="Calibri"/>
        <family val="2"/>
        <scheme val="minor"/>
      </rPr>
      <t>; plato llano</t>
    </r>
  </si>
  <si>
    <t>Variantes utiles : assiette creuse = soup plate / bowl</t>
  </si>
  <si>
    <t>Useful variants: assiette creuse = soup plate / bowl</t>
  </si>
  <si>
    <t>Variantes útiles: assiette creuse = plato hondo / cuenco</t>
  </si>
  <si>
    <t>accomplir</t>
  </si>
  <si>
    <t>accomplish; carry out</t>
  </si>
  <si>
    <r>
      <t>realizar</t>
    </r>
    <r>
      <rPr>
        <sz val="11"/>
        <color theme="5" tint="-0.499984740745262"/>
        <rFont val="Calibri"/>
        <family val="2"/>
        <scheme val="minor"/>
      </rPr>
      <t xml:space="preserve">; </t>
    </r>
    <r>
      <rPr>
        <b/>
        <sz val="11"/>
        <color theme="5" tint="-0.499984740745262"/>
        <rFont val="Calibri"/>
        <family val="2"/>
        <scheme val="minor"/>
      </rPr>
      <t>llevar a cabo</t>
    </r>
    <r>
      <rPr>
        <sz val="11"/>
        <color theme="5" tint="-0.499984740745262"/>
        <rFont val="Calibri"/>
        <family val="2"/>
        <scheme val="minor"/>
      </rPr>
      <t>; cumplir</t>
    </r>
  </si>
  <si>
    <t>Exécuter une tâche/procédure jusqu’au bout.</t>
  </si>
  <si>
    <t>Carry out a task/procedure to completion.</t>
  </si>
  <si>
    <t>Realizar una tarea/procedimiento hasta el final.</t>
  </si>
  <si>
    <t>EPICERIE</t>
  </si>
  <si>
    <t>GROCERY (DRY GOODS)</t>
  </si>
  <si>
    <t>ABARROTES / DESPENSA (SECO)</t>
  </si>
  <si>
    <t>Adresse &gt;</t>
  </si>
  <si>
    <t>juliemyrtille</t>
  </si>
  <si>
    <t>acheter</t>
  </si>
  <si>
    <t>buy; purchase</t>
  </si>
  <si>
    <r>
      <t>comprar</t>
    </r>
    <r>
      <rPr>
        <sz val="11"/>
        <color theme="5" tint="-0.499984740745262"/>
        <rFont val="Calibri"/>
        <family val="2"/>
        <scheme val="minor"/>
      </rPr>
      <t>; adquirir</t>
    </r>
  </si>
  <si>
    <t>Approvisionnement, achats matières/emballages.</t>
  </si>
  <si>
    <t>Procurement: raw materials/packaging purchases.</t>
  </si>
  <si>
    <t>Aprovisionamiento: compras de materias/envases.</t>
  </si>
  <si>
    <t>LÉGUMES APPERTISES</t>
  </si>
  <si>
    <t>CANNED VEGETABLES</t>
  </si>
  <si>
    <t>VERDURAS EN CONSERVA</t>
  </si>
  <si>
    <t>appertisé = canned = en conserva ; catégorie légumes = categoría verduras</t>
  </si>
  <si>
    <t>Exemple pour un filet de sole Duglére → Example: Dugléré sole fillet → Ejemplo: filete de lenguado Dugléré</t>
  </si>
  <si>
    <t>Exemple pour une brandade de morue Bénédictine → Example: Bénédictine-style salt cod brandade → Ejemplo: brandada de bacalao a la benedictina</t>
  </si>
  <si>
    <t>bacs (GN)</t>
  </si>
  <si>
    <t>GN pans; bins; containers</t>
  </si>
  <si>
    <r>
      <t>cubetas GN</t>
    </r>
    <r>
      <rPr>
        <sz val="11"/>
        <color theme="1"/>
        <rFont val="Calibri"/>
        <family val="2"/>
        <scheme val="minor"/>
      </rPr>
      <t>; contenedores</t>
    </r>
  </si>
  <si>
    <t>Inox GN 1/1, 1/2, 1/3… avec couvercle/perforés; stockage, cuisson, cellule.</t>
  </si>
  <si>
    <t>Stainless GN 1/1, 1/2, 1/3… with lids/perforated; storage, cooking, blast-chill.</t>
  </si>
  <si>
    <t>Acero GN 1/1, 1/2, 1/3… con tapas/perforados; almacenamiento, cocción, abatidor.</t>
  </si>
  <si>
    <t>achever</t>
  </si>
  <si>
    <t>complete; finish</t>
  </si>
  <si>
    <r>
      <t>completar</t>
    </r>
    <r>
      <rPr>
        <sz val="11"/>
        <color theme="5" tint="-0.499984740745262"/>
        <rFont val="Calibri"/>
        <family val="2"/>
        <scheme val="minor"/>
      </rPr>
      <t>; terminar</t>
    </r>
  </si>
  <si>
    <t>Clore une étape/ordre de fabrication.</t>
  </si>
  <si>
    <t>Close a step/work order.</t>
  </si>
  <si>
    <t>Cerrar una etapa/orden de fabricación (OF).</t>
  </si>
  <si>
    <t>LÉGUMES FRAIS A CUIRE</t>
  </si>
  <si>
    <t>FRESH VEGETABLES TO COOK</t>
  </si>
  <si>
    <t>VERDURAS FRESCAS PARA COCINAR</t>
  </si>
  <si>
    <t>à cuire = to cook = para cocinar ; catégorie légumes = categoría verduras</t>
  </si>
  <si>
    <t>Habiller les soles</t>
  </si>
  <si>
    <t>Dress/prepare the soles</t>
  </si>
  <si>
    <t>Limpiar/preparar las sollas</t>
  </si>
  <si>
    <t>bain-marie</t>
  </si>
  <si>
    <t>bain-marie; water bath; hot well</t>
  </si>
  <si>
    <t>baño María</t>
  </si>
  <si>
    <t>Maintien/chauffe douce ou refroidi; double-boiler possible; HACCP: chaud ≥63 °C.</t>
  </si>
  <si>
    <t>Gentle holding/heating or cooling; double-boiler possible; HACCP: hot ≥63 °C.</t>
  </si>
  <si>
    <t>Mantenimiento/calor suave o frío; posible baño maría; APPCC: caliente ≥63 °C.</t>
  </si>
  <si>
    <t>activer</t>
  </si>
  <si>
    <t>activate; speed up; boost</t>
  </si>
  <si>
    <r>
      <t>activar</t>
    </r>
    <r>
      <rPr>
        <sz val="11"/>
        <color theme="5" tint="-0.499984740745262"/>
        <rFont val="Calibri"/>
        <family val="2"/>
        <scheme val="minor"/>
      </rPr>
      <t>; agilizar; acelerar</t>
    </r>
  </si>
  <si>
    <t>Accélérer un process (p. ex. cadence, flux).</t>
  </si>
  <si>
    <t>Speed up a process (rate/flow).</t>
  </si>
  <si>
    <t>Acelerar un proceso (cadencia/flujo).</t>
  </si>
  <si>
    <t>LÉGUMES SECS</t>
  </si>
  <si>
    <t>DRIED PULSES/LEGUMES</t>
  </si>
  <si>
    <t>LEGUMBRES SECAS</t>
  </si>
  <si>
    <t>catégorie légumes = categoría verduras</t>
  </si>
  <si>
    <t>Les dépouiller</t>
  </si>
  <si>
    <t>Skin them</t>
  </si>
  <si>
    <t>Desollar/quitar la piel</t>
  </si>
  <si>
    <t>Mise en place du poste de travail</t>
  </si>
  <si>
    <t>Workstation setup</t>
  </si>
  <si>
    <t>Puesta a punto del puesto de trabajo</t>
  </si>
  <si>
    <t>balance</t>
  </si>
  <si>
    <t>(weighing) scale; bench scale</t>
  </si>
  <si>
    <r>
      <t>balanza</t>
    </r>
    <r>
      <rPr>
        <sz val="11"/>
        <color theme="1"/>
        <rFont val="Calibri"/>
        <family val="2"/>
        <scheme val="minor"/>
      </rPr>
      <t xml:space="preserve">; </t>
    </r>
    <r>
      <rPr>
        <b/>
        <sz val="11"/>
        <color theme="1"/>
        <rFont val="Calibri"/>
        <family val="2"/>
        <scheme val="minor"/>
      </rPr>
      <t>báscula</t>
    </r>
  </si>
  <si>
    <t>Étalo/étalonnage, tare, précision (g/kg); pesée ingrédients/portions.</t>
  </si>
  <si>
    <t>Calibration, tare, accuracy (g/kg); weighing ingredients/portions.</t>
  </si>
  <si>
    <t>Calibración, tara, precisión (g/kg); pesado de ingredientes/porciones.</t>
  </si>
  <si>
    <t>afficher</t>
  </si>
  <si>
    <t>display; show</t>
  </si>
  <si>
    <r>
      <t>mostrar</t>
    </r>
    <r>
      <rPr>
        <sz val="11"/>
        <color theme="5" tint="-0.499984740745262"/>
        <rFont val="Calibri"/>
        <family val="2"/>
        <scheme val="minor"/>
      </rPr>
      <t>; exhibir</t>
    </r>
  </si>
  <si>
    <t>Affichage écran/panneau/tableau de bord.</t>
  </si>
  <si>
    <t>Display on screen/board/dashboard.</t>
  </si>
  <si>
    <t>Mostrar en pantalla/panel/cuadro de mando.</t>
  </si>
  <si>
    <t>LÉGUMES SOUS VIDE A CUIRE</t>
  </si>
  <si>
    <t>VACUUM-PACKED VEGETABLES TO COOK</t>
  </si>
  <si>
    <t>VERDURAS ENVASADAS AL VACÍO PARA COCINAR</t>
  </si>
  <si>
    <t>sous vide = vacuum-packed = envasado al vacío ; à cuire = to cook = para cocinar ; catégorie légumes = categoría verduras</t>
  </si>
  <si>
    <r>
      <t>Abaisse</t>
    </r>
    <r>
      <rPr>
        <sz val="11"/>
        <color theme="1"/>
        <rFont val="Calibri"/>
        <family val="2"/>
        <scheme val="minor"/>
      </rPr>
      <t xml:space="preserve"> : morceau de pâte étalé au rouleau à une épaisseur voulue.</t>
    </r>
  </si>
  <si>
    <t>Rolled-out sheet of dough to a set thickness.</t>
  </si>
  <si>
    <r>
      <t>Lámina de masa estirada</t>
    </r>
    <r>
      <rPr>
        <sz val="11"/>
        <color theme="1"/>
        <rFont val="Calibri"/>
        <family val="2"/>
        <scheme val="minor"/>
      </rPr>
      <t xml:space="preserve"> a un grosor definido.</t>
    </r>
  </si>
  <si>
    <t>Abaisser</t>
  </si>
  <si>
    <t>roll out (dough)</t>
  </si>
  <si>
    <t>estirar/la masa</t>
  </si>
  <si>
    <t>Étaler une pâte au rouleau à une épaisseur donnée.</t>
  </si>
  <si>
    <t>Roll out dough with a rolling pin to a specified thickness.</t>
  </si>
  <si>
    <t>Estirar la masa con rodillo hasta un grosor especificado.</t>
  </si>
  <si>
    <t>Les mettre en filet</t>
  </si>
  <si>
    <t>Fillet them</t>
  </si>
  <si>
    <t>Filetearlas</t>
  </si>
  <si>
    <t>Set up the station</t>
  </si>
  <si>
    <t>Montar el puesto</t>
  </si>
  <si>
    <t>barquettes</t>
  </si>
  <si>
    <t>food trays; containers</t>
  </si>
  <si>
    <r>
      <t>barquetas</t>
    </r>
    <r>
      <rPr>
        <sz val="11"/>
        <color theme="1"/>
        <rFont val="Calibri"/>
        <family val="2"/>
        <scheme val="minor"/>
      </rPr>
      <t>; envases</t>
    </r>
  </si>
  <si>
    <t>Operculables, micro-ondables; mentionner volume, matériau (PP, PET, alu).</t>
  </si>
  <si>
    <t>Sealable, microwave-safe; state volume, material (PP, PET, alu).</t>
  </si>
  <si>
    <t>Termosellables, aptas microondas; indicar volumen y material (PP, PET, alu).</t>
  </si>
  <si>
    <t>affûter</t>
  </si>
  <si>
    <t>sharpen</t>
  </si>
  <si>
    <t>afilar</t>
  </si>
  <si>
    <t>Couteaux/lames/outillage.</t>
  </si>
  <si>
    <t>Sharpen/maintain knives/blades/tools.</t>
  </si>
  <si>
    <t>Cuchillos/cuchillas/herramental.</t>
  </si>
  <si>
    <t>LÉGUMES SOUS VIDE CUITS</t>
  </si>
  <si>
    <t>VACUUM-PACKED COOKED VEGETABLES</t>
  </si>
  <si>
    <t>VERDURAS COCIDAS ENVASADAS AL VACÍO</t>
  </si>
  <si>
    <t>sous vide = vacuum-packed = envasado al vacío ; catégorie légumes = categoría verduras</t>
  </si>
  <si>
    <r>
      <t>Abaisser</t>
    </r>
    <r>
      <rPr>
        <sz val="11"/>
        <color theme="1"/>
        <rFont val="Calibri"/>
        <family val="2"/>
        <scheme val="minor"/>
      </rPr>
      <t xml:space="preserve"> : étaler une pâte au rouleau à une épaisseur voulue.</t>
    </r>
  </si>
  <si>
    <r>
      <t>Roll out</t>
    </r>
    <r>
      <rPr>
        <sz val="11"/>
        <color theme="1"/>
        <rFont val="Calibri"/>
        <family val="2"/>
        <scheme val="minor"/>
      </rPr>
      <t xml:space="preserve"> dough to a set thickness.</t>
    </r>
  </si>
  <si>
    <r>
      <t>Estirar</t>
    </r>
    <r>
      <rPr>
        <sz val="11"/>
        <color theme="1"/>
        <rFont val="Calibri"/>
        <family val="2"/>
        <scheme val="minor"/>
      </rPr>
      <t xml:space="preserve"> la masa a un grosor deseado.</t>
    </r>
  </si>
  <si>
    <t>Abaisser la temp. à cœur</t>
  </si>
  <si>
    <t>bring down the core/internal temperature</t>
  </si>
  <si>
    <r>
      <t xml:space="preserve">bajar la temperatura en el </t>
    </r>
    <r>
      <rPr>
        <b/>
        <sz val="11"/>
        <color theme="1"/>
        <rFont val="Calibri"/>
        <family val="2"/>
        <scheme val="minor"/>
      </rPr>
      <t>centro</t>
    </r>
    <r>
      <rPr>
        <sz val="11"/>
        <color theme="1"/>
        <rFont val="Calibri"/>
        <family val="2"/>
        <scheme val="minor"/>
      </rPr>
      <t xml:space="preserve"> del producto</t>
    </r>
  </si>
  <si>
    <t>Terme HACCP ; souvent après cuisson/refroidissement rapide.</t>
  </si>
  <si>
    <t>HACCP term; often after cooking/rapid chilling.</t>
  </si>
  <si>
    <t>Término APPCC; a menudo tras cocción/enfriamiento rápido.</t>
  </si>
  <si>
    <t>Dégorger le tout 1/2 heure à l’eau fraîche</t>
  </si>
  <si>
    <t>Soak everything in cold water for 30 min</t>
  </si>
  <si>
    <t>Desangrar/poner en remojo en agua fría 30 min</t>
  </si>
  <si>
    <t>vérifier les DLC</t>
  </si>
  <si>
    <t>Check use-by dates</t>
  </si>
  <si>
    <t>Verificar fechas de caducidad</t>
  </si>
  <si>
    <t>bascule (industrielle)</t>
  </si>
  <si>
    <t>weighbridge; platform scale</t>
  </si>
  <si>
    <r>
      <t>báscula puente</t>
    </r>
    <r>
      <rPr>
        <sz val="11"/>
        <color theme="1"/>
        <rFont val="Calibri"/>
        <family val="2"/>
        <scheme val="minor"/>
      </rPr>
      <t xml:space="preserve">; </t>
    </r>
    <r>
      <rPr>
        <b/>
        <sz val="11"/>
        <color theme="1"/>
        <rFont val="Calibri"/>
        <family val="2"/>
        <scheme val="minor"/>
      </rPr>
      <t>báscula de plataforma</t>
    </r>
  </si>
  <si>
    <t>Palettes/chariots/tonnages; accès rampe, imprimante tickets, traçabilité.</t>
  </si>
  <si>
    <t>Pallets/carts/tonnage; ramp access, ticket printer, traceability.</t>
  </si>
  <si>
    <t>Palés/carros/tonelaje; rampa, impresora de tickets, trazabilidad.</t>
  </si>
  <si>
    <t>agrandir</t>
  </si>
  <si>
    <t>enlarge; expand</t>
  </si>
  <si>
    <r>
      <t>ampliar</t>
    </r>
    <r>
      <rPr>
        <sz val="11"/>
        <color theme="5" tint="-0.499984740745262"/>
        <rFont val="Calibri"/>
        <family val="2"/>
        <scheme val="minor"/>
      </rPr>
      <t>; agrandar</t>
    </r>
  </si>
  <si>
    <t>Augmenter capacité/surface/format.</t>
  </si>
  <si>
    <t>Increase capacity/area/format.</t>
  </si>
  <si>
    <t>Aumentar capacidad/superficie/formato.</t>
  </si>
  <si>
    <t>LÉGUMES SURGELÉS A CUIRE</t>
  </si>
  <si>
    <t>FROZEN VEGETABLES TO COOK</t>
  </si>
  <si>
    <t>VERDURAS CONGELADAS PARA COCINAR</t>
  </si>
  <si>
    <r>
      <t>Abricoter :</t>
    </r>
    <r>
      <rPr>
        <sz val="11"/>
        <color theme="1"/>
        <rFont val="Calibri"/>
        <family val="2"/>
        <scheme val="minor"/>
      </rPr>
      <t xml:space="preserve"> étendre une confiture d’abricot au pinceau sur un entremets, une tarte ou une préparation pour la rendre brillante et la protéger en surface (limiter dessèchement et brunissement enzymatique).</t>
    </r>
  </si>
  <si>
    <t>Apricot-glaze: brush apricot jam onto an entremets, tart, or preparation to add shine and protect the surface (limit drying and enzymatic browning).</t>
  </si>
  <si>
    <t>Abrillantar con albaricoque: pincelar mermelada de albaricoque sobre un postre, tarta o preparación para darle brillo y proteger la superficie (reducir el secado y el pardeamiento enzimático).</t>
  </si>
  <si>
    <t>Abricoter</t>
  </si>
  <si>
    <t>glaze with apricot (nappage)</t>
  </si>
  <si>
    <r>
      <t>abrillantar</t>
    </r>
    <r>
      <rPr>
        <sz val="11"/>
        <color theme="1"/>
        <rFont val="Calibri"/>
        <family val="2"/>
        <scheme val="minor"/>
      </rPr>
      <t>/napar con mermelada de albaricoque</t>
    </r>
  </si>
  <si>
    <t>En pâtisserie ; « abricotar » se voit, mais « abrillantar/napar » est plus standard.</t>
  </si>
  <si>
    <t>In pastry: “apricot glaze” is used, but “glaze/nap” is more standard.</t>
  </si>
  <si>
    <t>En pastelería: se usa “abrillantar con albaricoque”, pero “abrillantar/napar” es más estándar.</t>
  </si>
  <si>
    <t>Hacher finement oignons et échalotes</t>
  </si>
  <si>
    <t>Finely chop onions and shallots</t>
  </si>
  <si>
    <t>Picar finamente cebolla y chalota</t>
  </si>
  <si>
    <t>peser les denrées</t>
  </si>
  <si>
    <t>Weigh ingredients</t>
  </si>
  <si>
    <t>Pesar los géneros</t>
  </si>
  <si>
    <t>ajuster</t>
  </si>
  <si>
    <t>adjust; fine-tune</t>
  </si>
  <si>
    <r>
      <t>ajustar</t>
    </r>
    <r>
      <rPr>
        <sz val="11"/>
        <color theme="5" tint="-0.499984740745262"/>
        <rFont val="Calibri"/>
        <family val="2"/>
        <scheme val="minor"/>
      </rPr>
      <t>; afinar</t>
    </r>
  </si>
  <si>
    <t>Petits réglages (assais., poids, température).</t>
  </si>
  <si>
    <t>Fine-tune (seasoning, weight, temperature).</t>
  </si>
  <si>
    <t>Ajustes finos (sazonado, peso, temperatura).</t>
  </si>
  <si>
    <t>LÉGUMES SURGELÉS CUITS</t>
  </si>
  <si>
    <t>FROZEN COOKED VEGETABLES</t>
  </si>
  <si>
    <t>VERDURAS CONGELADAS COCIDAS</t>
  </si>
  <si>
    <r>
      <t>Accoler</t>
    </r>
    <r>
      <rPr>
        <sz val="11"/>
        <color theme="1"/>
        <rFont val="Calibri"/>
        <family val="2"/>
        <scheme val="minor"/>
      </rPr>
      <t xml:space="preserve"> : réunir/assembler éléments (gâteau, pièces).</t>
    </r>
  </si>
  <si>
    <r>
      <t>Join/assemble</t>
    </r>
    <r>
      <rPr>
        <sz val="11"/>
        <color theme="1"/>
        <rFont val="Calibri"/>
        <family val="2"/>
        <scheme val="minor"/>
      </rPr>
      <t xml:space="preserve"> components (cake, pieces).</t>
    </r>
  </si>
  <si>
    <r>
      <t>Unir/ensamblar</t>
    </r>
    <r>
      <rPr>
        <sz val="11"/>
        <color theme="1"/>
        <rFont val="Calibri"/>
        <family val="2"/>
        <scheme val="minor"/>
      </rPr>
      <t xml:space="preserve"> elementos (pastel, piezas).</t>
    </r>
  </si>
  <si>
    <t>Accompagner</t>
  </si>
  <si>
    <t>serve with; garnish with</t>
  </si>
  <si>
    <t>acompañar; guarnecer con</t>
  </si>
  <si>
    <t>Pour une garniture : « serve with a side of… » / « con guarnición de… ».</t>
  </si>
  <si>
    <t>For garnish: “serve with a side of…”.</t>
  </si>
  <si>
    <t>Para guarnición: “con guarnición de…”.</t>
  </si>
  <si>
    <t>Monder, épépiner, concasser les tomates</t>
  </si>
  <si>
    <t>Blanch, seed, and chop the tomatoes</t>
  </si>
  <si>
    <t>Escaldar, quitar semillas y concasar los tomates</t>
  </si>
  <si>
    <t>sélectionner le matériel</t>
  </si>
  <si>
    <t>Select equipment</t>
  </si>
  <si>
    <t>Seleccionar el equipo</t>
  </si>
  <si>
    <t>camion</t>
  </si>
  <si>
    <t>truck; lorry (UK)</t>
  </si>
  <si>
    <t>camión</t>
  </si>
  <si>
    <t>Transport amont/aval; préciser type (frigo, hayon, caisse sèche).</t>
  </si>
  <si>
    <t>Upstream/downstream transport; specify type (reefer, tail-lift, dry van).</t>
  </si>
  <si>
    <t>Transporte de entrada/salida; tipo (frigorífico, con plataforma, caja seca).</t>
  </si>
  <si>
    <t>aligner</t>
  </si>
  <si>
    <t>align; bring into line</t>
  </si>
  <si>
    <t>alinear</t>
  </si>
  <si>
    <t>Harmoniser pratiques/mesures/objectifs.</t>
  </si>
  <si>
    <t>Align/standardize practices/measures/goals.</t>
  </si>
  <si>
    <t>Alinear/estandarizar prácticas/medidas/objetivos.</t>
  </si>
  <si>
    <t>PRODUITS LAITIERS</t>
  </si>
  <si>
    <t>DAIRY PRODUCTS</t>
  </si>
  <si>
    <t>PRODUCTOS LÁCTEOS</t>
  </si>
  <si>
    <t>catégorie produits laitiers = categoría productos lácteos</t>
  </si>
  <si>
    <r>
      <t>Appareil</t>
    </r>
    <r>
      <rPr>
        <sz val="11"/>
        <color theme="1"/>
        <rFont val="Calibri"/>
        <family val="2"/>
        <scheme val="minor"/>
      </rPr>
      <t xml:space="preserve"> : mélange de base pour une préparation.</t>
    </r>
  </si>
  <si>
    <r>
      <t>Batter/mixture</t>
    </r>
    <r>
      <rPr>
        <sz val="11"/>
        <color theme="1"/>
        <rFont val="Calibri"/>
        <family val="2"/>
        <scheme val="minor"/>
      </rPr>
      <t xml:space="preserve"> (base mix for a preparation).</t>
    </r>
  </si>
  <si>
    <r>
      <t>Aparato/mezcla base</t>
    </r>
    <r>
      <rPr>
        <sz val="11"/>
        <color theme="1"/>
        <rFont val="Calibri"/>
        <family val="2"/>
        <scheme val="minor"/>
      </rPr>
      <t xml:space="preserve"> para una preparación.</t>
    </r>
  </si>
  <si>
    <t>acheminement vers operculage</t>
  </si>
  <si>
    <t>transfer to the sealing station</t>
  </si>
  <si>
    <r>
      <t xml:space="preserve">traslado hacia el </t>
    </r>
    <r>
      <rPr>
        <b/>
        <sz val="11"/>
        <color theme="1"/>
        <rFont val="Calibri"/>
        <family val="2"/>
        <scheme val="minor"/>
      </rPr>
      <t>termosellado</t>
    </r>
  </si>
  <si>
    <t>Flux de production ; « operculage » = scellage par film.</t>
  </si>
  <si>
    <t>Production flow; “lidding/sealing” = heat-sealing with film.</t>
  </si>
  <si>
    <t>Flujo de producción; “termosellado” = sellado con film.</t>
  </si>
  <si>
    <t>Concasser le persil</t>
  </si>
  <si>
    <t>Chop the parsley</t>
  </si>
  <si>
    <t>Picar el perejil</t>
  </si>
  <si>
    <t>désinfecter le matériel et le poste de travail suivant la procédure</t>
  </si>
  <si>
    <t>Disinfect equipment and workstation per SOP</t>
  </si>
  <si>
    <t>Desinfectar equipo y puesto según POE</t>
  </si>
  <si>
    <t>cellule (de refroidissement/surgélation)</t>
  </si>
  <si>
    <t>blast chiller / blast freezer</t>
  </si>
  <si>
    <t>abatidor de temperatura / de congelación</t>
  </si>
  <si>
    <t>Cibles HACCP (≤ +9 °C au cœur/temps; ≤ −18 °C au cœur en surgélation).</t>
  </si>
  <si>
    <t>HACCP targets (core ≤ +9 °C/time; core ≤ −18 °C for freezing).</t>
  </si>
  <si>
    <t>Objetivos APPCC (centro ≤ +9 °C/tiempo; centro ≤ −18 °C en congelación).</t>
  </si>
  <si>
    <t>allouer</t>
  </si>
  <si>
    <t>allocate; assign</t>
  </si>
  <si>
    <r>
      <t>asignar</t>
    </r>
    <r>
      <rPr>
        <sz val="11"/>
        <color theme="5" tint="-0.499984740745262"/>
        <rFont val="Calibri"/>
        <family val="2"/>
        <scheme val="minor"/>
      </rPr>
      <t xml:space="preserve">; </t>
    </r>
    <r>
      <rPr>
        <b/>
        <sz val="11"/>
        <color theme="5" tint="-0.499984740745262"/>
        <rFont val="Calibri"/>
        <family val="2"/>
        <scheme val="minor"/>
      </rPr>
      <t>destinar</t>
    </r>
  </si>
  <si>
    <t>Ressources (temps, budget, personnel).</t>
  </si>
  <si>
    <t>Allocate resources (time, budget, staff).</t>
  </si>
  <si>
    <t>Asignar recursos (tiempo, presupuesto, personal).</t>
  </si>
  <si>
    <t>VIANDE FRAÎCHE CUITE SOUS VIDE</t>
  </si>
  <si>
    <t>FRESH MEAT, COOKED, VACUUM-PACKED</t>
  </si>
  <si>
    <t>CARNE FRESCA COCIDA AL VACÍO</t>
  </si>
  <si>
    <t>sous vide = vacuum-packed = envasado al vacío ; cuit(e) = cooked = cocido/a ; catégorie viandes = categoría carnes</t>
  </si>
  <si>
    <r>
      <t>Apprêt</t>
    </r>
    <r>
      <rPr>
        <sz val="11"/>
        <color theme="1"/>
        <rFont val="Calibri"/>
        <family val="2"/>
        <scheme val="minor"/>
      </rPr>
      <t xml:space="preserve"> : pousse finale d’une pâte levée avant cuisson.</t>
    </r>
  </si>
  <si>
    <r>
      <t>Final proof</t>
    </r>
    <r>
      <rPr>
        <sz val="11"/>
        <color theme="1"/>
        <rFont val="Calibri"/>
        <family val="2"/>
        <scheme val="minor"/>
      </rPr>
      <t xml:space="preserve"> of yeasted dough before baking.</t>
    </r>
  </si>
  <si>
    <r>
      <t>Leudado final</t>
    </r>
    <r>
      <rPr>
        <sz val="11"/>
        <color theme="1"/>
        <rFont val="Calibri"/>
        <family val="2"/>
        <scheme val="minor"/>
      </rPr>
      <t xml:space="preserve"> de la masa antes del horneado.</t>
    </r>
  </si>
  <si>
    <t>Acheminer</t>
  </si>
  <si>
    <t>route; dispatch; transfer</t>
  </si>
  <si>
    <t>encaminar; trasladar</t>
  </si>
  <si>
    <t>Mouvement produit/logistique interne.</t>
  </si>
  <si>
    <t>Product movement/internal logistics.</t>
  </si>
  <si>
    <t>Movimiento de producto/logística interna.</t>
  </si>
  <si>
    <t>Pocher les filets pliés à très court mouillement, sur toute cette garniture, avec un peu de vin blanc</t>
  </si>
  <si>
    <t>Poach the folded fillets with a very small amount of liquid over the garnish, with a splash of white wine</t>
  </si>
  <si>
    <t>Pochar los filetes doblados con muy poco líquido sobre la guarnición, con un poco de vino blanco</t>
  </si>
  <si>
    <t>chariots</t>
  </si>
  <si>
    <t>trolleys; carts; rack trolleys</t>
  </si>
  <si>
    <r>
      <t>carros</t>
    </r>
    <r>
      <rPr>
        <sz val="11"/>
        <color theme="1"/>
        <rFont val="Calibri"/>
        <family val="2"/>
        <scheme val="minor"/>
      </rPr>
      <t xml:space="preserve">; </t>
    </r>
    <r>
      <rPr>
        <b/>
        <sz val="11"/>
        <color theme="1"/>
        <rFont val="Calibri"/>
        <family val="2"/>
        <scheme val="minor"/>
      </rPr>
      <t>carros porta-bandejas</t>
    </r>
  </si>
  <si>
    <t>Pour plaques GN/600×400, paniers, bacs; freins, butées, numérotation.</t>
  </si>
  <si>
    <t>For GN/600×400 trays, baskets, pans; brakes, stops, numbering.</t>
  </si>
  <si>
    <t>Para bandejas GN/600×400, cestas, cubetas; frenos, topes, numeración.</t>
  </si>
  <si>
    <t>allumer</t>
  </si>
  <si>
    <t>turn on; switch on</t>
  </si>
  <si>
    <r>
      <t>encender</t>
    </r>
    <r>
      <rPr>
        <sz val="11"/>
        <color theme="5" tint="-0.499984740745262"/>
        <rFont val="Calibri"/>
        <family val="2"/>
        <scheme val="minor"/>
      </rPr>
      <t>; prender</t>
    </r>
  </si>
  <si>
    <t>Mise sous tension d’un appareil/ligne.</t>
  </si>
  <si>
    <t>Power on/start a device/line.</t>
  </si>
  <si>
    <t>Poner en marcha/energizar un equipo/línea.</t>
  </si>
  <si>
    <t>VIANDE FRAÎCHE SOUS VIDE CRUE A COUPER</t>
  </si>
  <si>
    <t>FRESH MEAT, VACUUM-PACKED, RAW — TO CUT</t>
  </si>
  <si>
    <t>CARNE FRESCA ENVASADA AL VACÍO, CRUDA — PARA CORTAR</t>
  </si>
  <si>
    <t>sous vide = vacuum-packed = envasado al vacío ; cru(e) = raw = crudo/a ; à couper = to cut = para cortar ; catégorie viandes = categoría carnes</t>
  </si>
  <si>
    <r>
      <t>Aromatiser</t>
    </r>
    <r>
      <rPr>
        <sz val="11"/>
        <color theme="1"/>
        <rFont val="Calibri"/>
        <family val="2"/>
        <scheme val="minor"/>
      </rPr>
      <t xml:space="preserve"> : ajouter arôme/aromates.</t>
    </r>
  </si>
  <si>
    <r>
      <t>Flavor/aromatize</t>
    </r>
    <r>
      <rPr>
        <sz val="11"/>
        <color theme="1"/>
        <rFont val="Calibri"/>
        <family val="2"/>
        <scheme val="minor"/>
      </rPr>
      <t xml:space="preserve"> a preparation.</t>
    </r>
  </si>
  <si>
    <r>
      <t>Aromatizar</t>
    </r>
    <r>
      <rPr>
        <sz val="11"/>
        <color theme="1"/>
        <rFont val="Calibri"/>
        <family val="2"/>
        <scheme val="minor"/>
      </rPr>
      <t xml:space="preserve"> una preparación.</t>
    </r>
  </si>
  <si>
    <t>Additionner</t>
  </si>
  <si>
    <t>add up; sum</t>
  </si>
  <si>
    <t>sumar</t>
  </si>
  <si>
    <t>Plutôt pour chiffres/quantités, pas culinaire « ajouter ».</t>
  </si>
  <si>
    <t>Use for numbers/quantities, not the culinary “add”.</t>
  </si>
  <si>
    <t>Usar para números/cantidades, no para “añadir” culinario.</t>
  </si>
  <si>
    <t>Cuire 4 à 6 min</t>
  </si>
  <si>
    <t>Cook 4–6 min</t>
  </si>
  <si>
    <t>Cocinar 4–6 min</t>
  </si>
  <si>
    <t>Préparations préliminaires</t>
  </si>
  <si>
    <t>Preliminary preparations</t>
  </si>
  <si>
    <t>Preparaciones preliminares</t>
  </si>
  <si>
    <t>chariots isothermes</t>
  </si>
  <si>
    <t>insulated food trolleys; hot/cold carts</t>
  </si>
  <si>
    <t>carros isotermos</t>
  </si>
  <si>
    <t>Logistique chaud/froid (self, catering); indiquer plages T° et autonomie.</t>
  </si>
  <si>
    <t>Hot/cold logistics (self, catering); indicate temp ranges &amp; autonomy.</t>
  </si>
  <si>
    <t>Logística caliente/fría (self, catering); indicar rangos de T° y autonomía.</t>
  </si>
  <si>
    <t>aménager</t>
  </si>
  <si>
    <t>arrange; set up; fit out</t>
  </si>
  <si>
    <r>
      <t>acondicionar</t>
    </r>
    <r>
      <rPr>
        <sz val="11"/>
        <color theme="5" tint="-0.499984740745262"/>
        <rFont val="Calibri"/>
        <family val="2"/>
        <scheme val="minor"/>
      </rPr>
      <t>; organizar; habilitar</t>
    </r>
  </si>
  <si>
    <t>Mettre en place un poste/une zone (layout, flux).</t>
  </si>
  <si>
    <t>Set up a station/area (layout/flow).</t>
  </si>
  <si>
    <t>Implantar un puesto/zona (layout/flujo).</t>
  </si>
  <si>
    <t>VIANDE FRAÎCHE SOUS VIDE CRUE A CUIRE A COUPER+APPERTISÉ</t>
  </si>
  <si>
    <t>FRESH MEAT, VACUUM-PACKED, RAW — TO COOK, TO CUT + CANNED</t>
  </si>
  <si>
    <t>CARNE FRESCA ENVASADA AL VACÍO, CRUDA — PARA COCINAR, PARA CORTAR + EN CONSERVA</t>
  </si>
  <si>
    <t>sous vide = vacuum-packed = envasado al vacío ; appertisé = canned = en conserva ; cru(e) = raw = crudo/a ; à cuire = to cook = para cocinar ; à couper = to cut = para cortar ; catégorie viandes = categoría carnes</t>
  </si>
  <si>
    <t>Adjoindre</t>
  </si>
  <si>
    <t>add; attach; append; join</t>
  </si>
  <si>
    <t>adjuntar; incorporar</t>
  </si>
  <si>
    <t>Selon contexte : document, ingrédient, pièce.</t>
  </si>
  <si>
    <t>Depending on context: document, ingredient, part.</t>
  </si>
  <si>
    <t>Según el contexto: documento, ingrediente, pieza.</t>
  </si>
  <si>
    <t>Débarrasser les filets sur plat beurré</t>
  </si>
  <si>
    <t>Transfer fillets to a buttered platter</t>
  </si>
  <si>
    <t>Retirar los filetes a una fuente enmantequillada</t>
  </si>
  <si>
    <t>La veille, décongeler les filets de morue suivant la procédure</t>
  </si>
  <si>
    <t>Thaw cod fillets per SOP (day before)</t>
  </si>
  <si>
    <t>Descongelar filetes de bacalao según POE (víspera)</t>
  </si>
  <si>
    <t>couvercle barquette</t>
  </si>
  <si>
    <t>tray lid (snap-on)</t>
  </si>
  <si>
    <t>tapa para barqueta</t>
  </si>
  <si>
    <t>À distinguer du film d’operculage (lidding film / film termosellado).</t>
  </si>
  <si>
    <t>Not to be confused with lidding film.</t>
  </si>
  <si>
    <t>No confundir con film termosellado.</t>
  </si>
  <si>
    <t>analyser</t>
  </si>
  <si>
    <t>analyze; test</t>
  </si>
  <si>
    <r>
      <t>analizar</t>
    </r>
    <r>
      <rPr>
        <sz val="11"/>
        <color theme="5" tint="-0.499984740745262"/>
        <rFont val="Calibri"/>
        <family val="2"/>
        <scheme val="minor"/>
      </rPr>
      <t>; evaluar</t>
    </r>
  </si>
  <si>
    <t>Contrôles (physico-chimiques, sensoriels, coûts).</t>
  </si>
  <si>
    <t>Run checks (physico-chemical, sensory, cost).</t>
  </si>
  <si>
    <t>Controles (fisicoquímicos, sensoriales, costes).</t>
  </si>
  <si>
    <r>
      <t>Beurrer</t>
    </r>
    <r>
      <rPr>
        <sz val="11"/>
        <color theme="1"/>
        <rFont val="Calibri"/>
        <family val="2"/>
        <scheme val="minor"/>
      </rPr>
      <t xml:space="preserve"> : 1) ajouter du beurre à une sauce;</t>
    </r>
  </si>
  <si>
    <r>
      <t>Butter</t>
    </r>
    <r>
      <rPr>
        <sz val="11"/>
        <color theme="1"/>
        <rFont val="Calibri"/>
        <family val="2"/>
        <scheme val="minor"/>
      </rPr>
      <t xml:space="preserve">: 1) enrich with butter; </t>
    </r>
  </si>
  <si>
    <r>
      <t>Mantequillar</t>
    </r>
    <r>
      <rPr>
        <sz val="11"/>
        <color theme="1"/>
        <rFont val="Calibri"/>
        <family val="2"/>
        <scheme val="minor"/>
      </rPr>
      <t xml:space="preserve">: 1) enriquecer con mantequilla; </t>
    </r>
  </si>
  <si>
    <t>Adjoindre (crème)</t>
  </si>
  <si>
    <t>Add (cream)</t>
  </si>
  <si>
    <t>Añadir (nata)</t>
  </si>
  <si>
    <t>Ajouter la crème hors du feu pour éviter de trancher.</t>
  </si>
  <si>
    <t>Add cream off heat to prevent splitting.</t>
  </si>
  <si>
    <t>Añadir la nata fuera del fuego para evitar corte.</t>
  </si>
  <si>
    <t>Les tenir au chaud</t>
  </si>
  <si>
    <t>Keep them warm</t>
  </si>
  <si>
    <t>Mantenerlos calientes</t>
  </si>
  <si>
    <t>Éventuellement, dessaler par trempage dans un grand volume d’eau</t>
  </si>
  <si>
    <t>If needed, desalinate by soaking in plenty of water</t>
  </si>
  <si>
    <t>Si procede, desalar en remojo con abundante agua</t>
  </si>
  <si>
    <t>couvercle inox (GN)</t>
  </si>
  <si>
    <t>stainless (GN) lid</t>
  </si>
  <si>
    <t>tapa GN de acero inoxidable</t>
  </si>
  <si>
    <t>Plein/perforé/avec poignée; format GN 1/1, 1/2, 1/3, etc.</t>
  </si>
  <si>
    <t>Solid/perforated/with handle; GN 1/1, 1/2, 1/3, etc.</t>
  </si>
  <si>
    <t>Entera/perforada/con asa; GN 1/1, 1/2, 1/3, etc.</t>
  </si>
  <si>
    <t>annuler</t>
  </si>
  <si>
    <t>cancel; void</t>
  </si>
  <si>
    <r>
      <t>cancelar</t>
    </r>
    <r>
      <rPr>
        <sz val="11"/>
        <color theme="5" tint="-0.499984740745262"/>
        <rFont val="Calibri"/>
        <family val="2"/>
        <scheme val="minor"/>
      </rPr>
      <t>; anular</t>
    </r>
  </si>
  <si>
    <t>Commande, OF, réservation, opération.</t>
  </si>
  <si>
    <t>Order, work order, booking, operation.</t>
  </si>
  <si>
    <t>Pedido, OF, reserva, operación.</t>
  </si>
  <si>
    <t>VIANDE FRAÎCHE SOUS VIDE CUITE A COUPER</t>
  </si>
  <si>
    <t>FRESH MEAT, VACUUM-PACKED, COOKED — TO SLICE/CUT</t>
  </si>
  <si>
    <t>CARNE FRESCA ENVASADA AL VACÍO, COCIDA — PARA CORTAR</t>
  </si>
  <si>
    <t>sous vide = vacuum-packed = envasado al vacío ; cuit(e) = cooked = cocido/a ; à couper = to cut = para cortar ; catégorie viandes = categoría carnes</t>
  </si>
  <si>
    <t xml:space="preserve"> 2) graisser un moule;</t>
  </si>
  <si>
    <t xml:space="preserve">2) grease a mold; </t>
  </si>
  <si>
    <t xml:space="preserve">2) engrasar un molde; </t>
  </si>
  <si>
    <t>affiner</t>
  </si>
  <si>
    <t>refine; fine-tune</t>
  </si>
  <si>
    <r>
      <t>afinar</t>
    </r>
    <r>
      <rPr>
        <sz val="11"/>
        <color theme="1"/>
        <rFont val="Calibri"/>
        <family val="2"/>
        <scheme val="minor"/>
      </rPr>
      <t>; perfeccionar</t>
    </r>
  </si>
  <si>
    <t>Ajuster un réglage/recette/procédé.</t>
  </si>
  <si>
    <t>Adjust a setting/recipe/process.</t>
  </si>
  <si>
    <t>Ajustar un parámetro/receta/proceso.</t>
  </si>
  <si>
    <t>Réduire la garniture presque à sec</t>
  </si>
  <si>
    <t>Reduce the garnish almost dry</t>
  </si>
  <si>
    <t>Reducir la guarnición casi a seco</t>
  </si>
  <si>
    <t>Plaquer les filets sur 5 bacs GN 1/1 H 25 perforés</t>
  </si>
  <si>
    <t>Lay fillets on 5 GN 1/1 H25 perforated pans</t>
  </si>
  <si>
    <t>Disponer filetes en 5 cubetas GN 1/1 H25 perforadas</t>
  </si>
  <si>
    <t>couvercle polyc. (GN)</t>
  </si>
  <si>
    <t>polycarbonate (GN) lid</t>
  </si>
  <si>
    <t>tapa GN de policarbonato</t>
  </si>
  <si>
    <t>Transparent, compatible froid/cellule; vérifier T°/lave-vaisselle.</t>
  </si>
  <si>
    <t>Transparent, cold/blast-chill safe; check temp/dishwasher.</t>
  </si>
  <si>
    <t>Transparente, apta para frío/abatidor; comprobar T°/lavavajillas.</t>
  </si>
  <si>
    <t>anticiper</t>
  </si>
  <si>
    <t>anticipate; plan ahead</t>
  </si>
  <si>
    <r>
      <t>anticipar</t>
    </r>
    <r>
      <rPr>
        <sz val="11"/>
        <color theme="5" tint="-0.499984740745262"/>
        <rFont val="Calibri"/>
        <family val="2"/>
        <scheme val="minor"/>
      </rPr>
      <t>; prever</t>
    </r>
  </si>
  <si>
    <t>Prévoir besoin/risque et agir en amont.</t>
  </si>
  <si>
    <t>Anticipate needs/risks and act upstream.</t>
  </si>
  <si>
    <t>Prever necesidades/riesgos y actuar con antelación.</t>
  </si>
  <si>
    <t xml:space="preserve"> 3) incorporer le beurre pour le tourage.</t>
  </si>
  <si>
    <t>3) laminate by adding butter for turns.</t>
  </si>
  <si>
    <t>3) laminar añadiendo mantequilla para los pliegues.</t>
  </si>
  <si>
    <t>Agir rapidement</t>
  </si>
  <si>
    <t>work quickly</t>
  </si>
  <si>
    <t>trabajar con rapidez</t>
  </si>
  <si>
    <t>Sens service/production : « move fast ».</t>
  </si>
  <si>
    <t>In service/production: “move fast.”</t>
  </si>
  <si>
    <t>En servicio/producción: “moverse rápido”.</t>
  </si>
  <si>
    <t>Monter au beurre</t>
  </si>
  <si>
    <t>Finish/mount with butter</t>
  </si>
  <si>
    <t>Montar/terminar con mantequilla</t>
  </si>
  <si>
    <t>Mettre les bacs sur l’échelle de four et réserver au froid en attente de cuisson</t>
  </si>
  <si>
    <t>Rack pans on the oven trolley and hold chilled until cooking</t>
  </si>
  <si>
    <t>Colocar cubetas en el carro de horno y reservar en frío en espera de cocción</t>
  </si>
  <si>
    <t>cuiseur vapeur</t>
  </si>
  <si>
    <t>steamer; steam cooker</t>
  </si>
  <si>
    <r>
      <t>vaporera</t>
    </r>
    <r>
      <rPr>
        <sz val="11"/>
        <color theme="1"/>
        <rFont val="Calibri"/>
        <family val="2"/>
        <scheme val="minor"/>
      </rPr>
      <t xml:space="preserve">; </t>
    </r>
    <r>
      <rPr>
        <b/>
        <sz val="11"/>
        <color theme="1"/>
        <rFont val="Calibri"/>
        <family val="2"/>
        <scheme val="minor"/>
      </rPr>
      <t>cocedor al vapor</t>
    </r>
  </si>
  <si>
    <t>Peut être combi-steamer (four mixte). Préciser capacité/programmation.</t>
  </si>
  <si>
    <t>May be a combi-steamer. Specify capacity/programs.</t>
  </si>
  <si>
    <t>Puede ser horno mixto. Indicar capacidad/programación.</t>
  </si>
  <si>
    <t>appliquer</t>
  </si>
  <si>
    <t>apply; implement</t>
  </si>
  <si>
    <r>
      <t>aplicar</t>
    </r>
    <r>
      <rPr>
        <sz val="11"/>
        <color theme="5" tint="-0.499984740745262"/>
        <rFont val="Calibri"/>
        <family val="2"/>
        <scheme val="minor"/>
      </rPr>
      <t>; implementar</t>
    </r>
  </si>
  <si>
    <t>Appliquer un protocole, une consigne, une couche.</t>
  </si>
  <si>
    <t>Apply a protocol/instruction/a coating.</t>
  </si>
  <si>
    <t>Aplicar un protocolo/consigna/una capa.</t>
  </si>
  <si>
    <t>VIANDES FRAÎCHES A PIÉCER AVANT CUISSON COURTE</t>
  </si>
  <si>
    <t>FRESH MEATS TO PORTION BEFORE SHORT COOK</t>
  </si>
  <si>
    <t>CARNES FRESCAS PARA PORCIONAR ANTES DE COCCIÓN CORTA</t>
  </si>
  <si>
    <t>cuisson courte = short cook = cocción corta ; catégorie viandes = categoría carnes</t>
  </si>
  <si>
    <r>
      <t>Bain-marie</t>
    </r>
    <r>
      <rPr>
        <sz val="11"/>
        <color theme="1"/>
        <rFont val="Calibri"/>
        <family val="2"/>
        <scheme val="minor"/>
      </rPr>
      <t xml:space="preserve"> : cuisson/maintien au chaud dans eau.</t>
    </r>
  </si>
  <si>
    <r>
      <t>Bain-marie / water bath</t>
    </r>
    <r>
      <rPr>
        <sz val="11"/>
        <color theme="1"/>
        <rFont val="Calibri"/>
        <family val="2"/>
        <scheme val="minor"/>
      </rPr>
      <t xml:space="preserve"> for gentle cooking/holding.</t>
    </r>
  </si>
  <si>
    <r>
      <t>Baño María</t>
    </r>
    <r>
      <rPr>
        <sz val="11"/>
        <color theme="1"/>
        <rFont val="Calibri"/>
        <family val="2"/>
        <scheme val="minor"/>
      </rPr>
      <t xml:space="preserve"> para cocción/mantenimiento suave.</t>
    </r>
  </si>
  <si>
    <t>Ajouter</t>
  </si>
  <si>
    <t>add</t>
  </si>
  <si>
    <t>añadir; agregar</t>
  </si>
  <si>
    <t>Action culinaire générique.Respecter l’ordre d’incorporation de la fiche.</t>
  </si>
  <si>
    <t>Generic culinary action.Add in the specified order.</t>
  </si>
  <si>
    <t>Acción culinaria genérica.Añadir en el orden indicado.</t>
  </si>
  <si>
    <t>Napper les filets</t>
  </si>
  <si>
    <t>Nap/coat the fillets with the sauce</t>
  </si>
  <si>
    <t>Napar/cubrir los filetes con la salsa</t>
  </si>
  <si>
    <t>Au cutter, hacher finement l’ail. Réserver</t>
  </si>
  <si>
    <t>Chop garlic in cutter. Reserve</t>
  </si>
  <si>
    <t>Picar ajo en cutter. Reservar</t>
  </si>
  <si>
    <t>cul de poule</t>
  </si>
  <si>
    <t>mixing bowl (hemispherical)</t>
  </si>
  <si>
    <r>
      <t>bol de mezcla</t>
    </r>
    <r>
      <rPr>
        <sz val="11"/>
        <color theme="1"/>
        <rFont val="Calibri"/>
        <family val="2"/>
        <scheme val="minor"/>
      </rPr>
      <t xml:space="preserve"> (hemisférico)</t>
    </r>
  </si>
  <si>
    <t>Inox, fond arrondi pour fouetter/émulsionner; existe en polycarbonate.</t>
  </si>
  <si>
    <t>Stainless, rounded bottom for whisking/emulsions; also polycarbonate.</t>
  </si>
  <si>
    <t>Inox, fondo redondeado para batir/emulsionar; también policarbonato.</t>
  </si>
  <si>
    <t>approuver</t>
  </si>
  <si>
    <t>approve; validate</t>
  </si>
  <si>
    <r>
      <t>aprobar</t>
    </r>
    <r>
      <rPr>
        <sz val="11"/>
        <color theme="5" tint="-0.499984740745262"/>
        <rFont val="Calibri"/>
        <family val="2"/>
        <scheme val="minor"/>
      </rPr>
      <t>; validar</t>
    </r>
  </si>
  <si>
    <t>Validation recette/procédure/commande.</t>
  </si>
  <si>
    <t>Validate recipe/procedure/order.</t>
  </si>
  <si>
    <t>Validar receta/procedimiento/pedido.</t>
  </si>
  <si>
    <t>VIANDES FRAÎCHES A PIÉCER AVANT CUISSON LONGUE</t>
  </si>
  <si>
    <t>FRESH MEATS TO PORTION BEFORE LONG COOK</t>
  </si>
  <si>
    <t>CARNES FRESCAS PARA PORCIONAR ANTES DE COCCIÓN LARGA</t>
  </si>
  <si>
    <t>cuisson longue = long cook = cocción larga ; catégorie viandes = categoría carnes</t>
  </si>
  <si>
    <r>
      <t>Battre</t>
    </r>
    <r>
      <rPr>
        <sz val="11"/>
        <color theme="1"/>
        <rFont val="Calibri"/>
        <family val="2"/>
        <scheme val="minor"/>
      </rPr>
      <t xml:space="preserve"> : fouetter énergiquement pour homogénéiser/foisonner.</t>
    </r>
  </si>
  <si>
    <r>
      <t>Beat/whisk</t>
    </r>
    <r>
      <rPr>
        <sz val="11"/>
        <color theme="1"/>
        <rFont val="Calibri"/>
        <family val="2"/>
        <scheme val="minor"/>
      </rPr>
      <t xml:space="preserve"> to combine or aerate.</t>
    </r>
  </si>
  <si>
    <r>
      <t>Batir</t>
    </r>
    <r>
      <rPr>
        <sz val="11"/>
        <color theme="1"/>
        <rFont val="Calibri"/>
        <family val="2"/>
        <scheme val="minor"/>
      </rPr>
      <t xml:space="preserve"> para homogeneizar o airear.</t>
    </r>
  </si>
  <si>
    <t>améliorer</t>
  </si>
  <si>
    <t>improve; enhance</t>
  </si>
  <si>
    <r>
      <t>mejorar</t>
    </r>
    <r>
      <rPr>
        <sz val="11"/>
        <color theme="1"/>
        <rFont val="Calibri"/>
        <family val="2"/>
        <scheme val="minor"/>
      </rPr>
      <t>; optimizar</t>
    </r>
  </si>
  <si>
    <t>Gains qualité, sécurité, productivité.</t>
  </si>
  <si>
    <t>Improve quality, safety, productivity.</t>
  </si>
  <si>
    <t>Mejoras de calidad, seguridad, productividad.</t>
  </si>
  <si>
    <t>Servir sans attendre</t>
  </si>
  <si>
    <t>Serve immediately</t>
  </si>
  <si>
    <t>Servir de inmediato</t>
  </si>
  <si>
    <t>Chauffer le lait et le maintenir au chaud</t>
  </si>
  <si>
    <t>Heat the milk and hold hot</t>
  </si>
  <si>
    <t>Calentar la leche y mantener caliente</t>
  </si>
  <si>
    <t>cutter</t>
  </si>
  <si>
    <t>bowl cutter (meat)</t>
  </si>
  <si>
    <t xml:space="preserve"> picadora-cutter)</t>
  </si>
  <si>
    <t>Deux sens : couteau cartons OU « cutter » de charcuterie (cutter-mixer).</t>
  </si>
  <si>
    <t>Two meanings: box cutter OR meat bowl cutter (cutter-mixer).</t>
  </si>
  <si>
    <t>Dos sentidos: cúter de cajas O cutter de charcutería (cutter-mixer).</t>
  </si>
  <si>
    <t>approvisionner</t>
  </si>
  <si>
    <t>supply; procure; stock</t>
  </si>
  <si>
    <r>
      <t>aprovisionar</t>
    </r>
    <r>
      <rPr>
        <sz val="11"/>
        <color theme="5" tint="-0.499984740745262"/>
        <rFont val="Calibri"/>
        <family val="2"/>
        <scheme val="minor"/>
      </rPr>
      <t>; abastecer</t>
    </r>
  </si>
  <si>
    <t>Matières, emballages, consommables.</t>
  </si>
  <si>
    <t>Supply materials, packaging, consumables.</t>
  </si>
  <si>
    <t>Suministrar materias, envases, consumibles.</t>
  </si>
  <si>
    <t>VIANDES FRAÎCHES DÉCOUPÉE A CUISSON LONGUE</t>
  </si>
  <si>
    <t>FRESH MEATS, CUT — FOR LONG COOK</t>
  </si>
  <si>
    <t>CARNES FRESCAS, CORTADAS — PARA COCCIÓN LARGA</t>
  </si>
  <si>
    <t>cuisson longue = long cook = cocción larga ; découpée = cut = cortada ; catégorie viandes = categoría carnes</t>
  </si>
  <si>
    <r>
      <t>Beurre clarifié</t>
    </r>
    <r>
      <rPr>
        <sz val="11"/>
        <color theme="1"/>
        <rFont val="Calibri"/>
        <family val="2"/>
        <scheme val="minor"/>
      </rPr>
      <t xml:space="preserve"> : beurre fondu décanté (sans caséine/petit-lait).</t>
    </r>
  </si>
  <si>
    <r>
      <t>Clarified butter</t>
    </r>
    <r>
      <rPr>
        <sz val="11"/>
        <color theme="1"/>
        <rFont val="Calibri"/>
        <family val="2"/>
        <scheme val="minor"/>
      </rPr>
      <t xml:space="preserve"> (milk solids removed).</t>
    </r>
  </si>
  <si>
    <r>
      <t>Mantequilla clarificada</t>
    </r>
    <r>
      <rPr>
        <sz val="11"/>
        <color theme="1"/>
        <rFont val="Calibri"/>
        <family val="2"/>
        <scheme val="minor"/>
      </rPr>
      <t>.</t>
    </r>
  </si>
  <si>
    <t>Aplatir</t>
  </si>
  <si>
    <t>flatten; pound</t>
  </si>
  <si>
    <r>
      <t xml:space="preserve">aplanar; </t>
    </r>
    <r>
      <rPr>
        <b/>
        <sz val="11"/>
        <color theme="1"/>
        <rFont val="Calibri"/>
        <family val="2"/>
        <scheme val="minor"/>
      </rPr>
      <t>majar</t>
    </r>
  </si>
  <si>
    <t>Viande/poisson : « pound thin » / « majar la carne ».</t>
  </si>
  <si>
    <t>Meat/fish: “pound thin.”</t>
  </si>
  <si>
    <t>Carne/pescado: “majar/golpear para afinar.”</t>
  </si>
  <si>
    <t>Porter à ébullition la crème et la maintenir au chaud et la maintenir au chaud en attente d’utilisation</t>
  </si>
  <si>
    <t>Bring cream to a boil and keep it hot until use</t>
  </si>
  <si>
    <t>Llevar la nata a ebullición y mantenerla caliente en espera de uso</t>
  </si>
  <si>
    <t>archiver</t>
  </si>
  <si>
    <t>archive; file</t>
  </si>
  <si>
    <t>archivar</t>
  </si>
  <si>
    <t>Ranger/numériser docs (traçabilité, HACCP).</t>
  </si>
  <si>
    <t>File/scan docs (traceability, HACCP).</t>
  </si>
  <si>
    <t>Archivar/digitalizar docs (trazabilidad, APPCC).</t>
  </si>
  <si>
    <t>VIANDES FRAÎCHES PIÉCÉES A CUISSON COURTE</t>
  </si>
  <si>
    <t>FRESH MEATS, PORTIONED — FOR SHORT COOK</t>
  </si>
  <si>
    <t>CARNES FRESCAS, PORCIONADAS — PARA COCCIÓN CORTA</t>
  </si>
  <si>
    <r>
      <t>Beurre en pommade</t>
    </r>
    <r>
      <rPr>
        <sz val="11"/>
        <color theme="1"/>
        <rFont val="Calibri"/>
        <family val="2"/>
        <scheme val="minor"/>
      </rPr>
      <t xml:space="preserve"> : beurre ramolli, texture pommade.</t>
    </r>
  </si>
  <si>
    <r>
      <t>Softened/butter at pomade stage</t>
    </r>
    <r>
      <rPr>
        <sz val="11"/>
        <color theme="1"/>
        <rFont val="Calibri"/>
        <family val="2"/>
        <scheme val="minor"/>
      </rPr>
      <t>.</t>
    </r>
  </si>
  <si>
    <r>
      <t>Mantequilla en pomada</t>
    </r>
    <r>
      <rPr>
        <sz val="11"/>
        <color theme="1"/>
        <rFont val="Calibri"/>
        <family val="2"/>
        <scheme val="minor"/>
      </rPr>
      <t>.</t>
    </r>
  </si>
  <si>
    <t>Aromatiser</t>
  </si>
  <si>
    <t>flavor; infuse</t>
  </si>
  <si>
    <t>aromatizar; infusionar</t>
  </si>
  <si>
    <t>« Infuse » si par macération/infusion.</t>
  </si>
  <si>
    <t>Use “infuse” if by steeping/maceration.</t>
  </si>
  <si>
    <t>Usar “infusionar” si es por maceración/infusión.</t>
  </si>
  <si>
    <t>Au pinceau, badigeonner de beurre 8 bacs GN 1/1 H65</t>
  </si>
  <si>
    <t>Brush 8 GN 1/1 H65 pans with butter</t>
  </si>
  <si>
    <t>Pincelar con mantequilla 8 cubetas GN 1/1 H65</t>
  </si>
  <si>
    <t>douchette (évier)</t>
  </si>
  <si>
    <t>pre-rinse spray gun; sink spray hose</t>
  </si>
  <si>
    <r>
      <t>ducha de mano</t>
    </r>
    <r>
      <rPr>
        <sz val="11"/>
        <color theme="1"/>
        <rFont val="Calibri"/>
        <family val="2"/>
        <scheme val="minor"/>
      </rPr>
      <t xml:space="preserve">; </t>
    </r>
    <r>
      <rPr>
        <b/>
        <sz val="11"/>
        <color theme="1"/>
        <rFont val="Calibri"/>
        <family val="2"/>
        <scheme val="minor"/>
      </rPr>
      <t>pistola de enjuague</t>
    </r>
  </si>
  <si>
    <t>Douchette évier : rinçage/nettoyage; eau potable, anti-retour, pression/débit, jet réglable.</t>
  </si>
  <si>
    <t>Pre-rinse spray: rinsing/cleaning; potable water, backflow preventer, pressure/flow, adjustable spray.</t>
  </si>
  <si>
    <t>Ducha de fregadero: enjuague/limpieza; agua potable, antirretorno, presión/caudal, chorro regulable.</t>
  </si>
  <si>
    <t>arrêter (une machine)</t>
  </si>
  <si>
    <t>stop; shut down</t>
  </si>
  <si>
    <r>
      <t>parar</t>
    </r>
    <r>
      <rPr>
        <sz val="11"/>
        <color theme="5" tint="-0.499984740745262"/>
        <rFont val="Calibri"/>
        <family val="2"/>
        <scheme val="minor"/>
      </rPr>
      <t xml:space="preserve">; </t>
    </r>
    <r>
      <rPr>
        <b/>
        <sz val="11"/>
        <color theme="5" tint="-0.499984740745262"/>
        <rFont val="Calibri"/>
        <family val="2"/>
        <scheme val="minor"/>
      </rPr>
      <t>detener</t>
    </r>
  </si>
  <si>
    <t>Arrêt normal/d’urgence d’équipement.</t>
  </si>
  <si>
    <t>Normal/emergency stop of equipment.</t>
  </si>
  <si>
    <t>Parada normal/de emergencia del equipo.</t>
  </si>
  <si>
    <t>VIANDES FRAÎCHES PIÉCÉES A CUISSON LONGUE</t>
  </si>
  <si>
    <t>FRESH MEATS, PORTIONED — FOR LONG COOK</t>
  </si>
  <si>
    <t>CARNES FRESCAS, PORCIONADAS — PARA COCCIÓN LARGA</t>
  </si>
  <si>
    <r>
      <t>Blanchiment</t>
    </r>
    <r>
      <rPr>
        <sz val="11"/>
        <color theme="1"/>
        <rFont val="Calibri"/>
        <family val="2"/>
        <scheme val="minor"/>
      </rPr>
      <t xml:space="preserve"> (chocolat) : déstabilisation avec voile blanchâtre due à la migration de cristaux de sucre (stockage humide et/ou températures inadaptées).</t>
    </r>
  </si>
  <si>
    <t>Sugar bloom (chocolate): destabilization with whitish film caused by sugar crystals migrating (humid storage and/or improper temperatures).</t>
  </si>
  <si>
    <t>Floración azucarada (chocolate): desestabilización con velo blanquecino por migración de cristales de azúcar (almacenaje húmedo y/o temperaturas inadecuadas).</t>
  </si>
  <si>
    <t>Arroser</t>
  </si>
  <si>
    <t>Baste/Drizzle</t>
  </si>
  <si>
    <t>Rociar</t>
  </si>
  <si>
    <t>Pendant la cuisson, pour brillance et moelleux.</t>
  </si>
  <si>
    <t>Baste during cooking for shine/moisture.</t>
  </si>
  <si>
    <t>Rociar durante la cocción para brillo/jugosidad.</t>
  </si>
  <si>
    <t>faire court …1 verbe = 1 action</t>
  </si>
  <si>
    <t>E</t>
  </si>
  <si>
    <t>arrimer</t>
  </si>
  <si>
    <t>secure; lash</t>
  </si>
  <si>
    <r>
      <t>amarrar</t>
    </r>
    <r>
      <rPr>
        <sz val="11"/>
        <color theme="5" tint="-0.499984740745262"/>
        <rFont val="Calibri"/>
        <family val="2"/>
        <scheme val="minor"/>
      </rPr>
      <t>; asegurar</t>
    </r>
  </si>
  <si>
    <t>Sécuriser charges/palettes pour transport.</t>
  </si>
  <si>
    <t>Secure loads/pallets for transport.</t>
  </si>
  <si>
    <t>Asegurar cargas/palets para el transporte.</t>
  </si>
  <si>
    <t>VIANDES SURGELEES A CUISSON COURTE</t>
  </si>
  <si>
    <t>FROZEN MEATS — FOR SHORT COOK</t>
  </si>
  <si>
    <t>CARNES CONGELADAS — PARA COCCIÓN CORTA</t>
  </si>
  <si>
    <r>
      <t>Blanchir (pâtisserie)</t>
    </r>
    <r>
      <rPr>
        <sz val="11"/>
        <color theme="1"/>
        <rFont val="Calibri"/>
        <family val="2"/>
        <scheme val="minor"/>
      </rPr>
      <t xml:space="preserve"> : fouetter jaunes + sucre jusqu’à mousseux.</t>
    </r>
  </si>
  <si>
    <r>
      <t>Blanch</t>
    </r>
    <r>
      <rPr>
        <sz val="11"/>
        <color theme="1"/>
        <rFont val="Calibri"/>
        <family val="2"/>
        <scheme val="minor"/>
      </rPr>
      <t xml:space="preserve"> egg yolks with sugar (whip pale/foamy).</t>
    </r>
  </si>
  <si>
    <r>
      <t>Blanquear</t>
    </r>
    <r>
      <rPr>
        <sz val="11"/>
        <color theme="1"/>
        <rFont val="Calibri"/>
        <family val="2"/>
        <scheme val="minor"/>
      </rPr>
      <t xml:space="preserve"> yemas con azúcar (batir hasta espumar).</t>
    </r>
  </si>
  <si>
    <t>assaisonnement</t>
  </si>
  <si>
    <t>seasoning</t>
  </si>
  <si>
    <r>
      <t>sazonado</t>
    </r>
    <r>
      <rPr>
        <sz val="11"/>
        <color theme="1"/>
        <rFont val="Calibri"/>
        <family val="2"/>
        <scheme val="minor"/>
      </rPr>
      <t>; aliño/condimentación</t>
    </r>
  </si>
  <si>
    <t>« Aliño » plutôt pour salades/sauces ; « sazonado » pour cuisson.</t>
  </si>
  <si>
    <t>“Dressing” for salads/sauces; “seasoning” for cooking.</t>
  </si>
  <si>
    <t>“Aliño” para ensaladas/salsas; “sazonado” para la cocción.</t>
  </si>
  <si>
    <t>PHASES ESSENTIELLES  DE PROGRESSION</t>
  </si>
  <si>
    <t>Préparer la purée</t>
  </si>
  <si>
    <t>Prepare the mash/purée</t>
  </si>
  <si>
    <t>Preparar el puré</t>
  </si>
  <si>
    <t>échelle (de four / pâtisserie)</t>
  </si>
  <si>
    <t>rack trolley; baker’s rack; oven rack cart</t>
  </si>
  <si>
    <r>
      <t>carro estantería</t>
    </r>
    <r>
      <rPr>
        <sz val="11"/>
        <color theme="1"/>
        <rFont val="Calibri"/>
        <family val="2"/>
        <scheme val="minor"/>
      </rPr>
      <t xml:space="preserve">; </t>
    </r>
    <r>
      <rPr>
        <b/>
        <sz val="11"/>
        <color theme="1"/>
        <rFont val="Calibri"/>
        <family val="2"/>
        <scheme val="minor"/>
      </rPr>
      <t>rack panadero</t>
    </r>
  </si>
  <si>
    <t>Chariot plaques 600×400/GN; nb niveaux, butées, freins, compat. four/cellule.</t>
  </si>
  <si>
    <t>Rack trolley 600×400/GN; levels, stops, brakes, oven/blast-chill compat.</t>
  </si>
  <si>
    <t>Carro estantería 600×400/GN; niveles, topes, frenos, compat. horno/abatidor.</t>
  </si>
  <si>
    <t>arrondir</t>
  </si>
  <si>
    <t>round; round off</t>
  </si>
  <si>
    <t>redondear</t>
  </si>
  <si>
    <t>Valeurs, prix, grammages (tolérances).</t>
  </si>
  <si>
    <t>Round values/prices/weights (tolerances).</t>
  </si>
  <si>
    <t>Redondear valores/precios/gramajes (tolerancias).</t>
  </si>
  <si>
    <t>VIANDES SURGELEES CRUES A TRANCHER AVANT CUISSON</t>
  </si>
  <si>
    <t>FROZEN MEATS, RAW — TO SLICE BEFORE COOKING</t>
  </si>
  <si>
    <t>CARNES CONGELADAS, CRUDAS — PARA REBANAR ANTES DE LA COCCIÓN</t>
  </si>
  <si>
    <t>cru(e) = raw = crudo/a ; à trancher = to slice = para rebanar ; catégorie viandes = categoría carnes</t>
  </si>
  <si>
    <r>
      <t>Bouler</t>
    </r>
    <r>
      <rPr>
        <sz val="11"/>
        <color theme="1"/>
        <rFont val="Calibri"/>
        <family val="2"/>
        <scheme val="minor"/>
      </rPr>
      <t xml:space="preserve"> : façonner une boule de pâte.</t>
    </r>
  </si>
  <si>
    <r>
      <t>Round/ball up</t>
    </r>
    <r>
      <rPr>
        <sz val="11"/>
        <color theme="1"/>
        <rFont val="Calibri"/>
        <family val="2"/>
        <scheme val="minor"/>
      </rPr>
      <t xml:space="preserve"> dough.</t>
    </r>
  </si>
  <si>
    <r>
      <t>Bolear</t>
    </r>
    <r>
      <rPr>
        <sz val="11"/>
        <color theme="1"/>
        <rFont val="Calibri"/>
        <family val="2"/>
        <scheme val="minor"/>
      </rPr>
      <t xml:space="preserve"> la masa.</t>
    </r>
  </si>
  <si>
    <t>Assaisonner</t>
  </si>
  <si>
    <t>season</t>
  </si>
  <si>
    <t>sazonar; aliñar</t>
  </si>
  <si>
    <t>« Season to taste » / « sazonar al gusto ».</t>
  </si>
  <si>
    <t>“Season to taste.”</t>
  </si>
  <si>
    <t>“Sazonar al gusto.”</t>
  </si>
  <si>
    <t>Préparer la purée déshydratée en suivant les indications du fabricant</t>
  </si>
  <si>
    <t>Prepare the instant mash following the manufacturer’s directions</t>
  </si>
  <si>
    <t>Preparar el puré deshidratado según las indicaciones del fabricante</t>
  </si>
  <si>
    <t>écumoire</t>
  </si>
  <si>
    <t>skimmer; slotted spoon</t>
  </si>
  <si>
    <t>espumadera</t>
  </si>
  <si>
    <t>Écumoire : écumer/récupérer fritures; matière/Ø/longueur.</t>
  </si>
  <si>
    <t>Skimmer: skimming/frying pickup; material/diameter/length.</t>
  </si>
  <si>
    <t>Espumadera: desespumar/recoger fritos; material/Ø/longitud.</t>
  </si>
  <si>
    <t>articuler</t>
  </si>
  <si>
    <t>articulate; structure</t>
  </si>
  <si>
    <r>
      <t>articular</t>
    </r>
    <r>
      <rPr>
        <sz val="11"/>
        <color theme="5" tint="-0.499984740745262"/>
        <rFont val="Calibri"/>
        <family val="2"/>
        <scheme val="minor"/>
      </rPr>
      <t>; estructurar</t>
    </r>
  </si>
  <si>
    <t>Clarifier étapes/argumentaire/process.</t>
  </si>
  <si>
    <t>Articulate/structure steps/argument/process.</t>
  </si>
  <si>
    <t>Estructurar/clarificar etapas/argumento/proceso.</t>
  </si>
  <si>
    <t>VIANDES SURGELEES CUITES</t>
  </si>
  <si>
    <t>FROZEN COOKED MEATS</t>
  </si>
  <si>
    <t>CARNES COCIDAS CONGELADAS</t>
  </si>
  <si>
    <t>cuit(e) = cooked = cocido/a ; catégorie viandes = categoría carnes</t>
  </si>
  <si>
    <r>
      <t>Brunissement enzymatique</t>
    </r>
    <r>
      <rPr>
        <sz val="11"/>
        <color theme="1"/>
        <rFont val="Calibri"/>
        <family val="2"/>
        <scheme val="minor"/>
      </rPr>
      <t xml:space="preserve"> : brunissement à l’air après coupe/épluchage.</t>
    </r>
  </si>
  <si>
    <r>
      <t>Enzymatic browning</t>
    </r>
    <r>
      <rPr>
        <sz val="11"/>
        <color theme="1"/>
        <rFont val="Calibri"/>
        <family val="2"/>
        <scheme val="minor"/>
      </rPr>
      <t xml:space="preserve"> after cutting/peeling.</t>
    </r>
  </si>
  <si>
    <r>
      <t>Pardeamiento enzimático</t>
    </r>
    <r>
      <rPr>
        <sz val="11"/>
        <color theme="1"/>
        <rFont val="Calibri"/>
        <family val="2"/>
        <scheme val="minor"/>
      </rPr>
      <t>.</t>
    </r>
  </si>
  <si>
    <t>assemblage</t>
  </si>
  <si>
    <t>assembly</t>
  </si>
  <si>
    <t>montaje</t>
  </si>
  <si>
    <t>Étape générique avant service/expédition.</t>
  </si>
  <si>
    <t>Generic step before service/shipping.</t>
  </si>
  <si>
    <t>Etapa genérica antes del servicio/expedición.</t>
  </si>
  <si>
    <t>Mettre au point l’assaisonnement. Muscader légèrement. Réserver au chaud</t>
  </si>
  <si>
    <t>Adjust seasoning. Nutmeg lightly. Hold hot</t>
  </si>
  <si>
    <t>Ajustar sazonado. Nuez moscada ligera. Mantener caliente</t>
  </si>
  <si>
    <t>emballage carton</t>
  </si>
  <si>
    <t>cardboard packaging; corrugated box</t>
  </si>
  <si>
    <r>
      <t>envase/embalaje de cartón</t>
    </r>
    <r>
      <rPr>
        <sz val="11"/>
        <color theme="1"/>
        <rFont val="Calibri"/>
        <family val="2"/>
        <scheme val="minor"/>
      </rPr>
      <t xml:space="preserve">; </t>
    </r>
    <r>
      <rPr>
        <b/>
        <sz val="11"/>
        <color theme="1"/>
        <rFont val="Calibri"/>
        <family val="2"/>
        <scheme val="minor"/>
      </rPr>
      <t>caja corrugada</t>
    </r>
  </si>
  <si>
    <t>Emballage carton : grammage, simple/doble onda, marquage (lot, flèches, FRAGILE).</t>
  </si>
  <si>
    <t>Cardboard: weight, single/double wall, markings (lot, arrows, FRAGILE).</t>
  </si>
  <si>
    <t>Cartón: gramaje, simple/doble onda, marcado (lote, flechas, FRÁGIL).</t>
  </si>
  <si>
    <t>assainir</t>
  </si>
  <si>
    <t>sanitize; make safe</t>
  </si>
  <si>
    <r>
      <t>sanear</t>
    </r>
    <r>
      <rPr>
        <sz val="11"/>
        <color theme="5" tint="-0.499984740745262"/>
        <rFont val="Calibri"/>
        <family val="2"/>
        <scheme val="minor"/>
      </rPr>
      <t>; desinfectar</t>
    </r>
  </si>
  <si>
    <t>Assainir locaux/process/données.</t>
  </si>
  <si>
    <t>Sanitize premises/process/data.</t>
  </si>
  <si>
    <t>Sanear instalaciones/procesos/datos.</t>
  </si>
  <si>
    <t>VIANDES SURGELEES CUITES A TRANCHER</t>
  </si>
  <si>
    <t>FROZEN COOKED MEATS — TO SLICE</t>
  </si>
  <si>
    <t>CARNES COCIDAS CONGELADAS — PARA REBANAR</t>
  </si>
  <si>
    <t>cuit(e) = cooked = cocido/a ; à trancher = to slice = para rebanar ; catégorie viandes = categoría carnes</t>
  </si>
  <si>
    <t>assemblage assiette</t>
  </si>
  <si>
    <r>
      <t xml:space="preserve">plate assembly; </t>
    </r>
    <r>
      <rPr>
        <b/>
        <sz val="11"/>
        <color theme="1"/>
        <rFont val="Calibri"/>
        <family val="2"/>
        <scheme val="minor"/>
      </rPr>
      <t>plating</t>
    </r>
  </si>
  <si>
    <t>emplatado</t>
  </si>
  <si>
    <t>Mise en assiette individuelle.</t>
  </si>
  <si>
    <t>Plating individual portions.</t>
  </si>
  <si>
    <t>Emplatado de porciones individuales.</t>
  </si>
  <si>
    <t>Quelques expressions</t>
  </si>
  <si>
    <t>Some expressions</t>
  </si>
  <si>
    <t>Algunas expresiones</t>
  </si>
  <si>
    <t>Ou marquer la cuisson des pommes de terre pour la réalisation de la purée fraîche</t>
  </si>
  <si>
    <t>Or start cooking the potatoes for fresh mash</t>
  </si>
  <si>
    <t>O marcar la cocción de las patatas para elaborar puré fresco</t>
  </si>
  <si>
    <t>emballage originel</t>
  </si>
  <si>
    <t>original packaging; manufacturer’s packaging</t>
  </si>
  <si>
    <t>embalaje original</t>
  </si>
  <si>
    <t>Emballage originel : garder pour traçabilité/SAV; ne pas rompre scellé.</t>
  </si>
  <si>
    <t>Original packaging: keep for traceability/returns; do not break seal.</t>
  </si>
  <si>
    <t>Embalaje original: conservar para trazabilidad/garantía; no romper sello.</t>
  </si>
  <si>
    <t>assister</t>
  </si>
  <si>
    <t>assist; help</t>
  </si>
  <si>
    <r>
      <t>asistir</t>
    </r>
    <r>
      <rPr>
        <sz val="11"/>
        <color theme="5" tint="-0.499984740745262"/>
        <rFont val="Calibri"/>
        <family val="2"/>
        <scheme val="minor"/>
      </rPr>
      <t>; ayudar</t>
    </r>
  </si>
  <si>
    <t>Aide opérationnelle/technique.</t>
  </si>
  <si>
    <t>Operational/technical assistance.</t>
  </si>
  <si>
    <t>Asistencia operativa/técnica.</t>
  </si>
  <si>
    <t>VIANDES SURGELEES CUITES TRANCHÉES</t>
  </si>
  <si>
    <t>FROZEN COOKED MEATS — SLICED</t>
  </si>
  <si>
    <t>CARNES COCIDAS CONGELADAS — REBANADAS</t>
  </si>
  <si>
    <t>cuit(e) = cooked = cocido/a ; tranchées = sliced = rebanadas ; catégorie viandes = categoría carnes</t>
  </si>
  <si>
    <r>
      <t>Candir :</t>
    </r>
    <r>
      <rPr>
        <sz val="11"/>
        <color theme="1"/>
        <rFont val="Calibri"/>
        <family val="2"/>
        <scheme val="minor"/>
      </rPr>
      <t xml:space="preserve"> immerger confiseries/décors dans un sirop pour cristalliser le sucre en surface.</t>
    </r>
  </si>
  <si>
    <t>Candy (to sugar-coat): immerse confections/decors in syrup to form a surface sugar crystallization.</t>
  </si>
  <si>
    <t>Candar/azucarar: sumergir confites/decoraciones en un almíbar para cristalizar azúcar en la superficie.</t>
  </si>
  <si>
    <t>assemblage collectif</t>
  </si>
  <si>
    <t>batch/line plating; bulk assembly</t>
  </si>
  <si>
    <t>emplatado colectivo / en cadena</t>
  </si>
  <si>
    <t>Self, catering, grandes séries.</t>
  </si>
  <si>
    <t>Self-service, catering, large-batch.</t>
  </si>
  <si>
    <t>Autoservicio, catering, grandes series.</t>
  </si>
  <si>
    <t>Hygiène &amp; organisation</t>
  </si>
  <si>
    <t>Food safety &amp; organization</t>
  </si>
  <si>
    <t>Seguridad alimentaria y organización</t>
  </si>
  <si>
    <t>étagères</t>
  </si>
  <si>
    <t>shelves; shelving; racking</t>
  </si>
  <si>
    <r>
      <t>estanterías</t>
    </r>
    <r>
      <rPr>
        <sz val="11"/>
        <color theme="1"/>
        <rFont val="Calibri"/>
        <family val="2"/>
        <scheme val="minor"/>
      </rPr>
      <t xml:space="preserve">; </t>
    </r>
    <r>
      <rPr>
        <b/>
        <sz val="11"/>
        <color theme="1"/>
        <rFont val="Calibri"/>
        <family val="2"/>
        <scheme val="minor"/>
      </rPr>
      <t>rack</t>
    </r>
  </si>
  <si>
    <t>Étagères : inox/plastique; charge/niveau, pieds réglables, usage humide/froid.</t>
  </si>
  <si>
    <t>Shelving: stainless/plastic; load per level, adjustable feet, wet/cold use.</t>
  </si>
  <si>
    <t>Estanterías: inox/plástico; carga/nivel, patas regulables, uso húmedo/frío.</t>
  </si>
  <si>
    <t>assurer</t>
  </si>
  <si>
    <t>ensure; secure; guarantee</t>
  </si>
  <si>
    <r>
      <t>asegurar</t>
    </r>
    <r>
      <rPr>
        <sz val="11"/>
        <color theme="5" tint="-0.499984740745262"/>
        <rFont val="Calibri"/>
        <family val="2"/>
        <scheme val="minor"/>
      </rPr>
      <t>; garantizar</t>
    </r>
  </si>
  <si>
    <t>S’assurer qu’un résultat/exigence est atteint.</t>
  </si>
  <si>
    <t>Ensure a result/requirement is met.</t>
  </si>
  <si>
    <t>Asegurar que se cumple un resultado/requisito.</t>
  </si>
  <si>
    <t>VIANDES SOUS VIDE A PIÉCER AVANT CUISSON COURTE</t>
  </si>
  <si>
    <t>VACUUM-PACKED MEATS — TO PORTION BEFORE SHORT COOK</t>
  </si>
  <si>
    <t>CARNES AL VACÍO — PARA PORCIONAR ANTES DE COCCIÓN CORTA</t>
  </si>
  <si>
    <t>sous vide = vacuum-packed = envasado al vacío ; cuisson courte = short cook = cocción corta ; catégorie viandes = categoría carnes</t>
  </si>
  <si>
    <r>
      <t>Canneler</t>
    </r>
    <r>
      <rPr>
        <sz val="11"/>
        <color theme="1"/>
        <rFont val="Calibri"/>
        <family val="2"/>
        <scheme val="minor"/>
      </rPr>
      <t xml:space="preserve"> : faire des cannelures décoratives sur fruits/légumes.</t>
    </r>
  </si>
  <si>
    <r>
      <t>Channel/zest in strips</t>
    </r>
    <r>
      <rPr>
        <sz val="11"/>
        <color theme="1"/>
        <rFont val="Calibri"/>
        <family val="2"/>
        <scheme val="minor"/>
      </rPr>
      <t xml:space="preserve"> (make decorative grooves).</t>
    </r>
  </si>
  <si>
    <r>
      <t>Hacer canaladuras</t>
    </r>
    <r>
      <rPr>
        <sz val="11"/>
        <color theme="1"/>
        <rFont val="Calibri"/>
        <family val="2"/>
        <scheme val="minor"/>
      </rPr>
      <t xml:space="preserve"> / </t>
    </r>
    <r>
      <rPr>
        <b/>
        <sz val="11"/>
        <color theme="1"/>
        <rFont val="Calibri"/>
        <family val="2"/>
        <scheme val="minor"/>
      </rPr>
      <t>sacar tiras decorativas</t>
    </r>
    <r>
      <rPr>
        <sz val="11"/>
        <color theme="1"/>
        <rFont val="Calibri"/>
        <family val="2"/>
        <scheme val="minor"/>
      </rPr>
      <t>.</t>
    </r>
  </si>
  <si>
    <t>assemblage ind. (individuel)</t>
  </si>
  <si>
    <t>individual assembly</t>
  </si>
  <si>
    <t>montaje individual</t>
  </si>
  <si>
    <t>Unité portion/assiette.</t>
  </si>
  <si>
    <t>Single portion/plate unit.</t>
  </si>
  <si>
    <t>Unidad de ración/platillo.</t>
  </si>
  <si>
    <t>débarrasser dans un récipient</t>
  </si>
  <si>
    <t>transfer to a container</t>
  </si>
  <si>
    <t>trasvasar a un recipiente</t>
  </si>
  <si>
    <t>Confectionner la brandade de morue</t>
  </si>
  <si>
    <t>Make the salt cod brandade</t>
  </si>
  <si>
    <t>Elaborar la brandada de bacalao</t>
  </si>
  <si>
    <t>étiqueteuse</t>
  </si>
  <si>
    <t>labeler; labeling machine</t>
  </si>
  <si>
    <t>etiquetadora</t>
  </si>
  <si>
    <t>Étiqueteuse : manuel/semi/auto; DLC, lot, code-barres; liaison balance/ERP.</t>
  </si>
  <si>
    <t>Labeler: manual/semi/auto; use-by, lot, barcode; scale/ERP link.</t>
  </si>
  <si>
    <t>Etiquetadora: manual/semi/auto; caducidad, lote, código de barras; enlace báscula/ERP.</t>
  </si>
  <si>
    <t>attacher</t>
  </si>
  <si>
    <t>attach; tie; fasten</t>
  </si>
  <si>
    <r>
      <t>adjuntar</t>
    </r>
    <r>
      <rPr>
        <sz val="11"/>
        <color theme="5" tint="-0.499984740745262"/>
        <rFont val="Calibri"/>
        <family val="2"/>
        <scheme val="minor"/>
      </rPr>
      <t xml:space="preserve"> (fichier); sujetar/atar</t>
    </r>
  </si>
  <si>
    <t>Fixer physiquement / joindre un fichier.</t>
  </si>
  <si>
    <t>Physically attach / attach a file.</t>
  </si>
  <si>
    <t>Fijar físicamente / adjuntar un archivo.</t>
  </si>
  <si>
    <t>VIANDES SOUS VIDE A PIÉCER AVANT CUISSON LONGUE</t>
  </si>
  <si>
    <t>VACUUM-PACKED MEATS — TO PORTION BEFORE LONG COOK</t>
  </si>
  <si>
    <t>CARNES AL VACÍO — PARA PORCIONAR ANTES DE COCCIÓN LARGA</t>
  </si>
  <si>
    <t>sous vide = vacuum-packed = envasado al vacío ; cuisson longue = long cook = cocción larga ; catégorie viandes = categoría carnes</t>
  </si>
  <si>
    <r>
      <t>Caramélisation</t>
    </r>
    <r>
      <rPr>
        <sz val="11"/>
        <color theme="1"/>
        <rFont val="Calibri"/>
        <family val="2"/>
        <scheme val="minor"/>
      </rPr>
      <t xml:space="preserve"> : brunissement non enzymatique du sucre par chaleur.</t>
    </r>
  </si>
  <si>
    <t>Caramelization: non-enzymatic browning of sugar by heat.</t>
  </si>
  <si>
    <t>Caramelización: pardeamiento no enzimático del azúcar por calor.</t>
  </si>
  <si>
    <t>assemblage plateaux</t>
  </si>
  <si>
    <t>tray assembly</t>
  </si>
  <si>
    <t>montaje de bandejas</t>
  </si>
  <si>
    <t>Plateaux repas.</t>
  </si>
  <si>
    <t>Meal trays.</t>
  </si>
  <si>
    <t>Bandejas de comida.</t>
  </si>
  <si>
    <t>désinfecter le matériel</t>
  </si>
  <si>
    <t>disinfect the equipment</t>
  </si>
  <si>
    <t>desinfectar el equipo/material</t>
  </si>
  <si>
    <t>Préchauffer le four en vapeur</t>
  </si>
  <si>
    <t>Preheat oven to steam</t>
  </si>
  <si>
    <t>Precalentar horno en vapor</t>
  </si>
  <si>
    <t>atténuer</t>
  </si>
  <si>
    <t>mitigate; lessen</t>
  </si>
  <si>
    <r>
      <t>mitigar</t>
    </r>
    <r>
      <rPr>
        <sz val="11"/>
        <color theme="5" tint="-0.499984740745262"/>
        <rFont val="Calibri"/>
        <family val="2"/>
        <scheme val="minor"/>
      </rPr>
      <t>; atenuar</t>
    </r>
  </si>
  <si>
    <t>Réduire un risque/impact (qualité/sécu).</t>
  </si>
  <si>
    <t>Mitigate risk/impact (quality/safety).</t>
  </si>
  <si>
    <t>Mitigar riesgo/impacto (calidad/seguridad).</t>
  </si>
  <si>
    <t>VIANDES SOUS VIDE A TRANCHER SANS CUISSON</t>
  </si>
  <si>
    <t>VACUUM-PACKED MEATS — TO SLICE, NO COOK</t>
  </si>
  <si>
    <t>CARNES AL VACÍO — PARA REBANAR, SIN COCCIÓN</t>
  </si>
  <si>
    <t>sous vide = vacuum-packed = envasado al vacío ; à trancher = to slice = para rebanar ; catégorie viandes = categoría carnes</t>
  </si>
  <si>
    <t>Caraméliser : enduire un moule ou une pâtisserie de sucre cuit au caramel.</t>
  </si>
  <si>
    <t>Caramelize: coat a mold or pastry with cooked caramel.</t>
  </si>
  <si>
    <t>Caramelizar: recubrir un molde o una pastelería con caramelo cocido.</t>
  </si>
  <si>
    <t>assemblage plateaux midi</t>
  </si>
  <si>
    <t>lunch tray assembly</t>
  </si>
  <si>
    <r>
      <t xml:space="preserve">montaje de bandejas (servicio </t>
    </r>
    <r>
      <rPr>
        <b/>
        <sz val="11"/>
        <color theme="1"/>
        <rFont val="Calibri"/>
        <family val="2"/>
        <scheme val="minor"/>
      </rPr>
      <t>mediodía</t>
    </r>
    <r>
      <rPr>
        <sz val="11"/>
        <color theme="1"/>
        <rFont val="Calibri"/>
        <family val="2"/>
        <scheme val="minor"/>
      </rPr>
      <t>)</t>
    </r>
  </si>
  <si>
    <t>Préciser service.</t>
  </si>
  <si>
    <t>Specify the service (lunch/dinner/etc.).</t>
  </si>
  <si>
    <t>Especificar el servicio (mediodía/noche/etc.).</t>
  </si>
  <si>
    <t>désinfecter le poste de travail</t>
  </si>
  <si>
    <t>disinfect the workstation</t>
  </si>
  <si>
    <t>desinfectar el puesto de trabajo</t>
  </si>
  <si>
    <t>Cuire les filets à la vapeur 7 minutes environ</t>
  </si>
  <si>
    <t>Steam fillets ~7 min</t>
  </si>
  <si>
    <t>Cocer al vapor los filetes ~7 min</t>
  </si>
  <si>
    <t>film étirable (alimentaire)</t>
  </si>
  <si>
    <t>cling film; plastic wrap</t>
  </si>
  <si>
    <r>
      <t>film transparente (alimentario)</t>
    </r>
    <r>
      <rPr>
        <sz val="11"/>
        <color theme="1"/>
        <rFont val="Calibri"/>
        <family val="2"/>
        <scheme val="minor"/>
      </rPr>
      <t xml:space="preserve">; </t>
    </r>
    <r>
      <rPr>
        <b/>
        <sz val="11"/>
        <color theme="1"/>
        <rFont val="Calibri"/>
        <family val="2"/>
        <scheme val="minor"/>
      </rPr>
      <t>papel film</t>
    </r>
  </si>
  <si>
    <t>Film étirable alimentaire : contact alim., largeur, épaisseur, froid/chaud.</t>
  </si>
  <si>
    <t>Cling film: food-contact, width, thickness, cold/hot compat.</t>
  </si>
  <si>
    <t>Film transparente: contacto alimentario, ancho, grosor, frío/calor.</t>
  </si>
  <si>
    <t>attester</t>
  </si>
  <si>
    <t>certify; attest</t>
  </si>
  <si>
    <r>
      <t>certificar</t>
    </r>
    <r>
      <rPr>
        <sz val="11"/>
        <color theme="5" tint="-0.499984740745262"/>
        <rFont val="Calibri"/>
        <family val="2"/>
        <scheme val="minor"/>
      </rPr>
      <t xml:space="preserve">; </t>
    </r>
    <r>
      <rPr>
        <b/>
        <sz val="11"/>
        <color theme="5" tint="-0.499984740745262"/>
        <rFont val="Calibri"/>
        <family val="2"/>
        <scheme val="minor"/>
      </rPr>
      <t>atestiguar</t>
    </r>
  </si>
  <si>
    <t>Attestation écrite (conformité, test).</t>
  </si>
  <si>
    <t>Written certification/attestation (compliance, test).</t>
  </si>
  <si>
    <t>Certificación/constancia escrita (conformidad, ensayo).</t>
  </si>
  <si>
    <t>VIANDES SOUS VIDE DÉCOUPÉE A CUISSON LONGUE</t>
  </si>
  <si>
    <t>VACUUM-PACKED MEATS, CUT — FOR LONG COOK</t>
  </si>
  <si>
    <t>CARNES AL VACÍO, CORTADAS — PARA COCCIÓN LARGA</t>
  </si>
  <si>
    <t>sous vide = vacuum-packed = envasado al vacío ; cuisson longue = long cook = cocción larga ; découpée = cut = cortada ; catégorie viandes = categoría carnes</t>
  </si>
  <si>
    <r>
      <t>Chablonner :</t>
    </r>
    <r>
      <rPr>
        <sz val="11"/>
        <color theme="1"/>
        <rFont val="Calibri"/>
        <family val="2"/>
        <scheme val="minor"/>
      </rPr>
      <t xml:space="preserve"> appliquer une fine couche de couverture/pâte à glacer sous les entremets, petits gâteaux ou ganaches pour faciliter la manipulation avant montage/découpe.</t>
    </r>
  </si>
  <si>
    <t>Chablon (to chablonner): apply a thin coat of couverture/glaze to the bottom of entremets, petits gâteaux or ganaches to ease handling before assembling/cutting.</t>
  </si>
  <si>
    <t>Chablonar: aplicar una capa fina de cobertura/glaseado en la base de entremeses, pastelitos o ganaches para facilitar la manipulación antes del montaje/corte.</t>
  </si>
  <si>
    <t>assemblage plateaux soir</t>
  </si>
  <si>
    <t>dinner tray assembly</t>
  </si>
  <si>
    <r>
      <t xml:space="preserve">montaje de bandejas (servicio </t>
    </r>
    <r>
      <rPr>
        <b/>
        <sz val="11"/>
        <color theme="1"/>
        <rFont val="Calibri"/>
        <family val="2"/>
        <scheme val="minor"/>
      </rPr>
      <t>noche</t>
    </r>
    <r>
      <rPr>
        <sz val="11"/>
        <color theme="1"/>
        <rFont val="Calibri"/>
        <family val="2"/>
        <scheme val="minor"/>
      </rPr>
      <t>)</t>
    </r>
  </si>
  <si>
    <t>Idem.</t>
  </si>
  <si>
    <t>Same.</t>
  </si>
  <si>
    <t>Ídem.</t>
  </si>
  <si>
    <t>étager les bacs sur l’échelle de cuisson</t>
  </si>
  <si>
    <t>rack the trays on the cooking trolley</t>
  </si>
  <si>
    <t>colocar las cubetas en el carro de cocción</t>
  </si>
  <si>
    <t>Ne pas trop cuire au risque de retirer les propriétés gluantes de la morue  (conserver le liant)</t>
  </si>
  <si>
    <t>Do not overcook or you’ll lose cod’s binding/gelatinous properties  (preserve binding)</t>
  </si>
  <si>
    <t>No sobrecocer para no perder las propiedades ligantes/gelatinosas del bacalao  (conservar ligazón)</t>
  </si>
  <si>
    <t>fouet</t>
  </si>
  <si>
    <t>whisk; balloon whisk</t>
  </si>
  <si>
    <r>
      <t>batidor de varillas</t>
    </r>
    <r>
      <rPr>
        <sz val="11"/>
        <color theme="1"/>
        <rFont val="Calibri"/>
        <family val="2"/>
        <scheme val="minor"/>
      </rPr>
      <t xml:space="preserve">; </t>
    </r>
    <r>
      <rPr>
        <b/>
        <sz val="11"/>
        <color theme="1"/>
        <rFont val="Calibri"/>
        <family val="2"/>
        <scheme val="minor"/>
      </rPr>
      <t>batidor globo</t>
    </r>
  </si>
  <si>
    <t>Fouet : type (ballon/plat), longueur, inox/silicone, usage.</t>
  </si>
  <si>
    <t>Whisk: type (balloon/flat), length, stainless/silicone, use.</t>
  </si>
  <si>
    <t>Batidor: tipo (globo/plano), longitud, inox/silicona, uso.</t>
  </si>
  <si>
    <t>attirer</t>
  </si>
  <si>
    <t>attract; draw</t>
  </si>
  <si>
    <t>atraer</t>
  </si>
  <si>
    <t>Attirer clients/talents/attention.</t>
  </si>
  <si>
    <t>Attract customers/talent/attention.</t>
  </si>
  <si>
    <t>Atraer clientes/talento/atención.</t>
  </si>
  <si>
    <t>VIANDES SOUS VIDE PIÉCÉES A CUISSON COURTE</t>
  </si>
  <si>
    <t>VACUUM-PACKED MEATS, PORTIONED — FOR SHORT COOK</t>
  </si>
  <si>
    <t>CARNES AL VACÍO, PORCIONADAS — PARA COCCIÓN CORTA</t>
  </si>
  <si>
    <r>
      <t xml:space="preserve">Chemiser : </t>
    </r>
    <r>
      <rPr>
        <sz val="11"/>
        <color theme="1"/>
        <rFont val="Calibri"/>
        <family val="2"/>
        <scheme val="minor"/>
      </rPr>
      <t>appliquer, contre la paroi intérieure d’un moule/caissette, une couche (pâte, biscuit, gelée, chocolat, glace, farine, etc.).</t>
    </r>
  </si>
  <si>
    <t>Line the inside of a mold/cup with a layer (pastry, sponge, jelly, chocolate, ice cream, flour, etc.).</t>
  </si>
  <si>
    <t>Forrar el interior de un molde/capsulín con una capa (masa, bizcocho, gelatina, chocolate, helado, harina, etc.).</t>
  </si>
  <si>
    <t>assembler</t>
  </si>
  <si>
    <t>assemble; put together</t>
  </si>
  <si>
    <r>
      <t>ensamblar</t>
    </r>
    <r>
      <rPr>
        <sz val="11"/>
        <color theme="1"/>
        <rFont val="Calibri"/>
        <family val="2"/>
        <scheme val="minor"/>
      </rPr>
      <t>; montar</t>
    </r>
  </si>
  <si>
    <t>Monter un produit/assiette/lot.</t>
  </si>
  <si>
    <t>Assemble a product/plate/batch.</t>
  </si>
  <si>
    <t>Ensamblar un producto/emplatar/un lote.</t>
  </si>
  <si>
    <t>étager/empiler les bacs GN sur l’échelle de four</t>
  </si>
  <si>
    <t>stack GN pans on the oven trolley</t>
  </si>
  <si>
    <t>apilar cubetas GN en el carro del horno</t>
  </si>
  <si>
    <t>four mixte</t>
  </si>
  <si>
    <t>combi oven; combi-steamer</t>
  </si>
  <si>
    <r>
      <t>horno mixto (convección-vapor)</t>
    </r>
    <r>
      <rPr>
        <sz val="11"/>
        <color theme="1"/>
        <rFont val="Calibri"/>
        <family val="2"/>
        <scheme val="minor"/>
      </rPr>
      <t xml:space="preserve">; </t>
    </r>
    <r>
      <rPr>
        <b/>
        <sz val="11"/>
        <color theme="1"/>
        <rFont val="Calibri"/>
        <family val="2"/>
        <scheme val="minor"/>
      </rPr>
      <t>horno combinado</t>
    </r>
  </si>
  <si>
    <t>Four mixte : convection/vapeur/mixte; sonde, % vapeur, temps; logs HACCP; capacité.</t>
  </si>
  <si>
    <t>Combi oven: convection/steam/mixed; probe, steam %, time; HACCP logs; capacity.</t>
  </si>
  <si>
    <t>Horno mixto: convección/vapor/mixto; sonda, % vapor, tiempo; registros APPCC; capacidad.</t>
  </si>
  <si>
    <t>attribuer</t>
  </si>
  <si>
    <t>assign; allocate</t>
  </si>
  <si>
    <r>
      <t>asignar</t>
    </r>
    <r>
      <rPr>
        <sz val="11"/>
        <color theme="5" tint="-0.499984740745262"/>
        <rFont val="Calibri"/>
        <family val="2"/>
        <scheme val="minor"/>
      </rPr>
      <t>; adjudicar/atribuir</t>
    </r>
  </si>
  <si>
    <t>Attribuer ressources, responsabilités, numéros de lot.</t>
  </si>
  <si>
    <t>Assign resources, responsibilities, lot numbers.</t>
  </si>
  <si>
    <t>Asignar recursos, responsabilidades, números de lote.</t>
  </si>
  <si>
    <t>VIANDES SOUS VIDE PIÉCÉES A CUISSON LONGUE</t>
  </si>
  <si>
    <t>VACUUM-PACKED MEATS, PORTIONED — FOR LONG COOK</t>
  </si>
  <si>
    <t>CARNES AL VACÍO, PORCIONADAS — PARA COCCIÓN LARGA</t>
  </si>
  <si>
    <r>
      <t>Chiqueter</t>
    </r>
    <r>
      <rPr>
        <sz val="11"/>
        <color theme="1"/>
        <rFont val="Calibri"/>
        <family val="2"/>
        <scheme val="minor"/>
      </rPr>
      <t xml:space="preserve"> : entailler le bord d’un feuilletage (décor).</t>
    </r>
  </si>
  <si>
    <r>
      <t>Crimp/scallop</t>
    </r>
    <r>
      <rPr>
        <sz val="11"/>
        <color theme="1"/>
        <rFont val="Calibri"/>
        <family val="2"/>
        <scheme val="minor"/>
      </rPr>
      <t xml:space="preserve"> puff edges (decorative notches).</t>
    </r>
  </si>
  <si>
    <r>
      <t>Festonear</t>
    </r>
    <r>
      <rPr>
        <sz val="11"/>
        <color theme="1"/>
        <rFont val="Calibri"/>
        <family val="2"/>
        <scheme val="minor"/>
      </rPr>
      <t xml:space="preserve"> los bordes de hojaldre.</t>
    </r>
  </si>
  <si>
    <t>attendre</t>
  </si>
  <si>
    <t>wait; hold; let rest</t>
  </si>
  <si>
    <t>esperar; dejar reposar</t>
  </si>
  <si>
    <t>Pain/viande : « let it rest ».</t>
  </si>
  <si>
    <t>Bread/meat: “let it rest.”</t>
  </si>
  <si>
    <t>Pan/carne: “dejar reposar”.</t>
  </si>
  <si>
    <t>réserver dans des bacs</t>
  </si>
  <si>
    <t>store in trays/pans</t>
  </si>
  <si>
    <t>reservar en cubetas</t>
  </si>
  <si>
    <t>Effeuiller les filets cuits</t>
  </si>
  <si>
    <t>Flake the cooked fillets</t>
  </si>
  <si>
    <t>Desmigar los filetes cocidos</t>
  </si>
  <si>
    <t>G</t>
  </si>
  <si>
    <t>auditer</t>
  </si>
  <si>
    <t>audit; review</t>
  </si>
  <si>
    <r>
      <t>auditar</t>
    </r>
    <r>
      <rPr>
        <sz val="11"/>
        <color theme="5" tint="-0.499984740745262"/>
        <rFont val="Calibri"/>
        <family val="2"/>
        <scheme val="minor"/>
      </rPr>
      <t>; revisar</t>
    </r>
  </si>
  <si>
    <t>Contrôle systématique (qualité, hygiène, process).</t>
  </si>
  <si>
    <t>Systematic audit (quality, hygiene, process).</t>
  </si>
  <si>
    <t>Auditoría sistemática (calidad, higiene, proceso).</t>
  </si>
  <si>
    <r>
      <t>Confire (fruits)</t>
    </r>
    <r>
      <rPr>
        <sz val="11"/>
        <color theme="1"/>
        <rFont val="Calibri"/>
        <family val="2"/>
        <scheme val="minor"/>
      </rPr>
      <t xml:space="preserve"> : remplacer eau de végétation par sirops successifs.</t>
    </r>
  </si>
  <si>
    <r>
      <t>Candy/Confit</t>
    </r>
    <r>
      <rPr>
        <sz val="11"/>
        <color theme="1"/>
        <rFont val="Calibri"/>
        <family val="2"/>
        <scheme val="minor"/>
      </rPr>
      <t xml:space="preserve"> fruit in progressively stronger syrups.</t>
    </r>
  </si>
  <si>
    <r>
      <t>Confitar</t>
    </r>
    <r>
      <rPr>
        <sz val="11"/>
        <color theme="1"/>
        <rFont val="Calibri"/>
        <family val="2"/>
        <scheme val="minor"/>
      </rPr>
      <t xml:space="preserve"> fruta en jarabes crecientes.</t>
    </r>
  </si>
  <si>
    <t>attente</t>
  </si>
  <si>
    <t>holding; waiting</t>
  </si>
  <si>
    <r>
      <t>espera</t>
    </r>
    <r>
      <rPr>
        <sz val="11"/>
        <color theme="1"/>
        <rFont val="Calibri"/>
        <family val="2"/>
        <scheme val="minor"/>
      </rPr>
      <t xml:space="preserve">; </t>
    </r>
    <r>
      <rPr>
        <b/>
        <sz val="11"/>
        <color theme="1"/>
        <rFont val="Calibri"/>
        <family val="2"/>
        <scheme val="minor"/>
      </rPr>
      <t>holding</t>
    </r>
  </si>
  <si>
    <t>« En attente » : produits tenus/parkés avant étape suivante.</t>
  </si>
  <si>
    <t>“On hold”: items parked before the next step.</t>
  </si>
  <si>
    <t>“En espera”: productos retenidos antes de la siguiente etapa.</t>
  </si>
  <si>
    <t>select the equipment</t>
  </si>
  <si>
    <t>seleccionar el material</t>
  </si>
  <si>
    <t>Chauffer l’huile d’olive dans une sauteuse</t>
  </si>
  <si>
    <t>Heat olive oil in a sauté pan</t>
  </si>
  <si>
    <t>Calentar aceite de oliva en salteadora</t>
  </si>
  <si>
    <t>gastro (bacs GN)</t>
  </si>
  <si>
    <t>GN pans; Gastronorm containers</t>
  </si>
  <si>
    <r>
      <t>cubetas GN</t>
    </r>
    <r>
      <rPr>
        <sz val="11"/>
        <color theme="1"/>
        <rFont val="Calibri"/>
        <family val="2"/>
        <scheme val="minor"/>
      </rPr>
      <t>; contenedores Gastronorm</t>
    </r>
  </si>
  <si>
    <t>Bacs GN (gastro) : formats, profondeurs, plein/perforé, inox/PC, couvercle.</t>
  </si>
  <si>
    <t>GN pans: sizes, depths, solid/perforated, s/s or PC, lids.</t>
  </si>
  <si>
    <t>Cubetas GN: tamaños, profundidades, lisas/perforadas, inox/PC, tapas.</t>
  </si>
  <si>
    <t>augmenter</t>
  </si>
  <si>
    <t>increase; raise; scale up</t>
  </si>
  <si>
    <r>
      <t>aumentar</t>
    </r>
    <r>
      <rPr>
        <sz val="11"/>
        <color theme="5" tint="-0.499984740745262"/>
        <rFont val="Calibri"/>
        <family val="2"/>
        <scheme val="minor"/>
      </rPr>
      <t>; incrementar</t>
    </r>
  </si>
  <si>
    <t>Hausse de capacité, volume, température, budget.</t>
  </si>
  <si>
    <t>Increase capacity, volume, temp, budget.</t>
  </si>
  <si>
    <t>Incrementar capacidad, volumen, T°, presupuesto.</t>
  </si>
  <si>
    <t>épicerie</t>
  </si>
  <si>
    <t>grocery (dry goods)</t>
  </si>
  <si>
    <t>abarrotes / despensa (seco)</t>
  </si>
  <si>
    <r>
      <t>Corner</t>
    </r>
    <r>
      <rPr>
        <sz val="11"/>
        <color theme="1"/>
        <rFont val="Calibri"/>
        <family val="2"/>
        <scheme val="minor"/>
      </rPr>
      <t xml:space="preserve"> : racler à la corne pour récupérer l’appareil.</t>
    </r>
  </si>
  <si>
    <r>
      <t>Scrape</t>
    </r>
    <r>
      <rPr>
        <sz val="11"/>
        <color theme="1"/>
        <rFont val="Calibri"/>
        <family val="2"/>
        <scheme val="minor"/>
      </rPr>
      <t xml:space="preserve"> bowl with a scraper to recover batter.</t>
    </r>
  </si>
  <si>
    <r>
      <t>Raspar</t>
    </r>
    <r>
      <rPr>
        <sz val="11"/>
        <color theme="1"/>
        <rFont val="Calibri"/>
        <family val="2"/>
        <scheme val="minor"/>
      </rPr>
      <t xml:space="preserve"> con rasqueta para recuperar mezcla.</t>
    </r>
  </si>
  <si>
    <t>automatiser</t>
  </si>
  <si>
    <t>automate</t>
  </si>
  <si>
    <t>automatizar</t>
  </si>
  <si>
    <t>Remplacer tâches manuelles par un flux outillé.</t>
  </si>
  <si>
    <t>Automate: replace manual tasks with tooling.</t>
  </si>
  <si>
    <t>Automatizar: sustituir tareas manuales por flujo con herramientas.</t>
  </si>
  <si>
    <t>suivre les protocoles</t>
  </si>
  <si>
    <t>follow the protocols</t>
  </si>
  <si>
    <t>seguir los protocolos</t>
  </si>
  <si>
    <t>Ajouter la morue effeuillée et l’ail</t>
  </si>
  <si>
    <t>Add flaked cod and garlic</t>
  </si>
  <si>
    <t>Añadir bacalao desmigado y ajo</t>
  </si>
  <si>
    <t>grille</t>
  </si>
  <si>
    <t>(oven) rack; cooling rack; grill grate</t>
  </si>
  <si>
    <r>
      <t>rejilla de horno</t>
    </r>
    <r>
      <rPr>
        <sz val="11"/>
        <color theme="1"/>
        <rFont val="Calibri"/>
        <family val="2"/>
        <scheme val="minor"/>
      </rPr>
      <t xml:space="preserve">; </t>
    </r>
    <r>
      <rPr>
        <b/>
        <sz val="11"/>
        <color theme="1"/>
        <rFont val="Calibri"/>
        <family val="2"/>
        <scheme val="minor"/>
      </rPr>
      <t>rejilla enfriadora</t>
    </r>
    <r>
      <rPr>
        <sz val="11"/>
        <color theme="1"/>
        <rFont val="Calibri"/>
        <family val="2"/>
        <scheme val="minor"/>
      </rPr>
      <t xml:space="preserve">; </t>
    </r>
    <r>
      <rPr>
        <b/>
        <sz val="11"/>
        <color theme="1"/>
        <rFont val="Calibri"/>
        <family val="2"/>
        <scheme val="minor"/>
      </rPr>
      <t>parrilla</t>
    </r>
  </si>
  <si>
    <t>Grille : four/refroidissement/gril; préciser matière/dimensions.</t>
  </si>
  <si>
    <t>Rack: oven/cooling/grill; specify material/dimensions.</t>
  </si>
  <si>
    <t>Rejilla: horno/enfriado/parrilla; indicar material/dimensiones.</t>
  </si>
  <si>
    <t>authentifier</t>
  </si>
  <si>
    <t>authenticate; verify</t>
  </si>
  <si>
    <r>
      <t>autenticar</t>
    </r>
    <r>
      <rPr>
        <sz val="11"/>
        <color theme="5" tint="-0.499984740745262"/>
        <rFont val="Calibri"/>
        <family val="2"/>
        <scheme val="minor"/>
      </rPr>
      <t>; verificar</t>
    </r>
  </si>
  <si>
    <t>Vérif. identité/données (traçabilité, accès).</t>
  </si>
  <si>
    <t>Verify identity/data (traceability, access).</t>
  </si>
  <si>
    <t>Verificar identidad/datos (trazabilidad, accesos).</t>
  </si>
  <si>
    <t>légumes appertisés</t>
  </si>
  <si>
    <t>canned vegetables</t>
  </si>
  <si>
    <t>verduras en conserva</t>
  </si>
  <si>
    <r>
      <t>Corps (pâte)</t>
    </r>
    <r>
      <rPr>
        <sz val="11"/>
        <color theme="1"/>
        <rFont val="Calibri"/>
        <family val="2"/>
        <scheme val="minor"/>
      </rPr>
      <t xml:space="preserve"> : élasticité/résistance liée au gluten.</t>
    </r>
  </si>
  <si>
    <r>
      <t>Body</t>
    </r>
    <r>
      <rPr>
        <sz val="11"/>
        <color theme="1"/>
        <rFont val="Calibri"/>
        <family val="2"/>
        <scheme val="minor"/>
      </rPr>
      <t xml:space="preserve"> of dough (gluten strength/elasticity).</t>
    </r>
  </si>
  <si>
    <r>
      <t>Cuerpo</t>
    </r>
    <r>
      <rPr>
        <sz val="11"/>
        <color theme="1"/>
        <rFont val="Calibri"/>
        <family val="2"/>
        <scheme val="minor"/>
      </rPr>
      <t xml:space="preserve"> de la masa (fuerza del gluten).</t>
    </r>
  </si>
  <si>
    <t>check use-by dates</t>
  </si>
  <si>
    <t>verificar las fechas de caducidad</t>
  </si>
  <si>
    <t>Travailler à la spatule</t>
  </si>
  <si>
    <t>Work with spatula</t>
  </si>
  <si>
    <t>Trabajar con espátula</t>
  </si>
  <si>
    <t>H</t>
  </si>
  <si>
    <t>autoriser</t>
  </si>
  <si>
    <t>authorize; permit</t>
  </si>
  <si>
    <r>
      <t>autorizar</t>
    </r>
    <r>
      <rPr>
        <sz val="11"/>
        <color theme="5" tint="-0.499984740745262"/>
        <rFont val="Calibri"/>
        <family val="2"/>
        <scheme val="minor"/>
      </rPr>
      <t>; permitir</t>
    </r>
  </si>
  <si>
    <t>Accorder un droit (accès, dépense, changement).</t>
  </si>
  <si>
    <t>Authorize a right (access, spend, change).</t>
  </si>
  <si>
    <t>Autorizar un derecho (acceso, gasto, cambio).</t>
  </si>
  <si>
    <t>légumes frais à cuire</t>
  </si>
  <si>
    <t>fresh vegetables to cook</t>
  </si>
  <si>
    <t>verduras frescas para cocinar</t>
  </si>
  <si>
    <r>
      <t>Corser (pâte)</t>
    </r>
    <r>
      <rPr>
        <sz val="11"/>
        <color theme="1"/>
        <rFont val="Calibri"/>
        <family val="2"/>
        <scheme val="minor"/>
      </rPr>
      <t xml:space="preserve"> : renforcer l’élasticité par pétrissage.</t>
    </r>
  </si>
  <si>
    <r>
      <t>Develop</t>
    </r>
    <r>
      <rPr>
        <sz val="11"/>
        <color theme="1"/>
        <rFont val="Calibri"/>
        <family val="2"/>
        <scheme val="minor"/>
      </rPr>
      <t xml:space="preserve"> dough (strengthen gluten by kneading).</t>
    </r>
  </si>
  <si>
    <r>
      <t>Desarrollar</t>
    </r>
    <r>
      <rPr>
        <sz val="11"/>
        <color theme="1"/>
        <rFont val="Calibri"/>
        <family val="2"/>
        <scheme val="minor"/>
      </rPr>
      <t xml:space="preserve"> la masa (fortalecer gluten).</t>
    </r>
  </si>
  <si>
    <t>bâcher</t>
  </si>
  <si>
    <t>tarp; cover with a tarp</t>
  </si>
  <si>
    <r>
      <t>toldar</t>
    </r>
    <r>
      <rPr>
        <sz val="11"/>
        <color theme="1"/>
        <rFont val="Calibri"/>
        <family val="2"/>
        <scheme val="minor"/>
      </rPr>
      <t>; cubrir con lona</t>
    </r>
  </si>
  <si>
    <t>Protéger palettes/charges en extérieur.</t>
  </si>
  <si>
    <t>Tarp/cover pallets/loads outdoors.</t>
  </si>
  <si>
    <t>Cubrir con lona palets/cargas en exterior.</t>
  </si>
  <si>
    <t>(ou travailler directement la morue effeuillée dans la cuve du batteur)</t>
  </si>
  <si>
    <t>(or work the flaked cod directly in the mixer bowl)</t>
  </si>
  <si>
    <t>(o trabajar directamente el bacalao desmigado en la cuba del batidor)</t>
  </si>
  <si>
    <t>hachoir (robot/multifonction)</t>
  </si>
  <si>
    <t>food chopper; processor</t>
  </si>
  <si>
    <t>picadora / procesador de alimentos</t>
  </si>
  <si>
    <t>Hachoir (robot) : capacité bol, lames, pulsado.</t>
  </si>
  <si>
    <t>Food chopper/processor: bowl capacity, blades, pulse.</t>
  </si>
  <si>
    <t>Picadora/procesador: capacidad vaso, cuchillas, pulso.</t>
  </si>
  <si>
    <t>avancer (un délai/étape)</t>
  </si>
  <si>
    <t>move forward; bring forward</t>
  </si>
  <si>
    <t>adelantar</t>
  </si>
  <si>
    <t>Avancer une échéance/production.</t>
  </si>
  <si>
    <t>Bring a deadline/production forward.</t>
  </si>
  <si>
    <t>Adelantar un plazo/producción.</t>
  </si>
  <si>
    <t>légumes secs</t>
  </si>
  <si>
    <t>dried pulses/legumes</t>
  </si>
  <si>
    <t>legumbres secas</t>
  </si>
  <si>
    <r>
      <t>Coucher (dresser)</t>
    </r>
    <r>
      <rPr>
        <sz val="11"/>
        <color theme="1"/>
        <rFont val="Calibri"/>
        <family val="2"/>
        <scheme val="minor"/>
      </rPr>
      <t xml:space="preserve"> : pocher à la douille sur plaque/tapis.</t>
    </r>
  </si>
  <si>
    <r>
      <t>Pipe/lay out</t>
    </r>
    <r>
      <rPr>
        <sz val="11"/>
        <color theme="1"/>
        <rFont val="Calibri"/>
        <family val="2"/>
        <scheme val="minor"/>
      </rPr>
      <t xml:space="preserve"> with a pastry bag on tray/mat.</t>
    </r>
  </si>
  <si>
    <r>
      <t>Escudillar</t>
    </r>
    <r>
      <rPr>
        <sz val="11"/>
        <color theme="1"/>
        <rFont val="Calibri"/>
        <family val="2"/>
        <scheme val="minor"/>
      </rPr>
      <t xml:space="preserve"> con manga sobre bandeja/tapete.</t>
    </r>
  </si>
  <si>
    <t>baisser</t>
  </si>
  <si>
    <t>lower; reduce</t>
  </si>
  <si>
    <r>
      <t>bajar</t>
    </r>
    <r>
      <rPr>
        <sz val="11"/>
        <color theme="1"/>
        <rFont val="Calibri"/>
        <family val="2"/>
        <scheme val="minor"/>
      </rPr>
      <t>; reducir</t>
    </r>
  </si>
  <si>
    <t>Température, volume sonore, cadence, prix, flamme.</t>
  </si>
  <si>
    <t>Lower temperature, noise level, rate, price, flame.</t>
  </si>
  <si>
    <t>Bajar temperatura, nivel de ruido, cadencia, precio, llama.</t>
  </si>
  <si>
    <t>Mettre la morue dans la grande cuve du batteur</t>
  </si>
  <si>
    <t>Transfer cod to large mixer bowl</t>
  </si>
  <si>
    <t>Pasar bacalao a la cuba grande</t>
  </si>
  <si>
    <t>housse de protection (chariot/étagère/équipement)</t>
  </si>
  <si>
    <t>protective cover; dust cover</t>
  </si>
  <si>
    <r>
      <t>funda de protección</t>
    </r>
    <r>
      <rPr>
        <sz val="11"/>
        <color theme="1"/>
        <rFont val="Calibri"/>
        <family val="2"/>
        <scheme val="minor"/>
      </rPr>
      <t xml:space="preserve">; </t>
    </r>
    <r>
      <rPr>
        <b/>
        <sz val="11"/>
        <color theme="1"/>
        <rFont val="Calibri"/>
        <family val="2"/>
        <scheme val="minor"/>
      </rPr>
      <t>cubre-polvo</t>
    </r>
  </si>
  <si>
    <t>Housse de protection : poussière/froid/extérieur; mesures; zip/velcro.</t>
  </si>
  <si>
    <t>Protective cover: dust/cold/outdoor; dimensions; zip/velcro.</t>
  </si>
  <si>
    <t>Funda de protección: polvo/frío/exterior; medidas; cremallera/velcro.</t>
  </si>
  <si>
    <t>avertir</t>
  </si>
  <si>
    <t>warn; alert; notify</t>
  </si>
  <si>
    <r>
      <t>avisar</t>
    </r>
    <r>
      <rPr>
        <sz val="11"/>
        <color theme="5" tint="-0.499984740745262"/>
        <rFont val="Calibri"/>
        <family val="2"/>
        <scheme val="minor"/>
      </rPr>
      <t>; advertir</t>
    </r>
  </si>
  <si>
    <t>Prévenir d’un risque/incident/retard.</t>
  </si>
  <si>
    <t>Warn/alert of risk/incident/delay.</t>
  </si>
  <si>
    <t>Avisar/alertar de riesgo/incidente/retraso.</t>
  </si>
  <si>
    <t>légumes sous vide à cuire</t>
  </si>
  <si>
    <t>vacuum-packed vegetables to cook</t>
  </si>
  <si>
    <t>verduras envasadas al vacío para cocinar</t>
  </si>
  <si>
    <r>
      <t>Crémer</t>
    </r>
    <r>
      <rPr>
        <sz val="11"/>
        <color theme="1"/>
        <rFont val="Calibri"/>
        <family val="2"/>
        <scheme val="minor"/>
      </rPr>
      <t xml:space="preserve"> : travailler matière grasse (seule/avec sucre) jusqu’à crémage.</t>
    </r>
  </si>
  <si>
    <r>
      <t>Cream</t>
    </r>
    <r>
      <rPr>
        <sz val="11"/>
        <color theme="1"/>
        <rFont val="Calibri"/>
        <family val="2"/>
        <scheme val="minor"/>
      </rPr>
      <t xml:space="preserve"> butter (alone/with sugar) until fluffy.</t>
    </r>
  </si>
  <si>
    <r>
      <t>Acremar</t>
    </r>
    <r>
      <rPr>
        <sz val="11"/>
        <color theme="1"/>
        <rFont val="Calibri"/>
        <family val="2"/>
        <scheme val="minor"/>
      </rPr>
      <t xml:space="preserve"> mantequilla (sola/con azúcar).</t>
    </r>
  </si>
  <si>
    <t>Barder</t>
  </si>
  <si>
    <t>bard (wrap with bacon/lard)</t>
  </si>
  <si>
    <r>
      <t>lardar</t>
    </r>
    <r>
      <rPr>
        <sz val="11"/>
        <color theme="1"/>
        <rFont val="Calibri"/>
        <family val="2"/>
        <scheme val="minor"/>
      </rPr>
      <t>; envolver con tocino/panceta</t>
    </r>
  </si>
  <si>
    <t>Entourer une pièce (volaille, gibier) de lard pour protéger à la cuisson.</t>
  </si>
  <si>
    <t>Wrap the cut (poultry/game) with bacon/lard to protect during cooking (bard).</t>
  </si>
  <si>
    <t>Envolver la pieza (ave/caza) con panceta/tocino para protegerla en la cocción.</t>
  </si>
  <si>
    <t>blanchir–rafraîchir–couper</t>
  </si>
  <si>
    <t>blanch – refresh – cut</t>
  </si>
  <si>
    <t>blanquear – refrescar – cortar</t>
  </si>
  <si>
    <t>À la feuille, 1re vitesse, incorporer lait et crème progressivement</t>
  </si>
  <si>
    <t>With paddle, speed 1, fold in milk and cream gradually</t>
  </si>
  <si>
    <t>Con pala, vel. 1, incorporar leche y nata poco a poco</t>
  </si>
  <si>
    <t>aviser</t>
  </si>
  <si>
    <t>notify; inform</t>
  </si>
  <si>
    <r>
      <t>notificar</t>
    </r>
    <r>
      <rPr>
        <sz val="11"/>
        <color theme="5" tint="-0.499984740745262"/>
        <rFont val="Calibri"/>
        <family val="2"/>
        <scheme val="minor"/>
      </rPr>
      <t>; informar</t>
    </r>
  </si>
  <si>
    <t>Communication formelle (mail, fiche, ticket).</t>
  </si>
  <si>
    <t>Formal communication (email, sheet, ticket).</t>
  </si>
  <si>
    <t>Comunicación formal (correo, ficha, ticket).</t>
  </si>
  <si>
    <t>légumes sous vide cuits</t>
  </si>
  <si>
    <t>vacuum-packed cooked vegetables</t>
  </si>
  <si>
    <t>verduras cocidas envasadas al vacío</t>
  </si>
  <si>
    <r>
      <t>Croûter</t>
    </r>
    <r>
      <rPr>
        <sz val="11"/>
        <color theme="1"/>
        <rFont val="Calibri"/>
        <family val="2"/>
        <scheme val="minor"/>
      </rPr>
      <t xml:space="preserve"> : sécher en surface (air/étuve) avant suite (ex. macarons).</t>
    </r>
  </si>
  <si>
    <r>
      <t>Crust/skin over</t>
    </r>
    <r>
      <rPr>
        <sz val="11"/>
        <color theme="1"/>
        <rFont val="Calibri"/>
        <family val="2"/>
        <scheme val="minor"/>
      </rPr>
      <t xml:space="preserve"> (air/proofer), e.g., macarons.</t>
    </r>
  </si>
  <si>
    <r>
      <t>Acortezar/formar piel</t>
    </r>
    <r>
      <rPr>
        <sz val="11"/>
        <color theme="1"/>
        <rFont val="Calibri"/>
        <family val="2"/>
        <scheme val="minor"/>
      </rPr>
      <t xml:space="preserve"> (aire/cámara).</t>
    </r>
  </si>
  <si>
    <t>Battre</t>
  </si>
  <si>
    <r>
      <t xml:space="preserve">beat; whisk; </t>
    </r>
    <r>
      <rPr>
        <b/>
        <sz val="11"/>
        <color theme="1"/>
        <rFont val="Calibri"/>
        <family val="2"/>
        <scheme val="minor"/>
      </rPr>
      <t>pound</t>
    </r>
    <r>
      <rPr>
        <sz val="11"/>
        <color theme="1"/>
        <rFont val="Calibri"/>
        <family val="2"/>
        <scheme val="minor"/>
      </rPr>
      <t xml:space="preserve"> (meat)</t>
    </r>
  </si>
  <si>
    <r>
      <t>batir</t>
    </r>
    <r>
      <rPr>
        <sz val="11"/>
        <color theme="1"/>
        <rFont val="Calibri"/>
        <family val="2"/>
        <scheme val="minor"/>
      </rPr>
      <t xml:space="preserve">; </t>
    </r>
    <r>
      <rPr>
        <b/>
        <sz val="11"/>
        <color theme="1"/>
        <rFont val="Calibri"/>
        <family val="2"/>
        <scheme val="minor"/>
      </rPr>
      <t>majar/golpear</t>
    </r>
    <r>
      <rPr>
        <sz val="11"/>
        <color theme="1"/>
        <rFont val="Calibri"/>
        <family val="2"/>
        <scheme val="minor"/>
      </rPr>
      <t xml:space="preserve"> (carne)</t>
    </r>
  </si>
  <si>
    <t>Batteurs/foets: « whisk » ; pour attendrir/étaler une viande : « pound/majar ».</t>
  </si>
  <si>
    <r>
      <t xml:space="preserve">With mixer/whisk: </t>
    </r>
    <r>
      <rPr>
        <b/>
        <sz val="11"/>
        <color theme="1"/>
        <rFont val="Calibri"/>
        <family val="2"/>
        <scheme val="minor"/>
      </rPr>
      <t>whisk</t>
    </r>
    <r>
      <rPr>
        <sz val="11"/>
        <color theme="1"/>
        <rFont val="Calibri"/>
        <family val="2"/>
        <scheme val="minor"/>
      </rPr>
      <t xml:space="preserve">; to tenderize/flatten meat: </t>
    </r>
    <r>
      <rPr>
        <b/>
        <sz val="11"/>
        <color theme="1"/>
        <rFont val="Calibri"/>
        <family val="2"/>
        <scheme val="minor"/>
      </rPr>
      <t>pound</t>
    </r>
    <r>
      <rPr>
        <sz val="11"/>
        <color theme="1"/>
        <rFont val="Calibri"/>
        <family val="2"/>
        <scheme val="minor"/>
      </rPr>
      <t>.</t>
    </r>
  </si>
  <si>
    <r>
      <t xml:space="preserve">Con batidora/varillas: </t>
    </r>
    <r>
      <rPr>
        <b/>
        <sz val="11"/>
        <color theme="1"/>
        <rFont val="Calibri"/>
        <family val="2"/>
        <scheme val="minor"/>
      </rPr>
      <t>batir</t>
    </r>
    <r>
      <rPr>
        <sz val="11"/>
        <color theme="1"/>
        <rFont val="Calibri"/>
        <family val="2"/>
        <scheme val="minor"/>
      </rPr>
      <t xml:space="preserve">; para ablandar/afinar carne: </t>
    </r>
    <r>
      <rPr>
        <b/>
        <sz val="11"/>
        <color theme="1"/>
        <rFont val="Calibri"/>
        <family val="2"/>
        <scheme val="minor"/>
      </rPr>
      <t>majar/golpear</t>
    </r>
    <r>
      <rPr>
        <sz val="11"/>
        <color theme="1"/>
        <rFont val="Calibri"/>
        <family val="2"/>
        <scheme val="minor"/>
      </rPr>
      <t>.</t>
    </r>
  </si>
  <si>
    <t>égoutter et débarrasser</t>
  </si>
  <si>
    <t>drain and transfer</t>
  </si>
  <si>
    <t>escurrir y trasvasar</t>
  </si>
  <si>
    <t>Éventuellement, mettre au point la consistance en ajoutant du lait, de l’huile d’olive ou de la crème</t>
  </si>
  <si>
    <t>If needed, adjust the consistency by adding milk, olive oil, or cream</t>
  </si>
  <si>
    <t>Si es necesario, ajustar la consistencia añadiendo leche, aceite de oliva o nata</t>
  </si>
  <si>
    <t>louche</t>
  </si>
  <si>
    <t>ladle; soup ladle; sauce ladle</t>
  </si>
  <si>
    <r>
      <t>cucharón</t>
    </r>
    <r>
      <rPr>
        <sz val="11"/>
        <color theme="1"/>
        <rFont val="Calibri"/>
        <family val="2"/>
        <scheme val="minor"/>
      </rPr>
      <t>; cucharón sopero; cucharón para salsas</t>
    </r>
  </si>
  <si>
    <t>Louche : capacité (cl/ml), manche (long), matière; louche à sauce = bec.</t>
  </si>
  <si>
    <t>Ladle: capacity, long handle, material; sauce ladle = spout.</t>
  </si>
  <si>
    <t>Cucharón: capacidad, mango largo, material; para salsa = pico.</t>
  </si>
  <si>
    <t>s’auto-évaluer</t>
  </si>
  <si>
    <t>self-assess</t>
  </si>
  <si>
    <t>auto-evaluarse</t>
  </si>
  <si>
    <t>Bilan individuel/équipe sur pratiques/performances.</t>
  </si>
  <si>
    <t>Self/team assessment of practices/performance.</t>
  </si>
  <si>
    <t>Autoevaluación/evaluación del equipo (prácticas/rendimiento).</t>
  </si>
  <si>
    <t>légumes surgelés à cuire</t>
  </si>
  <si>
    <t>frozen vegetables to cook</t>
  </si>
  <si>
    <t>verduras congeladas para cocinar</t>
  </si>
  <si>
    <t>Beurrer</t>
  </si>
  <si>
    <t>butter; grease with butter</t>
  </si>
  <si>
    <r>
      <t>enmantequillar</t>
    </r>
    <r>
      <rPr>
        <sz val="11"/>
        <color theme="1"/>
        <rFont val="Calibri"/>
        <family val="2"/>
        <scheme val="minor"/>
      </rPr>
      <t>; untar/engrasar con mantequilla</t>
    </r>
  </si>
  <si>
    <t>Graisser généreusement moules/plats pour anti-adhérence.</t>
  </si>
  <si>
    <t>Generously butter molds/pans to prevent sticking.</t>
  </si>
  <si>
    <t>Enmantequillar moldes/bandejas para antiadherencia.</t>
  </si>
  <si>
    <t>éplucher–laver–désinfecter</t>
  </si>
  <si>
    <t>peel – wash – sanitize</t>
  </si>
  <si>
    <t>pelar – lavar – desinfectar</t>
  </si>
  <si>
    <t>légumes surgelés cuits</t>
  </si>
  <si>
    <t>frozen cooked vegetables</t>
  </si>
  <si>
    <t>verduras congeladas cocidas</t>
  </si>
  <si>
    <r>
      <t>Décercler</t>
    </r>
    <r>
      <rPr>
        <sz val="11"/>
        <color theme="1"/>
        <rFont val="Calibri"/>
        <family val="2"/>
        <scheme val="minor"/>
      </rPr>
      <t xml:space="preserve"> : retirer le cercle d’un fond/entremets.</t>
    </r>
  </si>
  <si>
    <r>
      <t>Unring</t>
    </r>
    <r>
      <rPr>
        <sz val="11"/>
        <color theme="1"/>
        <rFont val="Calibri"/>
        <family val="2"/>
        <scheme val="minor"/>
      </rPr>
      <t xml:space="preserve"> (remove tart/cake ring).</t>
    </r>
  </si>
  <si>
    <r>
      <t>Desmoldar (quitar aro)</t>
    </r>
    <r>
      <rPr>
        <sz val="11"/>
        <color theme="1"/>
        <rFont val="Calibri"/>
        <family val="2"/>
        <scheme val="minor"/>
      </rPr>
      <t>.</t>
    </r>
  </si>
  <si>
    <t>Blanchir</t>
  </si>
  <si>
    <t>blanch (veg); whisk until pale (eggs+sugar)</t>
  </si>
  <si>
    <r>
      <t>escaldar</t>
    </r>
    <r>
      <rPr>
        <sz val="11"/>
        <color theme="1"/>
        <rFont val="Calibri"/>
        <family val="2"/>
        <scheme val="minor"/>
      </rPr>
      <t xml:space="preserve"> (verduras); </t>
    </r>
    <r>
      <rPr>
        <b/>
        <sz val="11"/>
        <color theme="1"/>
        <rFont val="Calibri"/>
        <family val="2"/>
        <scheme val="minor"/>
      </rPr>
      <t>blanquear</t>
    </r>
    <r>
      <rPr>
        <sz val="11"/>
        <color theme="1"/>
        <rFont val="Calibri"/>
        <family val="2"/>
        <scheme val="minor"/>
      </rPr>
      <t xml:space="preserve"> huevos con azúcar</t>
    </r>
  </si>
  <si>
    <t>Cuisine : mise à l’eau bouillante brève ; pâtisserie : œufs + sucre fouettés pâles.</t>
  </si>
  <si>
    <t>Cooking: brief boil/blanch; pastry: eggs + sugar whisked until pale.</t>
  </si>
  <si>
    <t>Cocina: escaldado breve; pastelería: huevos con azúcar batidos hasta blanquear.</t>
  </si>
  <si>
    <t>faire tremper</t>
  </si>
  <si>
    <t>soak</t>
  </si>
  <si>
    <t>poner en remojo</t>
  </si>
  <si>
    <t>Obtenir une pâte homogène et compacte</t>
  </si>
  <si>
    <t>Reach a homogeneous, compact paste</t>
  </si>
  <si>
    <t>Lograr pasta homogénea y compacta</t>
  </si>
  <si>
    <t>machine à râper</t>
  </si>
  <si>
    <t>grater machine; electric grater; shredding machine</t>
  </si>
  <si>
    <r>
      <t>ralladora eléctrica</t>
    </r>
    <r>
      <rPr>
        <sz val="11"/>
        <color theme="1"/>
        <rFont val="Calibri"/>
        <family val="2"/>
        <scheme val="minor"/>
      </rPr>
      <t xml:space="preserve">; </t>
    </r>
    <r>
      <rPr>
        <b/>
        <sz val="11"/>
        <color theme="1"/>
        <rFont val="Calibri"/>
        <family val="2"/>
        <scheme val="minor"/>
      </rPr>
      <t>máquina de rallar</t>
    </r>
  </si>
  <si>
    <t>Machine à râper : disques (râper/émincer/julienne), débit, sécurité.</t>
  </si>
  <si>
    <t>Grating machine: disks (grate/slice/julienne), throughput, safety.</t>
  </si>
  <si>
    <t>Ralladora: discos (rallar/laminar/juliana), caudal, seguridad.</t>
  </si>
  <si>
    <t>balayer</t>
  </si>
  <si>
    <t>sweep</t>
  </si>
  <si>
    <r>
      <t>barrer</t>
    </r>
    <r>
      <rPr>
        <sz val="11"/>
        <color theme="5" tint="-0.499984740745262"/>
        <rFont val="Calibri"/>
        <family val="2"/>
        <scheme val="minor"/>
      </rPr>
      <t xml:space="preserve">; </t>
    </r>
    <r>
      <rPr>
        <b/>
        <sz val="11"/>
        <color theme="5" tint="-0.499984740745262"/>
        <rFont val="Calibri"/>
        <family val="2"/>
        <scheme val="minor"/>
      </rPr>
      <t>barrer el suelo</t>
    </r>
    <r>
      <rPr>
        <sz val="11"/>
        <color theme="5" tint="-0.499984740745262"/>
        <rFont val="Calibri"/>
        <family val="2"/>
        <scheme val="minor"/>
      </rPr>
      <t xml:space="preserve"> / </t>
    </r>
    <r>
      <rPr>
        <b/>
        <sz val="11"/>
        <color theme="5" tint="-0.499984740745262"/>
        <rFont val="Calibri"/>
        <family val="2"/>
        <scheme val="minor"/>
      </rPr>
      <t>barrer</t>
    </r>
  </si>
  <si>
    <t>Nettoyage des sols entre/fin de services.</t>
  </si>
  <si>
    <t>Sweep/clean floors between/at end of service.</t>
  </si>
  <si>
    <t>Barrer/limpiar suelos entre/al final del servicio.</t>
  </si>
  <si>
    <t>produits laitiers</t>
  </si>
  <si>
    <t>dairy products</t>
  </si>
  <si>
    <t>productos lácteos</t>
  </si>
  <si>
    <r>
      <t>Décoction</t>
    </r>
    <r>
      <rPr>
        <sz val="11"/>
        <color theme="1"/>
        <rFont val="Calibri"/>
        <family val="2"/>
        <scheme val="minor"/>
      </rPr>
      <t xml:space="preserve"> : extraction par ébullition prolongée.</t>
    </r>
  </si>
  <si>
    <r>
      <t>Decoction</t>
    </r>
    <r>
      <rPr>
        <sz val="11"/>
        <color theme="1"/>
        <rFont val="Calibri"/>
        <family val="2"/>
        <scheme val="minor"/>
      </rPr>
      <t xml:space="preserve"> (prolonged boiling extraction).</t>
    </r>
  </si>
  <si>
    <r>
      <t>Decocción</t>
    </r>
    <r>
      <rPr>
        <sz val="11"/>
        <color theme="1"/>
        <rFont val="Calibri"/>
        <family val="2"/>
        <scheme val="minor"/>
      </rPr>
      <t>.</t>
    </r>
  </si>
  <si>
    <t>Blondir</t>
  </si>
  <si>
    <t>brown lightly; cook until golden/blond</t>
  </si>
  <si>
    <r>
      <t>dorar ligeramente</t>
    </r>
    <r>
      <rPr>
        <sz val="11"/>
        <color theme="1"/>
        <rFont val="Calibri"/>
        <family val="2"/>
        <scheme val="minor"/>
      </rPr>
      <t>; rehogar hasta dorar</t>
    </r>
  </si>
  <si>
    <t>Oignons/mirepoix : coloration blonde, pas brun foncé.</t>
  </si>
  <si>
    <t>Onions/mirepoix: light blond color, not dark brown.</t>
  </si>
  <si>
    <t>Cebolla/mirepoix: dorado claro (rubio), no marrón oscuro.</t>
  </si>
  <si>
    <t>habiller les soles</t>
  </si>
  <si>
    <t>dress/prepare the soles (fish)</t>
  </si>
  <si>
    <t>limpiar y preparar los lenguados</t>
  </si>
  <si>
    <t>Poivrer et muscader</t>
  </si>
  <si>
    <t>Pepper and add nutmeg</t>
  </si>
  <si>
    <t>Pimentar y añadir nuez moscada</t>
  </si>
  <si>
    <t>marmite (de cuisson)</t>
  </si>
  <si>
    <t>stock pot; kettle</t>
  </si>
  <si>
    <r>
      <t>olla</t>
    </r>
    <r>
      <rPr>
        <sz val="11"/>
        <color theme="1"/>
        <rFont val="Calibri"/>
        <family val="2"/>
        <scheme val="minor"/>
      </rPr>
      <t xml:space="preserve">; </t>
    </r>
    <r>
      <rPr>
        <b/>
        <sz val="11"/>
        <color theme="1"/>
        <rFont val="Calibri"/>
        <family val="2"/>
        <scheme val="minor"/>
      </rPr>
      <t>caldera</t>
    </r>
    <r>
      <rPr>
        <sz val="11"/>
        <color theme="1"/>
        <rFont val="Calibri"/>
        <family val="2"/>
        <scheme val="minor"/>
      </rPr>
      <t xml:space="preserve"> (industrial)</t>
    </r>
  </si>
  <si>
    <t>Marmite : gaz/élec./vapeur; basculante; capacité, vidange, sonde.</t>
  </si>
  <si>
    <t>Kettle/stock pot: gas/elec/steam; tilting; capacity, drain, probe.</t>
  </si>
  <si>
    <t>Marmita/olla: gas/eléctrica/vapor; basculante; capacidad, vaciado, sonda.</t>
  </si>
  <si>
    <t>baliser</t>
  </si>
  <si>
    <t>mark out; signpost</t>
  </si>
  <si>
    <r>
      <t>señalizar</t>
    </r>
    <r>
      <rPr>
        <sz val="11"/>
        <color theme="5" tint="-0.499984740745262"/>
        <rFont val="Calibri"/>
        <family val="2"/>
        <scheme val="minor"/>
      </rPr>
      <t>; balizar</t>
    </r>
  </si>
  <si>
    <t>Marquage zones, flux piétons/chariots, sécurité.</t>
  </si>
  <si>
    <t>Mark out zones, pedestrian/trolley flows, safety.</t>
  </si>
  <si>
    <t>Señalizar zonas, flujos peatonales/carros, seguridad.</t>
  </si>
  <si>
    <t>viande fraîche cuite sous vide</t>
  </si>
  <si>
    <t>fresh meat, cooked, vacuum-packed</t>
  </si>
  <si>
    <t>carne fresca cocida al vacío</t>
  </si>
  <si>
    <r>
      <t>Dessécher</t>
    </r>
    <r>
      <rPr>
        <sz val="11"/>
        <color theme="1"/>
        <rFont val="Calibri"/>
        <family val="2"/>
        <scheme val="minor"/>
      </rPr>
      <t xml:space="preserve"> : évaporer l’excès d’eau sur feu doux/étuve/four (pâte à choux).</t>
    </r>
  </si>
  <si>
    <r>
      <t>Dry out</t>
    </r>
    <r>
      <rPr>
        <sz val="11"/>
        <color theme="1"/>
        <rFont val="Calibri"/>
        <family val="2"/>
        <scheme val="minor"/>
      </rPr>
      <t xml:space="preserve"> moisture gently (e.g., choux panade).</t>
    </r>
  </si>
  <si>
    <r>
      <t>Desecar</t>
    </r>
    <r>
      <rPr>
        <sz val="11"/>
        <color theme="1"/>
        <rFont val="Calibri"/>
        <family val="2"/>
        <scheme val="minor"/>
      </rPr>
      <t xml:space="preserve"> (p. ej., masa choux).</t>
    </r>
  </si>
  <si>
    <t>bloquer</t>
  </si>
  <si>
    <t>block; lock; freeze</t>
  </si>
  <si>
    <r>
      <t>bloquear</t>
    </r>
    <r>
      <rPr>
        <sz val="11"/>
        <color theme="1"/>
        <rFont val="Calibri"/>
        <family val="2"/>
        <scheme val="minor"/>
      </rPr>
      <t>; inmovilizar</t>
    </r>
  </si>
  <si>
    <t>Bloquer stock/OF, verrouiller une consigne.</t>
  </si>
  <si>
    <t>Block stock/work order; lock a setting/instruction.</t>
  </si>
  <si>
    <t>Bloquear stock/OF; bloquear una consigna/ajuste.</t>
  </si>
  <si>
    <t>laver à grande eau</t>
  </si>
  <si>
    <t>rinse under plenty of water</t>
  </si>
  <si>
    <t>lavar con abundante agua</t>
  </si>
  <si>
    <t>Finir de lier en ajoutant la purée</t>
  </si>
  <si>
    <t>Finish binding with the mash</t>
  </si>
  <si>
    <t>Terminar de ligar añadiendo el puré</t>
  </si>
  <si>
    <t>mixer (plongeant)</t>
  </si>
  <si>
    <t>immersion blender; stick blender</t>
  </si>
  <si>
    <t>batidora de inmersión</t>
  </si>
  <si>
    <t>Mixer plongeant : puissance, longueur de pied, antiproyecciones, accessoires.</t>
  </si>
  <si>
    <t>Immersion blender: power, shaft length, splash-guard, accessories.</t>
  </si>
  <si>
    <t>Batidora de inmersión: potencia, longitud pie, campana anti-salpicaduras, accesorios.</t>
  </si>
  <si>
    <t>barrer (rayer)</t>
  </si>
  <si>
    <t>cross out; strike through</t>
  </si>
  <si>
    <r>
      <t>tachar</t>
    </r>
    <r>
      <rPr>
        <sz val="11"/>
        <color theme="5" tint="-0.499984740745262"/>
        <rFont val="Calibri"/>
        <family val="2"/>
        <scheme val="minor"/>
      </rPr>
      <t xml:space="preserve">; </t>
    </r>
    <r>
      <rPr>
        <b/>
        <sz val="11"/>
        <color theme="5" tint="-0.499984740745262"/>
        <rFont val="Calibri"/>
        <family val="2"/>
        <scheme val="minor"/>
      </rPr>
      <t>rayar</t>
    </r>
  </si>
  <si>
    <t>Rayer une ligne sur un bon/étiquette, éviter les doublons.</t>
  </si>
  <si>
    <t>Cross out a line on a ticket/label to avoid duplicates.</t>
  </si>
  <si>
    <t>Tachar una línea en un albarán/etiqueta para evitar duplicados.</t>
  </si>
  <si>
    <t>viande fraîche sous vide crue — à couper</t>
  </si>
  <si>
    <t>fresh meat, vacuum-packed, raw — to cut</t>
  </si>
  <si>
    <t>carne fresca envasada al vacío, cruda — para cortar</t>
  </si>
  <si>
    <r>
      <t>Détailler</t>
    </r>
    <r>
      <rPr>
        <sz val="11"/>
        <color theme="1"/>
        <rFont val="Calibri"/>
        <family val="2"/>
        <scheme val="minor"/>
      </rPr>
      <t xml:space="preserve"> : découper formes nettes dans une abaisse.</t>
    </r>
  </si>
  <si>
    <r>
      <t>Cut out</t>
    </r>
    <r>
      <rPr>
        <sz val="11"/>
        <color theme="1"/>
        <rFont val="Calibri"/>
        <family val="2"/>
        <scheme val="minor"/>
      </rPr>
      <t xml:space="preserve"> shapes from rolled dough.</t>
    </r>
  </si>
  <si>
    <r>
      <t>Cortar</t>
    </r>
    <r>
      <rPr>
        <sz val="11"/>
        <color theme="1"/>
        <rFont val="Calibri"/>
        <family val="2"/>
        <scheme val="minor"/>
      </rPr>
      <t xml:space="preserve"> piezas de una lámina de masa.</t>
    </r>
  </si>
  <si>
    <t>boucher</t>
  </si>
  <si>
    <t>plug; stop up</t>
  </si>
  <si>
    <r>
      <t>taponar</t>
    </r>
    <r>
      <rPr>
        <sz val="11"/>
        <color theme="1"/>
        <rFont val="Calibri"/>
        <family val="2"/>
        <scheme val="minor"/>
      </rPr>
      <t>; obturar</t>
    </r>
  </si>
  <si>
    <t>Obstruer une fuite; « boucher un trou » planning.</t>
  </si>
  <si>
    <t>Plug/stop a leak; fill a gap in the schedule.</t>
  </si>
  <si>
    <t>Taponar una fuga; “tapar un hueco” en el planning.</t>
  </si>
  <si>
    <t>laver à grande eau / rincer abondamment</t>
  </si>
  <si>
    <t>wash / rinse thoroughly</t>
  </si>
  <si>
    <t>lavar / enjuagar abundantemente</t>
  </si>
  <si>
    <t>Travailler.</t>
  </si>
  <si>
    <t xml:space="preserve">Work. </t>
  </si>
  <si>
    <t xml:space="preserve">Trabajar. </t>
  </si>
  <si>
    <t>O</t>
  </si>
  <si>
    <t>basculer</t>
  </si>
  <si>
    <t>switch over; toggle</t>
  </si>
  <si>
    <r>
      <t>cambiar</t>
    </r>
    <r>
      <rPr>
        <sz val="11"/>
        <color theme="5" tint="-0.499984740745262"/>
        <rFont val="Calibri"/>
        <family val="2"/>
        <scheme val="minor"/>
      </rPr>
      <t>; conmutar</t>
    </r>
  </si>
  <si>
    <t>Basculer de mode/ligne/serveur/compte.</t>
  </si>
  <si>
    <t>Switch over mode/line/server/account.</t>
  </si>
  <si>
    <t>Conmutar/cambiar de modo/línea/servidor/cuenta.</t>
  </si>
  <si>
    <t>viande fraîche sous vide crue — à cuire, à couper + appertisée</t>
  </si>
  <si>
    <t>fresh meat, vacuum-packed, raw — to cook, to cut + canned</t>
  </si>
  <si>
    <t>carne fresca envasada al vacío, cruda — para cocinar, para cortar + en conserva</t>
  </si>
  <si>
    <r>
      <t>Détrempe</t>
    </r>
    <r>
      <rPr>
        <sz val="11"/>
        <color theme="1"/>
        <rFont val="Calibri"/>
        <family val="2"/>
        <scheme val="minor"/>
      </rPr>
      <t xml:space="preserve"> : base farine+eau+sel pour feuilletée/levée feuilletée.</t>
    </r>
  </si>
  <si>
    <r>
      <t>Détrempe</t>
    </r>
    <r>
      <rPr>
        <sz val="11"/>
        <color theme="1"/>
        <rFont val="Calibri"/>
        <family val="2"/>
        <scheme val="minor"/>
      </rPr>
      <t>: base dough (flour+water+salt) for puff/laminated.</t>
    </r>
  </si>
  <si>
    <r>
      <t>Detrempe</t>
    </r>
    <r>
      <rPr>
        <sz val="11"/>
        <color theme="1"/>
        <rFont val="Calibri"/>
        <family val="2"/>
        <scheme val="minor"/>
      </rPr>
      <t>: base para hojaldre/levado hojaldrado.</t>
    </r>
  </si>
  <si>
    <t>boucler</t>
  </si>
  <si>
    <t>close; finalize; loop</t>
  </si>
  <si>
    <r>
      <t>cerrar</t>
    </r>
    <r>
      <rPr>
        <sz val="11"/>
        <color theme="1"/>
        <rFont val="Calibri"/>
        <family val="2"/>
        <scheme val="minor"/>
      </rPr>
      <t>; finalizar</t>
    </r>
  </si>
  <si>
    <t>Boucler un dossier/lot/boucle de rétroaction.</t>
  </si>
  <si>
    <t>Close out a file/batch/feedback loop.</t>
  </si>
  <si>
    <t>Cerrar un expediente/lote/bucle de retroalimentación.</t>
  </si>
  <si>
    <t>peser les denrées/ingrédients</t>
  </si>
  <si>
    <t>weigh the food/ingredients</t>
  </si>
  <si>
    <t>pesar los alimentos/ingredientes</t>
  </si>
  <si>
    <t xml:space="preserve"> Rectifier la consistance</t>
  </si>
  <si>
    <t>Adjust consistency</t>
  </si>
  <si>
    <t>Rectificar consistencia</t>
  </si>
  <si>
    <t>ouvre-boîte</t>
  </si>
  <si>
    <t>can opener; tin opener (UK)</t>
  </si>
  <si>
    <t>abre-latas</t>
  </si>
  <si>
    <t>Ouvre-boîte : manuel/électrique/de mesa; hygiène, boîtes 5/10, sans bavures.</t>
  </si>
  <si>
    <t>Can opener: manual/electric/bench; hygiene, size 5/10 cans, no burrs.</t>
  </si>
  <si>
    <t>Abre-latas: manual/eléctrico/de mesa; higiene, latas 5/10, sin rebabas.</t>
  </si>
  <si>
    <t>bâtir</t>
  </si>
  <si>
    <t>build; construct</t>
  </si>
  <si>
    <r>
      <t>construir</t>
    </r>
    <r>
      <rPr>
        <sz val="11"/>
        <color theme="5" tint="-0.499984740745262"/>
        <rFont val="Calibri"/>
        <family val="2"/>
        <scheme val="minor"/>
      </rPr>
      <t>; edificar</t>
    </r>
  </si>
  <si>
    <t>Construire un plan, un poste, une structure.</t>
  </si>
  <si>
    <t>Build a plan/station/structure.</t>
  </si>
  <si>
    <t>Construir un plan/puesto/estructura.</t>
  </si>
  <si>
    <t>Bouillir</t>
  </si>
  <si>
    <t>Boil</t>
  </si>
  <si>
    <t>Hervir</t>
  </si>
  <si>
    <t>Gros bouillons, surveiller évaporation et débordement.</t>
  </si>
  <si>
    <t>Full boil; watch evaporation/boil-over.</t>
  </si>
  <si>
    <t>Hervor fuerte; vigilar evaporación/derrame.</t>
  </si>
  <si>
    <t>trier et tremper</t>
  </si>
  <si>
    <t>sort and soak</t>
  </si>
  <si>
    <t>clasificar y poner en remojo</t>
  </si>
  <si>
    <t>boulonner</t>
  </si>
  <si>
    <t>bolt (down)</t>
  </si>
  <si>
    <r>
      <t>atornillar con perno</t>
    </r>
    <r>
      <rPr>
        <sz val="11"/>
        <color theme="5" tint="-0.499984740745262"/>
        <rFont val="Calibri"/>
        <family val="2"/>
        <scheme val="minor"/>
      </rPr>
      <t>; pernar/atornillar</t>
    </r>
  </si>
  <si>
    <t>Fixer solidement machines/étagères au sol/mur.</t>
  </si>
  <si>
    <t>Bolt machines/shelves securely to floor/wall.</t>
  </si>
  <si>
    <t>Pernar/atornillar máquinas/estanterías al suelo/pared.</t>
  </si>
  <si>
    <t>viande fraîche sous vide cuite — à couper</t>
  </si>
  <si>
    <t>fresh meat, vacuum-packed, cooked — to slice/cut</t>
  </si>
  <si>
    <t>carne fresca envasada al vacío, cocida — para cortar</t>
  </si>
  <si>
    <r>
      <t>Écumer :</t>
    </r>
    <r>
      <rPr>
        <sz val="11"/>
        <color theme="1"/>
        <rFont val="Calibri"/>
        <family val="2"/>
        <scheme val="minor"/>
      </rPr>
      <t xml:space="preserve"> retirer impuretés/écume en surface (confitures, gelées, sucre).</t>
    </r>
  </si>
  <si>
    <t>Skim off scum/impurities (jams, jellies, sugar).</t>
  </si>
  <si>
    <t>Desespumar impurezas/espuma en la superficie (mermeladas, gelatinas, azúcar).</t>
  </si>
  <si>
    <t>Bouler</t>
  </si>
  <si>
    <t>round (dough); preshape into a boule</t>
  </si>
  <si>
    <r>
      <t>bolear</t>
    </r>
    <r>
      <rPr>
        <sz val="11"/>
        <color theme="1"/>
        <rFont val="Calibri"/>
        <family val="2"/>
        <scheme val="minor"/>
      </rPr>
      <t xml:space="preserve"> (masa)</t>
    </r>
  </si>
  <si>
    <t>BVP : former une boule bien tendue avant apprêt.</t>
  </si>
  <si>
    <t>Bakery: shape a tight ball before proofing.</t>
  </si>
  <si>
    <r>
      <t xml:space="preserve">Panadería: </t>
    </r>
    <r>
      <rPr>
        <b/>
        <sz val="11"/>
        <color theme="1"/>
        <rFont val="Calibri"/>
        <family val="2"/>
        <scheme val="minor"/>
      </rPr>
      <t>bolear</t>
    </r>
    <r>
      <rPr>
        <sz val="11"/>
        <color theme="1"/>
        <rFont val="Calibri"/>
        <family val="2"/>
        <scheme val="minor"/>
      </rPr>
      <t xml:space="preserve"> una pieza tensa antes del levado.</t>
    </r>
  </si>
  <si>
    <t>Décanter la préparation</t>
  </si>
  <si>
    <t>Decant/transfer the mixture</t>
  </si>
  <si>
    <t>Decantar/traspasar la preparación</t>
  </si>
  <si>
    <t>palette (logistique)</t>
  </si>
  <si>
    <t>pallet (EUR/EPAL pallet)</t>
  </si>
  <si>
    <r>
      <t>palé / palet</t>
    </r>
    <r>
      <rPr>
        <sz val="11"/>
        <color theme="1"/>
        <rFont val="Calibri"/>
        <family val="2"/>
        <scheme val="minor"/>
      </rPr>
      <t xml:space="preserve">; </t>
    </r>
    <r>
      <rPr>
        <b/>
        <sz val="11"/>
        <color theme="1"/>
        <rFont val="Calibri"/>
        <family val="2"/>
        <scheme val="minor"/>
      </rPr>
      <t>palé europeo (EPAL)</t>
    </r>
  </si>
  <si>
    <t>Palette (logistique) : EUR 120×80 / ISO 120×100; bois/plastique; filmage/cerclage.</t>
  </si>
  <si>
    <t>Pallet: EUR 120×80 / ISO 120×100; wood/plastic; wrap/strap.</t>
  </si>
  <si>
    <t>Palé: EUR 120×80 / ISO 120×100; madera/plástico; flejado/filmado.</t>
  </si>
  <si>
    <t>brancher</t>
  </si>
  <si>
    <t>plug in; connect</t>
  </si>
  <si>
    <r>
      <t>enchufar</t>
    </r>
    <r>
      <rPr>
        <sz val="11"/>
        <color theme="5" tint="-0.499984740745262"/>
        <rFont val="Calibri"/>
        <family val="2"/>
        <scheme val="minor"/>
      </rPr>
      <t>; conectar</t>
    </r>
  </si>
  <si>
    <t>Raccorder un appareil (secteur), une sonde, un périphérique.</t>
  </si>
  <si>
    <t>Plug in/connect a device, a probe, a peripheral.</t>
  </si>
  <si>
    <t>Enchufar/conectar un equipo, una sonda, un periférico.</t>
  </si>
  <si>
    <t>(doublon) viande fraîche sous vide cuite — à couper</t>
  </si>
  <si>
    <r>
      <t xml:space="preserve">Émonder : </t>
    </r>
    <r>
      <rPr>
        <sz val="11"/>
        <color theme="1"/>
        <rFont val="Calibri"/>
        <family val="2"/>
        <scheme val="minor"/>
      </rPr>
      <t>retirer pellicule/peau (tomates, amandes…).</t>
    </r>
  </si>
  <si>
    <t>Skin/peel (after blanching) tomatoes, almonds, etc.</t>
  </si>
  <si>
    <t>Mondar (tras escaldar) tomates, almendras, etc.</t>
  </si>
  <si>
    <t>Braiser</t>
  </si>
  <si>
    <t>braise</t>
  </si>
  <si>
    <r>
      <t>estofar</t>
    </r>
    <r>
      <rPr>
        <sz val="11"/>
        <color theme="1"/>
        <rFont val="Calibri"/>
        <family val="2"/>
        <scheme val="minor"/>
      </rPr>
      <t>; brasear</t>
    </r>
  </si>
  <si>
    <t>Saisir puis cuire couvert, avec peu de liquide, à feu doux/au four.</t>
  </si>
  <si>
    <t>Sear, then cook covered with little liquid over low heat/in the oven (braise).</t>
  </si>
  <si>
    <t>Sellar y luego cocer tapado con poco líquido, a fuego bajo o al horno (brasear/estofar).</t>
  </si>
  <si>
    <t>Techniques de coupe</t>
  </si>
  <si>
    <t>Répartir la brandade dans 8 bacs GN 1/1 beurrés</t>
  </si>
  <si>
    <t>Portion brandade into 8 buttered GN 1/1 pans</t>
  </si>
  <si>
    <t>Repartir brandada en 8 cubetas GN 1/1 enmantequilladas</t>
  </si>
  <si>
    <t>passoire</t>
  </si>
  <si>
    <t>colander; strainer</t>
  </si>
  <si>
    <r>
      <t>colador</t>
    </r>
    <r>
      <rPr>
        <sz val="11"/>
        <color theme="1"/>
        <rFont val="Calibri"/>
        <family val="2"/>
        <scheme val="minor"/>
      </rPr>
      <t xml:space="preserve">; </t>
    </r>
    <r>
      <rPr>
        <b/>
        <sz val="11"/>
        <color theme="1"/>
        <rFont val="Calibri"/>
        <family val="2"/>
        <scheme val="minor"/>
      </rPr>
      <t>escurridor</t>
    </r>
  </si>
  <si>
    <t>Passoire : égouttage/tamisage; métal/nylon; Ø/profondeur, poignées.</t>
  </si>
  <si>
    <t>Colander/strainer: draining/sieving; metal/nylon; dia/depth, handles.</t>
  </si>
  <si>
    <t>Colador/escurridor: escurrir/tamizar; metal/nylon; Ø/profundidad, asas.</t>
  </si>
  <si>
    <t>briefer</t>
  </si>
  <si>
    <t>brief; give a briefing</t>
  </si>
  <si>
    <r>
      <t>briefe ar</t>
    </r>
    <r>
      <rPr>
        <sz val="11"/>
        <color theme="5" tint="-0.499984740745262"/>
        <rFont val="Calibri"/>
        <family val="2"/>
        <scheme val="minor"/>
      </rPr>
      <t xml:space="preserve"> / </t>
    </r>
    <r>
      <rPr>
        <b/>
        <sz val="11"/>
        <color theme="5" tint="-0.499984740745262"/>
        <rFont val="Calibri"/>
        <family val="2"/>
        <scheme val="minor"/>
      </rPr>
      <t>dar un briefing</t>
    </r>
    <r>
      <rPr>
        <sz val="11"/>
        <color theme="5" tint="-0.499984740745262"/>
        <rFont val="Calibri"/>
        <family val="2"/>
        <scheme val="minor"/>
      </rPr>
      <t>; informar</t>
    </r>
  </si>
  <si>
    <t>Consignes d’équipe avant service/production.</t>
  </si>
  <si>
    <t>Team briefing before service/production.</t>
  </si>
  <si>
    <t>Reunión/briefing del equipo antes del servicio/producción.</t>
  </si>
  <si>
    <t>viandes fraîches à piécer avant cuisson courte</t>
  </si>
  <si>
    <t>fresh meats — portion before short cook</t>
  </si>
  <si>
    <t>carnes frescas — porcionar antes de cocción corta</t>
  </si>
  <si>
    <r>
      <t>Émulsionner :</t>
    </r>
    <r>
      <rPr>
        <sz val="11"/>
        <color theme="1"/>
        <rFont val="Calibri"/>
        <family val="2"/>
        <scheme val="minor"/>
      </rPr>
      <t xml:space="preserve"> disperser un liquide dans un autre non miscible (ex. ganache)</t>
    </r>
  </si>
  <si>
    <t>Emulsify: disperse one immiscible liquid into another (e.g., ganache).</t>
  </si>
  <si>
    <t>Emulsionar: dispersar un líquido en otro no miscible (p. ej., ganache).</t>
  </si>
  <si>
    <t>brasser</t>
  </si>
  <si>
    <t>mix; brew</t>
  </si>
  <si>
    <r>
      <t>mezclar</t>
    </r>
    <r>
      <rPr>
        <sz val="11"/>
        <color theme="1"/>
        <rFont val="Calibri"/>
        <family val="2"/>
        <scheme val="minor"/>
      </rPr>
      <t xml:space="preserve">; </t>
    </r>
    <r>
      <rPr>
        <b/>
        <sz val="11"/>
        <color theme="1"/>
        <rFont val="Calibri"/>
        <family val="2"/>
        <scheme val="minor"/>
      </rPr>
      <t>fabricar cerveza</t>
    </r>
    <r>
      <rPr>
        <sz val="11"/>
        <color theme="1"/>
        <rFont val="Calibri"/>
        <family val="2"/>
        <scheme val="minor"/>
      </rPr>
      <t xml:space="preserve"> (si bière)</t>
    </r>
  </si>
  <si>
    <t>Mélanger lots/liquides ; brasserie : brasser.</t>
  </si>
  <si>
    <t>Mix batches/liquids; brewery: brew.</t>
  </si>
  <si>
    <t>Mezclar lotes/líquidos; cervecería: elaborar cerveza.</t>
  </si>
  <si>
    <t>ciseler finement</t>
  </si>
  <si>
    <t>finely chop</t>
  </si>
  <si>
    <t>picar finamente</t>
  </si>
  <si>
    <t>Égaliser la surface</t>
  </si>
  <si>
    <t>Level the surface</t>
  </si>
  <si>
    <t>Igualar la superficie</t>
  </si>
  <si>
    <t>pelle à pizza</t>
  </si>
  <si>
    <t>pizza peel</t>
  </si>
  <si>
    <t>pala para pizza</t>
  </si>
  <si>
    <t>Pelle à pizza : manche long; tête alu/inox/bois; perforée; tailles.</t>
  </si>
  <si>
    <t>Pizza peel: long handle; alu/s/s/wood head; perforated; sizes.</t>
  </si>
  <si>
    <t>Pala para pizza: mango largo; cabeza alu/inox/madera; perforada; tamaños.</t>
  </si>
  <si>
    <t>briquer</t>
  </si>
  <si>
    <t>polish; shine</t>
  </si>
  <si>
    <r>
      <t>pulir</t>
    </r>
    <r>
      <rPr>
        <sz val="11"/>
        <color theme="5" tint="-0.499984740745262"/>
        <rFont val="Calibri"/>
        <family val="2"/>
        <scheme val="minor"/>
      </rPr>
      <t>; abrillantar</t>
    </r>
  </si>
  <si>
    <t>Lustrer inox, plaques, vitrines.</t>
  </si>
  <si>
    <t>Polish stainless steel, trays, display cases.</t>
  </si>
  <si>
    <t>Abrillantar/pulir inox, bandejas, vitrinas.</t>
  </si>
  <si>
    <t>viandes fraîches à piécer avant cuisson longue</t>
  </si>
  <si>
    <t>fresh meats — portion before long cook</t>
  </si>
  <si>
    <t>carnes frescas — porcionar antes de cocción larga</t>
  </si>
  <si>
    <r>
      <t>Évider :</t>
    </r>
    <r>
      <rPr>
        <sz val="11"/>
        <color theme="1"/>
        <rFont val="Calibri"/>
        <family val="2"/>
        <scheme val="minor"/>
      </rPr>
      <t xml:space="preserve"> creuser/ôter l’intérieur (agrumes, fruits).</t>
    </r>
  </si>
  <si>
    <t>Hollow out / core (citrus, fruits).</t>
  </si>
  <si>
    <t>Ahuecar / vaciar (cítricos, frutas).</t>
  </si>
  <si>
    <t>Brider</t>
  </si>
  <si>
    <t>truss (poultry)</t>
  </si>
  <si>
    <t>bridar (atar)</t>
  </si>
  <si>
    <t>Ficeler une volaille/pièce pour tenue et cuisson régulière.</t>
  </si>
  <si>
    <t>Tie/truss poultry or a cut for shape and even cooking.</t>
  </si>
  <si>
    <t>Atar/bridar un ave o una pieza para mantener la forma y una cocción uniforme.</t>
  </si>
  <si>
    <t>couper en deux</t>
  </si>
  <si>
    <t>cut in half</t>
  </si>
  <si>
    <t>cortar por la mitad</t>
  </si>
  <si>
    <t>Saupoudrer d’emmental râpé</t>
  </si>
  <si>
    <t>Sprinkle grated Emmental</t>
  </si>
  <si>
    <t>Espolvorear emmental rallado</t>
  </si>
  <si>
    <t>pinces</t>
  </si>
  <si>
    <t>tongs; kitchen tongs</t>
  </si>
  <si>
    <r>
      <t>pinzas</t>
    </r>
    <r>
      <rPr>
        <sz val="11"/>
        <color theme="1"/>
        <rFont val="Calibri"/>
        <family val="2"/>
        <scheme val="minor"/>
      </rPr>
      <t xml:space="preserve"> (de cocina)</t>
    </r>
  </si>
  <si>
    <t>Pinces : longueur, embouts silicone/inox, verrou; séparer cru/cuit.</t>
  </si>
  <si>
    <t>Tongs: length, silicone/s/s tips, lock; separate raw/cooked.</t>
  </si>
  <si>
    <t>Pinzas: longitud, puntas silicona/inox, cierre; separar crudo/cocido.</t>
  </si>
  <si>
    <t>brosser</t>
  </si>
  <si>
    <t>brush</t>
  </si>
  <si>
    <t>cepillar</t>
  </si>
  <si>
    <t>Brosser grilles, légumes, chaussures de sécu.</t>
  </si>
  <si>
    <t>Brush grates/veggies/safety shoes.</t>
  </si>
  <si>
    <t>Cepillar rejillas, verduras, calzado de seguridad.</t>
  </si>
  <si>
    <t>viandes fraîches découpées — cuisson longue</t>
  </si>
  <si>
    <t>fresh meats, cut — for long cook</t>
  </si>
  <si>
    <t>carnes frescas, cortadas — para cocción larga</t>
  </si>
  <si>
    <t>Broyer</t>
  </si>
  <si>
    <t>grind; crush; mill</t>
  </si>
  <si>
    <r>
      <t>moler</t>
    </r>
    <r>
      <rPr>
        <sz val="11"/>
        <color theme="1"/>
        <rFont val="Calibri"/>
        <family val="2"/>
        <scheme val="minor"/>
      </rPr>
      <t>; triturar</t>
    </r>
  </si>
  <si>
    <t>Grains, fruits secs, praliné, épices : réduction de taille/texture.</t>
  </si>
  <si>
    <t>Grind/crush to reduce particle size/texture (nuts, praliné, spices).</t>
  </si>
  <si>
    <t>Moler/triturar para reducir el tamaño de partícula/ textura (frutos secos, praliné, especias).</t>
  </si>
  <si>
    <t>hacher finement</t>
  </si>
  <si>
    <t>finely mince</t>
  </si>
  <si>
    <t>Parsemer de parcelles de beurre</t>
  </si>
  <si>
    <t>Dot with butter</t>
  </si>
  <si>
    <t>Repartir trocitos de mantequilla</t>
  </si>
  <si>
    <r>
      <t>plaque eutectique</t>
    </r>
    <r>
      <rPr>
        <sz val="11"/>
        <color theme="1"/>
        <rFont val="Calibri"/>
        <family val="2"/>
        <scheme val="minor"/>
      </rPr>
      <t xml:space="preserve"> </t>
    </r>
    <r>
      <rPr>
        <i/>
        <sz val="11"/>
        <color theme="1"/>
        <rFont val="Calibri"/>
        <family val="2"/>
        <scheme val="minor"/>
      </rPr>
      <t>(correction de « pl.euthechtique »)</t>
    </r>
  </si>
  <si>
    <t>eutectic cold plate; gel cold pack</t>
  </si>
  <si>
    <r>
      <t>placa eutéctica</t>
    </r>
    <r>
      <rPr>
        <sz val="11"/>
        <color theme="1"/>
        <rFont val="Calibri"/>
        <family val="2"/>
        <scheme val="minor"/>
      </rPr>
      <t xml:space="preserve">; </t>
    </r>
    <r>
      <rPr>
        <b/>
        <sz val="11"/>
        <color theme="1"/>
        <rFont val="Calibri"/>
        <family val="2"/>
        <scheme val="minor"/>
      </rPr>
      <t>acumulador de frío</t>
    </r>
  </si>
  <si>
    <t>Plaque eutectique : T° de consigne, temps de charge, contact alimentaire.</t>
  </si>
  <si>
    <t>Eutectic plate: set-point temp, charging time, food contact.</t>
  </si>
  <si>
    <t>Placa eutéctica: T° objetivo, tiempo de carga, contacto alimentario.</t>
  </si>
  <si>
    <t>budgéter</t>
  </si>
  <si>
    <t>budget; cost out</t>
  </si>
  <si>
    <r>
      <t>presupuestar</t>
    </r>
    <r>
      <rPr>
        <sz val="11"/>
        <color theme="5" tint="-0.499984740745262"/>
        <rFont val="Calibri"/>
        <family val="2"/>
        <scheme val="minor"/>
      </rPr>
      <t>; costear</t>
    </r>
  </si>
  <si>
    <t>Établir prévisionnel/coût recette/opération.</t>
  </si>
  <si>
    <t>Budget/forecast recipe or operation costs.</t>
  </si>
  <si>
    <t>Presupuestar/pronosticar costes de receta/operación.</t>
  </si>
  <si>
    <t>viandes fraîches piécées — cuisson courte</t>
  </si>
  <si>
    <t>fresh meats, portioned — for short cook</t>
  </si>
  <si>
    <t>carnes frescas, porcionadas — para cocción corta</t>
  </si>
  <si>
    <r>
      <t>Façonner</t>
    </r>
    <r>
      <rPr>
        <sz val="11"/>
        <color theme="1"/>
        <rFont val="Calibri"/>
        <family val="2"/>
        <scheme val="minor"/>
      </rPr>
      <t xml:space="preserve"> : donner une forme avant cuisson.</t>
    </r>
  </si>
  <si>
    <r>
      <t>Shape/Form</t>
    </r>
    <r>
      <rPr>
        <sz val="11"/>
        <color theme="1"/>
        <rFont val="Calibri"/>
        <family val="2"/>
        <scheme val="minor"/>
      </rPr>
      <t xml:space="preserve"> before baking.</t>
    </r>
  </si>
  <si>
    <r>
      <t>Formar/Dar forma</t>
    </r>
    <r>
      <rPr>
        <sz val="11"/>
        <color theme="1"/>
        <rFont val="Calibri"/>
        <family val="2"/>
        <scheme val="minor"/>
      </rPr>
      <t>.</t>
    </r>
  </si>
  <si>
    <t>Brûler</t>
  </si>
  <si>
    <t>burn; scorch; caramelize (top)</t>
  </si>
  <si>
    <r>
      <t>quemar</t>
    </r>
    <r>
      <rPr>
        <sz val="11"/>
        <color theme="1"/>
        <rFont val="Calibri"/>
        <family val="2"/>
        <scheme val="minor"/>
      </rPr>
      <t>; caramelizar (superficie)</t>
    </r>
  </si>
  <si>
    <t>Attention défaut de cuisson (« brûlé ») ; en crème brûlée : caraméliser au chalumeau.brûler du duvet volaille, flambage raté.</t>
  </si>
  <si>
    <t>Beware overcooking/burning; for crème brûlée: torch to caramelize the top. singe poultry down; failed flambé.</t>
  </si>
  <si>
    <r>
      <t xml:space="preserve">Cuidado con el </t>
    </r>
    <r>
      <rPr>
        <b/>
        <sz val="11"/>
        <color theme="1"/>
        <rFont val="Calibri"/>
        <family val="2"/>
        <scheme val="minor"/>
      </rPr>
      <t>quemado</t>
    </r>
    <r>
      <rPr>
        <sz val="11"/>
        <color theme="1"/>
        <rFont val="Calibri"/>
        <family val="2"/>
        <scheme val="minor"/>
      </rPr>
      <t>; en crème brûlée: caramelizar la superficie con soplete.chamuscar plumón de ave; flambé fallido.</t>
    </r>
  </si>
  <si>
    <t>Étager les bacs sur l’échelle de cuisson</t>
  </si>
  <si>
    <t>Stack pans on the baking trolley</t>
  </si>
  <si>
    <t>Escalonar cubetas en el carro de cocción</t>
  </si>
  <si>
    <t>planche à découper</t>
  </si>
  <si>
    <t>cutting board; chopping board</t>
  </si>
  <si>
    <t>tabla de cortar</t>
  </si>
  <si>
    <t>Planche à découper : codes couleur, PEHD/bois, antidérapant, lavable.</t>
  </si>
  <si>
    <t>Cutting board: color codes, HDPE/wood, anti-slip, dishwasher-safe.</t>
  </si>
  <si>
    <t>Tabla de cortar: códigos color, PEAD/madera, antideslizante, lavable.</t>
  </si>
  <si>
    <t>viandes fraîches piécées — cuisson longue</t>
  </si>
  <si>
    <t>fresh meats, portioned — for long cook</t>
  </si>
  <si>
    <t>carnes frescas, porcionadas — para cocción larga</t>
  </si>
  <si>
    <r>
      <t>Festonner</t>
    </r>
    <r>
      <rPr>
        <sz val="11"/>
        <color theme="1"/>
        <rFont val="Calibri"/>
        <family val="2"/>
        <scheme val="minor"/>
      </rPr>
      <t xml:space="preserve"> : bordures décoratives arrondies (pithiviers…).</t>
    </r>
  </si>
  <si>
    <r>
      <t>Scallop</t>
    </r>
    <r>
      <rPr>
        <sz val="11"/>
        <color theme="1"/>
        <rFont val="Calibri"/>
        <family val="2"/>
        <scheme val="minor"/>
      </rPr>
      <t xml:space="preserve"> decorative edges.</t>
    </r>
  </si>
  <si>
    <r>
      <t>Festonear</t>
    </r>
    <r>
      <rPr>
        <sz val="11"/>
        <color theme="1"/>
        <rFont val="Calibri"/>
        <family val="2"/>
        <scheme val="minor"/>
      </rPr>
      <t xml:space="preserve"> bordes decorativos.</t>
    </r>
  </si>
  <si>
    <t>Modes &amp; paramètres</t>
  </si>
  <si>
    <t>Modes &amp; parameters</t>
  </si>
  <si>
    <t>Modos y parámetros</t>
  </si>
  <si>
    <t>plat gastro (GN plat)</t>
  </si>
  <si>
    <t>GN tray / GN shallow pan</t>
  </si>
  <si>
    <t>bandeja GN / cubeta GN baja</t>
  </si>
  <si>
    <t>Plat GN peu profond : service/cuisson/pré-sentation; couvercle possible.</t>
  </si>
  <si>
    <t>Shallow GN tray: service/cooking/presentation; lid optional.</t>
  </si>
  <si>
    <t>Bandeja GN baja: servicio/cocción/presentación; tapa opcional.</t>
  </si>
  <si>
    <t>cultiver</t>
  </si>
  <si>
    <t>cultivate; grow</t>
  </si>
  <si>
    <r>
      <t>cultivar</t>
    </r>
    <r>
      <rPr>
        <sz val="11"/>
        <color theme="5" tint="-0.499984740745262"/>
        <rFont val="Calibri"/>
        <family val="2"/>
        <scheme val="minor"/>
      </rPr>
      <t>; criar</t>
    </r>
  </si>
  <si>
    <t>Herbes, levains, savoir-faire/équipe.</t>
  </si>
  <si>
    <t>Cultivate herbs/starters; develop know-how/team.</t>
  </si>
  <si>
    <r>
      <t xml:space="preserve">Cultivar hierbas/masas madre; desarrollar </t>
    </r>
    <r>
      <rPr>
        <i/>
        <sz val="11"/>
        <color theme="5" tint="-0.499984740745262"/>
        <rFont val="Calibri"/>
        <family val="2"/>
        <scheme val="minor"/>
      </rPr>
      <t>know-how</t>
    </r>
    <r>
      <rPr>
        <sz val="11"/>
        <color theme="5" tint="-0.499984740745262"/>
        <rFont val="Calibri"/>
        <family val="2"/>
        <scheme val="minor"/>
      </rPr>
      <t>/equipo.</t>
    </r>
  </si>
  <si>
    <t>viandes surgelées — cuisson courte</t>
  </si>
  <si>
    <t>frozen meats — for short cook</t>
  </si>
  <si>
    <t>carnes congeladas — para cocción corta</t>
  </si>
  <si>
    <r>
      <t>Fleurer</t>
    </r>
    <r>
      <rPr>
        <sz val="11"/>
        <color theme="1"/>
        <rFont val="Calibri"/>
        <family val="2"/>
        <scheme val="minor"/>
      </rPr>
      <t xml:space="preserve"> : fariner légèrement tour/plaque/moule.</t>
    </r>
  </si>
  <si>
    <r>
      <t>Dust</t>
    </r>
    <r>
      <rPr>
        <sz val="11"/>
        <color theme="1"/>
        <rFont val="Calibri"/>
        <family val="2"/>
        <scheme val="minor"/>
      </rPr>
      <t xml:space="preserve"> lightly with flour.</t>
    </r>
  </si>
  <si>
    <r>
      <t>Espolvorear</t>
    </r>
    <r>
      <rPr>
        <sz val="11"/>
        <color theme="1"/>
        <rFont val="Calibri"/>
        <family val="2"/>
        <scheme val="minor"/>
      </rPr>
      <t xml:space="preserve"> con harina.</t>
    </r>
  </si>
  <si>
    <t>Candir</t>
  </si>
  <si>
    <t>candy (in sugar)</t>
  </si>
  <si>
    <t>confitar en azúcar</t>
  </si>
  <si>
    <t>Fruits confits, écorces : cuisson sirop jusqu’à saturation.</t>
  </si>
  <si>
    <t>Candied fruits/peels: cook in syrup until saturated.</t>
  </si>
  <si>
    <t>Frutas/cáscaras confitadas: cocer en almíbar hasta saturar.</t>
  </si>
  <si>
    <t>cuire à couvert</t>
  </si>
  <si>
    <t>cook covered</t>
  </si>
  <si>
    <t>cocinar tapado</t>
  </si>
  <si>
    <t>Gratiner</t>
  </si>
  <si>
    <t>Gratinate / brown</t>
  </si>
  <si>
    <t>Gratinar</t>
  </si>
  <si>
    <t>plateaux</t>
  </si>
  <si>
    <t>trays; service trays</t>
  </si>
  <si>
    <r>
      <t>bandejas</t>
    </r>
    <r>
      <rPr>
        <sz val="11"/>
        <color theme="1"/>
        <rFont val="Calibri"/>
        <family val="2"/>
        <scheme val="minor"/>
      </rPr>
      <t xml:space="preserve">; </t>
    </r>
    <r>
      <rPr>
        <b/>
        <sz val="11"/>
        <color theme="1"/>
        <rFont val="Calibri"/>
        <family val="2"/>
        <scheme val="minor"/>
      </rPr>
      <t>bandejas de servicio</t>
    </r>
  </si>
  <si>
    <t>Plateaux : format (600×400, GN), matière (PP/inox/fibra), antidérapant.</t>
  </si>
  <si>
    <t>Trays: size (600×400, GN), material (PP/s/s/fiber), non-slip.</t>
  </si>
  <si>
    <t>Bandejas: tamaño (600×400, GN), material (PP/inox/fibra), antideslizantes.</t>
  </si>
  <si>
    <t>calculer</t>
  </si>
  <si>
    <t>calculate; compute</t>
  </si>
  <si>
    <r>
      <t>calcular</t>
    </r>
    <r>
      <rPr>
        <sz val="11"/>
        <color theme="5" tint="-0.499984740745262"/>
        <rFont val="Calibri"/>
        <family val="2"/>
        <scheme val="minor"/>
      </rPr>
      <t>; computar</t>
    </r>
  </si>
  <si>
    <t>Coûts, rendements, pertes, ratios HACCP.</t>
  </si>
  <si>
    <t>Costs, yields, losses, HACCP ratios.</t>
  </si>
  <si>
    <t>Costes, rendimientos, mermas, ratios APPCC.</t>
  </si>
  <si>
    <t>viandes surgelées crues — à trancher avant cuisson</t>
  </si>
  <si>
    <t>frozen meats, raw — slice before cooking</t>
  </si>
  <si>
    <t>carnes congeladas, crudas — rebanar antes de la cocción</t>
  </si>
  <si>
    <r>
      <t>Foncer</t>
    </r>
    <r>
      <rPr>
        <sz val="11"/>
        <color theme="1"/>
        <rFont val="Calibri"/>
        <family val="2"/>
        <scheme val="minor"/>
      </rPr>
      <t xml:space="preserve"> : tapisser un moule/cercle avec pâte.</t>
    </r>
  </si>
  <si>
    <r>
      <t>Line</t>
    </r>
    <r>
      <rPr>
        <sz val="11"/>
        <color theme="1"/>
        <rFont val="Calibri"/>
        <family val="2"/>
        <scheme val="minor"/>
      </rPr>
      <t xml:space="preserve"> a tin/ring with pastry.</t>
    </r>
  </si>
  <si>
    <r>
      <t>Forrar</t>
    </r>
    <r>
      <rPr>
        <sz val="11"/>
        <color theme="1"/>
        <rFont val="Calibri"/>
        <family val="2"/>
        <scheme val="minor"/>
      </rPr>
      <t xml:space="preserve"> un molde/aro con masa.</t>
    </r>
  </si>
  <si>
    <t>Canneler</t>
  </si>
  <si>
    <t>flute / make grooves; channel</t>
  </si>
  <si>
    <t>hacer canaladuras; estriar</t>
  </si>
  <si>
    <t>Zestes/agrume avec canneleur pour décors/longs filaments.</t>
  </si>
  <si>
    <t>Use a channel knife on citrus to make decorative long strips.</t>
  </si>
  <si>
    <t>Usar caneleur en cítricos para hacer tiras decorativas largas.</t>
  </si>
  <si>
    <t>cuire à feu doux</t>
  </si>
  <si>
    <t>cook over low heat</t>
  </si>
  <si>
    <t>cocinar a fuego lento</t>
  </si>
  <si>
    <t>Four chaleur sèche à 170 °C</t>
  </si>
  <si>
    <t>Dry heat oven at 170 °C</t>
  </si>
  <si>
    <t>Horno de calor seco a 170 °C</t>
  </si>
  <si>
    <t>R</t>
  </si>
  <si>
    <t>cataloguer</t>
  </si>
  <si>
    <t>catalog; classify</t>
  </si>
  <si>
    <r>
      <t>catalogar</t>
    </r>
    <r>
      <rPr>
        <sz val="11"/>
        <color theme="5" tint="-0.499984740745262"/>
        <rFont val="Calibri"/>
        <family val="2"/>
        <scheme val="minor"/>
      </rPr>
      <t>; clasificar</t>
    </r>
  </si>
  <si>
    <t>Référencer produits/recettes/outils.</t>
  </si>
  <si>
    <t>Catalog/reference products/recipes/tools.</t>
  </si>
  <si>
    <t>Catalogar/referenciar productos/recetas/herramientas.</t>
  </si>
  <si>
    <t>viandes surgelées cuites</t>
  </si>
  <si>
    <t>frozen cooked meats</t>
  </si>
  <si>
    <t>carnes cocidas congeladas</t>
  </si>
  <si>
    <r>
      <t>Fond (base)</t>
    </r>
    <r>
      <rPr>
        <sz val="11"/>
        <color theme="1"/>
        <rFont val="Calibri"/>
        <family val="2"/>
        <scheme val="minor"/>
      </rPr>
      <t xml:space="preserve"> : élément de base d’un gâteau.</t>
    </r>
  </si>
  <si>
    <r>
      <t>Base/shell</t>
    </r>
    <r>
      <rPr>
        <sz val="11"/>
        <color theme="1"/>
        <rFont val="Calibri"/>
        <family val="2"/>
        <scheme val="minor"/>
      </rPr>
      <t xml:space="preserve"> (foundation layer).</t>
    </r>
  </si>
  <si>
    <r>
      <t>Base/fondo</t>
    </r>
    <r>
      <rPr>
        <sz val="11"/>
        <color theme="1"/>
        <rFont val="Calibri"/>
        <family val="2"/>
        <scheme val="minor"/>
      </rPr>
      <t xml:space="preserve"> de un pastel.</t>
    </r>
  </si>
  <si>
    <t>Caraméliser</t>
  </si>
  <si>
    <t>caramelize</t>
  </si>
  <si>
    <t>caramelizar</t>
  </si>
  <si>
    <t>Sucre, surface de crème brûlée, légumes légèrement sucrés.</t>
  </si>
  <si>
    <t>Caramelize sugar, crème brûlée tops, or lightly sweet vegetables.</t>
  </si>
  <si>
    <t>Caramelizar azúcar, la superficie de la crème brûlée o verduras ligeramente dulces.</t>
  </si>
  <si>
    <t>cuire à feu vif</t>
  </si>
  <si>
    <t>cook over high heat</t>
  </si>
  <si>
    <t>cocinar a fuego fuerte</t>
  </si>
  <si>
    <t>Gratiner légèrement la surface</t>
  </si>
  <si>
    <t>Lightly gratinate the top</t>
  </si>
  <si>
    <t>Gratinar ligeramente la superficie</t>
  </si>
  <si>
    <t>râpeuse</t>
  </si>
  <si>
    <t>grating machine; rotary/drum grater</t>
  </si>
  <si>
    <r>
      <t>ralladora</t>
    </r>
    <r>
      <rPr>
        <sz val="11"/>
        <color theme="1"/>
        <rFont val="Calibri"/>
        <family val="2"/>
        <scheme val="minor"/>
      </rPr>
      <t>; máquina de rallar (de tambor)</t>
    </r>
  </si>
  <si>
    <t>Râpeuse : idem machine à râper; tambours, débit, sécurité.</t>
  </si>
  <si>
    <t>Grater (machine): as above; drums, throughput, safety.</t>
  </si>
  <si>
    <t>Ralladora: igual; tambores, caudal, seguridad.</t>
  </si>
  <si>
    <t>centraliser</t>
  </si>
  <si>
    <t>centralize; consolidate</t>
  </si>
  <si>
    <r>
      <t>centralizar</t>
    </r>
    <r>
      <rPr>
        <sz val="11"/>
        <color theme="5" tint="-0.499984740745262"/>
        <rFont val="Calibri"/>
        <family val="2"/>
        <scheme val="minor"/>
      </rPr>
      <t>; consolidar</t>
    </r>
  </si>
  <si>
    <t>Regrouper données/stocks/décisions.</t>
  </si>
  <si>
    <t>Consolidate/centralize data, inventory, decisions.</t>
  </si>
  <si>
    <t>Consolidar/centralizar datos, stocks y decisiones.</t>
  </si>
  <si>
    <t>viandes surgelées cuites — à trancher</t>
  </si>
  <si>
    <t>frozen cooked meats — to slice</t>
  </si>
  <si>
    <t>carnes cocidas congeladas — para rebanar</t>
  </si>
  <si>
    <r>
      <t>Foisonnement</t>
    </r>
    <r>
      <rPr>
        <sz val="11"/>
        <color theme="1"/>
        <rFont val="Calibri"/>
        <family val="2"/>
        <scheme val="minor"/>
      </rPr>
      <t xml:space="preserve"> : augmentation de volume par air/gaz.</t>
    </r>
  </si>
  <si>
    <r>
      <t>Overrun/foaming</t>
    </r>
    <r>
      <rPr>
        <sz val="11"/>
        <color theme="1"/>
        <rFont val="Calibri"/>
        <family val="2"/>
        <scheme val="minor"/>
      </rPr>
      <t xml:space="preserve"> (volume increase by air).</t>
    </r>
  </si>
  <si>
    <r>
      <t>Aumento de volumen/aireación</t>
    </r>
    <r>
      <rPr>
        <sz val="11"/>
        <color theme="1"/>
        <rFont val="Calibri"/>
        <family val="2"/>
        <scheme val="minor"/>
      </rPr>
      <t>.</t>
    </r>
  </si>
  <si>
    <t>Cerner</t>
  </si>
  <si>
    <t>score (make a shallow cut around)</t>
  </si>
  <si>
    <t>marcar/incidir con corte superficial</t>
  </si>
  <si>
    <t>Marrons/tomates : incision circulaire pour éviter l’éclatement.</t>
  </si>
  <si>
    <t>Score around chestnuts/tomatoes to prevent bursting.</t>
  </si>
  <si>
    <t>Hacer una incisión circular en castañas/tomates para evitar que revienten.</t>
  </si>
  <si>
    <t>cuire à four moyen</t>
  </si>
  <si>
    <t>bake in a moderate oven</t>
  </si>
  <si>
    <t>hornear a horno medio</t>
  </si>
  <si>
    <t>Respecter la procédure de fin de cuisson</t>
  </si>
  <si>
    <t>Follow end-of-cook SOP</t>
  </si>
  <si>
    <t>Respetar POE de fin de cocción</t>
  </si>
  <si>
    <t>rayonnages</t>
  </si>
  <si>
    <t>shelving; racking</t>
  </si>
  <si>
    <r>
      <t>estanterías</t>
    </r>
    <r>
      <rPr>
        <sz val="11"/>
        <color theme="1"/>
        <rFont val="Calibri"/>
        <family val="2"/>
        <scheme val="minor"/>
      </rPr>
      <t xml:space="preserve">; </t>
    </r>
    <r>
      <rPr>
        <b/>
        <sz val="11"/>
        <color theme="1"/>
        <rFont val="Calibri"/>
        <family val="2"/>
        <scheme val="minor"/>
      </rPr>
      <t>racks</t>
    </r>
  </si>
  <si>
    <t>Rayonnages : inox/plast./alu; carga/nivel, anclajes, uso frío/húmedo.</t>
  </si>
  <si>
    <t>Racking: s/s/plastic/alu; load/level, anchors, cold/wet use.</t>
  </si>
  <si>
    <t>Estanterías: inox/plástico/aluminio; carga/nivel, anclajes, uso frío/húmedo.</t>
  </si>
  <si>
    <t>chercher</t>
  </si>
  <si>
    <t>search; look for</t>
  </si>
  <si>
    <r>
      <t>buscar</t>
    </r>
    <r>
      <rPr>
        <sz val="11"/>
        <color theme="5" tint="-0.499984740745262"/>
        <rFont val="Calibri"/>
        <family val="2"/>
        <scheme val="minor"/>
      </rPr>
      <t>; investigar</t>
    </r>
  </si>
  <si>
    <t>Trouver infos, pièces, causes (RCA).</t>
  </si>
  <si>
    <t>Find info, parts, causes (RCA = Root Cause Analysis).</t>
  </si>
  <si>
    <t>Buscar información, piezas, causas (ACR = Análisis de Causa Raíz).</t>
  </si>
  <si>
    <t>viandes surgelées cuites — tranchées</t>
  </si>
  <si>
    <t>frozen cooked meats — sliced</t>
  </si>
  <si>
    <t>carnes cocidas congeladas — rebanadas</t>
  </si>
  <si>
    <r>
      <t>Fraser</t>
    </r>
    <r>
      <rPr>
        <sz val="11"/>
        <color theme="1"/>
        <rFont val="Calibri"/>
        <family val="2"/>
        <scheme val="minor"/>
      </rPr>
      <t xml:space="preserve"> : écraser la pâte pour lier/homogénéiser (sur marbre/au batteur).</t>
    </r>
  </si>
  <si>
    <r>
      <t>Fraisage</t>
    </r>
    <r>
      <rPr>
        <sz val="11"/>
        <color theme="1"/>
        <rFont val="Calibri"/>
        <family val="2"/>
        <scheme val="minor"/>
      </rPr>
      <t>: smear dough to bind/homogenize.</t>
    </r>
  </si>
  <si>
    <r>
      <t>Fresado</t>
    </r>
    <r>
      <rPr>
        <sz val="11"/>
        <color theme="1"/>
        <rFont val="Calibri"/>
        <family val="2"/>
        <scheme val="minor"/>
      </rPr>
      <t>: empujar/untar la masa para ligar.</t>
    </r>
  </si>
  <si>
    <t>Chablonner</t>
  </si>
  <si>
    <t>seal with a thin coat of chocolate/cocoa butter</t>
  </si>
  <si>
    <t>impermeabilizar con chocolate (chablón)</t>
  </si>
  <si>
    <t>Protéger biscuit/fond de tarte de l’humidité.</t>
  </si>
  <si>
    <t>Seal biscuit/tart base to protect from moisture.</t>
  </si>
  <si>
    <t>Impermeabilizar un bizcocho/fondo de tarta contra la humedad.</t>
  </si>
  <si>
    <t>cuire à l’eau salée</t>
  </si>
  <si>
    <t>cook in salted water</t>
  </si>
  <si>
    <t>cocer en agua salada</t>
  </si>
  <si>
    <t>Stocker en armoire chaude et maintenir à ≥ 63 °C en attente de consommation</t>
  </si>
  <si>
    <t>Hold in hot cabinet at ≥ 63 °C until service</t>
  </si>
  <si>
    <t>Mantener en armario caliente a ≥ 63 °C hasta el servicio</t>
  </si>
  <si>
    <t>rolls (logistique)</t>
  </si>
  <si>
    <t>roll cage; roll container</t>
  </si>
  <si>
    <r>
      <t>carro jaula</t>
    </r>
    <r>
      <rPr>
        <sz val="11"/>
        <color theme="1"/>
        <rFont val="Calibri"/>
        <family val="2"/>
        <scheme val="minor"/>
      </rPr>
      <t>; contenedor rodante</t>
    </r>
  </si>
  <si>
    <t>Rolls (log.) : carro jaula; formato 600×800 / 800×1200; capacidad, freno.</t>
  </si>
  <si>
    <t>Roll cage (logistics): 600×800 / 800×1200; capacity, brake.</t>
  </si>
  <si>
    <t>Carro jaula (logística): 600×800 / 800×1200; capacidad, freno.</t>
  </si>
  <si>
    <t>Ciseler</t>
  </si>
  <si>
    <t>Mince</t>
  </si>
  <si>
    <t>Ciselar</t>
  </si>
  <si>
    <t>Très fin pour échalotes/herbes, couteau bien affûté.</t>
  </si>
  <si>
    <t>Very fine mince for shallots/herbs; sharp knife.</t>
  </si>
  <si>
    <t>Picar finísimo chalotas/hierbas; cuchillo afilado.</t>
  </si>
  <si>
    <t>viandes / sous vide — à piécer avant cuisson courte</t>
  </si>
  <si>
    <t>vacuum-packed meats — portion before short cook</t>
  </si>
  <si>
    <t>carnes al vacío — porcionar antes de cocción corta</t>
  </si>
  <si>
    <t>changement chariots isothermes</t>
  </si>
  <si>
    <t>insulated trolley changeover</t>
  </si>
  <si>
    <t>cambio de carros isotermos</t>
  </si>
  <si>
    <t>Logistique froid/chaud en catering.</t>
  </si>
  <si>
    <t>Hot/cold logistics in catering with insulated trolleys.</t>
  </si>
  <si>
    <t>Logística caliente/fría en catering con carros isotermos.</t>
  </si>
  <si>
    <t>cuire à la vapeur</t>
  </si>
  <si>
    <t>cocinar al vapor</t>
  </si>
  <si>
    <t>rondeau</t>
  </si>
  <si>
    <t>rondeau; braiser pan (wide, shallow pot)</t>
  </si>
  <si>
    <r>
      <t>rondeau</t>
    </r>
    <r>
      <rPr>
        <sz val="11"/>
        <color theme="1"/>
        <rFont val="Calibri"/>
        <family val="2"/>
        <scheme val="minor"/>
      </rPr>
      <t>; cacerola baja ancha</t>
    </r>
  </si>
  <si>
    <t>Rondeau : cacerola baja ancha; fondo grueso, tapa; compatible horno/inducción.</t>
  </si>
  <si>
    <t>Rondeau: wide shallow pan; thick base, lid; oven/induction safe.</t>
  </si>
  <si>
    <t>Rondeau: cazo bajo ancho; fondo grueso, tapa; horno/inducción.</t>
  </si>
  <si>
    <t>classifier</t>
  </si>
  <si>
    <t>classify; sort</t>
  </si>
  <si>
    <r>
      <t>clasificar</t>
    </r>
    <r>
      <rPr>
        <sz val="11"/>
        <color theme="5" tint="-0.499984740745262"/>
        <rFont val="Calibri"/>
        <family val="2"/>
        <scheme val="minor"/>
      </rPr>
      <t>; categorizar</t>
    </r>
  </si>
  <si>
    <t>Ranger par familles, allergènes, risques.</t>
  </si>
  <si>
    <t>Classify by families, allergens, risks.</t>
  </si>
  <si>
    <t>Clasificar por familias, alérgenos y riesgos.</t>
  </si>
  <si>
    <t>viandes / sous vide — à piécer avant cuisson longue</t>
  </si>
  <si>
    <t>vacuum-packed meats — portion before long cook</t>
  </si>
  <si>
    <t>carnes al vacío — porcionar antes de cocción larga</t>
  </si>
  <si>
    <r>
      <t>Garnir</t>
    </r>
    <r>
      <rPr>
        <sz val="11"/>
        <color theme="1"/>
        <rFont val="Calibri"/>
        <family val="2"/>
        <scheme val="minor"/>
      </rPr>
      <t xml:space="preserve"> : remplir (fond, moule, poche).</t>
    </r>
  </si>
  <si>
    <r>
      <t>Fill</t>
    </r>
    <r>
      <rPr>
        <sz val="11"/>
        <color theme="1"/>
        <rFont val="Calibri"/>
        <family val="2"/>
        <scheme val="minor"/>
      </rPr>
      <t xml:space="preserve"> (shell, mold, piping bag).</t>
    </r>
  </si>
  <si>
    <r>
      <t>Rellenar</t>
    </r>
    <r>
      <rPr>
        <sz val="11"/>
        <color theme="1"/>
        <rFont val="Calibri"/>
        <family val="2"/>
        <scheme val="minor"/>
      </rPr>
      <t xml:space="preserve"> (base, molde, manga).</t>
    </r>
  </si>
  <si>
    <t>changement d’échelle</t>
  </si>
  <si>
    <t>scale up/down (recipe/batch)</t>
  </si>
  <si>
    <t>cambio de escala; ajustar gramajes</t>
  </si>
  <si>
    <t>Adapter quantités/temps/courbes à la taille de lot.</t>
  </si>
  <si>
    <t>Adjust quantities/times/temperature curves to batch size.</t>
  </si>
  <si>
    <t>Ajustar cantidades/tiempos/curvas de temperatura al tamaño de lote.</t>
  </si>
  <si>
    <t>cuire au four moyen</t>
  </si>
  <si>
    <t>Dresser et servir</t>
  </si>
  <si>
    <t>Plate and serve</t>
  </si>
  <si>
    <t>Emplatar y servir</t>
  </si>
  <si>
    <t>rouleau (à pâtisserie)</t>
  </si>
  <si>
    <t>rolling pin</t>
  </si>
  <si>
    <t>rodillo (de pastelería)</t>
  </si>
  <si>
    <t>Rouleau (pâtisserie) : bois/inox/PC; lisse/grad./bagues; long./Ø.</t>
  </si>
  <si>
    <t>Rolling pin: wood/s/s/PC; smooth/marked/rings; length/Ø.</t>
  </si>
  <si>
    <t>Rodillo: madera/inox/PC; liso/graduado/anillos; largo/Ø.</t>
  </si>
  <si>
    <t>commander</t>
  </si>
  <si>
    <t>order; place an order</t>
  </si>
  <si>
    <r>
      <t>pedir</t>
    </r>
    <r>
      <rPr>
        <sz val="11"/>
        <color theme="5" tint="-0.499984740745262"/>
        <rFont val="Calibri"/>
        <family val="2"/>
        <scheme val="minor"/>
      </rPr>
      <t>; hacer un pedido</t>
    </r>
  </si>
  <si>
    <t>Achats matières, consommables, pièces.</t>
  </si>
  <si>
    <t>Purchase raw materials, consumables, parts.</t>
  </si>
  <si>
    <t>Compras de materias primas, consumibles y repuestos.</t>
  </si>
  <si>
    <t>viandes / sous vide — à trancher sans cuisson</t>
  </si>
  <si>
    <t>vacuum-packed meats — to slice, no cook</t>
  </si>
  <si>
    <t>carnes al vacío — para rebanar, sin cocción</t>
  </si>
  <si>
    <r>
      <t>Glacer</t>
    </r>
    <r>
      <rPr>
        <sz val="11"/>
        <color theme="1"/>
        <rFont val="Calibri"/>
        <family val="2"/>
        <scheme val="minor"/>
      </rPr>
      <t xml:space="preserve"> : 1) recouvrir de glaçage; 2) faire briller (sirop/sucre glace au four).</t>
    </r>
  </si>
  <si>
    <r>
      <t>Glaze</t>
    </r>
    <r>
      <rPr>
        <sz val="11"/>
        <color theme="1"/>
        <rFont val="Calibri"/>
        <family val="2"/>
        <scheme val="minor"/>
      </rPr>
      <t>: 1) coat with icing; 2) make shiny (syrup/icing sugar).</t>
    </r>
  </si>
  <si>
    <r>
      <t>Glasear</t>
    </r>
    <r>
      <rPr>
        <sz val="11"/>
        <color theme="1"/>
        <rFont val="Calibri"/>
        <family val="2"/>
        <scheme val="minor"/>
      </rPr>
      <t xml:space="preserve"> / </t>
    </r>
    <r>
      <rPr>
        <b/>
        <sz val="11"/>
        <color theme="1"/>
        <rFont val="Calibri"/>
        <family val="2"/>
        <scheme val="minor"/>
      </rPr>
      <t>abrillantar</t>
    </r>
    <r>
      <rPr>
        <sz val="11"/>
        <color theme="1"/>
        <rFont val="Calibri"/>
        <family val="2"/>
        <scheme val="minor"/>
      </rPr>
      <t>.</t>
    </r>
  </si>
  <si>
    <t>changement de chariot</t>
  </si>
  <si>
    <t>trolley changeover</t>
  </si>
  <si>
    <t>cambio de carro</t>
  </si>
  <si>
    <t>Changement de support de cuisson/transport.</t>
  </si>
  <si>
    <t>Change the cooking/transport rack or support.</t>
  </si>
  <si>
    <t>Cambiar el soporte de cocción/transporte.</t>
  </si>
  <si>
    <t>cuire légèrement croquant / al dente</t>
  </si>
  <si>
    <t>cook until crisp-tender / al dente</t>
  </si>
  <si>
    <t>cocer al dente</t>
  </si>
  <si>
    <t>Détailler chaque bac GN en 12 portions</t>
  </si>
  <si>
    <t>Cut each GN pan into 12 portions</t>
  </si>
  <si>
    <t>Cortar cada cubeta GN en 12 raciones</t>
  </si>
  <si>
    <t>S</t>
  </si>
  <si>
    <t>compiler</t>
  </si>
  <si>
    <t>compile; aggregate</t>
  </si>
  <si>
    <r>
      <t>compilar</t>
    </r>
    <r>
      <rPr>
        <sz val="11"/>
        <color theme="5" tint="-0.499984740745262"/>
        <rFont val="Calibri"/>
        <family val="2"/>
        <scheme val="minor"/>
      </rPr>
      <t>; recopilar</t>
    </r>
  </si>
  <si>
    <t>Rassembler données/rapports/recettes.</t>
  </si>
  <si>
    <t>Compile/aggregate data, reports, recipes.</t>
  </si>
  <si>
    <t>Compilar/recopilar datos, informes y recetas.</t>
  </si>
  <si>
    <t>viandes / sous vide découpées — cuisson longue</t>
  </si>
  <si>
    <t>vacuum-packed meats, cut — for long cook</t>
  </si>
  <si>
    <t>carnes al vacío, cortadas — para cocción larga</t>
  </si>
  <si>
    <r>
      <t>Grainage</t>
    </r>
    <r>
      <rPr>
        <sz val="11"/>
        <color theme="1"/>
        <rFont val="Calibri"/>
        <family val="2"/>
        <scheme val="minor"/>
      </rPr>
      <t xml:space="preserve"> : mousse/émulsion qui tranche (sur-battu).</t>
    </r>
  </si>
  <si>
    <r>
      <t>Graining/splitting</t>
    </r>
    <r>
      <rPr>
        <sz val="11"/>
        <color theme="1"/>
        <rFont val="Calibri"/>
        <family val="2"/>
        <scheme val="minor"/>
      </rPr>
      <t xml:space="preserve"> (overbeaten foam/emulsion).</t>
    </r>
  </si>
  <si>
    <r>
      <t>Granulado/corte</t>
    </r>
    <r>
      <rPr>
        <sz val="11"/>
        <color theme="1"/>
        <rFont val="Calibri"/>
        <family val="2"/>
        <scheme val="minor"/>
      </rPr>
      <t xml:space="preserve"> de mousse/emulsión.</t>
    </r>
  </si>
  <si>
    <t>Changer</t>
  </si>
  <si>
    <t>change; replace; switch</t>
  </si>
  <si>
    <t>cambiar; sustituir</t>
  </si>
  <si>
    <t>Matériel, pièces, bacs, plans.</t>
  </si>
  <si>
    <t>Equipment, parts, bins, set-ups.</t>
  </si>
  <si>
    <t>Equipos, piezas, cubetas, configuraciones.</t>
  </si>
  <si>
    <t>cuire sans coloration</t>
  </si>
  <si>
    <t>cook without browning</t>
  </si>
  <si>
    <t>cocinar sin dorar</t>
  </si>
  <si>
    <t>sauteuse</t>
  </si>
  <si>
    <r>
      <t xml:space="preserve">sauté pan (straight sides) / </t>
    </r>
    <r>
      <rPr>
        <b/>
        <sz val="11"/>
        <color theme="1"/>
        <rFont val="Calibri"/>
        <family val="2"/>
        <scheme val="minor"/>
      </rPr>
      <t>saucier</t>
    </r>
    <r>
      <rPr>
        <sz val="11"/>
        <color theme="1"/>
        <rFont val="Calibri"/>
        <family val="2"/>
        <scheme val="minor"/>
      </rPr>
      <t xml:space="preserve"> (rounded)</t>
    </r>
  </si>
  <si>
    <r>
      <t>salteadora</t>
    </r>
    <r>
      <rPr>
        <sz val="11"/>
        <color theme="1"/>
        <rFont val="Calibri"/>
        <family val="2"/>
        <scheme val="minor"/>
      </rPr>
      <t xml:space="preserve"> (paredes rectas) / </t>
    </r>
    <r>
      <rPr>
        <b/>
        <sz val="11"/>
        <color theme="1"/>
        <rFont val="Calibri"/>
        <family val="2"/>
        <scheme val="minor"/>
      </rPr>
      <t>cazo salteador</t>
    </r>
    <r>
      <rPr>
        <sz val="11"/>
        <color theme="1"/>
        <rFont val="Calibri"/>
        <family val="2"/>
        <scheme val="minor"/>
      </rPr>
      <t xml:space="preserve"> (bordes redondeados)</t>
    </r>
  </si>
  <si>
    <t>Sauteuse : parois droites/arrondies; Ø, épaisseur; four/inductions.</t>
  </si>
  <si>
    <t>Sauté pan/saucier: straight/rounded sides; dia/thickness; oven/induction.</t>
  </si>
  <si>
    <t>Salteadora/cazo salteador: bordes rectos/redondeados; Ø/espesor; horno/inducción.</t>
  </si>
  <si>
    <t>compter</t>
  </si>
  <si>
    <t>count; tally</t>
  </si>
  <si>
    <r>
      <t>contar</t>
    </r>
    <r>
      <rPr>
        <sz val="11"/>
        <color theme="5" tint="-0.499984740745262"/>
        <rFont val="Calibri"/>
        <family val="2"/>
        <scheme val="minor"/>
      </rPr>
      <t>; contabilizar</t>
    </r>
  </si>
  <si>
    <t>Inventaire, portions, unités produites.</t>
  </si>
  <si>
    <t>Inventory counts, portions, units produced.</t>
  </si>
  <si>
    <t>Inventario, raciones y unidades producidas.</t>
  </si>
  <si>
    <t>viandes / sous vide piécées — cuisson courte</t>
  </si>
  <si>
    <t>vacuum-packed meats, portioned — for short cook</t>
  </si>
  <si>
    <t>carnes al vacío, porcionadas — para cocción corta</t>
  </si>
  <si>
    <r>
      <t>Graisser</t>
    </r>
    <r>
      <rPr>
        <sz val="11"/>
        <color theme="1"/>
        <rFont val="Calibri"/>
        <family val="2"/>
        <scheme val="minor"/>
      </rPr>
      <t xml:space="preserve"> : enduire de matière grasse (moule/plaque).</t>
    </r>
  </si>
  <si>
    <r>
      <t>Grease</t>
    </r>
    <r>
      <rPr>
        <sz val="11"/>
        <color theme="1"/>
        <rFont val="Calibri"/>
        <family val="2"/>
        <scheme val="minor"/>
      </rPr>
      <t xml:space="preserve"> mold/tray.</t>
    </r>
  </si>
  <si>
    <r>
      <t>Engrasar</t>
    </r>
    <r>
      <rPr>
        <sz val="11"/>
        <color theme="1"/>
        <rFont val="Calibri"/>
        <family val="2"/>
        <scheme val="minor"/>
      </rPr>
      <t xml:space="preserve"> molde/bandeja.</t>
    </r>
  </si>
  <si>
    <t>chargement chariots isothermes</t>
  </si>
  <si>
    <t>load insulated trolleys</t>
  </si>
  <si>
    <t>carga de carros isotermos</t>
  </si>
  <si>
    <t>Mise en bacs/plateaux puis en chariots.</t>
  </si>
  <si>
    <t>Place in trays/bins, then load onto trolleys.</t>
  </si>
  <si>
    <t>Poner en bandejas/cubetas y cargar en carros.</t>
  </si>
  <si>
    <t>maintenir à température +63 °C</t>
  </si>
  <si>
    <t>hold at +63 °C</t>
  </si>
  <si>
    <t>mantener a +63 °C</t>
  </si>
  <si>
    <t xml:space="preserve">❽ </t>
  </si>
  <si>
    <t>Commentaires</t>
  </si>
  <si>
    <t>Comments</t>
  </si>
  <si>
    <t>Comentarios</t>
  </si>
  <si>
    <t>seau plastique</t>
  </si>
  <si>
    <t>plastic pail/bucket (food-grade)</t>
  </si>
  <si>
    <t>cubo/balde de plástico (grado alimentario)</t>
  </si>
  <si>
    <t>Seau plastique : grado alimentario; tapa/asa; volumen, códigos color.</t>
  </si>
  <si>
    <t>Plastic pail: food-grade; lid/handle; volume, color coding.</t>
  </si>
  <si>
    <t>Cubo plástico: grado alimentario; tapa/asa; volumen, códigos color.</t>
  </si>
  <si>
    <t>concevoir</t>
  </si>
  <si>
    <t>design; conceive</t>
  </si>
  <si>
    <r>
      <t>diseñar</t>
    </r>
    <r>
      <rPr>
        <sz val="11"/>
        <color theme="5" tint="-0.499984740745262"/>
        <rFont val="Calibri"/>
        <family val="2"/>
        <scheme val="minor"/>
      </rPr>
      <t>; concebir</t>
    </r>
  </si>
  <si>
    <t>Recette/process/outil/implantation.</t>
  </si>
  <si>
    <t>Design a recipe/process/tool/layout.</t>
  </si>
  <si>
    <t>Diseñar una receta/proceso/herramienta/implantación.</t>
  </si>
  <si>
    <t>viandes / sous vide piécées — cuisson longue</t>
  </si>
  <si>
    <t>vacuum-packed meats, portioned — for long cook</t>
  </si>
  <si>
    <t>carnes al vacío, porcionadas — para cocción larga</t>
  </si>
  <si>
    <r>
      <t>Imbiber :</t>
    </r>
    <r>
      <rPr>
        <sz val="11"/>
        <color theme="1"/>
        <rFont val="Calibri"/>
        <family val="2"/>
        <scheme val="minor"/>
      </rPr>
      <t xml:space="preserve"> faire pénétrer un sirop/alcool dans une préparation pour l’humecter ou la parfumer.</t>
    </r>
  </si>
  <si>
    <t>Soak/soak with syrup to moisten or flavor a preparation.</t>
  </si>
  <si>
    <t>Calar/emborrachar con almíbar/licor para humedecer o perfumar una preparación.</t>
  </si>
  <si>
    <t>chargement du camion</t>
  </si>
  <si>
    <t>load the truck</t>
  </si>
  <si>
    <t>carga del camión</t>
  </si>
  <si>
    <t>Expédition/distribution.</t>
  </si>
  <si>
    <t>Shipping/distribution.</t>
  </si>
  <si>
    <t>Expedición/distribución.</t>
  </si>
  <si>
    <t>maintenir au bain-marie à ≥ 65 °C</t>
  </si>
  <si>
    <t>hold in a bain-marie at ≥ 65 °C</t>
  </si>
  <si>
    <t>mantener al baño maría a ≥ 65 °C</t>
  </si>
  <si>
    <t>La brandade de morue n’est constituée que de poisson</t>
  </si>
  <si>
    <t>Brandade is fish-only</t>
  </si>
  <si>
    <t>La brandada auténtica es solo pescado</t>
  </si>
  <si>
    <t>socles rouleurs</t>
  </si>
  <si>
    <t>dolly; rolling base</t>
  </si>
  <si>
    <r>
      <t>base rodante</t>
    </r>
    <r>
      <rPr>
        <sz val="11"/>
        <color theme="1"/>
        <rFont val="Calibri"/>
        <family val="2"/>
        <scheme val="minor"/>
      </rPr>
      <t xml:space="preserve">; </t>
    </r>
    <r>
      <rPr>
        <b/>
        <sz val="11"/>
        <color theme="1"/>
        <rFont val="Calibri"/>
        <family val="2"/>
        <scheme val="minor"/>
      </rPr>
      <t>dolly</t>
    </r>
  </si>
  <si>
    <t>Socles rouleurs : dolly/base rodante; carga (kg), ruedas, frenos.</t>
  </si>
  <si>
    <t>Dollies: rolling bases; load (kg), wheels, brakes.</t>
  </si>
  <si>
    <t>Bases rodantes: carga (kg), ruedas, frenos.</t>
  </si>
  <si>
    <t>conduire</t>
  </si>
  <si>
    <t>drive; operate; lead</t>
  </si>
  <si>
    <r>
      <t>conducir</t>
    </r>
    <r>
      <rPr>
        <sz val="11"/>
        <color theme="5" tint="-0.499984740745262"/>
        <rFont val="Calibri"/>
        <family val="2"/>
        <scheme val="minor"/>
      </rPr>
      <t>; operar; dirigir</t>
    </r>
  </si>
  <si>
    <t>Véhicule/machine/équipe/projet.</t>
  </si>
  <si>
    <t>Drive/operate/lead/manage (vehicle/machine/team/project).</t>
  </si>
  <si>
    <t>Conducir/operar/dirigir/gestionar (vehículo/máquina/equipo/proyecto).</t>
  </si>
  <si>
    <r>
      <t>Infuser :</t>
    </r>
    <r>
      <rPr>
        <sz val="11"/>
        <color theme="1"/>
        <rFont val="Calibri"/>
        <family val="2"/>
        <scheme val="minor"/>
      </rPr>
      <t xml:space="preserve"> placer une substance aromatique dans un liquide chaud, à couvert et pendant un temps déterminé, pour en extraire l’arôme.</t>
    </r>
  </si>
  <si>
    <t>Infuse: steep an aromatic in preheated liquid, covered, for a set time to extract flavor.</t>
  </si>
  <si>
    <t>Infusionar: dejar en reposo un aromático en líquido caliente, tapado, durante un tiempo definido para extraer el aroma.</t>
  </si>
  <si>
    <t>chargement du four</t>
  </si>
  <si>
    <t>load the oven</t>
  </si>
  <si>
    <t>carga del horno</t>
  </si>
  <si>
    <t>Enfournement.</t>
  </si>
  <si>
    <t>Load into the oven.</t>
  </si>
  <si>
    <t>Meter al horno.</t>
  </si>
  <si>
    <t>maintenir au chaud à ≥ 63 °C</t>
  </si>
  <si>
    <t>hold hot at ≥ 63 °C</t>
  </si>
  <si>
    <t>mantener en caliente a ≥ 63 °C</t>
  </si>
  <si>
    <t>L’ajout de purée de pomme de terre n’est pas une brandade au sens strict</t>
  </si>
  <si>
    <t>Adding potato purée = not strict brandade</t>
  </si>
  <si>
    <t>Con puré de patata no es brandada estricta</t>
  </si>
  <si>
    <t>sonde (température)</t>
  </si>
  <si>
    <t>probe thermometer; core probe; oil probe</t>
  </si>
  <si>
    <r>
      <t>sonda de temperatura</t>
    </r>
    <r>
      <rPr>
        <sz val="11"/>
        <color theme="1"/>
        <rFont val="Calibri"/>
        <family val="2"/>
        <scheme val="minor"/>
      </rPr>
      <t xml:space="preserve">; </t>
    </r>
    <r>
      <rPr>
        <b/>
        <sz val="11"/>
        <color theme="1"/>
        <rFont val="Calibri"/>
        <family val="2"/>
        <scheme val="minor"/>
      </rPr>
      <t>sonda de penetración</t>
    </r>
    <r>
      <rPr>
        <sz val="11"/>
        <color theme="1"/>
        <rFont val="Calibri"/>
        <family val="2"/>
        <scheme val="minor"/>
      </rPr>
      <t xml:space="preserve">; </t>
    </r>
    <r>
      <rPr>
        <b/>
        <sz val="11"/>
        <color theme="1"/>
        <rFont val="Calibri"/>
        <family val="2"/>
        <scheme val="minor"/>
      </rPr>
      <t>sonda para aceite</t>
    </r>
  </si>
  <si>
    <t>Sonde : T° −50/+300 °C; núcleo/aceite/aire; IR sin contacto; registros.</t>
  </si>
  <si>
    <t>Probe: −50/+300 °C; core/oil/air; IR non-contact; logging.</t>
  </si>
  <si>
    <t>Sonda: −50/+300 °C; corazón/aceite/aire; IR sin contacto; registros.</t>
  </si>
  <si>
    <t>consigner</t>
  </si>
  <si>
    <t>log; record; write down</t>
  </si>
  <si>
    <r>
      <t>consignar</t>
    </r>
    <r>
      <rPr>
        <sz val="11"/>
        <color theme="5" tint="-0.499984740745262"/>
        <rFont val="Calibri"/>
        <family val="2"/>
        <scheme val="minor"/>
      </rPr>
      <t>; registrar</t>
    </r>
  </si>
  <si>
    <t>Traçabilité, températures, incidents.</t>
  </si>
  <si>
    <t>Record/log traceability, temperatures, incidents.</t>
  </si>
  <si>
    <t>Registrar/trazar temperaturas e incidencias.</t>
  </si>
  <si>
    <t>chargt. chariots collec.</t>
  </si>
  <si>
    <t>load collective-service trolleys</t>
  </si>
  <si>
    <t>carga de carros colectivos</t>
  </si>
  <si>
    <t>Pour self/catering en série.</t>
  </si>
  <si>
    <t>For self-service/large-batch catering.</t>
  </si>
  <si>
    <t>Para autoservicio/catering en serie.</t>
  </si>
  <si>
    <t>maintenir au froid</t>
  </si>
  <si>
    <t>keep refrigerated</t>
  </si>
  <si>
    <t>mantener en frío</t>
  </si>
  <si>
    <t>Accompagnements possibles : pommes anglaises / en robe des champs / purée à l’huile d’olive / croûtons frits</t>
  </si>
  <si>
    <t>Sides: English potatoes / jacket potatoes / olive-oil mash / fried croutons</t>
  </si>
  <si>
    <t>Guarniciones: patatas a la inglesa / asadas con piel / puré con aceite de oliva / picatostes fritos</t>
  </si>
  <si>
    <t>T</t>
  </si>
  <si>
    <t>constituer</t>
  </si>
  <si>
    <t>constitute; form; make up</t>
  </si>
  <si>
    <r>
      <t>constituir</t>
    </r>
    <r>
      <rPr>
        <sz val="11"/>
        <color theme="5" tint="-0.499984740745262"/>
        <rFont val="Calibri"/>
        <family val="2"/>
        <scheme val="minor"/>
      </rPr>
      <t>; conformar</t>
    </r>
  </si>
  <si>
    <t>Former un dossier/lot/équipe.</t>
  </si>
  <si>
    <t>Build a file/batch/team.</t>
  </si>
  <si>
    <t>Formar un expediente/lote/equipo.</t>
  </si>
  <si>
    <r>
      <t>Lisser</t>
    </r>
    <r>
      <rPr>
        <sz val="11"/>
        <color theme="1"/>
        <rFont val="Calibri"/>
        <family val="2"/>
        <scheme val="minor"/>
      </rPr>
      <t xml:space="preserve"> : homogénéiser, rendre lisse.</t>
    </r>
  </si>
  <si>
    <r>
      <t>Smooth out</t>
    </r>
    <r>
      <rPr>
        <sz val="11"/>
        <color theme="1"/>
        <rFont val="Calibri"/>
        <family val="2"/>
        <scheme val="minor"/>
      </rPr>
      <t xml:space="preserve"> / </t>
    </r>
    <r>
      <rPr>
        <b/>
        <sz val="11"/>
        <color theme="1"/>
        <rFont val="Calibri"/>
        <family val="2"/>
        <scheme val="minor"/>
      </rPr>
      <t>make homogeneous</t>
    </r>
    <r>
      <rPr>
        <sz val="11"/>
        <color theme="1"/>
        <rFont val="Calibri"/>
        <family val="2"/>
        <scheme val="minor"/>
      </rPr>
      <t>.</t>
    </r>
  </si>
  <si>
    <r>
      <t>Alisar</t>
    </r>
    <r>
      <rPr>
        <sz val="11"/>
        <color theme="1"/>
        <rFont val="Calibri"/>
        <family val="2"/>
        <scheme val="minor"/>
      </rPr>
      <t xml:space="preserve"> / </t>
    </r>
    <r>
      <rPr>
        <b/>
        <sz val="11"/>
        <color theme="1"/>
        <rFont val="Calibri"/>
        <family val="2"/>
        <scheme val="minor"/>
      </rPr>
      <t>homogeneizar</t>
    </r>
    <r>
      <rPr>
        <sz val="11"/>
        <color theme="1"/>
        <rFont val="Calibri"/>
        <family val="2"/>
        <scheme val="minor"/>
      </rPr>
      <t>.</t>
    </r>
  </si>
  <si>
    <t>chargt. chariots ind.</t>
  </si>
  <si>
    <t>load individual-service trolleys</t>
  </si>
  <si>
    <t>carga de carros individuales</t>
  </si>
  <si>
    <t>Plateaux/portions individuelles.</t>
  </si>
  <si>
    <t>Trays/individual portions.</t>
  </si>
  <si>
    <t>Bandejas/porciones individuales.</t>
  </si>
  <si>
    <t>maintenir au froid à ≤ +3 °C</t>
  </si>
  <si>
    <t>keep cold at ≤ +3 °C</t>
  </si>
  <si>
    <t>mantener en frío a ≤ +3 °C</t>
  </si>
  <si>
    <t>table chaude</t>
  </si>
  <si>
    <t>hot holding table; hot well; heated service table</t>
  </si>
  <si>
    <r>
      <t>mesa caliente</t>
    </r>
    <r>
      <rPr>
        <sz val="11"/>
        <color theme="1"/>
        <rFont val="Calibri"/>
        <family val="2"/>
        <scheme val="minor"/>
      </rPr>
      <t xml:space="preserve">; </t>
    </r>
    <r>
      <rPr>
        <b/>
        <sz val="11"/>
        <color theme="1"/>
        <rFont val="Calibri"/>
        <family val="2"/>
        <scheme val="minor"/>
      </rPr>
      <t>baño maría de servicio</t>
    </r>
  </si>
  <si>
    <t>Table chaude : maintien ≥63 °C; bacs GN; eau/résistances; couvercles.</t>
  </si>
  <si>
    <t>Hot holding table: ≥63 °C; GN pans; water/elements; lids.</t>
  </si>
  <si>
    <t>Mesa caliente: ≥63 °C; cubetas GN; agua/resistencias; tapas.</t>
  </si>
  <si>
    <t>construire</t>
  </si>
  <si>
    <r>
      <t>construir</t>
    </r>
    <r>
      <rPr>
        <sz val="11"/>
        <color theme="5" tint="-0.499984740745262"/>
        <rFont val="Calibri"/>
        <family val="2"/>
        <scheme val="minor"/>
      </rPr>
      <t>; montar</t>
    </r>
  </si>
  <si>
    <t>Lignes, postes, supports, structures.</t>
  </si>
  <si>
    <t>Build lines, stations, fixtures, structures.</t>
  </si>
  <si>
    <t>Construir líneas, puestos, soportes y estructuras.</t>
  </si>
  <si>
    <r>
      <t>Lustrer</t>
    </r>
    <r>
      <rPr>
        <sz val="11"/>
        <color theme="1"/>
        <rFont val="Calibri"/>
        <family val="2"/>
        <scheme val="minor"/>
      </rPr>
      <t xml:space="preserve"> : napper de gelée/beurre fondu pour brillance.</t>
    </r>
  </si>
  <si>
    <r>
      <t>Lacquer/brush</t>
    </r>
    <r>
      <rPr>
        <sz val="11"/>
        <color theme="1"/>
        <rFont val="Calibri"/>
        <family val="2"/>
        <scheme val="minor"/>
      </rPr>
      <t xml:space="preserve"> with jelly/clarified butter.</t>
    </r>
  </si>
  <si>
    <r>
      <t>Abrillantar</t>
    </r>
    <r>
      <rPr>
        <sz val="11"/>
        <color theme="1"/>
        <rFont val="Calibri"/>
        <family val="2"/>
        <scheme val="minor"/>
      </rPr>
      <t xml:space="preserve"> con gelatina/mantequilla.</t>
    </r>
  </si>
  <si>
    <t>Châtrer</t>
  </si>
  <si>
    <t>devein (crayfish/shrimp); remove garlic germ</t>
  </si>
  <si>
    <t>desvenar (camarón); quitar germen del ajo</t>
  </si>
  <si>
    <t>Écrevisses/crevettes, ou « dégermer » l’ail.</t>
  </si>
  <si>
    <t>Devein crayfish/shrimp, or remove the germ from garlic.</t>
  </si>
  <si>
    <t>Desvenar cangrejos/camarones, o quitar el germen del ajo.</t>
  </si>
  <si>
    <t>passer au four très chaud</t>
  </si>
  <si>
    <t>flash in a very hot oven</t>
  </si>
  <si>
    <t>dar un golpe de horno muy caliente</t>
  </si>
  <si>
    <t>Méthode citée à titre d’exemple</t>
  </si>
  <si>
    <t>Method given as an example</t>
  </si>
  <si>
    <t>Método a modo de ejemplo</t>
  </si>
  <si>
    <t>table de travail</t>
  </si>
  <si>
    <t>work table; prep table (stainless)</t>
  </si>
  <si>
    <r>
      <t>mesa de trabajo</t>
    </r>
    <r>
      <rPr>
        <sz val="11"/>
        <color theme="1"/>
        <rFont val="Calibri"/>
        <family val="2"/>
        <scheme val="minor"/>
      </rPr>
      <t xml:space="preserve">; </t>
    </r>
    <r>
      <rPr>
        <b/>
        <sz val="11"/>
        <color theme="1"/>
        <rFont val="Calibri"/>
        <family val="2"/>
        <scheme val="minor"/>
      </rPr>
      <t>mesa de preparación (inox)</t>
    </r>
  </si>
  <si>
    <t>Table de travail : inox; rebord/estante; ruedas opc.; dimensiones/carga.</t>
  </si>
  <si>
    <t>Work/prep table: stainless; backsplash/undershelf; casters opt.; size/load.</t>
  </si>
  <si>
    <t>Mesa de trabajo: inox; peto/estante; ruedas opc.; tamaño/carga.</t>
  </si>
  <si>
    <t>contrôler</t>
  </si>
  <si>
    <t>check; inspect; audit</t>
  </si>
  <si>
    <r>
      <t>controlar</t>
    </r>
    <r>
      <rPr>
        <sz val="11"/>
        <color theme="5" tint="-0.499984740745262"/>
        <rFont val="Calibri"/>
        <family val="2"/>
        <scheme val="minor"/>
      </rPr>
      <t>; verificar</t>
    </r>
  </si>
  <si>
    <t>Qualité, conformité, T°, poids, étiquettes.</t>
  </si>
  <si>
    <t>Check quality, compliance, temp, weight, labels.</t>
  </si>
  <si>
    <t>Verificar calidad, conformidad, T°, peso y etiquetas.</t>
  </si>
  <si>
    <t>Chauffer</t>
  </si>
  <si>
    <t>heat; warm</t>
  </si>
  <si>
    <t>calentar</t>
  </si>
  <si>
    <t>Monter en T° un appareil, sauce, assiette.</t>
  </si>
  <si>
    <t>Heat up a mixture, sauce, or plate.</t>
  </si>
  <si>
    <t>Calentar una preparación, salsa o plato.</t>
  </si>
  <si>
    <t>piquer la sonde à cœur</t>
  </si>
  <si>
    <t>insert the probe to the core</t>
  </si>
  <si>
    <t>introducir la sonda al corazón</t>
  </si>
  <si>
    <r>
      <t xml:space="preserve">Réf. conseillée : Grossmann &amp; Le Franc, </t>
    </r>
    <r>
      <rPr>
        <b/>
        <i/>
        <sz val="12"/>
        <color theme="1"/>
        <rFont val="Calibri"/>
        <family val="2"/>
        <scheme val="minor"/>
      </rPr>
      <t>La cuisine de collectivité</t>
    </r>
    <r>
      <rPr>
        <b/>
        <sz val="12"/>
        <color theme="1"/>
        <rFont val="Calibri"/>
        <family val="2"/>
        <scheme val="minor"/>
      </rPr>
      <t>, BPI, 2006</t>
    </r>
  </si>
  <si>
    <r>
      <t xml:space="preserve">Suggested ref.: Grossmann &amp; Le Franc, </t>
    </r>
    <r>
      <rPr>
        <i/>
        <sz val="11"/>
        <color theme="1"/>
        <rFont val="Calibri"/>
        <family val="2"/>
        <scheme val="minor"/>
      </rPr>
      <t>La cuisine de collectivité</t>
    </r>
    <r>
      <rPr>
        <sz val="11"/>
        <color theme="1"/>
        <rFont val="Calibri"/>
        <family val="2"/>
        <scheme val="minor"/>
      </rPr>
      <t>, BPI, 2006</t>
    </r>
  </si>
  <si>
    <r>
      <t xml:space="preserve">Referencia sugerida: Grossmann &amp; Le Franc, </t>
    </r>
    <r>
      <rPr>
        <i/>
        <sz val="11"/>
        <color theme="1"/>
        <rFont val="Calibri"/>
        <family val="2"/>
        <scheme val="minor"/>
      </rPr>
      <t>La cuisine de colectividades</t>
    </r>
    <r>
      <rPr>
        <sz val="11"/>
        <color theme="1"/>
        <rFont val="Calibri"/>
        <family val="2"/>
        <scheme val="minor"/>
      </rPr>
      <t>, BPI, 2006</t>
    </r>
  </si>
  <si>
    <t>thermoscelleuse (barquettes)</t>
  </si>
  <si>
    <t>tray sealer; heat sealer; lidding machine</t>
  </si>
  <si>
    <t>termoselladora (de barquetas)</t>
  </si>
  <si>
    <t>Thermoscelleuse : film PP/PET/alu; moldes; vacío/ATM; T°/tiempo/presión; lot/DLC.</t>
  </si>
  <si>
    <t>Tray sealer: PP/PET/alu film; dies; vacuum/MAP; T°/time/pressure; lot/UBD.</t>
  </si>
  <si>
    <t>Termoselladora: film PP/PET/alu; moldes; vacío/ATM; T°/tiempo/presión; lote/caducidad.</t>
  </si>
  <si>
    <t>créer</t>
  </si>
  <si>
    <t>create; develop</t>
  </si>
  <si>
    <r>
      <t>crear</t>
    </r>
    <r>
      <rPr>
        <sz val="11"/>
        <color theme="5" tint="-0.499984740745262"/>
        <rFont val="Calibri"/>
        <family val="2"/>
        <scheme val="minor"/>
      </rPr>
      <t>; desarrollar</t>
    </r>
  </si>
  <si>
    <t>Nouvelle recette, visuel, procédure.</t>
  </si>
  <si>
    <t>Create a new recipe, visual, procedure.</t>
  </si>
  <si>
    <t>Crear una nueva receta, visual, procedimiento.</t>
  </si>
  <si>
    <r>
      <t>Macérer :</t>
    </r>
    <r>
      <rPr>
        <sz val="11"/>
        <color theme="1"/>
        <rFont val="Calibri"/>
        <family val="2"/>
        <scheme val="minor"/>
      </rPr>
      <t xml:space="preserve"> tremper à froid pour extraire/parfumer/conserver.</t>
    </r>
  </si>
  <si>
    <t>Macerate: cold-soak to extract/flavor/preserve.</t>
  </si>
  <si>
    <t>Macerar: macerar en frío para extraer/aromatizar/conservar.</t>
  </si>
  <si>
    <t>Chaufroiter</t>
  </si>
  <si>
    <t>coat with chaud-froid sauce</t>
  </si>
  <si>
    <t>napar con salsa chaud-froid</t>
  </si>
  <si>
    <t>Finition froide brillante sur viandes/poissons.</t>
  </si>
  <si>
    <t>Glossy cold finish on meats/fish (chaud-froid style).</t>
  </si>
  <si>
    <t>Acabado frío y brillante en carnes/pescados (estilo chaud-froid).</t>
  </si>
  <si>
    <t>préchauffer le four</t>
  </si>
  <si>
    <t>preheat the oven</t>
  </si>
  <si>
    <t>precalentar el horno</t>
  </si>
  <si>
    <t>trancheur (charcuterie)</t>
  </si>
  <si>
    <t>slicer; deli meat slicer</t>
  </si>
  <si>
    <r>
      <t>cortadora de fiambre</t>
    </r>
    <r>
      <rPr>
        <sz val="11"/>
        <color theme="1"/>
        <rFont val="Calibri"/>
        <family val="2"/>
        <scheme val="minor"/>
      </rPr>
      <t xml:space="preserve">; </t>
    </r>
    <r>
      <rPr>
        <b/>
        <sz val="11"/>
        <color theme="1"/>
        <rFont val="Calibri"/>
        <family val="2"/>
        <scheme val="minor"/>
      </rPr>
      <t>rebanadora</t>
    </r>
  </si>
  <si>
    <t>Trancheur : Ø cuchilla, espesor, afilador, seguridad; fácil limpieza.</t>
  </si>
  <si>
    <t>Slicer: blade Ø, thickness, sharpener, safety; easy cleaning.</t>
  </si>
  <si>
    <t>Cortadora: Ø de hoja, grosor, afilador, seguridad; limpieza fácil.</t>
  </si>
  <si>
    <r>
      <t>Marbrer :</t>
    </r>
    <r>
      <rPr>
        <sz val="11"/>
        <color theme="1"/>
        <rFont val="Calibri"/>
        <family val="2"/>
        <scheme val="minor"/>
      </rPr>
      <t xml:space="preserve"> réaliser des motifs marbrés sur des gâteaux glacés (fondant, nappage) pour améliorer la présentation.</t>
    </r>
  </si>
  <si>
    <t>Marble: draw marbled patterns on iced cakes (fondant, glaze) to enhance presentation.</t>
  </si>
  <si>
    <t>Marmolear: trazar vetas/motivos marmolados en pasteles glaseados (fondant, napado) para mejorar la presentación.</t>
  </si>
  <si>
    <t>Chemiser</t>
  </si>
  <si>
    <t>line (a mold/tin)</t>
  </si>
  <si>
    <t>forrar (un molde)</t>
  </si>
  <si>
    <t>Avec beurre, papier, biscuit, gelée, etc.</t>
  </si>
  <si>
    <t>Line/coat a mold with butter, paper, biscuit, jelly, etc.</t>
  </si>
  <si>
    <t>Forrar/recubrir un molde con mantequilla, papel, bizcocho, gelatina, etc.</t>
  </si>
  <si>
    <t>sonder/sonde à cœur</t>
  </si>
  <si>
    <t>check core temperature with a probe</t>
  </si>
  <si>
    <t>medir la temperatura al corazón con sonda</t>
  </si>
  <si>
    <t>décentraliser</t>
  </si>
  <si>
    <t>decentralize; devolve</t>
  </si>
  <si>
    <r>
      <t>descentralizar</t>
    </r>
    <r>
      <rPr>
        <sz val="11"/>
        <color theme="5" tint="-0.499984740745262"/>
        <rFont val="Calibri"/>
        <family val="2"/>
        <scheme val="minor"/>
      </rPr>
      <t>; delegar competencias</t>
    </r>
  </si>
  <si>
    <t>Répartir décisions/ressources sur le terrain (sites/équipes), moins de dépendance au siège.</t>
  </si>
  <si>
    <t>terrain (sites/équipes), moins de dépendance au siège.</t>
  </si>
  <si>
    <t>Decentralize decisions/resources to the field (sites/teams), reducing HQ dependency.</t>
  </si>
  <si>
    <t>Descentralizar decisiones/recursos al terreno (sitios/equipos), reduciendo la dependencia de la central.</t>
  </si>
  <si>
    <r>
      <t>Masquer</t>
    </r>
    <r>
      <rPr>
        <sz val="11"/>
        <color theme="1"/>
        <rFont val="Calibri"/>
        <family val="2"/>
        <scheme val="minor"/>
      </rPr>
      <t xml:space="preserve"> : recouvrir d’une fine couche (crème/sauce/gelée).</t>
    </r>
  </si>
  <si>
    <t>Mask/coat with a thin layer (cream/sauce/jelly).</t>
  </si>
  <si>
    <t>Enmascarar/napar con una capa fina (crema/salsa/gelatina).</t>
  </si>
  <si>
    <t>Chevaucher</t>
  </si>
  <si>
    <t>overlap (slices)</t>
  </si>
  <si>
    <t>solapar/superponer (lonchas)</t>
  </si>
  <si>
    <t>Dressage : tranches partiellement superposées.</t>
  </si>
  <si>
    <t>Plating: overlap slices partially.</t>
  </si>
  <si>
    <t>Emplatado: solapar las lonchas parcialmente.</t>
  </si>
  <si>
    <t>documenter</t>
  </si>
  <si>
    <t>document; write up; record</t>
  </si>
  <si>
    <r>
      <t>documentar</t>
    </r>
    <r>
      <rPr>
        <sz val="11"/>
        <color theme="5" tint="-0.499984740745262"/>
        <rFont val="Calibri"/>
        <family val="2"/>
        <scheme val="minor"/>
      </rPr>
      <t>; registrar</t>
    </r>
  </si>
  <si>
    <t>Rédiger une preuve/fiche (procédure, contrôle, incident) pour traçabilité et audits.</t>
  </si>
  <si>
    <t>Document evidence/record (procedure, check, incident) for traceability and audits.</t>
  </si>
  <si>
    <t>Documentar una prueba/ficha (procedimiento, control, incidente) para trazabilidad y auditorías.</t>
  </si>
  <si>
    <r>
      <t>Monter</t>
    </r>
    <r>
      <rPr>
        <sz val="11"/>
        <color theme="1"/>
        <rFont val="Calibri"/>
        <family val="2"/>
        <scheme val="minor"/>
      </rPr>
      <t xml:space="preserve"> : a) </t>
    </r>
    <r>
      <rPr>
        <b/>
        <sz val="11"/>
        <color theme="1"/>
        <rFont val="Calibri"/>
        <family val="2"/>
        <scheme val="minor"/>
      </rPr>
      <t>au fouet</t>
    </r>
    <r>
      <rPr>
        <sz val="11"/>
        <color theme="1"/>
        <rFont val="Calibri"/>
        <family val="2"/>
        <scheme val="minor"/>
      </rPr>
      <t xml:space="preserve"> : augmenter le volume (blancs, crème) ; b) </t>
    </r>
    <r>
      <rPr>
        <b/>
        <sz val="11"/>
        <color theme="1"/>
        <rFont val="Calibri"/>
        <family val="2"/>
        <scheme val="minor"/>
      </rPr>
      <t>assembler</t>
    </r>
    <r>
      <rPr>
        <sz val="11"/>
        <color theme="1"/>
        <rFont val="Calibri"/>
        <family val="2"/>
        <scheme val="minor"/>
      </rPr>
      <t xml:space="preserve"> un entremets/pièce.</t>
    </r>
  </si>
  <si>
    <r>
      <t>Whip</t>
    </r>
    <r>
      <rPr>
        <sz val="11"/>
        <color theme="1"/>
        <rFont val="Calibri"/>
        <family val="2"/>
        <scheme val="minor"/>
      </rPr>
      <t xml:space="preserve"> to volume; </t>
    </r>
    <r>
      <rPr>
        <b/>
        <sz val="11"/>
        <color theme="1"/>
        <rFont val="Calibri"/>
        <family val="2"/>
        <scheme val="minor"/>
      </rPr>
      <t>assemble</t>
    </r>
    <r>
      <rPr>
        <sz val="11"/>
        <color theme="1"/>
        <rFont val="Calibri"/>
        <family val="2"/>
        <scheme val="minor"/>
      </rPr>
      <t xml:space="preserve"> a cake/entremets.</t>
    </r>
  </si>
  <si>
    <r>
      <t>Montar</t>
    </r>
    <r>
      <rPr>
        <sz val="11"/>
        <color theme="1"/>
        <rFont val="Calibri"/>
        <family val="2"/>
        <scheme val="minor"/>
      </rPr>
      <t xml:space="preserve"> (batir a volumen); </t>
    </r>
    <r>
      <rPr>
        <b/>
        <sz val="11"/>
        <color theme="1"/>
        <rFont val="Calibri"/>
        <family val="2"/>
        <scheme val="minor"/>
      </rPr>
      <t>montar</t>
    </r>
    <r>
      <rPr>
        <sz val="11"/>
        <color theme="1"/>
        <rFont val="Calibri"/>
        <family val="2"/>
        <scheme val="minor"/>
      </rPr>
      <t xml:space="preserve"> un postre/pieza.</t>
    </r>
  </si>
  <si>
    <t>Chiqueter</t>
  </si>
  <si>
    <t>crimp/scallop (edge)</t>
  </si>
  <si>
    <t>festonear/puntear el borde</t>
  </si>
  <si>
    <t>Bord de tourte/tarte marqué au couteau.</t>
  </si>
  <si>
    <t>Crimp/scallop the tart/pie edge with a knife.</t>
  </si>
  <si>
    <t>Festonear el borde de la tarta/empanada con cuchillo.</t>
  </si>
  <si>
    <t>Techniques de sauce &amp; de cuisson</t>
  </si>
  <si>
    <r>
      <t>Mouler</t>
    </r>
    <r>
      <rPr>
        <sz val="11"/>
        <color theme="1"/>
        <rFont val="Calibri"/>
        <family val="2"/>
        <scheme val="minor"/>
      </rPr>
      <t xml:space="preserve"> : verser en moule pour prendre la forme.</t>
    </r>
  </si>
  <si>
    <r>
      <t>Mold</t>
    </r>
    <r>
      <rPr>
        <sz val="11"/>
        <color theme="1"/>
        <rFont val="Calibri"/>
        <family val="2"/>
        <scheme val="minor"/>
      </rPr>
      <t xml:space="preserve"> (pour into a mold).</t>
    </r>
  </si>
  <si>
    <r>
      <t>Moldelar/Verter en molde</t>
    </r>
    <r>
      <rPr>
        <sz val="11"/>
        <color theme="1"/>
        <rFont val="Calibri"/>
        <family val="2"/>
        <scheme val="minor"/>
      </rPr>
      <t>.</t>
    </r>
  </si>
  <si>
    <t>finely chop; score (skin)</t>
  </si>
  <si>
    <t>picar fino/ciselar; hacer incisiones</t>
  </si>
  <si>
    <t>Échalote « ciselée » / inciser peau de poisson.</t>
  </si>
  <si>
    <t>Finely slice shallots / score fish skin.</t>
  </si>
  <si>
    <t>Picar fino la chalota / hacer incisiones en la piel del pescado.</t>
  </si>
  <si>
    <t>adjoindre/ajouter de la crème</t>
  </si>
  <si>
    <t>add cream</t>
  </si>
  <si>
    <t>añadir nata</t>
  </si>
  <si>
    <t>écouler</t>
  </si>
  <si>
    <t>sell off; dispose of; drain</t>
  </si>
  <si>
    <r>
      <t>liquidar</t>
    </r>
    <r>
      <rPr>
        <sz val="11"/>
        <color theme="5" tint="-0.499984740745262"/>
        <rFont val="Calibri"/>
        <family val="2"/>
        <scheme val="minor"/>
      </rPr>
      <t xml:space="preserve">; </t>
    </r>
    <r>
      <rPr>
        <b/>
        <sz val="11"/>
        <color theme="5" tint="-0.499984740745262"/>
        <rFont val="Calibri"/>
        <family val="2"/>
        <scheme val="minor"/>
      </rPr>
      <t>dar salida</t>
    </r>
    <r>
      <rPr>
        <sz val="11"/>
        <color theme="5" tint="-0.499984740745262"/>
        <rFont val="Calibri"/>
        <family val="2"/>
        <scheme val="minor"/>
      </rPr>
      <t>; drenar</t>
    </r>
  </si>
  <si>
    <t>Écouler un stock (fin de série/DLC courte) ou évacuer un liquide.</t>
  </si>
  <si>
    <t>Sell off a stock (end of line/short shelf life) or drain a liquid.</t>
  </si>
  <si>
    <t>Liquidar un stock (fin de serie/caducidad corta) o drenar un líquido.</t>
  </si>
  <si>
    <t>N</t>
  </si>
  <si>
    <t>Citronner</t>
  </si>
  <si>
    <t>acidulate with lemon</t>
  </si>
  <si>
    <t>acidular con limón</t>
  </si>
  <si>
    <t>Éviter l’oxydation (fruits, avocats, artichauts).</t>
  </si>
  <si>
    <t>Prevent oxidation (fruits, avocados, artichokes).</t>
  </si>
  <si>
    <t>Evitar la oxidación (frutas, aguacates, alcachofas).</t>
  </si>
  <si>
    <t>ajouter dans l’ordre les autres éléments</t>
  </si>
  <si>
    <t>add the remaining ingredients in order</t>
  </si>
  <si>
    <t>añadir el resto de elementos en orden</t>
  </si>
  <si>
    <t>écrire</t>
  </si>
  <si>
    <t>write; draft</t>
  </si>
  <si>
    <r>
      <t>escribir</t>
    </r>
    <r>
      <rPr>
        <sz val="11"/>
        <color theme="5" tint="-0.499984740745262"/>
        <rFont val="Calibri"/>
        <family val="2"/>
        <scheme val="minor"/>
      </rPr>
      <t>; redactar</t>
    </r>
  </si>
  <si>
    <t>Rédiger recettes, procédures, comptes rendus, e-mails.</t>
  </si>
  <si>
    <t>Write recipes, procedures, reports, emails.</t>
  </si>
  <si>
    <t>Redactar recetas, procedimientos, informes y correos.</t>
  </si>
  <si>
    <r>
      <t>Napper</t>
    </r>
    <r>
      <rPr>
        <sz val="11"/>
        <color theme="1"/>
        <rFont val="Calibri"/>
        <family val="2"/>
        <scheme val="minor"/>
      </rPr>
      <t xml:space="preserve"> : recouvrir de sauce/gelée/crème.</t>
    </r>
  </si>
  <si>
    <r>
      <t>Nappe/coat</t>
    </r>
    <r>
      <rPr>
        <sz val="11"/>
        <color theme="1"/>
        <rFont val="Calibri"/>
        <family val="2"/>
        <scheme val="minor"/>
      </rPr>
      <t xml:space="preserve"> with sauce/jelly/cream.</t>
    </r>
  </si>
  <si>
    <r>
      <t>Napar</t>
    </r>
    <r>
      <rPr>
        <sz val="11"/>
        <color theme="1"/>
        <rFont val="Calibri"/>
        <family val="2"/>
        <scheme val="minor"/>
      </rPr>
      <t xml:space="preserve"> / </t>
    </r>
    <r>
      <rPr>
        <b/>
        <sz val="11"/>
        <color theme="1"/>
        <rFont val="Calibri"/>
        <family val="2"/>
        <scheme val="minor"/>
      </rPr>
      <t>cubrir</t>
    </r>
    <r>
      <rPr>
        <sz val="11"/>
        <color theme="1"/>
        <rFont val="Calibri"/>
        <family val="2"/>
        <scheme val="minor"/>
      </rPr>
      <t xml:space="preserve"> con salsa/gelatina/crema.</t>
    </r>
  </si>
  <si>
    <t>Clarifier</t>
  </si>
  <si>
    <t>clarify (stock/butter/eggs)</t>
  </si>
  <si>
    <t>clarificar</t>
  </si>
  <si>
    <t>Beurre clarifié ; consommé ; blancs séparés (« clarifier des œufs »).</t>
  </si>
  <si>
    <t>Clarified butter; clarified stock; separate eggs (whites/yolks).</t>
  </si>
  <si>
    <t>Mantequilla clarificada; caldo clarificado; separar huevos (claras/yemas).</t>
  </si>
  <si>
    <t>crémer puis réduire</t>
  </si>
  <si>
    <t>add cream then reduce</t>
  </si>
  <si>
    <t>añadir nata y luego reducir</t>
  </si>
  <si>
    <t>édifier</t>
  </si>
  <si>
    <t>build; erect</t>
  </si>
  <si>
    <r>
      <t>edificar</t>
    </r>
    <r>
      <rPr>
        <sz val="11"/>
        <color theme="5" tint="-0.499984740745262"/>
        <rFont val="Calibri"/>
        <family val="2"/>
        <scheme val="minor"/>
      </rPr>
      <t>; construir</t>
    </r>
  </si>
  <si>
    <t>Au sens concret (bâtir) ou figuré (construire un plan).</t>
  </si>
  <si>
    <t>Build/erect (literal) or build a plan (figurative).</t>
  </si>
  <si>
    <t>Edificar/construir (literal) o construir un plan (figurado).</t>
  </si>
  <si>
    <t>Clouter</t>
  </si>
  <si>
    <t>stud (e.g., onion with cloves)</t>
  </si>
  <si>
    <t>clavar/mechar con clavos (de olor)</t>
  </si>
  <si>
    <t>« Oignon clouté »; aussi piquer viandes d’aromates.</t>
  </si>
  <si>
    <t>Stud an onion with cloves; also stud meats with aromatics.</t>
  </si>
  <si>
    <t>Cebolla claveteada con clavos; también mechar carnes con aromáticos.</t>
  </si>
  <si>
    <t>déglacer au vin blanc</t>
  </si>
  <si>
    <t>deglaze with white wine</t>
  </si>
  <si>
    <t>desglasar con vino blanco</t>
  </si>
  <si>
    <t>effectuer</t>
  </si>
  <si>
    <t>carry out; perform</t>
  </si>
  <si>
    <r>
      <t>efectuar</t>
    </r>
    <r>
      <rPr>
        <sz val="11"/>
        <color theme="5" tint="-0.499984740745262"/>
        <rFont val="Calibri"/>
        <family val="2"/>
        <scheme val="minor"/>
      </rPr>
      <t>; realizar</t>
    </r>
  </si>
  <si>
    <t>Réaliser une tâche/mesure/test selon consigne.</t>
  </si>
  <si>
    <t>Carry out a task/measurement/test as instructed.</t>
  </si>
  <si>
    <t>Efectuar una tarea/medición/prueba según la consigna.</t>
  </si>
  <si>
    <r>
      <t>Pasteuriser</t>
    </r>
    <r>
      <rPr>
        <sz val="11"/>
        <color theme="1"/>
        <rFont val="Calibri"/>
        <family val="2"/>
        <scheme val="minor"/>
      </rPr>
      <t xml:space="preserve"> : traiter &lt; 100 °C temps défini pour détruire pathogènes.</t>
    </r>
  </si>
  <si>
    <t>Pasteurize: heat to &lt; 100 °C for a set time to destroy pathogens.</t>
  </si>
  <si>
    <t>Pasteurizar: tratar a &lt; 100 °C durante un tiempo definido para eliminar patógenos.</t>
  </si>
  <si>
    <t>Coller</t>
  </si>
  <si>
    <t>set/gel with gelatin; glue</t>
  </si>
  <si>
    <t>gelificar con gelatina; pegar</t>
  </si>
  <si>
    <t>« Coller à la gélatine » / assembler éléments.</t>
  </si>
  <si>
    <t>Set with gelatin / glue elements together.</t>
  </si>
  <si>
    <t>Gelificar con gelatina / unir elementos.</t>
  </si>
  <si>
    <t>dégraisser en partie</t>
  </si>
  <si>
    <t>partially skim off the fat</t>
  </si>
  <si>
    <t>desgrasar parcialmente</t>
  </si>
  <si>
    <t>élaborer</t>
  </si>
  <si>
    <t>develop; formulate</t>
  </si>
  <si>
    <r>
      <t>elaborar</t>
    </r>
    <r>
      <rPr>
        <sz val="11"/>
        <color theme="5" tint="-0.499984740745262"/>
        <rFont val="Calibri"/>
        <family val="2"/>
        <scheme val="minor"/>
      </rPr>
      <t>; formular</t>
    </r>
  </si>
  <si>
    <t>Créer/mettre au point une recette, un protocole.</t>
  </si>
  <si>
    <t>Develop/refine a recipe or protocol.</t>
  </si>
  <si>
    <t>Elaborar/poner a punto una receta o un protocolo.</t>
  </si>
  <si>
    <r>
      <t>Passer</t>
    </r>
    <r>
      <rPr>
        <sz val="11"/>
        <color theme="1"/>
        <rFont val="Calibri"/>
        <family val="2"/>
        <scheme val="minor"/>
      </rPr>
      <t xml:space="preserve"> : filtrer/égoutter au chinois/passoire/tamis.</t>
    </r>
  </si>
  <si>
    <t>Strain/drain through a chinois, colander or sieve.</t>
  </si>
  <si>
    <t>Colar/escurrir con chino, colador o tamiz.</t>
  </si>
  <si>
    <t>Compoter</t>
  </si>
  <si>
    <t>cook down to a compote</t>
  </si>
  <si>
    <t>hacer compota; reducir hasta compota</t>
  </si>
  <si>
    <t>Cuisson douce jusqu’à texture compotée.</t>
  </si>
  <si>
    <t>Cook gently until a compote-like texture.</t>
  </si>
  <si>
    <t>Cocer suavemente hasta textura de compota.</t>
  </si>
  <si>
    <t>dégraisser en partie (écumer la graisse)</t>
  </si>
  <si>
    <t>partially skim off the fat (skim)</t>
  </si>
  <si>
    <t>desgrasar parcialmente (espumar la grasa)</t>
  </si>
  <si>
    <t>employer</t>
  </si>
  <si>
    <t>use; employ</t>
  </si>
  <si>
    <r>
      <t>usar</t>
    </r>
    <r>
      <rPr>
        <sz val="11"/>
        <color theme="5" tint="-0.499984740745262"/>
        <rFont val="Calibri"/>
        <family val="2"/>
        <scheme val="minor"/>
      </rPr>
      <t>; emplear</t>
    </r>
  </si>
  <si>
    <t>Employer un outil/un ingrédient/une méthode.</t>
  </si>
  <si>
    <t>Use/employ a tool/ingredient/method.</t>
  </si>
  <si>
    <t>Usar/emplear una herramienta/ingrediente/método.</t>
  </si>
  <si>
    <r>
      <t>Pâton</t>
    </r>
    <r>
      <rPr>
        <sz val="11"/>
        <color theme="1"/>
        <rFont val="Calibri"/>
        <family val="2"/>
        <scheme val="minor"/>
      </rPr>
      <t xml:space="preserve"> : pièce de pâte pesée prête à façonner.</t>
    </r>
  </si>
  <si>
    <r>
      <t>Dough piece / dough ball</t>
    </r>
    <r>
      <rPr>
        <sz val="11"/>
        <color theme="1"/>
        <rFont val="Calibri"/>
        <family val="2"/>
        <scheme val="minor"/>
      </rPr>
      <t>.</t>
    </r>
  </si>
  <si>
    <r>
      <t>Porción de masa / bollo</t>
    </r>
    <r>
      <rPr>
        <sz val="11"/>
        <color theme="1"/>
        <rFont val="Calibri"/>
        <family val="2"/>
        <scheme val="minor"/>
      </rPr>
      <t>.</t>
    </r>
  </si>
  <si>
    <t>Concasser</t>
  </si>
  <si>
    <t>Chop crush</t>
  </si>
  <si>
    <t>Concasar/picar</t>
  </si>
  <si>
    <t>Couper grossier, taille régulière (tomates, fruits secs).</t>
  </si>
  <si>
    <t>Rough chop, even size (tomatoes, nuts).</t>
  </si>
  <si>
    <t>Picar grueso, tamaño parejo (tomate, frutos).</t>
  </si>
  <si>
    <t>disperser au fouet</t>
  </si>
  <si>
    <t>disperse/whisk to combine</t>
  </si>
  <si>
    <t>dispersar con el batidor</t>
  </si>
  <si>
    <t>enregistrer</t>
  </si>
  <si>
    <t>record; register; save</t>
  </si>
  <si>
    <r>
      <t>registrar</t>
    </r>
    <r>
      <rPr>
        <sz val="11"/>
        <color theme="5" tint="-0.499984740745262"/>
        <rFont val="Calibri"/>
        <family val="2"/>
        <scheme val="minor"/>
      </rPr>
      <t xml:space="preserve">; </t>
    </r>
    <r>
      <rPr>
        <b/>
        <sz val="11"/>
        <color theme="5" tint="-0.499984740745262"/>
        <rFont val="Calibri"/>
        <family val="2"/>
        <scheme val="minor"/>
      </rPr>
      <t>guardar</t>
    </r>
    <r>
      <rPr>
        <sz val="11"/>
        <color theme="5" tint="-0.499984740745262"/>
        <rFont val="Calibri"/>
        <family val="2"/>
        <scheme val="minor"/>
      </rPr>
      <t xml:space="preserve"> (archivo)</t>
    </r>
  </si>
  <si>
    <t>Traçabilité, températures, lots ; sauvegarder un fichier.</t>
  </si>
  <si>
    <t>Record traceability/temps/batches; save a file.</t>
  </si>
  <si>
    <t>Registrar trazabilidad/temperaturas/lotes; guardar un archivo.</t>
  </si>
  <si>
    <r>
      <t>Piquer</t>
    </r>
    <r>
      <rPr>
        <sz val="11"/>
        <color theme="1"/>
        <rFont val="Calibri"/>
        <family val="2"/>
        <scheme val="minor"/>
      </rPr>
      <t xml:space="preserve"> : percer la pâte pour éviter boursouflures.</t>
    </r>
  </si>
  <si>
    <t>Dock pastry (prick to prevent puffing).</t>
  </si>
  <si>
    <t>Pinchar la masa (para evitar abombamientos).</t>
  </si>
  <si>
    <t>Confire</t>
  </si>
  <si>
    <t>confit; candy; preserve in fat/sugar</t>
  </si>
  <si>
    <t>confitar</t>
  </si>
  <si>
    <t>Graisse (canard), sucre (fruits), vinaigre (pickles).</t>
  </si>
  <si>
    <t>Confit in fat (duck), candy in sugar (fruits), or pickle in vinegar.</t>
  </si>
  <si>
    <t>Confitado en grasa (pato), en azúcar (frutas) o encurtido en vinagre.</t>
  </si>
  <si>
    <t>enfourner et cuire</t>
  </si>
  <si>
    <t>put in the oven and bake</t>
  </si>
  <si>
    <t>meter al horno y hornear</t>
  </si>
  <si>
    <t>entretenir</t>
  </si>
  <si>
    <t>maintain; service; upkeep</t>
  </si>
  <si>
    <r>
      <t>mantener</t>
    </r>
    <r>
      <rPr>
        <sz val="11"/>
        <color theme="5" tint="-0.499984740745262"/>
        <rFont val="Calibri"/>
        <family val="2"/>
        <scheme val="minor"/>
      </rPr>
      <t>; dar mantenimiento</t>
    </r>
  </si>
  <si>
    <t>Nettoyage, graissage, petites réparations préventives.</t>
  </si>
  <si>
    <t>Maintenance: cleaning, lubrication, minor preventive fixes.</t>
  </si>
  <si>
    <t>Mantenimiento: limpieza, engrase, pequeñas reparaciones preventivas.</t>
  </si>
  <si>
    <r>
      <t>Pincer</t>
    </r>
    <r>
      <rPr>
        <sz val="11"/>
        <color theme="1"/>
        <rFont val="Calibri"/>
        <family val="2"/>
        <scheme val="minor"/>
      </rPr>
      <t xml:space="preserve"> : faire un décor au pourtour (pince spéciale).</t>
    </r>
  </si>
  <si>
    <r>
      <t>Crimp</t>
    </r>
    <r>
      <rPr>
        <sz val="11"/>
        <color theme="1"/>
        <rFont val="Calibri"/>
        <family val="2"/>
        <scheme val="minor"/>
      </rPr>
      <t xml:space="preserve"> decorative edge.</t>
    </r>
  </si>
  <si>
    <r>
      <t>Pellizcar/festonear</t>
    </r>
    <r>
      <rPr>
        <sz val="11"/>
        <color theme="1"/>
        <rFont val="Calibri"/>
        <family val="2"/>
        <scheme val="minor"/>
      </rPr>
      <t xml:space="preserve"> el borde.</t>
    </r>
  </si>
  <si>
    <t>Conserver</t>
  </si>
  <si>
    <t>store; preserve</t>
  </si>
  <si>
    <t>conservar</t>
  </si>
  <si>
    <t>Chaîne du froid, DLC/DMF, contenants adaptés.</t>
  </si>
  <si>
    <t>Cold chain, use-by/best-before dates, appropriate containers.</t>
  </si>
  <si>
    <t>Cadena de frío, fechas de caducidad/consumo, envases adecuados.</t>
  </si>
  <si>
    <t>étuver au beurre</t>
  </si>
  <si>
    <t>sweat/steam in butter</t>
  </si>
  <si>
    <t>rehogar/estofar en mantequilla</t>
  </si>
  <si>
    <t>envoyer</t>
  </si>
  <si>
    <t>send; dispatch</t>
  </si>
  <si>
    <r>
      <t>enviar</t>
    </r>
    <r>
      <rPr>
        <sz val="11"/>
        <color theme="5" tint="-0.499984740745262"/>
        <rFont val="Calibri"/>
        <family val="2"/>
        <scheme val="minor"/>
      </rPr>
      <t>; despachar</t>
    </r>
  </si>
  <si>
    <t>Envoi d’échantillons, de documents, expéditions.</t>
  </si>
  <si>
    <t>Send samples/documents/shipments.</t>
  </si>
  <si>
    <t>Enviar muestras/documentos/expediciones.</t>
  </si>
  <si>
    <r>
      <t>Pocher</t>
    </r>
    <r>
      <rPr>
        <sz val="11"/>
        <color theme="1"/>
        <rFont val="Calibri"/>
        <family val="2"/>
        <scheme val="minor"/>
      </rPr>
      <t xml:space="preserve"> : cuire dans un liquide à ~70–85 °C.</t>
    </r>
  </si>
  <si>
    <r>
      <t>Poach</t>
    </r>
    <r>
      <rPr>
        <sz val="11"/>
        <color theme="1"/>
        <rFont val="Calibri"/>
        <family val="2"/>
        <scheme val="minor"/>
      </rPr>
      <t xml:space="preserve"> (70–85 °C).</t>
    </r>
  </si>
  <si>
    <r>
      <t>Escalfar/pochar</t>
    </r>
    <r>
      <rPr>
        <sz val="11"/>
        <color theme="1"/>
        <rFont val="Calibri"/>
        <family val="2"/>
        <scheme val="minor"/>
      </rPr>
      <t xml:space="preserve"> (70–85 °C).</t>
    </r>
  </si>
  <si>
    <t>Contiser</t>
  </si>
  <si>
    <t>insert truffle slices under the skin</t>
  </si>
  <si>
    <t>hacer incisiones e insertar láminas de trufa bajo la piel</t>
  </si>
  <si>
    <t>« Poularde demi-deuil ». Terme rare en EN/ES → description.</t>
  </si>
  <si>
    <t>“Demi-deuil” chicken: truffle slices under the skin (describe rather than translate).</t>
  </si>
  <si>
    <t>“Poularda demi-deuil”: láminas de trufa bajo la piel (mejor describir).</t>
  </si>
  <si>
    <t>faire sauter vivement</t>
  </si>
  <si>
    <t>sauté quickly</t>
  </si>
  <si>
    <t>saltear rápidamente</t>
  </si>
  <si>
    <t>ériger</t>
  </si>
  <si>
    <t>erect; set up</t>
  </si>
  <si>
    <r>
      <t>erigir</t>
    </r>
    <r>
      <rPr>
        <sz val="11"/>
        <color theme="5" tint="-0.499984740745262"/>
        <rFont val="Calibri"/>
        <family val="2"/>
        <scheme val="minor"/>
      </rPr>
      <t>; levantar</t>
    </r>
  </si>
  <si>
    <t>Monter une structure/étagère/auvent (sens concret).</t>
  </si>
  <si>
    <t>Erect a structure/shelf/awning (literal).</t>
  </si>
  <si>
    <t>Levantar/instalar una estructura/estantería/marquesina.</t>
  </si>
  <si>
    <r>
      <t>Pointage</t>
    </r>
    <r>
      <rPr>
        <sz val="11"/>
        <color theme="1"/>
        <rFont val="Calibri"/>
        <family val="2"/>
        <scheme val="minor"/>
      </rPr>
      <t xml:space="preserve"> : première fermentation après pétrissage.</t>
    </r>
  </si>
  <si>
    <r>
      <t>Bulk fermentation (first rise)</t>
    </r>
    <r>
      <rPr>
        <sz val="11"/>
        <color theme="1"/>
        <rFont val="Calibri"/>
        <family val="2"/>
        <scheme val="minor"/>
      </rPr>
      <t>.</t>
    </r>
  </si>
  <si>
    <r>
      <t>Fermentación en bloque (primer levado)</t>
    </r>
    <r>
      <rPr>
        <sz val="11"/>
        <color theme="1"/>
        <rFont val="Calibri"/>
        <family val="2"/>
        <scheme val="minor"/>
      </rPr>
      <t>.</t>
    </r>
  </si>
  <si>
    <t>Contrôler</t>
  </si>
  <si>
    <t>check; inspect</t>
  </si>
  <si>
    <t>controlar; verificar</t>
  </si>
  <si>
    <t>Qualité, T°C à cœur, poids, conformité.</t>
  </si>
  <si>
    <t>Quality, core temperature, weight, compliance.</t>
  </si>
  <si>
    <t>Calidad, temperatura en el centro, peso, conformidad.</t>
  </si>
  <si>
    <t>faire suer (sans coloration)</t>
  </si>
  <si>
    <t>sweat (without coloring)</t>
  </si>
  <si>
    <t>rehogar/sudar (sin dorar)</t>
  </si>
  <si>
    <t>établir</t>
  </si>
  <si>
    <t>establish; set up; draw up</t>
  </si>
  <si>
    <r>
      <t>establecer</t>
    </r>
    <r>
      <rPr>
        <sz val="11"/>
        <color theme="5" tint="-0.499984740745262"/>
        <rFont val="Calibri"/>
        <family val="2"/>
        <scheme val="minor"/>
      </rPr>
      <t xml:space="preserve">; </t>
    </r>
    <r>
      <rPr>
        <b/>
        <sz val="11"/>
        <color theme="5" tint="-0.499984740745262"/>
        <rFont val="Calibri"/>
        <family val="2"/>
        <scheme val="minor"/>
      </rPr>
      <t>redactar</t>
    </r>
  </si>
  <si>
    <t>Établir une norme/un planning/un rapport.</t>
  </si>
  <si>
    <t>Establish a standard/schedule/report.</t>
  </si>
  <si>
    <t>Establecer una norma/un planning/un informe.</t>
  </si>
  <si>
    <r>
      <t>Punch</t>
    </r>
    <r>
      <rPr>
        <sz val="11"/>
        <color theme="1"/>
        <rFont val="Calibri"/>
        <family val="2"/>
        <scheme val="minor"/>
      </rPr>
      <t xml:space="preserve"> : sirop + alcool/café/jus/vanille…</t>
    </r>
  </si>
  <si>
    <r>
      <t>Punch syrup</t>
    </r>
    <r>
      <rPr>
        <sz val="11"/>
        <color theme="1"/>
        <rFont val="Calibri"/>
        <family val="2"/>
        <scheme val="minor"/>
      </rPr>
      <t xml:space="preserve"> (sugar syrup + flavor/booze).</t>
    </r>
  </si>
  <si>
    <r>
      <t>Almíbar punch</t>
    </r>
    <r>
      <rPr>
        <sz val="11"/>
        <color theme="1"/>
        <rFont val="Calibri"/>
        <family val="2"/>
        <scheme val="minor"/>
      </rPr>
      <t xml:space="preserve"> (almíbar + licor/sabor).</t>
    </r>
  </si>
  <si>
    <t>Corner</t>
  </si>
  <si>
    <t>scrape down (with spatula)</t>
  </si>
  <si>
    <t>raspar/recoger con lengua (espátula)</t>
  </si>
  <si>
    <t>Récupérer/ramener une préparation dans le bol.</t>
  </si>
  <si>
    <t>Scrape down the bowl to gather the mixture.</t>
  </si>
  <si>
    <t>Recoger la mezcla en el bol con espátula.</t>
  </si>
  <si>
    <t>finir de cuire</t>
  </si>
  <si>
    <t>finish cooking</t>
  </si>
  <si>
    <t>terminar de cocer</t>
  </si>
  <si>
    <t>étendre</t>
  </si>
  <si>
    <t>extend; spread; roll out</t>
  </si>
  <si>
    <r>
      <t>extender</t>
    </r>
    <r>
      <rPr>
        <sz val="11"/>
        <color theme="5" tint="-0.499984740745262"/>
        <rFont val="Calibri"/>
        <family val="2"/>
        <scheme val="minor"/>
      </rPr>
      <t>; desplegar</t>
    </r>
  </si>
  <si>
    <t>Étendre une pâte/étendre un plan d’action/déployer un outil.</t>
  </si>
  <si>
    <t>Roll out dough / roll out an action plan / deploy a tool.</t>
  </si>
  <si>
    <t>Estirar una masa / desplegar un plan de acción / implantar una herramienta.</t>
  </si>
  <si>
    <r>
      <t xml:space="preserve">Puncher </t>
    </r>
    <r>
      <rPr>
        <sz val="11"/>
        <color theme="1"/>
        <rFont val="Calibri"/>
        <family val="2"/>
        <scheme val="minor"/>
      </rPr>
      <t>(synonyme d’imbiber) : rayer avec la pointe d’un couteau la surface dorée de certains gâteaux (lignes parallèles) pour parfaire la présentation</t>
    </r>
  </si>
  <si>
    <t>Score/mark (a.k.a. punch): lightly score parallel lines on the egg-washed surface of certain cakes to finish the look.</t>
  </si>
  <si>
    <t>Marcar/rajar (también “punch”): trazar líneas paralelas con la punta del cuchillo sobre la superficie barnizada para mejorar el acabado.</t>
  </si>
  <si>
    <t>Corser</t>
  </si>
  <si>
    <t>intensify; concentrate (flavour)</t>
  </si>
  <si>
    <t>reforzar; concentrar sabor</t>
  </si>
  <si>
    <t>Réduire, ajuster assaisonnement, torréfier légèrement.</t>
  </si>
  <si>
    <t>Reduce; adjust seasoning; lightly toast to intensify.</t>
  </si>
  <si>
    <t>Reducir; rectificar sazonado; tostar ligeramente para intensificar.</t>
  </si>
  <si>
    <t>griller et finir au four</t>
  </si>
  <si>
    <t>sear/grill then finish in the oven</t>
  </si>
  <si>
    <t>marcar a la plancha y terminar al horno</t>
  </si>
  <si>
    <t>examiner</t>
  </si>
  <si>
    <t>examine; inspect</t>
  </si>
  <si>
    <r>
      <t>examinar</t>
    </r>
    <r>
      <rPr>
        <sz val="11"/>
        <color theme="5" tint="-0.499984740745262"/>
        <rFont val="Calibri"/>
        <family val="2"/>
        <scheme val="minor"/>
      </rPr>
      <t>; inspeccionar</t>
    </r>
  </si>
  <si>
    <t>Contrôle visuel/qualité, revue de documents.</t>
  </si>
  <si>
    <t>Visual/quality inspection; document review.</t>
  </si>
  <si>
    <t>Inspección visual/de calidad; revisión de documentos.</t>
  </si>
  <si>
    <t>Coucher</t>
  </si>
  <si>
    <t>pipe (choux, meringue); lay out</t>
  </si>
  <si>
    <t>escudillar</t>
  </si>
  <si>
    <t>Poche à douille : « coucher » des éclairs/macaronnage.</t>
  </si>
  <si>
    <t>Pipe with a pastry bag (éclairs/macarons).</t>
  </si>
  <si>
    <t>Escudillar con manga pastelera (eclairs/macarons).</t>
  </si>
  <si>
    <t>incorporer dans la sauce</t>
  </si>
  <si>
    <t>incorporate into the sauce</t>
  </si>
  <si>
    <t>incorporar a la salsa</t>
  </si>
  <si>
    <t>exécuter</t>
  </si>
  <si>
    <t>execute; run</t>
  </si>
  <si>
    <r>
      <t>ejecutar</t>
    </r>
    <r>
      <rPr>
        <sz val="11"/>
        <color theme="5" tint="-0.499984740745262"/>
        <rFont val="Calibri"/>
        <family val="2"/>
        <scheme val="minor"/>
      </rPr>
      <t>; correr (proceso)</t>
    </r>
  </si>
  <si>
    <t>Exécuter une commande/processus/plan.</t>
  </si>
  <si>
    <t>Execute an order/process/plan.</t>
  </si>
  <si>
    <t>Ejecutar un pedido/proceso/plan.</t>
  </si>
  <si>
    <r>
      <t>Retomber</t>
    </r>
    <r>
      <rPr>
        <sz val="11"/>
        <color theme="1"/>
        <rFont val="Calibri"/>
        <family val="2"/>
        <scheme val="minor"/>
      </rPr>
      <t xml:space="preserve"> : volume qui diminue (pâte, appareil).</t>
    </r>
  </si>
  <si>
    <t>Deflate/collapse (mixture losing volume).</t>
  </si>
  <si>
    <t>Bajarse/colapsar (mezcla que pierde volumen).</t>
  </si>
  <si>
    <t>couper</t>
  </si>
  <si>
    <t>cut; slice</t>
  </si>
  <si>
    <r>
      <t>cortar</t>
    </r>
    <r>
      <rPr>
        <sz val="11"/>
        <color theme="1"/>
        <rFont val="Calibri"/>
        <family val="2"/>
        <scheme val="minor"/>
      </rPr>
      <t>; rebanar</t>
    </r>
  </si>
  <si>
    <t>Taillages précis selon fiche.</t>
  </si>
  <si>
    <t>Precise cuts per spec sheet.</t>
  </si>
  <si>
    <t>Cortes precisos según ficha técnica.</t>
  </si>
  <si>
    <t>laisser cuire</t>
  </si>
  <si>
    <t>let cook</t>
  </si>
  <si>
    <t>dejar cocer</t>
  </si>
  <si>
    <t>exploiter</t>
  </si>
  <si>
    <t>operate; leverage; exploit</t>
  </si>
  <si>
    <r>
      <t>operar</t>
    </r>
    <r>
      <rPr>
        <sz val="11"/>
        <color theme="5" tint="-0.499984740745262"/>
        <rFont val="Calibri"/>
        <family val="2"/>
        <scheme val="minor"/>
      </rPr>
      <t xml:space="preserve">; </t>
    </r>
    <r>
      <rPr>
        <b/>
        <sz val="11"/>
        <color theme="5" tint="-0.499984740745262"/>
        <rFont val="Calibri"/>
        <family val="2"/>
        <scheme val="minor"/>
      </rPr>
      <t>aprovechar</t>
    </r>
  </si>
  <si>
    <t>Exploiter une ligne/une donnée, tirer parti d’un outil.</t>
  </si>
  <si>
    <t>Operate a line / leverage data / make use of a tool.</t>
  </si>
  <si>
    <t>Operar una línea / aprovechar datos / sacar partido a una herramienta.</t>
  </si>
  <si>
    <r>
      <t>Rognures</t>
    </r>
    <r>
      <rPr>
        <sz val="11"/>
        <color theme="1"/>
        <rFont val="Calibri"/>
        <family val="2"/>
        <scheme val="minor"/>
      </rPr>
      <t xml:space="preserve"> : chutes de découpe (pâtes, entremets).</t>
    </r>
  </si>
  <si>
    <t>Trimmings (cut-off scraps from doughs, entremets).</t>
  </si>
  <si>
    <t>Recortes (sobras de corte de masas, postres).</t>
  </si>
  <si>
    <t>Craquer</t>
  </si>
  <si>
    <t>crack; split</t>
  </si>
  <si>
    <t>agrietarse; rajarse</t>
  </si>
  <si>
    <t>Pain/viennoiserie/couennes qui se fendent.</t>
  </si>
  <si>
    <t>Cracking/splitting of breads/pastries/rinds.</t>
  </si>
  <si>
    <t>Grietas/rajaduras en panes/bollerías/cortezas.</t>
  </si>
  <si>
    <t>lier la cuisson</t>
  </si>
  <si>
    <t>thicken the cooking juices</t>
  </si>
  <si>
    <t>ligar el jugo de cocción</t>
  </si>
  <si>
    <r>
      <t>Rompre</t>
    </r>
    <r>
      <rPr>
        <sz val="11"/>
        <color theme="1"/>
        <rFont val="Calibri"/>
        <family val="2"/>
        <scheme val="minor"/>
      </rPr>
      <t xml:space="preserve"> : rabattre/dégazer après pointage.</t>
    </r>
  </si>
  <si>
    <t>Knock back / degas after bulk fermentation.</t>
  </si>
  <si>
    <t>Desgasificar / abatir tras el primer levado.</t>
  </si>
  <si>
    <t>Crémer</t>
  </si>
  <si>
    <t>cream (butter &amp; sugar)</t>
  </si>
  <si>
    <t>cremar; batir mantequilla y azúcar</t>
  </si>
  <si>
    <t>Pâtisserie : obtenir mélange pâle et mousseux.</t>
  </si>
  <si>
    <t>Pastry: beat until pale and fluffy.</t>
  </si>
  <si>
    <t>Pastelería: batir hasta mezcla pálida y esponjosa.</t>
  </si>
  <si>
    <t>lier le fond/la sauce</t>
  </si>
  <si>
    <t>thicken the stock/sauce</t>
  </si>
  <si>
    <t>ligar el fondo/la salsa</t>
  </si>
  <si>
    <t>générer</t>
  </si>
  <si>
    <t>generate; produce</t>
  </si>
  <si>
    <r>
      <t>generar</t>
    </r>
    <r>
      <rPr>
        <i/>
        <sz val="11"/>
        <color theme="5" tint="-0.499984740745262"/>
        <rFont val="Calibri"/>
        <family val="2"/>
        <scheme val="minor"/>
      </rPr>
      <t>; producir</t>
    </r>
  </si>
  <si>
    <t>Générer un rapport, un code-barres, un lot, des alertes, des déchets (by-product).</t>
  </si>
  <si>
    <t>Generate a report, a barcode, a batch, alerts, and waste/by-products.</t>
  </si>
  <si>
    <t>Generar un informe, un código de barras, un lote, alertas y residuos/subproductos.</t>
  </si>
  <si>
    <r>
      <t>Ruban</t>
    </r>
    <r>
      <rPr>
        <sz val="11"/>
        <color theme="1"/>
        <rFont val="Calibri"/>
        <family val="2"/>
        <scheme val="minor"/>
      </rPr>
      <t xml:space="preserve"> : texture qui coule en ruban (génoise).</t>
    </r>
  </si>
  <si>
    <t>Ribbon stage: batter falls in a continuous ribbon (genoise).</t>
  </si>
  <si>
    <t>Punto de cinta: la mezcla cae en forma de cinta (genoise).</t>
  </si>
  <si>
    <t>creuser</t>
  </si>
  <si>
    <t>hollow out; dig; deepen</t>
  </si>
  <si>
    <r>
      <t>ahuecar</t>
    </r>
    <r>
      <rPr>
        <sz val="11"/>
        <color theme="1"/>
        <rFont val="Calibri"/>
        <family val="2"/>
        <scheme val="minor"/>
      </rPr>
      <t>; cavar; profundizar</t>
    </r>
  </si>
  <si>
    <t>Évider légumes/pains ; approfondir un sujet.</t>
  </si>
  <si>
    <t>Hollow out vegetables/breads; dig deeper into a topic.</t>
  </si>
  <si>
    <t>Ahuecar verduras/panes; profundizar en un tema.</t>
  </si>
  <si>
    <t>mélanger et porter à ébullition</t>
  </si>
  <si>
    <t>mix and bring to a boil</t>
  </si>
  <si>
    <t>mezclar y llevar a ebullición</t>
  </si>
  <si>
    <t>gérer</t>
  </si>
  <si>
    <t>manage; handle; administer</t>
  </si>
  <si>
    <r>
      <t>gestionar</t>
    </r>
    <r>
      <rPr>
        <sz val="11"/>
        <color theme="5" tint="-0.499984740745262"/>
        <rFont val="Calibri"/>
        <family val="2"/>
        <scheme val="minor"/>
      </rPr>
      <t>; manejar; administrar</t>
    </r>
  </si>
  <si>
    <t>Gérer stocks/équipes/planning/incidents : prioriser, affecter, suivre, corriger.</t>
  </si>
  <si>
    <t>Manage inventory/teams/schedule/incidents: prioritize, assign, track, correct.</t>
  </si>
  <si>
    <t>Gestionar stock/equipos/planificación/incidencias: priorizar, asignar, seguir, corregir.</t>
  </si>
  <si>
    <t>Crever</t>
  </si>
  <si>
    <t>parboil so grains burst (rice); burst</t>
  </si>
  <si>
    <t>escaldar para que reviente (arroz); reventar</t>
  </si>
  <si>
    <t>« Crever le riz » avant cuisson au lait.</t>
  </si>
  <si>
    <t>Parboil rice so some grains burst before cooking in milk.</t>
  </si>
  <si>
    <t>Escaldar el arroz para que algunos granos revienten antes de cocer en leche.</t>
  </si>
  <si>
    <t>mouiller au vin blanc</t>
  </si>
  <si>
    <t>moisten with white wine</t>
  </si>
  <si>
    <t>mojar con vino blanco</t>
  </si>
  <si>
    <t>I</t>
  </si>
  <si>
    <t>Sabler : brasser farine et matière grasse jusqu’à une texture sableuse.</t>
  </si>
  <si>
    <t>Rub in flour and fat to a sandy texture.</t>
  </si>
  <si>
    <t>Arenar: mezclar harina y grasa hasta textura de arena.</t>
  </si>
  <si>
    <t>Croûter</t>
  </si>
  <si>
    <t>form a skin/crust (resting)</t>
  </si>
  <si>
    <t>acortezarse; orearse hasta costra</t>
  </si>
  <si>
    <t>Macarons/terrines : laisser « croûter » avant cuisson.</t>
  </si>
  <si>
    <t>Let macarons/terrines dry until a skin forms before baking.</t>
  </si>
  <si>
    <t>Dejar secar macarons/terrinas hasta que se forme una piel antes de hornear.</t>
  </si>
  <si>
    <t>passer la sauce</t>
  </si>
  <si>
    <t>strain the sauce</t>
  </si>
  <si>
    <t>colar/pasar la salsa</t>
  </si>
  <si>
    <t>identifier</t>
  </si>
  <si>
    <t>identify; pinpoint</t>
  </si>
  <si>
    <r>
      <t>identificar</t>
    </r>
    <r>
      <rPr>
        <sz val="11"/>
        <color theme="5" tint="-0.499984740745262"/>
        <rFont val="Calibri"/>
        <family val="2"/>
        <scheme val="minor"/>
      </rPr>
      <t>; localizar</t>
    </r>
  </si>
  <si>
    <t>Repérer un besoin, une non-conformité, une cause racine, un lot.</t>
  </si>
  <si>
    <t>Identify a need, a non-conformity, a root cause, a batch.</t>
  </si>
  <si>
    <t>Identificar una necesidad, una no conformidad, una causa raíz, un lote.</t>
  </si>
  <si>
    <t>Cuire</t>
  </si>
  <si>
    <t>cook; bake; roast</t>
  </si>
  <si>
    <t>cocer; hornear; asar</t>
  </si>
  <si>
    <t>Verbes au sens large selon mode.Suivre mode/temps/T° indiqués; sonder si besoin.</t>
  </si>
  <si>
    <t>Generic “to cook”: specify the method.Follow mode/time/temp; probe if needed.</t>
  </si>
  <si>
    <t>Verbo genérico “cocer/cocinar”: especificar el método.Seguir modo/tiempo/T°; sondear si procede.</t>
  </si>
  <si>
    <t>porter à ébullition</t>
  </si>
  <si>
    <t>bring to a boil</t>
  </si>
  <si>
    <t>llevar a ebullición</t>
  </si>
  <si>
    <t>imaginer</t>
  </si>
  <si>
    <t>imagine; conceive</t>
  </si>
  <si>
    <r>
      <t>imaginar</t>
    </r>
    <r>
      <rPr>
        <sz val="11"/>
        <color theme="5" tint="-0.499984740745262"/>
        <rFont val="Calibri"/>
        <family val="2"/>
        <scheme val="minor"/>
      </rPr>
      <t>; concebir</t>
    </r>
  </si>
  <si>
    <t>Idéation recette/process/visuel; brainstorming d’améliorations.</t>
  </si>
  <si>
    <t>Ideation for recipe/process/visual; brainstorming improvements.</t>
  </si>
  <si>
    <t>Ideación de receta/proceso/visual; lluvia de ideas de mejoras.</t>
  </si>
  <si>
    <t>Tabler (chocolat) : pré-cristalliser sur marbre.</t>
  </si>
  <si>
    <t>Table/temper chocolate on marble.</t>
  </si>
  <si>
    <t>Atemperar chocolate en mármol.</t>
  </si>
  <si>
    <t>cooking/doneness</t>
  </si>
  <si>
    <t>cocción; punto de cocción</t>
  </si>
  <si>
    <t>De « saignant » à « bien cuit » ; suivi T°.</t>
  </si>
  <si>
    <t>Doneness from rare to well-done; monitor temperature.</t>
  </si>
  <si>
    <t>Puntos de cocción de poco hecho a bien cocido; controlar la temperatura.</t>
  </si>
  <si>
    <t>réduire le vin</t>
  </si>
  <si>
    <t>reduce the wine</t>
  </si>
  <si>
    <t>reducir el vino</t>
  </si>
  <si>
    <t>inscrire</t>
  </si>
  <si>
    <t>register; enter; write down</t>
  </si>
  <si>
    <r>
      <t>inscribir</t>
    </r>
    <r>
      <rPr>
        <sz val="11"/>
        <color theme="5" tint="-0.499984740745262"/>
        <rFont val="Calibri"/>
        <family val="2"/>
        <scheme val="minor"/>
      </rPr>
      <t>; registrar; apuntar</t>
    </r>
  </si>
  <si>
    <t>Inscrire en registre/logiciel : lots, T°, actions, participants.</t>
  </si>
  <si>
    <t>Enter in the log/software: batches, temps, actions, participants.</t>
  </si>
  <si>
    <t>Inscribir en registro/software: lotes, T°, acciones, participantes.</t>
  </si>
  <si>
    <r>
      <t>Tourer</t>
    </r>
    <r>
      <rPr>
        <sz val="11"/>
        <color theme="1"/>
        <rFont val="Calibri"/>
        <family val="2"/>
        <scheme val="minor"/>
      </rPr>
      <t xml:space="preserve"> : plier en 3/4 un pâton feuilleté (tours).</t>
    </r>
  </si>
  <si>
    <t>Laminate/turn puff dough with single/double turns.</t>
  </si>
  <si>
    <t>Dar vueltas/laminar una masa de hojaldre con pliegues simples/dobles.</t>
  </si>
  <si>
    <t>cuisson finale</t>
  </si>
  <si>
    <t>final cook/finishing bake</t>
  </si>
  <si>
    <t>cocción final; acabado</t>
  </si>
  <si>
    <t>Dernière phase avant service/expédition.</t>
  </si>
  <si>
    <t>Final cook/finishing step before service/shipping.</t>
  </si>
  <si>
    <t>Cocción/acabado final antes del servicio/expedición.</t>
  </si>
  <si>
    <t>sauter au beurre et à l’huile</t>
  </si>
  <si>
    <t>sauté in butter and oil</t>
  </si>
  <si>
    <t>saltear con mantequilla y aceite</t>
  </si>
  <si>
    <t>insérer</t>
  </si>
  <si>
    <t>insert; slot in</t>
  </si>
  <si>
    <r>
      <t>insertar</t>
    </r>
    <r>
      <rPr>
        <sz val="11"/>
        <color theme="5" tint="-0.499984740745262"/>
        <rFont val="Calibri"/>
        <family val="2"/>
        <scheme val="minor"/>
      </rPr>
      <t>; introducir</t>
    </r>
  </si>
  <si>
    <t>Insérer un bac, un document, un step dans un planning/ligne.</t>
  </si>
  <si>
    <t>Insert a bin, a document, or a step into a schedule/line.</t>
  </si>
  <si>
    <t>Insertar una cubeta, un documento o una etapa en un planning/línea.</t>
  </si>
  <si>
    <r>
      <t>Tremper</t>
    </r>
    <r>
      <rPr>
        <sz val="11"/>
        <color theme="1"/>
        <rFont val="Calibri"/>
        <family val="2"/>
        <scheme val="minor"/>
      </rPr>
      <t xml:space="preserve"> : a) imbiber au sirop ; b) enrober au chocolat/fondant.</t>
    </r>
  </si>
  <si>
    <r>
      <t>Soak</t>
    </r>
    <r>
      <rPr>
        <sz val="11"/>
        <color theme="1"/>
        <rFont val="Calibri"/>
        <family val="2"/>
        <scheme val="minor"/>
      </rPr>
      <t xml:space="preserve"> in syrup; </t>
    </r>
    <r>
      <rPr>
        <b/>
        <sz val="11"/>
        <color theme="1"/>
        <rFont val="Calibri"/>
        <family val="2"/>
        <scheme val="minor"/>
      </rPr>
      <t>enrobe/dip</t>
    </r>
    <r>
      <rPr>
        <sz val="11"/>
        <color theme="1"/>
        <rFont val="Calibri"/>
        <family val="2"/>
        <scheme val="minor"/>
      </rPr>
      <t xml:space="preserve"> in chocolate/fondant.</t>
    </r>
  </si>
  <si>
    <r>
      <t>Calar</t>
    </r>
    <r>
      <rPr>
        <sz val="11"/>
        <color theme="1"/>
        <rFont val="Calibri"/>
        <family val="2"/>
        <scheme val="minor"/>
      </rPr>
      <t xml:space="preserve"> en almíbar; </t>
    </r>
    <r>
      <rPr>
        <b/>
        <sz val="11"/>
        <color theme="1"/>
        <rFont val="Calibri"/>
        <family val="2"/>
        <scheme val="minor"/>
      </rPr>
      <t>bañar</t>
    </r>
    <r>
      <rPr>
        <sz val="11"/>
        <color theme="1"/>
        <rFont val="Calibri"/>
        <family val="2"/>
        <scheme val="minor"/>
      </rPr>
      <t xml:space="preserve"> en chocolate/fondant.</t>
    </r>
  </si>
  <si>
    <t>Culotter</t>
  </si>
  <si>
    <t>season (a pan); build patina</t>
  </si>
  <si>
    <t>curar una sartén/olla</t>
  </si>
  <si>
    <t>Fonte/acier : créer couche anti-adhésive naturelle.</t>
  </si>
  <si>
    <t>Season cast iron/steel to build a natural nonstick patina.</t>
  </si>
  <si>
    <t>Curar hierro fundido/acero para crear una pátina antiadherente natural.</t>
  </si>
  <si>
    <t>installer</t>
  </si>
  <si>
    <t>install; set up</t>
  </si>
  <si>
    <r>
      <t>instalar</t>
    </r>
    <r>
      <rPr>
        <sz val="11"/>
        <color theme="5" tint="-0.499984740745262"/>
        <rFont val="Calibri"/>
        <family val="2"/>
        <scheme val="minor"/>
      </rPr>
      <t>; montar</t>
    </r>
  </si>
  <si>
    <t>Monter un équipement/poste; paramétrer logiciel/sonde.</t>
  </si>
  <si>
    <t>Install equipment/station; configure software/probe.</t>
  </si>
  <si>
    <t>Instalar equipo/puesto; configurar software/sonda.</t>
  </si>
  <si>
    <t>V</t>
  </si>
  <si>
    <t>Assaisonner &amp; finir</t>
  </si>
  <si>
    <t>inventer</t>
  </si>
  <si>
    <t>invent; devise</t>
  </si>
  <si>
    <r>
      <t>inventar</t>
    </r>
    <r>
      <rPr>
        <sz val="11"/>
        <color theme="5" tint="-0.499984740745262"/>
        <rFont val="Calibri"/>
        <family val="2"/>
        <scheme val="minor"/>
      </rPr>
      <t>; idear</t>
    </r>
  </si>
  <si>
    <t>Créer une nouvelle recette/méthode/outillage.</t>
  </si>
  <si>
    <t>Invent a new recipe/method/tooling.</t>
  </si>
  <si>
    <t>Inventar una nueva receta/método/herramental.</t>
  </si>
  <si>
    <r>
      <t>Vanner</t>
    </r>
    <r>
      <rPr>
        <sz val="11"/>
        <color theme="1"/>
        <rFont val="Calibri"/>
        <family val="2"/>
        <scheme val="minor"/>
      </rPr>
      <t xml:space="preserve"> : remuer en refroidissant pour lisser/éviter la peau.</t>
    </r>
  </si>
  <si>
    <r>
      <t>Stir while cooling</t>
    </r>
    <r>
      <rPr>
        <sz val="11"/>
        <color theme="1"/>
        <rFont val="Calibri"/>
        <family val="2"/>
        <scheme val="minor"/>
      </rPr>
      <t xml:space="preserve"> to smooth/prevent skin.</t>
    </r>
  </si>
  <si>
    <r>
      <t>Batir/remover al enfriar</t>
    </r>
    <r>
      <rPr>
        <sz val="11"/>
        <color theme="1"/>
        <rFont val="Calibri"/>
        <family val="2"/>
        <scheme val="minor"/>
      </rPr>
      <t xml:space="preserve"> para alisar/evitar película.</t>
    </r>
  </si>
  <si>
    <t>arroser de beurre noisette</t>
  </si>
  <si>
    <t>baste with brown butter</t>
  </si>
  <si>
    <t>rociar con mantequilla dorada (noisette)</t>
  </si>
  <si>
    <t>inventorier</t>
  </si>
  <si>
    <t>take inventory; inventory</t>
  </si>
  <si>
    <r>
      <t>inventariar</t>
    </r>
    <r>
      <rPr>
        <sz val="11"/>
        <color theme="5" tint="-0.499984740745262"/>
        <rFont val="Calibri"/>
        <family val="2"/>
        <scheme val="minor"/>
      </rPr>
      <t>; hacer inventario</t>
    </r>
  </si>
  <si>
    <t>Comptage physique, rapprochement stocks/FIFO/FEFO.</t>
  </si>
  <si>
    <t>Physical counts; reconcile inventory; FIFO/FEFO.</t>
  </si>
  <si>
    <t>Conteo físico; conciliación de inventario; FIFO/FEFO.</t>
  </si>
  <si>
    <t>Dauber</t>
  </si>
  <si>
    <t>stew “daube”-style</t>
  </si>
  <si>
    <r>
      <t xml:space="preserve">guisar en </t>
    </r>
    <r>
      <rPr>
        <b/>
        <sz val="11"/>
        <color theme="1"/>
        <rFont val="Calibri"/>
        <family val="2"/>
        <scheme val="minor"/>
      </rPr>
      <t>daube</t>
    </r>
  </si>
  <si>
    <t>Cuisson lente en marinade vin/aromates (daube provençale).</t>
  </si>
  <si>
    <t>Slow braise in a wine-based marinade with aromatics (daube-style).</t>
  </si>
  <si>
    <r>
      <t xml:space="preserve">Cocción lenta en marinada de vino con aromáticos (estilo </t>
    </r>
    <r>
      <rPr>
        <i/>
        <sz val="11"/>
        <color theme="1"/>
        <rFont val="Calibri"/>
        <family val="2"/>
        <scheme val="minor"/>
      </rPr>
      <t>daube</t>
    </r>
    <r>
      <rPr>
        <sz val="11"/>
        <color theme="1"/>
        <rFont val="Calibri"/>
        <family val="2"/>
        <scheme val="minor"/>
      </rPr>
      <t>).</t>
    </r>
  </si>
  <si>
    <t>arroser/napper d’une liqueur</t>
  </si>
  <si>
    <t>drizzle/coat with a liqueur</t>
  </si>
  <si>
    <t>rociar/napar con un licor</t>
  </si>
  <si>
    <r>
      <t>Zeste</t>
    </r>
    <r>
      <rPr>
        <sz val="11"/>
        <color theme="1"/>
        <rFont val="Calibri"/>
        <family val="2"/>
        <scheme val="minor"/>
      </rPr>
      <t xml:space="preserve"> : partie colorée de l’écorce d’agrume.</t>
    </r>
  </si>
  <si>
    <t>Zest: the colored outer peel of a citrus fruit.</t>
  </si>
  <si>
    <t>Ralladura/zeste: parte coloreada de la piel del cítrico.</t>
  </si>
  <si>
    <t>Débarrasser</t>
  </si>
  <si>
    <t>Transfer</t>
  </si>
  <si>
    <t>Traspasar</t>
  </si>
  <si>
    <t>Transférer proprement en récipient identifié.</t>
  </si>
  <si>
    <t>Transfer neatly to a labeled container.</t>
  </si>
  <si>
    <t>Pasar limpiamente a recipiente etiquetado.</t>
  </si>
  <si>
    <t>beurrer grassement</t>
  </si>
  <si>
    <t>butter generously</t>
  </si>
  <si>
    <t>untar generosamente con mantequilla</t>
  </si>
  <si>
    <t>localiser</t>
  </si>
  <si>
    <t>locate; pinpoint; geolocate</t>
  </si>
  <si>
    <r>
      <t>localizar</t>
    </r>
    <r>
      <rPr>
        <sz val="11"/>
        <color theme="5" tint="-0.499984740745262"/>
        <rFont val="Calibri"/>
        <family val="2"/>
        <scheme val="minor"/>
      </rPr>
      <t>; ubicar; geolocalizar</t>
    </r>
  </si>
  <si>
    <t>Repérer précisément un poste, un équipement, un lot/colis (étiquette, emplacement), une panne ou une non-conformité sur la ligne/plan. Utiliser références d’emplacement (rangée/étagère/niveau) ou coordonnées (QR/RFID).</t>
  </si>
  <si>
    <t>Precisely locate a workstation, equipment, a batch/parcel (label, location), a fault or a non-conformity on the line/layout. Use location references (row/shelf/level) or coordinates (QR/RFID).</t>
  </si>
  <si>
    <t>Localizar con precisión un puesto, un equipo, un lote/paquete (etiqueta, ubicación), una avería o una no conformidad en la línea/plano. Usar referencias de ubicación (fila/estante/nivel) o coordenadas (QR/RFID).</t>
  </si>
  <si>
    <r>
      <t>Zester :</t>
    </r>
    <r>
      <rPr>
        <sz val="11"/>
        <color theme="1"/>
        <rFont val="Calibri"/>
        <family val="2"/>
        <scheme val="minor"/>
      </rPr>
      <t xml:space="preserve"> retirer la partie extérieure de l’écorce d’agrumes à l’aide d’un zesteur ou d’une râpe.</t>
    </r>
  </si>
  <si>
    <t>Zest: remove the outer citrus peel with a zester or grater.</t>
  </si>
  <si>
    <t>Rallar la piel (zeste): retirar la parte exterior del cítrico con un zester o rallador.</t>
  </si>
  <si>
    <t>deboitage / Déboîtage</t>
  </si>
  <si>
    <t>destacking; unstacking</t>
  </si>
  <si>
    <t>desapilado</t>
  </si>
  <si>
    <t>Défaire piles de bacs/assiettes/pots sur ligne.</t>
  </si>
  <si>
    <t>Unstack nested bins/plates/containers on the line.</t>
  </si>
  <si>
    <t>Desapilar cubetas/platos/envases en la línea.</t>
  </si>
  <si>
    <t>lustrer à l’huile</t>
  </si>
  <si>
    <t>gloss with oil</t>
  </si>
  <si>
    <t>lustrar con aceite</t>
  </si>
  <si>
    <t>Déboiter (volaille/articulation)</t>
  </si>
  <si>
    <t>disjoint; separate at the joint</t>
  </si>
  <si>
    <t>desarticular</t>
  </si>
  <si>
    <t>Découpe bouchère/volaille.</t>
  </si>
  <si>
    <t>Butchery/poultry cutting.</t>
  </si>
  <si>
    <t>Corte de carnicería/aves.</t>
  </si>
  <si>
    <t>lustrer/pinceler à l’huile</t>
  </si>
  <si>
    <t>brush/glaze with oil</t>
  </si>
  <si>
    <t>pincelar/lustrar con aceite</t>
  </si>
  <si>
    <t>manœuvrer</t>
  </si>
  <si>
    <t>maneuver; operate; steer</t>
  </si>
  <si>
    <r>
      <t>maniobrar</t>
    </r>
    <r>
      <rPr>
        <sz val="11"/>
        <color theme="5" tint="-0.499984740745262"/>
        <rFont val="Calibri"/>
        <family val="2"/>
        <scheme val="minor"/>
      </rPr>
      <t>; operar; conducir</t>
    </r>
  </si>
  <si>
    <t>Chariot/engin/machine; déplacements en zone étroite, règles de sécurité et signaux.</t>
  </si>
  <si>
    <t>Trolley/vehicle/machine; moves in tight areas, safety rules and signals.</t>
  </si>
  <si>
    <t>Carro/vehículo/máquina; desplazamientos en zonas estrechas, normas y señales de seguridad.</t>
  </si>
  <si>
    <t>http://devenir.patissier.free.fr/cours-CAP-vocabulaire-professionnel-eleve.pdf</t>
  </si>
  <si>
    <t>Décanter</t>
  </si>
  <si>
    <t>decant; let stand; clarify</t>
  </si>
  <si>
    <t>decantar; clarificar</t>
  </si>
  <si>
    <t>Fonds/sauces/vins : séparation dépôt/gras.</t>
  </si>
  <si>
    <t>Stocks/sauces/wines: separate sediment/fat (decant).</t>
  </si>
  <si>
    <t>Caldos/salsas/vinos: separar sedimentos/grasa (decantar).</t>
  </si>
  <si>
    <t>monter au beurre</t>
  </si>
  <si>
    <t>mount with butter</t>
  </si>
  <si>
    <t>montar con mantequilla</t>
  </si>
  <si>
    <t>mettre</t>
  </si>
  <si>
    <t>put; place; set</t>
  </si>
  <si>
    <r>
      <t>poner</t>
    </r>
    <r>
      <rPr>
        <sz val="11"/>
        <color theme="5" tint="-0.499984740745262"/>
        <rFont val="Calibri"/>
        <family val="2"/>
        <scheme val="minor"/>
      </rPr>
      <t>; colocar</t>
    </r>
  </si>
  <si>
    <r>
      <t xml:space="preserve">Verbe générique → préférer précis : </t>
    </r>
    <r>
      <rPr>
        <i/>
        <sz val="11"/>
        <color theme="5" tint="-0.499984740745262"/>
        <rFont val="Calibri"/>
        <family val="2"/>
        <scheme val="minor"/>
      </rPr>
      <t>mettre en marche</t>
    </r>
    <r>
      <rPr>
        <sz val="11"/>
        <color theme="5" tint="-0.499984740745262"/>
        <rFont val="Calibri"/>
        <family val="2"/>
        <scheme val="minor"/>
      </rPr>
      <t xml:space="preserve"> = </t>
    </r>
    <r>
      <rPr>
        <b/>
        <sz val="11"/>
        <color theme="5" tint="-0.499984740745262"/>
        <rFont val="Calibri"/>
        <family val="2"/>
        <scheme val="minor"/>
      </rPr>
      <t>start/turn on</t>
    </r>
    <r>
      <rPr>
        <sz val="11"/>
        <color theme="5" tint="-0.499984740745262"/>
        <rFont val="Calibri"/>
        <family val="2"/>
        <scheme val="minor"/>
      </rPr>
      <t xml:space="preserve"> (ES: </t>
    </r>
    <r>
      <rPr>
        <b/>
        <sz val="11"/>
        <color theme="5" tint="-0.499984740745262"/>
        <rFont val="Calibri"/>
        <family val="2"/>
        <scheme val="minor"/>
      </rPr>
      <t>encender</t>
    </r>
    <r>
      <rPr>
        <sz val="11"/>
        <color theme="5" tint="-0.499984740745262"/>
        <rFont val="Calibri"/>
        <family val="2"/>
        <scheme val="minor"/>
      </rPr>
      <t xml:space="preserve">), </t>
    </r>
    <r>
      <rPr>
        <i/>
        <sz val="11"/>
        <color theme="5" tint="-0.499984740745262"/>
        <rFont val="Calibri"/>
        <family val="2"/>
        <scheme val="minor"/>
      </rPr>
      <t>mettre en bac</t>
    </r>
    <r>
      <rPr>
        <sz val="11"/>
        <color theme="5" tint="-0.499984740745262"/>
        <rFont val="Calibri"/>
        <family val="2"/>
        <scheme val="minor"/>
      </rPr>
      <t xml:space="preserve"> = </t>
    </r>
    <r>
      <rPr>
        <b/>
        <sz val="11"/>
        <color theme="5" tint="-0.499984740745262"/>
        <rFont val="Calibri"/>
        <family val="2"/>
        <scheme val="minor"/>
      </rPr>
      <t>tray up</t>
    </r>
    <r>
      <rPr>
        <sz val="11"/>
        <color theme="5" tint="-0.499984740745262"/>
        <rFont val="Calibri"/>
        <family val="2"/>
        <scheme val="minor"/>
      </rPr>
      <t xml:space="preserve"> (ES: </t>
    </r>
    <r>
      <rPr>
        <b/>
        <sz val="11"/>
        <color theme="5" tint="-0.499984740745262"/>
        <rFont val="Calibri"/>
        <family val="2"/>
        <scheme val="minor"/>
      </rPr>
      <t>poner en cubeta</t>
    </r>
    <r>
      <rPr>
        <sz val="11"/>
        <color theme="5" tint="-0.499984740745262"/>
        <rFont val="Calibri"/>
        <family val="2"/>
        <scheme val="minor"/>
      </rPr>
      <t xml:space="preserve">), </t>
    </r>
    <r>
      <rPr>
        <i/>
        <sz val="11"/>
        <color theme="5" tint="-0.499984740745262"/>
        <rFont val="Calibri"/>
        <family val="2"/>
        <scheme val="minor"/>
      </rPr>
      <t>mettre à jour</t>
    </r>
    <r>
      <rPr>
        <sz val="11"/>
        <color theme="5" tint="-0.499984740745262"/>
        <rFont val="Calibri"/>
        <family val="2"/>
        <scheme val="minor"/>
      </rPr>
      <t xml:space="preserve"> = </t>
    </r>
    <r>
      <rPr>
        <b/>
        <sz val="11"/>
        <color theme="5" tint="-0.499984740745262"/>
        <rFont val="Calibri"/>
        <family val="2"/>
        <scheme val="minor"/>
      </rPr>
      <t>update</t>
    </r>
    <r>
      <rPr>
        <sz val="11"/>
        <color theme="5" tint="-0.499984740745262"/>
        <rFont val="Calibri"/>
        <family val="2"/>
        <scheme val="minor"/>
      </rPr>
      <t xml:space="preserve"> (ES: </t>
    </r>
    <r>
      <rPr>
        <b/>
        <sz val="11"/>
        <color theme="5" tint="-0.499984740745262"/>
        <rFont val="Calibri"/>
        <family val="2"/>
        <scheme val="minor"/>
      </rPr>
      <t>actualizar</t>
    </r>
    <r>
      <rPr>
        <sz val="11"/>
        <color theme="5" tint="-0.499984740745262"/>
        <rFont val="Calibri"/>
        <family val="2"/>
        <scheme val="minor"/>
      </rPr>
      <t>).</t>
    </r>
  </si>
  <si>
    <t>Verbe générique → préférer précis : mettre en marche = start/turn on (ES: encender), mettre en bac = tray up (ES: poner en cubeta), mettre à jour = update (ES: actualizar).</t>
  </si>
  <si>
    <r>
      <t xml:space="preserve">Generic verb → prefer precise terms: </t>
    </r>
    <r>
      <rPr>
        <b/>
        <sz val="11"/>
        <color theme="5" tint="-0.499984740745262"/>
        <rFont val="Calibri"/>
        <family val="2"/>
        <scheme val="minor"/>
      </rPr>
      <t>mettre en marche</t>
    </r>
    <r>
      <rPr>
        <sz val="11"/>
        <color theme="5" tint="-0.499984740745262"/>
        <rFont val="Calibri"/>
        <family val="2"/>
        <scheme val="minor"/>
      </rPr>
      <t xml:space="preserve"> = </t>
    </r>
    <r>
      <rPr>
        <b/>
        <sz val="11"/>
        <color theme="5" tint="-0.499984740745262"/>
        <rFont val="Calibri"/>
        <family val="2"/>
        <scheme val="minor"/>
      </rPr>
      <t>start/turn on</t>
    </r>
    <r>
      <rPr>
        <sz val="11"/>
        <color theme="5" tint="-0.499984740745262"/>
        <rFont val="Calibri"/>
        <family val="2"/>
        <scheme val="minor"/>
      </rPr>
      <t xml:space="preserve">; </t>
    </r>
    <r>
      <rPr>
        <b/>
        <sz val="11"/>
        <color theme="5" tint="-0.499984740745262"/>
        <rFont val="Calibri"/>
        <family val="2"/>
        <scheme val="minor"/>
      </rPr>
      <t>mettre en bac</t>
    </r>
    <r>
      <rPr>
        <sz val="11"/>
        <color theme="5" tint="-0.499984740745262"/>
        <rFont val="Calibri"/>
        <family val="2"/>
        <scheme val="minor"/>
      </rPr>
      <t xml:space="preserve"> = </t>
    </r>
    <r>
      <rPr>
        <b/>
        <sz val="11"/>
        <color theme="5" tint="-0.499984740745262"/>
        <rFont val="Calibri"/>
        <family val="2"/>
        <scheme val="minor"/>
      </rPr>
      <t>tray up</t>
    </r>
    <r>
      <rPr>
        <sz val="11"/>
        <color theme="5" tint="-0.499984740745262"/>
        <rFont val="Calibri"/>
        <family val="2"/>
        <scheme val="minor"/>
      </rPr>
      <t xml:space="preserve">; </t>
    </r>
    <r>
      <rPr>
        <b/>
        <sz val="11"/>
        <color theme="5" tint="-0.499984740745262"/>
        <rFont val="Calibri"/>
        <family val="2"/>
        <scheme val="minor"/>
      </rPr>
      <t>mettre à jour</t>
    </r>
    <r>
      <rPr>
        <sz val="11"/>
        <color theme="5" tint="-0.499984740745262"/>
        <rFont val="Calibri"/>
        <family val="2"/>
        <scheme val="minor"/>
      </rPr>
      <t xml:space="preserve"> = </t>
    </r>
    <r>
      <rPr>
        <b/>
        <sz val="11"/>
        <color theme="5" tint="-0.499984740745262"/>
        <rFont val="Calibri"/>
        <family val="2"/>
        <scheme val="minor"/>
      </rPr>
      <t>update</t>
    </r>
    <r>
      <rPr>
        <sz val="11"/>
        <color theme="5" tint="-0.499984740745262"/>
        <rFont val="Calibri"/>
        <family val="2"/>
        <scheme val="minor"/>
      </rPr>
      <t>.</t>
    </r>
  </si>
  <si>
    <r>
      <t xml:space="preserve">Verbo genérico → mejor precisos: </t>
    </r>
    <r>
      <rPr>
        <b/>
        <sz val="11"/>
        <color theme="5" tint="-0.499984740745262"/>
        <rFont val="Calibri"/>
        <family val="2"/>
        <scheme val="minor"/>
      </rPr>
      <t>poner en marcha</t>
    </r>
    <r>
      <rPr>
        <sz val="11"/>
        <color theme="5" tint="-0.499984740745262"/>
        <rFont val="Calibri"/>
        <family val="2"/>
        <scheme val="minor"/>
      </rPr>
      <t xml:space="preserve"> = </t>
    </r>
    <r>
      <rPr>
        <b/>
        <sz val="11"/>
        <color theme="5" tint="-0.499984740745262"/>
        <rFont val="Calibri"/>
        <family val="2"/>
        <scheme val="minor"/>
      </rPr>
      <t>encender</t>
    </r>
    <r>
      <rPr>
        <sz val="11"/>
        <color theme="5" tint="-0.499984740745262"/>
        <rFont val="Calibri"/>
        <family val="2"/>
        <scheme val="minor"/>
      </rPr>
      <t xml:space="preserve">; </t>
    </r>
    <r>
      <rPr>
        <b/>
        <sz val="11"/>
        <color theme="5" tint="-0.499984740745262"/>
        <rFont val="Calibri"/>
        <family val="2"/>
        <scheme val="minor"/>
      </rPr>
      <t>poner en cubeta</t>
    </r>
    <r>
      <rPr>
        <sz val="11"/>
        <color theme="5" tint="-0.499984740745262"/>
        <rFont val="Calibri"/>
        <family val="2"/>
        <scheme val="minor"/>
      </rPr>
      <t xml:space="preserve"> = </t>
    </r>
    <r>
      <rPr>
        <b/>
        <sz val="11"/>
        <color theme="5" tint="-0.499984740745262"/>
        <rFont val="Calibri"/>
        <family val="2"/>
        <scheme val="minor"/>
      </rPr>
      <t>tray up / poner en cubeta</t>
    </r>
    <r>
      <rPr>
        <sz val="11"/>
        <color theme="5" tint="-0.499984740745262"/>
        <rFont val="Calibri"/>
        <family val="2"/>
        <scheme val="minor"/>
      </rPr>
      <t xml:space="preserve">; </t>
    </r>
    <r>
      <rPr>
        <b/>
        <sz val="11"/>
        <color theme="5" tint="-0.499984740745262"/>
        <rFont val="Calibri"/>
        <family val="2"/>
        <scheme val="minor"/>
      </rPr>
      <t>poner al día</t>
    </r>
    <r>
      <rPr>
        <sz val="11"/>
        <color theme="5" tint="-0.499984740745262"/>
        <rFont val="Calibri"/>
        <family val="2"/>
        <scheme val="minor"/>
      </rPr>
      <t xml:space="preserve"> = </t>
    </r>
    <r>
      <rPr>
        <b/>
        <sz val="11"/>
        <color theme="5" tint="-0.499984740745262"/>
        <rFont val="Calibri"/>
        <family val="2"/>
        <scheme val="minor"/>
      </rPr>
      <t>actualizar</t>
    </r>
    <r>
      <rPr>
        <sz val="11"/>
        <color theme="5" tint="-0.499984740745262"/>
        <rFont val="Calibri"/>
        <family val="2"/>
        <scheme val="minor"/>
      </rPr>
      <t>.</t>
    </r>
  </si>
  <si>
    <t>https://devenirpatissier.fr/vocabulaire-professionnel/</t>
  </si>
  <si>
    <t>Décartonner</t>
  </si>
  <si>
    <t>remove from carton</t>
  </si>
  <si>
    <r>
      <t>desencajonar</t>
    </r>
    <r>
      <rPr>
        <sz val="11"/>
        <color theme="1"/>
        <rFont val="Calibri"/>
        <family val="2"/>
        <scheme val="minor"/>
      </rPr>
      <t xml:space="preserve"> / sacar del cartón</t>
    </r>
  </si>
  <si>
    <t>Étape de déballage avant production.</t>
  </si>
  <si>
    <t>Unpacking step before production.</t>
  </si>
  <si>
    <t>Etapa de desembalaje previa a la producción.</t>
  </si>
  <si>
    <t>monter/terminer au beurre</t>
  </si>
  <si>
    <t>finish/mount with butter</t>
  </si>
  <si>
    <t>terminar/montar con mantequilla</t>
  </si>
  <si>
    <t>moderniser</t>
  </si>
  <si>
    <t>modernize; upgrade</t>
  </si>
  <si>
    <r>
      <t>modernizar</t>
    </r>
    <r>
      <rPr>
        <sz val="11"/>
        <color theme="5" tint="-0.499984740745262"/>
        <rFont val="Calibri"/>
        <family val="2"/>
        <scheme val="minor"/>
      </rPr>
      <t>; actualizar</t>
    </r>
  </si>
  <si>
    <t>Équipements, process, SI; passage à outils digitaux, amélioration ergonomie/sécurité.</t>
  </si>
  <si>
    <t>Equipment, processes, IS/IT; move to digital tools, improve ergonomics/safety.</t>
  </si>
  <si>
    <t>Equipos, procesos, SI/IT; pasar a herramientas digitales, mejorar ergonomía/seguridad.</t>
  </si>
  <si>
    <t>https://www.encoreungateau.com/pourquoi-un-blog-de-patisserie/vocabulaire-du-patissier/</t>
  </si>
  <si>
    <t>Décercler</t>
  </si>
  <si>
    <t>remove ring; unmould from ring</t>
  </si>
  <si>
    <r>
      <t>desmoldar</t>
    </r>
    <r>
      <rPr>
        <sz val="11"/>
        <color theme="1"/>
        <rFont val="Calibri"/>
        <family val="2"/>
        <scheme val="minor"/>
      </rPr>
      <t xml:space="preserve"> (quitar aro)</t>
    </r>
  </si>
  <si>
    <t>Entremets/tartes cerclées.</t>
  </si>
  <si>
    <t>Ring-molded entremets/tarts.</t>
  </si>
  <si>
    <t>Tartas/entremets en aro.</t>
  </si>
  <si>
    <t>rectifier l’assaisonnement</t>
  </si>
  <si>
    <t>adjust the seasoning</t>
  </si>
  <si>
    <t>rectificar el sazonamiento</t>
  </si>
  <si>
    <t>dechargement du four</t>
  </si>
  <si>
    <t>unload the oven</t>
  </si>
  <si>
    <t>descarga del horno</t>
  </si>
  <si>
    <t>Défournement.</t>
  </si>
  <si>
    <t>Unload the oven (remove trays/items).</t>
  </si>
  <si>
    <t>Descarga del horno (sacar bandejas/piezas).</t>
  </si>
  <si>
    <t>rendre l’appareil onctueux</t>
  </si>
  <si>
    <t>make the mixture smooth/creamy</t>
  </si>
  <si>
    <t>hacer la mezcla más untuosa</t>
  </si>
  <si>
    <t>naviguer</t>
  </si>
  <si>
    <t>navigate; browse</t>
  </si>
  <si>
    <r>
      <t>navegar</t>
    </r>
    <r>
      <rPr>
        <sz val="11"/>
        <color theme="5" tint="-0.499984740745262"/>
        <rFont val="Calibri"/>
        <family val="2"/>
        <scheme val="minor"/>
      </rPr>
      <t>; desplazarse</t>
    </r>
  </si>
  <si>
    <r>
      <t xml:space="preserve">Se déplacer dans un logiciel/ERP, un plan (atelier), ou sur le web/menus machines : </t>
    </r>
    <r>
      <rPr>
        <i/>
        <sz val="11"/>
        <color theme="5" tint="-0.499984740745262"/>
        <rFont val="Calibri"/>
        <family val="2"/>
        <scheme val="minor"/>
      </rPr>
      <t>navigate the menu / navegar por el menú</t>
    </r>
    <r>
      <rPr>
        <sz val="11"/>
        <color theme="5" tint="-0.499984740745262"/>
        <rFont val="Calibri"/>
        <family val="2"/>
        <scheme val="minor"/>
      </rPr>
      <t>.</t>
    </r>
  </si>
  <si>
    <r>
      <t xml:space="preserve">Move through software/ERP, a plant layout, websites, or machine menus: </t>
    </r>
    <r>
      <rPr>
        <b/>
        <sz val="11"/>
        <color theme="5" tint="-0.499984740745262"/>
        <rFont val="Calibri"/>
        <family val="2"/>
        <scheme val="minor"/>
      </rPr>
      <t>navigate the menu</t>
    </r>
    <r>
      <rPr>
        <sz val="11"/>
        <color theme="5" tint="-0.499984740745262"/>
        <rFont val="Calibri"/>
        <family val="2"/>
        <scheme val="minor"/>
      </rPr>
      <t>.</t>
    </r>
  </si>
  <si>
    <r>
      <t xml:space="preserve">Desplazarse por software/ERP, un plano del taller, la web o menús de máquina: </t>
    </r>
    <r>
      <rPr>
        <b/>
        <sz val="11"/>
        <color theme="5" tint="-0.499984740745262"/>
        <rFont val="Calibri"/>
        <family val="2"/>
        <scheme val="minor"/>
      </rPr>
      <t>navegar por el menú</t>
    </r>
    <r>
      <rPr>
        <sz val="11"/>
        <color theme="5" tint="-0.499984740745262"/>
        <rFont val="Calibri"/>
        <family val="2"/>
        <scheme val="minor"/>
      </rPr>
      <t>.</t>
    </r>
  </si>
  <si>
    <t>Décharger</t>
  </si>
  <si>
    <t>unload; offload</t>
  </si>
  <si>
    <t>descargar</t>
  </si>
  <si>
    <t>Camion, four, chariot.</t>
  </si>
  <si>
    <t>Truck, oven, trolley (to unload).</t>
  </si>
  <si>
    <t>Camión, horno, carro (para descargar).</t>
  </si>
  <si>
    <t>réviser l’assaisonnement</t>
  </si>
  <si>
    <t>recheck the seasoning</t>
  </si>
  <si>
    <t>revisar el sazonamiento</t>
  </si>
  <si>
    <t>Déconditionner</t>
  </si>
  <si>
    <t>depackage; remove from primary pack</t>
  </si>
  <si>
    <t>desenvasar</t>
  </si>
  <si>
    <t>Ouvrir barquettes/sous-vide avant usage.</t>
  </si>
  <si>
    <t>De-package trays/vacuum bags before use.</t>
  </si>
  <si>
    <t>Abrir barquetas/bolsas de vacío antes de usar.</t>
  </si>
  <si>
    <t>saler en cours de cuisson</t>
  </si>
  <si>
    <t>salt during cooking</t>
  </si>
  <si>
    <t>salar durante la cocción</t>
  </si>
  <si>
    <t>optimiser</t>
  </si>
  <si>
    <t>optimize; streamline</t>
  </si>
  <si>
    <r>
      <t>optimizar</t>
    </r>
    <r>
      <rPr>
        <sz val="11"/>
        <color theme="5" tint="-0.499984740745262"/>
        <rFont val="Calibri"/>
        <family val="2"/>
        <scheme val="minor"/>
      </rPr>
      <t>; agilizar</t>
    </r>
  </si>
  <si>
    <t>Améliorer coûts, temps, flux, réglages (OEE, rendement, pertes). Décrire les leviers : 5S, SMED, standard work.</t>
  </si>
  <si>
    <t>Improve costs, time, flows, settings (OEE, yield, losses). Specify the levers: 5S, SMED, standard work.</t>
  </si>
  <si>
    <r>
      <t xml:space="preserve">Mejorar costos, tiempos, flujos y ajustes (OEE, rendimiento, mermas). Precisar las palancas: 5S, SMED, </t>
    </r>
    <r>
      <rPr>
        <i/>
        <sz val="11"/>
        <color theme="5" tint="-0.499984740745262"/>
        <rFont val="Calibri"/>
        <family val="2"/>
        <scheme val="minor"/>
      </rPr>
      <t>standard work</t>
    </r>
    <r>
      <rPr>
        <sz val="11"/>
        <color theme="5" tint="-0.499984740745262"/>
        <rFont val="Calibri"/>
        <family val="2"/>
        <scheme val="minor"/>
      </rPr>
      <t>.</t>
    </r>
  </si>
  <si>
    <t>Décorer</t>
  </si>
  <si>
    <t>decorate; garnish</t>
  </si>
  <si>
    <r>
      <t xml:space="preserve">decorar; </t>
    </r>
    <r>
      <rPr>
        <b/>
        <sz val="11"/>
        <color theme="1"/>
        <rFont val="Calibri"/>
        <family val="2"/>
        <scheme val="minor"/>
      </rPr>
      <t>decorar/engalanar</t>
    </r>
  </si>
  <si>
    <t>Dressage, pâtisserie.</t>
  </si>
  <si>
    <t>Plating/pastry (decoration task).</t>
  </si>
  <si>
    <t>Emplatado/pastelería (tarea de decoración).</t>
  </si>
  <si>
    <t>saupoudrer légèrement</t>
  </si>
  <si>
    <t>lightly sprinkle</t>
  </si>
  <si>
    <t>espolvorear ligeramente</t>
  </si>
  <si>
    <t>ordonnancer</t>
  </si>
  <si>
    <t>schedule; sequence; dispatch</t>
  </si>
  <si>
    <r>
      <t>programar</t>
    </r>
    <r>
      <rPr>
        <sz val="11"/>
        <color theme="5" tint="-0.499984740745262"/>
        <rFont val="Calibri"/>
        <family val="2"/>
        <scheme val="minor"/>
      </rPr>
      <t>; secuenciar; despachar</t>
    </r>
  </si>
  <si>
    <t>Planifier l’ordre des OF/ lots sur lignes/étuves/fours ; gestion des priorités et des capacités.</t>
  </si>
  <si>
    <t>Schedule the sequence of WOs/batches on lines/proofers/ovens; manage priorities and capacities.</t>
  </si>
  <si>
    <t>Programar la secuencia de OF/lotes en líneas/cámaras/ hornos; gestionar prioridades y capacidades.</t>
  </si>
  <si>
    <t>Décortiquer</t>
  </si>
  <si>
    <t>shell; husk; peel</t>
  </si>
  <si>
    <r>
      <t>descascarillar</t>
    </r>
    <r>
      <rPr>
        <sz val="11"/>
        <color theme="1"/>
        <rFont val="Calibri"/>
        <family val="2"/>
        <scheme val="minor"/>
      </rPr>
      <t>; pelar</t>
    </r>
  </si>
  <si>
    <t>Fruits secs, crustacés, céréales.</t>
  </si>
  <si>
    <t>Shell/husk nuts, shellfish, grains.</t>
  </si>
  <si>
    <t>Descascarillar frutos secos, mariscos y cereales.</t>
  </si>
  <si>
    <t>organiser</t>
  </si>
  <si>
    <t>organize; arrange; set up</t>
  </si>
  <si>
    <r>
      <t>organizar</t>
    </r>
    <r>
      <rPr>
        <sz val="11"/>
        <color theme="5" tint="-0.499984740745262"/>
        <rFont val="Calibri"/>
        <family val="2"/>
        <scheme val="minor"/>
      </rPr>
      <t>; disponer; montar</t>
    </r>
  </si>
  <si>
    <t>Structurer poste, planning, documents, zones (5S), répartir les rôles et ressources.</t>
  </si>
  <si>
    <t>Organize the workstation, schedule, documents, and zones (5S); allocate roles and resources.</t>
  </si>
  <si>
    <t>Organizar el puesto, el planning, la documentación y las zonas (5S); asignar roles y recursos.</t>
  </si>
  <si>
    <t>decoupe / Découpe</t>
  </si>
  <si>
    <t>cutting; butchery/cutting stage</t>
  </si>
  <si>
    <r>
      <t>corte</t>
    </r>
    <r>
      <rPr>
        <sz val="11"/>
        <color theme="1"/>
        <rFont val="Calibri"/>
        <family val="2"/>
        <scheme val="minor"/>
      </rPr>
      <t>; despiece</t>
    </r>
  </si>
  <si>
    <t>Nom d’étape/atelier.</t>
  </si>
  <si>
    <t>Name of step/workstation.</t>
  </si>
  <si>
    <t>Nombre de etapa/taller.</t>
  </si>
  <si>
    <t>Dressage &amp; textures</t>
  </si>
  <si>
    <t>Plating &amp; textures</t>
  </si>
  <si>
    <t>Emplatado y texturas</t>
  </si>
  <si>
    <t>Découper</t>
  </si>
  <si>
    <t>cut; carve; slice</t>
  </si>
  <si>
    <t>cortar; trinchar/laminar</t>
  </si>
  <si>
    <t>Trancher/portionner/parer.</t>
  </si>
  <si>
    <t>Slice/portion/trim.</t>
  </si>
  <si>
    <t>Rebanar/porcionar/parear.</t>
  </si>
  <si>
    <t>dresser à la poche</t>
  </si>
  <si>
    <t>pipe with a pastry bag</t>
  </si>
  <si>
    <t>escudillar con manga pastelera</t>
  </si>
  <si>
    <t>planifier</t>
  </si>
  <si>
    <t>plan; schedule</t>
  </si>
  <si>
    <r>
      <t>planificar</t>
    </r>
    <r>
      <rPr>
        <sz val="11"/>
        <color theme="5" tint="-0.499984740745262"/>
        <rFont val="Calibri"/>
        <family val="2"/>
        <scheme val="minor"/>
      </rPr>
      <t>; programar</t>
    </r>
  </si>
  <si>
    <t>Définir tâches, ressources, capacités, jalons (Gantt, planning de four/étuve, équipes).</t>
  </si>
  <si>
    <t>Define tasks, resources, capacities, milestones (Gantt, oven/proofer schedule, teams).</t>
  </si>
  <si>
    <t>Definir tareas, recursos, capacidades, hitos (Gantt, planning de horno/cámara, equipos).</t>
  </si>
  <si>
    <t>Décuire (sucre/caramel)</t>
  </si>
  <si>
    <t>reduce stage by adding liquid</t>
  </si>
  <si>
    <r>
      <t>rebajar</t>
    </r>
    <r>
      <rPr>
        <sz val="11"/>
        <color theme="1"/>
        <rFont val="Calibri"/>
        <family val="2"/>
        <scheme val="minor"/>
      </rPr>
      <t xml:space="preserve"> (caramelo) con líquido</t>
    </r>
  </si>
  <si>
    <t>Ajouter eau/crème pour baisser la T° du sucre.</t>
  </si>
  <si>
    <t>Add water/cream to lower the sugar/caramel stage.</t>
  </si>
  <si>
    <t>Añadir agua/nata para bajar el punto del azúcar/caramelo.</t>
  </si>
  <si>
    <t>dresser sur assiette</t>
  </si>
  <si>
    <t>plate on the dish</t>
  </si>
  <si>
    <t>emplatar en el plato</t>
  </si>
  <si>
    <t>préparer</t>
  </si>
  <si>
    <t>prepare; get ready; set up</t>
  </si>
  <si>
    <r>
      <t>preparar</t>
    </r>
    <r>
      <rPr>
        <sz val="11"/>
        <color theme="5" tint="-0.499984740745262"/>
        <rFont val="Calibri"/>
        <family val="2"/>
        <scheme val="minor"/>
      </rPr>
      <t>; alistar</t>
    </r>
  </si>
  <si>
    <t>Mise en place, pesées, matériels, documents; préciser check-list/temps.</t>
  </si>
  <si>
    <t>Mise en place, weighing, equipment, documents; specify checklist/timing.</t>
  </si>
  <si>
    <r>
      <t>Mise en place</t>
    </r>
    <r>
      <rPr>
        <sz val="11"/>
        <color theme="5" tint="-0.499984740745262"/>
        <rFont val="Calibri"/>
        <family val="2"/>
        <scheme val="minor"/>
      </rPr>
      <t>, pesadas, equipos, documentos; especificar checklist/tiempos.</t>
    </r>
  </si>
  <si>
    <t>Déffilandrer (défilander)</t>
  </si>
  <si>
    <t>remove sinews/filaments</t>
  </si>
  <si>
    <r>
      <t>quitar fibras/nervios</t>
    </r>
    <r>
      <rPr>
        <sz val="11"/>
        <color theme="1"/>
        <rFont val="Calibri"/>
        <family val="2"/>
        <scheme val="minor"/>
      </rPr>
      <t>; deshilar</t>
    </r>
  </si>
  <si>
    <t>Viandes/poissons. Orthographe usuelle : défilander.</t>
  </si>
  <si>
    <t>Meats/fish: remove fibers/sinews; common spelling: “défilander.”</t>
  </si>
  <si>
    <t>Carnes/pescados: quitar fibras/nervios; ortografía habitual: «défilander».</t>
  </si>
  <si>
    <t>mixer et passer au chinois</t>
  </si>
  <si>
    <t>blend and strain through a chinois</t>
  </si>
  <si>
    <t>triturar y pasar por un chino</t>
  </si>
  <si>
    <t>présenter</t>
  </si>
  <si>
    <t>present; showcase; display</t>
  </si>
  <si>
    <r>
      <t>presentar</t>
    </r>
    <r>
      <rPr>
        <sz val="11"/>
        <color theme="5" tint="-0.499984740745262"/>
        <rFont val="Calibri"/>
        <family val="2"/>
        <scheme val="minor"/>
      </rPr>
      <t>; exhibir</t>
    </r>
  </si>
  <si>
    <t>Présentation d’un plat/produit/rapport; soigner dressage, visuels, étiquetage.</t>
  </si>
  <si>
    <t>Presentation of a dish/product/report; refine plating, visuals, labeling.</t>
  </si>
  <si>
    <t>Presentación de un plato/producto/informe; cuidar emplatado, visuales, etiquetado.</t>
  </si>
  <si>
    <t>Déglacer</t>
  </si>
  <si>
    <t>Deglaze</t>
  </si>
  <si>
    <t>Desglasar</t>
  </si>
  <si>
    <t>Dissoudre sucs avec vin/fond; réduire avant lier.</t>
  </si>
  <si>
    <t>Deglaze with wine/stock; reduce before thickening.</t>
  </si>
  <si>
    <t>Desglasar con vino/fondo; reducir antes de ligar.</t>
  </si>
  <si>
    <t>napper de sauce</t>
  </si>
  <si>
    <t>coat with sauce</t>
  </si>
  <si>
    <t>napar con salsa</t>
  </si>
  <si>
    <t>prévoir</t>
  </si>
  <si>
    <t>anticipate; forecast; plan ahead</t>
  </si>
  <si>
    <r>
      <t>prever</t>
    </r>
    <r>
      <rPr>
        <sz val="11"/>
        <color theme="5" tint="-0.499984740745262"/>
        <rFont val="Calibri"/>
        <family val="2"/>
        <scheme val="minor"/>
      </rPr>
      <t>; pronosticar; anticipar</t>
    </r>
  </si>
  <si>
    <t>Besoins matières, pics d’activité, risques; prévoir plans B (stock tampon, redondance).</t>
  </si>
  <si>
    <t>Material needs, activity peaks, risks; plan contingencies (buffer stock, redundancy).</t>
  </si>
  <si>
    <t>Necesidades de materiales, picos de actividad, riesgos; prever planes B (stock tampón, redundancia).</t>
  </si>
  <si>
    <t>Dégorger</t>
  </si>
  <si>
    <t>purge (in salt water); drain</t>
  </si>
  <si>
    <r>
      <t>desangrar/purgar</t>
    </r>
    <r>
      <rPr>
        <sz val="11"/>
        <color theme="1"/>
        <rFont val="Calibri"/>
        <family val="2"/>
        <scheme val="minor"/>
      </rPr>
      <t>; escurrir</t>
    </r>
  </si>
  <si>
    <t>Concombres/salage; abats/poissons à l’eau salée.Eau froide salée ou lait; changer l’eau si besoin.</t>
  </si>
  <si>
    <t>Purge with salt/purge in salted water (to degorge).Soak in cold salted water or milk; refresh as needed.</t>
  </si>
  <si>
    <t>Desangrar/purgar con sal o en agua salada.Desangrar en agua salada fría o leche; renovar.</t>
  </si>
  <si>
    <t>répartir le fond de cuisson</t>
  </si>
  <si>
    <t>distribute the cooking juices</t>
  </si>
  <si>
    <t>repartir el jugo de cocción</t>
  </si>
  <si>
    <t>produire</t>
  </si>
  <si>
    <t>produce; manufacture; make</t>
  </si>
  <si>
    <r>
      <t>producir</t>
    </r>
    <r>
      <rPr>
        <sz val="11"/>
        <color theme="5" tint="-0.499984740745262"/>
        <rFont val="Calibri"/>
        <family val="2"/>
        <scheme val="minor"/>
      </rPr>
      <t>; fabricar; elaborar</t>
    </r>
  </si>
  <si>
    <t>Fabrication conforme (qualité, traçabilité, rendement); suivre indicateurs (OEE, rebut).</t>
  </si>
  <si>
    <t>Compliant production (quality, traceability, yield); track KPIs (OEE, scrap).</t>
  </si>
  <si>
    <t>Producción conforme (calidad, trazabilidad, rendimiento); seguir KPIs (OEE, merma).</t>
  </si>
  <si>
    <t>Dégourdir</t>
  </si>
  <si>
    <t>take the chill off; temper slightly</t>
  </si>
  <si>
    <r>
      <t>atemperar</t>
    </r>
    <r>
      <rPr>
        <sz val="11"/>
        <color theme="1"/>
        <rFont val="Calibri"/>
        <family val="2"/>
        <scheme val="minor"/>
      </rPr>
      <t>; quitar el frío</t>
    </r>
  </si>
  <si>
    <t>Ramener proche T° ambiante avant travail.</t>
  </si>
  <si>
    <t>Bring close to room temperature before working (take the chill off).</t>
  </si>
  <si>
    <t>Atemperar/quitar el frío antes de trabajar.</t>
  </si>
  <si>
    <t>vérifier la consistance</t>
  </si>
  <si>
    <t>check the consistency</t>
  </si>
  <si>
    <t>comprobar la consistencia</t>
  </si>
  <si>
    <t>programmer</t>
  </si>
  <si>
    <t>program; schedule; set up</t>
  </si>
  <si>
    <r>
      <t>programar</t>
    </r>
    <r>
      <rPr>
        <sz val="11"/>
        <color theme="5" tint="-0.499984740745262"/>
        <rFont val="Calibri"/>
        <family val="2"/>
        <scheme val="minor"/>
      </rPr>
      <t>; configurar; calendarizar</t>
    </r>
  </si>
  <si>
    <t>Programmer machine/étuve, scripts, créneaux; préciser paramètres (temp., temps, cycle).</t>
  </si>
  <si>
    <t>Program a machine/proofer, scripts, time slots; specify parameters (temp, time, cycle).</t>
  </si>
  <si>
    <t>Programar máquina/cámara, scripts, franjas; especificar parámetros (temp., tiempo, ciclo).</t>
  </si>
  <si>
    <t>Dégraisser</t>
  </si>
  <si>
    <t>Degrease/Skim</t>
  </si>
  <si>
    <t>Desgrasar</t>
  </si>
  <si>
    <t>Écumer gras en surface pour sauce plus nette.</t>
  </si>
  <si>
    <t>Skim surface fat for cleaner sauce.</t>
  </si>
  <si>
    <t>Desgrasar la superficie para salsa limpia.</t>
  </si>
  <si>
    <t>Déhousser</t>
  </si>
  <si>
    <t>remove cover/casing</t>
  </si>
  <si>
    <r>
      <t>desenfundar</t>
    </r>
    <r>
      <rPr>
        <sz val="11"/>
        <color theme="1"/>
        <rFont val="Calibri"/>
        <family val="2"/>
        <scheme val="minor"/>
      </rPr>
      <t>; quitar funda</t>
    </r>
  </si>
  <si>
    <t>Jambons/produits enrobés de toile/housse.</t>
  </si>
  <si>
    <t>Remove the cloth/casing from hams/products.</t>
  </si>
  <si>
    <t>Desenfundar/quitar la funda de jamones/productos.</t>
  </si>
  <si>
    <t xml:space="preserve">Cooling </t>
  </si>
  <si>
    <t xml:space="preserve">Enfriado </t>
  </si>
  <si>
    <t>rebâtir</t>
  </si>
  <si>
    <t>rebuild; re-erect</t>
  </si>
  <si>
    <r>
      <t>reconstruir</t>
    </r>
    <r>
      <rPr>
        <sz val="11"/>
        <color theme="5" tint="-0.499984740745262"/>
        <rFont val="Calibri"/>
        <family val="2"/>
        <scheme val="minor"/>
      </rPr>
      <t>; reedificar</t>
    </r>
  </si>
  <si>
    <t>Refaire une structure/organisation sur des bases nouvelles.</t>
  </si>
  <si>
    <t>Rebuild a structure/organization from the ground up.</t>
  </si>
  <si>
    <t>Reconstruir una estructura/organización desde cero.</t>
  </si>
  <si>
    <t>Délayer</t>
  </si>
  <si>
    <t>dilute; thin out</t>
  </si>
  <si>
    <r>
      <t>diluir</t>
    </r>
    <r>
      <rPr>
        <sz val="11"/>
        <color theme="1"/>
        <rFont val="Calibri"/>
        <family val="2"/>
        <scheme val="minor"/>
      </rPr>
      <t>; desleír</t>
    </r>
  </si>
  <si>
    <t>Pâte/maïzena/levure dans liquide.</t>
  </si>
  <si>
    <t>Dilute flour/starch/yeast into liquid (make a slurry).</t>
  </si>
  <si>
    <t>Disolver harina/maicena/levadura en un líquido (hacer una papilla).</t>
  </si>
  <si>
    <t>filmer et stocker en chambre froide</t>
  </si>
  <si>
    <t>wrap and store in the cold room</t>
  </si>
  <si>
    <t>filmar y guardar en cámara frigorífica</t>
  </si>
  <si>
    <t>reconstruire</t>
  </si>
  <si>
    <t>rebuild; reconstruct</t>
  </si>
  <si>
    <t>reconstruir</t>
  </si>
  <si>
    <t>Après incident/changement majeur : process, équipe, bâtiment.</t>
  </si>
  <si>
    <t>After an incident/major change: process, team, building.</t>
  </si>
  <si>
    <t>Tras un incidente/cambio mayor: proceso, equipo, edificio.</t>
  </si>
  <si>
    <t>Démouler</t>
  </si>
  <si>
    <t>unmould</t>
  </si>
  <si>
    <t>desmoldar</t>
  </si>
  <si>
    <t>Sortir d’un moule/terrine.</t>
  </si>
  <si>
    <t>Unmold from a tin/terrine.</t>
  </si>
  <si>
    <t>Desmoldar de un molde/terrina.</t>
  </si>
  <si>
    <t>rafraîchir en eau glacée et égoutter</t>
  </si>
  <si>
    <t>chill in ice water and drain</t>
  </si>
  <si>
    <t>refrescar en agua helada y escurrir</t>
  </si>
  <si>
    <t>remodeler</t>
  </si>
  <si>
    <t>reshape; redesign</t>
  </si>
  <si>
    <r>
      <t>remodelar</t>
    </r>
    <r>
      <rPr>
        <sz val="11"/>
        <color theme="5" tint="-0.499984740745262"/>
        <rFont val="Calibri"/>
        <family val="2"/>
        <scheme val="minor"/>
      </rPr>
      <t>; rediseñar</t>
    </r>
  </si>
  <si>
    <t>Repenser formes/produit/poste/layout.</t>
  </si>
  <si>
    <t>Redesign shapes/product/station/layout.</t>
  </si>
  <si>
    <t>Rediseñar formas/producto/puesto/layout.</t>
  </si>
  <si>
    <t>Dénerver</t>
  </si>
  <si>
    <t>remove sinews/silverskin</t>
  </si>
  <si>
    <r>
      <t>desnervar</t>
    </r>
    <r>
      <rPr>
        <sz val="11"/>
        <color theme="1"/>
        <rFont val="Calibri"/>
        <family val="2"/>
        <scheme val="minor"/>
      </rPr>
      <t>; quitar telilla</t>
    </r>
  </si>
  <si>
    <t>Viandes/foie gras.</t>
  </si>
  <si>
    <t>Remove sinews from meat; devein foie gras.</t>
  </si>
  <si>
    <r>
      <t xml:space="preserve">Desnervar carne; desvenar </t>
    </r>
    <r>
      <rPr>
        <i/>
        <sz val="11"/>
        <color theme="1"/>
        <rFont val="Calibri"/>
        <family val="2"/>
        <scheme val="minor"/>
      </rPr>
      <t>foie gras</t>
    </r>
    <r>
      <rPr>
        <sz val="11"/>
        <color theme="1"/>
        <rFont val="Calibri"/>
        <family val="2"/>
        <scheme val="minor"/>
      </rPr>
      <t>.</t>
    </r>
  </si>
  <si>
    <t>rafraîchir et égoutter</t>
  </si>
  <si>
    <t>refresh/chill and drain</t>
  </si>
  <si>
    <t>refrescar y escurrir</t>
  </si>
  <si>
    <t>remplacer</t>
  </si>
  <si>
    <t>replace; swap out</t>
  </si>
  <si>
    <r>
      <t>reemplazar</t>
    </r>
    <r>
      <rPr>
        <sz val="11"/>
        <color theme="5" tint="-0.499984740745262"/>
        <rFont val="Calibri"/>
        <family val="2"/>
        <scheme val="minor"/>
      </rPr>
      <t>; sustituir</t>
    </r>
  </si>
  <si>
    <t>Pièce, ingrédient, personne (poste) ou lot non conforme.</t>
  </si>
  <si>
    <t>Replace a part/ingredient/person (position) or non-conforming batch.</t>
  </si>
  <si>
    <t>Sustituir una pieza/ingrediente/persona (puesto) o un lote no conforme.</t>
  </si>
  <si>
    <t>Dénoyauter</t>
  </si>
  <si>
    <t>stone; pit</t>
  </si>
  <si>
    <r>
      <t>deshuesar</t>
    </r>
    <r>
      <rPr>
        <sz val="11"/>
        <color theme="1"/>
        <rFont val="Calibri"/>
        <family val="2"/>
        <scheme val="minor"/>
      </rPr>
      <t xml:space="preserve"> (fruta) / quitar hueso</t>
    </r>
  </si>
  <si>
    <t>Cerises, abricots, olives.</t>
  </si>
  <si>
    <t>Pit/stone cherries, apricots, olives.</t>
  </si>
  <si>
    <t>Deshuesar cerezas, albaricoques y aceitunas.</t>
  </si>
  <si>
    <t>refroidir en cellule</t>
  </si>
  <si>
    <t>blast-chill</t>
  </si>
  <si>
    <t>abatir en abatidor</t>
  </si>
  <si>
    <t>rénover</t>
  </si>
  <si>
    <t>renovate; refurbish; upgrade</t>
  </si>
  <si>
    <r>
      <t>renovar</t>
    </r>
    <r>
      <rPr>
        <sz val="11"/>
        <color theme="5" tint="-0.499984740745262"/>
        <rFont val="Calibri"/>
        <family val="2"/>
        <scheme val="minor"/>
      </rPr>
      <t>; rehabilitar; modernizar</t>
    </r>
  </si>
  <si>
    <t>Locaux/équipements : mise à niveau technique/hygiène.</t>
  </si>
  <si>
    <t>Premises/equipment: technical/hygiene upgrade.</t>
  </si>
  <si>
    <t>Locales/equipos: puesta al día técnica/higiénica.</t>
  </si>
  <si>
    <t>Denteler</t>
  </si>
  <si>
    <t>crimp/scallop the edge</t>
  </si>
  <si>
    <r>
      <t>festonear</t>
    </r>
    <r>
      <rPr>
        <sz val="11"/>
        <color theme="1"/>
        <rFont val="Calibri"/>
        <family val="2"/>
        <scheme val="minor"/>
      </rPr>
      <t xml:space="preserve"> el borde</t>
    </r>
  </si>
  <si>
    <t>Bord de pâte avec pince/couteau.</t>
  </si>
  <si>
    <t>Crimp/scallop the pastry edge with pincers/knife.</t>
  </si>
  <si>
    <t>Festonear el borde de la masa con pinza/cuchillo.</t>
  </si>
  <si>
    <t>réserver au frais</t>
  </si>
  <si>
    <t>reservar en frío</t>
  </si>
  <si>
    <t>réorganiser</t>
  </si>
  <si>
    <t>reorganize; restructure</t>
  </si>
  <si>
    <r>
      <t>reorganizar</t>
    </r>
    <r>
      <rPr>
        <sz val="11"/>
        <color theme="5" tint="-0.499984740745262"/>
        <rFont val="Calibri"/>
        <family val="2"/>
        <scheme val="minor"/>
      </rPr>
      <t>; reestructurar</t>
    </r>
  </si>
  <si>
    <t>Redéfinir rôles/flux/implantation (5S, VSM).</t>
  </si>
  <si>
    <t>Redefine roles/flows/layout (5S, VSM).</t>
  </si>
  <si>
    <t>Redefinir roles/flujo/implantación (5S, VSM).</t>
  </si>
  <si>
    <t>Dépouiller</t>
  </si>
  <si>
    <t>Skin</t>
  </si>
  <si>
    <t>Desollar</t>
  </si>
  <si>
    <t>Retirer peau/peaux (poisson/sauce) pour fini net.</t>
  </si>
  <si>
    <t>Remove skin/scum for clean finish.</t>
  </si>
  <si>
    <t>Desollar/retirar natas para acabado limpio.</t>
  </si>
  <si>
    <t>réserver au froid</t>
  </si>
  <si>
    <t>keep chilled</t>
  </si>
  <si>
    <t>réparer</t>
  </si>
  <si>
    <t>repair; fix</t>
  </si>
  <si>
    <r>
      <t>reparar</t>
    </r>
    <r>
      <rPr>
        <sz val="11"/>
        <color theme="5" tint="-0.499984740745262"/>
        <rFont val="Calibri"/>
        <family val="2"/>
        <scheme val="minor"/>
      </rPr>
      <t>; arreglar</t>
    </r>
  </si>
  <si>
    <t>Maintenance corrective sur machine/outillage/structure.</t>
  </si>
  <si>
    <t>Corrective maintenance on machine/tooling/structure.</t>
  </si>
  <si>
    <t>Mantenimiento correctivo en máquina/herramental/estructura.</t>
  </si>
  <si>
    <t>Dépouiller (sauce)</t>
  </si>
  <si>
    <t>skim while reducing</t>
  </si>
  <si>
    <r>
      <t>desespumar</t>
    </r>
    <r>
      <rPr>
        <sz val="11"/>
        <color theme="1"/>
        <rFont val="Calibri"/>
        <family val="2"/>
        <scheme val="minor"/>
      </rPr>
      <t xml:space="preserve"> / espumar</t>
    </r>
  </si>
  <si>
    <t>Retirer écume/impuretés en réduction.</t>
  </si>
  <si>
    <t>Skim off scum/impurities while reducing.</t>
  </si>
  <si>
    <t>Desespumar/retirar impurezas durante la reducción.</t>
  </si>
  <si>
    <t>store in the cold room</t>
  </si>
  <si>
    <t>résoudre</t>
  </si>
  <si>
    <t>solve; resolve</t>
  </si>
  <si>
    <r>
      <t>resolver</t>
    </r>
    <r>
      <rPr>
        <sz val="11"/>
        <color theme="5" tint="-0.499984740745262"/>
        <rFont val="Calibri"/>
        <family val="2"/>
        <scheme val="minor"/>
      </rPr>
      <t>; solucionar</t>
    </r>
  </si>
  <si>
    <t>Problème/incident : méthode 5 Why, Ishikawa, action plan.</t>
  </si>
  <si>
    <t>Problem/incident: 5 Whys, Ishikawa, action plan.</t>
  </si>
  <si>
    <t>Problema/incidente: 5 Porqués, Ishikawa, plan de acción.</t>
  </si>
  <si>
    <t>Dérober (tomates/haricots)</t>
  </si>
  <si>
    <t>peel after blanching</t>
  </si>
  <si>
    <t>pelar tras escaldar</t>
  </si>
  <si>
    <t>Inciser, blanchir, rafraîchir, peler.</t>
  </si>
  <si>
    <t>Score, blanch, refresh, peel.</t>
  </si>
  <si>
    <t>Hacer incisiones, escaldar, refrescar, pelar.</t>
  </si>
  <si>
    <t>réviser</t>
  </si>
  <si>
    <t>revise; service; review</t>
  </si>
  <si>
    <r>
      <t>revisar</t>
    </r>
    <r>
      <rPr>
        <sz val="11"/>
        <color theme="5" tint="-0.499984740745262"/>
        <rFont val="Calibri"/>
        <family val="2"/>
        <scheme val="minor"/>
      </rPr>
      <t>; hacer una revisión</t>
    </r>
  </si>
  <si>
    <t>Réviser un document/process ; maintenance périodique.</t>
  </si>
  <si>
    <t>Revise a document/process; periodic servicing.</t>
  </si>
  <si>
    <t>Revisar un documento/proceso; mantenimiento periódico.</t>
  </si>
  <si>
    <t>desemballage</t>
  </si>
  <si>
    <t>Noun.</t>
  </si>
  <si>
    <t>Noun (part of speech).</t>
  </si>
  <si>
    <t>Sustantivo.</t>
  </si>
  <si>
    <t>service</t>
  </si>
  <si>
    <t>servicio</t>
  </si>
  <si>
    <t>revoir</t>
  </si>
  <si>
    <t>review; reassess</t>
  </si>
  <si>
    <r>
      <t>revisar</t>
    </r>
    <r>
      <rPr>
        <sz val="11"/>
        <color theme="5" tint="-0.499984740745262"/>
        <rFont val="Calibri"/>
        <family val="2"/>
        <scheme val="minor"/>
      </rPr>
      <t>; reconsiderar</t>
    </r>
  </si>
  <si>
    <t>Relecture/ajustement d’une recette, procédure, plan.</t>
  </si>
  <si>
    <t>Review/adjust a recipe, procedure, plan.</t>
  </si>
  <si>
    <t>Revisión/ajuste de una receta, procedimiento, plan.</t>
  </si>
  <si>
    <t>Désemballer</t>
  </si>
  <si>
    <t>unpack</t>
  </si>
  <si>
    <t>desembalar</t>
  </si>
  <si>
    <t>Verbe.</t>
  </si>
  <si>
    <t>Verb (part of speech).</t>
  </si>
  <si>
    <t>Verbo.</t>
  </si>
  <si>
    <t>servir tiède</t>
  </si>
  <si>
    <t>serve lukewarm</t>
  </si>
  <si>
    <t>servir templado</t>
  </si>
  <si>
    <t>Désinfecter</t>
  </si>
  <si>
    <t>disinfect; sanitize</t>
  </si>
  <si>
    <r>
      <t>desinfectar</t>
    </r>
    <r>
      <rPr>
        <sz val="11"/>
        <color theme="1"/>
        <rFont val="Calibri"/>
        <family val="2"/>
        <scheme val="minor"/>
      </rPr>
      <t>; sanitizar</t>
    </r>
  </si>
  <si>
    <t>Surfaces/matériel HACCP.</t>
  </si>
  <si>
    <t>Surfaces/equipment per HACCP protocol.</t>
  </si>
  <si>
    <t>Superficies/equipos según protocolo APPCC.</t>
  </si>
  <si>
    <t>Suivre</t>
  </si>
  <si>
    <t>Follow</t>
  </si>
  <si>
    <t>Seguir</t>
  </si>
  <si>
    <t>Respect strict des procédures/temps/T°.</t>
  </si>
  <si>
    <t>Strictly follow procedures/times/temps.</t>
  </si>
  <si>
    <t>Seguir estrictamente procedimientos/tiempos/T°.</t>
  </si>
  <si>
    <t>desinfection</t>
  </si>
  <si>
    <t>disinfection (sanitation)</t>
  </si>
  <si>
    <t>desinfección</t>
  </si>
  <si>
    <t>Nom d’étape/procédure.</t>
  </si>
  <si>
    <t>Name of step/procedure.</t>
  </si>
  <si>
    <t>Nombre de etapa/procedimiento.</t>
  </si>
  <si>
    <t>Préparation &amp; mélange</t>
  </si>
  <si>
    <t>Preparation &amp; mixing</t>
  </si>
  <si>
    <t>Preparación y mezcla</t>
  </si>
  <si>
    <t>sensibiliser</t>
  </si>
  <si>
    <t>raise awareness; brief</t>
  </si>
  <si>
    <r>
      <t>sensibilizar</t>
    </r>
    <r>
      <rPr>
        <sz val="11"/>
        <color theme="5" tint="-0.499984740745262"/>
        <rFont val="Calibri"/>
        <family val="2"/>
        <scheme val="minor"/>
      </rPr>
      <t>; concienciar</t>
    </r>
  </si>
  <si>
    <t>Informer/former aux risques, allergènes, bonnes pratiques (HACCP, sécurité).</t>
  </si>
  <si>
    <t>Raise awareness/train on risks, allergens, and best practices (HACCP, safety).</t>
  </si>
  <si>
    <t>Sensibilizar/formar sobre riesgos, alérgenos y buenas prácticas (APPCC, seguridad).</t>
  </si>
  <si>
    <t>Désosser</t>
  </si>
  <si>
    <t>bone; debone</t>
  </si>
  <si>
    <t>deshuesar</t>
  </si>
  <si>
    <t>Boucherie/volaille/poisson (“désarêter” = fish).</t>
  </si>
  <si>
    <t>Butchery/poultry/fish: remove bones; fish: debone/“debone fish.”</t>
  </si>
  <si>
    <t>Carnicería/aves/pescado: deshuesar; pescado: desespinar.</t>
  </si>
  <si>
    <t>simplifier</t>
  </si>
  <si>
    <t>simplify; streamline</t>
  </si>
  <si>
    <r>
      <t>simplificar</t>
    </r>
    <r>
      <rPr>
        <sz val="11"/>
        <color theme="5" tint="-0.499984740745262"/>
        <rFont val="Calibri"/>
        <family val="2"/>
        <scheme val="minor"/>
      </rPr>
      <t>; agilizar</t>
    </r>
  </si>
  <si>
    <t>Réduire étapes, clics, formats; supprimer gaspillages (LEAN).</t>
  </si>
  <si>
    <t>Simplify/streamline steps, clicks, formats; eliminate waste (LEAN).</t>
  </si>
  <si>
    <t>Simplificar/agilizar pasos, clics y formatos; eliminar desperdicios (LEAN).</t>
  </si>
  <si>
    <t>Dessécher</t>
  </si>
  <si>
    <t>dry out; cook to dry</t>
  </si>
  <si>
    <r>
      <t>secar</t>
    </r>
    <r>
      <rPr>
        <sz val="11"/>
        <color theme="1"/>
        <rFont val="Calibri"/>
        <family val="2"/>
        <scheme val="minor"/>
      </rPr>
      <t xml:space="preserve"> / desecar</t>
    </r>
  </si>
  <si>
    <t>Pâte à choux en casserole, purées.</t>
  </si>
  <si>
    <t>Dry out choux paste in the pan; purées (cook off moisture).</t>
  </si>
  <si>
    <t>Desecar pasta choux en cazo; purés (evaporar humedad).</t>
  </si>
  <si>
    <r>
      <t xml:space="preserve">faire une pesée → </t>
    </r>
    <r>
      <rPr>
        <b/>
        <sz val="12"/>
        <color theme="1"/>
        <rFont val="Calibri"/>
        <family val="2"/>
        <scheme val="minor"/>
      </rPr>
      <t>peser</t>
    </r>
    <r>
      <rPr>
        <sz val="12"/>
        <color theme="1"/>
        <rFont val="Calibri"/>
        <family val="2"/>
        <scheme val="minor"/>
      </rPr>
      <t xml:space="preserve"> → weigh → </t>
    </r>
    <r>
      <rPr>
        <b/>
        <sz val="12"/>
        <color theme="1"/>
        <rFont val="Calibri"/>
        <family val="2"/>
        <scheme val="minor"/>
      </rPr>
      <t>pesar</t>
    </r>
  </si>
  <si>
    <t>soulever</t>
  </si>
  <si>
    <t>lift; raise</t>
  </si>
  <si>
    <r>
      <t>levantar</t>
    </r>
    <r>
      <rPr>
        <sz val="11"/>
        <color theme="5" tint="-0.499984740745262"/>
        <rFont val="Calibri"/>
        <family val="2"/>
        <scheme val="minor"/>
      </rPr>
      <t>; alzar</t>
    </r>
  </si>
  <si>
    <t>Soulever charges/plaques en posture sûre (EPI, gestes et postures).</t>
  </si>
  <si>
    <t>Lift loads/trays with safe posture (PPE, ergonomics).</t>
  </si>
  <si>
    <t>Levantar cargas/bandejas con postura segura (EPP, ergonomía).</t>
  </si>
  <si>
    <t>dessiner</t>
  </si>
  <si>
    <t>draw; sketch; design</t>
  </si>
  <si>
    <r>
      <t>dibujar</t>
    </r>
    <r>
      <rPr>
        <sz val="11"/>
        <color theme="1"/>
        <rFont val="Calibri"/>
        <family val="2"/>
        <scheme val="minor"/>
      </rPr>
      <t xml:space="preserve">; </t>
    </r>
    <r>
      <rPr>
        <b/>
        <sz val="11"/>
        <color theme="1"/>
        <rFont val="Calibri"/>
        <family val="2"/>
        <scheme val="minor"/>
      </rPr>
      <t>diseñar</t>
    </r>
  </si>
  <si>
    <t>Croquis de poste/layout, schéma de pièce, design d’étiquette/pack.</t>
  </si>
  <si>
    <t>Sketch a station/layout, part diagram, label/pack design.</t>
  </si>
  <si>
    <t>Bocetar un puesto/layout, esquema de pieza, diseño de etiqueta/envase.</t>
  </si>
  <si>
    <r>
      <t xml:space="preserve">faire un mélange → </t>
    </r>
    <r>
      <rPr>
        <b/>
        <sz val="12"/>
        <color theme="1"/>
        <rFont val="Calibri"/>
        <family val="2"/>
        <scheme val="minor"/>
      </rPr>
      <t xml:space="preserve">mélanger / incorporer / </t>
    </r>
    <r>
      <rPr>
        <b/>
        <i/>
        <sz val="12"/>
        <color theme="1"/>
        <rFont val="Calibri"/>
        <family val="2"/>
        <scheme val="minor"/>
      </rPr>
      <t>envelopper</t>
    </r>
    <r>
      <rPr>
        <sz val="12"/>
        <color theme="1"/>
        <rFont val="Calibri"/>
        <family val="2"/>
        <scheme val="minor"/>
      </rPr>
      <t xml:space="preserve"> → mix / fold in → </t>
    </r>
    <r>
      <rPr>
        <b/>
        <sz val="12"/>
        <color theme="1"/>
        <rFont val="Calibri"/>
        <family val="2"/>
        <scheme val="minor"/>
      </rPr>
      <t>mezclar / envolver</t>
    </r>
  </si>
  <si>
    <t>standardiser</t>
  </si>
  <si>
    <t>standardize; harmonize</t>
  </si>
  <si>
    <r>
      <t>estandarizar</t>
    </r>
    <r>
      <rPr>
        <sz val="11"/>
        <color theme="5" tint="-0.499984740745262"/>
        <rFont val="Calibri"/>
        <family val="2"/>
        <scheme val="minor"/>
      </rPr>
      <t>; homologar</t>
    </r>
  </si>
  <si>
    <t>Définir standards (recette, réglage, format d’étiquette), 5S/« standard work ».</t>
  </si>
  <si>
    <t>Define standards (recipe, settings, label format), 5S/standard work.</t>
  </si>
  <si>
    <r>
      <t>Definir estándares (receta, ajustes, formato de etiqueta), 5S/</t>
    </r>
    <r>
      <rPr>
        <i/>
        <sz val="11"/>
        <color theme="5" tint="-0.499984740745262"/>
        <rFont val="Calibri"/>
        <family val="2"/>
        <scheme val="minor"/>
      </rPr>
      <t>standard work</t>
    </r>
    <r>
      <rPr>
        <sz val="11"/>
        <color theme="5" tint="-0.499984740745262"/>
        <rFont val="Calibri"/>
        <family val="2"/>
        <scheme val="minor"/>
      </rPr>
      <t>.</t>
    </r>
  </si>
  <si>
    <t>dessouvidage</t>
  </si>
  <si>
    <t>removal from vacuum pack</t>
  </si>
  <si>
    <t>salida de sous-vide</t>
  </si>
  <si>
    <t>Nom d’étape.</t>
  </si>
  <si>
    <t>Step name.</t>
  </si>
  <si>
    <t>Nombre de etapa.</t>
  </si>
  <si>
    <r>
      <t xml:space="preserve">faire une pâte → </t>
    </r>
    <r>
      <rPr>
        <b/>
        <sz val="12"/>
        <color theme="1"/>
        <rFont val="Calibri"/>
        <family val="2"/>
        <scheme val="minor"/>
      </rPr>
      <t>pétrir / préparer la pâte</t>
    </r>
    <r>
      <rPr>
        <sz val="12"/>
        <color theme="1"/>
        <rFont val="Calibri"/>
        <family val="2"/>
        <scheme val="minor"/>
      </rPr>
      <t xml:space="preserve"> → knead / make the dough → </t>
    </r>
    <r>
      <rPr>
        <b/>
        <sz val="12"/>
        <color theme="1"/>
        <rFont val="Calibri"/>
        <family val="2"/>
        <scheme val="minor"/>
      </rPr>
      <t>amasar / preparar la masa</t>
    </r>
  </si>
  <si>
    <t>superviser</t>
  </si>
  <si>
    <t>supervise; oversee</t>
  </si>
  <si>
    <r>
      <t>supervisar</t>
    </r>
    <r>
      <rPr>
        <sz val="11"/>
        <color theme="5" tint="-0.499984740745262"/>
        <rFont val="Calibri"/>
        <family val="2"/>
        <scheme val="minor"/>
      </rPr>
      <t>; coordinar</t>
    </r>
  </si>
  <si>
    <t>Encadrer l’exécution, prioriser, débloquer, valider en temps réel.</t>
  </si>
  <si>
    <t>Supervise execution, prioritize, unblock, and validate in real time.</t>
  </si>
  <si>
    <t>Supervisar la ejecución, priorizar, destrabar y validar en tiempo real.</t>
  </si>
  <si>
    <t>Dessouvider</t>
  </si>
  <si>
    <t>remove from vacuum bag</t>
  </si>
  <si>
    <t>sacar del vacío</t>
  </si>
  <si>
    <t>Ouvrir et extraire le produit.</t>
  </si>
  <si>
    <t>Open and remove the product (from its pack).</t>
  </si>
  <si>
    <t>Abrir y extraer el producto (del envase).</t>
  </si>
  <si>
    <r>
      <t xml:space="preserve">faire une farce → </t>
    </r>
    <r>
      <rPr>
        <b/>
        <sz val="12"/>
        <color theme="1"/>
        <rFont val="Calibri"/>
        <family val="2"/>
        <scheme val="minor"/>
      </rPr>
      <t>farcir / préparer la farce</t>
    </r>
    <r>
      <rPr>
        <sz val="12"/>
        <color theme="1"/>
        <rFont val="Calibri"/>
        <family val="2"/>
        <scheme val="minor"/>
      </rPr>
      <t xml:space="preserve"> → make filling / stuff → </t>
    </r>
    <r>
      <rPr>
        <b/>
        <sz val="12"/>
        <color theme="1"/>
        <rFont val="Calibri"/>
        <family val="2"/>
        <scheme val="minor"/>
      </rPr>
      <t>preparar el relleno / rellenar</t>
    </r>
  </si>
  <si>
    <t>surveiller</t>
  </si>
  <si>
    <t>monitor; keep an eye on</t>
  </si>
  <si>
    <r>
      <t>vigilar</t>
    </r>
    <r>
      <rPr>
        <sz val="11"/>
        <color theme="5" tint="-0.499984740745262"/>
        <rFont val="Calibri"/>
        <family val="2"/>
        <scheme val="minor"/>
      </rPr>
      <t>; monitorizar</t>
    </r>
  </si>
  <si>
    <t>Suivre T°, temps, niveaux, OEE; alarmes et seuils de contrôle.</t>
  </si>
  <si>
    <t>Monitor temp, time, levels, OEE; alarms and control limits.</t>
  </si>
  <si>
    <t>Monitorizar T°, tiempo, niveles, OEE; alarmas y límites de control.</t>
  </si>
  <si>
    <t>destockage</t>
  </si>
  <si>
    <t>destocking; stock drawdown</t>
  </si>
  <si>
    <t>desestocaje</t>
  </si>
  <si>
    <t>Gestion de stocks.</t>
  </si>
  <si>
    <t>Inventory/stock management.</t>
  </si>
  <si>
    <t>Gestión de existencias/stock.</t>
  </si>
  <si>
    <r>
      <t xml:space="preserve">faire une marinade → </t>
    </r>
    <r>
      <rPr>
        <b/>
        <sz val="12"/>
        <color theme="1"/>
        <rFont val="Calibri"/>
        <family val="2"/>
        <scheme val="minor"/>
      </rPr>
      <t>mariner / préparer la marinade</t>
    </r>
    <r>
      <rPr>
        <sz val="12"/>
        <color theme="1"/>
        <rFont val="Calibri"/>
        <family val="2"/>
        <scheme val="minor"/>
      </rPr>
      <t xml:space="preserve"> → marinate / make a marinade → </t>
    </r>
    <r>
      <rPr>
        <b/>
        <sz val="12"/>
        <color theme="1"/>
        <rFont val="Calibri"/>
        <family val="2"/>
        <scheme val="minor"/>
      </rPr>
      <t>marinar / preparar la marinada</t>
    </r>
  </si>
  <si>
    <t>Destocker</t>
  </si>
  <si>
    <t>destock; run down stock</t>
  </si>
  <si>
    <t>desestocar</t>
  </si>
  <si>
    <t>Action.</t>
  </si>
  <si>
    <t>Action (verb).</t>
  </si>
  <si>
    <t>Acción (verbo).</t>
  </si>
  <si>
    <r>
      <t xml:space="preserve">faire une émulsion → </t>
    </r>
    <r>
      <rPr>
        <b/>
        <sz val="12"/>
        <color theme="1"/>
        <rFont val="Calibri"/>
        <family val="2"/>
        <scheme val="minor"/>
      </rPr>
      <t>émulsionner</t>
    </r>
    <r>
      <rPr>
        <sz val="12"/>
        <color theme="1"/>
        <rFont val="Calibri"/>
        <family val="2"/>
        <scheme val="minor"/>
      </rPr>
      <t xml:space="preserve"> → emulsify → </t>
    </r>
    <r>
      <rPr>
        <b/>
        <sz val="12"/>
        <color theme="1"/>
        <rFont val="Calibri"/>
        <family val="2"/>
        <scheme val="minor"/>
      </rPr>
      <t>emulsionar</t>
    </r>
  </si>
  <si>
    <t>transformer</t>
  </si>
  <si>
    <t>transform; process; convert</t>
  </si>
  <si>
    <r>
      <t>transformar</t>
    </r>
    <r>
      <rPr>
        <sz val="11"/>
        <color theme="5" tint="-0.499984740745262"/>
        <rFont val="Calibri"/>
        <family val="2"/>
        <scheme val="minor"/>
      </rPr>
      <t>; procesar; convertir</t>
    </r>
  </si>
  <si>
    <t>Transformer matières en produits (découpe, cuisson, mélange) ou données en infos actionnables (ETL).</t>
  </si>
  <si>
    <t>Transform raw materials into products (cutting, cooking, mixing) or data into actionable information (ETL).</t>
  </si>
  <si>
    <t>Transformar materias primas en productos (corte, cocción, mezcla) o datos en información accionable (ETL).</t>
  </si>
  <si>
    <t>Détailler</t>
  </si>
  <si>
    <t>cut into (dice/slices); portion</t>
  </si>
  <si>
    <r>
      <t>detallar</t>
    </r>
    <r>
      <rPr>
        <sz val="11"/>
        <color theme="1"/>
        <rFont val="Calibri"/>
        <family val="2"/>
        <scheme val="minor"/>
      </rPr>
      <t>; cortar en…</t>
    </r>
  </si>
  <si>
    <t>« Détailler en brunoise, en bâtons… ».</t>
  </si>
  <si>
    <t>“Cut into brunoise, into batons, etc.”</t>
  </si>
  <si>
    <t>«Cortar en brunoise, en bastones…».</t>
  </si>
  <si>
    <r>
      <t xml:space="preserve">faire une meringue → </t>
    </r>
    <r>
      <rPr>
        <b/>
        <sz val="12"/>
        <color theme="1"/>
        <rFont val="Calibri"/>
        <family val="2"/>
        <scheme val="minor"/>
      </rPr>
      <t>meringuer / monter les blancs</t>
    </r>
    <r>
      <rPr>
        <sz val="12"/>
        <color theme="1"/>
        <rFont val="Calibri"/>
        <family val="2"/>
        <scheme val="minor"/>
      </rPr>
      <t xml:space="preserve"> → make meringue / whip whites → </t>
    </r>
    <r>
      <rPr>
        <b/>
        <sz val="12"/>
        <color theme="1"/>
        <rFont val="Calibri"/>
        <family val="2"/>
        <scheme val="minor"/>
      </rPr>
      <t>merengar / montar claras</t>
    </r>
  </si>
  <si>
    <t>U</t>
  </si>
  <si>
    <t>Détendre</t>
  </si>
  <si>
    <t>loosen; thin; relax</t>
  </si>
  <si>
    <r>
      <t>aflojar</t>
    </r>
    <r>
      <rPr>
        <sz val="11"/>
        <color theme="1"/>
        <rFont val="Calibri"/>
        <family val="2"/>
        <scheme val="minor"/>
      </rPr>
      <t>; aligerar</t>
    </r>
  </si>
  <si>
    <t>Assouplir pâte/sauce (ajout liquide / repos).</t>
  </si>
  <si>
    <t>Loosen/relax a dough/sauce (add liquid/rest).</t>
  </si>
  <si>
    <t>Aflojar/relajar una masa/salsa (añadir líquido/reposo).</t>
  </si>
  <si>
    <t>utiliser</t>
  </si>
  <si>
    <t>use; employ; utilize</t>
  </si>
  <si>
    <r>
      <t>usar</t>
    </r>
    <r>
      <rPr>
        <sz val="11"/>
        <color theme="5" tint="-0.499984740745262"/>
        <rFont val="Calibri"/>
        <family val="2"/>
        <scheme val="minor"/>
      </rPr>
      <t>; emplear; utilizar</t>
    </r>
  </si>
  <si>
    <r>
      <t xml:space="preserve">Verbe générique. Dans les fiches, préciser l’action : </t>
    </r>
    <r>
      <rPr>
        <i/>
        <sz val="11"/>
        <color theme="5" tint="-0.499984740745262"/>
        <rFont val="Calibri"/>
        <family val="2"/>
        <scheme val="minor"/>
      </rPr>
      <t>utiliser des gants</t>
    </r>
    <r>
      <rPr>
        <sz val="11"/>
        <color theme="5" tint="-0.499984740745262"/>
        <rFont val="Calibri"/>
        <family val="2"/>
        <scheme val="minor"/>
      </rPr>
      <t xml:space="preserve"> → </t>
    </r>
    <r>
      <rPr>
        <b/>
        <sz val="11"/>
        <color theme="5" tint="-0.499984740745262"/>
        <rFont val="Calibri"/>
        <family val="2"/>
        <scheme val="minor"/>
      </rPr>
      <t>put on/use gloves</t>
    </r>
    <r>
      <rPr>
        <sz val="11"/>
        <color theme="5" tint="-0.499984740745262"/>
        <rFont val="Calibri"/>
        <family val="2"/>
        <scheme val="minor"/>
      </rPr>
      <t xml:space="preserve"> (ES: </t>
    </r>
    <r>
      <rPr>
        <b/>
        <sz val="11"/>
        <color theme="5" tint="-0.499984740745262"/>
        <rFont val="Calibri"/>
        <family val="2"/>
        <scheme val="minor"/>
      </rPr>
      <t>ponerse/usar guantes</t>
    </r>
    <r>
      <rPr>
        <sz val="11"/>
        <color theme="5" tint="-0.499984740745262"/>
        <rFont val="Calibri"/>
        <family val="2"/>
        <scheme val="minor"/>
      </rPr>
      <t xml:space="preserve">), </t>
    </r>
    <r>
      <rPr>
        <i/>
        <sz val="11"/>
        <color theme="5" tint="-0.499984740745262"/>
        <rFont val="Calibri"/>
        <family val="2"/>
        <scheme val="minor"/>
      </rPr>
      <t>utiliser la sonde</t>
    </r>
    <r>
      <rPr>
        <sz val="11"/>
        <color theme="5" tint="-0.499984740745262"/>
        <rFont val="Calibri"/>
        <family val="2"/>
        <scheme val="minor"/>
      </rPr>
      <t xml:space="preserve"> → </t>
    </r>
    <r>
      <rPr>
        <b/>
        <sz val="11"/>
        <color theme="5" tint="-0.499984740745262"/>
        <rFont val="Calibri"/>
        <family val="2"/>
        <scheme val="minor"/>
      </rPr>
      <t>use the probe</t>
    </r>
    <r>
      <rPr>
        <sz val="11"/>
        <color theme="5" tint="-0.499984740745262"/>
        <rFont val="Calibri"/>
        <family val="2"/>
        <scheme val="minor"/>
      </rPr>
      <t xml:space="preserve"> (ES: </t>
    </r>
    <r>
      <rPr>
        <b/>
        <sz val="11"/>
        <color theme="5" tint="-0.499984740745262"/>
        <rFont val="Calibri"/>
        <family val="2"/>
        <scheme val="minor"/>
      </rPr>
      <t>usar la sonda</t>
    </r>
    <r>
      <rPr>
        <sz val="11"/>
        <color theme="5" tint="-0.499984740745262"/>
        <rFont val="Calibri"/>
        <family val="2"/>
        <scheme val="minor"/>
      </rPr>
      <t xml:space="preserve">), </t>
    </r>
    <r>
      <rPr>
        <i/>
        <sz val="11"/>
        <color theme="5" tint="-0.499984740745262"/>
        <rFont val="Calibri"/>
        <family val="2"/>
        <scheme val="minor"/>
      </rPr>
      <t>utiliser la cellule</t>
    </r>
    <r>
      <rPr>
        <sz val="11"/>
        <color theme="5" tint="-0.499984740745262"/>
        <rFont val="Calibri"/>
        <family val="2"/>
        <scheme val="minor"/>
      </rPr>
      <t xml:space="preserve"> → </t>
    </r>
    <r>
      <rPr>
        <b/>
        <sz val="11"/>
        <color theme="5" tint="-0.499984740745262"/>
        <rFont val="Calibri"/>
        <family val="2"/>
        <scheme val="minor"/>
      </rPr>
      <t>use the blast chiller</t>
    </r>
    <r>
      <rPr>
        <sz val="11"/>
        <color theme="5" tint="-0.499984740745262"/>
        <rFont val="Calibri"/>
        <family val="2"/>
        <scheme val="minor"/>
      </rPr>
      <t xml:space="preserve"> (ES: </t>
    </r>
    <r>
      <rPr>
        <b/>
        <sz val="11"/>
        <color theme="5" tint="-0.499984740745262"/>
        <rFont val="Calibri"/>
        <family val="2"/>
        <scheme val="minor"/>
      </rPr>
      <t>usar el abatidor</t>
    </r>
    <r>
      <rPr>
        <sz val="11"/>
        <color theme="5" tint="-0.499984740745262"/>
        <rFont val="Calibri"/>
        <family val="2"/>
        <scheme val="minor"/>
      </rPr>
      <t>).</t>
    </r>
  </si>
  <si>
    <r>
      <t xml:space="preserve">Verbe générique. Dans les fiches, préciser l’action : utiliser des gants → </t>
    </r>
    <r>
      <rPr>
        <i/>
        <sz val="11"/>
        <color theme="5" tint="-0.499984740745262"/>
        <rFont val="Calibri"/>
        <family val="2"/>
        <scheme val="minor"/>
      </rPr>
      <t>put on/use gloves</t>
    </r>
    <r>
      <rPr>
        <sz val="11"/>
        <color theme="5" tint="-0.499984740745262"/>
        <rFont val="Calibri"/>
        <family val="2"/>
        <scheme val="minor"/>
      </rPr>
      <t xml:space="preserve">, utiliser la sonde → </t>
    </r>
    <r>
      <rPr>
        <i/>
        <sz val="11"/>
        <color theme="5" tint="-0.499984740745262"/>
        <rFont val="Calibri"/>
        <family val="2"/>
        <scheme val="minor"/>
      </rPr>
      <t>use the probe</t>
    </r>
    <r>
      <rPr>
        <sz val="11"/>
        <color theme="5" tint="-0.499984740745262"/>
        <rFont val="Calibri"/>
        <family val="2"/>
        <scheme val="minor"/>
      </rPr>
      <t xml:space="preserve">, utiliser la cellule → </t>
    </r>
    <r>
      <rPr>
        <i/>
        <sz val="11"/>
        <color theme="5" tint="-0.499984740745262"/>
        <rFont val="Calibri"/>
        <family val="2"/>
        <scheme val="minor"/>
      </rPr>
      <t>use the blast chiller</t>
    </r>
    <r>
      <rPr>
        <sz val="11"/>
        <color theme="5" tint="-0.499984740745262"/>
        <rFont val="Calibri"/>
        <family val="2"/>
        <scheme val="minor"/>
      </rPr>
      <t>.</t>
    </r>
  </si>
  <si>
    <r>
      <t xml:space="preserve">Generic verb. In pro sheets, specify the action: </t>
    </r>
    <r>
      <rPr>
        <b/>
        <sz val="11"/>
        <color theme="5" tint="-0.499984740745262"/>
        <rFont val="Calibri"/>
        <family val="2"/>
        <scheme val="minor"/>
      </rPr>
      <t>put on/use gloves</t>
    </r>
    <r>
      <rPr>
        <sz val="11"/>
        <color theme="5" tint="-0.499984740745262"/>
        <rFont val="Calibri"/>
        <family val="2"/>
        <scheme val="minor"/>
      </rPr>
      <t xml:space="preserve">; </t>
    </r>
    <r>
      <rPr>
        <b/>
        <sz val="11"/>
        <color theme="5" tint="-0.499984740745262"/>
        <rFont val="Calibri"/>
        <family val="2"/>
        <scheme val="minor"/>
      </rPr>
      <t>use the probe</t>
    </r>
    <r>
      <rPr>
        <sz val="11"/>
        <color theme="5" tint="-0.499984740745262"/>
        <rFont val="Calibri"/>
        <family val="2"/>
        <scheme val="minor"/>
      </rPr>
      <t xml:space="preserve">; </t>
    </r>
    <r>
      <rPr>
        <b/>
        <sz val="11"/>
        <color theme="5" tint="-0.499984740745262"/>
        <rFont val="Calibri"/>
        <family val="2"/>
        <scheme val="minor"/>
      </rPr>
      <t>use the blast chiller</t>
    </r>
    <r>
      <rPr>
        <sz val="11"/>
        <color theme="5" tint="-0.499984740745262"/>
        <rFont val="Calibri"/>
        <family val="2"/>
        <scheme val="minor"/>
      </rPr>
      <t>.</t>
    </r>
  </si>
  <si>
    <r>
      <t xml:space="preserve">Verbo genérico. En fichas, precisa la acción: </t>
    </r>
    <r>
      <rPr>
        <b/>
        <sz val="11"/>
        <color theme="5" tint="-0.499984740745262"/>
        <rFont val="Calibri"/>
        <family val="2"/>
        <scheme val="minor"/>
      </rPr>
      <t>ponerse/usar guantes</t>
    </r>
    <r>
      <rPr>
        <sz val="11"/>
        <color theme="5" tint="-0.499984740745262"/>
        <rFont val="Calibri"/>
        <family val="2"/>
        <scheme val="minor"/>
      </rPr>
      <t xml:space="preserve">; </t>
    </r>
    <r>
      <rPr>
        <b/>
        <sz val="11"/>
        <color theme="5" tint="-0.499984740745262"/>
        <rFont val="Calibri"/>
        <family val="2"/>
        <scheme val="minor"/>
      </rPr>
      <t>usar la sonda</t>
    </r>
    <r>
      <rPr>
        <sz val="11"/>
        <color theme="5" tint="-0.499984740745262"/>
        <rFont val="Calibri"/>
        <family val="2"/>
        <scheme val="minor"/>
      </rPr>
      <t xml:space="preserve">; </t>
    </r>
    <r>
      <rPr>
        <b/>
        <sz val="11"/>
        <color theme="5" tint="-0.499984740745262"/>
        <rFont val="Calibri"/>
        <family val="2"/>
        <scheme val="minor"/>
      </rPr>
      <t>usar el abatidor</t>
    </r>
    <r>
      <rPr>
        <sz val="11"/>
        <color theme="5" tint="-0.499984740745262"/>
        <rFont val="Calibri"/>
        <family val="2"/>
        <scheme val="minor"/>
      </rPr>
      <t>.</t>
    </r>
  </si>
  <si>
    <t>Détremper</t>
  </si>
  <si>
    <t>moisten; make the détrempe</t>
  </si>
  <si>
    <r>
      <t>amasar la “détrempe”</t>
    </r>
    <r>
      <rPr>
        <sz val="11"/>
        <color theme="1"/>
        <rFont val="Calibri"/>
        <family val="2"/>
        <scheme val="minor"/>
      </rPr>
      <t>; humedecer</t>
    </r>
  </si>
  <si>
    <t>Pâte feuilletée : détrempe.</t>
  </si>
  <si>
    <r>
      <t xml:space="preserve">Puff pastry: make the </t>
    </r>
    <r>
      <rPr>
        <i/>
        <sz val="11"/>
        <color theme="1"/>
        <rFont val="Calibri"/>
        <family val="2"/>
        <scheme val="minor"/>
      </rPr>
      <t>détrempe</t>
    </r>
    <r>
      <rPr>
        <sz val="11"/>
        <color theme="1"/>
        <rFont val="Calibri"/>
        <family val="2"/>
        <scheme val="minor"/>
      </rPr>
      <t xml:space="preserve"> (moistened base dough).</t>
    </r>
  </si>
  <si>
    <r>
      <t xml:space="preserve">Hojaldre: preparar la </t>
    </r>
    <r>
      <rPr>
        <i/>
        <sz val="11"/>
        <color theme="1"/>
        <rFont val="Calibri"/>
        <family val="2"/>
        <scheme val="minor"/>
      </rPr>
      <t>détrempe</t>
    </r>
    <r>
      <rPr>
        <sz val="11"/>
        <color theme="1"/>
        <rFont val="Calibri"/>
        <family val="2"/>
        <scheme val="minor"/>
      </rPr>
      <t xml:space="preserve"> (masa base hidratada).</t>
    </r>
  </si>
  <si>
    <t>Cuisson &amp; texture</t>
  </si>
  <si>
    <t>Cooking &amp; texture</t>
  </si>
  <si>
    <t>Cocción y textura</t>
  </si>
  <si>
    <t>Disperser</t>
  </si>
  <si>
    <t>disperse (powders)</t>
  </si>
  <si>
    <t>dispersar</t>
  </si>
  <si>
    <t>Poudres dans liquide sous agitation.</t>
  </si>
  <si>
    <t>Disperse powders into a liquid under agitation.</t>
  </si>
  <si>
    <t>Dispersar polvos en un líquido con agitación.</t>
  </si>
  <si>
    <t>Disperser (fouet)</t>
  </si>
  <si>
    <t>Disperse (whisk)</t>
  </si>
  <si>
    <t>Dispersar</t>
  </si>
  <si>
    <t>Mélanger poudres/liquide sans grumeaux.</t>
  </si>
  <si>
    <t>Disperse powders in liquid lump-free.</t>
  </si>
  <si>
    <t>Dispersar polvos en líquido sin grumos.</t>
  </si>
  <si>
    <r>
      <t xml:space="preserve">faire bouillir → </t>
    </r>
    <r>
      <rPr>
        <b/>
        <sz val="12"/>
        <color theme="1"/>
        <rFont val="Calibri"/>
        <family val="2"/>
        <scheme val="minor"/>
      </rPr>
      <t>porter à ébullition / bouillir</t>
    </r>
    <r>
      <rPr>
        <sz val="12"/>
        <color theme="1"/>
        <rFont val="Calibri"/>
        <family val="2"/>
        <scheme val="minor"/>
      </rPr>
      <t xml:space="preserve"> → bring to a boil / boil → </t>
    </r>
    <r>
      <rPr>
        <b/>
        <sz val="12"/>
        <color theme="1"/>
        <rFont val="Calibri"/>
        <family val="2"/>
        <scheme val="minor"/>
      </rPr>
      <t>llevar a ebullición / hervir</t>
    </r>
  </si>
  <si>
    <t>Disposer</t>
  </si>
  <si>
    <t>arrange; set; lay out</t>
  </si>
  <si>
    <r>
      <t>disponer</t>
    </r>
    <r>
      <rPr>
        <sz val="11"/>
        <color theme="1"/>
        <rFont val="Calibri"/>
        <family val="2"/>
        <scheme val="minor"/>
      </rPr>
      <t>; colocar</t>
    </r>
  </si>
  <si>
    <t>Dressage/implantation sur plaque.</t>
  </si>
  <si>
    <t>Arrange/lay out on a tray/sheet.</t>
  </si>
  <si>
    <t>Disponer/colocar en bandeja/placa.</t>
  </si>
  <si>
    <r>
      <t xml:space="preserve">faire mijoter → </t>
    </r>
    <r>
      <rPr>
        <b/>
        <sz val="12"/>
        <color theme="1"/>
        <rFont val="Calibri"/>
        <family val="2"/>
        <scheme val="minor"/>
      </rPr>
      <t>mijoter</t>
    </r>
    <r>
      <rPr>
        <sz val="12"/>
        <color theme="1"/>
        <rFont val="Calibri"/>
        <family val="2"/>
        <scheme val="minor"/>
      </rPr>
      <t xml:space="preserve"> → simmer slowly → </t>
    </r>
    <r>
      <rPr>
        <b/>
        <sz val="12"/>
        <color theme="1"/>
        <rFont val="Calibri"/>
        <family val="2"/>
        <scheme val="minor"/>
      </rPr>
      <t>cocinar a fuego lento</t>
    </r>
  </si>
  <si>
    <t>Dorer</t>
  </si>
  <si>
    <t>egg-wash; glaze with egg</t>
  </si>
  <si>
    <t>pintar con huevo</t>
  </si>
  <si>
    <t>« Dorer à l’œuf » pour brillance/couleur.</t>
  </si>
  <si>
    <t>Egg-wash for shine/color.</t>
  </si>
  <si>
    <t>Pintar con huevo para dar brillo/color.</t>
  </si>
  <si>
    <r>
      <t xml:space="preserve">faire revenir → </t>
    </r>
    <r>
      <rPr>
        <b/>
        <sz val="12"/>
        <color theme="1"/>
        <rFont val="Calibri"/>
        <family val="2"/>
        <scheme val="minor"/>
      </rPr>
      <t>sauter / faire revenir</t>
    </r>
    <r>
      <rPr>
        <sz val="12"/>
        <color theme="1"/>
        <rFont val="Calibri"/>
        <family val="2"/>
        <scheme val="minor"/>
      </rPr>
      <t xml:space="preserve"> → sauté → </t>
    </r>
    <r>
      <rPr>
        <b/>
        <sz val="12"/>
        <color theme="1"/>
        <rFont val="Calibri"/>
        <family val="2"/>
        <scheme val="minor"/>
      </rPr>
      <t>saltear / rehogar</t>
    </r>
  </si>
  <si>
    <t>Doubler</t>
  </si>
  <si>
    <t>line/double; make a second layer</t>
  </si>
  <si>
    <r>
      <t>forrar</t>
    </r>
    <r>
      <rPr>
        <sz val="11"/>
        <color theme="1"/>
        <rFont val="Calibri"/>
        <family val="2"/>
        <scheme val="minor"/>
      </rPr>
      <t>; doblar capa</t>
    </r>
  </si>
  <si>
    <t>Moule, chemisage, superposition.</t>
  </si>
  <si>
    <t>Line a mold; layer components.</t>
  </si>
  <si>
    <t>Forrar un molde; superponer capas.</t>
  </si>
  <si>
    <r>
      <t xml:space="preserve">faire rissoler → </t>
    </r>
    <r>
      <rPr>
        <b/>
        <sz val="12"/>
        <color theme="1"/>
        <rFont val="Calibri"/>
        <family val="2"/>
        <scheme val="minor"/>
      </rPr>
      <t>rissoler / dorer</t>
    </r>
    <r>
      <rPr>
        <sz val="12"/>
        <color theme="1"/>
        <rFont val="Calibri"/>
        <family val="2"/>
        <scheme val="minor"/>
      </rPr>
      <t xml:space="preserve"> → brown until crisp → </t>
    </r>
    <r>
      <rPr>
        <b/>
        <sz val="12"/>
        <color theme="1"/>
        <rFont val="Calibri"/>
        <family val="2"/>
        <scheme val="minor"/>
      </rPr>
      <t>dorar hasta crujiente</t>
    </r>
  </si>
  <si>
    <t>Dresser</t>
  </si>
  <si>
    <t>plate; set up; pipe (pastry)</t>
  </si>
  <si>
    <r>
      <t>emplatar</t>
    </r>
    <r>
      <rPr>
        <sz val="11"/>
        <color theme="1"/>
        <rFont val="Calibri"/>
        <family val="2"/>
        <scheme val="minor"/>
      </rPr>
      <t>; montar/escudillar</t>
    </r>
  </si>
  <si>
    <t>Mise en assiette, dressage en poche.</t>
  </si>
  <si>
    <t>Plate the dish; pipe with a pastry bag.</t>
  </si>
  <si>
    <t>Emplatar; escudillar con manga pastelera.</t>
  </si>
  <si>
    <r>
      <t xml:space="preserve">faire frire → </t>
    </r>
    <r>
      <rPr>
        <b/>
        <sz val="12"/>
        <color theme="1"/>
        <rFont val="Calibri"/>
        <family val="2"/>
        <scheme val="minor"/>
      </rPr>
      <t>frire</t>
    </r>
    <r>
      <rPr>
        <sz val="12"/>
        <color theme="1"/>
        <rFont val="Calibri"/>
        <family val="2"/>
        <scheme val="minor"/>
      </rPr>
      <t xml:space="preserve"> → fry / deep-fry → </t>
    </r>
    <r>
      <rPr>
        <b/>
        <sz val="12"/>
        <color theme="1"/>
        <rFont val="Calibri"/>
        <family val="2"/>
        <scheme val="minor"/>
      </rPr>
      <t>freír</t>
    </r>
  </si>
  <si>
    <t>Dresser (poche)</t>
  </si>
  <si>
    <t>Pipe/Plate</t>
  </si>
  <si>
    <t>Escudillar/Emplatar</t>
  </si>
  <si>
    <t>Pocher régulier; même poids/espacement.</t>
  </si>
  <si>
    <t>Pipe evenly; consistent weight/spacing.</t>
  </si>
  <si>
    <t>Escudillar parejo; peso/espaciado constantes.</t>
  </si>
  <si>
    <r>
      <t xml:space="preserve">faire fondre → </t>
    </r>
    <r>
      <rPr>
        <b/>
        <sz val="12"/>
        <color theme="1"/>
        <rFont val="Calibri"/>
        <family val="2"/>
        <scheme val="minor"/>
      </rPr>
      <t>fondre</t>
    </r>
    <r>
      <rPr>
        <sz val="12"/>
        <color theme="1"/>
        <rFont val="Calibri"/>
        <family val="2"/>
        <scheme val="minor"/>
      </rPr>
      <t xml:space="preserve"> → melt → </t>
    </r>
    <r>
      <rPr>
        <b/>
        <sz val="12"/>
        <color theme="1"/>
        <rFont val="Calibri"/>
        <family val="2"/>
        <scheme val="minor"/>
      </rPr>
      <t>fundir / derretir</t>
    </r>
  </si>
  <si>
    <r>
      <t xml:space="preserve">faire réduire → </t>
    </r>
    <r>
      <rPr>
        <b/>
        <sz val="12"/>
        <color theme="1"/>
        <rFont val="Calibri"/>
        <family val="2"/>
        <scheme val="minor"/>
      </rPr>
      <t>réduire</t>
    </r>
    <r>
      <rPr>
        <sz val="12"/>
        <color theme="1"/>
        <rFont val="Calibri"/>
        <family val="2"/>
        <scheme val="minor"/>
      </rPr>
      <t xml:space="preserve"> → reduce → </t>
    </r>
    <r>
      <rPr>
        <b/>
        <sz val="12"/>
        <color theme="1"/>
        <rFont val="Calibri"/>
        <family val="2"/>
        <scheme val="minor"/>
      </rPr>
      <t>reducir</t>
    </r>
  </si>
  <si>
    <t>Ébarber</t>
  </si>
  <si>
    <t>trim; pare (edges)</t>
  </si>
  <si>
    <t>recortar; perfilar</t>
  </si>
  <si>
    <t>Retirer bavures/bords (pâtisseries, poissons, ravioles).</t>
  </si>
  <si>
    <t>Trim off excess/rough edges (pastries, fish, ravioli).</t>
  </si>
  <si>
    <t>Recortar rebabas/bordes (pasteles, pescados, raviolis).</t>
  </si>
  <si>
    <r>
      <t xml:space="preserve">faire gratiner → </t>
    </r>
    <r>
      <rPr>
        <b/>
        <sz val="12"/>
        <color theme="1"/>
        <rFont val="Calibri"/>
        <family val="2"/>
        <scheme val="minor"/>
      </rPr>
      <t>gratiner</t>
    </r>
    <r>
      <rPr>
        <sz val="12"/>
        <color theme="1"/>
        <rFont val="Calibri"/>
        <family val="2"/>
        <scheme val="minor"/>
      </rPr>
      <t xml:space="preserve"> → gratinate / brown → </t>
    </r>
    <r>
      <rPr>
        <b/>
        <sz val="12"/>
        <color theme="1"/>
        <rFont val="Calibri"/>
        <family val="2"/>
        <scheme val="minor"/>
      </rPr>
      <t>gratinar</t>
    </r>
  </si>
  <si>
    <t>Ébaucher</t>
  </si>
  <si>
    <t>rough-shape; preform</t>
  </si>
  <si>
    <t>preformar; dar forma previa</t>
  </si>
  <si>
    <t>Mise en forme initiale avant finition.</t>
  </si>
  <si>
    <t>Initial rough shaping before finishing.</t>
  </si>
  <si>
    <t>Forma preliminar antes del acabado.</t>
  </si>
  <si>
    <r>
      <t xml:space="preserve">faire pocher → </t>
    </r>
    <r>
      <rPr>
        <b/>
        <sz val="12"/>
        <color theme="1"/>
        <rFont val="Calibri"/>
        <family val="2"/>
        <scheme val="minor"/>
      </rPr>
      <t>pocher</t>
    </r>
    <r>
      <rPr>
        <sz val="12"/>
        <color theme="1"/>
        <rFont val="Calibri"/>
        <family val="2"/>
        <scheme val="minor"/>
      </rPr>
      <t xml:space="preserve"> → poach → </t>
    </r>
    <r>
      <rPr>
        <b/>
        <sz val="12"/>
        <color theme="1"/>
        <rFont val="Calibri"/>
        <family val="2"/>
        <scheme val="minor"/>
      </rPr>
      <t>escalfar/pochar</t>
    </r>
  </si>
  <si>
    <t>Écailler</t>
  </si>
  <si>
    <t>scale (a fish)</t>
  </si>
  <si>
    <t>desescamar (un pescado)</t>
  </si>
  <si>
    <t>Retirer les écailles.</t>
  </si>
  <si>
    <t>Remove fish scales.</t>
  </si>
  <si>
    <t>Quitar las escamas del pescado.</t>
  </si>
  <si>
    <r>
      <t xml:space="preserve">faire une pré-cuisson → </t>
    </r>
    <r>
      <rPr>
        <b/>
        <sz val="12"/>
        <color theme="1"/>
        <rFont val="Calibri"/>
        <family val="2"/>
        <scheme val="minor"/>
      </rPr>
      <t>précuire</t>
    </r>
    <r>
      <rPr>
        <sz val="12"/>
        <color theme="1"/>
        <rFont val="Calibri"/>
        <family val="2"/>
        <scheme val="minor"/>
      </rPr>
      <t xml:space="preserve"> → par-cook → </t>
    </r>
    <r>
      <rPr>
        <b/>
        <sz val="12"/>
        <color theme="1"/>
        <rFont val="Calibri"/>
        <family val="2"/>
        <scheme val="minor"/>
      </rPr>
      <t>precocer</t>
    </r>
  </si>
  <si>
    <t>Écaler</t>
  </si>
  <si>
    <t>shell (boiled eggs); husk</t>
  </si>
  <si>
    <t>pelar huevos; descascarillar</t>
  </si>
  <si>
    <t>Œufs durs, fruits secs.</t>
  </si>
  <si>
    <t>Shell hard-boiled eggs; shell nuts.</t>
  </si>
  <si>
    <t>Pelar huevos cocidos; descascarillar frutos secos.</t>
  </si>
  <si>
    <r>
      <t xml:space="preserve">faire refroidir → </t>
    </r>
    <r>
      <rPr>
        <b/>
        <sz val="12"/>
        <color theme="1"/>
        <rFont val="Calibri"/>
        <family val="2"/>
        <scheme val="minor"/>
      </rPr>
      <t>refroidir / abattre</t>
    </r>
    <r>
      <rPr>
        <sz val="12"/>
        <color theme="1"/>
        <rFont val="Calibri"/>
        <family val="2"/>
        <scheme val="minor"/>
      </rPr>
      <t xml:space="preserve"> → cool / blast-chill → </t>
    </r>
    <r>
      <rPr>
        <b/>
        <sz val="12"/>
        <color theme="1"/>
        <rFont val="Calibri"/>
        <family val="2"/>
        <scheme val="minor"/>
      </rPr>
      <t>enfriar / abatir</t>
    </r>
  </si>
  <si>
    <t>Échauder</t>
  </si>
  <si>
    <t>scald; blanch briefly</t>
  </si>
  <si>
    <t>escaldar</t>
  </si>
  <si>
    <t>Eau très chaude avant peler/traiter.</t>
  </si>
  <si>
    <t>Scald in very hot water before peeling/processing.</t>
  </si>
  <si>
    <t>Escaldar en agua muy caliente antes de pelar/procesar.</t>
  </si>
  <si>
    <r>
      <t xml:space="preserve">faire réchauffer → </t>
    </r>
    <r>
      <rPr>
        <b/>
        <sz val="12"/>
        <color theme="1"/>
        <rFont val="Calibri"/>
        <family val="2"/>
        <scheme val="minor"/>
      </rPr>
      <t>réchauffer / régénérer</t>
    </r>
    <r>
      <rPr>
        <sz val="12"/>
        <color theme="1"/>
        <rFont val="Calibri"/>
        <family val="2"/>
        <scheme val="minor"/>
      </rPr>
      <t xml:space="preserve"> → reheat / retherm → </t>
    </r>
    <r>
      <rPr>
        <b/>
        <sz val="12"/>
        <color theme="1"/>
        <rFont val="Calibri"/>
        <family val="2"/>
        <scheme val="minor"/>
      </rPr>
      <t>recalentar / regenerar</t>
    </r>
  </si>
  <si>
    <t>Écorcher</t>
  </si>
  <si>
    <t>skin (animal/fish)</t>
  </si>
  <si>
    <r>
      <t xml:space="preserve">desollar; </t>
    </r>
    <r>
      <rPr>
        <b/>
        <sz val="11"/>
        <color theme="1"/>
        <rFont val="Calibri"/>
        <family val="2"/>
        <scheme val="minor"/>
      </rPr>
      <t>quitar la piel</t>
    </r>
  </si>
  <si>
    <t>Dépouiller peau (gibier/poisson).</t>
  </si>
  <si>
    <t>Skin (game/fish); remove hide/skin.</t>
  </si>
  <si>
    <t>Desollar/quitar la piel (caza/pescado).</t>
  </si>
  <si>
    <t>Écosser</t>
  </si>
  <si>
    <t>shell (peas/beans)</t>
  </si>
  <si>
    <r>
      <t xml:space="preserve">desgranar; </t>
    </r>
    <r>
      <rPr>
        <b/>
        <sz val="11"/>
        <color theme="1"/>
        <rFont val="Calibri"/>
        <family val="2"/>
        <scheme val="minor"/>
      </rPr>
      <t>desenvainar</t>
    </r>
  </si>
  <si>
    <t>Sortir des gousses.</t>
  </si>
  <si>
    <t>Shell from pods.</t>
  </si>
  <si>
    <t>Desgranar/sacar de las vainas.</t>
  </si>
  <si>
    <t>Pâtisserie &amp; chocolat</t>
  </si>
  <si>
    <t>Pastry &amp; chocolate</t>
  </si>
  <si>
    <t>Pastelería y chocolate</t>
  </si>
  <si>
    <t>Écumer</t>
  </si>
  <si>
    <t>skim (foam/scum)</t>
  </si>
  <si>
    <t>desespumar</t>
  </si>
  <si>
    <t>En ébullition/réduction.</t>
  </si>
  <si>
    <t>Skim while boiling/reducing.</t>
  </si>
  <si>
    <t>Desespumar durante ebullición/reducción.</t>
  </si>
  <si>
    <t>Effilandrer</t>
  </si>
  <si>
    <t>remove sinews / shred into fine strips</t>
  </si>
  <si>
    <t>quitar fibras; deshilachar fino</t>
  </si>
  <si>
    <t>Viandes/abats/volaille (syn. « défilander »).</t>
  </si>
  <si>
    <t>Remove fibers/sinews; cut into fine shreds (meats/offal/poultry).</t>
  </si>
  <si>
    <t>Quitar fibras/nervios; deshilachar fino (carnes/menudencias/aves).</t>
  </si>
  <si>
    <r>
      <t xml:space="preserve">faire un glaçage → </t>
    </r>
    <r>
      <rPr>
        <b/>
        <sz val="12"/>
        <color theme="1"/>
        <rFont val="Calibri"/>
        <family val="2"/>
        <scheme val="minor"/>
      </rPr>
      <t>glacer / préparer un glaçage</t>
    </r>
    <r>
      <rPr>
        <sz val="12"/>
        <color theme="1"/>
        <rFont val="Calibri"/>
        <family val="2"/>
        <scheme val="minor"/>
      </rPr>
      <t xml:space="preserve"> → glaze / make a glaze → </t>
    </r>
    <r>
      <rPr>
        <b/>
        <sz val="12"/>
        <color theme="1"/>
        <rFont val="Calibri"/>
        <family val="2"/>
        <scheme val="minor"/>
      </rPr>
      <t>glasear / preparar un glaseado</t>
    </r>
  </si>
  <si>
    <t>Effiler</t>
  </si>
  <si>
    <t>slice thin; flake; sliver</t>
  </si>
  <si>
    <t>laminar fino; filetear</t>
  </si>
  <si>
    <t>Amandes effilées, oignons en fines lamelles.</t>
  </si>
  <si>
    <t>Slice into slivers (almonds); slice very thin (onions).</t>
  </si>
  <si>
    <t>Laminar en láminas finas (almendras); cortar muy fino (cebollas).</t>
  </si>
  <si>
    <r>
      <t xml:space="preserve">faire un praliné → </t>
    </r>
    <r>
      <rPr>
        <b/>
        <sz val="12"/>
        <color theme="1"/>
        <rFont val="Calibri"/>
        <family val="2"/>
        <scheme val="minor"/>
      </rPr>
      <t>praliner / préparer du praliné</t>
    </r>
    <r>
      <rPr>
        <sz val="12"/>
        <color theme="1"/>
        <rFont val="Calibri"/>
        <family val="2"/>
        <scheme val="minor"/>
      </rPr>
      <t xml:space="preserve"> → make praliné → </t>
    </r>
    <r>
      <rPr>
        <b/>
        <sz val="12"/>
        <color theme="1"/>
        <rFont val="Calibri"/>
        <family val="2"/>
        <scheme val="minor"/>
      </rPr>
      <t>hacer praliné</t>
    </r>
  </si>
  <si>
    <t>Égermer (dégermage)</t>
  </si>
  <si>
    <t>de-germ (garlic); remove sprouts</t>
  </si>
  <si>
    <r>
      <t>desgerminar</t>
    </r>
    <r>
      <rPr>
        <sz val="11"/>
        <color theme="1"/>
        <rFont val="Calibri"/>
        <family val="2"/>
        <scheme val="minor"/>
      </rPr>
      <t>; quitar brotes</t>
    </r>
  </si>
  <si>
    <t>Ail (germen), pommes de terre germées.</t>
  </si>
  <si>
    <t>Remove the germ from garlic; sprouts from potatoes.</t>
  </si>
  <si>
    <t>Desgerminar el ajo; quitar brotes de patatas.</t>
  </si>
  <si>
    <r>
      <t xml:space="preserve">faire une ganache → </t>
    </r>
    <r>
      <rPr>
        <b/>
        <sz val="12"/>
        <color theme="1"/>
        <rFont val="Calibri"/>
        <family val="2"/>
        <scheme val="minor"/>
      </rPr>
      <t>préparer une ganache</t>
    </r>
    <r>
      <rPr>
        <sz val="12"/>
        <color theme="1"/>
        <rFont val="Calibri"/>
        <family val="2"/>
        <scheme val="minor"/>
      </rPr>
      <t xml:space="preserve"> → make ganache → </t>
    </r>
    <r>
      <rPr>
        <b/>
        <sz val="12"/>
        <color theme="1"/>
        <rFont val="Calibri"/>
        <family val="2"/>
        <scheme val="minor"/>
      </rPr>
      <t>preparar una ganache</t>
    </r>
  </si>
  <si>
    <t>Égouttage</t>
  </si>
  <si>
    <t>draining (step)</t>
  </si>
  <si>
    <t>escurrido</t>
  </si>
  <si>
    <t>Nom d’étape (fromages, fritures, légumes).</t>
  </si>
  <si>
    <t>Draining step (cheese, fried items, vegetables).</t>
  </si>
  <si>
    <t>Etapa de escurrido (quesos, fritos, verduras).</t>
  </si>
  <si>
    <r>
      <t xml:space="preserve">faire une crème montée → </t>
    </r>
    <r>
      <rPr>
        <b/>
        <sz val="12"/>
        <color theme="1"/>
        <rFont val="Calibri"/>
        <family val="2"/>
        <scheme val="minor"/>
      </rPr>
      <t>monter la crème</t>
    </r>
    <r>
      <rPr>
        <sz val="12"/>
        <color theme="1"/>
        <rFont val="Calibri"/>
        <family val="2"/>
        <scheme val="minor"/>
      </rPr>
      <t xml:space="preserve"> → whip the cream → </t>
    </r>
    <r>
      <rPr>
        <b/>
        <sz val="12"/>
        <color theme="1"/>
        <rFont val="Calibri"/>
        <family val="2"/>
        <scheme val="minor"/>
      </rPr>
      <t>montar la nata</t>
    </r>
  </si>
  <si>
    <t>Égoutter</t>
  </si>
  <si>
    <t>Drain</t>
  </si>
  <si>
    <t>Escurrir</t>
  </si>
  <si>
    <t>Laisser s’écouler sans presser pour garder texture.</t>
  </si>
  <si>
    <t>Drain without pressing to keep texture.</t>
  </si>
  <si>
    <t>Escurrir sin presionar para conservar textura.</t>
  </si>
  <si>
    <r>
      <t xml:space="preserve">faire prendre au froid → </t>
    </r>
    <r>
      <rPr>
        <b/>
        <sz val="12"/>
        <color theme="1"/>
        <rFont val="Calibri"/>
        <family val="2"/>
        <scheme val="minor"/>
      </rPr>
      <t>faire gélifier / laisser prendre</t>
    </r>
    <r>
      <rPr>
        <sz val="12"/>
        <color theme="1"/>
        <rFont val="Calibri"/>
        <family val="2"/>
        <scheme val="minor"/>
      </rPr>
      <t xml:space="preserve"> → set / gel → </t>
    </r>
    <r>
      <rPr>
        <b/>
        <sz val="12"/>
        <color theme="1"/>
        <rFont val="Calibri"/>
        <family val="2"/>
        <scheme val="minor"/>
      </rPr>
      <t>cuajar / gelificar</t>
    </r>
  </si>
  <si>
    <t>Égrapper</t>
  </si>
  <si>
    <t>destem (grapes)</t>
  </si>
  <si>
    <t>despalillar</t>
  </si>
  <si>
    <t>Œnologie/raisins de table.</t>
  </si>
  <si>
    <t>Destemming in oenology/table grapes.</t>
  </si>
  <si>
    <t>Despalillado en enología/uvas de mesa.</t>
  </si>
  <si>
    <r>
      <t xml:space="preserve">faire le tempérage → </t>
    </r>
    <r>
      <rPr>
        <b/>
        <sz val="12"/>
        <color theme="1"/>
        <rFont val="Calibri"/>
        <family val="2"/>
        <scheme val="minor"/>
      </rPr>
      <t>tempérer (le chocolat)</t>
    </r>
    <r>
      <rPr>
        <sz val="12"/>
        <color theme="1"/>
        <rFont val="Calibri"/>
        <family val="2"/>
        <scheme val="minor"/>
      </rPr>
      <t xml:space="preserve"> → temper chocolate → </t>
    </r>
    <r>
      <rPr>
        <b/>
        <sz val="12"/>
        <color theme="1"/>
        <rFont val="Calibri"/>
        <family val="2"/>
        <scheme val="minor"/>
      </rPr>
      <t>atemperar el chocolate</t>
    </r>
  </si>
  <si>
    <t>Égrener</t>
  </si>
  <si>
    <t>seed; shell kernels (corn)</t>
  </si>
  <si>
    <t>desgranear; desgranar</t>
  </si>
  <si>
    <t>Maïs, grenade, petits pois.</t>
  </si>
  <si>
    <t>Remove kernels/seeds (corn, pomegranate, peas).</t>
  </si>
  <si>
    <t>Desgranar/retirar granos/semillas (maíz, granada, guisantes).</t>
  </si>
  <si>
    <t>Émincer</t>
  </si>
  <si>
    <t>slice thin</t>
  </si>
  <si>
    <r>
      <t>laminar fino</t>
    </r>
    <r>
      <rPr>
        <sz val="11"/>
        <color theme="1"/>
        <rFont val="Calibri"/>
        <family val="2"/>
        <scheme val="minor"/>
      </rPr>
      <t>; cortar en plumas</t>
    </r>
  </si>
  <si>
    <t>Échalote/oignon/viande.</t>
  </si>
  <si>
    <t>Slice very thin (shallot/onion/meat).</t>
  </si>
  <si>
    <t>Cortar muy fino (chalota/cebolla/carne).</t>
  </si>
  <si>
    <t>Assaisonnement &amp; finition</t>
  </si>
  <si>
    <t>Seasoning &amp; finishing</t>
  </si>
  <si>
    <t>Sazonado y terminación</t>
  </si>
  <si>
    <t>Émonder</t>
  </si>
  <si>
    <t>blanch and peel; skin</t>
  </si>
  <si>
    <r>
      <t>escaldar y pelar</t>
    </r>
    <r>
      <rPr>
        <sz val="11"/>
        <color theme="1"/>
        <rFont val="Calibri"/>
        <family val="2"/>
        <scheme val="minor"/>
      </rPr>
      <t>; mondar</t>
    </r>
  </si>
  <si>
    <t>Tomates, amandes.</t>
  </si>
  <si>
    <t>Blanch then peel (tomatoes/almonds).</t>
  </si>
  <si>
    <t>Escaldar y luego pelar (tomates/almendras).</t>
  </si>
  <si>
    <t>emplir</t>
  </si>
  <si>
    <t>fill</t>
  </si>
  <si>
    <t>llenar</t>
  </si>
  <si>
    <t>Remplir contenants (barquettes, bacs, moules).</t>
  </si>
  <si>
    <t>Fill containers (trays, bins, molds).</t>
  </si>
  <si>
    <t>Llenar recipientes (barquetas, cubetas, moldes).</t>
  </si>
  <si>
    <r>
      <t xml:space="preserve">faire l’assaisonnement → </t>
    </r>
    <r>
      <rPr>
        <b/>
        <sz val="12"/>
        <color theme="1"/>
        <rFont val="Calibri"/>
        <family val="2"/>
        <scheme val="minor"/>
      </rPr>
      <t>assaisonner / rectifier</t>
    </r>
    <r>
      <rPr>
        <sz val="12"/>
        <color theme="1"/>
        <rFont val="Calibri"/>
        <family val="2"/>
        <scheme val="minor"/>
      </rPr>
      <t xml:space="preserve"> → season / adjust → </t>
    </r>
    <r>
      <rPr>
        <b/>
        <sz val="12"/>
        <color theme="1"/>
        <rFont val="Calibri"/>
        <family val="2"/>
        <scheme val="minor"/>
      </rPr>
      <t>sazonar / rectificar</t>
    </r>
  </si>
  <si>
    <t>Émulsionner</t>
  </si>
  <si>
    <t>emulsify</t>
  </si>
  <si>
    <t>emulsionar</t>
  </si>
  <si>
    <t>Stabiliser eau+gras (vinaigrette, mayo).</t>
  </si>
  <si>
    <t>Emulsify water + fat (vinaigrette, mayonnaise).</t>
  </si>
  <si>
    <t>Emulsionar agua + grasa (vinagreta, mayonesa).</t>
  </si>
  <si>
    <r>
      <t xml:space="preserve">faire un nappage → </t>
    </r>
    <r>
      <rPr>
        <b/>
        <sz val="12"/>
        <color theme="1"/>
        <rFont val="Calibri"/>
        <family val="2"/>
        <scheme val="minor"/>
      </rPr>
      <t>napper</t>
    </r>
    <r>
      <rPr>
        <sz val="12"/>
        <color theme="1"/>
        <rFont val="Calibri"/>
        <family val="2"/>
        <scheme val="minor"/>
      </rPr>
      <t xml:space="preserve"> → coat / nap → </t>
    </r>
    <r>
      <rPr>
        <b/>
        <sz val="12"/>
        <color theme="1"/>
        <rFont val="Calibri"/>
        <family val="2"/>
        <scheme val="minor"/>
      </rPr>
      <t>napar / cubrir</t>
    </r>
  </si>
  <si>
    <t>Enfourner</t>
  </si>
  <si>
    <t>Bake (put in oven)</t>
  </si>
  <si>
    <t>Hornear</t>
  </si>
  <si>
    <t>Four préchauffé; charger vite pour stabilité T°.</t>
  </si>
  <si>
    <t>Preheated oven; load quickly to keep temp.</t>
  </si>
  <si>
    <t>Horno precalentado; cargar rápido para mantener T°.</t>
  </si>
  <si>
    <r>
      <t xml:space="preserve">faire briller → </t>
    </r>
    <r>
      <rPr>
        <b/>
        <sz val="12"/>
        <color theme="1"/>
        <rFont val="Calibri"/>
        <family val="2"/>
        <scheme val="minor"/>
      </rPr>
      <t>lustrer / abrillanter</t>
    </r>
    <r>
      <rPr>
        <sz val="12"/>
        <color theme="1"/>
        <rFont val="Calibri"/>
        <family val="2"/>
        <scheme val="minor"/>
      </rPr>
      <t xml:space="preserve"> → glaze for shine → </t>
    </r>
    <r>
      <rPr>
        <b/>
        <sz val="12"/>
        <color theme="1"/>
        <rFont val="Calibri"/>
        <family val="2"/>
        <scheme val="minor"/>
      </rPr>
      <t>abrillantar</t>
    </r>
  </si>
  <si>
    <t>Enrober</t>
  </si>
  <si>
    <t>coat; enrobe</t>
  </si>
  <si>
    <r>
      <t>bañar</t>
    </r>
    <r>
      <rPr>
        <sz val="11"/>
        <color theme="1"/>
        <rFont val="Calibri"/>
        <family val="2"/>
        <scheme val="minor"/>
      </rPr>
      <t>; recubrir</t>
    </r>
  </si>
  <si>
    <t>Chocolat, panure, nappage.</t>
  </si>
  <si>
    <t>Coat in chocolate/breading/glaze.</t>
  </si>
  <si>
    <t>Recubrir en chocolate/empanado/nappage.</t>
  </si>
  <si>
    <r>
      <t xml:space="preserve">faire un décor → </t>
    </r>
    <r>
      <rPr>
        <b/>
        <sz val="12"/>
        <color theme="1"/>
        <rFont val="Calibri"/>
        <family val="2"/>
        <scheme val="minor"/>
      </rPr>
      <t>décorer / chiqueter / rayer / quadriller</t>
    </r>
    <r>
      <rPr>
        <sz val="12"/>
        <color theme="1"/>
        <rFont val="Calibri"/>
        <family val="2"/>
        <scheme val="minor"/>
      </rPr>
      <t xml:space="preserve"> → decorate / crimp / score → </t>
    </r>
    <r>
      <rPr>
        <b/>
        <sz val="12"/>
        <color theme="1"/>
        <rFont val="Calibri"/>
        <family val="2"/>
        <scheme val="minor"/>
      </rPr>
      <t>decorar / festonear / rayar</t>
    </r>
  </si>
  <si>
    <t>Épluchage</t>
  </si>
  <si>
    <t>peeling (process)</t>
  </si>
  <si>
    <t>pelado</t>
  </si>
  <si>
    <t>Nom d’atelier/opération.</t>
  </si>
  <si>
    <t>Name of workshop/operation (stage).</t>
  </si>
  <si>
    <t>Nombre de taller/operación (etapa).</t>
  </si>
  <si>
    <t>Éplucher</t>
  </si>
  <si>
    <t>peel; trim</t>
  </si>
  <si>
    <t>pelar; mondar</t>
  </si>
  <si>
    <t>Légumes/fruits ; « parer » pour viandes/poissons.</t>
  </si>
  <si>
    <t>Peel/trim vegetables or fruit; use “trim/pare” for meats/fish.</t>
  </si>
  <si>
    <r>
      <t xml:space="preserve">Pelar/limpiar verduras o fruta; para carnes/pescados, </t>
    </r>
    <r>
      <rPr>
        <b/>
        <sz val="11"/>
        <color theme="1"/>
        <rFont val="Calibri"/>
        <family val="2"/>
        <scheme val="minor"/>
      </rPr>
      <t>parear/recortar</t>
    </r>
    <r>
      <rPr>
        <sz val="11"/>
        <color theme="1"/>
        <rFont val="Calibri"/>
        <family val="2"/>
        <scheme val="minor"/>
      </rPr>
      <t>.</t>
    </r>
  </si>
  <si>
    <t>Hygiène, HACCP &amp; qualité</t>
  </si>
  <si>
    <t>Hygiene, HACCP &amp; quality</t>
  </si>
  <si>
    <t>Higiene, APPCC (HACCP) y calidad</t>
  </si>
  <si>
    <t>Équeuter</t>
  </si>
  <si>
    <t>destem; hull (strawberries)</t>
  </si>
  <si>
    <r>
      <t>desrabiar</t>
    </r>
    <r>
      <rPr>
        <sz val="11"/>
        <color theme="1"/>
        <rFont val="Calibri"/>
        <family val="2"/>
        <scheme val="minor"/>
      </rPr>
      <t>/</t>
    </r>
    <r>
      <rPr>
        <b/>
        <sz val="11"/>
        <color theme="1"/>
        <rFont val="Calibri"/>
        <family val="2"/>
        <scheme val="minor"/>
      </rPr>
      <t>quitar el rabo</t>
    </r>
    <r>
      <rPr>
        <sz val="11"/>
        <color theme="1"/>
        <rFont val="Calibri"/>
        <family val="2"/>
        <scheme val="minor"/>
      </rPr>
      <t xml:space="preserve">; </t>
    </r>
    <r>
      <rPr>
        <b/>
        <sz val="11"/>
        <color theme="1"/>
        <rFont val="Calibri"/>
        <family val="2"/>
        <scheme val="minor"/>
      </rPr>
      <t>deshojar</t>
    </r>
    <r>
      <rPr>
        <sz val="11"/>
        <color theme="1"/>
        <rFont val="Calibri"/>
        <family val="2"/>
        <scheme val="minor"/>
      </rPr>
      <t xml:space="preserve"> (fresa)</t>
    </r>
  </si>
  <si>
    <t>Haricots/fraises.</t>
  </si>
  <si>
    <t>Destem green beans; hull/de-stem strawberries.</t>
  </si>
  <si>
    <r>
      <t xml:space="preserve">Quitar el rabo a las judías; </t>
    </r>
    <r>
      <rPr>
        <b/>
        <sz val="11"/>
        <color theme="1"/>
        <rFont val="Calibri"/>
        <family val="2"/>
        <scheme val="minor"/>
      </rPr>
      <t>deshojar/ quitar el pedúnculo</t>
    </r>
    <r>
      <rPr>
        <sz val="11"/>
        <color theme="1"/>
        <rFont val="Calibri"/>
        <family val="2"/>
        <scheme val="minor"/>
      </rPr>
      <t xml:space="preserve"> a las fresas.</t>
    </r>
  </si>
  <si>
    <t>Escaloper</t>
  </si>
  <si>
    <t>cut into thin scallops; slice on the bias</t>
  </si>
  <si>
    <t>filetear fino; cortar en escalopes</t>
  </si>
  <si>
    <t>Volaille/veau/poisson en « escalopes ».</t>
  </si>
  <si>
    <t>Cut poultry/veal/fish into thin scallops/escalopes (on the bias).</t>
  </si>
  <si>
    <t>Cortar ave/ternera/pescado en escalopes finos (al sesgo).</t>
  </si>
  <si>
    <t>faire le ménage → nettoyer → clean → limpiar — ES(ES/MX/AR): limpiar</t>
  </si>
  <si>
    <t>Étaler</t>
  </si>
  <si>
    <t>spread; roll out (dough)</t>
  </si>
  <si>
    <r>
      <t>extender</t>
    </r>
    <r>
      <rPr>
        <sz val="11"/>
        <color theme="1"/>
        <rFont val="Calibri"/>
        <family val="2"/>
        <scheme val="minor"/>
      </rPr>
      <t>; estirar (masa)</t>
    </r>
  </si>
  <si>
    <t>Pâtes, crèmes, appareils.</t>
  </si>
  <si>
    <t>Spread/roll out doughs; spread creams/batters.</t>
  </si>
  <si>
    <t>Estirar/extend­er masas; extender cremas/aparatos.</t>
  </si>
  <si>
    <t>faire la désinfection → désinfecter / assainir → disinfect / sanitize → desinfectar / sanear — ES(ES): desinfectar / sanear · ES(MX): desinfectar / sanitizar · ES(AR): desinfectar / sanitizar</t>
  </si>
  <si>
    <t>étiquetage collec.</t>
  </si>
  <si>
    <t>collective/batch labeling</t>
  </si>
  <si>
    <t>etiquetado colectivo</t>
  </si>
  <si>
    <t>Pour plateaux/batchs.</t>
  </si>
  <si>
    <t>For trays/batches (collective labeling).</t>
  </si>
  <si>
    <t>Para bandejas/lotes (etiquetado colectivo).</t>
  </si>
  <si>
    <t>faire un contrôle → contrôler / vérifier → check / inspect → controlar / verificar — ES(ES): controlar / comprobar · ES(MX): controlar / verificar · ES(AR): controlar / verificar (chequear)</t>
  </si>
  <si>
    <t>étiquetage ind.</t>
  </si>
  <si>
    <t>individual labeling</t>
  </si>
  <si>
    <t>etiquetado individual</t>
  </si>
  <si>
    <t>Portion unitaire.</t>
  </si>
  <si>
    <t>Individual/unit portion labeling.</t>
  </si>
  <si>
    <t>Etiquetado unitario/por ración.</t>
  </si>
  <si>
    <t>faire une prise de température → sonder / relever la température → probe / take temperature → sondear / medir la temperatura — ES(ES): sondear / medir la temperatura · ES(MX): medir la temperatura (con sonda) · ES(AR): medir la temperatura (con sonda)</t>
  </si>
  <si>
    <t>Étiqueter</t>
  </si>
  <si>
    <t>label</t>
  </si>
  <si>
    <t>etiquetar</t>
  </si>
  <si>
    <t>Apposer étiquette (DLC/lot/traçabilité).</t>
  </si>
  <si>
    <t>Apply label (use-by/lot/traceability).</t>
  </si>
  <si>
    <t>Colocar etiqueta (caducidad/lote/trazabilidad).</t>
  </si>
  <si>
    <t>faire l’enregistrement → enregistrer / consigner → record / log → registrar / consignar — ES(ES): registrar / anotar · ES(MX): registrar / asentar (en bitácora) · ES(AR): registrar / asentar</t>
  </si>
  <si>
    <t>Étoffer</t>
  </si>
  <si>
    <t>thicken/enrich; bulk up</t>
  </si>
  <si>
    <t>espesar/robustecer</t>
  </si>
  <si>
    <t>Garnitures, farces, fiches techniques.</t>
  </si>
  <si>
    <t>Enrich/thicken a prep; also flesh out garnishes, fillings, spec sheets.</t>
  </si>
  <si>
    <r>
      <t xml:space="preserve">Espesar/enriquecer una preparación; también </t>
    </r>
    <r>
      <rPr>
        <b/>
        <sz val="11"/>
        <color theme="1"/>
        <rFont val="Calibri"/>
        <family val="2"/>
        <scheme val="minor"/>
      </rPr>
      <t>desarrollar</t>
    </r>
    <r>
      <rPr>
        <sz val="11"/>
        <color theme="1"/>
        <rFont val="Calibri"/>
        <family val="2"/>
        <scheme val="minor"/>
      </rPr>
      <t xml:space="preserve"> guarniciones, farsas y fichas técnicas.</t>
    </r>
  </si>
  <si>
    <t>faire un audit → auditer → audit → auditar — ES(ES/MX/AR): auditar</t>
  </si>
  <si>
    <t>Étouffer (cuire à l’étouffée)</t>
  </si>
  <si>
    <t>smother-cook; cook covered</t>
  </si>
  <si>
    <t>cocer al estofado tapado</t>
  </si>
  <si>
    <t>Peu de liquide, couvercle.</t>
  </si>
  <si>
    <t>Cook covered with little liquid (smother-cook).</t>
  </si>
  <si>
    <t>Cocer tapado con poco líquido.</t>
  </si>
  <si>
    <t>Étuver</t>
  </si>
  <si>
    <t>sweat/steam gently; proof (dough)</t>
  </si>
  <si>
    <r>
      <t>rehogar suave/estufar</t>
    </r>
    <r>
      <rPr>
        <sz val="11"/>
        <color theme="1"/>
        <rFont val="Calibri"/>
        <family val="2"/>
        <scheme val="minor"/>
      </rPr>
      <t xml:space="preserve">; </t>
    </r>
    <r>
      <rPr>
        <b/>
        <sz val="11"/>
        <color theme="1"/>
        <rFont val="Calibri"/>
        <family val="2"/>
        <scheme val="minor"/>
      </rPr>
      <t>fermentar</t>
    </r>
    <r>
      <rPr>
        <sz val="11"/>
        <color theme="1"/>
        <rFont val="Calibri"/>
        <family val="2"/>
        <scheme val="minor"/>
      </rPr>
      <t xml:space="preserve"> (masa)</t>
    </r>
  </si>
  <si>
    <t>Cuisson douce, couvercle; sans coloration.</t>
  </si>
  <si>
    <t>Gentle, covered; no browning.</t>
  </si>
  <si>
    <t>Cocción suave, tapado; sin dorar.</t>
  </si>
  <si>
    <t>Logistique, conditionnement, étiquetage</t>
  </si>
  <si>
    <t>Logistics, packaging, labeling</t>
  </si>
  <si>
    <t>Logística, envasado, etiquetado</t>
  </si>
  <si>
    <t>Évider</t>
  </si>
  <si>
    <t>hollow out; core</t>
  </si>
  <si>
    <t>vaciar; descorazonar</t>
  </si>
  <si>
    <t>Courgettes, pommes, pains.</t>
  </si>
  <si>
    <t>Hollow out zucchinis, apples, breads.</t>
  </si>
  <si>
    <t>Ahuecar calabacines, manzanas, panes.</t>
  </si>
  <si>
    <t>Exprimer</t>
  </si>
  <si>
    <t>express; press out (juice)</t>
  </si>
  <si>
    <t>exprimir</t>
  </si>
  <si>
    <t>Exprimer un citron, le beurre noisette, etc.</t>
  </si>
  <si>
    <t>Squeeze/press a lemon; press out clarified brown butter, etc.</t>
  </si>
  <si>
    <t>Exprimir un limón; extraer mantequilla avellana clarificada, etc.</t>
  </si>
  <si>
    <r>
      <t xml:space="preserve">faire l’étiquetage → étiqueter → label → etiquetar — </t>
    </r>
    <r>
      <rPr>
        <b/>
        <sz val="12"/>
        <color theme="1"/>
        <rFont val="Calibri"/>
        <family val="2"/>
        <scheme val="minor"/>
      </rPr>
      <t>ES(ES):</t>
    </r>
    <r>
      <rPr>
        <sz val="12"/>
        <color theme="1"/>
        <rFont val="Calibri"/>
        <family val="2"/>
        <scheme val="minor"/>
      </rPr>
      <t xml:space="preserve"> etiquetar / </t>
    </r>
    <r>
      <rPr>
        <b/>
        <sz val="12"/>
        <color theme="1"/>
        <rFont val="Calibri"/>
        <family val="2"/>
        <scheme val="minor"/>
      </rPr>
      <t>rotular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etiquetar · </t>
    </r>
    <r>
      <rPr>
        <b/>
        <sz val="12"/>
        <color theme="1"/>
        <rFont val="Calibri"/>
        <family val="2"/>
        <scheme val="minor"/>
      </rPr>
      <t>ES(AR):</t>
    </r>
    <r>
      <rPr>
        <sz val="12"/>
        <color theme="1"/>
        <rFont val="Calibri"/>
        <family val="2"/>
        <scheme val="minor"/>
      </rPr>
      <t xml:space="preserve"> etiquetar</t>
    </r>
  </si>
  <si>
    <t>extraire</t>
  </si>
  <si>
    <t>extract; pull out</t>
  </si>
  <si>
    <r>
      <t>extraer</t>
    </r>
    <r>
      <rPr>
        <sz val="11"/>
        <color theme="1"/>
        <rFont val="Calibri"/>
        <family val="2"/>
        <scheme val="minor"/>
      </rPr>
      <t>; sacar</t>
    </r>
  </si>
  <si>
    <t>Extraire données/jus/échantillon d’un lot.</t>
  </si>
  <si>
    <t>Extract data/juice/a sample from a batch.</t>
  </si>
  <si>
    <t>Extraer datos/jugo/una muestra de un lote.</t>
  </si>
  <si>
    <r>
      <t xml:space="preserve">faire l’operculage → operculer / sceller → seal / lid → termosellar / sellar — </t>
    </r>
    <r>
      <rPr>
        <b/>
        <sz val="12"/>
        <color theme="1"/>
        <rFont val="Calibri"/>
        <family val="2"/>
        <scheme val="minor"/>
      </rPr>
      <t>ES(ES):</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opérculo</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tapa</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opérculo</t>
    </r>
  </si>
  <si>
    <r>
      <t xml:space="preserve">faire le filmage → filmer → wrap → envolver con film — </t>
    </r>
    <r>
      <rPr>
        <b/>
        <sz val="12"/>
        <color theme="1"/>
        <rFont val="Calibri"/>
        <family val="2"/>
        <scheme val="minor"/>
      </rPr>
      <t>ES(ES):</t>
    </r>
    <r>
      <rPr>
        <sz val="12"/>
        <color theme="1"/>
        <rFont val="Calibri"/>
        <family val="2"/>
        <scheme val="minor"/>
      </rPr>
      <t xml:space="preserve"> envolver con film (</t>
    </r>
    <r>
      <rPr>
        <b/>
        <sz val="12"/>
        <color theme="1"/>
        <rFont val="Calibri"/>
        <family val="2"/>
        <scheme val="minor"/>
      </rPr>
      <t>film transparente</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envolver con </t>
    </r>
    <r>
      <rPr>
        <b/>
        <sz val="12"/>
        <color theme="1"/>
        <rFont val="Calibri"/>
        <family val="2"/>
        <scheme val="minor"/>
      </rPr>
      <t>plástico adherente</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envolver con </t>
    </r>
    <r>
      <rPr>
        <b/>
        <sz val="12"/>
        <color theme="1"/>
        <rFont val="Calibri"/>
        <family val="2"/>
        <scheme val="minor"/>
      </rPr>
      <t>film</t>
    </r>
  </si>
  <si>
    <r>
      <t xml:space="preserve">faire le conditionnement → conditionner / emballer → package → envasar / empaquetar — </t>
    </r>
    <r>
      <rPr>
        <b/>
        <sz val="12"/>
        <color theme="1"/>
        <rFont val="Calibri"/>
        <family val="2"/>
        <scheme val="minor"/>
      </rPr>
      <t>ES(ES):</t>
    </r>
    <r>
      <rPr>
        <sz val="12"/>
        <color theme="1"/>
        <rFont val="Calibri"/>
        <family val="2"/>
        <scheme val="minor"/>
      </rPr>
      <t xml:space="preserve"> </t>
    </r>
    <r>
      <rPr>
        <b/>
        <sz val="12"/>
        <color theme="1"/>
        <rFont val="Calibri"/>
        <family val="2"/>
        <scheme val="minor"/>
      </rPr>
      <t>envasar / acondicionar / empaquetar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envasar / empacar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envasar / embalar</t>
    </r>
  </si>
  <si>
    <t>Façonner</t>
  </si>
  <si>
    <t>shape; form</t>
  </si>
  <si>
    <r>
      <t>formar</t>
    </r>
    <r>
      <rPr>
        <sz val="11"/>
        <color theme="1"/>
        <rFont val="Calibri"/>
        <family val="2"/>
        <scheme val="minor"/>
      </rPr>
      <t>; dar forma</t>
    </r>
  </si>
  <si>
    <t>Pains, pâtons, quenelles, pièces de viande.</t>
  </si>
  <si>
    <t>Breads, dough pieces, quenelles, cuts of meat.</t>
  </si>
  <si>
    <r>
      <t xml:space="preserve">Panes, porciones de masa, </t>
    </r>
    <r>
      <rPr>
        <i/>
        <sz val="11"/>
        <color theme="1"/>
        <rFont val="Calibri"/>
        <family val="2"/>
        <scheme val="minor"/>
      </rPr>
      <t>quenelles</t>
    </r>
    <r>
      <rPr>
        <sz val="11"/>
        <color theme="1"/>
        <rFont val="Calibri"/>
        <family val="2"/>
        <scheme val="minor"/>
      </rPr>
      <t>, piezas de carne.</t>
    </r>
  </si>
  <si>
    <r>
      <t xml:space="preserve">faire le chargement → charger → load → cargar — </t>
    </r>
    <r>
      <rPr>
        <b/>
        <sz val="12"/>
        <color theme="1"/>
        <rFont val="Calibri"/>
        <family val="2"/>
        <scheme val="minor"/>
      </rPr>
      <t>ES(ES/MX/AR):</t>
    </r>
    <r>
      <rPr>
        <sz val="12"/>
        <color theme="1"/>
        <rFont val="Calibri"/>
        <family val="2"/>
        <scheme val="minor"/>
      </rPr>
      <t xml:space="preserve"> </t>
    </r>
    <r>
      <rPr>
        <b/>
        <sz val="12"/>
        <color theme="1"/>
        <rFont val="Calibri"/>
        <family val="2"/>
        <scheme val="minor"/>
      </rPr>
      <t>cargar</t>
    </r>
  </si>
  <si>
    <t>faire + infinitif (causatif)</t>
  </si>
  <si>
    <t>have/get [sth] done; make [sb] do</t>
  </si>
  <si>
    <r>
      <t>hacer que</t>
    </r>
    <r>
      <rPr>
        <sz val="11"/>
        <color theme="1"/>
        <rFont val="Calibri"/>
        <family val="2"/>
        <scheme val="minor"/>
      </rPr>
      <t xml:space="preserve"> + subj.; </t>
    </r>
    <r>
      <rPr>
        <b/>
        <sz val="11"/>
        <color theme="1"/>
        <rFont val="Calibri"/>
        <family val="2"/>
        <scheme val="minor"/>
      </rPr>
      <t>mandar</t>
    </r>
    <r>
      <rPr>
        <sz val="11"/>
        <color theme="1"/>
        <rFont val="Calibri"/>
        <family val="2"/>
        <scheme val="minor"/>
      </rPr>
      <t xml:space="preserve"> + inf.</t>
    </r>
  </si>
  <si>
    <t>« Faire vérifier la T° » → have the temperature checked / hacer que se verifique la temperatura.</t>
  </si>
  <si>
    <r>
      <t xml:space="preserve">“Faire vérifier la T°” → </t>
    </r>
    <r>
      <rPr>
        <b/>
        <sz val="11"/>
        <color theme="1"/>
        <rFont val="Calibri"/>
        <family val="2"/>
        <scheme val="minor"/>
      </rPr>
      <t>have the temperature checked</t>
    </r>
    <r>
      <rPr>
        <sz val="11"/>
        <color theme="1"/>
        <rFont val="Calibri"/>
        <family val="2"/>
        <scheme val="minor"/>
      </rPr>
      <t>.</t>
    </r>
  </si>
  <si>
    <r>
      <t xml:space="preserve">«Hacer verificar la T°» → </t>
    </r>
    <r>
      <rPr>
        <b/>
        <sz val="11"/>
        <color theme="1"/>
        <rFont val="Calibri"/>
        <family val="2"/>
        <scheme val="minor"/>
      </rPr>
      <t>hacer que se verifique la temperatura</t>
    </r>
    <r>
      <rPr>
        <sz val="11"/>
        <color theme="1"/>
        <rFont val="Calibri"/>
        <family val="2"/>
        <scheme val="minor"/>
      </rPr>
      <t>.</t>
    </r>
  </si>
  <si>
    <r>
      <t xml:space="preserve">faire le déchargement → décharger → unload → descargar — </t>
    </r>
    <r>
      <rPr>
        <b/>
        <sz val="12"/>
        <color theme="1"/>
        <rFont val="Calibri"/>
        <family val="2"/>
        <scheme val="minor"/>
      </rPr>
      <t>ES(ES/MX/AR):</t>
    </r>
    <r>
      <rPr>
        <sz val="12"/>
        <color theme="1"/>
        <rFont val="Calibri"/>
        <family val="2"/>
        <scheme val="minor"/>
      </rPr>
      <t xml:space="preserve"> </t>
    </r>
    <r>
      <rPr>
        <b/>
        <sz val="12"/>
        <color theme="1"/>
        <rFont val="Calibri"/>
        <family val="2"/>
        <scheme val="minor"/>
      </rPr>
      <t>descargar</t>
    </r>
  </si>
  <si>
    <t>faire + nom (ex. faire un rapport)</t>
  </si>
  <si>
    <t>make / write / prepare (a report)</t>
  </si>
  <si>
    <r>
      <t>hacer / redactar / preparar</t>
    </r>
    <r>
      <rPr>
        <sz val="11"/>
        <color theme="1"/>
        <rFont val="Calibri"/>
        <family val="2"/>
        <scheme val="minor"/>
      </rPr>
      <t xml:space="preserve"> (un informe)</t>
    </r>
  </si>
  <si>
    <t>Choisir le verbe le plus exact selon l’objet : make dough / write a report / prepare a tray.</t>
  </si>
  <si>
    <r>
      <t xml:space="preserve">Choose the most exact verb for the object: </t>
    </r>
    <r>
      <rPr>
        <b/>
        <sz val="11"/>
        <color theme="1"/>
        <rFont val="Calibri"/>
        <family val="2"/>
        <scheme val="minor"/>
      </rPr>
      <t>make dough / write a report / prepare a tray</t>
    </r>
    <r>
      <rPr>
        <sz val="11"/>
        <color theme="1"/>
        <rFont val="Calibri"/>
        <family val="2"/>
        <scheme val="minor"/>
      </rPr>
      <t>.</t>
    </r>
  </si>
  <si>
    <r>
      <t xml:space="preserve">Elegir el verbo más exacto según el objeto: </t>
    </r>
    <r>
      <rPr>
        <b/>
        <sz val="11"/>
        <color theme="1"/>
        <rFont val="Calibri"/>
        <family val="2"/>
        <scheme val="minor"/>
      </rPr>
      <t>hacer la masa / redactar un informe / preparar una bandeja</t>
    </r>
    <r>
      <rPr>
        <sz val="11"/>
        <color theme="1"/>
        <rFont val="Calibri"/>
        <family val="2"/>
        <scheme val="minor"/>
      </rPr>
      <t>.</t>
    </r>
  </si>
  <si>
    <t>Faire bouillir</t>
  </si>
  <si>
    <t>bring to a boil; boil</t>
  </si>
  <si>
    <r>
      <t>llevar a ebullición</t>
    </r>
    <r>
      <rPr>
        <sz val="11"/>
        <color theme="1"/>
        <rFont val="Calibri"/>
        <family val="2"/>
        <scheme val="minor"/>
      </rPr>
      <t>; hervir</t>
    </r>
  </si>
  <si>
    <t>Monter jusqu’à gros bouillons.</t>
  </si>
  <si>
    <t>Bring to a rolling boil.</t>
  </si>
  <si>
    <t>Llevar a ebullición con borbotones.</t>
  </si>
  <si>
    <t>Documentation, gestion &amp; outils</t>
  </si>
  <si>
    <t>Documentation, management &amp; tools</t>
  </si>
  <si>
    <t>Documentación, gestión y herramientas</t>
  </si>
  <si>
    <t>faire cuire / faire bouillir</t>
  </si>
  <si>
    <t>cook / bring to a boil</t>
  </si>
  <si>
    <t>cocer / llevar a ebullición</t>
  </si>
  <si>
    <t>Préférer directement cuire / bouillir dans les fiches.</t>
  </si>
  <si>
    <r>
      <t xml:space="preserve">Prefer </t>
    </r>
    <r>
      <rPr>
        <b/>
        <sz val="11"/>
        <color theme="1"/>
        <rFont val="Calibri"/>
        <family val="2"/>
        <scheme val="minor"/>
      </rPr>
      <t>cook / boil</t>
    </r>
    <r>
      <rPr>
        <sz val="11"/>
        <color theme="1"/>
        <rFont val="Calibri"/>
        <family val="2"/>
        <scheme val="minor"/>
      </rPr>
      <t xml:space="preserve"> directly in the sheets.</t>
    </r>
  </si>
  <si>
    <r>
      <t xml:space="preserve">Preferir </t>
    </r>
    <r>
      <rPr>
        <b/>
        <sz val="11"/>
        <color theme="1"/>
        <rFont val="Calibri"/>
        <family val="2"/>
        <scheme val="minor"/>
      </rPr>
      <t>cocer / hervir</t>
    </r>
    <r>
      <rPr>
        <sz val="11"/>
        <color theme="1"/>
        <rFont val="Calibri"/>
        <family val="2"/>
        <scheme val="minor"/>
      </rPr>
      <t xml:space="preserve"> directamente en las fichas.</t>
    </r>
  </si>
  <si>
    <t>faire fondre</t>
  </si>
  <si>
    <t>melt</t>
  </si>
  <si>
    <t>fundir / derretir</t>
  </si>
  <si>
    <t>Idem : verbe précis recommandé.</t>
  </si>
  <si>
    <t>Same: a precise verb is recommended.</t>
  </si>
  <si>
    <t>Ídem: se recomienda un verbo preciso.</t>
  </si>
  <si>
    <r>
      <t xml:space="preserve">faire un rapport → rédiger un rapport → write a report → redactar un informe — </t>
    </r>
    <r>
      <rPr>
        <b/>
        <sz val="12"/>
        <color theme="1"/>
        <rFont val="Calibri"/>
        <family val="2"/>
        <scheme val="minor"/>
      </rPr>
      <t>ES(ES):</t>
    </r>
    <r>
      <rPr>
        <sz val="12"/>
        <color theme="1"/>
        <rFont val="Calibri"/>
        <family val="2"/>
        <scheme val="minor"/>
      </rPr>
      <t xml:space="preserve"> redactar/elaborar un informe · </t>
    </r>
    <r>
      <rPr>
        <b/>
        <sz val="12"/>
        <color theme="1"/>
        <rFont val="Calibri"/>
        <family val="2"/>
        <scheme val="minor"/>
      </rPr>
      <t>ES(MX):</t>
    </r>
    <r>
      <rPr>
        <sz val="12"/>
        <color theme="1"/>
        <rFont val="Calibri"/>
        <family val="2"/>
        <scheme val="minor"/>
      </rPr>
      <t xml:space="preserve"> elaborar/redactar un informe · </t>
    </r>
    <r>
      <rPr>
        <b/>
        <sz val="12"/>
        <color theme="1"/>
        <rFont val="Calibri"/>
        <family val="2"/>
        <scheme val="minor"/>
      </rPr>
      <t>ES(AR):</t>
    </r>
    <r>
      <rPr>
        <sz val="12"/>
        <color theme="1"/>
        <rFont val="Calibri"/>
        <family val="2"/>
        <scheme val="minor"/>
      </rPr>
      <t xml:space="preserve"> redactar/hacer un informe</t>
    </r>
  </si>
  <si>
    <t>faire monter (une sauce, une mayo)</t>
  </si>
  <si>
    <t>whip up / mount (with butter)</t>
  </si>
  <si>
    <t>montar / emulsionar</t>
  </si>
  <si>
    <t>Monter au beurre = mount with butter / emulsionar con mantequilla.</t>
  </si>
  <si>
    <r>
      <t>Monter au beurre</t>
    </r>
    <r>
      <rPr>
        <sz val="11"/>
        <color theme="1"/>
        <rFont val="Calibri"/>
        <family val="2"/>
        <scheme val="minor"/>
      </rPr>
      <t xml:space="preserve"> = </t>
    </r>
    <r>
      <rPr>
        <b/>
        <sz val="11"/>
        <color theme="1"/>
        <rFont val="Calibri"/>
        <family val="2"/>
        <scheme val="minor"/>
      </rPr>
      <t>mount with butter</t>
    </r>
    <r>
      <rPr>
        <sz val="11"/>
        <color theme="1"/>
        <rFont val="Calibri"/>
        <family val="2"/>
        <scheme val="minor"/>
      </rPr>
      <t>.</t>
    </r>
  </si>
  <si>
    <r>
      <t>Montar al mantequilla</t>
    </r>
    <r>
      <rPr>
        <sz val="11"/>
        <color theme="1"/>
        <rFont val="Calibri"/>
        <family val="2"/>
        <scheme val="minor"/>
      </rPr>
      <t>/</t>
    </r>
    <r>
      <rPr>
        <b/>
        <sz val="11"/>
        <color theme="1"/>
        <rFont val="Calibri"/>
        <family val="2"/>
        <scheme val="minor"/>
      </rPr>
      <t>emulsionar con mantequilla</t>
    </r>
    <r>
      <rPr>
        <sz val="11"/>
        <color theme="1"/>
        <rFont val="Calibri"/>
        <family val="2"/>
        <scheme val="minor"/>
      </rPr>
      <t>.</t>
    </r>
  </si>
  <si>
    <r>
      <t xml:space="preserve">faire une commande → commander → place an order → hacer un pedido — </t>
    </r>
    <r>
      <rPr>
        <b/>
        <sz val="12"/>
        <color theme="1"/>
        <rFont val="Calibri"/>
        <family val="2"/>
        <scheme val="minor"/>
      </rPr>
      <t>ES(ES):</t>
    </r>
    <r>
      <rPr>
        <sz val="12"/>
        <color theme="1"/>
        <rFont val="Calibri"/>
        <family val="2"/>
        <scheme val="minor"/>
      </rPr>
      <t xml:space="preserve"> hacer/realizar un pedido · </t>
    </r>
    <r>
      <rPr>
        <b/>
        <sz val="12"/>
        <color theme="1"/>
        <rFont val="Calibri"/>
        <family val="2"/>
        <scheme val="minor"/>
      </rPr>
      <t>ES(MX):</t>
    </r>
    <r>
      <rPr>
        <sz val="12"/>
        <color theme="1"/>
        <rFont val="Calibri"/>
        <family val="2"/>
        <scheme val="minor"/>
      </rPr>
      <t xml:space="preserve"> realizar/hacer un pedido · </t>
    </r>
    <r>
      <rPr>
        <b/>
        <sz val="12"/>
        <color theme="1"/>
        <rFont val="Calibri"/>
        <family val="2"/>
        <scheme val="minor"/>
      </rPr>
      <t>ES(AR):</t>
    </r>
    <r>
      <rPr>
        <sz val="12"/>
        <color theme="1"/>
        <rFont val="Calibri"/>
        <family val="2"/>
        <scheme val="minor"/>
      </rPr>
      <t xml:space="preserve"> hacer/realizar un pedido</t>
    </r>
  </si>
  <si>
    <t>faire refroidir / faire réchauffer</t>
  </si>
  <si>
    <t>cool / reheat</t>
  </si>
  <si>
    <t>enfriar / recalentar</t>
  </si>
  <si>
    <t>Utiliser refroidir / réchauffer directement si possible.</t>
  </si>
  <si>
    <r>
      <t xml:space="preserve">Use </t>
    </r>
    <r>
      <rPr>
        <b/>
        <sz val="11"/>
        <color theme="1"/>
        <rFont val="Calibri"/>
        <family val="2"/>
        <scheme val="minor"/>
      </rPr>
      <t>cool / reheat</t>
    </r>
    <r>
      <rPr>
        <sz val="11"/>
        <color theme="1"/>
        <rFont val="Calibri"/>
        <family val="2"/>
        <scheme val="minor"/>
      </rPr>
      <t xml:space="preserve"> directly when possible.</t>
    </r>
  </si>
  <si>
    <r>
      <t xml:space="preserve">Usar </t>
    </r>
    <r>
      <rPr>
        <b/>
        <sz val="11"/>
        <color theme="1"/>
        <rFont val="Calibri"/>
        <family val="2"/>
        <scheme val="minor"/>
      </rPr>
      <t>enfriar / recalentar</t>
    </r>
    <r>
      <rPr>
        <sz val="11"/>
        <color theme="1"/>
        <rFont val="Calibri"/>
        <family val="2"/>
        <scheme val="minor"/>
      </rPr>
      <t xml:space="preserve"> directamente si es posible.</t>
    </r>
  </si>
  <si>
    <r>
      <t xml:space="preserve">faire un planning → planifier / établir un planning → plan / schedule → planificar / elaborar un planning — </t>
    </r>
    <r>
      <rPr>
        <b/>
        <sz val="12"/>
        <color theme="1"/>
        <rFont val="Calibri"/>
        <family val="2"/>
        <scheme val="minor"/>
      </rPr>
      <t>ES(ES):</t>
    </r>
    <r>
      <rPr>
        <sz val="12"/>
        <color theme="1"/>
        <rFont val="Calibri"/>
        <family val="2"/>
        <scheme val="minor"/>
      </rPr>
      <t xml:space="preserve"> planificar / elaborar un plan (</t>
    </r>
    <r>
      <rPr>
        <b/>
        <sz val="12"/>
        <color theme="1"/>
        <rFont val="Calibri"/>
        <family val="2"/>
        <scheme val="minor"/>
      </rPr>
      <t>calendario</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programar / planear un </t>
    </r>
    <r>
      <rPr>
        <b/>
        <sz val="12"/>
        <color theme="1"/>
        <rFont val="Calibri"/>
        <family val="2"/>
        <scheme val="minor"/>
      </rPr>
      <t>calendario</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planificar / armar un </t>
    </r>
    <r>
      <rPr>
        <b/>
        <sz val="12"/>
        <color theme="1"/>
        <rFont val="Calibri"/>
        <family val="2"/>
        <scheme val="minor"/>
      </rPr>
      <t>cronograma</t>
    </r>
  </si>
  <si>
    <t>faire revenir / faire rissoler</t>
  </si>
  <si>
    <t>sauté / brown</t>
  </si>
  <si>
    <t>rehogar / dorar</t>
  </si>
  <si>
    <t>Employer le verbe technique plutôt que « faire ».</t>
  </si>
  <si>
    <r>
      <t xml:space="preserve">Use the </t>
    </r>
    <r>
      <rPr>
        <b/>
        <sz val="11"/>
        <color theme="1"/>
        <rFont val="Calibri"/>
        <family val="2"/>
        <scheme val="minor"/>
      </rPr>
      <t>technical verb</t>
    </r>
    <r>
      <rPr>
        <sz val="11"/>
        <color theme="1"/>
        <rFont val="Calibri"/>
        <family val="2"/>
        <scheme val="minor"/>
      </rPr>
      <t xml:space="preserve"> instead of “do/make.”</t>
    </r>
  </si>
  <si>
    <r>
      <t xml:space="preserve">Usar el </t>
    </r>
    <r>
      <rPr>
        <b/>
        <sz val="11"/>
        <color theme="1"/>
        <rFont val="Calibri"/>
        <family val="2"/>
        <scheme val="minor"/>
      </rPr>
      <t>verbo técnico</t>
    </r>
    <r>
      <rPr>
        <sz val="11"/>
        <color theme="1"/>
        <rFont val="Calibri"/>
        <family val="2"/>
        <scheme val="minor"/>
      </rPr>
      <t xml:space="preserve"> en lugar de «hacer».</t>
    </r>
  </si>
  <si>
    <r>
      <t xml:space="preserve">faire une analyse → analyser → analyze → analizar — </t>
    </r>
    <r>
      <rPr>
        <b/>
        <sz val="12"/>
        <color theme="1"/>
        <rFont val="Calibri"/>
        <family val="2"/>
        <scheme val="minor"/>
      </rPr>
      <t>ES(ES/MX/AR):</t>
    </r>
    <r>
      <rPr>
        <sz val="12"/>
        <color theme="1"/>
        <rFont val="Calibri"/>
        <family val="2"/>
        <scheme val="minor"/>
      </rPr>
      <t xml:space="preserve"> analizar</t>
    </r>
  </si>
  <si>
    <t>Farcir</t>
  </si>
  <si>
    <t>stuff; fill</t>
  </si>
  <si>
    <t>rellenar</t>
  </si>
  <si>
    <t>Volaille, légumes, charcuterie.</t>
  </si>
  <si>
    <t>Poultry, vegetables, charcuterie.</t>
  </si>
  <si>
    <t>Aves, verduras, charcutería.</t>
  </si>
  <si>
    <r>
      <t xml:space="preserve">faire une archive → archiver → archive → archivar — </t>
    </r>
    <r>
      <rPr>
        <b/>
        <sz val="12"/>
        <color theme="1"/>
        <rFont val="Calibri"/>
        <family val="2"/>
        <scheme val="minor"/>
      </rPr>
      <t>ES(ES/MX/AR):</t>
    </r>
    <r>
      <rPr>
        <sz val="12"/>
        <color theme="1"/>
        <rFont val="Calibri"/>
        <family val="2"/>
        <scheme val="minor"/>
      </rPr>
      <t xml:space="preserve"> archivar</t>
    </r>
  </si>
  <si>
    <t>Farder</t>
  </si>
  <si>
    <t>mask/coat (thin layer for presentation)</t>
  </si>
  <si>
    <r>
      <t>enmascarar</t>
    </r>
    <r>
      <rPr>
        <sz val="11"/>
        <color theme="1"/>
        <rFont val="Calibri"/>
        <family val="2"/>
        <scheme val="minor"/>
      </rPr>
      <t>; cubrir finamente</t>
    </r>
  </si>
  <si>
    <t>Charcuterie/pâtisserie : couche fine de gelée, farce, crème.</t>
  </si>
  <si>
    <t>Thin layer of jelly/filling/cream to mask/finish.</t>
  </si>
  <si>
    <t>Capa fina de gelatina/relleno/crema para enmascarar/acabar.</t>
  </si>
  <si>
    <r>
      <t xml:space="preserve">faire une mise à jour → mettre à jour → update → actualizar — </t>
    </r>
    <r>
      <rPr>
        <b/>
        <sz val="12"/>
        <color theme="1"/>
        <rFont val="Calibri"/>
        <family val="2"/>
        <scheme val="minor"/>
      </rPr>
      <t>ES(ES/MX/AR):</t>
    </r>
    <r>
      <rPr>
        <sz val="12"/>
        <color theme="1"/>
        <rFont val="Calibri"/>
        <family val="2"/>
        <scheme val="minor"/>
      </rPr>
      <t xml:space="preserve"> actualizar</t>
    </r>
  </si>
  <si>
    <t>Fariner</t>
  </si>
  <si>
    <t>flour; dredge in flour</t>
  </si>
  <si>
    <t>enharinar</t>
  </si>
  <si>
    <t>Légèrement fariner plan de travail, produit, moule.</t>
  </si>
  <si>
    <t>Lightly flour the bench, item, or mold.</t>
  </si>
  <si>
    <t>Espolvorear ligeramente de harina la mesa, el producto o el molde.</t>
  </si>
  <si>
    <r>
      <t xml:space="preserve">faire un paramétrage → paramétrer / configurer → set up / configure → configurar — </t>
    </r>
    <r>
      <rPr>
        <b/>
        <sz val="12"/>
        <color theme="1"/>
        <rFont val="Calibri"/>
        <family val="2"/>
        <scheme val="minor"/>
      </rPr>
      <t>ES(ES):</t>
    </r>
    <r>
      <rPr>
        <sz val="12"/>
        <color theme="1"/>
        <rFont val="Calibri"/>
        <family val="2"/>
        <scheme val="minor"/>
      </rPr>
      <t xml:space="preserve"> configurar/</t>
    </r>
    <r>
      <rPr>
        <b/>
        <sz val="12"/>
        <color theme="1"/>
        <rFont val="Calibri"/>
        <family val="2"/>
        <scheme val="minor"/>
      </rPr>
      <t>parametrizar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configurar/</t>
    </r>
    <r>
      <rPr>
        <b/>
        <sz val="12"/>
        <color theme="1"/>
        <rFont val="Calibri"/>
        <family val="2"/>
        <scheme val="minor"/>
      </rPr>
      <t>parametrizar</t>
    </r>
    <r>
      <rPr>
        <sz val="12"/>
        <color theme="1"/>
        <rFont val="Calibri"/>
        <family val="2"/>
        <scheme val="minor"/>
      </rPr>
      <t xml:space="preserve"> (ajustes) · </t>
    </r>
    <r>
      <rPr>
        <b/>
        <sz val="12"/>
        <color theme="1"/>
        <rFont val="Calibri"/>
        <family val="2"/>
        <scheme val="minor"/>
      </rPr>
      <t>ES(AR):</t>
    </r>
    <r>
      <rPr>
        <sz val="12"/>
        <color theme="1"/>
        <rFont val="Calibri"/>
        <family val="2"/>
        <scheme val="minor"/>
      </rPr>
      <t xml:space="preserve"> configurar/</t>
    </r>
    <r>
      <rPr>
        <b/>
        <sz val="12"/>
        <color theme="1"/>
        <rFont val="Calibri"/>
        <family val="2"/>
        <scheme val="minor"/>
      </rPr>
      <t>parametrizar</t>
    </r>
  </si>
  <si>
    <t>Festonner</t>
  </si>
  <si>
    <t>scallop/crimp the edge</t>
  </si>
  <si>
    <t>Décor sur bord de pâte/tourte.</t>
  </si>
  <si>
    <t>Decorative crimp/scallop on pastry/pie edge.</t>
  </si>
  <si>
    <t>Adorno festoneado en el borde de la masa/empanada.</t>
  </si>
  <si>
    <t>Fileter</t>
  </si>
  <si>
    <t>fillet (a fish)</t>
  </si>
  <si>
    <r>
      <t>filetear</t>
    </r>
    <r>
      <rPr>
        <sz val="11"/>
        <color theme="1"/>
        <rFont val="Calibri"/>
        <family val="2"/>
        <scheme val="minor"/>
      </rPr>
      <t>; sacar lomos</t>
    </r>
  </si>
  <si>
    <t>Lever des filets, retirer arêtes.</t>
  </si>
  <si>
    <t>Fillet and remove bones.</t>
  </si>
  <si>
    <t>Filetear y quitar espinas/huesos.</t>
  </si>
  <si>
    <t>Maintenance &amp; sécurité</t>
  </si>
  <si>
    <t>Maintenance &amp; safety</t>
  </si>
  <si>
    <t>Mantenimiento y seguridad</t>
  </si>
  <si>
    <t>filmage (étape)</t>
  </si>
  <si>
    <t>wrapping with film</t>
  </si>
  <si>
    <r>
      <t>enfilmado</t>
    </r>
    <r>
      <rPr>
        <sz val="11"/>
        <color theme="1"/>
        <rFont val="Calibri"/>
        <family val="2"/>
        <scheme val="minor"/>
      </rPr>
      <t xml:space="preserve"> (envoltura con film)</t>
    </r>
  </si>
  <si>
    <t>Étape conditionnement/stockage.</t>
  </si>
  <si>
    <t>Packaging/storage step.</t>
  </si>
  <si>
    <t>Etapa de envasado/almacenamiento.</t>
  </si>
  <si>
    <t>Filmer</t>
  </si>
  <si>
    <t>wrap/cover with plastic wrap</t>
  </si>
  <si>
    <r>
      <t>envolver con film</t>
    </r>
    <r>
      <rPr>
        <sz val="11"/>
        <color theme="1"/>
        <rFont val="Calibri"/>
        <family val="2"/>
        <scheme val="minor"/>
      </rPr>
      <t>; filmar</t>
    </r>
  </si>
  <si>
    <t>Contact direct ou fermeture d’un bac.</t>
  </si>
  <si>
    <t>Wrap in contact or close the container.</t>
  </si>
  <si>
    <t>Envolver “al contacto” o cerrar la cubeta/recipiente.</t>
  </si>
  <si>
    <r>
      <t xml:space="preserve">faire la maintenance → maintenir / assurer la maintenance → maintain / service → mantener / realizar el mantenimiento — </t>
    </r>
    <r>
      <rPr>
        <b/>
        <sz val="12"/>
        <color theme="1"/>
        <rFont val="Calibri"/>
        <family val="2"/>
        <scheme val="minor"/>
      </rPr>
      <t>ES(ES):</t>
    </r>
    <r>
      <rPr>
        <sz val="12"/>
        <color theme="1"/>
        <rFont val="Calibri"/>
        <family val="2"/>
        <scheme val="minor"/>
      </rPr>
      <t xml:space="preserve"> mantener / </t>
    </r>
    <r>
      <rPr>
        <b/>
        <sz val="12"/>
        <color theme="1"/>
        <rFont val="Calibri"/>
        <family val="2"/>
        <scheme val="minor"/>
      </rPr>
      <t>realizar</t>
    </r>
    <r>
      <rPr>
        <sz val="12"/>
        <color theme="1"/>
        <rFont val="Calibri"/>
        <family val="2"/>
        <scheme val="minor"/>
      </rPr>
      <t>/</t>
    </r>
    <r>
      <rPr>
        <b/>
        <sz val="12"/>
        <color theme="1"/>
        <rFont val="Calibri"/>
        <family val="2"/>
        <scheme val="minor"/>
      </rPr>
      <t>efectuar</t>
    </r>
    <r>
      <rPr>
        <sz val="12"/>
        <color theme="1"/>
        <rFont val="Calibri"/>
        <family val="2"/>
        <scheme val="minor"/>
      </rPr>
      <t xml:space="preserve"> el mantenimiento · </t>
    </r>
    <r>
      <rPr>
        <b/>
        <sz val="12"/>
        <color theme="1"/>
        <rFont val="Calibri"/>
        <family val="2"/>
        <scheme val="minor"/>
      </rPr>
      <t>ES(MX):</t>
    </r>
    <r>
      <rPr>
        <sz val="12"/>
        <color theme="1"/>
        <rFont val="Calibri"/>
        <family val="2"/>
        <scheme val="minor"/>
      </rPr>
      <t xml:space="preserve"> mantener / </t>
    </r>
    <r>
      <rPr>
        <b/>
        <sz val="12"/>
        <color theme="1"/>
        <rFont val="Calibri"/>
        <family val="2"/>
        <scheme val="minor"/>
      </rPr>
      <t>dar mantenimiento</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mantener / </t>
    </r>
    <r>
      <rPr>
        <b/>
        <sz val="12"/>
        <color theme="1"/>
        <rFont val="Calibri"/>
        <family val="2"/>
        <scheme val="minor"/>
      </rPr>
      <t>hacer mantenimiento</t>
    </r>
  </si>
  <si>
    <t>Fixer</t>
  </si>
  <si>
    <t>set/stabilize (gel/color)</t>
  </si>
  <si>
    <r>
      <t>fijar</t>
    </r>
    <r>
      <rPr>
        <sz val="11"/>
        <color theme="1"/>
        <rFont val="Calibri"/>
        <family val="2"/>
        <scheme val="minor"/>
      </rPr>
      <t xml:space="preserve">; </t>
    </r>
    <r>
      <rPr>
        <b/>
        <sz val="11"/>
        <color theme="1"/>
        <rFont val="Calibri"/>
        <family val="2"/>
        <scheme val="minor"/>
      </rPr>
      <t>cuajar</t>
    </r>
    <r>
      <rPr>
        <sz val="11"/>
        <color theme="1"/>
        <rFont val="Calibri"/>
        <family val="2"/>
        <scheme val="minor"/>
      </rPr>
      <t xml:space="preserve"> (gelatina)</t>
    </r>
  </si>
  <si>
    <t>Fixer couleur (chlorophylle) / prise à la gélatine.</t>
  </si>
  <si>
    <t>Fix color (chlorophyll) / set with gelatin.</t>
  </si>
  <si>
    <t>Fijar el color (clorofila) / cuajar con gelatina.</t>
  </si>
  <si>
    <r>
      <t xml:space="preserve">faire une réparation → réparer → repair → reparar — </t>
    </r>
    <r>
      <rPr>
        <b/>
        <sz val="12"/>
        <color theme="1"/>
        <rFont val="Calibri"/>
        <family val="2"/>
        <scheme val="minor"/>
      </rPr>
      <t>ES(ES):</t>
    </r>
    <r>
      <rPr>
        <sz val="12"/>
        <color theme="1"/>
        <rFont val="Calibri"/>
        <family val="2"/>
        <scheme val="minor"/>
      </rPr>
      <t xml:space="preserve"> reparar / hacer una reparación · </t>
    </r>
    <r>
      <rPr>
        <b/>
        <sz val="12"/>
        <color theme="1"/>
        <rFont val="Calibri"/>
        <family val="2"/>
        <scheme val="minor"/>
      </rPr>
      <t>ES(MX):</t>
    </r>
    <r>
      <rPr>
        <sz val="12"/>
        <color theme="1"/>
        <rFont val="Calibri"/>
        <family val="2"/>
        <scheme val="minor"/>
      </rPr>
      <t xml:space="preserve"> reparar · </t>
    </r>
    <r>
      <rPr>
        <b/>
        <sz val="12"/>
        <color theme="1"/>
        <rFont val="Calibri"/>
        <family val="2"/>
        <scheme val="minor"/>
      </rPr>
      <t>ES(AR):</t>
    </r>
    <r>
      <rPr>
        <sz val="12"/>
        <color theme="1"/>
        <rFont val="Calibri"/>
        <family val="2"/>
        <scheme val="minor"/>
      </rPr>
      <t xml:space="preserve"> reparar</t>
    </r>
  </si>
  <si>
    <t>Flamber</t>
  </si>
  <si>
    <t>flambé</t>
  </si>
  <si>
    <t>flambear</t>
  </si>
  <si>
    <t>Enflammer avec alcool ; aussi « brûler » plumes volaille.</t>
  </si>
  <si>
    <t>Flambé with alcohol; also singe bird plumage.</t>
  </si>
  <si>
    <t>Flambear con alcohol; también chamuscar el plumón del ave.</t>
  </si>
  <si>
    <r>
      <t xml:space="preserve">faire un arrêt d’urgence → arrêter d’urgence → emergency stop → </t>
    </r>
    <r>
      <rPr>
        <b/>
        <sz val="12"/>
        <color theme="1"/>
        <rFont val="Calibri"/>
        <family val="2"/>
        <scheme val="minor"/>
      </rPr>
      <t>activar la parada de emergencia</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activar </t>
    </r>
    <r>
      <rPr>
        <b/>
        <sz val="12"/>
        <color theme="1"/>
        <rFont val="Calibri"/>
        <family val="2"/>
        <scheme val="minor"/>
      </rPr>
      <t>la parada de emergencia</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activar </t>
    </r>
    <r>
      <rPr>
        <b/>
        <sz val="12"/>
        <color theme="1"/>
        <rFont val="Calibri"/>
        <family val="2"/>
        <scheme val="minor"/>
      </rPr>
      <t>el paro de emergencia</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activar </t>
    </r>
    <r>
      <rPr>
        <b/>
        <sz val="12"/>
        <color theme="1"/>
        <rFont val="Calibri"/>
        <family val="2"/>
        <scheme val="minor"/>
      </rPr>
      <t>la parada de emergencia</t>
    </r>
  </si>
  <si>
    <t>Flanquer (de)</t>
  </si>
  <si>
    <t>flank (with garnish)</t>
  </si>
  <si>
    <r>
      <t>flanquear</t>
    </r>
    <r>
      <rPr>
        <sz val="11"/>
        <color theme="1"/>
        <rFont val="Calibri"/>
        <family val="2"/>
        <scheme val="minor"/>
      </rPr>
      <t xml:space="preserve"> (con guarnición)</t>
    </r>
  </si>
  <si>
    <t>Présentation : pièce flanquée de garnitures.</t>
  </si>
  <si>
    <t>Plating: flank the main item with garnishes.</t>
  </si>
  <si>
    <t>Presentación: pieza flanqueada por guarniciones.</t>
  </si>
  <si>
    <r>
      <t xml:space="preserve">faire une mise sous tension → mettre sous tension / allumer → power on → </t>
    </r>
    <r>
      <rPr>
        <b/>
        <sz val="12"/>
        <color theme="1"/>
        <rFont val="Calibri"/>
        <family val="2"/>
        <scheme val="minor"/>
      </rPr>
      <t>energizar / encender</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t>
    </r>
    <r>
      <rPr>
        <b/>
        <sz val="12"/>
        <color theme="1"/>
        <rFont val="Calibri"/>
        <family val="2"/>
        <scheme val="minor"/>
      </rPr>
      <t>energizar / poner en tensión / encender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energizar / encender / prender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energizar / encender</t>
    </r>
  </si>
  <si>
    <t>Fleurer</t>
  </si>
  <si>
    <t>dust with flour</t>
  </si>
  <si>
    <t>espolvorear con harina</t>
  </si>
  <si>
    <t>Légère farine sur plan/pâte pour éviter d’adhérer.</t>
  </si>
  <si>
    <t>Light dusting of flour on bench/dough to prevent sticking.</t>
  </si>
  <si>
    <t>Ligero espolvoreado de harina en mesa/masa para que no se pegue.</t>
  </si>
  <si>
    <r>
      <t xml:space="preserve">faire un essai → tester / essayer → test / try → </t>
    </r>
    <r>
      <rPr>
        <b/>
        <sz val="12"/>
        <color theme="1"/>
        <rFont val="Calibri"/>
        <family val="2"/>
        <scheme val="minor"/>
      </rPr>
      <t>probar / ensayar</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t>
    </r>
    <r>
      <rPr>
        <b/>
        <sz val="12"/>
        <color theme="1"/>
        <rFont val="Calibri"/>
        <family val="2"/>
        <scheme val="minor"/>
      </rPr>
      <t>hacer una prueba / probar / ensayar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hacer una prueba / probar / ensayar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hacer una prueba / probar / ensayar</t>
    </r>
  </si>
  <si>
    <t>Foisonner</t>
  </si>
  <si>
    <r>
      <t xml:space="preserve">aerate; increase in volume; </t>
    </r>
    <r>
      <rPr>
        <b/>
        <sz val="11"/>
        <color theme="1"/>
        <rFont val="Calibri"/>
        <family val="2"/>
        <scheme val="minor"/>
      </rPr>
      <t>overrun</t>
    </r>
    <r>
      <rPr>
        <sz val="11"/>
        <color theme="1"/>
        <rFont val="Calibri"/>
        <family val="2"/>
        <scheme val="minor"/>
      </rPr>
      <t xml:space="preserve"> (ice cream)</t>
    </r>
  </si>
  <si>
    <r>
      <t>airear</t>
    </r>
    <r>
      <rPr>
        <sz val="11"/>
        <color theme="1"/>
        <rFont val="Calibri"/>
        <family val="2"/>
        <scheme val="minor"/>
      </rPr>
      <t xml:space="preserve">; </t>
    </r>
    <r>
      <rPr>
        <b/>
        <sz val="11"/>
        <color theme="1"/>
        <rFont val="Calibri"/>
        <family val="2"/>
        <scheme val="minor"/>
      </rPr>
      <t>mantecar</t>
    </r>
    <r>
      <rPr>
        <sz val="11"/>
        <color theme="1"/>
        <rFont val="Calibri"/>
        <family val="2"/>
        <scheme val="minor"/>
      </rPr>
      <t xml:space="preserve"> (helado)</t>
    </r>
  </si>
  <si>
    <t>Crèmes/chantilly/glaces : incorporer de l’air.</t>
  </si>
  <si>
    <t>Incorporate air (whipping/churning) into creams/ice cream.</t>
  </si>
  <si>
    <t>Incorporar aire (batido/mantecación) en cremas/helados.</t>
  </si>
  <si>
    <t>Foncer (un moule)</t>
  </si>
  <si>
    <t>line (a tin/shell)</t>
  </si>
  <si>
    <r>
      <t>forrar</t>
    </r>
    <r>
      <rPr>
        <sz val="11"/>
        <color theme="1"/>
        <rFont val="Calibri"/>
        <family val="2"/>
        <scheme val="minor"/>
      </rPr>
      <t xml:space="preserve"> (un molde)</t>
    </r>
  </si>
  <si>
    <t>Tarte/tourte : abaisser dans le moule.</t>
  </si>
  <si>
    <t>Line the tart/pie tin with rolled-out dough.</t>
  </si>
  <si>
    <t>Forrar el molde de tarta/empanada con la masa estirada.</t>
  </si>
  <si>
    <t>Service &amp; présentation</t>
  </si>
  <si>
    <t>Service &amp; presentation</t>
  </si>
  <si>
    <t>Servicio y presentación</t>
  </si>
  <si>
    <t>Fondre</t>
  </si>
  <si>
    <t>Beurre, chocolat, fromage.</t>
  </si>
  <si>
    <t>Gently melt butter, chocolate, or cheese.</t>
  </si>
  <si>
    <t>Fundir suavemente mantequilla, chocolate o queso.</t>
  </si>
  <si>
    <t>Fouetter</t>
  </si>
  <si>
    <t>whisk; whip</t>
  </si>
  <si>
    <t>batir (con varillas)</t>
  </si>
  <si>
    <t>Monter crème, œufs, sauces émulsionnées.</t>
  </si>
  <si>
    <t>Whip creams/eggs; emulsify sauces.</t>
  </si>
  <si>
    <t>Batir natas/huevos; emulsionar salsas.</t>
  </si>
  <si>
    <r>
      <t xml:space="preserve">faire une assiette → dresser / garnir → plate / garnish → emplatar / guarnecer — </t>
    </r>
    <r>
      <rPr>
        <b/>
        <sz val="12"/>
        <color theme="1"/>
        <rFont val="Calibri"/>
        <family val="2"/>
        <scheme val="minor"/>
      </rPr>
      <t>ES(ES):</t>
    </r>
    <r>
      <rPr>
        <sz val="12"/>
        <color theme="1"/>
        <rFont val="Calibri"/>
        <family val="2"/>
        <scheme val="minor"/>
      </rPr>
      <t xml:space="preserve"> emplatar / guarnecer · </t>
    </r>
    <r>
      <rPr>
        <b/>
        <sz val="12"/>
        <color theme="1"/>
        <rFont val="Calibri"/>
        <family val="2"/>
        <scheme val="minor"/>
      </rPr>
      <t>ES(MX):</t>
    </r>
    <r>
      <rPr>
        <sz val="12"/>
        <color theme="1"/>
        <rFont val="Calibri"/>
        <family val="2"/>
        <scheme val="minor"/>
      </rPr>
      <t xml:space="preserve"> emplatar / </t>
    </r>
    <r>
      <rPr>
        <b/>
        <sz val="12"/>
        <color theme="1"/>
        <rFont val="Calibri"/>
        <family val="2"/>
        <scheme val="minor"/>
      </rPr>
      <t>montar el plato</t>
    </r>
    <r>
      <rPr>
        <sz val="12"/>
        <color theme="1"/>
        <rFont val="Calibri"/>
        <family val="2"/>
        <scheme val="minor"/>
      </rPr>
      <t xml:space="preserve"> / guarnecer · </t>
    </r>
    <r>
      <rPr>
        <b/>
        <sz val="12"/>
        <color theme="1"/>
        <rFont val="Calibri"/>
        <family val="2"/>
        <scheme val="minor"/>
      </rPr>
      <t>ES(AR):</t>
    </r>
    <r>
      <rPr>
        <sz val="12"/>
        <color theme="1"/>
        <rFont val="Calibri"/>
        <family val="2"/>
        <scheme val="minor"/>
      </rPr>
      <t xml:space="preserve"> emplatar / guarnecer</t>
    </r>
  </si>
  <si>
    <t>Fouler</t>
  </si>
  <si>
    <t>press/strain through a chinois</t>
  </si>
  <si>
    <t>pasar presionando por un chino</t>
  </si>
  <si>
    <t>Obtenir texture lisse/extraire jus.</t>
  </si>
  <si>
    <t>Press/strain through a chinois to smooth/extract juices.</t>
  </si>
  <si>
    <t>Pasar presionando por un chino para alisar/extraer jugos.</t>
  </si>
  <si>
    <r>
      <t xml:space="preserve">faire un envoi → envoyer / passer → send to pass → enviar a pase — </t>
    </r>
    <r>
      <rPr>
        <b/>
        <sz val="12"/>
        <color theme="1"/>
        <rFont val="Calibri"/>
        <family val="2"/>
        <scheme val="minor"/>
      </rPr>
      <t>ES(ES):</t>
    </r>
    <r>
      <rPr>
        <sz val="12"/>
        <color theme="1"/>
        <rFont val="Calibri"/>
        <family val="2"/>
        <scheme val="minor"/>
      </rPr>
      <t xml:space="preserve"> enviar </t>
    </r>
    <r>
      <rPr>
        <b/>
        <sz val="12"/>
        <color theme="1"/>
        <rFont val="Calibri"/>
        <family val="2"/>
        <scheme val="minor"/>
      </rPr>
      <t>al pase</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enviar </t>
    </r>
    <r>
      <rPr>
        <b/>
        <sz val="12"/>
        <color theme="1"/>
        <rFont val="Calibri"/>
        <family val="2"/>
        <scheme val="minor"/>
      </rPr>
      <t>a la barra de pase / al pase</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enviar </t>
    </r>
    <r>
      <rPr>
        <b/>
        <sz val="12"/>
        <color theme="1"/>
        <rFont val="Calibri"/>
        <family val="2"/>
        <scheme val="minor"/>
      </rPr>
      <t>al pase</t>
    </r>
  </si>
  <si>
    <t>Fourrer</t>
  </si>
  <si>
    <t>fill (chocolates/pastry)</t>
  </si>
  <si>
    <t>Bonbons, croissants, choux.</t>
  </si>
  <si>
    <t>Fill chocolates/croissants/choux.</t>
  </si>
  <si>
    <t>Rellenar bombones/cruasanes/lionesas.</t>
  </si>
  <si>
    <r>
      <t xml:space="preserve">faire un assortiment → panacher / assortir → mix / assort → mezclar / combinar surtidos — </t>
    </r>
    <r>
      <rPr>
        <b/>
        <sz val="12"/>
        <color theme="1"/>
        <rFont val="Calibri"/>
        <family val="2"/>
        <scheme val="minor"/>
      </rPr>
      <t>ES(ES):</t>
    </r>
    <r>
      <rPr>
        <sz val="12"/>
        <color theme="1"/>
        <rFont val="Calibri"/>
        <family val="2"/>
        <scheme val="minor"/>
      </rPr>
      <t xml:space="preserve"> </t>
    </r>
    <r>
      <rPr>
        <b/>
        <sz val="12"/>
        <color theme="1"/>
        <rFont val="Calibri"/>
        <family val="2"/>
        <scheme val="minor"/>
      </rPr>
      <t>hacer un surtido</t>
    </r>
    <r>
      <rPr>
        <sz val="12"/>
        <color theme="1"/>
        <rFont val="Calibri"/>
        <family val="2"/>
        <scheme val="minor"/>
      </rPr>
      <t xml:space="preserve"> / combinar surtidos · </t>
    </r>
    <r>
      <rPr>
        <b/>
        <sz val="12"/>
        <color theme="1"/>
        <rFont val="Calibri"/>
        <family val="2"/>
        <scheme val="minor"/>
      </rPr>
      <t>ES(MX):</t>
    </r>
    <r>
      <rPr>
        <sz val="12"/>
        <color theme="1"/>
        <rFont val="Calibri"/>
        <family val="2"/>
        <scheme val="minor"/>
      </rPr>
      <t xml:space="preserve"> </t>
    </r>
    <r>
      <rPr>
        <b/>
        <sz val="12"/>
        <color theme="1"/>
        <rFont val="Calibri"/>
        <family val="2"/>
        <scheme val="minor"/>
      </rPr>
      <t>armar un surtido</t>
    </r>
    <r>
      <rPr>
        <sz val="12"/>
        <color theme="1"/>
        <rFont val="Calibri"/>
        <family val="2"/>
        <scheme val="minor"/>
      </rPr>
      <t xml:space="preserve"> / combinar · </t>
    </r>
    <r>
      <rPr>
        <b/>
        <sz val="12"/>
        <color theme="1"/>
        <rFont val="Calibri"/>
        <family val="2"/>
        <scheme val="minor"/>
      </rPr>
      <t>ES(AR):</t>
    </r>
    <r>
      <rPr>
        <sz val="12"/>
        <color theme="1"/>
        <rFont val="Calibri"/>
        <family val="2"/>
        <scheme val="minor"/>
      </rPr>
      <t xml:space="preserve"> </t>
    </r>
    <r>
      <rPr>
        <b/>
        <sz val="12"/>
        <color theme="1"/>
        <rFont val="Calibri"/>
        <family val="2"/>
        <scheme val="minor"/>
      </rPr>
      <t>armar un surtido</t>
    </r>
    <r>
      <rPr>
        <sz val="12"/>
        <color theme="1"/>
        <rFont val="Calibri"/>
        <family val="2"/>
        <scheme val="minor"/>
      </rPr>
      <t xml:space="preserve"> / combinar</t>
    </r>
  </si>
  <si>
    <r>
      <t xml:space="preserve">Fraiser </t>
    </r>
    <r>
      <rPr>
        <i/>
        <sz val="11"/>
        <color theme="1"/>
        <rFont val="Calibri"/>
        <family val="2"/>
        <scheme val="minor"/>
      </rPr>
      <t>(→ fraser)</t>
    </r>
  </si>
  <si>
    <t>smear to combine (dough)</t>
  </si>
  <si>
    <t>(véase “Fraser”)</t>
  </si>
  <si>
    <r>
      <t xml:space="preserve">Orthographe fréquente mais on vise </t>
    </r>
    <r>
      <rPr>
        <b/>
        <sz val="11"/>
        <color theme="1"/>
        <rFont val="Calibri"/>
        <family val="2"/>
        <scheme val="minor"/>
      </rPr>
      <t>fraser</t>
    </r>
    <r>
      <rPr>
        <sz val="11"/>
        <color theme="1"/>
        <rFont val="Calibri"/>
        <family val="2"/>
        <scheme val="minor"/>
      </rPr>
      <t>.</t>
    </r>
  </si>
  <si>
    <r>
      <t xml:space="preserve">Common misspelling; correct action is </t>
    </r>
    <r>
      <rPr>
        <b/>
        <sz val="11"/>
        <color theme="1"/>
        <rFont val="Calibri"/>
        <family val="2"/>
        <scheme val="minor"/>
      </rPr>
      <t>fraser</t>
    </r>
    <r>
      <rPr>
        <sz val="11"/>
        <color theme="1"/>
        <rFont val="Calibri"/>
        <family val="2"/>
        <scheme val="minor"/>
      </rPr>
      <t xml:space="preserve"> (smear dough to homogenize).</t>
    </r>
  </si>
  <si>
    <r>
      <t xml:space="preserve">Error frecuente; la acción correcta es </t>
    </r>
    <r>
      <rPr>
        <b/>
        <sz val="11"/>
        <color theme="1"/>
        <rFont val="Calibri"/>
        <family val="2"/>
        <scheme val="minor"/>
      </rPr>
      <t>fraser</t>
    </r>
    <r>
      <rPr>
        <sz val="11"/>
        <color theme="1"/>
        <rFont val="Calibri"/>
        <family val="2"/>
        <scheme val="minor"/>
      </rPr>
      <t xml:space="preserve"> (empujar la masa para homogeneizar).</t>
    </r>
  </si>
  <si>
    <t>Frapper</t>
  </si>
  <si>
    <t>chill/ice down; frappe (drink)</t>
  </si>
  <si>
    <r>
      <t>enfriar rápidamente</t>
    </r>
    <r>
      <rPr>
        <sz val="11"/>
        <color theme="1"/>
        <rFont val="Calibri"/>
        <family val="2"/>
        <scheme val="minor"/>
      </rPr>
      <t xml:space="preserve"> (baño de hielo)</t>
    </r>
  </si>
  <si>
    <t>Refroidir une cuve, un sirop, un shaker.</t>
  </si>
  <si>
    <t>Chill a tank/syrup/shaker quickly.</t>
  </si>
  <si>
    <t>Enfriar rápidamente una cuba/un jarabe/una coctelera.</t>
  </si>
  <si>
    <t>Astuce express</t>
  </si>
  <si>
    <t>Quick tip</t>
  </si>
  <si>
    <t>Truco exprés</t>
  </si>
  <si>
    <t>Fraser (pâtisserie)</t>
  </si>
  <si>
    <t>smear dough to homogeneize</t>
  </si>
  <si>
    <t>trabajar la masa con la palma para homogeneizar</t>
  </si>
  <si>
    <t>Sur marbre : pousser la pâte pour lier sans corser.</t>
  </si>
  <si>
    <t>On marble: smear the dough to bind without overworking gluten.</t>
  </si>
  <si>
    <t>En mármol: empujar la masa para ligar sin sobretrabajar el gluten.</t>
  </si>
  <si>
    <t>Frémir</t>
  </si>
  <si>
    <t>simmer gently (below boil)</t>
  </si>
  <si>
    <r>
      <t>hervir suavemente</t>
    </r>
    <r>
      <rPr>
        <sz val="11"/>
        <color theme="1"/>
        <rFont val="Calibri"/>
        <family val="2"/>
        <scheme val="minor"/>
      </rPr>
      <t xml:space="preserve"> (sin borbotear)</t>
    </r>
  </si>
  <si>
    <t>Petits frémissements ~95–98 °C.</t>
  </si>
  <si>
    <t>Gentle simmer ~95–98 °C.</t>
  </si>
  <si>
    <t>Hervor suave ~95–98 °C.</t>
  </si>
  <si>
    <r>
      <t xml:space="preserve">Quand tu hésites, remplace “faire” par le </t>
    </r>
    <r>
      <rPr>
        <b/>
        <sz val="12"/>
        <color theme="1"/>
        <rFont val="Calibri"/>
        <family val="2"/>
        <scheme val="minor"/>
      </rPr>
      <t>verbe technique</t>
    </r>
    <r>
      <rPr>
        <sz val="12"/>
        <color theme="1"/>
        <rFont val="Calibri"/>
        <family val="2"/>
        <scheme val="minor"/>
      </rPr>
      <t xml:space="preserve"> de l’action réelle :</t>
    </r>
  </si>
  <si>
    <t>Frire</t>
  </si>
  <si>
    <t>fry; deep-fry</t>
  </si>
  <si>
    <t>freír</t>
  </si>
  <si>
    <t>À l’huile/gras, contrôler T° et croustillance.</t>
  </si>
  <si>
    <t>Fry in oil/fat; control temperature and crispness.</t>
  </si>
  <si>
    <t>Freír en aceite/grasa; controlar la temperatura y la textura crujiente.</t>
  </si>
  <si>
    <r>
      <t>faire une pesée</t>
    </r>
    <r>
      <rPr>
        <sz val="12"/>
        <color theme="1"/>
        <rFont val="Calibri"/>
        <family val="2"/>
        <scheme val="minor"/>
      </rPr>
      <t xml:space="preserve"> → </t>
    </r>
    <r>
      <rPr>
        <b/>
        <sz val="12"/>
        <color theme="1"/>
        <rFont val="Calibri"/>
        <family val="2"/>
        <scheme val="minor"/>
      </rPr>
      <t>peser</t>
    </r>
    <r>
      <rPr>
        <sz val="12"/>
        <color theme="1"/>
        <rFont val="Calibri"/>
        <family val="2"/>
        <scheme val="minor"/>
      </rPr>
      <t xml:space="preserve">, </t>
    </r>
    <r>
      <rPr>
        <i/>
        <sz val="12"/>
        <color theme="1"/>
        <rFont val="Calibri"/>
        <family val="2"/>
        <scheme val="minor"/>
      </rPr>
      <t>faire un refroidissement</t>
    </r>
    <r>
      <rPr>
        <sz val="12"/>
        <color theme="1"/>
        <rFont val="Calibri"/>
        <family val="2"/>
        <scheme val="minor"/>
      </rPr>
      <t xml:space="preserve"> → </t>
    </r>
    <r>
      <rPr>
        <b/>
        <sz val="12"/>
        <color theme="1"/>
        <rFont val="Calibri"/>
        <family val="2"/>
        <scheme val="minor"/>
      </rPr>
      <t>refroidir</t>
    </r>
    <r>
      <rPr>
        <sz val="12"/>
        <color theme="1"/>
        <rFont val="Calibri"/>
        <family val="2"/>
        <scheme val="minor"/>
      </rPr>
      <t xml:space="preserve">, </t>
    </r>
    <r>
      <rPr>
        <i/>
        <sz val="12"/>
        <color theme="1"/>
        <rFont val="Calibri"/>
        <family val="2"/>
        <scheme val="minor"/>
      </rPr>
      <t>faire un contrôle</t>
    </r>
    <r>
      <rPr>
        <sz val="12"/>
        <color theme="1"/>
        <rFont val="Calibri"/>
        <family val="2"/>
        <scheme val="minor"/>
      </rPr>
      <t xml:space="preserve"> → </t>
    </r>
    <r>
      <rPr>
        <b/>
        <sz val="12"/>
        <color theme="1"/>
        <rFont val="Calibri"/>
        <family val="2"/>
        <scheme val="minor"/>
      </rPr>
      <t>contrôler</t>
    </r>
    <r>
      <rPr>
        <sz val="12"/>
        <color theme="1"/>
        <rFont val="Calibri"/>
        <family val="2"/>
        <scheme val="minor"/>
      </rPr>
      <t xml:space="preserve">, </t>
    </r>
    <r>
      <rPr>
        <i/>
        <sz val="12"/>
        <color theme="1"/>
        <rFont val="Calibri"/>
        <family val="2"/>
        <scheme val="minor"/>
      </rPr>
      <t>faire une mise en bac</t>
    </r>
    <r>
      <rPr>
        <sz val="12"/>
        <color theme="1"/>
        <rFont val="Calibri"/>
        <family val="2"/>
        <scheme val="minor"/>
      </rPr>
      <t xml:space="preserve"> → </t>
    </r>
    <r>
      <rPr>
        <b/>
        <sz val="12"/>
        <color theme="1"/>
        <rFont val="Calibri"/>
        <family val="2"/>
        <scheme val="minor"/>
      </rPr>
      <t>mettre en bac</t>
    </r>
    <r>
      <rPr>
        <sz val="12"/>
        <color theme="1"/>
        <rFont val="Calibri"/>
        <family val="2"/>
        <scheme val="minor"/>
      </rPr>
      <t>, etc.</t>
    </r>
  </si>
  <si>
    <t>Garnir</t>
  </si>
  <si>
    <t>garnish; fill</t>
  </si>
  <si>
    <r>
      <t>guarnecer</t>
    </r>
    <r>
      <rPr>
        <sz val="11"/>
        <color theme="1"/>
        <rFont val="Calibri"/>
        <family val="2"/>
        <scheme val="minor"/>
      </rPr>
      <t xml:space="preserve">; </t>
    </r>
    <r>
      <rPr>
        <b/>
        <sz val="11"/>
        <color theme="1"/>
        <rFont val="Calibri"/>
        <family val="2"/>
        <scheme val="minor"/>
      </rPr>
      <t>rellenar</t>
    </r>
  </si>
  <si>
    <t>Garniture d’assiette ou farce/crème dans une pâte.</t>
  </si>
  <si>
    <t>Plate garnish, or fill pastry/dough with cream/filling.</t>
  </si>
  <si>
    <t>Guarnición de plato, o rellenar una masa/pastel con crema/relleno.</t>
  </si>
  <si>
    <t>When you’re unsure, replace “faire” with the technical verb for the actual action:</t>
  </si>
  <si>
    <t>gerbage</t>
  </si>
  <si>
    <t>stacking (pallets/crates)</t>
  </si>
  <si>
    <r>
      <t>apilado</t>
    </r>
    <r>
      <rPr>
        <sz val="11"/>
        <color theme="1"/>
        <rFont val="Calibri"/>
        <family val="2"/>
        <scheme val="minor"/>
      </rPr>
      <t xml:space="preserve"> (palets/cajas)</t>
    </r>
  </si>
  <si>
    <t>Logistique : empilement sur palettes/chariots.</t>
  </si>
  <si>
    <t>Logistics: stacking on pallets/trolleys.</t>
  </si>
  <si>
    <t>Logística: apilado en palets/carros.</t>
  </si>
  <si>
    <r>
      <t xml:space="preserve">do a weighing → </t>
    </r>
    <r>
      <rPr>
        <b/>
        <sz val="12"/>
        <color theme="1"/>
        <rFont val="Calibri"/>
        <family val="2"/>
        <scheme val="minor"/>
      </rPr>
      <t>weigh</t>
    </r>
    <r>
      <rPr>
        <sz val="12"/>
        <color theme="1"/>
        <rFont val="Calibri"/>
        <family val="2"/>
        <scheme val="minor"/>
      </rPr>
      <t xml:space="preserve">, do a chilling → </t>
    </r>
    <r>
      <rPr>
        <b/>
        <sz val="12"/>
        <color theme="1"/>
        <rFont val="Calibri"/>
        <family val="2"/>
        <scheme val="minor"/>
      </rPr>
      <t>chill</t>
    </r>
    <r>
      <rPr>
        <sz val="12"/>
        <color theme="1"/>
        <rFont val="Calibri"/>
        <family val="2"/>
        <scheme val="minor"/>
      </rPr>
      <t xml:space="preserve">, do a check → </t>
    </r>
    <r>
      <rPr>
        <b/>
        <sz val="12"/>
        <color theme="1"/>
        <rFont val="Calibri"/>
        <family val="2"/>
        <scheme val="minor"/>
      </rPr>
      <t>check</t>
    </r>
    <r>
      <rPr>
        <sz val="12"/>
        <color theme="1"/>
        <rFont val="Calibri"/>
        <family val="2"/>
        <scheme val="minor"/>
      </rPr>
      <t xml:space="preserve">, do a “mise en bac” → </t>
    </r>
    <r>
      <rPr>
        <b/>
        <sz val="12"/>
        <color theme="1"/>
        <rFont val="Calibri"/>
        <family val="2"/>
        <scheme val="minor"/>
      </rPr>
      <t>put into a tray/pan</t>
    </r>
    <r>
      <rPr>
        <sz val="12"/>
        <color theme="1"/>
        <rFont val="Calibri"/>
        <family val="2"/>
        <scheme val="minor"/>
      </rPr>
      <t>, etc.</t>
    </r>
  </si>
  <si>
    <t>Gerber</t>
  </si>
  <si>
    <t>stack; palletize</t>
  </si>
  <si>
    <r>
      <t>apilar</t>
    </r>
    <r>
      <rPr>
        <sz val="11"/>
        <color theme="1"/>
        <rFont val="Calibri"/>
        <family val="2"/>
        <scheme val="minor"/>
      </rPr>
      <t>; paletizar</t>
    </r>
  </si>
  <si>
    <t>Action d’empiler bacs/plateaux/palettes.</t>
  </si>
  <si>
    <t>Action of stacking bins/trays/pallets.</t>
  </si>
  <si>
    <t>Acción de apilar cubetas/bandejas/palets.</t>
  </si>
  <si>
    <t>Glacer</t>
  </si>
  <si>
    <t>glaze; ice/frost</t>
  </si>
  <si>
    <r>
      <t>glasear</t>
    </r>
    <r>
      <rPr>
        <sz val="11"/>
        <color theme="1"/>
        <rFont val="Calibri"/>
        <family val="2"/>
        <scheme val="minor"/>
      </rPr>
      <t xml:space="preserve">; </t>
    </r>
    <r>
      <rPr>
        <b/>
        <sz val="11"/>
        <color theme="1"/>
        <rFont val="Calibri"/>
        <family val="2"/>
        <scheme val="minor"/>
      </rPr>
      <t>bañar/glasar</t>
    </r>
  </si>
  <si>
    <t>Pâtisserie (glaçage), légumes « glacés » au beurre/sucre, viandes nappées brillantes.</t>
  </si>
  <si>
    <t>Pastry glazing; vegetables glazed with butter/sugar; meats coated to a glossy finish.</t>
  </si>
  <si>
    <t>Glaseado en pastelería; verduras glaseadas con mantequilla/azúcar; carnes napadas con brillo.</t>
  </si>
  <si>
    <t>Cuando dudes, sustituye «faire» por el verbo técnico de la acción real:</t>
  </si>
  <si>
    <t>Gommer</t>
  </si>
  <si>
    <t>brush with gum arabic; seal with gum</t>
  </si>
  <si>
    <t>barnizar con goma arábiga</t>
  </si>
  <si>
    <t>Pâtisserie/boulangerie : solution de gomme pour brillance/étanchéité.</t>
  </si>
  <si>
    <t>Pastry/bakery: gum arabic solution for shine/sealing.</t>
  </si>
  <si>
    <t>Pastelería/panadería: solución de goma arábiga para brillo/impermeabilizar.</t>
  </si>
  <si>
    <r>
      <t xml:space="preserve">hacer una pesada → </t>
    </r>
    <r>
      <rPr>
        <b/>
        <sz val="11"/>
        <color theme="1"/>
        <rFont val="Calibri"/>
        <family val="2"/>
        <scheme val="minor"/>
      </rPr>
      <t>pesar</t>
    </r>
    <r>
      <rPr>
        <sz val="11"/>
        <color theme="1"/>
        <rFont val="Calibri"/>
        <family val="2"/>
        <scheme val="minor"/>
      </rPr>
      <t xml:space="preserve">, hacer un enfriamiento → </t>
    </r>
    <r>
      <rPr>
        <b/>
        <sz val="11"/>
        <color theme="1"/>
        <rFont val="Calibri"/>
        <family val="2"/>
        <scheme val="minor"/>
      </rPr>
      <t>enfriar</t>
    </r>
    <r>
      <rPr>
        <sz val="11"/>
        <color theme="1"/>
        <rFont val="Calibri"/>
        <family val="2"/>
        <scheme val="minor"/>
      </rPr>
      <t xml:space="preserve">, hacer un control → </t>
    </r>
    <r>
      <rPr>
        <b/>
        <sz val="11"/>
        <color theme="1"/>
        <rFont val="Calibri"/>
        <family val="2"/>
        <scheme val="minor"/>
      </rPr>
      <t>controlar</t>
    </r>
    <r>
      <rPr>
        <sz val="11"/>
        <color theme="1"/>
        <rFont val="Calibri"/>
        <family val="2"/>
        <scheme val="minor"/>
      </rPr>
      <t xml:space="preserve">, hacer una “mise en bac” → </t>
    </r>
    <r>
      <rPr>
        <b/>
        <sz val="11"/>
        <color theme="1"/>
        <rFont val="Calibri"/>
        <family val="2"/>
        <scheme val="minor"/>
      </rPr>
      <t>poner en cubeta/bandeja</t>
    </r>
    <r>
      <rPr>
        <sz val="11"/>
        <color theme="1"/>
        <rFont val="Calibri"/>
        <family val="2"/>
        <scheme val="minor"/>
      </rPr>
      <t>, etc.</t>
    </r>
  </si>
  <si>
    <t>goûtage</t>
  </si>
  <si>
    <t>tasting; sampling</t>
  </si>
  <si>
    <r>
      <t>cata</t>
    </r>
    <r>
      <rPr>
        <sz val="11"/>
        <color theme="1"/>
        <rFont val="Calibri"/>
        <family val="2"/>
        <scheme val="minor"/>
      </rPr>
      <t>; degustación</t>
    </r>
  </si>
  <si>
    <t>Contrôle organoleptique/QA.</t>
  </si>
  <si>
    <t>Sensory check / QA.</t>
  </si>
  <si>
    <t>Control organoléptico / calidad.</t>
  </si>
  <si>
    <t>Grainer</t>
  </si>
  <si>
    <t>crystallize / turn grainy; seize (chocolate)</t>
  </si>
  <si>
    <r>
      <t>cristalizar</t>
    </r>
    <r>
      <rPr>
        <sz val="11"/>
        <color theme="1"/>
        <rFont val="Calibri"/>
        <family val="2"/>
        <scheme val="minor"/>
      </rPr>
      <t xml:space="preserve">; </t>
    </r>
    <r>
      <rPr>
        <b/>
        <sz val="11"/>
        <color theme="1"/>
        <rFont val="Calibri"/>
        <family val="2"/>
        <scheme val="minor"/>
      </rPr>
      <t>cortarse/granear</t>
    </r>
  </si>
  <si>
    <t>Sucre qui « graine », ganache/émulsion qui tranche.</t>
  </si>
  <si>
    <t>Sugar recrystallizing; ganache/emulsion splitting.</t>
  </si>
  <si>
    <t>Azúcar que recristaliza; ganache/emulsión que se corta.</t>
  </si>
  <si>
    <t>Graisser</t>
  </si>
  <si>
    <t>grease; oil</t>
  </si>
  <si>
    <r>
      <t>engrasar</t>
    </r>
    <r>
      <rPr>
        <sz val="11"/>
        <color theme="1"/>
        <rFont val="Calibri"/>
        <family val="2"/>
        <scheme val="minor"/>
      </rPr>
      <t>; aceitar</t>
    </r>
  </si>
  <si>
    <t>Plaques, moules, charnières de machines.</t>
  </si>
  <si>
    <t>Trays, molds, machine hinges.</t>
  </si>
  <si>
    <t>Bandejas, moldes, bisagras de máquinas.</t>
  </si>
  <si>
    <t>gratinate; brown under the grill</t>
  </si>
  <si>
    <r>
      <t>gratin ar</t>
    </r>
    <r>
      <rPr>
        <sz val="11"/>
        <color theme="1"/>
        <rFont val="Calibri"/>
        <family val="2"/>
        <scheme val="minor"/>
      </rPr>
      <t>/</t>
    </r>
    <r>
      <rPr>
        <b/>
        <sz val="11"/>
        <color theme="1"/>
        <rFont val="Calibri"/>
        <family val="2"/>
        <scheme val="minor"/>
      </rPr>
      <t>gratinar</t>
    </r>
  </si>
  <si>
    <t>Croûte dorée (fromage/chapelure) au four/salamandre.</t>
  </si>
  <si>
    <t>Golden crust (cheese/crumbs) under oven/salamander.</t>
  </si>
  <si>
    <t>Costra dorada (queso/pan rallado) al horno/salamandra.</t>
  </si>
  <si>
    <t>Griller</t>
  </si>
  <si>
    <t>grill; toast; sear</t>
  </si>
  <si>
    <r>
      <t>asar a la parrilla</t>
    </r>
    <r>
      <rPr>
        <sz val="11"/>
        <color theme="1"/>
        <rFont val="Calibri"/>
        <family val="2"/>
        <scheme val="minor"/>
      </rPr>
      <t>; tostar</t>
    </r>
  </si>
  <si>
    <t>Viandes/poissons au gril ; pain/noix « toaster ».</t>
  </si>
  <si>
    <t>Meats/fish on the grill; toast bread/nuts.</t>
  </si>
  <si>
    <t>Carnes/pescados a la parrilla; tostar pan/frutos secos.</t>
  </si>
  <si>
    <t>Habiller</t>
  </si>
  <si>
    <t>dress/clean (fish, game, poultry)</t>
  </si>
  <si>
    <r>
      <t>limpiar y preparar</t>
    </r>
    <r>
      <rPr>
        <sz val="11"/>
        <color theme="1"/>
        <rFont val="Calibri"/>
        <family val="2"/>
        <scheme val="minor"/>
      </rPr>
      <t>; eviscerar (pescado/ave)</t>
    </r>
  </si>
  <si>
    <t>Préparer avant cuisson : écailler/vider (poisson), déplumer/vider (volaille), parer (gibier).</t>
  </si>
  <si>
    <t>Prep before cooking: scale/gut fish, pluck/gut poultry, trim/pare game.</t>
  </si>
  <si>
    <t>Preparar antes de la cocción: desescamar/eviscerar pescado, desplumar/eviscerar aves, parear/recortar caza.</t>
  </si>
  <si>
    <t>Hacher</t>
  </si>
  <si>
    <t>chop; mince/grind</t>
  </si>
  <si>
    <r>
      <t>picar</t>
    </r>
    <r>
      <rPr>
        <sz val="11"/>
        <color theme="1"/>
        <rFont val="Calibri"/>
        <family val="2"/>
        <scheme val="minor"/>
      </rPr>
      <t xml:space="preserve">; </t>
    </r>
    <r>
      <rPr>
        <b/>
        <sz val="11"/>
        <color theme="1"/>
        <rFont val="Calibri"/>
        <family val="2"/>
        <scheme val="minor"/>
      </rPr>
      <t>moler/triturar</t>
    </r>
    <r>
      <rPr>
        <sz val="11"/>
        <color theme="1"/>
        <rFont val="Calibri"/>
        <family val="2"/>
        <scheme val="minor"/>
      </rPr>
      <t xml:space="preserve"> (carne)</t>
    </r>
  </si>
  <si>
    <t>Couteau : « chop/picar » ; hachoir/moulin : « mince/grind/moler ».</t>
  </si>
  <si>
    <r>
      <t xml:space="preserve">By knife: </t>
    </r>
    <r>
      <rPr>
        <b/>
        <sz val="11"/>
        <color theme="1"/>
        <rFont val="Calibri"/>
        <family val="2"/>
        <scheme val="minor"/>
      </rPr>
      <t>chop</t>
    </r>
    <r>
      <rPr>
        <sz val="11"/>
        <color theme="1"/>
        <rFont val="Calibri"/>
        <family val="2"/>
        <scheme val="minor"/>
      </rPr>
      <t xml:space="preserve">; with grinder/mill: </t>
    </r>
    <r>
      <rPr>
        <b/>
        <sz val="11"/>
        <color theme="1"/>
        <rFont val="Calibri"/>
        <family val="2"/>
        <scheme val="minor"/>
      </rPr>
      <t>mince/grind</t>
    </r>
    <r>
      <rPr>
        <sz val="11"/>
        <color theme="1"/>
        <rFont val="Calibri"/>
        <family val="2"/>
        <scheme val="minor"/>
      </rPr>
      <t>.</t>
    </r>
  </si>
  <si>
    <r>
      <t xml:space="preserve">Con cuchillo: </t>
    </r>
    <r>
      <rPr>
        <b/>
        <sz val="11"/>
        <color theme="1"/>
        <rFont val="Calibri"/>
        <family val="2"/>
        <scheme val="minor"/>
      </rPr>
      <t>picar</t>
    </r>
    <r>
      <rPr>
        <sz val="11"/>
        <color theme="1"/>
        <rFont val="Calibri"/>
        <family val="2"/>
        <scheme val="minor"/>
      </rPr>
      <t xml:space="preserve">; con picadora/molino: </t>
    </r>
    <r>
      <rPr>
        <b/>
        <sz val="11"/>
        <color theme="1"/>
        <rFont val="Calibri"/>
        <family val="2"/>
        <scheme val="minor"/>
      </rPr>
      <t>moler/triturar</t>
    </r>
    <r>
      <rPr>
        <sz val="11"/>
        <color theme="1"/>
        <rFont val="Calibri"/>
        <family val="2"/>
        <scheme val="minor"/>
      </rPr>
      <t>.</t>
    </r>
  </si>
  <si>
    <t>Historier</t>
  </si>
  <si>
    <t>ornament; embellish (with motifs)</t>
  </si>
  <si>
    <r>
      <t>ornamentar</t>
    </r>
    <r>
      <rPr>
        <sz val="11"/>
        <color theme="1"/>
        <rFont val="Calibri"/>
        <family val="2"/>
        <scheme val="minor"/>
      </rPr>
      <t xml:space="preserve">; </t>
    </r>
    <r>
      <rPr>
        <b/>
        <sz val="11"/>
        <color theme="1"/>
        <rFont val="Calibri"/>
        <family val="2"/>
        <scheme val="minor"/>
      </rPr>
      <t>decorar con motivos</t>
    </r>
  </si>
  <si>
    <t>Terme rare/littéraire : décors figuratifs en pâtisserie/présentation.</t>
  </si>
  <si>
    <t>Rare/literary term: figurative/ornamental decorations in pastry/plating.</t>
  </si>
  <si>
    <t>Término raro/literario: decoraciones figurativas/ornamentales en pastelería/emplatado.</t>
  </si>
  <si>
    <t>Huiler</t>
  </si>
  <si>
    <t>oil; grease with oil</t>
  </si>
  <si>
    <r>
      <t>aceitar</t>
    </r>
    <r>
      <rPr>
        <sz val="11"/>
        <color theme="1"/>
        <rFont val="Calibri"/>
        <family val="2"/>
        <scheme val="minor"/>
      </rPr>
      <t>; engrasar con aceite</t>
    </r>
  </si>
  <si>
    <t>Huiler plaque, moule, plancha ou assaisonner en filet/pinceau.</t>
  </si>
  <si>
    <t>Oil a tray/mold/griddle or drizzle/brush as seasoning.</t>
  </si>
  <si>
    <t>Aceitar una bandeja/molde/plancha o aderezar en hilo/pincelar.</t>
  </si>
  <si>
    <t>imbiber</t>
  </si>
  <si>
    <r>
      <t xml:space="preserve">soak; </t>
    </r>
    <r>
      <rPr>
        <b/>
        <sz val="11"/>
        <color theme="1"/>
        <rFont val="Calibri"/>
        <family val="2"/>
        <scheme val="minor"/>
      </rPr>
      <t>soak with syrup</t>
    </r>
  </si>
  <si>
    <r>
      <t>calar / emborrachar</t>
    </r>
    <r>
      <rPr>
        <sz val="11"/>
        <color theme="1"/>
        <rFont val="Calibri"/>
        <family val="2"/>
        <scheme val="minor"/>
      </rPr>
      <t xml:space="preserve"> (bizcocho); impregnar</t>
    </r>
  </si>
  <si>
    <t>Pâtisserie : sirop sur biscuit = to soak/calar/emborrachar.</t>
  </si>
  <si>
    <r>
      <t>Pastry: soak a sponge with syrup (</t>
    </r>
    <r>
      <rPr>
        <i/>
        <sz val="11"/>
        <color theme="1"/>
        <rFont val="Calibri"/>
        <family val="2"/>
        <scheme val="minor"/>
      </rPr>
      <t>to soak</t>
    </r>
    <r>
      <rPr>
        <sz val="11"/>
        <color theme="1"/>
        <rFont val="Calibri"/>
        <family val="2"/>
        <scheme val="minor"/>
      </rPr>
      <t>).</t>
    </r>
  </si>
  <si>
    <r>
      <t xml:space="preserve">Pastelería: </t>
    </r>
    <r>
      <rPr>
        <b/>
        <sz val="11"/>
        <color theme="1"/>
        <rFont val="Calibri"/>
        <family val="2"/>
        <scheme val="minor"/>
      </rPr>
      <t>calar/emborrachar</t>
    </r>
    <r>
      <rPr>
        <sz val="11"/>
        <color theme="1"/>
        <rFont val="Calibri"/>
        <family val="2"/>
        <scheme val="minor"/>
      </rPr>
      <t xml:space="preserve"> un bizcocho con almíbar.</t>
    </r>
  </si>
  <si>
    <t>Inciser</t>
  </si>
  <si>
    <t>score; make shallow cuts</t>
  </si>
  <si>
    <r>
      <t>hacer incisiones</t>
    </r>
    <r>
      <rPr>
        <sz val="11"/>
        <color theme="1"/>
        <rFont val="Calibri"/>
        <family val="2"/>
        <scheme val="minor"/>
      </rPr>
      <t xml:space="preserve">; </t>
    </r>
    <r>
      <rPr>
        <i/>
        <sz val="11"/>
        <color theme="1"/>
        <rFont val="Calibri"/>
        <family val="2"/>
        <scheme val="minor"/>
      </rPr>
      <t>(panificación)</t>
    </r>
    <r>
      <rPr>
        <sz val="11"/>
        <color theme="1"/>
        <rFont val="Calibri"/>
        <family val="2"/>
        <scheme val="minor"/>
      </rPr>
      <t xml:space="preserve"> </t>
    </r>
    <r>
      <rPr>
        <b/>
        <sz val="11"/>
        <color theme="1"/>
        <rFont val="Calibri"/>
        <family val="2"/>
        <scheme val="minor"/>
      </rPr>
      <t>greñar</t>
    </r>
  </si>
  <si>
    <t>Peau de poisson/viande : score ; pain : greñar.</t>
  </si>
  <si>
    <t>Score fish/meat skin; for bread: score/slash (create grignes).</t>
  </si>
  <si>
    <r>
      <t xml:space="preserve">Practicar cortes en la piel de pescado/carne; en pan: </t>
    </r>
    <r>
      <rPr>
        <b/>
        <sz val="11"/>
        <color theme="1"/>
        <rFont val="Calibri"/>
        <family val="2"/>
        <scheme val="minor"/>
      </rPr>
      <t>greñar</t>
    </r>
    <r>
      <rPr>
        <sz val="11"/>
        <color theme="1"/>
        <rFont val="Calibri"/>
        <family val="2"/>
        <scheme val="minor"/>
      </rPr>
      <t xml:space="preserve"> (hacer cortes).</t>
    </r>
  </si>
  <si>
    <t>Incorporer</t>
  </si>
  <si>
    <t>Fold/Incorporate</t>
  </si>
  <si>
    <t>Incorporar</t>
  </si>
  <si>
    <t>Ajouter progressivement sans faire retomber.</t>
  </si>
  <si>
    <t>Add gradually without deflating.</t>
  </si>
  <si>
    <t>Incorporar poco a poco sin bajar la mezcla.</t>
  </si>
  <si>
    <t>Indications packaging</t>
  </si>
  <si>
    <r>
      <t>packaging instructions</t>
    </r>
    <r>
      <rPr>
        <sz val="11"/>
        <color theme="1"/>
        <rFont val="Calibri"/>
        <family val="2"/>
        <scheme val="minor"/>
      </rPr>
      <t>; pack/labelling notes</t>
    </r>
  </si>
  <si>
    <r>
      <t>instrucciones de envasado</t>
    </r>
    <r>
      <rPr>
        <sz val="11"/>
        <color theme="1"/>
        <rFont val="Calibri"/>
        <family val="2"/>
        <scheme val="minor"/>
      </rPr>
      <t>; indicaciones de etiquetado</t>
    </r>
  </si>
  <si>
    <t>Fiches prod : grammage, barquette, film, DLC, lot, étiquettes, ATM, etc.</t>
  </si>
  <si>
    <t>Packaging sheet: weights, tray/film type, use-by date, lot, labels, MAP, etc.</t>
  </si>
  <si>
    <r>
      <t xml:space="preserve">Ficha de envasado: gramajes, tipo de barqueta/film, fecha de caducidad, lote, etiquetas, </t>
    </r>
    <r>
      <rPr>
        <b/>
        <sz val="11"/>
        <color theme="1"/>
        <rFont val="Calibri"/>
        <family val="2"/>
        <scheme val="minor"/>
      </rPr>
      <t>ATM</t>
    </r>
    <r>
      <rPr>
        <sz val="11"/>
        <color theme="1"/>
        <rFont val="Calibri"/>
        <family val="2"/>
        <scheme val="minor"/>
      </rPr>
      <t xml:space="preserve"> (atmósfera modificada), etc.</t>
    </r>
  </si>
  <si>
    <t>Infuser</t>
  </si>
  <si>
    <t>infuse; steep</t>
  </si>
  <si>
    <r>
      <t>infusionar</t>
    </r>
    <r>
      <rPr>
        <sz val="11"/>
        <color theme="1"/>
        <rFont val="Calibri"/>
        <family val="2"/>
        <scheme val="minor"/>
      </rPr>
      <t>; macerar</t>
    </r>
  </si>
  <si>
    <t>Liquides/arômes (thé, vanille, herbes) ; à chaud ou à froid.</t>
  </si>
  <si>
    <t>Infuse liquids/flavors (tea, vanilla, herbs), hot or cold.</t>
  </si>
  <si>
    <t>Infusionar líquidos/aromas (té, vainilla, hierbas), en caliente o en frío.</t>
  </si>
  <si>
    <t>inspecter</t>
  </si>
  <si>
    <t>inspect; examine</t>
  </si>
  <si>
    <r>
      <t>inspeccionar</t>
    </r>
    <r>
      <rPr>
        <sz val="11"/>
        <color theme="1"/>
        <rFont val="Calibri"/>
        <family val="2"/>
        <scheme val="minor"/>
      </rPr>
      <t>; examinar</t>
    </r>
  </si>
  <si>
    <t>Contrôle visuel/HACCP, audit poste/équipement.</t>
  </si>
  <si>
    <t>Visual/HACCP inspection; station/equipment audit.</t>
  </si>
  <si>
    <t>Inspección visual/APPCC; auditoría de puesto/equipo.</t>
  </si>
  <si>
    <t>interstockage</t>
  </si>
  <si>
    <t>intermediate/buffer storage</t>
  </si>
  <si>
    <t>almacenamiento intermedio / buffer</t>
  </si>
  <si>
    <t>Zone/période tampon entre deux étapes (refroidissement, attente de conditionnement).</t>
  </si>
  <si>
    <t>Buffer area/time between steps (cooling, waiting for packaging).</t>
  </si>
  <si>
    <r>
      <t xml:space="preserve">Zona/periodo </t>
    </r>
    <r>
      <rPr>
        <b/>
        <sz val="11"/>
        <color theme="1"/>
        <rFont val="Calibri"/>
        <family val="2"/>
        <scheme val="minor"/>
      </rPr>
      <t>buffer</t>
    </r>
    <r>
      <rPr>
        <sz val="11"/>
        <color theme="1"/>
        <rFont val="Calibri"/>
        <family val="2"/>
        <scheme val="minor"/>
      </rPr>
      <t xml:space="preserve"> entre etapas (enfriado, espera para envasado).</t>
    </r>
  </si>
  <si>
    <t>Jeter</t>
  </si>
  <si>
    <r>
      <t xml:space="preserve">throw away; discard; </t>
    </r>
    <r>
      <rPr>
        <b/>
        <sz val="11"/>
        <color theme="1"/>
        <rFont val="Calibri"/>
        <family val="2"/>
        <scheme val="minor"/>
      </rPr>
      <t>add/drop into</t>
    </r>
    <r>
      <rPr>
        <sz val="11"/>
        <color theme="1"/>
        <rFont val="Calibri"/>
        <family val="2"/>
        <scheme val="minor"/>
      </rPr>
      <t xml:space="preserve"> (boiling water/oil)</t>
    </r>
  </si>
  <si>
    <r>
      <t>tirar</t>
    </r>
    <r>
      <rPr>
        <sz val="11"/>
        <color theme="1"/>
        <rFont val="Calibri"/>
        <family val="2"/>
        <scheme val="minor"/>
      </rPr>
      <t xml:space="preserve">; desechar; </t>
    </r>
    <r>
      <rPr>
        <b/>
        <sz val="11"/>
        <color theme="1"/>
        <rFont val="Calibri"/>
        <family val="2"/>
        <scheme val="minor"/>
      </rPr>
      <t>echar</t>
    </r>
    <r>
      <rPr>
        <sz val="11"/>
        <color theme="1"/>
        <rFont val="Calibri"/>
        <family val="2"/>
        <scheme val="minor"/>
      </rPr>
      <t xml:space="preserve"> (a agua/aceite hirviendo)</t>
    </r>
  </si>
  <si>
    <t>1) Rebut : « jeter une préparation » = discard.</t>
  </si>
  <si>
    <r>
      <t xml:space="preserve">1) Waste: </t>
    </r>
    <r>
      <rPr>
        <b/>
        <sz val="11"/>
        <color theme="1"/>
        <rFont val="Calibri"/>
        <family val="2"/>
        <scheme val="minor"/>
      </rPr>
      <t>discard</t>
    </r>
    <r>
      <rPr>
        <sz val="11"/>
        <color theme="1"/>
        <rFont val="Calibri"/>
        <family val="2"/>
        <scheme val="minor"/>
      </rPr>
      <t xml:space="preserve"> a preparation.</t>
    </r>
  </si>
  <si>
    <r>
      <t xml:space="preserve">1) Merma: </t>
    </r>
    <r>
      <rPr>
        <b/>
        <sz val="11"/>
        <color theme="1"/>
        <rFont val="Calibri"/>
        <family val="2"/>
        <scheme val="minor"/>
      </rPr>
      <t>desechar</t>
    </r>
    <r>
      <rPr>
        <sz val="11"/>
        <color theme="1"/>
        <rFont val="Calibri"/>
        <family val="2"/>
        <scheme val="minor"/>
      </rPr>
      <t xml:space="preserve"> una preparación.</t>
    </r>
  </si>
  <si>
    <t>2) Mise en cuisson : « jeter les pâtes » = add/drop pasta into boiling water.</t>
  </si>
  <si>
    <r>
      <t xml:space="preserve">2) Cooking: </t>
    </r>
    <r>
      <rPr>
        <b/>
        <sz val="11"/>
        <color theme="1"/>
        <rFont val="Calibri"/>
        <family val="2"/>
        <scheme val="minor"/>
      </rPr>
      <t>add/drop the pasta into boiling water</t>
    </r>
    <r>
      <rPr>
        <sz val="11"/>
        <color theme="1"/>
        <rFont val="Calibri"/>
        <family val="2"/>
        <scheme val="minor"/>
      </rPr>
      <t>.</t>
    </r>
  </si>
  <si>
    <r>
      <t xml:space="preserve">2) Cocción: </t>
    </r>
    <r>
      <rPr>
        <b/>
        <sz val="11"/>
        <color theme="1"/>
        <rFont val="Calibri"/>
        <family val="2"/>
        <scheme val="minor"/>
      </rPr>
      <t>echar la pasta al agua hirviendo</t>
    </r>
    <r>
      <rPr>
        <sz val="11"/>
        <color theme="1"/>
        <rFont val="Calibri"/>
        <family val="2"/>
        <scheme val="minor"/>
      </rPr>
      <t>.</t>
    </r>
  </si>
  <si>
    <t>3) « Jeter en pluie » (semoule, polenta) = sprinkle in pour éviter les grumeaux.</t>
  </si>
  <si>
    <r>
      <t xml:space="preserve">3) </t>
    </r>
    <r>
      <rPr>
        <b/>
        <sz val="11"/>
        <color theme="1"/>
        <rFont val="Calibri"/>
        <family val="2"/>
        <scheme val="minor"/>
      </rPr>
      <t>Sprinkle in</t>
    </r>
    <r>
      <rPr>
        <sz val="11"/>
        <color theme="1"/>
        <rFont val="Calibri"/>
        <family val="2"/>
        <scheme val="minor"/>
      </rPr>
      <t xml:space="preserve"> (semolina, polenta) to avoid lumps.</t>
    </r>
  </si>
  <si>
    <r>
      <t xml:space="preserve">3) </t>
    </r>
    <r>
      <rPr>
        <b/>
        <sz val="11"/>
        <color theme="1"/>
        <rFont val="Calibri"/>
        <family val="2"/>
        <scheme val="minor"/>
      </rPr>
      <t>Echar en lluvia</t>
    </r>
    <r>
      <rPr>
        <sz val="11"/>
        <color theme="1"/>
        <rFont val="Calibri"/>
        <family val="2"/>
        <scheme val="minor"/>
      </rPr>
      <t xml:space="preserve"> (sémola, polenta) para evitar grumos.</t>
    </r>
  </si>
  <si>
    <t>Larder</t>
  </si>
  <si>
    <t>lard (insert strips of fat/bacon)</t>
  </si>
  <si>
    <r>
      <t>mechar</t>
    </r>
    <r>
      <rPr>
        <sz val="11"/>
        <color theme="1"/>
        <rFont val="Calibri"/>
        <family val="2"/>
        <scheme val="minor"/>
      </rPr>
      <t xml:space="preserve"> (con tocino)</t>
    </r>
  </si>
  <si>
    <t>Piquer de lardons pour protéger/arroser la pièce à la cuisson.</t>
  </si>
  <si>
    <t>Insert lardoons to baste/protect the meat during cooking (lard).</t>
  </si>
  <si>
    <t>Mechar con tiras de tocino para proteger/regarse durante la cocción.</t>
  </si>
  <si>
    <t>lavage</t>
  </si>
  <si>
    <t>washing (step)</t>
  </si>
  <si>
    <t>lavado</t>
  </si>
  <si>
    <t>Étape d’hygiène produit/ustensiles/bacs.</t>
  </si>
  <si>
    <t>Washing/cleaning stage for product, utensils, and bins.</t>
  </si>
  <si>
    <t>Etapa de lavado/limpieza de producto, utensilios y cubetas.</t>
  </si>
  <si>
    <t>Laver</t>
  </si>
  <si>
    <t>wash; rinse</t>
  </si>
  <si>
    <r>
      <t>lavar</t>
    </r>
    <r>
      <rPr>
        <sz val="11"/>
        <color theme="1"/>
        <rFont val="Calibri"/>
        <family val="2"/>
        <scheme val="minor"/>
      </rPr>
      <t>; enjuagar</t>
    </r>
  </si>
  <si>
    <t>Sous eau potable, en respectant les flux propres/sales.</t>
  </si>
  <si>
    <t>Wash under potable water, respecting clean/dirty flows.</t>
  </si>
  <si>
    <t>Lavar con agua potable respetando flujos limpio/sucio.</t>
  </si>
  <si>
    <t>Lever</t>
  </si>
  <si>
    <r>
      <t xml:space="preserve">1) </t>
    </r>
    <r>
      <rPr>
        <b/>
        <sz val="11"/>
        <color theme="1"/>
        <rFont val="Calibri"/>
        <family val="2"/>
        <scheme val="minor"/>
      </rPr>
      <t>fillet</t>
    </r>
    <r>
      <rPr>
        <sz val="11"/>
        <color theme="1"/>
        <rFont val="Calibri"/>
        <family val="2"/>
        <scheme val="minor"/>
      </rPr>
      <t xml:space="preserve"> (a fish) 2) </t>
    </r>
    <r>
      <rPr>
        <b/>
        <sz val="11"/>
        <color theme="1"/>
        <rFont val="Calibri"/>
        <family val="2"/>
        <scheme val="minor"/>
      </rPr>
      <t>let dough rise / proof</t>
    </r>
  </si>
  <si>
    <r>
      <t xml:space="preserve">1) </t>
    </r>
    <r>
      <rPr>
        <b/>
        <sz val="11"/>
        <color theme="1"/>
        <rFont val="Calibri"/>
        <family val="2"/>
        <scheme val="minor"/>
      </rPr>
      <t>filetear/sacar lomos</t>
    </r>
    <r>
      <rPr>
        <sz val="11"/>
        <color theme="1"/>
        <rFont val="Calibri"/>
        <family val="2"/>
        <scheme val="minor"/>
      </rPr>
      <t xml:space="preserve"> 2) </t>
    </r>
    <r>
      <rPr>
        <b/>
        <sz val="11"/>
        <color theme="1"/>
        <rFont val="Calibri"/>
        <family val="2"/>
        <scheme val="minor"/>
      </rPr>
      <t>dejar levar/fermentar</t>
    </r>
  </si>
  <si>
    <t>« Lever des filets » (poisson) ; « laisser lever » une pâte (BVP).</t>
  </si>
  <si>
    <r>
      <t xml:space="preserve">Fish: </t>
    </r>
    <r>
      <rPr>
        <b/>
        <sz val="11"/>
        <color theme="1"/>
        <rFont val="Calibri"/>
        <family val="2"/>
        <scheme val="minor"/>
      </rPr>
      <t>fillet</t>
    </r>
    <r>
      <rPr>
        <sz val="11"/>
        <color theme="1"/>
        <rFont val="Calibri"/>
        <family val="2"/>
        <scheme val="minor"/>
      </rPr>
      <t xml:space="preserve"> (lift the fillets); bakery: </t>
    </r>
    <r>
      <rPr>
        <b/>
        <sz val="11"/>
        <color theme="1"/>
        <rFont val="Calibri"/>
        <family val="2"/>
        <scheme val="minor"/>
      </rPr>
      <t>let the dough rise/proof</t>
    </r>
    <r>
      <rPr>
        <sz val="11"/>
        <color theme="1"/>
        <rFont val="Calibri"/>
        <family val="2"/>
        <scheme val="minor"/>
      </rPr>
      <t>.</t>
    </r>
  </si>
  <si>
    <r>
      <t xml:space="preserve">Pescado: </t>
    </r>
    <r>
      <rPr>
        <b/>
        <sz val="11"/>
        <color theme="1"/>
        <rFont val="Calibri"/>
        <family val="2"/>
        <scheme val="minor"/>
      </rPr>
      <t>filetear</t>
    </r>
    <r>
      <rPr>
        <sz val="11"/>
        <color theme="1"/>
        <rFont val="Calibri"/>
        <family val="2"/>
        <scheme val="minor"/>
      </rPr>
      <t xml:space="preserve"> (sacar los lomos); panadería: </t>
    </r>
    <r>
      <rPr>
        <b/>
        <sz val="11"/>
        <color theme="1"/>
        <rFont val="Calibri"/>
        <family val="2"/>
        <scheme val="minor"/>
      </rPr>
      <t>dejar levar/fermentar</t>
    </r>
    <r>
      <rPr>
        <sz val="11"/>
        <color theme="1"/>
        <rFont val="Calibri"/>
        <family val="2"/>
        <scheme val="minor"/>
      </rPr>
      <t>.</t>
    </r>
  </si>
  <si>
    <t>Lier</t>
  </si>
  <si>
    <t>Bind/Thicken</t>
  </si>
  <si>
    <t>Ligar</t>
  </si>
  <si>
    <t>Liaison (jaune+crème), roux, fécule, beurre manié, gélatine.</t>
  </si>
  <si>
    <t>Thicken with liaison (egg yolk+cream), roux, starch, beurre manié, gelatin.</t>
  </si>
  <si>
    <r>
      <t xml:space="preserve">Espesar con ligazón (yema+nata), roux, almidón, </t>
    </r>
    <r>
      <rPr>
        <i/>
        <sz val="11"/>
        <color theme="1"/>
        <rFont val="Calibri"/>
        <family val="2"/>
        <scheme val="minor"/>
      </rPr>
      <t>beurre manié</t>
    </r>
    <r>
      <rPr>
        <sz val="11"/>
        <color theme="1"/>
        <rFont val="Calibri"/>
        <family val="2"/>
        <scheme val="minor"/>
      </rPr>
      <t>, gelatina.</t>
    </r>
  </si>
  <si>
    <t>Limoner</t>
  </si>
  <si>
    <t>clean off slime/blood (under running water)</t>
  </si>
  <si>
    <r>
      <t>limpiar</t>
    </r>
    <r>
      <rPr>
        <sz val="11"/>
        <color theme="1"/>
        <rFont val="Calibri"/>
        <family val="2"/>
        <scheme val="minor"/>
      </rPr>
      <t xml:space="preserve"> (quitar mucosidad/sangre bajo el grifo)</t>
    </r>
  </si>
  <si>
    <t>Poisson/abats : rinçage pour ôter limon/impuretés. Terme fr. spécifique.</t>
  </si>
  <si>
    <r>
      <t xml:space="preserve">Rinse fish/offal to remove slime/mud and impurities (FR-specific term </t>
    </r>
    <r>
      <rPr>
        <i/>
        <sz val="11"/>
        <color theme="1"/>
        <rFont val="Calibri"/>
        <family val="2"/>
        <scheme val="minor"/>
      </rPr>
      <t>limoner</t>
    </r>
    <r>
      <rPr>
        <sz val="11"/>
        <color theme="1"/>
        <rFont val="Calibri"/>
        <family val="2"/>
        <scheme val="minor"/>
      </rPr>
      <t>).</t>
    </r>
  </si>
  <si>
    <r>
      <t xml:space="preserve">Enjuagar pescado/menudencias para quitar limo/impurezas (término francés específico </t>
    </r>
    <r>
      <rPr>
        <i/>
        <sz val="11"/>
        <color theme="1"/>
        <rFont val="Calibri"/>
        <family val="2"/>
        <scheme val="minor"/>
      </rPr>
      <t>limoner</t>
    </r>
    <r>
      <rPr>
        <sz val="11"/>
        <color theme="1"/>
        <rFont val="Calibri"/>
        <family val="2"/>
        <scheme val="minor"/>
      </rPr>
      <t>).</t>
    </r>
  </si>
  <si>
    <t>Lisser</t>
  </si>
  <si>
    <t>smooth; smooth out</t>
  </si>
  <si>
    <t>alisar</t>
  </si>
  <si>
    <t>Crèmes/ganaches/purées : rendre la surface/texture régulière.</t>
  </si>
  <si>
    <t>Smooth the surface/texture (creams, ganaches, purées).</t>
  </si>
  <si>
    <t>Alisar la superficie/textura (cremas, ganaches, purés).</t>
  </si>
  <si>
    <t>Lustrer</t>
  </si>
  <si>
    <t>glaze to make shiny</t>
  </si>
  <si>
    <r>
      <t>abrillantar</t>
    </r>
    <r>
      <rPr>
        <sz val="11"/>
        <color theme="1"/>
        <rFont val="Calibri"/>
        <family val="2"/>
        <scheme val="minor"/>
      </rPr>
      <t>; napar para dar brillo</t>
    </r>
  </si>
  <si>
    <t>Nappage/gelée/sirop (pâtisserie) ou beurre clarifié/jus réduit.</t>
  </si>
  <si>
    <t>Glaze with nappage/jelly/syrup (pastry) or brush with clarified butter/reduced jus.</t>
  </si>
  <si>
    <r>
      <t xml:space="preserve">Abrillantar con </t>
    </r>
    <r>
      <rPr>
        <i/>
        <sz val="11"/>
        <color theme="1"/>
        <rFont val="Calibri"/>
        <family val="2"/>
        <scheme val="minor"/>
      </rPr>
      <t>nappage</t>
    </r>
    <r>
      <rPr>
        <sz val="11"/>
        <color theme="1"/>
        <rFont val="Calibri"/>
        <family val="2"/>
        <scheme val="minor"/>
      </rPr>
      <t>/gelatina/almíbar (pastelería) o pincelar con mantequilla clarificada/jugo reducido.</t>
    </r>
  </si>
  <si>
    <t>Luter</t>
  </si>
  <si>
    <r>
      <t xml:space="preserve">seal a pot with a strip of dough; </t>
    </r>
    <r>
      <rPr>
        <b/>
        <sz val="11"/>
        <color theme="1"/>
        <rFont val="Calibri"/>
        <family val="2"/>
        <scheme val="minor"/>
      </rPr>
      <t>to lute</t>
    </r>
  </si>
  <si>
    <t>sellar con una pasta (harina+agua)</t>
  </si>
  <si>
    <t>« Cocotte lutée » : couvercle scellé à la pâte pour cuisson étanche.</t>
  </si>
  <si>
    <t>“Luted” pot: seal the lid with a strip of dough for airtight cooking.</t>
  </si>
  <si>
    <t>Olla “luteada”: sellar la tapa con una tira de masa para cocción hermética.</t>
  </si>
  <si>
    <t>Lyophiliser</t>
  </si>
  <si>
    <t>lyophilize; freeze-dry</t>
  </si>
  <si>
    <t>liofilizar</t>
  </si>
  <si>
    <t>Déshydratation sous vide par le froid (poudres, fruits, herbes).</t>
  </si>
  <si>
    <t>Freeze-drying under vacuum (powders, fruits, herbs).</t>
  </si>
  <si>
    <t>Macérer</t>
  </si>
  <si>
    <t>macerate; soak</t>
  </si>
  <si>
    <r>
      <t>macerar</t>
    </r>
    <r>
      <rPr>
        <sz val="11"/>
        <color theme="1"/>
        <rFont val="Calibri"/>
        <family val="2"/>
        <scheme val="minor"/>
      </rPr>
      <t>; poner en remojo</t>
    </r>
  </si>
  <si>
    <t>À froid, alcool/sucre/sirop pour parfumer/attendrir.</t>
  </si>
  <si>
    <t>Macerate cold in alcohol/sugar/syrup to flavor/tenderize.</t>
  </si>
  <si>
    <t>Macerar en frío en alcohol/azúcar/almíbar para aromatizar/ablandar.</t>
  </si>
  <si>
    <t>Maintenir en temp. sup à 63°</t>
  </si>
  <si>
    <t>hold hot above 63 °C</t>
  </si>
  <si>
    <t>mantener caliente por encima de 63 °C</t>
  </si>
  <si>
    <t>Tenir une T° (ex. &gt;63 °C), un réglage, une cadence; plan de maintenance = maintenance plan.</t>
  </si>
  <si>
    <r>
      <t xml:space="preserve">Maintain a temperature (e.g., &gt;63 °C), a setting, a pace; maintenance plan = </t>
    </r>
    <r>
      <rPr>
        <b/>
        <sz val="11"/>
        <color theme="1"/>
        <rFont val="Calibri"/>
        <family val="2"/>
        <scheme val="minor"/>
      </rPr>
      <t>maintenance plan</t>
    </r>
    <r>
      <rPr>
        <sz val="11"/>
        <color theme="1"/>
        <rFont val="Calibri"/>
        <family val="2"/>
        <scheme val="minor"/>
      </rPr>
      <t>.</t>
    </r>
  </si>
  <si>
    <r>
      <t xml:space="preserve">Mantener una temperatura (p. ej., &gt;63 °C), un ajuste, un ritmo; </t>
    </r>
    <r>
      <rPr>
        <b/>
        <sz val="11"/>
        <color theme="1"/>
        <rFont val="Calibri"/>
        <family val="2"/>
        <scheme val="minor"/>
      </rPr>
      <t>maintenance plan</t>
    </r>
    <r>
      <rPr>
        <sz val="11"/>
        <color theme="1"/>
        <rFont val="Calibri"/>
        <family val="2"/>
        <scheme val="minor"/>
      </rPr>
      <t xml:space="preserve"> = </t>
    </r>
    <r>
      <rPr>
        <b/>
        <sz val="11"/>
        <color theme="1"/>
        <rFont val="Calibri"/>
        <family val="2"/>
        <scheme val="minor"/>
      </rPr>
      <t>plan de mantenimiento</t>
    </r>
    <r>
      <rPr>
        <sz val="11"/>
        <color theme="1"/>
        <rFont val="Calibri"/>
        <family val="2"/>
        <scheme val="minor"/>
      </rPr>
      <t>.</t>
    </r>
  </si>
  <si>
    <t>Manchonner</t>
  </si>
  <si>
    <t>french (bones)</t>
  </si>
  <si>
    <r>
      <t>frenchar</t>
    </r>
    <r>
      <rPr>
        <sz val="11"/>
        <color theme="1"/>
        <rFont val="Calibri"/>
        <family val="2"/>
        <scheme val="minor"/>
      </rPr>
      <t xml:space="preserve"> / </t>
    </r>
    <r>
      <rPr>
        <b/>
        <sz val="11"/>
        <color theme="1"/>
        <rFont val="Calibri"/>
        <family val="2"/>
        <scheme val="minor"/>
      </rPr>
      <t>deshuesar a la francesa</t>
    </r>
  </si>
  <si>
    <t>Dégager l’os (carré d’agneau, volaille).</t>
  </si>
  <si>
    <t>French the bones (rack of lamb, poultry).</t>
  </si>
  <si>
    <t>“Frenchar”/deshuesar a la francesa (costillar de cordero, aves).</t>
  </si>
  <si>
    <t>Manié</t>
  </si>
  <si>
    <t>rub in; work by hand</t>
  </si>
  <si>
    <r>
      <t>arenar/frotar</t>
    </r>
    <r>
      <rPr>
        <sz val="11"/>
        <color theme="1"/>
        <rFont val="Calibri"/>
        <family val="2"/>
        <scheme val="minor"/>
      </rPr>
      <t>; trabajar con las manos</t>
    </r>
  </si>
  <si>
    <t>« Beurre manié » : farine+beurre frottés.</t>
  </si>
  <si>
    <t>Beurre manié: rub flour and butter together.</t>
  </si>
  <si>
    <r>
      <t>Beurre manié</t>
    </r>
    <r>
      <rPr>
        <sz val="11"/>
        <color theme="1"/>
        <rFont val="Calibri"/>
        <family val="2"/>
        <scheme val="minor"/>
      </rPr>
      <t>: frotar harina con mantequilla.</t>
    </r>
  </si>
  <si>
    <t>manier</t>
  </si>
  <si>
    <t>handle; manipulate; work by hand</t>
  </si>
  <si>
    <r>
      <t>manejar</t>
    </r>
    <r>
      <rPr>
        <sz val="11"/>
        <color theme="1"/>
        <rFont val="Calibri"/>
        <family val="2"/>
        <scheme val="minor"/>
      </rPr>
      <t>; manipular</t>
    </r>
  </si>
  <si>
    <t>Manipulation produit/outil : hygiène (EPI), gestes sûrs; en pâtisserie, travailler à la main.</t>
  </si>
  <si>
    <t>Product/tool handling: hygiene (PPE), safe movements; in pastry, work by hand.</t>
  </si>
  <si>
    <t>Manipulación de producto/herramienta: higiene (EPP), gestos seguros; en pastelería, trabajar a mano.</t>
  </si>
  <si>
    <t>Manipuler</t>
  </si>
  <si>
    <t>handle</t>
  </si>
  <si>
    <t>manipular</t>
  </si>
  <si>
    <t>Gestes/flux propres → gants, pinces, hygiène.</t>
  </si>
  <si>
    <t>Handle with proper hygiene: gloves, tongs, clean flows.</t>
  </si>
  <si>
    <t>Manipular con higiene: guantes, pinzas, flujo limpio.</t>
  </si>
  <si>
    <t>Marbrer</t>
  </si>
  <si>
    <t>marble (a batter/coating)</t>
  </si>
  <si>
    <t>marmolear</t>
  </si>
  <si>
    <t>Effet marbré dans cake, glaçage, chocolat.</t>
  </si>
  <si>
    <t>Create a marbled effect in batter, glaze, or chocolate.</t>
  </si>
  <si>
    <t>Crear efecto marmolado en masas, glaseados o chocolate.</t>
  </si>
  <si>
    <t>Mariner</t>
  </si>
  <si>
    <t>marinate</t>
  </si>
  <si>
    <r>
      <t>marinar</t>
    </r>
    <r>
      <rPr>
        <sz val="11"/>
        <color theme="1"/>
        <rFont val="Calibri"/>
        <family val="2"/>
        <scheme val="minor"/>
      </rPr>
      <t xml:space="preserve"> / adobar</t>
    </r>
  </si>
  <si>
    <t>Liquide aromatique (acidulé/salé/gras) selon produit.</t>
  </si>
  <si>
    <t>Marinate in an aromatic liquid (acid/salt/fat profile).</t>
  </si>
  <si>
    <t>Marinar en un líquido aromático (perfil ácido/salado/graso).</t>
  </si>
  <si>
    <t>marquage</t>
  </si>
  <si>
    <t>marking; stamping; grill marks</t>
  </si>
  <si>
    <r>
      <t>marcado</t>
    </r>
    <r>
      <rPr>
        <sz val="11"/>
        <color theme="1"/>
        <rFont val="Calibri"/>
        <family val="2"/>
        <scheme val="minor"/>
      </rPr>
      <t>; sellado/etiquetado (según contexto)</t>
    </r>
  </si>
  <si>
    <t>Soit étiquetage/traçabilité, soit stries de gril.</t>
  </si>
  <si>
    <t>Either labeling/traceability, or grill marks (depends on context).</t>
  </si>
  <si>
    <t>Puede ser etiquetado/trazabilidad o marcas de parrilla (según contexto).</t>
  </si>
  <si>
    <t>Marquer</t>
  </si>
  <si>
    <t>start/sear; mark (on grill)</t>
  </si>
  <si>
    <r>
      <t>marcar</t>
    </r>
    <r>
      <rPr>
        <sz val="11"/>
        <color theme="1"/>
        <rFont val="Calibri"/>
        <family val="2"/>
        <scheme val="minor"/>
      </rPr>
      <t>; sellar</t>
    </r>
  </si>
  <si>
    <t>« Marquer en cuisson » (saisir/démarrer), strier au gril.</t>
  </si>
  <si>
    <t>Start/sear cooking; mark with grill ridges.</t>
  </si>
  <si>
    <t>Iniciar/ sellar la cocción; marcar en la parrilla.</t>
  </si>
  <si>
    <t>Masquer</t>
  </si>
  <si>
    <t>mask/coat (surface)</t>
  </si>
  <si>
    <r>
      <t>enmascarar</t>
    </r>
    <r>
      <rPr>
        <sz val="11"/>
        <color theme="1"/>
        <rFont val="Calibri"/>
        <family val="2"/>
        <scheme val="minor"/>
      </rPr>
      <t>; cubrir</t>
    </r>
  </si>
  <si>
    <t>Recouvrir d’une couche (crème, gelée, sauce).</t>
  </si>
  <si>
    <t>Mask/coat with a thin layer (cream/jelly/sauce).</t>
  </si>
  <si>
    <t>Enmascarar/cubrir con una capa fina (crema/gelatina/salsa).</t>
  </si>
  <si>
    <t>Masser</t>
  </si>
  <si>
    <t>seize (sugar); knead/massage</t>
  </si>
  <si>
    <r>
      <t>azucararse</t>
    </r>
    <r>
      <rPr>
        <sz val="11"/>
        <color theme="1"/>
        <rFont val="Calibri"/>
        <family val="2"/>
        <scheme val="minor"/>
      </rPr>
      <t xml:space="preserve"> (jarabe); </t>
    </r>
    <r>
      <rPr>
        <b/>
        <sz val="11"/>
        <color theme="1"/>
        <rFont val="Calibri"/>
        <family val="2"/>
        <scheme val="minor"/>
      </rPr>
      <t>amasar</t>
    </r>
  </si>
  <si>
    <t>Sucre qui « masse » ↔ re-cristallise ; aussi frictions.</t>
  </si>
  <si>
    <t>Sugar “grains” (recrystallizes); also kneading/rubbing action.</t>
  </si>
  <si>
    <t>Azúcar que “gran ea” (recristaliza); también acción de amasar/frotar.</t>
  </si>
  <si>
    <t>mélange</t>
  </si>
  <si>
    <t>mixture; mix</t>
  </si>
  <si>
    <t>mezcla</t>
  </si>
  <si>
    <t>Nom générique d’appareil/compound.</t>
  </si>
  <si>
    <t>Generic term for a mixture/preparation.</t>
  </si>
  <si>
    <t>Término genérico para una mezcla/preparación.</t>
  </si>
  <si>
    <t>Mélanger</t>
  </si>
  <si>
    <t>Mix</t>
  </si>
  <si>
    <t>Mezclar</t>
  </si>
  <si>
    <t>racler les parois si nécessaire.</t>
  </si>
  <si>
    <t xml:space="preserve"> scrape sides as needed.</t>
  </si>
  <si>
    <t>raspar paredes si hace falta.</t>
  </si>
  <si>
    <t>Meringuer</t>
  </si>
  <si>
    <t>top with meringue; whip to meringue</t>
  </si>
  <si>
    <t>merengar</t>
  </si>
  <si>
    <t>Napper d’une meringue / monter blancs+sucres.</t>
  </si>
  <si>
    <t>Top with meringue / whip whites with sugar into meringue.</t>
  </si>
  <si>
    <t>Cubrir con merengue / montar claras con azúcar a merengue.</t>
  </si>
  <si>
    <t>mesurer</t>
  </si>
  <si>
    <t>measure; take a measurement</t>
  </si>
  <si>
    <r>
      <t>medir</t>
    </r>
    <r>
      <rPr>
        <sz val="11"/>
        <color theme="1"/>
        <rFont val="Calibri"/>
        <family val="2"/>
        <scheme val="minor"/>
      </rPr>
      <t>; tomar medidas</t>
    </r>
  </si>
  <si>
    <t>Poids, volume, T°, pH, dimensions; instruments étalonnés (balance, sonde, pH-mètre).</t>
  </si>
  <si>
    <r>
      <t xml:space="preserve">Weight, volume, temp, pH, dimensions; </t>
    </r>
    <r>
      <rPr>
        <b/>
        <sz val="11"/>
        <color theme="1"/>
        <rFont val="Calibri"/>
        <family val="2"/>
        <scheme val="minor"/>
      </rPr>
      <t>calibrated instruments</t>
    </r>
    <r>
      <rPr>
        <sz val="11"/>
        <color theme="1"/>
        <rFont val="Calibri"/>
        <family val="2"/>
        <scheme val="minor"/>
      </rPr>
      <t xml:space="preserve"> (scale, probe, pH meter).</t>
    </r>
  </si>
  <si>
    <r>
      <t xml:space="preserve">Peso, volumen, T°, pH, dimensiones; </t>
    </r>
    <r>
      <rPr>
        <b/>
        <sz val="11"/>
        <color theme="1"/>
        <rFont val="Calibri"/>
        <family val="2"/>
        <scheme val="minor"/>
      </rPr>
      <t>instrumentos calibrados</t>
    </r>
    <r>
      <rPr>
        <sz val="11"/>
        <color theme="1"/>
        <rFont val="Calibri"/>
        <family val="2"/>
        <scheme val="minor"/>
      </rPr>
      <t xml:space="preserve"> (balanza, sonda, pH-metro).</t>
    </r>
  </si>
  <si>
    <t>Mettre au point (chocolat)</t>
  </si>
  <si>
    <t>temper (chocolate)</t>
  </si>
  <si>
    <r>
      <t>atemperar</t>
    </r>
    <r>
      <rPr>
        <sz val="11"/>
        <color theme="1"/>
        <rFont val="Calibri"/>
        <family val="2"/>
        <scheme val="minor"/>
      </rPr>
      <t xml:space="preserve"> (chocolate)</t>
    </r>
  </si>
  <si>
    <t>Courbe T° (fonte → descente → remonte).</t>
  </si>
  <si>
    <t>Tempering curve (melt → cool → reheat).</t>
  </si>
  <si>
    <t>Curva de atemperado (fundir → enfriar → recalentar).</t>
  </si>
  <si>
    <t>Mettre en bac</t>
  </si>
  <si>
    <t>tray up / pan up</t>
  </si>
  <si>
    <t>poner en cubeta/bandeja</t>
  </si>
  <si>
    <t>Transvaser en bac gastro pour repos/stock.</t>
  </si>
  <si>
    <t>Transfer to GN pans for resting/storage.</t>
  </si>
  <si>
    <t>Trasvasar a cubetas GN para reposo/almacenaje.</t>
  </si>
  <si>
    <t>Mettre en chariot</t>
  </si>
  <si>
    <t>load onto trolley</t>
  </si>
  <si>
    <t>poner en carro</t>
  </si>
  <si>
    <t>Charger plaques/bacs sur chariot.</t>
  </si>
  <si>
    <t>Load trays/bins onto a trolley.</t>
  </si>
  <si>
    <t>Cargar bandejas/cubetas en un carro.</t>
  </si>
  <si>
    <t>Mettre en cuisson</t>
  </si>
  <si>
    <t>start cooking; put in to cook</t>
  </si>
  <si>
    <r>
      <t>poner a cocer</t>
    </r>
    <r>
      <rPr>
        <sz val="11"/>
        <color theme="1"/>
        <rFont val="Calibri"/>
        <family val="2"/>
        <scheme val="minor"/>
      </rPr>
      <t xml:space="preserve"> / iniciar cocción</t>
    </r>
  </si>
  <si>
    <t>Lancer la cuisson (four, sauteuse, vapeur…).</t>
  </si>
  <si>
    <t>Start cooking (oven, braiser, steamer, etc.).</t>
  </si>
  <si>
    <t>Iniciar la cocción (horno, brasera, vapor, etc.).</t>
  </si>
  <si>
    <t>Mijoter</t>
  </si>
  <si>
    <t>simmer slowly</t>
  </si>
  <si>
    <t>Sous ébullition douce, couvert, longuement.</t>
  </si>
  <si>
    <t>Simmer gently for a long time, covered.</t>
  </si>
  <si>
    <t>Cocinar a fuego lento y tapado durante tiempo.</t>
  </si>
  <si>
    <t>mise en bac ou grille pour cuisson</t>
  </si>
  <si>
    <t>place in tray/rack for baking</t>
  </si>
  <si>
    <t>poner en bandeja/rejilla para cocción</t>
  </si>
  <si>
    <t>Prépa avant enfournement.</t>
  </si>
  <si>
    <t>Prepare on tray/rack before baking.</t>
  </si>
  <si>
    <t>Preparación en bandeja/rejilla antes del horneado.</t>
  </si>
  <si>
    <t>mise en bac pour conditionnement</t>
  </si>
  <si>
    <t>tray up for packing</t>
  </si>
  <si>
    <t>poner en cubeta para envasado</t>
  </si>
  <si>
    <t>Avant filmage/operculage.</t>
  </si>
  <si>
    <t>Tray up for packaging before wrapping/sealing.</t>
  </si>
  <si>
    <t>Poner en cubeta para envasado antes de filmar/termosellar.</t>
  </si>
  <si>
    <t>mise en chariot</t>
  </si>
  <si>
    <t>trolley loading</t>
  </si>
  <si>
    <t>carga en carro</t>
  </si>
  <si>
    <t>Étape logistique interne.</t>
  </si>
  <si>
    <t>Internal logistics step (move via trolley/zone).</t>
  </si>
  <si>
    <t>Etapa logística interna (traslado por carro/zona).</t>
  </si>
  <si>
    <t>Mixer</t>
  </si>
  <si>
    <t>blend; process</t>
  </si>
  <si>
    <r>
      <t>triturar</t>
    </r>
    <r>
      <rPr>
        <sz val="11"/>
        <color theme="1"/>
        <rFont val="Calibri"/>
        <family val="2"/>
        <scheme val="minor"/>
      </rPr>
      <t>; licuar</t>
    </r>
  </si>
  <si>
    <t>Robot/blender pour lisser une préparation.</t>
  </si>
  <si>
    <t>Blend/process to a smooth texture.</t>
  </si>
  <si>
    <t>Triturar/licuar hasta textura lisa.</t>
  </si>
  <si>
    <t>Modeler</t>
  </si>
  <si>
    <t>model; shape</t>
  </si>
  <si>
    <r>
      <t>modelar</t>
    </r>
    <r>
      <rPr>
        <sz val="11"/>
        <color theme="1"/>
        <rFont val="Calibri"/>
        <family val="2"/>
        <scheme val="minor"/>
      </rPr>
      <t>; dar forma</t>
    </r>
  </si>
  <si>
    <t>Pâtes, farces, chocolat, confiserie.</t>
  </si>
  <si>
    <t>Model/shape doughs, fillings, chocolate, confectionery.</t>
  </si>
  <si>
    <t>Modelar/dar forma a masas, farsas, chocolate, confitería.</t>
  </si>
  <si>
    <t>Moiner</t>
  </si>
  <si>
    <t>torte (split cake into layers)</t>
  </si>
  <si>
    <t>tornear/cortar en capas</t>
  </si>
  <si>
    <t>Couper un biscuit en disques horizontaux réguliers.</t>
  </si>
  <si>
    <t>Torte a sponge into even horizontal layers.</t>
  </si>
  <si>
    <t>Cortar un bizcocho en capas horizontales regulares.</t>
  </si>
  <si>
    <t>Monder</t>
  </si>
  <si>
    <t>blanch &amp; peel; skin</t>
  </si>
  <si>
    <t>Tomates/amandes (syn. « émonder »).</t>
  </si>
  <si>
    <t>Monter</t>
  </si>
  <si>
    <t>whip up; mount (with butter); assemble</t>
  </si>
  <si>
    <r>
      <t>montar</t>
    </r>
    <r>
      <rPr>
        <sz val="11"/>
        <color theme="1"/>
        <rFont val="Calibri"/>
        <family val="2"/>
        <scheme val="minor"/>
      </rPr>
      <t xml:space="preserve">; emulsionar con mantequilla; </t>
    </r>
    <r>
      <rPr>
        <b/>
        <sz val="11"/>
        <color theme="1"/>
        <rFont val="Calibri"/>
        <family val="2"/>
        <scheme val="minor"/>
      </rPr>
      <t>montar (emplatar)</t>
    </r>
  </si>
  <si>
    <t>Crème/œufs (volume), monter au beurre une sauce, « monter » un entremets.</t>
  </si>
  <si>
    <t>Whip cream/eggs (volume); mount a sauce with butter; assemble a layered dessert.</t>
  </si>
  <si>
    <t>Montar nata/huevos (volumen); emulsionar una salsa con mantequilla; montar un postre por capas.</t>
  </si>
  <si>
    <t>Monter (au beurre)</t>
  </si>
  <si>
    <t>Mount (with butter)</t>
  </si>
  <si>
    <t>Montar (con mantequilla)</t>
  </si>
  <si>
    <t>Hors du feu, beurre froid en dés; ne pas bouillir.</t>
  </si>
  <si>
    <t>Off heat, cold diced butter; do not boil.</t>
  </si>
  <si>
    <t>Fuera del fuego, mantequilla fría en dados; no hervir.</t>
  </si>
  <si>
    <t>Mortifier</t>
  </si>
  <si>
    <t>hang/age (game/meat)</t>
  </si>
  <si>
    <r>
      <t>madurar/orear</t>
    </r>
    <r>
      <rPr>
        <sz val="11"/>
        <color theme="1"/>
        <rFont val="Calibri"/>
        <family val="2"/>
        <scheme val="minor"/>
      </rPr>
      <t xml:space="preserve"> (carne/caza)</t>
    </r>
  </si>
  <si>
    <t>Faire rassir pour attendrir et développer les arômes.</t>
  </si>
  <si>
    <t>Age/hang (meat/game) to tenderize and develop flavor.</t>
  </si>
  <si>
    <t>Madurar/orear (carne/caza) para ablandar y potenciar sabor.</t>
  </si>
  <si>
    <t>Mouiller (vin/eau)</t>
  </si>
  <si>
    <t>add liquid to (cover/deglaze)</t>
  </si>
  <si>
    <r>
      <t>mojar</t>
    </r>
    <r>
      <rPr>
        <sz val="11"/>
        <color theme="1"/>
        <rFont val="Calibri"/>
        <family val="2"/>
        <scheme val="minor"/>
      </rPr>
      <t>; añadir líquido</t>
    </r>
  </si>
  <si>
    <t>Ajouter fond/eau/vin jusqu’au niveau voulu.</t>
  </si>
  <si>
    <t>Add stock/water/wine to the required level.</t>
  </si>
  <si>
    <t>Añadir fondo/agua/vino hasta el nivel deseado.</t>
  </si>
  <si>
    <t>Mouler</t>
  </si>
  <si>
    <t>mould; cast</t>
  </si>
  <si>
    <r>
      <t>moldar</t>
    </r>
    <r>
      <rPr>
        <sz val="11"/>
        <color theme="1"/>
        <rFont val="Calibri"/>
        <family val="2"/>
        <scheme val="minor"/>
      </rPr>
      <t xml:space="preserve">; </t>
    </r>
    <r>
      <rPr>
        <b/>
        <sz val="11"/>
        <color theme="1"/>
        <rFont val="Calibri"/>
        <family val="2"/>
        <scheme val="minor"/>
      </rPr>
      <t>desmoldar</t>
    </r>
    <r>
      <rPr>
        <sz val="11"/>
        <color theme="1"/>
        <rFont val="Calibri"/>
        <family val="2"/>
        <scheme val="minor"/>
      </rPr>
      <t xml:space="preserve"> (→ sortir)</t>
    </r>
  </si>
  <si>
    <t>Verser dans un moule / donner la forme.</t>
  </si>
  <si>
    <t>Pour into a mold / shape in a mold.</t>
  </si>
  <si>
    <t>Verter en un molde / dar la forma en molde.</t>
  </si>
  <si>
    <t>Mousser</t>
  </si>
  <si>
    <t>foam; make foamy</t>
  </si>
  <si>
    <r>
      <t>espumar</t>
    </r>
    <r>
      <rPr>
        <sz val="11"/>
        <color theme="1"/>
        <rFont val="Calibri"/>
        <family val="2"/>
        <scheme val="minor"/>
      </rPr>
      <t>; hacer espuma</t>
    </r>
  </si>
  <si>
    <t>Obtenir mousse (mixeur, siphon, fouet).</t>
  </si>
  <si>
    <t>Create a foam (blender, siphon, whisk).</t>
  </si>
  <si>
    <t>Hacer espuma (batidora, sifón, varillas).</t>
  </si>
  <si>
    <t>Nacrer (riz/échalotes)</t>
  </si>
  <si>
    <t>pearl (until translucent); sweat until pearly</t>
  </si>
  <si>
    <r>
      <t>nacarar</t>
    </r>
    <r>
      <rPr>
        <sz val="11"/>
        <color theme="1"/>
        <rFont val="Calibri"/>
        <family val="2"/>
        <scheme val="minor"/>
      </rPr>
      <t>; rehogar hasta que quede nacarado</t>
    </r>
  </si>
  <si>
    <t>Étape risotto/pilaf : grains enrobés de matière grasse, translucides sans colorer.</t>
  </si>
  <si>
    <t>Risotto/pilaf step: coat grains in fat until translucent without browning.</t>
  </si>
  <si>
    <t>Paso de risotto/pilaf: envolver los granos en grasa hasta translúcidos sin dorar.</t>
  </si>
  <si>
    <t>Napper</t>
  </si>
  <si>
    <t>coat/nap; to spoon sauce over</t>
  </si>
  <si>
    <r>
      <t>napar</t>
    </r>
    <r>
      <rPr>
        <sz val="11"/>
        <color theme="1"/>
        <rFont val="Calibri"/>
        <family val="2"/>
        <scheme val="minor"/>
      </rPr>
      <t>; cubrir con salsa</t>
    </r>
  </si>
  <si>
    <t>Obtenir une couche régulière (consistance « nappe » sur la spatule/cuillère).</t>
  </si>
  <si>
    <t>Aim for a uniform coating (nappe consistency on the spatula/spoon).</t>
  </si>
  <si>
    <r>
      <t xml:space="preserve">Lograr una capa uniforme (consistencia </t>
    </r>
    <r>
      <rPr>
        <b/>
        <sz val="11"/>
        <color theme="1"/>
        <rFont val="Calibri"/>
        <family val="2"/>
        <scheme val="minor"/>
      </rPr>
      <t>nappe</t>
    </r>
    <r>
      <rPr>
        <sz val="11"/>
        <color theme="1"/>
        <rFont val="Calibri"/>
        <family val="2"/>
        <scheme val="minor"/>
      </rPr>
      <t xml:space="preserve"> en la espátula/cuchara).</t>
    </r>
  </si>
  <si>
    <t>nettoyer</t>
  </si>
  <si>
    <t>clean; clean down; sanitize (light)</t>
  </si>
  <si>
    <r>
      <t>limpiar</t>
    </r>
    <r>
      <rPr>
        <sz val="11"/>
        <color theme="1"/>
        <rFont val="Calibri"/>
        <family val="2"/>
        <scheme val="minor"/>
      </rPr>
      <t>; limpiar/sanear</t>
    </r>
  </si>
  <si>
    <r>
      <t xml:space="preserve">Nettoyage de poste/ustensiles/sols. Pour désinfection stricte, préférer </t>
    </r>
    <r>
      <rPr>
        <b/>
        <sz val="11"/>
        <color theme="1"/>
        <rFont val="Calibri"/>
        <family val="2"/>
        <scheme val="minor"/>
      </rPr>
      <t>sanitize/disinfect</t>
    </r>
    <r>
      <rPr>
        <sz val="11"/>
        <color theme="1"/>
        <rFont val="Calibri"/>
        <family val="2"/>
        <scheme val="minor"/>
      </rPr>
      <t>. Préciser méthode (CIP, foam, rinse) et fréquences HACCP.</t>
    </r>
  </si>
  <si>
    <r>
      <t xml:space="preserve">Clean station/utensils/floors. For strict disinfection, use </t>
    </r>
    <r>
      <rPr>
        <b/>
        <sz val="11"/>
        <color theme="1"/>
        <rFont val="Calibri"/>
        <family val="2"/>
        <scheme val="minor"/>
      </rPr>
      <t>sanitize/disinfect</t>
    </r>
    <r>
      <rPr>
        <sz val="11"/>
        <color theme="1"/>
        <rFont val="Calibri"/>
        <family val="2"/>
        <scheme val="minor"/>
      </rPr>
      <t>. Specify method (CIP, foam, rinse) and HACCP frequencies.</t>
    </r>
  </si>
  <si>
    <r>
      <t xml:space="preserve">Limpieza de puesto/utensilios/suelos. Para desinfección estricta, usar </t>
    </r>
    <r>
      <rPr>
        <b/>
        <sz val="11"/>
        <color theme="1"/>
        <rFont val="Calibri"/>
        <family val="2"/>
        <scheme val="minor"/>
      </rPr>
      <t>desinfectar/sanitizar</t>
    </r>
    <r>
      <rPr>
        <sz val="11"/>
        <color theme="1"/>
        <rFont val="Calibri"/>
        <family val="2"/>
        <scheme val="minor"/>
      </rPr>
      <t>. Especificar método (CIP, espuma, enjuague) y frecuencias APPCC.</t>
    </r>
  </si>
  <si>
    <t>ouverture boîte</t>
  </si>
  <si>
    <r>
      <t>can opening</t>
    </r>
    <r>
      <rPr>
        <sz val="11"/>
        <color theme="1"/>
        <rFont val="Calibri"/>
        <family val="2"/>
        <scheme val="minor"/>
      </rPr>
      <t xml:space="preserve"> / open the can; </t>
    </r>
    <r>
      <rPr>
        <b/>
        <sz val="11"/>
        <color theme="1"/>
        <rFont val="Calibri"/>
        <family val="2"/>
        <scheme val="minor"/>
      </rPr>
      <t>case/box opening</t>
    </r>
  </si>
  <si>
    <r>
      <t>apertura de lata / abrir la lata</t>
    </r>
    <r>
      <rPr>
        <sz val="11"/>
        <color theme="1"/>
        <rFont val="Calibri"/>
        <family val="2"/>
        <scheme val="minor"/>
      </rPr>
      <t xml:space="preserve">; </t>
    </r>
    <r>
      <rPr>
        <b/>
        <sz val="11"/>
        <color theme="1"/>
        <rFont val="Calibri"/>
        <family val="2"/>
        <scheme val="minor"/>
      </rPr>
      <t>apertura de caja / abrir la caja</t>
    </r>
  </si>
  <si>
    <t>En production alimentaire, « boîte » = le plus souvent boîte de conserve (can). Si c’est un carton logistique, utiliser box/case (ES: caja). Indiquer l’outil : ouvre-boîte/abre-latas; cutter pour carton.</t>
  </si>
  <si>
    <r>
      <t xml:space="preserve">In food production, “boîte” usually means a </t>
    </r>
    <r>
      <rPr>
        <b/>
        <sz val="11"/>
        <color theme="1"/>
        <rFont val="Calibri"/>
        <family val="2"/>
        <scheme val="minor"/>
      </rPr>
      <t>can</t>
    </r>
    <r>
      <rPr>
        <sz val="11"/>
        <color theme="1"/>
        <rFont val="Calibri"/>
        <family val="2"/>
        <scheme val="minor"/>
      </rPr>
      <t xml:space="preserve">. If it’s a logistics carton, use </t>
    </r>
    <r>
      <rPr>
        <b/>
        <sz val="11"/>
        <color theme="1"/>
        <rFont val="Calibri"/>
        <family val="2"/>
        <scheme val="minor"/>
      </rPr>
      <t>box/case</t>
    </r>
    <r>
      <rPr>
        <sz val="11"/>
        <color theme="1"/>
        <rFont val="Calibri"/>
        <family val="2"/>
        <scheme val="minor"/>
      </rPr>
      <t xml:space="preserve">. Specify the tool: </t>
    </r>
    <r>
      <rPr>
        <b/>
        <sz val="11"/>
        <color theme="1"/>
        <rFont val="Calibri"/>
        <family val="2"/>
        <scheme val="minor"/>
      </rPr>
      <t>can opener</t>
    </r>
    <r>
      <rPr>
        <sz val="11"/>
        <color theme="1"/>
        <rFont val="Calibri"/>
        <family val="2"/>
        <scheme val="minor"/>
      </rPr>
      <t xml:space="preserve">; </t>
    </r>
    <r>
      <rPr>
        <b/>
        <sz val="11"/>
        <color theme="1"/>
        <rFont val="Calibri"/>
        <family val="2"/>
        <scheme val="minor"/>
      </rPr>
      <t>box cutter/utility knife</t>
    </r>
    <r>
      <rPr>
        <sz val="11"/>
        <color theme="1"/>
        <rFont val="Calibri"/>
        <family val="2"/>
        <scheme val="minor"/>
      </rPr>
      <t xml:space="preserve"> for cartons.</t>
    </r>
  </si>
  <si>
    <r>
      <t xml:space="preserve">En producción alimentaria, «boîte» suele referirse a una </t>
    </r>
    <r>
      <rPr>
        <b/>
        <sz val="11"/>
        <color theme="1"/>
        <rFont val="Calibri"/>
        <family val="2"/>
        <scheme val="minor"/>
      </rPr>
      <t>lata</t>
    </r>
    <r>
      <rPr>
        <sz val="11"/>
        <color theme="1"/>
        <rFont val="Calibri"/>
        <family val="2"/>
        <scheme val="minor"/>
      </rPr>
      <t xml:space="preserve">. Si es un cartón logístico, usa </t>
    </r>
    <r>
      <rPr>
        <b/>
        <sz val="11"/>
        <color theme="1"/>
        <rFont val="Calibri"/>
        <family val="2"/>
        <scheme val="minor"/>
      </rPr>
      <t>caja</t>
    </r>
    <r>
      <rPr>
        <sz val="11"/>
        <color theme="1"/>
        <rFont val="Calibri"/>
        <family val="2"/>
        <scheme val="minor"/>
      </rPr>
      <t>/</t>
    </r>
    <r>
      <rPr>
        <b/>
        <sz val="11"/>
        <color theme="1"/>
        <rFont val="Calibri"/>
        <family val="2"/>
        <scheme val="minor"/>
      </rPr>
      <t>case</t>
    </r>
    <r>
      <rPr>
        <sz val="11"/>
        <color theme="1"/>
        <rFont val="Calibri"/>
        <family val="2"/>
        <scheme val="minor"/>
      </rPr>
      <t xml:space="preserve">. Indicar la herramienta: </t>
    </r>
    <r>
      <rPr>
        <b/>
        <sz val="11"/>
        <color theme="1"/>
        <rFont val="Calibri"/>
        <family val="2"/>
        <scheme val="minor"/>
      </rPr>
      <t>abre-latas</t>
    </r>
    <r>
      <rPr>
        <sz val="11"/>
        <color theme="1"/>
        <rFont val="Calibri"/>
        <family val="2"/>
        <scheme val="minor"/>
      </rPr>
      <t xml:space="preserve">; </t>
    </r>
    <r>
      <rPr>
        <b/>
        <sz val="11"/>
        <color theme="1"/>
        <rFont val="Calibri"/>
        <family val="2"/>
        <scheme val="minor"/>
      </rPr>
      <t>cúter/cortacajas</t>
    </r>
    <r>
      <rPr>
        <sz val="11"/>
        <color theme="1"/>
        <rFont val="Calibri"/>
        <family val="2"/>
        <scheme val="minor"/>
      </rPr>
      <t xml:space="preserve"> para cartones.</t>
    </r>
  </si>
  <si>
    <t>Panacher</t>
  </si>
  <si>
    <t>mix/assort (varieties/colors)</t>
  </si>
  <si>
    <t>mezclar/combinar surtidos</t>
  </si>
  <si>
    <t>Ex. assortiments de viennoiseries, salades mêlées.</t>
  </si>
  <si>
    <t>Assorted selections (pastries, mixed salads).</t>
  </si>
  <si>
    <t>Surtidos (bollería, ensaladas mixtas).</t>
  </si>
  <si>
    <t>Paner</t>
  </si>
  <si>
    <t>bread; bread-crumb coat</t>
  </si>
  <si>
    <r>
      <t>empanar</t>
    </r>
    <r>
      <rPr>
        <sz val="11"/>
        <color theme="1"/>
        <rFont val="Calibri"/>
        <family val="2"/>
        <scheme val="minor"/>
      </rPr>
      <t>; rebozar</t>
    </r>
  </si>
  <si>
    <t>Fariner → œuf → chapelure (ou panure anglaise).</t>
  </si>
  <si>
    <t>Standard breading: flour → egg → breadcrumbs (English breading).</t>
  </si>
  <si>
    <t>Empanado estándar: harina → huevo → pan rallado (empanado inglés).</t>
  </si>
  <si>
    <t>Papilloter</t>
  </si>
  <si>
    <r>
      <t xml:space="preserve">wrap/cook </t>
    </r>
    <r>
      <rPr>
        <i/>
        <sz val="11"/>
        <color theme="1"/>
        <rFont val="Calibri"/>
        <family val="2"/>
        <scheme val="minor"/>
      </rPr>
      <t>en papillote</t>
    </r>
  </si>
  <si>
    <t>cocinar en papillote</t>
  </si>
  <si>
    <t>Papier/film cuisson fermé (poisson, légumes).</t>
  </si>
  <si>
    <r>
      <t xml:space="preserve">Cook </t>
    </r>
    <r>
      <rPr>
        <b/>
        <sz val="11"/>
        <color theme="1"/>
        <rFont val="Calibri"/>
        <family val="2"/>
        <scheme val="minor"/>
      </rPr>
      <t>en papillote</t>
    </r>
    <r>
      <rPr>
        <sz val="11"/>
        <color theme="1"/>
        <rFont val="Calibri"/>
        <family val="2"/>
        <scheme val="minor"/>
      </rPr>
      <t xml:space="preserve"> (parchment/foil packet) for fish/veg.</t>
    </r>
  </si>
  <si>
    <r>
      <t xml:space="preserve">Cocción </t>
    </r>
    <r>
      <rPr>
        <b/>
        <sz val="11"/>
        <color theme="1"/>
        <rFont val="Calibri"/>
        <family val="2"/>
        <scheme val="minor"/>
      </rPr>
      <t>en papillote</t>
    </r>
    <r>
      <rPr>
        <sz val="11"/>
        <color theme="1"/>
        <rFont val="Calibri"/>
        <family val="2"/>
        <scheme val="minor"/>
      </rPr>
      <t xml:space="preserve"> (paquete de papel/aluminio) para pescado/verduras.</t>
    </r>
  </si>
  <si>
    <t>parage</t>
  </si>
  <si>
    <t>trimming (step)</t>
  </si>
  <si>
    <t>recorte/parado</t>
  </si>
  <si>
    <t>Étape de parage viandes/poissons/légumes.</t>
  </si>
  <si>
    <t>Trimming step for meats/fish/vegetables.</t>
  </si>
  <si>
    <r>
      <t xml:space="preserve">Etapa de </t>
    </r>
    <r>
      <rPr>
        <b/>
        <sz val="11"/>
        <color theme="1"/>
        <rFont val="Calibri"/>
        <family val="2"/>
        <scheme val="minor"/>
      </rPr>
      <t>parado/recorte</t>
    </r>
    <r>
      <rPr>
        <sz val="11"/>
        <color theme="1"/>
        <rFont val="Calibri"/>
        <family val="2"/>
        <scheme val="minor"/>
      </rPr>
      <t xml:space="preserve"> de carnes/pescados/verduras.</t>
    </r>
  </si>
  <si>
    <t>Parer</t>
  </si>
  <si>
    <t>trim/pare</t>
  </si>
  <si>
    <t>parar/recortar</t>
  </si>
  <si>
    <t>Ôter parties grasses/nerveuses/abîmées.</t>
  </si>
  <si>
    <t>Remove fat/sinew/damaged parts.</t>
  </si>
  <si>
    <t>Retirar partes grasas/nervios/zonas dañadas.</t>
  </si>
  <si>
    <t>Parfumer</t>
  </si>
  <si>
    <t>flavor; scent</t>
  </si>
  <si>
    <r>
      <t>aromatizar</t>
    </r>
    <r>
      <rPr>
        <sz val="11"/>
        <color theme="1"/>
        <rFont val="Calibri"/>
        <family val="2"/>
        <scheme val="minor"/>
      </rPr>
      <t>; perfumar</t>
    </r>
  </si>
  <si>
    <t>Ajout d’arômes (zestes, alcool, vanille…).</t>
  </si>
  <si>
    <t>Add flavorings (zest, spirits, vanilla, etc.).</t>
  </si>
  <si>
    <t>Añadir aromatizantes (ralladura, alcohol, vainilla, etc.).</t>
  </si>
  <si>
    <t>Parsemer</t>
  </si>
  <si>
    <t>sprinkle; scatter</t>
  </si>
  <si>
    <r>
      <t>espolvorear</t>
    </r>
    <r>
      <rPr>
        <sz val="11"/>
        <color theme="1"/>
        <rFont val="Calibri"/>
        <family val="2"/>
        <scheme val="minor"/>
      </rPr>
      <t>; esparcir</t>
    </r>
  </si>
  <si>
    <t>Fines herbes, fromage, sucre glace, etc.</t>
  </si>
  <si>
    <t>Sprinkle with fine herbs/cheese/icing sugar, etc.</t>
  </si>
  <si>
    <t>Espolvorear con finas hierbas/queso/azúcar glas, etc.</t>
  </si>
  <si>
    <t>passage en cellule</t>
  </si>
  <si>
    <t>blast-chill/freezing pass</t>
  </si>
  <si>
    <t>paso por abatidor</t>
  </si>
  <si>
    <t>Cellule de refroidissement/surgélation.</t>
  </si>
  <si>
    <t>Blast chiller/freezer.</t>
  </si>
  <si>
    <t>Abatidor de temperatura/congelación rápida.</t>
  </si>
  <si>
    <t>passage rapide en cellule</t>
  </si>
  <si>
    <t>quick blast pass</t>
  </si>
  <si>
    <t>paso rápido por abatidor</t>
  </si>
  <si>
    <t>Abaissement T° en courte durée.</t>
  </si>
  <si>
    <t>Rapid temperature drop.</t>
  </si>
  <si>
    <t>Descenso rápido de temperatura.</t>
  </si>
  <si>
    <t>Passer</t>
  </si>
  <si>
    <t>strain/sieve; pass through</t>
  </si>
  <si>
    <t>colar/pasar por tamiz</t>
  </si>
  <si>
    <t>Aussi « passer dans la farine/panure ».</t>
  </si>
  <si>
    <t>Also: dredge in flour/breading.</t>
  </si>
  <si>
    <t>También: pasar por harina/empanado.</t>
  </si>
  <si>
    <t>Passer (sauce)</t>
  </si>
  <si>
    <t>Strain</t>
  </si>
  <si>
    <t>Colar</t>
  </si>
  <si>
    <t>Chinois/tamis; presser sans forcer les fibres.</t>
  </si>
  <si>
    <t>Strain through chinois/sieve; press gently.</t>
  </si>
  <si>
    <t>Colar por chino/tamiz; presionar suavemente.</t>
  </si>
  <si>
    <t>Pasteuriser</t>
  </si>
  <si>
    <t>pasteurize</t>
  </si>
  <si>
    <t>pasteurizar</t>
  </si>
  <si>
    <t>Traitement thermique de sécurité.</t>
  </si>
  <si>
    <t>Heat treatment for safety (e.g., pasteurize/sterilize).</t>
  </si>
  <si>
    <t>Tratamiento térmico de seguridad (p. ej., pasteurizar/esterilizar).</t>
  </si>
  <si>
    <t>Peler</t>
  </si>
  <si>
    <t>peel</t>
  </si>
  <si>
    <r>
      <t>pelar</t>
    </r>
    <r>
      <rPr>
        <sz val="11"/>
        <color theme="1"/>
        <rFont val="Calibri"/>
        <family val="2"/>
        <scheme val="minor"/>
      </rPr>
      <t>; mondar</t>
    </r>
  </si>
  <si>
    <t>Couteau/économe ou après échaudage.</t>
  </si>
  <si>
    <t>Peel with knife/peeler or after blanching.</t>
  </si>
  <si>
    <t>Pelar con cuchillo/pelador o tras escaldar.</t>
  </si>
  <si>
    <t>Persiller</t>
  </si>
  <si>
    <t>sprinkle with parsley; (meat) be marbled</t>
  </si>
  <si>
    <r>
      <t>espolvorear con perejil</t>
    </r>
    <r>
      <rPr>
        <sz val="11"/>
        <color theme="1"/>
        <rFont val="Calibri"/>
        <family val="2"/>
        <scheme val="minor"/>
      </rPr>
      <t xml:space="preserve">; </t>
    </r>
    <r>
      <rPr>
        <b/>
        <sz val="11"/>
        <color theme="1"/>
        <rFont val="Calibri"/>
        <family val="2"/>
        <scheme val="minor"/>
      </rPr>
      <t>veteado</t>
    </r>
    <r>
      <rPr>
        <sz val="11"/>
        <color theme="1"/>
        <rFont val="Calibri"/>
        <family val="2"/>
        <scheme val="minor"/>
      </rPr>
      <t xml:space="preserve"> (carne)</t>
    </r>
  </si>
  <si>
    <t>Deux sens selon contexte.</t>
  </si>
  <si>
    <t>Two meanings depending on context.</t>
  </si>
  <si>
    <t>Dos sentidos según el contexto.</t>
  </si>
  <si>
    <t>pesée</t>
  </si>
  <si>
    <t>weighing (step)</t>
  </si>
  <si>
    <t>pesada</t>
  </si>
  <si>
    <t>Étape de pesée d’ingrédients/portions.</t>
  </si>
  <si>
    <t>Weighing step for ingredients/portions.</t>
  </si>
  <si>
    <t>Etapa de pesado de ingredientes/porciones.</t>
  </si>
  <si>
    <t>Peser</t>
  </si>
  <si>
    <t>Weigh</t>
  </si>
  <si>
    <t>Pesar</t>
  </si>
  <si>
    <t>Balance étalonnée; tare avant pesée.</t>
  </si>
  <si>
    <t>Calibrated scale; tare before weighing.</t>
  </si>
  <si>
    <t>Balanza calibrada; tara antes de pesar.</t>
  </si>
  <si>
    <t>Pétrir</t>
  </si>
  <si>
    <t>knead</t>
  </si>
  <si>
    <t>amasar</t>
  </si>
  <si>
    <t>Pâtes panifiées/pâtissières.</t>
  </si>
  <si>
    <t>Leavened doughs and pastry doughs.</t>
  </si>
  <si>
    <t>Masas panificadas y masas pasteleras.</t>
  </si>
  <si>
    <t>Piler</t>
  </si>
  <si>
    <t>crush; pound</t>
  </si>
  <si>
    <r>
      <t>majar</t>
    </r>
    <r>
      <rPr>
        <sz val="11"/>
        <color theme="1"/>
        <rFont val="Calibri"/>
        <family val="2"/>
        <scheme val="minor"/>
      </rPr>
      <t>; triturar</t>
    </r>
  </si>
  <si>
    <t>Mortier/pilon, glace pilée.</t>
  </si>
  <si>
    <t>Mortar &amp; pestle; crushed ice.</t>
  </si>
  <si>
    <t>Mortero y mano; hielo picado.</t>
  </si>
  <si>
    <t>Pincer</t>
  </si>
  <si>
    <t>pinch (edge); brown sucs</t>
  </si>
  <si>
    <r>
      <t>pellizcar el borde</t>
    </r>
    <r>
      <rPr>
        <sz val="11"/>
        <color theme="1"/>
        <rFont val="Calibri"/>
        <family val="2"/>
        <scheme val="minor"/>
      </rPr>
      <t xml:space="preserve">; </t>
    </r>
    <r>
      <rPr>
        <b/>
        <sz val="11"/>
        <color theme="1"/>
        <rFont val="Calibri"/>
        <family val="2"/>
        <scheme val="minor"/>
      </rPr>
      <t>pincelar/fijar fondos</t>
    </r>
  </si>
  <si>
    <t>1) Festonner bord d’une pâte. 2) « Pincer les sucs » = saisir pour fond.</t>
  </si>
  <si>
    <t>1) Crimp/scallop pastry edge. 2) Sear to develop fond (“pinch the juices”).</t>
  </si>
  <si>
    <r>
      <t xml:space="preserve">1) Festonear el borde de la masa. 2) Sellar para formar </t>
    </r>
    <r>
      <rPr>
        <i/>
        <sz val="11"/>
        <color theme="1"/>
        <rFont val="Calibri"/>
        <family val="2"/>
        <scheme val="minor"/>
      </rPr>
      <t>fond</t>
    </r>
    <r>
      <rPr>
        <sz val="11"/>
        <color theme="1"/>
        <rFont val="Calibri"/>
        <family val="2"/>
        <scheme val="minor"/>
      </rPr>
      <t>.</t>
    </r>
  </si>
  <si>
    <t>Piquer</t>
  </si>
  <si>
    <t>dock/prick (pastry); prick (meat/sausage)</t>
  </si>
  <si>
    <r>
      <t>pinchar</t>
    </r>
    <r>
      <rPr>
        <sz val="11"/>
        <color theme="1"/>
        <rFont val="Calibri"/>
        <family val="2"/>
        <scheme val="minor"/>
      </rPr>
      <t xml:space="preserve">; </t>
    </r>
    <r>
      <rPr>
        <b/>
        <sz val="11"/>
        <color theme="1"/>
        <rFont val="Calibri"/>
        <family val="2"/>
        <scheme val="minor"/>
      </rPr>
      <t>picar</t>
    </r>
    <r>
      <rPr>
        <sz val="11"/>
        <color theme="1"/>
        <rFont val="Calibri"/>
        <family val="2"/>
        <scheme val="minor"/>
      </rPr>
      <t xml:space="preserve"> (masa)</t>
    </r>
  </si>
  <si>
    <t>Éviter boursouflures (pâte) ; piquer saucisses.</t>
  </si>
  <si>
    <t>Dock dough to prevent bubbles; prick sausages.</t>
  </si>
  <si>
    <t>Pinchar la masa para evitar ampollas; pinchar salchichas.</t>
  </si>
  <si>
    <t>Plaquer</t>
  </si>
  <si>
    <t>place on a tray/sheet</t>
  </si>
  <si>
    <t>colocar en bandeja</t>
  </si>
  <si>
    <t>Étaler sur plaque pour refroidir, congeler, sécher.</t>
  </si>
  <si>
    <t>Spread on a tray to cool/freeze/dry.</t>
  </si>
  <si>
    <t>Extender en bandeja para enfriar/congelar/secar.</t>
  </si>
  <si>
    <t>Pocher</t>
  </si>
  <si>
    <t>Poach</t>
  </si>
  <si>
    <t>Pochar/escalfar</t>
  </si>
  <si>
    <t>70–85 °C; liquide aromatisé; sans ébullition.</t>
  </si>
  <si>
    <t>70–85 °C; flavored liquid; no boil.</t>
  </si>
  <si>
    <t>70–85 °C; líquido aromatizado; sin hervir.</t>
  </si>
  <si>
    <t>Poêler</t>
  </si>
  <si>
    <t>pan-roast/pan-fry (covered classic)</t>
  </si>
  <si>
    <t>saltear/poelar</t>
  </si>
  <si>
    <t>Classique : beurre, couverte; moderne ≈ sauter/poêler.</t>
  </si>
  <si>
    <r>
      <t xml:space="preserve">Classic </t>
    </r>
    <r>
      <rPr>
        <b/>
        <sz val="11"/>
        <color theme="1"/>
        <rFont val="Calibri"/>
        <family val="2"/>
        <scheme val="minor"/>
      </rPr>
      <t>poêler</t>
    </r>
    <r>
      <rPr>
        <sz val="11"/>
        <color theme="1"/>
        <rFont val="Calibri"/>
        <family val="2"/>
        <scheme val="minor"/>
      </rPr>
      <t xml:space="preserve"> method: butter, covered; modern ≈ sauté/pan-roast.</t>
    </r>
  </si>
  <si>
    <r>
      <t xml:space="preserve">Método clásico </t>
    </r>
    <r>
      <rPr>
        <b/>
        <sz val="11"/>
        <color theme="1"/>
        <rFont val="Calibri"/>
        <family val="2"/>
        <scheme val="minor"/>
      </rPr>
      <t>poêler</t>
    </r>
    <r>
      <rPr>
        <sz val="11"/>
        <color theme="1"/>
        <rFont val="Calibri"/>
        <family val="2"/>
        <scheme val="minor"/>
      </rPr>
      <t>: mantequilla, cubierto; moderno ≈ saltear/sellar en sartén.</t>
    </r>
  </si>
  <si>
    <t>Porter à ébullition</t>
  </si>
  <si>
    <t>Monter jusqu’aux gros bouillons.</t>
  </si>
  <si>
    <t>portionnement</t>
  </si>
  <si>
    <t>portioning (step)</t>
  </si>
  <si>
    <t>porcionado</t>
  </si>
  <si>
    <t>Étape de division en portions.</t>
  </si>
  <si>
    <t>Portioning step.</t>
  </si>
  <si>
    <t>Etapa de porcionado.</t>
  </si>
  <si>
    <t>Portionner</t>
  </si>
  <si>
    <t>portion; divide</t>
  </si>
  <si>
    <t>porcionar</t>
  </si>
  <si>
    <t>Au poids/au volume, à l’écopage ou à la coupe.</t>
  </si>
  <si>
    <t>By weight/volume; ladled or cut portions.</t>
  </si>
  <si>
    <t>Por peso/volumen; por cazo o por corte.</t>
  </si>
  <si>
    <t>Poudrer</t>
  </si>
  <si>
    <t>dust (sugar/flour/cocoa)</t>
  </si>
  <si>
    <t>espolvorear</t>
  </si>
  <si>
    <t>Sucre glace, cacao, farine.</t>
  </si>
  <si>
    <t>Dust with icing sugar/cocoa/flour.</t>
  </si>
  <si>
    <t>Espolvorear con azúcar glas/cacao/harina.</t>
  </si>
  <si>
    <t>Pousser</t>
  </si>
  <si>
    <t>proof (dough)</t>
  </si>
  <si>
    <t>leudar/fermentar</t>
  </si>
  <si>
    <t>Passage en étuve / levée contrôlée.</t>
  </si>
  <si>
    <t>Proof in a proofer / controlled rise.</t>
  </si>
  <si>
    <t>Paso por cámara de fermentación / levado controlado.</t>
  </si>
  <si>
    <t>Praliner</t>
  </si>
  <si>
    <t>coat with caramelized nuts; make praliné</t>
  </si>
  <si>
    <r>
      <t>garrapiñar</t>
    </r>
    <r>
      <rPr>
        <sz val="11"/>
        <color theme="1"/>
        <rFont val="Calibri"/>
        <family val="2"/>
        <scheme val="minor"/>
      </rPr>
      <t>; hacer praliné</t>
    </r>
  </si>
  <si>
    <t>Noisettes/amandes caramélisées puis mixées = praliné.</t>
  </si>
  <si>
    <r>
      <t xml:space="preserve">Caramelize hazelnuts/almonds then grind = </t>
    </r>
    <r>
      <rPr>
        <b/>
        <sz val="11"/>
        <color theme="1"/>
        <rFont val="Calibri"/>
        <family val="2"/>
        <scheme val="minor"/>
      </rPr>
      <t>praliné</t>
    </r>
    <r>
      <rPr>
        <sz val="11"/>
        <color theme="1"/>
        <rFont val="Calibri"/>
        <family val="2"/>
        <scheme val="minor"/>
      </rPr>
      <t>.</t>
    </r>
  </si>
  <si>
    <r>
      <t xml:space="preserve">Avellanas/almendras caramelizadas y luego trituradas = </t>
    </r>
    <r>
      <rPr>
        <b/>
        <sz val="11"/>
        <color theme="1"/>
        <rFont val="Calibri"/>
        <family val="2"/>
        <scheme val="minor"/>
      </rPr>
      <t>praliné</t>
    </r>
    <r>
      <rPr>
        <sz val="11"/>
        <color theme="1"/>
        <rFont val="Calibri"/>
        <family val="2"/>
        <scheme val="minor"/>
      </rPr>
      <t>.</t>
    </r>
  </si>
  <si>
    <t>Préchauffer</t>
  </si>
  <si>
    <t>Preheat</t>
  </si>
  <si>
    <t>Precalentar</t>
  </si>
  <si>
    <t>Atteindre T° cible avant d’enfourner.</t>
  </si>
  <si>
    <t>Reach target temp before loading.</t>
  </si>
  <si>
    <t>Alcanzar T° objetivo antes de hornear.</t>
  </si>
  <si>
    <t>Précuire</t>
  </si>
  <si>
    <t>par-cook; par-bake</t>
  </si>
  <si>
    <r>
      <t>precocer</t>
    </r>
    <r>
      <rPr>
        <sz val="11"/>
        <color theme="1"/>
        <rFont val="Calibri"/>
        <family val="2"/>
        <scheme val="minor"/>
      </rPr>
      <t>; prehornear</t>
    </r>
  </si>
  <si>
    <t>Ex. fond de tarte à blanc.</t>
  </si>
  <si>
    <t>Example: blind-bake a tart shell.</t>
  </si>
  <si>
    <t>Ej.: cocer en blanco una base de tarta.</t>
  </si>
  <si>
    <t>precuisson</t>
  </si>
  <si>
    <t>par-cooking (stage)</t>
  </si>
  <si>
    <t>precocción</t>
  </si>
  <si>
    <t>Prélever</t>
  </si>
  <si>
    <t>take (a piece/sample)</t>
  </si>
  <si>
    <r>
      <t>prelevar/tomar</t>
    </r>
    <r>
      <rPr>
        <sz val="11"/>
        <color theme="1"/>
        <rFont val="Calibri"/>
        <family val="2"/>
        <scheme val="minor"/>
      </rPr>
      <t>; muestrear</t>
    </r>
  </si>
  <si>
    <t>Portion, pièce, ou échantillon QC.</t>
  </si>
  <si>
    <t>Portion/unit, or QC sample.</t>
  </si>
  <si>
    <t>Ración/pieza o muestra de control de calidad.</t>
  </si>
  <si>
    <t>Préparer</t>
  </si>
  <si>
    <t>prepare; prep</t>
  </si>
  <si>
    <t>preparar</t>
  </si>
  <si>
    <t>Mise en place, anticipations, assaisonnement.</t>
  </si>
  <si>
    <t>Mise en place, prep ahead, seasoning.</t>
  </si>
  <si>
    <r>
      <t>Mise en place</t>
    </r>
    <r>
      <rPr>
        <sz val="11"/>
        <color theme="1"/>
        <rFont val="Calibri"/>
        <family val="2"/>
        <scheme val="minor"/>
      </rPr>
      <t>, preparaciones previas, sazonado.</t>
    </r>
  </si>
  <si>
    <t>Protéger</t>
  </si>
  <si>
    <t>protect (cover/wrap/shield)</t>
  </si>
  <si>
    <r>
      <t>proteger</t>
    </r>
    <r>
      <rPr>
        <sz val="11"/>
        <color theme="1"/>
        <rFont val="Calibri"/>
        <family val="2"/>
        <scheme val="minor"/>
      </rPr>
      <t>; cubrir</t>
    </r>
  </si>
  <si>
    <t>Film, couvercle, papier huilé, chablonnage.</t>
  </si>
  <si>
    <r>
      <t xml:space="preserve">Cover: cling film, lid, oiled paper; </t>
    </r>
    <r>
      <rPr>
        <b/>
        <sz val="11"/>
        <color theme="1"/>
        <rFont val="Calibri"/>
        <family val="2"/>
        <scheme val="minor"/>
      </rPr>
      <t>chablonnage</t>
    </r>
    <r>
      <rPr>
        <sz val="11"/>
        <color theme="1"/>
        <rFont val="Calibri"/>
        <family val="2"/>
        <scheme val="minor"/>
      </rPr>
      <t xml:space="preserve"> (thin chocolate seal).</t>
    </r>
  </si>
  <si>
    <r>
      <t xml:space="preserve">Cubrir: film, tapa, papel aceitado; </t>
    </r>
    <r>
      <rPr>
        <b/>
        <sz val="11"/>
        <color theme="1"/>
        <rFont val="Calibri"/>
        <family val="2"/>
        <scheme val="minor"/>
      </rPr>
      <t>chablonnage</t>
    </r>
    <r>
      <rPr>
        <sz val="11"/>
        <color theme="1"/>
        <rFont val="Calibri"/>
        <family val="2"/>
        <scheme val="minor"/>
      </rPr>
      <t xml:space="preserve"> (sellado fino de chocolate).</t>
    </r>
  </si>
  <si>
    <t>Puncher</t>
  </si>
  <si>
    <t>soak with syrup (sponge)</t>
  </si>
  <si>
    <r>
      <t>calar / emborrachar</t>
    </r>
    <r>
      <rPr>
        <sz val="11"/>
        <color theme="1"/>
        <rFont val="Calibri"/>
        <family val="2"/>
        <scheme val="minor"/>
      </rPr>
      <t xml:space="preserve"> (bizcocho)</t>
    </r>
  </si>
  <si>
    <t>Pâtisserie : imbiber un biscuit avec sirop/alcool.</t>
  </si>
  <si>
    <t>Pastry: soak a sponge with syrup/spirits.</t>
  </si>
  <si>
    <t>Pastelería: calar/emborrachar un bizcocho con almíbar/alcohol.</t>
  </si>
  <si>
    <t>Q</t>
  </si>
  <si>
    <t>Quadriller</t>
  </si>
  <si>
    <t>crosshatch; mark with grill/diamond marks</t>
  </si>
  <si>
    <r>
      <t xml:space="preserve">marcar en rombos / enrejado; </t>
    </r>
    <r>
      <rPr>
        <b/>
        <sz val="11"/>
        <color theme="1"/>
        <rFont val="Calibri"/>
        <family val="2"/>
        <scheme val="minor"/>
      </rPr>
      <t>rayar en cruz</t>
    </r>
  </si>
  <si>
    <t>1) Au gril/plancha : pivoter la pièce pour obtenir des losanges.</t>
  </si>
  <si>
    <t>On the grill/plancha: rotate the item to create diamond grill marks.</t>
  </si>
  <si>
    <t>En la parrilla/plancha: girar la pieza para formar rombos (marcas de parrilla).</t>
  </si>
  <si>
    <t>2) Inciser la peau (ex. magret) en croisillons avant cuisson.</t>
  </si>
  <si>
    <t>Score the skin (e.g., duck breast) in a crosshatch before cooking.</t>
  </si>
  <si>
    <t>Practicar cortes en la piel (p. ej., magret) en enrejado antes de cocer.</t>
  </si>
  <si>
    <t>3) Décor sur pâte/feuilletage : tracer un quadrillage léger sans couper.</t>
  </si>
  <si>
    <t>For pastry/puff: score a light lattice pattern without cutting through.</t>
  </si>
  <si>
    <t>En masa/hojaldre: marcar un enrejado ligero sin cortar la masa.</t>
  </si>
  <si>
    <t>Rabattre</t>
  </si>
  <si>
    <r>
      <t xml:space="preserve">fold (batter); </t>
    </r>
    <r>
      <rPr>
        <b/>
        <sz val="11"/>
        <color theme="1"/>
        <rFont val="Calibri"/>
        <family val="2"/>
        <scheme val="minor"/>
      </rPr>
      <t>knock back</t>
    </r>
    <r>
      <rPr>
        <sz val="11"/>
        <color theme="1"/>
        <rFont val="Calibri"/>
        <family val="2"/>
        <scheme val="minor"/>
      </rPr>
      <t xml:space="preserve"> (dough)</t>
    </r>
  </si>
  <si>
    <r>
      <t>plegar</t>
    </r>
    <r>
      <rPr>
        <sz val="11"/>
        <color theme="1"/>
        <rFont val="Calibri"/>
        <family val="2"/>
        <scheme val="minor"/>
      </rPr>
      <t xml:space="preserve">; </t>
    </r>
    <r>
      <rPr>
        <b/>
        <sz val="11"/>
        <color theme="1"/>
        <rFont val="Calibri"/>
        <family val="2"/>
        <scheme val="minor"/>
      </rPr>
      <t>desgasificar</t>
    </r>
    <r>
      <rPr>
        <sz val="11"/>
        <color theme="1"/>
        <rFont val="Calibri"/>
        <family val="2"/>
        <scheme val="minor"/>
      </rPr>
      <t xml:space="preserve"> (masa)</t>
    </r>
  </si>
  <si>
    <t>Pâtisserie : rabattre une pâte/meringue ; BVP : chasser le gaz après 1re pousse.</t>
  </si>
  <si>
    <r>
      <t xml:space="preserve">Pastry: </t>
    </r>
    <r>
      <rPr>
        <b/>
        <sz val="11"/>
        <color theme="1"/>
        <rFont val="Calibri"/>
        <family val="2"/>
        <scheme val="minor"/>
      </rPr>
      <t>fold down</t>
    </r>
    <r>
      <rPr>
        <sz val="11"/>
        <color theme="1"/>
        <rFont val="Calibri"/>
        <family val="2"/>
        <scheme val="minor"/>
      </rPr>
      <t xml:space="preserve"> batter/meringue; Bakery: </t>
    </r>
    <r>
      <rPr>
        <b/>
        <sz val="11"/>
        <color theme="1"/>
        <rFont val="Calibri"/>
        <family val="2"/>
        <scheme val="minor"/>
      </rPr>
      <t>knock back</t>
    </r>
    <r>
      <rPr>
        <sz val="11"/>
        <color theme="1"/>
        <rFont val="Calibri"/>
        <family val="2"/>
        <scheme val="minor"/>
      </rPr>
      <t xml:space="preserve"> dough after first rise.</t>
    </r>
  </si>
  <si>
    <r>
      <t xml:space="preserve">Pastelería: </t>
    </r>
    <r>
      <rPr>
        <b/>
        <sz val="11"/>
        <color theme="1"/>
        <rFont val="Calibri"/>
        <family val="2"/>
        <scheme val="minor"/>
      </rPr>
      <t>abater/plegar</t>
    </r>
    <r>
      <rPr>
        <sz val="11"/>
        <color theme="1"/>
        <rFont val="Calibri"/>
        <family val="2"/>
        <scheme val="minor"/>
      </rPr>
      <t xml:space="preserve"> la mezcla/merengue; Panadería: </t>
    </r>
    <r>
      <rPr>
        <b/>
        <sz val="11"/>
        <color theme="1"/>
        <rFont val="Calibri"/>
        <family val="2"/>
        <scheme val="minor"/>
      </rPr>
      <t>desgasificar</t>
    </r>
    <r>
      <rPr>
        <sz val="11"/>
        <color theme="1"/>
        <rFont val="Calibri"/>
        <family val="2"/>
        <scheme val="minor"/>
      </rPr>
      <t xml:space="preserve"> la masa tras el primer levado.</t>
    </r>
  </si>
  <si>
    <t>Raccourcir</t>
  </si>
  <si>
    <t>shorten (a dough/gluten); cut shorter</t>
  </si>
  <si>
    <r>
      <t>acortar</t>
    </r>
    <r>
      <rPr>
        <sz val="11"/>
        <color theme="1"/>
        <rFont val="Calibri"/>
        <family val="2"/>
        <scheme val="minor"/>
      </rPr>
      <t xml:space="preserve"> (una masa)</t>
    </r>
  </si>
  <si>
    <t>Limiter le réseau glutineux par ajout de gras ; sens générique « réduire la longueur ».</t>
  </si>
  <si>
    <r>
      <t>Shorten</t>
    </r>
    <r>
      <rPr>
        <sz val="11"/>
        <color theme="1"/>
        <rFont val="Calibri"/>
        <family val="2"/>
        <scheme val="minor"/>
      </rPr>
      <t xml:space="preserve"> gluten network by adding fat; generic: </t>
    </r>
    <r>
      <rPr>
        <b/>
        <sz val="11"/>
        <color theme="1"/>
        <rFont val="Calibri"/>
        <family val="2"/>
        <scheme val="minor"/>
      </rPr>
      <t>shorten</t>
    </r>
    <r>
      <rPr>
        <sz val="11"/>
        <color theme="1"/>
        <rFont val="Calibri"/>
        <family val="2"/>
        <scheme val="minor"/>
      </rPr>
      <t>.</t>
    </r>
  </si>
  <si>
    <r>
      <t>Acortar</t>
    </r>
    <r>
      <rPr>
        <sz val="11"/>
        <color theme="1"/>
        <rFont val="Calibri"/>
        <family val="2"/>
        <scheme val="minor"/>
      </rPr>
      <t xml:space="preserve"> la red de gluten añadiendo grasa; genérico: </t>
    </r>
    <r>
      <rPr>
        <b/>
        <sz val="11"/>
        <color theme="1"/>
        <rFont val="Calibri"/>
        <family val="2"/>
        <scheme val="minor"/>
      </rPr>
      <t>acortar</t>
    </r>
    <r>
      <rPr>
        <sz val="11"/>
        <color theme="1"/>
        <rFont val="Calibri"/>
        <family val="2"/>
        <scheme val="minor"/>
      </rPr>
      <t>.</t>
    </r>
  </si>
  <si>
    <t>Rafraîchir</t>
  </si>
  <si>
    <t>chill/refresh; refresh starter</t>
  </si>
  <si>
    <r>
      <t>enfriar rápidamente</t>
    </r>
    <r>
      <rPr>
        <sz val="11"/>
        <color theme="1"/>
        <rFont val="Calibri"/>
        <family val="2"/>
        <scheme val="minor"/>
      </rPr>
      <t xml:space="preserve">; </t>
    </r>
    <r>
      <rPr>
        <b/>
        <sz val="11"/>
        <color theme="1"/>
        <rFont val="Calibri"/>
        <family val="2"/>
        <scheme val="minor"/>
      </rPr>
      <t>refrescar</t>
    </r>
    <r>
      <rPr>
        <sz val="11"/>
        <color theme="1"/>
        <rFont val="Calibri"/>
        <family val="2"/>
        <scheme val="minor"/>
      </rPr>
      <t xml:space="preserve"> (masa madre)</t>
    </r>
  </si>
  <si>
    <t>Refroidir en cellule/eau glacée ; rafraîchir une pâte mère.</t>
  </si>
  <si>
    <r>
      <t>Blast-chill/ice-bath</t>
    </r>
    <r>
      <rPr>
        <sz val="11"/>
        <color theme="1"/>
        <rFont val="Calibri"/>
        <family val="2"/>
        <scheme val="minor"/>
      </rPr>
      <t xml:space="preserve">; </t>
    </r>
    <r>
      <rPr>
        <b/>
        <sz val="11"/>
        <color theme="1"/>
        <rFont val="Calibri"/>
        <family val="2"/>
        <scheme val="minor"/>
      </rPr>
      <t>refresh/feed</t>
    </r>
    <r>
      <rPr>
        <sz val="11"/>
        <color theme="1"/>
        <rFont val="Calibri"/>
        <family val="2"/>
        <scheme val="minor"/>
      </rPr>
      <t xml:space="preserve"> a starter.</t>
    </r>
  </si>
  <si>
    <r>
      <t>Abatir/enfriar en baño de hielo</t>
    </r>
    <r>
      <rPr>
        <sz val="11"/>
        <color theme="1"/>
        <rFont val="Calibri"/>
        <family val="2"/>
        <scheme val="minor"/>
      </rPr>
      <t xml:space="preserve">; </t>
    </r>
    <r>
      <rPr>
        <b/>
        <sz val="11"/>
        <color theme="1"/>
        <rFont val="Calibri"/>
        <family val="2"/>
        <scheme val="minor"/>
      </rPr>
      <t>refrescar/alimentar</t>
    </r>
    <r>
      <rPr>
        <sz val="11"/>
        <color theme="1"/>
        <rFont val="Calibri"/>
        <family val="2"/>
        <scheme val="minor"/>
      </rPr>
      <t xml:space="preserve"> una masa madre.</t>
    </r>
  </si>
  <si>
    <t>Raidir</t>
  </si>
  <si>
    <t>stiffen/seize in fat (lightly)</t>
  </si>
  <si>
    <r>
      <t>retar / endurecer</t>
    </r>
    <r>
      <rPr>
        <sz val="11"/>
        <color theme="1"/>
        <rFont val="Calibri"/>
        <family val="2"/>
        <scheme val="minor"/>
      </rPr>
      <t xml:space="preserve"> en grasa (sellar)</t>
    </r>
  </si>
  <si>
    <t>Saisir une viande sans (ou à peine) coloration avant braisage.</t>
  </si>
  <si>
    <r>
      <t>Sear lightly without browning</t>
    </r>
    <r>
      <rPr>
        <sz val="11"/>
        <color theme="1"/>
        <rFont val="Calibri"/>
        <family val="2"/>
        <scheme val="minor"/>
      </rPr>
      <t xml:space="preserve"> before braising.</t>
    </r>
  </si>
  <si>
    <r>
      <t>Sellar sin (apenas) dorar</t>
    </r>
    <r>
      <rPr>
        <sz val="11"/>
        <color theme="1"/>
        <rFont val="Calibri"/>
        <family val="2"/>
        <scheme val="minor"/>
      </rPr>
      <t xml:space="preserve"> antes de estofar.</t>
    </r>
  </si>
  <si>
    <t>rangement</t>
  </si>
  <si>
    <t>storage/put-away (step)</t>
  </si>
  <si>
    <t>almacenado / guardado</t>
  </si>
  <si>
    <t>Opération de rangement de poste/bacs/ustensiles.</t>
  </si>
  <si>
    <r>
      <t>Tidy/clear down</t>
    </r>
    <r>
      <rPr>
        <sz val="11"/>
        <color theme="1"/>
        <rFont val="Calibri"/>
        <family val="2"/>
        <scheme val="minor"/>
      </rPr>
      <t xml:space="preserve"> the station: put away bins/utensils.</t>
    </r>
  </si>
  <si>
    <r>
      <t>Recoger/ordenar</t>
    </r>
    <r>
      <rPr>
        <sz val="11"/>
        <color theme="1"/>
        <rFont val="Calibri"/>
        <family val="2"/>
        <scheme val="minor"/>
      </rPr>
      <t xml:space="preserve"> el puesto: guardar cubetas/utensilios.</t>
    </r>
  </si>
  <si>
    <t>Ranger</t>
  </si>
  <si>
    <t>store; put away; tidy</t>
  </si>
  <si>
    <t>guardar / ordenar</t>
  </si>
  <si>
    <t>Fin de service / hygiène.</t>
  </si>
  <si>
    <r>
      <t xml:space="preserve">End-of-service </t>
    </r>
    <r>
      <rPr>
        <b/>
        <sz val="11"/>
        <color theme="1"/>
        <rFont val="Calibri"/>
        <family val="2"/>
        <scheme val="minor"/>
      </rPr>
      <t>clean-down/sanitation</t>
    </r>
    <r>
      <rPr>
        <sz val="11"/>
        <color theme="1"/>
        <rFont val="Calibri"/>
        <family val="2"/>
        <scheme val="minor"/>
      </rPr>
      <t>.</t>
    </r>
  </si>
  <si>
    <r>
      <t>Limpieza</t>
    </r>
    <r>
      <rPr>
        <sz val="11"/>
        <color theme="1"/>
        <rFont val="Calibri"/>
        <family val="2"/>
        <scheme val="minor"/>
      </rPr>
      <t xml:space="preserve"> fin de servicio / </t>
    </r>
    <r>
      <rPr>
        <b/>
        <sz val="11"/>
        <color theme="1"/>
        <rFont val="Calibri"/>
        <family val="2"/>
        <scheme val="minor"/>
      </rPr>
      <t>sanitización</t>
    </r>
    <r>
      <rPr>
        <sz val="11"/>
        <color theme="1"/>
        <rFont val="Calibri"/>
        <family val="2"/>
        <scheme val="minor"/>
      </rPr>
      <t>.</t>
    </r>
  </si>
  <si>
    <t>Rassir</t>
  </si>
  <si>
    <t>go stale</t>
  </si>
  <si>
    <t>envejecer / quedarse duro</t>
  </si>
  <si>
    <t>Pain/viennoiseries qui sèchent.</t>
  </si>
  <si>
    <r>
      <t xml:space="preserve">Bread/pastries </t>
    </r>
    <r>
      <rPr>
        <b/>
        <sz val="11"/>
        <color theme="1"/>
        <rFont val="Calibri"/>
        <family val="2"/>
        <scheme val="minor"/>
      </rPr>
      <t>going stale</t>
    </r>
    <r>
      <rPr>
        <sz val="11"/>
        <color theme="1"/>
        <rFont val="Calibri"/>
        <family val="2"/>
        <scheme val="minor"/>
      </rPr>
      <t>.</t>
    </r>
  </si>
  <si>
    <r>
      <t xml:space="preserve">Pan/bollerías </t>
    </r>
    <r>
      <rPr>
        <b/>
        <sz val="11"/>
        <color theme="1"/>
        <rFont val="Calibri"/>
        <family val="2"/>
        <scheme val="minor"/>
      </rPr>
      <t>que se endurecen</t>
    </r>
    <r>
      <rPr>
        <sz val="11"/>
        <color theme="1"/>
        <rFont val="Calibri"/>
        <family val="2"/>
        <scheme val="minor"/>
      </rPr>
      <t xml:space="preserve"> (se ponen </t>
    </r>
    <r>
      <rPr>
        <b/>
        <sz val="11"/>
        <color theme="1"/>
        <rFont val="Calibri"/>
        <family val="2"/>
        <scheme val="minor"/>
      </rPr>
      <t>duros</t>
    </r>
    <r>
      <rPr>
        <sz val="11"/>
        <color theme="1"/>
        <rFont val="Calibri"/>
        <family val="2"/>
        <scheme val="minor"/>
      </rPr>
      <t>).</t>
    </r>
  </si>
  <si>
    <t>Rayer</t>
  </si>
  <si>
    <t>score/make lines (decor)</t>
  </si>
  <si>
    <r>
      <t>rayar</t>
    </r>
    <r>
      <rPr>
        <sz val="11"/>
        <color theme="1"/>
        <rFont val="Calibri"/>
        <family val="2"/>
        <scheme val="minor"/>
      </rPr>
      <t xml:space="preserve"> / marcar líneas</t>
    </r>
  </si>
  <si>
    <t>Quadrillage léger sur pâte, entremets, chocolat.</t>
  </si>
  <si>
    <r>
      <t xml:space="preserve">Light </t>
    </r>
    <r>
      <rPr>
        <b/>
        <sz val="11"/>
        <color theme="1"/>
        <rFont val="Calibri"/>
        <family val="2"/>
        <scheme val="minor"/>
      </rPr>
      <t>crosshatch/lattice</t>
    </r>
    <r>
      <rPr>
        <sz val="11"/>
        <color theme="1"/>
        <rFont val="Calibri"/>
        <family val="2"/>
        <scheme val="minor"/>
      </rPr>
      <t xml:space="preserve"> scoring on pastry, entremets, chocolate.</t>
    </r>
  </si>
  <si>
    <r>
      <t>Enrejado</t>
    </r>
    <r>
      <rPr>
        <sz val="11"/>
        <color theme="1"/>
        <rFont val="Calibri"/>
        <family val="2"/>
        <scheme val="minor"/>
      </rPr>
      <t xml:space="preserve"> ligero en masa, entremets, chocolate.</t>
    </r>
  </si>
  <si>
    <t>Réaliser</t>
  </si>
  <si>
    <t>make; prepare</t>
  </si>
  <si>
    <t>realizar / elaborar</t>
  </si>
  <si>
    <t>Formulation/réalisation d’une recette.</t>
  </si>
  <si>
    <r>
      <t>Develop and execute</t>
    </r>
    <r>
      <rPr>
        <sz val="11"/>
        <color theme="1"/>
        <rFont val="Calibri"/>
        <family val="2"/>
        <scheme val="minor"/>
      </rPr>
      <t xml:space="preserve"> a recipe.</t>
    </r>
  </si>
  <si>
    <r>
      <t>Desarrollar y ejecutar</t>
    </r>
    <r>
      <rPr>
        <sz val="11"/>
        <color theme="1"/>
        <rFont val="Calibri"/>
        <family val="2"/>
        <scheme val="minor"/>
      </rPr>
      <t xml:space="preserve"> una receta.</t>
    </r>
  </si>
  <si>
    <t>réception / contrôles</t>
  </si>
  <si>
    <t>receive; take delivery</t>
  </si>
  <si>
    <r>
      <t>recepcionar</t>
    </r>
    <r>
      <rPr>
        <sz val="11"/>
        <color theme="1"/>
        <rFont val="Calibri"/>
        <family val="2"/>
        <scheme val="minor"/>
      </rPr>
      <t xml:space="preserve">; </t>
    </r>
    <r>
      <rPr>
        <b/>
        <sz val="11"/>
        <color theme="1"/>
        <rFont val="Calibri"/>
        <family val="2"/>
        <scheme val="minor"/>
      </rPr>
      <t>recibir</t>
    </r>
  </si>
  <si>
    <t>Entrée marchandises : quantité, intégrité, T°, DLC/lot (traçabilité).</t>
  </si>
  <si>
    <t>Goods-in: quantity, integrity, temperature, use-by/lot (traceability).</t>
  </si>
  <si>
    <t>Recepción: cantidad, integridad, T°, caducidad/lote (trazabilidad).</t>
  </si>
  <si>
    <t>Réceptionner / Contrôler</t>
  </si>
  <si>
    <t>receive &amp; inspect</t>
  </si>
  <si>
    <t>recepcionar y controlar</t>
  </si>
  <si>
    <t>Étape d’entrée marchandises (HACCP).</t>
  </si>
  <si>
    <r>
      <t>Goods-in receiving</t>
    </r>
    <r>
      <rPr>
        <sz val="11"/>
        <color theme="1"/>
        <rFont val="Calibri"/>
        <family val="2"/>
        <scheme val="minor"/>
      </rPr>
      <t xml:space="preserve"> (HACCP).</t>
    </r>
  </si>
  <si>
    <r>
      <t>Recepción</t>
    </r>
    <r>
      <rPr>
        <sz val="11"/>
        <color theme="1"/>
        <rFont val="Calibri"/>
        <family val="2"/>
        <scheme val="minor"/>
      </rPr>
      <t xml:space="preserve"> de mercancías (APPCC).</t>
    </r>
  </si>
  <si>
    <t>Réchauffer en moins d’1 H</t>
  </si>
  <si>
    <t>reheat in under 1 hour</t>
  </si>
  <si>
    <t>recalentar en menos de 1 h</t>
  </si>
  <si>
    <t>Instruction de cadence/service ; vérifier T° cœur cible.</t>
  </si>
  <si>
    <r>
      <t>Pacing/service instruction</t>
    </r>
    <r>
      <rPr>
        <sz val="11"/>
        <color theme="1"/>
        <rFont val="Calibri"/>
        <family val="2"/>
        <scheme val="minor"/>
      </rPr>
      <t xml:space="preserve">; verify </t>
    </r>
    <r>
      <rPr>
        <b/>
        <sz val="11"/>
        <color theme="1"/>
        <rFont val="Calibri"/>
        <family val="2"/>
        <scheme val="minor"/>
      </rPr>
      <t>target core temp</t>
    </r>
    <r>
      <rPr>
        <sz val="11"/>
        <color theme="1"/>
        <rFont val="Calibri"/>
        <family val="2"/>
        <scheme val="minor"/>
      </rPr>
      <t>.</t>
    </r>
  </si>
  <si>
    <r>
      <t>Instrucción de cadencia/servicio</t>
    </r>
    <r>
      <rPr>
        <sz val="11"/>
        <color theme="1"/>
        <rFont val="Calibri"/>
        <family val="2"/>
        <scheme val="minor"/>
      </rPr>
      <t xml:space="preserve">; verificar </t>
    </r>
    <r>
      <rPr>
        <b/>
        <sz val="11"/>
        <color theme="1"/>
        <rFont val="Calibri"/>
        <family val="2"/>
        <scheme val="minor"/>
      </rPr>
      <t>T° en el centro objetivo</t>
    </r>
    <r>
      <rPr>
        <sz val="11"/>
        <color theme="1"/>
        <rFont val="Calibri"/>
        <family val="2"/>
        <scheme val="minor"/>
      </rPr>
      <t>.</t>
    </r>
  </si>
  <si>
    <t>Reconditionner</t>
  </si>
  <si>
    <t>repackage</t>
  </si>
  <si>
    <t>re-envasar / reacondicionar</t>
  </si>
  <si>
    <t>Changer de contenant/format/état d’emballage.</t>
  </si>
  <si>
    <r>
      <t>Repackage/recontainerize</t>
    </r>
    <r>
      <rPr>
        <sz val="11"/>
        <color theme="1"/>
        <rFont val="Calibri"/>
        <family val="2"/>
        <scheme val="minor"/>
      </rPr>
      <t>; change pack format/state.</t>
    </r>
  </si>
  <si>
    <r>
      <t>Reenvasar/cambiar de envase</t>
    </r>
    <r>
      <rPr>
        <sz val="11"/>
        <color theme="1"/>
        <rFont val="Calibri"/>
        <family val="2"/>
        <scheme val="minor"/>
      </rPr>
      <t>; cambiar formato/estado.</t>
    </r>
  </si>
  <si>
    <t>Recouvrir</t>
  </si>
  <si>
    <t>cover; coat</t>
  </si>
  <si>
    <t>cubrir / recubrir</t>
  </si>
  <si>
    <t>Film, couvercle, nappage, chocolat.</t>
  </si>
  <si>
    <r>
      <t>Cover</t>
    </r>
    <r>
      <rPr>
        <sz val="11"/>
        <color theme="1"/>
        <rFont val="Calibri"/>
        <family val="2"/>
        <scheme val="minor"/>
      </rPr>
      <t xml:space="preserve">: film/lid; </t>
    </r>
    <r>
      <rPr>
        <b/>
        <sz val="11"/>
        <color theme="1"/>
        <rFont val="Calibri"/>
        <family val="2"/>
        <scheme val="minor"/>
      </rPr>
      <t>glaze/coat</t>
    </r>
    <r>
      <rPr>
        <sz val="11"/>
        <color theme="1"/>
        <rFont val="Calibri"/>
        <family val="2"/>
        <scheme val="minor"/>
      </rPr>
      <t xml:space="preserve"> with jelly/chocolate.</t>
    </r>
  </si>
  <si>
    <r>
      <t>Cubrir</t>
    </r>
    <r>
      <rPr>
        <sz val="11"/>
        <color theme="1"/>
        <rFont val="Calibri"/>
        <family val="2"/>
        <scheme val="minor"/>
      </rPr>
      <t xml:space="preserve">: film/tapa; </t>
    </r>
    <r>
      <rPr>
        <b/>
        <sz val="11"/>
        <color theme="1"/>
        <rFont val="Calibri"/>
        <family val="2"/>
        <scheme val="minor"/>
      </rPr>
      <t>napar/bañar</t>
    </r>
    <r>
      <rPr>
        <sz val="11"/>
        <color theme="1"/>
        <rFont val="Calibri"/>
        <family val="2"/>
        <scheme val="minor"/>
      </rPr>
      <t xml:space="preserve"> con gelatina/chocolate.</t>
    </r>
  </si>
  <si>
    <t>Rectifier (l’assais.)</t>
  </si>
  <si>
    <t>adjust/ correct (seasoning)</t>
  </si>
  <si>
    <r>
      <t>rectificar</t>
    </r>
    <r>
      <rPr>
        <sz val="11"/>
        <color theme="1"/>
        <rFont val="Calibri"/>
        <family val="2"/>
        <scheme val="minor"/>
      </rPr>
      <t xml:space="preserve"> (de sal/sazonado)</t>
    </r>
  </si>
  <si>
    <t>« Rectifier l’assaisonnement ».</t>
  </si>
  <si>
    <r>
      <t>Adjust seasoning</t>
    </r>
    <r>
      <rPr>
        <sz val="11"/>
        <color theme="1"/>
        <rFont val="Calibri"/>
        <family val="2"/>
        <scheme val="minor"/>
      </rPr>
      <t>.</t>
    </r>
  </si>
  <si>
    <r>
      <t>Rectificar el sazonado</t>
    </r>
    <r>
      <rPr>
        <sz val="11"/>
        <color theme="1"/>
        <rFont val="Calibri"/>
        <family val="2"/>
        <scheme val="minor"/>
      </rPr>
      <t>.</t>
    </r>
  </si>
  <si>
    <t>réduire</t>
  </si>
  <si>
    <t>reduce; boil down</t>
  </si>
  <si>
    <r>
      <t>reducir</t>
    </r>
    <r>
      <rPr>
        <sz val="11"/>
        <color theme="1"/>
        <rFont val="Calibri"/>
        <family val="2"/>
        <scheme val="minor"/>
      </rPr>
      <t>; concentrar</t>
    </r>
  </si>
  <si>
    <t>Cuisine : concentrer une sauce ; gestion : réduire coûts/délais.</t>
  </si>
  <si>
    <t>Kitchen: reduce a sauce; management: reduce costs/lead times.</t>
  </si>
  <si>
    <t>Cocina: reducir una salsa; gestión: reducir costes/plazos.</t>
  </si>
  <si>
    <t>Refroidir</t>
  </si>
  <si>
    <t>cool/chill</t>
  </si>
  <si>
    <t>enfriar / abatir</t>
  </si>
  <si>
    <t>Cellule, eau glacée, ventilation.</t>
  </si>
  <si>
    <r>
      <t>Blast chiller, ice bath, ventilation</t>
    </r>
    <r>
      <rPr>
        <sz val="11"/>
        <color theme="1"/>
        <rFont val="Calibri"/>
        <family val="2"/>
        <scheme val="minor"/>
      </rPr>
      <t>.</t>
    </r>
  </si>
  <si>
    <r>
      <t>Abatidor, baño de hielo, ventilación</t>
    </r>
    <r>
      <rPr>
        <sz val="11"/>
        <color theme="1"/>
        <rFont val="Calibri"/>
        <family val="2"/>
        <scheme val="minor"/>
      </rPr>
      <t>.</t>
    </r>
  </si>
  <si>
    <t>Refroidir (cellule)</t>
  </si>
  <si>
    <t>Blast-chill</t>
  </si>
  <si>
    <t>Abatir</t>
  </si>
  <si>
    <t>Cellule; barquette peu profonde; étiqueter.</t>
  </si>
  <si>
    <t>Blast-chill; shallow pan; label.</t>
  </si>
  <si>
    <t>Abatidor; cubeta baja; etiquetar.</t>
  </si>
  <si>
    <t>refroidissement =&lt; 9°</t>
  </si>
  <si>
    <t>cool to ≤ 9 °C</t>
  </si>
  <si>
    <t>enfriar a ≤ 9 °C</t>
  </si>
  <si>
    <t>Consigne interne/HACCP : atteindre ≤ 9 °C au cœur dans le délai prévu.</t>
  </si>
  <si>
    <r>
      <t xml:space="preserve">Instruction: cool to </t>
    </r>
    <r>
      <rPr>
        <b/>
        <sz val="11"/>
        <color theme="1"/>
        <rFont val="Calibri"/>
        <family val="2"/>
        <scheme val="minor"/>
      </rPr>
      <t>≤ 9 °C core</t>
    </r>
    <r>
      <rPr>
        <sz val="11"/>
        <color theme="1"/>
        <rFont val="Calibri"/>
        <family val="2"/>
        <scheme val="minor"/>
      </rPr>
      <t xml:space="preserve"> within required time.</t>
    </r>
  </si>
  <si>
    <r>
      <t xml:space="preserve">Consigna: enfriar a </t>
    </r>
    <r>
      <rPr>
        <b/>
        <sz val="11"/>
        <color theme="1"/>
        <rFont val="Calibri"/>
        <family val="2"/>
        <scheme val="minor"/>
      </rPr>
      <t>≤ 9 °C al centro</t>
    </r>
    <r>
      <rPr>
        <sz val="11"/>
        <color theme="1"/>
        <rFont val="Calibri"/>
        <family val="2"/>
        <scheme val="minor"/>
      </rPr>
      <t xml:space="preserve"> en el tiempo requerido.</t>
    </r>
  </si>
  <si>
    <t>Régénérer</t>
  </si>
  <si>
    <r>
      <t xml:space="preserve">regenerate / </t>
    </r>
    <r>
      <rPr>
        <b/>
        <sz val="11"/>
        <color theme="1"/>
        <rFont val="Calibri"/>
        <family val="2"/>
        <scheme val="minor"/>
      </rPr>
      <t>retherm</t>
    </r>
  </si>
  <si>
    <t>regenerar</t>
  </si>
  <si>
    <t>Réchauffage contrôlé des plats « cook-chill ».</t>
  </si>
  <si>
    <r>
      <t>Controlled reheat</t>
    </r>
    <r>
      <rPr>
        <sz val="11"/>
        <color theme="1"/>
        <rFont val="Calibri"/>
        <family val="2"/>
        <scheme val="minor"/>
      </rPr>
      <t xml:space="preserve"> of cook-chill dishes.</t>
    </r>
  </si>
  <si>
    <r>
      <t>Regeneración controlada</t>
    </r>
    <r>
      <rPr>
        <sz val="11"/>
        <color theme="1"/>
        <rFont val="Calibri"/>
        <family val="2"/>
        <scheme val="minor"/>
      </rPr>
      <t xml:space="preserve"> de platos </t>
    </r>
    <r>
      <rPr>
        <i/>
        <sz val="11"/>
        <color theme="1"/>
        <rFont val="Calibri"/>
        <family val="2"/>
        <scheme val="minor"/>
      </rPr>
      <t>cook-chill</t>
    </r>
    <r>
      <rPr>
        <sz val="11"/>
        <color theme="1"/>
        <rFont val="Calibri"/>
        <family val="2"/>
        <scheme val="minor"/>
      </rPr>
      <t>.</t>
    </r>
  </si>
  <si>
    <t>régler</t>
  </si>
  <si>
    <t>set; adjust; tune</t>
  </si>
  <si>
    <r>
      <t>ajustar</t>
    </r>
    <r>
      <rPr>
        <sz val="11"/>
        <color theme="1"/>
        <rFont val="Calibri"/>
        <family val="2"/>
        <scheme val="minor"/>
      </rPr>
      <t xml:space="preserve">; </t>
    </r>
    <r>
      <rPr>
        <b/>
        <sz val="11"/>
        <color theme="1"/>
        <rFont val="Calibri"/>
        <family val="2"/>
        <scheme val="minor"/>
      </rPr>
      <t>regular</t>
    </r>
  </si>
  <si>
    <t>Régler paramètres machine (T°, vitesse), calibrer un process.</t>
  </si>
  <si>
    <t>Set machine parameters (temp, speed), calibrate a process.</t>
  </si>
  <si>
    <t>Ajustar parámetros de máquina (T°, velocidad), calibrar un proceso.</t>
  </si>
  <si>
    <t>réguler</t>
  </si>
  <si>
    <t>regulate; control</t>
  </si>
  <si>
    <r>
      <t>regular</t>
    </r>
    <r>
      <rPr>
        <sz val="11"/>
        <color theme="1"/>
        <rFont val="Calibri"/>
        <family val="2"/>
        <scheme val="minor"/>
      </rPr>
      <t>; controlar</t>
    </r>
  </si>
  <si>
    <t>Stabiliser des variations (débit, T°, pression, flux).</t>
  </si>
  <si>
    <t>Regulate/stabilize variations (flow, temp, pressure, throughput).</t>
  </si>
  <si>
    <t>Regular/estabilizar variaciones (caudal, T°, presión, flujo).</t>
  </si>
  <si>
    <t>Réhydrater</t>
  </si>
  <si>
    <t>rehydrate</t>
  </si>
  <si>
    <t>rehidratar</t>
  </si>
  <si>
    <t>Légumineuses, gélatine, poudres.</t>
  </si>
  <si>
    <r>
      <t>Soak/disperse</t>
    </r>
    <r>
      <rPr>
        <sz val="11"/>
        <color theme="1"/>
        <rFont val="Calibri"/>
        <family val="2"/>
        <scheme val="minor"/>
      </rPr>
      <t xml:space="preserve"> legumes; </t>
    </r>
    <r>
      <rPr>
        <b/>
        <sz val="11"/>
        <color theme="1"/>
        <rFont val="Calibri"/>
        <family val="2"/>
        <scheme val="minor"/>
      </rPr>
      <t>bloom</t>
    </r>
    <r>
      <rPr>
        <sz val="11"/>
        <color theme="1"/>
        <rFont val="Calibri"/>
        <family val="2"/>
        <scheme val="minor"/>
      </rPr>
      <t xml:space="preserve"> gelatin; </t>
    </r>
    <r>
      <rPr>
        <b/>
        <sz val="11"/>
        <color theme="1"/>
        <rFont val="Calibri"/>
        <family val="2"/>
        <scheme val="minor"/>
      </rPr>
      <t>disperse</t>
    </r>
    <r>
      <rPr>
        <sz val="11"/>
        <color theme="1"/>
        <rFont val="Calibri"/>
        <family val="2"/>
        <scheme val="minor"/>
      </rPr>
      <t xml:space="preserve"> powders.</t>
    </r>
  </si>
  <si>
    <r>
      <t>Remojar/dispersar</t>
    </r>
    <r>
      <rPr>
        <sz val="11"/>
        <color theme="1"/>
        <rFont val="Calibri"/>
        <family val="2"/>
        <scheme val="minor"/>
      </rPr>
      <t xml:space="preserve"> legumbres; </t>
    </r>
    <r>
      <rPr>
        <b/>
        <sz val="11"/>
        <color theme="1"/>
        <rFont val="Calibri"/>
        <family val="2"/>
        <scheme val="minor"/>
      </rPr>
      <t>hidratar</t>
    </r>
    <r>
      <rPr>
        <sz val="11"/>
        <color theme="1"/>
        <rFont val="Calibri"/>
        <family val="2"/>
        <scheme val="minor"/>
      </rPr>
      <t xml:space="preserve"> gelatina; </t>
    </r>
    <r>
      <rPr>
        <b/>
        <sz val="11"/>
        <color theme="1"/>
        <rFont val="Calibri"/>
        <family val="2"/>
        <scheme val="minor"/>
      </rPr>
      <t>dispersar</t>
    </r>
    <r>
      <rPr>
        <sz val="11"/>
        <color theme="1"/>
        <rFont val="Calibri"/>
        <family val="2"/>
        <scheme val="minor"/>
      </rPr>
      <t xml:space="preserve"> polvos.</t>
    </r>
  </si>
  <si>
    <t>rejet</t>
  </si>
  <si>
    <t>reject / waste (item)</t>
  </si>
  <si>
    <t>rechazo / merma</t>
  </si>
  <si>
    <t>Pièces non conformes → déchets/retour.</t>
  </si>
  <si>
    <r>
      <t>Non-conforming items → scrap/return</t>
    </r>
    <r>
      <rPr>
        <sz val="11"/>
        <color theme="1"/>
        <rFont val="Calibri"/>
        <family val="2"/>
        <scheme val="minor"/>
      </rPr>
      <t>.</t>
    </r>
  </si>
  <si>
    <r>
      <t>Piezas no conformes → merma/devolución</t>
    </r>
    <r>
      <rPr>
        <sz val="11"/>
        <color theme="1"/>
        <rFont val="Calibri"/>
        <family val="2"/>
        <scheme val="minor"/>
      </rPr>
      <t>.</t>
    </r>
  </si>
  <si>
    <t>Rejeter</t>
  </si>
  <si>
    <t>reject; discard</t>
  </si>
  <si>
    <t>rechazar / desechar</t>
  </si>
  <si>
    <t>Action (step).</t>
  </si>
  <si>
    <t>Acción (etapa).</t>
  </si>
  <si>
    <t>Relâcher</t>
  </si>
  <si>
    <t>slacken/loosen (texture)</t>
  </si>
  <si>
    <t>aflojar / licuar</t>
  </si>
  <si>
    <t>Sauce/pâte qui se détend (ajout liquide/chaleur).</t>
  </si>
  <si>
    <r>
      <t xml:space="preserve">Sauce/dough </t>
    </r>
    <r>
      <rPr>
        <b/>
        <sz val="11"/>
        <color theme="1"/>
        <rFont val="Calibri"/>
        <family val="2"/>
        <scheme val="minor"/>
      </rPr>
      <t>loosens/relaxes</t>
    </r>
    <r>
      <rPr>
        <sz val="11"/>
        <color theme="1"/>
        <rFont val="Calibri"/>
        <family val="2"/>
        <scheme val="minor"/>
      </rPr>
      <t xml:space="preserve"> (with liquid/heat).</t>
    </r>
  </si>
  <si>
    <r>
      <t xml:space="preserve">Salsa/masa </t>
    </r>
    <r>
      <rPr>
        <b/>
        <sz val="11"/>
        <color theme="1"/>
        <rFont val="Calibri"/>
        <family val="2"/>
        <scheme val="minor"/>
      </rPr>
      <t>se afloja</t>
    </r>
    <r>
      <rPr>
        <sz val="11"/>
        <color theme="1"/>
        <rFont val="Calibri"/>
        <family val="2"/>
        <scheme val="minor"/>
      </rPr>
      <t xml:space="preserve"> (con líquido/calor).</t>
    </r>
  </si>
  <si>
    <t>Relever (goût)</t>
  </si>
  <si>
    <r>
      <t xml:space="preserve">brighten; perk up; </t>
    </r>
    <r>
      <rPr>
        <b/>
        <sz val="11"/>
        <color theme="1"/>
        <rFont val="Calibri"/>
        <family val="2"/>
        <scheme val="minor"/>
      </rPr>
      <t>spice up</t>
    </r>
  </si>
  <si>
    <r>
      <t>realzar</t>
    </r>
    <r>
      <rPr>
        <sz val="11"/>
        <color theme="1"/>
        <rFont val="Calibri"/>
        <family val="2"/>
        <scheme val="minor"/>
      </rPr>
      <t>; avivar</t>
    </r>
  </si>
  <si>
    <t>Renforcer acidité/épices/sel.</t>
  </si>
  <si>
    <r>
      <t>Boost</t>
    </r>
    <r>
      <rPr>
        <sz val="11"/>
        <color theme="1"/>
        <rFont val="Calibri"/>
        <family val="2"/>
        <scheme val="minor"/>
      </rPr>
      <t xml:space="preserve"> acidity/spice/salt.</t>
    </r>
  </si>
  <si>
    <r>
      <t>Potenciar</t>
    </r>
    <r>
      <rPr>
        <sz val="11"/>
        <color theme="1"/>
        <rFont val="Calibri"/>
        <family val="2"/>
        <scheme val="minor"/>
      </rPr>
      <t xml:space="preserve"> acidez/especias/sal.</t>
    </r>
  </si>
  <si>
    <t>Remettre en T°</t>
  </si>
  <si>
    <t>bring back to temp</t>
  </si>
  <si>
    <t>volver a temperatura</t>
  </si>
  <si>
    <t>Revenir à T° service/ambiante selon consigne.</t>
  </si>
  <si>
    <r>
      <t>Bring back</t>
    </r>
    <r>
      <rPr>
        <sz val="11"/>
        <color theme="1"/>
        <rFont val="Calibri"/>
        <family val="2"/>
        <scheme val="minor"/>
      </rPr>
      <t xml:space="preserve"> to service/room temp as instructed.</t>
    </r>
  </si>
  <si>
    <r>
      <t>Llevar</t>
    </r>
    <r>
      <rPr>
        <sz val="11"/>
        <color theme="1"/>
        <rFont val="Calibri"/>
        <family val="2"/>
        <scheme val="minor"/>
      </rPr>
      <t xml:space="preserve"> a T° de servicio/ambiente según consigna.</t>
    </r>
  </si>
  <si>
    <t>remise en t° (étape)</t>
  </si>
  <si>
    <t>temperature recovery (step)</t>
  </si>
  <si>
    <t>puesta a temperatura</t>
  </si>
  <si>
    <t>Nom d’étape process.</t>
  </si>
  <si>
    <t>Process step name.</t>
  </si>
  <si>
    <t>Nombre de etapa del proceso.</t>
  </si>
  <si>
    <t>Remonter</t>
  </si>
  <si>
    <t>bring back up; whip back (emulsion)</t>
  </si>
  <si>
    <r>
      <t>subir / recuperar</t>
    </r>
    <r>
      <rPr>
        <sz val="11"/>
        <color theme="1"/>
        <rFont val="Calibri"/>
        <family val="2"/>
        <scheme val="minor"/>
      </rPr>
      <t xml:space="preserve">; </t>
    </r>
    <r>
      <rPr>
        <b/>
        <sz val="11"/>
        <color theme="1"/>
        <rFont val="Calibri"/>
        <family val="2"/>
        <scheme val="minor"/>
      </rPr>
      <t>remontar</t>
    </r>
    <r>
      <rPr>
        <sz val="11"/>
        <color theme="1"/>
        <rFont val="Calibri"/>
        <family val="2"/>
        <scheme val="minor"/>
      </rPr>
      <t xml:space="preserve"> (emulsión)</t>
    </r>
  </si>
  <si>
    <t>« Remonter une mayo tranchée ».</t>
  </si>
  <si>
    <r>
      <t>Rescue</t>
    </r>
    <r>
      <rPr>
        <sz val="11"/>
        <color theme="1"/>
        <rFont val="Calibri"/>
        <family val="2"/>
        <scheme val="minor"/>
      </rPr>
      <t xml:space="preserve"> a split mayo (re-emulsify).</t>
    </r>
  </si>
  <si>
    <r>
      <t>Recuperar</t>
    </r>
    <r>
      <rPr>
        <sz val="11"/>
        <color theme="1"/>
        <rFont val="Calibri"/>
        <family val="2"/>
        <scheme val="minor"/>
      </rPr>
      <t xml:space="preserve"> una mayonesa cortada (reemulsionar).</t>
    </r>
  </si>
  <si>
    <t>Remonter en température</t>
  </si>
  <si>
    <t>bring temperature back up</t>
  </si>
  <si>
    <t>elevar de nuevo la temperatura</t>
  </si>
  <si>
    <t>À cœur selon barème (ex. ≥ 63 °C).</t>
  </si>
  <si>
    <r>
      <t>To core</t>
    </r>
    <r>
      <rPr>
        <sz val="11"/>
        <color theme="1"/>
        <rFont val="Calibri"/>
        <family val="2"/>
        <scheme val="minor"/>
      </rPr>
      <t xml:space="preserve"> per standard (e.g., </t>
    </r>
    <r>
      <rPr>
        <b/>
        <sz val="11"/>
        <color theme="1"/>
        <rFont val="Calibri"/>
        <family val="2"/>
        <scheme val="minor"/>
      </rPr>
      <t>≥ 63 °C</t>
    </r>
    <r>
      <rPr>
        <sz val="11"/>
        <color theme="1"/>
        <rFont val="Calibri"/>
        <family val="2"/>
        <scheme val="minor"/>
      </rPr>
      <t>).</t>
    </r>
  </si>
  <si>
    <r>
      <t>A corazón</t>
    </r>
    <r>
      <rPr>
        <sz val="11"/>
        <color theme="1"/>
        <rFont val="Calibri"/>
        <family val="2"/>
        <scheme val="minor"/>
      </rPr>
      <t xml:space="preserve"> según baremo (p. ej., </t>
    </r>
    <r>
      <rPr>
        <b/>
        <sz val="11"/>
        <color theme="1"/>
        <rFont val="Calibri"/>
        <family val="2"/>
        <scheme val="minor"/>
      </rPr>
      <t>≥ 63 °C</t>
    </r>
    <r>
      <rPr>
        <sz val="11"/>
        <color theme="1"/>
        <rFont val="Calibri"/>
        <family val="2"/>
        <scheme val="minor"/>
      </rPr>
      <t>).</t>
    </r>
  </si>
  <si>
    <t>Remplacer</t>
  </si>
  <si>
    <t>replace; swap</t>
  </si>
  <si>
    <t>reemplazar</t>
  </si>
  <si>
    <t>Ingrédient/pièce/matériel.</t>
  </si>
  <si>
    <t>Ingredient/item/equipment.</t>
  </si>
  <si>
    <t>Ingrediente/pieza/equipo.</t>
  </si>
  <si>
    <t>Remplir Barq</t>
  </si>
  <si>
    <t>fill trays (barquettes)</t>
  </si>
  <si>
    <t>llenar barquetas</t>
  </si>
  <si>
    <t>Abréviation « Barq » = barquettes.</t>
  </si>
  <si>
    <r>
      <t xml:space="preserve">Abbrev. </t>
    </r>
    <r>
      <rPr>
        <b/>
        <sz val="11"/>
        <color theme="1"/>
        <rFont val="Calibri"/>
        <family val="2"/>
        <scheme val="minor"/>
      </rPr>
      <t>“Barq” = trays</t>
    </r>
    <r>
      <rPr>
        <sz val="11"/>
        <color theme="1"/>
        <rFont val="Calibri"/>
        <family val="2"/>
        <scheme val="minor"/>
      </rPr>
      <t>.</t>
    </r>
  </si>
  <si>
    <r>
      <t xml:space="preserve">Abrev. </t>
    </r>
    <r>
      <rPr>
        <b/>
        <sz val="11"/>
        <color theme="1"/>
        <rFont val="Calibri"/>
        <family val="2"/>
        <scheme val="minor"/>
      </rPr>
      <t>«Barq» = barquetas</t>
    </r>
    <r>
      <rPr>
        <sz val="11"/>
        <color theme="1"/>
        <rFont val="Calibri"/>
        <family val="2"/>
        <scheme val="minor"/>
      </rPr>
      <t>.</t>
    </r>
  </si>
  <si>
    <t>Remplir Des Chariots Isothermes</t>
  </si>
  <si>
    <t>llenar carros isotermos</t>
  </si>
  <si>
    <t>Logistique chaud/froid.</t>
  </si>
  <si>
    <r>
      <t>Hot/cold logistics</t>
    </r>
    <r>
      <rPr>
        <sz val="11"/>
        <color theme="1"/>
        <rFont val="Calibri"/>
        <family val="2"/>
        <scheme val="minor"/>
      </rPr>
      <t>.</t>
    </r>
  </si>
  <si>
    <r>
      <t>Logística caliente/fría</t>
    </r>
    <r>
      <rPr>
        <sz val="11"/>
        <color theme="1"/>
        <rFont val="Calibri"/>
        <family val="2"/>
        <scheme val="minor"/>
      </rPr>
      <t>.</t>
    </r>
  </si>
  <si>
    <t>remplissage barq.</t>
  </si>
  <si>
    <t>tray filling (stage)</t>
  </si>
  <si>
    <t>llenado de barquetas</t>
  </si>
  <si>
    <t>remplissage des chariots isothermes</t>
  </si>
  <si>
    <t>insulated trolley loading</t>
  </si>
  <si>
    <t>llenado de carros isotermos</t>
  </si>
  <si>
    <t>Remuer</t>
  </si>
  <si>
    <t>stir; mix</t>
  </si>
  <si>
    <r>
      <t>remover</t>
    </r>
    <r>
      <rPr>
        <sz val="11"/>
        <color theme="1"/>
        <rFont val="Calibri"/>
        <family val="2"/>
        <scheme val="minor"/>
      </rPr>
      <t>; mezclar</t>
    </r>
  </si>
  <si>
    <t>À la spatule/cuillère, fond sans accrocher.</t>
  </si>
  <si>
    <r>
      <t>Stir/scrape</t>
    </r>
    <r>
      <rPr>
        <sz val="11"/>
        <color theme="1"/>
        <rFont val="Calibri"/>
        <family val="2"/>
        <scheme val="minor"/>
      </rPr>
      <t xml:space="preserve"> to keep from sticking to the bottom.</t>
    </r>
  </si>
  <si>
    <r>
      <t>Remover/raspar</t>
    </r>
    <r>
      <rPr>
        <sz val="11"/>
        <color theme="1"/>
        <rFont val="Calibri"/>
        <family val="2"/>
        <scheme val="minor"/>
      </rPr>
      <t xml:space="preserve"> para que no se pegue al fondo.</t>
    </r>
  </si>
  <si>
    <t>Répartir</t>
  </si>
  <si>
    <t>distribute; divide out</t>
  </si>
  <si>
    <t>repartir / distribuir</t>
  </si>
  <si>
    <t>Sur plaques, en moules, par portions.</t>
  </si>
  <si>
    <r>
      <t xml:space="preserve">On </t>
    </r>
    <r>
      <rPr>
        <b/>
        <sz val="11"/>
        <color theme="1"/>
        <rFont val="Calibri"/>
        <family val="2"/>
        <scheme val="minor"/>
      </rPr>
      <t>sheet trays</t>
    </r>
    <r>
      <rPr>
        <sz val="11"/>
        <color theme="1"/>
        <rFont val="Calibri"/>
        <family val="2"/>
        <scheme val="minor"/>
      </rPr>
      <t xml:space="preserve">, in </t>
    </r>
    <r>
      <rPr>
        <b/>
        <sz val="11"/>
        <color theme="1"/>
        <rFont val="Calibri"/>
        <family val="2"/>
        <scheme val="minor"/>
      </rPr>
      <t>molds</t>
    </r>
    <r>
      <rPr>
        <sz val="11"/>
        <color theme="1"/>
        <rFont val="Calibri"/>
        <family val="2"/>
        <scheme val="minor"/>
      </rPr>
      <t xml:space="preserve">, by </t>
    </r>
    <r>
      <rPr>
        <b/>
        <sz val="11"/>
        <color theme="1"/>
        <rFont val="Calibri"/>
        <family val="2"/>
        <scheme val="minor"/>
      </rPr>
      <t>portions</t>
    </r>
    <r>
      <rPr>
        <sz val="11"/>
        <color theme="1"/>
        <rFont val="Calibri"/>
        <family val="2"/>
        <scheme val="minor"/>
      </rPr>
      <t>.</t>
    </r>
  </si>
  <si>
    <r>
      <t xml:space="preserve">En </t>
    </r>
    <r>
      <rPr>
        <b/>
        <sz val="11"/>
        <color theme="1"/>
        <rFont val="Calibri"/>
        <family val="2"/>
        <scheme val="minor"/>
      </rPr>
      <t>bandejas</t>
    </r>
    <r>
      <rPr>
        <sz val="11"/>
        <color theme="1"/>
        <rFont val="Calibri"/>
        <family val="2"/>
        <scheme val="minor"/>
      </rPr>
      <t xml:space="preserve">, en </t>
    </r>
    <r>
      <rPr>
        <b/>
        <sz val="11"/>
        <color theme="1"/>
        <rFont val="Calibri"/>
        <family val="2"/>
        <scheme val="minor"/>
      </rPr>
      <t>moldes</t>
    </r>
    <r>
      <rPr>
        <sz val="11"/>
        <color theme="1"/>
        <rFont val="Calibri"/>
        <family val="2"/>
        <scheme val="minor"/>
      </rPr>
      <t xml:space="preserve">, por </t>
    </r>
    <r>
      <rPr>
        <b/>
        <sz val="11"/>
        <color theme="1"/>
        <rFont val="Calibri"/>
        <family val="2"/>
        <scheme val="minor"/>
      </rPr>
      <t>porciones</t>
    </r>
    <r>
      <rPr>
        <sz val="11"/>
        <color theme="1"/>
        <rFont val="Calibri"/>
        <family val="2"/>
        <scheme val="minor"/>
      </rPr>
      <t>.</t>
    </r>
  </si>
  <si>
    <t>repartition</t>
  </si>
  <si>
    <t>distribution (layout)</t>
  </si>
  <si>
    <t>reparto / distribución</t>
  </si>
  <si>
    <t>Plan de répartition en bacs/assiettes.</t>
  </si>
  <si>
    <r>
      <t>Allocation/plating plan</t>
    </r>
    <r>
      <rPr>
        <sz val="11"/>
        <color theme="1"/>
        <rFont val="Calibri"/>
        <family val="2"/>
        <scheme val="minor"/>
      </rPr>
      <t xml:space="preserve"> by bins/plates.</t>
    </r>
  </si>
  <si>
    <r>
      <t>Plan de reparto/emplatado</t>
    </r>
    <r>
      <rPr>
        <sz val="11"/>
        <color theme="1"/>
        <rFont val="Calibri"/>
        <family val="2"/>
        <scheme val="minor"/>
      </rPr>
      <t xml:space="preserve"> por cubetas/platos.</t>
    </r>
  </si>
  <si>
    <t>Repasser</t>
  </si>
  <si>
    <r>
      <t xml:space="preserve">pass again; </t>
    </r>
    <r>
      <rPr>
        <b/>
        <sz val="11"/>
        <color theme="1"/>
        <rFont val="Calibri"/>
        <family val="2"/>
        <scheme val="minor"/>
      </rPr>
      <t>return to oven/pan</t>
    </r>
  </si>
  <si>
    <t>pasar de nuevo / repasar</t>
  </si>
  <si>
    <t>« Repasser à la salamandre / au four ».</t>
  </si>
  <si>
    <r>
      <t>Flash</t>
    </r>
    <r>
      <rPr>
        <sz val="11"/>
        <color theme="1"/>
        <rFont val="Calibri"/>
        <family val="2"/>
        <scheme val="minor"/>
      </rPr>
      <t xml:space="preserve"> under the salamander / in the oven.</t>
    </r>
  </si>
  <si>
    <r>
      <t>Dar un golpe</t>
    </r>
    <r>
      <rPr>
        <sz val="11"/>
        <color theme="1"/>
        <rFont val="Calibri"/>
        <family val="2"/>
        <scheme val="minor"/>
      </rPr>
      <t xml:space="preserve"> de salamandra / de horno.</t>
    </r>
  </si>
  <si>
    <t>Réserver</t>
  </si>
  <si>
    <t>Hold/warm</t>
  </si>
  <si>
    <t>Reservar</t>
  </si>
  <si>
    <t>Mettre en attente (chaud/froid) selon protocole.</t>
  </si>
  <si>
    <t>Hold (hot/cold) per SOP.</t>
  </si>
  <si>
    <t>Reservar (caliente/frío) según POE.</t>
  </si>
  <si>
    <t>Respecter le délai de 2 H</t>
  </si>
  <si>
    <t>respect the 2-hour limit</t>
  </si>
  <si>
    <t>respetar el plazo de 2 h</t>
  </si>
  <si>
    <t>Fenêtre sécurité (refroid./remise en T°/service).</t>
  </si>
  <si>
    <r>
      <t>Safety window</t>
    </r>
    <r>
      <rPr>
        <sz val="11"/>
        <color theme="1"/>
        <rFont val="Calibri"/>
        <family val="2"/>
        <scheme val="minor"/>
      </rPr>
      <t xml:space="preserve"> (cooling/reheat/service timing).</t>
    </r>
  </si>
  <si>
    <r>
      <t>Ventana de seguridad</t>
    </r>
    <r>
      <rPr>
        <sz val="11"/>
        <color theme="1"/>
        <rFont val="Calibri"/>
        <family val="2"/>
        <scheme val="minor"/>
      </rPr>
      <t xml:space="preserve"> (enfriado/recalentado/servicio).</t>
    </r>
  </si>
  <si>
    <t>Retirer</t>
  </si>
  <si>
    <t>remove; take off heat</t>
  </si>
  <si>
    <r>
      <t>retirar</t>
    </r>
    <r>
      <rPr>
        <sz val="11"/>
        <color theme="1"/>
        <rFont val="Calibri"/>
        <family val="2"/>
        <scheme val="minor"/>
      </rPr>
      <t>; apartar del fuego</t>
    </r>
  </si>
  <si>
    <t>Fin de cuisson, décuver, décercler.</t>
  </si>
  <si>
    <r>
      <t xml:space="preserve">End of cooking; </t>
    </r>
    <r>
      <rPr>
        <b/>
        <sz val="11"/>
        <color theme="1"/>
        <rFont val="Calibri"/>
        <family val="2"/>
        <scheme val="minor"/>
      </rPr>
      <t>drain/empty the vat</t>
    </r>
    <r>
      <rPr>
        <sz val="11"/>
        <color theme="1"/>
        <rFont val="Calibri"/>
        <family val="2"/>
        <scheme val="minor"/>
      </rPr>
      <t xml:space="preserve">; </t>
    </r>
    <r>
      <rPr>
        <b/>
        <sz val="11"/>
        <color theme="1"/>
        <rFont val="Calibri"/>
        <family val="2"/>
        <scheme val="minor"/>
      </rPr>
      <t>de-ring/unmold</t>
    </r>
    <r>
      <rPr>
        <sz val="11"/>
        <color theme="1"/>
        <rFont val="Calibri"/>
        <family val="2"/>
        <scheme val="minor"/>
      </rPr>
      <t>.</t>
    </r>
  </si>
  <si>
    <r>
      <t xml:space="preserve">Fin de cocción; </t>
    </r>
    <r>
      <rPr>
        <b/>
        <sz val="11"/>
        <color theme="1"/>
        <rFont val="Calibri"/>
        <family val="2"/>
        <scheme val="minor"/>
      </rPr>
      <t>descu bar/vaciar cuba</t>
    </r>
    <r>
      <rPr>
        <sz val="11"/>
        <color theme="1"/>
        <rFont val="Calibri"/>
        <family val="2"/>
        <scheme val="minor"/>
      </rPr>
      <t xml:space="preserve">; </t>
    </r>
    <r>
      <rPr>
        <b/>
        <sz val="11"/>
        <color theme="1"/>
        <rFont val="Calibri"/>
        <family val="2"/>
        <scheme val="minor"/>
      </rPr>
      <t>desmoldar/quitar aro</t>
    </r>
    <r>
      <rPr>
        <sz val="11"/>
        <color theme="1"/>
        <rFont val="Calibri"/>
        <family val="2"/>
        <scheme val="minor"/>
      </rPr>
      <t>.</t>
    </r>
  </si>
  <si>
    <t>Retomber</t>
  </si>
  <si>
    <t>collapse/deflate</t>
  </si>
  <si>
    <r>
      <t>bajarse</t>
    </r>
    <r>
      <rPr>
        <sz val="11"/>
        <color theme="1"/>
        <rFont val="Calibri"/>
        <family val="2"/>
        <scheme val="minor"/>
      </rPr>
      <t>; colapsar</t>
    </r>
  </si>
  <si>
    <t>Mousse/soufflé/chantilly qui « retombe ».</t>
  </si>
  <si>
    <r>
      <t xml:space="preserve">Foam/soufflé/whipped cream </t>
    </r>
    <r>
      <rPr>
        <b/>
        <sz val="11"/>
        <color theme="1"/>
        <rFont val="Calibri"/>
        <family val="2"/>
        <scheme val="minor"/>
      </rPr>
      <t>collapses/deflates</t>
    </r>
    <r>
      <rPr>
        <sz val="11"/>
        <color theme="1"/>
        <rFont val="Calibri"/>
        <family val="2"/>
        <scheme val="minor"/>
      </rPr>
      <t>.</t>
    </r>
  </si>
  <si>
    <r>
      <t xml:space="preserve">Espuma/soufflé/nata montada </t>
    </r>
    <r>
      <rPr>
        <b/>
        <sz val="11"/>
        <color theme="1"/>
        <rFont val="Calibri"/>
        <family val="2"/>
        <scheme val="minor"/>
      </rPr>
      <t>se baja/colapsa</t>
    </r>
    <r>
      <rPr>
        <sz val="11"/>
        <color theme="1"/>
        <rFont val="Calibri"/>
        <family val="2"/>
        <scheme val="minor"/>
      </rPr>
      <t>.</t>
    </r>
  </si>
  <si>
    <t>retour vers conditionnement</t>
  </si>
  <si>
    <t>return to packaging</t>
  </si>
  <si>
    <t>vuelta a envasado</t>
  </si>
  <si>
    <t>Flux process après étape intermédiaire.</t>
  </si>
  <si>
    <r>
      <t>Process flow</t>
    </r>
    <r>
      <rPr>
        <sz val="11"/>
        <color theme="1"/>
        <rFont val="Calibri"/>
        <family val="2"/>
        <scheme val="minor"/>
      </rPr>
      <t xml:space="preserve"> after an intermediate step.</t>
    </r>
  </si>
  <si>
    <r>
      <t>Flujo de proceso</t>
    </r>
    <r>
      <rPr>
        <sz val="11"/>
        <color theme="1"/>
        <rFont val="Calibri"/>
        <family val="2"/>
        <scheme val="minor"/>
      </rPr>
      <t xml:space="preserve"> tras etapa intermedia.</t>
    </r>
  </si>
  <si>
    <t>Retourner</t>
  </si>
  <si>
    <t>flip; turn over</t>
  </si>
  <si>
    <t>dar la vuelta</t>
  </si>
  <si>
    <t>En cuisson/égouttage/dressage.</t>
  </si>
  <si>
    <r>
      <t xml:space="preserve">During </t>
    </r>
    <r>
      <rPr>
        <b/>
        <sz val="11"/>
        <color theme="1"/>
        <rFont val="Calibri"/>
        <family val="2"/>
        <scheme val="minor"/>
      </rPr>
      <t>cooking/draining/plating</t>
    </r>
    <r>
      <rPr>
        <sz val="11"/>
        <color theme="1"/>
        <rFont val="Calibri"/>
        <family val="2"/>
        <scheme val="minor"/>
      </rPr>
      <t>.</t>
    </r>
  </si>
  <si>
    <r>
      <t xml:space="preserve">En </t>
    </r>
    <r>
      <rPr>
        <b/>
        <sz val="11"/>
        <color theme="1"/>
        <rFont val="Calibri"/>
        <family val="2"/>
        <scheme val="minor"/>
      </rPr>
      <t>cocción/escurrido/emplatado</t>
    </r>
    <r>
      <rPr>
        <sz val="11"/>
        <color theme="1"/>
        <rFont val="Calibri"/>
        <family val="2"/>
        <scheme val="minor"/>
      </rPr>
      <t>.</t>
    </r>
  </si>
  <si>
    <t>Revenir</t>
  </si>
  <si>
    <t>sauté (lightly brown)</t>
  </si>
  <si>
    <t>rehogar / saltear</t>
  </si>
  <si>
    <t>« Faire revenir les oignons » : fondre/dorer léger.</t>
  </si>
  <si>
    <r>
      <t>Sweat/soften</t>
    </r>
    <r>
      <rPr>
        <sz val="11"/>
        <color theme="1"/>
        <rFont val="Calibri"/>
        <family val="2"/>
        <scheme val="minor"/>
      </rPr>
      <t xml:space="preserve"> onions; </t>
    </r>
    <r>
      <rPr>
        <b/>
        <sz val="11"/>
        <color theme="1"/>
        <rFont val="Calibri"/>
        <family val="2"/>
        <scheme val="minor"/>
      </rPr>
      <t>lightly brown</t>
    </r>
    <r>
      <rPr>
        <sz val="11"/>
        <color theme="1"/>
        <rFont val="Calibri"/>
        <family val="2"/>
        <scheme val="minor"/>
      </rPr>
      <t>.</t>
    </r>
  </si>
  <si>
    <r>
      <t>Pochar</t>
    </r>
    <r>
      <rPr>
        <sz val="11"/>
        <color theme="1"/>
        <rFont val="Calibri"/>
        <family val="2"/>
        <scheme val="minor"/>
      </rPr>
      <t xml:space="preserve"> cebollas; </t>
    </r>
    <r>
      <rPr>
        <b/>
        <sz val="11"/>
        <color theme="1"/>
        <rFont val="Calibri"/>
        <family val="2"/>
        <scheme val="minor"/>
      </rPr>
      <t>dorar ligeramente</t>
    </r>
    <r>
      <rPr>
        <sz val="11"/>
        <color theme="1"/>
        <rFont val="Calibri"/>
        <family val="2"/>
        <scheme val="minor"/>
      </rPr>
      <t>.</t>
    </r>
  </si>
  <si>
    <t>Rincer</t>
  </si>
  <si>
    <t>rinse</t>
  </si>
  <si>
    <t>enjuagar</t>
  </si>
  <si>
    <t>À l’eau claire/potable.</t>
  </si>
  <si>
    <r>
      <t xml:space="preserve">In </t>
    </r>
    <r>
      <rPr>
        <b/>
        <sz val="11"/>
        <color theme="1"/>
        <rFont val="Calibri"/>
        <family val="2"/>
        <scheme val="minor"/>
      </rPr>
      <t>clean/potable water</t>
    </r>
    <r>
      <rPr>
        <sz val="11"/>
        <color theme="1"/>
        <rFont val="Calibri"/>
        <family val="2"/>
        <scheme val="minor"/>
      </rPr>
      <t>.</t>
    </r>
  </si>
  <si>
    <r>
      <t xml:space="preserve">En </t>
    </r>
    <r>
      <rPr>
        <b/>
        <sz val="11"/>
        <color theme="1"/>
        <rFont val="Calibri"/>
        <family val="2"/>
        <scheme val="minor"/>
      </rPr>
      <t>agua limpia/potable</t>
    </r>
    <r>
      <rPr>
        <sz val="11"/>
        <color theme="1"/>
        <rFont val="Calibri"/>
        <family val="2"/>
        <scheme val="minor"/>
      </rPr>
      <t>.</t>
    </r>
  </si>
  <si>
    <t>Rioler</t>
  </si>
  <si>
    <t>lattice with strips (pâte)</t>
  </si>
  <si>
    <r>
      <t>enrejillar</t>
    </r>
    <r>
      <rPr>
        <sz val="11"/>
        <color theme="1"/>
        <rFont val="Calibri"/>
        <family val="2"/>
        <scheme val="minor"/>
      </rPr>
      <t xml:space="preserve"> (con tiras)</t>
    </r>
  </si>
  <si>
    <t>Décor de tourte/pâté en croûte.</t>
  </si>
  <si>
    <r>
      <t xml:space="preserve">Decorative </t>
    </r>
    <r>
      <rPr>
        <b/>
        <sz val="11"/>
        <color theme="1"/>
        <rFont val="Calibri"/>
        <family val="2"/>
        <scheme val="minor"/>
      </rPr>
      <t>scoring/pattern</t>
    </r>
    <r>
      <rPr>
        <sz val="11"/>
        <color theme="1"/>
        <rFont val="Calibri"/>
        <family val="2"/>
        <scheme val="minor"/>
      </rPr>
      <t xml:space="preserve"> on pie/pâté en croûte.</t>
    </r>
  </si>
  <si>
    <r>
      <t>Decorado/calveado</t>
    </r>
    <r>
      <rPr>
        <sz val="11"/>
        <color theme="1"/>
        <rFont val="Calibri"/>
        <family val="2"/>
        <scheme val="minor"/>
      </rPr>
      <t xml:space="preserve"> en tarta/paté en croûte.</t>
    </r>
  </si>
  <si>
    <t>Rissoler</t>
  </si>
  <si>
    <t>brown until crisp; pan-fry</t>
  </si>
  <si>
    <t>dorar / sofreír hasta dorado</t>
  </si>
  <si>
    <t>Pommes rissolées, viandes en surface croustillante.</t>
  </si>
  <si>
    <r>
      <t>Pan-fried</t>
    </r>
    <r>
      <rPr>
        <sz val="11"/>
        <color theme="1"/>
        <rFont val="Calibri"/>
        <family val="2"/>
        <scheme val="minor"/>
      </rPr>
      <t xml:space="preserve"> potatoes; meats </t>
    </r>
    <r>
      <rPr>
        <b/>
        <sz val="11"/>
        <color theme="1"/>
        <rFont val="Calibri"/>
        <family val="2"/>
        <scheme val="minor"/>
      </rPr>
      <t>browned crisp</t>
    </r>
    <r>
      <rPr>
        <sz val="11"/>
        <color theme="1"/>
        <rFont val="Calibri"/>
        <family val="2"/>
        <scheme val="minor"/>
      </rPr>
      <t>.</t>
    </r>
  </si>
  <si>
    <r>
      <t xml:space="preserve">Patatas </t>
    </r>
    <r>
      <rPr>
        <b/>
        <sz val="11"/>
        <color theme="1"/>
        <rFont val="Calibri"/>
        <family val="2"/>
        <scheme val="minor"/>
      </rPr>
      <t>salteadas/doradas</t>
    </r>
    <r>
      <rPr>
        <sz val="11"/>
        <color theme="1"/>
        <rFont val="Calibri"/>
        <family val="2"/>
        <scheme val="minor"/>
      </rPr>
      <t xml:space="preserve">; carnes </t>
    </r>
    <r>
      <rPr>
        <b/>
        <sz val="11"/>
        <color theme="1"/>
        <rFont val="Calibri"/>
        <family val="2"/>
        <scheme val="minor"/>
      </rPr>
      <t>crujientes por fuera</t>
    </r>
    <r>
      <rPr>
        <sz val="11"/>
        <color theme="1"/>
        <rFont val="Calibri"/>
        <family val="2"/>
        <scheme val="minor"/>
      </rPr>
      <t>.</t>
    </r>
  </si>
  <si>
    <t>Rompre</t>
  </si>
  <si>
    <t>knock back (dough); break</t>
  </si>
  <si>
    <r>
      <t>desgasificar</t>
    </r>
    <r>
      <rPr>
        <sz val="11"/>
        <color theme="1"/>
        <rFont val="Calibri"/>
        <family val="2"/>
        <scheme val="minor"/>
      </rPr>
      <t>; romper</t>
    </r>
  </si>
  <si>
    <t>Dégazer une pâte après pointage.</t>
  </si>
  <si>
    <r>
      <t>Punch down/degass</t>
    </r>
    <r>
      <rPr>
        <sz val="11"/>
        <color theme="1"/>
        <rFont val="Calibri"/>
        <family val="2"/>
        <scheme val="minor"/>
      </rPr>
      <t xml:space="preserve"> dough after bulk proof.</t>
    </r>
  </si>
  <si>
    <r>
      <t>Desgasificar</t>
    </r>
    <r>
      <rPr>
        <sz val="11"/>
        <color theme="1"/>
        <rFont val="Calibri"/>
        <family val="2"/>
        <scheme val="minor"/>
      </rPr>
      <t xml:space="preserve"> la masa tras el primer levado.</t>
    </r>
  </si>
  <si>
    <t>Rôtir</t>
  </si>
  <si>
    <t>roast</t>
  </si>
  <si>
    <t>asar / asar al horno</t>
  </si>
  <si>
    <t>Rôtissoire/four sec, arrosage régulier.</t>
  </si>
  <si>
    <r>
      <t>Dry oven/rotisserie</t>
    </r>
    <r>
      <rPr>
        <sz val="11"/>
        <color theme="1"/>
        <rFont val="Calibri"/>
        <family val="2"/>
        <scheme val="minor"/>
      </rPr>
      <t xml:space="preserve"> with regular </t>
    </r>
    <r>
      <rPr>
        <b/>
        <sz val="11"/>
        <color theme="1"/>
        <rFont val="Calibri"/>
        <family val="2"/>
        <scheme val="minor"/>
      </rPr>
      <t>basting</t>
    </r>
    <r>
      <rPr>
        <sz val="11"/>
        <color theme="1"/>
        <rFont val="Calibri"/>
        <family val="2"/>
        <scheme val="minor"/>
      </rPr>
      <t>.</t>
    </r>
  </si>
  <si>
    <r>
      <t>Horno seco/rotisser</t>
    </r>
    <r>
      <rPr>
        <sz val="11"/>
        <color theme="1"/>
        <rFont val="Calibri"/>
        <family val="2"/>
        <scheme val="minor"/>
      </rPr>
      <t xml:space="preserve"> con </t>
    </r>
    <r>
      <rPr>
        <b/>
        <sz val="11"/>
        <color theme="1"/>
        <rFont val="Calibri"/>
        <family val="2"/>
        <scheme val="minor"/>
      </rPr>
      <t>regado</t>
    </r>
    <r>
      <rPr>
        <sz val="11"/>
        <color theme="1"/>
        <rFont val="Calibri"/>
        <family val="2"/>
        <scheme val="minor"/>
      </rPr>
      <t xml:space="preserve"> regular.</t>
    </r>
  </si>
  <si>
    <t>Rouler</t>
  </si>
  <si>
    <t>roll; roll up</t>
  </si>
  <si>
    <t>rodar / enrollar</t>
  </si>
  <si>
    <t>Abaisser une pâte; rouler un biscuit, un boudin.</t>
  </si>
  <si>
    <r>
      <t>Roll out</t>
    </r>
    <r>
      <rPr>
        <sz val="11"/>
        <color theme="1"/>
        <rFont val="Calibri"/>
        <family val="2"/>
        <scheme val="minor"/>
      </rPr>
      <t xml:space="preserve"> dough; </t>
    </r>
    <r>
      <rPr>
        <b/>
        <sz val="11"/>
        <color theme="1"/>
        <rFont val="Calibri"/>
        <family val="2"/>
        <scheme val="minor"/>
      </rPr>
      <t>roll</t>
    </r>
    <r>
      <rPr>
        <sz val="11"/>
        <color theme="1"/>
        <rFont val="Calibri"/>
        <family val="2"/>
        <scheme val="minor"/>
      </rPr>
      <t xml:space="preserve"> a sponge/roulade/log.</t>
    </r>
  </si>
  <si>
    <r>
      <t>Estirar</t>
    </r>
    <r>
      <rPr>
        <sz val="11"/>
        <color theme="1"/>
        <rFont val="Calibri"/>
        <family val="2"/>
        <scheme val="minor"/>
      </rPr>
      <t xml:space="preserve"> la masa; </t>
    </r>
    <r>
      <rPr>
        <b/>
        <sz val="11"/>
        <color theme="1"/>
        <rFont val="Calibri"/>
        <family val="2"/>
        <scheme val="minor"/>
      </rPr>
      <t>enrollar</t>
    </r>
    <r>
      <rPr>
        <sz val="11"/>
        <color theme="1"/>
        <rFont val="Calibri"/>
        <family val="2"/>
        <scheme val="minor"/>
      </rPr>
      <t xml:space="preserve"> un bizcocho/arrollado/rulo.</t>
    </r>
  </si>
  <si>
    <t>Roussir</t>
  </si>
  <si>
    <t>brown; scorch slightly</t>
  </si>
  <si>
    <t>tostar / dorar</t>
  </si>
  <si>
    <t>Beurre noisette, oignons « roussis ».</t>
  </si>
  <si>
    <r>
      <t>Brown butter</t>
    </r>
    <r>
      <rPr>
        <sz val="11"/>
        <color theme="1"/>
        <rFont val="Calibri"/>
        <family val="2"/>
        <scheme val="minor"/>
      </rPr>
      <t xml:space="preserve">; </t>
    </r>
    <r>
      <rPr>
        <b/>
        <sz val="11"/>
        <color theme="1"/>
        <rFont val="Calibri"/>
        <family val="2"/>
        <scheme val="minor"/>
      </rPr>
      <t>browned</t>
    </r>
    <r>
      <rPr>
        <sz val="11"/>
        <color theme="1"/>
        <rFont val="Calibri"/>
        <family val="2"/>
        <scheme val="minor"/>
      </rPr>
      <t xml:space="preserve"> onions.</t>
    </r>
  </si>
  <si>
    <r>
      <t>Mantequilla avellana</t>
    </r>
    <r>
      <rPr>
        <sz val="11"/>
        <color theme="1"/>
        <rFont val="Calibri"/>
        <family val="2"/>
        <scheme val="minor"/>
      </rPr>
      <t xml:space="preserve">; cebollas </t>
    </r>
    <r>
      <rPr>
        <b/>
        <sz val="11"/>
        <color theme="1"/>
        <rFont val="Calibri"/>
        <family val="2"/>
        <scheme val="minor"/>
      </rPr>
      <t>doradas</t>
    </r>
    <r>
      <rPr>
        <sz val="11"/>
        <color theme="1"/>
        <rFont val="Calibri"/>
        <family val="2"/>
        <scheme val="minor"/>
      </rPr>
      <t>.</t>
    </r>
  </si>
  <si>
    <t>Sabler</t>
  </si>
  <si>
    <t>rub in (to sandy texture); cut in (US)</t>
  </si>
  <si>
    <r>
      <t>arenar</t>
    </r>
    <r>
      <rPr>
        <sz val="11"/>
        <color theme="1"/>
        <rFont val="Calibri"/>
        <family val="2"/>
        <scheme val="minor"/>
      </rPr>
      <t xml:space="preserve"> (mezclar mantequilla+harina hasta “arena”)</t>
    </r>
  </si>
  <si>
    <t>Méthode des pâtes sablées.</t>
  </si>
  <si>
    <t>Shortcrust/sablé method.</t>
  </si>
  <si>
    <t>Método de masa sablé/masa quebrada.</t>
  </si>
  <si>
    <t>Saigner</t>
  </si>
  <si>
    <r>
      <t xml:space="preserve">bleed (animal/fish); serve </t>
    </r>
    <r>
      <rPr>
        <b/>
        <sz val="11"/>
        <color theme="1"/>
        <rFont val="Calibri"/>
        <family val="2"/>
        <scheme val="minor"/>
      </rPr>
      <t>rare</t>
    </r>
    <r>
      <rPr>
        <sz val="11"/>
        <color theme="1"/>
        <rFont val="Calibri"/>
        <family val="2"/>
        <scheme val="minor"/>
      </rPr>
      <t xml:space="preserve"> (doneness)</t>
    </r>
  </si>
  <si>
    <r>
      <t>desangrar</t>
    </r>
    <r>
      <rPr>
        <sz val="11"/>
        <color theme="1"/>
        <rFont val="Calibri"/>
        <family val="2"/>
        <scheme val="minor"/>
      </rPr>
      <t xml:space="preserve">; </t>
    </r>
    <r>
      <rPr>
        <b/>
        <sz val="11"/>
        <color theme="1"/>
        <rFont val="Calibri"/>
        <family val="2"/>
        <scheme val="minor"/>
      </rPr>
      <t>poco hecho</t>
    </r>
    <r>
      <rPr>
        <sz val="11"/>
        <color theme="1"/>
        <rFont val="Calibri"/>
        <family val="2"/>
        <scheme val="minor"/>
      </rPr>
      <t xml:space="preserve"> (punto “sangrante”)</t>
    </r>
  </si>
  <si>
    <t>Abattage/poisson ; cuisson viande « saignant ».</t>
  </si>
  <si>
    <t>Slaughter/processing of fish; meat cooked rare.</t>
  </si>
  <si>
    <r>
      <t xml:space="preserve">Sacrificio/procesado de pescado; carne al punto </t>
    </r>
    <r>
      <rPr>
        <b/>
        <sz val="11"/>
        <color theme="1"/>
        <rFont val="Calibri"/>
        <family val="2"/>
        <scheme val="minor"/>
      </rPr>
      <t>poco hecha</t>
    </r>
    <r>
      <rPr>
        <sz val="11"/>
        <color theme="1"/>
        <rFont val="Calibri"/>
        <family val="2"/>
        <scheme val="minor"/>
      </rPr>
      <t>.</t>
    </r>
  </si>
  <si>
    <t>Saisir</t>
  </si>
  <si>
    <t>sear (hot &amp; quick)</t>
  </si>
  <si>
    <r>
      <t>sellar / marcar</t>
    </r>
    <r>
      <rPr>
        <sz val="11"/>
        <color theme="1"/>
        <rFont val="Calibri"/>
        <family val="2"/>
        <scheme val="minor"/>
      </rPr>
      <t xml:space="preserve"> a fuego fuerte</t>
    </r>
  </si>
  <si>
    <t>Colorer surface sans cuire à cœur.</t>
  </si>
  <si>
    <t>Brown the surface without cooking through.</t>
  </si>
  <si>
    <t>Dorar la superficie sin cocinar al centro.</t>
  </si>
  <si>
    <t>Saler</t>
  </si>
  <si>
    <t>Salt</t>
  </si>
  <si>
    <t>Salar</t>
  </si>
  <si>
    <t>Salage progressif; tenir compte des réductions.</t>
  </si>
  <si>
    <t>Season with salt progressively; consider reductions.</t>
  </si>
  <si>
    <t>Salar gradualmente; considerar reducciones.</t>
  </si>
  <si>
    <t>Sangler</t>
  </si>
  <si>
    <t>churn/freeze (ice cream); pack in ice-salt</t>
  </si>
  <si>
    <r>
      <t>mantecar / helar</t>
    </r>
    <r>
      <rPr>
        <sz val="11"/>
        <color theme="1"/>
        <rFont val="Calibri"/>
        <family val="2"/>
        <scheme val="minor"/>
      </rPr>
      <t>; enterrar en sal-hielo</t>
    </r>
  </si>
  <si>
    <t>Glacerie : prise en turbine/à l’ancienne.</t>
  </si>
  <si>
    <t>Ice cream: churn in a batch freezer / by hand (traditional).</t>
  </si>
  <si>
    <t>Heladería: mantecar en turbina / a la antigua (manual).</t>
  </si>
  <si>
    <t>Saumurer</t>
  </si>
  <si>
    <t>brine</t>
  </si>
  <si>
    <t>salmuera / poner en salmuera</t>
  </si>
  <si>
    <t>Solution salée pour assaisonner/attendrir.</t>
  </si>
  <si>
    <t>Saline brine to season/tenderize.</t>
  </si>
  <si>
    <t>Salmuera para sazonar/ablandar.</t>
  </si>
  <si>
    <t>Saupoudrer</t>
  </si>
  <si>
    <t>Dust/Sprinkle</t>
  </si>
  <si>
    <t>Espolvorear</t>
  </si>
  <si>
    <t>Couches fines et régulières; tamis si poudre fine.</t>
  </si>
  <si>
    <t>Light, even dusting; sieve for fine powders.</t>
  </si>
  <si>
    <t>Espolvoreo fino y uniforme; tamiz si es polvo fino.</t>
  </si>
  <si>
    <t>Sauter</t>
  </si>
  <si>
    <t>Sauté</t>
  </si>
  <si>
    <t>Saltear</t>
  </si>
  <si>
    <t>Feu vif; petite quantité; mouvement constant.</t>
  </si>
  <si>
    <t>High heat; small quantity; constant movement.</t>
  </si>
  <si>
    <t>Fuego fuerte; poca carga; mover continuo.</t>
  </si>
  <si>
    <t>Sélectionner</t>
  </si>
  <si>
    <t>Select</t>
  </si>
  <si>
    <t>Seleccionar</t>
  </si>
  <si>
    <t>Choisir l’outil adapté (taille/matière/usage).</t>
  </si>
  <si>
    <t>Choose the right tool (size/material/use).</t>
  </si>
  <si>
    <t>Elegir la herramienta adecuada (tamaño/material/uso).</t>
  </si>
  <si>
    <t>Serrer</t>
  </si>
  <si>
    <t>tighten; whip to stiff peaks; pack tightly</t>
  </si>
  <si>
    <t>apretar / montar a punto firme</t>
  </si>
  <si>
    <t>« Blancs serrés » (sucre) ; tasser en moule/bac.</t>
  </si>
  <si>
    <t>“Tight” egg whites (stabilized with sugar); pack/press into mold or tray.</t>
  </si>
  <si>
    <t>Claras “firmes” (estabilizadas con azúcar); compactar/prensar en molde o cubeta.</t>
  </si>
  <si>
    <t>Servir</t>
  </si>
  <si>
    <t>Serve</t>
  </si>
  <si>
    <t>Température et dressage conformes; envoi rapide.</t>
  </si>
  <si>
    <t>Correct temp &amp; plating; send promptly.</t>
  </si>
  <si>
    <t>Temperatura y emplatado correctos; salida rápida.</t>
  </si>
  <si>
    <t>Singer</t>
  </si>
  <si>
    <t>dust with flour (to thicken)</t>
  </si>
  <si>
    <r>
      <t>espolvorear con harina</t>
    </r>
    <r>
      <rPr>
        <sz val="11"/>
        <color theme="1"/>
        <rFont val="Calibri"/>
        <family val="2"/>
        <scheme val="minor"/>
      </rPr>
      <t xml:space="preserve"> (para ligar)</t>
    </r>
  </si>
  <si>
    <t>Fariner matières grasses avant mouiller.</t>
  </si>
  <si>
    <t>Make a roux: cook fat with flour before adding liquid.</t>
  </si>
  <si>
    <t>Hacer un roux: cocer grasa con harina antes de añadir líquido.</t>
  </si>
  <si>
    <t>Siroter</t>
  </si>
  <si>
    <t>sip slowly</t>
  </si>
  <si>
    <t>sorber / tomar a sorbos</t>
  </si>
  <si>
    <t>Boissons/cocktails.</t>
  </si>
  <si>
    <t>Beverages/cocktails.</t>
  </si>
  <si>
    <t>Bebidas/cócteles.</t>
  </si>
  <si>
    <t>Snacker</t>
  </si>
  <si>
    <t>quick-sear on a griddle/plancha</t>
  </si>
  <si>
    <t>marcar a la plancha (rápido)</t>
  </si>
  <si>
    <t>Aller-retour vif, sans surcuire.</t>
  </si>
  <si>
    <t>Quick sear on both sides without overcooking.</t>
  </si>
  <si>
    <t>Vuelta y vuelta fuerte, sin sobrecocer.</t>
  </si>
  <si>
    <t>sondage de température</t>
  </si>
  <si>
    <t>temperature probing (step)</t>
  </si>
  <si>
    <t>sondeo / toma de temperatura</t>
  </si>
  <si>
    <t>Étape HACCP avec thermomètre sonde.</t>
  </si>
  <si>
    <t>HACCP step with probe thermometer.</t>
  </si>
  <si>
    <t>Etapa APPCC con termómetro sonda.</t>
  </si>
  <si>
    <t>Sonder (à cœur)</t>
  </si>
  <si>
    <t>Probe (core)</t>
  </si>
  <si>
    <t>Sondear (al corazón)</t>
  </si>
  <si>
    <t>Pointe au centre; nettoyer/ désinfecter la sonde.</t>
  </si>
  <si>
    <t>Probe at core; clean/sanitize probe.</t>
  </si>
  <si>
    <t>Sonda al corazón; limpiar/desinfectar la sonda.</t>
  </si>
  <si>
    <t>Sonder Cuisson</t>
  </si>
  <si>
    <t>probe for doneness</t>
  </si>
  <si>
    <t>sondear la cocción</t>
  </si>
  <si>
    <t>Vérifier cuisson à cœur.</t>
  </si>
  <si>
    <t>Check core doneness/temperature.</t>
  </si>
  <si>
    <t>Verificar cocción/temperatura al centro.</t>
  </si>
  <si>
    <t>Sonder Température</t>
  </si>
  <si>
    <t>take/measure temperature</t>
  </si>
  <si>
    <t>medir la temperatura</t>
  </si>
  <si>
    <t>Relevé de T° (entrée/sortie/holding).</t>
  </si>
  <si>
    <t>Temperature log (in/out/holding).</t>
  </si>
  <si>
    <t>Registro de T° (entrada/salida/mantenimiento).</t>
  </si>
  <si>
    <t>sortie</t>
  </si>
  <si>
    <t>output/dispatch; removal (from oven/line)</t>
  </si>
  <si>
    <t>salida / expedición; salida del horno</t>
  </si>
  <si>
    <t>Étape générique : défournement, sortie de ligne, expédition.</t>
  </si>
  <si>
    <t>Generic step: out of oven, off the line, shipping.</t>
  </si>
  <si>
    <t>Etapa genérica: deshornado, salida de línea, expedición.</t>
  </si>
  <si>
    <t>Sortir</t>
  </si>
  <si>
    <t>take out; remove</t>
  </si>
  <si>
    <t>sacar / retirar</t>
  </si>
  <si>
    <t>D’un four, d’un moule, d’une cellule.</t>
  </si>
  <si>
    <t>From an oven, a mold, a blast chiller.</t>
  </si>
  <si>
    <t>De un horno, un molde, una célula de abatimiento.</t>
  </si>
  <si>
    <t>Stériliser</t>
  </si>
  <si>
    <t>sterilize</t>
  </si>
  <si>
    <t>esterilizar</t>
  </si>
  <si>
    <t>Traitement thermique ≥ 100 °C / autoclave ; ou matériel.</t>
  </si>
  <si>
    <t>Heat treatment ≥ 100 °C / retort; or the sterilizer unit itself.</t>
  </si>
  <si>
    <t>Tratamiento térmico ≥ 100 °C / autoclave; o el equipo esterilizador.</t>
  </si>
  <si>
    <t>stockage</t>
  </si>
  <si>
    <t>storage (stage)</t>
  </si>
  <si>
    <t>almacenamiento</t>
  </si>
  <si>
    <t>Nom d’étape/zone.</t>
  </si>
  <si>
    <t>Step/area name.</t>
  </si>
  <si>
    <t>Nombre de etapa/zona.</t>
  </si>
  <si>
    <t>Stocker (chambre froide)</t>
  </si>
  <si>
    <t>Store (cold room)</t>
  </si>
  <si>
    <t>Almacenar</t>
  </si>
  <si>
    <t>Zone dédiée, FIFO/FEFO, couvercle/film.</t>
  </si>
  <si>
    <t>Dedicated zone, FIFO/FEFO, covered.</t>
  </si>
  <si>
    <t>Zona dedicada, FIFO/FEFO, tapado.</t>
  </si>
  <si>
    <t>Suer</t>
  </si>
  <si>
    <t>sweat (without browning)</t>
  </si>
  <si>
    <r>
      <t>rehogar/sudar</t>
    </r>
    <r>
      <rPr>
        <sz val="11"/>
        <color theme="1"/>
        <rFont val="Calibri"/>
        <family val="2"/>
        <scheme val="minor"/>
      </rPr>
      <t xml:space="preserve"> (sin dorar)</t>
    </r>
  </si>
  <si>
    <t>Légumes à feu doux avec matière grasse.</t>
  </si>
  <si>
    <t>Sweat vegetables gently in fat.</t>
  </si>
  <si>
    <t>Pochar/sudar verduras a fuego suave con grasa.</t>
  </si>
  <si>
    <t>Surgeler</t>
  </si>
  <si>
    <t>blast-freeze / deep-freeze</t>
  </si>
  <si>
    <t>ultracongelar / abatir a congelación</t>
  </si>
  <si>
    <t>Passage en cellule de surgélation (≤ −18 °C au cœur).</t>
  </si>
  <si>
    <t>Blast-freeze to ≤ −18 °C at the core.</t>
  </si>
  <si>
    <t>Pasar por abatidor de congelación (≤ −18 °C en el centro).</t>
  </si>
  <si>
    <t>Tabler (chocolat)</t>
  </si>
  <si>
    <t>table/temper on marble</t>
  </si>
  <si>
    <t>atemperar sobre mármol</t>
  </si>
  <si>
    <t>Méthode de tempérage : étaler/refroidir puis réunir.</t>
  </si>
  <si>
    <t>Tempering method: spread/cool, then recombine.</t>
  </si>
  <si>
    <t>Método de atemperado: extender/enfriar y luego reunir.</t>
  </si>
  <si>
    <t>taillage</t>
  </si>
  <si>
    <t>cutting style/cut size</t>
  </si>
  <si>
    <t>corte/tamaño de corte</t>
  </si>
  <si>
    <t>Ex. brunoise, julienne, bâtonnets, mirepoix.</t>
  </si>
  <si>
    <t>E.g., brunoise, julienne, batons, mirepoix.</t>
  </si>
  <si>
    <t>P. ej., brunoise, juliana, bastones, mirepoix.</t>
  </si>
  <si>
    <t>Tailler</t>
  </si>
  <si>
    <t>cut; trim; cut to size</t>
  </si>
  <si>
    <t>cortar; recortar</t>
  </si>
  <si>
    <t>Préciser le taillage (en dés, en sifflets, etc.).</t>
  </si>
  <si>
    <t>Specify the cut (diced, oblique cuts, etc.).</t>
  </si>
  <si>
    <t>Precisar el corte (en dados, en sifletes, etc.).</t>
  </si>
  <si>
    <t>Tamiser</t>
  </si>
  <si>
    <t>sift</t>
  </si>
  <si>
    <t>tamizar</t>
  </si>
  <si>
    <t>Farine, sucre glace, poudre d’amande/cacao.</t>
  </si>
  <si>
    <t>Dust with flour, icing sugar, almond/cocoa powder.</t>
  </si>
  <si>
    <t>Espolvorear con harina, azúcar glas, polvo de almendra/cacao.</t>
  </si>
  <si>
    <t>Tamponner</t>
  </si>
  <si>
    <t>blot; pat dry</t>
  </si>
  <si>
    <t>secar con papel; tamponar</t>
  </si>
  <si>
    <t>Éponger avec papier absorbant (viandes, fritures).</t>
  </si>
  <si>
    <t>Blot/drain on paper towels (meats, fried items).</t>
  </si>
  <si>
    <t>Escurrir/secar con papel absorbente (carnes, fritos).</t>
  </si>
  <si>
    <t>Tapisser</t>
  </si>
  <si>
    <t>line/cover (a mold/wall)</t>
  </si>
  <si>
    <t>forrar; tapizar</t>
  </si>
  <si>
    <t>Biscuit, film, lard, gelée, feuilles de salade…</t>
  </si>
  <si>
    <t>Line/cover with sponge, film, bacon, jelly, lettuce leaves, etc.</t>
  </si>
  <si>
    <t>Forrar/cubrir con bizcocho, film, tocino, gelatina, hojas de lechuga…</t>
  </si>
  <si>
    <t>Terminer</t>
  </si>
  <si>
    <t>finish; complete</t>
  </si>
  <si>
    <t>terminar; acabar</t>
  </si>
  <si>
    <t>Finition d’un plat, d’un poste.</t>
  </si>
  <si>
    <t>Finishing step for a dish/station.</t>
  </si>
  <si>
    <t>Acabado de un plato/puesto.</t>
  </si>
  <si>
    <t>tester</t>
  </si>
  <si>
    <t>test; try out; validate</t>
  </si>
  <si>
    <r>
      <t>probar</t>
    </r>
    <r>
      <rPr>
        <sz val="11"/>
        <color theme="1"/>
        <rFont val="Calibri"/>
        <family val="2"/>
        <scheme val="minor"/>
      </rPr>
      <t xml:space="preserve">; </t>
    </r>
    <r>
      <rPr>
        <b/>
        <sz val="11"/>
        <color theme="1"/>
        <rFont val="Calibri"/>
        <family val="2"/>
        <scheme val="minor"/>
      </rPr>
      <t>ensayar</t>
    </r>
    <r>
      <rPr>
        <sz val="11"/>
        <color theme="1"/>
        <rFont val="Calibri"/>
        <family val="2"/>
        <scheme val="minor"/>
      </rPr>
      <t>; validar</t>
    </r>
  </si>
  <si>
    <t>Essais recette/process/machine; définir protocole (critères, échantillonnage, T°, temps) et consigner les résultats.</t>
  </si>
  <si>
    <t>Recipe/process/machine tests; define a protocol (criteria, sampling, temp, time) and log the results.</t>
  </si>
  <si>
    <t>Pruebas de receta/proceso/máquina; definir un protocolo (criterios, muestreo, T°, tiempo) y registrar los resultados.</t>
  </si>
  <si>
    <t>Tomber (les légumes)</t>
  </si>
  <si>
    <t>cook down/wilt (in fat)</t>
  </si>
  <si>
    <t>rehogar hasta ablandar</t>
  </si>
  <si>
    <t>Faire “tomber” épinards/oignons sans coloration.</t>
  </si>
  <si>
    <t>Sweat down spinach/onions without browning.</t>
  </si>
  <si>
    <t>Pochar/bajar espinacas/cebollas sin dorar.</t>
  </si>
  <si>
    <t>Torréfier</t>
  </si>
  <si>
    <t>toast/roast to develop aroma</t>
  </si>
  <si>
    <t>torrar; tostar</t>
  </si>
  <si>
    <t>Fruits secs, épices, farines, beurre noisette.</t>
  </si>
  <si>
    <t>Toast nuts, spices, flours; brown butter.</t>
  </si>
  <si>
    <t>Tostar frutos secos, especias, harinas; hacer mantequilla avellana.</t>
  </si>
  <si>
    <t>Tourer (feuilletage)</t>
  </si>
  <si>
    <t>laminate (give turns)</t>
  </si>
  <si>
    <t>laminar/da r vueltas</t>
  </si>
  <si>
    <t>Pâte + beurre : tours simples/doubles, repos.</t>
  </si>
  <si>
    <t>Dough + butter: single/double turns, resting.</t>
  </si>
  <si>
    <t>Masa + mantequilla: vueltas simples/dobles, reposo.</t>
  </si>
  <si>
    <t>Tourner (en cuisson)</t>
  </si>
  <si>
    <t>turn over/flip</t>
  </si>
  <si>
    <t>Retourner une pièce à la poêle/plancha.</t>
  </si>
  <si>
    <t>Turn/flip the item in the pan/plancha.</t>
  </si>
  <si>
    <t>Dar la vuelta a la pieza en sartén/plancha.</t>
  </si>
  <si>
    <t>Tourner (légumes)</t>
  </si>
  <si>
    <t>turn (shape into barrels)</t>
  </si>
  <si>
    <r>
      <t>tornear</t>
    </r>
    <r>
      <rPr>
        <sz val="11"/>
        <color theme="1"/>
        <rFont val="Calibri"/>
        <family val="2"/>
        <scheme val="minor"/>
      </rPr>
      <t xml:space="preserve"> (verduras)</t>
    </r>
  </si>
  <si>
    <t>Carottes/pommes de terre « tournées ».</t>
  </si>
  <si>
    <t>Turned carrots/potatoes (tourner).</t>
  </si>
  <si>
    <t>Verduras « torneadas » (zanahorias/patatas).</t>
  </si>
  <si>
    <t>tranchage</t>
  </si>
  <si>
    <t>slicing (stage)</t>
  </si>
  <si>
    <t>rebanado/corte en lonchas</t>
  </si>
  <si>
    <t>Étape machine/manuel (charcut., pain, fromages).</t>
  </si>
  <si>
    <t>Machine/manual step (charcuterie, bread, cheeses).</t>
  </si>
  <si>
    <t>Etapa a máquina/manual (charcutería, pan, quesos).</t>
  </si>
  <si>
    <t>Trancher</t>
  </si>
  <si>
    <t>slice; carve</t>
  </si>
  <si>
    <t>rebanar; trinchar</t>
  </si>
  <si>
    <t>Viandes rôties, charcuterie, pains.</t>
  </si>
  <si>
    <t>Roasted meats, charcuterie, breads.</t>
  </si>
  <si>
    <t>Carnes asadas, charcutería, panes.</t>
  </si>
  <si>
    <t>transport</t>
  </si>
  <si>
    <t>transport / shipping</t>
  </si>
  <si>
    <t>transporte</t>
  </si>
  <si>
    <t>Flux interne/externe.</t>
  </si>
  <si>
    <t>Internal/external flow.</t>
  </si>
  <si>
    <t>Flujo interno/externo.</t>
  </si>
  <si>
    <t>transport en bacs inox</t>
  </si>
  <si>
    <t>transport in stainless GN pans</t>
  </si>
  <si>
    <t>transporte en cubetas inox</t>
  </si>
  <si>
    <t>Logistique interne en bacs gastro inox.</t>
  </si>
  <si>
    <t>Internal logistics in stainless GN pans.</t>
  </si>
  <si>
    <t>Logística interna en cubetas GN de acero inoxidable.</t>
  </si>
  <si>
    <t>Transporter</t>
  </si>
  <si>
    <t>transport; carry</t>
  </si>
  <si>
    <t>transportar; llevar</t>
  </si>
  <si>
    <t>Entre postes, vers cellule, vers expédition.</t>
  </si>
  <si>
    <t>Between stations, to the blast chiller, to shipping.</t>
  </si>
  <si>
    <t>Entre puestos, hacia la célula de abatimiento, hacia expediciones.</t>
  </si>
  <si>
    <t>Travailler</t>
  </si>
  <si>
    <t>work (a dough/cream); mix</t>
  </si>
  <si>
    <t>trabajar (masa/crema)</t>
  </si>
  <si>
    <t>À la maryse, au crochet, à la feuille, etc.</t>
  </si>
  <si>
    <t>With a spatula, dough hook, paddle, etc.</t>
  </si>
  <si>
    <t>Con lengua/marisa, gancho, pala, etc.</t>
  </si>
  <si>
    <t>Tremper</t>
  </si>
  <si>
    <t>soak; dip</t>
  </si>
  <si>
    <t>remojar; bañar</t>
  </si>
  <si>
    <t>Biscuits (sirop/chocolat), légumes secs, gélatine.</t>
  </si>
  <si>
    <t>Soak cakes (syrup/chocolate), rehydrate pulses, bloom gelatin.</t>
  </si>
  <si>
    <t>Calar bizcochos (almíbar/chocolate), rehidratar legumbres, hidratar gelatina.</t>
  </si>
  <si>
    <t>trier</t>
  </si>
  <si>
    <t>sort; screen; segregate</t>
  </si>
  <si>
    <r>
      <t>clasificar</t>
    </r>
    <r>
      <rPr>
        <sz val="11"/>
        <color theme="1"/>
        <rFont val="Calibri"/>
        <family val="2"/>
        <scheme val="minor"/>
      </rPr>
      <t xml:space="preserve">; </t>
    </r>
    <r>
      <rPr>
        <b/>
        <sz val="11"/>
        <color theme="1"/>
        <rFont val="Calibri"/>
        <family val="2"/>
        <scheme val="minor"/>
      </rPr>
      <t>tri ar</t>
    </r>
    <r>
      <rPr>
        <sz val="11"/>
        <color theme="1"/>
        <rFont val="Calibri"/>
        <family val="2"/>
        <scheme val="minor"/>
      </rPr>
      <t xml:space="preserve"> / separar</t>
    </r>
  </si>
  <si>
    <t>Tri par calibre/qualité/allergènes/déchets; flux dédiés et bacs identifiés (FIFO/FEFO, déchets/valorisation).</t>
  </si>
  <si>
    <t>Sorting by size/quality/allergens/waste; dedicated flows and labeled bins (FIFO/FEFO, waste/valorization).</t>
  </si>
  <si>
    <t>Clasificación por calibre/calidad/alérgenos/residuos; flujos dedicados y cubetas identificadas (FIFO/FEFO, residuos/valorización).</t>
  </si>
  <si>
    <t>Tronçonner</t>
  </si>
  <si>
    <t>cut into large sections/steaks</t>
  </si>
  <si>
    <t>tronzonar; cortar en trozos gruesos</t>
  </si>
  <si>
    <t>Poisson (tronçons), os à moelle, légumes.</t>
  </si>
  <si>
    <t>Cut into sections: fish, marrow bones, vegetables.</t>
  </si>
  <si>
    <t>Cortar en trozos/anillas: pescado, huesos de tuétano, verduras.</t>
  </si>
  <si>
    <t>Trousser (volaille)</t>
  </si>
  <si>
    <t>truss/tuck legs under</t>
  </si>
  <si>
    <t>bridar/“trousser”</t>
  </si>
  <si>
    <t>Préparer volaille pour cuisson/présentation.</t>
  </si>
  <si>
    <t>Dress/prepare poultry for cooking/presentation.</t>
  </si>
  <si>
    <t>Limpiar/preparar el ave para cocción/presentación.</t>
  </si>
  <si>
    <t>Turbiner</t>
  </si>
  <si>
    <t>churn (ice cream)</t>
  </si>
  <si>
    <t>mantecar; turbinar</t>
  </si>
  <si>
    <t>Prise en turbine jusqu’à la texture voulue.</t>
  </si>
  <si>
    <t>Churn in the batch freezer until desired texture.</t>
  </si>
  <si>
    <t>Mantecar en la turbina hasta la textura deseada.</t>
  </si>
  <si>
    <t>Utiliser</t>
  </si>
  <si>
    <r>
      <t>usar</t>
    </r>
    <r>
      <rPr>
        <sz val="11"/>
        <color theme="1"/>
        <rFont val="Calibri"/>
        <family val="2"/>
        <scheme val="minor"/>
      </rPr>
      <t>; emplear; utilizar</t>
    </r>
  </si>
  <si>
    <t>Verbe générique de fiche process : « utiliser des gants », « use a whisk ».</t>
  </si>
  <si>
    <t>Generic process verb: “use gloves”, “use a whisk.”</t>
  </si>
  <si>
    <t>Verbo genérico en ficha de proceso: «usar guantes», «usar un batidor».</t>
  </si>
  <si>
    <t>Upériser</t>
  </si>
  <si>
    <r>
      <t xml:space="preserve">UHT-treat; ultra-heat treat; </t>
    </r>
    <r>
      <rPr>
        <b/>
        <sz val="11"/>
        <color theme="1"/>
        <rFont val="Calibri"/>
        <family val="2"/>
        <scheme val="minor"/>
      </rPr>
      <t>sterilize at UHT</t>
    </r>
  </si>
  <si>
    <r>
      <t>esterilizar UHT</t>
    </r>
    <r>
      <rPr>
        <sz val="11"/>
        <color theme="1"/>
        <rFont val="Calibri"/>
        <family val="2"/>
        <scheme val="minor"/>
      </rPr>
      <t xml:space="preserve">; </t>
    </r>
    <r>
      <rPr>
        <b/>
        <sz val="11"/>
        <color theme="1"/>
        <rFont val="Calibri"/>
        <family val="2"/>
        <scheme val="minor"/>
      </rPr>
      <t>tratamiento UHT / ultra pasteurizar</t>
    </r>
  </si>
  <si>
    <t>Traitement thermique ultra-haute température (≈135–150 °C quelques secondes) pour obtenir un produit stérile commercial (lait, crèmes, sauces). En ES, on dit surtout esterilizar/tratamiento UHT plutôt que uperizar.</t>
  </si>
  <si>
    <r>
      <t xml:space="preserve">Ultra-high temperature (≈135–150 °C for a few seconds) heat treatment to achieve commercial sterility (milk, creams, sauces) — </t>
    </r>
    <r>
      <rPr>
        <b/>
        <sz val="11"/>
        <color theme="1"/>
        <rFont val="Calibri"/>
        <family val="2"/>
        <scheme val="minor"/>
      </rPr>
      <t>UHT</t>
    </r>
    <r>
      <rPr>
        <sz val="11"/>
        <color theme="1"/>
        <rFont val="Calibri"/>
        <family val="2"/>
        <scheme val="minor"/>
      </rPr>
      <t>.</t>
    </r>
  </si>
  <si>
    <r>
      <t xml:space="preserve">Tratamiento térmico de </t>
    </r>
    <r>
      <rPr>
        <b/>
        <sz val="11"/>
        <color theme="1"/>
        <rFont val="Calibri"/>
        <family val="2"/>
        <scheme val="minor"/>
      </rPr>
      <t>ultra alta temperatura</t>
    </r>
    <r>
      <rPr>
        <sz val="11"/>
        <color theme="1"/>
        <rFont val="Calibri"/>
        <family val="2"/>
        <scheme val="minor"/>
      </rPr>
      <t xml:space="preserve"> (≈135–150 °C durante unos segundos) para lograr esterilidad comercial (leche, cremas, salsas) — </t>
    </r>
    <r>
      <rPr>
        <b/>
        <sz val="11"/>
        <color theme="1"/>
        <rFont val="Calibri"/>
        <family val="2"/>
        <scheme val="minor"/>
      </rPr>
      <t>UHT</t>
    </r>
    <r>
      <rPr>
        <sz val="11"/>
        <color theme="1"/>
        <rFont val="Calibri"/>
        <family val="2"/>
        <scheme val="minor"/>
      </rPr>
      <t xml:space="preserve">; en español se usa </t>
    </r>
    <r>
      <rPr>
        <b/>
        <sz val="11"/>
        <color theme="1"/>
        <rFont val="Calibri"/>
        <family val="2"/>
        <scheme val="minor"/>
      </rPr>
      <t>esterilizar/tratamiento UHT</t>
    </r>
    <r>
      <rPr>
        <sz val="11"/>
        <color theme="1"/>
        <rFont val="Calibri"/>
        <family val="2"/>
        <scheme val="minor"/>
      </rPr>
      <t xml:space="preserve"> más que «uperizar».</t>
    </r>
  </si>
  <si>
    <t>Vanner</t>
  </si>
  <si>
    <t>stir to cool; stir to prevent a skin</t>
  </si>
  <si>
    <r>
      <t>remover/abatir para enfriar</t>
    </r>
    <r>
      <rPr>
        <sz val="11"/>
        <color theme="1"/>
        <rFont val="Calibri"/>
        <family val="2"/>
        <scheme val="minor"/>
      </rPr>
      <t xml:space="preserve"> (evitar costra)</t>
    </r>
  </si>
  <si>
    <t>Pâtisserie/sauces : remuer hors du feu jusqu’à tiédeur pour éviter la peau et lisser.</t>
  </si>
  <si>
    <t>Off the heat, stir until lukewarm to prevent a skin and smooth the texture.</t>
  </si>
  <si>
    <t>Fuera del fuego, remover hasta tibio para evitar la película y alisar la textura.</t>
  </si>
  <si>
    <t>vaporiser</t>
  </si>
  <si>
    <t>spray; mist</t>
  </si>
  <si>
    <r>
      <t>vaporizar</t>
    </r>
    <r>
      <rPr>
        <sz val="11"/>
        <color theme="1"/>
        <rFont val="Calibri"/>
        <family val="2"/>
        <scheme val="minor"/>
      </rPr>
      <t>; pulverizar</t>
    </r>
  </si>
  <si>
    <t>Appliquer une fine couche (eau, huile, sirop, alcool, désinfectant). Indiquer produit, dosage et distance (ex. 20–30 cm).</t>
  </si>
  <si>
    <t>Spray/apply a thin coat (water, oil, syrup, alcohol, disinfectant). Specify product, dosage, and distance (e.g., 20–30 cm).</t>
  </si>
  <si>
    <t>Pulverizar/aplicar una capa fina (agua, aceite, almíbar, alcohol, desinfectante). Indicar producto, dosificación y distancia (p. ej., 20–30 cm).</t>
  </si>
  <si>
    <t>vérifier</t>
  </si>
  <si>
    <t>check; verify; confirm</t>
  </si>
  <si>
    <r>
      <t>verificar</t>
    </r>
    <r>
      <rPr>
        <sz val="11"/>
        <color theme="1"/>
        <rFont val="Calibri"/>
        <family val="2"/>
        <scheme val="minor"/>
      </rPr>
      <t>; comprobar; confirmar</t>
    </r>
  </si>
  <si>
    <t>Contrôle qualité/HACCP : T° cœur, poids, DLC/lot, intégrité emballage, réglages machine. Consigner résultat (trace).</t>
  </si>
  <si>
    <t>Quality/HACCP check: core temp, weight, use-by/lot, package integrity, machine settings. Record the result (traceability).</t>
  </si>
  <si>
    <t>Control de calidad/APPCC: T° al centro, peso, caducidad/lote, integridad del envase, ajustes de máquina. Registrar el resultado (trazabilidad).</t>
  </si>
  <si>
    <t>Vérifier (DLC/T°)</t>
  </si>
  <si>
    <t>Check</t>
  </si>
  <si>
    <t>Verificar</t>
  </si>
  <si>
    <t>Contrôler dates et températures, noter écarts.</t>
  </si>
  <si>
    <t>Check dates and temps; log deviations.</t>
  </si>
  <si>
    <t>Verificar fechas y temperaturas; registrar desvíos.</t>
  </si>
  <si>
    <t>Vérifier la temp.</t>
  </si>
  <si>
    <t>check / take the temperature</t>
  </si>
  <si>
    <t>verificar/medir la temperatura</t>
  </si>
  <si>
    <t>HACCP : sonde cœur, huile de friture, chambre froide, etc.</t>
  </si>
  <si>
    <t>HACCP: probe core temp, frying oil, cold room, etc.</t>
  </si>
  <si>
    <t>APPCC: sondear T° al centro, aceite de fritura, cámara frigorífica, etc.</t>
  </si>
  <si>
    <t>Verser</t>
  </si>
  <si>
    <t>pour; pour in</t>
  </si>
  <si>
    <t>verter; echar</t>
  </si>
  <si>
    <t>Transvaser proprement dans cuve/moule/mixeur.</t>
  </si>
  <si>
    <t>Decant/transfer cleanly into a vat/mold/blender.</t>
  </si>
  <si>
    <t>Trasvasar/verter limpiamente en cuba/molde/licuadora.</t>
  </si>
  <si>
    <t>Videler</t>
  </si>
  <si>
    <t>flute/crimp the edge (folded rim)</t>
  </si>
  <si>
    <t>acordonar / festonear el borde</t>
  </si>
  <si>
    <t>Bord de tarte/tourte : ourlets en vague en repliant la pâte.</t>
  </si>
  <si>
    <t>Crimp the tart/pie edge into wave-like flutes by folding the dough.</t>
  </si>
  <si>
    <t>Festonear el borde de la tarta/empanada con ondulaciones doblando la masa.</t>
  </si>
  <si>
    <t>Voiler</t>
  </si>
  <si>
    <t>veil; lightly coat (with sauce/gel)</t>
  </si>
  <si>
    <t>velar; napar ligeramente</t>
  </si>
  <si>
    <t>Pellicule très fine pour brillance/protection (gelée, sauce, sirop).</t>
  </si>
  <si>
    <t>Apply a very thin glaze/film for shine and protection (jelly, sauce, syrup).</t>
  </si>
  <si>
    <t>Aplicar una capa muy fina para brillo/protección (gelatina, salsa, almíbar).</t>
  </si>
  <si>
    <t>Zester</t>
  </si>
  <si>
    <t>zest; remove citrus zest (with zester/microplane)</t>
  </si>
  <si>
    <r>
      <t>rallar la piel</t>
    </r>
    <r>
      <rPr>
        <sz val="11"/>
        <color theme="1"/>
        <rFont val="Calibri"/>
        <family val="2"/>
        <scheme val="minor"/>
      </rPr>
      <t xml:space="preserve"> (ralladura); sacar tiras finas (sin albedo)</t>
    </r>
  </si>
  <si>
    <t>Zeste très fin au microplane (ralladura) ou longues lanières avec canneleur (tiras). Éviter l’albedo (partie blanche amère).</t>
  </si>
  <si>
    <t>Very fine zest with a microplane, or long strips with a channel knife. Avoid the albedo (bitter white pith).</t>
  </si>
  <si>
    <r>
      <t>Ralladura muy fina con microplane, o tiras largas con canelador (</t>
    </r>
    <r>
      <rPr>
        <i/>
        <sz val="11"/>
        <color theme="1"/>
        <rFont val="Calibri"/>
        <family val="2"/>
        <scheme val="minor"/>
      </rPr>
      <t>channel knife</t>
    </r>
    <r>
      <rPr>
        <sz val="11"/>
        <color theme="1"/>
        <rFont val="Calibri"/>
        <family val="2"/>
        <scheme val="minor"/>
      </rPr>
      <t xml:space="preserve">). Evitar el </t>
    </r>
    <r>
      <rPr>
        <b/>
        <sz val="11"/>
        <color theme="1"/>
        <rFont val="Calibri"/>
        <family val="2"/>
        <scheme val="minor"/>
      </rPr>
      <t>albedo</t>
    </r>
    <r>
      <rPr>
        <sz val="11"/>
        <color theme="1"/>
        <rFont val="Calibri"/>
        <family val="2"/>
        <scheme val="minor"/>
      </rPr>
      <t xml:space="preserve"> (la parte blanca amarga).</t>
    </r>
  </si>
  <si>
    <t>Fin du document cellule &gt;End of document — cell - Fin del documento — celda &gt;</t>
  </si>
  <si>
    <t>Organisation des Recettes (Cuisine, Pâtisserie, Charcuterie)</t>
  </si>
  <si>
    <t>Recipe organization (Cuisine, Pâtisserie, Charcuterie)</t>
  </si>
  <si>
    <t>Organización de Recetas (Cocina, Pastelería, Charcutería)</t>
  </si>
  <si>
    <t>Dernière mise à jour : 21 Octobre 2025</t>
  </si>
  <si>
    <t>Français</t>
  </si>
  <si>
    <t>English</t>
  </si>
  <si>
    <t>Pour masquer les valeurs zéro cliquez sur Fichier - Options avancées et décochez</t>
  </si>
  <si>
    <t>Afficher un Zéro dans les cellules qui ont une valeur nulle</t>
  </si>
  <si>
    <t>Notice utilisateur – Fiches recettes modulaires</t>
  </si>
  <si>
    <t>User Guide – Modular Recipe Sheets</t>
  </si>
  <si>
    <t>Guía de usuario – Fichas de recetas modulares</t>
  </si>
  <si>
    <t>1) À quoi sert ce système ?</t>
  </si>
  <si>
    <t>1) What is this system for?</t>
  </si>
  <si>
    <t>1) Para qué sirve este sistema?</t>
  </si>
  <si>
    <t>Composer rapidement des recettes sur mesure grâce à :</t>
  </si>
  <si>
    <t>Quickly build made-to-measure recipes thanks to:</t>
  </si>
  <si>
    <t>Para componer rápidamente recetas a medida gracias a:</t>
  </si>
  <si>
    <r>
      <t xml:space="preserve">une </t>
    </r>
    <r>
      <rPr>
        <b/>
        <sz val="11"/>
        <color theme="1"/>
        <rFont val="Calibri"/>
        <family val="2"/>
        <scheme val="minor"/>
      </rPr>
      <t>Fiche fixe (préformatée)</t>
    </r>
    <r>
      <rPr>
        <sz val="11"/>
        <color theme="1"/>
        <rFont val="Calibri"/>
        <family val="2"/>
        <scheme val="minor"/>
      </rPr>
      <t xml:space="preserve"> : support principal qui reste en place ;</t>
    </r>
  </si>
  <si>
    <r>
      <t xml:space="preserve">a </t>
    </r>
    <r>
      <rPr>
        <b/>
        <sz val="11"/>
        <color theme="1"/>
        <rFont val="Calibri"/>
        <family val="2"/>
        <scheme val="minor"/>
      </rPr>
      <t>fixed (preformatted) Sheet</t>
    </r>
    <r>
      <rPr>
        <sz val="11"/>
        <color theme="1"/>
        <rFont val="Calibri"/>
        <family val="2"/>
        <scheme val="minor"/>
      </rPr>
      <t>: the main support that stays in place;</t>
    </r>
  </si>
  <si>
    <r>
      <t xml:space="preserve">una </t>
    </r>
    <r>
      <rPr>
        <b/>
        <sz val="11"/>
        <color theme="1"/>
        <rFont val="Calibri"/>
        <family val="2"/>
        <scheme val="minor"/>
      </rPr>
      <t>Ficha fija (preformateada)</t>
    </r>
    <r>
      <rPr>
        <sz val="11"/>
        <color theme="1"/>
        <rFont val="Calibri"/>
        <family val="2"/>
        <scheme val="minor"/>
      </rPr>
      <t>: soporte principal que permanece en su sitio;</t>
    </r>
  </si>
  <si>
    <t>des "Postit"s (parties détachables) : petits blocs Ingrédients</t>
  </si>
  <si>
    <t xml:space="preserve">"Postit" blocks (detachable parts): small Ingredients </t>
  </si>
  <si>
    <t xml:space="preserve">bloques "Postit" (partes desmontables): pequeños bloques Ingredientes </t>
  </si>
  <si>
    <t xml:space="preserve"> '+ Quantités que l’on ajoute/retire pour construire la recette.</t>
  </si>
  <si>
    <t>'+ Quantities chunks you add/remove to build the recipe.</t>
  </si>
  <si>
    <t>'+ Cantidades que se añaden o retiran para construir la receta.</t>
  </si>
  <si>
    <t>2) Les deux éléments</t>
  </si>
  <si>
    <t>2) The two elements</t>
  </si>
  <si>
    <t>2) Los dos elementos</t>
  </si>
  <si>
    <r>
      <t xml:space="preserve">To hide zero values, go to </t>
    </r>
    <r>
      <rPr>
        <b/>
        <sz val="11"/>
        <color theme="1"/>
        <rFont val="Calibri"/>
        <family val="2"/>
        <scheme val="minor"/>
      </rPr>
      <t>File &gt; Options &gt; Advanced</t>
    </r>
    <r>
      <rPr>
        <sz val="11"/>
        <color theme="1"/>
        <rFont val="Calibri"/>
        <family val="2"/>
        <scheme val="minor"/>
      </rPr>
      <t xml:space="preserve">, then uncheck </t>
    </r>
    <r>
      <rPr>
        <b/>
        <sz val="11"/>
        <color theme="1"/>
        <rFont val="Calibri"/>
        <family val="2"/>
        <scheme val="minor"/>
      </rPr>
      <t>Show a zero in cells that have zero value</t>
    </r>
  </si>
  <si>
    <t>A. Fiche fixe (préformatée)</t>
  </si>
  <si>
    <t>A. Fixed (preformatted) Sheet</t>
  </si>
  <si>
    <t>A. Ficha fija (preformateada)</t>
  </si>
  <si>
    <r>
      <t xml:space="preserve">Para ocultar los valores cero, vaya a </t>
    </r>
    <r>
      <rPr>
        <b/>
        <sz val="11"/>
        <color theme="1"/>
        <rFont val="Calibri"/>
        <family val="2"/>
        <scheme val="minor"/>
      </rPr>
      <t>Archivo &gt; Opciones &gt; Avanzadas</t>
    </r>
    <r>
      <rPr>
        <sz val="11"/>
        <color theme="1"/>
        <rFont val="Calibri"/>
        <family val="2"/>
        <scheme val="minor"/>
      </rPr>
      <t xml:space="preserve"> y desmarque </t>
    </r>
    <r>
      <rPr>
        <b/>
        <sz val="11"/>
        <color theme="1"/>
        <rFont val="Calibri"/>
        <family val="2"/>
        <scheme val="minor"/>
      </rPr>
      <t>Mostrar un cero en las celdas que tienen valor cero</t>
    </r>
    <r>
      <rPr>
        <sz val="11"/>
        <color theme="1"/>
        <rFont val="Calibri"/>
        <family val="2"/>
        <scheme val="minor"/>
      </rPr>
      <t>.</t>
    </r>
  </si>
  <si>
    <r>
      <t xml:space="preserve">Rôle : </t>
    </r>
    <r>
      <rPr>
        <b/>
        <sz val="11"/>
        <color theme="1"/>
        <rFont val="Calibri"/>
        <family val="2"/>
        <scheme val="minor"/>
      </rPr>
      <t>page d’assemblage</t>
    </r>
    <r>
      <rPr>
        <sz val="11"/>
        <color theme="1"/>
        <rFont val="Calibri"/>
        <family val="2"/>
        <scheme val="minor"/>
      </rPr>
      <t xml:space="preserve"> de la recette.</t>
    </r>
  </si>
  <si>
    <r>
      <t>Role:</t>
    </r>
    <r>
      <rPr>
        <sz val="11"/>
        <color theme="1"/>
        <rFont val="Calibri"/>
        <family val="2"/>
        <scheme val="minor"/>
      </rPr>
      <t xml:space="preserve"> assembly page for the recipe.</t>
    </r>
  </si>
  <si>
    <r>
      <t>Función:</t>
    </r>
    <r>
      <rPr>
        <sz val="11"/>
        <color theme="1"/>
        <rFont val="Calibri"/>
        <family val="2"/>
        <scheme val="minor"/>
      </rPr>
      <t xml:space="preserve"> página de montaje de la receta.</t>
    </r>
  </si>
  <si>
    <t>Contenu : titres, zones pour "Postit"s (base, garnitures, finitions),</t>
  </si>
  <si>
    <t xml:space="preserve">Contents: headings, areas for "Postit" blocks (base, fillings, finishes), </t>
  </si>
  <si>
    <t>Contenido: títulos, zonas para "Postit" (base, rellenos, terminaciones),</t>
  </si>
  <si>
    <t xml:space="preserve"> info de calcul/production (si prévu par votre modèle).</t>
  </si>
  <si>
    <t>calculation/production info (if provided by your template).</t>
  </si>
  <si>
    <t xml:space="preserve"> información de cálculo/producción (si su plantilla lo prevé).</t>
  </si>
  <si>
    <t>Elle ne bouge pas : on y colle les "Postit"s.</t>
  </si>
  <si>
    <t>It does not move: you stick the "Postit" blocks onto it.</t>
  </si>
  <si>
    <t>No se mueve: ahí se pegan los "Postit".</t>
  </si>
  <si>
    <t>B. "Postit"s (parties détachables)</t>
  </si>
  <si>
    <t>B. "Postit" blocks (detachable parts)</t>
  </si>
  <si>
    <t>B. "Postit" (partes desmontables)</t>
  </si>
  <si>
    <t xml:space="preserve">cliquez sur la première cellule et sélectionnez dans la barre de formule le numéro </t>
  </si>
  <si>
    <t>Click the first cell, then in the formula bar select the number you’re interested in. Choose the font and color you prefer.</t>
  </si>
  <si>
    <t>Contenu :</t>
  </si>
  <si>
    <t>Contents:</t>
  </si>
  <si>
    <t>Contenido:</t>
  </si>
  <si>
    <t xml:space="preserve"> qui vous intéresse choisissez la police de caractères et la couleur qui vous conviennent</t>
  </si>
  <si>
    <t>Haga clic en la primera celda y, en la barra de fórmulas, seleccione el número que le interese. Elija la fuente y el color que prefiera.</t>
  </si>
  <si>
    <t>Liste de denrées (ingrédients)</t>
  </si>
  <si>
    <t>List of food items (ingredients)</t>
  </si>
  <si>
    <t>Lista de géneros/alimentos (ingredientes)</t>
  </si>
  <si>
    <r>
      <t>Quantités précises</t>
    </r>
    <r>
      <rPr>
        <sz val="11"/>
        <color theme="1"/>
        <rFont val="Calibri"/>
        <family val="2"/>
        <scheme val="minor"/>
      </rPr>
      <t xml:space="preserve"> définies par l’auteur</t>
    </r>
  </si>
  <si>
    <t>Precise quantities defined by the author</t>
  </si>
  <si>
    <t>Cantidades precisas definidas por el autor</t>
  </si>
  <si>
    <t>► ◄  ▲  ▼  '@  #  &amp;  %  ± ➕ ➖ ➗ ✖️ ¼  ½  ¾</t>
  </si>
  <si>
    <t>Un "Postit" = un module (ex. : biscuit, crème, sirop, décoration).</t>
  </si>
  <si>
    <t>One "Postit" = one module (e.g., sponge, cream, syrup, decoration).</t>
  </si>
  <si>
    <t>Un "Postit" = un módulo (p. ej., bizcocho, crema, almíbar, decoración).</t>
  </si>
  <si>
    <r>
      <t xml:space="preserve">Actions : </t>
    </r>
    <r>
      <rPr>
        <b/>
        <sz val="11"/>
        <color theme="1"/>
        <rFont val="Calibri"/>
        <family val="2"/>
        <scheme val="minor"/>
      </rPr>
      <t>ajouter, déplacer, remplacer</t>
    </r>
    <r>
      <rPr>
        <sz val="11"/>
        <color theme="1"/>
        <rFont val="Calibri"/>
        <family val="2"/>
        <scheme val="minor"/>
      </rPr>
      <t xml:space="preserve"> pour personnaliser la recette.</t>
    </r>
  </si>
  <si>
    <r>
      <t>Actions:</t>
    </r>
    <r>
      <rPr>
        <sz val="11"/>
        <color theme="1"/>
        <rFont val="Calibri"/>
        <family val="2"/>
        <scheme val="minor"/>
      </rPr>
      <t xml:space="preserve"> add, move, replace to customize the recipe.</t>
    </r>
  </si>
  <si>
    <r>
      <t>Acciones:</t>
    </r>
    <r>
      <rPr>
        <sz val="11"/>
        <color theme="1"/>
        <rFont val="Calibri"/>
        <family val="2"/>
        <scheme val="minor"/>
      </rPr>
      <t xml:space="preserve"> añadir, desplazar, sustituir para personalizar la receta.</t>
    </r>
  </si>
  <si>
    <t>Attention selon version Excel le séparateur de nombre peut être soit une virgule, soit un point; j'ai utilisé le point</t>
  </si>
  <si>
    <t>3) Créer une recette (pas à pas)</t>
  </si>
  <si>
    <t>3) Create a recipe (step by step)</t>
  </si>
  <si>
    <t>3) Crear una receta (paso a paso)</t>
  </si>
  <si>
    <t>donc si une formule n'affiche pas la valeur souhaitée vérifiez bien ces séparateurs</t>
  </si>
  <si>
    <t xml:space="preserve">dans Fichier &gt; Options &gt; Options avancées &gt; Options d'édition </t>
  </si>
  <si>
    <t>1. Choisir la base</t>
  </si>
  <si>
    <t>1. Choose the base</t>
  </si>
  <si>
    <t>1. Elegir la base</t>
  </si>
  <si>
    <t>les séparateurs système sont définis dans le panneau de configuration &gt; Paramètres régionnaux Fchiers &gt;Options &gt; Avancé &gt; Option d'édition</t>
  </si>
  <si>
    <t>Dans le répertoire, copiez le "Postit" Biscuit souhaité (génoise, brownie, dacquoise…).</t>
  </si>
  <si>
    <t xml:space="preserve">Excel Français cocher utiliser des séparateurs système </t>
  </si>
  <si>
    <r>
      <t>Note:</t>
    </r>
    <r>
      <rPr>
        <sz val="11"/>
        <color theme="1"/>
        <rFont val="Calibri"/>
        <family val="2"/>
        <scheme val="minor"/>
      </rPr>
      <t xml:space="preserve"> Depending on your Excel version, the decimal separator may be either a comma or a dot. I used a </t>
    </r>
    <r>
      <rPr>
        <b/>
        <sz val="11"/>
        <color theme="1"/>
        <rFont val="Calibri"/>
        <family val="2"/>
        <scheme val="minor"/>
      </rPr>
      <t>dot</t>
    </r>
    <r>
      <rPr>
        <sz val="11"/>
        <color theme="1"/>
        <rFont val="Calibri"/>
        <family val="2"/>
        <scheme val="minor"/>
      </rPr>
      <t>.</t>
    </r>
  </si>
  <si>
    <t>2. Ajouter les garnitures</t>
  </si>
  <si>
    <t>2. Add the fillings</t>
  </si>
  <si>
    <t>2. Añadir los rellenos</t>
  </si>
  <si>
    <t>So if a formula doesn’t display the expected value, double-check these separators:</t>
  </si>
  <si>
    <t>Sélectionnez un ou deux "Postit"s Crème/Ganache/Compotée.</t>
  </si>
  <si>
    <t>Select one or two Cream/Ganache/Compote "Postit" blocks.</t>
  </si>
  <si>
    <t>Seleccione uno o dos "Postit" Crema/Ganache/Compota.</t>
  </si>
  <si>
    <t>File &gt; Options &gt; Advanced &gt; Editing options</t>
  </si>
  <si>
    <t>Collez-les sous la base.</t>
  </si>
  <si>
    <t>Paste them under the base.</t>
  </si>
  <si>
    <t>Péguelos debajo de la base.</t>
  </si>
  <si>
    <r>
      <t xml:space="preserve">System separators are set in </t>
    </r>
    <r>
      <rPr>
        <b/>
        <sz val="11"/>
        <color theme="1"/>
        <rFont val="Calibri"/>
        <family val="2"/>
        <scheme val="minor"/>
      </rPr>
      <t>Control Panel &gt; Region settings</t>
    </r>
    <r>
      <rPr>
        <sz val="11"/>
        <color theme="1"/>
        <rFont val="Calibri"/>
        <family val="2"/>
        <scheme val="minor"/>
      </rPr>
      <t>.</t>
    </r>
  </si>
  <si>
    <r>
      <t xml:space="preserve">In </t>
    </r>
    <r>
      <rPr>
        <b/>
        <sz val="11"/>
        <color theme="1"/>
        <rFont val="Calibri"/>
        <family val="2"/>
        <scheme val="minor"/>
      </rPr>
      <t>Excel (French UI)</t>
    </r>
    <r>
      <rPr>
        <sz val="11"/>
        <color theme="1"/>
        <rFont val="Calibri"/>
        <family val="2"/>
        <scheme val="minor"/>
      </rPr>
      <t xml:space="preserve">, tick </t>
    </r>
    <r>
      <rPr>
        <b/>
        <sz val="11"/>
        <color theme="1"/>
        <rFont val="Calibri"/>
        <family val="2"/>
        <scheme val="minor"/>
      </rPr>
      <t>Use system separators</t>
    </r>
  </si>
  <si>
    <t>3. Terminer par les finitions</t>
  </si>
  <si>
    <t>3. Finish with the decorations</t>
  </si>
  <si>
    <t>3. Terminar con las terminaciones</t>
  </si>
  <si>
    <t>Ajoutez le "Postit" Décoration (glaçage, fruits, toppings).</t>
  </si>
  <si>
    <t>Add the Decoration "Postit" (glaze, fruit, toppings).</t>
  </si>
  <si>
    <t>Añada el "Postit" Decoración (glaseado, fruta, toppings).</t>
  </si>
  <si>
    <r>
      <t>Atención:</t>
    </r>
    <r>
      <rPr>
        <sz val="11"/>
        <color theme="1"/>
        <rFont val="Calibri"/>
        <family val="2"/>
        <scheme val="minor"/>
      </rPr>
      <t xml:space="preserve"> según la versión de Excel, el separador decimal puede ser </t>
    </r>
    <r>
      <rPr>
        <b/>
        <sz val="11"/>
        <color theme="1"/>
        <rFont val="Calibri"/>
        <family val="2"/>
        <scheme val="minor"/>
      </rPr>
      <t>coma</t>
    </r>
    <r>
      <rPr>
        <sz val="11"/>
        <color theme="1"/>
        <rFont val="Calibri"/>
        <family val="2"/>
        <scheme val="minor"/>
      </rPr>
      <t xml:space="preserve"> o </t>
    </r>
    <r>
      <rPr>
        <b/>
        <sz val="11"/>
        <color theme="1"/>
        <rFont val="Calibri"/>
        <family val="2"/>
        <scheme val="minor"/>
      </rPr>
      <t>punto</t>
    </r>
    <r>
      <rPr>
        <sz val="11"/>
        <color theme="1"/>
        <rFont val="Calibri"/>
        <family val="2"/>
        <scheme val="minor"/>
      </rPr>
      <t xml:space="preserve">. Yo utilicé </t>
    </r>
    <r>
      <rPr>
        <b/>
        <sz val="11"/>
        <color theme="1"/>
        <rFont val="Calibri"/>
        <family val="2"/>
        <scheme val="minor"/>
      </rPr>
      <t>punto</t>
    </r>
    <r>
      <rPr>
        <sz val="11"/>
        <color theme="1"/>
        <rFont val="Calibri"/>
        <family val="2"/>
        <scheme val="minor"/>
      </rPr>
      <t>.</t>
    </r>
  </si>
  <si>
    <t>Si una fórmula no muestra el valor esperado, verifique estos separadores:</t>
  </si>
  <si>
    <t>4. Ajuster</t>
  </si>
  <si>
    <t>4. Adjust</t>
  </si>
  <si>
    <t>4. Ajustar</t>
  </si>
  <si>
    <t>Archivo &gt; Opciones &gt; Avanzadas &gt; Opciones de edición</t>
  </si>
  <si>
    <t>Remplacez un "Postit" pour créer une variante (p. ex. ganache → chantilly).</t>
  </si>
  <si>
    <t>Replace a "Postit" to create a variant (e.g., ganache → chantilly).</t>
  </si>
  <si>
    <t>Sustituya un "Postit" para crear una variante (p. ej., ganache → chantilly).</t>
  </si>
  <si>
    <r>
      <t xml:space="preserve">Los separadores del sistema se definen en </t>
    </r>
    <r>
      <rPr>
        <b/>
        <sz val="11"/>
        <color theme="1"/>
        <rFont val="Calibri"/>
        <family val="2"/>
        <scheme val="minor"/>
      </rPr>
      <t>Panel de control &gt; Configuración regional</t>
    </r>
    <r>
      <rPr>
        <sz val="11"/>
        <color theme="1"/>
        <rFont val="Calibri"/>
        <family val="2"/>
        <scheme val="minor"/>
      </rPr>
      <t>.</t>
    </r>
  </si>
  <si>
    <r>
      <t xml:space="preserve">Modifiez les </t>
    </r>
    <r>
      <rPr>
        <b/>
        <sz val="11"/>
        <color theme="1"/>
        <rFont val="Calibri"/>
        <family val="2"/>
        <scheme val="minor"/>
      </rPr>
      <t>quantités</t>
    </r>
    <r>
      <rPr>
        <sz val="11"/>
        <color theme="1"/>
        <rFont val="Calibri"/>
        <family val="2"/>
        <scheme val="minor"/>
      </rPr>
      <t xml:space="preserve"> si nécessaire (selon le gabarit de production).</t>
    </r>
  </si>
  <si>
    <t>Edit quantities if needed (according to your production scale).</t>
  </si>
  <si>
    <t>Modifique las cantidades si es necesario (según el formato de producción).</t>
  </si>
  <si>
    <r>
      <t xml:space="preserve">En </t>
    </r>
    <r>
      <rPr>
        <b/>
        <sz val="11"/>
        <color theme="1"/>
        <rFont val="Calibri"/>
        <family val="2"/>
        <scheme val="minor"/>
      </rPr>
      <t>Excel (interfaz en francés)</t>
    </r>
    <r>
      <rPr>
        <sz val="11"/>
        <color theme="1"/>
        <rFont val="Calibri"/>
        <family val="2"/>
        <scheme val="minor"/>
      </rPr>
      <t xml:space="preserve">, marque </t>
    </r>
    <r>
      <rPr>
        <b/>
        <sz val="11"/>
        <color theme="1"/>
        <rFont val="Calibri"/>
        <family val="2"/>
        <scheme val="minor"/>
      </rPr>
      <t>Usar separadores del sistema</t>
    </r>
    <r>
      <rPr>
        <sz val="11"/>
        <color theme="1"/>
        <rFont val="Calibri"/>
        <family val="2"/>
        <scheme val="minor"/>
      </rPr>
      <t>.</t>
    </r>
  </si>
  <si>
    <t>Vous pouvez regrouper plusieurs "Postit"s sur la même fiche</t>
  </si>
  <si>
    <t>You can group multiple "Postit" blocks on the same sheet</t>
  </si>
  <si>
    <t xml:space="preserve">Puede agrupar varios "Postit" en la misma ficha </t>
  </si>
  <si>
    <t xml:space="preserve"> pour obtenir une recette complète et lisible.</t>
  </si>
  <si>
    <t xml:space="preserve"> to produce a complete, readable recipe.</t>
  </si>
  <si>
    <t>para obtener una receta completa y legible.</t>
  </si>
  <si>
    <t>4) Exemple express : un gâteau</t>
  </si>
  <si>
    <t>4) Quick example: a cake</t>
  </si>
  <si>
    <t>4) Ejemplo exprés: un pastel</t>
  </si>
  <si>
    <t>Base : "Postit" Biscuit génoise</t>
  </si>
  <si>
    <t>Base: "Postit" Sponge (génoise)</t>
  </si>
  <si>
    <t>Base: "Postit" Bizcocho (génoise)</t>
  </si>
  <si>
    <t>Garniture : "Postit" Crème mousseline + (optionnel) Compotée de fruits</t>
  </si>
  <si>
    <t>Filling: "Postit" Mousseline cream + (optional) fruit compote</t>
  </si>
  <si>
    <t>Relleno: "Postit" Crema muselina + (opcional) compota de fruta</t>
  </si>
  <si>
    <t>Finition : "Postit" Décoration – glaçage miroir + fruits frais</t>
  </si>
  <si>
    <t>Finish: "Postit" Decoration – mirror glaze + fresh fruit</t>
  </si>
  <si>
    <t>Terminación: "Postit" Decoración – glaseado espejo + fruta fresca</t>
  </si>
  <si>
    <t>Résultat : la fiche finale rassemble tous les modules nécessaires au même endroit.</t>
  </si>
  <si>
    <r>
      <t>Result:</t>
    </r>
    <r>
      <rPr>
        <sz val="11"/>
        <color theme="1"/>
        <rFont val="Calibri"/>
        <family val="2"/>
        <scheme val="minor"/>
      </rPr>
      <t xml:space="preserve"> the final sheet gathers all the required modules in one place.</t>
    </r>
  </si>
  <si>
    <r>
      <t>Resultado:</t>
    </r>
    <r>
      <rPr>
        <sz val="11"/>
        <color theme="1"/>
        <rFont val="Calibri"/>
        <family val="2"/>
        <scheme val="minor"/>
      </rPr>
      <t xml:space="preserve"> la ficha final reúne todos los módulos necesarios en un mismo lugar.</t>
    </r>
  </si>
  <si>
    <t xml:space="preserve">Idem pour des recettes de cuisine ou de charcuterie faites des répertoires </t>
  </si>
  <si>
    <t>Same idea for kitchen or charcuterie recipes—use the directories.</t>
  </si>
  <si>
    <t>Lo mismo para recetas de cocina o charcutería: use los directorios.</t>
  </si>
  <si>
    <t>5) Bonnes pratiques</t>
  </si>
  <si>
    <t>5) Best practices</t>
  </si>
  <si>
    <t>5) Buenas prácticas</t>
  </si>
  <si>
    <t>Un module = un "Postit" (clair et réutilisable).</t>
  </si>
  <si>
    <t>One module = one "Postit" (clear and reusable).</t>
  </si>
  <si>
    <t>Un módulo = un "Postit" (claro y reutilizable).</t>
  </si>
  <si>
    <t xml:space="preserve">Nommer clairement les "Postit"s : Biscuit – Dacquoise amande, </t>
  </si>
  <si>
    <t xml:space="preserve">Name "Postit" blocks clearly: Biscuit – Almond dacquoise, </t>
  </si>
  <si>
    <t>Nombrar claramente los "Postit": Bizcocho – Dacquoise de almendra,</t>
  </si>
  <si>
    <t>Crème – Ganache 70%, Décor – Nappage neutre.</t>
  </si>
  <si>
    <t>Cream – 70% ganache, Decor – Neutral glaze.</t>
  </si>
  <si>
    <t xml:space="preserve"> Crema – Ganache 70%, Decoración – Glaseado neutro.</t>
  </si>
  <si>
    <r>
      <t>Standardiser les unités</t>
    </r>
    <r>
      <rPr>
        <sz val="11"/>
        <color theme="1"/>
        <rFont val="Calibri"/>
        <family val="2"/>
        <scheme val="minor"/>
      </rPr>
      <t xml:space="preserve"> (g, kg, L) et les formats de quantités.</t>
    </r>
  </si>
  <si>
    <t>Standardize units (g, kg, L) and quantity formats.</t>
  </si>
  <si>
    <t>Estandarizar unidades (g, kg, L) y formatos de cantidad.</t>
  </si>
  <si>
    <t>Centraliser un répertoire de "Postit"s “validés” pour éviter les doublons.</t>
  </si>
  <si>
    <t>Centralize a directory of validated "Postit" blocks to avoid duplicates.</t>
  </si>
  <si>
    <t>Centralizar un directorio de "Postit" validados para evitar duplicados.</t>
  </si>
  <si>
    <t>Créer des variantes en dupliquant un "Postit" (ex. “Crème pistache – version allégée”).</t>
  </si>
  <si>
    <t>Create variants by duplicating a "Postit" (e.g., “Pistachio cream – light version”).</t>
  </si>
  <si>
    <t>Crear variantes duplicando un "Postit" (p. ej., “Crema de pistacho – versión ligera”).</t>
  </si>
  <si>
    <r>
      <t>Vérifier les totaux</t>
    </r>
    <r>
      <rPr>
        <sz val="11"/>
        <color theme="1"/>
        <rFont val="Calibri"/>
        <family val="2"/>
        <scheme val="minor"/>
      </rPr>
      <t xml:space="preserve"> si votre modèle calcule les quantités ou le coût.</t>
    </r>
  </si>
  <si>
    <t>Check totals if your template calculates quantities or cost.</t>
  </si>
  <si>
    <t>Verificar los totales si su plantilla calcula cantidades o coste.</t>
  </si>
  <si>
    <t>6) Astuces Excel (pratique)</t>
  </si>
  <si>
    <t>6) Handy Excel tips</t>
  </si>
  <si>
    <t>6) Trucos útiles de Excel</t>
  </si>
  <si>
    <t>Dupliquer un "Postit" : clic droit → Copier → Coller (ou Ctrl+C / Ctrl+V).</t>
  </si>
  <si>
    <t>Duplicate a "Postit": right-click → Copy → Paste (or Ctrl+C / Ctrl+V).</t>
  </si>
  <si>
    <t>Duplicar un "Postit": clic derecho → Copiar → Pegar (o Ctrl+C / Ctrl+V).</t>
  </si>
  <si>
    <t>Déplacer un "Postit" : couper/coller (Ctrl+X / Ctrl+V) pour garder la mise en forme.</t>
  </si>
  <si>
    <t>Move a "Postit": Cut/Paste (Ctrl+X / Ctrl+V) to keep formatting.</t>
  </si>
  <si>
    <t>Mover un "Postit": Cortar/Pegar (Ctrl+X / Ctrl+V) para conservar el formato.</t>
  </si>
  <si>
    <r>
      <t>Conserver la mise en forme</t>
    </r>
    <r>
      <rPr>
        <sz val="11"/>
        <color theme="1"/>
        <rFont val="Calibri"/>
        <family val="2"/>
        <scheme val="minor"/>
      </rPr>
      <t xml:space="preserve"> : privilégier </t>
    </r>
    <r>
      <rPr>
        <i/>
        <sz val="11"/>
        <color theme="1"/>
        <rFont val="Calibri"/>
        <family val="2"/>
        <scheme val="minor"/>
      </rPr>
      <t>Collage spécial → Conserver la source</t>
    </r>
    <r>
      <rPr>
        <sz val="11"/>
        <color theme="1"/>
        <rFont val="Calibri"/>
        <family val="2"/>
        <scheme val="minor"/>
      </rPr>
      <t>.</t>
    </r>
  </si>
  <si>
    <r>
      <t>Preserve formatting:</t>
    </r>
    <r>
      <rPr>
        <sz val="11"/>
        <color theme="1"/>
        <rFont val="Calibri"/>
        <family val="2"/>
        <scheme val="minor"/>
      </rPr>
      <t xml:space="preserve"> use Paste Special → Keep Source Formatting.</t>
    </r>
  </si>
  <si>
    <r>
      <t>Conservar el formato:</t>
    </r>
    <r>
      <rPr>
        <sz val="11"/>
        <color theme="1"/>
        <rFont val="Calibri"/>
        <family val="2"/>
        <scheme val="minor"/>
      </rPr>
      <t xml:space="preserve"> usar Pegado especial → Mantener formato de origen.</t>
    </r>
  </si>
  <si>
    <r>
      <t>Impression propre</t>
    </r>
    <r>
      <rPr>
        <sz val="11"/>
        <color theme="1"/>
        <rFont val="Calibri"/>
        <family val="2"/>
        <scheme val="minor"/>
      </rPr>
      <t xml:space="preserve"> : définir une </t>
    </r>
    <r>
      <rPr>
        <b/>
        <sz val="11"/>
        <color theme="1"/>
        <rFont val="Calibri"/>
        <family val="2"/>
        <scheme val="minor"/>
      </rPr>
      <t>zone d’impression</t>
    </r>
    <r>
      <rPr>
        <sz val="11"/>
        <color theme="1"/>
        <rFont val="Calibri"/>
        <family val="2"/>
        <scheme val="minor"/>
      </rPr>
      <t xml:space="preserve"> autour de la fiche fixe.</t>
    </r>
  </si>
  <si>
    <r>
      <t>Clean printout:</t>
    </r>
    <r>
      <rPr>
        <sz val="11"/>
        <color theme="1"/>
        <rFont val="Calibri"/>
        <family val="2"/>
        <scheme val="minor"/>
      </rPr>
      <t xml:space="preserve"> set a print area around the fixed sheet.</t>
    </r>
  </si>
  <si>
    <r>
      <t>Impresión limpia:</t>
    </r>
    <r>
      <rPr>
        <sz val="11"/>
        <color theme="1"/>
        <rFont val="Calibri"/>
        <family val="2"/>
        <scheme val="minor"/>
      </rPr>
      <t xml:space="preserve"> definir un área de impresión alrededor de la ficha fija.</t>
    </r>
  </si>
  <si>
    <r>
      <t>Verrouiller la fiche fixe</t>
    </r>
    <r>
      <rPr>
        <sz val="11"/>
        <color theme="1"/>
        <rFont val="Calibri"/>
        <family val="2"/>
        <scheme val="minor"/>
      </rPr>
      <t xml:space="preserve"> (si prévu) pour éviter de modifier le gabarit par erreur.</t>
    </r>
  </si>
  <si>
    <r>
      <t>Lock the fixed sheet</t>
    </r>
    <r>
      <rPr>
        <sz val="11"/>
        <color theme="1"/>
        <rFont val="Calibri"/>
        <family val="2"/>
        <scheme val="minor"/>
      </rPr>
      <t xml:space="preserve"> (if available) to prevent accidental template edits.</t>
    </r>
  </si>
  <si>
    <r>
      <t>Bloquear la ficha fija</t>
    </r>
    <r>
      <rPr>
        <sz val="11"/>
        <color theme="1"/>
        <rFont val="Calibri"/>
        <family val="2"/>
        <scheme val="minor"/>
      </rPr>
      <t xml:space="preserve"> (si procede) para evitar modificar la plantilla por error.</t>
    </r>
  </si>
  <si>
    <t>7) FAQ rapide</t>
  </si>
  <si>
    <t>7) Quick FAQ</t>
  </si>
  <si>
    <t>7) FAQ rápida</t>
  </si>
  <si>
    <t>Q : Les "Postit"s se collent où ?</t>
  </si>
  <si>
    <t>Q: Where do the "Postit" blocks go?</t>
  </si>
  <si>
    <t>P: Dónde se pegan los "Postit"?</t>
  </si>
  <si>
    <r>
      <t>R :</t>
    </r>
    <r>
      <rPr>
        <sz val="11"/>
        <color theme="1"/>
        <rFont val="Calibri"/>
        <family val="2"/>
        <scheme val="minor"/>
      </rPr>
      <t xml:space="preserve"> Directement </t>
    </r>
    <r>
      <rPr>
        <b/>
        <sz val="11"/>
        <color theme="1"/>
        <rFont val="Calibri"/>
        <family val="2"/>
        <scheme val="minor"/>
      </rPr>
      <t>dans la fiche recette fixe</t>
    </r>
    <r>
      <rPr>
        <sz val="11"/>
        <color theme="1"/>
        <rFont val="Calibri"/>
        <family val="2"/>
        <scheme val="minor"/>
      </rPr>
      <t>, dans les zones prévues (base, garnitures, finitions).</t>
    </r>
  </si>
  <si>
    <r>
      <t>A:</t>
    </r>
    <r>
      <rPr>
        <sz val="11"/>
        <color theme="1"/>
        <rFont val="Calibri"/>
        <family val="2"/>
        <scheme val="minor"/>
      </rPr>
      <t xml:space="preserve"> Directly on the fixed recipe sheet, in the dedicated areas (base, fillings, finishes).</t>
    </r>
  </si>
  <si>
    <r>
      <t>R:</t>
    </r>
    <r>
      <rPr>
        <sz val="11"/>
        <color theme="1"/>
        <rFont val="Calibri"/>
        <family val="2"/>
        <scheme val="minor"/>
      </rPr>
      <t xml:space="preserve"> Directamente en la ficha de receta fija, en las zonas previstas (base, rellenos, terminaciones).</t>
    </r>
  </si>
  <si>
    <t>Q : Puis-je changer les quantités d’un "Postit" ?</t>
  </si>
  <si>
    <t>Q: Can I change a "Postit"’s quantities?</t>
  </si>
  <si>
    <t>P: Puedo cambiar las cantidades de un "Postit"?</t>
  </si>
  <si>
    <t>R : Oui. Modifiez les quantités dans le "Postit" collé (ou créez une variante).</t>
  </si>
  <si>
    <t>A: Yes. Edit the quantities in the pasted "Postit" (or create a variant).</t>
  </si>
  <si>
    <t>R: Sí. Modifique las cantidades en el "Postit" pegado (o cree una variante).</t>
  </si>
  <si>
    <t>Q : Comment créer une nouvelle recette ?</t>
  </si>
  <si>
    <r>
      <t>Q:</t>
    </r>
    <r>
      <rPr>
        <sz val="11"/>
        <color theme="1"/>
        <rFont val="Calibri"/>
        <family val="2"/>
        <scheme val="minor"/>
      </rPr>
      <t xml:space="preserve"> How do I create a new recipe?</t>
    </r>
  </si>
  <si>
    <r>
      <t>P:</t>
    </r>
    <r>
      <rPr>
        <sz val="11"/>
        <color theme="1"/>
        <rFont val="Calibri"/>
        <family val="2"/>
        <scheme val="minor"/>
      </rPr>
      <t xml:space="preserve"> Cómo crear una receta nueva?</t>
    </r>
  </si>
  <si>
    <t>R : Dupliquez une fiche fixe vierge → assemblez les "Postit"s voulus → ajustez → enregistrez.</t>
  </si>
  <si>
    <t>A: Duplicate a blank fixed sheet → assemble the desired "Postit" blocks → adjust → save.</t>
  </si>
  <si>
    <t>R: Duplique una ficha fija en blanco → monte los "Postit" deseados → ajuste → guarde.</t>
  </si>
  <si>
    <t>8) Résumé en une phrase</t>
  </si>
  <si>
    <t>8) One-sentence summary</t>
  </si>
  <si>
    <t>8) Resumen en una frase</t>
  </si>
  <si>
    <t xml:space="preserve">La fiche fixe est votre support ; les "Postit"s sont vos blocs “Ingrédients </t>
  </si>
  <si>
    <t>The fixed sheet is your support; the "Postit" blocks are your Ingredients</t>
  </si>
  <si>
    <t>La ficha fija es su soporte; los "Postit" son sus módulos Ingredientes</t>
  </si>
  <si>
    <t>'+ Quantités”. Assemblez-les, ajustez, imprimez : recette prête.</t>
  </si>
  <si>
    <t xml:space="preserve"> '+ Quantities modules. Assemble, adjust, print: recipe ready.</t>
  </si>
  <si>
    <t xml:space="preserve"> '+ Cantidades. Monte, ajuste, imprima: receta lista.</t>
  </si>
  <si>
    <t xml:space="preserve">je saisis volontairement "Postit" parce que l'autre version est une marque </t>
  </si>
  <si>
    <t>I intentionally use “Postit” because the other version is a trademark.</t>
  </si>
  <si>
    <t>Escribo intencionadamente “Postit” porque la otra versión es una marca registrada.</t>
  </si>
  <si>
    <t>9) Copier / coller un Post-it</t>
  </si>
  <si>
    <t>9) Copy / paste a Post-it</t>
  </si>
  <si>
    <t>9) Copiar / pegar un Post-it</t>
  </si>
  <si>
    <t>Étapes (méthode simple)</t>
  </si>
  <si>
    <t>Steps (simple method)</t>
  </si>
  <si>
    <t>Pasos (método sencillo)</t>
  </si>
  <si>
    <t>1. Pointer le coin haut gauche</t>
  </si>
  <si>
    <t>1. Point to the top-left corner</t>
  </si>
  <si>
    <t>1. Apuntar a la esquina superior izquierda</t>
  </si>
  <si>
    <r>
      <t xml:space="preserve">Placez le curseur sur </t>
    </r>
    <r>
      <rPr>
        <b/>
        <sz val="11"/>
        <color theme="1"/>
        <rFont val="Calibri"/>
        <family val="2"/>
        <scheme val="minor"/>
      </rPr>
      <t>la première cellule</t>
    </r>
    <r>
      <rPr>
        <sz val="11"/>
        <color theme="1"/>
        <rFont val="Calibri"/>
        <family val="2"/>
        <scheme val="minor"/>
      </rPr>
      <t xml:space="preserve"> du Postit ( le coin en haut à gauche cellule A).</t>
    </r>
  </si>
  <si>
    <t>Place the cursor on the first cell of the Post-it (top-left, cell A).</t>
  </si>
  <si>
    <t>Coloque el cursor en la primera celda del Post-it (esquina superior izquierda, celda A).</t>
  </si>
  <si>
    <t>2. Sélectionner tout le Postit</t>
  </si>
  <si>
    <t>2. Select the entire Post-it</t>
  </si>
  <si>
    <t>2. Seleccionar todo el Post-it</t>
  </si>
  <si>
    <r>
      <t>À la souris</t>
    </r>
    <r>
      <rPr>
        <sz val="11"/>
        <color theme="1"/>
        <rFont val="Calibri"/>
        <family val="2"/>
        <scheme val="minor"/>
      </rPr>
      <t xml:space="preserve"> : cliquez, puis </t>
    </r>
    <r>
      <rPr>
        <b/>
        <sz val="11"/>
        <color theme="1"/>
        <rFont val="Calibri"/>
        <family val="2"/>
        <scheme val="minor"/>
      </rPr>
      <t>glissez</t>
    </r>
    <r>
      <rPr>
        <sz val="11"/>
        <color theme="1"/>
        <rFont val="Calibri"/>
        <family val="2"/>
        <scheme val="minor"/>
      </rPr>
      <t xml:space="preserve"> jusqu’au </t>
    </r>
    <r>
      <rPr>
        <b/>
        <sz val="11"/>
        <color theme="1"/>
        <rFont val="Calibri"/>
        <family val="2"/>
        <scheme val="minor"/>
      </rPr>
      <t>coin bas droit</t>
    </r>
    <r>
      <rPr>
        <sz val="11"/>
        <color theme="1"/>
        <rFont val="Calibri"/>
        <family val="2"/>
        <scheme val="minor"/>
      </rPr>
      <t xml:space="preserve"> du bloc.</t>
    </r>
  </si>
  <si>
    <t>With the mouse: click, then drag to the block’s bottom-right corner.</t>
  </si>
  <si>
    <t>Con el ratón: clic y arrastre hasta la esquina inferior derecha del bloque.</t>
  </si>
  <si>
    <r>
      <t>Ou, plus rapide</t>
    </r>
    <r>
      <rPr>
        <sz val="11"/>
        <color theme="1"/>
        <rFont val="Calibri"/>
        <family val="2"/>
        <scheme val="minor"/>
      </rPr>
      <t xml:space="preserve"> : cliquez sur la première cellule A , puis </t>
    </r>
    <r>
      <rPr>
        <b/>
        <sz val="11"/>
        <color theme="1"/>
        <rFont val="Calibri"/>
        <family val="2"/>
        <scheme val="minor"/>
      </rPr>
      <t>Maj (Shift) + clic</t>
    </r>
    <r>
      <rPr>
        <sz val="11"/>
        <color theme="1"/>
        <rFont val="Calibri"/>
        <family val="2"/>
        <scheme val="minor"/>
      </rPr>
      <t xml:space="preserve"> sur la cellule du </t>
    </r>
    <r>
      <rPr>
        <b/>
        <sz val="11"/>
        <color theme="1"/>
        <rFont val="Calibri"/>
        <family val="2"/>
        <scheme val="minor"/>
      </rPr>
      <t>coin bas droit</t>
    </r>
    <r>
      <rPr>
        <sz val="11"/>
        <color theme="1"/>
        <rFont val="Calibri"/>
        <family val="2"/>
        <scheme val="minor"/>
      </rPr>
      <t>.</t>
    </r>
  </si>
  <si>
    <t>Or faster: click the first cell A, then Shift + click the bottom-right cell.</t>
  </si>
  <si>
    <t>O más rápido: clic en la primera celda A y luego Mayús (Shift) + clic en la celda de la esquina inferior derecha.</t>
  </si>
  <si>
    <r>
      <t>Astuce clavier</t>
    </r>
    <r>
      <rPr>
        <sz val="11"/>
        <color theme="1"/>
        <rFont val="Calibri"/>
        <family val="2"/>
        <scheme val="minor"/>
      </rPr>
      <t xml:space="preserve"> : si le Post-it est un bloc compact (sans lignes/colonnes vides), </t>
    </r>
    <r>
      <rPr>
        <b/>
        <sz val="11"/>
        <color theme="1"/>
        <rFont val="Calibri"/>
        <family val="2"/>
        <scheme val="minor"/>
      </rPr>
      <t>Ctrl + A</t>
    </r>
    <r>
      <rPr>
        <sz val="11"/>
        <color theme="1"/>
        <rFont val="Calibri"/>
        <family val="2"/>
        <scheme val="minor"/>
      </rPr>
      <t xml:space="preserve"> sélectionne la “région” entière.</t>
    </r>
  </si>
  <si>
    <r>
      <t>Keyboard tip:</t>
    </r>
    <r>
      <rPr>
        <sz val="11"/>
        <color theme="1"/>
        <rFont val="Calibri"/>
        <family val="2"/>
        <scheme val="minor"/>
      </rPr>
      <t xml:space="preserve"> if the Post-it is a compact block (no empty rows/columns), </t>
    </r>
    <r>
      <rPr>
        <b/>
        <sz val="11"/>
        <color theme="1"/>
        <rFont val="Calibri"/>
        <family val="2"/>
        <scheme val="minor"/>
      </rPr>
      <t>Ctrl + A</t>
    </r>
    <r>
      <rPr>
        <sz val="11"/>
        <color theme="1"/>
        <rFont val="Calibri"/>
        <family val="2"/>
        <scheme val="minor"/>
      </rPr>
      <t xml:space="preserve"> selects the whole “region”.</t>
    </r>
  </si>
  <si>
    <r>
      <t>Truco de teclado:</t>
    </r>
    <r>
      <rPr>
        <sz val="11"/>
        <color theme="1"/>
        <rFont val="Calibri"/>
        <family val="2"/>
        <scheme val="minor"/>
      </rPr>
      <t xml:space="preserve"> si el Post-it es un bloque compacto (sin filas/columnas vacías), </t>
    </r>
    <r>
      <rPr>
        <b/>
        <sz val="11"/>
        <color theme="1"/>
        <rFont val="Calibri"/>
        <family val="2"/>
        <scheme val="minor"/>
      </rPr>
      <t>Ctrl + A</t>
    </r>
    <r>
      <rPr>
        <sz val="11"/>
        <color theme="1"/>
        <rFont val="Calibri"/>
        <family val="2"/>
        <scheme val="minor"/>
      </rPr>
      <t xml:space="preserve"> selecciona toda la “región”.</t>
    </r>
  </si>
  <si>
    <t>3. Copier</t>
  </si>
  <si>
    <t>3. Copy</t>
  </si>
  <si>
    <t>3. Copiar</t>
  </si>
  <si>
    <r>
      <t xml:space="preserve">Appuyez sur </t>
    </r>
    <r>
      <rPr>
        <b/>
        <sz val="11"/>
        <color theme="1"/>
        <rFont val="Calibri"/>
        <family val="2"/>
        <scheme val="minor"/>
      </rPr>
      <t>Ctrl + C</t>
    </r>
    <r>
      <rPr>
        <sz val="11"/>
        <color theme="1"/>
        <rFont val="Calibri"/>
        <family val="2"/>
        <scheme val="minor"/>
      </rPr>
      <t xml:space="preserve"> (ou clic droit → </t>
    </r>
    <r>
      <rPr>
        <i/>
        <sz val="11"/>
        <color theme="1"/>
        <rFont val="Calibri"/>
        <family val="2"/>
        <scheme val="minor"/>
      </rPr>
      <t>Copier</t>
    </r>
    <r>
      <rPr>
        <sz val="11"/>
        <color theme="1"/>
        <rFont val="Calibri"/>
        <family val="2"/>
        <scheme val="minor"/>
      </rPr>
      <t>).</t>
    </r>
  </si>
  <si>
    <r>
      <t xml:space="preserve">Press </t>
    </r>
    <r>
      <rPr>
        <b/>
        <sz val="11"/>
        <color theme="1"/>
        <rFont val="Calibri"/>
        <family val="2"/>
        <scheme val="minor"/>
      </rPr>
      <t>Ctrl + C</t>
    </r>
    <r>
      <rPr>
        <sz val="11"/>
        <color theme="1"/>
        <rFont val="Calibri"/>
        <family val="2"/>
        <scheme val="minor"/>
      </rPr>
      <t xml:space="preserve"> (or right-click → Copy).</t>
    </r>
  </si>
  <si>
    <r>
      <t xml:space="preserve">Pulse </t>
    </r>
    <r>
      <rPr>
        <b/>
        <sz val="11"/>
        <color theme="1"/>
        <rFont val="Calibri"/>
        <family val="2"/>
        <scheme val="minor"/>
      </rPr>
      <t>Ctrl + C</t>
    </r>
    <r>
      <rPr>
        <sz val="11"/>
        <color theme="1"/>
        <rFont val="Calibri"/>
        <family val="2"/>
        <scheme val="minor"/>
      </rPr>
      <t xml:space="preserve"> (o clic derecho → Copiar).</t>
    </r>
  </si>
  <si>
    <t>4. Coller dans le répertoire</t>
  </si>
  <si>
    <t>4. Paste into the directory</t>
  </si>
  <si>
    <t>4. Pegar en el directorio</t>
  </si>
  <si>
    <t xml:space="preserve">Allez dans la feuille/zone “Répertoire”, cliquez sur la cellule de destination (coin haut gauche) </t>
  </si>
  <si>
    <r>
      <t xml:space="preserve">Go to the </t>
    </r>
    <r>
      <rPr>
        <b/>
        <sz val="11"/>
        <color theme="1"/>
        <rFont val="Calibri"/>
        <family val="2"/>
        <scheme val="minor"/>
      </rPr>
      <t>“Directory”</t>
    </r>
    <r>
      <rPr>
        <sz val="11"/>
        <color theme="1"/>
        <rFont val="Calibri"/>
        <family val="2"/>
        <scheme val="minor"/>
      </rPr>
      <t xml:space="preserve"> sheet/area, click the destination cell (top-left corner),</t>
    </r>
  </si>
  <si>
    <r>
      <t xml:space="preserve">Vaya a la hoja/zona </t>
    </r>
    <r>
      <rPr>
        <b/>
        <sz val="11"/>
        <color theme="1"/>
        <rFont val="Calibri"/>
        <family val="2"/>
        <scheme val="minor"/>
      </rPr>
      <t>“Directorio”</t>
    </r>
    <r>
      <rPr>
        <sz val="11"/>
        <color theme="1"/>
        <rFont val="Calibri"/>
        <family val="2"/>
        <scheme val="minor"/>
      </rPr>
      <t>, haga clic en la celda de destino (esquina superior izquierda)</t>
    </r>
  </si>
  <si>
    <t>puis Ctrl + V (ou clic droit → Coller).</t>
  </si>
  <si>
    <t xml:space="preserve"> then Ctrl + V (or right-click → Paste).</t>
  </si>
  <si>
    <t xml:space="preserve"> y luego Ctrl + V (o clic derecho → Pegar).</t>
  </si>
  <si>
    <r>
      <t xml:space="preserve">Pour </t>
    </r>
    <r>
      <rPr>
        <b/>
        <sz val="11"/>
        <color theme="1"/>
        <rFont val="Calibri"/>
        <family val="2"/>
        <scheme val="minor"/>
      </rPr>
      <t>garder la mise en forme</t>
    </r>
    <r>
      <rPr>
        <sz val="11"/>
        <color theme="1"/>
        <rFont val="Calibri"/>
        <family val="2"/>
        <scheme val="minor"/>
      </rPr>
      <t xml:space="preserve">, utilisez </t>
    </r>
    <r>
      <rPr>
        <i/>
        <sz val="11"/>
        <color theme="1"/>
        <rFont val="Calibri"/>
        <family val="2"/>
        <scheme val="minor"/>
      </rPr>
      <t>Collage spécial → Conserver la source</t>
    </r>
    <r>
      <rPr>
        <sz val="11"/>
        <color theme="1"/>
        <rFont val="Calibri"/>
        <family val="2"/>
        <scheme val="minor"/>
      </rPr>
      <t>.</t>
    </r>
  </si>
  <si>
    <r>
      <t xml:space="preserve">To keep formatting, use </t>
    </r>
    <r>
      <rPr>
        <b/>
        <sz val="11"/>
        <color theme="1"/>
        <rFont val="Calibri"/>
        <family val="2"/>
        <scheme val="minor"/>
      </rPr>
      <t>Paste Special → Keep Source</t>
    </r>
    <r>
      <rPr>
        <sz val="11"/>
        <color theme="1"/>
        <rFont val="Calibri"/>
        <family val="2"/>
        <scheme val="minor"/>
      </rPr>
      <t>.</t>
    </r>
  </si>
  <si>
    <r>
      <t xml:space="preserve">Para conservar el formato, use </t>
    </r>
    <r>
      <rPr>
        <b/>
        <sz val="11"/>
        <color theme="1"/>
        <rFont val="Calibri"/>
        <family val="2"/>
        <scheme val="minor"/>
      </rPr>
      <t>Pegado especial → Mantener origen</t>
    </r>
    <r>
      <rPr>
        <sz val="11"/>
        <color theme="1"/>
        <rFont val="Calibri"/>
        <family val="2"/>
        <scheme val="minor"/>
      </rPr>
      <t>.</t>
    </r>
  </si>
  <si>
    <r>
      <t xml:space="preserve">Pour ne </t>
    </r>
    <r>
      <rPr>
        <b/>
        <sz val="11"/>
        <color theme="1"/>
        <rFont val="Calibri"/>
        <family val="2"/>
        <scheme val="minor"/>
      </rPr>
      <t>coller que les valeurs</t>
    </r>
    <r>
      <rPr>
        <sz val="11"/>
        <color theme="1"/>
        <rFont val="Calibri"/>
        <family val="2"/>
        <scheme val="minor"/>
      </rPr>
      <t xml:space="preserve">, choisissez </t>
    </r>
    <r>
      <rPr>
        <i/>
        <sz val="11"/>
        <color theme="1"/>
        <rFont val="Calibri"/>
        <family val="2"/>
        <scheme val="minor"/>
      </rPr>
      <t>Collage spécial → Valeurs</t>
    </r>
    <r>
      <rPr>
        <sz val="11"/>
        <color theme="1"/>
        <rFont val="Calibri"/>
        <family val="2"/>
        <scheme val="minor"/>
      </rPr>
      <t>.</t>
    </r>
  </si>
  <si>
    <r>
      <t xml:space="preserve">To paste values only, choose </t>
    </r>
    <r>
      <rPr>
        <b/>
        <sz val="11"/>
        <color theme="1"/>
        <rFont val="Calibri"/>
        <family val="2"/>
        <scheme val="minor"/>
      </rPr>
      <t>Paste Special → Values</t>
    </r>
    <r>
      <rPr>
        <sz val="11"/>
        <color theme="1"/>
        <rFont val="Calibri"/>
        <family val="2"/>
        <scheme val="minor"/>
      </rPr>
      <t>.</t>
    </r>
  </si>
  <si>
    <r>
      <t xml:space="preserve">Para pegar solo valores, elija </t>
    </r>
    <r>
      <rPr>
        <b/>
        <sz val="11"/>
        <color theme="1"/>
        <rFont val="Calibri"/>
        <family val="2"/>
        <scheme val="minor"/>
      </rPr>
      <t>Pegado especial → Valores</t>
    </r>
    <r>
      <rPr>
        <sz val="11"/>
        <color theme="1"/>
        <rFont val="Calibri"/>
        <family val="2"/>
        <scheme val="minor"/>
      </rPr>
      <t>.</t>
    </r>
  </si>
  <si>
    <r>
      <t>Conseil</t>
    </r>
    <r>
      <rPr>
        <sz val="11"/>
        <color theme="1"/>
        <rFont val="Calibri"/>
        <family val="2"/>
        <scheme val="minor"/>
      </rPr>
      <t xml:space="preserve"> : pour </t>
    </r>
    <r>
      <rPr>
        <b/>
        <sz val="11"/>
        <color theme="1"/>
        <rFont val="Calibri"/>
        <family val="2"/>
        <scheme val="minor"/>
      </rPr>
      <t>déplacer</t>
    </r>
    <r>
      <rPr>
        <sz val="11"/>
        <color theme="1"/>
        <rFont val="Calibri"/>
        <family val="2"/>
        <scheme val="minor"/>
      </rPr>
      <t xml:space="preserve"> un Post-it (au lieu de le dupliquer), utilisez </t>
    </r>
    <r>
      <rPr>
        <b/>
        <sz val="11"/>
        <color theme="1"/>
        <rFont val="Calibri"/>
        <family val="2"/>
        <scheme val="minor"/>
      </rPr>
      <t>Ctrl + X</t>
    </r>
    <r>
      <rPr>
        <sz val="11"/>
        <color theme="1"/>
        <rFont val="Calibri"/>
        <family val="2"/>
        <scheme val="minor"/>
      </rPr>
      <t xml:space="preserve"> (Couper) puis </t>
    </r>
    <r>
      <rPr>
        <b/>
        <sz val="11"/>
        <color theme="1"/>
        <rFont val="Calibri"/>
        <family val="2"/>
        <scheme val="minor"/>
      </rPr>
      <t>Ctrl + V</t>
    </r>
    <r>
      <rPr>
        <sz val="11"/>
        <color theme="1"/>
        <rFont val="Calibri"/>
        <family val="2"/>
        <scheme val="minor"/>
      </rPr>
      <t>.</t>
    </r>
  </si>
  <si>
    <r>
      <t>Tip:</t>
    </r>
    <r>
      <rPr>
        <sz val="11"/>
        <color theme="1"/>
        <rFont val="Calibri"/>
        <family val="2"/>
        <scheme val="minor"/>
      </rPr>
      <t xml:space="preserve"> to </t>
    </r>
    <r>
      <rPr>
        <b/>
        <sz val="11"/>
        <color theme="1"/>
        <rFont val="Calibri"/>
        <family val="2"/>
        <scheme val="minor"/>
      </rPr>
      <t>move</t>
    </r>
    <r>
      <rPr>
        <sz val="11"/>
        <color theme="1"/>
        <rFont val="Calibri"/>
        <family val="2"/>
        <scheme val="minor"/>
      </rPr>
      <t xml:space="preserve"> a Post-it (instead of duplicating it), use </t>
    </r>
    <r>
      <rPr>
        <b/>
        <sz val="11"/>
        <color theme="1"/>
        <rFont val="Calibri"/>
        <family val="2"/>
        <scheme val="minor"/>
      </rPr>
      <t>Ctrl + X</t>
    </r>
    <r>
      <rPr>
        <sz val="11"/>
        <color theme="1"/>
        <rFont val="Calibri"/>
        <family val="2"/>
        <scheme val="minor"/>
      </rPr>
      <t xml:space="preserve"> (Cut) then </t>
    </r>
    <r>
      <rPr>
        <b/>
        <sz val="11"/>
        <color theme="1"/>
        <rFont val="Calibri"/>
        <family val="2"/>
        <scheme val="minor"/>
      </rPr>
      <t>Ctrl + V</t>
    </r>
    <r>
      <rPr>
        <sz val="11"/>
        <color theme="1"/>
        <rFont val="Calibri"/>
        <family val="2"/>
        <scheme val="minor"/>
      </rPr>
      <t>.</t>
    </r>
  </si>
  <si>
    <r>
      <t>Consejo:</t>
    </r>
    <r>
      <rPr>
        <sz val="11"/>
        <color theme="1"/>
        <rFont val="Calibri"/>
        <family val="2"/>
        <scheme val="minor"/>
      </rPr>
      <t xml:space="preserve"> para </t>
    </r>
    <r>
      <rPr>
        <b/>
        <sz val="11"/>
        <color theme="1"/>
        <rFont val="Calibri"/>
        <family val="2"/>
        <scheme val="minor"/>
      </rPr>
      <t>mover</t>
    </r>
    <r>
      <rPr>
        <sz val="11"/>
        <color theme="1"/>
        <rFont val="Calibri"/>
        <family val="2"/>
        <scheme val="minor"/>
      </rPr>
      <t xml:space="preserve"> un Post-it (en lugar de duplicarlo), use </t>
    </r>
    <r>
      <rPr>
        <b/>
        <sz val="11"/>
        <color theme="1"/>
        <rFont val="Calibri"/>
        <family val="2"/>
        <scheme val="minor"/>
      </rPr>
      <t>Ctrl + X</t>
    </r>
    <r>
      <rPr>
        <sz val="11"/>
        <color theme="1"/>
        <rFont val="Calibri"/>
        <family val="2"/>
        <scheme val="minor"/>
      </rPr>
      <t xml:space="preserve"> (Cortar) y luego </t>
    </r>
    <r>
      <rPr>
        <b/>
        <sz val="11"/>
        <color theme="1"/>
        <rFont val="Calibri"/>
        <family val="2"/>
        <scheme val="minor"/>
      </rPr>
      <t>Ctrl + V</t>
    </r>
    <r>
      <rPr>
        <sz val="11"/>
        <color theme="1"/>
        <rFont val="Calibri"/>
        <family val="2"/>
        <scheme val="minor"/>
      </rPr>
      <t>.</t>
    </r>
  </si>
  <si>
    <t>Archivage &amp; classement (répertoire)</t>
  </si>
  <si>
    <t>Archiving &amp; filing (directory)</t>
  </si>
  <si>
    <t>Archivo y clasificación (directorio)</t>
  </si>
  <si>
    <r>
      <t>A — Alpha</t>
    </r>
    <r>
      <rPr>
        <sz val="11"/>
        <color theme="1"/>
        <rFont val="Calibri"/>
        <family val="2"/>
        <scheme val="minor"/>
      </rPr>
      <t xml:space="preserve"> : première lettre du nom, en majuscule (tri rapide).</t>
    </r>
  </si>
  <si>
    <r>
      <t>A — Alpha:</t>
    </r>
    <r>
      <rPr>
        <sz val="11"/>
        <color theme="1"/>
        <rFont val="Calibri"/>
        <family val="2"/>
        <scheme val="minor"/>
      </rPr>
      <t xml:space="preserve"> first letter of the name, uppercase (quick sort).</t>
    </r>
  </si>
  <si>
    <r>
      <t>A — Alfa:</t>
    </r>
    <r>
      <rPr>
        <sz val="11"/>
        <color theme="1"/>
        <rFont val="Calibri"/>
        <family val="2"/>
        <scheme val="minor"/>
      </rPr>
      <t xml:space="preserve"> primera letra del nombre, en mayúscula (orden rápido).</t>
    </r>
  </si>
  <si>
    <r>
      <t>Formule suggérée</t>
    </r>
    <r>
      <rPr>
        <sz val="11"/>
        <color theme="1"/>
        <rFont val="Calibri"/>
        <family val="2"/>
        <scheme val="minor"/>
      </rPr>
      <t xml:space="preserve"> : </t>
    </r>
    <r>
      <rPr>
        <sz val="10"/>
        <color theme="1"/>
        <rFont val="Arial Unicode MS"/>
      </rPr>
      <t>=MAJUSCULE(GAUCHE(D2;1))</t>
    </r>
  </si>
  <si>
    <r>
      <t>Suggested formula:</t>
    </r>
    <r>
      <rPr>
        <sz val="11"/>
        <color theme="1"/>
        <rFont val="Calibri"/>
        <family val="2"/>
        <scheme val="minor"/>
      </rPr>
      <t xml:space="preserve"> </t>
    </r>
    <r>
      <rPr>
        <sz val="10"/>
        <color theme="1"/>
        <rFont val="Arial Unicode MS"/>
      </rPr>
      <t>=UPPER(LEFT(D2,1))</t>
    </r>
  </si>
  <si>
    <r>
      <t>Fórmula sugerida:</t>
    </r>
    <r>
      <rPr>
        <sz val="11"/>
        <color theme="1"/>
        <rFont val="Calibri"/>
        <family val="2"/>
        <scheme val="minor"/>
      </rPr>
      <t xml:space="preserve"> </t>
    </r>
    <r>
      <rPr>
        <sz val="10"/>
        <color theme="1"/>
        <rFont val="Arial Unicode MS"/>
      </rPr>
      <t>=MAYUSC(IZQUIERDA(D2;1))</t>
    </r>
  </si>
  <si>
    <r>
      <t>B — Famille</t>
    </r>
    <r>
      <rPr>
        <sz val="11"/>
        <color theme="1"/>
        <rFont val="Calibri"/>
        <family val="2"/>
        <scheme val="minor"/>
      </rPr>
      <t xml:space="preserve"> : grande catégorie (ex. </t>
    </r>
    <r>
      <rPr>
        <i/>
        <sz val="11"/>
        <color theme="1"/>
        <rFont val="Calibri"/>
        <family val="2"/>
        <scheme val="minor"/>
      </rPr>
      <t>cuisine</t>
    </r>
    <r>
      <rPr>
        <sz val="11"/>
        <color theme="1"/>
        <rFont val="Calibri"/>
        <family val="2"/>
        <scheme val="minor"/>
      </rPr>
      <t xml:space="preserve">, </t>
    </r>
    <r>
      <rPr>
        <i/>
        <sz val="11"/>
        <color theme="1"/>
        <rFont val="Calibri"/>
        <family val="2"/>
        <scheme val="minor"/>
      </rPr>
      <t>pâtisserie</t>
    </r>
    <r>
      <rPr>
        <sz val="11"/>
        <color theme="1"/>
        <rFont val="Calibri"/>
        <family val="2"/>
        <scheme val="minor"/>
      </rPr>
      <t xml:space="preserve">, </t>
    </r>
    <r>
      <rPr>
        <i/>
        <sz val="11"/>
        <color theme="1"/>
        <rFont val="Calibri"/>
        <family val="2"/>
        <scheme val="minor"/>
      </rPr>
      <t>boulangerie</t>
    </r>
    <r>
      <rPr>
        <sz val="11"/>
        <color theme="1"/>
        <rFont val="Calibri"/>
        <family val="2"/>
        <scheme val="minor"/>
      </rPr>
      <t>).</t>
    </r>
  </si>
  <si>
    <r>
      <t>B — Family:</t>
    </r>
    <r>
      <rPr>
        <sz val="11"/>
        <color theme="1"/>
        <rFont val="Calibri"/>
        <family val="2"/>
        <scheme val="minor"/>
      </rPr>
      <t xml:space="preserve"> broad category (e.g., kitchen, pastry, bakery).</t>
    </r>
  </si>
  <si>
    <r>
      <t>B — Familia:</t>
    </r>
    <r>
      <rPr>
        <sz val="11"/>
        <color theme="1"/>
        <rFont val="Calibri"/>
        <family val="2"/>
        <scheme val="minor"/>
      </rPr>
      <t xml:space="preserve"> categoría amplia (p. ej., cocina, pastelería, panadería).</t>
    </r>
  </si>
  <si>
    <r>
      <t>C — Type d’Élément</t>
    </r>
    <r>
      <rPr>
        <sz val="11"/>
        <color theme="1"/>
        <rFont val="Calibri"/>
        <family val="2"/>
        <scheme val="minor"/>
      </rPr>
      <t xml:space="preserve"> : fonction ou nature du module (ex. </t>
    </r>
    <r>
      <rPr>
        <i/>
        <sz val="11"/>
        <color theme="1"/>
        <rFont val="Calibri"/>
        <family val="2"/>
        <scheme val="minor"/>
      </rPr>
      <t>cuisson</t>
    </r>
    <r>
      <rPr>
        <sz val="11"/>
        <color theme="1"/>
        <rFont val="Calibri"/>
        <family val="2"/>
        <scheme val="minor"/>
      </rPr>
      <t xml:space="preserve">, </t>
    </r>
    <r>
      <rPr>
        <i/>
        <sz val="11"/>
        <color theme="1"/>
        <rFont val="Calibri"/>
        <family val="2"/>
        <scheme val="minor"/>
      </rPr>
      <t>biscuit</t>
    </r>
    <r>
      <rPr>
        <sz val="11"/>
        <color theme="1"/>
        <rFont val="Calibri"/>
        <family val="2"/>
        <scheme val="minor"/>
      </rPr>
      <t xml:space="preserve">, </t>
    </r>
    <r>
      <rPr>
        <i/>
        <sz val="11"/>
        <color theme="1"/>
        <rFont val="Calibri"/>
        <family val="2"/>
        <scheme val="minor"/>
      </rPr>
      <t>crème</t>
    </r>
    <r>
      <rPr>
        <sz val="11"/>
        <color theme="1"/>
        <rFont val="Calibri"/>
        <family val="2"/>
        <scheme val="minor"/>
      </rPr>
      <t xml:space="preserve">, </t>
    </r>
    <r>
      <rPr>
        <i/>
        <sz val="11"/>
        <color theme="1"/>
        <rFont val="Calibri"/>
        <family val="2"/>
        <scheme val="minor"/>
      </rPr>
      <t>sirop</t>
    </r>
    <r>
      <rPr>
        <sz val="11"/>
        <color theme="1"/>
        <rFont val="Calibri"/>
        <family val="2"/>
        <scheme val="minor"/>
      </rPr>
      <t xml:space="preserve">, </t>
    </r>
    <r>
      <rPr>
        <i/>
        <sz val="11"/>
        <color theme="1"/>
        <rFont val="Calibri"/>
        <family val="2"/>
        <scheme val="minor"/>
      </rPr>
      <t>décoration</t>
    </r>
    <r>
      <rPr>
        <sz val="11"/>
        <color theme="1"/>
        <rFont val="Calibri"/>
        <family val="2"/>
        <scheme val="minor"/>
      </rPr>
      <t>).</t>
    </r>
  </si>
  <si>
    <r>
      <t>C — Item Type:</t>
    </r>
    <r>
      <rPr>
        <sz val="11"/>
        <color theme="1"/>
        <rFont val="Calibri"/>
        <family val="2"/>
        <scheme val="minor"/>
      </rPr>
      <t xml:space="preserve"> function or nature of the module (e.g., cooking, biscuit, cream, syrup, decoration).</t>
    </r>
  </si>
  <si>
    <r>
      <t>C — Tipo de elemento:</t>
    </r>
    <r>
      <rPr>
        <sz val="11"/>
        <color theme="1"/>
        <rFont val="Calibri"/>
        <family val="2"/>
        <scheme val="minor"/>
      </rPr>
      <t xml:space="preserve"> función o naturaleza del módulo (p. ej., cocción, bizcocho, crema, almíbar, decoración).</t>
    </r>
  </si>
  <si>
    <r>
      <t>D — Nom de l’Élément</t>
    </r>
    <r>
      <rPr>
        <sz val="11"/>
        <color theme="1"/>
        <rFont val="Calibri"/>
        <family val="2"/>
        <scheme val="minor"/>
      </rPr>
      <t xml:space="preserve"> : intitulé précis et unique (ex. </t>
    </r>
    <r>
      <rPr>
        <i/>
        <sz val="11"/>
        <color theme="1"/>
        <rFont val="Calibri"/>
        <family val="2"/>
        <scheme val="minor"/>
      </rPr>
      <t>Garniture bourguignonne</t>
    </r>
    <r>
      <rPr>
        <sz val="11"/>
        <color theme="1"/>
        <rFont val="Calibri"/>
        <family val="2"/>
        <scheme val="minor"/>
      </rPr>
      <t>).</t>
    </r>
  </si>
  <si>
    <r>
      <t>D — Item Name:</t>
    </r>
    <r>
      <rPr>
        <sz val="11"/>
        <color theme="1"/>
        <rFont val="Calibri"/>
        <family val="2"/>
        <scheme val="minor"/>
      </rPr>
      <t xml:space="preserve"> precise and unique title (e.g., </t>
    </r>
    <r>
      <rPr>
        <i/>
        <sz val="11"/>
        <color theme="1"/>
        <rFont val="Calibri"/>
        <family val="2"/>
        <scheme val="minor"/>
      </rPr>
      <t>Bourguignonne garnish</t>
    </r>
    <r>
      <rPr>
        <sz val="11"/>
        <color theme="1"/>
        <rFont val="Calibri"/>
        <family val="2"/>
        <scheme val="minor"/>
      </rPr>
      <t>).</t>
    </r>
  </si>
  <si>
    <r>
      <t>D — Nombre del elemento:</t>
    </r>
    <r>
      <rPr>
        <sz val="11"/>
        <color theme="1"/>
        <rFont val="Calibri"/>
        <family val="2"/>
        <scheme val="minor"/>
      </rPr>
      <t xml:space="preserve"> título preciso y único (p. ej., </t>
    </r>
    <r>
      <rPr>
        <i/>
        <sz val="11"/>
        <color theme="1"/>
        <rFont val="Calibri"/>
        <family val="2"/>
        <scheme val="minor"/>
      </rPr>
      <t>Guarnición bourguignonne</t>
    </r>
    <r>
      <rPr>
        <sz val="11"/>
        <color theme="1"/>
        <rFont val="Calibri"/>
        <family val="2"/>
        <scheme val="minor"/>
      </rPr>
      <t>).</t>
    </r>
  </si>
  <si>
    <r>
      <t>E — Préparation pour</t>
    </r>
    <r>
      <rPr>
        <sz val="11"/>
        <color theme="1"/>
        <rFont val="Calibri"/>
        <family val="2"/>
        <scheme val="minor"/>
      </rPr>
      <t xml:space="preserve"> : usage prévu (ex. </t>
    </r>
    <r>
      <rPr>
        <i/>
        <sz val="11"/>
        <color theme="1"/>
        <rFont val="Calibri"/>
        <family val="2"/>
        <scheme val="minor"/>
      </rPr>
      <t>plat principal</t>
    </r>
    <r>
      <rPr>
        <sz val="11"/>
        <color theme="1"/>
        <rFont val="Calibri"/>
        <family val="2"/>
        <scheme val="minor"/>
      </rPr>
      <t xml:space="preserve">, </t>
    </r>
    <r>
      <rPr>
        <i/>
        <sz val="11"/>
        <color theme="1"/>
        <rFont val="Calibri"/>
        <family val="2"/>
        <scheme val="minor"/>
      </rPr>
      <t>entremets</t>
    </r>
    <r>
      <rPr>
        <sz val="11"/>
        <color theme="1"/>
        <rFont val="Calibri"/>
        <family val="2"/>
        <scheme val="minor"/>
      </rPr>
      <t xml:space="preserve">, </t>
    </r>
    <r>
      <rPr>
        <i/>
        <sz val="11"/>
        <color theme="1"/>
        <rFont val="Calibri"/>
        <family val="2"/>
        <scheme val="minor"/>
      </rPr>
      <t>tarte</t>
    </r>
    <r>
      <rPr>
        <sz val="11"/>
        <color theme="1"/>
        <rFont val="Calibri"/>
        <family val="2"/>
        <scheme val="minor"/>
      </rPr>
      <t>).</t>
    </r>
  </si>
  <si>
    <r>
      <t>E — Intended for:</t>
    </r>
    <r>
      <rPr>
        <sz val="11"/>
        <color theme="1"/>
        <rFont val="Calibri"/>
        <family val="2"/>
        <scheme val="minor"/>
      </rPr>
      <t xml:space="preserve"> intended use (e.g., main course, entremets, tart).</t>
    </r>
  </si>
  <si>
    <r>
      <t>E — Preparación para:</t>
    </r>
    <r>
      <rPr>
        <sz val="11"/>
        <color theme="1"/>
        <rFont val="Calibri"/>
        <family val="2"/>
        <scheme val="minor"/>
      </rPr>
      <t xml:space="preserve"> uso previsto (p. ej., plato principal, entremeses, tarta).</t>
    </r>
  </si>
  <si>
    <r>
      <t>F — Recette mère</t>
    </r>
    <r>
      <rPr>
        <sz val="11"/>
        <color theme="1"/>
        <rFont val="Calibri"/>
        <family val="2"/>
        <scheme val="minor"/>
      </rPr>
      <t xml:space="preserve"> : fichier source (nom + date).</t>
    </r>
  </si>
  <si>
    <r>
      <t>F — Parent recipe:</t>
    </r>
    <r>
      <rPr>
        <sz val="11"/>
        <color theme="1"/>
        <rFont val="Calibri"/>
        <family val="2"/>
        <scheme val="minor"/>
      </rPr>
      <t xml:space="preserve"> source file (name + date).</t>
    </r>
  </si>
  <si>
    <r>
      <t>F — Receta madre:</t>
    </r>
    <r>
      <rPr>
        <sz val="11"/>
        <color theme="1"/>
        <rFont val="Calibri"/>
        <family val="2"/>
        <scheme val="minor"/>
      </rPr>
      <t xml:space="preserve"> archivo fuente (nombre + fecha).</t>
    </r>
  </si>
  <si>
    <r>
      <t>Convention recommandée</t>
    </r>
    <r>
      <rPr>
        <sz val="11"/>
        <color theme="1"/>
        <rFont val="Calibri"/>
        <family val="2"/>
        <scheme val="minor"/>
      </rPr>
      <t xml:space="preserve"> : </t>
    </r>
    <r>
      <rPr>
        <sz val="10"/>
        <color theme="1"/>
        <rFont val="Arial Unicode MS"/>
      </rPr>
      <t>NomRecette_YYYY-MM-DD.xlsx</t>
    </r>
  </si>
  <si>
    <r>
      <t>Recommended convention:</t>
    </r>
    <r>
      <rPr>
        <sz val="11"/>
        <color theme="1"/>
        <rFont val="Calibri"/>
        <family val="2"/>
        <scheme val="minor"/>
      </rPr>
      <t xml:space="preserve"> </t>
    </r>
    <r>
      <rPr>
        <sz val="10"/>
        <color theme="1"/>
        <rFont val="Arial Unicode MS"/>
      </rPr>
      <t>RecipeName_YYYY-MM-DD.xlsx</t>
    </r>
  </si>
  <si>
    <r>
      <t>Convención recomendada:</t>
    </r>
    <r>
      <rPr>
        <sz val="11"/>
        <color theme="1"/>
        <rFont val="Calibri"/>
        <family val="2"/>
        <scheme val="minor"/>
      </rPr>
      <t xml:space="preserve"> </t>
    </r>
    <r>
      <rPr>
        <sz val="10"/>
        <color theme="1"/>
        <rFont val="Arial Unicode MS"/>
      </rPr>
      <t>NombreReceta_AAAA-MM-DD.xlsx</t>
    </r>
  </si>
  <si>
    <r>
      <t>Exemple</t>
    </r>
    <r>
      <rPr>
        <sz val="11"/>
        <color theme="1"/>
        <rFont val="Calibri"/>
        <family val="2"/>
        <scheme val="minor"/>
      </rPr>
      <t xml:space="preserve"> : </t>
    </r>
    <r>
      <rPr>
        <sz val="10"/>
        <color theme="1"/>
        <rFont val="Arial Unicode MS"/>
      </rPr>
      <t>BoeufBourguignon_2023-09-20.xlsx</t>
    </r>
  </si>
  <si>
    <r>
      <t>Example:</t>
    </r>
    <r>
      <rPr>
        <sz val="11"/>
        <color theme="1"/>
        <rFont val="Calibri"/>
        <family val="2"/>
        <scheme val="minor"/>
      </rPr>
      <t xml:space="preserve"> </t>
    </r>
    <r>
      <rPr>
        <sz val="10"/>
        <color theme="1"/>
        <rFont val="Arial Unicode MS"/>
      </rPr>
      <t>BoeufBourguignon_2023-09-20.xlsx</t>
    </r>
  </si>
  <si>
    <r>
      <t>Ejemplo:</t>
    </r>
    <r>
      <rPr>
        <sz val="11"/>
        <color theme="1"/>
        <rFont val="Calibri"/>
        <family val="2"/>
        <scheme val="minor"/>
      </rPr>
      <t xml:space="preserve"> </t>
    </r>
    <r>
      <rPr>
        <sz val="10"/>
        <color theme="1"/>
        <rFont val="Arial Unicode MS"/>
      </rPr>
      <t>BoeufBourguignon_2023-09-20.xlsx</t>
    </r>
  </si>
  <si>
    <t>Exemple</t>
  </si>
  <si>
    <t>Example</t>
  </si>
  <si>
    <t>Ejemplo</t>
  </si>
  <si>
    <r>
      <t xml:space="preserve">A: </t>
    </r>
    <r>
      <rPr>
        <b/>
        <sz val="11"/>
        <color theme="1"/>
        <rFont val="Calibri"/>
        <family val="2"/>
        <scheme val="minor"/>
      </rPr>
      <t>G</t>
    </r>
  </si>
  <si>
    <t>A: G</t>
  </si>
  <si>
    <r>
      <t xml:space="preserve">B: </t>
    </r>
    <r>
      <rPr>
        <b/>
        <sz val="11"/>
        <color theme="1"/>
        <rFont val="Calibri"/>
        <family val="2"/>
        <scheme val="minor"/>
      </rPr>
      <t>cuisine</t>
    </r>
  </si>
  <si>
    <t>B: kitchen</t>
  </si>
  <si>
    <t>B: cocina</t>
  </si>
  <si>
    <r>
      <t xml:space="preserve">C: </t>
    </r>
    <r>
      <rPr>
        <b/>
        <sz val="11"/>
        <color theme="1"/>
        <rFont val="Calibri"/>
        <family val="2"/>
        <scheme val="minor"/>
      </rPr>
      <t>cuisson</t>
    </r>
  </si>
  <si>
    <t>C: cooking</t>
  </si>
  <si>
    <t>C: cocción</t>
  </si>
  <si>
    <r>
      <t xml:space="preserve">D: </t>
    </r>
    <r>
      <rPr>
        <b/>
        <sz val="11"/>
        <color theme="1"/>
        <rFont val="Calibri"/>
        <family val="2"/>
        <scheme val="minor"/>
      </rPr>
      <t>Garniture bourguignonne</t>
    </r>
  </si>
  <si>
    <t>D: Bourguignonne garnish</t>
  </si>
  <si>
    <t>D: Guarnición bourguignonne</t>
  </si>
  <si>
    <r>
      <t xml:space="preserve">E: </t>
    </r>
    <r>
      <rPr>
        <b/>
        <sz val="11"/>
        <color theme="1"/>
        <rFont val="Calibri"/>
        <family val="2"/>
        <scheme val="minor"/>
      </rPr>
      <t>plat principal</t>
    </r>
  </si>
  <si>
    <t>E: main course</t>
  </si>
  <si>
    <t>E: plato principal</t>
  </si>
  <si>
    <r>
      <t xml:space="preserve">F: </t>
    </r>
    <r>
      <rPr>
        <b/>
        <sz val="11"/>
        <color theme="1"/>
        <rFont val="Calibri"/>
        <family val="2"/>
        <scheme val="minor"/>
      </rPr>
      <t>BoeufBourguignon_2023-09-20.xlsx</t>
    </r>
  </si>
  <si>
    <t>F: BoeufBourguignon_2023-09-20.xlsx</t>
  </si>
  <si>
    <t>In the directory, copy the desired “Postit” Biscuit (génoise, brownie, dacquoise…).</t>
  </si>
  <si>
    <t>En el directorio, copie el “Postit” Bizcocho que desee (genovesa, brownie, dacquoise…).</t>
  </si>
  <si>
    <t>Paste it into columns L to AC of the Preformatted sheet.</t>
  </si>
  <si>
    <t>Péguelo en las columnas L a AC de la ficha Preformateada.</t>
  </si>
  <si>
    <t>Collez-le dans les colonnes de L à AC de la fiche Préformatée</t>
  </si>
  <si>
    <t>Para que este documento funcione, debe haber una fórmula que use la función BUSCARX (en francés, RECHERCHEX) en la columna 15 o posteriores. et Adresse PC Col.6</t>
  </si>
  <si>
    <t>For this document to work, there must be a formula using the XLOOKUP function (RECHERCHEX in French) in &gt; Col.15 et Adresse PC Col.6</t>
  </si>
  <si>
    <t>Pour que ce document puisse fonctionner il faut qu'il y ait une formule avec la fonction RECHERCHEX colonne &gt; Col.15 et Adresse PC Col.6</t>
  </si>
  <si>
    <t>Aumente o disminuya las cantidades según sea necesario.❾ Referencia Autor &gt;</t>
  </si>
  <si>
    <t>Increase or decrease the quantities as needed.❾ Author reference &gt;</t>
  </si>
  <si>
    <t>augmentez ou diminuez les quantités. ❾ référence Auteur &gt;</t>
  </si>
  <si>
    <t>introduzca sus propias cantidades línea por línea en la Col.33.</t>
  </si>
  <si>
    <t xml:space="preserve"> enter your own quantities line by line in Col.33.</t>
  </si>
  <si>
    <t xml:space="preserve">Saisissez vos propres quantités ligne par ligne en Col.33. selon vos besoins, </t>
  </si>
  <si>
    <t xml:space="preserve"> (demasiado altas o demasiado bajas para sus comensales), </t>
  </si>
  <si>
    <t xml:space="preserve">(trop élevées ou trop faibles pour vos convives), </t>
  </si>
  <si>
    <t>Sus cantidades — Si las cantidades de la Col.29 no son adecuadas</t>
  </si>
  <si>
    <t xml:space="preserve">Your quantities — If the amounts in Col.29 are not suitable </t>
  </si>
  <si>
    <t xml:space="preserve">Vos quantités — Si les quantités de la Col.29 ne conviennent pas </t>
  </si>
  <si>
    <t>👉 ⓰ Opcional — Sus cantidades: puede ajustar las cantidades de la receta en la Col.33 cuando las unidades difieran (kg u otras) o si considera que las raciones son demasiado grandes o demasiado pequeñas para sus comensales/clientes.</t>
  </si>
  <si>
    <t>👉 ⓰ Optional — Your quantities: you can adjust the recipe quantities in Col.33 when units differ (kg or other), or if you find the portions too large or too small for your guests/customers.</t>
  </si>
  <si>
    <t>👉 ⓰ Optionnel — Vos quantités : vous pouvez ajuster les quantités en Col.33 lorsque les unités diffèrent (kg ou autre) ou si vous jugez les portions trop généreuses ou insuffisantes pour vos convives/clients.</t>
  </si>
  <si>
    <t>👉 La celda AR9 controla todas las recetas de la ficha.</t>
  </si>
  <si>
    <t>👉 Cell AR9 controls all recipes on the sheet.</t>
  </si>
  <si>
    <t>👉 La cellule AR9 pilote l’ensemble des recettes de la fiche</t>
  </si>
  <si>
    <t xml:space="preserve"> et unités</t>
  </si>
  <si>
    <t>Quantités</t>
  </si>
  <si>
    <t>▼  ⓰ vos</t>
  </si>
  <si>
    <t>Col.45</t>
  </si>
  <si>
    <t>▼ ⓰ Sus cantidades y unidades</t>
  </si>
  <si>
    <t>collez en remplacement - paste as a replacement - pegue en sustitución</t>
  </si>
  <si>
    <t>▼ ⓰ Your quantities and units</t>
  </si>
  <si>
    <t>You can hide these 10 columns._▼ Puedes ocultar estas 10 columnas.</t>
  </si>
  <si>
    <t xml:space="preserve">Vous pouvez Masquez ces 10 colonnes  </t>
  </si>
  <si>
    <t xml:space="preserve">▼ </t>
  </si>
  <si>
    <t>copier en ❾ si souhaité &gt;</t>
  </si>
  <si>
    <t>copy to ❾ if desired &gt;</t>
  </si>
  <si>
    <t>copiar en ❾ si se desea &gt;</t>
  </si>
  <si>
    <t>NOM DE LA RECETTE</t>
  </si>
  <si>
    <t>RÉPERTOIRE    18 col. collez vos "postits"  ci-dessous et récupérez les pour crèer de nouvelles recettes</t>
  </si>
  <si>
    <t>DIRECTORY 18.col.— paste your “postits” below and retrieve them to create new recipes</t>
  </si>
  <si>
    <t>REPERTORIO 18.col. — pegue sus “postits” abajo y recupérelos para crear nuevas recetas</t>
  </si>
  <si>
    <t>15 lignes</t>
  </si>
  <si>
    <t>15 filas</t>
  </si>
  <si>
    <t>15 rows</t>
  </si>
  <si>
    <t>Comprendre les termes culinaires employés dans les recettes de Mercotte</t>
  </si>
  <si>
    <t xml:space="preserve">Traitement </t>
  </si>
  <si>
    <t>Abaisser la temp. à coeur</t>
  </si>
  <si>
    <t>acheminement vers cuisson</t>
  </si>
  <si>
    <t>Assembler</t>
  </si>
  <si>
    <t>assemblage ind.</t>
  </si>
  <si>
    <t xml:space="preserve">assemblage plateaux </t>
  </si>
  <si>
    <t>Charger</t>
  </si>
  <si>
    <t>changement d echelle</t>
  </si>
  <si>
    <t>changement. chariots  isothermes</t>
  </si>
  <si>
    <t>deboitage</t>
  </si>
  <si>
    <t>Déboiter</t>
  </si>
  <si>
    <t>decartonage</t>
  </si>
  <si>
    <t>decoupe</t>
  </si>
  <si>
    <t>deconditionnement</t>
  </si>
  <si>
    <t>egouttage</t>
  </si>
  <si>
    <t>Egoutter</t>
  </si>
  <si>
    <t>epluchage</t>
  </si>
  <si>
    <t>Eplucher</t>
  </si>
  <si>
    <t>etiquettage collec.</t>
  </si>
  <si>
    <t>Etiqueter</t>
  </si>
  <si>
    <t>etiquettage ind</t>
  </si>
  <si>
    <t>filmage</t>
  </si>
  <si>
    <t>goutage</t>
  </si>
  <si>
    <t>melange</t>
  </si>
  <si>
    <t>Mettre En Bac</t>
  </si>
  <si>
    <t>Mettre En Chariot</t>
  </si>
  <si>
    <t>ouverture boite</t>
  </si>
  <si>
    <t>Passer En Cellule</t>
  </si>
  <si>
    <t>reception / controles</t>
  </si>
  <si>
    <t>Réceptionner/Contrôler</t>
  </si>
  <si>
    <t>Réchauffer en moins d'1 H</t>
  </si>
  <si>
    <t>reconditionnement</t>
  </si>
  <si>
    <t>refroidissement</t>
  </si>
  <si>
    <t>remise en t°</t>
  </si>
  <si>
    <t>Remettre En T°</t>
  </si>
  <si>
    <t>Retourner Vers Conditionnement</t>
  </si>
  <si>
    <t>sondage cuisson</t>
  </si>
  <si>
    <t>sondage de temperature</t>
  </si>
  <si>
    <t>Stocker</t>
  </si>
  <si>
    <t>stockage . d'attente</t>
  </si>
  <si>
    <t>Transporter En Bacs Inox</t>
  </si>
  <si>
    <t>Verbe</t>
  </si>
  <si>
    <t>TRAITEMENT</t>
  </si>
  <si>
    <t>Ce tableau découpe votre texte et l'ajuste à la largeur de votre colonne</t>
  </si>
  <si>
    <t>❷ Ajustez la largeur de cette colonne sur la largeur des phases de progressions</t>
  </si>
  <si>
    <t>Copiez le texte découpé et collez le dans votre fiche - Collage spécial 1.2.3 valeurs pour ne pas coller les formules</t>
  </si>
  <si>
    <t>largeur des PHASES DE PROGRESSION =</t>
  </si>
  <si>
    <t>❸ saisissez un nombre de caractères pour que le texte ne déborde pas de la colonne</t>
  </si>
  <si>
    <t>❹ récupérez le texte découpé et collez le dans votre document collage spécial valeur 1.2.3</t>
  </si>
  <si>
    <t>Lorsque vous masquez des lignes ou colonnes ou que vous saisssez une nouvelle valeur appuyez sur la touche F9 pour forcer Excel à recalculer</t>
  </si>
  <si>
    <t xml:space="preserve">❸ saisissez un nombre de caractères pour que le texte ne déborde pas de la colonne </t>
  </si>
  <si>
    <t>Combien de caractères souhaitez-vous afficher sur chaque ligne ?  Attention il faut que la police et la taille de police soit identique sur les deux documents</t>
  </si>
  <si>
    <t xml:space="preserve">   (collage spécial VALEURS 1.2.3 )</t>
  </si>
  <si>
    <t>J'INSISTE LES COLLAGES SE FONT TOUJOURS EN COLLAGE SPÉCIAL VALEURS 123 POUR RESPECTER LA POLICE ET LA TAILLE</t>
  </si>
  <si>
    <t>J'INSISTE LES COLLAGES SE FONT TOUJOURS EN COLLAGE SPÉCIAL VALEURS 123 POUR NE PAS COLLER LES FORMULES</t>
  </si>
  <si>
    <t xml:space="preserve">avec une police Calibri taille 12 vous aurez davantage de caractères par lignes à vous de choisir votre police </t>
  </si>
  <si>
    <t xml:space="preserve"> TABLEAU A</t>
  </si>
  <si>
    <t xml:space="preserve"> TABLEAU B </t>
  </si>
  <si>
    <t>❹  RÉCUPÉREZ VOTRE TEXTE découpé et collez le dans votre document collage spécial valeur 1.2.3</t>
  </si>
  <si>
    <t>Élargissez cette colonne au maximum pour la lecture du texte.</t>
  </si>
  <si>
    <t>❹ Copiez le texte de cette colonne pour le coller ensuite sur vos fiches  collage spécial valeur 1.2.3</t>
  </si>
  <si>
    <t>Texte collé</t>
  </si>
  <si>
    <t>"Nettoyage" et découpage du texte dans ces 4 colonnes</t>
  </si>
  <si>
    <t>Nb.car.</t>
  </si>
  <si>
    <t>bœuf bourguignon de grand-mère</t>
  </si>
  <si>
    <t>Préparation</t>
  </si>
  <si>
    <t>Portez à ébullition, puis baissez le feu et</t>
  </si>
  <si>
    <t>1. Coupez la viande en cubes d’environ 4 cm et mettez-la dans un grand saladier. Ajoutez-y les oignons coupés en rondelles, les carottes coupées en rondelles, les lardons, l’ail émincé et le bouquet garni. Versez le vin rouge sur le tout et laissez mariner au frais pendant 24 heures.</t>
  </si>
  <si>
    <t>2. Le lendemain, sortez la viande et les légumes de la marinade et égouttez-les. Réservez la marinade.</t>
  </si>
  <si>
    <t>3. Dans une cocotte en fonte, faites chauffer l’huile d’olive à feu moyen. Ajoutez la viande et faites-la dorer de tous les côtés. Retirez-la de la cocotte et réservez-la.</t>
  </si>
  <si>
    <t>4. Dans la même cocotte, faites revenir les légumes et les lardons pendant environ 5 minutes. Saupoudrez de farine et mélangez bien.</t>
  </si>
  <si>
    <t>5. Remettez la viande dans la cocotte et versez la marinade filtrée par-dessus. Ajoutez de l’eau si nécessaire pour recouvrir la viande. Salez et poivrez.</t>
  </si>
  <si>
    <t>6. Portez à ébullition, puis baissez le feu et laissez mijoter à feu doux pendant environ 3 heures, en remuant de temps en temps. La viande doit être tendre et la sauce onctueuse.</t>
  </si>
  <si>
    <t>7. Pendant ce temps, faites revenir les champignons dans une poêle avec un peu d’huile d’olive pendant environ 5 minutes.</t>
  </si>
  <si>
    <t>8. Ajoutez les champignons dans la cocotte environ 30 minutes avant la fin de la cuisson.</t>
  </si>
  <si>
    <t>9. Servez le bœuf bourguignon bien chaud accompagné de pommes de terre, de pâtes ou de riz.</t>
  </si>
  <si>
    <t>Famille-à-saisir</t>
  </si>
  <si>
    <t>Beignets d'acacia</t>
  </si>
  <si>
    <t>Col.19</t>
  </si>
  <si>
    <t>Farine</t>
  </si>
  <si>
    <t>◄ vous pouvez masquer ces 10 colonnes  ▼</t>
  </si>
  <si>
    <t>Auteur</t>
  </si>
  <si>
    <t>https://www.delice-celeste.com/beignets-fleurs-dacacia/</t>
  </si>
  <si>
    <t>Adaptation : Joël Leboucher..UPRT "Union des Personnels de la Restauration Territoriale"  membre du réseau RESTAU'CO</t>
  </si>
  <si>
    <t>Cellule rouge</t>
  </si>
  <si>
    <t>Délice de Celeste</t>
  </si>
  <si>
    <t>Mélangez la farine, les sucre et le sel.</t>
  </si>
  <si>
    <t>Faites un puis et ajoutez l’œuf, mélangez et incorporez le lait.</t>
  </si>
  <si>
    <t>Ajoutez ensuite la bière, incorporez la bien et laissez reposer votre pâte 15 minutes.</t>
  </si>
  <si>
    <t>En attends, secouez vos grappes de fleurs d'acacia pour en retirer</t>
  </si>
  <si>
    <t xml:space="preserve"> les petites bêbêtes (vous pouvez aussi les rincer, mais veillez à bien les sécher).</t>
  </si>
  <si>
    <t xml:space="preserve"> Faites chauffer à feu moyen votre huile/friteuse.</t>
  </si>
  <si>
    <t>Trempez une grappe dans la pâte à beignet, plongez-la dans votre huile et laissez dorer</t>
  </si>
  <si>
    <t>(mettez en 4 à la fois mais pas plus, pour ne pas refroidir votre huile).</t>
  </si>
  <si>
    <t xml:space="preserve"> Sortez du bain d'huile, laissez quelques secondes sur un papier absorbant,</t>
  </si>
  <si>
    <t>saupoudrez de sucre glace et dégustez (chaud c'est meilleur !).</t>
  </si>
  <si>
    <t>👎</t>
  </si>
  <si>
    <t xml:space="preserve">Fonctionnement </t>
  </si>
  <si>
    <t>Gastro 1/0</t>
  </si>
  <si>
    <t>collez les poids ou volumes dans ⑦  &gt;</t>
  </si>
  <si>
    <t>jkjlhjhjh</t>
  </si>
  <si>
    <t>bhb</t>
  </si>
  <si>
    <t>ESTIMATION DU NOMBRE DE CONTENANTS</t>
  </si>
  <si>
    <t>Effectif &gt;</t>
  </si>
  <si>
    <t>portions ▼</t>
  </si>
  <si>
    <t>Quoi ?▼</t>
  </si>
  <si>
    <t>Contenants</t>
  </si>
  <si>
    <t>cuisse</t>
  </si>
  <si>
    <t>escalope</t>
  </si>
  <si>
    <t>Viande tranchée 60 tranches</t>
  </si>
  <si>
    <t>tranche</t>
  </si>
  <si>
    <t>paupiettes</t>
  </si>
  <si>
    <t>tomates</t>
  </si>
  <si>
    <t>⓬  ▼ OBSERVATIONS</t>
  </si>
  <si>
    <t>liste des contenants</t>
  </si>
  <si>
    <t>Grammages portions ►</t>
  </si>
  <si>
    <t>Nb.de couverts ►</t>
  </si>
  <si>
    <t>Familles ►</t>
  </si>
  <si>
    <t>Adultes plus  - A +</t>
  </si>
  <si>
    <t>① Produit &gt;</t>
  </si>
  <si>
    <t>Escalopes de volailles cuites 120g</t>
  </si>
  <si>
    <t>② contenant  &gt;</t>
  </si>
  <si>
    <t>escalopes</t>
  </si>
  <si>
    <t>&lt; ④ Quoi pièces- louches- tranches.etc</t>
  </si>
  <si>
    <t>⑤ poids par portion &gt;</t>
  </si>
  <si>
    <t>⑦ Mater</t>
  </si>
  <si>
    <t>⑦ Prim</t>
  </si>
  <si>
    <t>⑦ Adultes</t>
  </si>
  <si>
    <t>⑦ Ainés</t>
  </si>
  <si>
    <t>Maternelles</t>
  </si>
  <si>
    <t>Primaires</t>
  </si>
  <si>
    <t>Adultes</t>
  </si>
  <si>
    <t>convives</t>
  </si>
  <si>
    <t>Ainés</t>
  </si>
  <si>
    <t>Col.27 =SI(SUPPRESPACE(AE22)="▼ recette suivante";AE22;SI(AK22&gt;0;AN9;0))</t>
  </si>
  <si>
    <t xml:space="preserve">Autor </t>
  </si>
  <si>
    <t>Author</t>
  </si>
  <si>
    <t xml:space="preserve">PACKAGING </t>
  </si>
  <si>
    <t>◄ Container</t>
  </si>
  <si>
    <t xml:space="preserve">⓬  ▼ PHASES OF PROGRESSION </t>
  </si>
  <si>
    <t>Autor</t>
  </si>
  <si>
    <t xml:space="preserve"> Portion weights</t>
  </si>
  <si>
    <t xml:space="preserve"> Number of covers</t>
  </si>
  <si>
    <t>ESTIMATE OF NUMBER OF CONTAINERS</t>
  </si>
  <si>
    <t>① Product &gt;</t>
  </si>
  <si>
    <t>② Container &gt;</t>
  </si>
  <si>
    <t>⑤ Weight per portion &gt;</t>
  </si>
  <si>
    <t>&lt; ④ What: pieces – ladles – slices, etc.</t>
  </si>
  <si>
    <t>⑦ Nursery</t>
  </si>
  <si>
    <t>⑦ Primary</t>
  </si>
  <si>
    <t>⑦ Adults</t>
  </si>
  <si>
    <t>⑦ Seniors</t>
  </si>
  <si>
    <t>Guests</t>
  </si>
  <si>
    <t>Nursery</t>
  </si>
  <si>
    <t>Primary</t>
  </si>
  <si>
    <t>Seniors</t>
  </si>
  <si>
    <t>ESTIMACIÓN DEL NÚMERO DE CONTENEDORES</t>
  </si>
  <si>
    <t>① Producto &gt;</t>
  </si>
  <si>
    <t>② Contenedor &gt;</t>
  </si>
  <si>
    <t>⑤ Peso por ración &gt;</t>
  </si>
  <si>
    <t>Escalopes de ave cocidas 120g</t>
  </si>
  <si>
    <t>&lt; ④ Qué: piezas – cucharones – lonchas, etc.</t>
  </si>
  <si>
    <t>⑦ Infantil</t>
  </si>
  <si>
    <t>⑦ Primaria</t>
  </si>
  <si>
    <t>⑦ Adultos</t>
  </si>
  <si>
    <t>⑦ Mayores</t>
  </si>
  <si>
    <t>Comensales</t>
  </si>
  <si>
    <t>Infantil</t>
  </si>
  <si>
    <t>Primaria</t>
  </si>
  <si>
    <t>Adultos</t>
  </si>
  <si>
    <t>Mayores</t>
  </si>
  <si>
    <t xml:space="preserve"> Adults</t>
  </si>
  <si>
    <t>◄ You can hide these 10 columns ▼</t>
  </si>
  <si>
    <t>◄ Puede ocultar estas 10 columnas ▼</t>
  </si>
  <si>
    <t>&lt; Weight per portion</t>
  </si>
  <si>
    <t>Qué?▼</t>
  </si>
  <si>
    <t>Gramajes por ración ►</t>
  </si>
  <si>
    <t>Nº de cubiertos ►</t>
  </si>
  <si>
    <t>Familias ►</t>
  </si>
  <si>
    <t>Cell RED</t>
  </si>
  <si>
    <t>MODE D'EMPLOI</t>
  </si>
  <si>
    <t>Ce document se termine cellule &gt;</t>
  </si>
  <si>
    <t xml:space="preserve"> </t>
  </si>
  <si>
    <t>7 Recettes de Beignets d'acacia</t>
  </si>
  <si>
    <t>Modèle</t>
  </si>
  <si>
    <t>Saisie en g.kg.L.dl.cl.ml résultats en gr si inférieur à 1 Kg sinon résultat en Kg</t>
  </si>
  <si>
    <t>Passez le flambeau. Transmettez vos savoir-faire : les apprenants comprendront plus vite, réussiront mieux et feront progresser vos documents.</t>
  </si>
  <si>
    <t>COLONNES</t>
  </si>
  <si>
    <t>Si vous masquez des colonnes cliquez sur F9 pour la mise à jour</t>
  </si>
  <si>
    <t>BEIGNETS D'ACACIA</t>
  </si>
  <si>
    <t>pâtisserie--Beignets</t>
  </si>
  <si>
    <t>Lignes affichées</t>
  </si>
  <si>
    <t>Pourquoi coller texte et quantités dans ce tableau ? Pour conserver la recette originale de l'Auteur et pour vérification en cas d'erreur de saisie</t>
  </si>
  <si>
    <t>Cuisine Actuelle</t>
  </si>
  <si>
    <t>BEIGNETS D'ACACIA Cuisine Actuelle</t>
  </si>
  <si>
    <t>personnes</t>
  </si>
  <si>
    <t>Lignes masquées</t>
  </si>
  <si>
    <t>Total lignes</t>
  </si>
  <si>
    <t>Comment masquer les lignes</t>
  </si>
  <si>
    <t>poignée</t>
  </si>
  <si>
    <t>fleurs d'acacia</t>
  </si>
  <si>
    <t>farine</t>
  </si>
  <si>
    <t xml:space="preserve">1 - cliquez sur les 2 cellules A rouge et flèche ►sur fond bleu </t>
  </si>
  <si>
    <t>œuf</t>
  </si>
  <si>
    <t>lait</t>
  </si>
  <si>
    <t>C/café</t>
  </si>
  <si>
    <t>levure</t>
  </si>
  <si>
    <t>sucre</t>
  </si>
  <si>
    <t>Puis  Données &gt; Filtrer</t>
  </si>
  <si>
    <t xml:space="preserve"> Cliquez sur la flèche de tri qui apparait sur la cellule A rouge</t>
  </si>
  <si>
    <t>PM</t>
  </si>
  <si>
    <t>sucre glace</t>
  </si>
  <si>
    <t>bain de friture</t>
  </si>
  <si>
    <t xml:space="preserve"> Choisissez des valeurs spécifiques : Décochez (Sélectionner tout) pour décocher toutes les cases, </t>
  </si>
  <si>
    <t>◄ vous pouvez masquer ces 10 colonnes</t>
  </si>
  <si>
    <t xml:space="preserve">Séparez le blanc du jaune d’œuf. Versez la farine dans un saladier et mélangez avec le sucre et la levure. </t>
  </si>
  <si>
    <t>Faites un puits au centre, ajoutez le jaune d’œuf et délayez petit à petit avec le lait.</t>
  </si>
  <si>
    <t>Fouettez le blanc en neige puis incorporez-le à la préparation. Laissez reposer la pâte 2h.</t>
  </si>
  <si>
    <t xml:space="preserve">Faites chauffer le bain de friture. </t>
  </si>
  <si>
    <t>ou cliquez de nouveau sur "l'entonnoir" trier en haut de l'écran pour désactiver la fonction Tri</t>
  </si>
  <si>
    <t xml:space="preserve">Nettoyez les fleurs d’accacia sans les faire tremper puis plongez-les dans la pâte à beignet puis la friture. </t>
  </si>
  <si>
    <t>Laissez cuire 2 min en les retournant.</t>
  </si>
  <si>
    <t>Egouttez sur un papier absorbant, saupoudrez de sucre et dégustez.</t>
  </si>
  <si>
    <t>Puis cochez A pour selectionner les lignes à afficher</t>
  </si>
  <si>
    <t>Pour l'affichage de toutes les lignes faites l'inverse cochez (Sélectionner tout)</t>
  </si>
  <si>
    <t>https://www.cuisineactuelle.fr/recettes/beignets-aux-fleurs-dacacias-190441#</t>
  </si>
  <si>
    <t>Fonction Excel : JOINDRE.TEXTE</t>
  </si>
  <si>
    <t>https://www.excel-pratique.com/fr/fonctions/joindre-texte</t>
  </si>
  <si>
    <t>▼ vous pouvez masquer ces 10 colonnes</t>
  </si>
  <si>
    <t xml:space="preserve"> vous pouvez masquer ces 10 colonnes  ▼</t>
  </si>
  <si>
    <t>EXCEL - MASQUER DES ÉLÉMENTS</t>
  </si>
  <si>
    <t>https://www.youtube.com/watch?v=8NMinBfc9EU</t>
  </si>
  <si>
    <t>750 Grammes</t>
  </si>
  <si>
    <t>et sélectionnez vidéos</t>
  </si>
  <si>
    <t>C/s</t>
  </si>
  <si>
    <t>sucre poudre</t>
  </si>
  <si>
    <t>sachet(s)</t>
  </si>
  <si>
    <t>seucre vanillé</t>
  </si>
  <si>
    <t>grappes</t>
  </si>
  <si>
    <t>grappes de fleurs d'acacia</t>
  </si>
  <si>
    <t>bière blonde bien froide</t>
  </si>
  <si>
    <t>Mélangez les ingrédients de la pâte à beignets, bien mixer au fouet</t>
  </si>
  <si>
    <t>oeufs</t>
  </si>
  <si>
    <t>et laissez reposer une heure.</t>
  </si>
  <si>
    <t>huile de friture</t>
  </si>
  <si>
    <t>pincée(s)</t>
  </si>
  <si>
    <t>sel</t>
  </si>
  <si>
    <t>Faites chauffer de l'huile de cuisson (idéalement de l'huile de pépins de raisin, elle est neutre et supporte bien la cuisson).</t>
  </si>
  <si>
    <t>Pendant ce temps, séparez les fleurs des branchages si ce n'est pas déjà fait, tout en conservant un petit bout de tige qui vous permettra de tenir la grappe de fleurs.</t>
  </si>
  <si>
    <t>Plongez la grappe dans la pâte puis plongez-la dans l'huile chaude. </t>
  </si>
  <si>
    <t>Laissez cuire quelques secondes, le temps que le beignet remonte à la surface et soit doré, retournez et sortez-le avec une passoire</t>
  </si>
  <si>
    <t>Posez-le sur du papier absorbant.</t>
  </si>
  <si>
    <t>Sucrez-le avec du sucre en poudre ou du sucre glace.</t>
  </si>
  <si>
    <t>Servez tiède.</t>
  </si>
  <si>
    <t>Les beignets peuvent être déposés par la suite sur du papier alu et enfournés à 100° pendant 10 minutes.</t>
  </si>
  <si>
    <t>Vous pouvez également aromatisé la pâte avec de l'armagnac par exemple.</t>
  </si>
  <si>
    <t>Pendant ce temps, séparez les fleurs des branchages si ce n'est pas déjà fait, tout en conservant un petit bout de tige</t>
  </si>
  <si>
    <t xml:space="preserve"> qui vous permettra de tenir la grappe de fleurs.</t>
  </si>
  <si>
    <t>Laissez cuire quelques secondes, le temps que le beignet remonte à la surface et soit doré,</t>
  </si>
  <si>
    <t xml:space="preserve"> retournez et sortez-le avec une passoire</t>
  </si>
  <si>
    <t>https://www.750g.com/beignets-de-fleurs-dacacia-r72702.htm</t>
  </si>
  <si>
    <t>Journal des Femmes</t>
  </si>
  <si>
    <t>BEIGNETS D'ACACIA Journal des Femmes</t>
  </si>
  <si>
    <t>verre</t>
  </si>
  <si>
    <t>œufs frais</t>
  </si>
  <si>
    <t>un peu</t>
  </si>
  <si>
    <t>C/soupe</t>
  </si>
  <si>
    <t>eau de fleur d'oranger</t>
  </si>
  <si>
    <t>Passez délicatement les grappes de fleurs sous un filet d'eau froide pour les rincer. Faites-les égoutter sur un torchon propre et sec.</t>
  </si>
  <si>
    <t>2 Préparez la pâte : dans un saladier, mélangez le lait et les œufs. Ajoutez le verre de farine et le sucre. Bien mélanger. Enfin ajouter l'eau de fleur d'oranger.</t>
  </si>
  <si>
    <t>Faites chauffer l'huile de friture dans une poêle assez haute. Attrapez les grappes de fleurs par les queues, et les tremper une à une dans la pâte. Égouttez-les un peu et mettez-les dans l'huile chaude. Ne les faites pas cuire trop longtemps, pour ne pas griller la fleur. N'oubliez pas de les retourner. Egouttez-les sur du papier absorbant.</t>
  </si>
  <si>
    <t>4 Placez-les dans un plat et saupoudrez-les de sucre glace.</t>
  </si>
  <si>
    <t xml:space="preserve">Passez délicatement les grappes de fleurs sous un filet d'eau froide pour les rincer. </t>
  </si>
  <si>
    <t>Faites-les égoutter sur un torchon propre et sec.</t>
  </si>
  <si>
    <t xml:space="preserve">Préparez la pâte : dans un saladier, mélangez le lait et les œufs. </t>
  </si>
  <si>
    <t xml:space="preserve">Faites chauffer l'huile de friture dans une poêle assez haute. </t>
  </si>
  <si>
    <t xml:space="preserve">Attrapez les grappes de fleurs par les queues, et les tremper une à une dans la pâte. </t>
  </si>
  <si>
    <t xml:space="preserve">Égouttez-les un peu et mettez-les dans l'huile chaude. Ne les faites pas cuire trop longtemps, pour ne pas griller la fleur. </t>
  </si>
  <si>
    <t>Placez-les dans un plat et saupoudrez-les de sucre glace.</t>
  </si>
  <si>
    <t>https://cuisine.journaldesfemmes.fr/recette/338270-beignets-de-fleurs-d-acacia</t>
  </si>
  <si>
    <t>France 3 Carnets de Julie</t>
  </si>
  <si>
    <t>https://www.facebook.com/terresduzes/photos/les-carnets-de-julie-le-pays-de-luz%C3%A8ge-dans-le-gardles-beignets-de-fleurs-dacaci/723584744361304/</t>
  </si>
  <si>
    <t>beurre</t>
  </si>
  <si>
    <t>eau</t>
  </si>
  <si>
    <t>sucre en poudre</t>
  </si>
  <si>
    <t>Ingrédients pour 4 à 6 personnes : 100 g de fleurs d’acacias 1 œuf 125 g de farine 1 pincée de sel 1 pincée de levure chimique 1 CS de beurre 30 cl d’huile de tournesol 2 CS de sirop de fleurs d’acacia ou de sureau Cueillez les grappes de fleurs à la floraison (avril-mai). Faites chauffer l’huile dans un wok. Préparez la pâte à beignets sans tarder: mélangez la farine, le sel, la levure, le jaune de l’œuf et 25 cl d’eau. Ajoutez le blanc d’œuf battu en neige et le sirop si vous l’utilisez. Caressez la pâte avec les fleurs en les tenants par la tige et plongez-les dans l’huile chaude mais pas bouillante. Laissez dorer de chaque côté et retirez à l’écumoire. Déposez sur une feuille de papier absorbant. Saupoudrez légèrement de sucre. Mangez-les bien chauds !</t>
  </si>
  <si>
    <t xml:space="preserve"> Cueillez les grappes de fleurs à la floraison (avril-mai).</t>
  </si>
  <si>
    <t>Faites chauffer l’huile dans un wok.</t>
  </si>
  <si>
    <t xml:space="preserve">Préparez la pâte à beignets sans tarder: mélangez la farine, le sel, la levure, le jaune de l’œuf et 25 cl d’eau. </t>
  </si>
  <si>
    <t xml:space="preserve"> Ajoutez le blanc d’œuf battu en neige et le sirop si vous l’utilisez. </t>
  </si>
  <si>
    <t>Caressez la pâte avec les fleurs en les tenants par la tige et plongez-les dans l’huile chaude mais pas bouillante.</t>
  </si>
  <si>
    <t xml:space="preserve"> Laissez dorer de chaque côté et retirez à l’écumoire. Déposez sur une feuille de papier absorbant.</t>
  </si>
  <si>
    <t xml:space="preserve"> Saupoudrez légèrement de sucre. Mangez-les bien chauds !</t>
  </si>
  <si>
    <t>Conseils de Julie :</t>
  </si>
  <si>
    <t>Mieux vaut cueillir les fleurs le matin entre 9 et 11 h, avant les chaleurs mais après le séchage de la rosée.</t>
  </si>
  <si>
    <t>Si vous n’avez pas de sirop, remplacez-le par 1 cuillère à soupe de sucre.</t>
  </si>
  <si>
    <t xml:space="preserve">Les fleurs sont toujours très fragiles après avoir été cueillies, </t>
  </si>
  <si>
    <t xml:space="preserve"> conservez-les (le moins longtemps possible) dans un Tupperware, </t>
  </si>
  <si>
    <t>entre des couches de papier absorbant humidifié.</t>
  </si>
  <si>
    <t>https://www.youtube.com/watch?v=AC1UZlnWHzA</t>
  </si>
  <si>
    <t>Supertoinette</t>
  </si>
  <si>
    <t>BEIGNETS D'ACACIA Supertoinette</t>
  </si>
  <si>
    <t>oeuf (1 gros oeuf)</t>
  </si>
  <si>
    <t>sel fin</t>
  </si>
  <si>
    <t>levure de boulanger</t>
  </si>
  <si>
    <t>miel des pyrénées</t>
  </si>
  <si>
    <t>250 g d'eau</t>
  </si>
  <si>
    <t>1. Couper les pointes des fleurs d'acacia, les tiges doivent être tendres. Laver sous l'eau courante, éponger délicatement. Mettre la friteuse à chauffer (170°C).</t>
  </si>
  <si>
    <t>2. Dans le bol du robot mélangeur, ajouter la farine, l'oeuf, le sel, la levure de boulanger dissoute dans un peu d'eau, le miel, l'eau de fleur d'oranger.</t>
  </si>
  <si>
    <t>3. Mélanger en ajoutant peu à peu l'eau pour obtenir une pâte à beignets qui couvre bien votre cuillère.  Laisser reposer 2 heures.</t>
  </si>
  <si>
    <t>4. Couvrir une assiette d'un papier absorbant. Vérifier le bain de friture en jetant un dé de pain, il s'entoure de petites bulles, vous pouvez commencer votre friture.</t>
  </si>
  <si>
    <t>5. Plonger les fleurs d'acacia dans la pâte à frire puis dans l'huile chaude. Cuire quelques minutes, dès qu'elles sont dorées, retourner. Servir avec sucre glace.</t>
  </si>
  <si>
    <t>◄ vous pouvez masquer les 10 colonnes de C à L</t>
  </si>
  <si>
    <t xml:space="preserve">Couper les pointes des fleurs d'acacia, les tiges doivent être tendres. Laver sous l'eau courante, </t>
  </si>
  <si>
    <t>éponger délicatement. Mettre la friteuse à chauffer (170°C).</t>
  </si>
  <si>
    <t>Dans le bol du robot mélangeur, ajouter la farine, l'oeuf, le sel, la levure de boulanger dissoute dans un peu d'eau,</t>
  </si>
  <si>
    <t xml:space="preserve"> le miel, l'eau de fleur d'oranger. </t>
  </si>
  <si>
    <t xml:space="preserve">Mélanger en ajoutant peu à peu l'eau pour obtenir une pâte à beignets qui couvre bien votre cuillère. </t>
  </si>
  <si>
    <t xml:space="preserve"> Laisser reposer 2 heures.</t>
  </si>
  <si>
    <t>Couvrir une assiette d'un papier absorbant. Vérifier le bain de friture en jetant un dé de pain,</t>
  </si>
  <si>
    <t xml:space="preserve"> il s'entoure de petites bulles, vous pouvez commencer votre friture. </t>
  </si>
  <si>
    <t xml:space="preserve">Plonger les fleurs d'acacia dans la pâte à frire puis dans l'huile chaude. </t>
  </si>
  <si>
    <t>Cuire quelques minutes, dès qu'elles sont dorées, retourner. Servir avec sucre glace.</t>
  </si>
  <si>
    <t>Ces beignets se conservent  2 jours on peut les manger chauds ou froids.</t>
  </si>
  <si>
    <t>Prévoir pour un apéritif 3 à 4 pièces par personne.</t>
  </si>
  <si>
    <t>Pour le cocktail la même quantité  pour la première heure puis 2 pièces par heure.</t>
  </si>
  <si>
    <t>Pour un après-midi ou une soirée complète : 8 pièces par personne</t>
  </si>
  <si>
    <t xml:space="preserve"> pour toute la durée de la réception.</t>
  </si>
  <si>
    <t>Vous pouvez remplacer le miel des Pyrénées par un miel de votre région.</t>
  </si>
  <si>
    <t>https://www.supertoinette.com/recette/721/beignets-de-fleurs-d-acacia.html</t>
  </si>
  <si>
    <t>◄ Masquez ces 10 colonnes ▼</t>
  </si>
  <si>
    <t>Au Féminin.com</t>
  </si>
  <si>
    <t>BEIGNETS D'ACACIA Au Féminin.com</t>
  </si>
  <si>
    <t>fleurs acacia quelques branches</t>
  </si>
  <si>
    <t>PATE A FRIRE ou à BEIGNETS</t>
  </si>
  <si>
    <t>œufs entiers</t>
  </si>
  <si>
    <t>bière ou lait</t>
  </si>
  <si>
    <t>Couper les pointes des fleurs d'acacia, les tiges doivent être tendres. Laver, sous l'eau courante, éponger délicatement. Réserver sur plan de travail.</t>
  </si>
  <si>
    <t>Mélanger tous les ingrédients pour faire la pâte à frire.</t>
  </si>
  <si>
    <t>Préparer votre bain de friture. Laisser chauffer. Dès qu'il est chaud, jetez un bout de pain : s'il s'entoure de petites bulles vous pouvez commencer votre friture.</t>
  </si>
  <si>
    <t>Plonger les fleurs d'acacia dans la pâte à frire puis dans l'huile chaude.</t>
  </si>
  <si>
    <t>Cuire quelques minutes, dès qu'elles sont dorées retourner.</t>
  </si>
  <si>
    <t>Servir avec du sucre glace ou un mélange de sucre vanillé et sucre semoule ou une crème anglaise.</t>
  </si>
  <si>
    <t xml:space="preserve">Couper les pointes des fleurs d'acacia, les tiges doivent être tendres. Laver, sous l'eau courante, </t>
  </si>
  <si>
    <t xml:space="preserve">les grappes de fleurs d'accacia, rincées si le ciel n'y a pas pourvu </t>
  </si>
  <si>
    <t xml:space="preserve">éponger délicatement. </t>
  </si>
  <si>
    <t>Réserver sur plan de travail.</t>
  </si>
  <si>
    <t xml:space="preserve">Faire une pâte à beignet, en dosant le lait pour obtenir une pâte bien coulante </t>
  </si>
  <si>
    <t xml:space="preserve">Dans un saladier, faire un puit au milieu de la farine y mettre le sucre,les oeufs l'huile, </t>
  </si>
  <si>
    <t>Préparer votre bain de friture. Laisser chauffer.</t>
  </si>
  <si>
    <t xml:space="preserve"> Dès qu'il est chaud, jetez un bout de pain : s'il s'entoure de petites bulles </t>
  </si>
  <si>
    <t xml:space="preserve">l'eau de fleur d'oranger. mélanger progressivement au milieu en rajoutant doucement le lait </t>
  </si>
  <si>
    <t>vous pouvez commencer votre friture.</t>
  </si>
  <si>
    <t>Préparer la poêle bien chaude et y passer un papier absorbant bien imbibé d'huile.</t>
  </si>
  <si>
    <t>Dans le saladier de pâte disposer les grappes de fleurs la tige vers en haut par petites quantité.</t>
  </si>
  <si>
    <t xml:space="preserve">Dès que la poêle est bien chaude y déposer un lit de grappes imbibées de pâte. </t>
  </si>
  <si>
    <t xml:space="preserve">laisser dorer puis les retourner quand elles sont dorées des deux côtés. </t>
  </si>
  <si>
    <t xml:space="preserve">déposer sur un papier absorbant saupoudré de sucre! </t>
  </si>
  <si>
    <t>https://cuisine.aufeminin.com/forum/beignets-d-acacia-fd2796717</t>
  </si>
  <si>
    <t>BEIGNETS D'ACACIA Délice de Celeste</t>
  </si>
  <si>
    <t>œuf(s)</t>
  </si>
  <si>
    <t>Œuf</t>
  </si>
  <si>
    <t>Sucre en poudre</t>
  </si>
  <si>
    <t>Lait</t>
  </si>
  <si>
    <t>Bière</t>
  </si>
  <si>
    <t>1. Mélangez la farine, les sucre et le sel.</t>
  </si>
  <si>
    <t>et sélectionnez dans la barre de formule le numéro ou la lettre qui vous intéresse choisissez la police de caractères et la couleur qui vous conviennent</t>
  </si>
  <si>
    <t>Sucre vanillé</t>
  </si>
  <si>
    <t>2. Faites un puis et ajoutez l’œuf, mélangez et incorporez le lait.</t>
  </si>
  <si>
    <t>Sel</t>
  </si>
  <si>
    <t>3. Ajoutez ensuite la bière, incorporez la bien et laissez reposer votre pâte 15 minutes.</t>
  </si>
  <si>
    <t>Fleurs d'acacia</t>
  </si>
  <si>
    <t>4. En attends, secouez vos grappes de fleurs d'acacia pour en retirer les petites bêbêtes (vous pouvez aussi les rincer, mais veillez à bien les sécher).</t>
  </si>
  <si>
    <t>5. Faites chauffer à feu moyen votre huile/friteuse.</t>
  </si>
  <si>
    <t>6. Trempez une grappe dans la pâte à beignet, plongez-la dans votre huile et laissez dorer (mettez en 4 à la fois mais pas plus, pour ne pas refroidir votre huile).</t>
  </si>
  <si>
    <t>7. Sortez du bain d'huile, laissez quelques secondes sur un papier absorbant, saupoudrez de sucre glace et dégustez (chaud c'est meilleur !).</t>
  </si>
  <si>
    <t>Pass the torch. Share your know-how: learners will understand faster, succeed better, and improve your documents.</t>
  </si>
  <si>
    <t>Pasen la antorcha. Transmitan su saber hacer: los aprendices comprenderán más rápido, tendrán más éxito y mejorarán sus documentos.</t>
  </si>
  <si>
    <t xml:space="preserve">Quoi </t>
  </si>
  <si>
    <t>Recette mère ► Ballotine de pintade ► Famille = collez la--FAMILLE ► NOM DE VOTRE RECETTE  ⓫  Dupliquée pour 20 maigre de pintade</t>
  </si>
  <si>
    <t xml:space="preserve">Date de mise à jour : 01 DÉCEMBRE 2025 </t>
  </si>
  <si>
    <t>Dernière mise à jour : 01 Décembre 2025</t>
  </si>
  <si>
    <t>Last updated: 01 Décember 2025</t>
  </si>
  <si>
    <t>Última actualización: 01 de diciembre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</si>
</sst>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164" formatCode="dddd\ dd\ mmmm\ yyyy\ hh:mm"/>
    <numFmt numFmtId="165" formatCode="#,##0.00&quot; kg&quot;"/>
    <numFmt numFmtId="166" formatCode="#,##0.0&quot; grs&quot;"/>
    <numFmt numFmtId="167" formatCode="0&quot; Kg&quot;"/>
    <numFmt numFmtId="168" formatCode="0.0"/>
    <numFmt numFmtId="169" formatCode="0&quot; g&quot;"/>
    <numFmt numFmtId="170" formatCode="0.000&quot; Kg&quot;"/>
    <numFmt numFmtId="171" formatCode="#,##0.0"/>
    <numFmt numFmtId="172" formatCode="0.000&quot;Kg&quot;"/>
    <numFmt numFmtId="173" formatCode="0.000&quot; L&quot;"/>
    <numFmt numFmtId="174" formatCode="[h]&quot;H&quot;mm"/>
    <numFmt numFmtId="175" formatCode="0.00&quot; Kg&quot;"/>
    <numFmt numFmtId="176" formatCode="0&quot;%&quot;"/>
    <numFmt numFmtId="177" formatCode="&quot;/ &quot;0"/>
    <numFmt numFmtId="178" formatCode="h&quot;h&quot;mm"/>
    <numFmt numFmtId="179" formatCode="0&quot;°C&quot;"/>
    <numFmt numFmtId="180" formatCode="0.000"/>
    <numFmt numFmtId="181" formatCode="0&quot; %&quot;"/>
    <numFmt numFmtId="182" formatCode="_-* #,##0.00\ [$€-40C]_-;\-* #,##0.00\ [$€-40C]_-;_-* &quot;-&quot;??\ [$€-40C]_-;_-@_-"/>
    <numFmt numFmtId="183" formatCode="#,##0.00\ &quot;€&quot;"/>
    <numFmt numFmtId="184" formatCode="0&quot; Kg pour&quot;"/>
    <numFmt numFmtId="185" formatCode="0.0&quot; Kg&quot;"/>
    <numFmt numFmtId="186" formatCode="0.00&quot;Kg&quot;"/>
    <numFmt numFmtId="187" formatCode="0.0%"/>
    <numFmt numFmtId="188" formatCode="0.0&quot; %&quot;"/>
    <numFmt numFmtId="189" formatCode="0&quot; ml&quot;"/>
    <numFmt numFmtId="190" formatCode="0.00\ &quot; cm³&quot;"/>
    <numFmt numFmtId="191" formatCode="0&quot; car.&quot;"/>
    <numFmt numFmtId="192" formatCode="0.00&quot; ml&quot;"/>
    <numFmt numFmtId="193" formatCode="0.00&quot; g&quot;"/>
    <numFmt numFmtId="194" formatCode="0.0&quot; ml&quot;"/>
    <numFmt numFmtId="195" formatCode="[$-40C]d\-mmm\-yy;@"/>
    <numFmt numFmtId="196" formatCode="0\ &quot;lignes&quot;"/>
    <numFmt numFmtId="197" formatCode="0\ &quot;lignes masquées &quot;"/>
    <numFmt numFmtId="198" formatCode="0\ &quot;lignes à imprimer &quot;"/>
  </numFmts>
  <fonts count="385">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b/>
      <sz val="8"/>
      <color theme="0"/>
      <name val="Calibri"/>
      <family val="2"/>
      <scheme val="minor"/>
    </font>
    <font>
      <sz val="8"/>
      <color theme="0"/>
      <name val="Calibri"/>
      <family val="2"/>
      <scheme val="minor"/>
    </font>
    <font>
      <b/>
      <sz val="11"/>
      <color indexed="9"/>
      <name val="Calibri"/>
      <family val="2"/>
      <scheme val="minor"/>
    </font>
    <font>
      <b/>
      <sz val="10"/>
      <name val="Calibri"/>
      <family val="2"/>
      <scheme val="minor"/>
    </font>
    <font>
      <b/>
      <sz val="11"/>
      <color rgb="FFFFC000"/>
      <name val="Calibri"/>
      <family val="2"/>
      <scheme val="minor"/>
    </font>
    <font>
      <b/>
      <sz val="11"/>
      <color rgb="FFFFFF00"/>
      <name val="Calibri"/>
      <family val="2"/>
      <scheme val="minor"/>
    </font>
    <font>
      <b/>
      <sz val="12"/>
      <name val="Calibri"/>
      <family val="2"/>
      <scheme val="minor"/>
    </font>
    <font>
      <b/>
      <sz val="12"/>
      <color rgb="FFFFFF00"/>
      <name val="Calibri"/>
      <family val="2"/>
      <scheme val="minor"/>
    </font>
    <font>
      <b/>
      <sz val="12"/>
      <color rgb="FFFFC000"/>
      <name val="Calibri"/>
      <family val="2"/>
      <scheme val="minor"/>
    </font>
    <font>
      <b/>
      <sz val="10"/>
      <color theme="9" tint="-0.499984740745262"/>
      <name val="Calibri"/>
      <family val="2"/>
      <scheme val="minor"/>
    </font>
    <font>
      <sz val="10"/>
      <name val="MS Sans Serif"/>
      <family val="2"/>
    </font>
    <font>
      <i/>
      <sz val="11"/>
      <name val="Calibri"/>
      <family val="2"/>
      <scheme val="minor"/>
    </font>
    <font>
      <b/>
      <sz val="18"/>
      <color theme="0"/>
      <name val="Calibri"/>
      <family val="2"/>
      <scheme val="minor"/>
    </font>
    <font>
      <b/>
      <sz val="12"/>
      <color rgb="FFFFFFFF"/>
      <name val="Calibri"/>
      <family val="2"/>
      <scheme val="minor"/>
    </font>
    <font>
      <sz val="11"/>
      <name val="Calibri"/>
      <family val="2"/>
      <scheme val="minor"/>
    </font>
    <font>
      <b/>
      <sz val="12"/>
      <color theme="0"/>
      <name val="Calibri"/>
      <family val="2"/>
      <scheme val="minor"/>
    </font>
    <font>
      <sz val="8"/>
      <color theme="9" tint="0.39997558519241921"/>
      <name val="Calibri"/>
      <family val="2"/>
      <scheme val="minor"/>
    </font>
    <font>
      <sz val="8"/>
      <color theme="9" tint="0.79998168889431442"/>
      <name val="Calibri"/>
      <family val="2"/>
      <scheme val="minor"/>
    </font>
    <font>
      <sz val="10"/>
      <name val="Calibri"/>
      <family val="2"/>
      <scheme val="minor"/>
    </font>
    <font>
      <b/>
      <sz val="20"/>
      <color theme="0"/>
      <name val="Calibri"/>
      <family val="2"/>
      <scheme val="minor"/>
    </font>
    <font>
      <b/>
      <sz val="14"/>
      <name val="Calibri"/>
      <family val="2"/>
      <scheme val="minor"/>
    </font>
    <font>
      <b/>
      <sz val="26"/>
      <color rgb="FFFFFFFF"/>
      <name val="Calibri"/>
      <family val="2"/>
      <scheme val="minor"/>
    </font>
    <font>
      <b/>
      <sz val="20"/>
      <name val="Calibri"/>
      <family val="2"/>
      <scheme val="minor"/>
    </font>
    <font>
      <sz val="12"/>
      <color theme="0"/>
      <name val="Calibri"/>
      <family val="2"/>
      <scheme val="minor"/>
    </font>
    <font>
      <sz val="8"/>
      <color theme="1" tint="0.249977111117893"/>
      <name val="Calibri"/>
      <family val="2"/>
      <scheme val="minor"/>
    </font>
    <font>
      <sz val="9"/>
      <name val="Calibri"/>
      <family val="2"/>
      <scheme val="minor"/>
    </font>
    <font>
      <b/>
      <sz val="14"/>
      <color theme="0"/>
      <name val="Calibri"/>
      <family val="2"/>
      <scheme val="minor"/>
    </font>
    <font>
      <b/>
      <sz val="12"/>
      <color theme="5" tint="-0.499984740745262"/>
      <name val="Calibri"/>
      <family val="2"/>
      <scheme val="minor"/>
    </font>
    <font>
      <sz val="11"/>
      <color theme="1"/>
      <name val="Calibri"/>
      <family val="2"/>
    </font>
    <font>
      <sz val="12"/>
      <color theme="9" tint="-0.249977111117893"/>
      <name val="Calibri"/>
      <family val="2"/>
      <scheme val="minor"/>
    </font>
    <font>
      <b/>
      <sz val="12"/>
      <color rgb="FF0000FF"/>
      <name val="Calibri"/>
      <family val="2"/>
      <scheme val="minor"/>
    </font>
    <font>
      <sz val="10"/>
      <color theme="1"/>
      <name val="Calibri"/>
      <family val="2"/>
      <scheme val="minor"/>
    </font>
    <font>
      <sz val="14"/>
      <color rgb="FFC00000"/>
      <name val="Calibri"/>
      <family val="2"/>
      <scheme val="minor"/>
    </font>
    <font>
      <b/>
      <sz val="16"/>
      <color rgb="FFC00000"/>
      <name val="Calibri"/>
      <family val="2"/>
      <scheme val="minor"/>
    </font>
    <font>
      <b/>
      <sz val="14"/>
      <color theme="9" tint="-0.249977111117893"/>
      <name val="Calibri"/>
      <family val="2"/>
      <scheme val="minor"/>
    </font>
    <font>
      <sz val="14"/>
      <color theme="9" tint="-0.249977111117893"/>
      <name val="Calibri"/>
      <family val="2"/>
      <scheme val="minor"/>
    </font>
    <font>
      <b/>
      <sz val="16"/>
      <color theme="0"/>
      <name val="Calibri"/>
      <family val="2"/>
      <scheme val="minor"/>
    </font>
    <font>
      <sz val="11"/>
      <color theme="1" tint="0.249977111117893"/>
      <name val="Calibri"/>
      <family val="2"/>
      <scheme val="minor"/>
    </font>
    <font>
      <sz val="14"/>
      <color rgb="FF0000FF"/>
      <name val="Calibri"/>
      <family val="2"/>
      <scheme val="minor"/>
    </font>
    <font>
      <b/>
      <sz val="16"/>
      <color rgb="FF0000FF"/>
      <name val="Calibri"/>
      <family val="2"/>
      <scheme val="minor"/>
    </font>
    <font>
      <b/>
      <sz val="11"/>
      <color rgb="FF0000FF"/>
      <name val="Calibri"/>
      <family val="2"/>
      <scheme val="minor"/>
    </font>
    <font>
      <sz val="8"/>
      <color theme="0" tint="-0.249977111117893"/>
      <name val="Calibri"/>
      <family val="2"/>
      <scheme val="minor"/>
    </font>
    <font>
      <sz val="8"/>
      <color theme="3"/>
      <name val="Calibri"/>
      <family val="2"/>
      <scheme val="minor"/>
    </font>
    <font>
      <b/>
      <sz val="11"/>
      <name val="Calibri"/>
      <family val="2"/>
      <scheme val="minor"/>
    </font>
    <font>
      <b/>
      <sz val="9"/>
      <name val="Calibri"/>
      <family val="2"/>
      <scheme val="minor"/>
    </font>
    <font>
      <sz val="10"/>
      <color rgb="FF0000FF"/>
      <name val="Calibri"/>
      <family val="2"/>
      <scheme val="minor"/>
    </font>
    <font>
      <sz val="9"/>
      <color theme="1"/>
      <name val="Calibri"/>
      <family val="2"/>
      <scheme val="minor"/>
    </font>
    <font>
      <sz val="8"/>
      <color rgb="FF00B050"/>
      <name val="Calibri"/>
      <family val="2"/>
      <scheme val="minor"/>
    </font>
    <font>
      <b/>
      <sz val="11"/>
      <color rgb="FFC00000"/>
      <name val="Calibri"/>
      <family val="2"/>
      <scheme val="minor"/>
    </font>
    <font>
      <b/>
      <sz val="8"/>
      <name val="Calibri"/>
      <family val="2"/>
      <scheme val="minor"/>
    </font>
    <font>
      <sz val="9"/>
      <color theme="7" tint="-0.499984740745262"/>
      <name val="Calibri"/>
      <family val="2"/>
      <scheme val="minor"/>
    </font>
    <font>
      <sz val="10"/>
      <color theme="3"/>
      <name val="Calibri"/>
      <family val="2"/>
      <scheme val="minor"/>
    </font>
    <font>
      <sz val="12"/>
      <name val="Calibri"/>
      <family val="2"/>
      <scheme val="minor"/>
    </font>
    <font>
      <b/>
      <sz val="12"/>
      <color rgb="FFFF0000"/>
      <name val="Calibri"/>
      <family val="2"/>
      <scheme val="minor"/>
    </font>
    <font>
      <sz val="11"/>
      <color theme="9" tint="-0.499984740745262"/>
      <name val="Calibri"/>
      <family val="2"/>
      <scheme val="minor"/>
    </font>
    <font>
      <b/>
      <sz val="11"/>
      <color theme="9" tint="-0.499984740745262"/>
      <name val="Calibri"/>
      <family val="2"/>
      <scheme val="minor"/>
    </font>
    <font>
      <sz val="12"/>
      <color theme="9" tint="-0.499984740745262"/>
      <name val="Calibri"/>
      <family val="2"/>
      <scheme val="minor"/>
    </font>
    <font>
      <b/>
      <sz val="11"/>
      <color theme="9" tint="-0.249977111117893"/>
      <name val="Calibri"/>
      <family val="2"/>
      <scheme val="minor"/>
    </font>
    <font>
      <sz val="9"/>
      <color theme="0" tint="-0.499984740745262"/>
      <name val="Calibri"/>
      <family val="2"/>
      <scheme val="minor"/>
    </font>
    <font>
      <b/>
      <sz val="12"/>
      <color theme="9" tint="-0.499984740745262"/>
      <name val="Calibri"/>
      <family val="2"/>
      <scheme val="minor"/>
    </font>
    <font>
      <sz val="12"/>
      <color rgb="FFFF0000"/>
      <name val="Calibri"/>
      <family val="2"/>
      <scheme val="minor"/>
    </font>
    <font>
      <sz val="16"/>
      <name val="Calibri"/>
      <family val="2"/>
      <scheme val="minor"/>
    </font>
    <font>
      <sz val="8"/>
      <color rgb="FFBFBFBF"/>
      <name val="Calibri"/>
      <family val="2"/>
      <scheme val="minor"/>
    </font>
    <font>
      <sz val="11"/>
      <color rgb="FF0000FF"/>
      <name val="Calibri"/>
      <family val="2"/>
      <scheme val="minor"/>
    </font>
    <font>
      <sz val="14"/>
      <name val="Calibri"/>
      <family val="2"/>
      <scheme val="minor"/>
    </font>
    <font>
      <b/>
      <sz val="11"/>
      <color theme="7" tint="-0.499984740745262"/>
      <name val="Calibri"/>
      <family val="2"/>
      <scheme val="minor"/>
    </font>
    <font>
      <sz val="12"/>
      <color theme="1"/>
      <name val="Calibri"/>
      <family val="2"/>
      <scheme val="minor"/>
    </font>
    <font>
      <b/>
      <sz val="12"/>
      <color theme="1"/>
      <name val="Calibri"/>
      <family val="2"/>
      <scheme val="minor"/>
    </font>
    <font>
      <sz val="12"/>
      <color rgb="FFC00000"/>
      <name val="Calibri"/>
      <family val="2"/>
      <scheme val="minor"/>
    </font>
    <font>
      <b/>
      <sz val="14"/>
      <color rgb="FFC00000"/>
      <name val="Calibri"/>
      <family val="2"/>
      <scheme val="minor"/>
    </font>
    <font>
      <sz val="8"/>
      <color theme="9" tint="-0.499984740745262"/>
      <name val="Calibri"/>
      <family val="2"/>
      <scheme val="minor"/>
    </font>
    <font>
      <b/>
      <sz val="12"/>
      <color theme="9" tint="-0.249977111117893"/>
      <name val="Calibri"/>
      <family val="2"/>
      <scheme val="minor"/>
    </font>
    <font>
      <sz val="12"/>
      <color rgb="FF0000FF"/>
      <name val="Calibri"/>
      <family val="2"/>
      <scheme val="minor"/>
    </font>
    <font>
      <b/>
      <sz val="14"/>
      <color rgb="FF0000FF"/>
      <name val="Calibri"/>
      <family val="2"/>
      <scheme val="minor"/>
    </font>
    <font>
      <sz val="11"/>
      <color rgb="FF7030A0"/>
      <name val="Calibri"/>
      <family val="2"/>
      <scheme val="minor"/>
    </font>
    <font>
      <b/>
      <sz val="18"/>
      <name val="Calibri"/>
      <family val="2"/>
      <scheme val="minor"/>
    </font>
    <font>
      <i/>
      <sz val="11"/>
      <color theme="9" tint="-0.249977111117893"/>
      <name val="Calibri"/>
      <family val="2"/>
      <scheme val="minor"/>
    </font>
    <font>
      <b/>
      <sz val="14"/>
      <color theme="4"/>
      <name val="Calibri"/>
      <family val="2"/>
      <scheme val="minor"/>
    </font>
    <font>
      <sz val="12"/>
      <color rgb="FF0033CC"/>
      <name val="Calibri"/>
      <family val="2"/>
      <scheme val="minor"/>
    </font>
    <font>
      <b/>
      <sz val="12"/>
      <color indexed="12"/>
      <name val="Calibri"/>
      <family val="2"/>
      <scheme val="minor"/>
    </font>
    <font>
      <b/>
      <sz val="14"/>
      <color rgb="FF4472C4"/>
      <name val="Calibri"/>
      <family val="2"/>
      <scheme val="minor"/>
    </font>
    <font>
      <sz val="8"/>
      <name val="Arial"/>
      <family val="2"/>
    </font>
    <font>
      <u/>
      <sz val="11"/>
      <color theme="10"/>
      <name val="Calibri"/>
      <family val="2"/>
      <scheme val="minor"/>
    </font>
    <font>
      <b/>
      <sz val="14"/>
      <color theme="1"/>
      <name val="Calibri"/>
      <family val="2"/>
      <scheme val="minor"/>
    </font>
    <font>
      <b/>
      <sz val="14"/>
      <color theme="9" tint="-0.499984740745262"/>
      <name val="Calibri"/>
      <family val="2"/>
      <scheme val="minor"/>
    </font>
    <font>
      <sz val="9"/>
      <color theme="1" tint="0.34998626667073579"/>
      <name val="Calibri"/>
      <family val="2"/>
      <scheme val="minor"/>
    </font>
    <font>
      <sz val="9"/>
      <color theme="0"/>
      <name val="Calibri"/>
      <family val="2"/>
      <scheme val="minor"/>
    </font>
    <font>
      <b/>
      <sz val="10"/>
      <color rgb="FF0066FF"/>
      <name val="Calibri"/>
      <family val="2"/>
      <scheme val="minor"/>
    </font>
    <font>
      <sz val="12"/>
      <color rgb="FF0066FF"/>
      <name val="Calibri"/>
      <family val="2"/>
      <scheme val="minor"/>
    </font>
    <font>
      <sz val="10"/>
      <color rgb="FF000000"/>
      <name val="Calibri"/>
      <family val="2"/>
      <scheme val="minor"/>
    </font>
    <font>
      <sz val="11"/>
      <color theme="1" tint="0.34998626667073579"/>
      <name val="Calibri"/>
      <family val="2"/>
      <scheme val="minor"/>
    </font>
    <font>
      <b/>
      <sz val="10"/>
      <color rgb="FFC00000"/>
      <name val="Calibri"/>
      <family val="2"/>
      <scheme val="minor"/>
    </font>
    <font>
      <sz val="10"/>
      <color theme="1" tint="0.34998626667073579"/>
      <name val="Calibri"/>
      <family val="2"/>
      <scheme val="minor"/>
    </font>
    <font>
      <sz val="11"/>
      <color indexed="12"/>
      <name val="Calibri"/>
      <family val="2"/>
      <scheme val="minor"/>
    </font>
    <font>
      <b/>
      <sz val="10"/>
      <color rgb="FFFF0000"/>
      <name val="Calibri"/>
      <family val="2"/>
      <scheme val="minor"/>
    </font>
    <font>
      <b/>
      <sz val="11"/>
      <color indexed="12"/>
      <name val="Calibri"/>
      <family val="2"/>
      <scheme val="minor"/>
    </font>
    <font>
      <b/>
      <sz val="14"/>
      <color indexed="14"/>
      <name val="Calibri"/>
      <family val="2"/>
      <scheme val="minor"/>
    </font>
    <font>
      <sz val="12"/>
      <color rgb="FF00BC55"/>
      <name val="Calibri"/>
      <family val="2"/>
      <scheme val="minor"/>
    </font>
    <font>
      <i/>
      <sz val="11"/>
      <color rgb="FF0000FF"/>
      <name val="Calibri"/>
      <family val="2"/>
      <scheme val="minor"/>
    </font>
    <font>
      <sz val="11"/>
      <color rgb="FF0033CC"/>
      <name val="Calibri"/>
      <family val="2"/>
      <scheme val="minor"/>
    </font>
    <font>
      <sz val="10"/>
      <color theme="5" tint="-0.499984740745262"/>
      <name val="Calibri"/>
      <family val="2"/>
      <scheme val="minor"/>
    </font>
    <font>
      <b/>
      <sz val="11"/>
      <color rgb="FFFF0000"/>
      <name val="Calibri"/>
      <family val="2"/>
      <scheme val="minor"/>
    </font>
    <font>
      <b/>
      <sz val="11"/>
      <color theme="5" tint="-0.499984740745262"/>
      <name val="Calibri"/>
      <family val="2"/>
      <scheme val="minor"/>
    </font>
    <font>
      <i/>
      <sz val="14"/>
      <color rgb="FF0033CC"/>
      <name val="Calibri"/>
      <family val="2"/>
      <scheme val="minor"/>
    </font>
    <font>
      <i/>
      <sz val="12"/>
      <color theme="1"/>
      <name val="Calibri"/>
      <family val="2"/>
      <scheme val="minor"/>
    </font>
    <font>
      <sz val="14"/>
      <color theme="1"/>
      <name val="Calibri"/>
      <family val="2"/>
      <scheme val="minor"/>
    </font>
    <font>
      <sz val="10"/>
      <color rgb="FF0033CC"/>
      <name val="Calibri"/>
      <family val="2"/>
      <scheme val="minor"/>
    </font>
    <font>
      <b/>
      <sz val="12"/>
      <color rgb="FF0033CC"/>
      <name val="Calibri"/>
      <family val="2"/>
      <scheme val="minor"/>
    </font>
    <font>
      <b/>
      <sz val="12"/>
      <color rgb="FFC00000"/>
      <name val="Calibri"/>
      <family val="2"/>
      <scheme val="minor"/>
    </font>
    <font>
      <sz val="12"/>
      <color indexed="12"/>
      <name val="Calibri"/>
      <family val="2"/>
      <scheme val="minor"/>
    </font>
    <font>
      <b/>
      <sz val="11"/>
      <color rgb="FF548235"/>
      <name val="Calibri"/>
      <family val="2"/>
      <scheme val="minor"/>
    </font>
    <font>
      <sz val="11"/>
      <color theme="7" tint="-0.499984740745262"/>
      <name val="Calibri"/>
      <family val="2"/>
      <scheme val="minor"/>
    </font>
    <font>
      <b/>
      <sz val="12"/>
      <color rgb="FF548235"/>
      <name val="Calibri"/>
      <family val="2"/>
      <scheme val="minor"/>
    </font>
    <font>
      <b/>
      <sz val="14"/>
      <color rgb="FF375623"/>
      <name val="Calibri"/>
      <family val="2"/>
      <scheme val="minor"/>
    </font>
    <font>
      <i/>
      <sz val="12"/>
      <name val="Calibri"/>
      <family val="2"/>
      <scheme val="minor"/>
    </font>
    <font>
      <sz val="12"/>
      <color rgb="FF0070C0"/>
      <name val="Calibri"/>
      <family val="2"/>
      <scheme val="minor"/>
    </font>
    <font>
      <sz val="8"/>
      <color theme="0" tint="-0.34998626667073579"/>
      <name val="Calibri"/>
      <family val="2"/>
      <scheme val="minor"/>
    </font>
    <font>
      <b/>
      <sz val="18"/>
      <color theme="1"/>
      <name val="Calibri"/>
      <family val="2"/>
      <scheme val="minor"/>
    </font>
    <font>
      <sz val="10"/>
      <color theme="1"/>
      <name val="Arial Unicode MS"/>
    </font>
    <font>
      <b/>
      <sz val="12"/>
      <color indexed="10"/>
      <name val="Calibri"/>
      <family val="2"/>
      <scheme val="minor"/>
    </font>
    <font>
      <sz val="10"/>
      <color rgb="FFC00000"/>
      <name val="Calibri"/>
      <family val="2"/>
      <scheme val="minor"/>
    </font>
    <font>
      <sz val="9"/>
      <color theme="3"/>
      <name val="Calibri"/>
      <family val="2"/>
      <scheme val="minor"/>
    </font>
    <font>
      <b/>
      <sz val="10"/>
      <color theme="1" tint="0.34998626667073579"/>
      <name val="Calibri"/>
      <family val="2"/>
      <scheme val="minor"/>
    </font>
    <font>
      <b/>
      <sz val="10"/>
      <color theme="1" tint="0.499984740745262"/>
      <name val="Calibri"/>
      <family val="2"/>
      <scheme val="minor"/>
    </font>
    <font>
      <sz val="8"/>
      <color theme="1" tint="0.499984740745262"/>
      <name val="Calibri"/>
      <family val="2"/>
      <scheme val="minor"/>
    </font>
    <font>
      <b/>
      <i/>
      <sz val="11"/>
      <color theme="5" tint="-0.249977111117893"/>
      <name val="Calibri"/>
      <family val="2"/>
      <scheme val="minor"/>
    </font>
    <font>
      <sz val="16"/>
      <color rgb="FFC00000"/>
      <name val="Calibri"/>
      <family val="2"/>
      <scheme val="minor"/>
    </font>
    <font>
      <b/>
      <sz val="12"/>
      <color theme="1" tint="0.499984740745262"/>
      <name val="Calibri"/>
      <family val="2"/>
      <scheme val="minor"/>
    </font>
    <font>
      <sz val="8"/>
      <color theme="1"/>
      <name val="Calibri"/>
      <family val="2"/>
      <scheme val="minor"/>
    </font>
    <font>
      <sz val="9"/>
      <color rgb="FF0000FF"/>
      <name val="Calibri"/>
      <family val="2"/>
      <scheme val="minor"/>
    </font>
    <font>
      <b/>
      <sz val="16"/>
      <color rgb="FF0033CC"/>
      <name val="Calibri"/>
      <family val="2"/>
      <scheme val="minor"/>
    </font>
    <font>
      <b/>
      <sz val="11"/>
      <color indexed="10"/>
      <name val="Calibri"/>
      <family val="2"/>
      <scheme val="minor"/>
    </font>
    <font>
      <b/>
      <sz val="10"/>
      <color indexed="12"/>
      <name val="Calibri"/>
      <family val="2"/>
      <scheme val="minor"/>
    </font>
    <font>
      <b/>
      <sz val="14"/>
      <color theme="5" tint="-0.499984740745262"/>
      <name val="Calibri"/>
      <family val="2"/>
      <scheme val="minor"/>
    </font>
    <font>
      <sz val="11"/>
      <color rgb="FF806000"/>
      <name val="Calibri"/>
      <family val="2"/>
      <scheme val="minor"/>
    </font>
    <font>
      <b/>
      <sz val="11"/>
      <color rgb="FF4472C4"/>
      <name val="Calibri"/>
      <family val="2"/>
      <scheme val="minor"/>
    </font>
    <font>
      <b/>
      <sz val="12"/>
      <color rgb="FF000000"/>
      <name val="Calibri"/>
      <family val="2"/>
      <scheme val="minor"/>
    </font>
    <font>
      <i/>
      <sz val="12"/>
      <color rgb="FF0033CC"/>
      <name val="Calibri"/>
      <family val="2"/>
      <scheme val="minor"/>
    </font>
    <font>
      <b/>
      <sz val="11"/>
      <color rgb="FF375623"/>
      <name val="Calibri"/>
      <family val="2"/>
      <scheme val="minor"/>
    </font>
    <font>
      <b/>
      <sz val="11"/>
      <color rgb="FF0033CC"/>
      <name val="Calibri"/>
      <family val="2"/>
      <scheme val="minor"/>
    </font>
    <font>
      <sz val="11"/>
      <color rgb="FF0563C1"/>
      <name val="Calibri"/>
      <family val="2"/>
      <scheme val="minor"/>
    </font>
    <font>
      <sz val="11"/>
      <color rgb="FF0066FF"/>
      <name val="Calibri"/>
      <family val="2"/>
      <scheme val="minor"/>
    </font>
    <font>
      <sz val="11"/>
      <color rgb="FFC00000"/>
      <name val="Calibri"/>
      <family val="2"/>
      <scheme val="minor"/>
    </font>
    <font>
      <sz val="11"/>
      <color theme="5" tint="-0.499984740745262"/>
      <name val="Calibri"/>
      <family val="2"/>
      <scheme val="minor"/>
    </font>
    <font>
      <sz val="14"/>
      <color theme="0" tint="-0.14999847407452621"/>
      <name val="Calibri"/>
      <family val="2"/>
      <scheme val="minor"/>
    </font>
    <font>
      <sz val="14"/>
      <color theme="0" tint="-0.249977111117893"/>
      <name val="Calibri"/>
      <family val="2"/>
      <scheme val="minor"/>
    </font>
    <font>
      <b/>
      <sz val="16"/>
      <name val="Calibri"/>
      <family val="2"/>
      <scheme val="minor"/>
    </font>
    <font>
      <b/>
      <sz val="16"/>
      <color theme="1"/>
      <name val="Calibri"/>
      <family val="2"/>
      <scheme val="minor"/>
    </font>
    <font>
      <b/>
      <sz val="10"/>
      <color theme="1"/>
      <name val="Calibri"/>
      <family val="2"/>
      <scheme val="minor"/>
    </font>
    <font>
      <i/>
      <sz val="14"/>
      <name val="Calibri"/>
      <family val="2"/>
      <scheme val="minor"/>
    </font>
    <font>
      <b/>
      <sz val="16"/>
      <color rgb="FFFF0000"/>
      <name val="Calibri"/>
      <family val="2"/>
      <scheme val="minor"/>
    </font>
    <font>
      <b/>
      <i/>
      <sz val="14"/>
      <name val="Calibri"/>
      <family val="2"/>
      <scheme val="minor"/>
    </font>
    <font>
      <sz val="12"/>
      <color theme="0" tint="-0.249977111117893"/>
      <name val="Calibri"/>
      <family val="2"/>
      <scheme val="minor"/>
    </font>
    <font>
      <b/>
      <sz val="12"/>
      <color rgb="FF7030A0"/>
      <name val="Calibri"/>
      <family val="2"/>
      <scheme val="minor"/>
    </font>
    <font>
      <u/>
      <sz val="14"/>
      <color theme="10"/>
      <name val="Calibri"/>
      <family val="2"/>
      <scheme val="minor"/>
    </font>
    <font>
      <sz val="14"/>
      <color theme="7" tint="-0.499984740745262"/>
      <name val="Calibri"/>
      <family val="2"/>
      <scheme val="minor"/>
    </font>
    <font>
      <sz val="9"/>
      <color theme="9" tint="-0.249977111117893"/>
      <name val="Calibri"/>
      <family val="2"/>
      <scheme val="minor"/>
    </font>
    <font>
      <sz val="16"/>
      <color theme="1"/>
      <name val="Calibri"/>
      <family val="2"/>
      <scheme val="minor"/>
    </font>
    <font>
      <b/>
      <sz val="10"/>
      <color rgb="FF0000FF"/>
      <name val="Calibri"/>
      <family val="2"/>
      <scheme val="minor"/>
    </font>
    <font>
      <b/>
      <sz val="12"/>
      <color rgb="FF0070C0"/>
      <name val="Calibri"/>
      <family val="2"/>
      <scheme val="minor"/>
    </font>
    <font>
      <sz val="12"/>
      <name val="Calibri"/>
      <family val="2"/>
    </font>
    <font>
      <sz val="11"/>
      <name val="Calibri"/>
      <family val="2"/>
    </font>
    <font>
      <b/>
      <sz val="11"/>
      <color rgb="FF000000"/>
      <name val="Calibri"/>
      <family val="2"/>
      <scheme val="minor"/>
    </font>
    <font>
      <b/>
      <sz val="18"/>
      <color rgb="FF0000FF"/>
      <name val="Calibri"/>
      <family val="2"/>
      <scheme val="minor"/>
    </font>
    <font>
      <b/>
      <sz val="14"/>
      <color indexed="12"/>
      <name val="Calibri"/>
      <family val="2"/>
      <scheme val="minor"/>
    </font>
    <font>
      <b/>
      <sz val="9"/>
      <color rgb="FFC00000"/>
      <name val="Calibri"/>
      <family val="2"/>
      <scheme val="minor"/>
    </font>
    <font>
      <sz val="16"/>
      <color theme="0"/>
      <name val="Calibri"/>
      <family val="2"/>
      <scheme val="minor"/>
    </font>
    <font>
      <sz val="14"/>
      <color theme="0"/>
      <name val="Calibri"/>
      <family val="2"/>
      <scheme val="minor"/>
    </font>
    <font>
      <b/>
      <sz val="14"/>
      <color rgb="FFFFFF00"/>
      <name val="Calibri"/>
      <family val="2"/>
      <scheme val="minor"/>
    </font>
    <font>
      <b/>
      <sz val="22"/>
      <color theme="1"/>
      <name val="Calibri"/>
      <family val="2"/>
      <scheme val="minor"/>
    </font>
    <font>
      <b/>
      <sz val="18"/>
      <color rgb="FFC00000"/>
      <name val="Calibri"/>
      <family val="2"/>
      <scheme val="minor"/>
    </font>
    <font>
      <sz val="12"/>
      <color theme="0" tint="-4.9989318521683403E-2"/>
      <name val="Calibri"/>
      <family val="2"/>
      <scheme val="minor"/>
    </font>
    <font>
      <b/>
      <sz val="14"/>
      <color theme="0" tint="-4.9989318521683403E-2"/>
      <name val="Calibri"/>
      <family val="2"/>
      <scheme val="minor"/>
    </font>
    <font>
      <b/>
      <sz val="22"/>
      <color theme="0"/>
      <name val="Calibri"/>
      <family val="2"/>
      <scheme val="minor"/>
    </font>
    <font>
      <b/>
      <sz val="48"/>
      <color rgb="FFC00000"/>
      <name val="Calibri"/>
      <family val="2"/>
      <scheme val="minor"/>
    </font>
    <font>
      <b/>
      <sz val="12"/>
      <name val="Calibri"/>
      <family val="2"/>
    </font>
    <font>
      <b/>
      <sz val="20"/>
      <color rgb="FFFF0000"/>
      <name val="Calibri"/>
      <family val="2"/>
      <scheme val="minor"/>
    </font>
    <font>
      <b/>
      <sz val="16"/>
      <color theme="9" tint="-0.499984740745262"/>
      <name val="Calibri"/>
      <family val="2"/>
      <scheme val="minor"/>
    </font>
    <font>
      <sz val="8"/>
      <name val="Calibri"/>
      <family val="2"/>
      <scheme val="minor"/>
    </font>
    <font>
      <b/>
      <sz val="10"/>
      <color rgb="FFA20000"/>
      <name val="Calibri"/>
      <family val="2"/>
      <scheme val="minor"/>
    </font>
    <font>
      <b/>
      <sz val="12"/>
      <color rgb="FFA20000"/>
      <name val="Calibri"/>
      <family val="2"/>
      <scheme val="minor"/>
    </font>
    <font>
      <i/>
      <sz val="16"/>
      <name val="Calibri"/>
      <family val="2"/>
      <scheme val="minor"/>
    </font>
    <font>
      <b/>
      <i/>
      <sz val="16"/>
      <name val="Calibri"/>
      <family val="2"/>
      <scheme val="minor"/>
    </font>
    <font>
      <b/>
      <sz val="20"/>
      <color rgb="FFC00000"/>
      <name val="Calibri"/>
      <family val="2"/>
      <scheme val="minor"/>
    </font>
    <font>
      <sz val="14"/>
      <color theme="7" tint="0.39997558519241921"/>
      <name val="Calibri"/>
      <family val="2"/>
      <scheme val="minor"/>
    </font>
    <font>
      <sz val="10"/>
      <color theme="9" tint="-0.499984740745262"/>
      <name val="Calibri"/>
      <family val="2"/>
      <scheme val="minor"/>
    </font>
    <font>
      <sz val="10"/>
      <color rgb="FF7030A0"/>
      <name val="Calibri"/>
      <family val="2"/>
      <scheme val="minor"/>
    </font>
    <font>
      <u/>
      <sz val="12"/>
      <color theme="10"/>
      <name val="Calibri"/>
      <family val="2"/>
      <scheme val="minor"/>
    </font>
    <font>
      <b/>
      <sz val="14"/>
      <color rgb="FFFF0000"/>
      <name val="Calibri"/>
      <family val="2"/>
      <scheme val="minor"/>
    </font>
    <font>
      <b/>
      <u/>
      <sz val="11"/>
      <color rgb="FFC00000"/>
      <name val="Calibri"/>
      <family val="2"/>
      <scheme val="minor"/>
    </font>
    <font>
      <b/>
      <sz val="16"/>
      <color theme="5" tint="-0.249977111117893"/>
      <name val="Calibri"/>
      <family val="2"/>
      <scheme val="minor"/>
    </font>
    <font>
      <b/>
      <sz val="13.5"/>
      <color theme="1"/>
      <name val="Calibri"/>
      <family val="2"/>
      <scheme val="minor"/>
    </font>
    <font>
      <u/>
      <sz val="14"/>
      <color rgb="FF0000FF"/>
      <name val="Calibri"/>
      <family val="2"/>
      <scheme val="minor"/>
    </font>
    <font>
      <b/>
      <sz val="11"/>
      <color rgb="FF0070C0"/>
      <name val="Calibri"/>
      <family val="2"/>
      <scheme val="minor"/>
    </font>
    <font>
      <b/>
      <sz val="10"/>
      <color theme="0"/>
      <name val="Calibri"/>
      <family val="2"/>
      <scheme val="minor"/>
    </font>
    <font>
      <b/>
      <sz val="20"/>
      <color theme="9" tint="-0.249977111117893"/>
      <name val="Calibri"/>
      <family val="2"/>
      <scheme val="minor"/>
    </font>
    <font>
      <b/>
      <sz val="48"/>
      <name val="Calibri"/>
      <family val="2"/>
      <scheme val="minor"/>
    </font>
    <font>
      <i/>
      <sz val="9"/>
      <name val="Calibri"/>
      <family val="2"/>
    </font>
    <font>
      <i/>
      <sz val="11"/>
      <name val="Calibri"/>
      <family val="2"/>
    </font>
    <font>
      <sz val="9"/>
      <name val="Calibri"/>
      <family val="2"/>
    </font>
    <font>
      <sz val="10"/>
      <color theme="0"/>
      <name val="Arial"/>
      <family val="2"/>
    </font>
    <font>
      <sz val="22"/>
      <color rgb="FF92D050"/>
      <name val="Verdana"/>
      <family val="2"/>
    </font>
    <font>
      <b/>
      <sz val="28"/>
      <color rgb="FFFFFF00"/>
      <name val="Calibri"/>
      <family val="2"/>
      <scheme val="minor"/>
    </font>
    <font>
      <b/>
      <sz val="18"/>
      <color rgb="FFFFFF00"/>
      <name val="Calibri"/>
      <family val="2"/>
      <scheme val="minor"/>
    </font>
    <font>
      <sz val="22"/>
      <color theme="0"/>
      <name val="Verdana"/>
      <family val="2"/>
    </font>
    <font>
      <sz val="18"/>
      <color rgb="FF7030A0"/>
      <name val="Arial"/>
      <family val="2"/>
    </font>
    <font>
      <sz val="18"/>
      <color theme="0"/>
      <name val="Arial"/>
      <family val="2"/>
    </font>
    <font>
      <b/>
      <sz val="20"/>
      <color rgb="FFFFFF00"/>
      <name val="Arial"/>
      <family val="2"/>
    </font>
    <font>
      <b/>
      <sz val="22"/>
      <color rgb="FFFFFF00"/>
      <name val="Arial"/>
      <family val="2"/>
    </font>
    <font>
      <b/>
      <i/>
      <sz val="20"/>
      <color theme="0"/>
      <name val="Arial"/>
      <family val="2"/>
    </font>
    <font>
      <i/>
      <sz val="22"/>
      <color theme="0"/>
      <name val="Verdana"/>
      <family val="2"/>
    </font>
    <font>
      <i/>
      <sz val="18"/>
      <color theme="0"/>
      <name val="Verdana"/>
      <family val="2"/>
    </font>
    <font>
      <sz val="22"/>
      <color rgb="FF7030A0"/>
      <name val="Arial"/>
      <family val="2"/>
    </font>
    <font>
      <sz val="22"/>
      <name val="Arial"/>
      <family val="2"/>
    </font>
    <font>
      <u/>
      <sz val="22"/>
      <color theme="10"/>
      <name val="Calibri"/>
      <family val="2"/>
      <scheme val="minor"/>
    </font>
    <font>
      <sz val="22"/>
      <color theme="1"/>
      <name val="Calibri"/>
      <family val="2"/>
      <scheme val="minor"/>
    </font>
    <font>
      <sz val="24"/>
      <name val="Arial"/>
      <family val="2"/>
    </font>
    <font>
      <sz val="24"/>
      <color theme="1"/>
      <name val="Calibri"/>
      <family val="2"/>
      <scheme val="minor"/>
    </font>
    <font>
      <sz val="22"/>
      <color rgb="FFFFFF00"/>
      <name val="Verdana"/>
      <family val="2"/>
    </font>
    <font>
      <sz val="16"/>
      <color theme="0"/>
      <name val="Verdana"/>
      <family val="2"/>
    </font>
    <font>
      <sz val="20"/>
      <color theme="0"/>
      <name val="Verdana"/>
      <family val="2"/>
    </font>
    <font>
      <b/>
      <sz val="20"/>
      <color rgb="FF92D050"/>
      <name val="Verdana"/>
      <family val="2"/>
    </font>
    <font>
      <sz val="20"/>
      <color rgb="FF7030A0"/>
      <name val="Arial"/>
      <family val="2"/>
    </font>
    <font>
      <sz val="20"/>
      <name val="Arial"/>
      <family val="2"/>
    </font>
    <font>
      <sz val="22"/>
      <color theme="0"/>
      <name val="Arial"/>
      <family val="2"/>
    </font>
    <font>
      <sz val="22"/>
      <color theme="0"/>
      <name val="Calibri"/>
      <family val="2"/>
    </font>
    <font>
      <sz val="18"/>
      <color rgb="FFFFFF00"/>
      <name val="Verdana"/>
      <family val="2"/>
    </font>
    <font>
      <sz val="14"/>
      <color rgb="FF92D050"/>
      <name val="Calibri"/>
      <family val="2"/>
    </font>
    <font>
      <i/>
      <sz val="22"/>
      <color rgb="FF92D050"/>
      <name val="Verdana"/>
      <family val="2"/>
    </font>
    <font>
      <b/>
      <sz val="16"/>
      <name val="Calibri"/>
      <family val="2"/>
    </font>
    <font>
      <b/>
      <sz val="20"/>
      <color rgb="FF92D050"/>
      <name val="Arial"/>
      <family val="2"/>
    </font>
    <font>
      <sz val="18"/>
      <color theme="0"/>
      <name val="Verdana"/>
      <family val="2"/>
    </font>
    <font>
      <sz val="16"/>
      <name val="Arial"/>
      <family val="2"/>
    </font>
    <font>
      <sz val="22"/>
      <color rgb="FFFFFF00"/>
      <name val="Arial"/>
      <family val="2"/>
    </font>
    <font>
      <sz val="14"/>
      <color theme="0"/>
      <name val="Arial"/>
      <family val="2"/>
    </font>
    <font>
      <i/>
      <sz val="14"/>
      <name val="Verdana"/>
      <family val="2"/>
    </font>
    <font>
      <sz val="22"/>
      <name val="Verdana"/>
      <family val="2"/>
    </font>
    <font>
      <b/>
      <sz val="18"/>
      <color rgb="FFC00000"/>
      <name val="Verdana"/>
      <family val="2"/>
    </font>
    <font>
      <b/>
      <u/>
      <sz val="18"/>
      <color theme="10"/>
      <name val="Calibri"/>
      <family val="2"/>
      <scheme val="minor"/>
    </font>
    <font>
      <sz val="20"/>
      <name val="Verdana"/>
      <family val="2"/>
    </font>
    <font>
      <u/>
      <sz val="10"/>
      <color indexed="12"/>
      <name val="Arial"/>
      <family val="2"/>
    </font>
    <font>
      <u/>
      <sz val="22"/>
      <color theme="0"/>
      <name val="Arial"/>
      <family val="2"/>
    </font>
    <font>
      <sz val="20"/>
      <color theme="0"/>
      <name val="Arial"/>
      <family val="2"/>
    </font>
    <font>
      <b/>
      <sz val="16"/>
      <color theme="9" tint="-0.249977111117893"/>
      <name val="Calibri"/>
      <family val="2"/>
      <scheme val="minor"/>
    </font>
    <font>
      <sz val="16"/>
      <color rgb="FF0000FF"/>
      <name val="Calibri"/>
      <family val="2"/>
      <scheme val="minor"/>
    </font>
    <font>
      <sz val="16"/>
      <color rgb="FFBFBFBF"/>
      <name val="Calibri"/>
      <family val="2"/>
      <scheme val="minor"/>
    </font>
    <font>
      <sz val="16"/>
      <color theme="9" tint="-0.249977111117893"/>
      <name val="Calibri"/>
      <family val="2"/>
      <scheme val="minor"/>
    </font>
    <font>
      <sz val="22"/>
      <color theme="1"/>
      <name val="Verdana"/>
      <family val="2"/>
    </font>
    <font>
      <u/>
      <sz val="18"/>
      <color theme="10"/>
      <name val="Calibri"/>
      <family val="2"/>
      <scheme val="minor"/>
    </font>
    <font>
      <sz val="20"/>
      <color theme="0"/>
      <name val="Calibri"/>
      <family val="2"/>
      <scheme val="minor"/>
    </font>
    <font>
      <sz val="20"/>
      <color theme="1" tint="0.249977111117893"/>
      <name val="Arial"/>
      <family val="2"/>
    </font>
    <font>
      <sz val="8"/>
      <color theme="1" tint="0.249977111117893"/>
      <name val="Arial"/>
      <family val="2"/>
    </font>
    <font>
      <u/>
      <sz val="20"/>
      <color theme="10"/>
      <name val="Calibri"/>
      <family val="2"/>
      <scheme val="minor"/>
    </font>
    <font>
      <sz val="20"/>
      <color theme="0" tint="-0.14999847407452621"/>
      <name val="Calibri"/>
      <family val="2"/>
      <scheme val="minor"/>
    </font>
    <font>
      <sz val="20"/>
      <color theme="1"/>
      <name val="Calibri"/>
      <family val="2"/>
      <scheme val="minor"/>
    </font>
    <font>
      <sz val="20"/>
      <name val="Calibri"/>
      <family val="2"/>
      <scheme val="minor"/>
    </font>
    <font>
      <b/>
      <sz val="20"/>
      <color theme="0"/>
      <name val="Calibri"/>
      <family val="2"/>
    </font>
    <font>
      <sz val="8"/>
      <color indexed="53"/>
      <name val="Arial"/>
      <family val="2"/>
    </font>
    <font>
      <b/>
      <sz val="22"/>
      <color rgb="FF99CC00"/>
      <name val="Arial"/>
      <family val="2"/>
    </font>
    <font>
      <sz val="22"/>
      <color theme="0"/>
      <name val="Calibri"/>
      <family val="2"/>
      <scheme val="minor"/>
    </font>
    <font>
      <sz val="22"/>
      <color theme="0"/>
      <name val="Rockwell"/>
      <family val="1"/>
    </font>
    <font>
      <b/>
      <sz val="18"/>
      <color theme="0"/>
      <name val="Calibri"/>
      <family val="2"/>
    </font>
    <font>
      <b/>
      <sz val="18"/>
      <color theme="0"/>
      <name val="Arial"/>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14"/>
      <color theme="1"/>
      <name val="Arial"/>
      <family val="2"/>
    </font>
    <font>
      <b/>
      <sz val="14"/>
      <color theme="1"/>
      <name val="Arial"/>
      <family val="2"/>
    </font>
    <font>
      <u/>
      <sz val="14"/>
      <color theme="10"/>
      <name val="Arial"/>
      <family val="2"/>
    </font>
    <font>
      <b/>
      <sz val="16"/>
      <color theme="1"/>
      <name val="Arial"/>
      <family val="2"/>
    </font>
    <font>
      <sz val="8"/>
      <color theme="0"/>
      <name val="Arial"/>
      <family val="2"/>
    </font>
    <font>
      <u/>
      <sz val="16"/>
      <color theme="10"/>
      <name val="Calibri"/>
      <family val="2"/>
      <scheme val="minor"/>
    </font>
    <font>
      <b/>
      <sz val="16"/>
      <color theme="1"/>
      <name val="Garamond"/>
      <family val="1"/>
    </font>
    <font>
      <sz val="16"/>
      <color theme="1"/>
      <name val="Garamond"/>
      <family val="1"/>
    </font>
    <font>
      <u/>
      <sz val="16"/>
      <color theme="10"/>
      <name val="Garamond"/>
      <family val="1"/>
    </font>
    <font>
      <sz val="16"/>
      <color theme="1"/>
      <name val="Cambria"/>
      <family val="1"/>
    </font>
    <font>
      <b/>
      <sz val="16"/>
      <color theme="1"/>
      <name val="Cambria"/>
      <family val="1"/>
    </font>
    <font>
      <i/>
      <sz val="14"/>
      <name val="Calibri"/>
      <family val="2"/>
    </font>
    <font>
      <i/>
      <sz val="16"/>
      <name val="Calibri"/>
      <family val="2"/>
    </font>
    <font>
      <sz val="12"/>
      <name val="Arial"/>
      <family val="2"/>
    </font>
    <font>
      <sz val="24"/>
      <color theme="0"/>
      <name val="Calibri"/>
      <family val="2"/>
      <scheme val="minor"/>
    </font>
    <font>
      <sz val="22"/>
      <color rgb="FF0000FF"/>
      <name val="Calibri"/>
      <family val="2"/>
      <scheme val="minor"/>
    </font>
    <font>
      <sz val="24"/>
      <color rgb="FF0000FF"/>
      <name val="Calibri"/>
      <family val="2"/>
      <scheme val="minor"/>
    </font>
    <font>
      <sz val="20"/>
      <color rgb="FF0000FF"/>
      <name val="Calibri"/>
      <family val="2"/>
      <scheme val="minor"/>
    </font>
    <font>
      <sz val="20"/>
      <color theme="0"/>
      <name val="Calibri"/>
      <family val="2"/>
    </font>
    <font>
      <u/>
      <sz val="24"/>
      <color theme="10"/>
      <name val="Calibri"/>
      <family val="2"/>
      <scheme val="minor"/>
    </font>
    <font>
      <b/>
      <sz val="26"/>
      <color theme="0"/>
      <name val="Arial"/>
      <family val="2"/>
    </font>
    <font>
      <b/>
      <sz val="14"/>
      <color theme="0"/>
      <name val="Segoe UI Emoji"/>
      <family val="2"/>
    </font>
    <font>
      <sz val="22"/>
      <color theme="0"/>
      <name val="Segoe UI Emoji"/>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10"/>
      <name val="MS Sans Serif"/>
    </font>
    <font>
      <sz val="22"/>
      <color indexed="12"/>
      <name val="Arial"/>
      <family val="2"/>
    </font>
    <font>
      <b/>
      <sz val="22"/>
      <color theme="0"/>
      <name val="Calibri"/>
      <family val="2"/>
    </font>
    <font>
      <b/>
      <sz val="22"/>
      <name val="Calibri"/>
      <family val="2"/>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b/>
      <sz val="22"/>
      <name val="Calibri"/>
      <family val="2"/>
      <scheme val="minor"/>
    </font>
    <font>
      <sz val="16"/>
      <color theme="1"/>
      <name val="Arial"/>
      <family val="2"/>
    </font>
    <font>
      <b/>
      <u/>
      <sz val="11"/>
      <color theme="10"/>
      <name val="Calibri"/>
      <family val="2"/>
      <scheme val="minor"/>
    </font>
    <font>
      <sz val="11"/>
      <color theme="10"/>
      <name val="Calibri"/>
      <family val="2"/>
      <scheme val="minor"/>
    </font>
    <font>
      <sz val="18"/>
      <color theme="0" tint="-0.14999847407452621"/>
      <name val="Calibri"/>
      <family val="2"/>
      <scheme val="minor"/>
    </font>
    <font>
      <sz val="18"/>
      <color theme="0" tint="-0.249977111117893"/>
      <name val="Calibri"/>
      <family val="2"/>
      <scheme val="minor"/>
    </font>
    <font>
      <sz val="18"/>
      <name val="Calibri"/>
      <family val="2"/>
      <scheme val="minor"/>
    </font>
    <font>
      <sz val="18"/>
      <color theme="1"/>
      <name val="Calibri"/>
      <family val="2"/>
      <scheme val="minor"/>
    </font>
    <font>
      <i/>
      <sz val="18"/>
      <name val="Calibri"/>
      <family val="2"/>
      <scheme val="minor"/>
    </font>
    <font>
      <b/>
      <i/>
      <sz val="18"/>
      <name val="Calibri"/>
      <family val="2"/>
      <scheme val="minor"/>
    </font>
    <font>
      <sz val="18"/>
      <color theme="7" tint="0.39997558519241921"/>
      <name val="Calibri"/>
      <family val="2"/>
      <scheme val="minor"/>
    </font>
    <font>
      <b/>
      <sz val="12"/>
      <color theme="7" tint="-0.499984740745262"/>
      <name val="Calibri"/>
      <family val="2"/>
      <scheme val="minor"/>
    </font>
    <font>
      <b/>
      <sz val="10"/>
      <color theme="7" tint="-0.499984740745262"/>
      <name val="Calibri"/>
      <family val="2"/>
      <scheme val="minor"/>
    </font>
    <font>
      <sz val="12"/>
      <color theme="7" tint="-0.499984740745262"/>
      <name val="Calibri"/>
      <family val="2"/>
      <scheme val="minor"/>
    </font>
    <font>
      <b/>
      <sz val="18"/>
      <color theme="7" tint="-0.499984740745262"/>
      <name val="Calibri"/>
      <family val="2"/>
      <scheme val="minor"/>
    </font>
    <font>
      <b/>
      <sz val="18"/>
      <color theme="9" tint="-0.249977111117893"/>
      <name val="Calibri"/>
      <family val="2"/>
      <scheme val="minor"/>
    </font>
    <font>
      <b/>
      <sz val="14"/>
      <color indexed="61"/>
      <name val="Calibri"/>
      <family val="2"/>
      <scheme val="minor"/>
    </font>
    <font>
      <b/>
      <sz val="14"/>
      <color theme="1" tint="0.499984740745262"/>
      <name val="Calibri"/>
      <family val="2"/>
      <scheme val="minor"/>
    </font>
    <font>
      <sz val="12"/>
      <color theme="5" tint="-0.499984740745262"/>
      <name val="Calibri"/>
      <family val="2"/>
      <scheme val="minor"/>
    </font>
    <font>
      <i/>
      <sz val="11"/>
      <color theme="5" tint="-0.499984740745262"/>
      <name val="Calibri"/>
      <family val="2"/>
      <scheme val="minor"/>
    </font>
    <font>
      <sz val="12"/>
      <color rgb="FF993366"/>
      <name val="Calibri"/>
      <family val="2"/>
      <scheme val="minor"/>
    </font>
    <font>
      <b/>
      <sz val="14"/>
      <color theme="0"/>
      <name val="Calibri"/>
      <family val="2"/>
    </font>
    <font>
      <b/>
      <sz val="24.2"/>
      <color rgb="FFEC3468"/>
      <name val="Times New Roman"/>
      <family val="1"/>
    </font>
    <font>
      <b/>
      <u/>
      <sz val="12"/>
      <color theme="10"/>
      <name val="Calibri"/>
      <family val="2"/>
      <scheme val="minor"/>
    </font>
    <font>
      <i/>
      <sz val="11"/>
      <color theme="1"/>
      <name val="Calibri"/>
      <family val="2"/>
      <scheme val="minor"/>
    </font>
    <font>
      <b/>
      <i/>
      <sz val="12"/>
      <color theme="1"/>
      <name val="Calibri"/>
      <family val="2"/>
      <scheme val="minor"/>
    </font>
    <font>
      <b/>
      <i/>
      <sz val="11"/>
      <color theme="5" tint="-0.499984740745262"/>
      <name val="Calibri"/>
      <family val="2"/>
      <scheme val="minor"/>
    </font>
    <font>
      <b/>
      <sz val="18"/>
      <color rgb="FF339933"/>
      <name val="Calibri"/>
      <family val="2"/>
      <scheme val="minor"/>
    </font>
    <font>
      <sz val="10"/>
      <color rgb="FFB40000"/>
      <name val="Calibri"/>
      <family val="2"/>
      <scheme val="minor"/>
    </font>
    <font>
      <sz val="8"/>
      <color theme="1" tint="0.34998626667073579"/>
      <name val="Calibri"/>
      <family val="2"/>
      <scheme val="minor"/>
    </font>
    <font>
      <i/>
      <sz val="16"/>
      <color rgb="FFFF0000"/>
      <name val="Calibri"/>
      <family val="2"/>
      <scheme val="minor"/>
    </font>
    <font>
      <sz val="8"/>
      <color theme="0" tint="-0.499984740745262"/>
      <name val="Calibri"/>
      <family val="2"/>
      <scheme val="minor"/>
    </font>
    <font>
      <b/>
      <sz val="16"/>
      <color theme="1" tint="0.499984740745262"/>
      <name val="Calibri"/>
      <family val="2"/>
      <scheme val="minor"/>
    </font>
    <font>
      <b/>
      <u/>
      <sz val="16"/>
      <color theme="10"/>
      <name val="Calibri"/>
      <family val="2"/>
      <scheme val="minor"/>
    </font>
    <font>
      <b/>
      <u/>
      <sz val="14"/>
      <name val="Calibri"/>
      <family val="2"/>
      <scheme val="minor"/>
    </font>
    <font>
      <sz val="14"/>
      <color rgb="FF0033CC"/>
      <name val="Calibri"/>
      <family val="2"/>
      <scheme val="minor"/>
    </font>
    <font>
      <b/>
      <sz val="18"/>
      <color rgb="FFFF0000"/>
      <name val="Calibri"/>
      <family val="2"/>
      <scheme val="minor"/>
    </font>
    <font>
      <sz val="8"/>
      <color rgb="FFC00000"/>
      <name val="Calibri"/>
      <family val="2"/>
      <scheme val="minor"/>
    </font>
    <font>
      <sz val="12"/>
      <color rgb="FF800000"/>
      <name val="Calibri"/>
      <family val="2"/>
    </font>
    <font>
      <b/>
      <sz val="16"/>
      <color theme="0"/>
      <name val="Calibri"/>
      <family val="2"/>
    </font>
    <font>
      <b/>
      <sz val="14"/>
      <color rgb="FF800000"/>
      <name val="Calibri"/>
      <family val="2"/>
    </font>
    <font>
      <b/>
      <sz val="8"/>
      <color theme="1" tint="0.499984740745262"/>
      <name val="Calibri"/>
      <family val="2"/>
      <scheme val="minor"/>
    </font>
    <font>
      <sz val="11"/>
      <color theme="0" tint="-0.34998626667073579"/>
      <name val="Calibri"/>
      <family val="2"/>
      <scheme val="minor"/>
    </font>
    <font>
      <sz val="10"/>
      <color indexed="12"/>
      <name val="Calibri"/>
      <family val="2"/>
      <scheme val="minor"/>
    </font>
    <font>
      <b/>
      <sz val="24"/>
      <color theme="9" tint="-0.249977111117893"/>
      <name val="Calibri"/>
      <family val="2"/>
      <scheme val="minor"/>
    </font>
    <font>
      <b/>
      <sz val="36"/>
      <color theme="9" tint="-0.249977111117893"/>
      <name val="Calibri"/>
      <family val="2"/>
      <scheme val="minor"/>
    </font>
    <font>
      <sz val="8"/>
      <color theme="0" tint="-4.9989318521683403E-2"/>
      <name val="Calibri"/>
      <family val="2"/>
      <scheme val="minor"/>
    </font>
    <font>
      <b/>
      <sz val="22"/>
      <color rgb="FFC00000"/>
      <name val="Calibri"/>
      <family val="2"/>
      <scheme val="minor"/>
    </font>
    <font>
      <b/>
      <sz val="24"/>
      <color theme="0"/>
      <name val="Calibri"/>
      <family val="2"/>
      <scheme val="minor"/>
    </font>
    <font>
      <sz val="10"/>
      <color theme="0"/>
      <name val="Calibri"/>
      <family val="2"/>
      <scheme val="minor"/>
    </font>
    <font>
      <b/>
      <sz val="16"/>
      <color theme="2" tint="-0.749992370372631"/>
      <name val="Calibri"/>
      <family val="2"/>
      <scheme val="minor"/>
    </font>
    <font>
      <sz val="8"/>
      <color theme="7" tint="0.39997558519241921"/>
      <name val="Calibri"/>
      <family val="2"/>
      <scheme val="minor"/>
    </font>
    <font>
      <b/>
      <sz val="26"/>
      <name val="Calibri"/>
      <family val="2"/>
      <scheme val="minor"/>
    </font>
    <font>
      <b/>
      <sz val="12"/>
      <color theme="0"/>
      <name val="Arial"/>
      <family val="2"/>
    </font>
    <font>
      <sz val="11"/>
      <color theme="8" tint="-0.499984740745262"/>
      <name val="Calibri"/>
      <family val="2"/>
      <scheme val="minor"/>
    </font>
    <font>
      <sz val="12"/>
      <color theme="8" tint="-0.499984740745262"/>
      <name val="Calibri"/>
      <family val="2"/>
      <scheme val="minor"/>
    </font>
  </fonts>
  <fills count="148">
    <fill>
      <patternFill patternType="none"/>
    </fill>
    <fill>
      <patternFill patternType="gray125"/>
    </fill>
    <fill>
      <patternFill patternType="solid">
        <fgColor rgb="FFCC00FF"/>
        <bgColor indexed="64"/>
      </patternFill>
    </fill>
    <fill>
      <patternFill patternType="solid">
        <fgColor rgb="FFED7D31"/>
        <bgColor indexed="64"/>
      </patternFill>
    </fill>
    <fill>
      <patternFill patternType="solid">
        <fgColor rgb="FF92D050"/>
        <bgColor indexed="64"/>
      </patternFill>
    </fill>
    <fill>
      <patternFill patternType="solid">
        <fgColor indexed="23"/>
        <bgColor indexed="64"/>
      </patternFill>
    </fill>
    <fill>
      <patternFill patternType="solid">
        <fgColor rgb="FF808080"/>
        <bgColor indexed="64"/>
      </patternFill>
    </fill>
    <fill>
      <patternFill patternType="solid">
        <fgColor theme="0" tint="-0.14999847407452621"/>
        <bgColor indexed="64"/>
      </patternFill>
    </fill>
    <fill>
      <patternFill patternType="solid">
        <fgColor theme="0"/>
        <bgColor indexed="64"/>
      </patternFill>
    </fill>
    <fill>
      <patternFill patternType="solid">
        <fgColor rgb="FF99CC00"/>
        <bgColor theme="9"/>
      </patternFill>
    </fill>
    <fill>
      <patternFill patternType="solid">
        <fgColor rgb="FFED7D31"/>
        <bgColor indexed="50"/>
      </patternFill>
    </fill>
    <fill>
      <patternFill patternType="solid">
        <fgColor theme="0"/>
        <bgColor indexed="50"/>
      </patternFill>
    </fill>
    <fill>
      <patternFill patternType="solid">
        <fgColor rgb="FF0000FF"/>
        <bgColor indexed="50"/>
      </patternFill>
    </fill>
    <fill>
      <patternFill patternType="solid">
        <fgColor theme="7" tint="0.79998168889431442"/>
        <bgColor indexed="64"/>
      </patternFill>
    </fill>
    <fill>
      <patternFill patternType="solid">
        <fgColor rgb="FFFF0000"/>
        <bgColor indexed="64"/>
      </patternFill>
    </fill>
    <fill>
      <patternFill patternType="solid">
        <fgColor rgb="FF99CC00"/>
        <bgColor indexed="64"/>
      </patternFill>
    </fill>
    <fill>
      <patternFill patternType="solid">
        <fgColor rgb="FFFFF2CC"/>
        <bgColor indexed="64"/>
      </patternFill>
    </fill>
    <fill>
      <patternFill patternType="solid">
        <fgColor rgb="FFFFC000"/>
        <bgColor indexed="64"/>
      </patternFill>
    </fill>
    <fill>
      <patternFill patternType="solid">
        <fgColor rgb="FFDEFFBD"/>
        <bgColor indexed="64"/>
      </patternFill>
    </fill>
    <fill>
      <patternFill patternType="solid">
        <fgColor rgb="FF548235"/>
        <bgColor indexed="64"/>
      </patternFill>
    </fill>
    <fill>
      <patternFill patternType="solid">
        <fgColor rgb="FFFFFF99"/>
        <bgColor indexed="64"/>
      </patternFill>
    </fill>
    <fill>
      <patternFill patternType="solid">
        <fgColor rgb="FFFFFFCC"/>
        <bgColor indexed="64"/>
      </patternFill>
    </fill>
    <fill>
      <patternFill patternType="solid">
        <fgColor rgb="FFFFFF00"/>
        <bgColor indexed="64"/>
      </patternFill>
    </fill>
    <fill>
      <patternFill patternType="solid">
        <fgColor theme="9" tint="0.59999389629810485"/>
        <bgColor theme="9"/>
      </patternFill>
    </fill>
    <fill>
      <patternFill patternType="solid">
        <fgColor theme="0"/>
        <bgColor theme="9"/>
      </patternFill>
    </fill>
    <fill>
      <patternFill patternType="solid">
        <fgColor rgb="FFDCF5BD"/>
        <bgColor theme="9" tint="0.79995117038483843"/>
      </patternFill>
    </fill>
    <fill>
      <patternFill patternType="solid">
        <fgColor theme="9" tint="0.79998168889431442"/>
        <bgColor indexed="64"/>
      </patternFill>
    </fill>
    <fill>
      <patternFill patternType="solid">
        <fgColor rgb="FFFFFFD5"/>
        <bgColor indexed="64"/>
      </patternFill>
    </fill>
    <fill>
      <patternFill patternType="solid">
        <fgColor theme="4" tint="0.79998168889431442"/>
        <bgColor indexed="64"/>
      </patternFill>
    </fill>
    <fill>
      <patternFill patternType="solid">
        <fgColor rgb="FFECECEC"/>
        <bgColor theme="9" tint="0.79995117038483843"/>
      </patternFill>
    </fill>
    <fill>
      <patternFill patternType="solid">
        <fgColor rgb="FFECECEC"/>
        <bgColor indexed="64"/>
      </patternFill>
    </fill>
    <fill>
      <patternFill patternType="solid">
        <fgColor rgb="FFF4F9F1"/>
        <bgColor theme="9" tint="0.79998168889431442"/>
      </patternFill>
    </fill>
    <fill>
      <patternFill patternType="solid">
        <fgColor rgb="FFF4F9F1"/>
        <bgColor theme="9" tint="0.79995117038483843"/>
      </patternFill>
    </fill>
    <fill>
      <patternFill patternType="solid">
        <fgColor rgb="FFFFFF9F"/>
        <bgColor indexed="64"/>
      </patternFill>
    </fill>
    <fill>
      <patternFill patternType="solid">
        <fgColor theme="0"/>
        <bgColor theme="9" tint="0.79995117038483843"/>
      </patternFill>
    </fill>
    <fill>
      <patternFill patternType="solid">
        <fgColor rgb="FFFFFFD9"/>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A9D08E"/>
        <bgColor indexed="64"/>
      </patternFill>
    </fill>
    <fill>
      <patternFill patternType="solid">
        <fgColor rgb="FFEFE5F7"/>
        <bgColor indexed="64"/>
      </patternFill>
    </fill>
    <fill>
      <patternFill patternType="solid">
        <fgColor rgb="FFCCCCFF"/>
        <bgColor indexed="64"/>
      </patternFill>
    </fill>
    <fill>
      <patternFill patternType="solid">
        <fgColor rgb="FFDDDDFF"/>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0"/>
        <bgColor indexed="9"/>
      </patternFill>
    </fill>
    <fill>
      <patternFill patternType="solid">
        <fgColor rgb="FFFFFFCC"/>
        <bgColor indexed="9"/>
      </patternFill>
    </fill>
    <fill>
      <patternFill patternType="solid">
        <fgColor rgb="FFFFFFD9"/>
        <bgColor indexed="9"/>
      </patternFill>
    </fill>
    <fill>
      <patternFill patternType="gray0625">
        <fgColor theme="9" tint="0.79998168889431442"/>
        <bgColor theme="0"/>
      </patternFill>
    </fill>
    <fill>
      <patternFill patternType="solid">
        <fgColor theme="5" tint="0.59999389629810485"/>
        <bgColor indexed="64"/>
      </patternFill>
    </fill>
    <fill>
      <patternFill patternType="solid">
        <fgColor rgb="FFF2A068"/>
        <bgColor indexed="64"/>
      </patternFill>
    </fill>
    <fill>
      <patternFill patternType="solid">
        <fgColor rgb="FFDDDDFF"/>
        <bgColor theme="9"/>
      </patternFill>
    </fill>
    <fill>
      <patternFill patternType="solid">
        <fgColor rgb="FFFFF2CC"/>
        <bgColor theme="9" tint="0.79995117038483843"/>
      </patternFill>
    </fill>
    <fill>
      <patternFill patternType="solid">
        <fgColor theme="0" tint="-0.14999847407452621"/>
        <bgColor theme="9" tint="0.79995117038483843"/>
      </patternFill>
    </fill>
    <fill>
      <patternFill patternType="solid">
        <fgColor rgb="FFF4F9F1"/>
        <bgColor indexed="64"/>
      </patternFill>
    </fill>
    <fill>
      <patternFill patternType="solid">
        <fgColor indexed="9"/>
        <bgColor indexed="9"/>
      </patternFill>
    </fill>
    <fill>
      <patternFill patternType="solid">
        <fgColor rgb="FFEAF4E4"/>
        <bgColor indexed="64"/>
      </patternFill>
    </fill>
    <fill>
      <patternFill patternType="solid">
        <fgColor rgb="FFEAF4E4"/>
        <bgColor theme="9" tint="0.79995117038483843"/>
      </patternFill>
    </fill>
    <fill>
      <patternFill patternType="gray0625">
        <fgColor theme="7" tint="-0.24994659260841701"/>
        <bgColor rgb="FFFFFFCC"/>
      </patternFill>
    </fill>
    <fill>
      <patternFill patternType="solid">
        <fgColor rgb="FFB8D9A3"/>
        <bgColor indexed="64"/>
      </patternFill>
    </fill>
    <fill>
      <patternFill patternType="solid">
        <fgColor rgb="FFD9E1F2"/>
        <bgColor indexed="64"/>
      </patternFill>
    </fill>
    <fill>
      <patternFill patternType="solid">
        <fgColor theme="0" tint="-4.9989318521683403E-2"/>
        <bgColor indexed="9"/>
      </patternFill>
    </fill>
    <fill>
      <patternFill patternType="solid">
        <fgColor theme="9" tint="0.59999389629810485"/>
        <bgColor indexed="64"/>
      </patternFill>
    </fill>
    <fill>
      <patternFill patternType="solid">
        <fgColor theme="9" tint="-0.249977111117893"/>
        <bgColor indexed="64"/>
      </patternFill>
    </fill>
    <fill>
      <patternFill patternType="gray0625">
        <fgColor theme="9" tint="0.79998168889431442"/>
        <bgColor rgb="FFFFFFCC"/>
      </patternFill>
    </fill>
    <fill>
      <patternFill patternType="solid">
        <fgColor theme="9" tint="0.79998168889431442"/>
        <bgColor theme="9"/>
      </patternFill>
    </fill>
    <fill>
      <patternFill patternType="solid">
        <fgColor rgb="FFCCCCFF"/>
        <bgColor theme="9"/>
      </patternFill>
    </fill>
    <fill>
      <patternFill patternType="solid">
        <fgColor indexed="9"/>
        <bgColor indexed="64"/>
      </patternFill>
    </fill>
    <fill>
      <patternFill patternType="solid">
        <fgColor indexed="26"/>
        <bgColor indexed="64"/>
      </patternFill>
    </fill>
    <fill>
      <patternFill patternType="solid">
        <fgColor rgb="FFF2F2F2"/>
        <bgColor indexed="64"/>
      </patternFill>
    </fill>
    <fill>
      <patternFill patternType="solid">
        <fgColor rgb="FF0000FF"/>
        <bgColor indexed="64"/>
      </patternFill>
    </fill>
    <fill>
      <patternFill patternType="solid">
        <fgColor rgb="FFFF00FF"/>
        <bgColor indexed="64"/>
      </patternFill>
    </fill>
    <fill>
      <patternFill patternType="solid">
        <fgColor theme="4" tint="0.59999389629810485"/>
        <bgColor indexed="64"/>
      </patternFill>
    </fill>
    <fill>
      <patternFill patternType="solid">
        <fgColor rgb="FF00B050"/>
        <bgColor indexed="64"/>
      </patternFill>
    </fill>
    <fill>
      <patternFill patternType="solid">
        <fgColor rgb="FFD9D9D9"/>
        <bgColor indexed="64"/>
      </patternFill>
    </fill>
    <fill>
      <patternFill patternType="solid">
        <fgColor rgb="FF008000"/>
        <bgColor indexed="64"/>
      </patternFill>
    </fill>
    <fill>
      <patternFill patternType="solid">
        <fgColor rgb="FFFFCCFF"/>
        <bgColor indexed="64"/>
      </patternFill>
    </fill>
    <fill>
      <patternFill patternType="solid">
        <fgColor rgb="FF800000"/>
        <bgColor indexed="64"/>
      </patternFill>
    </fill>
    <fill>
      <patternFill patternType="solid">
        <fgColor theme="4" tint="-0.249977111117893"/>
        <bgColor indexed="64"/>
      </patternFill>
    </fill>
    <fill>
      <patternFill patternType="solid">
        <fgColor rgb="FFD5D5FF"/>
        <bgColor indexed="64"/>
      </patternFill>
    </fill>
    <fill>
      <patternFill patternType="solid">
        <fgColor rgb="FF339966"/>
        <bgColor indexed="64"/>
      </patternFill>
    </fill>
    <fill>
      <patternFill patternType="solid">
        <fgColor rgb="FF00FF00"/>
        <bgColor indexed="64"/>
      </patternFill>
    </fill>
    <fill>
      <patternFill patternType="solid">
        <fgColor rgb="FFFF99CC"/>
        <bgColor indexed="64"/>
      </patternFill>
    </fill>
    <fill>
      <patternFill patternType="solid">
        <fgColor rgb="FFFF6600"/>
        <bgColor indexed="64"/>
      </patternFill>
    </fill>
    <fill>
      <patternFill patternType="solid">
        <fgColor rgb="FF00CCFF"/>
        <bgColor indexed="64"/>
      </patternFill>
    </fill>
    <fill>
      <patternFill patternType="solid">
        <fgColor rgb="FFFFCC00"/>
        <bgColor indexed="64"/>
      </patternFill>
    </fill>
    <fill>
      <patternFill patternType="solid">
        <fgColor rgb="FF0066CC"/>
        <bgColor indexed="64"/>
      </patternFill>
    </fill>
    <fill>
      <patternFill patternType="solid">
        <fgColor rgb="FFFFCC99"/>
        <bgColor indexed="64"/>
      </patternFill>
    </fill>
    <fill>
      <patternFill patternType="solid">
        <fgColor rgb="FF99CCFF"/>
        <bgColor indexed="64"/>
      </patternFill>
    </fill>
    <fill>
      <patternFill patternType="solid">
        <fgColor rgb="FFCC99FF"/>
        <bgColor indexed="64"/>
      </patternFill>
    </fill>
    <fill>
      <patternFill patternType="solid">
        <fgColor rgb="FF993300"/>
        <bgColor indexed="64"/>
      </patternFill>
    </fill>
    <fill>
      <patternFill patternType="solid">
        <fgColor theme="1" tint="0.34998626667073579"/>
        <bgColor indexed="64"/>
      </patternFill>
    </fill>
    <fill>
      <patternFill patternType="solid">
        <fgColor rgb="FFF1995D"/>
        <bgColor indexed="64"/>
      </patternFill>
    </fill>
    <fill>
      <patternFill patternType="solid">
        <fgColor theme="2"/>
        <bgColor indexed="64"/>
      </patternFill>
    </fill>
    <fill>
      <patternFill patternType="solid">
        <fgColor theme="0" tint="-4.9989318521683403E-2"/>
        <bgColor theme="0"/>
      </patternFill>
    </fill>
    <fill>
      <patternFill patternType="solid">
        <fgColor rgb="FFFFFFA7"/>
        <bgColor indexed="64"/>
      </patternFill>
    </fill>
    <fill>
      <patternFill patternType="solid">
        <fgColor theme="5" tint="0.59999389629810485"/>
        <bgColor indexed="9"/>
      </patternFill>
    </fill>
    <fill>
      <patternFill patternType="solid">
        <fgColor theme="5" tint="0.59999389629810485"/>
        <bgColor theme="9" tint="0.79998168889431442"/>
      </patternFill>
    </fill>
    <fill>
      <patternFill patternType="solid">
        <fgColor rgb="FFFFFFA7"/>
        <bgColor indexed="9"/>
      </patternFill>
    </fill>
    <fill>
      <patternFill patternType="solid">
        <fgColor theme="7" tint="0.79998168889431442"/>
        <bgColor indexed="9"/>
      </patternFill>
    </fill>
    <fill>
      <patternFill patternType="solid">
        <fgColor theme="4" tint="0.79995117038483843"/>
        <bgColor indexed="64"/>
      </patternFill>
    </fill>
    <fill>
      <patternFill patternType="solid">
        <fgColor theme="0"/>
        <bgColor rgb="FFF2F2F2"/>
      </patternFill>
    </fill>
    <fill>
      <patternFill patternType="solid">
        <fgColor rgb="FFEF8943"/>
        <bgColor indexed="64"/>
      </patternFill>
    </fill>
    <fill>
      <patternFill patternType="solid">
        <fgColor theme="0" tint="-0.14999847407452621"/>
        <bgColor indexed="9"/>
      </patternFill>
    </fill>
    <fill>
      <patternFill patternType="gray0625">
        <fgColor theme="9" tint="0.79998168889431442"/>
        <bgColor theme="0" tint="-0.14999847407452621"/>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39997558519241921"/>
        <bgColor indexed="64"/>
      </patternFill>
    </fill>
    <fill>
      <patternFill patternType="gray125">
        <fgColor theme="7" tint="0.39994506668294322"/>
        <bgColor theme="0"/>
      </patternFill>
    </fill>
    <fill>
      <patternFill patternType="gray0625">
        <bgColor theme="0"/>
      </patternFill>
    </fill>
    <fill>
      <patternFill patternType="solid">
        <fgColor rgb="FFFF3B3B"/>
        <bgColor indexed="64"/>
      </patternFill>
    </fill>
    <fill>
      <patternFill patternType="solid">
        <fgColor rgb="FFDEC8EE"/>
        <bgColor indexed="64"/>
      </patternFill>
    </fill>
    <fill>
      <patternFill patternType="solid">
        <fgColor rgb="FFDEC8EE"/>
        <bgColor theme="9"/>
      </patternFill>
    </fill>
    <fill>
      <patternFill patternType="solid">
        <fgColor rgb="FF0000FF"/>
        <bgColor theme="9"/>
      </patternFill>
    </fill>
    <fill>
      <patternFill patternType="solid">
        <fgColor rgb="FFFFFFB7"/>
        <bgColor indexed="64"/>
      </patternFill>
    </fill>
    <fill>
      <patternFill patternType="gray125">
        <bgColor theme="0" tint="-0.14996795556505021"/>
      </patternFill>
    </fill>
    <fill>
      <patternFill patternType="solid">
        <fgColor theme="0" tint="-0.14999847407452621"/>
        <bgColor theme="0"/>
      </patternFill>
    </fill>
    <fill>
      <patternFill patternType="solid">
        <fgColor theme="0" tint="-0.14999847407452621"/>
        <bgColor theme="9"/>
      </patternFill>
    </fill>
    <fill>
      <patternFill patternType="solid">
        <fgColor theme="5" tint="0.59999389629810485"/>
        <bgColor theme="9"/>
      </patternFill>
    </fill>
    <fill>
      <patternFill patternType="solid">
        <fgColor rgb="FF92D050"/>
        <bgColor theme="9"/>
      </patternFill>
    </fill>
    <fill>
      <patternFill patternType="solid">
        <fgColor theme="5" tint="0.79998168889431442"/>
        <bgColor theme="9" tint="0.79995117038483843"/>
      </patternFill>
    </fill>
    <fill>
      <patternFill patternType="solid">
        <fgColor theme="5" tint="0.79998168889431442"/>
        <bgColor indexed="64"/>
      </patternFill>
    </fill>
    <fill>
      <patternFill patternType="solid">
        <fgColor theme="0"/>
        <bgColor theme="9" tint="0.79998168889431442"/>
      </patternFill>
    </fill>
    <fill>
      <patternFill patternType="solid">
        <fgColor rgb="FFFFFFDD"/>
        <bgColor theme="0"/>
      </patternFill>
    </fill>
    <fill>
      <patternFill patternType="solid">
        <fgColor theme="7" tint="0.59999389629810485"/>
        <bgColor indexed="64"/>
      </patternFill>
    </fill>
    <fill>
      <patternFill patternType="solid">
        <fgColor rgb="FFF9D4BD"/>
        <bgColor indexed="64"/>
      </patternFill>
    </fill>
    <fill>
      <patternFill patternType="solid">
        <fgColor theme="4" tint="0.79998168889431442"/>
        <bgColor theme="0"/>
      </patternFill>
    </fill>
    <fill>
      <patternFill patternType="solid">
        <fgColor rgb="FFDBEBD1"/>
        <bgColor theme="0"/>
      </patternFill>
    </fill>
    <fill>
      <patternFill patternType="solid">
        <fgColor theme="7" tint="0.59999389629810485"/>
        <bgColor theme="0"/>
      </patternFill>
    </fill>
    <fill>
      <patternFill patternType="solid">
        <fgColor rgb="FFF9D4BD"/>
        <bgColor theme="0"/>
      </patternFill>
    </fill>
    <fill>
      <patternFill patternType="gray0625">
        <fgColor theme="9" tint="0.79998168889431442"/>
        <bgColor theme="4" tint="0.79998168889431442"/>
      </patternFill>
    </fill>
    <fill>
      <patternFill patternType="solid">
        <fgColor rgb="FFDBEBD1"/>
        <bgColor indexed="64"/>
      </patternFill>
    </fill>
    <fill>
      <patternFill patternType="gray0625">
        <fgColor theme="9" tint="0.79998168889431442"/>
        <bgColor rgb="FFDBEBD1"/>
      </patternFill>
    </fill>
    <fill>
      <patternFill patternType="gray0625">
        <fgColor theme="9" tint="0.79998168889431442"/>
        <bgColor theme="7" tint="0.59999389629810485"/>
      </patternFill>
    </fill>
    <fill>
      <patternFill patternType="gray0625">
        <fgColor theme="9" tint="0.79998168889431442"/>
        <bgColor rgb="FFF9D4BD"/>
      </patternFill>
    </fill>
    <fill>
      <patternFill patternType="solid">
        <fgColor rgb="FF7030A0"/>
        <bgColor indexed="64"/>
      </patternFill>
    </fill>
    <fill>
      <patternFill patternType="solid">
        <fgColor rgb="FF0066FF"/>
        <bgColor indexed="64"/>
      </patternFill>
    </fill>
    <fill>
      <patternFill patternType="solid">
        <fgColor rgb="FF7030A0"/>
        <bgColor theme="9"/>
      </patternFill>
    </fill>
    <fill>
      <patternFill patternType="solid">
        <fgColor rgb="FFFFC000"/>
        <bgColor theme="9"/>
      </patternFill>
    </fill>
    <fill>
      <patternFill patternType="solid">
        <fgColor theme="9" tint="-0.249977111117893"/>
        <bgColor theme="9"/>
      </patternFill>
    </fill>
    <fill>
      <patternFill patternType="solid">
        <fgColor rgb="FF9BC2E6"/>
        <bgColor indexed="64"/>
      </patternFill>
    </fill>
    <fill>
      <patternFill patternType="solid">
        <fgColor rgb="FF9BC2E6"/>
        <bgColor theme="9"/>
      </patternFill>
    </fill>
    <fill>
      <patternFill patternType="solid">
        <fgColor rgb="FF305496"/>
        <bgColor indexed="64"/>
      </patternFill>
    </fill>
    <fill>
      <patternFill patternType="solid">
        <fgColor rgb="FF305496"/>
        <bgColor theme="9"/>
      </patternFill>
    </fill>
    <fill>
      <patternFill patternType="solid">
        <fgColor rgb="FF00B0F0"/>
        <bgColor indexed="64"/>
      </patternFill>
    </fill>
    <fill>
      <patternFill patternType="solid">
        <fgColor rgb="FF00B0F0"/>
        <bgColor theme="9"/>
      </patternFill>
    </fill>
  </fills>
  <borders count="271">
    <border>
      <left/>
      <right/>
      <top/>
      <bottom/>
      <diagonal/>
    </border>
    <border>
      <left/>
      <right/>
      <top style="double">
        <color theme="9" tint="0.39994506668294322"/>
      </top>
      <bottom/>
      <diagonal/>
    </border>
    <border>
      <left/>
      <right/>
      <top style="medium">
        <color auto="1"/>
      </top>
      <bottom/>
      <diagonal/>
    </border>
    <border>
      <left/>
      <right/>
      <top/>
      <bottom style="medium">
        <color auto="1"/>
      </bottom>
      <diagonal/>
    </border>
    <border>
      <left/>
      <right/>
      <top style="thin">
        <color indexed="64"/>
      </top>
      <bottom style="hair">
        <color indexed="64"/>
      </bottom>
      <diagonal/>
    </border>
    <border>
      <left/>
      <right/>
      <top style="thin">
        <color auto="1"/>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auto="1"/>
      </top>
      <bottom/>
      <diagonal/>
    </border>
    <border>
      <left/>
      <right style="medium">
        <color indexed="64"/>
      </right>
      <top/>
      <bottom/>
      <diagonal/>
    </border>
    <border>
      <left style="medium">
        <color indexed="64"/>
      </left>
      <right/>
      <top style="hair">
        <color auto="1"/>
      </top>
      <bottom style="thin">
        <color auto="1"/>
      </bottom>
      <diagonal/>
    </border>
    <border>
      <left/>
      <right/>
      <top style="hair">
        <color auto="1"/>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right/>
      <top/>
      <bottom style="hair">
        <color auto="1"/>
      </bottom>
      <diagonal/>
    </border>
    <border>
      <left/>
      <right style="hair">
        <color auto="1"/>
      </right>
      <top/>
      <bottom style="hair">
        <color auto="1"/>
      </bottom>
      <diagonal/>
    </border>
    <border>
      <left style="hair">
        <color auto="1"/>
      </left>
      <right style="medium">
        <color auto="1"/>
      </right>
      <top style="thin">
        <color auto="1"/>
      </top>
      <bottom style="hair">
        <color auto="1"/>
      </bottom>
      <diagonal/>
    </border>
    <border>
      <left style="hair">
        <color auto="1"/>
      </left>
      <right/>
      <top/>
      <bottom/>
      <diagonal/>
    </border>
    <border>
      <left/>
      <right style="hair">
        <color auto="1"/>
      </right>
      <top/>
      <bottom/>
      <diagonal/>
    </border>
    <border>
      <left style="hair">
        <color indexed="64"/>
      </left>
      <right style="hair">
        <color indexed="64"/>
      </right>
      <top/>
      <bottom/>
      <diagonal/>
    </border>
    <border>
      <left style="hair">
        <color auto="1"/>
      </left>
      <right/>
      <top/>
      <bottom style="hair">
        <color auto="1"/>
      </bottom>
      <diagonal/>
    </border>
    <border>
      <left style="hair">
        <color auto="1"/>
      </left>
      <right style="hair">
        <color indexed="64"/>
      </right>
      <top/>
      <bottom style="hair">
        <color auto="1"/>
      </bottom>
      <diagonal/>
    </border>
    <border>
      <left/>
      <right style="medium">
        <color indexed="64"/>
      </right>
      <top/>
      <bottom style="hair">
        <color auto="1"/>
      </bottom>
      <diagonal/>
    </border>
    <border>
      <left style="hair">
        <color auto="1"/>
      </left>
      <right/>
      <top/>
      <bottom style="thin">
        <color theme="9" tint="0.39997558519241921"/>
      </bottom>
      <diagonal/>
    </border>
    <border>
      <left/>
      <right/>
      <top/>
      <bottom style="thin">
        <color theme="9" tint="0.39997558519241921"/>
      </bottom>
      <diagonal/>
    </border>
    <border>
      <left style="hair">
        <color auto="1"/>
      </left>
      <right style="hair">
        <color auto="1"/>
      </right>
      <top style="hair">
        <color auto="1"/>
      </top>
      <bottom style="hair">
        <color auto="1"/>
      </bottom>
      <diagonal/>
    </border>
    <border>
      <left/>
      <right style="hair">
        <color indexed="64"/>
      </right>
      <top/>
      <bottom style="thin">
        <color theme="9" tint="0.39997558519241921"/>
      </bottom>
      <diagonal/>
    </border>
    <border>
      <left/>
      <right style="hair">
        <color indexed="64"/>
      </right>
      <top style="hair">
        <color indexed="64"/>
      </top>
      <bottom/>
      <diagonal/>
    </border>
    <border>
      <left style="hair">
        <color theme="9" tint="0.39988402966399123"/>
      </left>
      <right/>
      <top style="hair">
        <color auto="1"/>
      </top>
      <bottom style="hair">
        <color theme="9" tint="0.39988402966399123"/>
      </bottom>
      <diagonal/>
    </border>
    <border>
      <left/>
      <right style="medium">
        <color indexed="64"/>
      </right>
      <top/>
      <bottom style="hair">
        <color theme="9" tint="0.59996337778862885"/>
      </bottom>
      <diagonal/>
    </border>
    <border>
      <left style="hair">
        <color theme="9" tint="0.39988402966399123"/>
      </left>
      <right/>
      <top style="hair">
        <color theme="9" tint="0.39988402966399123"/>
      </top>
      <bottom style="hair">
        <color theme="9" tint="0.39988402966399123"/>
      </bottom>
      <diagonal/>
    </border>
    <border>
      <left/>
      <right/>
      <top style="thin">
        <color theme="9" tint="0.39997558519241921"/>
      </top>
      <bottom style="thin">
        <color theme="9" tint="0.39997558519241921"/>
      </bottom>
      <diagonal/>
    </border>
    <border>
      <left/>
      <right style="medium">
        <color auto="1"/>
      </right>
      <top style="hair">
        <color theme="9" tint="0.59996337778862885"/>
      </top>
      <bottom style="hair">
        <color theme="9" tint="0.59996337778862885"/>
      </bottom>
      <diagonal/>
    </border>
    <border>
      <left/>
      <right style="medium">
        <color auto="1"/>
      </right>
      <top style="hair">
        <color theme="9" tint="0.39991454817346722"/>
      </top>
      <bottom style="hair">
        <color theme="9" tint="0.39991454817346722"/>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auto="1"/>
      </left>
      <right/>
      <top/>
      <bottom/>
      <diagonal/>
    </border>
    <border>
      <left/>
      <right style="thin">
        <color indexed="64"/>
      </right>
      <top/>
      <bottom/>
      <diagonal/>
    </border>
    <border>
      <left/>
      <right style="medium">
        <color indexed="64"/>
      </right>
      <top style="hair">
        <color theme="9" tint="0.39994506668294322"/>
      </top>
      <bottom style="hair">
        <color theme="9" tint="0.39994506668294322"/>
      </bottom>
      <diagonal/>
    </border>
    <border>
      <left style="thin">
        <color auto="1"/>
      </left>
      <right/>
      <top/>
      <bottom style="thin">
        <color auto="1"/>
      </bottom>
      <diagonal/>
    </border>
    <border>
      <left style="hair">
        <color indexed="64"/>
      </left>
      <right/>
      <top/>
      <bottom style="thin">
        <color indexed="64"/>
      </bottom>
      <diagonal/>
    </border>
    <border>
      <left/>
      <right style="thin">
        <color indexed="64"/>
      </right>
      <top/>
      <bottom style="thin">
        <color indexed="64"/>
      </bottom>
      <diagonal/>
    </border>
    <border>
      <left/>
      <right/>
      <top style="thin">
        <color theme="9" tint="0.39997558519241921"/>
      </top>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auto="1"/>
      </top>
      <bottom style="hair">
        <color auto="1"/>
      </bottom>
      <diagonal/>
    </border>
    <border>
      <left/>
      <right style="medium">
        <color indexed="64"/>
      </right>
      <top style="hair">
        <color auto="1"/>
      </top>
      <bottom style="hair">
        <color auto="1"/>
      </bottom>
      <diagonal/>
    </border>
    <border>
      <left style="hair">
        <color auto="1"/>
      </left>
      <right style="medium">
        <color auto="1"/>
      </right>
      <top style="hair">
        <color auto="1"/>
      </top>
      <bottom style="hair">
        <color auto="1"/>
      </bottom>
      <diagonal/>
    </border>
    <border>
      <left style="hair">
        <color indexed="64"/>
      </left>
      <right/>
      <top style="hair">
        <color indexed="64"/>
      </top>
      <bottom/>
      <diagonal/>
    </border>
    <border>
      <left/>
      <right/>
      <top style="hair">
        <color auto="1"/>
      </top>
      <bottom/>
      <diagonal/>
    </border>
    <border>
      <left/>
      <right/>
      <top style="hair">
        <color auto="1"/>
      </top>
      <bottom style="dashed">
        <color indexed="64"/>
      </bottom>
      <diagonal/>
    </border>
    <border>
      <left/>
      <right style="medium">
        <color auto="1"/>
      </right>
      <top style="hair">
        <color auto="1"/>
      </top>
      <bottom/>
      <diagonal/>
    </border>
    <border>
      <left style="hair">
        <color indexed="64"/>
      </left>
      <right/>
      <top style="thin">
        <color indexed="64"/>
      </top>
      <bottom/>
      <diagonal/>
    </border>
    <border>
      <left/>
      <right/>
      <top style="dashed">
        <color indexed="64"/>
      </top>
      <bottom/>
      <diagonal/>
    </border>
    <border>
      <left/>
      <right style="mediumDashed">
        <color auto="1"/>
      </right>
      <top style="dashed">
        <color auto="1"/>
      </top>
      <bottom/>
      <diagonal/>
    </border>
    <border>
      <left/>
      <right style="mediumDashed">
        <color indexed="64"/>
      </right>
      <top/>
      <bottom/>
      <diagonal/>
    </border>
    <border>
      <left style="thin">
        <color auto="1"/>
      </left>
      <right/>
      <top style="thin">
        <color indexed="64"/>
      </top>
      <bottom/>
      <diagonal/>
    </border>
    <border>
      <left/>
      <right style="medium">
        <color auto="1"/>
      </right>
      <top style="thin">
        <color auto="1"/>
      </top>
      <bottom/>
      <diagonal/>
    </border>
    <border>
      <left style="thin">
        <color indexed="64"/>
      </left>
      <right/>
      <top style="hair">
        <color indexed="64"/>
      </top>
      <bottom/>
      <diagonal/>
    </border>
    <border>
      <left style="thin">
        <color auto="1"/>
      </left>
      <right/>
      <top/>
      <bottom style="hair">
        <color indexed="64"/>
      </bottom>
      <diagonal/>
    </border>
    <border>
      <left/>
      <right/>
      <top/>
      <bottom style="thin">
        <color indexed="64"/>
      </bottom>
      <diagonal/>
    </border>
    <border>
      <left/>
      <right style="medium">
        <color auto="1"/>
      </right>
      <top/>
      <bottom style="thin">
        <color indexed="64"/>
      </bottom>
      <diagonal/>
    </border>
    <border>
      <left style="medium">
        <color auto="1"/>
      </left>
      <right/>
      <top/>
      <bottom style="medium">
        <color auto="1"/>
      </bottom>
      <diagonal/>
    </border>
    <border>
      <left/>
      <right style="medium">
        <color auto="1"/>
      </right>
      <top/>
      <bottom style="medium">
        <color auto="1"/>
      </bottom>
      <diagonal/>
    </border>
    <border>
      <left style="dashed">
        <color auto="1"/>
      </left>
      <right style="dashed">
        <color auto="1"/>
      </right>
      <top style="dashed">
        <color auto="1"/>
      </top>
      <bottom style="dashed">
        <color auto="1"/>
      </bottom>
      <diagonal/>
    </border>
    <border>
      <left style="medium">
        <color auto="1"/>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medium">
        <color indexed="64"/>
      </left>
      <right/>
      <top/>
      <bottom style="hair">
        <color indexed="64"/>
      </bottom>
      <diagonal/>
    </border>
    <border>
      <left style="medium">
        <color indexed="64"/>
      </left>
      <right/>
      <top/>
      <bottom style="thin">
        <color theme="9" tint="0.39997558519241921"/>
      </bottom>
      <diagonal/>
    </border>
    <border>
      <left style="hair">
        <color theme="1" tint="0.499984740745262"/>
      </left>
      <right/>
      <top/>
      <bottom/>
      <diagonal/>
    </border>
    <border>
      <left/>
      <right style="hair">
        <color indexed="64"/>
      </right>
      <top/>
      <bottom style="hair">
        <color theme="9" tint="0.59996337778862885"/>
      </bottom>
      <diagonal/>
    </border>
    <border>
      <left/>
      <right/>
      <top/>
      <bottom style="mediumDashed">
        <color indexed="64"/>
      </bottom>
      <diagonal/>
    </border>
    <border>
      <left/>
      <right style="mediumDashed">
        <color indexed="64"/>
      </right>
      <top/>
      <bottom style="mediumDashed">
        <color indexed="64"/>
      </bottom>
      <diagonal/>
    </border>
    <border>
      <left/>
      <right style="hair">
        <color theme="9" tint="0.39994506668294322"/>
      </right>
      <top/>
      <bottom style="hair">
        <color theme="9" tint="0.39991454817346722"/>
      </bottom>
      <diagonal/>
    </border>
    <border>
      <left style="medium">
        <color indexed="64"/>
      </left>
      <right style="hair">
        <color indexed="64"/>
      </right>
      <top style="double">
        <color theme="9" tint="0.39994506668294322"/>
      </top>
      <bottom/>
      <diagonal/>
    </border>
    <border>
      <left style="hair">
        <color indexed="64"/>
      </left>
      <right/>
      <top style="double">
        <color theme="9" tint="0.39994506668294322"/>
      </top>
      <bottom/>
      <diagonal/>
    </border>
    <border>
      <left/>
      <right/>
      <top style="double">
        <color theme="9" tint="0.39994506668294322"/>
      </top>
      <bottom style="hair">
        <color auto="1"/>
      </bottom>
      <diagonal/>
    </border>
    <border>
      <left/>
      <right style="medium">
        <color indexed="64"/>
      </right>
      <top style="double">
        <color theme="9" tint="0.39994506668294322"/>
      </top>
      <bottom/>
      <diagonal/>
    </border>
    <border>
      <left style="medium">
        <color indexed="64"/>
      </left>
      <right style="hair">
        <color auto="1"/>
      </right>
      <top/>
      <bottom style="hair">
        <color auto="1"/>
      </bottom>
      <diagonal/>
    </border>
    <border>
      <left style="medium">
        <color indexed="64"/>
      </left>
      <right style="hair">
        <color indexed="64"/>
      </right>
      <top style="hair">
        <color theme="9" tint="0.39991454817346722"/>
      </top>
      <bottom style="hair">
        <color theme="9" tint="0.39991454817346722"/>
      </bottom>
      <diagonal/>
    </border>
    <border>
      <left style="hair">
        <color indexed="64"/>
      </left>
      <right/>
      <top style="hair">
        <color theme="9" tint="0.39994506668294322"/>
      </top>
      <bottom style="hair">
        <color theme="9" tint="0.39994506668294322"/>
      </bottom>
      <diagonal/>
    </border>
    <border>
      <left/>
      <right/>
      <top style="hair">
        <color theme="9" tint="0.39994506668294322"/>
      </top>
      <bottom style="hair">
        <color theme="9" tint="0.39994506668294322"/>
      </bottom>
      <diagonal/>
    </border>
    <border>
      <left/>
      <right/>
      <top style="hair">
        <color theme="9" tint="0.39991454817346722"/>
      </top>
      <bottom style="hair">
        <color theme="9" tint="0.39991454817346722"/>
      </bottom>
      <diagonal/>
    </border>
    <border>
      <left/>
      <right/>
      <top style="hair">
        <color theme="9" tint="0.39994506668294322"/>
      </top>
      <bottom/>
      <diagonal/>
    </border>
    <border>
      <left/>
      <right style="medium">
        <color indexed="64"/>
      </right>
      <top style="hair">
        <color theme="9" tint="0.39994506668294322"/>
      </top>
      <bottom/>
      <diagonal/>
    </border>
    <border>
      <left style="hair">
        <color indexed="64"/>
      </left>
      <right/>
      <top/>
      <bottom style="dashed">
        <color indexed="64"/>
      </bottom>
      <diagonal/>
    </border>
    <border>
      <left/>
      <right/>
      <top/>
      <bottom style="dashed">
        <color indexed="64"/>
      </bottom>
      <diagonal/>
    </border>
    <border>
      <left style="medium">
        <color auto="1"/>
      </left>
      <right/>
      <top style="double">
        <color theme="9" tint="0.39994506668294322"/>
      </top>
      <bottom/>
      <diagonal/>
    </border>
    <border>
      <left style="hair">
        <color indexed="64"/>
      </left>
      <right style="hair">
        <color indexed="64"/>
      </right>
      <top style="double">
        <color theme="9" tint="0.39994506668294322"/>
      </top>
      <bottom/>
      <diagonal/>
    </border>
    <border>
      <left style="medium">
        <color indexed="64"/>
      </left>
      <right/>
      <top style="hair">
        <color theme="9" tint="0.39994506668294322"/>
      </top>
      <bottom style="hair">
        <color theme="9" tint="0.39994506668294322"/>
      </bottom>
      <diagonal/>
    </border>
    <border>
      <left style="hair">
        <color theme="9" tint="0.39991454817346722"/>
      </left>
      <right style="hair">
        <color theme="9" tint="0.39994506668294322"/>
      </right>
      <top style="hair">
        <color theme="9" tint="0.39994506668294322"/>
      </top>
      <bottom style="hair">
        <color theme="9" tint="0.39994506668294322"/>
      </bottom>
      <diagonal/>
    </border>
    <border>
      <left style="hair">
        <color theme="9" tint="0.39994506668294322"/>
      </left>
      <right/>
      <top style="hair">
        <color theme="9" tint="0.39994506668294322"/>
      </top>
      <bottom style="hair">
        <color theme="9" tint="0.39994506668294322"/>
      </bottom>
      <diagonal/>
    </border>
    <border>
      <left style="hair">
        <color indexed="64"/>
      </left>
      <right style="hair">
        <color indexed="64"/>
      </right>
      <top style="hair">
        <color theme="9" tint="0.39994506668294322"/>
      </top>
      <bottom style="hair">
        <color theme="9" tint="0.39994506668294322"/>
      </bottom>
      <diagonal/>
    </border>
    <border>
      <left/>
      <right style="hair">
        <color indexed="64"/>
      </right>
      <top style="hair">
        <color theme="9" tint="0.39994506668294322"/>
      </top>
      <bottom style="hair">
        <color theme="9" tint="0.39994506668294322"/>
      </bottom>
      <diagonal/>
    </border>
    <border>
      <left style="hair">
        <color theme="9" tint="0.39991454817346722"/>
      </left>
      <right style="hair">
        <color theme="9" tint="0.39994506668294322"/>
      </right>
      <top/>
      <bottom style="thin">
        <color theme="9" tint="0.39997558519241921"/>
      </bottom>
      <diagonal/>
    </border>
    <border>
      <left style="hair">
        <color indexed="64"/>
      </left>
      <right style="hair">
        <color indexed="64"/>
      </right>
      <top style="hair">
        <color auto="1"/>
      </top>
      <bottom/>
      <diagonal/>
    </border>
    <border>
      <left style="medium">
        <color auto="1"/>
      </left>
      <right/>
      <top style="thin">
        <color theme="9" tint="0.39997558519241921"/>
      </top>
      <bottom style="thin">
        <color theme="9" tint="0.39997558519241921"/>
      </bottom>
      <diagonal/>
    </border>
    <border>
      <left style="double">
        <color indexed="64"/>
      </left>
      <right style="double">
        <color indexed="64"/>
      </right>
      <top style="double">
        <color indexed="64"/>
      </top>
      <bottom/>
      <diagonal/>
    </border>
    <border>
      <left style="double">
        <color indexed="64"/>
      </left>
      <right style="double">
        <color indexed="64"/>
      </right>
      <top/>
      <bottom style="hair">
        <color auto="1"/>
      </bottom>
      <diagonal/>
    </border>
    <border>
      <left style="double">
        <color indexed="64"/>
      </left>
      <right style="double">
        <color indexed="64"/>
      </right>
      <top/>
      <bottom style="double">
        <color indexed="64"/>
      </bottom>
      <diagonal/>
    </border>
    <border>
      <left/>
      <right/>
      <top style="hair">
        <color auto="1"/>
      </top>
      <bottom style="hair">
        <color theme="9" tint="0.39994506668294322"/>
      </bottom>
      <diagonal/>
    </border>
    <border>
      <left/>
      <right/>
      <top style="hair">
        <color theme="9" tint="0.39985351115451523"/>
      </top>
      <bottom style="hair">
        <color theme="9" tint="0.39985351115451523"/>
      </bottom>
      <diagonal/>
    </border>
    <border>
      <left/>
      <right/>
      <top/>
      <bottom style="hair">
        <color theme="9" tint="0.59996337778862885"/>
      </bottom>
      <diagonal/>
    </border>
    <border>
      <left/>
      <right/>
      <top style="hair">
        <color indexed="64"/>
      </top>
      <bottom style="hair">
        <color theme="9" tint="0.39985351115451523"/>
      </bottom>
      <diagonal/>
    </border>
    <border>
      <left style="hair">
        <color theme="9" tint="0.39991454817346722"/>
      </left>
      <right style="hair">
        <color theme="9" tint="0.39991454817346722"/>
      </right>
      <top/>
      <bottom style="thin">
        <color theme="9" tint="0.39997558519241921"/>
      </bottom>
      <diagonal/>
    </border>
    <border>
      <left/>
      <right style="thin">
        <color indexed="64"/>
      </right>
      <top style="thin">
        <color indexed="64"/>
      </top>
      <bottom/>
      <diagonal/>
    </border>
    <border>
      <left/>
      <right style="thin">
        <color indexed="64"/>
      </right>
      <top/>
      <bottom style="hair">
        <color indexed="64"/>
      </bottom>
      <diagonal/>
    </border>
    <border>
      <left style="hair">
        <color auto="1"/>
      </left>
      <right/>
      <top style="dashed">
        <color auto="1"/>
      </top>
      <bottom style="hair">
        <color auto="1"/>
      </bottom>
      <diagonal/>
    </border>
    <border>
      <left style="hair">
        <color auto="1"/>
      </left>
      <right/>
      <top style="dashed">
        <color indexed="64"/>
      </top>
      <bottom/>
      <diagonal/>
    </border>
    <border>
      <left style="hair">
        <color theme="9" tint="0.39985351115451523"/>
      </left>
      <right style="hair">
        <color theme="9" tint="0.39985351115451523"/>
      </right>
      <top style="hair">
        <color theme="9" tint="0.39985351115451523"/>
      </top>
      <bottom style="hair">
        <color theme="9" tint="0.39985351115451523"/>
      </bottom>
      <diagonal/>
    </border>
    <border>
      <left/>
      <right style="hair">
        <color indexed="64"/>
      </right>
      <top style="double">
        <color theme="9" tint="0.39994506668294322"/>
      </top>
      <bottom/>
      <diagonal/>
    </border>
    <border>
      <left style="hair">
        <color auto="1"/>
      </left>
      <right/>
      <top style="thin">
        <color theme="9" tint="0.39997558519241921"/>
      </top>
      <bottom style="thin">
        <color theme="9" tint="0.39997558519241921"/>
      </bottom>
      <diagonal/>
    </border>
    <border>
      <left/>
      <right style="hair">
        <color theme="9" tint="0.39985351115451523"/>
      </right>
      <top/>
      <bottom/>
      <diagonal/>
    </border>
    <border>
      <left/>
      <right style="hair">
        <color theme="9" tint="0.39985351115451523"/>
      </right>
      <top/>
      <bottom style="hair">
        <color auto="1"/>
      </bottom>
      <diagonal/>
    </border>
    <border>
      <left/>
      <right style="hair">
        <color theme="9" tint="0.39985351115451523"/>
      </right>
      <top style="hair">
        <color theme="9" tint="0.39988402966399123"/>
      </top>
      <bottom style="hair">
        <color theme="9" tint="0.39988402966399123"/>
      </bottom>
      <diagonal/>
    </border>
    <border>
      <left style="thin">
        <color theme="9" tint="0.39991454817346722"/>
      </left>
      <right/>
      <top style="double">
        <color theme="9" tint="0.39994506668294322"/>
      </top>
      <bottom/>
      <diagonal/>
    </border>
    <border>
      <left/>
      <right style="thin">
        <color auto="1"/>
      </right>
      <top style="double">
        <color theme="9" tint="0.39994506668294322"/>
      </top>
      <bottom/>
      <diagonal/>
    </border>
    <border>
      <left style="thin">
        <color theme="9" tint="0.39991454817346722"/>
      </left>
      <right/>
      <top/>
      <bottom style="hair">
        <color auto="1"/>
      </bottom>
      <diagonal/>
    </border>
    <border>
      <left style="thin">
        <color theme="9" tint="0.39991454817346722"/>
      </left>
      <right/>
      <top style="hair">
        <color theme="9" tint="0.39991454817346722"/>
      </top>
      <bottom style="hair">
        <color theme="9" tint="0.39991454817346722"/>
      </bottom>
      <diagonal/>
    </border>
    <border>
      <left/>
      <right style="thin">
        <color auto="1"/>
      </right>
      <top style="hair">
        <color theme="9" tint="0.59996337778862885"/>
      </top>
      <bottom style="hair">
        <color theme="9" tint="0.59996337778862885"/>
      </bottom>
      <diagonal/>
    </border>
    <border>
      <left style="medium">
        <color indexed="64"/>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auto="1"/>
      </right>
      <top style="thin">
        <color indexed="64"/>
      </top>
      <bottom style="dashed">
        <color auto="1"/>
      </bottom>
      <diagonal/>
    </border>
    <border>
      <left/>
      <right style="medium">
        <color indexed="64"/>
      </right>
      <top style="dashed">
        <color indexed="64"/>
      </top>
      <bottom/>
      <diagonal/>
    </border>
    <border>
      <left style="medium">
        <color indexed="64"/>
      </left>
      <right/>
      <top style="hair">
        <color auto="1"/>
      </top>
      <bottom/>
      <diagonal/>
    </border>
    <border>
      <left/>
      <right style="thin">
        <color auto="1"/>
      </right>
      <top style="hair">
        <color auto="1"/>
      </top>
      <bottom/>
      <diagonal/>
    </border>
    <border>
      <left style="medium">
        <color auto="1"/>
      </left>
      <right/>
      <top style="thin">
        <color indexed="64"/>
      </top>
      <bottom style="dashed">
        <color auto="1"/>
      </bottom>
      <diagonal/>
    </border>
    <border>
      <left style="medium">
        <color auto="1"/>
      </left>
      <right style="dashed">
        <color auto="1"/>
      </right>
      <top style="dashed">
        <color auto="1"/>
      </top>
      <bottom style="dashed">
        <color auto="1"/>
      </bottom>
      <diagonal/>
    </border>
    <border>
      <left style="medium">
        <color indexed="64"/>
      </left>
      <right/>
      <top/>
      <bottom style="mediumDashed">
        <color indexed="64"/>
      </bottom>
      <diagonal/>
    </border>
    <border>
      <left/>
      <right style="medium">
        <color auto="1"/>
      </right>
      <top/>
      <bottom style="mediumDashed">
        <color indexed="64"/>
      </bottom>
      <diagonal/>
    </border>
    <border>
      <left style="medium">
        <color auto="1"/>
      </left>
      <right/>
      <top/>
      <bottom style="dashed">
        <color indexed="64"/>
      </bottom>
      <diagonal/>
    </border>
    <border>
      <left/>
      <right style="medium">
        <color indexed="64"/>
      </right>
      <top/>
      <bottom style="dashed">
        <color indexed="64"/>
      </bottom>
      <diagonal/>
    </border>
    <border>
      <left style="medium">
        <color auto="1"/>
      </left>
      <right style="double">
        <color indexed="64"/>
      </right>
      <top style="double">
        <color indexed="64"/>
      </top>
      <bottom/>
      <diagonal/>
    </border>
    <border>
      <left style="medium">
        <color auto="1"/>
      </left>
      <right style="double">
        <color indexed="64"/>
      </right>
      <top/>
      <bottom style="hair">
        <color auto="1"/>
      </bottom>
      <diagonal/>
    </border>
    <border>
      <left style="medium">
        <color auto="1"/>
      </left>
      <right style="double">
        <color indexed="64"/>
      </right>
      <top/>
      <bottom style="double">
        <color indexed="64"/>
      </bottom>
      <diagonal/>
    </border>
    <border>
      <left style="medium">
        <color indexed="64"/>
      </left>
      <right/>
      <top/>
      <bottom style="thin">
        <color indexed="64"/>
      </bottom>
      <diagonal/>
    </border>
    <border>
      <left style="dashed">
        <color auto="1"/>
      </left>
      <right style="dashed">
        <color auto="1"/>
      </right>
      <top style="dashed">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auto="1"/>
      </right>
      <top style="medium">
        <color indexed="64"/>
      </top>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thin">
        <color auto="1"/>
      </left>
      <right style="thin">
        <color auto="1"/>
      </right>
      <top style="thin">
        <color auto="1"/>
      </top>
      <bottom style="hair">
        <color auto="1"/>
      </bottom>
      <diagonal/>
    </border>
    <border>
      <left style="thin">
        <color auto="1"/>
      </left>
      <right style="thin">
        <color auto="1"/>
      </right>
      <top style="hair">
        <color theme="9" tint="0.39994506668294322"/>
      </top>
      <bottom style="hair">
        <color theme="9" tint="0.39994506668294322"/>
      </bottom>
      <diagonal/>
    </border>
    <border>
      <left style="thin">
        <color auto="1"/>
      </left>
      <right style="thin">
        <color auto="1"/>
      </right>
      <top/>
      <bottom style="thin">
        <color theme="9" tint="0.39997558519241921"/>
      </bottom>
      <diagonal/>
    </border>
    <border>
      <left style="thin">
        <color auto="1"/>
      </left>
      <right style="thin">
        <color auto="1"/>
      </right>
      <top style="thin">
        <color theme="9" tint="0.39997558519241921"/>
      </top>
      <bottom style="thin">
        <color theme="9" tint="0.39997558519241921"/>
      </bottom>
      <diagonal/>
    </border>
    <border>
      <left style="thin">
        <color auto="1"/>
      </left>
      <right style="thin">
        <color auto="1"/>
      </right>
      <top style="thin">
        <color theme="9" tint="0.39997558519241921"/>
      </top>
      <bottom/>
      <diagonal/>
    </border>
    <border>
      <left style="thin">
        <color auto="1"/>
      </left>
      <right style="thin">
        <color auto="1"/>
      </right>
      <top style="hair">
        <color theme="9" tint="0.39991454817346722"/>
      </top>
      <bottom style="hair">
        <color theme="9" tint="0.39991454817346722"/>
      </bottom>
      <diagonal/>
    </border>
    <border>
      <left style="thin">
        <color auto="1"/>
      </left>
      <right style="thin">
        <color auto="1"/>
      </right>
      <top style="hair">
        <color theme="9" tint="0.39985351115451523"/>
      </top>
      <bottom style="hair">
        <color theme="9" tint="0.39985351115451523"/>
      </bottom>
      <diagonal/>
    </border>
    <border>
      <left style="thin">
        <color auto="1"/>
      </left>
      <right style="thin">
        <color auto="1"/>
      </right>
      <top style="double">
        <color theme="9" tint="0.39994506668294322"/>
      </top>
      <bottom/>
      <diagonal/>
    </border>
    <border>
      <left style="thin">
        <color auto="1"/>
      </left>
      <right style="thin">
        <color auto="1"/>
      </right>
      <top/>
      <bottom style="thin">
        <color indexed="64"/>
      </bottom>
      <diagonal/>
    </border>
    <border>
      <left style="thin">
        <color auto="1"/>
      </left>
      <right style="thin">
        <color auto="1"/>
      </right>
      <top/>
      <bottom style="mediumDashed">
        <color indexed="64"/>
      </bottom>
      <diagonal/>
    </border>
    <border>
      <left style="thin">
        <color auto="1"/>
      </left>
      <right style="thin">
        <color auto="1"/>
      </right>
      <top style="hair">
        <color auto="1"/>
      </top>
      <bottom style="thin">
        <color auto="1"/>
      </bottom>
      <diagonal/>
    </border>
    <border>
      <left/>
      <right/>
      <top style="mediumDashed">
        <color indexed="64"/>
      </top>
      <bottom/>
      <diagonal/>
    </border>
    <border>
      <left style="mediumDashed">
        <color auto="1"/>
      </left>
      <right/>
      <top/>
      <bottom/>
      <diagonal/>
    </border>
    <border>
      <left/>
      <right/>
      <top style="double">
        <color auto="1"/>
      </top>
      <bottom/>
      <diagonal/>
    </border>
    <border>
      <left/>
      <right/>
      <top/>
      <bottom style="double">
        <color theme="9" tint="0.39994506668294322"/>
      </bottom>
      <diagonal/>
    </border>
    <border>
      <left/>
      <right/>
      <top style="medium">
        <color auto="1"/>
      </top>
      <bottom style="medium">
        <color auto="1"/>
      </bottom>
      <diagonal/>
    </border>
    <border>
      <left/>
      <right style="hair">
        <color indexed="64"/>
      </right>
      <top style="thin">
        <color indexed="64"/>
      </top>
      <bottom style="hair">
        <color indexed="64"/>
      </bottom>
      <diagonal/>
    </border>
    <border>
      <left style="medium">
        <color auto="1"/>
      </left>
      <right style="hair">
        <color indexed="64"/>
      </right>
      <top/>
      <bottom/>
      <diagonal/>
    </border>
    <border>
      <left style="mediumDashed">
        <color indexed="64"/>
      </left>
      <right/>
      <top/>
      <bottom style="thin">
        <color auto="1"/>
      </bottom>
      <diagonal/>
    </border>
    <border>
      <left/>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style="hair">
        <color auto="1"/>
      </left>
      <right style="hair">
        <color auto="1"/>
      </right>
      <top style="thin">
        <color auto="1"/>
      </top>
      <bottom style="hair">
        <color auto="1"/>
      </bottom>
      <diagonal/>
    </border>
    <border>
      <left style="mediumDashed">
        <color indexed="64"/>
      </left>
      <right style="thin">
        <color indexed="64"/>
      </right>
      <top/>
      <bottom/>
      <diagonal/>
    </border>
    <border>
      <left style="thin">
        <color auto="1"/>
      </left>
      <right/>
      <top style="medium">
        <color auto="1"/>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auto="1"/>
      </left>
      <right/>
      <top style="double">
        <color auto="1"/>
      </top>
      <bottom/>
      <diagonal/>
    </border>
    <border>
      <left/>
      <right style="medium">
        <color auto="1"/>
      </right>
      <top style="double">
        <color auto="1"/>
      </top>
      <bottom/>
      <diagonal/>
    </border>
    <border>
      <left style="medium">
        <color auto="1"/>
      </left>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bottom style="medium">
        <color indexed="64"/>
      </bottom>
      <diagonal/>
    </border>
    <border>
      <left style="thin">
        <color indexed="64"/>
      </left>
      <right style="hair">
        <color auto="1"/>
      </right>
      <top style="dashed">
        <color indexed="64"/>
      </top>
      <bottom/>
      <diagonal/>
    </border>
    <border>
      <left style="thin">
        <color indexed="64"/>
      </left>
      <right style="hair">
        <color auto="1"/>
      </right>
      <top/>
      <bottom/>
      <diagonal/>
    </border>
    <border>
      <left style="double">
        <color theme="9" tint="0.39991454817346722"/>
      </left>
      <right/>
      <top style="double">
        <color theme="9" tint="0.39994506668294322"/>
      </top>
      <bottom/>
      <diagonal/>
    </border>
    <border>
      <left/>
      <right style="double">
        <color theme="9" tint="0.39991454817346722"/>
      </right>
      <top style="double">
        <color theme="9" tint="0.39994506668294322"/>
      </top>
      <bottom/>
      <diagonal/>
    </border>
    <border>
      <left style="hair">
        <color theme="9" tint="0.39991454817346722"/>
      </left>
      <right style="hair">
        <color theme="9" tint="0.39988402966399123"/>
      </right>
      <top style="double">
        <color theme="9" tint="0.39994506668294322"/>
      </top>
      <bottom/>
      <diagonal/>
    </border>
    <border>
      <left style="hair">
        <color theme="9" tint="0.39988402966399123"/>
      </left>
      <right/>
      <top style="double">
        <color theme="9" tint="0.39994506668294322"/>
      </top>
      <bottom/>
      <diagonal/>
    </border>
    <border>
      <left style="double">
        <color theme="9" tint="0.39991454817346722"/>
      </left>
      <right/>
      <top/>
      <bottom style="double">
        <color theme="9" tint="0.39994506668294322"/>
      </bottom>
      <diagonal/>
    </border>
    <border>
      <left/>
      <right style="double">
        <color theme="9" tint="0.39991454817346722"/>
      </right>
      <top/>
      <bottom style="double">
        <color theme="9" tint="0.39994506668294322"/>
      </bottom>
      <diagonal/>
    </border>
    <border>
      <left style="hair">
        <color theme="9" tint="0.39991454817346722"/>
      </left>
      <right style="hair">
        <color theme="9" tint="0.39988402966399123"/>
      </right>
      <top/>
      <bottom style="double">
        <color theme="9" tint="0.39994506668294322"/>
      </bottom>
      <diagonal/>
    </border>
    <border>
      <left style="hair">
        <color theme="9" tint="0.39988402966399123"/>
      </left>
      <right/>
      <top/>
      <bottom style="double">
        <color theme="9" tint="0.39994506668294322"/>
      </bottom>
      <diagonal/>
    </border>
    <border>
      <left style="hair">
        <color auto="1"/>
      </left>
      <right/>
      <top/>
      <bottom style="double">
        <color theme="9" tint="0.39994506668294322"/>
      </bottom>
      <diagonal/>
    </border>
    <border>
      <left/>
      <right style="medium">
        <color indexed="64"/>
      </right>
      <top/>
      <bottom style="double">
        <color theme="9" tint="0.39994506668294322"/>
      </bottom>
      <diagonal/>
    </border>
    <border>
      <left style="hair">
        <color auto="1"/>
      </left>
      <right/>
      <top style="medium">
        <color indexed="64"/>
      </top>
      <bottom/>
      <diagonal/>
    </border>
    <border>
      <left style="double">
        <color theme="9" tint="0.39991454817346722"/>
      </left>
      <right/>
      <top/>
      <bottom style="double">
        <color theme="9" tint="0.39991454817346722"/>
      </bottom>
      <diagonal/>
    </border>
    <border>
      <left/>
      <right style="double">
        <color theme="9" tint="0.39991454817346722"/>
      </right>
      <top/>
      <bottom/>
      <diagonal/>
    </border>
    <border>
      <left style="double">
        <color theme="9" tint="0.39991454817346722"/>
      </left>
      <right/>
      <top style="double">
        <color theme="9" tint="0.39991454817346722"/>
      </top>
      <bottom style="double">
        <color theme="9" tint="0.39994506668294322"/>
      </bottom>
      <diagonal/>
    </border>
    <border>
      <left/>
      <right style="double">
        <color theme="9" tint="0.39991454817346722"/>
      </right>
      <top style="double">
        <color theme="9" tint="0.39991454817346722"/>
      </top>
      <bottom style="double">
        <color theme="9" tint="0.39994506668294322"/>
      </bottom>
      <diagonal/>
    </border>
    <border>
      <left style="double">
        <color theme="9" tint="0.39991454817346722"/>
      </left>
      <right style="medium">
        <color auto="1"/>
      </right>
      <top style="double">
        <color theme="9" tint="0.39991454817346722"/>
      </top>
      <bottom style="double">
        <color theme="9" tint="0.39994506668294322"/>
      </bottom>
      <diagonal/>
    </border>
    <border>
      <left/>
      <right style="thin">
        <color theme="9" tint="0.39985351115451523"/>
      </right>
      <top style="double">
        <color theme="9" tint="0.39994506668294322"/>
      </top>
      <bottom/>
      <diagonal/>
    </border>
    <border>
      <left style="thin">
        <color theme="9" tint="0.39985351115451523"/>
      </left>
      <right/>
      <top style="double">
        <color theme="9" tint="0.39994506668294322"/>
      </top>
      <bottom/>
      <diagonal/>
    </border>
    <border>
      <left style="double">
        <color theme="9" tint="0.39991454817346722"/>
      </left>
      <right/>
      <top/>
      <bottom style="double">
        <color theme="9" tint="0.39988402966399123"/>
      </bottom>
      <diagonal/>
    </border>
    <border>
      <left/>
      <right style="double">
        <color theme="9" tint="0.39991454817346722"/>
      </right>
      <top/>
      <bottom style="double">
        <color theme="9" tint="0.39988402966399123"/>
      </bottom>
      <diagonal/>
    </border>
    <border>
      <left/>
      <right style="thin">
        <color theme="9" tint="0.39985351115451523"/>
      </right>
      <top/>
      <bottom style="double">
        <color theme="9" tint="0.39994506668294322"/>
      </bottom>
      <diagonal/>
    </border>
    <border>
      <left style="thin">
        <color theme="9" tint="0.39985351115451523"/>
      </left>
      <right/>
      <top/>
      <bottom style="double">
        <color theme="9" tint="0.39994506668294322"/>
      </bottom>
      <diagonal/>
    </border>
    <border>
      <left style="mediumDashed">
        <color auto="1"/>
      </left>
      <right/>
      <top/>
      <bottom style="dashDot">
        <color auto="1"/>
      </bottom>
      <diagonal/>
    </border>
    <border>
      <left/>
      <right/>
      <top/>
      <bottom style="dashDot">
        <color auto="1"/>
      </bottom>
      <diagonal/>
    </border>
    <border>
      <left/>
      <right style="medium">
        <color indexed="64"/>
      </right>
      <top/>
      <bottom style="dashDot">
        <color indexed="64"/>
      </bottom>
      <diagonal/>
    </border>
    <border>
      <left style="hair">
        <color indexed="64"/>
      </left>
      <right/>
      <top/>
      <bottom style="medium">
        <color indexed="64"/>
      </bottom>
      <diagonal/>
    </border>
    <border>
      <left/>
      <right style="medium">
        <color auto="1"/>
      </right>
      <top style="hair">
        <color auto="1"/>
      </top>
      <bottom style="dashed">
        <color auto="1"/>
      </bottom>
      <diagonal/>
    </border>
    <border>
      <left style="hair">
        <color theme="9" tint="0.39988402966399123"/>
      </left>
      <right/>
      <top/>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right/>
      <top style="thin">
        <color theme="9" tint="0.39997558519241921"/>
      </top>
      <bottom style="hair">
        <color auto="1"/>
      </bottom>
      <diagonal/>
    </border>
    <border>
      <left style="hair">
        <color theme="9" tint="0.39988402966399123"/>
      </left>
      <right/>
      <top style="hair">
        <color theme="9" tint="0.39988402966399123"/>
      </top>
      <bottom style="hair">
        <color auto="1"/>
      </bottom>
      <diagonal/>
    </border>
    <border>
      <left/>
      <right/>
      <top/>
      <bottom style="double">
        <color theme="9" tint="0.39988402966399123"/>
      </bottom>
      <diagonal/>
    </border>
    <border>
      <left style="dashed">
        <color rgb="FF0033CC"/>
      </left>
      <right style="dashed">
        <color rgb="FF0033CC"/>
      </right>
      <top style="dashed">
        <color rgb="FF0033CC"/>
      </top>
      <bottom style="dashed">
        <color rgb="FF0033CC"/>
      </bottom>
      <diagonal/>
    </border>
    <border>
      <left style="dashed">
        <color rgb="FF0033CC"/>
      </left>
      <right/>
      <top style="dashed">
        <color rgb="FF0033CC"/>
      </top>
      <bottom style="dashed">
        <color rgb="FF0033CC"/>
      </bottom>
      <diagonal/>
    </border>
    <border>
      <left/>
      <right/>
      <top style="dashed">
        <color rgb="FF0033CC"/>
      </top>
      <bottom style="dashed">
        <color rgb="FF0033CC"/>
      </bottom>
      <diagonal/>
    </border>
    <border>
      <left/>
      <right/>
      <top/>
      <bottom style="hair">
        <color theme="9" tint="0.39994506668294322"/>
      </bottom>
      <diagonal/>
    </border>
    <border>
      <left style="medium">
        <color theme="0"/>
      </left>
      <right style="medium">
        <color theme="0"/>
      </right>
      <top style="hair">
        <color auto="1"/>
      </top>
      <bottom/>
      <diagonal/>
    </border>
    <border>
      <left style="hair">
        <color theme="9" tint="0.39994506668294322"/>
      </left>
      <right style="hair">
        <color theme="9" tint="0.39994506668294322"/>
      </right>
      <top/>
      <bottom style="hair">
        <color theme="9" tint="0.39991454817346722"/>
      </bottom>
      <diagonal/>
    </border>
    <border>
      <left style="hair">
        <color theme="9" tint="0.39994506668294322"/>
      </left>
      <right style="hair">
        <color theme="9" tint="0.59996337778862885"/>
      </right>
      <top style="hair">
        <color indexed="64"/>
      </top>
      <bottom style="hair">
        <color theme="9" tint="0.59996337778862885"/>
      </bottom>
      <diagonal/>
    </border>
    <border>
      <left style="hair">
        <color theme="9" tint="0.59996337778862885"/>
      </left>
      <right style="hair">
        <color theme="9" tint="0.59996337778862885"/>
      </right>
      <top style="hair">
        <color indexed="64"/>
      </top>
      <bottom style="hair">
        <color theme="9" tint="0.59996337778862885"/>
      </bottom>
      <diagonal/>
    </border>
    <border>
      <left style="hair">
        <color theme="9" tint="0.39994506668294322"/>
      </left>
      <right style="hair">
        <color theme="9" tint="0.59996337778862885"/>
      </right>
      <top style="hair">
        <color theme="9" tint="0.59996337778862885"/>
      </top>
      <bottom style="hair">
        <color theme="9" tint="0.59996337778862885"/>
      </bottom>
      <diagonal/>
    </border>
    <border>
      <left style="hair">
        <color theme="9" tint="0.59996337778862885"/>
      </left>
      <right style="hair">
        <color theme="9" tint="0.59996337778862885"/>
      </right>
      <top style="hair">
        <color theme="9" tint="0.59996337778862885"/>
      </top>
      <bottom style="hair">
        <color theme="9" tint="0.59996337778862885"/>
      </bottom>
      <diagonal/>
    </border>
    <border>
      <left/>
      <right style="medium">
        <color theme="0"/>
      </right>
      <top style="hair">
        <color auto="1"/>
      </top>
      <bottom/>
      <diagonal/>
    </border>
    <border>
      <left/>
      <right style="thin">
        <color theme="0"/>
      </right>
      <top/>
      <bottom/>
      <diagonal/>
    </border>
    <border>
      <left/>
      <right style="thin">
        <color theme="0"/>
      </right>
      <top/>
      <bottom style="dashed">
        <color indexed="64"/>
      </bottom>
      <diagonal/>
    </border>
    <border>
      <left/>
      <right style="dashed">
        <color indexed="64"/>
      </right>
      <top style="dashed">
        <color indexed="64"/>
      </top>
      <bottom/>
      <diagonal/>
    </border>
    <border>
      <left/>
      <right style="dashed">
        <color auto="1"/>
      </right>
      <top/>
      <bottom/>
      <diagonal/>
    </border>
    <border>
      <left style="dashed">
        <color auto="1"/>
      </left>
      <right/>
      <top/>
      <bottom/>
      <diagonal/>
    </border>
    <border>
      <left/>
      <right style="dashed">
        <color auto="1"/>
      </right>
      <top/>
      <bottom style="dashed">
        <color indexed="64"/>
      </bottom>
      <diagonal/>
    </border>
    <border>
      <left style="dashed">
        <color auto="1"/>
      </left>
      <right/>
      <top/>
      <bottom style="dashed">
        <color indexed="64"/>
      </bottom>
      <diagonal/>
    </border>
    <border>
      <left/>
      <right style="dashed">
        <color auto="1"/>
      </right>
      <top style="hair">
        <color indexed="64"/>
      </top>
      <bottom/>
      <diagonal/>
    </border>
    <border>
      <left style="dashed">
        <color auto="1"/>
      </left>
      <right style="medium">
        <color indexed="64"/>
      </right>
      <top style="dashed">
        <color auto="1"/>
      </top>
      <bottom style="dashed">
        <color auto="1"/>
      </bottom>
      <diagonal/>
    </border>
    <border>
      <left style="thin">
        <color theme="0"/>
      </left>
      <right/>
      <top/>
      <bottom/>
      <diagonal/>
    </border>
    <border>
      <left style="thin">
        <color theme="0"/>
      </left>
      <right style="medium">
        <color auto="1"/>
      </right>
      <top/>
      <bottom/>
      <diagonal/>
    </border>
    <border>
      <left/>
      <right/>
      <top style="dashed">
        <color auto="1"/>
      </top>
      <bottom style="hair">
        <color auto="1"/>
      </bottom>
      <diagonal/>
    </border>
    <border>
      <left style="hair">
        <color auto="1"/>
      </left>
      <right/>
      <top/>
      <bottom style="hair">
        <color theme="9" tint="0.39991454817346722"/>
      </bottom>
      <diagonal/>
    </border>
    <border>
      <left/>
      <right style="hair">
        <color indexed="64"/>
      </right>
      <top style="hair">
        <color indexed="64"/>
      </top>
      <bottom style="thin">
        <color theme="9" tint="0.39997558519241921"/>
      </bottom>
      <diagonal/>
    </border>
    <border>
      <left style="hair">
        <color auto="1"/>
      </left>
      <right/>
      <top style="hair">
        <color theme="9" tint="0.39991454817346722"/>
      </top>
      <bottom style="hair">
        <color theme="9" tint="0.39991454817346722"/>
      </bottom>
      <diagonal/>
    </border>
    <border>
      <left style="hair">
        <color indexed="64"/>
      </left>
      <right style="hair">
        <color auto="1"/>
      </right>
      <top/>
      <bottom style="dashed">
        <color indexed="64"/>
      </bottom>
      <diagonal/>
    </border>
    <border>
      <left style="dashed">
        <color auto="1"/>
      </left>
      <right style="medium">
        <color auto="1"/>
      </right>
      <top/>
      <bottom style="dashed">
        <color auto="1"/>
      </bottom>
      <diagonal/>
    </border>
    <border>
      <left style="hair">
        <color indexed="64"/>
      </left>
      <right style="medium">
        <color indexed="64"/>
      </right>
      <top/>
      <bottom style="hair">
        <color indexed="64"/>
      </bottom>
      <diagonal/>
    </border>
    <border>
      <left style="hair">
        <color auto="1"/>
      </left>
      <right style="dashed">
        <color auto="1"/>
      </right>
      <top style="dashed">
        <color auto="1"/>
      </top>
      <bottom/>
      <diagonal/>
    </border>
    <border>
      <left style="dashed">
        <color auto="1"/>
      </left>
      <right style="dashed">
        <color auto="1"/>
      </right>
      <top style="dashed">
        <color auto="1"/>
      </top>
      <bottom/>
      <diagonal/>
    </border>
    <border>
      <left style="dashed">
        <color auto="1"/>
      </left>
      <right/>
      <top style="dashed">
        <color auto="1"/>
      </top>
      <bottom/>
      <diagonal/>
    </border>
    <border>
      <left style="hair">
        <color auto="1"/>
      </left>
      <right style="dashed">
        <color auto="1"/>
      </right>
      <top/>
      <bottom/>
      <diagonal/>
    </border>
    <border>
      <left style="dashed">
        <color auto="1"/>
      </left>
      <right style="dashed">
        <color auto="1"/>
      </right>
      <top/>
      <bottom/>
      <diagonal/>
    </border>
    <border>
      <left style="dashed">
        <color auto="1"/>
      </left>
      <right/>
      <top/>
      <bottom style="thin">
        <color indexed="64"/>
      </bottom>
      <diagonal/>
    </border>
    <border>
      <left style="dashed">
        <color auto="1"/>
      </left>
      <right/>
      <top style="thin">
        <color indexed="64"/>
      </top>
      <bottom/>
      <diagonal/>
    </border>
    <border>
      <left style="hair">
        <color auto="1"/>
      </left>
      <right style="dashed">
        <color auto="1"/>
      </right>
      <top/>
      <bottom style="dashed">
        <color auto="1"/>
      </bottom>
      <diagonal/>
    </border>
    <border>
      <left style="dashed">
        <color auto="1"/>
      </left>
      <right style="dashed">
        <color auto="1"/>
      </right>
      <top/>
      <bottom style="dashed">
        <color auto="1"/>
      </bottom>
      <diagonal/>
    </border>
    <border>
      <left/>
      <right style="dashed">
        <color auto="1"/>
      </right>
      <top style="thin">
        <color auto="1"/>
      </top>
      <bottom/>
      <diagonal/>
    </border>
    <border>
      <left style="dashed">
        <color indexed="64"/>
      </left>
      <right/>
      <top/>
      <bottom style="hair">
        <color indexed="64"/>
      </bottom>
      <diagonal/>
    </border>
    <border>
      <left style="thin">
        <color indexed="64"/>
      </left>
      <right style="hair">
        <color indexed="64"/>
      </right>
      <top style="medium">
        <color indexed="64"/>
      </top>
      <bottom/>
      <diagonal/>
    </border>
    <border>
      <left style="hair">
        <color auto="1"/>
      </left>
      <right style="thin">
        <color theme="0"/>
      </right>
      <top/>
      <bottom/>
      <diagonal/>
    </border>
    <border>
      <left style="thin">
        <color indexed="64"/>
      </left>
      <right style="hair">
        <color indexed="64"/>
      </right>
      <top/>
      <bottom style="medium">
        <color indexed="64"/>
      </bottom>
      <diagonal/>
    </border>
    <border>
      <left style="thin">
        <color indexed="64"/>
      </left>
      <right style="hair">
        <color indexed="64"/>
      </right>
      <top style="medium">
        <color indexed="64"/>
      </top>
      <bottom style="medium">
        <color indexed="64"/>
      </bottom>
      <diagonal/>
    </border>
    <border>
      <left style="thin">
        <color indexed="64"/>
      </left>
      <right style="hair">
        <color indexed="64"/>
      </right>
      <top style="hair">
        <color auto="1"/>
      </top>
      <bottom style="thin">
        <color auto="1"/>
      </bottom>
      <diagonal/>
    </border>
    <border>
      <left style="thin">
        <color indexed="64"/>
      </left>
      <right style="hair">
        <color indexed="64"/>
      </right>
      <top style="thin">
        <color indexed="64"/>
      </top>
      <bottom style="hair">
        <color indexed="64"/>
      </bottom>
      <diagonal/>
    </border>
    <border>
      <left style="medium">
        <color auto="1"/>
      </left>
      <right/>
      <top style="hair">
        <color auto="1"/>
      </top>
      <bottom style="dashed">
        <color indexed="64"/>
      </bottom>
      <diagonal/>
    </border>
    <border>
      <left style="medium">
        <color indexed="64"/>
      </left>
      <right/>
      <top style="mediumDashed">
        <color indexed="64"/>
      </top>
      <bottom/>
      <diagonal/>
    </border>
    <border>
      <left/>
      <right style="medium">
        <color indexed="64"/>
      </right>
      <top style="mediumDashed">
        <color indexed="64"/>
      </top>
      <bottom/>
      <diagonal/>
    </border>
    <border>
      <left/>
      <right/>
      <top style="hair">
        <color auto="1"/>
      </top>
      <bottom style="hair">
        <color theme="9" tint="0.39988402966399123"/>
      </bottom>
      <diagonal/>
    </border>
    <border>
      <left/>
      <right/>
      <top style="hair">
        <color theme="9" tint="0.39988402966399123"/>
      </top>
      <bottom style="hair">
        <color theme="9" tint="0.39988402966399123"/>
      </bottom>
      <diagonal/>
    </border>
    <border>
      <left/>
      <right/>
      <top style="hair">
        <color theme="9" tint="0.39988402966399123"/>
      </top>
      <bottom style="hair">
        <color auto="1"/>
      </bottom>
      <diagonal/>
    </border>
    <border>
      <left/>
      <right style="hair">
        <color auto="1"/>
      </right>
      <top style="hair">
        <color auto="1"/>
      </top>
      <bottom style="hair">
        <color auto="1"/>
      </bottom>
      <diagonal/>
    </border>
    <border>
      <left style="dashed">
        <color indexed="64"/>
      </left>
      <right/>
      <top/>
      <bottom style="dashDot">
        <color auto="1"/>
      </bottom>
      <diagonal/>
    </border>
    <border>
      <left style="hair">
        <color auto="1"/>
      </left>
      <right style="hair">
        <color auto="1"/>
      </right>
      <top style="hair">
        <color auto="1"/>
      </top>
      <bottom style="thin">
        <color theme="9" tint="0.39997558519241921"/>
      </bottom>
      <diagonal/>
    </border>
    <border>
      <left style="hair">
        <color auto="1"/>
      </left>
      <right style="hair">
        <color auto="1"/>
      </right>
      <top style="thin">
        <color theme="9" tint="0.39997558519241921"/>
      </top>
      <bottom style="thin">
        <color theme="9" tint="0.39997558519241921"/>
      </bottom>
      <diagonal/>
    </border>
  </borders>
  <cellStyleXfs count="37">
    <xf numFmtId="0" fontId="0" fillId="0" borderId="0"/>
    <xf numFmtId="0" fontId="6" fillId="0" borderId="0"/>
    <xf numFmtId="0" fontId="1" fillId="0" borderId="0"/>
    <xf numFmtId="0" fontId="1" fillId="0" borderId="0"/>
    <xf numFmtId="0" fontId="1" fillId="0" borderId="0"/>
    <xf numFmtId="0" fontId="17" fillId="0" borderId="0"/>
    <xf numFmtId="0" fontId="6" fillId="0" borderId="0"/>
    <xf numFmtId="0" fontId="1" fillId="0" borderId="0"/>
    <xf numFmtId="0" fontId="6" fillId="0" borderId="0"/>
    <xf numFmtId="0" fontId="35" fillId="0" borderId="0"/>
    <xf numFmtId="0" fontId="1" fillId="0" borderId="0"/>
    <xf numFmtId="0" fontId="1" fillId="0" borderId="0"/>
    <xf numFmtId="0" fontId="1" fillId="0" borderId="0"/>
    <xf numFmtId="0" fontId="1" fillId="0" borderId="0"/>
    <xf numFmtId="0" fontId="6" fillId="0" borderId="0"/>
    <xf numFmtId="0" fontId="6" fillId="0" borderId="0"/>
    <xf numFmtId="0" fontId="88" fillId="0" borderId="0"/>
    <xf numFmtId="0" fontId="89" fillId="0" borderId="0" applyNumberFormat="0" applyFill="0" applyBorder="0" applyAlignment="0" applyProtection="0"/>
    <xf numFmtId="0" fontId="73" fillId="0" borderId="0"/>
    <xf numFmtId="0" fontId="88" fillId="0" borderId="0"/>
    <xf numFmtId="0" fontId="6" fillId="0" borderId="0"/>
    <xf numFmtId="0" fontId="6" fillId="0" borderId="0"/>
    <xf numFmtId="0" fontId="35" fillId="0" borderId="0"/>
    <xf numFmtId="0" fontId="1" fillId="0" borderId="0"/>
    <xf numFmtId="0" fontId="1" fillId="0" borderId="0"/>
    <xf numFmtId="0" fontId="1" fillId="0" borderId="0"/>
    <xf numFmtId="0" fontId="1" fillId="0" borderId="0"/>
    <xf numFmtId="0" fontId="73" fillId="0" borderId="0"/>
    <xf numFmtId="0" fontId="6" fillId="0" borderId="0"/>
    <xf numFmtId="0" fontId="6" fillId="0" borderId="0"/>
    <xf numFmtId="0" fontId="73" fillId="0" borderId="0"/>
    <xf numFmtId="0" fontId="247" fillId="0" borderId="0" applyNumberFormat="0" applyFill="0" applyBorder="0" applyAlignment="0" applyProtection="0">
      <alignment vertical="top"/>
      <protection locked="0"/>
    </xf>
    <xf numFmtId="0" fontId="264" fillId="0" borderId="0"/>
    <xf numFmtId="0" fontId="320" fillId="0" borderId="0"/>
    <xf numFmtId="0" fontId="89" fillId="0" borderId="0" applyNumberFormat="0" applyFill="0" applyBorder="0" applyAlignment="0" applyProtection="0"/>
    <xf numFmtId="0" fontId="1" fillId="0" borderId="0"/>
    <xf numFmtId="0" fontId="1" fillId="0" borderId="0"/>
  </cellStyleXfs>
  <cellXfs count="3162">
    <xf numFmtId="0" fontId="0" fillId="0" borderId="0" xfId="0"/>
    <xf numFmtId="0" fontId="2" fillId="2" borderId="0" xfId="1" applyFont="1" applyFill="1" applyAlignment="1">
      <alignment horizontal="center" vertical="center"/>
    </xf>
    <xf numFmtId="0" fontId="7" fillId="3" borderId="1" xfId="2" applyFont="1" applyFill="1" applyBorder="1" applyAlignment="1">
      <alignment horizontal="center" vertical="center"/>
    </xf>
    <xf numFmtId="0" fontId="8" fillId="4" borderId="0" xfId="3" applyFont="1" applyFill="1" applyAlignment="1">
      <alignment horizontal="center" vertical="center"/>
    </xf>
    <xf numFmtId="0" fontId="9" fillId="5" borderId="2" xfId="2" applyFont="1" applyFill="1" applyBorder="1" applyAlignment="1">
      <alignment horizontal="center" vertical="center"/>
    </xf>
    <xf numFmtId="0" fontId="9" fillId="6" borderId="2" xfId="2" applyFont="1" applyFill="1" applyBorder="1" applyAlignment="1">
      <alignment horizontal="center" vertical="center"/>
    </xf>
    <xf numFmtId="0" fontId="10" fillId="7" borderId="3" xfId="1" quotePrefix="1" applyFont="1" applyFill="1" applyBorder="1" applyAlignment="1">
      <alignment horizontal="center" vertical="center"/>
    </xf>
    <xf numFmtId="0" fontId="11" fillId="6" borderId="0" xfId="1" applyFont="1" applyFill="1" applyAlignment="1">
      <alignment horizontal="left" vertical="center"/>
    </xf>
    <xf numFmtId="0" fontId="12" fillId="6" borderId="0" xfId="1" applyFont="1" applyFill="1" applyAlignment="1">
      <alignment horizontal="left" vertical="center"/>
    </xf>
    <xf numFmtId="0" fontId="0" fillId="8" borderId="0" xfId="0" applyFill="1"/>
    <xf numFmtId="164" fontId="13" fillId="8" borderId="2" xfId="1" applyNumberFormat="1" applyFont="1" applyFill="1" applyBorder="1" applyAlignment="1" applyProtection="1">
      <alignment horizontal="right" vertical="center"/>
      <protection hidden="1"/>
    </xf>
    <xf numFmtId="0" fontId="14" fillId="6" borderId="0" xfId="1" applyFont="1" applyFill="1" applyAlignment="1">
      <alignment horizontal="right" vertical="center"/>
    </xf>
    <xf numFmtId="0" fontId="15" fillId="6" borderId="0" xfId="1" applyFont="1" applyFill="1" applyAlignment="1">
      <alignment horizontal="left" vertical="center"/>
    </xf>
    <xf numFmtId="0" fontId="16" fillId="9" borderId="4" xfId="3" applyFont="1" applyFill="1" applyBorder="1" applyAlignment="1">
      <alignment horizontal="center" vertical="center"/>
    </xf>
    <xf numFmtId="0" fontId="16" fillId="9" borderId="5" xfId="3" applyFont="1" applyFill="1" applyBorder="1" applyAlignment="1">
      <alignment horizontal="center" vertical="center"/>
    </xf>
    <xf numFmtId="0" fontId="1" fillId="8" borderId="0" xfId="4" applyFill="1"/>
    <xf numFmtId="0" fontId="2" fillId="10" borderId="6" xfId="5" applyFont="1" applyFill="1" applyBorder="1" applyAlignment="1">
      <alignment horizontal="center" vertical="center"/>
    </xf>
    <xf numFmtId="0" fontId="18" fillId="11" borderId="0" xfId="5" applyFont="1" applyFill="1" applyAlignment="1">
      <alignment horizontal="left" vertical="center"/>
    </xf>
    <xf numFmtId="0" fontId="2" fillId="11" borderId="0" xfId="5" applyFont="1" applyFill="1" applyAlignment="1">
      <alignment horizontal="center" vertical="center"/>
    </xf>
    <xf numFmtId="0" fontId="19" fillId="8" borderId="0" xfId="1" applyFont="1" applyFill="1" applyAlignment="1">
      <alignment horizontal="center" vertical="center" wrapText="1"/>
    </xf>
    <xf numFmtId="0" fontId="20" fillId="12" borderId="0" xfId="5" applyFont="1" applyFill="1" applyAlignment="1">
      <alignment horizontal="center" vertical="center"/>
    </xf>
    <xf numFmtId="0" fontId="21" fillId="13" borderId="0" xfId="4" applyFont="1" applyFill="1" applyAlignment="1">
      <alignment horizontal="center" vertical="center"/>
    </xf>
    <xf numFmtId="0" fontId="22" fillId="14" borderId="7" xfId="1" applyFont="1" applyFill="1" applyBorder="1" applyAlignment="1" applyProtection="1">
      <alignment horizontal="center" vertical="center" textRotation="90"/>
      <protection locked="0"/>
    </xf>
    <xf numFmtId="0" fontId="23" fillId="15" borderId="2" xfId="6" applyFont="1" applyFill="1" applyBorder="1" applyAlignment="1">
      <alignment horizontal="left" vertical="center"/>
    </xf>
    <xf numFmtId="0" fontId="23" fillId="15" borderId="2" xfId="6" applyFont="1" applyFill="1" applyBorder="1" applyAlignment="1">
      <alignment horizontal="center" vertical="center"/>
    </xf>
    <xf numFmtId="1" fontId="23" fillId="15" borderId="2" xfId="6" applyNumberFormat="1" applyFont="1" applyFill="1" applyBorder="1" applyAlignment="1">
      <alignment horizontal="center" vertical="center"/>
    </xf>
    <xf numFmtId="0" fontId="24" fillId="15" borderId="2" xfId="1" applyFont="1" applyFill="1" applyBorder="1" applyAlignment="1">
      <alignment horizontal="left" vertical="center" wrapText="1"/>
    </xf>
    <xf numFmtId="0" fontId="25" fillId="15" borderId="2" xfId="1" applyFont="1" applyFill="1" applyBorder="1" applyAlignment="1">
      <alignment horizontal="center" vertical="center" wrapText="1"/>
    </xf>
    <xf numFmtId="0" fontId="30" fillId="15" borderId="6" xfId="7" applyFont="1" applyFill="1" applyBorder="1" applyAlignment="1">
      <alignment horizontal="center" vertical="center"/>
    </xf>
    <xf numFmtId="0" fontId="23" fillId="15" borderId="0" xfId="6" applyFont="1" applyFill="1" applyAlignment="1">
      <alignment horizontal="right" vertical="center"/>
    </xf>
    <xf numFmtId="0" fontId="23" fillId="15" borderId="0" xfId="6" applyFont="1" applyFill="1" applyAlignment="1">
      <alignment horizontal="center" vertical="center"/>
    </xf>
    <xf numFmtId="1" fontId="23" fillId="15" borderId="0" xfId="6" applyNumberFormat="1" applyFont="1" applyFill="1" applyAlignment="1">
      <alignment horizontal="center" vertical="center"/>
    </xf>
    <xf numFmtId="0" fontId="31" fillId="15" borderId="0" xfId="0" applyFont="1" applyFill="1" applyAlignment="1">
      <alignment horizontal="center" vertical="center" wrapText="1"/>
    </xf>
    <xf numFmtId="0" fontId="32" fillId="15" borderId="0" xfId="1" applyFont="1" applyFill="1" applyAlignment="1">
      <alignment horizontal="center" vertical="center" wrapText="1"/>
    </xf>
    <xf numFmtId="0" fontId="23" fillId="18" borderId="0" xfId="7" applyFont="1" applyFill="1" applyAlignment="1">
      <alignment horizontal="left" vertical="center"/>
    </xf>
    <xf numFmtId="0" fontId="23" fillId="18" borderId="0" xfId="7" applyFont="1" applyFill="1" applyAlignment="1">
      <alignment horizontal="right" vertical="center"/>
    </xf>
    <xf numFmtId="1" fontId="23" fillId="18" borderId="0" xfId="7" applyNumberFormat="1" applyFont="1" applyFill="1" applyAlignment="1">
      <alignment horizontal="right" vertical="center"/>
    </xf>
    <xf numFmtId="0" fontId="33" fillId="8" borderId="0" xfId="1" applyFont="1" applyFill="1" applyAlignment="1">
      <alignment vertical="center"/>
    </xf>
    <xf numFmtId="0" fontId="21" fillId="8" borderId="0" xfId="5" applyFont="1" applyFill="1" applyAlignment="1">
      <alignment horizontal="right" vertical="center"/>
    </xf>
    <xf numFmtId="0" fontId="34" fillId="8" borderId="0" xfId="5" applyFont="1" applyFill="1" applyAlignment="1">
      <alignment vertical="center"/>
    </xf>
    <xf numFmtId="0" fontId="32" fillId="8" borderId="0" xfId="8" applyFont="1" applyFill="1" applyAlignment="1">
      <alignment horizontal="left" vertical="center"/>
    </xf>
    <xf numFmtId="0" fontId="0" fillId="8" borderId="9" xfId="0" applyFill="1" applyBorder="1"/>
    <xf numFmtId="0" fontId="36" fillId="8" borderId="0" xfId="9" applyFont="1" applyFill="1" applyAlignment="1">
      <alignment horizontal="left" vertical="center"/>
    </xf>
    <xf numFmtId="0" fontId="37" fillId="8" borderId="0" xfId="5" applyFont="1" applyFill="1" applyAlignment="1">
      <alignment vertical="center"/>
    </xf>
    <xf numFmtId="0" fontId="32" fillId="8" borderId="0" xfId="4" applyFont="1" applyFill="1" applyAlignment="1">
      <alignment horizontal="right" vertical="top"/>
    </xf>
    <xf numFmtId="0" fontId="39" fillId="8" borderId="0" xfId="9" applyFont="1" applyFill="1" applyAlignment="1">
      <alignment horizontal="right" vertical="center"/>
    </xf>
    <xf numFmtId="1" fontId="40" fillId="20" borderId="0" xfId="1" applyNumberFormat="1" applyFont="1" applyFill="1" applyAlignment="1" applyProtection="1">
      <alignment horizontal="center" vertical="center"/>
      <protection hidden="1"/>
    </xf>
    <xf numFmtId="0" fontId="21" fillId="8" borderId="9" xfId="9" applyFont="1" applyFill="1" applyBorder="1" applyAlignment="1">
      <alignment vertical="center" wrapText="1"/>
    </xf>
    <xf numFmtId="0" fontId="0" fillId="16" borderId="6" xfId="0" applyFill="1" applyBorder="1"/>
    <xf numFmtId="0" fontId="0" fillId="16" borderId="0" xfId="0" applyFill="1"/>
    <xf numFmtId="0" fontId="0" fillId="16" borderId="9" xfId="0" applyFill="1" applyBorder="1"/>
    <xf numFmtId="0" fontId="41" fillId="21" borderId="0" xfId="1" applyFont="1" applyFill="1" applyAlignment="1">
      <alignment horizontal="center" vertical="center"/>
    </xf>
    <xf numFmtId="0" fontId="42" fillId="21" borderId="0" xfId="1" applyFont="1" applyFill="1" applyAlignment="1">
      <alignment horizontal="left" vertical="center"/>
    </xf>
    <xf numFmtId="0" fontId="38" fillId="8" borderId="0" xfId="0" applyFont="1" applyFill="1" applyAlignment="1">
      <alignment horizontal="center"/>
    </xf>
    <xf numFmtId="0" fontId="38" fillId="8" borderId="9" xfId="0" applyFont="1" applyFill="1" applyBorder="1" applyAlignment="1">
      <alignment horizontal="center"/>
    </xf>
    <xf numFmtId="0" fontId="25" fillId="15" borderId="7" xfId="1" applyFont="1" applyFill="1" applyBorder="1" applyAlignment="1">
      <alignment horizontal="center" vertical="center" wrapText="1"/>
    </xf>
    <xf numFmtId="0" fontId="43" fillId="15" borderId="2" xfId="1" applyFont="1" applyFill="1" applyBorder="1" applyAlignment="1">
      <alignment vertical="center"/>
    </xf>
    <xf numFmtId="0" fontId="26" fillId="15" borderId="2" xfId="1" applyFont="1" applyFill="1" applyBorder="1" applyAlignment="1">
      <alignment vertical="center"/>
    </xf>
    <xf numFmtId="1" fontId="27" fillId="16" borderId="8" xfId="1" applyNumberFormat="1" applyFont="1" applyFill="1" applyBorder="1" applyAlignment="1" applyProtection="1">
      <alignment vertical="center"/>
      <protection hidden="1"/>
    </xf>
    <xf numFmtId="165" fontId="44" fillId="8" borderId="0" xfId="0" applyNumberFormat="1" applyFont="1" applyFill="1" applyAlignment="1">
      <alignment horizontal="right" vertical="center"/>
    </xf>
    <xf numFmtId="0" fontId="0" fillId="8" borderId="0" xfId="0" applyFill="1" applyAlignment="1">
      <alignment horizontal="left" vertical="center"/>
    </xf>
    <xf numFmtId="0" fontId="1" fillId="8" borderId="0" xfId="4" applyFill="1" applyAlignment="1">
      <alignment vertical="top" wrapText="1"/>
    </xf>
    <xf numFmtId="0" fontId="45" fillId="8" borderId="0" xfId="1" applyFont="1" applyFill="1" applyAlignment="1">
      <alignment horizontal="right" vertical="center"/>
    </xf>
    <xf numFmtId="0" fontId="47" fillId="20" borderId="9" xfId="1" applyFont="1" applyFill="1" applyBorder="1" applyAlignment="1">
      <alignment horizontal="left" vertical="center"/>
    </xf>
    <xf numFmtId="0" fontId="25" fillId="16" borderId="6" xfId="1" applyFont="1" applyFill="1" applyBorder="1" applyAlignment="1">
      <alignment horizontal="center" vertical="center" wrapText="1"/>
    </xf>
    <xf numFmtId="0" fontId="43" fillId="16" borderId="0" xfId="1" applyFont="1" applyFill="1" applyAlignment="1">
      <alignment vertical="center"/>
    </xf>
    <xf numFmtId="0" fontId="26" fillId="16" borderId="0" xfId="1" applyFont="1" applyFill="1" applyAlignment="1">
      <alignment vertical="center"/>
    </xf>
    <xf numFmtId="1" fontId="27" fillId="16" borderId="9" xfId="1" applyNumberFormat="1" applyFont="1" applyFill="1" applyBorder="1" applyAlignment="1" applyProtection="1">
      <alignment vertical="center"/>
      <protection hidden="1"/>
    </xf>
    <xf numFmtId="0" fontId="30" fillId="15" borderId="10" xfId="7" applyFont="1" applyFill="1" applyBorder="1" applyAlignment="1">
      <alignment horizontal="center" vertical="center"/>
    </xf>
    <xf numFmtId="0" fontId="48" fillId="22" borderId="11" xfId="7" applyFont="1" applyFill="1" applyBorder="1" applyAlignment="1">
      <alignment horizontal="left" vertical="center"/>
    </xf>
    <xf numFmtId="0" fontId="48" fillId="22" borderId="11" xfId="7" applyFont="1" applyFill="1" applyBorder="1" applyAlignment="1">
      <alignment horizontal="right" vertical="center"/>
    </xf>
    <xf numFmtId="1" fontId="48" fillId="22" borderId="11" xfId="7" applyNumberFormat="1" applyFont="1" applyFill="1" applyBorder="1" applyAlignment="1">
      <alignment horizontal="right" vertical="center"/>
    </xf>
    <xf numFmtId="0" fontId="49" fillId="7" borderId="11" xfId="0" applyFont="1" applyFill="1" applyBorder="1" applyAlignment="1">
      <alignment horizontal="left" vertical="center"/>
    </xf>
    <xf numFmtId="0" fontId="49" fillId="7" borderId="11" xfId="3" applyFont="1" applyFill="1" applyBorder="1" applyAlignment="1">
      <alignment horizontal="right" vertical="center"/>
    </xf>
    <xf numFmtId="0" fontId="51" fillId="7" borderId="11" xfId="0" applyFont="1" applyFill="1" applyBorder="1" applyAlignment="1">
      <alignment horizontal="right" vertical="center"/>
    </xf>
    <xf numFmtId="0" fontId="52" fillId="21" borderId="11" xfId="0" applyFont="1" applyFill="1" applyBorder="1" applyAlignment="1">
      <alignment horizontal="left" vertical="center"/>
    </xf>
    <xf numFmtId="0" fontId="0" fillId="8" borderId="11" xfId="0" applyFill="1" applyBorder="1"/>
    <xf numFmtId="0" fontId="53" fillId="8" borderId="12" xfId="0" applyFont="1" applyFill="1" applyBorder="1" applyAlignment="1">
      <alignment horizontal="right"/>
    </xf>
    <xf numFmtId="0" fontId="21" fillId="16" borderId="6" xfId="5" applyFont="1" applyFill="1" applyBorder="1" applyAlignment="1">
      <alignment horizontal="right" vertical="center"/>
    </xf>
    <xf numFmtId="0" fontId="30" fillId="15" borderId="13" xfId="7" applyFont="1" applyFill="1" applyBorder="1" applyAlignment="1">
      <alignment horizontal="center" vertical="center"/>
    </xf>
    <xf numFmtId="0" fontId="54" fillId="15" borderId="4" xfId="7" applyFont="1" applyFill="1" applyBorder="1" applyAlignment="1">
      <alignment horizontal="left" vertical="center"/>
    </xf>
    <xf numFmtId="1" fontId="54" fillId="15" borderId="4" xfId="7" applyNumberFormat="1" applyFont="1" applyFill="1" applyBorder="1" applyAlignment="1">
      <alignment horizontal="left" vertical="center"/>
    </xf>
    <xf numFmtId="0" fontId="50" fillId="23" borderId="4" xfId="3" applyFont="1" applyFill="1" applyBorder="1" applyAlignment="1">
      <alignment horizontal="center" vertical="center"/>
    </xf>
    <xf numFmtId="0" fontId="55" fillId="24" borderId="14" xfId="3" applyFont="1" applyFill="1" applyBorder="1" applyAlignment="1">
      <alignment horizontal="center" vertical="center"/>
    </xf>
    <xf numFmtId="0" fontId="16" fillId="9" borderId="15" xfId="3" applyFont="1" applyFill="1" applyBorder="1" applyAlignment="1">
      <alignment horizontal="center" vertical="center"/>
    </xf>
    <xf numFmtId="0" fontId="16" fillId="9" borderId="16" xfId="3" applyFont="1" applyFill="1" applyBorder="1" applyAlignment="1">
      <alignment horizontal="center" vertical="center"/>
    </xf>
    <xf numFmtId="0" fontId="34" fillId="16" borderId="0" xfId="5" applyFont="1" applyFill="1" applyAlignment="1">
      <alignment vertical="center"/>
    </xf>
    <xf numFmtId="0" fontId="25" fillId="18" borderId="17" xfId="1" applyFont="1" applyFill="1" applyBorder="1" applyAlignment="1" applyProtection="1">
      <alignment horizontal="center"/>
      <protection locked="0"/>
    </xf>
    <xf numFmtId="0" fontId="52" fillId="18" borderId="0" xfId="1" applyFont="1" applyFill="1" applyAlignment="1" applyProtection="1">
      <alignment horizontal="center"/>
      <protection locked="0"/>
    </xf>
    <xf numFmtId="0" fontId="56" fillId="7" borderId="0" xfId="1" applyFont="1" applyFill="1" applyAlignment="1" applyProtection="1">
      <alignment horizontal="center" vertical="center"/>
      <protection hidden="1"/>
    </xf>
    <xf numFmtId="0" fontId="50" fillId="8" borderId="18" xfId="1" applyFont="1" applyFill="1" applyBorder="1" applyAlignment="1">
      <alignment horizontal="center"/>
    </xf>
    <xf numFmtId="166" fontId="25" fillId="25" borderId="0" xfId="1" applyNumberFormat="1" applyFont="1" applyFill="1" applyAlignment="1">
      <alignment horizontal="center" vertical="center"/>
    </xf>
    <xf numFmtId="166" fontId="25" fillId="25" borderId="18" xfId="1" applyNumberFormat="1" applyFont="1" applyFill="1" applyBorder="1" applyAlignment="1">
      <alignment horizontal="center" vertical="center"/>
    </xf>
    <xf numFmtId="0" fontId="32" fillId="16" borderId="6" xfId="4" applyFont="1" applyFill="1" applyBorder="1" applyAlignment="1">
      <alignment horizontal="right" vertical="top"/>
    </xf>
    <xf numFmtId="0" fontId="25" fillId="18" borderId="20" xfId="1" applyFont="1" applyFill="1" applyBorder="1" applyAlignment="1" applyProtection="1">
      <alignment horizontal="center" vertical="center"/>
      <protection hidden="1"/>
    </xf>
    <xf numFmtId="0" fontId="25" fillId="18" borderId="14" xfId="8" applyFont="1" applyFill="1" applyBorder="1" applyAlignment="1">
      <alignment horizontal="center" vertical="center"/>
    </xf>
    <xf numFmtId="0" fontId="32" fillId="7" borderId="14" xfId="10" applyFont="1" applyFill="1" applyBorder="1" applyAlignment="1">
      <alignment horizontal="center" vertical="center"/>
    </xf>
    <xf numFmtId="0" fontId="50" fillId="8" borderId="15" xfId="9" applyFont="1" applyFill="1" applyBorder="1" applyAlignment="1">
      <alignment horizontal="center" vertical="center"/>
    </xf>
    <xf numFmtId="0" fontId="59" fillId="8" borderId="14" xfId="11" applyFont="1" applyFill="1" applyBorder="1" applyAlignment="1">
      <alignment horizontal="right" vertical="center"/>
    </xf>
    <xf numFmtId="167" fontId="60" fillId="8" borderId="15" xfId="1" applyNumberFormat="1" applyFont="1" applyFill="1" applyBorder="1" applyAlignment="1">
      <alignment horizontal="left" vertical="center"/>
    </xf>
    <xf numFmtId="168" fontId="61" fillId="27" borderId="23" xfId="1" applyNumberFormat="1" applyFont="1" applyFill="1" applyBorder="1" applyAlignment="1">
      <alignment horizontal="center" vertical="center"/>
    </xf>
    <xf numFmtId="1" fontId="61" fillId="21" borderId="24" xfId="1" applyNumberFormat="1" applyFont="1" applyFill="1" applyBorder="1" applyAlignment="1">
      <alignment horizontal="center" vertical="center"/>
    </xf>
    <xf numFmtId="0" fontId="32" fillId="7" borderId="0" xfId="10" applyFont="1" applyFill="1" applyAlignment="1">
      <alignment horizontal="center" vertical="center"/>
    </xf>
    <xf numFmtId="1" fontId="62" fillId="21" borderId="24" xfId="1" applyNumberFormat="1" applyFont="1" applyFill="1" applyBorder="1" applyAlignment="1">
      <alignment horizontal="center" vertical="center"/>
    </xf>
    <xf numFmtId="0" fontId="63" fillId="28" borderId="25" xfId="1" applyFont="1" applyFill="1" applyBorder="1" applyAlignment="1" applyProtection="1">
      <alignment horizontal="center" vertical="center"/>
      <protection hidden="1"/>
    </xf>
    <xf numFmtId="168" fontId="64" fillId="21" borderId="26" xfId="1" applyNumberFormat="1" applyFont="1" applyFill="1" applyBorder="1" applyAlignment="1">
      <alignment horizontal="center" vertical="center"/>
    </xf>
    <xf numFmtId="0" fontId="41" fillId="0" borderId="18" xfId="1" applyFont="1" applyBorder="1" applyAlignment="1">
      <alignment horizontal="left" vertical="center"/>
    </xf>
    <xf numFmtId="169" fontId="21" fillId="29" borderId="0" xfId="1" applyNumberFormat="1" applyFont="1" applyFill="1" applyAlignment="1">
      <alignment horizontal="center" vertical="center"/>
    </xf>
    <xf numFmtId="2" fontId="1" fillId="30" borderId="27" xfId="12" applyNumberFormat="1" applyFill="1" applyBorder="1" applyAlignment="1" applyProtection="1">
      <alignment horizontal="center" vertical="center"/>
      <protection locked="0"/>
    </xf>
    <xf numFmtId="170" fontId="65" fillId="7" borderId="0" xfId="1" applyNumberFormat="1" applyFont="1" applyFill="1" applyAlignment="1">
      <alignment horizontal="center" vertical="center"/>
    </xf>
    <xf numFmtId="171" fontId="21" fillId="31" borderId="28" xfId="1" applyNumberFormat="1" applyFont="1" applyFill="1" applyBorder="1" applyAlignment="1">
      <alignment horizontal="center" vertical="center"/>
    </xf>
    <xf numFmtId="170" fontId="21" fillId="26" borderId="0" xfId="1" applyNumberFormat="1" applyFont="1" applyFill="1" applyAlignment="1">
      <alignment horizontal="center" vertical="center"/>
    </xf>
    <xf numFmtId="1" fontId="59" fillId="32" borderId="29" xfId="1" applyNumberFormat="1" applyFont="1" applyFill="1" applyBorder="1" applyAlignment="1">
      <alignment horizontal="center" vertical="center"/>
    </xf>
    <xf numFmtId="0" fontId="38" fillId="16" borderId="0" xfId="4" applyFont="1" applyFill="1" applyAlignment="1">
      <alignment horizontal="left" vertical="top"/>
    </xf>
    <xf numFmtId="0" fontId="38" fillId="16" borderId="0" xfId="4" applyFont="1" applyFill="1" applyAlignment="1">
      <alignment horizontal="center" vertical="top" wrapText="1"/>
    </xf>
    <xf numFmtId="0" fontId="66" fillId="33" borderId="6" xfId="13" applyFont="1" applyFill="1" applyBorder="1" applyAlignment="1">
      <alignment horizontal="center" vertical="center"/>
    </xf>
    <xf numFmtId="0" fontId="63" fillId="26" borderId="25" xfId="1" applyFont="1" applyFill="1" applyBorder="1" applyAlignment="1" applyProtection="1">
      <alignment horizontal="center" vertical="center"/>
      <protection hidden="1"/>
    </xf>
    <xf numFmtId="2" fontId="1" fillId="30" borderId="18" xfId="12" applyNumberFormat="1" applyFill="1" applyBorder="1" applyAlignment="1" applyProtection="1">
      <alignment horizontal="center" vertical="center"/>
      <protection locked="0"/>
    </xf>
    <xf numFmtId="171" fontId="21" fillId="8" borderId="30" xfId="1" applyNumberFormat="1" applyFont="1" applyFill="1" applyBorder="1" applyAlignment="1">
      <alignment horizontal="center" vertical="center"/>
    </xf>
    <xf numFmtId="1" fontId="59" fillId="34" borderId="9" xfId="1" applyNumberFormat="1" applyFont="1" applyFill="1" applyBorder="1" applyAlignment="1">
      <alignment horizontal="center" vertical="center"/>
    </xf>
    <xf numFmtId="1" fontId="61" fillId="21" borderId="31" xfId="1" applyNumberFormat="1" applyFont="1" applyFill="1" applyBorder="1" applyAlignment="1">
      <alignment horizontal="center" vertical="center"/>
    </xf>
    <xf numFmtId="0" fontId="67" fillId="35" borderId="25" xfId="1" applyFont="1" applyFill="1" applyBorder="1" applyAlignment="1" applyProtection="1">
      <alignment horizontal="center" vertical="center"/>
      <protection hidden="1"/>
    </xf>
    <xf numFmtId="171" fontId="21" fillId="31" borderId="30" xfId="1" applyNumberFormat="1" applyFont="1" applyFill="1" applyBorder="1" applyAlignment="1">
      <alignment horizontal="center" vertical="center"/>
    </xf>
    <xf numFmtId="1" fontId="59" fillId="32" borderId="32" xfId="1" applyNumberFormat="1" applyFont="1" applyFill="1" applyBorder="1" applyAlignment="1">
      <alignment horizontal="center" vertical="center"/>
    </xf>
    <xf numFmtId="0" fontId="51" fillId="16" borderId="6" xfId="0" applyFont="1" applyFill="1" applyBorder="1" applyAlignment="1">
      <alignment horizontal="right" vertical="center"/>
    </xf>
    <xf numFmtId="0" fontId="52" fillId="16" borderId="0" xfId="0" applyFont="1" applyFill="1" applyAlignment="1">
      <alignment horizontal="left" vertical="center"/>
    </xf>
    <xf numFmtId="0" fontId="34" fillId="16" borderId="6" xfId="1" applyFont="1" applyFill="1" applyBorder="1" applyAlignment="1">
      <alignment horizontal="left" vertical="center"/>
    </xf>
    <xf numFmtId="0" fontId="68" fillId="16" borderId="0" xfId="1" applyFont="1" applyFill="1" applyAlignment="1">
      <alignment horizontal="left" vertical="center"/>
    </xf>
    <xf numFmtId="0" fontId="69" fillId="16" borderId="0" xfId="1" applyFont="1" applyFill="1" applyAlignment="1">
      <alignment horizontal="center" vertical="center"/>
    </xf>
    <xf numFmtId="0" fontId="21" fillId="16" borderId="0" xfId="1" applyFont="1" applyFill="1" applyAlignment="1">
      <alignment horizontal="center" vertical="center"/>
    </xf>
    <xf numFmtId="0" fontId="59" fillId="36" borderId="25" xfId="1" applyFont="1" applyFill="1" applyBorder="1" applyAlignment="1" applyProtection="1">
      <alignment horizontal="center" vertical="center"/>
      <protection hidden="1"/>
    </xf>
    <xf numFmtId="0" fontId="51" fillId="7" borderId="0" xfId="0" applyFont="1" applyFill="1" applyAlignment="1">
      <alignment horizontal="right" vertical="center"/>
    </xf>
    <xf numFmtId="0" fontId="52" fillId="21" borderId="0" xfId="0" applyFont="1" applyFill="1" applyAlignment="1">
      <alignment horizontal="left" vertical="center"/>
    </xf>
    <xf numFmtId="0" fontId="61" fillId="21" borderId="25" xfId="1" applyFont="1" applyFill="1" applyBorder="1" applyAlignment="1">
      <alignment horizontal="left" vertical="center"/>
    </xf>
    <xf numFmtId="1" fontId="59" fillId="32" borderId="33" xfId="1" applyNumberFormat="1" applyFont="1" applyFill="1" applyBorder="1" applyAlignment="1">
      <alignment horizontal="center" vertical="center"/>
    </xf>
    <xf numFmtId="0" fontId="59" fillId="15" borderId="34" xfId="14" applyFont="1" applyFill="1" applyBorder="1" applyAlignment="1">
      <alignment horizontal="left" vertical="center"/>
    </xf>
    <xf numFmtId="0" fontId="59" fillId="15" borderId="4" xfId="14" applyFont="1" applyFill="1" applyBorder="1" applyAlignment="1">
      <alignment horizontal="left" vertical="center"/>
    </xf>
    <xf numFmtId="0" fontId="59" fillId="15" borderId="35" xfId="14" applyFont="1" applyFill="1" applyBorder="1" applyAlignment="1">
      <alignment horizontal="left" vertical="center"/>
    </xf>
    <xf numFmtId="1" fontId="70" fillId="37" borderId="25" xfId="1" applyNumberFormat="1" applyFont="1" applyFill="1" applyBorder="1" applyAlignment="1" applyProtection="1">
      <alignment horizontal="center" vertical="center"/>
      <protection hidden="1"/>
    </xf>
    <xf numFmtId="0" fontId="59" fillId="8" borderId="17" xfId="14" applyFont="1" applyFill="1" applyBorder="1" applyAlignment="1">
      <alignment vertical="center"/>
    </xf>
    <xf numFmtId="0" fontId="71" fillId="8" borderId="37" xfId="14" applyFont="1" applyFill="1" applyBorder="1" applyAlignment="1">
      <alignment vertical="center"/>
    </xf>
    <xf numFmtId="0" fontId="63" fillId="8" borderId="25" xfId="1" applyFont="1" applyFill="1" applyBorder="1" applyAlignment="1" applyProtection="1">
      <alignment horizontal="center" vertical="center"/>
      <protection hidden="1"/>
    </xf>
    <xf numFmtId="1" fontId="59" fillId="32" borderId="38" xfId="1" applyNumberFormat="1" applyFont="1" applyFill="1" applyBorder="1" applyAlignment="1">
      <alignment horizontal="center" vertical="center"/>
    </xf>
    <xf numFmtId="168" fontId="72" fillId="21" borderId="26" xfId="1" applyNumberFormat="1" applyFont="1" applyFill="1" applyBorder="1" applyAlignment="1">
      <alignment horizontal="center" vertical="center"/>
    </xf>
    <xf numFmtId="0" fontId="59" fillId="8" borderId="40" xfId="14" applyFont="1" applyFill="1" applyBorder="1" applyAlignment="1">
      <alignment vertical="center"/>
    </xf>
    <xf numFmtId="0" fontId="71" fillId="8" borderId="41" xfId="14" applyFont="1" applyFill="1" applyBorder="1" applyAlignment="1">
      <alignment vertical="center"/>
    </xf>
    <xf numFmtId="0" fontId="59" fillId="16" borderId="6" xfId="14" applyFont="1" applyFill="1" applyBorder="1" applyAlignment="1">
      <alignment horizontal="center" vertical="center" wrapText="1"/>
    </xf>
    <xf numFmtId="0" fontId="59" fillId="16" borderId="0" xfId="14" applyFont="1" applyFill="1" applyAlignment="1">
      <alignment vertical="center"/>
    </xf>
    <xf numFmtId="0" fontId="71" fillId="16" borderId="0" xfId="14" applyFont="1" applyFill="1" applyAlignment="1">
      <alignment vertical="center"/>
    </xf>
    <xf numFmtId="0" fontId="38" fillId="38" borderId="0" xfId="0" applyFont="1" applyFill="1" applyAlignment="1">
      <alignment vertical="center"/>
    </xf>
    <xf numFmtId="0" fontId="0" fillId="38" borderId="0" xfId="0" applyFill="1"/>
    <xf numFmtId="0" fontId="74" fillId="38" borderId="0" xfId="0" applyFont="1" applyFill="1" applyAlignment="1">
      <alignment horizontal="center" vertical="center"/>
    </xf>
    <xf numFmtId="165" fontId="50" fillId="38" borderId="42" xfId="1" applyNumberFormat="1" applyFont="1" applyFill="1" applyBorder="1" applyAlignment="1">
      <alignment horizontal="center" vertical="center"/>
    </xf>
    <xf numFmtId="0" fontId="50" fillId="38" borderId="0" xfId="9" applyFont="1" applyFill="1" applyAlignment="1">
      <alignment horizontal="right" vertical="center"/>
    </xf>
    <xf numFmtId="0" fontId="36" fillId="16" borderId="6" xfId="9" applyFont="1" applyFill="1" applyBorder="1" applyAlignment="1">
      <alignment horizontal="left" vertical="center"/>
    </xf>
    <xf numFmtId="0" fontId="32" fillId="16" borderId="0" xfId="4" applyFont="1" applyFill="1" applyAlignment="1">
      <alignment horizontal="right" vertical="top"/>
    </xf>
    <xf numFmtId="0" fontId="38" fillId="16" borderId="0" xfId="4" applyFont="1" applyFill="1" applyAlignment="1">
      <alignment vertical="top"/>
    </xf>
    <xf numFmtId="0" fontId="75" fillId="16" borderId="0" xfId="9" applyFont="1" applyFill="1" applyAlignment="1">
      <alignment horizontal="right" vertical="center"/>
    </xf>
    <xf numFmtId="1" fontId="76" fillId="20" borderId="0" xfId="1" applyNumberFormat="1" applyFont="1" applyFill="1" applyAlignment="1" applyProtection="1">
      <alignment horizontal="center" vertical="center"/>
      <protection hidden="1"/>
    </xf>
    <xf numFmtId="0" fontId="21" fillId="16" borderId="9" xfId="9" applyFont="1" applyFill="1" applyBorder="1" applyAlignment="1">
      <alignment vertical="center" wrapText="1"/>
    </xf>
    <xf numFmtId="0" fontId="63" fillId="36" borderId="25" xfId="1" applyFont="1" applyFill="1" applyBorder="1" applyAlignment="1" applyProtection="1">
      <alignment horizontal="center" vertical="center"/>
      <protection hidden="1"/>
    </xf>
    <xf numFmtId="0" fontId="77" fillId="7" borderId="25" xfId="1" applyFont="1" applyFill="1" applyBorder="1" applyAlignment="1" applyProtection="1">
      <alignment horizontal="center" vertical="center"/>
      <protection hidden="1"/>
    </xf>
    <xf numFmtId="0" fontId="59" fillId="39" borderId="25" xfId="1" applyFont="1" applyFill="1" applyBorder="1" applyAlignment="1" applyProtection="1">
      <alignment horizontal="center" vertical="center"/>
      <protection hidden="1"/>
    </xf>
    <xf numFmtId="0" fontId="67" fillId="35" borderId="43" xfId="1" applyFont="1" applyFill="1" applyBorder="1" applyAlignment="1" applyProtection="1">
      <alignment horizontal="center" vertical="center"/>
      <protection hidden="1"/>
    </xf>
    <xf numFmtId="0" fontId="78" fillId="21" borderId="6" xfId="1" applyFont="1" applyFill="1" applyBorder="1" applyAlignment="1">
      <alignment horizontal="center" vertical="center"/>
    </xf>
    <xf numFmtId="0" fontId="36" fillId="16" borderId="0" xfId="1" applyFont="1" applyFill="1" applyAlignment="1">
      <alignment horizontal="left" vertical="center"/>
    </xf>
    <xf numFmtId="0" fontId="73" fillId="16" borderId="0" xfId="0" applyFont="1" applyFill="1"/>
    <xf numFmtId="0" fontId="38" fillId="16" borderId="0" xfId="0" applyFont="1" applyFill="1" applyAlignment="1">
      <alignment horizontal="center"/>
    </xf>
    <xf numFmtId="0" fontId="38" fillId="16" borderId="9" xfId="0" applyFont="1" applyFill="1" applyBorder="1" applyAlignment="1">
      <alignment horizontal="left"/>
    </xf>
    <xf numFmtId="165" fontId="44" fillId="16" borderId="6" xfId="0" applyNumberFormat="1" applyFont="1" applyFill="1" applyBorder="1" applyAlignment="1">
      <alignment horizontal="right" vertical="center"/>
    </xf>
    <xf numFmtId="165" fontId="0" fillId="16" borderId="0" xfId="0" applyNumberFormat="1" applyFill="1" applyAlignment="1">
      <alignment horizontal="left" vertical="center"/>
    </xf>
    <xf numFmtId="0" fontId="79" fillId="16" borderId="0" xfId="1" applyFont="1" applyFill="1" applyAlignment="1">
      <alignment horizontal="right" vertical="center"/>
    </xf>
    <xf numFmtId="1" fontId="80" fillId="20" borderId="0" xfId="1" applyNumberFormat="1" applyFont="1" applyFill="1" applyAlignment="1">
      <alignment horizontal="center" vertical="center"/>
    </xf>
    <xf numFmtId="1" fontId="70" fillId="37" borderId="25" xfId="1" applyNumberFormat="1" applyFont="1" applyFill="1" applyBorder="1" applyAlignment="1" applyProtection="1">
      <alignment horizontal="left" vertical="center"/>
      <protection hidden="1"/>
    </xf>
    <xf numFmtId="1" fontId="81" fillId="40" borderId="47" xfId="1" applyNumberFormat="1" applyFont="1" applyFill="1" applyBorder="1" applyAlignment="1" applyProtection="1">
      <alignment horizontal="left" vertical="center"/>
      <protection hidden="1"/>
    </xf>
    <xf numFmtId="0" fontId="13" fillId="17" borderId="6" xfId="6" applyFont="1" applyFill="1" applyBorder="1" applyAlignment="1">
      <alignment vertical="center"/>
    </xf>
    <xf numFmtId="0" fontId="13" fillId="17" borderId="0" xfId="6" applyFont="1" applyFill="1" applyAlignment="1">
      <alignment vertical="center"/>
    </xf>
    <xf numFmtId="0" fontId="13" fillId="17" borderId="0" xfId="6" applyFont="1" applyFill="1" applyAlignment="1">
      <alignment horizontal="center" vertical="center"/>
    </xf>
    <xf numFmtId="0" fontId="13" fillId="17" borderId="9" xfId="6" applyFont="1" applyFill="1" applyBorder="1" applyAlignment="1">
      <alignment vertical="center"/>
    </xf>
    <xf numFmtId="0" fontId="21" fillId="41" borderId="13" xfId="7" applyFont="1" applyFill="1" applyBorder="1" applyAlignment="1">
      <alignment horizontal="center" vertical="center"/>
    </xf>
    <xf numFmtId="0" fontId="48" fillId="26" borderId="4" xfId="7" applyFont="1" applyFill="1" applyBorder="1" applyAlignment="1">
      <alignment horizontal="right" vertical="center"/>
    </xf>
    <xf numFmtId="0" fontId="48" fillId="26" borderId="4" xfId="7" applyFont="1" applyFill="1" applyBorder="1" applyAlignment="1">
      <alignment horizontal="left" vertical="center"/>
    </xf>
    <xf numFmtId="1" fontId="48" fillId="26" borderId="4" xfId="7" applyNumberFormat="1" applyFont="1" applyFill="1" applyBorder="1" applyAlignment="1">
      <alignment horizontal="right" vertical="center"/>
    </xf>
    <xf numFmtId="0" fontId="16" fillId="9" borderId="45" xfId="3" applyFont="1" applyFill="1" applyBorder="1" applyAlignment="1">
      <alignment horizontal="center" vertical="center"/>
    </xf>
    <xf numFmtId="0" fontId="10" fillId="24" borderId="50" xfId="3" applyFont="1" applyFill="1" applyBorder="1" applyAlignment="1">
      <alignment horizontal="left" vertical="center"/>
    </xf>
    <xf numFmtId="0" fontId="10" fillId="24" borderId="45" xfId="3" applyFont="1" applyFill="1" applyBorder="1" applyAlignment="1">
      <alignment horizontal="center" vertical="center"/>
    </xf>
    <xf numFmtId="0" fontId="0" fillId="8" borderId="49" xfId="0" applyFill="1" applyBorder="1"/>
    <xf numFmtId="0" fontId="59" fillId="8" borderId="49" xfId="6" applyFont="1" applyFill="1" applyBorder="1" applyAlignment="1">
      <alignment horizontal="right" vertical="center"/>
    </xf>
    <xf numFmtId="0" fontId="82" fillId="21" borderId="51" xfId="15" applyFont="1" applyFill="1" applyBorder="1" applyAlignment="1">
      <alignment horizontal="center" vertical="center"/>
    </xf>
    <xf numFmtId="0" fontId="21" fillId="41" borderId="6" xfId="7" applyFont="1" applyFill="1" applyBorder="1" applyAlignment="1">
      <alignment horizontal="center" vertical="center"/>
    </xf>
    <xf numFmtId="0" fontId="48" fillId="42" borderId="0" xfId="7" applyFont="1" applyFill="1" applyAlignment="1">
      <alignment horizontal="right" vertical="center"/>
    </xf>
    <xf numFmtId="0" fontId="48" fillId="42" borderId="0" xfId="7" applyFont="1" applyFill="1" applyAlignment="1">
      <alignment horizontal="left" vertical="center"/>
    </xf>
    <xf numFmtId="1" fontId="48" fillId="42" borderId="0" xfId="7" applyNumberFormat="1" applyFont="1" applyFill="1" applyAlignment="1">
      <alignment horizontal="right" vertical="center"/>
    </xf>
    <xf numFmtId="0" fontId="2" fillId="43" borderId="52" xfId="9" applyFont="1" applyFill="1" applyBorder="1" applyAlignment="1">
      <alignment horizontal="center" vertical="center"/>
    </xf>
    <xf numFmtId="0" fontId="13" fillId="8" borderId="17" xfId="1" applyFont="1" applyFill="1" applyBorder="1" applyAlignment="1" applyProtection="1">
      <alignment vertical="center"/>
      <protection hidden="1"/>
    </xf>
    <xf numFmtId="0" fontId="83" fillId="8" borderId="53" xfId="5" applyFont="1" applyFill="1" applyBorder="1" applyAlignment="1">
      <alignment horizontal="left" vertical="center"/>
    </xf>
    <xf numFmtId="0" fontId="83" fillId="8" borderId="54" xfId="5" applyFont="1" applyFill="1" applyBorder="1" applyAlignment="1">
      <alignment horizontal="left" vertical="center"/>
    </xf>
    <xf numFmtId="0" fontId="0" fillId="8" borderId="14" xfId="0" applyFill="1" applyBorder="1"/>
    <xf numFmtId="0" fontId="21" fillId="8" borderId="14" xfId="6" applyFont="1" applyFill="1" applyBorder="1" applyAlignment="1">
      <alignment horizontal="right" vertical="center"/>
    </xf>
    <xf numFmtId="0" fontId="82" fillId="21" borderId="22" xfId="15" applyFont="1" applyFill="1" applyBorder="1" applyAlignment="1">
      <alignment horizontal="center" vertical="center"/>
    </xf>
    <xf numFmtId="0" fontId="84" fillId="16" borderId="6" xfId="1" applyFont="1" applyFill="1" applyBorder="1" applyAlignment="1">
      <alignment horizontal="left" vertical="center"/>
    </xf>
    <xf numFmtId="0" fontId="85" fillId="8" borderId="17" xfId="1" applyFont="1" applyFill="1" applyBorder="1" applyAlignment="1" applyProtection="1">
      <alignment horizontal="left" vertical="center"/>
      <protection locked="0"/>
    </xf>
    <xf numFmtId="0" fontId="83" fillId="8" borderId="0" xfId="5" applyFont="1" applyFill="1" applyAlignment="1">
      <alignment horizontal="left" vertical="center"/>
    </xf>
    <xf numFmtId="0" fontId="83" fillId="8" borderId="55" xfId="5" applyFont="1" applyFill="1" applyBorder="1" applyAlignment="1">
      <alignment horizontal="right" vertical="center"/>
    </xf>
    <xf numFmtId="0" fontId="59" fillId="8" borderId="0" xfId="5" applyFont="1" applyFill="1" applyAlignment="1">
      <alignment horizontal="right" vertical="center"/>
    </xf>
    <xf numFmtId="174" fontId="86" fillId="22" borderId="9" xfId="1" applyNumberFormat="1" applyFont="1" applyFill="1" applyBorder="1" applyAlignment="1">
      <alignment horizontal="center" vertical="center"/>
    </xf>
    <xf numFmtId="0" fontId="85" fillId="8" borderId="0" xfId="1" applyFont="1" applyFill="1" applyAlignment="1" applyProtection="1">
      <alignment horizontal="left" vertical="center"/>
      <protection locked="0"/>
    </xf>
    <xf numFmtId="0" fontId="85" fillId="8" borderId="55" xfId="1" applyFont="1" applyFill="1" applyBorder="1" applyAlignment="1" applyProtection="1">
      <alignment horizontal="left" vertical="center"/>
      <protection locked="0"/>
    </xf>
    <xf numFmtId="174" fontId="60" fillId="22" borderId="9" xfId="1" applyNumberFormat="1" applyFont="1" applyFill="1" applyBorder="1" applyAlignment="1">
      <alignment horizontal="center" vertical="center"/>
    </xf>
    <xf numFmtId="174" fontId="37" fillId="37" borderId="9" xfId="1" applyNumberFormat="1" applyFont="1" applyFill="1" applyBorder="1" applyAlignment="1">
      <alignment horizontal="center" vertical="center"/>
    </xf>
    <xf numFmtId="0" fontId="13" fillId="8" borderId="0" xfId="5" applyFont="1" applyFill="1" applyAlignment="1">
      <alignment horizontal="right" vertical="center"/>
    </xf>
    <xf numFmtId="174" fontId="13" fillId="44" borderId="9" xfId="1" applyNumberFormat="1" applyFont="1" applyFill="1" applyBorder="1" applyAlignment="1">
      <alignment horizontal="center" vertical="center"/>
    </xf>
    <xf numFmtId="0" fontId="73" fillId="16" borderId="0" xfId="3" applyFont="1" applyFill="1" applyAlignment="1">
      <alignment horizontal="left" vertical="center"/>
    </xf>
    <xf numFmtId="0" fontId="0" fillId="16" borderId="0" xfId="0" applyFill="1" applyAlignment="1">
      <alignment horizontal="left"/>
    </xf>
    <xf numFmtId="0" fontId="0" fillId="16" borderId="9" xfId="0" applyFill="1" applyBorder="1" applyAlignment="1">
      <alignment horizontal="left" vertical="center"/>
    </xf>
    <xf numFmtId="0" fontId="73" fillId="16" borderId="0" xfId="3" applyFont="1" applyFill="1" applyAlignment="1">
      <alignment horizontal="left"/>
    </xf>
    <xf numFmtId="0" fontId="75" fillId="45" borderId="36" xfId="16" applyFont="1" applyFill="1" applyBorder="1" applyAlignment="1" applyProtection="1">
      <alignment horizontal="center" vertical="center"/>
      <protection locked="0"/>
    </xf>
    <xf numFmtId="0" fontId="0" fillId="8" borderId="0" xfId="0" applyFill="1" applyAlignment="1">
      <alignment vertical="center"/>
    </xf>
    <xf numFmtId="1" fontId="76" fillId="21" borderId="36" xfId="5" applyNumberFormat="1" applyFont="1" applyFill="1" applyBorder="1" applyAlignment="1">
      <alignment horizontal="center" vertical="center"/>
    </xf>
    <xf numFmtId="0" fontId="74" fillId="8" borderId="0" xfId="0" applyFont="1" applyFill="1" applyAlignment="1">
      <alignment vertical="center"/>
    </xf>
    <xf numFmtId="0" fontId="37" fillId="46" borderId="0" xfId="16" applyFont="1" applyFill="1" applyAlignment="1" applyProtection="1">
      <alignment horizontal="center" vertical="center"/>
      <protection locked="0"/>
    </xf>
    <xf numFmtId="0" fontId="41" fillId="16" borderId="6" xfId="1" applyFont="1" applyFill="1" applyBorder="1" applyAlignment="1">
      <alignment horizontal="left" vertical="center"/>
    </xf>
    <xf numFmtId="0" fontId="27" fillId="8" borderId="0" xfId="16" applyFont="1" applyFill="1" applyAlignment="1">
      <alignment horizontal="left" vertical="center"/>
    </xf>
    <xf numFmtId="0" fontId="0" fillId="8" borderId="9" xfId="0" applyFill="1" applyBorder="1" applyAlignment="1">
      <alignment vertical="center"/>
    </xf>
    <xf numFmtId="0" fontId="37" fillId="47" borderId="36" xfId="1" applyFont="1" applyFill="1" applyBorder="1" applyAlignment="1">
      <alignment horizontal="center" vertical="center"/>
    </xf>
    <xf numFmtId="0" fontId="59" fillId="8" borderId="0" xfId="1" applyFont="1" applyFill="1" applyAlignment="1">
      <alignment horizontal="left" vertical="center"/>
    </xf>
    <xf numFmtId="0" fontId="21" fillId="8" borderId="0" xfId="16" applyFont="1" applyFill="1" applyAlignment="1">
      <alignment horizontal="left" vertical="center"/>
    </xf>
    <xf numFmtId="0" fontId="38" fillId="8" borderId="9" xfId="0" applyFont="1" applyFill="1" applyBorder="1" applyAlignment="1">
      <alignment horizontal="center" vertical="center"/>
    </xf>
    <xf numFmtId="168" fontId="86" fillId="46" borderId="36" xfId="16" applyNumberFormat="1" applyFont="1" applyFill="1" applyBorder="1" applyAlignment="1" applyProtection="1">
      <alignment horizontal="center" vertical="center"/>
      <protection locked="0"/>
    </xf>
    <xf numFmtId="0" fontId="21" fillId="8" borderId="0" xfId="1" applyFont="1" applyFill="1" applyAlignment="1">
      <alignment horizontal="left" vertical="center"/>
    </xf>
    <xf numFmtId="0" fontId="59" fillId="41" borderId="6" xfId="7" applyFont="1" applyFill="1" applyBorder="1" applyAlignment="1">
      <alignment horizontal="center" vertical="center"/>
    </xf>
    <xf numFmtId="0" fontId="59" fillId="8" borderId="0" xfId="1" applyFont="1" applyFill="1" applyAlignment="1" applyProtection="1">
      <alignment horizontal="left" vertical="center"/>
      <protection locked="0"/>
    </xf>
    <xf numFmtId="169" fontId="37" fillId="46" borderId="36" xfId="1" applyNumberFormat="1" applyFont="1" applyFill="1" applyBorder="1" applyAlignment="1">
      <alignment horizontal="center" vertical="center"/>
    </xf>
    <xf numFmtId="0" fontId="59" fillId="8" borderId="0" xfId="0" applyFont="1" applyFill="1" applyAlignment="1">
      <alignment vertical="center"/>
    </xf>
    <xf numFmtId="175" fontId="25" fillId="48" borderId="9" xfId="1" applyNumberFormat="1" applyFont="1" applyFill="1" applyBorder="1" applyAlignment="1">
      <alignment horizontal="center" vertical="center"/>
    </xf>
    <xf numFmtId="0" fontId="85" fillId="8" borderId="14" xfId="1" applyFont="1" applyFill="1" applyBorder="1" applyAlignment="1" applyProtection="1">
      <alignment horizontal="left" vertical="center"/>
      <protection locked="0"/>
    </xf>
    <xf numFmtId="175" fontId="86" fillId="46" borderId="36" xfId="16" applyNumberFormat="1" applyFont="1" applyFill="1" applyBorder="1" applyAlignment="1" applyProtection="1">
      <alignment horizontal="center" vertical="center"/>
      <protection locked="0"/>
    </xf>
    <xf numFmtId="0" fontId="73" fillId="8" borderId="0" xfId="0" applyFont="1" applyFill="1" applyAlignment="1">
      <alignment horizontal="left" vertical="center"/>
    </xf>
    <xf numFmtId="0" fontId="59" fillId="26" borderId="49" xfId="8" applyFont="1" applyFill="1" applyBorder="1" applyAlignment="1">
      <alignment horizontal="right" vertical="center"/>
    </xf>
    <xf numFmtId="0" fontId="89" fillId="8" borderId="49" xfId="17" applyFill="1" applyBorder="1" applyAlignment="1">
      <alignment vertical="center"/>
    </xf>
    <xf numFmtId="0" fontId="1" fillId="8" borderId="49" xfId="3" applyFill="1" applyBorder="1"/>
    <xf numFmtId="0" fontId="91" fillId="16" borderId="6" xfId="1" applyFont="1" applyFill="1" applyBorder="1" applyAlignment="1" applyProtection="1">
      <alignment horizontal="left" vertical="center"/>
      <protection locked="0"/>
    </xf>
    <xf numFmtId="0" fontId="91" fillId="16" borderId="0" xfId="1" applyFont="1" applyFill="1" applyAlignment="1" applyProtection="1">
      <alignment horizontal="left" vertical="center"/>
      <protection locked="0"/>
    </xf>
    <xf numFmtId="0" fontId="8" fillId="41" borderId="0" xfId="7" applyFont="1" applyFill="1" applyAlignment="1">
      <alignment horizontal="right" vertical="center"/>
    </xf>
    <xf numFmtId="0" fontId="8" fillId="41" borderId="0" xfId="7" applyFont="1" applyFill="1" applyAlignment="1">
      <alignment horizontal="left" vertical="center"/>
    </xf>
    <xf numFmtId="1" fontId="8" fillId="41" borderId="0" xfId="7" applyNumberFormat="1" applyFont="1" applyFill="1" applyAlignment="1">
      <alignment horizontal="right" vertical="center"/>
    </xf>
    <xf numFmtId="0" fontId="92" fillId="41" borderId="0" xfId="1" applyFont="1" applyFill="1" applyAlignment="1" applyProtection="1">
      <alignment vertical="center"/>
      <protection hidden="1"/>
    </xf>
    <xf numFmtId="0" fontId="22" fillId="41" borderId="0" xfId="1" applyFont="1" applyFill="1" applyAlignment="1" applyProtection="1">
      <alignment vertical="center"/>
      <protection hidden="1"/>
    </xf>
    <xf numFmtId="0" fontId="13" fillId="41" borderId="0" xfId="1" applyFont="1" applyFill="1" applyAlignment="1" applyProtection="1">
      <alignment vertical="center"/>
      <protection hidden="1"/>
    </xf>
    <xf numFmtId="0" fontId="59" fillId="41" borderId="0" xfId="1" applyFont="1" applyFill="1" applyAlignment="1" applyProtection="1">
      <alignment vertical="center"/>
      <protection hidden="1"/>
    </xf>
    <xf numFmtId="0" fontId="30" fillId="50" borderId="62" xfId="7" applyFont="1" applyFill="1" applyBorder="1" applyAlignment="1">
      <alignment horizontal="center" vertical="center"/>
    </xf>
    <xf numFmtId="0" fontId="8" fillId="50" borderId="3" xfId="7" applyFont="1" applyFill="1" applyBorder="1" applyAlignment="1">
      <alignment vertical="center"/>
    </xf>
    <xf numFmtId="1" fontId="8" fillId="50" borderId="3" xfId="7" applyNumberFormat="1" applyFont="1" applyFill="1" applyBorder="1" applyAlignment="1">
      <alignment horizontal="left" vertical="center"/>
    </xf>
    <xf numFmtId="0" fontId="93" fillId="50" borderId="3" xfId="1" applyFont="1" applyFill="1" applyBorder="1" applyAlignment="1" applyProtection="1">
      <alignment vertical="center"/>
      <protection hidden="1"/>
    </xf>
    <xf numFmtId="0" fontId="22" fillId="50" borderId="3" xfId="1" applyFont="1" applyFill="1" applyBorder="1" applyAlignment="1" applyProtection="1">
      <alignment vertical="center"/>
      <protection hidden="1"/>
    </xf>
    <xf numFmtId="0" fontId="13" fillId="50" borderId="3" xfId="1" applyFont="1" applyFill="1" applyBorder="1" applyAlignment="1" applyProtection="1">
      <alignment vertical="center"/>
      <protection hidden="1"/>
    </xf>
    <xf numFmtId="0" fontId="13" fillId="50" borderId="63" xfId="1" applyFont="1" applyFill="1" applyBorder="1" applyAlignment="1" applyProtection="1">
      <alignment vertical="center"/>
      <protection hidden="1"/>
    </xf>
    <xf numFmtId="0" fontId="73" fillId="16" borderId="6" xfId="0" applyFont="1" applyFill="1" applyBorder="1" applyAlignment="1">
      <alignment vertical="center"/>
    </xf>
    <xf numFmtId="0" fontId="73" fillId="16" borderId="0" xfId="0" applyFont="1" applyFill="1" applyAlignment="1">
      <alignment vertical="center"/>
    </xf>
    <xf numFmtId="0" fontId="59" fillId="38" borderId="0" xfId="4" applyFont="1" applyFill="1" applyAlignment="1">
      <alignment horizontal="center" vertical="center"/>
    </xf>
    <xf numFmtId="0" fontId="1" fillId="38" borderId="0" xfId="4" applyFill="1"/>
    <xf numFmtId="0" fontId="73" fillId="16" borderId="6" xfId="3" applyFont="1" applyFill="1" applyBorder="1" applyAlignment="1">
      <alignment horizontal="left" vertical="center"/>
    </xf>
    <xf numFmtId="0" fontId="1" fillId="0" borderId="0" xfId="4"/>
    <xf numFmtId="0" fontId="2" fillId="43" borderId="0" xfId="9" applyFont="1" applyFill="1" applyAlignment="1">
      <alignment horizontal="right" vertical="center"/>
    </xf>
    <xf numFmtId="0" fontId="1" fillId="8" borderId="0" xfId="3" applyFill="1" applyAlignment="1">
      <alignment vertical="center"/>
    </xf>
    <xf numFmtId="0" fontId="13" fillId="51" borderId="4" xfId="3" applyFont="1" applyFill="1" applyBorder="1" applyAlignment="1">
      <alignment horizontal="left" vertical="center"/>
    </xf>
    <xf numFmtId="0" fontId="13" fillId="51" borderId="4" xfId="3" applyFont="1" applyFill="1" applyBorder="1" applyAlignment="1">
      <alignment horizontal="right" vertical="center"/>
    </xf>
    <xf numFmtId="0" fontId="13" fillId="42" borderId="4" xfId="1" applyFont="1" applyFill="1" applyBorder="1" applyAlignment="1" applyProtection="1">
      <alignment horizontal="right" vertical="center"/>
      <protection hidden="1"/>
    </xf>
    <xf numFmtId="0" fontId="94" fillId="8" borderId="64" xfId="0" applyFont="1" applyFill="1" applyBorder="1" applyAlignment="1">
      <alignment horizontal="center" vertical="center"/>
    </xf>
    <xf numFmtId="0" fontId="95" fillId="8" borderId="17" xfId="18" applyFont="1" applyFill="1" applyBorder="1" applyAlignment="1">
      <alignment horizontal="left" vertical="center"/>
    </xf>
    <xf numFmtId="0" fontId="37" fillId="16" borderId="6" xfId="0" applyFont="1" applyFill="1" applyBorder="1"/>
    <xf numFmtId="0" fontId="37" fillId="16" borderId="0" xfId="0" applyFont="1" applyFill="1"/>
    <xf numFmtId="0" fontId="37" fillId="16" borderId="0" xfId="0" applyFont="1" applyFill="1" applyAlignment="1">
      <alignment vertical="center"/>
    </xf>
    <xf numFmtId="0" fontId="21" fillId="8" borderId="0" xfId="0" applyFont="1" applyFill="1" applyAlignment="1">
      <alignment vertical="center"/>
    </xf>
    <xf numFmtId="0" fontId="25" fillId="18" borderId="65" xfId="1" applyFont="1" applyFill="1" applyBorder="1" applyAlignment="1" applyProtection="1">
      <alignment horizontal="center"/>
      <protection locked="0"/>
    </xf>
    <xf numFmtId="0" fontId="52" fillId="18" borderId="5" xfId="1" applyFont="1" applyFill="1" applyBorder="1" applyAlignment="1" applyProtection="1">
      <alignment horizontal="center"/>
      <protection locked="0"/>
    </xf>
    <xf numFmtId="0" fontId="56" fillId="7" borderId="5" xfId="1" applyFont="1" applyFill="1" applyBorder="1" applyAlignment="1" applyProtection="1">
      <alignment horizontal="center" vertical="center"/>
      <protection hidden="1"/>
    </xf>
    <xf numFmtId="0" fontId="50" fillId="16" borderId="57" xfId="1" applyFont="1" applyFill="1" applyBorder="1" applyAlignment="1">
      <alignment horizontal="center"/>
    </xf>
    <xf numFmtId="0" fontId="25" fillId="18" borderId="68" xfId="1" applyFont="1" applyFill="1" applyBorder="1" applyAlignment="1" applyProtection="1">
      <alignment horizontal="center" vertical="center"/>
      <protection hidden="1"/>
    </xf>
    <xf numFmtId="0" fontId="50" fillId="16" borderId="22" xfId="9" applyFont="1" applyFill="1" applyBorder="1" applyAlignment="1">
      <alignment horizontal="center" vertical="center"/>
    </xf>
    <xf numFmtId="0" fontId="96" fillId="18" borderId="6" xfId="1" applyFont="1" applyFill="1" applyBorder="1" applyAlignment="1" applyProtection="1">
      <alignment horizontal="center" vertical="center"/>
      <protection hidden="1"/>
    </xf>
    <xf numFmtId="0" fontId="25" fillId="18" borderId="0" xfId="8" applyFont="1" applyFill="1" applyAlignment="1">
      <alignment horizontal="center" vertical="center"/>
    </xf>
    <xf numFmtId="168" fontId="61" fillId="27" borderId="69" xfId="1" applyNumberFormat="1" applyFont="1" applyFill="1" applyBorder="1" applyAlignment="1">
      <alignment horizontal="center" vertical="center"/>
    </xf>
    <xf numFmtId="0" fontId="41" fillId="0" borderId="9" xfId="1" applyFont="1" applyBorder="1" applyAlignment="1">
      <alignment horizontal="left" vertical="center"/>
    </xf>
    <xf numFmtId="166" fontId="25" fillId="25" borderId="6" xfId="1" applyNumberFormat="1" applyFont="1" applyFill="1" applyBorder="1" applyAlignment="1">
      <alignment horizontal="center" vertical="center"/>
    </xf>
    <xf numFmtId="1" fontId="50" fillId="52" borderId="9" xfId="1" applyNumberFormat="1" applyFont="1" applyFill="1" applyBorder="1" applyAlignment="1">
      <alignment horizontal="right" vertical="center"/>
    </xf>
    <xf numFmtId="0" fontId="59" fillId="8" borderId="68" xfId="11" applyFont="1" applyFill="1" applyBorder="1" applyAlignment="1">
      <alignment horizontal="right" vertical="center"/>
    </xf>
    <xf numFmtId="169" fontId="21" fillId="29" borderId="6" xfId="1" applyNumberFormat="1" applyFont="1" applyFill="1" applyBorder="1" applyAlignment="1">
      <alignment horizontal="center" vertical="center"/>
    </xf>
    <xf numFmtId="1" fontId="59" fillId="31" borderId="71" xfId="1" applyNumberFormat="1" applyFont="1" applyFill="1" applyBorder="1" applyAlignment="1">
      <alignment horizontal="center" vertical="center" wrapText="1"/>
    </xf>
    <xf numFmtId="1" fontId="59" fillId="34" borderId="18" xfId="1" applyNumberFormat="1" applyFont="1" applyFill="1" applyBorder="1" applyAlignment="1">
      <alignment horizontal="center" vertical="center"/>
    </xf>
    <xf numFmtId="0" fontId="45" fillId="16" borderId="6" xfId="9" applyFont="1" applyFill="1" applyBorder="1" applyAlignment="1">
      <alignment horizontal="left" vertical="center"/>
    </xf>
    <xf numFmtId="170" fontId="97" fillId="16" borderId="0" xfId="1" applyNumberFormat="1" applyFont="1" applyFill="1" applyAlignment="1">
      <alignment horizontal="center" vertical="center"/>
    </xf>
    <xf numFmtId="1" fontId="50" fillId="53" borderId="0" xfId="1" applyNumberFormat="1" applyFont="1" applyFill="1" applyAlignment="1">
      <alignment horizontal="left" vertical="center"/>
    </xf>
    <xf numFmtId="1" fontId="21" fillId="52" borderId="0" xfId="1" applyNumberFormat="1" applyFont="1" applyFill="1" applyAlignment="1">
      <alignment horizontal="right" vertical="center"/>
    </xf>
    <xf numFmtId="176" fontId="98" fillId="16" borderId="0" xfId="1" applyNumberFormat="1" applyFont="1" applyFill="1" applyAlignment="1">
      <alignment horizontal="center" vertical="center"/>
    </xf>
    <xf numFmtId="170" fontId="32" fillId="7" borderId="0" xfId="1" applyNumberFormat="1" applyFont="1" applyFill="1" applyAlignment="1">
      <alignment horizontal="left" vertical="center"/>
    </xf>
    <xf numFmtId="0" fontId="59" fillId="8" borderId="17" xfId="1" applyFont="1" applyFill="1" applyBorder="1" applyAlignment="1" applyProtection="1">
      <alignment horizontal="left" vertical="center"/>
      <protection locked="0"/>
    </xf>
    <xf numFmtId="0" fontId="21" fillId="8" borderId="0" xfId="1" applyFont="1" applyFill="1" applyAlignment="1" applyProtection="1">
      <alignment horizontal="right" vertical="center"/>
      <protection locked="0"/>
    </xf>
    <xf numFmtId="1" fontId="50" fillId="52" borderId="0" xfId="1" applyNumberFormat="1" applyFont="1" applyFill="1" applyAlignment="1">
      <alignment horizontal="center" vertical="center"/>
    </xf>
    <xf numFmtId="170" fontId="21" fillId="54" borderId="0" xfId="1" applyNumberFormat="1" applyFont="1" applyFill="1" applyAlignment="1">
      <alignment horizontal="center" vertical="center"/>
    </xf>
    <xf numFmtId="0" fontId="22" fillId="41" borderId="72" xfId="1" applyFont="1" applyFill="1" applyBorder="1" applyAlignment="1" applyProtection="1">
      <alignment vertical="center"/>
      <protection hidden="1"/>
    </xf>
    <xf numFmtId="0" fontId="13" fillId="41" borderId="72" xfId="1" applyFont="1" applyFill="1" applyBorder="1" applyAlignment="1" applyProtection="1">
      <alignment vertical="center"/>
      <protection hidden="1"/>
    </xf>
    <xf numFmtId="0" fontId="59" fillId="41" borderId="72" xfId="1" applyFont="1" applyFill="1" applyBorder="1" applyAlignment="1" applyProtection="1">
      <alignment vertical="center"/>
      <protection hidden="1"/>
    </xf>
    <xf numFmtId="0" fontId="13" fillId="16" borderId="6" xfId="6" applyFont="1" applyFill="1" applyBorder="1" applyAlignment="1">
      <alignment vertical="center"/>
    </xf>
    <xf numFmtId="0" fontId="32" fillId="7" borderId="74" xfId="10" applyFont="1" applyFill="1" applyBorder="1" applyAlignment="1">
      <alignment horizontal="center" vertical="center"/>
    </xf>
    <xf numFmtId="0" fontId="73" fillId="16" borderId="0" xfId="0" applyFont="1" applyFill="1" applyAlignment="1">
      <alignment vertical="top"/>
    </xf>
    <xf numFmtId="0" fontId="0" fillId="16" borderId="0" xfId="0" applyFill="1" applyAlignment="1">
      <alignment vertical="top"/>
    </xf>
    <xf numFmtId="0" fontId="0" fillId="16" borderId="0" xfId="0" applyFill="1" applyAlignment="1">
      <alignment vertical="center"/>
    </xf>
    <xf numFmtId="0" fontId="13" fillId="8" borderId="17" xfId="5" applyFont="1" applyFill="1" applyBorder="1" applyAlignment="1" applyProtection="1">
      <alignment vertical="center"/>
      <protection locked="0"/>
    </xf>
    <xf numFmtId="0" fontId="50" fillId="8" borderId="0" xfId="5" applyFont="1" applyFill="1" applyAlignment="1">
      <alignment vertical="center"/>
    </xf>
    <xf numFmtId="170" fontId="92" fillId="16" borderId="0" xfId="1" applyNumberFormat="1" applyFont="1" applyFill="1" applyAlignment="1">
      <alignment horizontal="center" vertical="top" wrapText="1"/>
    </xf>
    <xf numFmtId="170" fontId="92" fillId="16" borderId="9" xfId="1" applyNumberFormat="1" applyFont="1" applyFill="1" applyBorder="1" applyAlignment="1">
      <alignment horizontal="center" vertical="top" wrapText="1"/>
    </xf>
    <xf numFmtId="170" fontId="99" fillId="16" borderId="0" xfId="1" applyNumberFormat="1" applyFont="1" applyFill="1" applyAlignment="1">
      <alignment horizontal="center" vertical="top" wrapText="1"/>
    </xf>
    <xf numFmtId="170" fontId="99" fillId="16" borderId="9" xfId="1" applyNumberFormat="1" applyFont="1" applyFill="1" applyBorder="1" applyAlignment="1">
      <alignment horizontal="center" vertical="top" wrapText="1"/>
    </xf>
    <xf numFmtId="0" fontId="50" fillId="8" borderId="75" xfId="1" applyFont="1" applyFill="1" applyBorder="1" applyAlignment="1">
      <alignment horizontal="center"/>
    </xf>
    <xf numFmtId="0" fontId="78" fillId="8" borderId="17" xfId="5" applyFont="1" applyFill="1" applyBorder="1" applyAlignment="1" applyProtection="1">
      <alignment vertical="center"/>
      <protection locked="0"/>
    </xf>
    <xf numFmtId="0" fontId="50" fillId="8" borderId="79" xfId="9" applyFont="1" applyFill="1" applyBorder="1" applyAlignment="1">
      <alignment horizontal="center" vertical="center"/>
    </xf>
    <xf numFmtId="0" fontId="45" fillId="8" borderId="80" xfId="9" applyFont="1" applyFill="1" applyBorder="1" applyAlignment="1">
      <alignment horizontal="left" vertical="center"/>
    </xf>
    <xf numFmtId="170" fontId="97" fillId="8" borderId="81" xfId="1" applyNumberFormat="1" applyFont="1" applyFill="1" applyBorder="1" applyAlignment="1">
      <alignment horizontal="center" vertical="center"/>
    </xf>
    <xf numFmtId="1" fontId="50" fillId="57" borderId="82" xfId="1" applyNumberFormat="1" applyFont="1" applyFill="1" applyBorder="1" applyAlignment="1">
      <alignment horizontal="center" vertical="center"/>
    </xf>
    <xf numFmtId="1" fontId="21" fillId="29" borderId="0" xfId="1" applyNumberFormat="1" applyFont="1" applyFill="1" applyAlignment="1">
      <alignment horizontal="right" vertical="center"/>
    </xf>
    <xf numFmtId="176" fontId="98" fillId="21" borderId="83" xfId="1" applyNumberFormat="1" applyFont="1" applyFill="1" applyBorder="1" applyAlignment="1">
      <alignment horizontal="center" vertical="center"/>
    </xf>
    <xf numFmtId="170" fontId="97" fillId="8" borderId="84" xfId="1" applyNumberFormat="1" applyFont="1" applyFill="1" applyBorder="1" applyAlignment="1">
      <alignment horizontal="center" vertical="center"/>
    </xf>
    <xf numFmtId="1" fontId="50" fillId="34" borderId="85" xfId="1" applyNumberFormat="1" applyFont="1" applyFill="1" applyBorder="1" applyAlignment="1">
      <alignment horizontal="center" vertical="center"/>
    </xf>
    <xf numFmtId="170" fontId="97" fillId="56" borderId="81" xfId="1" applyNumberFormat="1" applyFont="1" applyFill="1" applyBorder="1" applyAlignment="1">
      <alignment horizontal="center" vertical="center"/>
    </xf>
    <xf numFmtId="170" fontId="97" fillId="54" borderId="82" xfId="1" applyNumberFormat="1" applyFont="1" applyFill="1" applyBorder="1" applyAlignment="1">
      <alignment horizontal="center" vertical="center"/>
    </xf>
    <xf numFmtId="1" fontId="50" fillId="32" borderId="38" xfId="1" applyNumberFormat="1" applyFont="1" applyFill="1" applyBorder="1" applyAlignment="1">
      <alignment horizontal="center" vertical="center"/>
    </xf>
    <xf numFmtId="0" fontId="45" fillId="8" borderId="6" xfId="9" applyFont="1" applyFill="1" applyBorder="1" applyAlignment="1">
      <alignment horizontal="left" vertical="center"/>
    </xf>
    <xf numFmtId="170" fontId="97" fillId="56" borderId="0" xfId="1" applyNumberFormat="1" applyFont="1" applyFill="1" applyAlignment="1">
      <alignment horizontal="center" vertical="center"/>
    </xf>
    <xf numFmtId="1" fontId="50" fillId="57" borderId="0" xfId="1" applyNumberFormat="1" applyFont="1" applyFill="1" applyAlignment="1">
      <alignment horizontal="center" vertical="center"/>
    </xf>
    <xf numFmtId="176" fontId="98" fillId="21" borderId="0" xfId="1" applyNumberFormat="1" applyFont="1" applyFill="1" applyAlignment="1">
      <alignment horizontal="center" vertical="center"/>
    </xf>
    <xf numFmtId="170" fontId="97" fillId="54" borderId="0" xfId="1" applyNumberFormat="1" applyFont="1" applyFill="1" applyAlignment="1">
      <alignment horizontal="center" vertical="center"/>
    </xf>
    <xf numFmtId="1" fontId="50" fillId="32" borderId="9" xfId="1" applyNumberFormat="1" applyFont="1" applyFill="1" applyBorder="1" applyAlignment="1">
      <alignment horizontal="right" vertical="center"/>
    </xf>
    <xf numFmtId="0" fontId="13" fillId="16" borderId="0" xfId="6" applyFont="1" applyFill="1" applyAlignment="1">
      <alignment vertical="center"/>
    </xf>
    <xf numFmtId="0" fontId="13" fillId="16" borderId="0" xfId="6" applyFont="1" applyFill="1" applyAlignment="1">
      <alignment horizontal="center" vertical="center"/>
    </xf>
    <xf numFmtId="0" fontId="13" fillId="16" borderId="9" xfId="6" applyFont="1" applyFill="1" applyBorder="1" applyAlignment="1">
      <alignment vertical="center"/>
    </xf>
    <xf numFmtId="0" fontId="27" fillId="17" borderId="0" xfId="6" applyFont="1" applyFill="1" applyAlignment="1">
      <alignment vertical="center"/>
    </xf>
    <xf numFmtId="0" fontId="73" fillId="16" borderId="0" xfId="3" applyFont="1" applyFill="1"/>
    <xf numFmtId="0" fontId="59" fillId="8" borderId="20" xfId="1" applyFont="1" applyFill="1" applyBorder="1" applyAlignment="1" applyProtection="1">
      <alignment horizontal="left" vertical="center"/>
      <protection locked="0"/>
    </xf>
    <xf numFmtId="0" fontId="25" fillId="18" borderId="88" xfId="1" applyFont="1" applyFill="1" applyBorder="1" applyAlignment="1" applyProtection="1">
      <alignment horizontal="center"/>
      <protection locked="0"/>
    </xf>
    <xf numFmtId="0" fontId="52" fillId="18" borderId="1" xfId="1" applyFont="1" applyFill="1" applyBorder="1" applyAlignment="1" applyProtection="1">
      <alignment horizontal="center"/>
      <protection locked="0"/>
    </xf>
    <xf numFmtId="0" fontId="56" fillId="7" borderId="49" xfId="1" applyFont="1" applyFill="1" applyBorder="1" applyAlignment="1" applyProtection="1">
      <alignment horizontal="center" vertical="center"/>
      <protection hidden="1"/>
    </xf>
    <xf numFmtId="0" fontId="50" fillId="8" borderId="89" xfId="1" applyFont="1" applyFill="1" applyBorder="1" applyAlignment="1">
      <alignment horizontal="center"/>
    </xf>
    <xf numFmtId="0" fontId="25" fillId="18" borderId="6" xfId="1" applyFont="1" applyFill="1" applyBorder="1" applyAlignment="1" applyProtection="1">
      <alignment horizontal="center" vertical="center"/>
      <protection hidden="1"/>
    </xf>
    <xf numFmtId="0" fontId="50" fillId="8" borderId="19" xfId="9" applyFont="1" applyFill="1" applyBorder="1" applyAlignment="1">
      <alignment horizontal="center" vertical="center"/>
    </xf>
    <xf numFmtId="2" fontId="61" fillId="27" borderId="90" xfId="1" applyNumberFormat="1" applyFont="1" applyFill="1" applyBorder="1" applyAlignment="1">
      <alignment horizontal="center" vertical="center"/>
    </xf>
    <xf numFmtId="1" fontId="61" fillId="21" borderId="91" xfId="1" applyNumberFormat="1" applyFont="1" applyFill="1" applyBorder="1" applyAlignment="1">
      <alignment horizontal="center" vertical="center"/>
    </xf>
    <xf numFmtId="0" fontId="32" fillId="7" borderId="92" xfId="10" applyFont="1" applyFill="1" applyBorder="1" applyAlignment="1">
      <alignment horizontal="center" vertical="center"/>
    </xf>
    <xf numFmtId="1" fontId="62" fillId="21" borderId="82" xfId="1" applyNumberFormat="1" applyFont="1" applyFill="1" applyBorder="1" applyAlignment="1">
      <alignment horizontal="center" vertical="center"/>
    </xf>
    <xf numFmtId="0" fontId="101" fillId="8" borderId="93" xfId="1" applyFont="1" applyFill="1" applyBorder="1" applyAlignment="1" applyProtection="1">
      <alignment vertical="center"/>
      <protection hidden="1"/>
    </xf>
    <xf numFmtId="0" fontId="45" fillId="8" borderId="94" xfId="9" applyFont="1" applyFill="1" applyBorder="1" applyAlignment="1">
      <alignment horizontal="left" vertical="center"/>
    </xf>
    <xf numFmtId="0" fontId="74" fillId="42" borderId="4" xfId="4" applyFont="1" applyFill="1" applyBorder="1" applyAlignment="1">
      <alignment vertical="center"/>
    </xf>
    <xf numFmtId="0" fontId="102" fillId="0" borderId="25" xfId="20" applyFont="1" applyBorder="1" applyAlignment="1">
      <alignment horizontal="center" vertical="center"/>
    </xf>
    <xf numFmtId="0" fontId="38" fillId="8" borderId="0" xfId="3" applyFont="1" applyFill="1" applyAlignment="1">
      <alignment horizontal="left" vertical="center"/>
    </xf>
    <xf numFmtId="0" fontId="13" fillId="8" borderId="14" xfId="21" applyFont="1" applyFill="1" applyBorder="1" applyAlignment="1">
      <alignment horizontal="left" vertical="center"/>
    </xf>
    <xf numFmtId="1" fontId="61" fillId="27" borderId="69" xfId="1" applyNumberFormat="1" applyFont="1" applyFill="1" applyBorder="1" applyAlignment="1">
      <alignment horizontal="center" vertical="center"/>
    </xf>
    <xf numFmtId="1" fontId="61" fillId="21" borderId="95" xfId="1" applyNumberFormat="1" applyFont="1" applyFill="1" applyBorder="1" applyAlignment="1">
      <alignment horizontal="center" vertical="center"/>
    </xf>
    <xf numFmtId="0" fontId="25" fillId="8" borderId="0" xfId="1" applyFont="1" applyFill="1" applyAlignment="1" applyProtection="1">
      <alignment horizontal="left" vertical="center"/>
      <protection hidden="1"/>
    </xf>
    <xf numFmtId="1" fontId="61" fillId="16" borderId="6" xfId="1" applyNumberFormat="1" applyFont="1" applyFill="1" applyBorder="1" applyAlignment="1">
      <alignment horizontal="center" vertical="center"/>
    </xf>
    <xf numFmtId="1" fontId="61" fillId="16" borderId="0" xfId="1" applyNumberFormat="1" applyFont="1" applyFill="1" applyAlignment="1">
      <alignment horizontal="center" vertical="center"/>
    </xf>
    <xf numFmtId="0" fontId="32" fillId="16" borderId="0" xfId="10" applyFont="1" applyFill="1" applyAlignment="1">
      <alignment horizontal="center" vertical="center"/>
    </xf>
    <xf numFmtId="1" fontId="62" fillId="16" borderId="0" xfId="1" applyNumberFormat="1" applyFont="1" applyFill="1" applyAlignment="1">
      <alignment horizontal="center" vertical="center"/>
    </xf>
    <xf numFmtId="0" fontId="101" fillId="16" borderId="0" xfId="1" applyFont="1" applyFill="1" applyAlignment="1" applyProtection="1">
      <alignment vertical="center"/>
      <protection hidden="1"/>
    </xf>
    <xf numFmtId="0" fontId="45" fillId="16" borderId="0" xfId="9" applyFont="1" applyFill="1" applyAlignment="1">
      <alignment horizontal="left" vertical="center"/>
    </xf>
    <xf numFmtId="0" fontId="103" fillId="8" borderId="64" xfId="21" applyFont="1" applyFill="1" applyBorder="1" applyAlignment="1">
      <alignment horizontal="center" vertical="center"/>
    </xf>
    <xf numFmtId="0" fontId="37" fillId="16" borderId="6" xfId="0" applyFont="1" applyFill="1" applyBorder="1" applyAlignment="1">
      <alignment vertical="center"/>
    </xf>
    <xf numFmtId="0" fontId="73" fillId="16" borderId="6" xfId="0" applyFont="1" applyFill="1" applyBorder="1"/>
    <xf numFmtId="0" fontId="66" fillId="16" borderId="0" xfId="1" applyFont="1" applyFill="1" applyAlignment="1" applyProtection="1">
      <alignment horizontal="left" vertical="center"/>
      <protection locked="0"/>
    </xf>
    <xf numFmtId="0" fontId="13" fillId="16" borderId="6" xfId="1" quotePrefix="1" applyFont="1" applyFill="1" applyBorder="1" applyAlignment="1" applyProtection="1">
      <alignment vertical="center"/>
      <protection hidden="1"/>
    </xf>
    <xf numFmtId="0" fontId="78" fillId="16" borderId="0" xfId="1" applyFont="1" applyFill="1" applyAlignment="1">
      <alignment horizontal="left" vertical="center"/>
    </xf>
    <xf numFmtId="0" fontId="102" fillId="0" borderId="96" xfId="20" applyFont="1" applyBorder="1" applyAlignment="1">
      <alignment horizontal="center" vertical="center"/>
    </xf>
    <xf numFmtId="1" fontId="61" fillId="58" borderId="97" xfId="1" applyNumberFormat="1" applyFont="1" applyFill="1" applyBorder="1" applyAlignment="1">
      <alignment horizontal="left" vertical="center"/>
    </xf>
    <xf numFmtId="0" fontId="50" fillId="44" borderId="98" xfId="20" applyFont="1" applyFill="1" applyBorder="1" applyAlignment="1">
      <alignment horizontal="center"/>
    </xf>
    <xf numFmtId="0" fontId="104" fillId="8" borderId="64" xfId="0" applyFont="1" applyFill="1" applyBorder="1" applyAlignment="1">
      <alignment horizontal="center" vertical="center"/>
    </xf>
    <xf numFmtId="177" fontId="21" fillId="44" borderId="99" xfId="20" applyNumberFormat="1" applyFont="1" applyFill="1" applyBorder="1" applyAlignment="1">
      <alignment horizontal="center" vertical="top"/>
    </xf>
    <xf numFmtId="0" fontId="59" fillId="8" borderId="0" xfId="1" applyFont="1" applyFill="1" applyAlignment="1" applyProtection="1">
      <alignment horizontal="left" vertical="center"/>
      <protection hidden="1"/>
    </xf>
    <xf numFmtId="0" fontId="105" fillId="21" borderId="100" xfId="20" applyFont="1" applyFill="1" applyBorder="1" applyAlignment="1">
      <alignment horizontal="center" vertical="center"/>
    </xf>
    <xf numFmtId="0" fontId="79" fillId="8" borderId="0" xfId="1" applyFont="1" applyFill="1" applyAlignment="1" applyProtection="1">
      <alignment horizontal="left" vertical="center"/>
      <protection hidden="1"/>
    </xf>
    <xf numFmtId="0" fontId="27" fillId="8" borderId="0" xfId="21" applyFont="1" applyFill="1" applyAlignment="1">
      <alignment horizontal="centerContinuous" vertical="center"/>
    </xf>
    <xf numFmtId="0" fontId="67" fillId="35" borderId="44" xfId="1" applyFont="1" applyFill="1" applyBorder="1" applyAlignment="1" applyProtection="1">
      <alignment horizontal="center" vertical="center"/>
      <protection hidden="1"/>
    </xf>
    <xf numFmtId="0" fontId="67" fillId="35" borderId="45" xfId="1" applyFont="1" applyFill="1" applyBorder="1" applyAlignment="1" applyProtection="1">
      <alignment horizontal="center" vertical="center"/>
      <protection hidden="1"/>
    </xf>
    <xf numFmtId="1" fontId="21" fillId="32" borderId="101" xfId="1" applyNumberFormat="1" applyFont="1" applyFill="1" applyBorder="1" applyAlignment="1">
      <alignment horizontal="center" vertical="center"/>
    </xf>
    <xf numFmtId="1" fontId="32" fillId="32" borderId="102" xfId="1" applyNumberFormat="1" applyFont="1" applyFill="1" applyBorder="1" applyAlignment="1">
      <alignment horizontal="left" vertical="center"/>
    </xf>
    <xf numFmtId="0" fontId="1" fillId="7" borderId="17" xfId="3" applyFill="1" applyBorder="1" applyAlignment="1">
      <alignment horizontal="center" vertical="center"/>
    </xf>
    <xf numFmtId="0" fontId="1" fillId="7" borderId="0" xfId="3" applyFill="1" applyAlignment="1">
      <alignment horizontal="center" vertical="center"/>
    </xf>
    <xf numFmtId="1" fontId="21" fillId="34" borderId="82" xfId="1" applyNumberFormat="1" applyFont="1" applyFill="1" applyBorder="1" applyAlignment="1">
      <alignment horizontal="left" vertical="center"/>
    </xf>
    <xf numFmtId="1" fontId="32" fillId="34" borderId="103" xfId="1" applyNumberFormat="1" applyFont="1" applyFill="1" applyBorder="1" applyAlignment="1">
      <alignment horizontal="left" vertical="center"/>
    </xf>
    <xf numFmtId="0" fontId="59" fillId="36" borderId="44" xfId="1" applyFont="1" applyFill="1" applyBorder="1" applyAlignment="1" applyProtection="1">
      <alignment horizontal="center" vertical="center"/>
      <protection hidden="1"/>
    </xf>
    <xf numFmtId="0" fontId="59" fillId="59" borderId="45" xfId="1" applyFont="1" applyFill="1" applyBorder="1" applyAlignment="1" applyProtection="1">
      <alignment horizontal="center" vertical="center"/>
      <protection hidden="1"/>
    </xf>
    <xf numFmtId="1" fontId="32" fillId="32" borderId="104" xfId="1" applyNumberFormat="1" applyFont="1" applyFill="1" applyBorder="1" applyAlignment="1">
      <alignment horizontal="left" vertical="center"/>
    </xf>
    <xf numFmtId="0" fontId="25" fillId="8" borderId="20" xfId="1" applyFont="1" applyFill="1" applyBorder="1" applyAlignment="1" applyProtection="1">
      <alignment horizontal="left" vertical="center"/>
      <protection locked="0"/>
    </xf>
    <xf numFmtId="0" fontId="106" fillId="8" borderId="14" xfId="1" applyFont="1" applyFill="1" applyBorder="1" applyAlignment="1" applyProtection="1">
      <alignment horizontal="left" vertical="center"/>
      <protection locked="0"/>
    </xf>
    <xf numFmtId="0" fontId="25" fillId="8" borderId="14" xfId="1" applyFont="1" applyFill="1" applyBorder="1" applyAlignment="1" applyProtection="1">
      <alignment horizontal="right" vertical="center"/>
      <protection locked="0"/>
    </xf>
    <xf numFmtId="0" fontId="25" fillId="8" borderId="0" xfId="1" applyFont="1" applyFill="1" applyAlignment="1" applyProtection="1">
      <alignment horizontal="right" vertical="center"/>
      <protection locked="0"/>
    </xf>
    <xf numFmtId="0" fontId="1" fillId="16" borderId="17" xfId="3" applyFill="1" applyBorder="1" applyAlignment="1">
      <alignment vertical="center"/>
    </xf>
    <xf numFmtId="0" fontId="1" fillId="16" borderId="0" xfId="3" applyFill="1" applyAlignment="1">
      <alignment vertical="center"/>
    </xf>
    <xf numFmtId="0" fontId="59" fillId="16" borderId="17" xfId="1" quotePrefix="1" applyFont="1" applyFill="1" applyBorder="1" applyAlignment="1" applyProtection="1">
      <alignment vertical="center"/>
      <protection hidden="1"/>
    </xf>
    <xf numFmtId="0" fontId="74" fillId="16" borderId="0" xfId="3" applyFont="1" applyFill="1" applyAlignment="1">
      <alignment vertical="center"/>
    </xf>
    <xf numFmtId="0" fontId="25" fillId="16" borderId="0" xfId="1" applyFont="1" applyFill="1" applyAlignment="1">
      <alignment vertical="center" wrapText="1"/>
    </xf>
    <xf numFmtId="0" fontId="74" fillId="42" borderId="5" xfId="4" applyFont="1" applyFill="1" applyBorder="1" applyAlignment="1">
      <alignment vertical="center"/>
    </xf>
    <xf numFmtId="0" fontId="13" fillId="42" borderId="5" xfId="1" applyFont="1" applyFill="1" applyBorder="1" applyAlignment="1" applyProtection="1">
      <alignment horizontal="right" vertical="center"/>
      <protection hidden="1"/>
    </xf>
    <xf numFmtId="0" fontId="50" fillId="51" borderId="14" xfId="3" applyFont="1" applyFill="1" applyBorder="1" applyAlignment="1">
      <alignment horizontal="left" vertical="center"/>
    </xf>
    <xf numFmtId="0" fontId="50" fillId="23" borderId="6" xfId="3" applyFont="1" applyFill="1" applyBorder="1" applyAlignment="1">
      <alignment horizontal="center" vertical="center"/>
    </xf>
    <xf numFmtId="0" fontId="90" fillId="16" borderId="0" xfId="3" applyFont="1" applyFill="1" applyAlignment="1">
      <alignment vertical="center"/>
    </xf>
    <xf numFmtId="0" fontId="108" fillId="0" borderId="25" xfId="20" applyFont="1" applyBorder="1" applyAlignment="1">
      <alignment horizontal="center" vertical="center" wrapText="1"/>
    </xf>
    <xf numFmtId="0" fontId="64" fillId="0" borderId="25" xfId="20" applyFont="1" applyBorder="1" applyAlignment="1">
      <alignment horizontal="center" vertical="center" wrapText="1"/>
    </xf>
    <xf numFmtId="0" fontId="47" fillId="0" borderId="25" xfId="20" applyFont="1" applyBorder="1" applyAlignment="1">
      <alignment horizontal="center" vertical="center" wrapText="1"/>
    </xf>
    <xf numFmtId="0" fontId="108" fillId="0" borderId="25" xfId="20" applyFont="1" applyBorder="1" applyAlignment="1">
      <alignment horizontal="center" vertical="center"/>
    </xf>
    <xf numFmtId="0" fontId="64" fillId="0" borderId="25" xfId="20" applyFont="1" applyBorder="1" applyAlignment="1">
      <alignment horizontal="center" vertical="center"/>
    </xf>
    <xf numFmtId="0" fontId="47" fillId="0" borderId="25" xfId="20" applyFont="1" applyBorder="1" applyAlignment="1">
      <alignment horizontal="center" vertical="center"/>
    </xf>
    <xf numFmtId="0" fontId="21" fillId="8" borderId="0" xfId="1" applyFont="1" applyFill="1" applyAlignment="1" applyProtection="1">
      <alignment horizontal="left" vertical="center"/>
      <protection locked="0"/>
    </xf>
    <xf numFmtId="168" fontId="64" fillId="21" borderId="105" xfId="1" applyNumberFormat="1" applyFont="1" applyFill="1" applyBorder="1" applyAlignment="1">
      <alignment horizontal="center" vertical="center"/>
    </xf>
    <xf numFmtId="0" fontId="110" fillId="16" borderId="0" xfId="1" applyFont="1" applyFill="1" applyAlignment="1">
      <alignment horizontal="left" vertical="center"/>
    </xf>
    <xf numFmtId="0" fontId="50" fillId="44" borderId="56" xfId="20" applyFont="1" applyFill="1" applyBorder="1" applyAlignment="1">
      <alignment horizontal="center"/>
    </xf>
    <xf numFmtId="0" fontId="50" fillId="44" borderId="106" xfId="20" applyFont="1" applyFill="1" applyBorder="1" applyAlignment="1">
      <alignment horizontal="center"/>
    </xf>
    <xf numFmtId="0" fontId="111" fillId="16" borderId="0" xfId="3" applyFont="1" applyFill="1" applyAlignment="1">
      <alignment vertical="center"/>
    </xf>
    <xf numFmtId="0" fontId="112" fillId="16" borderId="0" xfId="7" applyFont="1" applyFill="1" applyAlignment="1">
      <alignment vertical="center"/>
    </xf>
    <xf numFmtId="177" fontId="21" fillId="44" borderId="59" xfId="20" applyNumberFormat="1" applyFont="1" applyFill="1" applyBorder="1" applyAlignment="1">
      <alignment horizontal="center" vertical="top"/>
    </xf>
    <xf numFmtId="177" fontId="21" fillId="44" borderId="107" xfId="20" applyNumberFormat="1" applyFont="1" applyFill="1" applyBorder="1" applyAlignment="1">
      <alignment horizontal="center" vertical="top"/>
    </xf>
    <xf numFmtId="0" fontId="111" fillId="16" borderId="0" xfId="3" applyFont="1" applyFill="1" applyAlignment="1">
      <alignment horizontal="left" vertical="center"/>
    </xf>
    <xf numFmtId="0" fontId="112" fillId="16" borderId="0" xfId="3" applyFont="1" applyFill="1" applyAlignment="1">
      <alignment horizontal="left" vertical="center"/>
    </xf>
    <xf numFmtId="0" fontId="105" fillId="21" borderId="39" xfId="20" applyFont="1" applyFill="1" applyBorder="1" applyAlignment="1">
      <alignment horizontal="center" vertical="center"/>
    </xf>
    <xf numFmtId="0" fontId="105" fillId="21" borderId="41" xfId="20" applyFont="1" applyFill="1" applyBorder="1" applyAlignment="1">
      <alignment horizontal="center" vertical="center"/>
    </xf>
    <xf numFmtId="0" fontId="59" fillId="8" borderId="0" xfId="1" applyFont="1" applyFill="1" applyAlignment="1" applyProtection="1">
      <alignment vertical="center" wrapText="1"/>
      <protection locked="0"/>
    </xf>
    <xf numFmtId="0" fontId="111" fillId="16" borderId="0" xfId="0" applyFont="1" applyFill="1" applyAlignment="1">
      <alignment vertical="center"/>
    </xf>
    <xf numFmtId="0" fontId="71" fillId="16" borderId="0" xfId="1" applyFont="1" applyFill="1" applyAlignment="1" applyProtection="1">
      <alignment vertical="center"/>
      <protection hidden="1"/>
    </xf>
    <xf numFmtId="0" fontId="1" fillId="0" borderId="14" xfId="0" applyFont="1" applyBorder="1" applyAlignment="1">
      <alignment horizontal="center" vertical="center"/>
    </xf>
    <xf numFmtId="179" fontId="115" fillId="21" borderId="0" xfId="1" applyNumberFormat="1" applyFont="1" applyFill="1" applyAlignment="1">
      <alignment horizontal="center" vertical="center"/>
    </xf>
    <xf numFmtId="9" fontId="61" fillId="0" borderId="0" xfId="0" applyNumberFormat="1" applyFont="1" applyAlignment="1">
      <alignment horizontal="center" vertical="center"/>
    </xf>
    <xf numFmtId="0" fontId="116" fillId="0" borderId="0" xfId="1" applyFont="1" applyAlignment="1">
      <alignment vertical="center"/>
    </xf>
    <xf numFmtId="0" fontId="59" fillId="8" borderId="17" xfId="5" applyFont="1" applyFill="1" applyBorder="1" applyAlignment="1">
      <alignment horizontal="left" vertical="center"/>
    </xf>
    <xf numFmtId="0" fontId="59" fillId="8" borderId="0" xfId="5" applyFont="1" applyFill="1" applyAlignment="1">
      <alignment horizontal="left" vertical="center"/>
    </xf>
    <xf numFmtId="0" fontId="13" fillId="8" borderId="109" xfId="1" applyFont="1" applyFill="1" applyBorder="1" applyAlignment="1" applyProtection="1">
      <alignment vertical="center"/>
      <protection hidden="1"/>
    </xf>
    <xf numFmtId="0" fontId="83" fillId="8" borderId="53" xfId="5" applyFont="1" applyFill="1" applyBorder="1" applyAlignment="1">
      <alignment horizontal="right" vertical="center"/>
    </xf>
    <xf numFmtId="0" fontId="115" fillId="24" borderId="0" xfId="3" applyFont="1" applyFill="1" applyAlignment="1">
      <alignment horizontal="center" vertical="center"/>
    </xf>
    <xf numFmtId="0" fontId="117" fillId="21" borderId="110" xfId="0" applyFont="1" applyFill="1" applyBorder="1" applyAlignment="1">
      <alignment horizontal="center" vertical="center"/>
    </xf>
    <xf numFmtId="0" fontId="115" fillId="16" borderId="0" xfId="0" applyFont="1" applyFill="1" applyAlignment="1">
      <alignment horizontal="left" vertical="center"/>
    </xf>
    <xf numFmtId="0" fontId="118" fillId="21" borderId="0" xfId="0" applyFont="1" applyFill="1" applyAlignment="1">
      <alignment horizontal="center" vertical="center"/>
    </xf>
    <xf numFmtId="0" fontId="13" fillId="8" borderId="6" xfId="6" applyFont="1" applyFill="1" applyBorder="1" applyAlignment="1">
      <alignment vertical="center"/>
    </xf>
    <xf numFmtId="0" fontId="13" fillId="8" borderId="0" xfId="6" applyFont="1" applyFill="1" applyAlignment="1">
      <alignment vertical="center"/>
    </xf>
    <xf numFmtId="0" fontId="13" fillId="8" borderId="0" xfId="6" applyFont="1" applyFill="1" applyAlignment="1">
      <alignment horizontal="center" vertical="center"/>
    </xf>
    <xf numFmtId="0" fontId="13" fillId="8" borderId="9" xfId="6" applyFont="1" applyFill="1" applyBorder="1" applyAlignment="1">
      <alignment vertical="center"/>
    </xf>
    <xf numFmtId="0" fontId="0" fillId="8" borderId="6" xfId="0" applyFill="1" applyBorder="1" applyAlignment="1">
      <alignment vertical="center"/>
    </xf>
    <xf numFmtId="166" fontId="25" fillId="25" borderId="76" xfId="1" applyNumberFormat="1" applyFont="1" applyFill="1" applyBorder="1" applyAlignment="1">
      <alignment horizontal="center" vertical="center"/>
    </xf>
    <xf numFmtId="166" fontId="25" fillId="25" borderId="111" xfId="1" applyNumberFormat="1" applyFont="1" applyFill="1" applyBorder="1" applyAlignment="1">
      <alignment horizontal="center" vertical="center"/>
    </xf>
    <xf numFmtId="0" fontId="59" fillId="8" borderId="20" xfId="11" applyFont="1" applyFill="1" applyBorder="1" applyAlignment="1">
      <alignment horizontal="right" vertical="center"/>
    </xf>
    <xf numFmtId="0" fontId="90" fillId="8" borderId="0" xfId="3" applyFont="1" applyFill="1" applyAlignment="1">
      <alignment vertical="center"/>
    </xf>
    <xf numFmtId="179" fontId="114" fillId="21" borderId="0" xfId="1" applyNumberFormat="1" applyFont="1" applyFill="1" applyAlignment="1">
      <alignment horizontal="center" vertical="center"/>
    </xf>
    <xf numFmtId="0" fontId="86" fillId="8" borderId="0" xfId="1" applyFont="1" applyFill="1" applyAlignment="1">
      <alignment horizontal="left" vertical="center"/>
    </xf>
    <xf numFmtId="0" fontId="115" fillId="8" borderId="0" xfId="1" applyFont="1" applyFill="1" applyAlignment="1">
      <alignment horizontal="left" vertical="center"/>
    </xf>
    <xf numFmtId="0" fontId="27" fillId="21" borderId="0" xfId="15" applyFont="1" applyFill="1" applyAlignment="1">
      <alignment horizontal="center" vertical="center"/>
    </xf>
    <xf numFmtId="0" fontId="27" fillId="21" borderId="14" xfId="15" applyFont="1" applyFill="1" applyBorder="1" applyAlignment="1">
      <alignment horizontal="center" vertical="center"/>
    </xf>
    <xf numFmtId="0" fontId="119" fillId="8" borderId="6" xfId="1" applyFont="1" applyFill="1" applyBorder="1" applyAlignment="1">
      <alignment horizontal="center" vertical="center"/>
    </xf>
    <xf numFmtId="0" fontId="112" fillId="8" borderId="0" xfId="22" applyFont="1" applyFill="1" applyAlignment="1">
      <alignment vertical="center"/>
    </xf>
    <xf numFmtId="0" fontId="73" fillId="8" borderId="0" xfId="22" applyFont="1" applyFill="1" applyAlignment="1">
      <alignment vertical="center"/>
    </xf>
    <xf numFmtId="0" fontId="69" fillId="8" borderId="0" xfId="1" applyFont="1" applyFill="1" applyAlignment="1">
      <alignment horizontal="center" vertical="center"/>
    </xf>
    <xf numFmtId="0" fontId="83" fillId="8" borderId="0" xfId="5" applyFont="1" applyFill="1" applyAlignment="1">
      <alignment horizontal="right" vertical="center"/>
    </xf>
    <xf numFmtId="0" fontId="91" fillId="44" borderId="0" xfId="1" applyFont="1" applyFill="1" applyAlignment="1">
      <alignment horizontal="left" vertical="center"/>
    </xf>
    <xf numFmtId="0" fontId="120" fillId="44" borderId="0" xfId="1" applyFont="1" applyFill="1" applyAlignment="1">
      <alignment horizontal="left" vertical="center"/>
    </xf>
    <xf numFmtId="0" fontId="66" fillId="26" borderId="0" xfId="1" applyFont="1" applyFill="1" applyAlignment="1">
      <alignment horizontal="center" vertical="center"/>
    </xf>
    <xf numFmtId="0" fontId="78" fillId="26" borderId="0" xfId="1" applyFont="1" applyFill="1" applyAlignment="1">
      <alignment horizontal="left" vertical="center"/>
    </xf>
    <xf numFmtId="0" fontId="66" fillId="8" borderId="0" xfId="1" applyFont="1" applyFill="1" applyAlignment="1">
      <alignment horizontal="center" vertical="center"/>
    </xf>
    <xf numFmtId="0" fontId="78" fillId="8" borderId="0" xfId="1" applyFont="1" applyFill="1" applyAlignment="1">
      <alignment horizontal="left" vertical="center"/>
    </xf>
    <xf numFmtId="0" fontId="73" fillId="8" borderId="6" xfId="3" applyFont="1" applyFill="1" applyBorder="1" applyAlignment="1">
      <alignment horizontal="left" vertical="center"/>
    </xf>
    <xf numFmtId="0" fontId="45" fillId="8" borderId="0" xfId="1" applyFont="1" applyFill="1" applyAlignment="1">
      <alignment horizontal="left" vertical="center"/>
    </xf>
    <xf numFmtId="0" fontId="112" fillId="8" borderId="0" xfId="0" applyFont="1" applyFill="1"/>
    <xf numFmtId="0" fontId="112" fillId="8" borderId="0" xfId="3" applyFont="1" applyFill="1"/>
    <xf numFmtId="0" fontId="21" fillId="8" borderId="14" xfId="1" applyFont="1" applyFill="1" applyBorder="1" applyAlignment="1" applyProtection="1">
      <alignment horizontal="right" vertical="center"/>
      <protection locked="0"/>
    </xf>
    <xf numFmtId="0" fontId="37" fillId="60" borderId="0" xfId="23" applyFont="1" applyFill="1" applyAlignment="1">
      <alignment horizontal="center" vertical="center"/>
    </xf>
    <xf numFmtId="0" fontId="37" fillId="8" borderId="0" xfId="1" applyFont="1" applyFill="1" applyAlignment="1">
      <alignment horizontal="left" vertical="center"/>
    </xf>
    <xf numFmtId="0" fontId="112" fillId="8" borderId="9" xfId="0" applyFont="1" applyFill="1" applyBorder="1" applyAlignment="1">
      <alignment vertical="center"/>
    </xf>
    <xf numFmtId="0" fontId="27" fillId="8" borderId="0" xfId="1" applyFont="1" applyFill="1" applyAlignment="1" applyProtection="1">
      <alignment vertical="center"/>
      <protection locked="0"/>
    </xf>
    <xf numFmtId="0" fontId="27" fillId="8" borderId="9" xfId="1" applyFont="1" applyFill="1" applyBorder="1" applyAlignment="1" applyProtection="1">
      <alignment vertical="center"/>
      <protection locked="0"/>
    </xf>
    <xf numFmtId="0" fontId="13" fillId="51" borderId="5" xfId="3" applyFont="1" applyFill="1" applyBorder="1" applyAlignment="1">
      <alignment horizontal="left" vertical="center"/>
    </xf>
    <xf numFmtId="0" fontId="13" fillId="51" borderId="5" xfId="3" applyFont="1" applyFill="1" applyBorder="1" applyAlignment="1">
      <alignment horizontal="right" vertical="center"/>
    </xf>
    <xf numFmtId="1" fontId="61" fillId="21" borderId="23" xfId="1" applyNumberFormat="1" applyFont="1" applyFill="1" applyBorder="1" applyAlignment="1">
      <alignment horizontal="center" vertical="center"/>
    </xf>
    <xf numFmtId="170" fontId="21" fillId="61" borderId="0" xfId="1" applyNumberFormat="1" applyFont="1" applyFill="1" applyAlignment="1">
      <alignment horizontal="center" vertical="center"/>
    </xf>
    <xf numFmtId="1" fontId="61" fillId="21" borderId="112" xfId="1" applyNumberFormat="1" applyFont="1" applyFill="1" applyBorder="1" applyAlignment="1">
      <alignment horizontal="center" vertical="center"/>
    </xf>
    <xf numFmtId="0" fontId="59" fillId="59" borderId="25" xfId="1" applyFont="1" applyFill="1" applyBorder="1" applyAlignment="1" applyProtection="1">
      <alignment horizontal="center" vertical="center"/>
      <protection hidden="1"/>
    </xf>
    <xf numFmtId="0" fontId="37" fillId="8" borderId="0" xfId="22" applyFont="1" applyFill="1" applyAlignment="1">
      <alignment vertical="center"/>
    </xf>
    <xf numFmtId="0" fontId="18" fillId="8" borderId="6" xfId="5" applyFont="1" applyFill="1" applyBorder="1" applyAlignment="1">
      <alignment horizontal="right" vertical="center"/>
    </xf>
    <xf numFmtId="0" fontId="121" fillId="8" borderId="0" xfId="5" applyFont="1" applyFill="1" applyAlignment="1">
      <alignment horizontal="right" vertical="center"/>
    </xf>
    <xf numFmtId="0" fontId="122" fillId="28" borderId="0" xfId="1" applyFont="1" applyFill="1" applyAlignment="1" applyProtection="1">
      <alignment vertical="center"/>
      <protection hidden="1"/>
    </xf>
    <xf numFmtId="0" fontId="75" fillId="8" borderId="6" xfId="3" applyFont="1" applyFill="1" applyBorder="1" applyAlignment="1">
      <alignment horizontal="center" vertical="center"/>
    </xf>
    <xf numFmtId="0" fontId="76" fillId="8" borderId="0" xfId="1" applyFont="1" applyFill="1" applyAlignment="1">
      <alignment vertical="center"/>
    </xf>
    <xf numFmtId="0" fontId="115" fillId="8" borderId="0" xfId="1" applyFont="1" applyFill="1" applyAlignment="1">
      <alignment vertical="center"/>
    </xf>
    <xf numFmtId="0" fontId="115" fillId="8" borderId="0" xfId="1" applyFont="1" applyFill="1" applyAlignment="1">
      <alignment vertical="center" wrapText="1"/>
    </xf>
    <xf numFmtId="0" fontId="76" fillId="8" borderId="0" xfId="1" applyFont="1" applyFill="1" applyAlignment="1" applyProtection="1">
      <alignment horizontal="left" vertical="center"/>
      <protection locked="0"/>
    </xf>
    <xf numFmtId="0" fontId="59" fillId="8" borderId="0" xfId="1" applyFont="1" applyFill="1" applyProtection="1">
      <protection locked="0"/>
    </xf>
    <xf numFmtId="0" fontId="73" fillId="8" borderId="0" xfId="3" applyFont="1" applyFill="1"/>
    <xf numFmtId="1" fontId="115" fillId="20" borderId="0" xfId="1" applyNumberFormat="1" applyFont="1" applyFill="1" applyAlignment="1" applyProtection="1">
      <alignment horizontal="center" vertical="center"/>
      <protection hidden="1"/>
    </xf>
    <xf numFmtId="1" fontId="59" fillId="8" borderId="0" xfId="1" applyNumberFormat="1" applyFont="1" applyFill="1" applyAlignment="1" applyProtection="1">
      <alignment vertical="center" wrapText="1"/>
      <protection hidden="1"/>
    </xf>
    <xf numFmtId="0" fontId="106" fillId="8" borderId="0" xfId="1" applyFont="1" applyFill="1" applyAlignment="1" applyProtection="1">
      <alignment horizontal="left" vertical="center"/>
      <protection locked="0"/>
    </xf>
    <xf numFmtId="0" fontId="73" fillId="8" borderId="0" xfId="3" applyFont="1" applyFill="1" applyAlignment="1">
      <alignment vertical="center"/>
    </xf>
    <xf numFmtId="0" fontId="76" fillId="8" borderId="0" xfId="22" applyFont="1" applyFill="1" applyAlignment="1">
      <alignment vertical="center"/>
    </xf>
    <xf numFmtId="0" fontId="13" fillId="8" borderId="17" xfId="1" applyFont="1" applyFill="1" applyBorder="1" applyAlignment="1">
      <alignment horizontal="right" vertical="center"/>
    </xf>
    <xf numFmtId="0" fontId="13" fillId="8" borderId="0" xfId="1" applyFont="1" applyFill="1" applyAlignment="1">
      <alignment horizontal="right" vertical="center"/>
    </xf>
    <xf numFmtId="0" fontId="13" fillId="8" borderId="0" xfId="1" applyFont="1" applyFill="1" applyAlignment="1">
      <alignment horizontal="center" vertical="center"/>
    </xf>
    <xf numFmtId="0" fontId="37" fillId="8" borderId="17" xfId="1" applyFont="1" applyFill="1" applyBorder="1" applyAlignment="1">
      <alignment horizontal="right" vertical="center"/>
    </xf>
    <xf numFmtId="174" fontId="115" fillId="8" borderId="0" xfId="1" applyNumberFormat="1" applyFont="1" applyFill="1" applyAlignment="1">
      <alignment horizontal="center" vertical="center"/>
    </xf>
    <xf numFmtId="179" fontId="115" fillId="8" borderId="0" xfId="1" applyNumberFormat="1" applyFont="1" applyFill="1" applyAlignment="1">
      <alignment horizontal="center" vertical="center"/>
    </xf>
    <xf numFmtId="0" fontId="79" fillId="8" borderId="0" xfId="1" applyFont="1" applyFill="1" applyAlignment="1">
      <alignment horizontal="left" vertical="center"/>
    </xf>
    <xf numFmtId="0" fontId="13" fillId="8" borderId="109" xfId="1" applyFont="1" applyFill="1" applyBorder="1" applyAlignment="1">
      <alignment horizontal="right" vertical="center"/>
    </xf>
    <xf numFmtId="0" fontId="13" fillId="8" borderId="53" xfId="1" applyFont="1" applyFill="1" applyBorder="1" applyAlignment="1">
      <alignment horizontal="right" vertical="center"/>
    </xf>
    <xf numFmtId="0" fontId="37" fillId="8" borderId="53" xfId="1" applyFont="1" applyFill="1" applyBorder="1" applyAlignment="1">
      <alignment horizontal="left" vertical="center"/>
    </xf>
    <xf numFmtId="0" fontId="76" fillId="8" borderId="0" xfId="1" applyFont="1" applyFill="1" applyAlignment="1" applyProtection="1">
      <alignment horizontal="center" vertical="center"/>
      <protection locked="0"/>
    </xf>
    <xf numFmtId="0" fontId="37" fillId="8" borderId="86" xfId="1" applyFont="1" applyFill="1" applyBorder="1" applyAlignment="1">
      <alignment horizontal="right" vertical="center"/>
    </xf>
    <xf numFmtId="174" fontId="115" fillId="8" borderId="87" xfId="1" applyNumberFormat="1" applyFont="1" applyFill="1" applyBorder="1" applyAlignment="1">
      <alignment horizontal="center" vertical="center"/>
    </xf>
    <xf numFmtId="179" fontId="115" fillId="8" borderId="87" xfId="1" applyNumberFormat="1" applyFont="1" applyFill="1" applyBorder="1" applyAlignment="1">
      <alignment horizontal="center" vertical="center"/>
    </xf>
    <xf numFmtId="0" fontId="79" fillId="8" borderId="87" xfId="1" applyFont="1" applyFill="1" applyBorder="1" applyAlignment="1">
      <alignment horizontal="left" vertical="center"/>
    </xf>
    <xf numFmtId="0" fontId="0" fillId="0" borderId="6" xfId="0" applyBorder="1"/>
    <xf numFmtId="0" fontId="66" fillId="62" borderId="0" xfId="1" applyFont="1" applyFill="1" applyAlignment="1" applyProtection="1">
      <alignment horizontal="right" vertical="center" wrapText="1"/>
      <protection hidden="1"/>
    </xf>
    <xf numFmtId="182" fontId="13" fillId="62" borderId="113" xfId="1" applyNumberFormat="1" applyFont="1" applyFill="1" applyBorder="1" applyAlignment="1">
      <alignment horizontal="center" vertical="center"/>
    </xf>
    <xf numFmtId="0" fontId="22" fillId="19" borderId="1" xfId="1" applyFont="1" applyFill="1" applyBorder="1" applyAlignment="1" applyProtection="1">
      <alignment horizontal="right" vertical="center" wrapText="1"/>
      <protection hidden="1"/>
    </xf>
    <xf numFmtId="183" fontId="22" fillId="63" borderId="37" xfId="1" applyNumberFormat="1" applyFont="1" applyFill="1" applyBorder="1" applyAlignment="1" applyProtection="1">
      <alignment horizontal="center" vertical="center" wrapText="1"/>
      <protection hidden="1"/>
    </xf>
    <xf numFmtId="0" fontId="66" fillId="62" borderId="0" xfId="1" applyFont="1" applyFill="1" applyAlignment="1" applyProtection="1">
      <alignment horizontal="right" vertical="center"/>
      <protection hidden="1"/>
    </xf>
    <xf numFmtId="0" fontId="22" fillId="19" borderId="1" xfId="1" applyFont="1" applyFill="1" applyBorder="1" applyAlignment="1" applyProtection="1">
      <alignment horizontal="right" vertical="center"/>
      <protection hidden="1"/>
    </xf>
    <xf numFmtId="0" fontId="0" fillId="8" borderId="6" xfId="0" applyFill="1" applyBorder="1"/>
    <xf numFmtId="0" fontId="115" fillId="8" borderId="14" xfId="1" applyFont="1" applyFill="1" applyBorder="1" applyAlignment="1" applyProtection="1">
      <alignment horizontal="center"/>
      <protection locked="0"/>
    </xf>
    <xf numFmtId="0" fontId="13" fillId="8" borderId="114" xfId="1" applyFont="1" applyFill="1" applyBorder="1" applyAlignment="1" applyProtection="1">
      <alignment horizontal="center"/>
      <protection locked="0"/>
    </xf>
    <xf numFmtId="183" fontId="75" fillId="64" borderId="0" xfId="1" applyNumberFormat="1" applyFont="1" applyFill="1" applyAlignment="1">
      <alignment horizontal="center" vertical="center"/>
    </xf>
    <xf numFmtId="182" fontId="59" fillId="0" borderId="115" xfId="1" applyNumberFormat="1" applyFont="1" applyBorder="1" applyAlignment="1">
      <alignment horizontal="center" vertical="center"/>
    </xf>
    <xf numFmtId="0" fontId="76" fillId="21" borderId="0" xfId="1" applyFont="1" applyFill="1" applyAlignment="1">
      <alignment horizontal="center" vertical="center" wrapText="1"/>
    </xf>
    <xf numFmtId="0" fontId="112" fillId="8" borderId="0" xfId="3" applyFont="1" applyFill="1" applyAlignment="1">
      <alignment vertical="center"/>
    </xf>
    <xf numFmtId="0" fontId="21" fillId="8" borderId="116" xfId="1" applyFont="1" applyFill="1" applyBorder="1" applyAlignment="1">
      <alignment horizontal="center" vertical="center" wrapText="1"/>
    </xf>
    <xf numFmtId="0" fontId="21" fillId="8" borderId="1" xfId="1" applyFont="1" applyFill="1" applyBorder="1" applyAlignment="1">
      <alignment horizontal="center" vertical="center" wrapText="1"/>
    </xf>
    <xf numFmtId="0" fontId="55" fillId="21" borderId="118" xfId="1" applyFont="1" applyFill="1" applyBorder="1" applyAlignment="1" applyProtection="1">
      <alignment horizontal="center" vertical="center"/>
      <protection locked="0"/>
    </xf>
    <xf numFmtId="0" fontId="21" fillId="8" borderId="14" xfId="1" applyFont="1" applyFill="1" applyBorder="1" applyAlignment="1">
      <alignment horizontal="center" vertical="center"/>
    </xf>
    <xf numFmtId="176" fontId="55" fillId="21" borderId="119" xfId="1" applyNumberFormat="1" applyFont="1" applyFill="1" applyBorder="1" applyAlignment="1">
      <alignment horizontal="center" vertical="center"/>
    </xf>
    <xf numFmtId="1" fontId="21" fillId="32" borderId="120" xfId="1" applyNumberFormat="1" applyFont="1" applyFill="1" applyBorder="1" applyAlignment="1">
      <alignment horizontal="center" vertical="center"/>
    </xf>
    <xf numFmtId="0" fontId="59" fillId="8" borderId="53" xfId="1" applyFont="1" applyFill="1" applyBorder="1" applyAlignment="1" applyProtection="1">
      <alignment horizontal="left" vertical="center"/>
      <protection locked="0"/>
    </xf>
    <xf numFmtId="0" fontId="1" fillId="8" borderId="0" xfId="3" applyFill="1"/>
    <xf numFmtId="0" fontId="74" fillId="7" borderId="6" xfId="0" applyFont="1" applyFill="1" applyBorder="1" applyAlignment="1">
      <alignment horizontal="left" vertical="center"/>
    </xf>
    <xf numFmtId="0" fontId="0" fillId="7" borderId="0" xfId="0" applyFill="1"/>
    <xf numFmtId="0" fontId="74" fillId="16" borderId="6" xfId="0" applyFont="1" applyFill="1" applyBorder="1" applyAlignment="1">
      <alignment horizontal="left" vertical="center"/>
    </xf>
    <xf numFmtId="0" fontId="90" fillId="16" borderId="6" xfId="3" applyFont="1" applyFill="1" applyBorder="1" applyAlignment="1">
      <alignment vertical="center"/>
    </xf>
    <xf numFmtId="174" fontId="86" fillId="8" borderId="0" xfId="1" applyNumberFormat="1" applyFont="1" applyFill="1" applyAlignment="1">
      <alignment horizontal="center" vertical="center"/>
    </xf>
    <xf numFmtId="179" fontId="86" fillId="8" borderId="0" xfId="1" applyNumberFormat="1" applyFont="1" applyFill="1" applyAlignment="1">
      <alignment horizontal="center" vertical="center"/>
    </xf>
    <xf numFmtId="0" fontId="13" fillId="44" borderId="0" xfId="1" applyFont="1" applyFill="1" applyAlignment="1">
      <alignment horizontal="left" vertical="center"/>
    </xf>
    <xf numFmtId="0" fontId="16" fillId="9" borderId="13" xfId="3" applyFont="1" applyFill="1" applyBorder="1" applyAlignment="1">
      <alignment horizontal="center" vertical="center"/>
    </xf>
    <xf numFmtId="0" fontId="13" fillId="8" borderId="0" xfId="1" applyFont="1" applyFill="1" applyAlignment="1">
      <alignment horizontal="left" vertical="center"/>
    </xf>
    <xf numFmtId="0" fontId="63" fillId="36" borderId="121" xfId="1" applyFont="1" applyFill="1" applyBorder="1" applyAlignment="1" applyProtection="1">
      <alignment horizontal="center" vertical="center"/>
      <protection hidden="1"/>
    </xf>
    <xf numFmtId="0" fontId="61" fillId="21" borderId="121" xfId="1" applyFont="1" applyFill="1" applyBorder="1" applyAlignment="1">
      <alignment horizontal="left" vertical="center"/>
    </xf>
    <xf numFmtId="0" fontId="90" fillId="16" borderId="49" xfId="3" applyFont="1" applyFill="1" applyBorder="1" applyAlignment="1">
      <alignment vertical="center"/>
    </xf>
    <xf numFmtId="0" fontId="0" fillId="16" borderId="6" xfId="0" applyFill="1" applyBorder="1" applyAlignment="1">
      <alignment vertical="center"/>
    </xf>
    <xf numFmtId="0" fontId="125" fillId="16" borderId="6" xfId="0" applyFont="1" applyFill="1" applyBorder="1" applyAlignment="1">
      <alignment horizontal="left" vertical="center"/>
    </xf>
    <xf numFmtId="0" fontId="125" fillId="16" borderId="0" xfId="0" applyFont="1" applyFill="1" applyAlignment="1">
      <alignment horizontal="left" vertical="center"/>
    </xf>
    <xf numFmtId="0" fontId="0" fillId="16" borderId="9" xfId="0" applyFill="1" applyBorder="1" applyAlignment="1">
      <alignment vertical="center"/>
    </xf>
    <xf numFmtId="0" fontId="0" fillId="7" borderId="9" xfId="0" applyFill="1" applyBorder="1"/>
    <xf numFmtId="179" fontId="115" fillId="8" borderId="0" xfId="1" quotePrefix="1" applyNumberFormat="1" applyFont="1" applyFill="1" applyAlignment="1">
      <alignment horizontal="center" vertical="center"/>
    </xf>
    <xf numFmtId="0" fontId="126" fillId="8" borderId="0" xfId="1" applyFont="1" applyFill="1" applyAlignment="1">
      <alignment horizontal="right" vertical="center"/>
    </xf>
    <xf numFmtId="0" fontId="86" fillId="8" borderId="0" xfId="1" applyFont="1" applyFill="1" applyAlignment="1">
      <alignment horizontal="right" vertical="center"/>
    </xf>
    <xf numFmtId="0" fontId="16" fillId="9" borderId="122" xfId="3" applyFont="1" applyFill="1" applyBorder="1" applyAlignment="1">
      <alignment horizontal="center" vertical="center"/>
    </xf>
    <xf numFmtId="0" fontId="63" fillId="28" borderId="121" xfId="1" applyFont="1" applyFill="1" applyBorder="1" applyAlignment="1" applyProtection="1">
      <alignment horizontal="center" vertical="center"/>
      <protection hidden="1"/>
    </xf>
    <xf numFmtId="0" fontId="67" fillId="35" borderId="47" xfId="1" applyFont="1" applyFill="1" applyBorder="1" applyAlignment="1" applyProtection="1">
      <alignment horizontal="center" vertical="center"/>
      <protection hidden="1"/>
    </xf>
    <xf numFmtId="1" fontId="70" fillId="37" borderId="121" xfId="1" applyNumberFormat="1" applyFont="1" applyFill="1" applyBorder="1" applyAlignment="1" applyProtection="1">
      <alignment horizontal="center" vertical="center"/>
      <protection hidden="1"/>
    </xf>
    <xf numFmtId="0" fontId="55" fillId="16" borderId="6" xfId="0" applyFont="1" applyFill="1" applyBorder="1" applyAlignment="1">
      <alignment horizontal="left" vertical="center"/>
    </xf>
    <xf numFmtId="0" fontId="21" fillId="8" borderId="17" xfId="1" applyFont="1" applyFill="1" applyBorder="1" applyAlignment="1">
      <alignment horizontal="left"/>
    </xf>
    <xf numFmtId="0" fontId="55" fillId="8" borderId="0" xfId="1" applyFont="1" applyFill="1" applyAlignment="1">
      <alignment horizontal="right" vertical="center"/>
    </xf>
    <xf numFmtId="0" fontId="115" fillId="20" borderId="0" xfId="1" applyFont="1" applyFill="1" applyAlignment="1" applyProtection="1">
      <alignment horizontal="center" vertical="center"/>
      <protection locked="0"/>
    </xf>
    <xf numFmtId="1" fontId="21" fillId="8" borderId="0" xfId="1" applyNumberFormat="1" applyFont="1" applyFill="1" applyAlignment="1">
      <alignment horizontal="left" vertical="center"/>
    </xf>
    <xf numFmtId="0" fontId="127" fillId="16" borderId="6" xfId="0" applyFont="1" applyFill="1" applyBorder="1" applyAlignment="1">
      <alignment horizontal="center" vertical="center"/>
    </xf>
    <xf numFmtId="0" fontId="128" fillId="7" borderId="11" xfId="0" applyFont="1" applyFill="1" applyBorder="1" applyAlignment="1">
      <alignment horizontal="left" vertical="center"/>
    </xf>
    <xf numFmtId="0" fontId="21" fillId="8" borderId="17" xfId="0" applyFont="1" applyFill="1" applyBorder="1"/>
    <xf numFmtId="0" fontId="47" fillId="21" borderId="0" xfId="1" applyFont="1" applyFill="1" applyAlignment="1">
      <alignment horizontal="center" vertical="center"/>
    </xf>
    <xf numFmtId="0" fontId="13" fillId="8" borderId="0" xfId="1" applyFont="1" applyFill="1" applyAlignment="1">
      <alignment vertical="center"/>
    </xf>
    <xf numFmtId="0" fontId="50" fillId="16" borderId="6" xfId="0" applyFont="1" applyFill="1" applyBorder="1" applyAlignment="1">
      <alignment horizontal="left" vertical="center"/>
    </xf>
    <xf numFmtId="0" fontId="50" fillId="16" borderId="49" xfId="0" applyFont="1" applyFill="1" applyBorder="1" applyAlignment="1">
      <alignment horizontal="left" vertical="center"/>
    </xf>
    <xf numFmtId="0" fontId="55" fillId="16" borderId="0" xfId="0" applyFont="1" applyFill="1"/>
    <xf numFmtId="0" fontId="13" fillId="44" borderId="0" xfId="1" applyFont="1" applyFill="1" applyAlignment="1">
      <alignment horizontal="center" vertical="center"/>
    </xf>
    <xf numFmtId="0" fontId="0" fillId="18" borderId="0" xfId="0" applyFill="1"/>
    <xf numFmtId="0" fontId="0" fillId="16" borderId="0" xfId="0" applyFill="1" applyAlignment="1">
      <alignment horizontal="right"/>
    </xf>
    <xf numFmtId="0" fontId="10" fillId="65" borderId="13" xfId="3" applyFont="1" applyFill="1" applyBorder="1" applyAlignment="1">
      <alignment horizontal="center" vertical="center"/>
    </xf>
    <xf numFmtId="0" fontId="10" fillId="65" borderId="4" xfId="3" applyFont="1" applyFill="1" applyBorder="1" applyAlignment="1">
      <alignment horizontal="center" vertical="center"/>
    </xf>
    <xf numFmtId="0" fontId="129" fillId="65" borderId="4" xfId="3" applyFont="1" applyFill="1" applyBorder="1" applyAlignment="1">
      <alignment horizontal="left" vertical="center"/>
    </xf>
    <xf numFmtId="0" fontId="130" fillId="65" borderId="4" xfId="3" applyFont="1" applyFill="1" applyBorder="1" applyAlignment="1">
      <alignment horizontal="center" vertical="center"/>
    </xf>
    <xf numFmtId="0" fontId="131" fillId="65" borderId="4" xfId="3" applyFont="1" applyFill="1" applyBorder="1" applyAlignment="1">
      <alignment vertical="center"/>
    </xf>
    <xf numFmtId="0" fontId="13" fillId="26" borderId="123" xfId="1" applyFont="1" applyFill="1" applyBorder="1" applyAlignment="1" applyProtection="1">
      <alignment vertical="center"/>
      <protection hidden="1"/>
    </xf>
    <xf numFmtId="0" fontId="2" fillId="43" borderId="65" xfId="9" applyFont="1" applyFill="1" applyBorder="1" applyAlignment="1">
      <alignment horizontal="center" vertical="center"/>
    </xf>
    <xf numFmtId="0" fontId="83" fillId="8" borderId="124" xfId="5" applyFont="1" applyFill="1" applyBorder="1" applyAlignment="1">
      <alignment horizontal="left" vertical="center"/>
    </xf>
    <xf numFmtId="0" fontId="13" fillId="8" borderId="6" xfId="1" applyFont="1" applyFill="1" applyBorder="1" applyAlignment="1" applyProtection="1">
      <alignment vertical="center"/>
      <protection hidden="1"/>
    </xf>
    <xf numFmtId="0" fontId="83" fillId="8" borderId="9" xfId="5" applyFont="1" applyFill="1" applyBorder="1" applyAlignment="1">
      <alignment horizontal="right" vertical="center"/>
    </xf>
    <xf numFmtId="0" fontId="85" fillId="8" borderId="6" xfId="1" applyFont="1" applyFill="1" applyBorder="1" applyAlignment="1" applyProtection="1">
      <alignment horizontal="left" vertical="center"/>
      <protection locked="0"/>
    </xf>
    <xf numFmtId="0" fontId="85" fillId="8" borderId="9" xfId="1" applyFont="1" applyFill="1" applyBorder="1" applyAlignment="1" applyProtection="1">
      <alignment horizontal="left" vertical="center"/>
      <protection locked="0"/>
    </xf>
    <xf numFmtId="0" fontId="21" fillId="8" borderId="6" xfId="1" applyFont="1" applyFill="1" applyBorder="1" applyAlignment="1" applyProtection="1">
      <alignment horizontal="left" vertical="center"/>
      <protection locked="0"/>
    </xf>
    <xf numFmtId="0" fontId="21" fillId="8" borderId="9" xfId="1" applyFont="1" applyFill="1" applyBorder="1" applyAlignment="1" applyProtection="1">
      <alignment horizontal="right" vertical="center"/>
      <protection locked="0"/>
    </xf>
    <xf numFmtId="0" fontId="50" fillId="42" borderId="17" xfId="24" applyFont="1" applyFill="1" applyBorder="1" applyAlignment="1">
      <alignment horizontal="center" vertical="center"/>
    </xf>
    <xf numFmtId="0" fontId="50" fillId="42" borderId="0" xfId="24" applyFont="1" applyFill="1" applyAlignment="1">
      <alignment horizontal="center" vertical="center"/>
    </xf>
    <xf numFmtId="0" fontId="50" fillId="42" borderId="0" xfId="3" applyFont="1" applyFill="1" applyAlignment="1">
      <alignment horizontal="center" vertical="center"/>
    </xf>
    <xf numFmtId="0" fontId="55" fillId="8" borderId="17" xfId="17" applyFont="1" applyFill="1" applyBorder="1" applyAlignment="1">
      <alignment horizontal="left" vertical="center"/>
    </xf>
    <xf numFmtId="0" fontId="1" fillId="8" borderId="0" xfId="24" applyFill="1" applyAlignment="1">
      <alignment horizontal="left" vertical="center"/>
    </xf>
    <xf numFmtId="0" fontId="59" fillId="26" borderId="125" xfId="8" applyFont="1" applyFill="1" applyBorder="1" applyAlignment="1">
      <alignment horizontal="right" vertical="center"/>
    </xf>
    <xf numFmtId="0" fontId="1" fillId="8" borderId="51" xfId="3" applyFill="1" applyBorder="1"/>
    <xf numFmtId="169" fontId="64" fillId="21" borderId="17" xfId="1" applyNumberFormat="1" applyFont="1" applyFill="1" applyBorder="1" applyAlignment="1">
      <alignment horizontal="center" vertical="center"/>
    </xf>
    <xf numFmtId="169" fontId="64" fillId="21" borderId="0" xfId="1" applyNumberFormat="1" applyFont="1" applyFill="1" applyAlignment="1">
      <alignment horizontal="center" vertical="center"/>
    </xf>
    <xf numFmtId="1" fontId="50" fillId="8" borderId="0" xfId="9" applyNumberFormat="1" applyFont="1" applyFill="1" applyAlignment="1">
      <alignment horizontal="center" vertical="center"/>
    </xf>
    <xf numFmtId="0" fontId="59" fillId="8" borderId="6" xfId="8" applyFont="1" applyFill="1" applyBorder="1" applyAlignment="1">
      <alignment horizontal="right" vertical="center"/>
    </xf>
    <xf numFmtId="0" fontId="59" fillId="8" borderId="0" xfId="8" applyFont="1" applyFill="1" applyAlignment="1">
      <alignment horizontal="right" vertical="center"/>
    </xf>
    <xf numFmtId="0" fontId="59" fillId="8" borderId="0" xfId="8" applyFont="1" applyFill="1" applyAlignment="1">
      <alignment horizontal="left" vertical="center"/>
    </xf>
    <xf numFmtId="0" fontId="89" fillId="8" borderId="0" xfId="17" applyFill="1" applyBorder="1" applyAlignment="1">
      <alignment vertical="center"/>
    </xf>
    <xf numFmtId="0" fontId="1" fillId="8" borderId="9" xfId="3" applyFill="1" applyBorder="1"/>
    <xf numFmtId="1" fontId="10" fillId="42" borderId="17" xfId="9" applyNumberFormat="1" applyFont="1" applyFill="1" applyBorder="1" applyAlignment="1">
      <alignment horizontal="center" vertical="center"/>
    </xf>
    <xf numFmtId="1" fontId="10" fillId="42" borderId="0" xfId="9" applyNumberFormat="1" applyFont="1" applyFill="1" applyAlignment="1">
      <alignment horizontal="center" vertical="center"/>
    </xf>
    <xf numFmtId="0" fontId="92" fillId="41" borderId="6" xfId="1" applyFont="1" applyFill="1" applyBorder="1" applyAlignment="1" applyProtection="1">
      <alignment vertical="center"/>
      <protection hidden="1"/>
    </xf>
    <xf numFmtId="0" fontId="13" fillId="41" borderId="9" xfId="1" applyFont="1" applyFill="1" applyBorder="1" applyAlignment="1" applyProtection="1">
      <alignment vertical="center"/>
      <protection hidden="1"/>
    </xf>
    <xf numFmtId="0" fontId="47" fillId="21" borderId="17" xfId="1" applyFont="1" applyFill="1" applyBorder="1" applyAlignment="1">
      <alignment horizontal="center" vertical="center"/>
    </xf>
    <xf numFmtId="0" fontId="0" fillId="8" borderId="56" xfId="0" applyFill="1" applyBorder="1"/>
    <xf numFmtId="0" fontId="0" fillId="8" borderId="5" xfId="0" applyFill="1" applyBorder="1"/>
    <xf numFmtId="0" fontId="59" fillId="8" borderId="5" xfId="6" applyFont="1" applyFill="1" applyBorder="1" applyAlignment="1">
      <alignment horizontal="right" vertical="center"/>
    </xf>
    <xf numFmtId="0" fontId="82" fillId="21" borderId="106" xfId="15" applyFont="1" applyFill="1" applyBorder="1" applyAlignment="1">
      <alignment horizontal="center" vertical="center"/>
    </xf>
    <xf numFmtId="169" fontId="10" fillId="42" borderId="17" xfId="1" applyNumberFormat="1" applyFont="1" applyFill="1" applyBorder="1" applyAlignment="1">
      <alignment horizontal="center" vertical="center"/>
    </xf>
    <xf numFmtId="169" fontId="10" fillId="42" borderId="0" xfId="1" applyNumberFormat="1" applyFont="1" applyFill="1" applyAlignment="1">
      <alignment horizontal="center" vertical="center"/>
    </xf>
    <xf numFmtId="0" fontId="0" fillId="8" borderId="59" xfId="0" applyFill="1" applyBorder="1"/>
    <xf numFmtId="0" fontId="82" fillId="21" borderId="107" xfId="15" applyFont="1" applyFill="1" applyBorder="1" applyAlignment="1">
      <alignment horizontal="center" vertical="center"/>
    </xf>
    <xf numFmtId="0" fontId="63" fillId="8" borderId="0" xfId="1" applyFont="1" applyFill="1" applyAlignment="1" applyProtection="1">
      <alignment horizontal="left" vertical="center"/>
      <protection locked="0"/>
    </xf>
    <xf numFmtId="0" fontId="61" fillId="8" borderId="0" xfId="24" applyFont="1" applyFill="1" applyAlignment="1">
      <alignment horizontal="left" vertical="center"/>
    </xf>
    <xf numFmtId="0" fontId="0" fillId="8" borderId="36" xfId="0" applyFill="1" applyBorder="1"/>
    <xf numFmtId="174" fontId="86" fillId="22" borderId="37" xfId="1" applyNumberFormat="1" applyFont="1" applyFill="1" applyBorder="1" applyAlignment="1">
      <alignment horizontal="center" vertical="center"/>
    </xf>
    <xf numFmtId="0" fontId="132" fillId="8" borderId="0" xfId="1" applyFont="1" applyFill="1" applyAlignment="1" applyProtection="1">
      <alignment horizontal="right" vertical="center"/>
      <protection locked="0"/>
    </xf>
    <xf numFmtId="174" fontId="60" fillId="22" borderId="37" xfId="1" applyNumberFormat="1" applyFont="1" applyFill="1" applyBorder="1" applyAlignment="1">
      <alignment horizontal="center" vertical="center"/>
    </xf>
    <xf numFmtId="174" fontId="37" fillId="37" borderId="37" xfId="1" applyNumberFormat="1" applyFont="1" applyFill="1" applyBorder="1" applyAlignment="1">
      <alignment horizontal="center" vertical="center"/>
    </xf>
    <xf numFmtId="174" fontId="13" fillId="44" borderId="37" xfId="1" applyNumberFormat="1" applyFont="1" applyFill="1" applyBorder="1" applyAlignment="1">
      <alignment horizontal="center" vertical="center"/>
    </xf>
    <xf numFmtId="0" fontId="133" fillId="45" borderId="36" xfId="16" applyFont="1" applyFill="1" applyBorder="1" applyAlignment="1" applyProtection="1">
      <alignment horizontal="center" vertical="center" wrapText="1"/>
      <protection locked="0"/>
    </xf>
    <xf numFmtId="0" fontId="0" fillId="8" borderId="37" xfId="0" applyFill="1" applyBorder="1" applyAlignment="1">
      <alignment vertical="center"/>
    </xf>
    <xf numFmtId="0" fontId="71" fillId="45" borderId="0" xfId="16" applyFont="1" applyFill="1" applyAlignment="1" applyProtection="1">
      <alignment horizontal="left" vertical="center"/>
      <protection locked="0"/>
    </xf>
    <xf numFmtId="0" fontId="38" fillId="8" borderId="37" xfId="0" applyFont="1" applyFill="1" applyBorder="1" applyAlignment="1">
      <alignment horizontal="center" vertical="center"/>
    </xf>
    <xf numFmtId="0" fontId="13" fillId="66" borderId="0" xfId="3" applyFont="1" applyFill="1" applyAlignment="1">
      <alignment horizontal="left" vertical="center"/>
    </xf>
    <xf numFmtId="0" fontId="134" fillId="66" borderId="0" xfId="3" applyFont="1" applyFill="1" applyAlignment="1">
      <alignment horizontal="center" vertical="center"/>
    </xf>
    <xf numFmtId="175" fontId="25" fillId="48" borderId="37" xfId="1" applyNumberFormat="1" applyFont="1" applyFill="1" applyBorder="1" applyAlignment="1">
      <alignment horizontal="center" vertical="center"/>
    </xf>
    <xf numFmtId="0" fontId="32" fillId="8" borderId="0" xfId="1" applyFont="1" applyFill="1" applyAlignment="1">
      <alignment horizontal="center" vertical="center"/>
    </xf>
    <xf numFmtId="0" fontId="127" fillId="45" borderId="17" xfId="16" applyFont="1" applyFill="1" applyBorder="1" applyAlignment="1" applyProtection="1">
      <alignment horizontal="center" vertical="center" wrapText="1"/>
      <protection locked="0"/>
    </xf>
    <xf numFmtId="0" fontId="136" fillId="45" borderId="0" xfId="16" applyFont="1" applyFill="1" applyAlignment="1" applyProtection="1">
      <alignment horizontal="center" vertical="center"/>
      <protection locked="0"/>
    </xf>
    <xf numFmtId="0" fontId="25" fillId="45" borderId="0" xfId="16" applyFont="1" applyFill="1" applyAlignment="1" applyProtection="1">
      <alignment horizontal="left" vertical="center"/>
      <protection locked="0"/>
    </xf>
    <xf numFmtId="0" fontId="37" fillId="47" borderId="0" xfId="1" applyFont="1" applyFill="1" applyAlignment="1">
      <alignment horizontal="center" vertical="center"/>
    </xf>
    <xf numFmtId="168" fontId="86" fillId="46" borderId="0" xfId="16" applyNumberFormat="1" applyFont="1" applyFill="1" applyAlignment="1" applyProtection="1">
      <alignment horizontal="center" vertical="center"/>
      <protection locked="0"/>
    </xf>
    <xf numFmtId="169" fontId="78" fillId="46" borderId="0" xfId="1" applyNumberFormat="1" applyFont="1" applyFill="1" applyAlignment="1">
      <alignment horizontal="center" vertical="center"/>
    </xf>
    <xf numFmtId="0" fontId="21" fillId="8" borderId="0" xfId="3" applyFont="1" applyFill="1" applyAlignment="1">
      <alignment vertical="center"/>
    </xf>
    <xf numFmtId="175" fontId="78" fillId="46" borderId="0" xfId="16" applyNumberFormat="1" applyFont="1" applyFill="1" applyAlignment="1" applyProtection="1">
      <alignment horizontal="center" vertical="center"/>
      <protection locked="0"/>
    </xf>
    <xf numFmtId="0" fontId="21" fillId="8" borderId="17" xfId="16" applyFont="1" applyFill="1" applyBorder="1" applyAlignment="1" applyProtection="1">
      <alignment horizontal="left" vertical="center"/>
      <protection locked="0"/>
    </xf>
    <xf numFmtId="0" fontId="90" fillId="8" borderId="0" xfId="0" applyFont="1" applyFill="1" applyAlignment="1">
      <alignment vertical="center"/>
    </xf>
    <xf numFmtId="0" fontId="1" fillId="8" borderId="17" xfId="3" applyFill="1" applyBorder="1" applyAlignment="1">
      <alignment vertical="center"/>
    </xf>
    <xf numFmtId="0" fontId="60" fillId="8" borderId="0" xfId="0" applyFont="1" applyFill="1" applyAlignment="1">
      <alignment vertical="center"/>
    </xf>
    <xf numFmtId="0" fontId="114" fillId="8" borderId="0" xfId="0" applyFont="1" applyFill="1" applyAlignment="1">
      <alignment vertical="center"/>
    </xf>
    <xf numFmtId="0" fontId="137" fillId="8" borderId="0" xfId="0" applyFont="1" applyFill="1" applyAlignment="1">
      <alignment vertical="center"/>
    </xf>
    <xf numFmtId="0" fontId="59" fillId="8" borderId="6" xfId="1" applyFont="1" applyFill="1" applyBorder="1" applyAlignment="1" applyProtection="1">
      <alignment horizontal="left" vertical="center"/>
      <protection locked="0"/>
    </xf>
    <xf numFmtId="0" fontId="93" fillId="8" borderId="6" xfId="1" applyFont="1" applyFill="1" applyBorder="1" applyAlignment="1" applyProtection="1">
      <alignment vertical="center"/>
      <protection hidden="1"/>
    </xf>
    <xf numFmtId="0" fontId="93" fillId="50" borderId="0" xfId="1" applyFont="1" applyFill="1" applyAlignment="1" applyProtection="1">
      <alignment vertical="center"/>
      <protection hidden="1"/>
    </xf>
    <xf numFmtId="0" fontId="0" fillId="50" borderId="0" xfId="0" applyFill="1"/>
    <xf numFmtId="0" fontId="1" fillId="8" borderId="0" xfId="4" applyFill="1" applyAlignment="1">
      <alignment horizontal="left" vertical="center"/>
    </xf>
    <xf numFmtId="0" fontId="74" fillId="8" borderId="6" xfId="9" applyFont="1" applyFill="1" applyBorder="1" applyAlignment="1">
      <alignment vertical="center"/>
    </xf>
    <xf numFmtId="186" fontId="47" fillId="68" borderId="0" xfId="7" applyNumberFormat="1" applyFont="1" applyFill="1" applyAlignment="1" applyProtection="1">
      <alignment horizontal="center" vertical="center"/>
      <protection locked="0"/>
    </xf>
    <xf numFmtId="183" fontId="138" fillId="68" borderId="0" xfId="7" applyNumberFormat="1" applyFont="1" applyFill="1" applyAlignment="1" applyProtection="1">
      <alignment horizontal="center" vertical="center"/>
      <protection locked="0"/>
    </xf>
    <xf numFmtId="186" fontId="108" fillId="68" borderId="0" xfId="7" applyNumberFormat="1" applyFont="1" applyFill="1" applyAlignment="1" applyProtection="1">
      <alignment horizontal="center" vertical="center"/>
      <protection locked="0"/>
    </xf>
    <xf numFmtId="183" fontId="102" fillId="68" borderId="0" xfId="7" applyNumberFormat="1" applyFont="1" applyFill="1" applyAlignment="1" applyProtection="1">
      <alignment horizontal="center" vertical="center"/>
      <protection locked="0"/>
    </xf>
    <xf numFmtId="0" fontId="2" fillId="43" borderId="127" xfId="9" applyFont="1" applyFill="1" applyBorder="1" applyAlignment="1">
      <alignment horizontal="center" vertical="center"/>
    </xf>
    <xf numFmtId="0" fontId="13" fillId="42" borderId="122" xfId="1" applyFont="1" applyFill="1" applyBorder="1" applyAlignment="1" applyProtection="1">
      <alignment horizontal="right" vertical="center"/>
      <protection hidden="1"/>
    </xf>
    <xf numFmtId="183" fontId="21" fillId="8" borderId="0" xfId="7" applyNumberFormat="1" applyFont="1" applyFill="1" applyAlignment="1" applyProtection="1">
      <alignment horizontal="center" vertical="center"/>
      <protection locked="0"/>
    </xf>
    <xf numFmtId="0" fontId="94" fillId="8" borderId="128" xfId="0" applyFont="1" applyFill="1" applyBorder="1" applyAlignment="1">
      <alignment horizontal="center" vertical="center"/>
    </xf>
    <xf numFmtId="0" fontId="59" fillId="8" borderId="9" xfId="1" applyFont="1" applyFill="1" applyBorder="1" applyAlignment="1" applyProtection="1">
      <alignment horizontal="left" vertical="center"/>
      <protection locked="0"/>
    </xf>
    <xf numFmtId="176" fontId="108" fillId="68" borderId="0" xfId="7" applyNumberFormat="1" applyFont="1" applyFill="1" applyAlignment="1" applyProtection="1">
      <alignment horizontal="center" vertical="center"/>
      <protection locked="0"/>
    </xf>
    <xf numFmtId="0" fontId="92" fillId="41" borderId="129" xfId="1" applyFont="1" applyFill="1" applyBorder="1" applyAlignment="1" applyProtection="1">
      <alignment vertical="center"/>
      <protection hidden="1"/>
    </xf>
    <xf numFmtId="0" fontId="13" fillId="41" borderId="130" xfId="1" applyFont="1" applyFill="1" applyBorder="1" applyAlignment="1" applyProtection="1">
      <alignment vertical="center"/>
      <protection hidden="1"/>
    </xf>
    <xf numFmtId="0" fontId="0" fillId="0" borderId="9" xfId="0" applyBorder="1"/>
    <xf numFmtId="0" fontId="13" fillId="8" borderId="6" xfId="5" applyFont="1" applyFill="1" applyBorder="1" applyAlignment="1" applyProtection="1">
      <alignment vertical="center"/>
      <protection locked="0"/>
    </xf>
    <xf numFmtId="0" fontId="78" fillId="8" borderId="6" xfId="5" applyFont="1" applyFill="1" applyBorder="1" applyAlignment="1" applyProtection="1">
      <alignment vertical="center"/>
      <protection locked="0"/>
    </xf>
    <xf numFmtId="0" fontId="83" fillId="8" borderId="9" xfId="5" applyFont="1" applyFill="1" applyBorder="1" applyAlignment="1">
      <alignment horizontal="left" vertical="center"/>
    </xf>
    <xf numFmtId="0" fontId="102" fillId="0" borderId="121" xfId="20" applyFont="1" applyBorder="1" applyAlignment="1">
      <alignment horizontal="center" vertical="center"/>
    </xf>
    <xf numFmtId="0" fontId="13" fillId="8" borderId="9" xfId="21" applyFont="1" applyFill="1" applyBorder="1" applyAlignment="1">
      <alignment horizontal="left" vertical="center"/>
    </xf>
    <xf numFmtId="0" fontId="59" fillId="8" borderId="9" xfId="21" applyFont="1" applyFill="1" applyBorder="1" applyAlignment="1">
      <alignment vertical="center"/>
    </xf>
    <xf numFmtId="0" fontId="50" fillId="44" borderId="133" xfId="20" applyFont="1" applyFill="1" applyBorder="1" applyAlignment="1">
      <alignment horizontal="center"/>
    </xf>
    <xf numFmtId="177" fontId="21" fillId="44" borderId="134" xfId="20" applyNumberFormat="1" applyFont="1" applyFill="1" applyBorder="1" applyAlignment="1">
      <alignment horizontal="center" vertical="top"/>
    </xf>
    <xf numFmtId="0" fontId="105" fillId="21" borderId="135" xfId="20" applyFont="1" applyFill="1" applyBorder="1" applyAlignment="1">
      <alignment horizontal="center" vertical="center"/>
    </xf>
    <xf numFmtId="0" fontId="86" fillId="8" borderId="9" xfId="21" applyFont="1" applyFill="1" applyBorder="1" applyAlignment="1">
      <alignment horizontal="left" vertical="center"/>
    </xf>
    <xf numFmtId="0" fontId="13" fillId="8" borderId="136" xfId="1" applyFont="1" applyFill="1" applyBorder="1" applyAlignment="1" applyProtection="1">
      <alignment vertical="center"/>
      <protection hidden="1"/>
    </xf>
    <xf numFmtId="0" fontId="83" fillId="8" borderId="60" xfId="5" applyFont="1" applyFill="1" applyBorder="1" applyAlignment="1">
      <alignment horizontal="left" vertical="center"/>
    </xf>
    <xf numFmtId="0" fontId="59" fillId="8" borderId="60" xfId="1" applyFont="1" applyFill="1" applyBorder="1" applyAlignment="1" applyProtection="1">
      <alignment horizontal="left" vertical="center"/>
      <protection locked="0"/>
    </xf>
    <xf numFmtId="0" fontId="103" fillId="8" borderId="137" xfId="21" applyFont="1" applyFill="1" applyBorder="1" applyAlignment="1">
      <alignment horizontal="center" vertical="center"/>
    </xf>
    <xf numFmtId="0" fontId="75" fillId="8" borderId="61" xfId="21" applyFont="1" applyFill="1" applyBorder="1" applyAlignment="1">
      <alignment vertical="center"/>
    </xf>
    <xf numFmtId="0" fontId="13" fillId="42" borderId="57" xfId="1" applyFont="1" applyFill="1" applyBorder="1" applyAlignment="1" applyProtection="1">
      <alignment horizontal="right" vertical="center"/>
      <protection hidden="1"/>
    </xf>
    <xf numFmtId="0" fontId="50" fillId="51" borderId="68" xfId="3" applyFont="1" applyFill="1" applyBorder="1" applyAlignment="1">
      <alignment horizontal="left" vertical="center"/>
    </xf>
    <xf numFmtId="0" fontId="50" fillId="51" borderId="22" xfId="3" applyFont="1" applyFill="1" applyBorder="1" applyAlignment="1">
      <alignment horizontal="right" vertical="center"/>
    </xf>
    <xf numFmtId="0" fontId="107" fillId="0" borderId="121" xfId="20" applyFont="1" applyBorder="1" applyAlignment="1">
      <alignment horizontal="center" vertical="center" wrapText="1"/>
    </xf>
    <xf numFmtId="0" fontId="109" fillId="0" borderId="121" xfId="20" applyFont="1" applyBorder="1" applyAlignment="1">
      <alignment horizontal="center" vertical="center"/>
    </xf>
    <xf numFmtId="0" fontId="109" fillId="21" borderId="121" xfId="20" applyFont="1" applyFill="1" applyBorder="1" applyAlignment="1">
      <alignment horizontal="center" vertical="center"/>
    </xf>
    <xf numFmtId="0" fontId="108" fillId="21" borderId="25" xfId="20" applyFont="1" applyFill="1" applyBorder="1" applyAlignment="1">
      <alignment horizontal="center" vertical="center"/>
    </xf>
    <xf numFmtId="0" fontId="64" fillId="21" borderId="25" xfId="20" applyFont="1" applyFill="1" applyBorder="1" applyAlignment="1">
      <alignment horizontal="center" vertical="center"/>
    </xf>
    <xf numFmtId="0" fontId="47" fillId="21" borderId="25" xfId="20" applyFont="1" applyFill="1" applyBorder="1" applyAlignment="1">
      <alignment horizontal="center" vertical="center"/>
    </xf>
    <xf numFmtId="0" fontId="50" fillId="44" borderId="65" xfId="20" applyFont="1" applyFill="1" applyBorder="1" applyAlignment="1">
      <alignment horizontal="center"/>
    </xf>
    <xf numFmtId="177" fontId="21" fillId="44" borderId="68" xfId="20" applyNumberFormat="1" applyFont="1" applyFill="1" applyBorder="1" applyAlignment="1">
      <alignment horizontal="center" vertical="top"/>
    </xf>
    <xf numFmtId="0" fontId="105" fillId="21" borderId="136" xfId="20" applyFont="1" applyFill="1" applyBorder="1" applyAlignment="1">
      <alignment horizontal="center" vertical="center"/>
    </xf>
    <xf numFmtId="0" fontId="21" fillId="8" borderId="65" xfId="4" applyFont="1" applyFill="1" applyBorder="1"/>
    <xf numFmtId="0" fontId="59" fillId="8" borderId="9" xfId="1" applyFont="1" applyFill="1" applyBorder="1" applyAlignment="1" applyProtection="1">
      <alignment vertical="center" wrapText="1"/>
      <protection locked="0"/>
    </xf>
    <xf numFmtId="0" fontId="21" fillId="8" borderId="6" xfId="4" applyFont="1" applyFill="1" applyBorder="1"/>
    <xf numFmtId="0" fontId="27" fillId="8" borderId="6" xfId="4" applyFont="1" applyFill="1" applyBorder="1"/>
    <xf numFmtId="0" fontId="10" fillId="17" borderId="6" xfId="1" applyFont="1" applyFill="1" applyBorder="1" applyAlignment="1">
      <alignment horizontal="center" vertical="center"/>
    </xf>
    <xf numFmtId="0" fontId="10" fillId="17" borderId="0" xfId="1" applyFont="1" applyFill="1" applyAlignment="1">
      <alignment horizontal="center" vertical="center"/>
    </xf>
    <xf numFmtId="0" fontId="10" fillId="17" borderId="9" xfId="1" applyFont="1" applyFill="1" applyBorder="1" applyAlignment="1">
      <alignment horizontal="center" vertical="center"/>
    </xf>
    <xf numFmtId="0" fontId="10" fillId="7" borderId="62" xfId="1" applyFont="1" applyFill="1" applyBorder="1" applyAlignment="1">
      <alignment horizontal="center" vertical="center"/>
    </xf>
    <xf numFmtId="0" fontId="10" fillId="7" borderId="3" xfId="1" applyFont="1" applyFill="1" applyBorder="1" applyAlignment="1">
      <alignment horizontal="center" vertical="center"/>
    </xf>
    <xf numFmtId="0" fontId="10" fillId="7" borderId="63" xfId="1" applyFont="1" applyFill="1" applyBorder="1" applyAlignment="1">
      <alignment horizontal="center" vertical="center"/>
    </xf>
    <xf numFmtId="0" fontId="10" fillId="7" borderId="0" xfId="3" applyFont="1" applyFill="1" applyAlignment="1">
      <alignment horizontal="center" vertical="center"/>
    </xf>
    <xf numFmtId="0" fontId="1" fillId="0" borderId="0" xfId="3" applyAlignment="1">
      <alignment vertical="center"/>
    </xf>
    <xf numFmtId="0" fontId="0" fillId="6" borderId="0" xfId="0" applyFill="1" applyAlignment="1">
      <alignment vertical="center"/>
    </xf>
    <xf numFmtId="0" fontId="5" fillId="6" borderId="0" xfId="3" applyFont="1" applyFill="1" applyAlignment="1">
      <alignment horizontal="center" vertical="center"/>
    </xf>
    <xf numFmtId="0" fontId="4" fillId="69" borderId="138" xfId="0" applyFont="1" applyFill="1" applyBorder="1" applyAlignment="1">
      <alignment horizontal="center" vertical="center" wrapText="1"/>
    </xf>
    <xf numFmtId="0" fontId="0" fillId="16" borderId="140" xfId="0" applyFill="1" applyBorder="1" applyAlignment="1">
      <alignment vertical="center"/>
    </xf>
    <xf numFmtId="0" fontId="25" fillId="15" borderId="141" xfId="1" applyFont="1" applyFill="1" applyBorder="1" applyAlignment="1">
      <alignment horizontal="left" vertical="center" wrapText="1"/>
    </xf>
    <xf numFmtId="0" fontId="43" fillId="15" borderId="140" xfId="1" applyFont="1" applyFill="1" applyBorder="1" applyAlignment="1">
      <alignment vertical="center"/>
    </xf>
    <xf numFmtId="0" fontId="90" fillId="16" borderId="140" xfId="0" applyFont="1" applyFill="1" applyBorder="1" applyAlignment="1">
      <alignment vertical="center"/>
    </xf>
    <xf numFmtId="0" fontId="21" fillId="16" borderId="140" xfId="5" applyFont="1" applyFill="1" applyBorder="1" applyAlignment="1">
      <alignment horizontal="left" vertical="center"/>
    </xf>
    <xf numFmtId="0" fontId="34" fillId="8" borderId="140" xfId="5" applyFont="1" applyFill="1" applyBorder="1" applyAlignment="1">
      <alignment vertical="center"/>
    </xf>
    <xf numFmtId="0" fontId="32" fillId="16" borderId="140" xfId="4" applyFont="1" applyFill="1" applyBorder="1" applyAlignment="1">
      <alignment horizontal="left" vertical="center"/>
    </xf>
    <xf numFmtId="0" fontId="34" fillId="16" borderId="140" xfId="1" applyFont="1" applyFill="1" applyBorder="1" applyAlignment="1">
      <alignment horizontal="left" vertical="center"/>
    </xf>
    <xf numFmtId="0" fontId="51" fillId="7" borderId="142" xfId="0" applyFont="1" applyFill="1" applyBorder="1" applyAlignment="1">
      <alignment horizontal="left" vertical="center"/>
    </xf>
    <xf numFmtId="0" fontId="0" fillId="15" borderId="143" xfId="0" applyFill="1" applyBorder="1" applyAlignment="1">
      <alignment horizontal="left" vertical="center" wrapText="1"/>
    </xf>
    <xf numFmtId="0" fontId="0" fillId="0" borderId="143" xfId="0" applyBorder="1" applyAlignment="1">
      <alignment horizontal="left" vertical="center" wrapText="1"/>
    </xf>
    <xf numFmtId="0" fontId="0" fillId="0" borderId="144" xfId="0" applyBorder="1" applyAlignment="1">
      <alignment horizontal="left" vertical="center"/>
    </xf>
    <xf numFmtId="0" fontId="0" fillId="0" borderId="140" xfId="0" applyBorder="1" applyAlignment="1">
      <alignment horizontal="left" vertical="center"/>
    </xf>
    <xf numFmtId="0" fontId="0" fillId="0" borderId="142" xfId="0" applyBorder="1" applyAlignment="1">
      <alignment horizontal="left" vertical="center"/>
    </xf>
    <xf numFmtId="0" fontId="0" fillId="17" borderId="140" xfId="0" applyFill="1" applyBorder="1" applyAlignment="1">
      <alignment vertical="center"/>
    </xf>
    <xf numFmtId="0" fontId="140" fillId="16" borderId="144" xfId="9" applyFont="1" applyFill="1" applyBorder="1" applyAlignment="1">
      <alignment horizontal="left" vertical="center"/>
    </xf>
    <xf numFmtId="0" fontId="25" fillId="18" borderId="140" xfId="8" applyFont="1" applyFill="1" applyBorder="1" applyAlignment="1">
      <alignment horizontal="left" vertical="center"/>
    </xf>
    <xf numFmtId="0" fontId="141" fillId="21" borderId="140" xfId="0" applyFont="1" applyFill="1" applyBorder="1" applyAlignment="1">
      <alignment vertical="center" wrapText="1"/>
    </xf>
    <xf numFmtId="0" fontId="142" fillId="18" borderId="140" xfId="8" applyFont="1" applyFill="1" applyBorder="1" applyAlignment="1">
      <alignment horizontal="left" vertical="center"/>
    </xf>
    <xf numFmtId="0" fontId="73" fillId="16" borderId="140" xfId="3" applyFont="1" applyFill="1" applyBorder="1" applyAlignment="1">
      <alignment horizontal="left" vertical="center"/>
    </xf>
    <xf numFmtId="0" fontId="73" fillId="16" borderId="142" xfId="3" applyFont="1" applyFill="1" applyBorder="1" applyAlignment="1">
      <alignment horizontal="left" vertical="center"/>
    </xf>
    <xf numFmtId="0" fontId="0" fillId="8" borderId="140" xfId="0" applyFill="1" applyBorder="1" applyAlignment="1">
      <alignment vertical="center"/>
    </xf>
    <xf numFmtId="0" fontId="41" fillId="16" borderId="140" xfId="1" applyFont="1" applyFill="1" applyBorder="1" applyAlignment="1">
      <alignment horizontal="left" vertical="center"/>
    </xf>
    <xf numFmtId="0" fontId="91" fillId="16" borderId="140" xfId="1" applyFont="1" applyFill="1" applyBorder="1" applyAlignment="1" applyProtection="1">
      <alignment horizontal="left" vertical="center"/>
      <protection locked="0"/>
    </xf>
    <xf numFmtId="0" fontId="73" fillId="16" borderId="140" xfId="0" applyFont="1" applyFill="1" applyBorder="1" applyAlignment="1">
      <alignment vertical="center"/>
    </xf>
    <xf numFmtId="0" fontId="90" fillId="16" borderId="144" xfId="3" applyFont="1" applyFill="1" applyBorder="1" applyAlignment="1">
      <alignment vertical="center"/>
    </xf>
    <xf numFmtId="0" fontId="13" fillId="16" borderId="140" xfId="1" quotePrefix="1" applyFont="1" applyFill="1" applyBorder="1" applyAlignment="1" applyProtection="1">
      <alignment vertical="center"/>
      <protection hidden="1"/>
    </xf>
    <xf numFmtId="0" fontId="0" fillId="7" borderId="140" xfId="0" applyFill="1" applyBorder="1"/>
    <xf numFmtId="0" fontId="90" fillId="16" borderId="140" xfId="3" applyFont="1" applyFill="1" applyBorder="1" applyAlignment="1">
      <alignment vertical="center"/>
    </xf>
    <xf numFmtId="0" fontId="16" fillId="9" borderId="145" xfId="3" applyFont="1" applyFill="1" applyBorder="1" applyAlignment="1">
      <alignment horizontal="center" vertical="center"/>
    </xf>
    <xf numFmtId="0" fontId="59" fillId="36" borderId="143" xfId="1" applyFont="1" applyFill="1" applyBorder="1" applyAlignment="1" applyProtection="1">
      <alignment horizontal="center" vertical="center"/>
      <protection hidden="1"/>
    </xf>
    <xf numFmtId="0" fontId="125" fillId="16" borderId="140" xfId="0" applyFont="1" applyFill="1" applyBorder="1" applyAlignment="1">
      <alignment horizontal="left" vertical="center"/>
    </xf>
    <xf numFmtId="0" fontId="74" fillId="7" borderId="140" xfId="0" applyFont="1" applyFill="1" applyBorder="1" applyAlignment="1">
      <alignment horizontal="left" vertical="center"/>
    </xf>
    <xf numFmtId="0" fontId="55" fillId="16" borderId="140" xfId="0" applyFont="1" applyFill="1" applyBorder="1" applyAlignment="1">
      <alignment horizontal="left" vertical="center"/>
    </xf>
    <xf numFmtId="0" fontId="127" fillId="16" borderId="140" xfId="0" applyFont="1" applyFill="1" applyBorder="1" applyAlignment="1">
      <alignment horizontal="left" vertical="center"/>
    </xf>
    <xf numFmtId="0" fontId="50" fillId="16" borderId="143" xfId="0" applyFont="1" applyFill="1" applyBorder="1" applyAlignment="1">
      <alignment horizontal="left" vertical="center"/>
    </xf>
    <xf numFmtId="0" fontId="0" fillId="16" borderId="144" xfId="0" applyFill="1" applyBorder="1" applyAlignment="1">
      <alignment vertical="center" wrapText="1"/>
    </xf>
    <xf numFmtId="0" fontId="0" fillId="16" borderId="142" xfId="0" applyFill="1" applyBorder="1" applyAlignment="1">
      <alignment vertical="center" wrapText="1"/>
    </xf>
    <xf numFmtId="0" fontId="27" fillId="17" borderId="144" xfId="6" applyFont="1" applyFill="1" applyBorder="1" applyAlignment="1">
      <alignment vertical="center"/>
    </xf>
    <xf numFmtId="1" fontId="61" fillId="21" borderId="146" xfId="1" applyNumberFormat="1" applyFont="1" applyFill="1" applyBorder="1" applyAlignment="1">
      <alignment horizontal="left" vertical="center"/>
    </xf>
    <xf numFmtId="1" fontId="61" fillId="21" borderId="147" xfId="1" applyNumberFormat="1" applyFont="1" applyFill="1" applyBorder="1" applyAlignment="1">
      <alignment horizontal="left" vertical="center"/>
    </xf>
    <xf numFmtId="0" fontId="50" fillId="8" borderId="140" xfId="9" applyFont="1" applyFill="1" applyBorder="1" applyAlignment="1">
      <alignment horizontal="left" vertical="center"/>
    </xf>
    <xf numFmtId="0" fontId="45" fillId="8" borderId="146" xfId="9" applyFont="1" applyFill="1" applyBorder="1" applyAlignment="1">
      <alignment horizontal="left" vertical="center"/>
    </xf>
    <xf numFmtId="0" fontId="37" fillId="16" borderId="140" xfId="0" applyFont="1" applyFill="1" applyBorder="1" applyAlignment="1">
      <alignment vertical="center"/>
    </xf>
    <xf numFmtId="0" fontId="66" fillId="16" borderId="140" xfId="1" applyFont="1" applyFill="1" applyBorder="1" applyAlignment="1" applyProtection="1">
      <alignment horizontal="left" vertical="center"/>
      <protection locked="0"/>
    </xf>
    <xf numFmtId="0" fontId="78" fillId="16" borderId="140" xfId="1" applyFont="1" applyFill="1" applyBorder="1" applyAlignment="1">
      <alignment horizontal="left" vertical="center"/>
    </xf>
    <xf numFmtId="1" fontId="61" fillId="58" borderId="148" xfId="1" applyNumberFormat="1" applyFont="1" applyFill="1" applyBorder="1" applyAlignment="1">
      <alignment horizontal="left" vertical="center" wrapText="1"/>
    </xf>
    <xf numFmtId="0" fontId="143" fillId="0" borderId="149" xfId="0" applyFont="1" applyBorder="1" applyAlignment="1">
      <alignment vertical="center" wrapText="1"/>
    </xf>
    <xf numFmtId="0" fontId="0" fillId="0" borderId="142" xfId="0" applyBorder="1" applyAlignment="1">
      <alignment vertical="center" wrapText="1"/>
    </xf>
    <xf numFmtId="0" fontId="1" fillId="16" borderId="140" xfId="3" applyFill="1" applyBorder="1" applyAlignment="1">
      <alignment vertical="center"/>
    </xf>
    <xf numFmtId="0" fontId="59" fillId="16" borderId="140" xfId="1" quotePrefix="1" applyFont="1" applyFill="1" applyBorder="1" applyAlignment="1" applyProtection="1">
      <alignment vertical="center"/>
      <protection hidden="1"/>
    </xf>
    <xf numFmtId="0" fontId="37" fillId="16" borderId="142" xfId="0" applyFont="1" applyFill="1" applyBorder="1" applyAlignment="1">
      <alignment vertical="center"/>
    </xf>
    <xf numFmtId="0" fontId="36" fillId="16" borderId="144" xfId="9" applyFont="1" applyFill="1" applyBorder="1" applyAlignment="1">
      <alignment horizontal="left" vertical="center"/>
    </xf>
    <xf numFmtId="0" fontId="36" fillId="16" borderId="140" xfId="1" applyFont="1" applyFill="1" applyBorder="1" applyAlignment="1">
      <alignment horizontal="left" vertical="center"/>
    </xf>
    <xf numFmtId="0" fontId="75" fillId="16" borderId="140" xfId="9" applyFont="1" applyFill="1" applyBorder="1" applyAlignment="1">
      <alignment horizontal="left" vertical="center"/>
    </xf>
    <xf numFmtId="0" fontId="79" fillId="16" borderId="142" xfId="1" applyFont="1" applyFill="1" applyBorder="1" applyAlignment="1">
      <alignment horizontal="left" vertical="center"/>
    </xf>
    <xf numFmtId="0" fontId="0" fillId="18" borderId="144" xfId="0" applyFill="1" applyBorder="1" applyAlignment="1">
      <alignment vertical="center" wrapText="1"/>
    </xf>
    <xf numFmtId="0" fontId="0" fillId="18" borderId="140" xfId="0" applyFill="1" applyBorder="1" applyAlignment="1">
      <alignment vertical="center" wrapText="1"/>
    </xf>
    <xf numFmtId="0" fontId="41" fillId="0" borderId="140" xfId="1" applyFont="1" applyBorder="1" applyAlignment="1">
      <alignment horizontal="left" vertical="center"/>
    </xf>
    <xf numFmtId="0" fontId="0" fillId="7" borderId="140" xfId="0" applyFill="1" applyBorder="1" applyAlignment="1">
      <alignment vertical="center" wrapText="1"/>
    </xf>
    <xf numFmtId="0" fontId="0" fillId="0" borderId="140" xfId="0" applyBorder="1" applyAlignment="1">
      <alignment vertical="center" wrapText="1"/>
    </xf>
    <xf numFmtId="0" fontId="0" fillId="8" borderId="142" xfId="0" applyFill="1" applyBorder="1" applyAlignment="1">
      <alignment vertical="center"/>
    </xf>
    <xf numFmtId="0" fontId="50" fillId="8" borderId="143" xfId="9" applyFont="1" applyFill="1" applyBorder="1" applyAlignment="1">
      <alignment horizontal="center" vertical="center"/>
    </xf>
    <xf numFmtId="0" fontId="45" fillId="8" borderId="150" xfId="9" applyFont="1" applyFill="1" applyBorder="1" applyAlignment="1">
      <alignment horizontal="left" vertical="center"/>
    </xf>
    <xf numFmtId="0" fontId="0" fillId="26" borderId="144" xfId="0" applyFill="1" applyBorder="1" applyAlignment="1">
      <alignment vertical="center"/>
    </xf>
    <xf numFmtId="0" fontId="55" fillId="21" borderId="140" xfId="0" applyFont="1" applyFill="1" applyBorder="1" applyAlignment="1">
      <alignment vertical="center"/>
    </xf>
    <xf numFmtId="0" fontId="0" fillId="26" borderId="142" xfId="0" applyFill="1" applyBorder="1" applyAlignment="1">
      <alignment vertical="center"/>
    </xf>
    <xf numFmtId="0" fontId="64" fillId="21" borderId="143" xfId="0" applyFont="1" applyFill="1" applyBorder="1" applyAlignment="1">
      <alignment vertical="center" wrapText="1"/>
    </xf>
    <xf numFmtId="0" fontId="144" fillId="16" borderId="140" xfId="3" applyFont="1" applyFill="1" applyBorder="1" applyAlignment="1">
      <alignment vertical="center"/>
    </xf>
    <xf numFmtId="0" fontId="111" fillId="16" borderId="140" xfId="3" applyFont="1" applyFill="1" applyBorder="1" applyAlignment="1">
      <alignment vertical="center"/>
    </xf>
    <xf numFmtId="0" fontId="117" fillId="21" borderId="151" xfId="0" applyFont="1" applyFill="1" applyBorder="1" applyAlignment="1">
      <alignment horizontal="center" vertical="center"/>
    </xf>
    <xf numFmtId="0" fontId="115" fillId="16" borderId="140" xfId="0" applyFont="1" applyFill="1" applyBorder="1" applyAlignment="1">
      <alignment horizontal="left" vertical="center"/>
    </xf>
    <xf numFmtId="166" fontId="25" fillId="25" borderId="152" xfId="1" applyNumberFormat="1" applyFont="1" applyFill="1" applyBorder="1" applyAlignment="1">
      <alignment horizontal="center" vertical="center"/>
    </xf>
    <xf numFmtId="166" fontId="25" fillId="25" borderId="140" xfId="1" applyNumberFormat="1" applyFont="1" applyFill="1" applyBorder="1" applyAlignment="1">
      <alignment horizontal="center" vertical="center"/>
    </xf>
    <xf numFmtId="0" fontId="59" fillId="8" borderId="142" xfId="11" applyFont="1" applyFill="1" applyBorder="1" applyAlignment="1">
      <alignment horizontal="center" vertical="center"/>
    </xf>
    <xf numFmtId="0" fontId="74" fillId="8" borderId="144" xfId="3" applyFont="1" applyFill="1" applyBorder="1" applyAlignment="1">
      <alignment vertical="center"/>
    </xf>
    <xf numFmtId="0" fontId="74" fillId="8" borderId="140" xfId="3" applyFont="1" applyFill="1" applyBorder="1" applyAlignment="1">
      <alignment vertical="center"/>
    </xf>
    <xf numFmtId="0" fontId="74" fillId="0" borderId="142" xfId="0" applyFont="1" applyBorder="1" applyAlignment="1">
      <alignment vertical="center"/>
    </xf>
    <xf numFmtId="0" fontId="62" fillId="0" borderId="143" xfId="0" applyFont="1" applyBorder="1" applyAlignment="1">
      <alignment vertical="center"/>
    </xf>
    <xf numFmtId="0" fontId="0" fillId="0" borderId="144" xfId="0" applyBorder="1" applyAlignment="1">
      <alignment vertical="center"/>
    </xf>
    <xf numFmtId="0" fontId="145" fillId="0" borderId="140" xfId="0" applyFont="1" applyBorder="1" applyAlignment="1">
      <alignment vertical="center"/>
    </xf>
    <xf numFmtId="0" fontId="64" fillId="26" borderId="140" xfId="0" applyFont="1" applyFill="1" applyBorder="1" applyAlignment="1">
      <alignment vertical="center"/>
    </xf>
    <xf numFmtId="0" fontId="64" fillId="26" borderId="142" xfId="0" applyFont="1" applyFill="1" applyBorder="1" applyAlignment="1">
      <alignment vertical="center"/>
    </xf>
    <xf numFmtId="0" fontId="146" fillId="0" borderId="144" xfId="0" applyFont="1" applyBorder="1" applyAlignment="1">
      <alignment vertical="center"/>
    </xf>
    <xf numFmtId="0" fontId="112" fillId="8" borderId="140" xfId="22" applyFont="1" applyFill="1" applyBorder="1" applyAlignment="1">
      <alignment vertical="center"/>
    </xf>
    <xf numFmtId="0" fontId="90" fillId="8" borderId="140" xfId="3" applyFont="1" applyFill="1" applyBorder="1" applyAlignment="1">
      <alignment vertical="center"/>
    </xf>
    <xf numFmtId="0" fontId="37" fillId="8" borderId="140" xfId="1" applyFont="1" applyFill="1" applyBorder="1" applyAlignment="1">
      <alignment horizontal="left" vertical="center"/>
    </xf>
    <xf numFmtId="0" fontId="37" fillId="8" borderId="140" xfId="22" applyFont="1" applyFill="1" applyBorder="1" applyAlignment="1">
      <alignment vertical="center"/>
    </xf>
    <xf numFmtId="0" fontId="121" fillId="8" borderId="140" xfId="5" applyFont="1" applyFill="1" applyBorder="1" applyAlignment="1">
      <alignment horizontal="left" vertical="center"/>
    </xf>
    <xf numFmtId="0" fontId="122" fillId="28" borderId="140" xfId="1" applyFont="1" applyFill="1" applyBorder="1" applyAlignment="1" applyProtection="1">
      <alignment vertical="center"/>
      <protection hidden="1"/>
    </xf>
    <xf numFmtId="0" fontId="76" fillId="8" borderId="140" xfId="1" applyFont="1" applyFill="1" applyBorder="1" applyAlignment="1">
      <alignment vertical="center"/>
    </xf>
    <xf numFmtId="0" fontId="76" fillId="8" borderId="140" xfId="1" applyFont="1" applyFill="1" applyBorder="1" applyAlignment="1" applyProtection="1">
      <alignment horizontal="left" vertical="center"/>
      <protection locked="0"/>
    </xf>
    <xf numFmtId="1" fontId="59" fillId="8" borderId="140" xfId="1" applyNumberFormat="1" applyFont="1" applyFill="1" applyBorder="1" applyAlignment="1" applyProtection="1">
      <alignment vertical="center" wrapText="1"/>
      <protection hidden="1"/>
    </xf>
    <xf numFmtId="0" fontId="73" fillId="8" borderId="140" xfId="3" applyFont="1" applyFill="1" applyBorder="1" applyAlignment="1">
      <alignment vertical="center"/>
    </xf>
    <xf numFmtId="0" fontId="76" fillId="8" borderId="140" xfId="22" applyFont="1" applyFill="1" applyBorder="1" applyAlignment="1">
      <alignment vertical="center"/>
    </xf>
    <xf numFmtId="0" fontId="66" fillId="62" borderId="140" xfId="1" applyFont="1" applyFill="1" applyBorder="1" applyAlignment="1" applyProtection="1">
      <alignment horizontal="left" vertical="center"/>
      <protection hidden="1"/>
    </xf>
    <xf numFmtId="0" fontId="22" fillId="19" borderId="140" xfId="1" applyFont="1" applyFill="1" applyBorder="1" applyAlignment="1" applyProtection="1">
      <alignment horizontal="left" vertical="center"/>
      <protection hidden="1"/>
    </xf>
    <xf numFmtId="0" fontId="115" fillId="8" borderId="140" xfId="1" applyFont="1" applyFill="1" applyBorder="1" applyAlignment="1" applyProtection="1">
      <alignment horizontal="left" vertical="center"/>
      <protection locked="0"/>
    </xf>
    <xf numFmtId="0" fontId="13" fillId="8" borderId="140" xfId="1" applyFont="1" applyFill="1" applyBorder="1" applyAlignment="1" applyProtection="1">
      <alignment horizontal="left" vertical="center"/>
      <protection locked="0"/>
    </xf>
    <xf numFmtId="0" fontId="115" fillId="21" borderId="140" xfId="1" applyFont="1" applyFill="1" applyBorder="1" applyAlignment="1">
      <alignment horizontal="left" vertical="center" wrapText="1"/>
    </xf>
    <xf numFmtId="0" fontId="21" fillId="8" borderId="140" xfId="1" applyFont="1" applyFill="1" applyBorder="1" applyAlignment="1">
      <alignment horizontal="left" vertical="center"/>
    </xf>
    <xf numFmtId="0" fontId="0" fillId="8" borderId="153" xfId="0" applyFill="1" applyBorder="1" applyAlignment="1">
      <alignment vertical="center"/>
    </xf>
    <xf numFmtId="0" fontId="131" fillId="65" borderId="145" xfId="3" applyFont="1" applyFill="1" applyBorder="1" applyAlignment="1">
      <alignment vertical="center"/>
    </xf>
    <xf numFmtId="0" fontId="13" fillId="8" borderId="144" xfId="1" applyFont="1" applyFill="1" applyBorder="1" applyAlignment="1" applyProtection="1">
      <alignment vertical="center"/>
      <protection hidden="1"/>
    </xf>
    <xf numFmtId="0" fontId="106" fillId="8" borderId="140" xfId="0" applyFont="1" applyFill="1" applyBorder="1" applyAlignment="1">
      <alignment vertical="center"/>
    </xf>
    <xf numFmtId="0" fontId="0" fillId="26" borderId="140" xfId="0" applyFill="1" applyBorder="1" applyAlignment="1">
      <alignment vertical="center"/>
    </xf>
    <xf numFmtId="0" fontId="147" fillId="0" borderId="142" xfId="0" applyFont="1" applyBorder="1" applyAlignment="1">
      <alignment vertical="center"/>
    </xf>
    <xf numFmtId="0" fontId="13" fillId="41" borderId="140" xfId="1" applyFont="1" applyFill="1" applyBorder="1" applyAlignment="1" applyProtection="1">
      <alignment vertical="center"/>
      <protection hidden="1"/>
    </xf>
    <xf numFmtId="0" fontId="0" fillId="8" borderId="144" xfId="0" applyFill="1" applyBorder="1" applyAlignment="1">
      <alignment vertical="center"/>
    </xf>
    <xf numFmtId="0" fontId="4" fillId="8" borderId="142" xfId="0" applyFont="1" applyFill="1" applyBorder="1" applyAlignment="1">
      <alignment vertical="center"/>
    </xf>
    <xf numFmtId="0" fontId="4" fillId="7" borderId="143" xfId="0" applyFont="1" applyFill="1" applyBorder="1" applyAlignment="1">
      <alignment vertical="center"/>
    </xf>
    <xf numFmtId="0" fontId="3" fillId="8" borderId="144" xfId="0" applyFont="1" applyFill="1" applyBorder="1" applyAlignment="1">
      <alignment vertical="center"/>
    </xf>
    <xf numFmtId="0" fontId="146" fillId="21" borderId="140" xfId="0" applyFont="1" applyFill="1" applyBorder="1" applyAlignment="1">
      <alignment vertical="center"/>
    </xf>
    <xf numFmtId="0" fontId="4" fillId="8" borderId="140" xfId="0" applyFont="1" applyFill="1" applyBorder="1" applyAlignment="1">
      <alignment vertical="center"/>
    </xf>
    <xf numFmtId="0" fontId="90" fillId="8" borderId="144" xfId="0" applyFont="1" applyFill="1" applyBorder="1" applyAlignment="1">
      <alignment vertical="center"/>
    </xf>
    <xf numFmtId="0" fontId="60" fillId="8" borderId="140" xfId="0" applyFont="1" applyFill="1" applyBorder="1" applyAlignment="1">
      <alignment vertical="center"/>
    </xf>
    <xf numFmtId="0" fontId="137" fillId="8" borderId="140" xfId="0" applyFont="1" applyFill="1" applyBorder="1" applyAlignment="1">
      <alignment vertical="center"/>
    </xf>
    <xf numFmtId="0" fontId="74" fillId="8" borderId="140" xfId="0" applyFont="1" applyFill="1" applyBorder="1" applyAlignment="1">
      <alignment vertical="center"/>
    </xf>
    <xf numFmtId="0" fontId="114" fillId="8" borderId="140" xfId="0" applyFont="1" applyFill="1" applyBorder="1" applyAlignment="1">
      <alignment vertical="center"/>
    </xf>
    <xf numFmtId="0" fontId="93" fillId="50" borderId="140" xfId="1" applyFont="1" applyFill="1" applyBorder="1" applyAlignment="1" applyProtection="1">
      <alignment vertical="center"/>
      <protection hidden="1"/>
    </xf>
    <xf numFmtId="0" fontId="59" fillId="8" borderId="140" xfId="8" applyFont="1" applyFill="1" applyBorder="1" applyAlignment="1">
      <alignment horizontal="left" vertical="center"/>
    </xf>
    <xf numFmtId="0" fontId="1" fillId="8" borderId="142" xfId="4" applyFill="1" applyBorder="1" applyAlignment="1">
      <alignment horizontal="left" vertical="center"/>
    </xf>
    <xf numFmtId="0" fontId="13" fillId="17" borderId="144" xfId="6" applyFont="1" applyFill="1" applyBorder="1" applyAlignment="1">
      <alignment vertical="center"/>
    </xf>
    <xf numFmtId="0" fontId="5" fillId="43" borderId="144" xfId="0" applyFont="1" applyFill="1" applyBorder="1" applyAlignment="1">
      <alignment vertical="center"/>
    </xf>
    <xf numFmtId="0" fontId="0" fillId="0" borderId="140" xfId="0" applyBorder="1" applyAlignment="1">
      <alignment vertical="center"/>
    </xf>
    <xf numFmtId="0" fontId="74" fillId="42" borderId="144" xfId="0" applyFont="1" applyFill="1" applyBorder="1" applyAlignment="1">
      <alignment vertical="center"/>
    </xf>
    <xf numFmtId="0" fontId="148" fillId="8" borderId="140" xfId="0" applyFont="1" applyFill="1" applyBorder="1" applyAlignment="1">
      <alignment vertical="center"/>
    </xf>
    <xf numFmtId="0" fontId="13" fillId="41" borderId="154" xfId="1" applyFont="1" applyFill="1" applyBorder="1" applyAlignment="1" applyProtection="1">
      <alignment vertical="center"/>
      <protection hidden="1"/>
    </xf>
    <xf numFmtId="0" fontId="5" fillId="43" borderId="143" xfId="0" applyFont="1" applyFill="1" applyBorder="1" applyAlignment="1">
      <alignment vertical="center"/>
    </xf>
    <xf numFmtId="0" fontId="70" fillId="8" borderId="140" xfId="0" applyFont="1" applyFill="1" applyBorder="1" applyAlignment="1">
      <alignment vertical="center"/>
    </xf>
    <xf numFmtId="0" fontId="78" fillId="8" borderId="140" xfId="5" applyFont="1" applyFill="1" applyBorder="1" applyAlignment="1" applyProtection="1">
      <alignment vertical="center"/>
      <protection locked="0"/>
    </xf>
    <xf numFmtId="0" fontId="13" fillId="8" borderId="140" xfId="1" applyFont="1" applyFill="1" applyBorder="1" applyAlignment="1" applyProtection="1">
      <alignment vertical="center"/>
      <protection hidden="1"/>
    </xf>
    <xf numFmtId="0" fontId="74" fillId="42" borderId="143" xfId="0" applyFont="1" applyFill="1" applyBorder="1" applyAlignment="1">
      <alignment vertical="center"/>
    </xf>
    <xf numFmtId="0" fontId="47" fillId="8" borderId="140" xfId="0" applyFont="1" applyFill="1" applyBorder="1" applyAlignment="1">
      <alignment vertical="center"/>
    </xf>
    <xf numFmtId="0" fontId="149" fillId="8" borderId="142" xfId="0" applyFont="1" applyFill="1" applyBorder="1" applyAlignment="1">
      <alignment vertical="center"/>
    </xf>
    <xf numFmtId="0" fontId="150" fillId="8" borderId="140" xfId="0" applyFont="1" applyFill="1" applyBorder="1" applyAlignment="1">
      <alignment vertical="center"/>
    </xf>
    <xf numFmtId="0" fontId="108" fillId="8" borderId="140" xfId="0" applyFont="1" applyFill="1" applyBorder="1" applyAlignment="1">
      <alignment vertical="center"/>
    </xf>
    <xf numFmtId="0" fontId="64" fillId="8" borderId="140" xfId="0" applyFont="1" applyFill="1" applyBorder="1" applyAlignment="1">
      <alignment vertical="center"/>
    </xf>
    <xf numFmtId="0" fontId="74" fillId="0" borderId="155" xfId="0" applyFont="1" applyBorder="1" applyAlignment="1">
      <alignment vertical="center"/>
    </xf>
    <xf numFmtId="0" fontId="0" fillId="0" borderId="0" xfId="0" applyAlignment="1">
      <alignment vertical="center"/>
    </xf>
    <xf numFmtId="0" fontId="25" fillId="8" borderId="0" xfId="1" applyFont="1" applyFill="1" applyAlignment="1">
      <alignment vertical="center"/>
    </xf>
    <xf numFmtId="0" fontId="10" fillId="7" borderId="0" xfId="1" applyFont="1" applyFill="1" applyAlignment="1">
      <alignment horizontal="center" vertical="center"/>
    </xf>
    <xf numFmtId="0" fontId="5" fillId="70" borderId="0" xfId="0" applyFont="1" applyFill="1" applyAlignment="1">
      <alignment horizontal="centerContinuous" vertical="center"/>
    </xf>
    <xf numFmtId="0" fontId="1" fillId="0" borderId="0" xfId="3"/>
    <xf numFmtId="0" fontId="151" fillId="16" borderId="0" xfId="6" applyFont="1" applyFill="1" applyAlignment="1">
      <alignment horizontal="center" vertical="center"/>
    </xf>
    <xf numFmtId="0" fontId="152" fillId="16" borderId="0" xfId="1" applyFont="1" applyFill="1" applyAlignment="1">
      <alignment horizontal="center" vertical="center"/>
    </xf>
    <xf numFmtId="0" fontId="27" fillId="16" borderId="0" xfId="26" applyFont="1" applyFill="1" applyAlignment="1">
      <alignment vertical="center"/>
    </xf>
    <xf numFmtId="0" fontId="27" fillId="16" borderId="0" xfId="3" applyFont="1" applyFill="1" applyAlignment="1">
      <alignment horizontal="left" vertical="center"/>
    </xf>
    <xf numFmtId="0" fontId="1" fillId="16" borderId="0" xfId="3" applyFill="1"/>
    <xf numFmtId="0" fontId="153" fillId="16" borderId="6" xfId="1" applyFont="1" applyFill="1" applyBorder="1" applyAlignment="1">
      <alignment vertical="center"/>
    </xf>
    <xf numFmtId="0" fontId="38" fillId="7" borderId="2" xfId="0" applyFont="1" applyFill="1" applyBorder="1" applyAlignment="1">
      <alignment horizontal="center" vertical="center"/>
    </xf>
    <xf numFmtId="0" fontId="38" fillId="7" borderId="0" xfId="0" applyFont="1" applyFill="1" applyAlignment="1">
      <alignment horizontal="center" vertical="center"/>
    </xf>
    <xf numFmtId="172" fontId="38" fillId="7" borderId="0" xfId="0" applyNumberFormat="1" applyFont="1" applyFill="1" applyAlignment="1">
      <alignment horizontal="center" vertical="center"/>
    </xf>
    <xf numFmtId="0" fontId="63" fillId="72" borderId="25" xfId="1" applyFont="1" applyFill="1" applyBorder="1" applyAlignment="1" applyProtection="1">
      <alignment horizontal="center" vertical="center"/>
      <protection hidden="1"/>
    </xf>
    <xf numFmtId="0" fontId="21" fillId="16" borderId="9" xfId="1" applyFont="1" applyFill="1" applyBorder="1" applyAlignment="1">
      <alignment horizontal="center" vertical="center"/>
    </xf>
    <xf numFmtId="0" fontId="21" fillId="16" borderId="6" xfId="1" applyFont="1" applyFill="1" applyBorder="1" applyAlignment="1">
      <alignment horizontal="center" vertical="center"/>
    </xf>
    <xf numFmtId="0" fontId="27" fillId="16" borderId="0" xfId="26" applyFont="1" applyFill="1" applyAlignment="1">
      <alignment horizontal="left" vertical="center"/>
    </xf>
    <xf numFmtId="0" fontId="161" fillId="16" borderId="0" xfId="17" applyFont="1" applyFill="1" applyBorder="1" applyAlignment="1">
      <alignment horizontal="left" vertical="center"/>
    </xf>
    <xf numFmtId="0" fontId="69" fillId="0" borderId="0" xfId="1" applyFont="1" applyAlignment="1">
      <alignment horizontal="center" vertical="center"/>
    </xf>
    <xf numFmtId="0" fontId="48" fillId="0" borderId="0" xfId="1" applyFont="1" applyAlignment="1">
      <alignment horizontal="center" vertical="center"/>
    </xf>
    <xf numFmtId="0" fontId="14" fillId="6" borderId="0" xfId="1" applyFont="1" applyFill="1" applyAlignment="1">
      <alignment horizontal="left" vertical="center"/>
    </xf>
    <xf numFmtId="0" fontId="162" fillId="21" borderId="0" xfId="1" applyFont="1" applyFill="1" applyAlignment="1">
      <alignment horizontal="left" vertical="center"/>
    </xf>
    <xf numFmtId="2" fontId="46" fillId="20" borderId="0" xfId="1" applyNumberFormat="1" applyFont="1" applyFill="1" applyAlignment="1">
      <alignment horizontal="center" vertical="center"/>
    </xf>
    <xf numFmtId="0" fontId="16" fillId="9" borderId="161" xfId="3" applyFont="1" applyFill="1" applyBorder="1" applyAlignment="1">
      <alignment horizontal="center" vertical="center"/>
    </xf>
    <xf numFmtId="0" fontId="25" fillId="8" borderId="9" xfId="9" applyFont="1" applyFill="1" applyBorder="1" applyAlignment="1">
      <alignment vertical="center"/>
    </xf>
    <xf numFmtId="0" fontId="165" fillId="20" borderId="9" xfId="1" applyFont="1" applyFill="1" applyBorder="1" applyAlignment="1">
      <alignment horizontal="left" vertical="center"/>
    </xf>
    <xf numFmtId="0" fontId="4" fillId="8" borderId="0" xfId="3" applyFont="1" applyFill="1" applyAlignment="1">
      <alignment vertical="center"/>
    </xf>
    <xf numFmtId="0" fontId="90" fillId="17" borderId="0" xfId="0" applyFont="1" applyFill="1" applyAlignment="1">
      <alignment vertical="center"/>
    </xf>
    <xf numFmtId="0" fontId="167" fillId="8" borderId="0" xfId="0" applyFont="1" applyFill="1" applyAlignment="1">
      <alignment vertical="center" wrapText="1"/>
    </xf>
    <xf numFmtId="0" fontId="168" fillId="8" borderId="0" xfId="0" applyFont="1" applyFill="1" applyAlignment="1">
      <alignment vertical="center"/>
    </xf>
    <xf numFmtId="0" fontId="89" fillId="8" borderId="0" xfId="17" applyFill="1" applyAlignment="1">
      <alignment vertical="center" wrapText="1"/>
    </xf>
    <xf numFmtId="0" fontId="89" fillId="8" borderId="0" xfId="17" applyFill="1" applyAlignment="1">
      <alignment vertical="center"/>
    </xf>
    <xf numFmtId="0" fontId="169" fillId="5" borderId="2" xfId="2" applyFont="1" applyFill="1" applyBorder="1" applyAlignment="1">
      <alignment horizontal="center" vertical="center"/>
    </xf>
    <xf numFmtId="0" fontId="169" fillId="6" borderId="2" xfId="2" applyFont="1" applyFill="1" applyBorder="1" applyAlignment="1">
      <alignment horizontal="center" vertical="center"/>
    </xf>
    <xf numFmtId="0" fontId="32" fillId="8" borderId="0" xfId="6" applyFont="1" applyFill="1" applyAlignment="1">
      <alignment horizontal="center" vertical="center"/>
    </xf>
    <xf numFmtId="0" fontId="27" fillId="67" borderId="0" xfId="14" applyFont="1" applyFill="1" applyAlignment="1">
      <alignment horizontal="center" vertical="center"/>
    </xf>
    <xf numFmtId="0" fontId="149" fillId="8" borderId="0" xfId="0" applyFont="1" applyFill="1" applyAlignment="1">
      <alignment vertical="center"/>
    </xf>
    <xf numFmtId="0" fontId="4" fillId="8" borderId="0" xfId="3" applyFont="1" applyFill="1" applyAlignment="1">
      <alignment horizontal="right"/>
    </xf>
    <xf numFmtId="0" fontId="27" fillId="15" borderId="8" xfId="3" applyFont="1" applyFill="1" applyBorder="1" applyAlignment="1">
      <alignment horizontal="center" vertical="center" wrapText="1"/>
    </xf>
    <xf numFmtId="0" fontId="59" fillId="8" borderId="0" xfId="29" applyFont="1" applyFill="1" applyAlignment="1" applyProtection="1">
      <alignment vertical="center"/>
      <protection locked="0"/>
    </xf>
    <xf numFmtId="0" fontId="51" fillId="15" borderId="9" xfId="3" applyFont="1" applyFill="1" applyBorder="1" applyAlignment="1">
      <alignment horizontal="right" vertical="center" wrapText="1"/>
    </xf>
    <xf numFmtId="0" fontId="74" fillId="8" borderId="0" xfId="0" applyFont="1" applyFill="1" applyAlignment="1">
      <alignment horizontal="right" vertical="center"/>
    </xf>
    <xf numFmtId="0" fontId="37" fillId="22" borderId="0" xfId="1" applyFont="1" applyFill="1" applyAlignment="1">
      <alignment vertical="center"/>
    </xf>
    <xf numFmtId="0" fontId="0" fillId="22" borderId="0" xfId="0" applyFill="1"/>
    <xf numFmtId="0" fontId="27" fillId="74" borderId="8" xfId="3" applyFont="1" applyFill="1" applyBorder="1" applyAlignment="1">
      <alignment horizontal="center" vertical="center" wrapText="1"/>
    </xf>
    <xf numFmtId="0" fontId="166" fillId="8" borderId="0" xfId="1" applyFont="1" applyFill="1" applyAlignment="1">
      <alignment vertical="center" wrapText="1"/>
    </xf>
    <xf numFmtId="0" fontId="51" fillId="74" borderId="9" xfId="3" applyFont="1" applyFill="1" applyBorder="1" applyAlignment="1">
      <alignment horizontal="right" vertical="center" wrapText="1"/>
    </xf>
    <xf numFmtId="0" fontId="59" fillId="8" borderId="0" xfId="1" applyFont="1" applyFill="1" applyAlignment="1">
      <alignment horizontal="left"/>
    </xf>
    <xf numFmtId="0" fontId="59" fillId="8" borderId="0" xfId="1" applyFont="1" applyFill="1" applyAlignment="1">
      <alignment horizontal="center"/>
    </xf>
    <xf numFmtId="0" fontId="5" fillId="0" borderId="0" xfId="3" applyFont="1"/>
    <xf numFmtId="0" fontId="13" fillId="8" borderId="0" xfId="6" applyFont="1" applyFill="1"/>
    <xf numFmtId="0" fontId="37" fillId="8" borderId="164" xfId="3" applyFont="1" applyFill="1" applyBorder="1"/>
    <xf numFmtId="0" fontId="50" fillId="8" borderId="36" xfId="6" applyFont="1" applyFill="1" applyBorder="1" applyAlignment="1">
      <alignment vertical="center"/>
    </xf>
    <xf numFmtId="0" fontId="50" fillId="8" borderId="37" xfId="6" applyFont="1" applyFill="1" applyBorder="1" applyAlignment="1">
      <alignment vertical="center"/>
    </xf>
    <xf numFmtId="0" fontId="93" fillId="83" borderId="165" xfId="6" applyFont="1" applyFill="1" applyBorder="1" applyAlignment="1">
      <alignment horizontal="center" vertical="center"/>
    </xf>
    <xf numFmtId="0" fontId="93" fillId="83" borderId="166" xfId="6" applyFont="1" applyFill="1" applyBorder="1" applyAlignment="1">
      <alignment horizontal="center" vertical="center"/>
    </xf>
    <xf numFmtId="0" fontId="4" fillId="8" borderId="0" xfId="0" applyFont="1" applyFill="1" applyAlignment="1">
      <alignment horizontal="left" vertical="center"/>
    </xf>
    <xf numFmtId="0" fontId="4" fillId="0" borderId="0" xfId="0" applyFont="1" applyAlignment="1">
      <alignment horizontal="left" vertical="center"/>
    </xf>
    <xf numFmtId="0" fontId="21" fillId="8" borderId="9" xfId="9" applyFont="1" applyFill="1" applyBorder="1" applyAlignment="1">
      <alignment vertical="center"/>
    </xf>
    <xf numFmtId="0" fontId="85" fillId="8" borderId="17" xfId="1" applyFont="1" applyFill="1" applyBorder="1" applyAlignment="1" applyProtection="1">
      <alignment horizontal="right" vertical="center"/>
      <protection locked="0"/>
    </xf>
    <xf numFmtId="0" fontId="90" fillId="8" borderId="0" xfId="3" applyFont="1" applyFill="1" applyAlignment="1">
      <alignment horizontal="right" vertical="center"/>
    </xf>
    <xf numFmtId="0" fontId="52" fillId="21" borderId="49" xfId="0" applyFont="1" applyFill="1" applyBorder="1" applyAlignment="1">
      <alignment horizontal="left" vertical="center"/>
    </xf>
    <xf numFmtId="0" fontId="16" fillId="9" borderId="167" xfId="3" applyFont="1" applyFill="1" applyBorder="1" applyAlignment="1">
      <alignment horizontal="center" vertical="center"/>
    </xf>
    <xf numFmtId="2" fontId="41" fillId="21" borderId="0" xfId="1" applyNumberFormat="1" applyFont="1" applyFill="1" applyAlignment="1">
      <alignment horizontal="center" vertical="center"/>
    </xf>
    <xf numFmtId="0" fontId="38" fillId="7" borderId="0" xfId="0" applyFont="1" applyFill="1" applyAlignment="1">
      <alignment vertical="center"/>
    </xf>
    <xf numFmtId="0" fontId="0" fillId="7" borderId="0" xfId="0" applyFill="1" applyAlignment="1">
      <alignment vertical="center"/>
    </xf>
    <xf numFmtId="0" fontId="73" fillId="7" borderId="0" xfId="0" applyFont="1" applyFill="1" applyAlignment="1">
      <alignment horizontal="center" vertical="center"/>
    </xf>
    <xf numFmtId="0" fontId="74" fillId="7" borderId="0" xfId="0" applyFont="1" applyFill="1" applyAlignment="1">
      <alignment horizontal="center" vertical="center"/>
    </xf>
    <xf numFmtId="165" fontId="50" fillId="7" borderId="42" xfId="1" applyNumberFormat="1" applyFont="1" applyFill="1" applyBorder="1" applyAlignment="1">
      <alignment horizontal="center" vertical="center"/>
    </xf>
    <xf numFmtId="0" fontId="50" fillId="7" borderId="0" xfId="9" applyFont="1" applyFill="1" applyAlignment="1">
      <alignment horizontal="right" vertical="center"/>
    </xf>
    <xf numFmtId="165" fontId="50" fillId="7" borderId="9" xfId="1" applyNumberFormat="1" applyFont="1" applyFill="1" applyBorder="1" applyAlignment="1">
      <alignment horizontal="center" vertical="center"/>
    </xf>
    <xf numFmtId="172" fontId="123" fillId="44" borderId="44" xfId="0" applyNumberFormat="1" applyFont="1" applyFill="1" applyBorder="1" applyAlignment="1">
      <alignment horizontal="center" vertical="center"/>
    </xf>
    <xf numFmtId="172" fontId="123" fillId="44" borderId="45" xfId="0" applyNumberFormat="1" applyFont="1" applyFill="1" applyBorder="1" applyAlignment="1">
      <alignment horizontal="center" vertical="center"/>
    </xf>
    <xf numFmtId="0" fontId="123" fillId="44" borderId="45" xfId="0" applyFont="1" applyFill="1" applyBorder="1" applyAlignment="1">
      <alignment horizontal="center" vertical="center"/>
    </xf>
    <xf numFmtId="173" fontId="123" fillId="44" borderId="45" xfId="0" applyNumberFormat="1" applyFont="1" applyFill="1" applyBorder="1" applyAlignment="1">
      <alignment horizontal="center" vertical="center"/>
    </xf>
    <xf numFmtId="173" fontId="123" fillId="44" borderId="46" xfId="0" applyNumberFormat="1" applyFont="1" applyFill="1" applyBorder="1" applyAlignment="1">
      <alignment horizontal="center" vertical="center"/>
    </xf>
    <xf numFmtId="172" fontId="123" fillId="44" borderId="48" xfId="0" applyNumberFormat="1" applyFont="1" applyFill="1" applyBorder="1" applyAlignment="1">
      <alignment horizontal="center" vertical="center"/>
    </xf>
    <xf numFmtId="172" fontId="123" fillId="44" borderId="49" xfId="0" applyNumberFormat="1" applyFont="1" applyFill="1" applyBorder="1" applyAlignment="1">
      <alignment horizontal="center" vertical="center"/>
    </xf>
    <xf numFmtId="0" fontId="123" fillId="44" borderId="49" xfId="0" applyFont="1" applyFill="1" applyBorder="1" applyAlignment="1">
      <alignment horizontal="center" vertical="center"/>
    </xf>
    <xf numFmtId="0" fontId="41" fillId="0" borderId="96" xfId="1" applyFont="1" applyBorder="1" applyAlignment="1">
      <alignment horizontal="left" vertical="center"/>
    </xf>
    <xf numFmtId="0" fontId="41" fillId="0" borderId="19" xfId="1" applyFont="1" applyBorder="1" applyAlignment="1">
      <alignment horizontal="left" vertical="center"/>
    </xf>
    <xf numFmtId="1" fontId="22" fillId="75" borderId="0" xfId="1" applyNumberFormat="1" applyFont="1" applyFill="1" applyAlignment="1" applyProtection="1">
      <alignment horizontal="center" vertical="center" wrapText="1"/>
      <protection hidden="1"/>
    </xf>
    <xf numFmtId="0" fontId="10" fillId="7" borderId="0" xfId="1" quotePrefix="1" applyFont="1" applyFill="1" applyAlignment="1">
      <alignment horizontal="center" vertical="center"/>
    </xf>
    <xf numFmtId="0" fontId="10" fillId="15" borderId="3" xfId="1" quotePrefix="1" applyFont="1" applyFill="1" applyBorder="1" applyAlignment="1">
      <alignment horizontal="center" vertical="center"/>
    </xf>
    <xf numFmtId="0" fontId="149" fillId="8" borderId="0" xfId="4" applyFont="1" applyFill="1"/>
    <xf numFmtId="0" fontId="115" fillId="8" borderId="0" xfId="4" applyFont="1" applyFill="1"/>
    <xf numFmtId="0" fontId="73" fillId="8" borderId="0" xfId="0" applyFont="1" applyFill="1"/>
    <xf numFmtId="0" fontId="172" fillId="8" borderId="0" xfId="1" applyFont="1" applyFill="1" applyAlignment="1">
      <alignment horizontal="left" vertical="center"/>
    </xf>
    <xf numFmtId="0" fontId="53" fillId="8" borderId="12" xfId="0" applyFont="1" applyFill="1" applyBorder="1" applyAlignment="1">
      <alignment horizontal="right" vertical="center"/>
    </xf>
    <xf numFmtId="1" fontId="81" fillId="40" borderId="25" xfId="1" applyNumberFormat="1" applyFont="1" applyFill="1" applyBorder="1" applyAlignment="1" applyProtection="1">
      <alignment horizontal="left" vertical="center"/>
      <protection hidden="1"/>
    </xf>
    <xf numFmtId="0" fontId="0" fillId="38" borderId="0" xfId="0" applyFill="1" applyAlignment="1">
      <alignment vertical="center"/>
    </xf>
    <xf numFmtId="0" fontId="73" fillId="38" borderId="0" xfId="0" applyFont="1" applyFill="1" applyAlignment="1">
      <alignment horizontal="center" vertical="center"/>
    </xf>
    <xf numFmtId="165" fontId="50" fillId="38" borderId="9" xfId="1" applyNumberFormat="1" applyFont="1" applyFill="1" applyBorder="1" applyAlignment="1">
      <alignment horizontal="center" vertical="center"/>
    </xf>
    <xf numFmtId="0" fontId="1" fillId="0" borderId="14" xfId="0" applyFont="1" applyBorder="1" applyAlignment="1">
      <alignment horizontal="right" vertical="center"/>
    </xf>
    <xf numFmtId="0" fontId="61" fillId="8" borderId="0" xfId="3" applyFont="1" applyFill="1" applyAlignment="1">
      <alignment horizontal="left" vertical="center"/>
    </xf>
    <xf numFmtId="0" fontId="25" fillId="0" borderId="0" xfId="1" applyFont="1" applyAlignment="1">
      <alignment vertical="center"/>
    </xf>
    <xf numFmtId="0" fontId="131" fillId="0" borderId="0" xfId="4" applyFont="1" applyAlignment="1">
      <alignment horizontal="right" vertical="center"/>
    </xf>
    <xf numFmtId="0" fontId="21" fillId="8" borderId="2" xfId="25" applyFont="1" applyFill="1" applyBorder="1" applyAlignment="1">
      <alignment vertical="center"/>
    </xf>
    <xf numFmtId="0" fontId="173" fillId="70" borderId="0" xfId="0" applyFont="1" applyFill="1" applyAlignment="1">
      <alignment horizontal="centerContinuous" vertical="center"/>
    </xf>
    <xf numFmtId="0" fontId="174" fillId="70" borderId="0" xfId="0" applyFont="1" applyFill="1" applyAlignment="1">
      <alignment horizontal="centerContinuous" vertical="center"/>
    </xf>
    <xf numFmtId="0" fontId="149" fillId="8" borderId="0" xfId="1" applyFont="1" applyFill="1" applyAlignment="1">
      <alignment vertical="center"/>
    </xf>
    <xf numFmtId="0" fontId="27" fillId="8" borderId="0" xfId="1" applyFont="1" applyFill="1" applyAlignment="1">
      <alignment horizontal="right" vertical="center"/>
    </xf>
    <xf numFmtId="0" fontId="33" fillId="71" borderId="0" xfId="1" applyFont="1" applyFill="1" applyAlignment="1">
      <alignment horizontal="center" vertical="center"/>
    </xf>
    <xf numFmtId="0" fontId="175" fillId="91" borderId="0" xfId="1" applyFont="1" applyFill="1" applyAlignment="1">
      <alignment horizontal="center" vertical="center"/>
    </xf>
    <xf numFmtId="0" fontId="27" fillId="8" borderId="3" xfId="2" applyFont="1" applyFill="1" applyBorder="1" applyAlignment="1">
      <alignment horizontal="center" vertical="center"/>
    </xf>
    <xf numFmtId="0" fontId="1" fillId="8" borderId="3" xfId="4" applyFill="1" applyBorder="1" applyAlignment="1">
      <alignment vertical="center"/>
    </xf>
    <xf numFmtId="0" fontId="1" fillId="8" borderId="3" xfId="4" applyFill="1" applyBorder="1"/>
    <xf numFmtId="0" fontId="176" fillId="8" borderId="0" xfId="4" applyFont="1" applyFill="1" applyAlignment="1">
      <alignment vertical="center"/>
    </xf>
    <xf numFmtId="0" fontId="177" fillId="8" borderId="0" xfId="0" applyFont="1" applyFill="1" applyAlignment="1">
      <alignment vertical="center"/>
    </xf>
    <xf numFmtId="0" fontId="25" fillId="0" borderId="0" xfId="1" applyFont="1" applyAlignment="1">
      <alignment horizontal="right" vertical="center"/>
    </xf>
    <xf numFmtId="0" fontId="4" fillId="0" borderId="0" xfId="4" applyFont="1" applyAlignment="1">
      <alignment vertical="center"/>
    </xf>
    <xf numFmtId="0" fontId="0" fillId="0" borderId="0" xfId="0" applyAlignment="1">
      <alignment horizontal="right" vertical="center"/>
    </xf>
    <xf numFmtId="0" fontId="59" fillId="7" borderId="168" xfId="7" applyFont="1" applyFill="1" applyBorder="1" applyAlignment="1">
      <alignment horizontal="center" vertical="center"/>
    </xf>
    <xf numFmtId="0" fontId="178" fillId="14" borderId="0" xfId="4" applyFont="1" applyFill="1" applyAlignment="1">
      <alignment horizontal="center" vertical="center"/>
    </xf>
    <xf numFmtId="0" fontId="179" fillId="3" borderId="2" xfId="4" applyFont="1" applyFill="1" applyBorder="1" applyAlignment="1">
      <alignment horizontal="left" vertical="center"/>
    </xf>
    <xf numFmtId="0" fontId="33" fillId="3" borderId="156" xfId="6" applyFont="1" applyFill="1" applyBorder="1" applyAlignment="1">
      <alignment horizontal="left" vertical="center"/>
    </xf>
    <xf numFmtId="0" fontId="33" fillId="3" borderId="156" xfId="1" applyFont="1" applyFill="1" applyBorder="1" applyAlignment="1">
      <alignment horizontal="left" vertical="center"/>
    </xf>
    <xf numFmtId="0" fontId="48" fillId="0" borderId="0" xfId="26" applyFont="1" applyAlignment="1">
      <alignment horizontal="center" vertical="center"/>
    </xf>
    <xf numFmtId="0" fontId="73" fillId="3" borderId="0" xfId="4" applyFont="1" applyFill="1" applyAlignment="1">
      <alignment horizontal="center" vertical="center"/>
    </xf>
    <xf numFmtId="0" fontId="22" fillId="63" borderId="157" xfId="13" applyFont="1" applyFill="1" applyBorder="1" applyAlignment="1">
      <alignment horizontal="center" vertical="center"/>
    </xf>
    <xf numFmtId="0" fontId="25" fillId="7" borderId="0" xfId="1" applyFont="1" applyFill="1" applyAlignment="1">
      <alignment vertical="center"/>
    </xf>
    <xf numFmtId="0" fontId="25" fillId="7" borderId="0" xfId="1" applyFont="1" applyFill="1"/>
    <xf numFmtId="0" fontId="5" fillId="3" borderId="36" xfId="0" applyFont="1" applyFill="1" applyBorder="1"/>
    <xf numFmtId="0" fontId="76" fillId="16" borderId="0" xfId="3" applyFont="1" applyFill="1" applyAlignment="1">
      <alignment horizontal="left" vertical="center"/>
    </xf>
    <xf numFmtId="0" fontId="1" fillId="8" borderId="36" xfId="4" applyFill="1" applyBorder="1"/>
    <xf numFmtId="0" fontId="182" fillId="13" borderId="0" xfId="1" applyFont="1" applyFill="1" applyAlignment="1" applyProtection="1">
      <alignment horizontal="left" vertical="center"/>
      <protection locked="0"/>
    </xf>
    <xf numFmtId="0" fontId="21" fillId="13" borderId="0" xfId="4" applyFont="1" applyFill="1"/>
    <xf numFmtId="0" fontId="59" fillId="13" borderId="0" xfId="4" applyFont="1" applyFill="1" applyAlignment="1">
      <alignment horizontal="left" vertical="center"/>
    </xf>
    <xf numFmtId="0" fontId="21" fillId="13" borderId="0" xfId="4" applyFont="1" applyFill="1" applyAlignment="1">
      <alignment horizontal="left" vertical="center"/>
    </xf>
    <xf numFmtId="0" fontId="76" fillId="13" borderId="0" xfId="5" applyFont="1" applyFill="1" applyAlignment="1">
      <alignment vertical="center"/>
    </xf>
    <xf numFmtId="0" fontId="21" fillId="13" borderId="57" xfId="4" applyFont="1" applyFill="1" applyBorder="1" applyAlignment="1">
      <alignment horizontal="left" vertical="center"/>
    </xf>
    <xf numFmtId="0" fontId="10" fillId="7" borderId="177" xfId="1" quotePrefix="1" applyFont="1" applyFill="1" applyBorder="1" applyAlignment="1">
      <alignment horizontal="center" vertical="center"/>
    </xf>
    <xf numFmtId="0" fontId="21" fillId="13" borderId="9" xfId="4" applyFont="1" applyFill="1" applyBorder="1" applyAlignment="1">
      <alignment horizontal="left" vertical="center"/>
    </xf>
    <xf numFmtId="0" fontId="74" fillId="7" borderId="0" xfId="0" applyFont="1" applyFill="1" applyAlignment="1">
      <alignment horizontal="left" vertical="center"/>
    </xf>
    <xf numFmtId="0" fontId="1" fillId="8" borderId="2" xfId="3" applyFill="1" applyBorder="1" applyAlignment="1">
      <alignment vertical="center"/>
    </xf>
    <xf numFmtId="0" fontId="69" fillId="8" borderId="2" xfId="1" applyFont="1" applyFill="1" applyBorder="1" applyAlignment="1">
      <alignment horizontal="center" vertical="center"/>
    </xf>
    <xf numFmtId="0" fontId="149" fillId="13" borderId="0" xfId="4" applyFont="1" applyFill="1" applyAlignment="1">
      <alignment horizontal="right" vertical="center"/>
    </xf>
    <xf numFmtId="0" fontId="61" fillId="13" borderId="9" xfId="3" applyFont="1" applyFill="1" applyBorder="1" applyAlignment="1">
      <alignment vertical="center"/>
    </xf>
    <xf numFmtId="0" fontId="13" fillId="8" borderId="53" xfId="1" applyFont="1" applyFill="1" applyBorder="1" applyAlignment="1" applyProtection="1">
      <alignment vertical="center"/>
      <protection hidden="1"/>
    </xf>
    <xf numFmtId="0" fontId="73" fillId="7" borderId="0" xfId="4" applyFont="1" applyFill="1" applyAlignment="1">
      <alignment horizontal="center" vertical="center"/>
    </xf>
    <xf numFmtId="0" fontId="1" fillId="7" borderId="0" xfId="3" applyFill="1" applyAlignment="1">
      <alignment vertical="center"/>
    </xf>
    <xf numFmtId="0" fontId="149" fillId="7" borderId="0" xfId="3" applyFont="1" applyFill="1" applyAlignment="1">
      <alignment horizontal="right" vertical="center"/>
    </xf>
    <xf numFmtId="0" fontId="27" fillId="7" borderId="9" xfId="3" applyFont="1" applyFill="1" applyBorder="1" applyAlignment="1">
      <alignment horizontal="right" vertical="center"/>
    </xf>
    <xf numFmtId="0" fontId="1" fillId="7" borderId="0" xfId="4" applyFill="1" applyAlignment="1">
      <alignment vertical="center"/>
    </xf>
    <xf numFmtId="0" fontId="1" fillId="7" borderId="0" xfId="4" applyFill="1"/>
    <xf numFmtId="0" fontId="90" fillId="17" borderId="6" xfId="3" applyFont="1" applyFill="1" applyBorder="1" applyAlignment="1">
      <alignment vertical="center"/>
    </xf>
    <xf numFmtId="0" fontId="154" fillId="17" borderId="0" xfId="3" applyFont="1" applyFill="1" applyAlignment="1">
      <alignment vertical="center"/>
    </xf>
    <xf numFmtId="0" fontId="154" fillId="17" borderId="9" xfId="3" applyFont="1" applyFill="1" applyBorder="1" applyAlignment="1">
      <alignment vertical="center"/>
    </xf>
    <xf numFmtId="0" fontId="1" fillId="7" borderId="159" xfId="3" applyFill="1" applyBorder="1" applyAlignment="1">
      <alignment vertical="center"/>
    </xf>
    <xf numFmtId="0" fontId="4" fillId="0" borderId="0" xfId="0" applyFont="1" applyAlignment="1">
      <alignment horizontal="center" vertical="center"/>
    </xf>
    <xf numFmtId="0" fontId="155" fillId="0" borderId="0" xfId="0" applyFont="1" applyAlignment="1">
      <alignment horizontal="center" vertical="center"/>
    </xf>
    <xf numFmtId="0" fontId="90" fillId="17" borderId="6" xfId="3" applyFont="1" applyFill="1" applyBorder="1"/>
    <xf numFmtId="0" fontId="154" fillId="17" borderId="0" xfId="3" applyFont="1" applyFill="1"/>
    <xf numFmtId="0" fontId="154" fillId="17" borderId="9" xfId="3" applyFont="1" applyFill="1" applyBorder="1"/>
    <xf numFmtId="191" fontId="50" fillId="93" borderId="0" xfId="0" applyNumberFormat="1" applyFont="1" applyFill="1" applyAlignment="1">
      <alignment horizontal="center" vertical="center"/>
    </xf>
    <xf numFmtId="0" fontId="73" fillId="7" borderId="181" xfId="4" applyFont="1" applyFill="1" applyBorder="1" applyAlignment="1">
      <alignment horizontal="center" vertical="center"/>
    </xf>
    <xf numFmtId="0" fontId="2" fillId="3" borderId="14" xfId="2" applyFont="1" applyFill="1" applyBorder="1" applyAlignment="1">
      <alignment horizontal="center" vertical="center"/>
    </xf>
    <xf numFmtId="0" fontId="1" fillId="16" borderId="9" xfId="3" applyFill="1" applyBorder="1"/>
    <xf numFmtId="0" fontId="73" fillId="7" borderId="185" xfId="4" applyFont="1" applyFill="1" applyBorder="1" applyAlignment="1">
      <alignment horizontal="center" vertical="center"/>
    </xf>
    <xf numFmtId="1" fontId="47" fillId="58" borderId="25" xfId="1" applyNumberFormat="1" applyFont="1" applyFill="1" applyBorder="1" applyAlignment="1">
      <alignment horizontal="center" vertical="center"/>
    </xf>
    <xf numFmtId="0" fontId="38" fillId="7" borderId="190" xfId="0" applyFont="1" applyFill="1" applyBorder="1" applyAlignment="1">
      <alignment horizontal="right" vertical="center"/>
    </xf>
    <xf numFmtId="1" fontId="155" fillId="7" borderId="2" xfId="0" applyNumberFormat="1" applyFont="1" applyFill="1" applyBorder="1" applyAlignment="1">
      <alignment horizontal="center" vertical="center"/>
    </xf>
    <xf numFmtId="1" fontId="32" fillId="94" borderId="8" xfId="1" applyNumberFormat="1" applyFont="1" applyFill="1" applyBorder="1" applyAlignment="1">
      <alignment horizontal="left" vertical="center"/>
    </xf>
    <xf numFmtId="0" fontId="68" fillId="16" borderId="0" xfId="3" applyFont="1" applyFill="1"/>
    <xf numFmtId="0" fontId="68" fillId="16" borderId="9" xfId="3" applyFont="1" applyFill="1" applyBorder="1"/>
    <xf numFmtId="0" fontId="38" fillId="7" borderId="17" xfId="0" applyFont="1" applyFill="1" applyBorder="1" applyAlignment="1">
      <alignment horizontal="right" vertical="center"/>
    </xf>
    <xf numFmtId="1" fontId="155" fillId="7" borderId="0" xfId="0" applyNumberFormat="1" applyFont="1" applyFill="1" applyAlignment="1">
      <alignment horizontal="center" vertical="center"/>
    </xf>
    <xf numFmtId="1" fontId="32" fillId="94" borderId="9" xfId="1" applyNumberFormat="1" applyFont="1" applyFill="1" applyBorder="1" applyAlignment="1">
      <alignment horizontal="left" vertical="center"/>
    </xf>
    <xf numFmtId="0" fontId="27" fillId="16" borderId="0" xfId="3" applyFont="1" applyFill="1" applyAlignment="1">
      <alignment vertical="center"/>
    </xf>
    <xf numFmtId="0" fontId="73" fillId="7" borderId="192" xfId="4" applyFont="1" applyFill="1" applyBorder="1" applyAlignment="1">
      <alignment horizontal="center" vertical="center"/>
    </xf>
    <xf numFmtId="0" fontId="156" fillId="16" borderId="17" xfId="26" applyFont="1" applyFill="1" applyBorder="1" applyAlignment="1">
      <alignment vertical="center"/>
    </xf>
    <xf numFmtId="0" fontId="153" fillId="16" borderId="6" xfId="3" applyFont="1" applyFill="1" applyBorder="1"/>
    <xf numFmtId="0" fontId="153" fillId="16" borderId="0" xfId="3" applyFont="1" applyFill="1"/>
    <xf numFmtId="0" fontId="33" fillId="3" borderId="180" xfId="2" applyFont="1" applyFill="1" applyBorder="1" applyAlignment="1">
      <alignment horizontal="center" vertical="center"/>
    </xf>
    <xf numFmtId="0" fontId="33" fillId="3" borderId="1" xfId="2" applyFont="1" applyFill="1" applyBorder="1" applyAlignment="1">
      <alignment horizontal="center" vertical="center"/>
    </xf>
    <xf numFmtId="0" fontId="33" fillId="3" borderId="0" xfId="2" applyFont="1" applyFill="1" applyAlignment="1">
      <alignment horizontal="center" vertical="center"/>
    </xf>
    <xf numFmtId="180" fontId="38" fillId="7" borderId="17" xfId="0" applyNumberFormat="1" applyFont="1" applyFill="1" applyBorder="1" applyAlignment="1">
      <alignment horizontal="right" vertical="center"/>
    </xf>
    <xf numFmtId="169" fontId="115" fillId="35" borderId="9" xfId="1" applyNumberFormat="1" applyFont="1" applyFill="1" applyBorder="1" applyAlignment="1" applyProtection="1">
      <alignment horizontal="center" vertical="center"/>
      <protection hidden="1"/>
    </xf>
    <xf numFmtId="0" fontId="10" fillId="9" borderId="193" xfId="3" applyFont="1" applyFill="1" applyBorder="1" applyAlignment="1">
      <alignment horizontal="center" vertical="center"/>
    </xf>
    <xf numFmtId="0" fontId="10" fillId="65" borderId="194" xfId="3" applyFont="1" applyFill="1" applyBorder="1" applyAlignment="1">
      <alignment horizontal="center" vertical="center"/>
    </xf>
    <xf numFmtId="0" fontId="10" fillId="9" borderId="194" xfId="3" applyFont="1" applyFill="1" applyBorder="1" applyAlignment="1">
      <alignment horizontal="center" vertical="center"/>
    </xf>
    <xf numFmtId="0" fontId="10" fillId="65" borderId="195" xfId="3" applyFont="1" applyFill="1" applyBorder="1" applyAlignment="1">
      <alignment horizontal="center" vertical="center"/>
    </xf>
    <xf numFmtId="0" fontId="25" fillId="7" borderId="6" xfId="0" applyFont="1" applyFill="1" applyBorder="1" applyAlignment="1">
      <alignment horizontal="center" vertical="center"/>
    </xf>
    <xf numFmtId="168" fontId="25" fillId="7" borderId="9" xfId="0" applyNumberFormat="1" applyFont="1" applyFill="1" applyBorder="1" applyAlignment="1">
      <alignment horizontal="center" vertical="center"/>
    </xf>
    <xf numFmtId="0" fontId="46" fillId="16" borderId="6" xfId="3" applyFont="1" applyFill="1" applyBorder="1"/>
    <xf numFmtId="169" fontId="115" fillId="44" borderId="9" xfId="1" applyNumberFormat="1" applyFont="1" applyFill="1" applyBorder="1" applyAlignment="1" applyProtection="1">
      <alignment horizontal="center" vertical="center"/>
      <protection hidden="1"/>
    </xf>
    <xf numFmtId="0" fontId="40" fillId="16" borderId="6" xfId="3" applyFont="1" applyFill="1" applyBorder="1"/>
    <xf numFmtId="0" fontId="157" fillId="22" borderId="0" xfId="1" applyFont="1" applyFill="1" applyAlignment="1" applyProtection="1">
      <alignment horizontal="center" vertical="center"/>
      <protection hidden="1"/>
    </xf>
    <xf numFmtId="0" fontId="184" fillId="26" borderId="0" xfId="4" applyFont="1" applyFill="1" applyAlignment="1">
      <alignment vertical="center"/>
    </xf>
    <xf numFmtId="0" fontId="1" fillId="16" borderId="9" xfId="3" applyFill="1" applyBorder="1" applyAlignment="1">
      <alignment vertical="center"/>
    </xf>
    <xf numFmtId="0" fontId="66" fillId="16" borderId="0" xfId="13" applyFont="1" applyFill="1" applyAlignment="1">
      <alignment horizontal="center" vertical="center"/>
    </xf>
    <xf numFmtId="0" fontId="53" fillId="7" borderId="0" xfId="4" applyFont="1" applyFill="1" applyAlignment="1">
      <alignment horizontal="left" vertical="center"/>
    </xf>
    <xf numFmtId="0" fontId="53" fillId="7" borderId="0" xfId="4" applyFont="1" applyFill="1" applyAlignment="1">
      <alignment horizontal="center" vertical="center"/>
    </xf>
    <xf numFmtId="0" fontId="21" fillId="7" borderId="0" xfId="1" applyFont="1" applyFill="1" applyAlignment="1">
      <alignment horizontal="left" vertical="center"/>
    </xf>
    <xf numFmtId="0" fontId="21" fillId="7" borderId="0" xfId="0" applyFont="1" applyFill="1" applyAlignment="1">
      <alignment vertical="center"/>
    </xf>
    <xf numFmtId="0" fontId="59" fillId="49" borderId="82" xfId="1" applyFont="1" applyFill="1" applyBorder="1" applyAlignment="1">
      <alignment horizontal="center" vertical="center"/>
    </xf>
    <xf numFmtId="168" fontId="115" fillId="95" borderId="82" xfId="1" applyNumberFormat="1" applyFont="1" applyFill="1" applyBorder="1" applyAlignment="1" applyProtection="1">
      <alignment horizontal="center" vertical="center"/>
      <protection hidden="1"/>
    </xf>
    <xf numFmtId="180" fontId="59" fillId="96" borderId="82" xfId="1" applyNumberFormat="1" applyFont="1" applyFill="1" applyBorder="1" applyAlignment="1">
      <alignment horizontal="right" vertical="center"/>
    </xf>
    <xf numFmtId="170" fontId="59" fillId="96" borderId="82" xfId="1" applyNumberFormat="1" applyFont="1" applyFill="1" applyBorder="1" applyAlignment="1">
      <alignment horizontal="left" vertical="center"/>
    </xf>
    <xf numFmtId="171" fontId="13" fillId="49" borderId="82" xfId="1" applyNumberFormat="1" applyFont="1" applyFill="1" applyBorder="1" applyAlignment="1">
      <alignment horizontal="center" vertical="center"/>
    </xf>
    <xf numFmtId="0" fontId="59" fillId="97" borderId="82" xfId="1" applyFont="1" applyFill="1" applyBorder="1" applyAlignment="1">
      <alignment horizontal="left" vertical="center"/>
    </xf>
    <xf numFmtId="183" fontId="126" fillId="98" borderId="82" xfId="14" applyNumberFormat="1" applyFont="1" applyFill="1" applyBorder="1" applyAlignment="1">
      <alignment horizontal="center" vertical="center"/>
    </xf>
    <xf numFmtId="183" fontId="13" fillId="49" borderId="82" xfId="1" applyNumberFormat="1" applyFont="1" applyFill="1" applyBorder="1" applyAlignment="1" applyProtection="1">
      <alignment horizontal="center" vertical="center"/>
      <protection hidden="1"/>
    </xf>
    <xf numFmtId="187" fontId="59" fillId="13" borderId="38" xfId="1" applyNumberFormat="1" applyFont="1" applyFill="1" applyBorder="1" applyAlignment="1" applyProtection="1">
      <alignment horizontal="left" vertical="center"/>
      <protection hidden="1"/>
    </xf>
    <xf numFmtId="0" fontId="1" fillId="16" borderId="6" xfId="3" applyFill="1" applyBorder="1" applyAlignment="1">
      <alignment vertical="center"/>
    </xf>
    <xf numFmtId="0" fontId="61" fillId="13" borderId="0" xfId="3" applyFont="1" applyFill="1" applyAlignment="1">
      <alignment vertical="center"/>
    </xf>
    <xf numFmtId="180" fontId="21" fillId="7" borderId="17" xfId="1" applyNumberFormat="1" applyFont="1" applyFill="1" applyBorder="1" applyAlignment="1">
      <alignment horizontal="center" vertical="center"/>
    </xf>
    <xf numFmtId="0" fontId="59" fillId="13" borderId="82" xfId="1" applyFont="1" applyFill="1" applyBorder="1" applyAlignment="1">
      <alignment horizontal="center" vertical="center"/>
    </xf>
    <xf numFmtId="180" fontId="59" fillId="99" borderId="82" xfId="1" applyNumberFormat="1" applyFont="1" applyFill="1" applyBorder="1" applyAlignment="1">
      <alignment horizontal="right" vertical="center"/>
    </xf>
    <xf numFmtId="170" fontId="59" fillId="99" borderId="82" xfId="1" applyNumberFormat="1" applyFont="1" applyFill="1" applyBorder="1" applyAlignment="1">
      <alignment horizontal="left" vertical="center"/>
    </xf>
    <xf numFmtId="181" fontId="115" fillId="95" borderId="82" xfId="1" applyNumberFormat="1" applyFont="1" applyFill="1" applyBorder="1" applyAlignment="1">
      <alignment horizontal="center" vertical="center"/>
    </xf>
    <xf numFmtId="171" fontId="13" fillId="13" borderId="82" xfId="1" applyNumberFormat="1" applyFont="1" applyFill="1" applyBorder="1" applyAlignment="1">
      <alignment horizontal="center" vertical="center"/>
    </xf>
    <xf numFmtId="1" fontId="59" fillId="13" borderId="82" xfId="1" applyNumberFormat="1" applyFont="1" applyFill="1" applyBorder="1" applyAlignment="1">
      <alignment horizontal="left" vertical="center"/>
    </xf>
    <xf numFmtId="183" fontId="13" fillId="13" borderId="82" xfId="1" applyNumberFormat="1" applyFont="1" applyFill="1" applyBorder="1" applyAlignment="1" applyProtection="1">
      <alignment horizontal="center" vertical="center"/>
      <protection hidden="1"/>
    </xf>
    <xf numFmtId="173" fontId="38" fillId="72" borderId="0" xfId="0" applyNumberFormat="1" applyFont="1" applyFill="1" applyAlignment="1">
      <alignment horizontal="center" vertical="center"/>
    </xf>
    <xf numFmtId="189" fontId="115" fillId="35" borderId="9" xfId="1" applyNumberFormat="1" applyFont="1" applyFill="1" applyBorder="1" applyAlignment="1" applyProtection="1">
      <alignment horizontal="center" vertical="center"/>
      <protection hidden="1"/>
    </xf>
    <xf numFmtId="0" fontId="61" fillId="16" borderId="0" xfId="3" applyFont="1" applyFill="1" applyAlignment="1">
      <alignment vertical="center"/>
    </xf>
    <xf numFmtId="0" fontId="188" fillId="16" borderId="0" xfId="3" applyFont="1" applyFill="1" applyAlignment="1">
      <alignment vertical="center"/>
    </xf>
    <xf numFmtId="0" fontId="189" fillId="16" borderId="0" xfId="1" applyFont="1" applyFill="1" applyAlignment="1">
      <alignment horizontal="left" vertical="center"/>
    </xf>
    <xf numFmtId="1" fontId="115" fillId="95" borderId="82" xfId="1" applyNumberFormat="1" applyFont="1" applyFill="1" applyBorder="1" applyAlignment="1" applyProtection="1">
      <alignment horizontal="center" vertical="center"/>
      <protection hidden="1"/>
    </xf>
    <xf numFmtId="170" fontId="13" fillId="49" borderId="82" xfId="1" applyNumberFormat="1" applyFont="1" applyFill="1" applyBorder="1" applyAlignment="1">
      <alignment horizontal="center" vertical="center"/>
    </xf>
    <xf numFmtId="192" fontId="115" fillId="35" borderId="9" xfId="1" applyNumberFormat="1" applyFont="1" applyFill="1" applyBorder="1" applyAlignment="1" applyProtection="1">
      <alignment horizontal="center" vertical="center"/>
      <protection hidden="1"/>
    </xf>
    <xf numFmtId="170" fontId="13" fillId="13" borderId="82" xfId="1" applyNumberFormat="1" applyFont="1" applyFill="1" applyBorder="1" applyAlignment="1">
      <alignment horizontal="center" vertical="center"/>
    </xf>
    <xf numFmtId="0" fontId="190" fillId="16" borderId="0" xfId="26" applyFont="1" applyFill="1" applyAlignment="1">
      <alignment vertical="center"/>
    </xf>
    <xf numFmtId="1" fontId="52" fillId="37" borderId="25" xfId="1" applyNumberFormat="1" applyFont="1" applyFill="1" applyBorder="1" applyAlignment="1" applyProtection="1">
      <alignment horizontal="left" vertical="center"/>
      <protection hidden="1"/>
    </xf>
    <xf numFmtId="0" fontId="27" fillId="16" borderId="6" xfId="1" applyFont="1" applyFill="1" applyBorder="1" applyAlignment="1">
      <alignment vertical="center"/>
    </xf>
    <xf numFmtId="0" fontId="82" fillId="16" borderId="0" xfId="1" applyFont="1" applyFill="1" applyAlignment="1">
      <alignment vertical="center"/>
    </xf>
    <xf numFmtId="0" fontId="191" fillId="16" borderId="0" xfId="26" applyFont="1" applyFill="1" applyAlignment="1">
      <alignment vertical="center"/>
    </xf>
    <xf numFmtId="0" fontId="79" fillId="45" borderId="0" xfId="16" applyFont="1" applyFill="1" applyAlignment="1" applyProtection="1">
      <alignment horizontal="right" vertical="center"/>
      <protection locked="0"/>
    </xf>
    <xf numFmtId="193" fontId="115" fillId="35" borderId="9" xfId="1" applyNumberFormat="1" applyFont="1" applyFill="1" applyBorder="1" applyAlignment="1" applyProtection="1">
      <alignment horizontal="center" vertical="center"/>
      <protection hidden="1"/>
    </xf>
    <xf numFmtId="0" fontId="13" fillId="8" borderId="0" xfId="16" applyFont="1" applyFill="1" applyAlignment="1">
      <alignment horizontal="left" vertical="center"/>
    </xf>
    <xf numFmtId="0" fontId="192" fillId="21" borderId="25" xfId="1" applyFont="1" applyFill="1" applyBorder="1" applyAlignment="1">
      <alignment horizontal="left" vertical="center"/>
    </xf>
    <xf numFmtId="0" fontId="46" fillId="8" borderId="6" xfId="3" applyFont="1" applyFill="1" applyBorder="1" applyAlignment="1">
      <alignment vertical="center"/>
    </xf>
    <xf numFmtId="0" fontId="40" fillId="8" borderId="6" xfId="0" applyFont="1" applyFill="1" applyBorder="1" applyAlignment="1">
      <alignment vertical="center"/>
    </xf>
    <xf numFmtId="0" fontId="90" fillId="8" borderId="6" xfId="0" applyFont="1" applyFill="1" applyBorder="1" applyAlignment="1">
      <alignment vertical="center"/>
    </xf>
    <xf numFmtId="0" fontId="90" fillId="8" borderId="6" xfId="0" applyFont="1" applyFill="1" applyBorder="1" applyAlignment="1">
      <alignment horizontal="left" vertical="center" indent="1"/>
    </xf>
    <xf numFmtId="170" fontId="86" fillId="46" borderId="36" xfId="16" applyNumberFormat="1" applyFont="1" applyFill="1" applyBorder="1" applyAlignment="1" applyProtection="1">
      <alignment horizontal="center" vertical="center"/>
      <protection locked="0"/>
    </xf>
    <xf numFmtId="0" fontId="112" fillId="8" borderId="6" xfId="0" applyFont="1" applyFill="1" applyBorder="1" applyAlignment="1">
      <alignment horizontal="left" vertical="center" indent="1"/>
    </xf>
    <xf numFmtId="1" fontId="193" fillId="40" borderId="25" xfId="1" applyNumberFormat="1" applyFont="1" applyFill="1" applyBorder="1" applyAlignment="1" applyProtection="1">
      <alignment horizontal="left" vertical="center"/>
      <protection hidden="1"/>
    </xf>
    <xf numFmtId="0" fontId="73" fillId="8" borderId="6" xfId="0" applyFont="1" applyFill="1" applyBorder="1" applyAlignment="1">
      <alignment horizontal="left" vertical="center" indent="1"/>
    </xf>
    <xf numFmtId="194" fontId="115" fillId="35" borderId="9" xfId="1" applyNumberFormat="1" applyFont="1" applyFill="1" applyBorder="1" applyAlignment="1" applyProtection="1">
      <alignment horizontal="center" vertical="center"/>
      <protection hidden="1"/>
    </xf>
    <xf numFmtId="0" fontId="73" fillId="17" borderId="6" xfId="0" applyFont="1" applyFill="1" applyBorder="1" applyAlignment="1">
      <alignment horizontal="right" vertical="center"/>
    </xf>
    <xf numFmtId="0" fontId="194" fillId="0" borderId="0" xfId="17" applyFont="1" applyBorder="1" applyAlignment="1">
      <alignment vertical="center"/>
    </xf>
    <xf numFmtId="0" fontId="73" fillId="0" borderId="0" xfId="0" applyFont="1" applyAlignment="1">
      <alignment vertical="center"/>
    </xf>
    <xf numFmtId="0" fontId="59" fillId="44" borderId="6" xfId="3" applyFont="1" applyFill="1" applyBorder="1" applyAlignment="1">
      <alignment horizontal="left" vertical="center"/>
    </xf>
    <xf numFmtId="0" fontId="73" fillId="44" borderId="0" xfId="0" applyFont="1" applyFill="1"/>
    <xf numFmtId="0" fontId="159" fillId="44" borderId="9" xfId="3" applyFont="1" applyFill="1" applyBorder="1" applyAlignment="1">
      <alignment horizontal="center" vertical="center"/>
    </xf>
    <xf numFmtId="0" fontId="73" fillId="44" borderId="6" xfId="3" applyFont="1" applyFill="1" applyBorder="1" applyAlignment="1">
      <alignment horizontal="left" vertical="center"/>
    </xf>
    <xf numFmtId="0" fontId="73" fillId="44" borderId="9" xfId="3" applyFont="1" applyFill="1" applyBorder="1" applyAlignment="1">
      <alignment horizontal="right" vertical="center"/>
    </xf>
    <xf numFmtId="0" fontId="21" fillId="16" borderId="9" xfId="1" applyFont="1" applyFill="1" applyBorder="1" applyAlignment="1">
      <alignment horizontal="right" vertical="center"/>
    </xf>
    <xf numFmtId="0" fontId="174" fillId="91" borderId="6" xfId="1" applyFont="1" applyFill="1" applyBorder="1" applyAlignment="1" applyProtection="1">
      <alignment horizontal="left" vertical="center"/>
      <protection hidden="1"/>
    </xf>
    <xf numFmtId="0" fontId="174" fillId="91" borderId="0" xfId="1" applyFont="1" applyFill="1" applyAlignment="1" applyProtection="1">
      <alignment horizontal="left" vertical="center"/>
      <protection hidden="1"/>
    </xf>
    <xf numFmtId="0" fontId="174" fillId="91" borderId="9" xfId="1" applyFont="1" applyFill="1" applyBorder="1" applyAlignment="1" applyProtection="1">
      <alignment horizontal="left" vertical="center"/>
      <protection hidden="1"/>
    </xf>
    <xf numFmtId="0" fontId="174" fillId="91" borderId="6" xfId="27" applyFont="1" applyFill="1" applyBorder="1" applyAlignment="1">
      <alignment horizontal="left" vertical="center"/>
    </xf>
    <xf numFmtId="0" fontId="174" fillId="91" borderId="0" xfId="27" applyFont="1" applyFill="1" applyAlignment="1">
      <alignment horizontal="left" vertical="center"/>
    </xf>
    <xf numFmtId="0" fontId="174" fillId="91" borderId="9" xfId="27" applyFont="1" applyFill="1" applyBorder="1" applyAlignment="1">
      <alignment horizontal="left" vertical="center"/>
    </xf>
    <xf numFmtId="180" fontId="38" fillId="7" borderId="205" xfId="0" applyNumberFormat="1" applyFont="1" applyFill="1" applyBorder="1" applyAlignment="1">
      <alignment horizontal="right" vertical="center"/>
    </xf>
    <xf numFmtId="173" fontId="38" fillId="72" borderId="3" xfId="0" applyNumberFormat="1" applyFont="1" applyFill="1" applyBorder="1" applyAlignment="1">
      <alignment horizontal="center" vertical="center"/>
    </xf>
    <xf numFmtId="1" fontId="155" fillId="7" borderId="3" xfId="0" applyNumberFormat="1" applyFont="1" applyFill="1" applyBorder="1" applyAlignment="1">
      <alignment horizontal="center" vertical="center"/>
    </xf>
    <xf numFmtId="189" fontId="115" fillId="35" borderId="63" xfId="1" applyNumberFormat="1" applyFont="1" applyFill="1" applyBorder="1" applyAlignment="1" applyProtection="1">
      <alignment horizontal="center" vertical="center"/>
      <protection hidden="1"/>
    </xf>
    <xf numFmtId="0" fontId="33" fillId="91" borderId="6" xfId="28" applyFont="1" applyFill="1" applyBorder="1" applyAlignment="1">
      <alignment horizontal="center" vertical="center"/>
    </xf>
    <xf numFmtId="0" fontId="33" fillId="91" borderId="0" xfId="28" applyFont="1" applyFill="1" applyAlignment="1">
      <alignment horizontal="center" vertical="center"/>
    </xf>
    <xf numFmtId="0" fontId="33" fillId="91" borderId="0" xfId="28" quotePrefix="1" applyFont="1" applyFill="1" applyAlignment="1">
      <alignment horizontal="center" vertical="center"/>
    </xf>
    <xf numFmtId="0" fontId="33" fillId="91" borderId="9" xfId="28" applyFont="1" applyFill="1" applyBorder="1" applyAlignment="1">
      <alignment horizontal="center" vertical="center"/>
    </xf>
    <xf numFmtId="0" fontId="196" fillId="8" borderId="0" xfId="5" applyFont="1" applyFill="1" applyAlignment="1">
      <alignment horizontal="left" vertical="center"/>
    </xf>
    <xf numFmtId="1" fontId="160" fillId="40" borderId="0" xfId="1" applyNumberFormat="1" applyFont="1" applyFill="1" applyAlignment="1" applyProtection="1">
      <alignment horizontal="left" vertical="center"/>
      <protection hidden="1"/>
    </xf>
    <xf numFmtId="0" fontId="192" fillId="40" borderId="0" xfId="1" applyFont="1" applyFill="1" applyAlignment="1">
      <alignment horizontal="left" vertical="center"/>
    </xf>
    <xf numFmtId="0" fontId="1" fillId="21" borderId="0" xfId="3" applyFill="1" applyAlignment="1">
      <alignment vertical="center"/>
    </xf>
    <xf numFmtId="1" fontId="1" fillId="4" borderId="6" xfId="3" applyNumberFormat="1" applyFill="1" applyBorder="1" applyAlignment="1">
      <alignment horizontal="center"/>
    </xf>
    <xf numFmtId="1" fontId="1" fillId="4" borderId="0" xfId="3" applyNumberFormat="1" applyFill="1" applyAlignment="1">
      <alignment horizontal="center"/>
    </xf>
    <xf numFmtId="1" fontId="1" fillId="4" borderId="9" xfId="3" applyNumberFormat="1" applyFill="1" applyBorder="1" applyAlignment="1">
      <alignment horizontal="center"/>
    </xf>
    <xf numFmtId="0" fontId="56" fillId="7" borderId="62" xfId="1" applyFont="1" applyFill="1" applyBorder="1" applyAlignment="1">
      <alignment horizontal="center" vertical="center"/>
    </xf>
    <xf numFmtId="0" fontId="56" fillId="7" borderId="3" xfId="1" applyFont="1" applyFill="1" applyBorder="1" applyAlignment="1">
      <alignment horizontal="center" vertical="center"/>
    </xf>
    <xf numFmtId="0" fontId="56" fillId="7" borderId="63" xfId="1" applyFont="1" applyFill="1" applyBorder="1" applyAlignment="1">
      <alignment horizontal="center" vertical="center"/>
    </xf>
    <xf numFmtId="0" fontId="161" fillId="16" borderId="0" xfId="17" applyFont="1" applyFill="1" applyAlignment="1">
      <alignment horizontal="left" vertical="center"/>
    </xf>
    <xf numFmtId="0" fontId="191" fillId="16" borderId="0" xfId="26" applyFont="1" applyFill="1" applyAlignment="1">
      <alignment horizontal="left" vertical="center"/>
    </xf>
    <xf numFmtId="0" fontId="198" fillId="16" borderId="0" xfId="0" applyFont="1" applyFill="1" applyAlignment="1">
      <alignment vertical="center"/>
    </xf>
    <xf numFmtId="0" fontId="112" fillId="16" borderId="0" xfId="0" applyFont="1" applyFill="1" applyAlignment="1">
      <alignment vertical="center"/>
    </xf>
    <xf numFmtId="0" fontId="112" fillId="16" borderId="0" xfId="3" applyFont="1" applyFill="1" applyAlignment="1">
      <alignment vertical="center"/>
    </xf>
    <xf numFmtId="0" fontId="45" fillId="16" borderId="0" xfId="0" applyFont="1" applyFill="1"/>
    <xf numFmtId="0" fontId="161" fillId="16" borderId="0" xfId="17" applyFont="1" applyFill="1" applyAlignment="1">
      <alignment vertical="center"/>
    </xf>
    <xf numFmtId="0" fontId="112" fillId="16" borderId="0" xfId="0" applyFont="1" applyFill="1"/>
    <xf numFmtId="0" fontId="199" fillId="16" borderId="0" xfId="17" applyFont="1" applyFill="1" applyAlignment="1">
      <alignment vertical="center"/>
    </xf>
    <xf numFmtId="0" fontId="140" fillId="8" borderId="0" xfId="3" applyFont="1" applyFill="1"/>
    <xf numFmtId="0" fontId="73" fillId="16" borderId="0" xfId="13" applyFont="1" applyFill="1" applyAlignment="1">
      <alignment vertical="center"/>
    </xf>
    <xf numFmtId="0" fontId="22" fillId="16" borderId="0" xfId="13" applyFont="1" applyFill="1" applyAlignment="1">
      <alignment vertical="center"/>
    </xf>
    <xf numFmtId="0" fontId="140" fillId="8" borderId="0" xfId="0" applyFont="1" applyFill="1"/>
    <xf numFmtId="0" fontId="4" fillId="8" borderId="0" xfId="0" applyFont="1" applyFill="1"/>
    <xf numFmtId="0" fontId="140" fillId="8" borderId="0" xfId="3" applyFont="1" applyFill="1" applyAlignment="1">
      <alignment vertical="center"/>
    </xf>
    <xf numFmtId="1" fontId="1" fillId="4" borderId="0" xfId="4" applyNumberFormat="1" applyFill="1" applyAlignment="1">
      <alignment horizontal="center" vertical="center"/>
    </xf>
    <xf numFmtId="0" fontId="1" fillId="38" borderId="0" xfId="3" applyFill="1"/>
    <xf numFmtId="0" fontId="25" fillId="0" borderId="0" xfId="1" applyFont="1"/>
    <xf numFmtId="0" fontId="38" fillId="0" borderId="0" xfId="0" applyFont="1" applyAlignment="1">
      <alignment horizontal="left" vertical="center"/>
    </xf>
    <xf numFmtId="168" fontId="46" fillId="20" borderId="0" xfId="1" applyNumberFormat="1" applyFont="1" applyFill="1" applyAlignment="1">
      <alignment horizontal="center" vertical="center"/>
    </xf>
    <xf numFmtId="0" fontId="135" fillId="8" borderId="11" xfId="0" applyFont="1" applyFill="1" applyBorder="1" applyAlignment="1">
      <alignment vertical="center"/>
    </xf>
    <xf numFmtId="0" fontId="10" fillId="24" borderId="50" xfId="3" applyFont="1" applyFill="1" applyBorder="1" applyAlignment="1">
      <alignment horizontal="center" vertical="center"/>
    </xf>
    <xf numFmtId="0" fontId="0" fillId="8" borderId="50" xfId="0" applyFill="1" applyBorder="1"/>
    <xf numFmtId="0" fontId="59" fillId="8" borderId="50" xfId="6" applyFont="1" applyFill="1" applyBorder="1" applyAlignment="1">
      <alignment horizontal="right" vertical="center"/>
    </xf>
    <xf numFmtId="0" fontId="32" fillId="8" borderId="206" xfId="6" applyFont="1" applyFill="1" applyBorder="1" applyAlignment="1">
      <alignment horizontal="right" vertical="center"/>
    </xf>
    <xf numFmtId="0" fontId="10" fillId="24" borderId="46" xfId="3" applyFont="1" applyFill="1" applyBorder="1" applyAlignment="1">
      <alignment horizontal="center" vertical="center"/>
    </xf>
    <xf numFmtId="0" fontId="85" fillId="8" borderId="9" xfId="1" applyFont="1" applyFill="1" applyBorder="1" applyAlignment="1" applyProtection="1">
      <alignment horizontal="right" vertical="center"/>
      <protection locked="0"/>
    </xf>
    <xf numFmtId="0" fontId="85" fillId="8" borderId="22" xfId="1" applyFont="1" applyFill="1" applyBorder="1" applyAlignment="1" applyProtection="1">
      <alignment horizontal="right" vertical="center"/>
      <protection locked="0"/>
    </xf>
    <xf numFmtId="0" fontId="59" fillId="26" borderId="0" xfId="8" applyFont="1" applyFill="1" applyAlignment="1">
      <alignment horizontal="right" vertical="center"/>
    </xf>
    <xf numFmtId="0" fontId="34" fillId="16" borderId="6" xfId="3" applyFont="1" applyFill="1" applyBorder="1"/>
    <xf numFmtId="0" fontId="34" fillId="16" borderId="6" xfId="0" applyFont="1" applyFill="1" applyBorder="1"/>
    <xf numFmtId="0" fontId="200" fillId="0" borderId="0" xfId="3" applyFont="1" applyAlignment="1">
      <alignment vertical="center"/>
    </xf>
    <xf numFmtId="1" fontId="22" fillId="80" borderId="0" xfId="1" applyNumberFormat="1" applyFont="1" applyFill="1" applyAlignment="1" applyProtection="1">
      <alignment vertical="center"/>
      <protection hidden="1"/>
    </xf>
    <xf numFmtId="1" fontId="13" fillId="15" borderId="0" xfId="1" applyNumberFormat="1" applyFont="1" applyFill="1" applyAlignment="1" applyProtection="1">
      <alignment vertical="center"/>
      <protection hidden="1"/>
    </xf>
    <xf numFmtId="1" fontId="22" fillId="77" borderId="0" xfId="1" applyNumberFormat="1" applyFont="1" applyFill="1" applyAlignment="1" applyProtection="1">
      <alignment vertical="center"/>
      <protection hidden="1"/>
    </xf>
    <xf numFmtId="1" fontId="22" fillId="71" borderId="0" xfId="1" applyNumberFormat="1" applyFont="1" applyFill="1" applyAlignment="1" applyProtection="1">
      <alignment vertical="center"/>
      <protection hidden="1"/>
    </xf>
    <xf numFmtId="1" fontId="13" fillId="83" borderId="0" xfId="1" applyNumberFormat="1" applyFont="1" applyFill="1" applyAlignment="1" applyProtection="1">
      <alignment vertical="center"/>
      <protection hidden="1"/>
    </xf>
    <xf numFmtId="1" fontId="74" fillId="14" borderId="0" xfId="1" applyNumberFormat="1" applyFont="1" applyFill="1" applyAlignment="1" applyProtection="1">
      <alignment vertical="center"/>
      <protection hidden="1"/>
    </xf>
    <xf numFmtId="1" fontId="22" fillId="70" borderId="0" xfId="1" applyNumberFormat="1" applyFont="1" applyFill="1" applyAlignment="1" applyProtection="1">
      <alignment vertical="center"/>
      <protection hidden="1"/>
    </xf>
    <xf numFmtId="1" fontId="13" fillId="87" borderId="0" xfId="1" applyNumberFormat="1" applyFont="1" applyFill="1" applyAlignment="1" applyProtection="1">
      <alignment vertical="center"/>
      <protection hidden="1"/>
    </xf>
    <xf numFmtId="1" fontId="13" fillId="89" borderId="0" xfId="1" applyNumberFormat="1" applyFont="1" applyFill="1" applyAlignment="1" applyProtection="1">
      <alignment vertical="center"/>
      <protection hidden="1"/>
    </xf>
    <xf numFmtId="0" fontId="30" fillId="91" borderId="9" xfId="27" applyFont="1" applyFill="1" applyBorder="1" applyAlignment="1">
      <alignment horizontal="right" vertical="center"/>
    </xf>
    <xf numFmtId="0" fontId="10" fillId="44" borderId="3" xfId="1" applyFont="1" applyFill="1" applyBorder="1" applyAlignment="1">
      <alignment horizontal="center" vertical="center"/>
    </xf>
    <xf numFmtId="0" fontId="25" fillId="0" borderId="0" xfId="6" applyFont="1"/>
    <xf numFmtId="0" fontId="202" fillId="8" borderId="2" xfId="1" applyFont="1" applyFill="1" applyBorder="1" applyAlignment="1" applyProtection="1">
      <alignment horizontal="center" vertical="center"/>
      <protection hidden="1"/>
    </xf>
    <xf numFmtId="0" fontId="202" fillId="8" borderId="0" xfId="1" applyFont="1" applyFill="1" applyAlignment="1" applyProtection="1">
      <alignment horizontal="center" vertical="center"/>
      <protection hidden="1"/>
    </xf>
    <xf numFmtId="0" fontId="78" fillId="8" borderId="6" xfId="1" applyFont="1" applyFill="1" applyBorder="1" applyAlignment="1" applyProtection="1">
      <alignment horizontal="left" vertical="center"/>
      <protection hidden="1"/>
    </xf>
    <xf numFmtId="0" fontId="78" fillId="8" borderId="0" xfId="1" applyFont="1" applyFill="1" applyAlignment="1" applyProtection="1">
      <alignment horizontal="left" vertical="center"/>
      <protection hidden="1"/>
    </xf>
    <xf numFmtId="0" fontId="59" fillId="8" borderId="0" xfId="6" applyFont="1" applyFill="1" applyAlignment="1">
      <alignment horizontal="left"/>
    </xf>
    <xf numFmtId="0" fontId="78" fillId="8" borderId="3" xfId="1" applyFont="1" applyFill="1" applyBorder="1" applyAlignment="1" applyProtection="1">
      <alignment horizontal="left" vertical="center"/>
      <protection hidden="1"/>
    </xf>
    <xf numFmtId="0" fontId="59" fillId="8" borderId="3" xfId="6" applyFont="1" applyFill="1" applyBorder="1" applyAlignment="1">
      <alignment horizontal="left"/>
    </xf>
    <xf numFmtId="0" fontId="78" fillId="8" borderId="3" xfId="1" applyFont="1" applyFill="1" applyBorder="1" applyAlignment="1" applyProtection="1">
      <alignment vertical="center"/>
      <protection hidden="1"/>
    </xf>
    <xf numFmtId="0" fontId="25" fillId="8" borderId="3" xfId="6" applyFont="1" applyFill="1" applyBorder="1"/>
    <xf numFmtId="170" fontId="204" fillId="100" borderId="2" xfId="29" applyNumberFormat="1" applyFont="1" applyFill="1" applyBorder="1" applyAlignment="1">
      <alignment vertical="center"/>
    </xf>
    <xf numFmtId="170" fontId="205" fillId="8" borderId="2" xfId="29" applyNumberFormat="1" applyFont="1" applyFill="1" applyBorder="1" applyAlignment="1">
      <alignment horizontal="left" vertical="center"/>
    </xf>
    <xf numFmtId="0" fontId="25" fillId="8" borderId="2" xfId="6" applyFont="1" applyFill="1" applyBorder="1"/>
    <xf numFmtId="0" fontId="206" fillId="8" borderId="0" xfId="29" applyFont="1" applyFill="1" applyAlignment="1">
      <alignment horizontal="center" vertical="center"/>
    </xf>
    <xf numFmtId="0" fontId="168" fillId="8" borderId="0" xfId="29" applyFont="1" applyFill="1" applyAlignment="1">
      <alignment horizontal="left" vertical="center"/>
    </xf>
    <xf numFmtId="0" fontId="168" fillId="8" borderId="0" xfId="29" applyFont="1" applyFill="1" applyAlignment="1">
      <alignment horizontal="center" vertical="center"/>
    </xf>
    <xf numFmtId="1" fontId="27" fillId="16" borderId="2" xfId="1" applyNumberFormat="1" applyFont="1" applyFill="1" applyBorder="1" applyAlignment="1" applyProtection="1">
      <alignment vertical="center"/>
      <protection hidden="1"/>
    </xf>
    <xf numFmtId="0" fontId="28" fillId="15" borderId="8" xfId="3" applyFont="1" applyFill="1" applyBorder="1" applyAlignment="1">
      <alignment vertical="center"/>
    </xf>
    <xf numFmtId="0" fontId="185" fillId="0" borderId="0" xfId="1" applyFont="1" applyAlignment="1" applyProtection="1">
      <alignment horizontal="center" vertical="center"/>
      <protection locked="0"/>
    </xf>
    <xf numFmtId="0" fontId="23" fillId="18" borderId="0" xfId="7" applyFont="1" applyFill="1" applyAlignment="1">
      <alignment vertical="center"/>
    </xf>
    <xf numFmtId="1" fontId="23" fillId="18" borderId="0" xfId="7" applyNumberFormat="1" applyFont="1" applyFill="1" applyAlignment="1">
      <alignment vertical="center"/>
    </xf>
    <xf numFmtId="168" fontId="61" fillId="27" borderId="17" xfId="1" applyNumberFormat="1" applyFont="1" applyFill="1" applyBorder="1" applyAlignment="1">
      <alignment vertical="center"/>
    </xf>
    <xf numFmtId="1" fontId="61" fillId="21" borderId="0" xfId="1" applyNumberFormat="1" applyFont="1" applyFill="1" applyAlignment="1">
      <alignment vertical="center"/>
    </xf>
    <xf numFmtId="0" fontId="32" fillId="7" borderId="0" xfId="10" applyFont="1" applyFill="1" applyAlignment="1">
      <alignment vertical="center"/>
    </xf>
    <xf numFmtId="1" fontId="62" fillId="21" borderId="0" xfId="1" applyNumberFormat="1" applyFont="1" applyFill="1" applyAlignment="1">
      <alignment vertical="center"/>
    </xf>
    <xf numFmtId="0" fontId="41" fillId="0" borderId="19" xfId="1" applyFont="1" applyBorder="1" applyAlignment="1">
      <alignment vertical="center"/>
    </xf>
    <xf numFmtId="169" fontId="21" fillId="29" borderId="0" xfId="1" applyNumberFormat="1" applyFont="1" applyFill="1" applyAlignment="1">
      <alignment vertical="center"/>
    </xf>
    <xf numFmtId="2" fontId="1" fillId="30" borderId="18" xfId="12" applyNumberFormat="1" applyFill="1" applyBorder="1" applyAlignment="1" applyProtection="1">
      <alignment vertical="center"/>
      <protection locked="0"/>
    </xf>
    <xf numFmtId="170" fontId="65" fillId="7" borderId="0" xfId="1" applyNumberFormat="1" applyFont="1" applyFill="1" applyAlignment="1">
      <alignment vertical="center"/>
    </xf>
    <xf numFmtId="171" fontId="21" fillId="31" borderId="207" xfId="1" applyNumberFormat="1" applyFont="1" applyFill="1" applyBorder="1" applyAlignment="1">
      <alignment vertical="center"/>
    </xf>
    <xf numFmtId="170" fontId="21" fillId="26" borderId="0" xfId="1" applyNumberFormat="1" applyFont="1" applyFill="1" applyAlignment="1">
      <alignment vertical="center"/>
    </xf>
    <xf numFmtId="1" fontId="59" fillId="32" borderId="9" xfId="1" applyNumberFormat="1" applyFont="1" applyFill="1" applyBorder="1" applyAlignment="1">
      <alignment vertical="center"/>
    </xf>
    <xf numFmtId="0" fontId="185" fillId="0" borderId="6" xfId="1" applyFont="1" applyBorder="1" applyAlignment="1" applyProtection="1">
      <alignment horizontal="center" vertical="center"/>
      <protection locked="0"/>
    </xf>
    <xf numFmtId="0" fontId="6" fillId="91" borderId="0" xfId="1" applyFill="1" applyProtection="1">
      <protection hidden="1"/>
    </xf>
    <xf numFmtId="0" fontId="1" fillId="91" borderId="0" xfId="10" applyFill="1"/>
    <xf numFmtId="0" fontId="6" fillId="91" borderId="0" xfId="1" applyFill="1" applyAlignment="1">
      <alignment vertical="center"/>
    </xf>
    <xf numFmtId="0" fontId="207" fillId="91" borderId="0" xfId="1" applyFont="1" applyFill="1"/>
    <xf numFmtId="0" fontId="8" fillId="4" borderId="0" xfId="0" applyFont="1" applyFill="1" applyAlignment="1">
      <alignment horizontal="center" vertical="center"/>
    </xf>
    <xf numFmtId="0" fontId="6" fillId="0" borderId="0" xfId="1"/>
    <xf numFmtId="0" fontId="208" fillId="91" borderId="0" xfId="1" applyFont="1" applyFill="1" applyAlignment="1">
      <alignment vertical="center"/>
    </xf>
    <xf numFmtId="0" fontId="210" fillId="6" borderId="0" xfId="1" applyFont="1" applyFill="1" applyAlignment="1">
      <alignment horizontal="left" vertical="center"/>
    </xf>
    <xf numFmtId="0" fontId="211" fillId="91" borderId="0" xfId="1" applyFont="1" applyFill="1" applyAlignment="1">
      <alignment vertical="center"/>
    </xf>
    <xf numFmtId="0" fontId="212" fillId="91" borderId="0" xfId="1" applyFont="1" applyFill="1" applyAlignment="1">
      <alignment vertical="center"/>
    </xf>
    <xf numFmtId="0" fontId="213" fillId="91" borderId="0" xfId="1" applyFont="1" applyFill="1" applyAlignment="1">
      <alignment vertical="center"/>
    </xf>
    <xf numFmtId="0" fontId="210" fillId="6" borderId="0" xfId="1" applyFont="1" applyFill="1" applyAlignment="1">
      <alignment horizontal="right" vertical="center"/>
    </xf>
    <xf numFmtId="0" fontId="214" fillId="91" borderId="0" xfId="1" applyFont="1" applyFill="1" applyAlignment="1">
      <alignment horizontal="left" vertical="center"/>
    </xf>
    <xf numFmtId="0" fontId="215" fillId="91" borderId="0" xfId="1" applyFont="1" applyFill="1" applyAlignment="1">
      <alignment horizontal="left" vertical="center"/>
    </xf>
    <xf numFmtId="0" fontId="216" fillId="91" borderId="0" xfId="1" applyFont="1" applyFill="1" applyAlignment="1">
      <alignment horizontal="left" vertical="center"/>
    </xf>
    <xf numFmtId="0" fontId="217" fillId="91" borderId="0" xfId="1" applyFont="1" applyFill="1" applyAlignment="1">
      <alignment vertical="center"/>
    </xf>
    <xf numFmtId="0" fontId="218" fillId="91" borderId="0" xfId="1" applyFont="1" applyFill="1" applyAlignment="1">
      <alignment vertical="center"/>
    </xf>
    <xf numFmtId="0" fontId="211" fillId="91" borderId="0" xfId="1" applyFont="1" applyFill="1" applyAlignment="1">
      <alignment horizontal="left" vertical="center"/>
    </xf>
    <xf numFmtId="0" fontId="219" fillId="91" borderId="0" xfId="1" applyFont="1" applyFill="1" applyAlignment="1">
      <alignment horizontal="left" vertical="center"/>
    </xf>
    <xf numFmtId="0" fontId="220" fillId="91" borderId="0" xfId="1" applyFont="1" applyFill="1" applyAlignment="1" applyProtection="1">
      <alignment horizontal="left" vertical="center"/>
      <protection hidden="1"/>
    </xf>
    <xf numFmtId="0" fontId="221" fillId="44" borderId="0" xfId="17" applyFont="1" applyFill="1" applyAlignment="1" applyProtection="1">
      <alignment horizontal="left" vertical="center"/>
      <protection hidden="1"/>
    </xf>
    <xf numFmtId="0" fontId="220" fillId="44" borderId="0" xfId="1" applyFont="1" applyFill="1" applyAlignment="1" applyProtection="1">
      <alignment horizontal="left" vertical="center"/>
      <protection hidden="1"/>
    </xf>
    <xf numFmtId="0" fontId="222" fillId="44" borderId="0" xfId="10" applyFont="1" applyFill="1" applyAlignment="1">
      <alignment horizontal="left" vertical="center"/>
    </xf>
    <xf numFmtId="0" fontId="1" fillId="44" borderId="0" xfId="10" applyFill="1"/>
    <xf numFmtId="0" fontId="223" fillId="91" borderId="0" xfId="1" applyFont="1" applyFill="1" applyProtection="1">
      <protection hidden="1"/>
    </xf>
    <xf numFmtId="0" fontId="224" fillId="91" borderId="0" xfId="13" applyFont="1" applyFill="1"/>
    <xf numFmtId="0" fontId="223" fillId="91" borderId="0" xfId="1" applyFont="1" applyFill="1" applyAlignment="1">
      <alignment vertical="center"/>
    </xf>
    <xf numFmtId="0" fontId="1" fillId="91" borderId="0" xfId="13" applyFill="1"/>
    <xf numFmtId="0" fontId="225" fillId="91" borderId="0" xfId="1" applyFont="1" applyFill="1" applyAlignment="1">
      <alignment vertical="center"/>
    </xf>
    <xf numFmtId="0" fontId="219" fillId="91" borderId="0" xfId="1" applyFont="1" applyFill="1" applyAlignment="1">
      <alignment vertical="center"/>
    </xf>
    <xf numFmtId="0" fontId="220" fillId="91" borderId="0" xfId="1" applyFont="1" applyFill="1" applyProtection="1">
      <protection hidden="1"/>
    </xf>
    <xf numFmtId="0" fontId="226" fillId="91" borderId="0" xfId="1" applyFont="1" applyFill="1" applyAlignment="1">
      <alignment vertical="center"/>
    </xf>
    <xf numFmtId="0" fontId="227" fillId="91" borderId="0" xfId="1" applyFont="1" applyFill="1" applyAlignment="1">
      <alignment vertical="center"/>
    </xf>
    <xf numFmtId="0" fontId="228" fillId="91" borderId="0" xfId="1" applyFont="1" applyFill="1" applyAlignment="1">
      <alignment vertical="center"/>
    </xf>
    <xf numFmtId="0" fontId="229" fillId="91" borderId="0" xfId="1" applyFont="1" applyFill="1" applyAlignment="1">
      <alignment vertical="center"/>
    </xf>
    <xf numFmtId="0" fontId="231" fillId="91" borderId="0" xfId="1" applyFont="1" applyFill="1" applyProtection="1">
      <protection hidden="1"/>
    </xf>
    <xf numFmtId="0" fontId="232" fillId="91" borderId="0" xfId="1" applyFont="1" applyFill="1" applyAlignment="1">
      <alignment vertical="center"/>
    </xf>
    <xf numFmtId="0" fontId="233" fillId="91" borderId="0" xfId="1" applyFont="1" applyFill="1" applyAlignment="1">
      <alignment horizontal="center" vertical="center"/>
    </xf>
    <xf numFmtId="195" fontId="234" fillId="91" borderId="0" xfId="1" applyNumberFormat="1" applyFont="1" applyFill="1" applyAlignment="1">
      <alignment horizontal="center" vertical="center"/>
    </xf>
    <xf numFmtId="0" fontId="235" fillId="91" borderId="0" xfId="1" applyFont="1" applyFill="1" applyAlignment="1">
      <alignment vertical="center"/>
    </xf>
    <xf numFmtId="0" fontId="236" fillId="8" borderId="56" xfId="0" applyFont="1" applyFill="1" applyBorder="1" applyAlignment="1">
      <alignment horizontal="left" vertical="center"/>
    </xf>
    <xf numFmtId="0" fontId="236" fillId="8" borderId="5" xfId="0" applyFont="1" applyFill="1" applyBorder="1" applyAlignment="1">
      <alignment horizontal="left" vertical="center"/>
    </xf>
    <xf numFmtId="0" fontId="182" fillId="8" borderId="5" xfId="0" applyFont="1" applyFill="1" applyBorder="1" applyAlignment="1">
      <alignment horizontal="left" vertical="center"/>
    </xf>
    <xf numFmtId="0" fontId="182" fillId="8" borderId="106" xfId="0" applyFont="1" applyFill="1" applyBorder="1" applyAlignment="1">
      <alignment horizontal="left" vertical="center"/>
    </xf>
    <xf numFmtId="0" fontId="220" fillId="8" borderId="208" xfId="1" applyFont="1" applyFill="1" applyBorder="1" applyProtection="1">
      <protection hidden="1"/>
    </xf>
    <xf numFmtId="0" fontId="164" fillId="101" borderId="209" xfId="0" applyFont="1" applyFill="1" applyBorder="1" applyAlignment="1">
      <alignment vertical="top"/>
    </xf>
    <xf numFmtId="0" fontId="0" fillId="101" borderId="208" xfId="0" applyFill="1" applyBorder="1" applyAlignment="1">
      <alignment vertical="top"/>
    </xf>
    <xf numFmtId="0" fontId="0" fillId="101" borderId="164" xfId="0" applyFill="1" applyBorder="1" applyAlignment="1">
      <alignment vertical="top"/>
    </xf>
    <xf numFmtId="0" fontId="0" fillId="101" borderId="209" xfId="0" applyFill="1" applyBorder="1" applyAlignment="1">
      <alignment vertical="top"/>
    </xf>
    <xf numFmtId="0" fontId="237" fillId="91" borderId="0" xfId="1" applyFont="1" applyFill="1" applyAlignment="1">
      <alignment horizontal="left" vertical="center"/>
    </xf>
    <xf numFmtId="0" fontId="231" fillId="91" borderId="0" xfId="1" applyFont="1" applyFill="1" applyAlignment="1">
      <alignment vertical="center"/>
    </xf>
    <xf numFmtId="0" fontId="238" fillId="91" borderId="0" xfId="1" applyFont="1" applyFill="1" applyAlignment="1">
      <alignment vertical="center"/>
    </xf>
    <xf numFmtId="0" fontId="239" fillId="17" borderId="0" xfId="1" applyFont="1" applyFill="1" applyAlignment="1">
      <alignment horizontal="right" vertical="center"/>
    </xf>
    <xf numFmtId="0" fontId="82" fillId="4" borderId="0" xfId="0" applyFont="1" applyFill="1" applyAlignment="1">
      <alignment horizontal="center" vertical="center"/>
    </xf>
    <xf numFmtId="0" fontId="240" fillId="91" borderId="0" xfId="1" applyFont="1" applyFill="1" applyAlignment="1">
      <alignment horizontal="left" vertical="center"/>
    </xf>
    <xf numFmtId="0" fontId="241" fillId="91" borderId="0" xfId="1" applyFont="1" applyFill="1" applyAlignment="1">
      <alignment horizontal="left" vertical="center"/>
    </xf>
    <xf numFmtId="0" fontId="242" fillId="7" borderId="0" xfId="1" applyFont="1" applyFill="1" applyAlignment="1">
      <alignment horizontal="left" vertical="center"/>
    </xf>
    <xf numFmtId="0" fontId="153" fillId="102" borderId="36" xfId="0" applyFont="1" applyFill="1" applyBorder="1" applyAlignment="1">
      <alignment vertical="center"/>
    </xf>
    <xf numFmtId="0" fontId="243" fillId="7" borderId="0" xfId="1" applyFont="1" applyFill="1" applyAlignment="1">
      <alignment horizontal="left" vertical="center"/>
    </xf>
    <xf numFmtId="0" fontId="244" fillId="7" borderId="0" xfId="1" applyFont="1" applyFill="1" applyAlignment="1">
      <alignment horizontal="left" vertical="center"/>
    </xf>
    <xf numFmtId="0" fontId="245" fillId="7" borderId="0" xfId="17" applyFont="1" applyFill="1" applyAlignment="1">
      <alignment horizontal="left" vertical="center"/>
    </xf>
    <xf numFmtId="0" fontId="246" fillId="7" borderId="0" xfId="1" applyFont="1" applyFill="1" applyAlignment="1">
      <alignment horizontal="left" vertical="center"/>
    </xf>
    <xf numFmtId="0" fontId="245" fillId="7" borderId="0" xfId="17" applyFont="1" applyFill="1" applyAlignment="1">
      <alignment vertical="center"/>
    </xf>
    <xf numFmtId="0" fontId="6" fillId="0" borderId="0" xfId="1" applyAlignment="1">
      <alignment vertical="center"/>
    </xf>
    <xf numFmtId="0" fontId="248" fillId="91" borderId="0" xfId="31" applyFont="1" applyFill="1" applyAlignment="1" applyProtection="1">
      <alignment vertical="center"/>
    </xf>
    <xf numFmtId="0" fontId="1" fillId="91" borderId="0" xfId="2" applyFill="1"/>
    <xf numFmtId="0" fontId="249" fillId="91" borderId="0" xfId="1" applyFont="1" applyFill="1" applyAlignment="1" applyProtection="1">
      <alignment horizontal="center" vertical="center"/>
      <protection hidden="1"/>
    </xf>
    <xf numFmtId="0" fontId="249" fillId="91" borderId="0" xfId="1" applyFont="1" applyFill="1" applyAlignment="1">
      <alignment vertical="center"/>
    </xf>
    <xf numFmtId="0" fontId="230" fillId="91" borderId="0" xfId="1" applyFont="1" applyFill="1" applyAlignment="1">
      <alignment vertical="center"/>
    </xf>
    <xf numFmtId="0" fontId="164" fillId="8" borderId="0" xfId="0" applyFont="1" applyFill="1" applyAlignment="1">
      <alignment horizontal="center" vertical="center"/>
    </xf>
    <xf numFmtId="0" fontId="164" fillId="8" borderId="0" xfId="0" applyFont="1" applyFill="1" applyAlignment="1">
      <alignment vertical="center"/>
    </xf>
    <xf numFmtId="0" fontId="153" fillId="8" borderId="0" xfId="16" applyFont="1" applyFill="1" applyAlignment="1" applyProtection="1">
      <alignment horizontal="center" vertical="center"/>
      <protection locked="0"/>
    </xf>
    <xf numFmtId="0" fontId="251" fillId="8" borderId="0" xfId="0" applyFont="1" applyFill="1" applyAlignment="1">
      <alignment vertical="center"/>
    </xf>
    <xf numFmtId="0" fontId="164" fillId="0" borderId="0" xfId="0" applyFont="1"/>
    <xf numFmtId="0" fontId="252" fillId="8" borderId="0" xfId="1" applyFont="1" applyFill="1" applyAlignment="1">
      <alignment horizontal="center" vertical="center"/>
    </xf>
    <xf numFmtId="0" fontId="254" fillId="91" borderId="0" xfId="1" applyFont="1" applyFill="1" applyAlignment="1">
      <alignment vertical="center"/>
    </xf>
    <xf numFmtId="0" fontId="177" fillId="44" borderId="0" xfId="3" applyFont="1" applyFill="1" applyAlignment="1">
      <alignment vertical="center"/>
    </xf>
    <xf numFmtId="0" fontId="6" fillId="44" borderId="0" xfId="1" applyFill="1" applyAlignment="1">
      <alignment vertical="center"/>
    </xf>
    <xf numFmtId="0" fontId="124" fillId="44" borderId="0" xfId="3" applyFont="1" applyFill="1" applyAlignment="1">
      <alignment vertical="center"/>
    </xf>
    <xf numFmtId="0" fontId="255" fillId="44" borderId="0" xfId="17" applyFont="1" applyFill="1" applyAlignment="1">
      <alignment vertical="center"/>
    </xf>
    <xf numFmtId="0" fontId="177" fillId="44" borderId="0" xfId="0" applyFont="1" applyFill="1" applyAlignment="1">
      <alignment vertical="center"/>
    </xf>
    <xf numFmtId="0" fontId="26" fillId="91" borderId="0" xfId="0" applyFont="1" applyFill="1" applyAlignment="1">
      <alignment vertical="center"/>
    </xf>
    <xf numFmtId="0" fontId="256" fillId="91" borderId="0" xfId="3" applyFont="1" applyFill="1" applyAlignment="1">
      <alignment horizontal="center" vertical="center"/>
    </xf>
    <xf numFmtId="0" fontId="256" fillId="91" borderId="0" xfId="0" applyFont="1" applyFill="1"/>
    <xf numFmtId="0" fontId="257" fillId="91" borderId="0" xfId="1" applyFont="1" applyFill="1" applyAlignment="1" applyProtection="1">
      <alignment horizontal="center" vertical="center"/>
      <protection hidden="1"/>
    </xf>
    <xf numFmtId="0" fontId="258" fillId="91" borderId="0" xfId="1" applyFont="1" applyFill="1" applyAlignment="1" applyProtection="1">
      <alignment horizontal="center" vertical="center"/>
      <protection hidden="1"/>
    </xf>
    <xf numFmtId="0" fontId="259" fillId="7" borderId="0" xfId="17" applyFont="1" applyFill="1" applyAlignment="1">
      <alignment horizontal="left" vertical="center"/>
    </xf>
    <xf numFmtId="0" fontId="260" fillId="7" borderId="0" xfId="3" applyFont="1" applyFill="1" applyAlignment="1">
      <alignment horizontal="center" vertical="center"/>
    </xf>
    <xf numFmtId="0" fontId="261" fillId="7" borderId="0" xfId="0" applyFont="1" applyFill="1"/>
    <xf numFmtId="0" fontId="257" fillId="7" borderId="0" xfId="1" applyFont="1" applyFill="1" applyAlignment="1" applyProtection="1">
      <alignment horizontal="center" vertical="center"/>
      <protection hidden="1"/>
    </xf>
    <xf numFmtId="0" fontId="262" fillId="7" borderId="0" xfId="3" applyFont="1" applyFill="1" applyAlignment="1">
      <alignment horizontal="left" vertical="center"/>
    </xf>
    <xf numFmtId="0" fontId="26" fillId="91" borderId="0" xfId="3" applyFont="1" applyFill="1" applyAlignment="1">
      <alignment horizontal="left" vertical="center"/>
    </xf>
    <xf numFmtId="0" fontId="256" fillId="91" borderId="0" xfId="3" applyFont="1" applyFill="1"/>
    <xf numFmtId="0" fontId="263" fillId="91" borderId="0" xfId="0" applyFont="1" applyFill="1" applyAlignment="1">
      <alignment horizontal="left" vertical="center"/>
    </xf>
    <xf numFmtId="0" fontId="26" fillId="91" borderId="0" xfId="26" applyFont="1" applyFill="1" applyAlignment="1">
      <alignment horizontal="center" vertical="center"/>
    </xf>
    <xf numFmtId="0" fontId="26" fillId="91" borderId="0" xfId="1" applyFont="1" applyFill="1" applyAlignment="1">
      <alignment horizontal="left" vertical="center"/>
    </xf>
    <xf numFmtId="0" fontId="263" fillId="91" borderId="0" xfId="0" applyFont="1" applyFill="1" applyAlignment="1">
      <alignment horizontal="center" vertical="center"/>
    </xf>
    <xf numFmtId="0" fontId="256" fillId="91" borderId="0" xfId="3" applyFont="1" applyFill="1" applyAlignment="1">
      <alignment horizontal="left" vertical="center"/>
    </xf>
    <xf numFmtId="0" fontId="256" fillId="91" borderId="0" xfId="0" applyFont="1" applyFill="1" applyAlignment="1">
      <alignment horizontal="center" vertical="center"/>
    </xf>
    <xf numFmtId="0" fontId="261" fillId="22" borderId="0" xfId="0" applyFont="1" applyFill="1" applyAlignment="1">
      <alignment horizontal="center" vertical="center"/>
    </xf>
    <xf numFmtId="0" fontId="265" fillId="91" borderId="0" xfId="32" applyFont="1" applyFill="1" applyAlignment="1">
      <alignment vertical="center"/>
    </xf>
    <xf numFmtId="0" fontId="6" fillId="91" borderId="0" xfId="28" applyFill="1" applyAlignment="1">
      <alignment vertical="center"/>
    </xf>
    <xf numFmtId="0" fontId="207" fillId="91" borderId="0" xfId="28" applyFont="1" applyFill="1"/>
    <xf numFmtId="0" fontId="266" fillId="91" borderId="0" xfId="1" applyFont="1" applyFill="1" applyAlignment="1">
      <alignment vertical="center"/>
    </xf>
    <xf numFmtId="0" fontId="267" fillId="91" borderId="0" xfId="30" applyFont="1" applyFill="1" applyAlignment="1">
      <alignment horizontal="left" vertical="center"/>
    </xf>
    <xf numFmtId="0" fontId="266" fillId="91" borderId="0" xfId="1" applyFont="1" applyFill="1" applyAlignment="1">
      <alignment horizontal="center" vertical="center"/>
    </xf>
    <xf numFmtId="0" fontId="207" fillId="91" borderId="0" xfId="1" applyFont="1" applyFill="1" applyAlignment="1">
      <alignment vertical="center"/>
    </xf>
    <xf numFmtId="170" fontId="268" fillId="91" borderId="45" xfId="29" applyNumberFormat="1" applyFont="1" applyFill="1" applyBorder="1" applyAlignment="1">
      <alignment horizontal="center" vertical="center"/>
    </xf>
    <xf numFmtId="188" fontId="269" fillId="105" borderId="210" xfId="27" applyNumberFormat="1" applyFont="1" applyFill="1" applyBorder="1" applyAlignment="1" applyProtection="1">
      <alignment horizontal="center" vertical="center"/>
      <protection locked="0"/>
    </xf>
    <xf numFmtId="0" fontId="238" fillId="91" borderId="0" xfId="1" applyFont="1" applyFill="1" applyAlignment="1">
      <alignment horizontal="right" vertical="center"/>
    </xf>
    <xf numFmtId="0" fontId="231" fillId="91" borderId="0" xfId="1" applyFont="1" applyFill="1" applyAlignment="1">
      <alignment horizontal="center" vertical="center"/>
    </xf>
    <xf numFmtId="0" fontId="270" fillId="91" borderId="0" xfId="27" applyFont="1" applyFill="1" applyAlignment="1">
      <alignment horizontal="left" vertical="center"/>
    </xf>
    <xf numFmtId="0" fontId="271" fillId="91" borderId="0" xfId="27" applyFont="1" applyFill="1" applyAlignment="1">
      <alignment horizontal="left" vertical="center"/>
    </xf>
    <xf numFmtId="0" fontId="272" fillId="91" borderId="0" xfId="27" applyFont="1" applyFill="1" applyAlignment="1">
      <alignment horizontal="left" vertical="center"/>
    </xf>
    <xf numFmtId="0" fontId="273" fillId="91" borderId="0" xfId="27" applyFont="1" applyFill="1" applyAlignment="1">
      <alignment horizontal="left" vertical="center"/>
    </xf>
    <xf numFmtId="0" fontId="274" fillId="91" borderId="0" xfId="27" applyFont="1" applyFill="1" applyAlignment="1">
      <alignment horizontal="left" vertical="center"/>
    </xf>
    <xf numFmtId="0" fontId="275" fillId="91" borderId="0" xfId="27" applyFont="1" applyFill="1" applyAlignment="1">
      <alignment horizontal="left" vertical="center"/>
    </xf>
    <xf numFmtId="0" fontId="276" fillId="91" borderId="0" xfId="27" applyFont="1" applyFill="1" applyAlignment="1">
      <alignment horizontal="left" vertical="center"/>
    </xf>
    <xf numFmtId="0" fontId="277" fillId="91" borderId="0" xfId="27" applyFont="1" applyFill="1" applyAlignment="1">
      <alignment horizontal="left" vertical="center"/>
    </xf>
    <xf numFmtId="0" fontId="278" fillId="91" borderId="0" xfId="27" applyFont="1" applyFill="1" applyAlignment="1">
      <alignment horizontal="left" vertical="center"/>
    </xf>
    <xf numFmtId="0" fontId="279" fillId="8" borderId="0" xfId="0" applyFont="1" applyFill="1"/>
    <xf numFmtId="0" fontId="281" fillId="8" borderId="0" xfId="17" applyFont="1" applyFill="1" applyAlignment="1">
      <alignment vertical="center"/>
    </xf>
    <xf numFmtId="0" fontId="280" fillId="8" borderId="0" xfId="0" applyFont="1" applyFill="1" applyAlignment="1">
      <alignment vertical="center"/>
    </xf>
    <xf numFmtId="0" fontId="164" fillId="8" borderId="0" xfId="0" applyFont="1" applyFill="1"/>
    <xf numFmtId="0" fontId="282" fillId="8" borderId="0" xfId="0" applyFont="1" applyFill="1" applyAlignment="1">
      <alignment vertical="center"/>
    </xf>
    <xf numFmtId="0" fontId="283" fillId="91" borderId="0" xfId="1" applyFont="1" applyFill="1" applyAlignment="1" applyProtection="1">
      <alignment horizontal="center" vertical="center"/>
      <protection hidden="1"/>
    </xf>
    <xf numFmtId="0" fontId="154" fillId="8" borderId="0" xfId="0" applyFont="1" applyFill="1"/>
    <xf numFmtId="0" fontId="284" fillId="8" borderId="0" xfId="17" applyFont="1" applyFill="1"/>
    <xf numFmtId="0" fontId="284" fillId="8" borderId="0" xfId="17" applyFont="1" applyFill="1" applyAlignment="1">
      <alignment vertical="center"/>
    </xf>
    <xf numFmtId="0" fontId="285" fillId="8" borderId="0" xfId="0" applyFont="1" applyFill="1" applyAlignment="1">
      <alignment vertical="center"/>
    </xf>
    <xf numFmtId="0" fontId="286" fillId="8" borderId="0" xfId="0" applyFont="1" applyFill="1"/>
    <xf numFmtId="0" fontId="286" fillId="8" borderId="0" xfId="0" applyFont="1" applyFill="1" applyAlignment="1">
      <alignment vertical="center"/>
    </xf>
    <xf numFmtId="0" fontId="287" fillId="8" borderId="0" xfId="17" applyFont="1" applyFill="1" applyAlignment="1">
      <alignment vertical="center"/>
    </xf>
    <xf numFmtId="0" fontId="287" fillId="8" borderId="0" xfId="17" applyFont="1" applyFill="1"/>
    <xf numFmtId="0" fontId="288" fillId="8" borderId="0" xfId="0" applyFont="1" applyFill="1"/>
    <xf numFmtId="0" fontId="6" fillId="91" borderId="0" xfId="28" applyFill="1" applyProtection="1">
      <protection hidden="1"/>
    </xf>
    <xf numFmtId="0" fontId="0" fillId="8" borderId="8" xfId="0" applyFill="1" applyBorder="1"/>
    <xf numFmtId="0" fontId="115" fillId="8" borderId="7" xfId="28" applyFont="1" applyFill="1" applyBorder="1" applyAlignment="1">
      <alignment vertical="center"/>
    </xf>
    <xf numFmtId="0" fontId="115" fillId="8" borderId="2" xfId="28" applyFont="1" applyFill="1" applyBorder="1" applyAlignment="1">
      <alignment vertical="center"/>
    </xf>
    <xf numFmtId="0" fontId="115" fillId="8" borderId="8" xfId="28" applyFont="1" applyFill="1" applyBorder="1" applyAlignment="1">
      <alignment vertical="center"/>
    </xf>
    <xf numFmtId="0" fontId="6" fillId="0" borderId="0" xfId="28"/>
    <xf numFmtId="0" fontId="90" fillId="8" borderId="6" xfId="2" applyFont="1" applyFill="1" applyBorder="1" applyAlignment="1">
      <alignment vertical="center"/>
    </xf>
    <xf numFmtId="0" fontId="27" fillId="8" borderId="0" xfId="2" applyFont="1" applyFill="1" applyAlignment="1">
      <alignment horizontal="center"/>
    </xf>
    <xf numFmtId="0" fontId="115" fillId="8" borderId="6" xfId="28" applyFont="1" applyFill="1" applyBorder="1" applyAlignment="1">
      <alignment vertical="center"/>
    </xf>
    <xf numFmtId="0" fontId="115" fillId="8" borderId="0" xfId="28" applyFont="1" applyFill="1" applyAlignment="1">
      <alignment vertical="center"/>
    </xf>
    <xf numFmtId="0" fontId="115" fillId="8" borderId="9" xfId="28" applyFont="1" applyFill="1" applyBorder="1" applyAlignment="1">
      <alignment vertical="center"/>
    </xf>
    <xf numFmtId="0" fontId="90" fillId="8" borderId="0" xfId="2" applyFont="1" applyFill="1" applyAlignment="1">
      <alignment vertical="center" wrapText="1"/>
    </xf>
    <xf numFmtId="0" fontId="90" fillId="8" borderId="9" xfId="2" applyFont="1" applyFill="1" applyBorder="1" applyAlignment="1">
      <alignment vertical="center" wrapText="1"/>
    </xf>
    <xf numFmtId="0" fontId="6" fillId="8" borderId="6" xfId="28" applyFill="1" applyBorder="1"/>
    <xf numFmtId="0" fontId="6" fillId="8" borderId="0" xfId="28" applyFill="1"/>
    <xf numFmtId="0" fontId="6" fillId="8" borderId="9" xfId="28" applyFill="1" applyBorder="1"/>
    <xf numFmtId="0" fontId="90" fillId="8" borderId="0" xfId="2" applyFont="1" applyFill="1" applyAlignment="1">
      <alignment vertical="center"/>
    </xf>
    <xf numFmtId="0" fontId="1" fillId="8" borderId="0" xfId="2" applyFill="1"/>
    <xf numFmtId="0" fontId="0" fillId="8" borderId="62" xfId="0" applyFill="1" applyBorder="1"/>
    <xf numFmtId="0" fontId="0" fillId="8" borderId="3" xfId="0" applyFill="1" applyBorder="1"/>
    <xf numFmtId="0" fontId="0" fillId="8" borderId="63" xfId="0" applyFill="1" applyBorder="1"/>
    <xf numFmtId="170" fontId="291" fillId="44" borderId="0" xfId="29" applyNumberFormat="1" applyFont="1" applyFill="1" applyAlignment="1">
      <alignment horizontal="left" vertical="center"/>
    </xf>
    <xf numFmtId="0" fontId="6" fillId="44" borderId="0" xfId="1" applyFill="1" applyAlignment="1" applyProtection="1">
      <alignment horizontal="left"/>
      <protection hidden="1"/>
    </xf>
    <xf numFmtId="0" fontId="1" fillId="44" borderId="0" xfId="10" applyFill="1" applyAlignment="1">
      <alignment horizontal="left"/>
    </xf>
    <xf numFmtId="0" fontId="256" fillId="91" borderId="0" xfId="1" applyFont="1" applyFill="1" applyAlignment="1" applyProtection="1">
      <alignment horizontal="left" vertical="center"/>
      <protection hidden="1"/>
    </xf>
    <xf numFmtId="0" fontId="292" fillId="91" borderId="0" xfId="1" applyFont="1" applyFill="1" applyProtection="1">
      <protection hidden="1"/>
    </xf>
    <xf numFmtId="0" fontId="266" fillId="91" borderId="0" xfId="2" applyFont="1" applyFill="1" applyAlignment="1">
      <alignment vertical="center"/>
    </xf>
    <xf numFmtId="0" fontId="30" fillId="91" borderId="0" xfId="2" applyFont="1" applyFill="1" applyAlignment="1">
      <alignment vertical="center"/>
    </xf>
    <xf numFmtId="0" fontId="26" fillId="91" borderId="0" xfId="1" applyFont="1" applyFill="1" applyAlignment="1" applyProtection="1">
      <alignment vertical="center"/>
      <protection hidden="1"/>
    </xf>
    <xf numFmtId="0" fontId="73" fillId="91" borderId="0" xfId="2" applyFont="1" applyFill="1"/>
    <xf numFmtId="0" fontId="256" fillId="91" borderId="0" xfId="27" applyFont="1" applyFill="1" applyAlignment="1">
      <alignment horizontal="left" vertical="center"/>
    </xf>
    <xf numFmtId="0" fontId="256" fillId="91" borderId="0" xfId="8" applyFont="1" applyFill="1" applyAlignment="1">
      <alignment horizontal="left" vertical="center"/>
    </xf>
    <xf numFmtId="0" fontId="259" fillId="44" borderId="0" xfId="17" applyFont="1" applyFill="1" applyBorder="1" applyAlignment="1">
      <alignment vertical="center"/>
    </xf>
    <xf numFmtId="0" fontId="293" fillId="91" borderId="0" xfId="27" applyFont="1" applyFill="1" applyAlignment="1">
      <alignment horizontal="left" vertical="center"/>
    </xf>
    <xf numFmtId="0" fontId="294" fillId="7" borderId="0" xfId="0" applyFont="1" applyFill="1" applyAlignment="1">
      <alignment horizontal="center" vertical="center"/>
    </xf>
    <xf numFmtId="0" fontId="266" fillId="91" borderId="0" xfId="0" applyFont="1" applyFill="1" applyAlignment="1">
      <alignment horizontal="center" vertical="center"/>
    </xf>
    <xf numFmtId="0" fontId="295" fillId="7" borderId="0" xfId="8" applyFont="1" applyFill="1" applyAlignment="1">
      <alignment horizontal="center" vertical="center"/>
    </xf>
    <xf numFmtId="0" fontId="296" fillId="7" borderId="0" xfId="27" applyFont="1" applyFill="1" applyAlignment="1">
      <alignment horizontal="center" vertical="center"/>
    </xf>
    <xf numFmtId="0" fontId="297" fillId="91" borderId="0" xfId="1" applyFont="1" applyFill="1" applyAlignment="1">
      <alignment horizontal="center" vertical="center"/>
    </xf>
    <xf numFmtId="0" fontId="261" fillId="91" borderId="0" xfId="2" applyFont="1" applyFill="1"/>
    <xf numFmtId="0" fontId="297" fillId="91" borderId="0" xfId="1" applyFont="1" applyFill="1" applyAlignment="1">
      <alignment vertical="center"/>
    </xf>
    <xf numFmtId="0" fontId="215" fillId="91" borderId="0" xfId="32" applyFont="1" applyFill="1" applyAlignment="1">
      <alignment vertical="center"/>
    </xf>
    <xf numFmtId="0" fontId="298" fillId="7" borderId="0" xfId="17" applyFont="1" applyFill="1" applyAlignment="1">
      <alignment vertical="center"/>
    </xf>
    <xf numFmtId="0" fontId="6" fillId="7" borderId="0" xfId="28" applyFill="1" applyAlignment="1">
      <alignment vertical="center"/>
    </xf>
    <xf numFmtId="0" fontId="6" fillId="7" borderId="0" xfId="1" applyFill="1" applyAlignment="1">
      <alignment vertical="center"/>
    </xf>
    <xf numFmtId="0" fontId="6" fillId="0" borderId="0" xfId="28" applyAlignment="1">
      <alignment vertical="center"/>
    </xf>
    <xf numFmtId="0" fontId="299" fillId="91" borderId="0" xfId="28" applyFont="1" applyFill="1" applyAlignment="1">
      <alignment horizontal="center" vertical="center"/>
    </xf>
    <xf numFmtId="0" fontId="299" fillId="91" borderId="0" xfId="28" quotePrefix="1" applyFont="1" applyFill="1" applyAlignment="1">
      <alignment horizontal="center" vertical="center"/>
    </xf>
    <xf numFmtId="0" fontId="300" fillId="91" borderId="0" xfId="0" applyFont="1" applyFill="1" applyAlignment="1">
      <alignment horizontal="right" vertical="center"/>
    </xf>
    <xf numFmtId="0" fontId="301" fillId="91" borderId="0" xfId="0" applyFont="1" applyFill="1" applyAlignment="1">
      <alignment vertical="center"/>
    </xf>
    <xf numFmtId="0" fontId="33" fillId="91" borderId="0" xfId="0" applyFont="1" applyFill="1" applyAlignment="1">
      <alignment horizontal="center" vertical="center"/>
    </xf>
    <xf numFmtId="0" fontId="256" fillId="91" borderId="0" xfId="28" applyFont="1" applyFill="1" applyAlignment="1" applyProtection="1">
      <alignment vertical="center"/>
      <protection hidden="1"/>
    </xf>
    <xf numFmtId="0" fontId="43" fillId="91" borderId="0" xfId="0" applyFont="1" applyFill="1" applyAlignment="1">
      <alignment horizontal="left" vertical="top"/>
    </xf>
    <xf numFmtId="0" fontId="302" fillId="67" borderId="0" xfId="1" applyFont="1" applyFill="1" applyAlignment="1">
      <alignment horizontal="center" vertical="center"/>
    </xf>
    <xf numFmtId="0" fontId="303" fillId="67" borderId="0" xfId="1" applyFont="1" applyFill="1" applyAlignment="1">
      <alignment horizontal="center" vertical="center"/>
    </xf>
    <xf numFmtId="0" fontId="304" fillId="67" borderId="0" xfId="1" applyFont="1" applyFill="1" applyAlignment="1">
      <alignment horizontal="center" vertical="center"/>
    </xf>
    <xf numFmtId="0" fontId="305" fillId="67" borderId="0" xfId="1" applyFont="1" applyFill="1" applyAlignment="1">
      <alignment horizontal="center" vertical="center"/>
    </xf>
    <xf numFmtId="0" fontId="306" fillId="67" borderId="0" xfId="1" applyFont="1" applyFill="1" applyAlignment="1">
      <alignment horizontal="center" vertical="center"/>
    </xf>
    <xf numFmtId="0" fontId="307" fillId="67" borderId="0" xfId="1" applyFont="1" applyFill="1" applyAlignment="1">
      <alignment horizontal="center" vertical="center"/>
    </xf>
    <xf numFmtId="0" fontId="308" fillId="67" borderId="0" xfId="1" applyFont="1" applyFill="1" applyAlignment="1">
      <alignment horizontal="center" vertical="center"/>
    </xf>
    <xf numFmtId="0" fontId="309" fillId="67" borderId="0" xfId="1" applyFont="1" applyFill="1" applyAlignment="1">
      <alignment horizontal="center" vertical="center"/>
    </xf>
    <xf numFmtId="0" fontId="310" fillId="67" borderId="0" xfId="1" applyFont="1" applyFill="1" applyAlignment="1">
      <alignment horizontal="center" vertical="center"/>
    </xf>
    <xf numFmtId="0" fontId="311" fillId="67" borderId="0" xfId="1" applyFont="1" applyFill="1" applyAlignment="1">
      <alignment horizontal="center" vertical="center"/>
    </xf>
    <xf numFmtId="0" fontId="312" fillId="67" borderId="0" xfId="1" applyFont="1" applyFill="1" applyAlignment="1">
      <alignment horizontal="center" vertical="center"/>
    </xf>
    <xf numFmtId="0" fontId="313" fillId="67" borderId="0" xfId="1" applyFont="1" applyFill="1" applyAlignment="1">
      <alignment horizontal="center" vertical="center"/>
    </xf>
    <xf numFmtId="0" fontId="314" fillId="67" borderId="0" xfId="1" applyFont="1" applyFill="1" applyAlignment="1">
      <alignment horizontal="center" vertical="center"/>
    </xf>
    <xf numFmtId="0" fontId="315" fillId="67" borderId="0" xfId="1" applyFont="1" applyFill="1" applyAlignment="1">
      <alignment horizontal="center" vertical="center"/>
    </xf>
    <xf numFmtId="0" fontId="316" fillId="67" borderId="0" xfId="1" applyFont="1" applyFill="1" applyAlignment="1">
      <alignment horizontal="center" vertical="center"/>
    </xf>
    <xf numFmtId="0" fontId="317" fillId="67" borderId="0" xfId="1" applyFont="1" applyFill="1" applyAlignment="1">
      <alignment horizontal="center" vertical="center"/>
    </xf>
    <xf numFmtId="0" fontId="318" fillId="67" borderId="0" xfId="1" applyFont="1" applyFill="1" applyAlignment="1">
      <alignment horizontal="center" vertical="center"/>
    </xf>
    <xf numFmtId="0" fontId="319" fillId="67" borderId="0" xfId="1" applyFont="1" applyFill="1" applyAlignment="1">
      <alignment horizontal="center" vertical="center"/>
    </xf>
    <xf numFmtId="0" fontId="294" fillId="8" borderId="6" xfId="1" applyFont="1" applyFill="1" applyBorder="1" applyAlignment="1">
      <alignment horizontal="center" vertical="center"/>
    </xf>
    <xf numFmtId="0" fontId="321" fillId="0" borderId="162" xfId="33" applyFont="1" applyBorder="1" applyAlignment="1">
      <alignment horizontal="center" vertical="center"/>
    </xf>
    <xf numFmtId="183" fontId="322" fillId="106" borderId="211" xfId="1" applyNumberFormat="1" applyFont="1" applyFill="1" applyBorder="1" applyAlignment="1">
      <alignment horizontal="center" vertical="center"/>
    </xf>
    <xf numFmtId="0" fontId="323" fillId="107" borderId="6" xfId="1" applyFont="1" applyFill="1" applyBorder="1" applyAlignment="1">
      <alignment horizontal="center" vertical="center"/>
    </xf>
    <xf numFmtId="0" fontId="323" fillId="108" borderId="6" xfId="1" applyFont="1" applyFill="1" applyBorder="1" applyAlignment="1">
      <alignment horizontal="center" vertical="center"/>
    </xf>
    <xf numFmtId="0" fontId="254" fillId="91" borderId="0" xfId="28" applyFont="1" applyFill="1" applyAlignment="1">
      <alignment vertical="center"/>
    </xf>
    <xf numFmtId="0" fontId="324" fillId="8" borderId="0" xfId="28" applyFont="1" applyFill="1" applyAlignment="1">
      <alignment vertical="center"/>
    </xf>
    <xf numFmtId="0" fontId="6" fillId="8" borderId="0" xfId="28" applyFill="1" applyProtection="1">
      <protection hidden="1"/>
    </xf>
    <xf numFmtId="0" fontId="325" fillId="8" borderId="6" xfId="28" applyFont="1" applyFill="1" applyBorder="1" applyAlignment="1">
      <alignment vertical="center"/>
    </xf>
    <xf numFmtId="0" fontId="6" fillId="8" borderId="0" xfId="28" applyFill="1" applyAlignment="1">
      <alignment vertical="center"/>
    </xf>
    <xf numFmtId="0" fontId="266" fillId="73" borderId="0" xfId="0" applyFont="1" applyFill="1" applyAlignment="1">
      <alignment horizontal="center" vertical="center"/>
    </xf>
    <xf numFmtId="190" fontId="326" fillId="8" borderId="0" xfId="28" applyNumberFormat="1" applyFont="1" applyFill="1" applyAlignment="1">
      <alignment vertical="center"/>
    </xf>
    <xf numFmtId="0" fontId="325" fillId="8" borderId="0" xfId="28" applyFont="1" applyFill="1" applyAlignment="1">
      <alignment horizontal="left" vertical="center"/>
    </xf>
    <xf numFmtId="0" fontId="6" fillId="0" borderId="0" xfId="28" applyProtection="1">
      <protection hidden="1"/>
    </xf>
    <xf numFmtId="0" fontId="327" fillId="109" borderId="0" xfId="28" applyFont="1" applyFill="1" applyAlignment="1">
      <alignment horizontal="center" vertical="center"/>
    </xf>
    <xf numFmtId="0" fontId="328" fillId="4" borderId="9" xfId="28" applyFont="1" applyFill="1" applyBorder="1" applyAlignment="1">
      <alignment horizontal="center" vertical="center"/>
    </xf>
    <xf numFmtId="0" fontId="328" fillId="4" borderId="0" xfId="28" applyFont="1" applyFill="1" applyAlignment="1">
      <alignment horizontal="center" vertical="center"/>
    </xf>
    <xf numFmtId="0" fontId="231" fillId="91" borderId="0" xfId="28" applyFont="1" applyFill="1" applyAlignment="1">
      <alignment vertical="center"/>
    </xf>
    <xf numFmtId="0" fontId="231" fillId="91" borderId="6" xfId="28" applyFont="1" applyFill="1" applyBorder="1" applyAlignment="1">
      <alignment vertical="center"/>
    </xf>
    <xf numFmtId="0" fontId="329" fillId="8" borderId="0" xfId="28" applyFont="1" applyFill="1" applyAlignment="1">
      <alignment horizontal="center" vertical="center"/>
    </xf>
    <xf numFmtId="0" fontId="231" fillId="91" borderId="0" xfId="28" applyFont="1" applyFill="1" applyAlignment="1">
      <alignment horizontal="right" vertical="center"/>
    </xf>
    <xf numFmtId="0" fontId="10" fillId="44" borderId="0" xfId="1" applyFont="1" applyFill="1" applyAlignment="1">
      <alignment horizontal="center" vertical="center"/>
    </xf>
    <xf numFmtId="0" fontId="112" fillId="8" borderId="0" xfId="0" applyFont="1" applyFill="1" applyAlignment="1">
      <alignment horizontal="left" vertical="center"/>
    </xf>
    <xf numFmtId="0" fontId="80" fillId="46" borderId="0" xfId="16" applyFont="1" applyFill="1" applyAlignment="1" applyProtection="1">
      <alignment horizontal="right" vertical="center"/>
      <protection locked="0"/>
    </xf>
    <xf numFmtId="0" fontId="223" fillId="8" borderId="0" xfId="1" applyFont="1" applyFill="1" applyAlignment="1" applyProtection="1">
      <alignment vertical="center"/>
      <protection hidden="1"/>
    </xf>
    <xf numFmtId="0" fontId="298" fillId="8" borderId="0" xfId="17" applyFont="1" applyFill="1" applyAlignment="1">
      <alignment vertical="center"/>
    </xf>
    <xf numFmtId="0" fontId="224" fillId="8" borderId="0" xfId="13" applyFont="1" applyFill="1" applyAlignment="1">
      <alignment vertical="center"/>
    </xf>
    <xf numFmtId="0" fontId="330" fillId="8" borderId="0" xfId="0" applyFont="1" applyFill="1"/>
    <xf numFmtId="0" fontId="282" fillId="8" borderId="0" xfId="0" applyFont="1" applyFill="1"/>
    <xf numFmtId="0" fontId="280" fillId="8" borderId="0" xfId="0" applyFont="1" applyFill="1"/>
    <xf numFmtId="170" fontId="290" fillId="28" borderId="0" xfId="29" applyNumberFormat="1" applyFont="1" applyFill="1" applyAlignment="1">
      <alignment vertical="center"/>
    </xf>
    <xf numFmtId="0" fontId="215" fillId="91" borderId="0" xfId="32" applyFont="1" applyFill="1" applyAlignment="1">
      <alignment horizontal="right" vertical="center"/>
    </xf>
    <xf numFmtId="0" fontId="251" fillId="45" borderId="0" xfId="16" applyFont="1" applyFill="1" applyAlignment="1" applyProtection="1">
      <alignment vertical="center"/>
      <protection locked="0"/>
    </xf>
    <xf numFmtId="0" fontId="27" fillId="26" borderId="0" xfId="16" applyFont="1" applyFill="1" applyAlignment="1" applyProtection="1">
      <alignment vertical="center"/>
      <protection locked="0"/>
    </xf>
    <xf numFmtId="0" fontId="90" fillId="49" borderId="0" xfId="0" applyFont="1" applyFill="1" applyAlignment="1">
      <alignment vertical="center"/>
    </xf>
    <xf numFmtId="0" fontId="253" fillId="8" borderId="0" xfId="0" applyFont="1" applyFill="1" applyAlignment="1">
      <alignment vertical="center"/>
    </xf>
    <xf numFmtId="0" fontId="46" fillId="45" borderId="0" xfId="16" applyFont="1" applyFill="1" applyAlignment="1" applyProtection="1">
      <alignment vertical="center"/>
      <protection locked="0"/>
    </xf>
    <xf numFmtId="0" fontId="38" fillId="8" borderId="0" xfId="0" applyFont="1" applyFill="1" applyAlignment="1">
      <alignment horizontal="center" vertical="center"/>
    </xf>
    <xf numFmtId="175" fontId="25" fillId="48" borderId="0" xfId="1" applyNumberFormat="1" applyFont="1" applyFill="1" applyAlignment="1">
      <alignment horizontal="center" vertical="center"/>
    </xf>
    <xf numFmtId="170" fontId="86" fillId="46" borderId="0" xfId="16" applyNumberFormat="1" applyFont="1" applyFill="1" applyAlignment="1" applyProtection="1">
      <alignment horizontal="center" vertical="center"/>
      <protection locked="0"/>
    </xf>
    <xf numFmtId="169" fontId="37" fillId="46" borderId="0" xfId="1" applyNumberFormat="1" applyFont="1" applyFill="1" applyAlignment="1">
      <alignment horizontal="center" vertical="center"/>
    </xf>
    <xf numFmtId="0" fontId="71" fillId="45" borderId="0" xfId="16" applyFont="1" applyFill="1" applyAlignment="1" applyProtection="1">
      <alignment vertical="center"/>
      <protection locked="0"/>
    </xf>
    <xf numFmtId="0" fontId="71" fillId="8" borderId="0" xfId="1" applyFont="1" applyFill="1" applyAlignment="1">
      <alignment horizontal="left" vertical="center"/>
    </xf>
    <xf numFmtId="0" fontId="153" fillId="26" borderId="0" xfId="16" applyFont="1" applyFill="1" applyAlignment="1" applyProtection="1">
      <alignment vertical="center"/>
      <protection locked="0"/>
    </xf>
    <xf numFmtId="0" fontId="154" fillId="49" borderId="0" xfId="0" applyFont="1" applyFill="1" applyAlignment="1">
      <alignment vertical="center"/>
    </xf>
    <xf numFmtId="0" fontId="250" fillId="8" borderId="37" xfId="1" applyFont="1" applyFill="1" applyBorder="1" applyAlignment="1" applyProtection="1">
      <alignment horizontal="left" vertical="center"/>
      <protection locked="0"/>
    </xf>
    <xf numFmtId="0" fontId="27" fillId="26" borderId="37" xfId="16" applyFont="1" applyFill="1" applyBorder="1" applyAlignment="1" applyProtection="1">
      <alignment vertical="center"/>
      <protection locked="0"/>
    </xf>
    <xf numFmtId="0" fontId="90" fillId="49" borderId="37" xfId="0" applyFont="1" applyFill="1" applyBorder="1" applyAlignment="1">
      <alignment vertical="center"/>
    </xf>
    <xf numFmtId="1" fontId="46" fillId="8" borderId="36" xfId="5" applyNumberFormat="1" applyFont="1" applyFill="1" applyBorder="1" applyAlignment="1">
      <alignment vertical="center"/>
    </xf>
    <xf numFmtId="0" fontId="253" fillId="8" borderId="37" xfId="0" applyFont="1" applyFill="1" applyBorder="1" applyAlignment="1">
      <alignment vertical="center"/>
    </xf>
    <xf numFmtId="1" fontId="40" fillId="7" borderId="39" xfId="5" applyNumberFormat="1" applyFont="1" applyFill="1" applyBorder="1" applyAlignment="1">
      <alignment vertical="center"/>
    </xf>
    <xf numFmtId="169" fontId="46" fillId="103" borderId="60" xfId="1" applyNumberFormat="1" applyFont="1" applyFill="1" applyBorder="1" applyAlignment="1">
      <alignment vertical="center"/>
    </xf>
    <xf numFmtId="0" fontId="251" fillId="7" borderId="60" xfId="0" applyFont="1" applyFill="1" applyBorder="1" applyAlignment="1">
      <alignment vertical="center"/>
    </xf>
    <xf numFmtId="175" fontId="68" fillId="104" borderId="60" xfId="1" applyNumberFormat="1" applyFont="1" applyFill="1" applyBorder="1" applyAlignment="1">
      <alignment vertical="center"/>
    </xf>
    <xf numFmtId="0" fontId="154" fillId="7" borderId="60" xfId="0" applyFont="1" applyFill="1" applyBorder="1" applyAlignment="1">
      <alignment vertical="center"/>
    </xf>
    <xf numFmtId="0" fontId="153" fillId="104" borderId="60" xfId="1" applyFont="1" applyFill="1" applyBorder="1" applyAlignment="1">
      <alignment vertical="center"/>
    </xf>
    <xf numFmtId="0" fontId="164" fillId="7" borderId="60" xfId="0" applyFont="1" applyFill="1" applyBorder="1" applyAlignment="1">
      <alignment vertical="center"/>
    </xf>
    <xf numFmtId="0" fontId="164" fillId="7" borderId="60" xfId="0" applyFont="1" applyFill="1" applyBorder="1" applyAlignment="1">
      <alignment horizontal="center" vertical="center"/>
    </xf>
    <xf numFmtId="0" fontId="252" fillId="7" borderId="60" xfId="1" applyFont="1" applyFill="1" applyBorder="1" applyAlignment="1">
      <alignment horizontal="center" vertical="center"/>
    </xf>
    <xf numFmtId="0" fontId="253" fillId="7" borderId="60" xfId="0" applyFont="1" applyFill="1" applyBorder="1" applyAlignment="1">
      <alignment vertical="center" wrapText="1"/>
    </xf>
    <xf numFmtId="0" fontId="253" fillId="7" borderId="41" xfId="0" applyFont="1" applyFill="1" applyBorder="1" applyAlignment="1">
      <alignment vertical="center" wrapText="1"/>
    </xf>
    <xf numFmtId="0" fontId="71" fillId="8" borderId="0" xfId="0" applyFont="1" applyFill="1" applyAlignment="1">
      <alignment vertical="center"/>
    </xf>
    <xf numFmtId="0" fontId="71" fillId="45" borderId="0" xfId="16" applyFont="1" applyFill="1" applyAlignment="1" applyProtection="1">
      <alignment horizontal="center" vertical="center" wrapText="1"/>
      <protection locked="0"/>
    </xf>
    <xf numFmtId="0" fontId="25" fillId="45" borderId="0" xfId="16" applyFont="1" applyFill="1" applyAlignment="1" applyProtection="1">
      <alignment horizontal="center" vertical="center" wrapText="1"/>
      <protection locked="0"/>
    </xf>
    <xf numFmtId="0" fontId="0" fillId="8" borderId="2" xfId="0" applyFill="1" applyBorder="1"/>
    <xf numFmtId="0" fontId="112" fillId="8" borderId="0" xfId="2" applyFont="1" applyFill="1" applyAlignment="1">
      <alignment vertical="center"/>
    </xf>
    <xf numFmtId="0" fontId="73" fillId="8" borderId="0" xfId="2" applyFont="1" applyFill="1" applyAlignment="1">
      <alignment vertical="top"/>
    </xf>
    <xf numFmtId="0" fontId="220" fillId="91" borderId="0" xfId="28" applyFont="1" applyFill="1" applyProtection="1">
      <protection hidden="1"/>
    </xf>
    <xf numFmtId="0" fontId="221" fillId="8" borderId="0" xfId="17" applyFont="1" applyFill="1" applyAlignment="1" applyProtection="1">
      <alignment vertical="center"/>
      <protection hidden="1"/>
    </xf>
    <xf numFmtId="0" fontId="220" fillId="8" borderId="0" xfId="28" applyFont="1" applyFill="1" applyProtection="1">
      <protection hidden="1"/>
    </xf>
    <xf numFmtId="1" fontId="46" fillId="20" borderId="0" xfId="1" applyNumberFormat="1" applyFont="1" applyFill="1" applyAlignment="1">
      <alignment horizontal="center" vertical="center"/>
    </xf>
    <xf numFmtId="165" fontId="50" fillId="7" borderId="0" xfId="1" applyNumberFormat="1" applyFont="1" applyFill="1" applyAlignment="1">
      <alignment horizontal="center" vertical="center"/>
    </xf>
    <xf numFmtId="168" fontId="61" fillId="27" borderId="20" xfId="1" applyNumberFormat="1" applyFont="1" applyFill="1" applyBorder="1" applyAlignment="1">
      <alignment horizontal="center" vertical="center"/>
    </xf>
    <xf numFmtId="1" fontId="61" fillId="21" borderId="212" xfId="1" applyNumberFormat="1" applyFont="1" applyFill="1" applyBorder="1" applyAlignment="1">
      <alignment horizontal="center" vertical="center"/>
    </xf>
    <xf numFmtId="1" fontId="62" fillId="21" borderId="14" xfId="1" applyNumberFormat="1" applyFont="1" applyFill="1" applyBorder="1" applyAlignment="1">
      <alignment horizontal="center" vertical="center"/>
    </xf>
    <xf numFmtId="168" fontId="72" fillId="21" borderId="15" xfId="1" applyNumberFormat="1" applyFont="1" applyFill="1" applyBorder="1" applyAlignment="1">
      <alignment horizontal="center" vertical="center"/>
    </xf>
    <xf numFmtId="169" fontId="21" fillId="29" borderId="14" xfId="1" applyNumberFormat="1" applyFont="1" applyFill="1" applyBorder="1" applyAlignment="1">
      <alignment horizontal="center" vertical="center"/>
    </xf>
    <xf numFmtId="2" fontId="1" fillId="30" borderId="15" xfId="12" applyNumberFormat="1" applyFill="1" applyBorder="1" applyAlignment="1" applyProtection="1">
      <alignment horizontal="center" vertical="center"/>
      <protection locked="0"/>
    </xf>
    <xf numFmtId="171" fontId="21" fillId="8" borderId="213" xfId="1" applyNumberFormat="1" applyFont="1" applyFill="1" applyBorder="1" applyAlignment="1">
      <alignment horizontal="center" vertical="center"/>
    </xf>
    <xf numFmtId="170" fontId="21" fillId="26" borderId="14" xfId="1" applyNumberFormat="1" applyFont="1" applyFill="1" applyBorder="1" applyAlignment="1">
      <alignment horizontal="center" vertical="center"/>
    </xf>
    <xf numFmtId="1" fontId="59" fillId="34" borderId="22" xfId="1" applyNumberFormat="1" applyFont="1" applyFill="1" applyBorder="1" applyAlignment="1">
      <alignment horizontal="center" vertical="center"/>
    </xf>
    <xf numFmtId="0" fontId="4" fillId="16" borderId="0" xfId="0" applyFont="1" applyFill="1" applyAlignment="1">
      <alignment vertical="center"/>
    </xf>
    <xf numFmtId="0" fontId="331" fillId="16" borderId="0" xfId="17" applyFont="1" applyFill="1" applyAlignment="1">
      <alignment vertical="center"/>
    </xf>
    <xf numFmtId="0" fontId="109" fillId="16" borderId="0" xfId="0" applyFont="1" applyFill="1" applyAlignment="1">
      <alignment vertical="center"/>
    </xf>
    <xf numFmtId="0" fontId="332" fillId="8" borderId="49" xfId="17" applyFont="1" applyFill="1" applyBorder="1" applyAlignment="1">
      <alignment vertical="center"/>
    </xf>
    <xf numFmtId="0" fontId="147" fillId="8" borderId="49" xfId="17" applyFont="1" applyFill="1" applyBorder="1" applyAlignment="1">
      <alignment vertical="center"/>
    </xf>
    <xf numFmtId="0" fontId="177" fillId="16" borderId="0" xfId="3" applyFont="1" applyFill="1" applyAlignment="1">
      <alignment horizontal="left" vertical="center"/>
    </xf>
    <xf numFmtId="0" fontId="333" fillId="16" borderId="0" xfId="6" applyFont="1" applyFill="1" applyAlignment="1">
      <alignment horizontal="center" vertical="center"/>
    </xf>
    <xf numFmtId="0" fontId="334" fillId="16" borderId="0" xfId="1" applyFont="1" applyFill="1" applyAlignment="1">
      <alignment horizontal="center" vertical="center"/>
    </xf>
    <xf numFmtId="0" fontId="335" fillId="16" borderId="0" xfId="1" applyFont="1" applyFill="1" applyAlignment="1">
      <alignment horizontal="center" vertical="center"/>
    </xf>
    <xf numFmtId="0" fontId="82" fillId="16" borderId="0" xfId="26" applyFont="1" applyFill="1" applyAlignment="1">
      <alignment vertical="center"/>
    </xf>
    <xf numFmtId="0" fontId="82" fillId="16" borderId="0" xfId="3" applyFont="1" applyFill="1" applyAlignment="1">
      <alignment horizontal="left" vertical="center"/>
    </xf>
    <xf numFmtId="0" fontId="336" fillId="16" borderId="0" xfId="3" applyFont="1" applyFill="1"/>
    <xf numFmtId="0" fontId="337" fillId="16" borderId="17" xfId="26" applyFont="1" applyFill="1" applyBorder="1" applyAlignment="1">
      <alignment vertical="center"/>
    </xf>
    <xf numFmtId="0" fontId="337" fillId="16" borderId="0" xfId="26" applyFont="1" applyFill="1" applyAlignment="1">
      <alignment horizontal="left" vertical="center" wrapText="1"/>
    </xf>
    <xf numFmtId="0" fontId="339" fillId="16" borderId="0" xfId="26" applyFont="1" applyFill="1" applyAlignment="1">
      <alignment vertical="center"/>
    </xf>
    <xf numFmtId="0" fontId="340" fillId="110" borderId="160" xfId="13" applyFont="1" applyFill="1" applyBorder="1" applyAlignment="1">
      <alignment horizontal="center" vertical="center"/>
    </xf>
    <xf numFmtId="0" fontId="57" fillId="110" borderId="160" xfId="13" applyFont="1" applyFill="1" applyBorder="1" applyAlignment="1">
      <alignment horizontal="center" vertical="center"/>
    </xf>
    <xf numFmtId="0" fontId="341" fillId="110" borderId="160" xfId="1" applyFont="1" applyFill="1" applyBorder="1" applyAlignment="1">
      <alignment vertical="center"/>
    </xf>
    <xf numFmtId="0" fontId="342" fillId="110" borderId="160" xfId="1" applyFont="1" applyFill="1" applyBorder="1" applyAlignment="1">
      <alignment vertical="center"/>
    </xf>
    <xf numFmtId="0" fontId="342" fillId="110" borderId="160" xfId="10" applyFont="1" applyFill="1" applyBorder="1" applyAlignment="1">
      <alignment vertical="center"/>
    </xf>
    <xf numFmtId="0" fontId="340" fillId="110" borderId="160" xfId="1" applyFont="1" applyFill="1" applyBorder="1" applyAlignment="1">
      <alignment vertical="center"/>
    </xf>
    <xf numFmtId="0" fontId="342" fillId="110" borderId="160" xfId="1" applyFont="1" applyFill="1" applyBorder="1" applyAlignment="1" applyProtection="1">
      <alignment vertical="center"/>
      <protection hidden="1"/>
    </xf>
    <xf numFmtId="0" fontId="342" fillId="110" borderId="160" xfId="4" applyFont="1" applyFill="1" applyBorder="1" applyAlignment="1">
      <alignment vertical="center"/>
    </xf>
    <xf numFmtId="0" fontId="342" fillId="110" borderId="160" xfId="1" applyFont="1" applyFill="1" applyBorder="1" applyAlignment="1">
      <alignment horizontal="right" vertical="center"/>
    </xf>
    <xf numFmtId="0" fontId="63" fillId="8" borderId="19" xfId="1" applyFont="1" applyFill="1" applyBorder="1" applyAlignment="1" applyProtection="1">
      <alignment vertical="center"/>
      <protection hidden="1"/>
    </xf>
    <xf numFmtId="0" fontId="73" fillId="7" borderId="1" xfId="4" applyFont="1" applyFill="1" applyBorder="1" applyAlignment="1">
      <alignment horizontal="center" vertical="center"/>
    </xf>
    <xf numFmtId="0" fontId="38" fillId="7" borderId="17" xfId="0" applyFont="1" applyFill="1" applyBorder="1" applyAlignment="1">
      <alignment horizontal="center" vertical="center"/>
    </xf>
    <xf numFmtId="0" fontId="73" fillId="7" borderId="159" xfId="4" applyFont="1" applyFill="1" applyBorder="1" applyAlignment="1">
      <alignment horizontal="center" vertical="center"/>
    </xf>
    <xf numFmtId="0" fontId="21" fillId="13" borderId="9" xfId="4" applyFont="1" applyFill="1" applyBorder="1" applyAlignment="1">
      <alignment horizontal="center" vertical="center"/>
    </xf>
    <xf numFmtId="0" fontId="21" fillId="13" borderId="9" xfId="4" applyFont="1" applyFill="1" applyBorder="1"/>
    <xf numFmtId="0" fontId="25" fillId="7" borderId="9" xfId="1" applyFont="1" applyFill="1" applyBorder="1"/>
    <xf numFmtId="0" fontId="343" fillId="8" borderId="9" xfId="1" applyFont="1" applyFill="1" applyBorder="1" applyAlignment="1">
      <alignment horizontal="right" vertical="center"/>
    </xf>
    <xf numFmtId="0" fontId="343" fillId="8" borderId="8" xfId="1" applyFont="1" applyFill="1" applyBorder="1" applyAlignment="1">
      <alignment horizontal="right" vertical="center"/>
    </xf>
    <xf numFmtId="0" fontId="343" fillId="8" borderId="0" xfId="1" applyFont="1" applyFill="1" applyAlignment="1">
      <alignment horizontal="right" vertical="center"/>
    </xf>
    <xf numFmtId="0" fontId="345" fillId="22" borderId="0" xfId="1" applyFont="1" applyFill="1" applyAlignment="1">
      <alignment vertical="center"/>
    </xf>
    <xf numFmtId="0" fontId="62" fillId="8" borderId="0" xfId="1" applyFont="1" applyFill="1" applyAlignment="1" applyProtection="1">
      <alignment horizontal="left" vertical="center"/>
      <protection hidden="1"/>
    </xf>
    <xf numFmtId="0" fontId="346" fillId="8" borderId="0" xfId="1" applyFont="1" applyFill="1" applyAlignment="1" applyProtection="1">
      <alignment horizontal="left" vertical="center"/>
      <protection hidden="1"/>
    </xf>
    <xf numFmtId="0" fontId="346" fillId="8" borderId="0" xfId="1" applyFont="1" applyFill="1" applyAlignment="1" applyProtection="1">
      <alignment horizontal="center" vertical="center"/>
      <protection hidden="1"/>
    </xf>
    <xf numFmtId="0" fontId="1" fillId="8" borderId="0" xfId="2" applyFill="1" applyAlignment="1">
      <alignment wrapText="1"/>
    </xf>
    <xf numFmtId="0" fontId="68" fillId="0" borderId="0" xfId="3" applyFont="1" applyAlignment="1">
      <alignment horizontal="right" vertical="center"/>
    </xf>
    <xf numFmtId="0" fontId="33" fillId="2" borderId="0" xfId="1" applyFont="1" applyFill="1" applyAlignment="1">
      <alignment horizontal="center" vertical="center"/>
    </xf>
    <xf numFmtId="0" fontId="85" fillId="0" borderId="36" xfId="1" applyFont="1" applyBorder="1" applyAlignment="1" applyProtection="1">
      <alignment horizontal="center" vertical="center"/>
      <protection hidden="1"/>
    </xf>
    <xf numFmtId="0" fontId="344" fillId="0" borderId="0" xfId="5" applyFont="1" applyAlignment="1">
      <alignment horizontal="center" vertical="center"/>
    </xf>
    <xf numFmtId="0" fontId="177" fillId="0" borderId="138" xfId="5" applyFont="1" applyBorder="1" applyAlignment="1">
      <alignment horizontal="center" vertical="center"/>
    </xf>
    <xf numFmtId="0" fontId="177" fillId="8" borderId="0" xfId="5" applyFont="1" applyFill="1" applyAlignment="1">
      <alignment horizontal="center" vertical="center"/>
    </xf>
    <xf numFmtId="0" fontId="82" fillId="0" borderId="138" xfId="5" applyFont="1" applyBorder="1" applyAlignment="1">
      <alignment horizontal="center" vertical="center"/>
    </xf>
    <xf numFmtId="0" fontId="134" fillId="8" borderId="36" xfId="1" applyFont="1" applyFill="1" applyBorder="1" applyAlignment="1" applyProtection="1">
      <alignment horizontal="center" vertical="center"/>
      <protection hidden="1"/>
    </xf>
    <xf numFmtId="0" fontId="0" fillId="8" borderId="0" xfId="0" applyFill="1" applyAlignment="1">
      <alignment vertical="center" wrapText="1"/>
    </xf>
    <xf numFmtId="0" fontId="4" fillId="8" borderId="0" xfId="0" applyFont="1" applyFill="1" applyAlignment="1">
      <alignment vertical="center" wrapText="1"/>
    </xf>
    <xf numFmtId="0" fontId="347" fillId="8" borderId="36" xfId="1" applyFont="1" applyFill="1" applyBorder="1" applyAlignment="1" applyProtection="1">
      <alignment horizontal="center" vertical="center"/>
      <protection hidden="1"/>
    </xf>
    <xf numFmtId="0" fontId="348" fillId="8" borderId="0" xfId="1" applyFont="1" applyFill="1" applyAlignment="1" applyProtection="1">
      <alignment horizontal="left" vertical="center"/>
      <protection hidden="1"/>
    </xf>
    <xf numFmtId="0" fontId="150" fillId="0" borderId="0" xfId="0" applyFont="1" applyAlignment="1">
      <alignment vertical="center" wrapText="1"/>
    </xf>
    <xf numFmtId="0" fontId="109" fillId="0" borderId="0" xfId="0" applyFont="1" applyAlignment="1">
      <alignment vertical="center" wrapText="1"/>
    </xf>
    <xf numFmtId="0" fontId="349" fillId="8" borderId="36" xfId="1" applyFont="1" applyFill="1" applyBorder="1" applyAlignment="1" applyProtection="1">
      <alignment horizontal="center" vertical="center"/>
      <protection hidden="1"/>
    </xf>
    <xf numFmtId="0" fontId="349" fillId="8" borderId="0" xfId="1" applyFont="1" applyFill="1" applyAlignment="1" applyProtection="1">
      <alignment horizontal="left" vertical="center"/>
      <protection locked="0"/>
    </xf>
    <xf numFmtId="0" fontId="350" fillId="3" borderId="0" xfId="2" applyFont="1" applyFill="1" applyAlignment="1">
      <alignment horizontal="right" vertical="center"/>
    </xf>
    <xf numFmtId="0" fontId="154" fillId="8" borderId="0" xfId="0" applyFont="1" applyFill="1" applyAlignment="1">
      <alignment vertical="center"/>
    </xf>
    <xf numFmtId="0" fontId="344" fillId="8" borderId="0" xfId="5" applyFont="1" applyFill="1" applyAlignment="1">
      <alignment horizontal="center" vertical="center"/>
    </xf>
    <xf numFmtId="0" fontId="0" fillId="8" borderId="0" xfId="0" applyFill="1" applyAlignment="1">
      <alignment horizontal="left" vertical="center" wrapText="1"/>
    </xf>
    <xf numFmtId="0" fontId="1" fillId="0" borderId="0" xfId="2"/>
    <xf numFmtId="0" fontId="170" fillId="0" borderId="215" xfId="5" applyFont="1" applyBorder="1" applyAlignment="1">
      <alignment horizontal="center" vertical="center"/>
    </xf>
    <xf numFmtId="0" fontId="80" fillId="8" borderId="0" xfId="1" applyFont="1" applyFill="1" applyAlignment="1" applyProtection="1">
      <alignment horizontal="left" vertical="center"/>
      <protection hidden="1"/>
    </xf>
    <xf numFmtId="0" fontId="80" fillId="8" borderId="0" xfId="1" applyFont="1" applyFill="1" applyAlignment="1" applyProtection="1">
      <alignment horizontal="center" vertical="center"/>
      <protection hidden="1"/>
    </xf>
    <xf numFmtId="0" fontId="80" fillId="8" borderId="0" xfId="1" applyFont="1" applyFill="1" applyAlignment="1" applyProtection="1">
      <alignment horizontal="center" vertical="center" wrapText="1"/>
      <protection hidden="1"/>
    </xf>
    <xf numFmtId="0" fontId="0" fillId="8" borderId="14" xfId="0" applyFill="1" applyBorder="1" applyAlignment="1">
      <alignment vertical="center" wrapText="1"/>
    </xf>
    <xf numFmtId="0" fontId="4" fillId="8" borderId="14" xfId="0" applyFont="1" applyFill="1" applyBorder="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70" fillId="8" borderId="0" xfId="5" applyFont="1" applyFill="1" applyAlignment="1">
      <alignment horizontal="center" vertical="center"/>
    </xf>
    <xf numFmtId="0" fontId="170" fillId="0" borderId="60" xfId="5" applyFont="1" applyBorder="1" applyAlignment="1">
      <alignment horizontal="center" vertical="center"/>
    </xf>
    <xf numFmtId="0" fontId="134" fillId="8" borderId="0" xfId="1" applyFont="1" applyFill="1" applyAlignment="1" applyProtection="1">
      <alignment horizontal="center" vertical="center"/>
      <protection hidden="1"/>
    </xf>
    <xf numFmtId="0" fontId="13" fillId="8" borderId="0" xfId="1" applyFont="1" applyFill="1" applyAlignment="1" applyProtection="1">
      <alignment horizontal="left" vertical="center"/>
      <protection hidden="1"/>
    </xf>
    <xf numFmtId="0" fontId="80" fillId="8" borderId="0" xfId="1" applyFont="1" applyFill="1" applyAlignment="1" applyProtection="1">
      <alignment vertical="center" wrapText="1"/>
      <protection hidden="1"/>
    </xf>
    <xf numFmtId="0" fontId="0" fillId="8" borderId="45" xfId="0" applyFill="1" applyBorder="1" applyAlignment="1">
      <alignment vertical="center" wrapText="1"/>
    </xf>
    <xf numFmtId="0" fontId="4" fillId="8" borderId="45" xfId="0" applyFont="1" applyFill="1" applyBorder="1" applyAlignment="1">
      <alignment vertical="center" wrapText="1"/>
    </xf>
    <xf numFmtId="0" fontId="351" fillId="8" borderId="0" xfId="2" applyFont="1" applyFill="1" applyAlignment="1">
      <alignment horizontal="justify" vertical="center"/>
    </xf>
    <xf numFmtId="0" fontId="351" fillId="8" borderId="0" xfId="2" applyFont="1" applyFill="1" applyAlignment="1">
      <alignment horizontal="center" vertical="center"/>
    </xf>
    <xf numFmtId="0" fontId="85" fillId="44" borderId="36" xfId="1" applyFont="1" applyFill="1" applyBorder="1" applyAlignment="1" applyProtection="1">
      <alignment horizontal="center" vertical="center"/>
      <protection hidden="1"/>
    </xf>
    <xf numFmtId="0" fontId="170" fillId="0" borderId="138" xfId="5" applyFont="1" applyBorder="1" applyAlignment="1">
      <alignment horizontal="center" vertical="center"/>
    </xf>
    <xf numFmtId="0" fontId="67" fillId="8" borderId="36" xfId="1" applyFont="1" applyFill="1" applyBorder="1" applyAlignment="1" applyProtection="1">
      <alignment horizontal="center" vertical="center"/>
      <protection hidden="1"/>
    </xf>
    <xf numFmtId="0" fontId="85" fillId="0" borderId="0" xfId="1" applyFont="1" applyAlignment="1" applyProtection="1">
      <alignment horizontal="left" vertical="center"/>
      <protection locked="0"/>
    </xf>
    <xf numFmtId="0" fontId="0" fillId="0" borderId="0" xfId="0" applyAlignment="1">
      <alignment vertical="center" wrapText="1"/>
    </xf>
    <xf numFmtId="0" fontId="1" fillId="8" borderId="0" xfId="0" applyFont="1" applyFill="1" applyAlignment="1">
      <alignment vertical="center" wrapText="1"/>
    </xf>
    <xf numFmtId="0" fontId="0" fillId="8" borderId="49" xfId="0" applyFill="1" applyBorder="1" applyAlignment="1">
      <alignment vertical="center" wrapText="1"/>
    </xf>
    <xf numFmtId="0" fontId="4" fillId="8" borderId="49" xfId="0" applyFont="1" applyFill="1" applyBorder="1" applyAlignment="1">
      <alignment vertical="center" wrapText="1"/>
    </xf>
    <xf numFmtId="0" fontId="4" fillId="0" borderId="0" xfId="0" applyFont="1" applyAlignment="1">
      <alignment vertical="center" wrapText="1"/>
    </xf>
    <xf numFmtId="0" fontId="13" fillId="8" borderId="0" xfId="1" applyFont="1" applyFill="1" applyAlignment="1" applyProtection="1">
      <alignment horizontal="left" vertical="center" wrapText="1"/>
      <protection hidden="1"/>
    </xf>
    <xf numFmtId="0" fontId="1" fillId="8" borderId="0" xfId="0" applyFont="1" applyFill="1"/>
    <xf numFmtId="0" fontId="13" fillId="8" borderId="0" xfId="0" applyFont="1" applyFill="1" applyAlignment="1">
      <alignment vertical="center" wrapText="1"/>
    </xf>
    <xf numFmtId="0" fontId="50" fillId="8" borderId="0" xfId="1" applyFont="1" applyFill="1" applyAlignment="1" applyProtection="1">
      <alignment horizontal="left" vertical="center"/>
      <protection hidden="1"/>
    </xf>
    <xf numFmtId="0" fontId="352" fillId="8" borderId="0" xfId="34" applyFont="1" applyFill="1" applyBorder="1" applyAlignment="1">
      <alignment horizontal="center" vertical="center" wrapText="1"/>
    </xf>
    <xf numFmtId="0" fontId="331" fillId="8" borderId="0" xfId="34" applyFont="1" applyFill="1" applyBorder="1" applyAlignment="1">
      <alignment horizontal="left" vertical="center"/>
    </xf>
    <xf numFmtId="0" fontId="331" fillId="8" borderId="0" xfId="34" applyFont="1" applyFill="1" applyBorder="1" applyAlignment="1">
      <alignment horizontal="center" vertical="center" wrapText="1"/>
    </xf>
    <xf numFmtId="0" fontId="1" fillId="0" borderId="0" xfId="2" applyAlignment="1">
      <alignment wrapText="1"/>
    </xf>
    <xf numFmtId="0" fontId="50" fillId="8" borderId="0" xfId="1" applyFont="1" applyFill="1" applyAlignment="1" applyProtection="1">
      <alignment horizontal="center" vertical="center" wrapText="1"/>
      <protection hidden="1"/>
    </xf>
    <xf numFmtId="0" fontId="27" fillId="8" borderId="0" xfId="1" applyFont="1" applyFill="1" applyAlignment="1" applyProtection="1">
      <alignment horizontal="left" vertical="center"/>
      <protection hidden="1"/>
    </xf>
    <xf numFmtId="0" fontId="112" fillId="8" borderId="0" xfId="0" applyFont="1" applyFill="1" applyAlignment="1">
      <alignment vertical="center" wrapText="1"/>
    </xf>
    <xf numFmtId="0" fontId="78" fillId="8" borderId="0" xfId="1" applyFont="1" applyFill="1" applyAlignment="1" applyProtection="1">
      <alignment horizontal="center" vertical="center" wrapText="1"/>
      <protection hidden="1"/>
    </xf>
    <xf numFmtId="0" fontId="73" fillId="8" borderId="0" xfId="2" applyFont="1" applyFill="1" applyAlignment="1">
      <alignment wrapText="1"/>
    </xf>
    <xf numFmtId="0" fontId="13" fillId="8" borderId="0" xfId="1" applyFont="1" applyFill="1" applyAlignment="1" applyProtection="1">
      <alignment horizontal="center" vertical="center" wrapText="1"/>
      <protection hidden="1"/>
    </xf>
    <xf numFmtId="0" fontId="349" fillId="8" borderId="0" xfId="1" applyFont="1" applyFill="1" applyAlignment="1" applyProtection="1">
      <alignment horizontal="left" vertical="center" wrapText="1"/>
      <protection locked="0"/>
    </xf>
    <xf numFmtId="0" fontId="21" fillId="8" borderId="0" xfId="1" applyFont="1" applyFill="1" applyAlignment="1" applyProtection="1">
      <alignment horizontal="left" vertical="center" wrapText="1"/>
      <protection locked="0"/>
    </xf>
    <xf numFmtId="0" fontId="21" fillId="8" borderId="0" xfId="1" applyFont="1" applyFill="1" applyAlignment="1" applyProtection="1">
      <alignment horizontal="left" vertical="center" wrapText="1"/>
      <protection hidden="1"/>
    </xf>
    <xf numFmtId="0" fontId="41" fillId="8" borderId="0" xfId="1" applyFont="1" applyFill="1" applyAlignment="1" applyProtection="1">
      <alignment horizontal="center" vertical="center"/>
      <protection hidden="1"/>
    </xf>
    <xf numFmtId="0" fontId="41" fillId="8" borderId="0" xfId="1" applyFont="1" applyFill="1" applyAlignment="1" applyProtection="1">
      <alignment horizontal="left" vertical="center"/>
      <protection hidden="1"/>
    </xf>
    <xf numFmtId="0" fontId="78" fillId="8" borderId="0" xfId="1" applyFont="1" applyFill="1" applyAlignment="1" applyProtection="1">
      <alignment horizontal="center" vertical="center"/>
      <protection hidden="1"/>
    </xf>
    <xf numFmtId="0" fontId="348" fillId="8" borderId="0" xfId="0" applyFont="1" applyFill="1" applyAlignment="1">
      <alignment vertical="center" wrapText="1"/>
    </xf>
    <xf numFmtId="0" fontId="355" fillId="8" borderId="0" xfId="0" applyFont="1" applyFill="1" applyAlignment="1">
      <alignment vertical="center" wrapText="1"/>
    </xf>
    <xf numFmtId="0" fontId="150" fillId="8" borderId="0" xfId="0" applyFont="1" applyFill="1" applyAlignment="1">
      <alignment vertical="center" wrapText="1"/>
    </xf>
    <xf numFmtId="0" fontId="109" fillId="8" borderId="0" xfId="0" applyFont="1" applyFill="1" applyAlignment="1">
      <alignment vertical="center" wrapText="1"/>
    </xf>
    <xf numFmtId="0" fontId="170" fillId="8" borderId="0" xfId="5" applyFont="1" applyFill="1" applyAlignment="1">
      <alignment vertical="center"/>
    </xf>
    <xf numFmtId="0" fontId="161" fillId="8" borderId="0" xfId="34" applyFont="1" applyFill="1" applyAlignment="1">
      <alignment horizontal="left" vertical="center"/>
    </xf>
    <xf numFmtId="0" fontId="348" fillId="0" borderId="0" xfId="0" applyFont="1" applyAlignment="1">
      <alignment vertical="center" wrapText="1"/>
    </xf>
    <xf numFmtId="0" fontId="45" fillId="8" borderId="0" xfId="1" applyFont="1" applyFill="1" applyAlignment="1" applyProtection="1">
      <alignment horizontal="left" vertical="center"/>
      <protection hidden="1"/>
    </xf>
    <xf numFmtId="0" fontId="1" fillId="8" borderId="0" xfId="2" applyFill="1" applyAlignment="1">
      <alignment horizontal="left" vertical="center" wrapText="1"/>
    </xf>
    <xf numFmtId="0" fontId="353" fillId="0" borderId="0" xfId="0" applyFont="1" applyAlignment="1">
      <alignment vertical="center" wrapText="1"/>
    </xf>
    <xf numFmtId="0" fontId="85" fillId="8" borderId="36" xfId="1" applyFont="1" applyFill="1" applyBorder="1" applyAlignment="1" applyProtection="1">
      <alignment horizontal="center" vertical="center"/>
      <protection hidden="1"/>
    </xf>
    <xf numFmtId="0" fontId="356" fillId="8" borderId="0" xfId="5" applyFont="1" applyFill="1" applyAlignment="1">
      <alignment horizontal="center" vertical="center"/>
    </xf>
    <xf numFmtId="0" fontId="170" fillId="0" borderId="0" xfId="5" applyFont="1" applyAlignment="1">
      <alignment horizontal="center" vertical="center"/>
    </xf>
    <xf numFmtId="0" fontId="74" fillId="8" borderId="0" xfId="0" applyFont="1" applyFill="1" applyAlignment="1">
      <alignment vertical="center" wrapText="1"/>
    </xf>
    <xf numFmtId="0" fontId="170" fillId="8" borderId="138" xfId="5" applyFont="1" applyFill="1" applyBorder="1" applyAlignment="1">
      <alignment horizontal="center" vertical="center"/>
    </xf>
    <xf numFmtId="0" fontId="79" fillId="0" borderId="0" xfId="1" applyFont="1" applyAlignment="1" applyProtection="1">
      <alignment horizontal="left" vertical="center"/>
      <protection locked="0"/>
    </xf>
    <xf numFmtId="0" fontId="70" fillId="0" borderId="0" xfId="0" applyFont="1"/>
    <xf numFmtId="0" fontId="70" fillId="0" borderId="0" xfId="0" applyFont="1" applyAlignment="1">
      <alignment vertical="center" wrapText="1"/>
    </xf>
    <xf numFmtId="0" fontId="10" fillId="4" borderId="3" xfId="1" quotePrefix="1" applyFont="1" applyFill="1" applyBorder="1" applyAlignment="1">
      <alignment horizontal="center" vertical="center"/>
    </xf>
    <xf numFmtId="0" fontId="0" fillId="0" borderId="0" xfId="0" applyAlignment="1">
      <alignment horizontal="center"/>
    </xf>
    <xf numFmtId="0" fontId="13" fillId="8" borderId="0" xfId="3" applyFont="1" applyFill="1" applyAlignment="1">
      <alignment horizontal="left"/>
    </xf>
    <xf numFmtId="0" fontId="13" fillId="8" borderId="0" xfId="3" applyFont="1" applyFill="1" applyAlignment="1">
      <alignment horizontal="left" vertical="center"/>
    </xf>
    <xf numFmtId="0" fontId="170" fillId="8" borderId="0" xfId="3" applyFont="1" applyFill="1" applyAlignment="1">
      <alignment vertical="center"/>
    </xf>
    <xf numFmtId="0" fontId="80" fillId="8" borderId="0" xfId="3" applyFont="1" applyFill="1" applyAlignment="1">
      <alignment vertical="center"/>
    </xf>
    <xf numFmtId="0" fontId="0" fillId="8" borderId="0" xfId="0" applyFill="1" applyAlignment="1">
      <alignment horizontal="left" vertical="center" indent="1"/>
    </xf>
    <xf numFmtId="0" fontId="198" fillId="8" borderId="0" xfId="0" applyFont="1" applyFill="1" applyAlignment="1">
      <alignment vertical="center"/>
    </xf>
    <xf numFmtId="0" fontId="5" fillId="91" borderId="0" xfId="1" applyFont="1" applyFill="1" applyAlignment="1" applyProtection="1">
      <alignment horizontal="left" vertical="center"/>
      <protection hidden="1"/>
    </xf>
    <xf numFmtId="0" fontId="1" fillId="8" borderId="0" xfId="3" applyFill="1" applyAlignment="1">
      <alignment horizontal="left" vertical="center"/>
    </xf>
    <xf numFmtId="0" fontId="5" fillId="91" borderId="0" xfId="1" applyFont="1" applyFill="1" applyAlignment="1" applyProtection="1">
      <alignment vertical="center"/>
      <protection hidden="1"/>
    </xf>
    <xf numFmtId="0" fontId="4" fillId="8" borderId="0" xfId="0" applyFont="1" applyFill="1" applyAlignment="1">
      <alignment horizontal="left" vertical="center" indent="2"/>
    </xf>
    <xf numFmtId="0" fontId="5" fillId="91" borderId="0" xfId="27" applyFont="1" applyFill="1" applyAlignment="1">
      <alignment horizontal="left" vertical="center"/>
    </xf>
    <xf numFmtId="0" fontId="2" fillId="91" borderId="0" xfId="28" applyFont="1" applyFill="1" applyAlignment="1">
      <alignment horizontal="left" vertical="center"/>
    </xf>
    <xf numFmtId="0" fontId="4" fillId="8" borderId="0" xfId="0" applyFont="1" applyFill="1" applyAlignment="1">
      <alignment horizontal="left" vertical="center" indent="1"/>
    </xf>
    <xf numFmtId="0" fontId="115" fillId="8" borderId="0" xfId="0" applyFont="1" applyFill="1"/>
    <xf numFmtId="0" fontId="0" fillId="8" borderId="0" xfId="0" applyFill="1" applyAlignment="1">
      <alignment horizontal="left" vertical="center" indent="2"/>
    </xf>
    <xf numFmtId="0" fontId="21" fillId="8" borderId="0" xfId="4" applyFont="1" applyFill="1" applyAlignment="1">
      <alignment horizontal="left" vertical="center"/>
    </xf>
    <xf numFmtId="0" fontId="353" fillId="8" borderId="0" xfId="0" applyFont="1" applyFill="1" applyAlignment="1">
      <alignment horizontal="left" vertical="center" indent="1"/>
    </xf>
    <xf numFmtId="0" fontId="124" fillId="8" borderId="0" xfId="0" applyFont="1" applyFill="1" applyAlignment="1">
      <alignment vertical="center"/>
    </xf>
    <xf numFmtId="0" fontId="357" fillId="13" borderId="82" xfId="1" applyFont="1" applyFill="1" applyBorder="1" applyAlignment="1">
      <alignment horizontal="right" vertical="center"/>
    </xf>
    <xf numFmtId="0" fontId="358" fillId="7" borderId="0" xfId="1" applyFont="1" applyFill="1" applyAlignment="1">
      <alignment horizontal="right" vertical="center"/>
    </xf>
    <xf numFmtId="0" fontId="357" fillId="49" borderId="82" xfId="1" applyFont="1" applyFill="1" applyBorder="1" applyAlignment="1">
      <alignment horizontal="right" vertical="center"/>
    </xf>
    <xf numFmtId="2" fontId="115" fillId="95" borderId="82" xfId="1" applyNumberFormat="1" applyFont="1" applyFill="1" applyBorder="1" applyAlignment="1" applyProtection="1">
      <alignment horizontal="center" vertical="center"/>
      <protection hidden="1"/>
    </xf>
    <xf numFmtId="180" fontId="21" fillId="7" borderId="0" xfId="1" applyNumberFormat="1" applyFont="1" applyFill="1" applyAlignment="1">
      <alignment horizontal="center" vertical="center"/>
    </xf>
    <xf numFmtId="168" fontId="25" fillId="22" borderId="9" xfId="0" applyNumberFormat="1" applyFont="1" applyFill="1" applyBorder="1" applyAlignment="1">
      <alignment horizontal="center" vertical="center"/>
    </xf>
    <xf numFmtId="168" fontId="115" fillId="95" borderId="218" xfId="1" applyNumberFormat="1" applyFont="1" applyFill="1" applyBorder="1" applyAlignment="1" applyProtection="1">
      <alignment horizontal="center" vertical="center"/>
      <protection hidden="1"/>
    </xf>
    <xf numFmtId="0" fontId="3" fillId="44" borderId="159" xfId="9" applyFont="1" applyFill="1" applyBorder="1" applyAlignment="1">
      <alignment vertical="center"/>
    </xf>
    <xf numFmtId="0" fontId="3" fillId="44" borderId="159" xfId="9" applyFont="1" applyFill="1" applyBorder="1" applyAlignment="1">
      <alignment vertical="center" wrapText="1"/>
    </xf>
    <xf numFmtId="0" fontId="1" fillId="15" borderId="0" xfId="4" applyFill="1" applyAlignment="1">
      <alignment horizontal="left" vertical="center"/>
    </xf>
    <xf numFmtId="0" fontId="179" fillId="15" borderId="2" xfId="4" applyFont="1" applyFill="1" applyBorder="1" applyAlignment="1">
      <alignment horizontal="left" vertical="center"/>
    </xf>
    <xf numFmtId="0" fontId="174" fillId="70" borderId="0" xfId="0" applyFont="1" applyFill="1" applyAlignment="1">
      <alignment horizontal="center" vertical="center"/>
    </xf>
    <xf numFmtId="165" fontId="3" fillId="8" borderId="0" xfId="0" applyNumberFormat="1" applyFont="1" applyFill="1" applyAlignment="1">
      <alignment horizontal="right" vertical="center"/>
    </xf>
    <xf numFmtId="4" fontId="0" fillId="44" borderId="0" xfId="0" applyNumberFormat="1" applyFill="1" applyAlignment="1">
      <alignment horizontal="left" vertical="center"/>
    </xf>
    <xf numFmtId="168" fontId="360" fillId="111" borderId="0" xfId="9" applyNumberFormat="1" applyFont="1" applyFill="1" applyAlignment="1">
      <alignment horizontal="center" vertical="center"/>
    </xf>
    <xf numFmtId="2" fontId="1" fillId="30" borderId="0" xfId="12" applyNumberFormat="1" applyFill="1" applyAlignment="1" applyProtection="1">
      <alignment horizontal="center" vertical="center"/>
      <protection locked="0"/>
    </xf>
    <xf numFmtId="171" fontId="21" fillId="8" borderId="0" xfId="1" applyNumberFormat="1" applyFont="1" applyFill="1" applyAlignment="1">
      <alignment horizontal="center" vertical="center"/>
    </xf>
    <xf numFmtId="1" fontId="59" fillId="34" borderId="0" xfId="1" applyNumberFormat="1" applyFont="1" applyFill="1" applyAlignment="1">
      <alignment horizontal="center" vertical="center"/>
    </xf>
    <xf numFmtId="0" fontId="112" fillId="8" borderId="0" xfId="9" applyFont="1" applyFill="1" applyAlignment="1">
      <alignment vertical="center"/>
    </xf>
    <xf numFmtId="0" fontId="112" fillId="8" borderId="9" xfId="9" applyFont="1" applyFill="1" applyBorder="1" applyAlignment="1">
      <alignment vertical="center"/>
    </xf>
    <xf numFmtId="0" fontId="59" fillId="8" borderId="0" xfId="6" applyFont="1" applyFill="1" applyAlignment="1">
      <alignment horizontal="right" vertical="center"/>
    </xf>
    <xf numFmtId="0" fontId="82" fillId="21" borderId="9" xfId="15" applyFont="1" applyFill="1" applyBorder="1" applyAlignment="1">
      <alignment horizontal="center" vertical="center"/>
    </xf>
    <xf numFmtId="0" fontId="16" fillId="9" borderId="49" xfId="3" applyFont="1" applyFill="1" applyBorder="1" applyAlignment="1">
      <alignment horizontal="center" vertical="center"/>
    </xf>
    <xf numFmtId="0" fontId="112" fillId="8" borderId="53" xfId="9" applyFont="1" applyFill="1" applyBorder="1" applyAlignment="1">
      <alignment vertical="center"/>
    </xf>
    <xf numFmtId="0" fontId="21" fillId="8" borderId="0" xfId="6" applyFont="1" applyFill="1" applyAlignment="1">
      <alignment horizontal="right" vertical="center"/>
    </xf>
    <xf numFmtId="0" fontId="10" fillId="24" borderId="206" xfId="3" applyFont="1" applyFill="1" applyBorder="1" applyAlignment="1">
      <alignment horizontal="center" vertical="center"/>
    </xf>
    <xf numFmtId="0" fontId="361" fillId="8" borderId="0" xfId="1" applyFont="1" applyFill="1" applyAlignment="1" applyProtection="1">
      <alignment horizontal="center" vertical="center"/>
      <protection hidden="1"/>
    </xf>
    <xf numFmtId="0" fontId="362" fillId="8" borderId="0" xfId="17" applyFont="1" applyFill="1" applyAlignment="1" applyProtection="1">
      <alignment horizontal="left" vertical="center"/>
      <protection hidden="1"/>
    </xf>
    <xf numFmtId="0" fontId="22" fillId="14" borderId="6" xfId="13" applyFont="1" applyFill="1" applyBorder="1" applyAlignment="1">
      <alignment horizontal="center" vertical="center"/>
    </xf>
    <xf numFmtId="0" fontId="344" fillId="8" borderId="0" xfId="5" applyFont="1" applyFill="1" applyAlignment="1">
      <alignment horizontal="left" vertical="center"/>
    </xf>
    <xf numFmtId="0" fontId="177" fillId="0" borderId="0" xfId="5" applyFont="1" applyAlignment="1">
      <alignment vertical="center"/>
    </xf>
    <xf numFmtId="0" fontId="115" fillId="8" borderId="0" xfId="5" applyFont="1" applyFill="1" applyAlignment="1">
      <alignment vertical="center"/>
    </xf>
    <xf numFmtId="0" fontId="0" fillId="0" borderId="56" xfId="0" applyBorder="1" applyAlignment="1">
      <alignment horizontal="center" vertical="center"/>
    </xf>
    <xf numFmtId="0" fontId="0" fillId="0" borderId="0" xfId="0" applyAlignment="1">
      <alignment horizontal="center" vertical="center"/>
    </xf>
    <xf numFmtId="0" fontId="0" fillId="0" borderId="36" xfId="0" applyBorder="1" applyAlignment="1">
      <alignment horizontal="center" vertical="center"/>
    </xf>
    <xf numFmtId="0" fontId="0" fillId="22" borderId="0" xfId="0" applyFill="1" applyAlignment="1">
      <alignment horizontal="center" vertical="center"/>
    </xf>
    <xf numFmtId="0" fontId="365" fillId="0" borderId="36" xfId="5" applyFont="1" applyBorder="1" applyAlignment="1">
      <alignment horizontal="center" vertical="center"/>
    </xf>
    <xf numFmtId="0" fontId="365" fillId="44" borderId="36" xfId="5" applyFont="1" applyFill="1" applyBorder="1" applyAlignment="1">
      <alignment horizontal="center" vertical="center"/>
    </xf>
    <xf numFmtId="0" fontId="0" fillId="0" borderId="39" xfId="0" applyBorder="1" applyAlignment="1">
      <alignment horizontal="center" vertical="center"/>
    </xf>
    <xf numFmtId="0" fontId="363" fillId="0" borderId="52" xfId="8" applyFont="1" applyBorder="1" applyAlignment="1">
      <alignment horizontal="center" vertical="center"/>
    </xf>
    <xf numFmtId="0" fontId="363" fillId="0" borderId="106" xfId="8" applyFont="1" applyBorder="1" applyAlignment="1">
      <alignment horizontal="center" vertical="center"/>
    </xf>
    <xf numFmtId="0" fontId="364" fillId="8" borderId="17" xfId="1" applyFont="1" applyFill="1" applyBorder="1" applyAlignment="1" applyProtection="1">
      <alignment horizontal="right" vertical="center"/>
      <protection locked="0"/>
    </xf>
    <xf numFmtId="0" fontId="112" fillId="0" borderId="37" xfId="0" applyFont="1" applyBorder="1"/>
    <xf numFmtId="0" fontId="364" fillId="8" borderId="37" xfId="1" applyFont="1" applyFill="1" applyBorder="1" applyAlignment="1" applyProtection="1">
      <alignment horizontal="left" vertical="center"/>
      <protection locked="0"/>
    </xf>
    <xf numFmtId="0" fontId="363" fillId="8" borderId="37" xfId="8" applyFont="1" applyFill="1" applyBorder="1" applyAlignment="1">
      <alignment vertical="center"/>
    </xf>
    <xf numFmtId="0" fontId="112" fillId="8" borderId="37" xfId="0" applyFont="1" applyFill="1" applyBorder="1"/>
    <xf numFmtId="0" fontId="112" fillId="0" borderId="17" xfId="0" applyFont="1" applyBorder="1"/>
    <xf numFmtId="0" fontId="112" fillId="8" borderId="17" xfId="0" applyFont="1" applyFill="1" applyBorder="1" applyAlignment="1">
      <alignment horizontal="right"/>
    </xf>
    <xf numFmtId="0" fontId="112" fillId="8" borderId="40" xfId="0" applyFont="1" applyFill="1" applyBorder="1" applyAlignment="1">
      <alignment horizontal="right"/>
    </xf>
    <xf numFmtId="0" fontId="112" fillId="8" borderId="41" xfId="0" applyFont="1" applyFill="1" applyBorder="1"/>
    <xf numFmtId="0" fontId="37" fillId="8" borderId="0" xfId="1" applyFont="1" applyFill="1" applyAlignment="1" applyProtection="1">
      <alignment vertical="center"/>
      <protection hidden="1"/>
    </xf>
    <xf numFmtId="0" fontId="37" fillId="8" borderId="0" xfId="1" applyFont="1" applyFill="1" applyAlignment="1" applyProtection="1">
      <alignment horizontal="right" vertical="center"/>
      <protection hidden="1"/>
    </xf>
    <xf numFmtId="0" fontId="115" fillId="8" borderId="0" xfId="1" applyFont="1" applyFill="1" applyAlignment="1" applyProtection="1">
      <alignment horizontal="left" vertical="center"/>
      <protection hidden="1"/>
    </xf>
    <xf numFmtId="0" fontId="37" fillId="8" borderId="0" xfId="1" applyFont="1" applyFill="1" applyAlignment="1" applyProtection="1">
      <alignment horizontal="left" vertical="center"/>
      <protection hidden="1"/>
    </xf>
    <xf numFmtId="0" fontId="47" fillId="8" borderId="0" xfId="1" applyFont="1" applyFill="1" applyAlignment="1" applyProtection="1">
      <alignment vertical="center"/>
      <protection hidden="1"/>
    </xf>
    <xf numFmtId="0" fontId="47" fillId="8" borderId="0" xfId="1" applyFont="1" applyFill="1" applyAlignment="1" applyProtection="1">
      <alignment horizontal="right" vertical="center"/>
      <protection hidden="1"/>
    </xf>
    <xf numFmtId="0" fontId="202" fillId="8" borderId="6" xfId="1" applyFont="1" applyFill="1" applyBorder="1" applyAlignment="1" applyProtection="1">
      <alignment vertical="center"/>
      <protection hidden="1"/>
    </xf>
    <xf numFmtId="0" fontId="202" fillId="8" borderId="0" xfId="1" applyFont="1" applyFill="1" applyAlignment="1" applyProtection="1">
      <alignment vertical="center"/>
      <protection hidden="1"/>
    </xf>
    <xf numFmtId="0" fontId="366" fillId="112" borderId="219" xfId="7" applyFont="1" applyFill="1" applyBorder="1" applyAlignment="1">
      <alignment horizontal="right" vertical="center"/>
    </xf>
    <xf numFmtId="0" fontId="366" fillId="112" borderId="219" xfId="7" applyFont="1" applyFill="1" applyBorder="1" applyAlignment="1">
      <alignment horizontal="left" vertical="center"/>
    </xf>
    <xf numFmtId="1" fontId="366" fillId="112" borderId="219" xfId="7" applyNumberFormat="1" applyFont="1" applyFill="1" applyBorder="1" applyAlignment="1">
      <alignment horizontal="right" vertical="center"/>
    </xf>
    <xf numFmtId="0" fontId="56" fillId="113" borderId="1" xfId="2" applyFont="1" applyFill="1" applyBorder="1" applyAlignment="1">
      <alignment horizontal="center" vertical="center"/>
    </xf>
    <xf numFmtId="0" fontId="0" fillId="113" borderId="2" xfId="0" applyFill="1" applyBorder="1"/>
    <xf numFmtId="0" fontId="82" fillId="113" borderId="2" xfId="29" applyFont="1" applyFill="1" applyBorder="1" applyAlignment="1" applyProtection="1">
      <alignment vertical="center"/>
      <protection locked="0"/>
    </xf>
    <xf numFmtId="0" fontId="82" fillId="113" borderId="8" xfId="29" applyFont="1" applyFill="1" applyBorder="1" applyAlignment="1" applyProtection="1">
      <alignment vertical="center"/>
      <protection locked="0"/>
    </xf>
    <xf numFmtId="0" fontId="0" fillId="113" borderId="0" xfId="0" applyFill="1"/>
    <xf numFmtId="0" fontId="338" fillId="113" borderId="0" xfId="29" applyFont="1" applyFill="1" applyAlignment="1" applyProtection="1">
      <alignment vertical="center"/>
      <protection locked="0"/>
    </xf>
    <xf numFmtId="0" fontId="338" fillId="113" borderId="9" xfId="29" applyFont="1" applyFill="1" applyBorder="1" applyAlignment="1" applyProtection="1">
      <alignment vertical="center"/>
      <protection locked="0"/>
    </xf>
    <xf numFmtId="0" fontId="367" fillId="113" borderId="0" xfId="1" applyFont="1" applyFill="1" applyAlignment="1" applyProtection="1">
      <alignment horizontal="left" vertical="center"/>
      <protection locked="0"/>
    </xf>
    <xf numFmtId="0" fontId="21" fillId="113" borderId="0" xfId="30" applyFont="1" applyFill="1" applyAlignment="1">
      <alignment horizontal="center" vertical="center"/>
    </xf>
    <xf numFmtId="0" fontId="21" fillId="114" borderId="9" xfId="3" applyFont="1" applyFill="1" applyBorder="1" applyAlignment="1">
      <alignment vertical="center"/>
    </xf>
    <xf numFmtId="0" fontId="189" fillId="113" borderId="0" xfId="29" applyFont="1" applyFill="1" applyAlignment="1" applyProtection="1">
      <alignment vertical="center"/>
      <protection locked="0"/>
    </xf>
    <xf numFmtId="0" fontId="338" fillId="113" borderId="0" xfId="29" applyFont="1" applyFill="1" applyAlignment="1" applyProtection="1">
      <alignment vertical="center" wrapText="1"/>
      <protection locked="0"/>
    </xf>
    <xf numFmtId="0" fontId="338" fillId="8" borderId="0" xfId="29" applyFont="1" applyFill="1" applyAlignment="1" applyProtection="1">
      <alignment vertical="center" wrapText="1"/>
      <protection locked="0"/>
    </xf>
    <xf numFmtId="0" fontId="367" fillId="8" borderId="0" xfId="1" applyFont="1" applyFill="1" applyAlignment="1" applyProtection="1">
      <alignment horizontal="left" vertical="center"/>
      <protection locked="0"/>
    </xf>
    <xf numFmtId="0" fontId="37" fillId="8" borderId="0" xfId="1" applyFont="1" applyFill="1" applyAlignment="1">
      <alignment horizontal="right" vertical="center"/>
    </xf>
    <xf numFmtId="0" fontId="60" fillId="8" borderId="0" xfId="1" applyFont="1" applyFill="1" applyAlignment="1">
      <alignment horizontal="center" vertical="center"/>
    </xf>
    <xf numFmtId="0" fontId="115" fillId="8" borderId="0" xfId="1" applyFont="1" applyFill="1" applyAlignment="1">
      <alignment horizontal="right" vertical="center"/>
    </xf>
    <xf numFmtId="0" fontId="2" fillId="2" borderId="9" xfId="1" applyFont="1" applyFill="1" applyBorder="1" applyAlignment="1">
      <alignment horizontal="center" vertical="center"/>
    </xf>
    <xf numFmtId="0" fontId="21" fillId="8" borderId="0" xfId="30" applyFont="1" applyFill="1" applyAlignment="1">
      <alignment horizontal="center" vertical="center"/>
    </xf>
    <xf numFmtId="0" fontId="21" fillId="24" borderId="9" xfId="3" applyFont="1" applyFill="1" applyBorder="1" applyAlignment="1">
      <alignment vertical="center"/>
    </xf>
    <xf numFmtId="0" fontId="369" fillId="8" borderId="0" xfId="1" applyFont="1" applyFill="1" applyAlignment="1" applyProtection="1">
      <alignment horizontal="left" vertical="center"/>
      <protection locked="0"/>
    </xf>
    <xf numFmtId="0" fontId="1" fillId="8" borderId="0" xfId="9" applyFont="1" applyFill="1"/>
    <xf numFmtId="0" fontId="153" fillId="8" borderId="0" xfId="29" applyFont="1" applyFill="1" applyAlignment="1" applyProtection="1">
      <alignment horizontal="center" vertical="center"/>
      <protection locked="0"/>
    </xf>
    <xf numFmtId="0" fontId="33" fillId="70" borderId="0" xfId="1" applyFont="1" applyFill="1" applyAlignment="1" applyProtection="1">
      <alignment horizontal="center" vertical="center"/>
      <protection hidden="1"/>
    </xf>
    <xf numFmtId="0" fontId="370" fillId="8" borderId="0" xfId="29" applyFont="1" applyFill="1" applyAlignment="1" applyProtection="1">
      <alignment horizontal="center" vertical="center"/>
      <protection locked="0"/>
    </xf>
    <xf numFmtId="0" fontId="27" fillId="8" borderId="0" xfId="1" applyFont="1" applyFill="1" applyAlignment="1" applyProtection="1">
      <alignment horizontal="center" vertical="center"/>
      <protection hidden="1"/>
    </xf>
    <xf numFmtId="0" fontId="21" fillId="24" borderId="0" xfId="3" applyFont="1" applyFill="1" applyAlignment="1">
      <alignment vertical="center"/>
    </xf>
    <xf numFmtId="0" fontId="0" fillId="44" borderId="0" xfId="0" applyFill="1" applyAlignment="1">
      <alignment vertical="center"/>
    </xf>
    <xf numFmtId="0" fontId="27" fillId="7" borderId="0" xfId="0" applyFont="1" applyFill="1" applyAlignment="1">
      <alignment horizontal="center" vertical="center"/>
    </xf>
    <xf numFmtId="0" fontId="21" fillId="24" borderId="0" xfId="3" applyFont="1" applyFill="1" applyAlignment="1">
      <alignment horizontal="center" vertical="center"/>
    </xf>
    <xf numFmtId="0" fontId="21" fillId="8" borderId="0" xfId="1" applyFont="1" applyFill="1" applyAlignment="1" applyProtection="1">
      <alignment vertical="center"/>
      <protection hidden="1"/>
    </xf>
    <xf numFmtId="0" fontId="40" fillId="8" borderId="0" xfId="1" applyFont="1" applyFill="1" applyAlignment="1">
      <alignment horizontal="center" vertical="center" wrapText="1"/>
    </xf>
    <xf numFmtId="0" fontId="76" fillId="24" borderId="0" xfId="3" applyFont="1" applyFill="1" applyAlignment="1">
      <alignment horizontal="center" vertical="center" wrapText="1"/>
    </xf>
    <xf numFmtId="0" fontId="74" fillId="0" borderId="0" xfId="0" applyFont="1" applyAlignment="1">
      <alignment horizontal="center" vertical="center"/>
    </xf>
    <xf numFmtId="0" fontId="371" fillId="8" borderId="0" xfId="0" applyFont="1" applyFill="1" applyAlignment="1">
      <alignment vertical="center"/>
    </xf>
    <xf numFmtId="0" fontId="21" fillId="7" borderId="0" xfId="3" applyFont="1" applyFill="1" applyAlignment="1">
      <alignment horizontal="center"/>
    </xf>
    <xf numFmtId="0" fontId="27" fillId="113" borderId="9" xfId="1" applyFont="1" applyFill="1" applyBorder="1" applyAlignment="1" applyProtection="1">
      <alignment horizontal="center" vertical="center"/>
      <protection hidden="1"/>
    </xf>
    <xf numFmtId="0" fontId="21" fillId="7" borderId="0" xfId="3" applyFont="1" applyFill="1"/>
    <xf numFmtId="0" fontId="13" fillId="113" borderId="9" xfId="1" applyFont="1" applyFill="1" applyBorder="1" applyAlignment="1" applyProtection="1">
      <alignment horizontal="center" vertical="center"/>
      <protection hidden="1"/>
    </xf>
    <xf numFmtId="0" fontId="371" fillId="7" borderId="0" xfId="0" applyFont="1" applyFill="1" applyAlignment="1">
      <alignment vertical="center"/>
    </xf>
    <xf numFmtId="0" fontId="13" fillId="117" borderId="0" xfId="30" applyFont="1" applyFill="1" applyAlignment="1">
      <alignment horizontal="center" vertical="center"/>
    </xf>
    <xf numFmtId="0" fontId="371" fillId="8" borderId="6" xfId="0" applyFont="1" applyFill="1" applyBorder="1" applyAlignment="1">
      <alignment vertical="center"/>
    </xf>
    <xf numFmtId="0" fontId="99" fillId="118" borderId="0" xfId="1" applyFont="1" applyFill="1" applyAlignment="1" applyProtection="1">
      <alignment horizontal="right" vertical="center"/>
      <protection locked="0"/>
    </xf>
    <xf numFmtId="0" fontId="25" fillId="7" borderId="0" xfId="3" applyFont="1" applyFill="1" applyAlignment="1">
      <alignment horizontal="right" vertical="center"/>
    </xf>
    <xf numFmtId="0" fontId="25" fillId="7" borderId="0" xfId="0" applyFont="1" applyFill="1" applyAlignment="1">
      <alignment horizontal="center" vertical="center"/>
    </xf>
    <xf numFmtId="0" fontId="146" fillId="8" borderId="9" xfId="1" applyFont="1" applyFill="1" applyBorder="1" applyAlignment="1" applyProtection="1">
      <alignment horizontal="left" vertical="center"/>
      <protection locked="0"/>
    </xf>
    <xf numFmtId="0" fontId="99" fillId="62" borderId="0" xfId="0" applyFont="1" applyFill="1" applyAlignment="1">
      <alignment horizontal="left" vertical="center"/>
    </xf>
    <xf numFmtId="0" fontId="25" fillId="7" borderId="0" xfId="0" applyFont="1" applyFill="1" applyAlignment="1">
      <alignment horizontal="right" vertical="center"/>
    </xf>
    <xf numFmtId="0" fontId="360" fillId="7" borderId="0" xfId="0" applyFont="1" applyFill="1" applyAlignment="1">
      <alignment vertical="center"/>
    </xf>
    <xf numFmtId="0" fontId="2" fillId="2" borderId="0" xfId="1" applyFont="1" applyFill="1" applyAlignment="1">
      <alignment horizontal="left" vertical="center"/>
    </xf>
    <xf numFmtId="0" fontId="185" fillId="62" borderId="0" xfId="0" applyFont="1" applyFill="1" applyAlignment="1">
      <alignment horizontal="left" vertical="center"/>
    </xf>
    <xf numFmtId="0" fontId="185" fillId="62" borderId="0" xfId="0" applyFont="1" applyFill="1" applyAlignment="1">
      <alignment horizontal="right" vertical="center"/>
    </xf>
    <xf numFmtId="0" fontId="2" fillId="2" borderId="0" xfId="0" applyFont="1" applyFill="1" applyAlignment="1">
      <alignment horizontal="left" vertical="center"/>
    </xf>
    <xf numFmtId="1" fontId="25" fillId="118" borderId="9" xfId="1" applyNumberFormat="1" applyFont="1" applyFill="1" applyBorder="1" applyAlignment="1" applyProtection="1">
      <alignment horizontal="center" vertical="center"/>
      <protection locked="0"/>
    </xf>
    <xf numFmtId="0" fontId="99" fillId="49" borderId="0" xfId="0" applyFont="1" applyFill="1" applyAlignment="1">
      <alignment horizontal="left" vertical="center"/>
    </xf>
    <xf numFmtId="0" fontId="97" fillId="62" borderId="0" xfId="0" applyFont="1" applyFill="1" applyAlignment="1">
      <alignment horizontal="right" vertical="center"/>
    </xf>
    <xf numFmtId="191" fontId="13" fillId="116" borderId="0" xfId="30" applyNumberFormat="1" applyFont="1" applyFill="1" applyAlignment="1">
      <alignment horizontal="center" vertical="center"/>
    </xf>
    <xf numFmtId="0" fontId="56" fillId="23" borderId="0" xfId="3" applyFont="1" applyFill="1" applyAlignment="1">
      <alignment horizontal="left"/>
    </xf>
    <xf numFmtId="0" fontId="185" fillId="62" borderId="0" xfId="0" applyFont="1" applyFill="1" applyAlignment="1">
      <alignment vertical="center"/>
    </xf>
    <xf numFmtId="0" fontId="185" fillId="49" borderId="0" xfId="0" applyFont="1" applyFill="1" applyAlignment="1">
      <alignment horizontal="left" vertical="center"/>
    </xf>
    <xf numFmtId="0" fontId="185" fillId="49" borderId="0" xfId="0" applyFont="1" applyFill="1" applyAlignment="1">
      <alignment horizontal="right" vertical="center"/>
    </xf>
    <xf numFmtId="0" fontId="97" fillId="49" borderId="0" xfId="0" applyFont="1" applyFill="1" applyAlignment="1">
      <alignment horizontal="right" vertical="center"/>
    </xf>
    <xf numFmtId="0" fontId="56" fillId="120" borderId="0" xfId="3" applyFont="1" applyFill="1" applyAlignment="1">
      <alignment horizontal="left"/>
    </xf>
    <xf numFmtId="0" fontId="185" fillId="49" borderId="0" xfId="0" applyFont="1" applyFill="1" applyAlignment="1">
      <alignment vertical="center"/>
    </xf>
    <xf numFmtId="0" fontId="93" fillId="3" borderId="6" xfId="6" applyFont="1" applyFill="1" applyBorder="1" applyAlignment="1">
      <alignment horizontal="center" vertical="center"/>
    </xf>
    <xf numFmtId="0" fontId="93" fillId="3" borderId="0" xfId="6" applyFont="1" applyFill="1" applyAlignment="1">
      <alignment horizontal="center" vertical="center"/>
    </xf>
    <xf numFmtId="0" fontId="93" fillId="3" borderId="9" xfId="6" applyFont="1" applyFill="1" applyBorder="1" applyAlignment="1">
      <alignment horizontal="center" vertical="center"/>
    </xf>
    <xf numFmtId="0" fontId="99" fillId="0" borderId="0" xfId="1" applyFont="1" applyAlignment="1" applyProtection="1">
      <alignment horizontal="right" vertical="center"/>
      <protection locked="0"/>
    </xf>
    <xf numFmtId="0" fontId="21" fillId="0" borderId="0" xfId="1" applyFont="1" applyAlignment="1" applyProtection="1">
      <alignment horizontal="left" vertical="center"/>
      <protection locked="0"/>
    </xf>
    <xf numFmtId="0" fontId="0" fillId="0" borderId="6" xfId="0" applyBorder="1" applyAlignment="1">
      <alignment vertical="center"/>
    </xf>
    <xf numFmtId="0" fontId="97" fillId="62" borderId="0" xfId="0" applyFont="1" applyFill="1" applyAlignment="1">
      <alignment horizontal="left" vertical="center"/>
    </xf>
    <xf numFmtId="0" fontId="97" fillId="49" borderId="0" xfId="0" applyFont="1" applyFill="1" applyAlignment="1">
      <alignment horizontal="left" vertical="center"/>
    </xf>
    <xf numFmtId="0" fontId="23" fillId="4" borderId="2" xfId="6" applyFont="1" applyFill="1" applyBorder="1" applyAlignment="1">
      <alignment horizontal="left" vertical="center"/>
    </xf>
    <xf numFmtId="0" fontId="23" fillId="4" borderId="2" xfId="6" applyFont="1" applyFill="1" applyBorder="1" applyAlignment="1">
      <alignment horizontal="center" vertical="center"/>
    </xf>
    <xf numFmtId="1" fontId="23" fillId="4" borderId="2" xfId="6" applyNumberFormat="1" applyFont="1" applyFill="1" applyBorder="1" applyAlignment="1">
      <alignment horizontal="center" vertical="center"/>
    </xf>
    <xf numFmtId="0" fontId="24" fillId="4" borderId="2" xfId="1" applyFont="1" applyFill="1" applyBorder="1" applyAlignment="1">
      <alignment horizontal="left" vertical="center" wrapText="1"/>
    </xf>
    <xf numFmtId="0" fontId="25" fillId="4" borderId="2" xfId="1" applyFont="1" applyFill="1" applyBorder="1" applyAlignment="1">
      <alignment horizontal="center" vertical="center" wrapText="1"/>
    </xf>
    <xf numFmtId="0" fontId="30" fillId="4" borderId="6" xfId="7" applyFont="1" applyFill="1" applyBorder="1" applyAlignment="1">
      <alignment horizontal="center" vertical="center"/>
    </xf>
    <xf numFmtId="0" fontId="23" fillId="4" borderId="0" xfId="6" applyFont="1" applyFill="1" applyAlignment="1">
      <alignment horizontal="right" vertical="center"/>
    </xf>
    <xf numFmtId="0" fontId="23" fillId="4" borderId="0" xfId="6" applyFont="1" applyFill="1" applyAlignment="1">
      <alignment horizontal="center" vertical="center"/>
    </xf>
    <xf numFmtId="1" fontId="23" fillId="4" borderId="0" xfId="6" applyNumberFormat="1" applyFont="1" applyFill="1" applyAlignment="1">
      <alignment horizontal="center" vertical="center"/>
    </xf>
    <xf numFmtId="0" fontId="31" fillId="4" borderId="0" xfId="0" applyFont="1" applyFill="1" applyAlignment="1">
      <alignment horizontal="center" vertical="center" wrapText="1"/>
    </xf>
    <xf numFmtId="0" fontId="32" fillId="4" borderId="0" xfId="1" applyFont="1" applyFill="1" applyAlignment="1">
      <alignment horizontal="center" vertical="center" wrapText="1"/>
    </xf>
    <xf numFmtId="0" fontId="22" fillId="8" borderId="0" xfId="1" applyFont="1" applyFill="1" applyAlignment="1">
      <alignment horizontal="left" vertical="center"/>
    </xf>
    <xf numFmtId="0" fontId="2" fillId="8" borderId="0" xfId="1" applyFont="1" applyFill="1" applyAlignment="1">
      <alignment horizontal="right" vertical="center"/>
    </xf>
    <xf numFmtId="0" fontId="38" fillId="8" borderId="0" xfId="4" applyFont="1" applyFill="1" applyAlignment="1">
      <alignment vertical="top" wrapText="1"/>
    </xf>
    <xf numFmtId="0" fontId="75" fillId="8" borderId="0" xfId="9" applyFont="1" applyFill="1" applyAlignment="1">
      <alignment horizontal="right" vertical="center"/>
    </xf>
    <xf numFmtId="0" fontId="78" fillId="21" borderId="0" xfId="1" applyFont="1" applyFill="1" applyAlignment="1">
      <alignment horizontal="center" vertical="center"/>
    </xf>
    <xf numFmtId="0" fontId="36" fillId="21" borderId="0" xfId="1" applyFont="1" applyFill="1" applyAlignment="1">
      <alignment horizontal="left" vertical="center"/>
    </xf>
    <xf numFmtId="0" fontId="79" fillId="8" borderId="0" xfId="1" applyFont="1" applyFill="1" applyAlignment="1">
      <alignment horizontal="right" vertical="center"/>
    </xf>
    <xf numFmtId="0" fontId="37" fillId="20" borderId="9" xfId="1" applyFont="1" applyFill="1" applyBorder="1" applyAlignment="1">
      <alignment horizontal="left" vertical="center"/>
    </xf>
    <xf numFmtId="0" fontId="30" fillId="4" borderId="10" xfId="7" applyFont="1" applyFill="1" applyBorder="1" applyAlignment="1">
      <alignment horizontal="center" vertical="center"/>
    </xf>
    <xf numFmtId="0" fontId="30" fillId="4" borderId="13" xfId="7" applyFont="1" applyFill="1" applyBorder="1" applyAlignment="1">
      <alignment horizontal="center" vertical="center"/>
    </xf>
    <xf numFmtId="0" fontId="54" fillId="4" borderId="4" xfId="7" applyFont="1" applyFill="1" applyBorder="1" applyAlignment="1">
      <alignment horizontal="left" vertical="center"/>
    </xf>
    <xf numFmtId="1" fontId="54" fillId="4" borderId="4" xfId="7" applyNumberFormat="1" applyFont="1" applyFill="1" applyBorder="1" applyAlignment="1">
      <alignment horizontal="left" vertical="center"/>
    </xf>
    <xf numFmtId="0" fontId="16" fillId="121" borderId="4" xfId="3" applyFont="1" applyFill="1" applyBorder="1" applyAlignment="1">
      <alignment horizontal="center" vertical="center"/>
    </xf>
    <xf numFmtId="0" fontId="16" fillId="121" borderId="15" xfId="3" applyFont="1" applyFill="1" applyBorder="1" applyAlignment="1">
      <alignment horizontal="center" vertical="center"/>
    </xf>
    <xf numFmtId="0" fontId="16" fillId="121" borderId="16" xfId="3" applyFont="1" applyFill="1" applyBorder="1" applyAlignment="1">
      <alignment horizontal="center" vertical="center"/>
    </xf>
    <xf numFmtId="0" fontId="50" fillId="8" borderId="0" xfId="1" applyFont="1" applyFill="1" applyAlignment="1">
      <alignment horizontal="center"/>
    </xf>
    <xf numFmtId="166" fontId="25" fillId="122" borderId="49" xfId="1" applyNumberFormat="1" applyFont="1" applyFill="1" applyBorder="1" applyAlignment="1">
      <alignment horizontal="center" vertical="center"/>
    </xf>
    <xf numFmtId="166" fontId="25" fillId="122" borderId="0" xfId="1" applyNumberFormat="1" applyFont="1" applyFill="1" applyAlignment="1">
      <alignment horizontal="center" vertical="center"/>
    </xf>
    <xf numFmtId="0" fontId="50" fillId="8" borderId="14" xfId="9" applyFont="1" applyFill="1" applyBorder="1" applyAlignment="1">
      <alignment horizontal="center" vertical="center"/>
    </xf>
    <xf numFmtId="0" fontId="21" fillId="123" borderId="14" xfId="11" applyFont="1" applyFill="1" applyBorder="1" applyAlignment="1">
      <alignment horizontal="right" vertical="center"/>
    </xf>
    <xf numFmtId="167" fontId="60" fillId="21" borderId="0" xfId="1" applyNumberFormat="1" applyFont="1" applyFill="1" applyAlignment="1">
      <alignment horizontal="center" vertical="center"/>
    </xf>
    <xf numFmtId="0" fontId="32" fillId="7" borderId="220" xfId="10" applyFont="1" applyFill="1" applyBorder="1" applyAlignment="1">
      <alignment horizontal="center" vertical="center"/>
    </xf>
    <xf numFmtId="0" fontId="101" fillId="8" borderId="25" xfId="1" applyFont="1" applyFill="1" applyBorder="1" applyAlignment="1" applyProtection="1">
      <alignment horizontal="center" vertical="center"/>
      <protection hidden="1"/>
    </xf>
    <xf numFmtId="0" fontId="78" fillId="0" borderId="0" xfId="1" applyFont="1" applyAlignment="1">
      <alignment horizontal="right" vertical="center"/>
    </xf>
    <xf numFmtId="169" fontId="109" fillId="32" borderId="221" xfId="1" applyNumberFormat="1" applyFont="1" applyFill="1" applyBorder="1" applyAlignment="1">
      <alignment horizontal="center" vertical="center"/>
    </xf>
    <xf numFmtId="2" fontId="150" fillId="54" borderId="222" xfId="12" applyNumberFormat="1" applyFont="1" applyFill="1" applyBorder="1" applyAlignment="1" applyProtection="1">
      <alignment horizontal="center" vertical="center"/>
      <protection locked="0"/>
    </xf>
    <xf numFmtId="170" fontId="65" fillId="30" borderId="0" xfId="1" applyNumberFormat="1" applyFont="1" applyFill="1" applyAlignment="1">
      <alignment horizontal="center" vertical="center"/>
    </xf>
    <xf numFmtId="1" fontId="13" fillId="32" borderId="29" xfId="1" applyNumberFormat="1" applyFont="1" applyFill="1" applyBorder="1" applyAlignment="1">
      <alignment horizontal="center" vertical="center"/>
    </xf>
    <xf numFmtId="169" fontId="109" fillId="34" borderId="223" xfId="1" applyNumberFormat="1" applyFont="1" applyFill="1" applyBorder="1" applyAlignment="1">
      <alignment horizontal="center" vertical="center"/>
    </xf>
    <xf numFmtId="2" fontId="150" fillId="8" borderId="224" xfId="12" applyNumberFormat="1" applyFont="1" applyFill="1" applyBorder="1" applyAlignment="1" applyProtection="1">
      <alignment horizontal="center" vertical="center"/>
      <protection locked="0"/>
    </xf>
    <xf numFmtId="171" fontId="21" fillId="124" borderId="30" xfId="1" applyNumberFormat="1" applyFont="1" applyFill="1" applyBorder="1" applyAlignment="1">
      <alignment horizontal="center" vertical="center"/>
    </xf>
    <xf numFmtId="1" fontId="13" fillId="34" borderId="9" xfId="1" applyNumberFormat="1" applyFont="1" applyFill="1" applyBorder="1" applyAlignment="1">
      <alignment horizontal="center" vertical="center"/>
    </xf>
    <xf numFmtId="169" fontId="109" fillId="32" borderId="223" xfId="1" applyNumberFormat="1" applyFont="1" applyFill="1" applyBorder="1" applyAlignment="1">
      <alignment horizontal="center" vertical="center"/>
    </xf>
    <xf numFmtId="2" fontId="150" fillId="54" borderId="224" xfId="12" applyNumberFormat="1" applyFont="1" applyFill="1" applyBorder="1" applyAlignment="1" applyProtection="1">
      <alignment horizontal="center" vertical="center"/>
      <protection locked="0"/>
    </xf>
    <xf numFmtId="1" fontId="13" fillId="32" borderId="32" xfId="1" applyNumberFormat="1" applyFont="1" applyFill="1" applyBorder="1" applyAlignment="1">
      <alignment horizontal="center" vertical="center"/>
    </xf>
    <xf numFmtId="1" fontId="13" fillId="32" borderId="33" xfId="1" applyNumberFormat="1" applyFont="1" applyFill="1" applyBorder="1" applyAlignment="1">
      <alignment horizontal="center" vertical="center"/>
    </xf>
    <xf numFmtId="0" fontId="48" fillId="4" borderId="14" xfId="7" applyFont="1" applyFill="1" applyBorder="1" applyAlignment="1">
      <alignment horizontal="right" vertical="center"/>
    </xf>
    <xf numFmtId="0" fontId="48" fillId="4" borderId="14" xfId="7" applyFont="1" applyFill="1" applyBorder="1" applyAlignment="1">
      <alignment horizontal="left" vertical="center"/>
    </xf>
    <xf numFmtId="1" fontId="48" fillId="4" borderId="14" xfId="7" applyNumberFormat="1" applyFont="1" applyFill="1" applyBorder="1" applyAlignment="1">
      <alignment horizontal="right" vertical="center"/>
    </xf>
    <xf numFmtId="0" fontId="16" fillId="121" borderId="45" xfId="3" applyFont="1" applyFill="1" applyBorder="1" applyAlignment="1">
      <alignment horizontal="center" vertical="center"/>
    </xf>
    <xf numFmtId="0" fontId="5" fillId="4" borderId="162" xfId="7" applyFont="1" applyFill="1" applyBorder="1" applyAlignment="1">
      <alignment horizontal="center" vertical="center"/>
    </xf>
    <xf numFmtId="0" fontId="366" fillId="112" borderId="225" xfId="7" applyFont="1" applyFill="1" applyBorder="1" applyAlignment="1">
      <alignment horizontal="right" vertical="center"/>
    </xf>
    <xf numFmtId="0" fontId="0" fillId="112" borderId="219" xfId="0" applyFill="1" applyBorder="1"/>
    <xf numFmtId="0" fontId="5" fillId="43" borderId="27" xfId="0" applyFont="1" applyFill="1" applyBorder="1" applyAlignment="1">
      <alignment horizontal="right" vertical="center"/>
    </xf>
    <xf numFmtId="0" fontId="13" fillId="8" borderId="52" xfId="1" applyFont="1" applyFill="1" applyBorder="1" applyAlignment="1" applyProtection="1">
      <alignment vertical="center"/>
      <protection hidden="1"/>
    </xf>
    <xf numFmtId="0" fontId="112" fillId="8" borderId="5" xfId="9" applyFont="1" applyFill="1" applyBorder="1" applyAlignment="1">
      <alignment vertical="center"/>
    </xf>
    <xf numFmtId="0" fontId="82" fillId="21" borderId="57" xfId="15" applyFont="1" applyFill="1" applyBorder="1" applyAlignment="1">
      <alignment horizontal="center" vertical="center"/>
    </xf>
    <xf numFmtId="0" fontId="0" fillId="7" borderId="18" xfId="0" applyFill="1" applyBorder="1"/>
    <xf numFmtId="0" fontId="56" fillId="21" borderId="0" xfId="1" applyFont="1" applyFill="1" applyAlignment="1" applyProtection="1">
      <alignment horizontal="center" vertical="center"/>
      <protection hidden="1"/>
    </xf>
    <xf numFmtId="0" fontId="90" fillId="44" borderId="0" xfId="9" applyFont="1" applyFill="1" applyAlignment="1">
      <alignment vertical="center"/>
    </xf>
    <xf numFmtId="0" fontId="66" fillId="33" borderId="162" xfId="13" applyFont="1" applyFill="1" applyBorder="1" applyAlignment="1">
      <alignment horizontal="center" vertical="center"/>
    </xf>
    <xf numFmtId="0" fontId="13" fillId="21" borderId="226" xfId="1" applyFont="1" applyFill="1" applyBorder="1" applyAlignment="1" applyProtection="1">
      <alignment horizontal="center" vertical="center"/>
      <protection hidden="1"/>
    </xf>
    <xf numFmtId="0" fontId="73" fillId="8" borderId="0" xfId="9" applyFont="1" applyFill="1" applyAlignment="1">
      <alignment vertical="center"/>
    </xf>
    <xf numFmtId="0" fontId="13" fillId="21" borderId="227" xfId="1" applyFont="1" applyFill="1" applyBorder="1" applyAlignment="1" applyProtection="1">
      <alignment horizontal="center" vertical="center"/>
      <protection hidden="1"/>
    </xf>
    <xf numFmtId="0" fontId="73" fillId="8" borderId="87" xfId="9" applyFont="1" applyFill="1" applyBorder="1" applyAlignment="1">
      <alignment vertical="center"/>
    </xf>
    <xf numFmtId="0" fontId="112" fillId="8" borderId="87" xfId="9" applyFont="1" applyFill="1" applyBorder="1" applyAlignment="1">
      <alignment vertical="center"/>
    </xf>
    <xf numFmtId="0" fontId="112" fillId="8" borderId="132" xfId="9" applyFont="1" applyFill="1" applyBorder="1" applyAlignment="1">
      <alignment vertical="center"/>
    </xf>
    <xf numFmtId="0" fontId="93" fillId="4" borderId="3" xfId="1" applyFont="1" applyFill="1" applyBorder="1" applyAlignment="1" applyProtection="1">
      <alignment vertical="center"/>
      <protection hidden="1"/>
    </xf>
    <xf numFmtId="0" fontId="59" fillId="7" borderId="14" xfId="1" applyFont="1" applyFill="1" applyBorder="1" applyAlignment="1" applyProtection="1">
      <alignment horizontal="left" vertical="center"/>
      <protection locked="0"/>
    </xf>
    <xf numFmtId="0" fontId="85" fillId="7" borderId="14" xfId="1" applyFont="1" applyFill="1" applyBorder="1" applyAlignment="1" applyProtection="1">
      <alignment horizontal="left" vertical="center"/>
      <protection locked="0"/>
    </xf>
    <xf numFmtId="0" fontId="59" fillId="8" borderId="14" xfId="1" applyFont="1" applyFill="1" applyBorder="1" applyAlignment="1" applyProtection="1">
      <alignment horizontal="left" vertical="center"/>
      <protection locked="0"/>
    </xf>
    <xf numFmtId="0" fontId="5" fillId="4" borderId="6" xfId="7" applyFont="1" applyFill="1" applyBorder="1" applyAlignment="1">
      <alignment horizontal="center" vertical="center"/>
    </xf>
    <xf numFmtId="0" fontId="30" fillId="4" borderId="62" xfId="7" applyFont="1" applyFill="1" applyBorder="1" applyAlignment="1">
      <alignment horizontal="center" vertical="center"/>
    </xf>
    <xf numFmtId="0" fontId="8" fillId="4" borderId="3" xfId="7" applyFont="1" applyFill="1" applyBorder="1" applyAlignment="1">
      <alignment vertical="center"/>
    </xf>
    <xf numFmtId="1" fontId="8" fillId="4" borderId="3" xfId="7" applyNumberFormat="1" applyFont="1" applyFill="1" applyBorder="1" applyAlignment="1">
      <alignment horizontal="left" vertical="center"/>
    </xf>
    <xf numFmtId="0" fontId="22" fillId="4" borderId="3" xfId="1" applyFont="1" applyFill="1" applyBorder="1" applyAlignment="1" applyProtection="1">
      <alignment vertical="center"/>
      <protection hidden="1"/>
    </xf>
    <xf numFmtId="0" fontId="13" fillId="4" borderId="3" xfId="1" applyFont="1" applyFill="1" applyBorder="1" applyAlignment="1" applyProtection="1">
      <alignment vertical="center"/>
      <protection hidden="1"/>
    </xf>
    <xf numFmtId="0" fontId="13" fillId="4" borderId="63" xfId="1" applyFont="1" applyFill="1" applyBorder="1" applyAlignment="1" applyProtection="1">
      <alignment vertical="center"/>
      <protection hidden="1"/>
    </xf>
    <xf numFmtId="0" fontId="52" fillId="45" borderId="0" xfId="16" applyFont="1" applyFill="1" applyAlignment="1" applyProtection="1">
      <alignment vertical="center"/>
      <protection locked="0"/>
    </xf>
    <xf numFmtId="0" fontId="37" fillId="46" borderId="0" xfId="16" applyFont="1" applyFill="1" applyAlignment="1" applyProtection="1">
      <alignment vertical="center"/>
      <protection locked="0"/>
    </xf>
    <xf numFmtId="0" fontId="37" fillId="46" borderId="9" xfId="16" applyFont="1" applyFill="1" applyBorder="1" applyAlignment="1" applyProtection="1">
      <alignment vertical="center"/>
      <protection locked="0"/>
    </xf>
    <xf numFmtId="0" fontId="80" fillId="0" borderId="0" xfId="9" applyFont="1" applyAlignment="1">
      <alignment vertical="center"/>
    </xf>
    <xf numFmtId="0" fontId="5" fillId="43" borderId="49" xfId="0" applyFont="1" applyFill="1" applyBorder="1" applyAlignment="1">
      <alignment horizontal="right" vertical="center"/>
    </xf>
    <xf numFmtId="0" fontId="0" fillId="8" borderId="53" xfId="0" applyFill="1" applyBorder="1"/>
    <xf numFmtId="0" fontId="59" fillId="8" borderId="53" xfId="6" applyFont="1" applyFill="1" applyBorder="1" applyAlignment="1">
      <alignment horizontal="right" vertical="center"/>
    </xf>
    <xf numFmtId="0" fontId="82" fillId="21" borderId="124" xfId="15" applyFont="1" applyFill="1" applyBorder="1" applyAlignment="1">
      <alignment horizontal="center" vertical="center"/>
    </xf>
    <xf numFmtId="0" fontId="56" fillId="21" borderId="17" xfId="1" applyFont="1" applyFill="1" applyBorder="1" applyAlignment="1" applyProtection="1">
      <alignment horizontal="center" vertical="center"/>
      <protection hidden="1"/>
    </xf>
    <xf numFmtId="0" fontId="90" fillId="44" borderId="17" xfId="9" applyFont="1" applyFill="1" applyBorder="1" applyAlignment="1">
      <alignment vertical="center"/>
    </xf>
    <xf numFmtId="0" fontId="13" fillId="21" borderId="17" xfId="1" applyFont="1" applyFill="1" applyBorder="1" applyAlignment="1" applyProtection="1">
      <alignment horizontal="center" vertical="center"/>
      <protection hidden="1"/>
    </xf>
    <xf numFmtId="0" fontId="73" fillId="8" borderId="17" xfId="9" applyFont="1" applyFill="1" applyBorder="1" applyAlignment="1">
      <alignment vertical="center"/>
    </xf>
    <xf numFmtId="0" fontId="13" fillId="21" borderId="86" xfId="1" applyFont="1" applyFill="1" applyBorder="1" applyAlignment="1" applyProtection="1">
      <alignment horizontal="center" vertical="center"/>
      <protection hidden="1"/>
    </xf>
    <xf numFmtId="0" fontId="73" fillId="8" borderId="86" xfId="9" applyFont="1" applyFill="1" applyBorder="1" applyAlignment="1">
      <alignment vertical="center"/>
    </xf>
    <xf numFmtId="0" fontId="342" fillId="110" borderId="45" xfId="1" applyFont="1" applyFill="1" applyBorder="1" applyAlignment="1">
      <alignment vertical="center"/>
    </xf>
    <xf numFmtId="0" fontId="83" fillId="8" borderId="228" xfId="5" applyFont="1" applyFill="1" applyBorder="1" applyAlignment="1">
      <alignment horizontal="left" vertical="center"/>
    </xf>
    <xf numFmtId="0" fontId="83" fillId="8" borderId="229" xfId="5" applyFont="1" applyFill="1" applyBorder="1" applyAlignment="1">
      <alignment horizontal="left" vertical="center"/>
    </xf>
    <xf numFmtId="0" fontId="73" fillId="8" borderId="229" xfId="9" applyFont="1" applyFill="1" applyBorder="1" applyAlignment="1">
      <alignment vertical="center"/>
    </xf>
    <xf numFmtId="0" fontId="13" fillId="7" borderId="5" xfId="1" applyFont="1" applyFill="1" applyBorder="1" applyAlignment="1">
      <alignment vertical="center"/>
    </xf>
    <xf numFmtId="0" fontId="13" fillId="7" borderId="57" xfId="1" applyFont="1" applyFill="1" applyBorder="1" applyAlignment="1">
      <alignment vertical="center"/>
    </xf>
    <xf numFmtId="0" fontId="75" fillId="45" borderId="0" xfId="16" applyFont="1" applyFill="1" applyAlignment="1" applyProtection="1">
      <alignment horizontal="center" vertical="center"/>
      <protection locked="0"/>
    </xf>
    <xf numFmtId="1" fontId="115" fillId="21" borderId="0" xfId="5" applyNumberFormat="1" applyFont="1" applyFill="1" applyAlignment="1">
      <alignment horizontal="center" vertical="center"/>
    </xf>
    <xf numFmtId="0" fontId="1" fillId="8" borderId="229" xfId="9" applyFont="1" applyFill="1" applyBorder="1" applyAlignment="1">
      <alignment horizontal="right" vertical="center"/>
    </xf>
    <xf numFmtId="0" fontId="1" fillId="8" borderId="231" xfId="9" applyFont="1" applyFill="1" applyBorder="1" applyAlignment="1">
      <alignment horizontal="right" vertical="center"/>
    </xf>
    <xf numFmtId="0" fontId="13" fillId="44" borderId="17" xfId="1" applyFont="1" applyFill="1" applyBorder="1" applyAlignment="1" applyProtection="1">
      <alignment vertical="center"/>
      <protection hidden="1"/>
    </xf>
    <xf numFmtId="0" fontId="148" fillId="8" borderId="48" xfId="18" applyFont="1" applyFill="1" applyBorder="1" applyAlignment="1">
      <alignment horizontal="left" vertical="center"/>
    </xf>
    <xf numFmtId="0" fontId="148" fillId="8" borderId="49" xfId="18" applyFont="1" applyFill="1" applyBorder="1" applyAlignment="1">
      <alignment horizontal="left" vertical="center"/>
    </xf>
    <xf numFmtId="0" fontId="148" fillId="8" borderId="17" xfId="18" applyFont="1" applyFill="1" applyBorder="1" applyAlignment="1">
      <alignment horizontal="right" vertical="center"/>
    </xf>
    <xf numFmtId="0" fontId="148" fillId="8" borderId="233" xfId="18" applyFont="1" applyFill="1" applyBorder="1" applyAlignment="1">
      <alignment horizontal="right" vertical="center"/>
    </xf>
    <xf numFmtId="0" fontId="94" fillId="8" borderId="234" xfId="0" applyFont="1" applyFill="1" applyBorder="1" applyAlignment="1">
      <alignment horizontal="center" vertical="center"/>
    </xf>
    <xf numFmtId="0" fontId="148" fillId="8" borderId="17" xfId="18" applyFont="1" applyFill="1" applyBorder="1" applyAlignment="1">
      <alignment horizontal="left" vertical="center"/>
    </xf>
    <xf numFmtId="0" fontId="148" fillId="8" borderId="0" xfId="18" applyFont="1" applyFill="1" applyAlignment="1">
      <alignment horizontal="left" vertical="center"/>
    </xf>
    <xf numFmtId="0" fontId="148" fillId="8" borderId="229" xfId="18" applyFont="1" applyFill="1" applyBorder="1" applyAlignment="1">
      <alignment horizontal="right" vertical="center"/>
    </xf>
    <xf numFmtId="0" fontId="148" fillId="8" borderId="70" xfId="18" applyFont="1" applyFill="1" applyBorder="1" applyAlignment="1">
      <alignment horizontal="right" vertical="center"/>
    </xf>
    <xf numFmtId="0" fontId="106" fillId="8" borderId="17" xfId="1" applyFont="1" applyFill="1" applyBorder="1" applyAlignment="1" applyProtection="1">
      <alignment horizontal="left" vertical="center"/>
      <protection locked="0"/>
    </xf>
    <xf numFmtId="0" fontId="55" fillId="8" borderId="64" xfId="0" applyFont="1" applyFill="1" applyBorder="1" applyAlignment="1">
      <alignment horizontal="center" vertical="center"/>
    </xf>
    <xf numFmtId="0" fontId="21" fillId="8" borderId="229" xfId="1" applyFont="1" applyFill="1" applyBorder="1" applyAlignment="1" applyProtection="1">
      <alignment horizontal="right" vertical="center"/>
      <protection locked="0"/>
    </xf>
    <xf numFmtId="0" fontId="55" fillId="8" borderId="234" xfId="0" applyFont="1" applyFill="1" applyBorder="1" applyAlignment="1">
      <alignment horizontal="center" vertical="center"/>
    </xf>
    <xf numFmtId="0" fontId="25" fillId="8" borderId="9" xfId="1" applyFont="1" applyFill="1" applyBorder="1" applyAlignment="1" applyProtection="1">
      <alignment horizontal="right" vertical="center"/>
      <protection locked="0"/>
    </xf>
    <xf numFmtId="0" fontId="13" fillId="44" borderId="20" xfId="1" applyFont="1" applyFill="1" applyBorder="1" applyAlignment="1" applyProtection="1">
      <alignment vertical="center"/>
      <protection hidden="1"/>
    </xf>
    <xf numFmtId="0" fontId="106" fillId="8" borderId="20" xfId="1" applyFont="1" applyFill="1" applyBorder="1" applyAlignment="1" applyProtection="1">
      <alignment horizontal="left" vertical="center"/>
      <protection locked="0"/>
    </xf>
    <xf numFmtId="0" fontId="25" fillId="8" borderId="22" xfId="1" applyFont="1" applyFill="1" applyBorder="1" applyAlignment="1" applyProtection="1">
      <alignment horizontal="right" vertical="center"/>
      <protection locked="0"/>
    </xf>
    <xf numFmtId="0" fontId="342" fillId="110" borderId="45" xfId="1" applyFont="1" applyFill="1" applyBorder="1" applyAlignment="1" applyProtection="1">
      <alignment vertical="center"/>
      <protection hidden="1"/>
    </xf>
    <xf numFmtId="0" fontId="342" fillId="110" borderId="45" xfId="4" applyFont="1" applyFill="1" applyBorder="1" applyAlignment="1">
      <alignment vertical="center"/>
    </xf>
    <xf numFmtId="0" fontId="340" fillId="110" borderId="45" xfId="1" applyFont="1" applyFill="1" applyBorder="1" applyAlignment="1">
      <alignment vertical="center"/>
    </xf>
    <xf numFmtId="0" fontId="1" fillId="8" borderId="9" xfId="4" applyFill="1" applyBorder="1"/>
    <xf numFmtId="0" fontId="13" fillId="8" borderId="86" xfId="5" applyFont="1" applyFill="1" applyBorder="1" applyAlignment="1" applyProtection="1">
      <alignment vertical="center"/>
      <protection locked="0"/>
    </xf>
    <xf numFmtId="0" fontId="56" fillId="21" borderId="109" xfId="1" applyFont="1" applyFill="1" applyBorder="1" applyAlignment="1" applyProtection="1">
      <alignment horizontal="center" vertical="center"/>
      <protection hidden="1"/>
    </xf>
    <xf numFmtId="0" fontId="83" fillId="8" borderId="124" xfId="5" applyFont="1" applyFill="1" applyBorder="1" applyAlignment="1">
      <alignment horizontal="right" vertical="center"/>
    </xf>
    <xf numFmtId="0" fontId="73" fillId="8" borderId="235" xfId="9" applyFont="1" applyFill="1" applyBorder="1" applyAlignment="1">
      <alignment vertical="center"/>
    </xf>
    <xf numFmtId="0" fontId="73" fillId="8" borderId="236" xfId="9" applyFont="1" applyFill="1" applyBorder="1" applyAlignment="1">
      <alignment vertical="center"/>
    </xf>
    <xf numFmtId="0" fontId="13" fillId="8" borderId="20" xfId="1" applyFont="1" applyFill="1" applyBorder="1" applyAlignment="1" applyProtection="1">
      <alignment vertical="center"/>
      <protection hidden="1"/>
    </xf>
    <xf numFmtId="0" fontId="0" fillId="8" borderId="19" xfId="0" applyFill="1" applyBorder="1"/>
    <xf numFmtId="0" fontId="13" fillId="8" borderId="49" xfId="21" applyFont="1" applyFill="1" applyBorder="1" applyAlignment="1">
      <alignment horizontal="left" vertical="center"/>
    </xf>
    <xf numFmtId="0" fontId="59" fillId="8" borderId="0" xfId="21" applyFont="1" applyFill="1" applyAlignment="1">
      <alignment horizontal="right" vertical="center"/>
    </xf>
    <xf numFmtId="0" fontId="86" fillId="8" borderId="0" xfId="21" applyFont="1" applyFill="1" applyAlignment="1">
      <alignment horizontal="right"/>
    </xf>
    <xf numFmtId="0" fontId="86" fillId="8" borderId="0" xfId="21" applyFont="1" applyFill="1" applyAlignment="1">
      <alignment horizontal="right" vertical="center"/>
    </xf>
    <xf numFmtId="0" fontId="13" fillId="8" borderId="0" xfId="1" applyFont="1" applyFill="1" applyAlignment="1" applyProtection="1">
      <alignment vertical="center"/>
      <protection hidden="1"/>
    </xf>
    <xf numFmtId="0" fontId="75" fillId="8" borderId="0" xfId="21" applyFont="1" applyFill="1" applyAlignment="1">
      <alignment horizontal="right" vertical="center"/>
    </xf>
    <xf numFmtId="0" fontId="106" fillId="8" borderId="0" xfId="1" applyFont="1" applyFill="1" applyAlignment="1" applyProtection="1">
      <alignment horizontal="right" vertical="center"/>
      <protection locked="0"/>
    </xf>
    <xf numFmtId="0" fontId="13" fillId="8" borderId="21" xfId="1" applyFont="1" applyFill="1" applyBorder="1" applyAlignment="1" applyProtection="1">
      <alignment vertical="center"/>
      <protection hidden="1"/>
    </xf>
    <xf numFmtId="178" fontId="21" fillId="8" borderId="108" xfId="1" applyNumberFormat="1" applyFont="1" applyFill="1" applyBorder="1" applyAlignment="1">
      <alignment horizontal="right" vertical="center" wrapText="1"/>
    </xf>
    <xf numFmtId="178" fontId="21" fillId="8" borderId="237" xfId="1" applyNumberFormat="1" applyFont="1" applyFill="1" applyBorder="1" applyAlignment="1">
      <alignment horizontal="right" vertical="center" wrapText="1"/>
    </xf>
    <xf numFmtId="178" fontId="21" fillId="0" borderId="20" xfId="1" applyNumberFormat="1" applyFont="1" applyBorder="1" applyAlignment="1">
      <alignment horizontal="center" vertical="center" wrapText="1"/>
    </xf>
    <xf numFmtId="0" fontId="113" fillId="8" borderId="17" xfId="0" applyFont="1" applyFill="1" applyBorder="1" applyAlignment="1">
      <alignment horizontal="right" vertical="center"/>
    </xf>
    <xf numFmtId="0" fontId="113" fillId="8" borderId="0" xfId="0" applyFont="1" applyFill="1" applyAlignment="1">
      <alignment horizontal="right" vertical="center"/>
    </xf>
    <xf numFmtId="174" fontId="114" fillId="8" borderId="17" xfId="1" applyNumberFormat="1" applyFont="1" applyFill="1" applyBorder="1" applyAlignment="1">
      <alignment horizontal="center" vertical="center"/>
    </xf>
    <xf numFmtId="174" fontId="13" fillId="41" borderId="86" xfId="1" applyNumberFormat="1" applyFont="1" applyFill="1" applyBorder="1" applyAlignment="1" applyProtection="1">
      <alignment horizontal="center" vertical="center"/>
      <protection hidden="1"/>
    </xf>
    <xf numFmtId="0" fontId="59" fillId="8" borderId="132" xfId="5" applyFont="1" applyFill="1" applyBorder="1" applyAlignment="1">
      <alignment horizontal="left" vertical="center"/>
    </xf>
    <xf numFmtId="0" fontId="59" fillId="8" borderId="48" xfId="5" applyFont="1" applyFill="1" applyBorder="1" applyAlignment="1">
      <alignment horizontal="right" vertical="center"/>
    </xf>
    <xf numFmtId="174" fontId="86" fillId="22" borderId="49" xfId="1" applyNumberFormat="1" applyFont="1" applyFill="1" applyBorder="1" applyAlignment="1">
      <alignment horizontal="center" vertical="center"/>
    </xf>
    <xf numFmtId="0" fontId="86" fillId="8" borderId="51" xfId="1" applyFont="1" applyFill="1" applyBorder="1" applyAlignment="1">
      <alignment horizontal="left" vertical="center"/>
    </xf>
    <xf numFmtId="0" fontId="59" fillId="8" borderId="17" xfId="5" applyFont="1" applyFill="1" applyBorder="1" applyAlignment="1">
      <alignment horizontal="right" vertical="center"/>
    </xf>
    <xf numFmtId="174" fontId="60" fillId="22" borderId="0" xfId="1" applyNumberFormat="1" applyFont="1" applyFill="1" applyAlignment="1">
      <alignment horizontal="center" vertical="center"/>
    </xf>
    <xf numFmtId="0" fontId="115" fillId="8" borderId="9" xfId="1" applyFont="1" applyFill="1" applyBorder="1" applyAlignment="1">
      <alignment horizontal="left" vertical="center"/>
    </xf>
    <xf numFmtId="174" fontId="37" fillId="37" borderId="0" xfId="1" applyNumberFormat="1" applyFont="1" applyFill="1" applyAlignment="1">
      <alignment horizontal="center" vertical="center"/>
    </xf>
    <xf numFmtId="0" fontId="25" fillId="8" borderId="0" xfId="6" applyFont="1" applyFill="1" applyAlignment="1">
      <alignment horizontal="left" vertical="center"/>
    </xf>
    <xf numFmtId="0" fontId="59" fillId="8" borderId="9" xfId="6" applyFont="1" applyFill="1" applyBorder="1" applyAlignment="1">
      <alignment horizontal="left" vertical="center"/>
    </xf>
    <xf numFmtId="0" fontId="13" fillId="8" borderId="17" xfId="5" applyFont="1" applyFill="1" applyBorder="1" applyAlignment="1">
      <alignment horizontal="right" vertical="center"/>
    </xf>
    <xf numFmtId="174" fontId="13" fillId="44" borderId="87" xfId="1" applyNumberFormat="1" applyFont="1" applyFill="1" applyBorder="1" applyAlignment="1">
      <alignment horizontal="center" vertical="center"/>
    </xf>
    <xf numFmtId="0" fontId="25" fillId="8" borderId="87" xfId="6" applyFont="1" applyFill="1" applyBorder="1" applyAlignment="1">
      <alignment horizontal="left" vertical="center"/>
    </xf>
    <xf numFmtId="0" fontId="21" fillId="8" borderId="132" xfId="6" applyFont="1" applyFill="1" applyBorder="1" applyAlignment="1">
      <alignment horizontal="left" vertical="center"/>
    </xf>
    <xf numFmtId="0" fontId="85" fillId="8" borderId="20" xfId="1" applyFont="1" applyFill="1" applyBorder="1" applyAlignment="1" applyProtection="1">
      <alignment horizontal="left" vertical="center"/>
      <protection locked="0"/>
    </xf>
    <xf numFmtId="0" fontId="21" fillId="8" borderId="22" xfId="1" applyFont="1" applyFill="1" applyBorder="1" applyAlignment="1" applyProtection="1">
      <alignment horizontal="right" vertical="center"/>
      <protection locked="0"/>
    </xf>
    <xf numFmtId="0" fontId="13" fillId="51" borderId="52" xfId="3" applyFont="1" applyFill="1" applyBorder="1" applyAlignment="1">
      <alignment horizontal="left" vertical="center"/>
    </xf>
    <xf numFmtId="0" fontId="66" fillId="54" borderId="238" xfId="10" applyFont="1" applyFill="1" applyBorder="1" applyAlignment="1">
      <alignment horizontal="right" vertical="center"/>
    </xf>
    <xf numFmtId="1" fontId="62" fillId="21" borderId="239" xfId="1" applyNumberFormat="1" applyFont="1" applyFill="1" applyBorder="1" applyAlignment="1">
      <alignment horizontal="center" vertical="center"/>
    </xf>
    <xf numFmtId="0" fontId="63" fillId="26" borderId="21" xfId="1" applyFont="1" applyFill="1" applyBorder="1" applyAlignment="1" applyProtection="1">
      <alignment horizontal="center" vertical="center"/>
      <protection hidden="1"/>
    </xf>
    <xf numFmtId="1" fontId="13" fillId="32" borderId="71" xfId="1" applyNumberFormat="1" applyFont="1" applyFill="1" applyBorder="1" applyAlignment="1">
      <alignment horizontal="center" vertical="center"/>
    </xf>
    <xf numFmtId="0" fontId="66" fillId="8" borderId="240" xfId="10" applyFont="1" applyFill="1" applyBorder="1" applyAlignment="1">
      <alignment horizontal="right" vertical="center"/>
    </xf>
    <xf numFmtId="180" fontId="62" fillId="21" borderId="26" xfId="1" applyNumberFormat="1" applyFont="1" applyFill="1" applyBorder="1" applyAlignment="1">
      <alignment horizontal="center" vertical="center"/>
    </xf>
    <xf numFmtId="0" fontId="66" fillId="54" borderId="240" xfId="10" applyFont="1" applyFill="1" applyBorder="1" applyAlignment="1">
      <alignment horizontal="right" vertical="center"/>
    </xf>
    <xf numFmtId="1" fontId="62" fillId="21" borderId="26" xfId="1" applyNumberFormat="1" applyFont="1" applyFill="1" applyBorder="1" applyAlignment="1">
      <alignment horizontal="center" vertical="center"/>
    </xf>
    <xf numFmtId="0" fontId="66" fillId="8" borderId="20" xfId="1" applyFont="1" applyFill="1" applyBorder="1" applyAlignment="1" applyProtection="1">
      <alignment horizontal="right" vertical="center"/>
      <protection locked="0"/>
    </xf>
    <xf numFmtId="0" fontId="66" fillId="8" borderId="212" xfId="1" applyFont="1" applyFill="1" applyBorder="1" applyAlignment="1" applyProtection="1">
      <alignment horizontal="right" vertical="center"/>
      <protection locked="0"/>
    </xf>
    <xf numFmtId="0" fontId="59" fillId="8" borderId="212" xfId="1" applyFont="1" applyFill="1" applyBorder="1" applyAlignment="1" applyProtection="1">
      <alignment horizontal="left" vertical="center"/>
      <protection locked="0"/>
    </xf>
    <xf numFmtId="0" fontId="0" fillId="0" borderId="22" xfId="0" applyBorder="1"/>
    <xf numFmtId="0" fontId="0" fillId="0" borderId="19" xfId="0" applyBorder="1"/>
    <xf numFmtId="0" fontId="0" fillId="8" borderId="17" xfId="0" applyFill="1" applyBorder="1" applyAlignment="1">
      <alignment horizontal="right" vertical="center"/>
    </xf>
    <xf numFmtId="0" fontId="0" fillId="0" borderId="241" xfId="0" applyBorder="1"/>
    <xf numFmtId="0" fontId="0" fillId="8" borderId="17" xfId="0" applyFill="1" applyBorder="1"/>
    <xf numFmtId="0" fontId="123" fillId="44" borderId="86" xfId="1" applyFont="1" applyFill="1" applyBorder="1" applyAlignment="1">
      <alignment horizontal="center" vertical="center"/>
    </xf>
    <xf numFmtId="0" fontId="123" fillId="44" borderId="87" xfId="1" applyFont="1" applyFill="1" applyBorder="1" applyAlignment="1">
      <alignment horizontal="center" vertical="center"/>
    </xf>
    <xf numFmtId="180" fontId="123" fillId="44" borderId="87" xfId="1" applyNumberFormat="1" applyFont="1" applyFill="1" applyBorder="1" applyAlignment="1">
      <alignment horizontal="center" vertical="center"/>
    </xf>
    <xf numFmtId="0" fontId="13" fillId="8" borderId="51" xfId="1" applyFont="1" applyFill="1" applyBorder="1" applyAlignment="1">
      <alignment horizontal="center" vertical="center"/>
    </xf>
    <xf numFmtId="0" fontId="52" fillId="8" borderId="87" xfId="1" applyFont="1" applyFill="1" applyBorder="1" applyAlignment="1">
      <alignment horizontal="left" vertical="center"/>
    </xf>
    <xf numFmtId="0" fontId="0" fillId="8" borderId="21" xfId="0" applyFill="1" applyBorder="1"/>
    <xf numFmtId="0" fontId="0" fillId="8" borderId="20" xfId="0" applyFill="1" applyBorder="1"/>
    <xf numFmtId="0" fontId="342" fillId="110" borderId="49" xfId="1" applyFont="1" applyFill="1" applyBorder="1" applyAlignment="1" applyProtection="1">
      <alignment vertical="center"/>
      <protection hidden="1"/>
    </xf>
    <xf numFmtId="0" fontId="342" fillId="110" borderId="49" xfId="4" applyFont="1" applyFill="1" applyBorder="1" applyAlignment="1">
      <alignment vertical="center"/>
    </xf>
    <xf numFmtId="0" fontId="340" fillId="110" borderId="49" xfId="1" applyFont="1" applyFill="1" applyBorder="1" applyAlignment="1">
      <alignment vertical="center"/>
    </xf>
    <xf numFmtId="0" fontId="342" fillId="110" borderId="49" xfId="1" applyFont="1" applyFill="1" applyBorder="1" applyAlignment="1">
      <alignment vertical="center"/>
    </xf>
    <xf numFmtId="0" fontId="13" fillId="51" borderId="45" xfId="3" applyFont="1" applyFill="1" applyBorder="1" applyAlignment="1">
      <alignment horizontal="left" vertical="center"/>
    </xf>
    <xf numFmtId="0" fontId="13" fillId="51" borderId="45" xfId="3" applyFont="1" applyFill="1" applyBorder="1" applyAlignment="1">
      <alignment horizontal="right" vertical="center"/>
    </xf>
    <xf numFmtId="0" fontId="13" fillId="42" borderId="46" xfId="1" applyFont="1" applyFill="1" applyBorder="1" applyAlignment="1" applyProtection="1">
      <alignment horizontal="right" vertical="center"/>
      <protection hidden="1"/>
    </xf>
    <xf numFmtId="0" fontId="50" fillId="8" borderId="0" xfId="1" applyFont="1" applyFill="1" applyAlignment="1">
      <alignment horizontal="right" vertical="center"/>
    </xf>
    <xf numFmtId="0" fontId="104" fillId="8" borderId="242" xfId="0" applyFont="1" applyFill="1" applyBorder="1" applyAlignment="1">
      <alignment horizontal="center" vertical="center"/>
    </xf>
    <xf numFmtId="0" fontId="79" fillId="8" borderId="17" xfId="1" applyFont="1" applyFill="1" applyBorder="1" applyAlignment="1" applyProtection="1">
      <alignment horizontal="left" vertical="center"/>
      <protection locked="0"/>
    </xf>
    <xf numFmtId="0" fontId="104" fillId="8" borderId="234" xfId="0" applyFont="1" applyFill="1" applyBorder="1" applyAlignment="1">
      <alignment horizontal="center" vertical="center"/>
    </xf>
    <xf numFmtId="0" fontId="114" fillId="8" borderId="0" xfId="1" applyFont="1" applyFill="1" applyAlignment="1">
      <alignment horizontal="right" vertical="center"/>
    </xf>
    <xf numFmtId="0" fontId="59" fillId="41" borderId="230" xfId="1" applyFont="1" applyFill="1" applyBorder="1" applyAlignment="1" applyProtection="1">
      <alignment horizontal="right" vertical="center"/>
      <protection hidden="1"/>
    </xf>
    <xf numFmtId="174" fontId="13" fillId="41" borderId="0" xfId="1" applyNumberFormat="1" applyFont="1" applyFill="1" applyAlignment="1" applyProtection="1">
      <alignment horizontal="center" vertical="center"/>
      <protection hidden="1"/>
    </xf>
    <xf numFmtId="0" fontId="70" fillId="8" borderId="20" xfId="1" applyFont="1" applyFill="1" applyBorder="1" applyAlignment="1" applyProtection="1">
      <alignment horizontal="left" vertical="center"/>
      <protection locked="0"/>
    </xf>
    <xf numFmtId="0" fontId="134" fillId="66" borderId="9" xfId="3" applyFont="1" applyFill="1" applyBorder="1" applyAlignment="1">
      <alignment horizontal="center" vertical="center"/>
    </xf>
    <xf numFmtId="0" fontId="135" fillId="8" borderId="0" xfId="3" applyFont="1" applyFill="1" applyAlignment="1">
      <alignment horizontal="right" vertical="center"/>
    </xf>
    <xf numFmtId="0" fontId="32" fillId="8" borderId="9" xfId="1" applyFont="1" applyFill="1" applyBorder="1" applyAlignment="1">
      <alignment horizontal="center" vertical="center"/>
    </xf>
    <xf numFmtId="0" fontId="37" fillId="45" borderId="9" xfId="16" applyFont="1" applyFill="1" applyBorder="1" applyAlignment="1" applyProtection="1">
      <alignment horizontal="center" vertical="center"/>
      <protection locked="0"/>
    </xf>
    <xf numFmtId="0" fontId="105" fillId="8" borderId="9" xfId="1" applyFont="1" applyFill="1" applyBorder="1" applyAlignment="1">
      <alignment vertical="top" wrapText="1"/>
    </xf>
    <xf numFmtId="0" fontId="0" fillId="8" borderId="86" xfId="0" applyFill="1" applyBorder="1"/>
    <xf numFmtId="0" fontId="59" fillId="8" borderId="9" xfId="5" applyFont="1" applyFill="1" applyBorder="1" applyAlignment="1">
      <alignment horizontal="left" vertical="center"/>
    </xf>
    <xf numFmtId="0" fontId="25" fillId="8" borderId="20" xfId="1" applyFont="1" applyFill="1" applyBorder="1" applyAlignment="1" applyProtection="1">
      <alignment horizontal="right" vertical="center"/>
      <protection locked="0"/>
    </xf>
    <xf numFmtId="0" fontId="132" fillId="8" borderId="9" xfId="1" applyFont="1" applyFill="1" applyBorder="1" applyAlignment="1" applyProtection="1">
      <alignment horizontal="right" vertical="center"/>
      <protection locked="0"/>
    </xf>
    <xf numFmtId="0" fontId="138" fillId="8" borderId="9" xfId="7" applyFont="1" applyFill="1" applyBorder="1" applyAlignment="1" applyProtection="1">
      <alignment horizontal="left" vertical="center"/>
      <protection locked="0"/>
    </xf>
    <xf numFmtId="0" fontId="102" fillId="8" borderId="9" xfId="7" applyFont="1" applyFill="1" applyBorder="1" applyAlignment="1" applyProtection="1">
      <alignment horizontal="left" vertical="center"/>
      <protection locked="0"/>
    </xf>
    <xf numFmtId="183" fontId="21" fillId="44" borderId="0" xfId="7" applyNumberFormat="1" applyFont="1" applyFill="1" applyAlignment="1" applyProtection="1">
      <alignment horizontal="center" vertical="center"/>
      <protection locked="0"/>
    </xf>
    <xf numFmtId="0" fontId="21" fillId="44" borderId="9" xfId="7" applyFont="1" applyFill="1" applyBorder="1" applyAlignment="1" applyProtection="1">
      <alignment horizontal="left" vertical="center"/>
      <protection locked="0"/>
    </xf>
    <xf numFmtId="188" fontId="21" fillId="44" borderId="0" xfId="7" applyNumberFormat="1" applyFont="1" applyFill="1" applyAlignment="1" applyProtection="1">
      <alignment horizontal="center" vertical="center"/>
      <protection locked="0"/>
    </xf>
    <xf numFmtId="188" fontId="102" fillId="44" borderId="0" xfId="7" applyNumberFormat="1" applyFont="1" applyFill="1" applyAlignment="1" applyProtection="1">
      <alignment horizontal="center" vertical="center"/>
      <protection locked="0"/>
    </xf>
    <xf numFmtId="0" fontId="100" fillId="44" borderId="9" xfId="7" applyFont="1" applyFill="1" applyBorder="1" applyAlignment="1" applyProtection="1">
      <alignment horizontal="left" vertical="center"/>
      <protection locked="0"/>
    </xf>
    <xf numFmtId="0" fontId="21" fillId="8" borderId="9" xfId="7" applyFont="1" applyFill="1" applyBorder="1" applyAlignment="1" applyProtection="1">
      <alignment horizontal="left" vertical="center"/>
      <protection locked="0"/>
    </xf>
    <xf numFmtId="0" fontId="83" fillId="7" borderId="0" xfId="5" applyFont="1" applyFill="1" applyAlignment="1">
      <alignment horizontal="right" vertical="center"/>
    </xf>
    <xf numFmtId="0" fontId="83" fillId="7" borderId="9" xfId="5" applyFont="1" applyFill="1" applyBorder="1" applyAlignment="1">
      <alignment horizontal="right" vertical="center"/>
    </xf>
    <xf numFmtId="0" fontId="47" fillId="67" borderId="9" xfId="7" applyFont="1" applyFill="1" applyBorder="1" applyAlignment="1" applyProtection="1">
      <alignment horizontal="left" vertical="center"/>
      <protection locked="0"/>
    </xf>
    <xf numFmtId="0" fontId="108" fillId="67" borderId="9" xfId="7" applyFont="1" applyFill="1" applyBorder="1" applyAlignment="1" applyProtection="1">
      <alignment horizontal="left" vertical="center"/>
      <protection locked="0"/>
    </xf>
    <xf numFmtId="186" fontId="21" fillId="44" borderId="0" xfId="7" applyNumberFormat="1" applyFont="1" applyFill="1" applyAlignment="1" applyProtection="1">
      <alignment horizontal="center" vertical="center"/>
      <protection locked="0"/>
    </xf>
    <xf numFmtId="187" fontId="21" fillId="44" borderId="0" xfId="7" applyNumberFormat="1" applyFont="1" applyFill="1" applyAlignment="1" applyProtection="1">
      <alignment horizontal="center" vertical="center"/>
      <protection locked="0"/>
    </xf>
    <xf numFmtId="186" fontId="21" fillId="44" borderId="14" xfId="7" applyNumberFormat="1" applyFont="1" applyFill="1" applyBorder="1" applyAlignment="1" applyProtection="1">
      <alignment horizontal="center" vertical="center"/>
      <protection locked="0"/>
    </xf>
    <xf numFmtId="0" fontId="21" fillId="44" borderId="22" xfId="7" applyFont="1" applyFill="1" applyBorder="1" applyAlignment="1" applyProtection="1">
      <alignment horizontal="left" vertical="center"/>
      <protection locked="0"/>
    </xf>
    <xf numFmtId="0" fontId="25" fillId="8" borderId="48" xfId="1" applyFont="1" applyFill="1" applyBorder="1" applyAlignment="1" applyProtection="1">
      <alignment horizontal="left" vertical="center"/>
      <protection locked="0"/>
    </xf>
    <xf numFmtId="0" fontId="0" fillId="8" borderId="17" xfId="0" applyFill="1" applyBorder="1" applyAlignment="1">
      <alignment horizontal="left" vertical="center"/>
    </xf>
    <xf numFmtId="0" fontId="52" fillId="8" borderId="0" xfId="0" applyFont="1" applyFill="1" applyAlignment="1">
      <alignment horizontal="right" vertical="center"/>
    </xf>
    <xf numFmtId="1" fontId="127" fillId="8" borderId="0" xfId="1" applyNumberFormat="1" applyFont="1" applyFill="1" applyAlignment="1" applyProtection="1">
      <alignment horizontal="left" vertical="center"/>
      <protection hidden="1"/>
    </xf>
    <xf numFmtId="0" fontId="192" fillId="8" borderId="0" xfId="1" applyFont="1" applyFill="1" applyAlignment="1">
      <alignment horizontal="left" vertical="center"/>
    </xf>
    <xf numFmtId="0" fontId="70" fillId="8" borderId="0" xfId="1" applyFont="1" applyFill="1" applyAlignment="1">
      <alignment vertical="center"/>
    </xf>
    <xf numFmtId="0" fontId="37" fillId="8" borderId="9" xfId="1" applyFont="1" applyFill="1" applyBorder="1" applyAlignment="1">
      <alignment vertical="center"/>
    </xf>
    <xf numFmtId="0" fontId="32" fillId="8" borderId="17" xfId="0" applyFont="1" applyFill="1" applyBorder="1" applyAlignment="1">
      <alignment horizontal="left" vertical="center"/>
    </xf>
    <xf numFmtId="0" fontId="21" fillId="8" borderId="17" xfId="1" applyFont="1" applyFill="1" applyBorder="1" applyAlignment="1" applyProtection="1">
      <alignment horizontal="right" vertical="center"/>
      <protection locked="0"/>
    </xf>
    <xf numFmtId="0" fontId="47" fillId="35" borderId="0" xfId="1" applyFont="1" applyFill="1" applyAlignment="1">
      <alignment horizontal="center" vertical="center"/>
    </xf>
    <xf numFmtId="0" fontId="55" fillId="47" borderId="0" xfId="1" applyFont="1" applyFill="1" applyAlignment="1">
      <alignment horizontal="center" vertical="center"/>
    </xf>
    <xf numFmtId="0" fontId="16" fillId="35" borderId="0" xfId="1" applyFont="1" applyFill="1" applyAlignment="1">
      <alignment horizontal="left" vertical="center"/>
    </xf>
    <xf numFmtId="0" fontId="32" fillId="44" borderId="0" xfId="1" applyFont="1" applyFill="1" applyAlignment="1">
      <alignment horizontal="left" vertical="center"/>
    </xf>
    <xf numFmtId="0" fontId="136" fillId="8" borderId="0" xfId="1" applyFont="1" applyFill="1" applyAlignment="1">
      <alignment horizontal="left" vertical="center"/>
    </xf>
    <xf numFmtId="0" fontId="136" fillId="8" borderId="9" xfId="1" applyFont="1" applyFill="1" applyBorder="1" applyAlignment="1">
      <alignment horizontal="right" vertical="center"/>
    </xf>
    <xf numFmtId="0" fontId="37" fillId="8" borderId="124" xfId="1" applyFont="1" applyFill="1" applyBorder="1" applyAlignment="1">
      <alignment horizontal="right" vertical="center"/>
    </xf>
    <xf numFmtId="0" fontId="25" fillId="8" borderId="243" xfId="1" applyFont="1" applyFill="1" applyBorder="1" applyAlignment="1" applyProtection="1">
      <alignment horizontal="left" vertical="center"/>
      <protection locked="0"/>
    </xf>
    <xf numFmtId="0" fontId="25" fillId="8" borderId="14" xfId="1" applyFont="1" applyFill="1" applyBorder="1" applyAlignment="1" applyProtection="1">
      <alignment horizontal="left" vertical="center"/>
      <protection locked="0"/>
    </xf>
    <xf numFmtId="0" fontId="342" fillId="110" borderId="14" xfId="1" applyFont="1" applyFill="1" applyBorder="1" applyAlignment="1" applyProtection="1">
      <alignment vertical="center"/>
      <protection hidden="1"/>
    </xf>
    <xf numFmtId="0" fontId="0" fillId="8" borderId="48" xfId="0" applyFill="1" applyBorder="1"/>
    <xf numFmtId="0" fontId="21" fillId="8" borderId="0" xfId="17" applyFont="1" applyFill="1" applyBorder="1" applyAlignment="1">
      <alignment horizontal="right" vertical="center"/>
    </xf>
    <xf numFmtId="0" fontId="50" fillId="42" borderId="9" xfId="24" applyFont="1" applyFill="1" applyBorder="1" applyAlignment="1">
      <alignment horizontal="center" vertical="center"/>
    </xf>
    <xf numFmtId="0" fontId="64" fillId="0" borderId="0" xfId="9" applyFont="1" applyAlignment="1">
      <alignment horizontal="right" vertical="center"/>
    </xf>
    <xf numFmtId="169" fontId="64" fillId="21" borderId="9" xfId="1" applyNumberFormat="1" applyFont="1" applyFill="1" applyBorder="1" applyAlignment="1">
      <alignment horizontal="center" vertical="center"/>
    </xf>
    <xf numFmtId="0" fontId="25" fillId="8" borderId="0" xfId="11" applyFont="1" applyFill="1" applyAlignment="1">
      <alignment horizontal="right" vertical="center"/>
    </xf>
    <xf numFmtId="1" fontId="10" fillId="42" borderId="9" xfId="9" applyNumberFormat="1" applyFont="1" applyFill="1" applyBorder="1" applyAlignment="1">
      <alignment horizontal="center" vertical="center"/>
    </xf>
    <xf numFmtId="185" fontId="115" fillId="8" borderId="0" xfId="1" applyNumberFormat="1" applyFont="1" applyFill="1" applyAlignment="1">
      <alignment horizontal="right" vertical="center"/>
    </xf>
    <xf numFmtId="0" fontId="70" fillId="0" borderId="0" xfId="9" applyFont="1" applyAlignment="1">
      <alignment horizontal="right" vertical="center"/>
    </xf>
    <xf numFmtId="0" fontId="47" fillId="21" borderId="9" xfId="1" applyFont="1" applyFill="1" applyBorder="1" applyAlignment="1">
      <alignment horizontal="center" vertical="center"/>
    </xf>
    <xf numFmtId="0" fontId="50" fillId="8" borderId="0" xfId="11" applyFont="1" applyFill="1" applyAlignment="1">
      <alignment horizontal="right" vertical="center"/>
    </xf>
    <xf numFmtId="169" fontId="10" fillId="42" borderId="9" xfId="1" applyNumberFormat="1" applyFont="1" applyFill="1" applyBorder="1" applyAlignment="1">
      <alignment horizontal="center" vertical="center"/>
    </xf>
    <xf numFmtId="0" fontId="61" fillId="8" borderId="19" xfId="24" applyFont="1" applyFill="1" applyBorder="1" applyAlignment="1">
      <alignment horizontal="left" vertical="center"/>
    </xf>
    <xf numFmtId="0" fontId="61" fillId="8" borderId="0" xfId="24" applyFont="1" applyFill="1" applyAlignment="1">
      <alignment horizontal="right" vertical="center"/>
    </xf>
    <xf numFmtId="0" fontId="61" fillId="8" borderId="9" xfId="3" applyFont="1" applyFill="1" applyBorder="1" applyAlignment="1">
      <alignment horizontal="center" vertical="center"/>
    </xf>
    <xf numFmtId="0" fontId="61" fillId="8" borderId="241" xfId="24" applyFont="1" applyFill="1" applyBorder="1" applyAlignment="1">
      <alignment horizontal="center" vertical="center"/>
    </xf>
    <xf numFmtId="0" fontId="61" fillId="8" borderId="86" xfId="24" applyFont="1" applyFill="1" applyBorder="1" applyAlignment="1">
      <alignment horizontal="right" vertical="center"/>
    </xf>
    <xf numFmtId="0" fontId="61" fillId="8" borderId="87" xfId="24" applyFont="1" applyFill="1" applyBorder="1" applyAlignment="1">
      <alignment horizontal="left" vertical="center"/>
    </xf>
    <xf numFmtId="0" fontId="0" fillId="0" borderId="20" xfId="0" applyBorder="1"/>
    <xf numFmtId="0" fontId="5" fillId="43" borderId="96" xfId="0" applyFont="1" applyFill="1" applyBorder="1" applyAlignment="1">
      <alignment horizontal="right" vertical="center"/>
    </xf>
    <xf numFmtId="0" fontId="139" fillId="45" borderId="52" xfId="16" applyFont="1" applyFill="1" applyBorder="1" applyAlignment="1" applyProtection="1">
      <alignment horizontal="right" vertical="center"/>
      <protection locked="0"/>
    </xf>
    <xf numFmtId="0" fontId="171" fillId="45" borderId="5" xfId="16" applyFont="1" applyFill="1" applyBorder="1" applyAlignment="1" applyProtection="1">
      <alignment vertical="center"/>
      <protection locked="0"/>
    </xf>
    <xf numFmtId="0" fontId="37" fillId="125" borderId="5" xfId="1" applyFont="1" applyFill="1" applyBorder="1" applyAlignment="1">
      <alignment horizontal="center" vertical="center"/>
    </xf>
    <xf numFmtId="0" fontId="165" fillId="8" borderId="5" xfId="3" applyFont="1" applyFill="1" applyBorder="1" applyAlignment="1">
      <alignment horizontal="left" vertical="center"/>
    </xf>
    <xf numFmtId="0" fontId="0" fillId="8" borderId="57" xfId="0" applyFill="1" applyBorder="1"/>
    <xf numFmtId="0" fontId="139" fillId="45" borderId="17" xfId="16" applyFont="1" applyFill="1" applyBorder="1" applyAlignment="1" applyProtection="1">
      <alignment horizontal="right" vertical="center"/>
      <protection locked="0"/>
    </xf>
    <xf numFmtId="0" fontId="79" fillId="8" borderId="0" xfId="1" applyFont="1" applyFill="1" applyAlignment="1">
      <alignment vertical="center"/>
    </xf>
    <xf numFmtId="0" fontId="37" fillId="21" borderId="0" xfId="1" applyFont="1" applyFill="1" applyAlignment="1">
      <alignment horizontal="right" vertical="center"/>
    </xf>
    <xf numFmtId="0" fontId="165" fillId="8" borderId="0" xfId="3" applyFont="1" applyFill="1" applyAlignment="1">
      <alignment horizontal="left" vertical="center"/>
    </xf>
    <xf numFmtId="0" fontId="0" fillId="0" borderId="17" xfId="0" applyBorder="1"/>
    <xf numFmtId="0" fontId="10" fillId="8" borderId="0" xfId="3" applyFont="1" applyFill="1" applyAlignment="1">
      <alignment horizontal="right" vertical="center"/>
    </xf>
    <xf numFmtId="0" fontId="55" fillId="8" borderId="0" xfId="3" applyFont="1" applyFill="1" applyAlignment="1">
      <alignment horizontal="right" vertical="center"/>
    </xf>
    <xf numFmtId="169" fontId="115" fillId="46" borderId="0" xfId="1" applyNumberFormat="1" applyFont="1" applyFill="1" applyAlignment="1">
      <alignment horizontal="center" vertical="center"/>
    </xf>
    <xf numFmtId="170" fontId="115" fillId="46" borderId="0" xfId="16" applyNumberFormat="1" applyFont="1" applyFill="1" applyAlignment="1" applyProtection="1">
      <alignment horizontal="center" vertical="center"/>
      <protection locked="0"/>
    </xf>
    <xf numFmtId="0" fontId="98" fillId="8" borderId="0" xfId="3" applyFont="1" applyFill="1" applyAlignment="1">
      <alignment horizontal="left" vertical="center"/>
    </xf>
    <xf numFmtId="0" fontId="13" fillId="28" borderId="244" xfId="5" applyFont="1" applyFill="1" applyBorder="1" applyAlignment="1">
      <alignment horizontal="center" vertical="center"/>
    </xf>
    <xf numFmtId="0" fontId="13" fillId="26" borderId="245" xfId="5" applyFont="1" applyFill="1" applyBorder="1" applyAlignment="1">
      <alignment horizontal="center" vertical="center"/>
    </xf>
    <xf numFmtId="0" fontId="10" fillId="126" borderId="245" xfId="5" applyFont="1" applyFill="1" applyBorder="1" applyAlignment="1">
      <alignment horizontal="center" vertical="center"/>
    </xf>
    <xf numFmtId="0" fontId="13" fillId="127" borderId="245" xfId="5" applyFont="1" applyFill="1" applyBorder="1" applyAlignment="1">
      <alignment horizontal="center" vertical="center"/>
    </xf>
    <xf numFmtId="0" fontId="13" fillId="128" borderId="53" xfId="1" applyFont="1" applyFill="1" applyBorder="1" applyAlignment="1">
      <alignment vertical="center"/>
    </xf>
    <xf numFmtId="0" fontId="13" fillId="128" borderId="124" xfId="1" applyFont="1" applyFill="1" applyBorder="1" applyAlignment="1">
      <alignment vertical="center"/>
    </xf>
    <xf numFmtId="0" fontId="76" fillId="68" borderId="247" xfId="5" applyFont="1" applyFill="1" applyBorder="1" applyAlignment="1">
      <alignment horizontal="center" vertical="center"/>
    </xf>
    <xf numFmtId="0" fontId="76" fillId="68" borderId="248" xfId="5" applyFont="1" applyFill="1" applyBorder="1" applyAlignment="1">
      <alignment horizontal="center" vertical="center"/>
    </xf>
    <xf numFmtId="0" fontId="76" fillId="21" borderId="248" xfId="5" applyFont="1" applyFill="1" applyBorder="1" applyAlignment="1">
      <alignment horizontal="center" vertical="center"/>
    </xf>
    <xf numFmtId="175" fontId="27" fillId="128" borderId="60" xfId="1" applyNumberFormat="1" applyFont="1" applyFill="1" applyBorder="1" applyAlignment="1">
      <alignment vertical="center"/>
    </xf>
    <xf numFmtId="175" fontId="13" fillId="128" borderId="61" xfId="1" applyNumberFormat="1" applyFont="1" applyFill="1" applyBorder="1" applyAlignment="1">
      <alignment horizontal="left" vertical="center"/>
    </xf>
    <xf numFmtId="0" fontId="66" fillId="46" borderId="247" xfId="16" applyFont="1" applyFill="1" applyBorder="1" applyAlignment="1" applyProtection="1">
      <alignment horizontal="center" vertical="center"/>
      <protection locked="0"/>
    </xf>
    <xf numFmtId="0" fontId="66" fillId="46" borderId="248" xfId="16" applyFont="1" applyFill="1" applyBorder="1" applyAlignment="1" applyProtection="1">
      <alignment horizontal="center" vertical="center"/>
      <protection locked="0"/>
    </xf>
    <xf numFmtId="0" fontId="13" fillId="129" borderId="5" xfId="1" applyFont="1" applyFill="1" applyBorder="1" applyAlignment="1">
      <alignment vertical="center"/>
    </xf>
    <xf numFmtId="0" fontId="13" fillId="129" borderId="57" xfId="1" applyFont="1" applyFill="1" applyBorder="1" applyAlignment="1">
      <alignment vertical="center"/>
    </xf>
    <xf numFmtId="0" fontId="21" fillId="44" borderId="247" xfId="1" applyFont="1" applyFill="1" applyBorder="1" applyAlignment="1">
      <alignment horizontal="center" vertical="center"/>
    </xf>
    <xf numFmtId="0" fontId="21" fillId="44" borderId="248" xfId="1" applyFont="1" applyFill="1" applyBorder="1" applyAlignment="1">
      <alignment horizontal="center" vertical="center"/>
    </xf>
    <xf numFmtId="0" fontId="27" fillId="129" borderId="60" xfId="1" applyFont="1" applyFill="1" applyBorder="1" applyAlignment="1">
      <alignment vertical="center"/>
    </xf>
    <xf numFmtId="175" fontId="13" fillId="129" borderId="61" xfId="1" applyNumberFormat="1" applyFont="1" applyFill="1" applyBorder="1" applyAlignment="1">
      <alignment horizontal="left" vertical="center"/>
    </xf>
    <xf numFmtId="0" fontId="48" fillId="94" borderId="251" xfId="1" applyFont="1" applyFill="1" applyBorder="1" applyAlignment="1">
      <alignment horizontal="center" vertical="center"/>
    </xf>
    <xf numFmtId="0" fontId="48" fillId="94" borderId="252" xfId="1" applyFont="1" applyFill="1" applyBorder="1" applyAlignment="1">
      <alignment horizontal="center" vertical="center"/>
    </xf>
    <xf numFmtId="0" fontId="13" fillId="130" borderId="5" xfId="1" applyFont="1" applyFill="1" applyBorder="1" applyAlignment="1">
      <alignment vertical="center"/>
    </xf>
    <xf numFmtId="0" fontId="13" fillId="130" borderId="57" xfId="1" applyFont="1" applyFill="1" applyBorder="1" applyAlignment="1">
      <alignment vertical="center"/>
    </xf>
    <xf numFmtId="0" fontId="360" fillId="44" borderId="52" xfId="5" applyFont="1" applyFill="1" applyBorder="1" applyAlignment="1">
      <alignment horizontal="center" vertical="center"/>
    </xf>
    <xf numFmtId="0" fontId="13" fillId="44" borderId="5" xfId="5" applyFont="1" applyFill="1" applyBorder="1" applyAlignment="1">
      <alignment horizontal="center" vertical="center"/>
    </xf>
    <xf numFmtId="0" fontId="165" fillId="44" borderId="253" xfId="1" applyFont="1" applyFill="1" applyBorder="1" applyAlignment="1">
      <alignment horizontal="right" vertical="center"/>
    </xf>
    <xf numFmtId="0" fontId="27" fillId="130" borderId="60" xfId="1" applyFont="1" applyFill="1" applyBorder="1" applyAlignment="1">
      <alignment vertical="center"/>
    </xf>
    <xf numFmtId="175" fontId="13" fillId="130" borderId="61" xfId="1" applyNumberFormat="1" applyFont="1" applyFill="1" applyBorder="1" applyAlignment="1">
      <alignment horizontal="left" vertical="center"/>
    </xf>
    <xf numFmtId="175" fontId="4" fillId="44" borderId="17" xfId="3" applyNumberFormat="1" applyFont="1" applyFill="1" applyBorder="1" applyAlignment="1">
      <alignment horizontal="center" vertical="center"/>
    </xf>
    <xf numFmtId="0" fontId="13" fillId="61" borderId="0" xfId="16" applyFont="1" applyFill="1" applyAlignment="1" applyProtection="1">
      <alignment horizontal="center" vertical="center"/>
      <protection locked="0"/>
    </xf>
    <xf numFmtId="0" fontId="1" fillId="44" borderId="0" xfId="3" applyFill="1"/>
    <xf numFmtId="0" fontId="13" fillId="131" borderId="5" xfId="1" applyFont="1" applyFill="1" applyBorder="1" applyAlignment="1">
      <alignment vertical="center"/>
    </xf>
    <xf numFmtId="0" fontId="13" fillId="131" borderId="57" xfId="1" applyFont="1" applyFill="1" applyBorder="1" applyAlignment="1">
      <alignment vertical="center"/>
    </xf>
    <xf numFmtId="0" fontId="55" fillId="61" borderId="17" xfId="16" applyFont="1" applyFill="1" applyBorder="1" applyAlignment="1" applyProtection="1">
      <alignment horizontal="left" vertical="center"/>
      <protection locked="0"/>
    </xf>
    <xf numFmtId="0" fontId="0" fillId="44" borderId="0" xfId="0" applyFill="1"/>
    <xf numFmtId="0" fontId="50" fillId="44" borderId="229" xfId="1" applyFont="1" applyFill="1" applyBorder="1" applyAlignment="1">
      <alignment horizontal="left" vertical="center"/>
    </xf>
    <xf numFmtId="0" fontId="27" fillId="131" borderId="60" xfId="1" applyFont="1" applyFill="1" applyBorder="1" applyAlignment="1">
      <alignment vertical="center"/>
    </xf>
    <xf numFmtId="175" fontId="13" fillId="131" borderId="61" xfId="1" applyNumberFormat="1" applyFont="1" applyFill="1" applyBorder="1" applyAlignment="1">
      <alignment horizontal="left" vertical="center"/>
    </xf>
    <xf numFmtId="0" fontId="4" fillId="28" borderId="52" xfId="3" applyFont="1" applyFill="1" applyBorder="1" applyAlignment="1">
      <alignment vertical="center"/>
    </xf>
    <xf numFmtId="0" fontId="4" fillId="28" borderId="5" xfId="3" applyFont="1" applyFill="1" applyBorder="1" applyAlignment="1">
      <alignment vertical="center"/>
    </xf>
    <xf numFmtId="0" fontId="4" fillId="28" borderId="253" xfId="3" applyFont="1" applyFill="1" applyBorder="1" applyAlignment="1">
      <alignment vertical="center"/>
    </xf>
    <xf numFmtId="175" fontId="185" fillId="132" borderId="250" xfId="1" applyNumberFormat="1" applyFont="1" applyFill="1" applyBorder="1" applyAlignment="1">
      <alignment horizontal="center" vertical="center"/>
    </xf>
    <xf numFmtId="0" fontId="50" fillId="28" borderId="5" xfId="3" applyFont="1" applyFill="1" applyBorder="1" applyAlignment="1">
      <alignment horizontal="left" vertical="center"/>
    </xf>
    <xf numFmtId="0" fontId="59" fillId="28" borderId="5" xfId="3" applyFont="1" applyFill="1" applyBorder="1" applyAlignment="1">
      <alignment vertical="center"/>
    </xf>
    <xf numFmtId="0" fontId="59" fillId="28" borderId="57" xfId="3" applyFont="1" applyFill="1" applyBorder="1" applyAlignment="1">
      <alignment vertical="center"/>
    </xf>
    <xf numFmtId="0" fontId="4" fillId="133" borderId="17" xfId="3" applyFont="1" applyFill="1" applyBorder="1" applyAlignment="1">
      <alignment vertical="center"/>
    </xf>
    <xf numFmtId="0" fontId="4" fillId="133" borderId="0" xfId="3" applyFont="1" applyFill="1" applyAlignment="1">
      <alignment vertical="center"/>
    </xf>
    <xf numFmtId="0" fontId="4" fillId="133" borderId="229" xfId="3" applyFont="1" applyFill="1" applyBorder="1" applyAlignment="1">
      <alignment vertical="center"/>
    </xf>
    <xf numFmtId="175" fontId="185" fillId="134" borderId="230" xfId="1" applyNumberFormat="1" applyFont="1" applyFill="1" applyBorder="1" applyAlignment="1">
      <alignment horizontal="center" vertical="center"/>
    </xf>
    <xf numFmtId="0" fontId="50" fillId="133" borderId="0" xfId="3" applyFont="1" applyFill="1" applyAlignment="1">
      <alignment horizontal="left" vertical="center"/>
    </xf>
    <xf numFmtId="0" fontId="59" fillId="133" borderId="0" xfId="3" applyFont="1" applyFill="1" applyAlignment="1">
      <alignment vertical="center"/>
    </xf>
    <xf numFmtId="0" fontId="59" fillId="133" borderId="9" xfId="3" applyFont="1" applyFill="1" applyBorder="1" applyAlignment="1">
      <alignment vertical="center"/>
    </xf>
    <xf numFmtId="0" fontId="4" fillId="126" borderId="17" xfId="3" applyFont="1" applyFill="1" applyBorder="1" applyAlignment="1">
      <alignment vertical="center"/>
    </xf>
    <xf numFmtId="0" fontId="4" fillId="126" borderId="0" xfId="3" applyFont="1" applyFill="1" applyAlignment="1">
      <alignment vertical="center"/>
    </xf>
    <xf numFmtId="0" fontId="4" fillId="126" borderId="229" xfId="3" applyFont="1" applyFill="1" applyBorder="1" applyAlignment="1">
      <alignment vertical="center"/>
    </xf>
    <xf numFmtId="175" fontId="185" fillId="135" borderId="230" xfId="1" applyNumberFormat="1" applyFont="1" applyFill="1" applyBorder="1" applyAlignment="1">
      <alignment horizontal="center" vertical="center"/>
    </xf>
    <xf numFmtId="0" fontId="50" fillId="126" borderId="0" xfId="3" applyFont="1" applyFill="1" applyAlignment="1">
      <alignment horizontal="left" vertical="center"/>
    </xf>
    <xf numFmtId="0" fontId="59" fillId="126" borderId="0" xfId="3" applyFont="1" applyFill="1" applyAlignment="1">
      <alignment vertical="center"/>
    </xf>
    <xf numFmtId="0" fontId="59" fillId="126" borderId="9" xfId="3" applyFont="1" applyFill="1" applyBorder="1" applyAlignment="1">
      <alignment vertical="center"/>
    </xf>
    <xf numFmtId="0" fontId="4" fillId="127" borderId="17" xfId="3" applyFont="1" applyFill="1" applyBorder="1" applyAlignment="1">
      <alignment vertical="center"/>
    </xf>
    <xf numFmtId="0" fontId="4" fillId="127" borderId="0" xfId="3" applyFont="1" applyFill="1" applyAlignment="1">
      <alignment vertical="center"/>
    </xf>
    <xf numFmtId="0" fontId="4" fillId="127" borderId="229" xfId="3" applyFont="1" applyFill="1" applyBorder="1" applyAlignment="1">
      <alignment vertical="center"/>
    </xf>
    <xf numFmtId="175" fontId="185" fillId="136" borderId="230" xfId="1" applyNumberFormat="1" applyFont="1" applyFill="1" applyBorder="1" applyAlignment="1">
      <alignment horizontal="center" vertical="center"/>
    </xf>
    <xf numFmtId="0" fontId="50" fillId="127" borderId="0" xfId="3" applyFont="1" applyFill="1" applyAlignment="1">
      <alignment horizontal="left" vertical="center"/>
    </xf>
    <xf numFmtId="0" fontId="59" fillId="127" borderId="0" xfId="3" applyFont="1" applyFill="1" applyAlignment="1">
      <alignment vertical="center"/>
    </xf>
    <xf numFmtId="0" fontId="59" fillId="127" borderId="9" xfId="3" applyFont="1" applyFill="1" applyBorder="1" applyAlignment="1">
      <alignment vertical="center"/>
    </xf>
    <xf numFmtId="0" fontId="41" fillId="0" borderId="96" xfId="1" applyFont="1" applyBorder="1" applyAlignment="1">
      <alignment horizontal="right" vertical="center"/>
    </xf>
    <xf numFmtId="0" fontId="41" fillId="0" borderId="19" xfId="1" applyFont="1" applyBorder="1" applyAlignment="1">
      <alignment horizontal="right" vertical="center"/>
    </xf>
    <xf numFmtId="0" fontId="78" fillId="0" borderId="96" xfId="1" applyFont="1" applyBorder="1" applyAlignment="1">
      <alignment horizontal="right" vertical="center"/>
    </xf>
    <xf numFmtId="0" fontId="78" fillId="0" borderId="19" xfId="1" applyFont="1" applyBorder="1" applyAlignment="1">
      <alignment horizontal="right" vertical="center"/>
    </xf>
    <xf numFmtId="0" fontId="78" fillId="0" borderId="18" xfId="1" applyFont="1" applyBorder="1" applyAlignment="1">
      <alignment horizontal="right" vertical="center"/>
    </xf>
    <xf numFmtId="0" fontId="78" fillId="0" borderId="15" xfId="1" applyFont="1" applyBorder="1" applyAlignment="1">
      <alignment horizontal="right" vertical="center"/>
    </xf>
    <xf numFmtId="0" fontId="25" fillId="8" borderId="14" xfId="1" applyFont="1" applyFill="1" applyBorder="1" applyAlignment="1">
      <alignment horizontal="center" vertical="center" wrapText="1"/>
    </xf>
    <xf numFmtId="0" fontId="25" fillId="8" borderId="0" xfId="1" applyFont="1" applyFill="1" applyAlignment="1">
      <alignment horizontal="center" vertical="center" wrapText="1"/>
    </xf>
    <xf numFmtId="174" fontId="86" fillId="8" borderId="0" xfId="1" applyNumberFormat="1" applyFont="1" applyFill="1" applyAlignment="1">
      <alignment horizontal="right" vertical="center"/>
    </xf>
    <xf numFmtId="175" fontId="185" fillId="48" borderId="0" xfId="1" applyNumberFormat="1" applyFont="1" applyFill="1" applyAlignment="1">
      <alignment horizontal="right" vertical="center"/>
    </xf>
    <xf numFmtId="0" fontId="5" fillId="43" borderId="48" xfId="0" applyFont="1" applyFill="1" applyBorder="1" applyAlignment="1">
      <alignment horizontal="right" vertical="center"/>
    </xf>
    <xf numFmtId="2" fontId="78" fillId="21" borderId="0" xfId="1" applyNumberFormat="1" applyFont="1" applyFill="1" applyAlignment="1">
      <alignment horizontal="center" vertical="center"/>
    </xf>
    <xf numFmtId="0" fontId="342" fillId="21" borderId="0" xfId="1" applyFont="1" applyFill="1" applyAlignment="1">
      <alignment horizontal="left" vertical="center"/>
    </xf>
    <xf numFmtId="0" fontId="0" fillId="8" borderId="241" xfId="0" applyFill="1" applyBorder="1"/>
    <xf numFmtId="0" fontId="73" fillId="8" borderId="9" xfId="9" applyFont="1" applyFill="1" applyBorder="1" applyAlignment="1">
      <alignment vertical="center"/>
    </xf>
    <xf numFmtId="0" fontId="1" fillId="8" borderId="0" xfId="9" applyFont="1" applyFill="1" applyAlignment="1">
      <alignment vertical="center"/>
    </xf>
    <xf numFmtId="0" fontId="1" fillId="8" borderId="9" xfId="9" applyFont="1" applyFill="1" applyBorder="1" applyAlignment="1">
      <alignment vertical="center"/>
    </xf>
    <xf numFmtId="0" fontId="369" fillId="8" borderId="0" xfId="1" applyFont="1" applyFill="1" applyAlignment="1" applyProtection="1">
      <alignment horizontal="right" vertical="center"/>
      <protection locked="0"/>
    </xf>
    <xf numFmtId="0" fontId="38" fillId="8" borderId="0" xfId="0" applyFont="1" applyFill="1" applyAlignment="1">
      <alignment horizontal="left" vertical="center"/>
    </xf>
    <xf numFmtId="0" fontId="373" fillId="8" borderId="2" xfId="1" applyFont="1" applyFill="1" applyBorder="1" applyAlignment="1" applyProtection="1">
      <alignment vertical="center"/>
      <protection hidden="1"/>
    </xf>
    <xf numFmtId="0" fontId="373" fillId="8" borderId="0" xfId="1" applyFont="1" applyFill="1" applyAlignment="1" applyProtection="1">
      <alignment vertical="center"/>
      <protection hidden="1"/>
    </xf>
    <xf numFmtId="0" fontId="48" fillId="8" borderId="0" xfId="1" applyFont="1" applyFill="1" applyAlignment="1">
      <alignment horizontal="center" vertical="center"/>
    </xf>
    <xf numFmtId="0" fontId="374" fillId="8" borderId="7" xfId="1" applyFont="1" applyFill="1" applyBorder="1" applyAlignment="1" applyProtection="1">
      <alignment vertical="center"/>
      <protection hidden="1"/>
    </xf>
    <xf numFmtId="0" fontId="373" fillId="8" borderId="2" xfId="1" applyFont="1" applyFill="1" applyBorder="1" applyAlignment="1" applyProtection="1">
      <alignment horizontal="center" vertical="center"/>
      <protection hidden="1"/>
    </xf>
    <xf numFmtId="0" fontId="374" fillId="8" borderId="6" xfId="1" applyFont="1" applyFill="1" applyBorder="1" applyAlignment="1" applyProtection="1">
      <alignment vertical="center"/>
      <protection hidden="1"/>
    </xf>
    <xf numFmtId="0" fontId="373" fillId="8" borderId="0" xfId="1" applyFont="1" applyFill="1" applyAlignment="1" applyProtection="1">
      <alignment horizontal="center" vertical="center"/>
      <protection hidden="1"/>
    </xf>
    <xf numFmtId="0" fontId="40" fillId="8" borderId="6" xfId="1" applyFont="1" applyFill="1" applyBorder="1" applyAlignment="1">
      <alignment horizontal="left" vertical="center"/>
    </xf>
    <xf numFmtId="0" fontId="375" fillId="8" borderId="0" xfId="1" applyFont="1" applyFill="1" applyAlignment="1">
      <alignment horizontal="center" vertical="center"/>
    </xf>
    <xf numFmtId="0" fontId="376" fillId="8" borderId="0" xfId="1" applyFont="1" applyFill="1" applyAlignment="1">
      <alignment horizontal="left" vertical="center"/>
    </xf>
    <xf numFmtId="0" fontId="27" fillId="8" borderId="0" xfId="1" applyFont="1" applyFill="1" applyAlignment="1">
      <alignment horizontal="left" vertical="center"/>
    </xf>
    <xf numFmtId="0" fontId="29" fillId="8" borderId="0" xfId="1" applyFont="1" applyFill="1" applyAlignment="1">
      <alignment horizontal="left" vertical="center"/>
    </xf>
    <xf numFmtId="0" fontId="82" fillId="8" borderId="0" xfId="1" applyFont="1" applyFill="1" applyAlignment="1">
      <alignment horizontal="left" vertical="center"/>
    </xf>
    <xf numFmtId="0" fontId="27" fillId="8" borderId="0" xfId="0" applyFont="1" applyFill="1" applyAlignment="1">
      <alignment horizontal="left" vertical="center"/>
    </xf>
    <xf numFmtId="0" fontId="68" fillId="8" borderId="62" xfId="1" applyFont="1" applyFill="1" applyBorder="1"/>
    <xf numFmtId="0" fontId="375" fillId="8" borderId="3" xfId="1" applyFont="1" applyFill="1" applyBorder="1" applyAlignment="1">
      <alignment horizontal="center" vertical="center"/>
    </xf>
    <xf numFmtId="0" fontId="37" fillId="8" borderId="3" xfId="1" applyFont="1" applyFill="1" applyBorder="1" applyAlignment="1" applyProtection="1">
      <alignment vertical="center"/>
      <protection hidden="1"/>
    </xf>
    <xf numFmtId="0" fontId="0" fillId="0" borderId="3" xfId="0" applyBorder="1"/>
    <xf numFmtId="0" fontId="377" fillId="3" borderId="0" xfId="1" applyFont="1" applyFill="1" applyAlignment="1" applyProtection="1">
      <alignment vertical="center"/>
      <protection hidden="1"/>
    </xf>
    <xf numFmtId="0" fontId="33" fillId="3" borderId="0" xfId="0" applyFont="1" applyFill="1" applyAlignment="1">
      <alignment horizontal="left" vertical="center"/>
    </xf>
    <xf numFmtId="0" fontId="66" fillId="8" borderId="160" xfId="13" applyFont="1" applyFill="1" applyBorder="1" applyAlignment="1">
      <alignment horizontal="center" vertical="center"/>
    </xf>
    <xf numFmtId="0" fontId="200" fillId="8" borderId="0" xfId="0" applyFont="1" applyFill="1" applyAlignment="1">
      <alignment horizontal="right" vertical="center"/>
    </xf>
    <xf numFmtId="0" fontId="115" fillId="22" borderId="3" xfId="1" applyFont="1" applyFill="1" applyBorder="1" applyAlignment="1" applyProtection="1">
      <alignment horizontal="left" vertical="center"/>
      <protection hidden="1"/>
    </xf>
    <xf numFmtId="0" fontId="366" fillId="22" borderId="3" xfId="1" applyFont="1" applyFill="1" applyBorder="1" applyAlignment="1">
      <alignment horizontal="center" vertical="center"/>
    </xf>
    <xf numFmtId="0" fontId="23" fillId="137" borderId="2" xfId="6" applyFont="1" applyFill="1" applyBorder="1" applyAlignment="1">
      <alignment horizontal="left" vertical="center"/>
    </xf>
    <xf numFmtId="0" fontId="23" fillId="137" borderId="2" xfId="6" applyFont="1" applyFill="1" applyBorder="1" applyAlignment="1">
      <alignment horizontal="center" vertical="center"/>
    </xf>
    <xf numFmtId="1" fontId="23" fillId="137" borderId="2" xfId="6" applyNumberFormat="1" applyFont="1" applyFill="1" applyBorder="1" applyAlignment="1">
      <alignment horizontal="center" vertical="center"/>
    </xf>
    <xf numFmtId="0" fontId="8" fillId="137" borderId="2" xfId="1" applyFont="1" applyFill="1" applyBorder="1" applyAlignment="1">
      <alignment horizontal="left" vertical="center" wrapText="1"/>
    </xf>
    <xf numFmtId="0" fontId="378" fillId="137" borderId="2" xfId="1" applyFont="1" applyFill="1" applyBorder="1" applyAlignment="1">
      <alignment horizontal="center" vertical="center" wrapText="1"/>
    </xf>
    <xf numFmtId="0" fontId="25" fillId="137" borderId="2" xfId="1" applyFont="1" applyFill="1" applyBorder="1" applyAlignment="1">
      <alignment horizontal="center" vertical="center" wrapText="1"/>
    </xf>
    <xf numFmtId="0" fontId="22" fillId="14" borderId="255" xfId="1" applyFont="1" applyFill="1" applyBorder="1" applyAlignment="1" applyProtection="1">
      <alignment horizontal="center" vertical="center" textRotation="90"/>
      <protection locked="0"/>
    </xf>
    <xf numFmtId="0" fontId="5" fillId="138" borderId="2" xfId="35" applyFont="1" applyFill="1" applyBorder="1" applyAlignment="1">
      <alignment horizontal="center" vertical="center"/>
    </xf>
    <xf numFmtId="0" fontId="30" fillId="137" borderId="6" xfId="7" applyFont="1" applyFill="1" applyBorder="1" applyAlignment="1">
      <alignment horizontal="center" vertical="center"/>
    </xf>
    <xf numFmtId="0" fontId="23" fillId="137" borderId="0" xfId="6" applyFont="1" applyFill="1" applyAlignment="1">
      <alignment horizontal="right" vertical="center"/>
    </xf>
    <xf numFmtId="0" fontId="23" fillId="137" borderId="0" xfId="6" applyFont="1" applyFill="1" applyAlignment="1">
      <alignment horizontal="center" vertical="center"/>
    </xf>
    <xf numFmtId="1" fontId="23" fillId="137" borderId="0" xfId="6" applyNumberFormat="1" applyFont="1" applyFill="1" applyAlignment="1">
      <alignment horizontal="center" vertical="center"/>
    </xf>
    <xf numFmtId="0" fontId="8" fillId="137" borderId="0" xfId="0" applyFont="1" applyFill="1" applyAlignment="1">
      <alignment horizontal="center" vertical="center" wrapText="1"/>
    </xf>
    <xf numFmtId="0" fontId="93" fillId="137" borderId="0" xfId="1" applyFont="1" applyFill="1" applyAlignment="1">
      <alignment horizontal="center" vertical="center" wrapText="1"/>
    </xf>
    <xf numFmtId="0" fontId="32" fillId="137" borderId="0" xfId="1" applyFont="1" applyFill="1" applyAlignment="1">
      <alignment horizontal="center" vertical="center" wrapText="1"/>
    </xf>
    <xf numFmtId="196" fontId="379" fillId="123" borderId="5" xfId="36" applyNumberFormat="1" applyFont="1" applyFill="1" applyBorder="1" applyAlignment="1">
      <alignment horizontal="center" vertical="center"/>
    </xf>
    <xf numFmtId="0" fontId="59" fillId="44" borderId="0" xfId="1" applyFont="1" applyFill="1" applyAlignment="1">
      <alignment horizontal="left" vertical="center"/>
    </xf>
    <xf numFmtId="0" fontId="21" fillId="44" borderId="0" xfId="1" applyFont="1" applyFill="1" applyAlignment="1">
      <alignment horizontal="right" vertical="center"/>
    </xf>
    <xf numFmtId="0" fontId="33" fillId="44" borderId="0" xfId="1" applyFont="1" applyFill="1" applyAlignment="1">
      <alignment vertical="center"/>
    </xf>
    <xf numFmtId="191" fontId="50" fillId="93" borderId="6" xfId="0" applyNumberFormat="1" applyFont="1" applyFill="1" applyBorder="1" applyAlignment="1">
      <alignment horizontal="center" vertical="center"/>
    </xf>
    <xf numFmtId="2" fontId="25" fillId="8" borderId="0" xfId="23" applyNumberFormat="1" applyFont="1" applyFill="1" applyAlignment="1">
      <alignment vertical="center" wrapText="1"/>
    </xf>
    <xf numFmtId="0" fontId="71" fillId="0" borderId="0" xfId="3" applyFont="1" applyAlignment="1">
      <alignment horizontal="center" vertical="center"/>
    </xf>
    <xf numFmtId="2" fontId="25" fillId="8" borderId="9" xfId="23" applyNumberFormat="1" applyFont="1" applyFill="1" applyBorder="1" applyAlignment="1">
      <alignment vertical="center" wrapText="1"/>
    </xf>
    <xf numFmtId="197" fontId="140" fillId="17" borderId="0" xfId="26" applyNumberFormat="1" applyFont="1" applyFill="1" applyAlignment="1">
      <alignment horizontal="center" vertical="center"/>
    </xf>
    <xf numFmtId="0" fontId="30" fillId="137" borderId="10" xfId="7" applyFont="1" applyFill="1" applyBorder="1" applyAlignment="1">
      <alignment horizontal="center" vertical="center"/>
    </xf>
    <xf numFmtId="198" fontId="27" fillId="7" borderId="0" xfId="26" applyNumberFormat="1" applyFont="1" applyFill="1" applyAlignment="1">
      <alignment horizontal="center" vertical="center"/>
    </xf>
    <xf numFmtId="0" fontId="30" fillId="137" borderId="13" xfId="7" applyFont="1" applyFill="1" applyBorder="1" applyAlignment="1">
      <alignment horizontal="center" vertical="center"/>
    </xf>
    <xf numFmtId="0" fontId="8" fillId="137" borderId="4" xfId="7" applyFont="1" applyFill="1" applyBorder="1" applyAlignment="1">
      <alignment horizontal="left" vertical="center"/>
    </xf>
    <xf numFmtId="1" fontId="8" fillId="137" borderId="4" xfId="7" applyNumberFormat="1" applyFont="1" applyFill="1" applyBorder="1" applyAlignment="1">
      <alignment horizontal="left" vertical="center"/>
    </xf>
    <xf numFmtId="0" fontId="201" fillId="139" borderId="4" xfId="3" applyFont="1" applyFill="1" applyBorder="1" applyAlignment="1">
      <alignment horizontal="center" vertical="center"/>
    </xf>
    <xf numFmtId="0" fontId="201" fillId="139" borderId="15" xfId="3" applyFont="1" applyFill="1" applyBorder="1" applyAlignment="1">
      <alignment horizontal="center" vertical="center"/>
    </xf>
    <xf numFmtId="0" fontId="201" fillId="139" borderId="16" xfId="3" applyFont="1" applyFill="1" applyBorder="1" applyAlignment="1">
      <alignment horizontal="center" vertical="center"/>
    </xf>
    <xf numFmtId="0" fontId="27" fillId="16" borderId="0" xfId="26" applyFont="1" applyFill="1" applyAlignment="1">
      <alignment horizontal="center" vertical="center"/>
    </xf>
    <xf numFmtId="0" fontId="71" fillId="16" borderId="0" xfId="26" applyFont="1" applyFill="1" applyAlignment="1">
      <alignment horizontal="center" vertical="center"/>
    </xf>
    <xf numFmtId="1" fontId="70" fillId="32" borderId="103" xfId="1" applyNumberFormat="1" applyFont="1" applyFill="1" applyBorder="1" applyAlignment="1">
      <alignment horizontal="center" vertical="center"/>
    </xf>
    <xf numFmtId="0" fontId="380" fillId="16" borderId="0" xfId="26" applyFont="1" applyFill="1" applyAlignment="1">
      <alignment horizontal="center" vertical="center"/>
    </xf>
    <xf numFmtId="1" fontId="13" fillId="32" borderId="38" xfId="1" applyNumberFormat="1" applyFont="1" applyFill="1" applyBorder="1" applyAlignment="1">
      <alignment horizontal="center" vertical="center"/>
    </xf>
    <xf numFmtId="0" fontId="8" fillId="137" borderId="4" xfId="7" applyFont="1" applyFill="1" applyBorder="1" applyAlignment="1">
      <alignment horizontal="right" vertical="center"/>
    </xf>
    <xf numFmtId="1" fontId="8" fillId="137" borderId="4" xfId="7" applyNumberFormat="1" applyFont="1" applyFill="1" applyBorder="1" applyAlignment="1">
      <alignment horizontal="right" vertical="center"/>
    </xf>
    <xf numFmtId="0" fontId="201" fillId="139" borderId="45" xfId="3" applyFont="1" applyFill="1" applyBorder="1" applyAlignment="1">
      <alignment horizontal="center" vertical="center"/>
    </xf>
    <xf numFmtId="0" fontId="201" fillId="139" borderId="50" xfId="3" applyFont="1" applyFill="1" applyBorder="1" applyAlignment="1">
      <alignment horizontal="left" vertical="center"/>
    </xf>
    <xf numFmtId="0" fontId="5" fillId="137" borderId="6" xfId="7" applyFont="1" applyFill="1" applyBorder="1" applyAlignment="1">
      <alignment horizontal="center" vertical="center"/>
    </xf>
    <xf numFmtId="0" fontId="13" fillId="21" borderId="256" xfId="1" applyFont="1" applyFill="1" applyBorder="1" applyAlignment="1" applyProtection="1">
      <alignment horizontal="center" vertical="center"/>
      <protection hidden="1"/>
    </xf>
    <xf numFmtId="0" fontId="66" fillId="33" borderId="179" xfId="13" applyFont="1" applyFill="1" applyBorder="1" applyAlignment="1">
      <alignment horizontal="center" vertical="center"/>
    </xf>
    <xf numFmtId="0" fontId="93" fillId="137" borderId="3" xfId="1" applyFont="1" applyFill="1" applyBorder="1" applyAlignment="1" applyProtection="1">
      <alignment vertical="center"/>
      <protection hidden="1"/>
    </xf>
    <xf numFmtId="0" fontId="13" fillId="16" borderId="0" xfId="26" applyFont="1" applyFill="1" applyAlignment="1">
      <alignment horizontal="center" vertical="center"/>
    </xf>
    <xf numFmtId="0" fontId="5" fillId="137" borderId="179" xfId="7" applyFont="1" applyFill="1" applyBorder="1" applyAlignment="1">
      <alignment horizontal="center" vertical="center"/>
    </xf>
    <xf numFmtId="0" fontId="89" fillId="16" borderId="0" xfId="17" applyFill="1" applyAlignment="1">
      <alignment horizontal="left" vertical="center"/>
    </xf>
    <xf numFmtId="0" fontId="30" fillId="137" borderId="62" xfId="7" applyFont="1" applyFill="1" applyBorder="1" applyAlignment="1">
      <alignment horizontal="center" vertical="center"/>
    </xf>
    <xf numFmtId="0" fontId="8" fillId="137" borderId="3" xfId="7" applyFont="1" applyFill="1" applyBorder="1" applyAlignment="1">
      <alignment vertical="center"/>
    </xf>
    <xf numFmtId="1" fontId="8" fillId="137" borderId="3" xfId="7" applyNumberFormat="1" applyFont="1" applyFill="1" applyBorder="1" applyAlignment="1">
      <alignment horizontal="left" vertical="center"/>
    </xf>
    <xf numFmtId="0" fontId="22" fillId="137" borderId="3" xfId="1" applyFont="1" applyFill="1" applyBorder="1" applyAlignment="1" applyProtection="1">
      <alignment vertical="center"/>
      <protection hidden="1"/>
    </xf>
    <xf numFmtId="0" fontId="22" fillId="137" borderId="63" xfId="1" applyFont="1" applyFill="1" applyBorder="1" applyAlignment="1" applyProtection="1">
      <alignment vertical="center"/>
      <protection hidden="1"/>
    </xf>
    <xf numFmtId="0" fontId="30" fillId="137" borderId="257" xfId="7" applyFont="1" applyFill="1" applyBorder="1" applyAlignment="1">
      <alignment horizontal="center" vertical="center"/>
    </xf>
    <xf numFmtId="0" fontId="25" fillId="113" borderId="62" xfId="1" applyFont="1" applyFill="1" applyBorder="1" applyAlignment="1" applyProtection="1">
      <alignment horizontal="center" vertical="center"/>
      <protection hidden="1"/>
    </xf>
    <xf numFmtId="0" fontId="25" fillId="113" borderId="3" xfId="1" applyFont="1" applyFill="1" applyBorder="1" applyAlignment="1" applyProtection="1">
      <alignment horizontal="center" vertical="center"/>
      <protection hidden="1"/>
    </xf>
    <xf numFmtId="0" fontId="25" fillId="113" borderId="63" xfId="9" applyFont="1" applyFill="1" applyBorder="1" applyAlignment="1">
      <alignment horizontal="center" vertical="center"/>
    </xf>
    <xf numFmtId="0" fontId="66" fillId="7" borderId="160" xfId="13" applyFont="1" applyFill="1" applyBorder="1" applyAlignment="1">
      <alignment horizontal="center" vertical="center"/>
    </xf>
    <xf numFmtId="0" fontId="0" fillId="7" borderId="0" xfId="0" applyFill="1" applyAlignment="1">
      <alignment horizontal="right" vertical="center"/>
    </xf>
    <xf numFmtId="0" fontId="342" fillId="110" borderId="45" xfId="1" applyFont="1" applyFill="1" applyBorder="1" applyAlignment="1">
      <alignment horizontal="right" vertical="center"/>
    </xf>
    <xf numFmtId="0" fontId="66" fillId="7" borderId="258" xfId="13" applyFont="1" applyFill="1" applyBorder="1" applyAlignment="1">
      <alignment horizontal="center" vertical="center"/>
    </xf>
    <xf numFmtId="0" fontId="27" fillId="16" borderId="0" xfId="10" applyFont="1" applyFill="1" applyAlignment="1">
      <alignment horizontal="left" vertical="center"/>
    </xf>
    <xf numFmtId="0" fontId="185" fillId="17" borderId="2" xfId="6" applyFont="1" applyFill="1" applyBorder="1" applyAlignment="1">
      <alignment horizontal="left" vertical="center"/>
    </xf>
    <xf numFmtId="0" fontId="185" fillId="17" borderId="2" xfId="6" applyFont="1" applyFill="1" applyBorder="1" applyAlignment="1">
      <alignment horizontal="center" vertical="center"/>
    </xf>
    <xf numFmtId="1" fontId="185" fillId="17" borderId="2" xfId="6" applyNumberFormat="1" applyFont="1" applyFill="1" applyBorder="1" applyAlignment="1">
      <alignment horizontal="center" vertical="center"/>
    </xf>
    <xf numFmtId="0" fontId="185" fillId="17" borderId="2" xfId="1" applyFont="1" applyFill="1" applyBorder="1" applyAlignment="1">
      <alignment horizontal="left" vertical="center" wrapText="1"/>
    </xf>
    <xf numFmtId="0" fontId="25" fillId="17" borderId="2" xfId="1" applyFont="1" applyFill="1" applyBorder="1" applyAlignment="1">
      <alignment horizontal="center" vertical="center" wrapText="1"/>
    </xf>
    <xf numFmtId="0" fontId="89" fillId="16" borderId="0" xfId="17" applyFill="1" applyBorder="1" applyAlignment="1" applyProtection="1">
      <alignment vertical="center"/>
      <protection hidden="1"/>
    </xf>
    <xf numFmtId="0" fontId="59" fillId="17" borderId="6" xfId="7" applyFont="1" applyFill="1" applyBorder="1" applyAlignment="1">
      <alignment horizontal="center" vertical="center"/>
    </xf>
    <xf numFmtId="0" fontId="185" fillId="17" borderId="0" xfId="6" applyFont="1" applyFill="1" applyAlignment="1">
      <alignment horizontal="right" vertical="center"/>
    </xf>
    <xf numFmtId="0" fontId="185" fillId="17" borderId="0" xfId="6" applyFont="1" applyFill="1" applyAlignment="1">
      <alignment horizontal="center" vertical="center"/>
    </xf>
    <xf numFmtId="1" fontId="185" fillId="17" borderId="0" xfId="6" applyNumberFormat="1" applyFont="1" applyFill="1" applyAlignment="1">
      <alignment horizontal="center" vertical="center"/>
    </xf>
    <xf numFmtId="0" fontId="185" fillId="17" borderId="0" xfId="0" applyFont="1" applyFill="1" applyAlignment="1">
      <alignment horizontal="center" vertical="center" wrapText="1"/>
    </xf>
    <xf numFmtId="0" fontId="32" fillId="17" borderId="0" xfId="1" applyFont="1" applyFill="1" applyAlignment="1">
      <alignment horizontal="center" vertical="center" wrapText="1"/>
    </xf>
    <xf numFmtId="0" fontId="59" fillId="17" borderId="179" xfId="7" applyFont="1" applyFill="1" applyBorder="1" applyAlignment="1">
      <alignment horizontal="center" vertical="center"/>
    </xf>
    <xf numFmtId="0" fontId="21" fillId="8" borderId="0" xfId="1" applyFont="1" applyFill="1" applyAlignment="1">
      <alignment horizontal="right" vertical="center"/>
    </xf>
    <xf numFmtId="0" fontId="59" fillId="17" borderId="10" xfId="7" applyFont="1" applyFill="1" applyBorder="1" applyAlignment="1">
      <alignment horizontal="center" vertical="center"/>
    </xf>
    <xf numFmtId="0" fontId="59" fillId="17" borderId="259" xfId="7" applyFont="1" applyFill="1" applyBorder="1" applyAlignment="1">
      <alignment horizontal="center" vertical="center"/>
    </xf>
    <xf numFmtId="0" fontId="59" fillId="17" borderId="13" xfId="7" applyFont="1" applyFill="1" applyBorder="1" applyAlignment="1">
      <alignment horizontal="center" vertical="center"/>
    </xf>
    <xf numFmtId="0" fontId="185" fillId="17" borderId="4" xfId="7" applyFont="1" applyFill="1" applyBorder="1" applyAlignment="1">
      <alignment horizontal="left" vertical="center"/>
    </xf>
    <xf numFmtId="1" fontId="185" fillId="17" borderId="4" xfId="7" applyNumberFormat="1" applyFont="1" applyFill="1" applyBorder="1" applyAlignment="1">
      <alignment horizontal="left" vertical="center"/>
    </xf>
    <xf numFmtId="0" fontId="10" fillId="140" borderId="4" xfId="3" applyFont="1" applyFill="1" applyBorder="1" applyAlignment="1">
      <alignment horizontal="center" vertical="center"/>
    </xf>
    <xf numFmtId="0" fontId="10" fillId="140" borderId="15" xfId="3" applyFont="1" applyFill="1" applyBorder="1" applyAlignment="1">
      <alignment horizontal="center" vertical="center"/>
    </xf>
    <xf numFmtId="0" fontId="10" fillId="140" borderId="16" xfId="3" applyFont="1" applyFill="1" applyBorder="1" applyAlignment="1">
      <alignment horizontal="center" vertical="center"/>
    </xf>
    <xf numFmtId="0" fontId="59" fillId="17" borderId="260" xfId="7" applyFont="1" applyFill="1" applyBorder="1" applyAlignment="1">
      <alignment horizontal="center" vertical="center"/>
    </xf>
    <xf numFmtId="0" fontId="13" fillId="16" borderId="0" xfId="26" applyFont="1" applyFill="1" applyAlignment="1">
      <alignment horizontal="left" vertical="center"/>
    </xf>
    <xf numFmtId="0" fontId="112" fillId="21" borderId="0" xfId="9" applyFont="1" applyFill="1" applyAlignment="1">
      <alignment vertical="center"/>
    </xf>
    <xf numFmtId="0" fontId="48" fillId="17" borderId="14" xfId="7" applyFont="1" applyFill="1" applyBorder="1" applyAlignment="1">
      <alignment horizontal="right" vertical="center"/>
    </xf>
    <xf numFmtId="0" fontId="48" fillId="17" borderId="14" xfId="7" applyFont="1" applyFill="1" applyBorder="1" applyAlignment="1">
      <alignment horizontal="left" vertical="center"/>
    </xf>
    <xf numFmtId="1" fontId="48" fillId="17" borderId="14" xfId="7" applyNumberFormat="1" applyFont="1" applyFill="1" applyBorder="1" applyAlignment="1">
      <alignment horizontal="right" vertical="center"/>
    </xf>
    <xf numFmtId="0" fontId="10" fillId="140" borderId="45" xfId="3" applyFont="1" applyFill="1" applyBorder="1" applyAlignment="1">
      <alignment horizontal="center" vertical="center"/>
    </xf>
    <xf numFmtId="0" fontId="10" fillId="140" borderId="50" xfId="3" applyFont="1" applyFill="1" applyBorder="1" applyAlignment="1">
      <alignment horizontal="left" vertical="center"/>
    </xf>
    <xf numFmtId="0" fontId="21" fillId="17" borderId="6" xfId="7" applyFont="1" applyFill="1" applyBorder="1" applyAlignment="1">
      <alignment horizontal="center" vertical="center"/>
    </xf>
    <xf numFmtId="0" fontId="21" fillId="17" borderId="179" xfId="7" applyFont="1" applyFill="1" applyBorder="1" applyAlignment="1">
      <alignment horizontal="center" vertical="center"/>
    </xf>
    <xf numFmtId="0" fontId="32" fillId="17" borderId="3" xfId="1" applyFont="1" applyFill="1" applyBorder="1" applyAlignment="1" applyProtection="1">
      <alignment vertical="center"/>
      <protection hidden="1"/>
    </xf>
    <xf numFmtId="0" fontId="59" fillId="17" borderId="62" xfId="7" applyFont="1" applyFill="1" applyBorder="1" applyAlignment="1">
      <alignment horizontal="center" vertical="center"/>
    </xf>
    <xf numFmtId="0" fontId="185" fillId="17" borderId="3" xfId="7" applyFont="1" applyFill="1" applyBorder="1" applyAlignment="1">
      <alignment vertical="center"/>
    </xf>
    <xf numFmtId="1" fontId="185" fillId="17" borderId="3" xfId="7" applyNumberFormat="1" applyFont="1" applyFill="1" applyBorder="1" applyAlignment="1">
      <alignment horizontal="left" vertical="center"/>
    </xf>
    <xf numFmtId="0" fontId="13" fillId="17" borderId="3" xfId="1" applyFont="1" applyFill="1" applyBorder="1" applyAlignment="1" applyProtection="1">
      <alignment vertical="center"/>
      <protection hidden="1"/>
    </xf>
    <xf numFmtId="0" fontId="13" fillId="17" borderId="63" xfId="1" applyFont="1" applyFill="1" applyBorder="1" applyAlignment="1" applyProtection="1">
      <alignment vertical="center"/>
      <protection hidden="1"/>
    </xf>
    <xf numFmtId="0" fontId="59" fillId="17" borderId="257" xfId="7" applyFont="1" applyFill="1" applyBorder="1" applyAlignment="1">
      <alignment horizontal="center" vertical="center"/>
    </xf>
    <xf numFmtId="0" fontId="23" fillId="63" borderId="2" xfId="6" applyFont="1" applyFill="1" applyBorder="1" applyAlignment="1">
      <alignment horizontal="left" vertical="center"/>
    </xf>
    <xf numFmtId="0" fontId="23" fillId="63" borderId="2" xfId="6" applyFont="1" applyFill="1" applyBorder="1" applyAlignment="1">
      <alignment horizontal="center" vertical="center"/>
    </xf>
    <xf numFmtId="1" fontId="23" fillId="63" borderId="2" xfId="6" applyNumberFormat="1" applyFont="1" applyFill="1" applyBorder="1" applyAlignment="1">
      <alignment horizontal="center" vertical="center"/>
    </xf>
    <xf numFmtId="0" fontId="8" fillId="63" borderId="2" xfId="1" applyFont="1" applyFill="1" applyBorder="1" applyAlignment="1">
      <alignment horizontal="left" vertical="center" wrapText="1"/>
    </xf>
    <xf numFmtId="0" fontId="378" fillId="63" borderId="2" xfId="1" applyFont="1" applyFill="1" applyBorder="1" applyAlignment="1">
      <alignment horizontal="center" vertical="center" wrapText="1"/>
    </xf>
    <xf numFmtId="0" fontId="25" fillId="63" borderId="2" xfId="1" applyFont="1" applyFill="1" applyBorder="1" applyAlignment="1">
      <alignment horizontal="center" vertical="center" wrapText="1"/>
    </xf>
    <xf numFmtId="0" fontId="30" fillId="63" borderId="6" xfId="7" applyFont="1" applyFill="1" applyBorder="1" applyAlignment="1">
      <alignment horizontal="center" vertical="center"/>
    </xf>
    <xf numFmtId="0" fontId="23" fillId="63" borderId="0" xfId="6" applyFont="1" applyFill="1" applyAlignment="1">
      <alignment horizontal="right" vertical="center"/>
    </xf>
    <xf numFmtId="0" fontId="23" fillId="63" borderId="0" xfId="6" applyFont="1" applyFill="1" applyAlignment="1">
      <alignment horizontal="center" vertical="center"/>
    </xf>
    <xf numFmtId="1" fontId="23" fillId="63" borderId="0" xfId="6" applyNumberFormat="1" applyFont="1" applyFill="1" applyAlignment="1">
      <alignment horizontal="center" vertical="center"/>
    </xf>
    <xf numFmtId="0" fontId="8" fillId="63" borderId="0" xfId="0" applyFont="1" applyFill="1" applyAlignment="1">
      <alignment horizontal="center" vertical="center" wrapText="1"/>
    </xf>
    <xf numFmtId="0" fontId="93" fillId="63" borderId="0" xfId="1" applyFont="1" applyFill="1" applyAlignment="1">
      <alignment horizontal="center" vertical="center" wrapText="1"/>
    </xf>
    <xf numFmtId="0" fontId="32" fillId="63" borderId="0" xfId="1" applyFont="1" applyFill="1" applyAlignment="1">
      <alignment horizontal="center" vertical="center" wrapText="1"/>
    </xf>
    <xf numFmtId="0" fontId="30" fillId="63" borderId="179" xfId="7" applyFont="1" applyFill="1" applyBorder="1" applyAlignment="1">
      <alignment horizontal="center" vertical="center"/>
    </xf>
    <xf numFmtId="0" fontId="30" fillId="8" borderId="0" xfId="1" applyFont="1" applyFill="1" applyAlignment="1">
      <alignment horizontal="left" vertical="center"/>
    </xf>
    <xf numFmtId="0" fontId="5" fillId="8" borderId="0" xfId="1" applyFont="1" applyFill="1" applyAlignment="1">
      <alignment horizontal="right" vertical="center"/>
    </xf>
    <xf numFmtId="0" fontId="71" fillId="0" borderId="0" xfId="9" applyFont="1" applyAlignment="1">
      <alignment horizontal="left" vertical="center"/>
    </xf>
    <xf numFmtId="0" fontId="30" fillId="63" borderId="10" xfId="7" applyFont="1" applyFill="1" applyBorder="1" applyAlignment="1">
      <alignment horizontal="center" vertical="center"/>
    </xf>
    <xf numFmtId="0" fontId="30" fillId="63" borderId="259" xfId="7" applyFont="1" applyFill="1" applyBorder="1" applyAlignment="1">
      <alignment horizontal="center" vertical="center"/>
    </xf>
    <xf numFmtId="0" fontId="30" fillId="63" borderId="13" xfId="7" applyFont="1" applyFill="1" applyBorder="1" applyAlignment="1">
      <alignment horizontal="center" vertical="center"/>
    </xf>
    <xf numFmtId="0" fontId="8" fillId="63" borderId="4" xfId="7" applyFont="1" applyFill="1" applyBorder="1" applyAlignment="1">
      <alignment horizontal="left" vertical="center"/>
    </xf>
    <xf numFmtId="1" fontId="8" fillId="63" borderId="4" xfId="7" applyNumberFormat="1" applyFont="1" applyFill="1" applyBorder="1" applyAlignment="1">
      <alignment horizontal="left" vertical="center"/>
    </xf>
    <xf numFmtId="0" fontId="201" fillId="141" borderId="4" xfId="3" applyFont="1" applyFill="1" applyBorder="1" applyAlignment="1">
      <alignment horizontal="center" vertical="center"/>
    </xf>
    <xf numFmtId="0" fontId="201" fillId="141" borderId="15" xfId="3" applyFont="1" applyFill="1" applyBorder="1" applyAlignment="1">
      <alignment horizontal="center" vertical="center"/>
    </xf>
    <xf numFmtId="0" fontId="201" fillId="141" borderId="16" xfId="3" applyFont="1" applyFill="1" applyBorder="1" applyAlignment="1">
      <alignment horizontal="center" vertical="center"/>
    </xf>
    <xf numFmtId="0" fontId="30" fillId="63" borderId="260" xfId="7" applyFont="1" applyFill="1" applyBorder="1" applyAlignment="1">
      <alignment horizontal="center" vertical="center"/>
    </xf>
    <xf numFmtId="0" fontId="48" fillId="63" borderId="14" xfId="7" applyFont="1" applyFill="1" applyBorder="1" applyAlignment="1">
      <alignment horizontal="right" vertical="center"/>
    </xf>
    <xf numFmtId="0" fontId="48" fillId="63" borderId="14" xfId="7" applyFont="1" applyFill="1" applyBorder="1" applyAlignment="1">
      <alignment horizontal="left" vertical="center"/>
    </xf>
    <xf numFmtId="1" fontId="48" fillId="63" borderId="14" xfId="7" applyNumberFormat="1" applyFont="1" applyFill="1" applyBorder="1" applyAlignment="1">
      <alignment horizontal="right" vertical="center"/>
    </xf>
    <xf numFmtId="0" fontId="201" fillId="141" borderId="45" xfId="3" applyFont="1" applyFill="1" applyBorder="1" applyAlignment="1">
      <alignment horizontal="center" vertical="center"/>
    </xf>
    <xf numFmtId="0" fontId="201" fillId="141" borderId="50" xfId="3" applyFont="1" applyFill="1" applyBorder="1" applyAlignment="1">
      <alignment horizontal="left" vertical="center"/>
    </xf>
    <xf numFmtId="0" fontId="5" fillId="63" borderId="6" xfId="7" applyFont="1" applyFill="1" applyBorder="1" applyAlignment="1">
      <alignment horizontal="center" vertical="center"/>
    </xf>
    <xf numFmtId="0" fontId="5" fillId="63" borderId="179" xfId="7" applyFont="1" applyFill="1" applyBorder="1" applyAlignment="1">
      <alignment horizontal="center" vertical="center"/>
    </xf>
    <xf numFmtId="0" fontId="93" fillId="63" borderId="3" xfId="1" applyFont="1" applyFill="1" applyBorder="1" applyAlignment="1" applyProtection="1">
      <alignment vertical="center"/>
      <protection hidden="1"/>
    </xf>
    <xf numFmtId="0" fontId="30" fillId="63" borderId="62" xfId="7" applyFont="1" applyFill="1" applyBorder="1" applyAlignment="1">
      <alignment horizontal="center" vertical="center"/>
    </xf>
    <xf numFmtId="0" fontId="8" fillId="63" borderId="3" xfId="7" applyFont="1" applyFill="1" applyBorder="1" applyAlignment="1">
      <alignment vertical="center"/>
    </xf>
    <xf numFmtId="1" fontId="8" fillId="63" borderId="3" xfId="7" applyNumberFormat="1" applyFont="1" applyFill="1" applyBorder="1" applyAlignment="1">
      <alignment horizontal="left" vertical="center"/>
    </xf>
    <xf numFmtId="0" fontId="22" fillId="63" borderId="3" xfId="1" applyFont="1" applyFill="1" applyBorder="1" applyAlignment="1" applyProtection="1">
      <alignment vertical="center"/>
      <protection hidden="1"/>
    </xf>
    <xf numFmtId="0" fontId="22" fillId="63" borderId="63" xfId="1" applyFont="1" applyFill="1" applyBorder="1" applyAlignment="1" applyProtection="1">
      <alignment vertical="center"/>
      <protection hidden="1"/>
    </xf>
    <xf numFmtId="0" fontId="30" fillId="63" borderId="257" xfId="7" applyFont="1" applyFill="1" applyBorder="1" applyAlignment="1">
      <alignment horizontal="center" vertical="center"/>
    </xf>
    <xf numFmtId="0" fontId="185" fillId="142" borderId="2" xfId="6" applyFont="1" applyFill="1" applyBorder="1" applyAlignment="1">
      <alignment horizontal="left" vertical="center"/>
    </xf>
    <xf numFmtId="0" fontId="185" fillId="142" borderId="2" xfId="6" applyFont="1" applyFill="1" applyBorder="1" applyAlignment="1">
      <alignment horizontal="center" vertical="center"/>
    </xf>
    <xf numFmtId="1" fontId="185" fillId="142" borderId="2" xfId="6" applyNumberFormat="1" applyFont="1" applyFill="1" applyBorder="1" applyAlignment="1">
      <alignment horizontal="center" vertical="center"/>
    </xf>
    <xf numFmtId="0" fontId="185" fillId="142" borderId="2" xfId="1" applyFont="1" applyFill="1" applyBorder="1" applyAlignment="1">
      <alignment horizontal="left" vertical="center" wrapText="1"/>
    </xf>
    <xf numFmtId="0" fontId="25" fillId="142" borderId="2" xfId="1" applyFont="1" applyFill="1" applyBorder="1" applyAlignment="1">
      <alignment horizontal="center" vertical="center" wrapText="1"/>
    </xf>
    <xf numFmtId="0" fontId="59" fillId="142" borderId="6" xfId="7" applyFont="1" applyFill="1" applyBorder="1" applyAlignment="1">
      <alignment horizontal="center" vertical="center"/>
    </xf>
    <xf numFmtId="0" fontId="185" fillId="142" borderId="0" xfId="6" applyFont="1" applyFill="1" applyAlignment="1">
      <alignment horizontal="right" vertical="center"/>
    </xf>
    <xf numFmtId="0" fontId="185" fillId="142" borderId="0" xfId="6" applyFont="1" applyFill="1" applyAlignment="1">
      <alignment horizontal="center" vertical="center"/>
    </xf>
    <xf numFmtId="1" fontId="185" fillId="142" borderId="0" xfId="6" applyNumberFormat="1" applyFont="1" applyFill="1" applyAlignment="1">
      <alignment horizontal="center" vertical="center"/>
    </xf>
    <xf numFmtId="0" fontId="185" fillId="142" borderId="0" xfId="0" applyFont="1" applyFill="1" applyAlignment="1">
      <alignment horizontal="center" vertical="center" wrapText="1"/>
    </xf>
    <xf numFmtId="0" fontId="32" fillId="142" borderId="0" xfId="1" applyFont="1" applyFill="1" applyAlignment="1">
      <alignment horizontal="center" vertical="center" wrapText="1"/>
    </xf>
    <xf numFmtId="0" fontId="59" fillId="142" borderId="179" xfId="7" applyFont="1" applyFill="1" applyBorder="1" applyAlignment="1">
      <alignment horizontal="center" vertical="center"/>
    </xf>
    <xf numFmtId="0" fontId="59" fillId="142" borderId="10" xfId="7" applyFont="1" applyFill="1" applyBorder="1" applyAlignment="1">
      <alignment horizontal="center" vertical="center"/>
    </xf>
    <xf numFmtId="0" fontId="59" fillId="142" borderId="259" xfId="7" applyFont="1" applyFill="1" applyBorder="1" applyAlignment="1">
      <alignment horizontal="center" vertical="center"/>
    </xf>
    <xf numFmtId="0" fontId="89" fillId="0" borderId="0" xfId="17" applyAlignment="1">
      <alignment horizontal="left" vertical="center"/>
    </xf>
    <xf numFmtId="0" fontId="59" fillId="142" borderId="13" xfId="7" applyFont="1" applyFill="1" applyBorder="1" applyAlignment="1">
      <alignment horizontal="center" vertical="center"/>
    </xf>
    <xf numFmtId="0" fontId="185" fillId="142" borderId="4" xfId="7" applyFont="1" applyFill="1" applyBorder="1" applyAlignment="1">
      <alignment horizontal="left" vertical="center"/>
    </xf>
    <xf numFmtId="1" fontId="185" fillId="142" borderId="4" xfId="7" applyNumberFormat="1" applyFont="1" applyFill="1" applyBorder="1" applyAlignment="1">
      <alignment horizontal="left" vertical="center"/>
    </xf>
    <xf numFmtId="0" fontId="10" fillId="143" borderId="4" xfId="3" applyFont="1" applyFill="1" applyBorder="1" applyAlignment="1">
      <alignment horizontal="center" vertical="center"/>
    </xf>
    <xf numFmtId="0" fontId="10" fillId="143" borderId="15" xfId="3" applyFont="1" applyFill="1" applyBorder="1" applyAlignment="1">
      <alignment horizontal="center" vertical="center"/>
    </xf>
    <xf numFmtId="0" fontId="10" fillId="143" borderId="16" xfId="3" applyFont="1" applyFill="1" applyBorder="1" applyAlignment="1">
      <alignment horizontal="center" vertical="center"/>
    </xf>
    <xf numFmtId="0" fontId="59" fillId="142" borderId="260" xfId="7" applyFont="1" applyFill="1" applyBorder="1" applyAlignment="1">
      <alignment horizontal="center" vertical="center"/>
    </xf>
    <xf numFmtId="0" fontId="48" fillId="142" borderId="14" xfId="7" applyFont="1" applyFill="1" applyBorder="1" applyAlignment="1">
      <alignment horizontal="right" vertical="center"/>
    </xf>
    <xf numFmtId="0" fontId="48" fillId="142" borderId="14" xfId="7" applyFont="1" applyFill="1" applyBorder="1" applyAlignment="1">
      <alignment horizontal="left" vertical="center"/>
    </xf>
    <xf numFmtId="1" fontId="48" fillId="142" borderId="14" xfId="7" applyNumberFormat="1" applyFont="1" applyFill="1" applyBorder="1" applyAlignment="1">
      <alignment horizontal="right" vertical="center"/>
    </xf>
    <xf numFmtId="0" fontId="10" fillId="143" borderId="45" xfId="3" applyFont="1" applyFill="1" applyBorder="1" applyAlignment="1">
      <alignment horizontal="center" vertical="center"/>
    </xf>
    <xf numFmtId="0" fontId="10" fillId="143" borderId="50" xfId="3" applyFont="1" applyFill="1" applyBorder="1" applyAlignment="1">
      <alignment horizontal="left" vertical="center"/>
    </xf>
    <xf numFmtId="0" fontId="21" fillId="142" borderId="6" xfId="7" applyFont="1" applyFill="1" applyBorder="1" applyAlignment="1">
      <alignment horizontal="center" vertical="center"/>
    </xf>
    <xf numFmtId="0" fontId="21" fillId="142" borderId="179" xfId="7" applyFont="1" applyFill="1" applyBorder="1" applyAlignment="1">
      <alignment horizontal="center" vertical="center"/>
    </xf>
    <xf numFmtId="0" fontId="32" fillId="142" borderId="3" xfId="1" applyFont="1" applyFill="1" applyBorder="1" applyAlignment="1" applyProtection="1">
      <alignment vertical="center"/>
      <protection hidden="1"/>
    </xf>
    <xf numFmtId="0" fontId="59" fillId="142" borderId="62" xfId="7" applyFont="1" applyFill="1" applyBorder="1" applyAlignment="1">
      <alignment horizontal="center" vertical="center"/>
    </xf>
    <xf numFmtId="0" fontId="185" fillId="142" borderId="3" xfId="7" applyFont="1" applyFill="1" applyBorder="1" applyAlignment="1">
      <alignment vertical="center"/>
    </xf>
    <xf numFmtId="1" fontId="185" fillId="142" borderId="3" xfId="7" applyNumberFormat="1" applyFont="1" applyFill="1" applyBorder="1" applyAlignment="1">
      <alignment horizontal="left" vertical="center"/>
    </xf>
    <xf numFmtId="0" fontId="13" fillId="142" borderId="3" xfId="1" applyFont="1" applyFill="1" applyBorder="1" applyAlignment="1" applyProtection="1">
      <alignment vertical="center"/>
      <protection hidden="1"/>
    </xf>
    <xf numFmtId="0" fontId="13" fillId="142" borderId="63" xfId="1" applyFont="1" applyFill="1" applyBorder="1" applyAlignment="1" applyProtection="1">
      <alignment vertical="center"/>
      <protection hidden="1"/>
    </xf>
    <xf numFmtId="0" fontId="59" fillId="142" borderId="257" xfId="7" applyFont="1" applyFill="1" applyBorder="1" applyAlignment="1">
      <alignment horizontal="center" vertical="center"/>
    </xf>
    <xf numFmtId="0" fontId="23" fillId="144" borderId="2" xfId="6" applyFont="1" applyFill="1" applyBorder="1" applyAlignment="1">
      <alignment horizontal="left" vertical="center"/>
    </xf>
    <xf numFmtId="0" fontId="23" fillId="144" borderId="2" xfId="6" applyFont="1" applyFill="1" applyBorder="1" applyAlignment="1">
      <alignment horizontal="center" vertical="center"/>
    </xf>
    <xf numFmtId="1" fontId="23" fillId="144" borderId="2" xfId="6" applyNumberFormat="1" applyFont="1" applyFill="1" applyBorder="1" applyAlignment="1">
      <alignment horizontal="center" vertical="center"/>
    </xf>
    <xf numFmtId="0" fontId="24" fillId="144" borderId="2" xfId="1" applyFont="1" applyFill="1" applyBorder="1" applyAlignment="1">
      <alignment horizontal="left" vertical="center" wrapText="1"/>
    </xf>
    <xf numFmtId="0" fontId="25" fillId="144" borderId="2" xfId="1" applyFont="1" applyFill="1" applyBorder="1" applyAlignment="1">
      <alignment horizontal="center" vertical="center" wrapText="1"/>
    </xf>
    <xf numFmtId="0" fontId="30" fillId="144" borderId="6" xfId="7" applyFont="1" applyFill="1" applyBorder="1" applyAlignment="1">
      <alignment horizontal="center" vertical="center"/>
    </xf>
    <xf numFmtId="0" fontId="23" fillId="144" borderId="0" xfId="6" applyFont="1" applyFill="1" applyAlignment="1">
      <alignment horizontal="right" vertical="center"/>
    </xf>
    <xf numFmtId="0" fontId="23" fillId="144" borderId="0" xfId="6" applyFont="1" applyFill="1" applyAlignment="1">
      <alignment horizontal="center" vertical="center"/>
    </xf>
    <xf numFmtId="1" fontId="23" fillId="144" borderId="0" xfId="6" applyNumberFormat="1" applyFont="1" applyFill="1" applyAlignment="1">
      <alignment horizontal="center" vertical="center"/>
    </xf>
    <xf numFmtId="0" fontId="31" fillId="144" borderId="0" xfId="0" applyFont="1" applyFill="1" applyAlignment="1">
      <alignment horizontal="center" vertical="center" wrapText="1"/>
    </xf>
    <xf numFmtId="0" fontId="32" fillId="144" borderId="0" xfId="1" applyFont="1" applyFill="1" applyAlignment="1">
      <alignment horizontal="center" vertical="center" wrapText="1"/>
    </xf>
    <xf numFmtId="0" fontId="30" fillId="144" borderId="179" xfId="7" applyFont="1" applyFill="1" applyBorder="1" applyAlignment="1">
      <alignment horizontal="center" vertical="center"/>
    </xf>
    <xf numFmtId="0" fontId="30" fillId="144" borderId="10" xfId="7" applyFont="1" applyFill="1" applyBorder="1" applyAlignment="1">
      <alignment horizontal="center" vertical="center"/>
    </xf>
    <xf numFmtId="0" fontId="30" fillId="144" borderId="259" xfId="7" applyFont="1" applyFill="1" applyBorder="1" applyAlignment="1">
      <alignment horizontal="center" vertical="center"/>
    </xf>
    <xf numFmtId="0" fontId="30" fillId="144" borderId="13" xfId="7" applyFont="1" applyFill="1" applyBorder="1" applyAlignment="1">
      <alignment horizontal="center" vertical="center"/>
    </xf>
    <xf numFmtId="0" fontId="8" fillId="144" borderId="4" xfId="7" applyFont="1" applyFill="1" applyBorder="1" applyAlignment="1">
      <alignment horizontal="left" vertical="center"/>
    </xf>
    <xf numFmtId="1" fontId="8" fillId="144" borderId="4" xfId="7" applyNumberFormat="1" applyFont="1" applyFill="1" applyBorder="1" applyAlignment="1">
      <alignment horizontal="left" vertical="center"/>
    </xf>
    <xf numFmtId="0" fontId="201" fillId="145" borderId="4" xfId="3" applyFont="1" applyFill="1" applyBorder="1" applyAlignment="1">
      <alignment horizontal="center" vertical="center"/>
    </xf>
    <xf numFmtId="0" fontId="201" fillId="145" borderId="15" xfId="3" applyFont="1" applyFill="1" applyBorder="1" applyAlignment="1">
      <alignment horizontal="center" vertical="center"/>
    </xf>
    <xf numFmtId="0" fontId="201" fillId="145" borderId="16" xfId="3" applyFont="1" applyFill="1" applyBorder="1" applyAlignment="1">
      <alignment horizontal="center" vertical="center"/>
    </xf>
    <xf numFmtId="0" fontId="30" fillId="144" borderId="260" xfId="7" applyFont="1" applyFill="1" applyBorder="1" applyAlignment="1">
      <alignment horizontal="center" vertical="center"/>
    </xf>
    <xf numFmtId="0" fontId="2" fillId="145" borderId="261" xfId="3" applyFont="1" applyFill="1" applyBorder="1" applyAlignment="1">
      <alignment horizontal="left" vertical="center"/>
    </xf>
    <xf numFmtId="0" fontId="201" fillId="145" borderId="50" xfId="3" applyFont="1" applyFill="1" applyBorder="1" applyAlignment="1">
      <alignment horizontal="left" vertical="center"/>
    </xf>
    <xf numFmtId="0" fontId="48" fillId="144" borderId="14" xfId="7" applyFont="1" applyFill="1" applyBorder="1" applyAlignment="1">
      <alignment horizontal="right" vertical="center"/>
    </xf>
    <xf numFmtId="0" fontId="48" fillId="144" borderId="14" xfId="7" applyFont="1" applyFill="1" applyBorder="1" applyAlignment="1">
      <alignment horizontal="left" vertical="center"/>
    </xf>
    <xf numFmtId="1" fontId="48" fillId="144" borderId="14" xfId="7" applyNumberFormat="1" applyFont="1" applyFill="1" applyBorder="1" applyAlignment="1">
      <alignment horizontal="right" vertical="center"/>
    </xf>
    <xf numFmtId="0" fontId="201" fillId="145" borderId="45" xfId="3" applyFont="1" applyFill="1" applyBorder="1" applyAlignment="1">
      <alignment horizontal="center" vertical="center"/>
    </xf>
    <xf numFmtId="0" fontId="5" fillId="144" borderId="6" xfId="7" applyFont="1" applyFill="1" applyBorder="1" applyAlignment="1">
      <alignment horizontal="center" vertical="center"/>
    </xf>
    <xf numFmtId="0" fontId="5" fillId="144" borderId="179" xfId="7" applyFont="1" applyFill="1" applyBorder="1" applyAlignment="1">
      <alignment horizontal="center" vertical="center"/>
    </xf>
    <xf numFmtId="0" fontId="93" fillId="144" borderId="3" xfId="1" applyFont="1" applyFill="1" applyBorder="1" applyAlignment="1" applyProtection="1">
      <alignment vertical="center"/>
      <protection hidden="1"/>
    </xf>
    <xf numFmtId="0" fontId="30" fillId="144" borderId="62" xfId="7" applyFont="1" applyFill="1" applyBorder="1" applyAlignment="1">
      <alignment horizontal="center" vertical="center"/>
    </xf>
    <xf numFmtId="0" fontId="8" fillId="144" borderId="3" xfId="7" applyFont="1" applyFill="1" applyBorder="1" applyAlignment="1">
      <alignment vertical="center"/>
    </xf>
    <xf numFmtId="1" fontId="8" fillId="144" borderId="3" xfId="7" applyNumberFormat="1" applyFont="1" applyFill="1" applyBorder="1" applyAlignment="1">
      <alignment horizontal="left" vertical="center"/>
    </xf>
    <xf numFmtId="0" fontId="22" fillId="144" borderId="3" xfId="1" applyFont="1" applyFill="1" applyBorder="1" applyAlignment="1" applyProtection="1">
      <alignment vertical="center"/>
      <protection hidden="1"/>
    </xf>
    <xf numFmtId="0" fontId="22" fillId="144" borderId="63" xfId="1" applyFont="1" applyFill="1" applyBorder="1" applyAlignment="1" applyProtection="1">
      <alignment vertical="center"/>
      <protection hidden="1"/>
    </xf>
    <xf numFmtId="0" fontId="30" fillId="144" borderId="257" xfId="7" applyFont="1" applyFill="1" applyBorder="1" applyAlignment="1">
      <alignment horizontal="center" vertical="center"/>
    </xf>
    <xf numFmtId="0" fontId="23" fillId="146" borderId="2" xfId="6" applyFont="1" applyFill="1" applyBorder="1" applyAlignment="1">
      <alignment horizontal="left" vertical="center"/>
    </xf>
    <xf numFmtId="0" fontId="23" fillId="146" borderId="2" xfId="6" applyFont="1" applyFill="1" applyBorder="1" applyAlignment="1">
      <alignment horizontal="center" vertical="center"/>
    </xf>
    <xf numFmtId="1" fontId="23" fillId="146" borderId="2" xfId="6" applyNumberFormat="1" applyFont="1" applyFill="1" applyBorder="1" applyAlignment="1">
      <alignment horizontal="center" vertical="center"/>
    </xf>
    <xf numFmtId="0" fontId="24" fillId="146" borderId="2" xfId="1" applyFont="1" applyFill="1" applyBorder="1" applyAlignment="1">
      <alignment horizontal="left" vertical="center" wrapText="1"/>
    </xf>
    <xf numFmtId="0" fontId="25" fillId="146" borderId="2" xfId="1" applyFont="1" applyFill="1" applyBorder="1" applyAlignment="1">
      <alignment horizontal="center" vertical="center" wrapText="1"/>
    </xf>
    <xf numFmtId="0" fontId="30" fillId="146" borderId="6" xfId="7" applyFont="1" applyFill="1" applyBorder="1" applyAlignment="1">
      <alignment horizontal="center" vertical="center"/>
    </xf>
    <xf numFmtId="0" fontId="23" fillId="146" borderId="0" xfId="6" applyFont="1" applyFill="1" applyAlignment="1">
      <alignment horizontal="right" vertical="center"/>
    </xf>
    <xf numFmtId="0" fontId="23" fillId="146" borderId="0" xfId="6" applyFont="1" applyFill="1" applyAlignment="1">
      <alignment horizontal="center" vertical="center"/>
    </xf>
    <xf numFmtId="1" fontId="23" fillId="146" borderId="0" xfId="6" applyNumberFormat="1" applyFont="1" applyFill="1" applyAlignment="1">
      <alignment horizontal="center" vertical="center"/>
    </xf>
    <xf numFmtId="0" fontId="31" fillId="146" borderId="0" xfId="0" applyFont="1" applyFill="1" applyAlignment="1">
      <alignment horizontal="center" vertical="center" wrapText="1"/>
    </xf>
    <xf numFmtId="0" fontId="32" fillId="146" borderId="0" xfId="1" applyFont="1" applyFill="1" applyAlignment="1">
      <alignment horizontal="center" vertical="center" wrapText="1"/>
    </xf>
    <xf numFmtId="0" fontId="30" fillId="146" borderId="179" xfId="7" applyFont="1" applyFill="1" applyBorder="1" applyAlignment="1">
      <alignment horizontal="center" vertical="center"/>
    </xf>
    <xf numFmtId="0" fontId="2" fillId="19" borderId="0" xfId="1" applyFont="1" applyFill="1" applyAlignment="1">
      <alignment horizontal="right" vertical="center"/>
    </xf>
    <xf numFmtId="0" fontId="30" fillId="146" borderId="10" xfId="7" applyFont="1" applyFill="1" applyBorder="1" applyAlignment="1">
      <alignment horizontal="center" vertical="center"/>
    </xf>
    <xf numFmtId="0" fontId="30" fillId="146" borderId="259" xfId="7" applyFont="1" applyFill="1" applyBorder="1" applyAlignment="1">
      <alignment horizontal="center" vertical="center"/>
    </xf>
    <xf numFmtId="0" fontId="30" fillId="146" borderId="13" xfId="7" applyFont="1" applyFill="1" applyBorder="1" applyAlignment="1">
      <alignment horizontal="center" vertical="center"/>
    </xf>
    <xf numFmtId="0" fontId="8" fillId="146" borderId="4" xfId="7" applyFont="1" applyFill="1" applyBorder="1" applyAlignment="1">
      <alignment horizontal="left" vertical="center"/>
    </xf>
    <xf numFmtId="1" fontId="8" fillId="146" borderId="4" xfId="7" applyNumberFormat="1" applyFont="1" applyFill="1" applyBorder="1" applyAlignment="1">
      <alignment horizontal="left" vertical="center"/>
    </xf>
    <xf numFmtId="0" fontId="201" fillId="147" borderId="4" xfId="3" applyFont="1" applyFill="1" applyBorder="1" applyAlignment="1">
      <alignment horizontal="center" vertical="center"/>
    </xf>
    <xf numFmtId="0" fontId="201" fillId="147" borderId="15" xfId="3" applyFont="1" applyFill="1" applyBorder="1" applyAlignment="1">
      <alignment horizontal="center" vertical="center"/>
    </xf>
    <xf numFmtId="0" fontId="201" fillId="147" borderId="16" xfId="3" applyFont="1" applyFill="1" applyBorder="1" applyAlignment="1">
      <alignment horizontal="center" vertical="center"/>
    </xf>
    <xf numFmtId="0" fontId="30" fillId="146" borderId="260" xfId="7" applyFont="1" applyFill="1" applyBorder="1" applyAlignment="1">
      <alignment horizontal="center" vertical="center"/>
    </xf>
    <xf numFmtId="2" fontId="62" fillId="21" borderId="24" xfId="1" applyNumberFormat="1" applyFont="1" applyFill="1" applyBorder="1" applyAlignment="1">
      <alignment horizontal="center" vertical="center"/>
    </xf>
    <xf numFmtId="0" fontId="48" fillId="146" borderId="14" xfId="7" applyFont="1" applyFill="1" applyBorder="1" applyAlignment="1">
      <alignment horizontal="right" vertical="center"/>
    </xf>
    <xf numFmtId="0" fontId="48" fillId="146" borderId="14" xfId="7" applyFont="1" applyFill="1" applyBorder="1" applyAlignment="1">
      <alignment horizontal="left" vertical="center"/>
    </xf>
    <xf numFmtId="1" fontId="48" fillId="146" borderId="14" xfId="7" applyNumberFormat="1" applyFont="1" applyFill="1" applyBorder="1" applyAlignment="1">
      <alignment horizontal="right" vertical="center"/>
    </xf>
    <xf numFmtId="0" fontId="201" fillId="147" borderId="45" xfId="3" applyFont="1" applyFill="1" applyBorder="1" applyAlignment="1">
      <alignment horizontal="center" vertical="center"/>
    </xf>
    <xf numFmtId="0" fontId="5" fillId="146" borderId="6" xfId="7" applyFont="1" applyFill="1" applyBorder="1" applyAlignment="1">
      <alignment horizontal="center" vertical="center"/>
    </xf>
    <xf numFmtId="0" fontId="5" fillId="146" borderId="179" xfId="7" applyFont="1" applyFill="1" applyBorder="1" applyAlignment="1">
      <alignment horizontal="center" vertical="center"/>
    </xf>
    <xf numFmtId="0" fontId="85" fillId="7" borderId="0" xfId="1" applyFont="1" applyFill="1" applyAlignment="1" applyProtection="1">
      <alignment horizontal="left" vertical="center"/>
      <protection locked="0"/>
    </xf>
    <xf numFmtId="0" fontId="93" fillId="146" borderId="3" xfId="1" applyFont="1" applyFill="1" applyBorder="1" applyAlignment="1" applyProtection="1">
      <alignment vertical="center"/>
      <protection hidden="1"/>
    </xf>
    <xf numFmtId="0" fontId="30" fillId="146" borderId="62" xfId="7" applyFont="1" applyFill="1" applyBorder="1" applyAlignment="1">
      <alignment horizontal="center" vertical="center"/>
    </xf>
    <xf numFmtId="0" fontId="8" fillId="146" borderId="3" xfId="7" applyFont="1" applyFill="1" applyBorder="1" applyAlignment="1">
      <alignment vertical="center"/>
    </xf>
    <xf numFmtId="1" fontId="8" fillId="146" borderId="3" xfId="7" applyNumberFormat="1" applyFont="1" applyFill="1" applyBorder="1" applyAlignment="1">
      <alignment horizontal="left" vertical="center"/>
    </xf>
    <xf numFmtId="0" fontId="22" fillId="146" borderId="3" xfId="1" applyFont="1" applyFill="1" applyBorder="1" applyAlignment="1" applyProtection="1">
      <alignment vertical="center"/>
      <protection hidden="1"/>
    </xf>
    <xf numFmtId="0" fontId="22" fillId="146" borderId="63" xfId="1" applyFont="1" applyFill="1" applyBorder="1" applyAlignment="1" applyProtection="1">
      <alignment vertical="center"/>
      <protection hidden="1"/>
    </xf>
    <xf numFmtId="0" fontId="30" fillId="146" borderId="257" xfId="7" applyFont="1" applyFill="1" applyBorder="1" applyAlignment="1">
      <alignment horizontal="center" vertical="center"/>
    </xf>
    <xf numFmtId="0" fontId="30" fillId="4" borderId="179" xfId="7" applyFont="1" applyFill="1" applyBorder="1" applyAlignment="1">
      <alignment horizontal="center" vertical="center"/>
    </xf>
    <xf numFmtId="0" fontId="30" fillId="4" borderId="259" xfId="7" applyFont="1" applyFill="1" applyBorder="1" applyAlignment="1">
      <alignment horizontal="center" vertical="center"/>
    </xf>
    <xf numFmtId="0" fontId="30" fillId="4" borderId="260" xfId="7" applyFont="1" applyFill="1" applyBorder="1" applyAlignment="1">
      <alignment horizontal="center" vertical="center"/>
    </xf>
    <xf numFmtId="0" fontId="0" fillId="8" borderId="262" xfId="0" applyFill="1" applyBorder="1"/>
    <xf numFmtId="0" fontId="0" fillId="8" borderId="156" xfId="0" applyFill="1" applyBorder="1"/>
    <xf numFmtId="0" fontId="0" fillId="8" borderId="263" xfId="0" applyFill="1" applyBorder="1"/>
    <xf numFmtId="0" fontId="30" fillId="91" borderId="6" xfId="1" applyFont="1" applyFill="1" applyBorder="1" applyAlignment="1" applyProtection="1">
      <alignment horizontal="center" vertical="center"/>
      <protection hidden="1"/>
    </xf>
    <xf numFmtId="0" fontId="30" fillId="91" borderId="6" xfId="1" applyFont="1" applyFill="1" applyBorder="1" applyAlignment="1" applyProtection="1">
      <alignment horizontal="left" vertical="center"/>
      <protection hidden="1"/>
    </xf>
    <xf numFmtId="0" fontId="30" fillId="91" borderId="0" xfId="1" applyFont="1" applyFill="1" applyAlignment="1" applyProtection="1">
      <alignment horizontal="left" vertical="center"/>
      <protection hidden="1"/>
    </xf>
    <xf numFmtId="0" fontId="30" fillId="91" borderId="9" xfId="1" applyFont="1" applyFill="1" applyBorder="1" applyAlignment="1" applyProtection="1">
      <alignment horizontal="left" vertical="center"/>
      <protection hidden="1"/>
    </xf>
    <xf numFmtId="0" fontId="30" fillId="91" borderId="6" xfId="1" applyFont="1" applyFill="1" applyBorder="1" applyAlignment="1" applyProtection="1">
      <alignment vertical="center"/>
      <protection hidden="1"/>
    </xf>
    <xf numFmtId="0" fontId="30" fillId="91" borderId="0" xfId="1" applyFont="1" applyFill="1" applyAlignment="1" applyProtection="1">
      <alignment vertical="center"/>
      <protection hidden="1"/>
    </xf>
    <xf numFmtId="0" fontId="30" fillId="91" borderId="6" xfId="27" applyFont="1" applyFill="1" applyBorder="1" applyAlignment="1">
      <alignment horizontal="left" vertical="center"/>
    </xf>
    <xf numFmtId="0" fontId="30" fillId="91" borderId="0" xfId="27" applyFont="1" applyFill="1" applyAlignment="1">
      <alignment horizontal="left" vertical="center"/>
    </xf>
    <xf numFmtId="0" fontId="30" fillId="91" borderId="6" xfId="8" applyFont="1" applyFill="1" applyBorder="1" applyAlignment="1">
      <alignment horizontal="left" vertical="center"/>
    </xf>
    <xf numFmtId="0" fontId="30" fillId="91" borderId="0" xfId="8" applyFont="1" applyFill="1" applyAlignment="1">
      <alignment horizontal="left" vertical="center"/>
    </xf>
    <xf numFmtId="0" fontId="382" fillId="91" borderId="6" xfId="28" applyFont="1" applyFill="1" applyBorder="1" applyAlignment="1">
      <alignment horizontal="center" vertical="center"/>
    </xf>
    <xf numFmtId="0" fontId="382" fillId="91" borderId="0" xfId="28" applyFont="1" applyFill="1" applyAlignment="1">
      <alignment horizontal="center" vertical="center"/>
    </xf>
    <xf numFmtId="0" fontId="5" fillId="4" borderId="179" xfId="7" applyFont="1" applyFill="1" applyBorder="1" applyAlignment="1">
      <alignment horizontal="center" vertical="center"/>
    </xf>
    <xf numFmtId="0" fontId="30" fillId="4" borderId="257" xfId="7" applyFont="1" applyFill="1" applyBorder="1" applyAlignment="1">
      <alignment horizontal="center" vertical="center"/>
    </xf>
    <xf numFmtId="0" fontId="32" fillId="3" borderId="73" xfId="6" applyFont="1" applyFill="1" applyBorder="1" applyAlignment="1">
      <alignment horizontal="center" vertical="center"/>
    </xf>
    <xf numFmtId="0" fontId="1" fillId="0" borderId="0" xfId="9" applyFont="1"/>
    <xf numFmtId="0" fontId="55" fillId="21" borderId="0" xfId="0" applyFont="1" applyFill="1" applyAlignment="1">
      <alignment vertical="center"/>
    </xf>
    <xf numFmtId="0" fontId="62" fillId="21" borderId="0" xfId="0" applyFont="1" applyFill="1" applyAlignment="1">
      <alignment vertical="center"/>
    </xf>
    <xf numFmtId="171" fontId="21" fillId="31" borderId="0" xfId="1" applyNumberFormat="1" applyFont="1" applyFill="1" applyAlignment="1">
      <alignment horizontal="center" vertical="center"/>
    </xf>
    <xf numFmtId="0" fontId="13" fillId="8" borderId="0" xfId="21" applyFont="1" applyFill="1" applyAlignment="1">
      <alignment horizontal="left" vertical="center"/>
    </xf>
    <xf numFmtId="0" fontId="13" fillId="60" borderId="53" xfId="5" applyFont="1" applyFill="1" applyBorder="1" applyAlignment="1">
      <alignment horizontal="right" vertical="center"/>
    </xf>
    <xf numFmtId="0" fontId="13" fillId="60" borderId="60" xfId="5" applyFont="1" applyFill="1" applyBorder="1" applyAlignment="1">
      <alignment horizontal="right" vertical="center"/>
    </xf>
    <xf numFmtId="0" fontId="13" fillId="26" borderId="5" xfId="5" applyFont="1" applyFill="1" applyBorder="1" applyAlignment="1">
      <alignment horizontal="right" vertical="center"/>
    </xf>
    <xf numFmtId="0" fontId="13" fillId="26" borderId="60" xfId="5" applyFont="1" applyFill="1" applyBorder="1" applyAlignment="1">
      <alignment horizontal="right" vertical="center"/>
    </xf>
    <xf numFmtId="0" fontId="13" fillId="126" borderId="5" xfId="5" applyFont="1" applyFill="1" applyBorder="1" applyAlignment="1">
      <alignment horizontal="right" vertical="center"/>
    </xf>
    <xf numFmtId="0" fontId="13" fillId="126" borderId="60" xfId="5" applyFont="1" applyFill="1" applyBorder="1" applyAlignment="1">
      <alignment horizontal="right" vertical="center"/>
    </xf>
    <xf numFmtId="0" fontId="13" fillId="127" borderId="5" xfId="5" applyFont="1" applyFill="1" applyBorder="1" applyAlignment="1">
      <alignment horizontal="right" vertical="center"/>
    </xf>
    <xf numFmtId="0" fontId="13" fillId="127" borderId="60" xfId="5" applyFont="1" applyFill="1" applyBorder="1" applyAlignment="1">
      <alignment horizontal="right" vertical="center"/>
    </xf>
    <xf numFmtId="171" fontId="21" fillId="31" borderId="0" xfId="1" applyNumberFormat="1" applyFont="1" applyFill="1" applyAlignment="1">
      <alignment vertical="center"/>
    </xf>
    <xf numFmtId="171" fontId="21" fillId="124" borderId="0" xfId="1" applyNumberFormat="1" applyFont="1" applyFill="1" applyAlignment="1">
      <alignment horizontal="center" vertical="center"/>
    </xf>
    <xf numFmtId="0" fontId="25" fillId="31" borderId="264" xfId="1" applyFont="1" applyFill="1" applyBorder="1" applyAlignment="1">
      <alignment horizontal="left" vertical="center"/>
    </xf>
    <xf numFmtId="0" fontId="25" fillId="8" borderId="265" xfId="1" applyFont="1" applyFill="1" applyBorder="1" applyAlignment="1">
      <alignment horizontal="left" vertical="center"/>
    </xf>
    <xf numFmtId="0" fontId="25" fillId="31" borderId="265" xfId="1" applyFont="1" applyFill="1" applyBorder="1" applyAlignment="1">
      <alignment horizontal="left" vertical="center"/>
    </xf>
    <xf numFmtId="171" fontId="25" fillId="31" borderId="264" xfId="1" applyNumberFormat="1" applyFont="1" applyFill="1" applyBorder="1" applyAlignment="1">
      <alignment horizontal="left" vertical="center"/>
    </xf>
    <xf numFmtId="171" fontId="25" fillId="31" borderId="265" xfId="1" applyNumberFormat="1" applyFont="1" applyFill="1" applyBorder="1" applyAlignment="1">
      <alignment horizontal="left" vertical="center"/>
    </xf>
    <xf numFmtId="0" fontId="25" fillId="124" borderId="265" xfId="1" applyFont="1" applyFill="1" applyBorder="1" applyAlignment="1">
      <alignment horizontal="left" vertical="center"/>
    </xf>
    <xf numFmtId="171" fontId="25" fillId="124" borderId="265" xfId="1" applyNumberFormat="1" applyFont="1" applyFill="1" applyBorder="1" applyAlignment="1">
      <alignment horizontal="left" vertical="center"/>
    </xf>
    <xf numFmtId="0" fontId="25" fillId="8" borderId="266" xfId="1" applyFont="1" applyFill="1" applyBorder="1" applyAlignment="1">
      <alignment horizontal="left" vertical="center"/>
    </xf>
    <xf numFmtId="0" fontId="1" fillId="8" borderId="14" xfId="0" applyFont="1" applyFill="1" applyBorder="1" applyAlignment="1">
      <alignment horizontal="center" vertical="center"/>
    </xf>
    <xf numFmtId="0" fontId="38" fillId="8" borderId="45" xfId="0" applyFont="1" applyFill="1" applyBorder="1" applyAlignment="1">
      <alignment horizontal="left" vertical="center"/>
    </xf>
    <xf numFmtId="0" fontId="38" fillId="8" borderId="22" xfId="0" applyFont="1" applyFill="1" applyBorder="1" applyAlignment="1">
      <alignment horizontal="left" vertical="center"/>
    </xf>
    <xf numFmtId="0" fontId="116" fillId="8" borderId="0" xfId="1" applyFont="1" applyFill="1" applyAlignment="1">
      <alignment vertical="center"/>
    </xf>
    <xf numFmtId="0" fontId="372" fillId="8" borderId="0" xfId="1" applyFont="1" applyFill="1" applyAlignment="1">
      <alignment vertical="center"/>
    </xf>
    <xf numFmtId="0" fontId="372" fillId="8" borderId="9" xfId="1" applyFont="1" applyFill="1" applyBorder="1" applyAlignment="1">
      <alignment vertical="center"/>
    </xf>
    <xf numFmtId="0" fontId="135" fillId="8" borderId="0" xfId="3" applyFont="1" applyFill="1" applyAlignment="1">
      <alignment horizontal="center" vertical="center"/>
    </xf>
    <xf numFmtId="175" fontId="185" fillId="48" borderId="0" xfId="1" applyNumberFormat="1" applyFont="1" applyFill="1" applyAlignment="1">
      <alignment horizontal="center" vertical="center"/>
    </xf>
    <xf numFmtId="0" fontId="100" fillId="8" borderId="9" xfId="7" applyFont="1" applyFill="1" applyBorder="1" applyAlignment="1" applyProtection="1">
      <alignment horizontal="left" vertical="center"/>
      <protection locked="0"/>
    </xf>
    <xf numFmtId="0" fontId="47" fillId="8" borderId="9" xfId="7" applyFont="1" applyFill="1" applyBorder="1" applyAlignment="1" applyProtection="1">
      <alignment horizontal="left" vertical="center"/>
      <protection locked="0"/>
    </xf>
    <xf numFmtId="0" fontId="108" fillId="8" borderId="9" xfId="7" applyFont="1" applyFill="1" applyBorder="1" applyAlignment="1" applyProtection="1">
      <alignment horizontal="left" vertical="center"/>
      <protection locked="0"/>
    </xf>
    <xf numFmtId="0" fontId="21" fillId="8" borderId="22" xfId="7" applyFont="1" applyFill="1" applyBorder="1" applyAlignment="1" applyProtection="1">
      <alignment horizontal="left" vertical="center"/>
      <protection locked="0"/>
    </xf>
    <xf numFmtId="0" fontId="138" fillId="8" borderId="0" xfId="7" applyFont="1" applyFill="1" applyAlignment="1" applyProtection="1">
      <alignment horizontal="left" vertical="center"/>
      <protection locked="0"/>
    </xf>
    <xf numFmtId="0" fontId="102" fillId="8" borderId="0" xfId="7" applyFont="1" applyFill="1" applyAlignment="1" applyProtection="1">
      <alignment horizontal="left" vertical="center"/>
      <protection locked="0"/>
    </xf>
    <xf numFmtId="0" fontId="21" fillId="44" borderId="0" xfId="7" applyFont="1" applyFill="1" applyAlignment="1" applyProtection="1">
      <alignment horizontal="left" vertical="center"/>
      <protection locked="0"/>
    </xf>
    <xf numFmtId="0" fontId="100" fillId="44" borderId="0" xfId="7" applyFont="1" applyFill="1" applyAlignment="1" applyProtection="1">
      <alignment horizontal="left" vertical="center"/>
      <protection locked="0"/>
    </xf>
    <xf numFmtId="0" fontId="21" fillId="8" borderId="0" xfId="7" applyFont="1" applyFill="1" applyAlignment="1" applyProtection="1">
      <alignment horizontal="left" vertical="center"/>
      <protection locked="0"/>
    </xf>
    <xf numFmtId="0" fontId="47" fillId="67" borderId="0" xfId="7" applyFont="1" applyFill="1" applyAlignment="1" applyProtection="1">
      <alignment horizontal="left" vertical="center"/>
      <protection locked="0"/>
    </xf>
    <xf numFmtId="0" fontId="108" fillId="67" borderId="0" xfId="7" applyFont="1" applyFill="1" applyAlignment="1" applyProtection="1">
      <alignment horizontal="left" vertical="center"/>
      <protection locked="0"/>
    </xf>
    <xf numFmtId="0" fontId="21" fillId="44" borderId="14" xfId="7" applyFont="1" applyFill="1" applyBorder="1" applyAlignment="1" applyProtection="1">
      <alignment horizontal="left" vertical="center"/>
      <protection locked="0"/>
    </xf>
    <xf numFmtId="0" fontId="136" fillId="8" borderId="87" xfId="1" applyFont="1" applyFill="1" applyBorder="1" applyAlignment="1">
      <alignment horizontal="left" vertical="center"/>
    </xf>
    <xf numFmtId="0" fontId="0" fillId="8" borderId="51" xfId="0" applyFill="1" applyBorder="1"/>
    <xf numFmtId="0" fontId="132" fillId="8" borderId="132" xfId="1" applyFont="1" applyFill="1" applyBorder="1" applyAlignment="1" applyProtection="1">
      <alignment horizontal="right" vertical="center"/>
      <protection locked="0"/>
    </xf>
    <xf numFmtId="0" fontId="171" fillId="45" borderId="0" xfId="16" applyFont="1" applyFill="1" applyAlignment="1" applyProtection="1">
      <alignment vertical="center"/>
      <protection locked="0"/>
    </xf>
    <xf numFmtId="0" fontId="37" fillId="125" borderId="0" xfId="1" applyFont="1" applyFill="1" applyAlignment="1">
      <alignment horizontal="center" vertical="center"/>
    </xf>
    <xf numFmtId="173" fontId="123" fillId="44" borderId="25" xfId="0" applyNumberFormat="1" applyFont="1" applyFill="1" applyBorder="1" applyAlignment="1">
      <alignment horizontal="center" vertical="center"/>
    </xf>
    <xf numFmtId="173" fontId="123" fillId="44" borderId="267" xfId="0" applyNumberFormat="1" applyFont="1" applyFill="1" applyBorder="1" applyAlignment="1">
      <alignment horizontal="center" vertical="center"/>
    </xf>
    <xf numFmtId="1" fontId="81" fillId="40" borderId="44" xfId="1" applyNumberFormat="1" applyFont="1" applyFill="1" applyBorder="1" applyAlignment="1" applyProtection="1">
      <alignment horizontal="left" vertical="center"/>
      <protection hidden="1"/>
    </xf>
    <xf numFmtId="0" fontId="27" fillId="8" borderId="7" xfId="2" applyFont="1" applyFill="1" applyBorder="1" applyAlignment="1">
      <alignment horizontal="center"/>
    </xf>
    <xf numFmtId="0" fontId="27" fillId="8" borderId="2" xfId="2" applyFont="1" applyFill="1" applyBorder="1" applyAlignment="1">
      <alignment horizontal="center"/>
    </xf>
    <xf numFmtId="0" fontId="90" fillId="8" borderId="6" xfId="2" applyFont="1" applyFill="1" applyBorder="1" applyAlignment="1">
      <alignment horizontal="left" vertical="center" wrapText="1"/>
    </xf>
    <xf numFmtId="0" fontId="90" fillId="8" borderId="0" xfId="2" applyFont="1" applyFill="1" applyAlignment="1">
      <alignment horizontal="left" vertical="center" wrapText="1"/>
    </xf>
    <xf numFmtId="0" fontId="90" fillId="8" borderId="9" xfId="2" applyFont="1" applyFill="1" applyBorder="1" applyAlignment="1">
      <alignment horizontal="left" vertical="center" wrapText="1"/>
    </xf>
    <xf numFmtId="0" fontId="90" fillId="8" borderId="62" xfId="2" applyFont="1" applyFill="1" applyBorder="1" applyAlignment="1">
      <alignment horizontal="left" vertical="center" wrapText="1"/>
    </xf>
    <xf numFmtId="0" fontId="90" fillId="8" borderId="3" xfId="2" applyFont="1" applyFill="1" applyBorder="1" applyAlignment="1">
      <alignment horizontal="left" vertical="center" wrapText="1"/>
    </xf>
    <xf numFmtId="0" fontId="90" fillId="8" borderId="63" xfId="2" applyFont="1" applyFill="1" applyBorder="1" applyAlignment="1">
      <alignment horizontal="left" vertical="center" wrapText="1"/>
    </xf>
    <xf numFmtId="170" fontId="290" fillId="28" borderId="0" xfId="29" applyNumberFormat="1" applyFont="1" applyFill="1" applyAlignment="1">
      <alignment horizontal="center" vertical="center"/>
    </xf>
    <xf numFmtId="0" fontId="46" fillId="46" borderId="0" xfId="16" applyFont="1" applyFill="1" applyAlignment="1" applyProtection="1">
      <alignment horizontal="center" vertical="center"/>
      <protection locked="0"/>
    </xf>
    <xf numFmtId="0" fontId="337" fillId="16" borderId="0" xfId="26" applyFont="1" applyFill="1" applyAlignment="1">
      <alignment horizontal="left" vertical="center" wrapText="1"/>
    </xf>
    <xf numFmtId="0" fontId="82" fillId="16" borderId="0" xfId="26" applyFont="1" applyFill="1" applyAlignment="1">
      <alignment horizontal="left" vertical="center" wrapText="1"/>
    </xf>
    <xf numFmtId="0" fontId="338" fillId="16" borderId="0" xfId="26" applyFont="1" applyFill="1" applyAlignment="1">
      <alignment horizontal="left" vertical="center" wrapText="1"/>
    </xf>
    <xf numFmtId="0" fontId="153" fillId="16" borderId="0" xfId="3" applyFont="1" applyFill="1" applyAlignment="1">
      <alignment horizontal="center" vertical="center" wrapText="1"/>
    </xf>
    <xf numFmtId="0" fontId="209" fillId="91" borderId="0" xfId="1" applyFont="1" applyFill="1" applyAlignment="1">
      <alignment horizontal="center" vertical="center"/>
    </xf>
    <xf numFmtId="0" fontId="29" fillId="7" borderId="56" xfId="1" applyFont="1" applyFill="1" applyBorder="1" applyAlignment="1">
      <alignment horizontal="center" vertical="center"/>
    </xf>
    <xf numFmtId="0" fontId="29" fillId="7" borderId="5" xfId="1" applyFont="1" applyFill="1" applyBorder="1" applyAlignment="1">
      <alignment horizontal="center" vertical="center"/>
    </xf>
    <xf numFmtId="0" fontId="29" fillId="7" borderId="106" xfId="1" applyFont="1" applyFill="1" applyBorder="1" applyAlignment="1">
      <alignment horizontal="center" vertical="center"/>
    </xf>
    <xf numFmtId="0" fontId="59" fillId="8" borderId="36" xfId="14" applyFont="1" applyFill="1" applyBorder="1" applyAlignment="1">
      <alignment horizontal="center" vertical="center" wrapText="1"/>
    </xf>
    <xf numFmtId="0" fontId="59" fillId="8" borderId="39" xfId="14" applyFont="1" applyFill="1" applyBorder="1" applyAlignment="1">
      <alignment horizontal="center" vertical="center" wrapText="1"/>
    </xf>
    <xf numFmtId="1" fontId="40" fillId="21" borderId="36" xfId="5" applyNumberFormat="1" applyFont="1" applyFill="1" applyBorder="1" applyAlignment="1">
      <alignment horizontal="center" vertical="center"/>
    </xf>
    <xf numFmtId="0" fontId="177" fillId="0" borderId="208" xfId="5" applyFont="1" applyBorder="1" applyAlignment="1">
      <alignment horizontal="center" vertical="center"/>
    </xf>
    <xf numFmtId="0" fontId="177" fillId="0" borderId="164" xfId="5" applyFont="1" applyBorder="1" applyAlignment="1">
      <alignment horizontal="center" vertical="center"/>
    </xf>
    <xf numFmtId="0" fontId="177" fillId="0" borderId="209" xfId="5" applyFont="1" applyBorder="1" applyAlignment="1">
      <alignment horizontal="center" vertical="center"/>
    </xf>
    <xf numFmtId="0" fontId="175" fillId="91" borderId="9" xfId="1" applyFont="1" applyFill="1" applyBorder="1" applyAlignment="1">
      <alignment horizontal="center" vertical="center"/>
    </xf>
    <xf numFmtId="0" fontId="43" fillId="70" borderId="7" xfId="3" applyFont="1" applyFill="1" applyBorder="1" applyAlignment="1">
      <alignment horizontal="center" vertical="center"/>
    </xf>
    <xf numFmtId="0" fontId="43" fillId="70" borderId="2" xfId="3" applyFont="1" applyFill="1" applyBorder="1" applyAlignment="1">
      <alignment horizontal="center" vertical="center"/>
    </xf>
    <xf numFmtId="0" fontId="43" fillId="70" borderId="8" xfId="3" applyFont="1" applyFill="1" applyBorder="1" applyAlignment="1">
      <alignment horizontal="center" vertical="center"/>
    </xf>
    <xf numFmtId="0" fontId="43" fillId="70" borderId="6" xfId="3" applyFont="1" applyFill="1" applyBorder="1" applyAlignment="1">
      <alignment horizontal="center" vertical="center"/>
    </xf>
    <xf numFmtId="0" fontId="43" fillId="70" borderId="0" xfId="3" applyFont="1" applyFill="1" applyAlignment="1">
      <alignment horizontal="center" vertical="center"/>
    </xf>
    <xf numFmtId="0" fontId="43" fillId="70" borderId="9" xfId="3" applyFont="1" applyFill="1" applyBorder="1" applyAlignment="1">
      <alignment horizontal="center" vertical="center"/>
    </xf>
    <xf numFmtId="0" fontId="195" fillId="22" borderId="0" xfId="1" applyFont="1" applyFill="1" applyAlignment="1" applyProtection="1">
      <alignment horizontal="center" vertical="center"/>
      <protection hidden="1"/>
    </xf>
    <xf numFmtId="0" fontId="329" fillId="113" borderId="2" xfId="29" applyFont="1" applyFill="1" applyBorder="1" applyAlignment="1" applyProtection="1">
      <alignment horizontal="center" vertical="center"/>
      <protection locked="0"/>
    </xf>
    <xf numFmtId="0" fontId="329" fillId="113" borderId="0" xfId="29" applyFont="1" applyFill="1" applyAlignment="1" applyProtection="1">
      <alignment horizontal="center" vertical="center"/>
      <protection locked="0"/>
    </xf>
    <xf numFmtId="0" fontId="368" fillId="70" borderId="0" xfId="1" applyFont="1" applyFill="1" applyAlignment="1" applyProtection="1">
      <alignment horizontal="center" vertical="center" wrapText="1"/>
      <protection locked="0"/>
    </xf>
    <xf numFmtId="0" fontId="40" fillId="24" borderId="0" xfId="3" applyFont="1" applyFill="1" applyAlignment="1">
      <alignment horizontal="center" vertical="center"/>
    </xf>
    <xf numFmtId="0" fontId="37" fillId="8" borderId="0" xfId="1" applyFont="1" applyFill="1" applyAlignment="1">
      <alignment horizontal="center" vertical="center" wrapText="1"/>
    </xf>
    <xf numFmtId="0" fontId="33" fillId="70" borderId="0" xfId="1" applyFont="1" applyFill="1" applyAlignment="1" applyProtection="1">
      <alignment horizontal="center" vertical="center" wrapText="1"/>
      <protection hidden="1"/>
    </xf>
    <xf numFmtId="0" fontId="13" fillId="8" borderId="0" xfId="1" applyFont="1" applyFill="1" applyAlignment="1" applyProtection="1">
      <alignment horizontal="left" vertical="center" wrapText="1"/>
      <protection hidden="1"/>
    </xf>
    <xf numFmtId="0" fontId="21" fillId="7" borderId="0" xfId="3" applyFont="1" applyFill="1" applyAlignment="1">
      <alignment horizontal="center"/>
    </xf>
    <xf numFmtId="0" fontId="21" fillId="7" borderId="0" xfId="0" applyFont="1" applyFill="1" applyAlignment="1">
      <alignment horizontal="center" vertical="center" wrapText="1"/>
    </xf>
    <xf numFmtId="0" fontId="76" fillId="8" borderId="0" xfId="1" applyFont="1" applyFill="1" applyAlignment="1" applyProtection="1">
      <alignment horizontal="left" wrapText="1"/>
      <protection hidden="1"/>
    </xf>
    <xf numFmtId="0" fontId="33" fillId="115" borderId="0" xfId="3" applyFont="1" applyFill="1" applyAlignment="1">
      <alignment horizontal="center" vertical="center"/>
    </xf>
    <xf numFmtId="191" fontId="177" fillId="116" borderId="0" xfId="30" applyNumberFormat="1" applyFont="1" applyFill="1" applyAlignment="1">
      <alignment horizontal="center" vertical="center"/>
    </xf>
    <xf numFmtId="0" fontId="50" fillId="119" borderId="0" xfId="3" applyFont="1" applyFill="1" applyAlignment="1">
      <alignment horizontal="center" vertical="center" wrapText="1"/>
    </xf>
    <xf numFmtId="0" fontId="50" fillId="119" borderId="9" xfId="3" applyFont="1" applyFill="1" applyBorder="1" applyAlignment="1">
      <alignment horizontal="center" vertical="center" wrapText="1"/>
    </xf>
    <xf numFmtId="0" fontId="76" fillId="8" borderId="0" xfId="30" applyFont="1" applyFill="1" applyAlignment="1">
      <alignment horizontal="center" vertical="center" wrapText="1"/>
    </xf>
    <xf numFmtId="0" fontId="115" fillId="8" borderId="0" xfId="30" applyFont="1" applyFill="1" applyAlignment="1">
      <alignment horizontal="center" vertical="center" wrapText="1"/>
    </xf>
    <xf numFmtId="0" fontId="5" fillId="3" borderId="0" xfId="3" applyFont="1" applyFill="1" applyAlignment="1">
      <alignment horizontal="center" vertical="center" wrapText="1"/>
    </xf>
    <xf numFmtId="0" fontId="43" fillId="70" borderId="0" xfId="30" applyFont="1" applyFill="1" applyAlignment="1">
      <alignment horizontal="center" vertical="center" wrapText="1"/>
    </xf>
    <xf numFmtId="0" fontId="369" fillId="8" borderId="0" xfId="1" applyFont="1" applyFill="1" applyAlignment="1" applyProtection="1">
      <alignment horizontal="center" vertical="center" wrapText="1"/>
      <protection locked="0"/>
    </xf>
    <xf numFmtId="0" fontId="38" fillId="8" borderId="0" xfId="4" applyFont="1" applyFill="1" applyAlignment="1">
      <alignment horizontal="right" vertical="top" wrapText="1"/>
    </xf>
    <xf numFmtId="0" fontId="25" fillId="8" borderId="0" xfId="1" applyFont="1" applyFill="1" applyAlignment="1">
      <alignment horizontal="center" vertical="center" wrapText="1"/>
    </xf>
    <xf numFmtId="0" fontId="25" fillId="8" borderId="14" xfId="1" applyFont="1" applyFill="1" applyBorder="1" applyAlignment="1">
      <alignment horizontal="center" vertical="center" wrapText="1"/>
    </xf>
    <xf numFmtId="0" fontId="50" fillId="7" borderId="11" xfId="0" applyFont="1" applyFill="1" applyBorder="1" applyAlignment="1">
      <alignment horizontal="center" vertical="center"/>
    </xf>
    <xf numFmtId="0" fontId="25" fillId="18" borderId="49" xfId="1" applyFont="1" applyFill="1" applyBorder="1" applyAlignment="1" applyProtection="1">
      <alignment horizontal="center" vertical="center" wrapText="1"/>
      <protection locked="0"/>
    </xf>
    <xf numFmtId="0" fontId="25" fillId="18" borderId="14" xfId="1" applyFont="1" applyFill="1" applyBorder="1" applyAlignment="1" applyProtection="1">
      <alignment horizontal="center" vertical="center" wrapText="1"/>
      <protection locked="0"/>
    </xf>
    <xf numFmtId="0" fontId="25" fillId="18" borderId="27" xfId="1" applyFont="1" applyFill="1" applyBorder="1" applyAlignment="1">
      <alignment horizontal="center" vertical="center" wrapText="1"/>
    </xf>
    <xf numFmtId="0" fontId="25" fillId="18" borderId="15" xfId="1" applyFont="1" applyFill="1" applyBorder="1" applyAlignment="1">
      <alignment horizontal="center" vertical="center" wrapText="1"/>
    </xf>
    <xf numFmtId="0" fontId="57" fillId="21" borderId="96" xfId="1" applyFont="1" applyFill="1" applyBorder="1" applyAlignment="1" applyProtection="1">
      <alignment horizontal="center" vertical="center" wrapText="1"/>
      <protection hidden="1"/>
    </xf>
    <xf numFmtId="0" fontId="57" fillId="21" borderId="21" xfId="1" applyFont="1" applyFill="1" applyBorder="1" applyAlignment="1" applyProtection="1">
      <alignment horizontal="center" vertical="center" wrapText="1"/>
      <protection hidden="1"/>
    </xf>
    <xf numFmtId="165" fontId="3" fillId="8" borderId="14" xfId="0" applyNumberFormat="1" applyFont="1" applyFill="1" applyBorder="1" applyAlignment="1">
      <alignment horizontal="left" vertical="center"/>
    </xf>
    <xf numFmtId="0" fontId="58" fillId="7" borderId="48" xfId="1" applyFont="1" applyFill="1" applyBorder="1" applyAlignment="1">
      <alignment horizontal="center" vertical="center" wrapText="1"/>
    </xf>
    <xf numFmtId="0" fontId="58" fillId="7" borderId="20" xfId="1" applyFont="1" applyFill="1" applyBorder="1" applyAlignment="1">
      <alignment horizontal="center" vertical="center" wrapText="1"/>
    </xf>
    <xf numFmtId="0" fontId="25" fillId="8" borderId="49" xfId="1" applyFont="1" applyFill="1" applyBorder="1" applyAlignment="1">
      <alignment horizontal="center" vertical="center" wrapText="1"/>
    </xf>
    <xf numFmtId="0" fontId="50" fillId="8" borderId="0" xfId="1" applyFont="1" applyFill="1" applyAlignment="1">
      <alignment horizontal="left" vertical="center" wrapText="1"/>
    </xf>
    <xf numFmtId="0" fontId="28" fillId="15" borderId="8" xfId="3" applyFont="1" applyFill="1" applyBorder="1" applyAlignment="1">
      <alignment horizontal="center" vertical="center" wrapText="1"/>
    </xf>
    <xf numFmtId="0" fontId="28" fillId="15" borderId="9" xfId="3" applyFont="1" applyFill="1" applyBorder="1" applyAlignment="1">
      <alignment horizontal="center" vertical="center" wrapText="1"/>
    </xf>
    <xf numFmtId="1" fontId="27" fillId="16" borderId="2" xfId="1" applyNumberFormat="1" applyFont="1" applyFill="1" applyBorder="1" applyAlignment="1" applyProtection="1">
      <alignment horizontal="center" vertical="center" wrapText="1"/>
      <protection hidden="1"/>
    </xf>
    <xf numFmtId="1" fontId="27" fillId="16" borderId="0" xfId="1" applyNumberFormat="1" applyFont="1" applyFill="1" applyAlignment="1" applyProtection="1">
      <alignment horizontal="center" vertical="center" wrapText="1"/>
      <protection hidden="1"/>
    </xf>
    <xf numFmtId="0" fontId="25" fillId="26" borderId="49" xfId="1" applyFont="1" applyFill="1" applyBorder="1" applyAlignment="1">
      <alignment horizontal="center" vertical="center" wrapText="1"/>
    </xf>
    <xf numFmtId="0" fontId="25" fillId="26" borderId="14" xfId="1" applyFont="1" applyFill="1" applyBorder="1" applyAlignment="1">
      <alignment horizontal="center" vertical="center" wrapText="1"/>
    </xf>
    <xf numFmtId="0" fontId="25" fillId="8" borderId="51" xfId="1" applyFont="1" applyFill="1" applyBorder="1" applyAlignment="1">
      <alignment horizontal="center" vertical="center" wrapText="1"/>
    </xf>
    <xf numFmtId="0" fontId="25" fillId="8" borderId="22" xfId="1" applyFont="1" applyFill="1" applyBorder="1" applyAlignment="1">
      <alignment horizontal="center" vertical="center" wrapText="1"/>
    </xf>
    <xf numFmtId="0" fontId="0" fillId="16" borderId="9" xfId="0" applyFill="1" applyBorder="1" applyAlignment="1">
      <alignment horizontal="center" wrapText="1"/>
    </xf>
    <xf numFmtId="0" fontId="29" fillId="17" borderId="7" xfId="1" applyFont="1" applyFill="1" applyBorder="1" applyAlignment="1">
      <alignment horizontal="center" vertical="center" wrapText="1"/>
    </xf>
    <xf numFmtId="0" fontId="29" fillId="17" borderId="2" xfId="1" applyFont="1" applyFill="1" applyBorder="1" applyAlignment="1">
      <alignment horizontal="center" vertical="center" wrapText="1"/>
    </xf>
    <xf numFmtId="0" fontId="29" fillId="17" borderId="8" xfId="1" applyFont="1" applyFill="1" applyBorder="1" applyAlignment="1">
      <alignment horizontal="center" vertical="center" wrapText="1"/>
    </xf>
    <xf numFmtId="0" fontId="29" fillId="17" borderId="6" xfId="1" applyFont="1" applyFill="1" applyBorder="1" applyAlignment="1">
      <alignment horizontal="center" vertical="center" wrapText="1"/>
    </xf>
    <xf numFmtId="0" fontId="29" fillId="17" borderId="0" xfId="1" applyFont="1" applyFill="1" applyAlignment="1">
      <alignment horizontal="center" vertical="center" wrapText="1"/>
    </xf>
    <xf numFmtId="0" fontId="29" fillId="17" borderId="9" xfId="1" applyFont="1" applyFill="1" applyBorder="1" applyAlignment="1">
      <alignment horizontal="center" vertical="center" wrapText="1"/>
    </xf>
    <xf numFmtId="0" fontId="38" fillId="8" borderId="0" xfId="4" applyFont="1" applyFill="1" applyAlignment="1">
      <alignment horizontal="center" vertical="top" wrapText="1"/>
    </xf>
    <xf numFmtId="0" fontId="25" fillId="18" borderId="66" xfId="1" applyFont="1" applyFill="1" applyBorder="1" applyAlignment="1">
      <alignment horizontal="center" vertical="center" wrapText="1"/>
    </xf>
    <xf numFmtId="0" fontId="84" fillId="18" borderId="6" xfId="1" applyFont="1" applyFill="1" applyBorder="1" applyAlignment="1">
      <alignment horizontal="left" vertical="center"/>
    </xf>
    <xf numFmtId="0" fontId="73" fillId="16" borderId="0" xfId="3" applyFont="1" applyFill="1" applyAlignment="1">
      <alignment horizontal="left" vertical="center" wrapText="1"/>
    </xf>
    <xf numFmtId="0" fontId="73" fillId="16" borderId="9" xfId="3" applyFont="1" applyFill="1" applyBorder="1" applyAlignment="1">
      <alignment horizontal="left" vertical="center" wrapText="1"/>
    </xf>
    <xf numFmtId="0" fontId="87" fillId="18" borderId="6" xfId="1" applyFont="1" applyFill="1" applyBorder="1" applyAlignment="1">
      <alignment horizontal="left" vertical="center"/>
    </xf>
    <xf numFmtId="0" fontId="57" fillId="21" borderId="67" xfId="1" applyFont="1" applyFill="1" applyBorder="1" applyAlignment="1" applyProtection="1">
      <alignment horizontal="center" vertical="center" wrapText="1"/>
      <protection hidden="1"/>
    </xf>
    <xf numFmtId="0" fontId="25" fillId="18" borderId="5" xfId="1" applyFont="1" applyFill="1" applyBorder="1" applyAlignment="1" applyProtection="1">
      <alignment horizontal="center" vertical="center" wrapText="1"/>
      <protection locked="0"/>
    </xf>
    <xf numFmtId="0" fontId="25" fillId="26" borderId="0" xfId="1" applyFont="1" applyFill="1" applyAlignment="1">
      <alignment horizontal="center" vertical="center" wrapText="1"/>
    </xf>
    <xf numFmtId="0" fontId="25" fillId="8" borderId="18" xfId="1" applyFont="1" applyFill="1" applyBorder="1" applyAlignment="1">
      <alignment horizontal="center" vertical="center" wrapText="1"/>
    </xf>
    <xf numFmtId="0" fontId="25" fillId="8" borderId="15" xfId="1" applyFont="1" applyFill="1" applyBorder="1" applyAlignment="1">
      <alignment horizontal="center" vertical="center" wrapText="1"/>
    </xf>
    <xf numFmtId="0" fontId="58" fillId="7" borderId="0" xfId="1" applyFont="1" applyFill="1" applyAlignment="1">
      <alignment horizontal="center" vertical="center" wrapText="1"/>
    </xf>
    <xf numFmtId="0" fontId="58" fillId="7" borderId="14" xfId="1" applyFont="1" applyFill="1" applyBorder="1" applyAlignment="1">
      <alignment horizontal="center" vertical="center" wrapText="1"/>
    </xf>
    <xf numFmtId="0" fontId="55" fillId="21" borderId="77" xfId="1" applyFont="1" applyFill="1" applyBorder="1" applyAlignment="1" applyProtection="1">
      <alignment horizontal="center" vertical="center"/>
      <protection locked="0"/>
    </xf>
    <xf numFmtId="0" fontId="55" fillId="21" borderId="14" xfId="1" applyFont="1" applyFill="1" applyBorder="1" applyAlignment="1" applyProtection="1">
      <alignment horizontal="center" vertical="center"/>
      <protection locked="0"/>
    </xf>
    <xf numFmtId="0" fontId="25" fillId="56" borderId="1" xfId="1" applyFont="1" applyFill="1" applyBorder="1" applyAlignment="1">
      <alignment horizontal="center" vertical="center" wrapText="1"/>
    </xf>
    <xf numFmtId="0" fontId="25" fillId="56" borderId="78" xfId="1" applyFont="1" applyFill="1" applyBorder="1" applyAlignment="1">
      <alignment horizontal="center" vertical="center" wrapText="1"/>
    </xf>
    <xf numFmtId="0" fontId="25" fillId="56" borderId="14" xfId="1" applyFont="1" applyFill="1" applyBorder="1" applyAlignment="1">
      <alignment horizontal="center" vertical="center" wrapText="1"/>
    </xf>
    <xf numFmtId="0" fontId="25" fillId="56" borderId="22" xfId="1" applyFont="1" applyFill="1" applyBorder="1" applyAlignment="1">
      <alignment horizontal="center" vertical="center" wrapText="1"/>
    </xf>
    <xf numFmtId="0" fontId="25" fillId="18" borderId="1" xfId="1" applyFont="1" applyFill="1" applyBorder="1" applyAlignment="1" applyProtection="1">
      <alignment horizontal="center" vertical="center" wrapText="1"/>
      <protection locked="0"/>
    </xf>
    <xf numFmtId="0" fontId="25" fillId="18" borderId="0" xfId="1" applyFont="1" applyFill="1" applyAlignment="1" applyProtection="1">
      <alignment horizontal="center" vertical="center" wrapText="1"/>
      <protection locked="0"/>
    </xf>
    <xf numFmtId="0" fontId="25" fillId="18" borderId="1" xfId="1" applyFont="1" applyFill="1" applyBorder="1" applyAlignment="1">
      <alignment horizontal="center" vertical="center" wrapText="1"/>
    </xf>
    <xf numFmtId="0" fontId="25" fillId="18" borderId="0" xfId="1" applyFont="1" applyFill="1" applyAlignment="1">
      <alignment horizontal="center" vertical="center" wrapText="1"/>
    </xf>
    <xf numFmtId="170" fontId="92" fillId="26" borderId="0" xfId="1" applyNumberFormat="1" applyFont="1" applyFill="1" applyAlignment="1">
      <alignment horizontal="center" vertical="top" wrapText="1"/>
    </xf>
    <xf numFmtId="170" fontId="92" fillId="26" borderId="9" xfId="1" applyNumberFormat="1" applyFont="1" applyFill="1" applyBorder="1" applyAlignment="1">
      <alignment horizontal="center" vertical="top" wrapText="1"/>
    </xf>
    <xf numFmtId="170" fontId="99" fillId="26" borderId="0" xfId="1" applyNumberFormat="1" applyFont="1" applyFill="1" applyAlignment="1">
      <alignment horizontal="center" vertical="top" wrapText="1"/>
    </xf>
    <xf numFmtId="170" fontId="99" fillId="26" borderId="9" xfId="1" applyNumberFormat="1" applyFont="1" applyFill="1" applyBorder="1" applyAlignment="1">
      <alignment horizontal="center" vertical="top" wrapText="1"/>
    </xf>
    <xf numFmtId="0" fontId="21" fillId="26" borderId="76" xfId="1" applyFont="1" applyFill="1" applyBorder="1" applyAlignment="1">
      <alignment horizontal="center" vertical="center" wrapText="1"/>
    </xf>
    <xf numFmtId="0" fontId="21" fillId="26" borderId="1" xfId="1" applyFont="1" applyFill="1" applyBorder="1" applyAlignment="1">
      <alignment horizontal="center" vertical="center" wrapText="1"/>
    </xf>
    <xf numFmtId="0" fontId="21" fillId="26" borderId="20" xfId="1" applyFont="1" applyFill="1" applyBorder="1" applyAlignment="1">
      <alignment horizontal="center" vertical="center" wrapText="1"/>
    </xf>
    <xf numFmtId="0" fontId="21" fillId="26" borderId="14" xfId="1" applyFont="1" applyFill="1" applyBorder="1" applyAlignment="1">
      <alignment horizontal="center" vertical="center" wrapText="1"/>
    </xf>
    <xf numFmtId="0" fontId="25" fillId="8" borderId="1" xfId="1" applyFont="1" applyFill="1" applyBorder="1" applyAlignment="1">
      <alignment horizontal="center" vertical="center" wrapText="1"/>
    </xf>
    <xf numFmtId="0" fontId="74" fillId="0" borderId="76" xfId="3" applyFont="1" applyBorder="1" applyAlignment="1">
      <alignment horizontal="center" vertical="center"/>
    </xf>
    <xf numFmtId="0" fontId="74" fillId="0" borderId="1" xfId="3" applyFont="1" applyBorder="1" applyAlignment="1">
      <alignment horizontal="center" vertical="center"/>
    </xf>
    <xf numFmtId="0" fontId="25" fillId="18" borderId="18" xfId="1" applyFont="1" applyFill="1" applyBorder="1" applyAlignment="1">
      <alignment horizontal="center" vertical="center" wrapText="1"/>
    </xf>
    <xf numFmtId="0" fontId="57" fillId="21" borderId="19" xfId="1" applyFont="1" applyFill="1" applyBorder="1" applyAlignment="1" applyProtection="1">
      <alignment horizontal="center" vertical="center" wrapText="1"/>
      <protection hidden="1"/>
    </xf>
    <xf numFmtId="0" fontId="25" fillId="8" borderId="9" xfId="1" applyFont="1" applyFill="1" applyBorder="1" applyAlignment="1">
      <alignment horizontal="center" vertical="center" wrapText="1"/>
    </xf>
    <xf numFmtId="0" fontId="163" fillId="21" borderId="21" xfId="1" applyFont="1" applyFill="1" applyBorder="1" applyAlignment="1" applyProtection="1">
      <alignment horizontal="center" vertical="center" wrapText="1"/>
      <protection hidden="1"/>
    </xf>
    <xf numFmtId="0" fontId="27" fillId="8" borderId="0" xfId="1" applyFont="1" applyFill="1" applyAlignment="1" applyProtection="1">
      <alignment horizontal="left" vertical="center"/>
      <protection locked="0"/>
    </xf>
    <xf numFmtId="0" fontId="27" fillId="8" borderId="9" xfId="1" applyFont="1" applyFill="1" applyBorder="1" applyAlignment="1" applyProtection="1">
      <alignment horizontal="left" vertical="center"/>
      <protection locked="0"/>
    </xf>
    <xf numFmtId="0" fontId="119" fillId="8" borderId="6" xfId="1" applyFont="1" applyFill="1" applyBorder="1" applyAlignment="1">
      <alignment horizontal="center" vertical="center"/>
    </xf>
    <xf numFmtId="0" fontId="41" fillId="21" borderId="6" xfId="1" applyFont="1" applyFill="1" applyBorder="1" applyAlignment="1" applyProtection="1">
      <alignment horizontal="center" vertical="center"/>
      <protection hidden="1"/>
    </xf>
    <xf numFmtId="0" fontId="75" fillId="8" borderId="6" xfId="3" applyFont="1" applyFill="1" applyBorder="1" applyAlignment="1">
      <alignment horizontal="center" vertical="center"/>
    </xf>
    <xf numFmtId="0" fontId="124" fillId="7" borderId="6" xfId="3" applyFont="1" applyFill="1" applyBorder="1" applyAlignment="1">
      <alignment horizontal="center" vertical="center"/>
    </xf>
    <xf numFmtId="0" fontId="124" fillId="7" borderId="0" xfId="3" applyFont="1" applyFill="1" applyAlignment="1">
      <alignment horizontal="center" vertical="center"/>
    </xf>
    <xf numFmtId="0" fontId="124" fillId="7" borderId="9" xfId="3" applyFont="1" applyFill="1" applyBorder="1" applyAlignment="1">
      <alignment horizontal="center" vertical="center"/>
    </xf>
    <xf numFmtId="0" fontId="45" fillId="8" borderId="6" xfId="3" applyFont="1" applyFill="1" applyBorder="1" applyAlignment="1">
      <alignment horizontal="center" vertical="center" wrapText="1"/>
    </xf>
    <xf numFmtId="0" fontId="45" fillId="8" borderId="0" xfId="3" applyFont="1" applyFill="1" applyAlignment="1">
      <alignment horizontal="center" vertical="center" wrapText="1"/>
    </xf>
    <xf numFmtId="0" fontId="45" fillId="8" borderId="9" xfId="3" applyFont="1" applyFill="1" applyBorder="1" applyAlignment="1">
      <alignment horizontal="center" vertical="center" wrapText="1"/>
    </xf>
    <xf numFmtId="0" fontId="21" fillId="8" borderId="117" xfId="1" applyFont="1" applyFill="1" applyBorder="1" applyAlignment="1">
      <alignment horizontal="center" vertical="center" wrapText="1"/>
    </xf>
    <xf numFmtId="0" fontId="21" fillId="8" borderId="107" xfId="1" applyFont="1" applyFill="1" applyBorder="1" applyAlignment="1">
      <alignment horizontal="center" vertical="center" wrapText="1"/>
    </xf>
    <xf numFmtId="0" fontId="0" fillId="18" borderId="0" xfId="0" applyFill="1" applyAlignment="1">
      <alignment horizontal="center" vertical="center" wrapText="1"/>
    </xf>
    <xf numFmtId="0" fontId="0" fillId="18" borderId="0" xfId="0" applyFill="1" applyAlignment="1">
      <alignment horizontal="center" vertical="center"/>
    </xf>
    <xf numFmtId="0" fontId="0" fillId="18" borderId="0" xfId="0" applyFill="1" applyAlignment="1">
      <alignment horizontal="left" vertical="center"/>
    </xf>
    <xf numFmtId="0" fontId="27" fillId="7" borderId="56" xfId="1" applyFont="1" applyFill="1" applyBorder="1" applyAlignment="1">
      <alignment horizontal="center" vertical="center"/>
    </xf>
    <xf numFmtId="0" fontId="27" fillId="7" borderId="5" xfId="1" applyFont="1" applyFill="1" applyBorder="1" applyAlignment="1">
      <alignment horizontal="center" vertical="center"/>
    </xf>
    <xf numFmtId="0" fontId="27" fillId="7" borderId="57" xfId="1" applyFont="1" applyFill="1" applyBorder="1" applyAlignment="1">
      <alignment horizontal="center" vertical="center"/>
    </xf>
    <xf numFmtId="0" fontId="27" fillId="7" borderId="106" xfId="1" applyFont="1" applyFill="1" applyBorder="1" applyAlignment="1">
      <alignment horizontal="center" vertical="center"/>
    </xf>
    <xf numFmtId="0" fontId="79" fillId="45" borderId="0" xfId="16" applyFont="1" applyFill="1" applyAlignment="1" applyProtection="1">
      <alignment horizontal="center" vertical="center"/>
      <protection locked="0"/>
    </xf>
    <xf numFmtId="0" fontId="79" fillId="45" borderId="37" xfId="16" applyFont="1" applyFill="1" applyBorder="1" applyAlignment="1" applyProtection="1">
      <alignment horizontal="center" vertical="center"/>
      <protection locked="0"/>
    </xf>
    <xf numFmtId="0" fontId="37" fillId="46" borderId="0" xfId="16" applyFont="1" applyFill="1" applyAlignment="1" applyProtection="1">
      <alignment horizontal="center" vertical="center"/>
      <protection locked="0"/>
    </xf>
    <xf numFmtId="0" fontId="37" fillId="46" borderId="9" xfId="16" applyFont="1" applyFill="1" applyBorder="1" applyAlignment="1" applyProtection="1">
      <alignment horizontal="center" vertical="center"/>
      <protection locked="0"/>
    </xf>
    <xf numFmtId="0" fontId="37" fillId="46" borderId="37" xfId="16" applyFont="1" applyFill="1" applyBorder="1" applyAlignment="1" applyProtection="1">
      <alignment horizontal="center" vertical="center"/>
      <protection locked="0"/>
    </xf>
    <xf numFmtId="0" fontId="34" fillId="16" borderId="6" xfId="0" applyFont="1" applyFill="1" applyBorder="1" applyAlignment="1">
      <alignment horizontal="left" vertical="center" wrapText="1"/>
    </xf>
    <xf numFmtId="0" fontId="34" fillId="16" borderId="0" xfId="0" applyFont="1" applyFill="1" applyAlignment="1">
      <alignment horizontal="left" vertical="center" wrapText="1"/>
    </xf>
    <xf numFmtId="0" fontId="34" fillId="16" borderId="9" xfId="0" applyFont="1" applyFill="1" applyBorder="1" applyAlignment="1">
      <alignment horizontal="left" vertical="center" wrapText="1"/>
    </xf>
    <xf numFmtId="0" fontId="90" fillId="49" borderId="157" xfId="0" applyFont="1" applyFill="1" applyBorder="1" applyAlignment="1">
      <alignment horizontal="center" vertical="center" wrapText="1"/>
    </xf>
    <xf numFmtId="0" fontId="90" fillId="49" borderId="0" xfId="0" applyFont="1" applyFill="1" applyAlignment="1">
      <alignment horizontal="center" vertical="center" wrapText="1"/>
    </xf>
    <xf numFmtId="0" fontId="90" fillId="49" borderId="9" xfId="0" applyFont="1" applyFill="1" applyBorder="1" applyAlignment="1">
      <alignment horizontal="center" vertical="center" wrapText="1"/>
    </xf>
    <xf numFmtId="0" fontId="90" fillId="49" borderId="163" xfId="0" applyFont="1" applyFill="1" applyBorder="1" applyAlignment="1">
      <alignment horizontal="center" vertical="center" wrapText="1"/>
    </xf>
    <xf numFmtId="0" fontId="90" fillId="49" borderId="60" xfId="0" applyFont="1" applyFill="1" applyBorder="1" applyAlignment="1">
      <alignment horizontal="center" vertical="center" wrapText="1"/>
    </xf>
    <xf numFmtId="0" fontId="90" fillId="49" borderId="61" xfId="0" applyFont="1" applyFill="1" applyBorder="1" applyAlignment="1">
      <alignment horizontal="center" vertical="center" wrapText="1"/>
    </xf>
    <xf numFmtId="0" fontId="90" fillId="49" borderId="58" xfId="0" applyFont="1" applyFill="1" applyBorder="1" applyAlignment="1">
      <alignment horizontal="center" vertical="center" wrapText="1"/>
    </xf>
    <xf numFmtId="0" fontId="90" fillId="49" borderId="49" xfId="0" applyFont="1" applyFill="1" applyBorder="1" applyAlignment="1">
      <alignment horizontal="center" vertical="center" wrapText="1"/>
    </xf>
    <xf numFmtId="0" fontId="90" fillId="49" borderId="126" xfId="0" applyFont="1" applyFill="1" applyBorder="1" applyAlignment="1">
      <alignment horizontal="center" vertical="center" wrapText="1"/>
    </xf>
    <xf numFmtId="0" fontId="90" fillId="49" borderId="39" xfId="0" applyFont="1" applyFill="1" applyBorder="1" applyAlignment="1">
      <alignment horizontal="center" vertical="center" wrapText="1"/>
    </xf>
    <xf numFmtId="0" fontId="90" fillId="49" borderId="41" xfId="0" applyFont="1" applyFill="1" applyBorder="1" applyAlignment="1">
      <alignment horizontal="center" vertical="center" wrapText="1"/>
    </xf>
    <xf numFmtId="0" fontId="80" fillId="46" borderId="36" xfId="16" applyFont="1" applyFill="1" applyBorder="1" applyAlignment="1" applyProtection="1">
      <alignment horizontal="right" vertical="center"/>
      <protection locked="0"/>
    </xf>
    <xf numFmtId="0" fontId="80" fillId="46" borderId="0" xfId="16" applyFont="1" applyFill="1" applyAlignment="1" applyProtection="1">
      <alignment horizontal="right" vertical="center"/>
      <protection locked="0"/>
    </xf>
    <xf numFmtId="0" fontId="80" fillId="46" borderId="36" xfId="16" applyFont="1" applyFill="1" applyBorder="1" applyAlignment="1" applyProtection="1">
      <alignment horizontal="center" vertical="center"/>
      <protection locked="0"/>
    </xf>
    <xf numFmtId="0" fontId="80" fillId="46" borderId="0" xfId="16" applyFont="1" applyFill="1" applyAlignment="1" applyProtection="1">
      <alignment horizontal="center" vertical="center"/>
      <protection locked="0"/>
    </xf>
    <xf numFmtId="0" fontId="27" fillId="26" borderId="157" xfId="16" applyFont="1" applyFill="1" applyBorder="1" applyAlignment="1" applyProtection="1">
      <alignment horizontal="center" vertical="center" wrapText="1"/>
      <protection locked="0"/>
    </xf>
    <xf numFmtId="0" fontId="27" fillId="26" borderId="0" xfId="16" applyFont="1" applyFill="1" applyAlignment="1" applyProtection="1">
      <alignment horizontal="center" vertical="center" wrapText="1"/>
      <protection locked="0"/>
    </xf>
    <xf numFmtId="0" fontId="27" fillId="26" borderId="9" xfId="16" applyFont="1" applyFill="1" applyBorder="1" applyAlignment="1" applyProtection="1">
      <alignment horizontal="center" vertical="center" wrapText="1"/>
      <protection locked="0"/>
    </xf>
    <xf numFmtId="0" fontId="27" fillId="26" borderId="202" xfId="16" applyFont="1" applyFill="1" applyBorder="1" applyAlignment="1" applyProtection="1">
      <alignment horizontal="center" vertical="center" wrapText="1"/>
      <protection locked="0"/>
    </xf>
    <xf numFmtId="0" fontId="27" fillId="26" borderId="203" xfId="16" applyFont="1" applyFill="1" applyBorder="1" applyAlignment="1" applyProtection="1">
      <alignment horizontal="center" vertical="center" wrapText="1"/>
      <protection locked="0"/>
    </xf>
    <xf numFmtId="0" fontId="27" fillId="26" borderId="204" xfId="16" applyFont="1" applyFill="1" applyBorder="1" applyAlignment="1" applyProtection="1">
      <alignment horizontal="center" vertical="center" wrapText="1"/>
      <protection locked="0"/>
    </xf>
    <xf numFmtId="0" fontId="27" fillId="26" borderId="58" xfId="16" applyFont="1" applyFill="1" applyBorder="1" applyAlignment="1" applyProtection="1">
      <alignment horizontal="center" vertical="center" wrapText="1"/>
      <protection locked="0"/>
    </xf>
    <xf numFmtId="0" fontId="27" fillId="26" borderId="49" xfId="16" applyFont="1" applyFill="1" applyBorder="1" applyAlignment="1" applyProtection="1">
      <alignment horizontal="center" vertical="center" wrapText="1"/>
      <protection locked="0"/>
    </xf>
    <xf numFmtId="0" fontId="27" fillId="26" borderId="126" xfId="16" applyFont="1" applyFill="1" applyBorder="1" applyAlignment="1" applyProtection="1">
      <alignment horizontal="center" vertical="center" wrapText="1"/>
      <protection locked="0"/>
    </xf>
    <xf numFmtId="0" fontId="27" fillId="26" borderId="59" xfId="16" applyFont="1" applyFill="1" applyBorder="1" applyAlignment="1" applyProtection="1">
      <alignment horizontal="center" vertical="center" wrapText="1"/>
      <protection locked="0"/>
    </xf>
    <xf numFmtId="0" fontId="27" fillId="26" borderId="14" xfId="16" applyFont="1" applyFill="1" applyBorder="1" applyAlignment="1" applyProtection="1">
      <alignment horizontal="center" vertical="center" wrapText="1"/>
      <protection locked="0"/>
    </xf>
    <xf numFmtId="0" fontId="27" fillId="26" borderId="107" xfId="16" applyFont="1" applyFill="1" applyBorder="1" applyAlignment="1" applyProtection="1">
      <alignment horizontal="center" vertical="center" wrapText="1"/>
      <protection locked="0"/>
    </xf>
    <xf numFmtId="0" fontId="100" fillId="55" borderId="6" xfId="19" applyFont="1" applyFill="1" applyBorder="1" applyAlignment="1">
      <alignment horizontal="left" vertical="top" wrapText="1"/>
    </xf>
    <xf numFmtId="0" fontId="100" fillId="55" borderId="0" xfId="19" applyFont="1" applyFill="1" applyAlignment="1">
      <alignment horizontal="left" vertical="top" wrapText="1"/>
    </xf>
    <xf numFmtId="0" fontId="100" fillId="55" borderId="9" xfId="19" applyFont="1" applyFill="1" applyBorder="1" applyAlignment="1">
      <alignment horizontal="left" vertical="top" wrapText="1"/>
    </xf>
    <xf numFmtId="0" fontId="70" fillId="55" borderId="6" xfId="19" applyFont="1" applyFill="1" applyBorder="1" applyAlignment="1">
      <alignment horizontal="left" vertical="top" wrapText="1"/>
    </xf>
    <xf numFmtId="0" fontId="70" fillId="55" borderId="0" xfId="19" applyFont="1" applyFill="1" applyAlignment="1">
      <alignment horizontal="left" vertical="top" wrapText="1"/>
    </xf>
    <xf numFmtId="0" fontId="70" fillId="55" borderId="9" xfId="19" applyFont="1" applyFill="1" applyBorder="1" applyAlignment="1">
      <alignment horizontal="left" vertical="top" wrapText="1"/>
    </xf>
    <xf numFmtId="0" fontId="59" fillId="8" borderId="6" xfId="5" applyFont="1" applyFill="1" applyBorder="1" applyAlignment="1">
      <alignment horizontal="center" vertical="top" wrapText="1"/>
    </xf>
    <xf numFmtId="0" fontId="59" fillId="8" borderId="0" xfId="5" applyFont="1" applyFill="1" applyAlignment="1">
      <alignment horizontal="center" vertical="top" wrapText="1"/>
    </xf>
    <xf numFmtId="0" fontId="59" fillId="8" borderId="9" xfId="5" applyFont="1" applyFill="1" applyBorder="1" applyAlignment="1">
      <alignment horizontal="center" vertical="top" wrapText="1"/>
    </xf>
    <xf numFmtId="0" fontId="59" fillId="8" borderId="131" xfId="5" applyFont="1" applyFill="1" applyBorder="1" applyAlignment="1">
      <alignment horizontal="center" vertical="top" wrapText="1"/>
    </xf>
    <xf numFmtId="0" fontId="59" fillId="8" borderId="87" xfId="5" applyFont="1" applyFill="1" applyBorder="1" applyAlignment="1">
      <alignment horizontal="center" vertical="top" wrapText="1"/>
    </xf>
    <xf numFmtId="0" fontId="59" fillId="8" borderId="132" xfId="5" applyFont="1" applyFill="1" applyBorder="1" applyAlignment="1">
      <alignment horizontal="center" vertical="top" wrapText="1"/>
    </xf>
    <xf numFmtId="0" fontId="22" fillId="43" borderId="6" xfId="9" applyFont="1" applyFill="1" applyBorder="1" applyAlignment="1">
      <alignment horizontal="center" vertical="center"/>
    </xf>
    <xf numFmtId="0" fontId="22" fillId="43" borderId="0" xfId="9" applyFont="1" applyFill="1" applyAlignment="1">
      <alignment horizontal="center" vertical="center"/>
    </xf>
    <xf numFmtId="0" fontId="112" fillId="8" borderId="0" xfId="0" applyFont="1" applyFill="1" applyAlignment="1">
      <alignment horizontal="left" vertical="center"/>
    </xf>
    <xf numFmtId="0" fontId="26" fillId="15" borderId="2" xfId="1" applyFont="1" applyFill="1" applyBorder="1" applyAlignment="1">
      <alignment horizontal="center" vertical="center" wrapText="1"/>
    </xf>
    <xf numFmtId="0" fontId="26" fillId="15" borderId="0" xfId="1" applyFont="1" applyFill="1" applyAlignment="1">
      <alignment horizontal="center" vertical="center" wrapText="1"/>
    </xf>
    <xf numFmtId="0" fontId="105" fillId="8" borderId="0" xfId="1" applyFont="1" applyFill="1" applyAlignment="1">
      <alignment horizontal="center" vertical="top" wrapText="1"/>
    </xf>
    <xf numFmtId="0" fontId="105" fillId="8" borderId="9" xfId="1" applyFont="1" applyFill="1" applyBorder="1" applyAlignment="1">
      <alignment horizontal="center" vertical="top" wrapText="1"/>
    </xf>
    <xf numFmtId="0" fontId="13" fillId="60" borderId="246" xfId="5" applyFont="1" applyFill="1" applyBorder="1" applyAlignment="1">
      <alignment horizontal="right" vertical="center"/>
    </xf>
    <xf numFmtId="0" fontId="13" fillId="60" borderId="249" xfId="5" applyFont="1" applyFill="1" applyBorder="1" applyAlignment="1">
      <alignment horizontal="right" vertical="center"/>
    </xf>
    <xf numFmtId="0" fontId="13" fillId="26" borderId="250" xfId="5" applyFont="1" applyFill="1" applyBorder="1" applyAlignment="1">
      <alignment horizontal="right" vertical="center"/>
    </xf>
    <xf numFmtId="0" fontId="13" fillId="26" borderId="249" xfId="5" applyFont="1" applyFill="1" applyBorder="1" applyAlignment="1">
      <alignment horizontal="right" vertical="center"/>
    </xf>
    <xf numFmtId="0" fontId="13" fillId="26" borderId="0" xfId="16" applyFont="1" applyFill="1" applyAlignment="1" applyProtection="1">
      <alignment horizontal="center" vertical="center" wrapText="1"/>
      <protection locked="0"/>
    </xf>
    <xf numFmtId="0" fontId="13" fillId="26" borderId="9" xfId="16" applyFont="1" applyFill="1" applyBorder="1" applyAlignment="1" applyProtection="1">
      <alignment horizontal="center" vertical="center" wrapText="1"/>
      <protection locked="0"/>
    </xf>
    <xf numFmtId="0" fontId="13" fillId="26" borderId="203" xfId="16" applyFont="1" applyFill="1" applyBorder="1" applyAlignment="1" applyProtection="1">
      <alignment horizontal="center" vertical="center" wrapText="1"/>
      <protection locked="0"/>
    </xf>
    <xf numFmtId="0" fontId="13" fillId="26" borderId="204" xfId="16" applyFont="1" applyFill="1" applyBorder="1" applyAlignment="1" applyProtection="1">
      <alignment horizontal="center" vertical="center" wrapText="1"/>
      <protection locked="0"/>
    </xf>
    <xf numFmtId="0" fontId="74" fillId="49" borderId="230" xfId="0" applyFont="1" applyFill="1" applyBorder="1" applyAlignment="1">
      <alignment horizontal="center" vertical="center" wrapText="1"/>
    </xf>
    <xf numFmtId="0" fontId="74" fillId="49" borderId="0" xfId="0" applyFont="1" applyFill="1" applyAlignment="1">
      <alignment horizontal="center" vertical="center" wrapText="1"/>
    </xf>
    <xf numFmtId="0" fontId="74" fillId="49" borderId="9" xfId="0" applyFont="1" applyFill="1" applyBorder="1" applyAlignment="1">
      <alignment horizontal="center" vertical="center" wrapText="1"/>
    </xf>
    <xf numFmtId="0" fontId="74" fillId="49" borderId="232" xfId="0" applyFont="1" applyFill="1" applyBorder="1" applyAlignment="1">
      <alignment horizontal="center" vertical="center" wrapText="1"/>
    </xf>
    <xf numFmtId="0" fontId="74" fillId="49" borderId="87" xfId="0" applyFont="1" applyFill="1" applyBorder="1" applyAlignment="1">
      <alignment horizontal="center" vertical="center" wrapText="1"/>
    </xf>
    <xf numFmtId="0" fontId="74" fillId="49" borderId="132" xfId="0" applyFont="1" applyFill="1" applyBorder="1" applyAlignment="1">
      <alignment horizontal="center" vertical="center" wrapText="1"/>
    </xf>
    <xf numFmtId="0" fontId="100" fillId="55" borderId="17" xfId="19" applyFont="1" applyFill="1" applyBorder="1" applyAlignment="1">
      <alignment horizontal="center" vertical="top" wrapText="1"/>
    </xf>
    <xf numFmtId="0" fontId="100" fillId="55" borderId="0" xfId="19" applyFont="1" applyFill="1" applyAlignment="1">
      <alignment horizontal="center" vertical="top" wrapText="1"/>
    </xf>
    <xf numFmtId="0" fontId="100" fillId="55" borderId="9" xfId="19" applyFont="1" applyFill="1" applyBorder="1" applyAlignment="1">
      <alignment horizontal="center" vertical="top" wrapText="1"/>
    </xf>
    <xf numFmtId="0" fontId="21" fillId="8" borderId="17" xfId="5" applyFont="1" applyFill="1" applyBorder="1" applyAlignment="1">
      <alignment horizontal="center" vertical="top" wrapText="1"/>
    </xf>
    <xf numFmtId="0" fontId="21" fillId="8" borderId="0" xfId="5" applyFont="1" applyFill="1" applyAlignment="1">
      <alignment horizontal="center" vertical="top" wrapText="1"/>
    </xf>
    <xf numFmtId="0" fontId="21" fillId="8" borderId="9" xfId="5" applyFont="1" applyFill="1" applyBorder="1" applyAlignment="1">
      <alignment horizontal="center" vertical="top" wrapText="1"/>
    </xf>
    <xf numFmtId="0" fontId="21" fillId="8" borderId="86" xfId="5" applyFont="1" applyFill="1" applyBorder="1" applyAlignment="1">
      <alignment horizontal="center" vertical="top" wrapText="1"/>
    </xf>
    <xf numFmtId="0" fontId="21" fillId="8" borderId="87" xfId="5" applyFont="1" applyFill="1" applyBorder="1" applyAlignment="1">
      <alignment horizontal="center" vertical="top" wrapText="1"/>
    </xf>
    <xf numFmtId="0" fontId="21" fillId="8" borderId="132" xfId="5" applyFont="1" applyFill="1" applyBorder="1" applyAlignment="1">
      <alignment horizontal="center" vertical="top" wrapText="1"/>
    </xf>
    <xf numFmtId="0" fontId="59" fillId="8" borderId="19" xfId="1" applyFont="1" applyFill="1" applyBorder="1" applyAlignment="1">
      <alignment horizontal="center" vertical="center" wrapText="1"/>
    </xf>
    <xf numFmtId="0" fontId="59" fillId="8" borderId="21" xfId="1" applyFont="1" applyFill="1" applyBorder="1" applyAlignment="1">
      <alignment horizontal="center" vertical="center" wrapText="1"/>
    </xf>
    <xf numFmtId="0" fontId="25" fillId="18" borderId="14" xfId="1" applyFont="1" applyFill="1" applyBorder="1" applyAlignment="1">
      <alignment horizontal="center" vertical="center" wrapText="1"/>
    </xf>
    <xf numFmtId="0" fontId="13" fillId="126" borderId="250" xfId="5" applyFont="1" applyFill="1" applyBorder="1" applyAlignment="1">
      <alignment horizontal="right" vertical="center"/>
    </xf>
    <xf numFmtId="0" fontId="13" fillId="126" borderId="249" xfId="5" applyFont="1" applyFill="1" applyBorder="1" applyAlignment="1">
      <alignment horizontal="right" vertical="center"/>
    </xf>
    <xf numFmtId="0" fontId="13" fillId="127" borderId="250" xfId="5" applyFont="1" applyFill="1" applyBorder="1" applyAlignment="1">
      <alignment horizontal="right" vertical="center"/>
    </xf>
    <xf numFmtId="0" fontId="13" fillId="127" borderId="249" xfId="5" applyFont="1" applyFill="1" applyBorder="1" applyAlignment="1">
      <alignment horizontal="right" vertical="center"/>
    </xf>
    <xf numFmtId="0" fontId="74" fillId="7" borderId="17" xfId="0" applyFont="1" applyFill="1" applyBorder="1" applyAlignment="1">
      <alignment horizontal="center" vertical="center"/>
    </xf>
    <xf numFmtId="0" fontId="74" fillId="7" borderId="0" xfId="0" applyFont="1" applyFill="1" applyAlignment="1">
      <alignment horizontal="center" vertical="center"/>
    </xf>
    <xf numFmtId="0" fontId="74" fillId="7" borderId="229" xfId="0" applyFont="1" applyFill="1" applyBorder="1" applyAlignment="1">
      <alignment horizontal="center" vertical="center"/>
    </xf>
    <xf numFmtId="175" fontId="4" fillId="7" borderId="230" xfId="0" applyNumberFormat="1" applyFont="1" applyFill="1" applyBorder="1" applyAlignment="1">
      <alignment horizontal="center" vertical="center"/>
    </xf>
    <xf numFmtId="175" fontId="4" fillId="7" borderId="254" xfId="0" applyNumberFormat="1" applyFont="1" applyFill="1" applyBorder="1" applyAlignment="1">
      <alignment horizontal="center" vertical="center"/>
    </xf>
    <xf numFmtId="0" fontId="74" fillId="7" borderId="9" xfId="0" applyFont="1" applyFill="1" applyBorder="1" applyAlignment="1">
      <alignment horizontal="center" vertical="center"/>
    </xf>
    <xf numFmtId="0" fontId="74" fillId="7" borderId="14" xfId="0" applyFont="1" applyFill="1" applyBorder="1" applyAlignment="1">
      <alignment horizontal="center" vertical="center"/>
    </xf>
    <xf numFmtId="0" fontId="74" fillId="7" borderId="22" xfId="0" applyFont="1" applyFill="1" applyBorder="1" applyAlignment="1">
      <alignment horizontal="center" vertical="center"/>
    </xf>
    <xf numFmtId="0" fontId="21" fillId="44" borderId="0" xfId="1" applyFont="1" applyFill="1" applyAlignment="1">
      <alignment horizontal="center" vertical="center"/>
    </xf>
    <xf numFmtId="0" fontId="21" fillId="44" borderId="14" xfId="1" applyFont="1" applyFill="1" applyBorder="1" applyAlignment="1">
      <alignment horizontal="center" vertical="center"/>
    </xf>
    <xf numFmtId="0" fontId="344" fillId="8" borderId="2" xfId="1" applyFont="1" applyFill="1" applyBorder="1" applyAlignment="1">
      <alignment horizontal="center" vertical="center"/>
    </xf>
    <xf numFmtId="0" fontId="344" fillId="8" borderId="3" xfId="1" applyFont="1" applyFill="1" applyBorder="1" applyAlignment="1">
      <alignment horizontal="center" vertical="center"/>
    </xf>
    <xf numFmtId="0" fontId="33" fillId="3" borderId="169" xfId="1" applyFont="1" applyFill="1" applyBorder="1" applyAlignment="1">
      <alignment horizontal="center" vertical="center"/>
    </xf>
    <xf numFmtId="0" fontId="33" fillId="3" borderId="2" xfId="1" applyFont="1" applyFill="1" applyBorder="1" applyAlignment="1">
      <alignment horizontal="center" vertical="center"/>
    </xf>
    <xf numFmtId="0" fontId="33" fillId="3" borderId="36" xfId="1" applyFont="1" applyFill="1" applyBorder="1" applyAlignment="1">
      <alignment horizontal="center" vertical="center"/>
    </xf>
    <xf numFmtId="0" fontId="33" fillId="3" borderId="0" xfId="1" applyFont="1" applyFill="1" applyAlignment="1">
      <alignment horizontal="center" vertical="center"/>
    </xf>
    <xf numFmtId="0" fontId="19" fillId="15" borderId="2" xfId="1" applyFont="1" applyFill="1" applyBorder="1" applyAlignment="1">
      <alignment horizontal="right" vertical="center" wrapText="1"/>
    </xf>
    <xf numFmtId="0" fontId="19" fillId="15" borderId="0" xfId="1" applyFont="1" applyFill="1" applyAlignment="1">
      <alignment horizontal="right" vertical="center" wrapText="1"/>
    </xf>
    <xf numFmtId="0" fontId="180" fillId="15" borderId="2" xfId="1" applyFont="1" applyFill="1" applyBorder="1" applyAlignment="1">
      <alignment horizontal="center" vertical="center" wrapText="1"/>
    </xf>
    <xf numFmtId="0" fontId="180" fillId="15" borderId="0" xfId="1" applyFont="1" applyFill="1" applyAlignment="1">
      <alignment horizontal="center" vertical="center" wrapText="1"/>
    </xf>
    <xf numFmtId="1" fontId="27" fillId="16" borderId="0" xfId="1" applyNumberFormat="1" applyFont="1" applyFill="1" applyAlignment="1" applyProtection="1">
      <alignment horizontal="center" vertical="center"/>
      <protection hidden="1"/>
    </xf>
    <xf numFmtId="0" fontId="180" fillId="15" borderId="37" xfId="4" applyFont="1" applyFill="1" applyBorder="1" applyAlignment="1">
      <alignment horizontal="center" vertical="center"/>
    </xf>
    <xf numFmtId="0" fontId="181" fillId="95" borderId="170" xfId="1" applyFont="1" applyFill="1" applyBorder="1" applyAlignment="1">
      <alignment horizontal="center" vertical="center"/>
    </xf>
    <xf numFmtId="0" fontId="181" fillId="95" borderId="171" xfId="1" applyFont="1" applyFill="1" applyBorder="1" applyAlignment="1">
      <alignment horizontal="center" vertical="center"/>
    </xf>
    <xf numFmtId="0" fontId="5" fillId="3" borderId="0" xfId="3" applyFont="1" applyFill="1" applyAlignment="1">
      <alignment horizontal="center" vertical="center"/>
    </xf>
    <xf numFmtId="0" fontId="29" fillId="17" borderId="68" xfId="1" applyFont="1" applyFill="1" applyBorder="1" applyAlignment="1">
      <alignment horizontal="center" vertical="center" wrapText="1"/>
    </xf>
    <xf numFmtId="0" fontId="29" fillId="17" borderId="14" xfId="1" applyFont="1" applyFill="1" applyBorder="1" applyAlignment="1">
      <alignment horizontal="center" vertical="center" wrapText="1"/>
    </xf>
    <xf numFmtId="0" fontId="29" fillId="17" borderId="22" xfId="1" applyFont="1" applyFill="1" applyBorder="1" applyAlignment="1">
      <alignment horizontal="center" vertical="center" wrapText="1"/>
    </xf>
    <xf numFmtId="0" fontId="27" fillId="16" borderId="0" xfId="3" applyFont="1" applyFill="1" applyAlignment="1">
      <alignment horizontal="center" vertical="center" wrapText="1"/>
    </xf>
    <xf numFmtId="0" fontId="22" fillId="3" borderId="36" xfId="3" applyFont="1" applyFill="1" applyBorder="1" applyAlignment="1">
      <alignment horizontal="center" vertical="center"/>
    </xf>
    <xf numFmtId="0" fontId="22" fillId="3" borderId="0" xfId="3" applyFont="1" applyFill="1" applyAlignment="1">
      <alignment horizontal="center" vertical="center"/>
    </xf>
    <xf numFmtId="0" fontId="27" fillId="95" borderId="0" xfId="4" applyFont="1" applyFill="1" applyAlignment="1">
      <alignment horizontal="right" vertical="center" wrapText="1"/>
    </xf>
    <xf numFmtId="0" fontId="82" fillId="95" borderId="0" xfId="1" applyFont="1" applyFill="1" applyAlignment="1">
      <alignment horizontal="center" vertical="center" wrapText="1"/>
    </xf>
    <xf numFmtId="0" fontId="46" fillId="95" borderId="0" xfId="1" applyFont="1" applyFill="1" applyAlignment="1">
      <alignment horizontal="center" vertical="center" wrapText="1"/>
    </xf>
    <xf numFmtId="0" fontId="59" fillId="95" borderId="0" xfId="1" quotePrefix="1" applyFont="1" applyFill="1" applyAlignment="1">
      <alignment horizontal="center" vertical="top" wrapText="1"/>
    </xf>
    <xf numFmtId="0" fontId="59" fillId="95" borderId="37" xfId="1" applyFont="1" applyFill="1" applyBorder="1" applyAlignment="1">
      <alignment horizontal="right" vertical="center"/>
    </xf>
    <xf numFmtId="0" fontId="153" fillId="16" borderId="172" xfId="1" applyFont="1" applyFill="1" applyBorder="1" applyAlignment="1">
      <alignment horizontal="center" vertical="center"/>
    </xf>
    <xf numFmtId="0" fontId="153" fillId="16" borderId="158" xfId="1" applyFont="1" applyFill="1" applyBorder="1" applyAlignment="1">
      <alignment horizontal="center" vertical="center"/>
    </xf>
    <xf numFmtId="0" fontId="153" fillId="16" borderId="173" xfId="1" applyFont="1" applyFill="1" applyBorder="1" applyAlignment="1">
      <alignment horizontal="center" vertical="center"/>
    </xf>
    <xf numFmtId="0" fontId="174" fillId="3" borderId="174" xfId="1" applyFont="1" applyFill="1" applyBorder="1" applyAlignment="1">
      <alignment horizontal="left" vertical="center"/>
    </xf>
    <xf numFmtId="0" fontId="174" fillId="3" borderId="175" xfId="1" applyFont="1" applyFill="1" applyBorder="1" applyAlignment="1">
      <alignment horizontal="left" vertical="center"/>
    </xf>
    <xf numFmtId="0" fontId="174" fillId="3" borderId="176" xfId="1" applyFont="1" applyFill="1" applyBorder="1" applyAlignment="1">
      <alignment horizontal="left" vertical="center"/>
    </xf>
    <xf numFmtId="0" fontId="174" fillId="3" borderId="6" xfId="1" applyFont="1" applyFill="1" applyBorder="1" applyAlignment="1">
      <alignment horizontal="left" vertical="center"/>
    </xf>
    <xf numFmtId="0" fontId="174" fillId="3" borderId="0" xfId="1" applyFont="1" applyFill="1" applyAlignment="1">
      <alignment horizontal="left" vertical="center"/>
    </xf>
    <xf numFmtId="0" fontId="174" fillId="3" borderId="9" xfId="1" applyFont="1" applyFill="1" applyBorder="1" applyAlignment="1">
      <alignment horizontal="left" vertical="center"/>
    </xf>
    <xf numFmtId="0" fontId="179" fillId="92" borderId="6" xfId="1" applyFont="1" applyFill="1" applyBorder="1" applyAlignment="1">
      <alignment horizontal="left" vertical="center"/>
    </xf>
    <xf numFmtId="0" fontId="179" fillId="92" borderId="0" xfId="1" applyFont="1" applyFill="1" applyAlignment="1">
      <alignment horizontal="left" vertical="center"/>
    </xf>
    <xf numFmtId="0" fontId="179" fillId="92" borderId="9" xfId="1" applyFont="1" applyFill="1" applyBorder="1" applyAlignment="1">
      <alignment horizontal="left" vertical="center"/>
    </xf>
    <xf numFmtId="0" fontId="53" fillId="7" borderId="178" xfId="0" applyFont="1" applyFill="1" applyBorder="1" applyAlignment="1">
      <alignment horizontal="center" wrapText="1"/>
    </xf>
    <xf numFmtId="0" fontId="53" fillId="7" borderId="179" xfId="0" applyFont="1" applyFill="1" applyBorder="1" applyAlignment="1">
      <alignment horizontal="center" wrapText="1"/>
    </xf>
    <xf numFmtId="0" fontId="76" fillId="13" borderId="0" xfId="5" applyFont="1" applyFill="1" applyAlignment="1">
      <alignment horizontal="right" vertical="center"/>
    </xf>
    <xf numFmtId="0" fontId="183" fillId="22" borderId="0" xfId="1" applyFont="1" applyFill="1" applyAlignment="1" applyProtection="1">
      <alignment horizontal="center" vertical="center"/>
      <protection hidden="1"/>
    </xf>
    <xf numFmtId="0" fontId="184" fillId="26" borderId="0" xfId="4" applyFont="1" applyFill="1" applyAlignment="1">
      <alignment horizontal="left" vertical="center"/>
    </xf>
    <xf numFmtId="0" fontId="73" fillId="7" borderId="180" xfId="4" applyFont="1" applyFill="1" applyBorder="1" applyAlignment="1">
      <alignment horizontal="center" vertical="center"/>
    </xf>
    <xf numFmtId="0" fontId="73" fillId="7" borderId="184" xfId="4" applyFont="1" applyFill="1" applyBorder="1" applyAlignment="1">
      <alignment horizontal="center" vertical="center"/>
    </xf>
    <xf numFmtId="0" fontId="99" fillId="7" borderId="180" xfId="1" applyFont="1" applyFill="1" applyBorder="1" applyAlignment="1">
      <alignment horizontal="center" vertical="center" wrapText="1"/>
    </xf>
    <xf numFmtId="0" fontId="99" fillId="7" borderId="1" xfId="1" applyFont="1" applyFill="1" applyBorder="1" applyAlignment="1">
      <alignment horizontal="center" vertical="center" wrapText="1"/>
    </xf>
    <xf numFmtId="0" fontId="99" fillId="7" borderId="184" xfId="1" applyFont="1" applyFill="1" applyBorder="1" applyAlignment="1">
      <alignment horizontal="center" vertical="center" wrapText="1"/>
    </xf>
    <xf numFmtId="0" fontId="99" fillId="7" borderId="159" xfId="1" applyFont="1" applyFill="1" applyBorder="1" applyAlignment="1">
      <alignment horizontal="center" vertical="center" wrapText="1"/>
    </xf>
    <xf numFmtId="0" fontId="21" fillId="7" borderId="1" xfId="9" applyFont="1" applyFill="1" applyBorder="1" applyAlignment="1">
      <alignment horizontal="center" vertical="center"/>
    </xf>
    <xf numFmtId="0" fontId="21" fillId="7" borderId="159" xfId="9" applyFont="1" applyFill="1" applyBorder="1" applyAlignment="1">
      <alignment horizontal="center" vertical="center"/>
    </xf>
    <xf numFmtId="0" fontId="70" fillId="44" borderId="1" xfId="9" applyFont="1" applyFill="1" applyBorder="1" applyAlignment="1">
      <alignment horizontal="center" vertical="center" wrapText="1"/>
    </xf>
    <xf numFmtId="0" fontId="70" fillId="44" borderId="159" xfId="9" applyFont="1" applyFill="1" applyBorder="1" applyAlignment="1">
      <alignment horizontal="center" vertical="center" wrapText="1"/>
    </xf>
    <xf numFmtId="0" fontId="21" fillId="56" borderId="1" xfId="1" applyFont="1" applyFill="1" applyBorder="1" applyAlignment="1">
      <alignment horizontal="center" vertical="center"/>
    </xf>
    <xf numFmtId="0" fontId="21" fillId="56" borderId="159" xfId="1" applyFont="1" applyFill="1" applyBorder="1" applyAlignment="1">
      <alignment horizontal="center" vertical="center"/>
    </xf>
    <xf numFmtId="0" fontId="25" fillId="56" borderId="159" xfId="1" applyFont="1" applyFill="1" applyBorder="1" applyAlignment="1">
      <alignment horizontal="center" vertical="center" wrapText="1"/>
    </xf>
    <xf numFmtId="0" fontId="73" fillId="8" borderId="78" xfId="0" applyFont="1" applyFill="1" applyBorder="1" applyAlignment="1">
      <alignment horizontal="center" vertical="center"/>
    </xf>
    <xf numFmtId="0" fontId="73" fillId="8" borderId="189" xfId="0" applyFont="1" applyFill="1" applyBorder="1" applyAlignment="1">
      <alignment horizontal="center" vertical="center"/>
    </xf>
    <xf numFmtId="0" fontId="73" fillId="7" borderId="191" xfId="4" applyFont="1" applyFill="1" applyBorder="1" applyAlignment="1">
      <alignment horizontal="center" vertical="center"/>
    </xf>
    <xf numFmtId="180" fontId="186" fillId="8" borderId="182" xfId="14" applyNumberFormat="1" applyFont="1" applyFill="1" applyBorder="1" applyAlignment="1">
      <alignment horizontal="center" vertical="center" wrapText="1"/>
    </xf>
    <xf numFmtId="180" fontId="186" fillId="8" borderId="186" xfId="14" applyNumberFormat="1" applyFont="1" applyFill="1" applyBorder="1" applyAlignment="1">
      <alignment horizontal="center" vertical="center" wrapText="1"/>
    </xf>
    <xf numFmtId="0" fontId="50" fillId="8" borderId="183" xfId="1" applyFont="1" applyFill="1" applyBorder="1" applyAlignment="1">
      <alignment horizontal="center" vertical="center"/>
    </xf>
    <xf numFmtId="0" fontId="50" fillId="8" borderId="1" xfId="1" applyFont="1" applyFill="1" applyBorder="1" applyAlignment="1">
      <alignment horizontal="center" vertical="center"/>
    </xf>
    <xf numFmtId="0" fontId="50" fillId="8" borderId="187" xfId="1" applyFont="1" applyFill="1" applyBorder="1" applyAlignment="1">
      <alignment horizontal="center" vertical="center"/>
    </xf>
    <xf numFmtId="0" fontId="50" fillId="8" borderId="159" xfId="1" applyFont="1" applyFill="1" applyBorder="1" applyAlignment="1">
      <alignment horizontal="center" vertical="center"/>
    </xf>
    <xf numFmtId="0" fontId="21" fillId="8" borderId="1" xfId="1" applyFont="1" applyFill="1" applyBorder="1" applyAlignment="1">
      <alignment horizontal="center" vertical="center" wrapText="1"/>
    </xf>
    <xf numFmtId="0" fontId="21" fillId="8" borderId="159" xfId="1" applyFont="1" applyFill="1" applyBorder="1" applyAlignment="1">
      <alignment horizontal="center" vertical="center" wrapText="1"/>
    </xf>
    <xf numFmtId="0" fontId="25" fillId="8" borderId="159" xfId="1" applyFont="1" applyFill="1" applyBorder="1" applyAlignment="1">
      <alignment horizontal="center" vertical="center" wrapText="1"/>
    </xf>
    <xf numFmtId="0" fontId="187" fillId="8" borderId="76" xfId="0" applyFont="1" applyFill="1" applyBorder="1" applyAlignment="1">
      <alignment horizontal="center" vertical="center"/>
    </xf>
    <xf numFmtId="0" fontId="187" fillId="8" borderId="188" xfId="0" applyFont="1" applyFill="1" applyBorder="1" applyAlignment="1">
      <alignment horizontal="center" vertical="center"/>
    </xf>
    <xf numFmtId="0" fontId="73" fillId="8" borderId="1" xfId="0" applyFont="1" applyFill="1" applyBorder="1" applyAlignment="1">
      <alignment horizontal="center" vertical="center"/>
    </xf>
    <xf numFmtId="0" fontId="73" fillId="8" borderId="159" xfId="0" applyFont="1" applyFill="1" applyBorder="1" applyAlignment="1">
      <alignment horizontal="center" vertical="center"/>
    </xf>
    <xf numFmtId="0" fontId="73" fillId="7" borderId="1" xfId="4" applyFont="1" applyFill="1" applyBorder="1" applyAlignment="1">
      <alignment horizontal="center" vertical="center"/>
    </xf>
    <xf numFmtId="0" fontId="73" fillId="7" borderId="181" xfId="4" applyFont="1" applyFill="1" applyBorder="1" applyAlignment="1">
      <alignment horizontal="center" vertical="center"/>
    </xf>
    <xf numFmtId="0" fontId="73" fillId="7" borderId="198" xfId="4" applyFont="1" applyFill="1" applyBorder="1" applyAlignment="1">
      <alignment horizontal="center" vertical="center"/>
    </xf>
    <xf numFmtId="0" fontId="73" fillId="7" borderId="214" xfId="4" applyFont="1" applyFill="1" applyBorder="1" applyAlignment="1">
      <alignment horizontal="center" vertical="center"/>
    </xf>
    <xf numFmtId="0" fontId="73" fillId="7" borderId="199" xfId="4" applyFont="1" applyFill="1" applyBorder="1" applyAlignment="1">
      <alignment horizontal="center" vertical="center"/>
    </xf>
    <xf numFmtId="0" fontId="99" fillId="7" borderId="196" xfId="1" applyFont="1" applyFill="1" applyBorder="1" applyAlignment="1">
      <alignment horizontal="center" vertical="center" wrapText="1"/>
    </xf>
    <xf numFmtId="0" fontId="99" fillId="7" borderId="200" xfId="1" applyFont="1" applyFill="1" applyBorder="1" applyAlignment="1">
      <alignment horizontal="center" vertical="center" wrapText="1"/>
    </xf>
    <xf numFmtId="0" fontId="21" fillId="7" borderId="197" xfId="9" applyFont="1" applyFill="1" applyBorder="1" applyAlignment="1">
      <alignment horizontal="center" vertical="center"/>
    </xf>
    <xf numFmtId="0" fontId="21" fillId="7" borderId="201" xfId="9" applyFont="1" applyFill="1" applyBorder="1" applyAlignment="1">
      <alignment horizontal="center" vertical="center"/>
    </xf>
    <xf numFmtId="0" fontId="3" fillId="44" borderId="1" xfId="9" applyFont="1" applyFill="1" applyBorder="1" applyAlignment="1">
      <alignment horizontal="center" vertical="center" wrapText="1"/>
    </xf>
    <xf numFmtId="0" fontId="21" fillId="56" borderId="1" xfId="1" applyFont="1" applyFill="1" applyBorder="1" applyAlignment="1">
      <alignment horizontal="center" vertical="center" wrapText="1"/>
    </xf>
    <xf numFmtId="0" fontId="21" fillId="56" borderId="159" xfId="1" applyFont="1" applyFill="1" applyBorder="1" applyAlignment="1">
      <alignment horizontal="center" vertical="center" wrapText="1"/>
    </xf>
    <xf numFmtId="0" fontId="27" fillId="16" borderId="0" xfId="26" applyFont="1" applyFill="1" applyAlignment="1">
      <alignment horizontal="left" vertical="center" wrapText="1"/>
    </xf>
    <xf numFmtId="0" fontId="359" fillId="16" borderId="6" xfId="3" applyFont="1" applyFill="1" applyBorder="1" applyAlignment="1">
      <alignment horizontal="left" vertical="center" wrapText="1"/>
    </xf>
    <xf numFmtId="0" fontId="359" fillId="16" borderId="0" xfId="3" applyFont="1" applyFill="1" applyAlignment="1">
      <alignment horizontal="left" vertical="center" wrapText="1"/>
    </xf>
    <xf numFmtId="0" fontId="359" fillId="16" borderId="9" xfId="3" applyFont="1" applyFill="1" applyBorder="1" applyAlignment="1">
      <alignment horizontal="left" vertical="center" wrapText="1"/>
    </xf>
    <xf numFmtId="0" fontId="156" fillId="16" borderId="0" xfId="26" applyFont="1" applyFill="1" applyAlignment="1">
      <alignment horizontal="left" vertical="center" wrapText="1"/>
    </xf>
    <xf numFmtId="0" fontId="1" fillId="0" borderId="0" xfId="3" applyAlignment="1">
      <alignment horizontal="center" vertical="center" wrapText="1"/>
    </xf>
    <xf numFmtId="0" fontId="46" fillId="16" borderId="0" xfId="4" applyFont="1" applyFill="1" applyAlignment="1">
      <alignment horizontal="center" vertical="center" wrapText="1"/>
    </xf>
    <xf numFmtId="0" fontId="21" fillId="16" borderId="6" xfId="1" applyFont="1" applyFill="1" applyBorder="1" applyAlignment="1">
      <alignment horizontal="left" vertical="center" wrapText="1"/>
    </xf>
    <xf numFmtId="0" fontId="21" fillId="16" borderId="0" xfId="1" applyFont="1" applyFill="1" applyAlignment="1">
      <alignment horizontal="left" vertical="center" wrapText="1"/>
    </xf>
    <xf numFmtId="0" fontId="21" fillId="16" borderId="9" xfId="1" applyFont="1" applyFill="1" applyBorder="1" applyAlignment="1">
      <alignment horizontal="left" vertical="center" wrapText="1"/>
    </xf>
    <xf numFmtId="0" fontId="158" fillId="16" borderId="0" xfId="26" applyFont="1" applyFill="1" applyAlignment="1">
      <alignment horizontal="left" vertical="center" wrapText="1"/>
    </xf>
    <xf numFmtId="0" fontId="33" fillId="70" borderId="6" xfId="1" applyFont="1" applyFill="1" applyBorder="1" applyAlignment="1">
      <alignment horizontal="center" vertical="center"/>
    </xf>
    <xf numFmtId="0" fontId="33" fillId="70" borderId="0" xfId="1" applyFont="1" applyFill="1" applyAlignment="1">
      <alignment horizontal="center" vertical="center"/>
    </xf>
    <xf numFmtId="0" fontId="33" fillId="70" borderId="9" xfId="1" applyFont="1" applyFill="1" applyBorder="1" applyAlignment="1">
      <alignment horizontal="center" vertical="center"/>
    </xf>
    <xf numFmtId="0" fontId="80" fillId="16" borderId="0" xfId="13" applyFont="1" applyFill="1" applyAlignment="1">
      <alignment horizontal="center" vertical="center" wrapText="1"/>
    </xf>
    <xf numFmtId="0" fontId="174" fillId="91" borderId="6" xfId="1" applyFont="1" applyFill="1" applyBorder="1" applyAlignment="1" applyProtection="1">
      <alignment horizontal="left" vertical="center" wrapText="1"/>
      <protection hidden="1"/>
    </xf>
    <xf numFmtId="0" fontId="174" fillId="91" borderId="0" xfId="1" applyFont="1" applyFill="1" applyAlignment="1" applyProtection="1">
      <alignment horizontal="left" vertical="center" wrapText="1"/>
      <protection hidden="1"/>
    </xf>
    <xf numFmtId="0" fontId="174" fillId="91" borderId="9" xfId="1" applyFont="1" applyFill="1" applyBorder="1" applyAlignment="1" applyProtection="1">
      <alignment horizontal="left" vertical="center" wrapText="1"/>
      <protection hidden="1"/>
    </xf>
    <xf numFmtId="0" fontId="195" fillId="16" borderId="0" xfId="4" applyFont="1" applyFill="1" applyAlignment="1">
      <alignment horizontal="center" vertical="center" wrapText="1"/>
    </xf>
    <xf numFmtId="0" fontId="140" fillId="8" borderId="0" xfId="0" applyFont="1" applyFill="1" applyAlignment="1">
      <alignment horizontal="left" vertical="center" wrapText="1"/>
    </xf>
    <xf numFmtId="0" fontId="1" fillId="8" borderId="0" xfId="3" applyFill="1" applyAlignment="1">
      <alignment horizontal="left" vertical="center" wrapText="1"/>
    </xf>
    <xf numFmtId="0" fontId="197" fillId="16" borderId="0" xfId="4" applyFont="1" applyFill="1" applyAlignment="1">
      <alignment horizontal="center" vertical="center" wrapText="1"/>
    </xf>
    <xf numFmtId="0" fontId="1" fillId="13" borderId="7" xfId="3" applyFill="1" applyBorder="1" applyAlignment="1">
      <alignment horizontal="center" vertical="center" wrapText="1"/>
    </xf>
    <xf numFmtId="0" fontId="1" fillId="13" borderId="2" xfId="3" applyFill="1" applyBorder="1" applyAlignment="1">
      <alignment horizontal="center" vertical="center" wrapText="1"/>
    </xf>
    <xf numFmtId="0" fontId="1" fillId="13" borderId="8" xfId="3" applyFill="1" applyBorder="1" applyAlignment="1">
      <alignment horizontal="center" vertical="center" wrapText="1"/>
    </xf>
    <xf numFmtId="0" fontId="1" fillId="13" borderId="68" xfId="3" applyFill="1" applyBorder="1" applyAlignment="1">
      <alignment horizontal="center" vertical="center" wrapText="1"/>
    </xf>
    <xf numFmtId="0" fontId="1" fillId="13" borderId="14" xfId="3" applyFill="1" applyBorder="1" applyAlignment="1">
      <alignment horizontal="center" vertical="center" wrapText="1"/>
    </xf>
    <xf numFmtId="0" fontId="1" fillId="13" borderId="22" xfId="3" applyFill="1" applyBorder="1" applyAlignment="1">
      <alignment horizontal="center" vertical="center" wrapText="1"/>
    </xf>
    <xf numFmtId="1" fontId="22" fillId="77" borderId="2" xfId="1" applyNumberFormat="1" applyFont="1" applyFill="1" applyBorder="1" applyAlignment="1" applyProtection="1">
      <alignment horizontal="center" vertical="center" wrapText="1"/>
      <protection hidden="1"/>
    </xf>
    <xf numFmtId="1" fontId="22" fillId="77" borderId="0" xfId="1" applyNumberFormat="1" applyFont="1" applyFill="1" applyAlignment="1" applyProtection="1">
      <alignment horizontal="center" vertical="center" wrapText="1"/>
      <protection hidden="1"/>
    </xf>
    <xf numFmtId="1" fontId="33" fillId="78" borderId="2" xfId="1" applyNumberFormat="1" applyFont="1" applyFill="1" applyBorder="1" applyAlignment="1" applyProtection="1">
      <alignment horizontal="center" vertical="center" wrapText="1"/>
      <protection hidden="1"/>
    </xf>
    <xf numFmtId="1" fontId="33" fillId="78" borderId="0" xfId="1" applyNumberFormat="1" applyFont="1" applyFill="1" applyAlignment="1" applyProtection="1">
      <alignment horizontal="center" vertical="center" wrapText="1"/>
      <protection hidden="1"/>
    </xf>
    <xf numFmtId="0" fontId="170" fillId="22" borderId="0" xfId="3" applyFont="1" applyFill="1" applyAlignment="1">
      <alignment horizontal="left" vertical="center" wrapText="1"/>
    </xf>
    <xf numFmtId="0" fontId="1" fillId="26" borderId="0" xfId="3" applyFill="1" applyAlignment="1">
      <alignment horizontal="left" vertical="center" wrapText="1"/>
    </xf>
    <xf numFmtId="1" fontId="27" fillId="74" borderId="0" xfId="1" applyNumberFormat="1" applyFont="1" applyFill="1" applyAlignment="1" applyProtection="1">
      <alignment horizontal="center" vertical="center" wrapText="1"/>
      <protection hidden="1"/>
    </xf>
    <xf numFmtId="1" fontId="27" fillId="74" borderId="2" xfId="1" applyNumberFormat="1" applyFont="1" applyFill="1" applyBorder="1" applyAlignment="1" applyProtection="1">
      <alignment horizontal="center" vertical="center" wrapText="1"/>
      <protection hidden="1"/>
    </xf>
    <xf numFmtId="1" fontId="13" fillId="79" borderId="2" xfId="1" applyNumberFormat="1" applyFont="1" applyFill="1" applyBorder="1" applyAlignment="1" applyProtection="1">
      <alignment horizontal="center" vertical="center" wrapText="1"/>
      <protection hidden="1"/>
    </xf>
    <xf numFmtId="1" fontId="13" fillId="79" borderId="0" xfId="1" applyNumberFormat="1" applyFont="1" applyFill="1" applyAlignment="1" applyProtection="1">
      <alignment horizontal="center" vertical="center" wrapText="1"/>
      <protection hidden="1"/>
    </xf>
    <xf numFmtId="1" fontId="27" fillId="38" borderId="2" xfId="1" applyNumberFormat="1" applyFont="1" applyFill="1" applyBorder="1" applyAlignment="1" applyProtection="1">
      <alignment horizontal="center" vertical="center" wrapText="1"/>
      <protection hidden="1"/>
    </xf>
    <xf numFmtId="1" fontId="27" fillId="38" borderId="0" xfId="1" applyNumberFormat="1" applyFont="1" applyFill="1" applyAlignment="1" applyProtection="1">
      <alignment horizontal="center" vertical="center" wrapText="1"/>
      <protection hidden="1"/>
    </xf>
    <xf numFmtId="1" fontId="27" fillId="38" borderId="2" xfId="1" applyNumberFormat="1" applyFont="1" applyFill="1" applyBorder="1" applyAlignment="1" applyProtection="1">
      <alignment horizontal="center" vertical="center"/>
      <protection hidden="1"/>
    </xf>
    <xf numFmtId="1" fontId="27" fillId="38" borderId="0" xfId="1" applyNumberFormat="1" applyFont="1" applyFill="1" applyAlignment="1" applyProtection="1">
      <alignment horizontal="center" vertical="center"/>
      <protection hidden="1"/>
    </xf>
    <xf numFmtId="1" fontId="27" fillId="28" borderId="2" xfId="1" applyNumberFormat="1" applyFont="1" applyFill="1" applyBorder="1" applyAlignment="1" applyProtection="1">
      <alignment horizontal="center" vertical="center" wrapText="1"/>
      <protection hidden="1"/>
    </xf>
    <xf numFmtId="1" fontId="27" fillId="28" borderId="0" xfId="1" applyNumberFormat="1" applyFont="1" applyFill="1" applyAlignment="1" applyProtection="1">
      <alignment horizontal="center" vertical="center" wrapText="1"/>
      <protection hidden="1"/>
    </xf>
    <xf numFmtId="1" fontId="27" fillId="76" borderId="2" xfId="1" applyNumberFormat="1" applyFont="1" applyFill="1" applyBorder="1" applyAlignment="1" applyProtection="1">
      <alignment horizontal="center" vertical="center" wrapText="1"/>
      <protection hidden="1"/>
    </xf>
    <xf numFmtId="1" fontId="27" fillId="76" borderId="0" xfId="1" applyNumberFormat="1" applyFont="1" applyFill="1" applyAlignment="1" applyProtection="1">
      <alignment horizontal="center" vertical="center" wrapText="1"/>
      <protection hidden="1"/>
    </xf>
    <xf numFmtId="2" fontId="171" fillId="46" borderId="2" xfId="1" applyNumberFormat="1" applyFont="1" applyFill="1" applyBorder="1" applyAlignment="1" applyProtection="1">
      <alignment horizontal="center" vertical="center"/>
      <protection locked="0"/>
    </xf>
    <xf numFmtId="2" fontId="171" fillId="46" borderId="0" xfId="1" applyNumberFormat="1" applyFont="1" applyFill="1" applyAlignment="1" applyProtection="1">
      <alignment horizontal="center" vertical="center"/>
      <protection locked="0"/>
    </xf>
    <xf numFmtId="1" fontId="22" fillId="14" borderId="2" xfId="1" applyNumberFormat="1" applyFont="1" applyFill="1" applyBorder="1" applyAlignment="1" applyProtection="1">
      <alignment horizontal="center" vertical="center" wrapText="1"/>
      <protection hidden="1"/>
    </xf>
    <xf numFmtId="1" fontId="22" fillId="14" borderId="0" xfId="1" applyNumberFormat="1" applyFont="1" applyFill="1" applyAlignment="1" applyProtection="1">
      <alignment horizontal="center" vertical="center" wrapText="1"/>
      <protection hidden="1"/>
    </xf>
    <xf numFmtId="1" fontId="22" fillId="75" borderId="2" xfId="1" applyNumberFormat="1" applyFont="1" applyFill="1" applyBorder="1" applyAlignment="1" applyProtection="1">
      <alignment horizontal="center" vertical="center" wrapText="1"/>
      <protection hidden="1"/>
    </xf>
    <xf numFmtId="1" fontId="22" fillId="75" borderId="0" xfId="1" applyNumberFormat="1" applyFont="1" applyFill="1" applyAlignment="1" applyProtection="1">
      <alignment horizontal="center" vertical="center" wrapText="1"/>
      <protection hidden="1"/>
    </xf>
    <xf numFmtId="0" fontId="166" fillId="44" borderId="0" xfId="1" applyFont="1" applyFill="1" applyAlignment="1">
      <alignment horizontal="center" vertical="center" wrapText="1"/>
    </xf>
    <xf numFmtId="1" fontId="27" fillId="16" borderId="2" xfId="1" applyNumberFormat="1" applyFont="1" applyFill="1" applyBorder="1" applyAlignment="1" applyProtection="1">
      <alignment horizontal="center" vertical="center"/>
      <protection hidden="1"/>
    </xf>
    <xf numFmtId="1" fontId="13" fillId="15" borderId="2" xfId="1" applyNumberFormat="1" applyFont="1" applyFill="1" applyBorder="1" applyAlignment="1" applyProtection="1">
      <alignment horizontal="center" vertical="center" wrapText="1"/>
      <protection hidden="1"/>
    </xf>
    <xf numFmtId="1" fontId="13" fillId="15" borderId="0" xfId="1" applyNumberFormat="1" applyFont="1" applyFill="1" applyAlignment="1" applyProtection="1">
      <alignment horizontal="center" vertical="center" wrapText="1"/>
      <protection hidden="1"/>
    </xf>
    <xf numFmtId="1" fontId="22" fillId="80" borderId="0" xfId="1" applyNumberFormat="1" applyFont="1" applyFill="1" applyAlignment="1" applyProtection="1">
      <alignment horizontal="center" vertical="center" wrapText="1"/>
      <protection hidden="1"/>
    </xf>
    <xf numFmtId="1" fontId="13" fillId="81" borderId="2" xfId="1" applyNumberFormat="1" applyFont="1" applyFill="1" applyBorder="1" applyAlignment="1" applyProtection="1">
      <alignment horizontal="center" vertical="center" wrapText="1"/>
      <protection hidden="1"/>
    </xf>
    <xf numFmtId="1" fontId="13" fillId="81" borderId="0" xfId="1" applyNumberFormat="1" applyFont="1" applyFill="1" applyAlignment="1" applyProtection="1">
      <alignment horizontal="center" vertical="center" wrapText="1"/>
      <protection hidden="1"/>
    </xf>
    <xf numFmtId="0" fontId="13" fillId="8" borderId="60" xfId="6" applyFont="1" applyFill="1" applyBorder="1" applyAlignment="1">
      <alignment horizontal="center"/>
    </xf>
    <xf numFmtId="0" fontId="25" fillId="8" borderId="56" xfId="6" applyFont="1" applyFill="1" applyBorder="1" applyAlignment="1">
      <alignment horizontal="center" vertical="center" wrapText="1"/>
    </xf>
    <xf numFmtId="0" fontId="25" fillId="8" borderId="106" xfId="6" applyFont="1" applyFill="1" applyBorder="1" applyAlignment="1">
      <alignment horizontal="center" vertical="center" wrapText="1"/>
    </xf>
    <xf numFmtId="0" fontId="25" fillId="8" borderId="36" xfId="6" applyFont="1" applyFill="1" applyBorder="1" applyAlignment="1">
      <alignment horizontal="center" vertical="center" wrapText="1"/>
    </xf>
    <xf numFmtId="0" fontId="25" fillId="8" borderId="37" xfId="6" applyFont="1" applyFill="1" applyBorder="1" applyAlignment="1">
      <alignment horizontal="center" vertical="center" wrapText="1"/>
    </xf>
    <xf numFmtId="0" fontId="25" fillId="8" borderId="39" xfId="6" applyFont="1" applyFill="1" applyBorder="1" applyAlignment="1">
      <alignment horizontal="center" vertical="center" wrapText="1"/>
    </xf>
    <xf numFmtId="0" fontId="25" fillId="8" borderId="41" xfId="6" applyFont="1" applyFill="1" applyBorder="1" applyAlignment="1">
      <alignment horizontal="center" vertical="center" wrapText="1"/>
    </xf>
    <xf numFmtId="1" fontId="27" fillId="81" borderId="2" xfId="1" applyNumberFormat="1" applyFont="1" applyFill="1" applyBorder="1" applyAlignment="1" applyProtection="1">
      <alignment horizontal="center" vertical="center" wrapText="1"/>
      <protection hidden="1"/>
    </xf>
    <xf numFmtId="1" fontId="27" fillId="81" borderId="0" xfId="1" applyNumberFormat="1" applyFont="1" applyFill="1" applyAlignment="1" applyProtection="1">
      <alignment horizontal="center" vertical="center" wrapText="1"/>
      <protection hidden="1"/>
    </xf>
    <xf numFmtId="1" fontId="33" fillId="75" borderId="2" xfId="1" applyNumberFormat="1" applyFont="1" applyFill="1" applyBorder="1" applyAlignment="1" applyProtection="1">
      <alignment horizontal="center" vertical="center" wrapText="1"/>
      <protection hidden="1"/>
    </xf>
    <xf numFmtId="1" fontId="33" fillId="75" borderId="0" xfId="1" applyNumberFormat="1" applyFont="1" applyFill="1" applyAlignment="1" applyProtection="1">
      <alignment horizontal="center" vertical="center" wrapText="1"/>
      <protection hidden="1"/>
    </xf>
    <xf numFmtId="1" fontId="201" fillId="75" borderId="2" xfId="1" applyNumberFormat="1" applyFont="1" applyFill="1" applyBorder="1" applyAlignment="1" applyProtection="1">
      <alignment horizontal="center" vertical="center" wrapText="1"/>
      <protection hidden="1"/>
    </xf>
    <xf numFmtId="1" fontId="201" fillId="75" borderId="0" xfId="1" applyNumberFormat="1" applyFont="1" applyFill="1" applyAlignment="1" applyProtection="1">
      <alignment horizontal="center" vertical="center" wrapText="1"/>
      <protection hidden="1"/>
    </xf>
    <xf numFmtId="1" fontId="22" fillId="71" borderId="0" xfId="1" applyNumberFormat="1" applyFont="1" applyFill="1" applyAlignment="1" applyProtection="1">
      <alignment horizontal="center" vertical="center" wrapText="1"/>
      <protection hidden="1"/>
    </xf>
    <xf numFmtId="1" fontId="13" fillId="82" borderId="0" xfId="1" applyNumberFormat="1" applyFont="1" applyFill="1" applyAlignment="1" applyProtection="1">
      <alignment horizontal="center" vertical="center" wrapText="1"/>
      <protection hidden="1"/>
    </xf>
    <xf numFmtId="1" fontId="13" fillId="83" borderId="0" xfId="1" applyNumberFormat="1" applyFont="1" applyFill="1" applyAlignment="1" applyProtection="1">
      <alignment horizontal="center" vertical="center" wrapText="1"/>
      <protection hidden="1"/>
    </xf>
    <xf numFmtId="1" fontId="13" fillId="84" borderId="0" xfId="1" applyNumberFormat="1" applyFont="1" applyFill="1" applyAlignment="1" applyProtection="1">
      <alignment horizontal="center" vertical="center" wrapText="1"/>
      <protection hidden="1"/>
    </xf>
    <xf numFmtId="0" fontId="47" fillId="8" borderId="36" xfId="6" applyFont="1" applyFill="1" applyBorder="1" applyAlignment="1">
      <alignment horizontal="center" vertical="center"/>
    </xf>
    <xf numFmtId="0" fontId="47" fillId="8" borderId="37" xfId="6" applyFont="1" applyFill="1" applyBorder="1" applyAlignment="1">
      <alignment horizontal="center" vertical="center"/>
    </xf>
    <xf numFmtId="1" fontId="13" fillId="8" borderId="56" xfId="1" applyNumberFormat="1" applyFont="1" applyFill="1" applyBorder="1" applyAlignment="1" applyProtection="1">
      <alignment horizontal="center" vertical="center" wrapText="1"/>
      <protection hidden="1"/>
    </xf>
    <xf numFmtId="1" fontId="13" fillId="8" borderId="106" xfId="1" applyNumberFormat="1" applyFont="1" applyFill="1" applyBorder="1" applyAlignment="1" applyProtection="1">
      <alignment horizontal="center" vertical="center" wrapText="1"/>
      <protection hidden="1"/>
    </xf>
    <xf numFmtId="1" fontId="13" fillId="8" borderId="39" xfId="1" applyNumberFormat="1" applyFont="1" applyFill="1" applyBorder="1" applyAlignment="1" applyProtection="1">
      <alignment horizontal="center" vertical="center" wrapText="1"/>
      <protection hidden="1"/>
    </xf>
    <xf numFmtId="1" fontId="13" fillId="8" borderId="41" xfId="1" applyNumberFormat="1" applyFont="1" applyFill="1" applyBorder="1" applyAlignment="1" applyProtection="1">
      <alignment horizontal="center" vertical="center" wrapText="1"/>
      <protection hidden="1"/>
    </xf>
    <xf numFmtId="0" fontId="47" fillId="8" borderId="56" xfId="6" applyFont="1" applyFill="1" applyBorder="1" applyAlignment="1">
      <alignment horizontal="center" vertical="center"/>
    </xf>
    <xf numFmtId="0" fontId="47" fillId="8" borderId="106" xfId="6" applyFont="1" applyFill="1" applyBorder="1" applyAlignment="1">
      <alignment horizontal="center" vertical="center"/>
    </xf>
    <xf numFmtId="1" fontId="74" fillId="14" borderId="0" xfId="1" applyNumberFormat="1" applyFont="1" applyFill="1" applyAlignment="1" applyProtection="1">
      <alignment horizontal="center" vertical="center" wrapText="1"/>
      <protection hidden="1"/>
    </xf>
    <xf numFmtId="1" fontId="13" fillId="85" borderId="0" xfId="1" applyNumberFormat="1" applyFont="1" applyFill="1" applyAlignment="1" applyProtection="1">
      <alignment horizontal="center" vertical="center" wrapText="1"/>
      <protection hidden="1"/>
    </xf>
    <xf numFmtId="0" fontId="27" fillId="13" borderId="2" xfId="1" applyFont="1" applyFill="1" applyBorder="1" applyAlignment="1">
      <alignment horizontal="center" vertical="center" wrapText="1"/>
    </xf>
    <xf numFmtId="0" fontId="27" fillId="13" borderId="0" xfId="1" applyFont="1" applyFill="1" applyAlignment="1">
      <alignment horizontal="center" vertical="center" wrapText="1"/>
    </xf>
    <xf numFmtId="0" fontId="50" fillId="8" borderId="36" xfId="6" applyFont="1" applyFill="1" applyBorder="1" applyAlignment="1">
      <alignment horizontal="center" vertical="center"/>
    </xf>
    <xf numFmtId="0" fontId="50" fillId="8" borderId="37" xfId="6" applyFont="1" applyFill="1" applyBorder="1" applyAlignment="1">
      <alignment horizontal="center" vertical="center"/>
    </xf>
    <xf numFmtId="1" fontId="27" fillId="15" borderId="2" xfId="1" applyNumberFormat="1" applyFont="1" applyFill="1" applyBorder="1" applyAlignment="1" applyProtection="1">
      <alignment horizontal="center" vertical="center" wrapText="1"/>
      <protection hidden="1"/>
    </xf>
    <xf numFmtId="1" fontId="27" fillId="15" borderId="0" xfId="1" applyNumberFormat="1" applyFont="1" applyFill="1" applyAlignment="1" applyProtection="1">
      <alignment horizontal="center" vertical="center" wrapText="1"/>
      <protection hidden="1"/>
    </xf>
    <xf numFmtId="1" fontId="22" fillId="70" borderId="0" xfId="1" applyNumberFormat="1" applyFont="1" applyFill="1" applyAlignment="1" applyProtection="1">
      <alignment horizontal="center" vertical="center" wrapText="1"/>
      <protection hidden="1"/>
    </xf>
    <xf numFmtId="1" fontId="33" fillId="86" borderId="2" xfId="1" applyNumberFormat="1" applyFont="1" applyFill="1" applyBorder="1" applyAlignment="1" applyProtection="1">
      <alignment horizontal="center" vertical="center" wrapText="1"/>
      <protection hidden="1"/>
    </xf>
    <xf numFmtId="1" fontId="33" fillId="86" borderId="0" xfId="1" applyNumberFormat="1" applyFont="1" applyFill="1" applyAlignment="1" applyProtection="1">
      <alignment horizontal="center" vertical="center" wrapText="1"/>
      <protection hidden="1"/>
    </xf>
    <xf numFmtId="2" fontId="171" fillId="46" borderId="2" xfId="1" applyNumberFormat="1" applyFont="1" applyFill="1" applyBorder="1" applyAlignment="1" applyProtection="1">
      <alignment horizontal="center" vertical="center" wrapText="1"/>
      <protection locked="0"/>
    </xf>
    <xf numFmtId="2" fontId="171" fillId="46" borderId="0" xfId="1" applyNumberFormat="1" applyFont="1" applyFill="1" applyAlignment="1" applyProtection="1">
      <alignment horizontal="center" vertical="center" wrapText="1"/>
      <protection locked="0"/>
    </xf>
    <xf numFmtId="1" fontId="33" fillId="80" borderId="2" xfId="1" applyNumberFormat="1" applyFont="1" applyFill="1" applyBorder="1" applyAlignment="1" applyProtection="1">
      <alignment horizontal="center" vertical="center" wrapText="1"/>
      <protection hidden="1"/>
    </xf>
    <xf numFmtId="1" fontId="33" fillId="80" borderId="0" xfId="1" applyNumberFormat="1" applyFont="1" applyFill="1" applyAlignment="1" applyProtection="1">
      <alignment horizontal="center" vertical="center" wrapText="1"/>
      <protection hidden="1"/>
    </xf>
    <xf numFmtId="1" fontId="13" fillId="89" borderId="0" xfId="1" applyNumberFormat="1" applyFont="1" applyFill="1" applyAlignment="1" applyProtection="1">
      <alignment horizontal="center" vertical="center" wrapText="1"/>
      <protection hidden="1"/>
    </xf>
    <xf numFmtId="1" fontId="13" fillId="88" borderId="0" xfId="1" applyNumberFormat="1" applyFont="1" applyFill="1" applyAlignment="1" applyProtection="1">
      <alignment horizontal="center" vertical="center" wrapText="1"/>
      <protection hidden="1"/>
    </xf>
    <xf numFmtId="0" fontId="50" fillId="8" borderId="39" xfId="6" applyFont="1" applyFill="1" applyBorder="1" applyAlignment="1">
      <alignment horizontal="center" vertical="center"/>
    </xf>
    <xf numFmtId="0" fontId="50" fillId="8" borderId="41" xfId="6" applyFont="1" applyFill="1" applyBorder="1" applyAlignment="1">
      <alignment horizontal="center" vertical="center"/>
    </xf>
    <xf numFmtId="1" fontId="13" fillId="87" borderId="0" xfId="1" applyNumberFormat="1" applyFont="1" applyFill="1" applyAlignment="1" applyProtection="1">
      <alignment horizontal="center" vertical="center" wrapText="1"/>
      <protection hidden="1"/>
    </xf>
    <xf numFmtId="1" fontId="33" fillId="90" borderId="2" xfId="1" applyNumberFormat="1" applyFont="1" applyFill="1" applyBorder="1" applyAlignment="1" applyProtection="1">
      <alignment horizontal="center" vertical="center" wrapText="1"/>
      <protection hidden="1"/>
    </xf>
    <xf numFmtId="1" fontId="33" fillId="90" borderId="0" xfId="1" applyNumberFormat="1" applyFont="1" applyFill="1" applyAlignment="1" applyProtection="1">
      <alignment horizontal="center" vertical="center" wrapText="1"/>
      <protection hidden="1"/>
    </xf>
    <xf numFmtId="1" fontId="22" fillId="86" borderId="0" xfId="1" applyNumberFormat="1" applyFont="1" applyFill="1" applyAlignment="1" applyProtection="1">
      <alignment horizontal="center" vertical="center" wrapText="1"/>
      <protection hidden="1"/>
    </xf>
    <xf numFmtId="1" fontId="27" fillId="89" borderId="2" xfId="1" applyNumberFormat="1" applyFont="1" applyFill="1" applyBorder="1" applyAlignment="1" applyProtection="1">
      <alignment horizontal="center" vertical="center" wrapText="1"/>
      <protection hidden="1"/>
    </xf>
    <xf numFmtId="1" fontId="27" fillId="89" borderId="0" xfId="1" applyNumberFormat="1" applyFont="1" applyFill="1" applyAlignment="1" applyProtection="1">
      <alignment horizontal="center" vertical="center" wrapText="1"/>
      <protection hidden="1"/>
    </xf>
    <xf numFmtId="1" fontId="27" fillId="88" borderId="2" xfId="1" applyNumberFormat="1" applyFont="1" applyFill="1" applyBorder="1" applyAlignment="1" applyProtection="1">
      <alignment horizontal="center" vertical="center" wrapText="1"/>
      <protection hidden="1"/>
    </xf>
    <xf numFmtId="1" fontId="27" fillId="88" borderId="0" xfId="1" applyNumberFormat="1" applyFont="1" applyFill="1" applyAlignment="1" applyProtection="1">
      <alignment horizontal="center" vertical="center" wrapText="1"/>
      <protection hidden="1"/>
    </xf>
    <xf numFmtId="1" fontId="22" fillId="70" borderId="2" xfId="1" applyNumberFormat="1" applyFont="1" applyFill="1" applyBorder="1" applyAlignment="1" applyProtection="1">
      <alignment horizontal="center" vertical="center" wrapText="1"/>
      <protection hidden="1"/>
    </xf>
    <xf numFmtId="1" fontId="27" fillId="87" borderId="2" xfId="1" applyNumberFormat="1" applyFont="1" applyFill="1" applyBorder="1" applyAlignment="1" applyProtection="1">
      <alignment horizontal="center" vertical="center" wrapText="1"/>
      <protection hidden="1"/>
    </xf>
    <xf numFmtId="1" fontId="27" fillId="87" borderId="0" xfId="1" applyNumberFormat="1" applyFont="1" applyFill="1" applyAlignment="1" applyProtection="1">
      <alignment horizontal="center" vertical="center" wrapText="1"/>
      <protection hidden="1"/>
    </xf>
    <xf numFmtId="1" fontId="33" fillId="71" borderId="2" xfId="1" applyNumberFormat="1" applyFont="1" applyFill="1" applyBorder="1" applyAlignment="1" applyProtection="1">
      <alignment horizontal="center" vertical="center" wrapText="1"/>
      <protection hidden="1"/>
    </xf>
    <xf numFmtId="1" fontId="33" fillId="71" borderId="0" xfId="1" applyNumberFormat="1" applyFont="1" applyFill="1" applyAlignment="1" applyProtection="1">
      <alignment horizontal="center" vertical="center" wrapText="1"/>
      <protection hidden="1"/>
    </xf>
    <xf numFmtId="1" fontId="27" fillId="83" borderId="2" xfId="1" applyNumberFormat="1" applyFont="1" applyFill="1" applyBorder="1" applyAlignment="1" applyProtection="1">
      <alignment horizontal="center" vertical="center" wrapText="1"/>
      <protection hidden="1"/>
    </xf>
    <xf numFmtId="1" fontId="27" fillId="83" borderId="0" xfId="1" applyNumberFormat="1" applyFont="1" applyFill="1" applyAlignment="1" applyProtection="1">
      <alignment horizontal="center" vertical="center" wrapText="1"/>
      <protection hidden="1"/>
    </xf>
    <xf numFmtId="1" fontId="27" fillId="84" borderId="2" xfId="1" applyNumberFormat="1" applyFont="1" applyFill="1" applyBorder="1" applyAlignment="1" applyProtection="1">
      <alignment horizontal="center" vertical="center" wrapText="1"/>
      <protection hidden="1"/>
    </xf>
    <xf numFmtId="1" fontId="27" fillId="84" borderId="0" xfId="1" applyNumberFormat="1" applyFont="1" applyFill="1" applyAlignment="1" applyProtection="1">
      <alignment horizontal="center" vertical="center" wrapText="1"/>
      <protection hidden="1"/>
    </xf>
    <xf numFmtId="1" fontId="13" fillId="82" borderId="2" xfId="1" applyNumberFormat="1" applyFont="1" applyFill="1" applyBorder="1" applyAlignment="1" applyProtection="1">
      <alignment horizontal="center" vertical="center" wrapText="1"/>
      <protection hidden="1"/>
    </xf>
    <xf numFmtId="1" fontId="33" fillId="14" borderId="2" xfId="1" applyNumberFormat="1" applyFont="1" applyFill="1" applyBorder="1" applyAlignment="1" applyProtection="1">
      <alignment horizontal="center" vertical="center" wrapText="1"/>
      <protection hidden="1"/>
    </xf>
    <xf numFmtId="1" fontId="33" fillId="14" borderId="0" xfId="1" applyNumberFormat="1" applyFont="1" applyFill="1" applyAlignment="1" applyProtection="1">
      <alignment horizontal="center" vertical="center" wrapText="1"/>
      <protection hidden="1"/>
    </xf>
    <xf numFmtId="1" fontId="27" fillId="85" borderId="2" xfId="1" applyNumberFormat="1" applyFont="1" applyFill="1" applyBorder="1" applyAlignment="1" applyProtection="1">
      <alignment horizontal="center" vertical="center" wrapText="1"/>
      <protection hidden="1"/>
    </xf>
    <xf numFmtId="1" fontId="27" fillId="85" borderId="0" xfId="1" applyNumberFormat="1" applyFont="1" applyFill="1" applyAlignment="1" applyProtection="1">
      <alignment horizontal="center" vertical="center" wrapText="1"/>
      <protection hidden="1"/>
    </xf>
    <xf numFmtId="0" fontId="202" fillId="8" borderId="7" xfId="1" applyFont="1" applyFill="1" applyBorder="1" applyAlignment="1" applyProtection="1">
      <alignment horizontal="center" vertical="center"/>
      <protection hidden="1"/>
    </xf>
    <xf numFmtId="0" fontId="202" fillId="8" borderId="2" xfId="1" applyFont="1" applyFill="1" applyBorder="1" applyAlignment="1" applyProtection="1">
      <alignment horizontal="center" vertical="center"/>
      <protection hidden="1"/>
    </xf>
    <xf numFmtId="0" fontId="202" fillId="8" borderId="6" xfId="1" applyFont="1" applyFill="1" applyBorder="1" applyAlignment="1" applyProtection="1">
      <alignment horizontal="center" vertical="center"/>
      <protection hidden="1"/>
    </xf>
    <xf numFmtId="0" fontId="202" fillId="8" borderId="0" xfId="1" applyFont="1" applyFill="1" applyAlignment="1" applyProtection="1">
      <alignment horizontal="center" vertical="center"/>
      <protection hidden="1"/>
    </xf>
    <xf numFmtId="0" fontId="203" fillId="26" borderId="2" xfId="1" applyFont="1" applyFill="1" applyBorder="1" applyAlignment="1" applyProtection="1">
      <alignment horizontal="center" vertical="center"/>
      <protection hidden="1"/>
    </xf>
    <xf numFmtId="0" fontId="203" fillId="26" borderId="8" xfId="1" applyFont="1" applyFill="1" applyBorder="1" applyAlignment="1" applyProtection="1">
      <alignment horizontal="center" vertical="center"/>
      <protection hidden="1"/>
    </xf>
    <xf numFmtId="0" fontId="203" fillId="26" borderId="0" xfId="1" applyFont="1" applyFill="1" applyAlignment="1" applyProtection="1">
      <alignment horizontal="center" vertical="center"/>
      <protection hidden="1"/>
    </xf>
    <xf numFmtId="0" fontId="203" fillId="26" borderId="9" xfId="1" applyFont="1" applyFill="1" applyBorder="1" applyAlignment="1" applyProtection="1">
      <alignment horizontal="center" vertical="center"/>
      <protection hidden="1"/>
    </xf>
    <xf numFmtId="0" fontId="203" fillId="26" borderId="3" xfId="1" applyFont="1" applyFill="1" applyBorder="1" applyAlignment="1" applyProtection="1">
      <alignment horizontal="center" vertical="center"/>
      <protection hidden="1"/>
    </xf>
    <xf numFmtId="0" fontId="203" fillId="26" borderId="63" xfId="1" applyFont="1" applyFill="1" applyBorder="1" applyAlignment="1" applyProtection="1">
      <alignment horizontal="center" vertical="center"/>
      <protection hidden="1"/>
    </xf>
    <xf numFmtId="0" fontId="19" fillId="15" borderId="2" xfId="1" applyFont="1" applyFill="1" applyBorder="1" applyAlignment="1">
      <alignment horizontal="center" vertical="center" wrapText="1"/>
    </xf>
    <xf numFmtId="0" fontId="19" fillId="15" borderId="0" xfId="1" applyFont="1" applyFill="1" applyAlignment="1">
      <alignment horizontal="center" vertical="center" wrapText="1"/>
    </xf>
    <xf numFmtId="0" fontId="26" fillId="4" borderId="0" xfId="1" applyFont="1" applyFill="1" applyAlignment="1">
      <alignment horizontal="center" vertical="center" wrapText="1"/>
    </xf>
    <xf numFmtId="0" fontId="373" fillId="8" borderId="2" xfId="1" applyFont="1" applyFill="1" applyBorder="1" applyAlignment="1" applyProtection="1">
      <alignment horizontal="center" vertical="center"/>
      <protection hidden="1"/>
    </xf>
    <xf numFmtId="0" fontId="373" fillId="8" borderId="0" xfId="1" applyFont="1" applyFill="1" applyAlignment="1" applyProtection="1">
      <alignment horizontal="center" vertical="center"/>
      <protection hidden="1"/>
    </xf>
    <xf numFmtId="0" fontId="153" fillId="26" borderId="2" xfId="1" applyFont="1" applyFill="1" applyBorder="1" applyAlignment="1" applyProtection="1">
      <alignment horizontal="center" vertical="center"/>
      <protection hidden="1"/>
    </xf>
    <xf numFmtId="0" fontId="153" fillId="26" borderId="8" xfId="1" applyFont="1" applyFill="1" applyBorder="1" applyAlignment="1" applyProtection="1">
      <alignment horizontal="center" vertical="center"/>
      <protection hidden="1"/>
    </xf>
    <xf numFmtId="0" fontId="53" fillId="7" borderId="6" xfId="0" applyFont="1" applyFill="1" applyBorder="1" applyAlignment="1">
      <alignment horizontal="center" vertical="center" wrapText="1"/>
    </xf>
    <xf numFmtId="2" fontId="25" fillId="8" borderId="0" xfId="23" applyNumberFormat="1" applyFont="1" applyFill="1" applyAlignment="1">
      <alignment horizontal="center" vertical="center" wrapText="1"/>
    </xf>
    <xf numFmtId="2" fontId="25" fillId="8" borderId="9" xfId="23" applyNumberFormat="1" applyFont="1" applyFill="1" applyBorder="1" applyAlignment="1">
      <alignment horizontal="center" vertical="center" wrapText="1"/>
    </xf>
    <xf numFmtId="196" fontId="27" fillId="123" borderId="0" xfId="26" applyNumberFormat="1" applyFont="1" applyFill="1" applyAlignment="1">
      <alignment horizontal="center" vertical="center"/>
    </xf>
    <xf numFmtId="0" fontId="27" fillId="26" borderId="3" xfId="1" applyFont="1" applyFill="1" applyBorder="1" applyAlignment="1" applyProtection="1">
      <alignment horizontal="center" vertical="center"/>
      <protection hidden="1"/>
    </xf>
    <xf numFmtId="0" fontId="27" fillId="26" borderId="63" xfId="1" applyFont="1" applyFill="1" applyBorder="1" applyAlignment="1" applyProtection="1">
      <alignment horizontal="center" vertical="center"/>
      <protection hidden="1"/>
    </xf>
    <xf numFmtId="0" fontId="28" fillId="137" borderId="8" xfId="3" applyFont="1" applyFill="1" applyBorder="1" applyAlignment="1">
      <alignment horizontal="center" vertical="center" wrapText="1"/>
    </xf>
    <xf numFmtId="0" fontId="28" fillId="137" borderId="9" xfId="3" applyFont="1" applyFill="1" applyBorder="1" applyAlignment="1">
      <alignment horizontal="center" vertical="center" wrapText="1"/>
    </xf>
    <xf numFmtId="0" fontId="153" fillId="113" borderId="7" xfId="29" applyFont="1" applyFill="1" applyBorder="1" applyAlignment="1" applyProtection="1">
      <alignment horizontal="center" vertical="center"/>
      <protection locked="0"/>
    </xf>
    <xf numFmtId="0" fontId="153" fillId="113" borderId="2" xfId="29" applyFont="1" applyFill="1" applyBorder="1" applyAlignment="1" applyProtection="1">
      <alignment horizontal="center" vertical="center"/>
      <protection locked="0"/>
    </xf>
    <xf numFmtId="0" fontId="153" fillId="113" borderId="8" xfId="29" applyFont="1" applyFill="1" applyBorder="1" applyAlignment="1" applyProtection="1">
      <alignment horizontal="center" vertical="center"/>
      <protection locked="0"/>
    </xf>
    <xf numFmtId="196" fontId="27" fillId="7" borderId="0" xfId="26" applyNumberFormat="1" applyFont="1" applyFill="1" applyAlignment="1">
      <alignment horizontal="center" vertical="center"/>
    </xf>
    <xf numFmtId="0" fontId="174" fillId="138" borderId="0" xfId="12" applyFont="1" applyFill="1" applyAlignment="1">
      <alignment horizontal="center" vertical="center"/>
    </xf>
    <xf numFmtId="0" fontId="58" fillId="30" borderId="49" xfId="1" applyFont="1" applyFill="1" applyBorder="1" applyAlignment="1">
      <alignment horizontal="center" vertical="center" wrapText="1"/>
    </xf>
    <xf numFmtId="0" fontId="58" fillId="30" borderId="14" xfId="1" applyFont="1" applyFill="1" applyBorder="1" applyAlignment="1">
      <alignment horizontal="center" vertical="center" wrapText="1"/>
    </xf>
    <xf numFmtId="0" fontId="50" fillId="8" borderId="0" xfId="1" applyFont="1" applyFill="1" applyAlignment="1">
      <alignment horizontal="center" vertical="center" wrapText="1"/>
    </xf>
    <xf numFmtId="0" fontId="50" fillId="8" borderId="14" xfId="1" applyFont="1" applyFill="1" applyBorder="1" applyAlignment="1">
      <alignment horizontal="center" vertical="center" wrapText="1"/>
    </xf>
    <xf numFmtId="0" fontId="27" fillId="16" borderId="0" xfId="26" applyFont="1" applyFill="1" applyAlignment="1">
      <alignment horizontal="center" vertical="center" wrapText="1"/>
    </xf>
    <xf numFmtId="0" fontId="71" fillId="16" borderId="0" xfId="26" applyFont="1" applyFill="1" applyAlignment="1">
      <alignment horizontal="center" vertical="center" wrapText="1"/>
    </xf>
    <xf numFmtId="0" fontId="156" fillId="16" borderId="0" xfId="26" applyFont="1" applyFill="1" applyAlignment="1">
      <alignment horizontal="center" vertical="center" wrapText="1"/>
    </xf>
    <xf numFmtId="0" fontId="156" fillId="16" borderId="0" xfId="26" applyFont="1" applyFill="1" applyAlignment="1">
      <alignment horizontal="center" vertical="top" wrapText="1"/>
    </xf>
    <xf numFmtId="0" fontId="381" fillId="17" borderId="8" xfId="3" applyFont="1" applyFill="1" applyBorder="1" applyAlignment="1">
      <alignment horizontal="center" vertical="center" wrapText="1"/>
    </xf>
    <xf numFmtId="0" fontId="381" fillId="17" borderId="9" xfId="3" applyFont="1" applyFill="1" applyBorder="1" applyAlignment="1">
      <alignment horizontal="center" vertical="center" wrapText="1"/>
    </xf>
    <xf numFmtId="0" fontId="28" fillId="63" borderId="8" xfId="3" applyFont="1" applyFill="1" applyBorder="1" applyAlignment="1">
      <alignment horizontal="center" vertical="center" wrapText="1"/>
    </xf>
    <xf numFmtId="0" fontId="28" fillId="63" borderId="9" xfId="3" applyFont="1" applyFill="1" applyBorder="1" applyAlignment="1">
      <alignment horizontal="center" vertical="center" wrapText="1"/>
    </xf>
    <xf numFmtId="0" fontId="381" fillId="142" borderId="8" xfId="3" applyFont="1" applyFill="1" applyBorder="1" applyAlignment="1">
      <alignment horizontal="center" vertical="center" wrapText="1"/>
    </xf>
    <xf numFmtId="0" fontId="381" fillId="142" borderId="9" xfId="3" applyFont="1" applyFill="1" applyBorder="1" applyAlignment="1">
      <alignment horizontal="center" vertical="center" wrapText="1"/>
    </xf>
    <xf numFmtId="0" fontId="112" fillId="21" borderId="0" xfId="9" applyFont="1" applyFill="1" applyAlignment="1">
      <alignment horizontal="center" vertical="center" wrapText="1"/>
    </xf>
    <xf numFmtId="0" fontId="112" fillId="21" borderId="9" xfId="9" applyFont="1" applyFill="1" applyBorder="1" applyAlignment="1">
      <alignment horizontal="center" vertical="center" wrapText="1"/>
    </xf>
    <xf numFmtId="0" fontId="28" fillId="144" borderId="8" xfId="3" applyFont="1" applyFill="1" applyBorder="1" applyAlignment="1">
      <alignment horizontal="center" vertical="center" wrapText="1"/>
    </xf>
    <xf numFmtId="0" fontId="28" fillId="144" borderId="9" xfId="3" applyFont="1" applyFill="1" applyBorder="1" applyAlignment="1">
      <alignment horizontal="center" vertical="center" wrapText="1"/>
    </xf>
    <xf numFmtId="0" fontId="13" fillId="26" borderId="157" xfId="16" applyFont="1" applyFill="1" applyBorder="1" applyAlignment="1" applyProtection="1">
      <alignment horizontal="center" vertical="center" wrapText="1"/>
      <protection locked="0"/>
    </xf>
    <xf numFmtId="0" fontId="13" fillId="26" borderId="202" xfId="16" applyFont="1" applyFill="1" applyBorder="1" applyAlignment="1" applyProtection="1">
      <alignment horizontal="center" vertical="center" wrapText="1"/>
      <protection locked="0"/>
    </xf>
    <xf numFmtId="0" fontId="74" fillId="49" borderId="157" xfId="0" applyFont="1" applyFill="1" applyBorder="1" applyAlignment="1">
      <alignment horizontal="center" vertical="center" wrapText="1"/>
    </xf>
    <xf numFmtId="0" fontId="74" fillId="49" borderId="163" xfId="0" applyFont="1" applyFill="1" applyBorder="1" applyAlignment="1">
      <alignment horizontal="center" vertical="center" wrapText="1"/>
    </xf>
    <xf numFmtId="0" fontId="74" fillId="49" borderId="60" xfId="0" applyFont="1" applyFill="1" applyBorder="1" applyAlignment="1">
      <alignment horizontal="center" vertical="center" wrapText="1"/>
    </xf>
    <xf numFmtId="0" fontId="74" fillId="49" borderId="61" xfId="0" applyFont="1" applyFill="1" applyBorder="1" applyAlignment="1">
      <alignment horizontal="center" vertical="center" wrapText="1"/>
    </xf>
    <xf numFmtId="0" fontId="28" fillId="146" borderId="8" xfId="3" applyFont="1" applyFill="1" applyBorder="1" applyAlignment="1">
      <alignment horizontal="center" vertical="center" wrapText="1"/>
    </xf>
    <xf numFmtId="0" fontId="28" fillId="146" borderId="9" xfId="3" applyFont="1" applyFill="1" applyBorder="1" applyAlignment="1">
      <alignment horizontal="center" vertical="center" wrapText="1"/>
    </xf>
    <xf numFmtId="0" fontId="37" fillId="46" borderId="36" xfId="16" applyFont="1" applyFill="1" applyBorder="1" applyAlignment="1" applyProtection="1">
      <alignment horizontal="right" vertical="center"/>
      <protection locked="0"/>
    </xf>
    <xf numFmtId="0" fontId="37" fillId="46" borderId="0" xfId="16" applyFont="1" applyFill="1" applyAlignment="1" applyProtection="1">
      <alignment horizontal="right" vertical="center"/>
      <protection locked="0"/>
    </xf>
    <xf numFmtId="0" fontId="28" fillId="4" borderId="8" xfId="3" applyFont="1" applyFill="1" applyBorder="1" applyAlignment="1">
      <alignment horizontal="center" vertical="center" wrapText="1"/>
    </xf>
    <xf numFmtId="0" fontId="28" fillId="4" borderId="9" xfId="3" applyFont="1" applyFill="1" applyBorder="1" applyAlignment="1">
      <alignment horizontal="center" vertical="center" wrapText="1"/>
    </xf>
    <xf numFmtId="0" fontId="26" fillId="4" borderId="2" xfId="1" applyFont="1" applyFill="1" applyBorder="1" applyAlignment="1">
      <alignment horizontal="center" vertical="center" wrapText="1"/>
    </xf>
    <xf numFmtId="0" fontId="124" fillId="17" borderId="139" xfId="0" applyFont="1" applyFill="1" applyBorder="1" applyAlignment="1">
      <alignment horizontal="center" vertical="center" wrapText="1"/>
    </xf>
    <xf numFmtId="0" fontId="124" fillId="17" borderId="140" xfId="0" applyFont="1" applyFill="1" applyBorder="1" applyAlignment="1">
      <alignment horizontal="center" vertical="center" wrapText="1"/>
    </xf>
    <xf numFmtId="0" fontId="0" fillId="0" borderId="140" xfId="0" applyBorder="1" applyAlignment="1">
      <alignment horizontal="center" vertical="center" wrapText="1"/>
    </xf>
    <xf numFmtId="0" fontId="0" fillId="16" borderId="140" xfId="0" applyFill="1" applyBorder="1" applyAlignment="1">
      <alignment horizontal="left" vertical="center" wrapText="1"/>
    </xf>
    <xf numFmtId="0" fontId="4" fillId="7" borderId="144" xfId="0" applyFont="1" applyFill="1" applyBorder="1" applyAlignment="1">
      <alignment horizontal="left" vertical="center" wrapText="1"/>
    </xf>
    <xf numFmtId="0" fontId="4" fillId="7" borderId="140" xfId="0" applyFont="1" applyFill="1" applyBorder="1" applyAlignment="1">
      <alignment horizontal="left" vertical="center" wrapText="1"/>
    </xf>
    <xf numFmtId="0" fontId="13" fillId="8" borderId="140" xfId="1" applyFont="1" applyFill="1" applyBorder="1" applyAlignment="1" applyProtection="1">
      <alignment horizontal="left" vertical="center" wrapText="1"/>
      <protection locked="0"/>
    </xf>
    <xf numFmtId="0" fontId="106" fillId="0" borderId="140" xfId="0" applyFont="1" applyBorder="1" applyAlignment="1">
      <alignment horizontal="left" vertical="center" wrapText="1"/>
    </xf>
    <xf numFmtId="0" fontId="106" fillId="0" borderId="142" xfId="0" applyFont="1" applyBorder="1" applyAlignment="1">
      <alignment horizontal="left" vertical="center" wrapText="1"/>
    </xf>
    <xf numFmtId="0" fontId="90" fillId="7" borderId="144" xfId="0" applyFont="1" applyFill="1" applyBorder="1" applyAlignment="1">
      <alignment horizontal="left" vertical="center"/>
    </xf>
    <xf numFmtId="0" fontId="90" fillId="7" borderId="140" xfId="0" applyFont="1" applyFill="1" applyBorder="1" applyAlignment="1">
      <alignment horizontal="left" vertical="center"/>
    </xf>
    <xf numFmtId="0" fontId="38" fillId="8" borderId="140" xfId="0" applyFont="1" applyFill="1" applyBorder="1" applyAlignment="1">
      <alignment horizontal="left" vertical="center" wrapText="1"/>
    </xf>
    <xf numFmtId="0" fontId="38" fillId="8" borderId="154" xfId="0" applyFont="1" applyFill="1" applyBorder="1" applyAlignment="1">
      <alignment horizontal="left" vertical="center" wrapText="1"/>
    </xf>
    <xf numFmtId="0" fontId="363" fillId="44" borderId="17" xfId="8" applyFont="1" applyFill="1" applyBorder="1" applyAlignment="1">
      <alignment horizontal="center" vertical="center"/>
    </xf>
    <xf numFmtId="0" fontId="363" fillId="44" borderId="37" xfId="8" applyFont="1" applyFill="1" applyBorder="1" applyAlignment="1">
      <alignment horizontal="center" vertical="center"/>
    </xf>
    <xf numFmtId="0" fontId="134" fillId="8" borderId="0" xfId="1" applyFont="1" applyFill="1" applyAlignment="1" applyProtection="1">
      <alignment horizontal="center" vertical="center"/>
      <protection hidden="1"/>
    </xf>
    <xf numFmtId="0" fontId="13" fillId="8" borderId="0" xfId="1" applyFont="1" applyFill="1" applyAlignment="1" applyProtection="1">
      <alignment horizontal="center" vertical="center" wrapText="1"/>
      <protection hidden="1"/>
    </xf>
    <xf numFmtId="0" fontId="21" fillId="8" borderId="0" xfId="1" applyFont="1" applyFill="1" applyAlignment="1" applyProtection="1">
      <alignment horizontal="left" vertical="center" wrapText="1"/>
      <protection hidden="1"/>
    </xf>
    <xf numFmtId="0" fontId="78" fillId="8" borderId="0" xfId="1" applyFont="1" applyFill="1" applyAlignment="1" applyProtection="1">
      <alignment horizontal="center" vertical="center"/>
      <protection hidden="1"/>
    </xf>
    <xf numFmtId="0" fontId="1" fillId="8" borderId="0" xfId="0" applyFont="1" applyFill="1" applyAlignment="1">
      <alignment horizontal="left" vertical="center" wrapText="1"/>
    </xf>
    <xf numFmtId="0" fontId="41" fillId="8" borderId="0" xfId="1" applyFont="1" applyFill="1" applyAlignment="1" applyProtection="1">
      <alignment horizontal="center" vertical="center" wrapText="1"/>
      <protection hidden="1"/>
    </xf>
    <xf numFmtId="0" fontId="42" fillId="8" borderId="0" xfId="1" applyFont="1" applyFill="1" applyAlignment="1" applyProtection="1">
      <alignment horizontal="left" vertical="center" wrapText="1"/>
      <protection hidden="1"/>
    </xf>
    <xf numFmtId="0" fontId="41" fillId="8" borderId="0" xfId="3" applyFont="1" applyFill="1" applyAlignment="1">
      <alignment horizontal="center" vertical="center" wrapText="1"/>
    </xf>
    <xf numFmtId="0" fontId="154" fillId="8" borderId="0" xfId="0" applyFont="1" applyFill="1" applyAlignment="1">
      <alignment horizontal="center" vertical="center"/>
    </xf>
    <xf numFmtId="0" fontId="346" fillId="8" borderId="0" xfId="1" applyFont="1" applyFill="1" applyAlignment="1" applyProtection="1">
      <alignment horizontal="center" vertical="center"/>
      <protection hidden="1"/>
    </xf>
    <xf numFmtId="0" fontId="170" fillId="8" borderId="216" xfId="5" applyFont="1" applyFill="1" applyBorder="1" applyAlignment="1">
      <alignment horizontal="center" vertical="center"/>
    </xf>
    <xf numFmtId="0" fontId="170" fillId="8" borderId="217" xfId="5" applyFont="1" applyFill="1" applyBorder="1" applyAlignment="1">
      <alignment horizontal="center" vertical="center"/>
    </xf>
    <xf numFmtId="0" fontId="46" fillId="8" borderId="0" xfId="1" applyFont="1" applyFill="1" applyAlignment="1" applyProtection="1">
      <alignment horizontal="left" vertical="center" wrapText="1"/>
      <protection hidden="1"/>
    </xf>
    <xf numFmtId="0" fontId="41" fillId="8" borderId="0" xfId="0" applyFont="1" applyFill="1" applyAlignment="1">
      <alignment horizontal="center" vertical="center" wrapText="1"/>
    </xf>
    <xf numFmtId="0" fontId="363" fillId="8" borderId="17" xfId="8" applyFont="1" applyFill="1" applyBorder="1" applyAlignment="1">
      <alignment horizontal="center" vertical="center"/>
    </xf>
    <xf numFmtId="0" fontId="363" fillId="8" borderId="37" xfId="8" applyFont="1" applyFill="1" applyBorder="1" applyAlignment="1">
      <alignment horizontal="center" vertical="center"/>
    </xf>
    <xf numFmtId="0" fontId="329" fillId="22" borderId="2" xfId="1" applyFont="1" applyFill="1" applyBorder="1" applyAlignment="1">
      <alignment horizontal="center" vertical="center"/>
    </xf>
    <xf numFmtId="0" fontId="329" fillId="22" borderId="0" xfId="1" applyFont="1" applyFill="1" applyAlignment="1">
      <alignment horizontal="center" vertical="center"/>
    </xf>
    <xf numFmtId="0" fontId="82" fillId="109" borderId="2" xfId="1" applyFont="1" applyFill="1" applyBorder="1" applyAlignment="1">
      <alignment horizontal="center" vertical="center" wrapText="1"/>
    </xf>
    <xf numFmtId="0" fontId="82" fillId="109" borderId="0" xfId="1" applyFont="1" applyFill="1" applyAlignment="1">
      <alignment horizontal="center" vertical="center" wrapText="1"/>
    </xf>
    <xf numFmtId="0" fontId="82" fillId="22" borderId="2" xfId="8" applyFont="1" applyFill="1" applyBorder="1" applyAlignment="1">
      <alignment horizontal="center" vertical="center"/>
    </xf>
    <xf numFmtId="0" fontId="82" fillId="22" borderId="0" xfId="8" applyFont="1" applyFill="1" applyAlignment="1">
      <alignment horizontal="center" vertical="center"/>
    </xf>
    <xf numFmtId="0" fontId="177" fillId="22" borderId="2" xfId="5" applyFont="1" applyFill="1" applyBorder="1" applyAlignment="1">
      <alignment horizontal="center" vertical="center"/>
    </xf>
    <xf numFmtId="0" fontId="177" fillId="22" borderId="0" xfId="5" applyFont="1" applyFill="1" applyAlignment="1">
      <alignment horizontal="center" vertical="center"/>
    </xf>
    <xf numFmtId="0" fontId="154" fillId="22" borderId="2" xfId="2" applyFont="1" applyFill="1" applyBorder="1" applyAlignment="1">
      <alignment horizontal="center" vertical="center"/>
    </xf>
    <xf numFmtId="0" fontId="154" fillId="22" borderId="0" xfId="2" applyFont="1" applyFill="1" applyAlignment="1">
      <alignment horizontal="center" vertical="center"/>
    </xf>
    <xf numFmtId="0" fontId="154" fillId="22" borderId="2" xfId="0" applyFont="1" applyFill="1" applyBorder="1" applyAlignment="1">
      <alignment horizontal="center" vertical="center"/>
    </xf>
    <xf numFmtId="0" fontId="154" fillId="22" borderId="0" xfId="0" applyFont="1" applyFill="1" applyAlignment="1">
      <alignment horizontal="center" vertical="center"/>
    </xf>
    <xf numFmtId="0" fontId="32" fillId="15" borderId="0" xfId="1" applyFont="1" applyFill="1" applyBorder="1" applyAlignment="1">
      <alignment horizontal="center" vertical="center" wrapText="1"/>
    </xf>
    <xf numFmtId="0" fontId="26" fillId="15" borderId="0" xfId="1" applyFont="1" applyFill="1" applyBorder="1" applyAlignment="1">
      <alignment horizontal="center" vertical="center" wrapText="1"/>
    </xf>
    <xf numFmtId="0" fontId="26" fillId="4" borderId="0" xfId="1" applyFont="1" applyFill="1" applyBorder="1" applyAlignment="1">
      <alignment horizontal="center" vertical="center" wrapText="1"/>
    </xf>
    <xf numFmtId="0" fontId="26" fillId="137" borderId="2" xfId="1" applyFont="1" applyFill="1" applyBorder="1" applyAlignment="1">
      <alignment horizontal="center" vertical="center" wrapText="1"/>
    </xf>
    <xf numFmtId="0" fontId="26" fillId="137" borderId="0" xfId="1" applyFont="1" applyFill="1" applyBorder="1" applyAlignment="1">
      <alignment horizontal="center" vertical="center" wrapText="1"/>
    </xf>
    <xf numFmtId="0" fontId="29" fillId="17" borderId="0" xfId="1" applyFont="1" applyFill="1" applyBorder="1" applyAlignment="1">
      <alignment horizontal="center" vertical="center" wrapText="1"/>
    </xf>
    <xf numFmtId="0" fontId="26" fillId="63" borderId="2" xfId="1" applyFont="1" applyFill="1" applyBorder="1" applyAlignment="1">
      <alignment horizontal="center" vertical="center" wrapText="1"/>
    </xf>
    <xf numFmtId="0" fontId="26" fillId="63" borderId="0" xfId="1" applyFont="1" applyFill="1" applyBorder="1" applyAlignment="1">
      <alignment horizontal="center" vertical="center" wrapText="1"/>
    </xf>
    <xf numFmtId="0" fontId="29" fillId="142" borderId="2" xfId="1" applyFont="1" applyFill="1" applyBorder="1" applyAlignment="1">
      <alignment horizontal="center" vertical="center" wrapText="1"/>
    </xf>
    <xf numFmtId="0" fontId="29" fillId="142" borderId="0" xfId="1" applyFont="1" applyFill="1" applyBorder="1" applyAlignment="1">
      <alignment horizontal="center" vertical="center" wrapText="1"/>
    </xf>
    <xf numFmtId="0" fontId="26" fillId="144" borderId="2" xfId="1" applyFont="1" applyFill="1" applyBorder="1" applyAlignment="1">
      <alignment horizontal="center" vertical="center" wrapText="1"/>
    </xf>
    <xf numFmtId="0" fontId="26" fillId="144" borderId="0" xfId="1" applyFont="1" applyFill="1" applyBorder="1" applyAlignment="1">
      <alignment horizontal="center" vertical="center" wrapText="1"/>
    </xf>
    <xf numFmtId="0" fontId="26" fillId="146" borderId="2" xfId="1" applyFont="1" applyFill="1" applyBorder="1" applyAlignment="1">
      <alignment horizontal="center" vertical="center" wrapText="1"/>
    </xf>
    <xf numFmtId="0" fontId="26" fillId="146" borderId="0" xfId="1" applyFont="1" applyFill="1" applyBorder="1" applyAlignment="1">
      <alignment horizontal="center" vertical="center" wrapText="1"/>
    </xf>
    <xf numFmtId="0" fontId="38" fillId="0" borderId="45" xfId="0" applyFont="1" applyBorder="1" applyAlignment="1">
      <alignment horizontal="left" vertical="center"/>
    </xf>
    <xf numFmtId="0" fontId="116" fillId="8" borderId="0" xfId="1" applyFont="1" applyFill="1" applyBorder="1" applyAlignment="1">
      <alignment vertical="center"/>
    </xf>
    <xf numFmtId="0" fontId="116" fillId="8" borderId="9" xfId="1" applyFont="1" applyFill="1" applyBorder="1" applyAlignment="1">
      <alignment vertical="center"/>
    </xf>
    <xf numFmtId="0" fontId="38" fillId="8" borderId="46" xfId="0" applyFont="1" applyFill="1" applyBorder="1" applyAlignment="1">
      <alignment horizontal="left" vertical="center"/>
    </xf>
    <xf numFmtId="0" fontId="27" fillId="21" borderId="0" xfId="15" applyFont="1" applyFill="1" applyAlignment="1">
      <alignment horizontal="right" vertical="center"/>
    </xf>
    <xf numFmtId="0" fontId="27" fillId="21" borderId="14" xfId="15" applyFont="1" applyFill="1" applyBorder="1" applyAlignment="1">
      <alignment horizontal="right" vertical="center"/>
    </xf>
    <xf numFmtId="0" fontId="383" fillId="8" borderId="0" xfId="0" applyFont="1" applyFill="1"/>
    <xf numFmtId="0" fontId="383" fillId="8" borderId="0" xfId="0" applyFont="1" applyFill="1" applyAlignment="1">
      <alignment horizontal="left" vertical="center"/>
    </xf>
    <xf numFmtId="0" fontId="383" fillId="8" borderId="9" xfId="0" applyFont="1" applyFill="1" applyBorder="1" applyAlignment="1">
      <alignment horizontal="left" vertical="center"/>
    </xf>
    <xf numFmtId="0" fontId="383" fillId="0" borderId="0" xfId="0" applyFont="1" applyAlignment="1">
      <alignment horizontal="left" vertical="center"/>
    </xf>
    <xf numFmtId="0" fontId="383" fillId="0" borderId="22" xfId="0" applyFont="1" applyBorder="1" applyAlignment="1">
      <alignment horizontal="left" vertical="center"/>
    </xf>
    <xf numFmtId="0" fontId="13" fillId="8" borderId="48" xfId="1" applyFont="1" applyFill="1" applyBorder="1" applyAlignment="1">
      <alignment horizontal="center" vertical="center"/>
    </xf>
    <xf numFmtId="0" fontId="113" fillId="8" borderId="17" xfId="1" applyFont="1" applyFill="1" applyBorder="1" applyAlignment="1" applyProtection="1">
      <alignment horizontal="left" vertical="center"/>
      <protection locked="0"/>
    </xf>
    <xf numFmtId="0" fontId="113" fillId="8" borderId="49" xfId="1" applyFont="1" applyFill="1" applyBorder="1" applyAlignment="1" applyProtection="1">
      <alignment horizontal="left" vertical="center"/>
      <protection locked="0"/>
    </xf>
    <xf numFmtId="0" fontId="113" fillId="8" borderId="27" xfId="1" applyFont="1" applyFill="1" applyBorder="1" applyAlignment="1" applyProtection="1">
      <alignment horizontal="left" vertical="center"/>
      <protection locked="0"/>
    </xf>
    <xf numFmtId="0" fontId="113" fillId="8" borderId="0" xfId="1" applyFont="1" applyFill="1" applyBorder="1" applyAlignment="1" applyProtection="1">
      <alignment horizontal="left" vertical="center"/>
      <protection locked="0"/>
    </xf>
    <xf numFmtId="0" fontId="113" fillId="8" borderId="18" xfId="1" applyFont="1" applyFill="1" applyBorder="1" applyAlignment="1" applyProtection="1">
      <alignment horizontal="left" vertical="center"/>
      <protection locked="0"/>
    </xf>
    <xf numFmtId="0" fontId="13" fillId="8" borderId="48" xfId="1" applyFont="1" applyFill="1" applyBorder="1" applyAlignment="1" applyProtection="1">
      <alignment vertical="center"/>
      <protection hidden="1"/>
    </xf>
    <xf numFmtId="0" fontId="79" fillId="8" borderId="49" xfId="1" applyFont="1" applyFill="1" applyBorder="1" applyAlignment="1" applyProtection="1">
      <alignment horizontal="left" vertical="center"/>
      <protection locked="0"/>
    </xf>
    <xf numFmtId="0" fontId="79" fillId="8" borderId="0" xfId="1" applyFont="1" applyFill="1" applyBorder="1" applyAlignment="1" applyProtection="1">
      <alignment horizontal="left" vertical="center"/>
      <protection locked="0"/>
    </xf>
    <xf numFmtId="184" fontId="55" fillId="8" borderId="0" xfId="1" applyNumberFormat="1" applyFont="1" applyFill="1" applyAlignment="1">
      <alignment horizontal="right" vertical="center"/>
    </xf>
    <xf numFmtId="184" fontId="98" fillId="8" borderId="0" xfId="1" applyNumberFormat="1" applyFont="1" applyFill="1" applyAlignment="1">
      <alignment horizontal="right" vertical="center"/>
    </xf>
    <xf numFmtId="0" fontId="383" fillId="8" borderId="17" xfId="0" applyFont="1" applyFill="1" applyBorder="1"/>
    <xf numFmtId="0" fontId="383" fillId="8" borderId="0" xfId="24" applyFont="1" applyFill="1" applyAlignment="1">
      <alignment horizontal="right" vertical="center"/>
    </xf>
    <xf numFmtId="0" fontId="383" fillId="8" borderId="86" xfId="24" applyFont="1" applyFill="1" applyBorder="1" applyAlignment="1">
      <alignment horizontal="right" vertical="center"/>
    </xf>
    <xf numFmtId="0" fontId="383" fillId="8" borderId="87" xfId="24" applyFont="1" applyFill="1" applyBorder="1" applyAlignment="1">
      <alignment horizontal="left" vertical="center"/>
    </xf>
    <xf numFmtId="0" fontId="38" fillId="8" borderId="0" xfId="0" applyFont="1" applyFill="1" applyBorder="1" applyAlignment="1">
      <alignment horizontal="center" vertical="center"/>
    </xf>
    <xf numFmtId="0" fontId="384" fillId="8" borderId="17" xfId="9" applyFont="1" applyFill="1" applyBorder="1" applyAlignment="1">
      <alignment horizontal="left" vertical="center"/>
    </xf>
    <xf numFmtId="0" fontId="59" fillId="8" borderId="0" xfId="1" applyFont="1" applyFill="1" applyBorder="1" applyAlignment="1" applyProtection="1">
      <alignment horizontal="left" vertical="center"/>
      <protection locked="0"/>
    </xf>
    <xf numFmtId="0" fontId="38" fillId="8" borderId="49" xfId="3" applyFont="1" applyFill="1" applyBorder="1" applyAlignment="1">
      <alignment horizontal="right" vertical="center"/>
    </xf>
    <xf numFmtId="0" fontId="25" fillId="8" borderId="0" xfId="1" applyFont="1" applyFill="1" applyBorder="1" applyAlignment="1" applyProtection="1">
      <alignment horizontal="right" vertical="center"/>
      <protection hidden="1"/>
    </xf>
    <xf numFmtId="0" fontId="59" fillId="8" borderId="0" xfId="1" applyFont="1" applyFill="1" applyBorder="1" applyAlignment="1" applyProtection="1">
      <alignment horizontal="right" vertical="center"/>
      <protection locked="0"/>
    </xf>
    <xf numFmtId="0" fontId="59" fillId="8" borderId="0" xfId="1" applyFont="1" applyFill="1" applyBorder="1" applyAlignment="1" applyProtection="1">
      <alignment horizontal="right" vertical="center"/>
      <protection hidden="1"/>
    </xf>
    <xf numFmtId="0" fontId="79" fillId="8" borderId="0" xfId="1" applyFont="1" applyFill="1" applyBorder="1" applyAlignment="1" applyProtection="1">
      <alignment horizontal="right" vertical="center"/>
      <protection hidden="1"/>
    </xf>
    <xf numFmtId="0" fontId="0" fillId="8" borderId="0" xfId="0" applyFill="1" applyBorder="1"/>
    <xf numFmtId="0" fontId="13" fillId="8" borderId="51" xfId="21" applyFont="1" applyFill="1" applyBorder="1" applyAlignment="1">
      <alignment horizontal="left" vertical="center"/>
    </xf>
    <xf numFmtId="0" fontId="103" fillId="8" borderId="234" xfId="21" applyFont="1" applyFill="1" applyBorder="1" applyAlignment="1">
      <alignment horizontal="center" vertical="center"/>
    </xf>
    <xf numFmtId="0" fontId="13" fillId="8" borderId="9" xfId="21" applyFont="1" applyFill="1" applyBorder="1" applyAlignment="1">
      <alignment horizontal="center" vertical="center"/>
    </xf>
    <xf numFmtId="0" fontId="67" fillId="8" borderId="234" xfId="0" applyFont="1" applyFill="1" applyBorder="1" applyAlignment="1">
      <alignment horizontal="center" vertical="center"/>
    </xf>
    <xf numFmtId="0" fontId="27" fillId="8" borderId="9" xfId="21" applyFont="1" applyFill="1" applyBorder="1" applyAlignment="1">
      <alignment horizontal="center" vertical="center"/>
    </xf>
    <xf numFmtId="0" fontId="59" fillId="8" borderId="132" xfId="1" applyFont="1" applyFill="1" applyBorder="1" applyAlignment="1" applyProtection="1">
      <alignment horizontal="right" vertical="center"/>
      <protection locked="0"/>
    </xf>
    <xf numFmtId="1" fontId="115" fillId="21" borderId="17" xfId="5" applyNumberFormat="1" applyFont="1" applyFill="1" applyBorder="1" applyAlignment="1">
      <alignment horizontal="center" vertical="center"/>
    </xf>
    <xf numFmtId="0" fontId="50" fillId="42" borderId="51" xfId="24" applyFont="1" applyFill="1" applyBorder="1" applyAlignment="1">
      <alignment horizontal="center" vertical="center"/>
    </xf>
    <xf numFmtId="0" fontId="64" fillId="8" borderId="0" xfId="9" applyFont="1" applyFill="1" applyAlignment="1">
      <alignment horizontal="right" vertical="center"/>
    </xf>
    <xf numFmtId="0" fontId="70" fillId="8" borderId="0" xfId="9" applyFont="1" applyFill="1" applyAlignment="1">
      <alignment horizontal="right" vertical="center"/>
    </xf>
    <xf numFmtId="0" fontId="139" fillId="45" borderId="48" xfId="16" applyFont="1" applyFill="1" applyBorder="1" applyAlignment="1" applyProtection="1">
      <alignment horizontal="right" vertical="center"/>
      <protection locked="0"/>
    </xf>
    <xf numFmtId="0" fontId="171" fillId="45" borderId="49" xfId="16" applyFont="1" applyFill="1" applyBorder="1" applyAlignment="1" applyProtection="1">
      <alignment vertical="center"/>
      <protection locked="0"/>
    </xf>
    <xf numFmtId="0" fontId="37" fillId="125" borderId="49" xfId="1" applyFont="1" applyFill="1" applyBorder="1" applyAlignment="1">
      <alignment horizontal="center" vertical="center"/>
    </xf>
    <xf numFmtId="0" fontId="165" fillId="8" borderId="49" xfId="3" applyFont="1" applyFill="1" applyBorder="1" applyAlignment="1">
      <alignment horizontal="left" vertical="center"/>
    </xf>
    <xf numFmtId="0" fontId="79" fillId="8" borderId="0" xfId="1" applyFont="1" applyFill="1" applyBorder="1" applyAlignment="1">
      <alignment vertical="center"/>
    </xf>
    <xf numFmtId="0" fontId="37" fillId="21" borderId="0" xfId="1" applyFont="1" applyFill="1" applyBorder="1" applyAlignment="1">
      <alignment horizontal="right" vertical="center"/>
    </xf>
    <xf numFmtId="0" fontId="165" fillId="8" borderId="0" xfId="3" applyFont="1" applyFill="1" applyBorder="1" applyAlignment="1">
      <alignment horizontal="left" vertical="center"/>
    </xf>
    <xf numFmtId="0" fontId="0" fillId="0" borderId="86" xfId="0" applyBorder="1"/>
    <xf numFmtId="0" fontId="10" fillId="8" borderId="87" xfId="3" applyFont="1" applyFill="1" applyBorder="1" applyAlignment="1">
      <alignment horizontal="right" vertical="center"/>
    </xf>
    <xf numFmtId="0" fontId="55" fillId="8" borderId="87" xfId="3" applyFont="1" applyFill="1" applyBorder="1" applyAlignment="1">
      <alignment horizontal="right" vertical="center"/>
    </xf>
    <xf numFmtId="169" fontId="115" fillId="46" borderId="87" xfId="1" applyNumberFormat="1" applyFont="1" applyFill="1" applyBorder="1" applyAlignment="1">
      <alignment horizontal="center" vertical="center"/>
    </xf>
    <xf numFmtId="170" fontId="115" fillId="46" borderId="87" xfId="16" applyNumberFormat="1" applyFont="1" applyFill="1" applyBorder="1" applyAlignment="1" applyProtection="1">
      <alignment horizontal="center" vertical="center"/>
      <protection locked="0"/>
    </xf>
    <xf numFmtId="0" fontId="98" fillId="8" borderId="87" xfId="3" applyFont="1" applyFill="1" applyBorder="1" applyAlignment="1">
      <alignment horizontal="left" vertical="center"/>
    </xf>
    <xf numFmtId="0" fontId="0" fillId="8" borderId="87" xfId="0" applyFill="1" applyBorder="1"/>
    <xf numFmtId="0" fontId="0" fillId="8" borderId="132" xfId="0" applyFill="1" applyBorder="1"/>
    <xf numFmtId="0" fontId="135" fillId="8" borderId="0" xfId="3" applyFont="1" applyFill="1" applyBorder="1" applyAlignment="1">
      <alignment horizontal="right" vertical="center"/>
    </xf>
    <xf numFmtId="175" fontId="185" fillId="48" borderId="0" xfId="1" applyNumberFormat="1" applyFont="1" applyFill="1" applyBorder="1" applyAlignment="1">
      <alignment horizontal="right" vertical="center"/>
    </xf>
    <xf numFmtId="0" fontId="1" fillId="0" borderId="9" xfId="4" applyBorder="1"/>
    <xf numFmtId="0" fontId="37" fillId="45" borderId="0" xfId="16" applyFont="1" applyFill="1" applyAlignment="1" applyProtection="1">
      <alignment vertical="center"/>
      <protection locked="0"/>
    </xf>
    <xf numFmtId="0" fontId="13" fillId="8" borderId="9" xfId="1" applyFont="1" applyFill="1" applyBorder="1" applyAlignment="1">
      <alignment horizontal="center" vertical="center"/>
    </xf>
    <xf numFmtId="0" fontId="79" fillId="8" borderId="9" xfId="1" applyFont="1" applyFill="1" applyBorder="1" applyAlignment="1">
      <alignment horizontal="left" vertical="center"/>
    </xf>
    <xf numFmtId="0" fontId="37" fillId="8" borderId="124" xfId="1" applyFont="1" applyFill="1" applyBorder="1" applyAlignment="1">
      <alignment horizontal="left" vertical="center"/>
    </xf>
    <xf numFmtId="0" fontId="79" fillId="8" borderId="132" xfId="1" applyFont="1" applyFill="1" applyBorder="1" applyAlignment="1">
      <alignment horizontal="left" vertical="center"/>
    </xf>
    <xf numFmtId="0" fontId="52" fillId="8" borderId="132" xfId="1" applyFont="1" applyFill="1" applyBorder="1" applyAlignment="1">
      <alignment horizontal="left" vertical="center"/>
    </xf>
    <xf numFmtId="0" fontId="0" fillId="8" borderId="22" xfId="0" applyFill="1" applyBorder="1"/>
    <xf numFmtId="0" fontId="383" fillId="8" borderId="0" xfId="4" applyFont="1" applyFill="1" applyAlignment="1">
      <alignment horizontal="left" vertical="center"/>
    </xf>
    <xf numFmtId="0" fontId="383" fillId="8" borderId="22" xfId="0" applyFont="1" applyFill="1" applyBorder="1" applyAlignment="1">
      <alignment horizontal="left" vertical="center"/>
    </xf>
    <xf numFmtId="0" fontId="372" fillId="8" borderId="0" xfId="1" applyFont="1" applyFill="1" applyBorder="1" applyAlignment="1">
      <alignment vertical="center"/>
    </xf>
    <xf numFmtId="0" fontId="100" fillId="8" borderId="0" xfId="1" applyFont="1" applyFill="1" applyAlignment="1">
      <alignment vertical="center"/>
    </xf>
    <xf numFmtId="0" fontId="59" fillId="8" borderId="87" xfId="5" applyFont="1" applyFill="1" applyBorder="1" applyAlignment="1">
      <alignment horizontal="left" vertical="center"/>
    </xf>
    <xf numFmtId="0" fontId="73" fillId="8" borderId="0" xfId="9" applyFont="1" applyFill="1" applyBorder="1" applyAlignment="1">
      <alignment vertical="center"/>
    </xf>
    <xf numFmtId="0" fontId="1" fillId="8" borderId="0" xfId="9" applyFont="1" applyFill="1" applyBorder="1" applyAlignment="1">
      <alignment horizontal="right" vertical="center"/>
    </xf>
    <xf numFmtId="0" fontId="1" fillId="8" borderId="87" xfId="9" applyFont="1" applyFill="1" applyBorder="1" applyAlignment="1">
      <alignment horizontal="right" vertical="center"/>
    </xf>
    <xf numFmtId="0" fontId="0" fillId="8" borderId="246" xfId="0" applyFill="1" applyBorder="1"/>
    <xf numFmtId="0" fontId="0" fillId="8" borderId="254" xfId="0" applyFill="1" applyBorder="1"/>
    <xf numFmtId="0" fontId="0" fillId="8" borderId="230" xfId="0" applyFill="1" applyBorder="1"/>
    <xf numFmtId="0" fontId="59" fillId="8" borderId="0" xfId="5" applyFont="1" applyFill="1" applyBorder="1" applyAlignment="1">
      <alignment horizontal="right" vertical="center"/>
    </xf>
    <xf numFmtId="0" fontId="13" fillId="8" borderId="0" xfId="5" applyFont="1" applyFill="1" applyBorder="1" applyAlignment="1">
      <alignment horizontal="right" vertical="center"/>
    </xf>
    <xf numFmtId="0" fontId="13" fillId="7" borderId="250" xfId="1" applyFont="1" applyFill="1" applyBorder="1" applyAlignment="1">
      <alignment vertical="center"/>
    </xf>
    <xf numFmtId="0" fontId="75" fillId="45" borderId="230" xfId="16" applyFont="1" applyFill="1" applyBorder="1" applyAlignment="1" applyProtection="1">
      <alignment horizontal="center" vertical="center"/>
      <protection locked="0"/>
    </xf>
    <xf numFmtId="0" fontId="0" fillId="8" borderId="0" xfId="0" applyFill="1" applyBorder="1" applyAlignment="1">
      <alignment vertical="center"/>
    </xf>
    <xf numFmtId="0" fontId="79" fillId="45" borderId="0" xfId="16" applyFont="1" applyFill="1" applyBorder="1" applyAlignment="1" applyProtection="1">
      <alignment horizontal="right" vertical="center"/>
      <protection locked="0"/>
    </xf>
    <xf numFmtId="1" fontId="115" fillId="21" borderId="230" xfId="5" applyNumberFormat="1" applyFont="1" applyFill="1" applyBorder="1" applyAlignment="1">
      <alignment horizontal="center" vertical="center"/>
    </xf>
    <xf numFmtId="0" fontId="74" fillId="8" borderId="0" xfId="0" applyFont="1" applyFill="1" applyBorder="1" applyAlignment="1">
      <alignment vertical="center"/>
    </xf>
    <xf numFmtId="0" fontId="37" fillId="46" borderId="0" xfId="16" applyFont="1" applyFill="1" applyBorder="1" applyAlignment="1" applyProtection="1">
      <alignment vertical="center"/>
      <protection locked="0"/>
    </xf>
    <xf numFmtId="0" fontId="37" fillId="46" borderId="230" xfId="16" applyFont="1" applyFill="1" applyBorder="1" applyAlignment="1" applyProtection="1">
      <alignment vertical="center"/>
      <protection locked="0"/>
    </xf>
    <xf numFmtId="0" fontId="13" fillId="8" borderId="0" xfId="16" applyFont="1" applyFill="1" applyBorder="1" applyAlignment="1">
      <alignment horizontal="left" vertical="center"/>
    </xf>
    <xf numFmtId="0" fontId="37" fillId="47" borderId="230" xfId="1" applyFont="1" applyFill="1" applyBorder="1" applyAlignment="1">
      <alignment horizontal="center" vertical="center"/>
    </xf>
    <xf numFmtId="0" fontId="59" fillId="8" borderId="0" xfId="1" applyFont="1" applyFill="1" applyBorder="1" applyAlignment="1">
      <alignment horizontal="left" vertical="center"/>
    </xf>
    <xf numFmtId="0" fontId="21" fillId="8" borderId="0" xfId="16" applyFont="1" applyFill="1" applyBorder="1" applyAlignment="1">
      <alignment horizontal="left" vertical="center"/>
    </xf>
    <xf numFmtId="168" fontId="86" fillId="46" borderId="230" xfId="16" applyNumberFormat="1" applyFont="1" applyFill="1" applyBorder="1" applyAlignment="1" applyProtection="1">
      <alignment horizontal="center" vertical="center"/>
      <protection locked="0"/>
    </xf>
    <xf numFmtId="0" fontId="21" fillId="8" borderId="0" xfId="1" applyFont="1" applyFill="1" applyBorder="1" applyAlignment="1">
      <alignment horizontal="left" vertical="center"/>
    </xf>
    <xf numFmtId="0" fontId="13" fillId="26" borderId="230" xfId="16" applyFont="1" applyFill="1" applyBorder="1" applyAlignment="1" applyProtection="1">
      <alignment horizontal="center" vertical="center" wrapText="1"/>
      <protection locked="0"/>
    </xf>
    <xf numFmtId="0" fontId="13" fillId="26" borderId="0" xfId="16" applyFont="1" applyFill="1" applyBorder="1" applyAlignment="1" applyProtection="1">
      <alignment horizontal="center" vertical="center" wrapText="1"/>
      <protection locked="0"/>
    </xf>
    <xf numFmtId="0" fontId="13" fillId="26" borderId="268" xfId="16" applyFont="1" applyFill="1" applyBorder="1" applyAlignment="1" applyProtection="1">
      <alignment horizontal="center" vertical="center" wrapText="1"/>
      <protection locked="0"/>
    </xf>
    <xf numFmtId="169" fontId="37" fillId="46" borderId="230" xfId="1" applyNumberFormat="1" applyFont="1" applyFill="1" applyBorder="1" applyAlignment="1">
      <alignment horizontal="center" vertical="center"/>
    </xf>
    <xf numFmtId="0" fontId="59" fillId="8" borderId="0" xfId="0" applyFont="1" applyFill="1" applyBorder="1" applyAlignment="1">
      <alignment vertical="center"/>
    </xf>
    <xf numFmtId="170" fontId="86" fillId="46" borderId="230" xfId="16" applyNumberFormat="1" applyFont="1" applyFill="1" applyBorder="1" applyAlignment="1" applyProtection="1">
      <alignment horizontal="center" vertical="center"/>
      <protection locked="0"/>
    </xf>
    <xf numFmtId="0" fontId="73" fillId="8" borderId="0" xfId="0" applyFont="1" applyFill="1" applyBorder="1" applyAlignment="1">
      <alignment horizontal="left" vertical="center"/>
    </xf>
    <xf numFmtId="0" fontId="74" fillId="49" borderId="0" xfId="0" applyFont="1" applyFill="1" applyBorder="1" applyAlignment="1">
      <alignment horizontal="center" vertical="center" wrapText="1"/>
    </xf>
    <xf numFmtId="1" fontId="61" fillId="21" borderId="269" xfId="1" applyNumberFormat="1" applyFont="1" applyFill="1" applyBorder="1" applyAlignment="1">
      <alignment horizontal="center" vertical="center"/>
    </xf>
    <xf numFmtId="1" fontId="61" fillId="21" borderId="270" xfId="1" applyNumberFormat="1" applyFont="1" applyFill="1" applyBorder="1" applyAlignment="1">
      <alignment horizontal="center" vertical="center"/>
    </xf>
    <xf numFmtId="0" fontId="19" fillId="15" borderId="0" xfId="1" applyFont="1" applyFill="1" applyBorder="1" applyAlignment="1">
      <alignment horizontal="center" vertical="center" wrapText="1"/>
    </xf>
    <xf numFmtId="0" fontId="24" fillId="15" borderId="2" xfId="1" applyFont="1" applyFill="1" applyBorder="1" applyAlignment="1">
      <alignment horizontal="left" vertical="center"/>
    </xf>
    <xf numFmtId="0" fontId="25" fillId="15" borderId="2" xfId="1" applyFont="1" applyFill="1" applyBorder="1" applyAlignment="1">
      <alignment horizontal="center" vertical="center"/>
    </xf>
    <xf numFmtId="0" fontId="23" fillId="18" borderId="0" xfId="7" applyFont="1" applyFill="1" applyBorder="1" applyAlignment="1">
      <alignment horizontal="left" vertical="center"/>
    </xf>
    <xf numFmtId="0" fontId="23" fillId="18" borderId="0" xfId="7" applyFont="1" applyFill="1" applyBorder="1" applyAlignment="1">
      <alignment horizontal="right" vertical="center"/>
    </xf>
    <xf numFmtId="1" fontId="23" fillId="18" borderId="0" xfId="7" applyNumberFormat="1" applyFont="1" applyFill="1" applyBorder="1" applyAlignment="1">
      <alignment horizontal="right" vertical="center"/>
    </xf>
    <xf numFmtId="168" fontId="61" fillId="27" borderId="17" xfId="1" applyNumberFormat="1" applyFont="1" applyFill="1" applyBorder="1" applyAlignment="1">
      <alignment horizontal="center" vertical="center"/>
    </xf>
    <xf numFmtId="1" fontId="61" fillId="21" borderId="0" xfId="1" applyNumberFormat="1" applyFont="1" applyFill="1" applyBorder="1" applyAlignment="1">
      <alignment horizontal="center" vertical="center"/>
    </xf>
    <xf numFmtId="0" fontId="32" fillId="7" borderId="0" xfId="10" applyFont="1" applyFill="1" applyBorder="1" applyAlignment="1">
      <alignment horizontal="center" vertical="center"/>
    </xf>
    <xf numFmtId="1" fontId="62" fillId="21" borderId="0" xfId="1" applyNumberFormat="1" applyFont="1" applyFill="1" applyBorder="1" applyAlignment="1">
      <alignment horizontal="center" vertical="center"/>
    </xf>
    <xf numFmtId="0" fontId="63" fillId="26" borderId="19" xfId="1" applyFont="1" applyFill="1" applyBorder="1" applyAlignment="1" applyProtection="1">
      <alignment horizontal="center" vertical="center"/>
      <protection hidden="1"/>
    </xf>
    <xf numFmtId="1" fontId="62" fillId="21" borderId="0" xfId="1" applyNumberFormat="1" applyFont="1" applyFill="1" applyBorder="1" applyAlignment="1">
      <alignment vertical="center"/>
    </xf>
    <xf numFmtId="169" fontId="21" fillId="29" borderId="0" xfId="1" applyNumberFormat="1" applyFont="1" applyFill="1" applyBorder="1" applyAlignment="1">
      <alignment horizontal="center" vertical="center"/>
    </xf>
    <xf numFmtId="170" fontId="65" fillId="7" borderId="0" xfId="1" applyNumberFormat="1" applyFont="1" applyFill="1" applyBorder="1" applyAlignment="1">
      <alignment horizontal="center" vertical="center"/>
    </xf>
    <xf numFmtId="171" fontId="21" fillId="8" borderId="207" xfId="1" applyNumberFormat="1" applyFont="1" applyFill="1" applyBorder="1" applyAlignment="1">
      <alignment horizontal="center" vertical="center"/>
    </xf>
    <xf numFmtId="0" fontId="25" fillId="8" borderId="0" xfId="1" applyFont="1" applyFill="1" applyBorder="1" applyAlignment="1">
      <alignment horizontal="left" vertical="center"/>
    </xf>
    <xf numFmtId="170" fontId="21" fillId="26" borderId="0" xfId="1" applyNumberFormat="1" applyFont="1" applyFill="1" applyBorder="1" applyAlignment="1">
      <alignment horizontal="center" vertical="center"/>
    </xf>
    <xf numFmtId="0" fontId="78" fillId="8" borderId="0" xfId="1" applyFont="1" applyFill="1" applyBorder="1" applyAlignment="1" applyProtection="1">
      <alignment vertical="center"/>
      <protection hidden="1"/>
    </xf>
    <xf numFmtId="0" fontId="373" fillId="8" borderId="0" xfId="1" applyFont="1" applyFill="1" applyBorder="1" applyAlignment="1" applyProtection="1">
      <alignment vertical="center"/>
      <protection hidden="1"/>
    </xf>
    <xf numFmtId="0" fontId="25" fillId="8" borderId="0" xfId="1" applyFont="1" applyFill="1" applyAlignment="1" applyProtection="1">
      <alignment horizontal="right" vertical="center"/>
      <protection hidden="1"/>
    </xf>
    <xf numFmtId="0" fontId="59" fillId="8" borderId="0" xfId="1" applyFont="1" applyFill="1" applyAlignment="1" applyProtection="1">
      <alignment horizontal="right" vertical="center"/>
      <protection locked="0"/>
    </xf>
    <xf numFmtId="0" fontId="59" fillId="8" borderId="0" xfId="1" applyFont="1" applyFill="1" applyAlignment="1" applyProtection="1">
      <alignment horizontal="right" vertical="center"/>
      <protection hidden="1"/>
    </xf>
    <xf numFmtId="0" fontId="79" fillId="8" borderId="0" xfId="1" applyFont="1" applyFill="1" applyAlignment="1" applyProtection="1">
      <alignment horizontal="right" vertical="center"/>
      <protection hidden="1"/>
    </xf>
    <xf numFmtId="0" fontId="113" fillId="8" borderId="0" xfId="1" applyFont="1" applyFill="1" applyAlignment="1" applyProtection="1">
      <alignment horizontal="left" vertical="center"/>
      <protection locked="0"/>
    </xf>
  </cellXfs>
  <cellStyles count="37">
    <cellStyle name="Lien hypertexte" xfId="17" builtinId="8"/>
    <cellStyle name="Lien hypertexte 3 2 2" xfId="34" xr:uid="{DC774B6A-1240-4A6F-9EA8-C37535D57CAE}"/>
    <cellStyle name="Lien hypertexte_PG Positionnement 2009 2" xfId="31" xr:uid="{C229A44F-6BCB-4D77-A3DB-059E5B40A527}"/>
    <cellStyle name="Normal" xfId="0" builtinId="0"/>
    <cellStyle name="Normal 10 2 2 2 2 3 2 3 2 2 4 2" xfId="3" xr:uid="{4F0482B0-9525-45E8-BA39-1703383B3CC6}"/>
    <cellStyle name="Normal 10 3 2 3 2" xfId="25" xr:uid="{E3EA9C3E-E1E5-4F59-9A09-4DF8239244C8}"/>
    <cellStyle name="Normal 11 2 3 2 3 2 2 4 2" xfId="4" xr:uid="{037A6596-580B-46A4-A804-4E531945EAED}"/>
    <cellStyle name="Normal 12 2" xfId="6" xr:uid="{7BA1AD76-1D9E-411A-A401-29DA3F04AB88}"/>
    <cellStyle name="Normal 2 2 2 2 2" xfId="1" xr:uid="{91DC355E-895E-4584-98F3-77CA86917AEA}"/>
    <cellStyle name="Normal 2 2 2 2 3" xfId="28" xr:uid="{F6D3B9E7-FAEE-42B1-94EF-EEBBF43DFF9B}"/>
    <cellStyle name="Normal 2 2 4" xfId="9" xr:uid="{1C1F6EA4-4BCF-4826-83F3-9FD0435E33D4}"/>
    <cellStyle name="Normal 2 2 5" xfId="27" xr:uid="{7DCECCD4-4F7C-4E05-BAEE-5697C92F1B41}"/>
    <cellStyle name="Normal 2 3" xfId="8" xr:uid="{478D4418-E952-42E3-A10B-B42DAA92EC71}"/>
    <cellStyle name="Normal 3 2" xfId="18" xr:uid="{FF133437-DB1D-4329-AF61-839B54DB9A4E}"/>
    <cellStyle name="Normal 3 3 2" xfId="30" xr:uid="{26C4BBBB-06CA-4FF1-AE14-8A4222E464FC}"/>
    <cellStyle name="Normal 4 2 2 2 2 2 2 2 3 3 2" xfId="7" xr:uid="{6D06A39C-76DF-4ADC-8A86-1928272DC9EE}"/>
    <cellStyle name="Normal 4 2 2 2 2 2 2 2 4 3 6 2" xfId="11" xr:uid="{98AB1942-6F28-4501-BE54-602BB4D8E09E}"/>
    <cellStyle name="Normal 4 2 2 2 2 2 2 2 4 5 2" xfId="35" xr:uid="{FB94429A-CEB0-4975-AF52-AFBD95FADE99}"/>
    <cellStyle name="Normal 4 2 2 2 2 2 2 5 4 2 3 2 2 3 2 2 4 2" xfId="12" xr:uid="{AE822A74-2F75-4225-B73F-E50D207E5C89}"/>
    <cellStyle name="Normal 4 2 2 2 2 2 2 6 2 2 3 2 3 3 2 2 4 2" xfId="13" xr:uid="{7B2A2A80-6994-4670-BEC6-DE0D59A02101}"/>
    <cellStyle name="Normal 4 2 2 2 3 2 2 3 2 2" xfId="23" xr:uid="{CFFEB201-6DE7-4369-A0F1-C76462831F66}"/>
    <cellStyle name="Normal 4 2 4 2 2 4 2 2 2 2 3 2" xfId="10" xr:uid="{3A0E1854-5F2D-4CC1-BAFF-768FB97CB744}"/>
    <cellStyle name="Normal 4 2 5" xfId="22" xr:uid="{CBDAD130-9BFC-4CAB-A9A9-F0A5389EEAB4}"/>
    <cellStyle name="Normal 4 3 4 2 2 2" xfId="2" xr:uid="{A7092AC8-AC33-444F-A436-744B041704DF}"/>
    <cellStyle name="Normal 4 3 4 3 2" xfId="24" xr:uid="{D71AA164-697E-4F58-B1F5-7093F0BAD800}"/>
    <cellStyle name="Normal 9 2 2 2 3 3 2 2 2 2 4 2" xfId="26" xr:uid="{97E126EB-92D1-4569-AF30-9993619A07E1}"/>
    <cellStyle name="Normal 9 2 2 2 5 2 2" xfId="36" xr:uid="{A53F2DB7-2502-421E-9804-3BA6A916A5DD}"/>
    <cellStyle name="Normal_Bases Cuisine 2" xfId="15" xr:uid="{36D152CD-160D-402F-9AF3-0AD65B032BFE}"/>
    <cellStyle name="Normal_Bons de commande livraison" xfId="16" xr:uid="{1B683803-05F8-4814-8051-70BD0BE2D95B}"/>
    <cellStyle name="Normal_Comparer recettes 2009 OK 2 2" xfId="29" xr:uid="{BFA613B3-F982-45D2-83E4-0955401D52D9}"/>
    <cellStyle name="Normal_Effectif Conditionnement Goulin" xfId="19" xr:uid="{18A659F5-28B7-4D14-9A36-654D9E24810C}"/>
    <cellStyle name="Normal_Fiche test plat ou produit 2" xfId="20" xr:uid="{8D391CF7-7062-4587-88E6-CFDE8256AD92}"/>
    <cellStyle name="Normal_Forum Marais 15 09 2001 2 2 2" xfId="5" xr:uid="{27B56DAE-4FDA-4D74-8D72-543136FD9812}"/>
    <cellStyle name="Normal_Forum Marais 15 09 2001_Fiche technique C2 Mars 2008 " xfId="33" xr:uid="{96F40FF2-445F-4D53-94DB-726F89CBB054}"/>
    <cellStyle name="Normal_FT Cuisson Evolutive" xfId="14" xr:uid="{3D1C54F4-FCB8-45E6-9431-FF2D476A2259}"/>
    <cellStyle name="Normal_Non conformité 2002 2" xfId="21" xr:uid="{94886064-E374-4520-B7BA-F021BD7AE6DB}"/>
    <cellStyle name="Normal_space" xfId="32" xr:uid="{39EDD626-6D15-43B5-90B2-4BB7DEEFB184}"/>
  </cellStyles>
  <dxfs count="40">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7.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1.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2.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3.png"/><Relationship Id="rId1" Type="http://schemas.openxmlformats.org/officeDocument/2006/relationships/image" Target="../media/image19.png"/><Relationship Id="rId4"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23.png"/><Relationship Id="rId2" Type="http://schemas.openxmlformats.org/officeDocument/2006/relationships/image" Target="../media/image17.png"/><Relationship Id="rId1" Type="http://schemas.openxmlformats.org/officeDocument/2006/relationships/image" Target="../media/image13.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20.png"/><Relationship Id="rId7" Type="http://schemas.openxmlformats.org/officeDocument/2006/relationships/image" Target="../media/image16.png"/><Relationship Id="rId2" Type="http://schemas.openxmlformats.org/officeDocument/2006/relationships/image" Target="../media/image17.png"/><Relationship Id="rId1" Type="http://schemas.openxmlformats.org/officeDocument/2006/relationships/image" Target="../media/image13.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3" Type="http://schemas.openxmlformats.org/officeDocument/2006/relationships/image" Target="../media/image20.png"/><Relationship Id="rId7" Type="http://schemas.openxmlformats.org/officeDocument/2006/relationships/image" Target="../media/image16.png"/><Relationship Id="rId12" Type="http://schemas.openxmlformats.org/officeDocument/2006/relationships/image" Target="../media/image28.png"/><Relationship Id="rId2" Type="http://schemas.openxmlformats.org/officeDocument/2006/relationships/image" Target="../media/image17.png"/><Relationship Id="rId1" Type="http://schemas.openxmlformats.org/officeDocument/2006/relationships/image" Target="../media/image13.png"/><Relationship Id="rId6" Type="http://schemas.openxmlformats.org/officeDocument/2006/relationships/image" Target="../media/image15.png"/><Relationship Id="rId11" Type="http://schemas.openxmlformats.org/officeDocument/2006/relationships/image" Target="../media/image27.png"/><Relationship Id="rId5" Type="http://schemas.openxmlformats.org/officeDocument/2006/relationships/image" Target="../media/image14.png"/><Relationship Id="rId10" Type="http://schemas.openxmlformats.org/officeDocument/2006/relationships/image" Target="../media/image26.png"/><Relationship Id="rId4" Type="http://schemas.openxmlformats.org/officeDocument/2006/relationships/image" Target="../media/image21.png"/><Relationship Id="rId9" Type="http://schemas.openxmlformats.org/officeDocument/2006/relationships/image" Target="../media/image25.jpeg"/></Relationships>
</file>

<file path=xl/drawings/_rels/drawing9.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image" Target="../media/image23.png"/><Relationship Id="rId3" Type="http://schemas.openxmlformats.org/officeDocument/2006/relationships/image" Target="../media/image16.png"/><Relationship Id="rId7" Type="http://schemas.openxmlformats.org/officeDocument/2006/relationships/image" Target="../media/image33.png"/><Relationship Id="rId12" Type="http://schemas.openxmlformats.org/officeDocument/2006/relationships/image" Target="../media/image22.png"/><Relationship Id="rId2" Type="http://schemas.openxmlformats.org/officeDocument/2006/relationships/image" Target="../media/image14.png"/><Relationship Id="rId1" Type="http://schemas.openxmlformats.org/officeDocument/2006/relationships/image" Target="../media/image15.png"/><Relationship Id="rId6" Type="http://schemas.openxmlformats.org/officeDocument/2006/relationships/image" Target="../media/image32.png"/><Relationship Id="rId11" Type="http://schemas.openxmlformats.org/officeDocument/2006/relationships/image" Target="../media/image21.png"/><Relationship Id="rId5" Type="http://schemas.openxmlformats.org/officeDocument/2006/relationships/image" Target="../media/image31.png"/><Relationship Id="rId10" Type="http://schemas.openxmlformats.org/officeDocument/2006/relationships/image" Target="../media/image36.png"/><Relationship Id="rId4" Type="http://schemas.openxmlformats.org/officeDocument/2006/relationships/image" Target="../media/image30.png"/><Relationship Id="rId9"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oneCellAnchor>
    <xdr:from>
      <xdr:col>33</xdr:col>
      <xdr:colOff>355600</xdr:colOff>
      <xdr:row>274</xdr:row>
      <xdr:rowOff>317500</xdr:rowOff>
    </xdr:from>
    <xdr:ext cx="1781299" cy="1686185"/>
    <xdr:pic>
      <xdr:nvPicPr>
        <xdr:cNvPr id="2" name="Picture 1">
          <a:extLst>
            <a:ext uri="{FF2B5EF4-FFF2-40B4-BE49-F238E27FC236}">
              <a16:creationId xmlns:a16="http://schemas.microsoft.com/office/drawing/2014/main" id="{04FD77D8-B58B-435D-986A-5BCD32A1DE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87975" y="11210290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261</xdr:row>
      <xdr:rowOff>469900</xdr:rowOff>
    </xdr:from>
    <xdr:ext cx="558799" cy="562381"/>
    <xdr:pic>
      <xdr:nvPicPr>
        <xdr:cNvPr id="3" name="Image 2">
          <a:extLst>
            <a:ext uri="{FF2B5EF4-FFF2-40B4-BE49-F238E27FC236}">
              <a16:creationId xmlns:a16="http://schemas.microsoft.com/office/drawing/2014/main" id="{AD011651-2533-45E6-8A7D-AEADB26562F5}"/>
            </a:ext>
          </a:extLst>
        </xdr:cNvPr>
        <xdr:cNvPicPr>
          <a:picLocks noChangeAspect="1"/>
        </xdr:cNvPicPr>
      </xdr:nvPicPr>
      <xdr:blipFill>
        <a:blip xmlns:r="http://schemas.openxmlformats.org/officeDocument/2006/relationships" r:embed="rId2"/>
        <a:stretch>
          <a:fillRect/>
        </a:stretch>
      </xdr:blipFill>
      <xdr:spPr>
        <a:xfrm>
          <a:off x="14951076" y="105568750"/>
          <a:ext cx="558799" cy="562381"/>
        </a:xfrm>
        <a:prstGeom prst="rect">
          <a:avLst/>
        </a:prstGeom>
        <a:solidFill>
          <a:srgbClr val="000000"/>
        </a:solidFill>
      </xdr:spPr>
    </xdr:pic>
    <xdr:clientData/>
  </xdr:oneCellAnchor>
  <xdr:oneCellAnchor>
    <xdr:from>
      <xdr:col>17</xdr:col>
      <xdr:colOff>215900</xdr:colOff>
      <xdr:row>261</xdr:row>
      <xdr:rowOff>457200</xdr:rowOff>
    </xdr:from>
    <xdr:ext cx="533400" cy="536755"/>
    <xdr:pic>
      <xdr:nvPicPr>
        <xdr:cNvPr id="4" name="Image 3">
          <a:extLst>
            <a:ext uri="{FF2B5EF4-FFF2-40B4-BE49-F238E27FC236}">
              <a16:creationId xmlns:a16="http://schemas.microsoft.com/office/drawing/2014/main" id="{5A3A1553-25D5-4C22-BACA-F613387F6E9E}"/>
            </a:ext>
          </a:extLst>
        </xdr:cNvPr>
        <xdr:cNvPicPr>
          <a:picLocks noChangeAspect="1"/>
        </xdr:cNvPicPr>
      </xdr:nvPicPr>
      <xdr:blipFill>
        <a:blip xmlns:r="http://schemas.openxmlformats.org/officeDocument/2006/relationships" r:embed="rId3"/>
        <a:stretch>
          <a:fillRect/>
        </a:stretch>
      </xdr:blipFill>
      <xdr:spPr>
        <a:xfrm>
          <a:off x="16122650" y="105556050"/>
          <a:ext cx="533400" cy="536755"/>
        </a:xfrm>
        <a:prstGeom prst="rect">
          <a:avLst/>
        </a:prstGeom>
      </xdr:spPr>
    </xdr:pic>
    <xdr:clientData/>
  </xdr:oneCellAnchor>
  <xdr:oneCellAnchor>
    <xdr:from>
      <xdr:col>18</xdr:col>
      <xdr:colOff>381001</xdr:colOff>
      <xdr:row>261</xdr:row>
      <xdr:rowOff>431801</xdr:rowOff>
    </xdr:from>
    <xdr:ext cx="584200" cy="556214"/>
    <xdr:pic>
      <xdr:nvPicPr>
        <xdr:cNvPr id="5" name="Image 4">
          <a:extLst>
            <a:ext uri="{FF2B5EF4-FFF2-40B4-BE49-F238E27FC236}">
              <a16:creationId xmlns:a16="http://schemas.microsoft.com/office/drawing/2014/main" id="{A420001A-FB18-4956-92DA-5693DC37B2B7}"/>
            </a:ext>
          </a:extLst>
        </xdr:cNvPr>
        <xdr:cNvPicPr>
          <a:picLocks noChangeAspect="1"/>
        </xdr:cNvPicPr>
      </xdr:nvPicPr>
      <xdr:blipFill>
        <a:blip xmlns:r="http://schemas.openxmlformats.org/officeDocument/2006/relationships" r:embed="rId4"/>
        <a:stretch>
          <a:fillRect/>
        </a:stretch>
      </xdr:blipFill>
      <xdr:spPr>
        <a:xfrm>
          <a:off x="17049751" y="105530651"/>
          <a:ext cx="584200" cy="556214"/>
        </a:xfrm>
        <a:prstGeom prst="rect">
          <a:avLst/>
        </a:prstGeom>
      </xdr:spPr>
    </xdr:pic>
    <xdr:clientData/>
  </xdr:oneCellAnchor>
  <xdr:oneCellAnchor>
    <xdr:from>
      <xdr:col>19</xdr:col>
      <xdr:colOff>622301</xdr:colOff>
      <xdr:row>261</xdr:row>
      <xdr:rowOff>457200</xdr:rowOff>
    </xdr:from>
    <xdr:ext cx="647700" cy="505624"/>
    <xdr:pic>
      <xdr:nvPicPr>
        <xdr:cNvPr id="6" name="Image 5">
          <a:extLst>
            <a:ext uri="{FF2B5EF4-FFF2-40B4-BE49-F238E27FC236}">
              <a16:creationId xmlns:a16="http://schemas.microsoft.com/office/drawing/2014/main" id="{B394626D-FFF6-4C76-AD68-4C5ACE7815BF}"/>
            </a:ext>
          </a:extLst>
        </xdr:cNvPr>
        <xdr:cNvPicPr>
          <a:picLocks noChangeAspect="1"/>
        </xdr:cNvPicPr>
      </xdr:nvPicPr>
      <xdr:blipFill>
        <a:blip xmlns:r="http://schemas.openxmlformats.org/officeDocument/2006/relationships" r:embed="rId5"/>
        <a:stretch>
          <a:fillRect/>
        </a:stretch>
      </xdr:blipFill>
      <xdr:spPr>
        <a:xfrm>
          <a:off x="18053051" y="105556050"/>
          <a:ext cx="647700" cy="505624"/>
        </a:xfrm>
        <a:prstGeom prst="rect">
          <a:avLst/>
        </a:prstGeom>
      </xdr:spPr>
    </xdr:pic>
    <xdr:clientData/>
  </xdr:oneCellAnchor>
  <xdr:oneCellAnchor>
    <xdr:from>
      <xdr:col>21</xdr:col>
      <xdr:colOff>127000</xdr:colOff>
      <xdr:row>261</xdr:row>
      <xdr:rowOff>431800</xdr:rowOff>
    </xdr:from>
    <xdr:ext cx="518583" cy="533400"/>
    <xdr:pic>
      <xdr:nvPicPr>
        <xdr:cNvPr id="7" name="Image 6">
          <a:extLst>
            <a:ext uri="{FF2B5EF4-FFF2-40B4-BE49-F238E27FC236}">
              <a16:creationId xmlns:a16="http://schemas.microsoft.com/office/drawing/2014/main" id="{D1DFDE4F-3945-4A01-BBF8-416C3F7525FB}"/>
            </a:ext>
          </a:extLst>
        </xdr:cNvPr>
        <xdr:cNvPicPr>
          <a:picLocks noChangeAspect="1"/>
        </xdr:cNvPicPr>
      </xdr:nvPicPr>
      <xdr:blipFill>
        <a:blip xmlns:r="http://schemas.openxmlformats.org/officeDocument/2006/relationships" r:embed="rId6"/>
        <a:stretch>
          <a:fillRect/>
        </a:stretch>
      </xdr:blipFill>
      <xdr:spPr>
        <a:xfrm>
          <a:off x="19119850" y="105530650"/>
          <a:ext cx="518583" cy="533400"/>
        </a:xfrm>
        <a:prstGeom prst="rect">
          <a:avLst/>
        </a:prstGeom>
      </xdr:spPr>
    </xdr:pic>
    <xdr:clientData/>
  </xdr:oneCellAnchor>
  <xdr:oneCellAnchor>
    <xdr:from>
      <xdr:col>21</xdr:col>
      <xdr:colOff>990600</xdr:colOff>
      <xdr:row>261</xdr:row>
      <xdr:rowOff>444500</xdr:rowOff>
    </xdr:from>
    <xdr:ext cx="508000" cy="508000"/>
    <xdr:pic>
      <xdr:nvPicPr>
        <xdr:cNvPr id="8" name="Image 7">
          <a:extLst>
            <a:ext uri="{FF2B5EF4-FFF2-40B4-BE49-F238E27FC236}">
              <a16:creationId xmlns:a16="http://schemas.microsoft.com/office/drawing/2014/main" id="{0095B397-1918-47B7-83D8-117E9E2EBBFD}"/>
            </a:ext>
          </a:extLst>
        </xdr:cNvPr>
        <xdr:cNvPicPr>
          <a:picLocks noChangeAspect="1"/>
        </xdr:cNvPicPr>
      </xdr:nvPicPr>
      <xdr:blipFill>
        <a:blip xmlns:r="http://schemas.openxmlformats.org/officeDocument/2006/relationships" r:embed="rId7"/>
        <a:stretch>
          <a:fillRect/>
        </a:stretch>
      </xdr:blipFill>
      <xdr:spPr>
        <a:xfrm>
          <a:off x="19983450" y="105543350"/>
          <a:ext cx="508000" cy="508000"/>
        </a:xfrm>
        <a:prstGeom prst="rect">
          <a:avLst/>
        </a:prstGeom>
      </xdr:spPr>
    </xdr:pic>
    <xdr:clientData/>
  </xdr:oneCellAnchor>
  <xdr:oneCellAnchor>
    <xdr:from>
      <xdr:col>23</xdr:col>
      <xdr:colOff>558800</xdr:colOff>
      <xdr:row>261</xdr:row>
      <xdr:rowOff>469900</xdr:rowOff>
    </xdr:from>
    <xdr:ext cx="516579" cy="469900"/>
    <xdr:pic>
      <xdr:nvPicPr>
        <xdr:cNvPr id="9" name="Image 8">
          <a:extLst>
            <a:ext uri="{FF2B5EF4-FFF2-40B4-BE49-F238E27FC236}">
              <a16:creationId xmlns:a16="http://schemas.microsoft.com/office/drawing/2014/main" id="{5871861C-042A-43F0-A4F4-E91B1C7E39BE}"/>
            </a:ext>
          </a:extLst>
        </xdr:cNvPr>
        <xdr:cNvPicPr>
          <a:picLocks noChangeAspect="1"/>
        </xdr:cNvPicPr>
      </xdr:nvPicPr>
      <xdr:blipFill>
        <a:blip xmlns:r="http://schemas.openxmlformats.org/officeDocument/2006/relationships" r:embed="rId8"/>
        <a:stretch>
          <a:fillRect/>
        </a:stretch>
      </xdr:blipFill>
      <xdr:spPr>
        <a:xfrm>
          <a:off x="21828125" y="105568750"/>
          <a:ext cx="516579" cy="469900"/>
        </a:xfrm>
        <a:prstGeom prst="rect">
          <a:avLst/>
        </a:prstGeom>
      </xdr:spPr>
    </xdr:pic>
    <xdr:clientData/>
  </xdr:oneCellAnchor>
  <xdr:oneCellAnchor>
    <xdr:from>
      <xdr:col>22</xdr:col>
      <xdr:colOff>673100</xdr:colOff>
      <xdr:row>261</xdr:row>
      <xdr:rowOff>457200</xdr:rowOff>
    </xdr:from>
    <xdr:ext cx="495299" cy="495299"/>
    <xdr:pic>
      <xdr:nvPicPr>
        <xdr:cNvPr id="10" name="Image 9">
          <a:extLst>
            <a:ext uri="{FF2B5EF4-FFF2-40B4-BE49-F238E27FC236}">
              <a16:creationId xmlns:a16="http://schemas.microsoft.com/office/drawing/2014/main" id="{58ADBFE6-94B0-4AAB-9D88-D5558EE4DD86}"/>
            </a:ext>
          </a:extLst>
        </xdr:cNvPr>
        <xdr:cNvPicPr>
          <a:picLocks noChangeAspect="1"/>
        </xdr:cNvPicPr>
      </xdr:nvPicPr>
      <xdr:blipFill>
        <a:blip xmlns:r="http://schemas.openxmlformats.org/officeDocument/2006/relationships" r:embed="rId9"/>
        <a:stretch>
          <a:fillRect/>
        </a:stretch>
      </xdr:blipFill>
      <xdr:spPr>
        <a:xfrm>
          <a:off x="20875625" y="105556050"/>
          <a:ext cx="495299" cy="495299"/>
        </a:xfrm>
        <a:prstGeom prst="rect">
          <a:avLst/>
        </a:prstGeom>
      </xdr:spPr>
    </xdr:pic>
    <xdr:clientData/>
  </xdr:oneCellAnchor>
  <xdr:oneCellAnchor>
    <xdr:from>
      <xdr:col>4</xdr:col>
      <xdr:colOff>25400</xdr:colOff>
      <xdr:row>216</xdr:row>
      <xdr:rowOff>12700</xdr:rowOff>
    </xdr:from>
    <xdr:ext cx="2562583" cy="276253"/>
    <xdr:pic>
      <xdr:nvPicPr>
        <xdr:cNvPr id="15" name="Image 14">
          <a:extLst>
            <a:ext uri="{FF2B5EF4-FFF2-40B4-BE49-F238E27FC236}">
              <a16:creationId xmlns:a16="http://schemas.microsoft.com/office/drawing/2014/main" id="{F9D4CBEC-90EA-424E-BE50-806B418AD2F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406900" y="84004150"/>
          <a:ext cx="2562583" cy="276253"/>
        </a:xfrm>
        <a:prstGeom prst="rect">
          <a:avLst/>
        </a:prstGeom>
      </xdr:spPr>
    </xdr:pic>
    <xdr:clientData/>
  </xdr:oneCellAnchor>
  <xdr:oneCellAnchor>
    <xdr:from>
      <xdr:col>4</xdr:col>
      <xdr:colOff>596900</xdr:colOff>
      <xdr:row>218</xdr:row>
      <xdr:rowOff>25399</xdr:rowOff>
    </xdr:from>
    <xdr:ext cx="2235200" cy="1197925"/>
    <xdr:pic>
      <xdr:nvPicPr>
        <xdr:cNvPr id="16" name="Image 15">
          <a:extLst>
            <a:ext uri="{FF2B5EF4-FFF2-40B4-BE49-F238E27FC236}">
              <a16:creationId xmlns:a16="http://schemas.microsoft.com/office/drawing/2014/main" id="{81281F8A-0ECC-4CE2-B27D-3BE970EC1B0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978400" y="84778849"/>
          <a:ext cx="2235200" cy="1197925"/>
        </a:xfrm>
        <a:prstGeom prst="rect">
          <a:avLst/>
        </a:prstGeom>
      </xdr:spPr>
    </xdr:pic>
    <xdr:clientData/>
  </xdr:oneCellAnchor>
  <xdr:oneCellAnchor>
    <xdr:from>
      <xdr:col>16</xdr:col>
      <xdr:colOff>85725</xdr:colOff>
      <xdr:row>216</xdr:row>
      <xdr:rowOff>238125</xdr:rowOff>
    </xdr:from>
    <xdr:ext cx="5105400" cy="2000250"/>
    <xdr:pic>
      <xdr:nvPicPr>
        <xdr:cNvPr id="17" name="Image 16">
          <a:extLst>
            <a:ext uri="{FF2B5EF4-FFF2-40B4-BE49-F238E27FC236}">
              <a16:creationId xmlns:a16="http://schemas.microsoft.com/office/drawing/2014/main" id="{AD0E039A-7DCE-4A4F-9455-371B49C3E385}"/>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5230475" y="84229575"/>
          <a:ext cx="5105400" cy="2000250"/>
        </a:xfrm>
        <a:prstGeom prst="rect">
          <a:avLst/>
        </a:prstGeom>
      </xdr:spPr>
    </xdr:pic>
    <xdr:clientData/>
  </xdr:oneCellAnchor>
  <xdr:twoCellAnchor editAs="oneCell">
    <xdr:from>
      <xdr:col>14</xdr:col>
      <xdr:colOff>581025</xdr:colOff>
      <xdr:row>5</xdr:row>
      <xdr:rowOff>57150</xdr:rowOff>
    </xdr:from>
    <xdr:to>
      <xdr:col>15</xdr:col>
      <xdr:colOff>809625</xdr:colOff>
      <xdr:row>7</xdr:row>
      <xdr:rowOff>372424</xdr:rowOff>
    </xdr:to>
    <xdr:pic>
      <xdr:nvPicPr>
        <xdr:cNvPr id="18" name="Image 17">
          <a:extLst>
            <a:ext uri="{FF2B5EF4-FFF2-40B4-BE49-F238E27FC236}">
              <a16:creationId xmlns:a16="http://schemas.microsoft.com/office/drawing/2014/main" id="{1FEBBCF7-0A98-4AD6-9C08-A0301B529023}"/>
            </a:ext>
          </a:extLst>
        </xdr:cNvPr>
        <xdr:cNvPicPr>
          <a:picLocks noChangeAspect="1"/>
        </xdr:cNvPicPr>
      </xdr:nvPicPr>
      <xdr:blipFill>
        <a:blip xmlns:r="http://schemas.openxmlformats.org/officeDocument/2006/relationships" r:embed="rId13"/>
        <a:stretch>
          <a:fillRect/>
        </a:stretch>
      </xdr:blipFill>
      <xdr:spPr>
        <a:xfrm>
          <a:off x="14563725" y="1962150"/>
          <a:ext cx="1536700" cy="1077274"/>
        </a:xfrm>
        <a:prstGeom prst="rect">
          <a:avLst/>
        </a:prstGeom>
      </xdr:spPr>
    </xdr:pic>
    <xdr:clientData/>
  </xdr:twoCellAnchor>
  <xdr:oneCellAnchor>
    <xdr:from>
      <xdr:col>5</xdr:col>
      <xdr:colOff>476250</xdr:colOff>
      <xdr:row>82</xdr:row>
      <xdr:rowOff>0</xdr:rowOff>
    </xdr:from>
    <xdr:ext cx="2289175" cy="1058870"/>
    <xdr:pic>
      <xdr:nvPicPr>
        <xdr:cNvPr id="11" name="Image 10">
          <a:extLst>
            <a:ext uri="{FF2B5EF4-FFF2-40B4-BE49-F238E27FC236}">
              <a16:creationId xmlns:a16="http://schemas.microsoft.com/office/drawing/2014/main" id="{426571B6-BB29-412C-8C33-5D07FD4E6B70}"/>
            </a:ext>
          </a:extLst>
        </xdr:cNvPr>
        <xdr:cNvPicPr>
          <a:picLocks noChangeAspect="1"/>
        </xdr:cNvPicPr>
      </xdr:nvPicPr>
      <xdr:blipFill>
        <a:blip xmlns:r="http://schemas.openxmlformats.org/officeDocument/2006/relationships" r:embed="rId14"/>
        <a:stretch>
          <a:fillRect/>
        </a:stretch>
      </xdr:blipFill>
      <xdr:spPr>
        <a:xfrm>
          <a:off x="61188600" y="5895975"/>
          <a:ext cx="2289175" cy="1058870"/>
        </a:xfrm>
        <a:prstGeom prst="rect">
          <a:avLst/>
        </a:prstGeom>
      </xdr:spPr>
    </xdr:pic>
    <xdr:clientData/>
  </xdr:oneCellAnchor>
  <xdr:oneCellAnchor>
    <xdr:from>
      <xdr:col>5</xdr:col>
      <xdr:colOff>622300</xdr:colOff>
      <xdr:row>93</xdr:row>
      <xdr:rowOff>288925</xdr:rowOff>
    </xdr:from>
    <xdr:ext cx="2248026" cy="1098550"/>
    <xdr:pic>
      <xdr:nvPicPr>
        <xdr:cNvPr id="12" name="Image 11">
          <a:extLst>
            <a:ext uri="{FF2B5EF4-FFF2-40B4-BE49-F238E27FC236}">
              <a16:creationId xmlns:a16="http://schemas.microsoft.com/office/drawing/2014/main" id="{D1EAE5BD-A456-4AC1-B646-30033F52242E}"/>
            </a:ext>
          </a:extLst>
        </xdr:cNvPr>
        <xdr:cNvPicPr>
          <a:picLocks noChangeAspect="1"/>
        </xdr:cNvPicPr>
      </xdr:nvPicPr>
      <xdr:blipFill>
        <a:blip xmlns:r="http://schemas.openxmlformats.org/officeDocument/2006/relationships" r:embed="rId15"/>
        <a:stretch>
          <a:fillRect/>
        </a:stretch>
      </xdr:blipFill>
      <xdr:spPr>
        <a:xfrm>
          <a:off x="5765800" y="33435925"/>
          <a:ext cx="2248026" cy="1098550"/>
        </a:xfrm>
        <a:prstGeom prst="rect">
          <a:avLst/>
        </a:prstGeom>
      </xdr:spPr>
    </xdr:pic>
    <xdr:clientData/>
  </xdr:oneCellAnchor>
  <xdr:oneCellAnchor>
    <xdr:from>
      <xdr:col>6</xdr:col>
      <xdr:colOff>63500</xdr:colOff>
      <xdr:row>105</xdr:row>
      <xdr:rowOff>158750</xdr:rowOff>
    </xdr:from>
    <xdr:ext cx="1057275" cy="1120810"/>
    <xdr:pic>
      <xdr:nvPicPr>
        <xdr:cNvPr id="13" name="Image 12">
          <a:extLst>
            <a:ext uri="{FF2B5EF4-FFF2-40B4-BE49-F238E27FC236}">
              <a16:creationId xmlns:a16="http://schemas.microsoft.com/office/drawing/2014/main" id="{A7A0FF1A-B95F-4647-AC53-C6F7E11A3EC7}"/>
            </a:ext>
          </a:extLst>
        </xdr:cNvPr>
        <xdr:cNvPicPr>
          <a:picLocks noChangeAspect="1"/>
        </xdr:cNvPicPr>
      </xdr:nvPicPr>
      <xdr:blipFill>
        <a:blip xmlns:r="http://schemas.openxmlformats.org/officeDocument/2006/relationships" r:embed="rId16"/>
        <a:stretch>
          <a:fillRect/>
        </a:stretch>
      </xdr:blipFill>
      <xdr:spPr>
        <a:xfrm>
          <a:off x="6337300" y="37877750"/>
          <a:ext cx="1057275" cy="112081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6467475</xdr:colOff>
      <xdr:row>10</xdr:row>
      <xdr:rowOff>57150</xdr:rowOff>
    </xdr:from>
    <xdr:to>
      <xdr:col>1</xdr:col>
      <xdr:colOff>7282703</xdr:colOff>
      <xdr:row>12</xdr:row>
      <xdr:rowOff>95250</xdr:rowOff>
    </xdr:to>
    <xdr:pic>
      <xdr:nvPicPr>
        <xdr:cNvPr id="2" name="Image 1">
          <a:extLst>
            <a:ext uri="{FF2B5EF4-FFF2-40B4-BE49-F238E27FC236}">
              <a16:creationId xmlns:a16="http://schemas.microsoft.com/office/drawing/2014/main" id="{6EBD831F-C565-4D8E-A4FD-EE32A3DC2381}"/>
            </a:ext>
          </a:extLst>
        </xdr:cNvPr>
        <xdr:cNvPicPr>
          <a:picLocks noChangeAspect="1"/>
        </xdr:cNvPicPr>
      </xdr:nvPicPr>
      <xdr:blipFill>
        <a:blip xmlns:r="http://schemas.openxmlformats.org/officeDocument/2006/relationships" r:embed="rId1"/>
        <a:stretch>
          <a:fillRect/>
        </a:stretch>
      </xdr:blipFill>
      <xdr:spPr>
        <a:xfrm>
          <a:off x="6753225" y="2514600"/>
          <a:ext cx="815228" cy="571500"/>
        </a:xfrm>
        <a:prstGeom prst="rect">
          <a:avLst/>
        </a:prstGeom>
      </xdr:spPr>
    </xdr:pic>
    <xdr:clientData/>
  </xdr:twoCellAnchor>
  <xdr:twoCellAnchor editAs="oneCell">
    <xdr:from>
      <xdr:col>3</xdr:col>
      <xdr:colOff>6296025</xdr:colOff>
      <xdr:row>10</xdr:row>
      <xdr:rowOff>47625</xdr:rowOff>
    </xdr:from>
    <xdr:to>
      <xdr:col>3</xdr:col>
      <xdr:colOff>7316066</xdr:colOff>
      <xdr:row>12</xdr:row>
      <xdr:rowOff>104775</xdr:rowOff>
    </xdr:to>
    <xdr:pic>
      <xdr:nvPicPr>
        <xdr:cNvPr id="3" name="Image 2">
          <a:extLst>
            <a:ext uri="{FF2B5EF4-FFF2-40B4-BE49-F238E27FC236}">
              <a16:creationId xmlns:a16="http://schemas.microsoft.com/office/drawing/2014/main" id="{B481F639-9BF2-4054-A44A-7AB32BA62689}"/>
            </a:ext>
          </a:extLst>
        </xdr:cNvPr>
        <xdr:cNvPicPr>
          <a:picLocks noChangeAspect="1"/>
        </xdr:cNvPicPr>
      </xdr:nvPicPr>
      <xdr:blipFill>
        <a:blip xmlns:r="http://schemas.openxmlformats.org/officeDocument/2006/relationships" r:embed="rId2"/>
        <a:stretch>
          <a:fillRect/>
        </a:stretch>
      </xdr:blipFill>
      <xdr:spPr>
        <a:xfrm>
          <a:off x="14297025" y="2505075"/>
          <a:ext cx="1020041" cy="590550"/>
        </a:xfrm>
        <a:prstGeom prst="rect">
          <a:avLst/>
        </a:prstGeom>
      </xdr:spPr>
    </xdr:pic>
    <xdr:clientData/>
  </xdr:twoCellAnchor>
  <xdr:twoCellAnchor editAs="oneCell">
    <xdr:from>
      <xdr:col>5</xdr:col>
      <xdr:colOff>6010275</xdr:colOff>
      <xdr:row>10</xdr:row>
      <xdr:rowOff>104775</xdr:rowOff>
    </xdr:from>
    <xdr:to>
      <xdr:col>5</xdr:col>
      <xdr:colOff>7073758</xdr:colOff>
      <xdr:row>12</xdr:row>
      <xdr:rowOff>152400</xdr:rowOff>
    </xdr:to>
    <xdr:pic>
      <xdr:nvPicPr>
        <xdr:cNvPr id="4" name="Image 3">
          <a:extLst>
            <a:ext uri="{FF2B5EF4-FFF2-40B4-BE49-F238E27FC236}">
              <a16:creationId xmlns:a16="http://schemas.microsoft.com/office/drawing/2014/main" id="{4448FE39-7A83-426F-AB8A-D23757DC81DF}"/>
            </a:ext>
          </a:extLst>
        </xdr:cNvPr>
        <xdr:cNvPicPr>
          <a:picLocks noChangeAspect="1"/>
        </xdr:cNvPicPr>
      </xdr:nvPicPr>
      <xdr:blipFill>
        <a:blip xmlns:r="http://schemas.openxmlformats.org/officeDocument/2006/relationships" r:embed="rId3"/>
        <a:stretch>
          <a:fillRect/>
        </a:stretch>
      </xdr:blipFill>
      <xdr:spPr>
        <a:xfrm>
          <a:off x="21688425" y="2562225"/>
          <a:ext cx="1063483" cy="581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24</xdr:col>
      <xdr:colOff>323850</xdr:colOff>
      <xdr:row>145</xdr:row>
      <xdr:rowOff>0</xdr:rowOff>
    </xdr:from>
    <xdr:to>
      <xdr:col>24</xdr:col>
      <xdr:colOff>323850</xdr:colOff>
      <xdr:row>145</xdr:row>
      <xdr:rowOff>0</xdr:rowOff>
    </xdr:to>
    <xdr:sp macro="" textlink="">
      <xdr:nvSpPr>
        <xdr:cNvPr id="2" name="Line 7">
          <a:extLst>
            <a:ext uri="{FF2B5EF4-FFF2-40B4-BE49-F238E27FC236}">
              <a16:creationId xmlns:a16="http://schemas.microsoft.com/office/drawing/2014/main" id="{43D32256-ABDF-488A-B428-E5D61457DC93}"/>
            </a:ext>
          </a:extLst>
        </xdr:cNvPr>
        <xdr:cNvSpPr>
          <a:spLocks noChangeShapeType="1"/>
        </xdr:cNvSpPr>
      </xdr:nvSpPr>
      <xdr:spPr bwMode="auto">
        <a:xfrm>
          <a:off x="47901225" y="5420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323850</xdr:colOff>
      <xdr:row>121</xdr:row>
      <xdr:rowOff>0</xdr:rowOff>
    </xdr:from>
    <xdr:to>
      <xdr:col>24</xdr:col>
      <xdr:colOff>323850</xdr:colOff>
      <xdr:row>121</xdr:row>
      <xdr:rowOff>0</xdr:rowOff>
    </xdr:to>
    <xdr:sp macro="" textlink="">
      <xdr:nvSpPr>
        <xdr:cNvPr id="3" name="Line 7">
          <a:extLst>
            <a:ext uri="{FF2B5EF4-FFF2-40B4-BE49-F238E27FC236}">
              <a16:creationId xmlns:a16="http://schemas.microsoft.com/office/drawing/2014/main" id="{CB19A336-5413-4084-A6E5-23058D46FA23}"/>
            </a:ext>
          </a:extLst>
        </xdr:cNvPr>
        <xdr:cNvSpPr>
          <a:spLocks noChangeShapeType="1"/>
        </xdr:cNvSpPr>
      </xdr:nvSpPr>
      <xdr:spPr bwMode="auto">
        <a:xfrm>
          <a:off x="47901225" y="4506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323850</xdr:colOff>
      <xdr:row>183</xdr:row>
      <xdr:rowOff>0</xdr:rowOff>
    </xdr:from>
    <xdr:to>
      <xdr:col>24</xdr:col>
      <xdr:colOff>323850</xdr:colOff>
      <xdr:row>183</xdr:row>
      <xdr:rowOff>0</xdr:rowOff>
    </xdr:to>
    <xdr:sp macro="" textlink="">
      <xdr:nvSpPr>
        <xdr:cNvPr id="4" name="Line 7">
          <a:extLst>
            <a:ext uri="{FF2B5EF4-FFF2-40B4-BE49-F238E27FC236}">
              <a16:creationId xmlns:a16="http://schemas.microsoft.com/office/drawing/2014/main" id="{9E078694-3716-4A84-8770-F46919EB8D28}"/>
            </a:ext>
          </a:extLst>
        </xdr:cNvPr>
        <xdr:cNvSpPr>
          <a:spLocks noChangeShapeType="1"/>
        </xdr:cNvSpPr>
      </xdr:nvSpPr>
      <xdr:spPr bwMode="auto">
        <a:xfrm>
          <a:off x="47901225" y="6868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323850</xdr:colOff>
      <xdr:row>142</xdr:row>
      <xdr:rowOff>0</xdr:rowOff>
    </xdr:from>
    <xdr:to>
      <xdr:col>24</xdr:col>
      <xdr:colOff>323850</xdr:colOff>
      <xdr:row>142</xdr:row>
      <xdr:rowOff>0</xdr:rowOff>
    </xdr:to>
    <xdr:sp macro="" textlink="">
      <xdr:nvSpPr>
        <xdr:cNvPr id="5" name="Line 7">
          <a:extLst>
            <a:ext uri="{FF2B5EF4-FFF2-40B4-BE49-F238E27FC236}">
              <a16:creationId xmlns:a16="http://schemas.microsoft.com/office/drawing/2014/main" id="{1205C647-30E3-41AE-B33E-9B0673795CD7}"/>
            </a:ext>
          </a:extLst>
        </xdr:cNvPr>
        <xdr:cNvSpPr>
          <a:spLocks noChangeShapeType="1"/>
        </xdr:cNvSpPr>
      </xdr:nvSpPr>
      <xdr:spPr bwMode="auto">
        <a:xfrm>
          <a:off x="47901225" y="5306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323850</xdr:colOff>
      <xdr:row>111</xdr:row>
      <xdr:rowOff>0</xdr:rowOff>
    </xdr:from>
    <xdr:to>
      <xdr:col>24</xdr:col>
      <xdr:colOff>323850</xdr:colOff>
      <xdr:row>111</xdr:row>
      <xdr:rowOff>0</xdr:rowOff>
    </xdr:to>
    <xdr:sp macro="" textlink="">
      <xdr:nvSpPr>
        <xdr:cNvPr id="6" name="Line 7">
          <a:extLst>
            <a:ext uri="{FF2B5EF4-FFF2-40B4-BE49-F238E27FC236}">
              <a16:creationId xmlns:a16="http://schemas.microsoft.com/office/drawing/2014/main" id="{4DC9CC91-9D9C-41F0-830C-90827FBD69AC}"/>
            </a:ext>
          </a:extLst>
        </xdr:cNvPr>
        <xdr:cNvSpPr>
          <a:spLocks noChangeShapeType="1"/>
        </xdr:cNvSpPr>
      </xdr:nvSpPr>
      <xdr:spPr bwMode="auto">
        <a:xfrm>
          <a:off x="47901225" y="4125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323850</xdr:colOff>
      <xdr:row>144</xdr:row>
      <xdr:rowOff>0</xdr:rowOff>
    </xdr:from>
    <xdr:to>
      <xdr:col>24</xdr:col>
      <xdr:colOff>323850</xdr:colOff>
      <xdr:row>144</xdr:row>
      <xdr:rowOff>0</xdr:rowOff>
    </xdr:to>
    <xdr:sp macro="" textlink="">
      <xdr:nvSpPr>
        <xdr:cNvPr id="7" name="Line 7">
          <a:extLst>
            <a:ext uri="{FF2B5EF4-FFF2-40B4-BE49-F238E27FC236}">
              <a16:creationId xmlns:a16="http://schemas.microsoft.com/office/drawing/2014/main" id="{47EF8DA1-5812-42B2-8792-E6A566DAEDEA}"/>
            </a:ext>
          </a:extLst>
        </xdr:cNvPr>
        <xdr:cNvSpPr>
          <a:spLocks noChangeShapeType="1"/>
        </xdr:cNvSpPr>
      </xdr:nvSpPr>
      <xdr:spPr bwMode="auto">
        <a:xfrm>
          <a:off x="47901225" y="53825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323850</xdr:colOff>
      <xdr:row>120</xdr:row>
      <xdr:rowOff>0</xdr:rowOff>
    </xdr:from>
    <xdr:to>
      <xdr:col>24</xdr:col>
      <xdr:colOff>323850</xdr:colOff>
      <xdr:row>120</xdr:row>
      <xdr:rowOff>0</xdr:rowOff>
    </xdr:to>
    <xdr:sp macro="" textlink="">
      <xdr:nvSpPr>
        <xdr:cNvPr id="8" name="Line 7">
          <a:extLst>
            <a:ext uri="{FF2B5EF4-FFF2-40B4-BE49-F238E27FC236}">
              <a16:creationId xmlns:a16="http://schemas.microsoft.com/office/drawing/2014/main" id="{AC5D06CB-535B-4081-9D73-BCD03D9BA942}"/>
            </a:ext>
          </a:extLst>
        </xdr:cNvPr>
        <xdr:cNvSpPr>
          <a:spLocks noChangeShapeType="1"/>
        </xdr:cNvSpPr>
      </xdr:nvSpPr>
      <xdr:spPr bwMode="auto">
        <a:xfrm>
          <a:off x="47901225" y="4468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323850</xdr:colOff>
      <xdr:row>182</xdr:row>
      <xdr:rowOff>0</xdr:rowOff>
    </xdr:from>
    <xdr:to>
      <xdr:col>24</xdr:col>
      <xdr:colOff>323850</xdr:colOff>
      <xdr:row>182</xdr:row>
      <xdr:rowOff>0</xdr:rowOff>
    </xdr:to>
    <xdr:sp macro="" textlink="">
      <xdr:nvSpPr>
        <xdr:cNvPr id="9" name="Line 7">
          <a:extLst>
            <a:ext uri="{FF2B5EF4-FFF2-40B4-BE49-F238E27FC236}">
              <a16:creationId xmlns:a16="http://schemas.microsoft.com/office/drawing/2014/main" id="{7E303C1F-49E4-472D-B17C-C675C0316A8C}"/>
            </a:ext>
          </a:extLst>
        </xdr:cNvPr>
        <xdr:cNvSpPr>
          <a:spLocks noChangeShapeType="1"/>
        </xdr:cNvSpPr>
      </xdr:nvSpPr>
      <xdr:spPr bwMode="auto">
        <a:xfrm>
          <a:off x="47901225" y="6830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323850</xdr:colOff>
      <xdr:row>141</xdr:row>
      <xdr:rowOff>0</xdr:rowOff>
    </xdr:from>
    <xdr:to>
      <xdr:col>24</xdr:col>
      <xdr:colOff>323850</xdr:colOff>
      <xdr:row>141</xdr:row>
      <xdr:rowOff>0</xdr:rowOff>
    </xdr:to>
    <xdr:sp macro="" textlink="">
      <xdr:nvSpPr>
        <xdr:cNvPr id="10" name="Line 7">
          <a:extLst>
            <a:ext uri="{FF2B5EF4-FFF2-40B4-BE49-F238E27FC236}">
              <a16:creationId xmlns:a16="http://schemas.microsoft.com/office/drawing/2014/main" id="{6890EB66-7104-49A7-A8D0-A55868975433}"/>
            </a:ext>
          </a:extLst>
        </xdr:cNvPr>
        <xdr:cNvSpPr>
          <a:spLocks noChangeShapeType="1"/>
        </xdr:cNvSpPr>
      </xdr:nvSpPr>
      <xdr:spPr bwMode="auto">
        <a:xfrm>
          <a:off x="47901225" y="5268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323850</xdr:colOff>
      <xdr:row>111</xdr:row>
      <xdr:rowOff>0</xdr:rowOff>
    </xdr:from>
    <xdr:to>
      <xdr:col>24</xdr:col>
      <xdr:colOff>323850</xdr:colOff>
      <xdr:row>111</xdr:row>
      <xdr:rowOff>0</xdr:rowOff>
    </xdr:to>
    <xdr:sp macro="" textlink="">
      <xdr:nvSpPr>
        <xdr:cNvPr id="11" name="Line 7">
          <a:extLst>
            <a:ext uri="{FF2B5EF4-FFF2-40B4-BE49-F238E27FC236}">
              <a16:creationId xmlns:a16="http://schemas.microsoft.com/office/drawing/2014/main" id="{E918AD6C-36B6-41AD-A854-41B431789715}"/>
            </a:ext>
          </a:extLst>
        </xdr:cNvPr>
        <xdr:cNvSpPr>
          <a:spLocks noChangeShapeType="1"/>
        </xdr:cNvSpPr>
      </xdr:nvSpPr>
      <xdr:spPr bwMode="auto">
        <a:xfrm>
          <a:off x="47901225" y="4125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323850</xdr:colOff>
      <xdr:row>199</xdr:row>
      <xdr:rowOff>0</xdr:rowOff>
    </xdr:from>
    <xdr:to>
      <xdr:col>44</xdr:col>
      <xdr:colOff>323850</xdr:colOff>
      <xdr:row>199</xdr:row>
      <xdr:rowOff>0</xdr:rowOff>
    </xdr:to>
    <xdr:sp macro="" textlink="">
      <xdr:nvSpPr>
        <xdr:cNvPr id="12" name="Line 7">
          <a:extLst>
            <a:ext uri="{FF2B5EF4-FFF2-40B4-BE49-F238E27FC236}">
              <a16:creationId xmlns:a16="http://schemas.microsoft.com/office/drawing/2014/main" id="{C0E20E11-3715-4B09-8B3C-83F15EB5A673}"/>
            </a:ext>
          </a:extLst>
        </xdr:cNvPr>
        <xdr:cNvSpPr>
          <a:spLocks noChangeShapeType="1"/>
        </xdr:cNvSpPr>
      </xdr:nvSpPr>
      <xdr:spPr bwMode="auto">
        <a:xfrm>
          <a:off x="10805160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323850</xdr:colOff>
      <xdr:row>188</xdr:row>
      <xdr:rowOff>0</xdr:rowOff>
    </xdr:from>
    <xdr:to>
      <xdr:col>44</xdr:col>
      <xdr:colOff>323850</xdr:colOff>
      <xdr:row>188</xdr:row>
      <xdr:rowOff>0</xdr:rowOff>
    </xdr:to>
    <xdr:sp macro="" textlink="">
      <xdr:nvSpPr>
        <xdr:cNvPr id="13" name="Line 7">
          <a:extLst>
            <a:ext uri="{FF2B5EF4-FFF2-40B4-BE49-F238E27FC236}">
              <a16:creationId xmlns:a16="http://schemas.microsoft.com/office/drawing/2014/main" id="{06EB1709-A483-49BD-A315-8715572F7F08}"/>
            </a:ext>
          </a:extLst>
        </xdr:cNvPr>
        <xdr:cNvSpPr>
          <a:spLocks noChangeShapeType="1"/>
        </xdr:cNvSpPr>
      </xdr:nvSpPr>
      <xdr:spPr bwMode="auto">
        <a:xfrm>
          <a:off x="108051600" y="705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323850</xdr:colOff>
      <xdr:row>196</xdr:row>
      <xdr:rowOff>0</xdr:rowOff>
    </xdr:from>
    <xdr:to>
      <xdr:col>44</xdr:col>
      <xdr:colOff>323850</xdr:colOff>
      <xdr:row>196</xdr:row>
      <xdr:rowOff>0</xdr:rowOff>
    </xdr:to>
    <xdr:sp macro="" textlink="">
      <xdr:nvSpPr>
        <xdr:cNvPr id="14" name="Line 7">
          <a:extLst>
            <a:ext uri="{FF2B5EF4-FFF2-40B4-BE49-F238E27FC236}">
              <a16:creationId xmlns:a16="http://schemas.microsoft.com/office/drawing/2014/main" id="{041F897F-3F36-47E7-A754-E0C792E37DF3}"/>
            </a:ext>
          </a:extLst>
        </xdr:cNvPr>
        <xdr:cNvSpPr>
          <a:spLocks noChangeShapeType="1"/>
        </xdr:cNvSpPr>
      </xdr:nvSpPr>
      <xdr:spPr bwMode="auto">
        <a:xfrm>
          <a:off x="108051600" y="7363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323850</xdr:colOff>
      <xdr:row>199</xdr:row>
      <xdr:rowOff>0</xdr:rowOff>
    </xdr:from>
    <xdr:to>
      <xdr:col>50</xdr:col>
      <xdr:colOff>323850</xdr:colOff>
      <xdr:row>199</xdr:row>
      <xdr:rowOff>0</xdr:rowOff>
    </xdr:to>
    <xdr:sp macro="" textlink="">
      <xdr:nvSpPr>
        <xdr:cNvPr id="15" name="Line 7">
          <a:extLst>
            <a:ext uri="{FF2B5EF4-FFF2-40B4-BE49-F238E27FC236}">
              <a16:creationId xmlns:a16="http://schemas.microsoft.com/office/drawing/2014/main" id="{46E73E46-2B10-49B2-A940-F1545F207EAB}"/>
            </a:ext>
          </a:extLst>
        </xdr:cNvPr>
        <xdr:cNvSpPr>
          <a:spLocks noChangeShapeType="1"/>
        </xdr:cNvSpPr>
      </xdr:nvSpPr>
      <xdr:spPr bwMode="auto">
        <a:xfrm>
          <a:off x="12433935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323850</xdr:colOff>
      <xdr:row>188</xdr:row>
      <xdr:rowOff>0</xdr:rowOff>
    </xdr:from>
    <xdr:to>
      <xdr:col>50</xdr:col>
      <xdr:colOff>323850</xdr:colOff>
      <xdr:row>188</xdr:row>
      <xdr:rowOff>0</xdr:rowOff>
    </xdr:to>
    <xdr:sp macro="" textlink="">
      <xdr:nvSpPr>
        <xdr:cNvPr id="16" name="Line 7">
          <a:extLst>
            <a:ext uri="{FF2B5EF4-FFF2-40B4-BE49-F238E27FC236}">
              <a16:creationId xmlns:a16="http://schemas.microsoft.com/office/drawing/2014/main" id="{3E2ED62A-D2F2-435C-9999-EEDBE2E55DA5}"/>
            </a:ext>
          </a:extLst>
        </xdr:cNvPr>
        <xdr:cNvSpPr>
          <a:spLocks noChangeShapeType="1"/>
        </xdr:cNvSpPr>
      </xdr:nvSpPr>
      <xdr:spPr bwMode="auto">
        <a:xfrm>
          <a:off x="124339350" y="705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323850</xdr:colOff>
      <xdr:row>196</xdr:row>
      <xdr:rowOff>0</xdr:rowOff>
    </xdr:from>
    <xdr:to>
      <xdr:col>50</xdr:col>
      <xdr:colOff>323850</xdr:colOff>
      <xdr:row>196</xdr:row>
      <xdr:rowOff>0</xdr:rowOff>
    </xdr:to>
    <xdr:sp macro="" textlink="">
      <xdr:nvSpPr>
        <xdr:cNvPr id="17" name="Line 7">
          <a:extLst>
            <a:ext uri="{FF2B5EF4-FFF2-40B4-BE49-F238E27FC236}">
              <a16:creationId xmlns:a16="http://schemas.microsoft.com/office/drawing/2014/main" id="{BEAC2D52-444C-4770-8350-8909406EDBAA}"/>
            </a:ext>
          </a:extLst>
        </xdr:cNvPr>
        <xdr:cNvSpPr>
          <a:spLocks noChangeShapeType="1"/>
        </xdr:cNvSpPr>
      </xdr:nvSpPr>
      <xdr:spPr bwMode="auto">
        <a:xfrm>
          <a:off x="124339350" y="7363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323850</xdr:colOff>
      <xdr:row>202</xdr:row>
      <xdr:rowOff>0</xdr:rowOff>
    </xdr:from>
    <xdr:to>
      <xdr:col>44</xdr:col>
      <xdr:colOff>323850</xdr:colOff>
      <xdr:row>202</xdr:row>
      <xdr:rowOff>0</xdr:rowOff>
    </xdr:to>
    <xdr:sp macro="" textlink="">
      <xdr:nvSpPr>
        <xdr:cNvPr id="18" name="Line 7">
          <a:extLst>
            <a:ext uri="{FF2B5EF4-FFF2-40B4-BE49-F238E27FC236}">
              <a16:creationId xmlns:a16="http://schemas.microsoft.com/office/drawing/2014/main" id="{FABBB22B-62B9-47B5-BD57-1D0E90313F8A}"/>
            </a:ext>
          </a:extLst>
        </xdr:cNvPr>
        <xdr:cNvSpPr>
          <a:spLocks noChangeShapeType="1"/>
        </xdr:cNvSpPr>
      </xdr:nvSpPr>
      <xdr:spPr bwMode="auto">
        <a:xfrm>
          <a:off x="108051600" y="7592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323850</xdr:colOff>
      <xdr:row>191</xdr:row>
      <xdr:rowOff>0</xdr:rowOff>
    </xdr:from>
    <xdr:to>
      <xdr:col>44</xdr:col>
      <xdr:colOff>323850</xdr:colOff>
      <xdr:row>191</xdr:row>
      <xdr:rowOff>0</xdr:rowOff>
    </xdr:to>
    <xdr:sp macro="" textlink="">
      <xdr:nvSpPr>
        <xdr:cNvPr id="19" name="Line 7">
          <a:extLst>
            <a:ext uri="{FF2B5EF4-FFF2-40B4-BE49-F238E27FC236}">
              <a16:creationId xmlns:a16="http://schemas.microsoft.com/office/drawing/2014/main" id="{425F2E39-C995-4670-9A2A-09FDED39DB1C}"/>
            </a:ext>
          </a:extLst>
        </xdr:cNvPr>
        <xdr:cNvSpPr>
          <a:spLocks noChangeShapeType="1"/>
        </xdr:cNvSpPr>
      </xdr:nvSpPr>
      <xdr:spPr bwMode="auto">
        <a:xfrm>
          <a:off x="108051600" y="7173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323850</xdr:colOff>
      <xdr:row>199</xdr:row>
      <xdr:rowOff>0</xdr:rowOff>
    </xdr:from>
    <xdr:to>
      <xdr:col>44</xdr:col>
      <xdr:colOff>323850</xdr:colOff>
      <xdr:row>199</xdr:row>
      <xdr:rowOff>0</xdr:rowOff>
    </xdr:to>
    <xdr:sp macro="" textlink="">
      <xdr:nvSpPr>
        <xdr:cNvPr id="20" name="Line 7">
          <a:extLst>
            <a:ext uri="{FF2B5EF4-FFF2-40B4-BE49-F238E27FC236}">
              <a16:creationId xmlns:a16="http://schemas.microsoft.com/office/drawing/2014/main" id="{167A6EAD-F888-480F-A851-98CC63F587A3}"/>
            </a:ext>
          </a:extLst>
        </xdr:cNvPr>
        <xdr:cNvSpPr>
          <a:spLocks noChangeShapeType="1"/>
        </xdr:cNvSpPr>
      </xdr:nvSpPr>
      <xdr:spPr bwMode="auto">
        <a:xfrm>
          <a:off x="10805160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323850</xdr:colOff>
      <xdr:row>202</xdr:row>
      <xdr:rowOff>0</xdr:rowOff>
    </xdr:from>
    <xdr:to>
      <xdr:col>50</xdr:col>
      <xdr:colOff>323850</xdr:colOff>
      <xdr:row>202</xdr:row>
      <xdr:rowOff>0</xdr:rowOff>
    </xdr:to>
    <xdr:sp macro="" textlink="">
      <xdr:nvSpPr>
        <xdr:cNvPr id="21" name="Line 7">
          <a:extLst>
            <a:ext uri="{FF2B5EF4-FFF2-40B4-BE49-F238E27FC236}">
              <a16:creationId xmlns:a16="http://schemas.microsoft.com/office/drawing/2014/main" id="{CD03489C-331D-4503-A477-790F6897FBF3}"/>
            </a:ext>
          </a:extLst>
        </xdr:cNvPr>
        <xdr:cNvSpPr>
          <a:spLocks noChangeShapeType="1"/>
        </xdr:cNvSpPr>
      </xdr:nvSpPr>
      <xdr:spPr bwMode="auto">
        <a:xfrm>
          <a:off x="124339350" y="7592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323850</xdr:colOff>
      <xdr:row>191</xdr:row>
      <xdr:rowOff>0</xdr:rowOff>
    </xdr:from>
    <xdr:to>
      <xdr:col>50</xdr:col>
      <xdr:colOff>323850</xdr:colOff>
      <xdr:row>191</xdr:row>
      <xdr:rowOff>0</xdr:rowOff>
    </xdr:to>
    <xdr:sp macro="" textlink="">
      <xdr:nvSpPr>
        <xdr:cNvPr id="22" name="Line 7">
          <a:extLst>
            <a:ext uri="{FF2B5EF4-FFF2-40B4-BE49-F238E27FC236}">
              <a16:creationId xmlns:a16="http://schemas.microsoft.com/office/drawing/2014/main" id="{7BEF2A21-908F-450C-B30F-115A1329FFF3}"/>
            </a:ext>
          </a:extLst>
        </xdr:cNvPr>
        <xdr:cNvSpPr>
          <a:spLocks noChangeShapeType="1"/>
        </xdr:cNvSpPr>
      </xdr:nvSpPr>
      <xdr:spPr bwMode="auto">
        <a:xfrm>
          <a:off x="124339350" y="7173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323850</xdr:colOff>
      <xdr:row>199</xdr:row>
      <xdr:rowOff>0</xdr:rowOff>
    </xdr:from>
    <xdr:to>
      <xdr:col>50</xdr:col>
      <xdr:colOff>323850</xdr:colOff>
      <xdr:row>199</xdr:row>
      <xdr:rowOff>0</xdr:rowOff>
    </xdr:to>
    <xdr:sp macro="" textlink="">
      <xdr:nvSpPr>
        <xdr:cNvPr id="23" name="Line 7">
          <a:extLst>
            <a:ext uri="{FF2B5EF4-FFF2-40B4-BE49-F238E27FC236}">
              <a16:creationId xmlns:a16="http://schemas.microsoft.com/office/drawing/2014/main" id="{9A2B8544-1E0D-48A8-8DBE-070876B7435A}"/>
            </a:ext>
          </a:extLst>
        </xdr:cNvPr>
        <xdr:cNvSpPr>
          <a:spLocks noChangeShapeType="1"/>
        </xdr:cNvSpPr>
      </xdr:nvSpPr>
      <xdr:spPr bwMode="auto">
        <a:xfrm>
          <a:off x="12433935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323850</xdr:colOff>
      <xdr:row>201</xdr:row>
      <xdr:rowOff>0</xdr:rowOff>
    </xdr:from>
    <xdr:to>
      <xdr:col>44</xdr:col>
      <xdr:colOff>323850</xdr:colOff>
      <xdr:row>201</xdr:row>
      <xdr:rowOff>0</xdr:rowOff>
    </xdr:to>
    <xdr:sp macro="" textlink="">
      <xdr:nvSpPr>
        <xdr:cNvPr id="24" name="Line 7">
          <a:extLst>
            <a:ext uri="{FF2B5EF4-FFF2-40B4-BE49-F238E27FC236}">
              <a16:creationId xmlns:a16="http://schemas.microsoft.com/office/drawing/2014/main" id="{B139D494-3CC6-48C7-A8C6-AF193B62C396}"/>
            </a:ext>
          </a:extLst>
        </xdr:cNvPr>
        <xdr:cNvSpPr>
          <a:spLocks noChangeShapeType="1"/>
        </xdr:cNvSpPr>
      </xdr:nvSpPr>
      <xdr:spPr bwMode="auto">
        <a:xfrm>
          <a:off x="108051600" y="7554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323850</xdr:colOff>
      <xdr:row>190</xdr:row>
      <xdr:rowOff>0</xdr:rowOff>
    </xdr:from>
    <xdr:to>
      <xdr:col>44</xdr:col>
      <xdr:colOff>323850</xdr:colOff>
      <xdr:row>190</xdr:row>
      <xdr:rowOff>0</xdr:rowOff>
    </xdr:to>
    <xdr:sp macro="" textlink="">
      <xdr:nvSpPr>
        <xdr:cNvPr id="25" name="Line 7">
          <a:extLst>
            <a:ext uri="{FF2B5EF4-FFF2-40B4-BE49-F238E27FC236}">
              <a16:creationId xmlns:a16="http://schemas.microsoft.com/office/drawing/2014/main" id="{760F1ABC-3C04-42EA-AB5C-649FA082A711}"/>
            </a:ext>
          </a:extLst>
        </xdr:cNvPr>
        <xdr:cNvSpPr>
          <a:spLocks noChangeShapeType="1"/>
        </xdr:cNvSpPr>
      </xdr:nvSpPr>
      <xdr:spPr bwMode="auto">
        <a:xfrm>
          <a:off x="108051600" y="7135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323850</xdr:colOff>
      <xdr:row>198</xdr:row>
      <xdr:rowOff>0</xdr:rowOff>
    </xdr:from>
    <xdr:to>
      <xdr:col>44</xdr:col>
      <xdr:colOff>323850</xdr:colOff>
      <xdr:row>198</xdr:row>
      <xdr:rowOff>0</xdr:rowOff>
    </xdr:to>
    <xdr:sp macro="" textlink="">
      <xdr:nvSpPr>
        <xdr:cNvPr id="26" name="Line 7">
          <a:extLst>
            <a:ext uri="{FF2B5EF4-FFF2-40B4-BE49-F238E27FC236}">
              <a16:creationId xmlns:a16="http://schemas.microsoft.com/office/drawing/2014/main" id="{80854B76-BC9A-40B0-BD09-FF63634A89E5}"/>
            </a:ext>
          </a:extLst>
        </xdr:cNvPr>
        <xdr:cNvSpPr>
          <a:spLocks noChangeShapeType="1"/>
        </xdr:cNvSpPr>
      </xdr:nvSpPr>
      <xdr:spPr bwMode="auto">
        <a:xfrm>
          <a:off x="108051600" y="7439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323850</xdr:colOff>
      <xdr:row>201</xdr:row>
      <xdr:rowOff>0</xdr:rowOff>
    </xdr:from>
    <xdr:to>
      <xdr:col>50</xdr:col>
      <xdr:colOff>323850</xdr:colOff>
      <xdr:row>201</xdr:row>
      <xdr:rowOff>0</xdr:rowOff>
    </xdr:to>
    <xdr:sp macro="" textlink="">
      <xdr:nvSpPr>
        <xdr:cNvPr id="27" name="Line 7">
          <a:extLst>
            <a:ext uri="{FF2B5EF4-FFF2-40B4-BE49-F238E27FC236}">
              <a16:creationId xmlns:a16="http://schemas.microsoft.com/office/drawing/2014/main" id="{EBC95054-CF2B-4074-A885-932C7F7F3B70}"/>
            </a:ext>
          </a:extLst>
        </xdr:cNvPr>
        <xdr:cNvSpPr>
          <a:spLocks noChangeShapeType="1"/>
        </xdr:cNvSpPr>
      </xdr:nvSpPr>
      <xdr:spPr bwMode="auto">
        <a:xfrm>
          <a:off x="124339350" y="7554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323850</xdr:colOff>
      <xdr:row>190</xdr:row>
      <xdr:rowOff>0</xdr:rowOff>
    </xdr:from>
    <xdr:to>
      <xdr:col>50</xdr:col>
      <xdr:colOff>323850</xdr:colOff>
      <xdr:row>190</xdr:row>
      <xdr:rowOff>0</xdr:rowOff>
    </xdr:to>
    <xdr:sp macro="" textlink="">
      <xdr:nvSpPr>
        <xdr:cNvPr id="28" name="Line 7">
          <a:extLst>
            <a:ext uri="{FF2B5EF4-FFF2-40B4-BE49-F238E27FC236}">
              <a16:creationId xmlns:a16="http://schemas.microsoft.com/office/drawing/2014/main" id="{06897176-8333-4F56-929D-5158A8F07B74}"/>
            </a:ext>
          </a:extLst>
        </xdr:cNvPr>
        <xdr:cNvSpPr>
          <a:spLocks noChangeShapeType="1"/>
        </xdr:cNvSpPr>
      </xdr:nvSpPr>
      <xdr:spPr bwMode="auto">
        <a:xfrm>
          <a:off x="124339350" y="7135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323850</xdr:colOff>
      <xdr:row>198</xdr:row>
      <xdr:rowOff>0</xdr:rowOff>
    </xdr:from>
    <xdr:to>
      <xdr:col>50</xdr:col>
      <xdr:colOff>323850</xdr:colOff>
      <xdr:row>198</xdr:row>
      <xdr:rowOff>0</xdr:rowOff>
    </xdr:to>
    <xdr:sp macro="" textlink="">
      <xdr:nvSpPr>
        <xdr:cNvPr id="29" name="Line 7">
          <a:extLst>
            <a:ext uri="{FF2B5EF4-FFF2-40B4-BE49-F238E27FC236}">
              <a16:creationId xmlns:a16="http://schemas.microsoft.com/office/drawing/2014/main" id="{3709FD78-2401-4E3A-910C-A447F56D4154}"/>
            </a:ext>
          </a:extLst>
        </xdr:cNvPr>
        <xdr:cNvSpPr>
          <a:spLocks noChangeShapeType="1"/>
        </xdr:cNvSpPr>
      </xdr:nvSpPr>
      <xdr:spPr bwMode="auto">
        <a:xfrm>
          <a:off x="124339350" y="7439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33</xdr:col>
      <xdr:colOff>355600</xdr:colOff>
      <xdr:row>270</xdr:row>
      <xdr:rowOff>317500</xdr:rowOff>
    </xdr:from>
    <xdr:ext cx="1781299" cy="1686185"/>
    <xdr:pic>
      <xdr:nvPicPr>
        <xdr:cNvPr id="2" name="Picture 1">
          <a:extLst>
            <a:ext uri="{FF2B5EF4-FFF2-40B4-BE49-F238E27FC236}">
              <a16:creationId xmlns:a16="http://schemas.microsoft.com/office/drawing/2014/main" id="{3BA4A734-1960-4E89-92EB-E6C067ED60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87975" y="12658090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257</xdr:row>
      <xdr:rowOff>469900</xdr:rowOff>
    </xdr:from>
    <xdr:ext cx="558799" cy="562381"/>
    <xdr:pic>
      <xdr:nvPicPr>
        <xdr:cNvPr id="3" name="Image 2">
          <a:extLst>
            <a:ext uri="{FF2B5EF4-FFF2-40B4-BE49-F238E27FC236}">
              <a16:creationId xmlns:a16="http://schemas.microsoft.com/office/drawing/2014/main" id="{CF6784D7-3600-402A-AB4F-A84CF3642CC5}"/>
            </a:ext>
          </a:extLst>
        </xdr:cNvPr>
        <xdr:cNvPicPr>
          <a:picLocks noChangeAspect="1"/>
        </xdr:cNvPicPr>
      </xdr:nvPicPr>
      <xdr:blipFill>
        <a:blip xmlns:r="http://schemas.openxmlformats.org/officeDocument/2006/relationships" r:embed="rId2"/>
        <a:stretch>
          <a:fillRect/>
        </a:stretch>
      </xdr:blipFill>
      <xdr:spPr>
        <a:xfrm>
          <a:off x="14951076" y="120046750"/>
          <a:ext cx="558799" cy="562381"/>
        </a:xfrm>
        <a:prstGeom prst="rect">
          <a:avLst/>
        </a:prstGeom>
        <a:solidFill>
          <a:srgbClr val="000000"/>
        </a:solidFill>
      </xdr:spPr>
    </xdr:pic>
    <xdr:clientData/>
  </xdr:oneCellAnchor>
  <xdr:oneCellAnchor>
    <xdr:from>
      <xdr:col>17</xdr:col>
      <xdr:colOff>215900</xdr:colOff>
      <xdr:row>257</xdr:row>
      <xdr:rowOff>457200</xdr:rowOff>
    </xdr:from>
    <xdr:ext cx="533400" cy="536755"/>
    <xdr:pic>
      <xdr:nvPicPr>
        <xdr:cNvPr id="4" name="Image 3">
          <a:extLst>
            <a:ext uri="{FF2B5EF4-FFF2-40B4-BE49-F238E27FC236}">
              <a16:creationId xmlns:a16="http://schemas.microsoft.com/office/drawing/2014/main" id="{33FE2060-440A-4666-A3AE-6485B68B960B}"/>
            </a:ext>
          </a:extLst>
        </xdr:cNvPr>
        <xdr:cNvPicPr>
          <a:picLocks noChangeAspect="1"/>
        </xdr:cNvPicPr>
      </xdr:nvPicPr>
      <xdr:blipFill>
        <a:blip xmlns:r="http://schemas.openxmlformats.org/officeDocument/2006/relationships" r:embed="rId3"/>
        <a:stretch>
          <a:fillRect/>
        </a:stretch>
      </xdr:blipFill>
      <xdr:spPr>
        <a:xfrm>
          <a:off x="16122650" y="120034050"/>
          <a:ext cx="533400" cy="536755"/>
        </a:xfrm>
        <a:prstGeom prst="rect">
          <a:avLst/>
        </a:prstGeom>
      </xdr:spPr>
    </xdr:pic>
    <xdr:clientData/>
  </xdr:oneCellAnchor>
  <xdr:oneCellAnchor>
    <xdr:from>
      <xdr:col>18</xdr:col>
      <xdr:colOff>381001</xdr:colOff>
      <xdr:row>257</xdr:row>
      <xdr:rowOff>431801</xdr:rowOff>
    </xdr:from>
    <xdr:ext cx="584200" cy="556214"/>
    <xdr:pic>
      <xdr:nvPicPr>
        <xdr:cNvPr id="5" name="Image 4">
          <a:extLst>
            <a:ext uri="{FF2B5EF4-FFF2-40B4-BE49-F238E27FC236}">
              <a16:creationId xmlns:a16="http://schemas.microsoft.com/office/drawing/2014/main" id="{14D14B34-9C8A-433A-9B93-BB853AE7FB9D}"/>
            </a:ext>
          </a:extLst>
        </xdr:cNvPr>
        <xdr:cNvPicPr>
          <a:picLocks noChangeAspect="1"/>
        </xdr:cNvPicPr>
      </xdr:nvPicPr>
      <xdr:blipFill>
        <a:blip xmlns:r="http://schemas.openxmlformats.org/officeDocument/2006/relationships" r:embed="rId4"/>
        <a:stretch>
          <a:fillRect/>
        </a:stretch>
      </xdr:blipFill>
      <xdr:spPr>
        <a:xfrm>
          <a:off x="17049751" y="120008651"/>
          <a:ext cx="584200" cy="556214"/>
        </a:xfrm>
        <a:prstGeom prst="rect">
          <a:avLst/>
        </a:prstGeom>
      </xdr:spPr>
    </xdr:pic>
    <xdr:clientData/>
  </xdr:oneCellAnchor>
  <xdr:oneCellAnchor>
    <xdr:from>
      <xdr:col>19</xdr:col>
      <xdr:colOff>622301</xdr:colOff>
      <xdr:row>257</xdr:row>
      <xdr:rowOff>457200</xdr:rowOff>
    </xdr:from>
    <xdr:ext cx="647700" cy="505624"/>
    <xdr:pic>
      <xdr:nvPicPr>
        <xdr:cNvPr id="6" name="Image 5">
          <a:extLst>
            <a:ext uri="{FF2B5EF4-FFF2-40B4-BE49-F238E27FC236}">
              <a16:creationId xmlns:a16="http://schemas.microsoft.com/office/drawing/2014/main" id="{CB2B1288-378D-493D-8099-21AEAB789AAB}"/>
            </a:ext>
          </a:extLst>
        </xdr:cNvPr>
        <xdr:cNvPicPr>
          <a:picLocks noChangeAspect="1"/>
        </xdr:cNvPicPr>
      </xdr:nvPicPr>
      <xdr:blipFill>
        <a:blip xmlns:r="http://schemas.openxmlformats.org/officeDocument/2006/relationships" r:embed="rId5"/>
        <a:stretch>
          <a:fillRect/>
        </a:stretch>
      </xdr:blipFill>
      <xdr:spPr>
        <a:xfrm>
          <a:off x="18053051" y="120034050"/>
          <a:ext cx="647700" cy="505624"/>
        </a:xfrm>
        <a:prstGeom prst="rect">
          <a:avLst/>
        </a:prstGeom>
      </xdr:spPr>
    </xdr:pic>
    <xdr:clientData/>
  </xdr:oneCellAnchor>
  <xdr:oneCellAnchor>
    <xdr:from>
      <xdr:col>21</xdr:col>
      <xdr:colOff>127000</xdr:colOff>
      <xdr:row>257</xdr:row>
      <xdr:rowOff>431800</xdr:rowOff>
    </xdr:from>
    <xdr:ext cx="518583" cy="533400"/>
    <xdr:pic>
      <xdr:nvPicPr>
        <xdr:cNvPr id="7" name="Image 6">
          <a:extLst>
            <a:ext uri="{FF2B5EF4-FFF2-40B4-BE49-F238E27FC236}">
              <a16:creationId xmlns:a16="http://schemas.microsoft.com/office/drawing/2014/main" id="{3184AA01-2AA3-4505-993F-8CA8BD80F825}"/>
            </a:ext>
          </a:extLst>
        </xdr:cNvPr>
        <xdr:cNvPicPr>
          <a:picLocks noChangeAspect="1"/>
        </xdr:cNvPicPr>
      </xdr:nvPicPr>
      <xdr:blipFill>
        <a:blip xmlns:r="http://schemas.openxmlformats.org/officeDocument/2006/relationships" r:embed="rId6"/>
        <a:stretch>
          <a:fillRect/>
        </a:stretch>
      </xdr:blipFill>
      <xdr:spPr>
        <a:xfrm>
          <a:off x="19119850" y="120008650"/>
          <a:ext cx="518583" cy="533400"/>
        </a:xfrm>
        <a:prstGeom prst="rect">
          <a:avLst/>
        </a:prstGeom>
      </xdr:spPr>
    </xdr:pic>
    <xdr:clientData/>
  </xdr:oneCellAnchor>
  <xdr:oneCellAnchor>
    <xdr:from>
      <xdr:col>21</xdr:col>
      <xdr:colOff>990600</xdr:colOff>
      <xdr:row>257</xdr:row>
      <xdr:rowOff>444500</xdr:rowOff>
    </xdr:from>
    <xdr:ext cx="508000" cy="508000"/>
    <xdr:pic>
      <xdr:nvPicPr>
        <xdr:cNvPr id="8" name="Image 7">
          <a:extLst>
            <a:ext uri="{FF2B5EF4-FFF2-40B4-BE49-F238E27FC236}">
              <a16:creationId xmlns:a16="http://schemas.microsoft.com/office/drawing/2014/main" id="{7AA1B40F-64B8-4538-9D1D-5EB8BB3BA11F}"/>
            </a:ext>
          </a:extLst>
        </xdr:cNvPr>
        <xdr:cNvPicPr>
          <a:picLocks noChangeAspect="1"/>
        </xdr:cNvPicPr>
      </xdr:nvPicPr>
      <xdr:blipFill>
        <a:blip xmlns:r="http://schemas.openxmlformats.org/officeDocument/2006/relationships" r:embed="rId7"/>
        <a:stretch>
          <a:fillRect/>
        </a:stretch>
      </xdr:blipFill>
      <xdr:spPr>
        <a:xfrm>
          <a:off x="19983450" y="120021350"/>
          <a:ext cx="508000" cy="508000"/>
        </a:xfrm>
        <a:prstGeom prst="rect">
          <a:avLst/>
        </a:prstGeom>
      </xdr:spPr>
    </xdr:pic>
    <xdr:clientData/>
  </xdr:oneCellAnchor>
  <xdr:oneCellAnchor>
    <xdr:from>
      <xdr:col>23</xdr:col>
      <xdr:colOff>558800</xdr:colOff>
      <xdr:row>257</xdr:row>
      <xdr:rowOff>469900</xdr:rowOff>
    </xdr:from>
    <xdr:ext cx="516579" cy="469900"/>
    <xdr:pic>
      <xdr:nvPicPr>
        <xdr:cNvPr id="9" name="Image 8">
          <a:extLst>
            <a:ext uri="{FF2B5EF4-FFF2-40B4-BE49-F238E27FC236}">
              <a16:creationId xmlns:a16="http://schemas.microsoft.com/office/drawing/2014/main" id="{6A430137-F0A6-4996-9328-E91B18A104CC}"/>
            </a:ext>
          </a:extLst>
        </xdr:cNvPr>
        <xdr:cNvPicPr>
          <a:picLocks noChangeAspect="1"/>
        </xdr:cNvPicPr>
      </xdr:nvPicPr>
      <xdr:blipFill>
        <a:blip xmlns:r="http://schemas.openxmlformats.org/officeDocument/2006/relationships" r:embed="rId8"/>
        <a:stretch>
          <a:fillRect/>
        </a:stretch>
      </xdr:blipFill>
      <xdr:spPr>
        <a:xfrm>
          <a:off x="21828125" y="120046750"/>
          <a:ext cx="516579" cy="469900"/>
        </a:xfrm>
        <a:prstGeom prst="rect">
          <a:avLst/>
        </a:prstGeom>
      </xdr:spPr>
    </xdr:pic>
    <xdr:clientData/>
  </xdr:oneCellAnchor>
  <xdr:oneCellAnchor>
    <xdr:from>
      <xdr:col>22</xdr:col>
      <xdr:colOff>673100</xdr:colOff>
      <xdr:row>257</xdr:row>
      <xdr:rowOff>457200</xdr:rowOff>
    </xdr:from>
    <xdr:ext cx="495299" cy="495299"/>
    <xdr:pic>
      <xdr:nvPicPr>
        <xdr:cNvPr id="10" name="Image 9">
          <a:extLst>
            <a:ext uri="{FF2B5EF4-FFF2-40B4-BE49-F238E27FC236}">
              <a16:creationId xmlns:a16="http://schemas.microsoft.com/office/drawing/2014/main" id="{FBE33644-3DF8-4E3F-ADC6-E08FD7DF47D6}"/>
            </a:ext>
          </a:extLst>
        </xdr:cNvPr>
        <xdr:cNvPicPr>
          <a:picLocks noChangeAspect="1"/>
        </xdr:cNvPicPr>
      </xdr:nvPicPr>
      <xdr:blipFill>
        <a:blip xmlns:r="http://schemas.openxmlformats.org/officeDocument/2006/relationships" r:embed="rId9"/>
        <a:stretch>
          <a:fillRect/>
        </a:stretch>
      </xdr:blipFill>
      <xdr:spPr>
        <a:xfrm>
          <a:off x="20875625" y="120034050"/>
          <a:ext cx="495299" cy="495299"/>
        </a:xfrm>
        <a:prstGeom prst="rect">
          <a:avLst/>
        </a:prstGeom>
      </xdr:spPr>
    </xdr:pic>
    <xdr:clientData/>
  </xdr:oneCellAnchor>
  <xdr:oneCellAnchor>
    <xdr:from>
      <xdr:col>4</xdr:col>
      <xdr:colOff>25400</xdr:colOff>
      <xdr:row>210</xdr:row>
      <xdr:rowOff>12700</xdr:rowOff>
    </xdr:from>
    <xdr:ext cx="2562583" cy="276253"/>
    <xdr:pic>
      <xdr:nvPicPr>
        <xdr:cNvPr id="15" name="Image 14">
          <a:extLst>
            <a:ext uri="{FF2B5EF4-FFF2-40B4-BE49-F238E27FC236}">
              <a16:creationId xmlns:a16="http://schemas.microsoft.com/office/drawing/2014/main" id="{8B843487-98A4-42CD-A988-D6D97FC4ED7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406900" y="98482150"/>
          <a:ext cx="2562583" cy="276253"/>
        </a:xfrm>
        <a:prstGeom prst="rect">
          <a:avLst/>
        </a:prstGeom>
      </xdr:spPr>
    </xdr:pic>
    <xdr:clientData/>
  </xdr:oneCellAnchor>
  <xdr:oneCellAnchor>
    <xdr:from>
      <xdr:col>16</xdr:col>
      <xdr:colOff>85725</xdr:colOff>
      <xdr:row>210</xdr:row>
      <xdr:rowOff>238125</xdr:rowOff>
    </xdr:from>
    <xdr:ext cx="5105400" cy="2000250"/>
    <xdr:pic>
      <xdr:nvPicPr>
        <xdr:cNvPr id="17" name="Image 16">
          <a:extLst>
            <a:ext uri="{FF2B5EF4-FFF2-40B4-BE49-F238E27FC236}">
              <a16:creationId xmlns:a16="http://schemas.microsoft.com/office/drawing/2014/main" id="{CFC31D0D-B3AF-41EF-AF77-80EED4FA325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230475" y="98707575"/>
          <a:ext cx="5105400" cy="2000250"/>
        </a:xfrm>
        <a:prstGeom prst="rect">
          <a:avLst/>
        </a:prstGeom>
      </xdr:spPr>
    </xdr:pic>
    <xdr:clientData/>
  </xdr:oneCellAnchor>
  <xdr:twoCellAnchor editAs="oneCell">
    <xdr:from>
      <xdr:col>17</xdr:col>
      <xdr:colOff>12700</xdr:colOff>
      <xdr:row>7</xdr:row>
      <xdr:rowOff>203200</xdr:rowOff>
    </xdr:from>
    <xdr:to>
      <xdr:col>19</xdr:col>
      <xdr:colOff>419101</xdr:colOff>
      <xdr:row>10</xdr:row>
      <xdr:rowOff>177800</xdr:rowOff>
    </xdr:to>
    <xdr:pic>
      <xdr:nvPicPr>
        <xdr:cNvPr id="19" name="Image 18">
          <a:extLst>
            <a:ext uri="{FF2B5EF4-FFF2-40B4-BE49-F238E27FC236}">
              <a16:creationId xmlns:a16="http://schemas.microsoft.com/office/drawing/2014/main" id="{660F7C08-0BA1-481B-B4E9-D8C0B5E80F8E}"/>
            </a:ext>
          </a:extLst>
        </xdr:cNvPr>
        <xdr:cNvPicPr>
          <a:picLocks noChangeAspect="1"/>
        </xdr:cNvPicPr>
      </xdr:nvPicPr>
      <xdr:blipFill>
        <a:blip xmlns:r="http://schemas.openxmlformats.org/officeDocument/2006/relationships" r:embed="rId12"/>
        <a:stretch>
          <a:fillRect/>
        </a:stretch>
      </xdr:blipFill>
      <xdr:spPr>
        <a:xfrm>
          <a:off x="18681700" y="2870200"/>
          <a:ext cx="1930401" cy="1117600"/>
        </a:xfrm>
        <a:prstGeom prst="rect">
          <a:avLst/>
        </a:prstGeom>
      </xdr:spPr>
    </xdr:pic>
    <xdr:clientData/>
  </xdr:twoCellAnchor>
  <xdr:oneCellAnchor>
    <xdr:from>
      <xdr:col>4</xdr:col>
      <xdr:colOff>596900</xdr:colOff>
      <xdr:row>213</xdr:row>
      <xdr:rowOff>25399</xdr:rowOff>
    </xdr:from>
    <xdr:ext cx="2235200" cy="1197925"/>
    <xdr:pic>
      <xdr:nvPicPr>
        <xdr:cNvPr id="20" name="Image 19">
          <a:extLst>
            <a:ext uri="{FF2B5EF4-FFF2-40B4-BE49-F238E27FC236}">
              <a16:creationId xmlns:a16="http://schemas.microsoft.com/office/drawing/2014/main" id="{436DDCCD-553C-4E76-A7C1-E9A3961FFC3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978400" y="81988024"/>
          <a:ext cx="2235200" cy="1197925"/>
        </a:xfrm>
        <a:prstGeom prst="rect">
          <a:avLst/>
        </a:prstGeom>
      </xdr:spPr>
    </xdr:pic>
    <xdr:clientData/>
  </xdr:oneCellAnchor>
  <xdr:oneCellAnchor>
    <xdr:from>
      <xdr:col>5</xdr:col>
      <xdr:colOff>476250</xdr:colOff>
      <xdr:row>79</xdr:row>
      <xdr:rowOff>0</xdr:rowOff>
    </xdr:from>
    <xdr:ext cx="2289175" cy="1058870"/>
    <xdr:pic>
      <xdr:nvPicPr>
        <xdr:cNvPr id="11" name="Image 10">
          <a:extLst>
            <a:ext uri="{FF2B5EF4-FFF2-40B4-BE49-F238E27FC236}">
              <a16:creationId xmlns:a16="http://schemas.microsoft.com/office/drawing/2014/main" id="{B32468AA-318E-44FF-96E3-B581DC410214}"/>
            </a:ext>
          </a:extLst>
        </xdr:cNvPr>
        <xdr:cNvPicPr>
          <a:picLocks noChangeAspect="1"/>
        </xdr:cNvPicPr>
      </xdr:nvPicPr>
      <xdr:blipFill>
        <a:blip xmlns:r="http://schemas.openxmlformats.org/officeDocument/2006/relationships" r:embed="rId14"/>
        <a:stretch>
          <a:fillRect/>
        </a:stretch>
      </xdr:blipFill>
      <xdr:spPr>
        <a:xfrm>
          <a:off x="5619750" y="28956000"/>
          <a:ext cx="2289175" cy="1058870"/>
        </a:xfrm>
        <a:prstGeom prst="rect">
          <a:avLst/>
        </a:prstGeom>
      </xdr:spPr>
    </xdr:pic>
    <xdr:clientData/>
  </xdr:oneCellAnchor>
  <xdr:oneCellAnchor>
    <xdr:from>
      <xdr:col>5</xdr:col>
      <xdr:colOff>622300</xdr:colOff>
      <xdr:row>90</xdr:row>
      <xdr:rowOff>288925</xdr:rowOff>
    </xdr:from>
    <xdr:ext cx="2248026" cy="1098550"/>
    <xdr:pic>
      <xdr:nvPicPr>
        <xdr:cNvPr id="12" name="Image 11">
          <a:extLst>
            <a:ext uri="{FF2B5EF4-FFF2-40B4-BE49-F238E27FC236}">
              <a16:creationId xmlns:a16="http://schemas.microsoft.com/office/drawing/2014/main" id="{0B82753E-956C-46FE-919C-7BCCD5F0786A}"/>
            </a:ext>
          </a:extLst>
        </xdr:cNvPr>
        <xdr:cNvPicPr>
          <a:picLocks noChangeAspect="1"/>
        </xdr:cNvPicPr>
      </xdr:nvPicPr>
      <xdr:blipFill>
        <a:blip xmlns:r="http://schemas.openxmlformats.org/officeDocument/2006/relationships" r:embed="rId15"/>
        <a:stretch>
          <a:fillRect/>
        </a:stretch>
      </xdr:blipFill>
      <xdr:spPr>
        <a:xfrm>
          <a:off x="5765800" y="33435925"/>
          <a:ext cx="2248026" cy="1098550"/>
        </a:xfrm>
        <a:prstGeom prst="rect">
          <a:avLst/>
        </a:prstGeom>
      </xdr:spPr>
    </xdr:pic>
    <xdr:clientData/>
  </xdr:oneCellAnchor>
  <xdr:oneCellAnchor>
    <xdr:from>
      <xdr:col>6</xdr:col>
      <xdr:colOff>63500</xdr:colOff>
      <xdr:row>102</xdr:row>
      <xdr:rowOff>158750</xdr:rowOff>
    </xdr:from>
    <xdr:ext cx="1057275" cy="1120810"/>
    <xdr:pic>
      <xdr:nvPicPr>
        <xdr:cNvPr id="13" name="Image 12">
          <a:extLst>
            <a:ext uri="{FF2B5EF4-FFF2-40B4-BE49-F238E27FC236}">
              <a16:creationId xmlns:a16="http://schemas.microsoft.com/office/drawing/2014/main" id="{48731548-6BAC-419B-88B3-067D524C3A6F}"/>
            </a:ext>
          </a:extLst>
        </xdr:cNvPr>
        <xdr:cNvPicPr>
          <a:picLocks noChangeAspect="1"/>
        </xdr:cNvPicPr>
      </xdr:nvPicPr>
      <xdr:blipFill>
        <a:blip xmlns:r="http://schemas.openxmlformats.org/officeDocument/2006/relationships" r:embed="rId16"/>
        <a:stretch>
          <a:fillRect/>
        </a:stretch>
      </xdr:blipFill>
      <xdr:spPr>
        <a:xfrm>
          <a:off x="6340475" y="37877750"/>
          <a:ext cx="1057275" cy="112081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33</xdr:col>
      <xdr:colOff>355600</xdr:colOff>
      <xdr:row>275</xdr:row>
      <xdr:rowOff>317500</xdr:rowOff>
    </xdr:from>
    <xdr:ext cx="1781299" cy="1686185"/>
    <xdr:pic>
      <xdr:nvPicPr>
        <xdr:cNvPr id="2" name="Picture 1">
          <a:extLst>
            <a:ext uri="{FF2B5EF4-FFF2-40B4-BE49-F238E27FC236}">
              <a16:creationId xmlns:a16="http://schemas.microsoft.com/office/drawing/2014/main" id="{21E04B9B-F009-47D7-B6A5-78986B4C65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87975" y="12581890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262</xdr:row>
      <xdr:rowOff>469900</xdr:rowOff>
    </xdr:from>
    <xdr:ext cx="558799" cy="562381"/>
    <xdr:pic>
      <xdr:nvPicPr>
        <xdr:cNvPr id="3" name="Image 2">
          <a:extLst>
            <a:ext uri="{FF2B5EF4-FFF2-40B4-BE49-F238E27FC236}">
              <a16:creationId xmlns:a16="http://schemas.microsoft.com/office/drawing/2014/main" id="{175AC609-C11C-4C3C-B5DE-22E56A80DC11}"/>
            </a:ext>
          </a:extLst>
        </xdr:cNvPr>
        <xdr:cNvPicPr>
          <a:picLocks noChangeAspect="1"/>
        </xdr:cNvPicPr>
      </xdr:nvPicPr>
      <xdr:blipFill>
        <a:blip xmlns:r="http://schemas.openxmlformats.org/officeDocument/2006/relationships" r:embed="rId2"/>
        <a:stretch>
          <a:fillRect/>
        </a:stretch>
      </xdr:blipFill>
      <xdr:spPr>
        <a:xfrm>
          <a:off x="14951076" y="119284750"/>
          <a:ext cx="558799" cy="562381"/>
        </a:xfrm>
        <a:prstGeom prst="rect">
          <a:avLst/>
        </a:prstGeom>
        <a:solidFill>
          <a:srgbClr val="000000"/>
        </a:solidFill>
      </xdr:spPr>
    </xdr:pic>
    <xdr:clientData/>
  </xdr:oneCellAnchor>
  <xdr:oneCellAnchor>
    <xdr:from>
      <xdr:col>17</xdr:col>
      <xdr:colOff>215900</xdr:colOff>
      <xdr:row>262</xdr:row>
      <xdr:rowOff>457200</xdr:rowOff>
    </xdr:from>
    <xdr:ext cx="533400" cy="536755"/>
    <xdr:pic>
      <xdr:nvPicPr>
        <xdr:cNvPr id="4" name="Image 3">
          <a:extLst>
            <a:ext uri="{FF2B5EF4-FFF2-40B4-BE49-F238E27FC236}">
              <a16:creationId xmlns:a16="http://schemas.microsoft.com/office/drawing/2014/main" id="{80E6D437-501C-4A5C-9C47-5B97A9E94A17}"/>
            </a:ext>
          </a:extLst>
        </xdr:cNvPr>
        <xdr:cNvPicPr>
          <a:picLocks noChangeAspect="1"/>
        </xdr:cNvPicPr>
      </xdr:nvPicPr>
      <xdr:blipFill>
        <a:blip xmlns:r="http://schemas.openxmlformats.org/officeDocument/2006/relationships" r:embed="rId3"/>
        <a:stretch>
          <a:fillRect/>
        </a:stretch>
      </xdr:blipFill>
      <xdr:spPr>
        <a:xfrm>
          <a:off x="16122650" y="119272050"/>
          <a:ext cx="533400" cy="536755"/>
        </a:xfrm>
        <a:prstGeom prst="rect">
          <a:avLst/>
        </a:prstGeom>
      </xdr:spPr>
    </xdr:pic>
    <xdr:clientData/>
  </xdr:oneCellAnchor>
  <xdr:oneCellAnchor>
    <xdr:from>
      <xdr:col>18</xdr:col>
      <xdr:colOff>381001</xdr:colOff>
      <xdr:row>262</xdr:row>
      <xdr:rowOff>431801</xdr:rowOff>
    </xdr:from>
    <xdr:ext cx="584200" cy="556214"/>
    <xdr:pic>
      <xdr:nvPicPr>
        <xdr:cNvPr id="5" name="Image 4">
          <a:extLst>
            <a:ext uri="{FF2B5EF4-FFF2-40B4-BE49-F238E27FC236}">
              <a16:creationId xmlns:a16="http://schemas.microsoft.com/office/drawing/2014/main" id="{09453A6F-0594-4E66-9F64-082D1D7794CA}"/>
            </a:ext>
          </a:extLst>
        </xdr:cNvPr>
        <xdr:cNvPicPr>
          <a:picLocks noChangeAspect="1"/>
        </xdr:cNvPicPr>
      </xdr:nvPicPr>
      <xdr:blipFill>
        <a:blip xmlns:r="http://schemas.openxmlformats.org/officeDocument/2006/relationships" r:embed="rId4"/>
        <a:stretch>
          <a:fillRect/>
        </a:stretch>
      </xdr:blipFill>
      <xdr:spPr>
        <a:xfrm>
          <a:off x="17049751" y="119246651"/>
          <a:ext cx="584200" cy="556214"/>
        </a:xfrm>
        <a:prstGeom prst="rect">
          <a:avLst/>
        </a:prstGeom>
      </xdr:spPr>
    </xdr:pic>
    <xdr:clientData/>
  </xdr:oneCellAnchor>
  <xdr:oneCellAnchor>
    <xdr:from>
      <xdr:col>19</xdr:col>
      <xdr:colOff>622301</xdr:colOff>
      <xdr:row>262</xdr:row>
      <xdr:rowOff>457200</xdr:rowOff>
    </xdr:from>
    <xdr:ext cx="647700" cy="505624"/>
    <xdr:pic>
      <xdr:nvPicPr>
        <xdr:cNvPr id="6" name="Image 5">
          <a:extLst>
            <a:ext uri="{FF2B5EF4-FFF2-40B4-BE49-F238E27FC236}">
              <a16:creationId xmlns:a16="http://schemas.microsoft.com/office/drawing/2014/main" id="{B155D07E-9D7C-4D69-A45C-43B69CE98543}"/>
            </a:ext>
          </a:extLst>
        </xdr:cNvPr>
        <xdr:cNvPicPr>
          <a:picLocks noChangeAspect="1"/>
        </xdr:cNvPicPr>
      </xdr:nvPicPr>
      <xdr:blipFill>
        <a:blip xmlns:r="http://schemas.openxmlformats.org/officeDocument/2006/relationships" r:embed="rId5"/>
        <a:stretch>
          <a:fillRect/>
        </a:stretch>
      </xdr:blipFill>
      <xdr:spPr>
        <a:xfrm>
          <a:off x="18053051" y="119272050"/>
          <a:ext cx="647700" cy="505624"/>
        </a:xfrm>
        <a:prstGeom prst="rect">
          <a:avLst/>
        </a:prstGeom>
      </xdr:spPr>
    </xdr:pic>
    <xdr:clientData/>
  </xdr:oneCellAnchor>
  <xdr:oneCellAnchor>
    <xdr:from>
      <xdr:col>21</xdr:col>
      <xdr:colOff>127000</xdr:colOff>
      <xdr:row>262</xdr:row>
      <xdr:rowOff>431800</xdr:rowOff>
    </xdr:from>
    <xdr:ext cx="518583" cy="533400"/>
    <xdr:pic>
      <xdr:nvPicPr>
        <xdr:cNvPr id="7" name="Image 6">
          <a:extLst>
            <a:ext uri="{FF2B5EF4-FFF2-40B4-BE49-F238E27FC236}">
              <a16:creationId xmlns:a16="http://schemas.microsoft.com/office/drawing/2014/main" id="{23631B4C-DDED-479A-9AEE-40877316FBC0}"/>
            </a:ext>
          </a:extLst>
        </xdr:cNvPr>
        <xdr:cNvPicPr>
          <a:picLocks noChangeAspect="1"/>
        </xdr:cNvPicPr>
      </xdr:nvPicPr>
      <xdr:blipFill>
        <a:blip xmlns:r="http://schemas.openxmlformats.org/officeDocument/2006/relationships" r:embed="rId6"/>
        <a:stretch>
          <a:fillRect/>
        </a:stretch>
      </xdr:blipFill>
      <xdr:spPr>
        <a:xfrm>
          <a:off x="19119850" y="119246650"/>
          <a:ext cx="518583" cy="533400"/>
        </a:xfrm>
        <a:prstGeom prst="rect">
          <a:avLst/>
        </a:prstGeom>
      </xdr:spPr>
    </xdr:pic>
    <xdr:clientData/>
  </xdr:oneCellAnchor>
  <xdr:oneCellAnchor>
    <xdr:from>
      <xdr:col>21</xdr:col>
      <xdr:colOff>990600</xdr:colOff>
      <xdr:row>262</xdr:row>
      <xdr:rowOff>444500</xdr:rowOff>
    </xdr:from>
    <xdr:ext cx="508000" cy="508000"/>
    <xdr:pic>
      <xdr:nvPicPr>
        <xdr:cNvPr id="8" name="Image 7">
          <a:extLst>
            <a:ext uri="{FF2B5EF4-FFF2-40B4-BE49-F238E27FC236}">
              <a16:creationId xmlns:a16="http://schemas.microsoft.com/office/drawing/2014/main" id="{5B70FC1C-E94B-4108-95DD-A9FA3345D35C}"/>
            </a:ext>
          </a:extLst>
        </xdr:cNvPr>
        <xdr:cNvPicPr>
          <a:picLocks noChangeAspect="1"/>
        </xdr:cNvPicPr>
      </xdr:nvPicPr>
      <xdr:blipFill>
        <a:blip xmlns:r="http://schemas.openxmlformats.org/officeDocument/2006/relationships" r:embed="rId7"/>
        <a:stretch>
          <a:fillRect/>
        </a:stretch>
      </xdr:blipFill>
      <xdr:spPr>
        <a:xfrm>
          <a:off x="19983450" y="119259350"/>
          <a:ext cx="508000" cy="508000"/>
        </a:xfrm>
        <a:prstGeom prst="rect">
          <a:avLst/>
        </a:prstGeom>
      </xdr:spPr>
    </xdr:pic>
    <xdr:clientData/>
  </xdr:oneCellAnchor>
  <xdr:oneCellAnchor>
    <xdr:from>
      <xdr:col>23</xdr:col>
      <xdr:colOff>558800</xdr:colOff>
      <xdr:row>262</xdr:row>
      <xdr:rowOff>469900</xdr:rowOff>
    </xdr:from>
    <xdr:ext cx="516579" cy="469900"/>
    <xdr:pic>
      <xdr:nvPicPr>
        <xdr:cNvPr id="9" name="Image 8">
          <a:extLst>
            <a:ext uri="{FF2B5EF4-FFF2-40B4-BE49-F238E27FC236}">
              <a16:creationId xmlns:a16="http://schemas.microsoft.com/office/drawing/2014/main" id="{16B72144-D45F-4ABE-80C8-4D7E3823F5B1}"/>
            </a:ext>
          </a:extLst>
        </xdr:cNvPr>
        <xdr:cNvPicPr>
          <a:picLocks noChangeAspect="1"/>
        </xdr:cNvPicPr>
      </xdr:nvPicPr>
      <xdr:blipFill>
        <a:blip xmlns:r="http://schemas.openxmlformats.org/officeDocument/2006/relationships" r:embed="rId8"/>
        <a:stretch>
          <a:fillRect/>
        </a:stretch>
      </xdr:blipFill>
      <xdr:spPr>
        <a:xfrm>
          <a:off x="21828125" y="119284750"/>
          <a:ext cx="516579" cy="469900"/>
        </a:xfrm>
        <a:prstGeom prst="rect">
          <a:avLst/>
        </a:prstGeom>
      </xdr:spPr>
    </xdr:pic>
    <xdr:clientData/>
  </xdr:oneCellAnchor>
  <xdr:oneCellAnchor>
    <xdr:from>
      <xdr:col>22</xdr:col>
      <xdr:colOff>673100</xdr:colOff>
      <xdr:row>262</xdr:row>
      <xdr:rowOff>457200</xdr:rowOff>
    </xdr:from>
    <xdr:ext cx="495299" cy="495299"/>
    <xdr:pic>
      <xdr:nvPicPr>
        <xdr:cNvPr id="10" name="Image 9">
          <a:extLst>
            <a:ext uri="{FF2B5EF4-FFF2-40B4-BE49-F238E27FC236}">
              <a16:creationId xmlns:a16="http://schemas.microsoft.com/office/drawing/2014/main" id="{40FFA059-A45C-4937-AA31-35DA467B9051}"/>
            </a:ext>
          </a:extLst>
        </xdr:cNvPr>
        <xdr:cNvPicPr>
          <a:picLocks noChangeAspect="1"/>
        </xdr:cNvPicPr>
      </xdr:nvPicPr>
      <xdr:blipFill>
        <a:blip xmlns:r="http://schemas.openxmlformats.org/officeDocument/2006/relationships" r:embed="rId9"/>
        <a:stretch>
          <a:fillRect/>
        </a:stretch>
      </xdr:blipFill>
      <xdr:spPr>
        <a:xfrm>
          <a:off x="20875625" y="119272050"/>
          <a:ext cx="495299" cy="495299"/>
        </a:xfrm>
        <a:prstGeom prst="rect">
          <a:avLst/>
        </a:prstGeom>
      </xdr:spPr>
    </xdr:pic>
    <xdr:clientData/>
  </xdr:oneCellAnchor>
  <xdr:oneCellAnchor>
    <xdr:from>
      <xdr:col>4</xdr:col>
      <xdr:colOff>120650</xdr:colOff>
      <xdr:row>216</xdr:row>
      <xdr:rowOff>79375</xdr:rowOff>
    </xdr:from>
    <xdr:ext cx="2562583" cy="276253"/>
    <xdr:pic>
      <xdr:nvPicPr>
        <xdr:cNvPr id="15" name="Image 14">
          <a:extLst>
            <a:ext uri="{FF2B5EF4-FFF2-40B4-BE49-F238E27FC236}">
              <a16:creationId xmlns:a16="http://schemas.microsoft.com/office/drawing/2014/main" id="{9D3E6B67-D748-4A1C-9616-F37F2456CE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502150" y="81280000"/>
          <a:ext cx="2562583" cy="276253"/>
        </a:xfrm>
        <a:prstGeom prst="rect">
          <a:avLst/>
        </a:prstGeom>
      </xdr:spPr>
    </xdr:pic>
    <xdr:clientData/>
  </xdr:oneCellAnchor>
  <xdr:oneCellAnchor>
    <xdr:from>
      <xdr:col>4</xdr:col>
      <xdr:colOff>596900</xdr:colOff>
      <xdr:row>219</xdr:row>
      <xdr:rowOff>25399</xdr:rowOff>
    </xdr:from>
    <xdr:ext cx="2235200" cy="1197925"/>
    <xdr:pic>
      <xdr:nvPicPr>
        <xdr:cNvPr id="16" name="Image 15">
          <a:extLst>
            <a:ext uri="{FF2B5EF4-FFF2-40B4-BE49-F238E27FC236}">
              <a16:creationId xmlns:a16="http://schemas.microsoft.com/office/drawing/2014/main" id="{4B634C5A-F7DD-4004-B2CB-A8F03094462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978400" y="98494849"/>
          <a:ext cx="2235200" cy="1197925"/>
        </a:xfrm>
        <a:prstGeom prst="rect">
          <a:avLst/>
        </a:prstGeom>
      </xdr:spPr>
    </xdr:pic>
    <xdr:clientData/>
  </xdr:oneCellAnchor>
  <xdr:oneCellAnchor>
    <xdr:from>
      <xdr:col>16</xdr:col>
      <xdr:colOff>85725</xdr:colOff>
      <xdr:row>216</xdr:row>
      <xdr:rowOff>238125</xdr:rowOff>
    </xdr:from>
    <xdr:ext cx="5105400" cy="2000250"/>
    <xdr:pic>
      <xdr:nvPicPr>
        <xdr:cNvPr id="17" name="Image 16">
          <a:extLst>
            <a:ext uri="{FF2B5EF4-FFF2-40B4-BE49-F238E27FC236}">
              <a16:creationId xmlns:a16="http://schemas.microsoft.com/office/drawing/2014/main" id="{1AEA7886-6876-4AB5-961F-BF86B5B9182B}"/>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5230475" y="97945575"/>
          <a:ext cx="5105400" cy="2000250"/>
        </a:xfrm>
        <a:prstGeom prst="rect">
          <a:avLst/>
        </a:prstGeom>
      </xdr:spPr>
    </xdr:pic>
    <xdr:clientData/>
  </xdr:oneCellAnchor>
  <xdr:twoCellAnchor editAs="oneCell">
    <xdr:from>
      <xdr:col>21</xdr:col>
      <xdr:colOff>266700</xdr:colOff>
      <xdr:row>7</xdr:row>
      <xdr:rowOff>266700</xdr:rowOff>
    </xdr:from>
    <xdr:to>
      <xdr:col>22</xdr:col>
      <xdr:colOff>749300</xdr:colOff>
      <xdr:row>10</xdr:row>
      <xdr:rowOff>293077</xdr:rowOff>
    </xdr:to>
    <xdr:pic>
      <xdr:nvPicPr>
        <xdr:cNvPr id="18" name="Image 17">
          <a:extLst>
            <a:ext uri="{FF2B5EF4-FFF2-40B4-BE49-F238E27FC236}">
              <a16:creationId xmlns:a16="http://schemas.microsoft.com/office/drawing/2014/main" id="{AD9B10C2-5A91-4A1B-9484-5DAA9436F852}"/>
            </a:ext>
          </a:extLst>
        </xdr:cNvPr>
        <xdr:cNvPicPr>
          <a:picLocks noChangeAspect="1"/>
        </xdr:cNvPicPr>
      </xdr:nvPicPr>
      <xdr:blipFill>
        <a:blip xmlns:r="http://schemas.openxmlformats.org/officeDocument/2006/relationships" r:embed="rId13"/>
        <a:stretch>
          <a:fillRect/>
        </a:stretch>
      </xdr:blipFill>
      <xdr:spPr>
        <a:xfrm>
          <a:off x="19278600" y="647700"/>
          <a:ext cx="1689100" cy="1169377"/>
        </a:xfrm>
        <a:prstGeom prst="rect">
          <a:avLst/>
        </a:prstGeom>
      </xdr:spPr>
    </xdr:pic>
    <xdr:clientData/>
  </xdr:twoCellAnchor>
  <xdr:oneCellAnchor>
    <xdr:from>
      <xdr:col>5</xdr:col>
      <xdr:colOff>476250</xdr:colOff>
      <xdr:row>80</xdr:row>
      <xdr:rowOff>0</xdr:rowOff>
    </xdr:from>
    <xdr:ext cx="2289175" cy="1058870"/>
    <xdr:pic>
      <xdr:nvPicPr>
        <xdr:cNvPr id="11" name="Image 10">
          <a:extLst>
            <a:ext uri="{FF2B5EF4-FFF2-40B4-BE49-F238E27FC236}">
              <a16:creationId xmlns:a16="http://schemas.microsoft.com/office/drawing/2014/main" id="{CFAF5C7C-F9EC-4EF0-A35D-BB8995B4FAAD}"/>
            </a:ext>
          </a:extLst>
        </xdr:cNvPr>
        <xdr:cNvPicPr>
          <a:picLocks noChangeAspect="1"/>
        </xdr:cNvPicPr>
      </xdr:nvPicPr>
      <xdr:blipFill>
        <a:blip xmlns:r="http://schemas.openxmlformats.org/officeDocument/2006/relationships" r:embed="rId14"/>
        <a:stretch>
          <a:fillRect/>
        </a:stretch>
      </xdr:blipFill>
      <xdr:spPr>
        <a:xfrm>
          <a:off x="6229350" y="27813000"/>
          <a:ext cx="2289175" cy="1058870"/>
        </a:xfrm>
        <a:prstGeom prst="rect">
          <a:avLst/>
        </a:prstGeom>
      </xdr:spPr>
    </xdr:pic>
    <xdr:clientData/>
  </xdr:oneCellAnchor>
  <xdr:oneCellAnchor>
    <xdr:from>
      <xdr:col>5</xdr:col>
      <xdr:colOff>622300</xdr:colOff>
      <xdr:row>92</xdr:row>
      <xdr:rowOff>288925</xdr:rowOff>
    </xdr:from>
    <xdr:ext cx="2248026" cy="1098550"/>
    <xdr:pic>
      <xdr:nvPicPr>
        <xdr:cNvPr id="12" name="Image 11">
          <a:extLst>
            <a:ext uri="{FF2B5EF4-FFF2-40B4-BE49-F238E27FC236}">
              <a16:creationId xmlns:a16="http://schemas.microsoft.com/office/drawing/2014/main" id="{262045C7-4C2D-47B5-9205-4B5348AC2761}"/>
            </a:ext>
          </a:extLst>
        </xdr:cNvPr>
        <xdr:cNvPicPr>
          <a:picLocks noChangeAspect="1"/>
        </xdr:cNvPicPr>
      </xdr:nvPicPr>
      <xdr:blipFill>
        <a:blip xmlns:r="http://schemas.openxmlformats.org/officeDocument/2006/relationships" r:embed="rId15"/>
        <a:stretch>
          <a:fillRect/>
        </a:stretch>
      </xdr:blipFill>
      <xdr:spPr>
        <a:xfrm>
          <a:off x="6375400" y="32292925"/>
          <a:ext cx="2248026" cy="1098550"/>
        </a:xfrm>
        <a:prstGeom prst="rect">
          <a:avLst/>
        </a:prstGeom>
      </xdr:spPr>
    </xdr:pic>
    <xdr:clientData/>
  </xdr:oneCellAnchor>
  <xdr:oneCellAnchor>
    <xdr:from>
      <xdr:col>6</xdr:col>
      <xdr:colOff>63500</xdr:colOff>
      <xdr:row>104</xdr:row>
      <xdr:rowOff>158750</xdr:rowOff>
    </xdr:from>
    <xdr:ext cx="1057275" cy="1120810"/>
    <xdr:pic>
      <xdr:nvPicPr>
        <xdr:cNvPr id="13" name="Image 12">
          <a:extLst>
            <a:ext uri="{FF2B5EF4-FFF2-40B4-BE49-F238E27FC236}">
              <a16:creationId xmlns:a16="http://schemas.microsoft.com/office/drawing/2014/main" id="{DEE5ECC8-BA59-4343-810B-DAEE0CB60E89}"/>
            </a:ext>
          </a:extLst>
        </xdr:cNvPr>
        <xdr:cNvPicPr>
          <a:picLocks noChangeAspect="1"/>
        </xdr:cNvPicPr>
      </xdr:nvPicPr>
      <xdr:blipFill>
        <a:blip xmlns:r="http://schemas.openxmlformats.org/officeDocument/2006/relationships" r:embed="rId16"/>
        <a:stretch>
          <a:fillRect/>
        </a:stretch>
      </xdr:blipFill>
      <xdr:spPr>
        <a:xfrm>
          <a:off x="6797675" y="36734750"/>
          <a:ext cx="1057275" cy="112081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13</xdr:col>
      <xdr:colOff>0</xdr:colOff>
      <xdr:row>10</xdr:row>
      <xdr:rowOff>0</xdr:rowOff>
    </xdr:from>
    <xdr:ext cx="3857625" cy="2128665"/>
    <xdr:pic>
      <xdr:nvPicPr>
        <xdr:cNvPr id="2" name="Image 1">
          <a:extLst>
            <a:ext uri="{FF2B5EF4-FFF2-40B4-BE49-F238E27FC236}">
              <a16:creationId xmlns:a16="http://schemas.microsoft.com/office/drawing/2014/main" id="{E45896C6-D709-4D13-AE35-7F3182A0EA88}"/>
            </a:ext>
          </a:extLst>
        </xdr:cNvPr>
        <xdr:cNvPicPr>
          <a:picLocks noChangeAspect="1"/>
        </xdr:cNvPicPr>
      </xdr:nvPicPr>
      <xdr:blipFill>
        <a:blip xmlns:r="http://schemas.openxmlformats.org/officeDocument/2006/relationships" r:embed="rId1"/>
        <a:stretch>
          <a:fillRect/>
        </a:stretch>
      </xdr:blipFill>
      <xdr:spPr>
        <a:xfrm>
          <a:off x="19250025" y="2590800"/>
          <a:ext cx="3857625" cy="2128665"/>
        </a:xfrm>
        <a:prstGeom prst="rect">
          <a:avLst/>
        </a:prstGeom>
      </xdr:spPr>
    </xdr:pic>
    <xdr:clientData/>
  </xdr:oneCellAnchor>
  <xdr:twoCellAnchor editAs="oneCell">
    <xdr:from>
      <xdr:col>3</xdr:col>
      <xdr:colOff>800100</xdr:colOff>
      <xdr:row>8</xdr:row>
      <xdr:rowOff>114300</xdr:rowOff>
    </xdr:from>
    <xdr:to>
      <xdr:col>3</xdr:col>
      <xdr:colOff>1506631</xdr:colOff>
      <xdr:row>8</xdr:row>
      <xdr:rowOff>609600</xdr:rowOff>
    </xdr:to>
    <xdr:pic>
      <xdr:nvPicPr>
        <xdr:cNvPr id="3" name="Image 2">
          <a:extLst>
            <a:ext uri="{FF2B5EF4-FFF2-40B4-BE49-F238E27FC236}">
              <a16:creationId xmlns:a16="http://schemas.microsoft.com/office/drawing/2014/main" id="{E2F727C4-761B-4214-BEE6-F274BBF61E52}"/>
            </a:ext>
          </a:extLst>
        </xdr:cNvPr>
        <xdr:cNvPicPr>
          <a:picLocks noChangeAspect="1"/>
        </xdr:cNvPicPr>
      </xdr:nvPicPr>
      <xdr:blipFill>
        <a:blip xmlns:r="http://schemas.openxmlformats.org/officeDocument/2006/relationships" r:embed="rId2"/>
        <a:stretch>
          <a:fillRect/>
        </a:stretch>
      </xdr:blipFill>
      <xdr:spPr>
        <a:xfrm>
          <a:off x="4648200" y="1733550"/>
          <a:ext cx="706531" cy="495300"/>
        </a:xfrm>
        <a:prstGeom prst="rect">
          <a:avLst/>
        </a:prstGeom>
      </xdr:spPr>
    </xdr:pic>
    <xdr:clientData/>
  </xdr:twoCellAnchor>
  <xdr:twoCellAnchor editAs="oneCell">
    <xdr:from>
      <xdr:col>7</xdr:col>
      <xdr:colOff>685800</xdr:colOff>
      <xdr:row>8</xdr:row>
      <xdr:rowOff>76200</xdr:rowOff>
    </xdr:from>
    <xdr:to>
      <xdr:col>7</xdr:col>
      <xdr:colOff>1705841</xdr:colOff>
      <xdr:row>8</xdr:row>
      <xdr:rowOff>666750</xdr:rowOff>
    </xdr:to>
    <xdr:pic>
      <xdr:nvPicPr>
        <xdr:cNvPr id="4" name="Image 3">
          <a:extLst>
            <a:ext uri="{FF2B5EF4-FFF2-40B4-BE49-F238E27FC236}">
              <a16:creationId xmlns:a16="http://schemas.microsoft.com/office/drawing/2014/main" id="{C9FB2FD0-BB95-45ED-8DD4-D86076B2EA65}"/>
            </a:ext>
          </a:extLst>
        </xdr:cNvPr>
        <xdr:cNvPicPr>
          <a:picLocks noChangeAspect="1"/>
        </xdr:cNvPicPr>
      </xdr:nvPicPr>
      <xdr:blipFill>
        <a:blip xmlns:r="http://schemas.openxmlformats.org/officeDocument/2006/relationships" r:embed="rId3"/>
        <a:stretch>
          <a:fillRect/>
        </a:stretch>
      </xdr:blipFill>
      <xdr:spPr>
        <a:xfrm>
          <a:off x="10801350" y="1695450"/>
          <a:ext cx="1020041" cy="590550"/>
        </a:xfrm>
        <a:prstGeom prst="rect">
          <a:avLst/>
        </a:prstGeom>
      </xdr:spPr>
    </xdr:pic>
    <xdr:clientData/>
  </xdr:twoCellAnchor>
  <xdr:twoCellAnchor editAs="oneCell">
    <xdr:from>
      <xdr:col>11</xdr:col>
      <xdr:colOff>904875</xdr:colOff>
      <xdr:row>8</xdr:row>
      <xdr:rowOff>104775</xdr:rowOff>
    </xdr:from>
    <xdr:to>
      <xdr:col>11</xdr:col>
      <xdr:colOff>1968358</xdr:colOff>
      <xdr:row>8</xdr:row>
      <xdr:rowOff>685800</xdr:rowOff>
    </xdr:to>
    <xdr:pic>
      <xdr:nvPicPr>
        <xdr:cNvPr id="5" name="Image 4">
          <a:extLst>
            <a:ext uri="{FF2B5EF4-FFF2-40B4-BE49-F238E27FC236}">
              <a16:creationId xmlns:a16="http://schemas.microsoft.com/office/drawing/2014/main" id="{BF6E5D31-D3C4-4FB7-8175-D2B64DBEFA13}"/>
            </a:ext>
          </a:extLst>
        </xdr:cNvPr>
        <xdr:cNvPicPr>
          <a:picLocks noChangeAspect="1"/>
        </xdr:cNvPicPr>
      </xdr:nvPicPr>
      <xdr:blipFill>
        <a:blip xmlns:r="http://schemas.openxmlformats.org/officeDocument/2006/relationships" r:embed="rId4"/>
        <a:stretch>
          <a:fillRect/>
        </a:stretch>
      </xdr:blipFill>
      <xdr:spPr>
        <a:xfrm>
          <a:off x="17002125" y="1724025"/>
          <a:ext cx="1063483" cy="5810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1238250</xdr:colOff>
      <xdr:row>3</xdr:row>
      <xdr:rowOff>95250</xdr:rowOff>
    </xdr:from>
    <xdr:to>
      <xdr:col>12</xdr:col>
      <xdr:colOff>2053478</xdr:colOff>
      <xdr:row>5</xdr:row>
      <xdr:rowOff>133350</xdr:rowOff>
    </xdr:to>
    <xdr:pic>
      <xdr:nvPicPr>
        <xdr:cNvPr id="2" name="Image 1">
          <a:extLst>
            <a:ext uri="{FF2B5EF4-FFF2-40B4-BE49-F238E27FC236}">
              <a16:creationId xmlns:a16="http://schemas.microsoft.com/office/drawing/2014/main" id="{91F3E3B2-DC3E-45E2-B5B8-B8C7A188158B}"/>
            </a:ext>
          </a:extLst>
        </xdr:cNvPr>
        <xdr:cNvPicPr>
          <a:picLocks noChangeAspect="1"/>
        </xdr:cNvPicPr>
      </xdr:nvPicPr>
      <xdr:blipFill>
        <a:blip xmlns:r="http://schemas.openxmlformats.org/officeDocument/2006/relationships" r:embed="rId1"/>
        <a:stretch>
          <a:fillRect/>
        </a:stretch>
      </xdr:blipFill>
      <xdr:spPr>
        <a:xfrm>
          <a:off x="7315200" y="762000"/>
          <a:ext cx="815228" cy="571500"/>
        </a:xfrm>
        <a:prstGeom prst="rect">
          <a:avLst/>
        </a:prstGeom>
      </xdr:spPr>
    </xdr:pic>
    <xdr:clientData/>
  </xdr:twoCellAnchor>
  <xdr:twoCellAnchor editAs="oneCell">
    <xdr:from>
      <xdr:col>32</xdr:col>
      <xdr:colOff>704850</xdr:colOff>
      <xdr:row>3</xdr:row>
      <xdr:rowOff>161925</xdr:rowOff>
    </xdr:from>
    <xdr:to>
      <xdr:col>32</xdr:col>
      <xdr:colOff>1552988</xdr:colOff>
      <xdr:row>5</xdr:row>
      <xdr:rowOff>238125</xdr:rowOff>
    </xdr:to>
    <xdr:pic>
      <xdr:nvPicPr>
        <xdr:cNvPr id="3" name="Image 2">
          <a:extLst>
            <a:ext uri="{FF2B5EF4-FFF2-40B4-BE49-F238E27FC236}">
              <a16:creationId xmlns:a16="http://schemas.microsoft.com/office/drawing/2014/main" id="{6F35DB0C-263D-4D11-A982-505F10F2C100}"/>
            </a:ext>
          </a:extLst>
        </xdr:cNvPr>
        <xdr:cNvPicPr>
          <a:picLocks noChangeAspect="1"/>
        </xdr:cNvPicPr>
      </xdr:nvPicPr>
      <xdr:blipFill>
        <a:blip xmlns:r="http://schemas.openxmlformats.org/officeDocument/2006/relationships" r:embed="rId2"/>
        <a:stretch>
          <a:fillRect/>
        </a:stretch>
      </xdr:blipFill>
      <xdr:spPr>
        <a:xfrm>
          <a:off x="21135975" y="828675"/>
          <a:ext cx="848138" cy="609600"/>
        </a:xfrm>
        <a:prstGeom prst="rect">
          <a:avLst/>
        </a:prstGeom>
      </xdr:spPr>
    </xdr:pic>
    <xdr:clientData/>
  </xdr:twoCellAnchor>
  <xdr:twoCellAnchor editAs="oneCell">
    <xdr:from>
      <xdr:col>52</xdr:col>
      <xdr:colOff>1562100</xdr:colOff>
      <xdr:row>3</xdr:row>
      <xdr:rowOff>66675</xdr:rowOff>
    </xdr:from>
    <xdr:to>
      <xdr:col>52</xdr:col>
      <xdr:colOff>2428996</xdr:colOff>
      <xdr:row>5</xdr:row>
      <xdr:rowOff>133434</xdr:rowOff>
    </xdr:to>
    <xdr:pic>
      <xdr:nvPicPr>
        <xdr:cNvPr id="4" name="Image 3">
          <a:extLst>
            <a:ext uri="{FF2B5EF4-FFF2-40B4-BE49-F238E27FC236}">
              <a16:creationId xmlns:a16="http://schemas.microsoft.com/office/drawing/2014/main" id="{2E393A19-DFC0-46F0-AEDD-CAABAEFCA59C}"/>
            </a:ext>
          </a:extLst>
        </xdr:cNvPr>
        <xdr:cNvPicPr>
          <a:picLocks noChangeAspect="1"/>
        </xdr:cNvPicPr>
      </xdr:nvPicPr>
      <xdr:blipFill>
        <a:blip xmlns:r="http://schemas.openxmlformats.org/officeDocument/2006/relationships" r:embed="rId3"/>
        <a:stretch>
          <a:fillRect/>
        </a:stretch>
      </xdr:blipFill>
      <xdr:spPr>
        <a:xfrm>
          <a:off x="36414075" y="733425"/>
          <a:ext cx="866896" cy="600159"/>
        </a:xfrm>
        <a:prstGeom prst="rect">
          <a:avLst/>
        </a:prstGeom>
      </xdr:spPr>
    </xdr:pic>
    <xdr:clientData/>
  </xdr:twoCellAnchor>
  <xdr:twoCellAnchor editAs="oneCell">
    <xdr:from>
      <xdr:col>67</xdr:col>
      <xdr:colOff>838200</xdr:colOff>
      <xdr:row>7</xdr:row>
      <xdr:rowOff>142875</xdr:rowOff>
    </xdr:from>
    <xdr:to>
      <xdr:col>67</xdr:col>
      <xdr:colOff>1638300</xdr:colOff>
      <xdr:row>9</xdr:row>
      <xdr:rowOff>104775</xdr:rowOff>
    </xdr:to>
    <xdr:pic>
      <xdr:nvPicPr>
        <xdr:cNvPr id="5" name="Image 4">
          <a:extLst>
            <a:ext uri="{FF2B5EF4-FFF2-40B4-BE49-F238E27FC236}">
              <a16:creationId xmlns:a16="http://schemas.microsoft.com/office/drawing/2014/main" id="{3F2361E3-7C9E-40D3-ACE4-AB674881A496}"/>
            </a:ext>
          </a:extLst>
        </xdr:cNvPr>
        <xdr:cNvPicPr>
          <a:picLocks noChangeAspect="1"/>
        </xdr:cNvPicPr>
      </xdr:nvPicPr>
      <xdr:blipFill>
        <a:blip xmlns:r="http://schemas.openxmlformats.org/officeDocument/2006/relationships" r:embed="rId1"/>
        <a:stretch>
          <a:fillRect/>
        </a:stretch>
      </xdr:blipFill>
      <xdr:spPr>
        <a:xfrm>
          <a:off x="53111400" y="1876425"/>
          <a:ext cx="800100" cy="495300"/>
        </a:xfrm>
        <a:prstGeom prst="rect">
          <a:avLst/>
        </a:prstGeom>
      </xdr:spPr>
    </xdr:pic>
    <xdr:clientData/>
  </xdr:twoCellAnchor>
  <xdr:twoCellAnchor editAs="oneCell">
    <xdr:from>
      <xdr:col>75</xdr:col>
      <xdr:colOff>1200151</xdr:colOff>
      <xdr:row>7</xdr:row>
      <xdr:rowOff>133350</xdr:rowOff>
    </xdr:from>
    <xdr:to>
      <xdr:col>75</xdr:col>
      <xdr:colOff>2076451</xdr:colOff>
      <xdr:row>9</xdr:row>
      <xdr:rowOff>190500</xdr:rowOff>
    </xdr:to>
    <xdr:pic>
      <xdr:nvPicPr>
        <xdr:cNvPr id="6" name="Image 5">
          <a:extLst>
            <a:ext uri="{FF2B5EF4-FFF2-40B4-BE49-F238E27FC236}">
              <a16:creationId xmlns:a16="http://schemas.microsoft.com/office/drawing/2014/main" id="{AEFE9663-9602-469F-BA26-57B04D1C5EEB}"/>
            </a:ext>
          </a:extLst>
        </xdr:cNvPr>
        <xdr:cNvPicPr>
          <a:picLocks noChangeAspect="1"/>
        </xdr:cNvPicPr>
      </xdr:nvPicPr>
      <xdr:blipFill>
        <a:blip xmlns:r="http://schemas.openxmlformats.org/officeDocument/2006/relationships" r:embed="rId2"/>
        <a:stretch>
          <a:fillRect/>
        </a:stretch>
      </xdr:blipFill>
      <xdr:spPr>
        <a:xfrm>
          <a:off x="64903351" y="1866900"/>
          <a:ext cx="876300" cy="590550"/>
        </a:xfrm>
        <a:prstGeom prst="rect">
          <a:avLst/>
        </a:prstGeom>
      </xdr:spPr>
    </xdr:pic>
    <xdr:clientData/>
  </xdr:twoCellAnchor>
  <xdr:twoCellAnchor editAs="oneCell">
    <xdr:from>
      <xdr:col>83</xdr:col>
      <xdr:colOff>1038225</xdr:colOff>
      <xdr:row>7</xdr:row>
      <xdr:rowOff>142875</xdr:rowOff>
    </xdr:from>
    <xdr:to>
      <xdr:col>83</xdr:col>
      <xdr:colOff>2085975</xdr:colOff>
      <xdr:row>9</xdr:row>
      <xdr:rowOff>190500</xdr:rowOff>
    </xdr:to>
    <xdr:pic>
      <xdr:nvPicPr>
        <xdr:cNvPr id="7" name="Image 6">
          <a:extLst>
            <a:ext uri="{FF2B5EF4-FFF2-40B4-BE49-F238E27FC236}">
              <a16:creationId xmlns:a16="http://schemas.microsoft.com/office/drawing/2014/main" id="{197AEA37-20F5-4BD3-B8BF-EEBC0BF17DBB}"/>
            </a:ext>
          </a:extLst>
        </xdr:cNvPr>
        <xdr:cNvPicPr>
          <a:picLocks noChangeAspect="1"/>
        </xdr:cNvPicPr>
      </xdr:nvPicPr>
      <xdr:blipFill>
        <a:blip xmlns:r="http://schemas.openxmlformats.org/officeDocument/2006/relationships" r:embed="rId4"/>
        <a:stretch>
          <a:fillRect/>
        </a:stretch>
      </xdr:blipFill>
      <xdr:spPr>
        <a:xfrm>
          <a:off x="76409550" y="1876425"/>
          <a:ext cx="1047750" cy="581025"/>
        </a:xfrm>
        <a:prstGeom prst="rect">
          <a:avLst/>
        </a:prstGeom>
      </xdr:spPr>
    </xdr:pic>
    <xdr:clientData/>
  </xdr:twoCellAnchor>
  <xdr:oneCellAnchor>
    <xdr:from>
      <xdr:col>82</xdr:col>
      <xdr:colOff>1228725</xdr:colOff>
      <xdr:row>12</xdr:row>
      <xdr:rowOff>238125</xdr:rowOff>
    </xdr:from>
    <xdr:ext cx="571500" cy="571500"/>
    <xdr:pic>
      <xdr:nvPicPr>
        <xdr:cNvPr id="8" name="Image 7">
          <a:extLst>
            <a:ext uri="{FF2B5EF4-FFF2-40B4-BE49-F238E27FC236}">
              <a16:creationId xmlns:a16="http://schemas.microsoft.com/office/drawing/2014/main" id="{A7C37DC4-F0CD-4BC1-A726-A5D096F7263F}"/>
            </a:ext>
          </a:extLst>
        </xdr:cNvPr>
        <xdr:cNvPicPr>
          <a:picLocks noChangeAspect="1"/>
        </xdr:cNvPicPr>
      </xdr:nvPicPr>
      <xdr:blipFill>
        <a:blip xmlns:r="http://schemas.openxmlformats.org/officeDocument/2006/relationships" r:embed="rId5"/>
        <a:stretch>
          <a:fillRect/>
        </a:stretch>
      </xdr:blipFill>
      <xdr:spPr>
        <a:xfrm>
          <a:off x="74485500" y="3305175"/>
          <a:ext cx="571500" cy="571500"/>
        </a:xfrm>
        <a:prstGeom prst="rect">
          <a:avLst/>
        </a:prstGeom>
      </xdr:spPr>
    </xdr:pic>
    <xdr:clientData/>
  </xdr:oneCellAnchor>
  <xdr:oneCellAnchor>
    <xdr:from>
      <xdr:col>74</xdr:col>
      <xdr:colOff>1095375</xdr:colOff>
      <xdr:row>12</xdr:row>
      <xdr:rowOff>200025</xdr:rowOff>
    </xdr:from>
    <xdr:ext cx="571500" cy="571500"/>
    <xdr:pic>
      <xdr:nvPicPr>
        <xdr:cNvPr id="9" name="Image 8">
          <a:extLst>
            <a:ext uri="{FF2B5EF4-FFF2-40B4-BE49-F238E27FC236}">
              <a16:creationId xmlns:a16="http://schemas.microsoft.com/office/drawing/2014/main" id="{172BE9A8-362A-4DA4-8ABC-EC2918D9962D}"/>
            </a:ext>
          </a:extLst>
        </xdr:cNvPr>
        <xdr:cNvPicPr>
          <a:picLocks noChangeAspect="1"/>
        </xdr:cNvPicPr>
      </xdr:nvPicPr>
      <xdr:blipFill>
        <a:blip xmlns:r="http://schemas.openxmlformats.org/officeDocument/2006/relationships" r:embed="rId5"/>
        <a:stretch>
          <a:fillRect/>
        </a:stretch>
      </xdr:blipFill>
      <xdr:spPr>
        <a:xfrm>
          <a:off x="62684025" y="3267075"/>
          <a:ext cx="571500" cy="571500"/>
        </a:xfrm>
        <a:prstGeom prst="rect">
          <a:avLst/>
        </a:prstGeom>
      </xdr:spPr>
    </xdr:pic>
    <xdr:clientData/>
  </xdr:oneCellAnchor>
  <xdr:oneCellAnchor>
    <xdr:from>
      <xdr:col>66</xdr:col>
      <xdr:colOff>1247775</xdr:colOff>
      <xdr:row>12</xdr:row>
      <xdr:rowOff>209550</xdr:rowOff>
    </xdr:from>
    <xdr:ext cx="571500" cy="571500"/>
    <xdr:pic>
      <xdr:nvPicPr>
        <xdr:cNvPr id="10" name="Image 9">
          <a:extLst>
            <a:ext uri="{FF2B5EF4-FFF2-40B4-BE49-F238E27FC236}">
              <a16:creationId xmlns:a16="http://schemas.microsoft.com/office/drawing/2014/main" id="{6ED8FD80-3818-439C-8DF8-7FC02313B51C}"/>
            </a:ext>
          </a:extLst>
        </xdr:cNvPr>
        <xdr:cNvPicPr>
          <a:picLocks noChangeAspect="1"/>
        </xdr:cNvPicPr>
      </xdr:nvPicPr>
      <xdr:blipFill>
        <a:blip xmlns:r="http://schemas.openxmlformats.org/officeDocument/2006/relationships" r:embed="rId5"/>
        <a:stretch>
          <a:fillRect/>
        </a:stretch>
      </xdr:blipFill>
      <xdr:spPr>
        <a:xfrm>
          <a:off x="51406425" y="3276600"/>
          <a:ext cx="571500" cy="571500"/>
        </a:xfrm>
        <a:prstGeom prst="rect">
          <a:avLst/>
        </a:prstGeom>
      </xdr:spPr>
    </xdr:pic>
    <xdr:clientData/>
  </xdr:oneCellAnchor>
  <xdr:oneCellAnchor>
    <xdr:from>
      <xdr:col>62</xdr:col>
      <xdr:colOff>0</xdr:colOff>
      <xdr:row>46</xdr:row>
      <xdr:rowOff>0</xdr:rowOff>
    </xdr:from>
    <xdr:ext cx="4873625" cy="1121830"/>
    <xdr:pic>
      <xdr:nvPicPr>
        <xdr:cNvPr id="11" name="Image 10">
          <a:extLst>
            <a:ext uri="{FF2B5EF4-FFF2-40B4-BE49-F238E27FC236}">
              <a16:creationId xmlns:a16="http://schemas.microsoft.com/office/drawing/2014/main" id="{C81382DC-8752-4AB9-8052-97BB1294995F}"/>
            </a:ext>
          </a:extLst>
        </xdr:cNvPr>
        <xdr:cNvPicPr>
          <a:picLocks noChangeAspect="1"/>
        </xdr:cNvPicPr>
      </xdr:nvPicPr>
      <xdr:blipFill>
        <a:blip xmlns:r="http://schemas.openxmlformats.org/officeDocument/2006/relationships" r:embed="rId6"/>
        <a:stretch>
          <a:fillRect/>
        </a:stretch>
      </xdr:blipFill>
      <xdr:spPr>
        <a:xfrm>
          <a:off x="44862750" y="12144375"/>
          <a:ext cx="4873625" cy="1121830"/>
        </a:xfrm>
        <a:prstGeom prst="rect">
          <a:avLst/>
        </a:prstGeom>
      </xdr:spPr>
    </xdr:pic>
    <xdr:clientData/>
  </xdr:oneCellAnchor>
  <xdr:oneCellAnchor>
    <xdr:from>
      <xdr:col>70</xdr:col>
      <xdr:colOff>0</xdr:colOff>
      <xdr:row>46</xdr:row>
      <xdr:rowOff>0</xdr:rowOff>
    </xdr:from>
    <xdr:ext cx="4873625" cy="1121830"/>
    <xdr:pic>
      <xdr:nvPicPr>
        <xdr:cNvPr id="12" name="Image 11">
          <a:extLst>
            <a:ext uri="{FF2B5EF4-FFF2-40B4-BE49-F238E27FC236}">
              <a16:creationId xmlns:a16="http://schemas.microsoft.com/office/drawing/2014/main" id="{24DADA31-7562-4A95-8207-67A374EBD4F2}"/>
            </a:ext>
          </a:extLst>
        </xdr:cNvPr>
        <xdr:cNvPicPr>
          <a:picLocks noChangeAspect="1"/>
        </xdr:cNvPicPr>
      </xdr:nvPicPr>
      <xdr:blipFill>
        <a:blip xmlns:r="http://schemas.openxmlformats.org/officeDocument/2006/relationships" r:embed="rId6"/>
        <a:stretch>
          <a:fillRect/>
        </a:stretch>
      </xdr:blipFill>
      <xdr:spPr>
        <a:xfrm>
          <a:off x="56397525" y="12144375"/>
          <a:ext cx="4873625" cy="1121830"/>
        </a:xfrm>
        <a:prstGeom prst="rect">
          <a:avLst/>
        </a:prstGeom>
      </xdr:spPr>
    </xdr:pic>
    <xdr:clientData/>
  </xdr:oneCellAnchor>
  <xdr:oneCellAnchor>
    <xdr:from>
      <xdr:col>78</xdr:col>
      <xdr:colOff>0</xdr:colOff>
      <xdr:row>46</xdr:row>
      <xdr:rowOff>0</xdr:rowOff>
    </xdr:from>
    <xdr:ext cx="4873625" cy="1121830"/>
    <xdr:pic>
      <xdr:nvPicPr>
        <xdr:cNvPr id="13" name="Image 12">
          <a:extLst>
            <a:ext uri="{FF2B5EF4-FFF2-40B4-BE49-F238E27FC236}">
              <a16:creationId xmlns:a16="http://schemas.microsoft.com/office/drawing/2014/main" id="{BC9F03AC-BF34-4708-A371-E9FBD38872F1}"/>
            </a:ext>
          </a:extLst>
        </xdr:cNvPr>
        <xdr:cNvPicPr>
          <a:picLocks noChangeAspect="1"/>
        </xdr:cNvPicPr>
      </xdr:nvPicPr>
      <xdr:blipFill>
        <a:blip xmlns:r="http://schemas.openxmlformats.org/officeDocument/2006/relationships" r:embed="rId6"/>
        <a:stretch>
          <a:fillRect/>
        </a:stretch>
      </xdr:blipFill>
      <xdr:spPr>
        <a:xfrm>
          <a:off x="67789425" y="12144375"/>
          <a:ext cx="4873625" cy="1121830"/>
        </a:xfrm>
        <a:prstGeom prst="rect">
          <a:avLst/>
        </a:prstGeom>
      </xdr:spPr>
    </xdr:pic>
    <xdr:clientData/>
  </xdr:oneCellAnchor>
  <xdr:oneCellAnchor>
    <xdr:from>
      <xdr:col>62</xdr:col>
      <xdr:colOff>0</xdr:colOff>
      <xdr:row>130</xdr:row>
      <xdr:rowOff>0</xdr:rowOff>
    </xdr:from>
    <xdr:ext cx="4366866" cy="2173604"/>
    <xdr:pic>
      <xdr:nvPicPr>
        <xdr:cNvPr id="14" name="Image 13">
          <a:extLst>
            <a:ext uri="{FF2B5EF4-FFF2-40B4-BE49-F238E27FC236}">
              <a16:creationId xmlns:a16="http://schemas.microsoft.com/office/drawing/2014/main" id="{50FA2B21-C68B-4611-A663-F3F51912F555}"/>
            </a:ext>
          </a:extLst>
        </xdr:cNvPr>
        <xdr:cNvPicPr>
          <a:picLocks noChangeAspect="1"/>
        </xdr:cNvPicPr>
      </xdr:nvPicPr>
      <xdr:blipFill>
        <a:blip xmlns:r="http://schemas.openxmlformats.org/officeDocument/2006/relationships" r:embed="rId7"/>
        <a:stretch>
          <a:fillRect/>
        </a:stretch>
      </xdr:blipFill>
      <xdr:spPr>
        <a:xfrm>
          <a:off x="44862750" y="34547175"/>
          <a:ext cx="4366866" cy="2173604"/>
        </a:xfrm>
        <a:prstGeom prst="rect">
          <a:avLst/>
        </a:prstGeom>
      </xdr:spPr>
    </xdr:pic>
    <xdr:clientData/>
  </xdr:oneCellAnchor>
  <xdr:oneCellAnchor>
    <xdr:from>
      <xdr:col>70</xdr:col>
      <xdr:colOff>66675</xdr:colOff>
      <xdr:row>130</xdr:row>
      <xdr:rowOff>171450</xdr:rowOff>
    </xdr:from>
    <xdr:ext cx="4366866" cy="2173604"/>
    <xdr:pic>
      <xdr:nvPicPr>
        <xdr:cNvPr id="15" name="Image 14">
          <a:extLst>
            <a:ext uri="{FF2B5EF4-FFF2-40B4-BE49-F238E27FC236}">
              <a16:creationId xmlns:a16="http://schemas.microsoft.com/office/drawing/2014/main" id="{98620274-326E-462B-8763-CA07D20EDD3E}"/>
            </a:ext>
          </a:extLst>
        </xdr:cNvPr>
        <xdr:cNvPicPr>
          <a:picLocks noChangeAspect="1"/>
        </xdr:cNvPicPr>
      </xdr:nvPicPr>
      <xdr:blipFill>
        <a:blip xmlns:r="http://schemas.openxmlformats.org/officeDocument/2006/relationships" r:embed="rId7"/>
        <a:stretch>
          <a:fillRect/>
        </a:stretch>
      </xdr:blipFill>
      <xdr:spPr>
        <a:xfrm>
          <a:off x="56464200" y="34718625"/>
          <a:ext cx="4366866" cy="2173604"/>
        </a:xfrm>
        <a:prstGeom prst="rect">
          <a:avLst/>
        </a:prstGeom>
      </xdr:spPr>
    </xdr:pic>
    <xdr:clientData/>
  </xdr:oneCellAnchor>
  <xdr:oneCellAnchor>
    <xdr:from>
      <xdr:col>78</xdr:col>
      <xdr:colOff>0</xdr:colOff>
      <xdr:row>130</xdr:row>
      <xdr:rowOff>0</xdr:rowOff>
    </xdr:from>
    <xdr:ext cx="4366866" cy="2173604"/>
    <xdr:pic>
      <xdr:nvPicPr>
        <xdr:cNvPr id="16" name="Image 15">
          <a:extLst>
            <a:ext uri="{FF2B5EF4-FFF2-40B4-BE49-F238E27FC236}">
              <a16:creationId xmlns:a16="http://schemas.microsoft.com/office/drawing/2014/main" id="{E22C4992-C4BF-431B-BB9E-E6A9BF60AE1E}"/>
            </a:ext>
          </a:extLst>
        </xdr:cNvPr>
        <xdr:cNvPicPr>
          <a:picLocks noChangeAspect="1"/>
        </xdr:cNvPicPr>
      </xdr:nvPicPr>
      <xdr:blipFill>
        <a:blip xmlns:r="http://schemas.openxmlformats.org/officeDocument/2006/relationships" r:embed="rId7"/>
        <a:stretch>
          <a:fillRect/>
        </a:stretch>
      </xdr:blipFill>
      <xdr:spPr>
        <a:xfrm>
          <a:off x="67789425" y="34547175"/>
          <a:ext cx="4366866" cy="217360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88</xdr:col>
      <xdr:colOff>1200150</xdr:colOff>
      <xdr:row>4</xdr:row>
      <xdr:rowOff>161925</xdr:rowOff>
    </xdr:from>
    <xdr:to>
      <xdr:col>88</xdr:col>
      <xdr:colOff>1906681</xdr:colOff>
      <xdr:row>6</xdr:row>
      <xdr:rowOff>123825</xdr:rowOff>
    </xdr:to>
    <xdr:pic>
      <xdr:nvPicPr>
        <xdr:cNvPr id="2" name="Image 1">
          <a:extLst>
            <a:ext uri="{FF2B5EF4-FFF2-40B4-BE49-F238E27FC236}">
              <a16:creationId xmlns:a16="http://schemas.microsoft.com/office/drawing/2014/main" id="{229A89D2-D0FF-4498-9776-AE56572CC648}"/>
            </a:ext>
          </a:extLst>
        </xdr:cNvPr>
        <xdr:cNvPicPr>
          <a:picLocks noChangeAspect="1"/>
        </xdr:cNvPicPr>
      </xdr:nvPicPr>
      <xdr:blipFill>
        <a:blip xmlns:r="http://schemas.openxmlformats.org/officeDocument/2006/relationships" r:embed="rId1"/>
        <a:stretch>
          <a:fillRect/>
        </a:stretch>
      </xdr:blipFill>
      <xdr:spPr>
        <a:xfrm>
          <a:off x="77819250" y="1257300"/>
          <a:ext cx="706531" cy="495300"/>
        </a:xfrm>
        <a:prstGeom prst="rect">
          <a:avLst/>
        </a:prstGeom>
      </xdr:spPr>
    </xdr:pic>
    <xdr:clientData/>
  </xdr:twoCellAnchor>
  <xdr:twoCellAnchor editAs="oneCell">
    <xdr:from>
      <xdr:col>96</xdr:col>
      <xdr:colOff>1333500</xdr:colOff>
      <xdr:row>4</xdr:row>
      <xdr:rowOff>133350</xdr:rowOff>
    </xdr:from>
    <xdr:to>
      <xdr:col>96</xdr:col>
      <xdr:colOff>2353541</xdr:colOff>
      <xdr:row>6</xdr:row>
      <xdr:rowOff>190500</xdr:rowOff>
    </xdr:to>
    <xdr:pic>
      <xdr:nvPicPr>
        <xdr:cNvPr id="3" name="Image 2">
          <a:extLst>
            <a:ext uri="{FF2B5EF4-FFF2-40B4-BE49-F238E27FC236}">
              <a16:creationId xmlns:a16="http://schemas.microsoft.com/office/drawing/2014/main" id="{1D31EC0A-0C61-4698-A025-0C3D441419A3}"/>
            </a:ext>
          </a:extLst>
        </xdr:cNvPr>
        <xdr:cNvPicPr>
          <a:picLocks noChangeAspect="1"/>
        </xdr:cNvPicPr>
      </xdr:nvPicPr>
      <xdr:blipFill>
        <a:blip xmlns:r="http://schemas.openxmlformats.org/officeDocument/2006/relationships" r:embed="rId2"/>
        <a:stretch>
          <a:fillRect/>
        </a:stretch>
      </xdr:blipFill>
      <xdr:spPr>
        <a:xfrm>
          <a:off x="87315675" y="1228725"/>
          <a:ext cx="1020041" cy="590550"/>
        </a:xfrm>
        <a:prstGeom prst="rect">
          <a:avLst/>
        </a:prstGeom>
      </xdr:spPr>
    </xdr:pic>
    <xdr:clientData/>
  </xdr:twoCellAnchor>
  <xdr:twoCellAnchor editAs="oneCell">
    <xdr:from>
      <xdr:col>104</xdr:col>
      <xdr:colOff>1447800</xdr:colOff>
      <xdr:row>4</xdr:row>
      <xdr:rowOff>161925</xdr:rowOff>
    </xdr:from>
    <xdr:to>
      <xdr:col>104</xdr:col>
      <xdr:colOff>2511283</xdr:colOff>
      <xdr:row>6</xdr:row>
      <xdr:rowOff>209550</xdr:rowOff>
    </xdr:to>
    <xdr:pic>
      <xdr:nvPicPr>
        <xdr:cNvPr id="4" name="Image 3">
          <a:extLst>
            <a:ext uri="{FF2B5EF4-FFF2-40B4-BE49-F238E27FC236}">
              <a16:creationId xmlns:a16="http://schemas.microsoft.com/office/drawing/2014/main" id="{7B89F355-A3EB-4792-9AF9-AC1C76B2566B}"/>
            </a:ext>
          </a:extLst>
        </xdr:cNvPr>
        <xdr:cNvPicPr>
          <a:picLocks noChangeAspect="1"/>
        </xdr:cNvPicPr>
      </xdr:nvPicPr>
      <xdr:blipFill>
        <a:blip xmlns:r="http://schemas.openxmlformats.org/officeDocument/2006/relationships" r:embed="rId3"/>
        <a:stretch>
          <a:fillRect/>
        </a:stretch>
      </xdr:blipFill>
      <xdr:spPr>
        <a:xfrm>
          <a:off x="96793050" y="1257300"/>
          <a:ext cx="1063483" cy="581025"/>
        </a:xfrm>
        <a:prstGeom prst="rect">
          <a:avLst/>
        </a:prstGeom>
      </xdr:spPr>
    </xdr:pic>
    <xdr:clientData/>
  </xdr:twoCellAnchor>
  <xdr:oneCellAnchor>
    <xdr:from>
      <xdr:col>88</xdr:col>
      <xdr:colOff>1447800</xdr:colOff>
      <xdr:row>13</xdr:row>
      <xdr:rowOff>171450</xdr:rowOff>
    </xdr:from>
    <xdr:ext cx="571500" cy="571500"/>
    <xdr:pic>
      <xdr:nvPicPr>
        <xdr:cNvPr id="5" name="Image 4">
          <a:extLst>
            <a:ext uri="{FF2B5EF4-FFF2-40B4-BE49-F238E27FC236}">
              <a16:creationId xmlns:a16="http://schemas.microsoft.com/office/drawing/2014/main" id="{A83B9DD0-0534-4D1D-AAE3-2ACC72CD6D8F}"/>
            </a:ext>
          </a:extLst>
        </xdr:cNvPr>
        <xdr:cNvPicPr>
          <a:picLocks noChangeAspect="1"/>
        </xdr:cNvPicPr>
      </xdr:nvPicPr>
      <xdr:blipFill>
        <a:blip xmlns:r="http://schemas.openxmlformats.org/officeDocument/2006/relationships" r:embed="rId4"/>
        <a:stretch>
          <a:fillRect/>
        </a:stretch>
      </xdr:blipFill>
      <xdr:spPr>
        <a:xfrm>
          <a:off x="78066900" y="3667125"/>
          <a:ext cx="571500" cy="571500"/>
        </a:xfrm>
        <a:prstGeom prst="rect">
          <a:avLst/>
        </a:prstGeom>
      </xdr:spPr>
    </xdr:pic>
    <xdr:clientData/>
  </xdr:oneCellAnchor>
  <xdr:oneCellAnchor>
    <xdr:from>
      <xdr:col>96</xdr:col>
      <xdr:colOff>1419225</xdr:colOff>
      <xdr:row>13</xdr:row>
      <xdr:rowOff>133350</xdr:rowOff>
    </xdr:from>
    <xdr:ext cx="571500" cy="571500"/>
    <xdr:pic>
      <xdr:nvPicPr>
        <xdr:cNvPr id="6" name="Image 5">
          <a:extLst>
            <a:ext uri="{FF2B5EF4-FFF2-40B4-BE49-F238E27FC236}">
              <a16:creationId xmlns:a16="http://schemas.microsoft.com/office/drawing/2014/main" id="{E9595F18-05E5-4873-AC6D-F39544819CDA}"/>
            </a:ext>
          </a:extLst>
        </xdr:cNvPr>
        <xdr:cNvPicPr>
          <a:picLocks noChangeAspect="1"/>
        </xdr:cNvPicPr>
      </xdr:nvPicPr>
      <xdr:blipFill>
        <a:blip xmlns:r="http://schemas.openxmlformats.org/officeDocument/2006/relationships" r:embed="rId4"/>
        <a:stretch>
          <a:fillRect/>
        </a:stretch>
      </xdr:blipFill>
      <xdr:spPr>
        <a:xfrm>
          <a:off x="87401400" y="3629025"/>
          <a:ext cx="571500" cy="571500"/>
        </a:xfrm>
        <a:prstGeom prst="rect">
          <a:avLst/>
        </a:prstGeom>
      </xdr:spPr>
    </xdr:pic>
    <xdr:clientData/>
  </xdr:oneCellAnchor>
  <xdr:oneCellAnchor>
    <xdr:from>
      <xdr:col>104</xdr:col>
      <xdr:colOff>1600200</xdr:colOff>
      <xdr:row>13</xdr:row>
      <xdr:rowOff>152400</xdr:rowOff>
    </xdr:from>
    <xdr:ext cx="571500" cy="571500"/>
    <xdr:pic>
      <xdr:nvPicPr>
        <xdr:cNvPr id="7" name="Image 6">
          <a:extLst>
            <a:ext uri="{FF2B5EF4-FFF2-40B4-BE49-F238E27FC236}">
              <a16:creationId xmlns:a16="http://schemas.microsoft.com/office/drawing/2014/main" id="{48943A96-2D56-4FFA-91DA-2D2C2AE30016}"/>
            </a:ext>
          </a:extLst>
        </xdr:cNvPr>
        <xdr:cNvPicPr>
          <a:picLocks noChangeAspect="1"/>
        </xdr:cNvPicPr>
      </xdr:nvPicPr>
      <xdr:blipFill>
        <a:blip xmlns:r="http://schemas.openxmlformats.org/officeDocument/2006/relationships" r:embed="rId4"/>
        <a:stretch>
          <a:fillRect/>
        </a:stretch>
      </xdr:blipFill>
      <xdr:spPr>
        <a:xfrm>
          <a:off x="96945450" y="3648075"/>
          <a:ext cx="571500" cy="571500"/>
        </a:xfrm>
        <a:prstGeom prst="rect">
          <a:avLst/>
        </a:prstGeom>
      </xdr:spPr>
    </xdr:pic>
    <xdr:clientData/>
  </xdr:oneCellAnchor>
  <xdr:oneCellAnchor>
    <xdr:from>
      <xdr:col>77</xdr:col>
      <xdr:colOff>476250</xdr:colOff>
      <xdr:row>22</xdr:row>
      <xdr:rowOff>0</xdr:rowOff>
    </xdr:from>
    <xdr:ext cx="2289175" cy="1058870"/>
    <xdr:pic>
      <xdr:nvPicPr>
        <xdr:cNvPr id="8" name="Image 7">
          <a:extLst>
            <a:ext uri="{FF2B5EF4-FFF2-40B4-BE49-F238E27FC236}">
              <a16:creationId xmlns:a16="http://schemas.microsoft.com/office/drawing/2014/main" id="{E71E3CE4-BEA3-49FA-B1AB-228E71451788}"/>
            </a:ext>
          </a:extLst>
        </xdr:cNvPr>
        <xdr:cNvPicPr>
          <a:picLocks noChangeAspect="1"/>
        </xdr:cNvPicPr>
      </xdr:nvPicPr>
      <xdr:blipFill>
        <a:blip xmlns:r="http://schemas.openxmlformats.org/officeDocument/2006/relationships" r:embed="rId5"/>
        <a:stretch>
          <a:fillRect/>
        </a:stretch>
      </xdr:blipFill>
      <xdr:spPr>
        <a:xfrm>
          <a:off x="65131950" y="5895975"/>
          <a:ext cx="2289175" cy="1058870"/>
        </a:xfrm>
        <a:prstGeom prst="rect">
          <a:avLst/>
        </a:prstGeom>
      </xdr:spPr>
    </xdr:pic>
    <xdr:clientData/>
  </xdr:oneCellAnchor>
  <xdr:oneCellAnchor>
    <xdr:from>
      <xdr:col>77</xdr:col>
      <xdr:colOff>685800</xdr:colOff>
      <xdr:row>38</xdr:row>
      <xdr:rowOff>85725</xdr:rowOff>
    </xdr:from>
    <xdr:ext cx="2248026" cy="1098550"/>
    <xdr:pic>
      <xdr:nvPicPr>
        <xdr:cNvPr id="9" name="Image 8">
          <a:extLst>
            <a:ext uri="{FF2B5EF4-FFF2-40B4-BE49-F238E27FC236}">
              <a16:creationId xmlns:a16="http://schemas.microsoft.com/office/drawing/2014/main" id="{3561DA87-4281-4736-83BE-2905A40F0159}"/>
            </a:ext>
          </a:extLst>
        </xdr:cNvPr>
        <xdr:cNvPicPr>
          <a:picLocks noChangeAspect="1"/>
        </xdr:cNvPicPr>
      </xdr:nvPicPr>
      <xdr:blipFill>
        <a:blip xmlns:r="http://schemas.openxmlformats.org/officeDocument/2006/relationships" r:embed="rId6"/>
        <a:stretch>
          <a:fillRect/>
        </a:stretch>
      </xdr:blipFill>
      <xdr:spPr>
        <a:xfrm>
          <a:off x="65341500" y="10248900"/>
          <a:ext cx="2248026" cy="1098550"/>
        </a:xfrm>
        <a:prstGeom prst="rect">
          <a:avLst/>
        </a:prstGeom>
      </xdr:spPr>
    </xdr:pic>
    <xdr:clientData/>
  </xdr:oneCellAnchor>
  <xdr:oneCellAnchor>
    <xdr:from>
      <xdr:col>78</xdr:col>
      <xdr:colOff>38100</xdr:colOff>
      <xdr:row>52</xdr:row>
      <xdr:rowOff>19050</xdr:rowOff>
    </xdr:from>
    <xdr:ext cx="1057275" cy="1120810"/>
    <xdr:pic>
      <xdr:nvPicPr>
        <xdr:cNvPr id="10" name="Image 9">
          <a:extLst>
            <a:ext uri="{FF2B5EF4-FFF2-40B4-BE49-F238E27FC236}">
              <a16:creationId xmlns:a16="http://schemas.microsoft.com/office/drawing/2014/main" id="{0056F7A5-B354-4796-8B2F-1A3E35EFD83E}"/>
            </a:ext>
          </a:extLst>
        </xdr:cNvPr>
        <xdr:cNvPicPr>
          <a:picLocks noChangeAspect="1"/>
        </xdr:cNvPicPr>
      </xdr:nvPicPr>
      <xdr:blipFill>
        <a:blip xmlns:r="http://schemas.openxmlformats.org/officeDocument/2006/relationships" r:embed="rId7"/>
        <a:stretch>
          <a:fillRect/>
        </a:stretch>
      </xdr:blipFill>
      <xdr:spPr>
        <a:xfrm>
          <a:off x="65827275" y="13916025"/>
          <a:ext cx="1057275" cy="1120810"/>
        </a:xfrm>
        <a:prstGeom prst="rect">
          <a:avLst/>
        </a:prstGeom>
      </xdr:spPr>
    </xdr:pic>
    <xdr:clientData/>
  </xdr:oneCellAnchor>
  <xdr:oneCellAnchor>
    <xdr:from>
      <xdr:col>79</xdr:col>
      <xdr:colOff>1343025</xdr:colOff>
      <xdr:row>94</xdr:row>
      <xdr:rowOff>180975</xdr:rowOff>
    </xdr:from>
    <xdr:ext cx="1448868" cy="1238250"/>
    <xdr:pic>
      <xdr:nvPicPr>
        <xdr:cNvPr id="11" name="Image 10" descr="Man Cook: Medium-Light Skin Tone">
          <a:extLst>
            <a:ext uri="{FF2B5EF4-FFF2-40B4-BE49-F238E27FC236}">
              <a16:creationId xmlns:a16="http://schemas.microsoft.com/office/drawing/2014/main" id="{5D1C728D-2D77-4018-BA6B-AB9FCAC4E49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7913250" y="25279350"/>
          <a:ext cx="1448868" cy="1238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22</xdr:col>
      <xdr:colOff>0</xdr:colOff>
      <xdr:row>12</xdr:row>
      <xdr:rowOff>0</xdr:rowOff>
    </xdr:from>
    <xdr:to>
      <xdr:col>22</xdr:col>
      <xdr:colOff>815228</xdr:colOff>
      <xdr:row>14</xdr:row>
      <xdr:rowOff>114300</xdr:rowOff>
    </xdr:to>
    <xdr:pic>
      <xdr:nvPicPr>
        <xdr:cNvPr id="3" name="Image 2">
          <a:extLst>
            <a:ext uri="{FF2B5EF4-FFF2-40B4-BE49-F238E27FC236}">
              <a16:creationId xmlns:a16="http://schemas.microsoft.com/office/drawing/2014/main" id="{FB590C5B-1E1A-4DAA-B1BA-528D629613FA}"/>
            </a:ext>
          </a:extLst>
        </xdr:cNvPr>
        <xdr:cNvPicPr>
          <a:picLocks noChangeAspect="1"/>
        </xdr:cNvPicPr>
      </xdr:nvPicPr>
      <xdr:blipFill>
        <a:blip xmlns:r="http://schemas.openxmlformats.org/officeDocument/2006/relationships" r:embed="rId1"/>
        <a:stretch>
          <a:fillRect/>
        </a:stretch>
      </xdr:blipFill>
      <xdr:spPr>
        <a:xfrm>
          <a:off x="14249400" y="3048000"/>
          <a:ext cx="815228" cy="571500"/>
        </a:xfrm>
        <a:prstGeom prst="rect">
          <a:avLst/>
        </a:prstGeom>
      </xdr:spPr>
    </xdr:pic>
    <xdr:clientData/>
  </xdr:twoCellAnchor>
  <xdr:twoCellAnchor editAs="oneCell">
    <xdr:from>
      <xdr:col>44</xdr:col>
      <xdr:colOff>352425</xdr:colOff>
      <xdr:row>11</xdr:row>
      <xdr:rowOff>123825</xdr:rowOff>
    </xdr:from>
    <xdr:to>
      <xdr:col>45</xdr:col>
      <xdr:colOff>286163</xdr:colOff>
      <xdr:row>13</xdr:row>
      <xdr:rowOff>200025</xdr:rowOff>
    </xdr:to>
    <xdr:pic>
      <xdr:nvPicPr>
        <xdr:cNvPr id="5" name="Image 4">
          <a:extLst>
            <a:ext uri="{FF2B5EF4-FFF2-40B4-BE49-F238E27FC236}">
              <a16:creationId xmlns:a16="http://schemas.microsoft.com/office/drawing/2014/main" id="{081F91F7-2B69-442C-B70A-83A74605415A}"/>
            </a:ext>
          </a:extLst>
        </xdr:cNvPr>
        <xdr:cNvPicPr>
          <a:picLocks noChangeAspect="1"/>
        </xdr:cNvPicPr>
      </xdr:nvPicPr>
      <xdr:blipFill>
        <a:blip xmlns:r="http://schemas.openxmlformats.org/officeDocument/2006/relationships" r:embed="rId2"/>
        <a:stretch>
          <a:fillRect/>
        </a:stretch>
      </xdr:blipFill>
      <xdr:spPr>
        <a:xfrm>
          <a:off x="29537025" y="2867025"/>
          <a:ext cx="848138" cy="609600"/>
        </a:xfrm>
        <a:prstGeom prst="rect">
          <a:avLst/>
        </a:prstGeom>
      </xdr:spPr>
    </xdr:pic>
    <xdr:clientData/>
  </xdr:twoCellAnchor>
  <xdr:twoCellAnchor editAs="oneCell">
    <xdr:from>
      <xdr:col>81</xdr:col>
      <xdr:colOff>333375</xdr:colOff>
      <xdr:row>12</xdr:row>
      <xdr:rowOff>19050</xdr:rowOff>
    </xdr:from>
    <xdr:to>
      <xdr:col>82</xdr:col>
      <xdr:colOff>285871</xdr:colOff>
      <xdr:row>14</xdr:row>
      <xdr:rowOff>162009</xdr:rowOff>
    </xdr:to>
    <xdr:pic>
      <xdr:nvPicPr>
        <xdr:cNvPr id="6" name="Image 5">
          <a:extLst>
            <a:ext uri="{FF2B5EF4-FFF2-40B4-BE49-F238E27FC236}">
              <a16:creationId xmlns:a16="http://schemas.microsoft.com/office/drawing/2014/main" id="{4A5E3FB2-E3FA-4918-86CA-C185BCBFD626}"/>
            </a:ext>
          </a:extLst>
        </xdr:cNvPr>
        <xdr:cNvPicPr>
          <a:picLocks noChangeAspect="1"/>
        </xdr:cNvPicPr>
      </xdr:nvPicPr>
      <xdr:blipFill>
        <a:blip xmlns:r="http://schemas.openxmlformats.org/officeDocument/2006/relationships" r:embed="rId3"/>
        <a:stretch>
          <a:fillRect/>
        </a:stretch>
      </xdr:blipFill>
      <xdr:spPr>
        <a:xfrm>
          <a:off x="58445400" y="3067050"/>
          <a:ext cx="866896" cy="60015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88</xdr:col>
      <xdr:colOff>1200150</xdr:colOff>
      <xdr:row>4</xdr:row>
      <xdr:rowOff>161925</xdr:rowOff>
    </xdr:from>
    <xdr:ext cx="706531" cy="495300"/>
    <xdr:pic>
      <xdr:nvPicPr>
        <xdr:cNvPr id="2" name="Image 1">
          <a:extLst>
            <a:ext uri="{FF2B5EF4-FFF2-40B4-BE49-F238E27FC236}">
              <a16:creationId xmlns:a16="http://schemas.microsoft.com/office/drawing/2014/main" id="{EEB2309E-3929-4379-A223-C5D93F1738F8}"/>
            </a:ext>
          </a:extLst>
        </xdr:cNvPr>
        <xdr:cNvPicPr>
          <a:picLocks noChangeAspect="1"/>
        </xdr:cNvPicPr>
      </xdr:nvPicPr>
      <xdr:blipFill>
        <a:blip xmlns:r="http://schemas.openxmlformats.org/officeDocument/2006/relationships" r:embed="rId1"/>
        <a:stretch>
          <a:fillRect/>
        </a:stretch>
      </xdr:blipFill>
      <xdr:spPr>
        <a:xfrm>
          <a:off x="67056000" y="923925"/>
          <a:ext cx="706531" cy="495300"/>
        </a:xfrm>
        <a:prstGeom prst="rect">
          <a:avLst/>
        </a:prstGeom>
      </xdr:spPr>
    </xdr:pic>
    <xdr:clientData/>
  </xdr:oneCellAnchor>
  <xdr:oneCellAnchor>
    <xdr:from>
      <xdr:col>96</xdr:col>
      <xdr:colOff>1333500</xdr:colOff>
      <xdr:row>4</xdr:row>
      <xdr:rowOff>133350</xdr:rowOff>
    </xdr:from>
    <xdr:ext cx="1020041" cy="590550"/>
    <xdr:pic>
      <xdr:nvPicPr>
        <xdr:cNvPr id="3" name="Image 2">
          <a:extLst>
            <a:ext uri="{FF2B5EF4-FFF2-40B4-BE49-F238E27FC236}">
              <a16:creationId xmlns:a16="http://schemas.microsoft.com/office/drawing/2014/main" id="{49C43A8F-99E1-44AB-AFE9-E478F5F00538}"/>
            </a:ext>
          </a:extLst>
        </xdr:cNvPr>
        <xdr:cNvPicPr>
          <a:picLocks noChangeAspect="1"/>
        </xdr:cNvPicPr>
      </xdr:nvPicPr>
      <xdr:blipFill>
        <a:blip xmlns:r="http://schemas.openxmlformats.org/officeDocument/2006/relationships" r:embed="rId2"/>
        <a:stretch>
          <a:fillRect/>
        </a:stretch>
      </xdr:blipFill>
      <xdr:spPr>
        <a:xfrm>
          <a:off x="73152000" y="895350"/>
          <a:ext cx="1020041" cy="590550"/>
        </a:xfrm>
        <a:prstGeom prst="rect">
          <a:avLst/>
        </a:prstGeom>
      </xdr:spPr>
    </xdr:pic>
    <xdr:clientData/>
  </xdr:oneCellAnchor>
  <xdr:oneCellAnchor>
    <xdr:from>
      <xdr:col>104</xdr:col>
      <xdr:colOff>1447800</xdr:colOff>
      <xdr:row>4</xdr:row>
      <xdr:rowOff>161925</xdr:rowOff>
    </xdr:from>
    <xdr:ext cx="1063483" cy="581025"/>
    <xdr:pic>
      <xdr:nvPicPr>
        <xdr:cNvPr id="4" name="Image 3">
          <a:extLst>
            <a:ext uri="{FF2B5EF4-FFF2-40B4-BE49-F238E27FC236}">
              <a16:creationId xmlns:a16="http://schemas.microsoft.com/office/drawing/2014/main" id="{1BAAE1A0-3C94-45F2-8179-0276BA666238}"/>
            </a:ext>
          </a:extLst>
        </xdr:cNvPr>
        <xdr:cNvPicPr>
          <a:picLocks noChangeAspect="1"/>
        </xdr:cNvPicPr>
      </xdr:nvPicPr>
      <xdr:blipFill>
        <a:blip xmlns:r="http://schemas.openxmlformats.org/officeDocument/2006/relationships" r:embed="rId3"/>
        <a:stretch>
          <a:fillRect/>
        </a:stretch>
      </xdr:blipFill>
      <xdr:spPr>
        <a:xfrm>
          <a:off x="79248000" y="923925"/>
          <a:ext cx="1063483" cy="581025"/>
        </a:xfrm>
        <a:prstGeom prst="rect">
          <a:avLst/>
        </a:prstGeom>
      </xdr:spPr>
    </xdr:pic>
    <xdr:clientData/>
  </xdr:oneCellAnchor>
  <xdr:oneCellAnchor>
    <xdr:from>
      <xdr:col>88</xdr:col>
      <xdr:colOff>1447800</xdr:colOff>
      <xdr:row>13</xdr:row>
      <xdr:rowOff>171450</xdr:rowOff>
    </xdr:from>
    <xdr:ext cx="571500" cy="571500"/>
    <xdr:pic>
      <xdr:nvPicPr>
        <xdr:cNvPr id="5" name="Image 4">
          <a:extLst>
            <a:ext uri="{FF2B5EF4-FFF2-40B4-BE49-F238E27FC236}">
              <a16:creationId xmlns:a16="http://schemas.microsoft.com/office/drawing/2014/main" id="{69F89D3C-7BC6-4F23-AA9A-F3FAAC041069}"/>
            </a:ext>
          </a:extLst>
        </xdr:cNvPr>
        <xdr:cNvPicPr>
          <a:picLocks noChangeAspect="1"/>
        </xdr:cNvPicPr>
      </xdr:nvPicPr>
      <xdr:blipFill>
        <a:blip xmlns:r="http://schemas.openxmlformats.org/officeDocument/2006/relationships" r:embed="rId4"/>
        <a:stretch>
          <a:fillRect/>
        </a:stretch>
      </xdr:blipFill>
      <xdr:spPr>
        <a:xfrm>
          <a:off x="67056000" y="2647950"/>
          <a:ext cx="571500" cy="571500"/>
        </a:xfrm>
        <a:prstGeom prst="rect">
          <a:avLst/>
        </a:prstGeom>
      </xdr:spPr>
    </xdr:pic>
    <xdr:clientData/>
  </xdr:oneCellAnchor>
  <xdr:oneCellAnchor>
    <xdr:from>
      <xdr:col>96</xdr:col>
      <xdr:colOff>1419225</xdr:colOff>
      <xdr:row>13</xdr:row>
      <xdr:rowOff>133350</xdr:rowOff>
    </xdr:from>
    <xdr:ext cx="571500" cy="571500"/>
    <xdr:pic>
      <xdr:nvPicPr>
        <xdr:cNvPr id="6" name="Image 5">
          <a:extLst>
            <a:ext uri="{FF2B5EF4-FFF2-40B4-BE49-F238E27FC236}">
              <a16:creationId xmlns:a16="http://schemas.microsoft.com/office/drawing/2014/main" id="{AEF3479E-B9B1-4DBF-98B5-9C1CCE6B00C5}"/>
            </a:ext>
          </a:extLst>
        </xdr:cNvPr>
        <xdr:cNvPicPr>
          <a:picLocks noChangeAspect="1"/>
        </xdr:cNvPicPr>
      </xdr:nvPicPr>
      <xdr:blipFill>
        <a:blip xmlns:r="http://schemas.openxmlformats.org/officeDocument/2006/relationships" r:embed="rId4"/>
        <a:stretch>
          <a:fillRect/>
        </a:stretch>
      </xdr:blipFill>
      <xdr:spPr>
        <a:xfrm>
          <a:off x="73152000" y="2609850"/>
          <a:ext cx="571500" cy="571500"/>
        </a:xfrm>
        <a:prstGeom prst="rect">
          <a:avLst/>
        </a:prstGeom>
      </xdr:spPr>
    </xdr:pic>
    <xdr:clientData/>
  </xdr:oneCellAnchor>
  <xdr:oneCellAnchor>
    <xdr:from>
      <xdr:col>104</xdr:col>
      <xdr:colOff>1600200</xdr:colOff>
      <xdr:row>13</xdr:row>
      <xdr:rowOff>152400</xdr:rowOff>
    </xdr:from>
    <xdr:ext cx="571500" cy="571500"/>
    <xdr:pic>
      <xdr:nvPicPr>
        <xdr:cNvPr id="7" name="Image 6">
          <a:extLst>
            <a:ext uri="{FF2B5EF4-FFF2-40B4-BE49-F238E27FC236}">
              <a16:creationId xmlns:a16="http://schemas.microsoft.com/office/drawing/2014/main" id="{0F496905-503C-45D6-811E-E4CC42941B35}"/>
            </a:ext>
          </a:extLst>
        </xdr:cNvPr>
        <xdr:cNvPicPr>
          <a:picLocks noChangeAspect="1"/>
        </xdr:cNvPicPr>
      </xdr:nvPicPr>
      <xdr:blipFill>
        <a:blip xmlns:r="http://schemas.openxmlformats.org/officeDocument/2006/relationships" r:embed="rId4"/>
        <a:stretch>
          <a:fillRect/>
        </a:stretch>
      </xdr:blipFill>
      <xdr:spPr>
        <a:xfrm>
          <a:off x="79248000" y="2628900"/>
          <a:ext cx="571500" cy="571500"/>
        </a:xfrm>
        <a:prstGeom prst="rect">
          <a:avLst/>
        </a:prstGeom>
      </xdr:spPr>
    </xdr:pic>
    <xdr:clientData/>
  </xdr:oneCellAnchor>
  <xdr:oneCellAnchor>
    <xdr:from>
      <xdr:col>77</xdr:col>
      <xdr:colOff>476250</xdr:colOff>
      <xdr:row>22</xdr:row>
      <xdr:rowOff>0</xdr:rowOff>
    </xdr:from>
    <xdr:ext cx="2289175" cy="1058870"/>
    <xdr:pic>
      <xdr:nvPicPr>
        <xdr:cNvPr id="8" name="Image 7">
          <a:extLst>
            <a:ext uri="{FF2B5EF4-FFF2-40B4-BE49-F238E27FC236}">
              <a16:creationId xmlns:a16="http://schemas.microsoft.com/office/drawing/2014/main" id="{153F0263-2A6B-40FE-97B4-285B6787A3EC}"/>
            </a:ext>
          </a:extLst>
        </xdr:cNvPr>
        <xdr:cNvPicPr>
          <a:picLocks noChangeAspect="1"/>
        </xdr:cNvPicPr>
      </xdr:nvPicPr>
      <xdr:blipFill>
        <a:blip xmlns:r="http://schemas.openxmlformats.org/officeDocument/2006/relationships" r:embed="rId5"/>
        <a:stretch>
          <a:fillRect/>
        </a:stretch>
      </xdr:blipFill>
      <xdr:spPr>
        <a:xfrm>
          <a:off x="58388250" y="4191000"/>
          <a:ext cx="2289175" cy="1058870"/>
        </a:xfrm>
        <a:prstGeom prst="rect">
          <a:avLst/>
        </a:prstGeom>
      </xdr:spPr>
    </xdr:pic>
    <xdr:clientData/>
  </xdr:oneCellAnchor>
  <xdr:oneCellAnchor>
    <xdr:from>
      <xdr:col>77</xdr:col>
      <xdr:colOff>685800</xdr:colOff>
      <xdr:row>38</xdr:row>
      <xdr:rowOff>85725</xdr:rowOff>
    </xdr:from>
    <xdr:ext cx="2248026" cy="1098550"/>
    <xdr:pic>
      <xdr:nvPicPr>
        <xdr:cNvPr id="9" name="Image 8">
          <a:extLst>
            <a:ext uri="{FF2B5EF4-FFF2-40B4-BE49-F238E27FC236}">
              <a16:creationId xmlns:a16="http://schemas.microsoft.com/office/drawing/2014/main" id="{6BC1BC8A-35A3-4932-A909-D1BF31BF8A5B}"/>
            </a:ext>
          </a:extLst>
        </xdr:cNvPr>
        <xdr:cNvPicPr>
          <a:picLocks noChangeAspect="1"/>
        </xdr:cNvPicPr>
      </xdr:nvPicPr>
      <xdr:blipFill>
        <a:blip xmlns:r="http://schemas.openxmlformats.org/officeDocument/2006/relationships" r:embed="rId6"/>
        <a:stretch>
          <a:fillRect/>
        </a:stretch>
      </xdr:blipFill>
      <xdr:spPr>
        <a:xfrm>
          <a:off x="58597800" y="7324725"/>
          <a:ext cx="2248026" cy="1098550"/>
        </a:xfrm>
        <a:prstGeom prst="rect">
          <a:avLst/>
        </a:prstGeom>
      </xdr:spPr>
    </xdr:pic>
    <xdr:clientData/>
  </xdr:oneCellAnchor>
  <xdr:oneCellAnchor>
    <xdr:from>
      <xdr:col>78</xdr:col>
      <xdr:colOff>38100</xdr:colOff>
      <xdr:row>52</xdr:row>
      <xdr:rowOff>19050</xdr:rowOff>
    </xdr:from>
    <xdr:ext cx="1057275" cy="1120810"/>
    <xdr:pic>
      <xdr:nvPicPr>
        <xdr:cNvPr id="10" name="Image 9">
          <a:extLst>
            <a:ext uri="{FF2B5EF4-FFF2-40B4-BE49-F238E27FC236}">
              <a16:creationId xmlns:a16="http://schemas.microsoft.com/office/drawing/2014/main" id="{D040C509-16F0-4EFB-8533-87FD691A8B8A}"/>
            </a:ext>
          </a:extLst>
        </xdr:cNvPr>
        <xdr:cNvPicPr>
          <a:picLocks noChangeAspect="1"/>
        </xdr:cNvPicPr>
      </xdr:nvPicPr>
      <xdr:blipFill>
        <a:blip xmlns:r="http://schemas.openxmlformats.org/officeDocument/2006/relationships" r:embed="rId7"/>
        <a:stretch>
          <a:fillRect/>
        </a:stretch>
      </xdr:blipFill>
      <xdr:spPr>
        <a:xfrm>
          <a:off x="58712100" y="9925050"/>
          <a:ext cx="1057275" cy="1120810"/>
        </a:xfrm>
        <a:prstGeom prst="rect">
          <a:avLst/>
        </a:prstGeom>
      </xdr:spPr>
    </xdr:pic>
    <xdr:clientData/>
  </xdr:oneCellAnchor>
  <xdr:oneCellAnchor>
    <xdr:from>
      <xdr:col>79</xdr:col>
      <xdr:colOff>1343025</xdr:colOff>
      <xdr:row>94</xdr:row>
      <xdr:rowOff>180975</xdr:rowOff>
    </xdr:from>
    <xdr:ext cx="1448868" cy="1238250"/>
    <xdr:pic>
      <xdr:nvPicPr>
        <xdr:cNvPr id="11" name="Image 10" descr="Man Cook: Medium-Light Skin Tone">
          <a:extLst>
            <a:ext uri="{FF2B5EF4-FFF2-40B4-BE49-F238E27FC236}">
              <a16:creationId xmlns:a16="http://schemas.microsoft.com/office/drawing/2014/main" id="{7A45DD70-85AF-4A74-8FB3-60468F5E742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198000" y="18087975"/>
          <a:ext cx="1448868" cy="1238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85725</xdr:colOff>
      <xdr:row>22</xdr:row>
      <xdr:rowOff>76200</xdr:rowOff>
    </xdr:from>
    <xdr:ext cx="2590799" cy="3650362"/>
    <xdr:pic>
      <xdr:nvPicPr>
        <xdr:cNvPr id="12" name="Image 11">
          <a:extLst>
            <a:ext uri="{FF2B5EF4-FFF2-40B4-BE49-F238E27FC236}">
              <a16:creationId xmlns:a16="http://schemas.microsoft.com/office/drawing/2014/main" id="{B1AECB76-EC7D-409B-95C5-1C501444DAC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95725" y="4267200"/>
          <a:ext cx="2590799" cy="365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37</xdr:row>
      <xdr:rowOff>0</xdr:rowOff>
    </xdr:from>
    <xdr:ext cx="4282094" cy="3502025"/>
    <xdr:pic>
      <xdr:nvPicPr>
        <xdr:cNvPr id="13" name="Image 12">
          <a:extLst>
            <a:ext uri="{FF2B5EF4-FFF2-40B4-BE49-F238E27FC236}">
              <a16:creationId xmlns:a16="http://schemas.microsoft.com/office/drawing/2014/main" id="{2514225E-A822-48A7-B0F9-62F7DDBFE063}"/>
            </a:ext>
          </a:extLst>
        </xdr:cNvPr>
        <xdr:cNvPicPr>
          <a:picLocks noChangeAspect="1"/>
        </xdr:cNvPicPr>
      </xdr:nvPicPr>
      <xdr:blipFill>
        <a:blip xmlns:r="http://schemas.openxmlformats.org/officeDocument/2006/relationships" r:embed="rId10"/>
        <a:stretch>
          <a:fillRect/>
        </a:stretch>
      </xdr:blipFill>
      <xdr:spPr>
        <a:xfrm>
          <a:off x="3810000" y="7048500"/>
          <a:ext cx="4282094" cy="3502025"/>
        </a:xfrm>
        <a:prstGeom prst="rect">
          <a:avLst/>
        </a:prstGeom>
      </xdr:spPr>
    </xdr:pic>
    <xdr:clientData/>
  </xdr:oneCellAnchor>
  <xdr:oneCellAnchor>
    <xdr:from>
      <xdr:col>5</xdr:col>
      <xdr:colOff>0</xdr:colOff>
      <xdr:row>51</xdr:row>
      <xdr:rowOff>0</xdr:rowOff>
    </xdr:from>
    <xdr:ext cx="4064000" cy="2331288"/>
    <xdr:pic>
      <xdr:nvPicPr>
        <xdr:cNvPr id="14" name="Image 13">
          <a:extLst>
            <a:ext uri="{FF2B5EF4-FFF2-40B4-BE49-F238E27FC236}">
              <a16:creationId xmlns:a16="http://schemas.microsoft.com/office/drawing/2014/main" id="{3142CD11-9820-4AFC-BBFF-4875F29E8D88}"/>
            </a:ext>
          </a:extLst>
        </xdr:cNvPr>
        <xdr:cNvPicPr>
          <a:picLocks noChangeAspect="1"/>
        </xdr:cNvPicPr>
      </xdr:nvPicPr>
      <xdr:blipFill>
        <a:blip xmlns:r="http://schemas.openxmlformats.org/officeDocument/2006/relationships" r:embed="rId11"/>
        <a:stretch>
          <a:fillRect/>
        </a:stretch>
      </xdr:blipFill>
      <xdr:spPr>
        <a:xfrm>
          <a:off x="3810000" y="9715500"/>
          <a:ext cx="4064000" cy="2331288"/>
        </a:xfrm>
        <a:prstGeom prst="rect">
          <a:avLst/>
        </a:prstGeom>
      </xdr:spPr>
    </xdr:pic>
    <xdr:clientData/>
  </xdr:oneCellAnchor>
  <xdr:oneCellAnchor>
    <xdr:from>
      <xdr:col>5</xdr:col>
      <xdr:colOff>0</xdr:colOff>
      <xdr:row>61</xdr:row>
      <xdr:rowOff>0</xdr:rowOff>
    </xdr:from>
    <xdr:ext cx="3733800" cy="1301173"/>
    <xdr:pic>
      <xdr:nvPicPr>
        <xdr:cNvPr id="15" name="Image 14">
          <a:extLst>
            <a:ext uri="{FF2B5EF4-FFF2-40B4-BE49-F238E27FC236}">
              <a16:creationId xmlns:a16="http://schemas.microsoft.com/office/drawing/2014/main" id="{692CFEE4-17E1-4EC6-A462-706B1AB90AF5}"/>
            </a:ext>
          </a:extLst>
        </xdr:cNvPr>
        <xdr:cNvPicPr>
          <a:picLocks noChangeAspect="1"/>
        </xdr:cNvPicPr>
      </xdr:nvPicPr>
      <xdr:blipFill>
        <a:blip xmlns:r="http://schemas.openxmlformats.org/officeDocument/2006/relationships" r:embed="rId12"/>
        <a:stretch>
          <a:fillRect/>
        </a:stretch>
      </xdr:blipFill>
      <xdr:spPr>
        <a:xfrm>
          <a:off x="3810000" y="11620500"/>
          <a:ext cx="3733800" cy="1301173"/>
        </a:xfrm>
        <a:prstGeom prst="rect">
          <a:avLst/>
        </a:prstGeom>
      </xdr:spPr>
    </xdr:pic>
    <xdr:clientData/>
  </xdr:oneCellAnchor>
  <xdr:oneCellAnchor>
    <xdr:from>
      <xdr:col>5</xdr:col>
      <xdr:colOff>0</xdr:colOff>
      <xdr:row>67</xdr:row>
      <xdr:rowOff>0</xdr:rowOff>
    </xdr:from>
    <xdr:ext cx="3752686" cy="1701800"/>
    <xdr:pic>
      <xdr:nvPicPr>
        <xdr:cNvPr id="16" name="Image 15">
          <a:extLst>
            <a:ext uri="{FF2B5EF4-FFF2-40B4-BE49-F238E27FC236}">
              <a16:creationId xmlns:a16="http://schemas.microsoft.com/office/drawing/2014/main" id="{11D47383-7B2D-4FF0-82DE-106F9DAF0C68}"/>
            </a:ext>
          </a:extLst>
        </xdr:cNvPr>
        <xdr:cNvPicPr>
          <a:picLocks noChangeAspect="1"/>
        </xdr:cNvPicPr>
      </xdr:nvPicPr>
      <xdr:blipFill>
        <a:blip xmlns:r="http://schemas.openxmlformats.org/officeDocument/2006/relationships" r:embed="rId13"/>
        <a:stretch>
          <a:fillRect/>
        </a:stretch>
      </xdr:blipFill>
      <xdr:spPr>
        <a:xfrm>
          <a:off x="3810000" y="12763500"/>
          <a:ext cx="3752686" cy="17018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23</xdr:col>
      <xdr:colOff>695325</xdr:colOff>
      <xdr:row>29</xdr:row>
      <xdr:rowOff>38100</xdr:rowOff>
    </xdr:from>
    <xdr:ext cx="1962150" cy="958850"/>
    <xdr:pic>
      <xdr:nvPicPr>
        <xdr:cNvPr id="2" name="Image 1">
          <a:extLst>
            <a:ext uri="{FF2B5EF4-FFF2-40B4-BE49-F238E27FC236}">
              <a16:creationId xmlns:a16="http://schemas.microsoft.com/office/drawing/2014/main" id="{68F7D824-2434-4359-8CCA-8CE46AB6BF89}"/>
            </a:ext>
          </a:extLst>
        </xdr:cNvPr>
        <xdr:cNvPicPr>
          <a:picLocks noChangeAspect="1"/>
        </xdr:cNvPicPr>
      </xdr:nvPicPr>
      <xdr:blipFill>
        <a:blip xmlns:r="http://schemas.openxmlformats.org/officeDocument/2006/relationships" r:embed="rId1"/>
        <a:stretch>
          <a:fillRect/>
        </a:stretch>
      </xdr:blipFill>
      <xdr:spPr>
        <a:xfrm>
          <a:off x="15887700" y="7639050"/>
          <a:ext cx="1962150" cy="958850"/>
        </a:xfrm>
        <a:prstGeom prst="rect">
          <a:avLst/>
        </a:prstGeom>
      </xdr:spPr>
    </xdr:pic>
    <xdr:clientData/>
  </xdr:oneCellAnchor>
  <xdr:oneCellAnchor>
    <xdr:from>
      <xdr:col>23</xdr:col>
      <xdr:colOff>638174</xdr:colOff>
      <xdr:row>46</xdr:row>
      <xdr:rowOff>219075</xdr:rowOff>
    </xdr:from>
    <xdr:ext cx="1709147" cy="790575"/>
    <xdr:pic>
      <xdr:nvPicPr>
        <xdr:cNvPr id="3" name="Image 2">
          <a:extLst>
            <a:ext uri="{FF2B5EF4-FFF2-40B4-BE49-F238E27FC236}">
              <a16:creationId xmlns:a16="http://schemas.microsoft.com/office/drawing/2014/main" id="{DC0DDA98-4629-48CF-8FC6-F81B7A197536}"/>
            </a:ext>
          </a:extLst>
        </xdr:cNvPr>
        <xdr:cNvPicPr>
          <a:picLocks noChangeAspect="1"/>
        </xdr:cNvPicPr>
      </xdr:nvPicPr>
      <xdr:blipFill>
        <a:blip xmlns:r="http://schemas.openxmlformats.org/officeDocument/2006/relationships" r:embed="rId2"/>
        <a:stretch>
          <a:fillRect/>
        </a:stretch>
      </xdr:blipFill>
      <xdr:spPr>
        <a:xfrm>
          <a:off x="15830549" y="12353925"/>
          <a:ext cx="1709147" cy="790575"/>
        </a:xfrm>
        <a:prstGeom prst="rect">
          <a:avLst/>
        </a:prstGeom>
      </xdr:spPr>
    </xdr:pic>
    <xdr:clientData/>
  </xdr:oneCellAnchor>
  <xdr:oneCellAnchor>
    <xdr:from>
      <xdr:col>23</xdr:col>
      <xdr:colOff>1047750</xdr:colOff>
      <xdr:row>55</xdr:row>
      <xdr:rowOff>47625</xdr:rowOff>
    </xdr:from>
    <xdr:ext cx="1057275" cy="1028700"/>
    <xdr:pic>
      <xdr:nvPicPr>
        <xdr:cNvPr id="4" name="Image 3">
          <a:extLst>
            <a:ext uri="{FF2B5EF4-FFF2-40B4-BE49-F238E27FC236}">
              <a16:creationId xmlns:a16="http://schemas.microsoft.com/office/drawing/2014/main" id="{4CA0CA0F-D5E9-4EB1-ABF9-6CD6CD9E016C}"/>
            </a:ext>
          </a:extLst>
        </xdr:cNvPr>
        <xdr:cNvPicPr>
          <a:picLocks noChangeAspect="1"/>
        </xdr:cNvPicPr>
      </xdr:nvPicPr>
      <xdr:blipFill>
        <a:blip xmlns:r="http://schemas.openxmlformats.org/officeDocument/2006/relationships" r:embed="rId3"/>
        <a:stretch>
          <a:fillRect/>
        </a:stretch>
      </xdr:blipFill>
      <xdr:spPr>
        <a:xfrm>
          <a:off x="16240125" y="14582775"/>
          <a:ext cx="1057275" cy="1028700"/>
        </a:xfrm>
        <a:prstGeom prst="rect">
          <a:avLst/>
        </a:prstGeom>
      </xdr:spPr>
    </xdr:pic>
    <xdr:clientData/>
  </xdr:oneCellAnchor>
  <xdr:oneCellAnchor>
    <xdr:from>
      <xdr:col>28</xdr:col>
      <xdr:colOff>19050</xdr:colOff>
      <xdr:row>14</xdr:row>
      <xdr:rowOff>187326</xdr:rowOff>
    </xdr:from>
    <xdr:ext cx="2570590" cy="3746500"/>
    <xdr:pic>
      <xdr:nvPicPr>
        <xdr:cNvPr id="5" name="Image 4">
          <a:extLst>
            <a:ext uri="{FF2B5EF4-FFF2-40B4-BE49-F238E27FC236}">
              <a16:creationId xmlns:a16="http://schemas.microsoft.com/office/drawing/2014/main" id="{9E74DE1F-45FD-4F65-B020-697CCA56B293}"/>
            </a:ext>
          </a:extLst>
        </xdr:cNvPr>
        <xdr:cNvPicPr>
          <a:picLocks noChangeAspect="1"/>
        </xdr:cNvPicPr>
      </xdr:nvPicPr>
      <xdr:blipFill>
        <a:blip xmlns:r="http://schemas.openxmlformats.org/officeDocument/2006/relationships" r:embed="rId4"/>
        <a:stretch>
          <a:fillRect/>
        </a:stretch>
      </xdr:blipFill>
      <xdr:spPr>
        <a:xfrm>
          <a:off x="21069300" y="3787776"/>
          <a:ext cx="2570590" cy="3746500"/>
        </a:xfrm>
        <a:prstGeom prst="rect">
          <a:avLst/>
        </a:prstGeom>
      </xdr:spPr>
    </xdr:pic>
    <xdr:clientData/>
  </xdr:oneCellAnchor>
  <xdr:oneCellAnchor>
    <xdr:from>
      <xdr:col>26</xdr:col>
      <xdr:colOff>657225</xdr:colOff>
      <xdr:row>75</xdr:row>
      <xdr:rowOff>66676</xdr:rowOff>
    </xdr:from>
    <xdr:ext cx="4664075" cy="2797175"/>
    <xdr:pic>
      <xdr:nvPicPr>
        <xdr:cNvPr id="6" name="Image 5">
          <a:extLst>
            <a:ext uri="{FF2B5EF4-FFF2-40B4-BE49-F238E27FC236}">
              <a16:creationId xmlns:a16="http://schemas.microsoft.com/office/drawing/2014/main" id="{B76E3BF2-9227-4604-96E6-C50CD05B713A}"/>
            </a:ext>
          </a:extLst>
        </xdr:cNvPr>
        <xdr:cNvPicPr>
          <a:picLocks noChangeAspect="1"/>
        </xdr:cNvPicPr>
      </xdr:nvPicPr>
      <xdr:blipFill>
        <a:blip xmlns:r="http://schemas.openxmlformats.org/officeDocument/2006/relationships" r:embed="rId5"/>
        <a:stretch>
          <a:fillRect/>
        </a:stretch>
      </xdr:blipFill>
      <xdr:spPr>
        <a:xfrm>
          <a:off x="20012025" y="19935826"/>
          <a:ext cx="4664075" cy="2797175"/>
        </a:xfrm>
        <a:prstGeom prst="rect">
          <a:avLst/>
        </a:prstGeom>
      </xdr:spPr>
    </xdr:pic>
    <xdr:clientData/>
  </xdr:oneCellAnchor>
  <xdr:oneCellAnchor>
    <xdr:from>
      <xdr:col>27</xdr:col>
      <xdr:colOff>123825</xdr:colOff>
      <xdr:row>126</xdr:row>
      <xdr:rowOff>9525</xdr:rowOff>
    </xdr:from>
    <xdr:ext cx="4609948" cy="2895600"/>
    <xdr:pic>
      <xdr:nvPicPr>
        <xdr:cNvPr id="7" name="Image 6">
          <a:extLst>
            <a:ext uri="{FF2B5EF4-FFF2-40B4-BE49-F238E27FC236}">
              <a16:creationId xmlns:a16="http://schemas.microsoft.com/office/drawing/2014/main" id="{87167534-51B9-4EFE-96DC-6794D7D6BCB2}"/>
            </a:ext>
          </a:extLst>
        </xdr:cNvPr>
        <xdr:cNvPicPr>
          <a:picLocks noChangeAspect="1"/>
        </xdr:cNvPicPr>
      </xdr:nvPicPr>
      <xdr:blipFill>
        <a:blip xmlns:r="http://schemas.openxmlformats.org/officeDocument/2006/relationships" r:embed="rId6"/>
        <a:stretch>
          <a:fillRect/>
        </a:stretch>
      </xdr:blipFill>
      <xdr:spPr>
        <a:xfrm>
          <a:off x="20326350" y="33480375"/>
          <a:ext cx="4609948" cy="2895600"/>
        </a:xfrm>
        <a:prstGeom prst="rect">
          <a:avLst/>
        </a:prstGeom>
      </xdr:spPr>
    </xdr:pic>
    <xdr:clientData/>
  </xdr:oneCellAnchor>
  <xdr:oneCellAnchor>
    <xdr:from>
      <xdr:col>27</xdr:col>
      <xdr:colOff>460375</xdr:colOff>
      <xdr:row>181</xdr:row>
      <xdr:rowOff>117475</xdr:rowOff>
    </xdr:from>
    <xdr:ext cx="2905083" cy="5197475"/>
    <xdr:pic>
      <xdr:nvPicPr>
        <xdr:cNvPr id="8" name="Image 7">
          <a:extLst>
            <a:ext uri="{FF2B5EF4-FFF2-40B4-BE49-F238E27FC236}">
              <a16:creationId xmlns:a16="http://schemas.microsoft.com/office/drawing/2014/main" id="{362230CD-7029-4E85-BD80-281603B72B0F}"/>
            </a:ext>
          </a:extLst>
        </xdr:cNvPr>
        <xdr:cNvPicPr>
          <a:picLocks noChangeAspect="1"/>
        </xdr:cNvPicPr>
      </xdr:nvPicPr>
      <xdr:blipFill>
        <a:blip xmlns:r="http://schemas.openxmlformats.org/officeDocument/2006/relationships" r:embed="rId7"/>
        <a:stretch>
          <a:fillRect/>
        </a:stretch>
      </xdr:blipFill>
      <xdr:spPr>
        <a:xfrm>
          <a:off x="20662900" y="48256825"/>
          <a:ext cx="2905083" cy="5197475"/>
        </a:xfrm>
        <a:prstGeom prst="rect">
          <a:avLst/>
        </a:prstGeom>
      </xdr:spPr>
    </xdr:pic>
    <xdr:clientData/>
  </xdr:oneCellAnchor>
  <xdr:oneCellAnchor>
    <xdr:from>
      <xdr:col>27</xdr:col>
      <xdr:colOff>0</xdr:colOff>
      <xdr:row>334</xdr:row>
      <xdr:rowOff>190500</xdr:rowOff>
    </xdr:from>
    <xdr:ext cx="3094770" cy="2273300"/>
    <xdr:pic>
      <xdr:nvPicPr>
        <xdr:cNvPr id="9" name="Image 8">
          <a:extLst>
            <a:ext uri="{FF2B5EF4-FFF2-40B4-BE49-F238E27FC236}">
              <a16:creationId xmlns:a16="http://schemas.microsoft.com/office/drawing/2014/main" id="{E73499C5-0126-41E4-872A-698B28198729}"/>
            </a:ext>
          </a:extLst>
        </xdr:cNvPr>
        <xdr:cNvPicPr>
          <a:picLocks noChangeAspect="1"/>
        </xdr:cNvPicPr>
      </xdr:nvPicPr>
      <xdr:blipFill>
        <a:blip xmlns:r="http://schemas.openxmlformats.org/officeDocument/2006/relationships" r:embed="rId8"/>
        <a:stretch>
          <a:fillRect/>
        </a:stretch>
      </xdr:blipFill>
      <xdr:spPr>
        <a:xfrm>
          <a:off x="20202525" y="89134950"/>
          <a:ext cx="3094770" cy="2273300"/>
        </a:xfrm>
        <a:prstGeom prst="rect">
          <a:avLst/>
        </a:prstGeom>
      </xdr:spPr>
    </xdr:pic>
    <xdr:clientData/>
  </xdr:oneCellAnchor>
  <xdr:oneCellAnchor>
    <xdr:from>
      <xdr:col>26</xdr:col>
      <xdr:colOff>581025</xdr:colOff>
      <xdr:row>230</xdr:row>
      <xdr:rowOff>200025</xdr:rowOff>
    </xdr:from>
    <xdr:ext cx="5552211" cy="2952750"/>
    <xdr:pic>
      <xdr:nvPicPr>
        <xdr:cNvPr id="10" name="Image 9">
          <a:extLst>
            <a:ext uri="{FF2B5EF4-FFF2-40B4-BE49-F238E27FC236}">
              <a16:creationId xmlns:a16="http://schemas.microsoft.com/office/drawing/2014/main" id="{CDF20B3A-D6B9-477E-9D9A-BED5254B1EF1}"/>
            </a:ext>
          </a:extLst>
        </xdr:cNvPr>
        <xdr:cNvPicPr>
          <a:picLocks noChangeAspect="1"/>
        </xdr:cNvPicPr>
      </xdr:nvPicPr>
      <xdr:blipFill>
        <a:blip xmlns:r="http://schemas.openxmlformats.org/officeDocument/2006/relationships" r:embed="rId9"/>
        <a:stretch>
          <a:fillRect/>
        </a:stretch>
      </xdr:blipFill>
      <xdr:spPr>
        <a:xfrm>
          <a:off x="19935825" y="61407675"/>
          <a:ext cx="5552211" cy="2952750"/>
        </a:xfrm>
        <a:prstGeom prst="rect">
          <a:avLst/>
        </a:prstGeom>
      </xdr:spPr>
    </xdr:pic>
    <xdr:clientData/>
  </xdr:oneCellAnchor>
  <xdr:oneCellAnchor>
    <xdr:from>
      <xdr:col>27</xdr:col>
      <xdr:colOff>695325</xdr:colOff>
      <xdr:row>282</xdr:row>
      <xdr:rowOff>180975</xdr:rowOff>
    </xdr:from>
    <xdr:ext cx="3204580" cy="3187700"/>
    <xdr:pic>
      <xdr:nvPicPr>
        <xdr:cNvPr id="11" name="Image 10">
          <a:extLst>
            <a:ext uri="{FF2B5EF4-FFF2-40B4-BE49-F238E27FC236}">
              <a16:creationId xmlns:a16="http://schemas.microsoft.com/office/drawing/2014/main" id="{D1B0DA92-2C9A-4CB1-B3F7-FA88ECE993D1}"/>
            </a:ext>
          </a:extLst>
        </xdr:cNvPr>
        <xdr:cNvPicPr>
          <a:picLocks noChangeAspect="1"/>
        </xdr:cNvPicPr>
      </xdr:nvPicPr>
      <xdr:blipFill>
        <a:blip xmlns:r="http://schemas.openxmlformats.org/officeDocument/2006/relationships" r:embed="rId10"/>
        <a:stretch>
          <a:fillRect/>
        </a:stretch>
      </xdr:blipFill>
      <xdr:spPr>
        <a:xfrm>
          <a:off x="20897850" y="75257025"/>
          <a:ext cx="3204580" cy="3187700"/>
        </a:xfrm>
        <a:prstGeom prst="rect">
          <a:avLst/>
        </a:prstGeom>
      </xdr:spPr>
    </xdr:pic>
    <xdr:clientData/>
  </xdr:oneCellAnchor>
  <xdr:oneCellAnchor>
    <xdr:from>
      <xdr:col>39</xdr:col>
      <xdr:colOff>1247775</xdr:colOff>
      <xdr:row>12</xdr:row>
      <xdr:rowOff>209550</xdr:rowOff>
    </xdr:from>
    <xdr:ext cx="571500" cy="571500"/>
    <xdr:pic>
      <xdr:nvPicPr>
        <xdr:cNvPr id="12" name="Image 11">
          <a:extLst>
            <a:ext uri="{FF2B5EF4-FFF2-40B4-BE49-F238E27FC236}">
              <a16:creationId xmlns:a16="http://schemas.microsoft.com/office/drawing/2014/main" id="{FC05E1EC-8F2F-4A15-BC56-7913CBE02A27}"/>
            </a:ext>
          </a:extLst>
        </xdr:cNvPr>
        <xdr:cNvPicPr>
          <a:picLocks noChangeAspect="1"/>
        </xdr:cNvPicPr>
      </xdr:nvPicPr>
      <xdr:blipFill>
        <a:blip xmlns:r="http://schemas.openxmlformats.org/officeDocument/2006/relationships" r:embed="rId11"/>
        <a:stretch>
          <a:fillRect/>
        </a:stretch>
      </xdr:blipFill>
      <xdr:spPr>
        <a:xfrm>
          <a:off x="34499550" y="3276600"/>
          <a:ext cx="571500" cy="571500"/>
        </a:xfrm>
        <a:prstGeom prst="rect">
          <a:avLst/>
        </a:prstGeom>
      </xdr:spPr>
    </xdr:pic>
    <xdr:clientData/>
  </xdr:oneCellAnchor>
  <xdr:oneCellAnchor>
    <xdr:from>
      <xdr:col>35</xdr:col>
      <xdr:colOff>0</xdr:colOff>
      <xdr:row>46</xdr:row>
      <xdr:rowOff>0</xdr:rowOff>
    </xdr:from>
    <xdr:ext cx="4873625" cy="1121830"/>
    <xdr:pic>
      <xdr:nvPicPr>
        <xdr:cNvPr id="13" name="Image 12">
          <a:extLst>
            <a:ext uri="{FF2B5EF4-FFF2-40B4-BE49-F238E27FC236}">
              <a16:creationId xmlns:a16="http://schemas.microsoft.com/office/drawing/2014/main" id="{70F969EA-AA9F-4816-A61D-F5F19C7A7D05}"/>
            </a:ext>
          </a:extLst>
        </xdr:cNvPr>
        <xdr:cNvPicPr>
          <a:picLocks noChangeAspect="1"/>
        </xdr:cNvPicPr>
      </xdr:nvPicPr>
      <xdr:blipFill>
        <a:blip xmlns:r="http://schemas.openxmlformats.org/officeDocument/2006/relationships" r:embed="rId12"/>
        <a:stretch>
          <a:fillRect/>
        </a:stretch>
      </xdr:blipFill>
      <xdr:spPr>
        <a:xfrm>
          <a:off x="27955875" y="12134850"/>
          <a:ext cx="4873625" cy="1121830"/>
        </a:xfrm>
        <a:prstGeom prst="rect">
          <a:avLst/>
        </a:prstGeom>
      </xdr:spPr>
    </xdr:pic>
    <xdr:clientData/>
  </xdr:oneCellAnchor>
  <xdr:oneCellAnchor>
    <xdr:from>
      <xdr:col>35</xdr:col>
      <xdr:colOff>0</xdr:colOff>
      <xdr:row>130</xdr:row>
      <xdr:rowOff>0</xdr:rowOff>
    </xdr:from>
    <xdr:ext cx="4366866" cy="2173604"/>
    <xdr:pic>
      <xdr:nvPicPr>
        <xdr:cNvPr id="14" name="Image 13">
          <a:extLst>
            <a:ext uri="{FF2B5EF4-FFF2-40B4-BE49-F238E27FC236}">
              <a16:creationId xmlns:a16="http://schemas.microsoft.com/office/drawing/2014/main" id="{21C6132C-5D1F-4B1F-8228-29065280E81B}"/>
            </a:ext>
          </a:extLst>
        </xdr:cNvPr>
        <xdr:cNvPicPr>
          <a:picLocks noChangeAspect="1"/>
        </xdr:cNvPicPr>
      </xdr:nvPicPr>
      <xdr:blipFill>
        <a:blip xmlns:r="http://schemas.openxmlformats.org/officeDocument/2006/relationships" r:embed="rId13"/>
        <a:stretch>
          <a:fillRect/>
        </a:stretch>
      </xdr:blipFill>
      <xdr:spPr>
        <a:xfrm>
          <a:off x="27955875" y="34537650"/>
          <a:ext cx="4366866" cy="217360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nn&#233;es\1.UPRT\0-UPRT.fait\1-UPRT.FR-SITE-WEB\ff-fiches-fabrications\ff-fiches-fabrication-maj-08-2020\ff-22-formats-formules-pourcentages.xlsx" TargetMode="External"/><Relationship Id="rId1" Type="http://schemas.openxmlformats.org/officeDocument/2006/relationships/externalLinkPath" Target="/Donn&#233;es/1.UPRT/0-UPRT.fait/1-UPRT.FR-SITE-WEB/ff-fiches-fabrications/ff-fiches-fabrication-maj-08-2020/ff-22-formats-formules-pourcentag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reau/joel.uprt/Modele_fiches_metiers_de_bouche_EXEMP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a"/>
      <sheetName val="Formats-formules"/>
      <sheetName val="différence Portion et Poids"/>
      <sheetName val="Epurer un texte"/>
      <sheetName val="Saisie des quantités"/>
      <sheetName val="Comprendre pour Transmettre"/>
      <sheetName val="Informations de base"/>
      <sheetName val="Introduction aux fonctions"/>
      <sheetName val="MOYENNE"/>
      <sheetName val="MIN et MAX"/>
      <sheetName val="Date et heure"/>
      <sheetName val="Combiner texte et nombres"/>
      <sheetName val="Instructions SI"/>
      <sheetName val="RECHERCHEV"/>
      <sheetName val="Fonctions conditionnelles"/>
      <sheetName val="Assistant Fonction"/>
      <sheetName val="Erreurs dans les formules"/>
      <sheetName val="Matou.Matheux"/>
      <sheetName val="aides cuisine"/>
      <sheetName val="aides patisserie"/>
      <sheetName val="pourcentages"/>
      <sheetName val="conversions"/>
      <sheetName val="comparer des offres"/>
      <sheetName val="Plat en sauce en 5 étapes"/>
      <sheetName val="Boulangerie-comment"/>
      <sheetName val="Franck Barbenoire"/>
      <sheetName val="relations formules"/>
      <sheetName val="des.sites.de.référence"/>
      <sheetName val="Vocabulaire"/>
      <sheetName val="CODES COULEURS"/>
      <sheetName val="ff-22-formats-formules-pourcent"/>
      <sheetName val="Transmission des savoirs.faire"/>
      <sheetName val="Formats-formules (2)"/>
      <sheetName val="Nethèq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_Categories"/>
      <sheetName val="T_SousCategories"/>
      <sheetName val="T_Familles"/>
      <sheetName val="Listes"/>
      <sheetName val="Recettes"/>
      <sheetName val="Ex_Paella"/>
      <sheetName val="Ex_Croissants"/>
      <sheetName val="Ex_Bourguignon"/>
    </sheetNames>
    <sheetDataSet>
      <sheetData sheetId="0" refreshError="1"/>
      <sheetData sheetId="1"/>
      <sheetData sheetId="2" refreshError="1"/>
      <sheetData sheetId="3">
        <row r="2">
          <cell r="A2" t="str">
            <v>CUI</v>
          </cell>
        </row>
        <row r="3">
          <cell r="A3" t="str">
            <v>CHA</v>
          </cell>
        </row>
        <row r="4">
          <cell r="A4" t="str">
            <v>PAT</v>
          </cell>
        </row>
        <row r="5">
          <cell r="A5" t="str">
            <v>TRA</v>
          </cell>
        </row>
        <row r="6">
          <cell r="A6" t="str">
            <v>POI</v>
          </cell>
        </row>
        <row r="7">
          <cell r="A7" t="str">
            <v>BOI</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fr.maisfontes.com/aktiv-grotesk-w01.police" TargetMode="External"/><Relationship Id="rId13" Type="http://schemas.openxmlformats.org/officeDocument/2006/relationships/hyperlink" Target="https://www.youtube.com/watch?app=desktop&amp;v=Yuy1jisXErY" TargetMode="External"/><Relationship Id="rId18" Type="http://schemas.openxmlformats.org/officeDocument/2006/relationships/hyperlink" Target="https://fr.extendoffice.com/documents/excel/4027-excel-increase-letter-by-one.html" TargetMode="External"/><Relationship Id="rId3" Type="http://schemas.openxmlformats.org/officeDocument/2006/relationships/hyperlink" Target="https://kulturegeek.fr/news-224456/microsoft-police-voudriez-remplacer-calibri" TargetMode="External"/><Relationship Id="rId21" Type="http://schemas.openxmlformats.org/officeDocument/2006/relationships/hyperlink" Target="https://savour.eu/portfolio/pifometrie/" TargetMode="External"/><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12" Type="http://schemas.openxmlformats.org/officeDocument/2006/relationships/hyperlink" Target="https://fr.vecteezy.com/video/5480445-appuyer-sur-la-touche-entree-sur-le-clavier-d-un-ordinateur-de-bureau" TargetMode="External"/><Relationship Id="rId17" Type="http://schemas.openxmlformats.org/officeDocument/2006/relationships/hyperlink" Target="https://www.bonbache.fr/syntheses-graphiques-excel-avec-les-emoticones-499.html" TargetMode="External"/><Relationship Id="rId2" Type="http://schemas.openxmlformats.org/officeDocument/2006/relationships/hyperlink" Target="https://fr.wikipedia.org/wiki/Calibri" TargetMode="External"/><Relationship Id="rId16" Type="http://schemas.openxmlformats.org/officeDocument/2006/relationships/hyperlink" Target="https://excel-exercice.com/comment-faire-une-liste-alphabetique-automatique/" TargetMode="External"/><Relationship Id="rId20" Type="http://schemas.openxmlformats.org/officeDocument/2006/relationships/hyperlink" Target="https://www.appvizer.fr/magazine/collaboration/km/gestion-des-connaissances"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savour.eu/portfolio/pifometrie/" TargetMode="External"/><Relationship Id="rId24" Type="http://schemas.openxmlformats.org/officeDocument/2006/relationships/drawing" Target="../drawings/drawing1.xml"/><Relationship Id="rId5" Type="http://schemas.openxmlformats.org/officeDocument/2006/relationships/hyperlink" Target="https://laruche.wizbii.com/17703-meilleure-police-ecriture-cv" TargetMode="External"/><Relationship Id="rId15" Type="http://schemas.openxmlformats.org/officeDocument/2006/relationships/hyperlink" Target="https://cellulexcel.blogspot.com/p/blog-page_16.html" TargetMode="External"/><Relationship Id="rId23" Type="http://schemas.openxmlformats.org/officeDocument/2006/relationships/printerSettings" Target="../printerSettings/printerSettings1.bin"/><Relationship Id="rId10" Type="http://schemas.openxmlformats.org/officeDocument/2006/relationships/hyperlink" Target="https://www.automateexcel.com/fr/how-to/que-signifient-les-symboles-etc-dans-les-formules-excel-et-google-sheets/" TargetMode="External"/><Relationship Id="rId19" Type="http://schemas.openxmlformats.org/officeDocument/2006/relationships/hyperlink" Target="https://www.google.com/search?client=firefox-b-d&amp;q=Mondial+de+la+Pifom%C3%A9trie" TargetMode="Externa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www.youtube.com/watch?v=FZwdUZUwnuI" TargetMode="External"/><Relationship Id="rId22" Type="http://schemas.openxmlformats.org/officeDocument/2006/relationships/hyperlink" Target="https://www.youtube.com/watch?v=8Lz6KCW3Nqo"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excel-pratique.com/fr/fonctions/joindre-texte" TargetMode="External"/><Relationship Id="rId13" Type="http://schemas.openxmlformats.org/officeDocument/2006/relationships/hyperlink" Target="https://www.youtube.com/watch?v=8Lz6KCW3Nqo" TargetMode="External"/><Relationship Id="rId3" Type="http://schemas.openxmlformats.org/officeDocument/2006/relationships/hyperlink" Target="https://cuisine.journaldesfemmes.fr/recette/338270-beignets-de-fleurs-d-acacia" TargetMode="External"/><Relationship Id="rId7" Type="http://schemas.openxmlformats.org/officeDocument/2006/relationships/hyperlink" Target="https://www.delice-celeste.com/beignets-fleurs-dacacia/" TargetMode="External"/><Relationship Id="rId12" Type="http://schemas.openxmlformats.org/officeDocument/2006/relationships/hyperlink" Target="https://www.facebook.com/terresduzes/photos/les-carnets-de-julie-le-pays-de-luz%C3%A8ge-dans-le-gardles-beignets-de-fleurs-dacaci/723584744361304/" TargetMode="External"/><Relationship Id="rId2" Type="http://schemas.openxmlformats.org/officeDocument/2006/relationships/hyperlink" Target="https://www.750g.com/beignets-de-fleurs-dacacia-r72702.htm" TargetMode="External"/><Relationship Id="rId1" Type="http://schemas.openxmlformats.org/officeDocument/2006/relationships/hyperlink" Target="https://www.cuisineactuelle.fr/recettes/beignets-aux-fleurs-dacacias-190441" TargetMode="External"/><Relationship Id="rId6" Type="http://schemas.openxmlformats.org/officeDocument/2006/relationships/hyperlink" Target="https://cuisine.aufeminin.com/forum/beignets-d-acacia-fd2796717" TargetMode="External"/><Relationship Id="rId11" Type="http://schemas.openxmlformats.org/officeDocument/2006/relationships/hyperlink" Target="https://www.youtube.com/watch?v=8NMinBfc9EU" TargetMode="External"/><Relationship Id="rId5" Type="http://schemas.openxmlformats.org/officeDocument/2006/relationships/hyperlink" Target="https://www.supertoinette.com/recette/721/beignets-de-fleurs-d-acacia.html" TargetMode="External"/><Relationship Id="rId15" Type="http://schemas.openxmlformats.org/officeDocument/2006/relationships/drawing" Target="../drawings/drawing9.xml"/><Relationship Id="rId10" Type="http://schemas.openxmlformats.org/officeDocument/2006/relationships/hyperlink" Target="https://www.youtube.com/watch?v=q-52-9FshWw" TargetMode="External"/><Relationship Id="rId4" Type="http://schemas.openxmlformats.org/officeDocument/2006/relationships/hyperlink" Target="https://www.youtube.com/watch?v=AC1UZlnWHzA" TargetMode="External"/><Relationship Id="rId9" Type="http://schemas.openxmlformats.org/officeDocument/2006/relationships/hyperlink" Target="https://excel-exercice.com/filtres-intelligents-dans-excel/" TargetMode="External"/><Relationship Id="rId14" Type="http://schemas.openxmlformats.org/officeDocument/2006/relationships/hyperlink" Target="https://www.delice-celeste.com/beignets-fleurs-dacacia/"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3" Type="http://schemas.openxmlformats.org/officeDocument/2006/relationships/hyperlink" Target="https://www.encoreungateau.com/pourquoi-un-blog-de-patisserie/vocabulaire-du-patissier/" TargetMode="External"/><Relationship Id="rId2" Type="http://schemas.openxmlformats.org/officeDocument/2006/relationships/hyperlink" Target="https://devenirpatissier.fr/vocabulaire-professionnel/" TargetMode="External"/><Relationship Id="rId1" Type="http://schemas.openxmlformats.org/officeDocument/2006/relationships/hyperlink" Target="http://devenir.patissier.free.fr/cours-CAP-vocabulaire-professionnel-eleve.pdf" TargetMode="External"/><Relationship Id="rId5" Type="http://schemas.openxmlformats.org/officeDocument/2006/relationships/drawing" Target="../drawings/drawing11.xml"/><Relationship Id="rId4" Type="http://schemas.openxmlformats.org/officeDocument/2006/relationships/hyperlink" Target="https://www.mercotte.fr/lexique/termes-culinaire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fr.maisfontes.com/aktiv-grotesk-w01.police" TargetMode="External"/><Relationship Id="rId13" Type="http://schemas.openxmlformats.org/officeDocument/2006/relationships/hyperlink" Target="https://cellulexcel.blogspot.com/p/blog-page_16.html" TargetMode="External"/><Relationship Id="rId18" Type="http://schemas.openxmlformats.org/officeDocument/2006/relationships/printerSettings" Target="../printerSettings/printerSettings2.bin"/><Relationship Id="rId3" Type="http://schemas.openxmlformats.org/officeDocument/2006/relationships/hyperlink" Target="https://kulturegeek.fr/news-224456/microsoft-police-voudriez-remplacer-calibri" TargetMode="External"/><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12" Type="http://schemas.openxmlformats.org/officeDocument/2006/relationships/hyperlink" Target="https://www.youtube.com/watch?v=FZwdUZUwnuI" TargetMode="External"/><Relationship Id="rId17" Type="http://schemas.openxmlformats.org/officeDocument/2006/relationships/hyperlink" Target="https://www.automateexcel.com/fr/how-to/que-signifient-les-symboles-etc-dans-les-formules-excel-et-google-sheets/" TargetMode="External"/><Relationship Id="rId2" Type="http://schemas.openxmlformats.org/officeDocument/2006/relationships/hyperlink" Target="https://fr.wikipedia.org/wiki/Calibri" TargetMode="External"/><Relationship Id="rId16" Type="http://schemas.openxmlformats.org/officeDocument/2006/relationships/hyperlink" Target="https://fr.extendoffice.com/documents/excel/4027-excel-increase-letter-by-one.html"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www.youtube.com/watch?app=desktop&amp;v=Yuy1jisXErY" TargetMode="External"/><Relationship Id="rId5" Type="http://schemas.openxmlformats.org/officeDocument/2006/relationships/hyperlink" Target="https://laruche.wizbii.com/17703-meilleure-police-ecriture-cv" TargetMode="External"/><Relationship Id="rId15" Type="http://schemas.openxmlformats.org/officeDocument/2006/relationships/hyperlink" Target="https://www.bonbache.fr/syntheses-graphiques-excel-avec-les-emoticones-499.html" TargetMode="External"/><Relationship Id="rId10" Type="http://schemas.openxmlformats.org/officeDocument/2006/relationships/hyperlink" Target="https://fr.vecteezy.com/video/5480445-appuyer-sur-la-touche-entree-sur-le-clavier-d-un-ordinateur-de-bureau" TargetMode="External"/><Relationship Id="rId19" Type="http://schemas.openxmlformats.org/officeDocument/2006/relationships/drawing" Target="../drawings/drawing2.xm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excel-exercice.com/comment-faire-une-liste-alphabetique-automatiqu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fr.maisfontes.com/aktiv-grotesk-w01.police" TargetMode="External"/><Relationship Id="rId13" Type="http://schemas.openxmlformats.org/officeDocument/2006/relationships/hyperlink" Target="https://www.youtube.com/watch?v=FZwdUZUwnuI" TargetMode="External"/><Relationship Id="rId18" Type="http://schemas.openxmlformats.org/officeDocument/2006/relationships/printerSettings" Target="../printerSettings/printerSettings3.bin"/><Relationship Id="rId3" Type="http://schemas.openxmlformats.org/officeDocument/2006/relationships/hyperlink" Target="https://kulturegeek.fr/news-224456/microsoft-police-voudriez-remplacer-calibri" TargetMode="External"/><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12" Type="http://schemas.openxmlformats.org/officeDocument/2006/relationships/hyperlink" Target="https://www.youtube.com/watch?app=desktop&amp;v=Yuy1jisXErY" TargetMode="External"/><Relationship Id="rId17" Type="http://schemas.openxmlformats.org/officeDocument/2006/relationships/hyperlink" Target="https://fr.extendoffice.com/documents/excel/4027-excel-increase-letter-by-one.html" TargetMode="External"/><Relationship Id="rId2" Type="http://schemas.openxmlformats.org/officeDocument/2006/relationships/hyperlink" Target="https://fr.wikipedia.org/wiki/Calibri" TargetMode="External"/><Relationship Id="rId16" Type="http://schemas.openxmlformats.org/officeDocument/2006/relationships/hyperlink" Target="https://www.bonbache.fr/syntheses-graphiques-excel-avec-les-emoticones-499.html"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fr.vecteezy.com/video/5480445-appuyer-sur-la-touche-entree-sur-le-clavier-d-un-ordinateur-de-bureau" TargetMode="External"/><Relationship Id="rId5" Type="http://schemas.openxmlformats.org/officeDocument/2006/relationships/hyperlink" Target="https://laruche.wizbii.com/17703-meilleure-police-ecriture-cv" TargetMode="External"/><Relationship Id="rId15" Type="http://schemas.openxmlformats.org/officeDocument/2006/relationships/hyperlink" Target="https://excel-exercice.com/comment-faire-une-liste-alphabetique-automatique/" TargetMode="External"/><Relationship Id="rId10" Type="http://schemas.openxmlformats.org/officeDocument/2006/relationships/hyperlink" Target="https://www.automateexcel.com/fr/how-to/que-signifient-les-symboles-etc-dans-les-formules-excel-et-google-sheets/" TargetMode="External"/><Relationship Id="rId19" Type="http://schemas.openxmlformats.org/officeDocument/2006/relationships/drawing" Target="../drawings/drawing3.xm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cellulexcel.blogspot.com/p/blog-page_16.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youtube.com/watch?v=8Lz6KCW3Nqo"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A437E-E59A-477D-A71D-1D1A3D9F1AA3}">
  <dimension ref="A1:AS288"/>
  <sheetViews>
    <sheetView zoomScale="75" zoomScaleNormal="75" workbookViewId="0">
      <selection activeCell="AC19" sqref="AC19"/>
    </sheetView>
  </sheetViews>
  <sheetFormatPr baseColWidth="10" defaultColWidth="11.42578125" defaultRowHeight="15"/>
  <cols>
    <col min="1" max="1" width="11.42578125" style="1200"/>
    <col min="2" max="2" width="18.7109375" style="1200" customWidth="1"/>
    <col min="3" max="3" width="19.5703125" style="1200" customWidth="1"/>
    <col min="4" max="4" width="16" style="1200" customWidth="1"/>
    <col min="5" max="5" width="11.42578125" style="1200"/>
    <col min="6" max="6" width="17" style="1200" customWidth="1"/>
    <col min="7" max="7" width="12" style="1200" bestFit="1" customWidth="1"/>
    <col min="8" max="8" width="21.7109375" style="1200" customWidth="1"/>
    <col min="9" max="9" width="17.42578125" style="1200" customWidth="1"/>
    <col min="10" max="12" width="11.42578125" style="1200"/>
    <col min="13" max="13" width="18.5703125" style="1200" customWidth="1"/>
    <col min="14" max="14" width="11.42578125" style="1200"/>
    <col min="15" max="15" width="19.5703125" style="1200" customWidth="1"/>
    <col min="16" max="16" width="14.140625" style="1200" bestFit="1" customWidth="1"/>
    <col min="17" max="19" width="11.42578125" style="1200"/>
    <col min="20" max="21" width="11.7109375" style="1200" bestFit="1" customWidth="1"/>
    <col min="22" max="22" width="18.140625" style="1200" customWidth="1"/>
    <col min="23" max="25" width="16" style="1200" customWidth="1"/>
    <col min="26" max="26" width="14.28515625" style="1200" customWidth="1"/>
    <col min="27" max="27" width="15.28515625" style="1200" customWidth="1"/>
    <col min="28" max="28" width="16" style="1200" customWidth="1"/>
    <col min="29" max="29" width="14.140625" style="1200" customWidth="1"/>
    <col min="30" max="37" width="11.42578125" style="1200"/>
    <col min="38" max="38" width="7.5703125" style="844" customWidth="1"/>
    <col min="39" max="39" width="11.42578125" style="701"/>
    <col min="40" max="40" width="51.140625" style="701" customWidth="1"/>
    <col min="41" max="16384" width="11.42578125" style="1200"/>
  </cols>
  <sheetData>
    <row r="1" spans="1:40" ht="30" customHeight="1">
      <c r="A1" s="1" t="str">
        <f>ADDRESS(ROW(),COLUMN(),4)</f>
        <v>A1</v>
      </c>
      <c r="B1" s="1195"/>
      <c r="C1" s="1195"/>
      <c r="D1" s="1195"/>
      <c r="E1" s="1195"/>
      <c r="F1" s="1195"/>
      <c r="G1" s="1195"/>
      <c r="H1" s="1195"/>
      <c r="I1" s="1195"/>
      <c r="J1" s="1195"/>
      <c r="K1" s="1195"/>
      <c r="L1" s="1195"/>
      <c r="M1" s="1195"/>
      <c r="N1" s="1195"/>
      <c r="O1" s="1195"/>
      <c r="P1" s="1196"/>
      <c r="Q1" s="1196"/>
      <c r="R1" s="1196"/>
      <c r="S1" s="1196"/>
      <c r="T1" s="1196"/>
      <c r="U1" s="1197"/>
      <c r="V1" s="1197"/>
      <c r="W1" s="1197"/>
      <c r="X1" s="1197"/>
      <c r="Y1" s="1197"/>
      <c r="Z1" s="1197"/>
      <c r="AA1" s="1197"/>
      <c r="AB1" s="1197"/>
      <c r="AC1" s="1197"/>
      <c r="AD1" s="1197"/>
      <c r="AE1" s="1197"/>
      <c r="AF1" s="1197"/>
      <c r="AG1" s="1197"/>
      <c r="AH1" s="1197"/>
      <c r="AI1" s="1197"/>
      <c r="AJ1" s="1198"/>
      <c r="AK1" s="1198"/>
      <c r="AL1" s="1199">
        <v>1</v>
      </c>
      <c r="AM1" s="877" t="str">
        <f>SUBSTITUTE(ADDRESS(1,COLUMN(),4),"1","")</f>
        <v>AM</v>
      </c>
      <c r="AN1" s="878" t="str">
        <f>SUBSTITUTE(ADDRESS(1,COLUMN(),4),"1","")</f>
        <v>AN</v>
      </c>
    </row>
    <row r="2" spans="1:40" ht="30" customHeight="1">
      <c r="A2" s="1195"/>
      <c r="B2" s="1223" t="s">
        <v>3301</v>
      </c>
      <c r="C2" s="1195"/>
      <c r="D2" s="1195"/>
      <c r="E2" s="1195"/>
      <c r="F2" s="1195"/>
      <c r="G2" s="1195"/>
      <c r="H2" s="1195"/>
      <c r="I2" s="1195"/>
      <c r="J2" s="1195"/>
      <c r="K2" s="1195"/>
      <c r="L2" s="1195"/>
      <c r="M2" s="1195"/>
      <c r="N2" s="1195"/>
      <c r="O2" s="1195"/>
      <c r="P2" s="1196"/>
      <c r="Q2" s="1196"/>
      <c r="R2" s="1196"/>
      <c r="S2" s="1196"/>
      <c r="T2" s="1196"/>
      <c r="U2" s="1197"/>
      <c r="V2" s="1197"/>
      <c r="W2" s="1197"/>
      <c r="X2" s="1197"/>
      <c r="Y2" s="1197"/>
      <c r="Z2" s="1197"/>
      <c r="AA2" s="1197"/>
      <c r="AB2" s="1197"/>
      <c r="AC2" s="1197"/>
      <c r="AD2" s="1197"/>
      <c r="AE2" s="1197"/>
      <c r="AF2" s="1197"/>
      <c r="AG2" s="1197"/>
      <c r="AH2" s="1197"/>
      <c r="AI2" s="1197"/>
      <c r="AJ2" s="1198"/>
      <c r="AK2" s="1198"/>
      <c r="AL2" s="1199">
        <v>1</v>
      </c>
      <c r="AM2" s="1202"/>
      <c r="AN2" s="1202" t="s">
        <v>880</v>
      </c>
    </row>
    <row r="3" spans="1:40" ht="30" customHeight="1">
      <c r="A3" s="1195"/>
      <c r="B3" s="1223" t="s">
        <v>3297</v>
      </c>
      <c r="C3" s="1195"/>
      <c r="D3" s="1195"/>
      <c r="E3" s="1195"/>
      <c r="F3" s="1195"/>
      <c r="G3" s="1195"/>
      <c r="H3" s="1195"/>
      <c r="I3" s="1195"/>
      <c r="J3" s="1195"/>
      <c r="K3" s="1195"/>
      <c r="L3" s="1195"/>
      <c r="M3" s="1195"/>
      <c r="N3" s="1195"/>
      <c r="O3" s="1195"/>
      <c r="P3" s="1196"/>
      <c r="Q3" s="1196"/>
      <c r="R3" s="1196"/>
      <c r="S3" s="1196"/>
      <c r="T3" s="1196"/>
      <c r="U3" s="1197"/>
      <c r="V3" s="1197"/>
      <c r="W3" s="1197"/>
      <c r="X3" s="1197"/>
      <c r="Y3" s="1197"/>
      <c r="Z3" s="1197"/>
      <c r="AA3" s="1197"/>
      <c r="AB3" s="1197"/>
      <c r="AC3" s="1197"/>
      <c r="AD3" s="1197"/>
      <c r="AE3" s="1197"/>
      <c r="AF3" s="1197"/>
      <c r="AG3" s="1197"/>
      <c r="AH3" s="1197"/>
      <c r="AI3" s="1197"/>
      <c r="AJ3" s="1198"/>
      <c r="AK3" s="1198"/>
      <c r="AL3" s="1199">
        <v>1</v>
      </c>
      <c r="AM3" s="1206">
        <f ca="1">COUNTA(A1:AL288) + COUNTBLANK(A1:AL288)</f>
        <v>10945</v>
      </c>
      <c r="AN3" s="1202" t="str">
        <f>"cellules entre"&amp;" " &amp;A1&amp;" et  "&amp;AL288</f>
        <v>cellules entre A1 et  AL288</v>
      </c>
    </row>
    <row r="4" spans="1:40" ht="30" customHeight="1">
      <c r="A4" s="1195"/>
      <c r="B4" s="1223" t="s">
        <v>3298</v>
      </c>
      <c r="C4" s="1195"/>
      <c r="D4" s="1195"/>
      <c r="E4" s="1195"/>
      <c r="F4" s="1195"/>
      <c r="G4" s="1195"/>
      <c r="H4" s="1195"/>
      <c r="I4" s="1195"/>
      <c r="J4" s="1195"/>
      <c r="K4" s="1195"/>
      <c r="L4" s="1195"/>
      <c r="M4" s="1195"/>
      <c r="N4" s="1195"/>
      <c r="O4" s="1195"/>
      <c r="P4" s="1196"/>
      <c r="Q4" s="1196"/>
      <c r="R4" s="1196"/>
      <c r="S4" s="1196"/>
      <c r="T4" s="1196"/>
      <c r="U4" s="1197"/>
      <c r="V4" s="1197"/>
      <c r="W4" s="1197"/>
      <c r="X4" s="1197"/>
      <c r="Y4" s="1197"/>
      <c r="Z4" s="1197"/>
      <c r="AA4" s="1197"/>
      <c r="AB4" s="1197"/>
      <c r="AC4" s="1197"/>
      <c r="AD4" s="1197"/>
      <c r="AE4" s="1197"/>
      <c r="AF4" s="1197"/>
      <c r="AG4" s="1197"/>
      <c r="AH4" s="1197"/>
      <c r="AI4" s="1197"/>
      <c r="AJ4" s="1198"/>
      <c r="AK4" s="1198"/>
      <c r="AL4" s="1199">
        <v>1</v>
      </c>
      <c r="AM4" s="1206">
        <f ca="1">COUNTA(A1:AL288)</f>
        <v>984</v>
      </c>
      <c r="AN4" s="1202" t="s">
        <v>881</v>
      </c>
    </row>
    <row r="5" spans="1:40" ht="30" customHeight="1">
      <c r="A5" s="1195"/>
      <c r="B5" s="1223" t="s">
        <v>3299</v>
      </c>
      <c r="C5" s="1195"/>
      <c r="D5" s="1195"/>
      <c r="E5" s="1195"/>
      <c r="F5" s="1195"/>
      <c r="G5" s="1195"/>
      <c r="H5" s="1195"/>
      <c r="I5" s="1195"/>
      <c r="J5" s="1195"/>
      <c r="K5" s="1195"/>
      <c r="L5" s="1195"/>
      <c r="M5" s="1195"/>
      <c r="N5" s="1195"/>
      <c r="O5" s="1195"/>
      <c r="P5" s="1196"/>
      <c r="Q5" s="1196"/>
      <c r="R5" s="1196"/>
      <c r="S5" s="1196"/>
      <c r="T5" s="1196"/>
      <c r="U5" s="1197"/>
      <c r="V5" s="1197"/>
      <c r="W5" s="1197"/>
      <c r="X5" s="1197"/>
      <c r="Y5" s="1197"/>
      <c r="Z5" s="1197"/>
      <c r="AA5" s="1197"/>
      <c r="AB5" s="1197"/>
      <c r="AC5" s="1197"/>
      <c r="AD5" s="1197"/>
      <c r="AE5" s="1197"/>
      <c r="AF5" s="1197"/>
      <c r="AG5" s="1197"/>
      <c r="AH5" s="1197"/>
      <c r="AI5" s="1197"/>
      <c r="AJ5" s="1198"/>
      <c r="AK5" s="1198"/>
      <c r="AL5" s="1199">
        <v>1</v>
      </c>
      <c r="AM5" s="1206">
        <f ca="1">COUNTBLANK(A1:AL288)</f>
        <v>9961</v>
      </c>
      <c r="AN5" s="1202" t="s">
        <v>882</v>
      </c>
    </row>
    <row r="6" spans="1:40" ht="30" customHeight="1">
      <c r="A6" s="1195"/>
      <c r="B6" s="1223" t="s">
        <v>3300</v>
      </c>
      <c r="C6" s="1195"/>
      <c r="D6" s="1195"/>
      <c r="E6" s="1195"/>
      <c r="F6" s="1195"/>
      <c r="G6" s="1195"/>
      <c r="H6" s="1195"/>
      <c r="I6" s="1195"/>
      <c r="J6" s="1195"/>
      <c r="K6" s="1195"/>
      <c r="L6" s="1195"/>
      <c r="M6" s="1195"/>
      <c r="N6" s="1195"/>
      <c r="O6" s="1195"/>
      <c r="P6" s="1196"/>
      <c r="Q6" s="1196"/>
      <c r="R6" s="1196"/>
      <c r="S6" s="1196"/>
      <c r="T6" s="1196"/>
      <c r="U6" s="1197"/>
      <c r="V6" s="1197"/>
      <c r="W6" s="1197"/>
      <c r="X6" s="1197"/>
      <c r="Y6" s="1197"/>
      <c r="Z6" s="1197"/>
      <c r="AA6" s="1197"/>
      <c r="AB6" s="1197"/>
      <c r="AC6" s="1197"/>
      <c r="AD6" s="1197"/>
      <c r="AE6" s="1197"/>
      <c r="AF6" s="1197"/>
      <c r="AG6" s="1197"/>
      <c r="AH6" s="1197"/>
      <c r="AI6" s="1197"/>
      <c r="AJ6" s="1198"/>
      <c r="AK6" s="1198"/>
      <c r="AL6" s="1199">
        <v>1</v>
      </c>
      <c r="AM6" s="1206">
        <f>SUM(AL1:AL286)+2</f>
        <v>288</v>
      </c>
      <c r="AN6" s="1202" t="s">
        <v>883</v>
      </c>
    </row>
    <row r="7" spans="1:40" ht="30" customHeight="1">
      <c r="A7" s="1195"/>
      <c r="B7" s="1203"/>
      <c r="C7" s="1195"/>
      <c r="D7" s="1195"/>
      <c r="E7" s="1195"/>
      <c r="F7" s="1195"/>
      <c r="G7" s="1195"/>
      <c r="H7" s="1195"/>
      <c r="I7" s="1195"/>
      <c r="J7" s="1195"/>
      <c r="K7" s="1195"/>
      <c r="L7" s="1195"/>
      <c r="M7" s="1195"/>
      <c r="N7" s="1195"/>
      <c r="O7" s="1195"/>
      <c r="P7" s="1196"/>
      <c r="Q7" s="1196"/>
      <c r="R7" s="1196"/>
      <c r="S7" s="1196"/>
      <c r="T7" s="1196"/>
      <c r="U7" s="1197"/>
      <c r="V7" s="1197"/>
      <c r="W7" s="1197"/>
      <c r="X7" s="1197"/>
      <c r="Y7" s="1197"/>
      <c r="Z7" s="1197"/>
      <c r="AA7" s="1197"/>
      <c r="AB7" s="1197"/>
      <c r="AC7" s="1197"/>
      <c r="AD7" s="1197"/>
      <c r="AE7" s="1197"/>
      <c r="AF7" s="1197"/>
      <c r="AG7" s="1197"/>
      <c r="AH7" s="1197"/>
      <c r="AI7" s="1197"/>
      <c r="AJ7" s="1198"/>
      <c r="AK7" s="1198"/>
      <c r="AL7" s="1199">
        <v>1</v>
      </c>
      <c r="AM7" s="1206">
        <f>SUM(A288:AK288)+1</f>
        <v>38</v>
      </c>
      <c r="AN7" s="1202" t="s">
        <v>884</v>
      </c>
    </row>
    <row r="8" spans="1:40" ht="30" customHeight="1">
      <c r="A8" s="1195"/>
      <c r="B8" s="1201" t="s">
        <v>2604</v>
      </c>
      <c r="C8" s="1195"/>
      <c r="D8" s="1195"/>
      <c r="E8" s="1195"/>
      <c r="F8" s="1195"/>
      <c r="G8" s="1195"/>
      <c r="H8" s="1195"/>
      <c r="I8" s="1196"/>
      <c r="J8" s="1195"/>
      <c r="K8" s="1195"/>
      <c r="L8" s="1195"/>
      <c r="M8" s="1195"/>
      <c r="N8" s="1195"/>
      <c r="O8" s="1196"/>
      <c r="P8" s="1196"/>
      <c r="Q8" s="1196"/>
      <c r="R8" s="1196"/>
      <c r="S8" s="1196"/>
      <c r="T8" s="1197"/>
      <c r="U8" s="1197"/>
      <c r="V8" s="1197"/>
      <c r="W8" s="1197"/>
      <c r="X8" s="2485" t="s">
        <v>2605</v>
      </c>
      <c r="Y8" s="2485"/>
      <c r="Z8" s="2485"/>
      <c r="AA8" s="2485"/>
      <c r="AB8" s="2485"/>
      <c r="AC8" s="2485"/>
      <c r="AD8" s="1197"/>
      <c r="AE8" s="1197"/>
      <c r="AF8" s="1197"/>
      <c r="AG8" s="1197"/>
      <c r="AH8" s="1197"/>
      <c r="AI8" s="1197"/>
      <c r="AJ8" s="1198"/>
      <c r="AK8" s="1198"/>
      <c r="AL8" s="1199">
        <v>1</v>
      </c>
    </row>
    <row r="9" spans="1:40" ht="30" customHeight="1">
      <c r="A9" s="1195"/>
      <c r="B9" s="1203" t="s">
        <v>2606</v>
      </c>
      <c r="C9" s="1204"/>
      <c r="D9" s="1195"/>
      <c r="E9" s="1195"/>
      <c r="F9" s="1195"/>
      <c r="G9" s="1195"/>
      <c r="H9" s="1195"/>
      <c r="I9" s="1196"/>
      <c r="J9" s="1195"/>
      <c r="K9" s="1195"/>
      <c r="L9" s="1195"/>
      <c r="M9" s="1195"/>
      <c r="N9" s="1195"/>
      <c r="O9" s="1196"/>
      <c r="P9" s="1196"/>
      <c r="Q9" s="1196"/>
      <c r="R9" s="1196"/>
      <c r="S9" s="1196"/>
      <c r="T9" s="1197"/>
      <c r="U9" s="1197"/>
      <c r="V9" s="1205"/>
      <c r="W9" s="1205"/>
      <c r="X9" s="2485"/>
      <c r="Y9" s="2485"/>
      <c r="Z9" s="2485"/>
      <c r="AA9" s="2485"/>
      <c r="AB9" s="2485"/>
      <c r="AC9" s="2485"/>
      <c r="AD9" s="1197"/>
      <c r="AE9" s="1197"/>
      <c r="AF9" s="1197"/>
      <c r="AG9" s="1197"/>
      <c r="AH9" s="1197"/>
      <c r="AI9" s="1197"/>
      <c r="AJ9" s="1198"/>
      <c r="AK9" s="1198"/>
      <c r="AL9" s="1199">
        <v>1</v>
      </c>
    </row>
    <row r="10" spans="1:40" ht="30" customHeight="1">
      <c r="A10" s="1195"/>
      <c r="B10" s="1203"/>
      <c r="C10" s="1204"/>
      <c r="D10" s="1195"/>
      <c r="E10" s="1195"/>
      <c r="F10" s="1195"/>
      <c r="G10" s="1195"/>
      <c r="H10" s="1195"/>
      <c r="I10" s="1196"/>
      <c r="J10" s="1195"/>
      <c r="K10" s="1195"/>
      <c r="L10" s="1195"/>
      <c r="M10" s="1195"/>
      <c r="N10" s="1195"/>
      <c r="O10" s="1196"/>
      <c r="P10" s="1196"/>
      <c r="Q10" s="1196"/>
      <c r="R10" s="1196"/>
      <c r="S10" s="1196"/>
      <c r="T10" s="1197"/>
      <c r="U10" s="1197"/>
      <c r="V10" s="1207"/>
      <c r="W10" s="1207"/>
      <c r="X10" s="1207"/>
      <c r="Y10" s="1208" t="s">
        <v>2607</v>
      </c>
      <c r="Z10" s="1197"/>
      <c r="AA10" s="1197"/>
      <c r="AB10" s="1197"/>
      <c r="AC10" s="1197"/>
      <c r="AD10" s="1197"/>
      <c r="AE10" s="1197"/>
      <c r="AF10" s="1197"/>
      <c r="AG10" s="1197"/>
      <c r="AH10" s="1197"/>
      <c r="AI10" s="1197"/>
      <c r="AJ10" s="1198"/>
      <c r="AK10" s="1198"/>
      <c r="AL10" s="1199">
        <v>1</v>
      </c>
    </row>
    <row r="11" spans="1:40" ht="30" customHeight="1">
      <c r="A11" s="1195"/>
      <c r="B11" s="1203" t="s">
        <v>2954</v>
      </c>
      <c r="C11" s="1204"/>
      <c r="D11" s="1195"/>
      <c r="E11" s="1195"/>
      <c r="F11" s="1195"/>
      <c r="G11" s="1195"/>
      <c r="H11" s="1195"/>
      <c r="I11" s="1196"/>
      <c r="J11" s="1195"/>
      <c r="K11" s="1195"/>
      <c r="L11" s="1195"/>
      <c r="M11" s="1195"/>
      <c r="N11" s="1195"/>
      <c r="O11" s="1196"/>
      <c r="P11" s="1196"/>
      <c r="Q11" s="1196"/>
      <c r="R11" s="1196"/>
      <c r="S11" s="1196"/>
      <c r="T11" s="1197"/>
      <c r="U11" s="1197"/>
      <c r="V11" s="1207"/>
      <c r="W11" s="1207"/>
      <c r="X11" s="1207"/>
      <c r="Y11" s="1197"/>
      <c r="Z11" s="1197"/>
      <c r="AA11" s="1197"/>
      <c r="AB11" s="1197"/>
      <c r="AC11" s="1197"/>
      <c r="AD11" s="1197"/>
      <c r="AE11" s="1197"/>
      <c r="AF11" s="1197"/>
      <c r="AG11" s="1197"/>
      <c r="AH11" s="1197"/>
      <c r="AI11" s="1197"/>
      <c r="AJ11" s="1198"/>
      <c r="AK11" s="1198"/>
      <c r="AL11" s="1199">
        <v>1</v>
      </c>
    </row>
    <row r="12" spans="1:40" ht="30" customHeight="1">
      <c r="A12" s="1195"/>
      <c r="B12" s="1203" t="s">
        <v>2955</v>
      </c>
      <c r="C12" s="1204"/>
      <c r="D12" s="1195"/>
      <c r="E12" s="1195"/>
      <c r="F12" s="1195"/>
      <c r="G12" s="1195"/>
      <c r="H12" s="1195"/>
      <c r="I12" s="1196"/>
      <c r="J12" s="1195"/>
      <c r="K12" s="1195"/>
      <c r="L12" s="1195"/>
      <c r="M12" s="1195"/>
      <c r="N12" s="1195"/>
      <c r="O12" s="1196"/>
      <c r="P12" s="1196"/>
      <c r="Q12" s="1196"/>
      <c r="R12" s="1196"/>
      <c r="S12" s="1196"/>
      <c r="T12" s="1197"/>
      <c r="U12" s="1197"/>
      <c r="V12" s="1207"/>
      <c r="W12" s="1207"/>
      <c r="X12" s="1207"/>
      <c r="Y12" s="1208" t="s">
        <v>8757</v>
      </c>
      <c r="Z12" s="1197"/>
      <c r="AA12" s="1197"/>
      <c r="AB12" s="1197"/>
      <c r="AC12" s="1197"/>
      <c r="AD12" s="1197"/>
      <c r="AE12" s="1197"/>
      <c r="AF12" s="1197"/>
      <c r="AG12" s="1197"/>
      <c r="AH12" s="1197"/>
      <c r="AI12" s="1197"/>
      <c r="AJ12" s="1198"/>
      <c r="AK12" s="1198"/>
      <c r="AL12" s="1199">
        <v>1</v>
      </c>
    </row>
    <row r="13" spans="1:40" ht="30" customHeight="1">
      <c r="A13" s="1195"/>
      <c r="B13" s="1203"/>
      <c r="C13" s="1204"/>
      <c r="D13" s="1195"/>
      <c r="E13" s="1195"/>
      <c r="F13" s="1195"/>
      <c r="G13" s="1195"/>
      <c r="H13" s="1195"/>
      <c r="I13" s="1196"/>
      <c r="J13" s="1195"/>
      <c r="K13" s="1195"/>
      <c r="L13" s="1195"/>
      <c r="M13" s="1195"/>
      <c r="N13" s="1195"/>
      <c r="O13" s="1196"/>
      <c r="P13" s="1196"/>
      <c r="Q13" s="1196"/>
      <c r="R13" s="1196"/>
      <c r="S13" s="1196"/>
      <c r="T13" s="1197"/>
      <c r="U13" s="1197"/>
      <c r="V13" s="1207"/>
      <c r="W13" s="1207"/>
      <c r="X13" s="1207"/>
      <c r="Y13" s="1208"/>
      <c r="Z13" s="1197"/>
      <c r="AA13" s="1197"/>
      <c r="AB13" s="1197"/>
      <c r="AC13" s="1197"/>
      <c r="AD13" s="1197"/>
      <c r="AE13" s="1197"/>
      <c r="AF13" s="1197"/>
      <c r="AG13" s="1197"/>
      <c r="AH13" s="1197"/>
      <c r="AI13" s="1197"/>
      <c r="AJ13" s="1198"/>
      <c r="AK13" s="1198"/>
      <c r="AL13" s="1199">
        <v>1</v>
      </c>
    </row>
    <row r="14" spans="1:40" ht="30" customHeight="1">
      <c r="A14" s="1195"/>
      <c r="B14" s="1203" t="s">
        <v>2956</v>
      </c>
      <c r="C14" s="1204"/>
      <c r="D14" s="1195"/>
      <c r="E14" s="1195"/>
      <c r="F14" s="1195"/>
      <c r="G14" s="1195"/>
      <c r="H14" s="1195"/>
      <c r="I14" s="1196"/>
      <c r="J14" s="1195"/>
      <c r="K14" s="1195"/>
      <c r="L14" s="1195"/>
      <c r="M14" s="1195"/>
      <c r="N14" s="1195"/>
      <c r="O14" s="1196"/>
      <c r="P14" s="1196"/>
      <c r="Q14" s="1196"/>
      <c r="R14" s="1196"/>
      <c r="S14" s="1196"/>
      <c r="T14" s="1197"/>
      <c r="U14" s="1197"/>
      <c r="V14" s="1207"/>
      <c r="W14" s="1207"/>
      <c r="X14" s="1207"/>
      <c r="Y14" s="1207" t="str">
        <f ca="1">"Page "&amp;_xlfn.SHEET()&amp;" sur "&amp;_xlfn.SHEETS()</f>
        <v>Page 1 sur 17</v>
      </c>
      <c r="Z14" s="1197"/>
      <c r="AA14" s="1197"/>
      <c r="AB14" s="1197"/>
      <c r="AC14" s="1197"/>
      <c r="AD14" s="1197"/>
      <c r="AE14" s="1197"/>
      <c r="AF14" s="1197"/>
      <c r="AG14" s="1197"/>
      <c r="AH14" s="1197"/>
      <c r="AI14" s="1197"/>
      <c r="AJ14" s="1198"/>
      <c r="AK14" s="1198"/>
      <c r="AL14" s="1199">
        <v>1</v>
      </c>
    </row>
    <row r="15" spans="1:40" ht="30" customHeight="1">
      <c r="A15" s="1195"/>
      <c r="B15" s="1203" t="s">
        <v>2966</v>
      </c>
      <c r="C15" s="1204"/>
      <c r="D15" s="1195"/>
      <c r="E15" s="1195"/>
      <c r="F15" s="1195"/>
      <c r="G15" s="1195"/>
      <c r="H15" s="1195"/>
      <c r="I15" s="1196"/>
      <c r="J15" s="1195"/>
      <c r="K15" s="1195"/>
      <c r="L15" s="1195"/>
      <c r="M15" s="1195"/>
      <c r="N15" s="1195"/>
      <c r="O15" s="1196"/>
      <c r="P15" s="1196"/>
      <c r="Q15" s="1196"/>
      <c r="R15" s="1196"/>
      <c r="S15" s="1196"/>
      <c r="T15" s="1197"/>
      <c r="U15" s="1197"/>
      <c r="V15" s="1207"/>
      <c r="W15" s="1207"/>
      <c r="X15" s="1207"/>
      <c r="Y15" s="1197"/>
      <c r="Z15" s="1208"/>
      <c r="AA15" s="1197"/>
      <c r="AB15" s="1197"/>
      <c r="AC15" s="1197"/>
      <c r="AD15" s="1197"/>
      <c r="AE15" s="1197"/>
      <c r="AF15" s="1197"/>
      <c r="AG15" s="1197"/>
      <c r="AH15" s="1197"/>
      <c r="AI15" s="1197"/>
      <c r="AJ15" s="1198"/>
      <c r="AK15" s="1198"/>
      <c r="AL15" s="1199">
        <v>1</v>
      </c>
    </row>
    <row r="16" spans="1:40" ht="30" customHeight="1">
      <c r="A16" s="1195"/>
      <c r="B16" s="1203" t="s">
        <v>2967</v>
      </c>
      <c r="C16" s="1204"/>
      <c r="D16" s="1195"/>
      <c r="E16" s="1195"/>
      <c r="F16" s="1195"/>
      <c r="G16" s="1195"/>
      <c r="H16" s="1195"/>
      <c r="I16" s="1196"/>
      <c r="J16" s="1195"/>
      <c r="K16" s="1195"/>
      <c r="L16" s="1195"/>
      <c r="M16" s="1195"/>
      <c r="N16" s="1195"/>
      <c r="O16" s="1196"/>
      <c r="P16" s="1196"/>
      <c r="Q16" s="1196"/>
      <c r="R16" s="1196"/>
      <c r="S16" s="1196"/>
      <c r="T16" s="1197"/>
      <c r="U16" s="1197"/>
      <c r="V16" s="1207"/>
      <c r="W16" s="1207"/>
      <c r="X16" s="1207"/>
      <c r="Y16" s="1209" t="s">
        <v>2608</v>
      </c>
      <c r="Z16" s="1208"/>
      <c r="AA16" s="1197"/>
      <c r="AB16" s="1197"/>
      <c r="AC16" s="1197"/>
      <c r="AD16" s="1197"/>
      <c r="AE16" s="1197"/>
      <c r="AF16" s="1197"/>
      <c r="AG16" s="1197"/>
      <c r="AH16" s="1197"/>
      <c r="AI16" s="1197"/>
      <c r="AJ16" s="1198"/>
      <c r="AK16" s="1198"/>
      <c r="AL16" s="1199">
        <v>1</v>
      </c>
    </row>
    <row r="17" spans="1:38" ht="30" customHeight="1">
      <c r="A17" s="1195"/>
      <c r="B17" s="1203" t="s">
        <v>2968</v>
      </c>
      <c r="C17" s="1204"/>
      <c r="D17" s="1195"/>
      <c r="E17" s="1195"/>
      <c r="F17" s="1195"/>
      <c r="G17" s="1195"/>
      <c r="H17" s="1195"/>
      <c r="I17" s="1196"/>
      <c r="J17" s="1195"/>
      <c r="K17" s="1195"/>
      <c r="L17" s="1195"/>
      <c r="M17" s="1195"/>
      <c r="N17" s="1195"/>
      <c r="O17" s="1196"/>
      <c r="P17" s="1196"/>
      <c r="Q17" s="1196"/>
      <c r="R17" s="1196"/>
      <c r="S17" s="1196"/>
      <c r="T17" s="1197"/>
      <c r="U17" s="1197"/>
      <c r="V17" s="1207"/>
      <c r="W17" s="1207"/>
      <c r="X17" s="1207"/>
      <c r="Y17" s="1197"/>
      <c r="Z17" s="1208"/>
      <c r="AA17" s="1197"/>
      <c r="AB17" s="1197"/>
      <c r="AC17" s="1197"/>
      <c r="AD17" s="1197"/>
      <c r="AE17" s="1197"/>
      <c r="AF17" s="1197"/>
      <c r="AG17" s="1197"/>
      <c r="AH17" s="1197"/>
      <c r="AI17" s="1197"/>
      <c r="AJ17" s="1198"/>
      <c r="AK17" s="1198"/>
      <c r="AL17" s="1199">
        <v>1</v>
      </c>
    </row>
    <row r="18" spans="1:38" ht="30" customHeight="1">
      <c r="A18" s="1195"/>
      <c r="B18" s="1203"/>
      <c r="C18" s="1204"/>
      <c r="D18" s="1195"/>
      <c r="E18" s="1195"/>
      <c r="F18" s="1195"/>
      <c r="G18" s="1195"/>
      <c r="H18" s="1195"/>
      <c r="I18" s="1196"/>
      <c r="J18" s="1195"/>
      <c r="K18" s="1195"/>
      <c r="L18" s="1195"/>
      <c r="M18" s="1195"/>
      <c r="N18" s="1195"/>
      <c r="O18" s="1196"/>
      <c r="P18" s="1203"/>
      <c r="Q18" s="1196"/>
      <c r="R18" s="1196"/>
      <c r="S18" s="1196"/>
      <c r="T18" s="1197"/>
      <c r="U18" s="1197"/>
      <c r="V18" s="1207"/>
      <c r="W18" s="1207"/>
      <c r="X18" s="1207"/>
      <c r="Y18" s="1197"/>
      <c r="Z18" s="1208"/>
      <c r="AA18" s="1197"/>
      <c r="AB18" s="1197"/>
      <c r="AC18" s="1197"/>
      <c r="AD18" s="1197"/>
      <c r="AE18" s="1197"/>
      <c r="AF18" s="1197"/>
      <c r="AG18" s="1197"/>
      <c r="AH18" s="1197"/>
      <c r="AI18" s="1197"/>
      <c r="AJ18" s="1198"/>
      <c r="AK18" s="1198"/>
      <c r="AL18" s="1199">
        <v>1</v>
      </c>
    </row>
    <row r="19" spans="1:38" ht="30" customHeight="1">
      <c r="A19" s="1195"/>
      <c r="B19" s="1203" t="s">
        <v>2957</v>
      </c>
      <c r="C19" s="1204"/>
      <c r="D19" s="1195"/>
      <c r="E19" s="1195"/>
      <c r="F19" s="1195"/>
      <c r="G19" s="1195"/>
      <c r="H19" s="1195"/>
      <c r="I19" s="1196"/>
      <c r="J19" s="1195"/>
      <c r="K19" s="1195"/>
      <c r="L19" s="1195"/>
      <c r="M19" s="1195"/>
      <c r="N19" s="1195"/>
      <c r="O19" s="1196"/>
      <c r="P19" s="1203"/>
      <c r="Q19" s="1196"/>
      <c r="R19" s="1196"/>
      <c r="S19" s="1196"/>
      <c r="T19" s="1197"/>
      <c r="U19" s="1197"/>
      <c r="V19" s="1207"/>
      <c r="W19" s="1207"/>
      <c r="X19" s="1207"/>
      <c r="Y19" s="1197"/>
      <c r="Z19" s="1208"/>
      <c r="AA19" s="1197"/>
      <c r="AB19" s="1197"/>
      <c r="AC19" s="1197"/>
      <c r="AD19" s="1197"/>
      <c r="AE19" s="1197"/>
      <c r="AF19" s="1197"/>
      <c r="AG19" s="1197"/>
      <c r="AH19" s="1197"/>
      <c r="AI19" s="1197"/>
      <c r="AJ19" s="1198"/>
      <c r="AK19" s="1198"/>
      <c r="AL19" s="1199">
        <v>1</v>
      </c>
    </row>
    <row r="20" spans="1:38" ht="30" customHeight="1">
      <c r="A20" s="1195"/>
      <c r="B20" s="1203" t="s">
        <v>2969</v>
      </c>
      <c r="C20" s="1204"/>
      <c r="D20" s="1195"/>
      <c r="E20" s="1195"/>
      <c r="F20" s="1195"/>
      <c r="G20" s="1195"/>
      <c r="H20" s="1195"/>
      <c r="I20" s="1196"/>
      <c r="J20" s="1195"/>
      <c r="K20" s="1195"/>
      <c r="L20" s="1195"/>
      <c r="M20" s="1195"/>
      <c r="N20" s="1195"/>
      <c r="O20" s="1196"/>
      <c r="P20" s="1203"/>
      <c r="Q20" s="1196"/>
      <c r="R20" s="1196"/>
      <c r="S20" s="1196"/>
      <c r="T20" s="1197"/>
      <c r="U20" s="1197"/>
      <c r="V20" s="1207"/>
      <c r="W20" s="1207"/>
      <c r="X20" s="1207"/>
      <c r="Y20" s="1197"/>
      <c r="Z20" s="1208"/>
      <c r="AA20" s="1197"/>
      <c r="AB20" s="1197"/>
      <c r="AC20" s="1197"/>
      <c r="AD20" s="1197"/>
      <c r="AE20" s="1197"/>
      <c r="AF20" s="1197"/>
      <c r="AG20" s="1197"/>
      <c r="AH20" s="1197"/>
      <c r="AI20" s="1197"/>
      <c r="AJ20" s="1198"/>
      <c r="AK20" s="1198"/>
      <c r="AL20" s="1199">
        <v>1</v>
      </c>
    </row>
    <row r="21" spans="1:38" ht="30" customHeight="1">
      <c r="A21" s="1195"/>
      <c r="B21" s="1203" t="s">
        <v>2976</v>
      </c>
      <c r="C21" s="1204"/>
      <c r="D21" s="1195"/>
      <c r="E21" s="1195"/>
      <c r="F21" s="1195"/>
      <c r="G21" s="1195"/>
      <c r="H21" s="1195"/>
      <c r="I21" s="1196"/>
      <c r="J21" s="1195"/>
      <c r="K21" s="1195"/>
      <c r="L21" s="1195"/>
      <c r="M21" s="1195"/>
      <c r="N21" s="1195"/>
      <c r="O21" s="1196"/>
      <c r="P21" s="1203"/>
      <c r="Q21" s="1196"/>
      <c r="R21" s="1196"/>
      <c r="S21" s="1196"/>
      <c r="T21" s="1197"/>
      <c r="U21" s="1197"/>
      <c r="V21" s="1207"/>
      <c r="W21" s="1207"/>
      <c r="X21" s="1207"/>
      <c r="Y21" s="1197"/>
      <c r="Z21" s="1208"/>
      <c r="AA21" s="1197"/>
      <c r="AB21" s="1197"/>
      <c r="AC21" s="1197"/>
      <c r="AD21" s="1197"/>
      <c r="AE21" s="1197"/>
      <c r="AF21" s="1197"/>
      <c r="AG21" s="1197"/>
      <c r="AH21" s="1197"/>
      <c r="AI21" s="1197"/>
      <c r="AJ21" s="1198"/>
      <c r="AK21" s="1198"/>
      <c r="AL21" s="1199">
        <v>1</v>
      </c>
    </row>
    <row r="22" spans="1:38" s="701" customFormat="1" ht="30" customHeight="1">
      <c r="A22" s="1195"/>
      <c r="B22" s="1203"/>
      <c r="C22" s="1204"/>
      <c r="D22" s="1195"/>
      <c r="E22" s="1195"/>
      <c r="F22" s="1195"/>
      <c r="G22" s="1195"/>
      <c r="H22" s="1195"/>
      <c r="I22" s="1196"/>
      <c r="J22" s="1195"/>
      <c r="K22" s="1195"/>
      <c r="L22" s="1195"/>
      <c r="M22" s="1195"/>
      <c r="N22" s="1195"/>
      <c r="O22" s="1196"/>
      <c r="P22" s="1203"/>
      <c r="Q22" s="1196"/>
      <c r="R22" s="1196"/>
      <c r="S22" s="1196"/>
      <c r="T22" s="1197"/>
      <c r="U22" s="1197"/>
      <c r="V22" s="1207"/>
      <c r="W22" s="1207"/>
      <c r="X22" s="1207"/>
      <c r="Y22" s="1197"/>
      <c r="Z22" s="1208"/>
      <c r="AA22" s="1197"/>
      <c r="AB22" s="1197"/>
      <c r="AC22" s="1197"/>
      <c r="AD22" s="1197"/>
      <c r="AE22" s="1197"/>
      <c r="AF22" s="1197"/>
      <c r="AG22" s="1197"/>
      <c r="AH22" s="1197"/>
      <c r="AI22" s="1197"/>
      <c r="AJ22" s="1198"/>
      <c r="AK22" s="1198"/>
      <c r="AL22" s="1199">
        <v>1</v>
      </c>
    </row>
    <row r="23" spans="1:38" s="701" customFormat="1" ht="30" customHeight="1">
      <c r="A23" s="1195"/>
      <c r="B23" s="1203" t="s">
        <v>2958</v>
      </c>
      <c r="C23" s="1204"/>
      <c r="D23" s="1195"/>
      <c r="E23" s="1195"/>
      <c r="F23" s="1195"/>
      <c r="G23" s="1195"/>
      <c r="H23" s="1195"/>
      <c r="I23" s="1196"/>
      <c r="J23" s="1195"/>
      <c r="K23" s="1195"/>
      <c r="L23" s="1195"/>
      <c r="M23" s="1195"/>
      <c r="N23" s="1195"/>
      <c r="O23" s="1196"/>
      <c r="P23" s="1203"/>
      <c r="Q23" s="1196"/>
      <c r="R23" s="1196"/>
      <c r="S23" s="1196"/>
      <c r="T23" s="1197"/>
      <c r="U23" s="1197"/>
      <c r="V23" s="1207"/>
      <c r="W23" s="1207"/>
      <c r="X23" s="1207"/>
      <c r="Y23" s="1197"/>
      <c r="Z23" s="1208"/>
      <c r="AA23" s="1197"/>
      <c r="AB23" s="1197"/>
      <c r="AC23" s="1197"/>
      <c r="AD23" s="1197"/>
      <c r="AE23" s="1197"/>
      <c r="AF23" s="1197"/>
      <c r="AG23" s="1197"/>
      <c r="AH23" s="1197"/>
      <c r="AI23" s="1197"/>
      <c r="AJ23" s="1198"/>
      <c r="AK23" s="1198"/>
      <c r="AL23" s="1199">
        <v>1</v>
      </c>
    </row>
    <row r="24" spans="1:38" s="701" customFormat="1" ht="30" customHeight="1">
      <c r="A24" s="1195"/>
      <c r="B24" s="1203" t="s">
        <v>2970</v>
      </c>
      <c r="C24" s="1204"/>
      <c r="D24" s="1195"/>
      <c r="E24" s="1195"/>
      <c r="F24" s="1195"/>
      <c r="G24" s="1195"/>
      <c r="H24" s="1195"/>
      <c r="I24" s="1196"/>
      <c r="J24" s="1195"/>
      <c r="K24" s="1195"/>
      <c r="L24" s="1195"/>
      <c r="M24" s="1195"/>
      <c r="N24" s="1195"/>
      <c r="O24" s="1196"/>
      <c r="P24" s="1203"/>
      <c r="Q24" s="1196"/>
      <c r="R24" s="1196"/>
      <c r="S24" s="1196"/>
      <c r="T24" s="1197"/>
      <c r="U24" s="1197"/>
      <c r="V24" s="1207"/>
      <c r="W24" s="1207"/>
      <c r="X24" s="1207"/>
      <c r="Y24" s="1197"/>
      <c r="Z24" s="1208"/>
      <c r="AA24" s="1197"/>
      <c r="AB24" s="1197"/>
      <c r="AC24" s="1197"/>
      <c r="AD24" s="1197"/>
      <c r="AE24" s="1197"/>
      <c r="AF24" s="1197"/>
      <c r="AG24" s="1197"/>
      <c r="AH24" s="1197"/>
      <c r="AI24" s="1197"/>
      <c r="AJ24" s="1198"/>
      <c r="AK24" s="1198"/>
      <c r="AL24" s="1199">
        <v>1</v>
      </c>
    </row>
    <row r="25" spans="1:38" s="701" customFormat="1" ht="30" customHeight="1">
      <c r="A25" s="1195"/>
      <c r="B25" s="1203" t="s">
        <v>2973</v>
      </c>
      <c r="C25" s="1204"/>
      <c r="D25" s="1195"/>
      <c r="E25" s="1195"/>
      <c r="F25" s="1195"/>
      <c r="G25" s="1195"/>
      <c r="H25" s="1195"/>
      <c r="I25" s="1196"/>
      <c r="J25" s="1195"/>
      <c r="K25" s="1195"/>
      <c r="L25" s="1195"/>
      <c r="M25" s="1195"/>
      <c r="N25" s="1195"/>
      <c r="O25" s="1196"/>
      <c r="P25" s="1203"/>
      <c r="Q25" s="1196"/>
      <c r="R25" s="1196"/>
      <c r="S25" s="1196"/>
      <c r="T25" s="1197"/>
      <c r="U25" s="1197"/>
      <c r="V25" s="1207"/>
      <c r="W25" s="1207"/>
      <c r="X25" s="1207"/>
      <c r="Y25" s="1197"/>
      <c r="Z25" s="1208"/>
      <c r="AA25" s="1197"/>
      <c r="AB25" s="1197"/>
      <c r="AC25" s="1197"/>
      <c r="AD25" s="1197"/>
      <c r="AE25" s="1197"/>
      <c r="AF25" s="1197"/>
      <c r="AG25" s="1197"/>
      <c r="AH25" s="1197"/>
      <c r="AI25" s="1197"/>
      <c r="AJ25" s="1198"/>
      <c r="AK25" s="1198"/>
      <c r="AL25" s="1199">
        <v>1</v>
      </c>
    </row>
    <row r="26" spans="1:38" s="701" customFormat="1" ht="30" customHeight="1">
      <c r="A26" s="1195"/>
      <c r="B26" s="1203" t="s">
        <v>2977</v>
      </c>
      <c r="C26" s="1204"/>
      <c r="D26" s="1195"/>
      <c r="E26" s="1195"/>
      <c r="F26" s="1195"/>
      <c r="G26" s="1195"/>
      <c r="H26" s="1195"/>
      <c r="I26" s="1196"/>
      <c r="J26" s="1195"/>
      <c r="K26" s="1195"/>
      <c r="L26" s="1195"/>
      <c r="M26" s="1195"/>
      <c r="N26" s="1195"/>
      <c r="O26" s="1196"/>
      <c r="P26" s="1203"/>
      <c r="Q26" s="1196"/>
      <c r="R26" s="1196"/>
      <c r="S26" s="1196"/>
      <c r="T26" s="1197"/>
      <c r="U26" s="1197"/>
      <c r="V26" s="1207"/>
      <c r="W26" s="1207"/>
      <c r="X26" s="1207"/>
      <c r="Y26" s="1197"/>
      <c r="Z26" s="1208"/>
      <c r="AA26" s="1197"/>
      <c r="AB26" s="1197"/>
      <c r="AC26" s="1197"/>
      <c r="AD26" s="1197"/>
      <c r="AE26" s="1197"/>
      <c r="AF26" s="1197"/>
      <c r="AG26" s="1197"/>
      <c r="AH26" s="1197"/>
      <c r="AI26" s="1197"/>
      <c r="AJ26" s="1198"/>
      <c r="AK26" s="1198"/>
      <c r="AL26" s="1199">
        <v>1</v>
      </c>
    </row>
    <row r="27" spans="1:38" s="701" customFormat="1" ht="30" customHeight="1">
      <c r="A27" s="1195"/>
      <c r="B27" s="1203" t="s">
        <v>2978</v>
      </c>
      <c r="C27" s="1204"/>
      <c r="D27" s="1195"/>
      <c r="E27" s="1195"/>
      <c r="F27" s="1195"/>
      <c r="G27" s="1195"/>
      <c r="H27" s="1195"/>
      <c r="I27" s="1196"/>
      <c r="J27" s="1195"/>
      <c r="K27" s="1195"/>
      <c r="L27" s="1195"/>
      <c r="M27" s="1195"/>
      <c r="N27" s="1195"/>
      <c r="O27" s="1196"/>
      <c r="P27" s="1203"/>
      <c r="Q27" s="1196"/>
      <c r="R27" s="1196"/>
      <c r="S27" s="1196"/>
      <c r="T27" s="1197"/>
      <c r="U27" s="1197"/>
      <c r="V27" s="1207"/>
      <c r="W27" s="1207"/>
      <c r="X27" s="1207"/>
      <c r="Y27" s="1197"/>
      <c r="Z27" s="1208"/>
      <c r="AA27" s="1197"/>
      <c r="AB27" s="1197"/>
      <c r="AC27" s="1197"/>
      <c r="AD27" s="1197"/>
      <c r="AE27" s="1197"/>
      <c r="AF27" s="1197"/>
      <c r="AG27" s="1197"/>
      <c r="AH27" s="1197"/>
      <c r="AI27" s="1197"/>
      <c r="AJ27" s="1198"/>
      <c r="AK27" s="1198"/>
      <c r="AL27" s="1199">
        <v>1</v>
      </c>
    </row>
    <row r="28" spans="1:38" s="701" customFormat="1" ht="30" customHeight="1">
      <c r="A28" s="1195"/>
      <c r="B28" s="1203" t="s">
        <v>2979</v>
      </c>
      <c r="C28" s="1204"/>
      <c r="D28" s="1195"/>
      <c r="E28" s="1195"/>
      <c r="F28" s="1195"/>
      <c r="G28" s="1195"/>
      <c r="H28" s="1195"/>
      <c r="I28" s="1196"/>
      <c r="J28" s="1195"/>
      <c r="K28" s="1195"/>
      <c r="L28" s="1195"/>
      <c r="M28" s="1195"/>
      <c r="N28" s="1195"/>
      <c r="O28" s="1196"/>
      <c r="P28" s="1203"/>
      <c r="Q28" s="1196"/>
      <c r="R28" s="1196"/>
      <c r="S28" s="1196"/>
      <c r="T28" s="1197"/>
      <c r="U28" s="1197"/>
      <c r="V28" s="1207"/>
      <c r="W28" s="1207"/>
      <c r="X28" s="1207"/>
      <c r="Y28" s="1197"/>
      <c r="Z28" s="1208"/>
      <c r="AA28" s="1197"/>
      <c r="AB28" s="1197"/>
      <c r="AC28" s="1197"/>
      <c r="AD28" s="1197"/>
      <c r="AE28" s="1197"/>
      <c r="AF28" s="1197"/>
      <c r="AG28" s="1197"/>
      <c r="AH28" s="1197"/>
      <c r="AI28" s="1197"/>
      <c r="AJ28" s="1198"/>
      <c r="AK28" s="1198"/>
      <c r="AL28" s="1199">
        <v>1</v>
      </c>
    </row>
    <row r="29" spans="1:38" s="701" customFormat="1" ht="30" customHeight="1">
      <c r="A29" s="1195"/>
      <c r="B29" s="1203" t="s">
        <v>2980</v>
      </c>
      <c r="C29" s="1204"/>
      <c r="D29" s="1195"/>
      <c r="E29" s="1195"/>
      <c r="F29" s="1195"/>
      <c r="G29" s="1195"/>
      <c r="H29" s="1195"/>
      <c r="I29" s="1196"/>
      <c r="J29" s="1195"/>
      <c r="K29" s="1195"/>
      <c r="L29" s="1195"/>
      <c r="M29" s="1195"/>
      <c r="N29" s="1195"/>
      <c r="O29" s="1196"/>
      <c r="P29" s="1203"/>
      <c r="Q29" s="1196"/>
      <c r="R29" s="1196"/>
      <c r="S29" s="1196"/>
      <c r="T29" s="1197"/>
      <c r="U29" s="1197"/>
      <c r="V29" s="1207"/>
      <c r="W29" s="1207"/>
      <c r="X29" s="1207"/>
      <c r="Y29" s="1197"/>
      <c r="Z29" s="1208"/>
      <c r="AA29" s="1197"/>
      <c r="AB29" s="1197"/>
      <c r="AC29" s="1197"/>
      <c r="AD29" s="1197"/>
      <c r="AE29" s="1197"/>
      <c r="AF29" s="1197"/>
      <c r="AG29" s="1197"/>
      <c r="AH29" s="1197"/>
      <c r="AI29" s="1197"/>
      <c r="AJ29" s="1198"/>
      <c r="AK29" s="1198"/>
      <c r="AL29" s="1199">
        <v>1</v>
      </c>
    </row>
    <row r="30" spans="1:38" s="701" customFormat="1" ht="30" customHeight="1">
      <c r="A30" s="1195"/>
      <c r="B30" s="1203"/>
      <c r="C30" s="1204"/>
      <c r="D30" s="1195"/>
      <c r="E30" s="1195"/>
      <c r="F30" s="1195"/>
      <c r="G30" s="1195"/>
      <c r="H30" s="1195"/>
      <c r="I30" s="1196"/>
      <c r="J30" s="1195"/>
      <c r="K30" s="1195"/>
      <c r="L30" s="1195"/>
      <c r="M30" s="1195"/>
      <c r="N30" s="1195"/>
      <c r="O30" s="1196"/>
      <c r="P30" s="1203"/>
      <c r="Q30" s="1196"/>
      <c r="R30" s="1196"/>
      <c r="S30" s="1196"/>
      <c r="T30" s="1197"/>
      <c r="U30" s="1197"/>
      <c r="V30" s="1207"/>
      <c r="W30" s="1207"/>
      <c r="X30" s="1207"/>
      <c r="Y30" s="1197"/>
      <c r="Z30" s="1208"/>
      <c r="AA30" s="1197"/>
      <c r="AB30" s="1197"/>
      <c r="AC30" s="1197"/>
      <c r="AD30" s="1197"/>
      <c r="AE30" s="1197"/>
      <c r="AF30" s="1197"/>
      <c r="AG30" s="1197"/>
      <c r="AH30" s="1197"/>
      <c r="AI30" s="1197"/>
      <c r="AJ30" s="1198"/>
      <c r="AK30" s="1198"/>
      <c r="AL30" s="1199">
        <v>1</v>
      </c>
    </row>
    <row r="31" spans="1:38" s="701" customFormat="1" ht="30" customHeight="1">
      <c r="A31" s="1195"/>
      <c r="B31" s="1203" t="s">
        <v>2959</v>
      </c>
      <c r="C31" s="1204"/>
      <c r="D31" s="1195"/>
      <c r="E31" s="1195"/>
      <c r="F31" s="1195"/>
      <c r="G31" s="1195"/>
      <c r="H31" s="1195"/>
      <c r="I31" s="1196"/>
      <c r="J31" s="1195"/>
      <c r="K31" s="1195"/>
      <c r="L31" s="1195"/>
      <c r="M31" s="1195"/>
      <c r="N31" s="1195"/>
      <c r="O31" s="1196"/>
      <c r="P31" s="1203"/>
      <c r="Q31" s="1196"/>
      <c r="R31" s="1196"/>
      <c r="S31" s="1196"/>
      <c r="T31" s="1197"/>
      <c r="U31" s="1197"/>
      <c r="V31" s="1207"/>
      <c r="W31" s="1207"/>
      <c r="X31" s="1207"/>
      <c r="Y31" s="1197"/>
      <c r="Z31" s="1208"/>
      <c r="AA31" s="1197"/>
      <c r="AB31" s="1197"/>
      <c r="AC31" s="1197"/>
      <c r="AD31" s="1197"/>
      <c r="AE31" s="1197"/>
      <c r="AF31" s="1197"/>
      <c r="AG31" s="1197"/>
      <c r="AH31" s="1197"/>
      <c r="AI31" s="1197"/>
      <c r="AJ31" s="1198"/>
      <c r="AK31" s="1198"/>
      <c r="AL31" s="1199">
        <v>1</v>
      </c>
    </row>
    <row r="32" spans="1:38" s="701" customFormat="1" ht="30" customHeight="1">
      <c r="A32" s="1195"/>
      <c r="B32" s="1203" t="s">
        <v>2971</v>
      </c>
      <c r="C32" s="1204"/>
      <c r="D32" s="1195"/>
      <c r="E32" s="1195"/>
      <c r="F32" s="1195"/>
      <c r="G32" s="1195"/>
      <c r="H32" s="1195"/>
      <c r="I32" s="1196"/>
      <c r="J32" s="1195"/>
      <c r="K32" s="1195"/>
      <c r="L32" s="1195"/>
      <c r="M32" s="1195"/>
      <c r="N32" s="1195"/>
      <c r="O32" s="1196"/>
      <c r="P32" s="1203"/>
      <c r="Q32" s="1196"/>
      <c r="R32" s="1196"/>
      <c r="S32" s="1196"/>
      <c r="T32" s="1197"/>
      <c r="U32" s="1197"/>
      <c r="V32" s="1207"/>
      <c r="W32" s="1207"/>
      <c r="X32" s="1207"/>
      <c r="Y32" s="1197"/>
      <c r="Z32" s="1208"/>
      <c r="AA32" s="1197"/>
      <c r="AB32" s="1197"/>
      <c r="AC32" s="1197"/>
      <c r="AD32" s="1197"/>
      <c r="AE32" s="1197"/>
      <c r="AF32" s="1197"/>
      <c r="AG32" s="1197"/>
      <c r="AH32" s="1197"/>
      <c r="AI32" s="1197"/>
      <c r="AJ32" s="1198"/>
      <c r="AK32" s="1198"/>
      <c r="AL32" s="1199">
        <v>1</v>
      </c>
    </row>
    <row r="33" spans="1:38" s="701" customFormat="1" ht="30" customHeight="1">
      <c r="A33" s="1195"/>
      <c r="B33" s="1203"/>
      <c r="C33" s="1204"/>
      <c r="D33" s="1195"/>
      <c r="E33" s="1195"/>
      <c r="F33" s="1195"/>
      <c r="G33" s="1195"/>
      <c r="H33" s="1195"/>
      <c r="I33" s="1196"/>
      <c r="J33" s="1195"/>
      <c r="K33" s="1195"/>
      <c r="L33" s="1195"/>
      <c r="M33" s="1195"/>
      <c r="N33" s="1195"/>
      <c r="O33" s="1196"/>
      <c r="P33" s="1203"/>
      <c r="Q33" s="1196"/>
      <c r="R33" s="1196"/>
      <c r="S33" s="1196"/>
      <c r="T33" s="1197"/>
      <c r="U33" s="1197"/>
      <c r="V33" s="1207"/>
      <c r="W33" s="1207"/>
      <c r="X33" s="1207"/>
      <c r="Y33" s="1197"/>
      <c r="Z33" s="1208"/>
      <c r="AA33" s="1197"/>
      <c r="AB33" s="1197"/>
      <c r="AC33" s="1197"/>
      <c r="AD33" s="1197"/>
      <c r="AE33" s="1197"/>
      <c r="AF33" s="1197"/>
      <c r="AG33" s="1197"/>
      <c r="AH33" s="1197"/>
      <c r="AI33" s="1197"/>
      <c r="AJ33" s="1198"/>
      <c r="AK33" s="1198"/>
      <c r="AL33" s="1199">
        <v>1</v>
      </c>
    </row>
    <row r="34" spans="1:38" s="701" customFormat="1" ht="30" customHeight="1">
      <c r="A34" s="1195"/>
      <c r="B34" s="1203" t="s">
        <v>2960</v>
      </c>
      <c r="C34" s="1204"/>
      <c r="D34" s="1195"/>
      <c r="E34" s="1195"/>
      <c r="F34" s="1195"/>
      <c r="G34" s="1195"/>
      <c r="H34" s="1195"/>
      <c r="I34" s="1196"/>
      <c r="J34" s="1195"/>
      <c r="K34" s="1195"/>
      <c r="L34" s="1195"/>
      <c r="M34" s="1195"/>
      <c r="N34" s="1195"/>
      <c r="O34" s="1196"/>
      <c r="P34" s="1203"/>
      <c r="Q34" s="1196"/>
      <c r="R34" s="1196"/>
      <c r="S34" s="1196"/>
      <c r="T34" s="1197"/>
      <c r="U34" s="1197"/>
      <c r="V34" s="1207"/>
      <c r="W34" s="1207"/>
      <c r="X34" s="1207"/>
      <c r="Y34" s="1197"/>
      <c r="Z34" s="1208"/>
      <c r="AA34" s="1197"/>
      <c r="AB34" s="1197"/>
      <c r="AC34" s="1197"/>
      <c r="AD34" s="1197"/>
      <c r="AE34" s="1197"/>
      <c r="AF34" s="1197"/>
      <c r="AG34" s="1197"/>
      <c r="AH34" s="1197"/>
      <c r="AI34" s="1197"/>
      <c r="AJ34" s="1198"/>
      <c r="AK34" s="1198"/>
      <c r="AL34" s="1199">
        <v>1</v>
      </c>
    </row>
    <row r="35" spans="1:38" s="701" customFormat="1" ht="30" customHeight="1">
      <c r="A35" s="1195"/>
      <c r="B35" s="1203" t="s">
        <v>2961</v>
      </c>
      <c r="C35" s="1204"/>
      <c r="D35" s="1195"/>
      <c r="E35" s="1195"/>
      <c r="F35" s="1195"/>
      <c r="G35" s="1195"/>
      <c r="H35" s="1195"/>
      <c r="I35" s="1196"/>
      <c r="J35" s="1195"/>
      <c r="K35" s="1195"/>
      <c r="L35" s="1195"/>
      <c r="M35" s="1195"/>
      <c r="N35" s="1195"/>
      <c r="O35" s="1196"/>
      <c r="P35" s="1203"/>
      <c r="Q35" s="1196"/>
      <c r="R35" s="1196"/>
      <c r="S35" s="1196"/>
      <c r="T35" s="1197"/>
      <c r="U35" s="1197"/>
      <c r="V35" s="1207"/>
      <c r="W35" s="1207"/>
      <c r="X35" s="1207"/>
      <c r="Y35" s="1197"/>
      <c r="Z35" s="1208"/>
      <c r="AA35" s="1197"/>
      <c r="AB35" s="1197"/>
      <c r="AC35" s="1197"/>
      <c r="AD35" s="1197"/>
      <c r="AE35" s="1197"/>
      <c r="AF35" s="1197"/>
      <c r="AG35" s="1197"/>
      <c r="AH35" s="1197"/>
      <c r="AI35" s="1197"/>
      <c r="AJ35" s="1198"/>
      <c r="AK35" s="1198"/>
      <c r="AL35" s="1199">
        <v>1</v>
      </c>
    </row>
    <row r="36" spans="1:38" s="701" customFormat="1" ht="30" customHeight="1">
      <c r="A36" s="1195"/>
      <c r="B36" s="1203" t="s">
        <v>2962</v>
      </c>
      <c r="C36" s="1204"/>
      <c r="D36" s="1195"/>
      <c r="E36" s="1195"/>
      <c r="F36" s="1195"/>
      <c r="G36" s="1195"/>
      <c r="H36" s="1195"/>
      <c r="I36" s="1196"/>
      <c r="J36" s="1195"/>
      <c r="K36" s="1195"/>
      <c r="L36" s="1195"/>
      <c r="M36" s="1195"/>
      <c r="N36" s="1195"/>
      <c r="O36" s="1196"/>
      <c r="P36" s="1203"/>
      <c r="Q36" s="1196"/>
      <c r="R36" s="1196"/>
      <c r="S36" s="1196"/>
      <c r="T36" s="1197"/>
      <c r="U36" s="1197"/>
      <c r="V36" s="1207"/>
      <c r="W36" s="1207"/>
      <c r="X36" s="1207"/>
      <c r="Y36" s="1197"/>
      <c r="Z36" s="1208"/>
      <c r="AA36" s="1197"/>
      <c r="AB36" s="1197"/>
      <c r="AC36" s="1197"/>
      <c r="AD36" s="1197"/>
      <c r="AE36" s="1197"/>
      <c r="AF36" s="1197"/>
      <c r="AG36" s="1197"/>
      <c r="AH36" s="1197"/>
      <c r="AI36" s="1197"/>
      <c r="AJ36" s="1198"/>
      <c r="AK36" s="1198"/>
      <c r="AL36" s="1199">
        <v>1</v>
      </c>
    </row>
    <row r="37" spans="1:38" s="701" customFormat="1" ht="30" customHeight="1">
      <c r="A37" s="1195"/>
      <c r="B37" s="1203" t="s">
        <v>2963</v>
      </c>
      <c r="C37" s="1204"/>
      <c r="D37" s="1195"/>
      <c r="E37" s="1195"/>
      <c r="F37" s="1195"/>
      <c r="G37" s="1195"/>
      <c r="H37" s="1195"/>
      <c r="I37" s="1196"/>
      <c r="J37" s="1195"/>
      <c r="K37" s="1195"/>
      <c r="L37" s="1195"/>
      <c r="M37" s="1195"/>
      <c r="N37" s="1195"/>
      <c r="O37" s="1196"/>
      <c r="P37" s="1203"/>
      <c r="Q37" s="1196"/>
      <c r="R37" s="1196"/>
      <c r="S37" s="1196"/>
      <c r="T37" s="1197"/>
      <c r="U37" s="1197"/>
      <c r="V37" s="1207"/>
      <c r="W37" s="1207"/>
      <c r="X37" s="1207"/>
      <c r="Y37" s="1197"/>
      <c r="Z37" s="1208"/>
      <c r="AA37" s="1197"/>
      <c r="AB37" s="1197"/>
      <c r="AC37" s="1197"/>
      <c r="AD37" s="1197"/>
      <c r="AE37" s="1197"/>
      <c r="AF37" s="1197"/>
      <c r="AG37" s="1197"/>
      <c r="AH37" s="1197"/>
      <c r="AI37" s="1197"/>
      <c r="AJ37" s="1198"/>
      <c r="AK37" s="1198"/>
      <c r="AL37" s="1199">
        <v>1</v>
      </c>
    </row>
    <row r="38" spans="1:38" s="701" customFormat="1" ht="30" customHeight="1">
      <c r="A38" s="1195"/>
      <c r="B38" s="1203"/>
      <c r="C38" s="1204"/>
      <c r="D38" s="1195"/>
      <c r="E38" s="1195"/>
      <c r="F38" s="1195"/>
      <c r="G38" s="1195"/>
      <c r="H38" s="1195"/>
      <c r="I38" s="1196"/>
      <c r="J38" s="1195"/>
      <c r="K38" s="1195"/>
      <c r="L38" s="1195"/>
      <c r="M38" s="1195"/>
      <c r="N38" s="1195"/>
      <c r="O38" s="1196"/>
      <c r="P38" s="1203"/>
      <c r="Q38" s="1196"/>
      <c r="R38" s="1196"/>
      <c r="S38" s="1196"/>
      <c r="T38" s="1197"/>
      <c r="U38" s="1197"/>
      <c r="V38" s="1207"/>
      <c r="W38" s="1207"/>
      <c r="X38" s="1207"/>
      <c r="Y38" s="1197"/>
      <c r="Z38" s="1208"/>
      <c r="AA38" s="1197"/>
      <c r="AB38" s="1197"/>
      <c r="AC38" s="1197"/>
      <c r="AD38" s="1197"/>
      <c r="AE38" s="1197"/>
      <c r="AF38" s="1197"/>
      <c r="AG38" s="1197"/>
      <c r="AH38" s="1197"/>
      <c r="AI38" s="1197"/>
      <c r="AJ38" s="1198"/>
      <c r="AK38" s="1198"/>
      <c r="AL38" s="1199">
        <v>1</v>
      </c>
    </row>
    <row r="39" spans="1:38" s="701" customFormat="1" ht="30" customHeight="1">
      <c r="A39" s="1195"/>
      <c r="B39" s="1203" t="s">
        <v>2964</v>
      </c>
      <c r="C39" s="1204"/>
      <c r="D39" s="1195"/>
      <c r="E39" s="1195"/>
      <c r="F39" s="1195"/>
      <c r="G39" s="1195"/>
      <c r="H39" s="1195"/>
      <c r="I39" s="1196"/>
      <c r="J39" s="1195"/>
      <c r="K39" s="1195"/>
      <c r="L39" s="1195"/>
      <c r="M39" s="1195"/>
      <c r="N39" s="1195"/>
      <c r="O39" s="1196"/>
      <c r="P39" s="1203"/>
      <c r="Q39" s="1196"/>
      <c r="R39" s="1196"/>
      <c r="S39" s="1196"/>
      <c r="T39" s="1197"/>
      <c r="U39" s="1197"/>
      <c r="V39" s="1207"/>
      <c r="W39" s="1207"/>
      <c r="X39" s="1207"/>
      <c r="Y39" s="1197"/>
      <c r="Z39" s="1208"/>
      <c r="AA39" s="1197"/>
      <c r="AB39" s="1197"/>
      <c r="AC39" s="1197"/>
      <c r="AD39" s="1197"/>
      <c r="AE39" s="1197"/>
      <c r="AF39" s="1197"/>
      <c r="AG39" s="1197"/>
      <c r="AH39" s="1197"/>
      <c r="AI39" s="1197"/>
      <c r="AJ39" s="1198"/>
      <c r="AK39" s="1198"/>
      <c r="AL39" s="1199">
        <v>1</v>
      </c>
    </row>
    <row r="40" spans="1:38" s="701" customFormat="1" ht="30" customHeight="1">
      <c r="A40" s="1195"/>
      <c r="B40" s="1203" t="s">
        <v>2974</v>
      </c>
      <c r="C40" s="1204"/>
      <c r="D40" s="1195"/>
      <c r="E40" s="1195"/>
      <c r="F40" s="1195"/>
      <c r="G40" s="1195"/>
      <c r="H40" s="1195"/>
      <c r="I40" s="1196"/>
      <c r="J40" s="1195"/>
      <c r="K40" s="1195"/>
      <c r="L40" s="1195"/>
      <c r="M40" s="1195"/>
      <c r="N40" s="1195"/>
      <c r="O40" s="1196"/>
      <c r="P40" s="1203"/>
      <c r="Q40" s="1196"/>
      <c r="R40" s="1196"/>
      <c r="S40" s="1196"/>
      <c r="T40" s="1197"/>
      <c r="U40" s="1197"/>
      <c r="V40" s="1207"/>
      <c r="W40" s="1207"/>
      <c r="X40" s="1207"/>
      <c r="Y40" s="1197"/>
      <c r="Z40" s="1208"/>
      <c r="AA40" s="1197"/>
      <c r="AB40" s="1197"/>
      <c r="AC40" s="1197"/>
      <c r="AD40" s="1197"/>
      <c r="AE40" s="1197"/>
      <c r="AF40" s="1197"/>
      <c r="AG40" s="1197"/>
      <c r="AH40" s="1197"/>
      <c r="AI40" s="1197"/>
      <c r="AJ40" s="1198"/>
      <c r="AK40" s="1198"/>
      <c r="AL40" s="1199">
        <v>1</v>
      </c>
    </row>
    <row r="41" spans="1:38" s="701" customFormat="1" ht="30" customHeight="1">
      <c r="A41" s="1195"/>
      <c r="B41" s="1203" t="s">
        <v>2975</v>
      </c>
      <c r="C41" s="1204"/>
      <c r="D41" s="1195"/>
      <c r="E41" s="1195"/>
      <c r="F41" s="1195"/>
      <c r="G41" s="1195"/>
      <c r="H41" s="1195"/>
      <c r="I41" s="1196"/>
      <c r="J41" s="1195"/>
      <c r="K41" s="1195"/>
      <c r="L41" s="1195"/>
      <c r="M41" s="1195"/>
      <c r="N41" s="1195"/>
      <c r="O41" s="1196"/>
      <c r="P41" s="1203"/>
      <c r="Q41" s="1196"/>
      <c r="R41" s="1196"/>
      <c r="S41" s="1196"/>
      <c r="T41" s="1197"/>
      <c r="U41" s="1197"/>
      <c r="V41" s="1207"/>
      <c r="W41" s="1207"/>
      <c r="X41" s="1207"/>
      <c r="Y41" s="1197"/>
      <c r="Z41" s="1208"/>
      <c r="AA41" s="1197"/>
      <c r="AB41" s="1197"/>
      <c r="AC41" s="1197"/>
      <c r="AD41" s="1197"/>
      <c r="AE41" s="1197"/>
      <c r="AF41" s="1197"/>
      <c r="AG41" s="1197"/>
      <c r="AH41" s="1197"/>
      <c r="AI41" s="1197"/>
      <c r="AJ41" s="1198"/>
      <c r="AK41" s="1198"/>
      <c r="AL41" s="1199">
        <v>1</v>
      </c>
    </row>
    <row r="42" spans="1:38" s="701" customFormat="1" ht="30" customHeight="1">
      <c r="A42" s="1195"/>
      <c r="B42" s="1203" t="s">
        <v>2981</v>
      </c>
      <c r="C42" s="1204"/>
      <c r="D42" s="1195"/>
      <c r="E42" s="1195"/>
      <c r="F42" s="1195"/>
      <c r="G42" s="1195"/>
      <c r="H42" s="1195"/>
      <c r="I42" s="1196"/>
      <c r="J42" s="1195"/>
      <c r="K42" s="1195"/>
      <c r="L42" s="1195"/>
      <c r="M42" s="1195"/>
      <c r="N42" s="1195"/>
      <c r="O42" s="1196"/>
      <c r="P42" s="1203"/>
      <c r="Q42" s="1196"/>
      <c r="R42" s="1196"/>
      <c r="S42" s="1196"/>
      <c r="T42" s="1197"/>
      <c r="U42" s="1197"/>
      <c r="V42" s="1207"/>
      <c r="W42" s="1207"/>
      <c r="X42" s="1207"/>
      <c r="Y42" s="1197"/>
      <c r="Z42" s="1208"/>
      <c r="AA42" s="1197"/>
      <c r="AB42" s="1197"/>
      <c r="AC42" s="1197"/>
      <c r="AD42" s="1197"/>
      <c r="AE42" s="1197"/>
      <c r="AF42" s="1197"/>
      <c r="AG42" s="1197"/>
      <c r="AH42" s="1197"/>
      <c r="AI42" s="1197"/>
      <c r="AJ42" s="1198"/>
      <c r="AK42" s="1198"/>
      <c r="AL42" s="1199">
        <v>1</v>
      </c>
    </row>
    <row r="43" spans="1:38" s="701" customFormat="1" ht="30" customHeight="1">
      <c r="A43" s="1195"/>
      <c r="B43" s="1203" t="s">
        <v>2982</v>
      </c>
      <c r="C43" s="1204"/>
      <c r="D43" s="1195"/>
      <c r="E43" s="1195"/>
      <c r="F43" s="1195"/>
      <c r="G43" s="1195"/>
      <c r="H43" s="1195"/>
      <c r="I43" s="1196"/>
      <c r="J43" s="1195"/>
      <c r="K43" s="1195"/>
      <c r="L43" s="1195"/>
      <c r="M43" s="1195"/>
      <c r="N43" s="1195"/>
      <c r="O43" s="1196"/>
      <c r="P43" s="1203"/>
      <c r="Q43" s="1196"/>
      <c r="R43" s="1196"/>
      <c r="S43" s="1196"/>
      <c r="T43" s="1197"/>
      <c r="U43" s="1197"/>
      <c r="V43" s="1207"/>
      <c r="W43" s="1207"/>
      <c r="X43" s="1207"/>
      <c r="Y43" s="1197"/>
      <c r="Z43" s="1208"/>
      <c r="AA43" s="1197"/>
      <c r="AB43" s="1197"/>
      <c r="AC43" s="1197"/>
      <c r="AD43" s="1197"/>
      <c r="AE43" s="1197"/>
      <c r="AF43" s="1197"/>
      <c r="AG43" s="1197"/>
      <c r="AH43" s="1197"/>
      <c r="AI43" s="1197"/>
      <c r="AJ43" s="1198"/>
      <c r="AK43" s="1198"/>
      <c r="AL43" s="1199">
        <v>1</v>
      </c>
    </row>
    <row r="44" spans="1:38" s="701" customFormat="1" ht="30" customHeight="1">
      <c r="A44" s="1195"/>
      <c r="B44" s="1203"/>
      <c r="C44" s="1204"/>
      <c r="D44" s="1195"/>
      <c r="E44" s="1195"/>
      <c r="F44" s="1195"/>
      <c r="G44" s="1195"/>
      <c r="H44" s="1195"/>
      <c r="I44" s="1196"/>
      <c r="J44" s="1195"/>
      <c r="K44" s="1195"/>
      <c r="L44" s="1195"/>
      <c r="M44" s="1195"/>
      <c r="N44" s="1195"/>
      <c r="O44" s="1196"/>
      <c r="P44" s="1203"/>
      <c r="Q44" s="1196"/>
      <c r="R44" s="1196"/>
      <c r="S44" s="1196"/>
      <c r="T44" s="1197"/>
      <c r="U44" s="1197"/>
      <c r="V44" s="1207"/>
      <c r="W44" s="1207"/>
      <c r="X44" s="1207"/>
      <c r="Y44" s="1197"/>
      <c r="Z44" s="1208"/>
      <c r="AA44" s="1197"/>
      <c r="AB44" s="1197"/>
      <c r="AC44" s="1197"/>
      <c r="AD44" s="1197"/>
      <c r="AE44" s="1197"/>
      <c r="AF44" s="1197"/>
      <c r="AG44" s="1197"/>
      <c r="AH44" s="1197"/>
      <c r="AI44" s="1197"/>
      <c r="AJ44" s="1198"/>
      <c r="AK44" s="1198"/>
      <c r="AL44" s="1199">
        <v>1</v>
      </c>
    </row>
    <row r="45" spans="1:38" s="701" customFormat="1" ht="30" customHeight="1">
      <c r="A45" s="1195"/>
      <c r="B45" s="1212" t="s">
        <v>2609</v>
      </c>
      <c r="C45" s="1213"/>
      <c r="D45" s="1214"/>
      <c r="E45" s="1214"/>
      <c r="F45" s="1214"/>
      <c r="G45" s="1215" t="s">
        <v>2610</v>
      </c>
      <c r="H45" s="1216"/>
      <c r="I45" s="1217"/>
      <c r="J45" s="1216"/>
      <c r="K45" s="1216"/>
      <c r="L45" s="1216"/>
      <c r="M45" s="1216"/>
      <c r="N45" s="1216"/>
      <c r="O45" s="1218"/>
      <c r="P45" s="1218"/>
      <c r="Q45" s="1218"/>
      <c r="R45" s="1218"/>
      <c r="S45" s="1218"/>
      <c r="T45" s="1197"/>
      <c r="U45" s="1197"/>
      <c r="V45" s="1207"/>
      <c r="W45" s="1211"/>
      <c r="X45" s="1207"/>
      <c r="Y45" s="1197"/>
      <c r="Z45" s="1208"/>
      <c r="AA45" s="1197"/>
      <c r="AB45" s="1197"/>
      <c r="AC45" s="1197"/>
      <c r="AD45" s="1197"/>
      <c r="AE45" s="1197"/>
      <c r="AF45" s="1197"/>
      <c r="AG45" s="1197"/>
      <c r="AH45" s="1197"/>
      <c r="AI45" s="1197"/>
      <c r="AJ45" s="1198"/>
      <c r="AK45" s="1198"/>
      <c r="AL45" s="1199">
        <v>1</v>
      </c>
    </row>
    <row r="46" spans="1:38" s="701" customFormat="1" ht="30" customHeight="1">
      <c r="A46" s="1195"/>
      <c r="B46" s="1203"/>
      <c r="C46" s="1204"/>
      <c r="D46" s="1195"/>
      <c r="E46" s="1195"/>
      <c r="F46" s="1195"/>
      <c r="G46" s="1195"/>
      <c r="H46" s="1195"/>
      <c r="I46" s="1196"/>
      <c r="J46" s="1195"/>
      <c r="K46" s="1195"/>
      <c r="L46" s="1195"/>
      <c r="M46" s="1195"/>
      <c r="N46" s="1195"/>
      <c r="O46" s="1196"/>
      <c r="P46" s="1203"/>
      <c r="Q46" s="1196"/>
      <c r="R46" s="1196"/>
      <c r="S46" s="1196"/>
      <c r="T46" s="1197"/>
      <c r="U46" s="1197"/>
      <c r="V46" s="1207"/>
      <c r="W46" s="1207"/>
      <c r="X46" s="1207"/>
      <c r="Y46" s="1197"/>
      <c r="Z46" s="1208"/>
      <c r="AA46" s="1197"/>
      <c r="AB46" s="1197"/>
      <c r="AC46" s="1197"/>
      <c r="AD46" s="1197"/>
      <c r="AE46" s="1197"/>
      <c r="AF46" s="1197"/>
      <c r="AG46" s="1197"/>
      <c r="AH46" s="1197"/>
      <c r="AI46" s="1197"/>
      <c r="AJ46" s="1198"/>
      <c r="AK46" s="1198"/>
      <c r="AL46" s="1199">
        <v>1</v>
      </c>
    </row>
    <row r="47" spans="1:38" s="701" customFormat="1" ht="30" customHeight="1">
      <c r="A47" s="1195"/>
      <c r="B47" s="1212" t="s">
        <v>3083</v>
      </c>
      <c r="C47" s="1213"/>
      <c r="D47" s="1214"/>
      <c r="E47" s="1214"/>
      <c r="F47" s="1214"/>
      <c r="G47" s="1215" t="s">
        <v>2631</v>
      </c>
      <c r="H47" s="1216"/>
      <c r="I47" s="1217"/>
      <c r="J47" s="1216"/>
      <c r="K47" s="1216"/>
      <c r="L47" s="1216"/>
      <c r="M47" s="1216"/>
      <c r="N47" s="1216"/>
      <c r="O47" s="1218"/>
      <c r="P47" s="1218"/>
      <c r="Q47" s="1218"/>
      <c r="R47" s="1218"/>
      <c r="S47" s="1218"/>
      <c r="T47" s="1197"/>
      <c r="U47" s="1197"/>
      <c r="V47" s="1207"/>
      <c r="W47" s="1211"/>
      <c r="X47" s="1207"/>
      <c r="Y47" s="1197"/>
      <c r="Z47" s="1208"/>
      <c r="AA47" s="1197"/>
      <c r="AB47" s="1197"/>
      <c r="AC47" s="1197"/>
      <c r="AD47" s="1197"/>
      <c r="AE47" s="1197"/>
      <c r="AF47" s="1197"/>
      <c r="AG47" s="1197"/>
      <c r="AH47" s="1197"/>
      <c r="AI47" s="1197"/>
      <c r="AJ47" s="1198"/>
      <c r="AK47" s="1198"/>
      <c r="AL47" s="1199">
        <v>1</v>
      </c>
    </row>
    <row r="48" spans="1:38" s="701" customFormat="1" ht="30" customHeight="1">
      <c r="A48" s="1195"/>
      <c r="B48" s="1203" t="s">
        <v>3084</v>
      </c>
      <c r="C48" s="1204"/>
      <c r="D48" s="1195"/>
      <c r="E48" s="1195"/>
      <c r="F48" s="1195"/>
      <c r="G48" s="1195"/>
      <c r="H48" s="1195"/>
      <c r="I48" s="1196"/>
      <c r="J48" s="1195"/>
      <c r="K48" s="1195"/>
      <c r="L48" s="1195"/>
      <c r="M48" s="1195"/>
      <c r="N48" s="1195"/>
      <c r="O48" s="1196"/>
      <c r="P48" s="1203"/>
      <c r="Q48" s="1196"/>
      <c r="R48" s="1196"/>
      <c r="S48" s="1196"/>
      <c r="T48" s="1197"/>
      <c r="U48" s="1197"/>
      <c r="V48" s="1207"/>
      <c r="W48" s="1207"/>
      <c r="X48" s="1207"/>
      <c r="Y48" s="1197"/>
      <c r="Z48" s="1208"/>
      <c r="AA48" s="1197"/>
      <c r="AB48" s="1197"/>
      <c r="AC48" s="1197"/>
      <c r="AD48" s="1197"/>
      <c r="AE48" s="1197"/>
      <c r="AF48" s="1197"/>
      <c r="AG48" s="1197"/>
      <c r="AH48" s="1197"/>
      <c r="AI48" s="1197"/>
      <c r="AJ48" s="1198"/>
      <c r="AK48" s="1198"/>
      <c r="AL48" s="1199">
        <v>1</v>
      </c>
    </row>
    <row r="49" spans="1:38" s="701" customFormat="1" ht="30" customHeight="1">
      <c r="A49" s="1195"/>
      <c r="B49" s="1203"/>
      <c r="C49" s="1204"/>
      <c r="D49" s="1195"/>
      <c r="E49" s="1195"/>
      <c r="F49" s="1195"/>
      <c r="G49" s="1195"/>
      <c r="H49" s="1195"/>
      <c r="I49" s="1196"/>
      <c r="J49" s="1195"/>
      <c r="K49" s="1195"/>
      <c r="L49" s="1195"/>
      <c r="M49" s="1195"/>
      <c r="N49" s="1195"/>
      <c r="O49" s="1196"/>
      <c r="P49" s="1203"/>
      <c r="Q49" s="1196"/>
      <c r="R49" s="1196"/>
      <c r="S49" s="1196"/>
      <c r="T49" s="1197"/>
      <c r="U49" s="1197"/>
      <c r="V49" s="1207"/>
      <c r="W49" s="1207"/>
      <c r="X49" s="1207"/>
      <c r="Y49" s="1197"/>
      <c r="Z49" s="1208"/>
      <c r="AA49" s="1197"/>
      <c r="AB49" s="1197"/>
      <c r="AC49" s="1197"/>
      <c r="AD49" s="1197"/>
      <c r="AE49" s="1197"/>
      <c r="AF49" s="1197"/>
      <c r="AG49" s="1197"/>
      <c r="AH49" s="1197"/>
      <c r="AI49" s="1197"/>
      <c r="AJ49" s="1198"/>
      <c r="AK49" s="1198"/>
      <c r="AL49" s="1199">
        <v>1</v>
      </c>
    </row>
    <row r="50" spans="1:38" s="701" customFormat="1" ht="30" customHeight="1">
      <c r="A50" s="1195"/>
      <c r="B50" s="1203" t="s">
        <v>2965</v>
      </c>
      <c r="C50" s="1204"/>
      <c r="D50" s="1195"/>
      <c r="E50" s="1195"/>
      <c r="F50" s="1195"/>
      <c r="G50" s="1195"/>
      <c r="H50" s="1195"/>
      <c r="I50" s="1196"/>
      <c r="J50" s="1195"/>
      <c r="K50" s="1195"/>
      <c r="L50" s="1195"/>
      <c r="M50" s="1195"/>
      <c r="N50" s="1195"/>
      <c r="O50" s="1196"/>
      <c r="P50" s="1203"/>
      <c r="Q50" s="1196"/>
      <c r="R50" s="1196"/>
      <c r="S50" s="1196"/>
      <c r="T50" s="1197"/>
      <c r="U50" s="1197"/>
      <c r="V50" s="1207"/>
      <c r="W50" s="1207"/>
      <c r="X50" s="1207"/>
      <c r="Y50" s="1197"/>
      <c r="Z50" s="1208"/>
      <c r="AA50" s="1197"/>
      <c r="AB50" s="1197"/>
      <c r="AC50" s="1197"/>
      <c r="AD50" s="1197"/>
      <c r="AE50" s="1197"/>
      <c r="AF50" s="1197"/>
      <c r="AG50" s="1197"/>
      <c r="AH50" s="1197"/>
      <c r="AI50" s="1197"/>
      <c r="AJ50" s="1198"/>
      <c r="AK50" s="1198"/>
      <c r="AL50" s="1199">
        <v>1</v>
      </c>
    </row>
    <row r="51" spans="1:38" s="701" customFormat="1" ht="30" customHeight="1">
      <c r="A51" s="1195"/>
      <c r="B51" s="1203" t="s">
        <v>2972</v>
      </c>
      <c r="C51" s="1204"/>
      <c r="D51" s="1195"/>
      <c r="E51" s="1195"/>
      <c r="F51" s="1195"/>
      <c r="G51" s="1195"/>
      <c r="H51" s="1195"/>
      <c r="I51" s="1196"/>
      <c r="J51" s="1195"/>
      <c r="K51" s="1195"/>
      <c r="L51" s="1195"/>
      <c r="M51" s="1195"/>
      <c r="N51" s="1195"/>
      <c r="O51" s="1196"/>
      <c r="P51" s="1203"/>
      <c r="Q51" s="1196"/>
      <c r="R51" s="1196"/>
      <c r="S51" s="1196"/>
      <c r="T51" s="1197"/>
      <c r="U51" s="1197"/>
      <c r="V51" s="1207"/>
      <c r="W51" s="1207"/>
      <c r="X51" s="1207"/>
      <c r="Y51" s="1197"/>
      <c r="Z51" s="1208"/>
      <c r="AA51" s="1197"/>
      <c r="AB51" s="1197"/>
      <c r="AC51" s="1197"/>
      <c r="AD51" s="1197"/>
      <c r="AE51" s="1197"/>
      <c r="AF51" s="1197"/>
      <c r="AG51" s="1197"/>
      <c r="AH51" s="1197"/>
      <c r="AI51" s="1197"/>
      <c r="AJ51" s="1198"/>
      <c r="AK51" s="1198"/>
      <c r="AL51" s="1199">
        <v>1</v>
      </c>
    </row>
    <row r="52" spans="1:38" s="701" customFormat="1" ht="30" customHeight="1">
      <c r="A52" s="1195"/>
      <c r="B52" s="1203"/>
      <c r="C52" s="1204"/>
      <c r="D52" s="1195"/>
      <c r="E52" s="1195"/>
      <c r="F52" s="1195"/>
      <c r="G52" s="1195"/>
      <c r="H52" s="1195"/>
      <c r="I52" s="1196"/>
      <c r="J52" s="1195"/>
      <c r="K52" s="1195"/>
      <c r="L52" s="1195"/>
      <c r="M52" s="1195"/>
      <c r="N52" s="1195"/>
      <c r="O52" s="1196"/>
      <c r="P52" s="1203"/>
      <c r="Q52" s="1196"/>
      <c r="R52" s="1196"/>
      <c r="S52" s="1196"/>
      <c r="T52" s="1197"/>
      <c r="U52" s="1197"/>
      <c r="V52" s="1207"/>
      <c r="W52" s="1207"/>
      <c r="X52" s="1207"/>
      <c r="Y52" s="1197"/>
      <c r="Z52" s="1208"/>
      <c r="AA52" s="1197"/>
      <c r="AB52" s="1197"/>
      <c r="AC52" s="1197"/>
      <c r="AD52" s="1197"/>
      <c r="AE52" s="1197"/>
      <c r="AF52" s="1197"/>
      <c r="AG52" s="1197"/>
      <c r="AH52" s="1197"/>
      <c r="AI52" s="1197"/>
      <c r="AJ52" s="1198"/>
      <c r="AK52" s="1198"/>
      <c r="AL52" s="1199">
        <v>1</v>
      </c>
    </row>
    <row r="53" spans="1:38" s="701" customFormat="1" ht="30" customHeight="1">
      <c r="A53" s="1195"/>
      <c r="B53" s="1203" t="s">
        <v>3042</v>
      </c>
      <c r="C53" s="1204"/>
      <c r="D53" s="1195"/>
      <c r="E53" s="1195"/>
      <c r="F53" s="1195"/>
      <c r="G53" s="1195"/>
      <c r="H53" s="1195"/>
      <c r="I53" s="1196"/>
      <c r="J53" s="1195"/>
      <c r="K53" s="1195"/>
      <c r="L53" s="1195"/>
      <c r="M53" s="1195"/>
      <c r="N53" s="1195"/>
      <c r="O53" s="1196"/>
      <c r="P53" s="1203"/>
      <c r="Q53" s="1196"/>
      <c r="R53" s="1196"/>
      <c r="S53" s="1196"/>
      <c r="T53" s="1197"/>
      <c r="U53" s="1197"/>
      <c r="V53" s="1207"/>
      <c r="W53" s="1207"/>
      <c r="X53" s="1207"/>
      <c r="Y53" s="1197"/>
      <c r="Z53" s="1208"/>
      <c r="AA53" s="1197"/>
      <c r="AB53" s="1197"/>
      <c r="AC53" s="1197"/>
      <c r="AD53" s="1197"/>
      <c r="AE53" s="1197"/>
      <c r="AF53" s="1197"/>
      <c r="AG53" s="1197"/>
      <c r="AH53" s="1197"/>
      <c r="AI53" s="1197"/>
      <c r="AJ53" s="1198"/>
      <c r="AK53" s="1198"/>
      <c r="AL53" s="1199">
        <v>1</v>
      </c>
    </row>
    <row r="54" spans="1:38" s="701" customFormat="1" ht="30" customHeight="1">
      <c r="A54" s="1195"/>
      <c r="B54" s="1203" t="s">
        <v>3043</v>
      </c>
      <c r="C54" s="1204"/>
      <c r="D54" s="1195"/>
      <c r="E54" s="1195"/>
      <c r="F54" s="1195"/>
      <c r="G54" s="1195"/>
      <c r="H54" s="1195"/>
      <c r="I54" s="1196"/>
      <c r="J54" s="1195"/>
      <c r="K54" s="1195"/>
      <c r="L54" s="1195"/>
      <c r="M54" s="1195"/>
      <c r="N54" s="1195"/>
      <c r="O54" s="1196"/>
      <c r="P54" s="1203"/>
      <c r="Q54" s="1196"/>
      <c r="R54" s="1196"/>
      <c r="S54" s="1196"/>
      <c r="T54" s="1197"/>
      <c r="U54" s="1197"/>
      <c r="V54" s="1207"/>
      <c r="W54" s="1207"/>
      <c r="X54" s="1207"/>
      <c r="Y54" s="1197"/>
      <c r="Z54" s="1208"/>
      <c r="AA54" s="1197"/>
      <c r="AB54" s="1197"/>
      <c r="AC54" s="1197"/>
      <c r="AD54" s="1197"/>
      <c r="AE54" s="1197"/>
      <c r="AF54" s="1197"/>
      <c r="AG54" s="1197"/>
      <c r="AH54" s="1197"/>
      <c r="AI54" s="1197"/>
      <c r="AJ54" s="1198"/>
      <c r="AK54" s="1198"/>
      <c r="AL54" s="1199">
        <v>1</v>
      </c>
    </row>
    <row r="55" spans="1:38" s="701" customFormat="1" ht="30" customHeight="1">
      <c r="A55" s="1195"/>
      <c r="B55" s="1203" t="s">
        <v>3044</v>
      </c>
      <c r="C55" s="1204"/>
      <c r="D55" s="1195"/>
      <c r="E55" s="1195"/>
      <c r="F55" s="1195"/>
      <c r="G55" s="1195"/>
      <c r="H55" s="1195"/>
      <c r="I55" s="1196"/>
      <c r="J55" s="1195"/>
      <c r="K55" s="1195"/>
      <c r="L55" s="1195"/>
      <c r="M55" s="1195"/>
      <c r="N55" s="1195"/>
      <c r="O55" s="1196"/>
      <c r="P55" s="1203"/>
      <c r="Q55" s="1196"/>
      <c r="R55" s="1196"/>
      <c r="S55" s="1196"/>
      <c r="T55" s="1197"/>
      <c r="U55" s="1197"/>
      <c r="V55" s="1207"/>
      <c r="W55" s="1207"/>
      <c r="X55" s="1207"/>
      <c r="Y55" s="1197"/>
      <c r="Z55" s="1208"/>
      <c r="AA55" s="1197"/>
      <c r="AB55" s="1197"/>
      <c r="AC55" s="1197"/>
      <c r="AD55" s="1197"/>
      <c r="AE55" s="1197"/>
      <c r="AF55" s="1197"/>
      <c r="AG55" s="1197"/>
      <c r="AH55" s="1197"/>
      <c r="AI55" s="1197"/>
      <c r="AJ55" s="1198"/>
      <c r="AK55" s="1198"/>
      <c r="AL55" s="1199">
        <v>1</v>
      </c>
    </row>
    <row r="56" spans="1:38" s="701" customFormat="1" ht="30" customHeight="1">
      <c r="A56" s="1195"/>
      <c r="B56" s="1219"/>
      <c r="C56" s="1425"/>
      <c r="D56" s="1426" t="s">
        <v>2611</v>
      </c>
      <c r="E56" s="1425"/>
      <c r="F56" s="1425"/>
      <c r="G56" s="1425"/>
      <c r="H56" s="1425"/>
      <c r="I56" s="1425"/>
      <c r="J56" s="1425"/>
      <c r="K56" s="1425"/>
      <c r="L56" s="1425"/>
      <c r="M56" s="1425"/>
      <c r="N56" s="1425"/>
      <c r="O56" s="1427"/>
      <c r="P56" s="1220"/>
      <c r="Q56" s="1220"/>
      <c r="R56" s="1220"/>
      <c r="S56" s="1220"/>
      <c r="T56" s="1221"/>
      <c r="U56" s="1221"/>
      <c r="V56" s="1221"/>
      <c r="W56" s="1221"/>
      <c r="X56" s="1221"/>
      <c r="Y56" s="1197"/>
      <c r="Z56" s="1208"/>
      <c r="AA56" s="1197"/>
      <c r="AB56" s="1197"/>
      <c r="AC56" s="1197"/>
      <c r="AD56" s="1197"/>
      <c r="AE56" s="1197"/>
      <c r="AF56" s="1197"/>
      <c r="AG56" s="1197"/>
      <c r="AH56" s="1197"/>
      <c r="AI56" s="1197"/>
      <c r="AJ56" s="1198"/>
      <c r="AK56" s="1198"/>
      <c r="AL56" s="1199">
        <v>1</v>
      </c>
    </row>
    <row r="57" spans="1:38" s="701" customFormat="1" ht="30" customHeight="1">
      <c r="A57" s="1195"/>
      <c r="B57" s="1203"/>
      <c r="C57" s="1204"/>
      <c r="D57" s="1195"/>
      <c r="E57" s="1195"/>
      <c r="F57" s="1195"/>
      <c r="G57" s="1195"/>
      <c r="H57" s="1195"/>
      <c r="I57" s="1196"/>
      <c r="J57" s="1195"/>
      <c r="K57" s="1195"/>
      <c r="L57" s="1195"/>
      <c r="M57" s="1195"/>
      <c r="N57" s="1195"/>
      <c r="O57" s="1196"/>
      <c r="P57" s="1203"/>
      <c r="Q57" s="1196"/>
      <c r="R57" s="1196"/>
      <c r="S57" s="1196"/>
      <c r="T57" s="1197"/>
      <c r="U57" s="1197"/>
      <c r="V57" s="1207"/>
      <c r="W57" s="1207"/>
      <c r="X57" s="1207"/>
      <c r="Y57" s="1197"/>
      <c r="Z57" s="1208"/>
      <c r="AA57" s="1197"/>
      <c r="AB57" s="1197"/>
      <c r="AC57" s="1197"/>
      <c r="AD57" s="1197"/>
      <c r="AE57" s="1197"/>
      <c r="AF57" s="1197"/>
      <c r="AG57" s="1197"/>
      <c r="AH57" s="1197"/>
      <c r="AI57" s="1197"/>
      <c r="AJ57" s="1198"/>
      <c r="AK57" s="1198"/>
      <c r="AL57" s="1199">
        <v>1</v>
      </c>
    </row>
    <row r="58" spans="1:38" s="701" customFormat="1" ht="30" customHeight="1">
      <c r="A58" s="1195"/>
      <c r="B58" s="1210" t="s">
        <v>3055</v>
      </c>
      <c r="C58" s="1204"/>
      <c r="D58" s="1195"/>
      <c r="E58" s="1195"/>
      <c r="F58" s="1195"/>
      <c r="G58" s="1195"/>
      <c r="H58" s="1195"/>
      <c r="I58" s="1196"/>
      <c r="J58" s="1195"/>
      <c r="K58" s="1195"/>
      <c r="L58" s="1195"/>
      <c r="M58" s="1195"/>
      <c r="N58" s="1195"/>
      <c r="O58" s="1196"/>
      <c r="P58" s="1203"/>
      <c r="Q58" s="1196"/>
      <c r="R58" s="1196"/>
      <c r="S58" s="1196"/>
      <c r="T58" s="1197"/>
      <c r="U58" s="1197"/>
      <c r="V58" s="1207"/>
      <c r="W58" s="1207"/>
      <c r="X58" s="1207"/>
      <c r="Y58" s="1197"/>
      <c r="Z58" s="1208"/>
      <c r="AA58" s="1197"/>
      <c r="AB58" s="1197"/>
      <c r="AC58" s="1197"/>
      <c r="AD58" s="1197"/>
      <c r="AE58" s="1197"/>
      <c r="AF58" s="1197"/>
      <c r="AG58" s="1197"/>
      <c r="AH58" s="1197"/>
      <c r="AI58" s="1197"/>
      <c r="AJ58" s="1198"/>
      <c r="AK58" s="1198"/>
      <c r="AL58" s="1199">
        <v>1</v>
      </c>
    </row>
    <row r="59" spans="1:38" s="701" customFormat="1" ht="30" customHeight="1">
      <c r="A59" s="1195"/>
      <c r="B59" s="1203"/>
      <c r="C59" s="1204"/>
      <c r="D59" s="1195"/>
      <c r="E59" s="1195"/>
      <c r="F59" s="1195"/>
      <c r="G59" s="1195"/>
      <c r="H59" s="1195"/>
      <c r="I59" s="1196"/>
      <c r="J59" s="1195"/>
      <c r="K59" s="1195"/>
      <c r="L59" s="1195"/>
      <c r="M59" s="1195"/>
      <c r="N59" s="1195"/>
      <c r="O59" s="1196"/>
      <c r="P59" s="1203"/>
      <c r="Q59" s="1196"/>
      <c r="R59" s="1196"/>
      <c r="S59" s="1196"/>
      <c r="T59" s="1197"/>
      <c r="U59" s="1197"/>
      <c r="V59" s="1207"/>
      <c r="W59" s="1207"/>
      <c r="X59" s="1207"/>
      <c r="Y59" s="1197"/>
      <c r="Z59" s="1208"/>
      <c r="AA59" s="1197"/>
      <c r="AB59" s="1197"/>
      <c r="AC59" s="1197"/>
      <c r="AD59" s="1197"/>
      <c r="AE59" s="1197"/>
      <c r="AF59" s="1197"/>
      <c r="AG59" s="1197"/>
      <c r="AH59" s="1197"/>
      <c r="AI59" s="1197"/>
      <c r="AJ59" s="1198"/>
      <c r="AK59" s="1198"/>
      <c r="AL59" s="1199">
        <v>1</v>
      </c>
    </row>
    <row r="60" spans="1:38" s="701" customFormat="1" ht="30" customHeight="1">
      <c r="A60" s="1195"/>
      <c r="B60" s="1228" t="s">
        <v>2612</v>
      </c>
      <c r="C60" s="1229"/>
      <c r="D60" s="1195"/>
      <c r="E60" s="1195"/>
      <c r="F60" s="1195"/>
      <c r="G60" s="1195"/>
      <c r="H60" s="1195"/>
      <c r="I60" s="1196"/>
      <c r="J60" s="1195"/>
      <c r="K60" s="1195"/>
      <c r="L60" s="1195"/>
      <c r="M60" s="1195"/>
      <c r="N60" s="1195"/>
      <c r="O60" s="1196"/>
      <c r="P60" s="1203"/>
      <c r="Q60" s="1196"/>
      <c r="R60" s="1196"/>
      <c r="S60" s="1196"/>
      <c r="T60" s="1197"/>
      <c r="U60" s="1197"/>
      <c r="V60" s="1207"/>
      <c r="W60" s="1207"/>
      <c r="X60" s="1207"/>
      <c r="Y60" s="1197"/>
      <c r="Z60" s="1208"/>
      <c r="AA60" s="1197"/>
      <c r="AB60" s="1197"/>
      <c r="AC60" s="1197"/>
      <c r="AD60" s="1197"/>
      <c r="AE60" s="1197"/>
      <c r="AF60" s="1197"/>
      <c r="AG60" s="1197"/>
      <c r="AH60" s="1197"/>
      <c r="AI60" s="1197"/>
      <c r="AJ60" s="1198"/>
      <c r="AK60" s="1198"/>
      <c r="AL60" s="1199">
        <v>1</v>
      </c>
    </row>
    <row r="61" spans="1:38" s="701" customFormat="1" ht="30" customHeight="1">
      <c r="A61" s="1195"/>
      <c r="B61" s="1227"/>
      <c r="C61" s="1228" t="s">
        <v>2613</v>
      </c>
      <c r="D61" s="1195"/>
      <c r="E61" s="1195"/>
      <c r="F61" s="1195"/>
      <c r="G61" s="1195"/>
      <c r="H61" s="1195"/>
      <c r="I61" s="1196"/>
      <c r="J61" s="1195"/>
      <c r="K61" s="1195"/>
      <c r="L61" s="1195"/>
      <c r="M61" s="1195"/>
      <c r="N61" s="1195"/>
      <c r="O61" s="1196"/>
      <c r="P61" s="1203"/>
      <c r="Q61" s="1196"/>
      <c r="R61" s="1196"/>
      <c r="S61" s="1196"/>
      <c r="T61" s="1197"/>
      <c r="U61" s="1197"/>
      <c r="V61" s="1207"/>
      <c r="W61" s="1207"/>
      <c r="X61" s="1207"/>
      <c r="Y61" s="1197"/>
      <c r="Z61" s="1208"/>
      <c r="AA61" s="1197"/>
      <c r="AB61" s="1197"/>
      <c r="AC61" s="1197"/>
      <c r="AD61" s="1197"/>
      <c r="AE61" s="1197"/>
      <c r="AF61" s="1197"/>
      <c r="AG61" s="1197"/>
      <c r="AH61" s="1197"/>
      <c r="AI61" s="1197"/>
      <c r="AJ61" s="1198"/>
      <c r="AK61" s="1198"/>
      <c r="AL61" s="1199">
        <v>1</v>
      </c>
    </row>
    <row r="62" spans="1:38" s="701" customFormat="1" ht="30" customHeight="1">
      <c r="A62" s="1195"/>
      <c r="B62" s="1227"/>
      <c r="C62" s="1228" t="s">
        <v>2614</v>
      </c>
      <c r="D62" s="1195"/>
      <c r="E62" s="1195"/>
      <c r="F62" s="1195"/>
      <c r="G62" s="1195"/>
      <c r="H62" s="1195"/>
      <c r="I62" s="1196"/>
      <c r="J62" s="1195"/>
      <c r="K62" s="1195"/>
      <c r="L62" s="1195"/>
      <c r="M62" s="1195"/>
      <c r="N62" s="1195"/>
      <c r="O62" s="1196"/>
      <c r="P62" s="1203"/>
      <c r="Q62" s="1196"/>
      <c r="R62" s="1196"/>
      <c r="S62" s="1196"/>
      <c r="T62" s="1197"/>
      <c r="U62" s="1197"/>
      <c r="V62" s="1207"/>
      <c r="W62" s="1207"/>
      <c r="X62" s="1207"/>
      <c r="Y62" s="1197"/>
      <c r="Z62" s="1208"/>
      <c r="AA62" s="1197"/>
      <c r="AB62" s="1197"/>
      <c r="AC62" s="1197"/>
      <c r="AD62" s="1197"/>
      <c r="AE62" s="1197"/>
      <c r="AF62" s="1197"/>
      <c r="AG62" s="1197"/>
      <c r="AH62" s="1197"/>
      <c r="AI62" s="1197"/>
      <c r="AJ62" s="1198"/>
      <c r="AK62" s="1198"/>
      <c r="AL62" s="1199">
        <v>1</v>
      </c>
    </row>
    <row r="63" spans="1:38" s="701" customFormat="1" ht="30" customHeight="1">
      <c r="A63" s="1195"/>
      <c r="B63" s="1223"/>
      <c r="C63" s="1225"/>
      <c r="D63" s="1225"/>
      <c r="E63" s="1225"/>
      <c r="F63" s="1225"/>
      <c r="G63" s="1225"/>
      <c r="H63" s="1225"/>
      <c r="I63" s="1225"/>
      <c r="J63" s="1225"/>
      <c r="K63" s="1225"/>
      <c r="L63" s="1225"/>
      <c r="M63" s="1225"/>
      <c r="N63" s="1225"/>
      <c r="O63" s="1225"/>
      <c r="P63" s="1222"/>
      <c r="Q63" s="1222"/>
      <c r="R63" s="1222"/>
      <c r="S63" s="1222"/>
      <c r="T63" s="1197"/>
      <c r="U63" s="1197"/>
      <c r="V63" s="1197"/>
      <c r="W63" s="1197"/>
      <c r="X63" s="1197"/>
      <c r="Y63" s="1207"/>
      <c r="Z63" s="1197"/>
      <c r="AA63" s="1197"/>
      <c r="AB63" s="1197"/>
      <c r="AC63" s="1197"/>
      <c r="AD63" s="1198"/>
      <c r="AE63" s="1198"/>
      <c r="AF63" s="1198"/>
      <c r="AG63" s="1198"/>
      <c r="AH63" s="1198"/>
      <c r="AI63" s="1198"/>
      <c r="AJ63" s="1198"/>
      <c r="AK63" s="1198"/>
      <c r="AL63" s="1199">
        <v>1</v>
      </c>
    </row>
    <row r="64" spans="1:38" s="701" customFormat="1" ht="30" customHeight="1">
      <c r="A64" s="1195"/>
      <c r="B64" s="1223"/>
      <c r="C64" s="1203" t="s">
        <v>2615</v>
      </c>
      <c r="D64" s="1230"/>
      <c r="E64" s="1230"/>
      <c r="F64" s="1225"/>
      <c r="G64" s="1225"/>
      <c r="H64" s="1225"/>
      <c r="I64" s="1225"/>
      <c r="J64" s="1225"/>
      <c r="K64" s="1225"/>
      <c r="L64" s="1225"/>
      <c r="M64" s="1225"/>
      <c r="N64" s="1225"/>
      <c r="O64" s="1225"/>
      <c r="P64" s="1222"/>
      <c r="Q64" s="1222"/>
      <c r="R64" s="1222"/>
      <c r="S64" s="1222"/>
      <c r="T64" s="1197"/>
      <c r="U64" s="1226"/>
      <c r="V64" s="1226"/>
      <c r="W64" s="1197"/>
      <c r="X64" s="1197"/>
      <c r="Y64" s="1207"/>
      <c r="Z64" s="1197"/>
      <c r="AA64" s="1197"/>
      <c r="AB64" s="1197"/>
      <c r="AC64" s="1197"/>
      <c r="AD64" s="1198"/>
      <c r="AE64" s="1198"/>
      <c r="AF64" s="1198"/>
      <c r="AG64" s="1198"/>
      <c r="AH64" s="1198"/>
      <c r="AI64" s="1198"/>
      <c r="AJ64" s="1198"/>
      <c r="AK64" s="1198"/>
      <c r="AL64" s="1199">
        <v>1</v>
      </c>
    </row>
    <row r="65" spans="1:38" s="701" customFormat="1" ht="30" customHeight="1">
      <c r="A65" s="1195"/>
      <c r="B65" s="1223"/>
      <c r="C65" s="1230"/>
      <c r="D65" s="1231" t="s">
        <v>2616</v>
      </c>
      <c r="E65" s="1230"/>
      <c r="F65" s="1225"/>
      <c r="G65" s="1225"/>
      <c r="H65" s="1225"/>
      <c r="I65" s="1225"/>
      <c r="J65" s="1225"/>
      <c r="K65" s="1225"/>
      <c r="L65" s="1225"/>
      <c r="M65" s="1225"/>
      <c r="N65" s="1225"/>
      <c r="O65" s="1225"/>
      <c r="P65" s="1222"/>
      <c r="Q65" s="1222"/>
      <c r="R65" s="1222"/>
      <c r="S65" s="1222"/>
      <c r="T65" s="1197"/>
      <c r="U65" s="1226"/>
      <c r="V65" s="1226"/>
      <c r="W65" s="1197"/>
      <c r="X65" s="1197"/>
      <c r="Y65" s="1197"/>
      <c r="Z65" s="1197"/>
      <c r="AA65" s="1197"/>
      <c r="AB65" s="1197"/>
      <c r="AC65" s="1197"/>
      <c r="AD65" s="1198"/>
      <c r="AE65" s="1198"/>
      <c r="AF65" s="1198"/>
      <c r="AG65" s="1198"/>
      <c r="AH65" s="1198"/>
      <c r="AI65" s="1198"/>
      <c r="AJ65" s="1198"/>
      <c r="AK65" s="1198"/>
      <c r="AL65" s="1199">
        <v>1</v>
      </c>
    </row>
    <row r="66" spans="1:38" s="701" customFormat="1" ht="30" customHeight="1">
      <c r="A66" s="1195"/>
      <c r="B66" s="1223"/>
      <c r="C66" s="1230"/>
      <c r="D66" s="1231" t="s">
        <v>2617</v>
      </c>
      <c r="E66" s="1230"/>
      <c r="F66" s="1225"/>
      <c r="G66" s="1225"/>
      <c r="H66" s="1225"/>
      <c r="I66" s="1225"/>
      <c r="J66" s="1225"/>
      <c r="K66" s="1225"/>
      <c r="L66" s="1225"/>
      <c r="M66" s="1225"/>
      <c r="N66" s="1225"/>
      <c r="O66" s="1225"/>
      <c r="P66" s="1222"/>
      <c r="Q66" s="1222"/>
      <c r="R66" s="1222"/>
      <c r="S66" s="1222"/>
      <c r="T66" s="1197"/>
      <c r="U66" s="1226"/>
      <c r="V66" s="1226"/>
      <c r="W66" s="1197"/>
      <c r="X66" s="1197"/>
      <c r="Y66" s="1197"/>
      <c r="Z66" s="1197"/>
      <c r="AA66" s="1197"/>
      <c r="AB66" s="1197"/>
      <c r="AC66" s="1197"/>
      <c r="AD66" s="1198"/>
      <c r="AE66" s="1198"/>
      <c r="AF66" s="1198"/>
      <c r="AG66" s="1198"/>
      <c r="AH66" s="1198"/>
      <c r="AI66" s="1198"/>
      <c r="AJ66" s="1198"/>
      <c r="AK66" s="1198"/>
      <c r="AL66" s="1199">
        <v>1</v>
      </c>
    </row>
    <row r="67" spans="1:38" s="701" customFormat="1" ht="30" customHeight="1">
      <c r="A67" s="1195"/>
      <c r="B67" s="1223"/>
      <c r="C67" s="1230"/>
      <c r="D67" s="1231" t="s">
        <v>2618</v>
      </c>
      <c r="E67" s="1230"/>
      <c r="F67" s="1225"/>
      <c r="G67" s="1225"/>
      <c r="H67" s="1225"/>
      <c r="I67" s="1225"/>
      <c r="J67" s="1225"/>
      <c r="K67" s="1225"/>
      <c r="L67" s="1225"/>
      <c r="M67" s="1225"/>
      <c r="N67" s="1225"/>
      <c r="O67" s="1225"/>
      <c r="P67" s="1222"/>
      <c r="Q67" s="1222"/>
      <c r="R67" s="1222"/>
      <c r="S67" s="1222"/>
      <c r="T67" s="1197"/>
      <c r="U67" s="1226"/>
      <c r="V67" s="1226"/>
      <c r="W67" s="1197"/>
      <c r="X67" s="1197"/>
      <c r="Y67" s="1197"/>
      <c r="Z67" s="1197"/>
      <c r="AA67" s="1197"/>
      <c r="AB67" s="1197"/>
      <c r="AC67" s="1197"/>
      <c r="AD67" s="1198"/>
      <c r="AE67" s="1198"/>
      <c r="AF67" s="1198"/>
      <c r="AG67" s="1198"/>
      <c r="AH67" s="1198"/>
      <c r="AI67" s="1198"/>
      <c r="AJ67" s="1198"/>
      <c r="AK67" s="1198"/>
      <c r="AL67" s="1199">
        <v>1</v>
      </c>
    </row>
    <row r="68" spans="1:38" s="701" customFormat="1" ht="30" customHeight="1">
      <c r="A68" s="1195"/>
      <c r="B68" s="1223"/>
      <c r="C68" s="1230"/>
      <c r="D68" s="1231" t="s">
        <v>2620</v>
      </c>
      <c r="E68" s="1230"/>
      <c r="F68" s="1225"/>
      <c r="G68" s="1225"/>
      <c r="H68" s="1225"/>
      <c r="I68" s="1225"/>
      <c r="J68" s="1225"/>
      <c r="K68" s="1225"/>
      <c r="L68" s="1225"/>
      <c r="M68" s="1225"/>
      <c r="N68" s="1225"/>
      <c r="O68" s="1225"/>
      <c r="P68" s="1222"/>
      <c r="Q68" s="1222"/>
      <c r="R68" s="1222"/>
      <c r="S68" s="1222"/>
      <c r="T68" s="1197"/>
      <c r="U68" s="1226"/>
      <c r="V68" s="1226"/>
      <c r="W68" s="1197"/>
      <c r="X68" s="1197"/>
      <c r="Y68" s="1197"/>
      <c r="Z68" s="1197"/>
      <c r="AA68" s="1197"/>
      <c r="AB68" s="1197"/>
      <c r="AC68" s="1197"/>
      <c r="AD68" s="1198"/>
      <c r="AE68" s="1198"/>
      <c r="AF68" s="1198"/>
      <c r="AG68" s="1198"/>
      <c r="AH68" s="1198"/>
      <c r="AI68" s="1198"/>
      <c r="AJ68" s="1198"/>
      <c r="AK68" s="1198"/>
      <c r="AL68" s="1199">
        <v>1</v>
      </c>
    </row>
    <row r="69" spans="1:38" s="701" customFormat="1" ht="30" customHeight="1">
      <c r="A69" s="1195"/>
      <c r="B69" s="1223"/>
      <c r="C69" s="1230"/>
      <c r="D69" s="1231" t="s">
        <v>2621</v>
      </c>
      <c r="E69" s="1230"/>
      <c r="F69" s="1225"/>
      <c r="G69" s="1225"/>
      <c r="H69" s="1225"/>
      <c r="I69" s="1225"/>
      <c r="J69" s="1225"/>
      <c r="K69" s="1225"/>
      <c r="L69" s="1225"/>
      <c r="M69" s="1225"/>
      <c r="N69" s="1225"/>
      <c r="O69" s="1225"/>
      <c r="P69" s="1225"/>
      <c r="Q69" s="1222"/>
      <c r="R69" s="1222"/>
      <c r="S69" s="1222"/>
      <c r="T69" s="1197"/>
      <c r="U69" s="1226"/>
      <c r="V69" s="1226"/>
      <c r="W69" s="1197"/>
      <c r="X69" s="1197"/>
      <c r="Y69" s="1197"/>
      <c r="Z69" s="1197"/>
      <c r="AA69" s="1197"/>
      <c r="AB69" s="1197"/>
      <c r="AC69" s="1197"/>
      <c r="AD69" s="1198"/>
      <c r="AE69" s="1198"/>
      <c r="AF69" s="1198"/>
      <c r="AG69" s="1198"/>
      <c r="AH69" s="1198"/>
      <c r="AI69" s="1198"/>
      <c r="AJ69" s="1198"/>
      <c r="AK69" s="1198"/>
      <c r="AL69" s="1199">
        <v>1</v>
      </c>
    </row>
    <row r="70" spans="1:38" s="701" customFormat="1" ht="30" customHeight="1" thickBot="1">
      <c r="A70" s="1195"/>
      <c r="B70" s="1223"/>
      <c r="C70" s="1224"/>
      <c r="D70" s="1225"/>
      <c r="E70" s="1225"/>
      <c r="F70" s="1225"/>
      <c r="G70" s="1225"/>
      <c r="H70" s="1225"/>
      <c r="I70" s="1225"/>
      <c r="J70" s="1225"/>
      <c r="K70" s="1225"/>
      <c r="L70" s="1225"/>
      <c r="M70" s="1225"/>
      <c r="N70" s="1225"/>
      <c r="O70" s="1225"/>
      <c r="P70" s="1222"/>
      <c r="Q70" s="1222"/>
      <c r="R70" s="1222"/>
      <c r="S70" s="1222"/>
      <c r="T70" s="1197"/>
      <c r="U70" s="1197"/>
      <c r="V70" s="1197"/>
      <c r="W70" s="1197"/>
      <c r="X70" s="1197"/>
      <c r="Y70" s="1207"/>
      <c r="Z70" s="1197"/>
      <c r="AA70" s="1197"/>
      <c r="AB70" s="1197"/>
      <c r="AC70" s="1197"/>
      <c r="AD70" s="1198"/>
      <c r="AE70" s="1198"/>
      <c r="AF70" s="1198"/>
      <c r="AG70" s="1198"/>
      <c r="AH70" s="1198"/>
      <c r="AI70" s="1198"/>
      <c r="AJ70" s="1198"/>
      <c r="AK70" s="1198"/>
      <c r="AL70" s="1199">
        <v>1</v>
      </c>
    </row>
    <row r="71" spans="1:38" s="701" customFormat="1" ht="30" customHeight="1">
      <c r="A71" s="1195"/>
      <c r="B71" s="1195"/>
      <c r="C71" s="1224"/>
      <c r="D71" s="958" t="s">
        <v>11</v>
      </c>
      <c r="E71" s="959" t="s">
        <v>1656</v>
      </c>
      <c r="F71" s="960"/>
      <c r="G71" s="960">
        <f>U67</f>
        <v>0</v>
      </c>
      <c r="H71" s="961"/>
      <c r="I71" s="961"/>
      <c r="J71" s="961"/>
      <c r="K71" s="961"/>
      <c r="L71" s="961"/>
      <c r="M71" s="961"/>
      <c r="N71" s="1225"/>
      <c r="O71" s="1225"/>
      <c r="P71" s="1222"/>
      <c r="Q71" s="1222"/>
      <c r="R71" s="1222"/>
      <c r="S71" s="1235" t="s">
        <v>2622</v>
      </c>
      <c r="T71" s="1236"/>
      <c r="U71" s="1237"/>
      <c r="V71" s="1237"/>
      <c r="W71" s="1237"/>
      <c r="X71" s="1237"/>
      <c r="Y71" s="1237"/>
      <c r="Z71" s="1237"/>
      <c r="AA71" s="1237"/>
      <c r="AB71" s="1237"/>
      <c r="AC71" s="1237"/>
      <c r="AD71" s="1237"/>
      <c r="AE71" s="1237"/>
      <c r="AF71" s="1237"/>
      <c r="AG71" s="1237"/>
      <c r="AH71" s="1237"/>
      <c r="AI71" s="1238"/>
      <c r="AJ71" s="1198"/>
      <c r="AK71" s="1198"/>
      <c r="AL71" s="1199">
        <v>1</v>
      </c>
    </row>
    <row r="72" spans="1:38" s="701" customFormat="1" ht="30" customHeight="1">
      <c r="A72" s="1195"/>
      <c r="B72" s="1195"/>
      <c r="C72" s="1224"/>
      <c r="D72" s="964" t="s">
        <v>11</v>
      </c>
      <c r="E72" s="2484" t="s">
        <v>1662</v>
      </c>
      <c r="F72" s="2484"/>
      <c r="G72" s="2484"/>
      <c r="H72" s="2484"/>
      <c r="I72" s="2484"/>
      <c r="J72" s="2484"/>
      <c r="K72" s="2484"/>
      <c r="L72" s="2484"/>
      <c r="M72" s="2484"/>
      <c r="N72" s="1225"/>
      <c r="O72" s="1225"/>
      <c r="P72" s="1222"/>
      <c r="Q72" s="1222"/>
      <c r="R72" s="1222"/>
      <c r="S72" s="1239"/>
      <c r="T72" s="1240" t="s">
        <v>2623</v>
      </c>
      <c r="U72" s="1241"/>
      <c r="V72" s="1242"/>
      <c r="W72" s="1242"/>
      <c r="X72" s="1242"/>
      <c r="Y72" s="1242"/>
      <c r="Z72" s="1242"/>
      <c r="AA72" s="1242"/>
      <c r="AB72" s="1242"/>
      <c r="AC72" s="1242"/>
      <c r="AD72" s="1242"/>
      <c r="AE72" s="1242"/>
      <c r="AF72" s="1242"/>
      <c r="AG72" s="1242"/>
      <c r="AH72" s="1242"/>
      <c r="AI72" s="1243"/>
      <c r="AJ72" s="1198"/>
      <c r="AK72" s="1198"/>
      <c r="AL72" s="1199">
        <v>1</v>
      </c>
    </row>
    <row r="73" spans="1:38" s="701" customFormat="1" ht="30" customHeight="1">
      <c r="A73" s="1195"/>
      <c r="B73" s="1195"/>
      <c r="C73" s="1224"/>
      <c r="D73" s="964" t="s">
        <v>11</v>
      </c>
      <c r="E73" s="2484"/>
      <c r="F73" s="2484"/>
      <c r="G73" s="2484"/>
      <c r="H73" s="2484"/>
      <c r="I73" s="2484"/>
      <c r="J73" s="2484"/>
      <c r="K73" s="2484"/>
      <c r="L73" s="2484"/>
      <c r="M73" s="2484"/>
      <c r="N73" s="1225"/>
      <c r="O73" s="1225"/>
      <c r="P73" s="1222"/>
      <c r="Q73" s="1222"/>
      <c r="R73" s="1222"/>
      <c r="S73" s="1222"/>
      <c r="T73" s="1197"/>
      <c r="U73" s="1197"/>
      <c r="V73" s="1197"/>
      <c r="W73" s="1197"/>
      <c r="X73" s="1203"/>
      <c r="Y73" s="1203"/>
      <c r="Z73" s="1203"/>
      <c r="AA73" s="1203"/>
      <c r="AB73" s="1203"/>
      <c r="AC73" s="1197"/>
      <c r="AD73" s="1198"/>
      <c r="AE73" s="1198"/>
      <c r="AF73" s="1198"/>
      <c r="AG73" s="1198"/>
      <c r="AH73" s="1198"/>
      <c r="AI73" s="1198"/>
      <c r="AJ73" s="1198"/>
      <c r="AK73" s="1198"/>
      <c r="AL73" s="1199">
        <v>1</v>
      </c>
    </row>
    <row r="74" spans="1:38" s="701" customFormat="1" ht="30" customHeight="1">
      <c r="A74" s="1195"/>
      <c r="B74" s="1195"/>
      <c r="C74" s="1224"/>
      <c r="D74" s="964" t="s">
        <v>11</v>
      </c>
      <c r="E74" s="1487" t="s">
        <v>1670</v>
      </c>
      <c r="F74" s="1487"/>
      <c r="G74" s="1488"/>
      <c r="H74" s="1489"/>
      <c r="I74" s="1489"/>
      <c r="J74" s="1490"/>
      <c r="K74" s="1490"/>
      <c r="L74" s="1490"/>
      <c r="M74" s="1490"/>
      <c r="N74" s="1225"/>
      <c r="O74" s="1225"/>
      <c r="P74" s="1222"/>
      <c r="Q74" s="1222"/>
      <c r="R74" s="1222"/>
      <c r="S74" s="1222"/>
      <c r="T74" s="1197"/>
      <c r="U74" s="1197"/>
      <c r="V74" s="1197"/>
      <c r="W74" s="1197"/>
      <c r="X74" s="1203"/>
      <c r="Y74" s="1203"/>
      <c r="Z74" s="1203"/>
      <c r="AA74" s="1203"/>
      <c r="AB74" s="1203"/>
      <c r="AC74" s="1197"/>
      <c r="AD74" s="1198"/>
      <c r="AE74" s="1198"/>
      <c r="AF74" s="1198"/>
      <c r="AG74" s="1198"/>
      <c r="AH74" s="1198"/>
      <c r="AI74" s="1198"/>
      <c r="AJ74" s="1198"/>
      <c r="AK74" s="1198"/>
      <c r="AL74" s="1199">
        <v>1</v>
      </c>
    </row>
    <row r="75" spans="1:38" s="701" customFormat="1" ht="30" customHeight="1">
      <c r="A75" s="1195"/>
      <c r="B75" s="1195"/>
      <c r="C75" s="1224"/>
      <c r="D75" s="964" t="s">
        <v>11</v>
      </c>
      <c r="E75" s="1487" t="s">
        <v>1673</v>
      </c>
      <c r="F75" s="1488"/>
      <c r="G75" s="1488"/>
      <c r="H75" s="1489"/>
      <c r="I75" s="1489"/>
      <c r="J75" s="1490"/>
      <c r="K75" s="1490"/>
      <c r="L75" s="1490"/>
      <c r="M75" s="1490"/>
      <c r="N75" s="1225"/>
      <c r="O75" s="1225"/>
      <c r="P75" s="1222"/>
      <c r="Q75" s="1222"/>
      <c r="R75" s="1222"/>
      <c r="S75" s="1222"/>
      <c r="T75" s="1197"/>
      <c r="U75" s="1197"/>
      <c r="V75" s="1197"/>
      <c r="W75" s="1197"/>
      <c r="X75" s="1203"/>
      <c r="Y75" s="1203"/>
      <c r="Z75" s="1203"/>
      <c r="AA75" s="1203"/>
      <c r="AB75" s="1203"/>
      <c r="AC75" s="1197"/>
      <c r="AD75" s="1198"/>
      <c r="AE75" s="1198"/>
      <c r="AF75" s="1198"/>
      <c r="AG75" s="1198"/>
      <c r="AH75" s="1198"/>
      <c r="AI75" s="1198"/>
      <c r="AJ75" s="1198"/>
      <c r="AK75" s="1198"/>
      <c r="AL75" s="1199">
        <v>1</v>
      </c>
    </row>
    <row r="76" spans="1:38" s="701" customFormat="1" ht="30" customHeight="1">
      <c r="A76" s="1195"/>
      <c r="B76" s="1195"/>
      <c r="C76" s="1224"/>
      <c r="D76" s="964" t="s">
        <v>11</v>
      </c>
      <c r="E76" s="1492" t="s">
        <v>1687</v>
      </c>
      <c r="F76" s="1488"/>
      <c r="G76" s="1488"/>
      <c r="H76" s="1489"/>
      <c r="I76" s="1489"/>
      <c r="J76" s="1490"/>
      <c r="K76" s="1490"/>
      <c r="L76" s="1490"/>
      <c r="M76" s="1490"/>
      <c r="N76" s="1225"/>
      <c r="O76" s="1225"/>
      <c r="P76" s="1222"/>
      <c r="Q76" s="1222"/>
      <c r="R76" s="1222"/>
      <c r="S76" s="1222"/>
      <c r="T76" s="1197"/>
      <c r="U76" s="1197"/>
      <c r="V76" s="1197"/>
      <c r="W76" s="1197"/>
      <c r="X76" s="1203"/>
      <c r="Y76" s="1203"/>
      <c r="Z76" s="1203"/>
      <c r="AA76" s="1203"/>
      <c r="AB76" s="1197"/>
      <c r="AC76" s="1197"/>
      <c r="AD76" s="1198"/>
      <c r="AE76" s="1198"/>
      <c r="AF76" s="1198"/>
      <c r="AG76" s="1198"/>
      <c r="AH76" s="1198"/>
      <c r="AI76" s="1198"/>
      <c r="AJ76" s="1198"/>
      <c r="AK76" s="1198"/>
      <c r="AL76" s="1199">
        <v>1</v>
      </c>
    </row>
    <row r="77" spans="1:38" s="701" customFormat="1" ht="30" customHeight="1">
      <c r="A77" s="1195"/>
      <c r="B77" s="1195"/>
      <c r="C77" s="1224"/>
      <c r="D77" s="964" t="s">
        <v>11</v>
      </c>
      <c r="E77" s="1492" t="s">
        <v>1709</v>
      </c>
      <c r="F77" s="1488"/>
      <c r="G77" s="1488"/>
      <c r="H77" s="1489"/>
      <c r="I77" s="1489"/>
      <c r="J77" s="1490"/>
      <c r="K77" s="1490"/>
      <c r="L77" s="1490"/>
      <c r="M77" s="1490"/>
      <c r="N77" s="1225"/>
      <c r="O77" s="1225"/>
      <c r="P77" s="1222"/>
      <c r="Q77" s="1222"/>
      <c r="R77" s="1222"/>
      <c r="S77" s="1222"/>
      <c r="T77" s="1197"/>
      <c r="U77" s="1197"/>
      <c r="V77" s="1197"/>
      <c r="W77" s="1197"/>
      <c r="X77" s="1197"/>
      <c r="Y77" s="1207"/>
      <c r="Z77" s="1197"/>
      <c r="AA77" s="1197"/>
      <c r="AB77" s="1197"/>
      <c r="AC77" s="1197"/>
      <c r="AD77" s="1198"/>
      <c r="AE77" s="1198"/>
      <c r="AF77" s="1198"/>
      <c r="AG77" s="1198"/>
      <c r="AH77" s="1198"/>
      <c r="AI77" s="1198"/>
      <c r="AJ77" s="1198"/>
      <c r="AK77" s="1198"/>
      <c r="AL77" s="1199">
        <v>1</v>
      </c>
    </row>
    <row r="78" spans="1:38" s="701" customFormat="1" ht="30" customHeight="1">
      <c r="A78" s="1195"/>
      <c r="B78" s="1195"/>
      <c r="C78" s="1224"/>
      <c r="D78" s="964" t="s">
        <v>11</v>
      </c>
      <c r="E78" s="1492" t="s">
        <v>1727</v>
      </c>
      <c r="F78" s="1488"/>
      <c r="G78" s="1488"/>
      <c r="H78" s="1489"/>
      <c r="I78" s="1489"/>
      <c r="J78" s="1490"/>
      <c r="K78" s="1490"/>
      <c r="L78" s="1490"/>
      <c r="M78" s="1490"/>
      <c r="N78" s="1225"/>
      <c r="O78" s="1225"/>
      <c r="P78" s="1225"/>
      <c r="Q78" s="1225"/>
      <c r="R78" s="1225"/>
      <c r="S78" s="1222"/>
      <c r="T78" s="1197"/>
      <c r="U78" s="1197"/>
      <c r="V78" s="1197"/>
      <c r="W78" s="1197"/>
      <c r="X78" s="1197"/>
      <c r="Y78" s="1207"/>
      <c r="Z78" s="1197"/>
      <c r="AA78" s="1197"/>
      <c r="AB78" s="1197"/>
      <c r="AC78" s="1197"/>
      <c r="AD78" s="1198"/>
      <c r="AE78" s="1198"/>
      <c r="AF78" s="1198"/>
      <c r="AG78" s="1198"/>
      <c r="AH78" s="1198"/>
      <c r="AI78" s="1198"/>
      <c r="AJ78" s="1198"/>
      <c r="AK78" s="1198"/>
      <c r="AL78" s="1199">
        <v>1</v>
      </c>
    </row>
    <row r="79" spans="1:38" s="701" customFormat="1" ht="30" customHeight="1">
      <c r="A79" s="1195"/>
      <c r="B79" s="1195"/>
      <c r="C79" s="1224"/>
      <c r="D79" s="964" t="s">
        <v>11</v>
      </c>
      <c r="E79" s="1494" t="s">
        <v>1744</v>
      </c>
      <c r="F79" s="1493"/>
      <c r="G79" s="1493"/>
      <c r="H79" s="1493"/>
      <c r="I79" s="1493"/>
      <c r="J79" s="1490"/>
      <c r="K79" s="1490"/>
      <c r="L79" s="1490"/>
      <c r="M79" s="1490"/>
      <c r="N79" s="1223"/>
      <c r="O79" s="1225"/>
      <c r="P79" s="1225"/>
      <c r="Q79" s="1225"/>
      <c r="R79" s="1225"/>
      <c r="S79" s="1222"/>
      <c r="T79" s="1197"/>
      <c r="U79" s="1197"/>
      <c r="V79" s="1197"/>
      <c r="W79" s="1197"/>
      <c r="X79" s="1197"/>
      <c r="Y79" s="1207"/>
      <c r="Z79" s="1197"/>
      <c r="AA79" s="1197"/>
      <c r="AB79" s="1197"/>
      <c r="AC79" s="1197"/>
      <c r="AD79" s="1198"/>
      <c r="AE79" s="1198"/>
      <c r="AF79" s="1198"/>
      <c r="AG79" s="1198"/>
      <c r="AH79" s="1198"/>
      <c r="AI79" s="1198"/>
      <c r="AJ79" s="1198"/>
      <c r="AK79" s="1198"/>
      <c r="AL79" s="1199">
        <v>1</v>
      </c>
    </row>
    <row r="80" spans="1:38" s="701" customFormat="1" ht="30" customHeight="1">
      <c r="A80" s="1195"/>
      <c r="B80" s="1195"/>
      <c r="C80" s="1224"/>
      <c r="D80" s="964" t="s">
        <v>11</v>
      </c>
      <c r="E80" s="1494" t="s">
        <v>1770</v>
      </c>
      <c r="F80" s="1493"/>
      <c r="G80" s="1493"/>
      <c r="H80" s="1493"/>
      <c r="I80" s="1493"/>
      <c r="J80" s="1490"/>
      <c r="K80" s="1490"/>
      <c r="L80" s="1490"/>
      <c r="M80" s="1490"/>
      <c r="N80" s="1223"/>
      <c r="O80" s="1225"/>
      <c r="P80" s="1225"/>
      <c r="Q80" s="1225"/>
      <c r="R80" s="1225"/>
      <c r="S80" s="1222"/>
      <c r="T80" s="1197"/>
      <c r="U80" s="1197"/>
      <c r="V80" s="1197"/>
      <c r="W80" s="1197"/>
      <c r="X80" s="1197"/>
      <c r="Y80" s="1207"/>
      <c r="Z80" s="1197"/>
      <c r="AA80" s="1197"/>
      <c r="AB80" s="1197"/>
      <c r="AC80" s="1197"/>
      <c r="AD80" s="1198"/>
      <c r="AE80" s="1198"/>
      <c r="AF80" s="1198"/>
      <c r="AG80" s="1198"/>
      <c r="AH80" s="1198"/>
      <c r="AI80" s="1198"/>
      <c r="AJ80" s="1198"/>
      <c r="AK80" s="1198"/>
      <c r="AL80" s="1199">
        <v>1</v>
      </c>
    </row>
    <row r="81" spans="1:38" s="701" customFormat="1" ht="30" customHeight="1">
      <c r="A81" s="1195"/>
      <c r="B81" s="1195"/>
      <c r="C81" s="1224"/>
      <c r="D81" s="964" t="s">
        <v>11</v>
      </c>
      <c r="E81" s="1494" t="s">
        <v>1783</v>
      </c>
      <c r="F81" s="1488"/>
      <c r="G81" s="1488"/>
      <c r="H81" s="1489"/>
      <c r="I81" s="1489"/>
      <c r="J81" s="1490"/>
      <c r="K81" s="1490"/>
      <c r="L81" s="1490"/>
      <c r="M81" s="1490"/>
      <c r="N81" s="1225"/>
      <c r="O81" s="1225"/>
      <c r="P81" s="1225"/>
      <c r="Q81" s="1225"/>
      <c r="R81" s="1225"/>
      <c r="S81" s="1222"/>
      <c r="T81" s="1197"/>
      <c r="U81" s="1197"/>
      <c r="V81" s="1197"/>
      <c r="W81" s="1197"/>
      <c r="X81" s="1197"/>
      <c r="Y81" s="1207"/>
      <c r="Z81" s="1197"/>
      <c r="AA81" s="1197"/>
      <c r="AB81" s="1197"/>
      <c r="AC81" s="1197"/>
      <c r="AD81" s="1198"/>
      <c r="AE81" s="1198"/>
      <c r="AF81" s="1198"/>
      <c r="AG81" s="1198"/>
      <c r="AH81" s="1198"/>
      <c r="AI81" s="1198"/>
      <c r="AJ81" s="1198"/>
      <c r="AK81" s="1198"/>
      <c r="AL81" s="1199">
        <v>1</v>
      </c>
    </row>
    <row r="82" spans="1:38" s="701" customFormat="1" ht="30" customHeight="1">
      <c r="A82" s="1195"/>
      <c r="B82" s="1195"/>
      <c r="C82" s="1224"/>
      <c r="D82" s="964" t="s">
        <v>11</v>
      </c>
      <c r="E82" s="1491"/>
      <c r="F82" s="1488"/>
      <c r="G82" s="1488"/>
      <c r="H82" s="1489"/>
      <c r="I82" s="1489"/>
      <c r="J82" s="1490"/>
      <c r="K82" s="1490"/>
      <c r="L82" s="1490"/>
      <c r="M82" s="1490"/>
      <c r="N82" s="1225"/>
      <c r="O82" s="1225"/>
      <c r="P82" s="1225"/>
      <c r="Q82" s="1225"/>
      <c r="R82" s="1225"/>
      <c r="S82" s="1222"/>
      <c r="T82" s="1197"/>
      <c r="U82" s="1197"/>
      <c r="V82" s="1197"/>
      <c r="W82" s="1197"/>
      <c r="X82" s="1197"/>
      <c r="Y82" s="1207"/>
      <c r="Z82" s="1197"/>
      <c r="AA82" s="1197"/>
      <c r="AB82" s="1197"/>
      <c r="AC82" s="1197"/>
      <c r="AD82" s="1198"/>
      <c r="AE82" s="1198"/>
      <c r="AF82" s="1198"/>
      <c r="AG82" s="1198"/>
      <c r="AH82" s="1198"/>
      <c r="AI82" s="1198"/>
      <c r="AJ82" s="1198"/>
      <c r="AK82" s="1198"/>
      <c r="AL82" s="1199">
        <v>1</v>
      </c>
    </row>
    <row r="83" spans="1:38" s="701" customFormat="1" ht="30" customHeight="1">
      <c r="A83" s="1195"/>
      <c r="B83" s="1203"/>
      <c r="C83" s="1224"/>
      <c r="D83" s="964" t="s">
        <v>11</v>
      </c>
      <c r="E83" s="1493"/>
      <c r="F83" s="1493"/>
      <c r="G83" s="1493"/>
      <c r="H83" s="1493"/>
      <c r="I83" s="1493"/>
      <c r="J83" s="1490"/>
      <c r="K83" s="1490"/>
      <c r="L83" s="1490"/>
      <c r="M83" s="1490"/>
      <c r="N83" s="1225"/>
      <c r="O83" s="1225"/>
      <c r="P83" s="1225"/>
      <c r="Q83" s="1225"/>
      <c r="R83" s="1225"/>
      <c r="S83" s="1222"/>
      <c r="T83" s="1197"/>
      <c r="U83" s="1197"/>
      <c r="V83" s="1197"/>
      <c r="W83" s="1197"/>
      <c r="X83" s="1197"/>
      <c r="Y83" s="1207"/>
      <c r="Z83" s="1197"/>
      <c r="AA83" s="1197"/>
      <c r="AB83" s="1197"/>
      <c r="AC83" s="1197"/>
      <c r="AD83" s="1198"/>
      <c r="AE83" s="1198"/>
      <c r="AF83" s="1198"/>
      <c r="AG83" s="1198"/>
      <c r="AH83" s="1198"/>
      <c r="AI83" s="1198"/>
      <c r="AJ83" s="1198"/>
      <c r="AK83" s="1198"/>
      <c r="AL83" s="1199">
        <v>1</v>
      </c>
    </row>
    <row r="84" spans="1:38" s="701" customFormat="1" ht="30" customHeight="1">
      <c r="A84" s="1195"/>
      <c r="B84" s="1195"/>
      <c r="C84" s="1224"/>
      <c r="D84" s="964" t="s">
        <v>11</v>
      </c>
      <c r="E84" s="1493"/>
      <c r="F84" s="1493"/>
      <c r="G84" s="1493"/>
      <c r="H84" s="1493"/>
      <c r="I84" s="1493"/>
      <c r="J84" s="1490"/>
      <c r="K84" s="1490"/>
      <c r="L84" s="1490"/>
      <c r="M84" s="1490"/>
      <c r="N84" s="1225"/>
      <c r="O84" s="1225"/>
      <c r="P84" s="1225"/>
      <c r="Q84" s="1225"/>
      <c r="R84" s="1225"/>
      <c r="S84" s="1222"/>
      <c r="T84" s="1197"/>
      <c r="U84" s="1197"/>
      <c r="V84" s="1225"/>
      <c r="W84" s="1225"/>
      <c r="X84" s="1197"/>
      <c r="Y84" s="1207"/>
      <c r="Z84" s="1197"/>
      <c r="AA84" s="1225"/>
      <c r="AB84" s="1225"/>
      <c r="AC84" s="1225"/>
      <c r="AD84" s="1198"/>
      <c r="AE84" s="1198"/>
      <c r="AF84" s="1198"/>
      <c r="AG84" s="1198"/>
      <c r="AH84" s="1198"/>
      <c r="AI84" s="1198"/>
      <c r="AJ84" s="1198"/>
      <c r="AK84" s="1198"/>
      <c r="AL84" s="1199">
        <v>1</v>
      </c>
    </row>
    <row r="85" spans="1:38" s="701" customFormat="1" ht="30" customHeight="1">
      <c r="A85" s="1195"/>
      <c r="B85" s="1195"/>
      <c r="C85" s="1224"/>
      <c r="D85" s="964" t="s">
        <v>11</v>
      </c>
      <c r="E85" s="1493"/>
      <c r="F85" s="1493"/>
      <c r="G85" s="1493"/>
      <c r="H85" s="1493"/>
      <c r="I85" s="1493"/>
      <c r="J85" s="1490"/>
      <c r="K85" s="1490"/>
      <c r="L85" s="1490"/>
      <c r="M85" s="1490"/>
      <c r="N85" s="1225"/>
      <c r="O85" s="1225"/>
      <c r="P85" s="1225"/>
      <c r="Q85" s="1225"/>
      <c r="R85" s="1225"/>
      <c r="S85" s="1222"/>
      <c r="T85" s="1197"/>
      <c r="U85" s="1197"/>
      <c r="V85" s="1225"/>
      <c r="W85" s="1225"/>
      <c r="X85" s="1197"/>
      <c r="Y85" s="1207"/>
      <c r="Z85" s="1197"/>
      <c r="AA85" s="1225"/>
      <c r="AB85" s="1225"/>
      <c r="AC85" s="1225"/>
      <c r="AD85" s="1198"/>
      <c r="AE85" s="1198"/>
      <c r="AF85" s="1198"/>
      <c r="AG85" s="1198"/>
      <c r="AH85" s="1198"/>
      <c r="AI85" s="1198"/>
      <c r="AJ85" s="1198"/>
      <c r="AK85" s="1198"/>
      <c r="AL85" s="1199">
        <v>1</v>
      </c>
    </row>
    <row r="86" spans="1:38" s="701" customFormat="1" ht="30" customHeight="1">
      <c r="A86" s="1195"/>
      <c r="B86" s="1195"/>
      <c r="C86" s="1224"/>
      <c r="D86" s="964" t="s">
        <v>11</v>
      </c>
      <c r="E86" s="1494" t="s">
        <v>1794</v>
      </c>
      <c r="F86" s="1488"/>
      <c r="G86" s="1488"/>
      <c r="H86" s="1489"/>
      <c r="I86" s="1489"/>
      <c r="J86" s="1490"/>
      <c r="K86" s="1490"/>
      <c r="L86" s="1490"/>
      <c r="M86" s="1490"/>
      <c r="N86" s="1225"/>
      <c r="O86" s="1225"/>
      <c r="P86" s="1225"/>
      <c r="Q86" s="1225"/>
      <c r="R86" s="1225"/>
      <c r="S86" s="1222"/>
      <c r="T86" s="1197"/>
      <c r="U86" s="1197"/>
      <c r="V86" s="1225"/>
      <c r="W86" s="1225"/>
      <c r="X86" s="1197"/>
      <c r="Y86" s="1207"/>
      <c r="Z86" s="1197"/>
      <c r="AA86" s="1197"/>
      <c r="AB86" s="1197"/>
      <c r="AC86" s="1225"/>
      <c r="AD86" s="1198"/>
      <c r="AE86" s="1198"/>
      <c r="AF86" s="1198"/>
      <c r="AG86" s="1198"/>
      <c r="AH86" s="1198"/>
      <c r="AI86" s="1198"/>
      <c r="AJ86" s="1198"/>
      <c r="AK86" s="1198"/>
      <c r="AL86" s="1199">
        <v>1</v>
      </c>
    </row>
    <row r="87" spans="1:38" s="701" customFormat="1" ht="30" customHeight="1">
      <c r="A87" s="1195"/>
      <c r="B87" s="1195"/>
      <c r="C87" s="1224"/>
      <c r="D87" s="964" t="s">
        <v>16</v>
      </c>
      <c r="E87" s="2481" t="s">
        <v>1795</v>
      </c>
      <c r="F87" s="2481"/>
      <c r="G87" s="2481"/>
      <c r="H87" s="2481"/>
      <c r="I87" s="2481"/>
      <c r="J87" s="1490"/>
      <c r="K87" s="1490"/>
      <c r="L87" s="1490"/>
      <c r="M87" s="1490"/>
      <c r="N87" s="1225"/>
      <c r="O87" s="1225"/>
      <c r="P87" s="1225"/>
      <c r="Q87" s="1225"/>
      <c r="R87" s="1225"/>
      <c r="S87" s="1222"/>
      <c r="T87" s="1197"/>
      <c r="U87" s="1197"/>
      <c r="V87" s="1225"/>
      <c r="W87" s="1225"/>
      <c r="X87" s="1197"/>
      <c r="Y87" s="1207"/>
      <c r="Z87" s="1197"/>
      <c r="AA87" s="1197"/>
      <c r="AB87" s="1197"/>
      <c r="AC87" s="1225"/>
      <c r="AD87" s="1198"/>
      <c r="AE87" s="1198"/>
      <c r="AF87" s="1198"/>
      <c r="AG87" s="1198"/>
      <c r="AH87" s="1198"/>
      <c r="AI87" s="1198"/>
      <c r="AJ87" s="1198"/>
      <c r="AK87" s="1198"/>
      <c r="AL87" s="1199">
        <v>1</v>
      </c>
    </row>
    <row r="88" spans="1:38" s="701" customFormat="1" ht="30" customHeight="1">
      <c r="A88" s="1195"/>
      <c r="B88" s="1195"/>
      <c r="C88" s="1224"/>
      <c r="D88" s="964" t="s">
        <v>16</v>
      </c>
      <c r="E88" s="2481"/>
      <c r="F88" s="2481"/>
      <c r="G88" s="2481"/>
      <c r="H88" s="2481"/>
      <c r="I88" s="2481"/>
      <c r="J88" s="1490"/>
      <c r="K88" s="1490"/>
      <c r="L88" s="1490"/>
      <c r="M88" s="1490"/>
      <c r="N88" s="1225"/>
      <c r="O88" s="1225"/>
      <c r="P88" s="1225"/>
      <c r="Q88" s="1225"/>
      <c r="R88" s="1197"/>
      <c r="S88" s="1222"/>
      <c r="T88" s="1197"/>
      <c r="U88" s="1197"/>
      <c r="V88" s="1197"/>
      <c r="W88" s="1197"/>
      <c r="X88" s="1197"/>
      <c r="Y88" s="1207"/>
      <c r="Z88" s="1197"/>
      <c r="AA88" s="1197"/>
      <c r="AB88" s="1197"/>
      <c r="AC88" s="1197"/>
      <c r="AD88" s="1198"/>
      <c r="AE88" s="1198"/>
      <c r="AF88" s="1198"/>
      <c r="AG88" s="1198"/>
      <c r="AH88" s="1198"/>
      <c r="AI88" s="1198"/>
      <c r="AJ88" s="1198"/>
      <c r="AK88" s="1198"/>
      <c r="AL88" s="1199">
        <v>1</v>
      </c>
    </row>
    <row r="89" spans="1:38" s="701" customFormat="1" ht="30" customHeight="1">
      <c r="A89" s="1195"/>
      <c r="B89" s="1195"/>
      <c r="C89" s="1224"/>
      <c r="D89" s="964" t="s">
        <v>16</v>
      </c>
      <c r="E89" s="2482" t="s">
        <v>1797</v>
      </c>
      <c r="F89" s="2482"/>
      <c r="G89" s="2482"/>
      <c r="H89" s="2482"/>
      <c r="I89" s="2482"/>
      <c r="J89" s="1490"/>
      <c r="K89" s="1490"/>
      <c r="L89" s="1490"/>
      <c r="M89" s="1490"/>
      <c r="N89" s="1225"/>
      <c r="O89" s="1225"/>
      <c r="P89" s="1225"/>
      <c r="Q89" s="1225"/>
      <c r="R89" s="1197"/>
      <c r="S89" s="1222"/>
      <c r="T89" s="1197"/>
      <c r="U89" s="1197"/>
      <c r="V89" s="1197"/>
      <c r="W89" s="1197"/>
      <c r="X89" s="1197"/>
      <c r="Y89" s="1197"/>
      <c r="Z89" s="1197"/>
      <c r="AA89" s="1197"/>
      <c r="AB89" s="1197"/>
      <c r="AC89" s="1197"/>
      <c r="AD89" s="1198"/>
      <c r="AE89" s="1198"/>
      <c r="AF89" s="1198"/>
      <c r="AG89" s="1198"/>
      <c r="AH89" s="1198"/>
      <c r="AI89" s="1198"/>
      <c r="AJ89" s="1198"/>
      <c r="AK89" s="1198"/>
      <c r="AL89" s="1199">
        <v>1</v>
      </c>
    </row>
    <row r="90" spans="1:38" s="701" customFormat="1" ht="30" customHeight="1">
      <c r="A90" s="1195"/>
      <c r="B90" s="1195"/>
      <c r="C90" s="1224"/>
      <c r="D90" s="964" t="s">
        <v>16</v>
      </c>
      <c r="E90" s="2482"/>
      <c r="F90" s="2482"/>
      <c r="G90" s="2482"/>
      <c r="H90" s="2482"/>
      <c r="I90" s="2482"/>
      <c r="J90" s="1490"/>
      <c r="K90" s="1490"/>
      <c r="L90" s="1490"/>
      <c r="M90" s="1490"/>
      <c r="N90" s="1225"/>
      <c r="O90" s="1225"/>
      <c r="P90" s="1225"/>
      <c r="Q90" s="1225"/>
      <c r="R90" s="1197"/>
      <c r="S90" s="1222"/>
      <c r="T90" s="1197"/>
      <c r="U90" s="1197"/>
      <c r="V90" s="1197"/>
      <c r="W90" s="1197"/>
      <c r="X90" s="1197"/>
      <c r="Y90" s="1197"/>
      <c r="Z90" s="1197"/>
      <c r="AA90" s="1197"/>
      <c r="AB90" s="1197"/>
      <c r="AC90" s="1197"/>
      <c r="AD90" s="1198"/>
      <c r="AE90" s="1198"/>
      <c r="AF90" s="1198"/>
      <c r="AG90" s="1198"/>
      <c r="AH90" s="1198"/>
      <c r="AI90" s="1198"/>
      <c r="AJ90" s="1198"/>
      <c r="AK90" s="1198"/>
      <c r="AL90" s="1199">
        <v>1</v>
      </c>
    </row>
    <row r="91" spans="1:38" s="701" customFormat="1" ht="30" customHeight="1">
      <c r="A91" s="1195"/>
      <c r="B91" s="1195"/>
      <c r="C91" s="1224"/>
      <c r="D91" s="964" t="s">
        <v>16</v>
      </c>
      <c r="E91" s="1494"/>
      <c r="F91" s="1488"/>
      <c r="G91" s="1488"/>
      <c r="H91" s="1489"/>
      <c r="I91" s="1489"/>
      <c r="J91" s="1490"/>
      <c r="K91" s="1490"/>
      <c r="L91" s="1490"/>
      <c r="M91" s="1490"/>
      <c r="N91" s="1225"/>
      <c r="O91" s="1225"/>
      <c r="P91" s="1225"/>
      <c r="Q91" s="1225"/>
      <c r="R91" s="1197"/>
      <c r="S91" s="1222"/>
      <c r="T91" s="1197"/>
      <c r="U91" s="1197"/>
      <c r="V91" s="1197"/>
      <c r="W91" s="1197"/>
      <c r="X91" s="1197"/>
      <c r="Y91" s="1197"/>
      <c r="Z91" s="1197"/>
      <c r="AA91" s="1197"/>
      <c r="AB91" s="1197"/>
      <c r="AC91" s="1197"/>
      <c r="AD91" s="1198"/>
      <c r="AE91" s="1198"/>
      <c r="AF91" s="1198"/>
      <c r="AG91" s="1198"/>
      <c r="AH91" s="1198"/>
      <c r="AI91" s="1198"/>
      <c r="AJ91" s="1198"/>
      <c r="AK91" s="1198"/>
      <c r="AL91" s="1199">
        <v>1</v>
      </c>
    </row>
    <row r="92" spans="1:38" s="701" customFormat="1" ht="30" customHeight="1">
      <c r="A92" s="1195"/>
      <c r="B92" s="1195"/>
      <c r="C92" s="1224"/>
      <c r="D92" s="964" t="s">
        <v>16</v>
      </c>
      <c r="E92" s="2483" t="s">
        <v>1815</v>
      </c>
      <c r="F92" s="2483"/>
      <c r="G92" s="2483"/>
      <c r="H92" s="2483"/>
      <c r="I92" s="2483"/>
      <c r="J92" s="1490"/>
      <c r="K92" s="1490"/>
      <c r="L92" s="1490"/>
      <c r="M92" s="1490"/>
      <c r="N92" s="1225"/>
      <c r="O92" s="1225"/>
      <c r="P92" s="1225"/>
      <c r="Q92" s="1225"/>
      <c r="R92" s="1197"/>
      <c r="S92" s="1222"/>
      <c r="T92" s="1197"/>
      <c r="U92" s="1197"/>
      <c r="V92" s="1197"/>
      <c r="W92" s="1197"/>
      <c r="X92" s="1197"/>
      <c r="Y92" s="1197"/>
      <c r="Z92" s="1197"/>
      <c r="AA92" s="1197"/>
      <c r="AB92" s="1197"/>
      <c r="AC92" s="1197"/>
      <c r="AD92" s="1198"/>
      <c r="AE92" s="1198"/>
      <c r="AF92" s="1198"/>
      <c r="AG92" s="1198"/>
      <c r="AH92" s="1198"/>
      <c r="AI92" s="1198"/>
      <c r="AJ92" s="1198"/>
      <c r="AK92" s="1198"/>
      <c r="AL92" s="1199">
        <v>1</v>
      </c>
    </row>
    <row r="93" spans="1:38" s="701" customFormat="1" ht="30" customHeight="1">
      <c r="A93" s="1195"/>
      <c r="B93" s="1195"/>
      <c r="C93" s="1224"/>
      <c r="D93" s="964" t="s">
        <v>16</v>
      </c>
      <c r="E93" s="2483"/>
      <c r="F93" s="2483"/>
      <c r="G93" s="2483"/>
      <c r="H93" s="2483"/>
      <c r="I93" s="2483"/>
      <c r="J93" s="1490"/>
      <c r="K93" s="1490"/>
      <c r="L93" s="1490"/>
      <c r="M93" s="1490"/>
      <c r="N93" s="1225"/>
      <c r="O93" s="1225"/>
      <c r="P93" s="1225"/>
      <c r="Q93" s="1225"/>
      <c r="R93" s="1197"/>
      <c r="S93" s="1222"/>
      <c r="T93" s="1197"/>
      <c r="U93" s="1197"/>
      <c r="V93" s="1197"/>
      <c r="W93" s="1197"/>
      <c r="X93" s="1197"/>
      <c r="Y93" s="1197"/>
      <c r="Z93" s="1197"/>
      <c r="AA93" s="1197"/>
      <c r="AB93" s="1197"/>
      <c r="AC93" s="1197"/>
      <c r="AD93" s="1198"/>
      <c r="AE93" s="1198"/>
      <c r="AF93" s="1198"/>
      <c r="AG93" s="1198"/>
      <c r="AH93" s="1198"/>
      <c r="AI93" s="1198"/>
      <c r="AJ93" s="1198"/>
      <c r="AK93" s="1198"/>
      <c r="AL93" s="1199">
        <v>1</v>
      </c>
    </row>
    <row r="94" spans="1:38" s="701" customFormat="1" ht="30" customHeight="1">
      <c r="A94" s="1195"/>
      <c r="B94" s="1195"/>
      <c r="C94" s="1224"/>
      <c r="D94" s="964" t="s">
        <v>16</v>
      </c>
      <c r="E94" s="1496"/>
      <c r="F94" s="1488"/>
      <c r="G94" s="1488"/>
      <c r="H94" s="1489"/>
      <c r="I94" s="1489"/>
      <c r="J94" s="1490"/>
      <c r="K94" s="1490"/>
      <c r="L94" s="1490"/>
      <c r="M94" s="1490"/>
      <c r="N94" s="1225"/>
      <c r="O94" s="1225"/>
      <c r="P94" s="1225"/>
      <c r="Q94" s="1225"/>
      <c r="R94" s="1197"/>
      <c r="S94" s="1222"/>
      <c r="T94" s="1197"/>
      <c r="U94" s="1197"/>
      <c r="V94" s="1197"/>
      <c r="W94" s="1197"/>
      <c r="X94" s="1197"/>
      <c r="Y94" s="1197"/>
      <c r="Z94" s="1197"/>
      <c r="AA94" s="1197"/>
      <c r="AB94" s="1197"/>
      <c r="AC94" s="1197"/>
      <c r="AD94" s="1198"/>
      <c r="AE94" s="1198"/>
      <c r="AF94" s="1198"/>
      <c r="AG94" s="1198"/>
      <c r="AH94" s="1198"/>
      <c r="AI94" s="1198"/>
      <c r="AJ94" s="1198"/>
      <c r="AK94" s="1198"/>
      <c r="AL94" s="1199">
        <v>1</v>
      </c>
    </row>
    <row r="95" spans="1:38" s="701" customFormat="1" ht="30" customHeight="1">
      <c r="A95" s="1195"/>
      <c r="B95" s="1195"/>
      <c r="C95" s="1224"/>
      <c r="D95" s="964" t="s">
        <v>16</v>
      </c>
      <c r="E95" s="1496"/>
      <c r="F95" s="1488"/>
      <c r="G95" s="1488"/>
      <c r="H95" s="1489"/>
      <c r="I95" s="1489"/>
      <c r="J95" s="1490"/>
      <c r="K95" s="1490"/>
      <c r="L95" s="1490"/>
      <c r="M95" s="1490"/>
      <c r="N95" s="1225"/>
      <c r="O95" s="1225"/>
      <c r="P95" s="1225"/>
      <c r="Q95" s="1225"/>
      <c r="R95" s="1197"/>
      <c r="S95" s="1222"/>
      <c r="T95" s="1197"/>
      <c r="U95" s="1197"/>
      <c r="V95" s="1197"/>
      <c r="W95" s="1197"/>
      <c r="X95" s="1197"/>
      <c r="Y95" s="1197"/>
      <c r="Z95" s="1197"/>
      <c r="AA95" s="1197"/>
      <c r="AB95" s="1197"/>
      <c r="AC95" s="1197"/>
      <c r="AD95" s="1198"/>
      <c r="AE95" s="1198"/>
      <c r="AF95" s="1198"/>
      <c r="AG95" s="1198"/>
      <c r="AH95" s="1198"/>
      <c r="AI95" s="1198"/>
      <c r="AJ95" s="1198"/>
      <c r="AK95" s="1198"/>
      <c r="AL95" s="1199">
        <v>1</v>
      </c>
    </row>
    <row r="96" spans="1:38" s="701" customFormat="1" ht="30" customHeight="1">
      <c r="A96" s="1195"/>
      <c r="B96" s="1195"/>
      <c r="C96" s="1224"/>
      <c r="D96" s="964" t="s">
        <v>16</v>
      </c>
      <c r="E96" s="1496"/>
      <c r="F96" s="1488"/>
      <c r="G96" s="1488"/>
      <c r="H96" s="1489"/>
      <c r="I96" s="1489"/>
      <c r="J96" s="1490"/>
      <c r="K96" s="1490"/>
      <c r="L96" s="1490"/>
      <c r="M96" s="1490"/>
      <c r="N96" s="1225"/>
      <c r="O96" s="1225"/>
      <c r="P96" s="1225"/>
      <c r="Q96" s="1225"/>
      <c r="R96" s="1197"/>
      <c r="S96" s="1222"/>
      <c r="T96" s="1197"/>
      <c r="U96" s="1197"/>
      <c r="V96" s="1197"/>
      <c r="W96" s="1197"/>
      <c r="X96" s="1197"/>
      <c r="Y96" s="1197"/>
      <c r="Z96" s="1197"/>
      <c r="AA96" s="1197"/>
      <c r="AB96" s="1197"/>
      <c r="AC96" s="1197"/>
      <c r="AD96" s="1198"/>
      <c r="AE96" s="1198"/>
      <c r="AF96" s="1198"/>
      <c r="AG96" s="1198"/>
      <c r="AH96" s="1198"/>
      <c r="AI96" s="1198"/>
      <c r="AJ96" s="1198"/>
      <c r="AK96" s="1198"/>
      <c r="AL96" s="1199">
        <v>1</v>
      </c>
    </row>
    <row r="97" spans="1:39" s="701" customFormat="1" ht="30" customHeight="1">
      <c r="A97" s="1195"/>
      <c r="B97" s="1195"/>
      <c r="C97" s="1224"/>
      <c r="D97" s="964" t="s">
        <v>16</v>
      </c>
      <c r="E97" s="1496"/>
      <c r="F97" s="1488"/>
      <c r="G97" s="1488"/>
      <c r="H97" s="1489"/>
      <c r="I97" s="1489"/>
      <c r="J97" s="1490"/>
      <c r="K97" s="1490"/>
      <c r="L97" s="1490"/>
      <c r="M97" s="1490"/>
      <c r="N97" s="1225"/>
      <c r="O97" s="1225"/>
      <c r="P97" s="1225"/>
      <c r="Q97" s="1225"/>
      <c r="R97" s="1197"/>
      <c r="S97" s="1222"/>
      <c r="T97" s="1197"/>
      <c r="U97" s="1197"/>
      <c r="V97" s="1197"/>
      <c r="W97" s="1197"/>
      <c r="X97" s="1197"/>
      <c r="Y97" s="1197"/>
      <c r="Z97" s="1197"/>
      <c r="AA97" s="1197"/>
      <c r="AB97" s="1197"/>
      <c r="AC97" s="1197"/>
      <c r="AD97" s="1198"/>
      <c r="AE97" s="1198"/>
      <c r="AF97" s="1198"/>
      <c r="AG97" s="1198"/>
      <c r="AH97" s="1198"/>
      <c r="AI97" s="1198"/>
      <c r="AJ97" s="1198"/>
      <c r="AK97" s="1198"/>
      <c r="AL97" s="1199">
        <v>1</v>
      </c>
    </row>
    <row r="98" spans="1:39" s="701" customFormat="1" ht="30" customHeight="1">
      <c r="A98" s="1195"/>
      <c r="B98" s="1195"/>
      <c r="C98" s="1224"/>
      <c r="D98" s="964" t="s">
        <v>16</v>
      </c>
      <c r="E98" s="1496"/>
      <c r="F98" s="1488"/>
      <c r="G98" s="1488"/>
      <c r="H98" s="1489"/>
      <c r="I98" s="1489"/>
      <c r="J98" s="1490"/>
      <c r="K98" s="1490"/>
      <c r="L98" s="1490"/>
      <c r="M98" s="1490"/>
      <c r="N98" s="1225"/>
      <c r="O98" s="1225"/>
      <c r="P98" s="1225"/>
      <c r="Q98" s="1225"/>
      <c r="R98" s="1197"/>
      <c r="S98" s="1222"/>
      <c r="T98" s="1197"/>
      <c r="U98" s="1197"/>
      <c r="V98" s="1197"/>
      <c r="W98" s="1197"/>
      <c r="X98" s="1197"/>
      <c r="Y98" s="1197"/>
      <c r="Z98" s="1197"/>
      <c r="AA98" s="1197"/>
      <c r="AB98" s="1197"/>
      <c r="AC98" s="1197"/>
      <c r="AD98" s="1198"/>
      <c r="AE98" s="1198"/>
      <c r="AF98" s="1198"/>
      <c r="AG98" s="1198"/>
      <c r="AH98" s="1198"/>
      <c r="AI98" s="1198"/>
      <c r="AJ98" s="1198"/>
      <c r="AK98" s="1198"/>
      <c r="AL98" s="1199">
        <v>1</v>
      </c>
    </row>
    <row r="99" spans="1:39" s="701" customFormat="1" ht="30" customHeight="1">
      <c r="A99" s="1195"/>
      <c r="B99" s="1195"/>
      <c r="C99" s="1224"/>
      <c r="D99" s="964" t="s">
        <v>16</v>
      </c>
      <c r="E99" s="2481" t="s">
        <v>1836</v>
      </c>
      <c r="F99" s="2481"/>
      <c r="G99" s="2481"/>
      <c r="H99" s="2481"/>
      <c r="I99" s="2481"/>
      <c r="J99" s="1490"/>
      <c r="K99" s="1490"/>
      <c r="L99" s="1490"/>
      <c r="M99" s="1490"/>
      <c r="N99" s="1225"/>
      <c r="O99" s="1225"/>
      <c r="P99" s="1225"/>
      <c r="Q99" s="1225"/>
      <c r="R99" s="1197"/>
      <c r="S99" s="1222"/>
      <c r="T99" s="1197"/>
      <c r="U99" s="1197"/>
      <c r="V99" s="1197"/>
      <c r="W99" s="1197"/>
      <c r="X99" s="1197"/>
      <c r="Y99" s="1197"/>
      <c r="Z99" s="1197"/>
      <c r="AA99" s="1197"/>
      <c r="AB99" s="1197"/>
      <c r="AC99" s="1197"/>
      <c r="AD99" s="1198"/>
      <c r="AE99" s="1198"/>
      <c r="AF99" s="1198"/>
      <c r="AG99" s="1198"/>
      <c r="AH99" s="1198"/>
      <c r="AI99" s="1198"/>
      <c r="AJ99" s="1198"/>
      <c r="AK99" s="1198"/>
      <c r="AL99" s="1199">
        <v>1</v>
      </c>
    </row>
    <row r="100" spans="1:39" s="701" customFormat="1" ht="30" customHeight="1">
      <c r="A100" s="1195"/>
      <c r="B100" s="1195"/>
      <c r="C100" s="1224"/>
      <c r="D100" s="964" t="s">
        <v>16</v>
      </c>
      <c r="E100" s="2481"/>
      <c r="F100" s="2481"/>
      <c r="G100" s="2481"/>
      <c r="H100" s="2481"/>
      <c r="I100" s="2481"/>
      <c r="J100" s="1490"/>
      <c r="K100" s="1490"/>
      <c r="L100" s="1490"/>
      <c r="M100" s="1490"/>
      <c r="N100" s="1225"/>
      <c r="O100" s="1225"/>
      <c r="P100" s="1225"/>
      <c r="Q100" s="1225"/>
      <c r="R100" s="1197"/>
      <c r="S100" s="1222"/>
      <c r="T100" s="1197"/>
      <c r="U100" s="1197"/>
      <c r="V100" s="1197"/>
      <c r="W100" s="1197"/>
      <c r="X100" s="1197"/>
      <c r="Y100" s="1197"/>
      <c r="Z100" s="1197"/>
      <c r="AA100" s="1197"/>
      <c r="AB100" s="1197"/>
      <c r="AC100" s="1197"/>
      <c r="AD100" s="1198"/>
      <c r="AE100" s="1198"/>
      <c r="AF100" s="1198"/>
      <c r="AG100" s="1198"/>
      <c r="AH100" s="1198"/>
      <c r="AI100" s="1198"/>
      <c r="AJ100" s="1198"/>
      <c r="AK100" s="1198"/>
      <c r="AL100" s="1199">
        <v>1</v>
      </c>
    </row>
    <row r="101" spans="1:39" s="701" customFormat="1" ht="30" customHeight="1">
      <c r="A101" s="1195"/>
      <c r="B101" s="1195"/>
      <c r="C101" s="1224"/>
      <c r="D101" s="964" t="s">
        <v>16</v>
      </c>
      <c r="E101" s="1496"/>
      <c r="F101" s="1488"/>
      <c r="G101" s="1488"/>
      <c r="H101" s="1489"/>
      <c r="I101" s="1489"/>
      <c r="J101" s="1490"/>
      <c r="K101" s="1490"/>
      <c r="L101" s="1490"/>
      <c r="M101" s="1490"/>
      <c r="N101" s="1225"/>
      <c r="O101" s="1225"/>
      <c r="P101" s="1225"/>
      <c r="Q101" s="1225"/>
      <c r="R101" s="1197"/>
      <c r="S101" s="1222"/>
      <c r="T101" s="1197"/>
      <c r="U101" s="1197"/>
      <c r="V101" s="1197"/>
      <c r="W101" s="1197"/>
      <c r="X101" s="1197"/>
      <c r="Y101" s="1197"/>
      <c r="Z101" s="1197"/>
      <c r="AA101" s="1197"/>
      <c r="AB101" s="1197"/>
      <c r="AC101" s="1197"/>
      <c r="AD101" s="1198"/>
      <c r="AE101" s="1198"/>
      <c r="AF101" s="1198"/>
      <c r="AG101" s="1198"/>
      <c r="AH101" s="1198"/>
      <c r="AI101" s="1198"/>
      <c r="AJ101" s="1198"/>
      <c r="AK101" s="1198"/>
      <c r="AL101" s="1199">
        <v>1</v>
      </c>
    </row>
    <row r="102" spans="1:39" s="701" customFormat="1" ht="30" customHeight="1">
      <c r="A102" s="1195"/>
      <c r="B102" s="1195"/>
      <c r="C102" s="1224"/>
      <c r="D102" s="964" t="s">
        <v>16</v>
      </c>
      <c r="E102" s="2481" t="s">
        <v>1846</v>
      </c>
      <c r="F102" s="2481"/>
      <c r="G102" s="2481"/>
      <c r="H102" s="2481"/>
      <c r="I102" s="2481"/>
      <c r="J102" s="1490"/>
      <c r="K102" s="1490"/>
      <c r="L102" s="1490"/>
      <c r="M102" s="1490"/>
      <c r="N102" s="1225"/>
      <c r="O102" s="1225"/>
      <c r="P102" s="1225"/>
      <c r="Q102" s="1225"/>
      <c r="R102" s="1197"/>
      <c r="S102" s="1222"/>
      <c r="T102" s="1197"/>
      <c r="U102" s="1197"/>
      <c r="V102" s="1197"/>
      <c r="W102" s="1197"/>
      <c r="X102" s="1197"/>
      <c r="Y102" s="1197"/>
      <c r="Z102" s="1197"/>
      <c r="AA102" s="1197"/>
      <c r="AB102" s="1197"/>
      <c r="AC102" s="1197"/>
      <c r="AD102" s="1198"/>
      <c r="AE102" s="1198"/>
      <c r="AF102" s="1198"/>
      <c r="AG102" s="1198"/>
      <c r="AH102" s="1198"/>
      <c r="AI102" s="1198"/>
      <c r="AJ102" s="1198"/>
      <c r="AK102" s="1198"/>
      <c r="AL102" s="1199">
        <v>1</v>
      </c>
    </row>
    <row r="103" spans="1:39" s="701" customFormat="1" ht="30" customHeight="1">
      <c r="A103" s="1195"/>
      <c r="B103" s="1195"/>
      <c r="C103" s="1224"/>
      <c r="D103" s="964" t="s">
        <v>16</v>
      </c>
      <c r="E103" s="2481"/>
      <c r="F103" s="2481"/>
      <c r="G103" s="2481"/>
      <c r="H103" s="2481"/>
      <c r="I103" s="2481"/>
      <c r="J103" s="1490"/>
      <c r="K103" s="1490"/>
      <c r="L103" s="1490"/>
      <c r="M103" s="1490"/>
      <c r="N103" s="1225"/>
      <c r="O103" s="1225"/>
      <c r="P103" s="1225"/>
      <c r="Q103" s="1225"/>
      <c r="R103" s="1197"/>
      <c r="S103" s="1222"/>
      <c r="T103" s="1197"/>
      <c r="U103" s="1197"/>
      <c r="V103" s="1197"/>
      <c r="W103" s="1197"/>
      <c r="X103" s="1197"/>
      <c r="Y103" s="1197"/>
      <c r="Z103" s="1197"/>
      <c r="AA103" s="1197"/>
      <c r="AB103" s="1197"/>
      <c r="AC103" s="1197"/>
      <c r="AD103" s="1198"/>
      <c r="AE103" s="1198"/>
      <c r="AF103" s="1198"/>
      <c r="AG103" s="1198"/>
      <c r="AH103" s="1198"/>
      <c r="AI103" s="1198"/>
      <c r="AJ103" s="1198"/>
      <c r="AK103" s="1198"/>
      <c r="AL103" s="1199">
        <v>1</v>
      </c>
    </row>
    <row r="104" spans="1:39" s="701" customFormat="1" ht="30" customHeight="1">
      <c r="A104" s="1195"/>
      <c r="B104" s="1195"/>
      <c r="C104" s="1224"/>
      <c r="D104" s="964" t="s">
        <v>16</v>
      </c>
      <c r="E104" s="1496"/>
      <c r="F104" s="1488"/>
      <c r="G104" s="1488"/>
      <c r="H104" s="1489"/>
      <c r="I104" s="1489"/>
      <c r="J104" s="1490"/>
      <c r="K104" s="1490"/>
      <c r="L104" s="1490"/>
      <c r="M104" s="1490"/>
      <c r="N104" s="1225"/>
      <c r="O104" s="1225"/>
      <c r="P104" s="1225"/>
      <c r="Q104" s="1225"/>
      <c r="R104" s="1197"/>
      <c r="S104" s="1222"/>
      <c r="T104" s="1197"/>
      <c r="U104" s="1197"/>
      <c r="V104" s="1197"/>
      <c r="W104" s="1197"/>
      <c r="X104" s="1197"/>
      <c r="Y104" s="1197"/>
      <c r="Z104" s="1197"/>
      <c r="AA104" s="1197"/>
      <c r="AB104" s="1197"/>
      <c r="AC104" s="1197"/>
      <c r="AD104" s="1198"/>
      <c r="AE104" s="1198"/>
      <c r="AF104" s="1198"/>
      <c r="AG104" s="1198"/>
      <c r="AH104" s="1198"/>
      <c r="AI104" s="1198"/>
      <c r="AJ104" s="1198"/>
      <c r="AK104" s="1198"/>
      <c r="AL104" s="1199">
        <v>1</v>
      </c>
    </row>
    <row r="105" spans="1:39" s="701" customFormat="1" ht="30" customHeight="1">
      <c r="A105" s="1195"/>
      <c r="B105" s="1195"/>
      <c r="C105" s="1224"/>
      <c r="D105" s="964" t="s">
        <v>16</v>
      </c>
      <c r="E105" s="1494" t="s">
        <v>1860</v>
      </c>
      <c r="F105" s="1488"/>
      <c r="G105" s="1488"/>
      <c r="H105" s="1489"/>
      <c r="I105" s="1489"/>
      <c r="J105" s="1490"/>
      <c r="K105" s="1490"/>
      <c r="L105" s="1490"/>
      <c r="M105" s="1490"/>
      <c r="N105" s="1225"/>
      <c r="O105" s="1225"/>
      <c r="P105" s="1225"/>
      <c r="Q105" s="1225"/>
      <c r="R105" s="1197"/>
      <c r="S105" s="1222"/>
      <c r="T105" s="1197"/>
      <c r="U105" s="1197"/>
      <c r="V105" s="1197"/>
      <c r="W105" s="1197"/>
      <c r="X105" s="1197"/>
      <c r="Y105" s="1197"/>
      <c r="Z105" s="1197"/>
      <c r="AA105" s="1197"/>
      <c r="AB105" s="1197"/>
      <c r="AC105" s="1197"/>
      <c r="AD105" s="1198"/>
      <c r="AE105" s="1198"/>
      <c r="AF105" s="1198"/>
      <c r="AG105" s="1198"/>
      <c r="AH105" s="1198"/>
      <c r="AI105" s="1198"/>
      <c r="AJ105" s="1198"/>
      <c r="AK105" s="1198"/>
      <c r="AL105" s="1199">
        <v>1</v>
      </c>
    </row>
    <row r="106" spans="1:39" s="701" customFormat="1" ht="30" customHeight="1">
      <c r="A106" s="1195"/>
      <c r="B106" s="1195"/>
      <c r="C106" s="1224"/>
      <c r="D106" s="964" t="s">
        <v>16</v>
      </c>
      <c r="E106" s="1496"/>
      <c r="F106" s="1488"/>
      <c r="G106" s="1488"/>
      <c r="H106" s="1489"/>
      <c r="I106" s="1489"/>
      <c r="J106" s="1490"/>
      <c r="K106" s="1490"/>
      <c r="L106" s="1490"/>
      <c r="M106" s="1490"/>
      <c r="N106" s="1225"/>
      <c r="O106" s="1225"/>
      <c r="P106" s="1225"/>
      <c r="Q106" s="1225"/>
      <c r="R106" s="1197"/>
      <c r="S106" s="1222"/>
      <c r="T106" s="1197"/>
      <c r="U106" s="1197"/>
      <c r="V106" s="1197"/>
      <c r="W106" s="1197"/>
      <c r="X106" s="1197"/>
      <c r="Y106" s="1197"/>
      <c r="Z106" s="1197"/>
      <c r="AA106" s="1197"/>
      <c r="AB106" s="1197"/>
      <c r="AC106" s="1197"/>
      <c r="AD106" s="1198"/>
      <c r="AE106" s="1198"/>
      <c r="AF106" s="1198"/>
      <c r="AG106" s="1198"/>
      <c r="AH106" s="1198"/>
      <c r="AI106" s="1198"/>
      <c r="AJ106" s="1198"/>
      <c r="AK106" s="1198"/>
      <c r="AL106" s="1199">
        <v>1</v>
      </c>
    </row>
    <row r="107" spans="1:39" s="701" customFormat="1" ht="30" customHeight="1">
      <c r="A107" s="1195"/>
      <c r="B107" s="1195"/>
      <c r="C107" s="1224"/>
      <c r="D107" s="964" t="s">
        <v>16</v>
      </c>
      <c r="E107" s="1496"/>
      <c r="F107" s="1488"/>
      <c r="G107" s="1488"/>
      <c r="H107" s="1489"/>
      <c r="I107" s="1489"/>
      <c r="J107" s="1490"/>
      <c r="K107" s="1490"/>
      <c r="L107" s="1490"/>
      <c r="M107" s="1490"/>
      <c r="N107" s="1225"/>
      <c r="O107" s="1225"/>
      <c r="P107" s="1225"/>
      <c r="Q107" s="1225"/>
      <c r="R107" s="1197"/>
      <c r="S107" s="1222"/>
      <c r="T107" s="1197"/>
      <c r="U107" s="1197"/>
      <c r="V107" s="1197"/>
      <c r="W107" s="1197"/>
      <c r="X107" s="1197"/>
      <c r="Y107" s="1197"/>
      <c r="Z107" s="1197"/>
      <c r="AA107" s="1197"/>
      <c r="AB107" s="1197"/>
      <c r="AC107" s="1197"/>
      <c r="AD107" s="1198"/>
      <c r="AE107" s="1198"/>
      <c r="AF107" s="1198"/>
      <c r="AG107" s="1198"/>
      <c r="AH107" s="1198"/>
      <c r="AI107" s="1198"/>
      <c r="AJ107" s="1198"/>
      <c r="AK107" s="1198"/>
      <c r="AL107" s="1199">
        <v>1</v>
      </c>
    </row>
    <row r="108" spans="1:39" s="701" customFormat="1" ht="30" customHeight="1">
      <c r="A108" s="1195"/>
      <c r="B108" s="1195"/>
      <c r="C108" s="1224"/>
      <c r="D108" s="964" t="s">
        <v>16</v>
      </c>
      <c r="E108" s="1496"/>
      <c r="F108" s="1488"/>
      <c r="G108" s="1488"/>
      <c r="H108" s="1489"/>
      <c r="I108" s="1489"/>
      <c r="J108" s="1490"/>
      <c r="K108" s="1490"/>
      <c r="L108" s="1490"/>
      <c r="M108" s="1490"/>
      <c r="N108" s="1225"/>
      <c r="O108" s="1225"/>
      <c r="P108" s="1225"/>
      <c r="Q108" s="1225"/>
      <c r="R108" s="1197"/>
      <c r="S108" s="1222"/>
      <c r="T108" s="1197"/>
      <c r="U108" s="1197"/>
      <c r="V108" s="1197"/>
      <c r="W108" s="1197"/>
      <c r="X108" s="1197"/>
      <c r="Y108" s="1197"/>
      <c r="Z108" s="1197"/>
      <c r="AA108" s="1197"/>
      <c r="AB108" s="1197"/>
      <c r="AC108" s="1197"/>
      <c r="AD108" s="1198"/>
      <c r="AE108" s="1198"/>
      <c r="AF108" s="1198"/>
      <c r="AG108" s="1198"/>
      <c r="AH108" s="1198"/>
      <c r="AI108" s="1198"/>
      <c r="AJ108" s="1198"/>
      <c r="AK108" s="1198"/>
      <c r="AL108" s="1199">
        <v>1</v>
      </c>
    </row>
    <row r="109" spans="1:39" s="701" customFormat="1" ht="30" customHeight="1">
      <c r="A109" s="1195"/>
      <c r="B109" s="1195"/>
      <c r="C109" s="1224"/>
      <c r="D109" s="964" t="s">
        <v>16</v>
      </c>
      <c r="E109" s="1496"/>
      <c r="F109" s="1488"/>
      <c r="G109" s="1488"/>
      <c r="H109" s="1489"/>
      <c r="I109" s="1489"/>
      <c r="J109" s="1490"/>
      <c r="K109" s="1490"/>
      <c r="L109" s="1490"/>
      <c r="M109" s="1490"/>
      <c r="N109" s="1225"/>
      <c r="O109" s="1225"/>
      <c r="P109" s="1225"/>
      <c r="Q109" s="1225"/>
      <c r="R109" s="1197"/>
      <c r="S109" s="1222"/>
      <c r="T109" s="1197"/>
      <c r="U109" s="1197"/>
      <c r="V109" s="1197"/>
      <c r="W109" s="1197"/>
      <c r="X109" s="1197"/>
      <c r="Y109" s="1197"/>
      <c r="Z109" s="1197"/>
      <c r="AA109" s="1197"/>
      <c r="AB109" s="1197"/>
      <c r="AC109" s="1197"/>
      <c r="AD109" s="1198"/>
      <c r="AE109" s="1198"/>
      <c r="AF109" s="1198"/>
      <c r="AG109" s="1198"/>
      <c r="AH109" s="1198"/>
      <c r="AI109" s="1198"/>
      <c r="AJ109" s="1198"/>
      <c r="AK109" s="1198"/>
      <c r="AL109" s="1199">
        <v>1</v>
      </c>
    </row>
    <row r="110" spans="1:39" s="701" customFormat="1" ht="30" customHeight="1">
      <c r="A110" s="1195"/>
      <c r="B110" s="1195"/>
      <c r="C110" s="1233"/>
      <c r="D110" s="1232"/>
      <c r="E110" s="1223"/>
      <c r="F110" s="1223"/>
      <c r="G110" s="1203"/>
      <c r="H110" s="1203"/>
      <c r="I110" s="1225"/>
      <c r="J110" s="1225"/>
      <c r="K110" s="1225"/>
      <c r="L110" s="1225"/>
      <c r="M110" s="1225"/>
      <c r="N110" s="1225"/>
      <c r="O110" s="1225"/>
      <c r="P110" s="1225"/>
      <c r="Q110" s="1225"/>
      <c r="R110" s="1197"/>
      <c r="S110" s="1222"/>
      <c r="T110" s="1197"/>
      <c r="U110" s="1197"/>
      <c r="V110" s="1197"/>
      <c r="W110" s="1197"/>
      <c r="X110" s="1197"/>
      <c r="Y110" s="1197"/>
      <c r="Z110" s="1197"/>
      <c r="AA110" s="1197"/>
      <c r="AB110" s="1197"/>
      <c r="AC110" s="1197"/>
      <c r="AD110" s="1198"/>
      <c r="AE110" s="1198"/>
      <c r="AF110" s="1198"/>
      <c r="AG110" s="1198"/>
      <c r="AH110" s="1198"/>
      <c r="AI110" s="1198"/>
      <c r="AJ110" s="1198"/>
      <c r="AK110" s="1198"/>
      <c r="AL110" s="1199">
        <v>1</v>
      </c>
    </row>
    <row r="111" spans="1:39" s="701" customFormat="1" ht="30" customHeight="1">
      <c r="A111" s="1195"/>
      <c r="B111" s="1195"/>
      <c r="C111" s="1223"/>
      <c r="D111" s="1223" t="s">
        <v>2624</v>
      </c>
      <c r="E111" s="1225"/>
      <c r="F111" s="1203"/>
      <c r="G111" s="1225"/>
      <c r="H111" s="1225"/>
      <c r="I111" s="1225"/>
      <c r="J111" s="1225"/>
      <c r="K111" s="1225"/>
      <c r="L111" s="1225"/>
      <c r="M111" s="1225"/>
      <c r="N111" s="1225"/>
      <c r="O111" s="1225"/>
      <c r="P111" s="1222"/>
      <c r="Q111" s="1222"/>
      <c r="R111" s="1222"/>
      <c r="S111" s="1222"/>
      <c r="T111" s="1197"/>
      <c r="U111" s="1197"/>
      <c r="V111" s="1197"/>
      <c r="W111" s="1197"/>
      <c r="X111" s="1197"/>
      <c r="Y111" s="1207"/>
      <c r="Z111" s="1197"/>
      <c r="AA111" s="1197"/>
      <c r="AB111" s="1197"/>
      <c r="AC111" s="1197"/>
      <c r="AD111" s="1198"/>
      <c r="AE111" s="1198"/>
      <c r="AF111" s="1198"/>
      <c r="AG111" s="1198"/>
      <c r="AH111" s="1198"/>
      <c r="AI111" s="1198"/>
      <c r="AJ111" s="1198"/>
      <c r="AK111" s="1198"/>
      <c r="AL111" s="1199">
        <v>1</v>
      </c>
      <c r="AM111" s="701">
        <v>47</v>
      </c>
    </row>
    <row r="112" spans="1:39" s="701" customFormat="1" ht="30" customHeight="1">
      <c r="A112" s="1195"/>
      <c r="B112" s="1195"/>
      <c r="C112" s="1223"/>
      <c r="D112" s="1234" t="s">
        <v>1937</v>
      </c>
      <c r="E112" s="1225"/>
      <c r="F112" s="1203"/>
      <c r="G112" s="1225"/>
      <c r="H112" s="1225"/>
      <c r="I112" s="1225"/>
      <c r="J112" s="1225"/>
      <c r="K112" s="1225"/>
      <c r="L112" s="1225"/>
      <c r="M112" s="135" t="s">
        <v>117</v>
      </c>
      <c r="N112" s="136"/>
      <c r="O112" s="137"/>
      <c r="P112" s="1197"/>
      <c r="Q112" s="1197"/>
      <c r="R112" s="1197"/>
      <c r="S112" s="1197"/>
      <c r="T112" s="1197"/>
      <c r="U112" s="1197"/>
      <c r="V112" s="1197"/>
      <c r="W112" s="1197"/>
      <c r="X112" s="1197"/>
      <c r="Y112" s="1207"/>
      <c r="Z112" s="1197"/>
      <c r="AA112" s="1197"/>
      <c r="AB112" s="1197"/>
      <c r="AC112" s="1197"/>
      <c r="AD112" s="1198"/>
      <c r="AE112" s="1198"/>
      <c r="AF112" s="1198"/>
      <c r="AG112" s="1198"/>
      <c r="AH112" s="1198"/>
      <c r="AI112" s="1198"/>
      <c r="AJ112" s="1198"/>
      <c r="AK112" s="1198"/>
      <c r="AL112" s="1199">
        <v>1</v>
      </c>
      <c r="AM112" s="701">
        <v>48</v>
      </c>
    </row>
    <row r="113" spans="1:40" s="701" customFormat="1" ht="30" customHeight="1">
      <c r="A113" s="1195"/>
      <c r="B113" s="1244" t="s">
        <v>2625</v>
      </c>
      <c r="C113" s="1224"/>
      <c r="D113" s="1225"/>
      <c r="E113" s="1225"/>
      <c r="F113" s="1225"/>
      <c r="G113" s="1225"/>
      <c r="H113" s="1225"/>
      <c r="I113" s="1225"/>
      <c r="J113" s="1225"/>
      <c r="K113" s="1225"/>
      <c r="L113" s="1225"/>
      <c r="M113" s="2489" t="s">
        <v>122</v>
      </c>
      <c r="N113" s="139" t="s">
        <v>123</v>
      </c>
      <c r="O113" s="140"/>
      <c r="P113" s="1222"/>
      <c r="Q113" s="1222"/>
      <c r="R113" s="1222"/>
      <c r="S113" s="1245" t="s">
        <v>3082</v>
      </c>
      <c r="T113" s="1222"/>
      <c r="U113" s="1222"/>
      <c r="V113" s="1222"/>
      <c r="W113" s="1197"/>
      <c r="X113" s="1197"/>
      <c r="Y113" s="1207"/>
      <c r="Z113" s="1197"/>
      <c r="AA113" s="1197"/>
      <c r="AB113" s="1197"/>
      <c r="AC113" s="1197"/>
      <c r="AD113" s="1198"/>
      <c r="AE113" s="1198"/>
      <c r="AF113" s="1198"/>
      <c r="AG113" s="1198"/>
      <c r="AH113" s="1198"/>
      <c r="AI113" s="1198"/>
      <c r="AJ113" s="1198"/>
      <c r="AK113" s="1198"/>
      <c r="AL113" s="1199">
        <v>1</v>
      </c>
      <c r="AM113" s="701">
        <v>49</v>
      </c>
    </row>
    <row r="114" spans="1:40" s="701" customFormat="1" ht="30" customHeight="1">
      <c r="A114" s="1195"/>
      <c r="B114" s="1246" t="s">
        <v>2626</v>
      </c>
      <c r="C114" s="1197"/>
      <c r="D114" s="1197"/>
      <c r="E114" s="1197"/>
      <c r="F114" s="1197"/>
      <c r="G114" s="1197"/>
      <c r="H114" s="1197"/>
      <c r="I114" s="1197"/>
      <c r="J114" s="1197"/>
      <c r="K114" s="1225"/>
      <c r="L114" s="1225"/>
      <c r="M114" s="2489"/>
      <c r="N114" s="139" t="s">
        <v>128</v>
      </c>
      <c r="O114" s="140"/>
      <c r="P114" s="1222"/>
      <c r="Q114" s="1222"/>
      <c r="R114" s="1222"/>
      <c r="S114" s="1222"/>
      <c r="T114" s="1247" t="s">
        <v>2627</v>
      </c>
      <c r="U114" s="1208" t="s">
        <v>2628</v>
      </c>
      <c r="V114" s="1222"/>
      <c r="W114" s="1197"/>
      <c r="X114" s="1222"/>
      <c r="Y114" s="1222"/>
      <c r="Z114" s="1222"/>
      <c r="AA114" s="1222"/>
      <c r="AB114" s="1222"/>
      <c r="AC114" s="1222"/>
      <c r="AD114" s="1222"/>
      <c r="AE114" s="1222"/>
      <c r="AF114" s="1222"/>
      <c r="AG114" s="1222"/>
      <c r="AH114" s="1222"/>
      <c r="AI114" s="1222"/>
      <c r="AJ114" s="1222"/>
      <c r="AK114" s="1222"/>
      <c r="AL114" s="1199">
        <v>1</v>
      </c>
      <c r="AM114" s="701">
        <v>50</v>
      </c>
    </row>
    <row r="115" spans="1:40" s="701" customFormat="1" ht="30" customHeight="1">
      <c r="A115" s="1195"/>
      <c r="B115" s="1246" t="s">
        <v>2629</v>
      </c>
      <c r="C115" s="1197"/>
      <c r="D115" s="1197"/>
      <c r="E115" s="1197"/>
      <c r="F115" s="1197"/>
      <c r="G115" s="1197"/>
      <c r="H115" s="1197"/>
      <c r="I115" s="1197"/>
      <c r="J115" s="1197"/>
      <c r="K115" s="1225"/>
      <c r="L115" s="1225"/>
      <c r="M115" s="2489"/>
      <c r="N115" s="139" t="s">
        <v>129</v>
      </c>
      <c r="O115" s="140"/>
      <c r="P115" s="1222"/>
      <c r="Q115" s="1222"/>
      <c r="R115" s="1222"/>
      <c r="S115" s="1222"/>
      <c r="T115" s="1222"/>
      <c r="U115" s="1222"/>
      <c r="V115" s="1222"/>
      <c r="W115" s="1197"/>
      <c r="X115" s="1222"/>
      <c r="Y115" s="1222"/>
      <c r="Z115" s="1222"/>
      <c r="AA115" s="1222"/>
      <c r="AB115" s="1222"/>
      <c r="AC115" s="1222"/>
      <c r="AD115" s="1222"/>
      <c r="AE115" s="1222"/>
      <c r="AF115" s="1222"/>
      <c r="AG115" s="1222"/>
      <c r="AH115" s="1222"/>
      <c r="AI115" s="1222"/>
      <c r="AJ115" s="1222"/>
      <c r="AK115" s="1222"/>
      <c r="AL115" s="1199">
        <v>1</v>
      </c>
      <c r="AM115" s="701">
        <v>51</v>
      </c>
    </row>
    <row r="116" spans="1:40" s="701" customFormat="1" ht="30" customHeight="1">
      <c r="A116" s="1195"/>
      <c r="B116" s="1248" t="s">
        <v>2630</v>
      </c>
      <c r="C116" s="1197"/>
      <c r="D116" s="1248" t="s">
        <v>11</v>
      </c>
      <c r="E116" s="1197"/>
      <c r="F116" s="1197"/>
      <c r="G116" s="1197"/>
      <c r="H116" s="1197"/>
      <c r="I116" s="1197"/>
      <c r="J116" s="1197"/>
      <c r="K116" s="1225"/>
      <c r="L116" s="1225"/>
      <c r="M116" s="2489"/>
      <c r="N116" s="139" t="s">
        <v>132</v>
      </c>
      <c r="O116" s="140"/>
      <c r="P116" s="1222"/>
      <c r="Q116" s="1222"/>
      <c r="R116" s="1222"/>
      <c r="S116" s="1197"/>
      <c r="T116" s="1247" t="s">
        <v>2627</v>
      </c>
      <c r="U116" s="1208" t="s">
        <v>2631</v>
      </c>
      <c r="V116" s="1197"/>
      <c r="W116" s="1197"/>
      <c r="X116" s="1222"/>
      <c r="Y116" s="1222"/>
      <c r="Z116" s="1222"/>
      <c r="AA116" s="1222"/>
      <c r="AB116" s="1222"/>
      <c r="AC116" s="1222"/>
      <c r="AD116" s="1222"/>
      <c r="AE116" s="1222"/>
      <c r="AF116" s="1222"/>
      <c r="AG116" s="1222"/>
      <c r="AH116" s="1222"/>
      <c r="AI116" s="1222"/>
      <c r="AJ116" s="1222"/>
      <c r="AK116" s="1222"/>
      <c r="AL116" s="1199">
        <v>1</v>
      </c>
      <c r="AM116" s="701">
        <v>52</v>
      </c>
    </row>
    <row r="117" spans="1:40" s="701" customFormat="1" ht="30" customHeight="1">
      <c r="A117" s="1195"/>
      <c r="B117" s="1246" t="s">
        <v>2632</v>
      </c>
      <c r="C117" s="1197"/>
      <c r="D117" s="1197"/>
      <c r="E117" s="1197"/>
      <c r="F117" s="1197"/>
      <c r="G117" s="1197"/>
      <c r="H117" s="1197"/>
      <c r="I117" s="1197"/>
      <c r="J117" s="1197"/>
      <c r="K117" s="1225"/>
      <c r="L117" s="1225"/>
      <c r="M117" s="2489"/>
      <c r="N117" s="139" t="s">
        <v>134</v>
      </c>
      <c r="O117" s="140"/>
      <c r="P117" s="1222"/>
      <c r="Q117" s="1222"/>
      <c r="R117" s="1222"/>
      <c r="S117" s="1197"/>
      <c r="T117" s="1245" t="s">
        <v>2633</v>
      </c>
      <c r="U117" s="1197"/>
      <c r="V117" s="1197"/>
      <c r="W117" s="1197"/>
      <c r="X117" s="1222"/>
      <c r="Y117" s="1222"/>
      <c r="Z117" s="1222"/>
      <c r="AA117" s="1222"/>
      <c r="AB117" s="1222"/>
      <c r="AC117" s="1222"/>
      <c r="AD117" s="1222"/>
      <c r="AE117" s="1222"/>
      <c r="AF117" s="1222"/>
      <c r="AG117" s="1222"/>
      <c r="AH117" s="1222"/>
      <c r="AI117" s="1222"/>
      <c r="AJ117" s="1222"/>
      <c r="AK117" s="1222"/>
      <c r="AL117" s="1199">
        <v>1</v>
      </c>
      <c r="AM117" s="701">
        <v>53</v>
      </c>
    </row>
    <row r="118" spans="1:40" s="701" customFormat="1" ht="30" customHeight="1">
      <c r="A118" s="1195"/>
      <c r="B118" s="1246" t="s">
        <v>2634</v>
      </c>
      <c r="C118" s="1197"/>
      <c r="D118" s="1197"/>
      <c r="E118" s="1197"/>
      <c r="F118" s="1197"/>
      <c r="G118" s="1197"/>
      <c r="H118" s="1197"/>
      <c r="I118" s="1197"/>
      <c r="J118" s="1197"/>
      <c r="K118" s="1225"/>
      <c r="L118" s="1225"/>
      <c r="M118" s="2490"/>
      <c r="N118" s="144" t="s">
        <v>137</v>
      </c>
      <c r="O118" s="145"/>
      <c r="P118" s="1222"/>
      <c r="Q118" s="1222"/>
      <c r="R118" s="1222"/>
      <c r="S118" s="1197"/>
      <c r="T118" s="1247" t="s">
        <v>2627</v>
      </c>
      <c r="U118" s="1208" t="s">
        <v>2628</v>
      </c>
      <c r="V118" s="1197"/>
      <c r="W118" s="1197"/>
      <c r="X118" s="1222"/>
      <c r="Y118" s="1249" t="s">
        <v>2635</v>
      </c>
      <c r="Z118" s="1222"/>
      <c r="AA118" s="1222"/>
      <c r="AB118" s="1222"/>
      <c r="AC118" s="1222"/>
      <c r="AD118" s="1222"/>
      <c r="AE118" s="1222"/>
      <c r="AF118" s="1222"/>
      <c r="AG118" s="1222"/>
      <c r="AH118" s="1222"/>
      <c r="AI118" s="1222"/>
      <c r="AJ118" s="1222"/>
      <c r="AK118" s="1222"/>
      <c r="AL118" s="1199">
        <v>1</v>
      </c>
    </row>
    <row r="119" spans="1:40" s="701" customFormat="1" ht="30" customHeight="1">
      <c r="A119" s="1195"/>
      <c r="B119" s="1246" t="s">
        <v>2636</v>
      </c>
      <c r="C119" s="1197"/>
      <c r="D119" s="1197"/>
      <c r="E119" s="1197"/>
      <c r="F119" s="1197"/>
      <c r="G119" s="1197"/>
      <c r="H119" s="1197"/>
      <c r="I119" s="1197"/>
      <c r="J119" s="1197"/>
      <c r="K119" s="1225"/>
      <c r="L119" s="1225"/>
      <c r="M119" s="1225"/>
      <c r="N119" s="1225"/>
      <c r="O119" s="1225"/>
      <c r="P119" s="1225"/>
      <c r="Q119" s="1222"/>
      <c r="R119" s="1222"/>
      <c r="S119" s="1197"/>
      <c r="T119" s="1197"/>
      <c r="U119" s="1250" t="s">
        <v>2637</v>
      </c>
      <c r="V119" s="1197"/>
      <c r="W119" s="1250"/>
      <c r="X119" s="1222"/>
      <c r="Y119" s="1250"/>
      <c r="Z119" s="1222"/>
      <c r="AA119" s="1250"/>
      <c r="AB119" s="1222"/>
      <c r="AC119" s="1222"/>
      <c r="AD119" s="1222"/>
      <c r="AE119" s="1222"/>
      <c r="AF119" s="1222"/>
      <c r="AG119" s="1222"/>
      <c r="AH119" s="1222"/>
      <c r="AI119" s="1222"/>
      <c r="AJ119" s="1222"/>
      <c r="AK119" s="1222"/>
      <c r="AL119" s="1199">
        <v>1</v>
      </c>
    </row>
    <row r="120" spans="1:40" s="701" customFormat="1" ht="30" customHeight="1">
      <c r="A120" s="1195"/>
      <c r="B120" s="1197"/>
      <c r="C120" s="1197"/>
      <c r="D120" s="1197"/>
      <c r="E120" s="1197"/>
      <c r="F120" s="1197"/>
      <c r="G120" s="1197"/>
      <c r="H120" s="1197"/>
      <c r="I120" s="1197"/>
      <c r="J120" s="1197"/>
      <c r="K120" s="1225"/>
      <c r="L120" s="1225"/>
      <c r="M120" s="1225"/>
      <c r="N120" s="1225"/>
      <c r="O120" s="1225"/>
      <c r="P120" s="1225"/>
      <c r="Q120" s="1222"/>
      <c r="R120" s="1222"/>
      <c r="S120" s="1197"/>
      <c r="T120" s="1197"/>
      <c r="U120" s="1250" t="s">
        <v>2639</v>
      </c>
      <c r="V120" s="1197"/>
      <c r="W120" s="1250"/>
      <c r="X120" s="1222"/>
      <c r="Y120" s="1250"/>
      <c r="Z120" s="1222"/>
      <c r="AA120" s="1250"/>
      <c r="AB120" s="1222"/>
      <c r="AC120" s="1222"/>
      <c r="AD120" s="1222"/>
      <c r="AE120" s="1222"/>
      <c r="AF120" s="1222"/>
      <c r="AG120" s="1222"/>
      <c r="AH120" s="1222"/>
      <c r="AI120" s="1222"/>
      <c r="AJ120" s="1222"/>
      <c r="AK120" s="1222"/>
      <c r="AL120" s="1199">
        <v>1</v>
      </c>
    </row>
    <row r="121" spans="1:40" s="701" customFormat="1" ht="30" customHeight="1">
      <c r="A121" s="1195"/>
      <c r="B121" s="1223"/>
      <c r="C121" s="1224"/>
      <c r="D121" s="1225"/>
      <c r="E121" s="1225"/>
      <c r="F121" s="1225"/>
      <c r="G121" s="1225"/>
      <c r="H121" s="1225"/>
      <c r="I121" s="1225"/>
      <c r="J121" s="1225"/>
      <c r="K121" s="1225"/>
      <c r="L121" s="1225"/>
      <c r="M121" s="1225"/>
      <c r="N121" s="1225"/>
      <c r="O121" s="1225"/>
      <c r="P121" s="1222"/>
      <c r="Q121" s="1222"/>
      <c r="R121" s="1222"/>
      <c r="S121" s="1222"/>
      <c r="T121" s="1222"/>
      <c r="U121" s="1250" t="s">
        <v>2638</v>
      </c>
      <c r="V121" s="1222"/>
      <c r="W121" s="1222"/>
      <c r="X121" s="1222"/>
      <c r="Y121" s="1222"/>
      <c r="Z121" s="1222"/>
      <c r="AA121" s="1222"/>
      <c r="AB121" s="1222"/>
      <c r="AC121" s="1222"/>
      <c r="AD121" s="1222"/>
      <c r="AE121" s="1222"/>
      <c r="AF121" s="1222"/>
      <c r="AG121" s="1222"/>
      <c r="AH121" s="1222"/>
      <c r="AI121" s="1222"/>
      <c r="AJ121" s="1222"/>
      <c r="AK121" s="1222"/>
      <c r="AL121" s="1199">
        <v>1</v>
      </c>
    </row>
    <row r="122" spans="1:40" s="701" customFormat="1" ht="30" customHeight="1">
      <c r="A122" s="1195"/>
      <c r="B122" s="1251"/>
      <c r="C122" s="1252" t="s">
        <v>2641</v>
      </c>
      <c r="D122" s="1252"/>
      <c r="E122" s="1252"/>
      <c r="F122" s="1253"/>
      <c r="G122" s="1253"/>
      <c r="H122" s="1253"/>
      <c r="I122" s="1253"/>
      <c r="J122" s="1253"/>
      <c r="K122" s="1253"/>
      <c r="L122" s="1253"/>
      <c r="M122" s="1253"/>
      <c r="N122" s="1251"/>
      <c r="O122" s="1251"/>
      <c r="P122" s="1251"/>
      <c r="Q122" s="1222"/>
      <c r="R122" s="1222"/>
      <c r="S122" s="1222"/>
      <c r="T122" s="1222"/>
      <c r="U122" s="1250" t="s">
        <v>2640</v>
      </c>
      <c r="V122" s="1222"/>
      <c r="W122" s="1222"/>
      <c r="X122" s="1222"/>
      <c r="Y122" s="1222"/>
      <c r="Z122" s="1222"/>
      <c r="AA122" s="1222"/>
      <c r="AB122" s="1222"/>
      <c r="AC122" s="1222"/>
      <c r="AD122" s="1222"/>
      <c r="AE122" s="1222"/>
      <c r="AF122" s="1222"/>
      <c r="AG122" s="1222"/>
      <c r="AH122" s="1222"/>
      <c r="AI122" s="1198"/>
      <c r="AJ122" s="1198"/>
      <c r="AK122" s="1198"/>
      <c r="AL122" s="1199">
        <v>1</v>
      </c>
    </row>
    <row r="123" spans="1:40" s="701" customFormat="1" ht="30" customHeight="1">
      <c r="A123" s="1195"/>
      <c r="B123" s="1254" t="s">
        <v>2642</v>
      </c>
      <c r="C123" s="1255"/>
      <c r="D123" s="1253"/>
      <c r="E123" s="1253"/>
      <c r="F123" s="1253"/>
      <c r="G123" s="1253"/>
      <c r="H123" s="1256" t="s">
        <v>2643</v>
      </c>
      <c r="I123" s="1253"/>
      <c r="J123" s="1253"/>
      <c r="K123" s="1253"/>
      <c r="L123" s="1253"/>
      <c r="M123" s="1253"/>
      <c r="N123" s="1251"/>
      <c r="O123" s="1251"/>
      <c r="P123" s="1251"/>
      <c r="Q123" s="1222"/>
      <c r="R123" s="1222"/>
      <c r="S123" s="1222"/>
      <c r="T123" s="1222"/>
      <c r="U123" s="1222"/>
      <c r="V123" s="1222"/>
      <c r="W123" s="1222"/>
      <c r="X123" s="1222"/>
      <c r="Y123" s="1222"/>
      <c r="Z123" s="1222"/>
      <c r="AA123" s="1222"/>
      <c r="AB123" s="1222"/>
      <c r="AC123" s="1222"/>
      <c r="AD123" s="1222"/>
      <c r="AE123" s="1222"/>
      <c r="AF123" s="1222"/>
      <c r="AG123" s="1222"/>
      <c r="AH123" s="1222"/>
      <c r="AI123" s="1198"/>
      <c r="AJ123" s="1198"/>
      <c r="AK123" s="1198"/>
      <c r="AL123" s="1199">
        <v>1</v>
      </c>
    </row>
    <row r="124" spans="1:40" s="701" customFormat="1" ht="30" customHeight="1">
      <c r="A124" s="1195"/>
      <c r="B124" s="1254"/>
      <c r="C124" s="1257" t="s">
        <v>2644</v>
      </c>
      <c r="D124" s="1257"/>
      <c r="E124" s="1257"/>
      <c r="F124" s="1257"/>
      <c r="G124" s="1257"/>
      <c r="H124" s="1257"/>
      <c r="I124" s="1257"/>
      <c r="J124" s="1257"/>
      <c r="K124" s="1257"/>
      <c r="L124" s="1257"/>
      <c r="M124" s="1257"/>
      <c r="N124" s="1257"/>
      <c r="O124" s="1257"/>
      <c r="P124" s="1257"/>
      <c r="Q124" s="1222"/>
      <c r="R124" s="1222"/>
      <c r="S124" s="1222"/>
      <c r="T124" s="1222"/>
      <c r="U124" s="1222"/>
      <c r="V124" s="1222"/>
      <c r="W124" s="1222"/>
      <c r="X124" s="1222"/>
      <c r="Y124" s="1222"/>
      <c r="Z124" s="1222"/>
      <c r="AA124" s="1222"/>
      <c r="AB124" s="1222"/>
      <c r="AC124" s="1222"/>
      <c r="AD124" s="1222"/>
      <c r="AE124" s="1222"/>
      <c r="AF124" s="1222"/>
      <c r="AG124" s="1222"/>
      <c r="AH124" s="1222"/>
      <c r="AI124" s="1198"/>
      <c r="AJ124" s="1198"/>
      <c r="AK124" s="1198"/>
      <c r="AL124" s="1199">
        <v>1</v>
      </c>
    </row>
    <row r="125" spans="1:40" s="701" customFormat="1" ht="30" customHeight="1">
      <c r="A125" s="1195"/>
      <c r="B125" s="1254"/>
      <c r="C125" s="1255"/>
      <c r="D125" s="1255"/>
      <c r="E125" s="1255"/>
      <c r="F125" s="1255"/>
      <c r="G125" s="1255"/>
      <c r="H125" s="1255"/>
      <c r="I125" s="1255"/>
      <c r="J125" s="1255"/>
      <c r="K125" s="1255"/>
      <c r="L125" s="1255"/>
      <c r="M125" s="1255"/>
      <c r="N125" s="1255"/>
      <c r="O125" s="1255"/>
      <c r="P125" s="1255"/>
      <c r="Q125" s="1222"/>
      <c r="R125" s="1222"/>
      <c r="S125" s="1222"/>
      <c r="T125" s="1222"/>
      <c r="U125" s="1222"/>
      <c r="V125" s="1222"/>
      <c r="W125" s="1222"/>
      <c r="X125" s="1222"/>
      <c r="Y125" s="1222"/>
      <c r="Z125" s="1222"/>
      <c r="AA125" s="1222"/>
      <c r="AB125" s="1222"/>
      <c r="AC125" s="1222"/>
      <c r="AD125" s="1222"/>
      <c r="AE125" s="1222"/>
      <c r="AF125" s="1222"/>
      <c r="AG125" s="1222"/>
      <c r="AH125" s="1222"/>
      <c r="AI125" s="1198"/>
      <c r="AJ125" s="1198"/>
      <c r="AK125" s="1198"/>
      <c r="AL125" s="1199">
        <v>1</v>
      </c>
    </row>
    <row r="126" spans="1:40" s="701" customFormat="1" ht="30" customHeight="1">
      <c r="A126" s="1195"/>
      <c r="B126" s="1223"/>
      <c r="C126" s="1224"/>
      <c r="D126" s="1225"/>
      <c r="E126" s="1225"/>
      <c r="F126" s="1225"/>
      <c r="G126" s="1225"/>
      <c r="H126" s="1225"/>
      <c r="I126" s="1225"/>
      <c r="J126" s="1225"/>
      <c r="K126" s="1225"/>
      <c r="L126" s="1225"/>
      <c r="M126" s="1225"/>
      <c r="N126" s="1225"/>
      <c r="O126" s="1225"/>
      <c r="P126" s="1222"/>
      <c r="Q126" s="1222"/>
      <c r="R126" s="1222"/>
      <c r="S126" s="1222"/>
      <c r="T126" s="1222"/>
      <c r="U126" s="1222"/>
      <c r="V126" s="1222"/>
      <c r="W126" s="1222"/>
      <c r="X126" s="1222"/>
      <c r="Y126" s="1222"/>
      <c r="Z126" s="1222"/>
      <c r="AA126" s="1222"/>
      <c r="AB126" s="1222"/>
      <c r="AC126" s="1222"/>
      <c r="AD126" s="1222"/>
      <c r="AE126" s="1222"/>
      <c r="AF126" s="1222"/>
      <c r="AG126" s="1222"/>
      <c r="AH126" s="1222"/>
      <c r="AI126" s="1198"/>
      <c r="AJ126" s="1198"/>
      <c r="AK126" s="1198"/>
      <c r="AL126" s="1199">
        <v>1</v>
      </c>
    </row>
    <row r="127" spans="1:40" s="1258" customFormat="1" ht="39.950000000000003" customHeight="1">
      <c r="A127" s="1195"/>
      <c r="B127" s="1259"/>
      <c r="C127" s="1223" t="s">
        <v>2645</v>
      </c>
      <c r="D127" s="1223"/>
      <c r="E127" s="1197"/>
      <c r="F127" s="1197"/>
      <c r="G127" s="1197"/>
      <c r="H127" s="1197"/>
      <c r="I127" s="1197"/>
      <c r="J127" s="1197"/>
      <c r="K127" s="1197"/>
      <c r="L127" s="1197"/>
      <c r="M127" s="1197"/>
      <c r="N127" s="1197"/>
      <c r="O127" s="1197"/>
      <c r="P127" s="1197"/>
      <c r="Q127" s="1197"/>
      <c r="R127" s="1197"/>
      <c r="S127" s="1197"/>
      <c r="T127" s="1197"/>
      <c r="U127" s="1197"/>
      <c r="V127" s="1197"/>
      <c r="W127" s="1197"/>
      <c r="X127" s="1197"/>
      <c r="Y127" s="1197"/>
      <c r="Z127" s="1197"/>
      <c r="AA127" s="1197"/>
      <c r="AB127" s="1197"/>
      <c r="AC127" s="1197"/>
      <c r="AD127" s="1197"/>
      <c r="AE127" s="1197"/>
      <c r="AF127" s="1197"/>
      <c r="AG127" s="1197"/>
      <c r="AH127" s="1197"/>
      <c r="AI127" s="1198"/>
      <c r="AJ127" s="1198"/>
      <c r="AK127" s="1198"/>
      <c r="AL127" s="1199">
        <v>1</v>
      </c>
      <c r="AM127" s="701"/>
      <c r="AN127" s="701"/>
    </row>
    <row r="128" spans="1:40" s="1258" customFormat="1" ht="39.950000000000003" customHeight="1">
      <c r="A128" s="1195"/>
      <c r="B128" s="1210" t="s">
        <v>2646</v>
      </c>
      <c r="C128" s="1204"/>
      <c r="D128" s="1195"/>
      <c r="E128" s="1195"/>
      <c r="F128" s="1195"/>
      <c r="G128" s="1195"/>
      <c r="H128" s="1195"/>
      <c r="I128" s="1260"/>
      <c r="J128" s="1195"/>
      <c r="K128" s="1195"/>
      <c r="L128" s="1195"/>
      <c r="M128" s="1195"/>
      <c r="N128" s="1195"/>
      <c r="O128" s="1260"/>
      <c r="P128" s="1260"/>
      <c r="Q128" s="1260"/>
      <c r="R128" s="1260"/>
      <c r="S128" s="1260"/>
      <c r="T128" s="1197"/>
      <c r="U128" s="1197"/>
      <c r="V128" s="1197"/>
      <c r="W128" s="1197"/>
      <c r="X128" s="1197"/>
      <c r="Y128" s="1197"/>
      <c r="Z128" s="1197"/>
      <c r="AA128" s="1197"/>
      <c r="AB128" s="1197"/>
      <c r="AC128" s="1197"/>
      <c r="AD128" s="1197"/>
      <c r="AE128" s="1197"/>
      <c r="AF128" s="1197"/>
      <c r="AG128" s="1197"/>
      <c r="AH128" s="1197"/>
      <c r="AI128" s="1198"/>
      <c r="AJ128" s="1198"/>
      <c r="AK128" s="1198"/>
      <c r="AL128" s="1199">
        <v>1</v>
      </c>
      <c r="AM128" s="701"/>
      <c r="AN128" s="701"/>
    </row>
    <row r="129" spans="1:38" ht="25.5">
      <c r="A129" s="1195"/>
      <c r="B129" s="1261"/>
      <c r="C129" s="1262"/>
      <c r="D129" s="1262"/>
      <c r="E129" s="1262"/>
      <c r="F129" s="1263"/>
      <c r="G129" s="1263"/>
      <c r="H129" s="1263"/>
      <c r="I129" s="1263"/>
      <c r="J129" s="1197"/>
      <c r="K129" s="1197"/>
      <c r="L129" s="1197"/>
      <c r="M129" s="1197"/>
      <c r="N129" s="1197"/>
      <c r="O129" s="1197"/>
      <c r="P129" s="1198"/>
      <c r="Q129" s="1260"/>
      <c r="R129" s="1260"/>
      <c r="S129" s="1260"/>
      <c r="T129" s="1197"/>
      <c r="U129" s="1197"/>
      <c r="V129" s="1197"/>
      <c r="W129" s="1197"/>
      <c r="X129" s="1197"/>
      <c r="Y129" s="1197"/>
      <c r="Z129" s="1197"/>
      <c r="AA129" s="1197"/>
      <c r="AB129" s="1197"/>
      <c r="AC129" s="1197"/>
      <c r="AD129" s="1197"/>
      <c r="AE129" s="1197"/>
      <c r="AF129" s="1197"/>
      <c r="AG129" s="1197"/>
      <c r="AH129" s="1197"/>
      <c r="AI129" s="1198"/>
      <c r="AJ129" s="1198"/>
      <c r="AK129" s="1198"/>
      <c r="AL129" s="1199">
        <v>1</v>
      </c>
    </row>
    <row r="130" spans="1:38">
      <c r="A130" s="1195"/>
      <c r="B130" s="927">
        <v>18</v>
      </c>
      <c r="C130" s="927">
        <v>19</v>
      </c>
      <c r="D130" s="927">
        <v>15</v>
      </c>
      <c r="E130" s="927">
        <v>11</v>
      </c>
      <c r="F130" s="927">
        <v>16</v>
      </c>
      <c r="G130" s="927">
        <v>11</v>
      </c>
      <c r="H130" s="927">
        <v>21</v>
      </c>
      <c r="I130" s="927">
        <v>17</v>
      </c>
      <c r="J130" s="927">
        <v>11</v>
      </c>
      <c r="K130" s="927">
        <v>11</v>
      </c>
      <c r="L130" s="927">
        <v>11</v>
      </c>
      <c r="M130" s="927">
        <v>18</v>
      </c>
      <c r="N130" s="927">
        <v>11</v>
      </c>
      <c r="O130" s="927">
        <v>19</v>
      </c>
      <c r="P130" s="927">
        <v>13</v>
      </c>
      <c r="Q130" s="1260"/>
      <c r="R130" s="1260"/>
      <c r="S130" s="1260"/>
      <c r="T130" s="1197"/>
      <c r="U130" s="1197"/>
      <c r="V130" s="1197"/>
      <c r="W130" s="1197"/>
      <c r="X130" s="1197"/>
      <c r="Y130" s="1197"/>
      <c r="Z130" s="1197"/>
      <c r="AA130" s="1197"/>
      <c r="AB130" s="1197"/>
      <c r="AC130" s="1197"/>
      <c r="AD130" s="1197"/>
      <c r="AE130" s="1197"/>
      <c r="AF130" s="1197"/>
      <c r="AG130" s="1197"/>
      <c r="AH130" s="1197"/>
      <c r="AI130" s="1198"/>
      <c r="AJ130" s="1198"/>
      <c r="AK130" s="1198"/>
      <c r="AL130" s="1199">
        <v>1</v>
      </c>
    </row>
    <row r="131" spans="1:38" ht="26.25">
      <c r="A131" s="1195"/>
      <c r="B131" s="2486" t="s">
        <v>195</v>
      </c>
      <c r="C131" s="2487"/>
      <c r="D131" s="2487"/>
      <c r="E131" s="2487"/>
      <c r="F131" s="2487"/>
      <c r="G131" s="2487"/>
      <c r="H131" s="2487"/>
      <c r="I131" s="2487"/>
      <c r="J131" s="2487"/>
      <c r="K131" s="2487"/>
      <c r="L131" s="2487"/>
      <c r="M131" s="2487"/>
      <c r="N131" s="2487"/>
      <c r="O131" s="2487"/>
      <c r="P131" s="2488"/>
      <c r="Q131" s="1260"/>
      <c r="R131" s="1260"/>
      <c r="S131" s="1260"/>
      <c r="T131" s="1197"/>
      <c r="U131" s="1197"/>
      <c r="V131" s="1197"/>
      <c r="W131" s="1197"/>
      <c r="X131" s="1197"/>
      <c r="Y131" s="1197"/>
      <c r="Z131" s="1197"/>
      <c r="AA131" s="1197"/>
      <c r="AB131" s="1197"/>
      <c r="AC131" s="1197"/>
      <c r="AD131" s="1197"/>
      <c r="AE131" s="1197"/>
      <c r="AF131" s="1197"/>
      <c r="AG131" s="1197"/>
      <c r="AH131" s="1197"/>
      <c r="AI131" s="1198"/>
      <c r="AJ131" s="1198"/>
      <c r="AK131" s="1198"/>
      <c r="AL131" s="1199">
        <v>1</v>
      </c>
    </row>
    <row r="132" spans="1:38" ht="21">
      <c r="A132" s="1195"/>
      <c r="B132" s="622" t="s">
        <v>702</v>
      </c>
      <c r="C132" s="1463" t="s">
        <v>701</v>
      </c>
      <c r="D132" s="9"/>
      <c r="E132" s="1433"/>
      <c r="F132" s="1264"/>
      <c r="G132" s="1424" t="s">
        <v>2647</v>
      </c>
      <c r="H132" s="1442" t="s">
        <v>3209</v>
      </c>
      <c r="I132"/>
      <c r="J132" s="2480" t="s">
        <v>934</v>
      </c>
      <c r="K132" s="2480"/>
      <c r="L132" s="1442" t="s">
        <v>3208</v>
      </c>
      <c r="M132" s="1265"/>
      <c r="N132" s="1438">
        <f>C133*B133</f>
        <v>1250</v>
      </c>
      <c r="O132" s="1439">
        <f>(C134*B133)/1000</f>
        <v>162.5</v>
      </c>
      <c r="P132" s="1446"/>
      <c r="Q132" s="1260"/>
      <c r="R132" s="1260"/>
      <c r="S132" s="1260"/>
      <c r="T132" s="1197"/>
      <c r="U132" s="1197"/>
      <c r="V132" s="1197"/>
      <c r="W132" s="1197"/>
      <c r="X132" s="1197"/>
      <c r="Y132" s="1197"/>
      <c r="Z132" s="1197"/>
      <c r="AA132" s="1197"/>
      <c r="AB132" s="1197"/>
      <c r="AC132" s="1197"/>
      <c r="AD132" s="1197"/>
      <c r="AE132" s="1197"/>
      <c r="AF132" s="1197"/>
      <c r="AG132" s="1197"/>
      <c r="AH132" s="1197"/>
      <c r="AI132" s="1198"/>
      <c r="AJ132" s="1198"/>
      <c r="AK132" s="1198"/>
      <c r="AL132" s="1199">
        <v>1</v>
      </c>
    </row>
    <row r="133" spans="1:38" ht="21">
      <c r="A133" s="1195"/>
      <c r="B133" s="2491">
        <v>1250</v>
      </c>
      <c r="C133" s="633">
        <v>1</v>
      </c>
      <c r="D133" s="1443" t="str">
        <f>"&lt; Nb de "&amp;J132&amp;" par personne "</f>
        <v xml:space="preserve">&lt; Nb de tranches par personne </v>
      </c>
      <c r="E133" s="1437"/>
      <c r="F133" s="9"/>
      <c r="G133" s="634">
        <v>7</v>
      </c>
      <c r="H133" s="1443" t="str">
        <f>"&lt; Nb "&amp;J132&amp;" dans 1 " &amp;G132</f>
        <v>&lt; Nb tranches dans 1 Barquette(s)</v>
      </c>
      <c r="I133" s="1266"/>
      <c r="J133" s="1444" t="str">
        <f>IF(OR(G133="",N132=0),"",INT(N132/G133) &amp; " " &amp; G132 &amp; " de " &amp; G133 &amp; " " &amp; J132 &amp; IF(MOD(N132,G133)&gt;0," + 1 " &amp; G132 &amp; " de " &amp; TEXT(MOD(N132,G133),"0.00") &amp; " " &amp; J132,""))</f>
        <v>178 Barquette(s) de 7 tranches + 1 Barquette(s) de 4.00 tranches</v>
      </c>
      <c r="K133" s="1434"/>
      <c r="L133" s="1434"/>
      <c r="M133" s="1434"/>
      <c r="N133" s="1434"/>
      <c r="O133" s="1434"/>
      <c r="P133" s="1447"/>
      <c r="Q133" s="1260"/>
      <c r="R133" s="1260"/>
      <c r="S133" s="1260"/>
      <c r="T133" s="1197"/>
      <c r="U133" s="1197"/>
      <c r="V133" s="1197"/>
      <c r="W133" s="1197"/>
      <c r="X133" s="1197"/>
      <c r="Y133" s="1197"/>
      <c r="Z133" s="1197"/>
      <c r="AA133" s="1197"/>
      <c r="AB133" s="1197"/>
      <c r="AC133" s="1197"/>
      <c r="AD133" s="1197"/>
      <c r="AE133" s="1197"/>
      <c r="AF133" s="1197"/>
      <c r="AG133" s="1197"/>
      <c r="AH133" s="1197"/>
      <c r="AI133" s="1198"/>
      <c r="AJ133" s="1198"/>
      <c r="AK133" s="1198"/>
      <c r="AL133" s="1199">
        <v>1</v>
      </c>
    </row>
    <row r="134" spans="1:38" ht="21">
      <c r="A134" s="1195"/>
      <c r="B134" s="2491"/>
      <c r="C134" s="1441">
        <v>130</v>
      </c>
      <c r="D134" s="1462" t="s">
        <v>3207</v>
      </c>
      <c r="E134" s="1267"/>
      <c r="F134" s="9"/>
      <c r="G134" s="1440">
        <v>1.3</v>
      </c>
      <c r="H134" s="1423" t="str">
        <f>"&lt; poids par "&amp; G132</f>
        <v>&lt; poids par Barquette(s)</v>
      </c>
      <c r="I134" s="1265"/>
      <c r="J134" s="1445" t="str">
        <f>IF(OR(O132&lt;=0,G134&lt;=0),"",_xlfn.LET(_xlpm.n,ROUND(O132/G134,9),_xlpm.q,INT(_xlpm.n),_xlpm.r,ROUND(O132-_xlpm.q*G134,9),_xlpm.base,_xlpm.q&amp;" "&amp;G132&amp;" de "&amp;TEXT(G134,"0.000")&amp;" kg",IF(_xlpm.r&lt;=0.000000001,_xlpm.base,_xlpm.base&amp;" + 1 "&amp;G132&amp;" de "&amp;TEXT(_xlpm.r,"0.000")&amp;" kg")))</f>
        <v>125 Barquette(s) de 1.300 kg</v>
      </c>
      <c r="K134" s="1435"/>
      <c r="L134" s="1435"/>
      <c r="M134" s="1435"/>
      <c r="N134" s="1435"/>
      <c r="O134" s="1435"/>
      <c r="P134" s="1448"/>
      <c r="Q134" s="1260"/>
      <c r="R134" s="1260"/>
      <c r="S134" s="1260"/>
      <c r="T134" s="1197"/>
      <c r="U134" s="1197"/>
      <c r="V134" s="1197"/>
      <c r="W134" s="1197"/>
      <c r="X134" s="1197"/>
      <c r="Y134" s="1197"/>
      <c r="Z134" s="1197"/>
      <c r="AA134" s="1197"/>
      <c r="AB134" s="1197"/>
      <c r="AC134" s="1197"/>
      <c r="AD134" s="1197"/>
      <c r="AE134" s="1197"/>
      <c r="AF134" s="1197"/>
      <c r="AG134" s="1197"/>
      <c r="AH134" s="1197"/>
      <c r="AI134" s="1198"/>
      <c r="AJ134" s="1198"/>
      <c r="AK134" s="1198"/>
      <c r="AL134" s="1199">
        <v>1</v>
      </c>
    </row>
    <row r="135" spans="1:38" ht="21">
      <c r="A135" s="1195"/>
      <c r="B135" s="1449" t="s">
        <v>2648</v>
      </c>
      <c r="C135" s="1268"/>
      <c r="D135" s="1318"/>
      <c r="E135" s="1318"/>
      <c r="F135" s="1318"/>
      <c r="G135" s="1268"/>
      <c r="H135" s="1268"/>
      <c r="I135" s="1268"/>
      <c r="J135" s="1268"/>
      <c r="K135" s="1268"/>
      <c r="L135" s="1268"/>
      <c r="M135" s="1268"/>
      <c r="N135" s="1269"/>
      <c r="O135" s="1436"/>
      <c r="P135" s="1450"/>
      <c r="Q135" s="1260"/>
      <c r="R135" s="1260"/>
      <c r="S135" s="1260"/>
      <c r="T135" s="1197"/>
      <c r="U135" s="1197"/>
      <c r="V135" s="1197"/>
      <c r="W135" s="1197"/>
      <c r="X135" s="1197"/>
      <c r="Y135" s="1197"/>
      <c r="Z135" s="1197"/>
      <c r="AA135" s="1197"/>
      <c r="AB135" s="1197"/>
      <c r="AC135" s="1197"/>
      <c r="AD135" s="1197"/>
      <c r="AE135" s="1197"/>
      <c r="AF135" s="1197"/>
      <c r="AG135" s="1197"/>
      <c r="AH135" s="1197"/>
      <c r="AI135" s="1198"/>
      <c r="AJ135" s="1198"/>
      <c r="AK135" s="1198"/>
      <c r="AL135" s="1199">
        <v>1</v>
      </c>
    </row>
    <row r="136" spans="1:38" ht="21">
      <c r="A136" s="1195"/>
      <c r="B136" s="1451"/>
      <c r="C136" s="1452"/>
      <c r="D136" s="1453"/>
      <c r="E136" s="1453"/>
      <c r="F136" s="1454"/>
      <c r="G136" s="1455"/>
      <c r="H136" s="1456"/>
      <c r="I136" s="1457"/>
      <c r="J136" s="1458"/>
      <c r="K136" s="1458"/>
      <c r="L136" s="1458"/>
      <c r="M136" s="1458"/>
      <c r="N136" s="1459"/>
      <c r="O136" s="1460"/>
      <c r="P136" s="1461"/>
      <c r="Q136" s="1260"/>
      <c r="R136" s="1260"/>
      <c r="S136" s="1260"/>
      <c r="T136" s="1197"/>
      <c r="U136" s="1197"/>
      <c r="V136" s="1197"/>
      <c r="W136" s="1197"/>
      <c r="X136" s="1197"/>
      <c r="Y136" s="1197"/>
      <c r="Z136" s="1197"/>
      <c r="AA136" s="1197"/>
      <c r="AB136" s="1197"/>
      <c r="AC136" s="1197"/>
      <c r="AD136" s="1197"/>
      <c r="AE136" s="1197"/>
      <c r="AF136" s="1197"/>
      <c r="AG136" s="1197"/>
      <c r="AH136" s="1197"/>
      <c r="AI136" s="1198"/>
      <c r="AJ136" s="1198"/>
      <c r="AK136" s="1198"/>
      <c r="AL136" s="1199">
        <v>1</v>
      </c>
    </row>
    <row r="137" spans="1:38" ht="27">
      <c r="A137" s="1195"/>
      <c r="B137" s="1270"/>
      <c r="C137" s="1195"/>
      <c r="D137" s="1195"/>
      <c r="E137" s="1195"/>
      <c r="F137" s="1195"/>
      <c r="G137" s="1195"/>
      <c r="H137" s="1195"/>
      <c r="I137" s="1260"/>
      <c r="J137" s="1195"/>
      <c r="K137" s="1195"/>
      <c r="L137" s="1195"/>
      <c r="M137" s="1195"/>
      <c r="N137" s="1195"/>
      <c r="O137" s="1260"/>
      <c r="P137" s="1260"/>
      <c r="Q137" s="1260"/>
      <c r="R137" s="1260"/>
      <c r="S137" s="1260"/>
      <c r="T137" s="1197"/>
      <c r="U137" s="1197"/>
      <c r="V137" s="1197"/>
      <c r="W137" s="1197"/>
      <c r="X137" s="1197"/>
      <c r="Y137" s="1197"/>
      <c r="Z137" s="1197"/>
      <c r="AA137" s="1197"/>
      <c r="AB137" s="1197"/>
      <c r="AC137" s="1197"/>
      <c r="AD137" s="1197"/>
      <c r="AE137" s="1197"/>
      <c r="AF137" s="1197"/>
      <c r="AG137" s="1197"/>
      <c r="AH137" s="1197"/>
      <c r="AI137" s="1198"/>
      <c r="AJ137" s="1198"/>
      <c r="AK137" s="1198"/>
      <c r="AL137" s="1199">
        <v>1</v>
      </c>
    </row>
    <row r="138" spans="1:38" s="701" customFormat="1" ht="30" customHeight="1">
      <c r="A138" s="1195"/>
      <c r="B138" s="1271" t="s">
        <v>2649</v>
      </c>
      <c r="C138" s="1272"/>
      <c r="D138" s="1272"/>
      <c r="E138" s="1272"/>
      <c r="F138" s="1272"/>
      <c r="G138" s="1272"/>
      <c r="H138" s="1272"/>
      <c r="I138" s="1272"/>
      <c r="J138" s="1272"/>
      <c r="K138" s="1225" t="s">
        <v>22</v>
      </c>
      <c r="L138" s="1225"/>
      <c r="M138" s="1225"/>
      <c r="N138" s="1225"/>
      <c r="O138" s="1225"/>
      <c r="P138" s="1222"/>
      <c r="Q138" s="1222"/>
      <c r="R138" s="1222"/>
      <c r="S138" s="1222"/>
      <c r="T138" s="1222"/>
      <c r="U138" s="1222"/>
      <c r="V138" s="1222"/>
      <c r="W138" s="1222"/>
      <c r="X138" s="1222"/>
      <c r="Y138" s="1222"/>
      <c r="Z138" s="1222"/>
      <c r="AA138" s="1222"/>
      <c r="AB138" s="1222"/>
      <c r="AC138" s="1222"/>
      <c r="AD138" s="1222"/>
      <c r="AE138" s="1222"/>
      <c r="AF138" s="1198"/>
      <c r="AG138" s="1198"/>
      <c r="AH138" s="1198"/>
      <c r="AI138" s="1198"/>
      <c r="AJ138" s="1198"/>
      <c r="AK138" s="1198"/>
      <c r="AL138" s="1199">
        <v>1</v>
      </c>
    </row>
    <row r="139" spans="1:38" s="701" customFormat="1" ht="30" customHeight="1">
      <c r="A139" s="1195"/>
      <c r="B139" s="1273" t="s">
        <v>2650</v>
      </c>
      <c r="C139" s="1272"/>
      <c r="D139" s="1272"/>
      <c r="E139" s="1272"/>
      <c r="F139" s="1272"/>
      <c r="G139" s="1272"/>
      <c r="H139" s="1272"/>
      <c r="I139" s="1272"/>
      <c r="J139" s="1272"/>
      <c r="K139" s="1225" t="s">
        <v>22</v>
      </c>
      <c r="L139" s="1225"/>
      <c r="M139" s="1225"/>
      <c r="N139" s="1225"/>
      <c r="O139" s="1225"/>
      <c r="P139" s="1222"/>
      <c r="Q139" s="1222"/>
      <c r="R139" s="1222"/>
      <c r="S139" s="1222"/>
      <c r="T139" s="1222"/>
      <c r="U139" s="1222"/>
      <c r="V139" s="1222"/>
      <c r="W139" s="1222"/>
      <c r="X139" s="1222"/>
      <c r="Y139" s="1222"/>
      <c r="Z139" s="1222"/>
      <c r="AA139" s="1222"/>
      <c r="AB139" s="1222"/>
      <c r="AC139" s="1222"/>
      <c r="AD139" s="1222"/>
      <c r="AE139" s="1222"/>
      <c r="AF139" s="1198"/>
      <c r="AG139" s="1198"/>
      <c r="AH139" s="1198"/>
      <c r="AI139" s="1198"/>
      <c r="AJ139" s="1198"/>
      <c r="AK139" s="1198"/>
      <c r="AL139" s="1199">
        <v>1</v>
      </c>
    </row>
    <row r="140" spans="1:38" s="701" customFormat="1" ht="30" customHeight="1">
      <c r="A140" s="1195"/>
      <c r="B140" s="1273" t="s">
        <v>2651</v>
      </c>
      <c r="C140" s="1272"/>
      <c r="D140" s="1272"/>
      <c r="E140" s="1272"/>
      <c r="F140" s="1272"/>
      <c r="G140" s="1272"/>
      <c r="H140" s="1272"/>
      <c r="I140" s="1272"/>
      <c r="J140" s="1272"/>
      <c r="K140" s="1225" t="s">
        <v>22</v>
      </c>
      <c r="L140" s="1225"/>
      <c r="M140" s="1225"/>
      <c r="N140" s="1225"/>
      <c r="O140" s="1225"/>
      <c r="P140" s="1222"/>
      <c r="Q140" s="1222"/>
      <c r="R140" s="1222"/>
      <c r="S140" s="1222"/>
      <c r="T140" s="1222"/>
      <c r="U140" s="1222"/>
      <c r="V140" s="1222"/>
      <c r="W140" s="1222"/>
      <c r="X140" s="1222"/>
      <c r="Y140" s="1222"/>
      <c r="Z140" s="1222"/>
      <c r="AA140" s="1222"/>
      <c r="AB140" s="1222"/>
      <c r="AC140" s="1222"/>
      <c r="AD140" s="1222"/>
      <c r="AE140" s="1222"/>
      <c r="AF140" s="1198"/>
      <c r="AG140" s="1198"/>
      <c r="AH140" s="1198"/>
      <c r="AI140" s="1198"/>
      <c r="AJ140" s="1198"/>
      <c r="AK140" s="1198"/>
      <c r="AL140" s="1199">
        <v>1</v>
      </c>
    </row>
    <row r="141" spans="1:38" s="701" customFormat="1" ht="30" customHeight="1">
      <c r="A141" s="1195"/>
      <c r="B141" s="1273" t="s">
        <v>2652</v>
      </c>
      <c r="C141" s="1272"/>
      <c r="D141" s="1272"/>
      <c r="E141" s="1272"/>
      <c r="F141" s="1272"/>
      <c r="G141" s="1272"/>
      <c r="H141" s="1272"/>
      <c r="I141" s="1272"/>
      <c r="J141" s="1272"/>
      <c r="K141" s="1225" t="s">
        <v>22</v>
      </c>
      <c r="L141" s="1225"/>
      <c r="M141" s="1225"/>
      <c r="N141" s="1225"/>
      <c r="O141" s="1225"/>
      <c r="P141" s="1222"/>
      <c r="Q141" s="1222"/>
      <c r="R141" s="1222"/>
      <c r="S141" s="1222"/>
      <c r="T141" s="1222"/>
      <c r="U141" s="1222"/>
      <c r="V141" s="1222"/>
      <c r="W141" s="1222"/>
      <c r="X141" s="1222"/>
      <c r="Y141" s="1222"/>
      <c r="Z141" s="1222"/>
      <c r="AA141" s="1222"/>
      <c r="AB141" s="1222"/>
      <c r="AC141" s="1222"/>
      <c r="AD141" s="1222"/>
      <c r="AE141" s="1222"/>
      <c r="AF141" s="1198"/>
      <c r="AG141" s="1198"/>
      <c r="AH141" s="1198"/>
      <c r="AI141" s="1198"/>
      <c r="AJ141" s="1198"/>
      <c r="AK141" s="1198"/>
      <c r="AL141" s="1199">
        <v>1</v>
      </c>
    </row>
    <row r="142" spans="1:38" s="701" customFormat="1" ht="30" customHeight="1">
      <c r="A142" s="1195"/>
      <c r="B142" s="1274" t="s">
        <v>2653</v>
      </c>
      <c r="C142" s="1272"/>
      <c r="D142" s="1272"/>
      <c r="E142" s="1272"/>
      <c r="F142" s="1272"/>
      <c r="G142" s="1272"/>
      <c r="H142" s="1272"/>
      <c r="I142" s="1272"/>
      <c r="J142" s="1272"/>
      <c r="K142" s="1225" t="s">
        <v>22</v>
      </c>
      <c r="L142" s="1225"/>
      <c r="M142" s="1225"/>
      <c r="N142" s="1225"/>
      <c r="O142" s="1225"/>
      <c r="P142" s="1222"/>
      <c r="Q142" s="1222"/>
      <c r="R142" s="1222"/>
      <c r="S142" s="1222"/>
      <c r="T142" s="1222"/>
      <c r="U142" s="1222"/>
      <c r="V142" s="1222"/>
      <c r="W142" s="1222"/>
      <c r="X142" s="1222"/>
      <c r="Y142" s="1222"/>
      <c r="Z142" s="1222"/>
      <c r="AA142" s="1222"/>
      <c r="AB142" s="1222"/>
      <c r="AC142" s="1222"/>
      <c r="AD142" s="1222"/>
      <c r="AE142" s="1222"/>
      <c r="AF142" s="1198"/>
      <c r="AG142" s="1198"/>
      <c r="AH142" s="1198"/>
      <c r="AI142" s="1198"/>
      <c r="AJ142" s="1198"/>
      <c r="AK142" s="1198"/>
      <c r="AL142" s="1199">
        <v>1</v>
      </c>
    </row>
    <row r="143" spans="1:38" s="701" customFormat="1" ht="30" customHeight="1">
      <c r="A143" s="1195"/>
      <c r="B143" s="1273" t="s">
        <v>2654</v>
      </c>
      <c r="C143" s="1272"/>
      <c r="D143" s="1272"/>
      <c r="E143" s="1272"/>
      <c r="F143" s="1272"/>
      <c r="G143" s="1272"/>
      <c r="H143" s="1272"/>
      <c r="I143" s="1272"/>
      <c r="J143" s="1272"/>
      <c r="K143" s="1225" t="s">
        <v>22</v>
      </c>
      <c r="L143" s="1225"/>
      <c r="M143" s="1225"/>
      <c r="N143" s="1225"/>
      <c r="O143" s="1225"/>
      <c r="P143" s="1222"/>
      <c r="Q143" s="1222"/>
      <c r="R143" s="1222"/>
      <c r="S143" s="1222"/>
      <c r="T143" s="1222"/>
      <c r="U143" s="1222"/>
      <c r="V143" s="1222"/>
      <c r="W143" s="1222"/>
      <c r="X143" s="1222"/>
      <c r="Y143" s="1222"/>
      <c r="Z143" s="1222"/>
      <c r="AA143" s="1222"/>
      <c r="AB143" s="1222"/>
      <c r="AC143" s="1222"/>
      <c r="AD143" s="1222"/>
      <c r="AE143" s="1222"/>
      <c r="AF143" s="1198"/>
      <c r="AG143" s="1198"/>
      <c r="AH143" s="1198"/>
      <c r="AI143" s="1198"/>
      <c r="AJ143" s="1198"/>
      <c r="AK143" s="1198"/>
      <c r="AL143" s="1199">
        <v>1</v>
      </c>
    </row>
    <row r="144" spans="1:38" s="701" customFormat="1" ht="30" customHeight="1">
      <c r="A144" s="1195"/>
      <c r="B144" s="1275" t="s">
        <v>2655</v>
      </c>
      <c r="C144" s="1272"/>
      <c r="D144" s="1272"/>
      <c r="E144" s="1272"/>
      <c r="F144" s="1272"/>
      <c r="G144" s="1272"/>
      <c r="H144" s="1272"/>
      <c r="I144" s="1272"/>
      <c r="J144" s="1272"/>
      <c r="K144" s="1225" t="s">
        <v>22</v>
      </c>
      <c r="L144" s="1225"/>
      <c r="M144" s="1225"/>
      <c r="N144" s="1225"/>
      <c r="O144" s="1225"/>
      <c r="P144" s="1222"/>
      <c r="Q144" s="1222"/>
      <c r="R144" s="1222"/>
      <c r="S144" s="1222"/>
      <c r="T144" s="1222"/>
      <c r="U144" s="1222"/>
      <c r="V144" s="1222"/>
      <c r="W144" s="1222"/>
      <c r="X144" s="1222"/>
      <c r="Y144" s="1222"/>
      <c r="Z144" s="1222"/>
      <c r="AA144" s="1222"/>
      <c r="AB144" s="1222"/>
      <c r="AC144" s="1222"/>
      <c r="AD144" s="1222"/>
      <c r="AE144" s="1222"/>
      <c r="AF144" s="1198"/>
      <c r="AG144" s="1198"/>
      <c r="AH144" s="1198"/>
      <c r="AI144" s="1198"/>
      <c r="AJ144" s="1198"/>
      <c r="AK144" s="1198"/>
      <c r="AL144" s="1199">
        <v>1</v>
      </c>
    </row>
    <row r="145" spans="1:38" s="701" customFormat="1" ht="30" customHeight="1">
      <c r="A145" s="1195"/>
      <c r="B145" s="1273" t="s">
        <v>2656</v>
      </c>
      <c r="C145" s="1272"/>
      <c r="D145" s="1272"/>
      <c r="E145" s="1272"/>
      <c r="F145" s="1272"/>
      <c r="G145" s="1272"/>
      <c r="H145" s="1272"/>
      <c r="I145" s="1272"/>
      <c r="J145" s="1272"/>
      <c r="K145" s="1225" t="s">
        <v>22</v>
      </c>
      <c r="L145" s="1225"/>
      <c r="M145" s="1225"/>
      <c r="N145" s="1225"/>
      <c r="O145" s="1225"/>
      <c r="P145" s="1222"/>
      <c r="Q145" s="1222"/>
      <c r="R145" s="1222"/>
      <c r="S145" s="1222"/>
      <c r="T145" s="1222"/>
      <c r="U145" s="1222"/>
      <c r="V145" s="1222"/>
      <c r="W145" s="1222"/>
      <c r="X145" s="1222"/>
      <c r="Y145" s="1222"/>
      <c r="Z145" s="1222"/>
      <c r="AA145" s="1222"/>
      <c r="AB145" s="1222"/>
      <c r="AC145" s="1222"/>
      <c r="AD145" s="1222"/>
      <c r="AE145" s="1222"/>
      <c r="AF145" s="1198"/>
      <c r="AG145" s="1198"/>
      <c r="AH145" s="1198"/>
      <c r="AI145" s="1198"/>
      <c r="AJ145" s="1198"/>
      <c r="AK145" s="1198"/>
      <c r="AL145" s="1199">
        <v>1</v>
      </c>
    </row>
    <row r="146" spans="1:38" s="701" customFormat="1" ht="30" customHeight="1">
      <c r="A146" s="1195"/>
      <c r="B146" s="1272"/>
      <c r="C146" s="1272"/>
      <c r="D146" s="1272"/>
      <c r="E146" s="1272"/>
      <c r="F146" s="1272"/>
      <c r="G146" s="1272"/>
      <c r="H146" s="1272"/>
      <c r="I146" s="1272"/>
      <c r="J146" s="1272"/>
      <c r="K146" s="1225" t="s">
        <v>22</v>
      </c>
      <c r="L146" s="1225"/>
      <c r="M146" s="1225"/>
      <c r="N146" s="1225"/>
      <c r="O146" s="1225"/>
      <c r="P146" s="1222"/>
      <c r="Q146" s="1222"/>
      <c r="R146" s="1222"/>
      <c r="S146" s="1222"/>
      <c r="T146" s="1222"/>
      <c r="U146" s="1222"/>
      <c r="V146" s="1222"/>
      <c r="W146" s="1222"/>
      <c r="X146" s="1222"/>
      <c r="Y146" s="1222"/>
      <c r="Z146" s="1222"/>
      <c r="AA146" s="1222"/>
      <c r="AB146" s="1222"/>
      <c r="AC146" s="1222"/>
      <c r="AD146" s="1222"/>
      <c r="AE146" s="1222"/>
      <c r="AF146" s="1198"/>
      <c r="AG146" s="1198"/>
      <c r="AH146" s="1198"/>
      <c r="AI146" s="1198"/>
      <c r="AJ146" s="1198"/>
      <c r="AK146" s="1198"/>
      <c r="AL146" s="1199">
        <v>1</v>
      </c>
    </row>
    <row r="147" spans="1:38" s="701" customFormat="1" ht="30" customHeight="1">
      <c r="A147" s="1195"/>
      <c r="B147" s="1273" t="s">
        <v>2657</v>
      </c>
      <c r="C147" s="1272"/>
      <c r="D147" s="1272"/>
      <c r="E147" s="1272"/>
      <c r="F147" s="1272"/>
      <c r="G147" s="1272"/>
      <c r="H147" s="1272"/>
      <c r="I147" s="1272"/>
      <c r="J147" s="1272"/>
      <c r="K147" s="1225" t="s">
        <v>22</v>
      </c>
      <c r="L147" s="1225"/>
      <c r="M147" s="1225"/>
      <c r="N147" s="1225"/>
      <c r="O147" s="1225"/>
      <c r="P147" s="1222"/>
      <c r="Q147" s="1222"/>
      <c r="R147" s="1222"/>
      <c r="S147" s="1222"/>
      <c r="T147" s="1222"/>
      <c r="U147" s="1222"/>
      <c r="V147" s="1222"/>
      <c r="W147" s="1222"/>
      <c r="X147" s="1222"/>
      <c r="Y147" s="1222"/>
      <c r="Z147" s="1222"/>
      <c r="AA147" s="1222"/>
      <c r="AB147" s="1222"/>
      <c r="AC147" s="1222"/>
      <c r="AD147" s="1222"/>
      <c r="AE147" s="1222"/>
      <c r="AF147" s="1198"/>
      <c r="AG147" s="1198"/>
      <c r="AH147" s="1198"/>
      <c r="AI147" s="1198"/>
      <c r="AJ147" s="1198"/>
      <c r="AK147" s="1198"/>
      <c r="AL147" s="1199">
        <v>1</v>
      </c>
    </row>
    <row r="148" spans="1:38" s="701" customFormat="1" ht="30" customHeight="1">
      <c r="A148" s="1195"/>
      <c r="B148" s="1274" t="s">
        <v>2658</v>
      </c>
      <c r="C148" s="1272"/>
      <c r="D148" s="1272"/>
      <c r="E148" s="1272"/>
      <c r="F148" s="1272"/>
      <c r="G148" s="1272"/>
      <c r="H148" s="1272"/>
      <c r="I148" s="1272"/>
      <c r="J148" s="1272"/>
      <c r="K148" s="1225" t="s">
        <v>22</v>
      </c>
      <c r="L148" s="1225"/>
      <c r="M148" s="1225"/>
      <c r="N148" s="1225"/>
      <c r="O148" s="1225"/>
      <c r="P148" s="1222"/>
      <c r="Q148" s="1222"/>
      <c r="R148" s="1222"/>
      <c r="S148" s="1222"/>
      <c r="T148" s="1222"/>
      <c r="U148" s="1222"/>
      <c r="V148" s="1222"/>
      <c r="W148" s="1222"/>
      <c r="X148" s="1222"/>
      <c r="Y148" s="1222"/>
      <c r="Z148" s="1222"/>
      <c r="AA148" s="1222"/>
      <c r="AB148" s="1222"/>
      <c r="AC148" s="1222"/>
      <c r="AD148" s="1222"/>
      <c r="AE148" s="1222"/>
      <c r="AF148" s="1198"/>
      <c r="AG148" s="1198"/>
      <c r="AH148" s="1198"/>
      <c r="AI148" s="1198"/>
      <c r="AJ148" s="1198"/>
      <c r="AK148" s="1198"/>
      <c r="AL148" s="1199">
        <v>1</v>
      </c>
    </row>
    <row r="149" spans="1:38" s="701" customFormat="1" ht="30" customHeight="1">
      <c r="A149" s="1195"/>
      <c r="B149" s="1273"/>
      <c r="C149" s="1272"/>
      <c r="D149" s="1272"/>
      <c r="E149" s="1272"/>
      <c r="F149" s="1272"/>
      <c r="G149" s="1272"/>
      <c r="H149" s="1272"/>
      <c r="I149" s="1272"/>
      <c r="J149" s="1272"/>
      <c r="K149" s="1225" t="s">
        <v>22</v>
      </c>
      <c r="L149" s="1225"/>
      <c r="M149" s="1225"/>
      <c r="N149" s="1225"/>
      <c r="O149" s="1225"/>
      <c r="P149" s="1222"/>
      <c r="Q149" s="1222"/>
      <c r="R149" s="1222"/>
      <c r="S149" s="1222"/>
      <c r="T149" s="1222"/>
      <c r="U149" s="1222"/>
      <c r="V149" s="1222"/>
      <c r="W149" s="1222"/>
      <c r="X149" s="1222"/>
      <c r="Y149" s="1222"/>
      <c r="Z149" s="1222"/>
      <c r="AA149" s="1222"/>
      <c r="AB149" s="1222"/>
      <c r="AC149" s="1222"/>
      <c r="AD149" s="1222"/>
      <c r="AE149" s="1222"/>
      <c r="AF149" s="1198"/>
      <c r="AG149" s="1198"/>
      <c r="AH149" s="1198"/>
      <c r="AI149" s="1198"/>
      <c r="AJ149" s="1198"/>
      <c r="AK149" s="1198"/>
      <c r="AL149" s="1199">
        <v>1</v>
      </c>
    </row>
    <row r="150" spans="1:38" s="701" customFormat="1" ht="30" customHeight="1">
      <c r="A150" s="1195"/>
      <c r="B150" s="1273" t="s">
        <v>2659</v>
      </c>
      <c r="C150" s="1272"/>
      <c r="D150" s="1272"/>
      <c r="E150" s="1272"/>
      <c r="F150" s="1272"/>
      <c r="G150" s="1272"/>
      <c r="H150" s="1272"/>
      <c r="I150" s="1272"/>
      <c r="J150" s="1272"/>
      <c r="K150" s="1225" t="s">
        <v>22</v>
      </c>
      <c r="L150" s="1225"/>
      <c r="M150" s="1225"/>
      <c r="N150" s="1225"/>
      <c r="O150" s="1225"/>
      <c r="P150" s="1222"/>
      <c r="Q150" s="1222"/>
      <c r="R150" s="1222"/>
      <c r="S150" s="1222"/>
      <c r="T150" s="1222"/>
      <c r="U150" s="1222"/>
      <c r="V150" s="1222"/>
      <c r="W150" s="1222"/>
      <c r="X150" s="1222"/>
      <c r="Y150" s="1222"/>
      <c r="Z150" s="1222"/>
      <c r="AA150" s="1222"/>
      <c r="AB150" s="1222"/>
      <c r="AC150" s="1222"/>
      <c r="AD150" s="1222"/>
      <c r="AE150" s="1222"/>
      <c r="AF150" s="1198"/>
      <c r="AG150" s="1198"/>
      <c r="AH150" s="1198"/>
      <c r="AI150" s="1198"/>
      <c r="AJ150" s="1198"/>
      <c r="AK150" s="1198"/>
      <c r="AL150" s="1199">
        <v>1</v>
      </c>
    </row>
    <row r="151" spans="1:38" s="701" customFormat="1" ht="30" customHeight="1">
      <c r="A151" s="1195"/>
      <c r="B151" s="1274" t="s">
        <v>2660</v>
      </c>
      <c r="C151" s="1272"/>
      <c r="D151" s="1272"/>
      <c r="E151" s="1272"/>
      <c r="F151" s="1272"/>
      <c r="G151" s="1272"/>
      <c r="H151" s="1272"/>
      <c r="I151" s="1272"/>
      <c r="J151" s="1272"/>
      <c r="K151" s="1225" t="s">
        <v>22</v>
      </c>
      <c r="L151" s="1225"/>
      <c r="M151" s="1225"/>
      <c r="N151" s="1225"/>
      <c r="O151" s="1225"/>
      <c r="P151" s="1222"/>
      <c r="Q151" s="1222"/>
      <c r="R151" s="1222"/>
      <c r="S151" s="1222"/>
      <c r="T151" s="1222"/>
      <c r="U151" s="1222"/>
      <c r="V151" s="1222"/>
      <c r="W151" s="1222"/>
      <c r="X151" s="1222"/>
      <c r="Y151" s="1222"/>
      <c r="Z151" s="1222"/>
      <c r="AA151" s="1222"/>
      <c r="AB151" s="1222"/>
      <c r="AC151" s="1222"/>
      <c r="AD151" s="1222"/>
      <c r="AE151" s="1222"/>
      <c r="AF151" s="1198"/>
      <c r="AG151" s="1198"/>
      <c r="AH151" s="1198"/>
      <c r="AI151" s="1198"/>
      <c r="AJ151" s="1198"/>
      <c r="AK151" s="1198"/>
      <c r="AL151" s="1199">
        <v>1</v>
      </c>
    </row>
    <row r="152" spans="1:38" s="701" customFormat="1" ht="30" customHeight="1">
      <c r="A152" s="1195"/>
      <c r="B152" s="1274" t="s">
        <v>2661</v>
      </c>
      <c r="C152" s="1272"/>
      <c r="D152" s="1272"/>
      <c r="E152" s="1272"/>
      <c r="F152" s="1272"/>
      <c r="G152" s="1272"/>
      <c r="H152" s="1272"/>
      <c r="I152" s="1272"/>
      <c r="J152" s="1272"/>
      <c r="K152" s="1225" t="s">
        <v>22</v>
      </c>
      <c r="L152" s="1225"/>
      <c r="M152" s="1225"/>
      <c r="N152" s="1197"/>
      <c r="O152" s="1197"/>
      <c r="P152" s="1222"/>
      <c r="Q152" s="1222"/>
      <c r="R152" s="1222"/>
      <c r="S152" s="1222"/>
      <c r="T152" s="1222"/>
      <c r="U152" s="1222"/>
      <c r="V152" s="1222"/>
      <c r="W152" s="1222"/>
      <c r="X152" s="1222"/>
      <c r="Y152" s="1222"/>
      <c r="Z152" s="1222"/>
      <c r="AA152" s="1222"/>
      <c r="AB152" s="1222"/>
      <c r="AC152" s="1222"/>
      <c r="AD152" s="1222"/>
      <c r="AE152" s="1222"/>
      <c r="AF152" s="1198"/>
      <c r="AG152" s="1198"/>
      <c r="AH152" s="1198"/>
      <c r="AI152" s="1198"/>
      <c r="AJ152" s="1198"/>
      <c r="AK152" s="1198"/>
      <c r="AL152" s="1199">
        <v>1</v>
      </c>
    </row>
    <row r="153" spans="1:38" s="701" customFormat="1" ht="30" customHeight="1">
      <c r="A153" s="1195"/>
      <c r="B153" s="1273" t="s">
        <v>2662</v>
      </c>
      <c r="C153" s="1272"/>
      <c r="D153" s="1272"/>
      <c r="E153" s="1272"/>
      <c r="F153" s="1272"/>
      <c r="G153" s="1272"/>
      <c r="H153" s="1272"/>
      <c r="I153" s="1272"/>
      <c r="J153" s="1272"/>
      <c r="K153" s="1225"/>
      <c r="L153" s="1225"/>
      <c r="M153" s="1225"/>
      <c r="N153" s="1197"/>
      <c r="O153" s="1197"/>
      <c r="P153" s="1222"/>
      <c r="Q153" s="1222"/>
      <c r="R153" s="1222"/>
      <c r="S153" s="1222"/>
      <c r="T153" s="1222"/>
      <c r="U153" s="1222"/>
      <c r="V153" s="1222"/>
      <c r="W153" s="1222"/>
      <c r="X153" s="1222"/>
      <c r="Y153" s="1222"/>
      <c r="Z153" s="1222"/>
      <c r="AA153" s="1222"/>
      <c r="AB153" s="1222"/>
      <c r="AC153" s="1222"/>
      <c r="AD153" s="1222"/>
      <c r="AE153" s="1222"/>
      <c r="AF153" s="1198"/>
      <c r="AG153" s="1198"/>
      <c r="AH153" s="1198"/>
      <c r="AI153" s="1198"/>
      <c r="AJ153" s="1198"/>
      <c r="AK153" s="1198"/>
      <c r="AL153" s="1199">
        <v>1</v>
      </c>
    </row>
    <row r="154" spans="1:38" s="701" customFormat="1" ht="30" customHeight="1">
      <c r="A154" s="1195"/>
      <c r="B154" s="1274" t="s">
        <v>2663</v>
      </c>
      <c r="C154" s="1272"/>
      <c r="D154" s="1272"/>
      <c r="E154" s="1272"/>
      <c r="F154" s="1272"/>
      <c r="G154" s="1272"/>
      <c r="H154" s="1272"/>
      <c r="I154" s="1272"/>
      <c r="J154" s="1272"/>
      <c r="K154" s="1225"/>
      <c r="L154" s="1225"/>
      <c r="M154" s="1225"/>
      <c r="N154" s="1197"/>
      <c r="O154" s="1197"/>
      <c r="P154" s="1222"/>
      <c r="Q154" s="1222"/>
      <c r="R154" s="1222"/>
      <c r="S154" s="1222"/>
      <c r="T154" s="1222"/>
      <c r="U154" s="1222"/>
      <c r="V154" s="1222"/>
      <c r="W154" s="1222"/>
      <c r="X154" s="1222"/>
      <c r="Y154" s="1222"/>
      <c r="Z154" s="1222"/>
      <c r="AA154" s="1222"/>
      <c r="AB154" s="1222"/>
      <c r="AC154" s="1222"/>
      <c r="AD154" s="1222"/>
      <c r="AE154" s="1222"/>
      <c r="AF154" s="1198"/>
      <c r="AG154" s="1198"/>
      <c r="AH154" s="1198"/>
      <c r="AI154" s="1198"/>
      <c r="AJ154" s="1198"/>
      <c r="AK154" s="1198"/>
      <c r="AL154" s="1199">
        <v>1</v>
      </c>
    </row>
    <row r="155" spans="1:38" s="701" customFormat="1" ht="27">
      <c r="A155" s="1195"/>
      <c r="B155" s="1270"/>
      <c r="C155" s="1195"/>
      <c r="D155" s="1195"/>
      <c r="E155" s="1195"/>
      <c r="F155" s="1195"/>
      <c r="G155" s="1195"/>
      <c r="H155" s="1195"/>
      <c r="I155" s="1260"/>
      <c r="J155" s="1195"/>
      <c r="K155" s="1195"/>
      <c r="L155" s="1195"/>
      <c r="M155" s="1195"/>
      <c r="N155" s="1195"/>
      <c r="O155" s="1260"/>
      <c r="P155" s="1260"/>
      <c r="Q155" s="1260"/>
      <c r="R155" s="1260"/>
      <c r="S155" s="1260"/>
      <c r="T155" s="1197"/>
      <c r="U155" s="1197"/>
      <c r="V155" s="1197"/>
      <c r="W155" s="1197"/>
      <c r="X155" s="1197"/>
      <c r="Y155" s="1197"/>
      <c r="Z155" s="1197"/>
      <c r="AA155" s="1197"/>
      <c r="AB155" s="1197"/>
      <c r="AC155" s="1197"/>
      <c r="AD155" s="1197"/>
      <c r="AE155" s="1197"/>
      <c r="AF155" s="1197"/>
      <c r="AG155" s="1197"/>
      <c r="AH155" s="1197"/>
      <c r="AI155" s="1198"/>
      <c r="AJ155" s="1198"/>
      <c r="AK155" s="1198"/>
      <c r="AL155" s="1199">
        <v>1</v>
      </c>
    </row>
    <row r="156" spans="1:38" s="701" customFormat="1" ht="26.25">
      <c r="A156" s="1195"/>
      <c r="B156" s="1276" t="s">
        <v>2664</v>
      </c>
      <c r="C156" s="1277"/>
      <c r="D156" s="1278"/>
      <c r="E156" s="1261"/>
      <c r="F156" s="1279"/>
      <c r="G156" s="1279"/>
      <c r="H156" s="1279"/>
      <c r="I156" s="1279"/>
      <c r="J156" s="1280"/>
      <c r="K156" s="1280"/>
      <c r="L156" s="1197"/>
      <c r="M156" s="1197"/>
      <c r="N156" s="1197"/>
      <c r="O156" s="1197"/>
      <c r="P156" s="1198"/>
      <c r="Q156" s="1260"/>
      <c r="R156" s="1260"/>
      <c r="S156" s="1260"/>
      <c r="T156" s="1197"/>
      <c r="U156" s="1197"/>
      <c r="V156" s="1197"/>
      <c r="W156" s="1197"/>
      <c r="X156" s="1197"/>
      <c r="Y156" s="1197"/>
      <c r="Z156" s="1197"/>
      <c r="AA156" s="1197"/>
      <c r="AB156" s="1197"/>
      <c r="AC156" s="1197"/>
      <c r="AD156" s="1197"/>
      <c r="AE156" s="1197"/>
      <c r="AF156" s="1197"/>
      <c r="AG156" s="1197"/>
      <c r="AH156" s="1197"/>
      <c r="AI156" s="1198"/>
      <c r="AJ156" s="1198"/>
      <c r="AK156" s="1198"/>
      <c r="AL156" s="1199">
        <v>1</v>
      </c>
    </row>
    <row r="157" spans="1:38" s="701" customFormat="1" ht="26.25">
      <c r="A157" s="1195"/>
      <c r="B157" s="1281" t="s">
        <v>2665</v>
      </c>
      <c r="C157" s="1282"/>
      <c r="D157" s="1283"/>
      <c r="E157" s="1284"/>
      <c r="F157" s="1284"/>
      <c r="G157" s="1284"/>
      <c r="H157" s="1284"/>
      <c r="I157" s="1284"/>
      <c r="J157" s="1284"/>
      <c r="K157" s="1280">
        <v>1</v>
      </c>
      <c r="L157" s="1197"/>
      <c r="M157" s="1197"/>
      <c r="N157" s="1197"/>
      <c r="O157" s="1197"/>
      <c r="P157" s="1198"/>
      <c r="Q157" s="1260"/>
      <c r="R157" s="1260"/>
      <c r="S157" s="1260"/>
      <c r="T157" s="1197"/>
      <c r="U157" s="1197"/>
      <c r="V157" s="1197"/>
      <c r="W157" s="1197"/>
      <c r="X157" s="1197"/>
      <c r="Y157" s="1197"/>
      <c r="Z157" s="1197"/>
      <c r="AA157" s="1197"/>
      <c r="AB157" s="1197"/>
      <c r="AC157" s="1197"/>
      <c r="AD157" s="1197"/>
      <c r="AE157" s="1197"/>
      <c r="AF157" s="1197"/>
      <c r="AG157" s="1197"/>
      <c r="AH157" s="1197"/>
      <c r="AI157" s="1198"/>
      <c r="AJ157" s="1198"/>
      <c r="AK157" s="1198"/>
      <c r="AL157" s="1199">
        <v>1</v>
      </c>
    </row>
    <row r="158" spans="1:38" s="701" customFormat="1" ht="26.25">
      <c r="A158" s="1195"/>
      <c r="B158" s="1285" t="s">
        <v>2666</v>
      </c>
      <c r="C158" s="1282"/>
      <c r="D158" s="1283"/>
      <c r="E158" s="1284"/>
      <c r="F158" s="1284"/>
      <c r="G158" s="1284"/>
      <c r="H158" s="1284"/>
      <c r="I158" s="1284"/>
      <c r="J158" s="1284"/>
      <c r="K158" s="1280">
        <v>1</v>
      </c>
      <c r="L158" s="1197"/>
      <c r="M158" s="1197"/>
      <c r="N158" s="1197"/>
      <c r="O158" s="1197"/>
      <c r="P158" s="1198"/>
      <c r="Q158" s="1260"/>
      <c r="R158" s="1260"/>
      <c r="S158" s="1260"/>
      <c r="T158" s="1197"/>
      <c r="U158" s="1197"/>
      <c r="V158" s="1197"/>
      <c r="W158" s="1197"/>
      <c r="X158" s="1197"/>
      <c r="Y158" s="1197"/>
      <c r="Z158" s="1197"/>
      <c r="AA158" s="1197"/>
      <c r="AB158" s="1197"/>
      <c r="AC158" s="1197"/>
      <c r="AD158" s="1197"/>
      <c r="AE158" s="1197"/>
      <c r="AF158" s="1197"/>
      <c r="AG158" s="1197"/>
      <c r="AH158" s="1197"/>
      <c r="AI158" s="1198"/>
      <c r="AJ158" s="1198"/>
      <c r="AK158" s="1198"/>
      <c r="AL158" s="1199">
        <v>1</v>
      </c>
    </row>
    <row r="159" spans="1:38" s="701" customFormat="1" ht="26.25">
      <c r="A159" s="1195"/>
      <c r="B159" s="1286" t="s">
        <v>2667</v>
      </c>
      <c r="C159" s="1277"/>
      <c r="D159" s="1287"/>
      <c r="E159" s="1261"/>
      <c r="F159" s="1288" t="s">
        <v>2668</v>
      </c>
      <c r="G159" s="1279"/>
      <c r="H159" s="1279"/>
      <c r="I159" s="1279"/>
      <c r="J159" s="1280"/>
      <c r="K159" s="1280"/>
      <c r="L159" s="1197"/>
      <c r="M159" s="1197"/>
      <c r="N159" s="1197"/>
      <c r="O159" s="1197"/>
      <c r="P159" s="1198"/>
      <c r="Q159" s="1260"/>
      <c r="R159" s="1260"/>
      <c r="S159" s="1260"/>
      <c r="T159" s="1197"/>
      <c r="U159" s="1197"/>
      <c r="V159" s="1197"/>
      <c r="W159" s="1197"/>
      <c r="X159" s="1197"/>
      <c r="Y159" s="1197"/>
      <c r="Z159" s="1197"/>
      <c r="AA159" s="1197"/>
      <c r="AB159" s="1197"/>
      <c r="AC159" s="1197"/>
      <c r="AD159" s="1197"/>
      <c r="AE159" s="1197"/>
      <c r="AF159" s="1197"/>
      <c r="AG159" s="1197"/>
      <c r="AH159" s="1197"/>
      <c r="AI159" s="1198"/>
      <c r="AJ159" s="1198"/>
      <c r="AK159" s="1198"/>
      <c r="AL159" s="1199">
        <v>1</v>
      </c>
    </row>
    <row r="160" spans="1:38" s="701" customFormat="1" ht="26.25">
      <c r="A160" s="1195"/>
      <c r="B160" s="1289"/>
      <c r="C160" s="1290" t="s">
        <v>2669</v>
      </c>
      <c r="D160" s="1287"/>
      <c r="E160" s="1261"/>
      <c r="F160" s="1279"/>
      <c r="G160" s="1279"/>
      <c r="H160" s="1279"/>
      <c r="I160" s="1279"/>
      <c r="J160" s="1280">
        <v>1</v>
      </c>
      <c r="K160" s="1280">
        <v>1</v>
      </c>
      <c r="L160" s="1197"/>
      <c r="M160" s="1197"/>
      <c r="N160" s="1197"/>
      <c r="O160" s="1197"/>
      <c r="P160" s="1198"/>
      <c r="Q160" s="1260"/>
      <c r="R160" s="1260"/>
      <c r="S160" s="1260"/>
      <c r="T160" s="1197"/>
      <c r="U160" s="1197"/>
      <c r="V160" s="1197"/>
      <c r="W160" s="1197"/>
      <c r="X160" s="1197"/>
      <c r="Y160" s="1197"/>
      <c r="Z160" s="1197"/>
      <c r="AA160" s="1197"/>
      <c r="AB160" s="1197"/>
      <c r="AC160" s="1197"/>
      <c r="AD160" s="1197"/>
      <c r="AE160" s="1197"/>
      <c r="AF160" s="1197"/>
      <c r="AG160" s="1197"/>
      <c r="AH160" s="1197"/>
      <c r="AI160" s="1198"/>
      <c r="AJ160" s="1198"/>
      <c r="AK160" s="1198"/>
      <c r="AL160" s="1199">
        <v>1</v>
      </c>
    </row>
    <row r="161" spans="1:40" s="701" customFormat="1" ht="26.25">
      <c r="A161" s="1195"/>
      <c r="B161" s="1291" t="str">
        <f>IF(B160="","",IF(AND(CODE(LEFT(B160,1))=66,CODE(RIGHT(B160,1))=90),"",CHOOSE(MATCH((LEN(B160)&amp;CODE(RIGHT(B160,1)))*1,{165;190;265;290},1),CHAR(CODE(B160)+1),"AA",LEFT(B160,1)&amp;CHAR(CODE(RIGHT(B160,1))+1),"BA",LEFT(B160,2)&amp;CHAR(CODE(RIGHT(B160,1))+1))))</f>
        <v/>
      </c>
      <c r="C161" s="1292" t="str">
        <f ca="1">_xlfn.FORMULATEXT(B161)</f>
        <v>=SI(B160="";"";SI(ET(CODE(GAUCHE(B160;1))=66;CODE(DROITE(B160;1))=90);"";CHOISIR(EQUIV((NBCAR(B160)&amp;CODE(DROITE(B160;1)))*1;{165;190;265;290};1);CAR(CODE(B160)+1);"AA";GAUCHE(B160;1)&amp;CAR(CODE(DROITE(B160;1))+1);"BA";GAUCHE(B160;2)&amp;CAR(CODE(DROITE(B160;1))+1))))</v>
      </c>
      <c r="D161" s="1287"/>
      <c r="E161" s="1261"/>
      <c r="F161" s="1279"/>
      <c r="G161" s="1279"/>
      <c r="H161" s="1279"/>
      <c r="I161" s="1279"/>
      <c r="J161" s="1280"/>
      <c r="K161" s="1280"/>
      <c r="L161" s="1197"/>
      <c r="M161" s="1197"/>
      <c r="N161" s="1197"/>
      <c r="O161" s="1197"/>
      <c r="P161" s="1198"/>
      <c r="Q161" s="1260"/>
      <c r="R161" s="1260"/>
      <c r="S161" s="1260"/>
      <c r="T161" s="1197"/>
      <c r="U161" s="1197"/>
      <c r="V161" s="1197"/>
      <c r="W161" s="1197"/>
      <c r="X161" s="1197"/>
      <c r="Y161" s="1197"/>
      <c r="Z161" s="1197"/>
      <c r="AA161" s="1197"/>
      <c r="AB161" s="1197"/>
      <c r="AC161" s="1197"/>
      <c r="AD161" s="1197"/>
      <c r="AE161" s="1197"/>
      <c r="AF161" s="1197"/>
      <c r="AG161" s="1197"/>
      <c r="AH161" s="1197"/>
      <c r="AI161" s="1198"/>
      <c r="AJ161" s="1198"/>
      <c r="AK161" s="1198"/>
      <c r="AL161" s="1199">
        <v>1</v>
      </c>
    </row>
    <row r="162" spans="1:40" s="701" customFormat="1" ht="26.25">
      <c r="A162" s="1195"/>
      <c r="B162" s="1291"/>
      <c r="C162" s="1292"/>
      <c r="D162" s="1287"/>
      <c r="E162" s="1261"/>
      <c r="F162" s="1279"/>
      <c r="G162" s="1279"/>
      <c r="H162" s="1279"/>
      <c r="I162" s="1279"/>
      <c r="J162" s="1280"/>
      <c r="K162" s="1280"/>
      <c r="L162" s="1197"/>
      <c r="M162" s="1197"/>
      <c r="N162" s="1197"/>
      <c r="O162" s="1197"/>
      <c r="P162" s="1198"/>
      <c r="Q162" s="1260"/>
      <c r="R162" s="1260"/>
      <c r="S162" s="1260"/>
      <c r="T162" s="1197"/>
      <c r="U162" s="1197"/>
      <c r="V162" s="1197"/>
      <c r="W162" s="1197"/>
      <c r="X162" s="1197"/>
      <c r="Y162" s="1197"/>
      <c r="Z162" s="1197"/>
      <c r="AA162" s="1197"/>
      <c r="AB162" s="1197"/>
      <c r="AC162" s="1197"/>
      <c r="AD162" s="1197"/>
      <c r="AE162" s="1197"/>
      <c r="AF162" s="1197"/>
      <c r="AG162" s="1197"/>
      <c r="AH162" s="1197"/>
      <c r="AI162" s="1198"/>
      <c r="AJ162" s="1198"/>
      <c r="AK162" s="1198"/>
      <c r="AL162" s="1199">
        <v>1</v>
      </c>
    </row>
    <row r="163" spans="1:40" s="701" customFormat="1" ht="26.25">
      <c r="A163" s="1195"/>
      <c r="B163" s="1276" t="s">
        <v>933</v>
      </c>
      <c r="C163" s="1276"/>
      <c r="D163" s="1276"/>
      <c r="E163" s="1276"/>
      <c r="F163" s="1276"/>
      <c r="G163" s="1276"/>
      <c r="H163" s="1197"/>
      <c r="I163" s="1263"/>
      <c r="J163" s="1197"/>
      <c r="K163" s="1197"/>
      <c r="L163" s="1197"/>
      <c r="M163" s="1197"/>
      <c r="N163" s="1197"/>
      <c r="O163" s="1197"/>
      <c r="P163" s="1198"/>
      <c r="Q163" s="1260"/>
      <c r="R163" s="1260"/>
      <c r="S163" s="1260"/>
      <c r="T163" s="1197"/>
      <c r="U163" s="1197"/>
      <c r="V163" s="1197"/>
      <c r="W163" s="1197"/>
      <c r="X163" s="1197"/>
      <c r="Y163" s="1197"/>
      <c r="Z163" s="1197"/>
      <c r="AA163" s="1197"/>
      <c r="AB163" s="1197"/>
      <c r="AC163" s="1197"/>
      <c r="AD163" s="1197"/>
      <c r="AE163" s="1197"/>
      <c r="AF163" s="1197"/>
      <c r="AG163" s="1197"/>
      <c r="AH163" s="1197"/>
      <c r="AI163" s="1198"/>
      <c r="AJ163" s="1198"/>
      <c r="AK163" s="1198"/>
      <c r="AL163" s="1199">
        <v>1</v>
      </c>
    </row>
    <row r="164" spans="1:40" s="701" customFormat="1" ht="26.25">
      <c r="A164" s="1195"/>
      <c r="B164" s="1276" t="s">
        <v>2670</v>
      </c>
      <c r="C164" s="1276"/>
      <c r="D164" s="1276"/>
      <c r="E164" s="1276"/>
      <c r="F164" s="1276"/>
      <c r="G164" s="1276"/>
      <c r="H164" s="1197"/>
      <c r="I164" s="1263"/>
      <c r="J164" s="1197"/>
      <c r="K164" s="1197"/>
      <c r="L164" s="1197"/>
      <c r="M164" s="1197"/>
      <c r="N164" s="1197"/>
      <c r="O164" s="1197"/>
      <c r="P164" s="1198"/>
      <c r="Q164" s="1260"/>
      <c r="R164" s="1260"/>
      <c r="S164" s="1260"/>
      <c r="T164" s="1197"/>
      <c r="U164" s="1197"/>
      <c r="V164" s="1197"/>
      <c r="W164" s="1197"/>
      <c r="X164" s="1197"/>
      <c r="Y164" s="1197"/>
      <c r="Z164" s="1197"/>
      <c r="AA164" s="1197"/>
      <c r="AB164" s="1197"/>
      <c r="AC164" s="1197"/>
      <c r="AD164" s="1197"/>
      <c r="AE164" s="1197"/>
      <c r="AF164" s="1197"/>
      <c r="AG164" s="1197"/>
      <c r="AH164" s="1197"/>
      <c r="AI164" s="1198"/>
      <c r="AJ164" s="1198"/>
      <c r="AK164" s="1198"/>
      <c r="AL164" s="1199">
        <v>1</v>
      </c>
    </row>
    <row r="165" spans="1:40" s="701" customFormat="1" ht="26.25">
      <c r="A165" s="1195"/>
      <c r="B165" s="1293" t="s">
        <v>863</v>
      </c>
      <c r="C165" s="1276" t="s">
        <v>2671</v>
      </c>
      <c r="D165" s="1263"/>
      <c r="E165" s="1263"/>
      <c r="F165" s="1263"/>
      <c r="G165" s="1263"/>
      <c r="H165" s="1197"/>
      <c r="I165" s="1263"/>
      <c r="J165" s="1197"/>
      <c r="K165" s="1197"/>
      <c r="L165" s="1197"/>
      <c r="M165" s="1197"/>
      <c r="N165" s="1197"/>
      <c r="O165" s="1197"/>
      <c r="P165" s="1198"/>
      <c r="Q165" s="1260"/>
      <c r="R165" s="1260"/>
      <c r="S165" s="1260"/>
      <c r="T165" s="1197"/>
      <c r="U165" s="1197"/>
      <c r="V165" s="1197"/>
      <c r="W165" s="1197"/>
      <c r="X165" s="1197"/>
      <c r="Y165" s="1197"/>
      <c r="Z165" s="1197"/>
      <c r="AA165" s="1197"/>
      <c r="AB165" s="1197"/>
      <c r="AC165" s="1197"/>
      <c r="AD165" s="1197"/>
      <c r="AE165" s="1197"/>
      <c r="AF165" s="1197"/>
      <c r="AG165" s="1197"/>
      <c r="AH165" s="1197"/>
      <c r="AI165" s="1198"/>
      <c r="AJ165" s="1198"/>
      <c r="AK165" s="1198"/>
      <c r="AL165" s="1199">
        <v>1</v>
      </c>
    </row>
    <row r="166" spans="1:40" s="701" customFormat="1" ht="26.25">
      <c r="A166" s="1195"/>
      <c r="B166" s="1294" t="str">
        <f>IF(COLUMN()-COLUMN(B166)+1&lt;=26, CHAR(64+COLUMN()-COLUMN(B166)+1), CHAR(64+INT((COLUMN()-COLUMN(B166))/26))&amp;CHAR(64+MOD(COLUMN()-COLUMN(B166)-1,26)+1))</f>
        <v>A</v>
      </c>
      <c r="C166" s="1289" t="s">
        <v>1644</v>
      </c>
      <c r="D166" s="1289" t="s">
        <v>1645</v>
      </c>
      <c r="E166" s="1289" t="s">
        <v>1646</v>
      </c>
      <c r="F166" s="1289" t="s">
        <v>2672</v>
      </c>
      <c r="G166" s="1263"/>
      <c r="H166" s="1197"/>
      <c r="I166" s="1263"/>
      <c r="J166" s="1197"/>
      <c r="K166" s="1197"/>
      <c r="L166" s="1197"/>
      <c r="M166" s="1197"/>
      <c r="N166" s="1197"/>
      <c r="O166" s="1197"/>
      <c r="P166" s="1198"/>
      <c r="Q166" s="1260"/>
      <c r="R166" s="1260"/>
      <c r="S166" s="1260"/>
      <c r="T166" s="1197"/>
      <c r="U166" s="1197"/>
      <c r="V166" s="1197"/>
      <c r="W166" s="1197"/>
      <c r="X166" s="1197"/>
      <c r="Y166" s="1197"/>
      <c r="Z166" s="1197"/>
      <c r="AA166" s="1197"/>
      <c r="AB166" s="1197"/>
      <c r="AC166" s="1197"/>
      <c r="AD166" s="1197"/>
      <c r="AE166" s="1197"/>
      <c r="AF166" s="1197"/>
      <c r="AG166" s="1197"/>
      <c r="AH166" s="1197"/>
      <c r="AI166" s="1198"/>
      <c r="AJ166" s="1198"/>
      <c r="AK166" s="1198"/>
      <c r="AL166" s="1199">
        <v>1</v>
      </c>
    </row>
    <row r="167" spans="1:40" s="701" customFormat="1" ht="26.25">
      <c r="A167" s="1195"/>
      <c r="B167" s="1276" t="s">
        <v>2673</v>
      </c>
      <c r="C167" s="1278"/>
      <c r="D167" s="1262"/>
      <c r="E167" s="1262"/>
      <c r="F167" s="1262"/>
      <c r="G167" s="1262"/>
      <c r="H167" s="1262"/>
      <c r="I167" s="1262"/>
      <c r="J167" s="1197"/>
      <c r="K167" s="1197"/>
      <c r="L167" s="1197"/>
      <c r="M167" s="1197"/>
      <c r="N167" s="1197"/>
      <c r="O167" s="1197"/>
      <c r="P167" s="1198"/>
      <c r="Q167" s="1260"/>
      <c r="R167" s="1260"/>
      <c r="S167" s="1260"/>
      <c r="T167" s="1197"/>
      <c r="U167" s="1197"/>
      <c r="V167" s="1197"/>
      <c r="W167" s="1197"/>
      <c r="X167" s="1197"/>
      <c r="Y167" s="1197"/>
      <c r="Z167" s="1197"/>
      <c r="AA167" s="1197"/>
      <c r="AB167" s="1197"/>
      <c r="AC167" s="1197"/>
      <c r="AD167" s="1197"/>
      <c r="AE167" s="1197"/>
      <c r="AF167" s="1197"/>
      <c r="AG167" s="1197"/>
      <c r="AH167" s="1197"/>
      <c r="AI167" s="1198"/>
      <c r="AJ167" s="1198"/>
      <c r="AK167" s="1198"/>
      <c r="AL167" s="1199">
        <v>1</v>
      </c>
    </row>
    <row r="168" spans="1:40" s="701" customFormat="1" ht="26.25">
      <c r="A168" s="1195"/>
      <c r="B168" s="1291"/>
      <c r="C168" s="1292"/>
      <c r="D168" s="1287"/>
      <c r="E168" s="1261"/>
      <c r="F168" s="1279"/>
      <c r="G168" s="1279"/>
      <c r="H168" s="1279"/>
      <c r="I168" s="1279"/>
      <c r="J168" s="1280"/>
      <c r="K168" s="1280"/>
      <c r="L168" s="1197"/>
      <c r="M168" s="1197"/>
      <c r="N168" s="1197"/>
      <c r="O168" s="1197"/>
      <c r="P168" s="1198"/>
      <c r="Q168" s="1260"/>
      <c r="R168" s="1260"/>
      <c r="S168" s="1260"/>
      <c r="T168" s="1197"/>
      <c r="U168" s="1197"/>
      <c r="V168" s="1197"/>
      <c r="W168" s="1197"/>
      <c r="X168" s="1197"/>
      <c r="Y168" s="1197"/>
      <c r="Z168" s="1197"/>
      <c r="AA168" s="1197"/>
      <c r="AB168" s="1197"/>
      <c r="AC168" s="1197"/>
      <c r="AD168" s="1197"/>
      <c r="AE168" s="1197"/>
      <c r="AF168" s="1197"/>
      <c r="AG168" s="1197"/>
      <c r="AH168" s="1197"/>
      <c r="AI168" s="1198"/>
      <c r="AJ168" s="1198"/>
      <c r="AK168" s="1198"/>
      <c r="AL168" s="1199">
        <v>1</v>
      </c>
    </row>
    <row r="169" spans="1:40" s="701" customFormat="1" ht="26.25">
      <c r="A169" s="1195"/>
      <c r="B169" s="1291"/>
      <c r="C169" s="1292"/>
      <c r="D169" s="1287"/>
      <c r="E169" s="1261"/>
      <c r="F169" s="1279"/>
      <c r="G169" s="1279"/>
      <c r="H169" s="1279"/>
      <c r="I169" s="1279"/>
      <c r="J169" s="1280"/>
      <c r="K169" s="1280"/>
      <c r="L169" s="1197"/>
      <c r="M169" s="1197"/>
      <c r="N169" s="1197"/>
      <c r="O169" s="1197"/>
      <c r="P169" s="1198"/>
      <c r="Q169" s="1260"/>
      <c r="R169" s="1260"/>
      <c r="S169" s="1260"/>
      <c r="T169" s="1197"/>
      <c r="U169" s="1197"/>
      <c r="V169" s="1197"/>
      <c r="W169" s="1197"/>
      <c r="X169" s="1197"/>
      <c r="Y169" s="1197"/>
      <c r="Z169" s="1197"/>
      <c r="AA169" s="1197"/>
      <c r="AB169" s="1197"/>
      <c r="AC169" s="1197"/>
      <c r="AD169" s="1197"/>
      <c r="AE169" s="1197"/>
      <c r="AF169" s="1197"/>
      <c r="AG169" s="1197"/>
      <c r="AH169" s="1197"/>
      <c r="AI169" s="1198"/>
      <c r="AJ169" s="1198"/>
      <c r="AK169" s="1198"/>
      <c r="AL169" s="1199">
        <v>1</v>
      </c>
    </row>
    <row r="170" spans="1:40" s="1258" customFormat="1" ht="40.5" customHeight="1">
      <c r="A170" s="1195"/>
      <c r="B170" s="1295" t="s">
        <v>2674</v>
      </c>
      <c r="C170" s="1195"/>
      <c r="D170" s="1195"/>
      <c r="E170" s="1195"/>
      <c r="F170" s="1195"/>
      <c r="G170" s="1195"/>
      <c r="H170" s="1195"/>
      <c r="I170" s="1222"/>
      <c r="J170" s="1195"/>
      <c r="K170" s="1195"/>
      <c r="L170" s="1195"/>
      <c r="M170" s="1195"/>
      <c r="N170" s="1195"/>
      <c r="O170" s="1222"/>
      <c r="P170" s="1222"/>
      <c r="Q170" s="1222"/>
      <c r="R170" s="1222"/>
      <c r="S170" s="1222"/>
      <c r="T170" s="1295" t="s">
        <v>2675</v>
      </c>
      <c r="U170" s="1197"/>
      <c r="V170" s="1197"/>
      <c r="W170" s="1197"/>
      <c r="X170" s="1197"/>
      <c r="Y170" s="1197"/>
      <c r="Z170" s="1296"/>
      <c r="AA170" s="1296"/>
      <c r="AB170" s="1296"/>
      <c r="AC170" s="1296"/>
      <c r="AD170" s="1296"/>
      <c r="AE170" s="1296"/>
      <c r="AF170" s="1296"/>
      <c r="AG170" s="1296"/>
      <c r="AH170" s="1297"/>
      <c r="AI170" s="1297"/>
      <c r="AJ170" s="1197"/>
      <c r="AK170" s="1197"/>
      <c r="AL170" s="1199">
        <v>1</v>
      </c>
      <c r="AM170" s="701"/>
      <c r="AN170" s="701"/>
    </row>
    <row r="171" spans="1:40" s="1258" customFormat="1" ht="40.5" customHeight="1">
      <c r="A171" s="1195"/>
      <c r="B171" s="1270"/>
      <c r="C171" s="1245" t="s">
        <v>2676</v>
      </c>
      <c r="D171" s="1195"/>
      <c r="E171" s="1298" t="s">
        <v>2677</v>
      </c>
      <c r="F171" s="1222"/>
      <c r="G171" s="1299" t="s">
        <v>2678</v>
      </c>
      <c r="H171" s="1195"/>
      <c r="I171" s="1222"/>
      <c r="J171" s="1203" t="s">
        <v>2679</v>
      </c>
      <c r="K171" s="1195"/>
      <c r="L171" s="1195"/>
      <c r="M171" s="1195"/>
      <c r="N171" s="1195"/>
      <c r="O171" s="1222"/>
      <c r="P171" s="1222"/>
      <c r="Q171" s="1222"/>
      <c r="R171" s="1222"/>
      <c r="S171" s="1222"/>
      <c r="T171" s="1300" t="s">
        <v>2680</v>
      </c>
      <c r="U171" s="1301"/>
      <c r="V171" s="1302">
        <v>15.5</v>
      </c>
      <c r="W171" s="1197"/>
      <c r="X171" s="1303">
        <v>15.5</v>
      </c>
      <c r="Y171" s="1197"/>
      <c r="Z171" s="1296"/>
      <c r="AA171" s="1296"/>
      <c r="AB171" s="1296"/>
      <c r="AC171" s="1296"/>
      <c r="AD171" s="1296"/>
      <c r="AE171" s="1296"/>
      <c r="AF171" s="1296"/>
      <c r="AG171" s="1296"/>
      <c r="AH171" s="1297"/>
      <c r="AI171" s="1297"/>
      <c r="AJ171" s="1197"/>
      <c r="AK171" s="1197"/>
      <c r="AL171" s="1199">
        <v>1</v>
      </c>
      <c r="AM171" s="701"/>
      <c r="AN171" s="701"/>
    </row>
    <row r="172" spans="1:40" s="1258" customFormat="1" ht="40.5" customHeight="1">
      <c r="A172" s="1195"/>
      <c r="B172" s="1270"/>
      <c r="C172" s="1245" t="s">
        <v>2681</v>
      </c>
      <c r="D172" s="1195"/>
      <c r="E172" s="1298" t="s">
        <v>2682</v>
      </c>
      <c r="F172" s="1222"/>
      <c r="G172" s="1299" t="s">
        <v>2683</v>
      </c>
      <c r="H172" s="1195"/>
      <c r="I172" s="1222"/>
      <c r="J172" s="1203" t="s">
        <v>2684</v>
      </c>
      <c r="K172" s="1195"/>
      <c r="L172" s="1195"/>
      <c r="M172" s="1195"/>
      <c r="N172" s="1195"/>
      <c r="O172" s="1222"/>
      <c r="P172" s="1222"/>
      <c r="Q172" s="1222"/>
      <c r="R172" s="1222"/>
      <c r="S172" s="1222"/>
      <c r="T172" s="1304" t="s">
        <v>2685</v>
      </c>
      <c r="U172" s="1301"/>
      <c r="V172" s="1298" t="s">
        <v>931</v>
      </c>
      <c r="W172" s="1197"/>
      <c r="X172" s="1305" t="s">
        <v>932</v>
      </c>
      <c r="Y172" s="1197"/>
      <c r="Z172" s="1296"/>
      <c r="AA172" s="1296"/>
      <c r="AB172" s="1296"/>
      <c r="AC172" s="1296"/>
      <c r="AD172" s="1296"/>
      <c r="AE172" s="1296"/>
      <c r="AF172" s="1296"/>
      <c r="AG172" s="1296"/>
      <c r="AH172" s="1297"/>
      <c r="AI172" s="1297"/>
      <c r="AJ172" s="1197"/>
      <c r="AK172" s="1197"/>
      <c r="AL172" s="1199">
        <v>1</v>
      </c>
      <c r="AM172" s="701"/>
      <c r="AN172" s="701"/>
    </row>
    <row r="173" spans="1:40" s="1258" customFormat="1" ht="40.5" customHeight="1">
      <c r="A173" s="1195"/>
      <c r="B173" s="1270"/>
      <c r="C173" s="1195"/>
      <c r="D173" s="1195"/>
      <c r="E173" s="1195"/>
      <c r="F173" s="1195"/>
      <c r="G173" s="1195"/>
      <c r="H173" s="1195"/>
      <c r="I173" s="1222"/>
      <c r="J173" s="1195"/>
      <c r="K173" s="1195"/>
      <c r="L173" s="1195"/>
      <c r="M173" s="1195"/>
      <c r="N173" s="1195"/>
      <c r="O173" s="1222"/>
      <c r="P173" s="1222"/>
      <c r="Q173" s="1222"/>
      <c r="R173" s="1222"/>
      <c r="S173" s="1222"/>
      <c r="T173" s="1197"/>
      <c r="U173" s="1197"/>
      <c r="V173" s="1197"/>
      <c r="W173" s="1197"/>
      <c r="X173" s="1197"/>
      <c r="Y173" s="1197"/>
      <c r="Z173" s="1296"/>
      <c r="AA173" s="1296"/>
      <c r="AB173" s="1296"/>
      <c r="AC173" s="1296"/>
      <c r="AD173" s="1296"/>
      <c r="AE173" s="1296"/>
      <c r="AF173" s="1296"/>
      <c r="AG173" s="1296"/>
      <c r="AH173" s="1297"/>
      <c r="AI173" s="1297"/>
      <c r="AJ173" s="1197"/>
      <c r="AK173" s="1197"/>
      <c r="AL173" s="1199">
        <v>1</v>
      </c>
      <c r="AM173" s="701"/>
      <c r="AN173" s="701"/>
    </row>
    <row r="174" spans="1:40" s="1258" customFormat="1" ht="40.5" customHeight="1">
      <c r="A174" s="1195"/>
      <c r="B174" s="1295" t="s">
        <v>2686</v>
      </c>
      <c r="C174" s="1195"/>
      <c r="D174" s="1195"/>
      <c r="E174" s="1195"/>
      <c r="F174" s="1195"/>
      <c r="G174" s="1195"/>
      <c r="H174" s="1195"/>
      <c r="I174" s="1222"/>
      <c r="J174" s="1195"/>
      <c r="K174" s="1195"/>
      <c r="L174" s="1195"/>
      <c r="M174" s="1195"/>
      <c r="N174" s="1195"/>
      <c r="O174" s="1222"/>
      <c r="P174" s="1222"/>
      <c r="Q174" s="1222"/>
      <c r="R174" s="1222"/>
      <c r="S174" s="1222"/>
      <c r="T174" s="1197"/>
      <c r="U174" s="1197"/>
      <c r="V174" s="1197"/>
      <c r="W174" s="1197"/>
      <c r="X174" s="1197"/>
      <c r="Y174" s="1197"/>
      <c r="Z174" s="1197"/>
      <c r="AA174" s="1197"/>
      <c r="AB174" s="1197"/>
      <c r="AC174" s="1197"/>
      <c r="AD174" s="1197"/>
      <c r="AE174" s="1197"/>
      <c r="AF174" s="1197"/>
      <c r="AG174" s="1197"/>
      <c r="AH174" s="1197"/>
      <c r="AI174" s="1197"/>
      <c r="AJ174" s="1197"/>
      <c r="AK174" s="1197"/>
      <c r="AL174" s="1199">
        <v>1</v>
      </c>
      <c r="AM174" s="701"/>
      <c r="AN174" s="701"/>
    </row>
    <row r="175" spans="1:40" s="1258" customFormat="1" ht="40.5" customHeight="1">
      <c r="A175" s="1195"/>
      <c r="B175" s="1270"/>
      <c r="C175" s="1306" t="s">
        <v>2687</v>
      </c>
      <c r="D175" s="1195"/>
      <c r="E175" s="1195"/>
      <c r="F175" s="1195"/>
      <c r="G175" s="1195"/>
      <c r="H175" s="1307" t="s">
        <v>2688</v>
      </c>
      <c r="I175" s="1307"/>
      <c r="J175" s="1195"/>
      <c r="K175" s="1195"/>
      <c r="L175" s="1195"/>
      <c r="M175" s="1195"/>
      <c r="N175" s="1195"/>
      <c r="O175" s="1222"/>
      <c r="P175" s="1222"/>
      <c r="Q175" s="1222"/>
      <c r="R175" s="1222"/>
      <c r="S175" s="1308" t="s">
        <v>2689</v>
      </c>
      <c r="T175" s="1308"/>
      <c r="U175" s="1197"/>
      <c r="V175" s="1197"/>
      <c r="W175" s="1197"/>
      <c r="X175" s="1197"/>
      <c r="Y175" s="1309" t="s">
        <v>2690</v>
      </c>
      <c r="Z175" s="1197"/>
      <c r="AA175" s="1197"/>
      <c r="AB175" s="1197"/>
      <c r="AC175" s="1197"/>
      <c r="AD175" s="1197"/>
      <c r="AE175" s="1197"/>
      <c r="AF175" s="1197"/>
      <c r="AG175" s="1197"/>
      <c r="AH175" s="1197"/>
      <c r="AI175" s="1197"/>
      <c r="AJ175" s="1197"/>
      <c r="AK175" s="1197"/>
      <c r="AL175" s="1199">
        <v>1</v>
      </c>
      <c r="AM175" s="701"/>
      <c r="AN175" s="701"/>
    </row>
    <row r="176" spans="1:40" s="1258" customFormat="1" ht="40.5" customHeight="1">
      <c r="A176" s="1195"/>
      <c r="B176" s="1270"/>
      <c r="C176" s="1310" t="s">
        <v>2691</v>
      </c>
      <c r="D176" s="1195"/>
      <c r="E176" s="1195"/>
      <c r="F176" s="1195"/>
      <c r="G176" s="1195"/>
      <c r="H176" s="1311" t="s">
        <v>2692</v>
      </c>
      <c r="I176" s="1311"/>
      <c r="J176" s="1195"/>
      <c r="K176" s="1195"/>
      <c r="L176" s="1195"/>
      <c r="M176" s="1195"/>
      <c r="N176" s="1195"/>
      <c r="O176" s="1222"/>
      <c r="P176" s="1222"/>
      <c r="Q176" s="1222"/>
      <c r="R176" s="1222"/>
      <c r="S176" s="1312" t="s">
        <v>2693</v>
      </c>
      <c r="T176" s="1312"/>
      <c r="U176" s="1197"/>
      <c r="V176" s="1197"/>
      <c r="W176" s="1197"/>
      <c r="X176" s="1197"/>
      <c r="Y176" s="1313" t="s">
        <v>2694</v>
      </c>
      <c r="Z176" s="1197"/>
      <c r="AA176" s="1197"/>
      <c r="AB176" s="1197"/>
      <c r="AC176" s="1197"/>
      <c r="AD176" s="1197"/>
      <c r="AE176" s="1197"/>
      <c r="AF176" s="1197"/>
      <c r="AG176" s="1197"/>
      <c r="AH176" s="1197"/>
      <c r="AI176" s="1197"/>
      <c r="AJ176" s="1197"/>
      <c r="AK176" s="1197"/>
      <c r="AL176" s="1199">
        <v>1</v>
      </c>
      <c r="AM176" s="701"/>
      <c r="AN176" s="701"/>
    </row>
    <row r="177" spans="1:40" s="1258" customFormat="1" ht="40.5" customHeight="1">
      <c r="A177" s="1195"/>
      <c r="B177" s="1270"/>
      <c r="C177" s="1314" t="s">
        <v>2695</v>
      </c>
      <c r="D177" s="1195"/>
      <c r="E177" s="1195"/>
      <c r="F177" s="1195"/>
      <c r="G177" s="1195"/>
      <c r="H177" s="1195"/>
      <c r="I177" s="1222"/>
      <c r="J177" s="1195"/>
      <c r="K177" s="1195"/>
      <c r="L177" s="1195"/>
      <c r="M177" s="1195"/>
      <c r="N177" s="1195"/>
      <c r="O177" s="1222"/>
      <c r="P177" s="1222"/>
      <c r="Q177" s="1222"/>
      <c r="R177" s="1222"/>
      <c r="S177" s="1222"/>
      <c r="T177" s="1197"/>
      <c r="U177" s="1197"/>
      <c r="V177" s="1197"/>
      <c r="W177" s="1197"/>
      <c r="X177" s="1197"/>
      <c r="Y177" s="1197"/>
      <c r="Z177" s="1197"/>
      <c r="AA177" s="1197"/>
      <c r="AB177" s="1197"/>
      <c r="AC177" s="1197"/>
      <c r="AD177" s="1197"/>
      <c r="AE177" s="1197"/>
      <c r="AF177" s="1197"/>
      <c r="AG177" s="1197"/>
      <c r="AH177" s="1197"/>
      <c r="AI177" s="1197"/>
      <c r="AJ177" s="1197"/>
      <c r="AK177" s="1197"/>
      <c r="AL177" s="1199">
        <v>1</v>
      </c>
      <c r="AM177" s="701"/>
      <c r="AN177" s="701"/>
    </row>
    <row r="178" spans="1:40" ht="27">
      <c r="A178" s="1195"/>
      <c r="B178" s="1270"/>
      <c r="C178" s="1195"/>
      <c r="D178" s="1195"/>
      <c r="E178" s="1195"/>
      <c r="F178" s="1195"/>
      <c r="G178" s="1195"/>
      <c r="H178" s="1195"/>
      <c r="I178" s="1260"/>
      <c r="J178" s="1195"/>
      <c r="K178" s="1195"/>
      <c r="L178" s="1195"/>
      <c r="M178" s="1195"/>
      <c r="N178" s="1195"/>
      <c r="O178" s="1260"/>
      <c r="P178" s="1260"/>
      <c r="Q178" s="1260"/>
      <c r="R178" s="1260"/>
      <c r="S178" s="1260"/>
      <c r="T178" s="1197"/>
      <c r="U178" s="1197"/>
      <c r="V178" s="1197"/>
      <c r="W178" s="1197"/>
      <c r="X178" s="1197"/>
      <c r="Y178" s="1197"/>
      <c r="Z178" s="1197"/>
      <c r="AA178" s="1197"/>
      <c r="AB178" s="1197"/>
      <c r="AC178" s="1197"/>
      <c r="AD178" s="1197"/>
      <c r="AE178" s="1197"/>
      <c r="AF178" s="1197"/>
      <c r="AG178" s="1197"/>
      <c r="AH178" s="1197"/>
      <c r="AI178" s="1198"/>
      <c r="AJ178" s="1198"/>
      <c r="AK178" s="1198"/>
      <c r="AL178" s="1199">
        <v>1</v>
      </c>
    </row>
    <row r="179" spans="1:40" customFormat="1" ht="30" customHeight="1">
      <c r="A179" s="1280"/>
      <c r="B179" s="1280"/>
      <c r="C179" s="1280"/>
      <c r="D179" s="1315" t="s">
        <v>2696</v>
      </c>
      <c r="E179" s="1315"/>
      <c r="F179" s="1315"/>
      <c r="G179" s="1315"/>
      <c r="H179" s="1315"/>
      <c r="I179" s="1315"/>
      <c r="J179" s="1315"/>
      <c r="K179" s="1315"/>
      <c r="L179" s="1315"/>
      <c r="M179" s="1315"/>
      <c r="N179" s="1315"/>
      <c r="O179" s="1315"/>
      <c r="P179" s="1280"/>
      <c r="Q179" s="1280"/>
      <c r="R179" s="1280"/>
      <c r="S179" s="1280"/>
      <c r="T179" s="1280"/>
      <c r="U179" s="1280"/>
      <c r="V179" s="1280"/>
      <c r="W179" s="1280"/>
      <c r="X179" s="1280"/>
      <c r="Y179" s="1222"/>
      <c r="Z179" s="1222"/>
      <c r="AA179" s="1222"/>
      <c r="AB179" s="1222"/>
      <c r="AC179" s="1222"/>
      <c r="AD179" s="1222"/>
      <c r="AE179" s="1222"/>
      <c r="AF179" s="1222"/>
      <c r="AG179" s="1222"/>
      <c r="AH179" s="1222"/>
      <c r="AI179" s="1222"/>
      <c r="AJ179" s="1198"/>
      <c r="AK179" s="1198"/>
      <c r="AL179" s="1199">
        <v>1</v>
      </c>
      <c r="AM179" s="701"/>
      <c r="AN179" s="701"/>
    </row>
    <row r="180" spans="1:40" customFormat="1" ht="30" customHeight="1">
      <c r="A180" s="1280"/>
      <c r="B180" s="1280"/>
      <c r="C180" s="1280"/>
      <c r="D180" s="1315" t="s">
        <v>2697</v>
      </c>
      <c r="E180" s="1315"/>
      <c r="F180" s="1315"/>
      <c r="G180" s="1315"/>
      <c r="H180" s="1315"/>
      <c r="I180" s="1315"/>
      <c r="J180" s="1315"/>
      <c r="K180" s="1315"/>
      <c r="L180" s="1315"/>
      <c r="M180" s="1315"/>
      <c r="N180" s="1315"/>
      <c r="O180" s="1315"/>
      <c r="P180" s="1280"/>
      <c r="Q180" s="1280"/>
      <c r="R180" s="1280"/>
      <c r="S180" s="1280"/>
      <c r="T180" s="1280"/>
      <c r="U180" s="1280"/>
      <c r="V180" s="1280"/>
      <c r="W180" s="1280"/>
      <c r="X180" s="1280"/>
      <c r="Y180" s="1222"/>
      <c r="Z180" s="1222"/>
      <c r="AA180" s="1222"/>
      <c r="AB180" s="1222"/>
      <c r="AC180" s="1222"/>
      <c r="AD180" s="1222"/>
      <c r="AE180" s="1222"/>
      <c r="AF180" s="1222"/>
      <c r="AG180" s="1222"/>
      <c r="AH180" s="1222"/>
      <c r="AI180" s="1222"/>
      <c r="AJ180" s="1198"/>
      <c r="AK180" s="1198"/>
      <c r="AL180" s="1199">
        <v>1</v>
      </c>
      <c r="AM180" s="701"/>
      <c r="AN180" s="701"/>
    </row>
    <row r="181" spans="1:40" customFormat="1" ht="30" customHeight="1">
      <c r="A181" s="1280"/>
      <c r="B181" s="1280"/>
      <c r="C181" s="1280"/>
      <c r="D181" s="1315" t="s">
        <v>2698</v>
      </c>
      <c r="E181" s="1315"/>
      <c r="F181" s="1315"/>
      <c r="G181" s="1315"/>
      <c r="H181" s="1315"/>
      <c r="I181" s="1315"/>
      <c r="J181" s="1315"/>
      <c r="K181" s="1315"/>
      <c r="L181" s="1315"/>
      <c r="M181" s="1315"/>
      <c r="N181" s="1315"/>
      <c r="O181" s="1315"/>
      <c r="P181" s="1280"/>
      <c r="Q181" s="1280"/>
      <c r="R181" s="1280"/>
      <c r="S181" s="1280"/>
      <c r="T181" s="1280"/>
      <c r="U181" s="1280"/>
      <c r="V181" s="1280"/>
      <c r="W181" s="1280"/>
      <c r="X181" s="1280"/>
      <c r="Y181" s="1222"/>
      <c r="Z181" s="1222"/>
      <c r="AA181" s="1222"/>
      <c r="AB181" s="1222"/>
      <c r="AC181" s="1222"/>
      <c r="AD181" s="1222"/>
      <c r="AE181" s="1222"/>
      <c r="AF181" s="1222"/>
      <c r="AG181" s="1222"/>
      <c r="AH181" s="1222"/>
      <c r="AI181" s="1222"/>
      <c r="AJ181" s="1198"/>
      <c r="AK181" s="1198"/>
      <c r="AL181" s="1199">
        <v>1</v>
      </c>
      <c r="AM181" s="701"/>
      <c r="AN181" s="701"/>
    </row>
    <row r="182" spans="1:40" customFormat="1" ht="30" customHeight="1">
      <c r="A182" s="1280"/>
      <c r="B182" s="1280"/>
      <c r="C182" s="1280"/>
      <c r="D182" s="1315" t="s">
        <v>2699</v>
      </c>
      <c r="E182" s="1315"/>
      <c r="F182" s="1315"/>
      <c r="G182" s="1315"/>
      <c r="H182" s="1315"/>
      <c r="I182" s="1315"/>
      <c r="J182" s="1315"/>
      <c r="K182" s="1315"/>
      <c r="L182" s="1315"/>
      <c r="M182" s="1315"/>
      <c r="N182" s="1315"/>
      <c r="O182" s="1315"/>
      <c r="P182" s="1280"/>
      <c r="Q182" s="1280"/>
      <c r="R182" s="1280"/>
      <c r="S182" s="1280"/>
      <c r="T182" s="1280"/>
      <c r="U182" s="1280"/>
      <c r="V182" s="1280"/>
      <c r="W182" s="1280"/>
      <c r="X182" s="1280"/>
      <c r="Y182" s="1222"/>
      <c r="Z182" s="1222"/>
      <c r="AA182" s="1222"/>
      <c r="AB182" s="1222"/>
      <c r="AC182" s="1222"/>
      <c r="AD182" s="1222"/>
      <c r="AE182" s="1222"/>
      <c r="AF182" s="1222"/>
      <c r="AG182" s="1222"/>
      <c r="AH182" s="1222"/>
      <c r="AI182" s="1222"/>
      <c r="AJ182" s="1198"/>
      <c r="AK182" s="1198"/>
      <c r="AL182" s="1199">
        <v>1</v>
      </c>
      <c r="AM182" s="701"/>
      <c r="AN182" s="701"/>
    </row>
    <row r="183" spans="1:40" customFormat="1" ht="30" customHeight="1">
      <c r="A183" s="1280"/>
      <c r="B183" s="1280"/>
      <c r="C183" s="1280"/>
      <c r="D183" s="1316" t="s">
        <v>2700</v>
      </c>
      <c r="E183" s="1315"/>
      <c r="F183" s="1317"/>
      <c r="G183" s="1315"/>
      <c r="H183" s="1315"/>
      <c r="I183" s="1315"/>
      <c r="J183" s="1315"/>
      <c r="K183" s="1317"/>
      <c r="L183" s="1317"/>
      <c r="M183" s="1317"/>
      <c r="N183" s="1317"/>
      <c r="O183" s="1317"/>
      <c r="P183" s="1280"/>
      <c r="Q183" s="1280"/>
      <c r="R183" s="1280"/>
      <c r="S183" s="1280"/>
      <c r="T183" s="1280"/>
      <c r="U183" s="1280"/>
      <c r="V183" s="1280"/>
      <c r="W183" s="1280"/>
      <c r="X183" s="1280"/>
      <c r="Y183" s="1222"/>
      <c r="Z183" s="1222"/>
      <c r="AA183" s="1222"/>
      <c r="AB183" s="1222"/>
      <c r="AC183" s="1222"/>
      <c r="AD183" s="1222"/>
      <c r="AE183" s="1222"/>
      <c r="AF183" s="1222"/>
      <c r="AG183" s="1222"/>
      <c r="AH183" s="1222"/>
      <c r="AI183" s="1222"/>
      <c r="AJ183" s="1198"/>
      <c r="AK183" s="1198"/>
      <c r="AL183" s="1199">
        <v>1</v>
      </c>
      <c r="AM183" s="701"/>
      <c r="AN183" s="701"/>
    </row>
    <row r="184" spans="1:40" customFormat="1" ht="30" customHeight="1">
      <c r="A184" s="1280"/>
      <c r="B184" s="1280"/>
      <c r="C184" s="1280"/>
      <c r="D184" s="1280"/>
      <c r="E184" s="1280"/>
      <c r="F184" s="1280"/>
      <c r="G184" s="1280"/>
      <c r="H184" s="1280"/>
      <c r="I184" s="1280"/>
      <c r="J184" s="1280"/>
      <c r="K184" s="1280"/>
      <c r="L184" s="1280"/>
      <c r="M184" s="1280"/>
      <c r="N184" s="1280"/>
      <c r="O184" s="1280"/>
      <c r="P184" s="1280"/>
      <c r="Q184" s="1280"/>
      <c r="R184" s="1280"/>
      <c r="S184" s="1280"/>
      <c r="T184" s="1280"/>
      <c r="U184" s="1280"/>
      <c r="V184" s="1280"/>
      <c r="W184" s="1280"/>
      <c r="X184" s="1280"/>
      <c r="Y184" s="1222"/>
      <c r="Z184" s="1222"/>
      <c r="AA184" s="1222"/>
      <c r="AB184" s="1222"/>
      <c r="AC184" s="1222"/>
      <c r="AD184" s="1222"/>
      <c r="AE184" s="1222"/>
      <c r="AF184" s="1222"/>
      <c r="AG184" s="1222"/>
      <c r="AH184" s="1222"/>
      <c r="AI184" s="1222"/>
      <c r="AJ184" s="1198"/>
      <c r="AK184" s="1198"/>
      <c r="AL184" s="1199">
        <v>1</v>
      </c>
      <c r="AM184" s="701"/>
      <c r="AN184" s="701"/>
    </row>
    <row r="185" spans="1:40" customFormat="1" ht="30" customHeight="1">
      <c r="A185" s="1280"/>
      <c r="B185" s="1280"/>
      <c r="C185" s="1280"/>
      <c r="D185" s="1428" t="s">
        <v>2701</v>
      </c>
      <c r="E185" s="1318"/>
      <c r="F185" s="1318"/>
      <c r="G185" s="1318"/>
      <c r="H185" s="1319"/>
      <c r="I185" s="1319"/>
      <c r="J185" s="1319"/>
      <c r="K185" s="1319"/>
      <c r="L185" s="1318"/>
      <c r="M185" s="1318"/>
      <c r="N185" s="1318"/>
      <c r="O185" s="1318"/>
      <c r="P185" s="1280"/>
      <c r="Q185" s="1280"/>
      <c r="R185" s="1280"/>
      <c r="S185" s="1280"/>
      <c r="T185" s="1280"/>
      <c r="U185" s="1280"/>
      <c r="V185" s="1280"/>
      <c r="W185" s="1280"/>
      <c r="X185" s="1320"/>
      <c r="Y185" s="1222"/>
      <c r="Z185" s="1222"/>
      <c r="AA185" s="1222"/>
      <c r="AB185" s="1222"/>
      <c r="AC185" s="1222"/>
      <c r="AD185" s="1222"/>
      <c r="AE185" s="1222"/>
      <c r="AF185" s="1222"/>
      <c r="AG185" s="1222"/>
      <c r="AH185" s="1222"/>
      <c r="AI185" s="1222"/>
      <c r="AJ185" s="1198"/>
      <c r="AK185" s="1198"/>
      <c r="AL185" s="1199">
        <v>1</v>
      </c>
      <c r="AM185" s="701"/>
      <c r="AN185" s="701"/>
    </row>
    <row r="186" spans="1:40" customFormat="1" ht="30" customHeight="1">
      <c r="A186" s="1280"/>
      <c r="B186" s="1280"/>
      <c r="C186" s="1280"/>
      <c r="D186" s="1429" t="s">
        <v>3104</v>
      </c>
      <c r="E186" s="1318"/>
      <c r="F186" s="1318"/>
      <c r="G186" s="1318"/>
      <c r="H186" s="1318"/>
      <c r="I186" s="1318"/>
      <c r="J186" s="1318"/>
      <c r="K186" s="1318"/>
      <c r="L186" s="1318"/>
      <c r="M186" s="1318"/>
      <c r="N186" s="1318"/>
      <c r="O186" s="1318"/>
      <c r="P186" s="1280"/>
      <c r="Q186" s="1280"/>
      <c r="R186" s="1280"/>
      <c r="S186" s="1280"/>
      <c r="T186" s="1280"/>
      <c r="U186" s="1280"/>
      <c r="V186" s="1280"/>
      <c r="W186" s="1280"/>
      <c r="X186" s="1320"/>
      <c r="Y186" s="1222"/>
      <c r="Z186" s="1222"/>
      <c r="AA186" s="1222"/>
      <c r="AB186" s="1222"/>
      <c r="AC186" s="1222"/>
      <c r="AD186" s="1222"/>
      <c r="AE186" s="1222"/>
      <c r="AF186" s="1222"/>
      <c r="AG186" s="1222"/>
      <c r="AH186" s="1222"/>
      <c r="AI186" s="1222"/>
      <c r="AJ186" s="1280"/>
      <c r="AK186" s="1280"/>
      <c r="AL186" s="1199">
        <v>1</v>
      </c>
      <c r="AM186" s="701"/>
      <c r="AN186" s="701"/>
    </row>
    <row r="187" spans="1:40" customFormat="1" ht="30" customHeight="1">
      <c r="A187" s="1280"/>
      <c r="B187" s="1280"/>
      <c r="C187" s="1280"/>
      <c r="D187" s="1428" t="s">
        <v>2702</v>
      </c>
      <c r="E187" s="1318"/>
      <c r="F187" s="1318"/>
      <c r="G187" s="1318"/>
      <c r="H187" s="1318"/>
      <c r="I187" s="1318"/>
      <c r="J187" s="1318"/>
      <c r="K187" s="1318"/>
      <c r="L187" s="1318"/>
      <c r="M187" s="1318"/>
      <c r="N187" s="1318"/>
      <c r="O187" s="1318"/>
      <c r="P187" s="1280"/>
      <c r="Q187" s="1280"/>
      <c r="R187" s="1280"/>
      <c r="S187" s="1280"/>
      <c r="T187" s="1280"/>
      <c r="U187" s="1280"/>
      <c r="V187" s="1280"/>
      <c r="W187" s="1280"/>
      <c r="X187" s="1280"/>
      <c r="Y187" s="1222"/>
      <c r="Z187" s="1222"/>
      <c r="AA187" s="1222"/>
      <c r="AB187" s="1222"/>
      <c r="AC187" s="1222"/>
      <c r="AD187" s="1222"/>
      <c r="AE187" s="1222"/>
      <c r="AF187" s="1222"/>
      <c r="AG187" s="1222"/>
      <c r="AH187" s="1222"/>
      <c r="AI187" s="1222"/>
      <c r="AJ187" s="1280"/>
      <c r="AK187" s="1280"/>
      <c r="AL187" s="1199">
        <v>1</v>
      </c>
      <c r="AM187" s="701"/>
      <c r="AN187" s="701"/>
    </row>
    <row r="188" spans="1:40" customFormat="1" ht="30" customHeight="1">
      <c r="A188" s="1280"/>
      <c r="B188" s="1280"/>
      <c r="C188" s="1280"/>
      <c r="D188" s="1322" t="s">
        <v>2703</v>
      </c>
      <c r="E188" s="1318"/>
      <c r="F188" s="1318"/>
      <c r="G188" s="1318"/>
      <c r="H188" s="1318"/>
      <c r="I188" s="1318"/>
      <c r="J188" s="1318"/>
      <c r="K188" s="1318"/>
      <c r="L188" s="1318"/>
      <c r="M188" s="1318"/>
      <c r="N188" s="1318"/>
      <c r="O188" s="1318"/>
      <c r="P188" s="1280"/>
      <c r="Q188" s="1280"/>
      <c r="R188" s="1280"/>
      <c r="S188" s="1280"/>
      <c r="T188" s="1280"/>
      <c r="U188" s="1280"/>
      <c r="V188" s="1280"/>
      <c r="W188" s="1280"/>
      <c r="X188" s="1280"/>
      <c r="Y188" s="1222"/>
      <c r="Z188" s="1222"/>
      <c r="AA188" s="1222"/>
      <c r="AB188" s="1222"/>
      <c r="AC188" s="1222"/>
      <c r="AD188" s="1222"/>
      <c r="AE188" s="1222"/>
      <c r="AF188" s="1222"/>
      <c r="AG188" s="1222"/>
      <c r="AH188" s="1222"/>
      <c r="AI188" s="1222"/>
      <c r="AJ188" s="1280"/>
      <c r="AK188" s="1280"/>
      <c r="AL188" s="1199">
        <v>1</v>
      </c>
      <c r="AM188" s="701"/>
      <c r="AN188" s="701"/>
    </row>
    <row r="189" spans="1:40" customFormat="1" ht="30" customHeight="1">
      <c r="A189" s="1280"/>
      <c r="B189" s="1280"/>
      <c r="C189" s="1280"/>
      <c r="D189" s="1323" t="s">
        <v>2704</v>
      </c>
      <c r="E189" s="1318"/>
      <c r="F189" s="1318"/>
      <c r="G189" s="1318"/>
      <c r="H189" s="1318"/>
      <c r="I189" s="1318"/>
      <c r="J189" s="1318"/>
      <c r="K189" s="1318"/>
      <c r="L189" s="1318"/>
      <c r="M189" s="1318"/>
      <c r="N189" s="1318"/>
      <c r="O189" s="1318"/>
      <c r="P189" s="1280"/>
      <c r="Q189" s="1280"/>
      <c r="R189" s="1280"/>
      <c r="S189" s="1280"/>
      <c r="T189" s="1280"/>
      <c r="U189" s="1280"/>
      <c r="V189" s="1280"/>
      <c r="W189" s="1280"/>
      <c r="X189" s="1280"/>
      <c r="Y189" s="1222"/>
      <c r="Z189" s="1222"/>
      <c r="AA189" s="1222"/>
      <c r="AB189" s="1222"/>
      <c r="AC189" s="1222"/>
      <c r="AD189" s="1222"/>
      <c r="AE189" s="1222"/>
      <c r="AF189" s="1222"/>
      <c r="AG189" s="1222"/>
      <c r="AH189" s="1222"/>
      <c r="AI189" s="1222"/>
      <c r="AJ189" s="1280"/>
      <c r="AK189" s="1280"/>
      <c r="AL189" s="1199">
        <v>1</v>
      </c>
      <c r="AM189" s="701"/>
      <c r="AN189" s="701"/>
    </row>
    <row r="190" spans="1:40" customFormat="1" ht="30" customHeight="1">
      <c r="A190" s="1280"/>
      <c r="B190" s="1280"/>
      <c r="C190" s="1280"/>
      <c r="D190" s="1280"/>
      <c r="E190" s="1280"/>
      <c r="F190" s="1280"/>
      <c r="G190" s="1280"/>
      <c r="H190" s="1280"/>
      <c r="I190" s="1280"/>
      <c r="J190" s="1280"/>
      <c r="K190" s="1280"/>
      <c r="L190" s="1280"/>
      <c r="M190" s="1280"/>
      <c r="N190" s="1280"/>
      <c r="O190" s="1280"/>
      <c r="P190" s="1280"/>
      <c r="Q190" s="1280"/>
      <c r="R190" s="1280"/>
      <c r="S190" s="1280"/>
      <c r="T190" s="1280"/>
      <c r="U190" s="1280"/>
      <c r="V190" s="1280"/>
      <c r="W190" s="1280"/>
      <c r="X190" s="1280"/>
      <c r="Y190" s="1222"/>
      <c r="Z190" s="1222"/>
      <c r="AA190" s="1222"/>
      <c r="AB190" s="1222"/>
      <c r="AC190" s="1222"/>
      <c r="AD190" s="1222"/>
      <c r="AE190" s="1222"/>
      <c r="AF190" s="1222"/>
      <c r="AG190" s="1222"/>
      <c r="AH190" s="1222"/>
      <c r="AI190" s="1222"/>
      <c r="AJ190" s="1280"/>
      <c r="AK190" s="1280"/>
      <c r="AL190" s="1199">
        <v>1</v>
      </c>
      <c r="AM190" s="701"/>
      <c r="AN190" s="701"/>
    </row>
    <row r="191" spans="1:40" customFormat="1" ht="30" customHeight="1">
      <c r="A191" s="1280"/>
      <c r="B191" s="1280"/>
      <c r="C191" s="1280"/>
      <c r="D191" s="1321" t="s">
        <v>2705</v>
      </c>
      <c r="E191" s="1318"/>
      <c r="F191" s="1318"/>
      <c r="G191" s="1318"/>
      <c r="H191" s="1318"/>
      <c r="I191" s="1318"/>
      <c r="J191" s="1318"/>
      <c r="K191" s="1318"/>
      <c r="L191" s="1318"/>
      <c r="M191" s="1318"/>
      <c r="N191" s="1280"/>
      <c r="O191" s="1280"/>
      <c r="P191" s="1280"/>
      <c r="Q191" s="1280"/>
      <c r="R191" s="1280"/>
      <c r="S191" s="1280"/>
      <c r="T191" s="1280"/>
      <c r="U191" s="1280"/>
      <c r="V191" s="1280"/>
      <c r="W191" s="1280"/>
      <c r="X191" s="1280"/>
      <c r="Y191" s="1222"/>
      <c r="Z191" s="1222"/>
      <c r="AA191" s="1222"/>
      <c r="AB191" s="1222"/>
      <c r="AC191" s="1222"/>
      <c r="AD191" s="1222"/>
      <c r="AE191" s="1222"/>
      <c r="AF191" s="1222"/>
      <c r="AG191" s="1222"/>
      <c r="AH191" s="1222"/>
      <c r="AI191" s="1222"/>
      <c r="AJ191" s="1280"/>
      <c r="AK191" s="1280"/>
      <c r="AL191" s="1199">
        <v>1</v>
      </c>
      <c r="AM191" s="701"/>
      <c r="AN191" s="701"/>
    </row>
    <row r="192" spans="1:40" customFormat="1" ht="30" customHeight="1">
      <c r="A192" s="1280"/>
      <c r="B192" s="1280"/>
      <c r="C192" s="1280"/>
      <c r="D192" s="1318" t="s">
        <v>2706</v>
      </c>
      <c r="E192" s="1318"/>
      <c r="F192" s="1318"/>
      <c r="G192" s="1318"/>
      <c r="H192" s="1318"/>
      <c r="I192" s="1318"/>
      <c r="J192" s="1318"/>
      <c r="K192" s="1318"/>
      <c r="L192" s="1318"/>
      <c r="M192" s="1318"/>
      <c r="N192" s="1280"/>
      <c r="O192" s="1280"/>
      <c r="P192" s="1280"/>
      <c r="Q192" s="1280"/>
      <c r="R192" s="1280"/>
      <c r="S192" s="1280"/>
      <c r="T192" s="1280"/>
      <c r="U192" s="1280"/>
      <c r="V192" s="1280"/>
      <c r="W192" s="1280"/>
      <c r="X192" s="1280"/>
      <c r="Y192" s="1222"/>
      <c r="Z192" s="1222"/>
      <c r="AA192" s="1222"/>
      <c r="AB192" s="1222"/>
      <c r="AC192" s="1222"/>
      <c r="AD192" s="1222"/>
      <c r="AE192" s="1222"/>
      <c r="AF192" s="1222"/>
      <c r="AG192" s="1222"/>
      <c r="AH192" s="1222"/>
      <c r="AI192" s="1222"/>
      <c r="AJ192" s="1280"/>
      <c r="AK192" s="1280"/>
      <c r="AL192" s="1199">
        <v>1</v>
      </c>
      <c r="AM192" s="701"/>
      <c r="AN192" s="701"/>
    </row>
    <row r="193" spans="1:40" customFormat="1" ht="30" customHeight="1">
      <c r="A193" s="1280"/>
      <c r="B193" s="1280"/>
      <c r="C193" s="1280"/>
      <c r="D193" s="1318" t="s">
        <v>2707</v>
      </c>
      <c r="E193" s="1318"/>
      <c r="F193" s="1318"/>
      <c r="G193" s="1318"/>
      <c r="H193" s="1318"/>
      <c r="I193" s="1318"/>
      <c r="J193" s="1318"/>
      <c r="K193" s="1318"/>
      <c r="L193" s="1318"/>
      <c r="M193" s="1318"/>
      <c r="N193" s="1280"/>
      <c r="O193" s="1280"/>
      <c r="P193" s="1280"/>
      <c r="Q193" s="1280"/>
      <c r="R193" s="1280"/>
      <c r="S193" s="1280"/>
      <c r="T193" s="1280"/>
      <c r="U193" s="1280"/>
      <c r="V193" s="1280"/>
      <c r="W193" s="1280"/>
      <c r="X193" s="1280"/>
      <c r="Y193" s="1222"/>
      <c r="Z193" s="1222"/>
      <c r="AA193" s="1222"/>
      <c r="AB193" s="1222"/>
      <c r="AC193" s="1222"/>
      <c r="AD193" s="1222"/>
      <c r="AE193" s="1222"/>
      <c r="AF193" s="1222"/>
      <c r="AG193" s="1222"/>
      <c r="AH193" s="1222"/>
      <c r="AI193" s="1222"/>
      <c r="AJ193" s="1280"/>
      <c r="AK193" s="1280"/>
      <c r="AL193" s="1199">
        <v>1</v>
      </c>
      <c r="AM193" s="701"/>
      <c r="AN193" s="701"/>
    </row>
    <row r="194" spans="1:40" customFormat="1" ht="30" customHeight="1">
      <c r="A194" s="1280"/>
      <c r="B194" s="1280"/>
      <c r="C194" s="1280"/>
      <c r="D194" s="1318" t="s">
        <v>2708</v>
      </c>
      <c r="E194" s="1318"/>
      <c r="F194" s="1318"/>
      <c r="G194" s="1318"/>
      <c r="H194" s="1318"/>
      <c r="I194" s="1318"/>
      <c r="J194" s="1318"/>
      <c r="K194" s="1318"/>
      <c r="L194" s="1318"/>
      <c r="M194" s="1318"/>
      <c r="N194" s="1280"/>
      <c r="O194" s="1280"/>
      <c r="P194" s="1280"/>
      <c r="Q194" s="1280"/>
      <c r="R194" s="1280"/>
      <c r="S194" s="1280"/>
      <c r="T194" s="1280"/>
      <c r="U194" s="1280"/>
      <c r="V194" s="1280"/>
      <c r="W194" s="1280"/>
      <c r="X194" s="1280"/>
      <c r="Y194" s="1222"/>
      <c r="Z194" s="1222"/>
      <c r="AA194" s="1222"/>
      <c r="AB194" s="1222"/>
      <c r="AC194" s="1222"/>
      <c r="AD194" s="1222"/>
      <c r="AE194" s="1222"/>
      <c r="AF194" s="1222"/>
      <c r="AG194" s="1222"/>
      <c r="AH194" s="1222"/>
      <c r="AI194" s="1222"/>
      <c r="AJ194" s="1280"/>
      <c r="AK194" s="1280"/>
      <c r="AL194" s="1199">
        <v>1</v>
      </c>
      <c r="AM194" s="701"/>
      <c r="AN194" s="701"/>
    </row>
    <row r="195" spans="1:40" customFormat="1" ht="30" customHeight="1">
      <c r="A195" s="1280"/>
      <c r="B195" s="1280"/>
      <c r="C195" s="1280"/>
      <c r="D195" s="1318" t="s">
        <v>2709</v>
      </c>
      <c r="E195" s="1318"/>
      <c r="F195" s="1318"/>
      <c r="G195" s="1318"/>
      <c r="H195" s="1318"/>
      <c r="I195" s="1318"/>
      <c r="J195" s="1318"/>
      <c r="K195" s="1318"/>
      <c r="L195" s="1318"/>
      <c r="M195" s="1318"/>
      <c r="N195" s="1280"/>
      <c r="O195" s="1280"/>
      <c r="P195" s="1280"/>
      <c r="Q195" s="1280"/>
      <c r="R195" s="1280"/>
      <c r="S195" s="1280"/>
      <c r="T195" s="1280"/>
      <c r="U195" s="1280"/>
      <c r="V195" s="1280"/>
      <c r="W195" s="1280"/>
      <c r="X195" s="1280"/>
      <c r="Y195" s="1222"/>
      <c r="Z195" s="1222"/>
      <c r="AA195" s="1222"/>
      <c r="AB195" s="1222"/>
      <c r="AC195" s="1222"/>
      <c r="AD195" s="1222"/>
      <c r="AE195" s="1222"/>
      <c r="AF195" s="1222"/>
      <c r="AG195" s="1222"/>
      <c r="AH195" s="1222"/>
      <c r="AI195" s="1222"/>
      <c r="AJ195" s="1280"/>
      <c r="AK195" s="1280"/>
      <c r="AL195" s="1199">
        <v>1</v>
      </c>
      <c r="AM195" s="701"/>
      <c r="AN195" s="701"/>
    </row>
    <row r="196" spans="1:40" customFormat="1" ht="30" customHeight="1">
      <c r="A196" s="1280"/>
      <c r="B196" s="1280"/>
      <c r="C196" s="1280"/>
      <c r="D196" s="1318" t="s">
        <v>2710</v>
      </c>
      <c r="E196" s="1318"/>
      <c r="F196" s="1318"/>
      <c r="G196" s="1318"/>
      <c r="H196" s="1318"/>
      <c r="I196" s="1318"/>
      <c r="J196" s="1318"/>
      <c r="K196" s="1318"/>
      <c r="L196" s="1318"/>
      <c r="M196" s="1318"/>
      <c r="N196" s="1280"/>
      <c r="O196" s="1280"/>
      <c r="P196" s="1280"/>
      <c r="Q196" s="1280"/>
      <c r="R196" s="1280"/>
      <c r="S196" s="1280"/>
      <c r="T196" s="1280"/>
      <c r="U196" s="1280"/>
      <c r="V196" s="1280"/>
      <c r="W196" s="1280"/>
      <c r="X196" s="1280"/>
      <c r="Y196" s="1280"/>
      <c r="Z196" s="1280"/>
      <c r="AA196" s="1280"/>
      <c r="AB196" s="1280"/>
      <c r="AC196" s="1280"/>
      <c r="AD196" s="1280"/>
      <c r="AE196" s="1280"/>
      <c r="AF196" s="1280"/>
      <c r="AG196" s="1280"/>
      <c r="AH196" s="1280"/>
      <c r="AI196" s="1280"/>
      <c r="AJ196" s="1280"/>
      <c r="AK196" s="1280"/>
      <c r="AL196" s="1199">
        <v>1</v>
      </c>
      <c r="AM196" s="701"/>
      <c r="AN196" s="701"/>
    </row>
    <row r="197" spans="1:40" customFormat="1" ht="30" customHeight="1">
      <c r="A197" s="1280"/>
      <c r="B197" s="1280"/>
      <c r="C197" s="1280"/>
      <c r="D197" s="1323" t="s">
        <v>2711</v>
      </c>
      <c r="E197" s="1318"/>
      <c r="F197" s="1318"/>
      <c r="G197" s="1318"/>
      <c r="H197" s="1318"/>
      <c r="I197" s="1318"/>
      <c r="J197" s="1318"/>
      <c r="K197" s="1318"/>
      <c r="L197" s="1318"/>
      <c r="M197" s="1318"/>
      <c r="N197" s="1280"/>
      <c r="O197" s="1280"/>
      <c r="P197" s="1280"/>
      <c r="Q197" s="1280"/>
      <c r="R197" s="1280"/>
      <c r="S197" s="1280"/>
      <c r="T197" s="1280"/>
      <c r="U197" s="1280"/>
      <c r="V197" s="1280"/>
      <c r="W197" s="1280"/>
      <c r="X197" s="1280"/>
      <c r="Y197" s="1280"/>
      <c r="Z197" s="1280"/>
      <c r="AA197" s="1280"/>
      <c r="AB197" s="1280"/>
      <c r="AC197" s="1280"/>
      <c r="AD197" s="1280"/>
      <c r="AE197" s="1280"/>
      <c r="AF197" s="1280"/>
      <c r="AG197" s="1280"/>
      <c r="AH197" s="1280"/>
      <c r="AI197" s="1280"/>
      <c r="AJ197" s="1280"/>
      <c r="AK197" s="1280"/>
      <c r="AL197" s="1199">
        <v>1</v>
      </c>
      <c r="AM197" s="701"/>
      <c r="AN197" s="701"/>
    </row>
    <row r="198" spans="1:40" customFormat="1" ht="30" customHeight="1">
      <c r="A198" s="1280"/>
      <c r="B198" s="1280"/>
      <c r="C198" s="1280"/>
      <c r="D198" s="1323" t="s">
        <v>2712</v>
      </c>
      <c r="E198" s="1318"/>
      <c r="F198" s="1318"/>
      <c r="G198" s="1318"/>
      <c r="H198" s="1318"/>
      <c r="I198" s="1318"/>
      <c r="J198" s="1318"/>
      <c r="K198" s="1318"/>
      <c r="L198" s="1318"/>
      <c r="M198" s="1318"/>
      <c r="N198" s="1280"/>
      <c r="O198" s="1280"/>
      <c r="P198" s="1280"/>
      <c r="Q198" s="1280"/>
      <c r="R198" s="1280"/>
      <c r="S198" s="1280"/>
      <c r="T198" s="1280"/>
      <c r="U198" s="1280"/>
      <c r="V198" s="1280"/>
      <c r="W198" s="1280"/>
      <c r="X198" s="1280"/>
      <c r="Y198" s="1280"/>
      <c r="Z198" s="1280"/>
      <c r="AA198" s="1280"/>
      <c r="AB198" s="1280"/>
      <c r="AC198" s="1280"/>
      <c r="AD198" s="1280"/>
      <c r="AE198" s="1280"/>
      <c r="AF198" s="1280"/>
      <c r="AG198" s="1280"/>
      <c r="AH198" s="1280"/>
      <c r="AI198" s="1280"/>
      <c r="AJ198" s="1280"/>
      <c r="AK198" s="1280"/>
      <c r="AL198" s="1199">
        <v>1</v>
      </c>
      <c r="AM198" s="701"/>
      <c r="AN198" s="701"/>
    </row>
    <row r="199" spans="1:40" customFormat="1" ht="30" customHeight="1">
      <c r="A199" s="1280"/>
      <c r="B199" s="1280"/>
      <c r="C199" s="1280"/>
      <c r="D199" s="1280"/>
      <c r="E199" s="1280"/>
      <c r="F199" s="1280"/>
      <c r="G199" s="1280"/>
      <c r="H199" s="1280"/>
      <c r="I199" s="1280"/>
      <c r="J199" s="1280"/>
      <c r="K199" s="1280"/>
      <c r="L199" s="1280"/>
      <c r="M199" s="1280"/>
      <c r="N199" s="1280"/>
      <c r="O199" s="1280"/>
      <c r="P199" s="1280"/>
      <c r="Q199" s="1280"/>
      <c r="R199" s="1280"/>
      <c r="S199" s="1280"/>
      <c r="T199" s="1280"/>
      <c r="U199" s="1280"/>
      <c r="V199" s="1280"/>
      <c r="W199" s="1280"/>
      <c r="X199" s="1280"/>
      <c r="Y199" s="1280"/>
      <c r="Z199" s="1280"/>
      <c r="AA199" s="1280"/>
      <c r="AB199" s="1280"/>
      <c r="AC199" s="1280"/>
      <c r="AD199" s="1280"/>
      <c r="AE199" s="1280"/>
      <c r="AF199" s="1280"/>
      <c r="AG199" s="1280"/>
      <c r="AH199" s="1280"/>
      <c r="AI199" s="1280"/>
      <c r="AJ199" s="1280"/>
      <c r="AK199" s="1280"/>
      <c r="AL199" s="1199">
        <v>1</v>
      </c>
      <c r="AM199" s="701"/>
      <c r="AN199" s="701"/>
    </row>
    <row r="200" spans="1:40" customFormat="1" ht="30" customHeight="1">
      <c r="A200" s="1280"/>
      <c r="B200" s="1280"/>
      <c r="C200" s="1280"/>
      <c r="D200" s="1324" t="s">
        <v>2713</v>
      </c>
      <c r="E200" s="1325"/>
      <c r="F200" s="1325"/>
      <c r="G200" s="1325"/>
      <c r="H200" s="1325"/>
      <c r="I200" s="1325"/>
      <c r="J200" s="1325"/>
      <c r="K200" s="1325"/>
      <c r="L200" s="1325"/>
      <c r="M200" s="1325"/>
      <c r="N200" s="1280"/>
      <c r="O200" s="1280"/>
      <c r="P200" s="1280"/>
      <c r="Q200" s="1280"/>
      <c r="R200" s="1280"/>
      <c r="S200" s="1280"/>
      <c r="T200" s="1280"/>
      <c r="U200" s="1280"/>
      <c r="V200" s="1280"/>
      <c r="W200" s="1280"/>
      <c r="X200" s="1280"/>
      <c r="Y200" s="1280"/>
      <c r="Z200" s="1280"/>
      <c r="AA200" s="1280"/>
      <c r="AB200" s="1280"/>
      <c r="AC200" s="1280"/>
      <c r="AD200" s="1280"/>
      <c r="AE200" s="1280"/>
      <c r="AF200" s="1280"/>
      <c r="AG200" s="1280"/>
      <c r="AH200" s="1280"/>
      <c r="AI200" s="1280"/>
      <c r="AJ200" s="1280"/>
      <c r="AK200" s="1280"/>
      <c r="AL200" s="1199">
        <v>1</v>
      </c>
      <c r="AM200" s="701"/>
      <c r="AN200" s="701"/>
    </row>
    <row r="201" spans="1:40" customFormat="1" ht="30" customHeight="1">
      <c r="A201" s="1280"/>
      <c r="B201" s="1280"/>
      <c r="C201" s="1280"/>
      <c r="D201" s="1326" t="s">
        <v>2714</v>
      </c>
      <c r="E201" s="1325"/>
      <c r="F201" s="1325"/>
      <c r="G201" s="1325"/>
      <c r="H201" s="1325"/>
      <c r="I201" s="1325"/>
      <c r="J201" s="1325"/>
      <c r="K201" s="1325"/>
      <c r="L201" s="1325"/>
      <c r="M201" s="1325"/>
      <c r="N201" s="1280"/>
      <c r="O201" s="1280"/>
      <c r="P201" s="1280"/>
      <c r="Q201" s="1280"/>
      <c r="R201" s="1280"/>
      <c r="S201" s="1280"/>
      <c r="T201" s="1280"/>
      <c r="U201" s="1280"/>
      <c r="V201" s="1280"/>
      <c r="W201" s="1280"/>
      <c r="X201" s="1280"/>
      <c r="Y201" s="1280"/>
      <c r="Z201" s="1280"/>
      <c r="AA201" s="1280"/>
      <c r="AB201" s="1280"/>
      <c r="AC201" s="1280"/>
      <c r="AD201" s="1280"/>
      <c r="AE201" s="1280"/>
      <c r="AF201" s="1280"/>
      <c r="AG201" s="1280"/>
      <c r="AH201" s="1280"/>
      <c r="AI201" s="1280"/>
      <c r="AJ201" s="1280"/>
      <c r="AK201" s="1280"/>
      <c r="AL201" s="1199">
        <v>1</v>
      </c>
      <c r="AM201" s="701"/>
      <c r="AN201" s="701"/>
    </row>
    <row r="202" spans="1:40" customFormat="1" ht="30" customHeight="1">
      <c r="A202" s="1280"/>
      <c r="B202" s="1280"/>
      <c r="C202" s="1280"/>
      <c r="D202" s="1326" t="s">
        <v>2715</v>
      </c>
      <c r="E202" s="1325"/>
      <c r="F202" s="1325"/>
      <c r="G202" s="1325"/>
      <c r="H202" s="1325"/>
      <c r="I202" s="1325"/>
      <c r="J202" s="1325"/>
      <c r="K202" s="1325"/>
      <c r="L202" s="1325"/>
      <c r="M202" s="1325"/>
      <c r="N202" s="1280"/>
      <c r="O202" s="1280"/>
      <c r="P202" s="1280"/>
      <c r="Q202" s="1280"/>
      <c r="R202" s="1280"/>
      <c r="S202" s="1280"/>
      <c r="T202" s="1280"/>
      <c r="U202" s="1280"/>
      <c r="V202" s="1280"/>
      <c r="W202" s="1280"/>
      <c r="X202" s="1280"/>
      <c r="Y202" s="1280"/>
      <c r="Z202" s="1280"/>
      <c r="AA202" s="1280"/>
      <c r="AB202" s="1280"/>
      <c r="AC202" s="1280"/>
      <c r="AD202" s="1280"/>
      <c r="AE202" s="1280"/>
      <c r="AF202" s="1280"/>
      <c r="AG202" s="1280"/>
      <c r="AH202" s="1280"/>
      <c r="AI202" s="1280"/>
      <c r="AJ202" s="1280"/>
      <c r="AK202" s="1280"/>
      <c r="AL202" s="1199">
        <v>1</v>
      </c>
      <c r="AM202" s="701"/>
      <c r="AN202" s="701"/>
    </row>
    <row r="203" spans="1:40" customFormat="1" ht="30" customHeight="1">
      <c r="A203" s="1280"/>
      <c r="B203" s="1280"/>
      <c r="C203" s="1280"/>
      <c r="D203" s="1326" t="s">
        <v>2716</v>
      </c>
      <c r="E203" s="1325"/>
      <c r="F203" s="1325"/>
      <c r="G203" s="1325"/>
      <c r="H203" s="1325"/>
      <c r="I203" s="1325"/>
      <c r="J203" s="1325"/>
      <c r="K203" s="1325"/>
      <c r="L203" s="1325"/>
      <c r="M203" s="1325"/>
      <c r="N203" s="1280"/>
      <c r="O203" s="1280"/>
      <c r="P203" s="1280"/>
      <c r="Q203" s="1280"/>
      <c r="R203" s="1280"/>
      <c r="S203" s="1280"/>
      <c r="T203" s="1280"/>
      <c r="U203" s="1280"/>
      <c r="V203" s="1280"/>
      <c r="W203" s="1280"/>
      <c r="X203" s="1280"/>
      <c r="Y203" s="1280"/>
      <c r="Z203" s="1280"/>
      <c r="AA203" s="1280"/>
      <c r="AB203" s="1280"/>
      <c r="AC203" s="1280"/>
      <c r="AD203" s="1280"/>
      <c r="AE203" s="1280"/>
      <c r="AF203" s="1280"/>
      <c r="AG203" s="1280"/>
      <c r="AH203" s="1280"/>
      <c r="AI203" s="1280"/>
      <c r="AJ203" s="1280"/>
      <c r="AK203" s="1280"/>
      <c r="AL203" s="1199">
        <v>1</v>
      </c>
      <c r="AM203" s="701"/>
      <c r="AN203" s="701"/>
    </row>
    <row r="204" spans="1:40" customFormat="1" ht="30" customHeight="1">
      <c r="A204" s="1280"/>
      <c r="B204" s="1280"/>
      <c r="C204" s="1280"/>
      <c r="D204" s="1327" t="s">
        <v>2717</v>
      </c>
      <c r="E204" s="1325"/>
      <c r="F204" s="1325"/>
      <c r="G204" s="1325"/>
      <c r="H204" s="1325"/>
      <c r="I204" s="1325"/>
      <c r="J204" s="1325"/>
      <c r="K204" s="1325"/>
      <c r="L204" s="1325"/>
      <c r="M204" s="1325"/>
      <c r="N204" s="1280"/>
      <c r="O204" s="1280"/>
      <c r="P204" s="1280"/>
      <c r="Q204" s="1280"/>
      <c r="R204" s="1280"/>
      <c r="S204" s="1280"/>
      <c r="T204" s="1280"/>
      <c r="U204" s="1280"/>
      <c r="V204" s="1280"/>
      <c r="W204" s="1280"/>
      <c r="X204" s="1280"/>
      <c r="Y204" s="1280"/>
      <c r="Z204" s="1280"/>
      <c r="AA204" s="1280"/>
      <c r="AB204" s="1280"/>
      <c r="AC204" s="1280"/>
      <c r="AD204" s="1280"/>
      <c r="AE204" s="1280"/>
      <c r="AF204" s="1280"/>
      <c r="AG204" s="1280"/>
      <c r="AH204" s="1280"/>
      <c r="AI204" s="1280"/>
      <c r="AJ204" s="1280"/>
      <c r="AK204" s="1280"/>
      <c r="AL204" s="1199">
        <v>1</v>
      </c>
      <c r="AM204" s="701"/>
      <c r="AN204" s="701"/>
    </row>
    <row r="205" spans="1:40" customFormat="1" ht="30" customHeight="1">
      <c r="A205" s="1280"/>
      <c r="B205" s="1280"/>
      <c r="C205" s="1280"/>
      <c r="D205" s="1328" t="s">
        <v>2718</v>
      </c>
      <c r="E205" s="1325"/>
      <c r="F205" s="1325"/>
      <c r="G205" s="1325"/>
      <c r="H205" s="1325"/>
      <c r="I205" s="1325"/>
      <c r="J205" s="1325"/>
      <c r="K205" s="1325"/>
      <c r="L205" s="1325"/>
      <c r="M205" s="1325"/>
      <c r="N205" s="1280"/>
      <c r="O205" s="1280"/>
      <c r="P205" s="1280"/>
      <c r="Q205" s="1280"/>
      <c r="R205" s="1280"/>
      <c r="S205" s="1280"/>
      <c r="T205" s="1280"/>
      <c r="U205" s="1280"/>
      <c r="V205" s="1280"/>
      <c r="W205" s="1280"/>
      <c r="X205" s="1280"/>
      <c r="Y205" s="1280"/>
      <c r="Z205" s="1280"/>
      <c r="AA205" s="1280"/>
      <c r="AB205" s="1280"/>
      <c r="AC205" s="1280"/>
      <c r="AD205" s="1280"/>
      <c r="AE205" s="1280"/>
      <c r="AF205" s="1280"/>
      <c r="AG205" s="1280"/>
      <c r="AH205" s="1280"/>
      <c r="AI205" s="1280"/>
      <c r="AJ205" s="1280"/>
      <c r="AK205" s="1280"/>
      <c r="AL205" s="1199">
        <v>1</v>
      </c>
      <c r="AM205" s="701"/>
      <c r="AN205" s="701"/>
    </row>
    <row r="206" spans="1:40" customFormat="1" ht="30" customHeight="1">
      <c r="A206" s="1280"/>
      <c r="B206" s="1280"/>
      <c r="C206" s="1280"/>
      <c r="D206" s="1328" t="s">
        <v>2719</v>
      </c>
      <c r="E206" s="1325"/>
      <c r="F206" s="1325"/>
      <c r="G206" s="1325"/>
      <c r="H206" s="1325"/>
      <c r="I206" s="1325"/>
      <c r="J206" s="1325"/>
      <c r="K206" s="1325"/>
      <c r="L206" s="1325"/>
      <c r="M206" s="1325"/>
      <c r="N206" s="1280"/>
      <c r="O206" s="1280"/>
      <c r="P206" s="1280"/>
      <c r="Q206" s="1280"/>
      <c r="R206" s="1280"/>
      <c r="S206" s="1280"/>
      <c r="T206" s="1280"/>
      <c r="U206" s="1280"/>
      <c r="V206" s="1280"/>
      <c r="W206" s="1280"/>
      <c r="X206" s="1280"/>
      <c r="Y206" s="1280"/>
      <c r="Z206" s="1280"/>
      <c r="AA206" s="1280"/>
      <c r="AB206" s="1280"/>
      <c r="AC206" s="1280"/>
      <c r="AD206" s="1280"/>
      <c r="AE206" s="1280"/>
      <c r="AF206" s="1280"/>
      <c r="AG206" s="1280"/>
      <c r="AH206" s="1280"/>
      <c r="AI206" s="1280"/>
      <c r="AJ206" s="1280"/>
      <c r="AK206" s="1280"/>
      <c r="AL206" s="1199">
        <v>1</v>
      </c>
      <c r="AM206" s="701"/>
      <c r="AN206" s="701"/>
    </row>
    <row r="207" spans="1:40" customFormat="1" ht="30" customHeight="1">
      <c r="A207" s="1280"/>
      <c r="B207" s="1280"/>
      <c r="C207" s="1280"/>
      <c r="D207" s="1280"/>
      <c r="E207" s="1280"/>
      <c r="F207" s="1280"/>
      <c r="G207" s="1280"/>
      <c r="H207" s="1280"/>
      <c r="I207" s="1280"/>
      <c r="J207" s="1280"/>
      <c r="K207" s="1280"/>
      <c r="L207" s="1280"/>
      <c r="M207" s="1280"/>
      <c r="N207" s="1280"/>
      <c r="O207" s="1280"/>
      <c r="P207" s="1280"/>
      <c r="Q207" s="1280"/>
      <c r="R207" s="1280"/>
      <c r="S207" s="1280"/>
      <c r="T207" s="1280"/>
      <c r="U207" s="1280"/>
      <c r="V207" s="1280"/>
      <c r="W207" s="1280"/>
      <c r="X207" s="1280"/>
      <c r="Y207" s="1280"/>
      <c r="Z207" s="1280"/>
      <c r="AA207" s="1280"/>
      <c r="AB207" s="1280"/>
      <c r="AC207" s="1280"/>
      <c r="AD207" s="1280"/>
      <c r="AE207" s="1280"/>
      <c r="AF207" s="1280"/>
      <c r="AG207" s="1280"/>
      <c r="AH207" s="1280"/>
      <c r="AI207" s="1280"/>
      <c r="AJ207" s="1280"/>
      <c r="AK207" s="1280"/>
      <c r="AL207" s="1199">
        <v>1</v>
      </c>
      <c r="AM207" s="701"/>
      <c r="AN207" s="701"/>
    </row>
    <row r="208" spans="1:40" customFormat="1" ht="30" customHeight="1">
      <c r="A208" s="1280"/>
      <c r="B208" s="1280"/>
      <c r="C208" s="1280"/>
      <c r="D208" s="1329" t="s">
        <v>2720</v>
      </c>
      <c r="E208" s="1329"/>
      <c r="F208" s="1329"/>
      <c r="G208" s="1329"/>
      <c r="H208" s="1329"/>
      <c r="I208" s="1329"/>
      <c r="J208" s="1329"/>
      <c r="K208" s="1329"/>
      <c r="L208" s="1329"/>
      <c r="M208" s="1329"/>
      <c r="N208" s="1280"/>
      <c r="O208" s="1280"/>
      <c r="P208" s="1280"/>
      <c r="Q208" s="1280"/>
      <c r="R208" s="1280"/>
      <c r="S208" s="1280"/>
      <c r="T208" s="1280"/>
      <c r="U208" s="1280"/>
      <c r="V208" s="1280"/>
      <c r="W208" s="1280"/>
      <c r="X208" s="1280"/>
      <c r="Y208" s="1280"/>
      <c r="Z208" s="1280"/>
      <c r="AA208" s="1280"/>
      <c r="AB208" s="1280"/>
      <c r="AC208" s="1280"/>
      <c r="AD208" s="1280"/>
      <c r="AE208" s="1280"/>
      <c r="AF208" s="1280"/>
      <c r="AG208" s="1280"/>
      <c r="AH208" s="1280"/>
      <c r="AI208" s="1280"/>
      <c r="AJ208" s="1280"/>
      <c r="AK208" s="1280"/>
      <c r="AL208" s="1199">
        <v>1</v>
      </c>
      <c r="AM208" s="701"/>
      <c r="AN208" s="701"/>
    </row>
    <row r="209" spans="1:45" customFormat="1" ht="30" customHeight="1">
      <c r="A209" s="1280"/>
      <c r="B209" s="1280"/>
      <c r="C209" s="1280"/>
      <c r="D209" s="1329" t="s">
        <v>2721</v>
      </c>
      <c r="E209" s="1329"/>
      <c r="F209" s="1329"/>
      <c r="G209" s="1329"/>
      <c r="H209" s="1329"/>
      <c r="I209" s="1329"/>
      <c r="J209" s="1329"/>
      <c r="K209" s="1329"/>
      <c r="L209" s="1329"/>
      <c r="M209" s="1329"/>
      <c r="N209" s="1280"/>
      <c r="O209" s="1280"/>
      <c r="P209" s="1280"/>
      <c r="Q209" s="1280"/>
      <c r="R209" s="1280"/>
      <c r="S209" s="1280"/>
      <c r="T209" s="1280"/>
      <c r="U209" s="1280"/>
      <c r="V209" s="1280"/>
      <c r="W209" s="1280"/>
      <c r="X209" s="1280"/>
      <c r="Y209" s="1280"/>
      <c r="Z209" s="1280"/>
      <c r="AA209" s="1280"/>
      <c r="AB209" s="1280"/>
      <c r="AC209" s="1280"/>
      <c r="AD209" s="1280"/>
      <c r="AE209" s="1280"/>
      <c r="AF209" s="1280"/>
      <c r="AG209" s="1280"/>
      <c r="AH209" s="1280"/>
      <c r="AI209" s="1280"/>
      <c r="AJ209" s="1280"/>
      <c r="AK209" s="1280"/>
      <c r="AL209" s="1199">
        <v>1</v>
      </c>
      <c r="AM209" s="701"/>
      <c r="AN209" s="701"/>
    </row>
    <row r="210" spans="1:45" customFormat="1" ht="30" customHeight="1">
      <c r="A210" s="1280"/>
      <c r="B210" s="1280"/>
      <c r="C210" s="1280"/>
      <c r="D210" s="1329" t="s">
        <v>2722</v>
      </c>
      <c r="E210" s="1329"/>
      <c r="F210" s="1329"/>
      <c r="G210" s="1329"/>
      <c r="H210" s="1329"/>
      <c r="I210" s="1329"/>
      <c r="J210" s="1329"/>
      <c r="K210" s="1329"/>
      <c r="L210" s="1329"/>
      <c r="M210" s="1329"/>
      <c r="N210" s="1280"/>
      <c r="O210" s="1280"/>
      <c r="P210" s="1280"/>
      <c r="Q210" s="1280"/>
      <c r="R210" s="1280"/>
      <c r="S210" s="1280"/>
      <c r="T210" s="1280"/>
      <c r="U210" s="1280"/>
      <c r="V210" s="1280"/>
      <c r="W210" s="1280"/>
      <c r="X210" s="1280"/>
      <c r="Y210" s="1280"/>
      <c r="Z210" s="1280"/>
      <c r="AA210" s="1280"/>
      <c r="AB210" s="1280"/>
      <c r="AC210" s="1280"/>
      <c r="AD210" s="1280"/>
      <c r="AE210" s="1280"/>
      <c r="AF210" s="1280"/>
      <c r="AG210" s="1280"/>
      <c r="AH210" s="1280"/>
      <c r="AI210" s="1280"/>
      <c r="AJ210" s="1280"/>
      <c r="AK210" s="1280"/>
      <c r="AL210" s="1199">
        <v>1</v>
      </c>
      <c r="AM210" s="701"/>
      <c r="AN210" s="701"/>
    </row>
    <row r="211" spans="1:45" customFormat="1" ht="30" customHeight="1">
      <c r="A211" s="1280"/>
      <c r="B211" s="1280"/>
      <c r="C211" s="1280"/>
      <c r="D211" s="1329" t="s">
        <v>2723</v>
      </c>
      <c r="E211" s="1329"/>
      <c r="F211" s="1329"/>
      <c r="G211" s="1329"/>
      <c r="H211" s="1329"/>
      <c r="I211" s="1329"/>
      <c r="J211" s="1329"/>
      <c r="K211" s="1329"/>
      <c r="L211" s="1329"/>
      <c r="M211" s="1329"/>
      <c r="N211" s="1280"/>
      <c r="O211" s="1280"/>
      <c r="P211" s="1280"/>
      <c r="Q211" s="1280"/>
      <c r="R211" s="1280"/>
      <c r="S211" s="1280"/>
      <c r="T211" s="1280"/>
      <c r="U211" s="1280"/>
      <c r="V211" s="1280"/>
      <c r="W211" s="1280"/>
      <c r="X211" s="1280"/>
      <c r="Y211" s="1280"/>
      <c r="Z211" s="1280"/>
      <c r="AA211" s="1280"/>
      <c r="AB211" s="1280"/>
      <c r="AC211" s="1280"/>
      <c r="AD211" s="1280"/>
      <c r="AE211" s="1280"/>
      <c r="AF211" s="1280"/>
      <c r="AG211" s="1280"/>
      <c r="AH211" s="1280"/>
      <c r="AI211" s="1280"/>
      <c r="AJ211" s="1280"/>
      <c r="AK211" s="1280"/>
      <c r="AL211" s="1199">
        <v>1</v>
      </c>
      <c r="AM211" s="701"/>
      <c r="AN211" s="701"/>
    </row>
    <row r="212" spans="1:45" customFormat="1" ht="30" customHeight="1">
      <c r="A212" s="1280"/>
      <c r="B212" s="1280"/>
      <c r="C212" s="1280"/>
      <c r="D212" s="1329"/>
      <c r="E212" s="1329"/>
      <c r="F212" s="1329"/>
      <c r="G212" s="1329"/>
      <c r="H212" s="1329"/>
      <c r="I212" s="1329"/>
      <c r="J212" s="1329"/>
      <c r="K212" s="1329"/>
      <c r="L212" s="1329"/>
      <c r="M212" s="1329"/>
      <c r="N212" s="1280"/>
      <c r="O212" s="1280"/>
      <c r="P212" s="1280"/>
      <c r="Q212" s="1280"/>
      <c r="R212" s="1280"/>
      <c r="S212" s="1280"/>
      <c r="T212" s="1280"/>
      <c r="U212" s="1280"/>
      <c r="V212" s="1280"/>
      <c r="W212" s="1280"/>
      <c r="X212" s="1280"/>
      <c r="Y212" s="1280"/>
      <c r="Z212" s="1280"/>
      <c r="AA212" s="1280"/>
      <c r="AB212" s="1280"/>
      <c r="AC212" s="1280"/>
      <c r="AD212" s="1280"/>
      <c r="AE212" s="1280"/>
      <c r="AF212" s="1280"/>
      <c r="AG212" s="1280"/>
      <c r="AH212" s="1280"/>
      <c r="AI212" s="1280"/>
      <c r="AJ212" s="1280"/>
      <c r="AK212" s="1280"/>
      <c r="AL212" s="1199">
        <v>1</v>
      </c>
      <c r="AM212" s="701"/>
      <c r="AN212" s="701"/>
    </row>
    <row r="213" spans="1:45" customFormat="1" ht="30" customHeight="1">
      <c r="A213" s="1280"/>
      <c r="B213" s="1280"/>
      <c r="C213" s="1280"/>
      <c r="D213" s="1280"/>
      <c r="E213" s="1280"/>
      <c r="F213" s="1280"/>
      <c r="G213" s="1280"/>
      <c r="H213" s="1280"/>
      <c r="I213" s="1280"/>
      <c r="J213" s="1280"/>
      <c r="K213" s="1280"/>
      <c r="L213" s="1280"/>
      <c r="M213" s="1280"/>
      <c r="N213" s="1280"/>
      <c r="O213" s="1280"/>
      <c r="P213" s="1280"/>
      <c r="Q213" s="1280"/>
      <c r="R213" s="1280"/>
      <c r="S213" s="1280"/>
      <c r="T213" s="1280"/>
      <c r="U213" s="1280"/>
      <c r="V213" s="1280"/>
      <c r="W213" s="1280"/>
      <c r="X213" s="1280"/>
      <c r="Y213" s="1280"/>
      <c r="Z213" s="1280"/>
      <c r="AA213" s="1280"/>
      <c r="AB213" s="1280"/>
      <c r="AC213" s="1280"/>
      <c r="AD213" s="1280"/>
      <c r="AE213" s="1280"/>
      <c r="AF213" s="1280"/>
      <c r="AG213" s="1280"/>
      <c r="AH213" s="1280"/>
      <c r="AI213" s="1280"/>
      <c r="AJ213" s="1280"/>
      <c r="AK213" s="1280"/>
      <c r="AL213" s="1199">
        <v>1</v>
      </c>
      <c r="AM213" s="701"/>
      <c r="AN213" s="701"/>
      <c r="AO213" s="1200"/>
      <c r="AP213" s="1200"/>
      <c r="AQ213" s="1200"/>
      <c r="AR213" s="1200"/>
      <c r="AS213" s="1200"/>
    </row>
    <row r="214" spans="1:45" ht="15.75" thickBot="1">
      <c r="A214" s="1195"/>
      <c r="B214" s="1280"/>
      <c r="C214" s="1280"/>
      <c r="D214" s="1280"/>
      <c r="E214" s="1280"/>
      <c r="F214" s="1280"/>
      <c r="G214" s="1280"/>
      <c r="H214" s="1280"/>
      <c r="I214" s="1280"/>
      <c r="J214" s="1280"/>
      <c r="K214" s="1280"/>
      <c r="L214" s="1280"/>
      <c r="M214" s="1280"/>
      <c r="N214" s="1280"/>
      <c r="O214" s="1280"/>
      <c r="P214" s="1280"/>
      <c r="Q214" s="1280"/>
      <c r="R214" s="1280"/>
      <c r="S214" s="1280"/>
      <c r="T214" s="1280"/>
      <c r="U214" s="1280"/>
      <c r="V214" s="1280"/>
      <c r="W214" s="1280"/>
      <c r="X214" s="1280"/>
      <c r="Y214" s="1280"/>
      <c r="Z214" s="1280"/>
      <c r="AA214" s="1280"/>
      <c r="AB214" s="1280"/>
      <c r="AC214" s="1280"/>
      <c r="AD214" s="1280"/>
      <c r="AE214" s="1280"/>
      <c r="AF214" s="1280"/>
      <c r="AG214" s="1280"/>
      <c r="AH214" s="1280"/>
      <c r="AI214" s="1280"/>
      <c r="AJ214" s="1280"/>
      <c r="AK214" s="1280"/>
      <c r="AL214" s="1199">
        <v>1</v>
      </c>
    </row>
    <row r="215" spans="1:45" s="1335" customFormat="1" ht="30" customHeight="1">
      <c r="A215" s="1330"/>
      <c r="B215" s="1280"/>
      <c r="C215" s="1280"/>
      <c r="D215" s="2471" t="s">
        <v>2724</v>
      </c>
      <c r="E215" s="2472"/>
      <c r="F215" s="2472"/>
      <c r="G215" s="2472"/>
      <c r="H215" s="2472"/>
      <c r="I215" s="2472"/>
      <c r="J215" s="2472"/>
      <c r="K215" s="1331"/>
      <c r="L215" s="1280"/>
      <c r="M215" s="1280"/>
      <c r="N215" s="1280"/>
      <c r="O215" s="1280"/>
      <c r="P215" s="1332" t="s">
        <v>2725</v>
      </c>
      <c r="Q215" s="1333"/>
      <c r="R215" s="1333"/>
      <c r="S215" s="1333"/>
      <c r="T215" s="1333"/>
      <c r="U215" s="1333"/>
      <c r="V215" s="1333"/>
      <c r="W215" s="1334"/>
      <c r="X215" s="1280"/>
      <c r="Y215" s="1280"/>
      <c r="Z215" s="1280"/>
      <c r="AA215" s="1280"/>
      <c r="AB215" s="1280"/>
      <c r="AC215" s="1280"/>
      <c r="AD215" s="1280"/>
      <c r="AE215" s="1280"/>
      <c r="AF215" s="1280"/>
      <c r="AG215" s="1280"/>
      <c r="AH215" s="1280"/>
      <c r="AI215" s="1280"/>
      <c r="AJ215" s="1280"/>
      <c r="AK215" s="1280"/>
      <c r="AL215" s="1199">
        <v>1</v>
      </c>
      <c r="AM215" s="701"/>
    </row>
    <row r="216" spans="1:45" s="1335" customFormat="1" ht="30" customHeight="1">
      <c r="A216" s="1330"/>
      <c r="B216" s="1280"/>
      <c r="C216" s="1280"/>
      <c r="D216" s="1336" t="s">
        <v>2726</v>
      </c>
      <c r="E216" s="1337"/>
      <c r="F216" s="1337"/>
      <c r="G216" s="1337"/>
      <c r="H216" s="1337"/>
      <c r="I216" s="1337"/>
      <c r="J216" s="1337"/>
      <c r="K216" s="41"/>
      <c r="L216" s="1280"/>
      <c r="M216" s="1280"/>
      <c r="N216" s="1280"/>
      <c r="O216" s="1280"/>
      <c r="P216" s="1338" t="s">
        <v>2727</v>
      </c>
      <c r="Q216" s="1339"/>
      <c r="R216" s="1339"/>
      <c r="S216" s="1339"/>
      <c r="T216" s="1339"/>
      <c r="U216" s="1339"/>
      <c r="V216" s="1339"/>
      <c r="W216" s="1340"/>
      <c r="X216" s="1280"/>
      <c r="Y216" s="1280"/>
      <c r="Z216" s="1280"/>
      <c r="AA216" s="1280"/>
      <c r="AB216" s="1280"/>
      <c r="AC216" s="1280"/>
      <c r="AD216" s="1280"/>
      <c r="AE216" s="1280"/>
      <c r="AF216" s="1280"/>
      <c r="AG216" s="1280"/>
      <c r="AH216" s="1280"/>
      <c r="AI216" s="1280"/>
      <c r="AJ216" s="1280"/>
      <c r="AK216" s="1280"/>
      <c r="AL216" s="1199">
        <v>1</v>
      </c>
      <c r="AM216" s="701"/>
    </row>
    <row r="217" spans="1:45" s="1335" customFormat="1" ht="30" customHeight="1">
      <c r="A217" s="1330"/>
      <c r="B217" s="1280"/>
      <c r="C217" s="1280"/>
      <c r="D217" s="1336"/>
      <c r="E217" s="1341"/>
      <c r="F217" s="1341"/>
      <c r="G217" s="1341"/>
      <c r="H217" s="1341"/>
      <c r="I217" s="1341"/>
      <c r="J217" s="1341"/>
      <c r="K217" s="1342"/>
      <c r="L217" s="1280"/>
      <c r="M217" s="1280"/>
      <c r="N217" s="1280"/>
      <c r="O217" s="1280"/>
      <c r="P217" s="1343"/>
      <c r="Q217" s="1344"/>
      <c r="R217" s="1344"/>
      <c r="S217" s="1344"/>
      <c r="T217" s="1344"/>
      <c r="U217" s="1344"/>
      <c r="V217" s="1344"/>
      <c r="W217" s="1345"/>
      <c r="X217" s="1280"/>
      <c r="Y217" s="1280"/>
      <c r="Z217" s="1280"/>
      <c r="AA217" s="1280"/>
      <c r="AB217" s="1280"/>
      <c r="AC217" s="1280"/>
      <c r="AD217" s="1280"/>
      <c r="AE217" s="1280"/>
      <c r="AF217" s="1280"/>
      <c r="AG217" s="1280"/>
      <c r="AH217" s="1280"/>
      <c r="AI217" s="1280"/>
      <c r="AJ217" s="1280"/>
      <c r="AK217" s="1280"/>
      <c r="AL217" s="1199">
        <v>1</v>
      </c>
      <c r="AM217" s="701"/>
    </row>
    <row r="218" spans="1:45" s="1335" customFormat="1" ht="30" customHeight="1">
      <c r="A218" s="1330"/>
      <c r="B218" s="1280"/>
      <c r="C218" s="1280"/>
      <c r="D218" s="1336" t="s">
        <v>2728</v>
      </c>
      <c r="E218" s="1341"/>
      <c r="F218" s="1341"/>
      <c r="G218" s="1341"/>
      <c r="H218" s="1341"/>
      <c r="I218" s="1341"/>
      <c r="J218" s="1341"/>
      <c r="K218" s="1342"/>
      <c r="L218" s="1280"/>
      <c r="M218" s="1280"/>
      <c r="N218" s="1280"/>
      <c r="O218" s="1280"/>
      <c r="P218" s="517"/>
      <c r="Q218" s="9"/>
      <c r="R218" s="9"/>
      <c r="S218" s="9"/>
      <c r="T218" s="9"/>
      <c r="U218" s="9"/>
      <c r="V218" s="9"/>
      <c r="W218" s="41"/>
      <c r="X218" s="1280"/>
      <c r="Y218" s="1280"/>
      <c r="Z218" s="1280"/>
      <c r="AA218" s="1280"/>
      <c r="AB218" s="1280"/>
      <c r="AC218" s="1280"/>
      <c r="AD218" s="1280"/>
      <c r="AE218" s="1280"/>
      <c r="AF218" s="1280"/>
      <c r="AG218" s="1280"/>
      <c r="AH218" s="1280"/>
      <c r="AI218" s="1280"/>
      <c r="AJ218" s="1280"/>
      <c r="AK218" s="1280"/>
      <c r="AL218" s="1199">
        <v>1</v>
      </c>
      <c r="AM218" s="701"/>
    </row>
    <row r="219" spans="1:45" s="1335" customFormat="1" ht="30" customHeight="1">
      <c r="A219" s="1330"/>
      <c r="B219" s="1280"/>
      <c r="C219" s="1280"/>
      <c r="D219" s="1336"/>
      <c r="E219" s="1346"/>
      <c r="F219" s="1346"/>
      <c r="G219" s="1346"/>
      <c r="H219" s="1346"/>
      <c r="I219" s="1346"/>
      <c r="J219" s="1347"/>
      <c r="K219" s="41"/>
      <c r="L219" s="1280"/>
      <c r="M219" s="1280"/>
      <c r="N219" s="1280"/>
      <c r="O219" s="1280"/>
      <c r="P219" s="517"/>
      <c r="Q219" s="9"/>
      <c r="R219" s="9"/>
      <c r="S219" s="9"/>
      <c r="T219" s="9"/>
      <c r="U219" s="9"/>
      <c r="V219" s="9"/>
      <c r="W219" s="41"/>
      <c r="X219" s="1280"/>
      <c r="Y219" s="1280"/>
      <c r="Z219" s="1280"/>
      <c r="AA219" s="1280"/>
      <c r="AB219" s="1280"/>
      <c r="AC219" s="1280"/>
      <c r="AD219" s="1280"/>
      <c r="AE219" s="1280"/>
      <c r="AF219" s="1280"/>
      <c r="AG219" s="1280"/>
      <c r="AH219" s="1280"/>
      <c r="AI219" s="1280"/>
      <c r="AJ219" s="1280"/>
      <c r="AK219" s="1280"/>
      <c r="AL219" s="1199">
        <v>1</v>
      </c>
      <c r="AM219" s="701"/>
    </row>
    <row r="220" spans="1:45" s="1335" customFormat="1" ht="30" customHeight="1">
      <c r="A220" s="1330"/>
      <c r="B220" s="1280"/>
      <c r="C220" s="1280"/>
      <c r="D220" s="1336"/>
      <c r="E220" s="1346"/>
      <c r="F220" s="1346"/>
      <c r="G220" s="1346"/>
      <c r="H220" s="1346"/>
      <c r="I220" s="1346"/>
      <c r="J220" s="1347"/>
      <c r="K220" s="41"/>
      <c r="L220" s="1280"/>
      <c r="M220" s="1280"/>
      <c r="N220" s="1280"/>
      <c r="O220" s="1280"/>
      <c r="P220" s="517"/>
      <c r="Q220" s="9"/>
      <c r="R220" s="9"/>
      <c r="S220" s="9"/>
      <c r="T220" s="9"/>
      <c r="U220" s="9"/>
      <c r="V220" s="9"/>
      <c r="W220" s="41"/>
      <c r="X220" s="1280"/>
      <c r="Y220" s="1280"/>
      <c r="Z220" s="1280"/>
      <c r="AA220" s="1280"/>
      <c r="AB220" s="1280"/>
      <c r="AC220" s="1280"/>
      <c r="AD220" s="1280"/>
      <c r="AE220" s="1280"/>
      <c r="AF220" s="1280"/>
      <c r="AG220" s="1280"/>
      <c r="AH220" s="1280"/>
      <c r="AI220" s="1280"/>
      <c r="AJ220" s="1280"/>
      <c r="AK220" s="1280"/>
      <c r="AL220" s="1199">
        <v>1</v>
      </c>
      <c r="AM220" s="701"/>
    </row>
    <row r="221" spans="1:45" s="1335" customFormat="1" ht="30" customHeight="1">
      <c r="A221" s="1330"/>
      <c r="B221" s="1280"/>
      <c r="C221" s="1280"/>
      <c r="D221" s="1336"/>
      <c r="E221" s="1346"/>
      <c r="F221" s="1346"/>
      <c r="G221" s="1346"/>
      <c r="H221" s="1346"/>
      <c r="I221" s="1346"/>
      <c r="J221" s="1347"/>
      <c r="K221" s="41"/>
      <c r="L221" s="1280"/>
      <c r="M221" s="1280"/>
      <c r="N221" s="1280"/>
      <c r="O221" s="1280"/>
      <c r="P221" s="517"/>
      <c r="Q221" s="9"/>
      <c r="R221" s="9"/>
      <c r="S221" s="9"/>
      <c r="T221" s="9"/>
      <c r="U221" s="9"/>
      <c r="V221" s="9"/>
      <c r="W221" s="41"/>
      <c r="X221" s="1280"/>
      <c r="Y221" s="1280"/>
      <c r="Z221" s="1280"/>
      <c r="AA221" s="1280"/>
      <c r="AB221" s="1280"/>
      <c r="AC221" s="1280"/>
      <c r="AD221" s="1280"/>
      <c r="AE221" s="1280"/>
      <c r="AF221" s="1280"/>
      <c r="AG221" s="1280"/>
      <c r="AH221" s="1280"/>
      <c r="AI221" s="1280"/>
      <c r="AJ221" s="1280"/>
      <c r="AK221" s="1280"/>
      <c r="AL221" s="1199">
        <v>1</v>
      </c>
      <c r="AM221" s="701"/>
    </row>
    <row r="222" spans="1:45" s="1335" customFormat="1" ht="30" customHeight="1">
      <c r="A222" s="1330"/>
      <c r="B222" s="1280"/>
      <c r="C222" s="1280"/>
      <c r="D222" s="2473" t="s">
        <v>2729</v>
      </c>
      <c r="E222" s="2474"/>
      <c r="F222" s="2474"/>
      <c r="G222" s="2474"/>
      <c r="H222" s="2474"/>
      <c r="I222" s="2474"/>
      <c r="J222" s="2474"/>
      <c r="K222" s="2475"/>
      <c r="L222" s="1280"/>
      <c r="M222" s="1280"/>
      <c r="N222" s="1280"/>
      <c r="O222" s="1280"/>
      <c r="P222" s="517"/>
      <c r="Q222" s="9"/>
      <c r="R222" s="9"/>
      <c r="S222" s="9"/>
      <c r="T222" s="9"/>
      <c r="U222" s="9"/>
      <c r="V222" s="9"/>
      <c r="W222" s="41"/>
      <c r="X222" s="1280"/>
      <c r="Y222" s="1280"/>
      <c r="Z222" s="1197"/>
      <c r="AA222" s="1197"/>
      <c r="AB222" s="1197"/>
      <c r="AC222" s="1197"/>
      <c r="AD222" s="1197"/>
      <c r="AE222" s="1197"/>
      <c r="AF222" s="1197"/>
      <c r="AG222" s="1197"/>
      <c r="AH222" s="1197"/>
      <c r="AI222" s="1197"/>
      <c r="AJ222" s="1197"/>
      <c r="AK222" s="1197"/>
      <c r="AL222" s="1199">
        <v>1</v>
      </c>
      <c r="AM222" s="701"/>
    </row>
    <row r="223" spans="1:45" s="1335" customFormat="1" ht="30" customHeight="1" thickBot="1">
      <c r="A223" s="1330"/>
      <c r="B223" s="1280"/>
      <c r="C223" s="1280"/>
      <c r="D223" s="2476"/>
      <c r="E223" s="2477"/>
      <c r="F223" s="2477"/>
      <c r="G223" s="2477"/>
      <c r="H223" s="2477"/>
      <c r="I223" s="2477"/>
      <c r="J223" s="2477"/>
      <c r="K223" s="2478"/>
      <c r="L223" s="1280"/>
      <c r="M223" s="1280"/>
      <c r="N223" s="1280"/>
      <c r="O223" s="1280"/>
      <c r="P223" s="1348"/>
      <c r="Q223" s="1349"/>
      <c r="R223" s="1349"/>
      <c r="S223" s="1349"/>
      <c r="T223" s="1349"/>
      <c r="U223" s="1349"/>
      <c r="V223" s="1349"/>
      <c r="W223" s="1350"/>
      <c r="X223" s="1280"/>
      <c r="Y223" s="1280"/>
      <c r="Z223" s="1296"/>
      <c r="AA223" s="1296"/>
      <c r="AB223" s="1296"/>
      <c r="AC223" s="1296"/>
      <c r="AD223" s="1296"/>
      <c r="AE223" s="1296"/>
      <c r="AF223" s="1296"/>
      <c r="AG223" s="1296"/>
      <c r="AH223" s="1297"/>
      <c r="AI223" s="1297"/>
      <c r="AJ223" s="1197"/>
      <c r="AK223" s="1197"/>
      <c r="AL223" s="1199">
        <v>1</v>
      </c>
      <c r="AM223" s="701"/>
    </row>
    <row r="224" spans="1:45">
      <c r="A224" s="1195"/>
      <c r="B224" s="1280"/>
      <c r="C224" s="1280"/>
      <c r="D224" s="1280"/>
      <c r="E224" s="1280"/>
      <c r="F224" s="1280"/>
      <c r="G224" s="1280"/>
      <c r="H224" s="1280"/>
      <c r="I224" s="1280"/>
      <c r="J224" s="1280"/>
      <c r="K224" s="1280"/>
      <c r="L224" s="1280"/>
      <c r="M224" s="1280"/>
      <c r="N224" s="1280"/>
      <c r="O224" s="1280"/>
      <c r="P224" s="1280"/>
      <c r="Q224" s="1280"/>
      <c r="R224" s="1280"/>
      <c r="S224" s="1280"/>
      <c r="T224" s="1280"/>
      <c r="U224" s="1280"/>
      <c r="V224" s="1280"/>
      <c r="W224" s="1280"/>
      <c r="X224" s="1280"/>
      <c r="Y224" s="1280"/>
      <c r="Z224" s="1296"/>
      <c r="AA224" s="1296"/>
      <c r="AB224" s="1296"/>
      <c r="AC224" s="1296"/>
      <c r="AD224" s="1296"/>
      <c r="AE224" s="1296"/>
      <c r="AF224" s="1296"/>
      <c r="AG224" s="1296"/>
      <c r="AH224" s="1297"/>
      <c r="AI224" s="1297"/>
      <c r="AJ224" s="1197"/>
      <c r="AK224" s="1197"/>
      <c r="AL224" s="1199">
        <v>1</v>
      </c>
    </row>
    <row r="225" spans="1:45">
      <c r="A225" s="1195"/>
      <c r="B225" s="1280"/>
      <c r="C225" s="1195"/>
      <c r="D225" s="1195"/>
      <c r="E225" s="1195"/>
      <c r="F225" s="1195"/>
      <c r="G225" s="1195"/>
      <c r="H225" s="1195"/>
      <c r="I225" s="1195"/>
      <c r="J225" s="1195"/>
      <c r="K225" s="1195"/>
      <c r="L225" s="1195"/>
      <c r="M225" s="1195"/>
      <c r="N225" s="1195"/>
      <c r="O225" s="1195"/>
      <c r="P225" s="1195"/>
      <c r="Q225" s="1195"/>
      <c r="R225" s="1195"/>
      <c r="S225" s="1195"/>
      <c r="T225" s="1195"/>
      <c r="U225" s="1195"/>
      <c r="V225" s="1195"/>
      <c r="W225" s="1195"/>
      <c r="X225" s="1280"/>
      <c r="Y225" s="1280"/>
      <c r="Z225" s="1296"/>
      <c r="AA225" s="1296"/>
      <c r="AB225" s="1296"/>
      <c r="AC225" s="1296"/>
      <c r="AD225" s="1296"/>
      <c r="AE225" s="1296"/>
      <c r="AF225" s="1296"/>
      <c r="AG225" s="1296"/>
      <c r="AH225" s="1297"/>
      <c r="AI225" s="1297"/>
      <c r="AJ225" s="1197"/>
      <c r="AK225" s="1197"/>
      <c r="AL225" s="1199">
        <v>1</v>
      </c>
    </row>
    <row r="226" spans="1:45" customFormat="1" ht="30" customHeight="1">
      <c r="A226" s="1280">
        <v>1</v>
      </c>
      <c r="B226" s="1280">
        <v>1</v>
      </c>
      <c r="C226" s="2479" t="s">
        <v>216</v>
      </c>
      <c r="D226" s="2479"/>
      <c r="E226" s="1351" t="str">
        <f ca="1">CELL("nomfichier")</f>
        <v>D:\Données\1.UPRT\0-UPRT.fait\1-UPRT.FR-SITE-WEB\ff-fiches-fabrications\ff.fiches.fabrication.2023\ffr.restaurant.2023\[ff.FICHE.TRILINGUE.19.COLONNES.01.12.2025.xlsx]Nota.ES</v>
      </c>
      <c r="F226" s="1352"/>
      <c r="G226" s="1352"/>
      <c r="H226" s="1352"/>
      <c r="I226" s="1352"/>
      <c r="J226" s="1353"/>
      <c r="K226" s="1352"/>
      <c r="L226" s="1352"/>
      <c r="M226" s="1352"/>
      <c r="N226" s="1352"/>
      <c r="O226" s="1352"/>
      <c r="P226" s="1352"/>
      <c r="Q226" s="1352"/>
      <c r="R226" s="1352"/>
      <c r="S226" s="1352"/>
      <c r="T226" s="1352"/>
      <c r="U226" s="1352"/>
      <c r="V226" s="1352"/>
      <c r="W226" s="1352"/>
      <c r="X226" s="1352"/>
      <c r="Y226" s="1280"/>
      <c r="Z226" s="1296"/>
      <c r="AA226" s="1296"/>
      <c r="AB226" s="1296"/>
      <c r="AC226" s="1296"/>
      <c r="AD226" s="1296"/>
      <c r="AE226" s="1296"/>
      <c r="AF226" s="1296"/>
      <c r="AG226" s="1296"/>
      <c r="AH226" s="1297"/>
      <c r="AI226" s="1297"/>
      <c r="AJ226" s="1197"/>
      <c r="AK226" s="1197"/>
      <c r="AL226" s="1199">
        <v>1</v>
      </c>
      <c r="AM226" s="701"/>
      <c r="AN226" s="701"/>
      <c r="AO226" s="1200"/>
      <c r="AP226" s="1200"/>
      <c r="AQ226" s="1200"/>
      <c r="AR226" s="1200"/>
      <c r="AS226" s="1200"/>
    </row>
    <row r="227" spans="1:45">
      <c r="A227" s="1195"/>
      <c r="B227" s="1195"/>
      <c r="C227" s="1195"/>
      <c r="D227" s="1195"/>
      <c r="E227" s="1195"/>
      <c r="F227" s="1195"/>
      <c r="G227" s="1195"/>
      <c r="H227" s="1195"/>
      <c r="I227" s="1195"/>
      <c r="J227" s="1195"/>
      <c r="K227" s="1195"/>
      <c r="L227" s="1195"/>
      <c r="M227" s="1195"/>
      <c r="N227" s="1195"/>
      <c r="O227" s="1195"/>
      <c r="P227" s="1195"/>
      <c r="Q227" s="1195"/>
      <c r="R227" s="1195"/>
      <c r="S227" s="1195"/>
      <c r="T227" s="1195"/>
      <c r="U227" s="1195"/>
      <c r="V227" s="1195"/>
      <c r="W227" s="1195"/>
      <c r="X227" s="1195"/>
      <c r="Y227" s="1195"/>
      <c r="Z227" s="1296"/>
      <c r="AA227" s="1296"/>
      <c r="AB227" s="1296"/>
      <c r="AC227" s="1296"/>
      <c r="AD227" s="1296"/>
      <c r="AE227" s="1296"/>
      <c r="AF227" s="1296"/>
      <c r="AG227" s="1296"/>
      <c r="AH227" s="1297"/>
      <c r="AI227" s="1297"/>
      <c r="AJ227" s="1197"/>
      <c r="AK227" s="1197"/>
      <c r="AL227" s="1199">
        <v>1</v>
      </c>
    </row>
    <row r="228" spans="1:45" s="1258" customFormat="1" ht="40.5" customHeight="1">
      <c r="A228" s="1195"/>
      <c r="B228" s="1270"/>
      <c r="C228" s="1431" t="s">
        <v>3134</v>
      </c>
      <c r="D228" s="1431"/>
      <c r="E228" s="1431"/>
      <c r="F228" s="1431"/>
      <c r="G228" s="1431"/>
      <c r="H228" s="1431"/>
      <c r="I228" s="1431"/>
      <c r="J228" s="1431"/>
      <c r="K228" s="1431"/>
      <c r="L228" s="1431"/>
      <c r="M228" s="1195"/>
      <c r="N228" s="1195"/>
      <c r="O228" s="1260"/>
      <c r="P228" s="1260"/>
      <c r="Q228" s="1260"/>
      <c r="R228" s="1260"/>
      <c r="S228" s="1260"/>
      <c r="T228" s="1197"/>
      <c r="U228" s="1197"/>
      <c r="V228" s="1197"/>
      <c r="W228" s="1197"/>
      <c r="X228" s="1197"/>
      <c r="Y228" s="1197"/>
      <c r="Z228" s="1197"/>
      <c r="AA228" s="1197"/>
      <c r="AB228" s="1197"/>
      <c r="AC228" s="1197"/>
      <c r="AD228" s="1197"/>
      <c r="AE228" s="1197"/>
      <c r="AF228" s="1197"/>
      <c r="AG228" s="1296"/>
      <c r="AH228" s="1297"/>
      <c r="AI228" s="1297"/>
      <c r="AJ228" s="1197"/>
      <c r="AK228" s="1197"/>
      <c r="AL228" s="1199">
        <v>1</v>
      </c>
      <c r="AM228" s="701"/>
    </row>
    <row r="229" spans="1:45" s="1258" customFormat="1" ht="40.5" customHeight="1">
      <c r="A229" s="1195"/>
      <c r="B229" s="1270"/>
      <c r="C229" s="1354" t="s">
        <v>872</v>
      </c>
      <c r="D229" s="1355"/>
      <c r="E229" s="1355"/>
      <c r="F229" s="1355"/>
      <c r="G229" s="1260"/>
      <c r="H229" s="1260"/>
      <c r="I229" s="1260"/>
      <c r="J229" s="1260"/>
      <c r="K229" s="1260"/>
      <c r="L229" s="1260"/>
      <c r="M229" s="1260"/>
      <c r="N229" s="1260"/>
      <c r="O229" s="1356" t="s">
        <v>2730</v>
      </c>
      <c r="P229" s="1260"/>
      <c r="Q229" s="1260"/>
      <c r="R229" s="1260"/>
      <c r="S229" s="1260"/>
      <c r="T229" s="1197"/>
      <c r="U229" s="1357"/>
      <c r="V229" s="1197"/>
      <c r="W229" s="1197"/>
      <c r="X229" s="1197"/>
      <c r="Y229" s="1197"/>
      <c r="Z229" s="1309"/>
      <c r="AA229" s="1197"/>
      <c r="AB229" s="1197"/>
      <c r="AC229" s="1197"/>
      <c r="AD229" s="1197"/>
      <c r="AE229" s="1197"/>
      <c r="AF229" s="1197"/>
      <c r="AG229" s="1296"/>
      <c r="AH229" s="1297"/>
      <c r="AI229" s="1297"/>
      <c r="AJ229" s="1197"/>
      <c r="AK229" s="1197"/>
      <c r="AL229" s="1199">
        <v>1</v>
      </c>
      <c r="AM229" s="701"/>
    </row>
    <row r="230" spans="1:45" s="1258" customFormat="1" ht="40.5" customHeight="1">
      <c r="A230" s="1195"/>
      <c r="B230" s="1270"/>
      <c r="C230" s="1358" t="s">
        <v>2731</v>
      </c>
      <c r="D230" s="1355"/>
      <c r="E230" s="1355"/>
      <c r="F230" s="1355"/>
      <c r="G230" s="1357"/>
      <c r="H230" s="1359"/>
      <c r="I230" s="1355"/>
      <c r="J230" s="1355"/>
      <c r="K230" s="1195"/>
      <c r="L230" s="1195"/>
      <c r="M230" s="1195"/>
      <c r="N230" s="1195"/>
      <c r="O230" s="1260"/>
      <c r="P230" s="1260"/>
      <c r="Q230" s="1260"/>
      <c r="R230" s="1260"/>
      <c r="S230" s="1260"/>
      <c r="T230" s="1197"/>
      <c r="U230" s="1197"/>
      <c r="V230" s="1197"/>
      <c r="W230" s="1197"/>
      <c r="X230" s="1197"/>
      <c r="Y230" s="1197"/>
      <c r="Z230" s="1313"/>
      <c r="AA230" s="1197"/>
      <c r="AB230" s="1197"/>
      <c r="AC230" s="1197"/>
      <c r="AD230" s="1197"/>
      <c r="AE230" s="1197"/>
      <c r="AF230" s="1197"/>
      <c r="AG230" s="1296"/>
      <c r="AH230" s="1297"/>
      <c r="AI230" s="1297"/>
      <c r="AJ230" s="1197"/>
      <c r="AK230" s="1197"/>
      <c r="AL230" s="1199">
        <v>1</v>
      </c>
      <c r="AM230" s="701"/>
    </row>
    <row r="231" spans="1:45" s="1258" customFormat="1" ht="40.5" customHeight="1">
      <c r="A231" s="1195"/>
      <c r="B231" s="1270"/>
      <c r="C231" s="1360" t="s">
        <v>873</v>
      </c>
      <c r="D231" s="1355"/>
      <c r="E231" s="1355"/>
      <c r="F231" s="1355"/>
      <c r="G231" s="1357"/>
      <c r="H231" s="1359"/>
      <c r="I231" s="1355"/>
      <c r="J231" s="1355"/>
      <c r="K231" s="1195"/>
      <c r="L231" s="1195"/>
      <c r="M231" s="1195"/>
      <c r="N231" s="1195"/>
      <c r="O231" s="1260"/>
      <c r="P231" s="1260"/>
      <c r="Q231" s="1260"/>
      <c r="R231" s="1260"/>
      <c r="S231" s="1260"/>
      <c r="T231" s="1197"/>
      <c r="U231" s="1197"/>
      <c r="V231" s="1197"/>
      <c r="W231" s="1197"/>
      <c r="X231" s="1197"/>
      <c r="Y231" s="1197"/>
      <c r="Z231" s="1197"/>
      <c r="AA231" s="1197"/>
      <c r="AB231" s="1197"/>
      <c r="AC231" s="1197"/>
      <c r="AD231" s="1197"/>
      <c r="AE231" s="1197"/>
      <c r="AF231" s="1197"/>
      <c r="AG231" s="1296"/>
      <c r="AH231" s="1297"/>
      <c r="AI231" s="1297"/>
      <c r="AJ231" s="1197"/>
      <c r="AK231" s="1197"/>
      <c r="AL231" s="1199">
        <v>1</v>
      </c>
      <c r="AM231" s="701"/>
    </row>
    <row r="232" spans="1:45" s="1258" customFormat="1" ht="40.5" customHeight="1">
      <c r="A232" s="1195"/>
      <c r="B232" s="1270"/>
      <c r="C232" s="1361" t="s">
        <v>2732</v>
      </c>
      <c r="D232" s="1195"/>
      <c r="E232" s="1195"/>
      <c r="F232" s="1195"/>
      <c r="G232" s="1195"/>
      <c r="H232" s="1195"/>
      <c r="I232" s="1260"/>
      <c r="J232" s="1195"/>
      <c r="K232" s="1195"/>
      <c r="L232" s="1195"/>
      <c r="M232" s="1195"/>
      <c r="N232" s="1195"/>
      <c r="O232" s="1260"/>
      <c r="P232" s="1260"/>
      <c r="Q232" s="1260"/>
      <c r="R232" s="1260"/>
      <c r="S232" s="1260"/>
      <c r="T232" s="1197"/>
      <c r="U232" s="1197"/>
      <c r="V232" s="1290" t="s">
        <v>2733</v>
      </c>
      <c r="W232" s="1301"/>
      <c r="X232" s="1301"/>
      <c r="Y232" s="1301"/>
      <c r="Z232" s="1301"/>
      <c r="AA232" s="1301"/>
      <c r="AB232" s="1301"/>
      <c r="AC232" s="1197"/>
      <c r="AD232" s="1197"/>
      <c r="AE232" s="1197"/>
      <c r="AF232" s="1197"/>
      <c r="AG232" s="1296"/>
      <c r="AH232" s="1297"/>
      <c r="AI232" s="1297"/>
      <c r="AJ232" s="1197"/>
      <c r="AK232" s="1197"/>
      <c r="AL232" s="1199">
        <v>1</v>
      </c>
      <c r="AM232" s="701"/>
    </row>
    <row r="233" spans="1:45" s="1258" customFormat="1" ht="40.5" customHeight="1">
      <c r="A233" s="1195"/>
      <c r="B233" s="1270"/>
      <c r="C233" s="1361" t="s">
        <v>2734</v>
      </c>
      <c r="D233" s="1195"/>
      <c r="E233" s="1195"/>
      <c r="F233" s="1195"/>
      <c r="G233" s="1195"/>
      <c r="H233" s="1195"/>
      <c r="I233" s="1260"/>
      <c r="J233" s="1195"/>
      <c r="K233" s="1195"/>
      <c r="L233" s="1195"/>
      <c r="M233" s="1195"/>
      <c r="N233" s="1195"/>
      <c r="O233" s="1260"/>
      <c r="P233" s="1260"/>
      <c r="Q233" s="1260"/>
      <c r="R233" s="1260"/>
      <c r="S233" s="1260"/>
      <c r="T233" s="1197"/>
      <c r="U233" s="1197"/>
      <c r="V233" s="1362" t="s">
        <v>2735</v>
      </c>
      <c r="W233" s="1272"/>
      <c r="X233" s="1272"/>
      <c r="Y233" s="1272"/>
      <c r="Z233" s="1272"/>
      <c r="AA233" s="1272"/>
      <c r="AB233" s="1272"/>
      <c r="AC233" s="1197" t="s">
        <v>22</v>
      </c>
      <c r="AD233" s="1197"/>
      <c r="AE233" s="1197"/>
      <c r="AF233" s="1197"/>
      <c r="AG233" s="1296"/>
      <c r="AH233" s="1297"/>
      <c r="AI233" s="1297"/>
      <c r="AJ233" s="1197"/>
      <c r="AK233" s="1197"/>
      <c r="AL233" s="1199">
        <v>1</v>
      </c>
      <c r="AM233" s="701"/>
    </row>
    <row r="234" spans="1:45" s="1258" customFormat="1" ht="40.5" customHeight="1">
      <c r="A234" s="1195"/>
      <c r="B234" s="1270"/>
      <c r="C234" s="1363" t="s">
        <v>2736</v>
      </c>
      <c r="D234" s="1195"/>
      <c r="E234" s="1195"/>
      <c r="F234" s="1195"/>
      <c r="G234" s="1195"/>
      <c r="H234" s="1195"/>
      <c r="I234" s="1260"/>
      <c r="J234" s="1195"/>
      <c r="K234" s="1195"/>
      <c r="L234" s="1195"/>
      <c r="M234" s="1195"/>
      <c r="N234" s="1195"/>
      <c r="O234" s="1260"/>
      <c r="P234" s="1260"/>
      <c r="Q234" s="1260"/>
      <c r="R234" s="1260"/>
      <c r="S234" s="1260"/>
      <c r="T234" s="1197"/>
      <c r="U234" s="1197"/>
      <c r="V234" s="1197"/>
      <c r="W234" s="1197"/>
      <c r="X234" s="1197"/>
      <c r="Y234" s="1197"/>
      <c r="Z234" s="1197"/>
      <c r="AA234" s="1197"/>
      <c r="AB234" s="1197"/>
      <c r="AC234" s="1197"/>
      <c r="AD234" s="1197"/>
      <c r="AE234" s="1197"/>
      <c r="AF234" s="1197"/>
      <c r="AG234" s="1296"/>
      <c r="AH234" s="1297"/>
      <c r="AI234" s="1297"/>
      <c r="AJ234" s="1197"/>
      <c r="AK234" s="1197"/>
      <c r="AL234" s="1199">
        <v>1</v>
      </c>
      <c r="AM234" s="701"/>
    </row>
    <row r="235" spans="1:45" s="1258" customFormat="1" ht="40.5" customHeight="1">
      <c r="A235" s="1195"/>
      <c r="B235" s="1270"/>
      <c r="C235" s="1363" t="s">
        <v>2737</v>
      </c>
      <c r="D235" s="1195"/>
      <c r="E235" s="1195"/>
      <c r="F235" s="1195"/>
      <c r="G235" s="1195"/>
      <c r="H235" s="1195"/>
      <c r="I235" s="1260"/>
      <c r="J235" s="1195"/>
      <c r="K235" s="1195"/>
      <c r="L235" s="1195"/>
      <c r="M235" s="1195"/>
      <c r="N235" s="1195"/>
      <c r="O235" s="1260"/>
      <c r="P235" s="1260"/>
      <c r="Q235" s="1260"/>
      <c r="R235" s="1260"/>
      <c r="S235" s="1260"/>
      <c r="T235" s="1197"/>
      <c r="U235" s="1197"/>
      <c r="V235" s="1197"/>
      <c r="W235" s="1197"/>
      <c r="X235" s="1197"/>
      <c r="Y235" s="1197"/>
      <c r="Z235" s="1197"/>
      <c r="AA235" s="1197"/>
      <c r="AB235" s="1197"/>
      <c r="AC235" s="1197"/>
      <c r="AD235" s="1197"/>
      <c r="AE235" s="1197"/>
      <c r="AF235" s="1197"/>
      <c r="AG235" s="1296"/>
      <c r="AH235" s="1297"/>
      <c r="AI235" s="1297"/>
      <c r="AJ235" s="1197"/>
      <c r="AK235" s="1197"/>
      <c r="AL235" s="1199">
        <v>1</v>
      </c>
      <c r="AM235" s="701"/>
    </row>
    <row r="236" spans="1:45" s="1258" customFormat="1" ht="40.5" customHeight="1">
      <c r="A236" s="1195"/>
      <c r="B236" s="1270"/>
      <c r="C236" s="1364" t="s">
        <v>2738</v>
      </c>
      <c r="D236" s="1364" t="s">
        <v>2739</v>
      </c>
      <c r="E236" s="1364" t="s">
        <v>2740</v>
      </c>
      <c r="F236" s="1364" t="s">
        <v>2741</v>
      </c>
      <c r="G236" s="1364" t="s">
        <v>2742</v>
      </c>
      <c r="H236" s="1364" t="s">
        <v>2743</v>
      </c>
      <c r="I236" s="1364" t="s">
        <v>2744</v>
      </c>
      <c r="J236" s="1364" t="s">
        <v>2745</v>
      </c>
      <c r="K236" s="1364" t="s">
        <v>2746</v>
      </c>
      <c r="L236" s="1364" t="s">
        <v>2747</v>
      </c>
      <c r="M236" s="1364" t="s">
        <v>2748</v>
      </c>
      <c r="N236" s="1364" t="s">
        <v>2749</v>
      </c>
      <c r="O236" s="1364" t="s">
        <v>2750</v>
      </c>
      <c r="P236" s="1260"/>
      <c r="Q236" s="1364" t="s">
        <v>2751</v>
      </c>
      <c r="R236" s="1364" t="s">
        <v>2752</v>
      </c>
      <c r="S236" s="1364" t="s">
        <v>2753</v>
      </c>
      <c r="T236" s="1364" t="s">
        <v>2754</v>
      </c>
      <c r="U236" s="1364" t="s">
        <v>2755</v>
      </c>
      <c r="V236" s="1364" t="s">
        <v>2756</v>
      </c>
      <c r="W236" s="1364" t="s">
        <v>2757</v>
      </c>
      <c r="X236" s="1364" t="s">
        <v>2758</v>
      </c>
      <c r="Y236" s="1364" t="s">
        <v>2759</v>
      </c>
      <c r="Z236" s="1364" t="s">
        <v>2760</v>
      </c>
      <c r="AA236" s="1364" t="s">
        <v>2761</v>
      </c>
      <c r="AB236" s="1364" t="s">
        <v>2762</v>
      </c>
      <c r="AC236" s="1364" t="s">
        <v>2763</v>
      </c>
      <c r="AD236" s="1197"/>
      <c r="AE236" s="1197"/>
      <c r="AF236" s="1197"/>
      <c r="AG236" s="1296"/>
      <c r="AH236" s="1297"/>
      <c r="AI236" s="1297"/>
      <c r="AJ236" s="1197"/>
      <c r="AK236" s="1197"/>
      <c r="AL236" s="1199">
        <v>1</v>
      </c>
      <c r="AM236" s="701"/>
    </row>
    <row r="237" spans="1:45" s="1258" customFormat="1" ht="40.5" customHeight="1">
      <c r="A237" s="1195"/>
      <c r="B237" s="1270"/>
      <c r="C237" s="1364" t="s">
        <v>2764</v>
      </c>
      <c r="D237" s="1364" t="s">
        <v>2765</v>
      </c>
      <c r="E237" s="1364" t="s">
        <v>2766</v>
      </c>
      <c r="F237" s="1364" t="s">
        <v>2767</v>
      </c>
      <c r="G237" s="1364" t="s">
        <v>2768</v>
      </c>
      <c r="H237" s="1364" t="s">
        <v>2769</v>
      </c>
      <c r="I237" s="1364" t="s">
        <v>2770</v>
      </c>
      <c r="J237" s="1364" t="s">
        <v>2771</v>
      </c>
      <c r="K237" s="1364" t="s">
        <v>2772</v>
      </c>
      <c r="L237" s="1364" t="s">
        <v>2773</v>
      </c>
      <c r="M237" s="1364" t="s">
        <v>2774</v>
      </c>
      <c r="N237" s="1364" t="s">
        <v>2775</v>
      </c>
      <c r="O237" s="1364" t="s">
        <v>2776</v>
      </c>
      <c r="P237" s="1365"/>
      <c r="Q237" s="1364" t="s">
        <v>2777</v>
      </c>
      <c r="R237" s="1364" t="s">
        <v>2778</v>
      </c>
      <c r="S237" s="1364" t="s">
        <v>2779</v>
      </c>
      <c r="T237" s="1364" t="s">
        <v>2780</v>
      </c>
      <c r="U237" s="1364" t="s">
        <v>2781</v>
      </c>
      <c r="V237" s="1364" t="s">
        <v>2782</v>
      </c>
      <c r="W237" s="1364" t="s">
        <v>2783</v>
      </c>
      <c r="X237" s="1364" t="s">
        <v>2784</v>
      </c>
      <c r="Y237" s="1364" t="s">
        <v>2785</v>
      </c>
      <c r="Z237" s="1364" t="s">
        <v>2786</v>
      </c>
      <c r="AA237" s="1364" t="s">
        <v>2787</v>
      </c>
      <c r="AB237" s="1364" t="s">
        <v>2788</v>
      </c>
      <c r="AC237" s="1364" t="s">
        <v>2789</v>
      </c>
      <c r="AD237" s="1197"/>
      <c r="AE237" s="1197"/>
      <c r="AF237" s="1197"/>
      <c r="AG237" s="1296"/>
      <c r="AH237" s="1297"/>
      <c r="AI237" s="1297"/>
      <c r="AJ237" s="1197"/>
      <c r="AK237" s="1197"/>
      <c r="AL237" s="1199">
        <v>1</v>
      </c>
      <c r="AM237" s="701"/>
    </row>
    <row r="238" spans="1:45" s="1258" customFormat="1" ht="40.5" customHeight="1">
      <c r="A238" s="1195"/>
      <c r="B238" s="1270"/>
      <c r="C238" s="1365"/>
      <c r="D238" s="1365"/>
      <c r="E238" s="1365"/>
      <c r="F238" s="1365"/>
      <c r="G238" s="1365"/>
      <c r="H238" s="1365"/>
      <c r="I238" s="1365"/>
      <c r="J238" s="1365"/>
      <c r="K238" s="1365"/>
      <c r="L238" s="1365"/>
      <c r="M238" s="1195"/>
      <c r="N238" s="1195"/>
      <c r="O238" s="1195"/>
      <c r="P238" s="1195"/>
      <c r="Q238" s="1195"/>
      <c r="R238" s="1195"/>
      <c r="S238" s="1195"/>
      <c r="T238" s="1195"/>
      <c r="U238" s="1195"/>
      <c r="V238" s="1195"/>
      <c r="W238" s="1195"/>
      <c r="X238" s="1195"/>
      <c r="Y238" s="1195"/>
      <c r="Z238" s="1197"/>
      <c r="AA238" s="1197"/>
      <c r="AB238" s="1197"/>
      <c r="AC238" s="1197"/>
      <c r="AD238" s="1197"/>
      <c r="AE238" s="1197"/>
      <c r="AF238" s="1197"/>
      <c r="AG238" s="1296"/>
      <c r="AH238" s="1297"/>
      <c r="AI238" s="1297"/>
      <c r="AJ238" s="1197"/>
      <c r="AK238" s="1197"/>
      <c r="AL238" s="1199">
        <v>1</v>
      </c>
      <c r="AM238" s="701"/>
    </row>
    <row r="239" spans="1:45" s="1258" customFormat="1" ht="40.5" customHeight="1">
      <c r="A239" s="1195"/>
      <c r="B239" s="1270"/>
      <c r="C239" s="1364" t="s">
        <v>2751</v>
      </c>
      <c r="D239" s="1364" t="s">
        <v>2752</v>
      </c>
      <c r="E239" s="1364" t="s">
        <v>2753</v>
      </c>
      <c r="F239" s="1364" t="s">
        <v>2754</v>
      </c>
      <c r="G239" s="1364" t="s">
        <v>2755</v>
      </c>
      <c r="H239" s="1364" t="s">
        <v>2756</v>
      </c>
      <c r="I239" s="1364" t="s">
        <v>2757</v>
      </c>
      <c r="J239" s="1364" t="s">
        <v>2758</v>
      </c>
      <c r="K239" s="1364" t="s">
        <v>2759</v>
      </c>
      <c r="L239" s="1364" t="s">
        <v>2760</v>
      </c>
      <c r="M239" s="1364" t="s">
        <v>2761</v>
      </c>
      <c r="N239" s="1364" t="s">
        <v>2762</v>
      </c>
      <c r="O239" s="1364" t="s">
        <v>2763</v>
      </c>
      <c r="P239" s="1195"/>
      <c r="Q239" s="1364" t="s">
        <v>2790</v>
      </c>
      <c r="R239" s="1364" t="s">
        <v>2791</v>
      </c>
      <c r="S239" s="1364" t="s">
        <v>2792</v>
      </c>
      <c r="T239" s="1364" t="s">
        <v>2793</v>
      </c>
      <c r="U239" s="1364" t="s">
        <v>2794</v>
      </c>
      <c r="V239" s="1364" t="s">
        <v>2795</v>
      </c>
      <c r="W239" s="1364" t="s">
        <v>2796</v>
      </c>
      <c r="X239" s="1364" t="s">
        <v>2797</v>
      </c>
      <c r="Y239" s="1364" t="s">
        <v>2797</v>
      </c>
      <c r="Z239" s="1364" t="s">
        <v>2798</v>
      </c>
      <c r="AA239" s="1364" t="s">
        <v>2799</v>
      </c>
      <c r="AB239" s="1364" t="s">
        <v>2800</v>
      </c>
      <c r="AC239" s="1364" t="s">
        <v>2801</v>
      </c>
      <c r="AD239" s="1364" t="s">
        <v>2802</v>
      </c>
      <c r="AE239" s="1197"/>
      <c r="AF239" s="1197"/>
      <c r="AG239" s="1296"/>
      <c r="AH239" s="1297"/>
      <c r="AI239" s="1297"/>
      <c r="AJ239" s="1197"/>
      <c r="AK239" s="1197"/>
      <c r="AL239" s="1199">
        <v>1</v>
      </c>
      <c r="AM239" s="701"/>
    </row>
    <row r="240" spans="1:45" s="1258" customFormat="1" ht="40.5" customHeight="1">
      <c r="A240" s="1195"/>
      <c r="B240" s="1270"/>
      <c r="C240" s="1364" t="s">
        <v>2777</v>
      </c>
      <c r="D240" s="1364" t="s">
        <v>2778</v>
      </c>
      <c r="E240" s="1364" t="s">
        <v>2779</v>
      </c>
      <c r="F240" s="1364" t="s">
        <v>2780</v>
      </c>
      <c r="G240" s="1364" t="s">
        <v>2781</v>
      </c>
      <c r="H240" s="1364" t="s">
        <v>2782</v>
      </c>
      <c r="I240" s="1364" t="s">
        <v>2783</v>
      </c>
      <c r="J240" s="1364" t="s">
        <v>2784</v>
      </c>
      <c r="K240" s="1364" t="s">
        <v>2785</v>
      </c>
      <c r="L240" s="1364" t="s">
        <v>2786</v>
      </c>
      <c r="M240" s="1364" t="s">
        <v>2787</v>
      </c>
      <c r="N240" s="1364" t="s">
        <v>2788</v>
      </c>
      <c r="O240" s="1364" t="s">
        <v>2789</v>
      </c>
      <c r="P240" s="1195"/>
      <c r="Q240" s="1364" t="s">
        <v>2803</v>
      </c>
      <c r="R240" s="1364" t="s">
        <v>2804</v>
      </c>
      <c r="S240" s="1364" t="s">
        <v>2805</v>
      </c>
      <c r="T240" s="1364" t="s">
        <v>2806</v>
      </c>
      <c r="U240" s="1364" t="s">
        <v>2807</v>
      </c>
      <c r="V240" s="1364" t="s">
        <v>2807</v>
      </c>
      <c r="W240" s="1364" t="s">
        <v>2808</v>
      </c>
      <c r="X240" s="1364" t="s">
        <v>2809</v>
      </c>
      <c r="Y240" s="1364" t="s">
        <v>2810</v>
      </c>
      <c r="Z240" s="1364" t="s">
        <v>2811</v>
      </c>
      <c r="AA240" s="1364" t="s">
        <v>2812</v>
      </c>
      <c r="AB240" s="1364" t="s">
        <v>2813</v>
      </c>
      <c r="AC240" s="1364" t="s">
        <v>2814</v>
      </c>
      <c r="AD240" s="1364"/>
      <c r="AE240" s="1197"/>
      <c r="AF240" s="1197"/>
      <c r="AG240" s="1296"/>
      <c r="AH240" s="1297"/>
      <c r="AI240" s="1297"/>
      <c r="AJ240" s="1197"/>
      <c r="AK240" s="1197"/>
      <c r="AL240" s="1199">
        <v>1</v>
      </c>
      <c r="AM240" s="701"/>
    </row>
    <row r="241" spans="1:39" s="1258" customFormat="1" ht="40.5" customHeight="1">
      <c r="A241" s="1195"/>
      <c r="B241" s="1270"/>
      <c r="C241" s="1365"/>
      <c r="D241" s="1365"/>
      <c r="E241" s="1365"/>
      <c r="F241" s="1365"/>
      <c r="G241" s="1365"/>
      <c r="H241" s="1365"/>
      <c r="I241" s="1365"/>
      <c r="J241" s="1365"/>
      <c r="K241" s="1365"/>
      <c r="L241" s="1365"/>
      <c r="M241" s="1195"/>
      <c r="N241" s="1195"/>
      <c r="O241" s="1195"/>
      <c r="P241" s="1195"/>
      <c r="Q241" s="1195"/>
      <c r="R241" s="1195"/>
      <c r="S241" s="1195"/>
      <c r="T241" s="1195"/>
      <c r="U241" s="1195"/>
      <c r="V241" s="1195"/>
      <c r="W241" s="1195"/>
      <c r="X241" s="1195"/>
      <c r="Y241" s="1195"/>
      <c r="Z241" s="1197"/>
      <c r="AA241" s="1197"/>
      <c r="AB241" s="1197"/>
      <c r="AC241" s="1197"/>
      <c r="AD241" s="1197"/>
      <c r="AE241" s="1197"/>
      <c r="AF241" s="1197"/>
      <c r="AG241" s="1296"/>
      <c r="AH241" s="1297"/>
      <c r="AI241" s="1297"/>
      <c r="AJ241" s="1197"/>
      <c r="AK241" s="1197"/>
      <c r="AL241" s="1199">
        <v>1</v>
      </c>
      <c r="AM241" s="701"/>
    </row>
    <row r="242" spans="1:39" s="1258" customFormat="1" ht="40.5" customHeight="1">
      <c r="A242" s="1195"/>
      <c r="B242" s="1270"/>
      <c r="C242" s="1366" t="s">
        <v>2815</v>
      </c>
      <c r="D242" s="1366" t="s">
        <v>2816</v>
      </c>
      <c r="E242" s="1366" t="s">
        <v>2817</v>
      </c>
      <c r="F242" s="1366" t="s">
        <v>2818</v>
      </c>
      <c r="G242" s="1366" t="s">
        <v>2819</v>
      </c>
      <c r="H242" s="1366" t="s">
        <v>2820</v>
      </c>
      <c r="I242" s="1366" t="s">
        <v>2821</v>
      </c>
      <c r="J242" s="1366" t="s">
        <v>2822</v>
      </c>
      <c r="K242" s="1366" t="s">
        <v>2823</v>
      </c>
      <c r="L242" s="1366" t="s">
        <v>2824</v>
      </c>
      <c r="M242" s="1366" t="s">
        <v>2825</v>
      </c>
      <c r="N242" s="1366" t="s">
        <v>2826</v>
      </c>
      <c r="O242" s="1366" t="s">
        <v>2827</v>
      </c>
      <c r="P242" s="1195"/>
      <c r="Q242" s="1367" t="s">
        <v>2828</v>
      </c>
      <c r="R242" s="1367" t="s">
        <v>2829</v>
      </c>
      <c r="S242" s="1367" t="s">
        <v>17</v>
      </c>
      <c r="T242" s="1367" t="s">
        <v>2830</v>
      </c>
      <c r="U242" s="1367" t="s">
        <v>2831</v>
      </c>
      <c r="V242" s="1367" t="s">
        <v>2832</v>
      </c>
      <c r="W242" s="1367" t="s">
        <v>2833</v>
      </c>
      <c r="X242" s="1367" t="s">
        <v>2834</v>
      </c>
      <c r="Y242" s="1367" t="s">
        <v>2835</v>
      </c>
      <c r="Z242" s="1367" t="s">
        <v>467</v>
      </c>
      <c r="AA242" s="1367" t="s">
        <v>2836</v>
      </c>
      <c r="AB242" s="1197"/>
      <c r="AC242" s="1197"/>
      <c r="AD242" s="1197"/>
      <c r="AE242" s="1197"/>
      <c r="AF242" s="1197"/>
      <c r="AG242" s="1296"/>
      <c r="AH242" s="1297"/>
      <c r="AI242" s="1297"/>
      <c r="AJ242" s="1197"/>
      <c r="AK242" s="1197"/>
      <c r="AL242" s="1199">
        <v>1</v>
      </c>
      <c r="AM242" s="701"/>
    </row>
    <row r="243" spans="1:39" s="1258" customFormat="1" ht="40.5" customHeight="1">
      <c r="A243" s="1195"/>
      <c r="B243" s="1270"/>
      <c r="C243" s="1366" t="s">
        <v>2837</v>
      </c>
      <c r="D243" s="1366" t="s">
        <v>2838</v>
      </c>
      <c r="E243" s="1366" t="s">
        <v>2839</v>
      </c>
      <c r="F243" s="1366" t="s">
        <v>2840</v>
      </c>
      <c r="G243" s="1366" t="s">
        <v>2841</v>
      </c>
      <c r="H243" s="1366" t="s">
        <v>2842</v>
      </c>
      <c r="I243" s="1366" t="s">
        <v>2843</v>
      </c>
      <c r="J243" s="1366" t="s">
        <v>2844</v>
      </c>
      <c r="K243" s="1366" t="s">
        <v>2845</v>
      </c>
      <c r="L243" s="1366" t="s">
        <v>2846</v>
      </c>
      <c r="M243" s="1366" t="s">
        <v>2847</v>
      </c>
      <c r="N243" s="1366" t="s">
        <v>2847</v>
      </c>
      <c r="O243" s="1366" t="s">
        <v>2848</v>
      </c>
      <c r="P243" s="1195"/>
      <c r="Q243" s="1367" t="s">
        <v>526</v>
      </c>
      <c r="R243" s="1367" t="s">
        <v>2849</v>
      </c>
      <c r="S243" s="1367" t="s">
        <v>2850</v>
      </c>
      <c r="T243" s="1367" t="s">
        <v>2851</v>
      </c>
      <c r="U243" s="1367" t="s">
        <v>2852</v>
      </c>
      <c r="V243" s="1367" t="s">
        <v>2853</v>
      </c>
      <c r="W243" s="1367" t="s">
        <v>2854</v>
      </c>
      <c r="X243" s="1367" t="s">
        <v>2855</v>
      </c>
      <c r="Y243" s="1367" t="s">
        <v>2856</v>
      </c>
      <c r="Z243" s="1367" t="s">
        <v>2857</v>
      </c>
      <c r="AA243" s="1367"/>
      <c r="AB243" s="1197"/>
      <c r="AC243" s="1197"/>
      <c r="AD243" s="1197"/>
      <c r="AE243" s="1197"/>
      <c r="AF243" s="1197"/>
      <c r="AG243" s="1296"/>
      <c r="AH243" s="1297"/>
      <c r="AI243" s="1297"/>
      <c r="AJ243" s="1197"/>
      <c r="AK243" s="1197"/>
      <c r="AL243" s="1199">
        <v>1</v>
      </c>
      <c r="AM243" s="701"/>
    </row>
    <row r="244" spans="1:39" s="1258" customFormat="1" ht="40.5" customHeight="1">
      <c r="A244" s="1195"/>
      <c r="B244" s="1270"/>
      <c r="C244" s="1365"/>
      <c r="D244" s="1365"/>
      <c r="E244" s="1365"/>
      <c r="F244" s="1365"/>
      <c r="G244" s="1365"/>
      <c r="H244" s="1365"/>
      <c r="I244" s="1365"/>
      <c r="J244" s="1365"/>
      <c r="K244" s="1365"/>
      <c r="L244" s="1365"/>
      <c r="M244" s="1195"/>
      <c r="N244" s="1195"/>
      <c r="O244" s="1195"/>
      <c r="P244" s="1195"/>
      <c r="Q244" s="1195"/>
      <c r="R244" s="1195"/>
      <c r="S244" s="1195"/>
      <c r="T244" s="1195"/>
      <c r="U244" s="1195"/>
      <c r="V244" s="1195"/>
      <c r="W244" s="1195"/>
      <c r="X244" s="1195"/>
      <c r="Y244" s="1195"/>
      <c r="Z244" s="1197"/>
      <c r="AA244" s="1197"/>
      <c r="AB244" s="1197"/>
      <c r="AC244" s="1197"/>
      <c r="AD244" s="1197"/>
      <c r="AE244" s="1197"/>
      <c r="AF244" s="1197"/>
      <c r="AG244" s="1296"/>
      <c r="AH244" s="1297"/>
      <c r="AI244" s="1297"/>
      <c r="AJ244" s="1197"/>
      <c r="AK244" s="1197"/>
      <c r="AL244" s="1199">
        <v>1</v>
      </c>
      <c r="AM244" s="701"/>
    </row>
    <row r="245" spans="1:39" s="1258" customFormat="1" ht="40.5" customHeight="1">
      <c r="A245" s="1195"/>
      <c r="B245" s="1270"/>
      <c r="C245" s="1367" t="s">
        <v>2858</v>
      </c>
      <c r="D245" s="1367" t="s">
        <v>2859</v>
      </c>
      <c r="E245" s="1367" t="s">
        <v>2860</v>
      </c>
      <c r="F245" s="1367" t="s">
        <v>85</v>
      </c>
      <c r="G245" s="1367" t="s">
        <v>80</v>
      </c>
      <c r="H245" s="1367" t="s">
        <v>81</v>
      </c>
      <c r="I245" s="1367" t="s">
        <v>2861</v>
      </c>
      <c r="J245" s="1367" t="s">
        <v>2862</v>
      </c>
      <c r="K245" s="1367" t="s">
        <v>923</v>
      </c>
      <c r="L245" s="1367" t="s">
        <v>2863</v>
      </c>
      <c r="M245" s="1367" t="s">
        <v>2864</v>
      </c>
      <c r="N245" s="1195"/>
      <c r="O245" s="1195"/>
      <c r="P245" s="1195"/>
      <c r="Q245" s="1367" t="s">
        <v>2865</v>
      </c>
      <c r="R245" s="1367" t="s">
        <v>2866</v>
      </c>
      <c r="S245" s="1367" t="s">
        <v>2867</v>
      </c>
      <c r="T245" s="1367" t="s">
        <v>2868</v>
      </c>
      <c r="U245" s="1367" t="s">
        <v>2869</v>
      </c>
      <c r="V245" s="1367" t="s">
        <v>2870</v>
      </c>
      <c r="W245" s="1367" t="s">
        <v>2871</v>
      </c>
      <c r="X245" s="1367" t="s">
        <v>2872</v>
      </c>
      <c r="Y245" s="1367" t="s">
        <v>2873</v>
      </c>
      <c r="Z245" s="1367" t="s">
        <v>2874</v>
      </c>
      <c r="AA245" s="1197"/>
      <c r="AB245" s="1197"/>
      <c r="AC245" s="1197"/>
      <c r="AD245" s="1197"/>
      <c r="AE245" s="1197"/>
      <c r="AF245" s="1197"/>
      <c r="AG245" s="1296"/>
      <c r="AH245" s="1297"/>
      <c r="AI245" s="1297"/>
      <c r="AJ245" s="1197"/>
      <c r="AK245" s="1197"/>
      <c r="AL245" s="1199">
        <v>1</v>
      </c>
      <c r="AM245" s="701"/>
    </row>
    <row r="246" spans="1:39" s="1258" customFormat="1" ht="40.5" customHeight="1">
      <c r="A246" s="1195"/>
      <c r="B246" s="1270"/>
      <c r="C246" s="1365"/>
      <c r="D246" s="1365"/>
      <c r="E246" s="1365"/>
      <c r="F246" s="1365"/>
      <c r="G246" s="1365"/>
      <c r="H246" s="1365"/>
      <c r="I246" s="1365"/>
      <c r="J246" s="1365"/>
      <c r="K246" s="1365"/>
      <c r="L246" s="1365"/>
      <c r="M246" s="1195"/>
      <c r="N246" s="1195"/>
      <c r="O246" s="1365"/>
      <c r="P246" s="1365"/>
      <c r="Q246" s="1365"/>
      <c r="R246" s="1365"/>
      <c r="S246" s="1365"/>
      <c r="T246" s="1365"/>
      <c r="U246" s="1365"/>
      <c r="V246" s="1365"/>
      <c r="W246" s="1365"/>
      <c r="X246" s="1365"/>
      <c r="Y246" s="1197"/>
      <c r="Z246" s="1197"/>
      <c r="AA246" s="1197"/>
      <c r="AB246" s="1197"/>
      <c r="AC246" s="1197"/>
      <c r="AD246" s="1197"/>
      <c r="AE246" s="1197"/>
      <c r="AF246" s="1197"/>
      <c r="AG246" s="1296"/>
      <c r="AH246" s="1297"/>
      <c r="AI246" s="1297"/>
      <c r="AJ246" s="1197"/>
      <c r="AK246" s="1197"/>
      <c r="AL246" s="1199">
        <v>1</v>
      </c>
      <c r="AM246" s="701"/>
    </row>
    <row r="247" spans="1:39" s="1258" customFormat="1" ht="40.5" customHeight="1">
      <c r="A247" s="1195"/>
      <c r="B247" s="1270"/>
      <c r="C247" s="1231" t="s">
        <v>2875</v>
      </c>
      <c r="D247" s="1195"/>
      <c r="E247" s="1195"/>
      <c r="F247" s="1195"/>
      <c r="G247" s="1195"/>
      <c r="H247" s="1195"/>
      <c r="I247" s="1260"/>
      <c r="J247" s="1195"/>
      <c r="K247" s="1195"/>
      <c r="L247" s="1195"/>
      <c r="M247" s="1195"/>
      <c r="N247" s="1195"/>
      <c r="O247" s="1260"/>
      <c r="P247" s="1260"/>
      <c r="Q247" s="1260"/>
      <c r="R247" s="1260"/>
      <c r="S247" s="1260"/>
      <c r="T247" s="1197"/>
      <c r="U247" s="1197"/>
      <c r="V247" s="1197"/>
      <c r="W247" s="1197"/>
      <c r="X247" s="1197"/>
      <c r="Y247" s="1197"/>
      <c r="Z247" s="1197"/>
      <c r="AA247" s="1197"/>
      <c r="AB247" s="1197"/>
      <c r="AC247" s="1197"/>
      <c r="AD247" s="1197"/>
      <c r="AE247" s="1197"/>
      <c r="AF247" s="1197"/>
      <c r="AG247" s="1296"/>
      <c r="AH247" s="1297"/>
      <c r="AI247" s="1297"/>
      <c r="AJ247" s="1197"/>
      <c r="AK247" s="1197"/>
      <c r="AL247" s="1199">
        <v>1</v>
      </c>
      <c r="AM247" s="701"/>
    </row>
    <row r="248" spans="1:39" s="1258" customFormat="1" ht="40.5" customHeight="1">
      <c r="A248" s="1195"/>
      <c r="B248" s="1270"/>
      <c r="C248" s="1231" t="s">
        <v>2876</v>
      </c>
      <c r="D248" s="1195"/>
      <c r="E248" s="1195"/>
      <c r="F248" s="1195"/>
      <c r="G248" s="1195"/>
      <c r="H248" s="1195"/>
      <c r="I248" s="1260"/>
      <c r="J248" s="1195"/>
      <c r="K248" s="1195"/>
      <c r="L248" s="1195"/>
      <c r="M248" s="1195"/>
      <c r="N248" s="1195"/>
      <c r="O248" s="1260"/>
      <c r="P248" s="1260"/>
      <c r="Q248" s="1260"/>
      <c r="R248" s="1260"/>
      <c r="S248" s="1260"/>
      <c r="T248" s="1197"/>
      <c r="U248" s="1197"/>
      <c r="V248" s="1197"/>
      <c r="W248" s="1197"/>
      <c r="X248" s="1197"/>
      <c r="Y248" s="1197"/>
      <c r="Z248" s="1197"/>
      <c r="AA248" s="1197"/>
      <c r="AB248" s="1197"/>
      <c r="AC248" s="1197"/>
      <c r="AD248" s="1197"/>
      <c r="AE248" s="1197"/>
      <c r="AF248" s="1197"/>
      <c r="AG248" s="1296"/>
      <c r="AH248" s="1297"/>
      <c r="AI248" s="1297"/>
      <c r="AJ248" s="1197"/>
      <c r="AK248" s="1197"/>
      <c r="AL248" s="1199">
        <v>1</v>
      </c>
      <c r="AM248" s="701"/>
    </row>
    <row r="249" spans="1:39" s="1258" customFormat="1" ht="40.5" customHeight="1">
      <c r="A249" s="1195"/>
      <c r="B249" s="1270"/>
      <c r="C249" s="1231" t="s">
        <v>2877</v>
      </c>
      <c r="D249" s="1195"/>
      <c r="E249" s="1195"/>
      <c r="F249" s="1195"/>
      <c r="G249" s="1195"/>
      <c r="H249" s="1195"/>
      <c r="I249" s="1260"/>
      <c r="J249" s="1195"/>
      <c r="K249" s="1195"/>
      <c r="L249" s="1195"/>
      <c r="M249" s="1195"/>
      <c r="N249" s="1195"/>
      <c r="O249" s="1260"/>
      <c r="P249" s="1260"/>
      <c r="Q249" s="1260"/>
      <c r="R249" s="1260"/>
      <c r="S249" s="1260"/>
      <c r="T249" s="1197"/>
      <c r="U249" s="1197"/>
      <c r="V249" s="1197"/>
      <c r="W249" s="1197"/>
      <c r="X249" s="1197"/>
      <c r="Y249" s="1197"/>
      <c r="Z249" s="1197"/>
      <c r="AA249" s="1197"/>
      <c r="AB249" s="1197"/>
      <c r="AC249" s="1197"/>
      <c r="AD249" s="1197"/>
      <c r="AE249" s="1197"/>
      <c r="AF249" s="1197"/>
      <c r="AG249" s="1296"/>
      <c r="AH249" s="1297"/>
      <c r="AI249" s="1297"/>
      <c r="AJ249" s="1197"/>
      <c r="AK249" s="1197"/>
      <c r="AL249" s="1199">
        <v>1</v>
      </c>
      <c r="AM249" s="701"/>
    </row>
    <row r="250" spans="1:39" s="1258" customFormat="1" ht="40.5" customHeight="1">
      <c r="A250" s="1195"/>
      <c r="B250" s="1270"/>
      <c r="C250" s="1368" t="s">
        <v>2878</v>
      </c>
      <c r="D250" s="1368" t="s">
        <v>2879</v>
      </c>
      <c r="E250" s="1368" t="s">
        <v>2880</v>
      </c>
      <c r="F250" s="1368" t="s">
        <v>2881</v>
      </c>
      <c r="G250" s="1368" t="s">
        <v>2882</v>
      </c>
      <c r="H250" s="1368" t="s">
        <v>2883</v>
      </c>
      <c r="I250" s="1368" t="s">
        <v>2884</v>
      </c>
      <c r="J250" s="1368" t="s">
        <v>2885</v>
      </c>
      <c r="K250" s="1368" t="s">
        <v>2886</v>
      </c>
      <c r="L250" s="1368" t="s">
        <v>2887</v>
      </c>
      <c r="M250" s="1368" t="s">
        <v>2888</v>
      </c>
      <c r="N250" s="1368"/>
      <c r="O250" s="1368"/>
      <c r="P250" s="1369"/>
      <c r="Q250" s="1369"/>
      <c r="R250" s="1369"/>
      <c r="S250" s="1260"/>
      <c r="T250" s="1197"/>
      <c r="U250" s="1197"/>
      <c r="V250" s="1197"/>
      <c r="W250" s="1197"/>
      <c r="X250" s="1197"/>
      <c r="Y250" s="1197"/>
      <c r="Z250" s="1197"/>
      <c r="AA250" s="1197"/>
      <c r="AB250" s="1197"/>
      <c r="AC250" s="1197"/>
      <c r="AD250" s="1197"/>
      <c r="AE250" s="1197"/>
      <c r="AF250" s="1197"/>
      <c r="AG250" s="1296"/>
      <c r="AH250" s="1297"/>
      <c r="AI250" s="1297"/>
      <c r="AJ250" s="1197"/>
      <c r="AK250" s="1197"/>
      <c r="AL250" s="1199">
        <v>1</v>
      </c>
      <c r="AM250" s="701"/>
    </row>
    <row r="251" spans="1:39" s="1258" customFormat="1" ht="40.5" customHeight="1">
      <c r="A251" s="1195"/>
      <c r="B251" s="1270"/>
      <c r="C251" s="1370" t="s">
        <v>2889</v>
      </c>
      <c r="D251" s="1370" t="s">
        <v>2890</v>
      </c>
      <c r="E251" s="1370" t="s">
        <v>2891</v>
      </c>
      <c r="F251" s="1370"/>
      <c r="G251" s="1370" t="s">
        <v>2892</v>
      </c>
      <c r="H251" s="1370"/>
      <c r="I251" s="1370" t="s">
        <v>2893</v>
      </c>
      <c r="J251" s="1370"/>
      <c r="K251" s="1370" t="s">
        <v>2894</v>
      </c>
      <c r="L251" s="1370"/>
      <c r="M251" s="1370" t="s">
        <v>2895</v>
      </c>
      <c r="N251" s="1370" t="s">
        <v>2896</v>
      </c>
      <c r="O251" s="1370"/>
      <c r="P251" s="1370" t="s">
        <v>2897</v>
      </c>
      <c r="Q251" s="1370"/>
      <c r="R251" s="1370" t="s">
        <v>2898</v>
      </c>
      <c r="S251" s="1260"/>
      <c r="T251" s="1197"/>
      <c r="U251" s="1197"/>
      <c r="V251" s="1197"/>
      <c r="W251" s="1197"/>
      <c r="X251" s="1197"/>
      <c r="Y251" s="1197"/>
      <c r="Z251" s="1197"/>
      <c r="AA251" s="1197"/>
      <c r="AB251" s="1197"/>
      <c r="AC251" s="1197"/>
      <c r="AD251" s="1197"/>
      <c r="AE251" s="1197"/>
      <c r="AF251" s="1197"/>
      <c r="AG251" s="1296"/>
      <c r="AH251" s="1297"/>
      <c r="AI251" s="1297"/>
      <c r="AJ251" s="1197"/>
      <c r="AK251" s="1197"/>
      <c r="AL251" s="1199">
        <v>1</v>
      </c>
      <c r="AM251" s="701"/>
    </row>
    <row r="252" spans="1:39" s="1258" customFormat="1" ht="40.5" customHeight="1">
      <c r="A252" s="1195"/>
      <c r="B252" s="1270"/>
      <c r="C252" s="1231" t="s">
        <v>2899</v>
      </c>
      <c r="D252" s="1195"/>
      <c r="E252" s="1195"/>
      <c r="F252" s="1195"/>
      <c r="G252" s="1195"/>
      <c r="H252" s="1195"/>
      <c r="I252" s="1260"/>
      <c r="J252" s="1195"/>
      <c r="K252" s="1195"/>
      <c r="L252" s="1195"/>
      <c r="M252" s="1195"/>
      <c r="N252" s="1195"/>
      <c r="O252" s="1260"/>
      <c r="P252" s="1260"/>
      <c r="Q252" s="1260"/>
      <c r="R252" s="1260"/>
      <c r="S252" s="1260"/>
      <c r="T252" s="1197"/>
      <c r="U252" s="1197"/>
      <c r="V252" s="1197"/>
      <c r="W252" s="1197"/>
      <c r="X252" s="1197"/>
      <c r="Y252" s="1197"/>
      <c r="Z252" s="1197"/>
      <c r="AA252" s="1197"/>
      <c r="AB252" s="1197"/>
      <c r="AC252" s="1197"/>
      <c r="AD252" s="1197"/>
      <c r="AE252" s="1197"/>
      <c r="AF252" s="1197"/>
      <c r="AG252" s="1296"/>
      <c r="AH252" s="1297"/>
      <c r="AI252" s="1297"/>
      <c r="AJ252" s="1197"/>
      <c r="AK252" s="1197"/>
      <c r="AL252" s="1199">
        <v>1</v>
      </c>
      <c r="AM252" s="701"/>
    </row>
    <row r="253" spans="1:39" s="1258" customFormat="1" ht="40.5" customHeight="1">
      <c r="A253" s="1195"/>
      <c r="B253" s="1270"/>
      <c r="C253" s="1363"/>
      <c r="D253" s="1195"/>
      <c r="E253" s="1195"/>
      <c r="F253" s="1195"/>
      <c r="G253" s="1195"/>
      <c r="H253" s="1195"/>
      <c r="I253" s="1260"/>
      <c r="J253" s="1195"/>
      <c r="K253" s="1195"/>
      <c r="L253" s="1195"/>
      <c r="M253" s="1195"/>
      <c r="N253" s="1195"/>
      <c r="O253" s="1260"/>
      <c r="P253" s="1260"/>
      <c r="Q253" s="1260"/>
      <c r="R253" s="1260"/>
      <c r="S253" s="1260"/>
      <c r="T253" s="1197"/>
      <c r="U253" s="1197"/>
      <c r="V253" s="1197"/>
      <c r="W253" s="1197"/>
      <c r="X253" s="1197"/>
      <c r="Y253" s="1197"/>
      <c r="Z253" s="1197"/>
      <c r="AA253" s="1197"/>
      <c r="AB253" s="1197"/>
      <c r="AC253" s="1197"/>
      <c r="AD253" s="1197"/>
      <c r="AE253" s="1197"/>
      <c r="AF253" s="1197"/>
      <c r="AG253" s="1296"/>
      <c r="AH253" s="1297"/>
      <c r="AI253" s="1297"/>
      <c r="AJ253" s="1197"/>
      <c r="AK253" s="1197"/>
      <c r="AL253" s="1199">
        <v>1</v>
      </c>
      <c r="AM253" s="701"/>
    </row>
    <row r="254" spans="1:39" s="1375" customFormat="1" ht="40.5" customHeight="1">
      <c r="A254" s="1330"/>
      <c r="B254" s="1295" t="s">
        <v>2900</v>
      </c>
      <c r="C254" s="1330"/>
      <c r="D254" s="1330"/>
      <c r="E254" s="1330"/>
      <c r="F254" s="1330"/>
      <c r="G254" s="1371" t="s">
        <v>2901</v>
      </c>
      <c r="H254" s="1330"/>
      <c r="I254" s="1260"/>
      <c r="J254" s="1330"/>
      <c r="K254" s="1330"/>
      <c r="L254" s="1330"/>
      <c r="M254" s="1330"/>
      <c r="N254" s="1330"/>
      <c r="O254" s="1260"/>
      <c r="P254" s="1260"/>
      <c r="Q254" s="1260"/>
      <c r="R254" s="1260"/>
      <c r="S254" s="1260"/>
      <c r="T254" s="1296"/>
      <c r="U254" s="1197"/>
      <c r="V254" s="1372" t="s">
        <v>2902</v>
      </c>
      <c r="W254" s="1373"/>
      <c r="X254" s="1373"/>
      <c r="Y254" s="1373"/>
      <c r="Z254" s="1374"/>
      <c r="AA254" s="1374"/>
      <c r="AB254" s="1374"/>
      <c r="AC254" s="1197" t="s">
        <v>22</v>
      </c>
      <c r="AD254" s="1197"/>
      <c r="AE254" s="1197"/>
      <c r="AF254" s="1197"/>
      <c r="AG254" s="1296"/>
      <c r="AH254" s="1297"/>
      <c r="AI254" s="1297"/>
      <c r="AJ254" s="1197"/>
      <c r="AK254" s="1197"/>
      <c r="AL254" s="1199">
        <v>1</v>
      </c>
      <c r="AM254" s="701"/>
    </row>
    <row r="255" spans="1:39" s="1375" customFormat="1" ht="40.5" customHeight="1">
      <c r="A255" s="1330"/>
      <c r="B255" s="1376" t="s">
        <v>2903</v>
      </c>
      <c r="C255" s="1376" t="s">
        <v>2904</v>
      </c>
      <c r="D255" s="1376" t="s">
        <v>2905</v>
      </c>
      <c r="E255" s="1376"/>
      <c r="F255" s="1376" t="s">
        <v>1912</v>
      </c>
      <c r="G255" s="1376" t="s">
        <v>1913</v>
      </c>
      <c r="H255" s="1377" t="s">
        <v>1914</v>
      </c>
      <c r="I255" s="1376" t="s">
        <v>1915</v>
      </c>
      <c r="J255" s="1376" t="s">
        <v>1916</v>
      </c>
      <c r="K255" s="1376" t="s">
        <v>1917</v>
      </c>
      <c r="L255" s="1376"/>
      <c r="M255" s="1376"/>
      <c r="N255" s="1376"/>
      <c r="O255" s="1376" t="s">
        <v>2906</v>
      </c>
      <c r="P255" s="1376" t="s">
        <v>1920</v>
      </c>
      <c r="Q255" s="1376" t="s">
        <v>1921</v>
      </c>
      <c r="R255" s="1376" t="s">
        <v>1922</v>
      </c>
      <c r="S255" s="1376" t="s">
        <v>2907</v>
      </c>
      <c r="T255" s="1376" t="s">
        <v>16</v>
      </c>
      <c r="U255" s="1376" t="s">
        <v>1923</v>
      </c>
      <c r="V255" s="1376" t="s">
        <v>1924</v>
      </c>
      <c r="W255" s="1376" t="s">
        <v>863</v>
      </c>
      <c r="X255" s="1376" t="s">
        <v>1918</v>
      </c>
      <c r="Y255" s="1376"/>
      <c r="Z255" s="1197"/>
      <c r="AA255" s="1197"/>
      <c r="AB255" s="1197"/>
      <c r="AC255" s="1197"/>
      <c r="AD255" s="1197"/>
      <c r="AE255" s="1197"/>
      <c r="AF255" s="1197"/>
      <c r="AG255" s="1296"/>
      <c r="AH255" s="1297"/>
      <c r="AI255" s="1297"/>
      <c r="AJ255" s="1197"/>
      <c r="AK255" s="1197"/>
      <c r="AL255" s="1199">
        <v>1</v>
      </c>
      <c r="AM255" s="701"/>
    </row>
    <row r="256" spans="1:39" s="1375" customFormat="1" ht="40.5" customHeight="1">
      <c r="A256" s="1330"/>
      <c r="B256" s="1330"/>
      <c r="C256" s="1378" t="s">
        <v>2908</v>
      </c>
      <c r="D256" s="1379" t="s">
        <v>2909</v>
      </c>
      <c r="E256" s="1376"/>
      <c r="F256" s="1376"/>
      <c r="G256" s="1376"/>
      <c r="H256" s="1376"/>
      <c r="I256" s="1376"/>
      <c r="J256" s="1376"/>
      <c r="K256" s="1376"/>
      <c r="L256" s="1376"/>
      <c r="M256" s="1376"/>
      <c r="N256" s="1376"/>
      <c r="O256" s="1376"/>
      <c r="P256" s="1376"/>
      <c r="Q256" s="1376"/>
      <c r="R256" s="1376"/>
      <c r="S256" s="1376"/>
      <c r="T256" s="1376"/>
      <c r="U256" s="1376"/>
      <c r="V256" s="1376"/>
      <c r="W256" s="1376"/>
      <c r="X256" s="1376"/>
      <c r="Y256" s="1376"/>
      <c r="Z256" s="1197"/>
      <c r="AA256" s="1197"/>
      <c r="AB256" s="1197"/>
      <c r="AC256" s="1197"/>
      <c r="AD256" s="1197"/>
      <c r="AE256" s="1197"/>
      <c r="AF256" s="1197"/>
      <c r="AG256" s="1296"/>
      <c r="AH256" s="1297"/>
      <c r="AI256" s="1297"/>
      <c r="AJ256" s="1197"/>
      <c r="AK256" s="1197"/>
      <c r="AL256" s="1199">
        <v>1</v>
      </c>
      <c r="AM256" s="701"/>
    </row>
    <row r="257" spans="1:40" s="1375" customFormat="1" ht="40.5" customHeight="1">
      <c r="A257" s="1330"/>
      <c r="B257" s="1330"/>
      <c r="C257" s="1378"/>
      <c r="D257" s="1379" t="s">
        <v>2910</v>
      </c>
      <c r="E257" s="1376"/>
      <c r="F257" s="1376"/>
      <c r="G257" s="1376"/>
      <c r="H257" s="1376"/>
      <c r="I257" s="1376"/>
      <c r="J257" s="1376"/>
      <c r="K257" s="1376"/>
      <c r="L257" s="1376"/>
      <c r="M257" s="1376"/>
      <c r="N257" s="1376"/>
      <c r="O257" s="1376"/>
      <c r="P257" s="1376"/>
      <c r="Q257" s="1376"/>
      <c r="R257" s="1376"/>
      <c r="S257" s="1376"/>
      <c r="T257" s="1376"/>
      <c r="U257" s="1376"/>
      <c r="V257" s="1376"/>
      <c r="W257" s="1376"/>
      <c r="X257" s="1376"/>
      <c r="Y257" s="1376"/>
      <c r="Z257" s="1197"/>
      <c r="AA257" s="1197"/>
      <c r="AB257" s="1197"/>
      <c r="AC257" s="1197"/>
      <c r="AD257" s="1197"/>
      <c r="AE257" s="1197"/>
      <c r="AF257" s="1197"/>
      <c r="AG257" s="1296"/>
      <c r="AH257" s="1297"/>
      <c r="AI257" s="1297"/>
      <c r="AJ257" s="1197"/>
      <c r="AK257" s="1197"/>
      <c r="AL257" s="1199">
        <v>1</v>
      </c>
      <c r="AM257" s="701"/>
    </row>
    <row r="258" spans="1:40" s="1375" customFormat="1" ht="40.5" customHeight="1">
      <c r="A258" s="1330"/>
      <c r="B258" s="1330"/>
      <c r="C258" s="1378"/>
      <c r="D258" s="1379" t="s">
        <v>2911</v>
      </c>
      <c r="E258" s="1376"/>
      <c r="F258" s="1376"/>
      <c r="G258" s="1376"/>
      <c r="H258" s="1376"/>
      <c r="I258" s="1376"/>
      <c r="J258" s="1376"/>
      <c r="K258" s="1376"/>
      <c r="L258" s="1376"/>
      <c r="M258" s="1376"/>
      <c r="N258" s="1376"/>
      <c r="O258" s="1376"/>
      <c r="P258" s="1376"/>
      <c r="Q258" s="1376"/>
      <c r="R258" s="1376"/>
      <c r="S258" s="1376"/>
      <c r="T258" s="1376"/>
      <c r="U258" s="1376"/>
      <c r="V258" s="1376"/>
      <c r="W258" s="1376"/>
      <c r="X258" s="1376"/>
      <c r="Y258" s="1376"/>
      <c r="Z258" s="1197"/>
      <c r="AA258" s="1197"/>
      <c r="AB258" s="1197"/>
      <c r="AC258" s="1197"/>
      <c r="AD258" s="1197"/>
      <c r="AE258" s="1197"/>
      <c r="AF258" s="1197"/>
      <c r="AG258" s="1296"/>
      <c r="AH258" s="1297"/>
      <c r="AI258" s="1297"/>
      <c r="AJ258" s="1197"/>
      <c r="AK258" s="1197"/>
      <c r="AL258" s="1199">
        <v>1</v>
      </c>
      <c r="AM258" s="701"/>
    </row>
    <row r="259" spans="1:40" s="1375" customFormat="1" ht="40.5" customHeight="1">
      <c r="A259" s="1330"/>
      <c r="B259" s="1330"/>
      <c r="C259" s="1380"/>
      <c r="D259" s="1381" t="s">
        <v>2912</v>
      </c>
      <c r="E259" s="1376"/>
      <c r="F259" s="1376"/>
      <c r="G259" s="1376"/>
      <c r="H259" s="1376"/>
      <c r="I259" s="1376"/>
      <c r="J259" s="1376"/>
      <c r="K259" s="1376"/>
      <c r="L259" s="1376"/>
      <c r="M259" s="1376"/>
      <c r="N259" s="1376"/>
      <c r="O259" s="1376"/>
      <c r="P259" s="1376"/>
      <c r="Q259" s="1376"/>
      <c r="R259" s="1376"/>
      <c r="S259" s="1376"/>
      <c r="T259" s="1376"/>
      <c r="U259" s="1376"/>
      <c r="V259" s="1376"/>
      <c r="W259" s="1376"/>
      <c r="X259" s="1376"/>
      <c r="Y259" s="1376"/>
      <c r="Z259" s="1197"/>
      <c r="AA259" s="1197"/>
      <c r="AB259" s="1197"/>
      <c r="AC259" s="1197"/>
      <c r="AD259" s="1197"/>
      <c r="AE259" s="1197"/>
      <c r="AF259" s="1197"/>
      <c r="AG259" s="1296"/>
      <c r="AH259" s="1297"/>
      <c r="AI259" s="1297"/>
      <c r="AJ259" s="1197"/>
      <c r="AK259" s="1197"/>
      <c r="AL259" s="1199">
        <v>1</v>
      </c>
      <c r="AM259" s="701"/>
    </row>
    <row r="260" spans="1:40" s="1375" customFormat="1" ht="40.5" customHeight="1">
      <c r="A260" s="1330"/>
      <c r="B260" s="1330"/>
      <c r="C260" s="1378"/>
      <c r="D260" s="1379" t="s">
        <v>2913</v>
      </c>
      <c r="E260" s="1376"/>
      <c r="F260" s="1376"/>
      <c r="G260" s="1376"/>
      <c r="H260" s="1376"/>
      <c r="I260" s="1376"/>
      <c r="J260" s="1376"/>
      <c r="K260" s="1376"/>
      <c r="L260" s="1376"/>
      <c r="M260" s="1376"/>
      <c r="N260" s="1376"/>
      <c r="O260" s="1376"/>
      <c r="P260" s="1376"/>
      <c r="Q260" s="1376"/>
      <c r="R260" s="1376"/>
      <c r="S260" s="1376"/>
      <c r="T260" s="1376"/>
      <c r="U260" s="1376"/>
      <c r="V260" s="1376"/>
      <c r="W260" s="1376"/>
      <c r="X260" s="1376"/>
      <c r="Y260" s="1376"/>
      <c r="Z260" s="1197"/>
      <c r="AA260" s="1197"/>
      <c r="AB260" s="1197"/>
      <c r="AC260" s="1197"/>
      <c r="AD260" s="1197"/>
      <c r="AE260" s="1197"/>
      <c r="AF260" s="1197"/>
      <c r="AG260" s="1296"/>
      <c r="AH260" s="1297"/>
      <c r="AI260" s="1297"/>
      <c r="AJ260" s="1197"/>
      <c r="AK260" s="1197"/>
      <c r="AL260" s="1199">
        <v>1</v>
      </c>
      <c r="AM260" s="701"/>
    </row>
    <row r="261" spans="1:40" s="1375" customFormat="1" ht="40.5" customHeight="1">
      <c r="A261" s="1330"/>
      <c r="B261" s="1330"/>
      <c r="C261" s="1378"/>
      <c r="D261" s="1379" t="s">
        <v>2914</v>
      </c>
      <c r="E261" s="1376"/>
      <c r="F261" s="1376"/>
      <c r="G261" s="1376"/>
      <c r="H261" s="1376"/>
      <c r="I261" s="1376"/>
      <c r="J261" s="1376"/>
      <c r="K261" s="1376"/>
      <c r="L261" s="1376"/>
      <c r="M261" s="1376"/>
      <c r="N261" s="1376"/>
      <c r="O261" s="1376"/>
      <c r="P261" s="1376"/>
      <c r="Q261" s="1376"/>
      <c r="R261" s="1376"/>
      <c r="S261" s="1376"/>
      <c r="T261" s="1376"/>
      <c r="U261" s="1376"/>
      <c r="V261" s="1376"/>
      <c r="W261" s="1376"/>
      <c r="X261" s="1376"/>
      <c r="Y261" s="1376"/>
      <c r="Z261" s="1197"/>
      <c r="AA261" s="1197"/>
      <c r="AB261" s="1197"/>
      <c r="AC261" s="1197"/>
      <c r="AD261" s="1197"/>
      <c r="AE261" s="1197"/>
      <c r="AF261" s="1197"/>
      <c r="AG261" s="1296"/>
      <c r="AH261" s="1297"/>
      <c r="AI261" s="1297"/>
      <c r="AJ261" s="1197"/>
      <c r="AK261" s="1197"/>
      <c r="AL261" s="1199">
        <v>1</v>
      </c>
      <c r="AM261" s="701"/>
    </row>
    <row r="262" spans="1:40" s="1375" customFormat="1" ht="40.5" customHeight="1">
      <c r="A262" s="1330"/>
      <c r="B262" s="1295"/>
      <c r="C262" s="1330"/>
      <c r="D262" s="1330"/>
      <c r="E262" s="1330"/>
      <c r="F262" s="1330"/>
      <c r="G262" s="1330"/>
      <c r="H262" s="1330"/>
      <c r="I262" s="1260"/>
      <c r="J262" s="1330"/>
      <c r="K262" s="1330"/>
      <c r="L262" s="1330"/>
      <c r="M262" s="1330"/>
      <c r="N262" s="1330"/>
      <c r="O262" s="1260"/>
      <c r="P262" s="1260"/>
      <c r="Q262" s="1260"/>
      <c r="R262" s="1260"/>
      <c r="S262" s="1260"/>
      <c r="T262" s="1296"/>
      <c r="U262" s="1295"/>
      <c r="V262" s="1382"/>
      <c r="W262" s="1376"/>
      <c r="X262" s="1376"/>
      <c r="Y262" s="1376"/>
      <c r="Z262" s="1197"/>
      <c r="AA262" s="1197"/>
      <c r="AB262" s="1197"/>
      <c r="AC262" s="1197"/>
      <c r="AD262" s="1197"/>
      <c r="AE262" s="1197"/>
      <c r="AF262" s="1197"/>
      <c r="AG262" s="1296"/>
      <c r="AH262" s="1297"/>
      <c r="AI262" s="1297"/>
      <c r="AJ262" s="1197"/>
      <c r="AK262" s="1197"/>
      <c r="AL262" s="1199">
        <v>1</v>
      </c>
      <c r="AM262" s="701"/>
    </row>
    <row r="263" spans="1:40" s="1375" customFormat="1" ht="40.5" customHeight="1">
      <c r="A263" s="1330"/>
      <c r="B263" s="1295"/>
      <c r="C263" s="1330"/>
      <c r="D263" s="1330"/>
      <c r="E263" s="1330"/>
      <c r="F263" s="1330"/>
      <c r="G263" s="1330"/>
      <c r="H263" s="1330"/>
      <c r="I263" s="1260"/>
      <c r="J263" s="1330"/>
      <c r="K263" s="1330"/>
      <c r="L263" s="1330"/>
      <c r="M263" s="1330"/>
      <c r="N263" s="1330"/>
      <c r="O263" s="1260"/>
      <c r="P263" s="1260"/>
      <c r="Q263" s="1260"/>
      <c r="R263" s="1260"/>
      <c r="S263" s="1260"/>
      <c r="T263" s="1296"/>
      <c r="U263" s="1295"/>
      <c r="V263" s="1382"/>
      <c r="W263" s="1376"/>
      <c r="X263" s="1376"/>
      <c r="Y263" s="1376"/>
      <c r="Z263" s="1197"/>
      <c r="AA263" s="1197"/>
      <c r="AB263" s="1197"/>
      <c r="AC263" s="1197"/>
      <c r="AD263" s="1197"/>
      <c r="AE263" s="1197"/>
      <c r="AF263" s="1197"/>
      <c r="AG263" s="1296"/>
      <c r="AH263" s="1297"/>
      <c r="AI263" s="1297"/>
      <c r="AJ263" s="1197"/>
      <c r="AK263" s="1197"/>
      <c r="AL263" s="1199">
        <v>1</v>
      </c>
      <c r="AM263" s="701"/>
    </row>
    <row r="264" spans="1:40" s="1375" customFormat="1" ht="40.5" customHeight="1">
      <c r="A264" s="1330"/>
      <c r="B264" s="1295"/>
      <c r="C264" s="1330"/>
      <c r="D264" s="1330"/>
      <c r="E264" s="1330"/>
      <c r="F264" s="1330"/>
      <c r="G264" s="1330"/>
      <c r="H264" s="1330"/>
      <c r="I264" s="1260"/>
      <c r="J264" s="1330"/>
      <c r="K264" s="1330"/>
      <c r="L264" s="1330"/>
      <c r="M264" s="1330"/>
      <c r="N264" s="1330"/>
      <c r="O264" s="1260"/>
      <c r="P264" s="1260"/>
      <c r="Q264" s="1260"/>
      <c r="R264" s="1260"/>
      <c r="S264" s="1260"/>
      <c r="T264" s="1296"/>
      <c r="U264" s="1295"/>
      <c r="V264" s="1382"/>
      <c r="W264" s="1376"/>
      <c r="X264" s="1376"/>
      <c r="Y264" s="1376"/>
      <c r="Z264" s="1197"/>
      <c r="AA264" s="1197"/>
      <c r="AB264" s="1197"/>
      <c r="AC264" s="1197"/>
      <c r="AD264" s="1197"/>
      <c r="AE264" s="1197"/>
      <c r="AF264" s="1197"/>
      <c r="AG264" s="1296"/>
      <c r="AH264" s="1297"/>
      <c r="AI264" s="1297"/>
      <c r="AJ264" s="1197"/>
      <c r="AK264" s="1197"/>
      <c r="AL264" s="1199">
        <v>1</v>
      </c>
      <c r="AM264" s="701"/>
    </row>
    <row r="265" spans="1:40" s="1258" customFormat="1" ht="40.5" customHeight="1">
      <c r="A265" s="1195"/>
      <c r="B265" s="1295" t="s">
        <v>2915</v>
      </c>
      <c r="C265" s="1195"/>
      <c r="D265" s="1195"/>
      <c r="E265" s="1195"/>
      <c r="F265" s="1195"/>
      <c r="G265" s="1195"/>
      <c r="H265" s="1195"/>
      <c r="I265" s="1260"/>
      <c r="J265" s="1195"/>
      <c r="K265" s="1195"/>
      <c r="L265" s="1195"/>
      <c r="M265" s="1195"/>
      <c r="N265" s="1195"/>
      <c r="O265" s="1260"/>
      <c r="P265" s="1260"/>
      <c r="Q265" s="1260"/>
      <c r="R265" s="1260"/>
      <c r="S265" s="1260"/>
      <c r="T265" s="1197"/>
      <c r="U265" s="1197"/>
      <c r="V265" s="1197"/>
      <c r="W265" s="1197"/>
      <c r="X265" s="1197"/>
      <c r="Y265" s="1197"/>
      <c r="Z265" s="1197"/>
      <c r="AA265" s="1197"/>
      <c r="AB265" s="1197"/>
      <c r="AC265" s="1197"/>
      <c r="AD265" s="1197"/>
      <c r="AE265" s="1197"/>
      <c r="AF265" s="1197"/>
      <c r="AG265" s="1197"/>
      <c r="AH265" s="1197"/>
      <c r="AI265" s="1197"/>
      <c r="AJ265" s="1197"/>
      <c r="AK265" s="1197"/>
      <c r="AL265" s="1199">
        <v>1</v>
      </c>
      <c r="AM265" s="701"/>
    </row>
    <row r="266" spans="1:40" s="1258" customFormat="1" ht="40.5" customHeight="1">
      <c r="A266" s="1195"/>
      <c r="B266" s="1270"/>
      <c r="C266" s="1383" t="s">
        <v>2829</v>
      </c>
      <c r="D266" s="1384" t="s">
        <v>17</v>
      </c>
      <c r="E266" s="1385" t="s">
        <v>2830</v>
      </c>
      <c r="F266" s="1386" t="s">
        <v>2831</v>
      </c>
      <c r="G266" s="1387" t="s">
        <v>2832</v>
      </c>
      <c r="H266" s="1388" t="s">
        <v>2833</v>
      </c>
      <c r="I266" s="1389" t="s">
        <v>2834</v>
      </c>
      <c r="J266" s="1390" t="s">
        <v>2835</v>
      </c>
      <c r="K266" s="1391" t="s">
        <v>467</v>
      </c>
      <c r="L266" s="1195"/>
      <c r="M266" s="1195"/>
      <c r="N266" s="1195"/>
      <c r="O266" s="1392" t="s">
        <v>2836</v>
      </c>
      <c r="P266" s="1393" t="s">
        <v>526</v>
      </c>
      <c r="Q266" s="1394" t="s">
        <v>2849</v>
      </c>
      <c r="R266" s="1395" t="s">
        <v>2850</v>
      </c>
      <c r="S266" s="1386" t="s">
        <v>2851</v>
      </c>
      <c r="T266" s="1396" t="s">
        <v>2852</v>
      </c>
      <c r="U266" s="1397" t="s">
        <v>2853</v>
      </c>
      <c r="V266" s="1398" t="s">
        <v>2854</v>
      </c>
      <c r="W266" s="1399" t="s">
        <v>2855</v>
      </c>
      <c r="X266" s="1400" t="s">
        <v>2856</v>
      </c>
      <c r="Y266" s="1385" t="s">
        <v>2857</v>
      </c>
      <c r="Z266" s="1197"/>
      <c r="AA266" s="1197"/>
      <c r="AB266" s="1197"/>
      <c r="AC266" s="1197"/>
      <c r="AD266" s="1197"/>
      <c r="AE266" s="1197"/>
      <c r="AF266" s="1197"/>
      <c r="AG266" s="1197"/>
      <c r="AH266" s="1197"/>
      <c r="AI266" s="1197"/>
      <c r="AJ266" s="1197"/>
      <c r="AK266" s="1197"/>
      <c r="AL266" s="1199">
        <v>1</v>
      </c>
      <c r="AM266" s="701"/>
      <c r="AN266" s="701"/>
    </row>
    <row r="267" spans="1:40" s="1258" customFormat="1" ht="40.5" customHeight="1">
      <c r="A267" s="1195"/>
      <c r="B267" s="1270"/>
      <c r="C267" s="1195"/>
      <c r="D267" s="1195"/>
      <c r="E267" s="1195"/>
      <c r="F267" s="1195"/>
      <c r="G267" s="1195"/>
      <c r="H267" s="1195"/>
      <c r="I267" s="1260"/>
      <c r="J267" s="1195"/>
      <c r="K267" s="1195"/>
      <c r="L267" s="1195"/>
      <c r="M267" s="1195"/>
      <c r="N267" s="1195"/>
      <c r="O267" s="1260"/>
      <c r="P267" s="1260"/>
      <c r="Q267" s="1260"/>
      <c r="R267" s="1260"/>
      <c r="S267" s="1260"/>
      <c r="T267" s="1197"/>
      <c r="U267" s="1197"/>
      <c r="V267" s="1197"/>
      <c r="W267" s="1197"/>
      <c r="X267" s="1197"/>
      <c r="Y267" s="1197"/>
      <c r="Z267" s="1197"/>
      <c r="AA267" s="1197"/>
      <c r="AB267" s="1197"/>
      <c r="AC267" s="1197"/>
      <c r="AD267" s="1197"/>
      <c r="AE267" s="1197"/>
      <c r="AF267" s="1197"/>
      <c r="AG267" s="1197"/>
      <c r="AH267" s="1197"/>
      <c r="AI267" s="1197"/>
      <c r="AJ267" s="1197"/>
      <c r="AK267" s="1197"/>
      <c r="AL267" s="1199">
        <v>1</v>
      </c>
      <c r="AM267" s="701"/>
      <c r="AN267" s="701"/>
    </row>
    <row r="268" spans="1:40" s="1258" customFormat="1" ht="40.5" customHeight="1">
      <c r="A268" s="1195"/>
      <c r="B268" s="1270"/>
      <c r="C268" s="1401" t="s">
        <v>2829</v>
      </c>
      <c r="D268" s="1401" t="s">
        <v>17</v>
      </c>
      <c r="E268" s="1401" t="s">
        <v>2830</v>
      </c>
      <c r="F268" s="1401" t="s">
        <v>2831</v>
      </c>
      <c r="G268" s="1401" t="s">
        <v>2832</v>
      </c>
      <c r="H268" s="1401" t="s">
        <v>2833</v>
      </c>
      <c r="I268" s="1401" t="s">
        <v>2834</v>
      </c>
      <c r="J268" s="1401" t="s">
        <v>2835</v>
      </c>
      <c r="K268" s="1401" t="s">
        <v>467</v>
      </c>
      <c r="L268" s="1195"/>
      <c r="M268" s="1195"/>
      <c r="N268" s="1195"/>
      <c r="O268" s="1401" t="s">
        <v>2836</v>
      </c>
      <c r="P268" s="1401" t="s">
        <v>526</v>
      </c>
      <c r="Q268" s="1401" t="s">
        <v>2849</v>
      </c>
      <c r="R268" s="1401" t="s">
        <v>2850</v>
      </c>
      <c r="S268" s="1401" t="s">
        <v>2851</v>
      </c>
      <c r="T268" s="1401" t="s">
        <v>2852</v>
      </c>
      <c r="U268" s="1401" t="s">
        <v>2853</v>
      </c>
      <c r="V268" s="1401" t="s">
        <v>2854</v>
      </c>
      <c r="W268" s="1401" t="s">
        <v>2855</v>
      </c>
      <c r="X268" s="1401" t="s">
        <v>2856</v>
      </c>
      <c r="Y268" s="1401" t="s">
        <v>2857</v>
      </c>
      <c r="Z268" s="1195"/>
      <c r="AA268" s="1195"/>
      <c r="AB268" s="1195"/>
      <c r="AC268" s="1195"/>
      <c r="AD268" s="1195"/>
      <c r="AE268" s="1195"/>
      <c r="AF268" s="1195"/>
      <c r="AG268" s="1195"/>
      <c r="AH268" s="1195"/>
      <c r="AI268" s="1195"/>
      <c r="AJ268" s="1195"/>
      <c r="AK268" s="1195"/>
      <c r="AL268" s="1199">
        <v>1</v>
      </c>
      <c r="AM268" s="701"/>
      <c r="AN268" s="701"/>
    </row>
    <row r="269" spans="1:40" s="1258" customFormat="1" ht="40.5" customHeight="1">
      <c r="A269" s="1195"/>
      <c r="B269" s="1270"/>
      <c r="C269" s="1195"/>
      <c r="D269" s="1195"/>
      <c r="E269" s="1195"/>
      <c r="F269" s="1195"/>
      <c r="G269" s="1195"/>
      <c r="H269" s="1195"/>
      <c r="I269" s="1260"/>
      <c r="J269" s="1195"/>
      <c r="K269" s="1195"/>
      <c r="L269" s="1195"/>
      <c r="M269" s="1195"/>
      <c r="N269" s="1195"/>
      <c r="O269" s="1260"/>
      <c r="P269" s="1260"/>
      <c r="Q269" s="1260"/>
      <c r="R269" s="1260"/>
      <c r="S269" s="1260"/>
      <c r="T269" s="1197"/>
      <c r="U269" s="1197"/>
      <c r="V269" s="1197"/>
      <c r="W269" s="1197"/>
      <c r="X269" s="1197"/>
      <c r="Y269" s="1197"/>
      <c r="Z269" s="1197"/>
      <c r="AA269" s="1197"/>
      <c r="AB269" s="1197"/>
      <c r="AC269" s="1197"/>
      <c r="AD269" s="1197"/>
      <c r="AE269" s="1197"/>
      <c r="AF269" s="1197"/>
      <c r="AG269" s="1296"/>
      <c r="AH269" s="1297"/>
      <c r="AI269" s="1297"/>
      <c r="AJ269" s="1197"/>
      <c r="AK269" s="1197"/>
      <c r="AL269" s="1199">
        <v>1</v>
      </c>
      <c r="AM269" s="701"/>
      <c r="AN269" s="701"/>
    </row>
    <row r="270" spans="1:40" s="1258" customFormat="1" ht="40.5" customHeight="1">
      <c r="A270" s="1195"/>
      <c r="B270" s="1270"/>
      <c r="C270" s="1402">
        <v>1</v>
      </c>
      <c r="D270" s="1402" t="s">
        <v>2916</v>
      </c>
      <c r="E270" s="1402" t="s">
        <v>2917</v>
      </c>
      <c r="F270" s="1402" t="s">
        <v>2918</v>
      </c>
      <c r="G270" s="1402" t="s">
        <v>2919</v>
      </c>
      <c r="H270" s="1402" t="s">
        <v>2920</v>
      </c>
      <c r="I270" s="1402" t="s">
        <v>2921</v>
      </c>
      <c r="J270" s="1402" t="s">
        <v>2922</v>
      </c>
      <c r="K270" s="1402" t="s">
        <v>2923</v>
      </c>
      <c r="L270" s="1195"/>
      <c r="M270" s="1195"/>
      <c r="N270" s="1195"/>
      <c r="O270" s="1402" t="s">
        <v>2924</v>
      </c>
      <c r="P270" s="1402" t="s">
        <v>2925</v>
      </c>
      <c r="Q270" s="1402" t="s">
        <v>2926</v>
      </c>
      <c r="R270" s="1402" t="s">
        <v>2927</v>
      </c>
      <c r="S270" s="1402" t="s">
        <v>2928</v>
      </c>
      <c r="T270" s="1402" t="s">
        <v>2929</v>
      </c>
      <c r="U270" s="1402" t="s">
        <v>2930</v>
      </c>
      <c r="V270" s="1402" t="s">
        <v>2931</v>
      </c>
      <c r="W270" s="1402" t="s">
        <v>2932</v>
      </c>
      <c r="X270" s="1402" t="s">
        <v>2933</v>
      </c>
      <c r="Y270" s="1402" t="s">
        <v>2934</v>
      </c>
      <c r="Z270" s="1403">
        <v>15.5</v>
      </c>
      <c r="AA270" s="1197"/>
      <c r="AB270" s="1197"/>
      <c r="AC270" s="1197"/>
      <c r="AD270" s="1197"/>
      <c r="AE270" s="1197"/>
      <c r="AF270" s="1197"/>
      <c r="AG270" s="1296"/>
      <c r="AH270" s="1297"/>
      <c r="AI270" s="1297"/>
      <c r="AJ270" s="1197"/>
      <c r="AK270" s="1197"/>
      <c r="AL270" s="1199">
        <v>1</v>
      </c>
      <c r="AM270" s="701"/>
      <c r="AN270" s="701"/>
    </row>
    <row r="271" spans="1:40" s="1258" customFormat="1" ht="40.5" customHeight="1">
      <c r="A271" s="1195"/>
      <c r="B271" s="1270"/>
      <c r="C271" s="1195"/>
      <c r="D271" s="1195"/>
      <c r="E271" s="1195"/>
      <c r="F271" s="1195"/>
      <c r="G271" s="1195"/>
      <c r="H271" s="1195"/>
      <c r="I271" s="1260"/>
      <c r="J271" s="1195"/>
      <c r="K271" s="1195"/>
      <c r="L271" s="1195"/>
      <c r="M271" s="1195"/>
      <c r="N271" s="1195"/>
      <c r="O271" s="1260"/>
      <c r="P271" s="1260"/>
      <c r="Q271" s="1260"/>
      <c r="R271" s="1260"/>
      <c r="S271" s="1260"/>
      <c r="T271" s="1197"/>
      <c r="U271" s="1197"/>
      <c r="V271" s="1197"/>
      <c r="W271" s="1197"/>
      <c r="X271" s="1197"/>
      <c r="Y271" s="1197"/>
      <c r="Z271" s="1298" t="s">
        <v>2935</v>
      </c>
      <c r="AA271" s="1197"/>
      <c r="AB271" s="1197"/>
      <c r="AC271" s="1197"/>
      <c r="AD271" s="1197"/>
      <c r="AE271" s="1197"/>
      <c r="AF271" s="1197"/>
      <c r="AG271" s="1296"/>
      <c r="AH271" s="1297"/>
      <c r="AI271" s="1297"/>
      <c r="AJ271" s="1197"/>
      <c r="AK271" s="1197"/>
      <c r="AL271" s="1199">
        <v>1</v>
      </c>
      <c r="AM271" s="701"/>
      <c r="AN271" s="701"/>
    </row>
    <row r="272" spans="1:40" s="1258" customFormat="1" ht="40.5" customHeight="1">
      <c r="A272" s="1195"/>
      <c r="B272" s="1270"/>
      <c r="C272" s="1404">
        <v>1</v>
      </c>
      <c r="D272" s="1405">
        <v>2</v>
      </c>
      <c r="E272" s="1404">
        <v>3</v>
      </c>
      <c r="F272" s="1405">
        <v>4</v>
      </c>
      <c r="G272" s="1404">
        <v>5</v>
      </c>
      <c r="H272" s="1405">
        <v>6</v>
      </c>
      <c r="I272" s="1404">
        <v>7</v>
      </c>
      <c r="J272" s="1405">
        <v>8</v>
      </c>
      <c r="K272" s="1404">
        <v>9</v>
      </c>
      <c r="L272" s="1195"/>
      <c r="M272" s="1195"/>
      <c r="N272" s="1195"/>
      <c r="O272" s="1405">
        <v>10</v>
      </c>
      <c r="P272" s="1404">
        <v>11</v>
      </c>
      <c r="Q272" s="1405">
        <v>12</v>
      </c>
      <c r="R272" s="1404">
        <v>13</v>
      </c>
      <c r="S272" s="1405">
        <v>14</v>
      </c>
      <c r="T272" s="1404">
        <v>15</v>
      </c>
      <c r="U272" s="1405">
        <v>16</v>
      </c>
      <c r="V272" s="1404">
        <v>17</v>
      </c>
      <c r="W272" s="1405">
        <v>18</v>
      </c>
      <c r="X272" s="1404">
        <v>19</v>
      </c>
      <c r="Y272" s="1405">
        <v>20</v>
      </c>
      <c r="Z272" s="1197"/>
      <c r="AA272" s="1197"/>
      <c r="AB272" s="1197"/>
      <c r="AC272" s="1197"/>
      <c r="AD272" s="1197"/>
      <c r="AE272" s="1197"/>
      <c r="AF272" s="1197"/>
      <c r="AG272" s="1296"/>
      <c r="AH272" s="1297"/>
      <c r="AI272" s="1297"/>
      <c r="AJ272" s="1197"/>
      <c r="AK272" s="1197"/>
      <c r="AL272" s="1199">
        <v>1</v>
      </c>
      <c r="AM272" s="701"/>
      <c r="AN272" s="701"/>
    </row>
    <row r="273" spans="1:40" s="1375" customFormat="1" ht="40.5" customHeight="1">
      <c r="A273" s="1330"/>
      <c r="B273" s="1295"/>
      <c r="C273" s="1330"/>
      <c r="D273" s="1330"/>
      <c r="E273" s="1330"/>
      <c r="F273" s="1330"/>
      <c r="G273" s="1330"/>
      <c r="H273" s="1330"/>
      <c r="I273" s="1260"/>
      <c r="J273" s="1330"/>
      <c r="K273" s="1330"/>
      <c r="L273" s="1330"/>
      <c r="M273" s="1330"/>
      <c r="N273" s="1330"/>
      <c r="O273" s="1260"/>
      <c r="P273" s="1260"/>
      <c r="Q273" s="1260"/>
      <c r="R273" s="1260"/>
      <c r="S273" s="1260"/>
      <c r="T273" s="1296"/>
      <c r="U273" s="1295"/>
      <c r="V273" s="1382"/>
      <c r="W273" s="1376"/>
      <c r="X273" s="1376"/>
      <c r="Y273" s="1376"/>
      <c r="Z273" s="1197"/>
      <c r="AA273" s="1197"/>
      <c r="AB273" s="1197"/>
      <c r="AC273" s="1197"/>
      <c r="AD273" s="1197"/>
      <c r="AE273" s="1197"/>
      <c r="AF273" s="1197"/>
      <c r="AG273" s="1296"/>
      <c r="AH273" s="1297"/>
      <c r="AI273" s="1297"/>
      <c r="AJ273" s="1197"/>
      <c r="AK273" s="1197"/>
      <c r="AL273" s="1199">
        <v>1</v>
      </c>
      <c r="AM273" s="701"/>
      <c r="AN273" s="701"/>
    </row>
    <row r="274" spans="1:40" s="1375" customFormat="1" ht="40.5" customHeight="1">
      <c r="A274" s="1330"/>
      <c r="B274" s="1406"/>
      <c r="C274" s="1407" t="s">
        <v>2936</v>
      </c>
      <c r="D274" s="1408"/>
      <c r="E274" s="1296"/>
      <c r="F274" s="1409" t="s">
        <v>2937</v>
      </c>
      <c r="G274" s="1410"/>
      <c r="H274" s="1410"/>
      <c r="I274" s="1410"/>
      <c r="J274" s="1410"/>
      <c r="K274" s="1410"/>
      <c r="L274" s="1260"/>
      <c r="M274" s="1260"/>
      <c r="N274" s="1260"/>
      <c r="O274" s="1260"/>
      <c r="P274" s="1296"/>
      <c r="Q274" s="1296"/>
      <c r="R274" s="1260"/>
      <c r="S274" s="1260"/>
      <c r="T274" s="1296"/>
      <c r="U274" s="1296"/>
      <c r="V274" s="1382"/>
      <c r="W274" s="1376"/>
      <c r="X274" s="1376"/>
      <c r="Y274" s="1376"/>
      <c r="Z274" s="1411" t="s">
        <v>360</v>
      </c>
      <c r="AA274" s="1197"/>
      <c r="AB274" s="1197"/>
      <c r="AC274" s="1197"/>
      <c r="AD274" s="1197"/>
      <c r="AE274" s="1197"/>
      <c r="AF274" s="1197"/>
      <c r="AG274" s="1296"/>
      <c r="AH274" s="1297"/>
      <c r="AI274" s="1297"/>
      <c r="AJ274" s="1197"/>
      <c r="AK274" s="1197"/>
      <c r="AL274" s="1199">
        <v>1</v>
      </c>
      <c r="AM274" s="701"/>
      <c r="AN274" s="701"/>
    </row>
    <row r="275" spans="1:40" s="1375" customFormat="1" ht="40.5" customHeight="1">
      <c r="A275" s="1330"/>
      <c r="B275" s="1406"/>
      <c r="C275" s="1412">
        <v>3</v>
      </c>
      <c r="D275" s="1408"/>
      <c r="E275" s="1330"/>
      <c r="F275" s="1330"/>
      <c r="G275" s="1330"/>
      <c r="H275" s="1260"/>
      <c r="I275" s="1260"/>
      <c r="J275" s="1260"/>
      <c r="K275" s="1260"/>
      <c r="L275" s="1260"/>
      <c r="M275" s="1260"/>
      <c r="N275" s="1260"/>
      <c r="O275" s="1260"/>
      <c r="P275" s="1260"/>
      <c r="Q275" s="1260"/>
      <c r="R275" s="1260"/>
      <c r="S275" s="1260"/>
      <c r="T275" s="1296"/>
      <c r="U275" s="1296"/>
      <c r="V275" s="1382"/>
      <c r="W275" s="1376"/>
      <c r="X275" s="1376"/>
      <c r="Y275" s="1376"/>
      <c r="Z275" s="1197"/>
      <c r="AA275" s="1197"/>
      <c r="AB275" s="1197"/>
      <c r="AC275" s="1197"/>
      <c r="AD275" s="1197"/>
      <c r="AE275" s="1197"/>
      <c r="AF275" s="1197"/>
      <c r="AG275" s="1296"/>
      <c r="AH275" s="1297"/>
      <c r="AI275" s="1297"/>
      <c r="AJ275" s="1197"/>
      <c r="AK275" s="1197"/>
      <c r="AL275" s="1199">
        <v>1</v>
      </c>
      <c r="AM275" s="701"/>
      <c r="AN275" s="701"/>
    </row>
    <row r="276" spans="1:40" s="1375" customFormat="1" ht="40.5" customHeight="1">
      <c r="A276" s="1330"/>
      <c r="B276" s="1406"/>
      <c r="C276" s="1330"/>
      <c r="D276" s="1330"/>
      <c r="E276" s="1330"/>
      <c r="F276" s="1330"/>
      <c r="G276" s="1330"/>
      <c r="H276" s="1413" t="s">
        <v>2938</v>
      </c>
      <c r="I276" s="1414"/>
      <c r="J276" s="1414"/>
      <c r="K276" s="1330"/>
      <c r="L276" s="1330"/>
      <c r="M276" s="1330"/>
      <c r="N276" s="1330"/>
      <c r="O276" s="1260"/>
      <c r="P276" s="1260"/>
      <c r="Q276" s="1415" t="s">
        <v>1647</v>
      </c>
      <c r="R276" s="1416" t="s">
        <v>2939</v>
      </c>
      <c r="S276" s="1417" t="s">
        <v>2940</v>
      </c>
      <c r="T276" s="1296"/>
      <c r="U276" s="1296"/>
      <c r="V276" s="1382"/>
      <c r="W276" s="1376"/>
      <c r="X276" s="1376"/>
      <c r="Y276" s="1376"/>
      <c r="Z276" s="1197"/>
      <c r="AA276" s="1197"/>
      <c r="AB276" s="1197"/>
      <c r="AC276" s="1197"/>
      <c r="AD276" s="1197"/>
      <c r="AE276" s="1197"/>
      <c r="AF276" s="1197"/>
      <c r="AG276" s="1296"/>
      <c r="AH276" s="1297"/>
      <c r="AI276" s="1297"/>
      <c r="AJ276" s="1197"/>
      <c r="AK276" s="1197"/>
      <c r="AL276" s="1199">
        <v>1</v>
      </c>
      <c r="AM276" s="701"/>
      <c r="AN276" s="701"/>
    </row>
    <row r="277" spans="1:40" s="1375" customFormat="1" ht="40.5" customHeight="1">
      <c r="A277" s="1330"/>
      <c r="B277" s="1406"/>
      <c r="C277" s="1418" t="s">
        <v>2941</v>
      </c>
      <c r="D277" s="1330"/>
      <c r="E277" s="1419"/>
      <c r="F277" s="1330"/>
      <c r="G277" s="1330"/>
      <c r="H277" s="1420" t="s">
        <v>2942</v>
      </c>
      <c r="I277" s="1420" t="s">
        <v>2943</v>
      </c>
      <c r="J277" s="1420" t="s">
        <v>2944</v>
      </c>
      <c r="K277" s="1376" t="s">
        <v>2945</v>
      </c>
      <c r="L277" s="1376"/>
      <c r="M277" s="1376"/>
      <c r="N277" s="1376"/>
      <c r="O277" s="1296"/>
      <c r="P277" s="1296"/>
      <c r="Q277" s="1418" t="s">
        <v>2946</v>
      </c>
      <c r="R277" s="1296"/>
      <c r="S277" s="1296"/>
      <c r="T277" s="1296"/>
      <c r="U277" s="1296"/>
      <c r="V277" s="1382"/>
      <c r="W277" s="1376"/>
      <c r="X277" s="1376"/>
      <c r="Y277" s="1376"/>
      <c r="Z277" s="1296"/>
      <c r="AA277" s="1296"/>
      <c r="AB277" s="1296"/>
      <c r="AC277" s="1296"/>
      <c r="AD277" s="1296"/>
      <c r="AE277" s="1296"/>
      <c r="AF277" s="1296"/>
      <c r="AG277" s="1296"/>
      <c r="AH277" s="1297"/>
      <c r="AI277" s="1297"/>
      <c r="AJ277" s="1197"/>
      <c r="AK277" s="1197"/>
      <c r="AL277" s="1199">
        <v>1</v>
      </c>
      <c r="AM277" s="701"/>
      <c r="AN277" s="701"/>
    </row>
    <row r="278" spans="1:40" s="1375" customFormat="1" ht="40.5" customHeight="1">
      <c r="A278" s="1330"/>
      <c r="B278" s="1406"/>
      <c r="C278" s="1418" t="s">
        <v>2947</v>
      </c>
      <c r="D278" s="1330"/>
      <c r="E278" s="1419"/>
      <c r="F278" s="1330"/>
      <c r="G278" s="1330"/>
      <c r="H278" s="1420" t="s">
        <v>2948</v>
      </c>
      <c r="I278" s="1420" t="s">
        <v>2949</v>
      </c>
      <c r="J278" s="1420" t="s">
        <v>2950</v>
      </c>
      <c r="K278" s="1376" t="s">
        <v>2951</v>
      </c>
      <c r="L278" s="1376"/>
      <c r="M278" s="1376"/>
      <c r="N278" s="1376"/>
      <c r="O278" s="1260"/>
      <c r="P278" s="1260"/>
      <c r="Q278" s="1415" t="s">
        <v>1648</v>
      </c>
      <c r="R278" s="1416" t="s">
        <v>2952</v>
      </c>
      <c r="S278" s="1416" t="s">
        <v>2953</v>
      </c>
      <c r="T278" s="1296"/>
      <c r="U278" s="1296"/>
      <c r="V278" s="1382"/>
      <c r="W278" s="1376"/>
      <c r="X278" s="1376"/>
      <c r="Y278" s="1376"/>
      <c r="Z278" s="1376"/>
      <c r="AA278" s="1376"/>
      <c r="AB278" s="1376"/>
      <c r="AC278" s="1376"/>
      <c r="AD278" s="1376"/>
      <c r="AE278" s="1376"/>
      <c r="AF278" s="1296"/>
      <c r="AG278" s="1296"/>
      <c r="AH278" s="1297"/>
      <c r="AI278" s="1297"/>
      <c r="AJ278" s="1197"/>
      <c r="AK278" s="1197"/>
      <c r="AL278" s="1199">
        <v>1</v>
      </c>
      <c r="AM278" s="701"/>
      <c r="AN278" s="701"/>
    </row>
    <row r="279" spans="1:40" s="1375" customFormat="1" ht="40.5" customHeight="1">
      <c r="A279" s="1330"/>
      <c r="B279" s="1406"/>
      <c r="C279" s="1418"/>
      <c r="D279" s="1330"/>
      <c r="E279" s="1418"/>
      <c r="F279" s="1421"/>
      <c r="G279" s="1418"/>
      <c r="H279" s="1418"/>
      <c r="I279" s="1330"/>
      <c r="J279" s="1330"/>
      <c r="K279" s="1330"/>
      <c r="L279" s="1330"/>
      <c r="M279" s="1330"/>
      <c r="N279" s="1330"/>
      <c r="O279" s="1330"/>
      <c r="P279" s="1330"/>
      <c r="Q279" s="1330"/>
      <c r="R279" s="1330"/>
      <c r="S279" s="1296"/>
      <c r="T279" s="1296"/>
      <c r="U279" s="1296"/>
      <c r="V279" s="1382"/>
      <c r="W279" s="1376"/>
      <c r="X279" s="1376"/>
      <c r="Y279" s="1376"/>
      <c r="Z279" s="1376"/>
      <c r="AA279" s="1376"/>
      <c r="AB279" s="1376"/>
      <c r="AC279" s="1376"/>
      <c r="AD279" s="1376"/>
      <c r="AE279" s="1376"/>
      <c r="AF279" s="1296"/>
      <c r="AG279" s="1296"/>
      <c r="AH279" s="1297"/>
      <c r="AI279" s="1297"/>
      <c r="AJ279" s="1197"/>
      <c r="AK279" s="1197"/>
      <c r="AL279" s="1199">
        <v>1</v>
      </c>
      <c r="AM279" s="701"/>
      <c r="AN279" s="701"/>
    </row>
    <row r="280" spans="1:40" s="1375" customFormat="1" ht="40.5" customHeight="1">
      <c r="A280" s="1330"/>
      <c r="B280" s="1406"/>
      <c r="C280" s="1418" t="s">
        <v>2598</v>
      </c>
      <c r="D280" s="1330"/>
      <c r="E280" s="1418"/>
      <c r="F280" s="1421"/>
      <c r="G280" s="1418"/>
      <c r="H280" s="1418"/>
      <c r="I280" s="1330"/>
      <c r="J280" s="1330"/>
      <c r="K280" s="1330"/>
      <c r="L280" s="1330"/>
      <c r="M280" s="1330"/>
      <c r="N280" s="1330"/>
      <c r="O280" s="1330"/>
      <c r="P280" s="1330"/>
      <c r="Q280" s="1330"/>
      <c r="R280" s="1330"/>
      <c r="S280" s="1296"/>
      <c r="T280" s="1296"/>
      <c r="U280" s="1296"/>
      <c r="V280" s="1382"/>
      <c r="W280" s="1376"/>
      <c r="X280" s="1376"/>
      <c r="Y280" s="1376"/>
      <c r="Z280" s="1376"/>
      <c r="AA280" s="1376"/>
      <c r="AB280" s="1376"/>
      <c r="AC280" s="1376"/>
      <c r="AD280" s="1376"/>
      <c r="AE280" s="1376"/>
      <c r="AF280" s="1296"/>
      <c r="AG280" s="1296"/>
      <c r="AH280" s="1297"/>
      <c r="AI280" s="1297"/>
      <c r="AJ280" s="1197"/>
      <c r="AK280" s="1197"/>
      <c r="AL280" s="1199">
        <v>1</v>
      </c>
      <c r="AM280" s="701"/>
      <c r="AN280" s="701"/>
    </row>
    <row r="281" spans="1:40" s="1375" customFormat="1" ht="40.5" customHeight="1">
      <c r="A281" s="1330"/>
      <c r="B281" s="1406"/>
      <c r="C281" s="1418" t="s">
        <v>2596</v>
      </c>
      <c r="D281" s="1330"/>
      <c r="E281" s="1418"/>
      <c r="F281" s="1421"/>
      <c r="G281" s="1418"/>
      <c r="H281" s="1418"/>
      <c r="I281" s="1330"/>
      <c r="J281" s="1330"/>
      <c r="K281" s="1330"/>
      <c r="L281" s="1330"/>
      <c r="M281" s="1330"/>
      <c r="N281" s="1330"/>
      <c r="O281" s="1330"/>
      <c r="P281" s="1330"/>
      <c r="Q281" s="1330"/>
      <c r="R281" s="1330"/>
      <c r="S281" s="1296"/>
      <c r="T281" s="1296"/>
      <c r="U281" s="1296"/>
      <c r="V281" s="1382"/>
      <c r="W281" s="1376"/>
      <c r="X281" s="1376"/>
      <c r="Y281" s="1376"/>
      <c r="Z281" s="1376"/>
      <c r="AA281" s="1376"/>
      <c r="AB281" s="1376"/>
      <c r="AC281" s="1376"/>
      <c r="AD281" s="1376"/>
      <c r="AE281" s="1376"/>
      <c r="AF281" s="1296"/>
      <c r="AG281" s="1296"/>
      <c r="AH281" s="1297"/>
      <c r="AI281" s="1297"/>
      <c r="AJ281" s="1197"/>
      <c r="AK281" s="1197"/>
      <c r="AL281" s="1199">
        <v>1</v>
      </c>
      <c r="AM281" s="701"/>
      <c r="AN281" s="701"/>
    </row>
    <row r="282" spans="1:40" s="1375" customFormat="1" ht="40.5" customHeight="1">
      <c r="A282" s="1330"/>
      <c r="B282" s="1406"/>
      <c r="C282" s="1418"/>
      <c r="D282" s="1330"/>
      <c r="E282" s="1418"/>
      <c r="F282" s="1421"/>
      <c r="G282" s="1418"/>
      <c r="H282" s="1418"/>
      <c r="I282" s="1330"/>
      <c r="J282" s="1330"/>
      <c r="K282" s="1330"/>
      <c r="L282" s="1330"/>
      <c r="M282" s="1330"/>
      <c r="N282" s="1330"/>
      <c r="O282" s="1330"/>
      <c r="P282" s="1330"/>
      <c r="Q282" s="1330"/>
      <c r="R282" s="1330"/>
      <c r="S282" s="1296"/>
      <c r="T282" s="1296"/>
      <c r="U282" s="1296"/>
      <c r="V282" s="1382"/>
      <c r="W282" s="1376"/>
      <c r="X282" s="1376"/>
      <c r="Y282" s="1376"/>
      <c r="Z282" s="1376"/>
      <c r="AA282" s="1376"/>
      <c r="AB282" s="1376"/>
      <c r="AC282" s="1376"/>
      <c r="AD282" s="1376"/>
      <c r="AE282" s="1376"/>
      <c r="AF282" s="1296"/>
      <c r="AG282" s="1296"/>
      <c r="AH282" s="1297"/>
      <c r="AI282" s="1297"/>
      <c r="AJ282" s="1197"/>
      <c r="AK282" s="1197"/>
      <c r="AL282" s="1199">
        <v>1</v>
      </c>
      <c r="AM282" s="701"/>
      <c r="AN282" s="701"/>
    </row>
    <row r="283" spans="1:40" s="1375" customFormat="1" ht="40.5" customHeight="1">
      <c r="A283" s="1330"/>
      <c r="B283" s="1406"/>
      <c r="C283" s="1418" t="s">
        <v>3294</v>
      </c>
      <c r="D283" s="1330"/>
      <c r="E283" s="1418"/>
      <c r="F283" s="1421"/>
      <c r="G283" s="1418"/>
      <c r="H283" s="1418"/>
      <c r="I283" s="1330"/>
      <c r="J283" s="1468"/>
      <c r="K283" s="1469" t="s">
        <v>3254</v>
      </c>
      <c r="L283" s="1470"/>
      <c r="M283" s="1408"/>
      <c r="N283" s="1470"/>
      <c r="O283" s="1408"/>
      <c r="P283" s="1408"/>
      <c r="Q283" s="1408"/>
      <c r="R283" s="1408"/>
      <c r="S283" s="1296"/>
      <c r="T283" s="1296"/>
      <c r="U283" s="1296"/>
      <c r="V283" s="1382"/>
      <c r="W283" s="1376"/>
      <c r="X283" s="1376"/>
      <c r="Y283" s="1376"/>
      <c r="Z283" s="1376"/>
      <c r="AA283" s="1376"/>
      <c r="AB283" s="1376"/>
      <c r="AC283" s="1376"/>
      <c r="AD283" s="1376"/>
      <c r="AE283" s="1376"/>
      <c r="AF283" s="1296"/>
      <c r="AG283" s="1296"/>
      <c r="AH283" s="1297"/>
      <c r="AI283" s="1297"/>
      <c r="AJ283" s="1197"/>
      <c r="AK283" s="1197"/>
      <c r="AL283" s="1199">
        <v>1</v>
      </c>
      <c r="AM283" s="701"/>
      <c r="AN283" s="701"/>
    </row>
    <row r="284" spans="1:40" s="1375" customFormat="1" ht="40.5" customHeight="1">
      <c r="A284" s="1330"/>
      <c r="B284" s="1406"/>
      <c r="C284" s="1418"/>
      <c r="D284" s="1330"/>
      <c r="E284" s="1418"/>
      <c r="F284" s="1421"/>
      <c r="G284" s="1418"/>
      <c r="H284" s="1418"/>
      <c r="I284" s="1330"/>
      <c r="J284" s="1330"/>
      <c r="K284" s="1330"/>
      <c r="L284" s="1330"/>
      <c r="M284" s="1330"/>
      <c r="N284" s="1330"/>
      <c r="O284" s="1330"/>
      <c r="P284" s="1330"/>
      <c r="Q284" s="1330"/>
      <c r="R284" s="1330"/>
      <c r="S284" s="1296"/>
      <c r="T284" s="1296"/>
      <c r="U284" s="1296"/>
      <c r="V284" s="1382"/>
      <c r="W284" s="1376"/>
      <c r="X284" s="1376"/>
      <c r="Y284" s="1376"/>
      <c r="Z284" s="1376"/>
      <c r="AA284" s="1376"/>
      <c r="AB284" s="1376"/>
      <c r="AC284" s="1376"/>
      <c r="AD284" s="1376"/>
      <c r="AE284" s="1376"/>
      <c r="AF284" s="1296"/>
      <c r="AG284" s="1296"/>
      <c r="AH284" s="1297"/>
      <c r="AI284" s="1297"/>
      <c r="AJ284" s="1197"/>
      <c r="AK284" s="1197"/>
      <c r="AL284" s="1199">
        <v>1</v>
      </c>
      <c r="AM284" s="701"/>
      <c r="AN284" s="701"/>
    </row>
    <row r="285" spans="1:40" s="1375" customFormat="1" ht="40.5" customHeight="1">
      <c r="A285" s="1330"/>
      <c r="B285" s="1406"/>
      <c r="C285" s="1418"/>
      <c r="D285" s="1330"/>
      <c r="E285" s="1418"/>
      <c r="F285" s="1421"/>
      <c r="G285" s="1418"/>
      <c r="H285" s="1418"/>
      <c r="I285" s="1330"/>
      <c r="J285" s="1330"/>
      <c r="K285" s="1330"/>
      <c r="L285" s="1330"/>
      <c r="M285" s="1330"/>
      <c r="N285" s="1330"/>
      <c r="O285" s="1330"/>
      <c r="P285" s="1330"/>
      <c r="Q285" s="1330"/>
      <c r="R285" s="1330"/>
      <c r="S285" s="1296"/>
      <c r="T285" s="1296"/>
      <c r="U285" s="1296"/>
      <c r="V285" s="1382"/>
      <c r="W285" s="1376"/>
      <c r="X285" s="1376"/>
      <c r="Y285" s="1376"/>
      <c r="Z285" s="1376"/>
      <c r="AA285" s="1376"/>
      <c r="AB285" s="1376"/>
      <c r="AC285" s="1376"/>
      <c r="AD285" s="1376"/>
      <c r="AE285" s="1376"/>
      <c r="AF285" s="1296"/>
      <c r="AG285" s="1296"/>
      <c r="AH285" s="1297"/>
      <c r="AI285" s="1297"/>
      <c r="AJ285" s="1197"/>
      <c r="AK285" s="1197"/>
      <c r="AL285" s="1199">
        <v>1</v>
      </c>
      <c r="AM285" s="701"/>
      <c r="AN285" s="701"/>
    </row>
    <row r="286" spans="1:40" s="1375" customFormat="1" ht="40.5" customHeight="1">
      <c r="A286" s="1330"/>
      <c r="B286" s="1406"/>
      <c r="C286" s="1418"/>
      <c r="D286" s="1330"/>
      <c r="E286" s="1418"/>
      <c r="F286" s="1421"/>
      <c r="G286" s="1418"/>
      <c r="H286" s="1418"/>
      <c r="I286" s="1330"/>
      <c r="J286" s="1330"/>
      <c r="K286" s="1330"/>
      <c r="L286" s="1330"/>
      <c r="M286" s="1330"/>
      <c r="N286" s="1330"/>
      <c r="O286" s="1330"/>
      <c r="P286" s="1330"/>
      <c r="Q286" s="1330"/>
      <c r="R286" s="1330"/>
      <c r="S286" s="1296"/>
      <c r="T286" s="1296"/>
      <c r="U286" s="1296"/>
      <c r="V286" s="1382"/>
      <c r="W286" s="1376"/>
      <c r="X286" s="1376"/>
      <c r="Y286" s="1376"/>
      <c r="Z286" s="1376"/>
      <c r="AA286" s="1376"/>
      <c r="AB286" s="1376"/>
      <c r="AC286" s="1376"/>
      <c r="AD286" s="1376"/>
      <c r="AE286" s="1376"/>
      <c r="AF286" s="1296"/>
      <c r="AG286" s="1296"/>
      <c r="AH286" s="1297"/>
      <c r="AI286" s="1297"/>
      <c r="AJ286" s="1197"/>
      <c r="AK286" s="1197"/>
      <c r="AL286" s="1199">
        <v>1</v>
      </c>
      <c r="AM286" s="701"/>
      <c r="AN286" s="701"/>
    </row>
    <row r="287" spans="1:40">
      <c r="AL287" s="1422" t="s">
        <v>821</v>
      </c>
      <c r="AM287" s="844"/>
      <c r="AN287" s="844"/>
    </row>
    <row r="288" spans="1:40">
      <c r="A288" s="1199">
        <v>1</v>
      </c>
      <c r="B288" s="1199">
        <v>1</v>
      </c>
      <c r="C288" s="1199">
        <v>1</v>
      </c>
      <c r="D288" s="1199">
        <v>1</v>
      </c>
      <c r="E288" s="1199">
        <v>1</v>
      </c>
      <c r="F288" s="1199">
        <v>1</v>
      </c>
      <c r="G288" s="1199">
        <v>1</v>
      </c>
      <c r="H288" s="1199">
        <v>1</v>
      </c>
      <c r="I288" s="1199">
        <v>1</v>
      </c>
      <c r="J288" s="1199">
        <v>1</v>
      </c>
      <c r="K288" s="1199">
        <v>1</v>
      </c>
      <c r="L288" s="1199">
        <v>1</v>
      </c>
      <c r="M288" s="1199">
        <v>1</v>
      </c>
      <c r="N288" s="1199">
        <v>1</v>
      </c>
      <c r="O288" s="1199">
        <v>1</v>
      </c>
      <c r="P288" s="1199">
        <v>1</v>
      </c>
      <c r="Q288" s="1199">
        <v>1</v>
      </c>
      <c r="R288" s="1199">
        <v>1</v>
      </c>
      <c r="S288" s="1199">
        <v>1</v>
      </c>
      <c r="T288" s="1199">
        <v>1</v>
      </c>
      <c r="U288" s="1199">
        <v>1</v>
      </c>
      <c r="V288" s="1199">
        <v>1</v>
      </c>
      <c r="W288" s="1199">
        <v>1</v>
      </c>
      <c r="X288" s="1199">
        <v>1</v>
      </c>
      <c r="Y288" s="1199">
        <v>1</v>
      </c>
      <c r="Z288" s="1199">
        <v>1</v>
      </c>
      <c r="AA288" s="1199">
        <v>1</v>
      </c>
      <c r="AB288" s="1199">
        <v>1</v>
      </c>
      <c r="AC288" s="1199">
        <v>1</v>
      </c>
      <c r="AD288" s="1199">
        <v>1</v>
      </c>
      <c r="AE288" s="1199">
        <v>1</v>
      </c>
      <c r="AF288" s="1199">
        <v>1</v>
      </c>
      <c r="AG288" s="1199">
        <v>1</v>
      </c>
      <c r="AH288" s="1199">
        <v>1</v>
      </c>
      <c r="AI288" s="1199">
        <v>1</v>
      </c>
      <c r="AJ288" s="1199">
        <v>1</v>
      </c>
      <c r="AK288" s="1199">
        <v>1</v>
      </c>
      <c r="AL288" s="1" t="str">
        <f>ADDRESS(ROW(),COLUMN(),4)</f>
        <v>AL288</v>
      </c>
      <c r="AM288" s="702"/>
      <c r="AN288" s="703" t="str">
        <f>ADDRESS(ROW(),COLUMN(),4)</f>
        <v>AN288</v>
      </c>
    </row>
  </sheetData>
  <mergeCells count="14">
    <mergeCell ref="E72:M73"/>
    <mergeCell ref="X8:AC9"/>
    <mergeCell ref="B131:P131"/>
    <mergeCell ref="M113:M118"/>
    <mergeCell ref="B133:B134"/>
    <mergeCell ref="D215:J215"/>
    <mergeCell ref="D222:K223"/>
    <mergeCell ref="C226:D226"/>
    <mergeCell ref="J132:K132"/>
    <mergeCell ref="E87:I88"/>
    <mergeCell ref="E89:I90"/>
    <mergeCell ref="E92:I93"/>
    <mergeCell ref="E99:I100"/>
    <mergeCell ref="E102:I103"/>
  </mergeCells>
  <hyperlinks>
    <hyperlink ref="D189" r:id="rId1" display="https://www.extensis.com/fr-fr/blog/les-10-polices-alternatives-%C3%A0-helvetica" xr:uid="{137B7D7F-9E85-4F02-AC18-ECB6684E5B56}"/>
    <hyperlink ref="D197" r:id="rId2" display="https://fr.wikipedia.org/wiki/Calibri" xr:uid="{262A3EDB-8917-456F-83EB-EF7BA82D7948}"/>
    <hyperlink ref="D198" r:id="rId3" display="https://kulturegeek.fr/news-224456/microsoft-police-voudriez-remplacer-calibri" xr:uid="{B0EC1BC7-A9C8-440B-BD0C-382711AFE387}"/>
    <hyperlink ref="D183" r:id="rId4" display="https://fr.wikipedia.org/wiki/Helvetica" xr:uid="{5A5F38C9-FFEA-4626-B75A-16250B0F961D}"/>
    <hyperlink ref="D204" r:id="rId5" display="https://laruche.wizbii.com/17703-meilleure-police-ecriture-cv" xr:uid="{4B177977-F4C5-4F5B-B205-6047380D6AC4}"/>
    <hyperlink ref="D205" r:id="rId6" display="https://laruche.wizbii.com/17703-meilleure-police-ecriture-cv" xr:uid="{1D3589C1-1B2B-4A50-9630-2E037CF6F6EA}"/>
    <hyperlink ref="D206" r:id="rId7" display="https://www.google.com/search?client=firefox-b-d&amp;cs=1&amp;sxsrf=AJOqlzWtAThXL_uLX0Izw5bcGDDqWJW1UA:1673858052794&amp;q=Quelle+est+la+police+d%27%C3%A9criture+la+plus+classe+%3F&amp;sa=X&amp;ved=2ahUKEwjYj4iV18v8AhXtTaQEHYpNBZ0Qzmd6BAgBEAU" xr:uid="{AE695293-1C2D-4499-94D3-993F4FD138B9}"/>
    <hyperlink ref="D188" r:id="rId8" xr:uid="{DFC1E3BD-2F90-43A7-A12C-D77C026521D4}"/>
    <hyperlink ref="C124" r:id="rId9" xr:uid="{3B11971F-E2D2-49F9-92E4-D9A68C05098F}"/>
    <hyperlink ref="V254" r:id="rId10" xr:uid="{C74A64BB-E2E3-4B64-9E91-9E3BD8902D23}"/>
    <hyperlink ref="U116" r:id="rId11" xr:uid="{B6C0351F-B4FF-4AC2-904D-D9F736FEC448}"/>
    <hyperlink ref="B142" r:id="rId12" xr:uid="{AF283D5F-D8C4-4FC8-9C3B-2BD611B6846A}"/>
    <hyperlink ref="B148" r:id="rId13" xr:uid="{8165ABBA-2CA9-4A61-BF9E-C68B809787BE}"/>
    <hyperlink ref="B151" r:id="rId14" xr:uid="{D4FCEB32-FF0C-4E69-82AC-225FEEA94F74}"/>
    <hyperlink ref="B152" r:id="rId15" xr:uid="{9153CE86-7F1D-4052-9C49-C8C52C189186}"/>
    <hyperlink ref="B154" r:id="rId16" xr:uid="{45C5D889-6E62-4DE7-BF41-9075F4B30B13}"/>
    <hyperlink ref="V233" r:id="rId17" xr:uid="{EF8F160F-D032-4BB2-BF09-FCF6D17F1E56}"/>
    <hyperlink ref="B157" r:id="rId18" xr:uid="{E9ED16C0-F907-4AC7-BF44-1C2E41954834}"/>
    <hyperlink ref="G45" r:id="rId19" xr:uid="{EC5736F0-3010-44F8-806C-1D954D1F66CD}"/>
    <hyperlink ref="D56" r:id="rId20" xr:uid="{E9BD1CD5-9CED-4F69-8FCC-B5512963F0D1}"/>
    <hyperlink ref="G47" r:id="rId21" xr:uid="{B18224A7-DD0A-4C0C-ADE5-78BA69F84D5D}"/>
    <hyperlink ref="K283" r:id="rId22" xr:uid="{5D268E79-1CFB-4D96-847F-9D2DC034A236}"/>
  </hyperlinks>
  <pageMargins left="0.7" right="0.7" top="0.75" bottom="0.75" header="0.3" footer="0.3"/>
  <pageSetup paperSize="9" orientation="portrait" r:id="rId23"/>
  <drawing r:id="rId2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54F9-46B6-4FFB-846E-2E1D70609912}">
  <dimension ref="A1:BM343"/>
  <sheetViews>
    <sheetView showZeros="0" workbookViewId="0">
      <selection activeCell="M9" sqref="M9"/>
    </sheetView>
  </sheetViews>
  <sheetFormatPr baseColWidth="10" defaultRowHeight="15"/>
  <cols>
    <col min="1" max="1" width="2.85546875" customWidth="1"/>
    <col min="2" max="6" width="3.7109375" customWidth="1"/>
    <col min="7" max="8" width="12.7109375" customWidth="1"/>
    <col min="9" max="9" width="3.7109375" customWidth="1"/>
    <col min="10" max="10" width="9.7109375" customWidth="1"/>
    <col min="11" max="11" width="12.7109375" customWidth="1"/>
    <col min="12" max="12" width="13.7109375" customWidth="1"/>
    <col min="13" max="13" width="40.7109375" customWidth="1"/>
    <col min="14" max="14" width="10.7109375" customWidth="1"/>
    <col min="15" max="15" width="9.7109375" customWidth="1"/>
    <col min="16" max="16" width="18.7109375" customWidth="1"/>
    <col min="17" max="19" width="13.7109375" customWidth="1"/>
    <col min="20" max="20" width="17.7109375" customWidth="1"/>
    <col min="21" max="21" width="6.140625" customWidth="1"/>
    <col min="22" max="26" width="3.7109375" customWidth="1"/>
    <col min="27" max="28" width="12.7109375" customWidth="1"/>
    <col min="29" max="29" width="3.7109375" customWidth="1"/>
    <col min="30" max="30" width="9.7109375" customWidth="1"/>
    <col min="31" max="31" width="12.7109375" customWidth="1"/>
    <col min="32" max="32" width="13.7109375" customWidth="1"/>
    <col min="33" max="33" width="40.7109375" customWidth="1"/>
    <col min="34" max="34" width="10.7109375" customWidth="1"/>
    <col min="35" max="35" width="9.7109375" customWidth="1"/>
    <col min="36" max="36" width="18.7109375" customWidth="1"/>
    <col min="37" max="39" width="13.7109375" customWidth="1"/>
    <col min="40" max="40" width="17.7109375" customWidth="1"/>
    <col min="41" max="41" width="5.7109375" customWidth="1"/>
    <col min="42" max="46" width="3.7109375" customWidth="1"/>
    <col min="47" max="48" width="12.7109375" customWidth="1"/>
    <col min="49" max="49" width="3.7109375" customWidth="1"/>
    <col min="50" max="50" width="9.7109375" customWidth="1"/>
    <col min="51" max="51" width="12.7109375" customWidth="1"/>
    <col min="52" max="52" width="13.7109375" customWidth="1"/>
    <col min="53" max="53" width="40.7109375" customWidth="1"/>
    <col min="54" max="54" width="10.7109375" customWidth="1"/>
    <col min="55" max="55" width="9.7109375" customWidth="1"/>
    <col min="56" max="56" width="18.7109375" customWidth="1"/>
    <col min="57" max="59" width="13.7109375" customWidth="1"/>
    <col min="60" max="60" width="17.7109375" customWidth="1"/>
    <col min="63" max="63" width="5.42578125" customWidth="1"/>
    <col min="65" max="65" width="86" customWidth="1"/>
  </cols>
  <sheetData>
    <row r="1" spans="1:65" ht="15.75" thickTop="1">
      <c r="A1" s="1" t="str">
        <f>ADDRESS(ROW(),COLUMN(),4)</f>
        <v>A1</v>
      </c>
      <c r="B1" s="2" t="str">
        <f t="shared" ref="B1:T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V1" s="2" t="str">
        <f t="shared" ref="V1:AN1" si="1">SUBSTITUTE(ADDRESS(1,COLUMN(),4),"1","")</f>
        <v>V</v>
      </c>
      <c r="W1" s="2" t="str">
        <f t="shared" si="1"/>
        <v>W</v>
      </c>
      <c r="X1" s="2" t="str">
        <f t="shared" si="1"/>
        <v>X</v>
      </c>
      <c r="Y1" s="2" t="str">
        <f t="shared" si="1"/>
        <v>Y</v>
      </c>
      <c r="Z1" s="2" t="str">
        <f t="shared" si="1"/>
        <v>Z</v>
      </c>
      <c r="AA1" s="2" t="str">
        <f t="shared" si="1"/>
        <v>AA</v>
      </c>
      <c r="AB1" s="2" t="str">
        <f t="shared" si="1"/>
        <v>AB</v>
      </c>
      <c r="AC1" s="2" t="str">
        <f t="shared" si="1"/>
        <v>AC</v>
      </c>
      <c r="AD1" s="2" t="str">
        <f t="shared" si="1"/>
        <v>AD</v>
      </c>
      <c r="AE1" s="2" t="str">
        <f t="shared" si="1"/>
        <v>AE</v>
      </c>
      <c r="AF1" s="2" t="str">
        <f t="shared" si="1"/>
        <v>AF</v>
      </c>
      <c r="AG1" s="2" t="str">
        <f t="shared" si="1"/>
        <v>AG</v>
      </c>
      <c r="AH1" s="2" t="str">
        <f t="shared" si="1"/>
        <v>AH</v>
      </c>
      <c r="AI1" s="2" t="str">
        <f t="shared" si="1"/>
        <v>AI</v>
      </c>
      <c r="AJ1" s="2" t="str">
        <f t="shared" si="1"/>
        <v>AJ</v>
      </c>
      <c r="AK1" s="2" t="str">
        <f t="shared" si="1"/>
        <v>AK</v>
      </c>
      <c r="AL1" s="2" t="str">
        <f t="shared" si="1"/>
        <v>AL</v>
      </c>
      <c r="AM1" s="2" t="str">
        <f t="shared" si="1"/>
        <v>AM</v>
      </c>
      <c r="AN1" s="2" t="str">
        <f t="shared" si="1"/>
        <v>AN</v>
      </c>
      <c r="AP1" s="2" t="str">
        <f t="shared" ref="AP1:BH1" si="2">SUBSTITUTE(ADDRESS(1,COLUMN(),4),"1","")</f>
        <v>AP</v>
      </c>
      <c r="AQ1" s="2" t="str">
        <f t="shared" si="2"/>
        <v>AQ</v>
      </c>
      <c r="AR1" s="2" t="str">
        <f t="shared" si="2"/>
        <v>AR</v>
      </c>
      <c r="AS1" s="2" t="str">
        <f t="shared" si="2"/>
        <v>AS</v>
      </c>
      <c r="AT1" s="2" t="str">
        <f t="shared" si="2"/>
        <v>AT</v>
      </c>
      <c r="AU1" s="2" t="str">
        <f t="shared" si="2"/>
        <v>AU</v>
      </c>
      <c r="AV1" s="2" t="str">
        <f t="shared" si="2"/>
        <v>AV</v>
      </c>
      <c r="AW1" s="2" t="str">
        <f t="shared" si="2"/>
        <v>AW</v>
      </c>
      <c r="AX1" s="2" t="str">
        <f t="shared" si="2"/>
        <v>AX</v>
      </c>
      <c r="AY1" s="2" t="str">
        <f t="shared" si="2"/>
        <v>AY</v>
      </c>
      <c r="AZ1" s="2" t="str">
        <f t="shared" si="2"/>
        <v>AZ</v>
      </c>
      <c r="BA1" s="2" t="str">
        <f t="shared" si="2"/>
        <v>BA</v>
      </c>
      <c r="BB1" s="2" t="str">
        <f t="shared" si="2"/>
        <v>BB</v>
      </c>
      <c r="BC1" s="2" t="str">
        <f t="shared" si="2"/>
        <v>BC</v>
      </c>
      <c r="BD1" s="2" t="str">
        <f t="shared" si="2"/>
        <v>BD</v>
      </c>
      <c r="BE1" s="2" t="str">
        <f t="shared" si="2"/>
        <v>BE</v>
      </c>
      <c r="BF1" s="2" t="str">
        <f t="shared" si="2"/>
        <v>BF</v>
      </c>
      <c r="BG1" s="2" t="str">
        <f t="shared" si="2"/>
        <v>BG</v>
      </c>
      <c r="BH1" s="2" t="str">
        <f t="shared" si="2"/>
        <v>BH</v>
      </c>
      <c r="BK1" s="3">
        <v>1</v>
      </c>
      <c r="BL1" s="4" t="str">
        <f>SUBSTITUTE(ADDRESS(1,COLUMN(),4),"1","")</f>
        <v>BL</v>
      </c>
      <c r="BM1" s="5" t="str">
        <f>SUBSTITUTE(ADDRESS(1,COLUMN(),4),"1","")</f>
        <v>BM</v>
      </c>
    </row>
    <row r="2" spans="1:65">
      <c r="B2" s="927">
        <f t="shared" ref="B2:T3" ca="1" si="3">CELL("largeur",B2)</f>
        <v>3</v>
      </c>
      <c r="C2" s="927">
        <f t="shared" ca="1" si="3"/>
        <v>3</v>
      </c>
      <c r="D2" s="927">
        <f t="shared" ca="1" si="3"/>
        <v>3</v>
      </c>
      <c r="E2" s="927">
        <f t="shared" ca="1" si="3"/>
        <v>3</v>
      </c>
      <c r="F2" s="927">
        <f t="shared" ca="1" si="3"/>
        <v>3</v>
      </c>
      <c r="G2" s="927">
        <f t="shared" ca="1" si="3"/>
        <v>12</v>
      </c>
      <c r="H2" s="927">
        <f t="shared" ca="1" si="3"/>
        <v>12</v>
      </c>
      <c r="I2" s="927">
        <f t="shared" ca="1" si="3"/>
        <v>3</v>
      </c>
      <c r="J2" s="927">
        <f t="shared" ca="1" si="3"/>
        <v>9</v>
      </c>
      <c r="K2" s="927">
        <f t="shared" ca="1" si="3"/>
        <v>12</v>
      </c>
      <c r="L2" s="927">
        <f t="shared" ca="1" si="3"/>
        <v>13</v>
      </c>
      <c r="M2" s="927">
        <f t="shared" ca="1" si="3"/>
        <v>40</v>
      </c>
      <c r="N2" s="927">
        <f t="shared" ca="1" si="3"/>
        <v>10</v>
      </c>
      <c r="O2" s="927">
        <f t="shared" ca="1" si="3"/>
        <v>9</v>
      </c>
      <c r="P2" s="927">
        <f t="shared" ca="1" si="3"/>
        <v>18</v>
      </c>
      <c r="Q2" s="927">
        <f t="shared" ca="1" si="3"/>
        <v>13</v>
      </c>
      <c r="R2" s="927">
        <f t="shared" ca="1" si="3"/>
        <v>13</v>
      </c>
      <c r="S2" s="927">
        <f t="shared" ca="1" si="3"/>
        <v>13</v>
      </c>
      <c r="T2" s="927">
        <f t="shared" ca="1" si="3"/>
        <v>17</v>
      </c>
      <c r="V2" s="927">
        <f t="shared" ref="V2:AN3" ca="1" si="4">CELL("largeur",V2)</f>
        <v>3</v>
      </c>
      <c r="W2" s="927">
        <f t="shared" ca="1" si="4"/>
        <v>3</v>
      </c>
      <c r="X2" s="927">
        <f t="shared" ca="1" si="4"/>
        <v>3</v>
      </c>
      <c r="Y2" s="927">
        <f t="shared" ca="1" si="4"/>
        <v>3</v>
      </c>
      <c r="Z2" s="927">
        <f t="shared" ca="1" si="4"/>
        <v>3</v>
      </c>
      <c r="AA2" s="927">
        <f t="shared" ca="1" si="4"/>
        <v>12</v>
      </c>
      <c r="AB2" s="927">
        <f t="shared" ca="1" si="4"/>
        <v>12</v>
      </c>
      <c r="AC2" s="927">
        <f t="shared" ca="1" si="4"/>
        <v>3</v>
      </c>
      <c r="AD2" s="927">
        <f t="shared" ca="1" si="4"/>
        <v>9</v>
      </c>
      <c r="AE2" s="927">
        <f t="shared" ca="1" si="4"/>
        <v>12</v>
      </c>
      <c r="AF2" s="927">
        <f t="shared" ca="1" si="4"/>
        <v>13</v>
      </c>
      <c r="AG2" s="927">
        <f t="shared" ca="1" si="4"/>
        <v>40</v>
      </c>
      <c r="AH2" s="927">
        <f t="shared" ca="1" si="4"/>
        <v>10</v>
      </c>
      <c r="AI2" s="927">
        <f t="shared" ca="1" si="4"/>
        <v>9</v>
      </c>
      <c r="AJ2" s="927">
        <f t="shared" ca="1" si="4"/>
        <v>18</v>
      </c>
      <c r="AK2" s="927">
        <f t="shared" ca="1" si="4"/>
        <v>13</v>
      </c>
      <c r="AL2" s="927">
        <f t="shared" ca="1" si="4"/>
        <v>13</v>
      </c>
      <c r="AM2" s="927">
        <f t="shared" ca="1" si="4"/>
        <v>13</v>
      </c>
      <c r="AN2" s="927">
        <f t="shared" ca="1" si="4"/>
        <v>17</v>
      </c>
      <c r="AP2" s="927">
        <f t="shared" ref="AP2:BH3" ca="1" si="5">CELL("largeur",AP2)</f>
        <v>3</v>
      </c>
      <c r="AQ2" s="927">
        <f t="shared" ca="1" si="5"/>
        <v>3</v>
      </c>
      <c r="AR2" s="927">
        <f t="shared" ca="1" si="5"/>
        <v>3</v>
      </c>
      <c r="AS2" s="927">
        <f t="shared" ca="1" si="5"/>
        <v>3</v>
      </c>
      <c r="AT2" s="927">
        <f t="shared" ca="1" si="5"/>
        <v>3</v>
      </c>
      <c r="AU2" s="927">
        <f t="shared" ca="1" si="5"/>
        <v>12</v>
      </c>
      <c r="AV2" s="927">
        <f t="shared" ca="1" si="5"/>
        <v>12</v>
      </c>
      <c r="AW2" s="927">
        <f t="shared" ca="1" si="5"/>
        <v>3</v>
      </c>
      <c r="AX2" s="927">
        <f t="shared" ca="1" si="5"/>
        <v>9</v>
      </c>
      <c r="AY2" s="927">
        <f t="shared" ca="1" si="5"/>
        <v>12</v>
      </c>
      <c r="AZ2" s="927">
        <f t="shared" ca="1" si="5"/>
        <v>13</v>
      </c>
      <c r="BA2" s="927">
        <f t="shared" ca="1" si="5"/>
        <v>40</v>
      </c>
      <c r="BB2" s="927">
        <f t="shared" ca="1" si="5"/>
        <v>10</v>
      </c>
      <c r="BC2" s="927">
        <f t="shared" ca="1" si="5"/>
        <v>9</v>
      </c>
      <c r="BD2" s="927">
        <f t="shared" ca="1" si="5"/>
        <v>18</v>
      </c>
      <c r="BE2" s="927">
        <f t="shared" ca="1" si="5"/>
        <v>13</v>
      </c>
      <c r="BF2" s="927">
        <f t="shared" ca="1" si="5"/>
        <v>13</v>
      </c>
      <c r="BG2" s="927">
        <f t="shared" ca="1" si="5"/>
        <v>13</v>
      </c>
      <c r="BH2" s="927">
        <f t="shared" ca="1" si="5"/>
        <v>17</v>
      </c>
      <c r="BI2" s="1137" t="s">
        <v>1951</v>
      </c>
      <c r="BK2" s="3">
        <v>1</v>
      </c>
      <c r="BL2" s="7" t="s">
        <v>3</v>
      </c>
      <c r="BM2" s="8"/>
    </row>
    <row r="3" spans="1:65" ht="19.5" customHeight="1" thickBot="1">
      <c r="B3" s="928">
        <v>3</v>
      </c>
      <c r="C3" s="928">
        <v>3</v>
      </c>
      <c r="D3" s="928">
        <v>3</v>
      </c>
      <c r="E3" s="928">
        <v>3</v>
      </c>
      <c r="F3" s="928">
        <v>5</v>
      </c>
      <c r="G3" s="928">
        <v>12</v>
      </c>
      <c r="H3" s="928">
        <v>12</v>
      </c>
      <c r="I3" s="928">
        <v>3</v>
      </c>
      <c r="J3" s="928">
        <v>9</v>
      </c>
      <c r="K3" s="928">
        <v>12</v>
      </c>
      <c r="L3" s="928">
        <v>13</v>
      </c>
      <c r="M3" s="928">
        <v>40</v>
      </c>
      <c r="N3" s="928">
        <v>10</v>
      </c>
      <c r="O3" s="928">
        <v>9</v>
      </c>
      <c r="P3" s="928">
        <v>18</v>
      </c>
      <c r="Q3" s="928">
        <v>13</v>
      </c>
      <c r="R3" s="928">
        <v>13</v>
      </c>
      <c r="S3" s="928">
        <v>13</v>
      </c>
      <c r="T3" s="928">
        <v>17</v>
      </c>
      <c r="U3" s="1161">
        <v>1</v>
      </c>
      <c r="V3" s="928">
        <v>3</v>
      </c>
      <c r="W3" s="928">
        <v>3</v>
      </c>
      <c r="X3" s="928">
        <v>3</v>
      </c>
      <c r="Y3" s="928">
        <v>3</v>
      </c>
      <c r="Z3" s="928">
        <v>5</v>
      </c>
      <c r="AA3" s="928">
        <v>12</v>
      </c>
      <c r="AB3" s="928">
        <v>12</v>
      </c>
      <c r="AC3" s="928">
        <v>3</v>
      </c>
      <c r="AD3" s="928">
        <v>9</v>
      </c>
      <c r="AE3" s="928">
        <v>12</v>
      </c>
      <c r="AF3" s="928">
        <v>13</v>
      </c>
      <c r="AG3" s="928">
        <v>40</v>
      </c>
      <c r="AH3" s="928">
        <v>10</v>
      </c>
      <c r="AI3" s="928">
        <v>9</v>
      </c>
      <c r="AJ3" s="928">
        <v>18</v>
      </c>
      <c r="AK3" s="928">
        <v>13</v>
      </c>
      <c r="AL3" s="928">
        <v>13</v>
      </c>
      <c r="AM3" s="928">
        <v>13</v>
      </c>
      <c r="AN3" s="928">
        <v>17</v>
      </c>
      <c r="AO3" s="1161"/>
      <c r="AP3" s="928">
        <v>3</v>
      </c>
      <c r="AQ3" s="928">
        <v>3</v>
      </c>
      <c r="AR3" s="928">
        <v>3</v>
      </c>
      <c r="AS3" s="928">
        <v>3</v>
      </c>
      <c r="AT3" s="928">
        <v>5</v>
      </c>
      <c r="AU3" s="928">
        <v>12</v>
      </c>
      <c r="AV3" s="928">
        <v>12</v>
      </c>
      <c r="AW3" s="928">
        <v>3</v>
      </c>
      <c r="AX3" s="928">
        <v>9</v>
      </c>
      <c r="AY3" s="928">
        <v>12</v>
      </c>
      <c r="AZ3" s="928">
        <v>13</v>
      </c>
      <c r="BA3" s="928">
        <v>40</v>
      </c>
      <c r="BB3" s="928">
        <v>10</v>
      </c>
      <c r="BC3" s="928">
        <v>9</v>
      </c>
      <c r="BD3" s="928">
        <v>18</v>
      </c>
      <c r="BE3" s="928">
        <v>13</v>
      </c>
      <c r="BF3" s="928">
        <v>13</v>
      </c>
      <c r="BG3" s="928">
        <v>13</v>
      </c>
      <c r="BH3" s="928">
        <v>17</v>
      </c>
      <c r="BI3" s="1137" t="s">
        <v>1405</v>
      </c>
      <c r="BK3" s="3">
        <v>1</v>
      </c>
      <c r="BL3" s="11">
        <f ca="1">COUNTA(A1:BJ343) + COUNTBLANK(A1:BJ343)</f>
        <v>21312</v>
      </c>
      <c r="BM3" s="12" t="str">
        <f>"cellules entre -cells -celdas  "&amp;" " &amp;A1&amp;" et  "&amp;BK343</f>
        <v>cellules entre -cells -celdas   A1 et  BK343</v>
      </c>
    </row>
    <row r="4" spans="1:65" s="1162" customFormat="1" ht="27" customHeight="1">
      <c r="B4" s="2913" t="s">
        <v>2600</v>
      </c>
      <c r="C4" s="2914"/>
      <c r="D4" s="2914"/>
      <c r="E4" s="2914"/>
      <c r="F4" s="2914"/>
      <c r="G4" s="2914"/>
      <c r="H4" s="2914"/>
      <c r="I4" s="2914"/>
      <c r="J4" s="2914"/>
      <c r="K4" s="2914"/>
      <c r="L4" s="2914"/>
      <c r="M4" s="2914"/>
      <c r="N4" s="2914"/>
      <c r="O4" s="2914"/>
      <c r="P4" s="2914"/>
      <c r="Q4" s="2914"/>
      <c r="R4" s="2914"/>
      <c r="S4" s="2914"/>
      <c r="T4" s="2914"/>
      <c r="U4" s="2914"/>
      <c r="V4" s="2914"/>
      <c r="W4" s="2914"/>
      <c r="X4" s="2914"/>
      <c r="Y4" s="2914"/>
      <c r="Z4" s="2914"/>
      <c r="AA4" s="2914"/>
      <c r="AB4" s="2914"/>
      <c r="AC4" s="2914"/>
      <c r="AD4" s="2914"/>
      <c r="AE4" s="2914"/>
      <c r="AF4" s="2914"/>
      <c r="AG4" s="2914"/>
      <c r="AH4" s="2914"/>
      <c r="AI4" s="2914"/>
      <c r="AJ4" s="2914"/>
      <c r="AK4" s="2914"/>
      <c r="AL4" s="2914"/>
      <c r="AM4" s="2914"/>
      <c r="AN4" s="2914"/>
      <c r="AO4" s="2914"/>
      <c r="AP4" s="2914"/>
      <c r="AQ4" s="2914"/>
      <c r="AR4" s="2914"/>
      <c r="AS4" s="2914"/>
      <c r="AT4" s="2914"/>
      <c r="AU4" s="2914"/>
      <c r="AV4" s="2914"/>
      <c r="AW4" s="2914"/>
      <c r="AX4" s="2914"/>
      <c r="AY4" s="2914"/>
      <c r="AZ4" s="2914"/>
      <c r="BA4" s="2914"/>
      <c r="BB4" s="2914"/>
      <c r="BC4" s="2914"/>
      <c r="BD4" s="2914"/>
      <c r="BE4" s="2914"/>
      <c r="BF4" s="1163"/>
      <c r="BG4" s="2917" t="s">
        <v>1645</v>
      </c>
      <c r="BH4" s="2918"/>
      <c r="BK4" s="3">
        <v>1</v>
      </c>
      <c r="BL4" s="11">
        <f ca="1">COUNTA(A1:BJ343)</f>
        <v>2136</v>
      </c>
      <c r="BM4" s="12" t="s">
        <v>10</v>
      </c>
    </row>
    <row r="5" spans="1:65" ht="27" customHeight="1">
      <c r="B5" s="2915"/>
      <c r="C5" s="2916"/>
      <c r="D5" s="2916"/>
      <c r="E5" s="2916"/>
      <c r="F5" s="2916"/>
      <c r="G5" s="2916"/>
      <c r="H5" s="2916"/>
      <c r="I5" s="2916"/>
      <c r="J5" s="2916"/>
      <c r="K5" s="2916"/>
      <c r="L5" s="2916"/>
      <c r="M5" s="2916"/>
      <c r="N5" s="2916"/>
      <c r="O5" s="2916"/>
      <c r="P5" s="2916"/>
      <c r="Q5" s="2916"/>
      <c r="R5" s="2916"/>
      <c r="S5" s="2916"/>
      <c r="T5" s="2916"/>
      <c r="U5" s="2916"/>
      <c r="V5" s="2916"/>
      <c r="W5" s="2916"/>
      <c r="X5" s="2916"/>
      <c r="Y5" s="2916"/>
      <c r="Z5" s="2916"/>
      <c r="AA5" s="2916"/>
      <c r="AB5" s="2916"/>
      <c r="AC5" s="2916"/>
      <c r="AD5" s="2916"/>
      <c r="AE5" s="2916"/>
      <c r="AF5" s="2916"/>
      <c r="AG5" s="2916"/>
      <c r="AH5" s="2916"/>
      <c r="AI5" s="2916"/>
      <c r="AJ5" s="2916"/>
      <c r="AK5" s="2916"/>
      <c r="AL5" s="2916"/>
      <c r="AM5" s="2916"/>
      <c r="AN5" s="2916"/>
      <c r="AO5" s="2916"/>
      <c r="AP5" s="2916"/>
      <c r="AQ5" s="2916"/>
      <c r="AR5" s="2916"/>
      <c r="AS5" s="2916"/>
      <c r="AT5" s="2916"/>
      <c r="AU5" s="2916"/>
      <c r="AV5" s="2916"/>
      <c r="AW5" s="2916"/>
      <c r="AX5" s="2916"/>
      <c r="AY5" s="2916"/>
      <c r="AZ5" s="2916"/>
      <c r="BA5" s="2916"/>
      <c r="BB5" s="2916"/>
      <c r="BC5" s="2916"/>
      <c r="BD5" s="2916"/>
      <c r="BE5" s="2916"/>
      <c r="BF5" s="1164"/>
      <c r="BG5" s="2919"/>
      <c r="BH5" s="2920"/>
      <c r="BK5" s="3">
        <v>1</v>
      </c>
      <c r="BL5" s="11">
        <f ca="1">COUNTBLANK(A1:BJ343)</f>
        <v>19176</v>
      </c>
      <c r="BM5" s="12" t="s">
        <v>13</v>
      </c>
    </row>
    <row r="6" spans="1:65" ht="27" customHeight="1">
      <c r="B6" s="1165" t="s">
        <v>8369</v>
      </c>
      <c r="C6" s="1166"/>
      <c r="D6" s="1166"/>
      <c r="E6" s="1166"/>
      <c r="F6" s="1166"/>
      <c r="G6" s="1166"/>
      <c r="H6" s="1166"/>
      <c r="I6" s="1166"/>
      <c r="J6" s="1166"/>
      <c r="K6" s="1166"/>
      <c r="L6" s="1166"/>
      <c r="M6" s="1166"/>
      <c r="N6" s="1166" t="s">
        <v>8370</v>
      </c>
      <c r="O6" s="1166"/>
      <c r="P6" s="1166"/>
      <c r="Q6" s="1166"/>
      <c r="R6" s="1166"/>
      <c r="S6" s="1166"/>
      <c r="T6" s="1166"/>
      <c r="U6" s="1166"/>
      <c r="V6" s="1166"/>
      <c r="W6" s="1166"/>
      <c r="X6" s="1166"/>
      <c r="Y6" s="1166"/>
      <c r="Z6" s="1166"/>
      <c r="AA6" s="1166"/>
      <c r="AB6" s="1166"/>
      <c r="AC6" s="1166" t="s">
        <v>8371</v>
      </c>
      <c r="AD6" s="1166"/>
      <c r="AE6" s="1166"/>
      <c r="AF6" s="1166"/>
      <c r="AG6" s="1166"/>
      <c r="AH6" s="1166"/>
      <c r="AI6" s="1166"/>
      <c r="AJ6" s="1166"/>
      <c r="AK6" s="1166"/>
      <c r="AL6" s="1166"/>
      <c r="AM6" s="1166"/>
      <c r="AN6" s="1166"/>
      <c r="AO6" s="1166"/>
      <c r="AP6" s="1166"/>
      <c r="AQ6" s="1166"/>
      <c r="AR6" s="1166"/>
      <c r="AS6" s="1167"/>
      <c r="AT6" s="1167"/>
      <c r="AU6" s="1167"/>
      <c r="AV6" s="1167"/>
      <c r="AW6" s="1167"/>
      <c r="AX6" s="1167"/>
      <c r="AY6" s="1167"/>
      <c r="AZ6" s="1167"/>
      <c r="BA6" s="1167"/>
      <c r="BB6" s="1167"/>
      <c r="BC6" s="1167"/>
      <c r="BD6" s="1167"/>
      <c r="BE6" s="1167"/>
      <c r="BF6" s="1167"/>
      <c r="BG6" s="2919"/>
      <c r="BH6" s="2920"/>
      <c r="BK6" s="3">
        <v>1</v>
      </c>
      <c r="BL6" s="11">
        <f>SUM(BK1:BK341)+2</f>
        <v>340</v>
      </c>
      <c r="BM6" s="12" t="s">
        <v>15</v>
      </c>
    </row>
    <row r="7" spans="1:65" ht="27" customHeight="1" thickBot="1">
      <c r="B7" s="1165" t="s">
        <v>2601</v>
      </c>
      <c r="C7" s="1168"/>
      <c r="D7" s="1168"/>
      <c r="E7" s="1168"/>
      <c r="F7" s="1168"/>
      <c r="G7" s="1168"/>
      <c r="H7" s="1168"/>
      <c r="I7" s="1168"/>
      <c r="J7" s="1168"/>
      <c r="K7" s="1168"/>
      <c r="L7" s="1168"/>
      <c r="M7" s="1168"/>
      <c r="N7" s="1168" t="s">
        <v>2602</v>
      </c>
      <c r="O7" s="1168"/>
      <c r="P7" s="1168"/>
      <c r="Q7" s="1168"/>
      <c r="R7" s="1168"/>
      <c r="S7" s="1168"/>
      <c r="T7" s="1168"/>
      <c r="U7" s="1168"/>
      <c r="V7" s="1168"/>
      <c r="W7" s="1168"/>
      <c r="X7" s="1168"/>
      <c r="Y7" s="1168"/>
      <c r="Z7" s="1168"/>
      <c r="AA7" s="1168"/>
      <c r="AB7" s="1168"/>
      <c r="AC7" s="1168"/>
      <c r="AD7" s="1168" t="s">
        <v>2603</v>
      </c>
      <c r="AE7" s="1168"/>
      <c r="AF7" s="1168"/>
      <c r="AG7" s="1168"/>
      <c r="AH7" s="1168"/>
      <c r="AI7" s="1168"/>
      <c r="AJ7" s="1168"/>
      <c r="AK7" s="1168"/>
      <c r="AL7" s="1168"/>
      <c r="AM7" s="1168"/>
      <c r="AN7" s="1168"/>
      <c r="AO7" s="1168"/>
      <c r="AP7" s="1168"/>
      <c r="AQ7" s="1168"/>
      <c r="AR7" s="1168"/>
      <c r="AS7" s="1169"/>
      <c r="AT7" s="1169"/>
      <c r="AU7" s="1169"/>
      <c r="AV7" s="1169"/>
      <c r="AW7" s="1169"/>
      <c r="AX7" s="1169"/>
      <c r="AY7" s="1169"/>
      <c r="AZ7" s="1169"/>
      <c r="BA7" s="1170" t="s">
        <v>8756</v>
      </c>
      <c r="BB7" s="1170"/>
      <c r="BC7" s="1170"/>
      <c r="BD7" s="1171"/>
      <c r="BE7" s="1171"/>
      <c r="BF7" s="1171"/>
      <c r="BG7" s="2921"/>
      <c r="BH7" s="2922"/>
      <c r="BK7" s="3">
        <v>1</v>
      </c>
      <c r="BL7" s="11">
        <f>SUM(A343:BJ343)+1</f>
        <v>60</v>
      </c>
      <c r="BM7" s="12" t="s">
        <v>18</v>
      </c>
    </row>
    <row r="8" spans="1:65" ht="27" customHeight="1">
      <c r="B8" s="1172" t="s">
        <v>216</v>
      </c>
      <c r="C8" s="1173" t="str">
        <f ca="1">CELL("nomfichier")</f>
        <v>D:\Données\1.UPRT\0-UPRT.fait\1-UPRT.FR-SITE-WEB\ff-fiches-fabrications\ff.fiches.fabrication.2023\ffr.restaurant.2023\[ff.FICHE.TRILINGUE.19.COLONNES.01.12.2025.xlsx]Nota.ES</v>
      </c>
      <c r="D8" s="1173"/>
      <c r="E8" s="1163"/>
      <c r="F8" s="1163"/>
      <c r="G8" s="1163"/>
      <c r="H8" s="1163"/>
      <c r="I8" s="1163"/>
      <c r="J8" s="1163"/>
      <c r="K8" s="1163"/>
      <c r="L8" s="1163"/>
      <c r="M8" s="1163"/>
      <c r="N8" s="1163"/>
      <c r="O8" s="1163"/>
      <c r="P8" s="1163"/>
      <c r="Q8" s="1163"/>
      <c r="R8" s="1163"/>
      <c r="S8" s="1163"/>
      <c r="T8" s="1163"/>
      <c r="U8" s="1163"/>
      <c r="V8" s="1176" t="s">
        <v>1679</v>
      </c>
      <c r="W8" s="1163"/>
      <c r="X8" s="1163"/>
      <c r="Y8" s="1163"/>
      <c r="Z8" s="1163"/>
      <c r="AA8" s="1163"/>
      <c r="AB8" s="1163"/>
      <c r="AC8" s="1163"/>
      <c r="AD8" s="1163"/>
      <c r="AE8" s="1163"/>
      <c r="AF8" s="1163"/>
      <c r="AG8" s="1163"/>
      <c r="AH8" s="1163"/>
      <c r="AI8" s="1163"/>
      <c r="AJ8" s="1163"/>
      <c r="AK8" s="1163"/>
      <c r="AL8" s="1163"/>
      <c r="AM8" s="1163"/>
      <c r="AN8" s="1163"/>
      <c r="AO8" s="1163"/>
      <c r="AP8" s="1174"/>
      <c r="AQ8" s="1174"/>
      <c r="AR8" s="1174"/>
      <c r="AS8" s="1174"/>
      <c r="AT8" s="1174"/>
      <c r="AU8" s="1174"/>
      <c r="AV8" s="1174"/>
      <c r="AW8" s="1174"/>
      <c r="AX8" s="1174"/>
      <c r="AY8" s="1174"/>
      <c r="AZ8" s="1174"/>
      <c r="BA8" s="1174"/>
      <c r="BB8" s="1174"/>
      <c r="BC8" s="1174"/>
      <c r="BD8" s="1174"/>
      <c r="BE8" s="1174"/>
      <c r="BF8" s="1174"/>
      <c r="BG8" s="946" t="s">
        <v>1651</v>
      </c>
      <c r="BH8" s="947" t="str">
        <f>$BK$343</f>
        <v>BK343</v>
      </c>
      <c r="BK8" s="3">
        <v>1</v>
      </c>
    </row>
    <row r="9" spans="1:65" ht="27" customHeight="1" thickBot="1">
      <c r="B9" s="1682"/>
      <c r="C9" s="1683"/>
      <c r="D9" s="167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E9" s="1683"/>
      <c r="F9" s="1683"/>
      <c r="G9" s="1683"/>
      <c r="H9" s="1683"/>
      <c r="I9" s="1683"/>
      <c r="J9" s="1683"/>
      <c r="K9" s="1683"/>
      <c r="L9" s="1683"/>
      <c r="M9" s="1683"/>
      <c r="N9" s="1683"/>
      <c r="O9" s="1683"/>
      <c r="P9" s="1683"/>
      <c r="Q9" s="1683"/>
      <c r="R9" s="1683"/>
      <c r="S9" s="1683"/>
      <c r="T9" s="1683"/>
      <c r="U9" s="1683"/>
      <c r="V9" s="1683"/>
      <c r="W9" s="1679" t="str">
        <f>IF(ISNUMBER(IFERROR(VALUE("0,5"),"")),"On this computer, type a COMMA as the decimal separator",IF(ISNUMBER(IFERROR(VALUE("0.5"),"")),"On this computer, type a POINT as the decimal separator","Unable to determine the decimal separator"))</f>
        <v>On this computer, type a POINT as the decimal separator</v>
      </c>
      <c r="X9" s="1683"/>
      <c r="Y9" s="1683"/>
      <c r="Z9" s="1683"/>
      <c r="AA9" s="1683"/>
      <c r="AB9" s="1683"/>
      <c r="AC9" s="1683"/>
      <c r="AE9" s="1177"/>
      <c r="AF9" s="1175"/>
      <c r="AG9" s="1177"/>
      <c r="AH9" s="1175"/>
      <c r="AI9" s="1177"/>
      <c r="AJ9" s="1175"/>
      <c r="AK9" s="1177"/>
      <c r="AL9" s="1177"/>
      <c r="AM9" s="1175"/>
      <c r="AN9" s="1177"/>
      <c r="AO9" s="1164"/>
      <c r="AP9" s="1175"/>
      <c r="AQ9" s="1679"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AR9" s="1175"/>
      <c r="AS9" s="1177"/>
      <c r="AT9" s="1175"/>
      <c r="AU9" s="1177"/>
      <c r="AV9" s="1175"/>
      <c r="AW9" s="1177"/>
      <c r="AX9" s="1175"/>
      <c r="AY9" s="1177"/>
      <c r="AZ9" s="1175"/>
      <c r="BA9" s="1177"/>
      <c r="BB9" s="1175"/>
      <c r="BC9" s="1177"/>
      <c r="BD9" s="1175"/>
      <c r="BE9" s="1177"/>
      <c r="BF9" s="1177"/>
      <c r="BG9" s="1175"/>
      <c r="BH9" s="1177"/>
      <c r="BK9" s="3">
        <v>1</v>
      </c>
    </row>
    <row r="10" spans="1:65" ht="27" customHeight="1">
      <c r="B10" s="22" t="s">
        <v>11</v>
      </c>
      <c r="C10" s="23" t="str">
        <f>C16</f>
        <v>C CHIBOUST PAMPLEMOUSSE | pâtisserie--ENTREMET| Auteur &gt; recette Béghin Say de Jean-Jacques Borne MOF 1994</v>
      </c>
      <c r="D10" s="24">
        <f>D16</f>
        <v>18</v>
      </c>
      <c r="E10" s="24" t="str">
        <f>E16</f>
        <v>desserts</v>
      </c>
      <c r="F10" s="25" t="str">
        <f>F16</f>
        <v>Recette mère ► MILLE-FEUILLE meringue et chiboust pamplemousse aux fraises des bois</v>
      </c>
      <c r="G10" s="26" t="s">
        <v>22</v>
      </c>
      <c r="H10" s="27" t="s">
        <v>23</v>
      </c>
      <c r="I10" s="27"/>
      <c r="J10" s="2660" t="s">
        <v>24</v>
      </c>
      <c r="K10" s="2660"/>
      <c r="L10" s="2660"/>
      <c r="M10" s="2660"/>
      <c r="N10" s="2660"/>
      <c r="O10" s="2660"/>
      <c r="P10" s="2660"/>
      <c r="Q10" s="2660"/>
      <c r="R10" s="2539" t="s">
        <v>25</v>
      </c>
      <c r="S10" s="2539"/>
      <c r="T10" s="2537" t="str">
        <f>UPPER(LEFT(J10,1))</f>
        <v>C</v>
      </c>
      <c r="U10" s="1180"/>
      <c r="V10" s="22"/>
      <c r="W10" s="23"/>
      <c r="X10" s="24"/>
      <c r="Y10" s="24"/>
      <c r="Z10" s="25"/>
      <c r="AA10" s="3139"/>
      <c r="AB10" s="3140"/>
      <c r="AC10" s="3140"/>
      <c r="AD10" s="57"/>
      <c r="AE10" s="57"/>
      <c r="AF10" s="57"/>
      <c r="AG10" s="57"/>
      <c r="AH10" s="57"/>
      <c r="AI10" s="57"/>
      <c r="AJ10" s="57"/>
      <c r="AK10" s="57"/>
      <c r="AL10" s="1178"/>
      <c r="AM10" s="1178"/>
      <c r="AN10" s="1179"/>
      <c r="AO10" s="1180"/>
      <c r="AP10" s="22"/>
      <c r="AQ10" s="23"/>
      <c r="AR10" s="24"/>
      <c r="AS10" s="24"/>
      <c r="AT10" s="25"/>
      <c r="AU10" s="3139"/>
      <c r="AV10" s="3140"/>
      <c r="AW10" s="3140"/>
      <c r="AX10" s="57"/>
      <c r="AY10" s="57"/>
      <c r="AZ10" s="57"/>
      <c r="BA10" s="57"/>
      <c r="BB10" s="57"/>
      <c r="BC10" s="57"/>
      <c r="BD10" s="57"/>
      <c r="BE10" s="57"/>
      <c r="BF10" s="1178"/>
      <c r="BG10" s="1178"/>
      <c r="BH10" s="1179"/>
      <c r="BK10" s="3">
        <v>1</v>
      </c>
    </row>
    <row r="11" spans="1:65" ht="27" customHeight="1">
      <c r="B11" s="28" t="s">
        <v>11</v>
      </c>
      <c r="C11" s="29" t="str">
        <f>C16</f>
        <v>C CHIBOUST PAMPLEMOUSSE | pâtisserie--ENTREMET| Auteur &gt; recette Béghin Say de Jean-Jacques Borne MOF 1994</v>
      </c>
      <c r="D11" s="30">
        <f>D16</f>
        <v>18</v>
      </c>
      <c r="E11" s="30" t="str">
        <f>E16</f>
        <v>desserts</v>
      </c>
      <c r="F11" s="31" t="str">
        <f>F16</f>
        <v>Recette mère ► MILLE-FEUILLE meringue et chiboust pamplemousse aux fraises des bois</v>
      </c>
      <c r="G11" s="32" t="s">
        <v>29</v>
      </c>
      <c r="H11" s="33" t="s">
        <v>30</v>
      </c>
      <c r="I11" s="33"/>
      <c r="J11" s="3018"/>
      <c r="K11" s="3018"/>
      <c r="L11" s="3018"/>
      <c r="M11" s="3018"/>
      <c r="N11" s="3018"/>
      <c r="O11" s="3018"/>
      <c r="P11" s="3018"/>
      <c r="Q11" s="3018"/>
      <c r="R11" s="2540"/>
      <c r="S11" s="2540"/>
      <c r="T11" s="2538"/>
      <c r="U11" s="1180"/>
      <c r="V11" s="115" t="s">
        <v>16</v>
      </c>
      <c r="W11" s="3141"/>
      <c r="X11" s="3142"/>
      <c r="Y11" s="3141"/>
      <c r="Z11" s="3143"/>
      <c r="AA11" s="3144"/>
      <c r="AB11" s="3145"/>
      <c r="AC11" s="3146"/>
      <c r="AD11" s="3147"/>
      <c r="AE11" s="3148"/>
      <c r="AF11" s="3149"/>
      <c r="AG11" s="2109"/>
      <c r="AH11" s="3150"/>
      <c r="AI11" s="117"/>
      <c r="AJ11" s="3151"/>
      <c r="AK11" s="3152"/>
      <c r="AL11" s="3153"/>
      <c r="AM11" s="3154"/>
      <c r="AN11" s="119"/>
      <c r="AO11" s="1180"/>
      <c r="AP11" s="115" t="s">
        <v>16</v>
      </c>
      <c r="AQ11" s="3141"/>
      <c r="AR11" s="3142"/>
      <c r="AS11" s="3141"/>
      <c r="AT11" s="3143"/>
      <c r="AU11" s="3144"/>
      <c r="AV11" s="3145"/>
      <c r="AW11" s="3146"/>
      <c r="AX11" s="3147"/>
      <c r="AY11" s="3148"/>
      <c r="AZ11" s="3149"/>
      <c r="BA11" s="2109"/>
      <c r="BB11" s="3150"/>
      <c r="BC11" s="117"/>
      <c r="BD11" s="3151"/>
      <c r="BE11" s="3152"/>
      <c r="BF11" s="3153"/>
      <c r="BG11" s="3154"/>
      <c r="BH11" s="119"/>
      <c r="BK11" s="3">
        <v>1</v>
      </c>
    </row>
    <row r="12" spans="1:65" ht="27" customHeight="1">
      <c r="B12" s="28" t="s">
        <v>11</v>
      </c>
      <c r="C12" s="34" t="str">
        <f>C16</f>
        <v>C CHIBOUST PAMPLEMOUSSE | pâtisserie--ENTREMET| Auteur &gt; recette Béghin Say de Jean-Jacques Borne MOF 1994</v>
      </c>
      <c r="D12" s="35">
        <f>D16</f>
        <v>18</v>
      </c>
      <c r="E12" s="35" t="str">
        <f>E16</f>
        <v>desserts</v>
      </c>
      <c r="F12" s="36" t="str">
        <f>F16</f>
        <v>Recette mère ► MILLE-FEUILLE meringue et chiboust pamplemousse aux fraises des bois</v>
      </c>
      <c r="G12" s="1770"/>
      <c r="H12" s="1771"/>
      <c r="I12" s="37"/>
      <c r="J12" s="38" t="s">
        <v>32</v>
      </c>
      <c r="K12" s="39" t="s">
        <v>3255</v>
      </c>
      <c r="L12" s="9"/>
      <c r="M12" s="39"/>
      <c r="N12" s="39"/>
      <c r="O12" s="39"/>
      <c r="P12" s="40"/>
      <c r="Q12" s="9"/>
      <c r="R12" s="9"/>
      <c r="S12" s="9"/>
      <c r="T12" s="41"/>
      <c r="U12" s="1180"/>
      <c r="V12" s="115" t="s">
        <v>16</v>
      </c>
      <c r="W12" s="3141"/>
      <c r="X12" s="3142"/>
      <c r="Y12" s="3141"/>
      <c r="Z12" s="3143"/>
      <c r="AA12" s="3144"/>
      <c r="AB12" s="3145"/>
      <c r="AC12" s="3146"/>
      <c r="AD12" s="3147"/>
      <c r="AE12" s="3148"/>
      <c r="AF12" s="3149"/>
      <c r="AG12" s="2109"/>
      <c r="AH12" s="3150"/>
      <c r="AI12" s="117"/>
      <c r="AJ12" s="3151"/>
      <c r="AK12" s="3152"/>
      <c r="AL12" s="3153"/>
      <c r="AM12" s="3154"/>
      <c r="AN12" s="119"/>
      <c r="AO12" s="1180"/>
      <c r="AP12" s="115" t="s">
        <v>16</v>
      </c>
      <c r="AQ12" s="3141"/>
      <c r="AR12" s="3142"/>
      <c r="AS12" s="3141"/>
      <c r="AT12" s="3143"/>
      <c r="AU12" s="3144"/>
      <c r="AV12" s="3145"/>
      <c r="AW12" s="3146"/>
      <c r="AX12" s="3147"/>
      <c r="AY12" s="3148"/>
      <c r="AZ12" s="3149"/>
      <c r="BA12" s="2109"/>
      <c r="BB12" s="3150"/>
      <c r="BC12" s="117"/>
      <c r="BD12" s="3151"/>
      <c r="BE12" s="3152"/>
      <c r="BF12" s="3153"/>
      <c r="BG12" s="3154"/>
      <c r="BH12" s="119"/>
      <c r="BK12" s="3">
        <v>1</v>
      </c>
    </row>
    <row r="13" spans="1:65" ht="27" customHeight="1">
      <c r="B13" s="28" t="s">
        <v>11</v>
      </c>
      <c r="C13" s="34" t="str">
        <f>C16</f>
        <v>C CHIBOUST PAMPLEMOUSSE | pâtisserie--ENTREMET| Auteur &gt; recette Béghin Say de Jean-Jacques Borne MOF 1994</v>
      </c>
      <c r="D13" s="35">
        <f>D16</f>
        <v>18</v>
      </c>
      <c r="E13" s="35" t="str">
        <f>E16</f>
        <v>desserts</v>
      </c>
      <c r="F13" s="36" t="str">
        <f>F16</f>
        <v>Recette mère ► MILLE-FEUILLE meringue et chiboust pamplemousse aux fraises des bois</v>
      </c>
      <c r="G13" s="42" t="s">
        <v>33</v>
      </c>
      <c r="H13" s="43"/>
      <c r="I13" s="43"/>
      <c r="J13" s="44" t="s">
        <v>34</v>
      </c>
      <c r="K13" s="2522" t="str">
        <f>L16&amp;" "&amp;M16&amp;" ► Famille = "&amp;R10&amp;" ► "&amp;J10&amp;" "&amp;P13&amp;" "&amp;R13&amp;" "&amp;S13&amp;" "&amp;T13</f>
        <v>Recette mère ► MILLE-FEUILLE meringue et chiboust pamplemousse aux fraises des bois ► Famille = pâtisserie--ENTREMET ► CHIBOUST PAMPLEMOUSSE  ⓫  Dupliquée pour 36 desserts</v>
      </c>
      <c r="L13" s="2522"/>
      <c r="M13" s="2522"/>
      <c r="N13" s="2522"/>
      <c r="O13" s="2522"/>
      <c r="P13" s="2522"/>
      <c r="Q13" s="1773"/>
      <c r="R13" s="1773" t="s">
        <v>36</v>
      </c>
      <c r="S13" s="46">
        <v>36</v>
      </c>
      <c r="T13" s="47" t="str">
        <f>T15</f>
        <v>desserts</v>
      </c>
      <c r="U13" s="1180"/>
      <c r="V13" s="115" t="s">
        <v>16</v>
      </c>
      <c r="W13" s="3141"/>
      <c r="X13" s="3142"/>
      <c r="Y13" s="3141"/>
      <c r="Z13" s="3143"/>
      <c r="AA13" s="3144"/>
      <c r="AB13" s="3145"/>
      <c r="AC13" s="3146"/>
      <c r="AD13" s="3147"/>
      <c r="AE13" s="3148"/>
      <c r="AF13" s="3149"/>
      <c r="AG13" s="2109"/>
      <c r="AH13" s="3150"/>
      <c r="AI13" s="117"/>
      <c r="AJ13" s="3151"/>
      <c r="AK13" s="3152"/>
      <c r="AL13" s="3153"/>
      <c r="AM13" s="3154"/>
      <c r="AN13" s="119"/>
      <c r="AO13" s="1180"/>
      <c r="AP13" s="115" t="s">
        <v>16</v>
      </c>
      <c r="AQ13" s="3141"/>
      <c r="AR13" s="3142"/>
      <c r="AS13" s="3141"/>
      <c r="AT13" s="3143"/>
      <c r="AU13" s="3144"/>
      <c r="AV13" s="3145"/>
      <c r="AW13" s="3146"/>
      <c r="AX13" s="3147"/>
      <c r="AY13" s="3148"/>
      <c r="AZ13" s="3149"/>
      <c r="BA13" s="2109"/>
      <c r="BB13" s="3150"/>
      <c r="BC13" s="117"/>
      <c r="BD13" s="3151"/>
      <c r="BE13" s="3152"/>
      <c r="BF13" s="3153"/>
      <c r="BG13" s="3154"/>
      <c r="BH13" s="119"/>
      <c r="BK13" s="3">
        <v>1</v>
      </c>
    </row>
    <row r="14" spans="1:65" ht="27" customHeight="1">
      <c r="B14" s="28" t="s">
        <v>11</v>
      </c>
      <c r="C14" s="34" t="str">
        <f>C16</f>
        <v>C CHIBOUST PAMPLEMOUSSE | pâtisserie--ENTREMET| Auteur &gt; recette Béghin Say de Jean-Jacques Borne MOF 1994</v>
      </c>
      <c r="D14" s="35">
        <f>D16</f>
        <v>18</v>
      </c>
      <c r="E14" s="35" t="str">
        <f>E16</f>
        <v>desserts</v>
      </c>
      <c r="F14" s="36" t="str">
        <f>F16</f>
        <v>Recette mère ► MILLE-FEUILLE meringue et chiboust pamplemousse aux fraises des bois</v>
      </c>
      <c r="G14" s="1774">
        <v>18</v>
      </c>
      <c r="H14" s="1775" t="s">
        <v>3261</v>
      </c>
      <c r="I14" s="42"/>
      <c r="J14" s="42"/>
      <c r="K14" s="2522"/>
      <c r="L14" s="2522"/>
      <c r="M14" s="2522"/>
      <c r="N14" s="2522"/>
      <c r="O14" s="2522"/>
      <c r="P14" s="2522"/>
      <c r="Q14" s="931"/>
      <c r="R14" s="931"/>
      <c r="S14" s="53" t="s">
        <v>41</v>
      </c>
      <c r="T14" s="54" t="s">
        <v>42</v>
      </c>
      <c r="U14" s="1180"/>
      <c r="V14" s="115" t="s">
        <v>16</v>
      </c>
      <c r="W14" s="3141"/>
      <c r="X14" s="3142"/>
      <c r="Y14" s="3141"/>
      <c r="Z14" s="3143"/>
      <c r="AA14" s="3144"/>
      <c r="AB14" s="3145"/>
      <c r="AC14" s="3146"/>
      <c r="AD14" s="3147"/>
      <c r="AE14" s="3148"/>
      <c r="AF14" s="3149"/>
      <c r="AG14" s="2109"/>
      <c r="AH14" s="3150"/>
      <c r="AI14" s="117"/>
      <c r="AJ14" s="3151"/>
      <c r="AK14" s="3152"/>
      <c r="AL14" s="3153"/>
      <c r="AM14" s="3154"/>
      <c r="AN14" s="119"/>
      <c r="AO14" s="1180"/>
      <c r="AP14" s="115" t="s">
        <v>16</v>
      </c>
      <c r="AQ14" s="3141"/>
      <c r="AR14" s="3142"/>
      <c r="AS14" s="3141"/>
      <c r="AT14" s="3143"/>
      <c r="AU14" s="3144"/>
      <c r="AV14" s="3145"/>
      <c r="AW14" s="3146"/>
      <c r="AX14" s="3147"/>
      <c r="AY14" s="3148"/>
      <c r="AZ14" s="3149"/>
      <c r="BA14" s="2109"/>
      <c r="BB14" s="3150"/>
      <c r="BC14" s="117"/>
      <c r="BD14" s="3151"/>
      <c r="BE14" s="3152"/>
      <c r="BF14" s="3153"/>
      <c r="BG14" s="3154"/>
      <c r="BH14" s="119"/>
      <c r="BK14" s="3">
        <v>1</v>
      </c>
    </row>
    <row r="15" spans="1:65" ht="27" customHeight="1">
      <c r="B15" s="28" t="s">
        <v>16</v>
      </c>
      <c r="C15" s="34" t="str">
        <f>C16</f>
        <v>C CHIBOUST PAMPLEMOUSSE | pâtisserie--ENTREMET| Auteur &gt; recette Béghin Say de Jean-Jacques Borne MOF 1994</v>
      </c>
      <c r="D15" s="35">
        <f>D16</f>
        <v>18</v>
      </c>
      <c r="E15" s="35" t="str">
        <f>E16</f>
        <v>desserts</v>
      </c>
      <c r="F15" s="36" t="str">
        <f>F16</f>
        <v>Recette mère ► MILLE-FEUILLE meringue et chiboust pamplemousse aux fraises des bois</v>
      </c>
      <c r="G15" s="59"/>
      <c r="H15" s="1638" t="s">
        <v>8365</v>
      </c>
      <c r="I15" s="2532">
        <f>P34</f>
        <v>0</v>
      </c>
      <c r="J15" s="2532"/>
      <c r="K15" s="1639" t="str" cm="1">
        <f t="array" ref="K15">"1= "&amp;IF(OR(G14&lt;=0,I15=""),"",_xlfn.LET(_xlpm.kg,IF(ISNUMBER(I15),I15,VALEUR(SUBSTITUTE(SUBSTITUTE(SUBSTITUTE(LOWER(I15),"kg",""),",",".")," ",""))),TEXT(ROUND(_xlpm.kg*1000/G14,2),"0.##")&amp;" g"))</f>
        <v>1= 0. g</v>
      </c>
      <c r="L15" s="1640">
        <f>IFERROR(S13/S15,0)</f>
        <v>2</v>
      </c>
      <c r="M15" s="61"/>
      <c r="N15" s="61"/>
      <c r="O15" s="61"/>
      <c r="Q15" s="1776"/>
      <c r="R15" s="1776" t="s">
        <v>52</v>
      </c>
      <c r="S15" s="1471">
        <v>18</v>
      </c>
      <c r="T15" s="63" t="s">
        <v>3261</v>
      </c>
      <c r="U15" s="1180"/>
      <c r="V15" s="115" t="s">
        <v>16</v>
      </c>
      <c r="W15" s="3141"/>
      <c r="X15" s="3142"/>
      <c r="Y15" s="3141"/>
      <c r="Z15" s="3143"/>
      <c r="AA15" s="3144"/>
      <c r="AB15" s="3145"/>
      <c r="AC15" s="3146"/>
      <c r="AD15" s="3147"/>
      <c r="AE15" s="3148"/>
      <c r="AF15" s="3149"/>
      <c r="AG15" s="2109"/>
      <c r="AH15" s="3150"/>
      <c r="AI15" s="117"/>
      <c r="AJ15" s="3151"/>
      <c r="AK15" s="3152"/>
      <c r="AL15" s="3153"/>
      <c r="AM15" s="3154"/>
      <c r="AN15" s="119"/>
      <c r="AO15" s="1180"/>
      <c r="AP15" s="115" t="s">
        <v>16</v>
      </c>
      <c r="AQ15" s="3141"/>
      <c r="AR15" s="3142"/>
      <c r="AS15" s="3141"/>
      <c r="AT15" s="3143"/>
      <c r="AU15" s="3144"/>
      <c r="AV15" s="3145"/>
      <c r="AW15" s="3146"/>
      <c r="AX15" s="3147"/>
      <c r="AY15" s="3148"/>
      <c r="AZ15" s="3149"/>
      <c r="BA15" s="2109"/>
      <c r="BB15" s="3150"/>
      <c r="BC15" s="117"/>
      <c r="BD15" s="3151"/>
      <c r="BE15" s="3152"/>
      <c r="BF15" s="3153"/>
      <c r="BG15" s="3154"/>
      <c r="BH15" s="119"/>
      <c r="BK15" s="3">
        <v>1</v>
      </c>
    </row>
    <row r="16" spans="1:65" ht="27" customHeight="1">
      <c r="B16" s="68" t="s">
        <v>16</v>
      </c>
      <c r="C16" s="69" t="str">
        <f>G16</f>
        <v>C CHIBOUST PAMPLEMOUSSE | pâtisserie--ENTREMET| Auteur &gt; recette Béghin Say de Jean-Jacques Borne MOF 1994</v>
      </c>
      <c r="D16" s="70">
        <f>G14</f>
        <v>18</v>
      </c>
      <c r="E16" s="69" t="str">
        <f>H14</f>
        <v>desserts</v>
      </c>
      <c r="F16" s="71" t="str">
        <f>L16&amp;" "&amp;M16</f>
        <v>Recette mère ► MILLE-FEUILLE meringue et chiboust pamplemousse aux fraises des bois</v>
      </c>
      <c r="G16" s="72" t="str">
        <f>UPPER(LEFT(J10,1))&amp;" "&amp;J10&amp;" | "&amp;R10&amp;"| "&amp;J12&amp;" "&amp;K12</f>
        <v>C CHIBOUST PAMPLEMOUSSE | pâtisserie--ENTREMET| Auteur &gt; recette Béghin Say de Jean-Jacques Borne MOF 1994</v>
      </c>
      <c r="H16" s="73" t="s">
        <v>55</v>
      </c>
      <c r="I16" s="2525" t="s">
        <v>56</v>
      </c>
      <c r="J16" s="2525"/>
      <c r="K16" s="2525"/>
      <c r="L16" s="74" t="str">
        <f>IF(ISTEXT(M16),"Recette mère ►",H16)</f>
        <v>Recette mère ►</v>
      </c>
      <c r="M16" s="75" t="s">
        <v>57</v>
      </c>
      <c r="N16" s="75"/>
      <c r="O16" s="75"/>
      <c r="P16" s="76"/>
      <c r="Q16" s="76"/>
      <c r="R16" s="76"/>
      <c r="S16" s="76"/>
      <c r="T16" s="933" t="s">
        <v>892</v>
      </c>
      <c r="U16" s="1180"/>
      <c r="V16" s="115" t="s">
        <v>16</v>
      </c>
      <c r="W16" s="3141"/>
      <c r="X16" s="3142"/>
      <c r="Y16" s="3141"/>
      <c r="Z16" s="3143"/>
      <c r="AA16" s="3144"/>
      <c r="AB16" s="3145"/>
      <c r="AC16" s="3146"/>
      <c r="AD16" s="3147"/>
      <c r="AE16" s="3148"/>
      <c r="AF16" s="3149"/>
      <c r="AG16" s="2109"/>
      <c r="AH16" s="3150"/>
      <c r="AI16" s="117"/>
      <c r="AJ16" s="3151"/>
      <c r="AK16" s="3152"/>
      <c r="AL16" s="3153"/>
      <c r="AM16" s="3154"/>
      <c r="AN16" s="119"/>
      <c r="AO16" s="1180"/>
      <c r="AP16" s="115" t="s">
        <v>16</v>
      </c>
      <c r="AQ16" s="3141"/>
      <c r="AR16" s="3142"/>
      <c r="AS16" s="3141"/>
      <c r="AT16" s="3143"/>
      <c r="AU16" s="3144"/>
      <c r="AV16" s="3145"/>
      <c r="AW16" s="3146"/>
      <c r="AX16" s="3147"/>
      <c r="AY16" s="3148"/>
      <c r="AZ16" s="3149"/>
      <c r="BA16" s="2109"/>
      <c r="BB16" s="3150"/>
      <c r="BC16" s="117"/>
      <c r="BD16" s="3151"/>
      <c r="BE16" s="3152"/>
      <c r="BF16" s="3153"/>
      <c r="BG16" s="3154"/>
      <c r="BH16" s="119"/>
      <c r="BK16" s="3">
        <v>1</v>
      </c>
    </row>
    <row r="17" spans="2:63" ht="27" customHeight="1">
      <c r="B17" s="79" t="s">
        <v>16</v>
      </c>
      <c r="C17" s="80" t="str">
        <f>C16</f>
        <v>C CHIBOUST PAMPLEMOUSSE | pâtisserie--ENTREMET| Auteur &gt; recette Béghin Say de Jean-Jacques Borne MOF 1994</v>
      </c>
      <c r="D17" s="80">
        <f>D16</f>
        <v>18</v>
      </c>
      <c r="E17" s="80" t="str">
        <f>E16</f>
        <v>desserts</v>
      </c>
      <c r="F17" s="81" t="str">
        <f>F16</f>
        <v>Recette mère ► MILLE-FEUILLE meringue et chiboust pamplemousse aux fraises des bois</v>
      </c>
      <c r="G17" s="13" t="s">
        <v>67</v>
      </c>
      <c r="H17" s="13" t="s">
        <v>68</v>
      </c>
      <c r="I17" s="13" t="s">
        <v>69</v>
      </c>
      <c r="J17" s="13" t="s">
        <v>70</v>
      </c>
      <c r="K17" s="82" t="s">
        <v>71</v>
      </c>
      <c r="L17" s="83" t="s">
        <v>72</v>
      </c>
      <c r="M17" s="84" t="s">
        <v>73</v>
      </c>
      <c r="N17" s="84" t="s">
        <v>74</v>
      </c>
      <c r="O17" s="84" t="s">
        <v>75</v>
      </c>
      <c r="P17" s="84" t="s">
        <v>76</v>
      </c>
      <c r="Q17" s="84" t="s">
        <v>77</v>
      </c>
      <c r="R17" s="84" t="s">
        <v>78</v>
      </c>
      <c r="S17" s="84" t="s">
        <v>79</v>
      </c>
      <c r="T17" s="85" t="s">
        <v>8454</v>
      </c>
      <c r="U17" s="1180"/>
      <c r="V17" s="115" t="s">
        <v>16</v>
      </c>
      <c r="W17" s="3141"/>
      <c r="X17" s="3142"/>
      <c r="Y17" s="3141"/>
      <c r="Z17" s="3143"/>
      <c r="AA17" s="3144"/>
      <c r="AB17" s="3145"/>
      <c r="AC17" s="3146"/>
      <c r="AD17" s="3147"/>
      <c r="AE17" s="3148"/>
      <c r="AF17" s="3149"/>
      <c r="AG17" s="2109"/>
      <c r="AH17" s="3150"/>
      <c r="AI17" s="117"/>
      <c r="AJ17" s="3151"/>
      <c r="AK17" s="3152"/>
      <c r="AL17" s="3153"/>
      <c r="AM17" s="3154"/>
      <c r="AN17" s="119"/>
      <c r="AO17" s="1180"/>
      <c r="AP17" s="115" t="s">
        <v>16</v>
      </c>
      <c r="AQ17" s="3141"/>
      <c r="AR17" s="3142"/>
      <c r="AS17" s="3141"/>
      <c r="AT17" s="3143"/>
      <c r="AU17" s="3144"/>
      <c r="AV17" s="3145"/>
      <c r="AW17" s="3146"/>
      <c r="AX17" s="3147"/>
      <c r="AY17" s="3148"/>
      <c r="AZ17" s="3149"/>
      <c r="BA17" s="2109"/>
      <c r="BB17" s="3150"/>
      <c r="BC17" s="117"/>
      <c r="BD17" s="3151"/>
      <c r="BE17" s="3152"/>
      <c r="BF17" s="3153"/>
      <c r="BG17" s="3154"/>
      <c r="BH17" s="119"/>
      <c r="BK17" s="3">
        <v>1</v>
      </c>
    </row>
    <row r="18" spans="2:63" ht="27" customHeight="1">
      <c r="B18" s="28" t="s">
        <v>11</v>
      </c>
      <c r="C18" s="34" t="str">
        <f>C16</f>
        <v>C CHIBOUST PAMPLEMOUSSE | pâtisserie--ENTREMET| Auteur &gt; recette Béghin Say de Jean-Jacques Borne MOF 1994</v>
      </c>
      <c r="D18" s="35">
        <f>D16</f>
        <v>18</v>
      </c>
      <c r="E18" s="34" t="str">
        <f>E16</f>
        <v>desserts</v>
      </c>
      <c r="F18" s="36" t="str">
        <f>F16</f>
        <v>Recette mère ► MILLE-FEUILLE meringue et chiboust pamplemousse aux fraises des bois</v>
      </c>
      <c r="G18" s="87" t="s">
        <v>80</v>
      </c>
      <c r="H18" s="88" t="s">
        <v>81</v>
      </c>
      <c r="I18" s="89"/>
      <c r="J18" s="2526" t="s">
        <v>82</v>
      </c>
      <c r="K18" s="2528" t="s">
        <v>83</v>
      </c>
      <c r="L18" s="2530" t="s">
        <v>84</v>
      </c>
      <c r="M18" s="90" t="s">
        <v>85</v>
      </c>
      <c r="N18" s="91" t="s">
        <v>51</v>
      </c>
      <c r="O18" s="92" t="s">
        <v>86</v>
      </c>
      <c r="P18" s="2533" t="s">
        <v>87</v>
      </c>
      <c r="Q18" s="2535" t="s">
        <v>86</v>
      </c>
      <c r="R18" s="2523" t="s">
        <v>8754</v>
      </c>
      <c r="S18" s="2541" t="s">
        <v>88</v>
      </c>
      <c r="T18" s="2543" t="s">
        <v>89</v>
      </c>
      <c r="U18" s="1180"/>
      <c r="V18" s="115" t="s">
        <v>16</v>
      </c>
      <c r="W18" s="3141"/>
      <c r="X18" s="3142"/>
      <c r="Y18" s="3141"/>
      <c r="Z18" s="3143"/>
      <c r="AA18" s="3144"/>
      <c r="AB18" s="3145"/>
      <c r="AC18" s="3146"/>
      <c r="AD18" s="3147"/>
      <c r="AE18" s="3148"/>
      <c r="AF18" s="3149"/>
      <c r="AG18" s="2109"/>
      <c r="AH18" s="3150"/>
      <c r="AI18" s="117"/>
      <c r="AJ18" s="3151"/>
      <c r="AK18" s="3152"/>
      <c r="AL18" s="3153"/>
      <c r="AM18" s="3154"/>
      <c r="AN18" s="119"/>
      <c r="AO18" s="1180"/>
      <c r="AP18" s="115" t="s">
        <v>16</v>
      </c>
      <c r="AQ18" s="3141"/>
      <c r="AR18" s="3142"/>
      <c r="AS18" s="3141"/>
      <c r="AT18" s="3143"/>
      <c r="AU18" s="3144"/>
      <c r="AV18" s="3145"/>
      <c r="AW18" s="3146"/>
      <c r="AX18" s="3147"/>
      <c r="AY18" s="3148"/>
      <c r="AZ18" s="3149"/>
      <c r="BA18" s="2109"/>
      <c r="BB18" s="3150"/>
      <c r="BC18" s="117"/>
      <c r="BD18" s="3151"/>
      <c r="BE18" s="3152"/>
      <c r="BF18" s="3153"/>
      <c r="BG18" s="3154"/>
      <c r="BH18" s="119"/>
      <c r="BK18" s="3">
        <v>1</v>
      </c>
    </row>
    <row r="19" spans="2:63" ht="27" customHeight="1">
      <c r="B19" s="28" t="s">
        <v>11</v>
      </c>
      <c r="C19" s="34" t="str">
        <f>C16</f>
        <v>C CHIBOUST PAMPLEMOUSSE | pâtisserie--ENTREMET| Auteur &gt; recette Béghin Say de Jean-Jacques Borne MOF 1994</v>
      </c>
      <c r="D19" s="35">
        <f>D16</f>
        <v>18</v>
      </c>
      <c r="E19" s="34" t="str">
        <f>E16</f>
        <v>desserts</v>
      </c>
      <c r="F19" s="36" t="str">
        <f>F16</f>
        <v>Recette mère ► MILLE-FEUILLE meringue et chiboust pamplemousse aux fraises des bois</v>
      </c>
      <c r="G19" s="94" t="s">
        <v>94</v>
      </c>
      <c r="H19" s="95" t="s">
        <v>95</v>
      </c>
      <c r="I19" s="96" t="s">
        <v>96</v>
      </c>
      <c r="J19" s="2527"/>
      <c r="K19" s="2529"/>
      <c r="L19" s="2531"/>
      <c r="M19" s="97" t="s">
        <v>97</v>
      </c>
      <c r="N19" s="98" t="s">
        <v>98</v>
      </c>
      <c r="O19" s="99">
        <v>1</v>
      </c>
      <c r="P19" s="2534"/>
      <c r="Q19" s="2524"/>
      <c r="R19" s="2524"/>
      <c r="S19" s="2542"/>
      <c r="T19" s="2544"/>
      <c r="U19" s="1180"/>
      <c r="V19" s="115" t="s">
        <v>16</v>
      </c>
      <c r="W19" s="3141"/>
      <c r="X19" s="3142"/>
      <c r="Y19" s="3141"/>
      <c r="Z19" s="3143"/>
      <c r="AA19" s="3144"/>
      <c r="AB19" s="3145"/>
      <c r="AC19" s="3146"/>
      <c r="AD19" s="3147"/>
      <c r="AE19" s="3148"/>
      <c r="AF19" s="3149"/>
      <c r="AG19" s="2109"/>
      <c r="AH19" s="3150"/>
      <c r="AI19" s="117"/>
      <c r="AJ19" s="3151"/>
      <c r="AK19" s="3152"/>
      <c r="AL19" s="3153"/>
      <c r="AM19" s="3154"/>
      <c r="AN19" s="119"/>
      <c r="AO19" s="1180"/>
      <c r="AP19" s="115" t="s">
        <v>16</v>
      </c>
      <c r="AQ19" s="3141"/>
      <c r="AR19" s="3142"/>
      <c r="AS19" s="3141"/>
      <c r="AT19" s="3143"/>
      <c r="AU19" s="3144"/>
      <c r="AV19" s="3145"/>
      <c r="AW19" s="3146"/>
      <c r="AX19" s="3147"/>
      <c r="AY19" s="3148"/>
      <c r="AZ19" s="3149"/>
      <c r="BA19" s="2109"/>
      <c r="BB19" s="3150"/>
      <c r="BC19" s="117"/>
      <c r="BD19" s="3151"/>
      <c r="BE19" s="3152"/>
      <c r="BF19" s="3153"/>
      <c r="BG19" s="3154"/>
      <c r="BH19" s="119"/>
      <c r="BK19" s="3">
        <v>1</v>
      </c>
    </row>
    <row r="20" spans="2:63" ht="27" customHeight="1">
      <c r="B20" s="28" t="s">
        <v>11</v>
      </c>
      <c r="C20" s="34" t="str">
        <f>C16</f>
        <v>C CHIBOUST PAMPLEMOUSSE | pâtisserie--ENTREMET| Auteur &gt; recette Béghin Say de Jean-Jacques Borne MOF 1994</v>
      </c>
      <c r="D20" s="35">
        <f>D16</f>
        <v>18</v>
      </c>
      <c r="E20" s="34" t="str">
        <f>E16</f>
        <v>desserts</v>
      </c>
      <c r="F20" s="36" t="str">
        <f>F16</f>
        <v>Recette mère ► MILLE-FEUILLE meringue et chiboust pamplemousse aux fraises des bois</v>
      </c>
      <c r="G20" s="100"/>
      <c r="H20" s="101"/>
      <c r="I20" s="102" t="str">
        <f t="shared" ref="I20:I34" si="6">IF(OR(ISTEXT(G20), G20&lt;=0, J20&lt;=0), "", "de")</f>
        <v/>
      </c>
      <c r="J20" s="103">
        <v>150</v>
      </c>
      <c r="K20" s="116" t="s">
        <v>102</v>
      </c>
      <c r="L20" s="143">
        <v>1</v>
      </c>
      <c r="M20" s="924" t="s">
        <v>100</v>
      </c>
      <c r="N20" s="107">
        <f>IF(P35=0,0,(P20/P35)*O19*1000)</f>
        <v>260.41666666666663</v>
      </c>
      <c r="O20" s="108">
        <f>IF(P35=0, 0, (G20*L20)/(P35*O19))</f>
        <v>0</v>
      </c>
      <c r="P20" s="109" cm="1">
        <f t="array" ref="P20">IFERROR(_xlfn.LET(_xlpm.k,UPPER(TRIM(K20)),_xlpm.r,_xlfn.XLOOKUP(_xlpm.k,UPPER(TRIM(G36:T36)),G37:T37,_xlfn.XLOOKUP(_xlpm.k,UPPER(TRIM(G38:T38)),G39:T39,0)),_xlpm.r*J20*IF(G20&gt;0,G20,1)),0)</f>
        <v>0.15</v>
      </c>
      <c r="Q20" s="110">
        <f>IF(OR(ISBLANK(S15),S15=0),0,G20*S13*L20/S15)</f>
        <v>0</v>
      </c>
      <c r="R20" s="2435">
        <f>H20</f>
        <v>0</v>
      </c>
      <c r="S20" s="111">
        <f>IF(OR(ISBLANK(S15),S15=0),0,P20*L20*L15)</f>
        <v>0.3</v>
      </c>
      <c r="T20" s="112" t="str">
        <f>_xlfn.LET(_xlpm.unite,SUBSTITUTE(TRIM(K20)," (s)",""),_xlpm.val,S20,_xlpm.estVol,COUNTIF(M36:T36,_xlpm.unite)+COUNTIF(M38:T38,_xlpm.unite)&gt;0,_xlpm.estPoids,COUNTIF(G36:L36,_xlpm.unite)+COUNTIF(G38:L38,_xlpm.unite)&gt;0,IF(_xlpm.estVol,IF(ROUND(_xlpm.val,3)&gt;=1,ROUND(_xlpm.val,3)&amp;" L",MAX(1,ROUND(_xlpm.val*100,0))&amp;" cl"),IF(_xlpm.estPoids,IF(ROUND(_xlpm.val,3)&gt;=1,ROUND(_xlpm.val,3)&amp;" Kg",MAX(1,ROUND(_xlpm.val*1000,0))&amp;" g"),"")))</f>
        <v>300 g</v>
      </c>
      <c r="U20" s="1180"/>
      <c r="V20" s="115" t="s">
        <v>16</v>
      </c>
      <c r="W20" s="3141"/>
      <c r="X20" s="3142"/>
      <c r="Y20" s="3141"/>
      <c r="Z20" s="3143"/>
      <c r="AA20" s="3144"/>
      <c r="AB20" s="3145"/>
      <c r="AC20" s="3146"/>
      <c r="AD20" s="3147"/>
      <c r="AE20" s="3148"/>
      <c r="AF20" s="3149"/>
      <c r="AG20" s="2109"/>
      <c r="AH20" s="3150"/>
      <c r="AI20" s="117"/>
      <c r="AJ20" s="3151"/>
      <c r="AK20" s="3152"/>
      <c r="AL20" s="3153"/>
      <c r="AM20" s="3154"/>
      <c r="AN20" s="119"/>
      <c r="AO20" s="1180"/>
      <c r="AP20" s="115" t="s">
        <v>16</v>
      </c>
      <c r="AQ20" s="3141"/>
      <c r="AR20" s="3142"/>
      <c r="AS20" s="3141"/>
      <c r="AT20" s="3143"/>
      <c r="AU20" s="3144"/>
      <c r="AV20" s="3145"/>
      <c r="AW20" s="3146"/>
      <c r="AX20" s="3147"/>
      <c r="AY20" s="3148"/>
      <c r="AZ20" s="3149"/>
      <c r="BA20" s="2109"/>
      <c r="BB20" s="3150"/>
      <c r="BC20" s="117"/>
      <c r="BD20" s="3151"/>
      <c r="BE20" s="3152"/>
      <c r="BF20" s="3153"/>
      <c r="BG20" s="3154"/>
      <c r="BH20" s="119"/>
      <c r="BK20" s="3">
        <v>1</v>
      </c>
    </row>
    <row r="21" spans="2:63" ht="27" customHeight="1">
      <c r="B21" s="115" t="str">
        <f t="shared" ref="B21:B34" si="7">IF(M21&lt;&gt;"","A","►")</f>
        <v>A</v>
      </c>
      <c r="C21" s="34" t="str">
        <f>C16</f>
        <v>C CHIBOUST PAMPLEMOUSSE | pâtisserie--ENTREMET| Auteur &gt; recette Béghin Say de Jean-Jacques Borne MOF 1994</v>
      </c>
      <c r="D21" s="35">
        <f>D16</f>
        <v>18</v>
      </c>
      <c r="E21" s="34" t="str">
        <f>E16</f>
        <v>desserts</v>
      </c>
      <c r="F21" s="36" t="str">
        <f>F16</f>
        <v>Recette mère ► MILLE-FEUILLE meringue et chiboust pamplemousse aux fraises des bois</v>
      </c>
      <c r="G21" s="100"/>
      <c r="H21" s="101"/>
      <c r="I21" s="102" t="str">
        <f t="shared" si="6"/>
        <v/>
      </c>
      <c r="J21" s="103">
        <v>8</v>
      </c>
      <c r="K21" s="116" t="s">
        <v>102</v>
      </c>
      <c r="L21" s="143">
        <v>1</v>
      </c>
      <c r="M21" s="925" t="s">
        <v>103</v>
      </c>
      <c r="N21" s="107">
        <f>IF(P35=0,0,(P21/P35)*O19*1000)</f>
        <v>13.888888888888888</v>
      </c>
      <c r="O21" s="117">
        <f>IF(P35=0, 0, (G21*L21)/(P35*O19))</f>
        <v>0</v>
      </c>
      <c r="P21" s="109" cm="1">
        <f t="array" ref="P21">IFERROR(_xlfn.LET(_xlpm.k,UPPER(TRIM(K21)),_xlpm.r,_xlfn.XLOOKUP(_xlpm.k,UPPER(TRIM(G36:T36)),G37:T37,_xlfn.XLOOKUP(_xlpm.k,UPPER(TRIM(G38:T38)),G39:T39,0)),_xlpm.r*J21*IF(G21&gt;0,G21,1)),0)</f>
        <v>8.0000000000000002E-3</v>
      </c>
      <c r="Q21" s="118">
        <f>IF(OR(ISBLANK(S15),S15=0),0,G21*S13*L21/S15)</f>
        <v>0</v>
      </c>
      <c r="R21" s="2436">
        <f t="shared" ref="R21:R34" si="8">H21</f>
        <v>0</v>
      </c>
      <c r="S21" s="111">
        <f>IF(OR(ISBLANK(S15),S15=0),0,P21*L21*L15)</f>
        <v>1.6E-2</v>
      </c>
      <c r="T21" s="119" t="str">
        <f>_xlfn.LET(_xlpm.unite,SUBSTITUTE(TRIM(K21)," (s)",""),_xlpm.val,S21,_xlpm.estVol,COUNTIF(M36:T36,_xlpm.unite)+COUNTIF(M38:T38,_xlpm.unite)&gt;0,_xlpm.estPoids,COUNTIF(G36:L36,_xlpm.unite)+COUNTIF(G38:L38,_xlpm.unite)&gt;0,IF(_xlpm.estVol,IF(ROUND(_xlpm.val,3)&gt;=1,ROUND(_xlpm.val,3)&amp;" L",MAX(1,ROUND(_xlpm.val*100,0))&amp;" cl"),IF(_xlpm.estPoids,IF(ROUND(_xlpm.val,3)&gt;=1,ROUND(_xlpm.val,3)&amp;" Kg",MAX(1,ROUND(_xlpm.val*1000,0))&amp;" g"),"")))</f>
        <v>16 g</v>
      </c>
      <c r="U21" s="1180"/>
      <c r="V21" s="115" t="s">
        <v>16</v>
      </c>
      <c r="W21" s="3141"/>
      <c r="X21" s="3142"/>
      <c r="Y21" s="3141"/>
      <c r="Z21" s="3143"/>
      <c r="AA21" s="3144"/>
      <c r="AB21" s="3145"/>
      <c r="AC21" s="3146"/>
      <c r="AD21" s="3147"/>
      <c r="AE21" s="3148"/>
      <c r="AF21" s="3149"/>
      <c r="AG21" s="2109"/>
      <c r="AH21" s="3150"/>
      <c r="AI21" s="117"/>
      <c r="AJ21" s="3151"/>
      <c r="AK21" s="3152"/>
      <c r="AL21" s="3153"/>
      <c r="AM21" s="3154"/>
      <c r="AN21" s="119"/>
      <c r="AO21" s="1180"/>
      <c r="AP21" s="115" t="s">
        <v>16</v>
      </c>
      <c r="AQ21" s="3141"/>
      <c r="AR21" s="3142"/>
      <c r="AS21" s="3141"/>
      <c r="AT21" s="3143"/>
      <c r="AU21" s="3144"/>
      <c r="AV21" s="3145"/>
      <c r="AW21" s="3146"/>
      <c r="AX21" s="3147"/>
      <c r="AY21" s="3148"/>
      <c r="AZ21" s="3149"/>
      <c r="BA21" s="2109"/>
      <c r="BB21" s="3150"/>
      <c r="BC21" s="117"/>
      <c r="BD21" s="3151"/>
      <c r="BE21" s="3152"/>
      <c r="BF21" s="3153"/>
      <c r="BG21" s="3154"/>
      <c r="BH21" s="119"/>
      <c r="BK21" s="3">
        <v>1</v>
      </c>
    </row>
    <row r="22" spans="2:63" ht="27" customHeight="1">
      <c r="B22" s="115" t="str">
        <f t="shared" si="7"/>
        <v>A</v>
      </c>
      <c r="C22" s="34" t="str">
        <f>C16</f>
        <v>C CHIBOUST PAMPLEMOUSSE | pâtisserie--ENTREMET| Auteur &gt; recette Béghin Say de Jean-Jacques Borne MOF 1994</v>
      </c>
      <c r="D22" s="35">
        <f>D16</f>
        <v>18</v>
      </c>
      <c r="E22" s="34" t="str">
        <f>E16</f>
        <v>desserts</v>
      </c>
      <c r="F22" s="36" t="str">
        <f>F16</f>
        <v>Recette mère ► MILLE-FEUILLE meringue et chiboust pamplemousse aux fraises des bois</v>
      </c>
      <c r="G22" s="100"/>
      <c r="H22" s="120"/>
      <c r="I22" s="102" t="str">
        <f t="shared" si="6"/>
        <v/>
      </c>
      <c r="J22" s="103">
        <v>105</v>
      </c>
      <c r="K22" s="116" t="s">
        <v>102</v>
      </c>
      <c r="L22" s="143">
        <v>1</v>
      </c>
      <c r="M22" s="925" t="s">
        <v>3256</v>
      </c>
      <c r="N22" s="107">
        <f>IF(P35=0,0,(P22/P35)*O19*1000)</f>
        <v>182.29166666666663</v>
      </c>
      <c r="O22" s="117">
        <f>IF(P35=0, 0, (G22*L22)/(P35*O19))</f>
        <v>0</v>
      </c>
      <c r="P22" s="109" cm="1">
        <f t="array" ref="P22">IFERROR(_xlfn.LET(_xlpm.k,UPPER(TRIM(K22)),_xlpm.r,_xlfn.XLOOKUP(_xlpm.k,UPPER(TRIM(G36:T36)),G37:T37,_xlfn.XLOOKUP(_xlpm.k,UPPER(TRIM(G38:T38)),G39:T39,0)),_xlpm.r*J22*IF(G22&gt;0,G22,1)),0)</f>
        <v>0.105</v>
      </c>
      <c r="Q22" s="122">
        <f>IF(OR(ISBLANK(S15),S15=0),0,G22*S13*L22/S15)</f>
        <v>0</v>
      </c>
      <c r="R22" s="2437">
        <f t="shared" si="8"/>
        <v>0</v>
      </c>
      <c r="S22" s="111">
        <f>IF(OR(ISBLANK(S15),S15=0),0,P22*L22*L15)</f>
        <v>0.21</v>
      </c>
      <c r="T22" s="123" t="str">
        <f>_xlfn.LET(_xlpm.unite,SUBSTITUTE(TRIM(K22)," (s)",""),_xlpm.val,S22,_xlpm.estVol,COUNTIF(M36:T36,_xlpm.unite)+COUNTIF(M38:T38,_xlpm.unite)&gt;0,_xlpm.estPoids,COUNTIF(G36:L36,_xlpm.unite)+COUNTIF(G38:L38,_xlpm.unite)&gt;0,IF(_xlpm.estVol,IF(ROUND(_xlpm.val,3)&gt;=1,ROUND(_xlpm.val,3)&amp;" L",MAX(1,ROUND(_xlpm.val*100,0))&amp;" cl"),IF(_xlpm.estPoids,IF(ROUND(_xlpm.val,3)&gt;=1,ROUND(_xlpm.val,3)&amp;" Kg",MAX(1,ROUND(_xlpm.val*1000,0))&amp;" g"),"")))</f>
        <v>210 g</v>
      </c>
      <c r="U22" s="1180"/>
      <c r="V22" s="115" t="s">
        <v>16</v>
      </c>
      <c r="W22" s="3141"/>
      <c r="X22" s="3142"/>
      <c r="Y22" s="3141"/>
      <c r="Z22" s="3143"/>
      <c r="AA22" s="3144"/>
      <c r="AB22" s="3145"/>
      <c r="AC22" s="3146"/>
      <c r="AD22" s="3147"/>
      <c r="AE22" s="3148"/>
      <c r="AF22" s="3149"/>
      <c r="AG22" s="2109"/>
      <c r="AH22" s="3150"/>
      <c r="AI22" s="117"/>
      <c r="AJ22" s="3151"/>
      <c r="AK22" s="3152"/>
      <c r="AL22" s="3153"/>
      <c r="AM22" s="3154"/>
      <c r="AN22" s="119"/>
      <c r="AO22" s="1180"/>
      <c r="AP22" s="115" t="s">
        <v>16</v>
      </c>
      <c r="AQ22" s="3141"/>
      <c r="AR22" s="3142"/>
      <c r="AS22" s="3141"/>
      <c r="AT22" s="3143"/>
      <c r="AU22" s="3144"/>
      <c r="AV22" s="3145"/>
      <c r="AW22" s="3146"/>
      <c r="AX22" s="3147"/>
      <c r="AY22" s="3148"/>
      <c r="AZ22" s="3149"/>
      <c r="BA22" s="2109"/>
      <c r="BB22" s="3150"/>
      <c r="BC22" s="117"/>
      <c r="BD22" s="3151"/>
      <c r="BE22" s="3152"/>
      <c r="BF22" s="3153"/>
      <c r="BG22" s="3154"/>
      <c r="BH22" s="119"/>
      <c r="BK22" s="3">
        <v>1</v>
      </c>
    </row>
    <row r="23" spans="2:63" ht="27" customHeight="1">
      <c r="B23" s="115" t="str">
        <f t="shared" si="7"/>
        <v>A</v>
      </c>
      <c r="C23" s="34" t="str">
        <f>C16</f>
        <v>C CHIBOUST PAMPLEMOUSSE | pâtisserie--ENTREMET| Auteur &gt; recette Béghin Say de Jean-Jacques Borne MOF 1994</v>
      </c>
      <c r="D23" s="35">
        <f>D16</f>
        <v>18</v>
      </c>
      <c r="E23" s="34" t="str">
        <f>E16</f>
        <v>desserts</v>
      </c>
      <c r="F23" s="36" t="str">
        <f>F16</f>
        <v>Recette mère ► MILLE-FEUILLE meringue et chiboust pamplemousse aux fraises des bois</v>
      </c>
      <c r="G23" s="100"/>
      <c r="H23" s="120"/>
      <c r="I23" s="102" t="str">
        <f t="shared" si="6"/>
        <v/>
      </c>
      <c r="J23" s="103">
        <v>35</v>
      </c>
      <c r="K23" s="116" t="s">
        <v>102</v>
      </c>
      <c r="L23" s="143">
        <v>1</v>
      </c>
      <c r="M23" s="925" t="s">
        <v>3257</v>
      </c>
      <c r="N23" s="107">
        <f>IF(P35=0,0,(P23/P35)*O19*1000)</f>
        <v>60.763888888888886</v>
      </c>
      <c r="O23" s="117">
        <f>IF(P35=0, 0, (G23*L23)/(P35*O19))</f>
        <v>0</v>
      </c>
      <c r="P23" s="109" cm="1">
        <f t="array" ref="P23">IFERROR(_xlfn.LET(_xlpm.k,UPPER(TRIM(K23)),_xlpm.r,_xlfn.XLOOKUP(_xlpm.k,UPPER(TRIM(G36:T36)),G37:T37,_xlfn.XLOOKUP(_xlpm.k,UPPER(TRIM(G38:T38)),G39:T39,0)),_xlpm.r*J23*IF(G23&gt;0,G23,1)),0)</f>
        <v>3.5000000000000003E-2</v>
      </c>
      <c r="Q23" s="118">
        <f>IF(OR(ISBLANK(S15),S15=0),0,G23*S13*L23/S15)</f>
        <v>0</v>
      </c>
      <c r="R23" s="2436">
        <f t="shared" si="8"/>
        <v>0</v>
      </c>
      <c r="S23" s="111">
        <f>IF(OR(ISBLANK(S15),S15=0),0,P23*L23*L15)</f>
        <v>7.0000000000000007E-2</v>
      </c>
      <c r="T23" s="119" t="str">
        <f>_xlfn.LET(_xlpm.unite,SUBSTITUTE(TRIM(K23)," (s)",""),_xlpm.val,S23,_xlpm.estVol,COUNTIF(M36:T36,_xlpm.unite)+COUNTIF(M38:T38,_xlpm.unite)&gt;0,_xlpm.estPoids,COUNTIF(G36:L36,_xlpm.unite)+COUNTIF(G38:L38,_xlpm.unite)&gt;0,IF(_xlpm.estVol,IF(ROUND(_xlpm.val,3)&gt;=1,ROUND(_xlpm.val,3)&amp;" L",MAX(1,ROUND(_xlpm.val*100,0))&amp;" cl"),IF(_xlpm.estPoids,IF(ROUND(_xlpm.val,3)&gt;=1,ROUND(_xlpm.val,3)&amp;" Kg",MAX(1,ROUND(_xlpm.val*1000,0))&amp;" g"),"")))</f>
        <v>70 g</v>
      </c>
      <c r="U23" s="1180"/>
      <c r="V23" s="115" t="s">
        <v>16</v>
      </c>
      <c r="W23" s="3141"/>
      <c r="X23" s="3142"/>
      <c r="Y23" s="3141"/>
      <c r="Z23" s="3143"/>
      <c r="AA23" s="3144"/>
      <c r="AB23" s="3145"/>
      <c r="AC23" s="3146"/>
      <c r="AD23" s="3147"/>
      <c r="AE23" s="3148"/>
      <c r="AF23" s="3149"/>
      <c r="AG23" s="2109"/>
      <c r="AH23" s="3150"/>
      <c r="AI23" s="117"/>
      <c r="AJ23" s="3151"/>
      <c r="AK23" s="3152"/>
      <c r="AL23" s="3153"/>
      <c r="AM23" s="3154"/>
      <c r="AN23" s="119"/>
      <c r="AO23" s="1180"/>
      <c r="AP23" s="115" t="s">
        <v>16</v>
      </c>
      <c r="AQ23" s="3141"/>
      <c r="AR23" s="3142"/>
      <c r="AS23" s="3141"/>
      <c r="AT23" s="3143"/>
      <c r="AU23" s="3144"/>
      <c r="AV23" s="3145"/>
      <c r="AW23" s="3146"/>
      <c r="AX23" s="3147"/>
      <c r="AY23" s="3148"/>
      <c r="AZ23" s="3149"/>
      <c r="BA23" s="2109"/>
      <c r="BB23" s="3150"/>
      <c r="BC23" s="117"/>
      <c r="BD23" s="3151"/>
      <c r="BE23" s="3152"/>
      <c r="BF23" s="3153"/>
      <c r="BG23" s="3154"/>
      <c r="BH23" s="119"/>
      <c r="BK23" s="3">
        <v>1</v>
      </c>
    </row>
    <row r="24" spans="2:63" ht="27" customHeight="1">
      <c r="B24" s="115" t="str">
        <f t="shared" si="7"/>
        <v>A</v>
      </c>
      <c r="C24" s="34" t="str">
        <f>C16</f>
        <v>C CHIBOUST PAMPLEMOUSSE | pâtisserie--ENTREMET| Auteur &gt; recette Béghin Say de Jean-Jacques Borne MOF 1994</v>
      </c>
      <c r="D24" s="35">
        <f>D16</f>
        <v>18</v>
      </c>
      <c r="E24" s="34" t="str">
        <f>E16</f>
        <v>desserts</v>
      </c>
      <c r="F24" s="36" t="str">
        <f>F16</f>
        <v>Recette mère ► MILLE-FEUILLE meringue et chiboust pamplemousse aux fraises des bois</v>
      </c>
      <c r="G24" s="100"/>
      <c r="H24" s="120"/>
      <c r="I24" s="102" t="str">
        <f t="shared" si="6"/>
        <v/>
      </c>
      <c r="J24" s="103">
        <v>15</v>
      </c>
      <c r="K24" s="116" t="s">
        <v>102</v>
      </c>
      <c r="L24" s="143">
        <v>1</v>
      </c>
      <c r="M24" s="925" t="s">
        <v>3258</v>
      </c>
      <c r="N24" s="107">
        <f>IF(P35=0,0,(P24/P35)*O19*1000)</f>
        <v>26.041666666666664</v>
      </c>
      <c r="O24" s="117">
        <f>IF(P35=0, 0, (G24*L24)/(P35*O19))</f>
        <v>0</v>
      </c>
      <c r="P24" s="109" cm="1">
        <f t="array" ref="P24">IFERROR(_xlfn.LET(_xlpm.k,UPPER(TRIM(K24)),_xlpm.r,_xlfn.XLOOKUP(_xlpm.k,UPPER(TRIM(G36:T36)),G37:T37,_xlfn.XLOOKUP(_xlpm.k,UPPER(TRIM(G38:T38)),G39:T39,0)),_xlpm.r*J24*IF(G24&gt;0,G24,1)),0)</f>
        <v>1.4999999999999999E-2</v>
      </c>
      <c r="Q24" s="122">
        <f>IF(OR(ISBLANK(S15),S15=0),0,G24*S13*L24/S15)</f>
        <v>0</v>
      </c>
      <c r="R24" s="2437">
        <f t="shared" si="8"/>
        <v>0</v>
      </c>
      <c r="S24" s="111">
        <f>IF(OR(ISBLANK(S15),S15=0),0,P24*L24*L15)</f>
        <v>0.03</v>
      </c>
      <c r="T24" s="123" t="str">
        <f>_xlfn.LET(_xlpm.unite,SUBSTITUTE(TRIM(K24)," (s)",""),_xlpm.val,S24,_xlpm.estVol,COUNTIF(M36:T36,_xlpm.unite)+COUNTIF(M38:T38,_xlpm.unite)&gt;0,_xlpm.estPoids,COUNTIF(G36:L36,_xlpm.unite)+COUNTIF(G38:L38,_xlpm.unite)&gt;0,IF(_xlpm.estVol,IF(ROUND(_xlpm.val,3)&gt;=1,ROUND(_xlpm.val,3)&amp;" L",MAX(1,ROUND(_xlpm.val*100,0))&amp;" cl"),IF(_xlpm.estPoids,IF(ROUND(_xlpm.val,3)&gt;=1,ROUND(_xlpm.val,3)&amp;" Kg",MAX(1,ROUND(_xlpm.val*1000,0))&amp;" g"),"")))</f>
        <v>30 g</v>
      </c>
      <c r="U24" s="1180"/>
      <c r="V24" s="115" t="s">
        <v>16</v>
      </c>
      <c r="W24" s="3141"/>
      <c r="X24" s="3142"/>
      <c r="Y24" s="3141"/>
      <c r="Z24" s="3143"/>
      <c r="AA24" s="3144"/>
      <c r="AB24" s="3145"/>
      <c r="AC24" s="3146"/>
      <c r="AD24" s="3147"/>
      <c r="AE24" s="3148"/>
      <c r="AF24" s="3149"/>
      <c r="AG24" s="2109"/>
      <c r="AH24" s="3150"/>
      <c r="AI24" s="117"/>
      <c r="AJ24" s="3151"/>
      <c r="AK24" s="3152"/>
      <c r="AL24" s="3153"/>
      <c r="AM24" s="3154"/>
      <c r="AN24" s="119"/>
      <c r="AO24" s="1180"/>
      <c r="AP24" s="115" t="s">
        <v>16</v>
      </c>
      <c r="AQ24" s="3141"/>
      <c r="AR24" s="3142"/>
      <c r="AS24" s="3141"/>
      <c r="AT24" s="3143"/>
      <c r="AU24" s="3144"/>
      <c r="AV24" s="3145"/>
      <c r="AW24" s="3146"/>
      <c r="AX24" s="3147"/>
      <c r="AY24" s="3148"/>
      <c r="AZ24" s="3149"/>
      <c r="BA24" s="2109"/>
      <c r="BB24" s="3150"/>
      <c r="BC24" s="117"/>
      <c r="BD24" s="3151"/>
      <c r="BE24" s="3152"/>
      <c r="BF24" s="3153"/>
      <c r="BG24" s="3154"/>
      <c r="BH24" s="119"/>
      <c r="BK24" s="3">
        <v>1</v>
      </c>
    </row>
    <row r="25" spans="2:63" ht="27" customHeight="1">
      <c r="B25" s="115" t="str">
        <f t="shared" si="7"/>
        <v>A</v>
      </c>
      <c r="C25" s="34" t="str">
        <f>C16</f>
        <v>C CHIBOUST PAMPLEMOUSSE | pâtisserie--ENTREMET| Auteur &gt; recette Béghin Say de Jean-Jacques Borne MOF 1994</v>
      </c>
      <c r="D25" s="35">
        <f>D16</f>
        <v>18</v>
      </c>
      <c r="E25" s="34" t="str">
        <f>E16</f>
        <v>desserts</v>
      </c>
      <c r="F25" s="36" t="str">
        <f>F16</f>
        <v>Recette mère ► MILLE-FEUILLE meringue et chiboust pamplemousse aux fraises des bois</v>
      </c>
      <c r="G25" s="100"/>
      <c r="H25" s="120"/>
      <c r="I25" s="102" t="str">
        <f t="shared" si="6"/>
        <v/>
      </c>
      <c r="J25" s="103">
        <v>8</v>
      </c>
      <c r="K25" s="116" t="s">
        <v>102</v>
      </c>
      <c r="L25" s="143">
        <v>1</v>
      </c>
      <c r="M25" s="925" t="s">
        <v>3259</v>
      </c>
      <c r="N25" s="107">
        <f>IF(P35=0,0,(P25/P35)*O19*1000)</f>
        <v>13.888888888888888</v>
      </c>
      <c r="O25" s="117">
        <f>IF(P35=0, 0, (G25*L25)/(P35*O19))</f>
        <v>0</v>
      </c>
      <c r="P25" s="109" cm="1">
        <f t="array" ref="P25">IFERROR(_xlfn.LET(_xlpm.k,UPPER(TRIM(K25)),_xlpm.r,_xlfn.XLOOKUP(_xlpm.k,UPPER(TRIM(G36:T36)),G37:T37,_xlfn.XLOOKUP(_xlpm.k,UPPER(TRIM(G38:T38)),G39:T39,0)),_xlpm.r*J25*IF(G25&gt;0,G25,1)),0)</f>
        <v>8.0000000000000002E-3</v>
      </c>
      <c r="Q25" s="118">
        <f>IF(OR(ISBLANK(S15),S15=0),0,G25*S13*L25/S15)</f>
        <v>0</v>
      </c>
      <c r="R25" s="2436">
        <f t="shared" si="8"/>
        <v>0</v>
      </c>
      <c r="S25" s="111">
        <f>IF(OR(ISBLANK(S15),S15=0),0,P25*L25*L15)</f>
        <v>1.6E-2</v>
      </c>
      <c r="T25" s="119" t="str">
        <f>_xlfn.LET(_xlpm.unite,SUBSTITUTE(TRIM(K25)," (s)",""),_xlpm.val,S25,_xlpm.estVol,COUNTIF(M36:T36,_xlpm.unite)+COUNTIF(M38:T38,_xlpm.unite)&gt;0,_xlpm.estPoids,COUNTIF(G36:L36,_xlpm.unite)+COUNTIF(G38:L38,_xlpm.unite)&gt;0,IF(_xlpm.estVol,IF(ROUND(_xlpm.val,3)&gt;=1,ROUND(_xlpm.val,3)&amp;" L",MAX(1,ROUND(_xlpm.val*100,0))&amp;" cl"),IF(_xlpm.estPoids,IF(ROUND(_xlpm.val,3)&gt;=1,ROUND(_xlpm.val,3)&amp;" Kg",MAX(1,ROUND(_xlpm.val*1000,0))&amp;" g"),"")))</f>
        <v>16 g</v>
      </c>
      <c r="U25" s="1180"/>
      <c r="V25" s="115" t="s">
        <v>16</v>
      </c>
      <c r="W25" s="3141"/>
      <c r="X25" s="3142"/>
      <c r="Y25" s="3141"/>
      <c r="Z25" s="3143"/>
      <c r="AA25" s="3144"/>
      <c r="AB25" s="3145"/>
      <c r="AC25" s="3146"/>
      <c r="AD25" s="3147"/>
      <c r="AE25" s="3148"/>
      <c r="AF25" s="3149"/>
      <c r="AG25" s="2109"/>
      <c r="AH25" s="3150"/>
      <c r="AI25" s="117"/>
      <c r="AJ25" s="3151"/>
      <c r="AK25" s="3152"/>
      <c r="AL25" s="3153"/>
      <c r="AM25" s="3154"/>
      <c r="AN25" s="119"/>
      <c r="AO25" s="1180"/>
      <c r="AP25" s="115" t="s">
        <v>16</v>
      </c>
      <c r="AQ25" s="3141"/>
      <c r="AR25" s="3142"/>
      <c r="AS25" s="3141"/>
      <c r="AT25" s="3143"/>
      <c r="AU25" s="3144"/>
      <c r="AV25" s="3145"/>
      <c r="AW25" s="3146"/>
      <c r="AX25" s="3147"/>
      <c r="AY25" s="3148"/>
      <c r="AZ25" s="3149"/>
      <c r="BA25" s="2109"/>
      <c r="BB25" s="3150"/>
      <c r="BC25" s="117"/>
      <c r="BD25" s="3151"/>
      <c r="BE25" s="3152"/>
      <c r="BF25" s="3153"/>
      <c r="BG25" s="3154"/>
      <c r="BH25" s="119"/>
      <c r="BK25" s="3">
        <v>1</v>
      </c>
    </row>
    <row r="26" spans="2:63" ht="27" customHeight="1">
      <c r="B26" s="115" t="str">
        <f t="shared" si="7"/>
        <v>A</v>
      </c>
      <c r="C26" s="34" t="str">
        <f>C16</f>
        <v>C CHIBOUST PAMPLEMOUSSE | pâtisserie--ENTREMET| Auteur &gt; recette Béghin Say de Jean-Jacques Borne MOF 1994</v>
      </c>
      <c r="D26" s="35">
        <f>D16</f>
        <v>18</v>
      </c>
      <c r="E26" s="34" t="str">
        <f>E16</f>
        <v>desserts</v>
      </c>
      <c r="F26" s="36" t="str">
        <f>F16</f>
        <v>Recette mère ► MILLE-FEUILLE meringue et chiboust pamplemousse aux fraises des bois</v>
      </c>
      <c r="G26" s="100"/>
      <c r="H26" s="120"/>
      <c r="I26" s="102" t="str">
        <f t="shared" si="6"/>
        <v/>
      </c>
      <c r="J26" s="103">
        <v>160</v>
      </c>
      <c r="K26" s="116" t="s">
        <v>102</v>
      </c>
      <c r="L26" s="143">
        <v>1</v>
      </c>
      <c r="M26" s="925" t="s">
        <v>3260</v>
      </c>
      <c r="N26" s="107">
        <f>IF(P35=0,0,(P26/P35)*O19*1000)</f>
        <v>277.77777777777771</v>
      </c>
      <c r="O26" s="117">
        <f>IF(P35=0, 0, (G26*L26)/(P35*O19))</f>
        <v>0</v>
      </c>
      <c r="P26" s="109" cm="1">
        <f t="array" ref="P26">IFERROR(_xlfn.LET(_xlpm.k,UPPER(TRIM(K26)),_xlpm.r,_xlfn.XLOOKUP(_xlpm.k,UPPER(TRIM(G36:T36)),G37:T37,_xlfn.XLOOKUP(_xlpm.k,UPPER(TRIM(G38:T38)),G39:T39,0)),_xlpm.r*J26*IF(G26&gt;0,G26,1)),0)</f>
        <v>0.16</v>
      </c>
      <c r="Q26" s="122">
        <f>IF(OR(ISBLANK(S15),S15=0),0,G26*S13*L26/S15)</f>
        <v>0</v>
      </c>
      <c r="R26" s="2437">
        <f t="shared" si="8"/>
        <v>0</v>
      </c>
      <c r="S26" s="111">
        <f>IF(OR(ISBLANK(S15),S15=0),0,P26*L26*L15)</f>
        <v>0.32</v>
      </c>
      <c r="T26" s="134" t="str">
        <f>_xlfn.LET(_xlpm.unite,SUBSTITUTE(TRIM(K26)," (s)",""),_xlpm.val,S26,_xlpm.estVol,COUNTIF(M36:T36,_xlpm.unite)+COUNTIF(M38:T38,_xlpm.unite)&gt;0,_xlpm.estPoids,COUNTIF(G36:L36,_xlpm.unite)+COUNTIF(G38:L38,_xlpm.unite)&gt;0,IF(_xlpm.estVol,IF(ROUND(_xlpm.val,3)&gt;=1,ROUND(_xlpm.val,3)&amp;" L",MAX(1,ROUND(_xlpm.val*100,0))&amp;" cl"),IF(_xlpm.estPoids,IF(ROUND(_xlpm.val,3)&gt;=1,ROUND(_xlpm.val,3)&amp;" Kg",MAX(1,ROUND(_xlpm.val*1000,0))&amp;" g"),"")))</f>
        <v>320 g</v>
      </c>
      <c r="U26" s="1180"/>
      <c r="V26" s="115" t="s">
        <v>16</v>
      </c>
      <c r="W26" s="3141"/>
      <c r="X26" s="3142"/>
      <c r="Y26" s="3141"/>
      <c r="Z26" s="3143"/>
      <c r="AA26" s="3144"/>
      <c r="AB26" s="3145"/>
      <c r="AC26" s="3146"/>
      <c r="AD26" s="3147"/>
      <c r="AE26" s="3148"/>
      <c r="AF26" s="3149"/>
      <c r="AG26" s="2109"/>
      <c r="AH26" s="3150"/>
      <c r="AI26" s="117"/>
      <c r="AJ26" s="3151"/>
      <c r="AK26" s="3152"/>
      <c r="AL26" s="3153"/>
      <c r="AM26" s="3154"/>
      <c r="AN26" s="119"/>
      <c r="AO26" s="1180"/>
      <c r="AP26" s="115" t="s">
        <v>16</v>
      </c>
      <c r="AQ26" s="3141"/>
      <c r="AR26" s="3142"/>
      <c r="AS26" s="3141"/>
      <c r="AT26" s="3143"/>
      <c r="AU26" s="3144"/>
      <c r="AV26" s="3145"/>
      <c r="AW26" s="3146"/>
      <c r="AX26" s="3147"/>
      <c r="AY26" s="3148"/>
      <c r="AZ26" s="3149"/>
      <c r="BA26" s="2109"/>
      <c r="BB26" s="3150"/>
      <c r="BC26" s="117"/>
      <c r="BD26" s="3151"/>
      <c r="BE26" s="3152"/>
      <c r="BF26" s="3153"/>
      <c r="BG26" s="3154"/>
      <c r="BH26" s="119"/>
      <c r="BK26" s="3">
        <v>1</v>
      </c>
    </row>
    <row r="27" spans="2:63" ht="27" customHeight="1">
      <c r="B27" s="115" t="str">
        <f t="shared" si="7"/>
        <v>A</v>
      </c>
      <c r="C27" s="34" t="str">
        <f>C16</f>
        <v>C CHIBOUST PAMPLEMOUSSE | pâtisserie--ENTREMET| Auteur &gt; recette Béghin Say de Jean-Jacques Borne MOF 1994</v>
      </c>
      <c r="D27" s="35">
        <f>D16</f>
        <v>18</v>
      </c>
      <c r="E27" s="34" t="str">
        <f>E16</f>
        <v>desserts</v>
      </c>
      <c r="F27" s="36" t="str">
        <f>F16</f>
        <v>Recette mère ► MILLE-FEUILLE meringue et chiboust pamplemousse aux fraises des bois</v>
      </c>
      <c r="G27" s="100"/>
      <c r="H27" s="120"/>
      <c r="I27" s="102" t="str">
        <f t="shared" si="6"/>
        <v/>
      </c>
      <c r="J27" s="103">
        <v>95</v>
      </c>
      <c r="K27" s="116" t="s">
        <v>102</v>
      </c>
      <c r="L27" s="143">
        <v>1</v>
      </c>
      <c r="M27" s="925" t="s">
        <v>3257</v>
      </c>
      <c r="N27" s="107">
        <f>IF(P35=0,0,(P27/P35)*O19*1000)</f>
        <v>164.93055555555551</v>
      </c>
      <c r="O27" s="117">
        <f>IF(P35=0, 0, (G27*L27)/(P35*O19))</f>
        <v>0</v>
      </c>
      <c r="P27" s="109" cm="1">
        <f t="array" ref="P27">IFERROR(_xlfn.LET(_xlpm.k,UPPER(TRIM(K27)),_xlpm.r,_xlfn.XLOOKUP(_xlpm.k,UPPER(TRIM(G36:T36)),G37:T37,_xlfn.XLOOKUP(_xlpm.k,UPPER(TRIM(G38:T38)),G39:T39,0)),_xlpm.r*J27*IF(G27&gt;0,G27,1)),0)</f>
        <v>9.5000000000000001E-2</v>
      </c>
      <c r="Q27" s="118">
        <f>IF(OR(ISBLANK(S15),S15=0),0,G27*S13*L27/S15)</f>
        <v>0</v>
      </c>
      <c r="R27" s="2436">
        <f t="shared" si="8"/>
        <v>0</v>
      </c>
      <c r="S27" s="111">
        <f>IF(OR(ISBLANK(S15),S15=0),0,P27*L27*L15)</f>
        <v>0.19</v>
      </c>
      <c r="T27" s="119" t="str">
        <f>_xlfn.LET(_xlpm.unite,SUBSTITUTE(TRIM(K27)," (s)",""),_xlpm.val,S27,_xlpm.estVol,COUNTIF(M36:T36,_xlpm.unite)+COUNTIF(M38:T38,_xlpm.unite)&gt;0,_xlpm.estPoids,COUNTIF(G36:L36,_xlpm.unite)+COUNTIF(G38:L38,_xlpm.unite)&gt;0,IF(_xlpm.estVol,IF(ROUND(_xlpm.val,3)&gt;=1,ROUND(_xlpm.val,3)&amp;" L",MAX(1,ROUND(_xlpm.val*100,0))&amp;" cl"),IF(_xlpm.estPoids,IF(ROUND(_xlpm.val,3)&gt;=1,ROUND(_xlpm.val,3)&amp;" Kg",MAX(1,ROUND(_xlpm.val*1000,0))&amp;" g"),"")))</f>
        <v>190 g</v>
      </c>
      <c r="U27" s="1180"/>
      <c r="V27" s="115" t="s">
        <v>16</v>
      </c>
      <c r="W27" s="3141"/>
      <c r="X27" s="3142"/>
      <c r="Y27" s="3141"/>
      <c r="Z27" s="3143"/>
      <c r="AA27" s="3144"/>
      <c r="AB27" s="3145"/>
      <c r="AC27" s="3146"/>
      <c r="AD27" s="3147"/>
      <c r="AE27" s="3148"/>
      <c r="AF27" s="3149"/>
      <c r="AG27" s="2109"/>
      <c r="AH27" s="3150"/>
      <c r="AI27" s="117"/>
      <c r="AJ27" s="3151"/>
      <c r="AK27" s="3152"/>
      <c r="AL27" s="3153"/>
      <c r="AM27" s="3154"/>
      <c r="AN27" s="119"/>
      <c r="AO27" s="1180"/>
      <c r="AP27" s="115" t="s">
        <v>16</v>
      </c>
      <c r="AQ27" s="3141"/>
      <c r="AR27" s="3142"/>
      <c r="AS27" s="3141"/>
      <c r="AT27" s="3143"/>
      <c r="AU27" s="3144"/>
      <c r="AV27" s="3145"/>
      <c r="AW27" s="3146"/>
      <c r="AX27" s="3147"/>
      <c r="AY27" s="3148"/>
      <c r="AZ27" s="3149"/>
      <c r="BA27" s="2109"/>
      <c r="BB27" s="3150"/>
      <c r="BC27" s="117"/>
      <c r="BD27" s="3151"/>
      <c r="BE27" s="3152"/>
      <c r="BF27" s="3153"/>
      <c r="BG27" s="3154"/>
      <c r="BH27" s="119"/>
      <c r="BK27" s="3">
        <v>1</v>
      </c>
    </row>
    <row r="28" spans="2:63" ht="27" customHeight="1">
      <c r="B28" s="115" t="str">
        <f t="shared" si="7"/>
        <v>►</v>
      </c>
      <c r="C28" s="34" t="str">
        <f>C16</f>
        <v>C CHIBOUST PAMPLEMOUSSE | pâtisserie--ENTREMET| Auteur &gt; recette Béghin Say de Jean-Jacques Borne MOF 1994</v>
      </c>
      <c r="D28" s="35">
        <f>D16</f>
        <v>18</v>
      </c>
      <c r="E28" s="34" t="str">
        <f>E16</f>
        <v>desserts</v>
      </c>
      <c r="F28" s="36" t="str">
        <f>F16</f>
        <v>Recette mère ► MILLE-FEUILLE meringue et chiboust pamplemousse aux fraises des bois</v>
      </c>
      <c r="G28" s="100"/>
      <c r="H28" s="120"/>
      <c r="I28" s="102" t="str">
        <f t="shared" si="6"/>
        <v/>
      </c>
      <c r="J28" s="103"/>
      <c r="K28" s="141"/>
      <c r="L28" s="143">
        <v>1</v>
      </c>
      <c r="M28" s="925"/>
      <c r="N28" s="107">
        <f>IF(P35=0,0,(P28/P35)*O19*1000)</f>
        <v>0</v>
      </c>
      <c r="O28" s="117">
        <f>IF(P35=0, 0, (G28*L28)/(P35*O19))</f>
        <v>0</v>
      </c>
      <c r="P28" s="109" cm="1">
        <f t="array" ref="P28">IFERROR(_xlfn.LET(_xlpm.k,UPPER(TRIM(K28)),_xlpm.r,_xlfn.XLOOKUP(_xlpm.k,UPPER(TRIM(G36:T36)),G37:T37,_xlfn.XLOOKUP(_xlpm.k,UPPER(TRIM(G38:T38)),G39:T39,0)),_xlpm.r*J28*IF(G28&gt;0,G28,1)),0)</f>
        <v>0</v>
      </c>
      <c r="Q28" s="122">
        <f>IF(OR(ISBLANK(S15),S15=0),0,G28*S13*L28/S15)</f>
        <v>0</v>
      </c>
      <c r="R28" s="2437">
        <f t="shared" si="8"/>
        <v>0</v>
      </c>
      <c r="S28" s="111">
        <f>IF(OR(ISBLANK(S15),S15=0),0,P28*L28*L15)</f>
        <v>0</v>
      </c>
      <c r="T28" s="134" t="str">
        <f>_xlfn.LET(_xlpm.unite,SUBSTITUTE(TRIM(K28)," (s)",""),_xlpm.val,S28,_xlpm.estVol,COUNTIF(M36:T36,_xlpm.unite)+COUNTIF(M38:T38,_xlpm.unite)&gt;0,_xlpm.estPoids,COUNTIF(G36:L36,_xlpm.unite)+COUNTIF(G38:L38,_xlpm.unite)&gt;0,IF(_xlpm.estVol,IF(ROUND(_xlpm.val,3)&gt;=1,ROUND(_xlpm.val,3)&amp;" L",MAX(1,ROUND(_xlpm.val*100,0))&amp;" cl"),IF(_xlpm.estPoids,IF(ROUND(_xlpm.val,3)&gt;=1,ROUND(_xlpm.val,3)&amp;" Kg",MAX(1,ROUND(_xlpm.val*1000,0))&amp;" g"),"")))</f>
        <v/>
      </c>
      <c r="U28" s="1180"/>
      <c r="V28" s="115" t="s">
        <v>16</v>
      </c>
      <c r="W28" s="3141"/>
      <c r="X28" s="3142"/>
      <c r="Y28" s="3141"/>
      <c r="Z28" s="3143"/>
      <c r="AA28" s="3144"/>
      <c r="AB28" s="3145"/>
      <c r="AC28" s="3146"/>
      <c r="AD28" s="3147"/>
      <c r="AE28" s="3148"/>
      <c r="AF28" s="3149"/>
      <c r="AG28" s="2109"/>
      <c r="AH28" s="3150"/>
      <c r="AI28" s="117"/>
      <c r="AJ28" s="3151"/>
      <c r="AK28" s="3152"/>
      <c r="AL28" s="3153"/>
      <c r="AM28" s="3154"/>
      <c r="AN28" s="119"/>
      <c r="AO28" s="1180"/>
      <c r="AP28" s="115" t="s">
        <v>16</v>
      </c>
      <c r="AQ28" s="3141"/>
      <c r="AR28" s="3142"/>
      <c r="AS28" s="3141"/>
      <c r="AT28" s="3143"/>
      <c r="AU28" s="3144"/>
      <c r="AV28" s="3145"/>
      <c r="AW28" s="3146"/>
      <c r="AX28" s="3147"/>
      <c r="AY28" s="3148"/>
      <c r="AZ28" s="3149"/>
      <c r="BA28" s="2109"/>
      <c r="BB28" s="3150"/>
      <c r="BC28" s="117"/>
      <c r="BD28" s="3151"/>
      <c r="BE28" s="3152"/>
      <c r="BF28" s="3153"/>
      <c r="BG28" s="3154"/>
      <c r="BH28" s="119"/>
      <c r="BK28" s="3">
        <v>1</v>
      </c>
    </row>
    <row r="29" spans="2:63" ht="27" customHeight="1">
      <c r="B29" s="115" t="str">
        <f t="shared" si="7"/>
        <v>►</v>
      </c>
      <c r="C29" s="34" t="str">
        <f>C16</f>
        <v>C CHIBOUST PAMPLEMOUSSE | pâtisserie--ENTREMET| Auteur &gt; recette Béghin Say de Jean-Jacques Borne MOF 1994</v>
      </c>
      <c r="D29" s="35">
        <f>D16</f>
        <v>18</v>
      </c>
      <c r="E29" s="34" t="str">
        <f>E16</f>
        <v>desserts</v>
      </c>
      <c r="F29" s="36" t="str">
        <f>F16</f>
        <v>Recette mère ► MILLE-FEUILLE meringue et chiboust pamplemousse aux fraises des bois</v>
      </c>
      <c r="G29" s="100"/>
      <c r="H29" s="120"/>
      <c r="I29" s="102" t="str">
        <f t="shared" si="6"/>
        <v/>
      </c>
      <c r="J29" s="103"/>
      <c r="K29" s="141"/>
      <c r="L29" s="143">
        <v>1</v>
      </c>
      <c r="M29" s="925"/>
      <c r="N29" s="107">
        <f>IF(P35=0,0,(P29/P35)*O19*1000)</f>
        <v>0</v>
      </c>
      <c r="O29" s="117">
        <f>IF(P35=0, 0, (G29*L29)/(P35*O19))</f>
        <v>0</v>
      </c>
      <c r="P29" s="109" cm="1">
        <f t="array" ref="P29">IFERROR(_xlfn.LET(_xlpm.k,UPPER(TRIM(K29)),_xlpm.r,_xlfn.XLOOKUP(_xlpm.k,UPPER(TRIM(G36:T36)),G37:T37,_xlfn.XLOOKUP(_xlpm.k,UPPER(TRIM(G38:T38)),G39:T39,0)),_xlpm.r*J29*IF(G29&gt;0,G29,1)),0)</f>
        <v>0</v>
      </c>
      <c r="Q29" s="118">
        <f>IF(OR(ISBLANK(S15),S15=0),0,G29*S13*L29/S15)</f>
        <v>0</v>
      </c>
      <c r="R29" s="2436">
        <f t="shared" si="8"/>
        <v>0</v>
      </c>
      <c r="S29" s="111">
        <f>IF(OR(ISBLANK(S15),S15=0),0,P29*L29*L15)</f>
        <v>0</v>
      </c>
      <c r="T29" s="119" t="str">
        <f>_xlfn.LET(_xlpm.unite,SUBSTITUTE(TRIM(K29)," (s)",""),_xlpm.val,S29,_xlpm.estVol,COUNTIF(M36:T36,_xlpm.unite)+COUNTIF(M38:T38,_xlpm.unite)&gt;0,_xlpm.estPoids,COUNTIF(G36:L36,_xlpm.unite)+COUNTIF(G38:L38,_xlpm.unite)&gt;0,IF(_xlpm.estVol,IF(ROUND(_xlpm.val,3)&gt;=1,ROUND(_xlpm.val,3)&amp;" L",MAX(1,ROUND(_xlpm.val*100,0))&amp;" cl"),IF(_xlpm.estPoids,IF(ROUND(_xlpm.val,3)&gt;=1,ROUND(_xlpm.val,3)&amp;" Kg",MAX(1,ROUND(_xlpm.val*1000,0))&amp;" g"),"")))</f>
        <v/>
      </c>
      <c r="U29" s="1180"/>
      <c r="V29" s="115" t="s">
        <v>16</v>
      </c>
      <c r="W29" s="3141"/>
      <c r="X29" s="3142"/>
      <c r="Y29" s="3141"/>
      <c r="Z29" s="3143"/>
      <c r="AA29" s="3144"/>
      <c r="AB29" s="3145"/>
      <c r="AC29" s="3146"/>
      <c r="AD29" s="3147"/>
      <c r="AE29" s="3148"/>
      <c r="AF29" s="3149"/>
      <c r="AG29" s="2109"/>
      <c r="AH29" s="3150"/>
      <c r="AI29" s="117"/>
      <c r="AJ29" s="3151"/>
      <c r="AK29" s="3152"/>
      <c r="AL29" s="3153"/>
      <c r="AM29" s="3154"/>
      <c r="AN29" s="119"/>
      <c r="AO29" s="1180"/>
      <c r="AP29" s="115" t="s">
        <v>16</v>
      </c>
      <c r="AQ29" s="3141"/>
      <c r="AR29" s="3142"/>
      <c r="AS29" s="3141"/>
      <c r="AT29" s="3143"/>
      <c r="AU29" s="3144"/>
      <c r="AV29" s="3145"/>
      <c r="AW29" s="3146"/>
      <c r="AX29" s="3147"/>
      <c r="AY29" s="3148"/>
      <c r="AZ29" s="3149"/>
      <c r="BA29" s="2109"/>
      <c r="BB29" s="3150"/>
      <c r="BC29" s="117"/>
      <c r="BD29" s="3151"/>
      <c r="BE29" s="3152"/>
      <c r="BF29" s="3153"/>
      <c r="BG29" s="3154"/>
      <c r="BH29" s="119"/>
      <c r="BK29" s="3">
        <v>1</v>
      </c>
    </row>
    <row r="30" spans="2:63" ht="27" customHeight="1">
      <c r="B30" s="115" t="str">
        <f t="shared" si="7"/>
        <v>►</v>
      </c>
      <c r="C30" s="34" t="str">
        <f>C16</f>
        <v>C CHIBOUST PAMPLEMOUSSE | pâtisserie--ENTREMET| Auteur &gt; recette Béghin Say de Jean-Jacques Borne MOF 1994</v>
      </c>
      <c r="D30" s="35">
        <f>D16</f>
        <v>18</v>
      </c>
      <c r="E30" s="34" t="str">
        <f>E16</f>
        <v>desserts</v>
      </c>
      <c r="F30" s="36" t="str">
        <f>F16</f>
        <v>Recette mère ► MILLE-FEUILLE meringue et chiboust pamplemousse aux fraises des bois</v>
      </c>
      <c r="G30" s="100"/>
      <c r="H30" s="120"/>
      <c r="I30" s="102" t="str">
        <f t="shared" si="6"/>
        <v/>
      </c>
      <c r="J30" s="103"/>
      <c r="K30" s="141"/>
      <c r="L30" s="143">
        <v>1</v>
      </c>
      <c r="M30" s="925"/>
      <c r="N30" s="107">
        <f>IF(P35=0,0,(P30/P35)*O19*1000)</f>
        <v>0</v>
      </c>
      <c r="O30" s="117">
        <f>IF(P35=0, 0, (G30*L30)/(P35*O19))</f>
        <v>0</v>
      </c>
      <c r="P30" s="109" cm="1">
        <f t="array" ref="P30">IFERROR(_xlfn.LET(_xlpm.k,UPPER(TRIM(K30)),_xlpm.r,_xlfn.XLOOKUP(_xlpm.k,UPPER(TRIM(G36:T36)),G37:T37,_xlfn.XLOOKUP(_xlpm.k,UPPER(TRIM(G38:T38)),G39:T39,0)),_xlpm.r*J30*IF(G30&gt;0,G30,1)),0)</f>
        <v>0</v>
      </c>
      <c r="Q30" s="122">
        <f>IF(OR(ISBLANK(S15),S15=0),0,G30*S13*L30/S15)</f>
        <v>0</v>
      </c>
      <c r="R30" s="2437">
        <f t="shared" si="8"/>
        <v>0</v>
      </c>
      <c r="S30" s="111">
        <f>IF(OR(ISBLANK(S15),S15=0),0,P30*L30*L15)</f>
        <v>0</v>
      </c>
      <c r="T30" s="142" t="str">
        <f>_xlfn.LET(_xlpm.unite,SUBSTITUTE(TRIM(K30)," (s)",""),_xlpm.val,S30,_xlpm.estVol,COUNTIF(M36:T36,_xlpm.unite)+COUNTIF(M38:T38,_xlpm.unite)&gt;0,_xlpm.estPoids,COUNTIF(G36:L36,_xlpm.unite)+COUNTIF(G38:L38,_xlpm.unite)&gt;0,IF(_xlpm.estVol,IF(ROUND(_xlpm.val,3)&gt;=1,ROUND(_xlpm.val,3)&amp;" L",MAX(1,ROUND(_xlpm.val*100,0))&amp;" cl"),IF(_xlpm.estPoids,IF(ROUND(_xlpm.val,3)&gt;=1,ROUND(_xlpm.val,3)&amp;" Kg",MAX(1,ROUND(_xlpm.val*1000,0))&amp;" g"),"")))</f>
        <v/>
      </c>
      <c r="U30" s="1180"/>
      <c r="V30" s="115" t="s">
        <v>16</v>
      </c>
      <c r="W30" s="3141"/>
      <c r="X30" s="3142"/>
      <c r="Y30" s="3141"/>
      <c r="Z30" s="3143"/>
      <c r="AA30" s="3144"/>
      <c r="AB30" s="3145"/>
      <c r="AC30" s="3146"/>
      <c r="AD30" s="3147"/>
      <c r="AE30" s="3148"/>
      <c r="AF30" s="3149"/>
      <c r="AG30" s="2109"/>
      <c r="AH30" s="3150"/>
      <c r="AI30" s="117"/>
      <c r="AJ30" s="3151"/>
      <c r="AK30" s="3152"/>
      <c r="AL30" s="3153"/>
      <c r="AM30" s="3154"/>
      <c r="AN30" s="119"/>
      <c r="AO30" s="1180"/>
      <c r="AP30" s="115" t="s">
        <v>16</v>
      </c>
      <c r="AQ30" s="3141"/>
      <c r="AR30" s="3142"/>
      <c r="AS30" s="3141"/>
      <c r="AT30" s="3143"/>
      <c r="AU30" s="3144"/>
      <c r="AV30" s="3145"/>
      <c r="AW30" s="3146"/>
      <c r="AX30" s="3147"/>
      <c r="AY30" s="3148"/>
      <c r="AZ30" s="3149"/>
      <c r="BA30" s="2109"/>
      <c r="BB30" s="3150"/>
      <c r="BC30" s="117"/>
      <c r="BD30" s="3151"/>
      <c r="BE30" s="3152"/>
      <c r="BF30" s="3153"/>
      <c r="BG30" s="3154"/>
      <c r="BH30" s="119"/>
      <c r="BK30" s="3">
        <v>1</v>
      </c>
    </row>
    <row r="31" spans="2:63" ht="27" customHeight="1">
      <c r="B31" s="115" t="str">
        <f t="shared" si="7"/>
        <v>►</v>
      </c>
      <c r="C31" s="34" t="str">
        <f>C16</f>
        <v>C CHIBOUST PAMPLEMOUSSE | pâtisserie--ENTREMET| Auteur &gt; recette Béghin Say de Jean-Jacques Borne MOF 1994</v>
      </c>
      <c r="D31" s="35">
        <f>D16</f>
        <v>18</v>
      </c>
      <c r="E31" s="34" t="str">
        <f>E16</f>
        <v>desserts</v>
      </c>
      <c r="F31" s="36" t="str">
        <f>F16</f>
        <v>Recette mère ► MILLE-FEUILLE meringue et chiboust pamplemousse aux fraises des bois</v>
      </c>
      <c r="G31" s="100"/>
      <c r="H31" s="120"/>
      <c r="I31" s="102" t="str">
        <f t="shared" si="6"/>
        <v/>
      </c>
      <c r="J31" s="103"/>
      <c r="K31" s="141"/>
      <c r="L31" s="143">
        <v>1</v>
      </c>
      <c r="M31" s="925"/>
      <c r="N31" s="107">
        <f>IF(P35=0,0,(P31/P35)*O19*1000)</f>
        <v>0</v>
      </c>
      <c r="O31" s="117">
        <f>IF(P35=0, 0, (G31*L31)/(P35*O19))</f>
        <v>0</v>
      </c>
      <c r="P31" s="109" cm="1">
        <f t="array" ref="P31">IFERROR(_xlfn.LET(_xlpm.k,UPPER(TRIM(K31)),_xlpm.r,_xlfn.XLOOKUP(_xlpm.k,UPPER(TRIM(G36:T36)),G37:T37,_xlfn.XLOOKUP(_xlpm.k,UPPER(TRIM(G38:T38)),G39:T39,0)),_xlpm.r*J31*IF(G31&gt;0,G31,1)),0)</f>
        <v>0</v>
      </c>
      <c r="Q31" s="118">
        <f>IF(OR(ISBLANK(S15),S15=0),0,G31*S13*L31/S15)</f>
        <v>0</v>
      </c>
      <c r="R31" s="2436">
        <f t="shared" si="8"/>
        <v>0</v>
      </c>
      <c r="S31" s="111">
        <f>IF(OR(ISBLANK(S15),S15=0),0,P31*L31*L15)</f>
        <v>0</v>
      </c>
      <c r="T31" s="119" t="str">
        <f>_xlfn.LET(_xlpm.unite,SUBSTITUTE(TRIM(K31)," (s)",""),_xlpm.val,S31,_xlpm.estVol,COUNTIF(M36:T36,_xlpm.unite)+COUNTIF(M38:T38,_xlpm.unite)&gt;0,_xlpm.estPoids,COUNTIF(G36:L36,_xlpm.unite)+COUNTIF(G38:L38,_xlpm.unite)&gt;0,IF(_xlpm.estVol,IF(ROUND(_xlpm.val,3)&gt;=1,ROUND(_xlpm.val,3)&amp;" L",MAX(1,ROUND(_xlpm.val*100,0))&amp;" cl"),IF(_xlpm.estPoids,IF(ROUND(_xlpm.val,3)&gt;=1,ROUND(_xlpm.val,3)&amp;" Kg",MAX(1,ROUND(_xlpm.val*1000,0))&amp;" g"),"")))</f>
        <v/>
      </c>
      <c r="U31" s="1180"/>
      <c r="V31" s="115" t="s">
        <v>16</v>
      </c>
      <c r="W31" s="3141"/>
      <c r="X31" s="3142"/>
      <c r="Y31" s="3141"/>
      <c r="Z31" s="3143"/>
      <c r="AA31" s="3144"/>
      <c r="AB31" s="3145"/>
      <c r="AC31" s="3146"/>
      <c r="AD31" s="3147"/>
      <c r="AE31" s="3148"/>
      <c r="AF31" s="3149"/>
      <c r="AG31" s="2109"/>
      <c r="AH31" s="3150"/>
      <c r="AI31" s="117"/>
      <c r="AJ31" s="3151"/>
      <c r="AK31" s="3152"/>
      <c r="AL31" s="3153"/>
      <c r="AM31" s="3154"/>
      <c r="AN31" s="119"/>
      <c r="AO31" s="1180"/>
      <c r="AP31" s="115" t="s">
        <v>16</v>
      </c>
      <c r="AQ31" s="3141"/>
      <c r="AR31" s="3142"/>
      <c r="AS31" s="3141"/>
      <c r="AT31" s="3143"/>
      <c r="AU31" s="3144"/>
      <c r="AV31" s="3145"/>
      <c r="AW31" s="3146"/>
      <c r="AX31" s="3147"/>
      <c r="AY31" s="3148"/>
      <c r="AZ31" s="3149"/>
      <c r="BA31" s="2109"/>
      <c r="BB31" s="3150"/>
      <c r="BC31" s="117"/>
      <c r="BD31" s="3151"/>
      <c r="BE31" s="3152"/>
      <c r="BF31" s="3153"/>
      <c r="BG31" s="3154"/>
      <c r="BH31" s="119"/>
      <c r="BK31" s="3">
        <v>1</v>
      </c>
    </row>
    <row r="32" spans="2:63" ht="27" customHeight="1">
      <c r="B32" s="115" t="str">
        <f t="shared" si="7"/>
        <v>►</v>
      </c>
      <c r="C32" s="34" t="str">
        <f>C16</f>
        <v>C CHIBOUST PAMPLEMOUSSE | pâtisserie--ENTREMET| Auteur &gt; recette Béghin Say de Jean-Jacques Borne MOF 1994</v>
      </c>
      <c r="D32" s="35">
        <f>D16</f>
        <v>18</v>
      </c>
      <c r="E32" s="34" t="str">
        <f>E16</f>
        <v>desserts</v>
      </c>
      <c r="F32" s="36" t="str">
        <f>F16</f>
        <v>Recette mère ► MILLE-FEUILLE meringue et chiboust pamplemousse aux fraises des bois</v>
      </c>
      <c r="G32" s="100"/>
      <c r="H32" s="120"/>
      <c r="I32" s="102" t="str">
        <f t="shared" si="6"/>
        <v/>
      </c>
      <c r="J32" s="103"/>
      <c r="K32" s="141"/>
      <c r="L32" s="143">
        <v>1</v>
      </c>
      <c r="M32" s="106"/>
      <c r="N32" s="107">
        <f>IF(P35=0,0,(P32/P35)*O19*1000)</f>
        <v>0</v>
      </c>
      <c r="O32" s="117">
        <f>IF(P35=0, 0, (G32*L32)/(P35*O19))</f>
        <v>0</v>
      </c>
      <c r="P32" s="109" cm="1">
        <f t="array" ref="P32">IFERROR(_xlfn.LET(_xlpm.k,UPPER(TRIM(K32)),_xlpm.r,_xlfn.XLOOKUP(_xlpm.k,UPPER(TRIM(G36:T36)),G37:T37,_xlfn.XLOOKUP(_xlpm.k,UPPER(TRIM(G38:T38)),G39:T39,0)),_xlpm.r*J32*IF(G32&gt;0,G32,1)),0)</f>
        <v>0</v>
      </c>
      <c r="Q32" s="122">
        <f>IF(OR(ISBLANK(S15),S15=0),0,G32*S13*L32/S15)</f>
        <v>0</v>
      </c>
      <c r="R32" s="2437">
        <f t="shared" si="8"/>
        <v>0</v>
      </c>
      <c r="S32" s="111">
        <f>IF(OR(ISBLANK(S15),S15=0),0,P32*L32*L15)</f>
        <v>0</v>
      </c>
      <c r="T32" s="142" t="str">
        <f>_xlfn.LET(_xlpm.unite,SUBSTITUTE(TRIM(K32)," (s)",""),_xlpm.val,S32,_xlpm.estVol,COUNTIF(M36:T36,_xlpm.unite)+COUNTIF(M38:T38,_xlpm.unite)&gt;0,_xlpm.estPoids,COUNTIF(G36:L36,_xlpm.unite)+COUNTIF(G38:L38,_xlpm.unite)&gt;0,IF(_xlpm.estVol,IF(ROUND(_xlpm.val,3)&gt;=1,ROUND(_xlpm.val,3)&amp;" L",MAX(1,ROUND(_xlpm.val*100,0))&amp;" cl"),IF(_xlpm.estPoids,IF(ROUND(_xlpm.val,3)&gt;=1,ROUND(_xlpm.val,3)&amp;" Kg",MAX(1,ROUND(_xlpm.val*1000,0))&amp;" g"),"")))</f>
        <v/>
      </c>
      <c r="U32" s="1180"/>
      <c r="V32" s="115" t="s">
        <v>16</v>
      </c>
      <c r="W32" s="3141"/>
      <c r="X32" s="3142"/>
      <c r="Y32" s="3141"/>
      <c r="Z32" s="3143"/>
      <c r="AA32" s="3144"/>
      <c r="AB32" s="3145"/>
      <c r="AC32" s="3146"/>
      <c r="AD32" s="3147"/>
      <c r="AE32" s="3148"/>
      <c r="AF32" s="3149"/>
      <c r="AG32" s="2109"/>
      <c r="AH32" s="3150"/>
      <c r="AI32" s="117"/>
      <c r="AJ32" s="3151"/>
      <c r="AK32" s="3152"/>
      <c r="AL32" s="3153"/>
      <c r="AM32" s="3154"/>
      <c r="AN32" s="119"/>
      <c r="AO32" s="1180"/>
      <c r="AP32" s="115" t="s">
        <v>16</v>
      </c>
      <c r="AQ32" s="3141"/>
      <c r="AR32" s="3142"/>
      <c r="AS32" s="3141"/>
      <c r="AT32" s="3143"/>
      <c r="AU32" s="3144"/>
      <c r="AV32" s="3145"/>
      <c r="AW32" s="3146"/>
      <c r="AX32" s="3147"/>
      <c r="AY32" s="3148"/>
      <c r="AZ32" s="3149"/>
      <c r="BA32" s="2109"/>
      <c r="BB32" s="3150"/>
      <c r="BC32" s="117"/>
      <c r="BD32" s="3151"/>
      <c r="BE32" s="3152"/>
      <c r="BF32" s="3153"/>
      <c r="BG32" s="3154"/>
      <c r="BH32" s="119"/>
      <c r="BK32" s="3">
        <v>1</v>
      </c>
    </row>
    <row r="33" spans="2:63" ht="27" customHeight="1">
      <c r="B33" s="115" t="str">
        <f t="shared" si="7"/>
        <v>►</v>
      </c>
      <c r="C33" s="34" t="str">
        <f>C16</f>
        <v>C CHIBOUST PAMPLEMOUSSE | pâtisserie--ENTREMET| Auteur &gt; recette Béghin Say de Jean-Jacques Borne MOF 1994</v>
      </c>
      <c r="D33" s="35">
        <f>D16</f>
        <v>18</v>
      </c>
      <c r="E33" s="34" t="str">
        <f>E16</f>
        <v>desserts</v>
      </c>
      <c r="F33" s="36" t="str">
        <f>F16</f>
        <v>Recette mère ► MILLE-FEUILLE meringue et chiboust pamplemousse aux fraises des bois</v>
      </c>
      <c r="G33" s="100"/>
      <c r="H33" s="120"/>
      <c r="I33" s="102" t="str">
        <f t="shared" si="6"/>
        <v/>
      </c>
      <c r="J33" s="103"/>
      <c r="K33" s="141"/>
      <c r="L33" s="143">
        <v>1</v>
      </c>
      <c r="M33" s="106"/>
      <c r="N33" s="107">
        <f>IF(P35=0,0,(P33/P35)*O19*1000)</f>
        <v>0</v>
      </c>
      <c r="O33" s="117">
        <f>IF(P35=0, 0, (G33*L33)/(P35*O19))</f>
        <v>0</v>
      </c>
      <c r="P33" s="109" cm="1">
        <f t="array" ref="P33">IFERROR(_xlfn.LET(_xlpm.k,UPPER(TRIM(K33)),_xlpm.r,_xlfn.XLOOKUP(_xlpm.k,UPPER(TRIM(G36:T36)),G37:T37,_xlfn.XLOOKUP(_xlpm.k,UPPER(TRIM(G38:T38)),G39:T39,0)),_xlpm.r*J33*IF(G33&gt;0,G33,1)),0)</f>
        <v>0</v>
      </c>
      <c r="Q33" s="118">
        <f>IF(OR(ISBLANK(S15),S15=0),0,G33*S13*L33/S15)</f>
        <v>0</v>
      </c>
      <c r="R33" s="2436">
        <f t="shared" si="8"/>
        <v>0</v>
      </c>
      <c r="S33" s="111">
        <f>IF(OR(ISBLANK(S15),S15=0),0,P33*L33*L15)</f>
        <v>0</v>
      </c>
      <c r="T33" s="119" t="str">
        <f>_xlfn.LET(_xlpm.unite,SUBSTITUTE(TRIM(K33)," (s)",""),_xlpm.val,S33,_xlpm.estVol,COUNTIF(M36:T36,_xlpm.unite)+COUNTIF(M38:T38,_xlpm.unite)&gt;0,_xlpm.estPoids,COUNTIF(G36:L36,_xlpm.unite)+COUNTIF(G38:L38,_xlpm.unite)&gt;0,IF(_xlpm.estVol,IF(ROUND(_xlpm.val,3)&gt;=1,ROUND(_xlpm.val,3)&amp;" L",MAX(1,ROUND(_xlpm.val*100,0))&amp;" cl"),IF(_xlpm.estPoids,IF(ROUND(_xlpm.val,3)&gt;=1,ROUND(_xlpm.val,3)&amp;" Kg",MAX(1,ROUND(_xlpm.val*1000,0))&amp;" g"),"")))</f>
        <v/>
      </c>
      <c r="U33" s="1180"/>
      <c r="V33" s="115" t="s">
        <v>16</v>
      </c>
      <c r="W33" s="3141"/>
      <c r="X33" s="3142"/>
      <c r="Y33" s="3141"/>
      <c r="Z33" s="3143"/>
      <c r="AA33" s="3144"/>
      <c r="AB33" s="3145"/>
      <c r="AC33" s="3146"/>
      <c r="AD33" s="3147"/>
      <c r="AE33" s="3148"/>
      <c r="AF33" s="3149"/>
      <c r="AG33" s="2109"/>
      <c r="AH33" s="3150"/>
      <c r="AI33" s="117"/>
      <c r="AJ33" s="3151"/>
      <c r="AK33" s="3152"/>
      <c r="AL33" s="3153"/>
      <c r="AM33" s="3154"/>
      <c r="AN33" s="119"/>
      <c r="AO33" s="1180"/>
      <c r="AP33" s="115" t="s">
        <v>16</v>
      </c>
      <c r="AQ33" s="3141"/>
      <c r="AR33" s="3142"/>
      <c r="AS33" s="3141"/>
      <c r="AT33" s="3143"/>
      <c r="AU33" s="3144"/>
      <c r="AV33" s="3145"/>
      <c r="AW33" s="3146"/>
      <c r="AX33" s="3147"/>
      <c r="AY33" s="3148"/>
      <c r="AZ33" s="3149"/>
      <c r="BA33" s="2109"/>
      <c r="BB33" s="3150"/>
      <c r="BC33" s="117"/>
      <c r="BD33" s="3151"/>
      <c r="BE33" s="3152"/>
      <c r="BF33" s="3153"/>
      <c r="BG33" s="3154"/>
      <c r="BH33" s="119"/>
      <c r="BK33" s="3">
        <v>1</v>
      </c>
    </row>
    <row r="34" spans="2:63" ht="27" customHeight="1">
      <c r="B34" s="115" t="str">
        <f t="shared" si="7"/>
        <v>►</v>
      </c>
      <c r="C34" s="34" t="str">
        <f>C16</f>
        <v>C CHIBOUST PAMPLEMOUSSE | pâtisserie--ENTREMET| Auteur &gt; recette Béghin Say de Jean-Jacques Borne MOF 1994</v>
      </c>
      <c r="D34" s="35">
        <f>D16</f>
        <v>18</v>
      </c>
      <c r="E34" s="34" t="str">
        <f>E16</f>
        <v>desserts</v>
      </c>
      <c r="F34" s="36" t="str">
        <f>F16</f>
        <v>Recette mère ► MILLE-FEUILLE meringue et chiboust pamplemousse aux fraises des bois</v>
      </c>
      <c r="G34" s="100"/>
      <c r="H34" s="120"/>
      <c r="I34" s="102" t="str">
        <f t="shared" si="6"/>
        <v/>
      </c>
      <c r="J34" s="103"/>
      <c r="K34" s="141"/>
      <c r="L34" s="143">
        <v>1</v>
      </c>
      <c r="M34" s="106"/>
      <c r="N34" s="107">
        <f>IF(P35=0,0,(P34/P35)*O19*1000)</f>
        <v>0</v>
      </c>
      <c r="O34" s="117">
        <f>IF(P35=0, 0, (G34*L34)/(P35*O19))</f>
        <v>0</v>
      </c>
      <c r="P34" s="109" cm="1">
        <f t="array" ref="P34">IFERROR(_xlfn.LET(_xlpm.k,UPPER(TRIM(K34)),_xlpm.r,_xlfn.XLOOKUP(_xlpm.k,UPPER(TRIM(G36:T36)),G37:T37,_xlfn.XLOOKUP(_xlpm.k,UPPER(TRIM(G38:T38)),G39:T39,0)),_xlpm.r*J34*IF(G34&gt;0,G34,1)),0)</f>
        <v>0</v>
      </c>
      <c r="Q34" s="118">
        <f>IF(OR(ISBLANK(S15),S15=0),0,G34*S13*L34/S15)</f>
        <v>0</v>
      </c>
      <c r="R34" s="2436">
        <f t="shared" si="8"/>
        <v>0</v>
      </c>
      <c r="S34" s="111">
        <f>IF(OR(ISBLANK(S15),S15=0),0,P34*L34*L15)</f>
        <v>0</v>
      </c>
      <c r="T34" s="119" t="str">
        <f>_xlfn.LET(_xlpm.unite,SUBSTITUTE(TRIM(K34)," (s)",""),_xlpm.val,S34,_xlpm.estVol,COUNTIF(M36:T36,_xlpm.unite)+COUNTIF(M38:T38,_xlpm.unite)&gt;0,_xlpm.estPoids,COUNTIF(G36:L36,_xlpm.unite)+COUNTIF(G38:L38,_xlpm.unite)&gt;0,IF(_xlpm.estVol,IF(ROUND(_xlpm.val,3)&gt;=1,ROUND(_xlpm.val,3)&amp;" L",MAX(1,ROUND(_xlpm.val*100,0))&amp;" cl"),IF(_xlpm.estPoids,IF(ROUND(_xlpm.val,3)&gt;=1,ROUND(_xlpm.val,3)&amp;" Kg",MAX(1,ROUND(_xlpm.val*1000,0))&amp;" g"),"")))</f>
        <v/>
      </c>
      <c r="U34" s="1180"/>
      <c r="V34" s="115" t="s">
        <v>16</v>
      </c>
      <c r="W34" s="3141"/>
      <c r="X34" s="3142"/>
      <c r="Y34" s="3141"/>
      <c r="Z34" s="3143"/>
      <c r="AA34" s="3144"/>
      <c r="AB34" s="3145"/>
      <c r="AC34" s="3146"/>
      <c r="AD34" s="3147"/>
      <c r="AE34" s="3148"/>
      <c r="AF34" s="3149"/>
      <c r="AG34" s="2109"/>
      <c r="AH34" s="3150"/>
      <c r="AI34" s="117"/>
      <c r="AJ34" s="3151"/>
      <c r="AK34" s="3152"/>
      <c r="AL34" s="3153"/>
      <c r="AM34" s="3154"/>
      <c r="AN34" s="119"/>
      <c r="AO34" s="1180"/>
      <c r="AP34" s="115" t="s">
        <v>16</v>
      </c>
      <c r="AQ34" s="3141"/>
      <c r="AR34" s="3142"/>
      <c r="AS34" s="3141"/>
      <c r="AT34" s="3143"/>
      <c r="AU34" s="3144"/>
      <c r="AV34" s="3145"/>
      <c r="AW34" s="3146"/>
      <c r="AX34" s="3147"/>
      <c r="AY34" s="3148"/>
      <c r="AZ34" s="3149"/>
      <c r="BA34" s="2109"/>
      <c r="BB34" s="3150"/>
      <c r="BC34" s="117"/>
      <c r="BD34" s="3151"/>
      <c r="BE34" s="3152"/>
      <c r="BF34" s="3153"/>
      <c r="BG34" s="3154"/>
      <c r="BH34" s="119"/>
      <c r="BK34" s="3">
        <v>1</v>
      </c>
    </row>
    <row r="35" spans="2:63" ht="27" customHeight="1">
      <c r="B35" s="115" t="s">
        <v>11</v>
      </c>
      <c r="C35" s="34" t="str">
        <f>C16</f>
        <v>C CHIBOUST PAMPLEMOUSSE | pâtisserie--ENTREMET| Auteur &gt; recette Béghin Say de Jean-Jacques Borne MOF 1994</v>
      </c>
      <c r="D35" s="35">
        <f>D16</f>
        <v>18</v>
      </c>
      <c r="E35" s="34" t="str">
        <f>E16</f>
        <v>desserts</v>
      </c>
      <c r="F35" s="36" t="str">
        <f>F16</f>
        <v>Recette mère ► MILLE-FEUILLE meringue et chiboust pamplemousse aux fraises des bois</v>
      </c>
      <c r="G35" s="909" t="s">
        <v>140</v>
      </c>
      <c r="H35" s="533"/>
      <c r="I35" s="533"/>
      <c r="J35" s="533"/>
      <c r="K35" s="533"/>
      <c r="L35" s="910"/>
      <c r="M35" s="911"/>
      <c r="N35" s="912"/>
      <c r="O35" s="912"/>
      <c r="P35" s="913">
        <f>SUM(P20:P34)</f>
        <v>0.57600000000000007</v>
      </c>
      <c r="Q35" s="914"/>
      <c r="R35" s="914"/>
      <c r="S35" s="914" t="str">
        <f>"Total " &amp; S17&amp;" &gt;"</f>
        <v>Total Col.18 &gt;</v>
      </c>
      <c r="T35" s="915">
        <f>SUM(S20:S34)</f>
        <v>1.1520000000000001</v>
      </c>
      <c r="U35" s="1180"/>
      <c r="V35" s="115" t="s">
        <v>16</v>
      </c>
      <c r="W35" s="3141"/>
      <c r="X35" s="3142"/>
      <c r="Y35" s="3141"/>
      <c r="Z35" s="3143"/>
      <c r="AA35" s="3144"/>
      <c r="AB35" s="3145"/>
      <c r="AC35" s="3146"/>
      <c r="AD35" s="3147"/>
      <c r="AE35" s="3148"/>
      <c r="AF35" s="3149"/>
      <c r="AG35" s="2109"/>
      <c r="AH35" s="3150"/>
      <c r="AI35" s="117"/>
      <c r="AJ35" s="3151"/>
      <c r="AK35" s="3152"/>
      <c r="AL35" s="3153"/>
      <c r="AM35" s="3154"/>
      <c r="AN35" s="119"/>
      <c r="AO35" s="1180"/>
      <c r="AP35" s="115" t="s">
        <v>16</v>
      </c>
      <c r="AQ35" s="3141"/>
      <c r="AR35" s="3142"/>
      <c r="AS35" s="3141"/>
      <c r="AT35" s="3143"/>
      <c r="AU35" s="3144"/>
      <c r="AV35" s="3145"/>
      <c r="AW35" s="3146"/>
      <c r="AX35" s="3147"/>
      <c r="AY35" s="3148"/>
      <c r="AZ35" s="3149"/>
      <c r="BA35" s="2109"/>
      <c r="BB35" s="3150"/>
      <c r="BC35" s="117"/>
      <c r="BD35" s="3151"/>
      <c r="BE35" s="3152"/>
      <c r="BF35" s="3153"/>
      <c r="BG35" s="3154"/>
      <c r="BH35" s="119"/>
      <c r="BK35" s="3">
        <v>1</v>
      </c>
    </row>
    <row r="36" spans="2:63" ht="27" customHeight="1">
      <c r="B36" s="115" t="s">
        <v>16</v>
      </c>
      <c r="C36" s="34" t="str">
        <f>C16</f>
        <v>C CHIBOUST PAMPLEMOUSSE | pâtisserie--ENTREMET| Auteur &gt; recette Béghin Say de Jean-Jacques Borne MOF 1994</v>
      </c>
      <c r="D36" s="35">
        <f>D16</f>
        <v>18</v>
      </c>
      <c r="E36" s="34" t="str">
        <f>E16</f>
        <v>desserts</v>
      </c>
      <c r="F36" s="36" t="str">
        <f>F16</f>
        <v>Recette mère ► MILLE-FEUILLE meringue et chiboust pamplemousse aux fraises des bois</v>
      </c>
      <c r="G36" s="160" t="s">
        <v>147</v>
      </c>
      <c r="H36" s="116" t="s">
        <v>102</v>
      </c>
      <c r="I36" s="161" t="s">
        <v>148</v>
      </c>
      <c r="J36" s="162" t="s">
        <v>149</v>
      </c>
      <c r="K36" s="130" t="s">
        <v>150</v>
      </c>
      <c r="L36" s="130" t="s">
        <v>111</v>
      </c>
      <c r="M36" s="104" t="s">
        <v>0</v>
      </c>
      <c r="N36" s="104" t="s">
        <v>99</v>
      </c>
      <c r="O36" s="104" t="s">
        <v>151</v>
      </c>
      <c r="P36" s="104" t="s">
        <v>152</v>
      </c>
      <c r="Q36" s="121" t="s">
        <v>106</v>
      </c>
      <c r="R36" s="121" t="s">
        <v>371</v>
      </c>
      <c r="S36" s="379" t="s">
        <v>153</v>
      </c>
      <c r="T36" s="121" t="s">
        <v>154</v>
      </c>
      <c r="U36" s="1180"/>
      <c r="V36" s="115" t="s">
        <v>16</v>
      </c>
      <c r="W36" s="3141"/>
      <c r="X36" s="3142"/>
      <c r="Y36" s="3141"/>
      <c r="Z36" s="3143"/>
      <c r="AA36" s="3144"/>
      <c r="AB36" s="3145"/>
      <c r="AC36" s="3146"/>
      <c r="AD36" s="3147"/>
      <c r="AE36" s="3148"/>
      <c r="AF36" s="3149"/>
      <c r="AG36" s="2109"/>
      <c r="AH36" s="3150"/>
      <c r="AI36" s="117"/>
      <c r="AJ36" s="3151"/>
      <c r="AK36" s="3152"/>
      <c r="AL36" s="3153"/>
      <c r="AM36" s="3154"/>
      <c r="AN36" s="119"/>
      <c r="AO36" s="1180"/>
      <c r="AP36" s="115" t="s">
        <v>16</v>
      </c>
      <c r="AQ36" s="3141"/>
      <c r="AR36" s="3142"/>
      <c r="AS36" s="3141"/>
      <c r="AT36" s="3143"/>
      <c r="AU36" s="3144"/>
      <c r="AV36" s="3145"/>
      <c r="AW36" s="3146"/>
      <c r="AX36" s="3147"/>
      <c r="AY36" s="3148"/>
      <c r="AZ36" s="3149"/>
      <c r="BA36" s="2109"/>
      <c r="BB36" s="3150"/>
      <c r="BC36" s="117"/>
      <c r="BD36" s="3151"/>
      <c r="BE36" s="3152"/>
      <c r="BF36" s="3153"/>
      <c r="BG36" s="3154"/>
      <c r="BH36" s="119"/>
      <c r="BK36" s="3">
        <v>1</v>
      </c>
    </row>
    <row r="37" spans="2:63" ht="27" customHeight="1">
      <c r="B37" s="115" t="s">
        <v>16</v>
      </c>
      <c r="C37" s="34" t="str">
        <f>C16</f>
        <v>C CHIBOUST PAMPLEMOUSSE | pâtisserie--ENTREMET| Auteur &gt; recette Béghin Say de Jean-Jacques Borne MOF 1994</v>
      </c>
      <c r="D37" s="35">
        <f>D16</f>
        <v>18</v>
      </c>
      <c r="E37" s="34" t="str">
        <f>E16</f>
        <v>desserts</v>
      </c>
      <c r="F37" s="36" t="str">
        <f>F16</f>
        <v>Recette mère ► MILLE-FEUILLE meringue et chiboust pamplemousse aux fraises des bois</v>
      </c>
      <c r="G37" s="916">
        <v>1</v>
      </c>
      <c r="H37" s="917">
        <v>1E-3</v>
      </c>
      <c r="I37" s="918">
        <v>0</v>
      </c>
      <c r="J37" s="917">
        <v>0.25</v>
      </c>
      <c r="K37" s="917">
        <v>0.33332999999999996</v>
      </c>
      <c r="L37" s="917">
        <v>0.5</v>
      </c>
      <c r="M37" s="919">
        <v>1</v>
      </c>
      <c r="N37" s="919">
        <v>0.1</v>
      </c>
      <c r="O37" s="919">
        <v>0.01</v>
      </c>
      <c r="P37" s="919">
        <v>1E-3</v>
      </c>
      <c r="Q37" s="919">
        <v>0.5</v>
      </c>
      <c r="R37" s="919">
        <v>0.25</v>
      </c>
      <c r="S37" s="919">
        <v>0.33300000000000002</v>
      </c>
      <c r="T37" s="2468">
        <v>0.2</v>
      </c>
      <c r="U37" s="1180"/>
      <c r="V37" s="115" t="s">
        <v>16</v>
      </c>
      <c r="W37" s="3141"/>
      <c r="X37" s="3142"/>
      <c r="Y37" s="3141"/>
      <c r="Z37" s="3143"/>
      <c r="AA37" s="3144"/>
      <c r="AB37" s="3145"/>
      <c r="AC37" s="3146"/>
      <c r="AD37" s="3147"/>
      <c r="AE37" s="3148"/>
      <c r="AF37" s="3149"/>
      <c r="AG37" s="2109"/>
      <c r="AH37" s="3150"/>
      <c r="AI37" s="117"/>
      <c r="AJ37" s="3151"/>
      <c r="AK37" s="3152"/>
      <c r="AL37" s="3153"/>
      <c r="AM37" s="3154"/>
      <c r="AN37" s="119"/>
      <c r="AO37" s="1180"/>
      <c r="AP37" s="115" t="s">
        <v>16</v>
      </c>
      <c r="AQ37" s="3141"/>
      <c r="AR37" s="3142"/>
      <c r="AS37" s="3141"/>
      <c r="AT37" s="3143"/>
      <c r="AU37" s="3144"/>
      <c r="AV37" s="3145"/>
      <c r="AW37" s="3146"/>
      <c r="AX37" s="3147"/>
      <c r="AY37" s="3148"/>
      <c r="AZ37" s="3149"/>
      <c r="BA37" s="2109"/>
      <c r="BB37" s="3150"/>
      <c r="BC37" s="117"/>
      <c r="BD37" s="3151"/>
      <c r="BE37" s="3152"/>
      <c r="BF37" s="3153"/>
      <c r="BG37" s="3154"/>
      <c r="BH37" s="119"/>
      <c r="BK37" s="3">
        <v>1</v>
      </c>
    </row>
    <row r="38" spans="2:63" ht="27" customHeight="1">
      <c r="B38" s="115" t="s">
        <v>16</v>
      </c>
      <c r="C38" s="34" t="str">
        <f>C16</f>
        <v>C CHIBOUST PAMPLEMOUSSE | pâtisserie--ENTREMET| Auteur &gt; recette Béghin Say de Jean-Jacques Borne MOF 1994</v>
      </c>
      <c r="D38" s="35">
        <f>D16</f>
        <v>18</v>
      </c>
      <c r="E38" s="34" t="str">
        <f>E16</f>
        <v>desserts</v>
      </c>
      <c r="F38" s="36" t="str">
        <f>F16</f>
        <v>Recette mère ► MILLE-FEUILLE meringue et chiboust pamplemousse aux fraises des bois</v>
      </c>
      <c r="G38" s="133" t="s">
        <v>162</v>
      </c>
      <c r="H38" s="133" t="s">
        <v>163</v>
      </c>
      <c r="I38" s="161" t="s">
        <v>148</v>
      </c>
      <c r="J38" s="133" t="s">
        <v>116</v>
      </c>
      <c r="K38" s="133" t="s">
        <v>164</v>
      </c>
      <c r="L38" s="133" t="s">
        <v>165</v>
      </c>
      <c r="M38" s="138" t="s">
        <v>121</v>
      </c>
      <c r="N38" s="173" t="s">
        <v>166</v>
      </c>
      <c r="O38" s="173" t="s">
        <v>167</v>
      </c>
      <c r="P38" s="121" t="s">
        <v>168</v>
      </c>
      <c r="Q38" s="121" t="s">
        <v>169</v>
      </c>
      <c r="R38" s="121" t="s">
        <v>107</v>
      </c>
      <c r="S38" s="2470" t="s">
        <v>1857</v>
      </c>
      <c r="T38" s="934" t="s">
        <v>170</v>
      </c>
      <c r="U38" s="1180"/>
      <c r="V38" s="115" t="s">
        <v>16</v>
      </c>
      <c r="W38" s="3141"/>
      <c r="X38" s="3142"/>
      <c r="Y38" s="3141"/>
      <c r="Z38" s="3143"/>
      <c r="AA38" s="3144"/>
      <c r="AB38" s="3145"/>
      <c r="AC38" s="3146"/>
      <c r="AD38" s="3147"/>
      <c r="AE38" s="3148"/>
      <c r="AF38" s="3149"/>
      <c r="AG38" s="2109"/>
      <c r="AH38" s="3150"/>
      <c r="AI38" s="117"/>
      <c r="AJ38" s="3151"/>
      <c r="AK38" s="3152"/>
      <c r="AL38" s="3153"/>
      <c r="AM38" s="3154"/>
      <c r="AN38" s="119"/>
      <c r="AO38" s="1180"/>
      <c r="AP38" s="115" t="s">
        <v>16</v>
      </c>
      <c r="AQ38" s="3141"/>
      <c r="AR38" s="3142"/>
      <c r="AS38" s="3141"/>
      <c r="AT38" s="3143"/>
      <c r="AU38" s="3144"/>
      <c r="AV38" s="3145"/>
      <c r="AW38" s="3146"/>
      <c r="AX38" s="3147"/>
      <c r="AY38" s="3148"/>
      <c r="AZ38" s="3149"/>
      <c r="BA38" s="2109"/>
      <c r="BB38" s="3150"/>
      <c r="BC38" s="117"/>
      <c r="BD38" s="3151"/>
      <c r="BE38" s="3152"/>
      <c r="BF38" s="3153"/>
      <c r="BG38" s="3154"/>
      <c r="BH38" s="119"/>
      <c r="BK38" s="3">
        <v>1</v>
      </c>
    </row>
    <row r="39" spans="2:63" ht="27" customHeight="1">
      <c r="B39" s="115" t="s">
        <v>16</v>
      </c>
      <c r="C39" s="34" t="str">
        <f>C16</f>
        <v>C CHIBOUST PAMPLEMOUSSE | pâtisserie--ENTREMET| Auteur &gt; recette Béghin Say de Jean-Jacques Borne MOF 1994</v>
      </c>
      <c r="D39" s="35">
        <f>D16</f>
        <v>18</v>
      </c>
      <c r="E39" s="34" t="str">
        <f>E16</f>
        <v>desserts</v>
      </c>
      <c r="F39" s="36" t="str">
        <f>F16</f>
        <v>Recette mère ► MILLE-FEUILLE meringue et chiboust pamplemousse aux fraises des bois</v>
      </c>
      <c r="G39" s="916">
        <v>2.835E-2</v>
      </c>
      <c r="H39" s="917">
        <v>0.13</v>
      </c>
      <c r="I39" s="918">
        <v>0</v>
      </c>
      <c r="J39" s="917">
        <v>0.2</v>
      </c>
      <c r="K39" s="917">
        <v>0.23</v>
      </c>
      <c r="L39" s="917">
        <v>0.22500000000000001</v>
      </c>
      <c r="M39" s="919">
        <v>0.35</v>
      </c>
      <c r="N39" s="919">
        <v>5.0000000000000001E-3</v>
      </c>
      <c r="O39" s="919">
        <v>5.0000000000000001E-3</v>
      </c>
      <c r="P39" s="919">
        <v>1.4999999999999999E-2</v>
      </c>
      <c r="Q39" s="919">
        <v>0.1</v>
      </c>
      <c r="R39" s="919">
        <v>0.22500000000000001</v>
      </c>
      <c r="S39" s="919">
        <v>4.0000000000000001E-3</v>
      </c>
      <c r="T39" s="2469">
        <v>1E-3</v>
      </c>
      <c r="U39" s="1180"/>
      <c r="V39" s="115" t="s">
        <v>16</v>
      </c>
      <c r="W39" s="3141"/>
      <c r="X39" s="3142"/>
      <c r="Y39" s="3141"/>
      <c r="Z39" s="3143"/>
      <c r="AA39" s="3144"/>
      <c r="AB39" s="3145"/>
      <c r="AC39" s="3146"/>
      <c r="AD39" s="3147"/>
      <c r="AE39" s="3148"/>
      <c r="AF39" s="3149"/>
      <c r="AG39" s="2109"/>
      <c r="AH39" s="3150"/>
      <c r="AI39" s="117"/>
      <c r="AJ39" s="3151"/>
      <c r="AK39" s="3152"/>
      <c r="AL39" s="3153"/>
      <c r="AM39" s="3154"/>
      <c r="AN39" s="119"/>
      <c r="AO39" s="1180"/>
      <c r="AP39" s="115" t="s">
        <v>16</v>
      </c>
      <c r="AQ39" s="3141"/>
      <c r="AR39" s="3142"/>
      <c r="AS39" s="3141"/>
      <c r="AT39" s="3143"/>
      <c r="AU39" s="3144"/>
      <c r="AV39" s="3145"/>
      <c r="AW39" s="3146"/>
      <c r="AX39" s="3147"/>
      <c r="AY39" s="3148"/>
      <c r="AZ39" s="3149"/>
      <c r="BA39" s="2109"/>
      <c r="BB39" s="3150"/>
      <c r="BC39" s="117"/>
      <c r="BD39" s="3151"/>
      <c r="BE39" s="3152"/>
      <c r="BF39" s="3153"/>
      <c r="BG39" s="3154"/>
      <c r="BH39" s="119"/>
      <c r="BK39" s="3">
        <v>1</v>
      </c>
    </row>
    <row r="40" spans="2:63" ht="27" customHeight="1">
      <c r="B40" s="179" t="s">
        <v>11</v>
      </c>
      <c r="C40" s="180" t="str">
        <f>C16</f>
        <v>C CHIBOUST PAMPLEMOUSSE | pâtisserie--ENTREMET| Auteur &gt; recette Béghin Say de Jean-Jacques Borne MOF 1994</v>
      </c>
      <c r="D40" s="180">
        <f>D16</f>
        <v>18</v>
      </c>
      <c r="E40" s="181" t="str">
        <f>E16</f>
        <v>desserts</v>
      </c>
      <c r="F40" s="182" t="str">
        <f>F16</f>
        <v>Recette mère ► MILLE-FEUILLE meringue et chiboust pamplemousse aux fraises des bois</v>
      </c>
      <c r="G40" s="183" t="str">
        <f t="shared" ref="G40:L40" si="9">G17</f>
        <v>Col.6</v>
      </c>
      <c r="H40" s="183" t="str">
        <f t="shared" si="9"/>
        <v>Col.7</v>
      </c>
      <c r="I40" s="183" t="str">
        <f t="shared" si="9"/>
        <v>Col.8</v>
      </c>
      <c r="J40" s="183" t="str">
        <f t="shared" si="9"/>
        <v>Col.9</v>
      </c>
      <c r="K40" s="183" t="str">
        <f t="shared" si="9"/>
        <v>Col.10</v>
      </c>
      <c r="L40" s="183" t="str">
        <f t="shared" si="9"/>
        <v>Col.11</v>
      </c>
      <c r="M40" s="184" t="s">
        <v>171</v>
      </c>
      <c r="N40" s="1140"/>
      <c r="O40" s="1140"/>
      <c r="P40" s="1140"/>
      <c r="Q40" s="1140"/>
      <c r="R40" s="1140"/>
      <c r="S40" s="1140"/>
      <c r="T40" s="1651"/>
      <c r="U40" s="1180"/>
      <c r="V40" s="115" t="s">
        <v>16</v>
      </c>
      <c r="W40" s="3141"/>
      <c r="X40" s="3142"/>
      <c r="Y40" s="3141"/>
      <c r="Z40" s="3143"/>
      <c r="AA40" s="3144"/>
      <c r="AB40" s="3145"/>
      <c r="AC40" s="3146"/>
      <c r="AD40" s="3147"/>
      <c r="AE40" s="3148"/>
      <c r="AF40" s="3149"/>
      <c r="AG40" s="2109"/>
      <c r="AH40" s="3150"/>
      <c r="AI40" s="117"/>
      <c r="AJ40" s="3151"/>
      <c r="AK40" s="3152"/>
      <c r="AL40" s="3153"/>
      <c r="AM40" s="3154"/>
      <c r="AN40" s="119"/>
      <c r="AO40" s="1180"/>
      <c r="AP40" s="115" t="s">
        <v>16</v>
      </c>
      <c r="AQ40" s="3141"/>
      <c r="AR40" s="3142"/>
      <c r="AS40" s="3141"/>
      <c r="AT40" s="3143"/>
      <c r="AU40" s="3144"/>
      <c r="AV40" s="3145"/>
      <c r="AW40" s="3146"/>
      <c r="AX40" s="3147"/>
      <c r="AY40" s="3148"/>
      <c r="AZ40" s="3149"/>
      <c r="BA40" s="2109"/>
      <c r="BB40" s="3150"/>
      <c r="BC40" s="117"/>
      <c r="BD40" s="3151"/>
      <c r="BE40" s="3152"/>
      <c r="BF40" s="3153"/>
      <c r="BG40" s="3154"/>
      <c r="BH40" s="119"/>
      <c r="BK40" s="3">
        <v>1</v>
      </c>
    </row>
    <row r="41" spans="2:63" ht="27" customHeight="1">
      <c r="B41" s="189" t="s">
        <v>11</v>
      </c>
      <c r="C41" s="1684" t="str">
        <f>C16</f>
        <v>C CHIBOUST PAMPLEMOUSSE | pâtisserie--ENTREMET| Auteur &gt; recette Béghin Say de Jean-Jacques Borne MOF 1994</v>
      </c>
      <c r="D41" s="1684">
        <f>D16</f>
        <v>18</v>
      </c>
      <c r="E41" s="1685" t="str">
        <f>E16</f>
        <v>desserts</v>
      </c>
      <c r="F41" s="1686" t="str">
        <f>F16</f>
        <v>Recette mère ► MILLE-FEUILLE meringue et chiboust pamplemousse aux fraises des bois</v>
      </c>
      <c r="G41" s="1812"/>
      <c r="H41" s="1812"/>
      <c r="I41" s="1812"/>
      <c r="J41" s="1812"/>
      <c r="K41" s="1812"/>
      <c r="L41" s="1813" t="s">
        <v>8456</v>
      </c>
      <c r="M41" s="1814" t="s">
        <v>855</v>
      </c>
      <c r="N41" s="1644"/>
      <c r="O41" s="1644"/>
      <c r="P41" s="9"/>
      <c r="Q41" s="9"/>
      <c r="R41" s="9"/>
      <c r="S41" s="1646" t="s">
        <v>172</v>
      </c>
      <c r="T41" s="1647" t="s">
        <v>173</v>
      </c>
      <c r="U41" s="1180"/>
      <c r="V41" s="115" t="s">
        <v>16</v>
      </c>
      <c r="W41" s="3141"/>
      <c r="X41" s="3142"/>
      <c r="Y41" s="3141"/>
      <c r="Z41" s="3143"/>
      <c r="AA41" s="3144"/>
      <c r="AB41" s="3145"/>
      <c r="AC41" s="3146"/>
      <c r="AD41" s="3147"/>
      <c r="AE41" s="3148"/>
      <c r="AF41" s="3149"/>
      <c r="AG41" s="2109"/>
      <c r="AH41" s="3150"/>
      <c r="AI41" s="117"/>
      <c r="AJ41" s="3151"/>
      <c r="AK41" s="3152"/>
      <c r="AL41" s="3153"/>
      <c r="AM41" s="3154"/>
      <c r="AN41" s="119"/>
      <c r="AO41" s="1180"/>
      <c r="AP41" s="115" t="s">
        <v>16</v>
      </c>
      <c r="AQ41" s="3141"/>
      <c r="AR41" s="3142"/>
      <c r="AS41" s="3141"/>
      <c r="AT41" s="3143"/>
      <c r="AU41" s="3144"/>
      <c r="AV41" s="3145"/>
      <c r="AW41" s="3146"/>
      <c r="AX41" s="3147"/>
      <c r="AY41" s="3148"/>
      <c r="AZ41" s="3149"/>
      <c r="BA41" s="2109"/>
      <c r="BB41" s="3150"/>
      <c r="BC41" s="117"/>
      <c r="BD41" s="3151"/>
      <c r="BE41" s="3152"/>
      <c r="BF41" s="3153"/>
      <c r="BG41" s="3154"/>
      <c r="BH41" s="119"/>
      <c r="BK41" s="3">
        <v>1</v>
      </c>
    </row>
    <row r="42" spans="2:63" ht="27" customHeight="1">
      <c r="B42" s="115" t="str">
        <f t="shared" ref="B42:B52" si="10">IF(OR(G42&lt;&gt;"",H42&lt;&gt; "",I42&lt;&gt;"",J42&lt;&gt;""),"A", "►")</f>
        <v>►</v>
      </c>
      <c r="C42" s="190" t="str">
        <f>C16</f>
        <v>C CHIBOUST PAMPLEMOUSSE | pâtisserie--ENTREMET| Auteur &gt; recette Béghin Say de Jean-Jacques Borne MOF 1994</v>
      </c>
      <c r="D42" s="190">
        <f>D16</f>
        <v>18</v>
      </c>
      <c r="E42" s="191" t="str">
        <f>E16</f>
        <v>desserts</v>
      </c>
      <c r="F42" s="192" t="str">
        <f>F16</f>
        <v>Recette mère ► MILLE-FEUILLE meringue et chiboust pamplemousse aux fraises des bois</v>
      </c>
      <c r="G42" s="533"/>
      <c r="H42" s="533"/>
      <c r="I42" s="533"/>
      <c r="J42" s="533"/>
      <c r="K42" s="1817"/>
      <c r="L42" s="1818">
        <v>0</v>
      </c>
      <c r="M42" s="1819" t="s">
        <v>8457</v>
      </c>
      <c r="N42" s="1644"/>
      <c r="O42" s="1644"/>
      <c r="P42" s="9"/>
      <c r="Q42" s="9"/>
      <c r="R42" s="9"/>
      <c r="S42" s="1650" t="s">
        <v>176</v>
      </c>
      <c r="T42" s="1647" t="s">
        <v>173</v>
      </c>
      <c r="U42" s="1180"/>
      <c r="V42" s="115" t="s">
        <v>16</v>
      </c>
      <c r="W42" s="3141"/>
      <c r="X42" s="3142"/>
      <c r="Y42" s="3141"/>
      <c r="Z42" s="3143"/>
      <c r="AA42" s="3144"/>
      <c r="AB42" s="3145"/>
      <c r="AC42" s="3146"/>
      <c r="AD42" s="3147"/>
      <c r="AE42" s="3148"/>
      <c r="AF42" s="3149"/>
      <c r="AG42" s="2109"/>
      <c r="AH42" s="3150"/>
      <c r="AI42" s="117"/>
      <c r="AJ42" s="3151"/>
      <c r="AK42" s="3152"/>
      <c r="AL42" s="3153"/>
      <c r="AM42" s="3154"/>
      <c r="AN42" s="119"/>
      <c r="AO42" s="1180"/>
      <c r="AP42" s="115" t="s">
        <v>16</v>
      </c>
      <c r="AQ42" s="3141"/>
      <c r="AR42" s="3142"/>
      <c r="AS42" s="3141"/>
      <c r="AT42" s="3143"/>
      <c r="AU42" s="3144"/>
      <c r="AV42" s="3145"/>
      <c r="AW42" s="3146"/>
      <c r="AX42" s="3147"/>
      <c r="AY42" s="3148"/>
      <c r="AZ42" s="3149"/>
      <c r="BA42" s="2109"/>
      <c r="BB42" s="3150"/>
      <c r="BC42" s="117"/>
      <c r="BD42" s="3151"/>
      <c r="BE42" s="3152"/>
      <c r="BF42" s="3153"/>
      <c r="BG42" s="3154"/>
      <c r="BH42" s="119"/>
      <c r="BK42" s="3">
        <v>1</v>
      </c>
    </row>
    <row r="43" spans="2:63" ht="27" customHeight="1">
      <c r="B43" s="115" t="str">
        <f t="shared" si="10"/>
        <v>►</v>
      </c>
      <c r="C43" s="190" t="str">
        <f>C16</f>
        <v>C CHIBOUST PAMPLEMOUSSE | pâtisserie--ENTREMET| Auteur &gt; recette Béghin Say de Jean-Jacques Borne MOF 1994</v>
      </c>
      <c r="D43" s="190">
        <f>D16</f>
        <v>18</v>
      </c>
      <c r="E43" s="191" t="str">
        <f>E16</f>
        <v>desserts</v>
      </c>
      <c r="F43" s="192" t="str">
        <f>F16</f>
        <v>Recette mère ► MILLE-FEUILLE meringue et chiboust pamplemousse aux fraises des bois</v>
      </c>
      <c r="G43" s="533"/>
      <c r="H43" s="533"/>
      <c r="I43" s="533"/>
      <c r="J43" s="533"/>
      <c r="K43" s="1817"/>
      <c r="L43" s="1821">
        <f>IF(ISBLANK(M43),"",LARGE(L42:L42,1)+1)</f>
        <v>1</v>
      </c>
      <c r="M43" s="1887" t="s">
        <v>181</v>
      </c>
      <c r="N43" s="1822"/>
      <c r="O43" s="1822"/>
      <c r="P43" s="1822"/>
      <c r="Q43" s="1822"/>
      <c r="R43" s="1822"/>
      <c r="S43" s="1822"/>
      <c r="T43" s="2120"/>
      <c r="U43" s="1180"/>
      <c r="V43" s="115" t="s">
        <v>16</v>
      </c>
      <c r="W43" s="3141"/>
      <c r="X43" s="3142"/>
      <c r="Y43" s="3141"/>
      <c r="Z43" s="3143"/>
      <c r="AA43" s="3144"/>
      <c r="AB43" s="3145"/>
      <c r="AC43" s="3146"/>
      <c r="AD43" s="3147"/>
      <c r="AE43" s="3148"/>
      <c r="AF43" s="3149"/>
      <c r="AG43" s="2109"/>
      <c r="AH43" s="3150"/>
      <c r="AI43" s="117"/>
      <c r="AJ43" s="3151"/>
      <c r="AK43" s="3152"/>
      <c r="AL43" s="3153"/>
      <c r="AM43" s="3154"/>
      <c r="AN43" s="119"/>
      <c r="AO43" s="1180"/>
      <c r="AP43" s="115" t="s">
        <v>16</v>
      </c>
      <c r="AQ43" s="3141"/>
      <c r="AR43" s="3142"/>
      <c r="AS43" s="3141"/>
      <c r="AT43" s="3143"/>
      <c r="AU43" s="3144"/>
      <c r="AV43" s="3145"/>
      <c r="AW43" s="3146"/>
      <c r="AX43" s="3147"/>
      <c r="AY43" s="3148"/>
      <c r="AZ43" s="3149"/>
      <c r="BA43" s="2109"/>
      <c r="BB43" s="3150"/>
      <c r="BC43" s="117"/>
      <c r="BD43" s="3151"/>
      <c r="BE43" s="3152"/>
      <c r="BF43" s="3153"/>
      <c r="BG43" s="3154"/>
      <c r="BH43" s="119"/>
      <c r="BK43" s="3">
        <v>1</v>
      </c>
    </row>
    <row r="44" spans="2:63" ht="27" customHeight="1">
      <c r="B44" s="115" t="str">
        <f t="shared" si="10"/>
        <v>►</v>
      </c>
      <c r="C44" s="190" t="str">
        <f>C16</f>
        <v>C CHIBOUST PAMPLEMOUSSE | pâtisserie--ENTREMET| Auteur &gt; recette Béghin Say de Jean-Jacques Borne MOF 1994</v>
      </c>
      <c r="D44" s="190">
        <f>D16</f>
        <v>18</v>
      </c>
      <c r="E44" s="191" t="str">
        <f>E16</f>
        <v>desserts</v>
      </c>
      <c r="F44" s="192" t="str">
        <f>F16</f>
        <v>Recette mère ► MILLE-FEUILLE meringue et chiboust pamplemousse aux fraises des bois</v>
      </c>
      <c r="G44" s="533"/>
      <c r="H44" s="533"/>
      <c r="I44" s="533"/>
      <c r="J44" s="533"/>
      <c r="K44" s="1817"/>
      <c r="L44" s="1821">
        <f>IF(ISBLANK(M44),"",LARGE(L42:L43,1)+1)</f>
        <v>2</v>
      </c>
      <c r="M44" s="1887" t="s">
        <v>189</v>
      </c>
      <c r="N44" s="1822"/>
      <c r="O44" s="1822"/>
      <c r="P44" s="1822"/>
      <c r="Q44" s="1822"/>
      <c r="R44" s="1822"/>
      <c r="S44" s="1822"/>
      <c r="T44" s="2120"/>
      <c r="U44" s="1180"/>
      <c r="V44" s="115" t="s">
        <v>16</v>
      </c>
      <c r="W44" s="3141"/>
      <c r="X44" s="3142"/>
      <c r="Y44" s="3141"/>
      <c r="Z44" s="3143"/>
      <c r="AA44" s="3144"/>
      <c r="AB44" s="3145"/>
      <c r="AC44" s="3146"/>
      <c r="AD44" s="3147"/>
      <c r="AE44" s="3148"/>
      <c r="AF44" s="3149"/>
      <c r="AG44" s="2109"/>
      <c r="AH44" s="3150"/>
      <c r="AI44" s="117"/>
      <c r="AJ44" s="3151"/>
      <c r="AK44" s="3152"/>
      <c r="AL44" s="3153"/>
      <c r="AM44" s="3154"/>
      <c r="AN44" s="119"/>
      <c r="AO44" s="1180"/>
      <c r="AP44" s="115" t="s">
        <v>16</v>
      </c>
      <c r="AQ44" s="3141"/>
      <c r="AR44" s="3142"/>
      <c r="AS44" s="3141"/>
      <c r="AT44" s="3143"/>
      <c r="AU44" s="3144"/>
      <c r="AV44" s="3145"/>
      <c r="AW44" s="3146"/>
      <c r="AX44" s="3147"/>
      <c r="AY44" s="3148"/>
      <c r="AZ44" s="3149"/>
      <c r="BA44" s="2109"/>
      <c r="BB44" s="3150"/>
      <c r="BC44" s="117"/>
      <c r="BD44" s="3151"/>
      <c r="BE44" s="3152"/>
      <c r="BF44" s="3153"/>
      <c r="BG44" s="3154"/>
      <c r="BH44" s="119"/>
      <c r="BK44" s="3">
        <v>1</v>
      </c>
    </row>
    <row r="45" spans="2:63" ht="27" customHeight="1">
      <c r="B45" s="115" t="str">
        <f t="shared" si="10"/>
        <v>►</v>
      </c>
      <c r="C45" s="190" t="str">
        <f>C16</f>
        <v>C CHIBOUST PAMPLEMOUSSE | pâtisserie--ENTREMET| Auteur &gt; recette Béghin Say de Jean-Jacques Borne MOF 1994</v>
      </c>
      <c r="D45" s="190">
        <f>D16</f>
        <v>18</v>
      </c>
      <c r="E45" s="191" t="str">
        <f>E16</f>
        <v>desserts</v>
      </c>
      <c r="F45" s="192" t="str">
        <f>F16</f>
        <v>Recette mère ► MILLE-FEUILLE meringue et chiboust pamplemousse aux fraises des bois</v>
      </c>
      <c r="G45" s="533"/>
      <c r="H45" s="533"/>
      <c r="I45" s="533"/>
      <c r="J45" s="533"/>
      <c r="K45" s="1817"/>
      <c r="L45" s="1821">
        <f>IF(ISBLANK(M45),"",LARGE(L42:L44,1)+1)</f>
        <v>3</v>
      </c>
      <c r="M45" s="1887" t="s">
        <v>3262</v>
      </c>
      <c r="N45" s="1822"/>
      <c r="O45" s="1822"/>
      <c r="P45" s="1822"/>
      <c r="Q45" s="1822"/>
      <c r="R45" s="1822"/>
      <c r="S45" s="1822"/>
      <c r="T45" s="2120"/>
      <c r="U45" s="1180"/>
      <c r="V45" s="115" t="s">
        <v>16</v>
      </c>
      <c r="W45" s="3141"/>
      <c r="X45" s="3142"/>
      <c r="Y45" s="3141"/>
      <c r="Z45" s="3143"/>
      <c r="AA45" s="3144"/>
      <c r="AB45" s="3145"/>
      <c r="AC45" s="3146"/>
      <c r="AD45" s="3147"/>
      <c r="AE45" s="3148"/>
      <c r="AF45" s="3149"/>
      <c r="AG45" s="2109"/>
      <c r="AH45" s="3150"/>
      <c r="AI45" s="117"/>
      <c r="AJ45" s="3151"/>
      <c r="AK45" s="3152"/>
      <c r="AL45" s="3153"/>
      <c r="AM45" s="3154"/>
      <c r="AN45" s="119"/>
      <c r="AO45" s="1180"/>
      <c r="AP45" s="115" t="s">
        <v>16</v>
      </c>
      <c r="AQ45" s="3141"/>
      <c r="AR45" s="3142"/>
      <c r="AS45" s="3141"/>
      <c r="AT45" s="3143"/>
      <c r="AU45" s="3144"/>
      <c r="AV45" s="3145"/>
      <c r="AW45" s="3146"/>
      <c r="AX45" s="3147"/>
      <c r="AY45" s="3148"/>
      <c r="AZ45" s="3149"/>
      <c r="BA45" s="2109"/>
      <c r="BB45" s="3150"/>
      <c r="BC45" s="117"/>
      <c r="BD45" s="3151"/>
      <c r="BE45" s="3152"/>
      <c r="BF45" s="3153"/>
      <c r="BG45" s="3154"/>
      <c r="BH45" s="119"/>
      <c r="BK45" s="3">
        <v>1</v>
      </c>
    </row>
    <row r="46" spans="2:63" ht="27" customHeight="1">
      <c r="B46" s="115" t="str">
        <f t="shared" si="10"/>
        <v>►</v>
      </c>
      <c r="C46" s="190" t="str">
        <f>C16</f>
        <v>C CHIBOUST PAMPLEMOUSSE | pâtisserie--ENTREMET| Auteur &gt; recette Béghin Say de Jean-Jacques Borne MOF 1994</v>
      </c>
      <c r="D46" s="190">
        <f>D16</f>
        <v>18</v>
      </c>
      <c r="E46" s="191" t="str">
        <f>E16</f>
        <v>desserts</v>
      </c>
      <c r="F46" s="192" t="str">
        <f>F16</f>
        <v>Recette mère ► MILLE-FEUILLE meringue et chiboust pamplemousse aux fraises des bois</v>
      </c>
      <c r="G46" s="533"/>
      <c r="H46" s="533"/>
      <c r="I46" s="533"/>
      <c r="J46" s="533"/>
      <c r="K46" s="1817"/>
      <c r="L46" s="1821">
        <f>IF(ISBLANK(M46),"",LARGE(L42:L45,1)+1)</f>
        <v>4</v>
      </c>
      <c r="M46" s="1887" t="s">
        <v>3263</v>
      </c>
      <c r="N46" s="1822"/>
      <c r="O46" s="1822"/>
      <c r="P46" s="1822"/>
      <c r="Q46" s="1822"/>
      <c r="R46" s="1822"/>
      <c r="S46" s="1822"/>
      <c r="T46" s="2120"/>
      <c r="U46" s="1180"/>
      <c r="V46" s="115" t="s">
        <v>16</v>
      </c>
      <c r="W46" s="3141"/>
      <c r="X46" s="3142"/>
      <c r="Y46" s="3141"/>
      <c r="Z46" s="3143"/>
      <c r="AA46" s="3144"/>
      <c r="AB46" s="3145"/>
      <c r="AC46" s="3146"/>
      <c r="AD46" s="3147"/>
      <c r="AE46" s="3148"/>
      <c r="AF46" s="3149"/>
      <c r="AG46" s="2109"/>
      <c r="AH46" s="3150"/>
      <c r="AI46" s="117"/>
      <c r="AJ46" s="3151"/>
      <c r="AK46" s="3152"/>
      <c r="AL46" s="3153"/>
      <c r="AM46" s="3154"/>
      <c r="AN46" s="119"/>
      <c r="AO46" s="1180"/>
      <c r="AP46" s="115" t="s">
        <v>16</v>
      </c>
      <c r="AQ46" s="3141"/>
      <c r="AR46" s="3142"/>
      <c r="AS46" s="3141"/>
      <c r="AT46" s="3143"/>
      <c r="AU46" s="3144"/>
      <c r="AV46" s="3145"/>
      <c r="AW46" s="3146"/>
      <c r="AX46" s="3147"/>
      <c r="AY46" s="3148"/>
      <c r="AZ46" s="3149"/>
      <c r="BA46" s="2109"/>
      <c r="BB46" s="3150"/>
      <c r="BC46" s="117"/>
      <c r="BD46" s="3151"/>
      <c r="BE46" s="3152"/>
      <c r="BF46" s="3153"/>
      <c r="BG46" s="3154"/>
      <c r="BH46" s="119"/>
      <c r="BK46" s="3">
        <v>1</v>
      </c>
    </row>
    <row r="47" spans="2:63" ht="27" customHeight="1">
      <c r="B47" s="115" t="str">
        <f t="shared" si="10"/>
        <v>►</v>
      </c>
      <c r="C47" s="190" t="str">
        <f>C16</f>
        <v>C CHIBOUST PAMPLEMOUSSE | pâtisserie--ENTREMET| Auteur &gt; recette Béghin Say de Jean-Jacques Borne MOF 1994</v>
      </c>
      <c r="D47" s="190">
        <f>D16</f>
        <v>18</v>
      </c>
      <c r="E47" s="191" t="str">
        <f>E16</f>
        <v>desserts</v>
      </c>
      <c r="F47" s="192" t="str">
        <f>F16</f>
        <v>Recette mère ► MILLE-FEUILLE meringue et chiboust pamplemousse aux fraises des bois</v>
      </c>
      <c r="G47" s="533"/>
      <c r="H47" s="533"/>
      <c r="I47" s="533"/>
      <c r="J47" s="533"/>
      <c r="K47" s="1817"/>
      <c r="L47" s="1821">
        <f>IF(ISBLANK(M47),"",LARGE(L42:L46,1)+1)</f>
        <v>5</v>
      </c>
      <c r="M47" s="1887" t="s">
        <v>3264</v>
      </c>
      <c r="N47" s="1822"/>
      <c r="O47" s="1822"/>
      <c r="P47" s="1822"/>
      <c r="Q47" s="1822"/>
      <c r="R47" s="1822"/>
      <c r="S47" s="1822"/>
      <c r="T47" s="2120"/>
      <c r="U47" s="1180"/>
      <c r="V47" s="115" t="s">
        <v>16</v>
      </c>
      <c r="W47" s="3141"/>
      <c r="X47" s="3142"/>
      <c r="Y47" s="3141"/>
      <c r="Z47" s="3143"/>
      <c r="AA47" s="3144"/>
      <c r="AB47" s="3145"/>
      <c r="AC47" s="3146"/>
      <c r="AD47" s="3147"/>
      <c r="AE47" s="3148"/>
      <c r="AF47" s="3149"/>
      <c r="AG47" s="2109"/>
      <c r="AH47" s="3150"/>
      <c r="AI47" s="117"/>
      <c r="AJ47" s="3151"/>
      <c r="AK47" s="3152"/>
      <c r="AL47" s="3153"/>
      <c r="AM47" s="3154"/>
      <c r="AN47" s="119"/>
      <c r="AO47" s="1180"/>
      <c r="AP47" s="115" t="s">
        <v>16</v>
      </c>
      <c r="AQ47" s="3141"/>
      <c r="AR47" s="3142"/>
      <c r="AS47" s="3141"/>
      <c r="AT47" s="3143"/>
      <c r="AU47" s="3144"/>
      <c r="AV47" s="3145"/>
      <c r="AW47" s="3146"/>
      <c r="AX47" s="3147"/>
      <c r="AY47" s="3148"/>
      <c r="AZ47" s="3149"/>
      <c r="BA47" s="2109"/>
      <c r="BB47" s="3150"/>
      <c r="BC47" s="117"/>
      <c r="BD47" s="3151"/>
      <c r="BE47" s="3152"/>
      <c r="BF47" s="3153"/>
      <c r="BG47" s="3154"/>
      <c r="BH47" s="119"/>
      <c r="BK47" s="3">
        <v>1</v>
      </c>
    </row>
    <row r="48" spans="2:63" ht="27" customHeight="1">
      <c r="B48" s="115" t="str">
        <f t="shared" si="10"/>
        <v>►</v>
      </c>
      <c r="C48" s="190" t="str">
        <f>C16</f>
        <v>C CHIBOUST PAMPLEMOUSSE | pâtisserie--ENTREMET| Auteur &gt; recette Béghin Say de Jean-Jacques Borne MOF 1994</v>
      </c>
      <c r="D48" s="190">
        <f>D16</f>
        <v>18</v>
      </c>
      <c r="E48" s="191" t="str">
        <f>E16</f>
        <v>desserts</v>
      </c>
      <c r="F48" s="192" t="str">
        <f>F16</f>
        <v>Recette mère ► MILLE-FEUILLE meringue et chiboust pamplemousse aux fraises des bois</v>
      </c>
      <c r="G48" s="533"/>
      <c r="H48" s="533"/>
      <c r="I48" s="533"/>
      <c r="J48" s="533"/>
      <c r="K48" s="1817"/>
      <c r="L48" s="1821" t="str">
        <f>IF(ISBLANK(M48),"",LARGE(L42:L47,1)+1)</f>
        <v/>
      </c>
      <c r="M48" s="1887"/>
      <c r="N48" s="1822"/>
      <c r="O48" s="1822"/>
      <c r="P48" s="1822"/>
      <c r="Q48" s="1822"/>
      <c r="R48" s="1822"/>
      <c r="S48" s="1822"/>
      <c r="T48" s="2120"/>
      <c r="U48" s="1180"/>
      <c r="V48" s="115" t="s">
        <v>16</v>
      </c>
      <c r="W48" s="3141"/>
      <c r="X48" s="3142"/>
      <c r="Y48" s="3141"/>
      <c r="Z48" s="3143"/>
      <c r="AA48" s="3144"/>
      <c r="AB48" s="3145"/>
      <c r="AC48" s="3146"/>
      <c r="AD48" s="3147"/>
      <c r="AE48" s="3148"/>
      <c r="AF48" s="3149"/>
      <c r="AG48" s="2109"/>
      <c r="AH48" s="3150"/>
      <c r="AI48" s="117"/>
      <c r="AJ48" s="3151"/>
      <c r="AK48" s="3152"/>
      <c r="AL48" s="3153"/>
      <c r="AM48" s="3154"/>
      <c r="AN48" s="119"/>
      <c r="AO48" s="1180"/>
      <c r="AP48" s="115" t="s">
        <v>16</v>
      </c>
      <c r="AQ48" s="3141"/>
      <c r="AR48" s="3142"/>
      <c r="AS48" s="3141"/>
      <c r="AT48" s="3143"/>
      <c r="AU48" s="3144"/>
      <c r="AV48" s="3145"/>
      <c r="AW48" s="3146"/>
      <c r="AX48" s="3147"/>
      <c r="AY48" s="3148"/>
      <c r="AZ48" s="3149"/>
      <c r="BA48" s="2109"/>
      <c r="BB48" s="3150"/>
      <c r="BC48" s="117"/>
      <c r="BD48" s="3151"/>
      <c r="BE48" s="3152"/>
      <c r="BF48" s="3153"/>
      <c r="BG48" s="3154"/>
      <c r="BH48" s="119"/>
      <c r="BK48" s="3">
        <v>1</v>
      </c>
    </row>
    <row r="49" spans="2:63" ht="27" customHeight="1">
      <c r="B49" s="115" t="str">
        <f t="shared" si="10"/>
        <v>►</v>
      </c>
      <c r="C49" s="190" t="str">
        <f>C16</f>
        <v>C CHIBOUST PAMPLEMOUSSE | pâtisserie--ENTREMET| Auteur &gt; recette Béghin Say de Jean-Jacques Borne MOF 1994</v>
      </c>
      <c r="D49" s="190">
        <f>D16</f>
        <v>18</v>
      </c>
      <c r="E49" s="191" t="str">
        <f>E16</f>
        <v>desserts</v>
      </c>
      <c r="F49" s="192" t="str">
        <f>F16</f>
        <v>Recette mère ► MILLE-FEUILLE meringue et chiboust pamplemousse aux fraises des bois</v>
      </c>
      <c r="G49" s="533"/>
      <c r="H49" s="533"/>
      <c r="I49" s="533"/>
      <c r="J49" s="533"/>
      <c r="K49" s="1817"/>
      <c r="L49" s="1821" t="str">
        <f>IF(ISBLANK(M49),"",LARGE(L42:L48,1)+1)</f>
        <v/>
      </c>
      <c r="M49" s="1887"/>
      <c r="N49" s="1822"/>
      <c r="O49" s="1822"/>
      <c r="P49" s="1822"/>
      <c r="Q49" s="1822"/>
      <c r="R49" s="1822"/>
      <c r="S49" s="1822"/>
      <c r="T49" s="2120"/>
      <c r="U49" s="1180"/>
      <c r="V49" s="115" t="s">
        <v>16</v>
      </c>
      <c r="W49" s="3141"/>
      <c r="X49" s="3142"/>
      <c r="Y49" s="3141"/>
      <c r="Z49" s="3143"/>
      <c r="AA49" s="3144"/>
      <c r="AB49" s="3145"/>
      <c r="AC49" s="3146"/>
      <c r="AD49" s="3147"/>
      <c r="AE49" s="3148"/>
      <c r="AF49" s="3149"/>
      <c r="AG49" s="2109"/>
      <c r="AH49" s="3150"/>
      <c r="AI49" s="117"/>
      <c r="AJ49" s="3151"/>
      <c r="AK49" s="3152"/>
      <c r="AL49" s="3153"/>
      <c r="AM49" s="3154"/>
      <c r="AN49" s="119"/>
      <c r="AO49" s="1180"/>
      <c r="AP49" s="115" t="s">
        <v>16</v>
      </c>
      <c r="AQ49" s="3141"/>
      <c r="AR49" s="3142"/>
      <c r="AS49" s="3141"/>
      <c r="AT49" s="3143"/>
      <c r="AU49" s="3144"/>
      <c r="AV49" s="3145"/>
      <c r="AW49" s="3146"/>
      <c r="AX49" s="3147"/>
      <c r="AY49" s="3148"/>
      <c r="AZ49" s="3149"/>
      <c r="BA49" s="2109"/>
      <c r="BB49" s="3150"/>
      <c r="BC49" s="117"/>
      <c r="BD49" s="3151"/>
      <c r="BE49" s="3152"/>
      <c r="BF49" s="3153"/>
      <c r="BG49" s="3154"/>
      <c r="BH49" s="119"/>
      <c r="BK49" s="3">
        <v>1</v>
      </c>
    </row>
    <row r="50" spans="2:63" ht="27" customHeight="1">
      <c r="B50" s="115" t="str">
        <f t="shared" si="10"/>
        <v>►</v>
      </c>
      <c r="C50" s="190" t="str">
        <f>C16</f>
        <v>C CHIBOUST PAMPLEMOUSSE | pâtisserie--ENTREMET| Auteur &gt; recette Béghin Say de Jean-Jacques Borne MOF 1994</v>
      </c>
      <c r="D50" s="190">
        <f>D16</f>
        <v>18</v>
      </c>
      <c r="E50" s="191" t="str">
        <f>E16</f>
        <v>desserts</v>
      </c>
      <c r="F50" s="192" t="str">
        <f>F16</f>
        <v>Recette mère ► MILLE-FEUILLE meringue et chiboust pamplemousse aux fraises des bois</v>
      </c>
      <c r="G50" s="533"/>
      <c r="H50" s="533"/>
      <c r="I50" s="533"/>
      <c r="J50" s="533"/>
      <c r="K50" s="1817"/>
      <c r="L50" s="1821" t="str">
        <f>IF(ISBLANK(M50),"",LARGE(L42:L49,1)+1)</f>
        <v/>
      </c>
      <c r="M50" s="1887"/>
      <c r="N50" s="1822"/>
      <c r="O50" s="1822"/>
      <c r="P50" s="1822"/>
      <c r="Q50" s="1822"/>
      <c r="R50" s="1822"/>
      <c r="S50" s="1822"/>
      <c r="T50" s="2120"/>
      <c r="U50" s="1180"/>
      <c r="V50" s="115" t="s">
        <v>16</v>
      </c>
      <c r="W50" s="3141"/>
      <c r="X50" s="3142"/>
      <c r="Y50" s="3141"/>
      <c r="Z50" s="3143"/>
      <c r="AA50" s="3144"/>
      <c r="AB50" s="3145"/>
      <c r="AC50" s="3146"/>
      <c r="AD50" s="3147"/>
      <c r="AE50" s="3148"/>
      <c r="AF50" s="3149"/>
      <c r="AG50" s="2109"/>
      <c r="AH50" s="3150"/>
      <c r="AI50" s="117"/>
      <c r="AJ50" s="3151"/>
      <c r="AK50" s="3152"/>
      <c r="AL50" s="3153"/>
      <c r="AM50" s="3154"/>
      <c r="AN50" s="119"/>
      <c r="AO50" s="1180"/>
      <c r="AP50" s="115" t="s">
        <v>16</v>
      </c>
      <c r="AQ50" s="3141"/>
      <c r="AR50" s="3142"/>
      <c r="AS50" s="3141"/>
      <c r="AT50" s="3143"/>
      <c r="AU50" s="3144"/>
      <c r="AV50" s="3145"/>
      <c r="AW50" s="3146"/>
      <c r="AX50" s="3147"/>
      <c r="AY50" s="3148"/>
      <c r="AZ50" s="3149"/>
      <c r="BA50" s="2109"/>
      <c r="BB50" s="3150"/>
      <c r="BC50" s="117"/>
      <c r="BD50" s="3151"/>
      <c r="BE50" s="3152"/>
      <c r="BF50" s="3153"/>
      <c r="BG50" s="3154"/>
      <c r="BH50" s="119"/>
      <c r="BK50" s="3">
        <v>1</v>
      </c>
    </row>
    <row r="51" spans="2:63" ht="27" customHeight="1">
      <c r="B51" s="115" t="str">
        <f t="shared" si="10"/>
        <v>►</v>
      </c>
      <c r="C51" s="190" t="str">
        <f>C16</f>
        <v>C CHIBOUST PAMPLEMOUSSE | pâtisserie--ENTREMET| Auteur &gt; recette Béghin Say de Jean-Jacques Borne MOF 1994</v>
      </c>
      <c r="D51" s="190">
        <f>D16</f>
        <v>18</v>
      </c>
      <c r="E51" s="191" t="str">
        <f>E16</f>
        <v>desserts</v>
      </c>
      <c r="F51" s="192" t="str">
        <f>F16</f>
        <v>Recette mère ► MILLE-FEUILLE meringue et chiboust pamplemousse aux fraises des bois</v>
      </c>
      <c r="G51" s="533"/>
      <c r="H51" s="533"/>
      <c r="I51" s="533"/>
      <c r="J51" s="533"/>
      <c r="K51" s="1817"/>
      <c r="L51" s="1821" t="str">
        <f>IF(ISBLANK(M51),"",LARGE(L42:L50,1)+1)</f>
        <v/>
      </c>
      <c r="M51" s="1887"/>
      <c r="N51" s="1822"/>
      <c r="O51" s="1822"/>
      <c r="P51" s="1822"/>
      <c r="Q51" s="1822"/>
      <c r="R51" s="1822"/>
      <c r="S51" s="1822"/>
      <c r="T51" s="2120"/>
      <c r="U51" s="1180"/>
      <c r="V51" s="115" t="s">
        <v>16</v>
      </c>
      <c r="W51" s="3141"/>
      <c r="X51" s="3142"/>
      <c r="Y51" s="3141"/>
      <c r="Z51" s="3143"/>
      <c r="AA51" s="3144"/>
      <c r="AB51" s="3145"/>
      <c r="AC51" s="3146"/>
      <c r="AD51" s="3147"/>
      <c r="AE51" s="3148"/>
      <c r="AF51" s="3149"/>
      <c r="AG51" s="2109"/>
      <c r="AH51" s="3150"/>
      <c r="AI51" s="117"/>
      <c r="AJ51" s="3151"/>
      <c r="AK51" s="3152"/>
      <c r="AL51" s="3153"/>
      <c r="AM51" s="3154"/>
      <c r="AN51" s="119"/>
      <c r="AO51" s="1180"/>
      <c r="AP51" s="115" t="s">
        <v>16</v>
      </c>
      <c r="AQ51" s="3141"/>
      <c r="AR51" s="3142"/>
      <c r="AS51" s="3141"/>
      <c r="AT51" s="3143"/>
      <c r="AU51" s="3144"/>
      <c r="AV51" s="3145"/>
      <c r="AW51" s="3146"/>
      <c r="AX51" s="3147"/>
      <c r="AY51" s="3148"/>
      <c r="AZ51" s="3149"/>
      <c r="BA51" s="2109"/>
      <c r="BB51" s="3150"/>
      <c r="BC51" s="117"/>
      <c r="BD51" s="3151"/>
      <c r="BE51" s="3152"/>
      <c r="BF51" s="3153"/>
      <c r="BG51" s="3154"/>
      <c r="BH51" s="119"/>
      <c r="BK51" s="3">
        <v>1</v>
      </c>
    </row>
    <row r="52" spans="2:63" ht="27" customHeight="1">
      <c r="B52" s="115" t="str">
        <f t="shared" si="10"/>
        <v>►</v>
      </c>
      <c r="C52" s="190" t="str">
        <f>C16</f>
        <v>C CHIBOUST PAMPLEMOUSSE | pâtisserie--ENTREMET| Auteur &gt; recette Béghin Say de Jean-Jacques Borne MOF 1994</v>
      </c>
      <c r="D52" s="190">
        <f>D16</f>
        <v>18</v>
      </c>
      <c r="E52" s="191" t="str">
        <f>E16</f>
        <v>desserts</v>
      </c>
      <c r="F52" s="192" t="str">
        <f>F16</f>
        <v>Recette mère ► MILLE-FEUILLE meringue et chiboust pamplemousse aux fraises des bois</v>
      </c>
      <c r="G52" s="533"/>
      <c r="H52" s="533"/>
      <c r="I52" s="533"/>
      <c r="J52" s="533"/>
      <c r="K52" s="1817"/>
      <c r="L52" s="1821" t="str">
        <f>IF(ISBLANK(M52),"",LARGE(L42:L51,1)+1)</f>
        <v/>
      </c>
      <c r="M52" s="1887"/>
      <c r="N52" s="1822"/>
      <c r="O52" s="1822"/>
      <c r="P52" s="1822"/>
      <c r="Q52" s="1822"/>
      <c r="R52" s="1822"/>
      <c r="S52" s="1822"/>
      <c r="T52" s="2120"/>
      <c r="U52" s="1180"/>
      <c r="V52" s="115" t="s">
        <v>16</v>
      </c>
      <c r="W52" s="3141"/>
      <c r="X52" s="3142"/>
      <c r="Y52" s="3141"/>
      <c r="Z52" s="3143"/>
      <c r="AA52" s="3144"/>
      <c r="AB52" s="3145"/>
      <c r="AC52" s="3146"/>
      <c r="AD52" s="3147"/>
      <c r="AE52" s="3148"/>
      <c r="AF52" s="3149"/>
      <c r="AG52" s="2109"/>
      <c r="AH52" s="3150"/>
      <c r="AI52" s="117"/>
      <c r="AJ52" s="3151"/>
      <c r="AK52" s="3152"/>
      <c r="AL52" s="3153"/>
      <c r="AM52" s="3154"/>
      <c r="AN52" s="119"/>
      <c r="AO52" s="1180"/>
      <c r="AP52" s="115" t="s">
        <v>16</v>
      </c>
      <c r="AQ52" s="3141"/>
      <c r="AR52" s="3142"/>
      <c r="AS52" s="3141"/>
      <c r="AT52" s="3143"/>
      <c r="AU52" s="3144"/>
      <c r="AV52" s="3145"/>
      <c r="AW52" s="3146"/>
      <c r="AX52" s="3147"/>
      <c r="AY52" s="3148"/>
      <c r="AZ52" s="3149"/>
      <c r="BA52" s="2109"/>
      <c r="BB52" s="3150"/>
      <c r="BC52" s="117"/>
      <c r="BD52" s="3151"/>
      <c r="BE52" s="3152"/>
      <c r="BF52" s="3153"/>
      <c r="BG52" s="3154"/>
      <c r="BH52" s="119"/>
      <c r="BK52" s="3">
        <v>1</v>
      </c>
    </row>
    <row r="53" spans="2:63" ht="27" customHeight="1">
      <c r="B53" s="230" t="s">
        <v>16</v>
      </c>
      <c r="C53" s="190" t="str">
        <f>C16</f>
        <v>C CHIBOUST PAMPLEMOUSSE | pâtisserie--ENTREMET| Auteur &gt; recette Béghin Say de Jean-Jacques Borne MOF 1994</v>
      </c>
      <c r="D53" s="190">
        <f>D16</f>
        <v>18</v>
      </c>
      <c r="E53" s="191" t="str">
        <f>E16</f>
        <v>desserts</v>
      </c>
      <c r="F53" s="192" t="str">
        <f>F16</f>
        <v>Recette mère ► MILLE-FEUILLE meringue et chiboust pamplemousse aux fraises des bois</v>
      </c>
      <c r="G53" s="533"/>
      <c r="H53" s="533"/>
      <c r="I53" s="533"/>
      <c r="J53" s="533"/>
      <c r="K53" s="1817"/>
      <c r="L53" s="1821" t="str">
        <f>IF(ISBLANK(M53),"",LARGE(L42:L52,1)+1)</f>
        <v/>
      </c>
      <c r="M53" s="1887"/>
      <c r="N53" s="1822"/>
      <c r="O53" s="1822"/>
      <c r="P53" s="1822"/>
      <c r="Q53" s="1822"/>
      <c r="R53" s="1822"/>
      <c r="S53" s="1822"/>
      <c r="T53" s="2120"/>
      <c r="U53" s="1180"/>
      <c r="V53" s="115" t="s">
        <v>16</v>
      </c>
      <c r="W53" s="3141"/>
      <c r="X53" s="3142"/>
      <c r="Y53" s="3141"/>
      <c r="Z53" s="3143"/>
      <c r="AA53" s="3144"/>
      <c r="AB53" s="3145"/>
      <c r="AC53" s="3146"/>
      <c r="AD53" s="3147"/>
      <c r="AE53" s="3148"/>
      <c r="AF53" s="3149"/>
      <c r="AG53" s="2109"/>
      <c r="AH53" s="3150"/>
      <c r="AI53" s="117"/>
      <c r="AJ53" s="3151"/>
      <c r="AK53" s="3152"/>
      <c r="AL53" s="3153"/>
      <c r="AM53" s="3154"/>
      <c r="AN53" s="119"/>
      <c r="AO53" s="1180"/>
      <c r="AP53" s="115" t="s">
        <v>16</v>
      </c>
      <c r="AQ53" s="3141"/>
      <c r="AR53" s="3142"/>
      <c r="AS53" s="3141"/>
      <c r="AT53" s="3143"/>
      <c r="AU53" s="3144"/>
      <c r="AV53" s="3145"/>
      <c r="AW53" s="3146"/>
      <c r="AX53" s="3147"/>
      <c r="AY53" s="3148"/>
      <c r="AZ53" s="3149"/>
      <c r="BA53" s="2109"/>
      <c r="BB53" s="3150"/>
      <c r="BC53" s="117"/>
      <c r="BD53" s="3151"/>
      <c r="BE53" s="3152"/>
      <c r="BF53" s="3153"/>
      <c r="BG53" s="3154"/>
      <c r="BH53" s="119"/>
      <c r="BK53" s="3">
        <v>1</v>
      </c>
    </row>
    <row r="54" spans="2:63" ht="27" customHeight="1" thickBot="1">
      <c r="B54" s="230" t="s">
        <v>11</v>
      </c>
      <c r="C54" s="190" t="str">
        <f>C16</f>
        <v>C CHIBOUST PAMPLEMOUSSE | pâtisserie--ENTREMET| Auteur &gt; recette Béghin Say de Jean-Jacques Borne MOF 1994</v>
      </c>
      <c r="D54" s="190">
        <f>D16</f>
        <v>18</v>
      </c>
      <c r="E54" s="191" t="str">
        <f>E16</f>
        <v>desserts</v>
      </c>
      <c r="F54" s="192" t="str">
        <f>F16</f>
        <v>Recette mère ► MILLE-FEUILLE meringue et chiboust pamplemousse aux fraises des bois</v>
      </c>
      <c r="G54" s="201"/>
      <c r="H54" s="1644"/>
      <c r="I54" s="1644"/>
      <c r="J54" s="253" t="s">
        <v>216</v>
      </c>
      <c r="K54" s="206" t="s">
        <v>1419</v>
      </c>
      <c r="L54" s="1644"/>
      <c r="M54" s="1644"/>
      <c r="N54" s="1644"/>
      <c r="O54" s="1644"/>
      <c r="P54" s="1644"/>
      <c r="Q54" s="1644"/>
      <c r="R54" s="1644"/>
      <c r="S54" s="1644"/>
      <c r="T54" s="1645"/>
      <c r="U54" s="1180"/>
      <c r="V54" s="115" t="s">
        <v>16</v>
      </c>
      <c r="W54" s="3141"/>
      <c r="X54" s="3142"/>
      <c r="Y54" s="3141"/>
      <c r="Z54" s="3143"/>
      <c r="AA54" s="3144"/>
      <c r="AB54" s="3145"/>
      <c r="AC54" s="3146"/>
      <c r="AD54" s="3147"/>
      <c r="AE54" s="3148"/>
      <c r="AF54" s="3149"/>
      <c r="AG54" s="2109"/>
      <c r="AH54" s="3150"/>
      <c r="AI54" s="117"/>
      <c r="AJ54" s="3151"/>
      <c r="AK54" s="3152"/>
      <c r="AL54" s="3153"/>
      <c r="AM54" s="3154"/>
      <c r="AN54" s="119"/>
      <c r="AO54" s="1180"/>
      <c r="AP54" s="115" t="s">
        <v>16</v>
      </c>
      <c r="AQ54" s="3141"/>
      <c r="AR54" s="3142"/>
      <c r="AS54" s="3141"/>
      <c r="AT54" s="3143"/>
      <c r="AU54" s="3144"/>
      <c r="AV54" s="3145"/>
      <c r="AW54" s="3146"/>
      <c r="AX54" s="3147"/>
      <c r="AY54" s="3148"/>
      <c r="AZ54" s="3149"/>
      <c r="BA54" s="2109"/>
      <c r="BB54" s="3150"/>
      <c r="BC54" s="117"/>
      <c r="BD54" s="3151"/>
      <c r="BE54" s="3152"/>
      <c r="BF54" s="3153"/>
      <c r="BG54" s="3154"/>
      <c r="BH54" s="119"/>
      <c r="BK54" s="3">
        <v>1</v>
      </c>
    </row>
    <row r="55" spans="2:63" ht="27" customHeight="1">
      <c r="B55" s="230" t="s">
        <v>11</v>
      </c>
      <c r="C55" s="190" t="str">
        <f>C16</f>
        <v>C CHIBOUST PAMPLEMOUSSE | pâtisserie--ENTREMET| Auteur &gt; recette Béghin Say de Jean-Jacques Borne MOF 1994</v>
      </c>
      <c r="D55" s="190">
        <f>D16</f>
        <v>18</v>
      </c>
      <c r="E55" s="191" t="str">
        <f>E16</f>
        <v>desserts</v>
      </c>
      <c r="F55" s="192" t="str">
        <f>F16</f>
        <v>Recette mère ► MILLE-FEUILLE meringue et chiboust pamplemousse aux fraises des bois</v>
      </c>
      <c r="G55" s="338" t="s">
        <v>205</v>
      </c>
      <c r="H55" s="235"/>
      <c r="I55" s="235"/>
      <c r="J55" s="235"/>
      <c r="K55" s="235"/>
      <c r="L55" s="1644"/>
      <c r="M55" s="1644"/>
      <c r="N55" s="1644"/>
      <c r="O55" s="1644"/>
      <c r="P55" s="1644"/>
      <c r="Q55" s="1644"/>
      <c r="R55" s="1644"/>
      <c r="S55" s="1644"/>
      <c r="T55" s="1645"/>
      <c r="U55" s="1180"/>
      <c r="V55" s="115" t="s">
        <v>16</v>
      </c>
      <c r="W55" s="3141"/>
      <c r="X55" s="3142"/>
      <c r="Y55" s="3141"/>
      <c r="Z55" s="3143"/>
      <c r="AA55" s="3144"/>
      <c r="AB55" s="3145"/>
      <c r="AC55" s="3146"/>
      <c r="AD55" s="3147"/>
      <c r="AE55" s="3148"/>
      <c r="AF55" s="3149"/>
      <c r="AG55" s="2109"/>
      <c r="AH55" s="3150"/>
      <c r="AI55" s="117"/>
      <c r="AJ55" s="3151"/>
      <c r="AK55" s="3152"/>
      <c r="AL55" s="3153"/>
      <c r="AM55" s="3154"/>
      <c r="AN55" s="119"/>
      <c r="AO55" s="1180"/>
      <c r="AP55" s="115" t="s">
        <v>16</v>
      </c>
      <c r="AQ55" s="3141"/>
      <c r="AR55" s="3142"/>
      <c r="AS55" s="3141"/>
      <c r="AT55" s="3143"/>
      <c r="AU55" s="3144"/>
      <c r="AV55" s="3145"/>
      <c r="AW55" s="3146"/>
      <c r="AX55" s="3147"/>
      <c r="AY55" s="3148"/>
      <c r="AZ55" s="3149"/>
      <c r="BA55" s="2109"/>
      <c r="BB55" s="3150"/>
      <c r="BC55" s="117"/>
      <c r="BD55" s="3151"/>
      <c r="BE55" s="3152"/>
      <c r="BF55" s="3153"/>
      <c r="BG55" s="3154"/>
      <c r="BH55" s="119"/>
      <c r="BK55" s="3">
        <v>1</v>
      </c>
    </row>
    <row r="56" spans="2:63" ht="27" customHeight="1">
      <c r="B56" s="230" t="s">
        <v>11</v>
      </c>
      <c r="C56" s="190" t="str">
        <f>C16</f>
        <v>C CHIBOUST PAMPLEMOUSSE | pâtisserie--ENTREMET| Auteur &gt; recette Béghin Say de Jean-Jacques Borne MOF 1994</v>
      </c>
      <c r="D56" s="190">
        <f>D16</f>
        <v>18</v>
      </c>
      <c r="E56" s="191" t="str">
        <f>E16</f>
        <v>desserts</v>
      </c>
      <c r="F56" s="192" t="str">
        <f>F16</f>
        <v>Recette mère ► MILLE-FEUILLE meringue et chiboust pamplemousse aux fraises des bois</v>
      </c>
      <c r="G56" s="238"/>
      <c r="H56" s="238"/>
      <c r="I56" s="238" t="s">
        <v>209</v>
      </c>
      <c r="J56" s="239"/>
      <c r="K56" s="240"/>
      <c r="L56" s="240"/>
      <c r="M56" s="240"/>
      <c r="N56" s="240"/>
      <c r="O56" s="240"/>
      <c r="P56" s="240"/>
      <c r="Q56" s="240"/>
      <c r="R56" s="240"/>
      <c r="S56" s="240"/>
      <c r="T56" s="592"/>
      <c r="U56" s="1180"/>
      <c r="V56" s="115" t="s">
        <v>16</v>
      </c>
      <c r="W56" s="3141"/>
      <c r="X56" s="3142"/>
      <c r="Y56" s="3141"/>
      <c r="Z56" s="3143"/>
      <c r="AA56" s="3144"/>
      <c r="AB56" s="3145"/>
      <c r="AC56" s="3146"/>
      <c r="AD56" s="3147"/>
      <c r="AE56" s="3148"/>
      <c r="AF56" s="3149"/>
      <c r="AG56" s="2109"/>
      <c r="AH56" s="3150"/>
      <c r="AI56" s="117"/>
      <c r="AJ56" s="3151"/>
      <c r="AK56" s="3152"/>
      <c r="AL56" s="3153"/>
      <c r="AM56" s="3154"/>
      <c r="AN56" s="119"/>
      <c r="AO56" s="1180"/>
      <c r="AP56" s="115" t="s">
        <v>16</v>
      </c>
      <c r="AQ56" s="3141"/>
      <c r="AR56" s="3142"/>
      <c r="AS56" s="3141"/>
      <c r="AT56" s="3143"/>
      <c r="AU56" s="3144"/>
      <c r="AV56" s="3145"/>
      <c r="AW56" s="3146"/>
      <c r="AX56" s="3147"/>
      <c r="AY56" s="3148"/>
      <c r="AZ56" s="3149"/>
      <c r="BA56" s="2109"/>
      <c r="BB56" s="3150"/>
      <c r="BC56" s="117"/>
      <c r="BD56" s="3151"/>
      <c r="BE56" s="3152"/>
      <c r="BF56" s="3153"/>
      <c r="BG56" s="3154"/>
      <c r="BH56" s="119"/>
      <c r="BK56" s="3">
        <v>1</v>
      </c>
    </row>
    <row r="57" spans="2:63" ht="27" customHeight="1">
      <c r="B57" s="230" t="s">
        <v>11</v>
      </c>
      <c r="C57" s="243" t="str">
        <f>C16</f>
        <v>C CHIBOUST PAMPLEMOUSSE | pâtisserie--ENTREMET| Auteur &gt; recette Béghin Say de Jean-Jacques Borne MOF 1994</v>
      </c>
      <c r="D57" s="243">
        <f>D16</f>
        <v>18</v>
      </c>
      <c r="E57" s="244" t="str">
        <f>E16</f>
        <v>desserts</v>
      </c>
      <c r="F57" s="245" t="str">
        <f>F16</f>
        <v>Recette mère ► MILLE-FEUILLE meringue et chiboust pamplemousse aux fraises des bois</v>
      </c>
      <c r="G57" s="246"/>
      <c r="H57" s="247"/>
      <c r="I57" s="248"/>
      <c r="J57" s="249"/>
      <c r="K57" s="248"/>
      <c r="L57" s="248"/>
      <c r="M57" s="248"/>
      <c r="N57" s="248"/>
      <c r="O57" s="248"/>
      <c r="P57" s="248"/>
      <c r="Q57" s="248"/>
      <c r="R57" s="248"/>
      <c r="S57" s="248"/>
      <c r="T57" s="604"/>
      <c r="U57" s="1180"/>
      <c r="V57" s="115" t="s">
        <v>16</v>
      </c>
      <c r="W57" s="3141"/>
      <c r="X57" s="3142"/>
      <c r="Y57" s="3141"/>
      <c r="Z57" s="3143"/>
      <c r="AA57" s="3144"/>
      <c r="AB57" s="3145"/>
      <c r="AC57" s="3146"/>
      <c r="AD57" s="3147"/>
      <c r="AE57" s="3148"/>
      <c r="AF57" s="3149"/>
      <c r="AG57" s="2109"/>
      <c r="AH57" s="3150"/>
      <c r="AI57" s="117"/>
      <c r="AJ57" s="3151"/>
      <c r="AK57" s="3152"/>
      <c r="AL57" s="3153"/>
      <c r="AM57" s="3154"/>
      <c r="AN57" s="119"/>
      <c r="AO57" s="1180"/>
      <c r="AP57" s="115" t="s">
        <v>16</v>
      </c>
      <c r="AQ57" s="3141"/>
      <c r="AR57" s="3142"/>
      <c r="AS57" s="3141"/>
      <c r="AT57" s="3143"/>
      <c r="AU57" s="3144"/>
      <c r="AV57" s="3145"/>
      <c r="AW57" s="3146"/>
      <c r="AX57" s="3147"/>
      <c r="AY57" s="3148"/>
      <c r="AZ57" s="3149"/>
      <c r="BA57" s="2109"/>
      <c r="BB57" s="3150"/>
      <c r="BC57" s="117"/>
      <c r="BD57" s="3151"/>
      <c r="BE57" s="3152"/>
      <c r="BF57" s="3153"/>
      <c r="BG57" s="3154"/>
      <c r="BH57" s="119"/>
      <c r="BK57" s="3">
        <v>1</v>
      </c>
    </row>
    <row r="58" spans="2:63" ht="27" customHeight="1" thickBot="1">
      <c r="B58" s="250" t="s">
        <v>11</v>
      </c>
      <c r="C58" s="251"/>
      <c r="D58" s="251"/>
      <c r="E58" s="251"/>
      <c r="F58" s="252"/>
      <c r="G58" s="253" t="s">
        <v>216</v>
      </c>
      <c r="H58" s="254" t="str">
        <f ca="1">CELL("nomfichier")</f>
        <v>D:\Données\1.UPRT\0-UPRT.fait\1-UPRT.FR-SITE-WEB\ff-fiches-fabrications\ff.fiches.fabrication.2023\ffr.restaurant.2023\[ff.FICHE.TRILINGUE.19.COLONNES.01.12.2025.xlsx]Nota.ES</v>
      </c>
      <c r="I58" s="255"/>
      <c r="J58" s="255"/>
      <c r="K58" s="255"/>
      <c r="L58" s="255"/>
      <c r="M58" s="255"/>
      <c r="N58" s="255"/>
      <c r="O58" s="255"/>
      <c r="P58" s="255"/>
      <c r="Q58" s="255"/>
      <c r="R58" s="255"/>
      <c r="S58" s="255"/>
      <c r="T58" s="256"/>
      <c r="U58" s="1180"/>
      <c r="V58" s="115" t="s">
        <v>16</v>
      </c>
      <c r="W58" s="3141"/>
      <c r="X58" s="3142"/>
      <c r="Y58" s="3141"/>
      <c r="Z58" s="3143"/>
      <c r="AA58" s="3144"/>
      <c r="AB58" s="3145"/>
      <c r="AC58" s="3146"/>
      <c r="AD58" s="3147"/>
      <c r="AE58" s="3148"/>
      <c r="AF58" s="3149"/>
      <c r="AG58" s="2109"/>
      <c r="AH58" s="3150"/>
      <c r="AI58" s="117"/>
      <c r="AJ58" s="3151"/>
      <c r="AK58" s="3152"/>
      <c r="AL58" s="3153"/>
      <c r="AM58" s="3154"/>
      <c r="AN58" s="119"/>
      <c r="AO58" s="1180"/>
      <c r="AP58" s="115" t="s">
        <v>16</v>
      </c>
      <c r="AQ58" s="3141"/>
      <c r="AR58" s="3142"/>
      <c r="AS58" s="3141"/>
      <c r="AT58" s="3143"/>
      <c r="AU58" s="3144"/>
      <c r="AV58" s="3145"/>
      <c r="AW58" s="3146"/>
      <c r="AX58" s="3147"/>
      <c r="AY58" s="3148"/>
      <c r="AZ58" s="3149"/>
      <c r="BA58" s="2109"/>
      <c r="BB58" s="3150"/>
      <c r="BC58" s="117"/>
      <c r="BD58" s="3151"/>
      <c r="BE58" s="3152"/>
      <c r="BF58" s="3153"/>
      <c r="BG58" s="3154"/>
      <c r="BH58" s="119"/>
      <c r="BK58" s="3">
        <v>1</v>
      </c>
    </row>
    <row r="59" spans="2:63" ht="27" customHeight="1" thickBot="1">
      <c r="B59" s="1497" t="s">
        <v>11</v>
      </c>
      <c r="C59" s="1498" t="s">
        <v>11</v>
      </c>
      <c r="D59" s="1498" t="s">
        <v>11</v>
      </c>
      <c r="E59" s="1498" t="s">
        <v>11</v>
      </c>
      <c r="F59" s="1498" t="s">
        <v>11</v>
      </c>
      <c r="G59" s="1499" t="s">
        <v>2590</v>
      </c>
      <c r="H59" s="1500"/>
      <c r="I59" s="1501"/>
      <c r="J59" s="1502"/>
      <c r="K59" s="1503"/>
      <c r="L59" s="1504"/>
      <c r="M59" s="1502"/>
      <c r="N59" s="1502"/>
      <c r="O59" s="1500"/>
      <c r="P59" s="1500"/>
      <c r="Q59" s="1500"/>
      <c r="R59" s="1500"/>
      <c r="S59" s="1500"/>
      <c r="T59" s="1505" t="s">
        <v>1923</v>
      </c>
      <c r="U59" s="1180"/>
      <c r="V59" s="115" t="s">
        <v>16</v>
      </c>
      <c r="W59" s="3141"/>
      <c r="X59" s="3142"/>
      <c r="Y59" s="3141"/>
      <c r="Z59" s="3143"/>
      <c r="AA59" s="3144"/>
      <c r="AB59" s="3145"/>
      <c r="AC59" s="3146"/>
      <c r="AD59" s="3147"/>
      <c r="AE59" s="3148"/>
      <c r="AF59" s="3149"/>
      <c r="AG59" s="2109"/>
      <c r="AH59" s="3150"/>
      <c r="AI59" s="117"/>
      <c r="AJ59" s="3151"/>
      <c r="AK59" s="3152"/>
      <c r="AL59" s="3153"/>
      <c r="AM59" s="3154"/>
      <c r="AN59" s="119"/>
      <c r="AO59" s="1180"/>
      <c r="AP59" s="115" t="s">
        <v>16</v>
      </c>
      <c r="AQ59" s="3141"/>
      <c r="AR59" s="3142"/>
      <c r="AS59" s="3141"/>
      <c r="AT59" s="3143"/>
      <c r="AU59" s="3144"/>
      <c r="AV59" s="3145"/>
      <c r="AW59" s="3146"/>
      <c r="AX59" s="3147"/>
      <c r="AY59" s="3148"/>
      <c r="AZ59" s="3149"/>
      <c r="BA59" s="2109"/>
      <c r="BB59" s="3150"/>
      <c r="BC59" s="117"/>
      <c r="BD59" s="3151"/>
      <c r="BE59" s="3152"/>
      <c r="BF59" s="3153"/>
      <c r="BG59" s="3154"/>
      <c r="BH59" s="119"/>
      <c r="BK59" s="3">
        <v>1</v>
      </c>
    </row>
    <row r="60" spans="2:63" ht="27" customHeight="1">
      <c r="B60" s="22" t="s">
        <v>11</v>
      </c>
      <c r="C60" s="23" t="str">
        <f>C66</f>
        <v>C COULIS DE MANGUE | pâtisserie--ENTREMET| Auteur &gt; recette Béghin Say de Jean-Jacques Borne MOF 1994</v>
      </c>
      <c r="D60" s="24">
        <f>D66</f>
        <v>18</v>
      </c>
      <c r="E60" s="24" t="str">
        <f>E66</f>
        <v>assiettes</v>
      </c>
      <c r="F60" s="25" t="str">
        <f>F66</f>
        <v>Recette mère ► MILLE-FEUILLE meringue et chiboust pamplemousse aux fraises des bois</v>
      </c>
      <c r="G60" s="26" t="s">
        <v>22</v>
      </c>
      <c r="H60" s="27" t="s">
        <v>23</v>
      </c>
      <c r="I60" s="27"/>
      <c r="J60" s="2660" t="s">
        <v>3277</v>
      </c>
      <c r="K60" s="2660"/>
      <c r="L60" s="2660"/>
      <c r="M60" s="2660"/>
      <c r="N60" s="2660"/>
      <c r="O60" s="2660"/>
      <c r="P60" s="2660"/>
      <c r="Q60" s="2660"/>
      <c r="R60" s="2539" t="s">
        <v>25</v>
      </c>
      <c r="S60" s="2539"/>
      <c r="T60" s="2537" t="str">
        <f>UPPER(LEFT(J60,1))</f>
        <v>C</v>
      </c>
      <c r="U60" s="1180"/>
      <c r="V60" s="115" t="s">
        <v>16</v>
      </c>
      <c r="W60" s="3141"/>
      <c r="X60" s="3142"/>
      <c r="Y60" s="3141"/>
      <c r="Z60" s="3143"/>
      <c r="AA60" s="3144"/>
      <c r="AB60" s="3145"/>
      <c r="AC60" s="3146"/>
      <c r="AD60" s="3147"/>
      <c r="AE60" s="3148"/>
      <c r="AF60" s="3149"/>
      <c r="AG60" s="2109"/>
      <c r="AH60" s="3150"/>
      <c r="AI60" s="117"/>
      <c r="AJ60" s="3151"/>
      <c r="AK60" s="3152"/>
      <c r="AL60" s="3153"/>
      <c r="AM60" s="3154"/>
      <c r="AN60" s="119"/>
      <c r="AO60" s="1180"/>
      <c r="AP60" s="115" t="s">
        <v>16</v>
      </c>
      <c r="AQ60" s="3141"/>
      <c r="AR60" s="3142"/>
      <c r="AS60" s="3141"/>
      <c r="AT60" s="3143"/>
      <c r="AU60" s="3144"/>
      <c r="AV60" s="3145"/>
      <c r="AW60" s="3146"/>
      <c r="AX60" s="3147"/>
      <c r="AY60" s="3148"/>
      <c r="AZ60" s="3149"/>
      <c r="BA60" s="2109"/>
      <c r="BB60" s="3150"/>
      <c r="BC60" s="117"/>
      <c r="BD60" s="3151"/>
      <c r="BE60" s="3152"/>
      <c r="BF60" s="3153"/>
      <c r="BG60" s="3154"/>
      <c r="BH60" s="119"/>
      <c r="BK60" s="3">
        <v>1</v>
      </c>
    </row>
    <row r="61" spans="2:63" ht="27" customHeight="1">
      <c r="B61" s="28" t="s">
        <v>11</v>
      </c>
      <c r="C61" s="29" t="str">
        <f>C66</f>
        <v>C COULIS DE MANGUE | pâtisserie--ENTREMET| Auteur &gt; recette Béghin Say de Jean-Jacques Borne MOF 1994</v>
      </c>
      <c r="D61" s="30">
        <f>D66</f>
        <v>18</v>
      </c>
      <c r="E61" s="30" t="str">
        <f>E66</f>
        <v>assiettes</v>
      </c>
      <c r="F61" s="31" t="str">
        <f>F66</f>
        <v>Recette mère ► MILLE-FEUILLE meringue et chiboust pamplemousse aux fraises des bois</v>
      </c>
      <c r="G61" s="32" t="s">
        <v>29</v>
      </c>
      <c r="H61" s="33" t="s">
        <v>30</v>
      </c>
      <c r="I61" s="33"/>
      <c r="J61" s="2661"/>
      <c r="K61" s="2661"/>
      <c r="L61" s="2661"/>
      <c r="M61" s="2661"/>
      <c r="N61" s="2661"/>
      <c r="O61" s="2661"/>
      <c r="P61" s="2661"/>
      <c r="Q61" s="2661"/>
      <c r="R61" s="2540"/>
      <c r="S61" s="2540"/>
      <c r="T61" s="2538"/>
      <c r="U61" s="1180"/>
      <c r="V61" s="115" t="s">
        <v>16</v>
      </c>
      <c r="W61" s="3141"/>
      <c r="X61" s="3142"/>
      <c r="Y61" s="3141"/>
      <c r="Z61" s="3143"/>
      <c r="AA61" s="3144"/>
      <c r="AB61" s="3145"/>
      <c r="AC61" s="3146"/>
      <c r="AD61" s="3147"/>
      <c r="AE61" s="3148"/>
      <c r="AF61" s="3149"/>
      <c r="AG61" s="2109"/>
      <c r="AH61" s="3150"/>
      <c r="AI61" s="117"/>
      <c r="AJ61" s="3151"/>
      <c r="AK61" s="3152"/>
      <c r="AL61" s="3153"/>
      <c r="AM61" s="3154"/>
      <c r="AN61" s="119"/>
      <c r="AO61" s="1180"/>
      <c r="AP61" s="115" t="s">
        <v>16</v>
      </c>
      <c r="AQ61" s="3141"/>
      <c r="AR61" s="3142"/>
      <c r="AS61" s="3141"/>
      <c r="AT61" s="3143"/>
      <c r="AU61" s="3144"/>
      <c r="AV61" s="3145"/>
      <c r="AW61" s="3146"/>
      <c r="AX61" s="3147"/>
      <c r="AY61" s="3148"/>
      <c r="AZ61" s="3149"/>
      <c r="BA61" s="2109"/>
      <c r="BB61" s="3150"/>
      <c r="BC61" s="117"/>
      <c r="BD61" s="3151"/>
      <c r="BE61" s="3152"/>
      <c r="BF61" s="3153"/>
      <c r="BG61" s="3154"/>
      <c r="BH61" s="119"/>
      <c r="BK61" s="3">
        <v>1</v>
      </c>
    </row>
    <row r="62" spans="2:63" ht="27" customHeight="1">
      <c r="B62" s="28" t="s">
        <v>11</v>
      </c>
      <c r="C62" s="34" t="str">
        <f>C66</f>
        <v>C COULIS DE MANGUE | pâtisserie--ENTREMET| Auteur &gt; recette Béghin Say de Jean-Jacques Borne MOF 1994</v>
      </c>
      <c r="D62" s="35">
        <f>D66</f>
        <v>18</v>
      </c>
      <c r="E62" s="35" t="str">
        <f>E66</f>
        <v>assiettes</v>
      </c>
      <c r="F62" s="36" t="str">
        <f>F66</f>
        <v>Recette mère ► MILLE-FEUILLE meringue et chiboust pamplemousse aux fraises des bois</v>
      </c>
      <c r="G62" s="1770"/>
      <c r="H62" s="1771"/>
      <c r="I62" s="37"/>
      <c r="J62" s="38" t="s">
        <v>32</v>
      </c>
      <c r="K62" s="39" t="s">
        <v>3255</v>
      </c>
      <c r="L62" s="9"/>
      <c r="M62" s="39"/>
      <c r="N62" s="39"/>
      <c r="O62" s="39"/>
      <c r="P62" s="40"/>
      <c r="Q62" s="9"/>
      <c r="R62" s="9"/>
      <c r="S62" s="9"/>
      <c r="T62" s="41"/>
      <c r="U62" s="1180"/>
      <c r="V62" s="115" t="s">
        <v>16</v>
      </c>
      <c r="W62" s="3141"/>
      <c r="X62" s="3142"/>
      <c r="Y62" s="3141"/>
      <c r="Z62" s="3143"/>
      <c r="AA62" s="3144"/>
      <c r="AB62" s="3145"/>
      <c r="AC62" s="3146"/>
      <c r="AD62" s="3147"/>
      <c r="AE62" s="3148"/>
      <c r="AF62" s="3149"/>
      <c r="AG62" s="2109"/>
      <c r="AH62" s="3150"/>
      <c r="AI62" s="117"/>
      <c r="AJ62" s="3151"/>
      <c r="AK62" s="3152"/>
      <c r="AL62" s="3153"/>
      <c r="AM62" s="3154"/>
      <c r="AN62" s="119"/>
      <c r="AO62" s="1180"/>
      <c r="AP62" s="115" t="s">
        <v>16</v>
      </c>
      <c r="AQ62" s="3141"/>
      <c r="AR62" s="3142"/>
      <c r="AS62" s="3141"/>
      <c r="AT62" s="3143"/>
      <c r="AU62" s="3144"/>
      <c r="AV62" s="3145"/>
      <c r="AW62" s="3146"/>
      <c r="AX62" s="3147"/>
      <c r="AY62" s="3148"/>
      <c r="AZ62" s="3149"/>
      <c r="BA62" s="2109"/>
      <c r="BB62" s="3150"/>
      <c r="BC62" s="117"/>
      <c r="BD62" s="3151"/>
      <c r="BE62" s="3152"/>
      <c r="BF62" s="3153"/>
      <c r="BG62" s="3154"/>
      <c r="BH62" s="119"/>
      <c r="BK62" s="3">
        <v>1</v>
      </c>
    </row>
    <row r="63" spans="2:63" ht="27" customHeight="1">
      <c r="B63" s="28" t="s">
        <v>11</v>
      </c>
      <c r="C63" s="34" t="str">
        <f>C66</f>
        <v>C COULIS DE MANGUE | pâtisserie--ENTREMET| Auteur &gt; recette Béghin Say de Jean-Jacques Borne MOF 1994</v>
      </c>
      <c r="D63" s="35">
        <f>D66</f>
        <v>18</v>
      </c>
      <c r="E63" s="35" t="str">
        <f>E66</f>
        <v>assiettes</v>
      </c>
      <c r="F63" s="36" t="str">
        <f>F66</f>
        <v>Recette mère ► MILLE-FEUILLE meringue et chiboust pamplemousse aux fraises des bois</v>
      </c>
      <c r="G63" s="42" t="s">
        <v>33</v>
      </c>
      <c r="H63" s="43"/>
      <c r="I63" s="43"/>
      <c r="J63" s="44" t="s">
        <v>34</v>
      </c>
      <c r="K63" s="2522" t="str">
        <f>L66&amp;" "&amp;M66&amp;" ► Famille = "&amp;R60&amp;" ► "&amp;J60&amp;" "&amp;P63&amp;" "&amp;R63&amp;" "&amp;S63&amp;" "&amp;T63</f>
        <v>Recette mère ► MILLE-FEUILLE meringue et chiboust pamplemousse aux fraises des bois ► Famille = pâtisserie--ENTREMET ► COULIS DE MANGUE  ⓫  Dupliquée pour 36 couverts</v>
      </c>
      <c r="L63" s="2522"/>
      <c r="M63" s="2522"/>
      <c r="N63" s="2522"/>
      <c r="O63" s="2522"/>
      <c r="P63" s="2522"/>
      <c r="Q63" s="1773"/>
      <c r="R63" s="1773" t="s">
        <v>36</v>
      </c>
      <c r="S63" s="46">
        <v>36</v>
      </c>
      <c r="T63" s="47" t="str">
        <f>T65</f>
        <v>couverts</v>
      </c>
      <c r="U63" s="1180"/>
      <c r="V63" s="115" t="s">
        <v>16</v>
      </c>
      <c r="W63" s="3141"/>
      <c r="X63" s="3142"/>
      <c r="Y63" s="3141"/>
      <c r="Z63" s="3143"/>
      <c r="AA63" s="3144"/>
      <c r="AB63" s="3145"/>
      <c r="AC63" s="3146"/>
      <c r="AD63" s="3147"/>
      <c r="AE63" s="3148"/>
      <c r="AF63" s="3149"/>
      <c r="AG63" s="2109"/>
      <c r="AH63" s="3150"/>
      <c r="AI63" s="117"/>
      <c r="AJ63" s="3151"/>
      <c r="AK63" s="3152"/>
      <c r="AL63" s="3153"/>
      <c r="AM63" s="3154"/>
      <c r="AN63" s="119"/>
      <c r="AO63" s="1180"/>
      <c r="AP63" s="115" t="s">
        <v>16</v>
      </c>
      <c r="AQ63" s="3141"/>
      <c r="AR63" s="3142"/>
      <c r="AS63" s="3141"/>
      <c r="AT63" s="3143"/>
      <c r="AU63" s="3144"/>
      <c r="AV63" s="3145"/>
      <c r="AW63" s="3146"/>
      <c r="AX63" s="3147"/>
      <c r="AY63" s="3148"/>
      <c r="AZ63" s="3149"/>
      <c r="BA63" s="2109"/>
      <c r="BB63" s="3150"/>
      <c r="BC63" s="117"/>
      <c r="BD63" s="3151"/>
      <c r="BE63" s="3152"/>
      <c r="BF63" s="3153"/>
      <c r="BG63" s="3154"/>
      <c r="BH63" s="119"/>
      <c r="BK63" s="3">
        <v>1</v>
      </c>
    </row>
    <row r="64" spans="2:63" ht="27" customHeight="1">
      <c r="B64" s="28" t="s">
        <v>11</v>
      </c>
      <c r="C64" s="34" t="str">
        <f>C66</f>
        <v>C COULIS DE MANGUE | pâtisserie--ENTREMET| Auteur &gt; recette Béghin Say de Jean-Jacques Borne MOF 1994</v>
      </c>
      <c r="D64" s="35">
        <f>D66</f>
        <v>18</v>
      </c>
      <c r="E64" s="35" t="str">
        <f>E66</f>
        <v>assiettes</v>
      </c>
      <c r="F64" s="36" t="str">
        <f>F66</f>
        <v>Recette mère ► MILLE-FEUILLE meringue et chiboust pamplemousse aux fraises des bois</v>
      </c>
      <c r="G64" s="1774">
        <v>18</v>
      </c>
      <c r="H64" s="1775" t="s">
        <v>20</v>
      </c>
      <c r="I64" s="42"/>
      <c r="J64" s="42"/>
      <c r="K64" s="2522"/>
      <c r="L64" s="2522"/>
      <c r="M64" s="2522"/>
      <c r="N64" s="2522"/>
      <c r="O64" s="2522"/>
      <c r="P64" s="2522"/>
      <c r="Q64" s="931"/>
      <c r="R64" s="931"/>
      <c r="S64" s="53" t="s">
        <v>41</v>
      </c>
      <c r="T64" s="54" t="s">
        <v>42</v>
      </c>
      <c r="U64" s="1180"/>
      <c r="V64" s="115" t="s">
        <v>16</v>
      </c>
      <c r="W64" s="3141"/>
      <c r="X64" s="3142"/>
      <c r="Y64" s="3141"/>
      <c r="Z64" s="3143"/>
      <c r="AA64" s="3144"/>
      <c r="AB64" s="3145"/>
      <c r="AC64" s="3146"/>
      <c r="AD64" s="3147"/>
      <c r="AE64" s="3148"/>
      <c r="AF64" s="3149"/>
      <c r="AG64" s="2109"/>
      <c r="AH64" s="3150"/>
      <c r="AI64" s="117"/>
      <c r="AJ64" s="3151"/>
      <c r="AK64" s="3152"/>
      <c r="AL64" s="3153"/>
      <c r="AM64" s="3154"/>
      <c r="AN64" s="119"/>
      <c r="AO64" s="1180"/>
      <c r="AP64" s="115" t="s">
        <v>16</v>
      </c>
      <c r="AQ64" s="3141"/>
      <c r="AR64" s="3142"/>
      <c r="AS64" s="3141"/>
      <c r="AT64" s="3143"/>
      <c r="AU64" s="3144"/>
      <c r="AV64" s="3145"/>
      <c r="AW64" s="3146"/>
      <c r="AX64" s="3147"/>
      <c r="AY64" s="3148"/>
      <c r="AZ64" s="3149"/>
      <c r="BA64" s="2109"/>
      <c r="BB64" s="3150"/>
      <c r="BC64" s="117"/>
      <c r="BD64" s="3151"/>
      <c r="BE64" s="3152"/>
      <c r="BF64" s="3153"/>
      <c r="BG64" s="3154"/>
      <c r="BH64" s="119"/>
      <c r="BK64" s="3">
        <v>1</v>
      </c>
    </row>
    <row r="65" spans="2:63" ht="27" customHeight="1">
      <c r="B65" s="28" t="s">
        <v>16</v>
      </c>
      <c r="C65" s="34" t="str">
        <f>C66</f>
        <v>C COULIS DE MANGUE | pâtisserie--ENTREMET| Auteur &gt; recette Béghin Say de Jean-Jacques Borne MOF 1994</v>
      </c>
      <c r="D65" s="35">
        <f>D66</f>
        <v>18</v>
      </c>
      <c r="E65" s="35" t="str">
        <f>E66</f>
        <v>assiettes</v>
      </c>
      <c r="F65" s="36" t="str">
        <f>F66</f>
        <v>Recette mère ► MILLE-FEUILLE meringue et chiboust pamplemousse aux fraises des bois</v>
      </c>
      <c r="G65" s="59"/>
      <c r="H65" s="1638" t="s">
        <v>8365</v>
      </c>
      <c r="I65" s="2532">
        <f>P75</f>
        <v>0.315</v>
      </c>
      <c r="J65" s="2532"/>
      <c r="K65" s="1639" t="str" cm="1">
        <f t="array" ref="K65">"1= "&amp;IF(OR(G64&lt;=0,I65=""),"",_xlfn.LET(_xlpm.kg,IF(ISNUMBER(I65),I65,VALEUR(SUBSTITUTE(SUBSTITUTE(SUBSTITUTE(LOWER(I65),"kg",""),",",".")," ",""))),TEXT(ROUND(_xlpm.kg*1000/G64,2),"0.##")&amp;" g"))</f>
        <v>1= 17.5 g</v>
      </c>
      <c r="L65" s="1640">
        <f>IFERROR(S63/S65,0)</f>
        <v>2</v>
      </c>
      <c r="M65" s="61"/>
      <c r="N65" s="61"/>
      <c r="O65" s="61"/>
      <c r="Q65" s="1776"/>
      <c r="R65" s="1776" t="s">
        <v>52</v>
      </c>
      <c r="S65" s="1471">
        <v>18</v>
      </c>
      <c r="T65" s="63" t="s">
        <v>37</v>
      </c>
      <c r="U65" s="1180"/>
      <c r="V65" s="115" t="s">
        <v>16</v>
      </c>
      <c r="W65" s="3141"/>
      <c r="X65" s="3142"/>
      <c r="Y65" s="3141"/>
      <c r="Z65" s="3143"/>
      <c r="AA65" s="3144"/>
      <c r="AB65" s="3145"/>
      <c r="AC65" s="3146"/>
      <c r="AD65" s="3147"/>
      <c r="AE65" s="3148"/>
      <c r="AF65" s="3149"/>
      <c r="AG65" s="2109"/>
      <c r="AH65" s="3150"/>
      <c r="AI65" s="117"/>
      <c r="AJ65" s="3151"/>
      <c r="AK65" s="3152"/>
      <c r="AL65" s="3153"/>
      <c r="AM65" s="3154"/>
      <c r="AN65" s="119"/>
      <c r="AO65" s="1180"/>
      <c r="AP65" s="115" t="s">
        <v>16</v>
      </c>
      <c r="AQ65" s="3141"/>
      <c r="AR65" s="3142"/>
      <c r="AS65" s="3141"/>
      <c r="AT65" s="3143"/>
      <c r="AU65" s="3144"/>
      <c r="AV65" s="3145"/>
      <c r="AW65" s="3146"/>
      <c r="AX65" s="3147"/>
      <c r="AY65" s="3148"/>
      <c r="AZ65" s="3149"/>
      <c r="BA65" s="2109"/>
      <c r="BB65" s="3150"/>
      <c r="BC65" s="117"/>
      <c r="BD65" s="3151"/>
      <c r="BE65" s="3152"/>
      <c r="BF65" s="3153"/>
      <c r="BG65" s="3154"/>
      <c r="BH65" s="119"/>
      <c r="BK65" s="3">
        <v>1</v>
      </c>
    </row>
    <row r="66" spans="2:63" ht="27" customHeight="1">
      <c r="B66" s="68" t="s">
        <v>16</v>
      </c>
      <c r="C66" s="69" t="str">
        <f>G66</f>
        <v>C COULIS DE MANGUE | pâtisserie--ENTREMET| Auteur &gt; recette Béghin Say de Jean-Jacques Borne MOF 1994</v>
      </c>
      <c r="D66" s="70">
        <f>G64</f>
        <v>18</v>
      </c>
      <c r="E66" s="69" t="str">
        <f>H64</f>
        <v>assiettes</v>
      </c>
      <c r="F66" s="71" t="str">
        <f>L66&amp;" "&amp;M66</f>
        <v>Recette mère ► MILLE-FEUILLE meringue et chiboust pamplemousse aux fraises des bois</v>
      </c>
      <c r="G66" s="72" t="str">
        <f>UPPER(LEFT(J60,1))&amp;" "&amp;J60&amp;" | "&amp;R60&amp;"| "&amp;J62&amp;" "&amp;K62</f>
        <v>C COULIS DE MANGUE | pâtisserie--ENTREMET| Auteur &gt; recette Béghin Say de Jean-Jacques Borne MOF 1994</v>
      </c>
      <c r="H66" s="73" t="s">
        <v>55</v>
      </c>
      <c r="I66" s="2525" t="s">
        <v>56</v>
      </c>
      <c r="J66" s="2525"/>
      <c r="K66" s="2525"/>
      <c r="L66" s="74" t="str">
        <f>IF(ISTEXT(M66),"Recette mère ►",H66)</f>
        <v>Recette mère ►</v>
      </c>
      <c r="M66" s="75" t="s">
        <v>57</v>
      </c>
      <c r="N66" s="75"/>
      <c r="O66" s="75"/>
      <c r="P66" s="76"/>
      <c r="Q66" s="76"/>
      <c r="R66" s="76"/>
      <c r="S66" s="76"/>
      <c r="T66" s="933" t="s">
        <v>892</v>
      </c>
      <c r="U66" s="1180"/>
      <c r="V66" s="115" t="s">
        <v>16</v>
      </c>
      <c r="W66" s="3141"/>
      <c r="X66" s="3142"/>
      <c r="Y66" s="3141"/>
      <c r="Z66" s="3143"/>
      <c r="AA66" s="3144"/>
      <c r="AB66" s="3145"/>
      <c r="AC66" s="3146"/>
      <c r="AD66" s="3147"/>
      <c r="AE66" s="3148"/>
      <c r="AF66" s="3149"/>
      <c r="AG66" s="2109"/>
      <c r="AH66" s="3150"/>
      <c r="AI66" s="117"/>
      <c r="AJ66" s="3151"/>
      <c r="AK66" s="3152"/>
      <c r="AL66" s="3153"/>
      <c r="AM66" s="3154"/>
      <c r="AN66" s="119"/>
      <c r="AP66" s="115" t="s">
        <v>16</v>
      </c>
      <c r="AQ66" s="3141"/>
      <c r="AR66" s="3142"/>
      <c r="AS66" s="3141"/>
      <c r="AT66" s="3143"/>
      <c r="AU66" s="3144"/>
      <c r="AV66" s="3145"/>
      <c r="AW66" s="3146"/>
      <c r="AX66" s="3147"/>
      <c r="AY66" s="3148"/>
      <c r="AZ66" s="3149"/>
      <c r="BA66" s="2109"/>
      <c r="BB66" s="3150"/>
      <c r="BC66" s="117"/>
      <c r="BD66" s="3151"/>
      <c r="BE66" s="3152"/>
      <c r="BF66" s="3153"/>
      <c r="BG66" s="3154"/>
      <c r="BH66" s="119"/>
      <c r="BK66" s="3">
        <v>1</v>
      </c>
    </row>
    <row r="67" spans="2:63" ht="27" customHeight="1">
      <c r="B67" s="79" t="s">
        <v>16</v>
      </c>
      <c r="C67" s="80" t="str">
        <f>C66</f>
        <v>C COULIS DE MANGUE | pâtisserie--ENTREMET| Auteur &gt; recette Béghin Say de Jean-Jacques Borne MOF 1994</v>
      </c>
      <c r="D67" s="80">
        <f>D66</f>
        <v>18</v>
      </c>
      <c r="E67" s="80" t="str">
        <f>E66</f>
        <v>assiettes</v>
      </c>
      <c r="F67" s="81" t="str">
        <f>F66</f>
        <v>Recette mère ► MILLE-FEUILLE meringue et chiboust pamplemousse aux fraises des bois</v>
      </c>
      <c r="G67" s="13" t="s">
        <v>67</v>
      </c>
      <c r="H67" s="13" t="s">
        <v>68</v>
      </c>
      <c r="I67" s="13" t="s">
        <v>69</v>
      </c>
      <c r="J67" s="13" t="s">
        <v>70</v>
      </c>
      <c r="K67" s="82" t="s">
        <v>71</v>
      </c>
      <c r="L67" s="83" t="s">
        <v>72</v>
      </c>
      <c r="M67" s="84" t="s">
        <v>73</v>
      </c>
      <c r="N67" s="84" t="s">
        <v>74</v>
      </c>
      <c r="O67" s="84" t="s">
        <v>75</v>
      </c>
      <c r="P67" s="84" t="s">
        <v>76</v>
      </c>
      <c r="Q67" s="84" t="s">
        <v>77</v>
      </c>
      <c r="R67" s="84" t="s">
        <v>78</v>
      </c>
      <c r="S67" s="84" t="s">
        <v>79</v>
      </c>
      <c r="T67" s="85" t="s">
        <v>8454</v>
      </c>
      <c r="U67" s="1180"/>
      <c r="V67" s="115" t="s">
        <v>16</v>
      </c>
      <c r="W67" s="3141"/>
      <c r="X67" s="3142"/>
      <c r="Y67" s="3141"/>
      <c r="Z67" s="3143"/>
      <c r="AA67" s="3144"/>
      <c r="AB67" s="3145"/>
      <c r="AC67" s="3146"/>
      <c r="AD67" s="3147"/>
      <c r="AE67" s="3148"/>
      <c r="AF67" s="3149"/>
      <c r="AG67" s="2109"/>
      <c r="AH67" s="3150"/>
      <c r="AI67" s="117"/>
      <c r="AJ67" s="3151"/>
      <c r="AK67" s="3152"/>
      <c r="AL67" s="3153"/>
      <c r="AM67" s="3154"/>
      <c r="AN67" s="119"/>
      <c r="AP67" s="115" t="s">
        <v>16</v>
      </c>
      <c r="AQ67" s="3141"/>
      <c r="AR67" s="3142"/>
      <c r="AS67" s="3141"/>
      <c r="AT67" s="3143"/>
      <c r="AU67" s="3144"/>
      <c r="AV67" s="3145"/>
      <c r="AW67" s="3146"/>
      <c r="AX67" s="3147"/>
      <c r="AY67" s="3148"/>
      <c r="AZ67" s="3149"/>
      <c r="BA67" s="2109"/>
      <c r="BB67" s="3150"/>
      <c r="BC67" s="117"/>
      <c r="BD67" s="3151"/>
      <c r="BE67" s="3152"/>
      <c r="BF67" s="3153"/>
      <c r="BG67" s="3154"/>
      <c r="BH67" s="119"/>
      <c r="BK67" s="3">
        <v>1</v>
      </c>
    </row>
    <row r="68" spans="2:63" ht="27" customHeight="1">
      <c r="B68" s="28" t="s">
        <v>11</v>
      </c>
      <c r="C68" s="34" t="str">
        <f>C66</f>
        <v>C COULIS DE MANGUE | pâtisserie--ENTREMET| Auteur &gt; recette Béghin Say de Jean-Jacques Borne MOF 1994</v>
      </c>
      <c r="D68" s="35">
        <f>D66</f>
        <v>18</v>
      </c>
      <c r="E68" s="34" t="str">
        <f>E66</f>
        <v>assiettes</v>
      </c>
      <c r="F68" s="36" t="str">
        <f>F66</f>
        <v>Recette mère ► MILLE-FEUILLE meringue et chiboust pamplemousse aux fraises des bois</v>
      </c>
      <c r="G68" s="87" t="s">
        <v>80</v>
      </c>
      <c r="H68" s="88" t="s">
        <v>81</v>
      </c>
      <c r="I68" s="89"/>
      <c r="J68" s="2526" t="s">
        <v>82</v>
      </c>
      <c r="K68" s="2528" t="s">
        <v>83</v>
      </c>
      <c r="L68" s="2530" t="s">
        <v>84</v>
      </c>
      <c r="M68" s="90" t="s">
        <v>85</v>
      </c>
      <c r="N68" s="91" t="s">
        <v>51</v>
      </c>
      <c r="O68" s="92" t="s">
        <v>86</v>
      </c>
      <c r="P68" s="2533" t="s">
        <v>87</v>
      </c>
      <c r="Q68" s="2535" t="s">
        <v>86</v>
      </c>
      <c r="R68" s="2523" t="s">
        <v>8754</v>
      </c>
      <c r="S68" s="2541" t="s">
        <v>88</v>
      </c>
      <c r="T68" s="2543" t="s">
        <v>89</v>
      </c>
      <c r="U68" s="1180"/>
      <c r="V68" s="115" t="s">
        <v>16</v>
      </c>
      <c r="W68" s="3141"/>
      <c r="X68" s="3142"/>
      <c r="Y68" s="3141"/>
      <c r="Z68" s="3143"/>
      <c r="AA68" s="3144"/>
      <c r="AB68" s="3145"/>
      <c r="AC68" s="3146"/>
      <c r="AD68" s="3147"/>
      <c r="AE68" s="3148"/>
      <c r="AF68" s="3149"/>
      <c r="AG68" s="2109"/>
      <c r="AH68" s="3150"/>
      <c r="AI68" s="117"/>
      <c r="AJ68" s="3151"/>
      <c r="AK68" s="3152"/>
      <c r="AL68" s="3153"/>
      <c r="AM68" s="3154"/>
      <c r="AN68" s="119"/>
      <c r="AP68" s="115" t="s">
        <v>16</v>
      </c>
      <c r="AQ68" s="3141"/>
      <c r="AR68" s="3142"/>
      <c r="AS68" s="3141"/>
      <c r="AT68" s="3143"/>
      <c r="AU68" s="3144"/>
      <c r="AV68" s="3145"/>
      <c r="AW68" s="3146"/>
      <c r="AX68" s="3147"/>
      <c r="AY68" s="3148"/>
      <c r="AZ68" s="3149"/>
      <c r="BA68" s="2109"/>
      <c r="BB68" s="3150"/>
      <c r="BC68" s="117"/>
      <c r="BD68" s="3151"/>
      <c r="BE68" s="3152"/>
      <c r="BF68" s="3153"/>
      <c r="BG68" s="3154"/>
      <c r="BH68" s="119"/>
      <c r="BK68" s="3">
        <v>1</v>
      </c>
    </row>
    <row r="69" spans="2:63" ht="27" customHeight="1">
      <c r="B69" s="28" t="s">
        <v>11</v>
      </c>
      <c r="C69" s="34" t="str">
        <f>C66</f>
        <v>C COULIS DE MANGUE | pâtisserie--ENTREMET| Auteur &gt; recette Béghin Say de Jean-Jacques Borne MOF 1994</v>
      </c>
      <c r="D69" s="35">
        <f>D66</f>
        <v>18</v>
      </c>
      <c r="E69" s="34" t="str">
        <f>E66</f>
        <v>assiettes</v>
      </c>
      <c r="F69" s="36" t="str">
        <f>F66</f>
        <v>Recette mère ► MILLE-FEUILLE meringue et chiboust pamplemousse aux fraises des bois</v>
      </c>
      <c r="G69" s="94" t="s">
        <v>94</v>
      </c>
      <c r="H69" s="95" t="s">
        <v>95</v>
      </c>
      <c r="I69" s="96" t="s">
        <v>96</v>
      </c>
      <c r="J69" s="2527"/>
      <c r="K69" s="2529"/>
      <c r="L69" s="2531"/>
      <c r="M69" s="97" t="s">
        <v>97</v>
      </c>
      <c r="N69" s="98" t="s">
        <v>98</v>
      </c>
      <c r="O69" s="99">
        <v>1</v>
      </c>
      <c r="P69" s="2534"/>
      <c r="Q69" s="2524"/>
      <c r="R69" s="2524"/>
      <c r="S69" s="2542"/>
      <c r="T69" s="2544"/>
      <c r="U69" s="1180"/>
      <c r="V69" s="115" t="s">
        <v>16</v>
      </c>
      <c r="W69" s="3141"/>
      <c r="X69" s="3142"/>
      <c r="Y69" s="3141"/>
      <c r="Z69" s="3143"/>
      <c r="AA69" s="3144"/>
      <c r="AB69" s="3145"/>
      <c r="AC69" s="3146"/>
      <c r="AD69" s="3147"/>
      <c r="AE69" s="3148"/>
      <c r="AF69" s="3149"/>
      <c r="AG69" s="2109"/>
      <c r="AH69" s="3150"/>
      <c r="AI69" s="117"/>
      <c r="AJ69" s="3151"/>
      <c r="AK69" s="3152"/>
      <c r="AL69" s="3153"/>
      <c r="AM69" s="3154"/>
      <c r="AN69" s="119"/>
      <c r="AO69" s="1180"/>
      <c r="AP69" s="115" t="s">
        <v>16</v>
      </c>
      <c r="AQ69" s="3141"/>
      <c r="AR69" s="3142"/>
      <c r="AS69" s="3141"/>
      <c r="AT69" s="3143"/>
      <c r="AU69" s="3144"/>
      <c r="AV69" s="3145"/>
      <c r="AW69" s="3146"/>
      <c r="AX69" s="3147"/>
      <c r="AY69" s="3148"/>
      <c r="AZ69" s="3149"/>
      <c r="BA69" s="2109"/>
      <c r="BB69" s="3150"/>
      <c r="BC69" s="117"/>
      <c r="BD69" s="3151"/>
      <c r="BE69" s="3152"/>
      <c r="BF69" s="3153"/>
      <c r="BG69" s="3154"/>
      <c r="BH69" s="119"/>
      <c r="BK69" s="3">
        <v>1</v>
      </c>
    </row>
    <row r="70" spans="2:63" ht="27" customHeight="1">
      <c r="B70" s="28" t="s">
        <v>11</v>
      </c>
      <c r="C70" s="34" t="str">
        <f>C66</f>
        <v>C COULIS DE MANGUE | pâtisserie--ENTREMET| Auteur &gt; recette Béghin Say de Jean-Jacques Borne MOF 1994</v>
      </c>
      <c r="D70" s="35">
        <f>D66</f>
        <v>18</v>
      </c>
      <c r="E70" s="34" t="str">
        <f>E66</f>
        <v>assiettes</v>
      </c>
      <c r="F70" s="36" t="str">
        <f>F66</f>
        <v>Recette mère ► MILLE-FEUILLE meringue et chiboust pamplemousse aux fraises des bois</v>
      </c>
      <c r="G70" s="100"/>
      <c r="H70" s="101"/>
      <c r="I70" s="102" t="str">
        <f>IF(OR(ISTEXT(G70), G70&lt;=0, J70&lt;=0), "", "de")</f>
        <v/>
      </c>
      <c r="J70" s="103">
        <v>250</v>
      </c>
      <c r="K70" s="116" t="s">
        <v>102</v>
      </c>
      <c r="L70" s="105">
        <v>1</v>
      </c>
      <c r="M70" s="106" t="s">
        <v>3278</v>
      </c>
      <c r="N70" s="107">
        <f>IF(P75=0,0,(P70/P75)*O69*1000)</f>
        <v>793.65079365079362</v>
      </c>
      <c r="O70" s="108">
        <f>IF(P75=0, 0, (G70*L70)/(P75*O69))</f>
        <v>0</v>
      </c>
      <c r="P70" s="109" cm="1">
        <f t="array" ref="P70">IFERROR(_xlfn.LET(_xlpm.k,UPPER(TRIM(K70)),_xlpm.r,_xlfn.XLOOKUP(_xlpm.k,UPPER(TRIM(G76:T76)),G77:T77,_xlfn.XLOOKUP(_xlpm.k,UPPER(TRIM(G78:T78)),G79:T79,0)),_xlpm.r*J70*IF(G70&gt;0,G70,1)),0)</f>
        <v>0.25</v>
      </c>
      <c r="Q70" s="110">
        <f>IF(OR(ISBLANK(S65),S65=0),0,G70*S63*L70/S65)</f>
        <v>0</v>
      </c>
      <c r="R70" s="2435">
        <f>H70</f>
        <v>0</v>
      </c>
      <c r="S70" s="111">
        <f>IF(OR(ISBLANK(S65),S65=0),0,P70*L70*L65)</f>
        <v>0.5</v>
      </c>
      <c r="T70" s="112" t="str">
        <f>_xlfn.LET(_xlpm.unite,SUBSTITUTE(TRIM(K70)," (s)",""),_xlpm.val,S70,_xlpm.estVol,COUNTIF(M76:T76,_xlpm.unite)+COUNTIF(M78:T78,_xlpm.unite)&gt;0,_xlpm.estPoids,COUNTIF(G76:L76,_xlpm.unite)+COUNTIF(G78:L78,_xlpm.unite)&gt;0,IF(_xlpm.estVol,IF(ROUND(_xlpm.val,3)&gt;=1,ROUND(_xlpm.val,3)&amp;" L",MAX(1,ROUND(_xlpm.val*100,0))&amp;" cl"),IF(_xlpm.estPoids,IF(ROUND(_xlpm.val,3)&gt;=1,ROUND(_xlpm.val,3)&amp;" Kg",MAX(1,ROUND(_xlpm.val*1000,0))&amp;" g"),"")))</f>
        <v>500 g</v>
      </c>
      <c r="U70" s="1180"/>
      <c r="V70" s="115" t="s">
        <v>16</v>
      </c>
      <c r="W70" s="3141"/>
      <c r="X70" s="3142"/>
      <c r="Y70" s="3141"/>
      <c r="Z70" s="3143"/>
      <c r="AA70" s="3144"/>
      <c r="AB70" s="3145"/>
      <c r="AC70" s="3146"/>
      <c r="AD70" s="3147"/>
      <c r="AE70" s="3148"/>
      <c r="AF70" s="3149"/>
      <c r="AG70" s="2109"/>
      <c r="AH70" s="3150"/>
      <c r="AI70" s="117"/>
      <c r="AJ70" s="3151"/>
      <c r="AK70" s="3152"/>
      <c r="AL70" s="3153"/>
      <c r="AM70" s="3154"/>
      <c r="AN70" s="119"/>
      <c r="AO70" s="1180"/>
      <c r="AP70" s="115" t="s">
        <v>16</v>
      </c>
      <c r="AQ70" s="3141"/>
      <c r="AR70" s="3142"/>
      <c r="AS70" s="3141"/>
      <c r="AT70" s="3143"/>
      <c r="AU70" s="3144"/>
      <c r="AV70" s="3145"/>
      <c r="AW70" s="3146"/>
      <c r="AX70" s="3147"/>
      <c r="AY70" s="3148"/>
      <c r="AZ70" s="3149"/>
      <c r="BA70" s="2109"/>
      <c r="BB70" s="3150"/>
      <c r="BC70" s="117"/>
      <c r="BD70" s="3151"/>
      <c r="BE70" s="3152"/>
      <c r="BF70" s="3153"/>
      <c r="BG70" s="3154"/>
      <c r="BH70" s="119"/>
      <c r="BK70" s="3">
        <v>1</v>
      </c>
    </row>
    <row r="71" spans="2:63" ht="27" customHeight="1">
      <c r="B71" s="115" t="str">
        <f>IF(M71&lt;&gt;"","A","►")</f>
        <v>A</v>
      </c>
      <c r="C71" s="34" t="str">
        <f>C66</f>
        <v>C COULIS DE MANGUE | pâtisserie--ENTREMET| Auteur &gt; recette Béghin Say de Jean-Jacques Borne MOF 1994</v>
      </c>
      <c r="D71" s="35">
        <f>D66</f>
        <v>18</v>
      </c>
      <c r="E71" s="34" t="str">
        <f>E66</f>
        <v>assiettes</v>
      </c>
      <c r="F71" s="36" t="str">
        <f>F66</f>
        <v>Recette mère ► MILLE-FEUILLE meringue et chiboust pamplemousse aux fraises des bois</v>
      </c>
      <c r="G71" s="100"/>
      <c r="H71" s="101"/>
      <c r="I71" s="102" t="str">
        <f>IF(OR(ISTEXT(G71), G71&lt;=0, J71&lt;=0), "", "de")</f>
        <v/>
      </c>
      <c r="J71" s="103">
        <v>55</v>
      </c>
      <c r="K71" s="116" t="s">
        <v>102</v>
      </c>
      <c r="L71" s="105">
        <v>1</v>
      </c>
      <c r="M71" s="106" t="s">
        <v>3279</v>
      </c>
      <c r="N71" s="107">
        <f>IF(P75=0,0,(P71/P75)*O69*1000)</f>
        <v>174.60317460317458</v>
      </c>
      <c r="O71" s="117">
        <f>IF(P75=0, 0, (G71*L71)/(P75*O69))</f>
        <v>0</v>
      </c>
      <c r="P71" s="109" cm="1">
        <f t="array" ref="P71">IFERROR(_xlfn.LET(_xlpm.k,UPPER(TRIM(K71)),_xlpm.r,_xlfn.XLOOKUP(_xlpm.k,UPPER(TRIM(G76:T76)),G77:T77,_xlfn.XLOOKUP(_xlpm.k,UPPER(TRIM(G78:T78)),G79:T79,0)),_xlpm.r*J71*IF(G71&gt;0,G71,1)),0)</f>
        <v>5.5E-2</v>
      </c>
      <c r="Q71" s="118">
        <f>IF(OR(ISBLANK(S65),S65=0),0,G71*S63*L71/S65)</f>
        <v>0</v>
      </c>
      <c r="R71" s="2436">
        <f t="shared" ref="R71:R74" si="11">H71</f>
        <v>0</v>
      </c>
      <c r="S71" s="111">
        <f>IF(OR(ISBLANK(S65),S65=0),0,P71*L71*L65)</f>
        <v>0.11</v>
      </c>
      <c r="T71" s="119" t="str">
        <f>_xlfn.LET(_xlpm.unite,SUBSTITUTE(TRIM(K71)," (s)",""),_xlpm.val,S71,_xlpm.estVol,COUNTIF(M76:T76,_xlpm.unite)+COUNTIF(M78:T78,_xlpm.unite)&gt;0,_xlpm.estPoids,COUNTIF(G76:L76,_xlpm.unite)+COUNTIF(G78:L78,_xlpm.unite)&gt;0,IF(_xlpm.estVol,IF(ROUND(_xlpm.val,3)&gt;=1,ROUND(_xlpm.val,3)&amp;" L",MAX(1,ROUND(_xlpm.val*100,0))&amp;" cl"),IF(_xlpm.estPoids,IF(ROUND(_xlpm.val,3)&gt;=1,ROUND(_xlpm.val,3)&amp;" Kg",MAX(1,ROUND(_xlpm.val*1000,0))&amp;" g"),"")))</f>
        <v>110 g</v>
      </c>
      <c r="U71" s="1180"/>
      <c r="V71" s="115" t="s">
        <v>16</v>
      </c>
      <c r="W71" s="3141"/>
      <c r="X71" s="3142"/>
      <c r="Y71" s="3141"/>
      <c r="Z71" s="3143"/>
      <c r="AA71" s="3144"/>
      <c r="AB71" s="3145"/>
      <c r="AC71" s="3146"/>
      <c r="AD71" s="3147"/>
      <c r="AE71" s="3148"/>
      <c r="AF71" s="3149"/>
      <c r="AG71" s="2109"/>
      <c r="AH71" s="3150"/>
      <c r="AI71" s="117"/>
      <c r="AJ71" s="3151"/>
      <c r="AK71" s="3152"/>
      <c r="AL71" s="3153"/>
      <c r="AM71" s="3154"/>
      <c r="AN71" s="119"/>
      <c r="AO71" s="1180"/>
      <c r="AP71" s="115" t="s">
        <v>16</v>
      </c>
      <c r="AQ71" s="3141"/>
      <c r="AR71" s="3142"/>
      <c r="AS71" s="3141"/>
      <c r="AT71" s="3143"/>
      <c r="AU71" s="3144"/>
      <c r="AV71" s="3145"/>
      <c r="AW71" s="3146"/>
      <c r="AX71" s="3147"/>
      <c r="AY71" s="3148"/>
      <c r="AZ71" s="3149"/>
      <c r="BA71" s="2109"/>
      <c r="BB71" s="3150"/>
      <c r="BC71" s="117"/>
      <c r="BD71" s="3151"/>
      <c r="BE71" s="3152"/>
      <c r="BF71" s="3153"/>
      <c r="BG71" s="3154"/>
      <c r="BH71" s="119"/>
      <c r="BK71" s="3">
        <v>1</v>
      </c>
    </row>
    <row r="72" spans="2:63" ht="27" customHeight="1">
      <c r="B72" s="115" t="str">
        <f>IF(M72&lt;&gt;"","A","►")</f>
        <v>A</v>
      </c>
      <c r="C72" s="34" t="str">
        <f>C66</f>
        <v>C COULIS DE MANGUE | pâtisserie--ENTREMET| Auteur &gt; recette Béghin Say de Jean-Jacques Borne MOF 1994</v>
      </c>
      <c r="D72" s="35">
        <f>D66</f>
        <v>18</v>
      </c>
      <c r="E72" s="34" t="str">
        <f>E66</f>
        <v>assiettes</v>
      </c>
      <c r="F72" s="36" t="str">
        <f>F66</f>
        <v>Recette mère ► MILLE-FEUILLE meringue et chiboust pamplemousse aux fraises des bois</v>
      </c>
      <c r="G72" s="100"/>
      <c r="H72" s="120"/>
      <c r="I72" s="102" t="str">
        <f>IF(OR(ISTEXT(G72), G72&lt;=0, J72&lt;=0), "", "de")</f>
        <v/>
      </c>
      <c r="J72" s="103">
        <v>10</v>
      </c>
      <c r="K72" s="116" t="s">
        <v>102</v>
      </c>
      <c r="L72" s="105">
        <v>1</v>
      </c>
      <c r="M72" s="106" t="s">
        <v>3280</v>
      </c>
      <c r="N72" s="107">
        <f>IF(P75=0,0,(P72/P75)*O69*1000)</f>
        <v>31.746031746031743</v>
      </c>
      <c r="O72" s="117">
        <f>IF(P75=0, 0, (G72*L72)/(P75*O69))</f>
        <v>0</v>
      </c>
      <c r="P72" s="109" cm="1">
        <f t="array" ref="P72">IFERROR(_xlfn.LET(_xlpm.k,UPPER(TRIM(K72)),_xlpm.r,_xlfn.XLOOKUP(_xlpm.k,UPPER(TRIM(G76:T76)),G77:T77,_xlfn.XLOOKUP(_xlpm.k,UPPER(TRIM(G78:T78)),G79:T79,0)),_xlpm.r*J72*IF(G72&gt;0,G72,1)),0)</f>
        <v>0.01</v>
      </c>
      <c r="Q72" s="122">
        <f>IF(OR(ISBLANK(S65),S65=0),0,G72*S63*L72/S65)</f>
        <v>0</v>
      </c>
      <c r="R72" s="2437">
        <f t="shared" si="11"/>
        <v>0</v>
      </c>
      <c r="S72" s="111">
        <f>IF(OR(ISBLANK(S65),S65=0),0,P72*L72*L65)</f>
        <v>0.02</v>
      </c>
      <c r="T72" s="123" t="str">
        <f>_xlfn.LET(_xlpm.unite,SUBSTITUTE(TRIM(K72)," (s)",""),_xlpm.val,S72,_xlpm.estVol,COUNTIF(M76:T76,_xlpm.unite)+COUNTIF(M78:T78,_xlpm.unite)&gt;0,_xlpm.estPoids,COUNTIF(G76:L76,_xlpm.unite)+COUNTIF(G78:L78,_xlpm.unite)&gt;0,IF(_xlpm.estVol,IF(ROUND(_xlpm.val,3)&gt;=1,ROUND(_xlpm.val,3)&amp;" L",MAX(1,ROUND(_xlpm.val*100,0))&amp;" cl"),IF(_xlpm.estPoids,IF(ROUND(_xlpm.val,3)&gt;=1,ROUND(_xlpm.val,3)&amp;" Kg",MAX(1,ROUND(_xlpm.val*1000,0))&amp;" g"),"")))</f>
        <v>20 g</v>
      </c>
      <c r="U72" s="1180"/>
      <c r="V72" s="115" t="s">
        <v>16</v>
      </c>
      <c r="W72" s="3141"/>
      <c r="X72" s="3142"/>
      <c r="Y72" s="3141"/>
      <c r="Z72" s="3143"/>
      <c r="AA72" s="3144"/>
      <c r="AB72" s="3145"/>
      <c r="AC72" s="3146"/>
      <c r="AD72" s="3147"/>
      <c r="AE72" s="3148"/>
      <c r="AF72" s="3149"/>
      <c r="AG72" s="2109"/>
      <c r="AH72" s="3150"/>
      <c r="AI72" s="117"/>
      <c r="AJ72" s="3151"/>
      <c r="AK72" s="3152"/>
      <c r="AL72" s="3153"/>
      <c r="AM72" s="3154"/>
      <c r="AN72" s="119"/>
      <c r="AO72" s="1180"/>
      <c r="AP72" s="115" t="s">
        <v>16</v>
      </c>
      <c r="AQ72" s="3141"/>
      <c r="AR72" s="3142"/>
      <c r="AS72" s="3141"/>
      <c r="AT72" s="3143"/>
      <c r="AU72" s="3144"/>
      <c r="AV72" s="3145"/>
      <c r="AW72" s="3146"/>
      <c r="AX72" s="3147"/>
      <c r="AY72" s="3148"/>
      <c r="AZ72" s="3149"/>
      <c r="BA72" s="2109"/>
      <c r="BB72" s="3150"/>
      <c r="BC72" s="117"/>
      <c r="BD72" s="3151"/>
      <c r="BE72" s="3152"/>
      <c r="BF72" s="3153"/>
      <c r="BG72" s="3154"/>
      <c r="BH72" s="119"/>
      <c r="BK72" s="3">
        <v>1</v>
      </c>
    </row>
    <row r="73" spans="2:63" ht="27" customHeight="1">
      <c r="B73" s="115" t="str">
        <f>IF(M73&lt;&gt;"","A","►")</f>
        <v>►</v>
      </c>
      <c r="C73" s="34" t="str">
        <f>C66</f>
        <v>C COULIS DE MANGUE | pâtisserie--ENTREMET| Auteur &gt; recette Béghin Say de Jean-Jacques Borne MOF 1994</v>
      </c>
      <c r="D73" s="35">
        <f>D66</f>
        <v>18</v>
      </c>
      <c r="E73" s="34" t="str">
        <f>E66</f>
        <v>assiettes</v>
      </c>
      <c r="F73" s="36" t="str">
        <f>F66</f>
        <v>Recette mère ► MILLE-FEUILLE meringue et chiboust pamplemousse aux fraises des bois</v>
      </c>
      <c r="G73" s="100"/>
      <c r="H73" s="120"/>
      <c r="I73" s="102" t="str">
        <f>IF(OR(ISTEXT(G73), G73&lt;=0, J73&lt;=0), "", "de")</f>
        <v/>
      </c>
      <c r="J73" s="103"/>
      <c r="K73" s="141"/>
      <c r="L73" s="143">
        <v>1</v>
      </c>
      <c r="M73" s="925"/>
      <c r="N73" s="107">
        <f>IF(P75=0,0,(P73/P75)*O69*1000)</f>
        <v>0</v>
      </c>
      <c r="O73" s="117">
        <f>IF(P75=0, 0, (G73*L73)/(P75*O69))</f>
        <v>0</v>
      </c>
      <c r="P73" s="109" cm="1">
        <f t="array" ref="P73">IFERROR(_xlfn.LET(_xlpm.k,UPPER(TRIM(K73)),_xlpm.r,_xlfn.XLOOKUP(_xlpm.k,UPPER(TRIM(G76:T76)),G77:T77,_xlfn.XLOOKUP(_xlpm.k,UPPER(TRIM(G78:T78)),G79:T79,0)),_xlpm.r*J73*IF(G73&gt;0,G73,1)),0)</f>
        <v>0</v>
      </c>
      <c r="Q73" s="118">
        <f>IF(OR(ISBLANK(S65),S65=0),0,G73*S63*L73/S65)</f>
        <v>0</v>
      </c>
      <c r="R73" s="2436">
        <f t="shared" si="11"/>
        <v>0</v>
      </c>
      <c r="S73" s="111">
        <f>IF(OR(ISBLANK(S65),S65=0),0,P73*L73*L65)</f>
        <v>0</v>
      </c>
      <c r="T73" s="119" t="str">
        <f>_xlfn.LET(_xlpm.unite,SUBSTITUTE(TRIM(K73)," (s)",""),_xlpm.val,S73,_xlpm.estVol,COUNTIF(M76:T76,_xlpm.unite)+COUNTIF(M78:T78,_xlpm.unite)&gt;0,_xlpm.estPoids,COUNTIF(G76:L76,_xlpm.unite)+COUNTIF(G78:L78,_xlpm.unite)&gt;0,IF(_xlpm.estVol,IF(ROUND(_xlpm.val,3)&gt;=1,ROUND(_xlpm.val,3)&amp;" L",MAX(1,ROUND(_xlpm.val*100,0))&amp;" cl"),IF(_xlpm.estPoids,IF(ROUND(_xlpm.val,3)&gt;=1,ROUND(_xlpm.val,3)&amp;" Kg",MAX(1,ROUND(_xlpm.val*1000,0))&amp;" g"),"")))</f>
        <v/>
      </c>
      <c r="U73" s="1180"/>
      <c r="V73" s="115" t="s">
        <v>16</v>
      </c>
      <c r="W73" s="3141"/>
      <c r="X73" s="3142"/>
      <c r="Y73" s="3141"/>
      <c r="Z73" s="3143"/>
      <c r="AA73" s="3144"/>
      <c r="AB73" s="3145"/>
      <c r="AC73" s="3146"/>
      <c r="AD73" s="3147"/>
      <c r="AE73" s="3148"/>
      <c r="AF73" s="3149"/>
      <c r="AG73" s="2109"/>
      <c r="AH73" s="3150"/>
      <c r="AI73" s="117"/>
      <c r="AJ73" s="3151"/>
      <c r="AK73" s="3152"/>
      <c r="AL73" s="3153"/>
      <c r="AM73" s="3154"/>
      <c r="AN73" s="119"/>
      <c r="AO73" s="1180"/>
      <c r="AP73" s="115" t="s">
        <v>16</v>
      </c>
      <c r="AQ73" s="3141"/>
      <c r="AR73" s="3142"/>
      <c r="AS73" s="3141"/>
      <c r="AT73" s="3143"/>
      <c r="AU73" s="3144"/>
      <c r="AV73" s="3145"/>
      <c r="AW73" s="3146"/>
      <c r="AX73" s="3147"/>
      <c r="AY73" s="3148"/>
      <c r="AZ73" s="3149"/>
      <c r="BA73" s="2109"/>
      <c r="BB73" s="3150"/>
      <c r="BC73" s="117"/>
      <c r="BD73" s="3151"/>
      <c r="BE73" s="3152"/>
      <c r="BF73" s="3153"/>
      <c r="BG73" s="3154"/>
      <c r="BH73" s="119"/>
      <c r="BK73" s="3">
        <v>1</v>
      </c>
    </row>
    <row r="74" spans="2:63" ht="27" customHeight="1">
      <c r="B74" s="115" t="str">
        <f>IF(M74&lt;&gt;"","A","►")</f>
        <v>►</v>
      </c>
      <c r="C74" s="34" t="str">
        <f>C66</f>
        <v>C COULIS DE MANGUE | pâtisserie--ENTREMET| Auteur &gt; recette Béghin Say de Jean-Jacques Borne MOF 1994</v>
      </c>
      <c r="D74" s="35">
        <f>D66</f>
        <v>18</v>
      </c>
      <c r="E74" s="34" t="str">
        <f>E66</f>
        <v>assiettes</v>
      </c>
      <c r="F74" s="36" t="str">
        <f>F66</f>
        <v>Recette mère ► MILLE-FEUILLE meringue et chiboust pamplemousse aux fraises des bois</v>
      </c>
      <c r="G74" s="100"/>
      <c r="H74" s="120"/>
      <c r="I74" s="102" t="str">
        <f>IF(OR(ISTEXT(G74), G74&lt;=0, J74&lt;=0), "", "de")</f>
        <v/>
      </c>
      <c r="J74" s="103"/>
      <c r="K74" s="141"/>
      <c r="L74" s="143">
        <v>1</v>
      </c>
      <c r="M74" s="925"/>
      <c r="N74" s="107">
        <f>IF(P75=0,0,(P74/P75)*O69*1000)</f>
        <v>0</v>
      </c>
      <c r="O74" s="117">
        <f>IF(P75=0, 0, (G74*L74)/(P75*O69))</f>
        <v>0</v>
      </c>
      <c r="P74" s="109" cm="1">
        <f t="array" ref="P74">IFERROR(_xlfn.LET(_xlpm.k,UPPER(TRIM(K74)),_xlpm.r,_xlfn.XLOOKUP(_xlpm.k,UPPER(TRIM(G76:T76)),G77:T77,_xlfn.XLOOKUP(_xlpm.k,UPPER(TRIM(G78:T78)),G79:T79,0)),_xlpm.r*J74*IF(G74&gt;0,G74,1)),0)</f>
        <v>0</v>
      </c>
      <c r="Q74" s="122">
        <f>IF(OR(ISBLANK(S65),S65=0),0,G74*S63*L74/S65)</f>
        <v>0</v>
      </c>
      <c r="R74" s="2437">
        <f t="shared" si="11"/>
        <v>0</v>
      </c>
      <c r="S74" s="111">
        <f>IF(OR(ISBLANK(S65),S65=0),0,P74*L74*L65)</f>
        <v>0</v>
      </c>
      <c r="T74" s="123" t="str">
        <f>_xlfn.LET(_xlpm.unite,SUBSTITUTE(TRIM(K74)," (s)",""),_xlpm.val,S74,_xlpm.estVol,COUNTIF(M76:T76,_xlpm.unite)+COUNTIF(M78:T78,_xlpm.unite)&gt;0,_xlpm.estPoids,COUNTIF(G76:L76,_xlpm.unite)+COUNTIF(G78:L78,_xlpm.unite)&gt;0,IF(_xlpm.estVol,IF(ROUND(_xlpm.val,3)&gt;=1,ROUND(_xlpm.val,3)&amp;" L",MAX(1,ROUND(_xlpm.val*100,0))&amp;" cl"),IF(_xlpm.estPoids,IF(ROUND(_xlpm.val,3)&gt;=1,ROUND(_xlpm.val,3)&amp;" Kg",MAX(1,ROUND(_xlpm.val*1000,0))&amp;" g"),"")))</f>
        <v/>
      </c>
      <c r="U74" s="1180"/>
      <c r="V74" s="115" t="s">
        <v>16</v>
      </c>
      <c r="W74" s="3141"/>
      <c r="X74" s="3142"/>
      <c r="Y74" s="3141"/>
      <c r="Z74" s="3143"/>
      <c r="AA74" s="3144"/>
      <c r="AB74" s="3145"/>
      <c r="AC74" s="3146"/>
      <c r="AD74" s="3147"/>
      <c r="AE74" s="3148"/>
      <c r="AF74" s="3149"/>
      <c r="AG74" s="2109"/>
      <c r="AH74" s="3150"/>
      <c r="AI74" s="117"/>
      <c r="AJ74" s="3151"/>
      <c r="AK74" s="3152"/>
      <c r="AL74" s="3153"/>
      <c r="AM74" s="3154"/>
      <c r="AN74" s="119"/>
      <c r="AO74" s="1180"/>
      <c r="AP74" s="115" t="s">
        <v>16</v>
      </c>
      <c r="AQ74" s="3141"/>
      <c r="AR74" s="3142"/>
      <c r="AS74" s="3141"/>
      <c r="AT74" s="3143"/>
      <c r="AU74" s="3144"/>
      <c r="AV74" s="3145"/>
      <c r="AW74" s="3146"/>
      <c r="AX74" s="3147"/>
      <c r="AY74" s="3148"/>
      <c r="AZ74" s="3149"/>
      <c r="BA74" s="2109"/>
      <c r="BB74" s="3150"/>
      <c r="BC74" s="117"/>
      <c r="BD74" s="3151"/>
      <c r="BE74" s="3152"/>
      <c r="BF74" s="3153"/>
      <c r="BG74" s="3154"/>
      <c r="BH74" s="119"/>
      <c r="BK74" s="3">
        <v>1</v>
      </c>
    </row>
    <row r="75" spans="2:63" ht="27" customHeight="1">
      <c r="B75" s="115" t="s">
        <v>11</v>
      </c>
      <c r="C75" s="34" t="str">
        <f>C66</f>
        <v>C COULIS DE MANGUE | pâtisserie--ENTREMET| Auteur &gt; recette Béghin Say de Jean-Jacques Borne MOF 1994</v>
      </c>
      <c r="D75" s="35">
        <f>D66</f>
        <v>18</v>
      </c>
      <c r="E75" s="34" t="str">
        <f>E66</f>
        <v>assiettes</v>
      </c>
      <c r="F75" s="36" t="str">
        <f>F66</f>
        <v>Recette mère ► MILLE-FEUILLE meringue et chiboust pamplemousse aux fraises des bois</v>
      </c>
      <c r="G75" s="149" t="s">
        <v>140</v>
      </c>
      <c r="H75" s="150"/>
      <c r="I75" s="150"/>
      <c r="J75" s="150"/>
      <c r="K75" s="150"/>
      <c r="L75" s="935"/>
      <c r="M75" s="936"/>
      <c r="N75" s="151"/>
      <c r="O75" s="151"/>
      <c r="P75" s="152">
        <f>SUM(P70:P74)</f>
        <v>0.315</v>
      </c>
      <c r="Q75" s="153"/>
      <c r="R75" s="153"/>
      <c r="S75" s="153" t="str">
        <f>"Total " &amp; S67&amp;" &gt;"</f>
        <v>Total Col.18 &gt;</v>
      </c>
      <c r="T75" s="937">
        <f>SUM(S70:S74)</f>
        <v>0.63</v>
      </c>
      <c r="U75" s="1180"/>
      <c r="V75" s="115" t="s">
        <v>16</v>
      </c>
      <c r="W75" s="3141"/>
      <c r="X75" s="3142"/>
      <c r="Y75" s="3141"/>
      <c r="Z75" s="3143"/>
      <c r="AA75" s="3144"/>
      <c r="AB75" s="3145"/>
      <c r="AC75" s="3146"/>
      <c r="AD75" s="3147"/>
      <c r="AE75" s="3148"/>
      <c r="AF75" s="3149"/>
      <c r="AG75" s="2109"/>
      <c r="AH75" s="3150"/>
      <c r="AI75" s="117"/>
      <c r="AJ75" s="3151"/>
      <c r="AK75" s="3152"/>
      <c r="AL75" s="3153"/>
      <c r="AM75" s="3154"/>
      <c r="AN75" s="119"/>
      <c r="AO75" s="1180"/>
      <c r="AP75" s="115" t="s">
        <v>16</v>
      </c>
      <c r="AQ75" s="3141"/>
      <c r="AR75" s="3142"/>
      <c r="AS75" s="3141"/>
      <c r="AT75" s="3143"/>
      <c r="AU75" s="3144"/>
      <c r="AV75" s="3145"/>
      <c r="AW75" s="3146"/>
      <c r="AX75" s="3147"/>
      <c r="AY75" s="3148"/>
      <c r="AZ75" s="3149"/>
      <c r="BA75" s="2109"/>
      <c r="BB75" s="3150"/>
      <c r="BC75" s="117"/>
      <c r="BD75" s="3151"/>
      <c r="BE75" s="3152"/>
      <c r="BF75" s="3153"/>
      <c r="BG75" s="3154"/>
      <c r="BH75" s="119"/>
      <c r="BK75" s="3">
        <v>1</v>
      </c>
    </row>
    <row r="76" spans="2:63" ht="27" customHeight="1">
      <c r="B76" s="115" t="s">
        <v>16</v>
      </c>
      <c r="C76" s="34" t="str">
        <f>C66</f>
        <v>C COULIS DE MANGUE | pâtisserie--ENTREMET| Auteur &gt; recette Béghin Say de Jean-Jacques Borne MOF 1994</v>
      </c>
      <c r="D76" s="35">
        <f>D66</f>
        <v>18</v>
      </c>
      <c r="E76" s="34" t="str">
        <f>E66</f>
        <v>assiettes</v>
      </c>
      <c r="F76" s="36" t="str">
        <f>F66</f>
        <v>Recette mère ► MILLE-FEUILLE meringue et chiboust pamplemousse aux fraises des bois</v>
      </c>
      <c r="G76" s="160" t="s">
        <v>147</v>
      </c>
      <c r="H76" s="116" t="s">
        <v>102</v>
      </c>
      <c r="I76" s="161" t="s">
        <v>148</v>
      </c>
      <c r="J76" s="162" t="s">
        <v>149</v>
      </c>
      <c r="K76" s="130" t="s">
        <v>150</v>
      </c>
      <c r="L76" s="130" t="s">
        <v>111</v>
      </c>
      <c r="M76" s="104" t="s">
        <v>0</v>
      </c>
      <c r="N76" s="104" t="s">
        <v>99</v>
      </c>
      <c r="O76" s="104" t="s">
        <v>151</v>
      </c>
      <c r="P76" s="104" t="s">
        <v>152</v>
      </c>
      <c r="Q76" s="121" t="s">
        <v>106</v>
      </c>
      <c r="R76" s="121" t="s">
        <v>371</v>
      </c>
      <c r="S76" s="379" t="s">
        <v>153</v>
      </c>
      <c r="T76" s="121" t="s">
        <v>154</v>
      </c>
      <c r="U76" s="1180"/>
      <c r="V76" s="115" t="s">
        <v>16</v>
      </c>
      <c r="W76" s="3141"/>
      <c r="X76" s="3142"/>
      <c r="Y76" s="3141"/>
      <c r="Z76" s="3143"/>
      <c r="AA76" s="3144"/>
      <c r="AB76" s="3145"/>
      <c r="AC76" s="3146"/>
      <c r="AD76" s="3147"/>
      <c r="AE76" s="3148"/>
      <c r="AF76" s="3149"/>
      <c r="AG76" s="2109"/>
      <c r="AH76" s="3150"/>
      <c r="AI76" s="117"/>
      <c r="AJ76" s="3151"/>
      <c r="AK76" s="3152"/>
      <c r="AL76" s="3153"/>
      <c r="AM76" s="3154"/>
      <c r="AN76" s="119"/>
      <c r="AO76" s="1180"/>
      <c r="AP76" s="115" t="s">
        <v>16</v>
      </c>
      <c r="AQ76" s="3141"/>
      <c r="AR76" s="3142"/>
      <c r="AS76" s="3141"/>
      <c r="AT76" s="3143"/>
      <c r="AU76" s="3144"/>
      <c r="AV76" s="3145"/>
      <c r="AW76" s="3146"/>
      <c r="AX76" s="3147"/>
      <c r="AY76" s="3148"/>
      <c r="AZ76" s="3149"/>
      <c r="BA76" s="2109"/>
      <c r="BB76" s="3150"/>
      <c r="BC76" s="117"/>
      <c r="BD76" s="3151"/>
      <c r="BE76" s="3152"/>
      <c r="BF76" s="3153"/>
      <c r="BG76" s="3154"/>
      <c r="BH76" s="119"/>
      <c r="BK76" s="3">
        <v>1</v>
      </c>
    </row>
    <row r="77" spans="2:63" ht="27" customHeight="1">
      <c r="B77" s="115" t="s">
        <v>16</v>
      </c>
      <c r="C77" s="34" t="str">
        <f>C66</f>
        <v>C COULIS DE MANGUE | pâtisserie--ENTREMET| Auteur &gt; recette Béghin Say de Jean-Jacques Borne MOF 1994</v>
      </c>
      <c r="D77" s="35">
        <f>D66</f>
        <v>18</v>
      </c>
      <c r="E77" s="34" t="str">
        <f>E66</f>
        <v>assiettes</v>
      </c>
      <c r="F77" s="36" t="str">
        <f>F66</f>
        <v>Recette mère ► MILLE-FEUILLE meringue et chiboust pamplemousse aux fraises des bois</v>
      </c>
      <c r="G77" s="916">
        <v>1</v>
      </c>
      <c r="H77" s="917">
        <v>1E-3</v>
      </c>
      <c r="I77" s="918">
        <v>0</v>
      </c>
      <c r="J77" s="917">
        <v>0.25</v>
      </c>
      <c r="K77" s="917">
        <v>0.33332999999999996</v>
      </c>
      <c r="L77" s="917">
        <v>0.5</v>
      </c>
      <c r="M77" s="919">
        <v>1</v>
      </c>
      <c r="N77" s="919">
        <v>0.1</v>
      </c>
      <c r="O77" s="919">
        <v>0.01</v>
      </c>
      <c r="P77" s="919">
        <v>1E-3</v>
      </c>
      <c r="Q77" s="919">
        <v>0.5</v>
      </c>
      <c r="R77" s="919">
        <v>0.25</v>
      </c>
      <c r="S77" s="919">
        <v>0.33300000000000002</v>
      </c>
      <c r="T77" s="2468">
        <v>0.2</v>
      </c>
      <c r="U77" s="1180"/>
      <c r="V77" s="115" t="s">
        <v>16</v>
      </c>
      <c r="W77" s="3141"/>
      <c r="X77" s="3142"/>
      <c r="Y77" s="3141"/>
      <c r="Z77" s="3143"/>
      <c r="AA77" s="3144"/>
      <c r="AB77" s="3145"/>
      <c r="AC77" s="3146"/>
      <c r="AD77" s="3147"/>
      <c r="AE77" s="3148"/>
      <c r="AF77" s="3149"/>
      <c r="AG77" s="2109"/>
      <c r="AH77" s="3150"/>
      <c r="AI77" s="117"/>
      <c r="AJ77" s="3151"/>
      <c r="AK77" s="3152"/>
      <c r="AL77" s="3153"/>
      <c r="AM77" s="3154"/>
      <c r="AN77" s="119"/>
      <c r="AO77" s="1180"/>
      <c r="AP77" s="115" t="s">
        <v>16</v>
      </c>
      <c r="AQ77" s="3141"/>
      <c r="AR77" s="3142"/>
      <c r="AS77" s="3141"/>
      <c r="AT77" s="3143"/>
      <c r="AU77" s="3144"/>
      <c r="AV77" s="3145"/>
      <c r="AW77" s="3146"/>
      <c r="AX77" s="3147"/>
      <c r="AY77" s="3148"/>
      <c r="AZ77" s="3149"/>
      <c r="BA77" s="2109"/>
      <c r="BB77" s="3150"/>
      <c r="BC77" s="117"/>
      <c r="BD77" s="3151"/>
      <c r="BE77" s="3152"/>
      <c r="BF77" s="3153"/>
      <c r="BG77" s="3154"/>
      <c r="BH77" s="119"/>
      <c r="BK77" s="3">
        <v>1</v>
      </c>
    </row>
    <row r="78" spans="2:63" ht="27" customHeight="1">
      <c r="B78" s="115" t="s">
        <v>16</v>
      </c>
      <c r="C78" s="34" t="str">
        <f>C66</f>
        <v>C COULIS DE MANGUE | pâtisserie--ENTREMET| Auteur &gt; recette Béghin Say de Jean-Jacques Borne MOF 1994</v>
      </c>
      <c r="D78" s="35">
        <f>D66</f>
        <v>18</v>
      </c>
      <c r="E78" s="34" t="str">
        <f>E66</f>
        <v>assiettes</v>
      </c>
      <c r="F78" s="36" t="str">
        <f>F66</f>
        <v>Recette mère ► MILLE-FEUILLE meringue et chiboust pamplemousse aux fraises des bois</v>
      </c>
      <c r="G78" s="133" t="s">
        <v>162</v>
      </c>
      <c r="H78" s="133" t="s">
        <v>163</v>
      </c>
      <c r="I78" s="161" t="s">
        <v>148</v>
      </c>
      <c r="J78" s="133" t="s">
        <v>116</v>
      </c>
      <c r="K78" s="133" t="s">
        <v>164</v>
      </c>
      <c r="L78" s="133" t="s">
        <v>165</v>
      </c>
      <c r="M78" s="138" t="s">
        <v>121</v>
      </c>
      <c r="N78" s="173" t="s">
        <v>166</v>
      </c>
      <c r="O78" s="173" t="s">
        <v>167</v>
      </c>
      <c r="P78" s="121" t="s">
        <v>168</v>
      </c>
      <c r="Q78" s="121" t="s">
        <v>169</v>
      </c>
      <c r="R78" s="121" t="s">
        <v>107</v>
      </c>
      <c r="S78" s="2470" t="s">
        <v>1857</v>
      </c>
      <c r="T78" s="934" t="s">
        <v>170</v>
      </c>
      <c r="U78" s="1180"/>
      <c r="V78" s="115" t="s">
        <v>16</v>
      </c>
      <c r="W78" s="3141"/>
      <c r="X78" s="3142"/>
      <c r="Y78" s="3141"/>
      <c r="Z78" s="3143"/>
      <c r="AA78" s="3144"/>
      <c r="AB78" s="3145"/>
      <c r="AC78" s="3146"/>
      <c r="AD78" s="3147"/>
      <c r="AE78" s="3148"/>
      <c r="AF78" s="3149"/>
      <c r="AG78" s="2109"/>
      <c r="AH78" s="3150"/>
      <c r="AI78" s="117"/>
      <c r="AJ78" s="3151"/>
      <c r="AK78" s="3152"/>
      <c r="AL78" s="3153"/>
      <c r="AM78" s="3154"/>
      <c r="AN78" s="119"/>
      <c r="AO78" s="1180"/>
      <c r="AP78" s="115" t="s">
        <v>16</v>
      </c>
      <c r="AQ78" s="3141"/>
      <c r="AR78" s="3142"/>
      <c r="AS78" s="3141"/>
      <c r="AT78" s="3143"/>
      <c r="AU78" s="3144"/>
      <c r="AV78" s="3145"/>
      <c r="AW78" s="3146"/>
      <c r="AX78" s="3147"/>
      <c r="AY78" s="3148"/>
      <c r="AZ78" s="3149"/>
      <c r="BA78" s="2109"/>
      <c r="BB78" s="3150"/>
      <c r="BC78" s="117"/>
      <c r="BD78" s="3151"/>
      <c r="BE78" s="3152"/>
      <c r="BF78" s="3153"/>
      <c r="BG78" s="3154"/>
      <c r="BH78" s="119"/>
      <c r="BK78" s="3">
        <v>1</v>
      </c>
    </row>
    <row r="79" spans="2:63" ht="27" customHeight="1">
      <c r="B79" s="115" t="s">
        <v>16</v>
      </c>
      <c r="C79" s="34" t="str">
        <f>C66</f>
        <v>C COULIS DE MANGUE | pâtisserie--ENTREMET| Auteur &gt; recette Béghin Say de Jean-Jacques Borne MOF 1994</v>
      </c>
      <c r="D79" s="35">
        <f>D66</f>
        <v>18</v>
      </c>
      <c r="E79" s="34" t="str">
        <f>E66</f>
        <v>assiettes</v>
      </c>
      <c r="F79" s="36" t="str">
        <f>F66</f>
        <v>Recette mère ► MILLE-FEUILLE meringue et chiboust pamplemousse aux fraises des bois</v>
      </c>
      <c r="G79" s="916">
        <v>2.835E-2</v>
      </c>
      <c r="H79" s="917">
        <v>0.13</v>
      </c>
      <c r="I79" s="918">
        <v>0</v>
      </c>
      <c r="J79" s="917">
        <v>0.2</v>
      </c>
      <c r="K79" s="917">
        <v>0.23</v>
      </c>
      <c r="L79" s="917">
        <v>0.22500000000000001</v>
      </c>
      <c r="M79" s="919">
        <v>0.35</v>
      </c>
      <c r="N79" s="919">
        <v>5.0000000000000001E-3</v>
      </c>
      <c r="O79" s="919">
        <v>5.0000000000000001E-3</v>
      </c>
      <c r="P79" s="919">
        <v>1.4999999999999999E-2</v>
      </c>
      <c r="Q79" s="919">
        <v>0.1</v>
      </c>
      <c r="R79" s="919">
        <v>0.22500000000000001</v>
      </c>
      <c r="S79" s="919">
        <v>4.0000000000000001E-3</v>
      </c>
      <c r="T79" s="2469">
        <v>1E-3</v>
      </c>
      <c r="U79" s="1180"/>
      <c r="V79" s="115" t="s">
        <v>16</v>
      </c>
      <c r="W79" s="3141"/>
      <c r="X79" s="3142"/>
      <c r="Y79" s="3141"/>
      <c r="Z79" s="3143"/>
      <c r="AA79" s="3144"/>
      <c r="AB79" s="3145"/>
      <c r="AC79" s="3146"/>
      <c r="AD79" s="3147"/>
      <c r="AE79" s="3148"/>
      <c r="AF79" s="3149"/>
      <c r="AG79" s="2109"/>
      <c r="AH79" s="3150"/>
      <c r="AI79" s="117"/>
      <c r="AJ79" s="3151"/>
      <c r="AK79" s="3152"/>
      <c r="AL79" s="3153"/>
      <c r="AM79" s="3154"/>
      <c r="AN79" s="119"/>
      <c r="AO79" s="1180"/>
      <c r="AP79" s="115" t="s">
        <v>16</v>
      </c>
      <c r="AQ79" s="3141"/>
      <c r="AR79" s="3142"/>
      <c r="AS79" s="3141"/>
      <c r="AT79" s="3143"/>
      <c r="AU79" s="3144"/>
      <c r="AV79" s="3145"/>
      <c r="AW79" s="3146"/>
      <c r="AX79" s="3147"/>
      <c r="AY79" s="3148"/>
      <c r="AZ79" s="3149"/>
      <c r="BA79" s="2109"/>
      <c r="BB79" s="3150"/>
      <c r="BC79" s="117"/>
      <c r="BD79" s="3151"/>
      <c r="BE79" s="3152"/>
      <c r="BF79" s="3153"/>
      <c r="BG79" s="3154"/>
      <c r="BH79" s="119"/>
      <c r="BK79" s="3">
        <v>1</v>
      </c>
    </row>
    <row r="80" spans="2:63" ht="27" customHeight="1">
      <c r="B80" s="179" t="s">
        <v>11</v>
      </c>
      <c r="C80" s="180" t="str">
        <f>C66</f>
        <v>C COULIS DE MANGUE | pâtisserie--ENTREMET| Auteur &gt; recette Béghin Say de Jean-Jacques Borne MOF 1994</v>
      </c>
      <c r="D80" s="180">
        <f>D66</f>
        <v>18</v>
      </c>
      <c r="E80" s="181" t="str">
        <f>E66</f>
        <v>assiettes</v>
      </c>
      <c r="F80" s="182" t="str">
        <f>F66</f>
        <v>Recette mère ► MILLE-FEUILLE meringue et chiboust pamplemousse aux fraises des bois</v>
      </c>
      <c r="G80" s="183" t="str">
        <f t="shared" ref="G80:L80" si="12">G67</f>
        <v>Col.6</v>
      </c>
      <c r="H80" s="183" t="str">
        <f t="shared" si="12"/>
        <v>Col.7</v>
      </c>
      <c r="I80" s="183" t="str">
        <f t="shared" si="12"/>
        <v>Col.8</v>
      </c>
      <c r="J80" s="183" t="str">
        <f t="shared" si="12"/>
        <v>Col.9</v>
      </c>
      <c r="K80" s="183" t="str">
        <f t="shared" si="12"/>
        <v>Col.10</v>
      </c>
      <c r="L80" s="183" t="str">
        <f t="shared" si="12"/>
        <v>Col.11</v>
      </c>
      <c r="M80" s="184" t="s">
        <v>171</v>
      </c>
      <c r="N80" s="1140"/>
      <c r="O80" s="1140"/>
      <c r="P80" s="1140"/>
      <c r="Q80" s="1140"/>
      <c r="R80" s="1140"/>
      <c r="S80" s="1140"/>
      <c r="T80" s="1651"/>
      <c r="U80" s="1180"/>
      <c r="V80" s="115" t="s">
        <v>16</v>
      </c>
      <c r="W80" s="3141"/>
      <c r="X80" s="3142"/>
      <c r="Y80" s="3141"/>
      <c r="Z80" s="3143"/>
      <c r="AA80" s="3144"/>
      <c r="AB80" s="3145"/>
      <c r="AC80" s="3146"/>
      <c r="AD80" s="3147"/>
      <c r="AE80" s="3148"/>
      <c r="AF80" s="3149"/>
      <c r="AG80" s="2109"/>
      <c r="AH80" s="3150"/>
      <c r="AI80" s="117"/>
      <c r="AJ80" s="3151"/>
      <c r="AK80" s="3152"/>
      <c r="AL80" s="3153"/>
      <c r="AM80" s="3154"/>
      <c r="AN80" s="119"/>
      <c r="AO80" s="1180"/>
      <c r="AP80" s="115" t="s">
        <v>16</v>
      </c>
      <c r="AQ80" s="3141"/>
      <c r="AR80" s="3142"/>
      <c r="AS80" s="3141"/>
      <c r="AT80" s="3143"/>
      <c r="AU80" s="3144"/>
      <c r="AV80" s="3145"/>
      <c r="AW80" s="3146"/>
      <c r="AX80" s="3147"/>
      <c r="AY80" s="3148"/>
      <c r="AZ80" s="3149"/>
      <c r="BA80" s="2109"/>
      <c r="BB80" s="3150"/>
      <c r="BC80" s="117"/>
      <c r="BD80" s="3151"/>
      <c r="BE80" s="3152"/>
      <c r="BF80" s="3153"/>
      <c r="BG80" s="3154"/>
      <c r="BH80" s="119"/>
      <c r="BK80" s="3">
        <v>1</v>
      </c>
    </row>
    <row r="81" spans="2:63" ht="27" customHeight="1">
      <c r="B81" s="189" t="s">
        <v>11</v>
      </c>
      <c r="C81" s="1684" t="str">
        <f>C66</f>
        <v>C COULIS DE MANGUE | pâtisserie--ENTREMET| Auteur &gt; recette Béghin Say de Jean-Jacques Borne MOF 1994</v>
      </c>
      <c r="D81" s="1684">
        <f>D66</f>
        <v>18</v>
      </c>
      <c r="E81" s="1685" t="str">
        <f>E66</f>
        <v>assiettes</v>
      </c>
      <c r="F81" s="1686" t="str">
        <f>F66</f>
        <v>Recette mère ► MILLE-FEUILLE meringue et chiboust pamplemousse aux fraises des bois</v>
      </c>
      <c r="G81" s="1812"/>
      <c r="H81" s="1812"/>
      <c r="I81" s="1812"/>
      <c r="J81" s="1812"/>
      <c r="K81" s="1812"/>
      <c r="L81" s="1813" t="s">
        <v>8456</v>
      </c>
      <c r="M81" s="1814" t="s">
        <v>855</v>
      </c>
      <c r="N81" s="1644"/>
      <c r="O81" s="1644"/>
      <c r="P81" s="9"/>
      <c r="Q81" s="9"/>
      <c r="R81" s="9"/>
      <c r="S81" s="1646" t="s">
        <v>172</v>
      </c>
      <c r="T81" s="1647" t="s">
        <v>173</v>
      </c>
      <c r="U81" s="1180"/>
      <c r="V81" s="115" t="s">
        <v>16</v>
      </c>
      <c r="W81" s="3141"/>
      <c r="X81" s="3142"/>
      <c r="Y81" s="3141"/>
      <c r="Z81" s="3143"/>
      <c r="AA81" s="3144"/>
      <c r="AB81" s="3145"/>
      <c r="AC81" s="3146"/>
      <c r="AD81" s="3147"/>
      <c r="AE81" s="3148"/>
      <c r="AF81" s="3149"/>
      <c r="AG81" s="2109"/>
      <c r="AH81" s="3150"/>
      <c r="AI81" s="117"/>
      <c r="AJ81" s="3151"/>
      <c r="AK81" s="3152"/>
      <c r="AL81" s="3153"/>
      <c r="AM81" s="3154"/>
      <c r="AN81" s="119"/>
      <c r="AO81" s="1180"/>
      <c r="AP81" s="115" t="s">
        <v>16</v>
      </c>
      <c r="AQ81" s="3141"/>
      <c r="AR81" s="3142"/>
      <c r="AS81" s="3141"/>
      <c r="AT81" s="3143"/>
      <c r="AU81" s="3144"/>
      <c r="AV81" s="3145"/>
      <c r="AW81" s="3146"/>
      <c r="AX81" s="3147"/>
      <c r="AY81" s="3148"/>
      <c r="AZ81" s="3149"/>
      <c r="BA81" s="2109"/>
      <c r="BB81" s="3150"/>
      <c r="BC81" s="117"/>
      <c r="BD81" s="3151"/>
      <c r="BE81" s="3152"/>
      <c r="BF81" s="3153"/>
      <c r="BG81" s="3154"/>
      <c r="BH81" s="119"/>
      <c r="BK81" s="3">
        <v>1</v>
      </c>
    </row>
    <row r="82" spans="2:63" ht="27" customHeight="1">
      <c r="B82" s="115" t="str">
        <f t="shared" ref="B82:B92" si="13">IF(OR(G82&lt;&gt;"",H82&lt;&gt; "",I82&lt;&gt;"",J82&lt;&gt;""),"A", "►")</f>
        <v>►</v>
      </c>
      <c r="C82" s="190" t="str">
        <f>C66</f>
        <v>C COULIS DE MANGUE | pâtisserie--ENTREMET| Auteur &gt; recette Béghin Say de Jean-Jacques Borne MOF 1994</v>
      </c>
      <c r="D82" s="190">
        <f>D66</f>
        <v>18</v>
      </c>
      <c r="E82" s="191" t="str">
        <f>E66</f>
        <v>assiettes</v>
      </c>
      <c r="F82" s="192" t="str">
        <f>F66</f>
        <v>Recette mère ► MILLE-FEUILLE meringue et chiboust pamplemousse aux fraises des bois</v>
      </c>
      <c r="G82" s="533"/>
      <c r="H82" s="533"/>
      <c r="I82" s="533"/>
      <c r="J82" s="533"/>
      <c r="K82" s="1817"/>
      <c r="L82" s="1818">
        <v>0</v>
      </c>
      <c r="M82" s="1819" t="s">
        <v>8457</v>
      </c>
      <c r="N82" s="1644"/>
      <c r="O82" s="1644"/>
      <c r="P82" s="9"/>
      <c r="Q82" s="9"/>
      <c r="R82" s="9"/>
      <c r="S82" s="1650" t="s">
        <v>176</v>
      </c>
      <c r="T82" s="1647" t="s">
        <v>173</v>
      </c>
      <c r="U82" s="1180"/>
      <c r="V82" s="115" t="s">
        <v>16</v>
      </c>
      <c r="W82" s="3141"/>
      <c r="X82" s="3142"/>
      <c r="Y82" s="3141"/>
      <c r="Z82" s="3143"/>
      <c r="AA82" s="3144"/>
      <c r="AB82" s="3145"/>
      <c r="AC82" s="3146"/>
      <c r="AD82" s="3147"/>
      <c r="AE82" s="3148"/>
      <c r="AF82" s="3149"/>
      <c r="AG82" s="2109"/>
      <c r="AH82" s="3150"/>
      <c r="AI82" s="117"/>
      <c r="AJ82" s="3151"/>
      <c r="AK82" s="3152"/>
      <c r="AL82" s="3153"/>
      <c r="AM82" s="3154"/>
      <c r="AN82" s="119"/>
      <c r="AO82" s="1180"/>
      <c r="AP82" s="115" t="s">
        <v>16</v>
      </c>
      <c r="AQ82" s="3141"/>
      <c r="AR82" s="3142"/>
      <c r="AS82" s="3141"/>
      <c r="AT82" s="3143"/>
      <c r="AU82" s="3144"/>
      <c r="AV82" s="3145"/>
      <c r="AW82" s="3146"/>
      <c r="AX82" s="3147"/>
      <c r="AY82" s="3148"/>
      <c r="AZ82" s="3149"/>
      <c r="BA82" s="2109"/>
      <c r="BB82" s="3150"/>
      <c r="BC82" s="117"/>
      <c r="BD82" s="3151"/>
      <c r="BE82" s="3152"/>
      <c r="BF82" s="3153"/>
      <c r="BG82" s="3154"/>
      <c r="BH82" s="119"/>
      <c r="BK82" s="3">
        <v>1</v>
      </c>
    </row>
    <row r="83" spans="2:63" ht="27" customHeight="1">
      <c r="B83" s="115" t="str">
        <f t="shared" si="13"/>
        <v>►</v>
      </c>
      <c r="C83" s="190" t="str">
        <f>C66</f>
        <v>C COULIS DE MANGUE | pâtisserie--ENTREMET| Auteur &gt; recette Béghin Say de Jean-Jacques Borne MOF 1994</v>
      </c>
      <c r="D83" s="190">
        <f>D66</f>
        <v>18</v>
      </c>
      <c r="E83" s="191" t="str">
        <f>E66</f>
        <v>assiettes</v>
      </c>
      <c r="F83" s="192" t="str">
        <f>F66</f>
        <v>Recette mère ► MILLE-FEUILLE meringue et chiboust pamplemousse aux fraises des bois</v>
      </c>
      <c r="G83" s="533"/>
      <c r="H83" s="533"/>
      <c r="I83" s="533"/>
      <c r="J83" s="533"/>
      <c r="K83" s="1817"/>
      <c r="L83" s="1821" t="str">
        <f>IF(ISBLANK(M83),"",LARGE(L82:L82,1)+1)</f>
        <v/>
      </c>
      <c r="M83" s="1887"/>
      <c r="N83" s="1822"/>
      <c r="O83" s="1822"/>
      <c r="P83" s="1822"/>
      <c r="Q83" s="1822"/>
      <c r="R83" s="1822"/>
      <c r="S83" s="1822"/>
      <c r="T83" s="2120"/>
      <c r="U83" s="1180"/>
      <c r="V83" s="115" t="s">
        <v>16</v>
      </c>
      <c r="W83" s="3141"/>
      <c r="X83" s="3142"/>
      <c r="Y83" s="3141"/>
      <c r="Z83" s="3143"/>
      <c r="AA83" s="3144"/>
      <c r="AB83" s="3145"/>
      <c r="AC83" s="3146"/>
      <c r="AD83" s="3147"/>
      <c r="AE83" s="3148"/>
      <c r="AF83" s="3149"/>
      <c r="AG83" s="2109"/>
      <c r="AH83" s="3150"/>
      <c r="AI83" s="117"/>
      <c r="AJ83" s="3151"/>
      <c r="AK83" s="3152"/>
      <c r="AL83" s="3153"/>
      <c r="AM83" s="3154"/>
      <c r="AN83" s="119"/>
      <c r="AO83" s="1180"/>
      <c r="AP83" s="115" t="s">
        <v>16</v>
      </c>
      <c r="AQ83" s="3141"/>
      <c r="AR83" s="3142"/>
      <c r="AS83" s="3141"/>
      <c r="AT83" s="3143"/>
      <c r="AU83" s="3144"/>
      <c r="AV83" s="3145"/>
      <c r="AW83" s="3146"/>
      <c r="AX83" s="3147"/>
      <c r="AY83" s="3148"/>
      <c r="AZ83" s="3149"/>
      <c r="BA83" s="2109"/>
      <c r="BB83" s="3150"/>
      <c r="BC83" s="117"/>
      <c r="BD83" s="3151"/>
      <c r="BE83" s="3152"/>
      <c r="BF83" s="3153"/>
      <c r="BG83" s="3154"/>
      <c r="BH83" s="119"/>
      <c r="BK83" s="3">
        <v>1</v>
      </c>
    </row>
    <row r="84" spans="2:63" ht="27" customHeight="1">
      <c r="B84" s="115" t="str">
        <f t="shared" si="13"/>
        <v>►</v>
      </c>
      <c r="C84" s="190" t="str">
        <f>C66</f>
        <v>C COULIS DE MANGUE | pâtisserie--ENTREMET| Auteur &gt; recette Béghin Say de Jean-Jacques Borne MOF 1994</v>
      </c>
      <c r="D84" s="190">
        <f>D66</f>
        <v>18</v>
      </c>
      <c r="E84" s="191" t="str">
        <f>E66</f>
        <v>assiettes</v>
      </c>
      <c r="F84" s="192" t="str">
        <f>F66</f>
        <v>Recette mère ► MILLE-FEUILLE meringue et chiboust pamplemousse aux fraises des bois</v>
      </c>
      <c r="G84" s="533"/>
      <c r="H84" s="533"/>
      <c r="I84" s="533"/>
      <c r="J84" s="533"/>
      <c r="K84" s="1817"/>
      <c r="L84" s="1821" t="str">
        <f>IF(ISBLANK(M84),"",LARGE(L82:L83,1)+1)</f>
        <v/>
      </c>
      <c r="M84" s="1887"/>
      <c r="N84" s="1822"/>
      <c r="O84" s="1822"/>
      <c r="P84" s="1822"/>
      <c r="Q84" s="1822"/>
      <c r="R84" s="1822"/>
      <c r="S84" s="1822"/>
      <c r="T84" s="2120"/>
      <c r="U84" s="1180"/>
      <c r="V84" s="115" t="s">
        <v>16</v>
      </c>
      <c r="W84" s="3141"/>
      <c r="X84" s="3142"/>
      <c r="Y84" s="3141"/>
      <c r="Z84" s="3143"/>
      <c r="AA84" s="3144"/>
      <c r="AB84" s="3145"/>
      <c r="AC84" s="3146"/>
      <c r="AD84" s="3147"/>
      <c r="AE84" s="3148"/>
      <c r="AF84" s="3149"/>
      <c r="AG84" s="2109"/>
      <c r="AH84" s="3150"/>
      <c r="AI84" s="117"/>
      <c r="AJ84" s="3151"/>
      <c r="AK84" s="3152"/>
      <c r="AL84" s="3153"/>
      <c r="AM84" s="3154"/>
      <c r="AN84" s="119"/>
      <c r="AO84" s="1180"/>
      <c r="AP84" s="115" t="s">
        <v>16</v>
      </c>
      <c r="AQ84" s="3141"/>
      <c r="AR84" s="3142"/>
      <c r="AS84" s="3141"/>
      <c r="AT84" s="3143"/>
      <c r="AU84" s="3144"/>
      <c r="AV84" s="3145"/>
      <c r="AW84" s="3146"/>
      <c r="AX84" s="3147"/>
      <c r="AY84" s="3148"/>
      <c r="AZ84" s="3149"/>
      <c r="BA84" s="2109"/>
      <c r="BB84" s="3150"/>
      <c r="BC84" s="117"/>
      <c r="BD84" s="3151"/>
      <c r="BE84" s="3152"/>
      <c r="BF84" s="3153"/>
      <c r="BG84" s="3154"/>
      <c r="BH84" s="119"/>
      <c r="BK84" s="3">
        <v>1</v>
      </c>
    </row>
    <row r="85" spans="2:63" ht="27" customHeight="1">
      <c r="B85" s="115" t="str">
        <f t="shared" si="13"/>
        <v>►</v>
      </c>
      <c r="C85" s="190" t="str">
        <f>C66</f>
        <v>C COULIS DE MANGUE | pâtisserie--ENTREMET| Auteur &gt; recette Béghin Say de Jean-Jacques Borne MOF 1994</v>
      </c>
      <c r="D85" s="190">
        <f>D66</f>
        <v>18</v>
      </c>
      <c r="E85" s="191" t="str">
        <f>E66</f>
        <v>assiettes</v>
      </c>
      <c r="F85" s="192" t="str">
        <f>F66</f>
        <v>Recette mère ► MILLE-FEUILLE meringue et chiboust pamplemousse aux fraises des bois</v>
      </c>
      <c r="G85" s="533"/>
      <c r="H85" s="533"/>
      <c r="I85" s="533"/>
      <c r="J85" s="533"/>
      <c r="K85" s="1817"/>
      <c r="L85" s="1821" t="str">
        <f>IF(ISBLANK(M85),"",LARGE(L82:L84,1)+1)</f>
        <v/>
      </c>
      <c r="M85" s="1887"/>
      <c r="N85" s="1822"/>
      <c r="O85" s="1822"/>
      <c r="P85" s="1822"/>
      <c r="Q85" s="1822"/>
      <c r="R85" s="1822"/>
      <c r="S85" s="1822"/>
      <c r="T85" s="2120"/>
      <c r="U85" s="1180"/>
      <c r="V85" s="115" t="s">
        <v>16</v>
      </c>
      <c r="W85" s="3141"/>
      <c r="X85" s="3142"/>
      <c r="Y85" s="3141"/>
      <c r="Z85" s="3143"/>
      <c r="AA85" s="3144"/>
      <c r="AB85" s="3145"/>
      <c r="AC85" s="3146"/>
      <c r="AD85" s="3147"/>
      <c r="AE85" s="3148"/>
      <c r="AF85" s="3149"/>
      <c r="AG85" s="2109"/>
      <c r="AH85" s="3150"/>
      <c r="AI85" s="117"/>
      <c r="AJ85" s="3151"/>
      <c r="AK85" s="3152"/>
      <c r="AL85" s="3153"/>
      <c r="AM85" s="3154"/>
      <c r="AN85" s="119"/>
      <c r="AO85" s="1180"/>
      <c r="AP85" s="115" t="s">
        <v>16</v>
      </c>
      <c r="AQ85" s="3141"/>
      <c r="AR85" s="3142"/>
      <c r="AS85" s="3141"/>
      <c r="AT85" s="3143"/>
      <c r="AU85" s="3144"/>
      <c r="AV85" s="3145"/>
      <c r="AW85" s="3146"/>
      <c r="AX85" s="3147"/>
      <c r="AY85" s="3148"/>
      <c r="AZ85" s="3149"/>
      <c r="BA85" s="2109"/>
      <c r="BB85" s="3150"/>
      <c r="BC85" s="117"/>
      <c r="BD85" s="3151"/>
      <c r="BE85" s="3152"/>
      <c r="BF85" s="3153"/>
      <c r="BG85" s="3154"/>
      <c r="BH85" s="119"/>
      <c r="BK85" s="3">
        <v>1</v>
      </c>
    </row>
    <row r="86" spans="2:63" ht="27" customHeight="1">
      <c r="B86" s="115" t="str">
        <f t="shared" si="13"/>
        <v>►</v>
      </c>
      <c r="C86" s="190" t="str">
        <f>C66</f>
        <v>C COULIS DE MANGUE | pâtisserie--ENTREMET| Auteur &gt; recette Béghin Say de Jean-Jacques Borne MOF 1994</v>
      </c>
      <c r="D86" s="190">
        <f>D66</f>
        <v>18</v>
      </c>
      <c r="E86" s="191" t="str">
        <f>E66</f>
        <v>assiettes</v>
      </c>
      <c r="F86" s="192" t="str">
        <f>F66</f>
        <v>Recette mère ► MILLE-FEUILLE meringue et chiboust pamplemousse aux fraises des bois</v>
      </c>
      <c r="G86" s="533"/>
      <c r="H86" s="533"/>
      <c r="I86" s="533"/>
      <c r="J86" s="533"/>
      <c r="K86" s="1817"/>
      <c r="L86" s="1821" t="str">
        <f>IF(ISBLANK(M86),"",LARGE(L82:L85,1)+1)</f>
        <v/>
      </c>
      <c r="M86" s="1887"/>
      <c r="N86" s="1822"/>
      <c r="O86" s="1822"/>
      <c r="P86" s="1822"/>
      <c r="Q86" s="1822"/>
      <c r="R86" s="1822"/>
      <c r="S86" s="1822"/>
      <c r="T86" s="2120"/>
      <c r="U86" s="1180"/>
      <c r="V86" s="115" t="s">
        <v>16</v>
      </c>
      <c r="W86" s="3141"/>
      <c r="X86" s="3142"/>
      <c r="Y86" s="3141"/>
      <c r="Z86" s="3143"/>
      <c r="AA86" s="3144"/>
      <c r="AB86" s="3145"/>
      <c r="AC86" s="3146"/>
      <c r="AD86" s="3147"/>
      <c r="AE86" s="3148"/>
      <c r="AF86" s="3149"/>
      <c r="AG86" s="2109"/>
      <c r="AH86" s="3150"/>
      <c r="AI86" s="117"/>
      <c r="AJ86" s="3151"/>
      <c r="AK86" s="3152"/>
      <c r="AL86" s="3153"/>
      <c r="AM86" s="3154"/>
      <c r="AN86" s="119"/>
      <c r="AO86" s="1180"/>
      <c r="AP86" s="115" t="s">
        <v>16</v>
      </c>
      <c r="AQ86" s="3141"/>
      <c r="AR86" s="3142"/>
      <c r="AS86" s="3141"/>
      <c r="AT86" s="3143"/>
      <c r="AU86" s="3144"/>
      <c r="AV86" s="3145"/>
      <c r="AW86" s="3146"/>
      <c r="AX86" s="3147"/>
      <c r="AY86" s="3148"/>
      <c r="AZ86" s="3149"/>
      <c r="BA86" s="2109"/>
      <c r="BB86" s="3150"/>
      <c r="BC86" s="117"/>
      <c r="BD86" s="3151"/>
      <c r="BE86" s="3152"/>
      <c r="BF86" s="3153"/>
      <c r="BG86" s="3154"/>
      <c r="BH86" s="119"/>
      <c r="BK86" s="3">
        <v>1</v>
      </c>
    </row>
    <row r="87" spans="2:63" ht="27" customHeight="1">
      <c r="B87" s="115" t="str">
        <f t="shared" si="13"/>
        <v>►</v>
      </c>
      <c r="C87" s="190" t="str">
        <f>C66</f>
        <v>C COULIS DE MANGUE | pâtisserie--ENTREMET| Auteur &gt; recette Béghin Say de Jean-Jacques Borne MOF 1994</v>
      </c>
      <c r="D87" s="190">
        <f>D66</f>
        <v>18</v>
      </c>
      <c r="E87" s="191" t="str">
        <f>E66</f>
        <v>assiettes</v>
      </c>
      <c r="F87" s="192" t="str">
        <f>F66</f>
        <v>Recette mère ► MILLE-FEUILLE meringue et chiboust pamplemousse aux fraises des bois</v>
      </c>
      <c r="G87" s="533"/>
      <c r="H87" s="533"/>
      <c r="I87" s="533"/>
      <c r="J87" s="533"/>
      <c r="K87" s="1817"/>
      <c r="L87" s="1821" t="str">
        <f>IF(ISBLANK(M87),"",LARGE(L82:L86,1)+1)</f>
        <v/>
      </c>
      <c r="M87" s="1887"/>
      <c r="N87" s="1822"/>
      <c r="O87" s="1822"/>
      <c r="P87" s="1822"/>
      <c r="Q87" s="1822"/>
      <c r="R87" s="1822"/>
      <c r="S87" s="1822"/>
      <c r="T87" s="2120"/>
      <c r="U87" s="1180"/>
      <c r="V87" s="115" t="s">
        <v>16</v>
      </c>
      <c r="W87" s="3141"/>
      <c r="X87" s="3142"/>
      <c r="Y87" s="3141"/>
      <c r="Z87" s="3143"/>
      <c r="AA87" s="3144"/>
      <c r="AB87" s="3145"/>
      <c r="AC87" s="3146"/>
      <c r="AD87" s="3147"/>
      <c r="AE87" s="3148"/>
      <c r="AF87" s="3149"/>
      <c r="AG87" s="2109"/>
      <c r="AH87" s="3150"/>
      <c r="AI87" s="117"/>
      <c r="AJ87" s="3151"/>
      <c r="AK87" s="3152"/>
      <c r="AL87" s="3153"/>
      <c r="AM87" s="3154"/>
      <c r="AN87" s="119"/>
      <c r="AO87" s="1180"/>
      <c r="AP87" s="115" t="s">
        <v>16</v>
      </c>
      <c r="AQ87" s="3141"/>
      <c r="AR87" s="3142"/>
      <c r="AS87" s="3141"/>
      <c r="AT87" s="3143"/>
      <c r="AU87" s="3144"/>
      <c r="AV87" s="3145"/>
      <c r="AW87" s="3146"/>
      <c r="AX87" s="3147"/>
      <c r="AY87" s="3148"/>
      <c r="AZ87" s="3149"/>
      <c r="BA87" s="2109"/>
      <c r="BB87" s="3150"/>
      <c r="BC87" s="117"/>
      <c r="BD87" s="3151"/>
      <c r="BE87" s="3152"/>
      <c r="BF87" s="3153"/>
      <c r="BG87" s="3154"/>
      <c r="BH87" s="119"/>
      <c r="BK87" s="3">
        <v>1</v>
      </c>
    </row>
    <row r="88" spans="2:63" ht="27" customHeight="1">
      <c r="B88" s="115" t="str">
        <f t="shared" si="13"/>
        <v>►</v>
      </c>
      <c r="C88" s="190" t="str">
        <f>C66</f>
        <v>C COULIS DE MANGUE | pâtisserie--ENTREMET| Auteur &gt; recette Béghin Say de Jean-Jacques Borne MOF 1994</v>
      </c>
      <c r="D88" s="190">
        <f>D66</f>
        <v>18</v>
      </c>
      <c r="E88" s="191" t="str">
        <f>E66</f>
        <v>assiettes</v>
      </c>
      <c r="F88" s="192" t="str">
        <f>F66</f>
        <v>Recette mère ► MILLE-FEUILLE meringue et chiboust pamplemousse aux fraises des bois</v>
      </c>
      <c r="G88" s="533"/>
      <c r="H88" s="533"/>
      <c r="I88" s="533"/>
      <c r="J88" s="533"/>
      <c r="K88" s="1817"/>
      <c r="L88" s="1821" t="str">
        <f>IF(ISBLANK(M88),"",LARGE(L82:L87,1)+1)</f>
        <v/>
      </c>
      <c r="M88" s="1887"/>
      <c r="N88" s="1822"/>
      <c r="O88" s="1822"/>
      <c r="P88" s="1822"/>
      <c r="Q88" s="1822"/>
      <c r="R88" s="1822"/>
      <c r="S88" s="1822"/>
      <c r="T88" s="2120"/>
      <c r="U88" s="1180"/>
      <c r="V88" s="115" t="s">
        <v>16</v>
      </c>
      <c r="W88" s="3141"/>
      <c r="X88" s="3142"/>
      <c r="Y88" s="3141"/>
      <c r="Z88" s="3143"/>
      <c r="AA88" s="3144"/>
      <c r="AB88" s="3145"/>
      <c r="AC88" s="3146"/>
      <c r="AD88" s="3147"/>
      <c r="AE88" s="3148"/>
      <c r="AF88" s="3149"/>
      <c r="AG88" s="2109"/>
      <c r="AH88" s="3150"/>
      <c r="AI88" s="117"/>
      <c r="AJ88" s="3151"/>
      <c r="AK88" s="3152"/>
      <c r="AL88" s="3153"/>
      <c r="AM88" s="3154"/>
      <c r="AN88" s="119"/>
      <c r="AO88" s="1180"/>
      <c r="AP88" s="115" t="s">
        <v>16</v>
      </c>
      <c r="AQ88" s="3141"/>
      <c r="AR88" s="3142"/>
      <c r="AS88" s="3141"/>
      <c r="AT88" s="3143"/>
      <c r="AU88" s="3144"/>
      <c r="AV88" s="3145"/>
      <c r="AW88" s="3146"/>
      <c r="AX88" s="3147"/>
      <c r="AY88" s="3148"/>
      <c r="AZ88" s="3149"/>
      <c r="BA88" s="2109"/>
      <c r="BB88" s="3150"/>
      <c r="BC88" s="117"/>
      <c r="BD88" s="3151"/>
      <c r="BE88" s="3152"/>
      <c r="BF88" s="3153"/>
      <c r="BG88" s="3154"/>
      <c r="BH88" s="119"/>
      <c r="BK88" s="3">
        <v>1</v>
      </c>
    </row>
    <row r="89" spans="2:63" ht="27" customHeight="1">
      <c r="B89" s="115" t="str">
        <f t="shared" si="13"/>
        <v>►</v>
      </c>
      <c r="C89" s="190" t="str">
        <f>C66</f>
        <v>C COULIS DE MANGUE | pâtisserie--ENTREMET| Auteur &gt; recette Béghin Say de Jean-Jacques Borne MOF 1994</v>
      </c>
      <c r="D89" s="190">
        <f>D66</f>
        <v>18</v>
      </c>
      <c r="E89" s="191" t="str">
        <f>E66</f>
        <v>assiettes</v>
      </c>
      <c r="F89" s="192" t="str">
        <f>F66</f>
        <v>Recette mère ► MILLE-FEUILLE meringue et chiboust pamplemousse aux fraises des bois</v>
      </c>
      <c r="G89" s="533"/>
      <c r="H89" s="533"/>
      <c r="I89" s="533"/>
      <c r="J89" s="533"/>
      <c r="K89" s="1817"/>
      <c r="L89" s="1821" t="str">
        <f>IF(ISBLANK(M89),"",LARGE(L82:L88,1)+1)</f>
        <v/>
      </c>
      <c r="M89" s="1887"/>
      <c r="N89" s="1822"/>
      <c r="O89" s="1822"/>
      <c r="P89" s="1822"/>
      <c r="Q89" s="1822"/>
      <c r="R89" s="1822"/>
      <c r="S89" s="1822"/>
      <c r="T89" s="2120"/>
      <c r="U89" s="1180"/>
      <c r="V89" s="115" t="s">
        <v>16</v>
      </c>
      <c r="W89" s="3141"/>
      <c r="X89" s="3142"/>
      <c r="Y89" s="3141"/>
      <c r="Z89" s="3143"/>
      <c r="AA89" s="3144"/>
      <c r="AB89" s="3145"/>
      <c r="AC89" s="3146"/>
      <c r="AD89" s="3147"/>
      <c r="AE89" s="3148"/>
      <c r="AF89" s="3149"/>
      <c r="AG89" s="2109"/>
      <c r="AH89" s="3150"/>
      <c r="AI89" s="117"/>
      <c r="AJ89" s="3151"/>
      <c r="AK89" s="3152"/>
      <c r="AL89" s="3153"/>
      <c r="AM89" s="3154"/>
      <c r="AN89" s="119"/>
      <c r="AO89" s="1180"/>
      <c r="AP89" s="115" t="s">
        <v>16</v>
      </c>
      <c r="AQ89" s="3141"/>
      <c r="AR89" s="3142"/>
      <c r="AS89" s="3141"/>
      <c r="AT89" s="3143"/>
      <c r="AU89" s="3144"/>
      <c r="AV89" s="3145"/>
      <c r="AW89" s="3146"/>
      <c r="AX89" s="3147"/>
      <c r="AY89" s="3148"/>
      <c r="AZ89" s="3149"/>
      <c r="BA89" s="2109"/>
      <c r="BB89" s="3150"/>
      <c r="BC89" s="117"/>
      <c r="BD89" s="3151"/>
      <c r="BE89" s="3152"/>
      <c r="BF89" s="3153"/>
      <c r="BG89" s="3154"/>
      <c r="BH89" s="119"/>
      <c r="BK89" s="3">
        <v>1</v>
      </c>
    </row>
    <row r="90" spans="2:63" ht="27" customHeight="1">
      <c r="B90" s="115" t="str">
        <f t="shared" si="13"/>
        <v>►</v>
      </c>
      <c r="C90" s="190" t="str">
        <f>C66</f>
        <v>C COULIS DE MANGUE | pâtisserie--ENTREMET| Auteur &gt; recette Béghin Say de Jean-Jacques Borne MOF 1994</v>
      </c>
      <c r="D90" s="190">
        <f>D66</f>
        <v>18</v>
      </c>
      <c r="E90" s="191" t="str">
        <f>E66</f>
        <v>assiettes</v>
      </c>
      <c r="F90" s="192" t="str">
        <f>F66</f>
        <v>Recette mère ► MILLE-FEUILLE meringue et chiboust pamplemousse aux fraises des bois</v>
      </c>
      <c r="G90" s="533"/>
      <c r="H90" s="533"/>
      <c r="I90" s="533"/>
      <c r="J90" s="533"/>
      <c r="K90" s="1817"/>
      <c r="L90" s="1821" t="str">
        <f>IF(ISBLANK(M90),"",LARGE(L82:L89,1)+1)</f>
        <v/>
      </c>
      <c r="M90" s="1887"/>
      <c r="N90" s="1822"/>
      <c r="O90" s="1822"/>
      <c r="P90" s="1822"/>
      <c r="Q90" s="1822"/>
      <c r="R90" s="1822"/>
      <c r="S90" s="1822"/>
      <c r="T90" s="2120"/>
      <c r="U90" s="1180"/>
      <c r="V90" s="115" t="s">
        <v>16</v>
      </c>
      <c r="W90" s="3141"/>
      <c r="X90" s="3142"/>
      <c r="Y90" s="3141"/>
      <c r="Z90" s="3143"/>
      <c r="AA90" s="3144"/>
      <c r="AB90" s="3145"/>
      <c r="AC90" s="3146"/>
      <c r="AD90" s="3147"/>
      <c r="AE90" s="3148"/>
      <c r="AF90" s="3149"/>
      <c r="AG90" s="2109"/>
      <c r="AH90" s="3150"/>
      <c r="AI90" s="117"/>
      <c r="AJ90" s="3151"/>
      <c r="AK90" s="3152"/>
      <c r="AL90" s="3153"/>
      <c r="AM90" s="3154"/>
      <c r="AN90" s="119"/>
      <c r="AO90" s="1180"/>
      <c r="AP90" s="115" t="s">
        <v>16</v>
      </c>
      <c r="AQ90" s="3141"/>
      <c r="AR90" s="3142"/>
      <c r="AS90" s="3141"/>
      <c r="AT90" s="3143"/>
      <c r="AU90" s="3144"/>
      <c r="AV90" s="3145"/>
      <c r="AW90" s="3146"/>
      <c r="AX90" s="3147"/>
      <c r="AY90" s="3148"/>
      <c r="AZ90" s="3149"/>
      <c r="BA90" s="2109"/>
      <c r="BB90" s="3150"/>
      <c r="BC90" s="117"/>
      <c r="BD90" s="3151"/>
      <c r="BE90" s="3152"/>
      <c r="BF90" s="3153"/>
      <c r="BG90" s="3154"/>
      <c r="BH90" s="119"/>
      <c r="BK90" s="3">
        <v>1</v>
      </c>
    </row>
    <row r="91" spans="2:63" ht="27" customHeight="1">
      <c r="B91" s="115" t="str">
        <f t="shared" si="13"/>
        <v>►</v>
      </c>
      <c r="C91" s="190" t="str">
        <f>C66</f>
        <v>C COULIS DE MANGUE | pâtisserie--ENTREMET| Auteur &gt; recette Béghin Say de Jean-Jacques Borne MOF 1994</v>
      </c>
      <c r="D91" s="190">
        <f>D66</f>
        <v>18</v>
      </c>
      <c r="E91" s="191" t="str">
        <f>E66</f>
        <v>assiettes</v>
      </c>
      <c r="F91" s="192" t="str">
        <f>F66</f>
        <v>Recette mère ► MILLE-FEUILLE meringue et chiboust pamplemousse aux fraises des bois</v>
      </c>
      <c r="G91" s="533"/>
      <c r="H91" s="533"/>
      <c r="I91" s="533"/>
      <c r="J91" s="533"/>
      <c r="K91" s="1817"/>
      <c r="L91" s="1821" t="str">
        <f>IF(ISBLANK(M91),"",LARGE(L82:L90,1)+1)</f>
        <v/>
      </c>
      <c r="M91" s="1887"/>
      <c r="N91" s="1822"/>
      <c r="O91" s="1822"/>
      <c r="P91" s="1822"/>
      <c r="Q91" s="1822"/>
      <c r="R91" s="1822"/>
      <c r="S91" s="1822"/>
      <c r="T91" s="2120"/>
      <c r="U91" s="1180"/>
      <c r="V91" s="115" t="s">
        <v>16</v>
      </c>
      <c r="W91" s="3141"/>
      <c r="X91" s="3142"/>
      <c r="Y91" s="3141"/>
      <c r="Z91" s="3143"/>
      <c r="AA91" s="3144"/>
      <c r="AB91" s="3145"/>
      <c r="AC91" s="3146"/>
      <c r="AD91" s="3147"/>
      <c r="AE91" s="3148"/>
      <c r="AF91" s="3149"/>
      <c r="AG91" s="2109"/>
      <c r="AH91" s="3150"/>
      <c r="AI91" s="117"/>
      <c r="AJ91" s="3151"/>
      <c r="AK91" s="3152"/>
      <c r="AL91" s="3153"/>
      <c r="AM91" s="3154"/>
      <c r="AN91" s="119"/>
      <c r="AO91" s="1180"/>
      <c r="AP91" s="115" t="s">
        <v>16</v>
      </c>
      <c r="AQ91" s="3141"/>
      <c r="AR91" s="3142"/>
      <c r="AS91" s="3141"/>
      <c r="AT91" s="3143"/>
      <c r="AU91" s="3144"/>
      <c r="AV91" s="3145"/>
      <c r="AW91" s="3146"/>
      <c r="AX91" s="3147"/>
      <c r="AY91" s="3148"/>
      <c r="AZ91" s="3149"/>
      <c r="BA91" s="2109"/>
      <c r="BB91" s="3150"/>
      <c r="BC91" s="117"/>
      <c r="BD91" s="3151"/>
      <c r="BE91" s="3152"/>
      <c r="BF91" s="3153"/>
      <c r="BG91" s="3154"/>
      <c r="BH91" s="119"/>
      <c r="BK91" s="3">
        <v>1</v>
      </c>
    </row>
    <row r="92" spans="2:63" ht="27" customHeight="1">
      <c r="B92" s="115" t="str">
        <f t="shared" si="13"/>
        <v>►</v>
      </c>
      <c r="C92" s="190" t="str">
        <f>C66</f>
        <v>C COULIS DE MANGUE | pâtisserie--ENTREMET| Auteur &gt; recette Béghin Say de Jean-Jacques Borne MOF 1994</v>
      </c>
      <c r="D92" s="190">
        <f>D66</f>
        <v>18</v>
      </c>
      <c r="E92" s="191" t="str">
        <f>E66</f>
        <v>assiettes</v>
      </c>
      <c r="F92" s="192" t="str">
        <f>F66</f>
        <v>Recette mère ► MILLE-FEUILLE meringue et chiboust pamplemousse aux fraises des bois</v>
      </c>
      <c r="G92" s="533"/>
      <c r="H92" s="533"/>
      <c r="I92" s="533"/>
      <c r="J92" s="533"/>
      <c r="K92" s="1817"/>
      <c r="L92" s="1821" t="str">
        <f>IF(ISBLANK(M92),"",LARGE(L82:L91,1)+1)</f>
        <v/>
      </c>
      <c r="M92" s="1887"/>
      <c r="N92" s="1822"/>
      <c r="O92" s="1822"/>
      <c r="P92" s="1822"/>
      <c r="Q92" s="1822"/>
      <c r="R92" s="1822"/>
      <c r="S92" s="1822"/>
      <c r="T92" s="2120"/>
      <c r="U92" s="1180"/>
      <c r="V92" s="115" t="s">
        <v>16</v>
      </c>
      <c r="W92" s="3141"/>
      <c r="X92" s="3142"/>
      <c r="Y92" s="3141"/>
      <c r="Z92" s="3143"/>
      <c r="AA92" s="3144"/>
      <c r="AB92" s="3145"/>
      <c r="AC92" s="3146"/>
      <c r="AD92" s="3147"/>
      <c r="AE92" s="3148"/>
      <c r="AF92" s="3149"/>
      <c r="AG92" s="2109"/>
      <c r="AH92" s="3150"/>
      <c r="AI92" s="117"/>
      <c r="AJ92" s="3151"/>
      <c r="AK92" s="3152"/>
      <c r="AL92" s="3153"/>
      <c r="AM92" s="3154"/>
      <c r="AN92" s="119"/>
      <c r="AO92" s="1180"/>
      <c r="AP92" s="115" t="s">
        <v>16</v>
      </c>
      <c r="AQ92" s="3141"/>
      <c r="AR92" s="3142"/>
      <c r="AS92" s="3141"/>
      <c r="AT92" s="3143"/>
      <c r="AU92" s="3144"/>
      <c r="AV92" s="3145"/>
      <c r="AW92" s="3146"/>
      <c r="AX92" s="3147"/>
      <c r="AY92" s="3148"/>
      <c r="AZ92" s="3149"/>
      <c r="BA92" s="2109"/>
      <c r="BB92" s="3150"/>
      <c r="BC92" s="117"/>
      <c r="BD92" s="3151"/>
      <c r="BE92" s="3152"/>
      <c r="BF92" s="3153"/>
      <c r="BG92" s="3154"/>
      <c r="BH92" s="119"/>
      <c r="BK92" s="3">
        <v>1</v>
      </c>
    </row>
    <row r="93" spans="2:63" ht="27" customHeight="1">
      <c r="B93" s="230" t="s">
        <v>16</v>
      </c>
      <c r="C93" s="190" t="str">
        <f>C66</f>
        <v>C COULIS DE MANGUE | pâtisserie--ENTREMET| Auteur &gt; recette Béghin Say de Jean-Jacques Borne MOF 1994</v>
      </c>
      <c r="D93" s="190">
        <f>D66</f>
        <v>18</v>
      </c>
      <c r="E93" s="191" t="str">
        <f>E66</f>
        <v>assiettes</v>
      </c>
      <c r="F93" s="192" t="str">
        <f>F66</f>
        <v>Recette mère ► MILLE-FEUILLE meringue et chiboust pamplemousse aux fraises des bois</v>
      </c>
      <c r="G93" s="533"/>
      <c r="H93" s="533"/>
      <c r="I93" s="533"/>
      <c r="J93" s="533"/>
      <c r="K93" s="1817"/>
      <c r="L93" s="1821" t="str">
        <f>IF(ISBLANK(M93),"",LARGE(L82:L92,1)+1)</f>
        <v/>
      </c>
      <c r="M93" s="1887"/>
      <c r="N93" s="1822"/>
      <c r="O93" s="1822"/>
      <c r="P93" s="1822"/>
      <c r="Q93" s="1822"/>
      <c r="R93" s="1822"/>
      <c r="S93" s="1822"/>
      <c r="T93" s="2120"/>
      <c r="U93" s="1180"/>
      <c r="V93" s="115" t="s">
        <v>16</v>
      </c>
      <c r="W93" s="3141"/>
      <c r="X93" s="3142"/>
      <c r="Y93" s="3141"/>
      <c r="Z93" s="3143"/>
      <c r="AA93" s="3144"/>
      <c r="AB93" s="3145"/>
      <c r="AC93" s="3146"/>
      <c r="AD93" s="3147"/>
      <c r="AE93" s="3148"/>
      <c r="AF93" s="3149"/>
      <c r="AG93" s="2109"/>
      <c r="AH93" s="3150"/>
      <c r="AI93" s="117"/>
      <c r="AJ93" s="3151"/>
      <c r="AK93" s="3152"/>
      <c r="AL93" s="3153"/>
      <c r="AM93" s="3154"/>
      <c r="AN93" s="119"/>
      <c r="AO93" s="1180"/>
      <c r="AP93" s="115" t="s">
        <v>16</v>
      </c>
      <c r="AQ93" s="3141"/>
      <c r="AR93" s="3142"/>
      <c r="AS93" s="3141"/>
      <c r="AT93" s="3143"/>
      <c r="AU93" s="3144"/>
      <c r="AV93" s="3145"/>
      <c r="AW93" s="3146"/>
      <c r="AX93" s="3147"/>
      <c r="AY93" s="3148"/>
      <c r="AZ93" s="3149"/>
      <c r="BA93" s="2109"/>
      <c r="BB93" s="3150"/>
      <c r="BC93" s="117"/>
      <c r="BD93" s="3151"/>
      <c r="BE93" s="3152"/>
      <c r="BF93" s="3153"/>
      <c r="BG93" s="3154"/>
      <c r="BH93" s="119"/>
      <c r="BK93" s="3">
        <v>1</v>
      </c>
    </row>
    <row r="94" spans="2:63" ht="27" customHeight="1" thickBot="1">
      <c r="B94" s="230" t="s">
        <v>11</v>
      </c>
      <c r="C94" s="190" t="str">
        <f>C66</f>
        <v>C COULIS DE MANGUE | pâtisserie--ENTREMET| Auteur &gt; recette Béghin Say de Jean-Jacques Borne MOF 1994</v>
      </c>
      <c r="D94" s="190">
        <f>D66</f>
        <v>18</v>
      </c>
      <c r="E94" s="191" t="str">
        <f>E66</f>
        <v>assiettes</v>
      </c>
      <c r="F94" s="192" t="str">
        <f>F66</f>
        <v>Recette mère ► MILLE-FEUILLE meringue et chiboust pamplemousse aux fraises des bois</v>
      </c>
      <c r="G94" s="201"/>
      <c r="H94" s="1644"/>
      <c r="I94" s="1644"/>
      <c r="J94" s="253" t="s">
        <v>216</v>
      </c>
      <c r="K94" s="206" t="s">
        <v>1419</v>
      </c>
      <c r="L94" s="1644"/>
      <c r="M94" s="1644"/>
      <c r="N94" s="1644"/>
      <c r="O94" s="1644"/>
      <c r="P94" s="1644"/>
      <c r="Q94" s="1644"/>
      <c r="R94" s="1644"/>
      <c r="S94" s="1644"/>
      <c r="T94" s="1645"/>
      <c r="U94" s="1180"/>
      <c r="V94" s="115" t="s">
        <v>16</v>
      </c>
      <c r="W94" s="3141"/>
      <c r="X94" s="3142"/>
      <c r="Y94" s="3141"/>
      <c r="Z94" s="3143"/>
      <c r="AA94" s="3144"/>
      <c r="AB94" s="3145"/>
      <c r="AC94" s="3146"/>
      <c r="AD94" s="3147"/>
      <c r="AE94" s="3148"/>
      <c r="AF94" s="3149"/>
      <c r="AG94" s="2109"/>
      <c r="AH94" s="3150"/>
      <c r="AI94" s="117"/>
      <c r="AJ94" s="3151"/>
      <c r="AK94" s="3152"/>
      <c r="AL94" s="3153"/>
      <c r="AM94" s="3154"/>
      <c r="AN94" s="119"/>
      <c r="AO94" s="1180"/>
      <c r="AP94" s="115" t="s">
        <v>16</v>
      </c>
      <c r="AQ94" s="3141"/>
      <c r="AR94" s="3142"/>
      <c r="AS94" s="3141"/>
      <c r="AT94" s="3143"/>
      <c r="AU94" s="3144"/>
      <c r="AV94" s="3145"/>
      <c r="AW94" s="3146"/>
      <c r="AX94" s="3147"/>
      <c r="AY94" s="3148"/>
      <c r="AZ94" s="3149"/>
      <c r="BA94" s="2109"/>
      <c r="BB94" s="3150"/>
      <c r="BC94" s="117"/>
      <c r="BD94" s="3151"/>
      <c r="BE94" s="3152"/>
      <c r="BF94" s="3153"/>
      <c r="BG94" s="3154"/>
      <c r="BH94" s="119"/>
      <c r="BK94" s="3">
        <v>1</v>
      </c>
    </row>
    <row r="95" spans="2:63" ht="27" customHeight="1">
      <c r="B95" s="230" t="s">
        <v>11</v>
      </c>
      <c r="C95" s="190" t="str">
        <f>C66</f>
        <v>C COULIS DE MANGUE | pâtisserie--ENTREMET| Auteur &gt; recette Béghin Say de Jean-Jacques Borne MOF 1994</v>
      </c>
      <c r="D95" s="190">
        <f>D66</f>
        <v>18</v>
      </c>
      <c r="E95" s="191" t="str">
        <f>E66</f>
        <v>assiettes</v>
      </c>
      <c r="F95" s="192" t="str">
        <f>F66</f>
        <v>Recette mère ► MILLE-FEUILLE meringue et chiboust pamplemousse aux fraises des bois</v>
      </c>
      <c r="G95" s="338" t="s">
        <v>205</v>
      </c>
      <c r="H95" s="235"/>
      <c r="I95" s="235"/>
      <c r="J95" s="235"/>
      <c r="K95" s="235"/>
      <c r="L95" s="1644"/>
      <c r="M95" s="1644"/>
      <c r="N95" s="1644"/>
      <c r="O95" s="1644"/>
      <c r="P95" s="1644"/>
      <c r="Q95" s="1644"/>
      <c r="R95" s="1644"/>
      <c r="S95" s="1644"/>
      <c r="T95" s="1645"/>
      <c r="U95" s="1180"/>
      <c r="V95" s="115" t="s">
        <v>16</v>
      </c>
      <c r="W95" s="3141"/>
      <c r="X95" s="3142"/>
      <c r="Y95" s="3141"/>
      <c r="Z95" s="3143"/>
      <c r="AA95" s="3144"/>
      <c r="AB95" s="3145"/>
      <c r="AC95" s="3146"/>
      <c r="AD95" s="3147"/>
      <c r="AE95" s="3148"/>
      <c r="AF95" s="3149"/>
      <c r="AG95" s="2109"/>
      <c r="AH95" s="3150"/>
      <c r="AI95" s="117"/>
      <c r="AJ95" s="3151"/>
      <c r="AK95" s="3152"/>
      <c r="AL95" s="3153"/>
      <c r="AM95" s="3154"/>
      <c r="AN95" s="119"/>
      <c r="AO95" s="1180"/>
      <c r="AP95" s="115" t="s">
        <v>16</v>
      </c>
      <c r="AQ95" s="3141"/>
      <c r="AR95" s="3142"/>
      <c r="AS95" s="3141"/>
      <c r="AT95" s="3143"/>
      <c r="AU95" s="3144"/>
      <c r="AV95" s="3145"/>
      <c r="AW95" s="3146"/>
      <c r="AX95" s="3147"/>
      <c r="AY95" s="3148"/>
      <c r="AZ95" s="3149"/>
      <c r="BA95" s="2109"/>
      <c r="BB95" s="3150"/>
      <c r="BC95" s="117"/>
      <c r="BD95" s="3151"/>
      <c r="BE95" s="3152"/>
      <c r="BF95" s="3153"/>
      <c r="BG95" s="3154"/>
      <c r="BH95" s="119"/>
      <c r="BK95" s="3">
        <v>1</v>
      </c>
    </row>
    <row r="96" spans="2:63" ht="27" customHeight="1">
      <c r="B96" s="230" t="s">
        <v>11</v>
      </c>
      <c r="C96" s="190" t="str">
        <f>C66</f>
        <v>C COULIS DE MANGUE | pâtisserie--ENTREMET| Auteur &gt; recette Béghin Say de Jean-Jacques Borne MOF 1994</v>
      </c>
      <c r="D96" s="190">
        <f>D66</f>
        <v>18</v>
      </c>
      <c r="E96" s="191" t="str">
        <f>E66</f>
        <v>assiettes</v>
      </c>
      <c r="F96" s="192" t="str">
        <f>F66</f>
        <v>Recette mère ► MILLE-FEUILLE meringue et chiboust pamplemousse aux fraises des bois</v>
      </c>
      <c r="G96" s="238"/>
      <c r="H96" s="238"/>
      <c r="I96" s="238" t="s">
        <v>209</v>
      </c>
      <c r="J96" s="239"/>
      <c r="K96" s="240"/>
      <c r="L96" s="240"/>
      <c r="M96" s="240"/>
      <c r="N96" s="240"/>
      <c r="O96" s="240"/>
      <c r="P96" s="240"/>
      <c r="Q96" s="240"/>
      <c r="R96" s="240"/>
      <c r="S96" s="240"/>
      <c r="T96" s="592"/>
      <c r="U96" s="1180"/>
      <c r="V96" s="115" t="s">
        <v>16</v>
      </c>
      <c r="W96" s="3141"/>
      <c r="X96" s="3142"/>
      <c r="Y96" s="3141"/>
      <c r="Z96" s="3143"/>
      <c r="AA96" s="3144"/>
      <c r="AB96" s="3145"/>
      <c r="AC96" s="3146"/>
      <c r="AD96" s="3147"/>
      <c r="AE96" s="3148"/>
      <c r="AF96" s="3149"/>
      <c r="AG96" s="2109"/>
      <c r="AH96" s="3150"/>
      <c r="AI96" s="117"/>
      <c r="AJ96" s="3151"/>
      <c r="AK96" s="3152"/>
      <c r="AL96" s="3153"/>
      <c r="AM96" s="3154"/>
      <c r="AN96" s="119"/>
      <c r="AO96" s="1180"/>
      <c r="AP96" s="115" t="s">
        <v>16</v>
      </c>
      <c r="AQ96" s="3141"/>
      <c r="AR96" s="3142"/>
      <c r="AS96" s="3141"/>
      <c r="AT96" s="3143"/>
      <c r="AU96" s="3144"/>
      <c r="AV96" s="3145"/>
      <c r="AW96" s="3146"/>
      <c r="AX96" s="3147"/>
      <c r="AY96" s="3148"/>
      <c r="AZ96" s="3149"/>
      <c r="BA96" s="2109"/>
      <c r="BB96" s="3150"/>
      <c r="BC96" s="117"/>
      <c r="BD96" s="3151"/>
      <c r="BE96" s="3152"/>
      <c r="BF96" s="3153"/>
      <c r="BG96" s="3154"/>
      <c r="BH96" s="119"/>
      <c r="BK96" s="3">
        <v>1</v>
      </c>
    </row>
    <row r="97" spans="2:63" ht="27" customHeight="1">
      <c r="B97" s="230" t="s">
        <v>11</v>
      </c>
      <c r="C97" s="243" t="str">
        <f>C66</f>
        <v>C COULIS DE MANGUE | pâtisserie--ENTREMET| Auteur &gt; recette Béghin Say de Jean-Jacques Borne MOF 1994</v>
      </c>
      <c r="D97" s="243">
        <f>D66</f>
        <v>18</v>
      </c>
      <c r="E97" s="244" t="str">
        <f>E66</f>
        <v>assiettes</v>
      </c>
      <c r="F97" s="245" t="str">
        <f>F66</f>
        <v>Recette mère ► MILLE-FEUILLE meringue et chiboust pamplemousse aux fraises des bois</v>
      </c>
      <c r="G97" s="246"/>
      <c r="H97" s="247"/>
      <c r="I97" s="248"/>
      <c r="J97" s="249"/>
      <c r="K97" s="248"/>
      <c r="L97" s="248"/>
      <c r="M97" s="248"/>
      <c r="N97" s="248"/>
      <c r="O97" s="248"/>
      <c r="P97" s="248"/>
      <c r="Q97" s="248"/>
      <c r="R97" s="248"/>
      <c r="S97" s="248"/>
      <c r="T97" s="604"/>
      <c r="U97" s="1180"/>
      <c r="V97" s="115" t="s">
        <v>16</v>
      </c>
      <c r="W97" s="3141"/>
      <c r="X97" s="3142"/>
      <c r="Y97" s="3141"/>
      <c r="Z97" s="3143"/>
      <c r="AA97" s="3144"/>
      <c r="AB97" s="3145"/>
      <c r="AC97" s="3146"/>
      <c r="AD97" s="3147"/>
      <c r="AE97" s="3148"/>
      <c r="AF97" s="3149"/>
      <c r="AG97" s="2109"/>
      <c r="AH97" s="3150"/>
      <c r="AI97" s="117"/>
      <c r="AJ97" s="3151"/>
      <c r="AK97" s="3152"/>
      <c r="AL97" s="3153"/>
      <c r="AM97" s="3154"/>
      <c r="AN97" s="119"/>
      <c r="AO97" s="1180"/>
      <c r="AP97" s="115" t="s">
        <v>16</v>
      </c>
      <c r="AQ97" s="3141"/>
      <c r="AR97" s="3142"/>
      <c r="AS97" s="3141"/>
      <c r="AT97" s="3143"/>
      <c r="AU97" s="3144"/>
      <c r="AV97" s="3145"/>
      <c r="AW97" s="3146"/>
      <c r="AX97" s="3147"/>
      <c r="AY97" s="3148"/>
      <c r="AZ97" s="3149"/>
      <c r="BA97" s="2109"/>
      <c r="BB97" s="3150"/>
      <c r="BC97" s="117"/>
      <c r="BD97" s="3151"/>
      <c r="BE97" s="3152"/>
      <c r="BF97" s="3153"/>
      <c r="BG97" s="3154"/>
      <c r="BH97" s="119"/>
      <c r="BK97" s="3">
        <v>1</v>
      </c>
    </row>
    <row r="98" spans="2:63" ht="27" customHeight="1" thickBot="1">
      <c r="B98" s="250" t="s">
        <v>11</v>
      </c>
      <c r="C98" s="251"/>
      <c r="D98" s="251"/>
      <c r="E98" s="251"/>
      <c r="F98" s="252"/>
      <c r="G98" s="253" t="s">
        <v>216</v>
      </c>
      <c r="H98" s="254" t="str">
        <f ca="1">CELL("nomfichier")</f>
        <v>D:\Données\1.UPRT\0-UPRT.fait\1-UPRT.FR-SITE-WEB\ff-fiches-fabrications\ff.fiches.fabrication.2023\ffr.restaurant.2023\[ff.FICHE.TRILINGUE.19.COLONNES.01.12.2025.xlsx]Nota.ES</v>
      </c>
      <c r="I98" s="255"/>
      <c r="J98" s="255"/>
      <c r="K98" s="255"/>
      <c r="L98" s="255"/>
      <c r="M98" s="255"/>
      <c r="N98" s="255"/>
      <c r="O98" s="255"/>
      <c r="P98" s="255"/>
      <c r="Q98" s="255"/>
      <c r="R98" s="255"/>
      <c r="S98" s="255"/>
      <c r="T98" s="256"/>
      <c r="U98" s="1180"/>
      <c r="V98" s="115" t="s">
        <v>16</v>
      </c>
      <c r="W98" s="3141"/>
      <c r="X98" s="3142"/>
      <c r="Y98" s="3141"/>
      <c r="Z98" s="3143"/>
      <c r="AA98" s="3144"/>
      <c r="AB98" s="3145"/>
      <c r="AC98" s="3146"/>
      <c r="AD98" s="3147"/>
      <c r="AE98" s="3148"/>
      <c r="AF98" s="3149"/>
      <c r="AG98" s="2109"/>
      <c r="AH98" s="3150"/>
      <c r="AI98" s="117"/>
      <c r="AJ98" s="3151"/>
      <c r="AK98" s="3152"/>
      <c r="AL98" s="3153"/>
      <c r="AM98" s="3154"/>
      <c r="AN98" s="119"/>
      <c r="AO98" s="1180"/>
      <c r="AP98" s="115" t="s">
        <v>16</v>
      </c>
      <c r="AQ98" s="3141"/>
      <c r="AR98" s="3142"/>
      <c r="AS98" s="3141"/>
      <c r="AT98" s="3143"/>
      <c r="AU98" s="3144"/>
      <c r="AV98" s="3145"/>
      <c r="AW98" s="3146"/>
      <c r="AX98" s="3147"/>
      <c r="AY98" s="3148"/>
      <c r="AZ98" s="3149"/>
      <c r="BA98" s="2109"/>
      <c r="BB98" s="3150"/>
      <c r="BC98" s="117"/>
      <c r="BD98" s="3151"/>
      <c r="BE98" s="3152"/>
      <c r="BF98" s="3153"/>
      <c r="BG98" s="3154"/>
      <c r="BH98" s="119"/>
      <c r="BK98" s="3">
        <v>1</v>
      </c>
    </row>
    <row r="99" spans="2:63" ht="27" customHeight="1" thickBot="1">
      <c r="B99" s="1497" t="s">
        <v>11</v>
      </c>
      <c r="C99" s="1498" t="s">
        <v>11</v>
      </c>
      <c r="D99" s="1498" t="s">
        <v>11</v>
      </c>
      <c r="E99" s="1498" t="s">
        <v>11</v>
      </c>
      <c r="F99" s="1498" t="s">
        <v>11</v>
      </c>
      <c r="G99" s="1499" t="s">
        <v>2590</v>
      </c>
      <c r="H99" s="1500"/>
      <c r="I99" s="1501"/>
      <c r="J99" s="1502"/>
      <c r="K99" s="1503"/>
      <c r="L99" s="1504"/>
      <c r="M99" s="1502"/>
      <c r="N99" s="1502"/>
      <c r="O99" s="1500"/>
      <c r="P99" s="1500"/>
      <c r="Q99" s="1500"/>
      <c r="R99" s="1500"/>
      <c r="S99" s="1500"/>
      <c r="T99" s="1505" t="s">
        <v>1923</v>
      </c>
      <c r="U99" s="1180"/>
      <c r="V99" s="115" t="s">
        <v>16</v>
      </c>
      <c r="W99" s="3141"/>
      <c r="X99" s="3142"/>
      <c r="Y99" s="3141"/>
      <c r="Z99" s="3143"/>
      <c r="AA99" s="3144"/>
      <c r="AB99" s="3145"/>
      <c r="AC99" s="3146"/>
      <c r="AD99" s="3147"/>
      <c r="AE99" s="3148"/>
      <c r="AF99" s="3149"/>
      <c r="AG99" s="2109"/>
      <c r="AH99" s="3150"/>
      <c r="AI99" s="117"/>
      <c r="AJ99" s="3151"/>
      <c r="AK99" s="3152"/>
      <c r="AL99" s="3153"/>
      <c r="AM99" s="3154"/>
      <c r="AN99" s="119"/>
      <c r="AO99" s="1180"/>
      <c r="AP99" s="115" t="s">
        <v>16</v>
      </c>
      <c r="AQ99" s="3141"/>
      <c r="AR99" s="3142"/>
      <c r="AS99" s="3141"/>
      <c r="AT99" s="3143"/>
      <c r="AU99" s="3144"/>
      <c r="AV99" s="3145"/>
      <c r="AW99" s="3146"/>
      <c r="AX99" s="3147"/>
      <c r="AY99" s="3148"/>
      <c r="AZ99" s="3149"/>
      <c r="BA99" s="2109"/>
      <c r="BB99" s="3150"/>
      <c r="BC99" s="117"/>
      <c r="BD99" s="3151"/>
      <c r="BE99" s="3152"/>
      <c r="BF99" s="3153"/>
      <c r="BG99" s="3154"/>
      <c r="BH99" s="119"/>
      <c r="BK99" s="3">
        <v>1</v>
      </c>
    </row>
    <row r="100" spans="2:63" ht="27" customHeight="1">
      <c r="B100" s="115" t="s">
        <v>16</v>
      </c>
      <c r="C100" s="3141"/>
      <c r="D100" s="3142"/>
      <c r="E100" s="3141"/>
      <c r="F100" s="3143"/>
      <c r="G100" s="3144"/>
      <c r="H100" s="3145"/>
      <c r="I100" s="3146"/>
      <c r="J100" s="3147"/>
      <c r="K100" s="3148"/>
      <c r="L100" s="3149"/>
      <c r="M100" s="2109"/>
      <c r="N100" s="3150"/>
      <c r="O100" s="117"/>
      <c r="P100" s="3151"/>
      <c r="Q100" s="3152"/>
      <c r="R100" s="3153"/>
      <c r="S100" s="3154"/>
      <c r="T100" s="119"/>
      <c r="U100" s="1180"/>
      <c r="V100" s="115" t="s">
        <v>16</v>
      </c>
      <c r="W100" s="3141"/>
      <c r="X100" s="3142"/>
      <c r="Y100" s="3141"/>
      <c r="Z100" s="3143"/>
      <c r="AA100" s="3144"/>
      <c r="AB100" s="3145"/>
      <c r="AC100" s="3146"/>
      <c r="AD100" s="3147"/>
      <c r="AE100" s="3148"/>
      <c r="AF100" s="3149"/>
      <c r="AG100" s="2109"/>
      <c r="AH100" s="3150"/>
      <c r="AI100" s="117"/>
      <c r="AJ100" s="3151"/>
      <c r="AK100" s="3152"/>
      <c r="AL100" s="3153"/>
      <c r="AM100" s="3154"/>
      <c r="AN100" s="119"/>
      <c r="AO100" s="1180"/>
      <c r="AP100" s="115" t="s">
        <v>16</v>
      </c>
      <c r="AQ100" s="3141"/>
      <c r="AR100" s="3142"/>
      <c r="AS100" s="3141"/>
      <c r="AT100" s="3143"/>
      <c r="AU100" s="3144"/>
      <c r="AV100" s="3145"/>
      <c r="AW100" s="3146"/>
      <c r="AX100" s="3147"/>
      <c r="AY100" s="3148"/>
      <c r="AZ100" s="3149"/>
      <c r="BA100" s="2109"/>
      <c r="BB100" s="3150"/>
      <c r="BC100" s="117"/>
      <c r="BD100" s="3151"/>
      <c r="BE100" s="3152"/>
      <c r="BF100" s="3153"/>
      <c r="BG100" s="3154"/>
      <c r="BH100" s="119"/>
      <c r="BK100" s="3">
        <v>1</v>
      </c>
    </row>
    <row r="101" spans="2:63" ht="27" customHeight="1">
      <c r="B101" s="115" t="s">
        <v>16</v>
      </c>
      <c r="C101" s="3141"/>
      <c r="D101" s="3142"/>
      <c r="E101" s="3141"/>
      <c r="F101" s="3143"/>
      <c r="G101" s="3144"/>
      <c r="H101" s="3145"/>
      <c r="I101" s="3146"/>
      <c r="J101" s="3147"/>
      <c r="K101" s="3148"/>
      <c r="L101" s="3149"/>
      <c r="M101" s="2109"/>
      <c r="N101" s="3150"/>
      <c r="O101" s="117"/>
      <c r="P101" s="3151"/>
      <c r="Q101" s="3152"/>
      <c r="R101" s="3153"/>
      <c r="S101" s="3154"/>
      <c r="T101" s="119"/>
      <c r="U101" s="1180"/>
      <c r="V101" s="115" t="s">
        <v>16</v>
      </c>
      <c r="W101" s="3141"/>
      <c r="X101" s="3142"/>
      <c r="Y101" s="3141"/>
      <c r="Z101" s="3143"/>
      <c r="AA101" s="3144"/>
      <c r="AB101" s="3145"/>
      <c r="AC101" s="3146"/>
      <c r="AD101" s="3147"/>
      <c r="AE101" s="3148"/>
      <c r="AF101" s="3149"/>
      <c r="AG101" s="2109"/>
      <c r="AH101" s="3150"/>
      <c r="AI101" s="117"/>
      <c r="AJ101" s="3151"/>
      <c r="AK101" s="3152"/>
      <c r="AL101" s="3153"/>
      <c r="AM101" s="3154"/>
      <c r="AN101" s="119"/>
      <c r="AO101" s="1180"/>
      <c r="AP101" s="115" t="s">
        <v>16</v>
      </c>
      <c r="AQ101" s="3141"/>
      <c r="AR101" s="3142"/>
      <c r="AS101" s="3141"/>
      <c r="AT101" s="3143"/>
      <c r="AU101" s="3144"/>
      <c r="AV101" s="3145"/>
      <c r="AW101" s="3146"/>
      <c r="AX101" s="3147"/>
      <c r="AY101" s="3148"/>
      <c r="AZ101" s="3149"/>
      <c r="BA101" s="2109"/>
      <c r="BB101" s="3150"/>
      <c r="BC101" s="117"/>
      <c r="BD101" s="3151"/>
      <c r="BE101" s="3152"/>
      <c r="BF101" s="3153"/>
      <c r="BG101" s="3154"/>
      <c r="BH101" s="119"/>
      <c r="BK101" s="3">
        <v>1</v>
      </c>
    </row>
    <row r="102" spans="2:63" ht="27" customHeight="1">
      <c r="B102" s="115" t="s">
        <v>16</v>
      </c>
      <c r="C102" s="3141"/>
      <c r="D102" s="3142"/>
      <c r="E102" s="3141"/>
      <c r="F102" s="3143"/>
      <c r="G102" s="3144"/>
      <c r="H102" s="3145"/>
      <c r="I102" s="3146"/>
      <c r="J102" s="3147"/>
      <c r="K102" s="3148"/>
      <c r="L102" s="3149"/>
      <c r="M102" s="2109"/>
      <c r="N102" s="3150"/>
      <c r="O102" s="117"/>
      <c r="P102" s="3151"/>
      <c r="Q102" s="3152"/>
      <c r="R102" s="3153"/>
      <c r="S102" s="3154"/>
      <c r="T102" s="119"/>
      <c r="U102" s="1180"/>
      <c r="V102" s="115" t="s">
        <v>16</v>
      </c>
      <c r="W102" s="3141"/>
      <c r="X102" s="3142"/>
      <c r="Y102" s="3141"/>
      <c r="Z102" s="3143"/>
      <c r="AA102" s="3144"/>
      <c r="AB102" s="3145"/>
      <c r="AC102" s="3146"/>
      <c r="AD102" s="3147"/>
      <c r="AE102" s="3148"/>
      <c r="AF102" s="3149"/>
      <c r="AG102" s="2109"/>
      <c r="AH102" s="3150"/>
      <c r="AI102" s="117"/>
      <c r="AJ102" s="3151"/>
      <c r="AK102" s="3152"/>
      <c r="AL102" s="3153"/>
      <c r="AM102" s="3154"/>
      <c r="AN102" s="119"/>
      <c r="AO102" s="1180"/>
      <c r="AP102" s="115" t="s">
        <v>16</v>
      </c>
      <c r="AQ102" s="3141"/>
      <c r="AR102" s="3142"/>
      <c r="AS102" s="3141"/>
      <c r="AT102" s="3143"/>
      <c r="AU102" s="3144"/>
      <c r="AV102" s="3145"/>
      <c r="AW102" s="3146"/>
      <c r="AX102" s="3147"/>
      <c r="AY102" s="3148"/>
      <c r="AZ102" s="3149"/>
      <c r="BA102" s="2109"/>
      <c r="BB102" s="3150"/>
      <c r="BC102" s="117"/>
      <c r="BD102" s="3151"/>
      <c r="BE102" s="3152"/>
      <c r="BF102" s="3153"/>
      <c r="BG102" s="3154"/>
      <c r="BH102" s="119"/>
      <c r="BK102" s="3">
        <v>1</v>
      </c>
    </row>
    <row r="103" spans="2:63" ht="27" customHeight="1">
      <c r="B103" s="115" t="s">
        <v>16</v>
      </c>
      <c r="C103" s="3141"/>
      <c r="D103" s="3142"/>
      <c r="E103" s="3141"/>
      <c r="F103" s="3143"/>
      <c r="G103" s="3144"/>
      <c r="H103" s="3145"/>
      <c r="I103" s="3146"/>
      <c r="J103" s="3147"/>
      <c r="K103" s="3148"/>
      <c r="L103" s="3149"/>
      <c r="M103" s="2109"/>
      <c r="N103" s="3150"/>
      <c r="O103" s="117"/>
      <c r="P103" s="3151"/>
      <c r="Q103" s="3152"/>
      <c r="R103" s="3153"/>
      <c r="S103" s="3154"/>
      <c r="T103" s="119"/>
      <c r="U103" s="1180"/>
      <c r="V103" s="115" t="s">
        <v>16</v>
      </c>
      <c r="W103" s="3141"/>
      <c r="X103" s="3142"/>
      <c r="Y103" s="3141"/>
      <c r="Z103" s="3143"/>
      <c r="AA103" s="3144"/>
      <c r="AB103" s="3145"/>
      <c r="AC103" s="3146"/>
      <c r="AD103" s="3147"/>
      <c r="AE103" s="3148"/>
      <c r="AF103" s="3149"/>
      <c r="AG103" s="2109"/>
      <c r="AH103" s="3150"/>
      <c r="AI103" s="117"/>
      <c r="AJ103" s="3151"/>
      <c r="AK103" s="3152"/>
      <c r="AL103" s="3153"/>
      <c r="AM103" s="3154"/>
      <c r="AN103" s="119"/>
      <c r="AO103" s="1180"/>
      <c r="AP103" s="115" t="s">
        <v>16</v>
      </c>
      <c r="AQ103" s="3141"/>
      <c r="AR103" s="3142"/>
      <c r="AS103" s="3141"/>
      <c r="AT103" s="3143"/>
      <c r="AU103" s="3144"/>
      <c r="AV103" s="3145"/>
      <c r="AW103" s="3146"/>
      <c r="AX103" s="3147"/>
      <c r="AY103" s="3148"/>
      <c r="AZ103" s="3149"/>
      <c r="BA103" s="2109"/>
      <c r="BB103" s="3150"/>
      <c r="BC103" s="117"/>
      <c r="BD103" s="3151"/>
      <c r="BE103" s="3152"/>
      <c r="BF103" s="3153"/>
      <c r="BG103" s="3154"/>
      <c r="BH103" s="119"/>
      <c r="BK103" s="3">
        <v>1</v>
      </c>
    </row>
    <row r="104" spans="2:63" ht="27" customHeight="1">
      <c r="B104" s="115" t="s">
        <v>16</v>
      </c>
      <c r="C104" s="3141"/>
      <c r="D104" s="3142"/>
      <c r="E104" s="3141"/>
      <c r="F104" s="3143"/>
      <c r="G104" s="3144"/>
      <c r="H104" s="3145"/>
      <c r="I104" s="3146"/>
      <c r="J104" s="3147"/>
      <c r="K104" s="3148"/>
      <c r="L104" s="3149"/>
      <c r="M104" s="2109"/>
      <c r="N104" s="3150"/>
      <c r="O104" s="117"/>
      <c r="P104" s="3151"/>
      <c r="Q104" s="3152"/>
      <c r="R104" s="3153"/>
      <c r="S104" s="3154"/>
      <c r="T104" s="119"/>
      <c r="U104" s="1180"/>
      <c r="V104" s="115" t="s">
        <v>16</v>
      </c>
      <c r="W104" s="3141"/>
      <c r="X104" s="3142"/>
      <c r="Y104" s="3141"/>
      <c r="Z104" s="3143"/>
      <c r="AA104" s="3144"/>
      <c r="AB104" s="3145"/>
      <c r="AC104" s="3146"/>
      <c r="AD104" s="3147"/>
      <c r="AE104" s="3148"/>
      <c r="AF104" s="3149"/>
      <c r="AG104" s="2109"/>
      <c r="AH104" s="3150"/>
      <c r="AI104" s="117"/>
      <c r="AJ104" s="3151"/>
      <c r="AK104" s="3152"/>
      <c r="AL104" s="3153"/>
      <c r="AM104" s="3154"/>
      <c r="AN104" s="119"/>
      <c r="AO104" s="1180"/>
      <c r="AP104" s="115" t="s">
        <v>16</v>
      </c>
      <c r="AQ104" s="3141"/>
      <c r="AR104" s="3142"/>
      <c r="AS104" s="3141"/>
      <c r="AT104" s="3143"/>
      <c r="AU104" s="3144"/>
      <c r="AV104" s="3145"/>
      <c r="AW104" s="3146"/>
      <c r="AX104" s="3147"/>
      <c r="AY104" s="3148"/>
      <c r="AZ104" s="3149"/>
      <c r="BA104" s="2109"/>
      <c r="BB104" s="3150"/>
      <c r="BC104" s="117"/>
      <c r="BD104" s="3151"/>
      <c r="BE104" s="3152"/>
      <c r="BF104" s="3153"/>
      <c r="BG104" s="3154"/>
      <c r="BH104" s="119"/>
      <c r="BK104" s="3">
        <v>1</v>
      </c>
    </row>
    <row r="105" spans="2:63" ht="27" customHeight="1">
      <c r="B105" s="115" t="s">
        <v>16</v>
      </c>
      <c r="C105" s="3141"/>
      <c r="D105" s="3142"/>
      <c r="E105" s="3141"/>
      <c r="F105" s="3143"/>
      <c r="G105" s="3144"/>
      <c r="H105" s="3145"/>
      <c r="I105" s="3146"/>
      <c r="J105" s="3147"/>
      <c r="K105" s="3148"/>
      <c r="L105" s="3149"/>
      <c r="M105" s="2109"/>
      <c r="N105" s="3150"/>
      <c r="O105" s="117"/>
      <c r="P105" s="3151"/>
      <c r="Q105" s="3152"/>
      <c r="R105" s="3153"/>
      <c r="S105" s="3154"/>
      <c r="T105" s="119"/>
      <c r="U105" s="1180"/>
      <c r="V105" s="115" t="s">
        <v>16</v>
      </c>
      <c r="W105" s="3141"/>
      <c r="X105" s="3142"/>
      <c r="Y105" s="3141"/>
      <c r="Z105" s="3143"/>
      <c r="AA105" s="3144"/>
      <c r="AB105" s="3145"/>
      <c r="AC105" s="3146"/>
      <c r="AD105" s="3147"/>
      <c r="AE105" s="3148"/>
      <c r="AF105" s="3149"/>
      <c r="AG105" s="2109"/>
      <c r="AH105" s="3150"/>
      <c r="AI105" s="117"/>
      <c r="AJ105" s="3151"/>
      <c r="AK105" s="3152"/>
      <c r="AL105" s="3153"/>
      <c r="AM105" s="3154"/>
      <c r="AN105" s="119"/>
      <c r="AO105" s="1180"/>
      <c r="AP105" s="115" t="s">
        <v>16</v>
      </c>
      <c r="AQ105" s="3141"/>
      <c r="AR105" s="3142"/>
      <c r="AS105" s="3141"/>
      <c r="AT105" s="3143"/>
      <c r="AU105" s="3144"/>
      <c r="AV105" s="3145"/>
      <c r="AW105" s="3146"/>
      <c r="AX105" s="3147"/>
      <c r="AY105" s="3148"/>
      <c r="AZ105" s="3149"/>
      <c r="BA105" s="2109"/>
      <c r="BB105" s="3150"/>
      <c r="BC105" s="117"/>
      <c r="BD105" s="3151"/>
      <c r="BE105" s="3152"/>
      <c r="BF105" s="3153"/>
      <c r="BG105" s="3154"/>
      <c r="BH105" s="119"/>
      <c r="BK105" s="3">
        <v>1</v>
      </c>
    </row>
    <row r="106" spans="2:63" ht="27" customHeight="1">
      <c r="B106" s="115" t="s">
        <v>16</v>
      </c>
      <c r="C106" s="3141"/>
      <c r="D106" s="3142"/>
      <c r="E106" s="3141"/>
      <c r="F106" s="3143"/>
      <c r="G106" s="3144"/>
      <c r="H106" s="3145"/>
      <c r="I106" s="3146"/>
      <c r="J106" s="3147"/>
      <c r="K106" s="3148"/>
      <c r="L106" s="3149"/>
      <c r="M106" s="2109"/>
      <c r="N106" s="3150"/>
      <c r="O106" s="117"/>
      <c r="P106" s="3151"/>
      <c r="Q106" s="3152"/>
      <c r="R106" s="3153"/>
      <c r="S106" s="3154"/>
      <c r="T106" s="119"/>
      <c r="U106" s="1180"/>
      <c r="V106" s="115" t="s">
        <v>16</v>
      </c>
      <c r="W106" s="3141"/>
      <c r="X106" s="3142"/>
      <c r="Y106" s="3141"/>
      <c r="Z106" s="3143"/>
      <c r="AA106" s="3144"/>
      <c r="AB106" s="3145"/>
      <c r="AC106" s="3146"/>
      <c r="AD106" s="3147"/>
      <c r="AE106" s="3148"/>
      <c r="AF106" s="3149"/>
      <c r="AG106" s="2109"/>
      <c r="AH106" s="3150"/>
      <c r="AI106" s="117"/>
      <c r="AJ106" s="3151"/>
      <c r="AK106" s="3152"/>
      <c r="AL106" s="3153"/>
      <c r="AM106" s="3154"/>
      <c r="AN106" s="119"/>
      <c r="AO106" s="1180"/>
      <c r="AP106" s="115" t="s">
        <v>16</v>
      </c>
      <c r="AQ106" s="3141"/>
      <c r="AR106" s="3142"/>
      <c r="AS106" s="3141"/>
      <c r="AT106" s="3143"/>
      <c r="AU106" s="3144"/>
      <c r="AV106" s="3145"/>
      <c r="AW106" s="3146"/>
      <c r="AX106" s="3147"/>
      <c r="AY106" s="3148"/>
      <c r="AZ106" s="3149"/>
      <c r="BA106" s="2109"/>
      <c r="BB106" s="3150"/>
      <c r="BC106" s="117"/>
      <c r="BD106" s="3151"/>
      <c r="BE106" s="3152"/>
      <c r="BF106" s="3153"/>
      <c r="BG106" s="3154"/>
      <c r="BH106" s="119"/>
      <c r="BK106" s="3">
        <v>1</v>
      </c>
    </row>
    <row r="107" spans="2:63" ht="27" customHeight="1">
      <c r="B107" s="115" t="s">
        <v>16</v>
      </c>
      <c r="C107" s="3141"/>
      <c r="D107" s="3142"/>
      <c r="E107" s="3141"/>
      <c r="F107" s="3143"/>
      <c r="G107" s="3144"/>
      <c r="H107" s="3145"/>
      <c r="I107" s="3146"/>
      <c r="J107" s="3147"/>
      <c r="K107" s="3148"/>
      <c r="L107" s="3149"/>
      <c r="M107" s="2109"/>
      <c r="N107" s="3150"/>
      <c r="O107" s="117"/>
      <c r="P107" s="3151"/>
      <c r="Q107" s="3152"/>
      <c r="R107" s="3153"/>
      <c r="S107" s="3154"/>
      <c r="T107" s="119"/>
      <c r="U107" s="1180"/>
      <c r="V107" s="115" t="s">
        <v>16</v>
      </c>
      <c r="W107" s="3141"/>
      <c r="X107" s="3142"/>
      <c r="Y107" s="3141"/>
      <c r="Z107" s="3143"/>
      <c r="AA107" s="3144"/>
      <c r="AB107" s="3145"/>
      <c r="AC107" s="3146"/>
      <c r="AD107" s="3147"/>
      <c r="AE107" s="3148"/>
      <c r="AF107" s="3149"/>
      <c r="AG107" s="2109"/>
      <c r="AH107" s="3150"/>
      <c r="AI107" s="117"/>
      <c r="AJ107" s="3151"/>
      <c r="AK107" s="3152"/>
      <c r="AL107" s="3153"/>
      <c r="AM107" s="3154"/>
      <c r="AN107" s="119"/>
      <c r="AO107" s="1180"/>
      <c r="AP107" s="115" t="s">
        <v>16</v>
      </c>
      <c r="AQ107" s="3141"/>
      <c r="AR107" s="3142"/>
      <c r="AS107" s="3141"/>
      <c r="AT107" s="3143"/>
      <c r="AU107" s="3144"/>
      <c r="AV107" s="3145"/>
      <c r="AW107" s="3146"/>
      <c r="AX107" s="3147"/>
      <c r="AY107" s="3148"/>
      <c r="AZ107" s="3149"/>
      <c r="BA107" s="2109"/>
      <c r="BB107" s="3150"/>
      <c r="BC107" s="117"/>
      <c r="BD107" s="3151"/>
      <c r="BE107" s="3152"/>
      <c r="BF107" s="3153"/>
      <c r="BG107" s="3154"/>
      <c r="BH107" s="119"/>
      <c r="BK107" s="3">
        <v>1</v>
      </c>
    </row>
    <row r="108" spans="2:63" ht="27" customHeight="1">
      <c r="B108" s="115" t="s">
        <v>16</v>
      </c>
      <c r="C108" s="3141"/>
      <c r="D108" s="3142"/>
      <c r="E108" s="3141"/>
      <c r="F108" s="3143"/>
      <c r="G108" s="3144"/>
      <c r="H108" s="3145"/>
      <c r="I108" s="3146"/>
      <c r="J108" s="3147"/>
      <c r="K108" s="3148"/>
      <c r="L108" s="3149"/>
      <c r="M108" s="2109"/>
      <c r="N108" s="3150"/>
      <c r="O108" s="117"/>
      <c r="P108" s="3151"/>
      <c r="Q108" s="3152"/>
      <c r="R108" s="3153"/>
      <c r="S108" s="3154"/>
      <c r="T108" s="119"/>
      <c r="U108" s="1180"/>
      <c r="V108" s="115" t="s">
        <v>16</v>
      </c>
      <c r="W108" s="3141"/>
      <c r="X108" s="3142"/>
      <c r="Y108" s="3141"/>
      <c r="Z108" s="3143"/>
      <c r="AA108" s="3144"/>
      <c r="AB108" s="3145"/>
      <c r="AC108" s="3146"/>
      <c r="AD108" s="3147"/>
      <c r="AE108" s="3148"/>
      <c r="AF108" s="3149"/>
      <c r="AG108" s="2109"/>
      <c r="AH108" s="3150"/>
      <c r="AI108" s="117"/>
      <c r="AJ108" s="3151"/>
      <c r="AK108" s="3152"/>
      <c r="AL108" s="3153"/>
      <c r="AM108" s="3154"/>
      <c r="AN108" s="119"/>
      <c r="AO108" s="1180"/>
      <c r="AP108" s="115" t="s">
        <v>16</v>
      </c>
      <c r="AQ108" s="3141"/>
      <c r="AR108" s="3142"/>
      <c r="AS108" s="3141"/>
      <c r="AT108" s="3143"/>
      <c r="AU108" s="3144"/>
      <c r="AV108" s="3145"/>
      <c r="AW108" s="3146"/>
      <c r="AX108" s="3147"/>
      <c r="AY108" s="3148"/>
      <c r="AZ108" s="3149"/>
      <c r="BA108" s="2109"/>
      <c r="BB108" s="3150"/>
      <c r="BC108" s="117"/>
      <c r="BD108" s="3151"/>
      <c r="BE108" s="3152"/>
      <c r="BF108" s="3153"/>
      <c r="BG108" s="3154"/>
      <c r="BH108" s="119"/>
      <c r="BK108" s="3">
        <v>1</v>
      </c>
    </row>
    <row r="109" spans="2:63" ht="27" customHeight="1">
      <c r="B109" s="115" t="s">
        <v>16</v>
      </c>
      <c r="C109" s="3141"/>
      <c r="D109" s="3142"/>
      <c r="E109" s="3141"/>
      <c r="F109" s="3143"/>
      <c r="G109" s="3144"/>
      <c r="H109" s="3145"/>
      <c r="I109" s="3146"/>
      <c r="J109" s="3147"/>
      <c r="K109" s="3148"/>
      <c r="L109" s="3149"/>
      <c r="M109" s="2109"/>
      <c r="N109" s="3150"/>
      <c r="O109" s="117"/>
      <c r="P109" s="3151"/>
      <c r="Q109" s="3152"/>
      <c r="R109" s="3153"/>
      <c r="S109" s="3154"/>
      <c r="T109" s="119"/>
      <c r="U109" s="1180"/>
      <c r="V109" s="115" t="s">
        <v>16</v>
      </c>
      <c r="W109" s="3141"/>
      <c r="X109" s="3142"/>
      <c r="Y109" s="3141"/>
      <c r="Z109" s="3143"/>
      <c r="AA109" s="3144"/>
      <c r="AB109" s="3145"/>
      <c r="AC109" s="3146"/>
      <c r="AD109" s="3147"/>
      <c r="AE109" s="3148"/>
      <c r="AF109" s="3149"/>
      <c r="AG109" s="2109"/>
      <c r="AH109" s="3150"/>
      <c r="AI109" s="117"/>
      <c r="AJ109" s="3151"/>
      <c r="AK109" s="3152"/>
      <c r="AL109" s="3153"/>
      <c r="AM109" s="3154"/>
      <c r="AN109" s="119"/>
      <c r="AO109" s="1180"/>
      <c r="AP109" s="115" t="s">
        <v>16</v>
      </c>
      <c r="AQ109" s="3141"/>
      <c r="AR109" s="3142"/>
      <c r="AS109" s="3141"/>
      <c r="AT109" s="3143"/>
      <c r="AU109" s="3144"/>
      <c r="AV109" s="3145"/>
      <c r="AW109" s="3146"/>
      <c r="AX109" s="3147"/>
      <c r="AY109" s="3148"/>
      <c r="AZ109" s="3149"/>
      <c r="BA109" s="2109"/>
      <c r="BB109" s="3150"/>
      <c r="BC109" s="117"/>
      <c r="BD109" s="3151"/>
      <c r="BE109" s="3152"/>
      <c r="BF109" s="3153"/>
      <c r="BG109" s="3154"/>
      <c r="BH109" s="119"/>
      <c r="BK109" s="3">
        <v>1</v>
      </c>
    </row>
    <row r="110" spans="2:63" ht="27" customHeight="1">
      <c r="B110" s="115" t="s">
        <v>16</v>
      </c>
      <c r="C110" s="3141"/>
      <c r="D110" s="3142"/>
      <c r="E110" s="3141"/>
      <c r="F110" s="3143"/>
      <c r="G110" s="3144"/>
      <c r="H110" s="3145"/>
      <c r="I110" s="3146"/>
      <c r="J110" s="3147"/>
      <c r="K110" s="3148"/>
      <c r="L110" s="3149"/>
      <c r="M110" s="2109"/>
      <c r="N110" s="3150"/>
      <c r="O110" s="117"/>
      <c r="P110" s="3151"/>
      <c r="Q110" s="3152"/>
      <c r="R110" s="3153"/>
      <c r="S110" s="3154"/>
      <c r="T110" s="119"/>
      <c r="U110" s="1180"/>
      <c r="V110" s="115" t="s">
        <v>16</v>
      </c>
      <c r="W110" s="3141"/>
      <c r="X110" s="3142"/>
      <c r="Y110" s="3141"/>
      <c r="Z110" s="3143"/>
      <c r="AA110" s="3144"/>
      <c r="AB110" s="3145"/>
      <c r="AC110" s="3146"/>
      <c r="AD110" s="3147"/>
      <c r="AE110" s="3148"/>
      <c r="AF110" s="3149"/>
      <c r="AG110" s="2109"/>
      <c r="AH110" s="3150"/>
      <c r="AI110" s="117"/>
      <c r="AJ110" s="3151"/>
      <c r="AK110" s="3152"/>
      <c r="AL110" s="3153"/>
      <c r="AM110" s="3154"/>
      <c r="AN110" s="119"/>
      <c r="AO110" s="1180"/>
      <c r="AP110" s="115" t="s">
        <v>16</v>
      </c>
      <c r="AQ110" s="3141"/>
      <c r="AR110" s="3142"/>
      <c r="AS110" s="3141"/>
      <c r="AT110" s="3143"/>
      <c r="AU110" s="3144"/>
      <c r="AV110" s="3145"/>
      <c r="AW110" s="3146"/>
      <c r="AX110" s="3147"/>
      <c r="AY110" s="3148"/>
      <c r="AZ110" s="3149"/>
      <c r="BA110" s="2109"/>
      <c r="BB110" s="3150"/>
      <c r="BC110" s="117"/>
      <c r="BD110" s="3151"/>
      <c r="BE110" s="3152"/>
      <c r="BF110" s="3153"/>
      <c r="BG110" s="3154"/>
      <c r="BH110" s="119"/>
      <c r="BK110" s="3">
        <v>1</v>
      </c>
    </row>
    <row r="111" spans="2:63" ht="27" customHeight="1">
      <c r="B111" s="115" t="s">
        <v>16</v>
      </c>
      <c r="C111" s="3141"/>
      <c r="D111" s="3142"/>
      <c r="E111" s="3141"/>
      <c r="F111" s="3143"/>
      <c r="G111" s="3144"/>
      <c r="H111" s="3145"/>
      <c r="I111" s="3146"/>
      <c r="J111" s="3147"/>
      <c r="K111" s="3148"/>
      <c r="L111" s="3149"/>
      <c r="M111" s="2109"/>
      <c r="N111" s="3150"/>
      <c r="O111" s="117"/>
      <c r="P111" s="3151"/>
      <c r="Q111" s="3152"/>
      <c r="R111" s="3153"/>
      <c r="S111" s="3154"/>
      <c r="T111" s="119"/>
      <c r="U111" s="1180"/>
      <c r="V111" s="115" t="s">
        <v>16</v>
      </c>
      <c r="W111" s="3141"/>
      <c r="X111" s="3142"/>
      <c r="Y111" s="3141"/>
      <c r="Z111" s="3143"/>
      <c r="AA111" s="3144"/>
      <c r="AB111" s="3145"/>
      <c r="AC111" s="3146"/>
      <c r="AD111" s="3147"/>
      <c r="AE111" s="3148"/>
      <c r="AF111" s="3149"/>
      <c r="AG111" s="2109"/>
      <c r="AH111" s="3150"/>
      <c r="AI111" s="117"/>
      <c r="AJ111" s="3151"/>
      <c r="AK111" s="3152"/>
      <c r="AL111" s="3153"/>
      <c r="AM111" s="3154"/>
      <c r="AN111" s="119"/>
      <c r="AO111" s="1180"/>
      <c r="AP111" s="115" t="s">
        <v>16</v>
      </c>
      <c r="AQ111" s="3141"/>
      <c r="AR111" s="3142"/>
      <c r="AS111" s="3141"/>
      <c r="AT111" s="3143"/>
      <c r="AU111" s="3144"/>
      <c r="AV111" s="3145"/>
      <c r="AW111" s="3146"/>
      <c r="AX111" s="3147"/>
      <c r="AY111" s="3148"/>
      <c r="AZ111" s="3149"/>
      <c r="BA111" s="2109"/>
      <c r="BB111" s="3150"/>
      <c r="BC111" s="117"/>
      <c r="BD111" s="3151"/>
      <c r="BE111" s="3152"/>
      <c r="BF111" s="3153"/>
      <c r="BG111" s="3154"/>
      <c r="BH111" s="119"/>
      <c r="BK111" s="3">
        <v>1</v>
      </c>
    </row>
    <row r="112" spans="2:63" ht="27" customHeight="1">
      <c r="B112" s="115" t="s">
        <v>16</v>
      </c>
      <c r="C112" s="3141"/>
      <c r="D112" s="3142"/>
      <c r="E112" s="3141"/>
      <c r="F112" s="3143"/>
      <c r="G112" s="3144"/>
      <c r="H112" s="3145"/>
      <c r="I112" s="3146"/>
      <c r="J112" s="3147"/>
      <c r="K112" s="3148"/>
      <c r="L112" s="3149"/>
      <c r="M112" s="2109"/>
      <c r="N112" s="3150"/>
      <c r="O112" s="117"/>
      <c r="P112" s="3151"/>
      <c r="Q112" s="3152"/>
      <c r="R112" s="3153"/>
      <c r="S112" s="3154"/>
      <c r="T112" s="119"/>
      <c r="U112" s="1180"/>
      <c r="V112" s="115" t="s">
        <v>16</v>
      </c>
      <c r="W112" s="3141"/>
      <c r="X112" s="3142"/>
      <c r="Y112" s="3141"/>
      <c r="Z112" s="3143"/>
      <c r="AA112" s="3144"/>
      <c r="AB112" s="3145"/>
      <c r="AC112" s="3146"/>
      <c r="AD112" s="3147"/>
      <c r="AE112" s="3148"/>
      <c r="AF112" s="3149"/>
      <c r="AG112" s="2109"/>
      <c r="AH112" s="3150"/>
      <c r="AI112" s="117"/>
      <c r="AJ112" s="3151"/>
      <c r="AK112" s="3152"/>
      <c r="AL112" s="3153"/>
      <c r="AM112" s="3154"/>
      <c r="AN112" s="119"/>
      <c r="AO112" s="1180"/>
      <c r="AP112" s="115" t="s">
        <v>16</v>
      </c>
      <c r="AQ112" s="3141"/>
      <c r="AR112" s="3142"/>
      <c r="AS112" s="3141"/>
      <c r="AT112" s="3143"/>
      <c r="AU112" s="3144"/>
      <c r="AV112" s="3145"/>
      <c r="AW112" s="3146"/>
      <c r="AX112" s="3147"/>
      <c r="AY112" s="3148"/>
      <c r="AZ112" s="3149"/>
      <c r="BA112" s="2109"/>
      <c r="BB112" s="3150"/>
      <c r="BC112" s="117"/>
      <c r="BD112" s="3151"/>
      <c r="BE112" s="3152"/>
      <c r="BF112" s="3153"/>
      <c r="BG112" s="3154"/>
      <c r="BH112" s="119"/>
      <c r="BK112" s="3">
        <v>1</v>
      </c>
    </row>
    <row r="113" spans="2:63" ht="27" customHeight="1">
      <c r="B113" s="115" t="s">
        <v>16</v>
      </c>
      <c r="C113" s="3141"/>
      <c r="D113" s="3142"/>
      <c r="E113" s="3141"/>
      <c r="F113" s="3143"/>
      <c r="G113" s="3144"/>
      <c r="H113" s="3145"/>
      <c r="I113" s="3146"/>
      <c r="J113" s="3147"/>
      <c r="K113" s="3148"/>
      <c r="L113" s="3149"/>
      <c r="M113" s="2109"/>
      <c r="N113" s="3150"/>
      <c r="O113" s="117"/>
      <c r="P113" s="3151"/>
      <c r="Q113" s="3152"/>
      <c r="R113" s="3153"/>
      <c r="S113" s="3154"/>
      <c r="T113" s="119"/>
      <c r="U113" s="1180"/>
      <c r="V113" s="115" t="s">
        <v>16</v>
      </c>
      <c r="W113" s="3141"/>
      <c r="X113" s="3142"/>
      <c r="Y113" s="3141"/>
      <c r="Z113" s="3143"/>
      <c r="AA113" s="3144"/>
      <c r="AB113" s="3145"/>
      <c r="AC113" s="3146"/>
      <c r="AD113" s="3147"/>
      <c r="AE113" s="3148"/>
      <c r="AF113" s="3149"/>
      <c r="AG113" s="2109"/>
      <c r="AH113" s="3150"/>
      <c r="AI113" s="117"/>
      <c r="AJ113" s="3151"/>
      <c r="AK113" s="3152"/>
      <c r="AL113" s="3153"/>
      <c r="AM113" s="3154"/>
      <c r="AN113" s="119"/>
      <c r="AO113" s="1180"/>
      <c r="AP113" s="115" t="s">
        <v>16</v>
      </c>
      <c r="AQ113" s="3141"/>
      <c r="AR113" s="3142"/>
      <c r="AS113" s="3141"/>
      <c r="AT113" s="3143"/>
      <c r="AU113" s="3144"/>
      <c r="AV113" s="3145"/>
      <c r="AW113" s="3146"/>
      <c r="AX113" s="3147"/>
      <c r="AY113" s="3148"/>
      <c r="AZ113" s="3149"/>
      <c r="BA113" s="2109"/>
      <c r="BB113" s="3150"/>
      <c r="BC113" s="117"/>
      <c r="BD113" s="3151"/>
      <c r="BE113" s="3152"/>
      <c r="BF113" s="3153"/>
      <c r="BG113" s="3154"/>
      <c r="BH113" s="119"/>
      <c r="BK113" s="3">
        <v>1</v>
      </c>
    </row>
    <row r="114" spans="2:63" ht="27" customHeight="1">
      <c r="B114" s="115" t="s">
        <v>16</v>
      </c>
      <c r="C114" s="3141"/>
      <c r="D114" s="3142"/>
      <c r="E114" s="3141"/>
      <c r="F114" s="3143"/>
      <c r="G114" s="3144"/>
      <c r="H114" s="3145"/>
      <c r="I114" s="3146"/>
      <c r="J114" s="3147"/>
      <c r="K114" s="3148"/>
      <c r="L114" s="3149"/>
      <c r="M114" s="2109"/>
      <c r="N114" s="3150"/>
      <c r="O114" s="117"/>
      <c r="P114" s="3151"/>
      <c r="Q114" s="3152"/>
      <c r="R114" s="3153"/>
      <c r="S114" s="3154"/>
      <c r="T114" s="119"/>
      <c r="U114" s="1180"/>
      <c r="V114" s="115" t="s">
        <v>16</v>
      </c>
      <c r="W114" s="3141"/>
      <c r="X114" s="3142"/>
      <c r="Y114" s="3141"/>
      <c r="Z114" s="3143"/>
      <c r="AA114" s="3144"/>
      <c r="AB114" s="3145"/>
      <c r="AC114" s="3146"/>
      <c r="AD114" s="3147"/>
      <c r="AE114" s="3148"/>
      <c r="AF114" s="3149"/>
      <c r="AG114" s="2109"/>
      <c r="AH114" s="3150"/>
      <c r="AI114" s="117"/>
      <c r="AJ114" s="3151"/>
      <c r="AK114" s="3152"/>
      <c r="AL114" s="3153"/>
      <c r="AM114" s="3154"/>
      <c r="AN114" s="119"/>
      <c r="AO114" s="1180"/>
      <c r="AP114" s="115" t="s">
        <v>16</v>
      </c>
      <c r="AQ114" s="3141"/>
      <c r="AR114" s="3142"/>
      <c r="AS114" s="3141"/>
      <c r="AT114" s="3143"/>
      <c r="AU114" s="3144"/>
      <c r="AV114" s="3145"/>
      <c r="AW114" s="3146"/>
      <c r="AX114" s="3147"/>
      <c r="AY114" s="3148"/>
      <c r="AZ114" s="3149"/>
      <c r="BA114" s="2109"/>
      <c r="BB114" s="3150"/>
      <c r="BC114" s="117"/>
      <c r="BD114" s="3151"/>
      <c r="BE114" s="3152"/>
      <c r="BF114" s="3153"/>
      <c r="BG114" s="3154"/>
      <c r="BH114" s="119"/>
      <c r="BK114" s="3">
        <v>1</v>
      </c>
    </row>
    <row r="115" spans="2:63" ht="27" customHeight="1">
      <c r="B115" s="115" t="s">
        <v>16</v>
      </c>
      <c r="C115" s="3141"/>
      <c r="D115" s="3142"/>
      <c r="E115" s="3141"/>
      <c r="F115" s="3143"/>
      <c r="G115" s="3144"/>
      <c r="H115" s="3145"/>
      <c r="I115" s="3146"/>
      <c r="J115" s="3147"/>
      <c r="K115" s="3148"/>
      <c r="L115" s="3149"/>
      <c r="M115" s="2109"/>
      <c r="N115" s="3150"/>
      <c r="O115" s="117"/>
      <c r="P115" s="3151"/>
      <c r="Q115" s="3152"/>
      <c r="R115" s="3153"/>
      <c r="S115" s="3154"/>
      <c r="T115" s="119"/>
      <c r="U115" s="1180"/>
      <c r="V115" s="115" t="s">
        <v>16</v>
      </c>
      <c r="W115" s="3141"/>
      <c r="X115" s="3142"/>
      <c r="Y115" s="3141"/>
      <c r="Z115" s="3143"/>
      <c r="AA115" s="3144"/>
      <c r="AB115" s="3145"/>
      <c r="AC115" s="3146"/>
      <c r="AD115" s="3147"/>
      <c r="AE115" s="3148"/>
      <c r="AF115" s="3149"/>
      <c r="AG115" s="2109"/>
      <c r="AH115" s="3150"/>
      <c r="AI115" s="117"/>
      <c r="AJ115" s="3151"/>
      <c r="AK115" s="3152"/>
      <c r="AL115" s="3153"/>
      <c r="AM115" s="3154"/>
      <c r="AN115" s="119"/>
      <c r="AO115" s="1180"/>
      <c r="AP115" s="115" t="s">
        <v>16</v>
      </c>
      <c r="AQ115" s="3141"/>
      <c r="AR115" s="3142"/>
      <c r="AS115" s="3141"/>
      <c r="AT115" s="3143"/>
      <c r="AU115" s="3144"/>
      <c r="AV115" s="3145"/>
      <c r="AW115" s="3146"/>
      <c r="AX115" s="3147"/>
      <c r="AY115" s="3148"/>
      <c r="AZ115" s="3149"/>
      <c r="BA115" s="2109"/>
      <c r="BB115" s="3150"/>
      <c r="BC115" s="117"/>
      <c r="BD115" s="3151"/>
      <c r="BE115" s="3152"/>
      <c r="BF115" s="3153"/>
      <c r="BG115" s="3154"/>
      <c r="BH115" s="119"/>
      <c r="BK115" s="3">
        <v>1</v>
      </c>
    </row>
    <row r="116" spans="2:63" ht="27" customHeight="1">
      <c r="B116" s="115" t="s">
        <v>16</v>
      </c>
      <c r="C116" s="3141"/>
      <c r="D116" s="3142"/>
      <c r="E116" s="3141"/>
      <c r="F116" s="3143"/>
      <c r="G116" s="3144"/>
      <c r="H116" s="3145"/>
      <c r="I116" s="3146"/>
      <c r="J116" s="3147"/>
      <c r="K116" s="3148"/>
      <c r="L116" s="3149"/>
      <c r="M116" s="2109"/>
      <c r="N116" s="3150"/>
      <c r="O116" s="117"/>
      <c r="P116" s="3151"/>
      <c r="Q116" s="3152"/>
      <c r="R116" s="3153"/>
      <c r="S116" s="3154"/>
      <c r="T116" s="119"/>
      <c r="U116" s="1180"/>
      <c r="V116" s="115" t="s">
        <v>16</v>
      </c>
      <c r="W116" s="3141"/>
      <c r="X116" s="3142"/>
      <c r="Y116" s="3141"/>
      <c r="Z116" s="3143"/>
      <c r="AA116" s="3144"/>
      <c r="AB116" s="3145"/>
      <c r="AC116" s="3146"/>
      <c r="AD116" s="3147"/>
      <c r="AE116" s="3148"/>
      <c r="AF116" s="3149"/>
      <c r="AG116" s="2109"/>
      <c r="AH116" s="3150"/>
      <c r="AI116" s="117"/>
      <c r="AJ116" s="3151"/>
      <c r="AK116" s="3152"/>
      <c r="AL116" s="3153"/>
      <c r="AM116" s="3154"/>
      <c r="AN116" s="119"/>
      <c r="AO116" s="1180"/>
      <c r="AP116" s="115" t="s">
        <v>16</v>
      </c>
      <c r="AQ116" s="3141"/>
      <c r="AR116" s="3142"/>
      <c r="AS116" s="3141"/>
      <c r="AT116" s="3143"/>
      <c r="AU116" s="3144"/>
      <c r="AV116" s="3145"/>
      <c r="AW116" s="3146"/>
      <c r="AX116" s="3147"/>
      <c r="AY116" s="3148"/>
      <c r="AZ116" s="3149"/>
      <c r="BA116" s="2109"/>
      <c r="BB116" s="3150"/>
      <c r="BC116" s="117"/>
      <c r="BD116" s="3151"/>
      <c r="BE116" s="3152"/>
      <c r="BF116" s="3153"/>
      <c r="BG116" s="3154"/>
      <c r="BH116" s="119"/>
      <c r="BK116" s="3">
        <v>1</v>
      </c>
    </row>
    <row r="117" spans="2:63" ht="27" customHeight="1">
      <c r="B117" s="115" t="s">
        <v>16</v>
      </c>
      <c r="C117" s="3141"/>
      <c r="D117" s="3142"/>
      <c r="E117" s="3141"/>
      <c r="F117" s="3143"/>
      <c r="G117" s="3144"/>
      <c r="H117" s="3145"/>
      <c r="I117" s="3146"/>
      <c r="J117" s="3147"/>
      <c r="K117" s="3148"/>
      <c r="L117" s="3149"/>
      <c r="M117" s="2109"/>
      <c r="N117" s="3150"/>
      <c r="O117" s="117"/>
      <c r="P117" s="3151"/>
      <c r="Q117" s="3152"/>
      <c r="R117" s="3153"/>
      <c r="S117" s="3154"/>
      <c r="T117" s="119"/>
      <c r="U117" s="1180"/>
      <c r="V117" s="115" t="s">
        <v>16</v>
      </c>
      <c r="W117" s="3141"/>
      <c r="X117" s="3142"/>
      <c r="Y117" s="3141"/>
      <c r="Z117" s="3143"/>
      <c r="AA117" s="3144"/>
      <c r="AB117" s="3145"/>
      <c r="AC117" s="3146"/>
      <c r="AD117" s="3147"/>
      <c r="AE117" s="3148"/>
      <c r="AF117" s="3149"/>
      <c r="AG117" s="2109"/>
      <c r="AH117" s="3150"/>
      <c r="AI117" s="117"/>
      <c r="AJ117" s="3151"/>
      <c r="AK117" s="3152"/>
      <c r="AL117" s="3153"/>
      <c r="AM117" s="3154"/>
      <c r="AN117" s="119"/>
      <c r="AO117" s="1180"/>
      <c r="AP117" s="115" t="s">
        <v>16</v>
      </c>
      <c r="AQ117" s="3141"/>
      <c r="AR117" s="3142"/>
      <c r="AS117" s="3141"/>
      <c r="AT117" s="3143"/>
      <c r="AU117" s="3144"/>
      <c r="AV117" s="3145"/>
      <c r="AW117" s="3146"/>
      <c r="AX117" s="3147"/>
      <c r="AY117" s="3148"/>
      <c r="AZ117" s="3149"/>
      <c r="BA117" s="2109"/>
      <c r="BB117" s="3150"/>
      <c r="BC117" s="117"/>
      <c r="BD117" s="3151"/>
      <c r="BE117" s="3152"/>
      <c r="BF117" s="3153"/>
      <c r="BG117" s="3154"/>
      <c r="BH117" s="119"/>
      <c r="BK117" s="3">
        <v>1</v>
      </c>
    </row>
    <row r="118" spans="2:63" ht="27" customHeight="1">
      <c r="B118" s="115" t="s">
        <v>16</v>
      </c>
      <c r="C118" s="3141"/>
      <c r="D118" s="3142"/>
      <c r="E118" s="3141"/>
      <c r="F118" s="3143"/>
      <c r="G118" s="3144"/>
      <c r="H118" s="3145"/>
      <c r="I118" s="3146"/>
      <c r="J118" s="3147"/>
      <c r="K118" s="3148"/>
      <c r="L118" s="3149"/>
      <c r="M118" s="2109"/>
      <c r="N118" s="3150"/>
      <c r="O118" s="117"/>
      <c r="P118" s="3151"/>
      <c r="Q118" s="3152"/>
      <c r="R118" s="3153"/>
      <c r="S118" s="3154"/>
      <c r="T118" s="119"/>
      <c r="U118" s="1180"/>
      <c r="V118" s="115" t="s">
        <v>16</v>
      </c>
      <c r="W118" s="3141"/>
      <c r="X118" s="3142"/>
      <c r="Y118" s="3141"/>
      <c r="Z118" s="3143"/>
      <c r="AA118" s="3144"/>
      <c r="AB118" s="3145"/>
      <c r="AC118" s="3146"/>
      <c r="AD118" s="3147"/>
      <c r="AE118" s="3148"/>
      <c r="AF118" s="3149"/>
      <c r="AG118" s="2109"/>
      <c r="AH118" s="3150"/>
      <c r="AI118" s="117"/>
      <c r="AJ118" s="3151"/>
      <c r="AK118" s="3152"/>
      <c r="AL118" s="3153"/>
      <c r="AM118" s="3154"/>
      <c r="AN118" s="119"/>
      <c r="AO118" s="1180"/>
      <c r="AP118" s="115" t="s">
        <v>16</v>
      </c>
      <c r="AQ118" s="3141"/>
      <c r="AR118" s="3142"/>
      <c r="AS118" s="3141"/>
      <c r="AT118" s="3143"/>
      <c r="AU118" s="3144"/>
      <c r="AV118" s="3145"/>
      <c r="AW118" s="3146"/>
      <c r="AX118" s="3147"/>
      <c r="AY118" s="3148"/>
      <c r="AZ118" s="3149"/>
      <c r="BA118" s="2109"/>
      <c r="BB118" s="3150"/>
      <c r="BC118" s="117"/>
      <c r="BD118" s="3151"/>
      <c r="BE118" s="3152"/>
      <c r="BF118" s="3153"/>
      <c r="BG118" s="3154"/>
      <c r="BH118" s="119"/>
      <c r="BK118" s="3">
        <v>1</v>
      </c>
    </row>
    <row r="119" spans="2:63" ht="27" customHeight="1">
      <c r="B119" s="115" t="s">
        <v>16</v>
      </c>
      <c r="C119" s="3141"/>
      <c r="D119" s="3142"/>
      <c r="E119" s="3141"/>
      <c r="F119" s="3143"/>
      <c r="G119" s="3144"/>
      <c r="H119" s="3145"/>
      <c r="I119" s="3146"/>
      <c r="J119" s="3147"/>
      <c r="K119" s="3148"/>
      <c r="L119" s="3149"/>
      <c r="M119" s="2109"/>
      <c r="N119" s="3150"/>
      <c r="O119" s="117"/>
      <c r="P119" s="3151"/>
      <c r="Q119" s="3152"/>
      <c r="R119" s="3153"/>
      <c r="S119" s="3154"/>
      <c r="T119" s="119"/>
      <c r="U119" s="1180"/>
      <c r="V119" s="115" t="s">
        <v>16</v>
      </c>
      <c r="W119" s="3141"/>
      <c r="X119" s="3142"/>
      <c r="Y119" s="3141"/>
      <c r="Z119" s="3143"/>
      <c r="AA119" s="3144"/>
      <c r="AB119" s="3145"/>
      <c r="AC119" s="3146"/>
      <c r="AD119" s="3147"/>
      <c r="AE119" s="3148"/>
      <c r="AF119" s="3149"/>
      <c r="AG119" s="2109"/>
      <c r="AH119" s="3150"/>
      <c r="AI119" s="117"/>
      <c r="AJ119" s="3151"/>
      <c r="AK119" s="3152"/>
      <c r="AL119" s="3153"/>
      <c r="AM119" s="3154"/>
      <c r="AN119" s="119"/>
      <c r="AO119" s="1180"/>
      <c r="AP119" s="115" t="s">
        <v>16</v>
      </c>
      <c r="AQ119" s="3141"/>
      <c r="AR119" s="3142"/>
      <c r="AS119" s="3141"/>
      <c r="AT119" s="3143"/>
      <c r="AU119" s="3144"/>
      <c r="AV119" s="3145"/>
      <c r="AW119" s="3146"/>
      <c r="AX119" s="3147"/>
      <c r="AY119" s="3148"/>
      <c r="AZ119" s="3149"/>
      <c r="BA119" s="2109"/>
      <c r="BB119" s="3150"/>
      <c r="BC119" s="117"/>
      <c r="BD119" s="3151"/>
      <c r="BE119" s="3152"/>
      <c r="BF119" s="3153"/>
      <c r="BG119" s="3154"/>
      <c r="BH119" s="119"/>
      <c r="BK119" s="3">
        <v>1</v>
      </c>
    </row>
    <row r="120" spans="2:63" ht="27" customHeight="1">
      <c r="B120" s="115" t="s">
        <v>16</v>
      </c>
      <c r="C120" s="3141"/>
      <c r="D120" s="3142"/>
      <c r="E120" s="3141"/>
      <c r="F120" s="3143"/>
      <c r="G120" s="3144"/>
      <c r="H120" s="3145"/>
      <c r="I120" s="3146"/>
      <c r="J120" s="3147"/>
      <c r="K120" s="3148"/>
      <c r="L120" s="3149"/>
      <c r="M120" s="2109"/>
      <c r="N120" s="3150"/>
      <c r="O120" s="117"/>
      <c r="P120" s="3151"/>
      <c r="Q120" s="3152"/>
      <c r="R120" s="3153"/>
      <c r="S120" s="3154"/>
      <c r="T120" s="119"/>
      <c r="U120" s="1180"/>
      <c r="V120" s="115" t="s">
        <v>16</v>
      </c>
      <c r="W120" s="3141"/>
      <c r="X120" s="3142"/>
      <c r="Y120" s="3141"/>
      <c r="Z120" s="3143"/>
      <c r="AA120" s="3144"/>
      <c r="AB120" s="3145"/>
      <c r="AC120" s="3146"/>
      <c r="AD120" s="3147"/>
      <c r="AE120" s="3148"/>
      <c r="AF120" s="3149"/>
      <c r="AG120" s="2109"/>
      <c r="AH120" s="3150"/>
      <c r="AI120" s="117"/>
      <c r="AJ120" s="3151"/>
      <c r="AK120" s="3152"/>
      <c r="AL120" s="3153"/>
      <c r="AM120" s="3154"/>
      <c r="AN120" s="119"/>
      <c r="AO120" s="1180"/>
      <c r="AP120" s="115" t="s">
        <v>16</v>
      </c>
      <c r="AQ120" s="3141"/>
      <c r="AR120" s="3142"/>
      <c r="AS120" s="3141"/>
      <c r="AT120" s="3143"/>
      <c r="AU120" s="3144"/>
      <c r="AV120" s="3145"/>
      <c r="AW120" s="3146"/>
      <c r="AX120" s="3147"/>
      <c r="AY120" s="3148"/>
      <c r="AZ120" s="3149"/>
      <c r="BA120" s="2109"/>
      <c r="BB120" s="3150"/>
      <c r="BC120" s="117"/>
      <c r="BD120" s="3151"/>
      <c r="BE120" s="3152"/>
      <c r="BF120" s="3153"/>
      <c r="BG120" s="3154"/>
      <c r="BH120" s="119"/>
      <c r="BK120" s="3">
        <v>1</v>
      </c>
    </row>
    <row r="121" spans="2:63" ht="27" customHeight="1">
      <c r="B121" s="115" t="s">
        <v>16</v>
      </c>
      <c r="C121" s="3141"/>
      <c r="D121" s="3142"/>
      <c r="E121" s="3141"/>
      <c r="F121" s="3143"/>
      <c r="G121" s="3144"/>
      <c r="H121" s="3145"/>
      <c r="I121" s="3146"/>
      <c r="J121" s="3147"/>
      <c r="K121" s="3148"/>
      <c r="L121" s="3149"/>
      <c r="M121" s="2109"/>
      <c r="N121" s="3150"/>
      <c r="O121" s="117"/>
      <c r="P121" s="3151"/>
      <c r="Q121" s="3152"/>
      <c r="R121" s="3153"/>
      <c r="S121" s="3154"/>
      <c r="T121" s="119"/>
      <c r="U121" s="1180"/>
      <c r="V121" s="115" t="s">
        <v>16</v>
      </c>
      <c r="W121" s="3141"/>
      <c r="X121" s="3142"/>
      <c r="Y121" s="3141"/>
      <c r="Z121" s="3143"/>
      <c r="AA121" s="3144"/>
      <c r="AB121" s="3145"/>
      <c r="AC121" s="3146"/>
      <c r="AD121" s="3147"/>
      <c r="AE121" s="3148"/>
      <c r="AF121" s="3149"/>
      <c r="AG121" s="2109"/>
      <c r="AH121" s="3150"/>
      <c r="AI121" s="117"/>
      <c r="AJ121" s="3151"/>
      <c r="AK121" s="3152"/>
      <c r="AL121" s="3153"/>
      <c r="AM121" s="3154"/>
      <c r="AN121" s="119"/>
      <c r="AP121" s="115" t="s">
        <v>16</v>
      </c>
      <c r="AQ121" s="3141"/>
      <c r="AR121" s="3142"/>
      <c r="AS121" s="3141"/>
      <c r="AT121" s="3143"/>
      <c r="AU121" s="3144"/>
      <c r="AV121" s="3145"/>
      <c r="AW121" s="3146"/>
      <c r="AX121" s="3147"/>
      <c r="AY121" s="3148"/>
      <c r="AZ121" s="3149"/>
      <c r="BA121" s="2109"/>
      <c r="BB121" s="3150"/>
      <c r="BC121" s="117"/>
      <c r="BD121" s="3151"/>
      <c r="BE121" s="3152"/>
      <c r="BF121" s="3153"/>
      <c r="BG121" s="3154"/>
      <c r="BH121" s="119"/>
      <c r="BK121" s="3">
        <v>1</v>
      </c>
    </row>
    <row r="122" spans="2:63" ht="27" customHeight="1">
      <c r="B122" s="115" t="s">
        <v>16</v>
      </c>
      <c r="C122" s="3141"/>
      <c r="D122" s="3142"/>
      <c r="E122" s="3141"/>
      <c r="F122" s="3143"/>
      <c r="G122" s="3144"/>
      <c r="H122" s="3145"/>
      <c r="I122" s="3146"/>
      <c r="J122" s="3147"/>
      <c r="K122" s="3148"/>
      <c r="L122" s="3149"/>
      <c r="M122" s="2109"/>
      <c r="N122" s="3150"/>
      <c r="O122" s="117"/>
      <c r="P122" s="3151"/>
      <c r="Q122" s="3152"/>
      <c r="R122" s="3153"/>
      <c r="S122" s="3154"/>
      <c r="T122" s="119"/>
      <c r="U122" s="1180"/>
      <c r="V122" s="115" t="s">
        <v>16</v>
      </c>
      <c r="W122" s="3141"/>
      <c r="X122" s="3142"/>
      <c r="Y122" s="3141"/>
      <c r="Z122" s="3143"/>
      <c r="AA122" s="3144"/>
      <c r="AB122" s="3145"/>
      <c r="AC122" s="3146"/>
      <c r="AD122" s="3147"/>
      <c r="AE122" s="3148"/>
      <c r="AF122" s="3149"/>
      <c r="AG122" s="2109"/>
      <c r="AH122" s="3150"/>
      <c r="AI122" s="117"/>
      <c r="AJ122" s="3151"/>
      <c r="AK122" s="3152"/>
      <c r="AL122" s="3153"/>
      <c r="AM122" s="3154"/>
      <c r="AN122" s="119"/>
      <c r="AP122" s="115" t="s">
        <v>16</v>
      </c>
      <c r="AQ122" s="3141"/>
      <c r="AR122" s="3142"/>
      <c r="AS122" s="3141"/>
      <c r="AT122" s="3143"/>
      <c r="AU122" s="3144"/>
      <c r="AV122" s="3145"/>
      <c r="AW122" s="3146"/>
      <c r="AX122" s="3147"/>
      <c r="AY122" s="3148"/>
      <c r="AZ122" s="3149"/>
      <c r="BA122" s="2109"/>
      <c r="BB122" s="3150"/>
      <c r="BC122" s="117"/>
      <c r="BD122" s="3151"/>
      <c r="BE122" s="3152"/>
      <c r="BF122" s="3153"/>
      <c r="BG122" s="3154"/>
      <c r="BH122" s="119"/>
      <c r="BK122" s="3">
        <v>1</v>
      </c>
    </row>
    <row r="123" spans="2:63" ht="27" customHeight="1">
      <c r="B123" s="115" t="s">
        <v>16</v>
      </c>
      <c r="C123" s="3141"/>
      <c r="D123" s="3142"/>
      <c r="E123" s="3141"/>
      <c r="F123" s="3143"/>
      <c r="G123" s="3144"/>
      <c r="H123" s="3145"/>
      <c r="I123" s="3146"/>
      <c r="J123" s="3147"/>
      <c r="K123" s="3148"/>
      <c r="L123" s="3149"/>
      <c r="M123" s="2109"/>
      <c r="N123" s="3150"/>
      <c r="O123" s="117"/>
      <c r="P123" s="3151"/>
      <c r="Q123" s="3152"/>
      <c r="R123" s="3153"/>
      <c r="S123" s="3154"/>
      <c r="T123" s="119"/>
      <c r="U123" s="1180"/>
      <c r="V123" s="115" t="s">
        <v>16</v>
      </c>
      <c r="W123" s="3141"/>
      <c r="X123" s="3142"/>
      <c r="Y123" s="3141"/>
      <c r="Z123" s="3143"/>
      <c r="AA123" s="3144"/>
      <c r="AB123" s="3145"/>
      <c r="AC123" s="3146"/>
      <c r="AD123" s="3147"/>
      <c r="AE123" s="3148"/>
      <c r="AF123" s="3149"/>
      <c r="AG123" s="2109"/>
      <c r="AH123" s="3150"/>
      <c r="AI123" s="117"/>
      <c r="AJ123" s="3151"/>
      <c r="AK123" s="3152"/>
      <c r="AL123" s="3153"/>
      <c r="AM123" s="3154"/>
      <c r="AN123" s="119"/>
      <c r="AP123" s="115" t="s">
        <v>16</v>
      </c>
      <c r="AQ123" s="3141"/>
      <c r="AR123" s="3142"/>
      <c r="AS123" s="3141"/>
      <c r="AT123" s="3143"/>
      <c r="AU123" s="3144"/>
      <c r="AV123" s="3145"/>
      <c r="AW123" s="3146"/>
      <c r="AX123" s="3147"/>
      <c r="AY123" s="3148"/>
      <c r="AZ123" s="3149"/>
      <c r="BA123" s="2109"/>
      <c r="BB123" s="3150"/>
      <c r="BC123" s="117"/>
      <c r="BD123" s="3151"/>
      <c r="BE123" s="3152"/>
      <c r="BF123" s="3153"/>
      <c r="BG123" s="3154"/>
      <c r="BH123" s="119"/>
      <c r="BK123" s="3">
        <v>1</v>
      </c>
    </row>
    <row r="124" spans="2:63" ht="27" customHeight="1">
      <c r="B124" s="115" t="s">
        <v>16</v>
      </c>
      <c r="C124" s="3141"/>
      <c r="D124" s="3142"/>
      <c r="E124" s="3141"/>
      <c r="F124" s="3143"/>
      <c r="G124" s="3144"/>
      <c r="H124" s="3145"/>
      <c r="I124" s="3146"/>
      <c r="J124" s="3147"/>
      <c r="K124" s="3148"/>
      <c r="L124" s="3149"/>
      <c r="M124" s="2109"/>
      <c r="N124" s="3150"/>
      <c r="O124" s="117"/>
      <c r="P124" s="3151"/>
      <c r="Q124" s="3152"/>
      <c r="R124" s="3153"/>
      <c r="S124" s="3154"/>
      <c r="T124" s="119"/>
      <c r="U124" s="1180"/>
      <c r="V124" s="115" t="s">
        <v>16</v>
      </c>
      <c r="W124" s="3141"/>
      <c r="X124" s="3142"/>
      <c r="Y124" s="3141"/>
      <c r="Z124" s="3143"/>
      <c r="AA124" s="3144"/>
      <c r="AB124" s="3145"/>
      <c r="AC124" s="3146"/>
      <c r="AD124" s="3147"/>
      <c r="AE124" s="3148"/>
      <c r="AF124" s="3149"/>
      <c r="AG124" s="2109"/>
      <c r="AH124" s="3150"/>
      <c r="AI124" s="117"/>
      <c r="AJ124" s="3151"/>
      <c r="AK124" s="3152"/>
      <c r="AL124" s="3153"/>
      <c r="AM124" s="3154"/>
      <c r="AN124" s="119"/>
      <c r="AO124" s="1180"/>
      <c r="AP124" s="115" t="s">
        <v>16</v>
      </c>
      <c r="AQ124" s="3141"/>
      <c r="AR124" s="3142"/>
      <c r="AS124" s="3141"/>
      <c r="AT124" s="3143"/>
      <c r="AU124" s="3144"/>
      <c r="AV124" s="3145"/>
      <c r="AW124" s="3146"/>
      <c r="AX124" s="3147"/>
      <c r="AY124" s="3148"/>
      <c r="AZ124" s="3149"/>
      <c r="BA124" s="2109"/>
      <c r="BB124" s="3150"/>
      <c r="BC124" s="117"/>
      <c r="BD124" s="3151"/>
      <c r="BE124" s="3152"/>
      <c r="BF124" s="3153"/>
      <c r="BG124" s="3154"/>
      <c r="BH124" s="119"/>
      <c r="BK124" s="3">
        <v>1</v>
      </c>
    </row>
    <row r="125" spans="2:63" ht="27" customHeight="1">
      <c r="B125" s="115" t="s">
        <v>16</v>
      </c>
      <c r="C125" s="3141"/>
      <c r="D125" s="3142"/>
      <c r="E125" s="3141"/>
      <c r="F125" s="3143"/>
      <c r="G125" s="3144"/>
      <c r="H125" s="3145"/>
      <c r="I125" s="3146"/>
      <c r="J125" s="3147"/>
      <c r="K125" s="3148"/>
      <c r="L125" s="3149"/>
      <c r="M125" s="2109"/>
      <c r="N125" s="3150"/>
      <c r="O125" s="117"/>
      <c r="P125" s="3151"/>
      <c r="Q125" s="3152"/>
      <c r="R125" s="3153"/>
      <c r="S125" s="3154"/>
      <c r="T125" s="119"/>
      <c r="U125" s="1180"/>
      <c r="V125" s="115" t="s">
        <v>16</v>
      </c>
      <c r="W125" s="3141"/>
      <c r="X125" s="3142"/>
      <c r="Y125" s="3141"/>
      <c r="Z125" s="3143"/>
      <c r="AA125" s="3144"/>
      <c r="AB125" s="3145"/>
      <c r="AC125" s="3146"/>
      <c r="AD125" s="3147"/>
      <c r="AE125" s="3148"/>
      <c r="AF125" s="3149"/>
      <c r="AG125" s="2109"/>
      <c r="AH125" s="3150"/>
      <c r="AI125" s="117"/>
      <c r="AJ125" s="3151"/>
      <c r="AK125" s="3152"/>
      <c r="AL125" s="3153"/>
      <c r="AM125" s="3154"/>
      <c r="AN125" s="119"/>
      <c r="AO125" s="1180"/>
      <c r="AP125" s="115" t="s">
        <v>16</v>
      </c>
      <c r="AQ125" s="3141"/>
      <c r="AR125" s="3142"/>
      <c r="AS125" s="3141"/>
      <c r="AT125" s="3143"/>
      <c r="AU125" s="3144"/>
      <c r="AV125" s="3145"/>
      <c r="AW125" s="3146"/>
      <c r="AX125" s="3147"/>
      <c r="AY125" s="3148"/>
      <c r="AZ125" s="3149"/>
      <c r="BA125" s="2109"/>
      <c r="BB125" s="3150"/>
      <c r="BC125" s="117"/>
      <c r="BD125" s="3151"/>
      <c r="BE125" s="3152"/>
      <c r="BF125" s="3153"/>
      <c r="BG125" s="3154"/>
      <c r="BH125" s="119"/>
      <c r="BK125" s="3">
        <v>1</v>
      </c>
    </row>
    <row r="126" spans="2:63" ht="27" customHeight="1">
      <c r="B126" s="115" t="s">
        <v>16</v>
      </c>
      <c r="C126" s="3141"/>
      <c r="D126" s="3142"/>
      <c r="E126" s="3141"/>
      <c r="F126" s="3143"/>
      <c r="G126" s="3144"/>
      <c r="H126" s="3145"/>
      <c r="I126" s="3146"/>
      <c r="J126" s="3147"/>
      <c r="K126" s="3148"/>
      <c r="L126" s="3149"/>
      <c r="M126" s="2109"/>
      <c r="N126" s="3150"/>
      <c r="O126" s="117"/>
      <c r="P126" s="3151"/>
      <c r="Q126" s="3152"/>
      <c r="R126" s="3153"/>
      <c r="S126" s="3154"/>
      <c r="T126" s="119"/>
      <c r="U126" s="1180"/>
      <c r="V126" s="115" t="s">
        <v>16</v>
      </c>
      <c r="W126" s="3141"/>
      <c r="X126" s="3142"/>
      <c r="Y126" s="3141"/>
      <c r="Z126" s="3143"/>
      <c r="AA126" s="3144"/>
      <c r="AB126" s="3145"/>
      <c r="AC126" s="3146"/>
      <c r="AD126" s="3147"/>
      <c r="AE126" s="3148"/>
      <c r="AF126" s="3149"/>
      <c r="AG126" s="2109"/>
      <c r="AH126" s="3150"/>
      <c r="AI126" s="117"/>
      <c r="AJ126" s="3151"/>
      <c r="AK126" s="3152"/>
      <c r="AL126" s="3153"/>
      <c r="AM126" s="3154"/>
      <c r="AN126" s="119"/>
      <c r="AO126" s="1180"/>
      <c r="AP126" s="115" t="s">
        <v>16</v>
      </c>
      <c r="AQ126" s="3141"/>
      <c r="AR126" s="3142"/>
      <c r="AS126" s="3141"/>
      <c r="AT126" s="3143"/>
      <c r="AU126" s="3144"/>
      <c r="AV126" s="3145"/>
      <c r="AW126" s="3146"/>
      <c r="AX126" s="3147"/>
      <c r="AY126" s="3148"/>
      <c r="AZ126" s="3149"/>
      <c r="BA126" s="2109"/>
      <c r="BB126" s="3150"/>
      <c r="BC126" s="117"/>
      <c r="BD126" s="3151"/>
      <c r="BE126" s="3152"/>
      <c r="BF126" s="3153"/>
      <c r="BG126" s="3154"/>
      <c r="BH126" s="119"/>
      <c r="BK126" s="3">
        <v>1</v>
      </c>
    </row>
    <row r="127" spans="2:63" ht="27" customHeight="1">
      <c r="B127" s="115" t="s">
        <v>16</v>
      </c>
      <c r="C127" s="3141"/>
      <c r="D127" s="3142"/>
      <c r="E127" s="3141"/>
      <c r="F127" s="3143"/>
      <c r="G127" s="3144"/>
      <c r="H127" s="3145"/>
      <c r="I127" s="3146"/>
      <c r="J127" s="3147"/>
      <c r="K127" s="3148"/>
      <c r="L127" s="3149"/>
      <c r="M127" s="2109"/>
      <c r="N127" s="3150"/>
      <c r="O127" s="117"/>
      <c r="P127" s="3151"/>
      <c r="Q127" s="3152"/>
      <c r="R127" s="3153"/>
      <c r="S127" s="3154"/>
      <c r="T127" s="119"/>
      <c r="U127" s="1180"/>
      <c r="V127" s="115" t="s">
        <v>16</v>
      </c>
      <c r="W127" s="3141"/>
      <c r="X127" s="3142"/>
      <c r="Y127" s="3141"/>
      <c r="Z127" s="3143"/>
      <c r="AA127" s="3144"/>
      <c r="AB127" s="3145"/>
      <c r="AC127" s="3146"/>
      <c r="AD127" s="3147"/>
      <c r="AE127" s="3148"/>
      <c r="AF127" s="3149"/>
      <c r="AG127" s="2109"/>
      <c r="AH127" s="3150"/>
      <c r="AI127" s="117"/>
      <c r="AJ127" s="3151"/>
      <c r="AK127" s="3152"/>
      <c r="AL127" s="3153"/>
      <c r="AM127" s="3154"/>
      <c r="AN127" s="119"/>
      <c r="AO127" s="1180"/>
      <c r="AP127" s="115" t="s">
        <v>16</v>
      </c>
      <c r="AQ127" s="3141"/>
      <c r="AR127" s="3142"/>
      <c r="AS127" s="3141"/>
      <c r="AT127" s="3143"/>
      <c r="AU127" s="3144"/>
      <c r="AV127" s="3145"/>
      <c r="AW127" s="3146"/>
      <c r="AX127" s="3147"/>
      <c r="AY127" s="3148"/>
      <c r="AZ127" s="3149"/>
      <c r="BA127" s="2109"/>
      <c r="BB127" s="3150"/>
      <c r="BC127" s="117"/>
      <c r="BD127" s="3151"/>
      <c r="BE127" s="3152"/>
      <c r="BF127" s="3153"/>
      <c r="BG127" s="3154"/>
      <c r="BH127" s="119"/>
      <c r="BK127" s="3">
        <v>1</v>
      </c>
    </row>
    <row r="128" spans="2:63" ht="27" customHeight="1">
      <c r="B128" s="115" t="s">
        <v>16</v>
      </c>
      <c r="C128" s="3141"/>
      <c r="D128" s="3142"/>
      <c r="E128" s="3141"/>
      <c r="F128" s="3143"/>
      <c r="G128" s="3144"/>
      <c r="H128" s="3145"/>
      <c r="I128" s="3146"/>
      <c r="J128" s="3147"/>
      <c r="K128" s="3148"/>
      <c r="L128" s="3149"/>
      <c r="M128" s="2109"/>
      <c r="N128" s="3150"/>
      <c r="O128" s="117"/>
      <c r="P128" s="3151"/>
      <c r="Q128" s="3152"/>
      <c r="R128" s="3153"/>
      <c r="S128" s="3154"/>
      <c r="T128" s="119"/>
      <c r="U128" s="1180"/>
      <c r="V128" s="115" t="s">
        <v>16</v>
      </c>
      <c r="W128" s="3141"/>
      <c r="X128" s="3142"/>
      <c r="Y128" s="3141"/>
      <c r="Z128" s="3143"/>
      <c r="AA128" s="3144"/>
      <c r="AB128" s="3145"/>
      <c r="AC128" s="3146"/>
      <c r="AD128" s="3147"/>
      <c r="AE128" s="3148"/>
      <c r="AF128" s="3149"/>
      <c r="AG128" s="2109"/>
      <c r="AH128" s="3150"/>
      <c r="AI128" s="117"/>
      <c r="AJ128" s="3151"/>
      <c r="AK128" s="3152"/>
      <c r="AL128" s="3153"/>
      <c r="AM128" s="3154"/>
      <c r="AN128" s="119"/>
      <c r="AO128" s="1180"/>
      <c r="AP128" s="115" t="s">
        <v>16</v>
      </c>
      <c r="AQ128" s="3141"/>
      <c r="AR128" s="3142"/>
      <c r="AS128" s="3141"/>
      <c r="AT128" s="3143"/>
      <c r="AU128" s="3144"/>
      <c r="AV128" s="3145"/>
      <c r="AW128" s="3146"/>
      <c r="AX128" s="3147"/>
      <c r="AY128" s="3148"/>
      <c r="AZ128" s="3149"/>
      <c r="BA128" s="2109"/>
      <c r="BB128" s="3150"/>
      <c r="BC128" s="117"/>
      <c r="BD128" s="3151"/>
      <c r="BE128" s="3152"/>
      <c r="BF128" s="3153"/>
      <c r="BG128" s="3154"/>
      <c r="BH128" s="119"/>
      <c r="BK128" s="3">
        <v>1</v>
      </c>
    </row>
    <row r="129" spans="2:63" ht="27" customHeight="1">
      <c r="B129" s="115" t="s">
        <v>16</v>
      </c>
      <c r="C129" s="3141"/>
      <c r="D129" s="3142"/>
      <c r="E129" s="3141"/>
      <c r="F129" s="3143"/>
      <c r="G129" s="3144"/>
      <c r="H129" s="3145"/>
      <c r="I129" s="3146"/>
      <c r="J129" s="3147"/>
      <c r="K129" s="3148"/>
      <c r="L129" s="3149"/>
      <c r="M129" s="2109"/>
      <c r="N129" s="3150"/>
      <c r="O129" s="117"/>
      <c r="P129" s="3151"/>
      <c r="Q129" s="3152"/>
      <c r="R129" s="3153"/>
      <c r="S129" s="3154"/>
      <c r="T129" s="119"/>
      <c r="U129" s="1180"/>
      <c r="V129" s="115" t="s">
        <v>16</v>
      </c>
      <c r="W129" s="3141"/>
      <c r="X129" s="3142"/>
      <c r="Y129" s="3141"/>
      <c r="Z129" s="3143"/>
      <c r="AA129" s="3144"/>
      <c r="AB129" s="3145"/>
      <c r="AC129" s="3146"/>
      <c r="AD129" s="3147"/>
      <c r="AE129" s="3148"/>
      <c r="AF129" s="3149"/>
      <c r="AG129" s="2109"/>
      <c r="AH129" s="3150"/>
      <c r="AI129" s="117"/>
      <c r="AJ129" s="3151"/>
      <c r="AK129" s="3152"/>
      <c r="AL129" s="3153"/>
      <c r="AM129" s="3154"/>
      <c r="AN129" s="119"/>
      <c r="AO129" s="1180"/>
      <c r="AP129" s="115" t="s">
        <v>16</v>
      </c>
      <c r="AQ129" s="3141"/>
      <c r="AR129" s="3142"/>
      <c r="AS129" s="3141"/>
      <c r="AT129" s="3143"/>
      <c r="AU129" s="3144"/>
      <c r="AV129" s="3145"/>
      <c r="AW129" s="3146"/>
      <c r="AX129" s="3147"/>
      <c r="AY129" s="3148"/>
      <c r="AZ129" s="3149"/>
      <c r="BA129" s="2109"/>
      <c r="BB129" s="3150"/>
      <c r="BC129" s="117"/>
      <c r="BD129" s="3151"/>
      <c r="BE129" s="3152"/>
      <c r="BF129" s="3153"/>
      <c r="BG129" s="3154"/>
      <c r="BH129" s="119"/>
      <c r="BK129" s="3">
        <v>1</v>
      </c>
    </row>
    <row r="130" spans="2:63" ht="27" customHeight="1">
      <c r="B130" s="115" t="s">
        <v>16</v>
      </c>
      <c r="C130" s="3141"/>
      <c r="D130" s="3142"/>
      <c r="E130" s="3141"/>
      <c r="F130" s="3143"/>
      <c r="G130" s="3144"/>
      <c r="H130" s="3145"/>
      <c r="I130" s="3146"/>
      <c r="J130" s="3147"/>
      <c r="K130" s="3148"/>
      <c r="L130" s="3149"/>
      <c r="M130" s="2109"/>
      <c r="N130" s="3150"/>
      <c r="O130" s="117"/>
      <c r="P130" s="3151"/>
      <c r="Q130" s="3152"/>
      <c r="R130" s="3153"/>
      <c r="S130" s="3154"/>
      <c r="T130" s="119"/>
      <c r="U130" s="1180"/>
      <c r="V130" s="115" t="s">
        <v>16</v>
      </c>
      <c r="W130" s="3141"/>
      <c r="X130" s="3142"/>
      <c r="Y130" s="3141"/>
      <c r="Z130" s="3143"/>
      <c r="AA130" s="3144"/>
      <c r="AB130" s="3145"/>
      <c r="AC130" s="3146"/>
      <c r="AD130" s="3147"/>
      <c r="AE130" s="3148"/>
      <c r="AF130" s="3149"/>
      <c r="AG130" s="2109"/>
      <c r="AH130" s="3150"/>
      <c r="AI130" s="117"/>
      <c r="AJ130" s="3151"/>
      <c r="AK130" s="3152"/>
      <c r="AL130" s="3153"/>
      <c r="AM130" s="3154"/>
      <c r="AN130" s="119"/>
      <c r="AO130" s="1180"/>
      <c r="AP130" s="115" t="s">
        <v>16</v>
      </c>
      <c r="AQ130" s="3141"/>
      <c r="AR130" s="3142"/>
      <c r="AS130" s="3141"/>
      <c r="AT130" s="3143"/>
      <c r="AU130" s="3144"/>
      <c r="AV130" s="3145"/>
      <c r="AW130" s="3146"/>
      <c r="AX130" s="3147"/>
      <c r="AY130" s="3148"/>
      <c r="AZ130" s="3149"/>
      <c r="BA130" s="2109"/>
      <c r="BB130" s="3150"/>
      <c r="BC130" s="117"/>
      <c r="BD130" s="3151"/>
      <c r="BE130" s="3152"/>
      <c r="BF130" s="3153"/>
      <c r="BG130" s="3154"/>
      <c r="BH130" s="119"/>
      <c r="BK130" s="3">
        <v>1</v>
      </c>
    </row>
    <row r="131" spans="2:63" ht="27" customHeight="1">
      <c r="B131" s="115" t="s">
        <v>16</v>
      </c>
      <c r="C131" s="3141"/>
      <c r="D131" s="3142"/>
      <c r="E131" s="3141"/>
      <c r="F131" s="3143"/>
      <c r="G131" s="3144"/>
      <c r="H131" s="3145"/>
      <c r="I131" s="3146"/>
      <c r="J131" s="3147"/>
      <c r="K131" s="3148"/>
      <c r="L131" s="3149"/>
      <c r="M131" s="2109"/>
      <c r="N131" s="3150"/>
      <c r="O131" s="117"/>
      <c r="P131" s="3151"/>
      <c r="Q131" s="3152"/>
      <c r="R131" s="3153"/>
      <c r="S131" s="3154"/>
      <c r="T131" s="119"/>
      <c r="U131" s="1180"/>
      <c r="V131" s="115" t="s">
        <v>16</v>
      </c>
      <c r="W131" s="3141"/>
      <c r="X131" s="3142"/>
      <c r="Y131" s="3141"/>
      <c r="Z131" s="3143"/>
      <c r="AA131" s="3144"/>
      <c r="AB131" s="3145"/>
      <c r="AC131" s="3146"/>
      <c r="AD131" s="3147"/>
      <c r="AE131" s="3148"/>
      <c r="AF131" s="3149"/>
      <c r="AG131" s="2109"/>
      <c r="AH131" s="3150"/>
      <c r="AI131" s="117"/>
      <c r="AJ131" s="3151"/>
      <c r="AK131" s="3152"/>
      <c r="AL131" s="3153"/>
      <c r="AM131" s="3154"/>
      <c r="AN131" s="119"/>
      <c r="AO131" s="1180"/>
      <c r="AP131" s="115" t="s">
        <v>16</v>
      </c>
      <c r="AQ131" s="3141"/>
      <c r="AR131" s="3142"/>
      <c r="AS131" s="3141"/>
      <c r="AT131" s="3143"/>
      <c r="AU131" s="3144"/>
      <c r="AV131" s="3145"/>
      <c r="AW131" s="3146"/>
      <c r="AX131" s="3147"/>
      <c r="AY131" s="3148"/>
      <c r="AZ131" s="3149"/>
      <c r="BA131" s="2109"/>
      <c r="BB131" s="3150"/>
      <c r="BC131" s="117"/>
      <c r="BD131" s="3151"/>
      <c r="BE131" s="3152"/>
      <c r="BF131" s="3153"/>
      <c r="BG131" s="3154"/>
      <c r="BH131" s="119"/>
      <c r="BK131" s="3">
        <v>1</v>
      </c>
    </row>
    <row r="132" spans="2:63" ht="27" customHeight="1">
      <c r="B132" s="115" t="s">
        <v>16</v>
      </c>
      <c r="C132" s="3141"/>
      <c r="D132" s="3142"/>
      <c r="E132" s="3141"/>
      <c r="F132" s="3143"/>
      <c r="G132" s="3144"/>
      <c r="H132" s="3145"/>
      <c r="I132" s="3146"/>
      <c r="J132" s="3147"/>
      <c r="K132" s="3148"/>
      <c r="L132" s="3149"/>
      <c r="M132" s="2109"/>
      <c r="N132" s="3150"/>
      <c r="O132" s="117"/>
      <c r="P132" s="3151"/>
      <c r="Q132" s="3152"/>
      <c r="R132" s="3153"/>
      <c r="S132" s="3154"/>
      <c r="T132" s="119"/>
      <c r="U132" s="1180"/>
      <c r="V132" s="115" t="s">
        <v>16</v>
      </c>
      <c r="W132" s="3141"/>
      <c r="X132" s="3142"/>
      <c r="Y132" s="3141"/>
      <c r="Z132" s="3143"/>
      <c r="AA132" s="3144"/>
      <c r="AB132" s="3145"/>
      <c r="AC132" s="3146"/>
      <c r="AD132" s="3147"/>
      <c r="AE132" s="3148"/>
      <c r="AF132" s="3149"/>
      <c r="AG132" s="2109"/>
      <c r="AH132" s="3150"/>
      <c r="AI132" s="117"/>
      <c r="AJ132" s="3151"/>
      <c r="AK132" s="3152"/>
      <c r="AL132" s="3153"/>
      <c r="AM132" s="3154"/>
      <c r="AN132" s="119"/>
      <c r="AO132" s="1180"/>
      <c r="AP132" s="115" t="s">
        <v>16</v>
      </c>
      <c r="AQ132" s="3141"/>
      <c r="AR132" s="3142"/>
      <c r="AS132" s="3141"/>
      <c r="AT132" s="3143"/>
      <c r="AU132" s="3144"/>
      <c r="AV132" s="3145"/>
      <c r="AW132" s="3146"/>
      <c r="AX132" s="3147"/>
      <c r="AY132" s="3148"/>
      <c r="AZ132" s="3149"/>
      <c r="BA132" s="2109"/>
      <c r="BB132" s="3150"/>
      <c r="BC132" s="117"/>
      <c r="BD132" s="3151"/>
      <c r="BE132" s="3152"/>
      <c r="BF132" s="3153"/>
      <c r="BG132" s="3154"/>
      <c r="BH132" s="119"/>
      <c r="BK132" s="3">
        <v>1</v>
      </c>
    </row>
    <row r="133" spans="2:63" ht="27" customHeight="1">
      <c r="B133" s="115" t="s">
        <v>16</v>
      </c>
      <c r="C133" s="3141"/>
      <c r="D133" s="3142"/>
      <c r="E133" s="3141"/>
      <c r="F133" s="3143"/>
      <c r="G133" s="3144"/>
      <c r="H133" s="3145"/>
      <c r="I133" s="3146"/>
      <c r="J133" s="3147"/>
      <c r="K133" s="3148"/>
      <c r="L133" s="3149"/>
      <c r="M133" s="2109"/>
      <c r="N133" s="3150"/>
      <c r="O133" s="117"/>
      <c r="P133" s="3151"/>
      <c r="Q133" s="3152"/>
      <c r="R133" s="3153"/>
      <c r="S133" s="3154"/>
      <c r="T133" s="119"/>
      <c r="U133" s="1180"/>
      <c r="V133" s="115" t="s">
        <v>16</v>
      </c>
      <c r="W133" s="3141"/>
      <c r="X133" s="3142"/>
      <c r="Y133" s="3141"/>
      <c r="Z133" s="3143"/>
      <c r="AA133" s="3144"/>
      <c r="AB133" s="3145"/>
      <c r="AC133" s="3146"/>
      <c r="AD133" s="3147"/>
      <c r="AE133" s="3148"/>
      <c r="AF133" s="3149"/>
      <c r="AG133" s="2109"/>
      <c r="AH133" s="3150"/>
      <c r="AI133" s="117"/>
      <c r="AJ133" s="3151"/>
      <c r="AK133" s="3152"/>
      <c r="AL133" s="3153"/>
      <c r="AM133" s="3154"/>
      <c r="AN133" s="119"/>
      <c r="AO133" s="1180"/>
      <c r="AP133" s="115" t="s">
        <v>16</v>
      </c>
      <c r="AQ133" s="3141"/>
      <c r="AR133" s="3142"/>
      <c r="AS133" s="3141"/>
      <c r="AT133" s="3143"/>
      <c r="AU133" s="3144"/>
      <c r="AV133" s="3145"/>
      <c r="AW133" s="3146"/>
      <c r="AX133" s="3147"/>
      <c r="AY133" s="3148"/>
      <c r="AZ133" s="3149"/>
      <c r="BA133" s="2109"/>
      <c r="BB133" s="3150"/>
      <c r="BC133" s="117"/>
      <c r="BD133" s="3151"/>
      <c r="BE133" s="3152"/>
      <c r="BF133" s="3153"/>
      <c r="BG133" s="3154"/>
      <c r="BH133" s="119"/>
      <c r="BK133" s="3">
        <v>1</v>
      </c>
    </row>
    <row r="134" spans="2:63" ht="27" customHeight="1">
      <c r="B134" s="115" t="s">
        <v>16</v>
      </c>
      <c r="C134" s="3141"/>
      <c r="D134" s="3142"/>
      <c r="E134" s="3141"/>
      <c r="F134" s="3143"/>
      <c r="G134" s="3144"/>
      <c r="H134" s="3145"/>
      <c r="I134" s="3146"/>
      <c r="J134" s="3147"/>
      <c r="K134" s="3148"/>
      <c r="L134" s="3149"/>
      <c r="M134" s="2109"/>
      <c r="N134" s="3150"/>
      <c r="O134" s="117"/>
      <c r="P134" s="3151"/>
      <c r="Q134" s="3152"/>
      <c r="R134" s="3153"/>
      <c r="S134" s="3154"/>
      <c r="T134" s="119"/>
      <c r="U134" s="1180"/>
      <c r="V134" s="115" t="s">
        <v>16</v>
      </c>
      <c r="W134" s="3141"/>
      <c r="X134" s="3142"/>
      <c r="Y134" s="3141"/>
      <c r="Z134" s="3143"/>
      <c r="AA134" s="3144"/>
      <c r="AB134" s="3145"/>
      <c r="AC134" s="3146"/>
      <c r="AD134" s="3147"/>
      <c r="AE134" s="3148"/>
      <c r="AF134" s="3149"/>
      <c r="AG134" s="2109"/>
      <c r="AH134" s="3150"/>
      <c r="AI134" s="117"/>
      <c r="AJ134" s="3151"/>
      <c r="AK134" s="3152"/>
      <c r="AL134" s="3153"/>
      <c r="AM134" s="3154"/>
      <c r="AN134" s="119"/>
      <c r="AO134" s="1180"/>
      <c r="AP134" s="115" t="s">
        <v>16</v>
      </c>
      <c r="AQ134" s="3141"/>
      <c r="AR134" s="3142"/>
      <c r="AS134" s="3141"/>
      <c r="AT134" s="3143"/>
      <c r="AU134" s="3144"/>
      <c r="AV134" s="3145"/>
      <c r="AW134" s="3146"/>
      <c r="AX134" s="3147"/>
      <c r="AY134" s="3148"/>
      <c r="AZ134" s="3149"/>
      <c r="BA134" s="2109"/>
      <c r="BB134" s="3150"/>
      <c r="BC134" s="117"/>
      <c r="BD134" s="3151"/>
      <c r="BE134" s="3152"/>
      <c r="BF134" s="3153"/>
      <c r="BG134" s="3154"/>
      <c r="BH134" s="119"/>
      <c r="BK134" s="3">
        <v>1</v>
      </c>
    </row>
    <row r="135" spans="2:63" ht="27" customHeight="1">
      <c r="B135" s="115" t="s">
        <v>16</v>
      </c>
      <c r="C135" s="3141"/>
      <c r="D135" s="3142"/>
      <c r="E135" s="3141"/>
      <c r="F135" s="3143"/>
      <c r="G135" s="3144"/>
      <c r="H135" s="3145"/>
      <c r="I135" s="3146"/>
      <c r="J135" s="3147"/>
      <c r="K135" s="3148"/>
      <c r="L135" s="3149"/>
      <c r="M135" s="2109"/>
      <c r="N135" s="3150"/>
      <c r="O135" s="117"/>
      <c r="P135" s="3151"/>
      <c r="Q135" s="3152"/>
      <c r="R135" s="3153"/>
      <c r="S135" s="3154"/>
      <c r="T135" s="119"/>
      <c r="U135" s="1180"/>
      <c r="V135" s="115" t="s">
        <v>16</v>
      </c>
      <c r="W135" s="3141"/>
      <c r="X135" s="3142"/>
      <c r="Y135" s="3141"/>
      <c r="Z135" s="3143"/>
      <c r="AA135" s="3144"/>
      <c r="AB135" s="3145"/>
      <c r="AC135" s="3146"/>
      <c r="AD135" s="3147"/>
      <c r="AE135" s="3148"/>
      <c r="AF135" s="3149"/>
      <c r="AG135" s="2109"/>
      <c r="AH135" s="3150"/>
      <c r="AI135" s="117"/>
      <c r="AJ135" s="3151"/>
      <c r="AK135" s="3152"/>
      <c r="AL135" s="3153"/>
      <c r="AM135" s="3154"/>
      <c r="AN135" s="119"/>
      <c r="AO135" s="1180"/>
      <c r="AP135" s="115" t="s">
        <v>16</v>
      </c>
      <c r="AQ135" s="3141"/>
      <c r="AR135" s="3142"/>
      <c r="AS135" s="3141"/>
      <c r="AT135" s="3143"/>
      <c r="AU135" s="3144"/>
      <c r="AV135" s="3145"/>
      <c r="AW135" s="3146"/>
      <c r="AX135" s="3147"/>
      <c r="AY135" s="3148"/>
      <c r="AZ135" s="3149"/>
      <c r="BA135" s="2109"/>
      <c r="BB135" s="3150"/>
      <c r="BC135" s="117"/>
      <c r="BD135" s="3151"/>
      <c r="BE135" s="3152"/>
      <c r="BF135" s="3153"/>
      <c r="BG135" s="3154"/>
      <c r="BH135" s="119"/>
      <c r="BK135" s="3">
        <v>1</v>
      </c>
    </row>
    <row r="136" spans="2:63" ht="27" customHeight="1">
      <c r="B136" s="115" t="s">
        <v>16</v>
      </c>
      <c r="C136" s="3141"/>
      <c r="D136" s="3142"/>
      <c r="E136" s="3141"/>
      <c r="F136" s="3143"/>
      <c r="G136" s="3144"/>
      <c r="H136" s="3145"/>
      <c r="I136" s="3146"/>
      <c r="J136" s="3147"/>
      <c r="K136" s="3148"/>
      <c r="L136" s="3149"/>
      <c r="M136" s="2109"/>
      <c r="N136" s="3150"/>
      <c r="O136" s="117"/>
      <c r="P136" s="3151"/>
      <c r="Q136" s="3152"/>
      <c r="R136" s="3153"/>
      <c r="S136" s="3154"/>
      <c r="T136" s="119"/>
      <c r="U136" s="1180"/>
      <c r="V136" s="115" t="s">
        <v>16</v>
      </c>
      <c r="W136" s="3141"/>
      <c r="X136" s="3142"/>
      <c r="Y136" s="3141"/>
      <c r="Z136" s="3143"/>
      <c r="AA136" s="3144"/>
      <c r="AB136" s="3145"/>
      <c r="AC136" s="3146"/>
      <c r="AD136" s="3147"/>
      <c r="AE136" s="3148"/>
      <c r="AF136" s="3149"/>
      <c r="AG136" s="2109"/>
      <c r="AH136" s="3150"/>
      <c r="AI136" s="117"/>
      <c r="AJ136" s="3151"/>
      <c r="AK136" s="3152"/>
      <c r="AL136" s="3153"/>
      <c r="AM136" s="3154"/>
      <c r="AN136" s="119"/>
      <c r="AO136" s="1180"/>
      <c r="AP136" s="115" t="s">
        <v>16</v>
      </c>
      <c r="AQ136" s="3141"/>
      <c r="AR136" s="3142"/>
      <c r="AS136" s="3141"/>
      <c r="AT136" s="3143"/>
      <c r="AU136" s="3144"/>
      <c r="AV136" s="3145"/>
      <c r="AW136" s="3146"/>
      <c r="AX136" s="3147"/>
      <c r="AY136" s="3148"/>
      <c r="AZ136" s="3149"/>
      <c r="BA136" s="2109"/>
      <c r="BB136" s="3150"/>
      <c r="BC136" s="117"/>
      <c r="BD136" s="3151"/>
      <c r="BE136" s="3152"/>
      <c r="BF136" s="3153"/>
      <c r="BG136" s="3154"/>
      <c r="BH136" s="119"/>
      <c r="BK136" s="3">
        <v>1</v>
      </c>
    </row>
    <row r="137" spans="2:63" ht="27" customHeight="1">
      <c r="B137" s="115" t="s">
        <v>16</v>
      </c>
      <c r="C137" s="3141"/>
      <c r="D137" s="3142"/>
      <c r="E137" s="3141"/>
      <c r="F137" s="3143"/>
      <c r="G137" s="3144"/>
      <c r="H137" s="3145"/>
      <c r="I137" s="3146"/>
      <c r="J137" s="3147"/>
      <c r="K137" s="3148"/>
      <c r="L137" s="3149"/>
      <c r="M137" s="2109"/>
      <c r="N137" s="3150"/>
      <c r="O137" s="117"/>
      <c r="P137" s="3151"/>
      <c r="Q137" s="3152"/>
      <c r="R137" s="3153"/>
      <c r="S137" s="3154"/>
      <c r="T137" s="119"/>
      <c r="U137" s="1180"/>
      <c r="V137" s="115" t="s">
        <v>16</v>
      </c>
      <c r="W137" s="3141"/>
      <c r="X137" s="3142"/>
      <c r="Y137" s="3141"/>
      <c r="Z137" s="3143"/>
      <c r="AA137" s="3144"/>
      <c r="AB137" s="3145"/>
      <c r="AC137" s="3146"/>
      <c r="AD137" s="3147"/>
      <c r="AE137" s="3148"/>
      <c r="AF137" s="3149"/>
      <c r="AG137" s="2109"/>
      <c r="AH137" s="3150"/>
      <c r="AI137" s="117"/>
      <c r="AJ137" s="3151"/>
      <c r="AK137" s="3152"/>
      <c r="AL137" s="3153"/>
      <c r="AM137" s="3154"/>
      <c r="AN137" s="119"/>
      <c r="AO137" s="1180"/>
      <c r="AP137" s="115" t="s">
        <v>16</v>
      </c>
      <c r="AQ137" s="3141"/>
      <c r="AR137" s="3142"/>
      <c r="AS137" s="3141"/>
      <c r="AT137" s="3143"/>
      <c r="AU137" s="3144"/>
      <c r="AV137" s="3145"/>
      <c r="AW137" s="3146"/>
      <c r="AX137" s="3147"/>
      <c r="AY137" s="3148"/>
      <c r="AZ137" s="3149"/>
      <c r="BA137" s="2109"/>
      <c r="BB137" s="3150"/>
      <c r="BC137" s="117"/>
      <c r="BD137" s="3151"/>
      <c r="BE137" s="3152"/>
      <c r="BF137" s="3153"/>
      <c r="BG137" s="3154"/>
      <c r="BH137" s="119"/>
      <c r="BK137" s="3">
        <v>1</v>
      </c>
    </row>
    <row r="138" spans="2:63" ht="27" customHeight="1">
      <c r="B138" s="115" t="s">
        <v>16</v>
      </c>
      <c r="C138" s="3141"/>
      <c r="D138" s="3142"/>
      <c r="E138" s="3141"/>
      <c r="F138" s="3143"/>
      <c r="G138" s="3144"/>
      <c r="H138" s="3145"/>
      <c r="I138" s="3146"/>
      <c r="J138" s="3147"/>
      <c r="K138" s="3148"/>
      <c r="L138" s="3149"/>
      <c r="M138" s="2109"/>
      <c r="N138" s="3150"/>
      <c r="O138" s="117"/>
      <c r="P138" s="3151"/>
      <c r="Q138" s="3152"/>
      <c r="R138" s="3153"/>
      <c r="S138" s="3154"/>
      <c r="T138" s="119"/>
      <c r="U138" s="1180"/>
      <c r="V138" s="115" t="s">
        <v>16</v>
      </c>
      <c r="W138" s="3141"/>
      <c r="X138" s="3142"/>
      <c r="Y138" s="3141"/>
      <c r="Z138" s="3143"/>
      <c r="AA138" s="3144"/>
      <c r="AB138" s="3145"/>
      <c r="AC138" s="3146"/>
      <c r="AD138" s="3147"/>
      <c r="AE138" s="3148"/>
      <c r="AF138" s="3149"/>
      <c r="AG138" s="2109"/>
      <c r="AH138" s="3150"/>
      <c r="AI138" s="117"/>
      <c r="AJ138" s="3151"/>
      <c r="AK138" s="3152"/>
      <c r="AL138" s="3153"/>
      <c r="AM138" s="3154"/>
      <c r="AN138" s="119"/>
      <c r="AO138" s="1180"/>
      <c r="AP138" s="115" t="s">
        <v>16</v>
      </c>
      <c r="AQ138" s="3141"/>
      <c r="AR138" s="3142"/>
      <c r="AS138" s="3141"/>
      <c r="AT138" s="3143"/>
      <c r="AU138" s="3144"/>
      <c r="AV138" s="3145"/>
      <c r="AW138" s="3146"/>
      <c r="AX138" s="3147"/>
      <c r="AY138" s="3148"/>
      <c r="AZ138" s="3149"/>
      <c r="BA138" s="2109"/>
      <c r="BB138" s="3150"/>
      <c r="BC138" s="117"/>
      <c r="BD138" s="3151"/>
      <c r="BE138" s="3152"/>
      <c r="BF138" s="3153"/>
      <c r="BG138" s="3154"/>
      <c r="BH138" s="119"/>
      <c r="BK138" s="3">
        <v>1</v>
      </c>
    </row>
    <row r="139" spans="2:63" ht="27" customHeight="1">
      <c r="B139" s="115" t="s">
        <v>16</v>
      </c>
      <c r="C139" s="3141"/>
      <c r="D139" s="3142"/>
      <c r="E139" s="3141"/>
      <c r="F139" s="3143"/>
      <c r="G139" s="3144"/>
      <c r="H139" s="3145"/>
      <c r="I139" s="3146"/>
      <c r="J139" s="3147"/>
      <c r="K139" s="3148"/>
      <c r="L139" s="3149"/>
      <c r="M139" s="2109"/>
      <c r="N139" s="3150"/>
      <c r="O139" s="117"/>
      <c r="P139" s="3151"/>
      <c r="Q139" s="3152"/>
      <c r="R139" s="3153"/>
      <c r="S139" s="3154"/>
      <c r="T139" s="119"/>
      <c r="U139" s="1180"/>
      <c r="V139" s="115" t="s">
        <v>16</v>
      </c>
      <c r="W139" s="3141"/>
      <c r="X139" s="3142"/>
      <c r="Y139" s="3141"/>
      <c r="Z139" s="3143"/>
      <c r="AA139" s="3144"/>
      <c r="AB139" s="3145"/>
      <c r="AC139" s="3146"/>
      <c r="AD139" s="3147"/>
      <c r="AE139" s="3148"/>
      <c r="AF139" s="3149"/>
      <c r="AG139" s="2109"/>
      <c r="AH139" s="3150"/>
      <c r="AI139" s="117"/>
      <c r="AJ139" s="3151"/>
      <c r="AK139" s="3152"/>
      <c r="AL139" s="3153"/>
      <c r="AM139" s="3154"/>
      <c r="AN139" s="119"/>
      <c r="AO139" s="1180"/>
      <c r="AP139" s="115" t="s">
        <v>16</v>
      </c>
      <c r="AQ139" s="3141"/>
      <c r="AR139" s="3142"/>
      <c r="AS139" s="3141"/>
      <c r="AT139" s="3143"/>
      <c r="AU139" s="3144"/>
      <c r="AV139" s="3145"/>
      <c r="AW139" s="3146"/>
      <c r="AX139" s="3147"/>
      <c r="AY139" s="3148"/>
      <c r="AZ139" s="3149"/>
      <c r="BA139" s="2109"/>
      <c r="BB139" s="3150"/>
      <c r="BC139" s="117"/>
      <c r="BD139" s="3151"/>
      <c r="BE139" s="3152"/>
      <c r="BF139" s="3153"/>
      <c r="BG139" s="3154"/>
      <c r="BH139" s="119"/>
      <c r="BK139" s="3">
        <v>1</v>
      </c>
    </row>
    <row r="140" spans="2:63" ht="27" customHeight="1">
      <c r="B140" s="115" t="s">
        <v>16</v>
      </c>
      <c r="C140" s="3141"/>
      <c r="D140" s="3142"/>
      <c r="E140" s="3141"/>
      <c r="F140" s="3143"/>
      <c r="G140" s="3144"/>
      <c r="H140" s="3145"/>
      <c r="I140" s="3146"/>
      <c r="J140" s="3147"/>
      <c r="K140" s="3148"/>
      <c r="L140" s="3149"/>
      <c r="M140" s="2109"/>
      <c r="N140" s="3150"/>
      <c r="O140" s="117"/>
      <c r="P140" s="3151"/>
      <c r="Q140" s="3152"/>
      <c r="R140" s="3153"/>
      <c r="S140" s="3154"/>
      <c r="T140" s="119"/>
      <c r="U140" s="1180"/>
      <c r="V140" s="115" t="s">
        <v>16</v>
      </c>
      <c r="W140" s="3141"/>
      <c r="X140" s="3142"/>
      <c r="Y140" s="3141"/>
      <c r="Z140" s="3143"/>
      <c r="AA140" s="3144"/>
      <c r="AB140" s="3145"/>
      <c r="AC140" s="3146"/>
      <c r="AD140" s="3147"/>
      <c r="AE140" s="3148"/>
      <c r="AF140" s="3149"/>
      <c r="AG140" s="2109"/>
      <c r="AH140" s="3150"/>
      <c r="AI140" s="117"/>
      <c r="AJ140" s="3151"/>
      <c r="AK140" s="3152"/>
      <c r="AL140" s="3153"/>
      <c r="AM140" s="3154"/>
      <c r="AN140" s="119"/>
      <c r="AO140" s="1180"/>
      <c r="AP140" s="115" t="s">
        <v>16</v>
      </c>
      <c r="AQ140" s="3141"/>
      <c r="AR140" s="3142"/>
      <c r="AS140" s="3141"/>
      <c r="AT140" s="3143"/>
      <c r="AU140" s="3144"/>
      <c r="AV140" s="3145"/>
      <c r="AW140" s="3146"/>
      <c r="AX140" s="3147"/>
      <c r="AY140" s="3148"/>
      <c r="AZ140" s="3149"/>
      <c r="BA140" s="2109"/>
      <c r="BB140" s="3150"/>
      <c r="BC140" s="117"/>
      <c r="BD140" s="3151"/>
      <c r="BE140" s="3152"/>
      <c r="BF140" s="3153"/>
      <c r="BG140" s="3154"/>
      <c r="BH140" s="119"/>
      <c r="BK140" s="3">
        <v>1</v>
      </c>
    </row>
    <row r="141" spans="2:63" ht="27" customHeight="1">
      <c r="B141" s="115" t="s">
        <v>16</v>
      </c>
      <c r="C141" s="3141"/>
      <c r="D141" s="3142"/>
      <c r="E141" s="3141"/>
      <c r="F141" s="3143"/>
      <c r="G141" s="3144"/>
      <c r="H141" s="3145"/>
      <c r="I141" s="3146"/>
      <c r="J141" s="3147"/>
      <c r="K141" s="3148"/>
      <c r="L141" s="3149"/>
      <c r="M141" s="2109"/>
      <c r="N141" s="3150"/>
      <c r="O141" s="117"/>
      <c r="P141" s="3151"/>
      <c r="Q141" s="3152"/>
      <c r="R141" s="3153"/>
      <c r="S141" s="3154"/>
      <c r="T141" s="119"/>
      <c r="U141" s="1180"/>
      <c r="V141" s="115" t="s">
        <v>16</v>
      </c>
      <c r="W141" s="3141"/>
      <c r="X141" s="3142"/>
      <c r="Y141" s="3141"/>
      <c r="Z141" s="3143"/>
      <c r="AA141" s="3144"/>
      <c r="AB141" s="3145"/>
      <c r="AC141" s="3146"/>
      <c r="AD141" s="3147"/>
      <c r="AE141" s="3148"/>
      <c r="AF141" s="3149"/>
      <c r="AG141" s="2109"/>
      <c r="AH141" s="3150"/>
      <c r="AI141" s="117"/>
      <c r="AJ141" s="3151"/>
      <c r="AK141" s="3152"/>
      <c r="AL141" s="3153"/>
      <c r="AM141" s="3154"/>
      <c r="AN141" s="119"/>
      <c r="AO141" s="1180"/>
      <c r="AP141" s="115" t="s">
        <v>16</v>
      </c>
      <c r="AQ141" s="3141"/>
      <c r="AR141" s="3142"/>
      <c r="AS141" s="3141"/>
      <c r="AT141" s="3143"/>
      <c r="AU141" s="3144"/>
      <c r="AV141" s="3145"/>
      <c r="AW141" s="3146"/>
      <c r="AX141" s="3147"/>
      <c r="AY141" s="3148"/>
      <c r="AZ141" s="3149"/>
      <c r="BA141" s="2109"/>
      <c r="BB141" s="3150"/>
      <c r="BC141" s="117"/>
      <c r="BD141" s="3151"/>
      <c r="BE141" s="3152"/>
      <c r="BF141" s="3153"/>
      <c r="BG141" s="3154"/>
      <c r="BH141" s="119"/>
      <c r="BK141" s="3">
        <v>1</v>
      </c>
    </row>
    <row r="142" spans="2:63" ht="27" customHeight="1">
      <c r="B142" s="115" t="s">
        <v>16</v>
      </c>
      <c r="C142" s="3141"/>
      <c r="D142" s="3142"/>
      <c r="E142" s="3141"/>
      <c r="F142" s="3143"/>
      <c r="G142" s="3144"/>
      <c r="H142" s="3145"/>
      <c r="I142" s="3146"/>
      <c r="J142" s="3147"/>
      <c r="K142" s="3148"/>
      <c r="L142" s="3149"/>
      <c r="M142" s="2109"/>
      <c r="N142" s="3150"/>
      <c r="O142" s="117"/>
      <c r="P142" s="3151"/>
      <c r="Q142" s="3152"/>
      <c r="R142" s="3153"/>
      <c r="S142" s="3154"/>
      <c r="T142" s="119"/>
      <c r="U142" s="1180"/>
      <c r="V142" s="115" t="s">
        <v>16</v>
      </c>
      <c r="W142" s="3141"/>
      <c r="X142" s="3142"/>
      <c r="Y142" s="3141"/>
      <c r="Z142" s="3143"/>
      <c r="AA142" s="3144"/>
      <c r="AB142" s="3145"/>
      <c r="AC142" s="3146"/>
      <c r="AD142" s="3147"/>
      <c r="AE142" s="3148"/>
      <c r="AF142" s="3149"/>
      <c r="AG142" s="2109"/>
      <c r="AH142" s="3150"/>
      <c r="AI142" s="117"/>
      <c r="AJ142" s="3151"/>
      <c r="AK142" s="3152"/>
      <c r="AL142" s="3153"/>
      <c r="AM142" s="3154"/>
      <c r="AN142" s="119"/>
      <c r="AO142" s="1180"/>
      <c r="AP142" s="115" t="s">
        <v>16</v>
      </c>
      <c r="AQ142" s="3141"/>
      <c r="AR142" s="3142"/>
      <c r="AS142" s="3141"/>
      <c r="AT142" s="3143"/>
      <c r="AU142" s="3144"/>
      <c r="AV142" s="3145"/>
      <c r="AW142" s="3146"/>
      <c r="AX142" s="3147"/>
      <c r="AY142" s="3148"/>
      <c r="AZ142" s="3149"/>
      <c r="BA142" s="2109"/>
      <c r="BB142" s="3150"/>
      <c r="BC142" s="117"/>
      <c r="BD142" s="3151"/>
      <c r="BE142" s="3152"/>
      <c r="BF142" s="3153"/>
      <c r="BG142" s="3154"/>
      <c r="BH142" s="119"/>
      <c r="BK142" s="3">
        <v>1</v>
      </c>
    </row>
    <row r="143" spans="2:63" ht="27" customHeight="1">
      <c r="B143" s="115" t="s">
        <v>16</v>
      </c>
      <c r="C143" s="3141"/>
      <c r="D143" s="3142"/>
      <c r="E143" s="3141"/>
      <c r="F143" s="3143"/>
      <c r="G143" s="3144"/>
      <c r="H143" s="3145"/>
      <c r="I143" s="3146"/>
      <c r="J143" s="3147"/>
      <c r="K143" s="3148"/>
      <c r="L143" s="3149"/>
      <c r="M143" s="2109"/>
      <c r="N143" s="3150"/>
      <c r="O143" s="117"/>
      <c r="P143" s="3151"/>
      <c r="Q143" s="3152"/>
      <c r="R143" s="3153"/>
      <c r="S143" s="3154"/>
      <c r="T143" s="119"/>
      <c r="U143" s="1180"/>
      <c r="V143" s="115" t="s">
        <v>16</v>
      </c>
      <c r="W143" s="3141"/>
      <c r="X143" s="3142"/>
      <c r="Y143" s="3141"/>
      <c r="Z143" s="3143"/>
      <c r="AA143" s="3144"/>
      <c r="AB143" s="3145"/>
      <c r="AC143" s="3146"/>
      <c r="AD143" s="3147"/>
      <c r="AE143" s="3148"/>
      <c r="AF143" s="3149"/>
      <c r="AG143" s="2109"/>
      <c r="AH143" s="3150"/>
      <c r="AI143" s="117"/>
      <c r="AJ143" s="3151"/>
      <c r="AK143" s="3152"/>
      <c r="AL143" s="3153"/>
      <c r="AM143" s="3154"/>
      <c r="AN143" s="119"/>
      <c r="AO143" s="1180"/>
      <c r="AP143" s="115" t="s">
        <v>16</v>
      </c>
      <c r="AQ143" s="3141"/>
      <c r="AR143" s="3142"/>
      <c r="AS143" s="3141"/>
      <c r="AT143" s="3143"/>
      <c r="AU143" s="3144"/>
      <c r="AV143" s="3145"/>
      <c r="AW143" s="3146"/>
      <c r="AX143" s="3147"/>
      <c r="AY143" s="3148"/>
      <c r="AZ143" s="3149"/>
      <c r="BA143" s="2109"/>
      <c r="BB143" s="3150"/>
      <c r="BC143" s="117"/>
      <c r="BD143" s="3151"/>
      <c r="BE143" s="3152"/>
      <c r="BF143" s="3153"/>
      <c r="BG143" s="3154"/>
      <c r="BH143" s="119"/>
      <c r="BK143" s="3">
        <v>1</v>
      </c>
    </row>
    <row r="144" spans="2:63" ht="27" customHeight="1">
      <c r="B144" s="115" t="s">
        <v>16</v>
      </c>
      <c r="C144" s="3141"/>
      <c r="D144" s="3142"/>
      <c r="E144" s="3141"/>
      <c r="F144" s="3143"/>
      <c r="G144" s="3144"/>
      <c r="H144" s="3145"/>
      <c r="I144" s="3146"/>
      <c r="J144" s="3147"/>
      <c r="K144" s="3148"/>
      <c r="L144" s="3149"/>
      <c r="M144" s="2109"/>
      <c r="N144" s="3150"/>
      <c r="O144" s="117"/>
      <c r="P144" s="3151"/>
      <c r="Q144" s="3152"/>
      <c r="R144" s="3153"/>
      <c r="S144" s="3154"/>
      <c r="T144" s="119"/>
      <c r="U144" s="1180"/>
      <c r="V144" s="115" t="s">
        <v>16</v>
      </c>
      <c r="W144" s="3141"/>
      <c r="X144" s="3142"/>
      <c r="Y144" s="3141"/>
      <c r="Z144" s="3143"/>
      <c r="AA144" s="3144"/>
      <c r="AB144" s="3145"/>
      <c r="AC144" s="3146"/>
      <c r="AD144" s="3147"/>
      <c r="AE144" s="3148"/>
      <c r="AF144" s="3149"/>
      <c r="AG144" s="2109"/>
      <c r="AH144" s="3150"/>
      <c r="AI144" s="117"/>
      <c r="AJ144" s="3151"/>
      <c r="AK144" s="3152"/>
      <c r="AL144" s="3153"/>
      <c r="AM144" s="3154"/>
      <c r="AN144" s="119"/>
      <c r="AO144" s="1180"/>
      <c r="AP144" s="115" t="s">
        <v>16</v>
      </c>
      <c r="AQ144" s="3141"/>
      <c r="AR144" s="3142"/>
      <c r="AS144" s="3141"/>
      <c r="AT144" s="3143"/>
      <c r="AU144" s="3144"/>
      <c r="AV144" s="3145"/>
      <c r="AW144" s="3146"/>
      <c r="AX144" s="3147"/>
      <c r="AY144" s="3148"/>
      <c r="AZ144" s="3149"/>
      <c r="BA144" s="2109"/>
      <c r="BB144" s="3150"/>
      <c r="BC144" s="117"/>
      <c r="BD144" s="3151"/>
      <c r="BE144" s="3152"/>
      <c r="BF144" s="3153"/>
      <c r="BG144" s="3154"/>
      <c r="BH144" s="119"/>
      <c r="BK144" s="3">
        <v>1</v>
      </c>
    </row>
    <row r="145" spans="2:63" ht="27" customHeight="1">
      <c r="B145" s="115" t="s">
        <v>16</v>
      </c>
      <c r="C145" s="3141"/>
      <c r="D145" s="3142"/>
      <c r="E145" s="3141"/>
      <c r="F145" s="3143"/>
      <c r="G145" s="3144"/>
      <c r="H145" s="3145"/>
      <c r="I145" s="3146"/>
      <c r="J145" s="3147"/>
      <c r="K145" s="3148"/>
      <c r="L145" s="3149"/>
      <c r="M145" s="2109"/>
      <c r="N145" s="3150"/>
      <c r="O145" s="117"/>
      <c r="P145" s="3151"/>
      <c r="Q145" s="3152"/>
      <c r="R145" s="3153"/>
      <c r="S145" s="3154"/>
      <c r="T145" s="119"/>
      <c r="U145" s="1180"/>
      <c r="V145" s="115" t="s">
        <v>16</v>
      </c>
      <c r="W145" s="3141"/>
      <c r="X145" s="3142"/>
      <c r="Y145" s="3141"/>
      <c r="Z145" s="3143"/>
      <c r="AA145" s="3144"/>
      <c r="AB145" s="3145"/>
      <c r="AC145" s="3146"/>
      <c r="AD145" s="3147"/>
      <c r="AE145" s="3148"/>
      <c r="AF145" s="3149"/>
      <c r="AG145" s="2109"/>
      <c r="AH145" s="3150"/>
      <c r="AI145" s="117"/>
      <c r="AJ145" s="3151"/>
      <c r="AK145" s="3152"/>
      <c r="AL145" s="3153"/>
      <c r="AM145" s="3154"/>
      <c r="AN145" s="119"/>
      <c r="AO145" s="1180"/>
      <c r="AP145" s="115" t="s">
        <v>16</v>
      </c>
      <c r="AQ145" s="3141"/>
      <c r="AR145" s="3142"/>
      <c r="AS145" s="3141"/>
      <c r="AT145" s="3143"/>
      <c r="AU145" s="3144"/>
      <c r="AV145" s="3145"/>
      <c r="AW145" s="3146"/>
      <c r="AX145" s="3147"/>
      <c r="AY145" s="3148"/>
      <c r="AZ145" s="3149"/>
      <c r="BA145" s="2109"/>
      <c r="BB145" s="3150"/>
      <c r="BC145" s="117"/>
      <c r="BD145" s="3151"/>
      <c r="BE145" s="3152"/>
      <c r="BF145" s="3153"/>
      <c r="BG145" s="3154"/>
      <c r="BH145" s="119"/>
      <c r="BK145" s="3">
        <v>1</v>
      </c>
    </row>
    <row r="146" spans="2:63" ht="27" customHeight="1">
      <c r="B146" s="115" t="s">
        <v>16</v>
      </c>
      <c r="C146" s="3141"/>
      <c r="D146" s="3142"/>
      <c r="E146" s="3141"/>
      <c r="F146" s="3143"/>
      <c r="G146" s="3144"/>
      <c r="H146" s="3145"/>
      <c r="I146" s="3146"/>
      <c r="J146" s="3147"/>
      <c r="K146" s="3148"/>
      <c r="L146" s="3149"/>
      <c r="M146" s="2109"/>
      <c r="N146" s="3150"/>
      <c r="O146" s="117"/>
      <c r="P146" s="3151"/>
      <c r="Q146" s="3152"/>
      <c r="R146" s="3153"/>
      <c r="S146" s="3154"/>
      <c r="T146" s="119"/>
      <c r="U146" s="1180"/>
      <c r="V146" s="115" t="s">
        <v>16</v>
      </c>
      <c r="W146" s="3141"/>
      <c r="X146" s="3142"/>
      <c r="Y146" s="3141"/>
      <c r="Z146" s="3143"/>
      <c r="AA146" s="3144"/>
      <c r="AB146" s="3145"/>
      <c r="AC146" s="3146"/>
      <c r="AD146" s="3147"/>
      <c r="AE146" s="3148"/>
      <c r="AF146" s="3149"/>
      <c r="AG146" s="2109"/>
      <c r="AH146" s="3150"/>
      <c r="AI146" s="117"/>
      <c r="AJ146" s="3151"/>
      <c r="AK146" s="3152"/>
      <c r="AL146" s="3153"/>
      <c r="AM146" s="3154"/>
      <c r="AN146" s="119"/>
      <c r="AO146" s="1180"/>
      <c r="AP146" s="115" t="s">
        <v>16</v>
      </c>
      <c r="AQ146" s="3141"/>
      <c r="AR146" s="3142"/>
      <c r="AS146" s="3141"/>
      <c r="AT146" s="3143"/>
      <c r="AU146" s="3144"/>
      <c r="AV146" s="3145"/>
      <c r="AW146" s="3146"/>
      <c r="AX146" s="3147"/>
      <c r="AY146" s="3148"/>
      <c r="AZ146" s="3149"/>
      <c r="BA146" s="2109"/>
      <c r="BB146" s="3150"/>
      <c r="BC146" s="117"/>
      <c r="BD146" s="3151"/>
      <c r="BE146" s="3152"/>
      <c r="BF146" s="3153"/>
      <c r="BG146" s="3154"/>
      <c r="BH146" s="119"/>
      <c r="BK146" s="3">
        <v>1</v>
      </c>
    </row>
    <row r="147" spans="2:63" ht="27" customHeight="1">
      <c r="B147" s="115" t="s">
        <v>16</v>
      </c>
      <c r="C147" s="3141"/>
      <c r="D147" s="3142"/>
      <c r="E147" s="3141"/>
      <c r="F147" s="3143"/>
      <c r="G147" s="3144"/>
      <c r="H147" s="3145"/>
      <c r="I147" s="3146"/>
      <c r="J147" s="3147"/>
      <c r="K147" s="3148"/>
      <c r="L147" s="3149"/>
      <c r="M147" s="2109"/>
      <c r="N147" s="3150"/>
      <c r="O147" s="117"/>
      <c r="P147" s="3151"/>
      <c r="Q147" s="3152"/>
      <c r="R147" s="3153"/>
      <c r="S147" s="3154"/>
      <c r="T147" s="119"/>
      <c r="U147" s="1180"/>
      <c r="V147" s="115" t="s">
        <v>16</v>
      </c>
      <c r="W147" s="3141"/>
      <c r="X147" s="3142"/>
      <c r="Y147" s="3141"/>
      <c r="Z147" s="3143"/>
      <c r="AA147" s="3144"/>
      <c r="AB147" s="3145"/>
      <c r="AC147" s="3146"/>
      <c r="AD147" s="3147"/>
      <c r="AE147" s="3148"/>
      <c r="AF147" s="3149"/>
      <c r="AG147" s="2109"/>
      <c r="AH147" s="3150"/>
      <c r="AI147" s="117"/>
      <c r="AJ147" s="3151"/>
      <c r="AK147" s="3152"/>
      <c r="AL147" s="3153"/>
      <c r="AM147" s="3154"/>
      <c r="AN147" s="119"/>
      <c r="AO147" s="1180"/>
      <c r="AP147" s="115" t="s">
        <v>16</v>
      </c>
      <c r="AQ147" s="3141"/>
      <c r="AR147" s="3142"/>
      <c r="AS147" s="3141"/>
      <c r="AT147" s="3143"/>
      <c r="AU147" s="3144"/>
      <c r="AV147" s="3145"/>
      <c r="AW147" s="3146"/>
      <c r="AX147" s="3147"/>
      <c r="AY147" s="3148"/>
      <c r="AZ147" s="3149"/>
      <c r="BA147" s="2109"/>
      <c r="BB147" s="3150"/>
      <c r="BC147" s="117"/>
      <c r="BD147" s="3151"/>
      <c r="BE147" s="3152"/>
      <c r="BF147" s="3153"/>
      <c r="BG147" s="3154"/>
      <c r="BH147" s="119"/>
      <c r="BK147" s="3">
        <v>1</v>
      </c>
    </row>
    <row r="148" spans="2:63" ht="27" customHeight="1">
      <c r="B148" s="115" t="s">
        <v>16</v>
      </c>
      <c r="C148" s="3141"/>
      <c r="D148" s="3142"/>
      <c r="E148" s="3141"/>
      <c r="F148" s="3143"/>
      <c r="G148" s="3144"/>
      <c r="H148" s="3145"/>
      <c r="I148" s="3146"/>
      <c r="J148" s="3147"/>
      <c r="K148" s="3148"/>
      <c r="L148" s="3149"/>
      <c r="M148" s="2109"/>
      <c r="N148" s="3150"/>
      <c r="O148" s="117"/>
      <c r="P148" s="3151"/>
      <c r="Q148" s="3152"/>
      <c r="R148" s="3153"/>
      <c r="S148" s="3154"/>
      <c r="T148" s="119"/>
      <c r="U148" s="1180"/>
      <c r="V148" s="115" t="s">
        <v>16</v>
      </c>
      <c r="W148" s="3141"/>
      <c r="X148" s="3142"/>
      <c r="Y148" s="3141"/>
      <c r="Z148" s="3143"/>
      <c r="AA148" s="3144"/>
      <c r="AB148" s="3145"/>
      <c r="AC148" s="3146"/>
      <c r="AD148" s="3147"/>
      <c r="AE148" s="3148"/>
      <c r="AF148" s="3149"/>
      <c r="AG148" s="2109"/>
      <c r="AH148" s="3150"/>
      <c r="AI148" s="117"/>
      <c r="AJ148" s="3151"/>
      <c r="AK148" s="3152"/>
      <c r="AL148" s="3153"/>
      <c r="AM148" s="3154"/>
      <c r="AN148" s="119"/>
      <c r="AO148" s="1180"/>
      <c r="AP148" s="115" t="s">
        <v>16</v>
      </c>
      <c r="AQ148" s="3141"/>
      <c r="AR148" s="3142"/>
      <c r="AS148" s="3141"/>
      <c r="AT148" s="3143"/>
      <c r="AU148" s="3144"/>
      <c r="AV148" s="3145"/>
      <c r="AW148" s="3146"/>
      <c r="AX148" s="3147"/>
      <c r="AY148" s="3148"/>
      <c r="AZ148" s="3149"/>
      <c r="BA148" s="2109"/>
      <c r="BB148" s="3150"/>
      <c r="BC148" s="117"/>
      <c r="BD148" s="3151"/>
      <c r="BE148" s="3152"/>
      <c r="BF148" s="3153"/>
      <c r="BG148" s="3154"/>
      <c r="BH148" s="119"/>
      <c r="BK148" s="3">
        <v>1</v>
      </c>
    </row>
    <row r="149" spans="2:63" ht="27" customHeight="1">
      <c r="B149" s="115" t="s">
        <v>16</v>
      </c>
      <c r="C149" s="3141"/>
      <c r="D149" s="3142"/>
      <c r="E149" s="3141"/>
      <c r="F149" s="3143"/>
      <c r="G149" s="3144"/>
      <c r="H149" s="3145"/>
      <c r="I149" s="3146"/>
      <c r="J149" s="3147"/>
      <c r="K149" s="3148"/>
      <c r="L149" s="3149"/>
      <c r="M149" s="2109"/>
      <c r="N149" s="3150"/>
      <c r="O149" s="117"/>
      <c r="P149" s="3151"/>
      <c r="Q149" s="3152"/>
      <c r="R149" s="3153"/>
      <c r="S149" s="3154"/>
      <c r="T149" s="119"/>
      <c r="U149" s="1180"/>
      <c r="V149" s="115" t="s">
        <v>16</v>
      </c>
      <c r="W149" s="3141"/>
      <c r="X149" s="3142"/>
      <c r="Y149" s="3141"/>
      <c r="Z149" s="3143"/>
      <c r="AA149" s="3144"/>
      <c r="AB149" s="3145"/>
      <c r="AC149" s="3146"/>
      <c r="AD149" s="3147"/>
      <c r="AE149" s="3148"/>
      <c r="AF149" s="3149"/>
      <c r="AG149" s="2109"/>
      <c r="AH149" s="3150"/>
      <c r="AI149" s="117"/>
      <c r="AJ149" s="3151"/>
      <c r="AK149" s="3152"/>
      <c r="AL149" s="3153"/>
      <c r="AM149" s="3154"/>
      <c r="AN149" s="119"/>
      <c r="AO149" s="1180"/>
      <c r="AP149" s="115" t="s">
        <v>16</v>
      </c>
      <c r="AQ149" s="3141"/>
      <c r="AR149" s="3142"/>
      <c r="AS149" s="3141"/>
      <c r="AT149" s="3143"/>
      <c r="AU149" s="3144"/>
      <c r="AV149" s="3145"/>
      <c r="AW149" s="3146"/>
      <c r="AX149" s="3147"/>
      <c r="AY149" s="3148"/>
      <c r="AZ149" s="3149"/>
      <c r="BA149" s="2109"/>
      <c r="BB149" s="3150"/>
      <c r="BC149" s="117"/>
      <c r="BD149" s="3151"/>
      <c r="BE149" s="3152"/>
      <c r="BF149" s="3153"/>
      <c r="BG149" s="3154"/>
      <c r="BH149" s="119"/>
      <c r="BK149" s="3">
        <v>1</v>
      </c>
    </row>
    <row r="150" spans="2:63" ht="27" customHeight="1">
      <c r="B150" s="115" t="s">
        <v>16</v>
      </c>
      <c r="C150" s="3141"/>
      <c r="D150" s="3142"/>
      <c r="E150" s="3141"/>
      <c r="F150" s="3143"/>
      <c r="G150" s="3144"/>
      <c r="H150" s="3145"/>
      <c r="I150" s="3146"/>
      <c r="J150" s="3147"/>
      <c r="K150" s="3148"/>
      <c r="L150" s="3149"/>
      <c r="M150" s="2109"/>
      <c r="N150" s="3150"/>
      <c r="O150" s="117"/>
      <c r="P150" s="3151"/>
      <c r="Q150" s="3152"/>
      <c r="R150" s="3153"/>
      <c r="S150" s="3154"/>
      <c r="T150" s="119"/>
      <c r="U150" s="1180"/>
      <c r="V150" s="115" t="s">
        <v>16</v>
      </c>
      <c r="W150" s="3141"/>
      <c r="X150" s="3142"/>
      <c r="Y150" s="3141"/>
      <c r="Z150" s="3143"/>
      <c r="AA150" s="3144"/>
      <c r="AB150" s="3145"/>
      <c r="AC150" s="3146"/>
      <c r="AD150" s="3147"/>
      <c r="AE150" s="3148"/>
      <c r="AF150" s="3149"/>
      <c r="AG150" s="2109"/>
      <c r="AH150" s="3150"/>
      <c r="AI150" s="117"/>
      <c r="AJ150" s="3151"/>
      <c r="AK150" s="3152"/>
      <c r="AL150" s="3153"/>
      <c r="AM150" s="3154"/>
      <c r="AN150" s="119"/>
      <c r="AO150" s="1180"/>
      <c r="AP150" s="115" t="s">
        <v>16</v>
      </c>
      <c r="AQ150" s="3141"/>
      <c r="AR150" s="3142"/>
      <c r="AS150" s="3141"/>
      <c r="AT150" s="3143"/>
      <c r="AU150" s="3144"/>
      <c r="AV150" s="3145"/>
      <c r="AW150" s="3146"/>
      <c r="AX150" s="3147"/>
      <c r="AY150" s="3148"/>
      <c r="AZ150" s="3149"/>
      <c r="BA150" s="2109"/>
      <c r="BB150" s="3150"/>
      <c r="BC150" s="117"/>
      <c r="BD150" s="3151"/>
      <c r="BE150" s="3152"/>
      <c r="BF150" s="3153"/>
      <c r="BG150" s="3154"/>
      <c r="BH150" s="119"/>
      <c r="BK150" s="3">
        <v>1</v>
      </c>
    </row>
    <row r="151" spans="2:63" ht="27" customHeight="1">
      <c r="B151" s="115" t="s">
        <v>16</v>
      </c>
      <c r="C151" s="3141"/>
      <c r="D151" s="3142"/>
      <c r="E151" s="3141"/>
      <c r="F151" s="3143"/>
      <c r="G151" s="3144"/>
      <c r="H151" s="3145"/>
      <c r="I151" s="3146"/>
      <c r="J151" s="3147"/>
      <c r="K151" s="3148"/>
      <c r="L151" s="3149"/>
      <c r="M151" s="2109"/>
      <c r="N151" s="3150"/>
      <c r="O151" s="117"/>
      <c r="P151" s="3151"/>
      <c r="Q151" s="3152"/>
      <c r="R151" s="3153"/>
      <c r="S151" s="3154"/>
      <c r="T151" s="119"/>
      <c r="U151" s="1180"/>
      <c r="V151" s="115" t="s">
        <v>16</v>
      </c>
      <c r="W151" s="3141"/>
      <c r="X151" s="3142"/>
      <c r="Y151" s="3141"/>
      <c r="Z151" s="3143"/>
      <c r="AA151" s="3144"/>
      <c r="AB151" s="3145"/>
      <c r="AC151" s="3146"/>
      <c r="AD151" s="3147"/>
      <c r="AE151" s="3148"/>
      <c r="AF151" s="3149"/>
      <c r="AG151" s="2109"/>
      <c r="AH151" s="3150"/>
      <c r="AI151" s="117"/>
      <c r="AJ151" s="3151"/>
      <c r="AK151" s="3152"/>
      <c r="AL151" s="3153"/>
      <c r="AM151" s="3154"/>
      <c r="AN151" s="119"/>
      <c r="AO151" s="1180"/>
      <c r="AP151" s="115" t="s">
        <v>16</v>
      </c>
      <c r="AQ151" s="3141"/>
      <c r="AR151" s="3142"/>
      <c r="AS151" s="3141"/>
      <c r="AT151" s="3143"/>
      <c r="AU151" s="3144"/>
      <c r="AV151" s="3145"/>
      <c r="AW151" s="3146"/>
      <c r="AX151" s="3147"/>
      <c r="AY151" s="3148"/>
      <c r="AZ151" s="3149"/>
      <c r="BA151" s="2109"/>
      <c r="BB151" s="3150"/>
      <c r="BC151" s="117"/>
      <c r="BD151" s="3151"/>
      <c r="BE151" s="3152"/>
      <c r="BF151" s="3153"/>
      <c r="BG151" s="3154"/>
      <c r="BH151" s="119"/>
      <c r="BK151" s="3">
        <v>1</v>
      </c>
    </row>
    <row r="152" spans="2:63" ht="27" customHeight="1">
      <c r="B152" s="115" t="s">
        <v>16</v>
      </c>
      <c r="C152" s="3141"/>
      <c r="D152" s="3142"/>
      <c r="E152" s="3141"/>
      <c r="F152" s="3143"/>
      <c r="G152" s="3144"/>
      <c r="H152" s="3145"/>
      <c r="I152" s="3146"/>
      <c r="J152" s="3147"/>
      <c r="K152" s="3148"/>
      <c r="L152" s="3149"/>
      <c r="M152" s="2109"/>
      <c r="N152" s="3150"/>
      <c r="O152" s="117"/>
      <c r="P152" s="3151"/>
      <c r="Q152" s="3152"/>
      <c r="R152" s="3153"/>
      <c r="S152" s="3154"/>
      <c r="T152" s="119"/>
      <c r="U152" s="1180"/>
      <c r="V152" s="115" t="s">
        <v>16</v>
      </c>
      <c r="W152" s="3141"/>
      <c r="X152" s="3142"/>
      <c r="Y152" s="3141"/>
      <c r="Z152" s="3143"/>
      <c r="AA152" s="3144"/>
      <c r="AB152" s="3145"/>
      <c r="AC152" s="3146"/>
      <c r="AD152" s="3147"/>
      <c r="AE152" s="3148"/>
      <c r="AF152" s="3149"/>
      <c r="AG152" s="2109"/>
      <c r="AH152" s="3150"/>
      <c r="AI152" s="117"/>
      <c r="AJ152" s="3151"/>
      <c r="AK152" s="3152"/>
      <c r="AL152" s="3153"/>
      <c r="AM152" s="3154"/>
      <c r="AN152" s="119"/>
      <c r="AO152" s="1180"/>
      <c r="AP152" s="115" t="s">
        <v>16</v>
      </c>
      <c r="AQ152" s="3141"/>
      <c r="AR152" s="3142"/>
      <c r="AS152" s="3141"/>
      <c r="AT152" s="3143"/>
      <c r="AU152" s="3144"/>
      <c r="AV152" s="3145"/>
      <c r="AW152" s="3146"/>
      <c r="AX152" s="3147"/>
      <c r="AY152" s="3148"/>
      <c r="AZ152" s="3149"/>
      <c r="BA152" s="2109"/>
      <c r="BB152" s="3150"/>
      <c r="BC152" s="117"/>
      <c r="BD152" s="3151"/>
      <c r="BE152" s="3152"/>
      <c r="BF152" s="3153"/>
      <c r="BG152" s="3154"/>
      <c r="BH152" s="119"/>
      <c r="BK152" s="3">
        <v>1</v>
      </c>
    </row>
    <row r="153" spans="2:63" ht="27" customHeight="1">
      <c r="B153" s="115" t="s">
        <v>16</v>
      </c>
      <c r="C153" s="3141"/>
      <c r="D153" s="3142"/>
      <c r="E153" s="3141"/>
      <c r="F153" s="3143"/>
      <c r="G153" s="3144"/>
      <c r="H153" s="3145"/>
      <c r="I153" s="3146"/>
      <c r="J153" s="3147"/>
      <c r="K153" s="3148"/>
      <c r="L153" s="3149"/>
      <c r="M153" s="2109"/>
      <c r="N153" s="3150"/>
      <c r="O153" s="117"/>
      <c r="P153" s="3151"/>
      <c r="Q153" s="3152"/>
      <c r="R153" s="3153"/>
      <c r="S153" s="3154"/>
      <c r="T153" s="119"/>
      <c r="U153" s="1180"/>
      <c r="V153" s="115" t="s">
        <v>16</v>
      </c>
      <c r="W153" s="3141"/>
      <c r="X153" s="3142"/>
      <c r="Y153" s="3141"/>
      <c r="Z153" s="3143"/>
      <c r="AA153" s="3144"/>
      <c r="AB153" s="3145"/>
      <c r="AC153" s="3146"/>
      <c r="AD153" s="3147"/>
      <c r="AE153" s="3148"/>
      <c r="AF153" s="3149"/>
      <c r="AG153" s="2109"/>
      <c r="AH153" s="3150"/>
      <c r="AI153" s="117"/>
      <c r="AJ153" s="3151"/>
      <c r="AK153" s="3152"/>
      <c r="AL153" s="3153"/>
      <c r="AM153" s="3154"/>
      <c r="AN153" s="119"/>
      <c r="AO153" s="1180"/>
      <c r="AP153" s="115" t="s">
        <v>16</v>
      </c>
      <c r="AQ153" s="3141"/>
      <c r="AR153" s="3142"/>
      <c r="AS153" s="3141"/>
      <c r="AT153" s="3143"/>
      <c r="AU153" s="3144"/>
      <c r="AV153" s="3145"/>
      <c r="AW153" s="3146"/>
      <c r="AX153" s="3147"/>
      <c r="AY153" s="3148"/>
      <c r="AZ153" s="3149"/>
      <c r="BA153" s="2109"/>
      <c r="BB153" s="3150"/>
      <c r="BC153" s="117"/>
      <c r="BD153" s="3151"/>
      <c r="BE153" s="3152"/>
      <c r="BF153" s="3153"/>
      <c r="BG153" s="3154"/>
      <c r="BH153" s="119"/>
      <c r="BK153" s="3">
        <v>1</v>
      </c>
    </row>
    <row r="154" spans="2:63" ht="27" customHeight="1">
      <c r="B154" s="115" t="s">
        <v>16</v>
      </c>
      <c r="C154" s="3141"/>
      <c r="D154" s="3142"/>
      <c r="E154" s="3141"/>
      <c r="F154" s="3143"/>
      <c r="G154" s="3144"/>
      <c r="H154" s="3145"/>
      <c r="I154" s="3146"/>
      <c r="J154" s="3147"/>
      <c r="K154" s="3148"/>
      <c r="L154" s="3149"/>
      <c r="M154" s="2109"/>
      <c r="N154" s="3150"/>
      <c r="O154" s="117"/>
      <c r="P154" s="3151"/>
      <c r="Q154" s="3152"/>
      <c r="R154" s="3153"/>
      <c r="S154" s="3154"/>
      <c r="T154" s="119"/>
      <c r="U154" s="1180"/>
      <c r="V154" s="115" t="s">
        <v>16</v>
      </c>
      <c r="W154" s="3141"/>
      <c r="X154" s="3142"/>
      <c r="Y154" s="3141"/>
      <c r="Z154" s="3143"/>
      <c r="AA154" s="3144"/>
      <c r="AB154" s="3145"/>
      <c r="AC154" s="3146"/>
      <c r="AD154" s="3147"/>
      <c r="AE154" s="3148"/>
      <c r="AF154" s="3149"/>
      <c r="AG154" s="2109"/>
      <c r="AH154" s="3150"/>
      <c r="AI154" s="117"/>
      <c r="AJ154" s="3151"/>
      <c r="AK154" s="3152"/>
      <c r="AL154" s="3153"/>
      <c r="AM154" s="3154"/>
      <c r="AN154" s="119"/>
      <c r="AO154" s="1180"/>
      <c r="AP154" s="115" t="s">
        <v>16</v>
      </c>
      <c r="AQ154" s="3141"/>
      <c r="AR154" s="3142"/>
      <c r="AS154" s="3141"/>
      <c r="AT154" s="3143"/>
      <c r="AU154" s="3144"/>
      <c r="AV154" s="3145"/>
      <c r="AW154" s="3146"/>
      <c r="AX154" s="3147"/>
      <c r="AY154" s="3148"/>
      <c r="AZ154" s="3149"/>
      <c r="BA154" s="2109"/>
      <c r="BB154" s="3150"/>
      <c r="BC154" s="117"/>
      <c r="BD154" s="3151"/>
      <c r="BE154" s="3152"/>
      <c r="BF154" s="3153"/>
      <c r="BG154" s="3154"/>
      <c r="BH154" s="119"/>
      <c r="BK154" s="3">
        <v>1</v>
      </c>
    </row>
    <row r="155" spans="2:63" ht="27" customHeight="1">
      <c r="B155" s="115" t="s">
        <v>16</v>
      </c>
      <c r="C155" s="3141"/>
      <c r="D155" s="3142"/>
      <c r="E155" s="3141"/>
      <c r="F155" s="3143"/>
      <c r="G155" s="3144"/>
      <c r="H155" s="3145"/>
      <c r="I155" s="3146"/>
      <c r="J155" s="3147"/>
      <c r="K155" s="3148"/>
      <c r="L155" s="3149"/>
      <c r="M155" s="2109"/>
      <c r="N155" s="3150"/>
      <c r="O155" s="117"/>
      <c r="P155" s="3151"/>
      <c r="Q155" s="3152"/>
      <c r="R155" s="3153"/>
      <c r="S155" s="3154"/>
      <c r="T155" s="119"/>
      <c r="U155" s="1180"/>
      <c r="V155" s="115" t="s">
        <v>16</v>
      </c>
      <c r="W155" s="3141"/>
      <c r="X155" s="3142"/>
      <c r="Y155" s="3141"/>
      <c r="Z155" s="3143"/>
      <c r="AA155" s="3144"/>
      <c r="AB155" s="3145"/>
      <c r="AC155" s="3146"/>
      <c r="AD155" s="3147"/>
      <c r="AE155" s="3148"/>
      <c r="AF155" s="3149"/>
      <c r="AG155" s="2109"/>
      <c r="AH155" s="3150"/>
      <c r="AI155" s="117"/>
      <c r="AJ155" s="3151"/>
      <c r="AK155" s="3152"/>
      <c r="AL155" s="3153"/>
      <c r="AM155" s="3154"/>
      <c r="AN155" s="119"/>
      <c r="AO155" s="1180"/>
      <c r="AP155" s="115" t="s">
        <v>16</v>
      </c>
      <c r="AQ155" s="3141"/>
      <c r="AR155" s="3142"/>
      <c r="AS155" s="3141"/>
      <c r="AT155" s="3143"/>
      <c r="AU155" s="3144"/>
      <c r="AV155" s="3145"/>
      <c r="AW155" s="3146"/>
      <c r="AX155" s="3147"/>
      <c r="AY155" s="3148"/>
      <c r="AZ155" s="3149"/>
      <c r="BA155" s="2109"/>
      <c r="BB155" s="3150"/>
      <c r="BC155" s="117"/>
      <c r="BD155" s="3151"/>
      <c r="BE155" s="3152"/>
      <c r="BF155" s="3153"/>
      <c r="BG155" s="3154"/>
      <c r="BH155" s="119"/>
      <c r="BK155" s="3">
        <v>1</v>
      </c>
    </row>
    <row r="156" spans="2:63" ht="27" customHeight="1">
      <c r="B156" s="115" t="s">
        <v>16</v>
      </c>
      <c r="C156" s="3141"/>
      <c r="D156" s="3142"/>
      <c r="E156" s="3141"/>
      <c r="F156" s="3143"/>
      <c r="G156" s="3144"/>
      <c r="H156" s="3145"/>
      <c r="I156" s="3146"/>
      <c r="J156" s="3147"/>
      <c r="K156" s="3148"/>
      <c r="L156" s="3149"/>
      <c r="M156" s="2109"/>
      <c r="N156" s="3150"/>
      <c r="O156" s="117"/>
      <c r="P156" s="3151"/>
      <c r="Q156" s="3152"/>
      <c r="R156" s="3153"/>
      <c r="S156" s="3154"/>
      <c r="T156" s="119"/>
      <c r="U156" s="1180"/>
      <c r="V156" s="115" t="s">
        <v>16</v>
      </c>
      <c r="W156" s="3141"/>
      <c r="X156" s="3142"/>
      <c r="Y156" s="3141"/>
      <c r="Z156" s="3143"/>
      <c r="AA156" s="3144"/>
      <c r="AB156" s="3145"/>
      <c r="AC156" s="3146"/>
      <c r="AD156" s="3147"/>
      <c r="AE156" s="3148"/>
      <c r="AF156" s="3149"/>
      <c r="AG156" s="2109"/>
      <c r="AH156" s="3150"/>
      <c r="AI156" s="117"/>
      <c r="AJ156" s="3151"/>
      <c r="AK156" s="3152"/>
      <c r="AL156" s="3153"/>
      <c r="AM156" s="3154"/>
      <c r="AN156" s="119"/>
      <c r="AO156" s="1180"/>
      <c r="AP156" s="115" t="s">
        <v>16</v>
      </c>
      <c r="AQ156" s="3141"/>
      <c r="AR156" s="3142"/>
      <c r="AS156" s="3141"/>
      <c r="AT156" s="3143"/>
      <c r="AU156" s="3144"/>
      <c r="AV156" s="3145"/>
      <c r="AW156" s="3146"/>
      <c r="AX156" s="3147"/>
      <c r="AY156" s="3148"/>
      <c r="AZ156" s="3149"/>
      <c r="BA156" s="2109"/>
      <c r="BB156" s="3150"/>
      <c r="BC156" s="117"/>
      <c r="BD156" s="3151"/>
      <c r="BE156" s="3152"/>
      <c r="BF156" s="3153"/>
      <c r="BG156" s="3154"/>
      <c r="BH156" s="119"/>
      <c r="BK156" s="3">
        <v>1</v>
      </c>
    </row>
    <row r="157" spans="2:63" ht="27" customHeight="1">
      <c r="B157" s="115" t="s">
        <v>16</v>
      </c>
      <c r="C157" s="3141"/>
      <c r="D157" s="3142"/>
      <c r="E157" s="3141"/>
      <c r="F157" s="3143"/>
      <c r="G157" s="3144"/>
      <c r="H157" s="3145"/>
      <c r="I157" s="3146"/>
      <c r="J157" s="3147"/>
      <c r="K157" s="3148"/>
      <c r="L157" s="3149"/>
      <c r="M157" s="2109"/>
      <c r="N157" s="3150"/>
      <c r="O157" s="117"/>
      <c r="P157" s="3151"/>
      <c r="Q157" s="3152"/>
      <c r="R157" s="3153"/>
      <c r="S157" s="3154"/>
      <c r="T157" s="119"/>
      <c r="U157" s="1180"/>
      <c r="V157" s="115" t="s">
        <v>16</v>
      </c>
      <c r="W157" s="3141"/>
      <c r="X157" s="3142"/>
      <c r="Y157" s="3141"/>
      <c r="Z157" s="3143"/>
      <c r="AA157" s="3144"/>
      <c r="AB157" s="3145"/>
      <c r="AC157" s="3146"/>
      <c r="AD157" s="3147"/>
      <c r="AE157" s="3148"/>
      <c r="AF157" s="3149"/>
      <c r="AG157" s="2109"/>
      <c r="AH157" s="3150"/>
      <c r="AI157" s="117"/>
      <c r="AJ157" s="3151"/>
      <c r="AK157" s="3152"/>
      <c r="AL157" s="3153"/>
      <c r="AM157" s="3154"/>
      <c r="AN157" s="119"/>
      <c r="AO157" s="1180"/>
      <c r="AP157" s="115" t="s">
        <v>16</v>
      </c>
      <c r="AQ157" s="3141"/>
      <c r="AR157" s="3142"/>
      <c r="AS157" s="3141"/>
      <c r="AT157" s="3143"/>
      <c r="AU157" s="3144"/>
      <c r="AV157" s="3145"/>
      <c r="AW157" s="3146"/>
      <c r="AX157" s="3147"/>
      <c r="AY157" s="3148"/>
      <c r="AZ157" s="3149"/>
      <c r="BA157" s="2109"/>
      <c r="BB157" s="3150"/>
      <c r="BC157" s="117"/>
      <c r="BD157" s="3151"/>
      <c r="BE157" s="3152"/>
      <c r="BF157" s="3153"/>
      <c r="BG157" s="3154"/>
      <c r="BH157" s="119"/>
      <c r="BK157" s="3">
        <v>1</v>
      </c>
    </row>
    <row r="158" spans="2:63" ht="27" customHeight="1">
      <c r="B158" s="115" t="s">
        <v>16</v>
      </c>
      <c r="C158" s="3141"/>
      <c r="D158" s="3142"/>
      <c r="E158" s="3141"/>
      <c r="F158" s="3143"/>
      <c r="G158" s="3144"/>
      <c r="H158" s="3145"/>
      <c r="I158" s="3146"/>
      <c r="J158" s="3147"/>
      <c r="K158" s="3148"/>
      <c r="L158" s="3149"/>
      <c r="M158" s="2109"/>
      <c r="N158" s="3150"/>
      <c r="O158" s="117"/>
      <c r="P158" s="3151"/>
      <c r="Q158" s="3152"/>
      <c r="R158" s="3153"/>
      <c r="S158" s="3154"/>
      <c r="T158" s="119"/>
      <c r="U158" s="1180"/>
      <c r="V158" s="115" t="s">
        <v>16</v>
      </c>
      <c r="W158" s="3141"/>
      <c r="X158" s="3142"/>
      <c r="Y158" s="3141"/>
      <c r="Z158" s="3143"/>
      <c r="AA158" s="3144"/>
      <c r="AB158" s="3145"/>
      <c r="AC158" s="3146"/>
      <c r="AD158" s="3147"/>
      <c r="AE158" s="3148"/>
      <c r="AF158" s="3149"/>
      <c r="AG158" s="2109"/>
      <c r="AH158" s="3150"/>
      <c r="AI158" s="117"/>
      <c r="AJ158" s="3151"/>
      <c r="AK158" s="3152"/>
      <c r="AL158" s="3153"/>
      <c r="AM158" s="3154"/>
      <c r="AN158" s="119"/>
      <c r="AO158" s="1180"/>
      <c r="AP158" s="115" t="s">
        <v>16</v>
      </c>
      <c r="AQ158" s="3141"/>
      <c r="AR158" s="3142"/>
      <c r="AS158" s="3141"/>
      <c r="AT158" s="3143"/>
      <c r="AU158" s="3144"/>
      <c r="AV158" s="3145"/>
      <c r="AW158" s="3146"/>
      <c r="AX158" s="3147"/>
      <c r="AY158" s="3148"/>
      <c r="AZ158" s="3149"/>
      <c r="BA158" s="2109"/>
      <c r="BB158" s="3150"/>
      <c r="BC158" s="117"/>
      <c r="BD158" s="3151"/>
      <c r="BE158" s="3152"/>
      <c r="BF158" s="3153"/>
      <c r="BG158" s="3154"/>
      <c r="BH158" s="119"/>
      <c r="BK158" s="3">
        <v>1</v>
      </c>
    </row>
    <row r="159" spans="2:63" ht="27" customHeight="1">
      <c r="B159" s="115" t="s">
        <v>16</v>
      </c>
      <c r="C159" s="3141"/>
      <c r="D159" s="3142"/>
      <c r="E159" s="3141"/>
      <c r="F159" s="3143"/>
      <c r="G159" s="3144"/>
      <c r="H159" s="3145"/>
      <c r="I159" s="3146"/>
      <c r="J159" s="3147"/>
      <c r="K159" s="3148"/>
      <c r="L159" s="3149"/>
      <c r="M159" s="2109"/>
      <c r="N159" s="3150"/>
      <c r="O159" s="117"/>
      <c r="P159" s="3151"/>
      <c r="Q159" s="3152"/>
      <c r="R159" s="3153"/>
      <c r="S159" s="3154"/>
      <c r="T159" s="119"/>
      <c r="U159" s="1180"/>
      <c r="V159" s="115" t="s">
        <v>16</v>
      </c>
      <c r="W159" s="3141"/>
      <c r="X159" s="3142"/>
      <c r="Y159" s="3141"/>
      <c r="Z159" s="3143"/>
      <c r="AA159" s="3144"/>
      <c r="AB159" s="3145"/>
      <c r="AC159" s="3146"/>
      <c r="AD159" s="3147"/>
      <c r="AE159" s="3148"/>
      <c r="AF159" s="3149"/>
      <c r="AG159" s="2109"/>
      <c r="AH159" s="3150"/>
      <c r="AI159" s="117"/>
      <c r="AJ159" s="3151"/>
      <c r="AK159" s="3152"/>
      <c r="AL159" s="3153"/>
      <c r="AM159" s="3154"/>
      <c r="AN159" s="119"/>
      <c r="AO159" s="1180"/>
      <c r="AP159" s="115" t="s">
        <v>16</v>
      </c>
      <c r="AQ159" s="3141"/>
      <c r="AR159" s="3142"/>
      <c r="AS159" s="3141"/>
      <c r="AT159" s="3143"/>
      <c r="AU159" s="3144"/>
      <c r="AV159" s="3145"/>
      <c r="AW159" s="3146"/>
      <c r="AX159" s="3147"/>
      <c r="AY159" s="3148"/>
      <c r="AZ159" s="3149"/>
      <c r="BA159" s="2109"/>
      <c r="BB159" s="3150"/>
      <c r="BC159" s="117"/>
      <c r="BD159" s="3151"/>
      <c r="BE159" s="3152"/>
      <c r="BF159" s="3153"/>
      <c r="BG159" s="3154"/>
      <c r="BH159" s="119"/>
      <c r="BK159" s="3">
        <v>1</v>
      </c>
    </row>
    <row r="160" spans="2:63" ht="27" customHeight="1">
      <c r="B160" s="115" t="s">
        <v>16</v>
      </c>
      <c r="C160" s="3141"/>
      <c r="D160" s="3142"/>
      <c r="E160" s="3141"/>
      <c r="F160" s="3143"/>
      <c r="G160" s="3144"/>
      <c r="H160" s="3145"/>
      <c r="I160" s="3146"/>
      <c r="J160" s="3147"/>
      <c r="K160" s="3148"/>
      <c r="L160" s="3149"/>
      <c r="M160" s="2109"/>
      <c r="N160" s="3150"/>
      <c r="O160" s="117"/>
      <c r="P160" s="3151"/>
      <c r="Q160" s="3152"/>
      <c r="R160" s="3153"/>
      <c r="S160" s="3154"/>
      <c r="T160" s="119"/>
      <c r="U160" s="1180"/>
      <c r="V160" s="115" t="s">
        <v>16</v>
      </c>
      <c r="W160" s="3141"/>
      <c r="X160" s="3142"/>
      <c r="Y160" s="3141"/>
      <c r="Z160" s="3143"/>
      <c r="AA160" s="3144"/>
      <c r="AB160" s="3145"/>
      <c r="AC160" s="3146"/>
      <c r="AD160" s="3147"/>
      <c r="AE160" s="3148"/>
      <c r="AF160" s="3149"/>
      <c r="AG160" s="2109"/>
      <c r="AH160" s="3150"/>
      <c r="AI160" s="117"/>
      <c r="AJ160" s="3151"/>
      <c r="AK160" s="3152"/>
      <c r="AL160" s="3153"/>
      <c r="AM160" s="3154"/>
      <c r="AN160" s="119"/>
      <c r="AO160" s="1180"/>
      <c r="AP160" s="115" t="s">
        <v>16</v>
      </c>
      <c r="AQ160" s="3141"/>
      <c r="AR160" s="3142"/>
      <c r="AS160" s="3141"/>
      <c r="AT160" s="3143"/>
      <c r="AU160" s="3144"/>
      <c r="AV160" s="3145"/>
      <c r="AW160" s="3146"/>
      <c r="AX160" s="3147"/>
      <c r="AY160" s="3148"/>
      <c r="AZ160" s="3149"/>
      <c r="BA160" s="2109"/>
      <c r="BB160" s="3150"/>
      <c r="BC160" s="117"/>
      <c r="BD160" s="3151"/>
      <c r="BE160" s="3152"/>
      <c r="BF160" s="3153"/>
      <c r="BG160" s="3154"/>
      <c r="BH160" s="119"/>
      <c r="BK160" s="3">
        <v>1</v>
      </c>
    </row>
    <row r="161" spans="2:63" ht="27" customHeight="1">
      <c r="B161" s="115" t="s">
        <v>16</v>
      </c>
      <c r="C161" s="3141"/>
      <c r="D161" s="3142"/>
      <c r="E161" s="3141"/>
      <c r="F161" s="3143"/>
      <c r="G161" s="3144"/>
      <c r="H161" s="3145"/>
      <c r="I161" s="3146"/>
      <c r="J161" s="3147"/>
      <c r="K161" s="3148"/>
      <c r="L161" s="3149"/>
      <c r="M161" s="2109"/>
      <c r="N161" s="3150"/>
      <c r="O161" s="117"/>
      <c r="P161" s="3151"/>
      <c r="Q161" s="3152"/>
      <c r="R161" s="3153"/>
      <c r="S161" s="3154"/>
      <c r="T161" s="119"/>
      <c r="U161" s="1180"/>
      <c r="V161" s="115" t="s">
        <v>16</v>
      </c>
      <c r="W161" s="3141"/>
      <c r="X161" s="3142"/>
      <c r="Y161" s="3141"/>
      <c r="Z161" s="3143"/>
      <c r="AA161" s="3144"/>
      <c r="AB161" s="3145"/>
      <c r="AC161" s="3146"/>
      <c r="AD161" s="3147"/>
      <c r="AE161" s="3148"/>
      <c r="AF161" s="3149"/>
      <c r="AG161" s="2109"/>
      <c r="AH161" s="3150"/>
      <c r="AI161" s="117"/>
      <c r="AJ161" s="3151"/>
      <c r="AK161" s="3152"/>
      <c r="AL161" s="3153"/>
      <c r="AM161" s="3154"/>
      <c r="AN161" s="119"/>
      <c r="AO161" s="1180"/>
      <c r="AP161" s="115" t="s">
        <v>16</v>
      </c>
      <c r="AQ161" s="3141"/>
      <c r="AR161" s="3142"/>
      <c r="AS161" s="3141"/>
      <c r="AT161" s="3143"/>
      <c r="AU161" s="3144"/>
      <c r="AV161" s="3145"/>
      <c r="AW161" s="3146"/>
      <c r="AX161" s="3147"/>
      <c r="AY161" s="3148"/>
      <c r="AZ161" s="3149"/>
      <c r="BA161" s="2109"/>
      <c r="BB161" s="3150"/>
      <c r="BC161" s="117"/>
      <c r="BD161" s="3151"/>
      <c r="BE161" s="3152"/>
      <c r="BF161" s="3153"/>
      <c r="BG161" s="3154"/>
      <c r="BH161" s="119"/>
      <c r="BK161" s="3">
        <v>1</v>
      </c>
    </row>
    <row r="162" spans="2:63" ht="27" customHeight="1">
      <c r="B162" s="115" t="s">
        <v>16</v>
      </c>
      <c r="C162" s="3141"/>
      <c r="D162" s="3142"/>
      <c r="E162" s="3141"/>
      <c r="F162" s="3143"/>
      <c r="G162" s="3144"/>
      <c r="H162" s="3145"/>
      <c r="I162" s="3146"/>
      <c r="J162" s="3147"/>
      <c r="K162" s="3148"/>
      <c r="L162" s="3149"/>
      <c r="M162" s="2109"/>
      <c r="N162" s="3150"/>
      <c r="O162" s="117"/>
      <c r="P162" s="3151"/>
      <c r="Q162" s="3152"/>
      <c r="R162" s="3153"/>
      <c r="S162" s="3154"/>
      <c r="T162" s="119"/>
      <c r="U162" s="1180"/>
      <c r="V162" s="115" t="s">
        <v>16</v>
      </c>
      <c r="W162" s="3141"/>
      <c r="X162" s="3142"/>
      <c r="Y162" s="3141"/>
      <c r="Z162" s="3143"/>
      <c r="AA162" s="3144"/>
      <c r="AB162" s="3145"/>
      <c r="AC162" s="3146"/>
      <c r="AD162" s="3147"/>
      <c r="AE162" s="3148"/>
      <c r="AF162" s="3149"/>
      <c r="AG162" s="2109"/>
      <c r="AH162" s="3150"/>
      <c r="AI162" s="117"/>
      <c r="AJ162" s="3151"/>
      <c r="AK162" s="3152"/>
      <c r="AL162" s="3153"/>
      <c r="AM162" s="3154"/>
      <c r="AN162" s="119"/>
      <c r="AO162" s="1180"/>
      <c r="AP162" s="115" t="s">
        <v>16</v>
      </c>
      <c r="AQ162" s="3141"/>
      <c r="AR162" s="3142"/>
      <c r="AS162" s="3141"/>
      <c r="AT162" s="3143"/>
      <c r="AU162" s="3144"/>
      <c r="AV162" s="3145"/>
      <c r="AW162" s="3146"/>
      <c r="AX162" s="3147"/>
      <c r="AY162" s="3148"/>
      <c r="AZ162" s="3149"/>
      <c r="BA162" s="2109"/>
      <c r="BB162" s="3150"/>
      <c r="BC162" s="117"/>
      <c r="BD162" s="3151"/>
      <c r="BE162" s="3152"/>
      <c r="BF162" s="3153"/>
      <c r="BG162" s="3154"/>
      <c r="BH162" s="119"/>
      <c r="BK162" s="3">
        <v>1</v>
      </c>
    </row>
    <row r="163" spans="2:63" ht="27" customHeight="1">
      <c r="B163" s="115" t="s">
        <v>16</v>
      </c>
      <c r="C163" s="3141"/>
      <c r="D163" s="3142"/>
      <c r="E163" s="3141"/>
      <c r="F163" s="3143"/>
      <c r="G163" s="3144"/>
      <c r="H163" s="3145"/>
      <c r="I163" s="3146"/>
      <c r="J163" s="3147"/>
      <c r="K163" s="3148"/>
      <c r="L163" s="3149"/>
      <c r="M163" s="2109"/>
      <c r="N163" s="3150"/>
      <c r="O163" s="117"/>
      <c r="P163" s="3151"/>
      <c r="Q163" s="3152"/>
      <c r="R163" s="3153"/>
      <c r="S163" s="3154"/>
      <c r="T163" s="119"/>
      <c r="U163" s="1180"/>
      <c r="V163" s="115" t="s">
        <v>16</v>
      </c>
      <c r="W163" s="3141"/>
      <c r="X163" s="3142"/>
      <c r="Y163" s="3141"/>
      <c r="Z163" s="3143"/>
      <c r="AA163" s="3144"/>
      <c r="AB163" s="3145"/>
      <c r="AC163" s="3146"/>
      <c r="AD163" s="3147"/>
      <c r="AE163" s="3148"/>
      <c r="AF163" s="3149"/>
      <c r="AG163" s="2109"/>
      <c r="AH163" s="3150"/>
      <c r="AI163" s="117"/>
      <c r="AJ163" s="3151"/>
      <c r="AK163" s="3152"/>
      <c r="AL163" s="3153"/>
      <c r="AM163" s="3154"/>
      <c r="AN163" s="119"/>
      <c r="AO163" s="1180"/>
      <c r="AP163" s="115" t="s">
        <v>16</v>
      </c>
      <c r="AQ163" s="3141"/>
      <c r="AR163" s="3142"/>
      <c r="AS163" s="3141"/>
      <c r="AT163" s="3143"/>
      <c r="AU163" s="3144"/>
      <c r="AV163" s="3145"/>
      <c r="AW163" s="3146"/>
      <c r="AX163" s="3147"/>
      <c r="AY163" s="3148"/>
      <c r="AZ163" s="3149"/>
      <c r="BA163" s="2109"/>
      <c r="BB163" s="3150"/>
      <c r="BC163" s="117"/>
      <c r="BD163" s="3151"/>
      <c r="BE163" s="3152"/>
      <c r="BF163" s="3153"/>
      <c r="BG163" s="3154"/>
      <c r="BH163" s="119"/>
      <c r="BK163" s="3">
        <v>1</v>
      </c>
    </row>
    <row r="164" spans="2:63" ht="27" customHeight="1">
      <c r="B164" s="115" t="s">
        <v>16</v>
      </c>
      <c r="C164" s="3141"/>
      <c r="D164" s="3142"/>
      <c r="E164" s="3141"/>
      <c r="F164" s="3143"/>
      <c r="G164" s="3144"/>
      <c r="H164" s="3145"/>
      <c r="I164" s="3146"/>
      <c r="J164" s="3147"/>
      <c r="K164" s="3148"/>
      <c r="L164" s="3149"/>
      <c r="M164" s="2109"/>
      <c r="N164" s="3150"/>
      <c r="O164" s="117"/>
      <c r="P164" s="3151"/>
      <c r="Q164" s="3152"/>
      <c r="R164" s="3153"/>
      <c r="S164" s="3154"/>
      <c r="T164" s="119"/>
      <c r="U164" s="1180"/>
      <c r="V164" s="115" t="s">
        <v>16</v>
      </c>
      <c r="W164" s="3141"/>
      <c r="X164" s="3142"/>
      <c r="Y164" s="3141"/>
      <c r="Z164" s="3143"/>
      <c r="AA164" s="3144"/>
      <c r="AB164" s="3145"/>
      <c r="AC164" s="3146"/>
      <c r="AD164" s="3147"/>
      <c r="AE164" s="3148"/>
      <c r="AF164" s="3149"/>
      <c r="AG164" s="2109"/>
      <c r="AH164" s="3150"/>
      <c r="AI164" s="117"/>
      <c r="AJ164" s="3151"/>
      <c r="AK164" s="3152"/>
      <c r="AL164" s="3153"/>
      <c r="AM164" s="3154"/>
      <c r="AN164" s="119"/>
      <c r="AO164" s="1180"/>
      <c r="AP164" s="115" t="s">
        <v>16</v>
      </c>
      <c r="AQ164" s="3141"/>
      <c r="AR164" s="3142"/>
      <c r="AS164" s="3141"/>
      <c r="AT164" s="3143"/>
      <c r="AU164" s="3144"/>
      <c r="AV164" s="3145"/>
      <c r="AW164" s="3146"/>
      <c r="AX164" s="3147"/>
      <c r="AY164" s="3148"/>
      <c r="AZ164" s="3149"/>
      <c r="BA164" s="2109"/>
      <c r="BB164" s="3150"/>
      <c r="BC164" s="117"/>
      <c r="BD164" s="3151"/>
      <c r="BE164" s="3152"/>
      <c r="BF164" s="3153"/>
      <c r="BG164" s="3154"/>
      <c r="BH164" s="119"/>
      <c r="BK164" s="3">
        <v>1</v>
      </c>
    </row>
    <row r="165" spans="2:63" ht="27" customHeight="1">
      <c r="B165" s="115" t="s">
        <v>16</v>
      </c>
      <c r="C165" s="3141"/>
      <c r="D165" s="3142"/>
      <c r="E165" s="3141"/>
      <c r="F165" s="3143"/>
      <c r="G165" s="3144"/>
      <c r="H165" s="3145"/>
      <c r="I165" s="3146"/>
      <c r="J165" s="3147"/>
      <c r="K165" s="3148"/>
      <c r="L165" s="3149"/>
      <c r="M165" s="2109"/>
      <c r="N165" s="3150"/>
      <c r="O165" s="117"/>
      <c r="P165" s="3151"/>
      <c r="Q165" s="3152"/>
      <c r="R165" s="3153"/>
      <c r="S165" s="3154"/>
      <c r="T165" s="119"/>
      <c r="U165" s="1180"/>
      <c r="V165" s="115" t="s">
        <v>16</v>
      </c>
      <c r="W165" s="3141"/>
      <c r="X165" s="3142"/>
      <c r="Y165" s="3141"/>
      <c r="Z165" s="3143"/>
      <c r="AA165" s="3144"/>
      <c r="AB165" s="3145"/>
      <c r="AC165" s="3146"/>
      <c r="AD165" s="3147"/>
      <c r="AE165" s="3148"/>
      <c r="AF165" s="3149"/>
      <c r="AG165" s="2109"/>
      <c r="AH165" s="3150"/>
      <c r="AI165" s="117"/>
      <c r="AJ165" s="3151"/>
      <c r="AK165" s="3152"/>
      <c r="AL165" s="3153"/>
      <c r="AM165" s="3154"/>
      <c r="AN165" s="119"/>
      <c r="AO165" s="1180"/>
      <c r="AP165" s="115" t="s">
        <v>16</v>
      </c>
      <c r="AQ165" s="3141"/>
      <c r="AR165" s="3142"/>
      <c r="AS165" s="3141"/>
      <c r="AT165" s="3143"/>
      <c r="AU165" s="3144"/>
      <c r="AV165" s="3145"/>
      <c r="AW165" s="3146"/>
      <c r="AX165" s="3147"/>
      <c r="AY165" s="3148"/>
      <c r="AZ165" s="3149"/>
      <c r="BA165" s="2109"/>
      <c r="BB165" s="3150"/>
      <c r="BC165" s="117"/>
      <c r="BD165" s="3151"/>
      <c r="BE165" s="3152"/>
      <c r="BF165" s="3153"/>
      <c r="BG165" s="3154"/>
      <c r="BH165" s="119"/>
      <c r="BK165" s="3">
        <v>1</v>
      </c>
    </row>
    <row r="166" spans="2:63" ht="27" customHeight="1">
      <c r="B166" s="115" t="s">
        <v>16</v>
      </c>
      <c r="C166" s="3141"/>
      <c r="D166" s="3142"/>
      <c r="E166" s="3141"/>
      <c r="F166" s="3143"/>
      <c r="G166" s="3144"/>
      <c r="H166" s="3145"/>
      <c r="I166" s="3146"/>
      <c r="J166" s="3147"/>
      <c r="K166" s="3148"/>
      <c r="L166" s="3149"/>
      <c r="M166" s="2109"/>
      <c r="N166" s="3150"/>
      <c r="O166" s="117"/>
      <c r="P166" s="3151"/>
      <c r="Q166" s="3152"/>
      <c r="R166" s="3153"/>
      <c r="S166" s="3154"/>
      <c r="T166" s="119"/>
      <c r="U166" s="1180"/>
      <c r="V166" s="115" t="s">
        <v>16</v>
      </c>
      <c r="W166" s="3141"/>
      <c r="X166" s="3142"/>
      <c r="Y166" s="3141"/>
      <c r="Z166" s="3143"/>
      <c r="AA166" s="3144"/>
      <c r="AB166" s="3145"/>
      <c r="AC166" s="3146"/>
      <c r="AD166" s="3147"/>
      <c r="AE166" s="3148"/>
      <c r="AF166" s="3149"/>
      <c r="AG166" s="2109"/>
      <c r="AH166" s="3150"/>
      <c r="AI166" s="117"/>
      <c r="AJ166" s="3151"/>
      <c r="AK166" s="3152"/>
      <c r="AL166" s="3153"/>
      <c r="AM166" s="3154"/>
      <c r="AN166" s="119"/>
      <c r="AO166" s="1180"/>
      <c r="AP166" s="115" t="s">
        <v>16</v>
      </c>
      <c r="AQ166" s="3141"/>
      <c r="AR166" s="3142"/>
      <c r="AS166" s="3141"/>
      <c r="AT166" s="3143"/>
      <c r="AU166" s="3144"/>
      <c r="AV166" s="3145"/>
      <c r="AW166" s="3146"/>
      <c r="AX166" s="3147"/>
      <c r="AY166" s="3148"/>
      <c r="AZ166" s="3149"/>
      <c r="BA166" s="2109"/>
      <c r="BB166" s="3150"/>
      <c r="BC166" s="117"/>
      <c r="BD166" s="3151"/>
      <c r="BE166" s="3152"/>
      <c r="BF166" s="3153"/>
      <c r="BG166" s="3154"/>
      <c r="BH166" s="119"/>
      <c r="BK166" s="3">
        <v>1</v>
      </c>
    </row>
    <row r="167" spans="2:63" ht="27" customHeight="1">
      <c r="B167" s="115" t="s">
        <v>16</v>
      </c>
      <c r="C167" s="3141"/>
      <c r="D167" s="3142"/>
      <c r="E167" s="3141"/>
      <c r="F167" s="3143"/>
      <c r="G167" s="3144"/>
      <c r="H167" s="3145"/>
      <c r="I167" s="3146"/>
      <c r="J167" s="3147"/>
      <c r="K167" s="3148"/>
      <c r="L167" s="3149"/>
      <c r="M167" s="2109"/>
      <c r="N167" s="3150"/>
      <c r="O167" s="117"/>
      <c r="P167" s="3151"/>
      <c r="Q167" s="3152"/>
      <c r="R167" s="3153"/>
      <c r="S167" s="3154"/>
      <c r="T167" s="119"/>
      <c r="U167" s="1180"/>
      <c r="V167" s="115" t="s">
        <v>16</v>
      </c>
      <c r="W167" s="3141"/>
      <c r="X167" s="3142"/>
      <c r="Y167" s="3141"/>
      <c r="Z167" s="3143"/>
      <c r="AA167" s="3144"/>
      <c r="AB167" s="3145"/>
      <c r="AC167" s="3146"/>
      <c r="AD167" s="3147"/>
      <c r="AE167" s="3148"/>
      <c r="AF167" s="3149"/>
      <c r="AG167" s="2109"/>
      <c r="AH167" s="3150"/>
      <c r="AI167" s="117"/>
      <c r="AJ167" s="3151"/>
      <c r="AK167" s="3152"/>
      <c r="AL167" s="3153"/>
      <c r="AM167" s="3154"/>
      <c r="AN167" s="119"/>
      <c r="AO167" s="1180"/>
      <c r="AP167" s="115" t="s">
        <v>16</v>
      </c>
      <c r="AQ167" s="3141"/>
      <c r="AR167" s="3142"/>
      <c r="AS167" s="3141"/>
      <c r="AT167" s="3143"/>
      <c r="AU167" s="3144"/>
      <c r="AV167" s="3145"/>
      <c r="AW167" s="3146"/>
      <c r="AX167" s="3147"/>
      <c r="AY167" s="3148"/>
      <c r="AZ167" s="3149"/>
      <c r="BA167" s="2109"/>
      <c r="BB167" s="3150"/>
      <c r="BC167" s="117"/>
      <c r="BD167" s="3151"/>
      <c r="BE167" s="3152"/>
      <c r="BF167" s="3153"/>
      <c r="BG167" s="3154"/>
      <c r="BH167" s="119"/>
      <c r="BK167" s="3">
        <v>1</v>
      </c>
    </row>
    <row r="168" spans="2:63" ht="27" customHeight="1">
      <c r="B168" s="115" t="s">
        <v>16</v>
      </c>
      <c r="C168" s="3141"/>
      <c r="D168" s="3142"/>
      <c r="E168" s="3141"/>
      <c r="F168" s="3143"/>
      <c r="G168" s="3144"/>
      <c r="H168" s="3145"/>
      <c r="I168" s="3146"/>
      <c r="J168" s="3147"/>
      <c r="K168" s="3148"/>
      <c r="L168" s="3149"/>
      <c r="M168" s="2109"/>
      <c r="N168" s="3150"/>
      <c r="O168" s="117"/>
      <c r="P168" s="3151"/>
      <c r="Q168" s="3152"/>
      <c r="R168" s="3153"/>
      <c r="S168" s="3154"/>
      <c r="T168" s="119"/>
      <c r="U168" s="1180"/>
      <c r="V168" s="115" t="s">
        <v>16</v>
      </c>
      <c r="W168" s="3141"/>
      <c r="X168" s="3142"/>
      <c r="Y168" s="3141"/>
      <c r="Z168" s="3143"/>
      <c r="AA168" s="3144"/>
      <c r="AB168" s="3145"/>
      <c r="AC168" s="3146"/>
      <c r="AD168" s="3147"/>
      <c r="AE168" s="3148"/>
      <c r="AF168" s="3149"/>
      <c r="AG168" s="2109"/>
      <c r="AH168" s="3150"/>
      <c r="AI168" s="117"/>
      <c r="AJ168" s="3151"/>
      <c r="AK168" s="3152"/>
      <c r="AL168" s="3153"/>
      <c r="AM168" s="3154"/>
      <c r="AN168" s="119"/>
      <c r="AO168" s="1180"/>
      <c r="AP168" s="115" t="s">
        <v>16</v>
      </c>
      <c r="AQ168" s="3141"/>
      <c r="AR168" s="3142"/>
      <c r="AS168" s="3141"/>
      <c r="AT168" s="3143"/>
      <c r="AU168" s="3144"/>
      <c r="AV168" s="3145"/>
      <c r="AW168" s="3146"/>
      <c r="AX168" s="3147"/>
      <c r="AY168" s="3148"/>
      <c r="AZ168" s="3149"/>
      <c r="BA168" s="2109"/>
      <c r="BB168" s="3150"/>
      <c r="BC168" s="117"/>
      <c r="BD168" s="3151"/>
      <c r="BE168" s="3152"/>
      <c r="BF168" s="3153"/>
      <c r="BG168" s="3154"/>
      <c r="BH168" s="119"/>
      <c r="BK168" s="3">
        <v>1</v>
      </c>
    </row>
    <row r="169" spans="2:63" ht="27" customHeight="1">
      <c r="B169" s="115" t="s">
        <v>16</v>
      </c>
      <c r="C169" s="3141"/>
      <c r="D169" s="3142"/>
      <c r="E169" s="3141"/>
      <c r="F169" s="3143"/>
      <c r="G169" s="3144"/>
      <c r="H169" s="3145"/>
      <c r="I169" s="3146"/>
      <c r="J169" s="3147"/>
      <c r="K169" s="3148"/>
      <c r="L169" s="3149"/>
      <c r="M169" s="2109"/>
      <c r="N169" s="3150"/>
      <c r="O169" s="117"/>
      <c r="P169" s="3151"/>
      <c r="Q169" s="3152"/>
      <c r="R169" s="3153"/>
      <c r="S169" s="3154"/>
      <c r="T169" s="119"/>
      <c r="U169" s="1180"/>
      <c r="V169" s="115" t="s">
        <v>16</v>
      </c>
      <c r="W169" s="3141"/>
      <c r="X169" s="3142"/>
      <c r="Y169" s="3141"/>
      <c r="Z169" s="3143"/>
      <c r="AA169" s="3144"/>
      <c r="AB169" s="3145"/>
      <c r="AC169" s="3146"/>
      <c r="AD169" s="3147"/>
      <c r="AE169" s="3148"/>
      <c r="AF169" s="3149"/>
      <c r="AG169" s="2109"/>
      <c r="AH169" s="3150"/>
      <c r="AI169" s="117"/>
      <c r="AJ169" s="3151"/>
      <c r="AK169" s="3152"/>
      <c r="AL169" s="3153"/>
      <c r="AM169" s="3154"/>
      <c r="AN169" s="119"/>
      <c r="AO169" s="1180"/>
      <c r="AP169" s="115" t="s">
        <v>16</v>
      </c>
      <c r="AQ169" s="3141"/>
      <c r="AR169" s="3142"/>
      <c r="AS169" s="3141"/>
      <c r="AT169" s="3143"/>
      <c r="AU169" s="3144"/>
      <c r="AV169" s="3145"/>
      <c r="AW169" s="3146"/>
      <c r="AX169" s="3147"/>
      <c r="AY169" s="3148"/>
      <c r="AZ169" s="3149"/>
      <c r="BA169" s="2109"/>
      <c r="BB169" s="3150"/>
      <c r="BC169" s="117"/>
      <c r="BD169" s="3151"/>
      <c r="BE169" s="3152"/>
      <c r="BF169" s="3153"/>
      <c r="BG169" s="3154"/>
      <c r="BH169" s="119"/>
      <c r="BK169" s="3">
        <v>1</v>
      </c>
    </row>
    <row r="170" spans="2:63" ht="27" customHeight="1">
      <c r="B170" s="115" t="s">
        <v>16</v>
      </c>
      <c r="C170" s="3141"/>
      <c r="D170" s="3142"/>
      <c r="E170" s="3141"/>
      <c r="F170" s="3143"/>
      <c r="G170" s="3144"/>
      <c r="H170" s="3145"/>
      <c r="I170" s="3146"/>
      <c r="J170" s="3147"/>
      <c r="K170" s="3148"/>
      <c r="L170" s="3149"/>
      <c r="M170" s="2109"/>
      <c r="N170" s="3150"/>
      <c r="O170" s="117"/>
      <c r="P170" s="3151"/>
      <c r="Q170" s="3152"/>
      <c r="R170" s="3153"/>
      <c r="S170" s="3154"/>
      <c r="T170" s="119"/>
      <c r="U170" s="1180"/>
      <c r="V170" s="115" t="s">
        <v>16</v>
      </c>
      <c r="W170" s="3141"/>
      <c r="X170" s="3142"/>
      <c r="Y170" s="3141"/>
      <c r="Z170" s="3143"/>
      <c r="AA170" s="3144"/>
      <c r="AB170" s="3145"/>
      <c r="AC170" s="3146"/>
      <c r="AD170" s="3147"/>
      <c r="AE170" s="3148"/>
      <c r="AF170" s="3149"/>
      <c r="AG170" s="2109"/>
      <c r="AH170" s="3150"/>
      <c r="AI170" s="117"/>
      <c r="AJ170" s="3151"/>
      <c r="AK170" s="3152"/>
      <c r="AL170" s="3153"/>
      <c r="AM170" s="3154"/>
      <c r="AN170" s="119"/>
      <c r="AO170" s="1180"/>
      <c r="AP170" s="115" t="s">
        <v>16</v>
      </c>
      <c r="AQ170" s="3141"/>
      <c r="AR170" s="3142"/>
      <c r="AS170" s="3141"/>
      <c r="AT170" s="3143"/>
      <c r="AU170" s="3144"/>
      <c r="AV170" s="3145"/>
      <c r="AW170" s="3146"/>
      <c r="AX170" s="3147"/>
      <c r="AY170" s="3148"/>
      <c r="AZ170" s="3149"/>
      <c r="BA170" s="2109"/>
      <c r="BB170" s="3150"/>
      <c r="BC170" s="117"/>
      <c r="BD170" s="3151"/>
      <c r="BE170" s="3152"/>
      <c r="BF170" s="3153"/>
      <c r="BG170" s="3154"/>
      <c r="BH170" s="119"/>
      <c r="BK170" s="3">
        <v>1</v>
      </c>
    </row>
    <row r="171" spans="2:63" ht="27" customHeight="1">
      <c r="B171" s="115" t="s">
        <v>16</v>
      </c>
      <c r="C171" s="3141"/>
      <c r="D171" s="3142"/>
      <c r="E171" s="3141"/>
      <c r="F171" s="3143"/>
      <c r="G171" s="3144"/>
      <c r="H171" s="3145"/>
      <c r="I171" s="3146"/>
      <c r="J171" s="3147"/>
      <c r="K171" s="3148"/>
      <c r="L171" s="3149"/>
      <c r="M171" s="2109"/>
      <c r="N171" s="3150"/>
      <c r="O171" s="117"/>
      <c r="P171" s="3151"/>
      <c r="Q171" s="3152"/>
      <c r="R171" s="3153"/>
      <c r="S171" s="3154"/>
      <c r="T171" s="119"/>
      <c r="U171" s="1180"/>
      <c r="V171" s="115" t="s">
        <v>16</v>
      </c>
      <c r="W171" s="3141"/>
      <c r="X171" s="3142"/>
      <c r="Y171" s="3141"/>
      <c r="Z171" s="3143"/>
      <c r="AA171" s="3144"/>
      <c r="AB171" s="3145"/>
      <c r="AC171" s="3146"/>
      <c r="AD171" s="3147"/>
      <c r="AE171" s="3148"/>
      <c r="AF171" s="3149"/>
      <c r="AG171" s="2109"/>
      <c r="AH171" s="3150"/>
      <c r="AI171" s="117"/>
      <c r="AJ171" s="3151"/>
      <c r="AK171" s="3152"/>
      <c r="AL171" s="3153"/>
      <c r="AM171" s="3154"/>
      <c r="AN171" s="119"/>
      <c r="AO171" s="1180"/>
      <c r="AP171" s="115" t="s">
        <v>16</v>
      </c>
      <c r="AQ171" s="3141"/>
      <c r="AR171" s="3142"/>
      <c r="AS171" s="3141"/>
      <c r="AT171" s="3143"/>
      <c r="AU171" s="3144"/>
      <c r="AV171" s="3145"/>
      <c r="AW171" s="3146"/>
      <c r="AX171" s="3147"/>
      <c r="AY171" s="3148"/>
      <c r="AZ171" s="3149"/>
      <c r="BA171" s="2109"/>
      <c r="BB171" s="3150"/>
      <c r="BC171" s="117"/>
      <c r="BD171" s="3151"/>
      <c r="BE171" s="3152"/>
      <c r="BF171" s="3153"/>
      <c r="BG171" s="3154"/>
      <c r="BH171" s="119"/>
      <c r="BK171" s="3">
        <v>1</v>
      </c>
    </row>
    <row r="172" spans="2:63" ht="27" customHeight="1">
      <c r="B172" s="115" t="s">
        <v>16</v>
      </c>
      <c r="C172" s="3141"/>
      <c r="D172" s="3142"/>
      <c r="E172" s="3141"/>
      <c r="F172" s="3143"/>
      <c r="G172" s="3144"/>
      <c r="H172" s="3145"/>
      <c r="I172" s="3146"/>
      <c r="J172" s="3147"/>
      <c r="K172" s="3148"/>
      <c r="L172" s="3149"/>
      <c r="M172" s="2109"/>
      <c r="N172" s="3150"/>
      <c r="O172" s="117"/>
      <c r="P172" s="3151"/>
      <c r="Q172" s="3152"/>
      <c r="R172" s="3153"/>
      <c r="S172" s="3154"/>
      <c r="T172" s="119"/>
      <c r="U172" s="1180"/>
      <c r="V172" s="115" t="s">
        <v>16</v>
      </c>
      <c r="W172" s="3141"/>
      <c r="X172" s="3142"/>
      <c r="Y172" s="3141"/>
      <c r="Z172" s="3143"/>
      <c r="AA172" s="3144"/>
      <c r="AB172" s="3145"/>
      <c r="AC172" s="3146"/>
      <c r="AD172" s="3147"/>
      <c r="AE172" s="3148"/>
      <c r="AF172" s="3149"/>
      <c r="AG172" s="2109"/>
      <c r="AH172" s="3150"/>
      <c r="AI172" s="117"/>
      <c r="AJ172" s="3151"/>
      <c r="AK172" s="3152"/>
      <c r="AL172" s="3153"/>
      <c r="AM172" s="3154"/>
      <c r="AN172" s="119"/>
      <c r="AO172" s="1180"/>
      <c r="AP172" s="115" t="s">
        <v>16</v>
      </c>
      <c r="AQ172" s="3141"/>
      <c r="AR172" s="3142"/>
      <c r="AS172" s="3141"/>
      <c r="AT172" s="3143"/>
      <c r="AU172" s="3144"/>
      <c r="AV172" s="3145"/>
      <c r="AW172" s="3146"/>
      <c r="AX172" s="3147"/>
      <c r="AY172" s="3148"/>
      <c r="AZ172" s="3149"/>
      <c r="BA172" s="2109"/>
      <c r="BB172" s="3150"/>
      <c r="BC172" s="117"/>
      <c r="BD172" s="3151"/>
      <c r="BE172" s="3152"/>
      <c r="BF172" s="3153"/>
      <c r="BG172" s="3154"/>
      <c r="BH172" s="119"/>
      <c r="BK172" s="3">
        <v>1</v>
      </c>
    </row>
    <row r="173" spans="2:63" ht="27" customHeight="1">
      <c r="B173" s="115" t="s">
        <v>16</v>
      </c>
      <c r="C173" s="3141"/>
      <c r="D173" s="3142"/>
      <c r="E173" s="3141"/>
      <c r="F173" s="3143"/>
      <c r="G173" s="3144"/>
      <c r="H173" s="3145"/>
      <c r="I173" s="3146"/>
      <c r="J173" s="3147"/>
      <c r="K173" s="3148"/>
      <c r="L173" s="3149"/>
      <c r="M173" s="2109"/>
      <c r="N173" s="3150"/>
      <c r="O173" s="117"/>
      <c r="P173" s="3151"/>
      <c r="Q173" s="3152"/>
      <c r="R173" s="3153"/>
      <c r="S173" s="3154"/>
      <c r="T173" s="119"/>
      <c r="U173" s="1180"/>
      <c r="V173" s="115" t="s">
        <v>16</v>
      </c>
      <c r="W173" s="3141"/>
      <c r="X173" s="3142"/>
      <c r="Y173" s="3141"/>
      <c r="Z173" s="3143"/>
      <c r="AA173" s="3144"/>
      <c r="AB173" s="3145"/>
      <c r="AC173" s="3146"/>
      <c r="AD173" s="3147"/>
      <c r="AE173" s="3148"/>
      <c r="AF173" s="3149"/>
      <c r="AG173" s="2109"/>
      <c r="AH173" s="3150"/>
      <c r="AI173" s="117"/>
      <c r="AJ173" s="3151"/>
      <c r="AK173" s="3152"/>
      <c r="AL173" s="3153"/>
      <c r="AM173" s="3154"/>
      <c r="AN173" s="119"/>
      <c r="AO173" s="1180"/>
      <c r="AP173" s="115" t="s">
        <v>16</v>
      </c>
      <c r="AQ173" s="3141"/>
      <c r="AR173" s="3142"/>
      <c r="AS173" s="3141"/>
      <c r="AT173" s="3143"/>
      <c r="AU173" s="3144"/>
      <c r="AV173" s="3145"/>
      <c r="AW173" s="3146"/>
      <c r="AX173" s="3147"/>
      <c r="AY173" s="3148"/>
      <c r="AZ173" s="3149"/>
      <c r="BA173" s="2109"/>
      <c r="BB173" s="3150"/>
      <c r="BC173" s="117"/>
      <c r="BD173" s="3151"/>
      <c r="BE173" s="3152"/>
      <c r="BF173" s="3153"/>
      <c r="BG173" s="3154"/>
      <c r="BH173" s="119"/>
      <c r="BK173" s="3">
        <v>1</v>
      </c>
    </row>
    <row r="174" spans="2:63" ht="27" customHeight="1">
      <c r="B174" s="115" t="s">
        <v>16</v>
      </c>
      <c r="C174" s="3141"/>
      <c r="D174" s="3142"/>
      <c r="E174" s="3141"/>
      <c r="F174" s="3143"/>
      <c r="G174" s="3144"/>
      <c r="H174" s="3145"/>
      <c r="I174" s="3146"/>
      <c r="J174" s="3147"/>
      <c r="K174" s="3148"/>
      <c r="L174" s="3149"/>
      <c r="M174" s="2109"/>
      <c r="N174" s="3150"/>
      <c r="O174" s="117"/>
      <c r="P174" s="3151"/>
      <c r="Q174" s="3152"/>
      <c r="R174" s="3153"/>
      <c r="S174" s="3154"/>
      <c r="T174" s="119"/>
      <c r="U174" s="1180"/>
      <c r="V174" s="115" t="s">
        <v>16</v>
      </c>
      <c r="W174" s="3141"/>
      <c r="X174" s="3142"/>
      <c r="Y174" s="3141"/>
      <c r="Z174" s="3143"/>
      <c r="AA174" s="3144"/>
      <c r="AB174" s="3145"/>
      <c r="AC174" s="3146"/>
      <c r="AD174" s="3147"/>
      <c r="AE174" s="3148"/>
      <c r="AF174" s="3149"/>
      <c r="AG174" s="2109"/>
      <c r="AH174" s="3150"/>
      <c r="AI174" s="117"/>
      <c r="AJ174" s="3151"/>
      <c r="AK174" s="3152"/>
      <c r="AL174" s="3153"/>
      <c r="AM174" s="3154"/>
      <c r="AN174" s="119"/>
      <c r="AO174" s="1180"/>
      <c r="AP174" s="115" t="s">
        <v>16</v>
      </c>
      <c r="AQ174" s="3141"/>
      <c r="AR174" s="3142"/>
      <c r="AS174" s="3141"/>
      <c r="AT174" s="3143"/>
      <c r="AU174" s="3144"/>
      <c r="AV174" s="3145"/>
      <c r="AW174" s="3146"/>
      <c r="AX174" s="3147"/>
      <c r="AY174" s="3148"/>
      <c r="AZ174" s="3149"/>
      <c r="BA174" s="2109"/>
      <c r="BB174" s="3150"/>
      <c r="BC174" s="117"/>
      <c r="BD174" s="3151"/>
      <c r="BE174" s="3152"/>
      <c r="BF174" s="3153"/>
      <c r="BG174" s="3154"/>
      <c r="BH174" s="119"/>
      <c r="BK174" s="3">
        <v>1</v>
      </c>
    </row>
    <row r="175" spans="2:63" ht="27" customHeight="1">
      <c r="B175" s="115" t="s">
        <v>16</v>
      </c>
      <c r="C175" s="3141"/>
      <c r="D175" s="3142"/>
      <c r="E175" s="3141"/>
      <c r="F175" s="3143"/>
      <c r="G175" s="3144"/>
      <c r="H175" s="3145"/>
      <c r="I175" s="3146"/>
      <c r="J175" s="3147"/>
      <c r="K175" s="3148"/>
      <c r="L175" s="3149"/>
      <c r="M175" s="2109"/>
      <c r="N175" s="3150"/>
      <c r="O175" s="117"/>
      <c r="P175" s="3151"/>
      <c r="Q175" s="3152"/>
      <c r="R175" s="3153"/>
      <c r="S175" s="3154"/>
      <c r="T175" s="119"/>
      <c r="U175" s="1180"/>
      <c r="V175" s="115" t="s">
        <v>16</v>
      </c>
      <c r="W175" s="3141"/>
      <c r="X175" s="3142"/>
      <c r="Y175" s="3141"/>
      <c r="Z175" s="3143"/>
      <c r="AA175" s="3144"/>
      <c r="AB175" s="3145"/>
      <c r="AC175" s="3146"/>
      <c r="AD175" s="3147"/>
      <c r="AE175" s="3148"/>
      <c r="AF175" s="3149"/>
      <c r="AG175" s="2109"/>
      <c r="AH175" s="3150"/>
      <c r="AI175" s="117"/>
      <c r="AJ175" s="3151"/>
      <c r="AK175" s="3152"/>
      <c r="AL175" s="3153"/>
      <c r="AM175" s="3154"/>
      <c r="AN175" s="119"/>
      <c r="AO175" s="1180"/>
      <c r="AP175" s="115" t="s">
        <v>16</v>
      </c>
      <c r="AQ175" s="3141"/>
      <c r="AR175" s="3142"/>
      <c r="AS175" s="3141"/>
      <c r="AT175" s="3143"/>
      <c r="AU175" s="3144"/>
      <c r="AV175" s="3145"/>
      <c r="AW175" s="3146"/>
      <c r="AX175" s="3147"/>
      <c r="AY175" s="3148"/>
      <c r="AZ175" s="3149"/>
      <c r="BA175" s="2109"/>
      <c r="BB175" s="3150"/>
      <c r="BC175" s="117"/>
      <c r="BD175" s="3151"/>
      <c r="BE175" s="3152"/>
      <c r="BF175" s="3153"/>
      <c r="BG175" s="3154"/>
      <c r="BH175" s="119"/>
      <c r="BK175" s="3">
        <v>1</v>
      </c>
    </row>
    <row r="176" spans="2:63" ht="27" customHeight="1">
      <c r="B176" s="115" t="s">
        <v>16</v>
      </c>
      <c r="C176" s="3141"/>
      <c r="D176" s="3142"/>
      <c r="E176" s="3141"/>
      <c r="F176" s="3143"/>
      <c r="G176" s="3144"/>
      <c r="H176" s="3145"/>
      <c r="I176" s="3146"/>
      <c r="J176" s="3147"/>
      <c r="K176" s="3148"/>
      <c r="L176" s="3149"/>
      <c r="M176" s="2109"/>
      <c r="N176" s="3150"/>
      <c r="O176" s="117"/>
      <c r="P176" s="3151"/>
      <c r="Q176" s="3152"/>
      <c r="R176" s="3153"/>
      <c r="S176" s="3154"/>
      <c r="T176" s="119"/>
      <c r="U176" s="1180"/>
      <c r="V176" s="115" t="s">
        <v>16</v>
      </c>
      <c r="W176" s="3141"/>
      <c r="X176" s="3142"/>
      <c r="Y176" s="3141"/>
      <c r="Z176" s="3143"/>
      <c r="AA176" s="3144"/>
      <c r="AB176" s="3145"/>
      <c r="AC176" s="3146"/>
      <c r="AD176" s="3147"/>
      <c r="AE176" s="3148"/>
      <c r="AF176" s="3149"/>
      <c r="AG176" s="2109"/>
      <c r="AH176" s="3150"/>
      <c r="AI176" s="117"/>
      <c r="AJ176" s="3151"/>
      <c r="AK176" s="3152"/>
      <c r="AL176" s="3153"/>
      <c r="AM176" s="3154"/>
      <c r="AN176" s="119"/>
      <c r="AO176" s="1180"/>
      <c r="AP176" s="115" t="s">
        <v>16</v>
      </c>
      <c r="AQ176" s="3141"/>
      <c r="AR176" s="3142"/>
      <c r="AS176" s="3141"/>
      <c r="AT176" s="3143"/>
      <c r="AU176" s="3144"/>
      <c r="AV176" s="3145"/>
      <c r="AW176" s="3146"/>
      <c r="AX176" s="3147"/>
      <c r="AY176" s="3148"/>
      <c r="AZ176" s="3149"/>
      <c r="BA176" s="2109"/>
      <c r="BB176" s="3150"/>
      <c r="BC176" s="117"/>
      <c r="BD176" s="3151"/>
      <c r="BE176" s="3152"/>
      <c r="BF176" s="3153"/>
      <c r="BG176" s="3154"/>
      <c r="BH176" s="119"/>
      <c r="BK176" s="3">
        <v>1</v>
      </c>
    </row>
    <row r="177" spans="2:63" ht="27" customHeight="1">
      <c r="B177" s="115" t="s">
        <v>16</v>
      </c>
      <c r="C177" s="3141"/>
      <c r="D177" s="3142"/>
      <c r="E177" s="3141"/>
      <c r="F177" s="3143"/>
      <c r="G177" s="3144"/>
      <c r="H177" s="3145"/>
      <c r="I177" s="3146"/>
      <c r="J177" s="3147"/>
      <c r="K177" s="3148"/>
      <c r="L177" s="3149"/>
      <c r="M177" s="2109"/>
      <c r="N177" s="3150"/>
      <c r="O177" s="117"/>
      <c r="P177" s="3151"/>
      <c r="Q177" s="3152"/>
      <c r="R177" s="3153"/>
      <c r="S177" s="3154"/>
      <c r="T177" s="119"/>
      <c r="U177" s="1180"/>
      <c r="V177" s="115" t="s">
        <v>16</v>
      </c>
      <c r="W177" s="3141"/>
      <c r="X177" s="3142"/>
      <c r="Y177" s="3141"/>
      <c r="Z177" s="3143"/>
      <c r="AA177" s="3144"/>
      <c r="AB177" s="3145"/>
      <c r="AC177" s="3146"/>
      <c r="AD177" s="3147"/>
      <c r="AE177" s="3148"/>
      <c r="AF177" s="3149"/>
      <c r="AG177" s="2109"/>
      <c r="AH177" s="3150"/>
      <c r="AI177" s="117"/>
      <c r="AJ177" s="3151"/>
      <c r="AK177" s="3152"/>
      <c r="AL177" s="3153"/>
      <c r="AM177" s="3154"/>
      <c r="AN177" s="119"/>
      <c r="AO177" s="1180"/>
      <c r="AP177" s="115" t="s">
        <v>16</v>
      </c>
      <c r="AQ177" s="3141"/>
      <c r="AR177" s="3142"/>
      <c r="AS177" s="3141"/>
      <c r="AT177" s="3143"/>
      <c r="AU177" s="3144"/>
      <c r="AV177" s="3145"/>
      <c r="AW177" s="3146"/>
      <c r="AX177" s="3147"/>
      <c r="AY177" s="3148"/>
      <c r="AZ177" s="3149"/>
      <c r="BA177" s="2109"/>
      <c r="BB177" s="3150"/>
      <c r="BC177" s="117"/>
      <c r="BD177" s="3151"/>
      <c r="BE177" s="3152"/>
      <c r="BF177" s="3153"/>
      <c r="BG177" s="3154"/>
      <c r="BH177" s="119"/>
      <c r="BK177" s="3">
        <v>1</v>
      </c>
    </row>
    <row r="178" spans="2:63" ht="27" customHeight="1">
      <c r="B178" s="115" t="s">
        <v>16</v>
      </c>
      <c r="C178" s="3141"/>
      <c r="D178" s="3142"/>
      <c r="E178" s="3141"/>
      <c r="F178" s="3143"/>
      <c r="G178" s="3144"/>
      <c r="H178" s="3145"/>
      <c r="I178" s="3146"/>
      <c r="J178" s="3147"/>
      <c r="K178" s="3148"/>
      <c r="L178" s="3149"/>
      <c r="M178" s="2109"/>
      <c r="N178" s="3150"/>
      <c r="O178" s="117"/>
      <c r="P178" s="3151"/>
      <c r="Q178" s="3152"/>
      <c r="R178" s="3153"/>
      <c r="S178" s="3154"/>
      <c r="T178" s="119"/>
      <c r="U178" s="1180"/>
      <c r="V178" s="115" t="s">
        <v>16</v>
      </c>
      <c r="W178" s="3141"/>
      <c r="X178" s="3142"/>
      <c r="Y178" s="3141"/>
      <c r="Z178" s="3143"/>
      <c r="AA178" s="3144"/>
      <c r="AB178" s="3145"/>
      <c r="AC178" s="3146"/>
      <c r="AD178" s="3147"/>
      <c r="AE178" s="3148"/>
      <c r="AF178" s="3149"/>
      <c r="AG178" s="2109"/>
      <c r="AH178" s="3150"/>
      <c r="AI178" s="117"/>
      <c r="AJ178" s="3151"/>
      <c r="AK178" s="3152"/>
      <c r="AL178" s="3153"/>
      <c r="AM178" s="3154"/>
      <c r="AN178" s="119"/>
      <c r="AO178" s="1180"/>
      <c r="AP178" s="115" t="s">
        <v>16</v>
      </c>
      <c r="AQ178" s="3141"/>
      <c r="AR178" s="3142"/>
      <c r="AS178" s="3141"/>
      <c r="AT178" s="3143"/>
      <c r="AU178" s="3144"/>
      <c r="AV178" s="3145"/>
      <c r="AW178" s="3146"/>
      <c r="AX178" s="3147"/>
      <c r="AY178" s="3148"/>
      <c r="AZ178" s="3149"/>
      <c r="BA178" s="2109"/>
      <c r="BB178" s="3150"/>
      <c r="BC178" s="117"/>
      <c r="BD178" s="3151"/>
      <c r="BE178" s="3152"/>
      <c r="BF178" s="3153"/>
      <c r="BG178" s="3154"/>
      <c r="BH178" s="119"/>
      <c r="BK178" s="3">
        <v>1</v>
      </c>
    </row>
    <row r="179" spans="2:63" ht="27" customHeight="1">
      <c r="B179" s="115" t="s">
        <v>16</v>
      </c>
      <c r="C179" s="3141"/>
      <c r="D179" s="3142"/>
      <c r="E179" s="3141"/>
      <c r="F179" s="3143"/>
      <c r="G179" s="3144"/>
      <c r="H179" s="3145"/>
      <c r="I179" s="3146"/>
      <c r="J179" s="3147"/>
      <c r="K179" s="3148"/>
      <c r="L179" s="3149"/>
      <c r="M179" s="2109"/>
      <c r="N179" s="3150"/>
      <c r="O179" s="117"/>
      <c r="P179" s="3151"/>
      <c r="Q179" s="3152"/>
      <c r="R179" s="3153"/>
      <c r="S179" s="3154"/>
      <c r="T179" s="119"/>
      <c r="U179" s="1180"/>
      <c r="V179" s="115" t="s">
        <v>16</v>
      </c>
      <c r="W179" s="3141"/>
      <c r="X179" s="3142"/>
      <c r="Y179" s="3141"/>
      <c r="Z179" s="3143"/>
      <c r="AA179" s="3144"/>
      <c r="AB179" s="3145"/>
      <c r="AC179" s="3146"/>
      <c r="AD179" s="3147"/>
      <c r="AE179" s="3148"/>
      <c r="AF179" s="3149"/>
      <c r="AG179" s="2109"/>
      <c r="AH179" s="3150"/>
      <c r="AI179" s="117"/>
      <c r="AJ179" s="3151"/>
      <c r="AK179" s="3152"/>
      <c r="AL179" s="3153"/>
      <c r="AM179" s="3154"/>
      <c r="AN179" s="119"/>
      <c r="AO179" s="1180"/>
      <c r="AP179" s="115" t="s">
        <v>16</v>
      </c>
      <c r="AQ179" s="3141"/>
      <c r="AR179" s="3142"/>
      <c r="AS179" s="3141"/>
      <c r="AT179" s="3143"/>
      <c r="AU179" s="3144"/>
      <c r="AV179" s="3145"/>
      <c r="AW179" s="3146"/>
      <c r="AX179" s="3147"/>
      <c r="AY179" s="3148"/>
      <c r="AZ179" s="3149"/>
      <c r="BA179" s="2109"/>
      <c r="BB179" s="3150"/>
      <c r="BC179" s="117"/>
      <c r="BD179" s="3151"/>
      <c r="BE179" s="3152"/>
      <c r="BF179" s="3153"/>
      <c r="BG179" s="3154"/>
      <c r="BH179" s="119"/>
      <c r="BK179" s="3">
        <v>1</v>
      </c>
    </row>
    <row r="180" spans="2:63" ht="27" customHeight="1">
      <c r="B180" s="115" t="s">
        <v>16</v>
      </c>
      <c r="C180" s="3141"/>
      <c r="D180" s="3142"/>
      <c r="E180" s="3141"/>
      <c r="F180" s="3143"/>
      <c r="G180" s="3144"/>
      <c r="H180" s="3145"/>
      <c r="I180" s="3146"/>
      <c r="J180" s="3147"/>
      <c r="K180" s="3148"/>
      <c r="L180" s="3149"/>
      <c r="M180" s="2109"/>
      <c r="N180" s="3150"/>
      <c r="O180" s="117"/>
      <c r="P180" s="3151"/>
      <c r="Q180" s="3152"/>
      <c r="R180" s="3153"/>
      <c r="S180" s="3154"/>
      <c r="T180" s="119"/>
      <c r="U180" s="1180"/>
      <c r="V180" s="115" t="s">
        <v>16</v>
      </c>
      <c r="W180" s="3141"/>
      <c r="X180" s="3142"/>
      <c r="Y180" s="3141"/>
      <c r="Z180" s="3143"/>
      <c r="AA180" s="3144"/>
      <c r="AB180" s="3145"/>
      <c r="AC180" s="3146"/>
      <c r="AD180" s="3147"/>
      <c r="AE180" s="3148"/>
      <c r="AF180" s="3149"/>
      <c r="AG180" s="2109"/>
      <c r="AH180" s="3150"/>
      <c r="AI180" s="117"/>
      <c r="AJ180" s="3151"/>
      <c r="AK180" s="3152"/>
      <c r="AL180" s="3153"/>
      <c r="AM180" s="3154"/>
      <c r="AN180" s="119"/>
      <c r="AO180" s="1180"/>
      <c r="AP180" s="115" t="s">
        <v>16</v>
      </c>
      <c r="AQ180" s="3141"/>
      <c r="AR180" s="3142"/>
      <c r="AS180" s="3141"/>
      <c r="AT180" s="3143"/>
      <c r="AU180" s="3144"/>
      <c r="AV180" s="3145"/>
      <c r="AW180" s="3146"/>
      <c r="AX180" s="3147"/>
      <c r="AY180" s="3148"/>
      <c r="AZ180" s="3149"/>
      <c r="BA180" s="2109"/>
      <c r="BB180" s="3150"/>
      <c r="BC180" s="117"/>
      <c r="BD180" s="3151"/>
      <c r="BE180" s="3152"/>
      <c r="BF180" s="3153"/>
      <c r="BG180" s="3154"/>
      <c r="BH180" s="119"/>
      <c r="BK180" s="3">
        <v>1</v>
      </c>
    </row>
    <row r="181" spans="2:63" ht="27" customHeight="1">
      <c r="B181" s="115" t="s">
        <v>16</v>
      </c>
      <c r="C181" s="3141"/>
      <c r="D181" s="3142"/>
      <c r="E181" s="3141"/>
      <c r="F181" s="3143"/>
      <c r="G181" s="3144"/>
      <c r="H181" s="3145"/>
      <c r="I181" s="3146"/>
      <c r="J181" s="3147"/>
      <c r="K181" s="3148"/>
      <c r="L181" s="3149"/>
      <c r="M181" s="2109"/>
      <c r="N181" s="3150"/>
      <c r="O181" s="117"/>
      <c r="P181" s="3151"/>
      <c r="Q181" s="3152"/>
      <c r="R181" s="3153"/>
      <c r="S181" s="3154"/>
      <c r="T181" s="119"/>
      <c r="U181" s="1180"/>
      <c r="V181" s="115" t="s">
        <v>16</v>
      </c>
      <c r="W181" s="3141"/>
      <c r="X181" s="3142"/>
      <c r="Y181" s="3141"/>
      <c r="Z181" s="3143"/>
      <c r="AA181" s="3144"/>
      <c r="AB181" s="3145"/>
      <c r="AC181" s="3146"/>
      <c r="AD181" s="3147"/>
      <c r="AE181" s="3148"/>
      <c r="AF181" s="3149"/>
      <c r="AG181" s="2109"/>
      <c r="AH181" s="3150"/>
      <c r="AI181" s="117"/>
      <c r="AJ181" s="3151"/>
      <c r="AK181" s="3152"/>
      <c r="AL181" s="3153"/>
      <c r="AM181" s="3154"/>
      <c r="AN181" s="119"/>
      <c r="AO181" s="1180"/>
      <c r="AP181" s="115" t="s">
        <v>16</v>
      </c>
      <c r="AQ181" s="3141"/>
      <c r="AR181" s="3142"/>
      <c r="AS181" s="3141"/>
      <c r="AT181" s="3143"/>
      <c r="AU181" s="3144"/>
      <c r="AV181" s="3145"/>
      <c r="AW181" s="3146"/>
      <c r="AX181" s="3147"/>
      <c r="AY181" s="3148"/>
      <c r="AZ181" s="3149"/>
      <c r="BA181" s="2109"/>
      <c r="BB181" s="3150"/>
      <c r="BC181" s="117"/>
      <c r="BD181" s="3151"/>
      <c r="BE181" s="3152"/>
      <c r="BF181" s="3153"/>
      <c r="BG181" s="3154"/>
      <c r="BH181" s="119"/>
      <c r="BK181" s="3">
        <v>1</v>
      </c>
    </row>
    <row r="182" spans="2:63" ht="27" customHeight="1">
      <c r="B182" s="115" t="s">
        <v>16</v>
      </c>
      <c r="C182" s="3141"/>
      <c r="D182" s="3142"/>
      <c r="E182" s="3141"/>
      <c r="F182" s="3143"/>
      <c r="G182" s="3144"/>
      <c r="H182" s="3145"/>
      <c r="I182" s="3146"/>
      <c r="J182" s="3147"/>
      <c r="K182" s="3148"/>
      <c r="L182" s="3149"/>
      <c r="M182" s="2109"/>
      <c r="N182" s="3150"/>
      <c r="O182" s="117"/>
      <c r="P182" s="3151"/>
      <c r="Q182" s="3152"/>
      <c r="R182" s="3153"/>
      <c r="S182" s="3154"/>
      <c r="T182" s="119"/>
      <c r="U182" s="1180"/>
      <c r="V182" s="115" t="s">
        <v>16</v>
      </c>
      <c r="W182" s="3141"/>
      <c r="X182" s="3142"/>
      <c r="Y182" s="3141"/>
      <c r="Z182" s="3143"/>
      <c r="AA182" s="3144"/>
      <c r="AB182" s="3145"/>
      <c r="AC182" s="3146"/>
      <c r="AD182" s="3147"/>
      <c r="AE182" s="3148"/>
      <c r="AF182" s="3149"/>
      <c r="AG182" s="2109"/>
      <c r="AH182" s="3150"/>
      <c r="AI182" s="117"/>
      <c r="AJ182" s="3151"/>
      <c r="AK182" s="3152"/>
      <c r="AL182" s="3153"/>
      <c r="AM182" s="3154"/>
      <c r="AN182" s="119"/>
      <c r="AO182" s="1180"/>
      <c r="AP182" s="115" t="s">
        <v>16</v>
      </c>
      <c r="AQ182" s="3141"/>
      <c r="AR182" s="3142"/>
      <c r="AS182" s="3141"/>
      <c r="AT182" s="3143"/>
      <c r="AU182" s="3144"/>
      <c r="AV182" s="3145"/>
      <c r="AW182" s="3146"/>
      <c r="AX182" s="3147"/>
      <c r="AY182" s="3148"/>
      <c r="AZ182" s="3149"/>
      <c r="BA182" s="2109"/>
      <c r="BB182" s="3150"/>
      <c r="BC182" s="117"/>
      <c r="BD182" s="3151"/>
      <c r="BE182" s="3152"/>
      <c r="BF182" s="3153"/>
      <c r="BG182" s="3154"/>
      <c r="BH182" s="119"/>
      <c r="BK182" s="3">
        <v>1</v>
      </c>
    </row>
    <row r="183" spans="2:63" ht="27" customHeight="1">
      <c r="B183" s="115" t="s">
        <v>16</v>
      </c>
      <c r="C183" s="3141"/>
      <c r="D183" s="3142"/>
      <c r="E183" s="3141"/>
      <c r="F183" s="3143"/>
      <c r="G183" s="3144"/>
      <c r="H183" s="3145"/>
      <c r="I183" s="3146"/>
      <c r="J183" s="3147"/>
      <c r="K183" s="3148"/>
      <c r="L183" s="3149"/>
      <c r="M183" s="2109"/>
      <c r="N183" s="3150"/>
      <c r="O183" s="117"/>
      <c r="P183" s="3151"/>
      <c r="Q183" s="3152"/>
      <c r="R183" s="3153"/>
      <c r="S183" s="3154"/>
      <c r="T183" s="119"/>
      <c r="U183" s="1180"/>
      <c r="V183" s="115" t="s">
        <v>16</v>
      </c>
      <c r="W183" s="3141"/>
      <c r="X183" s="3142"/>
      <c r="Y183" s="3141"/>
      <c r="Z183" s="3143"/>
      <c r="AA183" s="3144"/>
      <c r="AB183" s="3145"/>
      <c r="AC183" s="3146"/>
      <c r="AD183" s="3147"/>
      <c r="AE183" s="3148"/>
      <c r="AF183" s="3149"/>
      <c r="AG183" s="2109"/>
      <c r="AH183" s="3150"/>
      <c r="AI183" s="117"/>
      <c r="AJ183" s="3151"/>
      <c r="AK183" s="3152"/>
      <c r="AL183" s="3153"/>
      <c r="AM183" s="3154"/>
      <c r="AN183" s="119"/>
      <c r="AO183" s="1180"/>
      <c r="AP183" s="115" t="s">
        <v>16</v>
      </c>
      <c r="AQ183" s="3141"/>
      <c r="AR183" s="3142"/>
      <c r="AS183" s="3141"/>
      <c r="AT183" s="3143"/>
      <c r="AU183" s="3144"/>
      <c r="AV183" s="3145"/>
      <c r="AW183" s="3146"/>
      <c r="AX183" s="3147"/>
      <c r="AY183" s="3148"/>
      <c r="AZ183" s="3149"/>
      <c r="BA183" s="2109"/>
      <c r="BB183" s="3150"/>
      <c r="BC183" s="117"/>
      <c r="BD183" s="3151"/>
      <c r="BE183" s="3152"/>
      <c r="BF183" s="3153"/>
      <c r="BG183" s="3154"/>
      <c r="BH183" s="119"/>
      <c r="BK183" s="3">
        <v>1</v>
      </c>
    </row>
    <row r="184" spans="2:63" ht="27" customHeight="1">
      <c r="B184" s="115" t="s">
        <v>16</v>
      </c>
      <c r="C184" s="3141"/>
      <c r="D184" s="3142"/>
      <c r="E184" s="3141"/>
      <c r="F184" s="3143"/>
      <c r="G184" s="3144"/>
      <c r="H184" s="3145"/>
      <c r="I184" s="3146"/>
      <c r="J184" s="3147"/>
      <c r="K184" s="3148"/>
      <c r="L184" s="3149"/>
      <c r="M184" s="2109"/>
      <c r="N184" s="3150"/>
      <c r="O184" s="117"/>
      <c r="P184" s="3151"/>
      <c r="Q184" s="3152"/>
      <c r="R184" s="3153"/>
      <c r="S184" s="3154"/>
      <c r="T184" s="119"/>
      <c r="U184" s="1180"/>
      <c r="V184" s="115" t="s">
        <v>16</v>
      </c>
      <c r="W184" s="3141"/>
      <c r="X184" s="3142"/>
      <c r="Y184" s="3141"/>
      <c r="Z184" s="3143"/>
      <c r="AA184" s="3144"/>
      <c r="AB184" s="3145"/>
      <c r="AC184" s="3146"/>
      <c r="AD184" s="3147"/>
      <c r="AE184" s="3148"/>
      <c r="AF184" s="3149"/>
      <c r="AG184" s="2109"/>
      <c r="AH184" s="3150"/>
      <c r="AI184" s="117"/>
      <c r="AJ184" s="3151"/>
      <c r="AK184" s="3152"/>
      <c r="AL184" s="3153"/>
      <c r="AM184" s="3154"/>
      <c r="AN184" s="119"/>
      <c r="AO184" s="1180"/>
      <c r="AP184" s="115" t="s">
        <v>16</v>
      </c>
      <c r="AQ184" s="3141"/>
      <c r="AR184" s="3142"/>
      <c r="AS184" s="3141"/>
      <c r="AT184" s="3143"/>
      <c r="AU184" s="3144"/>
      <c r="AV184" s="3145"/>
      <c r="AW184" s="3146"/>
      <c r="AX184" s="3147"/>
      <c r="AY184" s="3148"/>
      <c r="AZ184" s="3149"/>
      <c r="BA184" s="2109"/>
      <c r="BB184" s="3150"/>
      <c r="BC184" s="117"/>
      <c r="BD184" s="3151"/>
      <c r="BE184" s="3152"/>
      <c r="BF184" s="3153"/>
      <c r="BG184" s="3154"/>
      <c r="BH184" s="119"/>
      <c r="BK184" s="3">
        <v>1</v>
      </c>
    </row>
    <row r="185" spans="2:63" ht="27" customHeight="1">
      <c r="B185" s="115" t="s">
        <v>16</v>
      </c>
      <c r="C185" s="3141"/>
      <c r="D185" s="3142"/>
      <c r="E185" s="3141"/>
      <c r="F185" s="3143"/>
      <c r="G185" s="3144"/>
      <c r="H185" s="3145"/>
      <c r="I185" s="3146"/>
      <c r="J185" s="3147"/>
      <c r="K185" s="3148"/>
      <c r="L185" s="3149"/>
      <c r="M185" s="2109"/>
      <c r="N185" s="3150"/>
      <c r="O185" s="117"/>
      <c r="P185" s="3151"/>
      <c r="Q185" s="3152"/>
      <c r="R185" s="3153"/>
      <c r="S185" s="3154"/>
      <c r="T185" s="119"/>
      <c r="U185" s="1180"/>
      <c r="V185" s="115" t="s">
        <v>16</v>
      </c>
      <c r="W185" s="3141"/>
      <c r="X185" s="3142"/>
      <c r="Y185" s="3141"/>
      <c r="Z185" s="3143"/>
      <c r="AA185" s="3144"/>
      <c r="AB185" s="3145"/>
      <c r="AC185" s="3146"/>
      <c r="AD185" s="3147"/>
      <c r="AE185" s="3148"/>
      <c r="AF185" s="3149"/>
      <c r="AG185" s="2109"/>
      <c r="AH185" s="3150"/>
      <c r="AI185" s="117"/>
      <c r="AJ185" s="3151"/>
      <c r="AK185" s="3152"/>
      <c r="AL185" s="3153"/>
      <c r="AM185" s="3154"/>
      <c r="AN185" s="119"/>
      <c r="AO185" s="1180"/>
      <c r="AP185" s="115" t="s">
        <v>16</v>
      </c>
      <c r="AQ185" s="3141"/>
      <c r="AR185" s="3142"/>
      <c r="AS185" s="3141"/>
      <c r="AT185" s="3143"/>
      <c r="AU185" s="3144"/>
      <c r="AV185" s="3145"/>
      <c r="AW185" s="3146"/>
      <c r="AX185" s="3147"/>
      <c r="AY185" s="3148"/>
      <c r="AZ185" s="3149"/>
      <c r="BA185" s="2109"/>
      <c r="BB185" s="3150"/>
      <c r="BC185" s="117"/>
      <c r="BD185" s="3151"/>
      <c r="BE185" s="3152"/>
      <c r="BF185" s="3153"/>
      <c r="BG185" s="3154"/>
      <c r="BH185" s="119"/>
      <c r="BK185" s="3">
        <v>1</v>
      </c>
    </row>
    <row r="186" spans="2:63" ht="27" customHeight="1">
      <c r="B186" s="115" t="s">
        <v>16</v>
      </c>
      <c r="C186" s="3141"/>
      <c r="D186" s="3142"/>
      <c r="E186" s="3141"/>
      <c r="F186" s="3143"/>
      <c r="G186" s="3144"/>
      <c r="H186" s="3145"/>
      <c r="I186" s="3146"/>
      <c r="J186" s="3147"/>
      <c r="K186" s="3148"/>
      <c r="L186" s="3149"/>
      <c r="M186" s="2109"/>
      <c r="N186" s="3150"/>
      <c r="O186" s="117"/>
      <c r="P186" s="3151"/>
      <c r="Q186" s="3152"/>
      <c r="R186" s="3153"/>
      <c r="S186" s="3154"/>
      <c r="T186" s="119"/>
      <c r="U186" s="1180"/>
      <c r="V186" s="115" t="s">
        <v>16</v>
      </c>
      <c r="W186" s="3141"/>
      <c r="X186" s="3142"/>
      <c r="Y186" s="3141"/>
      <c r="Z186" s="3143"/>
      <c r="AA186" s="3144"/>
      <c r="AB186" s="3145"/>
      <c r="AC186" s="3146"/>
      <c r="AD186" s="3147"/>
      <c r="AE186" s="3148"/>
      <c r="AF186" s="3149"/>
      <c r="AG186" s="2109"/>
      <c r="AH186" s="3150"/>
      <c r="AI186" s="117"/>
      <c r="AJ186" s="3151"/>
      <c r="AK186" s="3152"/>
      <c r="AL186" s="3153"/>
      <c r="AM186" s="3154"/>
      <c r="AN186" s="119"/>
      <c r="AO186" s="1180"/>
      <c r="AP186" s="115" t="s">
        <v>16</v>
      </c>
      <c r="AQ186" s="3141"/>
      <c r="AR186" s="3142"/>
      <c r="AS186" s="3141"/>
      <c r="AT186" s="3143"/>
      <c r="AU186" s="3144"/>
      <c r="AV186" s="3145"/>
      <c r="AW186" s="3146"/>
      <c r="AX186" s="3147"/>
      <c r="AY186" s="3148"/>
      <c r="AZ186" s="3149"/>
      <c r="BA186" s="2109"/>
      <c r="BB186" s="3150"/>
      <c r="BC186" s="117"/>
      <c r="BD186" s="3151"/>
      <c r="BE186" s="3152"/>
      <c r="BF186" s="3153"/>
      <c r="BG186" s="3154"/>
      <c r="BH186" s="119"/>
      <c r="BK186" s="3">
        <v>1</v>
      </c>
    </row>
    <row r="187" spans="2:63" ht="27" customHeight="1">
      <c r="B187" s="115" t="s">
        <v>16</v>
      </c>
      <c r="C187" s="3141"/>
      <c r="D187" s="3142"/>
      <c r="E187" s="3141"/>
      <c r="F187" s="3143"/>
      <c r="G187" s="3144"/>
      <c r="H187" s="3145"/>
      <c r="I187" s="3146"/>
      <c r="J187" s="3147"/>
      <c r="K187" s="3148"/>
      <c r="L187" s="3149"/>
      <c r="M187" s="2109"/>
      <c r="N187" s="3150"/>
      <c r="O187" s="117"/>
      <c r="P187" s="3151"/>
      <c r="Q187" s="3152"/>
      <c r="R187" s="3153"/>
      <c r="S187" s="3154"/>
      <c r="T187" s="119"/>
      <c r="U187" s="1180"/>
      <c r="V187" s="115" t="s">
        <v>16</v>
      </c>
      <c r="W187" s="3141"/>
      <c r="X187" s="3142"/>
      <c r="Y187" s="3141"/>
      <c r="Z187" s="3143"/>
      <c r="AA187" s="3144"/>
      <c r="AB187" s="3145"/>
      <c r="AC187" s="3146"/>
      <c r="AD187" s="3147"/>
      <c r="AE187" s="3148"/>
      <c r="AF187" s="3149"/>
      <c r="AG187" s="2109"/>
      <c r="AH187" s="3150"/>
      <c r="AI187" s="117"/>
      <c r="AJ187" s="3151"/>
      <c r="AK187" s="3152"/>
      <c r="AL187" s="3153"/>
      <c r="AM187" s="3154"/>
      <c r="AN187" s="119"/>
      <c r="AO187" s="1180"/>
      <c r="AP187" s="115" t="s">
        <v>16</v>
      </c>
      <c r="AQ187" s="3141"/>
      <c r="AR187" s="3142"/>
      <c r="AS187" s="3141"/>
      <c r="AT187" s="3143"/>
      <c r="AU187" s="3144"/>
      <c r="AV187" s="3145"/>
      <c r="AW187" s="3146"/>
      <c r="AX187" s="3147"/>
      <c r="AY187" s="3148"/>
      <c r="AZ187" s="3149"/>
      <c r="BA187" s="2109"/>
      <c r="BB187" s="3150"/>
      <c r="BC187" s="117"/>
      <c r="BD187" s="3151"/>
      <c r="BE187" s="3152"/>
      <c r="BF187" s="3153"/>
      <c r="BG187" s="3154"/>
      <c r="BH187" s="119"/>
      <c r="BK187" s="3">
        <v>1</v>
      </c>
    </row>
    <row r="188" spans="2:63" ht="27" customHeight="1">
      <c r="B188" s="115" t="s">
        <v>16</v>
      </c>
      <c r="C188" s="3141"/>
      <c r="D188" s="3142"/>
      <c r="E188" s="3141"/>
      <c r="F188" s="3143"/>
      <c r="G188" s="3144"/>
      <c r="H188" s="3145"/>
      <c r="I188" s="3146"/>
      <c r="J188" s="3147"/>
      <c r="K188" s="3148"/>
      <c r="L188" s="3149"/>
      <c r="M188" s="2109"/>
      <c r="N188" s="3150"/>
      <c r="O188" s="117"/>
      <c r="P188" s="3151"/>
      <c r="Q188" s="3152"/>
      <c r="R188" s="3153"/>
      <c r="S188" s="3154"/>
      <c r="T188" s="119"/>
      <c r="U188" s="1180"/>
      <c r="V188" s="115" t="s">
        <v>16</v>
      </c>
      <c r="W188" s="3141"/>
      <c r="X188" s="3142"/>
      <c r="Y188" s="3141"/>
      <c r="Z188" s="3143"/>
      <c r="AA188" s="3144"/>
      <c r="AB188" s="3145"/>
      <c r="AC188" s="3146"/>
      <c r="AD188" s="3147"/>
      <c r="AE188" s="3148"/>
      <c r="AF188" s="3149"/>
      <c r="AG188" s="2109"/>
      <c r="AH188" s="3150"/>
      <c r="AI188" s="117"/>
      <c r="AJ188" s="3151"/>
      <c r="AK188" s="3152"/>
      <c r="AL188" s="3153"/>
      <c r="AM188" s="3154"/>
      <c r="AN188" s="119"/>
      <c r="AO188" s="1180"/>
      <c r="AP188" s="115" t="s">
        <v>16</v>
      </c>
      <c r="AQ188" s="3141"/>
      <c r="AR188" s="3142"/>
      <c r="AS188" s="3141"/>
      <c r="AT188" s="3143"/>
      <c r="AU188" s="3144"/>
      <c r="AV188" s="3145"/>
      <c r="AW188" s="3146"/>
      <c r="AX188" s="3147"/>
      <c r="AY188" s="3148"/>
      <c r="AZ188" s="3149"/>
      <c r="BA188" s="2109"/>
      <c r="BB188" s="3150"/>
      <c r="BC188" s="117"/>
      <c r="BD188" s="3151"/>
      <c r="BE188" s="3152"/>
      <c r="BF188" s="3153"/>
      <c r="BG188" s="3154"/>
      <c r="BH188" s="119"/>
      <c r="BK188" s="3">
        <v>1</v>
      </c>
    </row>
    <row r="189" spans="2:63" ht="27" customHeight="1">
      <c r="B189" s="115" t="s">
        <v>16</v>
      </c>
      <c r="C189" s="3141"/>
      <c r="D189" s="3142"/>
      <c r="E189" s="3141"/>
      <c r="F189" s="3143"/>
      <c r="G189" s="3144"/>
      <c r="H189" s="3145"/>
      <c r="I189" s="3146"/>
      <c r="J189" s="3147"/>
      <c r="K189" s="3148"/>
      <c r="L189" s="3149"/>
      <c r="M189" s="2109"/>
      <c r="N189" s="3150"/>
      <c r="O189" s="117"/>
      <c r="P189" s="3151"/>
      <c r="Q189" s="3152"/>
      <c r="R189" s="3153"/>
      <c r="S189" s="3154"/>
      <c r="T189" s="119"/>
      <c r="U189" s="1180"/>
      <c r="V189" s="115" t="s">
        <v>16</v>
      </c>
      <c r="W189" s="3141"/>
      <c r="X189" s="3142"/>
      <c r="Y189" s="3141"/>
      <c r="Z189" s="3143"/>
      <c r="AA189" s="3144"/>
      <c r="AB189" s="3145"/>
      <c r="AC189" s="3146"/>
      <c r="AD189" s="3147"/>
      <c r="AE189" s="3148"/>
      <c r="AF189" s="3149"/>
      <c r="AG189" s="2109"/>
      <c r="AH189" s="3150"/>
      <c r="AI189" s="117"/>
      <c r="AJ189" s="3151"/>
      <c r="AK189" s="3152"/>
      <c r="AL189" s="3153"/>
      <c r="AM189" s="3154"/>
      <c r="AN189" s="119"/>
      <c r="AO189" s="1180"/>
      <c r="AP189" s="115" t="s">
        <v>16</v>
      </c>
      <c r="AQ189" s="3141"/>
      <c r="AR189" s="3142"/>
      <c r="AS189" s="3141"/>
      <c r="AT189" s="3143"/>
      <c r="AU189" s="3144"/>
      <c r="AV189" s="3145"/>
      <c r="AW189" s="3146"/>
      <c r="AX189" s="3147"/>
      <c r="AY189" s="3148"/>
      <c r="AZ189" s="3149"/>
      <c r="BA189" s="2109"/>
      <c r="BB189" s="3150"/>
      <c r="BC189" s="117"/>
      <c r="BD189" s="3151"/>
      <c r="BE189" s="3152"/>
      <c r="BF189" s="3153"/>
      <c r="BG189" s="3154"/>
      <c r="BH189" s="119"/>
      <c r="BK189" s="3">
        <v>1</v>
      </c>
    </row>
    <row r="190" spans="2:63" ht="27" customHeight="1">
      <c r="B190" s="115" t="s">
        <v>16</v>
      </c>
      <c r="C190" s="3141"/>
      <c r="D190" s="3142"/>
      <c r="E190" s="3141"/>
      <c r="F190" s="3143"/>
      <c r="G190" s="3144"/>
      <c r="H190" s="3145"/>
      <c r="I190" s="3146"/>
      <c r="J190" s="3147"/>
      <c r="K190" s="3148"/>
      <c r="L190" s="3149"/>
      <c r="M190" s="2109"/>
      <c r="N190" s="3150"/>
      <c r="O190" s="117"/>
      <c r="P190" s="3151"/>
      <c r="Q190" s="3152"/>
      <c r="R190" s="3153"/>
      <c r="S190" s="3154"/>
      <c r="T190" s="119"/>
      <c r="U190" s="1180"/>
      <c r="V190" s="115" t="s">
        <v>16</v>
      </c>
      <c r="W190" s="3141"/>
      <c r="X190" s="3142"/>
      <c r="Y190" s="3141"/>
      <c r="Z190" s="3143"/>
      <c r="AA190" s="3144"/>
      <c r="AB190" s="3145"/>
      <c r="AC190" s="3146"/>
      <c r="AD190" s="3147"/>
      <c r="AE190" s="3148"/>
      <c r="AF190" s="3149"/>
      <c r="AG190" s="2109"/>
      <c r="AH190" s="3150"/>
      <c r="AI190" s="117"/>
      <c r="AJ190" s="3151"/>
      <c r="AK190" s="3152"/>
      <c r="AL190" s="3153"/>
      <c r="AM190" s="3154"/>
      <c r="AN190" s="119"/>
      <c r="AO190" s="1180"/>
      <c r="AP190" s="115" t="s">
        <v>16</v>
      </c>
      <c r="AQ190" s="3141"/>
      <c r="AR190" s="3142"/>
      <c r="AS190" s="3141"/>
      <c r="AT190" s="3143"/>
      <c r="AU190" s="3144"/>
      <c r="AV190" s="3145"/>
      <c r="AW190" s="3146"/>
      <c r="AX190" s="3147"/>
      <c r="AY190" s="3148"/>
      <c r="AZ190" s="3149"/>
      <c r="BA190" s="2109"/>
      <c r="BB190" s="3150"/>
      <c r="BC190" s="117"/>
      <c r="BD190" s="3151"/>
      <c r="BE190" s="3152"/>
      <c r="BF190" s="3153"/>
      <c r="BG190" s="3154"/>
      <c r="BH190" s="119"/>
      <c r="BK190" s="3">
        <v>1</v>
      </c>
    </row>
    <row r="191" spans="2:63" ht="27" customHeight="1">
      <c r="B191" s="115" t="s">
        <v>16</v>
      </c>
      <c r="C191" s="3141"/>
      <c r="D191" s="3142"/>
      <c r="E191" s="3141"/>
      <c r="F191" s="3143"/>
      <c r="G191" s="3144"/>
      <c r="H191" s="3145"/>
      <c r="I191" s="3146"/>
      <c r="J191" s="3147"/>
      <c r="K191" s="3148"/>
      <c r="L191" s="3149"/>
      <c r="M191" s="2109"/>
      <c r="N191" s="3150"/>
      <c r="O191" s="117"/>
      <c r="P191" s="3151"/>
      <c r="Q191" s="3152"/>
      <c r="R191" s="3153"/>
      <c r="S191" s="3154"/>
      <c r="T191" s="119"/>
      <c r="U191" s="1180"/>
      <c r="V191" s="115" t="s">
        <v>16</v>
      </c>
      <c r="W191" s="3141"/>
      <c r="X191" s="3142"/>
      <c r="Y191" s="3141"/>
      <c r="Z191" s="3143"/>
      <c r="AA191" s="3144"/>
      <c r="AB191" s="3145"/>
      <c r="AC191" s="3146"/>
      <c r="AD191" s="3147"/>
      <c r="AE191" s="3148"/>
      <c r="AF191" s="3149"/>
      <c r="AG191" s="2109"/>
      <c r="AH191" s="3150"/>
      <c r="AI191" s="117"/>
      <c r="AJ191" s="3151"/>
      <c r="AK191" s="3152"/>
      <c r="AL191" s="3153"/>
      <c r="AM191" s="3154"/>
      <c r="AN191" s="119"/>
      <c r="AO191" s="1180"/>
      <c r="AP191" s="115" t="s">
        <v>16</v>
      </c>
      <c r="AQ191" s="3141"/>
      <c r="AR191" s="3142"/>
      <c r="AS191" s="3141"/>
      <c r="AT191" s="3143"/>
      <c r="AU191" s="3144"/>
      <c r="AV191" s="3145"/>
      <c r="AW191" s="3146"/>
      <c r="AX191" s="3147"/>
      <c r="AY191" s="3148"/>
      <c r="AZ191" s="3149"/>
      <c r="BA191" s="2109"/>
      <c r="BB191" s="3150"/>
      <c r="BC191" s="117"/>
      <c r="BD191" s="3151"/>
      <c r="BE191" s="3152"/>
      <c r="BF191" s="3153"/>
      <c r="BG191" s="3154"/>
      <c r="BH191" s="119"/>
      <c r="BK191" s="3">
        <v>1</v>
      </c>
    </row>
    <row r="192" spans="2:63" ht="27" customHeight="1">
      <c r="B192" s="115" t="s">
        <v>16</v>
      </c>
      <c r="C192" s="3141"/>
      <c r="D192" s="3142"/>
      <c r="E192" s="3141"/>
      <c r="F192" s="3143"/>
      <c r="G192" s="3144"/>
      <c r="H192" s="3145"/>
      <c r="I192" s="3146"/>
      <c r="J192" s="3147"/>
      <c r="K192" s="3148"/>
      <c r="L192" s="3149"/>
      <c r="M192" s="2109"/>
      <c r="N192" s="3150"/>
      <c r="O192" s="117"/>
      <c r="P192" s="3151"/>
      <c r="Q192" s="3152"/>
      <c r="R192" s="3153"/>
      <c r="S192" s="3154"/>
      <c r="T192" s="119"/>
      <c r="U192" s="1180"/>
      <c r="V192" s="115" t="s">
        <v>16</v>
      </c>
      <c r="W192" s="3141"/>
      <c r="X192" s="3142"/>
      <c r="Y192" s="3141"/>
      <c r="Z192" s="3143"/>
      <c r="AA192" s="3144"/>
      <c r="AB192" s="3145"/>
      <c r="AC192" s="3146"/>
      <c r="AD192" s="3147"/>
      <c r="AE192" s="3148"/>
      <c r="AF192" s="3149"/>
      <c r="AG192" s="2109"/>
      <c r="AH192" s="3150"/>
      <c r="AI192" s="117"/>
      <c r="AJ192" s="3151"/>
      <c r="AK192" s="3152"/>
      <c r="AL192" s="3153"/>
      <c r="AM192" s="3154"/>
      <c r="AN192" s="119"/>
      <c r="AO192" s="1180"/>
      <c r="AP192" s="115" t="s">
        <v>16</v>
      </c>
      <c r="AQ192" s="3141"/>
      <c r="AR192" s="3142"/>
      <c r="AS192" s="3141"/>
      <c r="AT192" s="3143"/>
      <c r="AU192" s="3144"/>
      <c r="AV192" s="3145"/>
      <c r="AW192" s="3146"/>
      <c r="AX192" s="3147"/>
      <c r="AY192" s="3148"/>
      <c r="AZ192" s="3149"/>
      <c r="BA192" s="2109"/>
      <c r="BB192" s="3150"/>
      <c r="BC192" s="117"/>
      <c r="BD192" s="3151"/>
      <c r="BE192" s="3152"/>
      <c r="BF192" s="3153"/>
      <c r="BG192" s="3154"/>
      <c r="BH192" s="119"/>
      <c r="BK192" s="3">
        <v>1</v>
      </c>
    </row>
    <row r="193" spans="2:63" ht="27" customHeight="1">
      <c r="B193" s="115" t="s">
        <v>16</v>
      </c>
      <c r="C193" s="3141"/>
      <c r="D193" s="3142"/>
      <c r="E193" s="3141"/>
      <c r="F193" s="3143"/>
      <c r="G193" s="3144"/>
      <c r="H193" s="3145"/>
      <c r="I193" s="3146"/>
      <c r="J193" s="3147"/>
      <c r="K193" s="3148"/>
      <c r="L193" s="3149"/>
      <c r="M193" s="2109"/>
      <c r="N193" s="3150"/>
      <c r="O193" s="117"/>
      <c r="P193" s="3151"/>
      <c r="Q193" s="3152"/>
      <c r="R193" s="3153"/>
      <c r="S193" s="3154"/>
      <c r="T193" s="119"/>
      <c r="U193" s="1180"/>
      <c r="V193" s="115" t="s">
        <v>16</v>
      </c>
      <c r="W193" s="3141"/>
      <c r="X193" s="3142"/>
      <c r="Y193" s="3141"/>
      <c r="Z193" s="3143"/>
      <c r="AA193" s="3144"/>
      <c r="AB193" s="3145"/>
      <c r="AC193" s="3146"/>
      <c r="AD193" s="3147"/>
      <c r="AE193" s="3148"/>
      <c r="AF193" s="3149"/>
      <c r="AG193" s="2109"/>
      <c r="AH193" s="3150"/>
      <c r="AI193" s="117"/>
      <c r="AJ193" s="3151"/>
      <c r="AK193" s="3152"/>
      <c r="AL193" s="3153"/>
      <c r="AM193" s="3154"/>
      <c r="AN193" s="119"/>
      <c r="AO193" s="1180"/>
      <c r="AP193" s="115" t="s">
        <v>16</v>
      </c>
      <c r="AQ193" s="3141"/>
      <c r="AR193" s="3142"/>
      <c r="AS193" s="3141"/>
      <c r="AT193" s="3143"/>
      <c r="AU193" s="3144"/>
      <c r="AV193" s="3145"/>
      <c r="AW193" s="3146"/>
      <c r="AX193" s="3147"/>
      <c r="AY193" s="3148"/>
      <c r="AZ193" s="3149"/>
      <c r="BA193" s="2109"/>
      <c r="BB193" s="3150"/>
      <c r="BC193" s="117"/>
      <c r="BD193" s="3151"/>
      <c r="BE193" s="3152"/>
      <c r="BF193" s="3153"/>
      <c r="BG193" s="3154"/>
      <c r="BH193" s="119"/>
      <c r="BK193" s="3">
        <v>1</v>
      </c>
    </row>
    <row r="194" spans="2:63" ht="27" customHeight="1">
      <c r="B194" s="115" t="s">
        <v>16</v>
      </c>
      <c r="C194" s="3141"/>
      <c r="D194" s="3142"/>
      <c r="E194" s="3141"/>
      <c r="F194" s="3143"/>
      <c r="G194" s="3144"/>
      <c r="H194" s="3145"/>
      <c r="I194" s="3146"/>
      <c r="J194" s="3147"/>
      <c r="K194" s="3148"/>
      <c r="L194" s="3149"/>
      <c r="M194" s="2109"/>
      <c r="N194" s="3150"/>
      <c r="O194" s="117"/>
      <c r="P194" s="3151"/>
      <c r="Q194" s="3152"/>
      <c r="R194" s="3153"/>
      <c r="S194" s="3154"/>
      <c r="T194" s="119"/>
      <c r="U194" s="1180"/>
      <c r="V194" s="115" t="s">
        <v>16</v>
      </c>
      <c r="W194" s="3141"/>
      <c r="X194" s="3142"/>
      <c r="Y194" s="3141"/>
      <c r="Z194" s="3143"/>
      <c r="AA194" s="3144"/>
      <c r="AB194" s="3145"/>
      <c r="AC194" s="3146"/>
      <c r="AD194" s="3147"/>
      <c r="AE194" s="3148"/>
      <c r="AF194" s="3149"/>
      <c r="AG194" s="2109"/>
      <c r="AH194" s="3150"/>
      <c r="AI194" s="117"/>
      <c r="AJ194" s="3151"/>
      <c r="AK194" s="3152"/>
      <c r="AL194" s="3153"/>
      <c r="AM194" s="3154"/>
      <c r="AN194" s="119"/>
      <c r="AO194" s="1180"/>
      <c r="AP194" s="115" t="s">
        <v>16</v>
      </c>
      <c r="AQ194" s="3141"/>
      <c r="AR194" s="3142"/>
      <c r="AS194" s="3141"/>
      <c r="AT194" s="3143"/>
      <c r="AU194" s="3144"/>
      <c r="AV194" s="3145"/>
      <c r="AW194" s="3146"/>
      <c r="AX194" s="3147"/>
      <c r="AY194" s="3148"/>
      <c r="AZ194" s="3149"/>
      <c r="BA194" s="2109"/>
      <c r="BB194" s="3150"/>
      <c r="BC194" s="117"/>
      <c r="BD194" s="3151"/>
      <c r="BE194" s="3152"/>
      <c r="BF194" s="3153"/>
      <c r="BG194" s="3154"/>
      <c r="BH194" s="119"/>
      <c r="BK194" s="3">
        <v>1</v>
      </c>
    </row>
    <row r="195" spans="2:63" ht="27" customHeight="1">
      <c r="B195" s="115" t="s">
        <v>16</v>
      </c>
      <c r="C195" s="3141"/>
      <c r="D195" s="3142"/>
      <c r="E195" s="3141"/>
      <c r="F195" s="3143"/>
      <c r="G195" s="3144"/>
      <c r="H195" s="3145"/>
      <c r="I195" s="3146"/>
      <c r="J195" s="3147"/>
      <c r="K195" s="3148"/>
      <c r="L195" s="3149"/>
      <c r="M195" s="2109"/>
      <c r="N195" s="3150"/>
      <c r="O195" s="117"/>
      <c r="P195" s="3151"/>
      <c r="Q195" s="3152"/>
      <c r="R195" s="3153"/>
      <c r="S195" s="3154"/>
      <c r="T195" s="119"/>
      <c r="U195" s="1180"/>
      <c r="V195" s="115" t="s">
        <v>16</v>
      </c>
      <c r="W195" s="3141"/>
      <c r="X195" s="3142"/>
      <c r="Y195" s="3141"/>
      <c r="Z195" s="3143"/>
      <c r="AA195" s="3144"/>
      <c r="AB195" s="3145"/>
      <c r="AC195" s="3146"/>
      <c r="AD195" s="3147"/>
      <c r="AE195" s="3148"/>
      <c r="AF195" s="3149"/>
      <c r="AG195" s="2109"/>
      <c r="AH195" s="3150"/>
      <c r="AI195" s="117"/>
      <c r="AJ195" s="3151"/>
      <c r="AK195" s="3152"/>
      <c r="AL195" s="3153"/>
      <c r="AM195" s="3154"/>
      <c r="AN195" s="119"/>
      <c r="AO195" s="1180"/>
      <c r="AP195" s="115" t="s">
        <v>16</v>
      </c>
      <c r="AQ195" s="3141"/>
      <c r="AR195" s="3142"/>
      <c r="AS195" s="3141"/>
      <c r="AT195" s="3143"/>
      <c r="AU195" s="3144"/>
      <c r="AV195" s="3145"/>
      <c r="AW195" s="3146"/>
      <c r="AX195" s="3147"/>
      <c r="AY195" s="3148"/>
      <c r="AZ195" s="3149"/>
      <c r="BA195" s="2109"/>
      <c r="BB195" s="3150"/>
      <c r="BC195" s="117"/>
      <c r="BD195" s="3151"/>
      <c r="BE195" s="3152"/>
      <c r="BF195" s="3153"/>
      <c r="BG195" s="3154"/>
      <c r="BH195" s="119"/>
      <c r="BK195" s="3">
        <v>1</v>
      </c>
    </row>
    <row r="196" spans="2:63" ht="27" customHeight="1">
      <c r="B196" s="115" t="s">
        <v>16</v>
      </c>
      <c r="C196" s="3141"/>
      <c r="D196" s="3142"/>
      <c r="E196" s="3141"/>
      <c r="F196" s="3143"/>
      <c r="G196" s="3144"/>
      <c r="H196" s="3145"/>
      <c r="I196" s="3146"/>
      <c r="J196" s="3147"/>
      <c r="K196" s="3148"/>
      <c r="L196" s="3149"/>
      <c r="M196" s="2109"/>
      <c r="N196" s="3150"/>
      <c r="O196" s="117"/>
      <c r="P196" s="3151"/>
      <c r="Q196" s="3152"/>
      <c r="R196" s="3153"/>
      <c r="S196" s="3154"/>
      <c r="T196" s="119"/>
      <c r="U196" s="1180"/>
      <c r="V196" s="115" t="s">
        <v>16</v>
      </c>
      <c r="W196" s="3141"/>
      <c r="X196" s="3142"/>
      <c r="Y196" s="3141"/>
      <c r="Z196" s="3143"/>
      <c r="AA196" s="3144"/>
      <c r="AB196" s="3145"/>
      <c r="AC196" s="3146"/>
      <c r="AD196" s="3147"/>
      <c r="AE196" s="3148"/>
      <c r="AF196" s="3149"/>
      <c r="AG196" s="2109"/>
      <c r="AH196" s="3150"/>
      <c r="AI196" s="117"/>
      <c r="AJ196" s="3151"/>
      <c r="AK196" s="3152"/>
      <c r="AL196" s="3153"/>
      <c r="AM196" s="3154"/>
      <c r="AN196" s="119"/>
      <c r="AO196" s="1180"/>
      <c r="AP196" s="115" t="s">
        <v>16</v>
      </c>
      <c r="AQ196" s="3141"/>
      <c r="AR196" s="3142"/>
      <c r="AS196" s="3141"/>
      <c r="AT196" s="3143"/>
      <c r="AU196" s="3144"/>
      <c r="AV196" s="3145"/>
      <c r="AW196" s="3146"/>
      <c r="AX196" s="3147"/>
      <c r="AY196" s="3148"/>
      <c r="AZ196" s="3149"/>
      <c r="BA196" s="2109"/>
      <c r="BB196" s="3150"/>
      <c r="BC196" s="117"/>
      <c r="BD196" s="3151"/>
      <c r="BE196" s="3152"/>
      <c r="BF196" s="3153"/>
      <c r="BG196" s="3154"/>
      <c r="BH196" s="119"/>
      <c r="BK196" s="3">
        <v>1</v>
      </c>
    </row>
    <row r="197" spans="2:63" ht="27" customHeight="1">
      <c r="B197" s="115" t="s">
        <v>16</v>
      </c>
      <c r="C197" s="3141"/>
      <c r="D197" s="3142"/>
      <c r="E197" s="3141"/>
      <c r="F197" s="3143"/>
      <c r="G197" s="3144"/>
      <c r="H197" s="3145"/>
      <c r="I197" s="3146"/>
      <c r="J197" s="3147"/>
      <c r="K197" s="3148"/>
      <c r="L197" s="3149"/>
      <c r="M197" s="2109"/>
      <c r="N197" s="3150"/>
      <c r="O197" s="117"/>
      <c r="P197" s="3151"/>
      <c r="Q197" s="3152"/>
      <c r="R197" s="3153"/>
      <c r="S197" s="3154"/>
      <c r="T197" s="119"/>
      <c r="U197" s="1180"/>
      <c r="V197" s="115" t="s">
        <v>16</v>
      </c>
      <c r="W197" s="3141"/>
      <c r="X197" s="3142"/>
      <c r="Y197" s="3141"/>
      <c r="Z197" s="3143"/>
      <c r="AA197" s="3144"/>
      <c r="AB197" s="3145"/>
      <c r="AC197" s="3146"/>
      <c r="AD197" s="3147"/>
      <c r="AE197" s="3148"/>
      <c r="AF197" s="3149"/>
      <c r="AG197" s="2109"/>
      <c r="AH197" s="3150"/>
      <c r="AI197" s="117"/>
      <c r="AJ197" s="3151"/>
      <c r="AK197" s="3152"/>
      <c r="AL197" s="3153"/>
      <c r="AM197" s="3154"/>
      <c r="AN197" s="119"/>
      <c r="AO197" s="1180"/>
      <c r="AP197" s="115" t="s">
        <v>16</v>
      </c>
      <c r="AQ197" s="3141"/>
      <c r="AR197" s="3142"/>
      <c r="AS197" s="3141"/>
      <c r="AT197" s="3143"/>
      <c r="AU197" s="3144"/>
      <c r="AV197" s="3145"/>
      <c r="AW197" s="3146"/>
      <c r="AX197" s="3147"/>
      <c r="AY197" s="3148"/>
      <c r="AZ197" s="3149"/>
      <c r="BA197" s="2109"/>
      <c r="BB197" s="3150"/>
      <c r="BC197" s="117"/>
      <c r="BD197" s="3151"/>
      <c r="BE197" s="3152"/>
      <c r="BF197" s="3153"/>
      <c r="BG197" s="3154"/>
      <c r="BH197" s="119"/>
      <c r="BK197" s="3">
        <v>1</v>
      </c>
    </row>
    <row r="198" spans="2:63" ht="27" customHeight="1">
      <c r="B198" s="115" t="s">
        <v>16</v>
      </c>
      <c r="C198" s="3141"/>
      <c r="D198" s="3142"/>
      <c r="E198" s="3141"/>
      <c r="F198" s="3143"/>
      <c r="G198" s="3144"/>
      <c r="H198" s="3145"/>
      <c r="I198" s="3146"/>
      <c r="J198" s="3147"/>
      <c r="K198" s="3148"/>
      <c r="L198" s="3149"/>
      <c r="M198" s="2109"/>
      <c r="N198" s="3150"/>
      <c r="O198" s="117"/>
      <c r="P198" s="3151"/>
      <c r="Q198" s="3152"/>
      <c r="R198" s="3153"/>
      <c r="S198" s="3154"/>
      <c r="T198" s="119"/>
      <c r="U198" s="1180"/>
      <c r="V198" s="115" t="s">
        <v>16</v>
      </c>
      <c r="W198" s="3141"/>
      <c r="X198" s="3142"/>
      <c r="Y198" s="3141"/>
      <c r="Z198" s="3143"/>
      <c r="AA198" s="3144"/>
      <c r="AB198" s="3145"/>
      <c r="AC198" s="3146"/>
      <c r="AD198" s="3147"/>
      <c r="AE198" s="3148"/>
      <c r="AF198" s="3149"/>
      <c r="AG198" s="2109"/>
      <c r="AH198" s="3150"/>
      <c r="AI198" s="117"/>
      <c r="AJ198" s="3151"/>
      <c r="AK198" s="3152"/>
      <c r="AL198" s="3153"/>
      <c r="AM198" s="3154"/>
      <c r="AN198" s="119"/>
      <c r="AO198" s="1180"/>
      <c r="AP198" s="115" t="s">
        <v>16</v>
      </c>
      <c r="AQ198" s="3141"/>
      <c r="AR198" s="3142"/>
      <c r="AS198" s="3141"/>
      <c r="AT198" s="3143"/>
      <c r="AU198" s="3144"/>
      <c r="AV198" s="3145"/>
      <c r="AW198" s="3146"/>
      <c r="AX198" s="3147"/>
      <c r="AY198" s="3148"/>
      <c r="AZ198" s="3149"/>
      <c r="BA198" s="2109"/>
      <c r="BB198" s="3150"/>
      <c r="BC198" s="117"/>
      <c r="BD198" s="3151"/>
      <c r="BE198" s="3152"/>
      <c r="BF198" s="3153"/>
      <c r="BG198" s="3154"/>
      <c r="BH198" s="119"/>
      <c r="BK198" s="3">
        <v>1</v>
      </c>
    </row>
    <row r="199" spans="2:63" ht="27" customHeight="1">
      <c r="B199" s="115" t="s">
        <v>16</v>
      </c>
      <c r="C199" s="3141"/>
      <c r="D199" s="3142"/>
      <c r="E199" s="3141"/>
      <c r="F199" s="3143"/>
      <c r="G199" s="3144"/>
      <c r="H199" s="3145"/>
      <c r="I199" s="3146"/>
      <c r="J199" s="3147"/>
      <c r="K199" s="3148"/>
      <c r="L199" s="3149"/>
      <c r="M199" s="2109"/>
      <c r="N199" s="3150"/>
      <c r="O199" s="117"/>
      <c r="P199" s="3151"/>
      <c r="Q199" s="3152"/>
      <c r="R199" s="3153"/>
      <c r="S199" s="3154"/>
      <c r="T199" s="119"/>
      <c r="U199" s="1180"/>
      <c r="V199" s="115" t="s">
        <v>16</v>
      </c>
      <c r="W199" s="3141"/>
      <c r="X199" s="3142"/>
      <c r="Y199" s="3141"/>
      <c r="Z199" s="3143"/>
      <c r="AA199" s="3144"/>
      <c r="AB199" s="3145"/>
      <c r="AC199" s="3146"/>
      <c r="AD199" s="3147"/>
      <c r="AE199" s="3148"/>
      <c r="AF199" s="3149"/>
      <c r="AG199" s="2109"/>
      <c r="AH199" s="3150"/>
      <c r="AI199" s="117"/>
      <c r="AJ199" s="3151"/>
      <c r="AK199" s="3152"/>
      <c r="AL199" s="3153"/>
      <c r="AM199" s="3154"/>
      <c r="AN199" s="119"/>
      <c r="AO199" s="1180"/>
      <c r="AP199" s="115" t="s">
        <v>16</v>
      </c>
      <c r="AQ199" s="3141"/>
      <c r="AR199" s="3142"/>
      <c r="AS199" s="3141"/>
      <c r="AT199" s="3143"/>
      <c r="AU199" s="3144"/>
      <c r="AV199" s="3145"/>
      <c r="AW199" s="3146"/>
      <c r="AX199" s="3147"/>
      <c r="AY199" s="3148"/>
      <c r="AZ199" s="3149"/>
      <c r="BA199" s="2109"/>
      <c r="BB199" s="3150"/>
      <c r="BC199" s="117"/>
      <c r="BD199" s="3151"/>
      <c r="BE199" s="3152"/>
      <c r="BF199" s="3153"/>
      <c r="BG199" s="3154"/>
      <c r="BH199" s="119"/>
      <c r="BK199" s="3">
        <v>1</v>
      </c>
    </row>
    <row r="200" spans="2:63" ht="27" customHeight="1">
      <c r="B200" s="115" t="s">
        <v>16</v>
      </c>
      <c r="C200" s="3141"/>
      <c r="D200" s="3142"/>
      <c r="E200" s="3141"/>
      <c r="F200" s="3143"/>
      <c r="G200" s="3144"/>
      <c r="H200" s="3145"/>
      <c r="I200" s="3146"/>
      <c r="J200" s="3147"/>
      <c r="K200" s="3148"/>
      <c r="L200" s="3149"/>
      <c r="M200" s="2109"/>
      <c r="N200" s="3150"/>
      <c r="O200" s="117"/>
      <c r="P200" s="3151"/>
      <c r="Q200" s="3152"/>
      <c r="R200" s="3153"/>
      <c r="S200" s="3154"/>
      <c r="T200" s="119"/>
      <c r="U200" s="1180"/>
      <c r="V200" s="115" t="s">
        <v>16</v>
      </c>
      <c r="W200" s="3141"/>
      <c r="X200" s="3142"/>
      <c r="Y200" s="3141"/>
      <c r="Z200" s="3143"/>
      <c r="AA200" s="3144"/>
      <c r="AB200" s="3145"/>
      <c r="AC200" s="3146"/>
      <c r="AD200" s="3147"/>
      <c r="AE200" s="3148"/>
      <c r="AF200" s="3149"/>
      <c r="AG200" s="2109"/>
      <c r="AH200" s="3150"/>
      <c r="AI200" s="117"/>
      <c r="AJ200" s="3151"/>
      <c r="AK200" s="3152"/>
      <c r="AL200" s="3153"/>
      <c r="AM200" s="3154"/>
      <c r="AN200" s="119"/>
      <c r="AO200" s="1180"/>
      <c r="AP200" s="115" t="s">
        <v>16</v>
      </c>
      <c r="AQ200" s="3141"/>
      <c r="AR200" s="3142"/>
      <c r="AS200" s="3141"/>
      <c r="AT200" s="3143"/>
      <c r="AU200" s="3144"/>
      <c r="AV200" s="3145"/>
      <c r="AW200" s="3146"/>
      <c r="AX200" s="3147"/>
      <c r="AY200" s="3148"/>
      <c r="AZ200" s="3149"/>
      <c r="BA200" s="2109"/>
      <c r="BB200" s="3150"/>
      <c r="BC200" s="117"/>
      <c r="BD200" s="3151"/>
      <c r="BE200" s="3152"/>
      <c r="BF200" s="3153"/>
      <c r="BG200" s="3154"/>
      <c r="BH200" s="119"/>
      <c r="BK200" s="3">
        <v>1</v>
      </c>
    </row>
    <row r="201" spans="2:63" ht="27" customHeight="1">
      <c r="B201" s="115" t="s">
        <v>16</v>
      </c>
      <c r="C201" s="3141"/>
      <c r="D201" s="3142"/>
      <c r="E201" s="3141"/>
      <c r="F201" s="3143"/>
      <c r="G201" s="3144"/>
      <c r="H201" s="3145"/>
      <c r="I201" s="3146"/>
      <c r="J201" s="3147"/>
      <c r="K201" s="3148"/>
      <c r="L201" s="3149"/>
      <c r="M201" s="2109"/>
      <c r="N201" s="3150"/>
      <c r="O201" s="117"/>
      <c r="P201" s="3151"/>
      <c r="Q201" s="3152"/>
      <c r="R201" s="3153"/>
      <c r="S201" s="3154"/>
      <c r="T201" s="119"/>
      <c r="U201" s="1180"/>
      <c r="V201" s="115" t="s">
        <v>16</v>
      </c>
      <c r="W201" s="3141"/>
      <c r="X201" s="3142"/>
      <c r="Y201" s="3141"/>
      <c r="Z201" s="3143"/>
      <c r="AA201" s="3144"/>
      <c r="AB201" s="3145"/>
      <c r="AC201" s="3146"/>
      <c r="AD201" s="3147"/>
      <c r="AE201" s="3148"/>
      <c r="AF201" s="3149"/>
      <c r="AG201" s="2109"/>
      <c r="AH201" s="3150"/>
      <c r="AI201" s="117"/>
      <c r="AJ201" s="3151"/>
      <c r="AK201" s="3152"/>
      <c r="AL201" s="3153"/>
      <c r="AM201" s="3154"/>
      <c r="AN201" s="119"/>
      <c r="AO201" s="1180"/>
      <c r="AP201" s="115" t="s">
        <v>16</v>
      </c>
      <c r="AQ201" s="3141"/>
      <c r="AR201" s="3142"/>
      <c r="AS201" s="3141"/>
      <c r="AT201" s="3143"/>
      <c r="AU201" s="3144"/>
      <c r="AV201" s="3145"/>
      <c r="AW201" s="3146"/>
      <c r="AX201" s="3147"/>
      <c r="AY201" s="3148"/>
      <c r="AZ201" s="3149"/>
      <c r="BA201" s="2109"/>
      <c r="BB201" s="3150"/>
      <c r="BC201" s="117"/>
      <c r="BD201" s="3151"/>
      <c r="BE201" s="3152"/>
      <c r="BF201" s="3153"/>
      <c r="BG201" s="3154"/>
      <c r="BH201" s="119"/>
      <c r="BK201" s="3">
        <v>1</v>
      </c>
    </row>
    <row r="202" spans="2:63" ht="27" customHeight="1">
      <c r="B202" s="115" t="s">
        <v>16</v>
      </c>
      <c r="C202" s="3141"/>
      <c r="D202" s="3142"/>
      <c r="E202" s="3141"/>
      <c r="F202" s="3143"/>
      <c r="G202" s="3144"/>
      <c r="H202" s="3145"/>
      <c r="I202" s="3146"/>
      <c r="J202" s="3147"/>
      <c r="K202" s="3148"/>
      <c r="L202" s="3149"/>
      <c r="M202" s="2109"/>
      <c r="N202" s="3150"/>
      <c r="O202" s="117"/>
      <c r="P202" s="3151"/>
      <c r="Q202" s="3152"/>
      <c r="R202" s="3153"/>
      <c r="S202" s="3154"/>
      <c r="T202" s="119"/>
      <c r="U202" s="1180"/>
      <c r="V202" s="115" t="s">
        <v>16</v>
      </c>
      <c r="W202" s="3141"/>
      <c r="X202" s="3142"/>
      <c r="Y202" s="3141"/>
      <c r="Z202" s="3143"/>
      <c r="AA202" s="3144"/>
      <c r="AB202" s="3145"/>
      <c r="AC202" s="3146"/>
      <c r="AD202" s="3147"/>
      <c r="AE202" s="3148"/>
      <c r="AF202" s="3149"/>
      <c r="AG202" s="2109"/>
      <c r="AH202" s="3150"/>
      <c r="AI202" s="117"/>
      <c r="AJ202" s="3151"/>
      <c r="AK202" s="3152"/>
      <c r="AL202" s="3153"/>
      <c r="AM202" s="3154"/>
      <c r="AN202" s="119"/>
      <c r="AO202" s="1180"/>
      <c r="AP202" s="115" t="s">
        <v>16</v>
      </c>
      <c r="AQ202" s="3141"/>
      <c r="AR202" s="3142"/>
      <c r="AS202" s="3141"/>
      <c r="AT202" s="3143"/>
      <c r="AU202" s="3144"/>
      <c r="AV202" s="3145"/>
      <c r="AW202" s="3146"/>
      <c r="AX202" s="3147"/>
      <c r="AY202" s="3148"/>
      <c r="AZ202" s="3149"/>
      <c r="BA202" s="2109"/>
      <c r="BB202" s="3150"/>
      <c r="BC202" s="117"/>
      <c r="BD202" s="3151"/>
      <c r="BE202" s="3152"/>
      <c r="BF202" s="3153"/>
      <c r="BG202" s="3154"/>
      <c r="BH202" s="119"/>
      <c r="BK202" s="3">
        <v>1</v>
      </c>
    </row>
    <row r="203" spans="2:63" ht="27" customHeight="1">
      <c r="B203" s="115" t="s">
        <v>16</v>
      </c>
      <c r="C203" s="3141"/>
      <c r="D203" s="3142"/>
      <c r="E203" s="3141"/>
      <c r="F203" s="3143"/>
      <c r="G203" s="3144"/>
      <c r="H203" s="3145"/>
      <c r="I203" s="3146"/>
      <c r="J203" s="3147"/>
      <c r="K203" s="3148"/>
      <c r="L203" s="3149"/>
      <c r="M203" s="2109"/>
      <c r="N203" s="3150"/>
      <c r="O203" s="117"/>
      <c r="P203" s="3151"/>
      <c r="Q203" s="3152"/>
      <c r="R203" s="3153"/>
      <c r="S203" s="3154"/>
      <c r="T203" s="119"/>
      <c r="U203" s="1180"/>
      <c r="V203" s="115" t="s">
        <v>16</v>
      </c>
      <c r="W203" s="3141"/>
      <c r="X203" s="3142"/>
      <c r="Y203" s="3141"/>
      <c r="Z203" s="3143"/>
      <c r="AA203" s="3144"/>
      <c r="AB203" s="3145"/>
      <c r="AC203" s="3146"/>
      <c r="AD203" s="3147"/>
      <c r="AE203" s="3148"/>
      <c r="AF203" s="3149"/>
      <c r="AG203" s="2109"/>
      <c r="AH203" s="3150"/>
      <c r="AI203" s="117"/>
      <c r="AJ203" s="3151"/>
      <c r="AK203" s="3152"/>
      <c r="AL203" s="3153"/>
      <c r="AM203" s="3154"/>
      <c r="AN203" s="119"/>
      <c r="AO203" s="1180"/>
      <c r="AP203" s="115" t="s">
        <v>16</v>
      </c>
      <c r="AQ203" s="3141"/>
      <c r="AR203" s="3142"/>
      <c r="AS203" s="3141"/>
      <c r="AT203" s="3143"/>
      <c r="AU203" s="3144"/>
      <c r="AV203" s="3145"/>
      <c r="AW203" s="3146"/>
      <c r="AX203" s="3147"/>
      <c r="AY203" s="3148"/>
      <c r="AZ203" s="3149"/>
      <c r="BA203" s="2109"/>
      <c r="BB203" s="3150"/>
      <c r="BC203" s="117"/>
      <c r="BD203" s="3151"/>
      <c r="BE203" s="3152"/>
      <c r="BF203" s="3153"/>
      <c r="BG203" s="3154"/>
      <c r="BH203" s="119"/>
      <c r="BK203" s="3">
        <v>1</v>
      </c>
    </row>
    <row r="204" spans="2:63" ht="27" customHeight="1">
      <c r="B204" s="115" t="s">
        <v>16</v>
      </c>
      <c r="C204" s="3141"/>
      <c r="D204" s="3142"/>
      <c r="E204" s="3141"/>
      <c r="F204" s="3143"/>
      <c r="G204" s="3144"/>
      <c r="H204" s="3145"/>
      <c r="I204" s="3146"/>
      <c r="J204" s="3147"/>
      <c r="K204" s="3148"/>
      <c r="L204" s="3149"/>
      <c r="M204" s="2109"/>
      <c r="N204" s="3150"/>
      <c r="O204" s="117"/>
      <c r="P204" s="3151"/>
      <c r="Q204" s="3152"/>
      <c r="R204" s="3153"/>
      <c r="S204" s="3154"/>
      <c r="T204" s="119"/>
      <c r="U204" s="1180"/>
      <c r="V204" s="115" t="s">
        <v>16</v>
      </c>
      <c r="W204" s="3141"/>
      <c r="X204" s="3142"/>
      <c r="Y204" s="3141"/>
      <c r="Z204" s="3143"/>
      <c r="AA204" s="3144"/>
      <c r="AB204" s="3145"/>
      <c r="AC204" s="3146"/>
      <c r="AD204" s="3147"/>
      <c r="AE204" s="3148"/>
      <c r="AF204" s="3149"/>
      <c r="AG204" s="2109"/>
      <c r="AH204" s="3150"/>
      <c r="AI204" s="117"/>
      <c r="AJ204" s="3151"/>
      <c r="AK204" s="3152"/>
      <c r="AL204" s="3153"/>
      <c r="AM204" s="3154"/>
      <c r="AN204" s="119"/>
      <c r="AO204" s="1180"/>
      <c r="AP204" s="115" t="s">
        <v>16</v>
      </c>
      <c r="AQ204" s="3141"/>
      <c r="AR204" s="3142"/>
      <c r="AS204" s="3141"/>
      <c r="AT204" s="3143"/>
      <c r="AU204" s="3144"/>
      <c r="AV204" s="3145"/>
      <c r="AW204" s="3146"/>
      <c r="AX204" s="3147"/>
      <c r="AY204" s="3148"/>
      <c r="AZ204" s="3149"/>
      <c r="BA204" s="2109"/>
      <c r="BB204" s="3150"/>
      <c r="BC204" s="117"/>
      <c r="BD204" s="3151"/>
      <c r="BE204" s="3152"/>
      <c r="BF204" s="3153"/>
      <c r="BG204" s="3154"/>
      <c r="BH204" s="119"/>
      <c r="BK204" s="3">
        <v>1</v>
      </c>
    </row>
    <row r="205" spans="2:63" ht="27" customHeight="1">
      <c r="B205" s="115" t="s">
        <v>16</v>
      </c>
      <c r="C205" s="3141"/>
      <c r="D205" s="3142"/>
      <c r="E205" s="3141"/>
      <c r="F205" s="3143"/>
      <c r="G205" s="3144"/>
      <c r="H205" s="3145"/>
      <c r="I205" s="3146"/>
      <c r="J205" s="3147"/>
      <c r="K205" s="3148"/>
      <c r="L205" s="3149"/>
      <c r="M205" s="2109"/>
      <c r="N205" s="3150"/>
      <c r="O205" s="117"/>
      <c r="P205" s="3151"/>
      <c r="Q205" s="3152"/>
      <c r="R205" s="3153"/>
      <c r="S205" s="3154"/>
      <c r="T205" s="119"/>
      <c r="U205" s="1180"/>
      <c r="V205" s="115" t="s">
        <v>16</v>
      </c>
      <c r="W205" s="3141"/>
      <c r="X205" s="3142"/>
      <c r="Y205" s="3141"/>
      <c r="Z205" s="3143"/>
      <c r="AA205" s="3144"/>
      <c r="AB205" s="3145"/>
      <c r="AC205" s="3146"/>
      <c r="AD205" s="3147"/>
      <c r="AE205" s="3148"/>
      <c r="AF205" s="3149"/>
      <c r="AG205" s="2109"/>
      <c r="AH205" s="3150"/>
      <c r="AI205" s="117"/>
      <c r="AJ205" s="3151"/>
      <c r="AK205" s="3152"/>
      <c r="AL205" s="3153"/>
      <c r="AM205" s="3154"/>
      <c r="AN205" s="119"/>
      <c r="AO205" s="1180"/>
      <c r="AP205" s="115" t="s">
        <v>16</v>
      </c>
      <c r="AQ205" s="3141"/>
      <c r="AR205" s="3142"/>
      <c r="AS205" s="3141"/>
      <c r="AT205" s="3143"/>
      <c r="AU205" s="3144"/>
      <c r="AV205" s="3145"/>
      <c r="AW205" s="3146"/>
      <c r="AX205" s="3147"/>
      <c r="AY205" s="3148"/>
      <c r="AZ205" s="3149"/>
      <c r="BA205" s="2109"/>
      <c r="BB205" s="3150"/>
      <c r="BC205" s="117"/>
      <c r="BD205" s="3151"/>
      <c r="BE205" s="3152"/>
      <c r="BF205" s="3153"/>
      <c r="BG205" s="3154"/>
      <c r="BH205" s="119"/>
      <c r="BK205" s="3">
        <v>1</v>
      </c>
    </row>
    <row r="206" spans="2:63" ht="27" customHeight="1">
      <c r="B206" s="115" t="s">
        <v>16</v>
      </c>
      <c r="C206" s="3141"/>
      <c r="D206" s="3142"/>
      <c r="E206" s="3141"/>
      <c r="F206" s="3143"/>
      <c r="G206" s="3144"/>
      <c r="H206" s="3145"/>
      <c r="I206" s="3146"/>
      <c r="J206" s="3147"/>
      <c r="K206" s="3148"/>
      <c r="L206" s="3149"/>
      <c r="M206" s="2109"/>
      <c r="N206" s="3150"/>
      <c r="O206" s="117"/>
      <c r="P206" s="3151"/>
      <c r="Q206" s="3152"/>
      <c r="R206" s="3153"/>
      <c r="S206" s="3154"/>
      <c r="T206" s="119"/>
      <c r="U206" s="1180"/>
      <c r="V206" s="115" t="s">
        <v>16</v>
      </c>
      <c r="W206" s="3141"/>
      <c r="X206" s="3142"/>
      <c r="Y206" s="3141"/>
      <c r="Z206" s="3143"/>
      <c r="AA206" s="3144"/>
      <c r="AB206" s="3145"/>
      <c r="AC206" s="3146"/>
      <c r="AD206" s="3147"/>
      <c r="AE206" s="3148"/>
      <c r="AF206" s="3149"/>
      <c r="AG206" s="2109"/>
      <c r="AH206" s="3150"/>
      <c r="AI206" s="117"/>
      <c r="AJ206" s="3151"/>
      <c r="AK206" s="3152"/>
      <c r="AL206" s="3153"/>
      <c r="AM206" s="3154"/>
      <c r="AN206" s="119"/>
      <c r="AO206" s="1180"/>
      <c r="AP206" s="115" t="s">
        <v>16</v>
      </c>
      <c r="AQ206" s="3141"/>
      <c r="AR206" s="3142"/>
      <c r="AS206" s="3141"/>
      <c r="AT206" s="3143"/>
      <c r="AU206" s="3144"/>
      <c r="AV206" s="3145"/>
      <c r="AW206" s="3146"/>
      <c r="AX206" s="3147"/>
      <c r="AY206" s="3148"/>
      <c r="AZ206" s="3149"/>
      <c r="BA206" s="2109"/>
      <c r="BB206" s="3150"/>
      <c r="BC206" s="117"/>
      <c r="BD206" s="3151"/>
      <c r="BE206" s="3152"/>
      <c r="BF206" s="3153"/>
      <c r="BG206" s="3154"/>
      <c r="BH206" s="119"/>
      <c r="BK206" s="3">
        <v>1</v>
      </c>
    </row>
    <row r="207" spans="2:63" ht="27" customHeight="1">
      <c r="B207" s="115" t="s">
        <v>16</v>
      </c>
      <c r="C207" s="3141"/>
      <c r="D207" s="3142"/>
      <c r="E207" s="3141"/>
      <c r="F207" s="3143"/>
      <c r="G207" s="3144"/>
      <c r="H207" s="3145"/>
      <c r="I207" s="3146"/>
      <c r="J207" s="3147"/>
      <c r="K207" s="3148"/>
      <c r="L207" s="3149"/>
      <c r="M207" s="2109"/>
      <c r="N207" s="3150"/>
      <c r="O207" s="117"/>
      <c r="P207" s="3151"/>
      <c r="Q207" s="3152"/>
      <c r="R207" s="3153"/>
      <c r="S207" s="3154"/>
      <c r="T207" s="119"/>
      <c r="U207" s="1180"/>
      <c r="V207" s="115" t="s">
        <v>16</v>
      </c>
      <c r="W207" s="3141"/>
      <c r="X207" s="3142"/>
      <c r="Y207" s="3141"/>
      <c r="Z207" s="3143"/>
      <c r="AA207" s="3144"/>
      <c r="AB207" s="3145"/>
      <c r="AC207" s="3146"/>
      <c r="AD207" s="3147"/>
      <c r="AE207" s="3148"/>
      <c r="AF207" s="3149"/>
      <c r="AG207" s="2109"/>
      <c r="AH207" s="3150"/>
      <c r="AI207" s="117"/>
      <c r="AJ207" s="3151"/>
      <c r="AK207" s="3152"/>
      <c r="AL207" s="3153"/>
      <c r="AM207" s="3154"/>
      <c r="AN207" s="119"/>
      <c r="AO207" s="1180"/>
      <c r="AP207" s="115" t="s">
        <v>16</v>
      </c>
      <c r="AQ207" s="3141"/>
      <c r="AR207" s="3142"/>
      <c r="AS207" s="3141"/>
      <c r="AT207" s="3143"/>
      <c r="AU207" s="3144"/>
      <c r="AV207" s="3145"/>
      <c r="AW207" s="3146"/>
      <c r="AX207" s="3147"/>
      <c r="AY207" s="3148"/>
      <c r="AZ207" s="3149"/>
      <c r="BA207" s="2109"/>
      <c r="BB207" s="3150"/>
      <c r="BC207" s="117"/>
      <c r="BD207" s="3151"/>
      <c r="BE207" s="3152"/>
      <c r="BF207" s="3153"/>
      <c r="BG207" s="3154"/>
      <c r="BH207" s="119"/>
      <c r="BK207" s="3">
        <v>1</v>
      </c>
    </row>
    <row r="208" spans="2:63" ht="27" customHeight="1">
      <c r="B208" s="115" t="s">
        <v>16</v>
      </c>
      <c r="C208" s="3141"/>
      <c r="D208" s="3142"/>
      <c r="E208" s="3141"/>
      <c r="F208" s="3143"/>
      <c r="G208" s="3144"/>
      <c r="H208" s="3145"/>
      <c r="I208" s="3146"/>
      <c r="J208" s="3147"/>
      <c r="K208" s="3148"/>
      <c r="L208" s="3149"/>
      <c r="M208" s="2109"/>
      <c r="N208" s="3150"/>
      <c r="O208" s="117"/>
      <c r="P208" s="3151"/>
      <c r="Q208" s="3152"/>
      <c r="R208" s="3153"/>
      <c r="S208" s="3154"/>
      <c r="T208" s="119"/>
      <c r="U208" s="1180"/>
      <c r="V208" s="115" t="s">
        <v>16</v>
      </c>
      <c r="W208" s="3141"/>
      <c r="X208" s="3142"/>
      <c r="Y208" s="3141"/>
      <c r="Z208" s="3143"/>
      <c r="AA208" s="3144"/>
      <c r="AB208" s="3145"/>
      <c r="AC208" s="3146"/>
      <c r="AD208" s="3147"/>
      <c r="AE208" s="3148"/>
      <c r="AF208" s="3149"/>
      <c r="AG208" s="2109"/>
      <c r="AH208" s="3150"/>
      <c r="AI208" s="117"/>
      <c r="AJ208" s="3151"/>
      <c r="AK208" s="3152"/>
      <c r="AL208" s="3153"/>
      <c r="AM208" s="3154"/>
      <c r="AN208" s="119"/>
      <c r="AO208" s="1180"/>
      <c r="AP208" s="115" t="s">
        <v>16</v>
      </c>
      <c r="AQ208" s="3141"/>
      <c r="AR208" s="3142"/>
      <c r="AS208" s="3141"/>
      <c r="AT208" s="3143"/>
      <c r="AU208" s="3144"/>
      <c r="AV208" s="3145"/>
      <c r="AW208" s="3146"/>
      <c r="AX208" s="3147"/>
      <c r="AY208" s="3148"/>
      <c r="AZ208" s="3149"/>
      <c r="BA208" s="2109"/>
      <c r="BB208" s="3150"/>
      <c r="BC208" s="117"/>
      <c r="BD208" s="3151"/>
      <c r="BE208" s="3152"/>
      <c r="BF208" s="3153"/>
      <c r="BG208" s="3154"/>
      <c r="BH208" s="119"/>
      <c r="BK208" s="3">
        <v>1</v>
      </c>
    </row>
    <row r="209" spans="2:63" ht="27" customHeight="1">
      <c r="B209" s="115" t="s">
        <v>16</v>
      </c>
      <c r="C209" s="3141"/>
      <c r="D209" s="3142"/>
      <c r="E209" s="3141"/>
      <c r="F209" s="3143"/>
      <c r="G209" s="3144"/>
      <c r="H209" s="3145"/>
      <c r="I209" s="3146"/>
      <c r="J209" s="3147"/>
      <c r="K209" s="3148"/>
      <c r="L209" s="3149"/>
      <c r="M209" s="2109"/>
      <c r="N209" s="3150"/>
      <c r="O209" s="117"/>
      <c r="P209" s="3151"/>
      <c r="Q209" s="3152"/>
      <c r="R209" s="3153"/>
      <c r="S209" s="3154"/>
      <c r="T209" s="119"/>
      <c r="U209" s="1180"/>
      <c r="V209" s="115" t="s">
        <v>16</v>
      </c>
      <c r="W209" s="3141"/>
      <c r="X209" s="3142"/>
      <c r="Y209" s="3141"/>
      <c r="Z209" s="3143"/>
      <c r="AA209" s="3144"/>
      <c r="AB209" s="3145"/>
      <c r="AC209" s="3146"/>
      <c r="AD209" s="3147"/>
      <c r="AE209" s="3148"/>
      <c r="AF209" s="3149"/>
      <c r="AG209" s="2109"/>
      <c r="AH209" s="3150"/>
      <c r="AI209" s="117"/>
      <c r="AJ209" s="3151"/>
      <c r="AK209" s="3152"/>
      <c r="AL209" s="3153"/>
      <c r="AM209" s="3154"/>
      <c r="AN209" s="119"/>
      <c r="AO209" s="1180"/>
      <c r="AP209" s="115" t="s">
        <v>16</v>
      </c>
      <c r="AQ209" s="3141"/>
      <c r="AR209" s="3142"/>
      <c r="AS209" s="3141"/>
      <c r="AT209" s="3143"/>
      <c r="AU209" s="3144"/>
      <c r="AV209" s="3145"/>
      <c r="AW209" s="3146"/>
      <c r="AX209" s="3147"/>
      <c r="AY209" s="3148"/>
      <c r="AZ209" s="3149"/>
      <c r="BA209" s="2109"/>
      <c r="BB209" s="3150"/>
      <c r="BC209" s="117"/>
      <c r="BD209" s="3151"/>
      <c r="BE209" s="3152"/>
      <c r="BF209" s="3153"/>
      <c r="BG209" s="3154"/>
      <c r="BH209" s="119"/>
      <c r="BK209" s="3">
        <v>1</v>
      </c>
    </row>
    <row r="210" spans="2:63" ht="27" customHeight="1">
      <c r="B210" s="115" t="s">
        <v>16</v>
      </c>
      <c r="C210" s="3141"/>
      <c r="D210" s="3142"/>
      <c r="E210" s="3141"/>
      <c r="F210" s="3143"/>
      <c r="G210" s="3144"/>
      <c r="H210" s="3145"/>
      <c r="I210" s="3146"/>
      <c r="J210" s="3147"/>
      <c r="K210" s="3148"/>
      <c r="L210" s="3149"/>
      <c r="M210" s="2109"/>
      <c r="N210" s="3150"/>
      <c r="O210" s="117"/>
      <c r="P210" s="3151"/>
      <c r="Q210" s="3152"/>
      <c r="R210" s="3153"/>
      <c r="S210" s="3154"/>
      <c r="T210" s="119"/>
      <c r="U210" s="1180"/>
      <c r="V210" s="115" t="s">
        <v>16</v>
      </c>
      <c r="W210" s="3141"/>
      <c r="X210" s="3142"/>
      <c r="Y210" s="3141"/>
      <c r="Z210" s="3143"/>
      <c r="AA210" s="3144"/>
      <c r="AB210" s="3145"/>
      <c r="AC210" s="3146"/>
      <c r="AD210" s="3147"/>
      <c r="AE210" s="3148"/>
      <c r="AF210" s="3149"/>
      <c r="AG210" s="2109"/>
      <c r="AH210" s="3150"/>
      <c r="AI210" s="117"/>
      <c r="AJ210" s="3151"/>
      <c r="AK210" s="3152"/>
      <c r="AL210" s="3153"/>
      <c r="AM210" s="3154"/>
      <c r="AN210" s="119"/>
      <c r="AO210" s="1180"/>
      <c r="AP210" s="115" t="s">
        <v>16</v>
      </c>
      <c r="AQ210" s="3141"/>
      <c r="AR210" s="3142"/>
      <c r="AS210" s="3141"/>
      <c r="AT210" s="3143"/>
      <c r="AU210" s="3144"/>
      <c r="AV210" s="3145"/>
      <c r="AW210" s="3146"/>
      <c r="AX210" s="3147"/>
      <c r="AY210" s="3148"/>
      <c r="AZ210" s="3149"/>
      <c r="BA210" s="2109"/>
      <c r="BB210" s="3150"/>
      <c r="BC210" s="117"/>
      <c r="BD210" s="3151"/>
      <c r="BE210" s="3152"/>
      <c r="BF210" s="3153"/>
      <c r="BG210" s="3154"/>
      <c r="BH210" s="119"/>
      <c r="BK210" s="3">
        <v>1</v>
      </c>
    </row>
    <row r="211" spans="2:63" ht="27" customHeight="1">
      <c r="B211" s="115" t="s">
        <v>16</v>
      </c>
      <c r="C211" s="3141"/>
      <c r="D211" s="3142"/>
      <c r="E211" s="3141"/>
      <c r="F211" s="3143"/>
      <c r="G211" s="3144"/>
      <c r="H211" s="3145"/>
      <c r="I211" s="3146"/>
      <c r="J211" s="3147"/>
      <c r="K211" s="3148"/>
      <c r="L211" s="3149"/>
      <c r="M211" s="2109"/>
      <c r="N211" s="3150"/>
      <c r="O211" s="117"/>
      <c r="P211" s="3151"/>
      <c r="Q211" s="3152"/>
      <c r="R211" s="3153"/>
      <c r="S211" s="3154"/>
      <c r="T211" s="119"/>
      <c r="U211" s="1180"/>
      <c r="V211" s="115" t="s">
        <v>16</v>
      </c>
      <c r="W211" s="3141"/>
      <c r="X211" s="3142"/>
      <c r="Y211" s="3141"/>
      <c r="Z211" s="3143"/>
      <c r="AA211" s="3144"/>
      <c r="AB211" s="3145"/>
      <c r="AC211" s="3146"/>
      <c r="AD211" s="3147"/>
      <c r="AE211" s="3148"/>
      <c r="AF211" s="3149"/>
      <c r="AG211" s="2109"/>
      <c r="AH211" s="3150"/>
      <c r="AI211" s="117"/>
      <c r="AJ211" s="3151"/>
      <c r="AK211" s="3152"/>
      <c r="AL211" s="3153"/>
      <c r="AM211" s="3154"/>
      <c r="AN211" s="119"/>
      <c r="AO211" s="1180"/>
      <c r="AP211" s="115" t="s">
        <v>16</v>
      </c>
      <c r="AQ211" s="3141"/>
      <c r="AR211" s="3142"/>
      <c r="AS211" s="3141"/>
      <c r="AT211" s="3143"/>
      <c r="AU211" s="3144"/>
      <c r="AV211" s="3145"/>
      <c r="AW211" s="3146"/>
      <c r="AX211" s="3147"/>
      <c r="AY211" s="3148"/>
      <c r="AZ211" s="3149"/>
      <c r="BA211" s="2109"/>
      <c r="BB211" s="3150"/>
      <c r="BC211" s="117"/>
      <c r="BD211" s="3151"/>
      <c r="BE211" s="3152"/>
      <c r="BF211" s="3153"/>
      <c r="BG211" s="3154"/>
      <c r="BH211" s="119"/>
      <c r="BK211" s="3">
        <v>1</v>
      </c>
    </row>
    <row r="212" spans="2:63" ht="27" customHeight="1">
      <c r="B212" s="115" t="s">
        <v>16</v>
      </c>
      <c r="C212" s="3141"/>
      <c r="D212" s="3142"/>
      <c r="E212" s="3141"/>
      <c r="F212" s="3143"/>
      <c r="G212" s="3144"/>
      <c r="H212" s="3145"/>
      <c r="I212" s="3146"/>
      <c r="J212" s="3147"/>
      <c r="K212" s="3148"/>
      <c r="L212" s="3149"/>
      <c r="M212" s="2109"/>
      <c r="N212" s="3150"/>
      <c r="O212" s="117"/>
      <c r="P212" s="3151"/>
      <c r="Q212" s="3152"/>
      <c r="R212" s="3153"/>
      <c r="S212" s="3154"/>
      <c r="T212" s="119"/>
      <c r="U212" s="1180"/>
      <c r="V212" s="115" t="s">
        <v>16</v>
      </c>
      <c r="W212" s="3141"/>
      <c r="X212" s="3142"/>
      <c r="Y212" s="3141"/>
      <c r="Z212" s="3143"/>
      <c r="AA212" s="3144"/>
      <c r="AB212" s="3145"/>
      <c r="AC212" s="3146"/>
      <c r="AD212" s="3147"/>
      <c r="AE212" s="3148"/>
      <c r="AF212" s="3149"/>
      <c r="AG212" s="2109"/>
      <c r="AH212" s="3150"/>
      <c r="AI212" s="117"/>
      <c r="AJ212" s="3151"/>
      <c r="AK212" s="3152"/>
      <c r="AL212" s="3153"/>
      <c r="AM212" s="3154"/>
      <c r="AN212" s="119"/>
      <c r="AO212" s="1180"/>
      <c r="AP212" s="115" t="s">
        <v>16</v>
      </c>
      <c r="AQ212" s="3141"/>
      <c r="AR212" s="3142"/>
      <c r="AS212" s="3141"/>
      <c r="AT212" s="3143"/>
      <c r="AU212" s="3144"/>
      <c r="AV212" s="3145"/>
      <c r="AW212" s="3146"/>
      <c r="AX212" s="3147"/>
      <c r="AY212" s="3148"/>
      <c r="AZ212" s="3149"/>
      <c r="BA212" s="2109"/>
      <c r="BB212" s="3150"/>
      <c r="BC212" s="117"/>
      <c r="BD212" s="3151"/>
      <c r="BE212" s="3152"/>
      <c r="BF212" s="3153"/>
      <c r="BG212" s="3154"/>
      <c r="BH212" s="119"/>
      <c r="BK212" s="3">
        <v>1</v>
      </c>
    </row>
    <row r="213" spans="2:63" ht="27" customHeight="1">
      <c r="B213" s="115" t="s">
        <v>16</v>
      </c>
      <c r="C213" s="3141"/>
      <c r="D213" s="3142"/>
      <c r="E213" s="3141"/>
      <c r="F213" s="3143"/>
      <c r="G213" s="3144"/>
      <c r="H213" s="3145"/>
      <c r="I213" s="3146"/>
      <c r="J213" s="3147"/>
      <c r="K213" s="3148"/>
      <c r="L213" s="3149"/>
      <c r="M213" s="2109"/>
      <c r="N213" s="3150"/>
      <c r="O213" s="117"/>
      <c r="P213" s="3151"/>
      <c r="Q213" s="3152"/>
      <c r="R213" s="3153"/>
      <c r="S213" s="3154"/>
      <c r="T213" s="119"/>
      <c r="U213" s="1180"/>
      <c r="V213" s="115" t="s">
        <v>16</v>
      </c>
      <c r="W213" s="3141"/>
      <c r="X213" s="3142"/>
      <c r="Y213" s="3141"/>
      <c r="Z213" s="3143"/>
      <c r="AA213" s="3144"/>
      <c r="AB213" s="3145"/>
      <c r="AC213" s="3146"/>
      <c r="AD213" s="3147"/>
      <c r="AE213" s="3148"/>
      <c r="AF213" s="3149"/>
      <c r="AG213" s="2109"/>
      <c r="AH213" s="3150"/>
      <c r="AI213" s="117"/>
      <c r="AJ213" s="3151"/>
      <c r="AK213" s="3152"/>
      <c r="AL213" s="3153"/>
      <c r="AM213" s="3154"/>
      <c r="AN213" s="119"/>
      <c r="AO213" s="1180"/>
      <c r="AP213" s="115" t="s">
        <v>16</v>
      </c>
      <c r="AQ213" s="3141"/>
      <c r="AR213" s="3142"/>
      <c r="AS213" s="3141"/>
      <c r="AT213" s="3143"/>
      <c r="AU213" s="3144"/>
      <c r="AV213" s="3145"/>
      <c r="AW213" s="3146"/>
      <c r="AX213" s="3147"/>
      <c r="AY213" s="3148"/>
      <c r="AZ213" s="3149"/>
      <c r="BA213" s="2109"/>
      <c r="BB213" s="3150"/>
      <c r="BC213" s="117"/>
      <c r="BD213" s="3151"/>
      <c r="BE213" s="3152"/>
      <c r="BF213" s="3153"/>
      <c r="BG213" s="3154"/>
      <c r="BH213" s="119"/>
      <c r="BK213" s="3">
        <v>1</v>
      </c>
    </row>
    <row r="214" spans="2:63" ht="27" customHeight="1">
      <c r="B214" s="115" t="s">
        <v>16</v>
      </c>
      <c r="C214" s="3141"/>
      <c r="D214" s="3142"/>
      <c r="E214" s="3141"/>
      <c r="F214" s="3143"/>
      <c r="G214" s="3144"/>
      <c r="H214" s="3145"/>
      <c r="I214" s="3146"/>
      <c r="J214" s="3147"/>
      <c r="K214" s="3148"/>
      <c r="L214" s="3149"/>
      <c r="M214" s="2109"/>
      <c r="N214" s="3150"/>
      <c r="O214" s="117"/>
      <c r="P214" s="3151"/>
      <c r="Q214" s="3152"/>
      <c r="R214" s="3153"/>
      <c r="S214" s="3154"/>
      <c r="T214" s="119"/>
      <c r="U214" s="1180"/>
      <c r="V214" s="115" t="s">
        <v>16</v>
      </c>
      <c r="W214" s="3141"/>
      <c r="X214" s="3142"/>
      <c r="Y214" s="3141"/>
      <c r="Z214" s="3143"/>
      <c r="AA214" s="3144"/>
      <c r="AB214" s="3145"/>
      <c r="AC214" s="3146"/>
      <c r="AD214" s="3147"/>
      <c r="AE214" s="3148"/>
      <c r="AF214" s="3149"/>
      <c r="AG214" s="2109"/>
      <c r="AH214" s="3150"/>
      <c r="AI214" s="117"/>
      <c r="AJ214" s="3151"/>
      <c r="AK214" s="3152"/>
      <c r="AL214" s="3153"/>
      <c r="AM214" s="3154"/>
      <c r="AN214" s="119"/>
      <c r="AO214" s="1180"/>
      <c r="AP214" s="115" t="s">
        <v>16</v>
      </c>
      <c r="AQ214" s="3141"/>
      <c r="AR214" s="3142"/>
      <c r="AS214" s="3141"/>
      <c r="AT214" s="3143"/>
      <c r="AU214" s="3144"/>
      <c r="AV214" s="3145"/>
      <c r="AW214" s="3146"/>
      <c r="AX214" s="3147"/>
      <c r="AY214" s="3148"/>
      <c r="AZ214" s="3149"/>
      <c r="BA214" s="2109"/>
      <c r="BB214" s="3150"/>
      <c r="BC214" s="117"/>
      <c r="BD214" s="3151"/>
      <c r="BE214" s="3152"/>
      <c r="BF214" s="3153"/>
      <c r="BG214" s="3154"/>
      <c r="BH214" s="119"/>
      <c r="BK214" s="3">
        <v>1</v>
      </c>
    </row>
    <row r="215" spans="2:63" ht="27" customHeight="1">
      <c r="B215" s="115" t="s">
        <v>16</v>
      </c>
      <c r="C215" s="3141"/>
      <c r="D215" s="3142"/>
      <c r="E215" s="3141"/>
      <c r="F215" s="3143"/>
      <c r="G215" s="3144"/>
      <c r="H215" s="3145"/>
      <c r="I215" s="3146"/>
      <c r="J215" s="3147"/>
      <c r="K215" s="3148"/>
      <c r="L215" s="3149"/>
      <c r="M215" s="2109"/>
      <c r="N215" s="3150"/>
      <c r="O215" s="117"/>
      <c r="P215" s="3151"/>
      <c r="Q215" s="3152"/>
      <c r="R215" s="3153"/>
      <c r="S215" s="3154"/>
      <c r="T215" s="119"/>
      <c r="U215" s="1180"/>
      <c r="V215" s="115" t="s">
        <v>16</v>
      </c>
      <c r="W215" s="3141"/>
      <c r="X215" s="3142"/>
      <c r="Y215" s="3141"/>
      <c r="Z215" s="3143"/>
      <c r="AA215" s="3144"/>
      <c r="AB215" s="3145"/>
      <c r="AC215" s="3146"/>
      <c r="AD215" s="3147"/>
      <c r="AE215" s="3148"/>
      <c r="AF215" s="3149"/>
      <c r="AG215" s="2109"/>
      <c r="AH215" s="3150"/>
      <c r="AI215" s="117"/>
      <c r="AJ215" s="3151"/>
      <c r="AK215" s="3152"/>
      <c r="AL215" s="3153"/>
      <c r="AM215" s="3154"/>
      <c r="AN215" s="119"/>
      <c r="AO215" s="1180"/>
      <c r="AP215" s="115" t="s">
        <v>16</v>
      </c>
      <c r="AQ215" s="3141"/>
      <c r="AR215" s="3142"/>
      <c r="AS215" s="3141"/>
      <c r="AT215" s="3143"/>
      <c r="AU215" s="3144"/>
      <c r="AV215" s="3145"/>
      <c r="AW215" s="3146"/>
      <c r="AX215" s="3147"/>
      <c r="AY215" s="3148"/>
      <c r="AZ215" s="3149"/>
      <c r="BA215" s="2109"/>
      <c r="BB215" s="3150"/>
      <c r="BC215" s="117"/>
      <c r="BD215" s="3151"/>
      <c r="BE215" s="3152"/>
      <c r="BF215" s="3153"/>
      <c r="BG215" s="3154"/>
      <c r="BH215" s="119"/>
      <c r="BK215" s="3">
        <v>1</v>
      </c>
    </row>
    <row r="216" spans="2:63" ht="27" customHeight="1">
      <c r="B216" s="115" t="s">
        <v>16</v>
      </c>
      <c r="C216" s="3141"/>
      <c r="D216" s="3142"/>
      <c r="E216" s="3141"/>
      <c r="F216" s="3143"/>
      <c r="G216" s="3144"/>
      <c r="H216" s="3145"/>
      <c r="I216" s="3146"/>
      <c r="J216" s="3147"/>
      <c r="K216" s="3148"/>
      <c r="L216" s="3149"/>
      <c r="M216" s="2109"/>
      <c r="N216" s="3150"/>
      <c r="O216" s="117"/>
      <c r="P216" s="3151"/>
      <c r="Q216" s="3152"/>
      <c r="R216" s="3153"/>
      <c r="S216" s="3154"/>
      <c r="T216" s="119"/>
      <c r="U216" s="1180"/>
      <c r="V216" s="115" t="s">
        <v>16</v>
      </c>
      <c r="W216" s="3141"/>
      <c r="X216" s="3142"/>
      <c r="Y216" s="3141"/>
      <c r="Z216" s="3143"/>
      <c r="AA216" s="3144"/>
      <c r="AB216" s="3145"/>
      <c r="AC216" s="3146"/>
      <c r="AD216" s="3147"/>
      <c r="AE216" s="3148"/>
      <c r="AF216" s="3149"/>
      <c r="AG216" s="2109"/>
      <c r="AH216" s="3150"/>
      <c r="AI216" s="117"/>
      <c r="AJ216" s="3151"/>
      <c r="AK216" s="3152"/>
      <c r="AL216" s="3153"/>
      <c r="AM216" s="3154"/>
      <c r="AN216" s="119"/>
      <c r="AO216" s="1180"/>
      <c r="AP216" s="115" t="s">
        <v>16</v>
      </c>
      <c r="AQ216" s="3141"/>
      <c r="AR216" s="3142"/>
      <c r="AS216" s="3141"/>
      <c r="AT216" s="3143"/>
      <c r="AU216" s="3144"/>
      <c r="AV216" s="3145"/>
      <c r="AW216" s="3146"/>
      <c r="AX216" s="3147"/>
      <c r="AY216" s="3148"/>
      <c r="AZ216" s="3149"/>
      <c r="BA216" s="2109"/>
      <c r="BB216" s="3150"/>
      <c r="BC216" s="117"/>
      <c r="BD216" s="3151"/>
      <c r="BE216" s="3152"/>
      <c r="BF216" s="3153"/>
      <c r="BG216" s="3154"/>
      <c r="BH216" s="119"/>
      <c r="BK216" s="3">
        <v>1</v>
      </c>
    </row>
    <row r="217" spans="2:63" ht="27" customHeight="1">
      <c r="B217" s="115" t="s">
        <v>16</v>
      </c>
      <c r="C217" s="3141"/>
      <c r="D217" s="3142"/>
      <c r="E217" s="3141"/>
      <c r="F217" s="3143"/>
      <c r="G217" s="3144"/>
      <c r="H217" s="3145"/>
      <c r="I217" s="3146"/>
      <c r="J217" s="3147"/>
      <c r="K217" s="3148"/>
      <c r="L217" s="3149"/>
      <c r="M217" s="2109"/>
      <c r="N217" s="3150"/>
      <c r="O217" s="117"/>
      <c r="P217" s="3151"/>
      <c r="Q217" s="3152"/>
      <c r="R217" s="3153"/>
      <c r="S217" s="3154"/>
      <c r="T217" s="119"/>
      <c r="U217" s="1180"/>
      <c r="V217" s="115" t="s">
        <v>16</v>
      </c>
      <c r="W217" s="3141"/>
      <c r="X217" s="3142"/>
      <c r="Y217" s="3141"/>
      <c r="Z217" s="3143"/>
      <c r="AA217" s="3144"/>
      <c r="AB217" s="3145"/>
      <c r="AC217" s="3146"/>
      <c r="AD217" s="3147"/>
      <c r="AE217" s="3148"/>
      <c r="AF217" s="3149"/>
      <c r="AG217" s="2109"/>
      <c r="AH217" s="3150"/>
      <c r="AI217" s="117"/>
      <c r="AJ217" s="3151"/>
      <c r="AK217" s="3152"/>
      <c r="AL217" s="3153"/>
      <c r="AM217" s="3154"/>
      <c r="AN217" s="119"/>
      <c r="AO217" s="1180"/>
      <c r="AP217" s="115" t="s">
        <v>16</v>
      </c>
      <c r="AQ217" s="3141"/>
      <c r="AR217" s="3142"/>
      <c r="AS217" s="3141"/>
      <c r="AT217" s="3143"/>
      <c r="AU217" s="3144"/>
      <c r="AV217" s="3145"/>
      <c r="AW217" s="3146"/>
      <c r="AX217" s="3147"/>
      <c r="AY217" s="3148"/>
      <c r="AZ217" s="3149"/>
      <c r="BA217" s="2109"/>
      <c r="BB217" s="3150"/>
      <c r="BC217" s="117"/>
      <c r="BD217" s="3151"/>
      <c r="BE217" s="3152"/>
      <c r="BF217" s="3153"/>
      <c r="BG217" s="3154"/>
      <c r="BH217" s="119"/>
      <c r="BK217" s="3">
        <v>1</v>
      </c>
    </row>
    <row r="218" spans="2:63" ht="27" customHeight="1">
      <c r="B218" s="115" t="s">
        <v>16</v>
      </c>
      <c r="C218" s="3141"/>
      <c r="D218" s="3142"/>
      <c r="E218" s="3141"/>
      <c r="F218" s="3143"/>
      <c r="G218" s="3144"/>
      <c r="H218" s="3145"/>
      <c r="I218" s="3146"/>
      <c r="J218" s="3147"/>
      <c r="K218" s="3148"/>
      <c r="L218" s="3149"/>
      <c r="M218" s="2109"/>
      <c r="N218" s="3150"/>
      <c r="O218" s="117"/>
      <c r="P218" s="3151"/>
      <c r="Q218" s="3152"/>
      <c r="R218" s="3153"/>
      <c r="S218" s="3154"/>
      <c r="T218" s="119"/>
      <c r="U218" s="1180"/>
      <c r="V218" s="115" t="s">
        <v>16</v>
      </c>
      <c r="W218" s="3141"/>
      <c r="X218" s="3142"/>
      <c r="Y218" s="3141"/>
      <c r="Z218" s="3143"/>
      <c r="AA218" s="3144"/>
      <c r="AB218" s="3145"/>
      <c r="AC218" s="3146"/>
      <c r="AD218" s="3147"/>
      <c r="AE218" s="3148"/>
      <c r="AF218" s="3149"/>
      <c r="AG218" s="2109"/>
      <c r="AH218" s="3150"/>
      <c r="AI218" s="117"/>
      <c r="AJ218" s="3151"/>
      <c r="AK218" s="3152"/>
      <c r="AL218" s="3153"/>
      <c r="AM218" s="3154"/>
      <c r="AN218" s="119"/>
      <c r="AO218" s="1180"/>
      <c r="AP218" s="115" t="s">
        <v>16</v>
      </c>
      <c r="AQ218" s="3141"/>
      <c r="AR218" s="3142"/>
      <c r="AS218" s="3141"/>
      <c r="AT218" s="3143"/>
      <c r="AU218" s="3144"/>
      <c r="AV218" s="3145"/>
      <c r="AW218" s="3146"/>
      <c r="AX218" s="3147"/>
      <c r="AY218" s="3148"/>
      <c r="AZ218" s="3149"/>
      <c r="BA218" s="2109"/>
      <c r="BB218" s="3150"/>
      <c r="BC218" s="117"/>
      <c r="BD218" s="3151"/>
      <c r="BE218" s="3152"/>
      <c r="BF218" s="3153"/>
      <c r="BG218" s="3154"/>
      <c r="BH218" s="119"/>
      <c r="BK218" s="3">
        <v>1</v>
      </c>
    </row>
    <row r="219" spans="2:63" ht="27" customHeight="1">
      <c r="B219" s="115" t="s">
        <v>16</v>
      </c>
      <c r="C219" s="3141"/>
      <c r="D219" s="3142"/>
      <c r="E219" s="3141"/>
      <c r="F219" s="3143"/>
      <c r="G219" s="3144"/>
      <c r="H219" s="3145"/>
      <c r="I219" s="3146"/>
      <c r="J219" s="3147"/>
      <c r="K219" s="3148"/>
      <c r="L219" s="3149"/>
      <c r="M219" s="2109"/>
      <c r="N219" s="3150"/>
      <c r="O219" s="117"/>
      <c r="P219" s="3151"/>
      <c r="Q219" s="3152"/>
      <c r="R219" s="3153"/>
      <c r="S219" s="3154"/>
      <c r="T219" s="119"/>
      <c r="U219" s="1180"/>
      <c r="V219" s="115" t="s">
        <v>16</v>
      </c>
      <c r="W219" s="3141"/>
      <c r="X219" s="3142"/>
      <c r="Y219" s="3141"/>
      <c r="Z219" s="3143"/>
      <c r="AA219" s="3144"/>
      <c r="AB219" s="3145"/>
      <c r="AC219" s="3146"/>
      <c r="AD219" s="3147"/>
      <c r="AE219" s="3148"/>
      <c r="AF219" s="3149"/>
      <c r="AG219" s="2109"/>
      <c r="AH219" s="3150"/>
      <c r="AI219" s="117"/>
      <c r="AJ219" s="3151"/>
      <c r="AK219" s="3152"/>
      <c r="AL219" s="3153"/>
      <c r="AM219" s="3154"/>
      <c r="AN219" s="119"/>
      <c r="AO219" s="1180"/>
      <c r="AP219" s="115" t="s">
        <v>16</v>
      </c>
      <c r="AQ219" s="3141"/>
      <c r="AR219" s="3142"/>
      <c r="AS219" s="3141"/>
      <c r="AT219" s="3143"/>
      <c r="AU219" s="3144"/>
      <c r="AV219" s="3145"/>
      <c r="AW219" s="3146"/>
      <c r="AX219" s="3147"/>
      <c r="AY219" s="3148"/>
      <c r="AZ219" s="3149"/>
      <c r="BA219" s="2109"/>
      <c r="BB219" s="3150"/>
      <c r="BC219" s="117"/>
      <c r="BD219" s="3151"/>
      <c r="BE219" s="3152"/>
      <c r="BF219" s="3153"/>
      <c r="BG219" s="3154"/>
      <c r="BH219" s="119"/>
      <c r="BK219" s="3">
        <v>1</v>
      </c>
    </row>
    <row r="220" spans="2:63" ht="27" customHeight="1">
      <c r="B220" s="115" t="s">
        <v>16</v>
      </c>
      <c r="C220" s="3141"/>
      <c r="D220" s="3142"/>
      <c r="E220" s="3141"/>
      <c r="F220" s="3143"/>
      <c r="G220" s="3144"/>
      <c r="H220" s="3145"/>
      <c r="I220" s="3146"/>
      <c r="J220" s="3147"/>
      <c r="K220" s="3148"/>
      <c r="L220" s="3149"/>
      <c r="M220" s="2109"/>
      <c r="N220" s="3150"/>
      <c r="O220" s="117"/>
      <c r="P220" s="3151"/>
      <c r="Q220" s="3152"/>
      <c r="R220" s="3153"/>
      <c r="S220" s="3154"/>
      <c r="T220" s="119"/>
      <c r="U220" s="1180"/>
      <c r="V220" s="115" t="s">
        <v>16</v>
      </c>
      <c r="W220" s="3141"/>
      <c r="X220" s="3142"/>
      <c r="Y220" s="3141"/>
      <c r="Z220" s="3143"/>
      <c r="AA220" s="3144"/>
      <c r="AB220" s="3145"/>
      <c r="AC220" s="3146"/>
      <c r="AD220" s="3147"/>
      <c r="AE220" s="3148"/>
      <c r="AF220" s="3149"/>
      <c r="AG220" s="2109"/>
      <c r="AH220" s="3150"/>
      <c r="AI220" s="117"/>
      <c r="AJ220" s="3151"/>
      <c r="AK220" s="3152"/>
      <c r="AL220" s="3153"/>
      <c r="AM220" s="3154"/>
      <c r="AN220" s="119"/>
      <c r="AO220" s="1180"/>
      <c r="AP220" s="115" t="s">
        <v>16</v>
      </c>
      <c r="AQ220" s="3141"/>
      <c r="AR220" s="3142"/>
      <c r="AS220" s="3141"/>
      <c r="AT220" s="3143"/>
      <c r="AU220" s="3144"/>
      <c r="AV220" s="3145"/>
      <c r="AW220" s="3146"/>
      <c r="AX220" s="3147"/>
      <c r="AY220" s="3148"/>
      <c r="AZ220" s="3149"/>
      <c r="BA220" s="2109"/>
      <c r="BB220" s="3150"/>
      <c r="BC220" s="117"/>
      <c r="BD220" s="3151"/>
      <c r="BE220" s="3152"/>
      <c r="BF220" s="3153"/>
      <c r="BG220" s="3154"/>
      <c r="BH220" s="119"/>
      <c r="BK220" s="3">
        <v>1</v>
      </c>
    </row>
    <row r="221" spans="2:63" ht="27" customHeight="1">
      <c r="B221" s="115" t="s">
        <v>16</v>
      </c>
      <c r="C221" s="3141"/>
      <c r="D221" s="3142"/>
      <c r="E221" s="3141"/>
      <c r="F221" s="3143"/>
      <c r="G221" s="3144"/>
      <c r="H221" s="3145"/>
      <c r="I221" s="3146"/>
      <c r="J221" s="3147"/>
      <c r="K221" s="3148"/>
      <c r="L221" s="3149"/>
      <c r="M221" s="2109"/>
      <c r="N221" s="3150"/>
      <c r="O221" s="117"/>
      <c r="P221" s="3151"/>
      <c r="Q221" s="3152"/>
      <c r="R221" s="3153"/>
      <c r="S221" s="3154"/>
      <c r="T221" s="119"/>
      <c r="U221" s="1180"/>
      <c r="V221" s="115" t="s">
        <v>16</v>
      </c>
      <c r="W221" s="3141"/>
      <c r="X221" s="3142"/>
      <c r="Y221" s="3141"/>
      <c r="Z221" s="3143"/>
      <c r="AA221" s="3144"/>
      <c r="AB221" s="3145"/>
      <c r="AC221" s="3146"/>
      <c r="AD221" s="3147"/>
      <c r="AE221" s="3148"/>
      <c r="AF221" s="3149"/>
      <c r="AG221" s="2109"/>
      <c r="AH221" s="3150"/>
      <c r="AI221" s="117"/>
      <c r="AJ221" s="3151"/>
      <c r="AK221" s="3152"/>
      <c r="AL221" s="3153"/>
      <c r="AM221" s="3154"/>
      <c r="AN221" s="119"/>
      <c r="AO221" s="1180"/>
      <c r="AP221" s="115" t="s">
        <v>16</v>
      </c>
      <c r="AQ221" s="3141"/>
      <c r="AR221" s="3142"/>
      <c r="AS221" s="3141"/>
      <c r="AT221" s="3143"/>
      <c r="AU221" s="3144"/>
      <c r="AV221" s="3145"/>
      <c r="AW221" s="3146"/>
      <c r="AX221" s="3147"/>
      <c r="AY221" s="3148"/>
      <c r="AZ221" s="3149"/>
      <c r="BA221" s="2109"/>
      <c r="BB221" s="3150"/>
      <c r="BC221" s="117"/>
      <c r="BD221" s="3151"/>
      <c r="BE221" s="3152"/>
      <c r="BF221" s="3153"/>
      <c r="BG221" s="3154"/>
      <c r="BH221" s="119"/>
      <c r="BK221" s="3">
        <v>1</v>
      </c>
    </row>
    <row r="222" spans="2:63" ht="27" customHeight="1">
      <c r="B222" s="115" t="s">
        <v>16</v>
      </c>
      <c r="C222" s="3141"/>
      <c r="D222" s="3142"/>
      <c r="E222" s="3141"/>
      <c r="F222" s="3143"/>
      <c r="G222" s="3144"/>
      <c r="H222" s="3145"/>
      <c r="I222" s="3146"/>
      <c r="J222" s="3147"/>
      <c r="K222" s="3148"/>
      <c r="L222" s="3149"/>
      <c r="M222" s="2109"/>
      <c r="N222" s="3150"/>
      <c r="O222" s="117"/>
      <c r="P222" s="3151"/>
      <c r="Q222" s="3152"/>
      <c r="R222" s="3153"/>
      <c r="S222" s="3154"/>
      <c r="T222" s="119"/>
      <c r="U222" s="1180"/>
      <c r="V222" s="115" t="s">
        <v>16</v>
      </c>
      <c r="W222" s="3141"/>
      <c r="X222" s="3142"/>
      <c r="Y222" s="3141"/>
      <c r="Z222" s="3143"/>
      <c r="AA222" s="3144"/>
      <c r="AB222" s="3145"/>
      <c r="AC222" s="3146"/>
      <c r="AD222" s="3147"/>
      <c r="AE222" s="3148"/>
      <c r="AF222" s="3149"/>
      <c r="AG222" s="2109"/>
      <c r="AH222" s="3150"/>
      <c r="AI222" s="117"/>
      <c r="AJ222" s="3151"/>
      <c r="AK222" s="3152"/>
      <c r="AL222" s="3153"/>
      <c r="AM222" s="3154"/>
      <c r="AN222" s="119"/>
      <c r="AO222" s="1180"/>
      <c r="AP222" s="115" t="s">
        <v>16</v>
      </c>
      <c r="AQ222" s="3141"/>
      <c r="AR222" s="3142"/>
      <c r="AS222" s="3141"/>
      <c r="AT222" s="3143"/>
      <c r="AU222" s="3144"/>
      <c r="AV222" s="3145"/>
      <c r="AW222" s="3146"/>
      <c r="AX222" s="3147"/>
      <c r="AY222" s="3148"/>
      <c r="AZ222" s="3149"/>
      <c r="BA222" s="2109"/>
      <c r="BB222" s="3150"/>
      <c r="BC222" s="117"/>
      <c r="BD222" s="3151"/>
      <c r="BE222" s="3152"/>
      <c r="BF222" s="3153"/>
      <c r="BG222" s="3154"/>
      <c r="BH222" s="119"/>
      <c r="BK222" s="3">
        <v>1</v>
      </c>
    </row>
    <row r="223" spans="2:63" ht="27" customHeight="1">
      <c r="B223" s="115" t="s">
        <v>16</v>
      </c>
      <c r="C223" s="3141"/>
      <c r="D223" s="3142"/>
      <c r="E223" s="3141"/>
      <c r="F223" s="3143"/>
      <c r="G223" s="3144"/>
      <c r="H223" s="3145"/>
      <c r="I223" s="3146"/>
      <c r="J223" s="3147"/>
      <c r="K223" s="3148"/>
      <c r="L223" s="3149"/>
      <c r="M223" s="2109"/>
      <c r="N223" s="3150"/>
      <c r="O223" s="117"/>
      <c r="P223" s="3151"/>
      <c r="Q223" s="3152"/>
      <c r="R223" s="3153"/>
      <c r="S223" s="3154"/>
      <c r="T223" s="119"/>
      <c r="U223" s="1180"/>
      <c r="V223" s="115" t="s">
        <v>16</v>
      </c>
      <c r="W223" s="3141"/>
      <c r="X223" s="3142"/>
      <c r="Y223" s="3141"/>
      <c r="Z223" s="3143"/>
      <c r="AA223" s="3144"/>
      <c r="AB223" s="3145"/>
      <c r="AC223" s="3146"/>
      <c r="AD223" s="3147"/>
      <c r="AE223" s="3148"/>
      <c r="AF223" s="3149"/>
      <c r="AG223" s="2109"/>
      <c r="AH223" s="3150"/>
      <c r="AI223" s="117"/>
      <c r="AJ223" s="3151"/>
      <c r="AK223" s="3152"/>
      <c r="AL223" s="3153"/>
      <c r="AM223" s="3154"/>
      <c r="AN223" s="119"/>
      <c r="AO223" s="1180"/>
      <c r="AP223" s="115" t="s">
        <v>16</v>
      </c>
      <c r="AQ223" s="3141"/>
      <c r="AR223" s="3142"/>
      <c r="AS223" s="3141"/>
      <c r="AT223" s="3143"/>
      <c r="AU223" s="3144"/>
      <c r="AV223" s="3145"/>
      <c r="AW223" s="3146"/>
      <c r="AX223" s="3147"/>
      <c r="AY223" s="3148"/>
      <c r="AZ223" s="3149"/>
      <c r="BA223" s="2109"/>
      <c r="BB223" s="3150"/>
      <c r="BC223" s="117"/>
      <c r="BD223" s="3151"/>
      <c r="BE223" s="3152"/>
      <c r="BF223" s="3153"/>
      <c r="BG223" s="3154"/>
      <c r="BH223" s="119"/>
      <c r="BK223" s="3">
        <v>1</v>
      </c>
    </row>
    <row r="224" spans="2:63" ht="27" customHeight="1">
      <c r="B224" s="115" t="s">
        <v>16</v>
      </c>
      <c r="C224" s="3141"/>
      <c r="D224" s="3142"/>
      <c r="E224" s="3141"/>
      <c r="F224" s="3143"/>
      <c r="G224" s="3144"/>
      <c r="H224" s="3145"/>
      <c r="I224" s="3146"/>
      <c r="J224" s="3147"/>
      <c r="K224" s="3148"/>
      <c r="L224" s="3149"/>
      <c r="M224" s="2109"/>
      <c r="N224" s="3150"/>
      <c r="O224" s="117"/>
      <c r="P224" s="3151"/>
      <c r="Q224" s="3152"/>
      <c r="R224" s="3153"/>
      <c r="S224" s="3154"/>
      <c r="T224" s="119"/>
      <c r="U224" s="1180"/>
      <c r="V224" s="115" t="s">
        <v>16</v>
      </c>
      <c r="W224" s="3141"/>
      <c r="X224" s="3142"/>
      <c r="Y224" s="3141"/>
      <c r="Z224" s="3143"/>
      <c r="AA224" s="3144"/>
      <c r="AB224" s="3145"/>
      <c r="AC224" s="3146"/>
      <c r="AD224" s="3147"/>
      <c r="AE224" s="3148"/>
      <c r="AF224" s="3149"/>
      <c r="AG224" s="2109"/>
      <c r="AH224" s="3150"/>
      <c r="AI224" s="117"/>
      <c r="AJ224" s="3151"/>
      <c r="AK224" s="3152"/>
      <c r="AL224" s="3153"/>
      <c r="AM224" s="3154"/>
      <c r="AN224" s="119"/>
      <c r="AO224" s="1180"/>
      <c r="AP224" s="115" t="s">
        <v>16</v>
      </c>
      <c r="AQ224" s="3141"/>
      <c r="AR224" s="3142"/>
      <c r="AS224" s="3141"/>
      <c r="AT224" s="3143"/>
      <c r="AU224" s="3144"/>
      <c r="AV224" s="3145"/>
      <c r="AW224" s="3146"/>
      <c r="AX224" s="3147"/>
      <c r="AY224" s="3148"/>
      <c r="AZ224" s="3149"/>
      <c r="BA224" s="2109"/>
      <c r="BB224" s="3150"/>
      <c r="BC224" s="117"/>
      <c r="BD224" s="3151"/>
      <c r="BE224" s="3152"/>
      <c r="BF224" s="3153"/>
      <c r="BG224" s="3154"/>
      <c r="BH224" s="119"/>
      <c r="BK224" s="3">
        <v>1</v>
      </c>
    </row>
    <row r="225" spans="2:63" ht="27" customHeight="1">
      <c r="B225" s="115" t="s">
        <v>16</v>
      </c>
      <c r="C225" s="3141"/>
      <c r="D225" s="3142"/>
      <c r="E225" s="3141"/>
      <c r="F225" s="3143"/>
      <c r="G225" s="3144"/>
      <c r="H225" s="3145"/>
      <c r="I225" s="3146"/>
      <c r="J225" s="3147"/>
      <c r="K225" s="3148"/>
      <c r="L225" s="3149"/>
      <c r="M225" s="2109"/>
      <c r="N225" s="3150"/>
      <c r="O225" s="117"/>
      <c r="P225" s="3151"/>
      <c r="Q225" s="3152"/>
      <c r="R225" s="3153"/>
      <c r="S225" s="3154"/>
      <c r="T225" s="119"/>
      <c r="U225" s="1180"/>
      <c r="V225" s="115" t="s">
        <v>16</v>
      </c>
      <c r="W225" s="3141"/>
      <c r="X225" s="3142"/>
      <c r="Y225" s="3141"/>
      <c r="Z225" s="3143"/>
      <c r="AA225" s="3144"/>
      <c r="AB225" s="3145"/>
      <c r="AC225" s="3146"/>
      <c r="AD225" s="3147"/>
      <c r="AE225" s="3148"/>
      <c r="AF225" s="3149"/>
      <c r="AG225" s="2109"/>
      <c r="AH225" s="3150"/>
      <c r="AI225" s="117"/>
      <c r="AJ225" s="3151"/>
      <c r="AK225" s="3152"/>
      <c r="AL225" s="3153"/>
      <c r="AM225" s="3154"/>
      <c r="AN225" s="119"/>
      <c r="AO225" s="1180"/>
      <c r="AP225" s="115" t="s">
        <v>16</v>
      </c>
      <c r="AQ225" s="3141"/>
      <c r="AR225" s="3142"/>
      <c r="AS225" s="3141"/>
      <c r="AT225" s="3143"/>
      <c r="AU225" s="3144"/>
      <c r="AV225" s="3145"/>
      <c r="AW225" s="3146"/>
      <c r="AX225" s="3147"/>
      <c r="AY225" s="3148"/>
      <c r="AZ225" s="3149"/>
      <c r="BA225" s="2109"/>
      <c r="BB225" s="3150"/>
      <c r="BC225" s="117"/>
      <c r="BD225" s="3151"/>
      <c r="BE225" s="3152"/>
      <c r="BF225" s="3153"/>
      <c r="BG225" s="3154"/>
      <c r="BH225" s="119"/>
      <c r="BK225" s="3">
        <v>1</v>
      </c>
    </row>
    <row r="226" spans="2:63" ht="27" customHeight="1">
      <c r="B226" s="115" t="s">
        <v>16</v>
      </c>
      <c r="C226" s="3141"/>
      <c r="D226" s="3142"/>
      <c r="E226" s="3141"/>
      <c r="F226" s="3143"/>
      <c r="G226" s="3144"/>
      <c r="H226" s="3145"/>
      <c r="I226" s="3146"/>
      <c r="J226" s="3147"/>
      <c r="K226" s="3148"/>
      <c r="L226" s="3149"/>
      <c r="M226" s="2109"/>
      <c r="N226" s="3150"/>
      <c r="O226" s="117"/>
      <c r="P226" s="3151"/>
      <c r="Q226" s="3152"/>
      <c r="R226" s="3153"/>
      <c r="S226" s="3154"/>
      <c r="T226" s="119"/>
      <c r="U226" s="1180"/>
      <c r="V226" s="115" t="s">
        <v>16</v>
      </c>
      <c r="W226" s="3141"/>
      <c r="X226" s="3142"/>
      <c r="Y226" s="3141"/>
      <c r="Z226" s="3143"/>
      <c r="AA226" s="3144"/>
      <c r="AB226" s="3145"/>
      <c r="AC226" s="3146"/>
      <c r="AD226" s="3147"/>
      <c r="AE226" s="3148"/>
      <c r="AF226" s="3149"/>
      <c r="AG226" s="2109"/>
      <c r="AH226" s="3150"/>
      <c r="AI226" s="117"/>
      <c r="AJ226" s="3151"/>
      <c r="AK226" s="3152"/>
      <c r="AL226" s="3153"/>
      <c r="AM226" s="3154"/>
      <c r="AN226" s="119"/>
      <c r="AO226" s="1180"/>
      <c r="AP226" s="115" t="s">
        <v>16</v>
      </c>
      <c r="AQ226" s="3141"/>
      <c r="AR226" s="3142"/>
      <c r="AS226" s="3141"/>
      <c r="AT226" s="3143"/>
      <c r="AU226" s="3144"/>
      <c r="AV226" s="3145"/>
      <c r="AW226" s="3146"/>
      <c r="AX226" s="3147"/>
      <c r="AY226" s="3148"/>
      <c r="AZ226" s="3149"/>
      <c r="BA226" s="2109"/>
      <c r="BB226" s="3150"/>
      <c r="BC226" s="117"/>
      <c r="BD226" s="3151"/>
      <c r="BE226" s="3152"/>
      <c r="BF226" s="3153"/>
      <c r="BG226" s="3154"/>
      <c r="BH226" s="119"/>
      <c r="BK226" s="3">
        <v>1</v>
      </c>
    </row>
    <row r="227" spans="2:63" ht="27" customHeight="1">
      <c r="B227" s="115" t="s">
        <v>16</v>
      </c>
      <c r="C227" s="3141"/>
      <c r="D227" s="3142"/>
      <c r="E227" s="3141"/>
      <c r="F227" s="3143"/>
      <c r="G227" s="3144"/>
      <c r="H227" s="3145"/>
      <c r="I227" s="3146"/>
      <c r="J227" s="3147"/>
      <c r="K227" s="3148"/>
      <c r="L227" s="3149"/>
      <c r="M227" s="2109"/>
      <c r="N227" s="3150"/>
      <c r="O227" s="117"/>
      <c r="P227" s="3151"/>
      <c r="Q227" s="3152"/>
      <c r="R227" s="3153"/>
      <c r="S227" s="3154"/>
      <c r="T227" s="119"/>
      <c r="U227" s="1180"/>
      <c r="V227" s="115" t="s">
        <v>16</v>
      </c>
      <c r="W227" s="3141"/>
      <c r="X227" s="3142"/>
      <c r="Y227" s="3141"/>
      <c r="Z227" s="3143"/>
      <c r="AA227" s="3144"/>
      <c r="AB227" s="3145"/>
      <c r="AC227" s="3146"/>
      <c r="AD227" s="3147"/>
      <c r="AE227" s="3148"/>
      <c r="AF227" s="3149"/>
      <c r="AG227" s="2109"/>
      <c r="AH227" s="3150"/>
      <c r="AI227" s="117"/>
      <c r="AJ227" s="3151"/>
      <c r="AK227" s="3152"/>
      <c r="AL227" s="3153"/>
      <c r="AM227" s="3154"/>
      <c r="AN227" s="119"/>
      <c r="AO227" s="1180"/>
      <c r="AP227" s="115" t="s">
        <v>16</v>
      </c>
      <c r="AQ227" s="3141"/>
      <c r="AR227" s="3142"/>
      <c r="AS227" s="3141"/>
      <c r="AT227" s="3143"/>
      <c r="AU227" s="3144"/>
      <c r="AV227" s="3145"/>
      <c r="AW227" s="3146"/>
      <c r="AX227" s="3147"/>
      <c r="AY227" s="3148"/>
      <c r="AZ227" s="3149"/>
      <c r="BA227" s="2109"/>
      <c r="BB227" s="3150"/>
      <c r="BC227" s="117"/>
      <c r="BD227" s="3151"/>
      <c r="BE227" s="3152"/>
      <c r="BF227" s="3153"/>
      <c r="BG227" s="3154"/>
      <c r="BH227" s="119"/>
      <c r="BK227" s="3">
        <v>1</v>
      </c>
    </row>
    <row r="228" spans="2:63" ht="27" customHeight="1">
      <c r="B228" s="115" t="s">
        <v>16</v>
      </c>
      <c r="C228" s="3141"/>
      <c r="D228" s="3142"/>
      <c r="E228" s="3141"/>
      <c r="F228" s="3143"/>
      <c r="G228" s="3144"/>
      <c r="H228" s="3145"/>
      <c r="I228" s="3146"/>
      <c r="J228" s="3147"/>
      <c r="K228" s="3148"/>
      <c r="L228" s="3149"/>
      <c r="M228" s="2109"/>
      <c r="N228" s="3150"/>
      <c r="O228" s="117"/>
      <c r="P228" s="3151"/>
      <c r="Q228" s="3152"/>
      <c r="R228" s="3153"/>
      <c r="S228" s="3154"/>
      <c r="T228" s="119"/>
      <c r="U228" s="1194"/>
      <c r="V228" s="115" t="s">
        <v>16</v>
      </c>
      <c r="W228" s="3141"/>
      <c r="X228" s="3142"/>
      <c r="Y228" s="3141"/>
      <c r="Z228" s="3143"/>
      <c r="AA228" s="3144"/>
      <c r="AB228" s="3145"/>
      <c r="AC228" s="3146"/>
      <c r="AD228" s="3147"/>
      <c r="AE228" s="3148"/>
      <c r="AF228" s="3149"/>
      <c r="AG228" s="2109"/>
      <c r="AH228" s="3150"/>
      <c r="AI228" s="117"/>
      <c r="AJ228" s="3151"/>
      <c r="AK228" s="3152"/>
      <c r="AL228" s="3153"/>
      <c r="AM228" s="3154"/>
      <c r="AN228" s="119"/>
      <c r="AO228" s="1180"/>
      <c r="AP228" s="115" t="s">
        <v>16</v>
      </c>
      <c r="AQ228" s="3141"/>
      <c r="AR228" s="3142"/>
      <c r="AS228" s="3141"/>
      <c r="AT228" s="3143"/>
      <c r="AU228" s="3144"/>
      <c r="AV228" s="3145"/>
      <c r="AW228" s="3146"/>
      <c r="AX228" s="3147"/>
      <c r="AY228" s="3148"/>
      <c r="AZ228" s="3149"/>
      <c r="BA228" s="2109"/>
      <c r="BB228" s="3150"/>
      <c r="BC228" s="117"/>
      <c r="BD228" s="3151"/>
      <c r="BE228" s="3152"/>
      <c r="BF228" s="3153"/>
      <c r="BG228" s="3154"/>
      <c r="BH228" s="119"/>
      <c r="BK228" s="3">
        <v>1</v>
      </c>
    </row>
    <row r="229" spans="2:63" ht="27" customHeight="1">
      <c r="B229" s="115" t="s">
        <v>16</v>
      </c>
      <c r="C229" s="3141"/>
      <c r="D229" s="3142"/>
      <c r="E229" s="3141"/>
      <c r="F229" s="3143"/>
      <c r="G229" s="3144"/>
      <c r="H229" s="3145"/>
      <c r="I229" s="3146"/>
      <c r="J229" s="3147"/>
      <c r="K229" s="3148"/>
      <c r="L229" s="3149"/>
      <c r="M229" s="2109"/>
      <c r="N229" s="3150"/>
      <c r="O229" s="117"/>
      <c r="P229" s="3151"/>
      <c r="Q229" s="3152"/>
      <c r="R229" s="3153"/>
      <c r="S229" s="3154"/>
      <c r="T229" s="119"/>
      <c r="U229" s="1194"/>
      <c r="V229" s="115" t="s">
        <v>16</v>
      </c>
      <c r="W229" s="3141"/>
      <c r="X229" s="3142"/>
      <c r="Y229" s="3141"/>
      <c r="Z229" s="3143"/>
      <c r="AA229" s="3144"/>
      <c r="AB229" s="3145"/>
      <c r="AC229" s="3146"/>
      <c r="AD229" s="3147"/>
      <c r="AE229" s="3148"/>
      <c r="AF229" s="3149"/>
      <c r="AG229" s="2109"/>
      <c r="AH229" s="3150"/>
      <c r="AI229" s="117"/>
      <c r="AJ229" s="3151"/>
      <c r="AK229" s="3152"/>
      <c r="AL229" s="3153"/>
      <c r="AM229" s="3154"/>
      <c r="AN229" s="119"/>
      <c r="AO229" s="1180"/>
      <c r="AP229" s="115" t="s">
        <v>16</v>
      </c>
      <c r="AQ229" s="3141"/>
      <c r="AR229" s="3142"/>
      <c r="AS229" s="3141"/>
      <c r="AT229" s="3143"/>
      <c r="AU229" s="3144"/>
      <c r="AV229" s="3145"/>
      <c r="AW229" s="3146"/>
      <c r="AX229" s="3147"/>
      <c r="AY229" s="3148"/>
      <c r="AZ229" s="3149"/>
      <c r="BA229" s="2109"/>
      <c r="BB229" s="3150"/>
      <c r="BC229" s="117"/>
      <c r="BD229" s="3151"/>
      <c r="BE229" s="3152"/>
      <c r="BF229" s="3153"/>
      <c r="BG229" s="3154"/>
      <c r="BH229" s="119"/>
      <c r="BK229" s="3">
        <v>1</v>
      </c>
    </row>
    <row r="230" spans="2:63" ht="27" customHeight="1">
      <c r="B230" s="115" t="s">
        <v>16</v>
      </c>
      <c r="C230" s="3141"/>
      <c r="D230" s="3142"/>
      <c r="E230" s="3141"/>
      <c r="F230" s="3143"/>
      <c r="G230" s="3144"/>
      <c r="H230" s="3145"/>
      <c r="I230" s="3146"/>
      <c r="J230" s="3147"/>
      <c r="K230" s="3148"/>
      <c r="L230" s="3149"/>
      <c r="M230" s="2109"/>
      <c r="N230" s="3150"/>
      <c r="O230" s="117"/>
      <c r="P230" s="3151"/>
      <c r="Q230" s="3152"/>
      <c r="R230" s="3153"/>
      <c r="S230" s="3154"/>
      <c r="T230" s="119"/>
      <c r="V230" s="115" t="s">
        <v>16</v>
      </c>
      <c r="W230" s="3141"/>
      <c r="X230" s="3142"/>
      <c r="Y230" s="3141"/>
      <c r="Z230" s="3143"/>
      <c r="AA230" s="3144"/>
      <c r="AB230" s="3145"/>
      <c r="AC230" s="3146"/>
      <c r="AD230" s="3147"/>
      <c r="AE230" s="3148"/>
      <c r="AF230" s="3149"/>
      <c r="AG230" s="2109"/>
      <c r="AH230" s="3150"/>
      <c r="AI230" s="117"/>
      <c r="AJ230" s="3151"/>
      <c r="AK230" s="3152"/>
      <c r="AL230" s="3153"/>
      <c r="AM230" s="3154"/>
      <c r="AN230" s="119"/>
      <c r="AP230" s="115" t="s">
        <v>16</v>
      </c>
      <c r="AQ230" s="3141"/>
      <c r="AR230" s="3142"/>
      <c r="AS230" s="3141"/>
      <c r="AT230" s="3143"/>
      <c r="AU230" s="3144"/>
      <c r="AV230" s="3145"/>
      <c r="AW230" s="3146"/>
      <c r="AX230" s="3147"/>
      <c r="AY230" s="3148"/>
      <c r="AZ230" s="3149"/>
      <c r="BA230" s="2109"/>
      <c r="BB230" s="3150"/>
      <c r="BC230" s="117"/>
      <c r="BD230" s="3151"/>
      <c r="BE230" s="3152"/>
      <c r="BF230" s="3153"/>
      <c r="BG230" s="3154"/>
      <c r="BH230" s="119"/>
      <c r="BK230" s="3">
        <v>1</v>
      </c>
    </row>
    <row r="231" spans="2:63" ht="27" customHeight="1">
      <c r="B231" s="115" t="s">
        <v>16</v>
      </c>
      <c r="C231" s="3141"/>
      <c r="D231" s="3142"/>
      <c r="E231" s="3141"/>
      <c r="F231" s="3143"/>
      <c r="G231" s="3144"/>
      <c r="H231" s="3145"/>
      <c r="I231" s="3146"/>
      <c r="J231" s="3147"/>
      <c r="K231" s="3148"/>
      <c r="L231" s="3149"/>
      <c r="M231" s="2109"/>
      <c r="N231" s="3150"/>
      <c r="O231" s="117"/>
      <c r="P231" s="3151"/>
      <c r="Q231" s="3152"/>
      <c r="R231" s="3153"/>
      <c r="S231" s="3154"/>
      <c r="T231" s="119"/>
      <c r="V231" s="115" t="s">
        <v>16</v>
      </c>
      <c r="W231" s="3141"/>
      <c r="X231" s="3142"/>
      <c r="Y231" s="3141"/>
      <c r="Z231" s="3143"/>
      <c r="AA231" s="3144"/>
      <c r="AB231" s="3145"/>
      <c r="AC231" s="3146"/>
      <c r="AD231" s="3147"/>
      <c r="AE231" s="3148"/>
      <c r="AF231" s="3149"/>
      <c r="AG231" s="2109"/>
      <c r="AH231" s="3150"/>
      <c r="AI231" s="117"/>
      <c r="AJ231" s="3151"/>
      <c r="AK231" s="3152"/>
      <c r="AL231" s="3153"/>
      <c r="AM231" s="3154"/>
      <c r="AN231" s="119"/>
      <c r="AP231" s="115" t="s">
        <v>16</v>
      </c>
      <c r="AQ231" s="3141"/>
      <c r="AR231" s="3142"/>
      <c r="AS231" s="3141"/>
      <c r="AT231" s="3143"/>
      <c r="AU231" s="3144"/>
      <c r="AV231" s="3145"/>
      <c r="AW231" s="3146"/>
      <c r="AX231" s="3147"/>
      <c r="AY231" s="3148"/>
      <c r="AZ231" s="3149"/>
      <c r="BA231" s="2109"/>
      <c r="BB231" s="3150"/>
      <c r="BC231" s="117"/>
      <c r="BD231" s="3151"/>
      <c r="BE231" s="3152"/>
      <c r="BF231" s="3153"/>
      <c r="BG231" s="3154"/>
      <c r="BH231" s="119"/>
      <c r="BK231" s="3">
        <v>1</v>
      </c>
    </row>
    <row r="232" spans="2:63" ht="27" customHeight="1">
      <c r="B232" s="115" t="s">
        <v>16</v>
      </c>
      <c r="C232" s="3141"/>
      <c r="D232" s="3142"/>
      <c r="E232" s="3141"/>
      <c r="F232" s="3143"/>
      <c r="G232" s="3144"/>
      <c r="H232" s="3145"/>
      <c r="I232" s="3146"/>
      <c r="J232" s="3147"/>
      <c r="K232" s="3148"/>
      <c r="L232" s="3149"/>
      <c r="M232" s="2109"/>
      <c r="N232" s="3150"/>
      <c r="O232" s="117"/>
      <c r="P232" s="3151"/>
      <c r="Q232" s="3152"/>
      <c r="R232" s="3153"/>
      <c r="S232" s="3154"/>
      <c r="T232" s="119"/>
      <c r="V232" s="115" t="s">
        <v>16</v>
      </c>
      <c r="W232" s="3141"/>
      <c r="X232" s="3142"/>
      <c r="Y232" s="3141"/>
      <c r="Z232" s="3143"/>
      <c r="AA232" s="3144"/>
      <c r="AB232" s="3145"/>
      <c r="AC232" s="3146"/>
      <c r="AD232" s="3147"/>
      <c r="AE232" s="3148"/>
      <c r="AF232" s="3149"/>
      <c r="AG232" s="2109"/>
      <c r="AH232" s="3150"/>
      <c r="AI232" s="117"/>
      <c r="AJ232" s="3151"/>
      <c r="AK232" s="3152"/>
      <c r="AL232" s="3153"/>
      <c r="AM232" s="3154"/>
      <c r="AN232" s="119"/>
      <c r="AP232" s="115" t="s">
        <v>16</v>
      </c>
      <c r="AQ232" s="3141"/>
      <c r="AR232" s="3142"/>
      <c r="AS232" s="3141"/>
      <c r="AT232" s="3143"/>
      <c r="AU232" s="3144"/>
      <c r="AV232" s="3145"/>
      <c r="AW232" s="3146"/>
      <c r="AX232" s="3147"/>
      <c r="AY232" s="3148"/>
      <c r="AZ232" s="3149"/>
      <c r="BA232" s="2109"/>
      <c r="BB232" s="3150"/>
      <c r="BC232" s="117"/>
      <c r="BD232" s="3151"/>
      <c r="BE232" s="3152"/>
      <c r="BF232" s="3153"/>
      <c r="BG232" s="3154"/>
      <c r="BH232" s="119"/>
      <c r="BK232" s="3">
        <v>1</v>
      </c>
    </row>
    <row r="233" spans="2:63" ht="27" customHeight="1">
      <c r="B233" s="115" t="s">
        <v>16</v>
      </c>
      <c r="C233" s="3141"/>
      <c r="D233" s="3142"/>
      <c r="E233" s="3141"/>
      <c r="F233" s="3143"/>
      <c r="G233" s="3144"/>
      <c r="H233" s="3145"/>
      <c r="I233" s="3146"/>
      <c r="J233" s="3147"/>
      <c r="K233" s="3148"/>
      <c r="L233" s="3149"/>
      <c r="M233" s="2109"/>
      <c r="N233" s="3150"/>
      <c r="O233" s="117"/>
      <c r="P233" s="3151"/>
      <c r="Q233" s="3152"/>
      <c r="R233" s="3153"/>
      <c r="S233" s="3154"/>
      <c r="T233" s="119"/>
      <c r="V233" s="115" t="s">
        <v>16</v>
      </c>
      <c r="W233" s="3141"/>
      <c r="X233" s="3142"/>
      <c r="Y233" s="3141"/>
      <c r="Z233" s="3143"/>
      <c r="AA233" s="3144"/>
      <c r="AB233" s="3145"/>
      <c r="AC233" s="3146"/>
      <c r="AD233" s="3147"/>
      <c r="AE233" s="3148"/>
      <c r="AF233" s="3149"/>
      <c r="AG233" s="2109"/>
      <c r="AH233" s="3150"/>
      <c r="AI233" s="117"/>
      <c r="AJ233" s="3151"/>
      <c r="AK233" s="3152"/>
      <c r="AL233" s="3153"/>
      <c r="AM233" s="3154"/>
      <c r="AN233" s="119"/>
      <c r="AP233" s="115" t="s">
        <v>16</v>
      </c>
      <c r="AQ233" s="3141"/>
      <c r="AR233" s="3142"/>
      <c r="AS233" s="3141"/>
      <c r="AT233" s="3143"/>
      <c r="AU233" s="3144"/>
      <c r="AV233" s="3145"/>
      <c r="AW233" s="3146"/>
      <c r="AX233" s="3147"/>
      <c r="AY233" s="3148"/>
      <c r="AZ233" s="3149"/>
      <c r="BA233" s="2109"/>
      <c r="BB233" s="3150"/>
      <c r="BC233" s="117"/>
      <c r="BD233" s="3151"/>
      <c r="BE233" s="3152"/>
      <c r="BF233" s="3153"/>
      <c r="BG233" s="3154"/>
      <c r="BH233" s="119"/>
      <c r="BK233" s="3">
        <v>1</v>
      </c>
    </row>
    <row r="234" spans="2:63" ht="27" customHeight="1">
      <c r="B234" s="115" t="s">
        <v>16</v>
      </c>
      <c r="C234" s="3141"/>
      <c r="D234" s="3142"/>
      <c r="E234" s="3141"/>
      <c r="F234" s="3143"/>
      <c r="G234" s="3144"/>
      <c r="H234" s="3145"/>
      <c r="I234" s="3146"/>
      <c r="J234" s="3147"/>
      <c r="K234" s="3148"/>
      <c r="L234" s="3149"/>
      <c r="M234" s="2109"/>
      <c r="N234" s="3150"/>
      <c r="O234" s="117"/>
      <c r="P234" s="3151"/>
      <c r="Q234" s="3152"/>
      <c r="R234" s="3153"/>
      <c r="S234" s="3154"/>
      <c r="T234" s="119"/>
      <c r="V234" s="115" t="s">
        <v>16</v>
      </c>
      <c r="W234" s="3141"/>
      <c r="X234" s="3142"/>
      <c r="Y234" s="3141"/>
      <c r="Z234" s="3143"/>
      <c r="AA234" s="3144"/>
      <c r="AB234" s="3145"/>
      <c r="AC234" s="3146"/>
      <c r="AD234" s="3147"/>
      <c r="AE234" s="3148"/>
      <c r="AF234" s="3149"/>
      <c r="AG234" s="2109"/>
      <c r="AH234" s="3150"/>
      <c r="AI234" s="117"/>
      <c r="AJ234" s="3151"/>
      <c r="AK234" s="3152"/>
      <c r="AL234" s="3153"/>
      <c r="AM234" s="3154"/>
      <c r="AN234" s="119"/>
      <c r="AP234" s="115" t="s">
        <v>16</v>
      </c>
      <c r="AQ234" s="3141"/>
      <c r="AR234" s="3142"/>
      <c r="AS234" s="3141"/>
      <c r="AT234" s="3143"/>
      <c r="AU234" s="3144"/>
      <c r="AV234" s="3145"/>
      <c r="AW234" s="3146"/>
      <c r="AX234" s="3147"/>
      <c r="AY234" s="3148"/>
      <c r="AZ234" s="3149"/>
      <c r="BA234" s="2109"/>
      <c r="BB234" s="3150"/>
      <c r="BC234" s="117"/>
      <c r="BD234" s="3151"/>
      <c r="BE234" s="3152"/>
      <c r="BF234" s="3153"/>
      <c r="BG234" s="3154"/>
      <c r="BH234" s="119"/>
      <c r="BK234" s="3">
        <v>1</v>
      </c>
    </row>
    <row r="235" spans="2:63" ht="27" customHeight="1">
      <c r="B235" s="115" t="s">
        <v>16</v>
      </c>
      <c r="C235" s="3141"/>
      <c r="D235" s="3142"/>
      <c r="E235" s="3141"/>
      <c r="F235" s="3143"/>
      <c r="G235" s="3144"/>
      <c r="H235" s="3145"/>
      <c r="I235" s="3146"/>
      <c r="J235" s="3147"/>
      <c r="K235" s="3148"/>
      <c r="L235" s="3149"/>
      <c r="M235" s="2109"/>
      <c r="N235" s="3150"/>
      <c r="O235" s="117"/>
      <c r="P235" s="3151"/>
      <c r="Q235" s="3152"/>
      <c r="R235" s="3153"/>
      <c r="S235" s="3154"/>
      <c r="T235" s="119"/>
      <c r="V235" s="115" t="s">
        <v>16</v>
      </c>
      <c r="W235" s="3141"/>
      <c r="X235" s="3142"/>
      <c r="Y235" s="3141"/>
      <c r="Z235" s="3143"/>
      <c r="AA235" s="3144"/>
      <c r="AB235" s="3145"/>
      <c r="AC235" s="3146"/>
      <c r="AD235" s="3147"/>
      <c r="AE235" s="3148"/>
      <c r="AF235" s="3149"/>
      <c r="AG235" s="2109"/>
      <c r="AH235" s="3150"/>
      <c r="AI235" s="117"/>
      <c r="AJ235" s="3151"/>
      <c r="AK235" s="3152"/>
      <c r="AL235" s="3153"/>
      <c r="AM235" s="3154"/>
      <c r="AN235" s="119"/>
      <c r="AP235" s="115" t="s">
        <v>16</v>
      </c>
      <c r="AQ235" s="3141"/>
      <c r="AR235" s="3142"/>
      <c r="AS235" s="3141"/>
      <c r="AT235" s="3143"/>
      <c r="AU235" s="3144"/>
      <c r="AV235" s="3145"/>
      <c r="AW235" s="3146"/>
      <c r="AX235" s="3147"/>
      <c r="AY235" s="3148"/>
      <c r="AZ235" s="3149"/>
      <c r="BA235" s="2109"/>
      <c r="BB235" s="3150"/>
      <c r="BC235" s="117"/>
      <c r="BD235" s="3151"/>
      <c r="BE235" s="3152"/>
      <c r="BF235" s="3153"/>
      <c r="BG235" s="3154"/>
      <c r="BH235" s="119"/>
      <c r="BK235" s="3">
        <v>1</v>
      </c>
    </row>
    <row r="236" spans="2:63" ht="27" customHeight="1">
      <c r="B236" s="115" t="s">
        <v>16</v>
      </c>
      <c r="C236" s="3141"/>
      <c r="D236" s="3142"/>
      <c r="E236" s="3141"/>
      <c r="F236" s="3143"/>
      <c r="G236" s="3144"/>
      <c r="H236" s="3145"/>
      <c r="I236" s="3146"/>
      <c r="J236" s="3147"/>
      <c r="K236" s="3148"/>
      <c r="L236" s="3149"/>
      <c r="M236" s="2109"/>
      <c r="N236" s="3150"/>
      <c r="O236" s="117"/>
      <c r="P236" s="3151"/>
      <c r="Q236" s="3152"/>
      <c r="R236" s="3153"/>
      <c r="S236" s="3154"/>
      <c r="T236" s="119"/>
      <c r="V236" s="115" t="s">
        <v>16</v>
      </c>
      <c r="W236" s="3141"/>
      <c r="X236" s="3142"/>
      <c r="Y236" s="3141"/>
      <c r="Z236" s="3143"/>
      <c r="AA236" s="3144"/>
      <c r="AB236" s="3145"/>
      <c r="AC236" s="3146"/>
      <c r="AD236" s="3147"/>
      <c r="AE236" s="3148"/>
      <c r="AF236" s="3149"/>
      <c r="AG236" s="2109"/>
      <c r="AH236" s="3150"/>
      <c r="AI236" s="117"/>
      <c r="AJ236" s="3151"/>
      <c r="AK236" s="3152"/>
      <c r="AL236" s="3153"/>
      <c r="AM236" s="3154"/>
      <c r="AN236" s="119"/>
      <c r="AP236" s="115" t="s">
        <v>16</v>
      </c>
      <c r="AQ236" s="3141"/>
      <c r="AR236" s="3142"/>
      <c r="AS236" s="3141"/>
      <c r="AT236" s="3143"/>
      <c r="AU236" s="3144"/>
      <c r="AV236" s="3145"/>
      <c r="AW236" s="3146"/>
      <c r="AX236" s="3147"/>
      <c r="AY236" s="3148"/>
      <c r="AZ236" s="3149"/>
      <c r="BA236" s="2109"/>
      <c r="BB236" s="3150"/>
      <c r="BC236" s="117"/>
      <c r="BD236" s="3151"/>
      <c r="BE236" s="3152"/>
      <c r="BF236" s="3153"/>
      <c r="BG236" s="3154"/>
      <c r="BH236" s="119"/>
      <c r="BK236" s="3">
        <v>1</v>
      </c>
    </row>
    <row r="237" spans="2:63" ht="27" customHeight="1">
      <c r="B237" s="115" t="s">
        <v>16</v>
      </c>
      <c r="C237" s="3141"/>
      <c r="D237" s="3142"/>
      <c r="E237" s="3141"/>
      <c r="F237" s="3143"/>
      <c r="G237" s="3144"/>
      <c r="H237" s="3145"/>
      <c r="I237" s="3146"/>
      <c r="J237" s="3147"/>
      <c r="K237" s="3148"/>
      <c r="L237" s="3149"/>
      <c r="M237" s="2109"/>
      <c r="N237" s="3150"/>
      <c r="O237" s="117"/>
      <c r="P237" s="3151"/>
      <c r="Q237" s="3152"/>
      <c r="R237" s="3153"/>
      <c r="S237" s="3154"/>
      <c r="T237" s="119"/>
      <c r="V237" s="115" t="s">
        <v>16</v>
      </c>
      <c r="W237" s="3141"/>
      <c r="X237" s="3142"/>
      <c r="Y237" s="3141"/>
      <c r="Z237" s="3143"/>
      <c r="AA237" s="3144"/>
      <c r="AB237" s="3145"/>
      <c r="AC237" s="3146"/>
      <c r="AD237" s="3147"/>
      <c r="AE237" s="3148"/>
      <c r="AF237" s="3149"/>
      <c r="AG237" s="2109"/>
      <c r="AH237" s="3150"/>
      <c r="AI237" s="117"/>
      <c r="AJ237" s="3151"/>
      <c r="AK237" s="3152"/>
      <c r="AL237" s="3153"/>
      <c r="AM237" s="3154"/>
      <c r="AN237" s="119"/>
      <c r="AP237" s="115" t="s">
        <v>16</v>
      </c>
      <c r="AQ237" s="3141"/>
      <c r="AR237" s="3142"/>
      <c r="AS237" s="3141"/>
      <c r="AT237" s="3143"/>
      <c r="AU237" s="3144"/>
      <c r="AV237" s="3145"/>
      <c r="AW237" s="3146"/>
      <c r="AX237" s="3147"/>
      <c r="AY237" s="3148"/>
      <c r="AZ237" s="3149"/>
      <c r="BA237" s="2109"/>
      <c r="BB237" s="3150"/>
      <c r="BC237" s="117"/>
      <c r="BD237" s="3151"/>
      <c r="BE237" s="3152"/>
      <c r="BF237" s="3153"/>
      <c r="BG237" s="3154"/>
      <c r="BH237" s="119"/>
      <c r="BK237" s="3">
        <v>1</v>
      </c>
    </row>
    <row r="238" spans="2:63" ht="27" customHeight="1">
      <c r="B238" s="115" t="s">
        <v>16</v>
      </c>
      <c r="C238" s="3141"/>
      <c r="D238" s="3142"/>
      <c r="E238" s="3141"/>
      <c r="F238" s="3143"/>
      <c r="G238" s="3144"/>
      <c r="H238" s="3145"/>
      <c r="I238" s="3146"/>
      <c r="J238" s="3147"/>
      <c r="K238" s="3148"/>
      <c r="L238" s="3149"/>
      <c r="M238" s="2109"/>
      <c r="N238" s="3150"/>
      <c r="O238" s="117"/>
      <c r="P238" s="3151"/>
      <c r="Q238" s="3152"/>
      <c r="R238" s="3153"/>
      <c r="S238" s="3154"/>
      <c r="T238" s="119"/>
      <c r="V238" s="115" t="s">
        <v>16</v>
      </c>
      <c r="W238" s="3141"/>
      <c r="X238" s="3142"/>
      <c r="Y238" s="3141"/>
      <c r="Z238" s="3143"/>
      <c r="AA238" s="3144"/>
      <c r="AB238" s="3145"/>
      <c r="AC238" s="3146"/>
      <c r="AD238" s="3147"/>
      <c r="AE238" s="3148"/>
      <c r="AF238" s="3149"/>
      <c r="AG238" s="2109"/>
      <c r="AH238" s="3150"/>
      <c r="AI238" s="117"/>
      <c r="AJ238" s="3151"/>
      <c r="AK238" s="3152"/>
      <c r="AL238" s="3153"/>
      <c r="AM238" s="3154"/>
      <c r="AN238" s="119"/>
      <c r="AP238" s="115" t="s">
        <v>16</v>
      </c>
      <c r="AQ238" s="3141"/>
      <c r="AR238" s="3142"/>
      <c r="AS238" s="3141"/>
      <c r="AT238" s="3143"/>
      <c r="AU238" s="3144"/>
      <c r="AV238" s="3145"/>
      <c r="AW238" s="3146"/>
      <c r="AX238" s="3147"/>
      <c r="AY238" s="3148"/>
      <c r="AZ238" s="3149"/>
      <c r="BA238" s="2109"/>
      <c r="BB238" s="3150"/>
      <c r="BC238" s="117"/>
      <c r="BD238" s="3151"/>
      <c r="BE238" s="3152"/>
      <c r="BF238" s="3153"/>
      <c r="BG238" s="3154"/>
      <c r="BH238" s="119"/>
      <c r="BK238" s="3">
        <v>1</v>
      </c>
    </row>
    <row r="239" spans="2:63" ht="27" customHeight="1">
      <c r="B239" s="115" t="s">
        <v>16</v>
      </c>
      <c r="C239" s="3141"/>
      <c r="D239" s="3142"/>
      <c r="E239" s="3141"/>
      <c r="F239" s="3143"/>
      <c r="G239" s="3144"/>
      <c r="H239" s="3145"/>
      <c r="I239" s="3146"/>
      <c r="J239" s="3147"/>
      <c r="K239" s="3148"/>
      <c r="L239" s="3149"/>
      <c r="M239" s="2109"/>
      <c r="N239" s="3150"/>
      <c r="O239" s="117"/>
      <c r="P239" s="3151"/>
      <c r="Q239" s="3152"/>
      <c r="R239" s="3153"/>
      <c r="S239" s="3154"/>
      <c r="T239" s="119"/>
      <c r="V239" s="115" t="s">
        <v>16</v>
      </c>
      <c r="W239" s="3141"/>
      <c r="X239" s="3142"/>
      <c r="Y239" s="3141"/>
      <c r="Z239" s="3143"/>
      <c r="AA239" s="3144"/>
      <c r="AB239" s="3145"/>
      <c r="AC239" s="3146"/>
      <c r="AD239" s="3147"/>
      <c r="AE239" s="3148"/>
      <c r="AF239" s="3149"/>
      <c r="AG239" s="2109"/>
      <c r="AH239" s="3150"/>
      <c r="AI239" s="117"/>
      <c r="AJ239" s="3151"/>
      <c r="AK239" s="3152"/>
      <c r="AL239" s="3153"/>
      <c r="AM239" s="3154"/>
      <c r="AN239" s="119"/>
      <c r="AP239" s="115" t="s">
        <v>16</v>
      </c>
      <c r="AQ239" s="3141"/>
      <c r="AR239" s="3142"/>
      <c r="AS239" s="3141"/>
      <c r="AT239" s="3143"/>
      <c r="AU239" s="3144"/>
      <c r="AV239" s="3145"/>
      <c r="AW239" s="3146"/>
      <c r="AX239" s="3147"/>
      <c r="AY239" s="3148"/>
      <c r="AZ239" s="3149"/>
      <c r="BA239" s="2109"/>
      <c r="BB239" s="3150"/>
      <c r="BC239" s="117"/>
      <c r="BD239" s="3151"/>
      <c r="BE239" s="3152"/>
      <c r="BF239" s="3153"/>
      <c r="BG239" s="3154"/>
      <c r="BH239" s="119"/>
      <c r="BK239" s="3">
        <v>1</v>
      </c>
    </row>
    <row r="240" spans="2:63" ht="27" customHeight="1">
      <c r="B240" s="115" t="s">
        <v>16</v>
      </c>
      <c r="C240" s="3141"/>
      <c r="D240" s="3142"/>
      <c r="E240" s="3141"/>
      <c r="F240" s="3143"/>
      <c r="G240" s="3144"/>
      <c r="H240" s="3145"/>
      <c r="I240" s="3146"/>
      <c r="J240" s="3147"/>
      <c r="K240" s="3148"/>
      <c r="L240" s="3149"/>
      <c r="M240" s="2109"/>
      <c r="N240" s="3150"/>
      <c r="O240" s="117"/>
      <c r="P240" s="3151"/>
      <c r="Q240" s="3152"/>
      <c r="R240" s="3153"/>
      <c r="S240" s="3154"/>
      <c r="T240" s="119"/>
      <c r="V240" s="115" t="s">
        <v>16</v>
      </c>
      <c r="W240" s="3141"/>
      <c r="X240" s="3142"/>
      <c r="Y240" s="3141"/>
      <c r="Z240" s="3143"/>
      <c r="AA240" s="3144"/>
      <c r="AB240" s="3145"/>
      <c r="AC240" s="3146"/>
      <c r="AD240" s="3147"/>
      <c r="AE240" s="3148"/>
      <c r="AF240" s="3149"/>
      <c r="AG240" s="2109"/>
      <c r="AH240" s="3150"/>
      <c r="AI240" s="117"/>
      <c r="AJ240" s="3151"/>
      <c r="AK240" s="3152"/>
      <c r="AL240" s="3153"/>
      <c r="AM240" s="3154"/>
      <c r="AN240" s="119"/>
      <c r="AP240" s="115" t="s">
        <v>16</v>
      </c>
      <c r="AQ240" s="3141"/>
      <c r="AR240" s="3142"/>
      <c r="AS240" s="3141"/>
      <c r="AT240" s="3143"/>
      <c r="AU240" s="3144"/>
      <c r="AV240" s="3145"/>
      <c r="AW240" s="3146"/>
      <c r="AX240" s="3147"/>
      <c r="AY240" s="3148"/>
      <c r="AZ240" s="3149"/>
      <c r="BA240" s="2109"/>
      <c r="BB240" s="3150"/>
      <c r="BC240" s="117"/>
      <c r="BD240" s="3151"/>
      <c r="BE240" s="3152"/>
      <c r="BF240" s="3153"/>
      <c r="BG240" s="3154"/>
      <c r="BH240" s="119"/>
      <c r="BK240" s="3">
        <v>1</v>
      </c>
    </row>
    <row r="241" spans="2:63" ht="27" customHeight="1">
      <c r="B241" s="115" t="s">
        <v>16</v>
      </c>
      <c r="C241" s="3141"/>
      <c r="D241" s="3142"/>
      <c r="E241" s="3141"/>
      <c r="F241" s="3143"/>
      <c r="G241" s="3144"/>
      <c r="H241" s="3145"/>
      <c r="I241" s="3146"/>
      <c r="J241" s="3147"/>
      <c r="K241" s="3148"/>
      <c r="L241" s="3149"/>
      <c r="M241" s="2109"/>
      <c r="N241" s="3150"/>
      <c r="O241" s="117"/>
      <c r="P241" s="3151"/>
      <c r="Q241" s="3152"/>
      <c r="R241" s="3153"/>
      <c r="S241" s="3154"/>
      <c r="T241" s="119"/>
      <c r="V241" s="115" t="s">
        <v>16</v>
      </c>
      <c r="W241" s="3141"/>
      <c r="X241" s="3142"/>
      <c r="Y241" s="3141"/>
      <c r="Z241" s="3143"/>
      <c r="AA241" s="3144"/>
      <c r="AB241" s="3145"/>
      <c r="AC241" s="3146"/>
      <c r="AD241" s="3147"/>
      <c r="AE241" s="3148"/>
      <c r="AF241" s="3149"/>
      <c r="AG241" s="2109"/>
      <c r="AH241" s="3150"/>
      <c r="AI241" s="117"/>
      <c r="AJ241" s="3151"/>
      <c r="AK241" s="3152"/>
      <c r="AL241" s="3153"/>
      <c r="AM241" s="3154"/>
      <c r="AN241" s="119"/>
      <c r="AP241" s="115" t="s">
        <v>16</v>
      </c>
      <c r="AQ241" s="3141"/>
      <c r="AR241" s="3142"/>
      <c r="AS241" s="3141"/>
      <c r="AT241" s="3143"/>
      <c r="AU241" s="3144"/>
      <c r="AV241" s="3145"/>
      <c r="AW241" s="3146"/>
      <c r="AX241" s="3147"/>
      <c r="AY241" s="3148"/>
      <c r="AZ241" s="3149"/>
      <c r="BA241" s="2109"/>
      <c r="BB241" s="3150"/>
      <c r="BC241" s="117"/>
      <c r="BD241" s="3151"/>
      <c r="BE241" s="3152"/>
      <c r="BF241" s="3153"/>
      <c r="BG241" s="3154"/>
      <c r="BH241" s="119"/>
      <c r="BK241" s="3">
        <v>1</v>
      </c>
    </row>
    <row r="242" spans="2:63" ht="27" customHeight="1">
      <c r="B242" s="115" t="s">
        <v>16</v>
      </c>
      <c r="C242" s="3141"/>
      <c r="D242" s="3142"/>
      <c r="E242" s="3141"/>
      <c r="F242" s="3143"/>
      <c r="G242" s="3144"/>
      <c r="H242" s="3145"/>
      <c r="I242" s="3146"/>
      <c r="J242" s="3147"/>
      <c r="K242" s="3148"/>
      <c r="L242" s="3149"/>
      <c r="M242" s="2109"/>
      <c r="N242" s="3150"/>
      <c r="O242" s="117"/>
      <c r="P242" s="3151"/>
      <c r="Q242" s="3152"/>
      <c r="R242" s="3153"/>
      <c r="S242" s="3154"/>
      <c r="T242" s="119"/>
      <c r="V242" s="115" t="s">
        <v>16</v>
      </c>
      <c r="W242" s="3141"/>
      <c r="X242" s="3142"/>
      <c r="Y242" s="3141"/>
      <c r="Z242" s="3143"/>
      <c r="AA242" s="3144"/>
      <c r="AB242" s="3145"/>
      <c r="AC242" s="3146"/>
      <c r="AD242" s="3147"/>
      <c r="AE242" s="3148"/>
      <c r="AF242" s="3149"/>
      <c r="AG242" s="2109"/>
      <c r="AH242" s="3150"/>
      <c r="AI242" s="117"/>
      <c r="AJ242" s="3151"/>
      <c r="AK242" s="3152"/>
      <c r="AL242" s="3153"/>
      <c r="AM242" s="3154"/>
      <c r="AN242" s="119"/>
      <c r="AP242" s="115" t="s">
        <v>16</v>
      </c>
      <c r="AQ242" s="3141"/>
      <c r="AR242" s="3142"/>
      <c r="AS242" s="3141"/>
      <c r="AT242" s="3143"/>
      <c r="AU242" s="3144"/>
      <c r="AV242" s="3145"/>
      <c r="AW242" s="3146"/>
      <c r="AX242" s="3147"/>
      <c r="AY242" s="3148"/>
      <c r="AZ242" s="3149"/>
      <c r="BA242" s="2109"/>
      <c r="BB242" s="3150"/>
      <c r="BC242" s="117"/>
      <c r="BD242" s="3151"/>
      <c r="BE242" s="3152"/>
      <c r="BF242" s="3153"/>
      <c r="BG242" s="3154"/>
      <c r="BH242" s="119"/>
      <c r="BK242" s="3">
        <v>1</v>
      </c>
    </row>
    <row r="243" spans="2:63" ht="27" customHeight="1">
      <c r="B243" s="115" t="s">
        <v>16</v>
      </c>
      <c r="C243" s="3141"/>
      <c r="D243" s="3142"/>
      <c r="E243" s="3141"/>
      <c r="F243" s="3143"/>
      <c r="G243" s="3144"/>
      <c r="H243" s="3145"/>
      <c r="I243" s="3146"/>
      <c r="J243" s="3147"/>
      <c r="K243" s="3148"/>
      <c r="L243" s="3149"/>
      <c r="M243" s="2109"/>
      <c r="N243" s="3150"/>
      <c r="O243" s="117"/>
      <c r="P243" s="3151"/>
      <c r="Q243" s="3152"/>
      <c r="R243" s="3153"/>
      <c r="S243" s="3154"/>
      <c r="T243" s="119"/>
      <c r="V243" s="115" t="s">
        <v>16</v>
      </c>
      <c r="W243" s="3141"/>
      <c r="X243" s="3142"/>
      <c r="Y243" s="3141"/>
      <c r="Z243" s="3143"/>
      <c r="AA243" s="3144"/>
      <c r="AB243" s="3145"/>
      <c r="AC243" s="3146"/>
      <c r="AD243" s="3147"/>
      <c r="AE243" s="3148"/>
      <c r="AF243" s="3149"/>
      <c r="AG243" s="2109"/>
      <c r="AH243" s="3150"/>
      <c r="AI243" s="117"/>
      <c r="AJ243" s="3151"/>
      <c r="AK243" s="3152"/>
      <c r="AL243" s="3153"/>
      <c r="AM243" s="3154"/>
      <c r="AN243" s="119"/>
      <c r="AP243" s="115" t="s">
        <v>16</v>
      </c>
      <c r="AQ243" s="3141"/>
      <c r="AR243" s="3142"/>
      <c r="AS243" s="3141"/>
      <c r="AT243" s="3143"/>
      <c r="AU243" s="3144"/>
      <c r="AV243" s="3145"/>
      <c r="AW243" s="3146"/>
      <c r="AX243" s="3147"/>
      <c r="AY243" s="3148"/>
      <c r="AZ243" s="3149"/>
      <c r="BA243" s="2109"/>
      <c r="BB243" s="3150"/>
      <c r="BC243" s="117"/>
      <c r="BD243" s="3151"/>
      <c r="BE243" s="3152"/>
      <c r="BF243" s="3153"/>
      <c r="BG243" s="3154"/>
      <c r="BH243" s="119"/>
      <c r="BK243" s="3">
        <v>1</v>
      </c>
    </row>
    <row r="244" spans="2:63" ht="27" customHeight="1">
      <c r="B244" s="115" t="s">
        <v>16</v>
      </c>
      <c r="C244" s="3141"/>
      <c r="D244" s="3142"/>
      <c r="E244" s="3141"/>
      <c r="F244" s="3143"/>
      <c r="G244" s="3144"/>
      <c r="H244" s="3145"/>
      <c r="I244" s="3146"/>
      <c r="J244" s="3147"/>
      <c r="K244" s="3148"/>
      <c r="L244" s="3149"/>
      <c r="M244" s="2109"/>
      <c r="N244" s="3150"/>
      <c r="O244" s="117"/>
      <c r="P244" s="3151"/>
      <c r="Q244" s="3152"/>
      <c r="R244" s="3153"/>
      <c r="S244" s="3154"/>
      <c r="T244" s="119"/>
      <c r="V244" s="115" t="s">
        <v>16</v>
      </c>
      <c r="W244" s="3141"/>
      <c r="X244" s="3142"/>
      <c r="Y244" s="3141"/>
      <c r="Z244" s="3143"/>
      <c r="AA244" s="3144"/>
      <c r="AB244" s="3145"/>
      <c r="AC244" s="3146"/>
      <c r="AD244" s="3147"/>
      <c r="AE244" s="3148"/>
      <c r="AF244" s="3149"/>
      <c r="AG244" s="2109"/>
      <c r="AH244" s="3150"/>
      <c r="AI244" s="117"/>
      <c r="AJ244" s="3151"/>
      <c r="AK244" s="3152"/>
      <c r="AL244" s="3153"/>
      <c r="AM244" s="3154"/>
      <c r="AN244" s="119"/>
      <c r="AP244" s="115" t="s">
        <v>16</v>
      </c>
      <c r="AQ244" s="3141"/>
      <c r="AR244" s="3142"/>
      <c r="AS244" s="3141"/>
      <c r="AT244" s="3143"/>
      <c r="AU244" s="3144"/>
      <c r="AV244" s="3145"/>
      <c r="AW244" s="3146"/>
      <c r="AX244" s="3147"/>
      <c r="AY244" s="3148"/>
      <c r="AZ244" s="3149"/>
      <c r="BA244" s="2109"/>
      <c r="BB244" s="3150"/>
      <c r="BC244" s="117"/>
      <c r="BD244" s="3151"/>
      <c r="BE244" s="3152"/>
      <c r="BF244" s="3153"/>
      <c r="BG244" s="3154"/>
      <c r="BH244" s="119"/>
      <c r="BK244" s="3">
        <v>1</v>
      </c>
    </row>
    <row r="245" spans="2:63" ht="27" customHeight="1">
      <c r="B245" s="115" t="s">
        <v>16</v>
      </c>
      <c r="C245" s="3141"/>
      <c r="D245" s="3142"/>
      <c r="E245" s="3141"/>
      <c r="F245" s="3143"/>
      <c r="G245" s="3144"/>
      <c r="H245" s="3145"/>
      <c r="I245" s="3146"/>
      <c r="J245" s="3147"/>
      <c r="K245" s="3148"/>
      <c r="L245" s="3149"/>
      <c r="M245" s="2109"/>
      <c r="N245" s="3150"/>
      <c r="O245" s="117"/>
      <c r="P245" s="3151"/>
      <c r="Q245" s="3152"/>
      <c r="R245" s="3153"/>
      <c r="S245" s="3154"/>
      <c r="T245" s="119"/>
      <c r="V245" s="115" t="s">
        <v>16</v>
      </c>
      <c r="W245" s="3141"/>
      <c r="X245" s="3142"/>
      <c r="Y245" s="3141"/>
      <c r="Z245" s="3143"/>
      <c r="AA245" s="3144"/>
      <c r="AB245" s="3145"/>
      <c r="AC245" s="3146"/>
      <c r="AD245" s="3147"/>
      <c r="AE245" s="3148"/>
      <c r="AF245" s="3149"/>
      <c r="AG245" s="2109"/>
      <c r="AH245" s="3150"/>
      <c r="AI245" s="117"/>
      <c r="AJ245" s="3151"/>
      <c r="AK245" s="3152"/>
      <c r="AL245" s="3153"/>
      <c r="AM245" s="3154"/>
      <c r="AN245" s="119"/>
      <c r="AP245" s="115" t="s">
        <v>16</v>
      </c>
      <c r="AQ245" s="3141"/>
      <c r="AR245" s="3142"/>
      <c r="AS245" s="3141"/>
      <c r="AT245" s="3143"/>
      <c r="AU245" s="3144"/>
      <c r="AV245" s="3145"/>
      <c r="AW245" s="3146"/>
      <c r="AX245" s="3147"/>
      <c r="AY245" s="3148"/>
      <c r="AZ245" s="3149"/>
      <c r="BA245" s="2109"/>
      <c r="BB245" s="3150"/>
      <c r="BC245" s="117"/>
      <c r="BD245" s="3151"/>
      <c r="BE245" s="3152"/>
      <c r="BF245" s="3153"/>
      <c r="BG245" s="3154"/>
      <c r="BH245" s="119"/>
      <c r="BK245" s="3"/>
    </row>
    <row r="246" spans="2:63" ht="27" customHeight="1">
      <c r="B246" s="115" t="s">
        <v>16</v>
      </c>
      <c r="C246" s="3141"/>
      <c r="D246" s="3142"/>
      <c r="E246" s="3141"/>
      <c r="F246" s="3143"/>
      <c r="G246" s="3144"/>
      <c r="H246" s="3145"/>
      <c r="I246" s="3146"/>
      <c r="J246" s="3147"/>
      <c r="K246" s="3148"/>
      <c r="L246" s="3149"/>
      <c r="M246" s="2109"/>
      <c r="N246" s="3150"/>
      <c r="O246" s="117"/>
      <c r="P246" s="3151"/>
      <c r="Q246" s="3152"/>
      <c r="R246" s="3153"/>
      <c r="S246" s="3154"/>
      <c r="T246" s="119"/>
      <c r="V246" s="115" t="s">
        <v>16</v>
      </c>
      <c r="W246" s="3141"/>
      <c r="X246" s="3142"/>
      <c r="Y246" s="3141"/>
      <c r="Z246" s="3143"/>
      <c r="AA246" s="3144"/>
      <c r="AB246" s="3145"/>
      <c r="AC246" s="3146"/>
      <c r="AD246" s="3147"/>
      <c r="AE246" s="3148"/>
      <c r="AF246" s="3149"/>
      <c r="AG246" s="2109"/>
      <c r="AH246" s="3150"/>
      <c r="AI246" s="117"/>
      <c r="AJ246" s="3151"/>
      <c r="AK246" s="3152"/>
      <c r="AL246" s="3153"/>
      <c r="AM246" s="3154"/>
      <c r="AN246" s="119"/>
      <c r="AP246" s="115" t="s">
        <v>16</v>
      </c>
      <c r="AQ246" s="3141"/>
      <c r="AR246" s="3142"/>
      <c r="AS246" s="3141"/>
      <c r="AT246" s="3143"/>
      <c r="AU246" s="3144"/>
      <c r="AV246" s="3145"/>
      <c r="AW246" s="3146"/>
      <c r="AX246" s="3147"/>
      <c r="AY246" s="3148"/>
      <c r="AZ246" s="3149"/>
      <c r="BA246" s="2109"/>
      <c r="BB246" s="3150"/>
      <c r="BC246" s="117"/>
      <c r="BD246" s="3151"/>
      <c r="BE246" s="3152"/>
      <c r="BF246" s="3153"/>
      <c r="BG246" s="3154"/>
      <c r="BH246" s="119"/>
      <c r="BK246" s="3"/>
    </row>
    <row r="247" spans="2:63" ht="27" customHeight="1">
      <c r="B247" s="115" t="s">
        <v>16</v>
      </c>
      <c r="C247" s="3141"/>
      <c r="D247" s="3142"/>
      <c r="E247" s="3141"/>
      <c r="F247" s="3143"/>
      <c r="G247" s="3144"/>
      <c r="H247" s="3145"/>
      <c r="I247" s="3146"/>
      <c r="J247" s="3147"/>
      <c r="K247" s="3148"/>
      <c r="L247" s="3149"/>
      <c r="M247" s="2109"/>
      <c r="N247" s="3150"/>
      <c r="O247" s="117"/>
      <c r="P247" s="3151"/>
      <c r="Q247" s="3152"/>
      <c r="R247" s="3153"/>
      <c r="S247" s="3154"/>
      <c r="T247" s="119"/>
      <c r="V247" s="115" t="s">
        <v>16</v>
      </c>
      <c r="W247" s="3141"/>
      <c r="X247" s="3142"/>
      <c r="Y247" s="3141"/>
      <c r="Z247" s="3143"/>
      <c r="AA247" s="3144"/>
      <c r="AB247" s="3145"/>
      <c r="AC247" s="3146"/>
      <c r="AD247" s="3147"/>
      <c r="AE247" s="3148"/>
      <c r="AF247" s="3149"/>
      <c r="AG247" s="2109"/>
      <c r="AH247" s="3150"/>
      <c r="AI247" s="117"/>
      <c r="AJ247" s="3151"/>
      <c r="AK247" s="3152"/>
      <c r="AL247" s="3153"/>
      <c r="AM247" s="3154"/>
      <c r="AN247" s="119"/>
      <c r="AP247" s="115" t="s">
        <v>16</v>
      </c>
      <c r="AQ247" s="3141"/>
      <c r="AR247" s="3142"/>
      <c r="AS247" s="3141"/>
      <c r="AT247" s="3143"/>
      <c r="AU247" s="3144"/>
      <c r="AV247" s="3145"/>
      <c r="AW247" s="3146"/>
      <c r="AX247" s="3147"/>
      <c r="AY247" s="3148"/>
      <c r="AZ247" s="3149"/>
      <c r="BA247" s="2109"/>
      <c r="BB247" s="3150"/>
      <c r="BC247" s="117"/>
      <c r="BD247" s="3151"/>
      <c r="BE247" s="3152"/>
      <c r="BF247" s="3153"/>
      <c r="BG247" s="3154"/>
      <c r="BH247" s="119"/>
      <c r="BK247" s="3"/>
    </row>
    <row r="248" spans="2:63" ht="27" customHeight="1">
      <c r="B248" s="115" t="s">
        <v>16</v>
      </c>
      <c r="C248" s="3141"/>
      <c r="D248" s="3142"/>
      <c r="E248" s="3141"/>
      <c r="F248" s="3143"/>
      <c r="G248" s="3144"/>
      <c r="H248" s="3145"/>
      <c r="I248" s="3146"/>
      <c r="J248" s="3147"/>
      <c r="K248" s="3148"/>
      <c r="L248" s="3149"/>
      <c r="M248" s="2109"/>
      <c r="N248" s="3150"/>
      <c r="O248" s="117"/>
      <c r="P248" s="3151"/>
      <c r="Q248" s="3152"/>
      <c r="R248" s="3153"/>
      <c r="S248" s="3154"/>
      <c r="T248" s="119"/>
      <c r="V248" s="115" t="s">
        <v>16</v>
      </c>
      <c r="W248" s="3141"/>
      <c r="X248" s="3142"/>
      <c r="Y248" s="3141"/>
      <c r="Z248" s="3143"/>
      <c r="AA248" s="3144"/>
      <c r="AB248" s="3145"/>
      <c r="AC248" s="3146"/>
      <c r="AD248" s="3147"/>
      <c r="AE248" s="3148"/>
      <c r="AF248" s="3149"/>
      <c r="AG248" s="2109"/>
      <c r="AH248" s="3150"/>
      <c r="AI248" s="117"/>
      <c r="AJ248" s="3151"/>
      <c r="AK248" s="3152"/>
      <c r="AL248" s="3153"/>
      <c r="AM248" s="3154"/>
      <c r="AN248" s="119"/>
      <c r="AP248" s="115" t="s">
        <v>16</v>
      </c>
      <c r="AQ248" s="3141"/>
      <c r="AR248" s="3142"/>
      <c r="AS248" s="3141"/>
      <c r="AT248" s="3143"/>
      <c r="AU248" s="3144"/>
      <c r="AV248" s="3145"/>
      <c r="AW248" s="3146"/>
      <c r="AX248" s="3147"/>
      <c r="AY248" s="3148"/>
      <c r="AZ248" s="3149"/>
      <c r="BA248" s="2109"/>
      <c r="BB248" s="3150"/>
      <c r="BC248" s="117"/>
      <c r="BD248" s="3151"/>
      <c r="BE248" s="3152"/>
      <c r="BF248" s="3153"/>
      <c r="BG248" s="3154"/>
      <c r="BH248" s="119"/>
      <c r="BK248" s="3">
        <v>1</v>
      </c>
    </row>
    <row r="249" spans="2:63" ht="27" customHeight="1">
      <c r="B249" s="115" t="s">
        <v>16</v>
      </c>
      <c r="C249" s="3141"/>
      <c r="D249" s="3142"/>
      <c r="E249" s="3141"/>
      <c r="F249" s="3143"/>
      <c r="G249" s="3144"/>
      <c r="H249" s="3145"/>
      <c r="I249" s="3146"/>
      <c r="J249" s="3147"/>
      <c r="K249" s="3148"/>
      <c r="L249" s="3149"/>
      <c r="M249" s="2109"/>
      <c r="N249" s="3150"/>
      <c r="O249" s="117"/>
      <c r="P249" s="3151"/>
      <c r="Q249" s="3152"/>
      <c r="R249" s="3153"/>
      <c r="S249" s="3154"/>
      <c r="T249" s="119"/>
      <c r="V249" s="115" t="s">
        <v>16</v>
      </c>
      <c r="W249" s="3141"/>
      <c r="X249" s="3142"/>
      <c r="Y249" s="3141"/>
      <c r="Z249" s="3143"/>
      <c r="AA249" s="3144"/>
      <c r="AB249" s="3145"/>
      <c r="AC249" s="3146"/>
      <c r="AD249" s="3147"/>
      <c r="AE249" s="3148"/>
      <c r="AF249" s="3149"/>
      <c r="AG249" s="2109"/>
      <c r="AH249" s="3150"/>
      <c r="AI249" s="117"/>
      <c r="AJ249" s="3151"/>
      <c r="AK249" s="3152"/>
      <c r="AL249" s="3153"/>
      <c r="AM249" s="3154"/>
      <c r="AN249" s="119"/>
      <c r="AP249" s="115" t="s">
        <v>16</v>
      </c>
      <c r="AQ249" s="3141"/>
      <c r="AR249" s="3142"/>
      <c r="AS249" s="3141"/>
      <c r="AT249" s="3143"/>
      <c r="AU249" s="3144"/>
      <c r="AV249" s="3145"/>
      <c r="AW249" s="3146"/>
      <c r="AX249" s="3147"/>
      <c r="AY249" s="3148"/>
      <c r="AZ249" s="3149"/>
      <c r="BA249" s="2109"/>
      <c r="BB249" s="3150"/>
      <c r="BC249" s="117"/>
      <c r="BD249" s="3151"/>
      <c r="BE249" s="3152"/>
      <c r="BF249" s="3153"/>
      <c r="BG249" s="3154"/>
      <c r="BH249" s="119"/>
      <c r="BK249" s="3">
        <v>1</v>
      </c>
    </row>
    <row r="250" spans="2:63" ht="27" customHeight="1">
      <c r="B250" s="115" t="s">
        <v>16</v>
      </c>
      <c r="C250" s="3141"/>
      <c r="D250" s="3142"/>
      <c r="E250" s="3141"/>
      <c r="F250" s="3143"/>
      <c r="G250" s="3144"/>
      <c r="H250" s="3145"/>
      <c r="I250" s="3146"/>
      <c r="J250" s="3147"/>
      <c r="K250" s="3148"/>
      <c r="L250" s="3149"/>
      <c r="M250" s="2109"/>
      <c r="N250" s="3150"/>
      <c r="O250" s="117"/>
      <c r="P250" s="3151"/>
      <c r="Q250" s="3152"/>
      <c r="R250" s="3153"/>
      <c r="S250" s="3154"/>
      <c r="T250" s="119"/>
      <c r="V250" s="115" t="s">
        <v>16</v>
      </c>
      <c r="W250" s="3141"/>
      <c r="X250" s="3142"/>
      <c r="Y250" s="3141"/>
      <c r="Z250" s="3143"/>
      <c r="AA250" s="3144"/>
      <c r="AB250" s="3145"/>
      <c r="AC250" s="3146"/>
      <c r="AD250" s="3147"/>
      <c r="AE250" s="3148"/>
      <c r="AF250" s="3149"/>
      <c r="AG250" s="2109"/>
      <c r="AH250" s="3150"/>
      <c r="AI250" s="117"/>
      <c r="AJ250" s="3151"/>
      <c r="AK250" s="3152"/>
      <c r="AL250" s="3153"/>
      <c r="AM250" s="3154"/>
      <c r="AN250" s="119"/>
      <c r="AP250" s="115" t="s">
        <v>16</v>
      </c>
      <c r="AQ250" s="3141"/>
      <c r="AR250" s="3142"/>
      <c r="AS250" s="3141"/>
      <c r="AT250" s="3143"/>
      <c r="AU250" s="3144"/>
      <c r="AV250" s="3145"/>
      <c r="AW250" s="3146"/>
      <c r="AX250" s="3147"/>
      <c r="AY250" s="3148"/>
      <c r="AZ250" s="3149"/>
      <c r="BA250" s="2109"/>
      <c r="BB250" s="3150"/>
      <c r="BC250" s="117"/>
      <c r="BD250" s="3151"/>
      <c r="BE250" s="3152"/>
      <c r="BF250" s="3153"/>
      <c r="BG250" s="3154"/>
      <c r="BH250" s="119"/>
      <c r="BK250" s="3">
        <v>1</v>
      </c>
    </row>
    <row r="251" spans="2:63" ht="27" customHeight="1">
      <c r="B251" s="115" t="s">
        <v>16</v>
      </c>
      <c r="C251" s="3141"/>
      <c r="D251" s="3142"/>
      <c r="E251" s="3141"/>
      <c r="F251" s="3143"/>
      <c r="G251" s="3144"/>
      <c r="H251" s="3145"/>
      <c r="I251" s="3146"/>
      <c r="J251" s="3147"/>
      <c r="K251" s="3148"/>
      <c r="L251" s="3149"/>
      <c r="M251" s="2109"/>
      <c r="N251" s="3150"/>
      <c r="O251" s="117"/>
      <c r="P251" s="3151"/>
      <c r="Q251" s="3152"/>
      <c r="R251" s="3153"/>
      <c r="S251" s="3154"/>
      <c r="T251" s="119"/>
      <c r="V251" s="115" t="s">
        <v>16</v>
      </c>
      <c r="W251" s="3141"/>
      <c r="X251" s="3142"/>
      <c r="Y251" s="3141"/>
      <c r="Z251" s="3143"/>
      <c r="AA251" s="3144"/>
      <c r="AB251" s="3145"/>
      <c r="AC251" s="3146"/>
      <c r="AD251" s="3147"/>
      <c r="AE251" s="3148"/>
      <c r="AF251" s="3149"/>
      <c r="AG251" s="2109"/>
      <c r="AH251" s="3150"/>
      <c r="AI251" s="117"/>
      <c r="AJ251" s="3151"/>
      <c r="AK251" s="3152"/>
      <c r="AL251" s="3153"/>
      <c r="AM251" s="3154"/>
      <c r="AN251" s="119"/>
      <c r="AP251" s="115" t="s">
        <v>16</v>
      </c>
      <c r="AQ251" s="3141"/>
      <c r="AR251" s="3142"/>
      <c r="AS251" s="3141"/>
      <c r="AT251" s="3143"/>
      <c r="AU251" s="3144"/>
      <c r="AV251" s="3145"/>
      <c r="AW251" s="3146"/>
      <c r="AX251" s="3147"/>
      <c r="AY251" s="3148"/>
      <c r="AZ251" s="3149"/>
      <c r="BA251" s="2109"/>
      <c r="BB251" s="3150"/>
      <c r="BC251" s="117"/>
      <c r="BD251" s="3151"/>
      <c r="BE251" s="3152"/>
      <c r="BF251" s="3153"/>
      <c r="BG251" s="3154"/>
      <c r="BH251" s="119"/>
      <c r="BK251" s="3">
        <v>1</v>
      </c>
    </row>
    <row r="252" spans="2:63" ht="27" customHeight="1">
      <c r="B252" s="115" t="s">
        <v>16</v>
      </c>
      <c r="C252" s="3141"/>
      <c r="D252" s="3142"/>
      <c r="E252" s="3141"/>
      <c r="F252" s="3143"/>
      <c r="G252" s="3144"/>
      <c r="H252" s="3145"/>
      <c r="I252" s="3146"/>
      <c r="J252" s="3147"/>
      <c r="K252" s="3148"/>
      <c r="L252" s="3149"/>
      <c r="M252" s="2109"/>
      <c r="N252" s="3150"/>
      <c r="O252" s="117"/>
      <c r="P252" s="3151"/>
      <c r="Q252" s="3152"/>
      <c r="R252" s="3153"/>
      <c r="S252" s="3154"/>
      <c r="T252" s="119"/>
      <c r="V252" s="115" t="s">
        <v>16</v>
      </c>
      <c r="W252" s="3141"/>
      <c r="X252" s="3142"/>
      <c r="Y252" s="3141"/>
      <c r="Z252" s="3143"/>
      <c r="AA252" s="3144"/>
      <c r="AB252" s="3145"/>
      <c r="AC252" s="3146"/>
      <c r="AD252" s="3147"/>
      <c r="AE252" s="3148"/>
      <c r="AF252" s="3149"/>
      <c r="AG252" s="2109"/>
      <c r="AH252" s="3150"/>
      <c r="AI252" s="117"/>
      <c r="AJ252" s="3151"/>
      <c r="AK252" s="3152"/>
      <c r="AL252" s="3153"/>
      <c r="AM252" s="3154"/>
      <c r="AN252" s="119"/>
      <c r="AP252" s="115" t="s">
        <v>16</v>
      </c>
      <c r="AQ252" s="3141"/>
      <c r="AR252" s="3142"/>
      <c r="AS252" s="3141"/>
      <c r="AT252" s="3143"/>
      <c r="AU252" s="3144"/>
      <c r="AV252" s="3145"/>
      <c r="AW252" s="3146"/>
      <c r="AX252" s="3147"/>
      <c r="AY252" s="3148"/>
      <c r="AZ252" s="3149"/>
      <c r="BA252" s="2109"/>
      <c r="BB252" s="3150"/>
      <c r="BC252" s="117"/>
      <c r="BD252" s="3151"/>
      <c r="BE252" s="3152"/>
      <c r="BF252" s="3153"/>
      <c r="BG252" s="3154"/>
      <c r="BH252" s="119"/>
      <c r="BK252" s="3">
        <v>1</v>
      </c>
    </row>
    <row r="253" spans="2:63" ht="27" customHeight="1">
      <c r="B253" s="115" t="s">
        <v>16</v>
      </c>
      <c r="C253" s="3141"/>
      <c r="D253" s="3142"/>
      <c r="E253" s="3141"/>
      <c r="F253" s="3143"/>
      <c r="G253" s="3144"/>
      <c r="H253" s="3145"/>
      <c r="I253" s="3146"/>
      <c r="J253" s="3147"/>
      <c r="K253" s="3148"/>
      <c r="L253" s="3149"/>
      <c r="M253" s="2109"/>
      <c r="N253" s="3150"/>
      <c r="O253" s="117"/>
      <c r="P253" s="3151"/>
      <c r="Q253" s="3152"/>
      <c r="R253" s="3153"/>
      <c r="S253" s="3154"/>
      <c r="T253" s="119"/>
      <c r="V253" s="115" t="s">
        <v>16</v>
      </c>
      <c r="W253" s="3141"/>
      <c r="X253" s="3142"/>
      <c r="Y253" s="3141"/>
      <c r="Z253" s="3143"/>
      <c r="AA253" s="3144"/>
      <c r="AB253" s="3145"/>
      <c r="AC253" s="3146"/>
      <c r="AD253" s="3147"/>
      <c r="AE253" s="3148"/>
      <c r="AF253" s="3149"/>
      <c r="AG253" s="2109"/>
      <c r="AH253" s="3150"/>
      <c r="AI253" s="117"/>
      <c r="AJ253" s="3151"/>
      <c r="AK253" s="3152"/>
      <c r="AL253" s="3153"/>
      <c r="AM253" s="3154"/>
      <c r="AN253" s="119"/>
      <c r="AP253" s="115" t="s">
        <v>16</v>
      </c>
      <c r="AQ253" s="3141"/>
      <c r="AR253" s="3142"/>
      <c r="AS253" s="3141"/>
      <c r="AT253" s="3143"/>
      <c r="AU253" s="3144"/>
      <c r="AV253" s="3145"/>
      <c r="AW253" s="3146"/>
      <c r="AX253" s="3147"/>
      <c r="AY253" s="3148"/>
      <c r="AZ253" s="3149"/>
      <c r="BA253" s="2109"/>
      <c r="BB253" s="3150"/>
      <c r="BC253" s="117"/>
      <c r="BD253" s="3151"/>
      <c r="BE253" s="3152"/>
      <c r="BF253" s="3153"/>
      <c r="BG253" s="3154"/>
      <c r="BH253" s="119"/>
      <c r="BK253" s="3">
        <v>1</v>
      </c>
    </row>
    <row r="254" spans="2:63" ht="27" customHeight="1">
      <c r="B254" s="115" t="s">
        <v>16</v>
      </c>
      <c r="C254" s="3141"/>
      <c r="D254" s="3142"/>
      <c r="E254" s="3141"/>
      <c r="F254" s="3143"/>
      <c r="G254" s="3144"/>
      <c r="H254" s="3145"/>
      <c r="I254" s="3146"/>
      <c r="J254" s="3147"/>
      <c r="K254" s="3148"/>
      <c r="L254" s="3149"/>
      <c r="M254" s="2109"/>
      <c r="N254" s="3150"/>
      <c r="O254" s="117"/>
      <c r="P254" s="3151"/>
      <c r="Q254" s="3152"/>
      <c r="R254" s="3153"/>
      <c r="S254" s="3154"/>
      <c r="T254" s="119"/>
      <c r="V254" s="115" t="s">
        <v>16</v>
      </c>
      <c r="W254" s="3141"/>
      <c r="X254" s="3142"/>
      <c r="Y254" s="3141"/>
      <c r="Z254" s="3143"/>
      <c r="AA254" s="3144"/>
      <c r="AB254" s="3145"/>
      <c r="AC254" s="3146"/>
      <c r="AD254" s="3147"/>
      <c r="AE254" s="3148"/>
      <c r="AF254" s="3149"/>
      <c r="AG254" s="2109"/>
      <c r="AH254" s="3150"/>
      <c r="AI254" s="117"/>
      <c r="AJ254" s="3151"/>
      <c r="AK254" s="3152"/>
      <c r="AL254" s="3153"/>
      <c r="AM254" s="3154"/>
      <c r="AN254" s="119"/>
      <c r="AP254" s="115" t="s">
        <v>16</v>
      </c>
      <c r="AQ254" s="3141"/>
      <c r="AR254" s="3142"/>
      <c r="AS254" s="3141"/>
      <c r="AT254" s="3143"/>
      <c r="AU254" s="3144"/>
      <c r="AV254" s="3145"/>
      <c r="AW254" s="3146"/>
      <c r="AX254" s="3147"/>
      <c r="AY254" s="3148"/>
      <c r="AZ254" s="3149"/>
      <c r="BA254" s="2109"/>
      <c r="BB254" s="3150"/>
      <c r="BC254" s="117"/>
      <c r="BD254" s="3151"/>
      <c r="BE254" s="3152"/>
      <c r="BF254" s="3153"/>
      <c r="BG254" s="3154"/>
      <c r="BH254" s="119"/>
      <c r="BK254" s="3">
        <v>1</v>
      </c>
    </row>
    <row r="255" spans="2:63" ht="15.75">
      <c r="B255" s="115" t="s">
        <v>16</v>
      </c>
      <c r="C255" s="3141"/>
      <c r="D255" s="3142"/>
      <c r="E255" s="3141"/>
      <c r="F255" s="3143"/>
      <c r="G255" s="3144"/>
      <c r="H255" s="3145"/>
      <c r="I255" s="3146"/>
      <c r="J255" s="3147"/>
      <c r="K255" s="3148"/>
      <c r="L255" s="3149"/>
      <c r="M255" s="2109"/>
      <c r="N255" s="3150"/>
      <c r="O255" s="117"/>
      <c r="P255" s="3151"/>
      <c r="Q255" s="3152"/>
      <c r="R255" s="3153"/>
      <c r="S255" s="3154"/>
      <c r="T255" s="119"/>
      <c r="V255" s="115" t="s">
        <v>16</v>
      </c>
      <c r="W255" s="3141"/>
      <c r="X255" s="3142"/>
      <c r="Y255" s="3141"/>
      <c r="Z255" s="3143"/>
      <c r="AA255" s="3144"/>
      <c r="AB255" s="3145"/>
      <c r="AC255" s="3146"/>
      <c r="AD255" s="3147"/>
      <c r="AE255" s="3148"/>
      <c r="AF255" s="3149"/>
      <c r="AG255" s="2109"/>
      <c r="AH255" s="3150"/>
      <c r="AI255" s="117"/>
      <c r="AJ255" s="3151"/>
      <c r="AK255" s="3152"/>
      <c r="AL255" s="3153"/>
      <c r="AM255" s="3154"/>
      <c r="AN255" s="119"/>
      <c r="AP255" s="115" t="s">
        <v>16</v>
      </c>
      <c r="AQ255" s="3141"/>
      <c r="AR255" s="3142"/>
      <c r="AS255" s="3141"/>
      <c r="AT255" s="3143"/>
      <c r="AU255" s="3144"/>
      <c r="AV255" s="3145"/>
      <c r="AW255" s="3146"/>
      <c r="AX255" s="3147"/>
      <c r="AY255" s="3148"/>
      <c r="AZ255" s="3149"/>
      <c r="BA255" s="2109"/>
      <c r="BB255" s="3150"/>
      <c r="BC255" s="117"/>
      <c r="BD255" s="3151"/>
      <c r="BE255" s="3152"/>
      <c r="BF255" s="3153"/>
      <c r="BG255" s="3154"/>
      <c r="BH255" s="119"/>
      <c r="BK255" s="3">
        <v>1</v>
      </c>
    </row>
    <row r="256" spans="2:63" ht="15.75">
      <c r="B256" s="115" t="s">
        <v>16</v>
      </c>
      <c r="C256" s="3141"/>
      <c r="D256" s="3142"/>
      <c r="E256" s="3141"/>
      <c r="F256" s="3143"/>
      <c r="G256" s="3144"/>
      <c r="H256" s="3145"/>
      <c r="I256" s="3146"/>
      <c r="J256" s="3147"/>
      <c r="K256" s="3148"/>
      <c r="L256" s="3149"/>
      <c r="M256" s="2109"/>
      <c r="N256" s="3150"/>
      <c r="O256" s="117"/>
      <c r="P256" s="3151"/>
      <c r="Q256" s="3152"/>
      <c r="R256" s="3153"/>
      <c r="S256" s="3154"/>
      <c r="T256" s="119"/>
      <c r="V256" s="115" t="s">
        <v>16</v>
      </c>
      <c r="W256" s="3141"/>
      <c r="X256" s="3142"/>
      <c r="Y256" s="3141"/>
      <c r="Z256" s="3143"/>
      <c r="AA256" s="3144"/>
      <c r="AB256" s="3145"/>
      <c r="AC256" s="3146"/>
      <c r="AD256" s="3147"/>
      <c r="AE256" s="3148"/>
      <c r="AF256" s="3149"/>
      <c r="AG256" s="2109"/>
      <c r="AH256" s="3150"/>
      <c r="AI256" s="117"/>
      <c r="AJ256" s="3151"/>
      <c r="AK256" s="3152"/>
      <c r="AL256" s="3153"/>
      <c r="AM256" s="3154"/>
      <c r="AN256" s="119"/>
      <c r="AP256" s="115" t="s">
        <v>16</v>
      </c>
      <c r="AQ256" s="3141"/>
      <c r="AR256" s="3142"/>
      <c r="AS256" s="3141"/>
      <c r="AT256" s="3143"/>
      <c r="AU256" s="3144"/>
      <c r="AV256" s="3145"/>
      <c r="AW256" s="3146"/>
      <c r="AX256" s="3147"/>
      <c r="AY256" s="3148"/>
      <c r="AZ256" s="3149"/>
      <c r="BA256" s="2109"/>
      <c r="BB256" s="3150"/>
      <c r="BC256" s="117"/>
      <c r="BD256" s="3151"/>
      <c r="BE256" s="3152"/>
      <c r="BF256" s="3153"/>
      <c r="BG256" s="3154"/>
      <c r="BH256" s="119"/>
      <c r="BK256" s="3">
        <v>1</v>
      </c>
    </row>
    <row r="257" spans="2:63" ht="15.75">
      <c r="B257" s="115" t="s">
        <v>16</v>
      </c>
      <c r="C257" s="3141"/>
      <c r="D257" s="3142"/>
      <c r="E257" s="3141"/>
      <c r="F257" s="3143"/>
      <c r="G257" s="3144"/>
      <c r="H257" s="3145"/>
      <c r="I257" s="3146"/>
      <c r="J257" s="3147"/>
      <c r="K257" s="3148"/>
      <c r="L257" s="3149"/>
      <c r="M257" s="2109"/>
      <c r="N257" s="3150"/>
      <c r="O257" s="117"/>
      <c r="P257" s="3151"/>
      <c r="Q257" s="3152"/>
      <c r="R257" s="3153"/>
      <c r="S257" s="3154"/>
      <c r="T257" s="119"/>
      <c r="V257" s="115" t="s">
        <v>16</v>
      </c>
      <c r="W257" s="3141"/>
      <c r="X257" s="3142"/>
      <c r="Y257" s="3141"/>
      <c r="Z257" s="3143"/>
      <c r="AA257" s="3144"/>
      <c r="AB257" s="3145"/>
      <c r="AC257" s="3146"/>
      <c r="AD257" s="3147"/>
      <c r="AE257" s="3148"/>
      <c r="AF257" s="3149"/>
      <c r="AG257" s="2109"/>
      <c r="AH257" s="3150"/>
      <c r="AI257" s="117"/>
      <c r="AJ257" s="3151"/>
      <c r="AK257" s="3152"/>
      <c r="AL257" s="3153"/>
      <c r="AM257" s="3154"/>
      <c r="AN257" s="119"/>
      <c r="AP257" s="115" t="s">
        <v>16</v>
      </c>
      <c r="AQ257" s="3141"/>
      <c r="AR257" s="3142"/>
      <c r="AS257" s="3141"/>
      <c r="AT257" s="3143"/>
      <c r="AU257" s="3144"/>
      <c r="AV257" s="3145"/>
      <c r="AW257" s="3146"/>
      <c r="AX257" s="3147"/>
      <c r="AY257" s="3148"/>
      <c r="AZ257" s="3149"/>
      <c r="BA257" s="2109"/>
      <c r="BB257" s="3150"/>
      <c r="BC257" s="117"/>
      <c r="BD257" s="3151"/>
      <c r="BE257" s="3152"/>
      <c r="BF257" s="3153"/>
      <c r="BG257" s="3154"/>
      <c r="BH257" s="119"/>
      <c r="BK257" s="3">
        <v>1</v>
      </c>
    </row>
    <row r="258" spans="2:63" ht="15.75">
      <c r="B258" s="115" t="s">
        <v>16</v>
      </c>
      <c r="C258" s="3141"/>
      <c r="D258" s="3142"/>
      <c r="E258" s="3141"/>
      <c r="F258" s="3143"/>
      <c r="G258" s="3144"/>
      <c r="H258" s="3145"/>
      <c r="I258" s="3146"/>
      <c r="J258" s="3147"/>
      <c r="K258" s="3148"/>
      <c r="L258" s="3149"/>
      <c r="M258" s="2109"/>
      <c r="N258" s="3150"/>
      <c r="O258" s="117"/>
      <c r="P258" s="3151"/>
      <c r="Q258" s="3152"/>
      <c r="R258" s="3153"/>
      <c r="S258" s="3154"/>
      <c r="T258" s="119"/>
      <c r="V258" s="115" t="s">
        <v>16</v>
      </c>
      <c r="W258" s="3141"/>
      <c r="X258" s="3142"/>
      <c r="Y258" s="3141"/>
      <c r="Z258" s="3143"/>
      <c r="AA258" s="3144"/>
      <c r="AB258" s="3145"/>
      <c r="AC258" s="3146"/>
      <c r="AD258" s="3147"/>
      <c r="AE258" s="3148"/>
      <c r="AF258" s="3149"/>
      <c r="AG258" s="2109"/>
      <c r="AH258" s="3150"/>
      <c r="AI258" s="117"/>
      <c r="AJ258" s="3151"/>
      <c r="AK258" s="3152"/>
      <c r="AL258" s="3153"/>
      <c r="AM258" s="3154"/>
      <c r="AN258" s="119"/>
      <c r="AP258" s="115" t="s">
        <v>16</v>
      </c>
      <c r="AQ258" s="3141"/>
      <c r="AR258" s="3142"/>
      <c r="AS258" s="3141"/>
      <c r="AT258" s="3143"/>
      <c r="AU258" s="3144"/>
      <c r="AV258" s="3145"/>
      <c r="AW258" s="3146"/>
      <c r="AX258" s="3147"/>
      <c r="AY258" s="3148"/>
      <c r="AZ258" s="3149"/>
      <c r="BA258" s="2109"/>
      <c r="BB258" s="3150"/>
      <c r="BC258" s="117"/>
      <c r="BD258" s="3151"/>
      <c r="BE258" s="3152"/>
      <c r="BF258" s="3153"/>
      <c r="BG258" s="3154"/>
      <c r="BH258" s="119"/>
      <c r="BK258" s="3">
        <v>1</v>
      </c>
    </row>
    <row r="259" spans="2:63" ht="15.75">
      <c r="B259" s="115" t="s">
        <v>16</v>
      </c>
      <c r="C259" s="3141"/>
      <c r="D259" s="3142"/>
      <c r="E259" s="3141"/>
      <c r="F259" s="3143"/>
      <c r="G259" s="3144"/>
      <c r="H259" s="3145"/>
      <c r="I259" s="3146"/>
      <c r="J259" s="3147"/>
      <c r="K259" s="3148"/>
      <c r="L259" s="3149"/>
      <c r="M259" s="2109"/>
      <c r="N259" s="3150"/>
      <c r="O259" s="117"/>
      <c r="P259" s="3151"/>
      <c r="Q259" s="3152"/>
      <c r="R259" s="3153"/>
      <c r="S259" s="3154"/>
      <c r="T259" s="119"/>
      <c r="V259" s="115" t="s">
        <v>16</v>
      </c>
      <c r="W259" s="3141"/>
      <c r="X259" s="3142"/>
      <c r="Y259" s="3141"/>
      <c r="Z259" s="3143"/>
      <c r="AA259" s="3144"/>
      <c r="AB259" s="3145"/>
      <c r="AC259" s="3146"/>
      <c r="AD259" s="3147"/>
      <c r="AE259" s="3148"/>
      <c r="AF259" s="3149"/>
      <c r="AG259" s="2109"/>
      <c r="AH259" s="3150"/>
      <c r="AI259" s="117"/>
      <c r="AJ259" s="3151"/>
      <c r="AK259" s="3152"/>
      <c r="AL259" s="3153"/>
      <c r="AM259" s="3154"/>
      <c r="AN259" s="119"/>
      <c r="AP259" s="115" t="s">
        <v>16</v>
      </c>
      <c r="AQ259" s="3141"/>
      <c r="AR259" s="3142"/>
      <c r="AS259" s="3141"/>
      <c r="AT259" s="3143"/>
      <c r="AU259" s="3144"/>
      <c r="AV259" s="3145"/>
      <c r="AW259" s="3146"/>
      <c r="AX259" s="3147"/>
      <c r="AY259" s="3148"/>
      <c r="AZ259" s="3149"/>
      <c r="BA259" s="2109"/>
      <c r="BB259" s="3150"/>
      <c r="BC259" s="117"/>
      <c r="BD259" s="3151"/>
      <c r="BE259" s="3152"/>
      <c r="BF259" s="3153"/>
      <c r="BG259" s="3154"/>
      <c r="BH259" s="119"/>
      <c r="BK259" s="3">
        <v>1</v>
      </c>
    </row>
    <row r="260" spans="2:63" ht="15.75">
      <c r="B260" s="115" t="s">
        <v>16</v>
      </c>
      <c r="C260" s="3141"/>
      <c r="D260" s="3142"/>
      <c r="E260" s="3141"/>
      <c r="F260" s="3143"/>
      <c r="G260" s="3144"/>
      <c r="H260" s="3145"/>
      <c r="I260" s="3146"/>
      <c r="J260" s="3147"/>
      <c r="K260" s="3148"/>
      <c r="L260" s="3149"/>
      <c r="M260" s="2109"/>
      <c r="N260" s="3150"/>
      <c r="O260" s="117"/>
      <c r="P260" s="3151"/>
      <c r="Q260" s="3152"/>
      <c r="R260" s="3153"/>
      <c r="S260" s="3154"/>
      <c r="T260" s="119"/>
      <c r="V260" s="115" t="s">
        <v>16</v>
      </c>
      <c r="W260" s="3141"/>
      <c r="X260" s="3142"/>
      <c r="Y260" s="3141"/>
      <c r="Z260" s="3143"/>
      <c r="AA260" s="3144"/>
      <c r="AB260" s="3145"/>
      <c r="AC260" s="3146"/>
      <c r="AD260" s="3147"/>
      <c r="AE260" s="3148"/>
      <c r="AF260" s="3149"/>
      <c r="AG260" s="2109"/>
      <c r="AH260" s="3150"/>
      <c r="AI260" s="117"/>
      <c r="AJ260" s="3151"/>
      <c r="AK260" s="3152"/>
      <c r="AL260" s="3153"/>
      <c r="AM260" s="3154"/>
      <c r="AN260" s="119"/>
      <c r="AP260" s="115" t="s">
        <v>16</v>
      </c>
      <c r="AQ260" s="3141"/>
      <c r="AR260" s="3142"/>
      <c r="AS260" s="3141"/>
      <c r="AT260" s="3143"/>
      <c r="AU260" s="3144"/>
      <c r="AV260" s="3145"/>
      <c r="AW260" s="3146"/>
      <c r="AX260" s="3147"/>
      <c r="AY260" s="3148"/>
      <c r="AZ260" s="3149"/>
      <c r="BA260" s="2109"/>
      <c r="BB260" s="3150"/>
      <c r="BC260" s="117"/>
      <c r="BD260" s="3151"/>
      <c r="BE260" s="3152"/>
      <c r="BF260" s="3153"/>
      <c r="BG260" s="3154"/>
      <c r="BH260" s="119"/>
      <c r="BK260" s="3">
        <v>1</v>
      </c>
    </row>
    <row r="261" spans="2:63" ht="15.75">
      <c r="B261" s="115" t="s">
        <v>16</v>
      </c>
      <c r="C261" s="3141"/>
      <c r="D261" s="3142"/>
      <c r="E261" s="3141"/>
      <c r="F261" s="3143"/>
      <c r="G261" s="3144"/>
      <c r="H261" s="3145"/>
      <c r="I261" s="3146"/>
      <c r="J261" s="3147"/>
      <c r="K261" s="3148"/>
      <c r="L261" s="3149"/>
      <c r="M261" s="2109"/>
      <c r="N261" s="3150"/>
      <c r="O261" s="117"/>
      <c r="P261" s="3151"/>
      <c r="Q261" s="3152"/>
      <c r="R261" s="3153"/>
      <c r="S261" s="3154"/>
      <c r="T261" s="119"/>
      <c r="V261" s="115" t="s">
        <v>16</v>
      </c>
      <c r="W261" s="3141"/>
      <c r="X261" s="3142"/>
      <c r="Y261" s="3141"/>
      <c r="Z261" s="3143"/>
      <c r="AA261" s="3144"/>
      <c r="AB261" s="3145"/>
      <c r="AC261" s="3146"/>
      <c r="AD261" s="3147"/>
      <c r="AE261" s="3148"/>
      <c r="AF261" s="3149"/>
      <c r="AG261" s="2109"/>
      <c r="AH261" s="3150"/>
      <c r="AI261" s="117"/>
      <c r="AJ261" s="3151"/>
      <c r="AK261" s="3152"/>
      <c r="AL261" s="3153"/>
      <c r="AM261" s="3154"/>
      <c r="AN261" s="119"/>
      <c r="AP261" s="115" t="s">
        <v>16</v>
      </c>
      <c r="AQ261" s="3141"/>
      <c r="AR261" s="3142"/>
      <c r="AS261" s="3141"/>
      <c r="AT261" s="3143"/>
      <c r="AU261" s="3144"/>
      <c r="AV261" s="3145"/>
      <c r="AW261" s="3146"/>
      <c r="AX261" s="3147"/>
      <c r="AY261" s="3148"/>
      <c r="AZ261" s="3149"/>
      <c r="BA261" s="2109"/>
      <c r="BB261" s="3150"/>
      <c r="BC261" s="117"/>
      <c r="BD261" s="3151"/>
      <c r="BE261" s="3152"/>
      <c r="BF261" s="3153"/>
      <c r="BG261" s="3154"/>
      <c r="BH261" s="119"/>
      <c r="BK261" s="3">
        <v>1</v>
      </c>
    </row>
    <row r="262" spans="2:63" ht="15.75">
      <c r="B262" s="115" t="s">
        <v>16</v>
      </c>
      <c r="C262" s="3141"/>
      <c r="D262" s="3142"/>
      <c r="E262" s="3141"/>
      <c r="F262" s="3143"/>
      <c r="G262" s="3144"/>
      <c r="H262" s="3145"/>
      <c r="I262" s="3146"/>
      <c r="J262" s="3147"/>
      <c r="K262" s="3148"/>
      <c r="L262" s="3149"/>
      <c r="M262" s="2109"/>
      <c r="N262" s="3150"/>
      <c r="O262" s="117"/>
      <c r="P262" s="3151"/>
      <c r="Q262" s="3152"/>
      <c r="R262" s="3153"/>
      <c r="S262" s="3154"/>
      <c r="T262" s="119"/>
      <c r="V262" s="115" t="s">
        <v>16</v>
      </c>
      <c r="W262" s="3141"/>
      <c r="X262" s="3142"/>
      <c r="Y262" s="3141"/>
      <c r="Z262" s="3143"/>
      <c r="AA262" s="3144"/>
      <c r="AB262" s="3145"/>
      <c r="AC262" s="3146"/>
      <c r="AD262" s="3147"/>
      <c r="AE262" s="3148"/>
      <c r="AF262" s="3149"/>
      <c r="AG262" s="2109"/>
      <c r="AH262" s="3150"/>
      <c r="AI262" s="117"/>
      <c r="AJ262" s="3151"/>
      <c r="AK262" s="3152"/>
      <c r="AL262" s="3153"/>
      <c r="AM262" s="3154"/>
      <c r="AN262" s="119"/>
      <c r="AP262" s="115" t="s">
        <v>16</v>
      </c>
      <c r="AQ262" s="3141"/>
      <c r="AR262" s="3142"/>
      <c r="AS262" s="3141"/>
      <c r="AT262" s="3143"/>
      <c r="AU262" s="3144"/>
      <c r="AV262" s="3145"/>
      <c r="AW262" s="3146"/>
      <c r="AX262" s="3147"/>
      <c r="AY262" s="3148"/>
      <c r="AZ262" s="3149"/>
      <c r="BA262" s="2109"/>
      <c r="BB262" s="3150"/>
      <c r="BC262" s="117"/>
      <c r="BD262" s="3151"/>
      <c r="BE262" s="3152"/>
      <c r="BF262" s="3153"/>
      <c r="BG262" s="3154"/>
      <c r="BH262" s="119"/>
      <c r="BK262" s="3">
        <v>1</v>
      </c>
    </row>
    <row r="263" spans="2:63" ht="15.75">
      <c r="B263" s="115" t="s">
        <v>16</v>
      </c>
      <c r="C263" s="3141"/>
      <c r="D263" s="3142"/>
      <c r="E263" s="3141"/>
      <c r="F263" s="3143"/>
      <c r="G263" s="3144"/>
      <c r="H263" s="3145"/>
      <c r="I263" s="3146"/>
      <c r="J263" s="3147"/>
      <c r="K263" s="3148"/>
      <c r="L263" s="3149"/>
      <c r="M263" s="2109"/>
      <c r="N263" s="3150"/>
      <c r="O263" s="117"/>
      <c r="P263" s="3151"/>
      <c r="Q263" s="3152"/>
      <c r="R263" s="3153"/>
      <c r="S263" s="3154"/>
      <c r="T263" s="119"/>
      <c r="V263" s="115" t="s">
        <v>16</v>
      </c>
      <c r="W263" s="3141"/>
      <c r="X263" s="3142"/>
      <c r="Y263" s="3141"/>
      <c r="Z263" s="3143"/>
      <c r="AA263" s="3144"/>
      <c r="AB263" s="3145"/>
      <c r="AC263" s="3146"/>
      <c r="AD263" s="3147"/>
      <c r="AE263" s="3148"/>
      <c r="AF263" s="3149"/>
      <c r="AG263" s="2109"/>
      <c r="AH263" s="3150"/>
      <c r="AI263" s="117"/>
      <c r="AJ263" s="3151"/>
      <c r="AK263" s="3152"/>
      <c r="AL263" s="3153"/>
      <c r="AM263" s="3154"/>
      <c r="AN263" s="119"/>
      <c r="AP263" s="115" t="s">
        <v>16</v>
      </c>
      <c r="AQ263" s="3141"/>
      <c r="AR263" s="3142"/>
      <c r="AS263" s="3141"/>
      <c r="AT263" s="3143"/>
      <c r="AU263" s="3144"/>
      <c r="AV263" s="3145"/>
      <c r="AW263" s="3146"/>
      <c r="AX263" s="3147"/>
      <c r="AY263" s="3148"/>
      <c r="AZ263" s="3149"/>
      <c r="BA263" s="2109"/>
      <c r="BB263" s="3150"/>
      <c r="BC263" s="117"/>
      <c r="BD263" s="3151"/>
      <c r="BE263" s="3152"/>
      <c r="BF263" s="3153"/>
      <c r="BG263" s="3154"/>
      <c r="BH263" s="119"/>
      <c r="BK263" s="3">
        <v>1</v>
      </c>
    </row>
    <row r="264" spans="2:63" ht="15.75">
      <c r="B264" s="115" t="s">
        <v>16</v>
      </c>
      <c r="C264" s="3141"/>
      <c r="D264" s="3142"/>
      <c r="E264" s="3141"/>
      <c r="F264" s="3143"/>
      <c r="G264" s="3144"/>
      <c r="H264" s="3145"/>
      <c r="I264" s="3146"/>
      <c r="J264" s="3147"/>
      <c r="K264" s="3148"/>
      <c r="L264" s="3149"/>
      <c r="M264" s="2109"/>
      <c r="N264" s="3150"/>
      <c r="O264" s="117"/>
      <c r="P264" s="3151"/>
      <c r="Q264" s="3152"/>
      <c r="R264" s="3153"/>
      <c r="S264" s="3154"/>
      <c r="T264" s="119"/>
      <c r="V264" s="115" t="s">
        <v>16</v>
      </c>
      <c r="W264" s="3141"/>
      <c r="X264" s="3142"/>
      <c r="Y264" s="3141"/>
      <c r="Z264" s="3143"/>
      <c r="AA264" s="3144"/>
      <c r="AB264" s="3145"/>
      <c r="AC264" s="3146"/>
      <c r="AD264" s="3147"/>
      <c r="AE264" s="3148"/>
      <c r="AF264" s="3149"/>
      <c r="AG264" s="2109"/>
      <c r="AH264" s="3150"/>
      <c r="AI264" s="117"/>
      <c r="AJ264" s="3151"/>
      <c r="AK264" s="3152"/>
      <c r="AL264" s="3153"/>
      <c r="AM264" s="3154"/>
      <c r="AN264" s="119"/>
      <c r="AP264" s="115" t="s">
        <v>16</v>
      </c>
      <c r="AQ264" s="3141"/>
      <c r="AR264" s="3142"/>
      <c r="AS264" s="3141"/>
      <c r="AT264" s="3143"/>
      <c r="AU264" s="3144"/>
      <c r="AV264" s="3145"/>
      <c r="AW264" s="3146"/>
      <c r="AX264" s="3147"/>
      <c r="AY264" s="3148"/>
      <c r="AZ264" s="3149"/>
      <c r="BA264" s="2109"/>
      <c r="BB264" s="3150"/>
      <c r="BC264" s="117"/>
      <c r="BD264" s="3151"/>
      <c r="BE264" s="3152"/>
      <c r="BF264" s="3153"/>
      <c r="BG264" s="3154"/>
      <c r="BH264" s="119"/>
      <c r="BK264" s="3">
        <v>1</v>
      </c>
    </row>
    <row r="265" spans="2:63" ht="15.75">
      <c r="B265" s="115" t="s">
        <v>16</v>
      </c>
      <c r="C265" s="3141"/>
      <c r="D265" s="3142"/>
      <c r="E265" s="3141"/>
      <c r="F265" s="3143"/>
      <c r="G265" s="3144"/>
      <c r="H265" s="3145"/>
      <c r="I265" s="3146"/>
      <c r="J265" s="3147"/>
      <c r="K265" s="3148"/>
      <c r="L265" s="3149"/>
      <c r="M265" s="2109"/>
      <c r="N265" s="3150"/>
      <c r="O265" s="117"/>
      <c r="P265" s="3151"/>
      <c r="Q265" s="3152"/>
      <c r="R265" s="3153"/>
      <c r="S265" s="3154"/>
      <c r="T265" s="119"/>
      <c r="V265" s="115" t="s">
        <v>16</v>
      </c>
      <c r="W265" s="3141"/>
      <c r="X265" s="3142"/>
      <c r="Y265" s="3141"/>
      <c r="Z265" s="3143"/>
      <c r="AA265" s="3144"/>
      <c r="AB265" s="3145"/>
      <c r="AC265" s="3146"/>
      <c r="AD265" s="3147"/>
      <c r="AE265" s="3148"/>
      <c r="AF265" s="3149"/>
      <c r="AG265" s="2109"/>
      <c r="AH265" s="3150"/>
      <c r="AI265" s="117"/>
      <c r="AJ265" s="3151"/>
      <c r="AK265" s="3152"/>
      <c r="AL265" s="3153"/>
      <c r="AM265" s="3154"/>
      <c r="AN265" s="119"/>
      <c r="AP265" s="115" t="s">
        <v>16</v>
      </c>
      <c r="AQ265" s="3141"/>
      <c r="AR265" s="3142"/>
      <c r="AS265" s="3141"/>
      <c r="AT265" s="3143"/>
      <c r="AU265" s="3144"/>
      <c r="AV265" s="3145"/>
      <c r="AW265" s="3146"/>
      <c r="AX265" s="3147"/>
      <c r="AY265" s="3148"/>
      <c r="AZ265" s="3149"/>
      <c r="BA265" s="2109"/>
      <c r="BB265" s="3150"/>
      <c r="BC265" s="117"/>
      <c r="BD265" s="3151"/>
      <c r="BE265" s="3152"/>
      <c r="BF265" s="3153"/>
      <c r="BG265" s="3154"/>
      <c r="BH265" s="119"/>
      <c r="BK265" s="3">
        <v>1</v>
      </c>
    </row>
    <row r="266" spans="2:63" ht="15.75">
      <c r="B266" s="115" t="s">
        <v>16</v>
      </c>
      <c r="C266" s="3141"/>
      <c r="D266" s="3142"/>
      <c r="E266" s="3141"/>
      <c r="F266" s="3143"/>
      <c r="G266" s="3144"/>
      <c r="H266" s="3145"/>
      <c r="I266" s="3146"/>
      <c r="J266" s="3147"/>
      <c r="K266" s="3148"/>
      <c r="L266" s="3149"/>
      <c r="M266" s="2109"/>
      <c r="N266" s="3150"/>
      <c r="O266" s="117"/>
      <c r="P266" s="3151"/>
      <c r="Q266" s="3152"/>
      <c r="R266" s="3153"/>
      <c r="S266" s="3154"/>
      <c r="T266" s="119"/>
      <c r="V266" s="115" t="s">
        <v>16</v>
      </c>
      <c r="W266" s="3141"/>
      <c r="X266" s="3142"/>
      <c r="Y266" s="3141"/>
      <c r="Z266" s="3143"/>
      <c r="AA266" s="3144"/>
      <c r="AB266" s="3145"/>
      <c r="AC266" s="3146"/>
      <c r="AD266" s="3147"/>
      <c r="AE266" s="3148"/>
      <c r="AF266" s="3149"/>
      <c r="AG266" s="2109"/>
      <c r="AH266" s="3150"/>
      <c r="AI266" s="117"/>
      <c r="AJ266" s="3151"/>
      <c r="AK266" s="3152"/>
      <c r="AL266" s="3153"/>
      <c r="AM266" s="3154"/>
      <c r="AN266" s="119"/>
      <c r="AP266" s="115" t="s">
        <v>16</v>
      </c>
      <c r="AQ266" s="3141"/>
      <c r="AR266" s="3142"/>
      <c r="AS266" s="3141"/>
      <c r="AT266" s="3143"/>
      <c r="AU266" s="3144"/>
      <c r="AV266" s="3145"/>
      <c r="AW266" s="3146"/>
      <c r="AX266" s="3147"/>
      <c r="AY266" s="3148"/>
      <c r="AZ266" s="3149"/>
      <c r="BA266" s="2109"/>
      <c r="BB266" s="3150"/>
      <c r="BC266" s="117"/>
      <c r="BD266" s="3151"/>
      <c r="BE266" s="3152"/>
      <c r="BF266" s="3153"/>
      <c r="BG266" s="3154"/>
      <c r="BH266" s="119"/>
      <c r="BK266" s="3">
        <v>1</v>
      </c>
    </row>
    <row r="267" spans="2:63" ht="15.75">
      <c r="B267" s="115" t="s">
        <v>16</v>
      </c>
      <c r="C267" s="3141"/>
      <c r="D267" s="3142"/>
      <c r="E267" s="3141"/>
      <c r="F267" s="3143"/>
      <c r="G267" s="3144"/>
      <c r="H267" s="3145"/>
      <c r="I267" s="3146"/>
      <c r="J267" s="3147"/>
      <c r="K267" s="3148"/>
      <c r="L267" s="3149"/>
      <c r="M267" s="2109"/>
      <c r="N267" s="3150"/>
      <c r="O267" s="117"/>
      <c r="P267" s="3151"/>
      <c r="Q267" s="3152"/>
      <c r="R267" s="3153"/>
      <c r="S267" s="3154"/>
      <c r="T267" s="119"/>
      <c r="V267" s="115" t="s">
        <v>16</v>
      </c>
      <c r="W267" s="3141"/>
      <c r="X267" s="3142"/>
      <c r="Y267" s="3141"/>
      <c r="Z267" s="3143"/>
      <c r="AA267" s="3144"/>
      <c r="AB267" s="3145"/>
      <c r="AC267" s="3146"/>
      <c r="AD267" s="3147"/>
      <c r="AE267" s="3148"/>
      <c r="AF267" s="3149"/>
      <c r="AG267" s="2109"/>
      <c r="AH267" s="3150"/>
      <c r="AI267" s="117"/>
      <c r="AJ267" s="3151"/>
      <c r="AK267" s="3152"/>
      <c r="AL267" s="3153"/>
      <c r="AM267" s="3154"/>
      <c r="AN267" s="119"/>
      <c r="AP267" s="115" t="s">
        <v>16</v>
      </c>
      <c r="AQ267" s="3141"/>
      <c r="AR267" s="3142"/>
      <c r="AS267" s="3141"/>
      <c r="AT267" s="3143"/>
      <c r="AU267" s="3144"/>
      <c r="AV267" s="3145"/>
      <c r="AW267" s="3146"/>
      <c r="AX267" s="3147"/>
      <c r="AY267" s="3148"/>
      <c r="AZ267" s="3149"/>
      <c r="BA267" s="2109"/>
      <c r="BB267" s="3150"/>
      <c r="BC267" s="117"/>
      <c r="BD267" s="3151"/>
      <c r="BE267" s="3152"/>
      <c r="BF267" s="3153"/>
      <c r="BG267" s="3154"/>
      <c r="BH267" s="119"/>
      <c r="BK267" s="3">
        <v>1</v>
      </c>
    </row>
    <row r="268" spans="2:63" ht="15.75">
      <c r="B268" s="115" t="s">
        <v>16</v>
      </c>
      <c r="C268" s="3141"/>
      <c r="D268" s="3142"/>
      <c r="E268" s="3141"/>
      <c r="F268" s="3143"/>
      <c r="G268" s="3144"/>
      <c r="H268" s="3145"/>
      <c r="I268" s="3146"/>
      <c r="J268" s="3147"/>
      <c r="K268" s="3148"/>
      <c r="L268" s="3149"/>
      <c r="M268" s="2109"/>
      <c r="N268" s="3150"/>
      <c r="O268" s="117"/>
      <c r="P268" s="3151"/>
      <c r="Q268" s="3152"/>
      <c r="R268" s="3153"/>
      <c r="S268" s="3154"/>
      <c r="T268" s="119"/>
      <c r="V268" s="115" t="s">
        <v>16</v>
      </c>
      <c r="W268" s="3141"/>
      <c r="X268" s="3142"/>
      <c r="Y268" s="3141"/>
      <c r="Z268" s="3143"/>
      <c r="AA268" s="3144"/>
      <c r="AB268" s="3145"/>
      <c r="AC268" s="3146"/>
      <c r="AD268" s="3147"/>
      <c r="AE268" s="3148"/>
      <c r="AF268" s="3149"/>
      <c r="AG268" s="2109"/>
      <c r="AH268" s="3150"/>
      <c r="AI268" s="117"/>
      <c r="AJ268" s="3151"/>
      <c r="AK268" s="3152"/>
      <c r="AL268" s="3153"/>
      <c r="AM268" s="3154"/>
      <c r="AN268" s="119"/>
      <c r="AP268" s="115" t="s">
        <v>16</v>
      </c>
      <c r="AQ268" s="3141"/>
      <c r="AR268" s="3142"/>
      <c r="AS268" s="3141"/>
      <c r="AT268" s="3143"/>
      <c r="AU268" s="3144"/>
      <c r="AV268" s="3145"/>
      <c r="AW268" s="3146"/>
      <c r="AX268" s="3147"/>
      <c r="AY268" s="3148"/>
      <c r="AZ268" s="3149"/>
      <c r="BA268" s="2109"/>
      <c r="BB268" s="3150"/>
      <c r="BC268" s="117"/>
      <c r="BD268" s="3151"/>
      <c r="BE268" s="3152"/>
      <c r="BF268" s="3153"/>
      <c r="BG268" s="3154"/>
      <c r="BH268" s="119"/>
      <c r="BK268" s="3">
        <v>1</v>
      </c>
    </row>
    <row r="269" spans="2:63" ht="15.75">
      <c r="B269" s="115" t="s">
        <v>16</v>
      </c>
      <c r="C269" s="3141"/>
      <c r="D269" s="3142"/>
      <c r="E269" s="3141"/>
      <c r="F269" s="3143"/>
      <c r="G269" s="3144"/>
      <c r="H269" s="3145"/>
      <c r="I269" s="3146"/>
      <c r="J269" s="3147"/>
      <c r="K269" s="3148"/>
      <c r="L269" s="3149"/>
      <c r="M269" s="2109"/>
      <c r="N269" s="3150"/>
      <c r="O269" s="117"/>
      <c r="P269" s="3151"/>
      <c r="Q269" s="3152"/>
      <c r="R269" s="3153"/>
      <c r="S269" s="3154"/>
      <c r="T269" s="119"/>
      <c r="V269" s="115" t="s">
        <v>16</v>
      </c>
      <c r="W269" s="3141"/>
      <c r="X269" s="3142"/>
      <c r="Y269" s="3141"/>
      <c r="Z269" s="3143"/>
      <c r="AA269" s="3144"/>
      <c r="AB269" s="3145"/>
      <c r="AC269" s="3146"/>
      <c r="AD269" s="3147"/>
      <c r="AE269" s="3148"/>
      <c r="AF269" s="3149"/>
      <c r="AG269" s="2109"/>
      <c r="AH269" s="3150"/>
      <c r="AI269" s="117"/>
      <c r="AJ269" s="3151"/>
      <c r="AK269" s="3152"/>
      <c r="AL269" s="3153"/>
      <c r="AM269" s="3154"/>
      <c r="AN269" s="119"/>
      <c r="AP269" s="115" t="s">
        <v>16</v>
      </c>
      <c r="AQ269" s="3141"/>
      <c r="AR269" s="3142"/>
      <c r="AS269" s="3141"/>
      <c r="AT269" s="3143"/>
      <c r="AU269" s="3144"/>
      <c r="AV269" s="3145"/>
      <c r="AW269" s="3146"/>
      <c r="AX269" s="3147"/>
      <c r="AY269" s="3148"/>
      <c r="AZ269" s="3149"/>
      <c r="BA269" s="2109"/>
      <c r="BB269" s="3150"/>
      <c r="BC269" s="117"/>
      <c r="BD269" s="3151"/>
      <c r="BE269" s="3152"/>
      <c r="BF269" s="3153"/>
      <c r="BG269" s="3154"/>
      <c r="BH269" s="119"/>
      <c r="BK269" s="3">
        <v>1</v>
      </c>
    </row>
    <row r="270" spans="2:63" ht="15.75">
      <c r="B270" s="115" t="s">
        <v>16</v>
      </c>
      <c r="C270" s="3141"/>
      <c r="D270" s="3142"/>
      <c r="E270" s="3141"/>
      <c r="F270" s="3143"/>
      <c r="G270" s="3144"/>
      <c r="H270" s="3145"/>
      <c r="I270" s="3146"/>
      <c r="J270" s="3147"/>
      <c r="K270" s="3148"/>
      <c r="L270" s="3149"/>
      <c r="M270" s="2109"/>
      <c r="N270" s="3150"/>
      <c r="O270" s="117"/>
      <c r="P270" s="3151"/>
      <c r="Q270" s="3152"/>
      <c r="R270" s="3153"/>
      <c r="S270" s="3154"/>
      <c r="T270" s="119"/>
      <c r="V270" s="115" t="s">
        <v>16</v>
      </c>
      <c r="W270" s="3141"/>
      <c r="X270" s="3142"/>
      <c r="Y270" s="3141"/>
      <c r="Z270" s="3143"/>
      <c r="AA270" s="3144"/>
      <c r="AB270" s="3145"/>
      <c r="AC270" s="3146"/>
      <c r="AD270" s="3147"/>
      <c r="AE270" s="3148"/>
      <c r="AF270" s="3149"/>
      <c r="AG270" s="2109"/>
      <c r="AH270" s="3150"/>
      <c r="AI270" s="117"/>
      <c r="AJ270" s="3151"/>
      <c r="AK270" s="3152"/>
      <c r="AL270" s="3153"/>
      <c r="AM270" s="3154"/>
      <c r="AN270" s="119"/>
      <c r="AP270" s="115" t="s">
        <v>16</v>
      </c>
      <c r="AQ270" s="3141"/>
      <c r="AR270" s="3142"/>
      <c r="AS270" s="3141"/>
      <c r="AT270" s="3143"/>
      <c r="AU270" s="3144"/>
      <c r="AV270" s="3145"/>
      <c r="AW270" s="3146"/>
      <c r="AX270" s="3147"/>
      <c r="AY270" s="3148"/>
      <c r="AZ270" s="3149"/>
      <c r="BA270" s="2109"/>
      <c r="BB270" s="3150"/>
      <c r="BC270" s="117"/>
      <c r="BD270" s="3151"/>
      <c r="BE270" s="3152"/>
      <c r="BF270" s="3153"/>
      <c r="BG270" s="3154"/>
      <c r="BH270" s="119"/>
      <c r="BK270" s="3">
        <v>1</v>
      </c>
    </row>
    <row r="271" spans="2:63" ht="15.75">
      <c r="B271" s="115" t="s">
        <v>16</v>
      </c>
      <c r="C271" s="3141"/>
      <c r="D271" s="3142"/>
      <c r="E271" s="3141"/>
      <c r="F271" s="3143"/>
      <c r="G271" s="3144"/>
      <c r="H271" s="3145"/>
      <c r="I271" s="3146"/>
      <c r="J271" s="3147"/>
      <c r="K271" s="3148"/>
      <c r="L271" s="3149"/>
      <c r="M271" s="2109"/>
      <c r="N271" s="3150"/>
      <c r="O271" s="117"/>
      <c r="P271" s="3151"/>
      <c r="Q271" s="3152"/>
      <c r="R271" s="3153"/>
      <c r="S271" s="3154"/>
      <c r="T271" s="119"/>
      <c r="V271" s="115" t="s">
        <v>16</v>
      </c>
      <c r="W271" s="3141"/>
      <c r="X271" s="3142"/>
      <c r="Y271" s="3141"/>
      <c r="Z271" s="3143"/>
      <c r="AA271" s="3144"/>
      <c r="AB271" s="3145"/>
      <c r="AC271" s="3146"/>
      <c r="AD271" s="3147"/>
      <c r="AE271" s="3148"/>
      <c r="AF271" s="3149"/>
      <c r="AG271" s="2109"/>
      <c r="AH271" s="3150"/>
      <c r="AI271" s="117"/>
      <c r="AJ271" s="3151"/>
      <c r="AK271" s="3152"/>
      <c r="AL271" s="3153"/>
      <c r="AM271" s="3154"/>
      <c r="AN271" s="119"/>
      <c r="AP271" s="115" t="s">
        <v>16</v>
      </c>
      <c r="AQ271" s="3141"/>
      <c r="AR271" s="3142"/>
      <c r="AS271" s="3141"/>
      <c r="AT271" s="3143"/>
      <c r="AU271" s="3144"/>
      <c r="AV271" s="3145"/>
      <c r="AW271" s="3146"/>
      <c r="AX271" s="3147"/>
      <c r="AY271" s="3148"/>
      <c r="AZ271" s="3149"/>
      <c r="BA271" s="2109"/>
      <c r="BB271" s="3150"/>
      <c r="BC271" s="117"/>
      <c r="BD271" s="3151"/>
      <c r="BE271" s="3152"/>
      <c r="BF271" s="3153"/>
      <c r="BG271" s="3154"/>
      <c r="BH271" s="119"/>
      <c r="BK271" s="3">
        <v>1</v>
      </c>
    </row>
    <row r="272" spans="2:63" ht="15.75">
      <c r="B272" s="115" t="s">
        <v>16</v>
      </c>
      <c r="C272" s="3141"/>
      <c r="D272" s="3142"/>
      <c r="E272" s="3141"/>
      <c r="F272" s="3143"/>
      <c r="G272" s="3144"/>
      <c r="H272" s="3145"/>
      <c r="I272" s="3146"/>
      <c r="J272" s="3147"/>
      <c r="K272" s="3148"/>
      <c r="L272" s="3149"/>
      <c r="M272" s="2109"/>
      <c r="N272" s="3150"/>
      <c r="O272" s="117"/>
      <c r="P272" s="3151"/>
      <c r="Q272" s="3152"/>
      <c r="R272" s="3153"/>
      <c r="S272" s="3154"/>
      <c r="T272" s="119"/>
      <c r="V272" s="115" t="s">
        <v>16</v>
      </c>
      <c r="W272" s="3141"/>
      <c r="X272" s="3142"/>
      <c r="Y272" s="3141"/>
      <c r="Z272" s="3143"/>
      <c r="AA272" s="3144"/>
      <c r="AB272" s="3145"/>
      <c r="AC272" s="3146"/>
      <c r="AD272" s="3147"/>
      <c r="AE272" s="3148"/>
      <c r="AF272" s="3149"/>
      <c r="AG272" s="2109"/>
      <c r="AH272" s="3150"/>
      <c r="AI272" s="117"/>
      <c r="AJ272" s="3151"/>
      <c r="AK272" s="3152"/>
      <c r="AL272" s="3153"/>
      <c r="AM272" s="3154"/>
      <c r="AN272" s="119"/>
      <c r="AP272" s="115" t="s">
        <v>16</v>
      </c>
      <c r="AQ272" s="3141"/>
      <c r="AR272" s="3142"/>
      <c r="AS272" s="3141"/>
      <c r="AT272" s="3143"/>
      <c r="AU272" s="3144"/>
      <c r="AV272" s="3145"/>
      <c r="AW272" s="3146"/>
      <c r="AX272" s="3147"/>
      <c r="AY272" s="3148"/>
      <c r="AZ272" s="3149"/>
      <c r="BA272" s="2109"/>
      <c r="BB272" s="3150"/>
      <c r="BC272" s="117"/>
      <c r="BD272" s="3151"/>
      <c r="BE272" s="3152"/>
      <c r="BF272" s="3153"/>
      <c r="BG272" s="3154"/>
      <c r="BH272" s="119"/>
      <c r="BK272" s="3">
        <v>1</v>
      </c>
    </row>
    <row r="273" spans="2:63" ht="15.75">
      <c r="B273" s="115" t="s">
        <v>16</v>
      </c>
      <c r="C273" s="3141"/>
      <c r="D273" s="3142"/>
      <c r="E273" s="3141"/>
      <c r="F273" s="3143"/>
      <c r="G273" s="3144"/>
      <c r="H273" s="3145"/>
      <c r="I273" s="3146"/>
      <c r="J273" s="3147"/>
      <c r="K273" s="3148"/>
      <c r="L273" s="3149"/>
      <c r="M273" s="2109"/>
      <c r="N273" s="3150"/>
      <c r="O273" s="117"/>
      <c r="P273" s="3151"/>
      <c r="Q273" s="3152"/>
      <c r="R273" s="3153"/>
      <c r="S273" s="3154"/>
      <c r="T273" s="119"/>
      <c r="V273" s="115" t="s">
        <v>16</v>
      </c>
      <c r="W273" s="3141"/>
      <c r="X273" s="3142"/>
      <c r="Y273" s="3141"/>
      <c r="Z273" s="3143"/>
      <c r="AA273" s="3144"/>
      <c r="AB273" s="3145"/>
      <c r="AC273" s="3146"/>
      <c r="AD273" s="3147"/>
      <c r="AE273" s="3148"/>
      <c r="AF273" s="3149"/>
      <c r="AG273" s="2109"/>
      <c r="AH273" s="3150"/>
      <c r="AI273" s="117"/>
      <c r="AJ273" s="3151"/>
      <c r="AK273" s="3152"/>
      <c r="AL273" s="3153"/>
      <c r="AM273" s="3154"/>
      <c r="AN273" s="119"/>
      <c r="AP273" s="115" t="s">
        <v>16</v>
      </c>
      <c r="AQ273" s="3141"/>
      <c r="AR273" s="3142"/>
      <c r="AS273" s="3141"/>
      <c r="AT273" s="3143"/>
      <c r="AU273" s="3144"/>
      <c r="AV273" s="3145"/>
      <c r="AW273" s="3146"/>
      <c r="AX273" s="3147"/>
      <c r="AY273" s="3148"/>
      <c r="AZ273" s="3149"/>
      <c r="BA273" s="2109"/>
      <c r="BB273" s="3150"/>
      <c r="BC273" s="117"/>
      <c r="BD273" s="3151"/>
      <c r="BE273" s="3152"/>
      <c r="BF273" s="3153"/>
      <c r="BG273" s="3154"/>
      <c r="BH273" s="119"/>
      <c r="BK273" s="3">
        <v>1</v>
      </c>
    </row>
    <row r="274" spans="2:63" ht="15.75">
      <c r="B274" s="115" t="s">
        <v>16</v>
      </c>
      <c r="C274" s="3141"/>
      <c r="D274" s="3142"/>
      <c r="E274" s="3141"/>
      <c r="F274" s="3143"/>
      <c r="G274" s="3144"/>
      <c r="H274" s="3145"/>
      <c r="I274" s="3146"/>
      <c r="J274" s="3147"/>
      <c r="K274" s="3148"/>
      <c r="L274" s="3149"/>
      <c r="M274" s="2109"/>
      <c r="N274" s="3150"/>
      <c r="O274" s="117"/>
      <c r="P274" s="3151"/>
      <c r="Q274" s="3152"/>
      <c r="R274" s="3153"/>
      <c r="S274" s="3154"/>
      <c r="T274" s="119"/>
      <c r="V274" s="115" t="s">
        <v>16</v>
      </c>
      <c r="W274" s="3141"/>
      <c r="X274" s="3142"/>
      <c r="Y274" s="3141"/>
      <c r="Z274" s="3143"/>
      <c r="AA274" s="3144"/>
      <c r="AB274" s="3145"/>
      <c r="AC274" s="3146"/>
      <c r="AD274" s="3147"/>
      <c r="AE274" s="3148"/>
      <c r="AF274" s="3149"/>
      <c r="AG274" s="2109"/>
      <c r="AH274" s="3150"/>
      <c r="AI274" s="117"/>
      <c r="AJ274" s="3151"/>
      <c r="AK274" s="3152"/>
      <c r="AL274" s="3153"/>
      <c r="AM274" s="3154"/>
      <c r="AN274" s="119"/>
      <c r="AP274" s="115" t="s">
        <v>16</v>
      </c>
      <c r="AQ274" s="3141"/>
      <c r="AR274" s="3142"/>
      <c r="AS274" s="3141"/>
      <c r="AT274" s="3143"/>
      <c r="AU274" s="3144"/>
      <c r="AV274" s="3145"/>
      <c r="AW274" s="3146"/>
      <c r="AX274" s="3147"/>
      <c r="AY274" s="3148"/>
      <c r="AZ274" s="3149"/>
      <c r="BA274" s="2109"/>
      <c r="BB274" s="3150"/>
      <c r="BC274" s="117"/>
      <c r="BD274" s="3151"/>
      <c r="BE274" s="3152"/>
      <c r="BF274" s="3153"/>
      <c r="BG274" s="3154"/>
      <c r="BH274" s="119"/>
      <c r="BK274" s="3">
        <v>1</v>
      </c>
    </row>
    <row r="275" spans="2:63" ht="15.75">
      <c r="B275" s="115" t="s">
        <v>16</v>
      </c>
      <c r="C275" s="3141"/>
      <c r="D275" s="3142"/>
      <c r="E275" s="3141"/>
      <c r="F275" s="3143"/>
      <c r="G275" s="3144"/>
      <c r="H275" s="3145"/>
      <c r="I275" s="3146"/>
      <c r="J275" s="3147"/>
      <c r="K275" s="3148"/>
      <c r="L275" s="3149"/>
      <c r="M275" s="2109"/>
      <c r="N275" s="3150"/>
      <c r="O275" s="117"/>
      <c r="P275" s="3151"/>
      <c r="Q275" s="3152"/>
      <c r="R275" s="3153"/>
      <c r="S275" s="3154"/>
      <c r="T275" s="119"/>
      <c r="V275" s="115" t="s">
        <v>16</v>
      </c>
      <c r="W275" s="3141"/>
      <c r="X275" s="3142"/>
      <c r="Y275" s="3141"/>
      <c r="Z275" s="3143"/>
      <c r="AA275" s="3144"/>
      <c r="AB275" s="3145"/>
      <c r="AC275" s="3146"/>
      <c r="AD275" s="3147"/>
      <c r="AE275" s="3148"/>
      <c r="AF275" s="3149"/>
      <c r="AG275" s="2109"/>
      <c r="AH275" s="3150"/>
      <c r="AI275" s="117"/>
      <c r="AJ275" s="3151"/>
      <c r="AK275" s="3152"/>
      <c r="AL275" s="3153"/>
      <c r="AM275" s="3154"/>
      <c r="AN275" s="119"/>
      <c r="AP275" s="115" t="s">
        <v>16</v>
      </c>
      <c r="AQ275" s="3141"/>
      <c r="AR275" s="3142"/>
      <c r="AS275" s="3141"/>
      <c r="AT275" s="3143"/>
      <c r="AU275" s="3144"/>
      <c r="AV275" s="3145"/>
      <c r="AW275" s="3146"/>
      <c r="AX275" s="3147"/>
      <c r="AY275" s="3148"/>
      <c r="AZ275" s="3149"/>
      <c r="BA275" s="2109"/>
      <c r="BB275" s="3150"/>
      <c r="BC275" s="117"/>
      <c r="BD275" s="3151"/>
      <c r="BE275" s="3152"/>
      <c r="BF275" s="3153"/>
      <c r="BG275" s="3154"/>
      <c r="BH275" s="119"/>
      <c r="BK275" s="3">
        <v>1</v>
      </c>
    </row>
    <row r="276" spans="2:63" ht="15.75">
      <c r="B276" s="115" t="s">
        <v>16</v>
      </c>
      <c r="C276" s="3141"/>
      <c r="D276" s="3142"/>
      <c r="E276" s="3141"/>
      <c r="F276" s="3143"/>
      <c r="G276" s="3144"/>
      <c r="H276" s="3145"/>
      <c r="I276" s="3146"/>
      <c r="J276" s="3147"/>
      <c r="K276" s="3148"/>
      <c r="L276" s="3149"/>
      <c r="M276" s="2109"/>
      <c r="N276" s="3150"/>
      <c r="O276" s="117"/>
      <c r="P276" s="3151"/>
      <c r="Q276" s="3152"/>
      <c r="R276" s="3153"/>
      <c r="S276" s="3154"/>
      <c r="T276" s="119"/>
      <c r="V276" s="115" t="s">
        <v>16</v>
      </c>
      <c r="W276" s="3141"/>
      <c r="X276" s="3142"/>
      <c r="Y276" s="3141"/>
      <c r="Z276" s="3143"/>
      <c r="AA276" s="3144"/>
      <c r="AB276" s="3145"/>
      <c r="AC276" s="3146"/>
      <c r="AD276" s="3147"/>
      <c r="AE276" s="3148"/>
      <c r="AF276" s="3149"/>
      <c r="AG276" s="2109"/>
      <c r="AH276" s="3150"/>
      <c r="AI276" s="117"/>
      <c r="AJ276" s="3151"/>
      <c r="AK276" s="3152"/>
      <c r="AL276" s="3153"/>
      <c r="AM276" s="3154"/>
      <c r="AN276" s="119"/>
      <c r="AP276" s="115" t="s">
        <v>16</v>
      </c>
      <c r="AQ276" s="3141"/>
      <c r="AR276" s="3142"/>
      <c r="AS276" s="3141"/>
      <c r="AT276" s="3143"/>
      <c r="AU276" s="3144"/>
      <c r="AV276" s="3145"/>
      <c r="AW276" s="3146"/>
      <c r="AX276" s="3147"/>
      <c r="AY276" s="3148"/>
      <c r="AZ276" s="3149"/>
      <c r="BA276" s="2109"/>
      <c r="BB276" s="3150"/>
      <c r="BC276" s="117"/>
      <c r="BD276" s="3151"/>
      <c r="BE276" s="3152"/>
      <c r="BF276" s="3153"/>
      <c r="BG276" s="3154"/>
      <c r="BH276" s="119"/>
      <c r="BK276" s="3">
        <v>1</v>
      </c>
    </row>
    <row r="277" spans="2:63" ht="15.75">
      <c r="B277" s="115" t="s">
        <v>16</v>
      </c>
      <c r="C277" s="3141"/>
      <c r="D277" s="3142"/>
      <c r="E277" s="3141"/>
      <c r="F277" s="3143"/>
      <c r="G277" s="3144"/>
      <c r="H277" s="3145"/>
      <c r="I277" s="3146"/>
      <c r="J277" s="3147"/>
      <c r="K277" s="3148"/>
      <c r="L277" s="3149"/>
      <c r="M277" s="2109"/>
      <c r="N277" s="3150"/>
      <c r="O277" s="117"/>
      <c r="P277" s="3151"/>
      <c r="Q277" s="3152"/>
      <c r="R277" s="3153"/>
      <c r="S277" s="3154"/>
      <c r="T277" s="119"/>
      <c r="V277" s="115" t="s">
        <v>16</v>
      </c>
      <c r="W277" s="3141"/>
      <c r="X277" s="3142"/>
      <c r="Y277" s="3141"/>
      <c r="Z277" s="3143"/>
      <c r="AA277" s="3144"/>
      <c r="AB277" s="3145"/>
      <c r="AC277" s="3146"/>
      <c r="AD277" s="3147"/>
      <c r="AE277" s="3148"/>
      <c r="AF277" s="3149"/>
      <c r="AG277" s="2109"/>
      <c r="AH277" s="3150"/>
      <c r="AI277" s="117"/>
      <c r="AJ277" s="3151"/>
      <c r="AK277" s="3152"/>
      <c r="AL277" s="3153"/>
      <c r="AM277" s="3154"/>
      <c r="AN277" s="119"/>
      <c r="AP277" s="115" t="s">
        <v>16</v>
      </c>
      <c r="AQ277" s="3141"/>
      <c r="AR277" s="3142"/>
      <c r="AS277" s="3141"/>
      <c r="AT277" s="3143"/>
      <c r="AU277" s="3144"/>
      <c r="AV277" s="3145"/>
      <c r="AW277" s="3146"/>
      <c r="AX277" s="3147"/>
      <c r="AY277" s="3148"/>
      <c r="AZ277" s="3149"/>
      <c r="BA277" s="2109"/>
      <c r="BB277" s="3150"/>
      <c r="BC277" s="117"/>
      <c r="BD277" s="3151"/>
      <c r="BE277" s="3152"/>
      <c r="BF277" s="3153"/>
      <c r="BG277" s="3154"/>
      <c r="BH277" s="119"/>
      <c r="BK277" s="3">
        <v>1</v>
      </c>
    </row>
    <row r="278" spans="2:63" ht="15.75">
      <c r="B278" s="115" t="s">
        <v>16</v>
      </c>
      <c r="C278" s="3141"/>
      <c r="D278" s="3142"/>
      <c r="E278" s="3141"/>
      <c r="F278" s="3143"/>
      <c r="G278" s="3144"/>
      <c r="H278" s="3145"/>
      <c r="I278" s="3146"/>
      <c r="J278" s="3147"/>
      <c r="K278" s="3148"/>
      <c r="L278" s="3149"/>
      <c r="M278" s="2109"/>
      <c r="N278" s="3150"/>
      <c r="O278" s="117"/>
      <c r="P278" s="3151"/>
      <c r="Q278" s="3152"/>
      <c r="R278" s="3153"/>
      <c r="S278" s="3154"/>
      <c r="T278" s="119"/>
      <c r="V278" s="115" t="s">
        <v>16</v>
      </c>
      <c r="W278" s="3141"/>
      <c r="X278" s="3142"/>
      <c r="Y278" s="3141"/>
      <c r="Z278" s="3143"/>
      <c r="AA278" s="3144"/>
      <c r="AB278" s="3145"/>
      <c r="AC278" s="3146"/>
      <c r="AD278" s="3147"/>
      <c r="AE278" s="3148"/>
      <c r="AF278" s="3149"/>
      <c r="AG278" s="2109"/>
      <c r="AH278" s="3150"/>
      <c r="AI278" s="117"/>
      <c r="AJ278" s="3151"/>
      <c r="AK278" s="3152"/>
      <c r="AL278" s="3153"/>
      <c r="AM278" s="3154"/>
      <c r="AN278" s="119"/>
      <c r="AP278" s="115" t="s">
        <v>16</v>
      </c>
      <c r="AQ278" s="3141"/>
      <c r="AR278" s="3142"/>
      <c r="AS278" s="3141"/>
      <c r="AT278" s="3143"/>
      <c r="AU278" s="3144"/>
      <c r="AV278" s="3145"/>
      <c r="AW278" s="3146"/>
      <c r="AX278" s="3147"/>
      <c r="AY278" s="3148"/>
      <c r="AZ278" s="3149"/>
      <c r="BA278" s="2109"/>
      <c r="BB278" s="3150"/>
      <c r="BC278" s="117"/>
      <c r="BD278" s="3151"/>
      <c r="BE278" s="3152"/>
      <c r="BF278" s="3153"/>
      <c r="BG278" s="3154"/>
      <c r="BH278" s="119"/>
      <c r="BK278" s="3">
        <v>1</v>
      </c>
    </row>
    <row r="279" spans="2:63" ht="15.75">
      <c r="B279" s="115" t="s">
        <v>16</v>
      </c>
      <c r="C279" s="3141"/>
      <c r="D279" s="3142"/>
      <c r="E279" s="3141"/>
      <c r="F279" s="3143"/>
      <c r="G279" s="3144"/>
      <c r="H279" s="3145"/>
      <c r="I279" s="3146"/>
      <c r="J279" s="3147"/>
      <c r="K279" s="3148"/>
      <c r="L279" s="3149"/>
      <c r="M279" s="2109"/>
      <c r="N279" s="3150"/>
      <c r="O279" s="117"/>
      <c r="P279" s="3151"/>
      <c r="Q279" s="3152"/>
      <c r="R279" s="3153"/>
      <c r="S279" s="3154"/>
      <c r="T279" s="119"/>
      <c r="V279" s="115" t="s">
        <v>16</v>
      </c>
      <c r="W279" s="3141"/>
      <c r="X279" s="3142"/>
      <c r="Y279" s="3141"/>
      <c r="Z279" s="3143"/>
      <c r="AA279" s="3144"/>
      <c r="AB279" s="3145"/>
      <c r="AC279" s="3146"/>
      <c r="AD279" s="3147"/>
      <c r="AE279" s="3148"/>
      <c r="AF279" s="3149"/>
      <c r="AG279" s="2109"/>
      <c r="AH279" s="3150"/>
      <c r="AI279" s="117"/>
      <c r="AJ279" s="3151"/>
      <c r="AK279" s="3152"/>
      <c r="AL279" s="3153"/>
      <c r="AM279" s="3154"/>
      <c r="AN279" s="119"/>
      <c r="AP279" s="115" t="s">
        <v>16</v>
      </c>
      <c r="AQ279" s="3141"/>
      <c r="AR279" s="3142"/>
      <c r="AS279" s="3141"/>
      <c r="AT279" s="3143"/>
      <c r="AU279" s="3144"/>
      <c r="AV279" s="3145"/>
      <c r="AW279" s="3146"/>
      <c r="AX279" s="3147"/>
      <c r="AY279" s="3148"/>
      <c r="AZ279" s="3149"/>
      <c r="BA279" s="2109"/>
      <c r="BB279" s="3150"/>
      <c r="BC279" s="117"/>
      <c r="BD279" s="3151"/>
      <c r="BE279" s="3152"/>
      <c r="BF279" s="3153"/>
      <c r="BG279" s="3154"/>
      <c r="BH279" s="119"/>
      <c r="BK279" s="3">
        <v>1</v>
      </c>
    </row>
    <row r="280" spans="2:63" ht="15.75">
      <c r="B280" s="115" t="s">
        <v>16</v>
      </c>
      <c r="C280" s="3141"/>
      <c r="D280" s="3142"/>
      <c r="E280" s="3141"/>
      <c r="F280" s="3143"/>
      <c r="G280" s="3144"/>
      <c r="H280" s="3145"/>
      <c r="I280" s="3146"/>
      <c r="J280" s="3147"/>
      <c r="K280" s="3148"/>
      <c r="L280" s="3149"/>
      <c r="M280" s="2109"/>
      <c r="N280" s="3150"/>
      <c r="O280" s="117"/>
      <c r="P280" s="3151"/>
      <c r="Q280" s="3152"/>
      <c r="R280" s="3153"/>
      <c r="S280" s="3154"/>
      <c r="T280" s="119"/>
      <c r="V280" s="115" t="s">
        <v>16</v>
      </c>
      <c r="W280" s="3141"/>
      <c r="X280" s="3142"/>
      <c r="Y280" s="3141"/>
      <c r="Z280" s="3143"/>
      <c r="AA280" s="3144"/>
      <c r="AB280" s="3145"/>
      <c r="AC280" s="3146"/>
      <c r="AD280" s="3147"/>
      <c r="AE280" s="3148"/>
      <c r="AF280" s="3149"/>
      <c r="AG280" s="2109"/>
      <c r="AH280" s="3150"/>
      <c r="AI280" s="117"/>
      <c r="AJ280" s="3151"/>
      <c r="AK280" s="3152"/>
      <c r="AL280" s="3153"/>
      <c r="AM280" s="3154"/>
      <c r="AN280" s="119"/>
      <c r="AP280" s="115" t="s">
        <v>16</v>
      </c>
      <c r="AQ280" s="3141"/>
      <c r="AR280" s="3142"/>
      <c r="AS280" s="3141"/>
      <c r="AT280" s="3143"/>
      <c r="AU280" s="3144"/>
      <c r="AV280" s="3145"/>
      <c r="AW280" s="3146"/>
      <c r="AX280" s="3147"/>
      <c r="AY280" s="3148"/>
      <c r="AZ280" s="3149"/>
      <c r="BA280" s="2109"/>
      <c r="BB280" s="3150"/>
      <c r="BC280" s="117"/>
      <c r="BD280" s="3151"/>
      <c r="BE280" s="3152"/>
      <c r="BF280" s="3153"/>
      <c r="BG280" s="3154"/>
      <c r="BH280" s="119"/>
      <c r="BK280" s="3">
        <v>1</v>
      </c>
    </row>
    <row r="281" spans="2:63" ht="15.75">
      <c r="B281" s="115" t="s">
        <v>16</v>
      </c>
      <c r="C281" s="3141"/>
      <c r="D281" s="3142"/>
      <c r="E281" s="3141"/>
      <c r="F281" s="3143"/>
      <c r="G281" s="3144"/>
      <c r="H281" s="3145"/>
      <c r="I281" s="3146"/>
      <c r="J281" s="3147"/>
      <c r="K281" s="3148"/>
      <c r="L281" s="3149"/>
      <c r="M281" s="2109"/>
      <c r="N281" s="3150"/>
      <c r="O281" s="117"/>
      <c r="P281" s="3151"/>
      <c r="Q281" s="3152"/>
      <c r="R281" s="3153"/>
      <c r="S281" s="3154"/>
      <c r="T281" s="119"/>
      <c r="V281" s="115" t="s">
        <v>16</v>
      </c>
      <c r="W281" s="3141"/>
      <c r="X281" s="3142"/>
      <c r="Y281" s="3141"/>
      <c r="Z281" s="3143"/>
      <c r="AA281" s="3144"/>
      <c r="AB281" s="3145"/>
      <c r="AC281" s="3146"/>
      <c r="AD281" s="3147"/>
      <c r="AE281" s="3148"/>
      <c r="AF281" s="3149"/>
      <c r="AG281" s="2109"/>
      <c r="AH281" s="3150"/>
      <c r="AI281" s="117"/>
      <c r="AJ281" s="3151"/>
      <c r="AK281" s="3152"/>
      <c r="AL281" s="3153"/>
      <c r="AM281" s="3154"/>
      <c r="AN281" s="119"/>
      <c r="AP281" s="115" t="s">
        <v>16</v>
      </c>
      <c r="AQ281" s="3141"/>
      <c r="AR281" s="3142"/>
      <c r="AS281" s="3141"/>
      <c r="AT281" s="3143"/>
      <c r="AU281" s="3144"/>
      <c r="AV281" s="3145"/>
      <c r="AW281" s="3146"/>
      <c r="AX281" s="3147"/>
      <c r="AY281" s="3148"/>
      <c r="AZ281" s="3149"/>
      <c r="BA281" s="2109"/>
      <c r="BB281" s="3150"/>
      <c r="BC281" s="117"/>
      <c r="BD281" s="3151"/>
      <c r="BE281" s="3152"/>
      <c r="BF281" s="3153"/>
      <c r="BG281" s="3154"/>
      <c r="BH281" s="119"/>
      <c r="BK281" s="3">
        <v>1</v>
      </c>
    </row>
    <row r="282" spans="2:63" ht="15.75">
      <c r="B282" s="115" t="s">
        <v>16</v>
      </c>
      <c r="C282" s="3141"/>
      <c r="D282" s="3142"/>
      <c r="E282" s="3141"/>
      <c r="F282" s="3143"/>
      <c r="G282" s="3144"/>
      <c r="H282" s="3145"/>
      <c r="I282" s="3146"/>
      <c r="J282" s="3147"/>
      <c r="K282" s="3148"/>
      <c r="L282" s="3149"/>
      <c r="M282" s="2109"/>
      <c r="N282" s="3150"/>
      <c r="O282" s="117"/>
      <c r="P282" s="3151"/>
      <c r="Q282" s="3152"/>
      <c r="R282" s="3153"/>
      <c r="S282" s="3154"/>
      <c r="T282" s="119"/>
      <c r="V282" s="115" t="s">
        <v>16</v>
      </c>
      <c r="W282" s="3141"/>
      <c r="X282" s="3142"/>
      <c r="Y282" s="3141"/>
      <c r="Z282" s="3143"/>
      <c r="AA282" s="3144"/>
      <c r="AB282" s="3145"/>
      <c r="AC282" s="3146"/>
      <c r="AD282" s="3147"/>
      <c r="AE282" s="3148"/>
      <c r="AF282" s="3149"/>
      <c r="AG282" s="2109"/>
      <c r="AH282" s="3150"/>
      <c r="AI282" s="117"/>
      <c r="AJ282" s="3151"/>
      <c r="AK282" s="3152"/>
      <c r="AL282" s="3153"/>
      <c r="AM282" s="3154"/>
      <c r="AN282" s="119"/>
      <c r="AP282" s="115" t="s">
        <v>16</v>
      </c>
      <c r="AQ282" s="3141"/>
      <c r="AR282" s="3142"/>
      <c r="AS282" s="3141"/>
      <c r="AT282" s="3143"/>
      <c r="AU282" s="3144"/>
      <c r="AV282" s="3145"/>
      <c r="AW282" s="3146"/>
      <c r="AX282" s="3147"/>
      <c r="AY282" s="3148"/>
      <c r="AZ282" s="3149"/>
      <c r="BA282" s="2109"/>
      <c r="BB282" s="3150"/>
      <c r="BC282" s="117"/>
      <c r="BD282" s="3151"/>
      <c r="BE282" s="3152"/>
      <c r="BF282" s="3153"/>
      <c r="BG282" s="3154"/>
      <c r="BH282" s="119"/>
      <c r="BK282" s="3">
        <v>1</v>
      </c>
    </row>
    <row r="283" spans="2:63" ht="15.75">
      <c r="B283" s="115" t="s">
        <v>16</v>
      </c>
      <c r="C283" s="3141"/>
      <c r="D283" s="3142"/>
      <c r="E283" s="3141"/>
      <c r="F283" s="3143"/>
      <c r="G283" s="3144"/>
      <c r="H283" s="3145"/>
      <c r="I283" s="3146"/>
      <c r="J283" s="3147"/>
      <c r="K283" s="3148"/>
      <c r="L283" s="3149"/>
      <c r="M283" s="2109"/>
      <c r="N283" s="3150"/>
      <c r="O283" s="117"/>
      <c r="P283" s="3151"/>
      <c r="Q283" s="3152"/>
      <c r="R283" s="3153"/>
      <c r="S283" s="3154"/>
      <c r="T283" s="119"/>
      <c r="V283" s="115" t="s">
        <v>16</v>
      </c>
      <c r="W283" s="3141"/>
      <c r="X283" s="3142"/>
      <c r="Y283" s="3141"/>
      <c r="Z283" s="3143"/>
      <c r="AA283" s="3144"/>
      <c r="AB283" s="3145"/>
      <c r="AC283" s="3146"/>
      <c r="AD283" s="3147"/>
      <c r="AE283" s="3148"/>
      <c r="AF283" s="3149"/>
      <c r="AG283" s="2109"/>
      <c r="AH283" s="3150"/>
      <c r="AI283" s="117"/>
      <c r="AJ283" s="3151"/>
      <c r="AK283" s="3152"/>
      <c r="AL283" s="3153"/>
      <c r="AM283" s="3154"/>
      <c r="AN283" s="119"/>
      <c r="AP283" s="115" t="s">
        <v>16</v>
      </c>
      <c r="AQ283" s="3141"/>
      <c r="AR283" s="3142"/>
      <c r="AS283" s="3141"/>
      <c r="AT283" s="3143"/>
      <c r="AU283" s="3144"/>
      <c r="AV283" s="3145"/>
      <c r="AW283" s="3146"/>
      <c r="AX283" s="3147"/>
      <c r="AY283" s="3148"/>
      <c r="AZ283" s="3149"/>
      <c r="BA283" s="2109"/>
      <c r="BB283" s="3150"/>
      <c r="BC283" s="117"/>
      <c r="BD283" s="3151"/>
      <c r="BE283" s="3152"/>
      <c r="BF283" s="3153"/>
      <c r="BG283" s="3154"/>
      <c r="BH283" s="119"/>
      <c r="BK283" s="3">
        <v>1</v>
      </c>
    </row>
    <row r="284" spans="2:63" ht="15.75">
      <c r="B284" s="115" t="s">
        <v>16</v>
      </c>
      <c r="C284" s="3141"/>
      <c r="D284" s="3142"/>
      <c r="E284" s="3141"/>
      <c r="F284" s="3143"/>
      <c r="G284" s="3144"/>
      <c r="H284" s="3145"/>
      <c r="I284" s="3146"/>
      <c r="J284" s="3147"/>
      <c r="K284" s="3148"/>
      <c r="L284" s="3149"/>
      <c r="M284" s="2109"/>
      <c r="N284" s="3150"/>
      <c r="O284" s="117"/>
      <c r="P284" s="3151"/>
      <c r="Q284" s="3152"/>
      <c r="R284" s="3153"/>
      <c r="S284" s="3154"/>
      <c r="T284" s="119"/>
      <c r="V284" s="115" t="s">
        <v>16</v>
      </c>
      <c r="W284" s="3141"/>
      <c r="X284" s="3142"/>
      <c r="Y284" s="3141"/>
      <c r="Z284" s="3143"/>
      <c r="AA284" s="3144"/>
      <c r="AB284" s="3145"/>
      <c r="AC284" s="3146"/>
      <c r="AD284" s="3147"/>
      <c r="AE284" s="3148"/>
      <c r="AF284" s="3149"/>
      <c r="AG284" s="2109"/>
      <c r="AH284" s="3150"/>
      <c r="AI284" s="117"/>
      <c r="AJ284" s="3151"/>
      <c r="AK284" s="3152"/>
      <c r="AL284" s="3153"/>
      <c r="AM284" s="3154"/>
      <c r="AN284" s="119"/>
      <c r="AP284" s="115" t="s">
        <v>16</v>
      </c>
      <c r="AQ284" s="3141"/>
      <c r="AR284" s="3142"/>
      <c r="AS284" s="3141"/>
      <c r="AT284" s="3143"/>
      <c r="AU284" s="3144"/>
      <c r="AV284" s="3145"/>
      <c r="AW284" s="3146"/>
      <c r="AX284" s="3147"/>
      <c r="AY284" s="3148"/>
      <c r="AZ284" s="3149"/>
      <c r="BA284" s="2109"/>
      <c r="BB284" s="3150"/>
      <c r="BC284" s="117"/>
      <c r="BD284" s="3151"/>
      <c r="BE284" s="3152"/>
      <c r="BF284" s="3153"/>
      <c r="BG284" s="3154"/>
      <c r="BH284" s="119"/>
      <c r="BK284" s="3">
        <v>1</v>
      </c>
    </row>
    <row r="285" spans="2:63" ht="15.75">
      <c r="B285" s="115" t="s">
        <v>16</v>
      </c>
      <c r="C285" s="3141"/>
      <c r="D285" s="3142"/>
      <c r="E285" s="3141"/>
      <c r="F285" s="3143"/>
      <c r="G285" s="3144"/>
      <c r="H285" s="3145"/>
      <c r="I285" s="3146"/>
      <c r="J285" s="3147"/>
      <c r="K285" s="3148"/>
      <c r="L285" s="3149"/>
      <c r="M285" s="2109"/>
      <c r="N285" s="3150"/>
      <c r="O285" s="117"/>
      <c r="P285" s="3151"/>
      <c r="Q285" s="3152"/>
      <c r="R285" s="3153"/>
      <c r="S285" s="3154"/>
      <c r="T285" s="119"/>
      <c r="V285" s="115" t="s">
        <v>16</v>
      </c>
      <c r="W285" s="3141"/>
      <c r="X285" s="3142"/>
      <c r="Y285" s="3141"/>
      <c r="Z285" s="3143"/>
      <c r="AA285" s="3144"/>
      <c r="AB285" s="3145"/>
      <c r="AC285" s="3146"/>
      <c r="AD285" s="3147"/>
      <c r="AE285" s="3148"/>
      <c r="AF285" s="3149"/>
      <c r="AG285" s="2109"/>
      <c r="AH285" s="3150"/>
      <c r="AI285" s="117"/>
      <c r="AJ285" s="3151"/>
      <c r="AK285" s="3152"/>
      <c r="AL285" s="3153"/>
      <c r="AM285" s="3154"/>
      <c r="AN285" s="119"/>
      <c r="AP285" s="115" t="s">
        <v>16</v>
      </c>
      <c r="AQ285" s="3141"/>
      <c r="AR285" s="3142"/>
      <c r="AS285" s="3141"/>
      <c r="AT285" s="3143"/>
      <c r="AU285" s="3144"/>
      <c r="AV285" s="3145"/>
      <c r="AW285" s="3146"/>
      <c r="AX285" s="3147"/>
      <c r="AY285" s="3148"/>
      <c r="AZ285" s="3149"/>
      <c r="BA285" s="2109"/>
      <c r="BB285" s="3150"/>
      <c r="BC285" s="117"/>
      <c r="BD285" s="3151"/>
      <c r="BE285" s="3152"/>
      <c r="BF285" s="3153"/>
      <c r="BG285" s="3154"/>
      <c r="BH285" s="119"/>
      <c r="BK285" s="3">
        <v>1</v>
      </c>
    </row>
    <row r="286" spans="2:63" ht="15.75">
      <c r="B286" s="115" t="s">
        <v>16</v>
      </c>
      <c r="C286" s="3141"/>
      <c r="D286" s="3142"/>
      <c r="E286" s="3141"/>
      <c r="F286" s="3143"/>
      <c r="G286" s="3144"/>
      <c r="H286" s="3145"/>
      <c r="I286" s="3146"/>
      <c r="J286" s="3147"/>
      <c r="K286" s="3148"/>
      <c r="L286" s="3149"/>
      <c r="M286" s="2109"/>
      <c r="N286" s="3150"/>
      <c r="O286" s="117"/>
      <c r="P286" s="3151"/>
      <c r="Q286" s="3152"/>
      <c r="R286" s="3153"/>
      <c r="S286" s="3154"/>
      <c r="T286" s="119"/>
      <c r="V286" s="115" t="s">
        <v>16</v>
      </c>
      <c r="W286" s="3141"/>
      <c r="X286" s="3142"/>
      <c r="Y286" s="3141"/>
      <c r="Z286" s="3143"/>
      <c r="AA286" s="3144"/>
      <c r="AB286" s="3145"/>
      <c r="AC286" s="3146"/>
      <c r="AD286" s="3147"/>
      <c r="AE286" s="3148"/>
      <c r="AF286" s="3149"/>
      <c r="AG286" s="2109"/>
      <c r="AH286" s="3150"/>
      <c r="AI286" s="117"/>
      <c r="AJ286" s="3151"/>
      <c r="AK286" s="3152"/>
      <c r="AL286" s="3153"/>
      <c r="AM286" s="3154"/>
      <c r="AN286" s="119"/>
      <c r="AP286" s="115" t="s">
        <v>16</v>
      </c>
      <c r="AQ286" s="3141"/>
      <c r="AR286" s="3142"/>
      <c r="AS286" s="3141"/>
      <c r="AT286" s="3143"/>
      <c r="AU286" s="3144"/>
      <c r="AV286" s="3145"/>
      <c r="AW286" s="3146"/>
      <c r="AX286" s="3147"/>
      <c r="AY286" s="3148"/>
      <c r="AZ286" s="3149"/>
      <c r="BA286" s="2109"/>
      <c r="BB286" s="3150"/>
      <c r="BC286" s="117"/>
      <c r="BD286" s="3151"/>
      <c r="BE286" s="3152"/>
      <c r="BF286" s="3153"/>
      <c r="BG286" s="3154"/>
      <c r="BH286" s="119"/>
      <c r="BK286" s="3">
        <v>1</v>
      </c>
    </row>
    <row r="287" spans="2:63" ht="15.75">
      <c r="B287" s="115" t="s">
        <v>16</v>
      </c>
      <c r="C287" s="3141"/>
      <c r="D287" s="3142"/>
      <c r="E287" s="3141"/>
      <c r="F287" s="3143"/>
      <c r="G287" s="3144"/>
      <c r="H287" s="3145"/>
      <c r="I287" s="3146"/>
      <c r="J287" s="3147"/>
      <c r="K287" s="3148"/>
      <c r="L287" s="3149"/>
      <c r="M287" s="2109"/>
      <c r="N287" s="3150"/>
      <c r="O287" s="117"/>
      <c r="P287" s="3151"/>
      <c r="Q287" s="3152"/>
      <c r="R287" s="3153"/>
      <c r="S287" s="3154"/>
      <c r="T287" s="119"/>
      <c r="V287" s="115" t="s">
        <v>16</v>
      </c>
      <c r="W287" s="3141"/>
      <c r="X287" s="3142"/>
      <c r="Y287" s="3141"/>
      <c r="Z287" s="3143"/>
      <c r="AA287" s="3144"/>
      <c r="AB287" s="3145"/>
      <c r="AC287" s="3146"/>
      <c r="AD287" s="3147"/>
      <c r="AE287" s="3148"/>
      <c r="AF287" s="3149"/>
      <c r="AG287" s="2109"/>
      <c r="AH287" s="3150"/>
      <c r="AI287" s="117"/>
      <c r="AJ287" s="3151"/>
      <c r="AK287" s="3152"/>
      <c r="AL287" s="3153"/>
      <c r="AM287" s="3154"/>
      <c r="AN287" s="119"/>
      <c r="AP287" s="115" t="s">
        <v>16</v>
      </c>
      <c r="AQ287" s="3141"/>
      <c r="AR287" s="3142"/>
      <c r="AS287" s="3141"/>
      <c r="AT287" s="3143"/>
      <c r="AU287" s="3144"/>
      <c r="AV287" s="3145"/>
      <c r="AW287" s="3146"/>
      <c r="AX287" s="3147"/>
      <c r="AY287" s="3148"/>
      <c r="AZ287" s="3149"/>
      <c r="BA287" s="2109"/>
      <c r="BB287" s="3150"/>
      <c r="BC287" s="117"/>
      <c r="BD287" s="3151"/>
      <c r="BE287" s="3152"/>
      <c r="BF287" s="3153"/>
      <c r="BG287" s="3154"/>
      <c r="BH287" s="119"/>
      <c r="BK287" s="3">
        <v>1</v>
      </c>
    </row>
    <row r="288" spans="2:63" ht="15.75">
      <c r="B288" s="115" t="s">
        <v>16</v>
      </c>
      <c r="C288" s="3141"/>
      <c r="D288" s="3142"/>
      <c r="E288" s="3141"/>
      <c r="F288" s="3143"/>
      <c r="G288" s="3144"/>
      <c r="H288" s="3145"/>
      <c r="I288" s="3146"/>
      <c r="J288" s="3147"/>
      <c r="K288" s="3148"/>
      <c r="L288" s="3149"/>
      <c r="M288" s="2109"/>
      <c r="N288" s="3150"/>
      <c r="O288" s="117"/>
      <c r="P288" s="3151"/>
      <c r="Q288" s="3152"/>
      <c r="R288" s="3153"/>
      <c r="S288" s="3154"/>
      <c r="T288" s="119"/>
      <c r="V288" s="115" t="s">
        <v>16</v>
      </c>
      <c r="W288" s="3141"/>
      <c r="X288" s="3142"/>
      <c r="Y288" s="3141"/>
      <c r="Z288" s="3143"/>
      <c r="AA288" s="3144"/>
      <c r="AB288" s="3145"/>
      <c r="AC288" s="3146"/>
      <c r="AD288" s="3147"/>
      <c r="AE288" s="3148"/>
      <c r="AF288" s="3149"/>
      <c r="AG288" s="2109"/>
      <c r="AH288" s="3150"/>
      <c r="AI288" s="117"/>
      <c r="AJ288" s="3151"/>
      <c r="AK288" s="3152"/>
      <c r="AL288" s="3153"/>
      <c r="AM288" s="3154"/>
      <c r="AN288" s="119"/>
      <c r="AP288" s="115" t="s">
        <v>16</v>
      </c>
      <c r="AQ288" s="3141"/>
      <c r="AR288" s="3142"/>
      <c r="AS288" s="3141"/>
      <c r="AT288" s="3143"/>
      <c r="AU288" s="3144"/>
      <c r="AV288" s="3145"/>
      <c r="AW288" s="3146"/>
      <c r="AX288" s="3147"/>
      <c r="AY288" s="3148"/>
      <c r="AZ288" s="3149"/>
      <c r="BA288" s="2109"/>
      <c r="BB288" s="3150"/>
      <c r="BC288" s="117"/>
      <c r="BD288" s="3151"/>
      <c r="BE288" s="3152"/>
      <c r="BF288" s="3153"/>
      <c r="BG288" s="3154"/>
      <c r="BH288" s="119"/>
      <c r="BK288" s="3">
        <v>1</v>
      </c>
    </row>
    <row r="289" spans="2:63" ht="15.75">
      <c r="B289" s="115" t="s">
        <v>16</v>
      </c>
      <c r="C289" s="3141"/>
      <c r="D289" s="3142"/>
      <c r="E289" s="3141"/>
      <c r="F289" s="3143"/>
      <c r="G289" s="3144"/>
      <c r="H289" s="3145"/>
      <c r="I289" s="3146"/>
      <c r="J289" s="3147"/>
      <c r="K289" s="3148"/>
      <c r="L289" s="3149"/>
      <c r="M289" s="2109"/>
      <c r="N289" s="3150"/>
      <c r="O289" s="117"/>
      <c r="P289" s="3151"/>
      <c r="Q289" s="3152"/>
      <c r="R289" s="3153"/>
      <c r="S289" s="3154"/>
      <c r="T289" s="119"/>
      <c r="V289" s="115" t="s">
        <v>16</v>
      </c>
      <c r="W289" s="3141"/>
      <c r="X289" s="3142"/>
      <c r="Y289" s="3141"/>
      <c r="Z289" s="3143"/>
      <c r="AA289" s="3144"/>
      <c r="AB289" s="3145"/>
      <c r="AC289" s="3146"/>
      <c r="AD289" s="3147"/>
      <c r="AE289" s="3148"/>
      <c r="AF289" s="3149"/>
      <c r="AG289" s="2109"/>
      <c r="AH289" s="3150"/>
      <c r="AI289" s="117"/>
      <c r="AJ289" s="3151"/>
      <c r="AK289" s="3152"/>
      <c r="AL289" s="3153"/>
      <c r="AM289" s="3154"/>
      <c r="AN289" s="119"/>
      <c r="AP289" s="115" t="s">
        <v>16</v>
      </c>
      <c r="AQ289" s="3141"/>
      <c r="AR289" s="3142"/>
      <c r="AS289" s="3141"/>
      <c r="AT289" s="3143"/>
      <c r="AU289" s="3144"/>
      <c r="AV289" s="3145"/>
      <c r="AW289" s="3146"/>
      <c r="AX289" s="3147"/>
      <c r="AY289" s="3148"/>
      <c r="AZ289" s="3149"/>
      <c r="BA289" s="2109"/>
      <c r="BB289" s="3150"/>
      <c r="BC289" s="117"/>
      <c r="BD289" s="3151"/>
      <c r="BE289" s="3152"/>
      <c r="BF289" s="3153"/>
      <c r="BG289" s="3154"/>
      <c r="BH289" s="119"/>
      <c r="BK289" s="3">
        <v>1</v>
      </c>
    </row>
    <row r="290" spans="2:63" ht="15.75">
      <c r="B290" s="115" t="s">
        <v>16</v>
      </c>
      <c r="C290" s="3141"/>
      <c r="D290" s="3142"/>
      <c r="E290" s="3141"/>
      <c r="F290" s="3143"/>
      <c r="G290" s="3144"/>
      <c r="H290" s="3145"/>
      <c r="I290" s="3146"/>
      <c r="J290" s="3147"/>
      <c r="K290" s="3148"/>
      <c r="L290" s="3149"/>
      <c r="M290" s="2109"/>
      <c r="N290" s="3150"/>
      <c r="O290" s="117"/>
      <c r="P290" s="3151"/>
      <c r="Q290" s="3152"/>
      <c r="R290" s="3153"/>
      <c r="S290" s="3154"/>
      <c r="T290" s="119"/>
      <c r="V290" s="115" t="s">
        <v>16</v>
      </c>
      <c r="W290" s="3141"/>
      <c r="X290" s="3142"/>
      <c r="Y290" s="3141"/>
      <c r="Z290" s="3143"/>
      <c r="AA290" s="3144"/>
      <c r="AB290" s="3145"/>
      <c r="AC290" s="3146"/>
      <c r="AD290" s="3147"/>
      <c r="AE290" s="3148"/>
      <c r="AF290" s="3149"/>
      <c r="AG290" s="2109"/>
      <c r="AH290" s="3150"/>
      <c r="AI290" s="117"/>
      <c r="AJ290" s="3151"/>
      <c r="AK290" s="3152"/>
      <c r="AL290" s="3153"/>
      <c r="AM290" s="3154"/>
      <c r="AN290" s="119"/>
      <c r="AP290" s="115" t="s">
        <v>16</v>
      </c>
      <c r="AQ290" s="3141"/>
      <c r="AR290" s="3142"/>
      <c r="AS290" s="3141"/>
      <c r="AT290" s="3143"/>
      <c r="AU290" s="3144"/>
      <c r="AV290" s="3145"/>
      <c r="AW290" s="3146"/>
      <c r="AX290" s="3147"/>
      <c r="AY290" s="3148"/>
      <c r="AZ290" s="3149"/>
      <c r="BA290" s="2109"/>
      <c r="BB290" s="3150"/>
      <c r="BC290" s="117"/>
      <c r="BD290" s="3151"/>
      <c r="BE290" s="3152"/>
      <c r="BF290" s="3153"/>
      <c r="BG290" s="3154"/>
      <c r="BH290" s="119"/>
      <c r="BK290" s="3">
        <v>1</v>
      </c>
    </row>
    <row r="291" spans="2:63" ht="15.75">
      <c r="B291" s="115" t="s">
        <v>16</v>
      </c>
      <c r="C291" s="3141"/>
      <c r="D291" s="3142"/>
      <c r="E291" s="3141"/>
      <c r="F291" s="3143"/>
      <c r="G291" s="3144"/>
      <c r="H291" s="3145"/>
      <c r="I291" s="3146"/>
      <c r="J291" s="3147"/>
      <c r="K291" s="3148"/>
      <c r="L291" s="3149"/>
      <c r="M291" s="2109"/>
      <c r="N291" s="3150"/>
      <c r="O291" s="117"/>
      <c r="P291" s="3151"/>
      <c r="Q291" s="3152"/>
      <c r="R291" s="3153"/>
      <c r="S291" s="3154"/>
      <c r="T291" s="119"/>
      <c r="V291" s="115" t="s">
        <v>16</v>
      </c>
      <c r="W291" s="3141"/>
      <c r="X291" s="3142"/>
      <c r="Y291" s="3141"/>
      <c r="Z291" s="3143"/>
      <c r="AA291" s="3144"/>
      <c r="AB291" s="3145"/>
      <c r="AC291" s="3146"/>
      <c r="AD291" s="3147"/>
      <c r="AE291" s="3148"/>
      <c r="AF291" s="3149"/>
      <c r="AG291" s="2109"/>
      <c r="AH291" s="3150"/>
      <c r="AI291" s="117"/>
      <c r="AJ291" s="3151"/>
      <c r="AK291" s="3152"/>
      <c r="AL291" s="3153"/>
      <c r="AM291" s="3154"/>
      <c r="AN291" s="119"/>
      <c r="AP291" s="115" t="s">
        <v>16</v>
      </c>
      <c r="AQ291" s="3141"/>
      <c r="AR291" s="3142"/>
      <c r="AS291" s="3141"/>
      <c r="AT291" s="3143"/>
      <c r="AU291" s="3144"/>
      <c r="AV291" s="3145"/>
      <c r="AW291" s="3146"/>
      <c r="AX291" s="3147"/>
      <c r="AY291" s="3148"/>
      <c r="AZ291" s="3149"/>
      <c r="BA291" s="2109"/>
      <c r="BB291" s="3150"/>
      <c r="BC291" s="117"/>
      <c r="BD291" s="3151"/>
      <c r="BE291" s="3152"/>
      <c r="BF291" s="3153"/>
      <c r="BG291" s="3154"/>
      <c r="BH291" s="119"/>
      <c r="BK291" s="3">
        <v>1</v>
      </c>
    </row>
    <row r="292" spans="2:63" ht="15.75">
      <c r="B292" s="115" t="s">
        <v>16</v>
      </c>
      <c r="C292" s="3141"/>
      <c r="D292" s="3142"/>
      <c r="E292" s="3141"/>
      <c r="F292" s="3143"/>
      <c r="G292" s="3144"/>
      <c r="H292" s="3145"/>
      <c r="I292" s="3146"/>
      <c r="J292" s="3147"/>
      <c r="K292" s="3148"/>
      <c r="L292" s="3149"/>
      <c r="M292" s="2109"/>
      <c r="N292" s="3150"/>
      <c r="O292" s="117"/>
      <c r="P292" s="3151"/>
      <c r="Q292" s="3152"/>
      <c r="R292" s="3153"/>
      <c r="S292" s="3154"/>
      <c r="T292" s="119"/>
      <c r="V292" s="115" t="s">
        <v>16</v>
      </c>
      <c r="W292" s="3141"/>
      <c r="X292" s="3142"/>
      <c r="Y292" s="3141"/>
      <c r="Z292" s="3143"/>
      <c r="AA292" s="3144"/>
      <c r="AB292" s="3145"/>
      <c r="AC292" s="3146"/>
      <c r="AD292" s="3147"/>
      <c r="AE292" s="3148"/>
      <c r="AF292" s="3149"/>
      <c r="AG292" s="2109"/>
      <c r="AH292" s="3150"/>
      <c r="AI292" s="117"/>
      <c r="AJ292" s="3151"/>
      <c r="AK292" s="3152"/>
      <c r="AL292" s="3153"/>
      <c r="AM292" s="3154"/>
      <c r="AN292" s="119"/>
      <c r="AP292" s="115" t="s">
        <v>16</v>
      </c>
      <c r="AQ292" s="3141"/>
      <c r="AR292" s="3142"/>
      <c r="AS292" s="3141"/>
      <c r="AT292" s="3143"/>
      <c r="AU292" s="3144"/>
      <c r="AV292" s="3145"/>
      <c r="AW292" s="3146"/>
      <c r="AX292" s="3147"/>
      <c r="AY292" s="3148"/>
      <c r="AZ292" s="3149"/>
      <c r="BA292" s="2109"/>
      <c r="BB292" s="3150"/>
      <c r="BC292" s="117"/>
      <c r="BD292" s="3151"/>
      <c r="BE292" s="3152"/>
      <c r="BF292" s="3153"/>
      <c r="BG292" s="3154"/>
      <c r="BH292" s="119"/>
      <c r="BK292" s="3">
        <v>1</v>
      </c>
    </row>
    <row r="293" spans="2:63" ht="15.75">
      <c r="B293" s="115" t="s">
        <v>16</v>
      </c>
      <c r="C293" s="3141"/>
      <c r="D293" s="3142"/>
      <c r="E293" s="3141"/>
      <c r="F293" s="3143"/>
      <c r="G293" s="3144"/>
      <c r="H293" s="3145"/>
      <c r="I293" s="3146"/>
      <c r="J293" s="3147"/>
      <c r="K293" s="3148"/>
      <c r="L293" s="3149"/>
      <c r="M293" s="2109"/>
      <c r="N293" s="3150"/>
      <c r="O293" s="117"/>
      <c r="P293" s="3151"/>
      <c r="Q293" s="3152"/>
      <c r="R293" s="3153"/>
      <c r="S293" s="3154"/>
      <c r="T293" s="119"/>
      <c r="V293" s="115" t="s">
        <v>16</v>
      </c>
      <c r="W293" s="3141"/>
      <c r="X293" s="3142"/>
      <c r="Y293" s="3141"/>
      <c r="Z293" s="3143"/>
      <c r="AA293" s="3144"/>
      <c r="AB293" s="3145"/>
      <c r="AC293" s="3146"/>
      <c r="AD293" s="3147"/>
      <c r="AE293" s="3148"/>
      <c r="AF293" s="3149"/>
      <c r="AG293" s="2109"/>
      <c r="AH293" s="3150"/>
      <c r="AI293" s="117"/>
      <c r="AJ293" s="3151"/>
      <c r="AK293" s="3152"/>
      <c r="AL293" s="3153"/>
      <c r="AM293" s="3154"/>
      <c r="AN293" s="119"/>
      <c r="AP293" s="115" t="s">
        <v>16</v>
      </c>
      <c r="AQ293" s="3141"/>
      <c r="AR293" s="3142"/>
      <c r="AS293" s="3141"/>
      <c r="AT293" s="3143"/>
      <c r="AU293" s="3144"/>
      <c r="AV293" s="3145"/>
      <c r="AW293" s="3146"/>
      <c r="AX293" s="3147"/>
      <c r="AY293" s="3148"/>
      <c r="AZ293" s="3149"/>
      <c r="BA293" s="2109"/>
      <c r="BB293" s="3150"/>
      <c r="BC293" s="117"/>
      <c r="BD293" s="3151"/>
      <c r="BE293" s="3152"/>
      <c r="BF293" s="3153"/>
      <c r="BG293" s="3154"/>
      <c r="BH293" s="119"/>
      <c r="BK293" s="3">
        <v>1</v>
      </c>
    </row>
    <row r="294" spans="2:63" ht="15.75">
      <c r="B294" s="115" t="s">
        <v>16</v>
      </c>
      <c r="C294" s="3141"/>
      <c r="D294" s="3142"/>
      <c r="E294" s="3141"/>
      <c r="F294" s="3143"/>
      <c r="G294" s="3144"/>
      <c r="H294" s="3145"/>
      <c r="I294" s="3146"/>
      <c r="J294" s="3147"/>
      <c r="K294" s="3148"/>
      <c r="L294" s="3149"/>
      <c r="M294" s="2109"/>
      <c r="N294" s="3150"/>
      <c r="O294" s="117"/>
      <c r="P294" s="3151"/>
      <c r="Q294" s="3152"/>
      <c r="R294" s="3153"/>
      <c r="S294" s="3154"/>
      <c r="T294" s="119"/>
      <c r="V294" s="115" t="s">
        <v>16</v>
      </c>
      <c r="W294" s="3141"/>
      <c r="X294" s="3142"/>
      <c r="Y294" s="3141"/>
      <c r="Z294" s="3143"/>
      <c r="AA294" s="3144"/>
      <c r="AB294" s="3145"/>
      <c r="AC294" s="3146"/>
      <c r="AD294" s="3147"/>
      <c r="AE294" s="3148"/>
      <c r="AF294" s="3149"/>
      <c r="AG294" s="2109"/>
      <c r="AH294" s="3150"/>
      <c r="AI294" s="117"/>
      <c r="AJ294" s="3151"/>
      <c r="AK294" s="3152"/>
      <c r="AL294" s="3153"/>
      <c r="AM294" s="3154"/>
      <c r="AN294" s="119"/>
      <c r="AP294" s="115" t="s">
        <v>16</v>
      </c>
      <c r="AQ294" s="3141"/>
      <c r="AR294" s="3142"/>
      <c r="AS294" s="3141"/>
      <c r="AT294" s="3143"/>
      <c r="AU294" s="3144"/>
      <c r="AV294" s="3145"/>
      <c r="AW294" s="3146"/>
      <c r="AX294" s="3147"/>
      <c r="AY294" s="3148"/>
      <c r="AZ294" s="3149"/>
      <c r="BA294" s="2109"/>
      <c r="BB294" s="3150"/>
      <c r="BC294" s="117"/>
      <c r="BD294" s="3151"/>
      <c r="BE294" s="3152"/>
      <c r="BF294" s="3153"/>
      <c r="BG294" s="3154"/>
      <c r="BH294" s="119"/>
      <c r="BK294" s="3">
        <v>1</v>
      </c>
    </row>
    <row r="295" spans="2:63" ht="15.75">
      <c r="B295" s="115" t="s">
        <v>16</v>
      </c>
      <c r="C295" s="3141"/>
      <c r="D295" s="3142"/>
      <c r="E295" s="3141"/>
      <c r="F295" s="3143"/>
      <c r="G295" s="3144"/>
      <c r="H295" s="3145"/>
      <c r="I295" s="3146"/>
      <c r="J295" s="3147"/>
      <c r="K295" s="3148"/>
      <c r="L295" s="3149"/>
      <c r="M295" s="2109"/>
      <c r="N295" s="3150"/>
      <c r="O295" s="117"/>
      <c r="P295" s="3151"/>
      <c r="Q295" s="3152"/>
      <c r="R295" s="3153"/>
      <c r="S295" s="3154"/>
      <c r="T295" s="119"/>
      <c r="V295" s="115" t="s">
        <v>16</v>
      </c>
      <c r="W295" s="3141"/>
      <c r="X295" s="3142"/>
      <c r="Y295" s="3141"/>
      <c r="Z295" s="3143"/>
      <c r="AA295" s="3144"/>
      <c r="AB295" s="3145"/>
      <c r="AC295" s="3146"/>
      <c r="AD295" s="3147"/>
      <c r="AE295" s="3148"/>
      <c r="AF295" s="3149"/>
      <c r="AG295" s="2109"/>
      <c r="AH295" s="3150"/>
      <c r="AI295" s="117"/>
      <c r="AJ295" s="3151"/>
      <c r="AK295" s="3152"/>
      <c r="AL295" s="3153"/>
      <c r="AM295" s="3154"/>
      <c r="AN295" s="119"/>
      <c r="AP295" s="115" t="s">
        <v>16</v>
      </c>
      <c r="AQ295" s="3141"/>
      <c r="AR295" s="3142"/>
      <c r="AS295" s="3141"/>
      <c r="AT295" s="3143"/>
      <c r="AU295" s="3144"/>
      <c r="AV295" s="3145"/>
      <c r="AW295" s="3146"/>
      <c r="AX295" s="3147"/>
      <c r="AY295" s="3148"/>
      <c r="AZ295" s="3149"/>
      <c r="BA295" s="2109"/>
      <c r="BB295" s="3150"/>
      <c r="BC295" s="117"/>
      <c r="BD295" s="3151"/>
      <c r="BE295" s="3152"/>
      <c r="BF295" s="3153"/>
      <c r="BG295" s="3154"/>
      <c r="BH295" s="119"/>
      <c r="BK295" s="3">
        <v>1</v>
      </c>
    </row>
    <row r="296" spans="2:63" ht="15.75">
      <c r="B296" s="115" t="s">
        <v>16</v>
      </c>
      <c r="C296" s="3141"/>
      <c r="D296" s="3142"/>
      <c r="E296" s="3141"/>
      <c r="F296" s="3143"/>
      <c r="G296" s="3144"/>
      <c r="H296" s="3145"/>
      <c r="I296" s="3146"/>
      <c r="J296" s="3147"/>
      <c r="K296" s="3148"/>
      <c r="L296" s="3149"/>
      <c r="M296" s="2109"/>
      <c r="N296" s="3150"/>
      <c r="O296" s="117"/>
      <c r="P296" s="3151"/>
      <c r="Q296" s="3152"/>
      <c r="R296" s="3153"/>
      <c r="S296" s="3154"/>
      <c r="T296" s="119"/>
      <c r="V296" s="115" t="s">
        <v>16</v>
      </c>
      <c r="W296" s="3141"/>
      <c r="X296" s="3142"/>
      <c r="Y296" s="3141"/>
      <c r="Z296" s="3143"/>
      <c r="AA296" s="3144"/>
      <c r="AB296" s="3145"/>
      <c r="AC296" s="3146"/>
      <c r="AD296" s="3147"/>
      <c r="AE296" s="3148"/>
      <c r="AF296" s="3149"/>
      <c r="AG296" s="2109"/>
      <c r="AH296" s="3150"/>
      <c r="AI296" s="117"/>
      <c r="AJ296" s="3151"/>
      <c r="AK296" s="3152"/>
      <c r="AL296" s="3153"/>
      <c r="AM296" s="3154"/>
      <c r="AN296" s="119"/>
      <c r="AP296" s="115" t="s">
        <v>16</v>
      </c>
      <c r="AQ296" s="3141"/>
      <c r="AR296" s="3142"/>
      <c r="AS296" s="3141"/>
      <c r="AT296" s="3143"/>
      <c r="AU296" s="3144"/>
      <c r="AV296" s="3145"/>
      <c r="AW296" s="3146"/>
      <c r="AX296" s="3147"/>
      <c r="AY296" s="3148"/>
      <c r="AZ296" s="3149"/>
      <c r="BA296" s="2109"/>
      <c r="BB296" s="3150"/>
      <c r="BC296" s="117"/>
      <c r="BD296" s="3151"/>
      <c r="BE296" s="3152"/>
      <c r="BF296" s="3153"/>
      <c r="BG296" s="3154"/>
      <c r="BH296" s="119"/>
      <c r="BK296" s="3">
        <v>1</v>
      </c>
    </row>
    <row r="297" spans="2:63" ht="15.75">
      <c r="B297" s="115" t="s">
        <v>16</v>
      </c>
      <c r="C297" s="3141"/>
      <c r="D297" s="3142"/>
      <c r="E297" s="3141"/>
      <c r="F297" s="3143"/>
      <c r="G297" s="3144"/>
      <c r="H297" s="3145"/>
      <c r="I297" s="3146"/>
      <c r="J297" s="3147"/>
      <c r="K297" s="3148"/>
      <c r="L297" s="3149"/>
      <c r="M297" s="2109"/>
      <c r="N297" s="3150"/>
      <c r="O297" s="117"/>
      <c r="P297" s="3151"/>
      <c r="Q297" s="3152"/>
      <c r="R297" s="3153"/>
      <c r="S297" s="3154"/>
      <c r="T297" s="119"/>
      <c r="V297" s="115" t="s">
        <v>16</v>
      </c>
      <c r="W297" s="3141"/>
      <c r="X297" s="3142"/>
      <c r="Y297" s="3141"/>
      <c r="Z297" s="3143"/>
      <c r="AA297" s="3144"/>
      <c r="AB297" s="3145"/>
      <c r="AC297" s="3146"/>
      <c r="AD297" s="3147"/>
      <c r="AE297" s="3148"/>
      <c r="AF297" s="3149"/>
      <c r="AG297" s="2109"/>
      <c r="AH297" s="3150"/>
      <c r="AI297" s="117"/>
      <c r="AJ297" s="3151"/>
      <c r="AK297" s="3152"/>
      <c r="AL297" s="3153"/>
      <c r="AM297" s="3154"/>
      <c r="AN297" s="119"/>
      <c r="AP297" s="115" t="s">
        <v>16</v>
      </c>
      <c r="AQ297" s="3141"/>
      <c r="AR297" s="3142"/>
      <c r="AS297" s="3141"/>
      <c r="AT297" s="3143"/>
      <c r="AU297" s="3144"/>
      <c r="AV297" s="3145"/>
      <c r="AW297" s="3146"/>
      <c r="AX297" s="3147"/>
      <c r="AY297" s="3148"/>
      <c r="AZ297" s="3149"/>
      <c r="BA297" s="2109"/>
      <c r="BB297" s="3150"/>
      <c r="BC297" s="117"/>
      <c r="BD297" s="3151"/>
      <c r="BE297" s="3152"/>
      <c r="BF297" s="3153"/>
      <c r="BG297" s="3154"/>
      <c r="BH297" s="119"/>
      <c r="BK297" s="3">
        <v>1</v>
      </c>
    </row>
    <row r="298" spans="2:63" ht="15.75">
      <c r="B298" s="115" t="s">
        <v>16</v>
      </c>
      <c r="C298" s="3141"/>
      <c r="D298" s="3142"/>
      <c r="E298" s="3141"/>
      <c r="F298" s="3143"/>
      <c r="G298" s="3144"/>
      <c r="H298" s="3145"/>
      <c r="I298" s="3146"/>
      <c r="J298" s="3147"/>
      <c r="K298" s="3148"/>
      <c r="L298" s="3149"/>
      <c r="M298" s="2109"/>
      <c r="N298" s="3150"/>
      <c r="O298" s="117"/>
      <c r="P298" s="3151"/>
      <c r="Q298" s="3152"/>
      <c r="R298" s="3153"/>
      <c r="S298" s="3154"/>
      <c r="T298" s="119"/>
      <c r="V298" s="115" t="s">
        <v>16</v>
      </c>
      <c r="W298" s="3141"/>
      <c r="X298" s="3142"/>
      <c r="Y298" s="3141"/>
      <c r="Z298" s="3143"/>
      <c r="AA298" s="3144"/>
      <c r="AB298" s="3145"/>
      <c r="AC298" s="3146"/>
      <c r="AD298" s="3147"/>
      <c r="AE298" s="3148"/>
      <c r="AF298" s="3149"/>
      <c r="AG298" s="2109"/>
      <c r="AH298" s="3150"/>
      <c r="AI298" s="117"/>
      <c r="AJ298" s="3151"/>
      <c r="AK298" s="3152"/>
      <c r="AL298" s="3153"/>
      <c r="AM298" s="3154"/>
      <c r="AN298" s="119"/>
      <c r="AP298" s="115" t="s">
        <v>16</v>
      </c>
      <c r="AQ298" s="3141"/>
      <c r="AR298" s="3142"/>
      <c r="AS298" s="3141"/>
      <c r="AT298" s="3143"/>
      <c r="AU298" s="3144"/>
      <c r="AV298" s="3145"/>
      <c r="AW298" s="3146"/>
      <c r="AX298" s="3147"/>
      <c r="AY298" s="3148"/>
      <c r="AZ298" s="3149"/>
      <c r="BA298" s="2109"/>
      <c r="BB298" s="3150"/>
      <c r="BC298" s="117"/>
      <c r="BD298" s="3151"/>
      <c r="BE298" s="3152"/>
      <c r="BF298" s="3153"/>
      <c r="BG298" s="3154"/>
      <c r="BH298" s="119"/>
      <c r="BK298" s="3">
        <v>1</v>
      </c>
    </row>
    <row r="299" spans="2:63" ht="15.75">
      <c r="B299" s="115" t="s">
        <v>16</v>
      </c>
      <c r="C299" s="3141"/>
      <c r="D299" s="3142"/>
      <c r="E299" s="3141"/>
      <c r="F299" s="3143"/>
      <c r="G299" s="3144"/>
      <c r="H299" s="3145"/>
      <c r="I299" s="3146"/>
      <c r="J299" s="3147"/>
      <c r="K299" s="3148"/>
      <c r="L299" s="3149"/>
      <c r="M299" s="2109"/>
      <c r="N299" s="3150"/>
      <c r="O299" s="117"/>
      <c r="P299" s="3151"/>
      <c r="Q299" s="3152"/>
      <c r="R299" s="3153"/>
      <c r="S299" s="3154"/>
      <c r="T299" s="119"/>
      <c r="V299" s="115" t="s">
        <v>16</v>
      </c>
      <c r="W299" s="3141"/>
      <c r="X299" s="3142"/>
      <c r="Y299" s="3141"/>
      <c r="Z299" s="3143"/>
      <c r="AA299" s="3144"/>
      <c r="AB299" s="3145"/>
      <c r="AC299" s="3146"/>
      <c r="AD299" s="3147"/>
      <c r="AE299" s="3148"/>
      <c r="AF299" s="3149"/>
      <c r="AG299" s="2109"/>
      <c r="AH299" s="3150"/>
      <c r="AI299" s="117"/>
      <c r="AJ299" s="3151"/>
      <c r="AK299" s="3152"/>
      <c r="AL299" s="3153"/>
      <c r="AM299" s="3154"/>
      <c r="AN299" s="119"/>
      <c r="AP299" s="115" t="s">
        <v>16</v>
      </c>
      <c r="AQ299" s="3141"/>
      <c r="AR299" s="3142"/>
      <c r="AS299" s="3141"/>
      <c r="AT299" s="3143"/>
      <c r="AU299" s="3144"/>
      <c r="AV299" s="3145"/>
      <c r="AW299" s="3146"/>
      <c r="AX299" s="3147"/>
      <c r="AY299" s="3148"/>
      <c r="AZ299" s="3149"/>
      <c r="BA299" s="2109"/>
      <c r="BB299" s="3150"/>
      <c r="BC299" s="117"/>
      <c r="BD299" s="3151"/>
      <c r="BE299" s="3152"/>
      <c r="BF299" s="3153"/>
      <c r="BG299" s="3154"/>
      <c r="BH299" s="119"/>
      <c r="BK299" s="3">
        <v>1</v>
      </c>
    </row>
    <row r="300" spans="2:63" ht="15.75">
      <c r="B300" s="115" t="s">
        <v>16</v>
      </c>
      <c r="C300" s="3141"/>
      <c r="D300" s="3142"/>
      <c r="E300" s="3141"/>
      <c r="F300" s="3143"/>
      <c r="G300" s="3144"/>
      <c r="H300" s="3145"/>
      <c r="I300" s="3146"/>
      <c r="J300" s="3147"/>
      <c r="K300" s="3148"/>
      <c r="L300" s="3149"/>
      <c r="M300" s="2109"/>
      <c r="N300" s="3150"/>
      <c r="O300" s="117"/>
      <c r="P300" s="3151"/>
      <c r="Q300" s="3152"/>
      <c r="R300" s="3153"/>
      <c r="S300" s="3154"/>
      <c r="T300" s="119"/>
      <c r="V300" s="115" t="s">
        <v>16</v>
      </c>
      <c r="W300" s="3141"/>
      <c r="X300" s="3142"/>
      <c r="Y300" s="3141"/>
      <c r="Z300" s="3143"/>
      <c r="AA300" s="3144"/>
      <c r="AB300" s="3145"/>
      <c r="AC300" s="3146"/>
      <c r="AD300" s="3147"/>
      <c r="AE300" s="3148"/>
      <c r="AF300" s="3149"/>
      <c r="AG300" s="2109"/>
      <c r="AH300" s="3150"/>
      <c r="AI300" s="117"/>
      <c r="AJ300" s="3151"/>
      <c r="AK300" s="3152"/>
      <c r="AL300" s="3153"/>
      <c r="AM300" s="3154"/>
      <c r="AN300" s="119"/>
      <c r="AP300" s="115" t="s">
        <v>16</v>
      </c>
      <c r="AQ300" s="3141"/>
      <c r="AR300" s="3142"/>
      <c r="AS300" s="3141"/>
      <c r="AT300" s="3143"/>
      <c r="AU300" s="3144"/>
      <c r="AV300" s="3145"/>
      <c r="AW300" s="3146"/>
      <c r="AX300" s="3147"/>
      <c r="AY300" s="3148"/>
      <c r="AZ300" s="3149"/>
      <c r="BA300" s="2109"/>
      <c r="BB300" s="3150"/>
      <c r="BC300" s="117"/>
      <c r="BD300" s="3151"/>
      <c r="BE300" s="3152"/>
      <c r="BF300" s="3153"/>
      <c r="BG300" s="3154"/>
      <c r="BH300" s="119"/>
      <c r="BK300" s="3">
        <v>1</v>
      </c>
    </row>
    <row r="301" spans="2:63" ht="15.75">
      <c r="B301" s="115" t="s">
        <v>16</v>
      </c>
      <c r="C301" s="3141"/>
      <c r="D301" s="3142"/>
      <c r="E301" s="3141"/>
      <c r="F301" s="3143"/>
      <c r="G301" s="3144"/>
      <c r="H301" s="3145"/>
      <c r="I301" s="3146"/>
      <c r="J301" s="3147"/>
      <c r="K301" s="3148"/>
      <c r="L301" s="3149"/>
      <c r="M301" s="2109"/>
      <c r="N301" s="3150"/>
      <c r="O301" s="117"/>
      <c r="P301" s="3151"/>
      <c r="Q301" s="3152"/>
      <c r="R301" s="3153"/>
      <c r="S301" s="3154"/>
      <c r="T301" s="119"/>
      <c r="V301" s="115" t="s">
        <v>16</v>
      </c>
      <c r="W301" s="3141"/>
      <c r="X301" s="3142"/>
      <c r="Y301" s="3141"/>
      <c r="Z301" s="3143"/>
      <c r="AA301" s="3144"/>
      <c r="AB301" s="3145"/>
      <c r="AC301" s="3146"/>
      <c r="AD301" s="3147"/>
      <c r="AE301" s="3148"/>
      <c r="AF301" s="3149"/>
      <c r="AG301" s="2109"/>
      <c r="AH301" s="3150"/>
      <c r="AI301" s="117"/>
      <c r="AJ301" s="3151"/>
      <c r="AK301" s="3152"/>
      <c r="AL301" s="3153"/>
      <c r="AM301" s="3154"/>
      <c r="AN301" s="119"/>
      <c r="AP301" s="115" t="s">
        <v>16</v>
      </c>
      <c r="AQ301" s="3141"/>
      <c r="AR301" s="3142"/>
      <c r="AS301" s="3141"/>
      <c r="AT301" s="3143"/>
      <c r="AU301" s="3144"/>
      <c r="AV301" s="3145"/>
      <c r="AW301" s="3146"/>
      <c r="AX301" s="3147"/>
      <c r="AY301" s="3148"/>
      <c r="AZ301" s="3149"/>
      <c r="BA301" s="2109"/>
      <c r="BB301" s="3150"/>
      <c r="BC301" s="117"/>
      <c r="BD301" s="3151"/>
      <c r="BE301" s="3152"/>
      <c r="BF301" s="3153"/>
      <c r="BG301" s="3154"/>
      <c r="BH301" s="119"/>
      <c r="BK301" s="3">
        <v>1</v>
      </c>
    </row>
    <row r="302" spans="2:63" ht="15.75">
      <c r="B302" s="115" t="s">
        <v>16</v>
      </c>
      <c r="C302" s="3141"/>
      <c r="D302" s="3142"/>
      <c r="E302" s="3141"/>
      <c r="F302" s="3143"/>
      <c r="G302" s="3144"/>
      <c r="H302" s="3145"/>
      <c r="I302" s="3146"/>
      <c r="J302" s="3147"/>
      <c r="K302" s="3148"/>
      <c r="L302" s="3149"/>
      <c r="M302" s="2109"/>
      <c r="N302" s="3150"/>
      <c r="O302" s="117"/>
      <c r="P302" s="3151"/>
      <c r="Q302" s="3152"/>
      <c r="R302" s="3153"/>
      <c r="S302" s="3154"/>
      <c r="T302" s="119"/>
      <c r="V302" s="115" t="s">
        <v>16</v>
      </c>
      <c r="W302" s="3141"/>
      <c r="X302" s="3142"/>
      <c r="Y302" s="3141"/>
      <c r="Z302" s="3143"/>
      <c r="AA302" s="3144"/>
      <c r="AB302" s="3145"/>
      <c r="AC302" s="3146"/>
      <c r="AD302" s="3147"/>
      <c r="AE302" s="3148"/>
      <c r="AF302" s="3149"/>
      <c r="AG302" s="2109"/>
      <c r="AH302" s="3150"/>
      <c r="AI302" s="117"/>
      <c r="AJ302" s="3151"/>
      <c r="AK302" s="3152"/>
      <c r="AL302" s="3153"/>
      <c r="AM302" s="3154"/>
      <c r="AN302" s="119"/>
      <c r="AP302" s="115" t="s">
        <v>16</v>
      </c>
      <c r="AQ302" s="3141"/>
      <c r="AR302" s="3142"/>
      <c r="AS302" s="3141"/>
      <c r="AT302" s="3143"/>
      <c r="AU302" s="3144"/>
      <c r="AV302" s="3145"/>
      <c r="AW302" s="3146"/>
      <c r="AX302" s="3147"/>
      <c r="AY302" s="3148"/>
      <c r="AZ302" s="3149"/>
      <c r="BA302" s="2109"/>
      <c r="BB302" s="3150"/>
      <c r="BC302" s="117"/>
      <c r="BD302" s="3151"/>
      <c r="BE302" s="3152"/>
      <c r="BF302" s="3153"/>
      <c r="BG302" s="3154"/>
      <c r="BH302" s="119"/>
      <c r="BK302" s="3">
        <v>1</v>
      </c>
    </row>
    <row r="303" spans="2:63" ht="15.75">
      <c r="B303" s="115" t="s">
        <v>16</v>
      </c>
      <c r="C303" s="3141"/>
      <c r="D303" s="3142"/>
      <c r="E303" s="3141"/>
      <c r="F303" s="3143"/>
      <c r="G303" s="3144"/>
      <c r="H303" s="3145"/>
      <c r="I303" s="3146"/>
      <c r="J303" s="3147"/>
      <c r="K303" s="3148"/>
      <c r="L303" s="3149"/>
      <c r="M303" s="2109"/>
      <c r="N303" s="3150"/>
      <c r="O303" s="117"/>
      <c r="P303" s="3151"/>
      <c r="Q303" s="3152"/>
      <c r="R303" s="3153"/>
      <c r="S303" s="3154"/>
      <c r="T303" s="119"/>
      <c r="V303" s="115" t="s">
        <v>16</v>
      </c>
      <c r="W303" s="3141"/>
      <c r="X303" s="3142"/>
      <c r="Y303" s="3141"/>
      <c r="Z303" s="3143"/>
      <c r="AA303" s="3144"/>
      <c r="AB303" s="3145"/>
      <c r="AC303" s="3146"/>
      <c r="AD303" s="3147"/>
      <c r="AE303" s="3148"/>
      <c r="AF303" s="3149"/>
      <c r="AG303" s="2109"/>
      <c r="AH303" s="3150"/>
      <c r="AI303" s="117"/>
      <c r="AJ303" s="3151"/>
      <c r="AK303" s="3152"/>
      <c r="AL303" s="3153"/>
      <c r="AM303" s="3154"/>
      <c r="AN303" s="119"/>
      <c r="AP303" s="115" t="s">
        <v>16</v>
      </c>
      <c r="AQ303" s="3141"/>
      <c r="AR303" s="3142"/>
      <c r="AS303" s="3141"/>
      <c r="AT303" s="3143"/>
      <c r="AU303" s="3144"/>
      <c r="AV303" s="3145"/>
      <c r="AW303" s="3146"/>
      <c r="AX303" s="3147"/>
      <c r="AY303" s="3148"/>
      <c r="AZ303" s="3149"/>
      <c r="BA303" s="2109"/>
      <c r="BB303" s="3150"/>
      <c r="BC303" s="117"/>
      <c r="BD303" s="3151"/>
      <c r="BE303" s="3152"/>
      <c r="BF303" s="3153"/>
      <c r="BG303" s="3154"/>
      <c r="BH303" s="119"/>
      <c r="BK303" s="3">
        <v>1</v>
      </c>
    </row>
    <row r="304" spans="2:63" ht="15.75">
      <c r="B304" s="115" t="s">
        <v>16</v>
      </c>
      <c r="C304" s="3141"/>
      <c r="D304" s="3142"/>
      <c r="E304" s="3141"/>
      <c r="F304" s="3143"/>
      <c r="G304" s="3144"/>
      <c r="H304" s="3145"/>
      <c r="I304" s="3146"/>
      <c r="J304" s="3147"/>
      <c r="K304" s="3148"/>
      <c r="L304" s="3149"/>
      <c r="M304" s="2109"/>
      <c r="N304" s="3150"/>
      <c r="O304" s="117"/>
      <c r="P304" s="3151"/>
      <c r="Q304" s="3152"/>
      <c r="R304" s="3153"/>
      <c r="S304" s="3154"/>
      <c r="T304" s="119"/>
      <c r="V304" s="115" t="s">
        <v>16</v>
      </c>
      <c r="W304" s="3141"/>
      <c r="X304" s="3142"/>
      <c r="Y304" s="3141"/>
      <c r="Z304" s="3143"/>
      <c r="AA304" s="3144"/>
      <c r="AB304" s="3145"/>
      <c r="AC304" s="3146"/>
      <c r="AD304" s="3147"/>
      <c r="AE304" s="3148"/>
      <c r="AF304" s="3149"/>
      <c r="AG304" s="2109"/>
      <c r="AH304" s="3150"/>
      <c r="AI304" s="117"/>
      <c r="AJ304" s="3151"/>
      <c r="AK304" s="3152"/>
      <c r="AL304" s="3153"/>
      <c r="AM304" s="3154"/>
      <c r="AN304" s="119"/>
      <c r="AP304" s="115" t="s">
        <v>16</v>
      </c>
      <c r="AQ304" s="3141"/>
      <c r="AR304" s="3142"/>
      <c r="AS304" s="3141"/>
      <c r="AT304" s="3143"/>
      <c r="AU304" s="3144"/>
      <c r="AV304" s="3145"/>
      <c r="AW304" s="3146"/>
      <c r="AX304" s="3147"/>
      <c r="AY304" s="3148"/>
      <c r="AZ304" s="3149"/>
      <c r="BA304" s="2109"/>
      <c r="BB304" s="3150"/>
      <c r="BC304" s="117"/>
      <c r="BD304" s="3151"/>
      <c r="BE304" s="3152"/>
      <c r="BF304" s="3153"/>
      <c r="BG304" s="3154"/>
      <c r="BH304" s="119"/>
      <c r="BK304" s="3">
        <v>1</v>
      </c>
    </row>
    <row r="305" spans="2:63" ht="15.75">
      <c r="B305" s="115" t="s">
        <v>16</v>
      </c>
      <c r="C305" s="3141"/>
      <c r="D305" s="3142"/>
      <c r="E305" s="3141"/>
      <c r="F305" s="3143"/>
      <c r="G305" s="3144"/>
      <c r="H305" s="3145"/>
      <c r="I305" s="3146"/>
      <c r="J305" s="3147"/>
      <c r="K305" s="3148"/>
      <c r="L305" s="3149"/>
      <c r="M305" s="2109"/>
      <c r="N305" s="3150"/>
      <c r="O305" s="117"/>
      <c r="P305" s="3151"/>
      <c r="Q305" s="3152"/>
      <c r="R305" s="3153"/>
      <c r="S305" s="3154"/>
      <c r="T305" s="119"/>
      <c r="V305" s="115" t="s">
        <v>16</v>
      </c>
      <c r="W305" s="3141"/>
      <c r="X305" s="3142"/>
      <c r="Y305" s="3141"/>
      <c r="Z305" s="3143"/>
      <c r="AA305" s="3144"/>
      <c r="AB305" s="3145"/>
      <c r="AC305" s="3146"/>
      <c r="AD305" s="3147"/>
      <c r="AE305" s="3148"/>
      <c r="AF305" s="3149"/>
      <c r="AG305" s="2109"/>
      <c r="AH305" s="3150"/>
      <c r="AI305" s="117"/>
      <c r="AJ305" s="3151"/>
      <c r="AK305" s="3152"/>
      <c r="AL305" s="3153"/>
      <c r="AM305" s="3154"/>
      <c r="AN305" s="119"/>
      <c r="AP305" s="115" t="s">
        <v>16</v>
      </c>
      <c r="AQ305" s="3141"/>
      <c r="AR305" s="3142"/>
      <c r="AS305" s="3141"/>
      <c r="AT305" s="3143"/>
      <c r="AU305" s="3144"/>
      <c r="AV305" s="3145"/>
      <c r="AW305" s="3146"/>
      <c r="AX305" s="3147"/>
      <c r="AY305" s="3148"/>
      <c r="AZ305" s="3149"/>
      <c r="BA305" s="2109"/>
      <c r="BB305" s="3150"/>
      <c r="BC305" s="117"/>
      <c r="BD305" s="3151"/>
      <c r="BE305" s="3152"/>
      <c r="BF305" s="3153"/>
      <c r="BG305" s="3154"/>
      <c r="BH305" s="119"/>
      <c r="BK305" s="3">
        <v>1</v>
      </c>
    </row>
    <row r="306" spans="2:63" ht="15.75">
      <c r="B306" s="115" t="s">
        <v>16</v>
      </c>
      <c r="C306" s="3141"/>
      <c r="D306" s="3142"/>
      <c r="E306" s="3141"/>
      <c r="F306" s="3143"/>
      <c r="G306" s="3144"/>
      <c r="H306" s="3145"/>
      <c r="I306" s="3146"/>
      <c r="J306" s="3147"/>
      <c r="K306" s="3148"/>
      <c r="L306" s="3149"/>
      <c r="M306" s="2109"/>
      <c r="N306" s="3150"/>
      <c r="O306" s="117"/>
      <c r="P306" s="3151"/>
      <c r="Q306" s="3152"/>
      <c r="R306" s="3153"/>
      <c r="S306" s="3154"/>
      <c r="T306" s="119"/>
      <c r="V306" s="115" t="s">
        <v>16</v>
      </c>
      <c r="W306" s="3141"/>
      <c r="X306" s="3142"/>
      <c r="Y306" s="3141"/>
      <c r="Z306" s="3143"/>
      <c r="AA306" s="3144"/>
      <c r="AB306" s="3145"/>
      <c r="AC306" s="3146"/>
      <c r="AD306" s="3147"/>
      <c r="AE306" s="3148"/>
      <c r="AF306" s="3149"/>
      <c r="AG306" s="2109"/>
      <c r="AH306" s="3150"/>
      <c r="AI306" s="117"/>
      <c r="AJ306" s="3151"/>
      <c r="AK306" s="3152"/>
      <c r="AL306" s="3153"/>
      <c r="AM306" s="3154"/>
      <c r="AN306" s="119"/>
      <c r="AP306" s="115" t="s">
        <v>16</v>
      </c>
      <c r="AQ306" s="3141"/>
      <c r="AR306" s="3142"/>
      <c r="AS306" s="3141"/>
      <c r="AT306" s="3143"/>
      <c r="AU306" s="3144"/>
      <c r="AV306" s="3145"/>
      <c r="AW306" s="3146"/>
      <c r="AX306" s="3147"/>
      <c r="AY306" s="3148"/>
      <c r="AZ306" s="3149"/>
      <c r="BA306" s="2109"/>
      <c r="BB306" s="3150"/>
      <c r="BC306" s="117"/>
      <c r="BD306" s="3151"/>
      <c r="BE306" s="3152"/>
      <c r="BF306" s="3153"/>
      <c r="BG306" s="3154"/>
      <c r="BH306" s="119"/>
      <c r="BK306" s="3">
        <v>1</v>
      </c>
    </row>
    <row r="307" spans="2:63" ht="15.75">
      <c r="B307" s="115" t="s">
        <v>16</v>
      </c>
      <c r="C307" s="3141"/>
      <c r="D307" s="3142"/>
      <c r="E307" s="3141"/>
      <c r="F307" s="3143"/>
      <c r="G307" s="3144"/>
      <c r="H307" s="3145"/>
      <c r="I307" s="3146"/>
      <c r="J307" s="3147"/>
      <c r="K307" s="3148"/>
      <c r="L307" s="3149"/>
      <c r="M307" s="2109"/>
      <c r="N307" s="3150"/>
      <c r="O307" s="117"/>
      <c r="P307" s="3151"/>
      <c r="Q307" s="3152"/>
      <c r="R307" s="3153"/>
      <c r="S307" s="3154"/>
      <c r="T307" s="119"/>
      <c r="V307" s="115" t="s">
        <v>16</v>
      </c>
      <c r="W307" s="3141"/>
      <c r="X307" s="3142"/>
      <c r="Y307" s="3141"/>
      <c r="Z307" s="3143"/>
      <c r="AA307" s="3144"/>
      <c r="AB307" s="3145"/>
      <c r="AC307" s="3146"/>
      <c r="AD307" s="3147"/>
      <c r="AE307" s="3148"/>
      <c r="AF307" s="3149"/>
      <c r="AG307" s="2109"/>
      <c r="AH307" s="3150"/>
      <c r="AI307" s="117"/>
      <c r="AJ307" s="3151"/>
      <c r="AK307" s="3152"/>
      <c r="AL307" s="3153"/>
      <c r="AM307" s="3154"/>
      <c r="AN307" s="119"/>
      <c r="AP307" s="115" t="s">
        <v>16</v>
      </c>
      <c r="AQ307" s="3141"/>
      <c r="AR307" s="3142"/>
      <c r="AS307" s="3141"/>
      <c r="AT307" s="3143"/>
      <c r="AU307" s="3144"/>
      <c r="AV307" s="3145"/>
      <c r="AW307" s="3146"/>
      <c r="AX307" s="3147"/>
      <c r="AY307" s="3148"/>
      <c r="AZ307" s="3149"/>
      <c r="BA307" s="2109"/>
      <c r="BB307" s="3150"/>
      <c r="BC307" s="117"/>
      <c r="BD307" s="3151"/>
      <c r="BE307" s="3152"/>
      <c r="BF307" s="3153"/>
      <c r="BG307" s="3154"/>
      <c r="BH307" s="119"/>
      <c r="BK307" s="3">
        <v>1</v>
      </c>
    </row>
    <row r="308" spans="2:63" ht="15.75">
      <c r="B308" s="115" t="s">
        <v>16</v>
      </c>
      <c r="C308" s="3141"/>
      <c r="D308" s="3142"/>
      <c r="E308" s="3141"/>
      <c r="F308" s="3143"/>
      <c r="G308" s="3144"/>
      <c r="H308" s="3145"/>
      <c r="I308" s="3146"/>
      <c r="J308" s="3147"/>
      <c r="K308" s="3148"/>
      <c r="L308" s="3149"/>
      <c r="M308" s="2109"/>
      <c r="N308" s="3150"/>
      <c r="O308" s="117"/>
      <c r="P308" s="3151"/>
      <c r="Q308" s="3152"/>
      <c r="R308" s="3153"/>
      <c r="S308" s="3154"/>
      <c r="T308" s="119"/>
      <c r="V308" s="115" t="s">
        <v>16</v>
      </c>
      <c r="W308" s="3141"/>
      <c r="X308" s="3142"/>
      <c r="Y308" s="3141"/>
      <c r="Z308" s="3143"/>
      <c r="AA308" s="3144"/>
      <c r="AB308" s="3145"/>
      <c r="AC308" s="3146"/>
      <c r="AD308" s="3147"/>
      <c r="AE308" s="3148"/>
      <c r="AF308" s="3149"/>
      <c r="AG308" s="2109"/>
      <c r="AH308" s="3150"/>
      <c r="AI308" s="117"/>
      <c r="AJ308" s="3151"/>
      <c r="AK308" s="3152"/>
      <c r="AL308" s="3153"/>
      <c r="AM308" s="3154"/>
      <c r="AN308" s="119"/>
      <c r="AP308" s="115" t="s">
        <v>16</v>
      </c>
      <c r="AQ308" s="3141"/>
      <c r="AR308" s="3142"/>
      <c r="AS308" s="3141"/>
      <c r="AT308" s="3143"/>
      <c r="AU308" s="3144"/>
      <c r="AV308" s="3145"/>
      <c r="AW308" s="3146"/>
      <c r="AX308" s="3147"/>
      <c r="AY308" s="3148"/>
      <c r="AZ308" s="3149"/>
      <c r="BA308" s="2109"/>
      <c r="BB308" s="3150"/>
      <c r="BC308" s="117"/>
      <c r="BD308" s="3151"/>
      <c r="BE308" s="3152"/>
      <c r="BF308" s="3153"/>
      <c r="BG308" s="3154"/>
      <c r="BH308" s="119"/>
      <c r="BK308" s="3">
        <v>1</v>
      </c>
    </row>
    <row r="309" spans="2:63" ht="15.75">
      <c r="B309" s="115" t="s">
        <v>16</v>
      </c>
      <c r="C309" s="3141"/>
      <c r="D309" s="3142"/>
      <c r="E309" s="3141"/>
      <c r="F309" s="3143"/>
      <c r="G309" s="3144"/>
      <c r="H309" s="3145"/>
      <c r="I309" s="3146"/>
      <c r="J309" s="3147"/>
      <c r="K309" s="3148"/>
      <c r="L309" s="3149"/>
      <c r="M309" s="2109"/>
      <c r="N309" s="3150"/>
      <c r="O309" s="117"/>
      <c r="P309" s="3151"/>
      <c r="Q309" s="3152"/>
      <c r="R309" s="3153"/>
      <c r="S309" s="3154"/>
      <c r="T309" s="119"/>
      <c r="V309" s="115" t="s">
        <v>16</v>
      </c>
      <c r="W309" s="3141"/>
      <c r="X309" s="3142"/>
      <c r="Y309" s="3141"/>
      <c r="Z309" s="3143"/>
      <c r="AA309" s="3144"/>
      <c r="AB309" s="3145"/>
      <c r="AC309" s="3146"/>
      <c r="AD309" s="3147"/>
      <c r="AE309" s="3148"/>
      <c r="AF309" s="3149"/>
      <c r="AG309" s="2109"/>
      <c r="AH309" s="3150"/>
      <c r="AI309" s="117"/>
      <c r="AJ309" s="3151"/>
      <c r="AK309" s="3152"/>
      <c r="AL309" s="3153"/>
      <c r="AM309" s="3154"/>
      <c r="AN309" s="119"/>
      <c r="AP309" s="115" t="s">
        <v>16</v>
      </c>
      <c r="AQ309" s="3141"/>
      <c r="AR309" s="3142"/>
      <c r="AS309" s="3141"/>
      <c r="AT309" s="3143"/>
      <c r="AU309" s="3144"/>
      <c r="AV309" s="3145"/>
      <c r="AW309" s="3146"/>
      <c r="AX309" s="3147"/>
      <c r="AY309" s="3148"/>
      <c r="AZ309" s="3149"/>
      <c r="BA309" s="2109"/>
      <c r="BB309" s="3150"/>
      <c r="BC309" s="117"/>
      <c r="BD309" s="3151"/>
      <c r="BE309" s="3152"/>
      <c r="BF309" s="3153"/>
      <c r="BG309" s="3154"/>
      <c r="BH309" s="119"/>
      <c r="BK309" s="3">
        <v>1</v>
      </c>
    </row>
    <row r="310" spans="2:63" ht="15.75">
      <c r="B310" s="115" t="s">
        <v>16</v>
      </c>
      <c r="C310" s="3141"/>
      <c r="D310" s="3142"/>
      <c r="E310" s="3141"/>
      <c r="F310" s="3143"/>
      <c r="G310" s="3144"/>
      <c r="H310" s="3145"/>
      <c r="I310" s="3146"/>
      <c r="J310" s="3147"/>
      <c r="K310" s="3148"/>
      <c r="L310" s="3149"/>
      <c r="M310" s="2109"/>
      <c r="N310" s="3150"/>
      <c r="O310" s="117"/>
      <c r="P310" s="3151"/>
      <c r="Q310" s="3152"/>
      <c r="R310" s="3153"/>
      <c r="S310" s="3154"/>
      <c r="T310" s="119"/>
      <c r="V310" s="115" t="s">
        <v>16</v>
      </c>
      <c r="W310" s="3141"/>
      <c r="X310" s="3142"/>
      <c r="Y310" s="3141"/>
      <c r="Z310" s="3143"/>
      <c r="AA310" s="3144"/>
      <c r="AB310" s="3145"/>
      <c r="AC310" s="3146"/>
      <c r="AD310" s="3147"/>
      <c r="AE310" s="3148"/>
      <c r="AF310" s="3149"/>
      <c r="AG310" s="2109"/>
      <c r="AH310" s="3150"/>
      <c r="AI310" s="117"/>
      <c r="AJ310" s="3151"/>
      <c r="AK310" s="3152"/>
      <c r="AL310" s="3153"/>
      <c r="AM310" s="3154"/>
      <c r="AN310" s="119"/>
      <c r="AP310" s="115" t="s">
        <v>16</v>
      </c>
      <c r="AQ310" s="3141"/>
      <c r="AR310" s="3142"/>
      <c r="AS310" s="3141"/>
      <c r="AT310" s="3143"/>
      <c r="AU310" s="3144"/>
      <c r="AV310" s="3145"/>
      <c r="AW310" s="3146"/>
      <c r="AX310" s="3147"/>
      <c r="AY310" s="3148"/>
      <c r="AZ310" s="3149"/>
      <c r="BA310" s="2109"/>
      <c r="BB310" s="3150"/>
      <c r="BC310" s="117"/>
      <c r="BD310" s="3151"/>
      <c r="BE310" s="3152"/>
      <c r="BF310" s="3153"/>
      <c r="BG310" s="3154"/>
      <c r="BH310" s="119"/>
      <c r="BK310" s="3">
        <v>1</v>
      </c>
    </row>
    <row r="311" spans="2:63" ht="15.75">
      <c r="B311" s="115" t="s">
        <v>16</v>
      </c>
      <c r="C311" s="3141"/>
      <c r="D311" s="3142"/>
      <c r="E311" s="3141"/>
      <c r="F311" s="3143"/>
      <c r="G311" s="3144"/>
      <c r="H311" s="3145"/>
      <c r="I311" s="3146"/>
      <c r="J311" s="3147"/>
      <c r="K311" s="3148"/>
      <c r="L311" s="3149"/>
      <c r="M311" s="2109"/>
      <c r="N311" s="3150"/>
      <c r="O311" s="117"/>
      <c r="P311" s="3151"/>
      <c r="Q311" s="3152"/>
      <c r="R311" s="3153"/>
      <c r="S311" s="3154"/>
      <c r="T311" s="119"/>
      <c r="V311" s="115" t="s">
        <v>16</v>
      </c>
      <c r="W311" s="3141"/>
      <c r="X311" s="3142"/>
      <c r="Y311" s="3141"/>
      <c r="Z311" s="3143"/>
      <c r="AA311" s="3144"/>
      <c r="AB311" s="3145"/>
      <c r="AC311" s="3146"/>
      <c r="AD311" s="3147"/>
      <c r="AE311" s="3148"/>
      <c r="AF311" s="3149"/>
      <c r="AG311" s="2109"/>
      <c r="AH311" s="3150"/>
      <c r="AI311" s="117"/>
      <c r="AJ311" s="3151"/>
      <c r="AK311" s="3152"/>
      <c r="AL311" s="3153"/>
      <c r="AM311" s="3154"/>
      <c r="AN311" s="119"/>
      <c r="AP311" s="115" t="s">
        <v>16</v>
      </c>
      <c r="AQ311" s="3141"/>
      <c r="AR311" s="3142"/>
      <c r="AS311" s="3141"/>
      <c r="AT311" s="3143"/>
      <c r="AU311" s="3144"/>
      <c r="AV311" s="3145"/>
      <c r="AW311" s="3146"/>
      <c r="AX311" s="3147"/>
      <c r="AY311" s="3148"/>
      <c r="AZ311" s="3149"/>
      <c r="BA311" s="2109"/>
      <c r="BB311" s="3150"/>
      <c r="BC311" s="117"/>
      <c r="BD311" s="3151"/>
      <c r="BE311" s="3152"/>
      <c r="BF311" s="3153"/>
      <c r="BG311" s="3154"/>
      <c r="BH311" s="119"/>
      <c r="BK311" s="3">
        <v>1</v>
      </c>
    </row>
    <row r="312" spans="2:63" ht="15.75">
      <c r="B312" s="115" t="s">
        <v>16</v>
      </c>
      <c r="C312" s="3141"/>
      <c r="D312" s="3142"/>
      <c r="E312" s="3141"/>
      <c r="F312" s="3143"/>
      <c r="G312" s="3144"/>
      <c r="H312" s="3145"/>
      <c r="I312" s="3146"/>
      <c r="J312" s="3147"/>
      <c r="K312" s="3148"/>
      <c r="L312" s="3149"/>
      <c r="M312" s="2109"/>
      <c r="N312" s="3150"/>
      <c r="O312" s="117"/>
      <c r="P312" s="3151"/>
      <c r="Q312" s="3152"/>
      <c r="R312" s="3153"/>
      <c r="S312" s="3154"/>
      <c r="T312" s="119"/>
      <c r="V312" s="115" t="s">
        <v>16</v>
      </c>
      <c r="W312" s="3141"/>
      <c r="X312" s="3142"/>
      <c r="Y312" s="3141"/>
      <c r="Z312" s="3143"/>
      <c r="AA312" s="3144"/>
      <c r="AB312" s="3145"/>
      <c r="AC312" s="3146"/>
      <c r="AD312" s="3147"/>
      <c r="AE312" s="3148"/>
      <c r="AF312" s="3149"/>
      <c r="AG312" s="2109"/>
      <c r="AH312" s="3150"/>
      <c r="AI312" s="117"/>
      <c r="AJ312" s="3151"/>
      <c r="AK312" s="3152"/>
      <c r="AL312" s="3153"/>
      <c r="AM312" s="3154"/>
      <c r="AN312" s="119"/>
      <c r="AP312" s="115" t="s">
        <v>16</v>
      </c>
      <c r="AQ312" s="3141"/>
      <c r="AR312" s="3142"/>
      <c r="AS312" s="3141"/>
      <c r="AT312" s="3143"/>
      <c r="AU312" s="3144"/>
      <c r="AV312" s="3145"/>
      <c r="AW312" s="3146"/>
      <c r="AX312" s="3147"/>
      <c r="AY312" s="3148"/>
      <c r="AZ312" s="3149"/>
      <c r="BA312" s="2109"/>
      <c r="BB312" s="3150"/>
      <c r="BC312" s="117"/>
      <c r="BD312" s="3151"/>
      <c r="BE312" s="3152"/>
      <c r="BF312" s="3153"/>
      <c r="BG312" s="3154"/>
      <c r="BH312" s="119"/>
      <c r="BK312" s="3">
        <v>1</v>
      </c>
    </row>
    <row r="313" spans="2:63" ht="15.75">
      <c r="B313" s="115" t="s">
        <v>16</v>
      </c>
      <c r="C313" s="3141"/>
      <c r="D313" s="3142"/>
      <c r="E313" s="3141"/>
      <c r="F313" s="3143"/>
      <c r="G313" s="3144"/>
      <c r="H313" s="3145"/>
      <c r="I313" s="3146"/>
      <c r="J313" s="3147"/>
      <c r="K313" s="3148"/>
      <c r="L313" s="3149"/>
      <c r="M313" s="2109"/>
      <c r="N313" s="3150"/>
      <c r="O313" s="117"/>
      <c r="P313" s="3151"/>
      <c r="Q313" s="3152"/>
      <c r="R313" s="3153"/>
      <c r="S313" s="3154"/>
      <c r="T313" s="119"/>
      <c r="V313" s="115" t="s">
        <v>16</v>
      </c>
      <c r="W313" s="3141"/>
      <c r="X313" s="3142"/>
      <c r="Y313" s="3141"/>
      <c r="Z313" s="3143"/>
      <c r="AA313" s="3144"/>
      <c r="AB313" s="3145"/>
      <c r="AC313" s="3146"/>
      <c r="AD313" s="3147"/>
      <c r="AE313" s="3148"/>
      <c r="AF313" s="3149"/>
      <c r="AG313" s="2109"/>
      <c r="AH313" s="3150"/>
      <c r="AI313" s="117"/>
      <c r="AJ313" s="3151"/>
      <c r="AK313" s="3152"/>
      <c r="AL313" s="3153"/>
      <c r="AM313" s="3154"/>
      <c r="AN313" s="119"/>
      <c r="AP313" s="115" t="s">
        <v>16</v>
      </c>
      <c r="AQ313" s="3141"/>
      <c r="AR313" s="3142"/>
      <c r="AS313" s="3141"/>
      <c r="AT313" s="3143"/>
      <c r="AU313" s="3144"/>
      <c r="AV313" s="3145"/>
      <c r="AW313" s="3146"/>
      <c r="AX313" s="3147"/>
      <c r="AY313" s="3148"/>
      <c r="AZ313" s="3149"/>
      <c r="BA313" s="2109"/>
      <c r="BB313" s="3150"/>
      <c r="BC313" s="117"/>
      <c r="BD313" s="3151"/>
      <c r="BE313" s="3152"/>
      <c r="BF313" s="3153"/>
      <c r="BG313" s="3154"/>
      <c r="BH313" s="119"/>
      <c r="BK313" s="3">
        <v>1</v>
      </c>
    </row>
    <row r="314" spans="2:63" ht="15.75">
      <c r="B314" s="115" t="s">
        <v>16</v>
      </c>
      <c r="C314" s="3141"/>
      <c r="D314" s="3142"/>
      <c r="E314" s="3141"/>
      <c r="F314" s="3143"/>
      <c r="G314" s="3144"/>
      <c r="H314" s="3145"/>
      <c r="I314" s="3146"/>
      <c r="J314" s="3147"/>
      <c r="K314" s="3148"/>
      <c r="L314" s="3149"/>
      <c r="M314" s="2109"/>
      <c r="N314" s="3150"/>
      <c r="O314" s="117"/>
      <c r="P314" s="3151"/>
      <c r="Q314" s="3152"/>
      <c r="R314" s="3153"/>
      <c r="S314" s="3154"/>
      <c r="T314" s="119"/>
      <c r="V314" s="115" t="s">
        <v>16</v>
      </c>
      <c r="W314" s="3141"/>
      <c r="X314" s="3142"/>
      <c r="Y314" s="3141"/>
      <c r="Z314" s="3143"/>
      <c r="AA314" s="3144"/>
      <c r="AB314" s="3145"/>
      <c r="AC314" s="3146"/>
      <c r="AD314" s="3147"/>
      <c r="AE314" s="3148"/>
      <c r="AF314" s="3149"/>
      <c r="AG314" s="2109"/>
      <c r="AH314" s="3150"/>
      <c r="AI314" s="117"/>
      <c r="AJ314" s="3151"/>
      <c r="AK314" s="3152"/>
      <c r="AL314" s="3153"/>
      <c r="AM314" s="3154"/>
      <c r="AN314" s="119"/>
      <c r="AP314" s="115" t="s">
        <v>16</v>
      </c>
      <c r="AQ314" s="3141"/>
      <c r="AR314" s="3142"/>
      <c r="AS314" s="3141"/>
      <c r="AT314" s="3143"/>
      <c r="AU314" s="3144"/>
      <c r="AV314" s="3145"/>
      <c r="AW314" s="3146"/>
      <c r="AX314" s="3147"/>
      <c r="AY314" s="3148"/>
      <c r="AZ314" s="3149"/>
      <c r="BA314" s="2109"/>
      <c r="BB314" s="3150"/>
      <c r="BC314" s="117"/>
      <c r="BD314" s="3151"/>
      <c r="BE314" s="3152"/>
      <c r="BF314" s="3153"/>
      <c r="BG314" s="3154"/>
      <c r="BH314" s="119"/>
      <c r="BK314" s="3">
        <v>1</v>
      </c>
    </row>
    <row r="315" spans="2:63" ht="15.75">
      <c r="B315" s="115" t="s">
        <v>16</v>
      </c>
      <c r="C315" s="3141"/>
      <c r="D315" s="3142"/>
      <c r="E315" s="3141"/>
      <c r="F315" s="3143"/>
      <c r="G315" s="3144"/>
      <c r="H315" s="3145"/>
      <c r="I315" s="3146"/>
      <c r="J315" s="3147"/>
      <c r="K315" s="3148"/>
      <c r="L315" s="3149"/>
      <c r="M315" s="2109"/>
      <c r="N315" s="3150"/>
      <c r="O315" s="117"/>
      <c r="P315" s="3151"/>
      <c r="Q315" s="3152"/>
      <c r="R315" s="3153"/>
      <c r="S315" s="3154"/>
      <c r="T315" s="119"/>
      <c r="V315" s="115" t="s">
        <v>16</v>
      </c>
      <c r="W315" s="3141"/>
      <c r="X315" s="3142"/>
      <c r="Y315" s="3141"/>
      <c r="Z315" s="3143"/>
      <c r="AA315" s="3144"/>
      <c r="AB315" s="3145"/>
      <c r="AC315" s="3146"/>
      <c r="AD315" s="3147"/>
      <c r="AE315" s="3148"/>
      <c r="AF315" s="3149"/>
      <c r="AG315" s="2109"/>
      <c r="AH315" s="3150"/>
      <c r="AI315" s="117"/>
      <c r="AJ315" s="3151"/>
      <c r="AK315" s="3152"/>
      <c r="AL315" s="3153"/>
      <c r="AM315" s="3154"/>
      <c r="AN315" s="119"/>
      <c r="AP315" s="115" t="s">
        <v>16</v>
      </c>
      <c r="AQ315" s="3141"/>
      <c r="AR315" s="3142"/>
      <c r="AS315" s="3141"/>
      <c r="AT315" s="3143"/>
      <c r="AU315" s="3144"/>
      <c r="AV315" s="3145"/>
      <c r="AW315" s="3146"/>
      <c r="AX315" s="3147"/>
      <c r="AY315" s="3148"/>
      <c r="AZ315" s="3149"/>
      <c r="BA315" s="2109"/>
      <c r="BB315" s="3150"/>
      <c r="BC315" s="117"/>
      <c r="BD315" s="3151"/>
      <c r="BE315" s="3152"/>
      <c r="BF315" s="3153"/>
      <c r="BG315" s="3154"/>
      <c r="BH315" s="119"/>
      <c r="BK315" s="3">
        <v>1</v>
      </c>
    </row>
    <row r="316" spans="2:63" ht="15.75">
      <c r="B316" s="115" t="s">
        <v>16</v>
      </c>
      <c r="C316" s="3141"/>
      <c r="D316" s="3142"/>
      <c r="E316" s="3141"/>
      <c r="F316" s="3143"/>
      <c r="G316" s="3144"/>
      <c r="H316" s="3145"/>
      <c r="I316" s="3146"/>
      <c r="J316" s="3147"/>
      <c r="K316" s="3148"/>
      <c r="L316" s="3149"/>
      <c r="M316" s="2109"/>
      <c r="N316" s="3150"/>
      <c r="O316" s="117"/>
      <c r="P316" s="3151"/>
      <c r="Q316" s="3152"/>
      <c r="R316" s="3153"/>
      <c r="S316" s="3154"/>
      <c r="T316" s="119"/>
      <c r="V316" s="115" t="s">
        <v>16</v>
      </c>
      <c r="W316" s="3141"/>
      <c r="X316" s="3142"/>
      <c r="Y316" s="3141"/>
      <c r="Z316" s="3143"/>
      <c r="AA316" s="3144"/>
      <c r="AB316" s="3145"/>
      <c r="AC316" s="3146"/>
      <c r="AD316" s="3147"/>
      <c r="AE316" s="3148"/>
      <c r="AF316" s="3149"/>
      <c r="AG316" s="2109"/>
      <c r="AH316" s="3150"/>
      <c r="AI316" s="117"/>
      <c r="AJ316" s="3151"/>
      <c r="AK316" s="3152"/>
      <c r="AL316" s="3153"/>
      <c r="AM316" s="3154"/>
      <c r="AN316" s="119"/>
      <c r="AP316" s="115" t="s">
        <v>16</v>
      </c>
      <c r="AQ316" s="3141"/>
      <c r="AR316" s="3142"/>
      <c r="AS316" s="3141"/>
      <c r="AT316" s="3143"/>
      <c r="AU316" s="3144"/>
      <c r="AV316" s="3145"/>
      <c r="AW316" s="3146"/>
      <c r="AX316" s="3147"/>
      <c r="AY316" s="3148"/>
      <c r="AZ316" s="3149"/>
      <c r="BA316" s="2109"/>
      <c r="BB316" s="3150"/>
      <c r="BC316" s="117"/>
      <c r="BD316" s="3151"/>
      <c r="BE316" s="3152"/>
      <c r="BF316" s="3153"/>
      <c r="BG316" s="3154"/>
      <c r="BH316" s="119"/>
      <c r="BK316" s="3">
        <v>1</v>
      </c>
    </row>
    <row r="317" spans="2:63" ht="15.75">
      <c r="B317" s="115" t="s">
        <v>16</v>
      </c>
      <c r="C317" s="3141"/>
      <c r="D317" s="3142"/>
      <c r="E317" s="3141"/>
      <c r="F317" s="3143"/>
      <c r="G317" s="3144"/>
      <c r="H317" s="3145"/>
      <c r="I317" s="3146"/>
      <c r="J317" s="3147"/>
      <c r="K317" s="3148"/>
      <c r="L317" s="3149"/>
      <c r="M317" s="2109"/>
      <c r="N317" s="3150"/>
      <c r="O317" s="117"/>
      <c r="P317" s="3151"/>
      <c r="Q317" s="3152"/>
      <c r="R317" s="3153"/>
      <c r="S317" s="3154"/>
      <c r="T317" s="119"/>
      <c r="V317" s="115" t="s">
        <v>16</v>
      </c>
      <c r="W317" s="3141"/>
      <c r="X317" s="3142"/>
      <c r="Y317" s="3141"/>
      <c r="Z317" s="3143"/>
      <c r="AA317" s="3144"/>
      <c r="AB317" s="3145"/>
      <c r="AC317" s="3146"/>
      <c r="AD317" s="3147"/>
      <c r="AE317" s="3148"/>
      <c r="AF317" s="3149"/>
      <c r="AG317" s="2109"/>
      <c r="AH317" s="3150"/>
      <c r="AI317" s="117"/>
      <c r="AJ317" s="3151"/>
      <c r="AK317" s="3152"/>
      <c r="AL317" s="3153"/>
      <c r="AM317" s="3154"/>
      <c r="AN317" s="119"/>
      <c r="AP317" s="115" t="s">
        <v>16</v>
      </c>
      <c r="AQ317" s="3141"/>
      <c r="AR317" s="3142"/>
      <c r="AS317" s="3141"/>
      <c r="AT317" s="3143"/>
      <c r="AU317" s="3144"/>
      <c r="AV317" s="3145"/>
      <c r="AW317" s="3146"/>
      <c r="AX317" s="3147"/>
      <c r="AY317" s="3148"/>
      <c r="AZ317" s="3149"/>
      <c r="BA317" s="2109"/>
      <c r="BB317" s="3150"/>
      <c r="BC317" s="117"/>
      <c r="BD317" s="3151"/>
      <c r="BE317" s="3152"/>
      <c r="BF317" s="3153"/>
      <c r="BG317" s="3154"/>
      <c r="BH317" s="119"/>
      <c r="BK317" s="3">
        <v>1</v>
      </c>
    </row>
    <row r="318" spans="2:63" ht="15.75">
      <c r="B318" s="115" t="s">
        <v>16</v>
      </c>
      <c r="C318" s="3141"/>
      <c r="D318" s="3142"/>
      <c r="E318" s="3141"/>
      <c r="F318" s="3143"/>
      <c r="G318" s="3144"/>
      <c r="H318" s="3145"/>
      <c r="I318" s="3146"/>
      <c r="J318" s="3147"/>
      <c r="K318" s="3148"/>
      <c r="L318" s="3149"/>
      <c r="M318" s="2109"/>
      <c r="N318" s="3150"/>
      <c r="O318" s="117"/>
      <c r="P318" s="3151"/>
      <c r="Q318" s="3152"/>
      <c r="R318" s="3153"/>
      <c r="S318" s="3154"/>
      <c r="T318" s="119"/>
      <c r="V318" s="115" t="s">
        <v>16</v>
      </c>
      <c r="W318" s="3141"/>
      <c r="X318" s="3142"/>
      <c r="Y318" s="3141"/>
      <c r="Z318" s="3143"/>
      <c r="AA318" s="3144"/>
      <c r="AB318" s="3145"/>
      <c r="AC318" s="3146"/>
      <c r="AD318" s="3147"/>
      <c r="AE318" s="3148"/>
      <c r="AF318" s="3149"/>
      <c r="AG318" s="2109"/>
      <c r="AH318" s="3150"/>
      <c r="AI318" s="117"/>
      <c r="AJ318" s="3151"/>
      <c r="AK318" s="3152"/>
      <c r="AL318" s="3153"/>
      <c r="AM318" s="3154"/>
      <c r="AN318" s="119"/>
      <c r="AP318" s="115" t="s">
        <v>16</v>
      </c>
      <c r="AQ318" s="3141"/>
      <c r="AR318" s="3142"/>
      <c r="AS318" s="3141"/>
      <c r="AT318" s="3143"/>
      <c r="AU318" s="3144"/>
      <c r="AV318" s="3145"/>
      <c r="AW318" s="3146"/>
      <c r="AX318" s="3147"/>
      <c r="AY318" s="3148"/>
      <c r="AZ318" s="3149"/>
      <c r="BA318" s="2109"/>
      <c r="BB318" s="3150"/>
      <c r="BC318" s="117"/>
      <c r="BD318" s="3151"/>
      <c r="BE318" s="3152"/>
      <c r="BF318" s="3153"/>
      <c r="BG318" s="3154"/>
      <c r="BH318" s="119"/>
      <c r="BK318" s="3">
        <v>1</v>
      </c>
    </row>
    <row r="319" spans="2:63" ht="15.75">
      <c r="B319" s="115" t="s">
        <v>16</v>
      </c>
      <c r="C319" s="3141"/>
      <c r="D319" s="3142"/>
      <c r="E319" s="3141"/>
      <c r="F319" s="3143"/>
      <c r="G319" s="3144"/>
      <c r="H319" s="3145"/>
      <c r="I319" s="3146"/>
      <c r="J319" s="3147"/>
      <c r="K319" s="3148"/>
      <c r="L319" s="3149"/>
      <c r="M319" s="2109"/>
      <c r="N319" s="3150"/>
      <c r="O319" s="117"/>
      <c r="P319" s="3151"/>
      <c r="Q319" s="3152"/>
      <c r="R319" s="3153"/>
      <c r="S319" s="3154"/>
      <c r="T319" s="119"/>
      <c r="V319" s="115" t="s">
        <v>16</v>
      </c>
      <c r="W319" s="3141"/>
      <c r="X319" s="3142"/>
      <c r="Y319" s="3141"/>
      <c r="Z319" s="3143"/>
      <c r="AA319" s="3144"/>
      <c r="AB319" s="3145"/>
      <c r="AC319" s="3146"/>
      <c r="AD319" s="3147"/>
      <c r="AE319" s="3148"/>
      <c r="AF319" s="3149"/>
      <c r="AG319" s="2109"/>
      <c r="AH319" s="3150"/>
      <c r="AI319" s="117"/>
      <c r="AJ319" s="3151"/>
      <c r="AK319" s="3152"/>
      <c r="AL319" s="3153"/>
      <c r="AM319" s="3154"/>
      <c r="AN319" s="119"/>
      <c r="AP319" s="115" t="s">
        <v>16</v>
      </c>
      <c r="AQ319" s="3141"/>
      <c r="AR319" s="3142"/>
      <c r="AS319" s="3141"/>
      <c r="AT319" s="3143"/>
      <c r="AU319" s="3144"/>
      <c r="AV319" s="3145"/>
      <c r="AW319" s="3146"/>
      <c r="AX319" s="3147"/>
      <c r="AY319" s="3148"/>
      <c r="AZ319" s="3149"/>
      <c r="BA319" s="2109"/>
      <c r="BB319" s="3150"/>
      <c r="BC319" s="117"/>
      <c r="BD319" s="3151"/>
      <c r="BE319" s="3152"/>
      <c r="BF319" s="3153"/>
      <c r="BG319" s="3154"/>
      <c r="BH319" s="119"/>
      <c r="BK319" s="3">
        <v>1</v>
      </c>
    </row>
    <row r="320" spans="2:63" ht="15.75">
      <c r="B320" s="115" t="s">
        <v>16</v>
      </c>
      <c r="C320" s="3141"/>
      <c r="D320" s="3142"/>
      <c r="E320" s="3141"/>
      <c r="F320" s="3143"/>
      <c r="G320" s="3144"/>
      <c r="H320" s="3145"/>
      <c r="I320" s="3146"/>
      <c r="J320" s="3147"/>
      <c r="K320" s="3148"/>
      <c r="L320" s="3149"/>
      <c r="M320" s="2109"/>
      <c r="N320" s="3150"/>
      <c r="O320" s="117"/>
      <c r="P320" s="3151"/>
      <c r="Q320" s="3152"/>
      <c r="R320" s="3153"/>
      <c r="S320" s="3154"/>
      <c r="T320" s="119"/>
      <c r="V320" s="115" t="s">
        <v>16</v>
      </c>
      <c r="W320" s="3141"/>
      <c r="X320" s="3142"/>
      <c r="Y320" s="3141"/>
      <c r="Z320" s="3143"/>
      <c r="AA320" s="3144"/>
      <c r="AB320" s="3145"/>
      <c r="AC320" s="3146"/>
      <c r="AD320" s="3147"/>
      <c r="AE320" s="3148"/>
      <c r="AF320" s="3149"/>
      <c r="AG320" s="2109"/>
      <c r="AH320" s="3150"/>
      <c r="AI320" s="117"/>
      <c r="AJ320" s="3151"/>
      <c r="AK320" s="3152"/>
      <c r="AL320" s="3153"/>
      <c r="AM320" s="3154"/>
      <c r="AN320" s="119"/>
      <c r="AP320" s="115" t="s">
        <v>16</v>
      </c>
      <c r="AQ320" s="3141"/>
      <c r="AR320" s="3142"/>
      <c r="AS320" s="3141"/>
      <c r="AT320" s="3143"/>
      <c r="AU320" s="3144"/>
      <c r="AV320" s="3145"/>
      <c r="AW320" s="3146"/>
      <c r="AX320" s="3147"/>
      <c r="AY320" s="3148"/>
      <c r="AZ320" s="3149"/>
      <c r="BA320" s="2109"/>
      <c r="BB320" s="3150"/>
      <c r="BC320" s="117"/>
      <c r="BD320" s="3151"/>
      <c r="BE320" s="3152"/>
      <c r="BF320" s="3153"/>
      <c r="BG320" s="3154"/>
      <c r="BH320" s="119"/>
      <c r="BK320" s="3">
        <v>1</v>
      </c>
    </row>
    <row r="321" spans="2:63" ht="15.75">
      <c r="B321" s="115" t="s">
        <v>16</v>
      </c>
      <c r="C321" s="3141"/>
      <c r="D321" s="3142"/>
      <c r="E321" s="3141"/>
      <c r="F321" s="3143"/>
      <c r="G321" s="3144"/>
      <c r="H321" s="3145"/>
      <c r="I321" s="3146"/>
      <c r="J321" s="3147"/>
      <c r="K321" s="3148"/>
      <c r="L321" s="3149"/>
      <c r="M321" s="2109"/>
      <c r="N321" s="3150"/>
      <c r="O321" s="117"/>
      <c r="P321" s="3151"/>
      <c r="Q321" s="3152"/>
      <c r="R321" s="3153"/>
      <c r="S321" s="3154"/>
      <c r="T321" s="119"/>
      <c r="V321" s="115" t="s">
        <v>16</v>
      </c>
      <c r="W321" s="3141"/>
      <c r="X321" s="3142"/>
      <c r="Y321" s="3141"/>
      <c r="Z321" s="3143"/>
      <c r="AA321" s="3144"/>
      <c r="AB321" s="3145"/>
      <c r="AC321" s="3146"/>
      <c r="AD321" s="3147"/>
      <c r="AE321" s="3148"/>
      <c r="AF321" s="3149"/>
      <c r="AG321" s="2109"/>
      <c r="AH321" s="3150"/>
      <c r="AI321" s="117"/>
      <c r="AJ321" s="3151"/>
      <c r="AK321" s="3152"/>
      <c r="AL321" s="3153"/>
      <c r="AM321" s="3154"/>
      <c r="AN321" s="119"/>
      <c r="AP321" s="115" t="s">
        <v>16</v>
      </c>
      <c r="AQ321" s="3141"/>
      <c r="AR321" s="3142"/>
      <c r="AS321" s="3141"/>
      <c r="AT321" s="3143"/>
      <c r="AU321" s="3144"/>
      <c r="AV321" s="3145"/>
      <c r="AW321" s="3146"/>
      <c r="AX321" s="3147"/>
      <c r="AY321" s="3148"/>
      <c r="AZ321" s="3149"/>
      <c r="BA321" s="2109"/>
      <c r="BB321" s="3150"/>
      <c r="BC321" s="117"/>
      <c r="BD321" s="3151"/>
      <c r="BE321" s="3152"/>
      <c r="BF321" s="3153"/>
      <c r="BG321" s="3154"/>
      <c r="BH321" s="119"/>
      <c r="BK321" s="3">
        <v>1</v>
      </c>
    </row>
    <row r="322" spans="2:63" ht="15.75">
      <c r="B322" s="115" t="s">
        <v>16</v>
      </c>
      <c r="C322" s="3141"/>
      <c r="D322" s="3142"/>
      <c r="E322" s="3141"/>
      <c r="F322" s="3143"/>
      <c r="G322" s="3144"/>
      <c r="H322" s="3145"/>
      <c r="I322" s="3146"/>
      <c r="J322" s="3147"/>
      <c r="K322" s="3148"/>
      <c r="L322" s="3149"/>
      <c r="M322" s="2109"/>
      <c r="N322" s="3150"/>
      <c r="O322" s="117"/>
      <c r="P322" s="3151"/>
      <c r="Q322" s="3152"/>
      <c r="R322" s="3153"/>
      <c r="S322" s="3154"/>
      <c r="T322" s="119"/>
      <c r="V322" s="115" t="s">
        <v>16</v>
      </c>
      <c r="W322" s="3141"/>
      <c r="X322" s="3142"/>
      <c r="Y322" s="3141"/>
      <c r="Z322" s="3143"/>
      <c r="AA322" s="3144"/>
      <c r="AB322" s="3145"/>
      <c r="AC322" s="3146"/>
      <c r="AD322" s="3147"/>
      <c r="AE322" s="3148"/>
      <c r="AF322" s="3149"/>
      <c r="AG322" s="2109"/>
      <c r="AH322" s="3150"/>
      <c r="AI322" s="117"/>
      <c r="AJ322" s="3151"/>
      <c r="AK322" s="3152"/>
      <c r="AL322" s="3153"/>
      <c r="AM322" s="3154"/>
      <c r="AN322" s="119"/>
      <c r="AP322" s="115" t="s">
        <v>16</v>
      </c>
      <c r="AQ322" s="3141"/>
      <c r="AR322" s="3142"/>
      <c r="AS322" s="3141"/>
      <c r="AT322" s="3143"/>
      <c r="AU322" s="3144"/>
      <c r="AV322" s="3145"/>
      <c r="AW322" s="3146"/>
      <c r="AX322" s="3147"/>
      <c r="AY322" s="3148"/>
      <c r="AZ322" s="3149"/>
      <c r="BA322" s="2109"/>
      <c r="BB322" s="3150"/>
      <c r="BC322" s="117"/>
      <c r="BD322" s="3151"/>
      <c r="BE322" s="3152"/>
      <c r="BF322" s="3153"/>
      <c r="BG322" s="3154"/>
      <c r="BH322" s="119"/>
      <c r="BK322" s="3">
        <v>1</v>
      </c>
    </row>
    <row r="323" spans="2:63" ht="15.75">
      <c r="B323" s="115" t="s">
        <v>16</v>
      </c>
      <c r="C323" s="3141"/>
      <c r="D323" s="3142"/>
      <c r="E323" s="3141"/>
      <c r="F323" s="3143"/>
      <c r="G323" s="3144"/>
      <c r="H323" s="3145"/>
      <c r="I323" s="3146"/>
      <c r="J323" s="3147"/>
      <c r="K323" s="3148"/>
      <c r="L323" s="3149"/>
      <c r="M323" s="2109"/>
      <c r="N323" s="3150"/>
      <c r="O323" s="117"/>
      <c r="P323" s="3151"/>
      <c r="Q323" s="3152"/>
      <c r="R323" s="3153"/>
      <c r="S323" s="3154"/>
      <c r="T323" s="119"/>
      <c r="V323" s="115" t="s">
        <v>16</v>
      </c>
      <c r="W323" s="3141"/>
      <c r="X323" s="3142"/>
      <c r="Y323" s="3141"/>
      <c r="Z323" s="3143"/>
      <c r="AA323" s="3144"/>
      <c r="AB323" s="3145"/>
      <c r="AC323" s="3146"/>
      <c r="AD323" s="3147"/>
      <c r="AE323" s="3148"/>
      <c r="AF323" s="3149"/>
      <c r="AG323" s="2109"/>
      <c r="AH323" s="3150"/>
      <c r="AI323" s="117"/>
      <c r="AJ323" s="3151"/>
      <c r="AK323" s="3152"/>
      <c r="AL323" s="3153"/>
      <c r="AM323" s="3154"/>
      <c r="AN323" s="119"/>
      <c r="AP323" s="115" t="s">
        <v>16</v>
      </c>
      <c r="AQ323" s="3141"/>
      <c r="AR323" s="3142"/>
      <c r="AS323" s="3141"/>
      <c r="AT323" s="3143"/>
      <c r="AU323" s="3144"/>
      <c r="AV323" s="3145"/>
      <c r="AW323" s="3146"/>
      <c r="AX323" s="3147"/>
      <c r="AY323" s="3148"/>
      <c r="AZ323" s="3149"/>
      <c r="BA323" s="2109"/>
      <c r="BB323" s="3150"/>
      <c r="BC323" s="117"/>
      <c r="BD323" s="3151"/>
      <c r="BE323" s="3152"/>
      <c r="BF323" s="3153"/>
      <c r="BG323" s="3154"/>
      <c r="BH323" s="119"/>
      <c r="BK323" s="3">
        <v>1</v>
      </c>
    </row>
    <row r="324" spans="2:63" ht="15.75">
      <c r="B324" s="115" t="s">
        <v>16</v>
      </c>
      <c r="C324" s="3141"/>
      <c r="D324" s="3142"/>
      <c r="E324" s="3141"/>
      <c r="F324" s="3143"/>
      <c r="G324" s="3144"/>
      <c r="H324" s="3145"/>
      <c r="I324" s="3146"/>
      <c r="J324" s="3147"/>
      <c r="K324" s="3148"/>
      <c r="L324" s="3149"/>
      <c r="M324" s="2109"/>
      <c r="N324" s="3150"/>
      <c r="O324" s="117"/>
      <c r="P324" s="3151"/>
      <c r="Q324" s="3152"/>
      <c r="R324" s="3153"/>
      <c r="S324" s="3154"/>
      <c r="T324" s="119"/>
      <c r="V324" s="115" t="s">
        <v>16</v>
      </c>
      <c r="W324" s="3141"/>
      <c r="X324" s="3142"/>
      <c r="Y324" s="3141"/>
      <c r="Z324" s="3143"/>
      <c r="AA324" s="3144"/>
      <c r="AB324" s="3145"/>
      <c r="AC324" s="3146"/>
      <c r="AD324" s="3147"/>
      <c r="AE324" s="3148"/>
      <c r="AF324" s="3149"/>
      <c r="AG324" s="2109"/>
      <c r="AH324" s="3150"/>
      <c r="AI324" s="117"/>
      <c r="AJ324" s="3151"/>
      <c r="AK324" s="3152"/>
      <c r="AL324" s="3153"/>
      <c r="AM324" s="3154"/>
      <c r="AN324" s="119"/>
      <c r="AP324" s="115" t="s">
        <v>16</v>
      </c>
      <c r="AQ324" s="3141"/>
      <c r="AR324" s="3142"/>
      <c r="AS324" s="3141"/>
      <c r="AT324" s="3143"/>
      <c r="AU324" s="3144"/>
      <c r="AV324" s="3145"/>
      <c r="AW324" s="3146"/>
      <c r="AX324" s="3147"/>
      <c r="AY324" s="3148"/>
      <c r="AZ324" s="3149"/>
      <c r="BA324" s="2109"/>
      <c r="BB324" s="3150"/>
      <c r="BC324" s="117"/>
      <c r="BD324" s="3151"/>
      <c r="BE324" s="3152"/>
      <c r="BF324" s="3153"/>
      <c r="BG324" s="3154"/>
      <c r="BH324" s="119"/>
      <c r="BK324" s="3">
        <v>1</v>
      </c>
    </row>
    <row r="325" spans="2:63" ht="15.75">
      <c r="B325" s="115" t="s">
        <v>16</v>
      </c>
      <c r="C325" s="3141"/>
      <c r="D325" s="3142"/>
      <c r="E325" s="3141"/>
      <c r="F325" s="3143"/>
      <c r="G325" s="3144"/>
      <c r="H325" s="3145"/>
      <c r="I325" s="3146"/>
      <c r="J325" s="3147"/>
      <c r="K325" s="3148"/>
      <c r="L325" s="3149"/>
      <c r="M325" s="2109"/>
      <c r="N325" s="3150"/>
      <c r="O325" s="117"/>
      <c r="P325" s="3151"/>
      <c r="Q325" s="3152"/>
      <c r="R325" s="3153"/>
      <c r="S325" s="3154"/>
      <c r="T325" s="119"/>
      <c r="V325" s="115" t="s">
        <v>16</v>
      </c>
      <c r="W325" s="3141"/>
      <c r="X325" s="3142"/>
      <c r="Y325" s="3141"/>
      <c r="Z325" s="3143"/>
      <c r="AA325" s="3144"/>
      <c r="AB325" s="3145"/>
      <c r="AC325" s="3146"/>
      <c r="AD325" s="3147"/>
      <c r="AE325" s="3148"/>
      <c r="AF325" s="3149"/>
      <c r="AG325" s="2109"/>
      <c r="AH325" s="3150"/>
      <c r="AI325" s="117"/>
      <c r="AJ325" s="3151"/>
      <c r="AK325" s="3152"/>
      <c r="AL325" s="3153"/>
      <c r="AM325" s="3154"/>
      <c r="AN325" s="119"/>
      <c r="AP325" s="115" t="s">
        <v>16</v>
      </c>
      <c r="AQ325" s="3141"/>
      <c r="AR325" s="3142"/>
      <c r="AS325" s="3141"/>
      <c r="AT325" s="3143"/>
      <c r="AU325" s="3144"/>
      <c r="AV325" s="3145"/>
      <c r="AW325" s="3146"/>
      <c r="AX325" s="3147"/>
      <c r="AY325" s="3148"/>
      <c r="AZ325" s="3149"/>
      <c r="BA325" s="2109"/>
      <c r="BB325" s="3150"/>
      <c r="BC325" s="117"/>
      <c r="BD325" s="3151"/>
      <c r="BE325" s="3152"/>
      <c r="BF325" s="3153"/>
      <c r="BG325" s="3154"/>
      <c r="BH325" s="119"/>
      <c r="BK325" s="3">
        <v>1</v>
      </c>
    </row>
    <row r="326" spans="2:63" ht="15.75">
      <c r="B326" s="115" t="s">
        <v>16</v>
      </c>
      <c r="C326" s="3141"/>
      <c r="D326" s="3142"/>
      <c r="E326" s="3141"/>
      <c r="F326" s="3143"/>
      <c r="G326" s="3144"/>
      <c r="H326" s="3145"/>
      <c r="I326" s="3146"/>
      <c r="J326" s="3147"/>
      <c r="K326" s="3148"/>
      <c r="L326" s="3149"/>
      <c r="M326" s="2109"/>
      <c r="N326" s="3150"/>
      <c r="O326" s="117"/>
      <c r="P326" s="3151"/>
      <c r="Q326" s="3152"/>
      <c r="R326" s="3153"/>
      <c r="S326" s="3154"/>
      <c r="T326" s="119"/>
      <c r="V326" s="115" t="s">
        <v>16</v>
      </c>
      <c r="W326" s="3141"/>
      <c r="X326" s="3142"/>
      <c r="Y326" s="3141"/>
      <c r="Z326" s="3143"/>
      <c r="AA326" s="3144"/>
      <c r="AB326" s="3145"/>
      <c r="AC326" s="3146"/>
      <c r="AD326" s="3147"/>
      <c r="AE326" s="3148"/>
      <c r="AF326" s="3149"/>
      <c r="AG326" s="2109"/>
      <c r="AH326" s="3150"/>
      <c r="AI326" s="117"/>
      <c r="AJ326" s="3151"/>
      <c r="AK326" s="3152"/>
      <c r="AL326" s="3153"/>
      <c r="AM326" s="3154"/>
      <c r="AN326" s="119"/>
      <c r="AP326" s="115" t="s">
        <v>16</v>
      </c>
      <c r="AQ326" s="3141"/>
      <c r="AR326" s="3142"/>
      <c r="AS326" s="3141"/>
      <c r="AT326" s="3143"/>
      <c r="AU326" s="3144"/>
      <c r="AV326" s="3145"/>
      <c r="AW326" s="3146"/>
      <c r="AX326" s="3147"/>
      <c r="AY326" s="3148"/>
      <c r="AZ326" s="3149"/>
      <c r="BA326" s="2109"/>
      <c r="BB326" s="3150"/>
      <c r="BC326" s="117"/>
      <c r="BD326" s="3151"/>
      <c r="BE326" s="3152"/>
      <c r="BF326" s="3153"/>
      <c r="BG326" s="3154"/>
      <c r="BH326" s="119"/>
      <c r="BK326" s="3">
        <v>1</v>
      </c>
    </row>
    <row r="327" spans="2:63" ht="15.75">
      <c r="B327" s="115" t="s">
        <v>16</v>
      </c>
      <c r="C327" s="3141"/>
      <c r="D327" s="3142"/>
      <c r="E327" s="3141"/>
      <c r="F327" s="3143"/>
      <c r="G327" s="3144"/>
      <c r="H327" s="3145"/>
      <c r="I327" s="3146"/>
      <c r="J327" s="3147"/>
      <c r="K327" s="3148"/>
      <c r="L327" s="3149"/>
      <c r="M327" s="2109"/>
      <c r="N327" s="3150"/>
      <c r="O327" s="117"/>
      <c r="P327" s="3151"/>
      <c r="Q327" s="3152"/>
      <c r="R327" s="3153"/>
      <c r="S327" s="3154"/>
      <c r="T327" s="119"/>
      <c r="V327" s="115" t="s">
        <v>16</v>
      </c>
      <c r="W327" s="3141"/>
      <c r="X327" s="3142"/>
      <c r="Y327" s="3141"/>
      <c r="Z327" s="3143"/>
      <c r="AA327" s="3144"/>
      <c r="AB327" s="3145"/>
      <c r="AC327" s="3146"/>
      <c r="AD327" s="3147"/>
      <c r="AE327" s="3148"/>
      <c r="AF327" s="3149"/>
      <c r="AG327" s="2109"/>
      <c r="AH327" s="3150"/>
      <c r="AI327" s="117"/>
      <c r="AJ327" s="3151"/>
      <c r="AK327" s="3152"/>
      <c r="AL327" s="3153"/>
      <c r="AM327" s="3154"/>
      <c r="AN327" s="119"/>
      <c r="AP327" s="115" t="s">
        <v>16</v>
      </c>
      <c r="AQ327" s="3141"/>
      <c r="AR327" s="3142"/>
      <c r="AS327" s="3141"/>
      <c r="AT327" s="3143"/>
      <c r="AU327" s="3144"/>
      <c r="AV327" s="3145"/>
      <c r="AW327" s="3146"/>
      <c r="AX327" s="3147"/>
      <c r="AY327" s="3148"/>
      <c r="AZ327" s="3149"/>
      <c r="BA327" s="2109"/>
      <c r="BB327" s="3150"/>
      <c r="BC327" s="117"/>
      <c r="BD327" s="3151"/>
      <c r="BE327" s="3152"/>
      <c r="BF327" s="3153"/>
      <c r="BG327" s="3154"/>
      <c r="BH327" s="119"/>
      <c r="BK327" s="3">
        <v>1</v>
      </c>
    </row>
    <row r="328" spans="2:63" ht="15.75">
      <c r="B328" s="115" t="s">
        <v>16</v>
      </c>
      <c r="C328" s="3141"/>
      <c r="D328" s="3142"/>
      <c r="E328" s="3141"/>
      <c r="F328" s="3143"/>
      <c r="G328" s="3144"/>
      <c r="H328" s="3145"/>
      <c r="I328" s="3146"/>
      <c r="J328" s="3147"/>
      <c r="K328" s="3148"/>
      <c r="L328" s="3149"/>
      <c r="M328" s="2109"/>
      <c r="N328" s="3150"/>
      <c r="O328" s="117"/>
      <c r="P328" s="3151"/>
      <c r="Q328" s="3152"/>
      <c r="R328" s="3153"/>
      <c r="S328" s="3154"/>
      <c r="T328" s="119"/>
      <c r="V328" s="115" t="s">
        <v>16</v>
      </c>
      <c r="W328" s="3141"/>
      <c r="X328" s="3142"/>
      <c r="Y328" s="3141"/>
      <c r="Z328" s="3143"/>
      <c r="AA328" s="3144"/>
      <c r="AB328" s="3145"/>
      <c r="AC328" s="3146"/>
      <c r="AD328" s="3147"/>
      <c r="AE328" s="3148"/>
      <c r="AF328" s="3149"/>
      <c r="AG328" s="2109"/>
      <c r="AH328" s="3150"/>
      <c r="AI328" s="117"/>
      <c r="AJ328" s="3151"/>
      <c r="AK328" s="3152"/>
      <c r="AL328" s="3153"/>
      <c r="AM328" s="3154"/>
      <c r="AN328" s="119"/>
      <c r="AP328" s="115" t="s">
        <v>16</v>
      </c>
      <c r="AQ328" s="3141"/>
      <c r="AR328" s="3142"/>
      <c r="AS328" s="3141"/>
      <c r="AT328" s="3143"/>
      <c r="AU328" s="3144"/>
      <c r="AV328" s="3145"/>
      <c r="AW328" s="3146"/>
      <c r="AX328" s="3147"/>
      <c r="AY328" s="3148"/>
      <c r="AZ328" s="3149"/>
      <c r="BA328" s="2109"/>
      <c r="BB328" s="3150"/>
      <c r="BC328" s="117"/>
      <c r="BD328" s="3151"/>
      <c r="BE328" s="3152"/>
      <c r="BF328" s="3153"/>
      <c r="BG328" s="3154"/>
      <c r="BH328" s="119"/>
      <c r="BK328" s="3">
        <v>1</v>
      </c>
    </row>
    <row r="329" spans="2:63" ht="15.75">
      <c r="B329" s="115" t="s">
        <v>16</v>
      </c>
      <c r="C329" s="3141"/>
      <c r="D329" s="3142"/>
      <c r="E329" s="3141"/>
      <c r="F329" s="3143"/>
      <c r="G329" s="3144"/>
      <c r="H329" s="3145"/>
      <c r="I329" s="3146"/>
      <c r="J329" s="3147"/>
      <c r="K329" s="3148"/>
      <c r="L329" s="3149"/>
      <c r="M329" s="2109"/>
      <c r="N329" s="3150"/>
      <c r="O329" s="117"/>
      <c r="P329" s="3151"/>
      <c r="Q329" s="3152"/>
      <c r="R329" s="3153"/>
      <c r="S329" s="3154"/>
      <c r="T329" s="119"/>
      <c r="V329" s="115" t="s">
        <v>16</v>
      </c>
      <c r="W329" s="3141"/>
      <c r="X329" s="3142"/>
      <c r="Y329" s="3141"/>
      <c r="Z329" s="3143"/>
      <c r="AA329" s="3144"/>
      <c r="AB329" s="3145"/>
      <c r="AC329" s="3146"/>
      <c r="AD329" s="3147"/>
      <c r="AE329" s="3148"/>
      <c r="AF329" s="3149"/>
      <c r="AG329" s="2109"/>
      <c r="AH329" s="3150"/>
      <c r="AI329" s="117"/>
      <c r="AJ329" s="3151"/>
      <c r="AK329" s="3152"/>
      <c r="AL329" s="3153"/>
      <c r="AM329" s="3154"/>
      <c r="AN329" s="119"/>
      <c r="AP329" s="115" t="s">
        <v>16</v>
      </c>
      <c r="AQ329" s="3141"/>
      <c r="AR329" s="3142"/>
      <c r="AS329" s="3141"/>
      <c r="AT329" s="3143"/>
      <c r="AU329" s="3144"/>
      <c r="AV329" s="3145"/>
      <c r="AW329" s="3146"/>
      <c r="AX329" s="3147"/>
      <c r="AY329" s="3148"/>
      <c r="AZ329" s="3149"/>
      <c r="BA329" s="2109"/>
      <c r="BB329" s="3150"/>
      <c r="BC329" s="117"/>
      <c r="BD329" s="3151"/>
      <c r="BE329" s="3152"/>
      <c r="BF329" s="3153"/>
      <c r="BG329" s="3154"/>
      <c r="BH329" s="119"/>
      <c r="BK329" s="3">
        <v>1</v>
      </c>
    </row>
    <row r="330" spans="2:63" ht="15.75">
      <c r="B330" s="115" t="s">
        <v>16</v>
      </c>
      <c r="C330" s="3141"/>
      <c r="D330" s="3142"/>
      <c r="E330" s="3141"/>
      <c r="F330" s="3143"/>
      <c r="G330" s="3144"/>
      <c r="H330" s="3145"/>
      <c r="I330" s="3146"/>
      <c r="J330" s="3147"/>
      <c r="K330" s="3148"/>
      <c r="L330" s="3149"/>
      <c r="M330" s="2109"/>
      <c r="N330" s="3150"/>
      <c r="O330" s="117"/>
      <c r="P330" s="3151"/>
      <c r="Q330" s="3152"/>
      <c r="R330" s="3153"/>
      <c r="S330" s="3154"/>
      <c r="T330" s="119"/>
      <c r="V330" s="115" t="s">
        <v>16</v>
      </c>
      <c r="W330" s="3141"/>
      <c r="X330" s="3142"/>
      <c r="Y330" s="3141"/>
      <c r="Z330" s="3143"/>
      <c r="AA330" s="3144"/>
      <c r="AB330" s="3145"/>
      <c r="AC330" s="3146"/>
      <c r="AD330" s="3147"/>
      <c r="AE330" s="3148"/>
      <c r="AF330" s="3149"/>
      <c r="AG330" s="2109"/>
      <c r="AH330" s="3150"/>
      <c r="AI330" s="117"/>
      <c r="AJ330" s="3151"/>
      <c r="AK330" s="3152"/>
      <c r="AL330" s="3153"/>
      <c r="AM330" s="3154"/>
      <c r="AN330" s="119"/>
      <c r="AP330" s="115" t="s">
        <v>16</v>
      </c>
      <c r="AQ330" s="3141"/>
      <c r="AR330" s="3142"/>
      <c r="AS330" s="3141"/>
      <c r="AT330" s="3143"/>
      <c r="AU330" s="3144"/>
      <c r="AV330" s="3145"/>
      <c r="AW330" s="3146"/>
      <c r="AX330" s="3147"/>
      <c r="AY330" s="3148"/>
      <c r="AZ330" s="3149"/>
      <c r="BA330" s="2109"/>
      <c r="BB330" s="3150"/>
      <c r="BC330" s="117"/>
      <c r="BD330" s="3151"/>
      <c r="BE330" s="3152"/>
      <c r="BF330" s="3153"/>
      <c r="BG330" s="3154"/>
      <c r="BH330" s="119"/>
      <c r="BK330" s="3">
        <v>1</v>
      </c>
    </row>
    <row r="331" spans="2:63" ht="15.75">
      <c r="B331" s="115" t="s">
        <v>16</v>
      </c>
      <c r="C331" s="3141"/>
      <c r="D331" s="3142"/>
      <c r="E331" s="3141"/>
      <c r="F331" s="3143"/>
      <c r="G331" s="3144"/>
      <c r="H331" s="3145"/>
      <c r="I331" s="3146"/>
      <c r="J331" s="3147"/>
      <c r="K331" s="3148"/>
      <c r="L331" s="3149"/>
      <c r="M331" s="2109"/>
      <c r="N331" s="3150"/>
      <c r="O331" s="117"/>
      <c r="P331" s="3151"/>
      <c r="Q331" s="3152"/>
      <c r="R331" s="3153"/>
      <c r="S331" s="3154"/>
      <c r="T331" s="119"/>
      <c r="V331" s="115" t="s">
        <v>16</v>
      </c>
      <c r="W331" s="3141"/>
      <c r="X331" s="3142"/>
      <c r="Y331" s="3141"/>
      <c r="Z331" s="3143"/>
      <c r="AA331" s="3144"/>
      <c r="AB331" s="3145"/>
      <c r="AC331" s="3146"/>
      <c r="AD331" s="3147"/>
      <c r="AE331" s="3148"/>
      <c r="AF331" s="3149"/>
      <c r="AG331" s="2109"/>
      <c r="AH331" s="3150"/>
      <c r="AI331" s="117"/>
      <c r="AJ331" s="3151"/>
      <c r="AK331" s="3152"/>
      <c r="AL331" s="3153"/>
      <c r="AM331" s="3154"/>
      <c r="AN331" s="119"/>
      <c r="AP331" s="115" t="s">
        <v>16</v>
      </c>
      <c r="AQ331" s="3141"/>
      <c r="AR331" s="3142"/>
      <c r="AS331" s="3141"/>
      <c r="AT331" s="3143"/>
      <c r="AU331" s="3144"/>
      <c r="AV331" s="3145"/>
      <c r="AW331" s="3146"/>
      <c r="AX331" s="3147"/>
      <c r="AY331" s="3148"/>
      <c r="AZ331" s="3149"/>
      <c r="BA331" s="2109"/>
      <c r="BB331" s="3150"/>
      <c r="BC331" s="117"/>
      <c r="BD331" s="3151"/>
      <c r="BE331" s="3152"/>
      <c r="BF331" s="3153"/>
      <c r="BG331" s="3154"/>
      <c r="BH331" s="119"/>
      <c r="BK331" s="3">
        <v>1</v>
      </c>
    </row>
    <row r="332" spans="2:63" ht="15.75">
      <c r="B332" s="115" t="s">
        <v>16</v>
      </c>
      <c r="C332" s="3141"/>
      <c r="D332" s="3142"/>
      <c r="E332" s="3141"/>
      <c r="F332" s="3143"/>
      <c r="G332" s="3144"/>
      <c r="H332" s="3145"/>
      <c r="I332" s="3146"/>
      <c r="J332" s="3147"/>
      <c r="K332" s="3148"/>
      <c r="L332" s="3149"/>
      <c r="M332" s="2109"/>
      <c r="N332" s="3150"/>
      <c r="O332" s="117"/>
      <c r="P332" s="3151"/>
      <c r="Q332" s="3152"/>
      <c r="R332" s="3153"/>
      <c r="S332" s="3154"/>
      <c r="T332" s="119"/>
      <c r="V332" s="115" t="s">
        <v>16</v>
      </c>
      <c r="W332" s="3141"/>
      <c r="X332" s="3142"/>
      <c r="Y332" s="3141"/>
      <c r="Z332" s="3143"/>
      <c r="AA332" s="3144"/>
      <c r="AB332" s="3145"/>
      <c r="AC332" s="3146"/>
      <c r="AD332" s="3147"/>
      <c r="AE332" s="3148"/>
      <c r="AF332" s="3149"/>
      <c r="AG332" s="2109"/>
      <c r="AH332" s="3150"/>
      <c r="AI332" s="117"/>
      <c r="AJ332" s="3151"/>
      <c r="AK332" s="3152"/>
      <c r="AL332" s="3153"/>
      <c r="AM332" s="3154"/>
      <c r="AN332" s="119"/>
      <c r="AP332" s="115" t="s">
        <v>16</v>
      </c>
      <c r="AQ332" s="3141"/>
      <c r="AR332" s="3142"/>
      <c r="AS332" s="3141"/>
      <c r="AT332" s="3143"/>
      <c r="AU332" s="3144"/>
      <c r="AV332" s="3145"/>
      <c r="AW332" s="3146"/>
      <c r="AX332" s="3147"/>
      <c r="AY332" s="3148"/>
      <c r="AZ332" s="3149"/>
      <c r="BA332" s="2109"/>
      <c r="BB332" s="3150"/>
      <c r="BC332" s="117"/>
      <c r="BD332" s="3151"/>
      <c r="BE332" s="3152"/>
      <c r="BF332" s="3153"/>
      <c r="BG332" s="3154"/>
      <c r="BH332" s="119"/>
      <c r="BK332" s="3">
        <v>1</v>
      </c>
    </row>
    <row r="333" spans="2:63" ht="15.75">
      <c r="B333" s="115" t="s">
        <v>16</v>
      </c>
      <c r="C333" s="3141"/>
      <c r="D333" s="3142"/>
      <c r="E333" s="3141"/>
      <c r="F333" s="3143"/>
      <c r="G333" s="3144"/>
      <c r="H333" s="3145"/>
      <c r="I333" s="3146"/>
      <c r="J333" s="3147"/>
      <c r="K333" s="3148"/>
      <c r="L333" s="3149"/>
      <c r="M333" s="2109"/>
      <c r="N333" s="3150"/>
      <c r="O333" s="117"/>
      <c r="P333" s="3151"/>
      <c r="Q333" s="3152"/>
      <c r="R333" s="3153"/>
      <c r="S333" s="3154"/>
      <c r="T333" s="119"/>
      <c r="V333" s="115" t="s">
        <v>16</v>
      </c>
      <c r="W333" s="3141"/>
      <c r="X333" s="3142"/>
      <c r="Y333" s="3141"/>
      <c r="Z333" s="3143"/>
      <c r="AA333" s="3144"/>
      <c r="AB333" s="3145"/>
      <c r="AC333" s="3146"/>
      <c r="AD333" s="3147"/>
      <c r="AE333" s="3148"/>
      <c r="AF333" s="3149"/>
      <c r="AG333" s="2109"/>
      <c r="AH333" s="3150"/>
      <c r="AI333" s="117"/>
      <c r="AJ333" s="3151"/>
      <c r="AK333" s="3152"/>
      <c r="AL333" s="3153"/>
      <c r="AM333" s="3154"/>
      <c r="AN333" s="119"/>
      <c r="AP333" s="115" t="s">
        <v>16</v>
      </c>
      <c r="AQ333" s="3141"/>
      <c r="AR333" s="3142"/>
      <c r="AS333" s="3141"/>
      <c r="AT333" s="3143"/>
      <c r="AU333" s="3144"/>
      <c r="AV333" s="3145"/>
      <c r="AW333" s="3146"/>
      <c r="AX333" s="3147"/>
      <c r="AY333" s="3148"/>
      <c r="AZ333" s="3149"/>
      <c r="BA333" s="2109"/>
      <c r="BB333" s="3150"/>
      <c r="BC333" s="117"/>
      <c r="BD333" s="3151"/>
      <c r="BE333" s="3152"/>
      <c r="BF333" s="3153"/>
      <c r="BG333" s="3154"/>
      <c r="BH333" s="119"/>
      <c r="BK333" s="3">
        <v>1</v>
      </c>
    </row>
    <row r="334" spans="2:63" ht="15.75">
      <c r="B334" s="115" t="s">
        <v>16</v>
      </c>
      <c r="C334" s="3141"/>
      <c r="D334" s="3142"/>
      <c r="E334" s="3141"/>
      <c r="F334" s="3143"/>
      <c r="G334" s="3144"/>
      <c r="H334" s="3145"/>
      <c r="I334" s="3146"/>
      <c r="J334" s="3147"/>
      <c r="K334" s="3148"/>
      <c r="L334" s="3149"/>
      <c r="M334" s="2109"/>
      <c r="N334" s="3150"/>
      <c r="O334" s="117"/>
      <c r="P334" s="3151"/>
      <c r="Q334" s="3152"/>
      <c r="R334" s="3153"/>
      <c r="S334" s="3154"/>
      <c r="T334" s="119"/>
      <c r="V334" s="115" t="s">
        <v>16</v>
      </c>
      <c r="W334" s="3141"/>
      <c r="X334" s="3142"/>
      <c r="Y334" s="3141"/>
      <c r="Z334" s="3143"/>
      <c r="AA334" s="3144"/>
      <c r="AB334" s="3145"/>
      <c r="AC334" s="3146"/>
      <c r="AD334" s="3147"/>
      <c r="AE334" s="3148"/>
      <c r="AF334" s="3149"/>
      <c r="AG334" s="2109"/>
      <c r="AH334" s="3150"/>
      <c r="AI334" s="117"/>
      <c r="AJ334" s="3151"/>
      <c r="AK334" s="3152"/>
      <c r="AL334" s="3153"/>
      <c r="AM334" s="3154"/>
      <c r="AN334" s="119"/>
      <c r="AP334" s="115" t="s">
        <v>16</v>
      </c>
      <c r="AQ334" s="3141"/>
      <c r="AR334" s="3142"/>
      <c r="AS334" s="3141"/>
      <c r="AT334" s="3143"/>
      <c r="AU334" s="3144"/>
      <c r="AV334" s="3145"/>
      <c r="AW334" s="3146"/>
      <c r="AX334" s="3147"/>
      <c r="AY334" s="3148"/>
      <c r="AZ334" s="3149"/>
      <c r="BA334" s="2109"/>
      <c r="BB334" s="3150"/>
      <c r="BC334" s="117"/>
      <c r="BD334" s="3151"/>
      <c r="BE334" s="3152"/>
      <c r="BF334" s="3153"/>
      <c r="BG334" s="3154"/>
      <c r="BH334" s="119"/>
      <c r="BK334" s="3">
        <v>1</v>
      </c>
    </row>
    <row r="335" spans="2:63" ht="15.75">
      <c r="B335" s="115" t="s">
        <v>16</v>
      </c>
      <c r="C335" s="3141"/>
      <c r="D335" s="3142"/>
      <c r="E335" s="3141"/>
      <c r="F335" s="3143"/>
      <c r="G335" s="3144"/>
      <c r="H335" s="3145"/>
      <c r="I335" s="3146"/>
      <c r="J335" s="3147"/>
      <c r="K335" s="3148"/>
      <c r="L335" s="3149"/>
      <c r="M335" s="2109"/>
      <c r="N335" s="3150"/>
      <c r="O335" s="117"/>
      <c r="P335" s="3151"/>
      <c r="Q335" s="3152"/>
      <c r="R335" s="3153"/>
      <c r="S335" s="3154"/>
      <c r="T335" s="119"/>
      <c r="V335" s="115" t="s">
        <v>16</v>
      </c>
      <c r="W335" s="3141"/>
      <c r="X335" s="3142"/>
      <c r="Y335" s="3141"/>
      <c r="Z335" s="3143"/>
      <c r="AA335" s="3144"/>
      <c r="AB335" s="3145"/>
      <c r="AC335" s="3146"/>
      <c r="AD335" s="3147"/>
      <c r="AE335" s="3148"/>
      <c r="AF335" s="3149"/>
      <c r="AG335" s="2109"/>
      <c r="AH335" s="3150"/>
      <c r="AI335" s="117"/>
      <c r="AJ335" s="3151"/>
      <c r="AK335" s="3152"/>
      <c r="AL335" s="3153"/>
      <c r="AM335" s="3154"/>
      <c r="AN335" s="119"/>
      <c r="AP335" s="115" t="s">
        <v>16</v>
      </c>
      <c r="AQ335" s="3141"/>
      <c r="AR335" s="3142"/>
      <c r="AS335" s="3141"/>
      <c r="AT335" s="3143"/>
      <c r="AU335" s="3144"/>
      <c r="AV335" s="3145"/>
      <c r="AW335" s="3146"/>
      <c r="AX335" s="3147"/>
      <c r="AY335" s="3148"/>
      <c r="AZ335" s="3149"/>
      <c r="BA335" s="2109"/>
      <c r="BB335" s="3150"/>
      <c r="BC335" s="117"/>
      <c r="BD335" s="3151"/>
      <c r="BE335" s="3152"/>
      <c r="BF335" s="3153"/>
      <c r="BG335" s="3154"/>
      <c r="BH335" s="119"/>
      <c r="BK335" s="3">
        <v>1</v>
      </c>
    </row>
    <row r="336" spans="2:63" ht="15.75">
      <c r="B336" s="115" t="s">
        <v>16</v>
      </c>
      <c r="C336" s="3141"/>
      <c r="D336" s="3142"/>
      <c r="E336" s="3141"/>
      <c r="F336" s="3143"/>
      <c r="G336" s="3144"/>
      <c r="H336" s="3145"/>
      <c r="I336" s="3146"/>
      <c r="J336" s="3147"/>
      <c r="K336" s="3148"/>
      <c r="L336" s="3149"/>
      <c r="M336" s="2109"/>
      <c r="N336" s="3150"/>
      <c r="O336" s="117"/>
      <c r="P336" s="3151"/>
      <c r="Q336" s="3152"/>
      <c r="R336" s="3153"/>
      <c r="S336" s="3154"/>
      <c r="T336" s="119"/>
      <c r="V336" s="115" t="s">
        <v>16</v>
      </c>
      <c r="W336" s="3141"/>
      <c r="X336" s="3142"/>
      <c r="Y336" s="3141"/>
      <c r="Z336" s="3143"/>
      <c r="AA336" s="3144"/>
      <c r="AB336" s="3145"/>
      <c r="AC336" s="3146"/>
      <c r="AD336" s="3147"/>
      <c r="AE336" s="3148"/>
      <c r="AF336" s="3149"/>
      <c r="AG336" s="2109"/>
      <c r="AH336" s="3150"/>
      <c r="AI336" s="117"/>
      <c r="AJ336" s="3151"/>
      <c r="AK336" s="3152"/>
      <c r="AL336" s="3153"/>
      <c r="AM336" s="3154"/>
      <c r="AN336" s="119"/>
      <c r="AP336" s="115" t="s">
        <v>16</v>
      </c>
      <c r="AQ336" s="3141"/>
      <c r="AR336" s="3142"/>
      <c r="AS336" s="3141"/>
      <c r="AT336" s="3143"/>
      <c r="AU336" s="3144"/>
      <c r="AV336" s="3145"/>
      <c r="AW336" s="3146"/>
      <c r="AX336" s="3147"/>
      <c r="AY336" s="3148"/>
      <c r="AZ336" s="3149"/>
      <c r="BA336" s="2109"/>
      <c r="BB336" s="3150"/>
      <c r="BC336" s="117"/>
      <c r="BD336" s="3151"/>
      <c r="BE336" s="3152"/>
      <c r="BF336" s="3153"/>
      <c r="BG336" s="3154"/>
      <c r="BH336" s="119"/>
      <c r="BK336" s="3">
        <v>1</v>
      </c>
    </row>
    <row r="337" spans="1:65" ht="15.75">
      <c r="B337" s="115" t="s">
        <v>16</v>
      </c>
      <c r="C337" s="3141"/>
      <c r="D337" s="3142"/>
      <c r="E337" s="3141"/>
      <c r="F337" s="3143"/>
      <c r="G337" s="3144"/>
      <c r="H337" s="3145"/>
      <c r="I337" s="3146"/>
      <c r="J337" s="3147"/>
      <c r="K337" s="3148"/>
      <c r="L337" s="3149"/>
      <c r="M337" s="2109"/>
      <c r="N337" s="3150"/>
      <c r="O337" s="117"/>
      <c r="P337" s="3151"/>
      <c r="Q337" s="3152"/>
      <c r="R337" s="3153"/>
      <c r="S337" s="3154"/>
      <c r="T337" s="119"/>
      <c r="V337" s="115" t="s">
        <v>16</v>
      </c>
      <c r="W337" s="3141"/>
      <c r="X337" s="3142"/>
      <c r="Y337" s="3141"/>
      <c r="Z337" s="3143"/>
      <c r="AA337" s="3144"/>
      <c r="AB337" s="3145"/>
      <c r="AC337" s="3146"/>
      <c r="AD337" s="3147"/>
      <c r="AE337" s="3148"/>
      <c r="AF337" s="3149"/>
      <c r="AG337" s="2109"/>
      <c r="AH337" s="3150"/>
      <c r="AI337" s="117"/>
      <c r="AJ337" s="3151"/>
      <c r="AK337" s="3152"/>
      <c r="AL337" s="3153"/>
      <c r="AM337" s="3154"/>
      <c r="AN337" s="119"/>
      <c r="AP337" s="115" t="s">
        <v>16</v>
      </c>
      <c r="AQ337" s="3141"/>
      <c r="AR337" s="3142"/>
      <c r="AS337" s="3141"/>
      <c r="AT337" s="3143"/>
      <c r="AU337" s="3144"/>
      <c r="AV337" s="3145"/>
      <c r="AW337" s="3146"/>
      <c r="AX337" s="3147"/>
      <c r="AY337" s="3148"/>
      <c r="AZ337" s="3149"/>
      <c r="BA337" s="2109"/>
      <c r="BB337" s="3150"/>
      <c r="BC337" s="117"/>
      <c r="BD337" s="3151"/>
      <c r="BE337" s="3152"/>
      <c r="BF337" s="3153"/>
      <c r="BG337" s="3154"/>
      <c r="BH337" s="119"/>
      <c r="BK337" s="3">
        <v>1</v>
      </c>
    </row>
    <row r="338" spans="1:65" ht="15.75">
      <c r="B338" s="115" t="s">
        <v>16</v>
      </c>
      <c r="C338" s="3141"/>
      <c r="D338" s="3142"/>
      <c r="E338" s="3141"/>
      <c r="F338" s="3143"/>
      <c r="G338" s="3144"/>
      <c r="H338" s="3145"/>
      <c r="I338" s="3146"/>
      <c r="J338" s="3147"/>
      <c r="K338" s="3148"/>
      <c r="L338" s="3149"/>
      <c r="M338" s="2109"/>
      <c r="N338" s="3150"/>
      <c r="O338" s="117"/>
      <c r="P338" s="3151"/>
      <c r="Q338" s="3152"/>
      <c r="R338" s="3153"/>
      <c r="S338" s="3154"/>
      <c r="T338" s="119"/>
      <c r="V338" s="115" t="s">
        <v>16</v>
      </c>
      <c r="W338" s="3141"/>
      <c r="X338" s="3142"/>
      <c r="Y338" s="3141"/>
      <c r="Z338" s="3143"/>
      <c r="AA338" s="3144"/>
      <c r="AB338" s="3145"/>
      <c r="AC338" s="3146"/>
      <c r="AD338" s="3147"/>
      <c r="AE338" s="3148"/>
      <c r="AF338" s="3149"/>
      <c r="AG338" s="2109"/>
      <c r="AH338" s="3150"/>
      <c r="AI338" s="117"/>
      <c r="AJ338" s="3151"/>
      <c r="AK338" s="3152"/>
      <c r="AL338" s="3153"/>
      <c r="AM338" s="3154"/>
      <c r="AN338" s="119"/>
      <c r="AP338" s="115" t="s">
        <v>16</v>
      </c>
      <c r="AQ338" s="3141"/>
      <c r="AR338" s="3142"/>
      <c r="AS338" s="3141"/>
      <c r="AT338" s="3143"/>
      <c r="AU338" s="3144"/>
      <c r="AV338" s="3145"/>
      <c r="AW338" s="3146"/>
      <c r="AX338" s="3147"/>
      <c r="AY338" s="3148"/>
      <c r="AZ338" s="3149"/>
      <c r="BA338" s="2109"/>
      <c r="BB338" s="3150"/>
      <c r="BC338" s="117"/>
      <c r="BD338" s="3151"/>
      <c r="BE338" s="3152"/>
      <c r="BF338" s="3153"/>
      <c r="BG338" s="3154"/>
      <c r="BH338" s="119"/>
      <c r="BK338" s="3">
        <v>1</v>
      </c>
    </row>
    <row r="339" spans="1:65" ht="15.75">
      <c r="B339" s="115" t="s">
        <v>16</v>
      </c>
      <c r="C339" s="3141"/>
      <c r="D339" s="3142"/>
      <c r="E339" s="3141"/>
      <c r="F339" s="3143"/>
      <c r="G339" s="3144"/>
      <c r="H339" s="3145"/>
      <c r="I339" s="3146"/>
      <c r="J339" s="3147"/>
      <c r="K339" s="3148"/>
      <c r="L339" s="3149"/>
      <c r="M339" s="2109"/>
      <c r="N339" s="3150"/>
      <c r="O339" s="117"/>
      <c r="P339" s="3151"/>
      <c r="Q339" s="3152"/>
      <c r="R339" s="3153"/>
      <c r="S339" s="3154"/>
      <c r="T339" s="119"/>
      <c r="V339" s="115" t="s">
        <v>16</v>
      </c>
      <c r="W339" s="3141"/>
      <c r="X339" s="3142"/>
      <c r="Y339" s="3141"/>
      <c r="Z339" s="3143"/>
      <c r="AA339" s="3144"/>
      <c r="AB339" s="3145"/>
      <c r="AC339" s="3146"/>
      <c r="AD339" s="3147"/>
      <c r="AE339" s="3148"/>
      <c r="AF339" s="3149"/>
      <c r="AG339" s="2109"/>
      <c r="AH339" s="3150"/>
      <c r="AI339" s="117"/>
      <c r="AJ339" s="3151"/>
      <c r="AK339" s="3152"/>
      <c r="AL339" s="3153"/>
      <c r="AM339" s="3154"/>
      <c r="AN339" s="119"/>
      <c r="AP339" s="115" t="s">
        <v>16</v>
      </c>
      <c r="AQ339" s="3141"/>
      <c r="AR339" s="3142"/>
      <c r="AS339" s="3141"/>
      <c r="AT339" s="3143"/>
      <c r="AU339" s="3144"/>
      <c r="AV339" s="3145"/>
      <c r="AW339" s="3146"/>
      <c r="AX339" s="3147"/>
      <c r="AY339" s="3148"/>
      <c r="AZ339" s="3149"/>
      <c r="BA339" s="2109"/>
      <c r="BB339" s="3150"/>
      <c r="BC339" s="117"/>
      <c r="BD339" s="3151"/>
      <c r="BE339" s="3152"/>
      <c r="BF339" s="3153"/>
      <c r="BG339" s="3154"/>
      <c r="BH339" s="119"/>
      <c r="BK339" s="3">
        <v>1</v>
      </c>
    </row>
    <row r="340" spans="1:65" ht="15.75">
      <c r="B340" s="115" t="s">
        <v>16</v>
      </c>
      <c r="C340" s="3141"/>
      <c r="D340" s="3142"/>
      <c r="E340" s="3141"/>
      <c r="F340" s="3143"/>
      <c r="G340" s="3144"/>
      <c r="H340" s="3145"/>
      <c r="I340" s="3146"/>
      <c r="J340" s="3147"/>
      <c r="K340" s="3148"/>
      <c r="L340" s="3149"/>
      <c r="M340" s="2109"/>
      <c r="N340" s="3150"/>
      <c r="O340" s="117"/>
      <c r="P340" s="3151"/>
      <c r="Q340" s="3152"/>
      <c r="R340" s="3153"/>
      <c r="S340" s="3154"/>
      <c r="T340" s="119"/>
      <c r="V340" s="115" t="s">
        <v>16</v>
      </c>
      <c r="W340" s="3141"/>
      <c r="X340" s="3142"/>
      <c r="Y340" s="3141"/>
      <c r="Z340" s="3143"/>
      <c r="AA340" s="3144"/>
      <c r="AB340" s="3145"/>
      <c r="AC340" s="3146"/>
      <c r="AD340" s="3147"/>
      <c r="AE340" s="3148"/>
      <c r="AF340" s="3149"/>
      <c r="AG340" s="2109"/>
      <c r="AH340" s="3150"/>
      <c r="AI340" s="117"/>
      <c r="AJ340" s="3151"/>
      <c r="AK340" s="3152"/>
      <c r="AL340" s="3153"/>
      <c r="AM340" s="3154"/>
      <c r="AN340" s="119"/>
      <c r="AP340" s="115" t="s">
        <v>16</v>
      </c>
      <c r="AQ340" s="3141"/>
      <c r="AR340" s="3142"/>
      <c r="AS340" s="3141"/>
      <c r="AT340" s="3143"/>
      <c r="AU340" s="3144"/>
      <c r="AV340" s="3145"/>
      <c r="AW340" s="3146"/>
      <c r="AX340" s="3147"/>
      <c r="AY340" s="3148"/>
      <c r="AZ340" s="3149"/>
      <c r="BA340" s="2109"/>
      <c r="BB340" s="3150"/>
      <c r="BC340" s="117"/>
      <c r="BD340" s="3151"/>
      <c r="BE340" s="3152"/>
      <c r="BF340" s="3153"/>
      <c r="BG340" s="3154"/>
      <c r="BH340" s="119"/>
      <c r="BK340" s="3">
        <v>1</v>
      </c>
    </row>
    <row r="341" spans="1:65" ht="15.75">
      <c r="B341" s="115" t="s">
        <v>16</v>
      </c>
      <c r="C341" s="3141"/>
      <c r="D341" s="3142"/>
      <c r="E341" s="3141"/>
      <c r="F341" s="3143"/>
      <c r="G341" s="3144"/>
      <c r="H341" s="3145"/>
      <c r="I341" s="3146"/>
      <c r="J341" s="3147"/>
      <c r="K341" s="3148"/>
      <c r="L341" s="3149"/>
      <c r="M341" s="2109"/>
      <c r="N341" s="3150"/>
      <c r="O341" s="117"/>
      <c r="P341" s="3151"/>
      <c r="Q341" s="3152"/>
      <c r="R341" s="3153"/>
      <c r="S341" s="3154"/>
      <c r="T341" s="119"/>
      <c r="V341" s="115" t="s">
        <v>16</v>
      </c>
      <c r="W341" s="3141"/>
      <c r="X341" s="3142"/>
      <c r="Y341" s="3141"/>
      <c r="Z341" s="3143"/>
      <c r="AA341" s="3144"/>
      <c r="AB341" s="3145"/>
      <c r="AC341" s="3146"/>
      <c r="AD341" s="3147"/>
      <c r="AE341" s="3148"/>
      <c r="AF341" s="3149"/>
      <c r="AG341" s="2109"/>
      <c r="AH341" s="3150"/>
      <c r="AI341" s="117"/>
      <c r="AJ341" s="3151"/>
      <c r="AK341" s="3152"/>
      <c r="AL341" s="3153"/>
      <c r="AM341" s="3154"/>
      <c r="AN341" s="119"/>
      <c r="AP341" s="115" t="s">
        <v>16</v>
      </c>
      <c r="AQ341" s="3141"/>
      <c r="AR341" s="3142"/>
      <c r="AS341" s="3141"/>
      <c r="AT341" s="3143"/>
      <c r="AU341" s="3144"/>
      <c r="AV341" s="3145"/>
      <c r="AW341" s="3146"/>
      <c r="AX341" s="3147"/>
      <c r="AY341" s="3148"/>
      <c r="AZ341" s="3149"/>
      <c r="BA341" s="2109"/>
      <c r="BB341" s="3150"/>
      <c r="BC341" s="117"/>
      <c r="BD341" s="3151"/>
      <c r="BE341" s="3152"/>
      <c r="BF341" s="3153"/>
      <c r="BG341" s="3154"/>
      <c r="BH341" s="119"/>
      <c r="BK341" s="3">
        <v>1</v>
      </c>
    </row>
    <row r="342" spans="1:65" ht="27" customHeight="1">
      <c r="B342" s="259" t="s">
        <v>11</v>
      </c>
      <c r="C342" s="259"/>
      <c r="D342" s="259"/>
      <c r="E342" s="259"/>
      <c r="F342" s="259"/>
      <c r="G342" s="259"/>
      <c r="H342" s="259"/>
      <c r="I342" s="259"/>
      <c r="J342" s="259"/>
      <c r="K342" s="259"/>
      <c r="L342" s="259"/>
      <c r="M342" s="259"/>
      <c r="N342" s="259"/>
      <c r="O342" s="259"/>
      <c r="P342" s="259"/>
      <c r="Q342" s="259"/>
      <c r="R342" s="259"/>
      <c r="S342" s="259"/>
      <c r="T342" s="259"/>
      <c r="V342" s="259" t="s">
        <v>11</v>
      </c>
      <c r="W342" s="259"/>
      <c r="X342" s="259"/>
      <c r="Y342" s="259"/>
      <c r="Z342" s="259"/>
      <c r="AA342" s="259"/>
      <c r="AB342" s="259"/>
      <c r="AC342" s="259"/>
      <c r="AD342" s="259"/>
      <c r="AE342" s="259"/>
      <c r="AF342" s="259"/>
      <c r="AG342" s="259"/>
      <c r="AH342" s="259"/>
      <c r="AI342" s="259"/>
      <c r="AJ342" s="259"/>
      <c r="AK342" s="259"/>
      <c r="AL342" s="259"/>
      <c r="AM342" s="259"/>
      <c r="AN342" s="259"/>
      <c r="AP342" s="259" t="s">
        <v>11</v>
      </c>
      <c r="AQ342" s="259"/>
      <c r="AR342" s="259"/>
      <c r="AS342" s="259"/>
      <c r="AT342" s="259"/>
      <c r="AU342" s="259"/>
      <c r="AV342" s="259"/>
      <c r="AW342" s="259"/>
      <c r="AX342" s="259"/>
      <c r="AY342" s="259"/>
      <c r="AZ342" s="259"/>
      <c r="BA342" s="259"/>
      <c r="BB342" s="259"/>
      <c r="BC342" s="259"/>
      <c r="BD342" s="259"/>
      <c r="BE342" s="259"/>
      <c r="BF342" s="259"/>
      <c r="BG342" s="259"/>
      <c r="BH342" s="259"/>
      <c r="BK342" s="700" t="s">
        <v>821</v>
      </c>
    </row>
    <row r="343" spans="1:65">
      <c r="A343" s="3">
        <v>1</v>
      </c>
      <c r="B343" s="3">
        <v>1</v>
      </c>
      <c r="C343" s="3">
        <v>1</v>
      </c>
      <c r="D343" s="3">
        <v>1</v>
      </c>
      <c r="E343" s="3">
        <v>1</v>
      </c>
      <c r="F343" s="3">
        <v>1</v>
      </c>
      <c r="G343" s="3">
        <v>1</v>
      </c>
      <c r="H343" s="3">
        <v>1</v>
      </c>
      <c r="I343" s="3">
        <v>1</v>
      </c>
      <c r="J343" s="3">
        <v>1</v>
      </c>
      <c r="K343" s="3">
        <v>1</v>
      </c>
      <c r="L343" s="3">
        <v>1</v>
      </c>
      <c r="M343" s="3">
        <v>1</v>
      </c>
      <c r="N343" s="3">
        <v>1</v>
      </c>
      <c r="O343" s="3">
        <v>1</v>
      </c>
      <c r="P343" s="3">
        <v>1</v>
      </c>
      <c r="Q343" s="3">
        <v>1</v>
      </c>
      <c r="R343" s="3"/>
      <c r="S343" s="3">
        <v>1</v>
      </c>
      <c r="T343" s="3">
        <v>1</v>
      </c>
      <c r="U343" s="3">
        <v>1</v>
      </c>
      <c r="V343" s="3">
        <v>1</v>
      </c>
      <c r="W343" s="3">
        <v>1</v>
      </c>
      <c r="X343" s="3">
        <v>1</v>
      </c>
      <c r="Y343" s="3">
        <v>1</v>
      </c>
      <c r="Z343" s="3">
        <v>1</v>
      </c>
      <c r="AA343" s="3">
        <v>1</v>
      </c>
      <c r="AB343" s="3">
        <v>1</v>
      </c>
      <c r="AC343" s="3">
        <v>1</v>
      </c>
      <c r="AD343" s="3">
        <v>1</v>
      </c>
      <c r="AE343" s="3">
        <v>1</v>
      </c>
      <c r="AF343" s="3">
        <v>1</v>
      </c>
      <c r="AG343" s="3">
        <v>1</v>
      </c>
      <c r="AH343" s="3">
        <v>1</v>
      </c>
      <c r="AI343" s="3">
        <v>1</v>
      </c>
      <c r="AJ343" s="3">
        <v>1</v>
      </c>
      <c r="AK343" s="3">
        <v>1</v>
      </c>
      <c r="AL343" s="3"/>
      <c r="AM343" s="3">
        <v>1</v>
      </c>
      <c r="AN343" s="3">
        <v>1</v>
      </c>
      <c r="AO343" s="3">
        <v>1</v>
      </c>
      <c r="AP343" s="3">
        <v>1</v>
      </c>
      <c r="AQ343" s="3">
        <v>1</v>
      </c>
      <c r="AR343" s="3">
        <v>1</v>
      </c>
      <c r="AS343" s="3">
        <v>1</v>
      </c>
      <c r="AT343" s="3">
        <v>1</v>
      </c>
      <c r="AU343" s="3">
        <v>1</v>
      </c>
      <c r="AV343" s="3">
        <v>1</v>
      </c>
      <c r="AW343" s="3">
        <v>1</v>
      </c>
      <c r="AX343" s="3">
        <v>1</v>
      </c>
      <c r="AY343" s="3">
        <v>1</v>
      </c>
      <c r="AZ343" s="3">
        <v>1</v>
      </c>
      <c r="BA343" s="3">
        <v>1</v>
      </c>
      <c r="BB343" s="3">
        <v>1</v>
      </c>
      <c r="BC343" s="3">
        <v>1</v>
      </c>
      <c r="BD343" s="3">
        <v>1</v>
      </c>
      <c r="BE343" s="3">
        <v>1</v>
      </c>
      <c r="BF343" s="3"/>
      <c r="BG343" s="3">
        <v>1</v>
      </c>
      <c r="BH343" s="3">
        <v>1</v>
      </c>
      <c r="BI343" s="3">
        <v>1</v>
      </c>
      <c r="BJ343" s="3">
        <v>1</v>
      </c>
      <c r="BK343" s="1" t="str">
        <f>ADDRESS(ROW(),COLUMN(),4)</f>
        <v>BK343</v>
      </c>
      <c r="BL343" s="702"/>
      <c r="BM343" s="703" t="str">
        <f>ADDRESS(ROW(),COLUMN(),4)</f>
        <v>BM343</v>
      </c>
    </row>
  </sheetData>
  <mergeCells count="30">
    <mergeCell ref="L68:L69"/>
    <mergeCell ref="P68:P69"/>
    <mergeCell ref="T60:T61"/>
    <mergeCell ref="I65:J65"/>
    <mergeCell ref="Q68:Q69"/>
    <mergeCell ref="S68:S69"/>
    <mergeCell ref="T68:T69"/>
    <mergeCell ref="I66:K66"/>
    <mergeCell ref="J68:J69"/>
    <mergeCell ref="K68:K69"/>
    <mergeCell ref="R60:S61"/>
    <mergeCell ref="J60:Q61"/>
    <mergeCell ref="R68:R69"/>
    <mergeCell ref="K63:P64"/>
    <mergeCell ref="S18:S19"/>
    <mergeCell ref="BG4:BH7"/>
    <mergeCell ref="T10:T11"/>
    <mergeCell ref="I16:K16"/>
    <mergeCell ref="I15:J15"/>
    <mergeCell ref="B4:BE5"/>
    <mergeCell ref="T18:T19"/>
    <mergeCell ref="Q18:Q19"/>
    <mergeCell ref="J18:J19"/>
    <mergeCell ref="R10:S11"/>
    <mergeCell ref="J10:Q11"/>
    <mergeCell ref="R18:R19"/>
    <mergeCell ref="K13:P14"/>
    <mergeCell ref="K18:K19"/>
    <mergeCell ref="L18:L19"/>
    <mergeCell ref="P18:P19"/>
  </mergeCells>
  <conditionalFormatting sqref="L20:L34">
    <cfRule type="cellIs" dxfId="13" priority="3" operator="notEqual">
      <formula>1</formula>
    </cfRule>
  </conditionalFormatting>
  <conditionalFormatting sqref="L70:L74">
    <cfRule type="cellIs" dxfId="12" priority="1" operator="notEqual">
      <formula>1</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EBFB0-5D35-44DE-8D9A-74989F24071D}">
  <dimension ref="A1:DE551"/>
  <sheetViews>
    <sheetView showZeros="0" zoomScaleNormal="100" workbookViewId="0">
      <selection activeCell="J17" sqref="J17"/>
    </sheetView>
  </sheetViews>
  <sheetFormatPr baseColWidth="10" defaultColWidth="11.42578125" defaultRowHeight="15"/>
  <cols>
    <col min="1" max="1" width="6.85546875" style="262" customWidth="1"/>
    <col min="2" max="2" width="3.7109375" style="262" customWidth="1"/>
    <col min="3" max="3" width="9.7109375" customWidth="1"/>
    <col min="4" max="5" width="12.7109375" style="262" customWidth="1"/>
    <col min="6" max="6" width="4" style="262" customWidth="1"/>
    <col min="7" max="7" width="9.7109375" style="262" customWidth="1"/>
    <col min="8" max="8" width="13" style="262" customWidth="1"/>
    <col min="9" max="9" width="13.5703125" style="262" customWidth="1"/>
    <col min="10" max="10" width="40.7109375" style="262" customWidth="1"/>
    <col min="11" max="11" width="3.140625" style="262" customWidth="1"/>
    <col min="12" max="15" width="3.7109375" style="262" customWidth="1"/>
    <col min="16" max="16" width="5.7109375" style="262" customWidth="1"/>
    <col min="17" max="18" width="12.7109375" style="262" customWidth="1"/>
    <col min="19" max="19" width="4" style="262" customWidth="1"/>
    <col min="20" max="20" width="9.7109375" style="262" customWidth="1"/>
    <col min="21" max="21" width="12.7109375" style="262" customWidth="1"/>
    <col min="22" max="22" width="13.7109375" style="262" customWidth="1"/>
    <col min="23" max="23" width="40.5703125" style="262" customWidth="1"/>
    <col min="24" max="24" width="10.7109375" style="262" customWidth="1"/>
    <col min="25" max="25" width="9.7109375" style="262" customWidth="1"/>
    <col min="26" max="26" width="18.7109375" style="262" customWidth="1"/>
    <col min="27" max="29" width="13.7109375" style="1136" customWidth="1"/>
    <col min="30" max="30" width="17.7109375" style="1136" customWidth="1"/>
    <col min="31" max="31" width="7.28515625" style="1136" customWidth="1"/>
    <col min="32" max="32" width="10.7109375" style="262" customWidth="1"/>
    <col min="33" max="33" width="21.28515625" style="262" customWidth="1"/>
    <col min="34" max="37" width="5.7109375" style="262" customWidth="1"/>
    <col min="38" max="38" width="11.7109375" style="262" customWidth="1"/>
    <col min="39" max="39" width="7.140625" style="262" customWidth="1"/>
    <col min="40" max="40" width="15.28515625" style="262" customWidth="1"/>
    <col min="41" max="41" width="12.7109375" style="262" customWidth="1"/>
    <col min="42" max="42" width="14.140625" style="1136" customWidth="1"/>
    <col min="43" max="43" width="11.7109375" style="1136" customWidth="1"/>
    <col min="44" max="44" width="24.5703125" style="1136" customWidth="1"/>
    <col min="45" max="45" width="10.140625" style="1136" customWidth="1"/>
    <col min="46" max="46" width="9.7109375" style="1136" customWidth="1"/>
    <col min="47" max="47" width="11.7109375" style="1136" customWidth="1"/>
    <col min="48" max="48" width="12.85546875" style="1136" customWidth="1"/>
    <col min="49" max="49" width="33" style="1136" customWidth="1"/>
    <col min="50" max="50" width="12.7109375" style="1136" customWidth="1"/>
    <col min="51" max="51" width="10.28515625" style="1136" customWidth="1"/>
    <col min="52" max="52" width="9" style="1136" customWidth="1"/>
    <col min="53" max="53" width="11.7109375" customWidth="1"/>
    <col min="54" max="55" width="17.7109375" style="262" customWidth="1"/>
    <col min="56" max="56" width="14.140625" style="262" customWidth="1"/>
    <col min="57" max="57" width="45" style="1136" customWidth="1"/>
    <col min="58" max="58" width="4.5703125" style="1136" customWidth="1"/>
    <col min="59" max="59" width="6.85546875" style="262" customWidth="1"/>
    <col min="60" max="60" width="15.7109375" style="848" customWidth="1"/>
    <col min="61" max="61" width="11.7109375" style="848" customWidth="1"/>
    <col min="62" max="64" width="14.7109375" style="848" customWidth="1"/>
    <col min="65" max="67" width="11.7109375" style="848" customWidth="1"/>
    <col min="68" max="68" width="20.42578125" style="848" customWidth="1"/>
    <col min="69" max="69" width="17.7109375" style="262" customWidth="1"/>
    <col min="70" max="74" width="14.7109375" customWidth="1"/>
    <col min="75" max="75" width="5.5703125" customWidth="1"/>
    <col min="76" max="76" width="11.5703125" customWidth="1"/>
    <col min="77" max="77" width="16.7109375" customWidth="1"/>
    <col min="78" max="78" width="17" bestFit="1" customWidth="1"/>
    <col min="79" max="79" width="11.7109375" customWidth="1"/>
    <col min="80" max="80" width="41" customWidth="1"/>
    <col min="81" max="81" width="11.42578125" style="262"/>
    <col min="82" max="82" width="3.7109375" style="262" customWidth="1"/>
    <col min="83" max="83" width="19.7109375" customWidth="1"/>
    <col min="84" max="84" width="18.7109375" customWidth="1"/>
    <col min="85" max="85" width="10.7109375" customWidth="1"/>
    <col min="86" max="86" width="16.7109375" customWidth="1"/>
    <col min="87" max="87" width="17" bestFit="1" customWidth="1"/>
    <col min="88" max="88" width="11.7109375" customWidth="1"/>
    <col min="89" max="89" width="41" customWidth="1"/>
    <col min="90" max="90" width="4.85546875" style="262" customWidth="1"/>
    <col min="91" max="91" width="19.7109375" customWidth="1"/>
    <col min="92" max="92" width="18.7109375" customWidth="1"/>
    <col min="93" max="93" width="10.7109375" customWidth="1"/>
    <col min="94" max="94" width="16.7109375" customWidth="1"/>
    <col min="95" max="95" width="17" bestFit="1" customWidth="1"/>
    <col min="96" max="96" width="11.7109375" customWidth="1"/>
    <col min="97" max="97" width="41" customWidth="1"/>
    <col min="98" max="98" width="4.85546875" style="262" customWidth="1"/>
    <col min="99" max="99" width="19.7109375" customWidth="1"/>
    <col min="100" max="100" width="18.7109375" customWidth="1"/>
    <col min="101" max="101" width="10.7109375" customWidth="1"/>
    <col min="102" max="102" width="16.7109375" customWidth="1"/>
    <col min="103" max="103" width="17" bestFit="1" customWidth="1"/>
    <col min="104" max="104" width="11.7109375" customWidth="1"/>
    <col min="105" max="105" width="41" customWidth="1"/>
    <col min="106" max="106" width="4.85546875" style="262" customWidth="1"/>
    <col min="107" max="107" width="7.28515625" style="262" customWidth="1"/>
    <col min="108" max="108" width="11.42578125" style="701"/>
    <col min="109" max="109" width="43.5703125" style="701" customWidth="1"/>
    <col min="110" max="16384" width="11.42578125" style="262"/>
  </cols>
  <sheetData>
    <row r="1" spans="1:109" ht="15" customHeight="1" thickTop="1">
      <c r="A1" s="1" t="str">
        <f>ADDRESS(ROW(),COLUMN(),4)</f>
        <v>A1</v>
      </c>
      <c r="B1" s="2" t="str">
        <f t="shared" ref="B1:AD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845"/>
      <c r="AF1" s="2" t="str">
        <f t="shared" ref="AF1:BE1" si="1">SUBSTITUTE(ADDRESS(1,COLUMN(),4),"1","")</f>
        <v>AF</v>
      </c>
      <c r="AG1" s="2" t="str">
        <f t="shared" si="1"/>
        <v>AG</v>
      </c>
      <c r="AH1" s="2" t="str">
        <f t="shared" si="1"/>
        <v>AH</v>
      </c>
      <c r="AI1" s="2" t="str">
        <f t="shared" si="1"/>
        <v>AI</v>
      </c>
      <c r="AJ1" s="2" t="str">
        <f t="shared" si="1"/>
        <v>AJ</v>
      </c>
      <c r="AK1" s="2" t="str">
        <f t="shared" si="1"/>
        <v>AK</v>
      </c>
      <c r="AL1" s="2" t="str">
        <f t="shared" si="1"/>
        <v>AL</v>
      </c>
      <c r="AM1" s="2" t="str">
        <f t="shared" si="1"/>
        <v>AM</v>
      </c>
      <c r="AN1" s="2" t="str">
        <f t="shared" si="1"/>
        <v>AN</v>
      </c>
      <c r="AO1" s="2" t="str">
        <f t="shared" si="1"/>
        <v>AO</v>
      </c>
      <c r="AP1" s="2" t="str">
        <f t="shared" si="1"/>
        <v>AP</v>
      </c>
      <c r="AQ1" s="2" t="str">
        <f t="shared" si="1"/>
        <v>AQ</v>
      </c>
      <c r="AR1" s="2" t="str">
        <f t="shared" si="1"/>
        <v>AR</v>
      </c>
      <c r="AS1" s="2" t="str">
        <f t="shared" si="1"/>
        <v>AS</v>
      </c>
      <c r="AT1" s="2" t="str">
        <f t="shared" si="1"/>
        <v>AT</v>
      </c>
      <c r="AU1" s="2" t="str">
        <f t="shared" si="1"/>
        <v>AU</v>
      </c>
      <c r="AV1" s="2" t="str">
        <f t="shared" si="1"/>
        <v>AV</v>
      </c>
      <c r="AW1" s="2" t="str">
        <f t="shared" si="1"/>
        <v>AW</v>
      </c>
      <c r="AX1" s="2" t="str">
        <f t="shared" si="1"/>
        <v>AX</v>
      </c>
      <c r="AY1" s="2" t="str">
        <f t="shared" si="1"/>
        <v>AY</v>
      </c>
      <c r="AZ1" s="2" t="str">
        <f t="shared" si="1"/>
        <v>AZ</v>
      </c>
      <c r="BA1" s="2" t="str">
        <f t="shared" si="1"/>
        <v>BA</v>
      </c>
      <c r="BB1" s="2" t="str">
        <f t="shared" si="1"/>
        <v>BB</v>
      </c>
      <c r="BC1" s="2" t="str">
        <f t="shared" si="1"/>
        <v>BC</v>
      </c>
      <c r="BD1" s="2" t="str">
        <f t="shared" si="1"/>
        <v>BD</v>
      </c>
      <c r="BE1" s="2" t="str">
        <f t="shared" si="1"/>
        <v>BE</v>
      </c>
      <c r="BF1" s="845"/>
      <c r="BG1" s="940"/>
      <c r="BH1" s="4" t="str">
        <f>SUBSTITUTE(ADDRESS(1,COLUMN(),4),"1","")</f>
        <v>BH</v>
      </c>
      <c r="BI1" s="4" t="str">
        <f>SUBSTITUTE(ADDRESS(1,COLUMN(),4),"1","")</f>
        <v>BI</v>
      </c>
      <c r="BJ1" s="4" t="str">
        <f>SUBSTITUTE(ADDRESS(1,COLUMN(),4),"1","")</f>
        <v>BJ</v>
      </c>
      <c r="BK1" s="4"/>
      <c r="BL1" s="4"/>
      <c r="BM1" s="4" t="str">
        <f>SUBSTITUTE(ADDRESS(1,COLUMN(),4),"1","")</f>
        <v>BM</v>
      </c>
      <c r="BN1" s="4" t="str">
        <f>SUBSTITUTE(ADDRESS(1,COLUMN(),4),"1","")</f>
        <v>BN</v>
      </c>
      <c r="BO1" s="4" t="str">
        <f>SUBSTITUTE(ADDRESS(1,COLUMN(),4),"1","")</f>
        <v>BO</v>
      </c>
      <c r="BP1" s="4" t="str">
        <f>SUBSTITUTE(ADDRESS(1,COLUMN(),4),"1","")</f>
        <v>BP</v>
      </c>
      <c r="BQ1" s="4" t="str">
        <f>SUBSTITUTE(ADDRESS(1,COLUMN(),4),"1","")</f>
        <v>BQ</v>
      </c>
      <c r="BX1" s="4" t="str">
        <f t="shared" ref="BX1:CC1" si="2">SUBSTITUTE(ADDRESS(1,COLUMN(),4),"1","")</f>
        <v>BX</v>
      </c>
      <c r="BY1" s="4" t="str">
        <f t="shared" si="2"/>
        <v>BY</v>
      </c>
      <c r="BZ1" s="4" t="str">
        <f t="shared" si="2"/>
        <v>BZ</v>
      </c>
      <c r="CA1" s="4" t="str">
        <f t="shared" si="2"/>
        <v>CA</v>
      </c>
      <c r="CB1" s="4" t="str">
        <f t="shared" si="2"/>
        <v>CB</v>
      </c>
      <c r="CC1" s="4" t="str">
        <f t="shared" si="2"/>
        <v>CC</v>
      </c>
      <c r="CE1" s="4" t="str">
        <f t="shared" ref="CE1:CK1" si="3">SUBSTITUTE(ADDRESS(1,COLUMN(),4),"1","")</f>
        <v>CE</v>
      </c>
      <c r="CF1" s="4" t="str">
        <f t="shared" si="3"/>
        <v>CF</v>
      </c>
      <c r="CG1" s="4" t="str">
        <f t="shared" si="3"/>
        <v>CG</v>
      </c>
      <c r="CH1" s="4" t="str">
        <f t="shared" si="3"/>
        <v>CH</v>
      </c>
      <c r="CI1" s="4" t="str">
        <f t="shared" si="3"/>
        <v>CI</v>
      </c>
      <c r="CJ1" s="4" t="str">
        <f t="shared" si="3"/>
        <v>CJ</v>
      </c>
      <c r="CK1" s="4" t="str">
        <f t="shared" si="3"/>
        <v>CK</v>
      </c>
      <c r="CM1" s="4" t="str">
        <f t="shared" ref="CM1:CS1" si="4">SUBSTITUTE(ADDRESS(1,COLUMN(),4),"1","")</f>
        <v>CM</v>
      </c>
      <c r="CN1" s="4" t="str">
        <f t="shared" si="4"/>
        <v>CN</v>
      </c>
      <c r="CO1" s="4" t="str">
        <f t="shared" si="4"/>
        <v>CO</v>
      </c>
      <c r="CP1" s="4" t="str">
        <f t="shared" si="4"/>
        <v>CP</v>
      </c>
      <c r="CQ1" s="4" t="str">
        <f t="shared" si="4"/>
        <v>CQ</v>
      </c>
      <c r="CR1" s="4" t="str">
        <f t="shared" si="4"/>
        <v>CR</v>
      </c>
      <c r="CS1" s="4" t="str">
        <f t="shared" si="4"/>
        <v>CS</v>
      </c>
      <c r="CU1" s="4" t="str">
        <f t="shared" ref="CU1:DA1" si="5">SUBSTITUTE(ADDRESS(1,COLUMN(),4),"1","")</f>
        <v>CU</v>
      </c>
      <c r="CV1" s="4" t="str">
        <f t="shared" si="5"/>
        <v>CV</v>
      </c>
      <c r="CW1" s="4" t="str">
        <f t="shared" si="5"/>
        <v>CW</v>
      </c>
      <c r="CX1" s="4" t="str">
        <f t="shared" si="5"/>
        <v>CX</v>
      </c>
      <c r="CY1" s="4" t="str">
        <f t="shared" si="5"/>
        <v>CY</v>
      </c>
      <c r="CZ1" s="4" t="str">
        <f t="shared" si="5"/>
        <v>CZ</v>
      </c>
      <c r="DA1" s="4" t="str">
        <f t="shared" si="5"/>
        <v>DA</v>
      </c>
      <c r="DC1" s="3">
        <v>1</v>
      </c>
      <c r="DD1" s="4" t="str">
        <f>SUBSTITUTE(ADDRESS(1,COLUMN(),4),"1","")</f>
        <v>DD</v>
      </c>
      <c r="DE1" s="5" t="str">
        <f>SUBSTITUTE(ADDRESS(1,COLUMN(),4),"1","")</f>
        <v>DE</v>
      </c>
    </row>
    <row r="2" spans="1:109" ht="23.25" customHeight="1" thickBot="1">
      <c r="B2" s="6">
        <f t="shared" ref="B2:AD2" ca="1" si="6">CELL("largeur",B2)</f>
        <v>3</v>
      </c>
      <c r="C2" s="6">
        <f t="shared" ca="1" si="6"/>
        <v>9</v>
      </c>
      <c r="D2" s="6">
        <f t="shared" ca="1" si="6"/>
        <v>12</v>
      </c>
      <c r="E2" s="6">
        <f t="shared" ca="1" si="6"/>
        <v>12</v>
      </c>
      <c r="F2" s="6">
        <f t="shared" ca="1" si="6"/>
        <v>3</v>
      </c>
      <c r="G2" s="6">
        <f t="shared" ca="1" si="6"/>
        <v>9</v>
      </c>
      <c r="H2" s="6">
        <f t="shared" ca="1" si="6"/>
        <v>12</v>
      </c>
      <c r="I2" s="6">
        <f t="shared" ca="1" si="6"/>
        <v>13</v>
      </c>
      <c r="J2" s="6">
        <f t="shared" ca="1" si="6"/>
        <v>40</v>
      </c>
      <c r="K2" s="6">
        <f t="shared" ca="1" si="6"/>
        <v>2</v>
      </c>
      <c r="L2" s="6">
        <v>3</v>
      </c>
      <c r="M2" s="6">
        <v>3</v>
      </c>
      <c r="N2" s="6">
        <v>3</v>
      </c>
      <c r="O2" s="6">
        <v>3</v>
      </c>
      <c r="P2" s="6">
        <v>5</v>
      </c>
      <c r="Q2" s="6">
        <v>12</v>
      </c>
      <c r="R2" s="6">
        <v>12</v>
      </c>
      <c r="S2" s="6">
        <v>3</v>
      </c>
      <c r="T2" s="6">
        <v>9</v>
      </c>
      <c r="U2" s="6">
        <v>12</v>
      </c>
      <c r="V2" s="6">
        <v>13</v>
      </c>
      <c r="W2" s="6">
        <v>40</v>
      </c>
      <c r="X2" s="6">
        <v>10</v>
      </c>
      <c r="Y2" s="6">
        <v>9</v>
      </c>
      <c r="Z2" s="6">
        <v>18</v>
      </c>
      <c r="AA2" s="6">
        <v>13</v>
      </c>
      <c r="AB2" s="6">
        <v>13</v>
      </c>
      <c r="AC2" s="6">
        <v>13</v>
      </c>
      <c r="AD2" s="6">
        <v>17</v>
      </c>
      <c r="AE2" s="845"/>
      <c r="AF2" s="6">
        <f t="shared" ref="AF2:BE2" ca="1" si="7">CELL("largeur",AF2)</f>
        <v>10</v>
      </c>
      <c r="AG2" s="6">
        <f t="shared" ca="1" si="7"/>
        <v>21</v>
      </c>
      <c r="AH2" s="6">
        <f t="shared" ca="1" si="7"/>
        <v>5</v>
      </c>
      <c r="AI2" s="6">
        <f t="shared" ca="1" si="7"/>
        <v>5</v>
      </c>
      <c r="AJ2" s="6">
        <f t="shared" ca="1" si="7"/>
        <v>5</v>
      </c>
      <c r="AK2" s="6">
        <f t="shared" ca="1" si="7"/>
        <v>5</v>
      </c>
      <c r="AL2" s="6">
        <f t="shared" ca="1" si="7"/>
        <v>11</v>
      </c>
      <c r="AM2" s="6">
        <f t="shared" ca="1" si="7"/>
        <v>6</v>
      </c>
      <c r="AN2" s="6">
        <f t="shared" ca="1" si="7"/>
        <v>15</v>
      </c>
      <c r="AO2" s="6">
        <f t="shared" ca="1" si="7"/>
        <v>12</v>
      </c>
      <c r="AP2" s="6">
        <f t="shared" ca="1" si="7"/>
        <v>13</v>
      </c>
      <c r="AQ2" s="6">
        <f t="shared" ca="1" si="7"/>
        <v>11</v>
      </c>
      <c r="AR2" s="6">
        <f t="shared" ca="1" si="7"/>
        <v>24</v>
      </c>
      <c r="AS2" s="6">
        <f t="shared" ca="1" si="7"/>
        <v>9</v>
      </c>
      <c r="AT2" s="6">
        <f t="shared" ca="1" si="7"/>
        <v>9</v>
      </c>
      <c r="AU2" s="6">
        <f t="shared" ca="1" si="7"/>
        <v>11</v>
      </c>
      <c r="AV2" s="6">
        <f t="shared" ca="1" si="7"/>
        <v>12</v>
      </c>
      <c r="AW2" s="6">
        <f t="shared" ca="1" si="7"/>
        <v>32</v>
      </c>
      <c r="AX2" s="6">
        <f t="shared" ca="1" si="7"/>
        <v>12</v>
      </c>
      <c r="AY2" s="6">
        <f t="shared" ca="1" si="7"/>
        <v>10</v>
      </c>
      <c r="AZ2" s="6">
        <f t="shared" ca="1" si="7"/>
        <v>8</v>
      </c>
      <c r="BA2" s="6">
        <f t="shared" ca="1" si="7"/>
        <v>11</v>
      </c>
      <c r="BB2" s="6">
        <f t="shared" ca="1" si="7"/>
        <v>17</v>
      </c>
      <c r="BC2" s="6">
        <f t="shared" ca="1" si="7"/>
        <v>17</v>
      </c>
      <c r="BD2" s="6">
        <f t="shared" ca="1" si="7"/>
        <v>13</v>
      </c>
      <c r="BE2" s="6">
        <f t="shared" ca="1" si="7"/>
        <v>44</v>
      </c>
      <c r="BF2" s="845"/>
      <c r="BG2" s="940"/>
      <c r="BH2" s="846">
        <f ca="1">CELL("largeur",BH2)</f>
        <v>15</v>
      </c>
      <c r="BI2" s="846">
        <f ca="1">CELL("largeur",BI2)</f>
        <v>11</v>
      </c>
      <c r="BJ2" s="846">
        <f ca="1">CELL("largeur",BJ2)</f>
        <v>14</v>
      </c>
      <c r="BK2" s="846"/>
      <c r="BL2" s="846"/>
      <c r="BM2" s="846">
        <f ca="1">CELL("largeur",BM2)</f>
        <v>11</v>
      </c>
      <c r="BN2" s="846">
        <f ca="1">CELL("largeur",BN2)</f>
        <v>11</v>
      </c>
      <c r="BO2" s="846">
        <f ca="1">CELL("largeur",BO2)</f>
        <v>11</v>
      </c>
      <c r="BP2" s="846">
        <f ca="1">CELL("largeur",BP2)</f>
        <v>20</v>
      </c>
      <c r="BQ2" s="846">
        <f ca="1">CELL("largeur",BQ2)</f>
        <v>17</v>
      </c>
      <c r="BX2" s="846">
        <f t="shared" ref="BX2:CC2" ca="1" si="8">CELL("largeur",BX2)</f>
        <v>11</v>
      </c>
      <c r="BY2" s="846">
        <f t="shared" ca="1" si="8"/>
        <v>16</v>
      </c>
      <c r="BZ2" s="846">
        <f t="shared" ca="1" si="8"/>
        <v>16</v>
      </c>
      <c r="CA2" s="846">
        <f t="shared" ca="1" si="8"/>
        <v>11</v>
      </c>
      <c r="CB2" s="846">
        <f t="shared" ca="1" si="8"/>
        <v>40</v>
      </c>
      <c r="CC2" s="846">
        <f t="shared" ca="1" si="8"/>
        <v>11</v>
      </c>
      <c r="CE2" s="846">
        <f t="shared" ref="CE2:CK2" ca="1" si="9">CELL("largeur",CE2)</f>
        <v>19</v>
      </c>
      <c r="CF2" s="846">
        <f t="shared" ca="1" si="9"/>
        <v>18</v>
      </c>
      <c r="CG2" s="846">
        <f t="shared" ca="1" si="9"/>
        <v>10</v>
      </c>
      <c r="CH2" s="846">
        <f t="shared" ca="1" si="9"/>
        <v>16</v>
      </c>
      <c r="CI2" s="846">
        <f t="shared" ca="1" si="9"/>
        <v>16</v>
      </c>
      <c r="CJ2" s="846">
        <f t="shared" ca="1" si="9"/>
        <v>11</v>
      </c>
      <c r="CK2" s="846">
        <f t="shared" ca="1" si="9"/>
        <v>40</v>
      </c>
      <c r="CM2" s="846">
        <f t="shared" ref="CM2:CS2" ca="1" si="10">CELL("largeur",CM2)</f>
        <v>19</v>
      </c>
      <c r="CN2" s="846">
        <f t="shared" ca="1" si="10"/>
        <v>18</v>
      </c>
      <c r="CO2" s="846">
        <f t="shared" ca="1" si="10"/>
        <v>10</v>
      </c>
      <c r="CP2" s="846">
        <f t="shared" ca="1" si="10"/>
        <v>16</v>
      </c>
      <c r="CQ2" s="846">
        <f t="shared" ca="1" si="10"/>
        <v>16</v>
      </c>
      <c r="CR2" s="846">
        <f t="shared" ca="1" si="10"/>
        <v>11</v>
      </c>
      <c r="CS2" s="846">
        <f t="shared" ca="1" si="10"/>
        <v>40</v>
      </c>
      <c r="CU2" s="846">
        <f t="shared" ref="CU2:DA2" ca="1" si="11">CELL("largeur",CU2)</f>
        <v>19</v>
      </c>
      <c r="CV2" s="846">
        <f t="shared" ca="1" si="11"/>
        <v>18</v>
      </c>
      <c r="CW2" s="846">
        <f t="shared" ca="1" si="11"/>
        <v>10</v>
      </c>
      <c r="CX2" s="846">
        <f t="shared" ca="1" si="11"/>
        <v>16</v>
      </c>
      <c r="CY2" s="846">
        <f t="shared" ca="1" si="11"/>
        <v>16</v>
      </c>
      <c r="CZ2" s="846">
        <f t="shared" ca="1" si="11"/>
        <v>11</v>
      </c>
      <c r="DA2" s="846">
        <f t="shared" ca="1" si="11"/>
        <v>40</v>
      </c>
      <c r="DC2" s="3">
        <v>1</v>
      </c>
      <c r="DD2" s="7" t="s">
        <v>3</v>
      </c>
      <c r="DE2" s="8"/>
    </row>
    <row r="3" spans="1:109" s="940" customFormat="1" ht="23.25" customHeight="1">
      <c r="A3" s="941" t="s">
        <v>22</v>
      </c>
      <c r="B3" s="942"/>
      <c r="C3" s="942" t="s">
        <v>1649</v>
      </c>
      <c r="D3" s="942"/>
      <c r="E3" s="942"/>
      <c r="F3" s="942"/>
      <c r="G3" s="942"/>
      <c r="H3" s="942"/>
      <c r="I3" s="942"/>
      <c r="J3" s="942"/>
      <c r="K3" s="942"/>
      <c r="L3" s="943" t="s">
        <v>863</v>
      </c>
      <c r="M3" s="943" t="s">
        <v>3330</v>
      </c>
      <c r="N3" s="943"/>
      <c r="O3" s="847"/>
      <c r="P3" s="847"/>
      <c r="Q3" s="847"/>
      <c r="R3" s="847"/>
      <c r="S3" s="847"/>
      <c r="T3" s="847"/>
      <c r="U3" s="847"/>
      <c r="V3" s="847"/>
      <c r="W3" s="847"/>
      <c r="X3" s="847"/>
      <c r="Y3" s="847"/>
      <c r="Z3" s="847"/>
      <c r="AA3" s="847"/>
      <c r="AB3" s="847"/>
      <c r="AC3" s="847"/>
      <c r="AD3" s="943" t="s">
        <v>863</v>
      </c>
      <c r="AE3" s="845"/>
      <c r="AG3" s="1637" t="s">
        <v>8364</v>
      </c>
      <c r="AH3" s="944" t="s">
        <v>8363</v>
      </c>
      <c r="AI3" s="944"/>
      <c r="AJ3" s="944"/>
      <c r="AK3" s="944"/>
      <c r="AL3" s="943"/>
      <c r="AM3" s="943"/>
      <c r="AN3" s="943"/>
      <c r="AO3" s="943"/>
      <c r="AP3" s="943" t="s">
        <v>863</v>
      </c>
      <c r="AQ3" s="945" t="s">
        <v>1650</v>
      </c>
      <c r="AR3" s="845"/>
      <c r="AS3" s="845"/>
      <c r="AT3" s="845"/>
      <c r="AU3" s="845"/>
      <c r="AV3" s="845"/>
      <c r="AW3" s="845"/>
      <c r="AX3" s="845"/>
      <c r="AY3" s="845"/>
      <c r="AZ3" s="2704" t="s">
        <v>3329</v>
      </c>
      <c r="BA3" s="2704"/>
      <c r="BB3" s="2704"/>
      <c r="BC3" s="2704"/>
      <c r="BD3" s="2704"/>
      <c r="BE3" s="2704"/>
      <c r="BF3" s="845"/>
      <c r="BH3"/>
      <c r="BM3" s="848"/>
      <c r="BN3" s="848"/>
      <c r="BO3" s="848"/>
      <c r="BP3" s="848"/>
      <c r="BQ3" s="262"/>
      <c r="BR3"/>
      <c r="BS3"/>
      <c r="BT3"/>
      <c r="BU3"/>
      <c r="BV3"/>
      <c r="BW3"/>
      <c r="BX3" s="262"/>
      <c r="BY3" s="262"/>
      <c r="BZ3" s="262"/>
      <c r="CA3" s="262"/>
      <c r="CB3" s="262"/>
      <c r="CC3" s="262"/>
      <c r="CD3" s="262"/>
      <c r="CE3"/>
      <c r="CF3"/>
      <c r="CG3"/>
      <c r="CH3"/>
      <c r="CI3"/>
      <c r="CJ3"/>
      <c r="CK3"/>
      <c r="CL3"/>
      <c r="CN3"/>
      <c r="CO3"/>
      <c r="CP3"/>
      <c r="CQ3"/>
      <c r="CR3"/>
      <c r="CS3"/>
      <c r="CT3" s="262"/>
      <c r="CU3"/>
      <c r="CV3"/>
      <c r="CW3"/>
      <c r="CX3" s="946" t="s">
        <v>1651</v>
      </c>
      <c r="CY3" s="947" t="str">
        <f>$DC$551</f>
        <v>DC551</v>
      </c>
      <c r="CZ3"/>
      <c r="DA3" s="948" t="str">
        <f ca="1">"Page "&amp;_xlfn.SHEET()&amp;" sur "&amp;_xlfn.SHEETS()</f>
        <v>Page 11 sur 17</v>
      </c>
      <c r="DB3" s="262"/>
      <c r="DC3" s="3">
        <v>1</v>
      </c>
      <c r="DD3" s="11">
        <f ca="1">COUNTA(A1:DC551) + COUNTBLANK(A1:DC551)</f>
        <v>63995</v>
      </c>
      <c r="DE3" s="12" t="str">
        <f>"cellules entre -cells -celdas  "&amp;" " &amp;A1&amp;" et  "&amp;DC551</f>
        <v>cellules entre -cells -celdas   A1 et  DC551</v>
      </c>
    </row>
    <row r="4" spans="1:109" ht="24.75" customHeight="1" thickBot="1">
      <c r="A4" s="941" t="s">
        <v>22</v>
      </c>
      <c r="B4" s="949" t="str">
        <f>SUBSTITUTE(ADDRESS(1,COLUMN(),4),"1","")</f>
        <v>B</v>
      </c>
      <c r="C4" s="950" t="s">
        <v>1652</v>
      </c>
      <c r="D4" s="951"/>
      <c r="E4" s="951"/>
      <c r="F4" s="951"/>
      <c r="G4" s="951"/>
      <c r="H4" s="951"/>
      <c r="I4" s="951"/>
      <c r="J4" s="951"/>
      <c r="K4" s="951"/>
      <c r="L4" s="951"/>
      <c r="M4" s="951"/>
      <c r="N4" s="951"/>
      <c r="O4" s="951"/>
      <c r="P4" s="951"/>
      <c r="Q4" s="951"/>
      <c r="R4" s="951"/>
      <c r="S4" s="951"/>
      <c r="T4" s="950" t="s">
        <v>3328</v>
      </c>
      <c r="U4" s="951"/>
      <c r="V4" s="951"/>
      <c r="W4" s="951"/>
      <c r="X4" s="951"/>
      <c r="Y4" s="951"/>
      <c r="Z4" s="951"/>
      <c r="AA4" s="951"/>
      <c r="AB4" s="951"/>
      <c r="AC4" s="951"/>
      <c r="AD4" s="951"/>
      <c r="AE4" s="455"/>
      <c r="AF4" s="952"/>
      <c r="AG4" s="952"/>
      <c r="AH4" s="952"/>
      <c r="AI4" s="952"/>
      <c r="AJ4" s="952"/>
      <c r="AK4" s="952"/>
      <c r="AL4" s="953"/>
      <c r="AM4" s="953"/>
      <c r="AN4" s="953"/>
      <c r="AP4" s="954" t="s">
        <v>8362</v>
      </c>
      <c r="AQ4" s="953" t="s">
        <v>1653</v>
      </c>
      <c r="AR4" s="455"/>
      <c r="AS4" s="455"/>
      <c r="AT4" s="455"/>
      <c r="AU4" s="455"/>
      <c r="AV4" s="455"/>
      <c r="AW4" s="455"/>
      <c r="AX4" s="455"/>
      <c r="AY4" s="455"/>
      <c r="AZ4" s="2705"/>
      <c r="BA4" s="2705"/>
      <c r="BB4" s="2705"/>
      <c r="BC4" s="2705"/>
      <c r="BD4" s="2705"/>
      <c r="BE4" s="2705"/>
      <c r="BF4" s="455"/>
      <c r="BH4"/>
      <c r="BI4" s="262"/>
      <c r="BQ4" s="848"/>
      <c r="BR4" s="848"/>
      <c r="BX4" s="262"/>
      <c r="BY4" s="262"/>
      <c r="BZ4" s="262"/>
      <c r="CA4" s="955" t="s">
        <v>1654</v>
      </c>
      <c r="CB4" s="262"/>
      <c r="CL4" s="940"/>
      <c r="CT4" s="940"/>
      <c r="CX4" s="956" t="s">
        <v>1655</v>
      </c>
      <c r="DB4" s="940"/>
      <c r="DC4" s="3">
        <v>1</v>
      </c>
      <c r="DD4" s="11">
        <f ca="1">COUNTA(A1:DC551)</f>
        <v>20286</v>
      </c>
      <c r="DE4" s="12" t="s">
        <v>10</v>
      </c>
    </row>
    <row r="5" spans="1:109" ht="21" customHeight="1">
      <c r="A5" s="941" t="s">
        <v>22</v>
      </c>
      <c r="B5" s="957" t="str">
        <f t="shared" ref="B5:B68" si="12">L5</f>
        <v>A</v>
      </c>
      <c r="C5" s="2706" t="s">
        <v>2591</v>
      </c>
      <c r="D5" s="2707"/>
      <c r="E5" s="2707"/>
      <c r="F5" s="2707"/>
      <c r="G5" s="2707"/>
      <c r="H5" s="2707"/>
      <c r="I5" s="2707"/>
      <c r="J5" s="2707"/>
      <c r="K5" s="455" t="s">
        <v>22</v>
      </c>
      <c r="L5" s="16" t="s">
        <v>11</v>
      </c>
      <c r="M5" s="17" t="s">
        <v>12</v>
      </c>
      <c r="N5" s="18"/>
      <c r="O5" s="18"/>
      <c r="P5" s="18"/>
      <c r="Q5" s="19"/>
      <c r="R5" s="19"/>
      <c r="S5" s="19"/>
      <c r="T5" s="19"/>
      <c r="U5" s="19"/>
      <c r="V5" s="19"/>
      <c r="W5" s="19"/>
      <c r="X5" s="19"/>
      <c r="Y5" s="19"/>
      <c r="Z5" s="19"/>
      <c r="AA5" s="19"/>
      <c r="AB5" s="19"/>
      <c r="AC5" s="1515"/>
      <c r="AD5" s="1514" t="s">
        <v>3327</v>
      </c>
      <c r="AE5" s="262" t="s">
        <v>22</v>
      </c>
      <c r="AF5" s="958" t="s">
        <v>11</v>
      </c>
      <c r="AG5" s="1636" t="s">
        <v>1656</v>
      </c>
      <c r="AH5" s="1636"/>
      <c r="AI5" s="1636"/>
      <c r="AJ5" s="1636"/>
      <c r="AK5" s="2710" t="s">
        <v>1657</v>
      </c>
      <c r="AL5" s="2710"/>
      <c r="AM5" s="2712" t="s">
        <v>57</v>
      </c>
      <c r="AN5" s="2712"/>
      <c r="AO5" s="2712"/>
      <c r="AP5" s="2712"/>
      <c r="AQ5" s="2712"/>
      <c r="AR5" s="2712"/>
      <c r="AS5" s="2712"/>
      <c r="AT5" s="2712"/>
      <c r="AU5" s="2712"/>
      <c r="AV5" s="2712"/>
      <c r="AW5" s="2712"/>
      <c r="AX5" s="2712"/>
      <c r="AY5" s="2712"/>
      <c r="AZ5" s="2713"/>
      <c r="BA5" s="2713"/>
      <c r="BB5" s="2714" t="s">
        <v>1414</v>
      </c>
      <c r="BC5" s="2714"/>
      <c r="BD5" s="2715" t="str">
        <f>LEFT(AM5,1)</f>
        <v>M</v>
      </c>
      <c r="BE5" s="2716">
        <v>8</v>
      </c>
      <c r="BF5" s="262"/>
      <c r="BH5"/>
      <c r="BI5" s="262"/>
      <c r="BP5" s="262"/>
      <c r="BX5" s="958" t="str">
        <f t="shared" ref="BX5:BX68" si="13">AF5</f>
        <v>A</v>
      </c>
      <c r="BY5" s="959" t="s">
        <v>1656</v>
      </c>
      <c r="BZ5" s="960"/>
      <c r="CA5" s="960">
        <f>BE6</f>
        <v>0</v>
      </c>
      <c r="CB5" s="961"/>
      <c r="CC5" s="961"/>
      <c r="CD5" s="962"/>
      <c r="CE5" s="2546" t="s">
        <v>1658</v>
      </c>
      <c r="CF5" s="2547"/>
      <c r="CG5" s="2547"/>
      <c r="CH5" s="2547"/>
      <c r="CI5" s="2547"/>
      <c r="CJ5" s="2547"/>
      <c r="CK5" s="2548"/>
      <c r="CM5" s="2546" t="s">
        <v>1659</v>
      </c>
      <c r="CN5" s="2547"/>
      <c r="CO5" s="2547"/>
      <c r="CP5" s="2547"/>
      <c r="CQ5" s="2547"/>
      <c r="CR5" s="2547"/>
      <c r="CS5" s="2548"/>
      <c r="CU5" s="2546" t="s">
        <v>1660</v>
      </c>
      <c r="CV5" s="2547"/>
      <c r="CW5" s="2547"/>
      <c r="CX5" s="2547"/>
      <c r="CY5" s="2547"/>
      <c r="CZ5" s="2547"/>
      <c r="DA5" s="2548"/>
      <c r="DC5" s="3">
        <v>1</v>
      </c>
      <c r="DD5" s="11">
        <f ca="1">COUNTBLANK(A1:DC551)</f>
        <v>43709</v>
      </c>
      <c r="DE5" s="12" t="s">
        <v>13</v>
      </c>
    </row>
    <row r="6" spans="1:109" ht="21" customHeight="1">
      <c r="A6" s="941" t="s">
        <v>22</v>
      </c>
      <c r="B6" s="957" t="str">
        <f t="shared" si="12"/>
        <v>A</v>
      </c>
      <c r="C6" s="2708"/>
      <c r="D6" s="2709"/>
      <c r="E6" s="2709"/>
      <c r="F6" s="2709"/>
      <c r="G6" s="2709"/>
      <c r="H6" s="2709"/>
      <c r="I6" s="2709"/>
      <c r="J6" s="2709"/>
      <c r="K6" s="455" t="s">
        <v>22</v>
      </c>
      <c r="L6" s="16" t="s">
        <v>11</v>
      </c>
      <c r="M6" s="17" t="s">
        <v>14</v>
      </c>
      <c r="N6" s="18"/>
      <c r="O6" s="18"/>
      <c r="P6" s="18"/>
      <c r="Q6" s="15"/>
      <c r="R6" s="15"/>
      <c r="S6" s="15"/>
      <c r="T6" s="15"/>
      <c r="U6" s="15"/>
      <c r="V6" s="15"/>
      <c r="W6" s="15"/>
      <c r="X6" s="15"/>
      <c r="Y6" s="15"/>
      <c r="Z6" s="15"/>
      <c r="AA6" s="15"/>
      <c r="AB6" s="15"/>
      <c r="AC6" s="15"/>
      <c r="AD6" s="1513" t="s">
        <v>3326</v>
      </c>
      <c r="AE6" s="262" t="s">
        <v>22</v>
      </c>
      <c r="AF6" s="963" t="s">
        <v>11</v>
      </c>
      <c r="AG6" s="1635" t="s">
        <v>1661</v>
      </c>
      <c r="AH6" s="1635"/>
      <c r="AI6" s="1635"/>
      <c r="AJ6" s="1635"/>
      <c r="AK6" s="2711"/>
      <c r="AL6" s="2711"/>
      <c r="AM6" s="2713"/>
      <c r="AN6" s="2713"/>
      <c r="AO6" s="2713"/>
      <c r="AP6" s="2713"/>
      <c r="AQ6" s="2713"/>
      <c r="AR6" s="2713"/>
      <c r="AS6" s="2713"/>
      <c r="AT6" s="2713"/>
      <c r="AU6" s="2713"/>
      <c r="AV6" s="2713"/>
      <c r="AW6" s="2713"/>
      <c r="AX6" s="2713"/>
      <c r="AY6" s="2713"/>
      <c r="AZ6" s="2713"/>
      <c r="BA6" s="2713"/>
      <c r="BB6" s="2714"/>
      <c r="BC6" s="2714"/>
      <c r="BD6" s="2715"/>
      <c r="BE6" s="2716"/>
      <c r="BF6" s="262"/>
      <c r="BH6"/>
      <c r="BI6" s="262"/>
      <c r="BJ6" s="262"/>
      <c r="BK6" s="262"/>
      <c r="BL6" s="262"/>
      <c r="BM6" s="262"/>
      <c r="BN6" s="262"/>
      <c r="BO6" s="262"/>
      <c r="BP6" s="262"/>
      <c r="BR6" s="262"/>
      <c r="BS6" s="262"/>
      <c r="BT6" s="262"/>
      <c r="BU6" s="262"/>
      <c r="BV6" s="262"/>
      <c r="BW6" s="262"/>
      <c r="BX6" s="964" t="str">
        <f t="shared" si="13"/>
        <v>A</v>
      </c>
      <c r="BY6" s="2722" t="s">
        <v>1662</v>
      </c>
      <c r="BZ6" s="2722"/>
      <c r="CA6" s="2722"/>
      <c r="CB6" s="2722"/>
      <c r="CC6" s="2722"/>
      <c r="CD6" s="962"/>
      <c r="CE6" s="2549"/>
      <c r="CF6" s="2550"/>
      <c r="CG6" s="2550"/>
      <c r="CH6" s="2550"/>
      <c r="CI6" s="2550"/>
      <c r="CJ6" s="2550"/>
      <c r="CK6" s="2551"/>
      <c r="CM6" s="2549"/>
      <c r="CN6" s="2550"/>
      <c r="CO6" s="2550"/>
      <c r="CP6" s="2550"/>
      <c r="CQ6" s="2550"/>
      <c r="CR6" s="2550"/>
      <c r="CS6" s="2551"/>
      <c r="CU6" s="2549"/>
      <c r="CV6" s="2550"/>
      <c r="CW6" s="2550"/>
      <c r="CX6" s="2550"/>
      <c r="CY6" s="2550"/>
      <c r="CZ6" s="2550"/>
      <c r="DA6" s="2551"/>
      <c r="DC6" s="3">
        <v>1</v>
      </c>
      <c r="DD6" s="11">
        <f>SUM(A551:DC551)+2</f>
        <v>107</v>
      </c>
      <c r="DE6" s="12" t="s">
        <v>15</v>
      </c>
    </row>
    <row r="7" spans="1:109" ht="21" customHeight="1" thickBot="1">
      <c r="A7" s="941" t="s">
        <v>22</v>
      </c>
      <c r="B7" s="957" t="str">
        <f t="shared" si="12"/>
        <v>A</v>
      </c>
      <c r="C7" s="2723" t="s">
        <v>2592</v>
      </c>
      <c r="D7" s="2724"/>
      <c r="E7" s="2724"/>
      <c r="F7" s="2724"/>
      <c r="G7" s="2724"/>
      <c r="H7" s="2724"/>
      <c r="I7" s="2724"/>
      <c r="J7" s="2724"/>
      <c r="K7" s="455" t="s">
        <v>22</v>
      </c>
      <c r="L7" s="16" t="s">
        <v>11</v>
      </c>
      <c r="M7" s="965" t="s">
        <v>1663</v>
      </c>
      <c r="N7" s="966"/>
      <c r="O7" s="966"/>
      <c r="P7" s="966"/>
      <c r="Q7" s="966"/>
      <c r="R7" s="966"/>
      <c r="S7" s="966"/>
      <c r="T7" s="966"/>
      <c r="U7" s="966"/>
      <c r="V7" s="966"/>
      <c r="W7" s="966"/>
      <c r="X7" s="966"/>
      <c r="Y7" s="966"/>
      <c r="Z7" s="966"/>
      <c r="AA7" s="966"/>
      <c r="AB7" s="966"/>
      <c r="AC7" s="966"/>
      <c r="AD7" s="1512"/>
      <c r="AE7" s="262" t="s">
        <v>22</v>
      </c>
      <c r="AF7" s="963" t="s">
        <v>11</v>
      </c>
      <c r="AG7" s="2725" t="s">
        <v>1665</v>
      </c>
      <c r="AH7" s="2725"/>
      <c r="AI7" s="2725"/>
      <c r="AJ7" s="2725"/>
      <c r="AK7" s="2725"/>
      <c r="AL7" s="2726" t="s">
        <v>1664</v>
      </c>
      <c r="AM7" s="2727" t="s">
        <v>3255</v>
      </c>
      <c r="AN7" s="2727"/>
      <c r="AO7" s="2727"/>
      <c r="AP7" s="2727"/>
      <c r="AQ7" s="2727"/>
      <c r="AR7" s="2727"/>
      <c r="AS7" s="2727"/>
      <c r="AT7" s="2727"/>
      <c r="AU7" s="2727"/>
      <c r="AV7" s="2727"/>
      <c r="AW7" s="2727"/>
      <c r="AX7" s="2727"/>
      <c r="AY7" s="2727"/>
      <c r="AZ7" s="2727"/>
      <c r="BA7" s="2727"/>
      <c r="BB7" s="2728" t="s">
        <v>1666</v>
      </c>
      <c r="BC7" s="2728"/>
      <c r="BD7" s="2729" t="s">
        <v>1667</v>
      </c>
      <c r="BE7" s="2716"/>
      <c r="BF7" s="262"/>
      <c r="BH7"/>
      <c r="BI7" s="262"/>
      <c r="BJ7" s="3155" t="s">
        <v>8756</v>
      </c>
      <c r="BK7" s="262"/>
      <c r="BL7" s="262"/>
      <c r="BM7" s="262"/>
      <c r="BN7" s="262"/>
      <c r="BO7" s="262"/>
      <c r="BP7" s="262"/>
      <c r="BR7" s="262"/>
      <c r="BS7" s="262"/>
      <c r="BT7" s="262"/>
      <c r="BU7" s="262"/>
      <c r="BV7" s="262"/>
      <c r="BW7" s="262"/>
      <c r="BX7" s="964" t="str">
        <f t="shared" si="13"/>
        <v>A</v>
      </c>
      <c r="BY7" s="2722"/>
      <c r="BZ7" s="2722"/>
      <c r="CA7" s="2722"/>
      <c r="CB7" s="2722"/>
      <c r="CC7" s="2722"/>
      <c r="CD7" s="962"/>
      <c r="CE7" s="2719"/>
      <c r="CF7" s="2720"/>
      <c r="CG7" s="2720"/>
      <c r="CH7" s="2720"/>
      <c r="CI7" s="2720"/>
      <c r="CJ7" s="2720"/>
      <c r="CK7" s="2721"/>
      <c r="CM7" s="2719"/>
      <c r="CN7" s="2720"/>
      <c r="CO7" s="2720"/>
      <c r="CP7" s="2720"/>
      <c r="CQ7" s="2720"/>
      <c r="CR7" s="2720"/>
      <c r="CS7" s="2721"/>
      <c r="CU7" s="2719"/>
      <c r="CV7" s="2720"/>
      <c r="CW7" s="2720"/>
      <c r="CX7" s="2720"/>
      <c r="CY7" s="2720"/>
      <c r="CZ7" s="2720"/>
      <c r="DA7" s="2721"/>
      <c r="DC7" s="3">
        <v>1</v>
      </c>
      <c r="DD7" s="11">
        <f>SUM(A551:DC551)+1</f>
        <v>106</v>
      </c>
      <c r="DE7" s="12" t="s">
        <v>18</v>
      </c>
    </row>
    <row r="8" spans="1:109" ht="21" customHeight="1" thickTop="1">
      <c r="A8" s="941" t="s">
        <v>22</v>
      </c>
      <c r="B8" s="957" t="str">
        <f t="shared" si="12"/>
        <v>A</v>
      </c>
      <c r="C8" s="967"/>
      <c r="D8" s="2718" t="s">
        <v>1668</v>
      </c>
      <c r="E8" s="2718"/>
      <c r="F8" s="2718"/>
      <c r="G8" s="2718"/>
      <c r="H8" s="2718"/>
      <c r="I8" s="2718"/>
      <c r="J8" s="2718"/>
      <c r="K8" s="455" t="s">
        <v>22</v>
      </c>
      <c r="L8" s="16" t="s">
        <v>11</v>
      </c>
      <c r="M8" s="965" t="s">
        <v>1669</v>
      </c>
      <c r="N8" s="966"/>
      <c r="O8" s="966"/>
      <c r="P8" s="966"/>
      <c r="Q8" s="966"/>
      <c r="R8" s="966"/>
      <c r="S8" s="966"/>
      <c r="T8" s="966"/>
      <c r="U8" s="966"/>
      <c r="V8" s="966"/>
      <c r="W8" s="966"/>
      <c r="X8" s="966"/>
      <c r="Y8" s="966"/>
      <c r="Z8" s="966"/>
      <c r="AA8" s="966"/>
      <c r="AB8" s="966"/>
      <c r="AC8" s="966"/>
      <c r="AD8" s="1512"/>
      <c r="AE8" s="262" t="s">
        <v>22</v>
      </c>
      <c r="AF8" s="963" t="s">
        <v>11</v>
      </c>
      <c r="AG8" s="2725"/>
      <c r="AH8" s="2725"/>
      <c r="AI8" s="2725"/>
      <c r="AJ8" s="2725"/>
      <c r="AK8" s="2725"/>
      <c r="AL8" s="2726"/>
      <c r="AM8" s="2727"/>
      <c r="AN8" s="2727"/>
      <c r="AO8" s="2727"/>
      <c r="AP8" s="2727"/>
      <c r="AQ8" s="2727"/>
      <c r="AR8" s="2727"/>
      <c r="AS8" s="2727"/>
      <c r="AT8" s="2727"/>
      <c r="AU8" s="2727"/>
      <c r="AV8" s="2727"/>
      <c r="AW8" s="2727"/>
      <c r="AX8" s="2727"/>
      <c r="AY8" s="2727"/>
      <c r="AZ8" s="2727"/>
      <c r="BA8" s="2727"/>
      <c r="BB8" s="2728"/>
      <c r="BC8" s="2728"/>
      <c r="BD8" s="2729"/>
      <c r="BE8" s="2717"/>
      <c r="BF8" s="262"/>
      <c r="BH8"/>
      <c r="BI8" s="262"/>
      <c r="BJ8" s="262"/>
      <c r="BK8" s="262"/>
      <c r="BL8" s="262"/>
      <c r="BM8" s="262"/>
      <c r="BN8" s="262"/>
      <c r="BO8" s="262"/>
      <c r="BP8" s="262"/>
      <c r="BR8" s="262"/>
      <c r="BS8" s="262"/>
      <c r="BT8" s="262"/>
      <c r="BU8" s="262"/>
      <c r="BV8" s="262"/>
      <c r="BW8" s="262"/>
      <c r="BX8" s="964" t="str">
        <f t="shared" si="13"/>
        <v>A</v>
      </c>
      <c r="BY8" s="968" t="s">
        <v>1670</v>
      </c>
      <c r="BZ8" s="968"/>
      <c r="CA8" s="849"/>
      <c r="CB8" s="850"/>
      <c r="CC8" s="850"/>
      <c r="CD8" s="962"/>
      <c r="CE8" s="2730"/>
      <c r="CF8" s="2731"/>
      <c r="CG8" s="2731"/>
      <c r="CH8" s="2731"/>
      <c r="CI8" s="2731"/>
      <c r="CJ8" s="2731"/>
      <c r="CK8" s="2732"/>
      <c r="CM8" s="2730"/>
      <c r="CN8" s="2731"/>
      <c r="CO8" s="2731"/>
      <c r="CP8" s="2731"/>
      <c r="CQ8" s="2731"/>
      <c r="CR8" s="2731"/>
      <c r="CS8" s="2732"/>
      <c r="CU8" s="2730"/>
      <c r="CV8" s="2731"/>
      <c r="CW8" s="2731"/>
      <c r="CX8" s="2731"/>
      <c r="CY8" s="2731"/>
      <c r="CZ8" s="2731"/>
      <c r="DA8" s="2732"/>
      <c r="DC8" s="3">
        <v>1</v>
      </c>
    </row>
    <row r="9" spans="1:109" s="701" customFormat="1" ht="21" customHeight="1">
      <c r="A9" s="941" t="s">
        <v>22</v>
      </c>
      <c r="B9" s="957" t="str">
        <f t="shared" si="12"/>
        <v>►</v>
      </c>
      <c r="C9" s="969"/>
      <c r="D9" s="15"/>
      <c r="E9" s="15"/>
      <c r="F9" s="15"/>
      <c r="G9" s="15"/>
      <c r="H9" s="15"/>
      <c r="I9" s="15"/>
      <c r="J9" s="15"/>
      <c r="K9" s="455" t="s">
        <v>22</v>
      </c>
      <c r="L9" s="16" t="s">
        <v>16</v>
      </c>
      <c r="M9" s="21"/>
      <c r="N9" s="970" t="s">
        <v>3325</v>
      </c>
      <c r="O9" s="21"/>
      <c r="P9" s="21"/>
      <c r="Q9" s="970"/>
      <c r="R9" s="971"/>
      <c r="S9" s="971"/>
      <c r="T9" s="971"/>
      <c r="U9" s="971"/>
      <c r="V9" s="971"/>
      <c r="W9" s="971" t="s">
        <v>3324</v>
      </c>
      <c r="X9" s="971"/>
      <c r="Y9" s="971"/>
      <c r="Z9" s="971"/>
      <c r="AA9" s="971"/>
      <c r="AB9" s="971"/>
      <c r="AC9" s="971"/>
      <c r="AD9" s="1511"/>
      <c r="AE9" s="262" t="s">
        <v>22</v>
      </c>
      <c r="AF9" s="963" t="s">
        <v>11</v>
      </c>
      <c r="AG9" s="972"/>
      <c r="AH9" s="972"/>
      <c r="AI9" s="972"/>
      <c r="AJ9" s="972"/>
      <c r="AK9" s="972"/>
      <c r="AL9" s="972"/>
      <c r="AM9" s="971"/>
      <c r="AN9" s="971"/>
      <c r="AO9" s="971"/>
      <c r="AP9" s="2744" t="s">
        <v>1671</v>
      </c>
      <c r="AQ9" s="2744"/>
      <c r="AR9" s="2744"/>
      <c r="AS9" s="2745">
        <v>20</v>
      </c>
      <c r="AT9" s="2746" t="s">
        <v>20</v>
      </c>
      <c r="AU9" s="2746"/>
      <c r="AV9" s="973" t="s">
        <v>143</v>
      </c>
      <c r="AW9" s="21"/>
      <c r="AX9" s="21"/>
      <c r="AY9" s="21"/>
      <c r="AZ9" s="974"/>
      <c r="BA9" s="974"/>
      <c r="BB9" s="974"/>
      <c r="BC9" s="973" t="s">
        <v>1672</v>
      </c>
      <c r="BD9" s="973"/>
      <c r="BE9" s="975"/>
      <c r="BF9" s="262"/>
      <c r="BG9" s="262"/>
      <c r="BH9"/>
      <c r="BI9" s="262"/>
      <c r="BJ9" s="262"/>
      <c r="BK9" s="262"/>
      <c r="BL9" s="262"/>
      <c r="BM9" s="262"/>
      <c r="BN9" s="262"/>
      <c r="BO9" s="262"/>
      <c r="BP9" s="262"/>
      <c r="BQ9" s="262"/>
      <c r="BR9" s="262"/>
      <c r="BS9" s="262"/>
      <c r="BT9" s="262"/>
      <c r="BU9" s="262"/>
      <c r="BV9" s="262"/>
      <c r="BW9" s="262"/>
      <c r="BX9" s="964" t="str">
        <f t="shared" si="13"/>
        <v>A</v>
      </c>
      <c r="BY9" s="968" t="s">
        <v>1673</v>
      </c>
      <c r="BZ9" s="849"/>
      <c r="CA9" s="849"/>
      <c r="CB9" s="850"/>
      <c r="CC9" s="850"/>
      <c r="CD9" s="962"/>
      <c r="CE9" s="2733" t="s">
        <v>1674</v>
      </c>
      <c r="CF9" s="2734"/>
      <c r="CG9" s="2734"/>
      <c r="CH9" s="2734"/>
      <c r="CI9" s="2734"/>
      <c r="CJ9" s="2734"/>
      <c r="CK9" s="2735"/>
      <c r="CL9" s="262"/>
      <c r="CM9" s="2733" t="s">
        <v>1675</v>
      </c>
      <c r="CN9" s="2734"/>
      <c r="CO9" s="2734"/>
      <c r="CP9" s="2734"/>
      <c r="CQ9" s="2734"/>
      <c r="CR9" s="2734"/>
      <c r="CS9" s="2735"/>
      <c r="CT9" s="262"/>
      <c r="CU9" s="2733" t="s">
        <v>1676</v>
      </c>
      <c r="CV9" s="2734"/>
      <c r="CW9" s="2734"/>
      <c r="CX9" s="2734"/>
      <c r="CY9" s="2734"/>
      <c r="CZ9" s="2734"/>
      <c r="DA9" s="2735"/>
      <c r="DB9" s="262"/>
      <c r="DC9" s="3">
        <v>1</v>
      </c>
    </row>
    <row r="10" spans="1:109" s="701" customFormat="1" ht="21" customHeight="1" thickBot="1">
      <c r="A10" s="941" t="s">
        <v>22</v>
      </c>
      <c r="B10" s="957" t="str">
        <f t="shared" si="12"/>
        <v>►</v>
      </c>
      <c r="C10" s="976">
        <f t="shared" ref="C10:J10" ca="1" si="14">CELL("largeur",C10)</f>
        <v>9</v>
      </c>
      <c r="D10" s="6">
        <f t="shared" ca="1" si="14"/>
        <v>12</v>
      </c>
      <c r="E10" s="6">
        <f t="shared" ca="1" si="14"/>
        <v>12</v>
      </c>
      <c r="F10" s="6">
        <f t="shared" ca="1" si="14"/>
        <v>3</v>
      </c>
      <c r="G10" s="6">
        <f t="shared" ca="1" si="14"/>
        <v>9</v>
      </c>
      <c r="H10" s="6">
        <f t="shared" ca="1" si="14"/>
        <v>12</v>
      </c>
      <c r="I10" s="6">
        <f t="shared" ca="1" si="14"/>
        <v>13</v>
      </c>
      <c r="J10" s="6">
        <f t="shared" ca="1" si="14"/>
        <v>40</v>
      </c>
      <c r="K10" s="455" t="s">
        <v>22</v>
      </c>
      <c r="L10" s="16" t="s">
        <v>16</v>
      </c>
      <c r="M10" s="21"/>
      <c r="N10" s="970" t="s">
        <v>1677</v>
      </c>
      <c r="O10" s="21"/>
      <c r="P10" s="21"/>
      <c r="Q10" s="970"/>
      <c r="R10" s="21"/>
      <c r="S10" s="21"/>
      <c r="T10" s="21"/>
      <c r="U10" s="21"/>
      <c r="V10" s="21"/>
      <c r="W10" s="973" t="s">
        <v>3322</v>
      </c>
      <c r="X10" s="973"/>
      <c r="Y10" s="21"/>
      <c r="Z10" s="21"/>
      <c r="AA10" s="21"/>
      <c r="AB10" s="21"/>
      <c r="AC10" s="21"/>
      <c r="AD10" s="1510"/>
      <c r="AE10" s="262" t="s">
        <v>22</v>
      </c>
      <c r="AF10" s="963" t="s">
        <v>11</v>
      </c>
      <c r="AG10" s="972"/>
      <c r="AH10" s="972"/>
      <c r="AI10" s="972"/>
      <c r="AJ10" s="972"/>
      <c r="AK10" s="972"/>
      <c r="AL10" s="972"/>
      <c r="AM10" s="21"/>
      <c r="AN10" s="21"/>
      <c r="AO10" s="21"/>
      <c r="AP10" s="2744"/>
      <c r="AQ10" s="2744"/>
      <c r="AR10" s="2744"/>
      <c r="AS10" s="2745"/>
      <c r="AT10" s="2746"/>
      <c r="AU10" s="2746"/>
      <c r="AV10" s="973" t="s">
        <v>146</v>
      </c>
      <c r="AW10" s="21"/>
      <c r="AX10" s="21"/>
      <c r="AY10" s="21"/>
      <c r="AZ10" s="21"/>
      <c r="BA10" s="974"/>
      <c r="BB10" s="974"/>
      <c r="BC10" s="973" t="s">
        <v>1678</v>
      </c>
      <c r="BD10" s="973"/>
      <c r="BE10" s="977"/>
      <c r="BF10" s="262"/>
      <c r="BG10" s="262"/>
      <c r="BH10" s="262"/>
      <c r="BI10" s="262"/>
      <c r="BJ10" s="978" t="s">
        <v>583</v>
      </c>
      <c r="BK10" s="978"/>
      <c r="BL10" s="978"/>
      <c r="BM10" s="978"/>
      <c r="BN10" s="978"/>
      <c r="BO10" s="978"/>
      <c r="BP10" s="978"/>
      <c r="BQ10" s="978"/>
      <c r="BR10" s="262"/>
      <c r="BS10" s="262"/>
      <c r="BT10" s="262"/>
      <c r="BU10" s="262"/>
      <c r="BV10" s="262"/>
      <c r="BW10" s="262"/>
      <c r="BX10" s="964" t="str">
        <f t="shared" si="13"/>
        <v>A</v>
      </c>
      <c r="BY10" s="851"/>
      <c r="BZ10" s="849"/>
      <c r="CA10" s="849"/>
      <c r="CB10" s="850"/>
      <c r="CC10" s="850"/>
      <c r="CD10" s="962"/>
      <c r="CE10" s="2736"/>
      <c r="CF10" s="2737"/>
      <c r="CG10" s="2737"/>
      <c r="CH10" s="2737"/>
      <c r="CI10" s="2737"/>
      <c r="CJ10" s="2737"/>
      <c r="CK10" s="2738"/>
      <c r="CL10" s="262"/>
      <c r="CM10" s="2736"/>
      <c r="CN10" s="2737"/>
      <c r="CO10" s="2737"/>
      <c r="CP10" s="2737"/>
      <c r="CQ10" s="2737"/>
      <c r="CR10" s="2737"/>
      <c r="CS10" s="2738"/>
      <c r="CT10" s="262"/>
      <c r="CU10" s="2736"/>
      <c r="CV10" s="2737"/>
      <c r="CW10" s="2737"/>
      <c r="CX10" s="2737"/>
      <c r="CY10" s="2737"/>
      <c r="CZ10" s="2737"/>
      <c r="DA10" s="2738"/>
      <c r="DB10" s="262"/>
      <c r="DC10" s="3">
        <v>1</v>
      </c>
    </row>
    <row r="11" spans="1:109" s="701" customFormat="1" ht="21" customHeight="1" thickBot="1">
      <c r="A11" s="941" t="s">
        <v>22</v>
      </c>
      <c r="B11" s="957" t="str">
        <f t="shared" si="12"/>
        <v>►</v>
      </c>
      <c r="C11" s="979"/>
      <c r="D11" s="980"/>
      <c r="E11" s="980"/>
      <c r="F11" s="980"/>
      <c r="G11" s="980"/>
      <c r="H11" s="980"/>
      <c r="I11" s="980"/>
      <c r="J11" s="980"/>
      <c r="K11" s="455" t="s">
        <v>22</v>
      </c>
      <c r="L11" s="16" t="s">
        <v>16</v>
      </c>
      <c r="M11" s="20" t="s">
        <v>17</v>
      </c>
      <c r="N11" s="973" t="s">
        <v>1679</v>
      </c>
      <c r="O11" s="21"/>
      <c r="P11" s="21"/>
      <c r="Q11" s="970"/>
      <c r="R11" s="21"/>
      <c r="S11" s="21"/>
      <c r="T11" s="21"/>
      <c r="U11" s="21"/>
      <c r="V11" s="21"/>
      <c r="W11" s="21"/>
      <c r="X11" s="21"/>
      <c r="Y11" s="21"/>
      <c r="Z11" s="21"/>
      <c r="AA11" s="21"/>
      <c r="AB11" s="21"/>
      <c r="AC11" s="21"/>
      <c r="AD11" s="1510"/>
      <c r="AE11" s="262" t="s">
        <v>22</v>
      </c>
      <c r="AF11" s="963" t="s">
        <v>11</v>
      </c>
      <c r="AG11" s="972"/>
      <c r="AH11" s="972"/>
      <c r="AI11" s="972"/>
      <c r="AJ11" s="972"/>
      <c r="AK11" s="972"/>
      <c r="AL11" s="972"/>
      <c r="AM11" s="21"/>
      <c r="AN11" s="21"/>
      <c r="AO11" s="21"/>
      <c r="AP11" s="21"/>
      <c r="AQ11" s="21"/>
      <c r="AR11" s="981" t="s">
        <v>1680</v>
      </c>
      <c r="AS11" s="21"/>
      <c r="AT11" s="982" t="s">
        <v>1681</v>
      </c>
      <c r="AU11" s="21"/>
      <c r="AV11" s="973"/>
      <c r="AW11" s="21"/>
      <c r="AX11" s="21"/>
      <c r="AY11" s="21"/>
      <c r="AZ11" s="21"/>
      <c r="BA11" s="21"/>
      <c r="BB11" s="21"/>
      <c r="BC11" s="973" t="s">
        <v>1682</v>
      </c>
      <c r="BD11" s="973"/>
      <c r="BE11" s="977"/>
      <c r="BF11" s="262"/>
      <c r="BG11" s="262"/>
      <c r="BH11" s="262"/>
      <c r="BI11" s="262"/>
      <c r="BJ11" s="9" t="s">
        <v>1683</v>
      </c>
      <c r="BK11" s="9" t="s">
        <v>1683</v>
      </c>
      <c r="BL11" s="9" t="s">
        <v>1683</v>
      </c>
      <c r="BM11" s="9" t="s">
        <v>1683</v>
      </c>
      <c r="BN11" s="9" t="s">
        <v>1684</v>
      </c>
      <c r="BO11" s="9"/>
      <c r="BP11" s="9" t="s">
        <v>1685</v>
      </c>
      <c r="BQ11" s="9" t="s">
        <v>1686</v>
      </c>
      <c r="BR11" s="262"/>
      <c r="BS11" s="262"/>
      <c r="BT11" s="262"/>
      <c r="BU11" s="262"/>
      <c r="BV11" s="262"/>
      <c r="BW11" s="262"/>
      <c r="BX11" s="964" t="str">
        <f t="shared" si="13"/>
        <v>A</v>
      </c>
      <c r="BY11" s="852" t="s">
        <v>1687</v>
      </c>
      <c r="BZ11" s="849"/>
      <c r="CA11" s="849"/>
      <c r="CB11" s="850"/>
      <c r="CC11" s="850"/>
      <c r="CD11" s="962"/>
      <c r="CE11" s="2739" t="s">
        <v>1688</v>
      </c>
      <c r="CF11" s="2740"/>
      <c r="CG11" s="2740"/>
      <c r="CH11" s="2740"/>
      <c r="CI11" s="2740"/>
      <c r="CJ11" s="2740"/>
      <c r="CK11" s="2741"/>
      <c r="CL11" s="262"/>
      <c r="CM11" s="2739" t="s">
        <v>1689</v>
      </c>
      <c r="CN11" s="2740"/>
      <c r="CO11" s="2740"/>
      <c r="CP11" s="2740"/>
      <c r="CQ11" s="2740"/>
      <c r="CR11" s="2740"/>
      <c r="CS11" s="2741"/>
      <c r="CT11" s="262"/>
      <c r="CU11" s="2739" t="s">
        <v>1690</v>
      </c>
      <c r="CV11" s="2740"/>
      <c r="CW11" s="2740"/>
      <c r="CX11" s="2740"/>
      <c r="CY11" s="2740"/>
      <c r="CZ11" s="2740"/>
      <c r="DA11" s="2741"/>
      <c r="DB11" s="262"/>
      <c r="DC11" s="3">
        <v>1</v>
      </c>
    </row>
    <row r="12" spans="1:109" s="701" customFormat="1" ht="21" customHeight="1" thickBot="1">
      <c r="A12" s="941" t="s">
        <v>22</v>
      </c>
      <c r="B12" s="957" t="str">
        <f t="shared" si="12"/>
        <v>A</v>
      </c>
      <c r="C12" s="2742" t="s">
        <v>1691</v>
      </c>
      <c r="D12" s="193" t="s">
        <v>174</v>
      </c>
      <c r="E12" s="983"/>
      <c r="F12" s="195"/>
      <c r="G12" s="195"/>
      <c r="H12" s="195"/>
      <c r="I12" s="195"/>
      <c r="J12" s="196"/>
      <c r="K12" s="455" t="s">
        <v>22</v>
      </c>
      <c r="L12" s="1497" t="s">
        <v>11</v>
      </c>
      <c r="M12" s="1498" t="s">
        <v>11</v>
      </c>
      <c r="N12" s="1498" t="s">
        <v>11</v>
      </c>
      <c r="O12" s="1498" t="s">
        <v>11</v>
      </c>
      <c r="P12" s="1498" t="s">
        <v>11</v>
      </c>
      <c r="Q12" s="1499" t="s">
        <v>2590</v>
      </c>
      <c r="R12" s="1500"/>
      <c r="S12" s="1501"/>
      <c r="T12" s="1502"/>
      <c r="U12" s="1503"/>
      <c r="V12" s="1504"/>
      <c r="W12" s="1502"/>
      <c r="X12" s="1502"/>
      <c r="Y12" s="1500"/>
      <c r="Z12" s="1500"/>
      <c r="AA12" s="1500"/>
      <c r="AB12" s="1500"/>
      <c r="AC12" s="1500"/>
      <c r="AD12" s="1505" t="s">
        <v>1923</v>
      </c>
      <c r="AE12" s="262" t="s">
        <v>22</v>
      </c>
      <c r="AF12" s="963" t="s">
        <v>11</v>
      </c>
      <c r="AG12" s="984"/>
      <c r="AH12" s="984"/>
      <c r="AI12" s="984"/>
      <c r="AJ12" s="984"/>
      <c r="AK12" s="984"/>
      <c r="AL12" s="985"/>
      <c r="AM12" s="985"/>
      <c r="AN12" s="985"/>
      <c r="AO12" s="985"/>
      <c r="AP12" s="985"/>
      <c r="AQ12" s="985"/>
      <c r="AR12" s="986"/>
      <c r="AS12" s="985"/>
      <c r="AT12" s="985" t="s">
        <v>1692</v>
      </c>
      <c r="AU12" s="985"/>
      <c r="AV12" s="985"/>
      <c r="AW12" s="985"/>
      <c r="AX12" s="985"/>
      <c r="AY12" s="985"/>
      <c r="AZ12" s="985"/>
      <c r="BA12" s="985"/>
      <c r="BB12" s="985"/>
      <c r="BC12" s="985"/>
      <c r="BD12" s="985"/>
      <c r="BE12" s="987" t="str" cm="1">
        <f t="array" aca="1" ref="BE12" ca="1">IF(COUNTIF(AF2:BE2,"&gt;0.5")=0,"Aucune",COUNTIF(AF2:BE2,"&lt;0.5") &amp; " " &amp; IF(COUNTIF(AF2:BE2,"&lt;0.5")&gt;1,"colonnes masquées","colonne masquée") &amp; " " &amp; _xlfn.TEXTJOIN(" ", TRUE, IF(AF2:BE2&lt;0.5,AF1:BE1,"")))&amp;" "</f>
        <v xml:space="preserve">0 colonne masquée  </v>
      </c>
      <c r="BF12" s="262"/>
      <c r="BG12" s="988" t="s">
        <v>1693</v>
      </c>
      <c r="BH12" s="989"/>
      <c r="BI12" s="262"/>
      <c r="BJ12" s="264" t="s">
        <v>1694</v>
      </c>
      <c r="BK12" s="264" t="s">
        <v>1694</v>
      </c>
      <c r="BL12" s="264" t="s">
        <v>1694</v>
      </c>
      <c r="BM12" s="264" t="s">
        <v>1683</v>
      </c>
      <c r="BN12" s="264" t="s">
        <v>1695</v>
      </c>
      <c r="BO12" s="264"/>
      <c r="BP12" s="264" t="s">
        <v>1696</v>
      </c>
      <c r="BQ12" s="264" t="s">
        <v>1697</v>
      </c>
      <c r="BR12" s="262"/>
      <c r="BS12" s="262"/>
      <c r="BT12" s="262"/>
      <c r="BU12" s="262"/>
      <c r="BV12" s="262"/>
      <c r="BW12" s="262"/>
      <c r="BX12" s="964" t="str">
        <f t="shared" si="13"/>
        <v>A</v>
      </c>
      <c r="BY12" s="853"/>
      <c r="BZ12" s="849"/>
      <c r="CA12" s="849"/>
      <c r="CB12" s="850"/>
      <c r="CC12" s="850"/>
      <c r="CD12" s="962"/>
      <c r="CE12" s="990" t="s">
        <v>1698</v>
      </c>
      <c r="CF12" s="991"/>
      <c r="CG12" s="991"/>
      <c r="CH12" s="991"/>
      <c r="CI12" s="991"/>
      <c r="CJ12" s="991"/>
      <c r="CK12" s="992"/>
      <c r="CL12" s="262"/>
      <c r="CM12" s="990" t="s">
        <v>1699</v>
      </c>
      <c r="CN12" s="991"/>
      <c r="CO12" s="991"/>
      <c r="CP12" s="991"/>
      <c r="CQ12" s="991"/>
      <c r="CR12" s="991"/>
      <c r="CS12" s="992"/>
      <c r="CT12" s="262"/>
      <c r="CU12" s="990" t="s">
        <v>1700</v>
      </c>
      <c r="CV12" s="991"/>
      <c r="CW12" s="991"/>
      <c r="CX12" s="991"/>
      <c r="CY12" s="991"/>
      <c r="CZ12" s="991"/>
      <c r="DA12" s="992"/>
      <c r="DB12" s="262"/>
      <c r="DC12" s="3">
        <v>1</v>
      </c>
    </row>
    <row r="13" spans="1:109" s="701" customFormat="1" ht="21" customHeight="1" thickBot="1">
      <c r="A13" s="941" t="s">
        <v>22</v>
      </c>
      <c r="B13" s="957" t="str">
        <f t="shared" si="12"/>
        <v>A</v>
      </c>
      <c r="C13" s="2743"/>
      <c r="D13" s="194" t="s">
        <v>2593</v>
      </c>
      <c r="E13" s="202"/>
      <c r="F13" s="202"/>
      <c r="G13" s="202"/>
      <c r="H13" s="202"/>
      <c r="I13" s="202"/>
      <c r="J13" s="203"/>
      <c r="K13" s="455" t="s">
        <v>22</v>
      </c>
      <c r="L13" s="22" t="s">
        <v>11</v>
      </c>
      <c r="M13" s="23" t="str">
        <f>M19</f>
        <v>C CHIBOUST PAMPLEMOUSSE | pâtisserie--ENTREMET| Auteur &gt; recette Béghin Say de Jean-Jacques Borne MOF 1994</v>
      </c>
      <c r="N13" s="24">
        <f>N19</f>
        <v>18</v>
      </c>
      <c r="O13" s="24" t="str">
        <f>O19</f>
        <v>desserts</v>
      </c>
      <c r="P13" s="25" t="str">
        <f>P19</f>
        <v>Recette mère ► MILLE-FEUILLE meringue et chiboust pamplemousse aux fraises des bois</v>
      </c>
      <c r="Q13" s="26" t="s">
        <v>22</v>
      </c>
      <c r="R13" s="27" t="s">
        <v>23</v>
      </c>
      <c r="S13" s="27"/>
      <c r="T13" s="2660" t="s">
        <v>24</v>
      </c>
      <c r="U13" s="2660"/>
      <c r="V13" s="2660"/>
      <c r="W13" s="2660"/>
      <c r="X13" s="2660"/>
      <c r="Y13" s="2660"/>
      <c r="Z13" s="2660"/>
      <c r="AA13" s="2660"/>
      <c r="AB13" s="2539" t="s">
        <v>25</v>
      </c>
      <c r="AC13" s="2539"/>
      <c r="AD13" s="2537" t="str">
        <f>UPPER(LEFT(T13,1))</f>
        <v>C</v>
      </c>
      <c r="AE13" s="262" t="s">
        <v>22</v>
      </c>
      <c r="AF13" s="963" t="s">
        <v>11</v>
      </c>
      <c r="AG13" s="984"/>
      <c r="AH13" s="984"/>
      <c r="AI13" s="984"/>
      <c r="AJ13" s="984"/>
      <c r="AK13" s="984"/>
      <c r="AL13" s="993"/>
      <c r="AM13" s="985"/>
      <c r="AN13" s="985"/>
      <c r="AO13" s="985"/>
      <c r="AP13" s="985"/>
      <c r="AQ13" s="985"/>
      <c r="AR13" s="985"/>
      <c r="AS13" s="985"/>
      <c r="AT13" s="985"/>
      <c r="AU13" s="985"/>
      <c r="AV13" s="985"/>
      <c r="AW13" s="985"/>
      <c r="AX13" s="985"/>
      <c r="AY13" s="985"/>
      <c r="AZ13" s="985"/>
      <c r="BA13" s="985"/>
      <c r="BB13" s="985"/>
      <c r="BC13" s="985"/>
      <c r="BD13" s="985"/>
      <c r="BE13" s="987" t="str">
        <f>ROWS(L5:L550)-SUBTOTAL(103,L5:L550)&amp;" "&amp;"Lignes masquées"</f>
        <v>0 Lignes masquées</v>
      </c>
      <c r="BF13" s="262"/>
      <c r="BG13" s="988" t="s">
        <v>1701</v>
      </c>
      <c r="BH13" s="989"/>
      <c r="BI13" s="262"/>
      <c r="BJ13" s="994" t="s">
        <v>1702</v>
      </c>
      <c r="BK13" s="994" t="s">
        <v>1703</v>
      </c>
      <c r="BL13" s="994" t="s">
        <v>1704</v>
      </c>
      <c r="BM13" s="994" t="s">
        <v>1705</v>
      </c>
      <c r="BN13" s="995" t="s">
        <v>1706</v>
      </c>
      <c r="BO13" s="995"/>
      <c r="BP13" s="994" t="s">
        <v>1707</v>
      </c>
      <c r="BQ13" s="994" t="s">
        <v>1708</v>
      </c>
      <c r="BR13" s="262"/>
      <c r="BS13" s="262"/>
      <c r="BT13" s="262"/>
      <c r="BU13" s="262"/>
      <c r="BV13" s="262"/>
      <c r="BW13" s="262"/>
      <c r="BX13" s="964" t="str">
        <f t="shared" si="13"/>
        <v>A</v>
      </c>
      <c r="BY13" s="852" t="s">
        <v>1709</v>
      </c>
      <c r="BZ13" s="849"/>
      <c r="CA13" s="849"/>
      <c r="CB13" s="850"/>
      <c r="CC13" s="850"/>
      <c r="CD13" s="962"/>
      <c r="CE13" s="996" t="s">
        <v>1710</v>
      </c>
      <c r="CF13" s="997"/>
      <c r="CG13" s="997"/>
      <c r="CH13" s="997"/>
      <c r="CI13" s="997"/>
      <c r="CJ13" s="997"/>
      <c r="CK13" s="998"/>
      <c r="CL13" s="262"/>
      <c r="CM13" s="996" t="s">
        <v>1711</v>
      </c>
      <c r="CN13" s="997"/>
      <c r="CO13" s="997"/>
      <c r="CP13" s="997"/>
      <c r="CQ13" s="997"/>
      <c r="CR13" s="997"/>
      <c r="CS13" s="998"/>
      <c r="CT13" s="262"/>
      <c r="CU13" s="996" t="s">
        <v>1712</v>
      </c>
      <c r="CV13" s="997"/>
      <c r="CW13" s="997"/>
      <c r="CX13" s="997"/>
      <c r="CY13" s="997"/>
      <c r="CZ13" s="997"/>
      <c r="DA13" s="998"/>
      <c r="DB13" s="262"/>
      <c r="DC13" s="3">
        <v>1</v>
      </c>
    </row>
    <row r="14" spans="1:109" s="701" customFormat="1" ht="21" customHeight="1" thickTop="1" thickBot="1">
      <c r="A14" s="941" t="s">
        <v>22</v>
      </c>
      <c r="B14" s="957" t="str">
        <f t="shared" si="12"/>
        <v>A</v>
      </c>
      <c r="C14" s="999" cm="1">
        <f t="array" ref="C14">SUMPRODUCT(LEN(D14:J14))</f>
        <v>0</v>
      </c>
      <c r="D14" s="201"/>
      <c r="E14" s="206"/>
      <c r="F14" s="206"/>
      <c r="G14" s="206"/>
      <c r="H14" s="206"/>
      <c r="I14" s="206"/>
      <c r="J14" s="207"/>
      <c r="K14" s="455" t="s">
        <v>22</v>
      </c>
      <c r="L14" s="28" t="s">
        <v>11</v>
      </c>
      <c r="M14" s="29" t="str">
        <f>M19</f>
        <v>C CHIBOUST PAMPLEMOUSSE | pâtisserie--ENTREMET| Auteur &gt; recette Béghin Say de Jean-Jacques Borne MOF 1994</v>
      </c>
      <c r="N14" s="30">
        <f>N19</f>
        <v>18</v>
      </c>
      <c r="O14" s="30" t="str">
        <f>O19</f>
        <v>desserts</v>
      </c>
      <c r="P14" s="31" t="str">
        <f>P19</f>
        <v>Recette mère ► MILLE-FEUILLE meringue et chiboust pamplemousse aux fraises des bois</v>
      </c>
      <c r="Q14" s="32" t="s">
        <v>29</v>
      </c>
      <c r="R14" s="33" t="s">
        <v>30</v>
      </c>
      <c r="S14" s="33"/>
      <c r="T14" s="2661"/>
      <c r="U14" s="2661"/>
      <c r="V14" s="2661"/>
      <c r="W14" s="2661"/>
      <c r="X14" s="2661"/>
      <c r="Y14" s="2661"/>
      <c r="Z14" s="2661"/>
      <c r="AA14" s="2661"/>
      <c r="AB14" s="2540"/>
      <c r="AC14" s="2540"/>
      <c r="AD14" s="2538"/>
      <c r="AE14" s="262" t="s">
        <v>22</v>
      </c>
      <c r="AF14" s="963" t="s">
        <v>11</v>
      </c>
      <c r="AG14" s="2747" t="s">
        <v>866</v>
      </c>
      <c r="AH14" s="1507"/>
      <c r="AI14" s="1507"/>
      <c r="AJ14" s="1507"/>
      <c r="AK14" s="1000"/>
      <c r="AL14" s="2749" t="s">
        <v>1713</v>
      </c>
      <c r="AM14" s="2750"/>
      <c r="AN14" s="2750"/>
      <c r="AO14" s="2750"/>
      <c r="AP14" s="2750"/>
      <c r="AQ14" s="2753" t="s">
        <v>1714</v>
      </c>
      <c r="AR14" s="2753"/>
      <c r="AS14" s="2755" t="s">
        <v>8361</v>
      </c>
      <c r="AT14" s="2755"/>
      <c r="AU14" s="2757" t="s">
        <v>1715</v>
      </c>
      <c r="AV14" s="2757"/>
      <c r="AW14" s="2567" t="s">
        <v>1716</v>
      </c>
      <c r="AX14" s="2763" t="s">
        <v>1717</v>
      </c>
      <c r="AY14" s="2765" t="s">
        <v>1718</v>
      </c>
      <c r="AZ14" s="2766"/>
      <c r="BA14" s="2769" t="s">
        <v>251</v>
      </c>
      <c r="BB14" s="2583" t="s">
        <v>1719</v>
      </c>
      <c r="BC14" s="2772" t="s">
        <v>1720</v>
      </c>
      <c r="BD14" s="2774" t="s">
        <v>1721</v>
      </c>
      <c r="BE14" s="2760" t="s">
        <v>866</v>
      </c>
      <c r="BF14" s="262"/>
      <c r="BG14" s="988" t="s">
        <v>1722</v>
      </c>
      <c r="BH14" s="989"/>
      <c r="BI14" s="262"/>
      <c r="BJ14" s="1001" t="str">
        <f t="shared" ref="BJ14:BQ14" si="15">SUBSTITUTE(ADDRESS(1,COLUMN(),4),"1","")</f>
        <v>BJ</v>
      </c>
      <c r="BK14" s="1001" t="str">
        <f t="shared" si="15"/>
        <v>BK</v>
      </c>
      <c r="BL14" s="1001" t="str">
        <f t="shared" si="15"/>
        <v>BL</v>
      </c>
      <c r="BM14" s="1001" t="str">
        <f t="shared" si="15"/>
        <v>BM</v>
      </c>
      <c r="BN14" s="1001" t="str">
        <f t="shared" si="15"/>
        <v>BN</v>
      </c>
      <c r="BO14" s="1001" t="str">
        <f t="shared" si="15"/>
        <v>BO</v>
      </c>
      <c r="BP14" s="1001" t="str">
        <f t="shared" si="15"/>
        <v>BP</v>
      </c>
      <c r="BQ14" s="1001" t="str">
        <f t="shared" si="15"/>
        <v>BQ</v>
      </c>
      <c r="BR14" s="262" t="s">
        <v>8360</v>
      </c>
      <c r="BS14" s="262"/>
      <c r="BT14" s="262"/>
      <c r="BU14" s="262"/>
      <c r="BV14" s="262"/>
      <c r="BW14" s="262"/>
      <c r="BX14" s="964" t="str">
        <f t="shared" si="13"/>
        <v>A</v>
      </c>
      <c r="BY14" s="853"/>
      <c r="BZ14" s="853"/>
      <c r="CA14" s="849"/>
      <c r="CB14" s="850"/>
      <c r="CC14" s="850"/>
      <c r="CD14" s="962"/>
      <c r="CE14" s="854"/>
      <c r="CF14" s="853"/>
      <c r="CG14" s="853"/>
      <c r="CH14" s="853"/>
      <c r="CI14" s="853"/>
      <c r="CJ14" s="853"/>
      <c r="CK14" s="1002"/>
      <c r="CL14" s="262"/>
      <c r="CM14" s="854"/>
      <c r="CN14" s="853"/>
      <c r="CO14" s="853"/>
      <c r="CP14" s="853"/>
      <c r="CQ14" s="853"/>
      <c r="CR14" s="853"/>
      <c r="CS14" s="1002"/>
      <c r="CT14" s="262"/>
      <c r="CU14" s="854"/>
      <c r="CV14" s="853"/>
      <c r="CW14" s="853"/>
      <c r="CX14" s="853"/>
      <c r="CY14" s="853"/>
      <c r="CZ14" s="853"/>
      <c r="DA14" s="1002"/>
      <c r="DB14" s="262"/>
      <c r="DC14" s="3">
        <v>1</v>
      </c>
    </row>
    <row r="15" spans="1:109" s="701" customFormat="1" ht="21" customHeight="1" thickBot="1">
      <c r="A15" s="941" t="s">
        <v>22</v>
      </c>
      <c r="B15" s="957" t="str">
        <f t="shared" si="12"/>
        <v>A</v>
      </c>
      <c r="C15" s="999" cm="1">
        <f t="array" ref="C15">SUMPRODUCT(LEN(D15:J15))</f>
        <v>0</v>
      </c>
      <c r="D15" s="201"/>
      <c r="E15" s="206"/>
      <c r="F15" s="206"/>
      <c r="G15" s="206"/>
      <c r="H15" s="206"/>
      <c r="I15" s="206"/>
      <c r="J15" s="207"/>
      <c r="K15" s="455" t="s">
        <v>22</v>
      </c>
      <c r="L15" s="28" t="s">
        <v>11</v>
      </c>
      <c r="M15" s="34" t="str">
        <f>M19</f>
        <v>C CHIBOUST PAMPLEMOUSSE | pâtisserie--ENTREMET| Auteur &gt; recette Béghin Say de Jean-Jacques Borne MOF 1994</v>
      </c>
      <c r="N15" s="35">
        <f>N19</f>
        <v>18</v>
      </c>
      <c r="O15" s="35" t="str">
        <f>O19</f>
        <v>desserts</v>
      </c>
      <c r="P15" s="36" t="str">
        <f>P19</f>
        <v>Recette mère ► MILLE-FEUILLE meringue et chiboust pamplemousse aux fraises des bois</v>
      </c>
      <c r="Q15" s="1770"/>
      <c r="R15" s="1771"/>
      <c r="S15" s="37"/>
      <c r="T15" s="38" t="s">
        <v>32</v>
      </c>
      <c r="U15" s="39" t="s">
        <v>3255</v>
      </c>
      <c r="V15" s="9"/>
      <c r="W15" s="39"/>
      <c r="X15" s="39"/>
      <c r="Y15" s="39"/>
      <c r="Z15" s="40"/>
      <c r="AA15" s="9"/>
      <c r="AB15" s="9"/>
      <c r="AC15" s="9"/>
      <c r="AD15" s="41"/>
      <c r="AE15" s="262" t="s">
        <v>22</v>
      </c>
      <c r="AF15" s="963" t="s">
        <v>11</v>
      </c>
      <c r="AG15" s="2748"/>
      <c r="AH15" s="1509"/>
      <c r="AI15" s="1509"/>
      <c r="AJ15" s="1509"/>
      <c r="AK15" s="1003"/>
      <c r="AL15" s="2751"/>
      <c r="AM15" s="2752"/>
      <c r="AN15" s="2752"/>
      <c r="AO15" s="2752"/>
      <c r="AP15" s="2752"/>
      <c r="AQ15" s="2754"/>
      <c r="AR15" s="2754"/>
      <c r="AS15" s="2756"/>
      <c r="AT15" s="2756"/>
      <c r="AU15" s="2758"/>
      <c r="AV15" s="2758"/>
      <c r="AW15" s="2759"/>
      <c r="AX15" s="2764"/>
      <c r="AY15" s="2767"/>
      <c r="AZ15" s="2768"/>
      <c r="BA15" s="2770"/>
      <c r="BB15" s="2771"/>
      <c r="BC15" s="2773"/>
      <c r="BD15" s="2775"/>
      <c r="BE15" s="2761"/>
      <c r="BF15" s="262"/>
      <c r="BG15" s="988" t="s">
        <v>1723</v>
      </c>
      <c r="BH15" s="989"/>
      <c r="BJ15" s="1004" t="s">
        <v>3321</v>
      </c>
      <c r="BK15" s="1004" t="s">
        <v>3320</v>
      </c>
      <c r="BL15" s="1004" t="s">
        <v>3319</v>
      </c>
      <c r="BM15" s="1005">
        <v>1</v>
      </c>
      <c r="BN15" s="855" t="s">
        <v>1726</v>
      </c>
      <c r="BO15" s="855"/>
      <c r="BP15" s="1006">
        <f t="shared" ref="BP15:BP24" si="16">ROUND(1/BM15,0)</f>
        <v>1</v>
      </c>
      <c r="BQ15" s="1007"/>
      <c r="BR15" s="1004" t="s">
        <v>867</v>
      </c>
      <c r="BS15" s="1004" t="s">
        <v>1724</v>
      </c>
      <c r="BT15" s="1004" t="s">
        <v>1725</v>
      </c>
      <c r="BU15" s="1508">
        <v>0.5</v>
      </c>
      <c r="BV15" s="262"/>
      <c r="BW15" s="262"/>
      <c r="BX15" s="964" t="str">
        <f t="shared" si="13"/>
        <v>A</v>
      </c>
      <c r="BY15" s="852" t="s">
        <v>1727</v>
      </c>
      <c r="BZ15" s="849"/>
      <c r="CA15" s="849"/>
      <c r="CB15" s="850"/>
      <c r="CC15" s="850"/>
      <c r="CD15" s="962"/>
      <c r="CE15" s="854" t="s">
        <v>1728</v>
      </c>
      <c r="CF15" s="1008"/>
      <c r="CG15" s="1008"/>
      <c r="CH15" s="1008"/>
      <c r="CI15" s="1008"/>
      <c r="CJ15" s="1008"/>
      <c r="CK15" s="1009"/>
      <c r="CL15" s="262"/>
      <c r="CM15" s="854" t="s">
        <v>1729</v>
      </c>
      <c r="CN15" s="1008"/>
      <c r="CO15" s="1008"/>
      <c r="CP15" s="1008"/>
      <c r="CQ15" s="1008"/>
      <c r="CR15" s="1008"/>
      <c r="CS15" s="1009"/>
      <c r="CT15" s="262"/>
      <c r="CU15" s="854" t="s">
        <v>1730</v>
      </c>
      <c r="CV15" s="1008"/>
      <c r="CW15" s="1008"/>
      <c r="CX15" s="1008"/>
      <c r="CY15" s="1008"/>
      <c r="CZ15" s="1008"/>
      <c r="DA15" s="1009"/>
      <c r="DB15" s="262"/>
      <c r="DC15" s="3">
        <v>1</v>
      </c>
    </row>
    <row r="16" spans="1:109" s="701" customFormat="1" ht="21" customHeight="1" thickTop="1">
      <c r="A16" s="941" t="s">
        <v>22</v>
      </c>
      <c r="B16" s="957" t="str">
        <f t="shared" si="12"/>
        <v>A</v>
      </c>
      <c r="C16" s="999" cm="1">
        <f t="array" ref="C16">SUMPRODUCT(LEN(D16:J16))</f>
        <v>0</v>
      </c>
      <c r="D16" s="201"/>
      <c r="E16" s="206"/>
      <c r="F16" s="206"/>
      <c r="G16" s="206"/>
      <c r="H16" s="206"/>
      <c r="I16" s="206"/>
      <c r="J16" s="207"/>
      <c r="K16" s="455" t="s">
        <v>22</v>
      </c>
      <c r="L16" s="28" t="s">
        <v>11</v>
      </c>
      <c r="M16" s="34" t="str">
        <f>M19</f>
        <v>C CHIBOUST PAMPLEMOUSSE | pâtisserie--ENTREMET| Auteur &gt; recette Béghin Say de Jean-Jacques Borne MOF 1994</v>
      </c>
      <c r="N16" s="35">
        <f>N19</f>
        <v>18</v>
      </c>
      <c r="O16" s="35" t="str">
        <f>O19</f>
        <v>desserts</v>
      </c>
      <c r="P16" s="36" t="str">
        <f>P19</f>
        <v>Recette mère ► MILLE-FEUILLE meringue et chiboust pamplemousse aux fraises des bois</v>
      </c>
      <c r="Q16" s="42" t="s">
        <v>33</v>
      </c>
      <c r="R16" s="43"/>
      <c r="S16" s="43"/>
      <c r="T16" s="44" t="s">
        <v>34</v>
      </c>
      <c r="U16" s="2522" t="str">
        <f>V19&amp;" "&amp;W19&amp;" ► Famille = "&amp;AB13&amp;" ► "&amp;T13&amp;" "&amp;Z16&amp;" "&amp;AB16&amp;" "&amp;AC16&amp;" "&amp;AD16</f>
        <v>Recette mère ► MILLE-FEUILLE meringue et chiboust pamplemousse aux fraises des bois ► Famille = pâtisserie--ENTREMET ► CHIBOUST PAMPLEMOUSSE  ⓫  Dupliquée pour 36 desserts</v>
      </c>
      <c r="V16" s="2522"/>
      <c r="W16" s="2522"/>
      <c r="X16" s="2522"/>
      <c r="Y16" s="2522"/>
      <c r="Z16" s="2522"/>
      <c r="AA16" s="264"/>
      <c r="AB16" s="1773" t="s">
        <v>36</v>
      </c>
      <c r="AC16" s="46">
        <v>36</v>
      </c>
      <c r="AD16" s="47" t="str">
        <f>AD18</f>
        <v>desserts</v>
      </c>
      <c r="AE16" s="262" t="s">
        <v>22</v>
      </c>
      <c r="AF16" s="963" t="s">
        <v>11</v>
      </c>
      <c r="AG16" s="2747" t="s">
        <v>868</v>
      </c>
      <c r="AH16" s="1507"/>
      <c r="AI16" s="1507"/>
      <c r="AJ16" s="1507"/>
      <c r="AK16" s="1000"/>
      <c r="AL16" s="2749" t="s">
        <v>1731</v>
      </c>
      <c r="AM16" s="2750"/>
      <c r="AN16" s="2750"/>
      <c r="AO16" s="2750"/>
      <c r="AP16" s="2750"/>
      <c r="AQ16" s="2753" t="s">
        <v>1732</v>
      </c>
      <c r="AR16" s="2753"/>
      <c r="AS16" s="2755" t="s">
        <v>8359</v>
      </c>
      <c r="AT16" s="2755"/>
      <c r="AU16" s="2757" t="s">
        <v>1733</v>
      </c>
      <c r="AV16" s="2757"/>
      <c r="AW16" s="2567" t="s">
        <v>1734</v>
      </c>
      <c r="AX16" s="2763" t="s">
        <v>1735</v>
      </c>
      <c r="AY16" s="2765" t="s">
        <v>1736</v>
      </c>
      <c r="AZ16" s="2766"/>
      <c r="BA16" s="2769" t="s">
        <v>256</v>
      </c>
      <c r="BB16" s="2583" t="s">
        <v>1737</v>
      </c>
      <c r="BC16" s="2772" t="s">
        <v>1738</v>
      </c>
      <c r="BD16" s="2774" t="s">
        <v>1739</v>
      </c>
      <c r="BE16" s="2760" t="s">
        <v>868</v>
      </c>
      <c r="BF16" s="262"/>
      <c r="BG16" s="262"/>
      <c r="BH16" s="262"/>
      <c r="BJ16" s="1004" t="s">
        <v>869</v>
      </c>
      <c r="BK16" s="1004" t="s">
        <v>1740</v>
      </c>
      <c r="BL16" s="1004" t="s">
        <v>1741</v>
      </c>
      <c r="BM16" s="1010">
        <v>0.25</v>
      </c>
      <c r="BN16" s="856" t="s">
        <v>1726</v>
      </c>
      <c r="BO16" s="856"/>
      <c r="BP16" s="1011">
        <f t="shared" si="16"/>
        <v>4</v>
      </c>
      <c r="BQ16" s="1012"/>
      <c r="BS16" s="844"/>
      <c r="BT16" s="844"/>
      <c r="BU16" s="844"/>
      <c r="BV16" s="844"/>
      <c r="BW16" s="844"/>
      <c r="BX16" s="964" t="str">
        <f t="shared" si="13"/>
        <v>A</v>
      </c>
      <c r="BY16" s="1013"/>
      <c r="BZ16" s="1013"/>
      <c r="CA16" s="1013"/>
      <c r="CB16" s="1013"/>
      <c r="CC16" s="1013"/>
      <c r="CD16" s="962"/>
      <c r="CE16" s="854"/>
      <c r="CF16" s="1008"/>
      <c r="CG16" s="1008"/>
      <c r="CH16" s="1008"/>
      <c r="CI16" s="1008"/>
      <c r="CJ16" s="1008"/>
      <c r="CK16" s="1009"/>
      <c r="CL16" s="262"/>
      <c r="CM16" s="854"/>
      <c r="CN16" s="1008"/>
      <c r="CO16" s="1008"/>
      <c r="CP16" s="1008"/>
      <c r="CQ16" s="1008"/>
      <c r="CR16" s="1008"/>
      <c r="CS16" s="1009"/>
      <c r="CT16" s="262"/>
      <c r="CU16" s="854"/>
      <c r="CV16" s="1008"/>
      <c r="CW16" s="1008"/>
      <c r="CX16" s="1008"/>
      <c r="CY16" s="1008"/>
      <c r="CZ16" s="1008"/>
      <c r="DA16" s="1009"/>
      <c r="DB16" s="262"/>
      <c r="DC16" s="3">
        <v>1</v>
      </c>
    </row>
    <row r="17" spans="1:107" s="701" customFormat="1" ht="21" customHeight="1" thickBot="1">
      <c r="A17" s="941" t="s">
        <v>22</v>
      </c>
      <c r="B17" s="957" t="str">
        <f t="shared" si="12"/>
        <v>A</v>
      </c>
      <c r="C17" s="999" cm="1">
        <f t="array" ref="C17">SUMPRODUCT(LEN(D17:J17))</f>
        <v>0</v>
      </c>
      <c r="D17" s="201"/>
      <c r="E17" s="206"/>
      <c r="F17" s="206"/>
      <c r="G17" s="206"/>
      <c r="H17" s="206"/>
      <c r="I17" s="206"/>
      <c r="J17" s="207"/>
      <c r="K17" s="455" t="s">
        <v>22</v>
      </c>
      <c r="L17" s="28" t="s">
        <v>11</v>
      </c>
      <c r="M17" s="34" t="str">
        <f>M19</f>
        <v>C CHIBOUST PAMPLEMOUSSE | pâtisserie--ENTREMET| Auteur &gt; recette Béghin Say de Jean-Jacques Borne MOF 1994</v>
      </c>
      <c r="N17" s="35">
        <f>N19</f>
        <v>18</v>
      </c>
      <c r="O17" s="35" t="str">
        <f>O19</f>
        <v>desserts</v>
      </c>
      <c r="P17" s="36" t="str">
        <f>P19</f>
        <v>Recette mère ► MILLE-FEUILLE meringue et chiboust pamplemousse aux fraises des bois</v>
      </c>
      <c r="Q17" s="1774">
        <v>18</v>
      </c>
      <c r="R17" s="1775" t="s">
        <v>3261</v>
      </c>
      <c r="S17" s="42"/>
      <c r="T17" s="42"/>
      <c r="U17" s="2522"/>
      <c r="V17" s="2522"/>
      <c r="W17" s="2522"/>
      <c r="X17" s="2522"/>
      <c r="Y17" s="2522"/>
      <c r="Z17" s="2522"/>
      <c r="AA17" s="264"/>
      <c r="AB17" s="931"/>
      <c r="AC17" s="53" t="s">
        <v>41</v>
      </c>
      <c r="AD17" s="54" t="s">
        <v>42</v>
      </c>
      <c r="AE17" s="262" t="s">
        <v>22</v>
      </c>
      <c r="AF17" s="963" t="s">
        <v>11</v>
      </c>
      <c r="AG17" s="2762"/>
      <c r="AH17" s="984"/>
      <c r="AI17" s="984"/>
      <c r="AJ17" s="984"/>
      <c r="AK17" s="1014"/>
      <c r="AL17" s="2751"/>
      <c r="AM17" s="2752"/>
      <c r="AN17" s="2752"/>
      <c r="AO17" s="2752"/>
      <c r="AP17" s="2752"/>
      <c r="AQ17" s="2754"/>
      <c r="AR17" s="2754"/>
      <c r="AS17" s="2756"/>
      <c r="AT17" s="2756"/>
      <c r="AU17" s="2758"/>
      <c r="AV17" s="2758"/>
      <c r="AW17" s="2759"/>
      <c r="AX17" s="2764"/>
      <c r="AY17" s="2767"/>
      <c r="AZ17" s="2768"/>
      <c r="BA17" s="2770"/>
      <c r="BB17" s="2771"/>
      <c r="BC17" s="2773"/>
      <c r="BD17" s="2775"/>
      <c r="BE17" s="2761"/>
      <c r="BF17" s="262"/>
      <c r="BG17" s="262"/>
      <c r="BH17" s="262"/>
      <c r="BJ17" s="1004" t="s">
        <v>870</v>
      </c>
      <c r="BK17" s="1004" t="s">
        <v>1742</v>
      </c>
      <c r="BL17" s="1004" t="s">
        <v>1743</v>
      </c>
      <c r="BM17" s="1010">
        <v>0.33</v>
      </c>
      <c r="BN17" s="856" t="s">
        <v>1726</v>
      </c>
      <c r="BO17" s="856"/>
      <c r="BP17" s="1011">
        <f t="shared" si="16"/>
        <v>3</v>
      </c>
      <c r="BQ17" s="1012"/>
      <c r="BS17" s="844"/>
      <c r="BT17" s="844"/>
      <c r="BU17" s="844"/>
      <c r="BV17" s="844"/>
      <c r="BW17" s="844"/>
      <c r="BX17" s="964" t="str">
        <f t="shared" si="13"/>
        <v>A</v>
      </c>
      <c r="BY17" s="1015" t="s">
        <v>1744</v>
      </c>
      <c r="BZ17" s="853"/>
      <c r="CA17" s="853"/>
      <c r="CB17" s="853"/>
      <c r="CC17" s="853"/>
      <c r="CD17" s="962"/>
      <c r="CE17" s="1016" t="s">
        <v>1745</v>
      </c>
      <c r="CF17" s="1017"/>
      <c r="CG17" s="1008"/>
      <c r="CH17" s="1008"/>
      <c r="CI17" s="1008"/>
      <c r="CJ17" s="1008"/>
      <c r="CK17" s="1009"/>
      <c r="CL17" s="262"/>
      <c r="CM17" s="1016" t="s">
        <v>1746</v>
      </c>
      <c r="CN17" s="1017"/>
      <c r="CO17" s="1008"/>
      <c r="CP17" s="1008"/>
      <c r="CQ17" s="1008"/>
      <c r="CR17" s="1008"/>
      <c r="CS17" s="1009"/>
      <c r="CT17" s="262"/>
      <c r="CU17" s="1016" t="s">
        <v>1747</v>
      </c>
      <c r="CV17" s="1017"/>
      <c r="CW17" s="1008"/>
      <c r="CX17" s="1008"/>
      <c r="CY17" s="1008"/>
      <c r="CZ17" s="1008"/>
      <c r="DA17" s="1009"/>
      <c r="DB17" s="262"/>
      <c r="DC17" s="3">
        <v>1</v>
      </c>
    </row>
    <row r="18" spans="1:107" s="701" customFormat="1" ht="21" customHeight="1" thickTop="1" thickBot="1">
      <c r="A18" s="941" t="s">
        <v>22</v>
      </c>
      <c r="B18" s="957" t="str">
        <f t="shared" si="12"/>
        <v>►</v>
      </c>
      <c r="C18" s="999" cm="1">
        <f t="array" ref="C18">SUMPRODUCT(LEN(D18:J18))</f>
        <v>0</v>
      </c>
      <c r="D18" s="201"/>
      <c r="E18" s="206"/>
      <c r="F18" s="206"/>
      <c r="G18" s="206"/>
      <c r="H18" s="206"/>
      <c r="I18" s="206"/>
      <c r="J18" s="207"/>
      <c r="K18" s="455" t="s">
        <v>22</v>
      </c>
      <c r="L18" s="28" t="s">
        <v>16</v>
      </c>
      <c r="M18" s="34" t="str">
        <f>M19</f>
        <v>C CHIBOUST PAMPLEMOUSSE | pâtisserie--ENTREMET| Auteur &gt; recette Béghin Say de Jean-Jacques Borne MOF 1994</v>
      </c>
      <c r="N18" s="35">
        <f>N19</f>
        <v>18</v>
      </c>
      <c r="O18" s="35" t="str">
        <f>O19</f>
        <v>desserts</v>
      </c>
      <c r="P18" s="36" t="str">
        <f>P19</f>
        <v>Recette mère ► MILLE-FEUILLE meringue et chiboust pamplemousse aux fraises des bois</v>
      </c>
      <c r="Q18" s="59"/>
      <c r="R18" s="1638" t="s">
        <v>8365</v>
      </c>
      <c r="S18" s="2532">
        <f>Z37</f>
        <v>0</v>
      </c>
      <c r="T18" s="2532"/>
      <c r="U18" s="1639" t="str" cm="1">
        <f t="array" ref="U18">"1= "&amp;IF(OR(Q17&lt;=0,S18=""),"",_xlfn.LET(_xlpm.kg,IF(ISNUMBER(S18),S18,VALEUR(SUBSTITUTE(SUBSTITUTE(SUBSTITUTE(LOWER(S18),"kg",""),",",".")," ",""))),TEXT(ROUND(_xlpm.kg*1000/Q17,2),"0.##")&amp;" g"))</f>
        <v>1= 0. g</v>
      </c>
      <c r="V18" s="1640">
        <f>IFERROR(AC16/AC18,0)</f>
        <v>2</v>
      </c>
      <c r="W18" s="61"/>
      <c r="X18" s="61"/>
      <c r="Y18" s="61"/>
      <c r="Z18"/>
      <c r="AA18" s="264"/>
      <c r="AB18" s="1776" t="s">
        <v>52</v>
      </c>
      <c r="AC18" s="1471">
        <v>18</v>
      </c>
      <c r="AD18" s="63" t="s">
        <v>3261</v>
      </c>
      <c r="AE18" s="262" t="s">
        <v>22</v>
      </c>
      <c r="AF18" s="963" t="s">
        <v>11</v>
      </c>
      <c r="AG18" s="1018" t="str">
        <f t="shared" ref="AG18:BE18" si="17">SUBSTITUTE(ADDRESS(1,COLUMN(),4),"1","")</f>
        <v>AG</v>
      </c>
      <c r="AH18" s="1018" t="str">
        <f t="shared" si="17"/>
        <v>AH</v>
      </c>
      <c r="AI18" s="1018" t="str">
        <f t="shared" si="17"/>
        <v>AI</v>
      </c>
      <c r="AJ18" s="1018" t="str">
        <f t="shared" si="17"/>
        <v>AJ</v>
      </c>
      <c r="AK18" s="1018" t="str">
        <f t="shared" si="17"/>
        <v>AK</v>
      </c>
      <c r="AL18" s="1018" t="str">
        <f t="shared" si="17"/>
        <v>AL</v>
      </c>
      <c r="AM18" s="1018" t="str">
        <f t="shared" si="17"/>
        <v>AM</v>
      </c>
      <c r="AN18" s="1018" t="str">
        <f t="shared" si="17"/>
        <v>AN</v>
      </c>
      <c r="AO18" s="1019" t="str">
        <f t="shared" si="17"/>
        <v>AO</v>
      </c>
      <c r="AP18" s="1019" t="str">
        <f t="shared" si="17"/>
        <v>AP</v>
      </c>
      <c r="AQ18" s="1019" t="str">
        <f t="shared" si="17"/>
        <v>AQ</v>
      </c>
      <c r="AR18" s="1019" t="str">
        <f t="shared" si="17"/>
        <v>AR</v>
      </c>
      <c r="AS18" s="1019" t="str">
        <f t="shared" si="17"/>
        <v>AS</v>
      </c>
      <c r="AT18" s="1019" t="str">
        <f t="shared" si="17"/>
        <v>AT</v>
      </c>
      <c r="AU18" s="1019" t="str">
        <f t="shared" si="17"/>
        <v>AU</v>
      </c>
      <c r="AV18" s="1019" t="str">
        <f t="shared" si="17"/>
        <v>AV</v>
      </c>
      <c r="AW18" s="1019" t="str">
        <f t="shared" si="17"/>
        <v>AW</v>
      </c>
      <c r="AX18" s="1019" t="str">
        <f t="shared" si="17"/>
        <v>AX</v>
      </c>
      <c r="AY18" s="1019" t="str">
        <f t="shared" si="17"/>
        <v>AY</v>
      </c>
      <c r="AZ18" s="1019" t="str">
        <f t="shared" si="17"/>
        <v>AZ</v>
      </c>
      <c r="BA18" s="1019" t="str">
        <f t="shared" si="17"/>
        <v>BA</v>
      </c>
      <c r="BB18" s="1019" t="str">
        <f t="shared" si="17"/>
        <v>BB</v>
      </c>
      <c r="BC18" s="1019" t="str">
        <f t="shared" si="17"/>
        <v>BC</v>
      </c>
      <c r="BD18" s="1019" t="str">
        <f t="shared" si="17"/>
        <v>BD</v>
      </c>
      <c r="BE18" s="1019" t="str">
        <f t="shared" si="17"/>
        <v>BE</v>
      </c>
      <c r="BF18" s="262"/>
      <c r="BG18" s="1020" t="str">
        <f>SUBSTITUTE(ADDRESS(1,COLUMN(),4),"1","")</f>
        <v>BG</v>
      </c>
      <c r="BH18" s="1020" t="str">
        <f>SUBSTITUTE(ADDRESS(1,COLUMN(),4),"1","")</f>
        <v>BH</v>
      </c>
      <c r="BJ18" s="478" t="s">
        <v>147</v>
      </c>
      <c r="BK18" s="478" t="s">
        <v>147</v>
      </c>
      <c r="BL18" s="478" t="s">
        <v>147</v>
      </c>
      <c r="BM18" s="1021">
        <f>BQ18 / 1000</f>
        <v>1</v>
      </c>
      <c r="BN18" s="857" t="s">
        <v>871</v>
      </c>
      <c r="BO18" s="857" t="s">
        <v>1748</v>
      </c>
      <c r="BP18" s="1011">
        <f t="shared" si="16"/>
        <v>1</v>
      </c>
      <c r="BQ18" s="1022">
        <v>1000</v>
      </c>
      <c r="BS18" s="844"/>
      <c r="BT18" s="844"/>
      <c r="BU18" s="844"/>
      <c r="BV18" s="844"/>
      <c r="BW18" s="844"/>
      <c r="BX18" s="964" t="str">
        <f t="shared" si="13"/>
        <v>A</v>
      </c>
      <c r="BY18" s="1015"/>
      <c r="BZ18" s="849"/>
      <c r="CA18" s="853"/>
      <c r="CB18" s="853"/>
      <c r="CC18" s="853"/>
      <c r="CD18" s="962"/>
      <c r="CE18" s="1016"/>
      <c r="CF18" s="1017"/>
      <c r="CG18" s="1008"/>
      <c r="CH18" s="1008"/>
      <c r="CI18" s="1008"/>
      <c r="CJ18" s="1008"/>
      <c r="CK18" s="1009"/>
      <c r="CM18" s="1016"/>
      <c r="CN18" s="1017"/>
      <c r="CO18" s="1008"/>
      <c r="CP18" s="1008"/>
      <c r="CQ18" s="1008"/>
      <c r="CR18" s="1008"/>
      <c r="CS18" s="1009"/>
      <c r="CU18" s="1016"/>
      <c r="CV18" s="1017"/>
      <c r="CW18" s="1008"/>
      <c r="CX18" s="1008"/>
      <c r="CY18" s="1008"/>
      <c r="CZ18" s="1008"/>
      <c r="DA18" s="1009"/>
      <c r="DC18" s="3">
        <v>1</v>
      </c>
    </row>
    <row r="19" spans="1:107" s="701" customFormat="1" ht="21" customHeight="1" thickTop="1" thickBot="1">
      <c r="A19" s="941" t="s">
        <v>22</v>
      </c>
      <c r="B19" s="957" t="str">
        <f t="shared" si="12"/>
        <v>►</v>
      </c>
      <c r="C19" s="999" cm="1">
        <f t="array" ref="C19">SUMPRODUCT(LEN(D19:J19))</f>
        <v>0</v>
      </c>
      <c r="D19" s="201"/>
      <c r="E19" s="206"/>
      <c r="F19" s="206"/>
      <c r="G19" s="206"/>
      <c r="H19" s="206"/>
      <c r="I19" s="206"/>
      <c r="J19" s="207"/>
      <c r="K19" s="455" t="s">
        <v>22</v>
      </c>
      <c r="L19" s="68" t="s">
        <v>16</v>
      </c>
      <c r="M19" s="69" t="str">
        <f>Q19</f>
        <v>C CHIBOUST PAMPLEMOUSSE | pâtisserie--ENTREMET| Auteur &gt; recette Béghin Say de Jean-Jacques Borne MOF 1994</v>
      </c>
      <c r="N19" s="70">
        <f>Q17</f>
        <v>18</v>
      </c>
      <c r="O19" s="69" t="str">
        <f>R17</f>
        <v>desserts</v>
      </c>
      <c r="P19" s="71" t="str">
        <f>V19&amp;" "&amp;W19</f>
        <v>Recette mère ► MILLE-FEUILLE meringue et chiboust pamplemousse aux fraises des bois</v>
      </c>
      <c r="Q19" s="72" t="str">
        <f>UPPER(LEFT(T13,1))&amp;" "&amp;T13&amp;" | "&amp;AB13&amp;"| "&amp;T15&amp;" "&amp;U15</f>
        <v>C CHIBOUST PAMPLEMOUSSE | pâtisserie--ENTREMET| Auteur &gt; recette Béghin Say de Jean-Jacques Borne MOF 1994</v>
      </c>
      <c r="R19" s="73" t="s">
        <v>55</v>
      </c>
      <c r="S19" s="2525" t="s">
        <v>56</v>
      </c>
      <c r="T19" s="2525"/>
      <c r="U19" s="2525"/>
      <c r="V19" s="74" t="str">
        <f>IF(ISTEXT(W19),"Recette mère ►",R19)</f>
        <v>Recette mère ►</v>
      </c>
      <c r="W19" s="75" t="s">
        <v>57</v>
      </c>
      <c r="X19" s="75"/>
      <c r="Y19" s="75"/>
      <c r="Z19" s="76"/>
      <c r="AA19" s="76"/>
      <c r="AB19" s="76"/>
      <c r="AC19" s="76"/>
      <c r="AD19" s="933" t="s">
        <v>892</v>
      </c>
      <c r="AE19" s="262" t="s">
        <v>22</v>
      </c>
      <c r="AF19" s="963" t="s">
        <v>11</v>
      </c>
      <c r="AG19" s="1023" t="s">
        <v>1749</v>
      </c>
      <c r="AH19" s="1023" t="s">
        <v>1750</v>
      </c>
      <c r="AI19" s="1023" t="s">
        <v>1751</v>
      </c>
      <c r="AJ19" s="1023" t="s">
        <v>1752</v>
      </c>
      <c r="AK19" s="1023" t="s">
        <v>1753</v>
      </c>
      <c r="AL19" s="1023" t="s">
        <v>1754</v>
      </c>
      <c r="AM19" s="1023" t="s">
        <v>1755</v>
      </c>
      <c r="AN19" s="1023" t="s">
        <v>1756</v>
      </c>
      <c r="AO19" s="1023" t="s">
        <v>1757</v>
      </c>
      <c r="AP19" s="1023" t="s">
        <v>1758</v>
      </c>
      <c r="AQ19" s="1024" t="s">
        <v>1759</v>
      </c>
      <c r="AR19" s="1023" t="s">
        <v>1760</v>
      </c>
      <c r="AS19" s="1024" t="s">
        <v>1761</v>
      </c>
      <c r="AT19" s="1024" t="s">
        <v>1762</v>
      </c>
      <c r="AU19" s="1024" t="s">
        <v>1763</v>
      </c>
      <c r="AV19" s="1024" t="s">
        <v>1764</v>
      </c>
      <c r="AW19" s="1024" t="s">
        <v>1765</v>
      </c>
      <c r="AX19" s="1024" t="s">
        <v>1766</v>
      </c>
      <c r="AY19" s="1025" t="s">
        <v>1767</v>
      </c>
      <c r="AZ19" s="1024" t="s">
        <v>1768</v>
      </c>
      <c r="BA19" s="1024" t="s">
        <v>3318</v>
      </c>
      <c r="BB19" s="1024" t="s">
        <v>3317</v>
      </c>
      <c r="BC19" s="1024" t="s">
        <v>3316</v>
      </c>
      <c r="BD19" s="1024" t="s">
        <v>3315</v>
      </c>
      <c r="BE19" s="1026" t="s">
        <v>8358</v>
      </c>
      <c r="BF19" s="262"/>
      <c r="BG19" s="1027" t="s">
        <v>86</v>
      </c>
      <c r="BH19" s="1028" t="s">
        <v>1769</v>
      </c>
      <c r="BI19" s="844"/>
      <c r="BJ19" s="116" t="s">
        <v>102</v>
      </c>
      <c r="BK19" s="116" t="s">
        <v>102</v>
      </c>
      <c r="BL19" s="116" t="s">
        <v>102</v>
      </c>
      <c r="BM19" s="1021">
        <f>BQ19 / 1000</f>
        <v>1E-3</v>
      </c>
      <c r="BN19" s="857" t="s">
        <v>871</v>
      </c>
      <c r="BO19" s="857" t="s">
        <v>1748</v>
      </c>
      <c r="BP19" s="1011">
        <f t="shared" si="16"/>
        <v>1000</v>
      </c>
      <c r="BQ19" s="1022">
        <v>1</v>
      </c>
      <c r="BR19" s="844"/>
      <c r="BS19" s="844"/>
      <c r="BT19" s="844"/>
      <c r="BU19" s="844"/>
      <c r="BV19" s="844"/>
      <c r="BW19" s="844"/>
      <c r="BX19" s="964" t="str">
        <f t="shared" si="13"/>
        <v>A</v>
      </c>
      <c r="BY19" s="1015" t="s">
        <v>1770</v>
      </c>
      <c r="BZ19" s="853"/>
      <c r="CA19" s="853"/>
      <c r="CB19" s="853"/>
      <c r="CC19" s="853"/>
      <c r="CD19" s="962"/>
      <c r="CE19" s="1029" t="s">
        <v>1771</v>
      </c>
      <c r="CF19" s="1017"/>
      <c r="CG19" s="1008"/>
      <c r="CH19" s="1008"/>
      <c r="CI19" s="1008"/>
      <c r="CJ19" s="1008"/>
      <c r="CK19" s="1009"/>
      <c r="CM19" s="1029" t="s">
        <v>1772</v>
      </c>
      <c r="CN19" s="1017"/>
      <c r="CO19" s="1008"/>
      <c r="CP19" s="1008"/>
      <c r="CQ19" s="1008"/>
      <c r="CR19" s="1008"/>
      <c r="CS19" s="1009"/>
      <c r="CU19" s="1029" t="s">
        <v>1773</v>
      </c>
      <c r="CV19" s="1017"/>
      <c r="CW19" s="1008"/>
      <c r="CX19" s="1008"/>
      <c r="CY19" s="1008"/>
      <c r="CZ19" s="1008"/>
      <c r="DA19" s="1009"/>
      <c r="DC19" s="3">
        <v>1</v>
      </c>
    </row>
    <row r="20" spans="1:107" s="701" customFormat="1" ht="21" customHeight="1" thickTop="1">
      <c r="A20" s="941" t="s">
        <v>22</v>
      </c>
      <c r="B20" s="957" t="str">
        <f t="shared" si="12"/>
        <v>►</v>
      </c>
      <c r="C20" s="999" cm="1">
        <f t="array" ref="C20">SUMPRODUCT(LEN(D20:J20))</f>
        <v>34</v>
      </c>
      <c r="D20" s="201"/>
      <c r="E20" s="206" t="s">
        <v>1774</v>
      </c>
      <c r="F20" s="206"/>
      <c r="G20" s="206"/>
      <c r="H20" s="206"/>
      <c r="I20" s="206"/>
      <c r="J20" s="207"/>
      <c r="K20" s="455" t="s">
        <v>22</v>
      </c>
      <c r="L20" s="79" t="s">
        <v>16</v>
      </c>
      <c r="M20" s="80" t="str">
        <f>M19</f>
        <v>C CHIBOUST PAMPLEMOUSSE | pâtisserie--ENTREMET| Auteur &gt; recette Béghin Say de Jean-Jacques Borne MOF 1994</v>
      </c>
      <c r="N20" s="80">
        <f>N19</f>
        <v>18</v>
      </c>
      <c r="O20" s="80" t="str">
        <f>O19</f>
        <v>desserts</v>
      </c>
      <c r="P20" s="81" t="str">
        <f>P19</f>
        <v>Recette mère ► MILLE-FEUILLE meringue et chiboust pamplemousse aux fraises des bois</v>
      </c>
      <c r="Q20" s="13" t="s">
        <v>67</v>
      </c>
      <c r="R20" s="13" t="s">
        <v>68</v>
      </c>
      <c r="S20" s="13" t="s">
        <v>69</v>
      </c>
      <c r="T20" s="13" t="s">
        <v>70</v>
      </c>
      <c r="U20" s="82" t="s">
        <v>71</v>
      </c>
      <c r="V20" s="83" t="s">
        <v>72</v>
      </c>
      <c r="W20" s="84" t="s">
        <v>73</v>
      </c>
      <c r="X20" s="84" t="s">
        <v>74</v>
      </c>
      <c r="Y20" s="84" t="s">
        <v>75</v>
      </c>
      <c r="Z20" s="84" t="s">
        <v>76</v>
      </c>
      <c r="AA20" s="84" t="s">
        <v>77</v>
      </c>
      <c r="AB20" s="84" t="s">
        <v>78</v>
      </c>
      <c r="AC20" s="84" t="s">
        <v>79</v>
      </c>
      <c r="AD20" s="85" t="s">
        <v>8454</v>
      </c>
      <c r="AE20" s="262" t="s">
        <v>22</v>
      </c>
      <c r="AF20" s="963" t="s">
        <v>11</v>
      </c>
      <c r="AG20" s="2747" t="s">
        <v>1775</v>
      </c>
      <c r="AH20" s="2776"/>
      <c r="AI20" s="2776"/>
      <c r="AJ20" s="2776"/>
      <c r="AK20" s="2777"/>
      <c r="AL20" s="2749" t="s">
        <v>33</v>
      </c>
      <c r="AM20" s="2750"/>
      <c r="AN20" s="2750"/>
      <c r="AO20" s="2750"/>
      <c r="AP20" s="2781"/>
      <c r="AQ20" s="2783" t="s">
        <v>1776</v>
      </c>
      <c r="AR20" s="2753"/>
      <c r="AS20" s="2785" t="s">
        <v>8357</v>
      </c>
      <c r="AT20" s="2785"/>
      <c r="AU20" s="2757" t="s">
        <v>1777</v>
      </c>
      <c r="AV20" s="2757"/>
      <c r="AW20" s="2786" t="s">
        <v>1778</v>
      </c>
      <c r="AX20" s="2763" t="s">
        <v>1779</v>
      </c>
      <c r="AY20" s="2765" t="s">
        <v>1718</v>
      </c>
      <c r="AZ20" s="2766"/>
      <c r="BA20" s="2769" t="s">
        <v>86</v>
      </c>
      <c r="BB20" s="2583" t="s">
        <v>1780</v>
      </c>
      <c r="BC20" s="2772" t="s">
        <v>1781</v>
      </c>
      <c r="BD20" s="2774" t="s">
        <v>1782</v>
      </c>
      <c r="BE20" s="2760" t="s">
        <v>97</v>
      </c>
      <c r="BF20" s="262" t="s">
        <v>22</v>
      </c>
      <c r="BG20" s="1027">
        <f>IFERROR(_xlfn.LET(_xlpm.b,(Q20*#REF!)/AO14,IF(ISNUMBER(AS14),_xlpm.b*AS14,IF(OR(ISBLANK(AS14),AS14=""),_xlpm.b*AQ14,IF(AND(BH20=0,ISNUMBER(Q20)),_xlpm.b/AQ14,0)))),0)</f>
        <v>0</v>
      </c>
      <c r="BH20" s="1028">
        <f>IF(AL14&lt;=0,0,IF(ISBLANK(AS14),IFERROR(AQ14/AO14,0),IFERROR(AS14/AO14,0)))</f>
        <v>0</v>
      </c>
      <c r="BI20" s="844"/>
      <c r="BJ20" s="130" t="s">
        <v>149</v>
      </c>
      <c r="BK20" s="130" t="s">
        <v>1375</v>
      </c>
      <c r="BL20" s="130" t="s">
        <v>1356</v>
      </c>
      <c r="BM20" s="1021">
        <f>BQ20 / 1000</f>
        <v>0.25</v>
      </c>
      <c r="BN20" s="857" t="s">
        <v>871</v>
      </c>
      <c r="BO20" s="857" t="s">
        <v>1748</v>
      </c>
      <c r="BP20" s="1011">
        <f t="shared" si="16"/>
        <v>4</v>
      </c>
      <c r="BQ20" s="1030">
        <v>250</v>
      </c>
      <c r="BR20" s="844"/>
      <c r="BS20" s="844"/>
      <c r="BT20" s="844"/>
      <c r="BU20" s="844"/>
      <c r="BV20" s="844"/>
      <c r="BW20" s="844"/>
      <c r="BX20" s="964" t="str">
        <f t="shared" si="13"/>
        <v>A</v>
      </c>
      <c r="BY20" s="1015"/>
      <c r="BZ20" s="849"/>
      <c r="CA20" s="849"/>
      <c r="CB20" s="850"/>
      <c r="CC20" s="850"/>
      <c r="CD20" s="962"/>
      <c r="CE20" s="1029"/>
      <c r="CF20" s="1017"/>
      <c r="CG20" s="1008"/>
      <c r="CH20" s="1008"/>
      <c r="CI20" s="1008"/>
      <c r="CJ20" s="1008"/>
      <c r="CK20" s="1009"/>
      <c r="CM20" s="1029"/>
      <c r="CN20" s="1017"/>
      <c r="CO20" s="1008"/>
      <c r="CP20" s="1008"/>
      <c r="CQ20" s="1008"/>
      <c r="CR20" s="1008"/>
      <c r="CS20" s="1009"/>
      <c r="CU20" s="1029"/>
      <c r="CV20" s="1017"/>
      <c r="CW20" s="1008"/>
      <c r="CX20" s="1008"/>
      <c r="CY20" s="1008"/>
      <c r="CZ20" s="1008"/>
      <c r="DA20" s="1009"/>
      <c r="DC20" s="3">
        <v>1</v>
      </c>
    </row>
    <row r="21" spans="1:107" s="701" customFormat="1" ht="21" customHeight="1" thickBot="1">
      <c r="A21" s="941" t="s">
        <v>22</v>
      </c>
      <c r="B21" s="957" t="str">
        <f t="shared" si="12"/>
        <v>A</v>
      </c>
      <c r="C21" s="999" cm="1">
        <f t="array" ref="C21">SUMPRODUCT(LEN(D21:J21))</f>
        <v>71</v>
      </c>
      <c r="D21" s="201"/>
      <c r="E21" s="206" t="s">
        <v>2594</v>
      </c>
      <c r="F21" s="206"/>
      <c r="G21" s="206"/>
      <c r="H21" s="206"/>
      <c r="I21" s="206"/>
      <c r="J21" s="207"/>
      <c r="K21" s="455" t="s">
        <v>22</v>
      </c>
      <c r="L21" s="28" t="s">
        <v>11</v>
      </c>
      <c r="M21" s="34" t="str">
        <f>M19</f>
        <v>C CHIBOUST PAMPLEMOUSSE | pâtisserie--ENTREMET| Auteur &gt; recette Béghin Say de Jean-Jacques Borne MOF 1994</v>
      </c>
      <c r="N21" s="35">
        <f>N19</f>
        <v>18</v>
      </c>
      <c r="O21" s="34" t="str">
        <f>O19</f>
        <v>desserts</v>
      </c>
      <c r="P21" s="36" t="str">
        <f>P19</f>
        <v>Recette mère ► MILLE-FEUILLE meringue et chiboust pamplemousse aux fraises des bois</v>
      </c>
      <c r="Q21" s="87" t="s">
        <v>80</v>
      </c>
      <c r="R21" s="88" t="s">
        <v>81</v>
      </c>
      <c r="S21" s="89"/>
      <c r="T21" s="2526" t="s">
        <v>82</v>
      </c>
      <c r="U21" s="2528" t="s">
        <v>83</v>
      </c>
      <c r="V21" s="2530" t="s">
        <v>84</v>
      </c>
      <c r="W21" s="90" t="s">
        <v>85</v>
      </c>
      <c r="X21" s="91" t="s">
        <v>51</v>
      </c>
      <c r="Y21" s="92" t="s">
        <v>86</v>
      </c>
      <c r="Z21" s="2533" t="s">
        <v>87</v>
      </c>
      <c r="AA21" s="2535" t="s">
        <v>86</v>
      </c>
      <c r="AB21" s="2523" t="s">
        <v>8754</v>
      </c>
      <c r="AC21" s="2541" t="s">
        <v>88</v>
      </c>
      <c r="AD21" s="2543" t="s">
        <v>89</v>
      </c>
      <c r="AE21" s="262" t="s">
        <v>22</v>
      </c>
      <c r="AF21" s="963" t="s">
        <v>11</v>
      </c>
      <c r="AG21" s="2778"/>
      <c r="AH21" s="2779"/>
      <c r="AI21" s="2779"/>
      <c r="AJ21" s="2779"/>
      <c r="AK21" s="2780"/>
      <c r="AL21" s="2751"/>
      <c r="AM21" s="2752"/>
      <c r="AN21" s="2752"/>
      <c r="AO21" s="2752"/>
      <c r="AP21" s="2782"/>
      <c r="AQ21" s="2784"/>
      <c r="AR21" s="2754"/>
      <c r="AS21" s="1634" t="s">
        <v>8356</v>
      </c>
      <c r="AT21" s="1633" t="s">
        <v>8355</v>
      </c>
      <c r="AU21" s="2758"/>
      <c r="AV21" s="2758"/>
      <c r="AW21" s="2787"/>
      <c r="AX21" s="2764"/>
      <c r="AY21" s="2767"/>
      <c r="AZ21" s="2768"/>
      <c r="BA21" s="2770"/>
      <c r="BB21" s="2771"/>
      <c r="BC21" s="2773"/>
      <c r="BD21" s="2775"/>
      <c r="BE21" s="2761"/>
      <c r="BF21" s="262" t="s">
        <v>22</v>
      </c>
      <c r="BG21" s="1027">
        <f>IFERROR(_xlfn.LET(_xlpm.b,(Q21*#REF!)/AO15,IF(ISNUMBER(AS15),_xlpm.b*AS15,IF(OR(ISBLANK(AS15),AS15=""),_xlpm.b*AQ15,IF(AND(BH21=0,ISNUMBER(Q21)),_xlpm.b/AQ15,0)))),0)</f>
        <v>0</v>
      </c>
      <c r="BH21" s="1028">
        <f>IF(AL15&lt;=0,0,IF(ISBLANK(AS15),IFERROR(AQ15/AO15,0),IFERROR(AS15/AO15,0)))</f>
        <v>0</v>
      </c>
      <c r="BI21" s="844"/>
      <c r="BJ21" s="130" t="s">
        <v>111</v>
      </c>
      <c r="BK21" s="130" t="s">
        <v>1377</v>
      </c>
      <c r="BL21" s="130" t="s">
        <v>1358</v>
      </c>
      <c r="BM21" s="1021">
        <f>BQ21 / 1000</f>
        <v>0.5</v>
      </c>
      <c r="BN21" s="857" t="s">
        <v>871</v>
      </c>
      <c r="BO21" s="857" t="s">
        <v>1748</v>
      </c>
      <c r="BP21" s="1011">
        <f t="shared" si="16"/>
        <v>2</v>
      </c>
      <c r="BQ21" s="1030">
        <v>500</v>
      </c>
      <c r="BR21" s="844"/>
      <c r="BS21" s="844"/>
      <c r="BT21" s="844"/>
      <c r="BU21" s="844"/>
      <c r="BV21" s="844"/>
      <c r="BW21" s="844"/>
      <c r="BX21" s="964" t="str">
        <f t="shared" si="13"/>
        <v>A</v>
      </c>
      <c r="BY21" s="1015" t="s">
        <v>1783</v>
      </c>
      <c r="BZ21" s="849"/>
      <c r="CA21" s="849"/>
      <c r="CB21" s="850"/>
      <c r="CC21" s="850"/>
      <c r="CD21" s="962"/>
      <c r="CE21" s="1031" t="s">
        <v>1671</v>
      </c>
      <c r="CF21" s="1008"/>
      <c r="CG21" s="1008"/>
      <c r="CH21" s="1032">
        <v>45</v>
      </c>
      <c r="CI21" s="1033" t="s">
        <v>20</v>
      </c>
      <c r="CJ21" s="395"/>
      <c r="CK21" s="1034"/>
      <c r="CM21" s="1031" t="s">
        <v>1784</v>
      </c>
      <c r="CN21" s="1008"/>
      <c r="CO21" s="1008"/>
      <c r="CP21" s="1032">
        <v>45</v>
      </c>
      <c r="CQ21" s="1033" t="s">
        <v>143</v>
      </c>
      <c r="CR21" s="395"/>
      <c r="CS21" s="1034"/>
      <c r="CU21" s="1031" t="s">
        <v>1785</v>
      </c>
      <c r="CV21" s="1008"/>
      <c r="CW21" s="1008"/>
      <c r="CX21" s="1032">
        <v>45</v>
      </c>
      <c r="CY21" s="1033" t="s">
        <v>146</v>
      </c>
      <c r="CZ21" s="395"/>
      <c r="DA21" s="1034"/>
      <c r="DC21" s="3">
        <v>1</v>
      </c>
    </row>
    <row r="22" spans="1:107" s="701" customFormat="1" ht="21" customHeight="1" thickTop="1">
      <c r="A22" s="941" t="s">
        <v>22</v>
      </c>
      <c r="B22" s="957" t="str">
        <f t="shared" si="12"/>
        <v>A</v>
      </c>
      <c r="C22" s="999" cm="1">
        <f t="array" ref="C22">SUMPRODUCT(LEN(D22:J22))</f>
        <v>78</v>
      </c>
      <c r="D22" s="201"/>
      <c r="E22" s="206" t="s">
        <v>2595</v>
      </c>
      <c r="F22" s="206"/>
      <c r="G22" s="206"/>
      <c r="H22" s="206"/>
      <c r="I22" s="206"/>
      <c r="J22" s="207"/>
      <c r="K22" s="455" t="s">
        <v>22</v>
      </c>
      <c r="L22" s="28" t="s">
        <v>11</v>
      </c>
      <c r="M22" s="34" t="str">
        <f>M19</f>
        <v>C CHIBOUST PAMPLEMOUSSE | pâtisserie--ENTREMET| Auteur &gt; recette Béghin Say de Jean-Jacques Borne MOF 1994</v>
      </c>
      <c r="N22" s="35">
        <f>N19</f>
        <v>18</v>
      </c>
      <c r="O22" s="34" t="str">
        <f>O19</f>
        <v>desserts</v>
      </c>
      <c r="P22" s="36" t="str">
        <f>P19</f>
        <v>Recette mère ► MILLE-FEUILLE meringue et chiboust pamplemousse aux fraises des bois</v>
      </c>
      <c r="Q22" s="94" t="s">
        <v>94</v>
      </c>
      <c r="R22" s="95" t="s">
        <v>95</v>
      </c>
      <c r="S22" s="96" t="s">
        <v>96</v>
      </c>
      <c r="T22" s="2527"/>
      <c r="U22" s="2529"/>
      <c r="V22" s="2531"/>
      <c r="W22" s="97" t="s">
        <v>97</v>
      </c>
      <c r="X22" s="98" t="s">
        <v>98</v>
      </c>
      <c r="Y22" s="99">
        <v>1</v>
      </c>
      <c r="Z22" s="2534"/>
      <c r="AA22" s="2524"/>
      <c r="AB22" s="2524"/>
      <c r="AC22" s="2542"/>
      <c r="AD22" s="2544"/>
      <c r="AE22" s="262" t="s">
        <v>22</v>
      </c>
      <c r="AF22" s="1035" t="str">
        <f t="shared" ref="AF22:AF85" si="18">IF(OR(AO22&gt;0,TRIM(AG22)="▼ recette suivante"),"A","►")</f>
        <v>►</v>
      </c>
      <c r="AG22" s="1036" t="str">
        <f t="shared" ref="AG22:AG85" si="19">IF(TRIM(Q22)="Adresse PC","▼ recette suivante",IF(AO22&gt;0,M22,""))</f>
        <v/>
      </c>
      <c r="AH22" s="1037" t="str">
        <f t="shared" ref="AH22:AH85" si="20">IF(AF22="A",N22,"")</f>
        <v/>
      </c>
      <c r="AI22" s="1036" t="str">
        <f t="shared" ref="AI22:AI85" si="21">IF(AF22="A",O22,"")</f>
        <v/>
      </c>
      <c r="AJ22" s="1037" t="str">
        <f t="shared" ref="AJ22:AJ85" si="22">IF(AF22="A",U22,"")</f>
        <v/>
      </c>
      <c r="AK22" s="1037">
        <f>IF(AND(L22="A",COUNTIF(BJ15:BL62,TRIM(U22))&gt;0),1,0)</f>
        <v>0</v>
      </c>
      <c r="AL22" s="1051" t="str" cm="1">
        <f t="array" ref="AL22">IF(AF22&lt;&gt;"A","",IFERROR((IFERROR(_xlfn.XLOOKUP(TRIM(SUBSTITUTE(U22,CHAR(160)," ")),BJ15:BJ62,BM15:BM62),IFERROR(_xlfn.XLOOKUP(TRIM(SUBSTITUTE(U22,CHAR(160)," ")),BK15:BK62,BM15:BM62),_xlfn.XLOOKUP(TRIM(SUBSTITUTE(U22,CHAR(160)," ")),BL15:BL62,BM15:BM62))))*T22*IF(ISBLANK(Q22),1,Q22)+IFERROR(_xlfn.XLOOKUP("RECHERCHEX",TRIM(L22:AD22),L22:AD22),0),0))</f>
        <v/>
      </c>
      <c r="AM22" s="1038">
        <f t="shared" ref="AM22:AM85" si="23">IF(AK22,IF(AL22&gt;0,"Kg",0),0)</f>
        <v>0</v>
      </c>
      <c r="AN22" s="1627" t="str">
        <f t="shared" ref="AN22:AN85" si="24">IF(AF22="A","❾ Author reference &gt;","")</f>
        <v/>
      </c>
      <c r="AO22" s="1039">
        <f t="shared" ref="AO22:AO85" si="25">IF(AK22,N22,0)</f>
        <v>0</v>
      </c>
      <c r="AP22" s="1039">
        <f t="shared" ref="AP22:AP85" si="26">IF(AK22,O22,0)</f>
        <v>0</v>
      </c>
      <c r="AQ22" s="1040">
        <f>IF(AO22&gt;0,AS9,0)</f>
        <v>0</v>
      </c>
      <c r="AR22" s="1628" t="str">
        <f>IF(TRIM(AG22)="▼ recette suivante", AG22, IF(AQ22&gt;0, IF(AT9&lt;&gt;"", AT9&amp;"-ou.or.o ❾ + or - &gt;", ""), ""))</f>
        <v/>
      </c>
      <c r="AS22" s="1632"/>
      <c r="AT22" s="1632"/>
      <c r="AU22" s="1042">
        <f t="shared" ref="AU22:AU85" si="27">IF(TRIM(AM22)="Kg",N(AL22)*N(BH22),0)</f>
        <v>0</v>
      </c>
      <c r="AV22" s="1043">
        <f>IF(AK22,IF(OR(AU22="",N(AU22)&lt;=0.000000001),"",_xlfn.XLOOKUP(AJ22,BJ15:BJ62,BN15:BN62,_xlfn.XLOOKUP(AJ22,BK15:BK62,BN15:BN62,_xlfn.XLOOKUP(AJ22,BL15:BL62,BN15:BN62,"")))),0)</f>
        <v>0</v>
      </c>
      <c r="AW22" s="1065" cm="1">
        <f t="array" ref="AW22">IF(AK22&lt;&gt;1,0,IF(OR(AU22="",N(AU22)&lt;=0.000000001),"",IF(OR(AO22="",N(AO22)&lt;=0.000000001),0,IF(ISNUMBER(AU22),IFERROR(_xlfn.LET(_xlpm.ai_test,TRIM(AJ22),_xlpm.r,IFERROR(_xlfn.XLOOKUP(_xlpm.ai_test,BJ15:BJ62,ROW(BJ15:BJ62),0,1),IFERROR(_xlfn.XLOOKUP(_xlpm.ai_test,BK15:BK62,ROW(BK15:BK62),0,1),_xlfn.XLOOKUP(_xlpm.ai_test,BL15:BL62,ROW(BL15:BL62),0,1))),_xlpm.p,_xlpm.r-MIN(ROW(BJ15:BJ62))+1,_xlpm.f,INDEX(BM15:BM62,_xlpm.p),_xlpm.u,INDEX(BN15:BN62,_xlpm.p),_xlpm.s,INDEX(BP15:BP62,_xlpm.p),_xlpm.q,N(AU22)/_xlpm.f,IF(_xlpm.q&gt;=_xlpm.s,ROUND(_xlpm.q,1)&amp;" "&amp;_xlpm.ai_test&amp;" = "&amp;ROUND(_xlpm.q*_xlpm.f,1)&amp;" "&amp;_xlpm.u,ROUND(_xlpm.q,1)&amp;" "&amp;_xlpm.ai_test)),""),""))))</f>
        <v>0</v>
      </c>
      <c r="AX22" s="1055"/>
      <c r="AY22" s="1042">
        <f t="shared" ref="AY22:AY85" si="28">IF(TRIM(AG22)="▼ recette suivante","▼next recipe ",IF(AU22="","",IF(ISBLANK(AX22),AU22,ROUND(AU22*(1-MIN(1,MAX(0,IF(AX22&gt;1,AX22/100,AX22)))),3))))</f>
        <v>0</v>
      </c>
      <c r="AZ22" s="1043" t="str">
        <f t="shared" ref="AZ22:AZ85" si="29">IF(AK22,AV22,"")</f>
        <v/>
      </c>
      <c r="BA22" s="1044">
        <f t="shared" ref="BA22:BA85" si="30">IF(ISNUMBER(BG22),IF(ABS(BG22)&lt;=0.000000001,0,BG22),0)</f>
        <v>0</v>
      </c>
      <c r="BB22" s="1045" t="str">
        <f t="shared" ref="BB22:BB85" si="31">IF(AK22,IF(N(BA22)&gt;0.000000001,R22,""),"")</f>
        <v/>
      </c>
      <c r="BC22" s="1046">
        <v>1</v>
      </c>
      <c r="BD22" s="1047">
        <f t="shared" ref="BD22:BD85" si="32">IF(OR(AO22=0,ISBLANK(BC22),ISTEXT(BA22)),0,(IF(AU22=0,BA22,AU22)*BC22))</f>
        <v>0</v>
      </c>
      <c r="BE22" s="1048" t="str">
        <f t="shared" ref="BE22:BE85" si="33">IF(IFERROR(SEARCH("Adresse PC",TRIM(Q22)),0)&gt;0,"▼ receta siguiente",IF(AY22&gt;0,W22,""))</f>
        <v/>
      </c>
      <c r="BF22" s="262" t="s">
        <v>22</v>
      </c>
      <c r="BG22" s="1027">
        <f t="shared" ref="BG22:BG85" si="34">IFERROR(_xlfn.LET(_xlpm.EPS,0.000000001,_xlpm.b,Q22/AO22,IF(ISNUMBER(AS22),_xlpm.b*AS22,IF(OR(ISBLANK(AS22),AS22=""),_xlpm.b*AQ22,IF(AND(BH22=0,ISNUMBER(Q22)),_xlpm.b/AQ22,0)))),0)</f>
        <v>0</v>
      </c>
      <c r="BH22" s="1028">
        <f t="shared" ref="BH22:BH85" si="35">IF(AL22&gt;0,IFERROR(IF(OR(ISBLANK(AS22),AS22=""),AQ22,AS22)/AO22,0),0)</f>
        <v>0</v>
      </c>
      <c r="BI22" s="844"/>
      <c r="BJ22" s="130" t="s">
        <v>150</v>
      </c>
      <c r="BK22" s="130" t="s">
        <v>1376</v>
      </c>
      <c r="BL22" s="130" t="s">
        <v>1357</v>
      </c>
      <c r="BM22" s="1021">
        <f>BQ22 / 1000</f>
        <v>0.33300000000000002</v>
      </c>
      <c r="BN22" s="857" t="s">
        <v>871</v>
      </c>
      <c r="BO22" s="857" t="s">
        <v>1748</v>
      </c>
      <c r="BP22" s="1011">
        <f t="shared" si="16"/>
        <v>3</v>
      </c>
      <c r="BQ22" s="1030">
        <v>333</v>
      </c>
      <c r="BR22" s="844"/>
      <c r="BS22" s="844"/>
      <c r="BT22" s="844"/>
      <c r="BU22" s="844"/>
      <c r="BV22" s="844"/>
      <c r="BW22" s="844"/>
      <c r="BX22" s="964" t="str">
        <f t="shared" si="13"/>
        <v>►</v>
      </c>
      <c r="BY22" s="851"/>
      <c r="BZ22" s="849"/>
      <c r="CA22" s="849"/>
      <c r="CB22" s="850"/>
      <c r="CC22" s="850"/>
      <c r="CD22" s="962"/>
      <c r="CE22" s="1049"/>
      <c r="CF22" s="395"/>
      <c r="CG22" s="395"/>
      <c r="CH22" s="395"/>
      <c r="CI22" s="1050" t="s">
        <v>1786</v>
      </c>
      <c r="CJ22" s="395"/>
      <c r="CK22" s="1034"/>
      <c r="CM22" s="1049"/>
      <c r="CN22" s="395"/>
      <c r="CO22" s="395"/>
      <c r="CP22" s="395"/>
      <c r="CQ22" s="1050" t="s">
        <v>1787</v>
      </c>
      <c r="CR22" s="395"/>
      <c r="CS22" s="1034"/>
      <c r="CU22" s="1049"/>
      <c r="CV22" s="395"/>
      <c r="CW22" s="395"/>
      <c r="CX22" s="395"/>
      <c r="CY22" s="1050" t="s">
        <v>1788</v>
      </c>
      <c r="CZ22" s="395"/>
      <c r="DA22" s="1034"/>
      <c r="DC22" s="3">
        <v>1</v>
      </c>
    </row>
    <row r="23" spans="1:107" s="701" customFormat="1" ht="21" customHeight="1">
      <c r="A23" s="941" t="s">
        <v>22</v>
      </c>
      <c r="B23" s="957" t="str">
        <f t="shared" si="12"/>
        <v>A</v>
      </c>
      <c r="C23" s="999" cm="1">
        <f t="array" ref="C23">SUMPRODUCT(LEN(D23:J23))</f>
        <v>0</v>
      </c>
      <c r="D23" s="201"/>
      <c r="E23" s="206"/>
      <c r="F23" s="206"/>
      <c r="G23" s="206"/>
      <c r="H23" s="206"/>
      <c r="I23" s="206"/>
      <c r="J23" s="207"/>
      <c r="K23" s="455" t="s">
        <v>22</v>
      </c>
      <c r="L23" s="28" t="s">
        <v>11</v>
      </c>
      <c r="M23" s="34" t="str">
        <f>M19</f>
        <v>C CHIBOUST PAMPLEMOUSSE | pâtisserie--ENTREMET| Auteur &gt; recette Béghin Say de Jean-Jacques Borne MOF 1994</v>
      </c>
      <c r="N23" s="35">
        <f>N19</f>
        <v>18</v>
      </c>
      <c r="O23" s="34" t="str">
        <f>O19</f>
        <v>desserts</v>
      </c>
      <c r="P23" s="36" t="str">
        <f>P19</f>
        <v>Recette mère ► MILLE-FEUILLE meringue et chiboust pamplemousse aux fraises des bois</v>
      </c>
      <c r="Q23" s="100"/>
      <c r="R23" s="101"/>
      <c r="S23" s="102" t="str">
        <f t="shared" ref="S23:S37" si="36">IF(OR(ISTEXT(Q23), Q23&lt;=0, T23&lt;=0), "", "de")</f>
        <v/>
      </c>
      <c r="T23" s="103">
        <v>150</v>
      </c>
      <c r="U23" s="116" t="s">
        <v>102</v>
      </c>
      <c r="V23" s="143">
        <v>1</v>
      </c>
      <c r="W23" s="924" t="s">
        <v>100</v>
      </c>
      <c r="X23" s="107">
        <f>IF(Z38=0,0,(Z23/Z38)*Y22*1000)</f>
        <v>260.41666666666663</v>
      </c>
      <c r="Y23" s="108">
        <f>IF(Z38=0, 0, (Q23*V23)/(Z38*Y22))</f>
        <v>0</v>
      </c>
      <c r="Z23" s="109" cm="1">
        <f t="array" ref="Z23">IFERROR(_xlfn.LET(_xlpm.k,UPPER(TRIM(U23)),_xlpm.r,_xlfn.XLOOKUP(_xlpm.k,UPPER(TRIM(Q39:AD39)),Q40:AD40,_xlfn.XLOOKUP(_xlpm.k,UPPER(TRIM(Q41:AD41)),Q42:AD42,0)),_xlpm.r*T23*IF(Q23&gt;0,Q23,1)),0)</f>
        <v>0.15</v>
      </c>
      <c r="AA23" s="110">
        <f>IF(OR(ISBLANK(AC18),AC18=0),0,Q23*AC16*V23/AC18)</f>
        <v>0</v>
      </c>
      <c r="AB23" s="2435">
        <f>R23</f>
        <v>0</v>
      </c>
      <c r="AC23" s="111">
        <f>IF(OR(ISBLANK(AC18),AC18=0),0,Z23*V23*V18)</f>
        <v>0.3</v>
      </c>
      <c r="AD23" s="112" t="str">
        <f>_xlfn.LET(_xlpm.unite,SUBSTITUTE(TRIM(U23)," (s)",""),_xlpm.val,AC23,_xlpm.estVol,COUNTIF(W39:AD39,_xlpm.unite)+COUNTIF(W41:AD41,_xlpm.unite)&gt;0,_xlpm.estPoids,COUNTIF(Q39:V39,_xlpm.unite)+COUNTIF(Q41:V41,_xlpm.unite)&gt;0,IF(_xlpm.estVol,IF(ROUND(_xlpm.val,3)&gt;=1,ROUND(_xlpm.val,3)&amp;" L",MAX(1,ROUND(_xlpm.val*100,0))&amp;" cl"),IF(_xlpm.estPoids,IF(ROUND(_xlpm.val,3)&gt;=1,ROUND(_xlpm.val,3)&amp;" Kg",MAX(1,ROUND(_xlpm.val*1000,0))&amp;" g"),"")))</f>
        <v>300 g</v>
      </c>
      <c r="AE23" s="262" t="s">
        <v>22</v>
      </c>
      <c r="AF23" s="1035" t="str">
        <f t="shared" si="18"/>
        <v>A</v>
      </c>
      <c r="AG23" s="1036" t="str">
        <f t="shared" si="19"/>
        <v>C CHIBOUST PAMPLEMOUSSE | pâtisserie--ENTREMET| Auteur &gt; recette Béghin Say de Jean-Jacques Borne MOF 1994</v>
      </c>
      <c r="AH23" s="1037">
        <f t="shared" si="20"/>
        <v>18</v>
      </c>
      <c r="AI23" s="1036" t="str">
        <f t="shared" si="21"/>
        <v>desserts</v>
      </c>
      <c r="AJ23" s="1037" t="str">
        <f t="shared" si="22"/>
        <v>g</v>
      </c>
      <c r="AK23" s="1037">
        <f>IF(AND(L23="A",COUNTIF(BJ15:BL62,TRIM(U23))&gt;0),1,0)</f>
        <v>1</v>
      </c>
      <c r="AL23" s="1051" cm="1">
        <f t="array" ref="AL23">IF(AF23&lt;&gt;"A","",IFERROR((IFERROR(_xlfn.XLOOKUP(TRIM(SUBSTITUTE(U23,CHAR(160)," ")),BJ15:BJ62,BM15:BM62),IFERROR(_xlfn.XLOOKUP(TRIM(SUBSTITUTE(U23,CHAR(160)," ")),BK15:BK62,BM15:BM62),_xlfn.XLOOKUP(TRIM(SUBSTITUTE(U23,CHAR(160)," ")),BL15:BL62,BM15:BM62))))*T23*IF(ISBLANK(Q23),1,Q23)+IFERROR(_xlfn.XLOOKUP("RECHERCHEX",TRIM(L23:AD23),L23:AD23),0),0))</f>
        <v>0.15</v>
      </c>
      <c r="AM23" s="1038" t="str">
        <f t="shared" si="23"/>
        <v>Kg</v>
      </c>
      <c r="AN23" s="1627" t="str">
        <f t="shared" si="24"/>
        <v>❾ Author reference &gt;</v>
      </c>
      <c r="AO23" s="1039">
        <f t="shared" si="25"/>
        <v>18</v>
      </c>
      <c r="AP23" s="1039" t="str">
        <f t="shared" si="26"/>
        <v>desserts</v>
      </c>
      <c r="AQ23" s="1052">
        <f>IF(AO23&gt;0,AS9,0)</f>
        <v>20</v>
      </c>
      <c r="AR23" s="1626" t="str">
        <f>IF(TRIM(AG23)="▼ recette suivante", AG23, IF(AQ23&gt;0, IF(AT9&lt;&gt;"", AT9&amp;"-ou.or.o ❾ + or - &gt;", ""), ""))</f>
        <v>assiettes-ou.or.o ❾ + or - &gt;</v>
      </c>
      <c r="AS23" s="1041"/>
      <c r="AT23" s="1041"/>
      <c r="AU23" s="1053">
        <f t="shared" si="27"/>
        <v>0.16666666666666666</v>
      </c>
      <c r="AV23" s="1054" t="str">
        <f>IF(AK23,IF(OR(AU23="",N(AU23)&lt;=0.000000001),"",_xlfn.XLOOKUP(AJ23,BJ15:BJ62,BN15:BN62,_xlfn.XLOOKUP(AJ23,BK15:BK62,BN15:BN62,_xlfn.XLOOKUP(AJ23,BL15:BL62,BN15:BN62,"")))),0)</f>
        <v>Kg</v>
      </c>
      <c r="AW23" s="1067" t="str" cm="1">
        <f t="array" ref="AW23">IF(AK23&lt;&gt;1,0,IF(OR(AU23="",N(AU23)&lt;=0.000000001),"",IF(OR(AO23="",N(AO23)&lt;=0.000000001),0,IF(ISNUMBER(AU23),IFERROR(_xlfn.LET(_xlpm.ai_test,TRIM(AJ23),_xlpm.r,IFERROR(_xlfn.XLOOKUP(_xlpm.ai_test,BJ15:BJ62,ROW(BJ15:BJ62),0,1),IFERROR(_xlfn.XLOOKUP(_xlpm.ai_test,BK15:BK62,ROW(BK15:BK62),0,1),_xlfn.XLOOKUP(_xlpm.ai_test,BL15:BL62,ROW(BL15:BL62),0,1))),_xlpm.p,_xlpm.r-MIN(ROW(BJ15:BJ62))+1,_xlpm.f,INDEX(BM15:BM62,_xlpm.p),_xlpm.u,INDEX(BN15:BN62,_xlpm.p),_xlpm.s,INDEX(BP15:BP62,_xlpm.p),_xlpm.q,N(AU23)/_xlpm.f,IF(_xlpm.q&gt;=_xlpm.s,ROUND(_xlpm.q,1)&amp;" "&amp;_xlpm.ai_test&amp;" = "&amp;ROUND(_xlpm.q*_xlpm.f,1)&amp;" "&amp;_xlpm.u,ROUND(_xlpm.q,1)&amp;" "&amp;_xlpm.ai_test)),""),""))))</f>
        <v>166.7 g</v>
      </c>
      <c r="AX23" s="1055"/>
      <c r="AY23" s="1053">
        <f t="shared" si="28"/>
        <v>0.16666666666666666</v>
      </c>
      <c r="AZ23" s="1054" t="str">
        <f t="shared" si="29"/>
        <v>Kg</v>
      </c>
      <c r="BA23" s="1056">
        <f t="shared" si="30"/>
        <v>0</v>
      </c>
      <c r="BB23" s="1057" t="str">
        <f t="shared" si="31"/>
        <v/>
      </c>
      <c r="BC23" s="1046">
        <v>1</v>
      </c>
      <c r="BD23" s="1058">
        <f t="shared" si="32"/>
        <v>0.16666666666666666</v>
      </c>
      <c r="BE23" s="1048" t="str">
        <f t="shared" si="33"/>
        <v>crème</v>
      </c>
      <c r="BF23" s="262" t="s">
        <v>22</v>
      </c>
      <c r="BG23" s="1027">
        <f t="shared" si="34"/>
        <v>0</v>
      </c>
      <c r="BH23" s="1028">
        <f t="shared" si="35"/>
        <v>1.1111111111111112</v>
      </c>
      <c r="BI23" s="844"/>
      <c r="BJ23" s="858" t="s">
        <v>0</v>
      </c>
      <c r="BK23" s="858" t="s">
        <v>0</v>
      </c>
      <c r="BL23" s="858" t="s">
        <v>0</v>
      </c>
      <c r="BM23" s="1021">
        <v>1</v>
      </c>
      <c r="BN23" s="1059" t="s">
        <v>1789</v>
      </c>
      <c r="BO23" s="1059" t="s">
        <v>1790</v>
      </c>
      <c r="BP23" s="1011">
        <f t="shared" si="16"/>
        <v>1</v>
      </c>
      <c r="BQ23" s="1060">
        <v>1000</v>
      </c>
      <c r="BR23" s="844"/>
      <c r="BS23" s="844"/>
      <c r="BT23" s="844"/>
      <c r="BU23" s="844"/>
      <c r="BV23" s="844"/>
      <c r="BW23" s="844"/>
      <c r="BX23" s="964" t="str">
        <f t="shared" si="13"/>
        <v>A</v>
      </c>
      <c r="BY23" s="853"/>
      <c r="BZ23" s="853"/>
      <c r="CA23" s="853"/>
      <c r="CB23" s="853"/>
      <c r="CC23" s="853"/>
      <c r="CD23" s="962"/>
      <c r="CE23" s="1049"/>
      <c r="CF23" s="395"/>
      <c r="CG23" s="395"/>
      <c r="CH23" s="395"/>
      <c r="CI23" s="1061" t="s">
        <v>1791</v>
      </c>
      <c r="CJ23" s="395"/>
      <c r="CK23" s="1034"/>
      <c r="CM23" s="1049"/>
      <c r="CN23" s="395"/>
      <c r="CO23" s="395"/>
      <c r="CP23" s="395"/>
      <c r="CQ23" s="1050" t="s">
        <v>1792</v>
      </c>
      <c r="CR23" s="395"/>
      <c r="CS23" s="1034"/>
      <c r="CU23" s="1049"/>
      <c r="CV23" s="395"/>
      <c r="CW23" s="395"/>
      <c r="CX23" s="395"/>
      <c r="CY23" s="1061" t="s">
        <v>1793</v>
      </c>
      <c r="CZ23" s="395"/>
      <c r="DA23" s="1034"/>
      <c r="DC23" s="3">
        <v>1</v>
      </c>
    </row>
    <row r="24" spans="1:107" s="701" customFormat="1" ht="21" customHeight="1">
      <c r="A24" s="941" t="s">
        <v>22</v>
      </c>
      <c r="B24" s="957" t="str">
        <f t="shared" si="12"/>
        <v>A</v>
      </c>
      <c r="C24" s="999" cm="1">
        <f t="array" ref="C24">SUMPRODUCT(LEN(D24:J24))</f>
        <v>0</v>
      </c>
      <c r="D24" s="201"/>
      <c r="E24" s="206"/>
      <c r="F24" s="206"/>
      <c r="G24" s="206"/>
      <c r="H24" s="206"/>
      <c r="I24" s="206"/>
      <c r="J24" s="207"/>
      <c r="K24" s="455" t="s">
        <v>22</v>
      </c>
      <c r="L24" s="115" t="str">
        <f t="shared" ref="L24:L37" si="37">IF(W24&lt;&gt;"","A","►")</f>
        <v>A</v>
      </c>
      <c r="M24" s="34" t="str">
        <f>M19</f>
        <v>C CHIBOUST PAMPLEMOUSSE | pâtisserie--ENTREMET| Auteur &gt; recette Béghin Say de Jean-Jacques Borne MOF 1994</v>
      </c>
      <c r="N24" s="35">
        <f>N19</f>
        <v>18</v>
      </c>
      <c r="O24" s="34" t="str">
        <f>O19</f>
        <v>desserts</v>
      </c>
      <c r="P24" s="36" t="str">
        <f>P19</f>
        <v>Recette mère ► MILLE-FEUILLE meringue et chiboust pamplemousse aux fraises des bois</v>
      </c>
      <c r="Q24" s="100"/>
      <c r="R24" s="101"/>
      <c r="S24" s="102" t="str">
        <f t="shared" si="36"/>
        <v/>
      </c>
      <c r="T24" s="103">
        <v>8</v>
      </c>
      <c r="U24" s="116" t="s">
        <v>102</v>
      </c>
      <c r="V24" s="143">
        <v>1</v>
      </c>
      <c r="W24" s="925" t="s">
        <v>103</v>
      </c>
      <c r="X24" s="107">
        <f>IF(Z38=0,0,(Z24/Z38)*Y22*1000)</f>
        <v>13.888888888888888</v>
      </c>
      <c r="Y24" s="117">
        <f>IF(Z38=0, 0, (Q24*V24)/(Z38*Y22))</f>
        <v>0</v>
      </c>
      <c r="Z24" s="109" cm="1">
        <f t="array" ref="Z24">IFERROR(_xlfn.LET(_xlpm.k,UPPER(TRIM(U24)),_xlpm.r,_xlfn.XLOOKUP(_xlpm.k,UPPER(TRIM(Q39:AD39)),Q40:AD40,_xlfn.XLOOKUP(_xlpm.k,UPPER(TRIM(Q41:AD41)),Q42:AD42,0)),_xlpm.r*T24*IF(Q24&gt;0,Q24,1)),0)</f>
        <v>8.0000000000000002E-3</v>
      </c>
      <c r="AA24" s="118">
        <f>IF(OR(ISBLANK(AC18),AC18=0),0,Q24*AC16*V24/AC18)</f>
        <v>0</v>
      </c>
      <c r="AB24" s="2436">
        <f t="shared" ref="AB24:AB37" si="38">R24</f>
        <v>0</v>
      </c>
      <c r="AC24" s="111">
        <f>IF(OR(ISBLANK(AC18),AC18=0),0,Z24*V24*V18)</f>
        <v>1.6E-2</v>
      </c>
      <c r="AD24" s="119" t="str">
        <f>_xlfn.LET(_xlpm.unite,SUBSTITUTE(TRIM(U24)," (s)",""),_xlpm.val,AC24,_xlpm.estVol,COUNTIF(W39:AD39,_xlpm.unite)+COUNTIF(W41:AD41,_xlpm.unite)&gt;0,_xlpm.estPoids,COUNTIF(Q39:V39,_xlpm.unite)+COUNTIF(Q41:V41,_xlpm.unite)&gt;0,IF(_xlpm.estVol,IF(ROUND(_xlpm.val,3)&gt;=1,ROUND(_xlpm.val,3)&amp;" L",MAX(1,ROUND(_xlpm.val*100,0))&amp;" cl"),IF(_xlpm.estPoids,IF(ROUND(_xlpm.val,3)&gt;=1,ROUND(_xlpm.val,3)&amp;" Kg",MAX(1,ROUND(_xlpm.val*1000,0))&amp;" g"),"")))</f>
        <v>16 g</v>
      </c>
      <c r="AE24" s="262" t="s">
        <v>22</v>
      </c>
      <c r="AF24" s="1035" t="str">
        <f t="shared" si="18"/>
        <v>A</v>
      </c>
      <c r="AG24" s="1036" t="str">
        <f t="shared" si="19"/>
        <v>C CHIBOUST PAMPLEMOUSSE | pâtisserie--ENTREMET| Auteur &gt; recette Béghin Say de Jean-Jacques Borne MOF 1994</v>
      </c>
      <c r="AH24" s="1037">
        <f t="shared" si="20"/>
        <v>18</v>
      </c>
      <c r="AI24" s="1036" t="str">
        <f t="shared" si="21"/>
        <v>desserts</v>
      </c>
      <c r="AJ24" s="1037" t="str">
        <f t="shared" si="22"/>
        <v>g</v>
      </c>
      <c r="AK24" s="1037">
        <f>IF(AND(L24="A",COUNTIF(BJ15:BL62,TRIM(U24))&gt;0),1,0)</f>
        <v>1</v>
      </c>
      <c r="AL24" s="1051" cm="1">
        <f t="array" ref="AL24">IF(AF24&lt;&gt;"A","",IFERROR((IFERROR(_xlfn.XLOOKUP(TRIM(SUBSTITUTE(U24,CHAR(160)," ")),BJ15:BJ62,BM15:BM62),IFERROR(_xlfn.XLOOKUP(TRIM(SUBSTITUTE(U24,CHAR(160)," ")),BK15:BK62,BM15:BM62),_xlfn.XLOOKUP(TRIM(SUBSTITUTE(U24,CHAR(160)," ")),BL15:BL62,BM15:BM62))))*T24*IF(ISBLANK(Q24),1,Q24)+IFERROR(_xlfn.XLOOKUP("RECHERCHEX",TRIM(L24:AD24),L24:AD24),0),0))</f>
        <v>8.0000000000000002E-3</v>
      </c>
      <c r="AM24" s="1038" t="str">
        <f t="shared" si="23"/>
        <v>Kg</v>
      </c>
      <c r="AN24" s="1627" t="str">
        <f t="shared" si="24"/>
        <v>❾ Author reference &gt;</v>
      </c>
      <c r="AO24" s="1039">
        <f t="shared" si="25"/>
        <v>18</v>
      </c>
      <c r="AP24" s="1039" t="str">
        <f t="shared" si="26"/>
        <v>desserts</v>
      </c>
      <c r="AQ24" s="1040">
        <f>IF(AO24&gt;0,AS9,0)</f>
        <v>20</v>
      </c>
      <c r="AR24" s="1628" t="str">
        <f>IF(TRIM(AG24)="▼ recette suivante", AG24, IF(AQ24&gt;0, IF(AT9&lt;&gt;"", AT9&amp;"-ou.or.o ❾ + or - &gt;", ""), ""))</f>
        <v>assiettes-ou.or.o ❾ + or - &gt;</v>
      </c>
      <c r="AS24" s="1041"/>
      <c r="AT24" s="1041"/>
      <c r="AU24" s="1042">
        <f t="shared" si="27"/>
        <v>8.8888888888888889E-3</v>
      </c>
      <c r="AV24" s="1043" t="str">
        <f>IF(AK24,IF(OR(AU24="",N(AU24)&lt;=0.000000001),"",_xlfn.XLOOKUP(AJ24,BJ15:BJ62,BN15:BN62,_xlfn.XLOOKUP(AJ24,BK15:BK62,BN15:BN62,_xlfn.XLOOKUP(AJ24,BL15:BL62,BN15:BN62,"")))),0)</f>
        <v>Kg</v>
      </c>
      <c r="AW24" s="1065" t="str" cm="1">
        <f t="array" ref="AW24">IF(AK24&lt;&gt;1,0,IF(OR(AU24="",N(AU24)&lt;=0.000000001),"",IF(OR(AO24="",N(AO24)&lt;=0.000000001),0,IF(ISNUMBER(AU24),IFERROR(_xlfn.LET(_xlpm.ai_test,TRIM(AJ24),_xlpm.r,IFERROR(_xlfn.XLOOKUP(_xlpm.ai_test,BJ15:BJ62,ROW(BJ15:BJ62),0,1),IFERROR(_xlfn.XLOOKUP(_xlpm.ai_test,BK15:BK62,ROW(BK15:BK62),0,1),_xlfn.XLOOKUP(_xlpm.ai_test,BL15:BL62,ROW(BL15:BL62),0,1))),_xlpm.p,_xlpm.r-MIN(ROW(BJ15:BJ62))+1,_xlpm.f,INDEX(BM15:BM62,_xlpm.p),_xlpm.u,INDEX(BN15:BN62,_xlpm.p),_xlpm.s,INDEX(BP15:BP62,_xlpm.p),_xlpm.q,N(AU24)/_xlpm.f,IF(_xlpm.q&gt;=_xlpm.s,ROUND(_xlpm.q,1)&amp;" "&amp;_xlpm.ai_test&amp;" = "&amp;ROUND(_xlpm.q*_xlpm.f,1)&amp;" "&amp;_xlpm.u,ROUND(_xlpm.q,1)&amp;" "&amp;_xlpm.ai_test)),""),""))))</f>
        <v>8.9 g</v>
      </c>
      <c r="AX24" s="1055"/>
      <c r="AY24" s="1042">
        <f t="shared" si="28"/>
        <v>8.8888888888888889E-3</v>
      </c>
      <c r="AZ24" s="1043" t="str">
        <f t="shared" si="29"/>
        <v>Kg</v>
      </c>
      <c r="BA24" s="1044">
        <f t="shared" si="30"/>
        <v>0</v>
      </c>
      <c r="BB24" s="1045" t="str">
        <f t="shared" si="31"/>
        <v/>
      </c>
      <c r="BC24" s="1046"/>
      <c r="BD24" s="1047">
        <f t="shared" si="32"/>
        <v>0</v>
      </c>
      <c r="BE24" s="1048" t="str">
        <f t="shared" si="33"/>
        <v>zestes de pamplemousse</v>
      </c>
      <c r="BF24" s="262" t="s">
        <v>22</v>
      </c>
      <c r="BG24" s="1027">
        <f t="shared" si="34"/>
        <v>0</v>
      </c>
      <c r="BH24" s="1028">
        <f t="shared" si="35"/>
        <v>1.1111111111111112</v>
      </c>
      <c r="BI24" s="844"/>
      <c r="BJ24" s="104" t="s">
        <v>99</v>
      </c>
      <c r="BK24" s="104" t="s">
        <v>99</v>
      </c>
      <c r="BL24" s="104" t="s">
        <v>99</v>
      </c>
      <c r="BM24" s="1021">
        <v>0.1</v>
      </c>
      <c r="BN24" s="1059" t="s">
        <v>1789</v>
      </c>
      <c r="BO24" s="1059" t="s">
        <v>1790</v>
      </c>
      <c r="BP24" s="1011">
        <f t="shared" si="16"/>
        <v>10</v>
      </c>
      <c r="BQ24" s="1060">
        <v>100</v>
      </c>
      <c r="BR24" s="844"/>
      <c r="BS24" s="844"/>
      <c r="BT24" s="844"/>
      <c r="BU24" s="844"/>
      <c r="BV24" s="844"/>
      <c r="BW24" s="844"/>
      <c r="BX24" s="964" t="str">
        <f t="shared" si="13"/>
        <v>A</v>
      </c>
      <c r="BY24" s="853"/>
      <c r="BZ24" s="853"/>
      <c r="CA24" s="853"/>
      <c r="CB24" s="853"/>
      <c r="CC24" s="853"/>
      <c r="CD24" s="962"/>
      <c r="CE24" s="1016"/>
      <c r="CF24" s="1062"/>
      <c r="CG24" s="1008"/>
      <c r="CH24" s="1063" t="s">
        <v>8354</v>
      </c>
      <c r="CI24" s="1008"/>
      <c r="CJ24" s="1008"/>
      <c r="CK24" s="1009"/>
      <c r="CM24" s="1016"/>
      <c r="CN24" s="1062"/>
      <c r="CO24" s="1008"/>
      <c r="CP24" s="1063" t="s">
        <v>8353</v>
      </c>
      <c r="CQ24" s="1008"/>
      <c r="CR24" s="1008"/>
      <c r="CS24" s="1009"/>
      <c r="CU24" s="1016"/>
      <c r="CV24" s="1062"/>
      <c r="CW24" s="1008"/>
      <c r="CX24" s="1063" t="s">
        <v>8352</v>
      </c>
      <c r="CY24" s="1008"/>
      <c r="CZ24" s="1008"/>
      <c r="DA24" s="1009"/>
      <c r="DC24" s="3">
        <v>1</v>
      </c>
    </row>
    <row r="25" spans="1:107" s="701" customFormat="1" ht="21" customHeight="1">
      <c r="A25" s="941" t="s">
        <v>22</v>
      </c>
      <c r="B25" s="957" t="str">
        <f t="shared" si="12"/>
        <v>A</v>
      </c>
      <c r="C25" s="999" cm="1">
        <f t="array" ref="C25">SUMPRODUCT(LEN(D25:J25))</f>
        <v>0</v>
      </c>
      <c r="D25" s="201"/>
      <c r="E25" s="206"/>
      <c r="F25" s="206"/>
      <c r="G25" s="206"/>
      <c r="H25" s="206"/>
      <c r="I25" s="206"/>
      <c r="J25" s="207"/>
      <c r="K25" s="455" t="s">
        <v>22</v>
      </c>
      <c r="L25" s="115" t="str">
        <f t="shared" si="37"/>
        <v>A</v>
      </c>
      <c r="M25" s="34" t="str">
        <f>M19</f>
        <v>C CHIBOUST PAMPLEMOUSSE | pâtisserie--ENTREMET| Auteur &gt; recette Béghin Say de Jean-Jacques Borne MOF 1994</v>
      </c>
      <c r="N25" s="35">
        <f>N19</f>
        <v>18</v>
      </c>
      <c r="O25" s="34" t="str">
        <f>O19</f>
        <v>desserts</v>
      </c>
      <c r="P25" s="36" t="str">
        <f>P19</f>
        <v>Recette mère ► MILLE-FEUILLE meringue et chiboust pamplemousse aux fraises des bois</v>
      </c>
      <c r="Q25" s="100"/>
      <c r="R25" s="120"/>
      <c r="S25" s="102" t="str">
        <f t="shared" si="36"/>
        <v/>
      </c>
      <c r="T25" s="103">
        <v>105</v>
      </c>
      <c r="U25" s="116" t="s">
        <v>102</v>
      </c>
      <c r="V25" s="143">
        <v>1</v>
      </c>
      <c r="W25" s="925" t="s">
        <v>3256</v>
      </c>
      <c r="X25" s="107">
        <f>IF(Z38=0,0,(Z25/Z38)*Y22*1000)</f>
        <v>182.29166666666663</v>
      </c>
      <c r="Y25" s="117">
        <f>IF(Z38=0, 0, (Q25*V25)/(Z38*Y22))</f>
        <v>0</v>
      </c>
      <c r="Z25" s="109" cm="1">
        <f t="array" ref="Z25">IFERROR(_xlfn.LET(_xlpm.k,UPPER(TRIM(U25)),_xlpm.r,_xlfn.XLOOKUP(_xlpm.k,UPPER(TRIM(Q39:AD39)),Q40:AD40,_xlfn.XLOOKUP(_xlpm.k,UPPER(TRIM(Q41:AD41)),Q42:AD42,0)),_xlpm.r*T25*IF(Q25&gt;0,Q25,1)),0)</f>
        <v>0.105</v>
      </c>
      <c r="AA25" s="122">
        <f>IF(OR(ISBLANK(AC18),AC18=0),0,Q25*AC16*V25/AC18)</f>
        <v>0</v>
      </c>
      <c r="AB25" s="2437">
        <f t="shared" si="38"/>
        <v>0</v>
      </c>
      <c r="AC25" s="111">
        <f>IF(OR(ISBLANK(AC18),AC18=0),0,Z25*V25*V18)</f>
        <v>0.21</v>
      </c>
      <c r="AD25" s="123" t="str">
        <f>_xlfn.LET(_xlpm.unite,SUBSTITUTE(TRIM(U25)," (s)",""),_xlpm.val,AC25,_xlpm.estVol,COUNTIF(W39:AD39,_xlpm.unite)+COUNTIF(W41:AD41,_xlpm.unite)&gt;0,_xlpm.estPoids,COUNTIF(Q39:V39,_xlpm.unite)+COUNTIF(Q41:V41,_xlpm.unite)&gt;0,IF(_xlpm.estVol,IF(ROUND(_xlpm.val,3)&gt;=1,ROUND(_xlpm.val,3)&amp;" L",MAX(1,ROUND(_xlpm.val*100,0))&amp;" cl"),IF(_xlpm.estPoids,IF(ROUND(_xlpm.val,3)&gt;=1,ROUND(_xlpm.val,3)&amp;" Kg",MAX(1,ROUND(_xlpm.val*1000,0))&amp;" g"),"")))</f>
        <v>210 g</v>
      </c>
      <c r="AE25" s="262" t="s">
        <v>22</v>
      </c>
      <c r="AF25" s="1035" t="str">
        <f t="shared" si="18"/>
        <v>A</v>
      </c>
      <c r="AG25" s="1036" t="str">
        <f t="shared" si="19"/>
        <v>C CHIBOUST PAMPLEMOUSSE | pâtisserie--ENTREMET| Auteur &gt; recette Béghin Say de Jean-Jacques Borne MOF 1994</v>
      </c>
      <c r="AH25" s="1037">
        <f t="shared" si="20"/>
        <v>18</v>
      </c>
      <c r="AI25" s="1036" t="str">
        <f t="shared" si="21"/>
        <v>desserts</v>
      </c>
      <c r="AJ25" s="1037" t="str">
        <f t="shared" si="22"/>
        <v>g</v>
      </c>
      <c r="AK25" s="1037">
        <f>IF(AND(L25="A",COUNTIF(BJ15:BL62,TRIM(U25))&gt;0),1,0)</f>
        <v>1</v>
      </c>
      <c r="AL25" s="1051" cm="1">
        <f t="array" ref="AL25">IF(AF25&lt;&gt;"A","",IFERROR((IFERROR(_xlfn.XLOOKUP(TRIM(SUBSTITUTE(U25,CHAR(160)," ")),BJ15:BJ62,BM15:BM62),IFERROR(_xlfn.XLOOKUP(TRIM(SUBSTITUTE(U25,CHAR(160)," ")),BK15:BK62,BM15:BM62),_xlfn.XLOOKUP(TRIM(SUBSTITUTE(U25,CHAR(160)," ")),BL15:BL62,BM15:BM62))))*T25*IF(ISBLANK(Q25),1,Q25)+IFERROR(_xlfn.XLOOKUP("RECHERCHEX",TRIM(L25:AD25),L25:AD25),0),0))</f>
        <v>0.105</v>
      </c>
      <c r="AM25" s="1038" t="str">
        <f t="shared" si="23"/>
        <v>Kg</v>
      </c>
      <c r="AN25" s="1627" t="str">
        <f t="shared" si="24"/>
        <v>❾ Author reference &gt;</v>
      </c>
      <c r="AO25" s="1039">
        <f t="shared" si="25"/>
        <v>18</v>
      </c>
      <c r="AP25" s="1039" t="str">
        <f t="shared" si="26"/>
        <v>desserts</v>
      </c>
      <c r="AQ25" s="1052">
        <f>IF(AO25&gt;0,AS9,0)</f>
        <v>20</v>
      </c>
      <c r="AR25" s="1626" t="str">
        <f>IF(TRIM(AG25)="▼ recette suivante", AG25, IF(AQ25&gt;0, IF(AT9&lt;&gt;"", AT9&amp;"-ou.or.o ❾ + or - &gt;", ""), ""))</f>
        <v>assiettes-ou.or.o ❾ + or - &gt;</v>
      </c>
      <c r="AS25" s="1041"/>
      <c r="AT25" s="1041"/>
      <c r="AU25" s="1053">
        <f t="shared" si="27"/>
        <v>0.11666666666666667</v>
      </c>
      <c r="AV25" s="1054" t="str">
        <f>IF(AK25,IF(OR(AU25="",N(AU25)&lt;=0.000000001),"",_xlfn.XLOOKUP(AJ25,BJ15:BJ62,BN15:BN62,_xlfn.XLOOKUP(AJ25,BK15:BK62,BN15:BN62,_xlfn.XLOOKUP(AJ25,BL15:BL62,BN15:BN62,"")))),0)</f>
        <v>Kg</v>
      </c>
      <c r="AW25" s="1067" t="str" cm="1">
        <f t="array" ref="AW25">IF(AK25&lt;&gt;1,0,IF(OR(AU25="",N(AU25)&lt;=0.000000001),"",IF(OR(AO25="",N(AO25)&lt;=0.000000001),0,IF(ISNUMBER(AU25),IFERROR(_xlfn.LET(_xlpm.ai_test,TRIM(AJ25),_xlpm.r,IFERROR(_xlfn.XLOOKUP(_xlpm.ai_test,BJ15:BJ62,ROW(BJ15:BJ62),0,1),IFERROR(_xlfn.XLOOKUP(_xlpm.ai_test,BK15:BK62,ROW(BK15:BK62),0,1),_xlfn.XLOOKUP(_xlpm.ai_test,BL15:BL62,ROW(BL15:BL62),0,1))),_xlpm.p,_xlpm.r-MIN(ROW(BJ15:BJ62))+1,_xlpm.f,INDEX(BM15:BM62,_xlpm.p),_xlpm.u,INDEX(BN15:BN62,_xlpm.p),_xlpm.s,INDEX(BP15:BP62,_xlpm.p),_xlpm.q,N(AU25)/_xlpm.f,IF(_xlpm.q&gt;=_xlpm.s,ROUND(_xlpm.q,1)&amp;" "&amp;_xlpm.ai_test&amp;" = "&amp;ROUND(_xlpm.q*_xlpm.f,1)&amp;" "&amp;_xlpm.u,ROUND(_xlpm.q,1)&amp;" "&amp;_xlpm.ai_test)),""),""))))</f>
        <v>116.7 g</v>
      </c>
      <c r="AX25" s="1055"/>
      <c r="AY25" s="1053">
        <f t="shared" si="28"/>
        <v>0.11666666666666667</v>
      </c>
      <c r="AZ25" s="1054" t="str">
        <f t="shared" si="29"/>
        <v>Kg</v>
      </c>
      <c r="BA25" s="1056">
        <f t="shared" si="30"/>
        <v>0</v>
      </c>
      <c r="BB25" s="1057" t="str">
        <f t="shared" si="31"/>
        <v/>
      </c>
      <c r="BC25" s="1046"/>
      <c r="BD25" s="1058">
        <f t="shared" si="32"/>
        <v>0</v>
      </c>
      <c r="BE25" s="1048" t="str">
        <f t="shared" si="33"/>
        <v>jaunes d'œufs</v>
      </c>
      <c r="BF25" s="262" t="s">
        <v>22</v>
      </c>
      <c r="BG25" s="1027">
        <f t="shared" si="34"/>
        <v>0</v>
      </c>
      <c r="BH25" s="1028">
        <f t="shared" si="35"/>
        <v>1.1111111111111112</v>
      </c>
      <c r="BI25" s="844"/>
      <c r="BJ25" s="104" t="s">
        <v>151</v>
      </c>
      <c r="BK25" s="104" t="s">
        <v>151</v>
      </c>
      <c r="BL25" s="104" t="s">
        <v>151</v>
      </c>
      <c r="BM25" s="1021">
        <v>0.01</v>
      </c>
      <c r="BN25" s="1059" t="s">
        <v>1789</v>
      </c>
      <c r="BO25" s="1059" t="s">
        <v>1790</v>
      </c>
      <c r="BP25" s="856">
        <v>100</v>
      </c>
      <c r="BQ25" s="1060">
        <v>10</v>
      </c>
      <c r="BR25" s="844"/>
      <c r="BT25" s="844"/>
      <c r="BU25" s="844"/>
      <c r="BV25" s="844"/>
      <c r="BW25" s="844"/>
      <c r="BX25" s="964" t="str">
        <f t="shared" si="13"/>
        <v>A</v>
      </c>
      <c r="BY25" s="853"/>
      <c r="BZ25" s="853"/>
      <c r="CA25" s="853"/>
      <c r="CB25" s="853"/>
      <c r="CC25" s="853"/>
      <c r="CD25" s="962"/>
      <c r="CE25" s="1029"/>
      <c r="CF25" s="1017"/>
      <c r="CG25" s="1008"/>
      <c r="CH25" s="1008"/>
      <c r="CI25" s="1008"/>
      <c r="CJ25" s="1008"/>
      <c r="CK25" s="1009"/>
      <c r="CM25" s="1029"/>
      <c r="CN25" s="1017"/>
      <c r="CO25" s="1008"/>
      <c r="CP25" s="1008"/>
      <c r="CQ25" s="1008"/>
      <c r="CR25" s="1008"/>
      <c r="CS25" s="1009"/>
      <c r="CU25" s="1029"/>
      <c r="CV25" s="1017"/>
      <c r="CW25" s="1008"/>
      <c r="CX25" s="1008"/>
      <c r="CY25" s="1008"/>
      <c r="CZ25" s="1008"/>
      <c r="DA25" s="1009"/>
      <c r="DC25" s="3">
        <v>1</v>
      </c>
    </row>
    <row r="26" spans="1:107" s="701" customFormat="1" ht="21" customHeight="1">
      <c r="A26" s="941" t="s">
        <v>22</v>
      </c>
      <c r="B26" s="957" t="str">
        <f t="shared" si="12"/>
        <v>A</v>
      </c>
      <c r="C26" s="999" cm="1">
        <f t="array" ref="C26">SUMPRODUCT(LEN(D26:J26))</f>
        <v>0</v>
      </c>
      <c r="D26" s="201"/>
      <c r="E26" s="206"/>
      <c r="F26" s="206"/>
      <c r="G26" s="206"/>
      <c r="H26" s="206"/>
      <c r="I26" s="206"/>
      <c r="J26" s="207"/>
      <c r="K26" s="455" t="s">
        <v>22</v>
      </c>
      <c r="L26" s="115" t="str">
        <f t="shared" si="37"/>
        <v>A</v>
      </c>
      <c r="M26" s="34" t="str">
        <f>M19</f>
        <v>C CHIBOUST PAMPLEMOUSSE | pâtisserie--ENTREMET| Auteur &gt; recette Béghin Say de Jean-Jacques Borne MOF 1994</v>
      </c>
      <c r="N26" s="35">
        <f>N19</f>
        <v>18</v>
      </c>
      <c r="O26" s="34" t="str">
        <f>O19</f>
        <v>desserts</v>
      </c>
      <c r="P26" s="36" t="str">
        <f>P19</f>
        <v>Recette mère ► MILLE-FEUILLE meringue et chiboust pamplemousse aux fraises des bois</v>
      </c>
      <c r="Q26" s="100"/>
      <c r="R26" s="120"/>
      <c r="S26" s="102" t="str">
        <f t="shared" si="36"/>
        <v/>
      </c>
      <c r="T26" s="103">
        <v>35</v>
      </c>
      <c r="U26" s="116" t="s">
        <v>102</v>
      </c>
      <c r="V26" s="143">
        <v>1</v>
      </c>
      <c r="W26" s="925" t="s">
        <v>3257</v>
      </c>
      <c r="X26" s="107">
        <f>IF(Z38=0,0,(Z26/Z38)*Y22*1000)</f>
        <v>60.763888888888886</v>
      </c>
      <c r="Y26" s="117">
        <f>IF(Z38=0, 0, (Q26*V26)/(Z38*Y22))</f>
        <v>0</v>
      </c>
      <c r="Z26" s="109" cm="1">
        <f t="array" ref="Z26">IFERROR(_xlfn.LET(_xlpm.k,UPPER(TRIM(U26)),_xlpm.r,_xlfn.XLOOKUP(_xlpm.k,UPPER(TRIM(Q39:AD39)),Q40:AD40,_xlfn.XLOOKUP(_xlpm.k,UPPER(TRIM(Q41:AD41)),Q42:AD42,0)),_xlpm.r*T26*IF(Q26&gt;0,Q26,1)),0)</f>
        <v>3.5000000000000003E-2</v>
      </c>
      <c r="AA26" s="118">
        <f>IF(OR(ISBLANK(AC18),AC18=0),0,Q26*AC16*V26/AC18)</f>
        <v>0</v>
      </c>
      <c r="AB26" s="2436">
        <f t="shared" si="38"/>
        <v>0</v>
      </c>
      <c r="AC26" s="111">
        <f>IF(OR(ISBLANK(AC18),AC18=0),0,Z26*V26*V18)</f>
        <v>7.0000000000000007E-2</v>
      </c>
      <c r="AD26" s="119" t="str">
        <f>_xlfn.LET(_xlpm.unite,SUBSTITUTE(TRIM(U26)," (s)",""),_xlpm.val,AC26,_xlpm.estVol,COUNTIF(W39:AD39,_xlpm.unite)+COUNTIF(W41:AD41,_xlpm.unite)&gt;0,_xlpm.estPoids,COUNTIF(Q39:V39,_xlpm.unite)+COUNTIF(Q41:V41,_xlpm.unite)&gt;0,IF(_xlpm.estVol,IF(ROUND(_xlpm.val,3)&gt;=1,ROUND(_xlpm.val,3)&amp;" L",MAX(1,ROUND(_xlpm.val*100,0))&amp;" cl"),IF(_xlpm.estPoids,IF(ROUND(_xlpm.val,3)&gt;=1,ROUND(_xlpm.val,3)&amp;" Kg",MAX(1,ROUND(_xlpm.val*1000,0))&amp;" g"),"")))</f>
        <v>70 g</v>
      </c>
      <c r="AE26" s="262" t="s">
        <v>22</v>
      </c>
      <c r="AF26" s="1035" t="str">
        <f t="shared" si="18"/>
        <v>A</v>
      </c>
      <c r="AG26" s="1036" t="str">
        <f t="shared" si="19"/>
        <v>C CHIBOUST PAMPLEMOUSSE | pâtisserie--ENTREMET| Auteur &gt; recette Béghin Say de Jean-Jacques Borne MOF 1994</v>
      </c>
      <c r="AH26" s="1037">
        <f t="shared" si="20"/>
        <v>18</v>
      </c>
      <c r="AI26" s="1036" t="str">
        <f t="shared" si="21"/>
        <v>desserts</v>
      </c>
      <c r="AJ26" s="1037" t="str">
        <f t="shared" si="22"/>
        <v>g</v>
      </c>
      <c r="AK26" s="1037">
        <f>IF(AND(L26="A",COUNTIF(BJ15:BL62,TRIM(U26))&gt;0),1,0)</f>
        <v>1</v>
      </c>
      <c r="AL26" s="1051" cm="1">
        <f t="array" ref="AL26">IF(AF26&lt;&gt;"A","",IFERROR((IFERROR(_xlfn.XLOOKUP(TRIM(SUBSTITUTE(U26,CHAR(160)," ")),BJ15:BJ62,BM15:BM62),IFERROR(_xlfn.XLOOKUP(TRIM(SUBSTITUTE(U26,CHAR(160)," ")),BK15:BK62,BM15:BM62),_xlfn.XLOOKUP(TRIM(SUBSTITUTE(U26,CHAR(160)," ")),BL15:BL62,BM15:BM62))))*T26*IF(ISBLANK(Q26),1,Q26)+IFERROR(_xlfn.XLOOKUP("RECHERCHEX",TRIM(L26:AD26),L26:AD26),0),0))</f>
        <v>3.5000000000000003E-2</v>
      </c>
      <c r="AM26" s="1038" t="str">
        <f t="shared" si="23"/>
        <v>Kg</v>
      </c>
      <c r="AN26" s="1627" t="str">
        <f t="shared" si="24"/>
        <v>❾ Author reference &gt;</v>
      </c>
      <c r="AO26" s="1039">
        <f t="shared" si="25"/>
        <v>18</v>
      </c>
      <c r="AP26" s="1039" t="str">
        <f t="shared" si="26"/>
        <v>desserts</v>
      </c>
      <c r="AQ26" s="1040">
        <f>IF(AO26&gt;0,AS9,0)</f>
        <v>20</v>
      </c>
      <c r="AR26" s="1628" t="str">
        <f>IF(TRIM(AG26)="▼ recette suivante", AG26, IF(AQ26&gt;0, IF(AT9&lt;&gt;"", AT9&amp;"-ou.or.o ❾ + or - &gt;", ""), ""))</f>
        <v>assiettes-ou.or.o ❾ + or - &gt;</v>
      </c>
      <c r="AS26" s="1041"/>
      <c r="AT26" s="1041"/>
      <c r="AU26" s="1042">
        <f t="shared" si="27"/>
        <v>3.8888888888888896E-2</v>
      </c>
      <c r="AV26" s="1043" t="str">
        <f>IF(AK26,IF(OR(AU26="",N(AU26)&lt;=0.000000001),"",_xlfn.XLOOKUP(AJ26,BJ15:BJ62,BN15:BN62,_xlfn.XLOOKUP(AJ26,BK15:BK62,BN15:BN62,_xlfn.XLOOKUP(AJ26,BL15:BL62,BN15:BN62,"")))),0)</f>
        <v>Kg</v>
      </c>
      <c r="AW26" s="1065" t="str" cm="1">
        <f t="array" ref="AW26">IF(AK26&lt;&gt;1,0,IF(OR(AU26="",N(AU26)&lt;=0.000000001),"",IF(OR(AO26="",N(AO26)&lt;=0.000000001),0,IF(ISNUMBER(AU26),IFERROR(_xlfn.LET(_xlpm.ai_test,TRIM(AJ26),_xlpm.r,IFERROR(_xlfn.XLOOKUP(_xlpm.ai_test,BJ15:BJ62,ROW(BJ15:BJ62),0,1),IFERROR(_xlfn.XLOOKUP(_xlpm.ai_test,BK15:BK62,ROW(BK15:BK62),0,1),_xlfn.XLOOKUP(_xlpm.ai_test,BL15:BL62,ROW(BL15:BL62),0,1))),_xlpm.p,_xlpm.r-MIN(ROW(BJ15:BJ62))+1,_xlpm.f,INDEX(BM15:BM62,_xlpm.p),_xlpm.u,INDEX(BN15:BN62,_xlpm.p),_xlpm.s,INDEX(BP15:BP62,_xlpm.p),_xlpm.q,N(AU26)/_xlpm.f,IF(_xlpm.q&gt;=_xlpm.s,ROUND(_xlpm.q,1)&amp;" "&amp;_xlpm.ai_test&amp;" = "&amp;ROUND(_xlpm.q*_xlpm.f,1)&amp;" "&amp;_xlpm.u,ROUND(_xlpm.q,1)&amp;" "&amp;_xlpm.ai_test)),""),""))))</f>
        <v>38.9 g</v>
      </c>
      <c r="AX26" s="1055"/>
      <c r="AY26" s="1042">
        <f t="shared" si="28"/>
        <v>3.8888888888888896E-2</v>
      </c>
      <c r="AZ26" s="1043" t="str">
        <f t="shared" si="29"/>
        <v>Kg</v>
      </c>
      <c r="BA26" s="1044">
        <f t="shared" si="30"/>
        <v>0</v>
      </c>
      <c r="BB26" s="1045" t="str">
        <f t="shared" si="31"/>
        <v/>
      </c>
      <c r="BC26" s="1046"/>
      <c r="BD26" s="1047">
        <f t="shared" si="32"/>
        <v>0</v>
      </c>
      <c r="BE26" s="1048" t="str">
        <f t="shared" si="33"/>
        <v>cassonade antillaise</v>
      </c>
      <c r="BF26" s="262" t="s">
        <v>22</v>
      </c>
      <c r="BG26" s="1027">
        <f t="shared" si="34"/>
        <v>0</v>
      </c>
      <c r="BH26" s="1028">
        <f t="shared" si="35"/>
        <v>1.1111111111111112</v>
      </c>
      <c r="BI26" s="844"/>
      <c r="BJ26" s="858" t="s">
        <v>152</v>
      </c>
      <c r="BK26" s="858" t="s">
        <v>152</v>
      </c>
      <c r="BL26" s="858" t="s">
        <v>152</v>
      </c>
      <c r="BM26" s="1021">
        <v>1E-3</v>
      </c>
      <c r="BN26" s="1059" t="s">
        <v>1789</v>
      </c>
      <c r="BO26" s="1059" t="s">
        <v>1790</v>
      </c>
      <c r="BP26" s="1011">
        <f t="shared" ref="BP26:BP62" si="39">ROUND(1/BM26,0)</f>
        <v>1000</v>
      </c>
      <c r="BQ26" s="1060">
        <v>1</v>
      </c>
      <c r="BR26" s="844"/>
      <c r="BT26" s="844"/>
      <c r="BU26" s="844"/>
      <c r="BV26" s="844"/>
      <c r="BW26" s="844"/>
      <c r="BX26" s="964" t="str">
        <f t="shared" si="13"/>
        <v>A</v>
      </c>
      <c r="BY26" s="853"/>
      <c r="BZ26" s="853"/>
      <c r="CA26" s="853"/>
      <c r="CB26" s="853"/>
      <c r="CC26" s="853"/>
      <c r="CD26" s="962"/>
      <c r="CE26" s="2789" t="s">
        <v>8351</v>
      </c>
      <c r="CF26" s="2790"/>
      <c r="CG26" s="2790"/>
      <c r="CH26" s="2790"/>
      <c r="CI26" s="2790"/>
      <c r="CJ26" s="2790"/>
      <c r="CK26" s="2791"/>
      <c r="CM26" s="2789" t="s">
        <v>8350</v>
      </c>
      <c r="CN26" s="2790"/>
      <c r="CO26" s="2790"/>
      <c r="CP26" s="2790"/>
      <c r="CQ26" s="2790"/>
      <c r="CR26" s="2790"/>
      <c r="CS26" s="2791"/>
      <c r="CU26" s="2789" t="s">
        <v>8349</v>
      </c>
      <c r="CV26" s="2790"/>
      <c r="CW26" s="2790"/>
      <c r="CX26" s="2790"/>
      <c r="CY26" s="2790"/>
      <c r="CZ26" s="2790"/>
      <c r="DA26" s="2791"/>
      <c r="DC26" s="3">
        <v>1</v>
      </c>
    </row>
    <row r="27" spans="1:107" s="701" customFormat="1" ht="21" customHeight="1">
      <c r="A27" s="941" t="s">
        <v>22</v>
      </c>
      <c r="B27" s="957" t="str">
        <f t="shared" si="12"/>
        <v>A</v>
      </c>
      <c r="C27" s="999" cm="1">
        <f t="array" ref="C27">SUMPRODUCT(LEN(D27:J27))</f>
        <v>0</v>
      </c>
      <c r="D27" s="201"/>
      <c r="E27" s="206"/>
      <c r="F27" s="206"/>
      <c r="G27" s="206"/>
      <c r="H27" s="206"/>
      <c r="I27" s="206"/>
      <c r="J27" s="207"/>
      <c r="K27" s="455" t="s">
        <v>22</v>
      </c>
      <c r="L27" s="115" t="str">
        <f t="shared" si="37"/>
        <v>A</v>
      </c>
      <c r="M27" s="34" t="str">
        <f>M19</f>
        <v>C CHIBOUST PAMPLEMOUSSE | pâtisserie--ENTREMET| Auteur &gt; recette Béghin Say de Jean-Jacques Borne MOF 1994</v>
      </c>
      <c r="N27" s="35">
        <f>N19</f>
        <v>18</v>
      </c>
      <c r="O27" s="34" t="str">
        <f>O19</f>
        <v>desserts</v>
      </c>
      <c r="P27" s="36" t="str">
        <f>P19</f>
        <v>Recette mère ► MILLE-FEUILLE meringue et chiboust pamplemousse aux fraises des bois</v>
      </c>
      <c r="Q27" s="100"/>
      <c r="R27" s="120"/>
      <c r="S27" s="102" t="str">
        <f t="shared" si="36"/>
        <v/>
      </c>
      <c r="T27" s="103">
        <v>15</v>
      </c>
      <c r="U27" s="116" t="s">
        <v>102</v>
      </c>
      <c r="V27" s="143">
        <v>1</v>
      </c>
      <c r="W27" s="925" t="s">
        <v>3258</v>
      </c>
      <c r="X27" s="107">
        <f>IF(Z38=0,0,(Z27/Z38)*Y22*1000)</f>
        <v>26.041666666666664</v>
      </c>
      <c r="Y27" s="117">
        <f>IF(Z38=0, 0, (Q27*V27)/(Z38*Y22))</f>
        <v>0</v>
      </c>
      <c r="Z27" s="109" cm="1">
        <f t="array" ref="Z27">IFERROR(_xlfn.LET(_xlpm.k,UPPER(TRIM(U27)),_xlpm.r,_xlfn.XLOOKUP(_xlpm.k,UPPER(TRIM(Q39:AD39)),Q40:AD40,_xlfn.XLOOKUP(_xlpm.k,UPPER(TRIM(Q41:AD41)),Q42:AD42,0)),_xlpm.r*T27*IF(Q27&gt;0,Q27,1)),0)</f>
        <v>1.4999999999999999E-2</v>
      </c>
      <c r="AA27" s="122">
        <f>IF(OR(ISBLANK(AC18),AC18=0),0,Q27*AC16*V27/AC18)</f>
        <v>0</v>
      </c>
      <c r="AB27" s="2437">
        <f t="shared" si="38"/>
        <v>0</v>
      </c>
      <c r="AC27" s="111">
        <f>IF(OR(ISBLANK(AC18),AC18=0),0,Z27*V27*V18)</f>
        <v>0.03</v>
      </c>
      <c r="AD27" s="123" t="str">
        <f>_xlfn.LET(_xlpm.unite,SUBSTITUTE(TRIM(U27)," (s)",""),_xlpm.val,AC27,_xlpm.estVol,COUNTIF(W39:AD39,_xlpm.unite)+COUNTIF(W41:AD41,_xlpm.unite)&gt;0,_xlpm.estPoids,COUNTIF(Q39:V39,_xlpm.unite)+COUNTIF(Q41:V41,_xlpm.unite)&gt;0,IF(_xlpm.estVol,IF(ROUND(_xlpm.val,3)&gt;=1,ROUND(_xlpm.val,3)&amp;" L",MAX(1,ROUND(_xlpm.val*100,0))&amp;" cl"),IF(_xlpm.estPoids,IF(ROUND(_xlpm.val,3)&gt;=1,ROUND(_xlpm.val,3)&amp;" Kg",MAX(1,ROUND(_xlpm.val*1000,0))&amp;" g"),"")))</f>
        <v>30 g</v>
      </c>
      <c r="AE27" s="262" t="s">
        <v>22</v>
      </c>
      <c r="AF27" s="1035" t="str">
        <f t="shared" si="18"/>
        <v>A</v>
      </c>
      <c r="AG27" s="1036" t="str">
        <f t="shared" si="19"/>
        <v>C CHIBOUST PAMPLEMOUSSE | pâtisserie--ENTREMET| Auteur &gt; recette Béghin Say de Jean-Jacques Borne MOF 1994</v>
      </c>
      <c r="AH27" s="1037">
        <f t="shared" si="20"/>
        <v>18</v>
      </c>
      <c r="AI27" s="1036" t="str">
        <f t="shared" si="21"/>
        <v>desserts</v>
      </c>
      <c r="AJ27" s="1037" t="str">
        <f t="shared" si="22"/>
        <v>g</v>
      </c>
      <c r="AK27" s="1037">
        <f>IF(AND(L27="A",COUNTIF(BJ15:BL62,TRIM(U27))&gt;0),1,0)</f>
        <v>1</v>
      </c>
      <c r="AL27" s="1051" cm="1">
        <f t="array" ref="AL27">IF(AF27&lt;&gt;"A","",IFERROR((IFERROR(_xlfn.XLOOKUP(TRIM(SUBSTITUTE(U27,CHAR(160)," ")),BJ15:BJ62,BM15:BM62),IFERROR(_xlfn.XLOOKUP(TRIM(SUBSTITUTE(U27,CHAR(160)," ")),BK15:BK62,BM15:BM62),_xlfn.XLOOKUP(TRIM(SUBSTITUTE(U27,CHAR(160)," ")),BL15:BL62,BM15:BM62))))*T27*IF(ISBLANK(Q27),1,Q27)+IFERROR(_xlfn.XLOOKUP("RECHERCHEX",TRIM(L27:AD27),L27:AD27),0),0))</f>
        <v>1.4999999999999999E-2</v>
      </c>
      <c r="AM27" s="1038" t="str">
        <f t="shared" si="23"/>
        <v>Kg</v>
      </c>
      <c r="AN27" s="1627" t="str">
        <f t="shared" si="24"/>
        <v>❾ Author reference &gt;</v>
      </c>
      <c r="AO27" s="1039">
        <f t="shared" si="25"/>
        <v>18</v>
      </c>
      <c r="AP27" s="1039" t="str">
        <f t="shared" si="26"/>
        <v>desserts</v>
      </c>
      <c r="AQ27" s="1052">
        <f>IF(AO27&gt;0,AS9,0)</f>
        <v>20</v>
      </c>
      <c r="AR27" s="1626" t="str">
        <f>IF(TRIM(AG27)="▼ recette suivante", AG27, IF(AQ27&gt;0, IF(AT9&lt;&gt;"", AT9&amp;"-ou.or.o ❾ + or - &gt;", ""), ""))</f>
        <v>assiettes-ou.or.o ❾ + or - &gt;</v>
      </c>
      <c r="AS27" s="1041"/>
      <c r="AT27" s="1041"/>
      <c r="AU27" s="1053">
        <f t="shared" si="27"/>
        <v>1.6666666666666666E-2</v>
      </c>
      <c r="AV27" s="1054" t="str">
        <f>IF(AK27,IF(OR(AU27="",N(AU27)&lt;=0.000000001),"",_xlfn.XLOOKUP(AJ27,BJ15:BJ62,BN15:BN62,_xlfn.XLOOKUP(AJ27,BK15:BK62,BN15:BN62,_xlfn.XLOOKUP(AJ27,BL15:BL62,BN15:BN62,"")))),0)</f>
        <v>Kg</v>
      </c>
      <c r="AW27" s="1067" t="str" cm="1">
        <f t="array" ref="AW27">IF(AK27&lt;&gt;1,0,IF(OR(AU27="",N(AU27)&lt;=0.000000001),"",IF(OR(AO27="",N(AO27)&lt;=0.000000001),0,IF(ISNUMBER(AU27),IFERROR(_xlfn.LET(_xlpm.ai_test,TRIM(AJ27),_xlpm.r,IFERROR(_xlfn.XLOOKUP(_xlpm.ai_test,BJ15:BJ62,ROW(BJ15:BJ62),0,1),IFERROR(_xlfn.XLOOKUP(_xlpm.ai_test,BK15:BK62,ROW(BK15:BK62),0,1),_xlfn.XLOOKUP(_xlpm.ai_test,BL15:BL62,ROW(BL15:BL62),0,1))),_xlpm.p,_xlpm.r-MIN(ROW(BJ15:BJ62))+1,_xlpm.f,INDEX(BM15:BM62,_xlpm.p),_xlpm.u,INDEX(BN15:BN62,_xlpm.p),_xlpm.s,INDEX(BP15:BP62,_xlpm.p),_xlpm.q,N(AU27)/_xlpm.f,IF(_xlpm.q&gt;=_xlpm.s,ROUND(_xlpm.q,1)&amp;" "&amp;_xlpm.ai_test&amp;" = "&amp;ROUND(_xlpm.q*_xlpm.f,1)&amp;" "&amp;_xlpm.u,ROUND(_xlpm.q,1)&amp;" "&amp;_xlpm.ai_test)),""),""))))</f>
        <v>16.7 g</v>
      </c>
      <c r="AX27" s="1055"/>
      <c r="AY27" s="1053">
        <f t="shared" si="28"/>
        <v>1.6666666666666666E-2</v>
      </c>
      <c r="AZ27" s="1054" t="str">
        <f t="shared" si="29"/>
        <v>Kg</v>
      </c>
      <c r="BA27" s="1056">
        <f t="shared" si="30"/>
        <v>0</v>
      </c>
      <c r="BB27" s="1057" t="str">
        <f t="shared" si="31"/>
        <v/>
      </c>
      <c r="BC27" s="1046"/>
      <c r="BD27" s="1058">
        <f t="shared" si="32"/>
        <v>0</v>
      </c>
      <c r="BE27" s="1048" t="str">
        <f t="shared" si="33"/>
        <v>maïzena</v>
      </c>
      <c r="BF27" s="262" t="s">
        <v>22</v>
      </c>
      <c r="BG27" s="1027">
        <f t="shared" si="34"/>
        <v>0</v>
      </c>
      <c r="BH27" s="1028">
        <f t="shared" si="35"/>
        <v>1.1111111111111112</v>
      </c>
      <c r="BI27" s="844"/>
      <c r="BJ27" s="121" t="s">
        <v>371</v>
      </c>
      <c r="BK27" s="121" t="s">
        <v>1402</v>
      </c>
      <c r="BL27" s="121" t="s">
        <v>1403</v>
      </c>
      <c r="BM27" s="1021">
        <f t="shared" ref="BM27:BM62" si="40">BQ27 / 1000</f>
        <v>0.25</v>
      </c>
      <c r="BN27" s="1059" t="s">
        <v>1789</v>
      </c>
      <c r="BO27" s="1059" t="s">
        <v>1790</v>
      </c>
      <c r="BP27" s="1011">
        <f t="shared" si="39"/>
        <v>4</v>
      </c>
      <c r="BQ27" s="1060">
        <v>250</v>
      </c>
      <c r="BR27" s="844"/>
      <c r="BT27" s="844"/>
      <c r="BU27" s="844"/>
      <c r="BV27" s="844"/>
      <c r="BW27" s="844"/>
      <c r="BX27" s="964" t="str">
        <f t="shared" si="13"/>
        <v>A</v>
      </c>
      <c r="BY27" s="853"/>
      <c r="BZ27" s="853"/>
      <c r="CA27" s="853"/>
      <c r="CB27" s="853"/>
      <c r="CC27" s="853"/>
      <c r="CD27" s="962"/>
      <c r="CE27" s="2789"/>
      <c r="CF27" s="2790"/>
      <c r="CG27" s="2790"/>
      <c r="CH27" s="2790"/>
      <c r="CI27" s="2790"/>
      <c r="CJ27" s="2790"/>
      <c r="CK27" s="2791"/>
      <c r="CM27" s="2789"/>
      <c r="CN27" s="2790"/>
      <c r="CO27" s="2790"/>
      <c r="CP27" s="2790"/>
      <c r="CQ27" s="2790"/>
      <c r="CR27" s="2790"/>
      <c r="CS27" s="2791"/>
      <c r="CU27" s="2789"/>
      <c r="CV27" s="2790"/>
      <c r="CW27" s="2790"/>
      <c r="CX27" s="2790"/>
      <c r="CY27" s="2790"/>
      <c r="CZ27" s="2790"/>
      <c r="DA27" s="2791"/>
      <c r="DC27" s="3">
        <v>1</v>
      </c>
    </row>
    <row r="28" spans="1:107" s="701" customFormat="1" ht="21" customHeight="1">
      <c r="A28" s="941" t="s">
        <v>22</v>
      </c>
      <c r="B28" s="957" t="str">
        <f t="shared" si="12"/>
        <v>A</v>
      </c>
      <c r="C28" s="999" cm="1">
        <f t="array" ref="C28">SUMPRODUCT(LEN(D28:J28))</f>
        <v>0</v>
      </c>
      <c r="D28" s="201"/>
      <c r="E28" s="206"/>
      <c r="F28" s="206"/>
      <c r="G28" s="206"/>
      <c r="H28" s="206"/>
      <c r="I28" s="206"/>
      <c r="J28" s="207"/>
      <c r="K28" s="455" t="s">
        <v>22</v>
      </c>
      <c r="L28" s="115" t="str">
        <f t="shared" si="37"/>
        <v>A</v>
      </c>
      <c r="M28" s="34" t="str">
        <f>M19</f>
        <v>C CHIBOUST PAMPLEMOUSSE | pâtisserie--ENTREMET| Auteur &gt; recette Béghin Say de Jean-Jacques Borne MOF 1994</v>
      </c>
      <c r="N28" s="35">
        <f>N19</f>
        <v>18</v>
      </c>
      <c r="O28" s="34" t="str">
        <f>O19</f>
        <v>desserts</v>
      </c>
      <c r="P28" s="36" t="str">
        <f>P19</f>
        <v>Recette mère ► MILLE-FEUILLE meringue et chiboust pamplemousse aux fraises des bois</v>
      </c>
      <c r="Q28" s="100"/>
      <c r="R28" s="120"/>
      <c r="S28" s="102" t="str">
        <f t="shared" si="36"/>
        <v/>
      </c>
      <c r="T28" s="103">
        <v>8</v>
      </c>
      <c r="U28" s="116" t="s">
        <v>102</v>
      </c>
      <c r="V28" s="143">
        <v>1</v>
      </c>
      <c r="W28" s="925" t="s">
        <v>3259</v>
      </c>
      <c r="X28" s="107">
        <f>IF(Z38=0,0,(Z28/Z38)*Y22*1000)</f>
        <v>13.888888888888888</v>
      </c>
      <c r="Y28" s="117">
        <f>IF(Z38=0, 0, (Q28*V28)/(Z38*Y22))</f>
        <v>0</v>
      </c>
      <c r="Z28" s="109" cm="1">
        <f t="array" ref="Z28">IFERROR(_xlfn.LET(_xlpm.k,UPPER(TRIM(U28)),_xlpm.r,_xlfn.XLOOKUP(_xlpm.k,UPPER(TRIM(Q39:AD39)),Q40:AD40,_xlfn.XLOOKUP(_xlpm.k,UPPER(TRIM(Q41:AD41)),Q42:AD42,0)),_xlpm.r*T28*IF(Q28&gt;0,Q28,1)),0)</f>
        <v>8.0000000000000002E-3</v>
      </c>
      <c r="AA28" s="118">
        <f>IF(OR(ISBLANK(AC18),AC18=0),0,Q28*AC16*V28/AC18)</f>
        <v>0</v>
      </c>
      <c r="AB28" s="2436">
        <f t="shared" si="38"/>
        <v>0</v>
      </c>
      <c r="AC28" s="111">
        <f>IF(OR(ISBLANK(AC18),AC18=0),0,Z28*V28*V18)</f>
        <v>1.6E-2</v>
      </c>
      <c r="AD28" s="119" t="str">
        <f>_xlfn.LET(_xlpm.unite,SUBSTITUTE(TRIM(U28)," (s)",""),_xlpm.val,AC28,_xlpm.estVol,COUNTIF(W39:AD39,_xlpm.unite)+COUNTIF(W41:AD41,_xlpm.unite)&gt;0,_xlpm.estPoids,COUNTIF(Q39:V39,_xlpm.unite)+COUNTIF(Q41:V41,_xlpm.unite)&gt;0,IF(_xlpm.estVol,IF(ROUND(_xlpm.val,3)&gt;=1,ROUND(_xlpm.val,3)&amp;" L",MAX(1,ROUND(_xlpm.val*100,0))&amp;" cl"),IF(_xlpm.estPoids,IF(ROUND(_xlpm.val,3)&gt;=1,ROUND(_xlpm.val,3)&amp;" Kg",MAX(1,ROUND(_xlpm.val*1000,0))&amp;" g"),"")))</f>
        <v>16 g</v>
      </c>
      <c r="AE28" s="262" t="s">
        <v>22</v>
      </c>
      <c r="AF28" s="1035" t="str">
        <f t="shared" si="18"/>
        <v>A</v>
      </c>
      <c r="AG28" s="1036" t="str">
        <f t="shared" si="19"/>
        <v>C CHIBOUST PAMPLEMOUSSE | pâtisserie--ENTREMET| Auteur &gt; recette Béghin Say de Jean-Jacques Borne MOF 1994</v>
      </c>
      <c r="AH28" s="1037">
        <f t="shared" si="20"/>
        <v>18</v>
      </c>
      <c r="AI28" s="1036" t="str">
        <f t="shared" si="21"/>
        <v>desserts</v>
      </c>
      <c r="AJ28" s="1037" t="str">
        <f t="shared" si="22"/>
        <v>g</v>
      </c>
      <c r="AK28" s="1037">
        <f>IF(AND(L28="A",COUNTIF(BJ15:BL62,TRIM(U28))&gt;0),1,0)</f>
        <v>1</v>
      </c>
      <c r="AL28" s="1051" cm="1">
        <f t="array" ref="AL28">IF(AF28&lt;&gt;"A","",IFERROR((IFERROR(_xlfn.XLOOKUP(TRIM(SUBSTITUTE(U28,CHAR(160)," ")),BJ15:BJ62,BM15:BM62),IFERROR(_xlfn.XLOOKUP(TRIM(SUBSTITUTE(U28,CHAR(160)," ")),BK15:BK62,BM15:BM62),_xlfn.XLOOKUP(TRIM(SUBSTITUTE(U28,CHAR(160)," ")),BL15:BL62,BM15:BM62))))*T28*IF(ISBLANK(Q28),1,Q28)+IFERROR(_xlfn.XLOOKUP("RECHERCHEX",TRIM(L28:AD28),L28:AD28),0),0))</f>
        <v>8.0000000000000002E-3</v>
      </c>
      <c r="AM28" s="1038" t="str">
        <f t="shared" si="23"/>
        <v>Kg</v>
      </c>
      <c r="AN28" s="1627" t="str">
        <f t="shared" si="24"/>
        <v>❾ Author reference &gt;</v>
      </c>
      <c r="AO28" s="1039">
        <f t="shared" si="25"/>
        <v>18</v>
      </c>
      <c r="AP28" s="1039" t="str">
        <f t="shared" si="26"/>
        <v>desserts</v>
      </c>
      <c r="AQ28" s="1040">
        <f>IF(AO28&gt;0,AS9,0)</f>
        <v>20</v>
      </c>
      <c r="AR28" s="1628" t="str">
        <f>IF(TRIM(AG28)="▼ recette suivante", AG28, IF(AQ28&gt;0, IF(AT9&lt;&gt;"", AT9&amp;"-ou.or.o ❾ + or - &gt;", ""), ""))</f>
        <v>assiettes-ou.or.o ❾ + or - &gt;</v>
      </c>
      <c r="AS28" s="1041"/>
      <c r="AT28" s="1041"/>
      <c r="AU28" s="1042">
        <f t="shared" si="27"/>
        <v>8.8888888888888889E-3</v>
      </c>
      <c r="AV28" s="1043" t="str">
        <f>IF(AK28,IF(OR(AU28="",N(AU28)&lt;=0.000000001),"",_xlfn.XLOOKUP(AJ28,BJ15:BJ62,BN15:BN62,_xlfn.XLOOKUP(AJ28,BK15:BK62,BN15:BN62,_xlfn.XLOOKUP(AJ28,BL15:BL62,BN15:BN62,"")))),0)</f>
        <v>Kg</v>
      </c>
      <c r="AW28" s="1065" t="str" cm="1">
        <f t="array" ref="AW28">IF(AK28&lt;&gt;1,0,IF(OR(AU28="",N(AU28)&lt;=0.000000001),"",IF(OR(AO28="",N(AO28)&lt;=0.000000001),0,IF(ISNUMBER(AU28),IFERROR(_xlfn.LET(_xlpm.ai_test,TRIM(AJ28),_xlpm.r,IFERROR(_xlfn.XLOOKUP(_xlpm.ai_test,BJ15:BJ62,ROW(BJ15:BJ62),0,1),IFERROR(_xlfn.XLOOKUP(_xlpm.ai_test,BK15:BK62,ROW(BK15:BK62),0,1),_xlfn.XLOOKUP(_xlpm.ai_test,BL15:BL62,ROW(BL15:BL62),0,1))),_xlpm.p,_xlpm.r-MIN(ROW(BJ15:BJ62))+1,_xlpm.f,INDEX(BM15:BM62,_xlpm.p),_xlpm.u,INDEX(BN15:BN62,_xlpm.p),_xlpm.s,INDEX(BP15:BP62,_xlpm.p),_xlpm.q,N(AU28)/_xlpm.f,IF(_xlpm.q&gt;=_xlpm.s,ROUND(_xlpm.q,1)&amp;" "&amp;_xlpm.ai_test&amp;" = "&amp;ROUND(_xlpm.q*_xlpm.f,1)&amp;" "&amp;_xlpm.u,ROUND(_xlpm.q,1)&amp;" "&amp;_xlpm.ai_test)),""),""))))</f>
        <v>8.9 g</v>
      </c>
      <c r="AX28" s="1055"/>
      <c r="AY28" s="1042">
        <f t="shared" si="28"/>
        <v>8.8888888888888889E-3</v>
      </c>
      <c r="AZ28" s="1043" t="str">
        <f t="shared" si="29"/>
        <v>Kg</v>
      </c>
      <c r="BA28" s="1044">
        <f t="shared" si="30"/>
        <v>0</v>
      </c>
      <c r="BB28" s="1045" t="str">
        <f t="shared" si="31"/>
        <v/>
      </c>
      <c r="BC28" s="1046"/>
      <c r="BD28" s="1047">
        <f t="shared" si="32"/>
        <v>0</v>
      </c>
      <c r="BE28" s="1048" t="str">
        <f t="shared" si="33"/>
        <v>gélatine</v>
      </c>
      <c r="BF28" s="262" t="s">
        <v>22</v>
      </c>
      <c r="BG28" s="1027">
        <f t="shared" si="34"/>
        <v>0</v>
      </c>
      <c r="BH28" s="1028">
        <f t="shared" si="35"/>
        <v>1.1111111111111112</v>
      </c>
      <c r="BI28" s="844"/>
      <c r="BJ28" s="121" t="s">
        <v>106</v>
      </c>
      <c r="BK28" s="121" t="s">
        <v>1378</v>
      </c>
      <c r="BL28" s="121" t="s">
        <v>1359</v>
      </c>
      <c r="BM28" s="1021">
        <f t="shared" si="40"/>
        <v>0.5</v>
      </c>
      <c r="BN28" s="1059" t="s">
        <v>1789</v>
      </c>
      <c r="BO28" s="1059" t="s">
        <v>1790</v>
      </c>
      <c r="BP28" s="1011">
        <f t="shared" si="39"/>
        <v>2</v>
      </c>
      <c r="BQ28" s="1060">
        <v>500</v>
      </c>
      <c r="BR28" s="844"/>
      <c r="BS28" s="844"/>
      <c r="BT28" s="844"/>
      <c r="BU28" s="844"/>
      <c r="BV28" s="844"/>
      <c r="BW28" s="844"/>
      <c r="BX28" s="964" t="str">
        <f t="shared" si="13"/>
        <v>A</v>
      </c>
      <c r="BY28" s="1015"/>
      <c r="BZ28" s="849"/>
      <c r="CA28" s="849"/>
      <c r="CB28" s="850"/>
      <c r="CC28" s="850"/>
      <c r="CD28" s="962"/>
      <c r="CE28" s="2789"/>
      <c r="CF28" s="2790"/>
      <c r="CG28" s="2790"/>
      <c r="CH28" s="2790"/>
      <c r="CI28" s="2790"/>
      <c r="CJ28" s="2790"/>
      <c r="CK28" s="2791"/>
      <c r="CM28" s="2789"/>
      <c r="CN28" s="2790"/>
      <c r="CO28" s="2790"/>
      <c r="CP28" s="2790"/>
      <c r="CQ28" s="2790"/>
      <c r="CR28" s="2790"/>
      <c r="CS28" s="2791"/>
      <c r="CU28" s="2789"/>
      <c r="CV28" s="2790"/>
      <c r="CW28" s="2790"/>
      <c r="CX28" s="2790"/>
      <c r="CY28" s="2790"/>
      <c r="CZ28" s="2790"/>
      <c r="DA28" s="2791"/>
      <c r="DC28" s="3">
        <v>1</v>
      </c>
    </row>
    <row r="29" spans="1:107" s="701" customFormat="1" ht="21" customHeight="1">
      <c r="A29" s="941" t="s">
        <v>22</v>
      </c>
      <c r="B29" s="957" t="str">
        <f t="shared" si="12"/>
        <v>A</v>
      </c>
      <c r="C29" s="999" cm="1">
        <f t="array" ref="C29">SUMPRODUCT(LEN(D29:J29))</f>
        <v>0</v>
      </c>
      <c r="D29" s="201"/>
      <c r="E29" s="206"/>
      <c r="F29" s="206"/>
      <c r="G29" s="206"/>
      <c r="H29" s="206"/>
      <c r="I29" s="206"/>
      <c r="J29" s="207"/>
      <c r="K29" s="455" t="s">
        <v>22</v>
      </c>
      <c r="L29" s="115" t="str">
        <f t="shared" si="37"/>
        <v>A</v>
      </c>
      <c r="M29" s="34" t="str">
        <f>M19</f>
        <v>C CHIBOUST PAMPLEMOUSSE | pâtisserie--ENTREMET| Auteur &gt; recette Béghin Say de Jean-Jacques Borne MOF 1994</v>
      </c>
      <c r="N29" s="35">
        <f>N19</f>
        <v>18</v>
      </c>
      <c r="O29" s="34" t="str">
        <f>O19</f>
        <v>desserts</v>
      </c>
      <c r="P29" s="36" t="str">
        <f>P19</f>
        <v>Recette mère ► MILLE-FEUILLE meringue et chiboust pamplemousse aux fraises des bois</v>
      </c>
      <c r="Q29" s="100"/>
      <c r="R29" s="120"/>
      <c r="S29" s="102" t="str">
        <f t="shared" si="36"/>
        <v/>
      </c>
      <c r="T29" s="103">
        <v>160</v>
      </c>
      <c r="U29" s="116" t="s">
        <v>102</v>
      </c>
      <c r="V29" s="143">
        <v>1</v>
      </c>
      <c r="W29" s="925" t="s">
        <v>3260</v>
      </c>
      <c r="X29" s="107">
        <f>IF(Z38=0,0,(Z29/Z38)*Y22*1000)</f>
        <v>277.77777777777771</v>
      </c>
      <c r="Y29" s="117">
        <f>IF(Z38=0, 0, (Q29*V29)/(Z38*Y22))</f>
        <v>0</v>
      </c>
      <c r="Z29" s="109" cm="1">
        <f t="array" ref="Z29">IFERROR(_xlfn.LET(_xlpm.k,UPPER(TRIM(U29)),_xlpm.r,_xlfn.XLOOKUP(_xlpm.k,UPPER(TRIM(Q39:AD39)),Q40:AD40,_xlfn.XLOOKUP(_xlpm.k,UPPER(TRIM(Q41:AD41)),Q42:AD42,0)),_xlpm.r*T29*IF(Q29&gt;0,Q29,1)),0)</f>
        <v>0.16</v>
      </c>
      <c r="AA29" s="122">
        <f>IF(OR(ISBLANK(AC18),AC18=0),0,Q29*AC16*V29/AC18)</f>
        <v>0</v>
      </c>
      <c r="AB29" s="2437">
        <f t="shared" si="38"/>
        <v>0</v>
      </c>
      <c r="AC29" s="111">
        <f>IF(OR(ISBLANK(AC18),AC18=0),0,Z29*V29*V18)</f>
        <v>0.32</v>
      </c>
      <c r="AD29" s="134" t="str">
        <f>_xlfn.LET(_xlpm.unite,SUBSTITUTE(TRIM(U29)," (s)",""),_xlpm.val,AC29,_xlpm.estVol,COUNTIF(W39:AD39,_xlpm.unite)+COUNTIF(W41:AD41,_xlpm.unite)&gt;0,_xlpm.estPoids,COUNTIF(Q39:V39,_xlpm.unite)+COUNTIF(Q41:V41,_xlpm.unite)&gt;0,IF(_xlpm.estVol,IF(ROUND(_xlpm.val,3)&gt;=1,ROUND(_xlpm.val,3)&amp;" L",MAX(1,ROUND(_xlpm.val*100,0))&amp;" cl"),IF(_xlpm.estPoids,IF(ROUND(_xlpm.val,3)&gt;=1,ROUND(_xlpm.val,3)&amp;" Kg",MAX(1,ROUND(_xlpm.val*1000,0))&amp;" g"),"")))</f>
        <v>320 g</v>
      </c>
      <c r="AE29" s="262" t="s">
        <v>22</v>
      </c>
      <c r="AF29" s="1035" t="str">
        <f t="shared" si="18"/>
        <v>A</v>
      </c>
      <c r="AG29" s="1036" t="str">
        <f t="shared" si="19"/>
        <v>C CHIBOUST PAMPLEMOUSSE | pâtisserie--ENTREMET| Auteur &gt; recette Béghin Say de Jean-Jacques Borne MOF 1994</v>
      </c>
      <c r="AH29" s="1037">
        <f t="shared" si="20"/>
        <v>18</v>
      </c>
      <c r="AI29" s="1036" t="str">
        <f t="shared" si="21"/>
        <v>desserts</v>
      </c>
      <c r="AJ29" s="1037" t="str">
        <f t="shared" si="22"/>
        <v>g</v>
      </c>
      <c r="AK29" s="1037">
        <f>IF(AND(L29="A",COUNTIF(BJ15:BL62,TRIM(U29))&gt;0),1,0)</f>
        <v>1</v>
      </c>
      <c r="AL29" s="1051" cm="1">
        <f t="array" ref="AL29">IF(AF29&lt;&gt;"A","",IFERROR((IFERROR(_xlfn.XLOOKUP(TRIM(SUBSTITUTE(U29,CHAR(160)," ")),BJ15:BJ62,BM15:BM62),IFERROR(_xlfn.XLOOKUP(TRIM(SUBSTITUTE(U29,CHAR(160)," ")),BK15:BK62,BM15:BM62),_xlfn.XLOOKUP(TRIM(SUBSTITUTE(U29,CHAR(160)," ")),BL15:BL62,BM15:BM62))))*T29*IF(ISBLANK(Q29),1,Q29)+IFERROR(_xlfn.XLOOKUP("RECHERCHEX",TRIM(L29:AD29),L29:AD29),0),0))</f>
        <v>0.16</v>
      </c>
      <c r="AM29" s="1038" t="str">
        <f t="shared" si="23"/>
        <v>Kg</v>
      </c>
      <c r="AN29" s="1627" t="str">
        <f t="shared" si="24"/>
        <v>❾ Author reference &gt;</v>
      </c>
      <c r="AO29" s="1039">
        <f t="shared" si="25"/>
        <v>18</v>
      </c>
      <c r="AP29" s="1039" t="str">
        <f t="shared" si="26"/>
        <v>desserts</v>
      </c>
      <c r="AQ29" s="1052">
        <f>IF(AO29&gt;0,AS9,0)</f>
        <v>20</v>
      </c>
      <c r="AR29" s="1626" t="str">
        <f>IF(TRIM(AG29)="▼ recette suivante", AG29, IF(AQ29&gt;0, IF(AT9&lt;&gt;"", AT9&amp;"-ou.or.o ❾ + or - &gt;", ""), ""))</f>
        <v>assiettes-ou.or.o ❾ + or - &gt;</v>
      </c>
      <c r="AS29" s="1041"/>
      <c r="AT29" s="1041"/>
      <c r="AU29" s="1053">
        <f t="shared" si="27"/>
        <v>0.17777777777777778</v>
      </c>
      <c r="AV29" s="1054" t="str">
        <f>IF(AK29,IF(OR(AU29="",N(AU29)&lt;=0.000000001),"",_xlfn.XLOOKUP(AJ29,BJ15:BJ62,BN15:BN62,_xlfn.XLOOKUP(AJ29,BK15:BK62,BN15:BN62,_xlfn.XLOOKUP(AJ29,BL15:BL62,BN15:BN62,"")))),0)</f>
        <v>Kg</v>
      </c>
      <c r="AW29" s="1067" t="str" cm="1">
        <f t="array" ref="AW29">IF(AK29&lt;&gt;1,0,IF(OR(AU29="",N(AU29)&lt;=0.000000001),"",IF(OR(AO29="",N(AO29)&lt;=0.000000001),0,IF(ISNUMBER(AU29),IFERROR(_xlfn.LET(_xlpm.ai_test,TRIM(AJ29),_xlpm.r,IFERROR(_xlfn.XLOOKUP(_xlpm.ai_test,BJ15:BJ62,ROW(BJ15:BJ62),0,1),IFERROR(_xlfn.XLOOKUP(_xlpm.ai_test,BK15:BK62,ROW(BK15:BK62),0,1),_xlfn.XLOOKUP(_xlpm.ai_test,BL15:BL62,ROW(BL15:BL62),0,1))),_xlpm.p,_xlpm.r-MIN(ROW(BJ15:BJ62))+1,_xlpm.f,INDEX(BM15:BM62,_xlpm.p),_xlpm.u,INDEX(BN15:BN62,_xlpm.p),_xlpm.s,INDEX(BP15:BP62,_xlpm.p),_xlpm.q,N(AU29)/_xlpm.f,IF(_xlpm.q&gt;=_xlpm.s,ROUND(_xlpm.q,1)&amp;" "&amp;_xlpm.ai_test&amp;" = "&amp;ROUND(_xlpm.q*_xlpm.f,1)&amp;" "&amp;_xlpm.u,ROUND(_xlpm.q,1)&amp;" "&amp;_xlpm.ai_test)),""),""))))</f>
        <v>177.8 g</v>
      </c>
      <c r="AX29" s="1055"/>
      <c r="AY29" s="1053">
        <f t="shared" si="28"/>
        <v>0.17777777777777778</v>
      </c>
      <c r="AZ29" s="1054" t="str">
        <f t="shared" si="29"/>
        <v>Kg</v>
      </c>
      <c r="BA29" s="1056">
        <f t="shared" si="30"/>
        <v>0</v>
      </c>
      <c r="BB29" s="1057" t="str">
        <f t="shared" si="31"/>
        <v/>
      </c>
      <c r="BC29" s="1046"/>
      <c r="BD29" s="1058">
        <f t="shared" si="32"/>
        <v>0</v>
      </c>
      <c r="BE29" s="1048" t="str">
        <f t="shared" si="33"/>
        <v>blancs</v>
      </c>
      <c r="BF29" s="262" t="s">
        <v>22</v>
      </c>
      <c r="BG29" s="1027">
        <f t="shared" si="34"/>
        <v>0</v>
      </c>
      <c r="BH29" s="1028">
        <f t="shared" si="35"/>
        <v>1.1111111111111112</v>
      </c>
      <c r="BI29" s="844"/>
      <c r="BJ29" s="121" t="s">
        <v>169</v>
      </c>
      <c r="BK29" s="121" t="s">
        <v>1389</v>
      </c>
      <c r="BL29" s="121" t="s">
        <v>1372</v>
      </c>
      <c r="BM29" s="1021">
        <f t="shared" si="40"/>
        <v>0.1</v>
      </c>
      <c r="BN29" s="1059" t="s">
        <v>1789</v>
      </c>
      <c r="BO29" s="1059" t="s">
        <v>1790</v>
      </c>
      <c r="BP29" s="1011">
        <f t="shared" si="39"/>
        <v>10</v>
      </c>
      <c r="BQ29" s="1060">
        <v>100</v>
      </c>
      <c r="BR29" s="844"/>
      <c r="BS29" s="844"/>
      <c r="BT29" s="844"/>
      <c r="BU29" s="844"/>
      <c r="BV29" s="844"/>
      <c r="BW29" s="844"/>
      <c r="BX29" s="964" t="str">
        <f t="shared" si="13"/>
        <v>A</v>
      </c>
      <c r="BY29" s="1015" t="s">
        <v>1794</v>
      </c>
      <c r="BZ29" s="849"/>
      <c r="CA29" s="849"/>
      <c r="CB29" s="850"/>
      <c r="CC29" s="850"/>
      <c r="CD29" s="962"/>
      <c r="CE29" s="1016"/>
      <c r="CF29" s="1062" t="s">
        <v>8348</v>
      </c>
      <c r="CG29" s="1008"/>
      <c r="CH29" s="1008"/>
      <c r="CI29" s="1008"/>
      <c r="CJ29" s="1008"/>
      <c r="CK29" s="1009"/>
      <c r="CM29" s="1016"/>
      <c r="CN29" s="1062" t="s">
        <v>8347</v>
      </c>
      <c r="CO29" s="1008"/>
      <c r="CP29" s="1008"/>
      <c r="CQ29" s="1008"/>
      <c r="CR29" s="1008"/>
      <c r="CS29" s="1009"/>
      <c r="CU29" s="1016"/>
      <c r="CV29" s="1062" t="s">
        <v>8346</v>
      </c>
      <c r="CW29" s="1008"/>
      <c r="CX29" s="1008"/>
      <c r="CY29" s="1008"/>
      <c r="CZ29" s="1008"/>
      <c r="DA29" s="1009"/>
      <c r="DC29" s="3">
        <v>1</v>
      </c>
    </row>
    <row r="30" spans="1:107" s="701" customFormat="1" ht="21" customHeight="1">
      <c r="A30" s="941" t="s">
        <v>22</v>
      </c>
      <c r="B30" s="957" t="str">
        <f t="shared" si="12"/>
        <v>A</v>
      </c>
      <c r="C30" s="999" cm="1">
        <f t="array" ref="C30">SUMPRODUCT(LEN(D30:J30))</f>
        <v>0</v>
      </c>
      <c r="D30" s="201"/>
      <c r="E30" s="206"/>
      <c r="F30" s="206"/>
      <c r="G30" s="206"/>
      <c r="H30" s="206"/>
      <c r="I30" s="206"/>
      <c r="J30" s="207"/>
      <c r="K30" s="455" t="s">
        <v>22</v>
      </c>
      <c r="L30" s="115" t="str">
        <f t="shared" si="37"/>
        <v>A</v>
      </c>
      <c r="M30" s="34" t="str">
        <f>M19</f>
        <v>C CHIBOUST PAMPLEMOUSSE | pâtisserie--ENTREMET| Auteur &gt; recette Béghin Say de Jean-Jacques Borne MOF 1994</v>
      </c>
      <c r="N30" s="35">
        <f>N19</f>
        <v>18</v>
      </c>
      <c r="O30" s="34" t="str">
        <f>O19</f>
        <v>desserts</v>
      </c>
      <c r="P30" s="36" t="str">
        <f>P19</f>
        <v>Recette mère ► MILLE-FEUILLE meringue et chiboust pamplemousse aux fraises des bois</v>
      </c>
      <c r="Q30" s="100"/>
      <c r="R30" s="120"/>
      <c r="S30" s="102" t="str">
        <f t="shared" si="36"/>
        <v/>
      </c>
      <c r="T30" s="103">
        <v>95</v>
      </c>
      <c r="U30" s="116" t="s">
        <v>102</v>
      </c>
      <c r="V30" s="143">
        <v>1</v>
      </c>
      <c r="W30" s="925" t="s">
        <v>3257</v>
      </c>
      <c r="X30" s="107">
        <f>IF(Z38=0,0,(Z30/Z38)*Y22*1000)</f>
        <v>164.93055555555551</v>
      </c>
      <c r="Y30" s="117">
        <f>IF(Z38=0, 0, (Q30*V30)/(Z38*Y22))</f>
        <v>0</v>
      </c>
      <c r="Z30" s="109" cm="1">
        <f t="array" ref="Z30">IFERROR(_xlfn.LET(_xlpm.k,UPPER(TRIM(U30)),_xlpm.r,_xlfn.XLOOKUP(_xlpm.k,UPPER(TRIM(Q39:AD39)),Q40:AD40,_xlfn.XLOOKUP(_xlpm.k,UPPER(TRIM(Q41:AD41)),Q42:AD42,0)),_xlpm.r*T30*IF(Q30&gt;0,Q30,1)),0)</f>
        <v>9.5000000000000001E-2</v>
      </c>
      <c r="AA30" s="118">
        <f>IF(OR(ISBLANK(AC18),AC18=0),0,Q30*AC16*V30/AC18)</f>
        <v>0</v>
      </c>
      <c r="AB30" s="2436">
        <f t="shared" si="38"/>
        <v>0</v>
      </c>
      <c r="AC30" s="111">
        <f>IF(OR(ISBLANK(AC18),AC18=0),0,Z30*V30*V18)</f>
        <v>0.19</v>
      </c>
      <c r="AD30" s="119" t="str">
        <f>_xlfn.LET(_xlpm.unite,SUBSTITUTE(TRIM(U30)," (s)",""),_xlpm.val,AC30,_xlpm.estVol,COUNTIF(W39:AD39,_xlpm.unite)+COUNTIF(W41:AD41,_xlpm.unite)&gt;0,_xlpm.estPoids,COUNTIF(Q39:V39,_xlpm.unite)+COUNTIF(Q41:V41,_xlpm.unite)&gt;0,IF(_xlpm.estVol,IF(ROUND(_xlpm.val,3)&gt;=1,ROUND(_xlpm.val,3)&amp;" L",MAX(1,ROUND(_xlpm.val*100,0))&amp;" cl"),IF(_xlpm.estPoids,IF(ROUND(_xlpm.val,3)&gt;=1,ROUND(_xlpm.val,3)&amp;" Kg",MAX(1,ROUND(_xlpm.val*1000,0))&amp;" g"),"")))</f>
        <v>190 g</v>
      </c>
      <c r="AE30" s="262" t="s">
        <v>22</v>
      </c>
      <c r="AF30" s="1035" t="str">
        <f t="shared" si="18"/>
        <v>A</v>
      </c>
      <c r="AG30" s="1036" t="str">
        <f t="shared" si="19"/>
        <v>C CHIBOUST PAMPLEMOUSSE | pâtisserie--ENTREMET| Auteur &gt; recette Béghin Say de Jean-Jacques Borne MOF 1994</v>
      </c>
      <c r="AH30" s="1037">
        <f t="shared" si="20"/>
        <v>18</v>
      </c>
      <c r="AI30" s="1036" t="str">
        <f t="shared" si="21"/>
        <v>desserts</v>
      </c>
      <c r="AJ30" s="1037" t="str">
        <f t="shared" si="22"/>
        <v>g</v>
      </c>
      <c r="AK30" s="1037">
        <f>IF(AND(L30="A",COUNTIF(BJ15:BL62,TRIM(U30))&gt;0),1,0)</f>
        <v>1</v>
      </c>
      <c r="AL30" s="1051" cm="1">
        <f t="array" ref="AL30">IF(AF30&lt;&gt;"A","",IFERROR((IFERROR(_xlfn.XLOOKUP(TRIM(SUBSTITUTE(U30,CHAR(160)," ")),BJ15:BJ62,BM15:BM62),IFERROR(_xlfn.XLOOKUP(TRIM(SUBSTITUTE(U30,CHAR(160)," ")),BK15:BK62,BM15:BM62),_xlfn.XLOOKUP(TRIM(SUBSTITUTE(U30,CHAR(160)," ")),BL15:BL62,BM15:BM62))))*T30*IF(ISBLANK(Q30),1,Q30)+IFERROR(_xlfn.XLOOKUP("RECHERCHEX",TRIM(L30:AD30),L30:AD30),0),0))</f>
        <v>9.5000000000000001E-2</v>
      </c>
      <c r="AM30" s="1038" t="str">
        <f t="shared" si="23"/>
        <v>Kg</v>
      </c>
      <c r="AN30" s="1627" t="str">
        <f t="shared" si="24"/>
        <v>❾ Author reference &gt;</v>
      </c>
      <c r="AO30" s="1039">
        <f t="shared" si="25"/>
        <v>18</v>
      </c>
      <c r="AP30" s="1039" t="str">
        <f t="shared" si="26"/>
        <v>desserts</v>
      </c>
      <c r="AQ30" s="1040">
        <f>IF(AO30&gt;0,AS9,0)</f>
        <v>20</v>
      </c>
      <c r="AR30" s="1628" t="str">
        <f>IF(TRIM(AG30)="▼ recette suivante", AG30, IF(AQ30&gt;0, IF(AT9&lt;&gt;"", AT9&amp;"-ou.or.o ❾ + or - &gt;", ""), ""))</f>
        <v>assiettes-ou.or.o ❾ + or - &gt;</v>
      </c>
      <c r="AS30" s="1064"/>
      <c r="AT30" s="1064"/>
      <c r="AU30" s="1042">
        <f t="shared" si="27"/>
        <v>0.10555555555555556</v>
      </c>
      <c r="AV30" s="1043" t="str">
        <f>IF(AK30,IF(OR(AU30="",N(AU30)&lt;=0.000000001),"",_xlfn.XLOOKUP(AJ30,BJ15:BJ62,BN15:BN62,_xlfn.XLOOKUP(AJ30,BK15:BK62,BN15:BN62,_xlfn.XLOOKUP(AJ30,BL15:BL62,BN15:BN62,"")))),0)</f>
        <v>Kg</v>
      </c>
      <c r="AW30" s="1065" t="str" cm="1">
        <f t="array" ref="AW30">IF(AK30&lt;&gt;1,0,IF(OR(AU30="",N(AU30)&lt;=0.000000001),"",IF(OR(AO30="",N(AO30)&lt;=0.000000001),0,IF(ISNUMBER(AU30),IFERROR(_xlfn.LET(_xlpm.ai_test,TRIM(AJ30),_xlpm.r,IFERROR(_xlfn.XLOOKUP(_xlpm.ai_test,BJ15:BJ62,ROW(BJ15:BJ62),0,1),IFERROR(_xlfn.XLOOKUP(_xlpm.ai_test,BK15:BK62,ROW(BK15:BK62),0,1),_xlfn.XLOOKUP(_xlpm.ai_test,BL15:BL62,ROW(BL15:BL62),0,1))),_xlpm.p,_xlpm.r-MIN(ROW(BJ15:BJ62))+1,_xlpm.f,INDEX(BM15:BM62,_xlpm.p),_xlpm.u,INDEX(BN15:BN62,_xlpm.p),_xlpm.s,INDEX(BP15:BP62,_xlpm.p),_xlpm.q,N(AU30)/_xlpm.f,IF(_xlpm.q&gt;=_xlpm.s,ROUND(_xlpm.q,1)&amp;" "&amp;_xlpm.ai_test&amp;" = "&amp;ROUND(_xlpm.q*_xlpm.f,1)&amp;" "&amp;_xlpm.u,ROUND(_xlpm.q,1)&amp;" "&amp;_xlpm.ai_test)),""),""))))</f>
        <v>105.6 g</v>
      </c>
      <c r="AX30" s="1055"/>
      <c r="AY30" s="1042">
        <f t="shared" si="28"/>
        <v>0.10555555555555556</v>
      </c>
      <c r="AZ30" s="1043" t="str">
        <f t="shared" si="29"/>
        <v>Kg</v>
      </c>
      <c r="BA30" s="1044">
        <f t="shared" si="30"/>
        <v>0</v>
      </c>
      <c r="BB30" s="1045" t="str">
        <f t="shared" si="31"/>
        <v/>
      </c>
      <c r="BC30" s="1046"/>
      <c r="BD30" s="1047">
        <f t="shared" si="32"/>
        <v>0</v>
      </c>
      <c r="BE30" s="1048" t="str">
        <f t="shared" si="33"/>
        <v>cassonade antillaise</v>
      </c>
      <c r="BF30" s="262" t="s">
        <v>22</v>
      </c>
      <c r="BG30" s="1027">
        <f t="shared" si="34"/>
        <v>0</v>
      </c>
      <c r="BH30" s="1028">
        <f t="shared" si="35"/>
        <v>1.1111111111111112</v>
      </c>
      <c r="BI30" s="844"/>
      <c r="BJ30" s="121" t="s">
        <v>153</v>
      </c>
      <c r="BK30" s="121" t="s">
        <v>1379</v>
      </c>
      <c r="BL30" s="121" t="s">
        <v>1360</v>
      </c>
      <c r="BM30" s="1021">
        <f t="shared" si="40"/>
        <v>0.33300000000000002</v>
      </c>
      <c r="BN30" s="1059" t="s">
        <v>1789</v>
      </c>
      <c r="BO30" s="1059" t="s">
        <v>1790</v>
      </c>
      <c r="BP30" s="1011">
        <f t="shared" si="39"/>
        <v>3</v>
      </c>
      <c r="BQ30" s="1066">
        <v>333</v>
      </c>
      <c r="BR30" s="844"/>
      <c r="BS30" s="844"/>
      <c r="BT30" s="844"/>
      <c r="BU30" s="844"/>
      <c r="BV30" s="844"/>
      <c r="BW30" s="844"/>
      <c r="BX30" s="964" t="str">
        <f t="shared" si="13"/>
        <v>A</v>
      </c>
      <c r="BY30" s="2792" t="s">
        <v>1795</v>
      </c>
      <c r="BZ30" s="2792"/>
      <c r="CA30" s="2792"/>
      <c r="CB30" s="2792"/>
      <c r="CC30" s="2792"/>
      <c r="CD30" s="962"/>
      <c r="CE30" s="1016"/>
      <c r="CF30" s="1062" t="s">
        <v>8345</v>
      </c>
      <c r="CG30" s="1008"/>
      <c r="CH30" s="1008"/>
      <c r="CI30" s="1008"/>
      <c r="CJ30" s="1008"/>
      <c r="CK30" s="1009"/>
      <c r="CM30" s="1016"/>
      <c r="CN30" s="1062" t="s">
        <v>1796</v>
      </c>
      <c r="CO30" s="1008"/>
      <c r="CP30" s="1008"/>
      <c r="CQ30" s="1008"/>
      <c r="CR30" s="1008"/>
      <c r="CS30" s="1009"/>
      <c r="CU30" s="1016"/>
      <c r="CV30" s="1062" t="s">
        <v>8344</v>
      </c>
      <c r="CW30" s="1008"/>
      <c r="CX30" s="1008"/>
      <c r="CY30" s="1008"/>
      <c r="CZ30" s="1008"/>
      <c r="DA30" s="1009"/>
      <c r="DC30" s="3">
        <v>1</v>
      </c>
    </row>
    <row r="31" spans="1:107" s="701" customFormat="1" ht="21" customHeight="1">
      <c r="A31" s="941" t="s">
        <v>22</v>
      </c>
      <c r="B31" s="957" t="str">
        <f t="shared" si="12"/>
        <v>►</v>
      </c>
      <c r="C31" s="999" cm="1">
        <f t="array" ref="C31">SUMPRODUCT(LEN(D31:J31))</f>
        <v>0</v>
      </c>
      <c r="D31" s="201"/>
      <c r="E31" s="206"/>
      <c r="F31" s="206"/>
      <c r="G31" s="206"/>
      <c r="H31" s="206"/>
      <c r="I31" s="206"/>
      <c r="J31" s="207"/>
      <c r="K31" s="455" t="s">
        <v>22</v>
      </c>
      <c r="L31" s="115" t="str">
        <f t="shared" si="37"/>
        <v>►</v>
      </c>
      <c r="M31" s="34" t="str">
        <f>M19</f>
        <v>C CHIBOUST PAMPLEMOUSSE | pâtisserie--ENTREMET| Auteur &gt; recette Béghin Say de Jean-Jacques Borne MOF 1994</v>
      </c>
      <c r="N31" s="35">
        <f>N19</f>
        <v>18</v>
      </c>
      <c r="O31" s="34" t="str">
        <f>O19</f>
        <v>desserts</v>
      </c>
      <c r="P31" s="36" t="str">
        <f>P19</f>
        <v>Recette mère ► MILLE-FEUILLE meringue et chiboust pamplemousse aux fraises des bois</v>
      </c>
      <c r="Q31" s="100"/>
      <c r="R31" s="120"/>
      <c r="S31" s="102" t="str">
        <f t="shared" si="36"/>
        <v/>
      </c>
      <c r="T31" s="103"/>
      <c r="U31" s="141"/>
      <c r="V31" s="143">
        <v>1</v>
      </c>
      <c r="W31" s="925"/>
      <c r="X31" s="107">
        <f>IF(Z38=0,0,(Z31/Z38)*Y22*1000)</f>
        <v>0</v>
      </c>
      <c r="Y31" s="117">
        <f>IF(Z38=0, 0, (Q31*V31)/(Z38*Y22))</f>
        <v>0</v>
      </c>
      <c r="Z31" s="109" cm="1">
        <f t="array" ref="Z31">IFERROR(_xlfn.LET(_xlpm.k,UPPER(TRIM(U31)),_xlpm.r,_xlfn.XLOOKUP(_xlpm.k,UPPER(TRIM(Q39:AD39)),Q40:AD40,_xlfn.XLOOKUP(_xlpm.k,UPPER(TRIM(Q41:AD41)),Q42:AD42,0)),_xlpm.r*T31*IF(Q31&gt;0,Q31,1)),0)</f>
        <v>0</v>
      </c>
      <c r="AA31" s="122">
        <f>IF(OR(ISBLANK(AC18),AC18=0),0,Q31*AC16*V31/AC18)</f>
        <v>0</v>
      </c>
      <c r="AB31" s="2437">
        <f t="shared" si="38"/>
        <v>0</v>
      </c>
      <c r="AC31" s="111">
        <f>IF(OR(ISBLANK(AC18),AC18=0),0,Z31*V31*V18)</f>
        <v>0</v>
      </c>
      <c r="AD31" s="134" t="str">
        <f>_xlfn.LET(_xlpm.unite,SUBSTITUTE(TRIM(U31)," (s)",""),_xlpm.val,AC31,_xlpm.estVol,COUNTIF(W39:AD39,_xlpm.unite)+COUNTIF(W41:AD41,_xlpm.unite)&gt;0,_xlpm.estPoids,COUNTIF(Q39:V39,_xlpm.unite)+COUNTIF(Q41:V41,_xlpm.unite)&gt;0,IF(_xlpm.estVol,IF(ROUND(_xlpm.val,3)&gt;=1,ROUND(_xlpm.val,3)&amp;" L",MAX(1,ROUND(_xlpm.val*100,0))&amp;" cl"),IF(_xlpm.estPoids,IF(ROUND(_xlpm.val,3)&gt;=1,ROUND(_xlpm.val,3)&amp;" Kg",MAX(1,ROUND(_xlpm.val*1000,0))&amp;" g"),"")))</f>
        <v/>
      </c>
      <c r="AE31" s="262" t="s">
        <v>22</v>
      </c>
      <c r="AF31" s="1035" t="str">
        <f t="shared" si="18"/>
        <v>►</v>
      </c>
      <c r="AG31" s="1036" t="str">
        <f t="shared" si="19"/>
        <v/>
      </c>
      <c r="AH31" s="1037" t="str">
        <f t="shared" si="20"/>
        <v/>
      </c>
      <c r="AI31" s="1036" t="str">
        <f t="shared" si="21"/>
        <v/>
      </c>
      <c r="AJ31" s="1037" t="str">
        <f t="shared" si="22"/>
        <v/>
      </c>
      <c r="AK31" s="1037">
        <f>IF(AND(L31="A",COUNTIF(BJ15:BL62,TRIM(U31))&gt;0),1,0)</f>
        <v>0</v>
      </c>
      <c r="AL31" s="1051" t="str" cm="1">
        <f t="array" ref="AL31">IF(AF31&lt;&gt;"A","",IFERROR((IFERROR(_xlfn.XLOOKUP(TRIM(SUBSTITUTE(U31,CHAR(160)," ")),BJ15:BJ62,BM15:BM62),IFERROR(_xlfn.XLOOKUP(TRIM(SUBSTITUTE(U31,CHAR(160)," ")),BK15:BK62,BM15:BM62),_xlfn.XLOOKUP(TRIM(SUBSTITUTE(U31,CHAR(160)," ")),BL15:BL62,BM15:BM62))))*T31*IF(ISBLANK(Q31),1,Q31)+IFERROR(_xlfn.XLOOKUP("RECHERCHEX",TRIM(L31:AD31),L31:AD31),0),0))</f>
        <v/>
      </c>
      <c r="AM31" s="1038">
        <f t="shared" si="23"/>
        <v>0</v>
      </c>
      <c r="AN31" s="1627" t="str">
        <f t="shared" si="24"/>
        <v/>
      </c>
      <c r="AO31" s="1039">
        <f t="shared" si="25"/>
        <v>0</v>
      </c>
      <c r="AP31" s="1039">
        <f t="shared" si="26"/>
        <v>0</v>
      </c>
      <c r="AQ31" s="1052">
        <f>IF(AO31&gt;0,AS9,0)</f>
        <v>0</v>
      </c>
      <c r="AR31" s="1626" t="str">
        <f>IF(TRIM(AG31)="▼ recette suivante", AG31, IF(AQ31&gt;0, IF(AT9&lt;&gt;"", AT9&amp;"-ou.or.o ❾ + or - &gt;", ""), ""))</f>
        <v/>
      </c>
      <c r="AS31" s="1064"/>
      <c r="AT31" s="1064"/>
      <c r="AU31" s="1053">
        <f t="shared" si="27"/>
        <v>0</v>
      </c>
      <c r="AV31" s="1054">
        <f>IF(AK31,IF(OR(AU31="",N(AU31)&lt;=0.000000001),"",_xlfn.XLOOKUP(AJ31,BJ15:BJ62,BN15:BN62,_xlfn.XLOOKUP(AJ31,BK15:BK62,BN15:BN62,_xlfn.XLOOKUP(AJ31,BL15:BL62,BN15:BN62,"")))),0)</f>
        <v>0</v>
      </c>
      <c r="AW31" s="1067" cm="1">
        <f t="array" ref="AW31">IF(AK31&lt;&gt;1,0,IF(OR(AU31="",N(AU31)&lt;=0.000000001),"",IF(OR(AO31="",N(AO31)&lt;=0.000000001),0,IF(ISNUMBER(AU31),IFERROR(_xlfn.LET(_xlpm.ai_test,TRIM(AJ31),_xlpm.r,IFERROR(_xlfn.XLOOKUP(_xlpm.ai_test,BJ15:BJ62,ROW(BJ15:BJ62),0,1),IFERROR(_xlfn.XLOOKUP(_xlpm.ai_test,BK15:BK62,ROW(BK15:BK62),0,1),_xlfn.XLOOKUP(_xlpm.ai_test,BL15:BL62,ROW(BL15:BL62),0,1))),_xlpm.p,_xlpm.r-MIN(ROW(BJ15:BJ62))+1,_xlpm.f,INDEX(BM15:BM62,_xlpm.p),_xlpm.u,INDEX(BN15:BN62,_xlpm.p),_xlpm.s,INDEX(BP15:BP62,_xlpm.p),_xlpm.q,N(AU31)/_xlpm.f,IF(_xlpm.q&gt;=_xlpm.s,ROUND(_xlpm.q,1)&amp;" "&amp;_xlpm.ai_test&amp;" = "&amp;ROUND(_xlpm.q*_xlpm.f,1)&amp;" "&amp;_xlpm.u,ROUND(_xlpm.q,1)&amp;" "&amp;_xlpm.ai_test)),""),""))))</f>
        <v>0</v>
      </c>
      <c r="AX31" s="1055"/>
      <c r="AY31" s="1053">
        <f t="shared" si="28"/>
        <v>0</v>
      </c>
      <c r="AZ31" s="1054" t="str">
        <f t="shared" si="29"/>
        <v/>
      </c>
      <c r="BA31" s="1056">
        <f t="shared" si="30"/>
        <v>0</v>
      </c>
      <c r="BB31" s="1057" t="str">
        <f t="shared" si="31"/>
        <v/>
      </c>
      <c r="BC31" s="1046"/>
      <c r="BD31" s="1058">
        <f t="shared" si="32"/>
        <v>0</v>
      </c>
      <c r="BE31" s="1048" t="str">
        <f t="shared" si="33"/>
        <v/>
      </c>
      <c r="BF31" s="262" t="s">
        <v>22</v>
      </c>
      <c r="BG31" s="1027">
        <f t="shared" si="34"/>
        <v>0</v>
      </c>
      <c r="BH31" s="1028">
        <f t="shared" si="35"/>
        <v>0</v>
      </c>
      <c r="BI31" s="844"/>
      <c r="BJ31" s="121" t="s">
        <v>168</v>
      </c>
      <c r="BK31" s="121" t="s">
        <v>1388</v>
      </c>
      <c r="BL31" s="121" t="s">
        <v>1371</v>
      </c>
      <c r="BM31" s="1021">
        <f t="shared" si="40"/>
        <v>1.4999999999999999E-2</v>
      </c>
      <c r="BN31" s="1059" t="s">
        <v>1789</v>
      </c>
      <c r="BO31" s="1059" t="s">
        <v>1790</v>
      </c>
      <c r="BP31" s="1011">
        <f t="shared" si="39"/>
        <v>67</v>
      </c>
      <c r="BQ31" s="1060">
        <v>15</v>
      </c>
      <c r="BR31" s="844"/>
      <c r="BS31" s="844"/>
      <c r="BT31" s="844"/>
      <c r="BU31" s="844"/>
      <c r="BV31" s="844"/>
      <c r="BW31" s="844"/>
      <c r="BX31" s="964" t="str">
        <f t="shared" si="13"/>
        <v>►</v>
      </c>
      <c r="BY31" s="2792"/>
      <c r="BZ31" s="2792"/>
      <c r="CA31" s="2792"/>
      <c r="CB31" s="2792"/>
      <c r="CC31" s="2792"/>
      <c r="CD31" s="962"/>
      <c r="CE31" s="1016"/>
      <c r="CF31" s="1062" t="s">
        <v>8343</v>
      </c>
      <c r="CG31" s="1008"/>
      <c r="CH31" s="1008"/>
      <c r="CI31" s="1008"/>
      <c r="CJ31" s="1008"/>
      <c r="CK31" s="1009"/>
      <c r="CM31" s="1016"/>
      <c r="CN31" s="1062" t="s">
        <v>8342</v>
      </c>
      <c r="CO31" s="1008"/>
      <c r="CP31" s="1008"/>
      <c r="CQ31" s="1008"/>
      <c r="CR31" s="1008"/>
      <c r="CS31" s="1009"/>
      <c r="CU31" s="1016"/>
      <c r="CV31" s="1062" t="s">
        <v>8341</v>
      </c>
      <c r="CW31" s="1008"/>
      <c r="CX31" s="1008"/>
      <c r="CY31" s="1008"/>
      <c r="CZ31" s="1008"/>
      <c r="DA31" s="1009"/>
      <c r="DC31" s="3">
        <v>1</v>
      </c>
    </row>
    <row r="32" spans="1:107" s="701" customFormat="1" ht="21" customHeight="1">
      <c r="A32" s="941" t="s">
        <v>22</v>
      </c>
      <c r="B32" s="957" t="str">
        <f t="shared" si="12"/>
        <v>►</v>
      </c>
      <c r="C32" s="999" cm="1">
        <f t="array" ref="C32">SUMPRODUCT(LEN(D32:J32))</f>
        <v>0</v>
      </c>
      <c r="D32" s="201"/>
      <c r="E32" s="206"/>
      <c r="F32" s="206"/>
      <c r="G32" s="206"/>
      <c r="H32" s="206"/>
      <c r="I32" s="206"/>
      <c r="J32" s="207"/>
      <c r="K32" s="455" t="s">
        <v>22</v>
      </c>
      <c r="L32" s="115" t="str">
        <f t="shared" si="37"/>
        <v>►</v>
      </c>
      <c r="M32" s="34" t="str">
        <f>M19</f>
        <v>C CHIBOUST PAMPLEMOUSSE | pâtisserie--ENTREMET| Auteur &gt; recette Béghin Say de Jean-Jacques Borne MOF 1994</v>
      </c>
      <c r="N32" s="35">
        <f>N19</f>
        <v>18</v>
      </c>
      <c r="O32" s="34" t="str">
        <f>O19</f>
        <v>desserts</v>
      </c>
      <c r="P32" s="36" t="str">
        <f>P19</f>
        <v>Recette mère ► MILLE-FEUILLE meringue et chiboust pamplemousse aux fraises des bois</v>
      </c>
      <c r="Q32" s="100"/>
      <c r="R32" s="120"/>
      <c r="S32" s="102" t="str">
        <f t="shared" si="36"/>
        <v/>
      </c>
      <c r="T32" s="103"/>
      <c r="U32" s="141"/>
      <c r="V32" s="143">
        <v>1</v>
      </c>
      <c r="W32" s="925"/>
      <c r="X32" s="107">
        <f>IF(Z38=0,0,(Z32/Z38)*Y22*1000)</f>
        <v>0</v>
      </c>
      <c r="Y32" s="117">
        <f>IF(Z38=0, 0, (Q32*V32)/(Z38*Y22))</f>
        <v>0</v>
      </c>
      <c r="Z32" s="109" cm="1">
        <f t="array" ref="Z32">IFERROR(_xlfn.LET(_xlpm.k,UPPER(TRIM(U32)),_xlpm.r,_xlfn.XLOOKUP(_xlpm.k,UPPER(TRIM(Q39:AD39)),Q40:AD40,_xlfn.XLOOKUP(_xlpm.k,UPPER(TRIM(Q41:AD41)),Q42:AD42,0)),_xlpm.r*T32*IF(Q32&gt;0,Q32,1)),0)</f>
        <v>0</v>
      </c>
      <c r="AA32" s="118">
        <f>IF(OR(ISBLANK(AC18),AC18=0),0,Q32*AC16*V32/AC18)</f>
        <v>0</v>
      </c>
      <c r="AB32" s="2436">
        <f t="shared" si="38"/>
        <v>0</v>
      </c>
      <c r="AC32" s="111">
        <f>IF(OR(ISBLANK(AC18),AC18=0),0,Z32*V32*V18)</f>
        <v>0</v>
      </c>
      <c r="AD32" s="119" t="str">
        <f>_xlfn.LET(_xlpm.unite,SUBSTITUTE(TRIM(U32)," (s)",""),_xlpm.val,AC32,_xlpm.estVol,COUNTIF(W39:AD39,_xlpm.unite)+COUNTIF(W41:AD41,_xlpm.unite)&gt;0,_xlpm.estPoids,COUNTIF(Q39:V39,_xlpm.unite)+COUNTIF(Q41:V41,_xlpm.unite)&gt;0,IF(_xlpm.estVol,IF(ROUND(_xlpm.val,3)&gt;=1,ROUND(_xlpm.val,3)&amp;" L",MAX(1,ROUND(_xlpm.val*100,0))&amp;" cl"),IF(_xlpm.estPoids,IF(ROUND(_xlpm.val,3)&gt;=1,ROUND(_xlpm.val,3)&amp;" Kg",MAX(1,ROUND(_xlpm.val*1000,0))&amp;" g"),"")))</f>
        <v/>
      </c>
      <c r="AE32" s="262" t="s">
        <v>22</v>
      </c>
      <c r="AF32" s="1035" t="str">
        <f t="shared" si="18"/>
        <v>►</v>
      </c>
      <c r="AG32" s="1036" t="str">
        <f t="shared" si="19"/>
        <v/>
      </c>
      <c r="AH32" s="1037" t="str">
        <f t="shared" si="20"/>
        <v/>
      </c>
      <c r="AI32" s="1036" t="str">
        <f t="shared" si="21"/>
        <v/>
      </c>
      <c r="AJ32" s="1037" t="str">
        <f t="shared" si="22"/>
        <v/>
      </c>
      <c r="AK32" s="1037">
        <f>IF(AND(L32="A",COUNTIF(BJ15:BL62,TRIM(U32))&gt;0),1,0)</f>
        <v>0</v>
      </c>
      <c r="AL32" s="1051" t="str" cm="1">
        <f t="array" ref="AL32">IF(AF32&lt;&gt;"A","",IFERROR((IFERROR(_xlfn.XLOOKUP(TRIM(SUBSTITUTE(U32,CHAR(160)," ")),BJ15:BJ62,BM15:BM62),IFERROR(_xlfn.XLOOKUP(TRIM(SUBSTITUTE(U32,CHAR(160)," ")),BK15:BK62,BM15:BM62),_xlfn.XLOOKUP(TRIM(SUBSTITUTE(U32,CHAR(160)," ")),BL15:BL62,BM15:BM62))))*T32*IF(ISBLANK(Q32),1,Q32)+IFERROR(_xlfn.XLOOKUP("RECHERCHEX",TRIM(L32:AD32),L32:AD32),0),0))</f>
        <v/>
      </c>
      <c r="AM32" s="1038">
        <f t="shared" si="23"/>
        <v>0</v>
      </c>
      <c r="AN32" s="1627" t="str">
        <f t="shared" si="24"/>
        <v/>
      </c>
      <c r="AO32" s="1039">
        <f t="shared" si="25"/>
        <v>0</v>
      </c>
      <c r="AP32" s="1039">
        <f t="shared" si="26"/>
        <v>0</v>
      </c>
      <c r="AQ32" s="1040">
        <f>IF(AO32&gt;0,AS9,0)</f>
        <v>0</v>
      </c>
      <c r="AR32" s="1628" t="str">
        <f>IF(TRIM(AG32)="▼ recette suivante", AG32, IF(AQ32&gt;0, IF(AT9&lt;&gt;"", AT9&amp;"-ou.or.o ❾ + or - &gt;", ""), ""))</f>
        <v/>
      </c>
      <c r="AS32" s="1064"/>
      <c r="AT32" s="1064"/>
      <c r="AU32" s="1042">
        <f t="shared" si="27"/>
        <v>0</v>
      </c>
      <c r="AV32" s="1043">
        <f>IF(AK32,IF(OR(AU32="",N(AU32)&lt;=0.000000001),"",_xlfn.XLOOKUP(AJ32,BJ15:BJ62,BN15:BN62,_xlfn.XLOOKUP(AJ32,BK15:BK62,BN15:BN62,_xlfn.XLOOKUP(AJ32,BL15:BL62,BN15:BN62,"")))),0)</f>
        <v>0</v>
      </c>
      <c r="AW32" s="1065" cm="1">
        <f t="array" ref="AW32">IF(AK32&lt;&gt;1,0,IF(OR(AU32="",N(AU32)&lt;=0.000000001),"",IF(OR(AO32="",N(AO32)&lt;=0.000000001),0,IF(ISNUMBER(AU32),IFERROR(_xlfn.LET(_xlpm.ai_test,TRIM(AJ32),_xlpm.r,IFERROR(_xlfn.XLOOKUP(_xlpm.ai_test,BJ15:BJ62,ROW(BJ15:BJ62),0,1),IFERROR(_xlfn.XLOOKUP(_xlpm.ai_test,BK15:BK62,ROW(BK15:BK62),0,1),_xlfn.XLOOKUP(_xlpm.ai_test,BL15:BL62,ROW(BL15:BL62),0,1))),_xlpm.p,_xlpm.r-MIN(ROW(BJ15:BJ62))+1,_xlpm.f,INDEX(BM15:BM62,_xlpm.p),_xlpm.u,INDEX(BN15:BN62,_xlpm.p),_xlpm.s,INDEX(BP15:BP62,_xlpm.p),_xlpm.q,N(AU32)/_xlpm.f,IF(_xlpm.q&gt;=_xlpm.s,ROUND(_xlpm.q,1)&amp;" "&amp;_xlpm.ai_test&amp;" = "&amp;ROUND(_xlpm.q*_xlpm.f,1)&amp;" "&amp;_xlpm.u,ROUND(_xlpm.q,1)&amp;" "&amp;_xlpm.ai_test)),""),""))))</f>
        <v>0</v>
      </c>
      <c r="AX32" s="1055"/>
      <c r="AY32" s="1042">
        <f t="shared" si="28"/>
        <v>0</v>
      </c>
      <c r="AZ32" s="1043" t="str">
        <f t="shared" si="29"/>
        <v/>
      </c>
      <c r="BA32" s="1044">
        <f t="shared" si="30"/>
        <v>0</v>
      </c>
      <c r="BB32" s="1045" t="str">
        <f t="shared" si="31"/>
        <v/>
      </c>
      <c r="BC32" s="1046"/>
      <c r="BD32" s="1047">
        <f t="shared" si="32"/>
        <v>0</v>
      </c>
      <c r="BE32" s="1048" t="str">
        <f t="shared" si="33"/>
        <v/>
      </c>
      <c r="BF32" s="262" t="s">
        <v>22</v>
      </c>
      <c r="BG32" s="1027">
        <f t="shared" si="34"/>
        <v>0</v>
      </c>
      <c r="BH32" s="1028">
        <f t="shared" si="35"/>
        <v>0</v>
      </c>
      <c r="BI32" s="844"/>
      <c r="BJ32" s="121" t="s">
        <v>154</v>
      </c>
      <c r="BK32" s="121" t="s">
        <v>1380</v>
      </c>
      <c r="BL32" s="163" t="s">
        <v>1361</v>
      </c>
      <c r="BM32" s="1021">
        <f t="shared" si="40"/>
        <v>0.2</v>
      </c>
      <c r="BN32" s="1059" t="s">
        <v>1789</v>
      </c>
      <c r="BO32" s="1059" t="s">
        <v>1790</v>
      </c>
      <c r="BP32" s="1011">
        <f t="shared" si="39"/>
        <v>5</v>
      </c>
      <c r="BQ32" s="1060">
        <v>200</v>
      </c>
      <c r="BR32" s="844"/>
      <c r="BS32" s="844"/>
      <c r="BT32" s="844"/>
      <c r="BU32" s="844"/>
      <c r="BV32" s="844"/>
      <c r="BW32" s="844"/>
      <c r="BX32" s="964" t="str">
        <f t="shared" si="13"/>
        <v>►</v>
      </c>
      <c r="BY32" s="1068"/>
      <c r="BZ32" s="1068"/>
      <c r="CA32" s="1068"/>
      <c r="CB32" s="1068"/>
      <c r="CC32" s="1068"/>
      <c r="CD32" s="962"/>
      <c r="CE32" s="1016"/>
      <c r="CF32" s="1062" t="s">
        <v>8340</v>
      </c>
      <c r="CG32" s="1008"/>
      <c r="CH32" s="1008"/>
      <c r="CI32" s="1008"/>
      <c r="CJ32" s="1008"/>
      <c r="CK32" s="1009"/>
      <c r="CM32" s="1016"/>
      <c r="CN32" s="1062" t="s">
        <v>8339</v>
      </c>
      <c r="CO32" s="1008"/>
      <c r="CP32" s="1008"/>
      <c r="CQ32" s="1008"/>
      <c r="CR32" s="1008"/>
      <c r="CS32" s="1009"/>
      <c r="CU32" s="1016"/>
      <c r="CV32" s="1008" t="s">
        <v>8338</v>
      </c>
      <c r="CW32" s="1008"/>
      <c r="CX32" s="1008"/>
      <c r="CY32" s="1008"/>
      <c r="CZ32" s="1008"/>
      <c r="DA32" s="1009"/>
      <c r="DC32" s="3">
        <v>1</v>
      </c>
    </row>
    <row r="33" spans="1:107" s="701" customFormat="1" ht="21" customHeight="1">
      <c r="A33" s="941" t="s">
        <v>22</v>
      </c>
      <c r="B33" s="957" t="str">
        <f t="shared" si="12"/>
        <v>►</v>
      </c>
      <c r="C33" s="999" cm="1">
        <f t="array" ref="C33">SUMPRODUCT(LEN(D33:J33))</f>
        <v>0</v>
      </c>
      <c r="D33" s="201"/>
      <c r="E33" s="206"/>
      <c r="F33" s="206"/>
      <c r="G33" s="206"/>
      <c r="H33" s="206"/>
      <c r="I33" s="206"/>
      <c r="J33" s="207"/>
      <c r="K33" s="455" t="s">
        <v>22</v>
      </c>
      <c r="L33" s="115" t="str">
        <f t="shared" si="37"/>
        <v>►</v>
      </c>
      <c r="M33" s="34" t="str">
        <f>M19</f>
        <v>C CHIBOUST PAMPLEMOUSSE | pâtisserie--ENTREMET| Auteur &gt; recette Béghin Say de Jean-Jacques Borne MOF 1994</v>
      </c>
      <c r="N33" s="35">
        <f>N19</f>
        <v>18</v>
      </c>
      <c r="O33" s="34" t="str">
        <f>O19</f>
        <v>desserts</v>
      </c>
      <c r="P33" s="36" t="str">
        <f>P19</f>
        <v>Recette mère ► MILLE-FEUILLE meringue et chiboust pamplemousse aux fraises des bois</v>
      </c>
      <c r="Q33" s="100"/>
      <c r="R33" s="120"/>
      <c r="S33" s="102" t="str">
        <f t="shared" si="36"/>
        <v/>
      </c>
      <c r="T33" s="103"/>
      <c r="U33" s="141"/>
      <c r="V33" s="143">
        <v>1</v>
      </c>
      <c r="W33" s="925"/>
      <c r="X33" s="107">
        <f>IF(Z38=0,0,(Z33/Z38)*Y22*1000)</f>
        <v>0</v>
      </c>
      <c r="Y33" s="117">
        <f>IF(Z38=0, 0, (Q33*V33)/(Z38*Y22))</f>
        <v>0</v>
      </c>
      <c r="Z33" s="109" cm="1">
        <f t="array" ref="Z33">IFERROR(_xlfn.LET(_xlpm.k,UPPER(TRIM(U33)),_xlpm.r,_xlfn.XLOOKUP(_xlpm.k,UPPER(TRIM(Q39:AD39)),Q40:AD40,_xlfn.XLOOKUP(_xlpm.k,UPPER(TRIM(Q41:AD41)),Q42:AD42,0)),_xlpm.r*T33*IF(Q33&gt;0,Q33,1)),0)</f>
        <v>0</v>
      </c>
      <c r="AA33" s="122">
        <f>IF(OR(ISBLANK(AC18),AC18=0),0,Q33*AC16*V33/AC18)</f>
        <v>0</v>
      </c>
      <c r="AB33" s="2437">
        <f t="shared" si="38"/>
        <v>0</v>
      </c>
      <c r="AC33" s="111">
        <f>IF(OR(ISBLANK(AC18),AC18=0),0,Z33*V33*V18)</f>
        <v>0</v>
      </c>
      <c r="AD33" s="142" t="str">
        <f>_xlfn.LET(_xlpm.unite,SUBSTITUTE(TRIM(U33)," (s)",""),_xlpm.val,AC33,_xlpm.estVol,COUNTIF(W39:AD39,_xlpm.unite)+COUNTIF(W41:AD41,_xlpm.unite)&gt;0,_xlpm.estPoids,COUNTIF(Q39:V39,_xlpm.unite)+COUNTIF(Q41:V41,_xlpm.unite)&gt;0,IF(_xlpm.estVol,IF(ROUND(_xlpm.val,3)&gt;=1,ROUND(_xlpm.val,3)&amp;" L",MAX(1,ROUND(_xlpm.val*100,0))&amp;" cl"),IF(_xlpm.estPoids,IF(ROUND(_xlpm.val,3)&gt;=1,ROUND(_xlpm.val,3)&amp;" Kg",MAX(1,ROUND(_xlpm.val*1000,0))&amp;" g"),"")))</f>
        <v/>
      </c>
      <c r="AE33" s="262" t="s">
        <v>22</v>
      </c>
      <c r="AF33" s="1035" t="str">
        <f t="shared" si="18"/>
        <v>►</v>
      </c>
      <c r="AG33" s="1036" t="str">
        <f t="shared" si="19"/>
        <v/>
      </c>
      <c r="AH33" s="1037" t="str">
        <f t="shared" si="20"/>
        <v/>
      </c>
      <c r="AI33" s="1036" t="str">
        <f t="shared" si="21"/>
        <v/>
      </c>
      <c r="AJ33" s="1037" t="str">
        <f t="shared" si="22"/>
        <v/>
      </c>
      <c r="AK33" s="1037">
        <f>IF(AND(L33="A",COUNTIF(BJ15:BL62,TRIM(U33))&gt;0),1,0)</f>
        <v>0</v>
      </c>
      <c r="AL33" s="1051" t="str" cm="1">
        <f t="array" ref="AL33">IF(AF33&lt;&gt;"A","",IFERROR((IFERROR(_xlfn.XLOOKUP(TRIM(SUBSTITUTE(U33,CHAR(160)," ")),BJ15:BJ62,BM15:BM62),IFERROR(_xlfn.XLOOKUP(TRIM(SUBSTITUTE(U33,CHAR(160)," ")),BK15:BK62,BM15:BM62),_xlfn.XLOOKUP(TRIM(SUBSTITUTE(U33,CHAR(160)," ")),BL15:BL62,BM15:BM62))))*T33*IF(ISBLANK(Q33),1,Q33)+IFERROR(_xlfn.XLOOKUP("RECHERCHEX",TRIM(L33:AD33),L33:AD33),0),0))</f>
        <v/>
      </c>
      <c r="AM33" s="1038">
        <f t="shared" si="23"/>
        <v>0</v>
      </c>
      <c r="AN33" s="1627" t="str">
        <f t="shared" si="24"/>
        <v/>
      </c>
      <c r="AO33" s="1039">
        <f t="shared" si="25"/>
        <v>0</v>
      </c>
      <c r="AP33" s="1039">
        <f t="shared" si="26"/>
        <v>0</v>
      </c>
      <c r="AQ33" s="1052">
        <f>IF(AO33&gt;0,AS9,0)</f>
        <v>0</v>
      </c>
      <c r="AR33" s="1626" t="str">
        <f>IF(TRIM(AG33)="▼ recette suivante", AG33, IF(AQ33&gt;0, IF(AT9&lt;&gt;"", AT9&amp;"-ou.or.o ❾ + or - &gt;", ""), ""))</f>
        <v/>
      </c>
      <c r="AS33" s="1064"/>
      <c r="AT33" s="1064"/>
      <c r="AU33" s="1053">
        <f t="shared" si="27"/>
        <v>0</v>
      </c>
      <c r="AV33" s="1054">
        <f>IF(AK33,IF(OR(AU33="",N(AU33)&lt;=0.000000001),"",_xlfn.XLOOKUP(AJ33,BJ15:BJ62,BN15:BN62,_xlfn.XLOOKUP(AJ33,BK15:BK62,BN15:BN62,_xlfn.XLOOKUP(AJ33,BL15:BL62,BN15:BN62,"")))),0)</f>
        <v>0</v>
      </c>
      <c r="AW33" s="1067" cm="1">
        <f t="array" ref="AW33">IF(AK33&lt;&gt;1,0,IF(OR(AU33="",N(AU33)&lt;=0.000000001),"",IF(OR(AO33="",N(AO33)&lt;=0.000000001),0,IF(ISNUMBER(AU33),IFERROR(_xlfn.LET(_xlpm.ai_test,TRIM(AJ33),_xlpm.r,IFERROR(_xlfn.XLOOKUP(_xlpm.ai_test,BJ15:BJ62,ROW(BJ15:BJ62),0,1),IFERROR(_xlfn.XLOOKUP(_xlpm.ai_test,BK15:BK62,ROW(BK15:BK62),0,1),_xlfn.XLOOKUP(_xlpm.ai_test,BL15:BL62,ROW(BL15:BL62),0,1))),_xlpm.p,_xlpm.r-MIN(ROW(BJ15:BJ62))+1,_xlpm.f,INDEX(BM15:BM62,_xlpm.p),_xlpm.u,INDEX(BN15:BN62,_xlpm.p),_xlpm.s,INDEX(BP15:BP62,_xlpm.p),_xlpm.q,N(AU33)/_xlpm.f,IF(_xlpm.q&gt;=_xlpm.s,ROUND(_xlpm.q,1)&amp;" "&amp;_xlpm.ai_test&amp;" = "&amp;ROUND(_xlpm.q*_xlpm.f,1)&amp;" "&amp;_xlpm.u,ROUND(_xlpm.q,1)&amp;" "&amp;_xlpm.ai_test)),""),""))))</f>
        <v>0</v>
      </c>
      <c r="AX33" s="1055"/>
      <c r="AY33" s="1053">
        <f t="shared" si="28"/>
        <v>0</v>
      </c>
      <c r="AZ33" s="1054" t="str">
        <f t="shared" si="29"/>
        <v/>
      </c>
      <c r="BA33" s="1056">
        <f t="shared" si="30"/>
        <v>0</v>
      </c>
      <c r="BB33" s="1057" t="str">
        <f t="shared" si="31"/>
        <v/>
      </c>
      <c r="BC33" s="1046"/>
      <c r="BD33" s="1058">
        <f t="shared" si="32"/>
        <v>0</v>
      </c>
      <c r="BE33" s="1048" t="str">
        <f t="shared" si="33"/>
        <v/>
      </c>
      <c r="BF33" s="262" t="s">
        <v>22</v>
      </c>
      <c r="BG33" s="1027">
        <f t="shared" si="34"/>
        <v>0</v>
      </c>
      <c r="BH33" s="1028">
        <f t="shared" si="35"/>
        <v>0</v>
      </c>
      <c r="BI33" s="844"/>
      <c r="BJ33" s="121" t="s">
        <v>107</v>
      </c>
      <c r="BK33" s="121" t="s">
        <v>1390</v>
      </c>
      <c r="BL33" s="121" t="s">
        <v>1373</v>
      </c>
      <c r="BM33" s="1021">
        <f t="shared" si="40"/>
        <v>0.22500000000000001</v>
      </c>
      <c r="BN33" s="1059" t="s">
        <v>1789</v>
      </c>
      <c r="BO33" s="1059" t="s">
        <v>1790</v>
      </c>
      <c r="BP33" s="1011">
        <f t="shared" si="39"/>
        <v>4</v>
      </c>
      <c r="BQ33" s="1060">
        <v>225</v>
      </c>
      <c r="BR33" s="844"/>
      <c r="BS33" s="844"/>
      <c r="BT33" s="844"/>
      <c r="BU33" s="844"/>
      <c r="BV33" s="844"/>
      <c r="BW33" s="844"/>
      <c r="BX33" s="964" t="str">
        <f t="shared" si="13"/>
        <v>►</v>
      </c>
      <c r="BY33" s="2788" t="s">
        <v>1797</v>
      </c>
      <c r="BZ33" s="2788"/>
      <c r="CA33" s="2788"/>
      <c r="CB33" s="2788"/>
      <c r="CC33" s="2788"/>
      <c r="CD33" s="962"/>
      <c r="CE33" s="1016" t="s">
        <v>1779</v>
      </c>
      <c r="CF33" s="1062" t="s">
        <v>1798</v>
      </c>
      <c r="CG33" s="1008"/>
      <c r="CH33" s="1008"/>
      <c r="CI33" s="1008"/>
      <c r="CJ33" s="1008"/>
      <c r="CK33" s="1009"/>
      <c r="CM33" s="1016" t="s">
        <v>1799</v>
      </c>
      <c r="CN33" s="1062" t="s">
        <v>1800</v>
      </c>
      <c r="CO33" s="1008"/>
      <c r="CP33" s="1008"/>
      <c r="CQ33" s="1008"/>
      <c r="CR33" s="1008"/>
      <c r="CS33" s="1009"/>
      <c r="CU33" s="1016" t="s">
        <v>1801</v>
      </c>
      <c r="CV33" s="1062" t="s">
        <v>1802</v>
      </c>
      <c r="CW33" s="1008"/>
      <c r="CX33" s="1008"/>
      <c r="CY33" s="1008"/>
      <c r="CZ33" s="1008"/>
      <c r="DA33" s="1009"/>
      <c r="DC33" s="3">
        <v>1</v>
      </c>
    </row>
    <row r="34" spans="1:107" s="701" customFormat="1" ht="21" customHeight="1">
      <c r="A34" s="941" t="s">
        <v>22</v>
      </c>
      <c r="B34" s="957" t="str">
        <f t="shared" si="12"/>
        <v>►</v>
      </c>
      <c r="C34" s="999" cm="1">
        <f t="array" ref="C34">SUMPRODUCT(LEN(D34:J34))</f>
        <v>0</v>
      </c>
      <c r="D34" s="201"/>
      <c r="E34" s="206"/>
      <c r="F34" s="206"/>
      <c r="G34" s="206"/>
      <c r="H34" s="206"/>
      <c r="I34" s="206"/>
      <c r="J34" s="207"/>
      <c r="K34" s="455" t="s">
        <v>22</v>
      </c>
      <c r="L34" s="115" t="str">
        <f t="shared" si="37"/>
        <v>►</v>
      </c>
      <c r="M34" s="34" t="str">
        <f>M19</f>
        <v>C CHIBOUST PAMPLEMOUSSE | pâtisserie--ENTREMET| Auteur &gt; recette Béghin Say de Jean-Jacques Borne MOF 1994</v>
      </c>
      <c r="N34" s="35">
        <f>N19</f>
        <v>18</v>
      </c>
      <c r="O34" s="34" t="str">
        <f>O19</f>
        <v>desserts</v>
      </c>
      <c r="P34" s="36" t="str">
        <f>P19</f>
        <v>Recette mère ► MILLE-FEUILLE meringue et chiboust pamplemousse aux fraises des bois</v>
      </c>
      <c r="Q34" s="100"/>
      <c r="R34" s="120"/>
      <c r="S34" s="102" t="str">
        <f t="shared" si="36"/>
        <v/>
      </c>
      <c r="T34" s="103"/>
      <c r="U34" s="141"/>
      <c r="V34" s="143">
        <v>1</v>
      </c>
      <c r="W34" s="925"/>
      <c r="X34" s="107">
        <f>IF(Z38=0,0,(Z34/Z38)*Y22*1000)</f>
        <v>0</v>
      </c>
      <c r="Y34" s="117">
        <f>IF(Z38=0, 0, (Q34*V34)/(Z38*Y22))</f>
        <v>0</v>
      </c>
      <c r="Z34" s="109" cm="1">
        <f t="array" ref="Z34">IFERROR(_xlfn.LET(_xlpm.k,UPPER(TRIM(U34)),_xlpm.r,_xlfn.XLOOKUP(_xlpm.k,UPPER(TRIM(Q39:AD39)),Q40:AD40,_xlfn.XLOOKUP(_xlpm.k,UPPER(TRIM(Q41:AD41)),Q42:AD42,0)),_xlpm.r*T34*IF(Q34&gt;0,Q34,1)),0)</f>
        <v>0</v>
      </c>
      <c r="AA34" s="118">
        <f>IF(OR(ISBLANK(AC18),AC18=0),0,Q34*AC16*V34/AC18)</f>
        <v>0</v>
      </c>
      <c r="AB34" s="2436">
        <f t="shared" si="38"/>
        <v>0</v>
      </c>
      <c r="AC34" s="111">
        <f>IF(OR(ISBLANK(AC18),AC18=0),0,Z34*V34*V18)</f>
        <v>0</v>
      </c>
      <c r="AD34" s="119" t="str">
        <f>_xlfn.LET(_xlpm.unite,SUBSTITUTE(TRIM(U34)," (s)",""),_xlpm.val,AC34,_xlpm.estVol,COUNTIF(W39:AD39,_xlpm.unite)+COUNTIF(W41:AD41,_xlpm.unite)&gt;0,_xlpm.estPoids,COUNTIF(Q39:V39,_xlpm.unite)+COUNTIF(Q41:V41,_xlpm.unite)&gt;0,IF(_xlpm.estVol,IF(ROUND(_xlpm.val,3)&gt;=1,ROUND(_xlpm.val,3)&amp;" L",MAX(1,ROUND(_xlpm.val*100,0))&amp;" cl"),IF(_xlpm.estPoids,IF(ROUND(_xlpm.val,3)&gt;=1,ROUND(_xlpm.val,3)&amp;" Kg",MAX(1,ROUND(_xlpm.val*1000,0))&amp;" g"),"")))</f>
        <v/>
      </c>
      <c r="AE34" s="262" t="s">
        <v>22</v>
      </c>
      <c r="AF34" s="1035" t="str">
        <f t="shared" si="18"/>
        <v>►</v>
      </c>
      <c r="AG34" s="1036" t="str">
        <f t="shared" si="19"/>
        <v/>
      </c>
      <c r="AH34" s="1037" t="str">
        <f t="shared" si="20"/>
        <v/>
      </c>
      <c r="AI34" s="1036" t="str">
        <f t="shared" si="21"/>
        <v/>
      </c>
      <c r="AJ34" s="1037" t="str">
        <f t="shared" si="22"/>
        <v/>
      </c>
      <c r="AK34" s="1037">
        <f>IF(AND(L34="A",COUNTIF(BJ15:BL62,TRIM(U34))&gt;0),1,0)</f>
        <v>0</v>
      </c>
      <c r="AL34" s="1051" t="str" cm="1">
        <f t="array" ref="AL34">IF(AF34&lt;&gt;"A","",IFERROR((IFERROR(_xlfn.XLOOKUP(TRIM(SUBSTITUTE(U34,CHAR(160)," ")),BJ15:BJ62,BM15:BM62),IFERROR(_xlfn.XLOOKUP(TRIM(SUBSTITUTE(U34,CHAR(160)," ")),BK15:BK62,BM15:BM62),_xlfn.XLOOKUP(TRIM(SUBSTITUTE(U34,CHAR(160)," ")),BL15:BL62,BM15:BM62))))*T34*IF(ISBLANK(Q34),1,Q34)+IFERROR(_xlfn.XLOOKUP("RECHERCHEX",TRIM(L34:AD34),L34:AD34),0),0))</f>
        <v/>
      </c>
      <c r="AM34" s="1038">
        <f t="shared" si="23"/>
        <v>0</v>
      </c>
      <c r="AN34" s="1627" t="str">
        <f t="shared" si="24"/>
        <v/>
      </c>
      <c r="AO34" s="1039">
        <f t="shared" si="25"/>
        <v>0</v>
      </c>
      <c r="AP34" s="1039">
        <f t="shared" si="26"/>
        <v>0</v>
      </c>
      <c r="AQ34" s="1040">
        <f>IF(AO34&gt;0,AS9,0)</f>
        <v>0</v>
      </c>
      <c r="AR34" s="1628" t="str">
        <f>IF(TRIM(AG34)="▼ recette suivante", AG34, IF(AQ34&gt;0, IF(AT9&lt;&gt;"", AT9&amp;"-ou.or.o ❾ + or - &gt;", ""), ""))</f>
        <v/>
      </c>
      <c r="AS34" s="1064"/>
      <c r="AT34" s="1064"/>
      <c r="AU34" s="1042">
        <f t="shared" si="27"/>
        <v>0</v>
      </c>
      <c r="AV34" s="1043">
        <f>IF(AK34,IF(OR(AU34="",N(AU34)&lt;=0.000000001),"",_xlfn.XLOOKUP(AJ34,BJ15:BJ62,BN15:BN62,_xlfn.XLOOKUP(AJ34,BK15:BK62,BN15:BN62,_xlfn.XLOOKUP(AJ34,BL15:BL62,BN15:BN62,"")))),0)</f>
        <v>0</v>
      </c>
      <c r="AW34" s="1065" cm="1">
        <f t="array" ref="AW34">IF(AK34&lt;&gt;1,0,IF(OR(AU34="",N(AU34)&lt;=0.000000001),"",IF(OR(AO34="",N(AO34)&lt;=0.000000001),0,IF(ISNUMBER(AU34),IFERROR(_xlfn.LET(_xlpm.ai_test,TRIM(AJ34),_xlpm.r,IFERROR(_xlfn.XLOOKUP(_xlpm.ai_test,BJ15:BJ62,ROW(BJ15:BJ62),0,1),IFERROR(_xlfn.XLOOKUP(_xlpm.ai_test,BK15:BK62,ROW(BK15:BK62),0,1),_xlfn.XLOOKUP(_xlpm.ai_test,BL15:BL62,ROW(BL15:BL62),0,1))),_xlpm.p,_xlpm.r-MIN(ROW(BJ15:BJ62))+1,_xlpm.f,INDEX(BM15:BM62,_xlpm.p),_xlpm.u,INDEX(BN15:BN62,_xlpm.p),_xlpm.s,INDEX(BP15:BP62,_xlpm.p),_xlpm.q,N(AU34)/_xlpm.f,IF(_xlpm.q&gt;=_xlpm.s,ROUND(_xlpm.q,1)&amp;" "&amp;_xlpm.ai_test&amp;" = "&amp;ROUND(_xlpm.q*_xlpm.f,1)&amp;" "&amp;_xlpm.u,ROUND(_xlpm.q,1)&amp;" "&amp;_xlpm.ai_test)),""),""))))</f>
        <v>0</v>
      </c>
      <c r="AX34" s="1055"/>
      <c r="AY34" s="1042">
        <f t="shared" si="28"/>
        <v>0</v>
      </c>
      <c r="AZ34" s="1043" t="str">
        <f t="shared" si="29"/>
        <v/>
      </c>
      <c r="BA34" s="1044">
        <f t="shared" si="30"/>
        <v>0</v>
      </c>
      <c r="BB34" s="1045" t="str">
        <f t="shared" si="31"/>
        <v/>
      </c>
      <c r="BC34" s="1046"/>
      <c r="BD34" s="1047">
        <f t="shared" si="32"/>
        <v>0</v>
      </c>
      <c r="BE34" s="1048" t="str">
        <f t="shared" si="33"/>
        <v/>
      </c>
      <c r="BF34" s="262" t="s">
        <v>22</v>
      </c>
      <c r="BG34" s="1027">
        <f t="shared" si="34"/>
        <v>0</v>
      </c>
      <c r="BH34" s="1028">
        <f t="shared" si="35"/>
        <v>0</v>
      </c>
      <c r="BI34" s="844"/>
      <c r="BJ34" s="1069" t="s">
        <v>1803</v>
      </c>
      <c r="BK34" s="1069" t="s">
        <v>1804</v>
      </c>
      <c r="BL34" s="1069" t="s">
        <v>1805</v>
      </c>
      <c r="BM34" s="1021">
        <f t="shared" si="40"/>
        <v>0.11799999999999999</v>
      </c>
      <c r="BN34" s="1059" t="s">
        <v>1789</v>
      </c>
      <c r="BO34" s="1059" t="s">
        <v>1790</v>
      </c>
      <c r="BP34" s="1011">
        <f t="shared" si="39"/>
        <v>8</v>
      </c>
      <c r="BQ34" s="1060">
        <v>118</v>
      </c>
      <c r="BR34" s="844"/>
      <c r="BS34" s="844"/>
      <c r="BT34" s="844"/>
      <c r="BU34" s="844"/>
      <c r="BV34" s="844"/>
      <c r="BW34" s="844"/>
      <c r="BX34" s="964" t="str">
        <f t="shared" si="13"/>
        <v>►</v>
      </c>
      <c r="BY34" s="2788"/>
      <c r="BZ34" s="2788"/>
      <c r="CA34" s="2788"/>
      <c r="CB34" s="2788"/>
      <c r="CC34" s="2788"/>
      <c r="CD34" s="962"/>
      <c r="CE34" s="1016"/>
      <c r="CF34" s="1062"/>
      <c r="CG34" s="1008"/>
      <c r="CH34" s="1008"/>
      <c r="CI34" s="1008"/>
      <c r="CJ34" s="1008"/>
      <c r="CK34" s="1009"/>
      <c r="CM34" s="1016"/>
      <c r="CN34" s="1062"/>
      <c r="CO34" s="1008"/>
      <c r="CP34" s="1008"/>
      <c r="CQ34" s="1008"/>
      <c r="CR34" s="1008"/>
      <c r="CS34" s="1009"/>
      <c r="CU34" s="1016"/>
      <c r="CV34" s="1062"/>
      <c r="CW34" s="1008"/>
      <c r="CX34" s="1008"/>
      <c r="CY34" s="1008"/>
      <c r="CZ34" s="1008"/>
      <c r="DA34" s="1009"/>
      <c r="DC34" s="3">
        <v>1</v>
      </c>
    </row>
    <row r="35" spans="1:107" s="701" customFormat="1" ht="21" customHeight="1">
      <c r="A35" s="941" t="s">
        <v>22</v>
      </c>
      <c r="B35" s="957" t="str">
        <f t="shared" si="12"/>
        <v>►</v>
      </c>
      <c r="C35" s="999" cm="1">
        <f t="array" ref="C35">SUMPRODUCT(LEN(D35:J35))</f>
        <v>0</v>
      </c>
      <c r="D35" s="201"/>
      <c r="E35" s="206"/>
      <c r="F35" s="206"/>
      <c r="G35" s="206"/>
      <c r="H35" s="206"/>
      <c r="I35" s="206"/>
      <c r="J35" s="207"/>
      <c r="K35" s="455" t="s">
        <v>22</v>
      </c>
      <c r="L35" s="115" t="str">
        <f t="shared" si="37"/>
        <v>►</v>
      </c>
      <c r="M35" s="34" t="str">
        <f>M19</f>
        <v>C CHIBOUST PAMPLEMOUSSE | pâtisserie--ENTREMET| Auteur &gt; recette Béghin Say de Jean-Jacques Borne MOF 1994</v>
      </c>
      <c r="N35" s="35">
        <f>N19</f>
        <v>18</v>
      </c>
      <c r="O35" s="34" t="str">
        <f>O19</f>
        <v>desserts</v>
      </c>
      <c r="P35" s="36" t="str">
        <f>P19</f>
        <v>Recette mère ► MILLE-FEUILLE meringue et chiboust pamplemousse aux fraises des bois</v>
      </c>
      <c r="Q35" s="100"/>
      <c r="R35" s="120"/>
      <c r="S35" s="102" t="str">
        <f t="shared" si="36"/>
        <v/>
      </c>
      <c r="T35" s="103"/>
      <c r="U35" s="141"/>
      <c r="V35" s="143">
        <v>1</v>
      </c>
      <c r="W35" s="106"/>
      <c r="X35" s="107">
        <f>IF(Z38=0,0,(Z35/Z38)*Y22*1000)</f>
        <v>0</v>
      </c>
      <c r="Y35" s="117">
        <f>IF(Z38=0, 0, (Q35*V35)/(Z38*Y22))</f>
        <v>0</v>
      </c>
      <c r="Z35" s="109" cm="1">
        <f t="array" ref="Z35">IFERROR(_xlfn.LET(_xlpm.k,UPPER(TRIM(U35)),_xlpm.r,_xlfn.XLOOKUP(_xlpm.k,UPPER(TRIM(Q39:AD39)),Q40:AD40,_xlfn.XLOOKUP(_xlpm.k,UPPER(TRIM(Q41:AD41)),Q42:AD42,0)),_xlpm.r*T35*IF(Q35&gt;0,Q35,1)),0)</f>
        <v>0</v>
      </c>
      <c r="AA35" s="122">
        <f>IF(OR(ISBLANK(AC18),AC18=0),0,Q35*AC16*V35/AC18)</f>
        <v>0</v>
      </c>
      <c r="AB35" s="2437">
        <f t="shared" si="38"/>
        <v>0</v>
      </c>
      <c r="AC35" s="111">
        <f>IF(OR(ISBLANK(AC18),AC18=0),0,Z35*V35*V18)</f>
        <v>0</v>
      </c>
      <c r="AD35" s="142" t="str">
        <f>_xlfn.LET(_xlpm.unite,SUBSTITUTE(TRIM(U35)," (s)",""),_xlpm.val,AC35,_xlpm.estVol,COUNTIF(W39:AD39,_xlpm.unite)+COUNTIF(W41:AD41,_xlpm.unite)&gt;0,_xlpm.estPoids,COUNTIF(Q39:V39,_xlpm.unite)+COUNTIF(Q41:V41,_xlpm.unite)&gt;0,IF(_xlpm.estVol,IF(ROUND(_xlpm.val,3)&gt;=1,ROUND(_xlpm.val,3)&amp;" L",MAX(1,ROUND(_xlpm.val*100,0))&amp;" cl"),IF(_xlpm.estPoids,IF(ROUND(_xlpm.val,3)&gt;=1,ROUND(_xlpm.val,3)&amp;" Kg",MAX(1,ROUND(_xlpm.val*1000,0))&amp;" g"),"")))</f>
        <v/>
      </c>
      <c r="AE35" s="262" t="s">
        <v>22</v>
      </c>
      <c r="AF35" s="1035" t="str">
        <f t="shared" si="18"/>
        <v>►</v>
      </c>
      <c r="AG35" s="1036" t="str">
        <f t="shared" si="19"/>
        <v/>
      </c>
      <c r="AH35" s="1037" t="str">
        <f t="shared" si="20"/>
        <v/>
      </c>
      <c r="AI35" s="1036" t="str">
        <f t="shared" si="21"/>
        <v/>
      </c>
      <c r="AJ35" s="1037" t="str">
        <f t="shared" si="22"/>
        <v/>
      </c>
      <c r="AK35" s="1037">
        <f>IF(AND(L35="A",COUNTIF(BJ15:BL62,TRIM(U35))&gt;0),1,0)</f>
        <v>0</v>
      </c>
      <c r="AL35" s="1051" t="str" cm="1">
        <f t="array" ref="AL35">IF(AF35&lt;&gt;"A","",IFERROR((IFERROR(_xlfn.XLOOKUP(TRIM(SUBSTITUTE(U35,CHAR(160)," ")),BJ15:BJ62,BM15:BM62),IFERROR(_xlfn.XLOOKUP(TRIM(SUBSTITUTE(U35,CHAR(160)," ")),BK15:BK62,BM15:BM62),_xlfn.XLOOKUP(TRIM(SUBSTITUTE(U35,CHAR(160)," ")),BL15:BL62,BM15:BM62))))*T35*IF(ISBLANK(Q35),1,Q35)+IFERROR(_xlfn.XLOOKUP("RECHERCHEX",TRIM(L35:AD35),L35:AD35),0),0))</f>
        <v/>
      </c>
      <c r="AM35" s="1038">
        <f t="shared" si="23"/>
        <v>0</v>
      </c>
      <c r="AN35" s="1627" t="str">
        <f t="shared" si="24"/>
        <v/>
      </c>
      <c r="AO35" s="1039">
        <f t="shared" si="25"/>
        <v>0</v>
      </c>
      <c r="AP35" s="1039">
        <f t="shared" si="26"/>
        <v>0</v>
      </c>
      <c r="AQ35" s="1052">
        <f>IF(AO35&gt;0,AS9,0)</f>
        <v>0</v>
      </c>
      <c r="AR35" s="1626" t="str">
        <f>IF(TRIM(AG35)="▼ recette suivante", AG35, IF(AQ35&gt;0, IF(AT9&lt;&gt;"", AT9&amp;"-ou.or.o ❾ + or - &gt;", ""), ""))</f>
        <v/>
      </c>
      <c r="AS35" s="1064"/>
      <c r="AT35" s="1064"/>
      <c r="AU35" s="1053">
        <f t="shared" si="27"/>
        <v>0</v>
      </c>
      <c r="AV35" s="1054">
        <f>IF(AK35,IF(OR(AU35="",N(AU35)&lt;=0.000000001),"",_xlfn.XLOOKUP(AJ35,BJ15:BJ62,BN15:BN62,_xlfn.XLOOKUP(AJ35,BK15:BK62,BN15:BN62,_xlfn.XLOOKUP(AJ35,BL15:BL62,BN15:BN62,"")))),0)</f>
        <v>0</v>
      </c>
      <c r="AW35" s="1067" cm="1">
        <f t="array" ref="AW35">IF(AK35&lt;&gt;1,0,IF(OR(AU35="",N(AU35)&lt;=0.000000001),"",IF(OR(AO35="",N(AO35)&lt;=0.000000001),0,IF(ISNUMBER(AU35),IFERROR(_xlfn.LET(_xlpm.ai_test,TRIM(AJ35),_xlpm.r,IFERROR(_xlfn.XLOOKUP(_xlpm.ai_test,BJ15:BJ62,ROW(BJ15:BJ62),0,1),IFERROR(_xlfn.XLOOKUP(_xlpm.ai_test,BK15:BK62,ROW(BK15:BK62),0,1),_xlfn.XLOOKUP(_xlpm.ai_test,BL15:BL62,ROW(BL15:BL62),0,1))),_xlpm.p,_xlpm.r-MIN(ROW(BJ15:BJ62))+1,_xlpm.f,INDEX(BM15:BM62,_xlpm.p),_xlpm.u,INDEX(BN15:BN62,_xlpm.p),_xlpm.s,INDEX(BP15:BP62,_xlpm.p),_xlpm.q,N(AU35)/_xlpm.f,IF(_xlpm.q&gt;=_xlpm.s,ROUND(_xlpm.q,1)&amp;" "&amp;_xlpm.ai_test&amp;" = "&amp;ROUND(_xlpm.q*_xlpm.f,1)&amp;" "&amp;_xlpm.u,ROUND(_xlpm.q,1)&amp;" "&amp;_xlpm.ai_test)),""),""))))</f>
        <v>0</v>
      </c>
      <c r="AX35" s="1055"/>
      <c r="AY35" s="1053">
        <f t="shared" si="28"/>
        <v>0</v>
      </c>
      <c r="AZ35" s="1054" t="str">
        <f t="shared" si="29"/>
        <v/>
      </c>
      <c r="BA35" s="1056">
        <f t="shared" si="30"/>
        <v>0</v>
      </c>
      <c r="BB35" s="1057" t="str">
        <f t="shared" si="31"/>
        <v/>
      </c>
      <c r="BC35" s="1046"/>
      <c r="BD35" s="1058">
        <f t="shared" si="32"/>
        <v>0</v>
      </c>
      <c r="BE35" s="1048" t="str">
        <f t="shared" si="33"/>
        <v/>
      </c>
      <c r="BF35" s="262" t="s">
        <v>22</v>
      </c>
      <c r="BG35" s="1027">
        <f t="shared" si="34"/>
        <v>0</v>
      </c>
      <c r="BH35" s="1028">
        <f t="shared" si="35"/>
        <v>0</v>
      </c>
      <c r="BI35" s="844"/>
      <c r="BJ35" s="1069" t="s">
        <v>1806</v>
      </c>
      <c r="BK35" s="1069" t="s">
        <v>1807</v>
      </c>
      <c r="BL35" s="1069" t="s">
        <v>1808</v>
      </c>
      <c r="BM35" s="1021">
        <f t="shared" si="40"/>
        <v>0.25</v>
      </c>
      <c r="BN35" s="1059" t="s">
        <v>1789</v>
      </c>
      <c r="BO35" s="1059" t="s">
        <v>1790</v>
      </c>
      <c r="BP35" s="1011">
        <f t="shared" si="39"/>
        <v>4</v>
      </c>
      <c r="BQ35" s="1060">
        <v>250</v>
      </c>
      <c r="BR35" s="844"/>
      <c r="BS35" s="844"/>
      <c r="BT35" s="844"/>
      <c r="BU35" s="844"/>
      <c r="BV35" s="844"/>
      <c r="BW35" s="844"/>
      <c r="BX35" s="964" t="str">
        <f t="shared" si="13"/>
        <v>►</v>
      </c>
      <c r="BY35" s="1015"/>
      <c r="BZ35" s="849"/>
      <c r="CA35" s="849"/>
      <c r="CB35" s="850"/>
      <c r="CC35" s="850"/>
      <c r="CD35" s="962"/>
      <c r="CE35" s="1031" t="s">
        <v>1781</v>
      </c>
      <c r="CF35" s="1062" t="s">
        <v>1809</v>
      </c>
      <c r="CG35" s="1008"/>
      <c r="CH35" s="1008"/>
      <c r="CI35" s="1008"/>
      <c r="CJ35" s="1008"/>
      <c r="CK35" s="1009"/>
      <c r="CM35" s="1031" t="s">
        <v>1720</v>
      </c>
      <c r="CN35" s="1062" t="s">
        <v>1810</v>
      </c>
      <c r="CO35" s="1008"/>
      <c r="CP35" s="1008"/>
      <c r="CQ35" s="1008"/>
      <c r="CR35" s="1008"/>
      <c r="CS35" s="1009"/>
      <c r="CU35" s="1031" t="s">
        <v>1738</v>
      </c>
      <c r="CV35" s="1062" t="s">
        <v>1811</v>
      </c>
      <c r="CW35" s="1008"/>
      <c r="CX35" s="1008"/>
      <c r="CY35" s="1008"/>
      <c r="CZ35" s="1008"/>
      <c r="DA35" s="1009"/>
      <c r="DC35" s="3">
        <v>1</v>
      </c>
    </row>
    <row r="36" spans="1:107" s="701" customFormat="1" ht="21" customHeight="1">
      <c r="A36" s="941" t="s">
        <v>22</v>
      </c>
      <c r="B36" s="957" t="str">
        <f t="shared" si="12"/>
        <v>►</v>
      </c>
      <c r="C36" s="999" cm="1">
        <f t="array" ref="C36">SUMPRODUCT(LEN(D36:J36))</f>
        <v>0</v>
      </c>
      <c r="D36" s="201"/>
      <c r="E36" s="206"/>
      <c r="F36" s="206"/>
      <c r="G36" s="206"/>
      <c r="H36" s="206"/>
      <c r="I36" s="206"/>
      <c r="J36" s="207"/>
      <c r="K36" s="455" t="s">
        <v>22</v>
      </c>
      <c r="L36" s="115" t="str">
        <f t="shared" si="37"/>
        <v>►</v>
      </c>
      <c r="M36" s="34" t="str">
        <f>M19</f>
        <v>C CHIBOUST PAMPLEMOUSSE | pâtisserie--ENTREMET| Auteur &gt; recette Béghin Say de Jean-Jacques Borne MOF 1994</v>
      </c>
      <c r="N36" s="35">
        <f>N19</f>
        <v>18</v>
      </c>
      <c r="O36" s="34" t="str">
        <f>O19</f>
        <v>desserts</v>
      </c>
      <c r="P36" s="36" t="str">
        <f>P19</f>
        <v>Recette mère ► MILLE-FEUILLE meringue et chiboust pamplemousse aux fraises des bois</v>
      </c>
      <c r="Q36" s="100"/>
      <c r="R36" s="120"/>
      <c r="S36" s="102" t="str">
        <f t="shared" si="36"/>
        <v/>
      </c>
      <c r="T36" s="103"/>
      <c r="U36" s="141"/>
      <c r="V36" s="143">
        <v>1</v>
      </c>
      <c r="W36" s="106"/>
      <c r="X36" s="107">
        <f>IF(Z38=0,0,(Z36/Z38)*Y22*1000)</f>
        <v>0</v>
      </c>
      <c r="Y36" s="117">
        <f>IF(Z38=0, 0, (Q36*V36)/(Z38*Y22))</f>
        <v>0</v>
      </c>
      <c r="Z36" s="109" cm="1">
        <f t="array" ref="Z36">IFERROR(_xlfn.LET(_xlpm.k,UPPER(TRIM(U36)),_xlpm.r,_xlfn.XLOOKUP(_xlpm.k,UPPER(TRIM(Q39:AD39)),Q40:AD40,_xlfn.XLOOKUP(_xlpm.k,UPPER(TRIM(Q41:AD41)),Q42:AD42,0)),_xlpm.r*T36*IF(Q36&gt;0,Q36,1)),0)</f>
        <v>0</v>
      </c>
      <c r="AA36" s="118">
        <f>IF(OR(ISBLANK(AC18),AC18=0),0,Q36*AC16*V36/AC18)</f>
        <v>0</v>
      </c>
      <c r="AB36" s="2436">
        <f t="shared" si="38"/>
        <v>0</v>
      </c>
      <c r="AC36" s="111">
        <f>IF(OR(ISBLANK(AC18),AC18=0),0,Z36*V36*V18)</f>
        <v>0</v>
      </c>
      <c r="AD36" s="119" t="str">
        <f>_xlfn.LET(_xlpm.unite,SUBSTITUTE(TRIM(U36)," (s)",""),_xlpm.val,AC36,_xlpm.estVol,COUNTIF(W39:AD39,_xlpm.unite)+COUNTIF(W41:AD41,_xlpm.unite)&gt;0,_xlpm.estPoids,COUNTIF(Q39:V39,_xlpm.unite)+COUNTIF(Q41:V41,_xlpm.unite)&gt;0,IF(_xlpm.estVol,IF(ROUND(_xlpm.val,3)&gt;=1,ROUND(_xlpm.val,3)&amp;" L",MAX(1,ROUND(_xlpm.val*100,0))&amp;" cl"),IF(_xlpm.estPoids,IF(ROUND(_xlpm.val,3)&gt;=1,ROUND(_xlpm.val,3)&amp;" Kg",MAX(1,ROUND(_xlpm.val*1000,0))&amp;" g"),"")))</f>
        <v/>
      </c>
      <c r="AE36" s="262" t="s">
        <v>22</v>
      </c>
      <c r="AF36" s="1035" t="str">
        <f t="shared" si="18"/>
        <v>►</v>
      </c>
      <c r="AG36" s="1036" t="str">
        <f t="shared" si="19"/>
        <v/>
      </c>
      <c r="AH36" s="1037" t="str">
        <f t="shared" si="20"/>
        <v/>
      </c>
      <c r="AI36" s="1036" t="str">
        <f t="shared" si="21"/>
        <v/>
      </c>
      <c r="AJ36" s="1037" t="str">
        <f t="shared" si="22"/>
        <v/>
      </c>
      <c r="AK36" s="1037">
        <f>IF(AND(L36="A",COUNTIF(BJ15:BL62,TRIM(U36))&gt;0),1,0)</f>
        <v>0</v>
      </c>
      <c r="AL36" s="1051" t="str" cm="1">
        <f t="array" ref="AL36">IF(AF36&lt;&gt;"A","",IFERROR((IFERROR(_xlfn.XLOOKUP(TRIM(SUBSTITUTE(U36,CHAR(160)," ")),BJ15:BJ62,BM15:BM62),IFERROR(_xlfn.XLOOKUP(TRIM(SUBSTITUTE(U36,CHAR(160)," ")),BK15:BK62,BM15:BM62),_xlfn.XLOOKUP(TRIM(SUBSTITUTE(U36,CHAR(160)," ")),BL15:BL62,BM15:BM62))))*T36*IF(ISBLANK(Q36),1,Q36)+IFERROR(_xlfn.XLOOKUP("RECHERCHEX",TRIM(L36:AD36),L36:AD36),0),0))</f>
        <v/>
      </c>
      <c r="AM36" s="1038">
        <f t="shared" si="23"/>
        <v>0</v>
      </c>
      <c r="AN36" s="1627" t="str">
        <f t="shared" si="24"/>
        <v/>
      </c>
      <c r="AO36" s="1039">
        <f t="shared" si="25"/>
        <v>0</v>
      </c>
      <c r="AP36" s="1039">
        <f t="shared" si="26"/>
        <v>0</v>
      </c>
      <c r="AQ36" s="1040">
        <f>IF(AO36&gt;0,AS9,0)</f>
        <v>0</v>
      </c>
      <c r="AR36" s="1628" t="str">
        <f>IF(TRIM(AG36)="▼ recette suivante", AG36, IF(AQ36&gt;0, IF(AT9&lt;&gt;"", AT9&amp;"-ou.or.o ❾ + or - &gt;", ""), ""))</f>
        <v/>
      </c>
      <c r="AS36" s="1064"/>
      <c r="AT36" s="1064"/>
      <c r="AU36" s="1042">
        <f t="shared" si="27"/>
        <v>0</v>
      </c>
      <c r="AV36" s="1043">
        <f>IF(AK36,IF(OR(AU36="",N(AU36)&lt;=0.000000001),"",_xlfn.XLOOKUP(AJ36,BJ15:BJ62,BN15:BN62,_xlfn.XLOOKUP(AJ36,BK15:BK62,BN15:BN62,_xlfn.XLOOKUP(AJ36,BL15:BL62,BN15:BN62,"")))),0)</f>
        <v>0</v>
      </c>
      <c r="AW36" s="1065" cm="1">
        <f t="array" ref="AW36">IF(AK36&lt;&gt;1,0,IF(OR(AU36="",N(AU36)&lt;=0.000000001),"",IF(OR(AO36="",N(AO36)&lt;=0.000000001),0,IF(ISNUMBER(AU36),IFERROR(_xlfn.LET(_xlpm.ai_test,TRIM(AJ36),_xlpm.r,IFERROR(_xlfn.XLOOKUP(_xlpm.ai_test,BJ15:BJ62,ROW(BJ15:BJ62),0,1),IFERROR(_xlfn.XLOOKUP(_xlpm.ai_test,BK15:BK62,ROW(BK15:BK62),0,1),_xlfn.XLOOKUP(_xlpm.ai_test,BL15:BL62,ROW(BL15:BL62),0,1))),_xlpm.p,_xlpm.r-MIN(ROW(BJ15:BJ62))+1,_xlpm.f,INDEX(BM15:BM62,_xlpm.p),_xlpm.u,INDEX(BN15:BN62,_xlpm.p),_xlpm.s,INDEX(BP15:BP62,_xlpm.p),_xlpm.q,N(AU36)/_xlpm.f,IF(_xlpm.q&gt;=_xlpm.s,ROUND(_xlpm.q,1)&amp;" "&amp;_xlpm.ai_test&amp;" = "&amp;ROUND(_xlpm.q*_xlpm.f,1)&amp;" "&amp;_xlpm.u,ROUND(_xlpm.q,1)&amp;" "&amp;_xlpm.ai_test)),""),""))))</f>
        <v>0</v>
      </c>
      <c r="AX36" s="1055"/>
      <c r="AY36" s="1042">
        <f t="shared" si="28"/>
        <v>0</v>
      </c>
      <c r="AZ36" s="1043" t="str">
        <f t="shared" si="29"/>
        <v/>
      </c>
      <c r="BA36" s="1044">
        <f t="shared" si="30"/>
        <v>0</v>
      </c>
      <c r="BB36" s="1045" t="str">
        <f t="shared" si="31"/>
        <v/>
      </c>
      <c r="BC36" s="1046"/>
      <c r="BD36" s="1047">
        <f t="shared" si="32"/>
        <v>0</v>
      </c>
      <c r="BE36" s="1048" t="str">
        <f t="shared" si="33"/>
        <v/>
      </c>
      <c r="BF36" s="262" t="s">
        <v>22</v>
      </c>
      <c r="BG36" s="1027">
        <f t="shared" si="34"/>
        <v>0</v>
      </c>
      <c r="BH36" s="1028">
        <f t="shared" si="35"/>
        <v>0</v>
      </c>
      <c r="BI36" s="844"/>
      <c r="BJ36" s="1069" t="s">
        <v>1812</v>
      </c>
      <c r="BK36" s="1069" t="s">
        <v>1813</v>
      </c>
      <c r="BL36" s="1069" t="s">
        <v>1814</v>
      </c>
      <c r="BM36" s="1021">
        <f t="shared" si="40"/>
        <v>0.15</v>
      </c>
      <c r="BN36" s="1059" t="s">
        <v>1789</v>
      </c>
      <c r="BO36" s="1059" t="s">
        <v>1790</v>
      </c>
      <c r="BP36" s="1011">
        <f t="shared" si="39"/>
        <v>7</v>
      </c>
      <c r="BQ36" s="1060">
        <v>150</v>
      </c>
      <c r="BR36" s="844"/>
      <c r="BS36" s="844"/>
      <c r="BT36" s="844"/>
      <c r="BU36" s="844"/>
      <c r="BV36" s="844"/>
      <c r="BW36" s="844"/>
      <c r="BX36" s="964" t="str">
        <f t="shared" si="13"/>
        <v>►</v>
      </c>
      <c r="BY36" s="2798" t="s">
        <v>1815</v>
      </c>
      <c r="BZ36" s="2798"/>
      <c r="CA36" s="2798"/>
      <c r="CB36" s="2798"/>
      <c r="CC36" s="2798"/>
      <c r="CD36" s="962"/>
      <c r="CE36" s="1016"/>
      <c r="CF36" s="1062"/>
      <c r="CG36" s="1008"/>
      <c r="CH36" s="1008"/>
      <c r="CI36" s="1008"/>
      <c r="CJ36" s="1008"/>
      <c r="CK36" s="1009"/>
      <c r="CM36" s="1016"/>
      <c r="CN36" s="1062"/>
      <c r="CO36" s="1008"/>
      <c r="CP36" s="1008"/>
      <c r="CQ36" s="1008"/>
      <c r="CR36" s="1008"/>
      <c r="CS36" s="1009"/>
      <c r="CU36" s="1016"/>
      <c r="CV36" s="1062"/>
      <c r="CW36" s="1008"/>
      <c r="CX36" s="1008"/>
      <c r="CY36" s="1008"/>
      <c r="CZ36" s="1008"/>
      <c r="DA36" s="1009"/>
      <c r="DC36" s="3">
        <v>1</v>
      </c>
    </row>
    <row r="37" spans="1:107" s="701" customFormat="1" ht="21" customHeight="1">
      <c r="A37" s="941" t="s">
        <v>22</v>
      </c>
      <c r="B37" s="957" t="str">
        <f t="shared" si="12"/>
        <v>►</v>
      </c>
      <c r="C37" s="999" cm="1">
        <f t="array" ref="C37">SUMPRODUCT(LEN(D37:J37))</f>
        <v>0</v>
      </c>
      <c r="D37" s="201"/>
      <c r="E37" s="206"/>
      <c r="F37" s="206"/>
      <c r="G37" s="206"/>
      <c r="H37" s="206"/>
      <c r="I37" s="206"/>
      <c r="J37" s="207"/>
      <c r="K37" s="455" t="s">
        <v>22</v>
      </c>
      <c r="L37" s="115" t="str">
        <f t="shared" si="37"/>
        <v>►</v>
      </c>
      <c r="M37" s="34" t="str">
        <f>M19</f>
        <v>C CHIBOUST PAMPLEMOUSSE | pâtisserie--ENTREMET| Auteur &gt; recette Béghin Say de Jean-Jacques Borne MOF 1994</v>
      </c>
      <c r="N37" s="35">
        <f>N19</f>
        <v>18</v>
      </c>
      <c r="O37" s="34" t="str">
        <f>O19</f>
        <v>desserts</v>
      </c>
      <c r="P37" s="36" t="str">
        <f>P19</f>
        <v>Recette mère ► MILLE-FEUILLE meringue et chiboust pamplemousse aux fraises des bois</v>
      </c>
      <c r="Q37" s="100"/>
      <c r="R37" s="120"/>
      <c r="S37" s="102" t="str">
        <f t="shared" si="36"/>
        <v/>
      </c>
      <c r="T37" s="103"/>
      <c r="U37" s="141"/>
      <c r="V37" s="143">
        <v>1</v>
      </c>
      <c r="W37" s="106"/>
      <c r="X37" s="107">
        <f>IF(Z38=0,0,(Z37/Z38)*Y22*1000)</f>
        <v>0</v>
      </c>
      <c r="Y37" s="117">
        <f>IF(Z38=0, 0, (Q37*V37)/(Z38*Y22))</f>
        <v>0</v>
      </c>
      <c r="Z37" s="109" cm="1">
        <f t="array" ref="Z37">IFERROR(_xlfn.LET(_xlpm.k,UPPER(TRIM(U37)),_xlpm.r,_xlfn.XLOOKUP(_xlpm.k,UPPER(TRIM(Q39:AD39)),Q40:AD40,_xlfn.XLOOKUP(_xlpm.k,UPPER(TRIM(Q41:AD41)),Q42:AD42,0)),_xlpm.r*T37*IF(Q37&gt;0,Q37,1)),0)</f>
        <v>0</v>
      </c>
      <c r="AA37" s="118">
        <f>IF(OR(ISBLANK(AC18),AC18=0),0,Q37*AC16*V37/AC18)</f>
        <v>0</v>
      </c>
      <c r="AB37" s="2436">
        <f t="shared" si="38"/>
        <v>0</v>
      </c>
      <c r="AC37" s="111">
        <f>IF(OR(ISBLANK(AC18),AC18=0),0,Z37*V37*V18)</f>
        <v>0</v>
      </c>
      <c r="AD37" s="119" t="str">
        <f>_xlfn.LET(_xlpm.unite,SUBSTITUTE(TRIM(U37)," (s)",""),_xlpm.val,AC37,_xlpm.estVol,COUNTIF(W39:AD39,_xlpm.unite)+COUNTIF(W41:AD41,_xlpm.unite)&gt;0,_xlpm.estPoids,COUNTIF(Q39:V39,_xlpm.unite)+COUNTIF(Q41:V41,_xlpm.unite)&gt;0,IF(_xlpm.estVol,IF(ROUND(_xlpm.val,3)&gt;=1,ROUND(_xlpm.val,3)&amp;" L",MAX(1,ROUND(_xlpm.val*100,0))&amp;" cl"),IF(_xlpm.estPoids,IF(ROUND(_xlpm.val,3)&gt;=1,ROUND(_xlpm.val,3)&amp;" Kg",MAX(1,ROUND(_xlpm.val*1000,0))&amp;" g"),"")))</f>
        <v/>
      </c>
      <c r="AE37" s="262" t="s">
        <v>22</v>
      </c>
      <c r="AF37" s="1035" t="str">
        <f t="shared" si="18"/>
        <v>►</v>
      </c>
      <c r="AG37" s="1036" t="str">
        <f t="shared" si="19"/>
        <v/>
      </c>
      <c r="AH37" s="1037" t="str">
        <f t="shared" si="20"/>
        <v/>
      </c>
      <c r="AI37" s="1036" t="str">
        <f t="shared" si="21"/>
        <v/>
      </c>
      <c r="AJ37" s="1037" t="str">
        <f t="shared" si="22"/>
        <v/>
      </c>
      <c r="AK37" s="1037">
        <f>IF(AND(L37="A",COUNTIF(BJ15:BL62,TRIM(U37))&gt;0),1,0)</f>
        <v>0</v>
      </c>
      <c r="AL37" s="1051" t="str" cm="1">
        <f t="array" ref="AL37">IF(AF37&lt;&gt;"A","",IFERROR((IFERROR(_xlfn.XLOOKUP(TRIM(SUBSTITUTE(U37,CHAR(160)," ")),BJ15:BJ62,BM15:BM62),IFERROR(_xlfn.XLOOKUP(TRIM(SUBSTITUTE(U37,CHAR(160)," ")),BK15:BK62,BM15:BM62),_xlfn.XLOOKUP(TRIM(SUBSTITUTE(U37,CHAR(160)," ")),BL15:BL62,BM15:BM62))))*T37*IF(ISBLANK(Q37),1,Q37)+IFERROR(_xlfn.XLOOKUP("RECHERCHEX",TRIM(L37:AD37),L37:AD37),0),0))</f>
        <v/>
      </c>
      <c r="AM37" s="1038">
        <f t="shared" si="23"/>
        <v>0</v>
      </c>
      <c r="AN37" s="1627" t="str">
        <f t="shared" si="24"/>
        <v/>
      </c>
      <c r="AO37" s="1039">
        <f t="shared" si="25"/>
        <v>0</v>
      </c>
      <c r="AP37" s="1039">
        <f t="shared" si="26"/>
        <v>0</v>
      </c>
      <c r="AQ37" s="1052">
        <f>IF(AO37&gt;0,AS9,0)</f>
        <v>0</v>
      </c>
      <c r="AR37" s="1626" t="str">
        <f>IF(TRIM(AG37)="▼ recette suivante", AG37, IF(AQ37&gt;0, IF(AT9&lt;&gt;"", AT9&amp;"-ou.or.o ❾ + or - &gt;", ""), ""))</f>
        <v/>
      </c>
      <c r="AS37" s="1064"/>
      <c r="AT37" s="1064"/>
      <c r="AU37" s="1053">
        <f t="shared" si="27"/>
        <v>0</v>
      </c>
      <c r="AV37" s="1054">
        <f>IF(AK37,IF(OR(AU37="",N(AU37)&lt;=0.000000001),"",_xlfn.XLOOKUP(AJ37,BJ15:BJ62,BN15:BN62,_xlfn.XLOOKUP(AJ37,BK15:BK62,BN15:BN62,_xlfn.XLOOKUP(AJ37,BL15:BL62,BN15:BN62,"")))),0)</f>
        <v>0</v>
      </c>
      <c r="AW37" s="1067" cm="1">
        <f t="array" ref="AW37">IF(AK37&lt;&gt;1,0,IF(OR(AU37="",N(AU37)&lt;=0.000000001),"",IF(OR(AO37="",N(AO37)&lt;=0.000000001),0,IF(ISNUMBER(AU37),IFERROR(_xlfn.LET(_xlpm.ai_test,TRIM(AJ37),_xlpm.r,IFERROR(_xlfn.XLOOKUP(_xlpm.ai_test,BJ15:BJ62,ROW(BJ15:BJ62),0,1),IFERROR(_xlfn.XLOOKUP(_xlpm.ai_test,BK15:BK62,ROW(BK15:BK62),0,1),_xlfn.XLOOKUP(_xlpm.ai_test,BL15:BL62,ROW(BL15:BL62),0,1))),_xlpm.p,_xlpm.r-MIN(ROW(BJ15:BJ62))+1,_xlpm.f,INDEX(BM15:BM62,_xlpm.p),_xlpm.u,INDEX(BN15:BN62,_xlpm.p),_xlpm.s,INDEX(BP15:BP62,_xlpm.p),_xlpm.q,N(AU37)/_xlpm.f,IF(_xlpm.q&gt;=_xlpm.s,ROUND(_xlpm.q,1)&amp;" "&amp;_xlpm.ai_test&amp;" = "&amp;ROUND(_xlpm.q*_xlpm.f,1)&amp;" "&amp;_xlpm.u,ROUND(_xlpm.q,1)&amp;" "&amp;_xlpm.ai_test)),""),""))))</f>
        <v>0</v>
      </c>
      <c r="AX37" s="1055"/>
      <c r="AY37" s="1053">
        <f t="shared" si="28"/>
        <v>0</v>
      </c>
      <c r="AZ37" s="1054" t="str">
        <f t="shared" si="29"/>
        <v/>
      </c>
      <c r="BA37" s="1056">
        <f t="shared" si="30"/>
        <v>0</v>
      </c>
      <c r="BB37" s="1057" t="str">
        <f t="shared" si="31"/>
        <v/>
      </c>
      <c r="BC37" s="1046"/>
      <c r="BD37" s="1058">
        <f t="shared" si="32"/>
        <v>0</v>
      </c>
      <c r="BE37" s="1048" t="str">
        <f t="shared" si="33"/>
        <v/>
      </c>
      <c r="BF37" s="262" t="s">
        <v>22</v>
      </c>
      <c r="BG37" s="1027">
        <f t="shared" si="34"/>
        <v>0</v>
      </c>
      <c r="BH37" s="1028">
        <f t="shared" si="35"/>
        <v>0</v>
      </c>
      <c r="BI37" s="844"/>
      <c r="BJ37" s="1069" t="s">
        <v>121</v>
      </c>
      <c r="BK37" s="173" t="s">
        <v>1385</v>
      </c>
      <c r="BL37" s="138" t="s">
        <v>1368</v>
      </c>
      <c r="BM37" s="1021">
        <f t="shared" si="40"/>
        <v>0.35</v>
      </c>
      <c r="BN37" s="1059" t="s">
        <v>1789</v>
      </c>
      <c r="BO37" s="1059" t="s">
        <v>1790</v>
      </c>
      <c r="BP37" s="1011">
        <f t="shared" si="39"/>
        <v>3</v>
      </c>
      <c r="BQ37" s="1060">
        <v>350</v>
      </c>
      <c r="BR37" s="844"/>
      <c r="BS37" s="844"/>
      <c r="BT37" s="844"/>
      <c r="BU37" s="844"/>
      <c r="BV37" s="844"/>
      <c r="BW37" s="844"/>
      <c r="BX37" s="964" t="str">
        <f t="shared" si="13"/>
        <v>►</v>
      </c>
      <c r="BY37" s="2798"/>
      <c r="BZ37" s="2798"/>
      <c r="CA37" s="2798"/>
      <c r="CB37" s="2798"/>
      <c r="CC37" s="2798"/>
      <c r="CD37" s="962"/>
      <c r="CE37" s="1070" t="s">
        <v>1816</v>
      </c>
      <c r="CF37" s="1071"/>
      <c r="CG37" s="1071"/>
      <c r="CH37" s="129"/>
      <c r="CI37" s="129"/>
      <c r="CJ37" s="129"/>
      <c r="CK37" s="859"/>
      <c r="CM37" s="1070" t="s">
        <v>1817</v>
      </c>
      <c r="CN37" s="1071"/>
      <c r="CO37" s="1071"/>
      <c r="CP37" s="129"/>
      <c r="CQ37" s="129"/>
      <c r="CR37" s="129"/>
      <c r="CS37" s="859"/>
      <c r="CU37" s="1070" t="s">
        <v>1818</v>
      </c>
      <c r="CV37" s="1071"/>
      <c r="CW37" s="1071"/>
      <c r="CX37" s="129"/>
      <c r="CY37" s="129"/>
      <c r="CZ37" s="129"/>
      <c r="DA37" s="859"/>
      <c r="DC37" s="3">
        <v>1</v>
      </c>
    </row>
    <row r="38" spans="1:107" s="701" customFormat="1" ht="21" customHeight="1">
      <c r="A38" s="941" t="s">
        <v>22</v>
      </c>
      <c r="B38" s="957" t="str">
        <f t="shared" si="12"/>
        <v>A</v>
      </c>
      <c r="C38" s="999" cm="1">
        <f t="array" ref="C38">SUMPRODUCT(LEN(D38:J38))</f>
        <v>0</v>
      </c>
      <c r="D38" s="201"/>
      <c r="E38" s="206"/>
      <c r="F38" s="206"/>
      <c r="G38" s="206"/>
      <c r="H38" s="206"/>
      <c r="I38" s="206"/>
      <c r="J38" s="207"/>
      <c r="K38" s="455" t="s">
        <v>22</v>
      </c>
      <c r="L38" s="115" t="s">
        <v>11</v>
      </c>
      <c r="M38" s="34" t="str">
        <f>M19</f>
        <v>C CHIBOUST PAMPLEMOUSSE | pâtisserie--ENTREMET| Auteur &gt; recette Béghin Say de Jean-Jacques Borne MOF 1994</v>
      </c>
      <c r="N38" s="35">
        <f>N19</f>
        <v>18</v>
      </c>
      <c r="O38" s="34" t="str">
        <f>O19</f>
        <v>desserts</v>
      </c>
      <c r="P38" s="36" t="str">
        <f>P19</f>
        <v>Recette mère ► MILLE-FEUILLE meringue et chiboust pamplemousse aux fraises des bois</v>
      </c>
      <c r="Q38" s="909" t="s">
        <v>140</v>
      </c>
      <c r="R38" s="533"/>
      <c r="S38" s="533"/>
      <c r="T38" s="533"/>
      <c r="U38" s="533"/>
      <c r="V38" s="910"/>
      <c r="W38" s="911"/>
      <c r="X38" s="912"/>
      <c r="Y38" s="912"/>
      <c r="Z38" s="913">
        <f>SUM(Z23:Z37)</f>
        <v>0.57600000000000007</v>
      </c>
      <c r="AA38" s="914"/>
      <c r="AB38" s="914"/>
      <c r="AC38" s="914" t="str">
        <f>"Total " &amp; AC20&amp;" &gt;"</f>
        <v>Total Col.18 &gt;</v>
      </c>
      <c r="AD38" s="915">
        <f>SUM(AC23:AC37)</f>
        <v>1.1520000000000001</v>
      </c>
      <c r="AE38" s="262" t="s">
        <v>22</v>
      </c>
      <c r="AF38" s="1035" t="str">
        <f t="shared" si="18"/>
        <v>►</v>
      </c>
      <c r="AG38" s="1036" t="str">
        <f t="shared" si="19"/>
        <v/>
      </c>
      <c r="AH38" s="1037" t="str">
        <f t="shared" si="20"/>
        <v/>
      </c>
      <c r="AI38" s="1036" t="str">
        <f t="shared" si="21"/>
        <v/>
      </c>
      <c r="AJ38" s="1037" t="str">
        <f t="shared" si="22"/>
        <v/>
      </c>
      <c r="AK38" s="1037">
        <f>IF(AND(L38="A",COUNTIF(BJ15:BL62,TRIM(U38))&gt;0),1,0)</f>
        <v>0</v>
      </c>
      <c r="AL38" s="1051" t="str" cm="1">
        <f t="array" ref="AL38">IF(AF38&lt;&gt;"A","",IFERROR((IFERROR(_xlfn.XLOOKUP(TRIM(SUBSTITUTE(U38,CHAR(160)," ")),BJ15:BJ62,BM15:BM62),IFERROR(_xlfn.XLOOKUP(TRIM(SUBSTITUTE(U38,CHAR(160)," ")),BK15:BK62,BM15:BM62),_xlfn.XLOOKUP(TRIM(SUBSTITUTE(U38,CHAR(160)," ")),BL15:BL62,BM15:BM62))))*T38*IF(ISBLANK(Q38),1,Q38)+IFERROR(_xlfn.XLOOKUP("RECHERCHEX",TRIM(L38:AD38),L38:AD38),0),0))</f>
        <v/>
      </c>
      <c r="AM38" s="1038">
        <f t="shared" si="23"/>
        <v>0</v>
      </c>
      <c r="AN38" s="1627" t="str">
        <f t="shared" si="24"/>
        <v/>
      </c>
      <c r="AO38" s="1039">
        <f t="shared" si="25"/>
        <v>0</v>
      </c>
      <c r="AP38" s="1039">
        <f t="shared" si="26"/>
        <v>0</v>
      </c>
      <c r="AQ38" s="1040">
        <f>IF(AO38&gt;0,AS9,0)</f>
        <v>0</v>
      </c>
      <c r="AR38" s="1628" t="str">
        <f>IF(TRIM(AG38)="▼ recette suivante", AG38, IF(AQ38&gt;0, IF(AT9&lt;&gt;"", AT9&amp;"-ou.or.o ❾ + or - &gt;", ""), ""))</f>
        <v/>
      </c>
      <c r="AS38" s="1064"/>
      <c r="AT38" s="1064"/>
      <c r="AU38" s="1042">
        <f t="shared" si="27"/>
        <v>0</v>
      </c>
      <c r="AV38" s="1043">
        <f>IF(AK38,IF(OR(AU38="",N(AU38)&lt;=0.000000001),"",_xlfn.XLOOKUP(AJ38,BJ15:BJ62,BN15:BN62,_xlfn.XLOOKUP(AJ38,BK15:BK62,BN15:BN62,_xlfn.XLOOKUP(AJ38,BL15:BL62,BN15:BN62,"")))),0)</f>
        <v>0</v>
      </c>
      <c r="AW38" s="1065" cm="1">
        <f t="array" ref="AW38">IF(AK38&lt;&gt;1,0,IF(OR(AU38="",N(AU38)&lt;=0.000000001),"",IF(OR(AO38="",N(AO38)&lt;=0.000000001),0,IF(ISNUMBER(AU38),IFERROR(_xlfn.LET(_xlpm.ai_test,TRIM(AJ38),_xlpm.r,IFERROR(_xlfn.XLOOKUP(_xlpm.ai_test,BJ15:BJ62,ROW(BJ15:BJ62),0,1),IFERROR(_xlfn.XLOOKUP(_xlpm.ai_test,BK15:BK62,ROW(BK15:BK62),0,1),_xlfn.XLOOKUP(_xlpm.ai_test,BL15:BL62,ROW(BL15:BL62),0,1))),_xlpm.p,_xlpm.r-MIN(ROW(BJ15:BJ62))+1,_xlpm.f,INDEX(BM15:BM62,_xlpm.p),_xlpm.u,INDEX(BN15:BN62,_xlpm.p),_xlpm.s,INDEX(BP15:BP62,_xlpm.p),_xlpm.q,N(AU38)/_xlpm.f,IF(_xlpm.q&gt;=_xlpm.s,ROUND(_xlpm.q,1)&amp;" "&amp;_xlpm.ai_test&amp;" = "&amp;ROUND(_xlpm.q*_xlpm.f,1)&amp;" "&amp;_xlpm.u,ROUND(_xlpm.q,1)&amp;" "&amp;_xlpm.ai_test)),""),""))))</f>
        <v>0</v>
      </c>
      <c r="AX38" s="1055"/>
      <c r="AY38" s="1042">
        <f t="shared" si="28"/>
        <v>0</v>
      </c>
      <c r="AZ38" s="1043" t="str">
        <f t="shared" si="29"/>
        <v/>
      </c>
      <c r="BA38" s="1044">
        <f t="shared" si="30"/>
        <v>0</v>
      </c>
      <c r="BB38" s="1045" t="str">
        <f t="shared" si="31"/>
        <v/>
      </c>
      <c r="BC38" s="1046"/>
      <c r="BD38" s="1047">
        <f t="shared" si="32"/>
        <v>0</v>
      </c>
      <c r="BE38" s="1048" t="str">
        <f t="shared" si="33"/>
        <v/>
      </c>
      <c r="BF38" s="262" t="s">
        <v>22</v>
      </c>
      <c r="BG38" s="1027">
        <f t="shared" si="34"/>
        <v>0</v>
      </c>
      <c r="BH38" s="1028">
        <f t="shared" si="35"/>
        <v>0</v>
      </c>
      <c r="BI38" s="844"/>
      <c r="BJ38" s="1069" t="s">
        <v>166</v>
      </c>
      <c r="BK38" s="173" t="s">
        <v>1386</v>
      </c>
      <c r="BL38" s="173" t="s">
        <v>1369</v>
      </c>
      <c r="BM38" s="1021">
        <f t="shared" si="40"/>
        <v>4.9299999999999995E-3</v>
      </c>
      <c r="BN38" s="1059" t="s">
        <v>1789</v>
      </c>
      <c r="BO38" s="1059" t="s">
        <v>1790</v>
      </c>
      <c r="BP38" s="1011">
        <f t="shared" si="39"/>
        <v>203</v>
      </c>
      <c r="BQ38" s="1066">
        <v>4.93</v>
      </c>
      <c r="BR38" s="844"/>
      <c r="BS38" s="844"/>
      <c r="BT38" s="844"/>
      <c r="BU38" s="844"/>
      <c r="BV38" s="844"/>
      <c r="BW38" s="844"/>
      <c r="BX38" s="964" t="str">
        <f t="shared" si="13"/>
        <v>►</v>
      </c>
      <c r="BY38" s="1072"/>
      <c r="BZ38" s="849"/>
      <c r="CA38" s="849"/>
      <c r="CB38" s="850"/>
      <c r="CC38" s="850"/>
      <c r="CD38" s="962"/>
      <c r="CE38" s="2799" t="s">
        <v>3314</v>
      </c>
      <c r="CF38" s="2800"/>
      <c r="CG38" s="2800"/>
      <c r="CH38" s="2800"/>
      <c r="CI38" s="2800"/>
      <c r="CJ38" s="2800"/>
      <c r="CK38" s="2801"/>
      <c r="CM38" s="2799" t="s">
        <v>3313</v>
      </c>
      <c r="CN38" s="2800"/>
      <c r="CO38" s="2800"/>
      <c r="CP38" s="2800"/>
      <c r="CQ38" s="2800"/>
      <c r="CR38" s="2800"/>
      <c r="CS38" s="2801"/>
      <c r="CU38" s="2799" t="s">
        <v>3312</v>
      </c>
      <c r="CV38" s="2800"/>
      <c r="CW38" s="2800"/>
      <c r="CX38" s="2800"/>
      <c r="CY38" s="2800"/>
      <c r="CZ38" s="2800"/>
      <c r="DA38" s="2801"/>
      <c r="DC38" s="3">
        <v>1</v>
      </c>
    </row>
    <row r="39" spans="1:107" s="701" customFormat="1" ht="21" customHeight="1">
      <c r="A39" s="941" t="s">
        <v>22</v>
      </c>
      <c r="B39" s="957" t="str">
        <f t="shared" si="12"/>
        <v>►</v>
      </c>
      <c r="C39" s="999" cm="1">
        <f t="array" ref="C39">SUMPRODUCT(LEN(D39:J39))</f>
        <v>0</v>
      </c>
      <c r="D39" s="201"/>
      <c r="E39" s="206"/>
      <c r="F39" s="206"/>
      <c r="G39" s="206"/>
      <c r="H39" s="206"/>
      <c r="I39" s="206"/>
      <c r="J39" s="207"/>
      <c r="K39" s="455"/>
      <c r="L39" s="115" t="s">
        <v>16</v>
      </c>
      <c r="M39" s="34" t="str">
        <f>M19</f>
        <v>C CHIBOUST PAMPLEMOUSSE | pâtisserie--ENTREMET| Auteur &gt; recette Béghin Say de Jean-Jacques Borne MOF 1994</v>
      </c>
      <c r="N39" s="35">
        <f>N19</f>
        <v>18</v>
      </c>
      <c r="O39" s="34" t="str">
        <f>O19</f>
        <v>desserts</v>
      </c>
      <c r="P39" s="36" t="str">
        <f>P19</f>
        <v>Recette mère ► MILLE-FEUILLE meringue et chiboust pamplemousse aux fraises des bois</v>
      </c>
      <c r="Q39" s="160" t="s">
        <v>147</v>
      </c>
      <c r="R39" s="116" t="s">
        <v>102</v>
      </c>
      <c r="S39" s="161" t="s">
        <v>148</v>
      </c>
      <c r="T39" s="162" t="s">
        <v>149</v>
      </c>
      <c r="U39" s="130" t="s">
        <v>150</v>
      </c>
      <c r="V39" s="130" t="s">
        <v>111</v>
      </c>
      <c r="W39" s="104" t="s">
        <v>0</v>
      </c>
      <c r="X39" s="104" t="s">
        <v>99</v>
      </c>
      <c r="Y39" s="104" t="s">
        <v>151</v>
      </c>
      <c r="Z39" s="104" t="s">
        <v>152</v>
      </c>
      <c r="AA39" s="121" t="s">
        <v>106</v>
      </c>
      <c r="AB39" s="121" t="s">
        <v>371</v>
      </c>
      <c r="AC39" s="379" t="s">
        <v>153</v>
      </c>
      <c r="AD39" s="121" t="s">
        <v>154</v>
      </c>
      <c r="AE39" s="262" t="s">
        <v>22</v>
      </c>
      <c r="AF39" s="1035" t="str">
        <f t="shared" si="18"/>
        <v>►</v>
      </c>
      <c r="AG39" s="1036" t="str">
        <f t="shared" si="19"/>
        <v/>
      </c>
      <c r="AH39" s="1037" t="str">
        <f t="shared" si="20"/>
        <v/>
      </c>
      <c r="AI39" s="1036" t="str">
        <f t="shared" si="21"/>
        <v/>
      </c>
      <c r="AJ39" s="1037" t="str">
        <f t="shared" si="22"/>
        <v/>
      </c>
      <c r="AK39" s="1037">
        <f>IF(AND(L39="A",COUNTIF(BJ15:BL62,TRIM(U39))&gt;0),1,0)</f>
        <v>0</v>
      </c>
      <c r="AL39" s="1051" t="str" cm="1">
        <f t="array" ref="AL39">IF(AF39&lt;&gt;"A","",IFERROR((IFERROR(_xlfn.XLOOKUP(TRIM(SUBSTITUTE(U39,CHAR(160)," ")),BJ15:BJ62,BM15:BM62),IFERROR(_xlfn.XLOOKUP(TRIM(SUBSTITUTE(U39,CHAR(160)," ")),BK15:BK62,BM15:BM62),_xlfn.XLOOKUP(TRIM(SUBSTITUTE(U39,CHAR(160)," ")),BL15:BL62,BM15:BM62))))*T39*IF(ISBLANK(Q39),1,Q39)+IFERROR(_xlfn.XLOOKUP("RECHERCHEX",TRIM(L39:AD39),L39:AD39),0),0))</f>
        <v/>
      </c>
      <c r="AM39" s="1038">
        <f t="shared" si="23"/>
        <v>0</v>
      </c>
      <c r="AN39" s="1627" t="str">
        <f t="shared" si="24"/>
        <v/>
      </c>
      <c r="AO39" s="1039">
        <f t="shared" si="25"/>
        <v>0</v>
      </c>
      <c r="AP39" s="1039">
        <f t="shared" si="26"/>
        <v>0</v>
      </c>
      <c r="AQ39" s="1052">
        <f>IF(AO39&gt;0,AS9,0)</f>
        <v>0</v>
      </c>
      <c r="AR39" s="1626" t="str">
        <f>IF(TRIM(AG39)="▼ recette suivante", AG39, IF(AQ39&gt;0, IF(AT9&lt;&gt;"", AT9&amp;"-ou.or.o ❾ + or - &gt;", ""), ""))</f>
        <v/>
      </c>
      <c r="AS39" s="1064"/>
      <c r="AT39" s="1064"/>
      <c r="AU39" s="1053">
        <f t="shared" si="27"/>
        <v>0</v>
      </c>
      <c r="AV39" s="1054">
        <f>IF(AK39,IF(OR(AU39="",N(AU39)&lt;=0.000000001),"",_xlfn.XLOOKUP(AJ39,BJ15:BJ62,BN15:BN62,_xlfn.XLOOKUP(AJ39,BK15:BK62,BN15:BN62,_xlfn.XLOOKUP(AJ39,BL15:BL62,BN15:BN62,"")))),0)</f>
        <v>0</v>
      </c>
      <c r="AW39" s="1067" cm="1">
        <f t="array" ref="AW39">IF(AK39&lt;&gt;1,0,IF(OR(AU39="",N(AU39)&lt;=0.000000001),"",IF(OR(AO39="",N(AO39)&lt;=0.000000001),0,IF(ISNUMBER(AU39),IFERROR(_xlfn.LET(_xlpm.ai_test,TRIM(AJ39),_xlpm.r,IFERROR(_xlfn.XLOOKUP(_xlpm.ai_test,BJ15:BJ62,ROW(BJ15:BJ62),0,1),IFERROR(_xlfn.XLOOKUP(_xlpm.ai_test,BK15:BK62,ROW(BK15:BK62),0,1),_xlfn.XLOOKUP(_xlpm.ai_test,BL15:BL62,ROW(BL15:BL62),0,1))),_xlpm.p,_xlpm.r-MIN(ROW(BJ15:BJ62))+1,_xlpm.f,INDEX(BM15:BM62,_xlpm.p),_xlpm.u,INDEX(BN15:BN62,_xlpm.p),_xlpm.s,INDEX(BP15:BP62,_xlpm.p),_xlpm.q,N(AU39)/_xlpm.f,IF(_xlpm.q&gt;=_xlpm.s,ROUND(_xlpm.q,1)&amp;" "&amp;_xlpm.ai_test&amp;" = "&amp;ROUND(_xlpm.q*_xlpm.f,1)&amp;" "&amp;_xlpm.u,ROUND(_xlpm.q,1)&amp;" "&amp;_xlpm.ai_test)),""),""))))</f>
        <v>0</v>
      </c>
      <c r="AX39" s="1055"/>
      <c r="AY39" s="1053">
        <f t="shared" si="28"/>
        <v>0</v>
      </c>
      <c r="AZ39" s="1054" t="str">
        <f t="shared" si="29"/>
        <v/>
      </c>
      <c r="BA39" s="1056">
        <f t="shared" si="30"/>
        <v>0</v>
      </c>
      <c r="BB39" s="1057" t="str">
        <f t="shared" si="31"/>
        <v/>
      </c>
      <c r="BC39" s="1046"/>
      <c r="BD39" s="1058">
        <f t="shared" si="32"/>
        <v>0</v>
      </c>
      <c r="BE39" s="1048" t="str">
        <f t="shared" si="33"/>
        <v/>
      </c>
      <c r="BF39" s="262" t="s">
        <v>22</v>
      </c>
      <c r="BG39" s="1027">
        <f t="shared" si="34"/>
        <v>0</v>
      </c>
      <c r="BH39" s="1028">
        <f t="shared" si="35"/>
        <v>0</v>
      </c>
      <c r="BI39" s="844"/>
      <c r="BJ39" s="1069" t="s">
        <v>167</v>
      </c>
      <c r="BK39" s="173" t="s">
        <v>1387</v>
      </c>
      <c r="BL39" s="173" t="s">
        <v>1370</v>
      </c>
      <c r="BM39" s="1021">
        <f t="shared" si="40"/>
        <v>5.0000000000000001E-3</v>
      </c>
      <c r="BN39" s="1059" t="s">
        <v>1789</v>
      </c>
      <c r="BO39" s="1059" t="s">
        <v>1790</v>
      </c>
      <c r="BP39" s="1011">
        <f t="shared" si="39"/>
        <v>200</v>
      </c>
      <c r="BQ39" s="1060">
        <v>5</v>
      </c>
      <c r="BR39" s="844"/>
      <c r="BS39" s="844"/>
      <c r="BT39" s="844"/>
      <c r="BU39" s="844"/>
      <c r="BV39" s="844"/>
      <c r="BW39" s="844"/>
      <c r="BX39" s="964" t="str">
        <f t="shared" si="13"/>
        <v>►</v>
      </c>
      <c r="BY39" s="1072"/>
      <c r="BZ39" s="849"/>
      <c r="CA39" s="849"/>
      <c r="CB39" s="850"/>
      <c r="CC39" s="850"/>
      <c r="CD39" s="962"/>
      <c r="CE39" s="2799"/>
      <c r="CF39" s="2800"/>
      <c r="CG39" s="2800"/>
      <c r="CH39" s="2800"/>
      <c r="CI39" s="2800"/>
      <c r="CJ39" s="2800"/>
      <c r="CK39" s="2801"/>
      <c r="CM39" s="2799"/>
      <c r="CN39" s="2800"/>
      <c r="CO39" s="2800"/>
      <c r="CP39" s="2800"/>
      <c r="CQ39" s="2800"/>
      <c r="CR39" s="2800"/>
      <c r="CS39" s="2801"/>
      <c r="CU39" s="2799"/>
      <c r="CV39" s="2800"/>
      <c r="CW39" s="2800"/>
      <c r="CX39" s="2800"/>
      <c r="CY39" s="2800"/>
      <c r="CZ39" s="2800"/>
      <c r="DA39" s="2801"/>
      <c r="DC39" s="3">
        <v>1</v>
      </c>
    </row>
    <row r="40" spans="1:107" s="701" customFormat="1" ht="21" customHeight="1">
      <c r="A40" s="941" t="s">
        <v>22</v>
      </c>
      <c r="B40" s="957" t="str">
        <f t="shared" si="12"/>
        <v>►</v>
      </c>
      <c r="C40" s="999" cm="1">
        <f t="array" ref="C40">SUMPRODUCT(LEN(D40:J40))</f>
        <v>0</v>
      </c>
      <c r="D40" s="201"/>
      <c r="E40" s="206"/>
      <c r="F40" s="206"/>
      <c r="G40" s="206"/>
      <c r="H40" s="206"/>
      <c r="I40" s="206"/>
      <c r="J40" s="207"/>
      <c r="K40" s="455"/>
      <c r="L40" s="115" t="s">
        <v>16</v>
      </c>
      <c r="M40" s="34" t="str">
        <f>M19</f>
        <v>C CHIBOUST PAMPLEMOUSSE | pâtisserie--ENTREMET| Auteur &gt; recette Béghin Say de Jean-Jacques Borne MOF 1994</v>
      </c>
      <c r="N40" s="35">
        <f>N19</f>
        <v>18</v>
      </c>
      <c r="O40" s="34" t="str">
        <f>O19</f>
        <v>desserts</v>
      </c>
      <c r="P40" s="36" t="str">
        <f>P19</f>
        <v>Recette mère ► MILLE-FEUILLE meringue et chiboust pamplemousse aux fraises des bois</v>
      </c>
      <c r="Q40" s="916">
        <v>1</v>
      </c>
      <c r="R40" s="917">
        <v>1E-3</v>
      </c>
      <c r="S40" s="918">
        <v>0</v>
      </c>
      <c r="T40" s="917">
        <v>0.25</v>
      </c>
      <c r="U40" s="917">
        <v>0.33332999999999996</v>
      </c>
      <c r="V40" s="917">
        <v>0.5</v>
      </c>
      <c r="W40" s="919">
        <v>1</v>
      </c>
      <c r="X40" s="919">
        <v>0.1</v>
      </c>
      <c r="Y40" s="919">
        <v>0.01</v>
      </c>
      <c r="Z40" s="919">
        <v>1E-3</v>
      </c>
      <c r="AA40" s="919">
        <v>0.5</v>
      </c>
      <c r="AB40" s="919">
        <v>0.25</v>
      </c>
      <c r="AC40" s="919">
        <v>0.33300000000000002</v>
      </c>
      <c r="AD40" s="2468">
        <v>0.2</v>
      </c>
      <c r="AE40" s="262" t="s">
        <v>22</v>
      </c>
      <c r="AF40" s="1035" t="str">
        <f t="shared" si="18"/>
        <v>►</v>
      </c>
      <c r="AG40" s="1036" t="str">
        <f t="shared" si="19"/>
        <v/>
      </c>
      <c r="AH40" s="1037" t="str">
        <f t="shared" si="20"/>
        <v/>
      </c>
      <c r="AI40" s="1036" t="str">
        <f t="shared" si="21"/>
        <v/>
      </c>
      <c r="AJ40" s="1037" t="str">
        <f t="shared" si="22"/>
        <v/>
      </c>
      <c r="AK40" s="1037">
        <f>IF(AND(L40="A",COUNTIF(BJ15:BL62,TRIM(U40))&gt;0),1,0)</f>
        <v>0</v>
      </c>
      <c r="AL40" s="1051" t="str" cm="1">
        <f t="array" ref="AL40">IF(AF40&lt;&gt;"A","",IFERROR((IFERROR(_xlfn.XLOOKUP(TRIM(SUBSTITUTE(U40,CHAR(160)," ")),BJ15:BJ62,BM15:BM62),IFERROR(_xlfn.XLOOKUP(TRIM(SUBSTITUTE(U40,CHAR(160)," ")),BK15:BK62,BM15:BM62),_xlfn.XLOOKUP(TRIM(SUBSTITUTE(U40,CHAR(160)," ")),BL15:BL62,BM15:BM62))))*T40*IF(ISBLANK(Q40),1,Q40)+IFERROR(_xlfn.XLOOKUP("RECHERCHEX",TRIM(L40:AD40),L40:AD40),0),0))</f>
        <v/>
      </c>
      <c r="AM40" s="1038">
        <f t="shared" si="23"/>
        <v>0</v>
      </c>
      <c r="AN40" s="1627" t="str">
        <f t="shared" si="24"/>
        <v/>
      </c>
      <c r="AO40" s="1039">
        <f t="shared" si="25"/>
        <v>0</v>
      </c>
      <c r="AP40" s="1039">
        <f t="shared" si="26"/>
        <v>0</v>
      </c>
      <c r="AQ40" s="1040">
        <f>IF(AO40&gt;0,AS9,0)</f>
        <v>0</v>
      </c>
      <c r="AR40" s="1628" t="str">
        <f>IF(TRIM(AG40)="▼ recette suivante", AG40, IF(AQ40&gt;0, IF(AT9&lt;&gt;"", AT9&amp;"-ou.or.o ❾ + or - &gt;", ""), ""))</f>
        <v/>
      </c>
      <c r="AS40" s="1064"/>
      <c r="AT40" s="1064"/>
      <c r="AU40" s="1042">
        <f t="shared" si="27"/>
        <v>0</v>
      </c>
      <c r="AV40" s="1043">
        <f>IF(AK40,IF(OR(AU40="",N(AU40)&lt;=0.000000001),"",_xlfn.XLOOKUP(AJ40,BJ15:BJ62,BN15:BN62,_xlfn.XLOOKUP(AJ40,BK15:BK62,BN15:BN62,_xlfn.XLOOKUP(AJ40,BL15:BL62,BN15:BN62,"")))),0)</f>
        <v>0</v>
      </c>
      <c r="AW40" s="1065" cm="1">
        <f t="array" ref="AW40">IF(AK40&lt;&gt;1,0,IF(OR(AU40="",N(AU40)&lt;=0.000000001),"",IF(OR(AO40="",N(AO40)&lt;=0.000000001),0,IF(ISNUMBER(AU40),IFERROR(_xlfn.LET(_xlpm.ai_test,TRIM(AJ40),_xlpm.r,IFERROR(_xlfn.XLOOKUP(_xlpm.ai_test,BJ15:BJ62,ROW(BJ15:BJ62),0,1),IFERROR(_xlfn.XLOOKUP(_xlpm.ai_test,BK15:BK62,ROW(BK15:BK62),0,1),_xlfn.XLOOKUP(_xlpm.ai_test,BL15:BL62,ROW(BL15:BL62),0,1))),_xlpm.p,_xlpm.r-MIN(ROW(BJ15:BJ62))+1,_xlpm.f,INDEX(BM15:BM62,_xlpm.p),_xlpm.u,INDEX(BN15:BN62,_xlpm.p),_xlpm.s,INDEX(BP15:BP62,_xlpm.p),_xlpm.q,N(AU40)/_xlpm.f,IF(_xlpm.q&gt;=_xlpm.s,ROUND(_xlpm.q,1)&amp;" "&amp;_xlpm.ai_test&amp;" = "&amp;ROUND(_xlpm.q*_xlpm.f,1)&amp;" "&amp;_xlpm.u,ROUND(_xlpm.q,1)&amp;" "&amp;_xlpm.ai_test)),""),""))))</f>
        <v>0</v>
      </c>
      <c r="AX40" s="1055"/>
      <c r="AY40" s="1042">
        <f t="shared" si="28"/>
        <v>0</v>
      </c>
      <c r="AZ40" s="1043" t="str">
        <f t="shared" si="29"/>
        <v/>
      </c>
      <c r="BA40" s="1044">
        <f t="shared" si="30"/>
        <v>0</v>
      </c>
      <c r="BB40" s="1045" t="str">
        <f t="shared" si="31"/>
        <v/>
      </c>
      <c r="BC40" s="1046"/>
      <c r="BD40" s="1047">
        <f t="shared" si="32"/>
        <v>0</v>
      </c>
      <c r="BE40" s="1048" t="str">
        <f t="shared" si="33"/>
        <v/>
      </c>
      <c r="BF40" s="262" t="s">
        <v>22</v>
      </c>
      <c r="BG40" s="1027">
        <f t="shared" si="34"/>
        <v>0</v>
      </c>
      <c r="BH40" s="1028">
        <f t="shared" si="35"/>
        <v>0</v>
      </c>
      <c r="BI40" s="844"/>
      <c r="BJ40" s="133" t="s">
        <v>162</v>
      </c>
      <c r="BK40" s="133" t="s">
        <v>162</v>
      </c>
      <c r="BL40" s="133" t="s">
        <v>1362</v>
      </c>
      <c r="BM40" s="1021">
        <f t="shared" si="40"/>
        <v>2.835E-2</v>
      </c>
      <c r="BN40" s="857" t="s">
        <v>871</v>
      </c>
      <c r="BO40" s="857" t="s">
        <v>1748</v>
      </c>
      <c r="BP40" s="1011">
        <f t="shared" si="39"/>
        <v>35</v>
      </c>
      <c r="BQ40" s="1074">
        <v>28.35</v>
      </c>
      <c r="BR40" s="844"/>
      <c r="BS40" s="844"/>
      <c r="BT40" s="844"/>
      <c r="BU40" s="844"/>
      <c r="BV40" s="844"/>
      <c r="BW40" s="844"/>
      <c r="BX40" s="964" t="str">
        <f t="shared" si="13"/>
        <v>►</v>
      </c>
      <c r="BY40" s="1072"/>
      <c r="BZ40" s="849"/>
      <c r="CA40" s="849"/>
      <c r="CB40" s="850"/>
      <c r="CC40" s="850"/>
      <c r="CD40" s="962"/>
      <c r="CE40" s="517"/>
      <c r="CF40" s="9"/>
      <c r="CG40" s="9"/>
      <c r="CH40" s="9"/>
      <c r="CI40" s="9"/>
      <c r="CJ40" s="9"/>
      <c r="CK40" s="41"/>
      <c r="CM40" s="517"/>
      <c r="CN40" s="9"/>
      <c r="CO40" s="9"/>
      <c r="CP40" s="9"/>
      <c r="CQ40" s="9"/>
      <c r="CR40" s="9"/>
      <c r="CS40" s="41"/>
      <c r="CU40" s="517"/>
      <c r="CV40" s="9"/>
      <c r="CW40" s="9"/>
      <c r="CX40" s="9"/>
      <c r="CY40" s="9"/>
      <c r="CZ40" s="9"/>
      <c r="DA40" s="41"/>
      <c r="DC40" s="3">
        <v>1</v>
      </c>
    </row>
    <row r="41" spans="1:107" s="701" customFormat="1" ht="21" customHeight="1">
      <c r="A41" s="941" t="s">
        <v>22</v>
      </c>
      <c r="B41" s="957" t="str">
        <f t="shared" si="12"/>
        <v>►</v>
      </c>
      <c r="C41" s="999" cm="1">
        <f t="array" ref="C41">SUMPRODUCT(LEN(D41:J41))</f>
        <v>0</v>
      </c>
      <c r="D41" s="201"/>
      <c r="E41" s="206"/>
      <c r="F41" s="206"/>
      <c r="G41" s="206"/>
      <c r="H41" s="206"/>
      <c r="I41" s="206"/>
      <c r="J41" s="207"/>
      <c r="K41" s="455" t="s">
        <v>22</v>
      </c>
      <c r="L41" s="115" t="s">
        <v>16</v>
      </c>
      <c r="M41" s="34" t="str">
        <f>M19</f>
        <v>C CHIBOUST PAMPLEMOUSSE | pâtisserie--ENTREMET| Auteur &gt; recette Béghin Say de Jean-Jacques Borne MOF 1994</v>
      </c>
      <c r="N41" s="35">
        <f>N19</f>
        <v>18</v>
      </c>
      <c r="O41" s="34" t="str">
        <f>O19</f>
        <v>desserts</v>
      </c>
      <c r="P41" s="36" t="str">
        <f>P19</f>
        <v>Recette mère ► MILLE-FEUILLE meringue et chiboust pamplemousse aux fraises des bois</v>
      </c>
      <c r="Q41" s="133" t="s">
        <v>162</v>
      </c>
      <c r="R41" s="133" t="s">
        <v>163</v>
      </c>
      <c r="S41" s="161" t="s">
        <v>148</v>
      </c>
      <c r="T41" s="133" t="s">
        <v>116</v>
      </c>
      <c r="U41" s="133" t="s">
        <v>164</v>
      </c>
      <c r="V41" s="133" t="s">
        <v>165</v>
      </c>
      <c r="W41" s="138" t="s">
        <v>121</v>
      </c>
      <c r="X41" s="173" t="s">
        <v>166</v>
      </c>
      <c r="Y41" s="173" t="s">
        <v>167</v>
      </c>
      <c r="Z41" s="121" t="s">
        <v>168</v>
      </c>
      <c r="AA41" s="121" t="s">
        <v>169</v>
      </c>
      <c r="AB41" s="121" t="s">
        <v>107</v>
      </c>
      <c r="AC41" s="2470" t="s">
        <v>1857</v>
      </c>
      <c r="AD41" s="934" t="s">
        <v>170</v>
      </c>
      <c r="AE41" s="262" t="s">
        <v>22</v>
      </c>
      <c r="AF41" s="1035" t="str">
        <f t="shared" si="18"/>
        <v>►</v>
      </c>
      <c r="AG41" s="1036" t="str">
        <f t="shared" si="19"/>
        <v/>
      </c>
      <c r="AH41" s="1037" t="str">
        <f t="shared" si="20"/>
        <v/>
      </c>
      <c r="AI41" s="1036" t="str">
        <f t="shared" si="21"/>
        <v/>
      </c>
      <c r="AJ41" s="1037" t="str">
        <f t="shared" si="22"/>
        <v/>
      </c>
      <c r="AK41" s="1037">
        <f>IF(AND(L41="A",COUNTIF(BJ15:BL62,TRIM(U41))&gt;0),1,0)</f>
        <v>0</v>
      </c>
      <c r="AL41" s="1051" t="str" cm="1">
        <f t="array" ref="AL41">IF(AF41&lt;&gt;"A","",IFERROR((IFERROR(_xlfn.XLOOKUP(TRIM(SUBSTITUTE(U41,CHAR(160)," ")),BJ15:BJ62,BM15:BM62),IFERROR(_xlfn.XLOOKUP(TRIM(SUBSTITUTE(U41,CHAR(160)," ")),BK15:BK62,BM15:BM62),_xlfn.XLOOKUP(TRIM(SUBSTITUTE(U41,CHAR(160)," ")),BL15:BL62,BM15:BM62))))*T41*IF(ISBLANK(Q41),1,Q41)+IFERROR(_xlfn.XLOOKUP("RECHERCHEX",TRIM(L41:AD41),L41:AD41),0),0))</f>
        <v/>
      </c>
      <c r="AM41" s="1038">
        <f t="shared" si="23"/>
        <v>0</v>
      </c>
      <c r="AN41" s="1627" t="str">
        <f t="shared" si="24"/>
        <v/>
      </c>
      <c r="AO41" s="1039">
        <f t="shared" si="25"/>
        <v>0</v>
      </c>
      <c r="AP41" s="1039">
        <f t="shared" si="26"/>
        <v>0</v>
      </c>
      <c r="AQ41" s="1052">
        <f>IF(AO41&gt;0,AS9,0)</f>
        <v>0</v>
      </c>
      <c r="AR41" s="1626" t="str">
        <f>IF(TRIM(AG41)="▼ recette suivante", AG41, IF(AQ41&gt;0, IF(AT9&lt;&gt;"", AT9&amp;"-ou.or.o ❾ + or - &gt;", ""), ""))</f>
        <v/>
      </c>
      <c r="AS41" s="1064"/>
      <c r="AT41" s="1064"/>
      <c r="AU41" s="1053">
        <f t="shared" si="27"/>
        <v>0</v>
      </c>
      <c r="AV41" s="1054">
        <f>IF(AK41,IF(OR(AU41="",N(AU41)&lt;=0.000000001),"",_xlfn.XLOOKUP(AJ41,BJ15:BJ62,BN15:BN62,_xlfn.XLOOKUP(AJ41,BK15:BK62,BN15:BN62,_xlfn.XLOOKUP(AJ41,BL15:BL62,BN15:BN62,"")))),0)</f>
        <v>0</v>
      </c>
      <c r="AW41" s="1067" cm="1">
        <f t="array" ref="AW41">IF(AK41&lt;&gt;1,0,IF(OR(AU41="",N(AU41)&lt;=0.000000001),"",IF(OR(AO41="",N(AO41)&lt;=0.000000001),0,IF(ISNUMBER(AU41),IFERROR(_xlfn.LET(_xlpm.ai_test,TRIM(AJ41),_xlpm.r,IFERROR(_xlfn.XLOOKUP(_xlpm.ai_test,BJ15:BJ62,ROW(BJ15:BJ62),0,1),IFERROR(_xlfn.XLOOKUP(_xlpm.ai_test,BK15:BK62,ROW(BK15:BK62),0,1),_xlfn.XLOOKUP(_xlpm.ai_test,BL15:BL62,ROW(BL15:BL62),0,1))),_xlpm.p,_xlpm.r-MIN(ROW(BJ15:BJ62))+1,_xlpm.f,INDEX(BM15:BM62,_xlpm.p),_xlpm.u,INDEX(BN15:BN62,_xlpm.p),_xlpm.s,INDEX(BP15:BP62,_xlpm.p),_xlpm.q,N(AU41)/_xlpm.f,IF(_xlpm.q&gt;=_xlpm.s,ROUND(_xlpm.q,1)&amp;" "&amp;_xlpm.ai_test&amp;" = "&amp;ROUND(_xlpm.q*_xlpm.f,1)&amp;" "&amp;_xlpm.u,ROUND(_xlpm.q,1)&amp;" "&amp;_xlpm.ai_test)),""),""))))</f>
        <v>0</v>
      </c>
      <c r="AX41" s="1055"/>
      <c r="AY41" s="1053">
        <f t="shared" si="28"/>
        <v>0</v>
      </c>
      <c r="AZ41" s="1054" t="str">
        <f t="shared" si="29"/>
        <v/>
      </c>
      <c r="BA41" s="1056">
        <f t="shared" si="30"/>
        <v>0</v>
      </c>
      <c r="BB41" s="1057" t="str">
        <f t="shared" si="31"/>
        <v/>
      </c>
      <c r="BC41" s="1046"/>
      <c r="BD41" s="1058">
        <f t="shared" si="32"/>
        <v>0</v>
      </c>
      <c r="BE41" s="1048" t="str">
        <f t="shared" si="33"/>
        <v/>
      </c>
      <c r="BF41" s="262" t="s">
        <v>22</v>
      </c>
      <c r="BG41" s="1027">
        <f t="shared" si="34"/>
        <v>0</v>
      </c>
      <c r="BH41" s="1028">
        <f t="shared" si="35"/>
        <v>0</v>
      </c>
      <c r="BI41" s="844"/>
      <c r="BJ41" s="1076" t="s">
        <v>1821</v>
      </c>
      <c r="BK41" s="1076" t="s">
        <v>1822</v>
      </c>
      <c r="BL41" s="1076" t="s">
        <v>1823</v>
      </c>
      <c r="BM41" s="1021">
        <f t="shared" si="40"/>
        <v>1.4E-2</v>
      </c>
      <c r="BN41" s="1059" t="s">
        <v>1789</v>
      </c>
      <c r="BO41" s="1059" t="s">
        <v>1790</v>
      </c>
      <c r="BP41" s="1011">
        <f t="shared" si="39"/>
        <v>71</v>
      </c>
      <c r="BQ41" s="1060">
        <v>14</v>
      </c>
      <c r="BR41" s="844"/>
      <c r="BS41" s="844"/>
      <c r="BT41" s="844"/>
      <c r="BU41" s="844"/>
      <c r="BV41" s="844"/>
      <c r="BW41" s="844"/>
      <c r="BX41" s="964" t="str">
        <f t="shared" si="13"/>
        <v>►</v>
      </c>
      <c r="BY41" s="1072"/>
      <c r="BZ41" s="849"/>
      <c r="CA41" s="849"/>
      <c r="CB41" s="850"/>
      <c r="CC41" s="850"/>
      <c r="CD41" s="962"/>
      <c r="CE41" s="1077" t="s">
        <v>1824</v>
      </c>
      <c r="CF41" s="9"/>
      <c r="CG41" s="9"/>
      <c r="CH41" s="9"/>
      <c r="CI41" s="9"/>
      <c r="CJ41" s="9"/>
      <c r="CK41" s="41"/>
      <c r="CM41" s="1077" t="s">
        <v>1825</v>
      </c>
      <c r="CN41" s="9"/>
      <c r="CO41" s="9"/>
      <c r="CP41" s="9"/>
      <c r="CQ41" s="9"/>
      <c r="CR41" s="9"/>
      <c r="CS41" s="41"/>
      <c r="CU41" s="1077" t="s">
        <v>1826</v>
      </c>
      <c r="CV41" s="9"/>
      <c r="CW41" s="9"/>
      <c r="CX41" s="9"/>
      <c r="CY41" s="9"/>
      <c r="CZ41" s="9"/>
      <c r="DA41" s="41"/>
      <c r="DC41" s="3">
        <v>1</v>
      </c>
    </row>
    <row r="42" spans="1:107" s="701" customFormat="1" ht="21" customHeight="1">
      <c r="A42" s="941" t="s">
        <v>22</v>
      </c>
      <c r="B42" s="957" t="str">
        <f t="shared" si="12"/>
        <v>►</v>
      </c>
      <c r="C42" s="999" cm="1">
        <f t="array" ref="C42">SUMPRODUCT(LEN(D42:J42))</f>
        <v>0</v>
      </c>
      <c r="D42" s="201"/>
      <c r="E42" s="206"/>
      <c r="F42" s="206"/>
      <c r="G42" s="206"/>
      <c r="H42" s="206"/>
      <c r="I42" s="206"/>
      <c r="J42" s="207"/>
      <c r="K42" s="455" t="s">
        <v>22</v>
      </c>
      <c r="L42" s="115" t="s">
        <v>16</v>
      </c>
      <c r="M42" s="34" t="str">
        <f>M19</f>
        <v>C CHIBOUST PAMPLEMOUSSE | pâtisserie--ENTREMET| Auteur &gt; recette Béghin Say de Jean-Jacques Borne MOF 1994</v>
      </c>
      <c r="N42" s="35">
        <f>N19</f>
        <v>18</v>
      </c>
      <c r="O42" s="34" t="str">
        <f>O19</f>
        <v>desserts</v>
      </c>
      <c r="P42" s="36" t="str">
        <f>P19</f>
        <v>Recette mère ► MILLE-FEUILLE meringue et chiboust pamplemousse aux fraises des bois</v>
      </c>
      <c r="Q42" s="916">
        <v>2.835E-2</v>
      </c>
      <c r="R42" s="917">
        <v>0.13</v>
      </c>
      <c r="S42" s="918">
        <v>0</v>
      </c>
      <c r="T42" s="917">
        <v>0.2</v>
      </c>
      <c r="U42" s="917">
        <v>0.23</v>
      </c>
      <c r="V42" s="917">
        <v>0.22500000000000001</v>
      </c>
      <c r="W42" s="919">
        <v>0.35</v>
      </c>
      <c r="X42" s="919">
        <v>5.0000000000000001E-3</v>
      </c>
      <c r="Y42" s="919">
        <v>5.0000000000000001E-3</v>
      </c>
      <c r="Z42" s="919">
        <v>1.4999999999999999E-2</v>
      </c>
      <c r="AA42" s="919">
        <v>0.1</v>
      </c>
      <c r="AB42" s="919">
        <v>0.22500000000000001</v>
      </c>
      <c r="AC42" s="919">
        <v>4.0000000000000001E-3</v>
      </c>
      <c r="AD42" s="2469">
        <v>1E-3</v>
      </c>
      <c r="AE42" s="262" t="s">
        <v>22</v>
      </c>
      <c r="AF42" s="1035" t="str">
        <f t="shared" si="18"/>
        <v>►</v>
      </c>
      <c r="AG42" s="1036" t="str">
        <f t="shared" si="19"/>
        <v/>
      </c>
      <c r="AH42" s="1037" t="str">
        <f t="shared" si="20"/>
        <v/>
      </c>
      <c r="AI42" s="1036" t="str">
        <f t="shared" si="21"/>
        <v/>
      </c>
      <c r="AJ42" s="1037" t="str">
        <f t="shared" si="22"/>
        <v/>
      </c>
      <c r="AK42" s="1037">
        <f>IF(AND(L42="A",COUNTIF(BJ15:BL62,TRIM(U42))&gt;0),1,0)</f>
        <v>0</v>
      </c>
      <c r="AL42" s="1051" t="str" cm="1">
        <f t="array" ref="AL42">IF(AF42&lt;&gt;"A","",IFERROR((IFERROR(_xlfn.XLOOKUP(TRIM(SUBSTITUTE(U42,CHAR(160)," ")),BJ15:BJ62,BM15:BM62),IFERROR(_xlfn.XLOOKUP(TRIM(SUBSTITUTE(U42,CHAR(160)," ")),BK15:BK62,BM15:BM62),_xlfn.XLOOKUP(TRIM(SUBSTITUTE(U42,CHAR(160)," ")),BL15:BL62,BM15:BM62))))*T42*IF(ISBLANK(Q42),1,Q42)+IFERROR(_xlfn.XLOOKUP("RECHERCHEX",TRIM(L42:AD42),L42:AD42),0),0))</f>
        <v/>
      </c>
      <c r="AM42" s="1038">
        <f t="shared" si="23"/>
        <v>0</v>
      </c>
      <c r="AN42" s="1627" t="str">
        <f t="shared" si="24"/>
        <v/>
      </c>
      <c r="AO42" s="1039">
        <f t="shared" si="25"/>
        <v>0</v>
      </c>
      <c r="AP42" s="1039">
        <f t="shared" si="26"/>
        <v>0</v>
      </c>
      <c r="AQ42" s="1040">
        <f>IF(AO42&gt;0,AS9,0)</f>
        <v>0</v>
      </c>
      <c r="AR42" s="1628" t="str">
        <f>IF(TRIM(AG42)="▼ recette suivante", AG42, IF(AQ42&gt;0, IF(AT9&lt;&gt;"", AT9&amp;"-ou.or.o ❾ + or - &gt;", ""), ""))</f>
        <v/>
      </c>
      <c r="AS42" s="1064"/>
      <c r="AT42" s="1064"/>
      <c r="AU42" s="1042">
        <f t="shared" si="27"/>
        <v>0</v>
      </c>
      <c r="AV42" s="1043">
        <f>IF(AK42,IF(OR(AU42="",N(AU42)&lt;=0.000000001),"",_xlfn.XLOOKUP(AJ42,BJ15:BJ62,BN15:BN62,_xlfn.XLOOKUP(AJ42,BK15:BK62,BN15:BN62,_xlfn.XLOOKUP(AJ42,BL15:BL62,BN15:BN62,"")))),0)</f>
        <v>0</v>
      </c>
      <c r="AW42" s="1065" cm="1">
        <f t="array" ref="AW42">IF(AK42&lt;&gt;1,0,IF(OR(AU42="",N(AU42)&lt;=0.000000001),"",IF(OR(AO42="",N(AO42)&lt;=0.000000001),0,IF(ISNUMBER(AU42),IFERROR(_xlfn.LET(_xlpm.ai_test,TRIM(AJ42),_xlpm.r,IFERROR(_xlfn.XLOOKUP(_xlpm.ai_test,BJ15:BJ62,ROW(BJ15:BJ62),0,1),IFERROR(_xlfn.XLOOKUP(_xlpm.ai_test,BK15:BK62,ROW(BK15:BK62),0,1),_xlfn.XLOOKUP(_xlpm.ai_test,BL15:BL62,ROW(BL15:BL62),0,1))),_xlpm.p,_xlpm.r-MIN(ROW(BJ15:BJ62))+1,_xlpm.f,INDEX(BM15:BM62,_xlpm.p),_xlpm.u,INDEX(BN15:BN62,_xlpm.p),_xlpm.s,INDEX(BP15:BP62,_xlpm.p),_xlpm.q,N(AU42)/_xlpm.f,IF(_xlpm.q&gt;=_xlpm.s,ROUND(_xlpm.q,1)&amp;" "&amp;_xlpm.ai_test&amp;" = "&amp;ROUND(_xlpm.q*_xlpm.f,1)&amp;" "&amp;_xlpm.u,ROUND(_xlpm.q,1)&amp;" "&amp;_xlpm.ai_test)),""),""))))</f>
        <v>0</v>
      </c>
      <c r="AX42" s="1055"/>
      <c r="AY42" s="1042">
        <f t="shared" si="28"/>
        <v>0</v>
      </c>
      <c r="AZ42" s="1043" t="str">
        <f t="shared" si="29"/>
        <v/>
      </c>
      <c r="BA42" s="1044">
        <f t="shared" si="30"/>
        <v>0</v>
      </c>
      <c r="BB42" s="1045" t="str">
        <f t="shared" si="31"/>
        <v/>
      </c>
      <c r="BC42" s="1046"/>
      <c r="BD42" s="1047">
        <f t="shared" si="32"/>
        <v>0</v>
      </c>
      <c r="BE42" s="1048" t="str">
        <f t="shared" si="33"/>
        <v/>
      </c>
      <c r="BF42" s="262" t="s">
        <v>22</v>
      </c>
      <c r="BG42" s="1027">
        <f t="shared" si="34"/>
        <v>0</v>
      </c>
      <c r="BH42" s="1028">
        <f t="shared" si="35"/>
        <v>0</v>
      </c>
      <c r="BI42" s="844"/>
      <c r="BJ42" s="1076" t="s">
        <v>165</v>
      </c>
      <c r="BK42" s="133" t="s">
        <v>1404</v>
      </c>
      <c r="BL42" s="133" t="s">
        <v>1367</v>
      </c>
      <c r="BM42" s="1021">
        <f t="shared" si="40"/>
        <v>0.22500000000000001</v>
      </c>
      <c r="BN42" s="1059" t="s">
        <v>1789</v>
      </c>
      <c r="BO42" s="1059" t="s">
        <v>1790</v>
      </c>
      <c r="BP42" s="1011">
        <f t="shared" si="39"/>
        <v>4</v>
      </c>
      <c r="BQ42" s="1060">
        <v>225</v>
      </c>
      <c r="BR42" s="844"/>
      <c r="BS42" s="844"/>
      <c r="BT42" s="844"/>
      <c r="BU42" s="844"/>
      <c r="BV42" s="844"/>
      <c r="BW42" s="844"/>
      <c r="BX42" s="964" t="str">
        <f t="shared" si="13"/>
        <v>►</v>
      </c>
      <c r="BY42" s="1072"/>
      <c r="BZ42" s="849"/>
      <c r="CA42" s="849"/>
      <c r="CB42" s="850"/>
      <c r="CC42" s="850"/>
      <c r="CD42" s="962"/>
      <c r="CE42" s="1078" t="s">
        <v>1653</v>
      </c>
      <c r="CF42" s="9"/>
      <c r="CG42" s="9"/>
      <c r="CH42" s="9"/>
      <c r="CI42" s="9"/>
      <c r="CJ42" s="9"/>
      <c r="CK42" s="41"/>
      <c r="CM42" s="1078" t="s">
        <v>1827</v>
      </c>
      <c r="CN42" s="9"/>
      <c r="CO42" s="9"/>
      <c r="CP42" s="9"/>
      <c r="CQ42" s="9"/>
      <c r="CR42" s="9"/>
      <c r="CS42" s="41"/>
      <c r="CU42" s="1078" t="s">
        <v>1828</v>
      </c>
      <c r="CV42" s="9"/>
      <c r="CW42" s="9"/>
      <c r="CX42" s="9"/>
      <c r="CY42" s="9"/>
      <c r="CZ42" s="9"/>
      <c r="DA42" s="41"/>
      <c r="DC42" s="3">
        <v>1</v>
      </c>
    </row>
    <row r="43" spans="1:107" s="701" customFormat="1" ht="21" customHeight="1">
      <c r="A43" s="941" t="s">
        <v>22</v>
      </c>
      <c r="B43" s="957" t="str">
        <f t="shared" si="12"/>
        <v>A</v>
      </c>
      <c r="C43" s="999" cm="1">
        <f t="array" ref="C43">SUMPRODUCT(LEN(D43:J43))</f>
        <v>0</v>
      </c>
      <c r="D43" s="201"/>
      <c r="E43" s="206"/>
      <c r="F43" s="206"/>
      <c r="G43" s="206"/>
      <c r="H43" s="206"/>
      <c r="I43" s="206"/>
      <c r="J43" s="207"/>
      <c r="K43" s="455" t="s">
        <v>22</v>
      </c>
      <c r="L43" s="179" t="s">
        <v>11</v>
      </c>
      <c r="M43" s="180" t="str">
        <f>M19</f>
        <v>C CHIBOUST PAMPLEMOUSSE | pâtisserie--ENTREMET| Auteur &gt; recette Béghin Say de Jean-Jacques Borne MOF 1994</v>
      </c>
      <c r="N43" s="180">
        <f>N19</f>
        <v>18</v>
      </c>
      <c r="O43" s="181" t="str">
        <f>O19</f>
        <v>desserts</v>
      </c>
      <c r="P43" s="182" t="str">
        <f>P19</f>
        <v>Recette mère ► MILLE-FEUILLE meringue et chiboust pamplemousse aux fraises des bois</v>
      </c>
      <c r="Q43" s="183" t="str">
        <f t="shared" ref="Q43:V43" si="41">Q20</f>
        <v>Col.6</v>
      </c>
      <c r="R43" s="183" t="str">
        <f t="shared" si="41"/>
        <v>Col.7</v>
      </c>
      <c r="S43" s="183" t="str">
        <f t="shared" si="41"/>
        <v>Col.8</v>
      </c>
      <c r="T43" s="183" t="str">
        <f t="shared" si="41"/>
        <v>Col.9</v>
      </c>
      <c r="U43" s="183" t="str">
        <f t="shared" si="41"/>
        <v>Col.10</v>
      </c>
      <c r="V43" s="183" t="str">
        <f t="shared" si="41"/>
        <v>Col.11</v>
      </c>
      <c r="W43" s="184" t="s">
        <v>171</v>
      </c>
      <c r="X43" s="1140"/>
      <c r="Y43" s="1140"/>
      <c r="Z43" s="1140"/>
      <c r="AA43" s="1140"/>
      <c r="AB43" s="1140"/>
      <c r="AC43" s="1140"/>
      <c r="AD43" s="1651"/>
      <c r="AE43" s="262" t="s">
        <v>22</v>
      </c>
      <c r="AF43" s="1035" t="str">
        <f t="shared" si="18"/>
        <v>►</v>
      </c>
      <c r="AG43" s="1036" t="str">
        <f t="shared" si="19"/>
        <v/>
      </c>
      <c r="AH43" s="1037" t="str">
        <f t="shared" si="20"/>
        <v/>
      </c>
      <c r="AI43" s="1036" t="str">
        <f t="shared" si="21"/>
        <v/>
      </c>
      <c r="AJ43" s="1037" t="str">
        <f t="shared" si="22"/>
        <v/>
      </c>
      <c r="AK43" s="1037">
        <f>IF(AND(L43="A",COUNTIF(BJ15:BL62,TRIM(U43))&gt;0),1,0)</f>
        <v>0</v>
      </c>
      <c r="AL43" s="1051" t="str" cm="1">
        <f t="array" ref="AL43">IF(AF43&lt;&gt;"A","",IFERROR((IFERROR(_xlfn.XLOOKUP(TRIM(SUBSTITUTE(U43,CHAR(160)," ")),BJ15:BJ62,BM15:BM62),IFERROR(_xlfn.XLOOKUP(TRIM(SUBSTITUTE(U43,CHAR(160)," ")),BK15:BK62,BM15:BM62),_xlfn.XLOOKUP(TRIM(SUBSTITUTE(U43,CHAR(160)," ")),BL15:BL62,BM15:BM62))))*T43*IF(ISBLANK(Q43),1,Q43)+IFERROR(_xlfn.XLOOKUP("RECHERCHEX",TRIM(L43:AD43),L43:AD43),0),0))</f>
        <v/>
      </c>
      <c r="AM43" s="1038">
        <f t="shared" si="23"/>
        <v>0</v>
      </c>
      <c r="AN43" s="1627" t="str">
        <f t="shared" si="24"/>
        <v/>
      </c>
      <c r="AO43" s="1039">
        <f t="shared" si="25"/>
        <v>0</v>
      </c>
      <c r="AP43" s="1039">
        <f t="shared" si="26"/>
        <v>0</v>
      </c>
      <c r="AQ43" s="1052">
        <f>IF(AO43&gt;0,AS9,0)</f>
        <v>0</v>
      </c>
      <c r="AR43" s="1626" t="str">
        <f>IF(TRIM(AG43)="▼ recette suivante", AG43, IF(AQ43&gt;0, IF(AT9&lt;&gt;"", AT9&amp;"-ou.or.o ❾ + or - &gt;", ""), ""))</f>
        <v/>
      </c>
      <c r="AS43" s="1064"/>
      <c r="AT43" s="1064"/>
      <c r="AU43" s="1053">
        <f t="shared" si="27"/>
        <v>0</v>
      </c>
      <c r="AV43" s="1054">
        <f>IF(AK43,IF(OR(AU43="",N(AU43)&lt;=0.000000001),"",_xlfn.XLOOKUP(AJ43,BJ15:BJ62,BN15:BN62,_xlfn.XLOOKUP(AJ43,BK15:BK62,BN15:BN62,_xlfn.XLOOKUP(AJ43,BL15:BL62,BN15:BN62,"")))),0)</f>
        <v>0</v>
      </c>
      <c r="AW43" s="1067" cm="1">
        <f t="array" ref="AW43">IF(AK43&lt;&gt;1,0,IF(OR(AU43="",N(AU43)&lt;=0.000000001),"",IF(OR(AO43="",N(AO43)&lt;=0.000000001),0,IF(ISNUMBER(AU43),IFERROR(_xlfn.LET(_xlpm.ai_test,TRIM(AJ43),_xlpm.r,IFERROR(_xlfn.XLOOKUP(_xlpm.ai_test,BJ15:BJ62,ROW(BJ15:BJ62),0,1),IFERROR(_xlfn.XLOOKUP(_xlpm.ai_test,BK15:BK62,ROW(BK15:BK62),0,1),_xlfn.XLOOKUP(_xlpm.ai_test,BL15:BL62,ROW(BL15:BL62),0,1))),_xlpm.p,_xlpm.r-MIN(ROW(BJ15:BJ62))+1,_xlpm.f,INDEX(BM15:BM62,_xlpm.p),_xlpm.u,INDEX(BN15:BN62,_xlpm.p),_xlpm.s,INDEX(BP15:BP62,_xlpm.p),_xlpm.q,N(AU43)/_xlpm.f,IF(_xlpm.q&gt;=_xlpm.s,ROUND(_xlpm.q,1)&amp;" "&amp;_xlpm.ai_test&amp;" = "&amp;ROUND(_xlpm.q*_xlpm.f,1)&amp;" "&amp;_xlpm.u,ROUND(_xlpm.q,1)&amp;" "&amp;_xlpm.ai_test)),""),""))))</f>
        <v>0</v>
      </c>
      <c r="AX43" s="1055"/>
      <c r="AY43" s="1053">
        <f t="shared" si="28"/>
        <v>0</v>
      </c>
      <c r="AZ43" s="1054" t="str">
        <f t="shared" si="29"/>
        <v/>
      </c>
      <c r="BA43" s="1056">
        <f t="shared" si="30"/>
        <v>0</v>
      </c>
      <c r="BB43" s="1057" t="str">
        <f t="shared" si="31"/>
        <v/>
      </c>
      <c r="BC43" s="1046"/>
      <c r="BD43" s="1058">
        <f t="shared" si="32"/>
        <v>0</v>
      </c>
      <c r="BE43" s="1048" t="str">
        <f t="shared" si="33"/>
        <v/>
      </c>
      <c r="BF43" s="262" t="s">
        <v>22</v>
      </c>
      <c r="BG43" s="1027">
        <f t="shared" si="34"/>
        <v>0</v>
      </c>
      <c r="BH43" s="1028">
        <f t="shared" si="35"/>
        <v>0</v>
      </c>
      <c r="BI43" s="844"/>
      <c r="BJ43" s="1076" t="s">
        <v>1829</v>
      </c>
      <c r="BK43" s="1076" t="s">
        <v>1829</v>
      </c>
      <c r="BL43" s="1076" t="s">
        <v>1830</v>
      </c>
      <c r="BM43" s="1021">
        <f t="shared" si="40"/>
        <v>0.11799999999999999</v>
      </c>
      <c r="BN43" s="1059" t="s">
        <v>1789</v>
      </c>
      <c r="BO43" s="1059" t="s">
        <v>1790</v>
      </c>
      <c r="BP43" s="1011">
        <f t="shared" si="39"/>
        <v>8</v>
      </c>
      <c r="BQ43" s="1060">
        <v>118</v>
      </c>
      <c r="BR43" s="844"/>
      <c r="BS43" s="844"/>
      <c r="BT43" s="844"/>
      <c r="BU43" s="844"/>
      <c r="BV43" s="844"/>
      <c r="BW43" s="844"/>
      <c r="BX43" s="964" t="str">
        <f t="shared" si="13"/>
        <v>►</v>
      </c>
      <c r="BY43" s="1072"/>
      <c r="BZ43" s="849"/>
      <c r="CA43" s="849"/>
      <c r="CB43" s="850"/>
      <c r="CC43" s="850"/>
      <c r="CD43" s="962"/>
      <c r="CE43" s="517"/>
      <c r="CF43" s="9"/>
      <c r="CG43" s="9"/>
      <c r="CH43" s="9"/>
      <c r="CI43" s="9"/>
      <c r="CJ43" s="9"/>
      <c r="CK43" s="41"/>
      <c r="CM43" s="517"/>
      <c r="CN43" s="9"/>
      <c r="CO43" s="9"/>
      <c r="CP43" s="9"/>
      <c r="CQ43" s="9"/>
      <c r="CR43" s="9"/>
      <c r="CS43" s="41"/>
      <c r="CU43" s="517"/>
      <c r="CV43" s="9"/>
      <c r="CW43" s="9"/>
      <c r="CX43" s="9"/>
      <c r="CY43" s="9"/>
      <c r="CZ43" s="9"/>
      <c r="DA43" s="41"/>
      <c r="DC43" s="3">
        <v>1</v>
      </c>
    </row>
    <row r="44" spans="1:107" s="701" customFormat="1" ht="21" customHeight="1">
      <c r="A44" s="941" t="s">
        <v>22</v>
      </c>
      <c r="B44" s="957" t="str">
        <f t="shared" si="12"/>
        <v>A</v>
      </c>
      <c r="C44" s="999" cm="1">
        <f t="array" ref="C44">SUMPRODUCT(LEN(D44:J44))</f>
        <v>0</v>
      </c>
      <c r="D44" s="201"/>
      <c r="E44" s="206"/>
      <c r="F44" s="206"/>
      <c r="G44" s="206"/>
      <c r="H44" s="206"/>
      <c r="I44" s="206"/>
      <c r="J44" s="207"/>
      <c r="K44" s="455"/>
      <c r="L44" s="189" t="s">
        <v>11</v>
      </c>
      <c r="M44" s="1684" t="str">
        <f>M19</f>
        <v>C CHIBOUST PAMPLEMOUSSE | pâtisserie--ENTREMET| Auteur &gt; recette Béghin Say de Jean-Jacques Borne MOF 1994</v>
      </c>
      <c r="N44" s="1684">
        <f>N19</f>
        <v>18</v>
      </c>
      <c r="O44" s="1685" t="str">
        <f>O19</f>
        <v>desserts</v>
      </c>
      <c r="P44" s="1686" t="str">
        <f>P19</f>
        <v>Recette mère ► MILLE-FEUILLE meringue et chiboust pamplemousse aux fraises des bois</v>
      </c>
      <c r="Q44" s="1812"/>
      <c r="R44" s="1812"/>
      <c r="S44" s="1812"/>
      <c r="T44" s="1812"/>
      <c r="U44" s="1812"/>
      <c r="V44" s="1813" t="s">
        <v>8456</v>
      </c>
      <c r="W44" s="1814" t="s">
        <v>855</v>
      </c>
      <c r="X44" s="1822"/>
      <c r="Y44" s="1822"/>
      <c r="Z44" s="9"/>
      <c r="AA44" s="9"/>
      <c r="AB44" s="9"/>
      <c r="AC44" s="1646" t="s">
        <v>172</v>
      </c>
      <c r="AD44" s="1647" t="s">
        <v>173</v>
      </c>
      <c r="AE44" s="262" t="s">
        <v>22</v>
      </c>
      <c r="AF44" s="1035" t="str">
        <f t="shared" si="18"/>
        <v>►</v>
      </c>
      <c r="AG44" s="1036" t="str">
        <f t="shared" si="19"/>
        <v/>
      </c>
      <c r="AH44" s="1037" t="str">
        <f t="shared" si="20"/>
        <v/>
      </c>
      <c r="AI44" s="1036" t="str">
        <f t="shared" si="21"/>
        <v/>
      </c>
      <c r="AJ44" s="1037" t="str">
        <f t="shared" si="22"/>
        <v/>
      </c>
      <c r="AK44" s="1037">
        <f>IF(AND(L44="A",COUNTIF(BJ15:BL62,TRIM(U44))&gt;0),1,0)</f>
        <v>0</v>
      </c>
      <c r="AL44" s="1051" t="str" cm="1">
        <f t="array" ref="AL44">IF(AF44&lt;&gt;"A","",IFERROR((IFERROR(_xlfn.XLOOKUP(TRIM(SUBSTITUTE(U44,CHAR(160)," ")),BJ15:BJ62,BM15:BM62),IFERROR(_xlfn.XLOOKUP(TRIM(SUBSTITUTE(U44,CHAR(160)," ")),BK15:BK62,BM15:BM62),_xlfn.XLOOKUP(TRIM(SUBSTITUTE(U44,CHAR(160)," ")),BL15:BL62,BM15:BM62))))*T44*IF(ISBLANK(Q44),1,Q44)+IFERROR(_xlfn.XLOOKUP("RECHERCHEX",TRIM(L44:AD44),L44:AD44),0),0))</f>
        <v/>
      </c>
      <c r="AM44" s="1038">
        <f t="shared" si="23"/>
        <v>0</v>
      </c>
      <c r="AN44" s="1627" t="str">
        <f t="shared" si="24"/>
        <v/>
      </c>
      <c r="AO44" s="1039">
        <f t="shared" si="25"/>
        <v>0</v>
      </c>
      <c r="AP44" s="1039">
        <f t="shared" si="26"/>
        <v>0</v>
      </c>
      <c r="AQ44" s="1040">
        <f>IF(AO44&gt;0,AS9,0)</f>
        <v>0</v>
      </c>
      <c r="AR44" s="1628" t="str">
        <f>IF(TRIM(AG44)="▼ recette suivante", AG44, IF(AQ44&gt;0, IF(AT9&lt;&gt;"", AT9&amp;"-ou.or.o ❾ + or - &gt;", ""), ""))</f>
        <v/>
      </c>
      <c r="AS44" s="1064"/>
      <c r="AT44" s="1064"/>
      <c r="AU44" s="1042">
        <f t="shared" si="27"/>
        <v>0</v>
      </c>
      <c r="AV44" s="1043">
        <f>IF(AK44,IF(OR(AU44="",N(AU44)&lt;=0.000000001),"",_xlfn.XLOOKUP(AJ44,BJ15:BJ62,BN15:BN62,_xlfn.XLOOKUP(AJ44,BK15:BK62,BN15:BN62,_xlfn.XLOOKUP(AJ44,BL15:BL62,BN15:BN62,"")))),0)</f>
        <v>0</v>
      </c>
      <c r="AW44" s="1065" cm="1">
        <f t="array" ref="AW44">IF(AK44&lt;&gt;1,0,IF(OR(AU44="",N(AU44)&lt;=0.000000001),"",IF(OR(AO44="",N(AO44)&lt;=0.000000001),0,IF(ISNUMBER(AU44),IFERROR(_xlfn.LET(_xlpm.ai_test,TRIM(AJ44),_xlpm.r,IFERROR(_xlfn.XLOOKUP(_xlpm.ai_test,BJ15:BJ62,ROW(BJ15:BJ62),0,1),IFERROR(_xlfn.XLOOKUP(_xlpm.ai_test,BK15:BK62,ROW(BK15:BK62),0,1),_xlfn.XLOOKUP(_xlpm.ai_test,BL15:BL62,ROW(BL15:BL62),0,1))),_xlpm.p,_xlpm.r-MIN(ROW(BJ15:BJ62))+1,_xlpm.f,INDEX(BM15:BM62,_xlpm.p),_xlpm.u,INDEX(BN15:BN62,_xlpm.p),_xlpm.s,INDEX(BP15:BP62,_xlpm.p),_xlpm.q,N(AU44)/_xlpm.f,IF(_xlpm.q&gt;=_xlpm.s,ROUND(_xlpm.q,1)&amp;" "&amp;_xlpm.ai_test&amp;" = "&amp;ROUND(_xlpm.q*_xlpm.f,1)&amp;" "&amp;_xlpm.u,ROUND(_xlpm.q,1)&amp;" "&amp;_xlpm.ai_test)),""),""))))</f>
        <v>0</v>
      </c>
      <c r="AX44" s="1055"/>
      <c r="AY44" s="1042">
        <f t="shared" si="28"/>
        <v>0</v>
      </c>
      <c r="AZ44" s="1043" t="str">
        <f t="shared" si="29"/>
        <v/>
      </c>
      <c r="BA44" s="1044">
        <f t="shared" si="30"/>
        <v>0</v>
      </c>
      <c r="BB44" s="1045" t="str">
        <f t="shared" si="31"/>
        <v/>
      </c>
      <c r="BC44" s="1046"/>
      <c r="BD44" s="1047">
        <f t="shared" si="32"/>
        <v>0</v>
      </c>
      <c r="BE44" s="1048" t="str">
        <f t="shared" si="33"/>
        <v/>
      </c>
      <c r="BF44" s="262" t="s">
        <v>22</v>
      </c>
      <c r="BG44" s="1027">
        <f t="shared" si="34"/>
        <v>0</v>
      </c>
      <c r="BH44" s="1028">
        <f t="shared" si="35"/>
        <v>0</v>
      </c>
      <c r="BI44" s="844"/>
      <c r="BJ44" s="1076" t="s">
        <v>1831</v>
      </c>
      <c r="BK44" s="1076" t="s">
        <v>1831</v>
      </c>
      <c r="BL44" s="1076" t="s">
        <v>1832</v>
      </c>
      <c r="BM44" s="1021">
        <f t="shared" si="40"/>
        <v>5.8999999999999997E-2</v>
      </c>
      <c r="BN44" s="1059" t="s">
        <v>1789</v>
      </c>
      <c r="BO44" s="1059" t="s">
        <v>1790</v>
      </c>
      <c r="BP44" s="1011">
        <f t="shared" si="39"/>
        <v>17</v>
      </c>
      <c r="BQ44" s="1060">
        <v>59</v>
      </c>
      <c r="BR44" s="844"/>
      <c r="BS44" s="844"/>
      <c r="BT44" s="844"/>
      <c r="BU44" s="844"/>
      <c r="BV44" s="844"/>
      <c r="BW44" s="844"/>
      <c r="BX44" s="964" t="str">
        <f t="shared" si="13"/>
        <v>►</v>
      </c>
      <c r="BY44" s="1072"/>
      <c r="BZ44" s="849"/>
      <c r="CA44" s="849"/>
      <c r="CB44" s="850"/>
      <c r="CC44" s="850"/>
      <c r="CD44" s="962"/>
      <c r="CE44" s="1079" t="s">
        <v>1833</v>
      </c>
      <c r="CF44" s="9"/>
      <c r="CG44" s="9"/>
      <c r="CH44" s="9"/>
      <c r="CI44" s="9"/>
      <c r="CJ44" s="9"/>
      <c r="CK44" s="41"/>
      <c r="CM44" s="1079" t="s">
        <v>1834</v>
      </c>
      <c r="CN44" s="9"/>
      <c r="CO44" s="9"/>
      <c r="CP44" s="9"/>
      <c r="CQ44" s="9"/>
      <c r="CR44" s="9"/>
      <c r="CS44" s="41"/>
      <c r="CU44" s="1079" t="s">
        <v>1835</v>
      </c>
      <c r="CV44" s="9"/>
      <c r="CW44" s="9"/>
      <c r="CX44" s="9"/>
      <c r="CY44" s="9"/>
      <c r="CZ44" s="9"/>
      <c r="DA44" s="41"/>
      <c r="DC44" s="3">
        <v>1</v>
      </c>
    </row>
    <row r="45" spans="1:107" s="701" customFormat="1" ht="21" customHeight="1">
      <c r="A45" s="941" t="s">
        <v>22</v>
      </c>
      <c r="B45" s="957" t="str">
        <f t="shared" si="12"/>
        <v>►</v>
      </c>
      <c r="C45" s="999" cm="1">
        <f t="array" ref="C45">SUMPRODUCT(LEN(D45:J45))</f>
        <v>0</v>
      </c>
      <c r="D45" s="201"/>
      <c r="E45" s="206"/>
      <c r="F45" s="206"/>
      <c r="G45" s="206"/>
      <c r="H45" s="206"/>
      <c r="I45" s="206"/>
      <c r="J45" s="207"/>
      <c r="K45" s="455"/>
      <c r="L45" s="115" t="str">
        <f t="shared" ref="L45:L55" si="42">IF(OR(Q45&lt;&gt;"",R45&lt;&gt; "",S45&lt;&gt;"",T45&lt;&gt;""),"A", "►")</f>
        <v>►</v>
      </c>
      <c r="M45" s="190" t="str">
        <f>M19</f>
        <v>C CHIBOUST PAMPLEMOUSSE | pâtisserie--ENTREMET| Auteur &gt; recette Béghin Say de Jean-Jacques Borne MOF 1994</v>
      </c>
      <c r="N45" s="190">
        <f>N19</f>
        <v>18</v>
      </c>
      <c r="O45" s="191" t="str">
        <f>O19</f>
        <v>desserts</v>
      </c>
      <c r="P45" s="192" t="str">
        <f>P19</f>
        <v>Recette mère ► MILLE-FEUILLE meringue et chiboust pamplemousse aux fraises des bois</v>
      </c>
      <c r="Q45" s="533"/>
      <c r="R45" s="533"/>
      <c r="S45" s="533"/>
      <c r="T45" s="533"/>
      <c r="U45" s="1817"/>
      <c r="V45" s="1818">
        <v>0</v>
      </c>
      <c r="W45" s="1822"/>
      <c r="X45" s="1822"/>
      <c r="Y45" s="1822"/>
      <c r="Z45" s="9"/>
      <c r="AA45" s="9"/>
      <c r="AB45" s="9"/>
      <c r="AC45" s="1650" t="s">
        <v>176</v>
      </c>
      <c r="AD45" s="1647" t="s">
        <v>173</v>
      </c>
      <c r="AE45" s="262" t="s">
        <v>22</v>
      </c>
      <c r="AF45" s="1035" t="str">
        <f t="shared" si="18"/>
        <v>►</v>
      </c>
      <c r="AG45" s="1036" t="str">
        <f t="shared" si="19"/>
        <v/>
      </c>
      <c r="AH45" s="1037" t="str">
        <f t="shared" si="20"/>
        <v/>
      </c>
      <c r="AI45" s="1036" t="str">
        <f t="shared" si="21"/>
        <v/>
      </c>
      <c r="AJ45" s="1037" t="str">
        <f t="shared" si="22"/>
        <v/>
      </c>
      <c r="AK45" s="1037">
        <f>IF(AND(L45="A",COUNTIF(BJ15:BL62,TRIM(U45))&gt;0),1,0)</f>
        <v>0</v>
      </c>
      <c r="AL45" s="1051" t="str" cm="1">
        <f t="array" ref="AL45">IF(AF45&lt;&gt;"A","",IFERROR((IFERROR(_xlfn.XLOOKUP(TRIM(SUBSTITUTE(U45,CHAR(160)," ")),BJ15:BJ62,BM15:BM62),IFERROR(_xlfn.XLOOKUP(TRIM(SUBSTITUTE(U45,CHAR(160)," ")),BK15:BK62,BM15:BM62),_xlfn.XLOOKUP(TRIM(SUBSTITUTE(U45,CHAR(160)," ")),BL15:BL62,BM15:BM62))))*T45*IF(ISBLANK(Q45),1,Q45)+IFERROR(_xlfn.XLOOKUP("RECHERCHEX",TRIM(L45:AD45),L45:AD45),0),0))</f>
        <v/>
      </c>
      <c r="AM45" s="1038">
        <f t="shared" si="23"/>
        <v>0</v>
      </c>
      <c r="AN45" s="1627" t="str">
        <f t="shared" si="24"/>
        <v/>
      </c>
      <c r="AO45" s="1039">
        <f t="shared" si="25"/>
        <v>0</v>
      </c>
      <c r="AP45" s="1039">
        <f t="shared" si="26"/>
        <v>0</v>
      </c>
      <c r="AQ45" s="1052">
        <f>IF(AO45&gt;0,AS9,0)</f>
        <v>0</v>
      </c>
      <c r="AR45" s="1626" t="str">
        <f>IF(TRIM(AG45)="▼ recette suivante", AG45, IF(AQ45&gt;0, IF(AT9&lt;&gt;"", AT9&amp;"-ou.or.o ❾ + or - &gt;", ""), ""))</f>
        <v/>
      </c>
      <c r="AS45" s="1064"/>
      <c r="AT45" s="1064"/>
      <c r="AU45" s="1053">
        <f t="shared" si="27"/>
        <v>0</v>
      </c>
      <c r="AV45" s="1054">
        <f>IF(AK45,IF(OR(AU45="",N(AU45)&lt;=0.000000001),"",_xlfn.XLOOKUP(AJ45,BJ15:BJ62,BN15:BN62,_xlfn.XLOOKUP(AJ45,BK15:BK62,BN15:BN62,_xlfn.XLOOKUP(AJ45,BL15:BL62,BN15:BN62,"")))),0)</f>
        <v>0</v>
      </c>
      <c r="AW45" s="1067" cm="1">
        <f t="array" ref="AW45">IF(AK45&lt;&gt;1,0,IF(OR(AU45="",N(AU45)&lt;=0.000000001),"",IF(OR(AO45="",N(AO45)&lt;=0.000000001),0,IF(ISNUMBER(AU45),IFERROR(_xlfn.LET(_xlpm.ai_test,TRIM(AJ45),_xlpm.r,IFERROR(_xlfn.XLOOKUP(_xlpm.ai_test,BJ15:BJ62,ROW(BJ15:BJ62),0,1),IFERROR(_xlfn.XLOOKUP(_xlpm.ai_test,BK15:BK62,ROW(BK15:BK62),0,1),_xlfn.XLOOKUP(_xlpm.ai_test,BL15:BL62,ROW(BL15:BL62),0,1))),_xlpm.p,_xlpm.r-MIN(ROW(BJ15:BJ62))+1,_xlpm.f,INDEX(BM15:BM62,_xlpm.p),_xlpm.u,INDEX(BN15:BN62,_xlpm.p),_xlpm.s,INDEX(BP15:BP62,_xlpm.p),_xlpm.q,N(AU45)/_xlpm.f,IF(_xlpm.q&gt;=_xlpm.s,ROUND(_xlpm.q,1)&amp;" "&amp;_xlpm.ai_test&amp;" = "&amp;ROUND(_xlpm.q*_xlpm.f,1)&amp;" "&amp;_xlpm.u,ROUND(_xlpm.q,1)&amp;" "&amp;_xlpm.ai_test)),""),""))))</f>
        <v>0</v>
      </c>
      <c r="AX45" s="1055"/>
      <c r="AY45" s="1053">
        <f t="shared" si="28"/>
        <v>0</v>
      </c>
      <c r="AZ45" s="1054" t="str">
        <f t="shared" si="29"/>
        <v/>
      </c>
      <c r="BA45" s="1056">
        <f t="shared" si="30"/>
        <v>0</v>
      </c>
      <c r="BB45" s="1057" t="str">
        <f t="shared" si="31"/>
        <v/>
      </c>
      <c r="BC45" s="1046"/>
      <c r="BD45" s="1058">
        <f t="shared" si="32"/>
        <v>0</v>
      </c>
      <c r="BE45" s="1048" t="str">
        <f t="shared" si="33"/>
        <v/>
      </c>
      <c r="BF45" s="262" t="s">
        <v>22</v>
      </c>
      <c r="BG45" s="1027">
        <f t="shared" si="34"/>
        <v>0</v>
      </c>
      <c r="BH45" s="1028">
        <f t="shared" si="35"/>
        <v>0</v>
      </c>
      <c r="BI45" s="844"/>
      <c r="BJ45" s="133" t="s">
        <v>164</v>
      </c>
      <c r="BK45" s="133" t="s">
        <v>1384</v>
      </c>
      <c r="BL45" s="133" t="s">
        <v>1366</v>
      </c>
      <c r="BM45" s="1021">
        <f t="shared" si="40"/>
        <v>0.23</v>
      </c>
      <c r="BN45" s="857" t="s">
        <v>871</v>
      </c>
      <c r="BO45" s="857" t="s">
        <v>1748</v>
      </c>
      <c r="BP45" s="1011">
        <f t="shared" si="39"/>
        <v>4</v>
      </c>
      <c r="BQ45" s="1030">
        <v>230</v>
      </c>
      <c r="BR45" s="844"/>
      <c r="BS45" s="844"/>
      <c r="BT45" s="844"/>
      <c r="BU45" s="844"/>
      <c r="BV45" s="844"/>
      <c r="BW45" s="844"/>
      <c r="BX45" s="964" t="str">
        <f t="shared" si="13"/>
        <v>►</v>
      </c>
      <c r="BY45" s="2792" t="s">
        <v>1836</v>
      </c>
      <c r="BZ45" s="2792"/>
      <c r="CA45" s="2792"/>
      <c r="CB45" s="2792"/>
      <c r="CC45" s="2792"/>
      <c r="CD45" s="962"/>
      <c r="CE45" s="1080" t="s">
        <v>1837</v>
      </c>
      <c r="CF45" s="9"/>
      <c r="CG45" s="9"/>
      <c r="CH45" s="9"/>
      <c r="CI45" s="9"/>
      <c r="CJ45" s="9"/>
      <c r="CK45" s="41"/>
      <c r="CM45" s="1080" t="s">
        <v>1838</v>
      </c>
      <c r="CN45" s="9"/>
      <c r="CO45" s="9"/>
      <c r="CP45" s="9"/>
      <c r="CQ45" s="9"/>
      <c r="CR45" s="9"/>
      <c r="CS45" s="41"/>
      <c r="CU45" s="1080" t="s">
        <v>1839</v>
      </c>
      <c r="CV45" s="9"/>
      <c r="CW45" s="9"/>
      <c r="CX45" s="9"/>
      <c r="CY45" s="9"/>
      <c r="CZ45" s="9"/>
      <c r="DA45" s="41"/>
      <c r="DC45" s="3">
        <v>1</v>
      </c>
    </row>
    <row r="46" spans="1:107" s="701" customFormat="1" ht="21" customHeight="1">
      <c r="A46" s="941" t="s">
        <v>22</v>
      </c>
      <c r="B46" s="957" t="str">
        <f t="shared" si="12"/>
        <v>►</v>
      </c>
      <c r="C46" s="999" cm="1">
        <f t="array" ref="C46">SUMPRODUCT(LEN(D46:J46))</f>
        <v>0</v>
      </c>
      <c r="D46" s="201"/>
      <c r="E46" s="206"/>
      <c r="F46" s="206"/>
      <c r="G46" s="206"/>
      <c r="H46" s="206"/>
      <c r="I46" s="206"/>
      <c r="J46" s="207"/>
      <c r="K46" s="455"/>
      <c r="L46" s="115" t="str">
        <f t="shared" si="42"/>
        <v>►</v>
      </c>
      <c r="M46" s="190" t="str">
        <f>M19</f>
        <v>C CHIBOUST PAMPLEMOUSSE | pâtisserie--ENTREMET| Auteur &gt; recette Béghin Say de Jean-Jacques Borne MOF 1994</v>
      </c>
      <c r="N46" s="190">
        <f>N19</f>
        <v>18</v>
      </c>
      <c r="O46" s="191" t="str">
        <f>O19</f>
        <v>desserts</v>
      </c>
      <c r="P46" s="192" t="str">
        <f>P19</f>
        <v>Recette mère ► MILLE-FEUILLE meringue et chiboust pamplemousse aux fraises des bois</v>
      </c>
      <c r="Q46" s="533"/>
      <c r="R46" s="533"/>
      <c r="S46" s="533"/>
      <c r="T46" s="533"/>
      <c r="U46" s="1817"/>
      <c r="V46" s="1821">
        <f>IF(ISBLANK(W46),"",LARGE(V45:V45,1)+1)</f>
        <v>1</v>
      </c>
      <c r="W46" s="1849" t="s">
        <v>181</v>
      </c>
      <c r="X46" s="1822"/>
      <c r="Y46" s="1822"/>
      <c r="Z46" s="1822"/>
      <c r="AA46" s="1822"/>
      <c r="AB46" s="1822"/>
      <c r="AC46" s="1822"/>
      <c r="AD46" s="2120"/>
      <c r="AE46" s="262" t="s">
        <v>22</v>
      </c>
      <c r="AF46" s="1035" t="str">
        <f t="shared" si="18"/>
        <v>►</v>
      </c>
      <c r="AG46" s="1036" t="str">
        <f t="shared" si="19"/>
        <v/>
      </c>
      <c r="AH46" s="1037" t="str">
        <f t="shared" si="20"/>
        <v/>
      </c>
      <c r="AI46" s="1036" t="str">
        <f t="shared" si="21"/>
        <v/>
      </c>
      <c r="AJ46" s="1037" t="str">
        <f t="shared" si="22"/>
        <v/>
      </c>
      <c r="AK46" s="1037">
        <f>IF(AND(L46="A",COUNTIF(BJ15:BL62,TRIM(U46))&gt;0),1,0)</f>
        <v>0</v>
      </c>
      <c r="AL46" s="1051" t="str" cm="1">
        <f t="array" ref="AL46">IF(AF46&lt;&gt;"A","",IFERROR((IFERROR(_xlfn.XLOOKUP(TRIM(SUBSTITUTE(U46,CHAR(160)," ")),BJ15:BJ62,BM15:BM62),IFERROR(_xlfn.XLOOKUP(TRIM(SUBSTITUTE(U46,CHAR(160)," ")),BK15:BK62,BM15:BM62),_xlfn.XLOOKUP(TRIM(SUBSTITUTE(U46,CHAR(160)," ")),BL15:BL62,BM15:BM62))))*T46*IF(ISBLANK(Q46),1,Q46)+IFERROR(_xlfn.XLOOKUP("RECHERCHEX",TRIM(L46:AD46),L46:AD46),0),0))</f>
        <v/>
      </c>
      <c r="AM46" s="1038">
        <f t="shared" si="23"/>
        <v>0</v>
      </c>
      <c r="AN46" s="1627" t="str">
        <f t="shared" si="24"/>
        <v/>
      </c>
      <c r="AO46" s="1039">
        <f t="shared" si="25"/>
        <v>0</v>
      </c>
      <c r="AP46" s="1039">
        <f t="shared" si="26"/>
        <v>0</v>
      </c>
      <c r="AQ46" s="1040">
        <f>IF(AO46&gt;0,AS9,0)</f>
        <v>0</v>
      </c>
      <c r="AR46" s="1628" t="str">
        <f>IF(TRIM(AG46)="▼ recette suivante", AG46, IF(AQ46&gt;0, IF(AT9&lt;&gt;"", AT9&amp;"-ou.or.o ❾ + or - &gt;", ""), ""))</f>
        <v/>
      </c>
      <c r="AS46" s="1064"/>
      <c r="AT46" s="1064"/>
      <c r="AU46" s="1042">
        <f t="shared" si="27"/>
        <v>0</v>
      </c>
      <c r="AV46" s="1043">
        <f>IF(AK46,IF(OR(AU46="",N(AU46)&lt;=0.000000001),"",_xlfn.XLOOKUP(AJ46,BJ15:BJ62,BN15:BN62,_xlfn.XLOOKUP(AJ46,BK15:BK62,BN15:BN62,_xlfn.XLOOKUP(AJ46,BL15:BL62,BN15:BN62,"")))),0)</f>
        <v>0</v>
      </c>
      <c r="AW46" s="1065" cm="1">
        <f t="array" ref="AW46">IF(AK46&lt;&gt;1,0,IF(OR(AU46="",N(AU46)&lt;=0.000000001),"",IF(OR(AO46="",N(AO46)&lt;=0.000000001),0,IF(ISNUMBER(AU46),IFERROR(_xlfn.LET(_xlpm.ai_test,TRIM(AJ46),_xlpm.r,IFERROR(_xlfn.XLOOKUP(_xlpm.ai_test,BJ15:BJ62,ROW(BJ15:BJ62),0,1),IFERROR(_xlfn.XLOOKUP(_xlpm.ai_test,BK15:BK62,ROW(BK15:BK62),0,1),_xlfn.XLOOKUP(_xlpm.ai_test,BL15:BL62,ROW(BL15:BL62),0,1))),_xlpm.p,_xlpm.r-MIN(ROW(BJ15:BJ62))+1,_xlpm.f,INDEX(BM15:BM62,_xlpm.p),_xlpm.u,INDEX(BN15:BN62,_xlpm.p),_xlpm.s,INDEX(BP15:BP62,_xlpm.p),_xlpm.q,N(AU46)/_xlpm.f,IF(_xlpm.q&gt;=_xlpm.s,ROUND(_xlpm.q,1)&amp;" "&amp;_xlpm.ai_test&amp;" = "&amp;ROUND(_xlpm.q*_xlpm.f,1)&amp;" "&amp;_xlpm.u,ROUND(_xlpm.q,1)&amp;" "&amp;_xlpm.ai_test)),""),""))))</f>
        <v>0</v>
      </c>
      <c r="AX46" s="1055"/>
      <c r="AY46" s="1042">
        <f t="shared" si="28"/>
        <v>0</v>
      </c>
      <c r="AZ46" s="1043" t="str">
        <f t="shared" si="29"/>
        <v/>
      </c>
      <c r="BA46" s="1044">
        <f t="shared" si="30"/>
        <v>0</v>
      </c>
      <c r="BB46" s="1045" t="str">
        <f t="shared" si="31"/>
        <v/>
      </c>
      <c r="BC46" s="1046"/>
      <c r="BD46" s="1047">
        <f t="shared" si="32"/>
        <v>0</v>
      </c>
      <c r="BE46" s="1048" t="str">
        <f t="shared" si="33"/>
        <v/>
      </c>
      <c r="BF46" s="262" t="s">
        <v>22</v>
      </c>
      <c r="BG46" s="1027">
        <f t="shared" si="34"/>
        <v>0</v>
      </c>
      <c r="BH46" s="1028">
        <f t="shared" si="35"/>
        <v>0</v>
      </c>
      <c r="BI46" s="844"/>
      <c r="BJ46" s="133" t="s">
        <v>163</v>
      </c>
      <c r="BK46" s="133" t="s">
        <v>1381</v>
      </c>
      <c r="BL46" s="133" t="s">
        <v>1363</v>
      </c>
      <c r="BM46" s="1021">
        <f t="shared" si="40"/>
        <v>0.13</v>
      </c>
      <c r="BN46" s="857" t="s">
        <v>871</v>
      </c>
      <c r="BO46" s="857" t="s">
        <v>1748</v>
      </c>
      <c r="BP46" s="1011">
        <f t="shared" si="39"/>
        <v>8</v>
      </c>
      <c r="BQ46" s="1022">
        <v>130</v>
      </c>
      <c r="BR46" s="844"/>
      <c r="BS46" s="844"/>
      <c r="BT46" s="844"/>
      <c r="BU46" s="844"/>
      <c r="BV46" s="844"/>
      <c r="BW46" s="844"/>
      <c r="BX46" s="964" t="str">
        <f t="shared" si="13"/>
        <v>►</v>
      </c>
      <c r="BY46" s="2792"/>
      <c r="BZ46" s="2792"/>
      <c r="CA46" s="2792"/>
      <c r="CB46" s="2792"/>
      <c r="CC46" s="2792"/>
      <c r="CD46" s="962"/>
      <c r="CE46" s="1080" t="s">
        <v>1840</v>
      </c>
      <c r="CF46" s="9"/>
      <c r="CG46" s="9"/>
      <c r="CH46" s="9"/>
      <c r="CI46" s="9"/>
      <c r="CJ46" s="9"/>
      <c r="CK46" s="41"/>
      <c r="CM46" s="1080" t="s">
        <v>1841</v>
      </c>
      <c r="CN46" s="9"/>
      <c r="CO46" s="9"/>
      <c r="CP46" s="9"/>
      <c r="CQ46" s="9"/>
      <c r="CR46" s="9"/>
      <c r="CS46" s="41"/>
      <c r="CU46" s="1080" t="s">
        <v>1842</v>
      </c>
      <c r="CV46" s="9"/>
      <c r="CW46" s="9"/>
      <c r="CX46" s="9"/>
      <c r="CY46" s="9"/>
      <c r="CZ46" s="9"/>
      <c r="DA46" s="41"/>
      <c r="DC46" s="3">
        <v>1</v>
      </c>
    </row>
    <row r="47" spans="1:107" s="701" customFormat="1" ht="21" customHeight="1">
      <c r="A47" s="941" t="s">
        <v>22</v>
      </c>
      <c r="B47" s="957" t="str">
        <f t="shared" si="12"/>
        <v>►</v>
      </c>
      <c r="C47" s="999" cm="1">
        <f t="array" ref="C47">SUMPRODUCT(LEN(D47:J47))</f>
        <v>0</v>
      </c>
      <c r="D47" s="201"/>
      <c r="E47" s="206"/>
      <c r="F47" s="206"/>
      <c r="G47" s="206"/>
      <c r="H47" s="206"/>
      <c r="I47" s="206"/>
      <c r="J47" s="207"/>
      <c r="K47" s="455"/>
      <c r="L47" s="115" t="str">
        <f t="shared" si="42"/>
        <v>►</v>
      </c>
      <c r="M47" s="190" t="str">
        <f>M19</f>
        <v>C CHIBOUST PAMPLEMOUSSE | pâtisserie--ENTREMET| Auteur &gt; recette Béghin Say de Jean-Jacques Borne MOF 1994</v>
      </c>
      <c r="N47" s="190">
        <f>N19</f>
        <v>18</v>
      </c>
      <c r="O47" s="191" t="str">
        <f>O19</f>
        <v>desserts</v>
      </c>
      <c r="P47" s="192" t="str">
        <f>P19</f>
        <v>Recette mère ► MILLE-FEUILLE meringue et chiboust pamplemousse aux fraises des bois</v>
      </c>
      <c r="Q47" s="533"/>
      <c r="R47" s="533"/>
      <c r="S47" s="533"/>
      <c r="T47" s="533"/>
      <c r="U47" s="1817"/>
      <c r="V47" s="1821">
        <f>IF(ISBLANK(W47),"",LARGE(V45:V46,1)+1)</f>
        <v>2</v>
      </c>
      <c r="W47" s="1849" t="s">
        <v>189</v>
      </c>
      <c r="X47" s="1822"/>
      <c r="Y47" s="1822"/>
      <c r="Z47" s="1822"/>
      <c r="AA47" s="1822"/>
      <c r="AB47" s="1822"/>
      <c r="AC47" s="1822"/>
      <c r="AD47" s="2120"/>
      <c r="AE47" s="262" t="s">
        <v>22</v>
      </c>
      <c r="AF47" s="1035" t="str">
        <f t="shared" si="18"/>
        <v>►</v>
      </c>
      <c r="AG47" s="1036" t="str">
        <f t="shared" si="19"/>
        <v/>
      </c>
      <c r="AH47" s="1037" t="str">
        <f t="shared" si="20"/>
        <v/>
      </c>
      <c r="AI47" s="1036" t="str">
        <f t="shared" si="21"/>
        <v/>
      </c>
      <c r="AJ47" s="1037" t="str">
        <f t="shared" si="22"/>
        <v/>
      </c>
      <c r="AK47" s="1037">
        <f>IF(AND(L47="A",COUNTIF(BJ15:BL62,TRIM(U47))&gt;0),1,0)</f>
        <v>0</v>
      </c>
      <c r="AL47" s="1051" t="str" cm="1">
        <f t="array" ref="AL47">IF(AF47&lt;&gt;"A","",IFERROR((IFERROR(_xlfn.XLOOKUP(TRIM(SUBSTITUTE(U47,CHAR(160)," ")),BJ15:BJ62,BM15:BM62),IFERROR(_xlfn.XLOOKUP(TRIM(SUBSTITUTE(U47,CHAR(160)," ")),BK15:BK62,BM15:BM62),_xlfn.XLOOKUP(TRIM(SUBSTITUTE(U47,CHAR(160)," ")),BL15:BL62,BM15:BM62))))*T47*IF(ISBLANK(Q47),1,Q47)+IFERROR(_xlfn.XLOOKUP("RECHERCHEX",TRIM(L47:AD47),L47:AD47),0),0))</f>
        <v/>
      </c>
      <c r="AM47" s="1038">
        <f t="shared" si="23"/>
        <v>0</v>
      </c>
      <c r="AN47" s="1627" t="str">
        <f t="shared" si="24"/>
        <v/>
      </c>
      <c r="AO47" s="1039">
        <f t="shared" si="25"/>
        <v>0</v>
      </c>
      <c r="AP47" s="1039">
        <f t="shared" si="26"/>
        <v>0</v>
      </c>
      <c r="AQ47" s="1052">
        <f>IF(AO47&gt;0,AS9,0)</f>
        <v>0</v>
      </c>
      <c r="AR47" s="1626" t="str">
        <f>IF(TRIM(AG47)="▼ recette suivante", AG47, IF(AQ47&gt;0, IF(AT9&lt;&gt;"", AT9&amp;"-ou.or.o ❾ + or - &gt;", ""), ""))</f>
        <v/>
      </c>
      <c r="AS47" s="1064"/>
      <c r="AT47" s="1064"/>
      <c r="AU47" s="1053">
        <f t="shared" si="27"/>
        <v>0</v>
      </c>
      <c r="AV47" s="1054">
        <f>IF(AK47,IF(OR(AU47="",N(AU47)&lt;=0.000000001),"",_xlfn.XLOOKUP(AJ47,BJ15:BJ62,BN15:BN62,_xlfn.XLOOKUP(AJ47,BK15:BK62,BN15:BN62,_xlfn.XLOOKUP(AJ47,BL15:BL62,BN15:BN62,"")))),0)</f>
        <v>0</v>
      </c>
      <c r="AW47" s="1067" cm="1">
        <f t="array" ref="AW47">IF(AK47&lt;&gt;1,0,IF(OR(AU47="",N(AU47)&lt;=0.000000001),"",IF(OR(AO47="",N(AO47)&lt;=0.000000001),0,IF(ISNUMBER(AU47),IFERROR(_xlfn.LET(_xlpm.ai_test,TRIM(AJ47),_xlpm.r,IFERROR(_xlfn.XLOOKUP(_xlpm.ai_test,BJ15:BJ62,ROW(BJ15:BJ62),0,1),IFERROR(_xlfn.XLOOKUP(_xlpm.ai_test,BK15:BK62,ROW(BK15:BK62),0,1),_xlfn.XLOOKUP(_xlpm.ai_test,BL15:BL62,ROW(BL15:BL62),0,1))),_xlpm.p,_xlpm.r-MIN(ROW(BJ15:BJ62))+1,_xlpm.f,INDEX(BM15:BM62,_xlpm.p),_xlpm.u,INDEX(BN15:BN62,_xlpm.p),_xlpm.s,INDEX(BP15:BP62,_xlpm.p),_xlpm.q,N(AU47)/_xlpm.f,IF(_xlpm.q&gt;=_xlpm.s,ROUND(_xlpm.q,1)&amp;" "&amp;_xlpm.ai_test&amp;" = "&amp;ROUND(_xlpm.q*_xlpm.f,1)&amp;" "&amp;_xlpm.u,ROUND(_xlpm.q,1)&amp;" "&amp;_xlpm.ai_test)),""),""))))</f>
        <v>0</v>
      </c>
      <c r="AX47" s="1055"/>
      <c r="AY47" s="1053">
        <f t="shared" si="28"/>
        <v>0</v>
      </c>
      <c r="AZ47" s="1054" t="str">
        <f t="shared" si="29"/>
        <v/>
      </c>
      <c r="BA47" s="1056">
        <f t="shared" si="30"/>
        <v>0</v>
      </c>
      <c r="BB47" s="1057" t="str">
        <f t="shared" si="31"/>
        <v/>
      </c>
      <c r="BC47" s="1046"/>
      <c r="BD47" s="1058">
        <f t="shared" si="32"/>
        <v>0</v>
      </c>
      <c r="BE47" s="1048" t="str">
        <f t="shared" si="33"/>
        <v/>
      </c>
      <c r="BF47" s="262" t="s">
        <v>22</v>
      </c>
      <c r="BG47" s="1027">
        <f t="shared" si="34"/>
        <v>0</v>
      </c>
      <c r="BH47" s="1028">
        <f t="shared" si="35"/>
        <v>0</v>
      </c>
      <c r="BI47" s="844"/>
      <c r="BJ47" s="133" t="s">
        <v>116</v>
      </c>
      <c r="BK47" s="133" t="s">
        <v>1383</v>
      </c>
      <c r="BL47" s="133" t="s">
        <v>1365</v>
      </c>
      <c r="BM47" s="1021">
        <f t="shared" si="40"/>
        <v>0.2</v>
      </c>
      <c r="BN47" s="857" t="s">
        <v>871</v>
      </c>
      <c r="BO47" s="857" t="s">
        <v>1748</v>
      </c>
      <c r="BP47" s="1011">
        <f t="shared" si="39"/>
        <v>5</v>
      </c>
      <c r="BQ47" s="1022">
        <v>200</v>
      </c>
      <c r="BR47" s="844"/>
      <c r="BS47" s="844"/>
      <c r="BT47" s="844"/>
      <c r="BU47" s="844"/>
      <c r="BV47" s="844"/>
      <c r="BW47" s="844"/>
      <c r="BX47" s="964" t="str">
        <f t="shared" si="13"/>
        <v>►</v>
      </c>
      <c r="BY47" s="1072"/>
      <c r="BZ47" s="849"/>
      <c r="CA47" s="849"/>
      <c r="CB47" s="850"/>
      <c r="CC47" s="850"/>
      <c r="CD47" s="962"/>
      <c r="CE47" s="1082" t="s">
        <v>1843</v>
      </c>
      <c r="CF47" s="9"/>
      <c r="CG47" s="9"/>
      <c r="CH47" s="9"/>
      <c r="CI47" s="9"/>
      <c r="CJ47" s="9"/>
      <c r="CK47" s="41"/>
      <c r="CM47" s="1082" t="s">
        <v>1844</v>
      </c>
      <c r="CN47" s="9"/>
      <c r="CO47" s="9"/>
      <c r="CP47" s="9"/>
      <c r="CQ47" s="9"/>
      <c r="CR47" s="9"/>
      <c r="CS47" s="41"/>
      <c r="CU47" s="1082" t="s">
        <v>1845</v>
      </c>
      <c r="CV47" s="9"/>
      <c r="CW47" s="9"/>
      <c r="CX47" s="9"/>
      <c r="CY47" s="9"/>
      <c r="CZ47" s="9"/>
      <c r="DA47" s="41"/>
      <c r="DC47" s="3">
        <v>1</v>
      </c>
    </row>
    <row r="48" spans="1:107" s="701" customFormat="1" ht="21" customHeight="1">
      <c r="A48" s="941" t="s">
        <v>22</v>
      </c>
      <c r="B48" s="957" t="str">
        <f t="shared" si="12"/>
        <v>►</v>
      </c>
      <c r="C48" s="999" cm="1">
        <f t="array" ref="C48">SUMPRODUCT(LEN(D48:J48))</f>
        <v>0</v>
      </c>
      <c r="D48" s="201"/>
      <c r="E48" s="206"/>
      <c r="F48" s="206"/>
      <c r="G48" s="206"/>
      <c r="H48" s="206"/>
      <c r="I48" s="206"/>
      <c r="J48" s="207"/>
      <c r="K48" s="455"/>
      <c r="L48" s="115" t="str">
        <f t="shared" si="42"/>
        <v>►</v>
      </c>
      <c r="M48" s="190" t="str">
        <f>M19</f>
        <v>C CHIBOUST PAMPLEMOUSSE | pâtisserie--ENTREMET| Auteur &gt; recette Béghin Say de Jean-Jacques Borne MOF 1994</v>
      </c>
      <c r="N48" s="190">
        <f>N19</f>
        <v>18</v>
      </c>
      <c r="O48" s="191" t="str">
        <f>O19</f>
        <v>desserts</v>
      </c>
      <c r="P48" s="192" t="str">
        <f>P19</f>
        <v>Recette mère ► MILLE-FEUILLE meringue et chiboust pamplemousse aux fraises des bois</v>
      </c>
      <c r="Q48" s="533"/>
      <c r="R48" s="533"/>
      <c r="S48" s="533"/>
      <c r="T48" s="533"/>
      <c r="U48" s="1817"/>
      <c r="V48" s="1821">
        <f>IF(ISBLANK(W48),"",LARGE(V45:V47,1)+1)</f>
        <v>3</v>
      </c>
      <c r="W48" s="1849" t="s">
        <v>3262</v>
      </c>
      <c r="X48" s="1822"/>
      <c r="Y48" s="1822"/>
      <c r="Z48" s="1822"/>
      <c r="AA48" s="1822"/>
      <c r="AB48" s="1822"/>
      <c r="AC48" s="1822"/>
      <c r="AD48" s="2120"/>
      <c r="AE48" s="262" t="s">
        <v>22</v>
      </c>
      <c r="AF48" s="1035" t="str">
        <f t="shared" si="18"/>
        <v>►</v>
      </c>
      <c r="AG48" s="1036" t="str">
        <f t="shared" si="19"/>
        <v/>
      </c>
      <c r="AH48" s="1037" t="str">
        <f t="shared" si="20"/>
        <v/>
      </c>
      <c r="AI48" s="1036" t="str">
        <f t="shared" si="21"/>
        <v/>
      </c>
      <c r="AJ48" s="1037" t="str">
        <f t="shared" si="22"/>
        <v/>
      </c>
      <c r="AK48" s="1037">
        <f>IF(AND(L48="A",COUNTIF(BJ15:BL62,TRIM(U48))&gt;0),1,0)</f>
        <v>0</v>
      </c>
      <c r="AL48" s="1051" t="str" cm="1">
        <f t="array" ref="AL48">IF(AF48&lt;&gt;"A","",IFERROR((IFERROR(_xlfn.XLOOKUP(TRIM(SUBSTITUTE(U48,CHAR(160)," ")),BJ15:BJ62,BM15:BM62),IFERROR(_xlfn.XLOOKUP(TRIM(SUBSTITUTE(U48,CHAR(160)," ")),BK15:BK62,BM15:BM62),_xlfn.XLOOKUP(TRIM(SUBSTITUTE(U48,CHAR(160)," ")),BL15:BL62,BM15:BM62))))*T48*IF(ISBLANK(Q48),1,Q48)+IFERROR(_xlfn.XLOOKUP("RECHERCHEX",TRIM(L48:AD48),L48:AD48),0),0))</f>
        <v/>
      </c>
      <c r="AM48" s="1038">
        <f t="shared" si="23"/>
        <v>0</v>
      </c>
      <c r="AN48" s="1627" t="str">
        <f t="shared" si="24"/>
        <v/>
      </c>
      <c r="AO48" s="1039">
        <f t="shared" si="25"/>
        <v>0</v>
      </c>
      <c r="AP48" s="1039">
        <f t="shared" si="26"/>
        <v>0</v>
      </c>
      <c r="AQ48" s="1040">
        <f>IF(AO48&gt;0,AS9,0)</f>
        <v>0</v>
      </c>
      <c r="AR48" s="1628" t="str">
        <f>IF(TRIM(AG48)="▼ recette suivante", AG48, IF(AQ48&gt;0, IF(AT9&lt;&gt;"", AT9&amp;"-ou.or.o ❾ + or - &gt;", ""), ""))</f>
        <v/>
      </c>
      <c r="AS48" s="1064"/>
      <c r="AT48" s="1064"/>
      <c r="AU48" s="1042">
        <f t="shared" si="27"/>
        <v>0</v>
      </c>
      <c r="AV48" s="1043">
        <f>IF(AK48,IF(OR(AU48="",N(AU48)&lt;=0.000000001),"",_xlfn.XLOOKUP(AJ48,BJ15:BJ62,BN15:BN62,_xlfn.XLOOKUP(AJ48,BK15:BK62,BN15:BN62,_xlfn.XLOOKUP(AJ48,BL15:BL62,BN15:BN62,"")))),0)</f>
        <v>0</v>
      </c>
      <c r="AW48" s="1065" cm="1">
        <f t="array" ref="AW48">IF(AK48&lt;&gt;1,0,IF(OR(AU48="",N(AU48)&lt;=0.000000001),"",IF(OR(AO48="",N(AO48)&lt;=0.000000001),0,IF(ISNUMBER(AU48),IFERROR(_xlfn.LET(_xlpm.ai_test,TRIM(AJ48),_xlpm.r,IFERROR(_xlfn.XLOOKUP(_xlpm.ai_test,BJ15:BJ62,ROW(BJ15:BJ62),0,1),IFERROR(_xlfn.XLOOKUP(_xlpm.ai_test,BK15:BK62,ROW(BK15:BK62),0,1),_xlfn.XLOOKUP(_xlpm.ai_test,BL15:BL62,ROW(BL15:BL62),0,1))),_xlpm.p,_xlpm.r-MIN(ROW(BJ15:BJ62))+1,_xlpm.f,INDEX(BM15:BM62,_xlpm.p),_xlpm.u,INDEX(BN15:BN62,_xlpm.p),_xlpm.s,INDEX(BP15:BP62,_xlpm.p),_xlpm.q,N(AU48)/_xlpm.f,IF(_xlpm.q&gt;=_xlpm.s,ROUND(_xlpm.q,1)&amp;" "&amp;_xlpm.ai_test&amp;" = "&amp;ROUND(_xlpm.q*_xlpm.f,1)&amp;" "&amp;_xlpm.u,ROUND(_xlpm.q,1)&amp;" "&amp;_xlpm.ai_test)),""),""))))</f>
        <v>0</v>
      </c>
      <c r="AX48" s="1055"/>
      <c r="AY48" s="1042">
        <f t="shared" si="28"/>
        <v>0</v>
      </c>
      <c r="AZ48" s="1043" t="str">
        <f t="shared" si="29"/>
        <v/>
      </c>
      <c r="BA48" s="1044">
        <f t="shared" si="30"/>
        <v>0</v>
      </c>
      <c r="BB48" s="1045" t="str">
        <f t="shared" si="31"/>
        <v/>
      </c>
      <c r="BC48" s="1046"/>
      <c r="BD48" s="1047">
        <f t="shared" si="32"/>
        <v>0</v>
      </c>
      <c r="BE48" s="1048" t="str">
        <f t="shared" si="33"/>
        <v/>
      </c>
      <c r="BF48" s="262" t="s">
        <v>22</v>
      </c>
      <c r="BG48" s="1027">
        <f t="shared" si="34"/>
        <v>0</v>
      </c>
      <c r="BH48" s="1028">
        <f t="shared" si="35"/>
        <v>0</v>
      </c>
      <c r="BI48" s="844"/>
      <c r="BJ48" s="1083" t="s">
        <v>170</v>
      </c>
      <c r="BK48" s="934" t="s">
        <v>1391</v>
      </c>
      <c r="BL48" s="934" t="s">
        <v>1374</v>
      </c>
      <c r="BM48" s="1021">
        <f t="shared" si="40"/>
        <v>1E-3</v>
      </c>
      <c r="BN48" s="1059" t="s">
        <v>1789</v>
      </c>
      <c r="BO48" s="1059" t="s">
        <v>1790</v>
      </c>
      <c r="BP48" s="1011">
        <f t="shared" si="39"/>
        <v>1000</v>
      </c>
      <c r="BQ48" s="1060">
        <v>1</v>
      </c>
      <c r="BR48" s="844"/>
      <c r="BS48" s="844"/>
      <c r="BT48" s="844"/>
      <c r="BU48" s="844"/>
      <c r="BV48" s="844"/>
      <c r="BW48" s="844"/>
      <c r="BX48" s="964" t="str">
        <f t="shared" si="13"/>
        <v>►</v>
      </c>
      <c r="BY48" s="2792" t="s">
        <v>1846</v>
      </c>
      <c r="BZ48" s="2792"/>
      <c r="CA48" s="2792"/>
      <c r="CB48" s="2792"/>
      <c r="CC48" s="2792"/>
      <c r="CD48" s="962"/>
      <c r="CE48" s="1082" t="s">
        <v>1847</v>
      </c>
      <c r="CF48" s="9"/>
      <c r="CG48" s="9"/>
      <c r="CH48" s="9"/>
      <c r="CI48" s="9"/>
      <c r="CJ48" s="9"/>
      <c r="CK48" s="41"/>
      <c r="CM48" s="1082" t="s">
        <v>1848</v>
      </c>
      <c r="CN48" s="9"/>
      <c r="CO48" s="9"/>
      <c r="CP48" s="9"/>
      <c r="CQ48" s="9"/>
      <c r="CR48" s="9"/>
      <c r="CS48" s="41"/>
      <c r="CU48" s="1082" t="s">
        <v>1849</v>
      </c>
      <c r="CV48" s="9"/>
      <c r="CW48" s="9"/>
      <c r="CX48" s="9"/>
      <c r="CY48" s="9"/>
      <c r="CZ48" s="9"/>
      <c r="DA48" s="41"/>
      <c r="DC48" s="3">
        <v>1</v>
      </c>
    </row>
    <row r="49" spans="1:107" s="701" customFormat="1" ht="21" customHeight="1">
      <c r="A49" s="941" t="s">
        <v>22</v>
      </c>
      <c r="B49" s="957" t="str">
        <f t="shared" si="12"/>
        <v>►</v>
      </c>
      <c r="C49" s="999" cm="1">
        <f t="array" ref="C49">SUMPRODUCT(LEN(D49:J49))</f>
        <v>0</v>
      </c>
      <c r="D49" s="201"/>
      <c r="E49" s="206"/>
      <c r="F49" s="206"/>
      <c r="G49" s="206"/>
      <c r="H49" s="206"/>
      <c r="I49" s="206"/>
      <c r="J49" s="207"/>
      <c r="K49" s="455"/>
      <c r="L49" s="115" t="str">
        <f t="shared" si="42"/>
        <v>►</v>
      </c>
      <c r="M49" s="190" t="str">
        <f>M19</f>
        <v>C CHIBOUST PAMPLEMOUSSE | pâtisserie--ENTREMET| Auteur &gt; recette Béghin Say de Jean-Jacques Borne MOF 1994</v>
      </c>
      <c r="N49" s="190">
        <f>N19</f>
        <v>18</v>
      </c>
      <c r="O49" s="191" t="str">
        <f>O19</f>
        <v>desserts</v>
      </c>
      <c r="P49" s="192" t="str">
        <f>P19</f>
        <v>Recette mère ► MILLE-FEUILLE meringue et chiboust pamplemousse aux fraises des bois</v>
      </c>
      <c r="Q49" s="533"/>
      <c r="R49" s="533"/>
      <c r="S49" s="533"/>
      <c r="T49" s="533"/>
      <c r="U49" s="1817"/>
      <c r="V49" s="1821">
        <f>IF(ISBLANK(W49),"",LARGE(V45:V48,1)+1)</f>
        <v>4</v>
      </c>
      <c r="W49" s="1849" t="s">
        <v>3263</v>
      </c>
      <c r="X49" s="1822"/>
      <c r="Y49" s="1822"/>
      <c r="Z49" s="1822"/>
      <c r="AA49" s="1822"/>
      <c r="AB49" s="1822"/>
      <c r="AC49" s="1822"/>
      <c r="AD49" s="2120"/>
      <c r="AE49" s="262" t="s">
        <v>22</v>
      </c>
      <c r="AF49" s="1035" t="str">
        <f t="shared" si="18"/>
        <v>►</v>
      </c>
      <c r="AG49" s="1036" t="str">
        <f t="shared" si="19"/>
        <v/>
      </c>
      <c r="AH49" s="1037" t="str">
        <f t="shared" si="20"/>
        <v/>
      </c>
      <c r="AI49" s="1036" t="str">
        <f t="shared" si="21"/>
        <v/>
      </c>
      <c r="AJ49" s="1037" t="str">
        <f t="shared" si="22"/>
        <v/>
      </c>
      <c r="AK49" s="1037">
        <f>IF(AND(L49="A",COUNTIF(BJ15:BL62,TRIM(U49))&gt;0),1,0)</f>
        <v>0</v>
      </c>
      <c r="AL49" s="1051" t="str" cm="1">
        <f t="array" ref="AL49">IF(AF49&lt;&gt;"A","",IFERROR((IFERROR(_xlfn.XLOOKUP(TRIM(SUBSTITUTE(U49,CHAR(160)," ")),BJ15:BJ62,BM15:BM62),IFERROR(_xlfn.XLOOKUP(TRIM(SUBSTITUTE(U49,CHAR(160)," ")),BK15:BK62,BM15:BM62),_xlfn.XLOOKUP(TRIM(SUBSTITUTE(U49,CHAR(160)," ")),BL15:BL62,BM15:BM62))))*T49*IF(ISBLANK(Q49),1,Q49)+IFERROR(_xlfn.XLOOKUP("RECHERCHEX",TRIM(L49:AD49),L49:AD49),0),0))</f>
        <v/>
      </c>
      <c r="AM49" s="1038">
        <f t="shared" si="23"/>
        <v>0</v>
      </c>
      <c r="AN49" s="1627" t="str">
        <f t="shared" si="24"/>
        <v/>
      </c>
      <c r="AO49" s="1039">
        <f t="shared" si="25"/>
        <v>0</v>
      </c>
      <c r="AP49" s="1039">
        <f t="shared" si="26"/>
        <v>0</v>
      </c>
      <c r="AQ49" s="1052">
        <f>IF(AO49&gt;0,AS9,0)</f>
        <v>0</v>
      </c>
      <c r="AR49" s="1626" t="str">
        <f>IF(TRIM(AG49)="▼ recette suivante", AG49, IF(AQ49&gt;0, IF(AT9&lt;&gt;"", AT9&amp;"-ou.or.o ❾ + or - &gt;", ""), ""))</f>
        <v/>
      </c>
      <c r="AS49" s="1064"/>
      <c r="AT49" s="1064"/>
      <c r="AU49" s="1053">
        <f t="shared" si="27"/>
        <v>0</v>
      </c>
      <c r="AV49" s="1054">
        <f>IF(AK49,IF(OR(AU49="",N(AU49)&lt;=0.000000001),"",_xlfn.XLOOKUP(AJ49,BJ15:BJ62,BN15:BN62,_xlfn.XLOOKUP(AJ49,BK15:BK62,BN15:BN62,_xlfn.XLOOKUP(AJ49,BL15:BL62,BN15:BN62,"")))),0)</f>
        <v>0</v>
      </c>
      <c r="AW49" s="1067" cm="1">
        <f t="array" ref="AW49">IF(AK49&lt;&gt;1,0,IF(OR(AU49="",N(AU49)&lt;=0.000000001),"",IF(OR(AO49="",N(AO49)&lt;=0.000000001),0,IF(ISNUMBER(AU49),IFERROR(_xlfn.LET(_xlpm.ai_test,TRIM(AJ49),_xlpm.r,IFERROR(_xlfn.XLOOKUP(_xlpm.ai_test,BJ15:BJ62,ROW(BJ15:BJ62),0,1),IFERROR(_xlfn.XLOOKUP(_xlpm.ai_test,BK15:BK62,ROW(BK15:BK62),0,1),_xlfn.XLOOKUP(_xlpm.ai_test,BL15:BL62,ROW(BL15:BL62),0,1))),_xlpm.p,_xlpm.r-MIN(ROW(BJ15:BJ62))+1,_xlpm.f,INDEX(BM15:BM62,_xlpm.p),_xlpm.u,INDEX(BN15:BN62,_xlpm.p),_xlpm.s,INDEX(BP15:BP62,_xlpm.p),_xlpm.q,N(AU49)/_xlpm.f,IF(_xlpm.q&gt;=_xlpm.s,ROUND(_xlpm.q,1)&amp;" "&amp;_xlpm.ai_test&amp;" = "&amp;ROUND(_xlpm.q*_xlpm.f,1)&amp;" "&amp;_xlpm.u,ROUND(_xlpm.q,1)&amp;" "&amp;_xlpm.ai_test)),""),""))))</f>
        <v>0</v>
      </c>
      <c r="AX49" s="1055"/>
      <c r="AY49" s="1053">
        <f t="shared" si="28"/>
        <v>0</v>
      </c>
      <c r="AZ49" s="1054" t="str">
        <f t="shared" si="29"/>
        <v/>
      </c>
      <c r="BA49" s="1056">
        <f t="shared" si="30"/>
        <v>0</v>
      </c>
      <c r="BB49" s="1057" t="str">
        <f t="shared" si="31"/>
        <v/>
      </c>
      <c r="BC49" s="1046"/>
      <c r="BD49" s="1058">
        <f t="shared" si="32"/>
        <v>0</v>
      </c>
      <c r="BE49" s="1048" t="str">
        <f t="shared" si="33"/>
        <v/>
      </c>
      <c r="BF49" s="262" t="s">
        <v>22</v>
      </c>
      <c r="BG49" s="1027">
        <f t="shared" si="34"/>
        <v>0</v>
      </c>
      <c r="BH49" s="1028">
        <f t="shared" si="35"/>
        <v>0</v>
      </c>
      <c r="BI49" s="844"/>
      <c r="BJ49" s="1083" t="s">
        <v>1850</v>
      </c>
      <c r="BK49" s="934" t="s">
        <v>1391</v>
      </c>
      <c r="BL49" s="934" t="s">
        <v>1374</v>
      </c>
      <c r="BM49" s="1021">
        <f t="shared" si="40"/>
        <v>2.5000000000000001E-3</v>
      </c>
      <c r="BN49" s="1059" t="s">
        <v>1789</v>
      </c>
      <c r="BO49" s="1059" t="s">
        <v>1790</v>
      </c>
      <c r="BP49" s="1011">
        <f t="shared" si="39"/>
        <v>400</v>
      </c>
      <c r="BQ49" s="1066">
        <v>2.5</v>
      </c>
      <c r="BR49" s="844"/>
      <c r="BS49" s="844"/>
      <c r="BT49" s="844"/>
      <c r="BU49" s="844"/>
      <c r="BV49" s="844"/>
      <c r="BW49" s="844"/>
      <c r="BX49" s="964" t="str">
        <f t="shared" si="13"/>
        <v>►</v>
      </c>
      <c r="BY49" s="2792"/>
      <c r="BZ49" s="2792"/>
      <c r="CA49" s="2792"/>
      <c r="CB49" s="2792"/>
      <c r="CC49" s="2792"/>
      <c r="CD49" s="962"/>
      <c r="CE49" s="1084"/>
      <c r="CF49" s="9"/>
      <c r="CG49" s="9"/>
      <c r="CH49" s="9"/>
      <c r="CI49" s="9"/>
      <c r="CJ49" s="9"/>
      <c r="CK49" s="41"/>
      <c r="CM49" s="1084"/>
      <c r="CN49" s="9"/>
      <c r="CO49" s="9"/>
      <c r="CP49" s="9"/>
      <c r="CQ49" s="9"/>
      <c r="CR49" s="9"/>
      <c r="CS49" s="41"/>
      <c r="CU49" s="1084"/>
      <c r="CV49" s="9"/>
      <c r="CW49" s="9"/>
      <c r="CX49" s="9"/>
      <c r="CY49" s="9"/>
      <c r="CZ49" s="9"/>
      <c r="DA49" s="41"/>
      <c r="DC49" s="3">
        <v>1</v>
      </c>
    </row>
    <row r="50" spans="1:107" s="701" customFormat="1" ht="21" customHeight="1">
      <c r="A50" s="941" t="s">
        <v>22</v>
      </c>
      <c r="B50" s="957" t="str">
        <f t="shared" si="12"/>
        <v>►</v>
      </c>
      <c r="C50" s="999" cm="1">
        <f t="array" ref="C50">SUMPRODUCT(LEN(D50:J50))</f>
        <v>0</v>
      </c>
      <c r="D50" s="201"/>
      <c r="E50" s="206"/>
      <c r="F50" s="206"/>
      <c r="G50" s="206"/>
      <c r="H50" s="206"/>
      <c r="I50" s="206"/>
      <c r="J50" s="207"/>
      <c r="K50" s="455"/>
      <c r="L50" s="115" t="str">
        <f t="shared" si="42"/>
        <v>►</v>
      </c>
      <c r="M50" s="190" t="str">
        <f>M19</f>
        <v>C CHIBOUST PAMPLEMOUSSE | pâtisserie--ENTREMET| Auteur &gt; recette Béghin Say de Jean-Jacques Borne MOF 1994</v>
      </c>
      <c r="N50" s="190">
        <f>N19</f>
        <v>18</v>
      </c>
      <c r="O50" s="191" t="str">
        <f>O19</f>
        <v>desserts</v>
      </c>
      <c r="P50" s="192" t="str">
        <f>P19</f>
        <v>Recette mère ► MILLE-FEUILLE meringue et chiboust pamplemousse aux fraises des bois</v>
      </c>
      <c r="Q50" s="533"/>
      <c r="R50" s="533"/>
      <c r="S50" s="533"/>
      <c r="T50" s="533"/>
      <c r="U50" s="1817"/>
      <c r="V50" s="1821">
        <f>IF(ISBLANK(W50),"",LARGE(V45:V49,1)+1)</f>
        <v>5</v>
      </c>
      <c r="W50" s="1849" t="s">
        <v>3264</v>
      </c>
      <c r="X50" s="1822"/>
      <c r="Y50" s="1822"/>
      <c r="Z50" s="1822"/>
      <c r="AA50" s="1822"/>
      <c r="AB50" s="1822"/>
      <c r="AC50" s="1822"/>
      <c r="AD50" s="2120"/>
      <c r="AE50" s="262" t="s">
        <v>22</v>
      </c>
      <c r="AF50" s="1035" t="str">
        <f t="shared" si="18"/>
        <v>►</v>
      </c>
      <c r="AG50" s="1036" t="str">
        <f t="shared" si="19"/>
        <v/>
      </c>
      <c r="AH50" s="1037" t="str">
        <f t="shared" si="20"/>
        <v/>
      </c>
      <c r="AI50" s="1036" t="str">
        <f t="shared" si="21"/>
        <v/>
      </c>
      <c r="AJ50" s="1037" t="str">
        <f t="shared" si="22"/>
        <v/>
      </c>
      <c r="AK50" s="1037">
        <f>IF(AND(L50="A",COUNTIF(BJ15:BL62,TRIM(U50))&gt;0),1,0)</f>
        <v>0</v>
      </c>
      <c r="AL50" s="1051" t="str" cm="1">
        <f t="array" ref="AL50">IF(AF50&lt;&gt;"A","",IFERROR((IFERROR(_xlfn.XLOOKUP(TRIM(SUBSTITUTE(U50,CHAR(160)," ")),BJ15:BJ62,BM15:BM62),IFERROR(_xlfn.XLOOKUP(TRIM(SUBSTITUTE(U50,CHAR(160)," ")),BK15:BK62,BM15:BM62),_xlfn.XLOOKUP(TRIM(SUBSTITUTE(U50,CHAR(160)," ")),BL15:BL62,BM15:BM62))))*T50*IF(ISBLANK(Q50),1,Q50)+IFERROR(_xlfn.XLOOKUP("RECHERCHEX",TRIM(L50:AD50),L50:AD50),0),0))</f>
        <v/>
      </c>
      <c r="AM50" s="1038">
        <f t="shared" si="23"/>
        <v>0</v>
      </c>
      <c r="AN50" s="1627" t="str">
        <f t="shared" si="24"/>
        <v/>
      </c>
      <c r="AO50" s="1039">
        <f t="shared" si="25"/>
        <v>0</v>
      </c>
      <c r="AP50" s="1039">
        <f t="shared" si="26"/>
        <v>0</v>
      </c>
      <c r="AQ50" s="1040">
        <f>IF(AO50&gt;0,AS9,0)</f>
        <v>0</v>
      </c>
      <c r="AR50" s="1628" t="str">
        <f>IF(TRIM(AG50)="▼ recette suivante", AG50, IF(AQ50&gt;0, IF(AT9&lt;&gt;"", AT9&amp;"-ou.or.o ❾ + or - &gt;", ""), ""))</f>
        <v/>
      </c>
      <c r="AS50" s="1064"/>
      <c r="AT50" s="1064"/>
      <c r="AU50" s="1042">
        <f t="shared" si="27"/>
        <v>0</v>
      </c>
      <c r="AV50" s="1043">
        <f>IF(AK50,IF(OR(AU50="",N(AU50)&lt;=0.000000001),"",_xlfn.XLOOKUP(AJ50,BJ15:BJ62,BN15:BN62,_xlfn.XLOOKUP(AJ50,BK15:BK62,BN15:BN62,_xlfn.XLOOKUP(AJ50,BL15:BL62,BN15:BN62,"")))),0)</f>
        <v>0</v>
      </c>
      <c r="AW50" s="1065" cm="1">
        <f t="array" ref="AW50">IF(AK50&lt;&gt;1,0,IF(OR(AU50="",N(AU50)&lt;=0.000000001),"",IF(OR(AO50="",N(AO50)&lt;=0.000000001),0,IF(ISNUMBER(AU50),IFERROR(_xlfn.LET(_xlpm.ai_test,TRIM(AJ50),_xlpm.r,IFERROR(_xlfn.XLOOKUP(_xlpm.ai_test,BJ15:BJ62,ROW(BJ15:BJ62),0,1),IFERROR(_xlfn.XLOOKUP(_xlpm.ai_test,BK15:BK62,ROW(BK15:BK62),0,1),_xlfn.XLOOKUP(_xlpm.ai_test,BL15:BL62,ROW(BL15:BL62),0,1))),_xlpm.p,_xlpm.r-MIN(ROW(BJ15:BJ62))+1,_xlpm.f,INDEX(BM15:BM62,_xlpm.p),_xlpm.u,INDEX(BN15:BN62,_xlpm.p),_xlpm.s,INDEX(BP15:BP62,_xlpm.p),_xlpm.q,N(AU50)/_xlpm.f,IF(_xlpm.q&gt;=_xlpm.s,ROUND(_xlpm.q,1)&amp;" "&amp;_xlpm.ai_test&amp;" = "&amp;ROUND(_xlpm.q*_xlpm.f,1)&amp;" "&amp;_xlpm.u,ROUND(_xlpm.q,1)&amp;" "&amp;_xlpm.ai_test)),""),""))))</f>
        <v>0</v>
      </c>
      <c r="AX50" s="1055"/>
      <c r="AY50" s="1042">
        <f t="shared" si="28"/>
        <v>0</v>
      </c>
      <c r="AZ50" s="1043" t="str">
        <f t="shared" si="29"/>
        <v/>
      </c>
      <c r="BA50" s="1044">
        <f t="shared" si="30"/>
        <v>0</v>
      </c>
      <c r="BB50" s="1045" t="str">
        <f t="shared" si="31"/>
        <v/>
      </c>
      <c r="BC50" s="1046"/>
      <c r="BD50" s="1047">
        <f t="shared" si="32"/>
        <v>0</v>
      </c>
      <c r="BE50" s="1048" t="str">
        <f t="shared" si="33"/>
        <v/>
      </c>
      <c r="BF50" s="262" t="s">
        <v>22</v>
      </c>
      <c r="BG50" s="1027">
        <f t="shared" si="34"/>
        <v>0</v>
      </c>
      <c r="BH50" s="1028">
        <f t="shared" si="35"/>
        <v>0</v>
      </c>
      <c r="BI50" s="844"/>
      <c r="BJ50" s="1083" t="s">
        <v>1851</v>
      </c>
      <c r="BK50" s="1083" t="s">
        <v>1852</v>
      </c>
      <c r="BL50" s="1083" t="s">
        <v>1853</v>
      </c>
      <c r="BM50" s="1021">
        <f t="shared" si="40"/>
        <v>4.4999999999999997E-3</v>
      </c>
      <c r="BN50" s="1059" t="s">
        <v>1789</v>
      </c>
      <c r="BO50" s="1059" t="s">
        <v>1790</v>
      </c>
      <c r="BP50" s="1011">
        <f t="shared" si="39"/>
        <v>222</v>
      </c>
      <c r="BQ50" s="1085">
        <v>4.5</v>
      </c>
      <c r="BR50" s="844"/>
      <c r="BS50" s="844"/>
      <c r="BT50" s="844"/>
      <c r="BU50" s="844"/>
      <c r="BV50" s="844"/>
      <c r="BW50" s="844"/>
      <c r="BX50" s="964" t="str">
        <f t="shared" si="13"/>
        <v>►</v>
      </c>
      <c r="BY50" s="1072"/>
      <c r="BZ50" s="849"/>
      <c r="CA50" s="849"/>
      <c r="CB50" s="850"/>
      <c r="CC50" s="850"/>
      <c r="CD50" s="962"/>
      <c r="CE50" s="1079" t="s">
        <v>1854</v>
      </c>
      <c r="CF50" s="9"/>
      <c r="CG50" s="9"/>
      <c r="CH50" s="9"/>
      <c r="CI50" s="9"/>
      <c r="CJ50" s="9"/>
      <c r="CK50" s="41"/>
      <c r="CM50" s="1079" t="s">
        <v>1855</v>
      </c>
      <c r="CN50" s="9"/>
      <c r="CO50" s="9"/>
      <c r="CP50" s="9"/>
      <c r="CQ50" s="9"/>
      <c r="CR50" s="9"/>
      <c r="CS50" s="41"/>
      <c r="CU50" s="1079" t="s">
        <v>1856</v>
      </c>
      <c r="CV50" s="9"/>
      <c r="CW50" s="9"/>
      <c r="CX50" s="9"/>
      <c r="CY50" s="9"/>
      <c r="CZ50" s="9"/>
      <c r="DA50" s="41"/>
      <c r="DC50" s="3">
        <v>1</v>
      </c>
    </row>
    <row r="51" spans="1:107" s="701" customFormat="1" ht="21" customHeight="1">
      <c r="A51" s="941" t="s">
        <v>22</v>
      </c>
      <c r="B51" s="957" t="str">
        <f t="shared" si="12"/>
        <v>►</v>
      </c>
      <c r="C51" s="999" cm="1">
        <f t="array" ref="C51">SUMPRODUCT(LEN(D51:J51))</f>
        <v>0</v>
      </c>
      <c r="D51" s="201"/>
      <c r="E51" s="206"/>
      <c r="F51" s="206"/>
      <c r="G51" s="206"/>
      <c r="H51" s="206"/>
      <c r="I51" s="206"/>
      <c r="J51" s="207"/>
      <c r="K51" s="455"/>
      <c r="L51" s="115" t="str">
        <f t="shared" si="42"/>
        <v>►</v>
      </c>
      <c r="M51" s="190" t="str">
        <f>M19</f>
        <v>C CHIBOUST PAMPLEMOUSSE | pâtisserie--ENTREMET| Auteur &gt; recette Béghin Say de Jean-Jacques Borne MOF 1994</v>
      </c>
      <c r="N51" s="190">
        <f>N19</f>
        <v>18</v>
      </c>
      <c r="O51" s="191" t="str">
        <f>O19</f>
        <v>desserts</v>
      </c>
      <c r="P51" s="192" t="str">
        <f>P19</f>
        <v>Recette mère ► MILLE-FEUILLE meringue et chiboust pamplemousse aux fraises des bois</v>
      </c>
      <c r="Q51" s="533"/>
      <c r="R51" s="533"/>
      <c r="S51" s="533"/>
      <c r="T51" s="533"/>
      <c r="U51" s="1817"/>
      <c r="V51" s="1821" t="str">
        <f>IF(ISBLANK(W51),"",LARGE(V45:V50,1)+1)</f>
        <v/>
      </c>
      <c r="W51" s="1822"/>
      <c r="X51" s="1822"/>
      <c r="Y51" s="1822"/>
      <c r="Z51" s="1822"/>
      <c r="AA51" s="1822"/>
      <c r="AB51" s="1822"/>
      <c r="AC51" s="1822"/>
      <c r="AD51" s="2120"/>
      <c r="AE51" s="262" t="s">
        <v>22</v>
      </c>
      <c r="AF51" s="1035" t="str">
        <f t="shared" si="18"/>
        <v>►</v>
      </c>
      <c r="AG51" s="1036" t="str">
        <f t="shared" si="19"/>
        <v/>
      </c>
      <c r="AH51" s="1037" t="str">
        <f t="shared" si="20"/>
        <v/>
      </c>
      <c r="AI51" s="1036" t="str">
        <f t="shared" si="21"/>
        <v/>
      </c>
      <c r="AJ51" s="1037" t="str">
        <f t="shared" si="22"/>
        <v/>
      </c>
      <c r="AK51" s="1037">
        <f>IF(AND(L51="A",COUNTIF(BJ15:BL62,TRIM(U51))&gt;0),1,0)</f>
        <v>0</v>
      </c>
      <c r="AL51" s="1051" t="str" cm="1">
        <f t="array" ref="AL51">IF(AF51&lt;&gt;"A","",IFERROR((IFERROR(_xlfn.XLOOKUP(TRIM(SUBSTITUTE(U51,CHAR(160)," ")),BJ15:BJ62,BM15:BM62),IFERROR(_xlfn.XLOOKUP(TRIM(SUBSTITUTE(U51,CHAR(160)," ")),BK15:BK62,BM15:BM62),_xlfn.XLOOKUP(TRIM(SUBSTITUTE(U51,CHAR(160)," ")),BL15:BL62,BM15:BM62))))*T51*IF(ISBLANK(Q51),1,Q51)+IFERROR(_xlfn.XLOOKUP("RECHERCHEX",TRIM(L51:AD51),L51:AD51),0),0))</f>
        <v/>
      </c>
      <c r="AM51" s="1038">
        <f t="shared" si="23"/>
        <v>0</v>
      </c>
      <c r="AN51" s="1627" t="str">
        <f t="shared" si="24"/>
        <v/>
      </c>
      <c r="AO51" s="1039">
        <f t="shared" si="25"/>
        <v>0</v>
      </c>
      <c r="AP51" s="1039">
        <f t="shared" si="26"/>
        <v>0</v>
      </c>
      <c r="AQ51" s="1052">
        <f>IF(AO51&gt;0,AS9,0)</f>
        <v>0</v>
      </c>
      <c r="AR51" s="1626" t="str">
        <f>IF(TRIM(AG51)="▼ recette suivante", AG51, IF(AQ51&gt;0, IF(AT9&lt;&gt;"", AT9&amp;"-ou.or.o ❾ + or - &gt;", ""), ""))</f>
        <v/>
      </c>
      <c r="AS51" s="1064"/>
      <c r="AT51" s="1064"/>
      <c r="AU51" s="1053">
        <f t="shared" si="27"/>
        <v>0</v>
      </c>
      <c r="AV51" s="1054">
        <f>IF(AK51,IF(OR(AU51="",N(AU51)&lt;=0.000000001),"",_xlfn.XLOOKUP(AJ51,BJ15:BJ62,BN15:BN62,_xlfn.XLOOKUP(AJ51,BK15:BK62,BN15:BN62,_xlfn.XLOOKUP(AJ51,BL15:BL62,BN15:BN62,"")))),0)</f>
        <v>0</v>
      </c>
      <c r="AW51" s="1067" cm="1">
        <f t="array" ref="AW51">IF(AK51&lt;&gt;1,0,IF(OR(AU51="",N(AU51)&lt;=0.000000001),"",IF(OR(AO51="",N(AO51)&lt;=0.000000001),0,IF(ISNUMBER(AU51),IFERROR(_xlfn.LET(_xlpm.ai_test,TRIM(AJ51),_xlpm.r,IFERROR(_xlfn.XLOOKUP(_xlpm.ai_test,BJ15:BJ62,ROW(BJ15:BJ62),0,1),IFERROR(_xlfn.XLOOKUP(_xlpm.ai_test,BK15:BK62,ROW(BK15:BK62),0,1),_xlfn.XLOOKUP(_xlpm.ai_test,BL15:BL62,ROW(BL15:BL62),0,1))),_xlpm.p,_xlpm.r-MIN(ROW(BJ15:BJ62))+1,_xlpm.f,INDEX(BM15:BM62,_xlpm.p),_xlpm.u,INDEX(BN15:BN62,_xlpm.p),_xlpm.s,INDEX(BP15:BP62,_xlpm.p),_xlpm.q,N(AU51)/_xlpm.f,IF(_xlpm.q&gt;=_xlpm.s,ROUND(_xlpm.q,1)&amp;" "&amp;_xlpm.ai_test&amp;" = "&amp;ROUND(_xlpm.q*_xlpm.f,1)&amp;" "&amp;_xlpm.u,ROUND(_xlpm.q,1)&amp;" "&amp;_xlpm.ai_test)),""),""))))</f>
        <v>0</v>
      </c>
      <c r="AX51" s="1055"/>
      <c r="AY51" s="1053">
        <f t="shared" si="28"/>
        <v>0</v>
      </c>
      <c r="AZ51" s="1054" t="str">
        <f t="shared" si="29"/>
        <v/>
      </c>
      <c r="BA51" s="1056">
        <f t="shared" si="30"/>
        <v>0</v>
      </c>
      <c r="BB51" s="1057" t="str">
        <f t="shared" si="31"/>
        <v/>
      </c>
      <c r="BC51" s="1046"/>
      <c r="BD51" s="1058">
        <f t="shared" si="32"/>
        <v>0</v>
      </c>
      <c r="BE51" s="1048" t="str">
        <f t="shared" si="33"/>
        <v/>
      </c>
      <c r="BF51" s="262" t="s">
        <v>22</v>
      </c>
      <c r="BG51" s="1027">
        <f t="shared" si="34"/>
        <v>0</v>
      </c>
      <c r="BH51" s="1028">
        <f t="shared" si="35"/>
        <v>0</v>
      </c>
      <c r="BI51" s="844"/>
      <c r="BJ51" s="1083" t="s">
        <v>1857</v>
      </c>
      <c r="BK51" s="1083" t="s">
        <v>1858</v>
      </c>
      <c r="BL51" s="1083" t="s">
        <v>1859</v>
      </c>
      <c r="BM51" s="1021">
        <f t="shared" si="40"/>
        <v>5.9000000000000007E-3</v>
      </c>
      <c r="BN51" s="1059" t="s">
        <v>1789</v>
      </c>
      <c r="BO51" s="1059" t="s">
        <v>1790</v>
      </c>
      <c r="BP51" s="1011">
        <f t="shared" si="39"/>
        <v>169</v>
      </c>
      <c r="BQ51" s="1066">
        <v>5.9</v>
      </c>
      <c r="BR51" s="844"/>
      <c r="BS51" s="844"/>
      <c r="BT51" s="844"/>
      <c r="BU51" s="844"/>
      <c r="BV51" s="844"/>
      <c r="BW51" s="844"/>
      <c r="BX51" s="964" t="str">
        <f t="shared" si="13"/>
        <v>►</v>
      </c>
      <c r="BY51" s="1015" t="s">
        <v>1860</v>
      </c>
      <c r="BZ51" s="849"/>
      <c r="CA51" s="849"/>
      <c r="CB51" s="850"/>
      <c r="CC51" s="850"/>
      <c r="CD51" s="962"/>
      <c r="CE51" s="1086" t="s">
        <v>1861</v>
      </c>
      <c r="CF51" s="1087" t="s">
        <v>1862</v>
      </c>
      <c r="CG51" s="1088"/>
      <c r="CH51" s="1088"/>
      <c r="CI51" s="1088"/>
      <c r="CJ51"/>
      <c r="CK51" s="662"/>
      <c r="CM51" s="1086" t="s">
        <v>1863</v>
      </c>
      <c r="CN51" s="1087" t="s">
        <v>1862</v>
      </c>
      <c r="CO51" s="1088"/>
      <c r="CP51" s="1088"/>
      <c r="CQ51" s="1088"/>
      <c r="CR51"/>
      <c r="CS51" s="662"/>
      <c r="CU51" s="1086" t="s">
        <v>1864</v>
      </c>
      <c r="CV51" s="1087" t="s">
        <v>1862</v>
      </c>
      <c r="CW51" s="1088"/>
      <c r="CX51" s="1088"/>
      <c r="CY51" s="1088"/>
      <c r="CZ51"/>
      <c r="DA51" s="662"/>
      <c r="DC51" s="3">
        <v>1</v>
      </c>
    </row>
    <row r="52" spans="1:107" s="701" customFormat="1" ht="21" customHeight="1">
      <c r="A52" s="941" t="s">
        <v>22</v>
      </c>
      <c r="B52" s="957" t="str">
        <f t="shared" si="12"/>
        <v>►</v>
      </c>
      <c r="C52" s="999" cm="1">
        <f t="array" ref="C52">SUMPRODUCT(LEN(D52:J52))</f>
        <v>0</v>
      </c>
      <c r="D52" s="201"/>
      <c r="E52" s="206"/>
      <c r="F52" s="206"/>
      <c r="G52" s="206"/>
      <c r="H52" s="206"/>
      <c r="I52" s="206"/>
      <c r="J52" s="207"/>
      <c r="K52" s="455"/>
      <c r="L52" s="115" t="str">
        <f t="shared" si="42"/>
        <v>►</v>
      </c>
      <c r="M52" s="190" t="str">
        <f>M19</f>
        <v>C CHIBOUST PAMPLEMOUSSE | pâtisserie--ENTREMET| Auteur &gt; recette Béghin Say de Jean-Jacques Borne MOF 1994</v>
      </c>
      <c r="N52" s="190">
        <f>N19</f>
        <v>18</v>
      </c>
      <c r="O52" s="191" t="str">
        <f>O19</f>
        <v>desserts</v>
      </c>
      <c r="P52" s="192" t="str">
        <f>P19</f>
        <v>Recette mère ► MILLE-FEUILLE meringue et chiboust pamplemousse aux fraises des bois</v>
      </c>
      <c r="Q52" s="533"/>
      <c r="R52" s="533"/>
      <c r="S52" s="533"/>
      <c r="T52" s="533"/>
      <c r="U52" s="1817"/>
      <c r="V52" s="1821" t="str">
        <f>IF(ISBLANK(W52),"",LARGE(V45:V51,1)+1)</f>
        <v/>
      </c>
      <c r="W52" s="1822"/>
      <c r="X52" s="1822"/>
      <c r="Y52" s="1822"/>
      <c r="Z52" s="1822"/>
      <c r="AA52" s="1822"/>
      <c r="AB52" s="1822"/>
      <c r="AC52" s="1822"/>
      <c r="AD52" s="2120"/>
      <c r="AE52" s="262" t="s">
        <v>22</v>
      </c>
      <c r="AF52" s="1035" t="str">
        <f t="shared" si="18"/>
        <v>►</v>
      </c>
      <c r="AG52" s="1036" t="str">
        <f t="shared" si="19"/>
        <v/>
      </c>
      <c r="AH52" s="1037" t="str">
        <f t="shared" si="20"/>
        <v/>
      </c>
      <c r="AI52" s="1036" t="str">
        <f t="shared" si="21"/>
        <v/>
      </c>
      <c r="AJ52" s="1037" t="str">
        <f t="shared" si="22"/>
        <v/>
      </c>
      <c r="AK52" s="1037">
        <f>IF(AND(L52="A",COUNTIF(BJ15:BL62,TRIM(U52))&gt;0),1,0)</f>
        <v>0</v>
      </c>
      <c r="AL52" s="1051" t="str" cm="1">
        <f t="array" ref="AL52">IF(AF52&lt;&gt;"A","",IFERROR((IFERROR(_xlfn.XLOOKUP(TRIM(SUBSTITUTE(U52,CHAR(160)," ")),BJ15:BJ62,BM15:BM62),IFERROR(_xlfn.XLOOKUP(TRIM(SUBSTITUTE(U52,CHAR(160)," ")),BK15:BK62,BM15:BM62),_xlfn.XLOOKUP(TRIM(SUBSTITUTE(U52,CHAR(160)," ")),BL15:BL62,BM15:BM62))))*T52*IF(ISBLANK(Q52),1,Q52)+IFERROR(_xlfn.XLOOKUP("RECHERCHEX",TRIM(L52:AD52),L52:AD52),0),0))</f>
        <v/>
      </c>
      <c r="AM52" s="1038">
        <f t="shared" si="23"/>
        <v>0</v>
      </c>
      <c r="AN52" s="1627" t="str">
        <f t="shared" si="24"/>
        <v/>
      </c>
      <c r="AO52" s="1039">
        <f t="shared" si="25"/>
        <v>0</v>
      </c>
      <c r="AP52" s="1039">
        <f t="shared" si="26"/>
        <v>0</v>
      </c>
      <c r="AQ52" s="1040">
        <f>IF(AO52&gt;0,AS9,0)</f>
        <v>0</v>
      </c>
      <c r="AR52" s="1628" t="str">
        <f>IF(TRIM(AG52)="▼ recette suivante", AG52, IF(AQ52&gt;0, IF(AT9&lt;&gt;"", AT9&amp;"-ou.or.o ❾ + or - &gt;", ""), ""))</f>
        <v/>
      </c>
      <c r="AS52" s="1064"/>
      <c r="AT52" s="1064"/>
      <c r="AU52" s="1042">
        <f t="shared" si="27"/>
        <v>0</v>
      </c>
      <c r="AV52" s="1043">
        <f>IF(AK52,IF(OR(AU52="",N(AU52)&lt;=0.000000001),"",_xlfn.XLOOKUP(AJ52,BJ15:BJ62,BN15:BN62,_xlfn.XLOOKUP(AJ52,BK15:BK62,BN15:BN62,_xlfn.XLOOKUP(AJ52,BL15:BL62,BN15:BN62,"")))),0)</f>
        <v>0</v>
      </c>
      <c r="AW52" s="1065" cm="1">
        <f t="array" ref="AW52">IF(AK52&lt;&gt;1,0,IF(OR(AU52="",N(AU52)&lt;=0.000000001),"",IF(OR(AO52="",N(AO52)&lt;=0.000000001),0,IF(ISNUMBER(AU52),IFERROR(_xlfn.LET(_xlpm.ai_test,TRIM(AJ52),_xlpm.r,IFERROR(_xlfn.XLOOKUP(_xlpm.ai_test,BJ15:BJ62,ROW(BJ15:BJ62),0,1),IFERROR(_xlfn.XLOOKUP(_xlpm.ai_test,BK15:BK62,ROW(BK15:BK62),0,1),_xlfn.XLOOKUP(_xlpm.ai_test,BL15:BL62,ROW(BL15:BL62),0,1))),_xlpm.p,_xlpm.r-MIN(ROW(BJ15:BJ62))+1,_xlpm.f,INDEX(BM15:BM62,_xlpm.p),_xlpm.u,INDEX(BN15:BN62,_xlpm.p),_xlpm.s,INDEX(BP15:BP62,_xlpm.p),_xlpm.q,N(AU52)/_xlpm.f,IF(_xlpm.q&gt;=_xlpm.s,ROUND(_xlpm.q,1)&amp;" "&amp;_xlpm.ai_test&amp;" = "&amp;ROUND(_xlpm.q*_xlpm.f,1)&amp;" "&amp;_xlpm.u,ROUND(_xlpm.q,1)&amp;" "&amp;_xlpm.ai_test)),""),""))))</f>
        <v>0</v>
      </c>
      <c r="AX52" s="1055"/>
      <c r="AY52" s="1042">
        <f t="shared" si="28"/>
        <v>0</v>
      </c>
      <c r="AZ52" s="1043" t="str">
        <f t="shared" si="29"/>
        <v/>
      </c>
      <c r="BA52" s="1044">
        <f t="shared" si="30"/>
        <v>0</v>
      </c>
      <c r="BB52" s="1045" t="str">
        <f t="shared" si="31"/>
        <v/>
      </c>
      <c r="BC52" s="1046"/>
      <c r="BD52" s="1047">
        <f t="shared" si="32"/>
        <v>0</v>
      </c>
      <c r="BE52" s="1048" t="str">
        <f t="shared" si="33"/>
        <v/>
      </c>
      <c r="BF52" s="262" t="s">
        <v>22</v>
      </c>
      <c r="BG52" s="1027">
        <f t="shared" si="34"/>
        <v>0</v>
      </c>
      <c r="BH52" s="1028">
        <f t="shared" si="35"/>
        <v>0</v>
      </c>
      <c r="BI52" s="844"/>
      <c r="BJ52" s="1083" t="s">
        <v>1865</v>
      </c>
      <c r="BK52" s="1083" t="s">
        <v>1865</v>
      </c>
      <c r="BL52" s="1083" t="s">
        <v>1866</v>
      </c>
      <c r="BM52" s="1021">
        <f t="shared" si="40"/>
        <v>0.04</v>
      </c>
      <c r="BN52" s="1059" t="s">
        <v>1789</v>
      </c>
      <c r="BO52" s="1059" t="s">
        <v>1790</v>
      </c>
      <c r="BP52" s="1011">
        <f t="shared" si="39"/>
        <v>25</v>
      </c>
      <c r="BQ52" s="1060">
        <v>40</v>
      </c>
      <c r="BR52" s="844"/>
      <c r="BS52" s="844"/>
      <c r="BT52" s="844"/>
      <c r="BU52" s="844"/>
      <c r="BV52" s="844"/>
      <c r="BW52" s="844"/>
      <c r="BX52" s="964" t="str">
        <f t="shared" si="13"/>
        <v>►</v>
      </c>
      <c r="BY52" s="1072"/>
      <c r="BZ52" s="849"/>
      <c r="CA52" s="849"/>
      <c r="CB52" s="850"/>
      <c r="CC52" s="850"/>
      <c r="CD52" s="962"/>
      <c r="CE52" s="860"/>
      <c r="CF52" s="129"/>
      <c r="CG52" s="129"/>
      <c r="CH52" s="129"/>
      <c r="CI52" s="129"/>
      <c r="CJ52" s="129"/>
      <c r="CK52" s="859"/>
      <c r="CM52" s="860"/>
      <c r="CN52" s="129"/>
      <c r="CO52" s="129"/>
      <c r="CP52" s="129"/>
      <c r="CQ52" s="129"/>
      <c r="CR52" s="129"/>
      <c r="CS52" s="859"/>
      <c r="CU52" s="860"/>
      <c r="CV52" s="129"/>
      <c r="CW52" s="129"/>
      <c r="CX52" s="129"/>
      <c r="CY52" s="129"/>
      <c r="CZ52" s="129"/>
      <c r="DA52" s="859"/>
      <c r="DC52" s="3">
        <v>1</v>
      </c>
    </row>
    <row r="53" spans="1:107" s="701" customFormat="1" ht="21" customHeight="1">
      <c r="A53" s="941" t="s">
        <v>22</v>
      </c>
      <c r="B53" s="957" t="str">
        <f t="shared" si="12"/>
        <v>►</v>
      </c>
      <c r="C53" s="999" cm="1">
        <f t="array" ref="C53">SUMPRODUCT(LEN(D53:J53))</f>
        <v>0</v>
      </c>
      <c r="D53" s="201"/>
      <c r="E53" s="206"/>
      <c r="F53" s="206"/>
      <c r="G53" s="206"/>
      <c r="H53" s="206"/>
      <c r="I53" s="206"/>
      <c r="J53" s="207"/>
      <c r="K53" s="455"/>
      <c r="L53" s="115" t="str">
        <f t="shared" si="42"/>
        <v>►</v>
      </c>
      <c r="M53" s="190" t="str">
        <f>M19</f>
        <v>C CHIBOUST PAMPLEMOUSSE | pâtisserie--ENTREMET| Auteur &gt; recette Béghin Say de Jean-Jacques Borne MOF 1994</v>
      </c>
      <c r="N53" s="190">
        <f>N19</f>
        <v>18</v>
      </c>
      <c r="O53" s="191" t="str">
        <f>O19</f>
        <v>desserts</v>
      </c>
      <c r="P53" s="192" t="str">
        <f>P19</f>
        <v>Recette mère ► MILLE-FEUILLE meringue et chiboust pamplemousse aux fraises des bois</v>
      </c>
      <c r="Q53" s="533"/>
      <c r="R53" s="533"/>
      <c r="S53" s="533"/>
      <c r="T53" s="533"/>
      <c r="U53" s="1817"/>
      <c r="V53" s="1821" t="str">
        <f>IF(ISBLANK(W53),"",LARGE(V45:V52,1)+1)</f>
        <v/>
      </c>
      <c r="W53" s="1822"/>
      <c r="X53" s="1822"/>
      <c r="Y53" s="1822"/>
      <c r="Z53" s="1822"/>
      <c r="AA53" s="1822"/>
      <c r="AB53" s="1822"/>
      <c r="AC53" s="1822"/>
      <c r="AD53" s="2120"/>
      <c r="AE53" s="262" t="s">
        <v>22</v>
      </c>
      <c r="AF53" s="1035" t="str">
        <f t="shared" si="18"/>
        <v>►</v>
      </c>
      <c r="AG53" s="1036" t="str">
        <f t="shared" si="19"/>
        <v/>
      </c>
      <c r="AH53" s="1037" t="str">
        <f t="shared" si="20"/>
        <v/>
      </c>
      <c r="AI53" s="1036" t="str">
        <f t="shared" si="21"/>
        <v/>
      </c>
      <c r="AJ53" s="1037" t="str">
        <f t="shared" si="22"/>
        <v/>
      </c>
      <c r="AK53" s="1037">
        <f>IF(AND(L53="A",COUNTIF(BJ15:BL62,TRIM(U53))&gt;0),1,0)</f>
        <v>0</v>
      </c>
      <c r="AL53" s="1051" t="str" cm="1">
        <f t="array" ref="AL53">IF(AF53&lt;&gt;"A","",IFERROR((IFERROR(_xlfn.XLOOKUP(TRIM(SUBSTITUTE(U53,CHAR(160)," ")),BJ15:BJ62,BM15:BM62),IFERROR(_xlfn.XLOOKUP(TRIM(SUBSTITUTE(U53,CHAR(160)," ")),BK15:BK62,BM15:BM62),_xlfn.XLOOKUP(TRIM(SUBSTITUTE(U53,CHAR(160)," ")),BL15:BL62,BM15:BM62))))*T53*IF(ISBLANK(Q53),1,Q53)+IFERROR(_xlfn.XLOOKUP("RECHERCHEX",TRIM(L53:AD53),L53:AD53),0),0))</f>
        <v/>
      </c>
      <c r="AM53" s="1038">
        <f t="shared" si="23"/>
        <v>0</v>
      </c>
      <c r="AN53" s="1627" t="str">
        <f t="shared" si="24"/>
        <v/>
      </c>
      <c r="AO53" s="1039">
        <f t="shared" si="25"/>
        <v>0</v>
      </c>
      <c r="AP53" s="1039">
        <f t="shared" si="26"/>
        <v>0</v>
      </c>
      <c r="AQ53" s="1052">
        <f>IF(AO53&gt;0,AS9,0)</f>
        <v>0</v>
      </c>
      <c r="AR53" s="1626" t="str">
        <f>IF(TRIM(AG53)="▼ recette suivante", AG53, IF(AQ53&gt;0, IF(AT9&lt;&gt;"", AT9&amp;"-ou.or.o ❾ + or - &gt;", ""), ""))</f>
        <v/>
      </c>
      <c r="AS53" s="1064"/>
      <c r="AT53" s="1064"/>
      <c r="AU53" s="1053">
        <f t="shared" si="27"/>
        <v>0</v>
      </c>
      <c r="AV53" s="1054">
        <f>IF(AK53,IF(OR(AU53="",N(AU53)&lt;=0.000000001),"",_xlfn.XLOOKUP(AJ53,BJ15:BJ62,BN15:BN62,_xlfn.XLOOKUP(AJ53,BK15:BK62,BN15:BN62,_xlfn.XLOOKUP(AJ53,BL15:BL62,BN15:BN62,"")))),0)</f>
        <v>0</v>
      </c>
      <c r="AW53" s="1067" cm="1">
        <f t="array" ref="AW53">IF(AK53&lt;&gt;1,0,IF(OR(AU53="",N(AU53)&lt;=0.000000001),"",IF(OR(AO53="",N(AO53)&lt;=0.000000001),0,IF(ISNUMBER(AU53),IFERROR(_xlfn.LET(_xlpm.ai_test,TRIM(AJ53),_xlpm.r,IFERROR(_xlfn.XLOOKUP(_xlpm.ai_test,BJ15:BJ62,ROW(BJ15:BJ62),0,1),IFERROR(_xlfn.XLOOKUP(_xlpm.ai_test,BK15:BK62,ROW(BK15:BK62),0,1),_xlfn.XLOOKUP(_xlpm.ai_test,BL15:BL62,ROW(BL15:BL62),0,1))),_xlpm.p,_xlpm.r-MIN(ROW(BJ15:BJ62))+1,_xlpm.f,INDEX(BM15:BM62,_xlpm.p),_xlpm.u,INDEX(BN15:BN62,_xlpm.p),_xlpm.s,INDEX(BP15:BP62,_xlpm.p),_xlpm.q,N(AU53)/_xlpm.f,IF(_xlpm.q&gt;=_xlpm.s,ROUND(_xlpm.q,1)&amp;" "&amp;_xlpm.ai_test&amp;" = "&amp;ROUND(_xlpm.q*_xlpm.f,1)&amp;" "&amp;_xlpm.u,ROUND(_xlpm.q,1)&amp;" "&amp;_xlpm.ai_test)),""),""))))</f>
        <v>0</v>
      </c>
      <c r="AX53" s="1055"/>
      <c r="AY53" s="1053">
        <f t="shared" si="28"/>
        <v>0</v>
      </c>
      <c r="AZ53" s="1054" t="str">
        <f t="shared" si="29"/>
        <v/>
      </c>
      <c r="BA53" s="1056">
        <f t="shared" si="30"/>
        <v>0</v>
      </c>
      <c r="BB53" s="1057" t="str">
        <f t="shared" si="31"/>
        <v/>
      </c>
      <c r="BC53" s="1046"/>
      <c r="BD53" s="1058">
        <f t="shared" si="32"/>
        <v>0</v>
      </c>
      <c r="BE53" s="1048" t="str">
        <f t="shared" si="33"/>
        <v/>
      </c>
      <c r="BF53" s="262" t="s">
        <v>22</v>
      </c>
      <c r="BG53" s="1027">
        <f t="shared" si="34"/>
        <v>0</v>
      </c>
      <c r="BH53" s="1028">
        <f t="shared" si="35"/>
        <v>0</v>
      </c>
      <c r="BI53" s="844"/>
      <c r="BJ53" s="1083" t="s">
        <v>1867</v>
      </c>
      <c r="BK53" s="1083" t="s">
        <v>1867</v>
      </c>
      <c r="BL53" s="1083" t="s">
        <v>1867</v>
      </c>
      <c r="BM53" s="1021">
        <f t="shared" si="40"/>
        <v>4.4999999999999998E-2</v>
      </c>
      <c r="BN53" s="1059" t="s">
        <v>1789</v>
      </c>
      <c r="BO53" s="1059" t="s">
        <v>1790</v>
      </c>
      <c r="BP53" s="1011">
        <f t="shared" si="39"/>
        <v>22</v>
      </c>
      <c r="BQ53" s="1060">
        <v>45</v>
      </c>
      <c r="BR53" s="844"/>
      <c r="BS53" s="844"/>
      <c r="BT53" s="844"/>
      <c r="BU53" s="844"/>
      <c r="BV53" s="844"/>
      <c r="BW53" s="844"/>
      <c r="BX53" s="964" t="str">
        <f t="shared" si="13"/>
        <v>►</v>
      </c>
      <c r="BY53" s="1072"/>
      <c r="BZ53" s="849"/>
      <c r="CA53" s="849"/>
      <c r="CB53" s="850"/>
      <c r="CC53" s="850"/>
      <c r="CD53" s="962"/>
      <c r="CE53" s="1089" t="s">
        <v>1868</v>
      </c>
      <c r="CF53" s="1090"/>
      <c r="CG53" s="1090"/>
      <c r="CH53" s="1090"/>
      <c r="CI53" s="1090"/>
      <c r="CJ53" s="1090"/>
      <c r="CK53" s="1091"/>
      <c r="CM53" s="1089" t="s">
        <v>1869</v>
      </c>
      <c r="CN53" s="1090"/>
      <c r="CO53" s="1090"/>
      <c r="CP53" s="1090"/>
      <c r="CQ53" s="1090"/>
      <c r="CR53" s="1090"/>
      <c r="CS53" s="1091"/>
      <c r="CU53" s="1089" t="s">
        <v>1870</v>
      </c>
      <c r="CV53" s="1090"/>
      <c r="CW53" s="1090"/>
      <c r="CX53" s="1090"/>
      <c r="CY53" s="1090"/>
      <c r="CZ53" s="1090"/>
      <c r="DA53" s="1091"/>
      <c r="DC53" s="3">
        <v>1</v>
      </c>
    </row>
    <row r="54" spans="1:107" s="701" customFormat="1" ht="21" customHeight="1">
      <c r="A54" s="941" t="s">
        <v>22</v>
      </c>
      <c r="B54" s="957" t="str">
        <f t="shared" si="12"/>
        <v>►</v>
      </c>
      <c r="C54" s="999" cm="1">
        <f t="array" ref="C54">SUMPRODUCT(LEN(D54:J54))</f>
        <v>0</v>
      </c>
      <c r="D54" s="201"/>
      <c r="E54" s="206"/>
      <c r="F54" s="206"/>
      <c r="G54" s="206"/>
      <c r="H54" s="206"/>
      <c r="I54" s="206"/>
      <c r="J54" s="207"/>
      <c r="K54" s="455"/>
      <c r="L54" s="115" t="str">
        <f t="shared" si="42"/>
        <v>►</v>
      </c>
      <c r="M54" s="190" t="str">
        <f>M19</f>
        <v>C CHIBOUST PAMPLEMOUSSE | pâtisserie--ENTREMET| Auteur &gt; recette Béghin Say de Jean-Jacques Borne MOF 1994</v>
      </c>
      <c r="N54" s="190">
        <f>N19</f>
        <v>18</v>
      </c>
      <c r="O54" s="191" t="str">
        <f>O19</f>
        <v>desserts</v>
      </c>
      <c r="P54" s="192" t="str">
        <f>P19</f>
        <v>Recette mère ► MILLE-FEUILLE meringue et chiboust pamplemousse aux fraises des bois</v>
      </c>
      <c r="Q54" s="533"/>
      <c r="R54" s="533"/>
      <c r="S54" s="533"/>
      <c r="T54" s="533"/>
      <c r="U54" s="1817"/>
      <c r="V54" s="1821" t="str">
        <f>IF(ISBLANK(W54),"",LARGE(V45:V53,1)+1)</f>
        <v/>
      </c>
      <c r="W54" s="1822"/>
      <c r="X54" s="1822"/>
      <c r="Y54" s="1822"/>
      <c r="Z54" s="1822"/>
      <c r="AA54" s="1822"/>
      <c r="AB54" s="1822"/>
      <c r="AC54" s="1822"/>
      <c r="AD54" s="2120"/>
      <c r="AE54" s="262" t="s">
        <v>22</v>
      </c>
      <c r="AF54" s="1035" t="str">
        <f t="shared" si="18"/>
        <v>►</v>
      </c>
      <c r="AG54" s="1036" t="str">
        <f t="shared" si="19"/>
        <v/>
      </c>
      <c r="AH54" s="1037" t="str">
        <f t="shared" si="20"/>
        <v/>
      </c>
      <c r="AI54" s="1036" t="str">
        <f t="shared" si="21"/>
        <v/>
      </c>
      <c r="AJ54" s="1037" t="str">
        <f t="shared" si="22"/>
        <v/>
      </c>
      <c r="AK54" s="1037">
        <f>IF(AND(L54="A",COUNTIF(BJ15:BL62,TRIM(U54))&gt;0),1,0)</f>
        <v>0</v>
      </c>
      <c r="AL54" s="1051" t="str" cm="1">
        <f t="array" ref="AL54">IF(AF54&lt;&gt;"A","",IFERROR((IFERROR(_xlfn.XLOOKUP(TRIM(SUBSTITUTE(U54,CHAR(160)," ")),BJ15:BJ62,BM15:BM62),IFERROR(_xlfn.XLOOKUP(TRIM(SUBSTITUTE(U54,CHAR(160)," ")),BK15:BK62,BM15:BM62),_xlfn.XLOOKUP(TRIM(SUBSTITUTE(U54,CHAR(160)," ")),BL15:BL62,BM15:BM62))))*T54*IF(ISBLANK(Q54),1,Q54)+IFERROR(_xlfn.XLOOKUP("RECHERCHEX",TRIM(L54:AD54),L54:AD54),0),0))</f>
        <v/>
      </c>
      <c r="AM54" s="1038">
        <f t="shared" si="23"/>
        <v>0</v>
      </c>
      <c r="AN54" s="1627" t="str">
        <f t="shared" si="24"/>
        <v/>
      </c>
      <c r="AO54" s="1039">
        <f t="shared" si="25"/>
        <v>0</v>
      </c>
      <c r="AP54" s="1039">
        <f t="shared" si="26"/>
        <v>0</v>
      </c>
      <c r="AQ54" s="1040">
        <f>IF(AO54&gt;0,AS9,0)</f>
        <v>0</v>
      </c>
      <c r="AR54" s="1628" t="str">
        <f>IF(TRIM(AG54)="▼ recette suivante", AG54, IF(AQ54&gt;0, IF(AT9&lt;&gt;"", AT9&amp;"-ou.or.o ❾ + or - &gt;", ""), ""))</f>
        <v/>
      </c>
      <c r="AS54" s="1064"/>
      <c r="AT54" s="1064"/>
      <c r="AU54" s="1042">
        <f t="shared" si="27"/>
        <v>0</v>
      </c>
      <c r="AV54" s="1043">
        <f>IF(AK54,IF(OR(AU54="",N(AU54)&lt;=0.000000001),"",_xlfn.XLOOKUP(AJ54,BJ15:BJ62,BN15:BN62,_xlfn.XLOOKUP(AJ54,BK15:BK62,BN15:BN62,_xlfn.XLOOKUP(AJ54,BL15:BL62,BN15:BN62,"")))),0)</f>
        <v>0</v>
      </c>
      <c r="AW54" s="1065" cm="1">
        <f t="array" ref="AW54">IF(AK54&lt;&gt;1,0,IF(OR(AU54="",N(AU54)&lt;=0.000000001),"",IF(OR(AO54="",N(AO54)&lt;=0.000000001),0,IF(ISNUMBER(AU54),IFERROR(_xlfn.LET(_xlpm.ai_test,TRIM(AJ54),_xlpm.r,IFERROR(_xlfn.XLOOKUP(_xlpm.ai_test,BJ15:BJ62,ROW(BJ15:BJ62),0,1),IFERROR(_xlfn.XLOOKUP(_xlpm.ai_test,BK15:BK62,ROW(BK15:BK62),0,1),_xlfn.XLOOKUP(_xlpm.ai_test,BL15:BL62,ROW(BL15:BL62),0,1))),_xlpm.p,_xlpm.r-MIN(ROW(BJ15:BJ62))+1,_xlpm.f,INDEX(BM15:BM62,_xlpm.p),_xlpm.u,INDEX(BN15:BN62,_xlpm.p),_xlpm.s,INDEX(BP15:BP62,_xlpm.p),_xlpm.q,N(AU54)/_xlpm.f,IF(_xlpm.q&gt;=_xlpm.s,ROUND(_xlpm.q,1)&amp;" "&amp;_xlpm.ai_test&amp;" = "&amp;ROUND(_xlpm.q*_xlpm.f,1)&amp;" "&amp;_xlpm.u,ROUND(_xlpm.q,1)&amp;" "&amp;_xlpm.ai_test)),""),""))))</f>
        <v>0</v>
      </c>
      <c r="AX54" s="1055"/>
      <c r="AY54" s="1042">
        <f t="shared" si="28"/>
        <v>0</v>
      </c>
      <c r="AZ54" s="1043" t="str">
        <f t="shared" si="29"/>
        <v/>
      </c>
      <c r="BA54" s="1044">
        <f t="shared" si="30"/>
        <v>0</v>
      </c>
      <c r="BB54" s="1045" t="str">
        <f t="shared" si="31"/>
        <v/>
      </c>
      <c r="BC54" s="1046"/>
      <c r="BD54" s="1047">
        <f t="shared" si="32"/>
        <v>0</v>
      </c>
      <c r="BE54" s="1048" t="str">
        <f t="shared" si="33"/>
        <v/>
      </c>
      <c r="BF54" s="262" t="s">
        <v>22</v>
      </c>
      <c r="BG54" s="1027">
        <f t="shared" si="34"/>
        <v>0</v>
      </c>
      <c r="BH54" s="1028">
        <f t="shared" si="35"/>
        <v>0</v>
      </c>
      <c r="BI54" s="844"/>
      <c r="BJ54" s="1083" t="s">
        <v>1871</v>
      </c>
      <c r="BK54" s="1083" t="s">
        <v>1871</v>
      </c>
      <c r="BL54" s="1083" t="s">
        <v>1871</v>
      </c>
      <c r="BM54" s="1021">
        <f t="shared" si="40"/>
        <v>0.15</v>
      </c>
      <c r="BN54" s="1059" t="s">
        <v>1789</v>
      </c>
      <c r="BO54" s="1059" t="s">
        <v>1790</v>
      </c>
      <c r="BP54" s="1011">
        <f t="shared" si="39"/>
        <v>7</v>
      </c>
      <c r="BQ54" s="1060">
        <v>150</v>
      </c>
      <c r="BR54" s="844"/>
      <c r="BS54" s="844"/>
      <c r="BT54" s="844"/>
      <c r="BU54" s="844"/>
      <c r="BV54" s="844"/>
      <c r="BW54" s="844"/>
      <c r="BX54" s="964" t="str">
        <f t="shared" si="13"/>
        <v>►</v>
      </c>
      <c r="BY54" s="1072"/>
      <c r="BZ54" s="849"/>
      <c r="CA54" s="849"/>
      <c r="CB54" s="850"/>
      <c r="CC54" s="850"/>
      <c r="CD54" s="962"/>
      <c r="CE54" s="1092" t="s">
        <v>1872</v>
      </c>
      <c r="CF54" s="1090"/>
      <c r="CG54" s="1090"/>
      <c r="CH54" s="1090"/>
      <c r="CI54" s="1090"/>
      <c r="CJ54" s="1090"/>
      <c r="CK54" s="1093" t="s">
        <v>1873</v>
      </c>
      <c r="CM54" s="1092" t="s">
        <v>1874</v>
      </c>
      <c r="CN54" s="1090"/>
      <c r="CO54" s="1090"/>
      <c r="CP54" s="1090"/>
      <c r="CQ54" s="1090"/>
      <c r="CR54" s="1090"/>
      <c r="CS54" s="1093" t="s">
        <v>1875</v>
      </c>
      <c r="CU54" s="1092" t="s">
        <v>1876</v>
      </c>
      <c r="CV54" s="1090"/>
      <c r="CW54" s="1090"/>
      <c r="CX54" s="1090"/>
      <c r="CY54" s="1090"/>
      <c r="CZ54" s="1090"/>
      <c r="DA54" s="1093" t="s">
        <v>1877</v>
      </c>
      <c r="DC54" s="3">
        <v>1</v>
      </c>
    </row>
    <row r="55" spans="1:107" s="701" customFormat="1" ht="21" customHeight="1">
      <c r="A55" s="941" t="s">
        <v>22</v>
      </c>
      <c r="B55" s="957" t="str">
        <f t="shared" si="12"/>
        <v>►</v>
      </c>
      <c r="C55" s="999" cm="1">
        <f t="array" ref="C55">SUMPRODUCT(LEN(D55:J55))</f>
        <v>0</v>
      </c>
      <c r="D55" s="201"/>
      <c r="E55" s="206"/>
      <c r="F55" s="206"/>
      <c r="G55" s="206"/>
      <c r="H55" s="206"/>
      <c r="I55" s="206"/>
      <c r="J55" s="207"/>
      <c r="K55" s="455"/>
      <c r="L55" s="115" t="str">
        <f t="shared" si="42"/>
        <v>►</v>
      </c>
      <c r="M55" s="190" t="str">
        <f>M19</f>
        <v>C CHIBOUST PAMPLEMOUSSE | pâtisserie--ENTREMET| Auteur &gt; recette Béghin Say de Jean-Jacques Borne MOF 1994</v>
      </c>
      <c r="N55" s="190">
        <f>N19</f>
        <v>18</v>
      </c>
      <c r="O55" s="191" t="str">
        <f>O19</f>
        <v>desserts</v>
      </c>
      <c r="P55" s="192" t="str">
        <f>P19</f>
        <v>Recette mère ► MILLE-FEUILLE meringue et chiboust pamplemousse aux fraises des bois</v>
      </c>
      <c r="Q55" s="533"/>
      <c r="R55" s="533"/>
      <c r="S55" s="533"/>
      <c r="T55" s="533"/>
      <c r="U55" s="1817"/>
      <c r="V55" s="1821" t="str">
        <f>IF(ISBLANK(W55),"",LARGE(V45:V54,1)+1)</f>
        <v/>
      </c>
      <c r="W55" s="1822"/>
      <c r="X55" s="1822"/>
      <c r="Y55" s="1822"/>
      <c r="Z55" s="1822"/>
      <c r="AA55" s="1822"/>
      <c r="AB55" s="1822"/>
      <c r="AC55" s="1822"/>
      <c r="AD55" s="2120"/>
      <c r="AE55" s="262" t="s">
        <v>22</v>
      </c>
      <c r="AF55" s="1035" t="str">
        <f t="shared" si="18"/>
        <v>►</v>
      </c>
      <c r="AG55" s="1036" t="str">
        <f t="shared" si="19"/>
        <v/>
      </c>
      <c r="AH55" s="1037" t="str">
        <f t="shared" si="20"/>
        <v/>
      </c>
      <c r="AI55" s="1036" t="str">
        <f t="shared" si="21"/>
        <v/>
      </c>
      <c r="AJ55" s="1037" t="str">
        <f t="shared" si="22"/>
        <v/>
      </c>
      <c r="AK55" s="1037">
        <f>IF(AND(L55="A",COUNTIF(BJ15:BL62,TRIM(U55))&gt;0),1,0)</f>
        <v>0</v>
      </c>
      <c r="AL55" s="1051" t="str" cm="1">
        <f t="array" ref="AL55">IF(AF55&lt;&gt;"A","",IFERROR((IFERROR(_xlfn.XLOOKUP(TRIM(SUBSTITUTE(U55,CHAR(160)," ")),BJ15:BJ62,BM15:BM62),IFERROR(_xlfn.XLOOKUP(TRIM(SUBSTITUTE(U55,CHAR(160)," ")),BK15:BK62,BM15:BM62),_xlfn.XLOOKUP(TRIM(SUBSTITUTE(U55,CHAR(160)," ")),BL15:BL62,BM15:BM62))))*T55*IF(ISBLANK(Q55),1,Q55)+IFERROR(_xlfn.XLOOKUP("RECHERCHEX",TRIM(L55:AD55),L55:AD55),0),0))</f>
        <v/>
      </c>
      <c r="AM55" s="1038">
        <f t="shared" si="23"/>
        <v>0</v>
      </c>
      <c r="AN55" s="1627" t="str">
        <f t="shared" si="24"/>
        <v/>
      </c>
      <c r="AO55" s="1039">
        <f t="shared" si="25"/>
        <v>0</v>
      </c>
      <c r="AP55" s="1039">
        <f t="shared" si="26"/>
        <v>0</v>
      </c>
      <c r="AQ55" s="1052">
        <f>IF(AO55&gt;0,AS9,0)</f>
        <v>0</v>
      </c>
      <c r="AR55" s="1626" t="str">
        <f>IF(TRIM(AG55)="▼ recette suivante", AG55, IF(AQ55&gt;0, IF(AT9&lt;&gt;"", AT9&amp;"-ou.or.o ❾ + or - &gt;", ""), ""))</f>
        <v/>
      </c>
      <c r="AS55" s="1064"/>
      <c r="AT55" s="1064"/>
      <c r="AU55" s="1053">
        <f t="shared" si="27"/>
        <v>0</v>
      </c>
      <c r="AV55" s="1054">
        <f>IF(AK55,IF(OR(AU55="",N(AU55)&lt;=0.000000001),"",_xlfn.XLOOKUP(AJ55,BJ15:BJ62,BN15:BN62,_xlfn.XLOOKUP(AJ55,BK15:BK62,BN15:BN62,_xlfn.XLOOKUP(AJ55,BL15:BL62,BN15:BN62,"")))),0)</f>
        <v>0</v>
      </c>
      <c r="AW55" s="1067" cm="1">
        <f t="array" ref="AW55">IF(AK55&lt;&gt;1,0,IF(OR(AU55="",N(AU55)&lt;=0.000000001),"",IF(OR(AO55="",N(AO55)&lt;=0.000000001),0,IF(ISNUMBER(AU55),IFERROR(_xlfn.LET(_xlpm.ai_test,TRIM(AJ55),_xlpm.r,IFERROR(_xlfn.XLOOKUP(_xlpm.ai_test,BJ15:BJ62,ROW(BJ15:BJ62),0,1),IFERROR(_xlfn.XLOOKUP(_xlpm.ai_test,BK15:BK62,ROW(BK15:BK62),0,1),_xlfn.XLOOKUP(_xlpm.ai_test,BL15:BL62,ROW(BL15:BL62),0,1))),_xlpm.p,_xlpm.r-MIN(ROW(BJ15:BJ62))+1,_xlpm.f,INDEX(BM15:BM62,_xlpm.p),_xlpm.u,INDEX(BN15:BN62,_xlpm.p),_xlpm.s,INDEX(BP15:BP62,_xlpm.p),_xlpm.q,N(AU55)/_xlpm.f,IF(_xlpm.q&gt;=_xlpm.s,ROUND(_xlpm.q,1)&amp;" "&amp;_xlpm.ai_test&amp;" = "&amp;ROUND(_xlpm.q*_xlpm.f,1)&amp;" "&amp;_xlpm.u,ROUND(_xlpm.q,1)&amp;" "&amp;_xlpm.ai_test)),""),""))))</f>
        <v>0</v>
      </c>
      <c r="AX55" s="1055"/>
      <c r="AY55" s="1053">
        <f t="shared" si="28"/>
        <v>0</v>
      </c>
      <c r="AZ55" s="1054" t="str">
        <f t="shared" si="29"/>
        <v/>
      </c>
      <c r="BA55" s="1056">
        <f t="shared" si="30"/>
        <v>0</v>
      </c>
      <c r="BB55" s="1057" t="str">
        <f t="shared" si="31"/>
        <v/>
      </c>
      <c r="BC55" s="1046"/>
      <c r="BD55" s="1058">
        <f t="shared" si="32"/>
        <v>0</v>
      </c>
      <c r="BE55" s="1048" t="str">
        <f t="shared" si="33"/>
        <v/>
      </c>
      <c r="BF55" s="262" t="s">
        <v>22</v>
      </c>
      <c r="BG55" s="1027">
        <f t="shared" si="34"/>
        <v>0</v>
      </c>
      <c r="BH55" s="1028">
        <f t="shared" si="35"/>
        <v>0</v>
      </c>
      <c r="BI55" s="844"/>
      <c r="BJ55" s="1083" t="s">
        <v>1878</v>
      </c>
      <c r="BK55" s="1083" t="s">
        <v>1878</v>
      </c>
      <c r="BL55" s="1083" t="s">
        <v>1879</v>
      </c>
      <c r="BM55" s="1021">
        <f t="shared" si="40"/>
        <v>0.25</v>
      </c>
      <c r="BN55" s="1059" t="s">
        <v>1789</v>
      </c>
      <c r="BO55" s="1059" t="s">
        <v>1790</v>
      </c>
      <c r="BP55" s="1011">
        <f t="shared" si="39"/>
        <v>4</v>
      </c>
      <c r="BQ55" s="1060">
        <v>250</v>
      </c>
      <c r="BR55" s="844"/>
      <c r="BS55" s="844"/>
      <c r="BT55" s="844"/>
      <c r="BU55" s="844"/>
      <c r="BV55" s="844"/>
      <c r="BW55" s="844"/>
      <c r="BX55" s="964" t="str">
        <f t="shared" si="13"/>
        <v>►</v>
      </c>
      <c r="BY55" s="1072"/>
      <c r="BZ55" s="849"/>
      <c r="CA55" s="849"/>
      <c r="CB55" s="850"/>
      <c r="CC55" s="850"/>
      <c r="CD55" s="962"/>
      <c r="CE55" s="1092" t="s">
        <v>1880</v>
      </c>
      <c r="CF55" s="1090"/>
      <c r="CG55" s="1090"/>
      <c r="CH55" s="1090"/>
      <c r="CI55" s="1090"/>
      <c r="CJ55" s="1090"/>
      <c r="CK55" s="1093" t="s">
        <v>1881</v>
      </c>
      <c r="CM55" s="1092" t="s">
        <v>1882</v>
      </c>
      <c r="CN55" s="1090"/>
      <c r="CO55" s="1090"/>
      <c r="CP55" s="1090"/>
      <c r="CQ55" s="1090"/>
      <c r="CR55" s="1090"/>
      <c r="CS55" s="1093" t="s">
        <v>1883</v>
      </c>
      <c r="CU55" s="1092" t="s">
        <v>1884</v>
      </c>
      <c r="CV55" s="1090"/>
      <c r="CW55" s="1090"/>
      <c r="CX55" s="1090"/>
      <c r="CY55" s="1090"/>
      <c r="CZ55" s="1090"/>
      <c r="DA55" s="1093" t="s">
        <v>1885</v>
      </c>
      <c r="DC55" s="3">
        <v>1</v>
      </c>
    </row>
    <row r="56" spans="1:107" s="701" customFormat="1" ht="21" customHeight="1">
      <c r="A56" s="941" t="s">
        <v>22</v>
      </c>
      <c r="B56" s="957" t="str">
        <f t="shared" si="12"/>
        <v>►</v>
      </c>
      <c r="C56" s="999" cm="1">
        <f t="array" ref="C56">SUMPRODUCT(LEN(D56:J56))</f>
        <v>0</v>
      </c>
      <c r="D56" s="201"/>
      <c r="E56" s="206"/>
      <c r="F56" s="206"/>
      <c r="G56" s="206"/>
      <c r="H56" s="206"/>
      <c r="I56" s="206"/>
      <c r="J56" s="207"/>
      <c r="K56" s="455"/>
      <c r="L56" s="230" t="s">
        <v>16</v>
      </c>
      <c r="M56" s="190" t="str">
        <f>M19</f>
        <v>C CHIBOUST PAMPLEMOUSSE | pâtisserie--ENTREMET| Auteur &gt; recette Béghin Say de Jean-Jacques Borne MOF 1994</v>
      </c>
      <c r="N56" s="190">
        <f>N19</f>
        <v>18</v>
      </c>
      <c r="O56" s="191" t="str">
        <f>O19</f>
        <v>desserts</v>
      </c>
      <c r="P56" s="192" t="str">
        <f>P19</f>
        <v>Recette mère ► MILLE-FEUILLE meringue et chiboust pamplemousse aux fraises des bois</v>
      </c>
      <c r="Q56" s="533"/>
      <c r="R56" s="533"/>
      <c r="S56" s="533"/>
      <c r="T56" s="533"/>
      <c r="U56" s="1817"/>
      <c r="V56" s="1821" t="str">
        <f>IF(ISBLANK(W56),"",LARGE(V45:V55,1)+1)</f>
        <v/>
      </c>
      <c r="W56" s="1822"/>
      <c r="X56" s="1822"/>
      <c r="Y56" s="1822"/>
      <c r="Z56" s="1822"/>
      <c r="AA56" s="1822"/>
      <c r="AB56" s="1822"/>
      <c r="AC56" s="1822"/>
      <c r="AD56" s="2120"/>
      <c r="AE56" s="262" t="s">
        <v>22</v>
      </c>
      <c r="AF56" s="1035" t="str">
        <f t="shared" si="18"/>
        <v>►</v>
      </c>
      <c r="AG56" s="1036" t="str">
        <f t="shared" si="19"/>
        <v/>
      </c>
      <c r="AH56" s="1037" t="str">
        <f t="shared" si="20"/>
        <v/>
      </c>
      <c r="AI56" s="1036" t="str">
        <f t="shared" si="21"/>
        <v/>
      </c>
      <c r="AJ56" s="1037" t="str">
        <f t="shared" si="22"/>
        <v/>
      </c>
      <c r="AK56" s="1037">
        <f>IF(AND(L56="A",COUNTIF(BJ15:BL62,TRIM(U56))&gt;0),1,0)</f>
        <v>0</v>
      </c>
      <c r="AL56" s="1051" t="str" cm="1">
        <f t="array" ref="AL56">IF(AF56&lt;&gt;"A","",IFERROR((IFERROR(_xlfn.XLOOKUP(TRIM(SUBSTITUTE(U56,CHAR(160)," ")),BJ15:BJ62,BM15:BM62),IFERROR(_xlfn.XLOOKUP(TRIM(SUBSTITUTE(U56,CHAR(160)," ")),BK15:BK62,BM15:BM62),_xlfn.XLOOKUP(TRIM(SUBSTITUTE(U56,CHAR(160)," ")),BL15:BL62,BM15:BM62))))*T56*IF(ISBLANK(Q56),1,Q56)+IFERROR(_xlfn.XLOOKUP("RECHERCHEX",TRIM(L56:AD56),L56:AD56),0),0))</f>
        <v/>
      </c>
      <c r="AM56" s="1038">
        <f t="shared" si="23"/>
        <v>0</v>
      </c>
      <c r="AN56" s="1627" t="str">
        <f t="shared" si="24"/>
        <v/>
      </c>
      <c r="AO56" s="1039">
        <f t="shared" si="25"/>
        <v>0</v>
      </c>
      <c r="AP56" s="1039">
        <f t="shared" si="26"/>
        <v>0</v>
      </c>
      <c r="AQ56" s="1040">
        <f>IF(AO56&gt;0,AS9,0)</f>
        <v>0</v>
      </c>
      <c r="AR56" s="1628" t="str">
        <f>IF(TRIM(AG56)="▼ recette suivante", AG56, IF(AQ56&gt;0, IF(AT9&lt;&gt;"", AT9&amp;"-ou.or.o ❾ + or - &gt;", ""), ""))</f>
        <v/>
      </c>
      <c r="AS56" s="1064"/>
      <c r="AT56" s="1064"/>
      <c r="AU56" s="1042">
        <f t="shared" si="27"/>
        <v>0</v>
      </c>
      <c r="AV56" s="1043">
        <f>IF(AK56,IF(OR(AU56="",N(AU56)&lt;=0.000000001),"",_xlfn.XLOOKUP(AJ56,BJ15:BJ62,BN15:BN62,_xlfn.XLOOKUP(AJ56,BK15:BK62,BN15:BN62,_xlfn.XLOOKUP(AJ56,BL15:BL62,BN15:BN62,"")))),0)</f>
        <v>0</v>
      </c>
      <c r="AW56" s="1065" cm="1">
        <f t="array" ref="AW56">IF(AK56&lt;&gt;1,0,IF(OR(AU56="",N(AU56)&lt;=0.000000001),"",IF(OR(AO56="",N(AO56)&lt;=0.000000001),0,IF(ISNUMBER(AU56),IFERROR(_xlfn.LET(_xlpm.ai_test,TRIM(AJ56),_xlpm.r,IFERROR(_xlfn.XLOOKUP(_xlpm.ai_test,BJ15:BJ62,ROW(BJ15:BJ62),0,1),IFERROR(_xlfn.XLOOKUP(_xlpm.ai_test,BK15:BK62,ROW(BK15:BK62),0,1),_xlfn.XLOOKUP(_xlpm.ai_test,BL15:BL62,ROW(BL15:BL62),0,1))),_xlpm.p,_xlpm.r-MIN(ROW(BJ15:BJ62))+1,_xlpm.f,INDEX(BM15:BM62,_xlpm.p),_xlpm.u,INDEX(BN15:BN62,_xlpm.p),_xlpm.s,INDEX(BP15:BP62,_xlpm.p),_xlpm.q,N(AU56)/_xlpm.f,IF(_xlpm.q&gt;=_xlpm.s,ROUND(_xlpm.q,1)&amp;" "&amp;_xlpm.ai_test&amp;" = "&amp;ROUND(_xlpm.q*_xlpm.f,1)&amp;" "&amp;_xlpm.u,ROUND(_xlpm.q,1)&amp;" "&amp;_xlpm.ai_test)),""),""))))</f>
        <v>0</v>
      </c>
      <c r="AX56" s="1055"/>
      <c r="AY56" s="1042">
        <f t="shared" si="28"/>
        <v>0</v>
      </c>
      <c r="AZ56" s="1043" t="str">
        <f t="shared" si="29"/>
        <v/>
      </c>
      <c r="BA56" s="1044">
        <f t="shared" si="30"/>
        <v>0</v>
      </c>
      <c r="BB56" s="1045" t="str">
        <f t="shared" si="31"/>
        <v/>
      </c>
      <c r="BC56" s="1046"/>
      <c r="BD56" s="1047">
        <f t="shared" si="32"/>
        <v>0</v>
      </c>
      <c r="BE56" s="1048" t="str">
        <f t="shared" si="33"/>
        <v/>
      </c>
      <c r="BF56" s="262" t="s">
        <v>22</v>
      </c>
      <c r="BG56" s="1027">
        <f t="shared" si="34"/>
        <v>0</v>
      </c>
      <c r="BH56" s="1028">
        <f t="shared" si="35"/>
        <v>0</v>
      </c>
      <c r="BI56" s="844"/>
      <c r="BJ56" s="1083" t="s">
        <v>1886</v>
      </c>
      <c r="BK56" s="1083" t="s">
        <v>1887</v>
      </c>
      <c r="BL56" s="1083" t="s">
        <v>1888</v>
      </c>
      <c r="BM56" s="1021">
        <f t="shared" si="40"/>
        <v>0.23699999999999999</v>
      </c>
      <c r="BN56" s="1059" t="s">
        <v>1789</v>
      </c>
      <c r="BO56" s="1059" t="s">
        <v>1790</v>
      </c>
      <c r="BP56" s="1011">
        <f t="shared" si="39"/>
        <v>4</v>
      </c>
      <c r="BQ56" s="1060">
        <v>237</v>
      </c>
      <c r="BR56" s="844"/>
      <c r="BS56" s="844"/>
      <c r="BT56" s="844"/>
      <c r="BU56" s="844"/>
      <c r="BV56" s="844"/>
      <c r="BW56" s="844"/>
      <c r="BX56" s="964" t="str">
        <f t="shared" si="13"/>
        <v>►</v>
      </c>
      <c r="BY56" s="1072"/>
      <c r="BZ56" s="849"/>
      <c r="CA56" s="849"/>
      <c r="CB56" s="850"/>
      <c r="CC56" s="850"/>
      <c r="CD56" s="962"/>
      <c r="CE56" s="1092" t="s">
        <v>1889</v>
      </c>
      <c r="CF56" s="1090"/>
      <c r="CG56" s="1090"/>
      <c r="CH56" s="1090"/>
      <c r="CI56" s="1090"/>
      <c r="CJ56" s="1090"/>
      <c r="CK56" s="1091"/>
      <c r="CM56" s="1092" t="s">
        <v>1890</v>
      </c>
      <c r="CN56" s="1090"/>
      <c r="CO56" s="1090"/>
      <c r="CP56" s="1090"/>
      <c r="CQ56" s="1090"/>
      <c r="CR56" s="1090"/>
      <c r="CS56" s="1093" t="s">
        <v>1891</v>
      </c>
      <c r="CU56" s="1092" t="s">
        <v>1892</v>
      </c>
      <c r="CV56" s="1090"/>
      <c r="CW56" s="1090"/>
      <c r="CX56" s="1090"/>
      <c r="CY56" s="1090"/>
      <c r="CZ56" s="1090"/>
      <c r="DA56" s="1093"/>
      <c r="DC56" s="3">
        <v>1</v>
      </c>
    </row>
    <row r="57" spans="1:107" s="701" customFormat="1" ht="21" customHeight="1" thickBot="1">
      <c r="A57" s="941" t="s">
        <v>22</v>
      </c>
      <c r="B57" s="957" t="str">
        <f t="shared" si="12"/>
        <v>A</v>
      </c>
      <c r="C57" s="999" cm="1">
        <f t="array" ref="C57">SUMPRODUCT(LEN(D57:J57))</f>
        <v>0</v>
      </c>
      <c r="D57" s="201"/>
      <c r="E57" s="206"/>
      <c r="F57" s="206"/>
      <c r="G57" s="206"/>
      <c r="H57" s="206"/>
      <c r="I57" s="206"/>
      <c r="J57" s="207"/>
      <c r="K57" s="455"/>
      <c r="L57" s="230" t="s">
        <v>11</v>
      </c>
      <c r="M57" s="190" t="str">
        <f>M19</f>
        <v>C CHIBOUST PAMPLEMOUSSE | pâtisserie--ENTREMET| Auteur &gt; recette Béghin Say de Jean-Jacques Borne MOF 1994</v>
      </c>
      <c r="N57" s="190">
        <f>N19</f>
        <v>18</v>
      </c>
      <c r="O57" s="191" t="str">
        <f>O19</f>
        <v>desserts</v>
      </c>
      <c r="P57" s="192" t="str">
        <f>P19</f>
        <v>Recette mère ► MILLE-FEUILLE meringue et chiboust pamplemousse aux fraises des bois</v>
      </c>
      <c r="Q57" s="201"/>
      <c r="R57" s="1644"/>
      <c r="S57" s="1644"/>
      <c r="T57" s="253" t="s">
        <v>216</v>
      </c>
      <c r="U57" s="206" t="s">
        <v>1419</v>
      </c>
      <c r="V57" s="1644"/>
      <c r="W57" s="1644"/>
      <c r="X57" s="1644"/>
      <c r="Y57" s="1644"/>
      <c r="Z57" s="1644"/>
      <c r="AA57" s="1644"/>
      <c r="AB57" s="1644"/>
      <c r="AC57" s="1644"/>
      <c r="AD57" s="1645"/>
      <c r="AE57" s="262" t="s">
        <v>22</v>
      </c>
      <c r="AF57" s="1035" t="str">
        <f t="shared" si="18"/>
        <v>►</v>
      </c>
      <c r="AG57" s="1036" t="str">
        <f t="shared" si="19"/>
        <v/>
      </c>
      <c r="AH57" s="1037" t="str">
        <f t="shared" si="20"/>
        <v/>
      </c>
      <c r="AI57" s="1036" t="str">
        <f t="shared" si="21"/>
        <v/>
      </c>
      <c r="AJ57" s="1037" t="str">
        <f t="shared" si="22"/>
        <v/>
      </c>
      <c r="AK57" s="1037">
        <f>IF(AND(L57="A",COUNTIF(BJ15:BL62,TRIM(U57))&gt;0),1,0)</f>
        <v>0</v>
      </c>
      <c r="AL57" s="1051" t="str" cm="1">
        <f t="array" ref="AL57">IF(AF57&lt;&gt;"A","",IFERROR((IFERROR(_xlfn.XLOOKUP(TRIM(SUBSTITUTE(U57,CHAR(160)," ")),BJ15:BJ62,BM15:BM62),IFERROR(_xlfn.XLOOKUP(TRIM(SUBSTITUTE(U57,CHAR(160)," ")),BK15:BK62,BM15:BM62),_xlfn.XLOOKUP(TRIM(SUBSTITUTE(U57,CHAR(160)," ")),BL15:BL62,BM15:BM62))))*T57*IF(ISBLANK(Q57),1,Q57)+IFERROR(_xlfn.XLOOKUP("RECHERCHEX",TRIM(L57:AD57),L57:AD57),0),0))</f>
        <v/>
      </c>
      <c r="AM57" s="1038">
        <f t="shared" si="23"/>
        <v>0</v>
      </c>
      <c r="AN57" s="1627" t="str">
        <f t="shared" si="24"/>
        <v/>
      </c>
      <c r="AO57" s="1039">
        <f t="shared" si="25"/>
        <v>0</v>
      </c>
      <c r="AP57" s="1039">
        <f t="shared" si="26"/>
        <v>0</v>
      </c>
      <c r="AQ57" s="1052">
        <f>IF(AO57&gt;0,AS9,0)</f>
        <v>0</v>
      </c>
      <c r="AR57" s="1626" t="str">
        <f>IF(TRIM(AG57)="▼ recette suivante", AG57, IF(AQ57&gt;0, IF(AT9&lt;&gt;"", AT9&amp;"-ou.or.o ❾ + or - &gt;", ""), ""))</f>
        <v/>
      </c>
      <c r="AS57" s="1064"/>
      <c r="AT57" s="1064"/>
      <c r="AU57" s="1053">
        <f t="shared" si="27"/>
        <v>0</v>
      </c>
      <c r="AV57" s="1054">
        <f>IF(AK57,IF(OR(AU57="",N(AU57)&lt;=0.000000001),"",_xlfn.XLOOKUP(AJ57,BJ15:BJ62,BN15:BN62,_xlfn.XLOOKUP(AJ57,BK15:BK62,BN15:BN62,_xlfn.XLOOKUP(AJ57,BL15:BL62,BN15:BN62,"")))),0)</f>
        <v>0</v>
      </c>
      <c r="AW57" s="1067" cm="1">
        <f t="array" ref="AW57">IF(AK57&lt;&gt;1,0,IF(OR(AU57="",N(AU57)&lt;=0.000000001),"",IF(OR(AO57="",N(AO57)&lt;=0.000000001),0,IF(ISNUMBER(AU57),IFERROR(_xlfn.LET(_xlpm.ai_test,TRIM(AJ57),_xlpm.r,IFERROR(_xlfn.XLOOKUP(_xlpm.ai_test,BJ15:BJ62,ROW(BJ15:BJ62),0,1),IFERROR(_xlfn.XLOOKUP(_xlpm.ai_test,BK15:BK62,ROW(BK15:BK62),0,1),_xlfn.XLOOKUP(_xlpm.ai_test,BL15:BL62,ROW(BL15:BL62),0,1))),_xlpm.p,_xlpm.r-MIN(ROW(BJ15:BJ62))+1,_xlpm.f,INDEX(BM15:BM62,_xlpm.p),_xlpm.u,INDEX(BN15:BN62,_xlpm.p),_xlpm.s,INDEX(BP15:BP62,_xlpm.p),_xlpm.q,N(AU57)/_xlpm.f,IF(_xlpm.q&gt;=_xlpm.s,ROUND(_xlpm.q,1)&amp;" "&amp;_xlpm.ai_test&amp;" = "&amp;ROUND(_xlpm.q*_xlpm.f,1)&amp;" "&amp;_xlpm.u,ROUND(_xlpm.q,1)&amp;" "&amp;_xlpm.ai_test)),""),""))))</f>
        <v>0</v>
      </c>
      <c r="AX57" s="1055"/>
      <c r="AY57" s="1053">
        <f t="shared" si="28"/>
        <v>0</v>
      </c>
      <c r="AZ57" s="1054" t="str">
        <f t="shared" si="29"/>
        <v/>
      </c>
      <c r="BA57" s="1056">
        <f t="shared" si="30"/>
        <v>0</v>
      </c>
      <c r="BB57" s="1057" t="str">
        <f t="shared" si="31"/>
        <v/>
      </c>
      <c r="BC57" s="1046"/>
      <c r="BD57" s="1058">
        <f t="shared" si="32"/>
        <v>0</v>
      </c>
      <c r="BE57" s="1048" t="str">
        <f t="shared" si="33"/>
        <v/>
      </c>
      <c r="BF57" s="262" t="s">
        <v>22</v>
      </c>
      <c r="BG57" s="1027">
        <f t="shared" si="34"/>
        <v>0</v>
      </c>
      <c r="BH57" s="1028">
        <f t="shared" si="35"/>
        <v>0</v>
      </c>
      <c r="BI57" s="844"/>
      <c r="BJ57" s="1083" t="s">
        <v>1893</v>
      </c>
      <c r="BK57" s="1083" t="s">
        <v>1893</v>
      </c>
      <c r="BL57" s="1083" t="s">
        <v>1894</v>
      </c>
      <c r="BM57" s="1021">
        <f t="shared" si="40"/>
        <v>0.47299999999999998</v>
      </c>
      <c r="BN57" s="1059" t="s">
        <v>1789</v>
      </c>
      <c r="BO57" s="1059" t="s">
        <v>1790</v>
      </c>
      <c r="BP57" s="1011">
        <f t="shared" si="39"/>
        <v>2</v>
      </c>
      <c r="BQ57" s="1060">
        <v>473</v>
      </c>
      <c r="BR57"/>
      <c r="BS57"/>
      <c r="BT57"/>
      <c r="BU57"/>
      <c r="BV57"/>
      <c r="BW57"/>
      <c r="BX57" s="964" t="str">
        <f t="shared" si="13"/>
        <v>►</v>
      </c>
      <c r="BY57" s="1072"/>
      <c r="BZ57" s="849"/>
      <c r="CA57" s="849"/>
      <c r="CB57" s="850"/>
      <c r="CC57" s="850"/>
      <c r="CD57" s="962"/>
      <c r="CE57" s="860"/>
      <c r="CF57" s="129"/>
      <c r="CG57" s="129"/>
      <c r="CH57" s="129"/>
      <c r="CI57" s="129"/>
      <c r="CJ57" s="129"/>
      <c r="CK57" s="859"/>
      <c r="CM57" s="860"/>
      <c r="CN57" s="129"/>
      <c r="CO57" s="129"/>
      <c r="CP57" s="129"/>
      <c r="CQ57" s="129"/>
      <c r="CR57" s="129"/>
      <c r="CS57" s="859"/>
      <c r="CU57" s="860"/>
      <c r="CV57" s="129"/>
      <c r="CW57" s="129"/>
      <c r="CX57" s="129"/>
      <c r="CY57" s="129"/>
      <c r="CZ57" s="129"/>
      <c r="DA57" s="1094" t="s">
        <v>1895</v>
      </c>
      <c r="DC57" s="3">
        <v>1</v>
      </c>
    </row>
    <row r="58" spans="1:107" s="701" customFormat="1" ht="21" customHeight="1">
      <c r="A58" s="941" t="s">
        <v>22</v>
      </c>
      <c r="B58" s="957" t="str">
        <f t="shared" si="12"/>
        <v>A</v>
      </c>
      <c r="C58" s="999" cm="1">
        <f t="array" ref="C58">SUMPRODUCT(LEN(D58:J58))</f>
        <v>0</v>
      </c>
      <c r="D58" s="201"/>
      <c r="E58" s="206"/>
      <c r="F58" s="206"/>
      <c r="G58" s="206"/>
      <c r="H58" s="206"/>
      <c r="I58" s="206"/>
      <c r="J58" s="207"/>
      <c r="K58" s="455"/>
      <c r="L58" s="230" t="s">
        <v>11</v>
      </c>
      <c r="M58" s="190" t="str">
        <f>M19</f>
        <v>C CHIBOUST PAMPLEMOUSSE | pâtisserie--ENTREMET| Auteur &gt; recette Béghin Say de Jean-Jacques Borne MOF 1994</v>
      </c>
      <c r="N58" s="190">
        <f>N19</f>
        <v>18</v>
      </c>
      <c r="O58" s="191" t="str">
        <f>O19</f>
        <v>desserts</v>
      </c>
      <c r="P58" s="192" t="str">
        <f>P19</f>
        <v>Recette mère ► MILLE-FEUILLE meringue et chiboust pamplemousse aux fraises des bois</v>
      </c>
      <c r="Q58" s="338" t="s">
        <v>205</v>
      </c>
      <c r="R58" s="235"/>
      <c r="S58" s="235"/>
      <c r="T58" s="235"/>
      <c r="U58" s="235"/>
      <c r="V58" s="1644"/>
      <c r="W58" s="1644"/>
      <c r="X58" s="1644"/>
      <c r="Y58" s="1644"/>
      <c r="Z58" s="1644"/>
      <c r="AA58" s="1644"/>
      <c r="AB58" s="1644"/>
      <c r="AC58" s="1644"/>
      <c r="AD58" s="1645"/>
      <c r="AE58" s="262" t="s">
        <v>22</v>
      </c>
      <c r="AF58" s="1035" t="str">
        <f t="shared" si="18"/>
        <v>►</v>
      </c>
      <c r="AG58" s="1036" t="str">
        <f t="shared" si="19"/>
        <v/>
      </c>
      <c r="AH58" s="1037" t="str">
        <f t="shared" si="20"/>
        <v/>
      </c>
      <c r="AI58" s="1036" t="str">
        <f t="shared" si="21"/>
        <v/>
      </c>
      <c r="AJ58" s="1037" t="str">
        <f t="shared" si="22"/>
        <v/>
      </c>
      <c r="AK58" s="1037">
        <f>IF(AND(L58="A",COUNTIF(BJ15:BL62,TRIM(U58))&gt;0),1,0)</f>
        <v>0</v>
      </c>
      <c r="AL58" s="1051" t="str" cm="1">
        <f t="array" ref="AL58">IF(AF58&lt;&gt;"A","",IFERROR((IFERROR(_xlfn.XLOOKUP(TRIM(SUBSTITUTE(U58,CHAR(160)," ")),BJ15:BJ62,BM15:BM62),IFERROR(_xlfn.XLOOKUP(TRIM(SUBSTITUTE(U58,CHAR(160)," ")),BK15:BK62,BM15:BM62),_xlfn.XLOOKUP(TRIM(SUBSTITUTE(U58,CHAR(160)," ")),BL15:BL62,BM15:BM62))))*T58*IF(ISBLANK(Q58),1,Q58)+IFERROR(_xlfn.XLOOKUP("RECHERCHEX",TRIM(L58:AD58),L58:AD58),0),0))</f>
        <v/>
      </c>
      <c r="AM58" s="1038">
        <f t="shared" si="23"/>
        <v>0</v>
      </c>
      <c r="AN58" s="1627" t="str">
        <f t="shared" si="24"/>
        <v/>
      </c>
      <c r="AO58" s="1039">
        <f t="shared" si="25"/>
        <v>0</v>
      </c>
      <c r="AP58" s="1039">
        <f t="shared" si="26"/>
        <v>0</v>
      </c>
      <c r="AQ58" s="1040">
        <f>IF(AO58&gt;0,AS9,0)</f>
        <v>0</v>
      </c>
      <c r="AR58" s="1628" t="str">
        <f>IF(TRIM(AG58)="▼ recette suivante", AG58, IF(AQ58&gt;0, IF(AT9&lt;&gt;"", AT9&amp;"-ou.or.o ❾ + or - &gt;", ""), ""))</f>
        <v/>
      </c>
      <c r="AS58" s="1064"/>
      <c r="AT58" s="1064"/>
      <c r="AU58" s="1042">
        <f t="shared" si="27"/>
        <v>0</v>
      </c>
      <c r="AV58" s="1043">
        <f>IF(AK58,IF(OR(AU58="",N(AU58)&lt;=0.000000001),"",_xlfn.XLOOKUP(AJ58,BJ15:BJ62,BN15:BN62,_xlfn.XLOOKUP(AJ58,BK15:BK62,BN15:BN62,_xlfn.XLOOKUP(AJ58,BL15:BL62,BN15:BN62,"")))),0)</f>
        <v>0</v>
      </c>
      <c r="AW58" s="1065" cm="1">
        <f t="array" ref="AW58">IF(AK58&lt;&gt;1,0,IF(OR(AU58="",N(AU58)&lt;=0.000000001),"",IF(OR(AO58="",N(AO58)&lt;=0.000000001),0,IF(ISNUMBER(AU58),IFERROR(_xlfn.LET(_xlpm.ai_test,TRIM(AJ58),_xlpm.r,IFERROR(_xlfn.XLOOKUP(_xlpm.ai_test,BJ15:BJ62,ROW(BJ15:BJ62),0,1),IFERROR(_xlfn.XLOOKUP(_xlpm.ai_test,BK15:BK62,ROW(BK15:BK62),0,1),_xlfn.XLOOKUP(_xlpm.ai_test,BL15:BL62,ROW(BL15:BL62),0,1))),_xlpm.p,_xlpm.r-MIN(ROW(BJ15:BJ62))+1,_xlpm.f,INDEX(BM15:BM62,_xlpm.p),_xlpm.u,INDEX(BN15:BN62,_xlpm.p),_xlpm.s,INDEX(BP15:BP62,_xlpm.p),_xlpm.q,N(AU58)/_xlpm.f,IF(_xlpm.q&gt;=_xlpm.s,ROUND(_xlpm.q,1)&amp;" "&amp;_xlpm.ai_test&amp;" = "&amp;ROUND(_xlpm.q*_xlpm.f,1)&amp;" "&amp;_xlpm.u,ROUND(_xlpm.q,1)&amp;" "&amp;_xlpm.ai_test)),""),""))))</f>
        <v>0</v>
      </c>
      <c r="AX58" s="1055"/>
      <c r="AY58" s="1042">
        <f t="shared" si="28"/>
        <v>0</v>
      </c>
      <c r="AZ58" s="1043" t="str">
        <f t="shared" si="29"/>
        <v/>
      </c>
      <c r="BA58" s="1044">
        <f t="shared" si="30"/>
        <v>0</v>
      </c>
      <c r="BB58" s="1045" t="str">
        <f t="shared" si="31"/>
        <v/>
      </c>
      <c r="BC58" s="1046"/>
      <c r="BD58" s="1047">
        <f t="shared" si="32"/>
        <v>0</v>
      </c>
      <c r="BE58" s="1048" t="str">
        <f t="shared" si="33"/>
        <v/>
      </c>
      <c r="BF58" s="262" t="s">
        <v>22</v>
      </c>
      <c r="BG58" s="1027">
        <f t="shared" si="34"/>
        <v>0</v>
      </c>
      <c r="BH58" s="1028">
        <f t="shared" si="35"/>
        <v>0</v>
      </c>
      <c r="BI58" s="844"/>
      <c r="BJ58" s="1083" t="s">
        <v>1896</v>
      </c>
      <c r="BK58" s="1083" t="s">
        <v>1897</v>
      </c>
      <c r="BL58" s="1083" t="s">
        <v>1898</v>
      </c>
      <c r="BM58" s="1021">
        <f t="shared" si="40"/>
        <v>0.47299999999999998</v>
      </c>
      <c r="BN58" s="1059" t="s">
        <v>1789</v>
      </c>
      <c r="BO58" s="1059" t="s">
        <v>1790</v>
      </c>
      <c r="BP58" s="1011">
        <f t="shared" si="39"/>
        <v>2</v>
      </c>
      <c r="BQ58" s="1060">
        <v>473</v>
      </c>
      <c r="BR58"/>
      <c r="BS58"/>
      <c r="BT58"/>
      <c r="BU58"/>
      <c r="BV58"/>
      <c r="BW58"/>
      <c r="BX58" s="964" t="str">
        <f t="shared" si="13"/>
        <v>►</v>
      </c>
      <c r="BY58" s="2802" t="s">
        <v>1899</v>
      </c>
      <c r="BZ58" s="2802"/>
      <c r="CA58" s="2802"/>
      <c r="CB58" s="2802"/>
      <c r="CC58" s="2802"/>
      <c r="CD58" s="962"/>
      <c r="CE58" s="1095" t="s">
        <v>872</v>
      </c>
      <c r="CF58" s="1096"/>
      <c r="CG58" s="1096"/>
      <c r="CH58" s="1096"/>
      <c r="CI58" s="1096"/>
      <c r="CJ58" s="1096"/>
      <c r="CK58" s="1097"/>
      <c r="CM58" s="1095" t="s">
        <v>872</v>
      </c>
      <c r="CN58" s="1096"/>
      <c r="CO58" s="1096"/>
      <c r="CP58" s="1096"/>
      <c r="CQ58" s="1096"/>
      <c r="CR58" s="1096"/>
      <c r="CS58" s="1097"/>
      <c r="CU58" s="1095" t="s">
        <v>872</v>
      </c>
      <c r="CV58" s="1096"/>
      <c r="CW58" s="1096"/>
      <c r="CX58" s="1096"/>
      <c r="CY58" s="1096"/>
      <c r="CZ58" s="1096"/>
      <c r="DA58" s="1097"/>
      <c r="DC58" s="3">
        <v>1</v>
      </c>
    </row>
    <row r="59" spans="1:107" s="701" customFormat="1" ht="21" customHeight="1">
      <c r="A59" s="941" t="s">
        <v>22</v>
      </c>
      <c r="B59" s="957" t="str">
        <f t="shared" si="12"/>
        <v>A</v>
      </c>
      <c r="C59" s="999" cm="1">
        <f t="array" ref="C59">SUMPRODUCT(LEN(D59:J59))</f>
        <v>0</v>
      </c>
      <c r="D59" s="201"/>
      <c r="E59" s="206"/>
      <c r="F59" s="206"/>
      <c r="G59" s="206"/>
      <c r="H59" s="206"/>
      <c r="I59" s="206"/>
      <c r="J59" s="207"/>
      <c r="K59" s="455" t="s">
        <v>22</v>
      </c>
      <c r="L59" s="230" t="s">
        <v>11</v>
      </c>
      <c r="M59" s="190" t="str">
        <f>M19</f>
        <v>C CHIBOUST PAMPLEMOUSSE | pâtisserie--ENTREMET| Auteur &gt; recette Béghin Say de Jean-Jacques Borne MOF 1994</v>
      </c>
      <c r="N59" s="190">
        <f>N19</f>
        <v>18</v>
      </c>
      <c r="O59" s="191" t="str">
        <f>O19</f>
        <v>desserts</v>
      </c>
      <c r="P59" s="192" t="str">
        <f>P19</f>
        <v>Recette mère ► MILLE-FEUILLE meringue et chiboust pamplemousse aux fraises des bois</v>
      </c>
      <c r="Q59" s="238"/>
      <c r="R59" s="238"/>
      <c r="S59" s="238" t="s">
        <v>209</v>
      </c>
      <c r="T59" s="239"/>
      <c r="U59" s="240"/>
      <c r="V59" s="240"/>
      <c r="W59" s="240"/>
      <c r="X59" s="240"/>
      <c r="Y59" s="240"/>
      <c r="Z59" s="240"/>
      <c r="AA59" s="240"/>
      <c r="AB59" s="240"/>
      <c r="AC59" s="240"/>
      <c r="AD59" s="592"/>
      <c r="AE59" s="262" t="s">
        <v>22</v>
      </c>
      <c r="AF59" s="1035" t="str">
        <f t="shared" si="18"/>
        <v>►</v>
      </c>
      <c r="AG59" s="1036" t="str">
        <f t="shared" si="19"/>
        <v/>
      </c>
      <c r="AH59" s="1037" t="str">
        <f t="shared" si="20"/>
        <v/>
      </c>
      <c r="AI59" s="1036" t="str">
        <f t="shared" si="21"/>
        <v/>
      </c>
      <c r="AJ59" s="1037" t="str">
        <f t="shared" si="22"/>
        <v/>
      </c>
      <c r="AK59" s="1037">
        <f>IF(AND(L59="A",COUNTIF(BJ15:BL62,TRIM(U59))&gt;0),1,0)</f>
        <v>0</v>
      </c>
      <c r="AL59" s="1051" t="str" cm="1">
        <f t="array" ref="AL59">IF(AF59&lt;&gt;"A","",IFERROR((IFERROR(_xlfn.XLOOKUP(TRIM(SUBSTITUTE(U59,CHAR(160)," ")),BJ15:BJ62,BM15:BM62),IFERROR(_xlfn.XLOOKUP(TRIM(SUBSTITUTE(U59,CHAR(160)," ")),BK15:BK62,BM15:BM62),_xlfn.XLOOKUP(TRIM(SUBSTITUTE(U59,CHAR(160)," ")),BL15:BL62,BM15:BM62))))*T59*IF(ISBLANK(Q59),1,Q59)+IFERROR(_xlfn.XLOOKUP("RECHERCHEX",TRIM(L59:AD59),L59:AD59),0),0))</f>
        <v/>
      </c>
      <c r="AM59" s="1038">
        <f t="shared" si="23"/>
        <v>0</v>
      </c>
      <c r="AN59" s="1627" t="str">
        <f t="shared" si="24"/>
        <v/>
      </c>
      <c r="AO59" s="1039">
        <f t="shared" si="25"/>
        <v>0</v>
      </c>
      <c r="AP59" s="1039">
        <f t="shared" si="26"/>
        <v>0</v>
      </c>
      <c r="AQ59" s="1052">
        <f>IF(AO59&gt;0,AS9,0)</f>
        <v>0</v>
      </c>
      <c r="AR59" s="1626" t="str">
        <f>IF(TRIM(AG59)="▼ recette suivante", AG59, IF(AQ59&gt;0, IF(AT9&lt;&gt;"", AT9&amp;"-ou.or.o ❾ + or - &gt;", ""), ""))</f>
        <v/>
      </c>
      <c r="AS59" s="1064"/>
      <c r="AT59" s="1064"/>
      <c r="AU59" s="1053">
        <f t="shared" si="27"/>
        <v>0</v>
      </c>
      <c r="AV59" s="1054">
        <f>IF(AK59,IF(OR(AU59="",N(AU59)&lt;=0.000000001),"",_xlfn.XLOOKUP(AJ59,BJ15:BJ62,BN15:BN62,_xlfn.XLOOKUP(AJ59,BK15:BK62,BN15:BN62,_xlfn.XLOOKUP(AJ59,BL15:BL62,BN15:BN62,"")))),0)</f>
        <v>0</v>
      </c>
      <c r="AW59" s="1067" cm="1">
        <f t="array" ref="AW59">IF(AK59&lt;&gt;1,0,IF(OR(AU59="",N(AU59)&lt;=0.000000001),"",IF(OR(AO59="",N(AO59)&lt;=0.000000001),0,IF(ISNUMBER(AU59),IFERROR(_xlfn.LET(_xlpm.ai_test,TRIM(AJ59),_xlpm.r,IFERROR(_xlfn.XLOOKUP(_xlpm.ai_test,BJ15:BJ62,ROW(BJ15:BJ62),0,1),IFERROR(_xlfn.XLOOKUP(_xlpm.ai_test,BK15:BK62,ROW(BK15:BK62),0,1),_xlfn.XLOOKUP(_xlpm.ai_test,BL15:BL62,ROW(BL15:BL62),0,1))),_xlpm.p,_xlpm.r-MIN(ROW(BJ15:BJ62))+1,_xlpm.f,INDEX(BM15:BM62,_xlpm.p),_xlpm.u,INDEX(BN15:BN62,_xlpm.p),_xlpm.s,INDEX(BP15:BP62,_xlpm.p),_xlpm.q,N(AU59)/_xlpm.f,IF(_xlpm.q&gt;=_xlpm.s,ROUND(_xlpm.q,1)&amp;" "&amp;_xlpm.ai_test&amp;" = "&amp;ROUND(_xlpm.q*_xlpm.f,1)&amp;" "&amp;_xlpm.u,ROUND(_xlpm.q,1)&amp;" "&amp;_xlpm.ai_test)),""),""))))</f>
        <v>0</v>
      </c>
      <c r="AX59" s="1055"/>
      <c r="AY59" s="1053">
        <f t="shared" si="28"/>
        <v>0</v>
      </c>
      <c r="AZ59" s="1054" t="str">
        <f t="shared" si="29"/>
        <v/>
      </c>
      <c r="BA59" s="1056">
        <f t="shared" si="30"/>
        <v>0</v>
      </c>
      <c r="BB59" s="1057" t="str">
        <f t="shared" si="31"/>
        <v/>
      </c>
      <c r="BC59" s="1046"/>
      <c r="BD59" s="1058">
        <f t="shared" si="32"/>
        <v>0</v>
      </c>
      <c r="BE59" s="1048" t="str">
        <f t="shared" si="33"/>
        <v/>
      </c>
      <c r="BF59" s="262" t="s">
        <v>22</v>
      </c>
      <c r="BG59" s="1027">
        <f t="shared" si="34"/>
        <v>0</v>
      </c>
      <c r="BH59" s="1028">
        <f t="shared" si="35"/>
        <v>0</v>
      </c>
      <c r="BI59" s="844"/>
      <c r="BJ59" s="1083" t="s">
        <v>1900</v>
      </c>
      <c r="BK59" s="1083" t="s">
        <v>1901</v>
      </c>
      <c r="BL59" s="1083" t="s">
        <v>1902</v>
      </c>
      <c r="BM59" s="1021">
        <f t="shared" si="40"/>
        <v>0.56799999999999995</v>
      </c>
      <c r="BN59" s="1059" t="s">
        <v>1789</v>
      </c>
      <c r="BO59" s="1059" t="s">
        <v>1790</v>
      </c>
      <c r="BP59" s="1011">
        <f t="shared" si="39"/>
        <v>2</v>
      </c>
      <c r="BQ59" s="1060">
        <v>568</v>
      </c>
      <c r="BR59"/>
      <c r="BS59"/>
      <c r="BT59"/>
      <c r="BU59"/>
      <c r="BV59"/>
      <c r="BW59"/>
      <c r="BX59" s="964" t="str">
        <f t="shared" si="13"/>
        <v>►</v>
      </c>
      <c r="BY59" s="2802"/>
      <c r="BZ59" s="2802"/>
      <c r="CA59" s="2802"/>
      <c r="CB59" s="2802"/>
      <c r="CC59" s="2802"/>
      <c r="CD59" s="962"/>
      <c r="CE59" s="2803" t="s">
        <v>1903</v>
      </c>
      <c r="CF59" s="2804"/>
      <c r="CG59" s="2804"/>
      <c r="CH59" s="2804"/>
      <c r="CI59" s="2804"/>
      <c r="CJ59" s="2804"/>
      <c r="CK59" s="2805"/>
      <c r="CM59" s="2803" t="s">
        <v>1904</v>
      </c>
      <c r="CN59" s="2804"/>
      <c r="CO59" s="2804"/>
      <c r="CP59" s="2804"/>
      <c r="CQ59" s="2804"/>
      <c r="CR59" s="2804"/>
      <c r="CS59" s="2805"/>
      <c r="CU59" s="2803" t="s">
        <v>1905</v>
      </c>
      <c r="CV59" s="2804"/>
      <c r="CW59" s="2804"/>
      <c r="CX59" s="2804"/>
      <c r="CY59" s="2804"/>
      <c r="CZ59" s="2804"/>
      <c r="DA59" s="2805"/>
      <c r="DC59" s="3">
        <v>1</v>
      </c>
    </row>
    <row r="60" spans="1:107" s="701" customFormat="1" ht="21" customHeight="1">
      <c r="A60" s="941" t="s">
        <v>22</v>
      </c>
      <c r="B60" s="957" t="str">
        <f t="shared" si="12"/>
        <v>A</v>
      </c>
      <c r="C60" s="999" cm="1">
        <f t="array" ref="C60">SUMPRODUCT(LEN(D60:J60))</f>
        <v>0</v>
      </c>
      <c r="D60" s="201"/>
      <c r="E60" s="206"/>
      <c r="F60" s="206"/>
      <c r="G60" s="206"/>
      <c r="H60" s="206"/>
      <c r="I60" s="206"/>
      <c r="J60" s="207"/>
      <c r="K60" s="455" t="s">
        <v>22</v>
      </c>
      <c r="L60" s="230" t="s">
        <v>11</v>
      </c>
      <c r="M60" s="243" t="str">
        <f>M19</f>
        <v>C CHIBOUST PAMPLEMOUSSE | pâtisserie--ENTREMET| Auteur &gt; recette Béghin Say de Jean-Jacques Borne MOF 1994</v>
      </c>
      <c r="N60" s="243">
        <f>N19</f>
        <v>18</v>
      </c>
      <c r="O60" s="244" t="str">
        <f>O19</f>
        <v>desserts</v>
      </c>
      <c r="P60" s="245" t="str">
        <f>P19</f>
        <v>Recette mère ► MILLE-FEUILLE meringue et chiboust pamplemousse aux fraises des bois</v>
      </c>
      <c r="Q60" s="246"/>
      <c r="R60" s="247"/>
      <c r="S60" s="248"/>
      <c r="T60" s="249"/>
      <c r="U60" s="248"/>
      <c r="V60" s="248"/>
      <c r="W60" s="248"/>
      <c r="X60" s="248"/>
      <c r="Y60" s="248"/>
      <c r="Z60" s="248"/>
      <c r="AA60" s="248"/>
      <c r="AB60" s="248"/>
      <c r="AC60" s="248"/>
      <c r="AD60" s="604"/>
      <c r="AE60" s="262" t="s">
        <v>22</v>
      </c>
      <c r="AF60" s="1035" t="str">
        <f t="shared" si="18"/>
        <v>►</v>
      </c>
      <c r="AG60" s="1036" t="str">
        <f t="shared" si="19"/>
        <v/>
      </c>
      <c r="AH60" s="1037" t="str">
        <f t="shared" si="20"/>
        <v/>
      </c>
      <c r="AI60" s="1036" t="str">
        <f t="shared" si="21"/>
        <v/>
      </c>
      <c r="AJ60" s="1037" t="str">
        <f t="shared" si="22"/>
        <v/>
      </c>
      <c r="AK60" s="1037">
        <f>IF(AND(L60="A",COUNTIF(BJ15:BL62,TRIM(U60))&gt;0),1,0)</f>
        <v>0</v>
      </c>
      <c r="AL60" s="1051" t="str" cm="1">
        <f t="array" ref="AL60">IF(AF60&lt;&gt;"A","",IFERROR((IFERROR(_xlfn.XLOOKUP(TRIM(SUBSTITUTE(U60,CHAR(160)," ")),BJ15:BJ62,BM15:BM62),IFERROR(_xlfn.XLOOKUP(TRIM(SUBSTITUTE(U60,CHAR(160)," ")),BK15:BK62,BM15:BM62),_xlfn.XLOOKUP(TRIM(SUBSTITUTE(U60,CHAR(160)," ")),BL15:BL62,BM15:BM62))))*T60*IF(ISBLANK(Q60),1,Q60)+IFERROR(_xlfn.XLOOKUP("RECHERCHEX",TRIM(L60:AD60),L60:AD60),0),0))</f>
        <v/>
      </c>
      <c r="AM60" s="1038">
        <f t="shared" si="23"/>
        <v>0</v>
      </c>
      <c r="AN60" s="1627" t="str">
        <f t="shared" si="24"/>
        <v/>
      </c>
      <c r="AO60" s="1039">
        <f t="shared" si="25"/>
        <v>0</v>
      </c>
      <c r="AP60" s="1039">
        <f t="shared" si="26"/>
        <v>0</v>
      </c>
      <c r="AQ60" s="1040">
        <f>IF(AO60&gt;0,AS9,0)</f>
        <v>0</v>
      </c>
      <c r="AR60" s="1628" t="str">
        <f>IF(TRIM(AG60)="▼ recette suivante", AG60, IF(AQ60&gt;0, IF(AT9&lt;&gt;"", AT9&amp;"-ou.or.o ❾ + or - &gt;", ""), ""))</f>
        <v/>
      </c>
      <c r="AS60" s="1064"/>
      <c r="AT60" s="1064"/>
      <c r="AU60" s="1042">
        <f t="shared" si="27"/>
        <v>0</v>
      </c>
      <c r="AV60" s="1043">
        <f>IF(AK60,IF(OR(AU60="",N(AU60)&lt;=0.000000001),"",_xlfn.XLOOKUP(AJ60,BJ15:BJ62,BN15:BN62,_xlfn.XLOOKUP(AJ60,BK15:BK62,BN15:BN62,_xlfn.XLOOKUP(AJ60,BL15:BL62,BN15:BN62,"")))),0)</f>
        <v>0</v>
      </c>
      <c r="AW60" s="1065" cm="1">
        <f t="array" ref="AW60">IF(AK60&lt;&gt;1,0,IF(OR(AU60="",N(AU60)&lt;=0.000000001),"",IF(OR(AO60="",N(AO60)&lt;=0.000000001),0,IF(ISNUMBER(AU60),IFERROR(_xlfn.LET(_xlpm.ai_test,TRIM(AJ60),_xlpm.r,IFERROR(_xlfn.XLOOKUP(_xlpm.ai_test,BJ15:BJ62,ROW(BJ15:BJ62),0,1),IFERROR(_xlfn.XLOOKUP(_xlpm.ai_test,BK15:BK62,ROW(BK15:BK62),0,1),_xlfn.XLOOKUP(_xlpm.ai_test,BL15:BL62,ROW(BL15:BL62),0,1))),_xlpm.p,_xlpm.r-MIN(ROW(BJ15:BJ62))+1,_xlpm.f,INDEX(BM15:BM62,_xlpm.p),_xlpm.u,INDEX(BN15:BN62,_xlpm.p),_xlpm.s,INDEX(BP15:BP62,_xlpm.p),_xlpm.q,N(AU60)/_xlpm.f,IF(_xlpm.q&gt;=_xlpm.s,ROUND(_xlpm.q,1)&amp;" "&amp;_xlpm.ai_test&amp;" = "&amp;ROUND(_xlpm.q*_xlpm.f,1)&amp;" "&amp;_xlpm.u,ROUND(_xlpm.q,1)&amp;" "&amp;_xlpm.ai_test)),""),""))))</f>
        <v>0</v>
      </c>
      <c r="AX60" s="1055"/>
      <c r="AY60" s="1042">
        <f t="shared" si="28"/>
        <v>0</v>
      </c>
      <c r="AZ60" s="1043" t="str">
        <f t="shared" si="29"/>
        <v/>
      </c>
      <c r="BA60" s="1044">
        <f t="shared" si="30"/>
        <v>0</v>
      </c>
      <c r="BB60" s="1045" t="str">
        <f t="shared" si="31"/>
        <v/>
      </c>
      <c r="BC60" s="1046"/>
      <c r="BD60" s="1047">
        <f t="shared" si="32"/>
        <v>0</v>
      </c>
      <c r="BE60" s="1048" t="str">
        <f t="shared" si="33"/>
        <v/>
      </c>
      <c r="BF60" s="262" t="s">
        <v>22</v>
      </c>
      <c r="BG60" s="1027">
        <f t="shared" si="34"/>
        <v>0</v>
      </c>
      <c r="BH60" s="1028">
        <f t="shared" si="35"/>
        <v>0</v>
      </c>
      <c r="BI60" s="844"/>
      <c r="BJ60" s="1083" t="s">
        <v>1906</v>
      </c>
      <c r="BK60" s="1083" t="s">
        <v>1906</v>
      </c>
      <c r="BL60" s="1083" t="s">
        <v>1907</v>
      </c>
      <c r="BM60" s="1021">
        <f t="shared" si="40"/>
        <v>0.94599999999999995</v>
      </c>
      <c r="BN60" s="1059" t="s">
        <v>1789</v>
      </c>
      <c r="BO60" s="1059" t="s">
        <v>1790</v>
      </c>
      <c r="BP60" s="1011">
        <f t="shared" si="39"/>
        <v>1</v>
      </c>
      <c r="BQ60" s="1060">
        <v>946</v>
      </c>
      <c r="BR60"/>
      <c r="BS60"/>
      <c r="BT60"/>
      <c r="BU60"/>
      <c r="BV60"/>
      <c r="BW60"/>
      <c r="BX60" s="964" t="str">
        <f t="shared" si="13"/>
        <v>►</v>
      </c>
      <c r="BY60" s="1072"/>
      <c r="BZ60" s="849"/>
      <c r="CA60" s="849"/>
      <c r="CB60" s="850"/>
      <c r="CC60" s="850"/>
      <c r="CD60" s="962"/>
      <c r="CE60" s="2803"/>
      <c r="CF60" s="2804"/>
      <c r="CG60" s="2804"/>
      <c r="CH60" s="2804"/>
      <c r="CI60" s="2804"/>
      <c r="CJ60" s="2804"/>
      <c r="CK60" s="2805"/>
      <c r="CM60" s="2803"/>
      <c r="CN60" s="2804"/>
      <c r="CO60" s="2804"/>
      <c r="CP60" s="2804"/>
      <c r="CQ60" s="2804"/>
      <c r="CR60" s="2804"/>
      <c r="CS60" s="2805"/>
      <c r="CU60" s="2803"/>
      <c r="CV60" s="2804"/>
      <c r="CW60" s="2804"/>
      <c r="CX60" s="2804"/>
      <c r="CY60" s="2804"/>
      <c r="CZ60" s="2804"/>
      <c r="DA60" s="2805"/>
      <c r="DC60" s="3">
        <v>1</v>
      </c>
    </row>
    <row r="61" spans="1:107" s="701" customFormat="1" ht="21" customHeight="1" thickBot="1">
      <c r="A61" s="941" t="s">
        <v>22</v>
      </c>
      <c r="B61" s="957" t="str">
        <f t="shared" si="12"/>
        <v>A</v>
      </c>
      <c r="C61" s="999" cm="1">
        <f t="array" ref="C61">SUMPRODUCT(LEN(D61:J61))</f>
        <v>0</v>
      </c>
      <c r="D61" s="201"/>
      <c r="E61" s="206"/>
      <c r="F61" s="206"/>
      <c r="G61" s="206"/>
      <c r="H61" s="206"/>
      <c r="I61" s="206"/>
      <c r="J61" s="207"/>
      <c r="K61" s="455" t="s">
        <v>22</v>
      </c>
      <c r="L61" s="250" t="s">
        <v>11</v>
      </c>
      <c r="M61" s="251"/>
      <c r="N61" s="251"/>
      <c r="O61" s="251"/>
      <c r="P61" s="252"/>
      <c r="Q61" s="253" t="s">
        <v>216</v>
      </c>
      <c r="R61" s="254" t="str">
        <f ca="1">CELL("nomfichier")</f>
        <v>D:\Données\1.UPRT\0-UPRT.fait\1-UPRT.FR-SITE-WEB\ff-fiches-fabrications\ff.fiches.fabrication.2023\ffr.restaurant.2023\[ff.FICHE.TRILINGUE.19.COLONNES.01.12.2025.xlsx]Nota.ES</v>
      </c>
      <c r="S61" s="255"/>
      <c r="T61" s="255"/>
      <c r="U61" s="255"/>
      <c r="V61" s="255"/>
      <c r="W61" s="255"/>
      <c r="X61" s="255"/>
      <c r="Y61" s="255"/>
      <c r="Z61" s="255"/>
      <c r="AA61" s="255"/>
      <c r="AB61" s="255"/>
      <c r="AC61" s="255"/>
      <c r="AD61" s="256"/>
      <c r="AE61" s="262" t="s">
        <v>22</v>
      </c>
      <c r="AF61" s="1035" t="str">
        <f t="shared" si="18"/>
        <v>A</v>
      </c>
      <c r="AG61" s="1036" t="str">
        <f t="shared" si="19"/>
        <v>▼ recette suivante</v>
      </c>
      <c r="AH61" s="1037">
        <f t="shared" si="20"/>
        <v>0</v>
      </c>
      <c r="AI61" s="1036">
        <f t="shared" si="21"/>
        <v>0</v>
      </c>
      <c r="AJ61" s="1037">
        <f t="shared" si="22"/>
        <v>0</v>
      </c>
      <c r="AK61" s="1037">
        <f>IF(AND(L61="A",COUNTIF(BJ15:BL62,TRIM(U61))&gt;0),1,0)</f>
        <v>0</v>
      </c>
      <c r="AL61" s="1051" cm="1">
        <f t="array" aca="1" ref="AL61" ca="1">IF(AF61&lt;&gt;"A","",IFERROR((IFERROR(_xlfn.XLOOKUP(TRIM(SUBSTITUTE(U61,CHAR(160)," ")),BJ15:BJ62,BM15:BM62),IFERROR(_xlfn.XLOOKUP(TRIM(SUBSTITUTE(U61,CHAR(160)," ")),BK15:BK62,BM15:BM62),_xlfn.XLOOKUP(TRIM(SUBSTITUTE(U61,CHAR(160)," ")),BL15:BL62,BM15:BM62))))*T61*IF(ISBLANK(Q61),1,Q61)+IFERROR(_xlfn.XLOOKUP("RECHERCHEX",TRIM(L61:AD61),L61:AD61),0),0))</f>
        <v>0</v>
      </c>
      <c r="AM61" s="1038">
        <f t="shared" si="23"/>
        <v>0</v>
      </c>
      <c r="AN61" s="1627" t="str">
        <f t="shared" si="24"/>
        <v>❾ Author reference &gt;</v>
      </c>
      <c r="AO61" s="1039">
        <f t="shared" si="25"/>
        <v>0</v>
      </c>
      <c r="AP61" s="1039">
        <f t="shared" si="26"/>
        <v>0</v>
      </c>
      <c r="AQ61" s="1052">
        <f>IF(AO61&gt;0,AS9,0)</f>
        <v>0</v>
      </c>
      <c r="AR61" s="1626" t="str">
        <f>IF(TRIM(AG61)="▼ recette suivante", AG61, IF(AQ61&gt;0, IF(AT9&lt;&gt;"", AT9&amp;"-ou.or.o ❾ + or - &gt;", ""), ""))</f>
        <v>▼ recette suivante</v>
      </c>
      <c r="AS61" s="1064"/>
      <c r="AT61" s="1064"/>
      <c r="AU61" s="1053">
        <f t="shared" si="27"/>
        <v>0</v>
      </c>
      <c r="AV61" s="1054">
        <f>IF(AK61,IF(OR(AU61="",N(AU61)&lt;=0.000000001),"",_xlfn.XLOOKUP(AJ61,BJ15:BJ62,BN15:BN62,_xlfn.XLOOKUP(AJ61,BK15:BK62,BN15:BN62,_xlfn.XLOOKUP(AJ61,BL15:BL62,BN15:BN62,"")))),0)</f>
        <v>0</v>
      </c>
      <c r="AW61" s="1067" cm="1">
        <f t="array" ref="AW61">IF(AK61&lt;&gt;1,0,IF(OR(AU61="",N(AU61)&lt;=0.000000001),"",IF(OR(AO61="",N(AO61)&lt;=0.000000001),0,IF(ISNUMBER(AU61),IFERROR(_xlfn.LET(_xlpm.ai_test,TRIM(AJ61),_xlpm.r,IFERROR(_xlfn.XLOOKUP(_xlpm.ai_test,BJ15:BJ62,ROW(BJ15:BJ62),0,1),IFERROR(_xlfn.XLOOKUP(_xlpm.ai_test,BK15:BK62,ROW(BK15:BK62),0,1),_xlfn.XLOOKUP(_xlpm.ai_test,BL15:BL62,ROW(BL15:BL62),0,1))),_xlpm.p,_xlpm.r-MIN(ROW(BJ15:BJ62))+1,_xlpm.f,INDEX(BM15:BM62,_xlpm.p),_xlpm.u,INDEX(BN15:BN62,_xlpm.p),_xlpm.s,INDEX(BP15:BP62,_xlpm.p),_xlpm.q,N(AU61)/_xlpm.f,IF(_xlpm.q&gt;=_xlpm.s,ROUND(_xlpm.q,1)&amp;" "&amp;_xlpm.ai_test&amp;" = "&amp;ROUND(_xlpm.q*_xlpm.f,1)&amp;" "&amp;_xlpm.u,ROUND(_xlpm.q,1)&amp;" "&amp;_xlpm.ai_test)),""),""))))</f>
        <v>0</v>
      </c>
      <c r="AX61" s="1055"/>
      <c r="AY61" s="1053" t="str">
        <f t="shared" si="28"/>
        <v xml:space="preserve">▼next recipe </v>
      </c>
      <c r="AZ61" s="1054" t="str">
        <f t="shared" si="29"/>
        <v/>
      </c>
      <c r="BA61" s="1056">
        <f t="shared" si="30"/>
        <v>0</v>
      </c>
      <c r="BB61" s="1057" t="str">
        <f t="shared" si="31"/>
        <v/>
      </c>
      <c r="BC61" s="1046"/>
      <c r="BD61" s="1058">
        <f t="shared" si="32"/>
        <v>0</v>
      </c>
      <c r="BE61" s="1048" t="str">
        <f t="shared" si="33"/>
        <v>▼ receta siguiente</v>
      </c>
      <c r="BF61" s="262" t="s">
        <v>22</v>
      </c>
      <c r="BG61" s="1027">
        <f t="shared" si="34"/>
        <v>0</v>
      </c>
      <c r="BH61" s="1028">
        <f t="shared" ca="1" si="35"/>
        <v>0</v>
      </c>
      <c r="BI61" s="844"/>
      <c r="BJ61" s="1083" t="s">
        <v>1908</v>
      </c>
      <c r="BK61" s="1083" t="s">
        <v>1908</v>
      </c>
      <c r="BL61" s="1083" t="s">
        <v>1909</v>
      </c>
      <c r="BM61" s="1021">
        <f t="shared" si="40"/>
        <v>3.7850000000000001</v>
      </c>
      <c r="BN61" s="1059" t="s">
        <v>1789</v>
      </c>
      <c r="BO61" s="1059" t="s">
        <v>1790</v>
      </c>
      <c r="BP61" s="1011">
        <f t="shared" si="39"/>
        <v>0</v>
      </c>
      <c r="BQ61" s="1060">
        <v>3785</v>
      </c>
      <c r="BR61"/>
      <c r="BS61"/>
      <c r="BT61"/>
      <c r="BU61"/>
      <c r="BV61"/>
      <c r="BW61"/>
      <c r="BX61" s="964" t="str">
        <f t="shared" si="13"/>
        <v>A</v>
      </c>
      <c r="BY61" s="2806" t="s">
        <v>8337</v>
      </c>
      <c r="BZ61" s="2806"/>
      <c r="CA61" s="2806"/>
      <c r="CB61" s="2806"/>
      <c r="CC61" s="2806"/>
      <c r="CD61" s="962"/>
      <c r="CE61" s="1098" t="s">
        <v>873</v>
      </c>
      <c r="CF61" s="1099"/>
      <c r="CG61" s="1099"/>
      <c r="CH61" s="1099"/>
      <c r="CI61" s="1099"/>
      <c r="CJ61" s="1099"/>
      <c r="CK61" s="1100"/>
      <c r="CM61" s="1098" t="s">
        <v>873</v>
      </c>
      <c r="CN61" s="1099"/>
      <c r="CO61" s="1099"/>
      <c r="CP61" s="1099"/>
      <c r="CQ61" s="1099"/>
      <c r="CR61" s="1099"/>
      <c r="CS61" s="1100"/>
      <c r="CU61" s="1098" t="s">
        <v>873</v>
      </c>
      <c r="CV61" s="1099"/>
      <c r="CW61" s="1099"/>
      <c r="CX61" s="1099"/>
      <c r="CY61" s="1099"/>
      <c r="CZ61" s="1099"/>
      <c r="DA61" s="1160" t="s">
        <v>2596</v>
      </c>
      <c r="DC61" s="3">
        <v>1</v>
      </c>
    </row>
    <row r="62" spans="1:107" s="701" customFormat="1" ht="21" customHeight="1" thickBot="1">
      <c r="A62" s="941" t="s">
        <v>22</v>
      </c>
      <c r="B62" s="957" t="str">
        <f t="shared" si="12"/>
        <v>A</v>
      </c>
      <c r="C62" s="999" cm="1">
        <f t="array" ref="C62">SUMPRODUCT(LEN(D62:J62))</f>
        <v>0</v>
      </c>
      <c r="D62" s="201"/>
      <c r="E62" s="206"/>
      <c r="F62" s="206"/>
      <c r="G62" s="206"/>
      <c r="H62" s="206"/>
      <c r="I62" s="206"/>
      <c r="J62" s="207"/>
      <c r="K62" s="455" t="s">
        <v>22</v>
      </c>
      <c r="L62" s="1497" t="s">
        <v>11</v>
      </c>
      <c r="M62" s="1498" t="s">
        <v>11</v>
      </c>
      <c r="N62" s="1498" t="s">
        <v>11</v>
      </c>
      <c r="O62" s="1498" t="s">
        <v>11</v>
      </c>
      <c r="P62" s="1498" t="s">
        <v>11</v>
      </c>
      <c r="Q62" s="1499" t="s">
        <v>2590</v>
      </c>
      <c r="R62" s="1500"/>
      <c r="S62" s="1501"/>
      <c r="T62" s="1502"/>
      <c r="U62" s="1503"/>
      <c r="V62" s="1504"/>
      <c r="W62" s="1502"/>
      <c r="X62" s="1502"/>
      <c r="Y62" s="1500"/>
      <c r="Z62" s="1500"/>
      <c r="AA62" s="1500"/>
      <c r="AB62" s="1500"/>
      <c r="AC62" s="1500"/>
      <c r="AD62" s="1505" t="s">
        <v>1923</v>
      </c>
      <c r="AE62" s="262" t="s">
        <v>22</v>
      </c>
      <c r="AF62" s="1035" t="str">
        <f t="shared" si="18"/>
        <v>►</v>
      </c>
      <c r="AG62" s="1036" t="str">
        <f t="shared" si="19"/>
        <v/>
      </c>
      <c r="AH62" s="1037" t="str">
        <f t="shared" si="20"/>
        <v/>
      </c>
      <c r="AI62" s="1036" t="str">
        <f t="shared" si="21"/>
        <v/>
      </c>
      <c r="AJ62" s="1037" t="str">
        <f t="shared" si="22"/>
        <v/>
      </c>
      <c r="AK62" s="1037">
        <f>IF(AND(L62="A",COUNTIF(BJ15:BL62,TRIM(U62))&gt;0),1,0)</f>
        <v>0</v>
      </c>
      <c r="AL62" s="1051" t="str" cm="1">
        <f t="array" ref="AL62">IF(AF62&lt;&gt;"A","",IFERROR((IFERROR(_xlfn.XLOOKUP(TRIM(SUBSTITUTE(U62,CHAR(160)," ")),BJ15:BJ62,BM15:BM62),IFERROR(_xlfn.XLOOKUP(TRIM(SUBSTITUTE(U62,CHAR(160)," ")),BK15:BK62,BM15:BM62),_xlfn.XLOOKUP(TRIM(SUBSTITUTE(U62,CHAR(160)," ")),BL15:BL62,BM15:BM62))))*T62*IF(ISBLANK(Q62),1,Q62)+IFERROR(_xlfn.XLOOKUP("RECHERCHEX",TRIM(L62:AD62),L62:AD62),0),0))</f>
        <v/>
      </c>
      <c r="AM62" s="1038">
        <f t="shared" si="23"/>
        <v>0</v>
      </c>
      <c r="AN62" s="1627" t="str">
        <f t="shared" si="24"/>
        <v/>
      </c>
      <c r="AO62" s="1039">
        <f t="shared" si="25"/>
        <v>0</v>
      </c>
      <c r="AP62" s="1039">
        <f t="shared" si="26"/>
        <v>0</v>
      </c>
      <c r="AQ62" s="1040">
        <f>IF(AO62&gt;0,AS9,0)</f>
        <v>0</v>
      </c>
      <c r="AR62" s="1628" t="str">
        <f>IF(TRIM(AG62)="▼ recette suivante", AG62, IF(AQ62&gt;0, IF(AT9&lt;&gt;"", AT9&amp;"-ou.or.o ❾ + or - &gt;", ""), ""))</f>
        <v/>
      </c>
      <c r="AS62" s="1064"/>
      <c r="AT62" s="1064"/>
      <c r="AU62" s="1042">
        <f t="shared" si="27"/>
        <v>0</v>
      </c>
      <c r="AV62" s="1043">
        <f>IF(AK62,IF(OR(AU62="",N(AU62)&lt;=0.000000001),"",_xlfn.XLOOKUP(AJ62,BJ15:BJ62,BN15:BN62,_xlfn.XLOOKUP(AJ62,BK15:BK62,BN15:BN62,_xlfn.XLOOKUP(AJ62,BL15:BL62,BN15:BN62,"")))),0)</f>
        <v>0</v>
      </c>
      <c r="AW62" s="1065" cm="1">
        <f t="array" ref="AW62">IF(AK62&lt;&gt;1,0,IF(OR(AU62="",N(AU62)&lt;=0.000000001),"",IF(OR(AO62="",N(AO62)&lt;=0.000000001),0,IF(ISNUMBER(AU62),IFERROR(_xlfn.LET(_xlpm.ai_test,TRIM(AJ62),_xlpm.r,IFERROR(_xlfn.XLOOKUP(_xlpm.ai_test,BJ15:BJ62,ROW(BJ15:BJ62),0,1),IFERROR(_xlfn.XLOOKUP(_xlpm.ai_test,BK15:BK62,ROW(BK15:BK62),0,1),_xlfn.XLOOKUP(_xlpm.ai_test,BL15:BL62,ROW(BL15:BL62),0,1))),_xlpm.p,_xlpm.r-MIN(ROW(BJ15:BJ62))+1,_xlpm.f,INDEX(BM15:BM62,_xlpm.p),_xlpm.u,INDEX(BN15:BN62,_xlpm.p),_xlpm.s,INDEX(BP15:BP62,_xlpm.p),_xlpm.q,N(AU62)/_xlpm.f,IF(_xlpm.q&gt;=_xlpm.s,ROUND(_xlpm.q,1)&amp;" "&amp;_xlpm.ai_test&amp;" = "&amp;ROUND(_xlpm.q*_xlpm.f,1)&amp;" "&amp;_xlpm.u,ROUND(_xlpm.q,1)&amp;" "&amp;_xlpm.ai_test)),""),""))))</f>
        <v>0</v>
      </c>
      <c r="AX62" s="1055"/>
      <c r="AY62" s="1042">
        <f t="shared" si="28"/>
        <v>0</v>
      </c>
      <c r="AZ62" s="1043" t="str">
        <f t="shared" si="29"/>
        <v/>
      </c>
      <c r="BA62" s="1044">
        <f t="shared" si="30"/>
        <v>0</v>
      </c>
      <c r="BB62" s="1045" t="str">
        <f t="shared" si="31"/>
        <v/>
      </c>
      <c r="BC62" s="1046"/>
      <c r="BD62" s="1047">
        <f t="shared" si="32"/>
        <v>0</v>
      </c>
      <c r="BE62" s="1048" t="str">
        <f t="shared" si="33"/>
        <v/>
      </c>
      <c r="BF62" s="262" t="s">
        <v>22</v>
      </c>
      <c r="BG62" s="1027">
        <f t="shared" si="34"/>
        <v>0</v>
      </c>
      <c r="BH62" s="1028">
        <f t="shared" si="35"/>
        <v>0</v>
      </c>
      <c r="BI62" s="844"/>
      <c r="BJ62" s="1083" t="s">
        <v>1910</v>
      </c>
      <c r="BK62" s="1083" t="s">
        <v>1910</v>
      </c>
      <c r="BL62" s="1083" t="s">
        <v>1911</v>
      </c>
      <c r="BM62" s="1101">
        <f t="shared" si="40"/>
        <v>2.9569999999999999E-2</v>
      </c>
      <c r="BN62" s="1102" t="s">
        <v>1789</v>
      </c>
      <c r="BO62" s="1102" t="s">
        <v>1790</v>
      </c>
      <c r="BP62" s="1103">
        <f t="shared" si="39"/>
        <v>34</v>
      </c>
      <c r="BQ62" s="1104">
        <v>29.57</v>
      </c>
      <c r="BR62"/>
      <c r="BS62"/>
      <c r="BT62"/>
      <c r="BU62"/>
      <c r="BV62"/>
      <c r="BW62"/>
      <c r="BX62" s="964" t="str">
        <f t="shared" si="13"/>
        <v>►</v>
      </c>
      <c r="BY62" s="2806"/>
      <c r="BZ62" s="2806"/>
      <c r="CA62" s="2806"/>
      <c r="CB62" s="2806"/>
      <c r="CC62" s="2806"/>
      <c r="CD62" s="962"/>
      <c r="CE62" s="1105" t="s">
        <v>1912</v>
      </c>
      <c r="CF62" s="1106" t="s">
        <v>1913</v>
      </c>
      <c r="CG62" s="1107" t="s">
        <v>1914</v>
      </c>
      <c r="CH62" s="1106" t="s">
        <v>1915</v>
      </c>
      <c r="CI62" s="1106" t="s">
        <v>1916</v>
      </c>
      <c r="CJ62" s="1106" t="s">
        <v>1917</v>
      </c>
      <c r="CK62" s="1108" t="s">
        <v>1918</v>
      </c>
      <c r="CM62" s="1105" t="s">
        <v>1912</v>
      </c>
      <c r="CN62" s="1106" t="s">
        <v>1913</v>
      </c>
      <c r="CO62" s="1107" t="s">
        <v>1914</v>
      </c>
      <c r="CP62" s="1106" t="s">
        <v>1915</v>
      </c>
      <c r="CQ62" s="1106" t="s">
        <v>1916</v>
      </c>
      <c r="CR62" s="1106" t="s">
        <v>1917</v>
      </c>
      <c r="CS62" s="1108" t="s">
        <v>1918</v>
      </c>
      <c r="CU62" s="1105" t="s">
        <v>1912</v>
      </c>
      <c r="CV62" s="1106" t="s">
        <v>1913</v>
      </c>
      <c r="CW62" s="1107" t="s">
        <v>1914</v>
      </c>
      <c r="CX62" s="1106" t="s">
        <v>1915</v>
      </c>
      <c r="CY62" s="1106" t="s">
        <v>1916</v>
      </c>
      <c r="CZ62" s="1106" t="s">
        <v>1917</v>
      </c>
      <c r="DA62" s="1108" t="s">
        <v>1918</v>
      </c>
      <c r="DC62" s="3">
        <v>1</v>
      </c>
    </row>
    <row r="63" spans="1:107" s="701" customFormat="1" ht="21" customHeight="1">
      <c r="A63" s="941" t="s">
        <v>22</v>
      </c>
      <c r="B63" s="957" t="str">
        <f t="shared" si="12"/>
        <v>A</v>
      </c>
      <c r="C63" s="999" cm="1">
        <f t="array" ref="C63">SUMPRODUCT(LEN(D63:J63))</f>
        <v>0</v>
      </c>
      <c r="D63" s="201"/>
      <c r="E63" s="206"/>
      <c r="F63" s="206"/>
      <c r="G63" s="206"/>
      <c r="H63" s="206"/>
      <c r="I63" s="206"/>
      <c r="J63" s="207"/>
      <c r="K63" s="455" t="s">
        <v>22</v>
      </c>
      <c r="L63" s="22" t="s">
        <v>11</v>
      </c>
      <c r="M63" s="23" t="str">
        <f>M69</f>
        <v>F FEUILLES DE MERINGUE | pâtisserie--ENTREMET| Auteur &gt; recette Béghin Say de Jean-Jacques Borne MOF 1994</v>
      </c>
      <c r="N63" s="24">
        <f>N69</f>
        <v>18</v>
      </c>
      <c r="O63" s="24" t="str">
        <f>O69</f>
        <v>assiettes</v>
      </c>
      <c r="P63" s="25" t="str">
        <f>P69</f>
        <v>Recette mère ► MILLE-FEUILLE meringue et chiboust pamplemousse aux fraises des bois</v>
      </c>
      <c r="Q63" s="26" t="s">
        <v>22</v>
      </c>
      <c r="R63" s="27" t="s">
        <v>23</v>
      </c>
      <c r="S63" s="27"/>
      <c r="T63" s="2660" t="s">
        <v>3265</v>
      </c>
      <c r="U63" s="2660"/>
      <c r="V63" s="2660"/>
      <c r="W63" s="2660"/>
      <c r="X63" s="2660"/>
      <c r="Y63" s="2660"/>
      <c r="Z63" s="2660"/>
      <c r="AA63" s="2660"/>
      <c r="AB63" s="2539" t="s">
        <v>25</v>
      </c>
      <c r="AC63" s="2539"/>
      <c r="AD63" s="2537" t="str">
        <f>UPPER(LEFT(T63,1))</f>
        <v>F</v>
      </c>
      <c r="AE63" s="262" t="s">
        <v>22</v>
      </c>
      <c r="AF63" s="1035" t="str">
        <f t="shared" si="18"/>
        <v>►</v>
      </c>
      <c r="AG63" s="1036" t="str">
        <f t="shared" si="19"/>
        <v/>
      </c>
      <c r="AH63" s="1037" t="str">
        <f t="shared" si="20"/>
        <v/>
      </c>
      <c r="AI63" s="1036" t="str">
        <f t="shared" si="21"/>
        <v/>
      </c>
      <c r="AJ63" s="1037" t="str">
        <f t="shared" si="22"/>
        <v/>
      </c>
      <c r="AK63" s="1037">
        <f>IF(AND(L63="A",COUNTIF(BJ15:BL62,TRIM(U63))&gt;0),1,0)</f>
        <v>0</v>
      </c>
      <c r="AL63" s="1051" t="str" cm="1">
        <f t="array" ref="AL63">IF(AF63&lt;&gt;"A","",IFERROR((IFERROR(_xlfn.XLOOKUP(TRIM(SUBSTITUTE(U63,CHAR(160)," ")),BJ15:BJ62,BM15:BM62),IFERROR(_xlfn.XLOOKUP(TRIM(SUBSTITUTE(U63,CHAR(160)," ")),BK15:BK62,BM15:BM62),_xlfn.XLOOKUP(TRIM(SUBSTITUTE(U63,CHAR(160)," ")),BL15:BL62,BM15:BM62))))*T63*IF(ISBLANK(Q63),1,Q63)+IFERROR(_xlfn.XLOOKUP("RECHERCHEX",TRIM(L63:AD63),L63:AD63),0),0))</f>
        <v/>
      </c>
      <c r="AM63" s="1038">
        <f t="shared" si="23"/>
        <v>0</v>
      </c>
      <c r="AN63" s="1627" t="str">
        <f t="shared" si="24"/>
        <v/>
      </c>
      <c r="AO63" s="1039">
        <f t="shared" si="25"/>
        <v>0</v>
      </c>
      <c r="AP63" s="1039">
        <f t="shared" si="26"/>
        <v>0</v>
      </c>
      <c r="AQ63" s="1052">
        <f>IF(AO63&gt;0,AS9,0)</f>
        <v>0</v>
      </c>
      <c r="AR63" s="1626" t="str">
        <f>IF(TRIM(AG63)="▼ recette suivante", AG63, IF(AQ63&gt;0, IF(AT9&lt;&gt;"", AT9&amp;"-ou.or.o ❾ + or - &gt;", ""), ""))</f>
        <v/>
      </c>
      <c r="AS63" s="1064"/>
      <c r="AT63" s="1064"/>
      <c r="AU63" s="1053">
        <f t="shared" si="27"/>
        <v>0</v>
      </c>
      <c r="AV63" s="1054">
        <f>IF(AK63,IF(OR(AU63="",N(AU63)&lt;=0.000000001),"",_xlfn.XLOOKUP(AJ63,BJ15:BJ62,BN15:BN62,_xlfn.XLOOKUP(AJ63,BK15:BK62,BN15:BN62,_xlfn.XLOOKUP(AJ63,BL15:BL62,BN15:BN62,"")))),0)</f>
        <v>0</v>
      </c>
      <c r="AW63" s="1067" cm="1">
        <f t="array" ref="AW63">IF(AK63&lt;&gt;1,0,IF(OR(AU63="",N(AU63)&lt;=0.000000001),"",IF(OR(AO63="",N(AO63)&lt;=0.000000001),0,IF(ISNUMBER(AU63),IFERROR(_xlfn.LET(_xlpm.ai_test,TRIM(AJ63),_xlpm.r,IFERROR(_xlfn.XLOOKUP(_xlpm.ai_test,BJ15:BJ62,ROW(BJ15:BJ62),0,1),IFERROR(_xlfn.XLOOKUP(_xlpm.ai_test,BK15:BK62,ROW(BK15:BK62),0,1),_xlfn.XLOOKUP(_xlpm.ai_test,BL15:BL62,ROW(BL15:BL62),0,1))),_xlpm.p,_xlpm.r-MIN(ROW(BJ15:BJ62))+1,_xlpm.f,INDEX(BM15:BM62,_xlpm.p),_xlpm.u,INDEX(BN15:BN62,_xlpm.p),_xlpm.s,INDEX(BP15:BP62,_xlpm.p),_xlpm.q,N(AU63)/_xlpm.f,IF(_xlpm.q&gt;=_xlpm.s,ROUND(_xlpm.q,1)&amp;" "&amp;_xlpm.ai_test&amp;" = "&amp;ROUND(_xlpm.q*_xlpm.f,1)&amp;" "&amp;_xlpm.u,ROUND(_xlpm.q,1)&amp;" "&amp;_xlpm.ai_test)),""),""))))</f>
        <v>0</v>
      </c>
      <c r="AX63" s="1055"/>
      <c r="AY63" s="1053">
        <f t="shared" si="28"/>
        <v>0</v>
      </c>
      <c r="AZ63" s="1054" t="str">
        <f t="shared" si="29"/>
        <v/>
      </c>
      <c r="BA63" s="1056">
        <f t="shared" si="30"/>
        <v>0</v>
      </c>
      <c r="BB63" s="1057" t="str">
        <f t="shared" si="31"/>
        <v/>
      </c>
      <c r="BC63" s="1046"/>
      <c r="BD63" s="1058">
        <f t="shared" si="32"/>
        <v>0</v>
      </c>
      <c r="BE63" s="1048" t="str">
        <f t="shared" si="33"/>
        <v/>
      </c>
      <c r="BF63" s="262" t="s">
        <v>22</v>
      </c>
      <c r="BG63" s="1027">
        <f t="shared" si="34"/>
        <v>0</v>
      </c>
      <c r="BH63" s="1028">
        <f t="shared" si="35"/>
        <v>0</v>
      </c>
      <c r="BI63" s="844"/>
      <c r="BJ63" s="2793" t="s">
        <v>1919</v>
      </c>
      <c r="BK63" s="2793"/>
      <c r="BL63" s="2793"/>
      <c r="BM63" s="2793"/>
      <c r="BN63" s="2793"/>
      <c r="BO63" s="2793"/>
      <c r="BP63" s="2793"/>
      <c r="BQ63" s="2793"/>
      <c r="BR63"/>
      <c r="BS63"/>
      <c r="BT63"/>
      <c r="BU63"/>
      <c r="BV63"/>
      <c r="BW63"/>
      <c r="BX63" s="964" t="str">
        <f t="shared" si="13"/>
        <v>►</v>
      </c>
      <c r="BY63" s="1072"/>
      <c r="BZ63" s="849"/>
      <c r="CA63" s="849"/>
      <c r="CB63" s="850"/>
      <c r="CC63" s="850"/>
      <c r="CD63" s="962"/>
      <c r="CE63" s="1105" t="s">
        <v>1920</v>
      </c>
      <c r="CF63" s="1106" t="s">
        <v>1921</v>
      </c>
      <c r="CG63" s="1106" t="s">
        <v>1922</v>
      </c>
      <c r="CH63" s="1106" t="s">
        <v>16</v>
      </c>
      <c r="CI63" s="1106" t="s">
        <v>1923</v>
      </c>
      <c r="CJ63" s="1106" t="s">
        <v>863</v>
      </c>
      <c r="CK63" s="1108" t="s">
        <v>1924</v>
      </c>
      <c r="CM63" s="1105" t="s">
        <v>1920</v>
      </c>
      <c r="CN63" s="1106" t="s">
        <v>1921</v>
      </c>
      <c r="CO63" s="1106" t="s">
        <v>1922</v>
      </c>
      <c r="CP63" s="1106" t="s">
        <v>16</v>
      </c>
      <c r="CQ63" s="1106" t="s">
        <v>1923</v>
      </c>
      <c r="CR63" s="1106" t="s">
        <v>863</v>
      </c>
      <c r="CS63" s="1108" t="s">
        <v>1924</v>
      </c>
      <c r="CU63" s="1105" t="s">
        <v>1920</v>
      </c>
      <c r="CV63" s="1106" t="s">
        <v>1921</v>
      </c>
      <c r="CW63" s="1106" t="s">
        <v>1922</v>
      </c>
      <c r="CX63" s="1106" t="s">
        <v>16</v>
      </c>
      <c r="CY63" s="1106" t="s">
        <v>1923</v>
      </c>
      <c r="CZ63" s="1106" t="s">
        <v>863</v>
      </c>
      <c r="DA63" s="1108" t="s">
        <v>1924</v>
      </c>
      <c r="DC63" s="3">
        <v>1</v>
      </c>
    </row>
    <row r="64" spans="1:107" s="701" customFormat="1" ht="21" customHeight="1">
      <c r="A64" s="941" t="s">
        <v>22</v>
      </c>
      <c r="B64" s="957" t="str">
        <f t="shared" si="12"/>
        <v>A</v>
      </c>
      <c r="C64" s="999" cm="1">
        <f t="array" ref="C64">SUMPRODUCT(LEN(D64:J64))</f>
        <v>0</v>
      </c>
      <c r="D64" s="201"/>
      <c r="E64" s="206"/>
      <c r="F64" s="206"/>
      <c r="G64" s="206"/>
      <c r="H64" s="206"/>
      <c r="I64" s="206"/>
      <c r="J64" s="207"/>
      <c r="K64" s="455" t="s">
        <v>22</v>
      </c>
      <c r="L64" s="28" t="s">
        <v>11</v>
      </c>
      <c r="M64" s="29" t="str">
        <f>M69</f>
        <v>F FEUILLES DE MERINGUE | pâtisserie--ENTREMET| Auteur &gt; recette Béghin Say de Jean-Jacques Borne MOF 1994</v>
      </c>
      <c r="N64" s="30">
        <f>N69</f>
        <v>18</v>
      </c>
      <c r="O64" s="30" t="str">
        <f>O69</f>
        <v>assiettes</v>
      </c>
      <c r="P64" s="31" t="str">
        <f>P69</f>
        <v>Recette mère ► MILLE-FEUILLE meringue et chiboust pamplemousse aux fraises des bois</v>
      </c>
      <c r="Q64" s="32" t="s">
        <v>29</v>
      </c>
      <c r="R64" s="33" t="s">
        <v>30</v>
      </c>
      <c r="S64" s="33"/>
      <c r="T64" s="2661"/>
      <c r="U64" s="2661"/>
      <c r="V64" s="2661"/>
      <c r="W64" s="2661"/>
      <c r="X64" s="2661"/>
      <c r="Y64" s="2661"/>
      <c r="Z64" s="2661"/>
      <c r="AA64" s="2661"/>
      <c r="AB64" s="2540"/>
      <c r="AC64" s="2540"/>
      <c r="AD64" s="2538"/>
      <c r="AE64" s="262" t="s">
        <v>22</v>
      </c>
      <c r="AF64" s="1035" t="str">
        <f t="shared" si="18"/>
        <v>►</v>
      </c>
      <c r="AG64" s="1036" t="str">
        <f t="shared" si="19"/>
        <v/>
      </c>
      <c r="AH64" s="1037" t="str">
        <f t="shared" si="20"/>
        <v/>
      </c>
      <c r="AI64" s="1036" t="str">
        <f t="shared" si="21"/>
        <v/>
      </c>
      <c r="AJ64" s="1037" t="str">
        <f t="shared" si="22"/>
        <v/>
      </c>
      <c r="AK64" s="1037">
        <f>IF(AND(L64="A",COUNTIF(BJ15:BL62,TRIM(U64))&gt;0),1,0)</f>
        <v>0</v>
      </c>
      <c r="AL64" s="1051" t="str" cm="1">
        <f t="array" ref="AL64">IF(AF64&lt;&gt;"A","",IFERROR((IFERROR(_xlfn.XLOOKUP(TRIM(SUBSTITUTE(U64,CHAR(160)," ")),BJ15:BJ62,BM15:BM62),IFERROR(_xlfn.XLOOKUP(TRIM(SUBSTITUTE(U64,CHAR(160)," ")),BK15:BK62,BM15:BM62),_xlfn.XLOOKUP(TRIM(SUBSTITUTE(U64,CHAR(160)," ")),BL15:BL62,BM15:BM62))))*T64*IF(ISBLANK(Q64),1,Q64)+IFERROR(_xlfn.XLOOKUP("RECHERCHEX",TRIM(L64:AD64),L64:AD64),0),0))</f>
        <v/>
      </c>
      <c r="AM64" s="1038">
        <f t="shared" si="23"/>
        <v>0</v>
      </c>
      <c r="AN64" s="1627" t="str">
        <f t="shared" si="24"/>
        <v/>
      </c>
      <c r="AO64" s="1039">
        <f t="shared" si="25"/>
        <v>0</v>
      </c>
      <c r="AP64" s="1039">
        <f t="shared" si="26"/>
        <v>0</v>
      </c>
      <c r="AQ64" s="1040">
        <f>IF(AO64&gt;0,AS9,0)</f>
        <v>0</v>
      </c>
      <c r="AR64" s="1628" t="str">
        <f>IF(TRIM(AG64)="▼ recette suivante", AG64, IF(AQ64&gt;0, IF(AT9&lt;&gt;"", AT9&amp;"-ou.or.o ❾ + or - &gt;", ""), ""))</f>
        <v/>
      </c>
      <c r="AS64" s="1064"/>
      <c r="AT64" s="1064"/>
      <c r="AU64" s="1042">
        <f t="shared" si="27"/>
        <v>0</v>
      </c>
      <c r="AV64" s="1043">
        <f>IF(AK64,IF(OR(AU64="",N(AU64)&lt;=0.000000001),"",_xlfn.XLOOKUP(AJ64,BJ15:BJ62,BN15:BN62,_xlfn.XLOOKUP(AJ64,BK15:BK62,BN15:BN62,_xlfn.XLOOKUP(AJ64,BL15:BL62,BN15:BN62,"")))),0)</f>
        <v>0</v>
      </c>
      <c r="AW64" s="1065" cm="1">
        <f t="array" ref="AW64">IF(AK64&lt;&gt;1,0,IF(OR(AU64="",N(AU64)&lt;=0.000000001),"",IF(OR(AO64="",N(AO64)&lt;=0.000000001),0,IF(ISNUMBER(AU64),IFERROR(_xlfn.LET(_xlpm.ai_test,TRIM(AJ64),_xlpm.r,IFERROR(_xlfn.XLOOKUP(_xlpm.ai_test,BJ15:BJ62,ROW(BJ15:BJ62),0,1),IFERROR(_xlfn.XLOOKUP(_xlpm.ai_test,BK15:BK62,ROW(BK15:BK62),0,1),_xlfn.XLOOKUP(_xlpm.ai_test,BL15:BL62,ROW(BL15:BL62),0,1))),_xlpm.p,_xlpm.r-MIN(ROW(BJ15:BJ62))+1,_xlpm.f,INDEX(BM15:BM62,_xlpm.p),_xlpm.u,INDEX(BN15:BN62,_xlpm.p),_xlpm.s,INDEX(BP15:BP62,_xlpm.p),_xlpm.q,N(AU64)/_xlpm.f,IF(_xlpm.q&gt;=_xlpm.s,ROUND(_xlpm.q,1)&amp;" "&amp;_xlpm.ai_test&amp;" = "&amp;ROUND(_xlpm.q*_xlpm.f,1)&amp;" "&amp;_xlpm.u,ROUND(_xlpm.q,1)&amp;" "&amp;_xlpm.ai_test)),""),""))))</f>
        <v>0</v>
      </c>
      <c r="AX64" s="1055"/>
      <c r="AY64" s="1042">
        <f t="shared" si="28"/>
        <v>0</v>
      </c>
      <c r="AZ64" s="1043" t="str">
        <f t="shared" si="29"/>
        <v/>
      </c>
      <c r="BA64" s="1044">
        <f t="shared" si="30"/>
        <v>0</v>
      </c>
      <c r="BB64" s="1045" t="str">
        <f t="shared" si="31"/>
        <v/>
      </c>
      <c r="BC64" s="1046"/>
      <c r="BD64" s="1047">
        <f t="shared" si="32"/>
        <v>0</v>
      </c>
      <c r="BE64" s="1048" t="str">
        <f t="shared" si="33"/>
        <v/>
      </c>
      <c r="BF64" s="262" t="s">
        <v>22</v>
      </c>
      <c r="BG64" s="1027">
        <f t="shared" si="34"/>
        <v>0</v>
      </c>
      <c r="BH64" s="1028">
        <f t="shared" si="35"/>
        <v>0</v>
      </c>
      <c r="BI64" s="844"/>
      <c r="BJ64" s="2793"/>
      <c r="BK64" s="2793"/>
      <c r="BL64" s="2793"/>
      <c r="BM64" s="2793"/>
      <c r="BN64" s="2793"/>
      <c r="BO64" s="2793"/>
      <c r="BP64" s="2793"/>
      <c r="BQ64" s="2793"/>
      <c r="BR64"/>
      <c r="BS64"/>
      <c r="BT64"/>
      <c r="BU64"/>
      <c r="BV64"/>
      <c r="BW64"/>
      <c r="BX64" s="964" t="str">
        <f t="shared" si="13"/>
        <v>►</v>
      </c>
      <c r="BY64" s="2794" t="s">
        <v>8336</v>
      </c>
      <c r="BZ64" s="2794"/>
      <c r="CA64" s="2794"/>
      <c r="CB64" s="2794"/>
      <c r="CC64" s="2794"/>
      <c r="CD64" s="962"/>
      <c r="CE64" s="860"/>
      <c r="CF64" s="129"/>
      <c r="CG64" s="129"/>
      <c r="CH64" s="129"/>
      <c r="CI64" s="129"/>
      <c r="CJ64" s="129"/>
      <c r="CK64" s="1094" t="s">
        <v>2596</v>
      </c>
      <c r="CM64" s="860"/>
      <c r="CN64" s="129"/>
      <c r="CO64" s="129"/>
      <c r="CP64" s="129"/>
      <c r="CQ64" s="129"/>
      <c r="CR64" s="129"/>
      <c r="CS64" s="1094" t="s">
        <v>2596</v>
      </c>
      <c r="CU64" s="2795" t="s">
        <v>1925</v>
      </c>
      <c r="CV64" s="2796"/>
      <c r="CW64" s="2796"/>
      <c r="CX64" s="2796"/>
      <c r="CY64" s="2796"/>
      <c r="CZ64" s="2796"/>
      <c r="DA64" s="2797"/>
      <c r="DC64" s="3">
        <v>1</v>
      </c>
    </row>
    <row r="65" spans="1:107" s="701" customFormat="1" ht="21" customHeight="1">
      <c r="A65" s="941" t="s">
        <v>22</v>
      </c>
      <c r="B65" s="957" t="str">
        <f t="shared" si="12"/>
        <v>A</v>
      </c>
      <c r="C65" s="999" cm="1">
        <f t="array" ref="C65">SUMPRODUCT(LEN(D65:J65))</f>
        <v>0</v>
      </c>
      <c r="D65" s="201"/>
      <c r="E65" s="206"/>
      <c r="F65" s="206"/>
      <c r="G65" s="206"/>
      <c r="H65" s="206"/>
      <c r="I65" s="206"/>
      <c r="J65" s="207"/>
      <c r="K65" s="455" t="s">
        <v>22</v>
      </c>
      <c r="L65" s="28" t="s">
        <v>11</v>
      </c>
      <c r="M65" s="34" t="str">
        <f>M69</f>
        <v>F FEUILLES DE MERINGUE | pâtisserie--ENTREMET| Auteur &gt; recette Béghin Say de Jean-Jacques Borne MOF 1994</v>
      </c>
      <c r="N65" s="35">
        <f>N69</f>
        <v>18</v>
      </c>
      <c r="O65" s="35" t="str">
        <f>O69</f>
        <v>assiettes</v>
      </c>
      <c r="P65" s="36" t="str">
        <f>P69</f>
        <v>Recette mère ► MILLE-FEUILLE meringue et chiboust pamplemousse aux fraises des bois</v>
      </c>
      <c r="Q65" s="540"/>
      <c r="R65" s="496"/>
      <c r="S65" s="37"/>
      <c r="T65" s="38" t="s">
        <v>32</v>
      </c>
      <c r="U65" s="39" t="s">
        <v>3255</v>
      </c>
      <c r="V65" s="9"/>
      <c r="W65" s="39"/>
      <c r="X65" s="39"/>
      <c r="Y65" s="39"/>
      <c r="Z65" s="40"/>
      <c r="AA65" s="9"/>
      <c r="AB65" s="9"/>
      <c r="AC65" s="9"/>
      <c r="AD65" s="41"/>
      <c r="AE65" s="262" t="s">
        <v>22</v>
      </c>
      <c r="AF65" s="1035" t="str">
        <f t="shared" si="18"/>
        <v>►</v>
      </c>
      <c r="AG65" s="1036" t="str">
        <f t="shared" si="19"/>
        <v/>
      </c>
      <c r="AH65" s="1037" t="str">
        <f t="shared" si="20"/>
        <v/>
      </c>
      <c r="AI65" s="1036" t="str">
        <f t="shared" si="21"/>
        <v/>
      </c>
      <c r="AJ65" s="1037" t="str">
        <f t="shared" si="22"/>
        <v/>
      </c>
      <c r="AK65" s="1037">
        <f>IF(AND(L65="A",COUNTIF(BJ15:BL62,TRIM(U65))&gt;0),1,0)</f>
        <v>0</v>
      </c>
      <c r="AL65" s="1051" t="str" cm="1">
        <f t="array" ref="AL65">IF(AF65&lt;&gt;"A","",IFERROR((IFERROR(_xlfn.XLOOKUP(TRIM(SUBSTITUTE(U65,CHAR(160)," ")),BJ15:BJ62,BM15:BM62),IFERROR(_xlfn.XLOOKUP(TRIM(SUBSTITUTE(U65,CHAR(160)," ")),BK15:BK62,BM15:BM62),_xlfn.XLOOKUP(TRIM(SUBSTITUTE(U65,CHAR(160)," ")),BL15:BL62,BM15:BM62))))*T65*IF(ISBLANK(Q65),1,Q65)+IFERROR(_xlfn.XLOOKUP("RECHERCHEX",TRIM(L65:AD65),L65:AD65),0),0))</f>
        <v/>
      </c>
      <c r="AM65" s="1038">
        <f t="shared" si="23"/>
        <v>0</v>
      </c>
      <c r="AN65" s="1627" t="str">
        <f t="shared" si="24"/>
        <v/>
      </c>
      <c r="AO65" s="1039">
        <f t="shared" si="25"/>
        <v>0</v>
      </c>
      <c r="AP65" s="1039">
        <f t="shared" si="26"/>
        <v>0</v>
      </c>
      <c r="AQ65" s="1052">
        <f>IF(AO65&gt;0,AS9,0)</f>
        <v>0</v>
      </c>
      <c r="AR65" s="1626" t="str">
        <f>IF(TRIM(AG65)="▼ recette suivante", AG65, IF(AQ65&gt;0, IF(AT9&lt;&gt;"", AT9&amp;"-ou.or.o ❾ + or - &gt;", ""), ""))</f>
        <v/>
      </c>
      <c r="AS65" s="1064"/>
      <c r="AT65" s="1064"/>
      <c r="AU65" s="1053">
        <f t="shared" si="27"/>
        <v>0</v>
      </c>
      <c r="AV65" s="1054">
        <f>IF(AK65,IF(OR(AU65="",N(AU65)&lt;=0.000000001),"",_xlfn.XLOOKUP(AJ65,BJ15:BJ62,BN15:BN62,_xlfn.XLOOKUP(AJ65,BK15:BK62,BN15:BN62,_xlfn.XLOOKUP(AJ65,BL15:BL62,BN15:BN62,"")))),0)</f>
        <v>0</v>
      </c>
      <c r="AW65" s="1067" cm="1">
        <f t="array" ref="AW65">IF(AK65&lt;&gt;1,0,IF(OR(AU65="",N(AU65)&lt;=0.000000001),"",IF(OR(AO65="",N(AO65)&lt;=0.000000001),0,IF(ISNUMBER(AU65),IFERROR(_xlfn.LET(_xlpm.ai_test,TRIM(AJ65),_xlpm.r,IFERROR(_xlfn.XLOOKUP(_xlpm.ai_test,BJ15:BJ62,ROW(BJ15:BJ62),0,1),IFERROR(_xlfn.XLOOKUP(_xlpm.ai_test,BK15:BK62,ROW(BK15:BK62),0,1),_xlfn.XLOOKUP(_xlpm.ai_test,BL15:BL62,ROW(BL15:BL62),0,1))),_xlpm.p,_xlpm.r-MIN(ROW(BJ15:BJ62))+1,_xlpm.f,INDEX(BM15:BM62,_xlpm.p),_xlpm.u,INDEX(BN15:BN62,_xlpm.p),_xlpm.s,INDEX(BP15:BP62,_xlpm.p),_xlpm.q,N(AU65)/_xlpm.f,IF(_xlpm.q&gt;=_xlpm.s,ROUND(_xlpm.q,1)&amp;" "&amp;_xlpm.ai_test&amp;" = "&amp;ROUND(_xlpm.q*_xlpm.f,1)&amp;" "&amp;_xlpm.u,ROUND(_xlpm.q,1)&amp;" "&amp;_xlpm.ai_test)),""),""))))</f>
        <v>0</v>
      </c>
      <c r="AX65" s="1055"/>
      <c r="AY65" s="1053">
        <f t="shared" si="28"/>
        <v>0</v>
      </c>
      <c r="AZ65" s="1054" t="str">
        <f t="shared" si="29"/>
        <v/>
      </c>
      <c r="BA65" s="1056">
        <f t="shared" si="30"/>
        <v>0</v>
      </c>
      <c r="BB65" s="1057" t="str">
        <f t="shared" si="31"/>
        <v/>
      </c>
      <c r="BC65" s="1046"/>
      <c r="BD65" s="1058">
        <f t="shared" si="32"/>
        <v>0</v>
      </c>
      <c r="BE65" s="1048" t="str">
        <f t="shared" si="33"/>
        <v/>
      </c>
      <c r="BF65" s="262" t="s">
        <v>22</v>
      </c>
      <c r="BG65" s="1027">
        <f t="shared" si="34"/>
        <v>0</v>
      </c>
      <c r="BH65" s="1028">
        <f t="shared" si="35"/>
        <v>0</v>
      </c>
      <c r="BI65" s="1109"/>
      <c r="BJ65" s="1110" t="s">
        <v>1926</v>
      </c>
      <c r="BK65" s="1110"/>
      <c r="BL65" s="1110"/>
      <c r="BM65" s="1111"/>
      <c r="BN65" s="1112"/>
      <c r="BO65" s="1112"/>
      <c r="BP65" s="1112"/>
      <c r="BR65"/>
      <c r="BS65"/>
      <c r="BT65"/>
      <c r="BU65"/>
      <c r="BV65"/>
      <c r="BW65"/>
      <c r="BX65" s="964" t="str">
        <f t="shared" si="13"/>
        <v>►</v>
      </c>
      <c r="BY65" s="2794"/>
      <c r="BZ65" s="2794"/>
      <c r="CA65" s="2794"/>
      <c r="CB65" s="2794"/>
      <c r="CC65" s="2794"/>
      <c r="CD65" s="962"/>
      <c r="CE65" s="1113">
        <v>19</v>
      </c>
      <c r="CF65" s="1114">
        <v>18</v>
      </c>
      <c r="CG65" s="1114">
        <v>10</v>
      </c>
      <c r="CH65" s="1114">
        <v>16</v>
      </c>
      <c r="CI65" s="1114">
        <v>16</v>
      </c>
      <c r="CJ65" s="1114">
        <v>11</v>
      </c>
      <c r="CK65" s="1115">
        <v>40</v>
      </c>
      <c r="CM65" s="1113">
        <v>19</v>
      </c>
      <c r="CN65" s="1114">
        <v>18</v>
      </c>
      <c r="CO65" s="1114">
        <v>10</v>
      </c>
      <c r="CP65" s="1114">
        <v>16</v>
      </c>
      <c r="CQ65" s="1114">
        <v>16</v>
      </c>
      <c r="CR65" s="1114">
        <v>11</v>
      </c>
      <c r="CS65" s="1115">
        <v>40</v>
      </c>
      <c r="CU65" s="2795"/>
      <c r="CV65" s="2796"/>
      <c r="CW65" s="2796"/>
      <c r="CX65" s="2796"/>
      <c r="CY65" s="2796"/>
      <c r="CZ65" s="2796"/>
      <c r="DA65" s="2797"/>
      <c r="DC65" s="3">
        <v>1</v>
      </c>
    </row>
    <row r="66" spans="1:107" s="701" customFormat="1" ht="21" customHeight="1" thickBot="1">
      <c r="A66" s="941" t="s">
        <v>22</v>
      </c>
      <c r="B66" s="957" t="str">
        <f t="shared" si="12"/>
        <v>A</v>
      </c>
      <c r="C66" s="999" cm="1">
        <f t="array" ref="C66">SUMPRODUCT(LEN(D66:J66))</f>
        <v>0</v>
      </c>
      <c r="D66" s="201"/>
      <c r="E66" s="206"/>
      <c r="F66" s="206"/>
      <c r="G66" s="206"/>
      <c r="H66" s="206"/>
      <c r="I66" s="206"/>
      <c r="J66" s="207"/>
      <c r="K66" s="455" t="s">
        <v>22</v>
      </c>
      <c r="L66" s="28" t="s">
        <v>11</v>
      </c>
      <c r="M66" s="34" t="str">
        <f>M69</f>
        <v>F FEUILLES DE MERINGUE | pâtisserie--ENTREMET| Auteur &gt; recette Béghin Say de Jean-Jacques Borne MOF 1994</v>
      </c>
      <c r="N66" s="35">
        <f>N69</f>
        <v>18</v>
      </c>
      <c r="O66" s="35" t="str">
        <f>O69</f>
        <v>assiettes</v>
      </c>
      <c r="P66" s="36" t="str">
        <f>P69</f>
        <v>Recette mère ► MILLE-FEUILLE meringue et chiboust pamplemousse aux fraises des bois</v>
      </c>
      <c r="Q66" s="42" t="s">
        <v>33</v>
      </c>
      <c r="R66" s="43"/>
      <c r="S66" s="43"/>
      <c r="T66" s="44" t="s">
        <v>34</v>
      </c>
      <c r="U66" s="2522" t="str">
        <f>V69&amp;" "&amp;W69&amp;" ► Famille = "&amp;AB63&amp;" ► "&amp;T63&amp;" "&amp;Z66&amp;" "&amp;AB66&amp;" "&amp;AC66&amp;" "&amp;AD66</f>
        <v>Recette mère ► MILLE-FEUILLE meringue et chiboust pamplemousse aux fraises des bois ► Famille = pâtisserie--ENTREMET ► FEUILLES DE MERINGUE  ⓫  Dupliquée pour 36 couverts</v>
      </c>
      <c r="V66" s="2522"/>
      <c r="W66" s="2522"/>
      <c r="X66" s="2522"/>
      <c r="Y66" s="2522"/>
      <c r="Z66" s="2522"/>
      <c r="AA66" s="264"/>
      <c r="AB66" s="1773" t="s">
        <v>36</v>
      </c>
      <c r="AC66" s="46">
        <v>36</v>
      </c>
      <c r="AD66" s="47" t="str">
        <f>AD68</f>
        <v>couverts</v>
      </c>
      <c r="AE66" s="262" t="s">
        <v>22</v>
      </c>
      <c r="AF66" s="1035" t="str">
        <f t="shared" si="18"/>
        <v>►</v>
      </c>
      <c r="AG66" s="1036" t="str">
        <f t="shared" si="19"/>
        <v/>
      </c>
      <c r="AH66" s="1037" t="str">
        <f t="shared" si="20"/>
        <v/>
      </c>
      <c r="AI66" s="1036" t="str">
        <f t="shared" si="21"/>
        <v/>
      </c>
      <c r="AJ66" s="1037" t="str">
        <f t="shared" si="22"/>
        <v/>
      </c>
      <c r="AK66" s="1037">
        <f>IF(AND(L66="A",COUNTIF(BJ15:BL62,TRIM(U66))&gt;0),1,0)</f>
        <v>0</v>
      </c>
      <c r="AL66" s="1051" t="str" cm="1">
        <f t="array" ref="AL66">IF(AF66&lt;&gt;"A","",IFERROR((IFERROR(_xlfn.XLOOKUP(TRIM(SUBSTITUTE(U66,CHAR(160)," ")),BJ15:BJ62,BM15:BM62),IFERROR(_xlfn.XLOOKUP(TRIM(SUBSTITUTE(U66,CHAR(160)," ")),BK15:BK62,BM15:BM62),_xlfn.XLOOKUP(TRIM(SUBSTITUTE(U66,CHAR(160)," ")),BL15:BL62,BM15:BM62))))*T66*IF(ISBLANK(Q66),1,Q66)+IFERROR(_xlfn.XLOOKUP("RECHERCHEX",TRIM(L66:AD66),L66:AD66),0),0))</f>
        <v/>
      </c>
      <c r="AM66" s="1038">
        <f t="shared" si="23"/>
        <v>0</v>
      </c>
      <c r="AN66" s="1627" t="str">
        <f t="shared" si="24"/>
        <v/>
      </c>
      <c r="AO66" s="1039">
        <f t="shared" si="25"/>
        <v>0</v>
      </c>
      <c r="AP66" s="1039">
        <f t="shared" si="26"/>
        <v>0</v>
      </c>
      <c r="AQ66" s="1040">
        <f>IF(AO66&gt;0,AS9,0)</f>
        <v>0</v>
      </c>
      <c r="AR66" s="1628" t="str">
        <f>IF(TRIM(AG66)="▼ recette suivante", AG66, IF(AQ66&gt;0, IF(AT9&lt;&gt;"", AT9&amp;"-ou.or.o ❾ + or - &gt;", ""), ""))</f>
        <v/>
      </c>
      <c r="AS66" s="1064"/>
      <c r="AT66" s="1064"/>
      <c r="AU66" s="1042">
        <f t="shared" si="27"/>
        <v>0</v>
      </c>
      <c r="AV66" s="1043">
        <f>IF(AK66,IF(OR(AU66="",N(AU66)&lt;=0.000000001),"",_xlfn.XLOOKUP(AJ66,BJ15:BJ62,BN15:BN62,_xlfn.XLOOKUP(AJ66,BK15:BK62,BN15:BN62,_xlfn.XLOOKUP(AJ66,BL15:BL62,BN15:BN62,"")))),0)</f>
        <v>0</v>
      </c>
      <c r="AW66" s="1065" cm="1">
        <f t="array" ref="AW66">IF(AK66&lt;&gt;1,0,IF(OR(AU66="",N(AU66)&lt;=0.000000001),"",IF(OR(AO66="",N(AO66)&lt;=0.000000001),0,IF(ISNUMBER(AU66),IFERROR(_xlfn.LET(_xlpm.ai_test,TRIM(AJ66),_xlpm.r,IFERROR(_xlfn.XLOOKUP(_xlpm.ai_test,BJ15:BJ62,ROW(BJ15:BJ62),0,1),IFERROR(_xlfn.XLOOKUP(_xlpm.ai_test,BK15:BK62,ROW(BK15:BK62),0,1),_xlfn.XLOOKUP(_xlpm.ai_test,BL15:BL62,ROW(BL15:BL62),0,1))),_xlpm.p,_xlpm.r-MIN(ROW(BJ15:BJ62))+1,_xlpm.f,INDEX(BM15:BM62,_xlpm.p),_xlpm.u,INDEX(BN15:BN62,_xlpm.p),_xlpm.s,INDEX(BP15:BP62,_xlpm.p),_xlpm.q,N(AU66)/_xlpm.f,IF(_xlpm.q&gt;=_xlpm.s,ROUND(_xlpm.q,1)&amp;" "&amp;_xlpm.ai_test&amp;" = "&amp;ROUND(_xlpm.q*_xlpm.f,1)&amp;" "&amp;_xlpm.u,ROUND(_xlpm.q,1)&amp;" "&amp;_xlpm.ai_test)),""),""))))</f>
        <v>0</v>
      </c>
      <c r="AX66" s="1055"/>
      <c r="AY66" s="1042">
        <f t="shared" si="28"/>
        <v>0</v>
      </c>
      <c r="AZ66" s="1043" t="str">
        <f t="shared" si="29"/>
        <v/>
      </c>
      <c r="BA66" s="1044">
        <f t="shared" si="30"/>
        <v>0</v>
      </c>
      <c r="BB66" s="1045" t="str">
        <f t="shared" si="31"/>
        <v/>
      </c>
      <c r="BC66" s="1046"/>
      <c r="BD66" s="1047">
        <f t="shared" si="32"/>
        <v>0</v>
      </c>
      <c r="BE66" s="1048" t="str">
        <f t="shared" si="33"/>
        <v/>
      </c>
      <c r="BF66" s="262" t="s">
        <v>22</v>
      </c>
      <c r="BG66" s="1027">
        <f t="shared" si="34"/>
        <v>0</v>
      </c>
      <c r="BH66" s="1028">
        <f t="shared" si="35"/>
        <v>0</v>
      </c>
      <c r="BI66" s="1109"/>
      <c r="BJ66" s="264"/>
      <c r="BK66" s="264"/>
      <c r="BL66" s="264"/>
      <c r="BM66" s="264"/>
      <c r="BN66" s="264"/>
      <c r="BO66" s="264"/>
      <c r="BP66" s="264"/>
      <c r="BQ66" s="264"/>
      <c r="BR66"/>
      <c r="BS66"/>
      <c r="BT66"/>
      <c r="BU66"/>
      <c r="BV66"/>
      <c r="BW66"/>
      <c r="BX66" s="964" t="str">
        <f t="shared" si="13"/>
        <v>►</v>
      </c>
      <c r="BY66" s="1072"/>
      <c r="BZ66" s="849"/>
      <c r="CA66" s="849"/>
      <c r="CB66" s="850"/>
      <c r="CC66" s="850"/>
      <c r="CD66" s="962"/>
      <c r="CE66" s="1116">
        <f t="shared" ref="CE66:CK66" ca="1" si="43">CELL("largeur",CE66)</f>
        <v>19</v>
      </c>
      <c r="CF66" s="1117">
        <f t="shared" ca="1" si="43"/>
        <v>18</v>
      </c>
      <c r="CG66" s="1117">
        <f t="shared" ca="1" si="43"/>
        <v>10</v>
      </c>
      <c r="CH66" s="1117">
        <f t="shared" ca="1" si="43"/>
        <v>16</v>
      </c>
      <c r="CI66" s="1117">
        <f t="shared" ca="1" si="43"/>
        <v>16</v>
      </c>
      <c r="CJ66" s="1117">
        <f t="shared" ca="1" si="43"/>
        <v>11</v>
      </c>
      <c r="CK66" s="1118">
        <f t="shared" ca="1" si="43"/>
        <v>40</v>
      </c>
      <c r="CM66" s="1116">
        <f t="shared" ref="CM66:CS66" ca="1" si="44">CELL("largeur",CM66)</f>
        <v>19</v>
      </c>
      <c r="CN66" s="1117">
        <f t="shared" ca="1" si="44"/>
        <v>18</v>
      </c>
      <c r="CO66" s="1117">
        <f t="shared" ca="1" si="44"/>
        <v>10</v>
      </c>
      <c r="CP66" s="1117">
        <f t="shared" ca="1" si="44"/>
        <v>16</v>
      </c>
      <c r="CQ66" s="1117">
        <f t="shared" ca="1" si="44"/>
        <v>16</v>
      </c>
      <c r="CR66" s="1117">
        <f t="shared" ca="1" si="44"/>
        <v>11</v>
      </c>
      <c r="CS66" s="1118">
        <f t="shared" ca="1" si="44"/>
        <v>40</v>
      </c>
      <c r="CU66" s="1113">
        <v>19</v>
      </c>
      <c r="CV66" s="1114">
        <v>18</v>
      </c>
      <c r="CW66" s="1114">
        <v>10</v>
      </c>
      <c r="CX66" s="1114">
        <v>16</v>
      </c>
      <c r="CY66" s="1114">
        <v>16</v>
      </c>
      <c r="CZ66" s="1114">
        <v>11</v>
      </c>
      <c r="DA66" s="1115">
        <v>40</v>
      </c>
      <c r="DC66" s="3">
        <v>1</v>
      </c>
    </row>
    <row r="67" spans="1:107" s="701" customFormat="1" ht="21" customHeight="1" thickBot="1">
      <c r="A67" s="941" t="s">
        <v>22</v>
      </c>
      <c r="B67" s="957" t="str">
        <f t="shared" si="12"/>
        <v>A</v>
      </c>
      <c r="C67" s="999" cm="1">
        <f t="array" ref="C67">SUMPRODUCT(LEN(D67:J67))</f>
        <v>0</v>
      </c>
      <c r="D67" s="201"/>
      <c r="E67" s="206"/>
      <c r="F67" s="206"/>
      <c r="G67" s="206"/>
      <c r="H67" s="206"/>
      <c r="I67" s="206"/>
      <c r="J67" s="207"/>
      <c r="K67" s="455" t="s">
        <v>22</v>
      </c>
      <c r="L67" s="28" t="s">
        <v>11</v>
      </c>
      <c r="M67" s="34" t="str">
        <f>M69</f>
        <v>F FEUILLES DE MERINGUE | pâtisserie--ENTREMET| Auteur &gt; recette Béghin Say de Jean-Jacques Borne MOF 1994</v>
      </c>
      <c r="N67" s="35">
        <f>N69</f>
        <v>18</v>
      </c>
      <c r="O67" s="35" t="str">
        <f>O69</f>
        <v>assiettes</v>
      </c>
      <c r="P67" s="36" t="str">
        <f>P69</f>
        <v>Recette mère ► MILLE-FEUILLE meringue et chiboust pamplemousse aux fraises des bois</v>
      </c>
      <c r="Q67" s="1774">
        <v>18</v>
      </c>
      <c r="R67" s="1775" t="s">
        <v>20</v>
      </c>
      <c r="S67" s="42"/>
      <c r="T67" s="42"/>
      <c r="U67" s="2522"/>
      <c r="V67" s="2522"/>
      <c r="W67" s="2522"/>
      <c r="X67" s="2522"/>
      <c r="Y67" s="2522"/>
      <c r="Z67" s="2522"/>
      <c r="AA67" s="264"/>
      <c r="AB67" s="931"/>
      <c r="AC67" s="53" t="s">
        <v>41</v>
      </c>
      <c r="AD67" s="54" t="s">
        <v>42</v>
      </c>
      <c r="AE67" s="262" t="s">
        <v>22</v>
      </c>
      <c r="AF67" s="1035" t="str">
        <f t="shared" si="18"/>
        <v>►</v>
      </c>
      <c r="AG67" s="1036" t="str">
        <f t="shared" si="19"/>
        <v/>
      </c>
      <c r="AH67" s="1037" t="str">
        <f t="shared" si="20"/>
        <v/>
      </c>
      <c r="AI67" s="1036" t="str">
        <f t="shared" si="21"/>
        <v/>
      </c>
      <c r="AJ67" s="1037" t="str">
        <f t="shared" si="22"/>
        <v/>
      </c>
      <c r="AK67" s="1037">
        <f>IF(AND(L67="A",COUNTIF(BJ15:BL62,TRIM(U67))&gt;0),1,0)</f>
        <v>0</v>
      </c>
      <c r="AL67" s="1051" t="str" cm="1">
        <f t="array" ref="AL67">IF(AF67&lt;&gt;"A","",IFERROR((IFERROR(_xlfn.XLOOKUP(TRIM(SUBSTITUTE(U67,CHAR(160)," ")),BJ15:BJ62,BM15:BM62),IFERROR(_xlfn.XLOOKUP(TRIM(SUBSTITUTE(U67,CHAR(160)," ")),BK15:BK62,BM15:BM62),_xlfn.XLOOKUP(TRIM(SUBSTITUTE(U67,CHAR(160)," ")),BL15:BL62,BM15:BM62))))*T67*IF(ISBLANK(Q67),1,Q67)+IFERROR(_xlfn.XLOOKUP("RECHERCHEX",TRIM(L67:AD67),L67:AD67),0),0))</f>
        <v/>
      </c>
      <c r="AM67" s="1038">
        <f t="shared" si="23"/>
        <v>0</v>
      </c>
      <c r="AN67" s="1627" t="str">
        <f t="shared" si="24"/>
        <v/>
      </c>
      <c r="AO67" s="1039">
        <f t="shared" si="25"/>
        <v>0</v>
      </c>
      <c r="AP67" s="1039">
        <f t="shared" si="26"/>
        <v>0</v>
      </c>
      <c r="AQ67" s="1052">
        <f>IF(AO67&gt;0,AS9,0)</f>
        <v>0</v>
      </c>
      <c r="AR67" s="1626" t="str">
        <f>IF(TRIM(AG67)="▼ recette suivante", AG67, IF(AQ67&gt;0, IF(AT9&lt;&gt;"", AT9&amp;"-ou.or.o ❾ + or - &gt;", ""), ""))</f>
        <v/>
      </c>
      <c r="AS67" s="1064"/>
      <c r="AT67" s="1064"/>
      <c r="AU67" s="1053">
        <f t="shared" si="27"/>
        <v>0</v>
      </c>
      <c r="AV67" s="1054">
        <f>IF(AK67,IF(OR(AU67="",N(AU67)&lt;=0.000000001),"",_xlfn.XLOOKUP(AJ67,BJ15:BJ62,BN15:BN62,_xlfn.XLOOKUP(AJ67,BK15:BK62,BN15:BN62,_xlfn.XLOOKUP(AJ67,BL15:BL62,BN15:BN62,"")))),0)</f>
        <v>0</v>
      </c>
      <c r="AW67" s="1067" cm="1">
        <f t="array" ref="AW67">IF(AK67&lt;&gt;1,0,IF(OR(AU67="",N(AU67)&lt;=0.000000001),"",IF(OR(AO67="",N(AO67)&lt;=0.000000001),0,IF(ISNUMBER(AU67),IFERROR(_xlfn.LET(_xlpm.ai_test,TRIM(AJ67),_xlpm.r,IFERROR(_xlfn.XLOOKUP(_xlpm.ai_test,BJ15:BJ62,ROW(BJ15:BJ62),0,1),IFERROR(_xlfn.XLOOKUP(_xlpm.ai_test,BK15:BK62,ROW(BK15:BK62),0,1),_xlfn.XLOOKUP(_xlpm.ai_test,BL15:BL62,ROW(BL15:BL62),0,1))),_xlpm.p,_xlpm.r-MIN(ROW(BJ15:BJ62))+1,_xlpm.f,INDEX(BM15:BM62,_xlpm.p),_xlpm.u,INDEX(BN15:BN62,_xlpm.p),_xlpm.s,INDEX(BP15:BP62,_xlpm.p),_xlpm.q,N(AU67)/_xlpm.f,IF(_xlpm.q&gt;=_xlpm.s,ROUND(_xlpm.q,1)&amp;" "&amp;_xlpm.ai_test&amp;" = "&amp;ROUND(_xlpm.q*_xlpm.f,1)&amp;" "&amp;_xlpm.u,ROUND(_xlpm.q,1)&amp;" "&amp;_xlpm.ai_test)),""),""))))</f>
        <v>0</v>
      </c>
      <c r="AX67" s="1055"/>
      <c r="AY67" s="1053">
        <f t="shared" si="28"/>
        <v>0</v>
      </c>
      <c r="AZ67" s="1054" t="str">
        <f t="shared" si="29"/>
        <v/>
      </c>
      <c r="BA67" s="1056">
        <f t="shared" si="30"/>
        <v>0</v>
      </c>
      <c r="BB67" s="1057" t="str">
        <f t="shared" si="31"/>
        <v/>
      </c>
      <c r="BC67" s="1046"/>
      <c r="BD67" s="1058">
        <f t="shared" si="32"/>
        <v>0</v>
      </c>
      <c r="BE67" s="1048" t="str">
        <f t="shared" si="33"/>
        <v/>
      </c>
      <c r="BF67" s="262" t="s">
        <v>22</v>
      </c>
      <c r="BG67" s="1027">
        <f t="shared" si="34"/>
        <v>0</v>
      </c>
      <c r="BH67" s="1028">
        <f t="shared" si="35"/>
        <v>0</v>
      </c>
      <c r="BI67"/>
      <c r="BJ67" s="2808" t="s">
        <v>1927</v>
      </c>
      <c r="BK67" s="2808"/>
      <c r="BL67" s="2808"/>
      <c r="BM67" s="2808"/>
      <c r="BN67" s="2808"/>
      <c r="BO67" s="2808"/>
      <c r="BP67" s="2808"/>
      <c r="BQ67" s="2808"/>
      <c r="BR67"/>
      <c r="BS67"/>
      <c r="BT67"/>
      <c r="BU67"/>
      <c r="BV67"/>
      <c r="BW67"/>
      <c r="BX67" s="964" t="str">
        <f t="shared" si="13"/>
        <v>►</v>
      </c>
      <c r="BY67" s="2809" t="s">
        <v>8335</v>
      </c>
      <c r="BZ67" s="2809"/>
      <c r="CA67" s="2809"/>
      <c r="CB67" s="2809"/>
      <c r="CC67" s="2809"/>
      <c r="CD67" s="962"/>
      <c r="CU67" s="1116">
        <f t="shared" ref="CU67:DA67" ca="1" si="45">CELL("largeur",CU67)</f>
        <v>19</v>
      </c>
      <c r="CV67" s="1117">
        <f t="shared" ca="1" si="45"/>
        <v>18</v>
      </c>
      <c r="CW67" s="1117">
        <f t="shared" ca="1" si="45"/>
        <v>10</v>
      </c>
      <c r="CX67" s="1117">
        <f t="shared" ca="1" si="45"/>
        <v>16</v>
      </c>
      <c r="CY67" s="1117">
        <f t="shared" ca="1" si="45"/>
        <v>16</v>
      </c>
      <c r="CZ67" s="1117">
        <f t="shared" ca="1" si="45"/>
        <v>11</v>
      </c>
      <c r="DA67" s="1118">
        <f t="shared" ca="1" si="45"/>
        <v>40</v>
      </c>
      <c r="DC67" s="3">
        <v>1</v>
      </c>
    </row>
    <row r="68" spans="1:107" s="701" customFormat="1" ht="21" customHeight="1">
      <c r="A68" s="941" t="s">
        <v>22</v>
      </c>
      <c r="B68" s="957" t="str">
        <f t="shared" si="12"/>
        <v>►</v>
      </c>
      <c r="C68" s="999" cm="1">
        <f t="array" ref="C68">SUMPRODUCT(LEN(D68:J68))</f>
        <v>0</v>
      </c>
      <c r="D68" s="201"/>
      <c r="E68" s="206"/>
      <c r="F68" s="206"/>
      <c r="G68" s="206"/>
      <c r="H68" s="206"/>
      <c r="I68" s="206"/>
      <c r="J68" s="207"/>
      <c r="K68" s="455" t="s">
        <v>22</v>
      </c>
      <c r="L68" s="28" t="s">
        <v>16</v>
      </c>
      <c r="M68" s="34" t="str">
        <f>M69</f>
        <v>F FEUILLES DE MERINGUE | pâtisserie--ENTREMET| Auteur &gt; recette Béghin Say de Jean-Jacques Borne MOF 1994</v>
      </c>
      <c r="N68" s="35">
        <f>N69</f>
        <v>18</v>
      </c>
      <c r="O68" s="35" t="str">
        <f>O69</f>
        <v>assiettes</v>
      </c>
      <c r="P68" s="36" t="str">
        <f>P69</f>
        <v>Recette mère ► MILLE-FEUILLE meringue et chiboust pamplemousse aux fraises des bois</v>
      </c>
      <c r="Q68" s="59"/>
      <c r="R68" s="1638" t="s">
        <v>8365</v>
      </c>
      <c r="S68" s="2532">
        <f>Z78</f>
        <v>0.33000000000000007</v>
      </c>
      <c r="T68" s="2532"/>
      <c r="U68" s="1639" t="str" cm="1">
        <f t="array" ref="U68">"1= "&amp;IF(OR(Q67&lt;=0,S68=""),"",_xlfn.LET(_xlpm.kg,IF(ISNUMBER(S68),S68,VALEUR(SUBSTITUTE(SUBSTITUTE(SUBSTITUTE(LOWER(S68),"kg",""),",",".")," ",""))),TEXT(ROUND(_xlpm.kg*1000/Q67,2),"0.##")&amp;" g"))</f>
        <v>1= 18.33 g</v>
      </c>
      <c r="V68" s="1640">
        <f>IFERROR(AC66/AC68,0)</f>
        <v>2</v>
      </c>
      <c r="W68" s="61"/>
      <c r="X68" s="61"/>
      <c r="Y68" s="61"/>
      <c r="Z68"/>
      <c r="AA68" s="264"/>
      <c r="AB68" s="1776" t="s">
        <v>52</v>
      </c>
      <c r="AC68" s="1471">
        <v>18</v>
      </c>
      <c r="AD68" s="63" t="s">
        <v>37</v>
      </c>
      <c r="AE68" s="262" t="s">
        <v>22</v>
      </c>
      <c r="AF68" s="1035" t="str">
        <f t="shared" si="18"/>
        <v>►</v>
      </c>
      <c r="AG68" s="1036" t="str">
        <f t="shared" si="19"/>
        <v/>
      </c>
      <c r="AH68" s="1037" t="str">
        <f t="shared" si="20"/>
        <v/>
      </c>
      <c r="AI68" s="1036" t="str">
        <f t="shared" si="21"/>
        <v/>
      </c>
      <c r="AJ68" s="1037" t="str">
        <f t="shared" si="22"/>
        <v/>
      </c>
      <c r="AK68" s="1037">
        <f>IF(AND(L68="A",COUNTIF(BJ15:BL62,TRIM(U68))&gt;0),1,0)</f>
        <v>0</v>
      </c>
      <c r="AL68" s="1051" t="str" cm="1">
        <f t="array" ref="AL68">IF(AF68&lt;&gt;"A","",IFERROR((IFERROR(_xlfn.XLOOKUP(TRIM(SUBSTITUTE(U68,CHAR(160)," ")),BJ15:BJ62,BM15:BM62),IFERROR(_xlfn.XLOOKUP(TRIM(SUBSTITUTE(U68,CHAR(160)," ")),BK15:BK62,BM15:BM62),_xlfn.XLOOKUP(TRIM(SUBSTITUTE(U68,CHAR(160)," ")),BL15:BL62,BM15:BM62))))*T68*IF(ISBLANK(Q68),1,Q68)+IFERROR(_xlfn.XLOOKUP("RECHERCHEX",TRIM(L68:AD68),L68:AD68),0),0))</f>
        <v/>
      </c>
      <c r="AM68" s="1038">
        <f t="shared" si="23"/>
        <v>0</v>
      </c>
      <c r="AN68" s="1627" t="str">
        <f t="shared" si="24"/>
        <v/>
      </c>
      <c r="AO68" s="1039">
        <f t="shared" si="25"/>
        <v>0</v>
      </c>
      <c r="AP68" s="1039">
        <f t="shared" si="26"/>
        <v>0</v>
      </c>
      <c r="AQ68" s="1040">
        <f>IF(AO68&gt;0,AS9,0)</f>
        <v>0</v>
      </c>
      <c r="AR68" s="1628" t="str">
        <f>IF(TRIM(AG68)="▼ recette suivante", AG68, IF(AQ68&gt;0, IF(AT9&lt;&gt;"", AT9&amp;"-ou.or.o ❾ + or - &gt;", ""), ""))</f>
        <v/>
      </c>
      <c r="AS68" s="1064"/>
      <c r="AT68" s="1064"/>
      <c r="AU68" s="1042">
        <f t="shared" si="27"/>
        <v>0</v>
      </c>
      <c r="AV68" s="1043">
        <f>IF(AK68,IF(OR(AU68="",N(AU68)&lt;=0.000000001),"",_xlfn.XLOOKUP(AJ68,BJ15:BJ62,BN15:BN62,_xlfn.XLOOKUP(AJ68,BK15:BK62,BN15:BN62,_xlfn.XLOOKUP(AJ68,BL15:BL62,BN15:BN62,"")))),0)</f>
        <v>0</v>
      </c>
      <c r="AW68" s="1065" cm="1">
        <f t="array" ref="AW68">IF(AK68&lt;&gt;1,0,IF(OR(AU68="",N(AU68)&lt;=0.000000001),"",IF(OR(AO68="",N(AO68)&lt;=0.000000001),0,IF(ISNUMBER(AU68),IFERROR(_xlfn.LET(_xlpm.ai_test,TRIM(AJ68),_xlpm.r,IFERROR(_xlfn.XLOOKUP(_xlpm.ai_test,BJ15:BJ62,ROW(BJ15:BJ62),0,1),IFERROR(_xlfn.XLOOKUP(_xlpm.ai_test,BK15:BK62,ROW(BK15:BK62),0,1),_xlfn.XLOOKUP(_xlpm.ai_test,BL15:BL62,ROW(BL15:BL62),0,1))),_xlpm.p,_xlpm.r-MIN(ROW(BJ15:BJ62))+1,_xlpm.f,INDEX(BM15:BM62,_xlpm.p),_xlpm.u,INDEX(BN15:BN62,_xlpm.p),_xlpm.s,INDEX(BP15:BP62,_xlpm.p),_xlpm.q,N(AU68)/_xlpm.f,IF(_xlpm.q&gt;=_xlpm.s,ROUND(_xlpm.q,1)&amp;" "&amp;_xlpm.ai_test&amp;" = "&amp;ROUND(_xlpm.q*_xlpm.f,1)&amp;" "&amp;_xlpm.u,ROUND(_xlpm.q,1)&amp;" "&amp;_xlpm.ai_test)),""),""))))</f>
        <v>0</v>
      </c>
      <c r="AX68" s="1055"/>
      <c r="AY68" s="1042">
        <f t="shared" si="28"/>
        <v>0</v>
      </c>
      <c r="AZ68" s="1043" t="str">
        <f t="shared" si="29"/>
        <v/>
      </c>
      <c r="BA68" s="1044">
        <f t="shared" si="30"/>
        <v>0</v>
      </c>
      <c r="BB68" s="1045" t="str">
        <f t="shared" si="31"/>
        <v/>
      </c>
      <c r="BC68" s="1046"/>
      <c r="BD68" s="1047">
        <f t="shared" si="32"/>
        <v>0</v>
      </c>
      <c r="BE68" s="1048" t="str">
        <f t="shared" si="33"/>
        <v/>
      </c>
      <c r="BF68" s="262" t="s">
        <v>22</v>
      </c>
      <c r="BG68" s="1027">
        <f t="shared" si="34"/>
        <v>0</v>
      </c>
      <c r="BH68" s="1028">
        <f t="shared" si="35"/>
        <v>0</v>
      </c>
      <c r="BI68"/>
      <c r="BJ68" s="2808"/>
      <c r="BK68" s="2808"/>
      <c r="BL68" s="2808"/>
      <c r="BM68" s="2808"/>
      <c r="BN68" s="2808"/>
      <c r="BO68" s="2808"/>
      <c r="BP68" s="2808"/>
      <c r="BQ68" s="2808"/>
      <c r="BR68"/>
      <c r="BS68"/>
      <c r="BT68"/>
      <c r="BU68"/>
      <c r="BV68"/>
      <c r="BW68"/>
      <c r="BX68" s="964" t="str">
        <f t="shared" si="13"/>
        <v>►</v>
      </c>
      <c r="BY68" s="2809"/>
      <c r="BZ68" s="2809"/>
      <c r="CA68" s="2809"/>
      <c r="CB68" s="2809"/>
      <c r="CC68" s="2809"/>
      <c r="CD68" s="962"/>
      <c r="DC68" s="3">
        <v>1</v>
      </c>
    </row>
    <row r="69" spans="1:107" s="701" customFormat="1" ht="21" customHeight="1">
      <c r="A69" s="941" t="s">
        <v>22</v>
      </c>
      <c r="B69" s="957" t="str">
        <f t="shared" ref="B69:B132" si="46">L69</f>
        <v>►</v>
      </c>
      <c r="C69" s="999" cm="1">
        <f t="array" ref="C69">SUMPRODUCT(LEN(D69:J69))</f>
        <v>0</v>
      </c>
      <c r="D69" s="201"/>
      <c r="E69" s="206"/>
      <c r="F69" s="206"/>
      <c r="G69" s="206"/>
      <c r="H69" s="206"/>
      <c r="I69" s="206"/>
      <c r="J69" s="207"/>
      <c r="K69" s="455" t="s">
        <v>22</v>
      </c>
      <c r="L69" s="68" t="s">
        <v>16</v>
      </c>
      <c r="M69" s="69" t="str">
        <f>Q69</f>
        <v>F FEUILLES DE MERINGUE | pâtisserie--ENTREMET| Auteur &gt; recette Béghin Say de Jean-Jacques Borne MOF 1994</v>
      </c>
      <c r="N69" s="70">
        <f>Q67</f>
        <v>18</v>
      </c>
      <c r="O69" s="69" t="str">
        <f>R67</f>
        <v>assiettes</v>
      </c>
      <c r="P69" s="71" t="str">
        <f>V69&amp;" "&amp;W69</f>
        <v>Recette mère ► MILLE-FEUILLE meringue et chiboust pamplemousse aux fraises des bois</v>
      </c>
      <c r="Q69" s="72" t="str">
        <f>UPPER(LEFT(T63,1))&amp;" "&amp;T63&amp;" | "&amp;AB63&amp;"| "&amp;T65&amp;" "&amp;U65</f>
        <v>F FEUILLES DE MERINGUE | pâtisserie--ENTREMET| Auteur &gt; recette Béghin Say de Jean-Jacques Borne MOF 1994</v>
      </c>
      <c r="R69" s="73" t="s">
        <v>55</v>
      </c>
      <c r="S69" s="2525" t="s">
        <v>56</v>
      </c>
      <c r="T69" s="2525"/>
      <c r="U69" s="2525"/>
      <c r="V69" s="74" t="str">
        <f>IF(ISTEXT(W69),"Recette mère ►",R69)</f>
        <v>Recette mère ►</v>
      </c>
      <c r="W69" s="75" t="s">
        <v>57</v>
      </c>
      <c r="X69" s="75"/>
      <c r="Y69" s="75"/>
      <c r="Z69" s="76"/>
      <c r="AA69" s="76"/>
      <c r="AB69" s="76"/>
      <c r="AC69" s="76"/>
      <c r="AD69" s="933" t="s">
        <v>892</v>
      </c>
      <c r="AE69" s="262" t="s">
        <v>22</v>
      </c>
      <c r="AF69" s="1035" t="str">
        <f t="shared" si="18"/>
        <v>►</v>
      </c>
      <c r="AG69" s="1036" t="str">
        <f t="shared" si="19"/>
        <v/>
      </c>
      <c r="AH69" s="1037" t="str">
        <f t="shared" si="20"/>
        <v/>
      </c>
      <c r="AI69" s="1036" t="str">
        <f t="shared" si="21"/>
        <v/>
      </c>
      <c r="AJ69" s="1037" t="str">
        <f t="shared" si="22"/>
        <v/>
      </c>
      <c r="AK69" s="1037">
        <f>IF(AND(L69="A",COUNTIF(BJ15:BL62,TRIM(U69))&gt;0),1,0)</f>
        <v>0</v>
      </c>
      <c r="AL69" s="1051" t="str" cm="1">
        <f t="array" ref="AL69">IF(AF69&lt;&gt;"A","",IFERROR((IFERROR(_xlfn.XLOOKUP(TRIM(SUBSTITUTE(U69,CHAR(160)," ")),BJ15:BJ62,BM15:BM62),IFERROR(_xlfn.XLOOKUP(TRIM(SUBSTITUTE(U69,CHAR(160)," ")),BK15:BK62,BM15:BM62),_xlfn.XLOOKUP(TRIM(SUBSTITUTE(U69,CHAR(160)," ")),BL15:BL62,BM15:BM62))))*T69*IF(ISBLANK(Q69),1,Q69)+IFERROR(_xlfn.XLOOKUP("RECHERCHEX",TRIM(L69:AD69),L69:AD69),0),0))</f>
        <v/>
      </c>
      <c r="AM69" s="1038">
        <f t="shared" si="23"/>
        <v>0</v>
      </c>
      <c r="AN69" s="1627" t="str">
        <f t="shared" si="24"/>
        <v/>
      </c>
      <c r="AO69" s="1039">
        <f t="shared" si="25"/>
        <v>0</v>
      </c>
      <c r="AP69" s="1039">
        <f t="shared" si="26"/>
        <v>0</v>
      </c>
      <c r="AQ69" s="1052">
        <f>IF(AO69&gt;0,AS9,0)</f>
        <v>0</v>
      </c>
      <c r="AR69" s="1626" t="str">
        <f>IF(TRIM(AG69)="▼ recette suivante", AG69, IF(AQ69&gt;0, IF(AT9&lt;&gt;"", AT9&amp;"-ou.or.o ❾ + or - &gt;", ""), ""))</f>
        <v/>
      </c>
      <c r="AS69" s="1064"/>
      <c r="AT69" s="1064"/>
      <c r="AU69" s="1053">
        <f t="shared" si="27"/>
        <v>0</v>
      </c>
      <c r="AV69" s="1054">
        <f>IF(AK69,IF(OR(AU69="",N(AU69)&lt;=0.000000001),"",_xlfn.XLOOKUP(AJ69,BJ15:BJ62,BN15:BN62,_xlfn.XLOOKUP(AJ69,BK15:BK62,BN15:BN62,_xlfn.XLOOKUP(AJ69,BL15:BL62,BN15:BN62,"")))),0)</f>
        <v>0</v>
      </c>
      <c r="AW69" s="1067" cm="1">
        <f t="array" ref="AW69">IF(AK69&lt;&gt;1,0,IF(OR(AU69="",N(AU69)&lt;=0.000000001),"",IF(OR(AO69="",N(AO69)&lt;=0.000000001),0,IF(ISNUMBER(AU69),IFERROR(_xlfn.LET(_xlpm.ai_test,TRIM(AJ69),_xlpm.r,IFERROR(_xlfn.XLOOKUP(_xlpm.ai_test,BJ15:BJ62,ROW(BJ15:BJ62),0,1),IFERROR(_xlfn.XLOOKUP(_xlpm.ai_test,BK15:BK62,ROW(BK15:BK62),0,1),_xlfn.XLOOKUP(_xlpm.ai_test,BL15:BL62,ROW(BL15:BL62),0,1))),_xlpm.p,_xlpm.r-MIN(ROW(BJ15:BJ62))+1,_xlpm.f,INDEX(BM15:BM62,_xlpm.p),_xlpm.u,INDEX(BN15:BN62,_xlpm.p),_xlpm.s,INDEX(BP15:BP62,_xlpm.p),_xlpm.q,N(AU69)/_xlpm.f,IF(_xlpm.q&gt;=_xlpm.s,ROUND(_xlpm.q,1)&amp;" "&amp;_xlpm.ai_test&amp;" = "&amp;ROUND(_xlpm.q*_xlpm.f,1)&amp;" "&amp;_xlpm.u,ROUND(_xlpm.q,1)&amp;" "&amp;_xlpm.ai_test)),""),""))))</f>
        <v>0</v>
      </c>
      <c r="AX69" s="1055"/>
      <c r="AY69" s="1053">
        <f t="shared" si="28"/>
        <v>0</v>
      </c>
      <c r="AZ69" s="1054" t="str">
        <f t="shared" si="29"/>
        <v/>
      </c>
      <c r="BA69" s="1056">
        <f t="shared" si="30"/>
        <v>0</v>
      </c>
      <c r="BB69" s="1057" t="str">
        <f t="shared" si="31"/>
        <v/>
      </c>
      <c r="BC69" s="1046"/>
      <c r="BD69" s="1058">
        <f t="shared" si="32"/>
        <v>0</v>
      </c>
      <c r="BE69" s="1048" t="str">
        <f t="shared" si="33"/>
        <v/>
      </c>
      <c r="BF69" s="262" t="s">
        <v>22</v>
      </c>
      <c r="BG69" s="1027">
        <f t="shared" si="34"/>
        <v>0</v>
      </c>
      <c r="BH69" s="1028">
        <f t="shared" si="35"/>
        <v>0</v>
      </c>
      <c r="BJ69" s="2808" t="s">
        <v>1928</v>
      </c>
      <c r="BK69" s="2808"/>
      <c r="BL69" s="2808"/>
      <c r="BM69" s="2808"/>
      <c r="BN69" s="2808"/>
      <c r="BO69" s="2808"/>
      <c r="BP69" s="2808"/>
      <c r="BQ69" s="2808"/>
      <c r="BR69"/>
      <c r="BS69"/>
      <c r="BT69"/>
      <c r="BU69"/>
      <c r="BV69"/>
      <c r="BW69"/>
      <c r="BX69" s="964" t="str">
        <f t="shared" ref="BX69:BX132" si="47">AF69</f>
        <v>►</v>
      </c>
      <c r="BY69" s="2809"/>
      <c r="BZ69" s="2809"/>
      <c r="CA69" s="2809"/>
      <c r="CB69" s="2809"/>
      <c r="CC69" s="2809"/>
      <c r="CD69" s="962"/>
      <c r="DC69" s="3">
        <v>1</v>
      </c>
    </row>
    <row r="70" spans="1:107" s="701" customFormat="1" ht="21" customHeight="1">
      <c r="A70" s="941" t="s">
        <v>22</v>
      </c>
      <c r="B70" s="957" t="str">
        <f t="shared" si="46"/>
        <v>►</v>
      </c>
      <c r="C70" s="999" cm="1">
        <f t="array" ref="C70">SUMPRODUCT(LEN(D70:J70))</f>
        <v>0</v>
      </c>
      <c r="D70" s="201"/>
      <c r="E70" s="206"/>
      <c r="F70" s="206"/>
      <c r="G70" s="206"/>
      <c r="H70" s="206"/>
      <c r="I70" s="206"/>
      <c r="J70" s="207"/>
      <c r="K70" s="455" t="s">
        <v>22</v>
      </c>
      <c r="L70" s="79" t="s">
        <v>16</v>
      </c>
      <c r="M70" s="80" t="str">
        <f>M69</f>
        <v>F FEUILLES DE MERINGUE | pâtisserie--ENTREMET| Auteur &gt; recette Béghin Say de Jean-Jacques Borne MOF 1994</v>
      </c>
      <c r="N70" s="80">
        <f>N69</f>
        <v>18</v>
      </c>
      <c r="O70" s="80" t="str">
        <f>O69</f>
        <v>assiettes</v>
      </c>
      <c r="P70" s="81" t="str">
        <f>P69</f>
        <v>Recette mère ► MILLE-FEUILLE meringue et chiboust pamplemousse aux fraises des bois</v>
      </c>
      <c r="Q70" s="13" t="s">
        <v>67</v>
      </c>
      <c r="R70" s="13" t="s">
        <v>68</v>
      </c>
      <c r="S70" s="13" t="s">
        <v>69</v>
      </c>
      <c r="T70" s="13" t="s">
        <v>70</v>
      </c>
      <c r="U70" s="82" t="s">
        <v>71</v>
      </c>
      <c r="V70" s="83" t="s">
        <v>72</v>
      </c>
      <c r="W70" s="84" t="s">
        <v>73</v>
      </c>
      <c r="X70" s="84" t="s">
        <v>74</v>
      </c>
      <c r="Y70" s="84" t="s">
        <v>75</v>
      </c>
      <c r="Z70" s="84" t="s">
        <v>76</v>
      </c>
      <c r="AA70" s="84" t="s">
        <v>77</v>
      </c>
      <c r="AB70" s="84" t="s">
        <v>78</v>
      </c>
      <c r="AC70" s="84" t="s">
        <v>79</v>
      </c>
      <c r="AD70" s="85" t="s">
        <v>8454</v>
      </c>
      <c r="AE70" s="262" t="s">
        <v>22</v>
      </c>
      <c r="AF70" s="1035" t="str">
        <f t="shared" si="18"/>
        <v>►</v>
      </c>
      <c r="AG70" s="1036" t="str">
        <f t="shared" si="19"/>
        <v/>
      </c>
      <c r="AH70" s="1037" t="str">
        <f t="shared" si="20"/>
        <v/>
      </c>
      <c r="AI70" s="1036" t="str">
        <f t="shared" si="21"/>
        <v/>
      </c>
      <c r="AJ70" s="1037" t="str">
        <f t="shared" si="22"/>
        <v/>
      </c>
      <c r="AK70" s="1037">
        <f>IF(AND(L70="A",COUNTIF(BJ15:BL62,TRIM(U70))&gt;0),1,0)</f>
        <v>0</v>
      </c>
      <c r="AL70" s="1051" t="str" cm="1">
        <f t="array" ref="AL70">IF(AF70&lt;&gt;"A","",IFERROR((IFERROR(_xlfn.XLOOKUP(TRIM(SUBSTITUTE(U70,CHAR(160)," ")),BJ15:BJ62,BM15:BM62),IFERROR(_xlfn.XLOOKUP(TRIM(SUBSTITUTE(U70,CHAR(160)," ")),BK15:BK62,BM15:BM62),_xlfn.XLOOKUP(TRIM(SUBSTITUTE(U70,CHAR(160)," ")),BL15:BL62,BM15:BM62))))*T70*IF(ISBLANK(Q70),1,Q70)+IFERROR(_xlfn.XLOOKUP("RECHERCHEX",TRIM(L70:AD70),L70:AD70),0),0))</f>
        <v/>
      </c>
      <c r="AM70" s="1038">
        <f t="shared" si="23"/>
        <v>0</v>
      </c>
      <c r="AN70" s="1627" t="str">
        <f t="shared" si="24"/>
        <v/>
      </c>
      <c r="AO70" s="1039">
        <f t="shared" si="25"/>
        <v>0</v>
      </c>
      <c r="AP70" s="1039">
        <f t="shared" si="26"/>
        <v>0</v>
      </c>
      <c r="AQ70" s="1040">
        <f>IF(AO70&gt;0,AS9,0)</f>
        <v>0</v>
      </c>
      <c r="AR70" s="1628" t="str">
        <f>IF(TRIM(AG70)="▼ recette suivante", AG70, IF(AQ70&gt;0, IF(AT9&lt;&gt;"", AT9&amp;"-ou.or.o ❾ + or - &gt;", ""), ""))</f>
        <v/>
      </c>
      <c r="AS70" s="1064"/>
      <c r="AT70" s="1064"/>
      <c r="AU70" s="1042">
        <f t="shared" si="27"/>
        <v>0</v>
      </c>
      <c r="AV70" s="1043">
        <f>IF(AK70,IF(OR(AU70="",N(AU70)&lt;=0.000000001),"",_xlfn.XLOOKUP(AJ70,BJ15:BJ62,BN15:BN62,_xlfn.XLOOKUP(AJ70,BK15:BK62,BN15:BN62,_xlfn.XLOOKUP(AJ70,BL15:BL62,BN15:BN62,"")))),0)</f>
        <v>0</v>
      </c>
      <c r="AW70" s="1065" cm="1">
        <f t="array" ref="AW70">IF(AK70&lt;&gt;1,0,IF(OR(AU70="",N(AU70)&lt;=0.000000001),"",IF(OR(AO70="",N(AO70)&lt;=0.000000001),0,IF(ISNUMBER(AU70),IFERROR(_xlfn.LET(_xlpm.ai_test,TRIM(AJ70),_xlpm.r,IFERROR(_xlfn.XLOOKUP(_xlpm.ai_test,BJ15:BJ62,ROW(BJ15:BJ62),0,1),IFERROR(_xlfn.XLOOKUP(_xlpm.ai_test,BK15:BK62,ROW(BK15:BK62),0,1),_xlfn.XLOOKUP(_xlpm.ai_test,BL15:BL62,ROW(BL15:BL62),0,1))),_xlpm.p,_xlpm.r-MIN(ROW(BJ15:BJ62))+1,_xlpm.f,INDEX(BM15:BM62,_xlpm.p),_xlpm.u,INDEX(BN15:BN62,_xlpm.p),_xlpm.s,INDEX(BP15:BP62,_xlpm.p),_xlpm.q,N(AU70)/_xlpm.f,IF(_xlpm.q&gt;=_xlpm.s,ROUND(_xlpm.q,1)&amp;" "&amp;_xlpm.ai_test&amp;" = "&amp;ROUND(_xlpm.q*_xlpm.f,1)&amp;" "&amp;_xlpm.u,ROUND(_xlpm.q,1)&amp;" "&amp;_xlpm.ai_test)),""),""))))</f>
        <v>0</v>
      </c>
      <c r="AX70" s="1055"/>
      <c r="AY70" s="1042">
        <f t="shared" si="28"/>
        <v>0</v>
      </c>
      <c r="AZ70" s="1043" t="str">
        <f t="shared" si="29"/>
        <v/>
      </c>
      <c r="BA70" s="1044">
        <f t="shared" si="30"/>
        <v>0</v>
      </c>
      <c r="BB70" s="1045" t="str">
        <f t="shared" si="31"/>
        <v/>
      </c>
      <c r="BC70" s="1046"/>
      <c r="BD70" s="1047">
        <f t="shared" si="32"/>
        <v>0</v>
      </c>
      <c r="BE70" s="1048" t="str">
        <f t="shared" si="33"/>
        <v/>
      </c>
      <c r="BF70" s="262" t="s">
        <v>22</v>
      </c>
      <c r="BG70" s="1027">
        <f t="shared" si="34"/>
        <v>0</v>
      </c>
      <c r="BH70" s="1028">
        <f t="shared" si="35"/>
        <v>0</v>
      </c>
      <c r="BJ70" s="2808"/>
      <c r="BK70" s="2808"/>
      <c r="BL70" s="2808"/>
      <c r="BM70" s="2808"/>
      <c r="BN70" s="2808"/>
      <c r="BO70" s="2808"/>
      <c r="BP70" s="2808"/>
      <c r="BQ70" s="2808"/>
      <c r="BR70"/>
      <c r="BS70"/>
      <c r="BT70"/>
      <c r="BU70"/>
      <c r="BV70"/>
      <c r="BW70"/>
      <c r="BX70" s="964" t="str">
        <f t="shared" si="47"/>
        <v>►</v>
      </c>
      <c r="BY70" s="1072"/>
      <c r="BZ70" s="849"/>
      <c r="CA70" s="849"/>
      <c r="CB70" s="850"/>
      <c r="CC70" s="850"/>
      <c r="CD70" s="962"/>
      <c r="DC70" s="3">
        <v>1</v>
      </c>
    </row>
    <row r="71" spans="1:107" s="701" customFormat="1" ht="21" customHeight="1">
      <c r="A71" s="941" t="s">
        <v>22</v>
      </c>
      <c r="B71" s="957" t="str">
        <f t="shared" si="46"/>
        <v>A</v>
      </c>
      <c r="C71" s="999" cm="1">
        <f t="array" ref="C71">SUMPRODUCT(LEN(D71:J71))</f>
        <v>0</v>
      </c>
      <c r="D71" s="201"/>
      <c r="E71" s="206"/>
      <c r="F71" s="206"/>
      <c r="G71" s="206"/>
      <c r="H71" s="206"/>
      <c r="I71" s="206"/>
      <c r="J71" s="207"/>
      <c r="K71" s="455" t="s">
        <v>22</v>
      </c>
      <c r="L71" s="28" t="s">
        <v>11</v>
      </c>
      <c r="M71" s="34" t="str">
        <f>M69</f>
        <v>F FEUILLES DE MERINGUE | pâtisserie--ENTREMET| Auteur &gt; recette Béghin Say de Jean-Jacques Borne MOF 1994</v>
      </c>
      <c r="N71" s="35">
        <f>N69</f>
        <v>18</v>
      </c>
      <c r="O71" s="34" t="str">
        <f>O69</f>
        <v>assiettes</v>
      </c>
      <c r="P71" s="36" t="str">
        <f>P69</f>
        <v>Recette mère ► MILLE-FEUILLE meringue et chiboust pamplemousse aux fraises des bois</v>
      </c>
      <c r="Q71" s="87" t="s">
        <v>80</v>
      </c>
      <c r="R71" s="88" t="s">
        <v>81</v>
      </c>
      <c r="S71" s="89"/>
      <c r="T71" s="2526" t="s">
        <v>82</v>
      </c>
      <c r="U71" s="2528" t="s">
        <v>83</v>
      </c>
      <c r="V71" s="2530" t="s">
        <v>84</v>
      </c>
      <c r="W71" s="90" t="s">
        <v>85</v>
      </c>
      <c r="X71" s="91" t="s">
        <v>51</v>
      </c>
      <c r="Y71" s="92" t="s">
        <v>86</v>
      </c>
      <c r="Z71" s="2533" t="s">
        <v>87</v>
      </c>
      <c r="AA71" s="2535" t="s">
        <v>86</v>
      </c>
      <c r="AB71" s="2523" t="s">
        <v>8754</v>
      </c>
      <c r="AC71" s="2541" t="s">
        <v>88</v>
      </c>
      <c r="AD71" s="2543" t="s">
        <v>89</v>
      </c>
      <c r="AE71" s="262" t="s">
        <v>22</v>
      </c>
      <c r="AF71" s="1035" t="str">
        <f t="shared" si="18"/>
        <v>►</v>
      </c>
      <c r="AG71" s="1036" t="str">
        <f t="shared" si="19"/>
        <v/>
      </c>
      <c r="AH71" s="1037" t="str">
        <f t="shared" si="20"/>
        <v/>
      </c>
      <c r="AI71" s="1036" t="str">
        <f t="shared" si="21"/>
        <v/>
      </c>
      <c r="AJ71" s="1037" t="str">
        <f t="shared" si="22"/>
        <v/>
      </c>
      <c r="AK71" s="1037">
        <f>IF(AND(L71="A",COUNTIF(BJ15:BL62,TRIM(U71))&gt;0),1,0)</f>
        <v>0</v>
      </c>
      <c r="AL71" s="1630" t="str" cm="1">
        <f t="array" ref="AL71">IF(AF71&lt;&gt;"A","",IFERROR((IFERROR(_xlfn.XLOOKUP(TRIM(SUBSTITUTE(U71,CHAR(160)," ")),BJ15:BJ62,BM15:BM62),IFERROR(_xlfn.XLOOKUP(TRIM(SUBSTITUTE(U71,CHAR(160)," ")),BK15:BK62,BM15:BM62),_xlfn.XLOOKUP(TRIM(SUBSTITUTE(U71,CHAR(160)," ")),BL15:BL62,BM15:BM62))))*T71*IF(ISBLANK(Q71),1,Q71)+IFERROR(_xlfn.XLOOKUP("RECHERCHEX",TRIM(L71:AD71),L71:AD71),0),0))</f>
        <v/>
      </c>
      <c r="AM71" s="1038">
        <f t="shared" si="23"/>
        <v>0</v>
      </c>
      <c r="AN71" s="1627" t="str">
        <f t="shared" si="24"/>
        <v/>
      </c>
      <c r="AO71" s="1039">
        <f t="shared" si="25"/>
        <v>0</v>
      </c>
      <c r="AP71" s="1039">
        <f t="shared" si="26"/>
        <v>0</v>
      </c>
      <c r="AQ71" s="1052">
        <f>IF(AO71&gt;0,AS9,0)</f>
        <v>0</v>
      </c>
      <c r="AR71" s="1626" t="str">
        <f>IF(TRIM(AG71)="▼ recette suivante", AG71, IF(AQ71&gt;0, IF(AT9&lt;&gt;"", AT9&amp;"-ou.or.o ❾ + or - &gt;", ""), ""))</f>
        <v/>
      </c>
      <c r="AS71" s="1629"/>
      <c r="AT71" s="1041"/>
      <c r="AU71" s="1053">
        <f t="shared" si="27"/>
        <v>0</v>
      </c>
      <c r="AV71" s="1054">
        <f>IF(AK71,IF(OR(AU71="",N(AU71)&lt;=0.000000001),"",_xlfn.XLOOKUP(AJ71,BJ15:BJ62,BN15:BN62,_xlfn.XLOOKUP(AJ71,BK15:BK62,BN15:BN62,_xlfn.XLOOKUP(AJ71,BL15:BL62,BN15:BN62,"")))),0)</f>
        <v>0</v>
      </c>
      <c r="AW71" s="1067" cm="1">
        <f t="array" ref="AW71">IF(AK71&lt;&gt;1,0,IF(OR(AU71="",N(AU71)&lt;=0.000000001),"",IF(OR(AO71="",N(AO71)&lt;=0.000000001),0,IF(ISNUMBER(AU71),IFERROR(_xlfn.LET(_xlpm.ai_test,TRIM(AJ71),_xlpm.r,IFERROR(_xlfn.XLOOKUP(_xlpm.ai_test,BJ15:BJ62,ROW(BJ15:BJ62),0,1),IFERROR(_xlfn.XLOOKUP(_xlpm.ai_test,BK15:BK62,ROW(BK15:BK62),0,1),_xlfn.XLOOKUP(_xlpm.ai_test,BL15:BL62,ROW(BL15:BL62),0,1))),_xlpm.p,_xlpm.r-MIN(ROW(BJ15:BJ62))+1,_xlpm.f,INDEX(BM15:BM62,_xlpm.p),_xlpm.u,INDEX(BN15:BN62,_xlpm.p),_xlpm.s,INDEX(BP15:BP62,_xlpm.p),_xlpm.q,N(AU71)/_xlpm.f,IF(_xlpm.q&gt;=_xlpm.s,ROUND(_xlpm.q,1)&amp;" "&amp;_xlpm.ai_test&amp;" = "&amp;ROUND(_xlpm.q*_xlpm.f,1)&amp;" "&amp;_xlpm.u,ROUND(_xlpm.q,1)&amp;" "&amp;_xlpm.ai_test)),""),""))))</f>
        <v>0</v>
      </c>
      <c r="AX71" s="1055"/>
      <c r="AY71" s="1053">
        <f t="shared" si="28"/>
        <v>0</v>
      </c>
      <c r="AZ71" s="1054" t="str">
        <f t="shared" si="29"/>
        <v/>
      </c>
      <c r="BA71" s="1056">
        <f t="shared" si="30"/>
        <v>0</v>
      </c>
      <c r="BB71" s="1057" t="str">
        <f t="shared" si="31"/>
        <v/>
      </c>
      <c r="BC71" s="1046"/>
      <c r="BD71" s="1058">
        <f t="shared" si="32"/>
        <v>0</v>
      </c>
      <c r="BE71" s="1048" t="str">
        <f t="shared" si="33"/>
        <v/>
      </c>
      <c r="BF71" s="262" t="s">
        <v>22</v>
      </c>
      <c r="BG71" s="1027">
        <f t="shared" si="34"/>
        <v>0</v>
      </c>
      <c r="BH71" s="1631">
        <f t="shared" si="35"/>
        <v>0</v>
      </c>
      <c r="BJ71" s="264" t="s">
        <v>1929</v>
      </c>
      <c r="BK71" s="264"/>
      <c r="BL71" s="264"/>
      <c r="BM71" s="264"/>
      <c r="BN71" s="264"/>
      <c r="BO71" s="264"/>
      <c r="BP71" s="264"/>
      <c r="BQ71" s="264"/>
      <c r="BR71"/>
      <c r="BS71"/>
      <c r="BT71"/>
      <c r="BU71"/>
      <c r="BV71"/>
      <c r="BW71"/>
      <c r="BX71" s="964" t="str">
        <f t="shared" si="47"/>
        <v>►</v>
      </c>
      <c r="BY71" s="861" t="s">
        <v>874</v>
      </c>
      <c r="BZ71" s="849"/>
      <c r="CA71" s="853"/>
      <c r="CB71" s="853"/>
      <c r="CC71" s="853"/>
      <c r="CD71" s="962"/>
      <c r="DC71" s="3">
        <v>1</v>
      </c>
    </row>
    <row r="72" spans="1:107" s="701" customFormat="1" ht="21" customHeight="1">
      <c r="A72" s="941" t="s">
        <v>22</v>
      </c>
      <c r="B72" s="957" t="str">
        <f t="shared" si="46"/>
        <v>A</v>
      </c>
      <c r="C72" s="999" cm="1">
        <f t="array" ref="C72">SUMPRODUCT(LEN(D72:J72))</f>
        <v>0</v>
      </c>
      <c r="D72" s="201"/>
      <c r="E72" s="206"/>
      <c r="F72" s="206"/>
      <c r="G72" s="206"/>
      <c r="H72" s="206"/>
      <c r="I72" s="206"/>
      <c r="J72" s="207"/>
      <c r="K72" s="455" t="s">
        <v>22</v>
      </c>
      <c r="L72" s="28" t="s">
        <v>11</v>
      </c>
      <c r="M72" s="34" t="str">
        <f>M69</f>
        <v>F FEUILLES DE MERINGUE | pâtisserie--ENTREMET| Auteur &gt; recette Béghin Say de Jean-Jacques Borne MOF 1994</v>
      </c>
      <c r="N72" s="35">
        <f>N69</f>
        <v>18</v>
      </c>
      <c r="O72" s="34" t="str">
        <f>O69</f>
        <v>assiettes</v>
      </c>
      <c r="P72" s="36" t="str">
        <f>P69</f>
        <v>Recette mère ► MILLE-FEUILLE meringue et chiboust pamplemousse aux fraises des bois</v>
      </c>
      <c r="Q72" s="94" t="s">
        <v>94</v>
      </c>
      <c r="R72" s="95" t="s">
        <v>95</v>
      </c>
      <c r="S72" s="96" t="s">
        <v>96</v>
      </c>
      <c r="T72" s="2527"/>
      <c r="U72" s="2529"/>
      <c r="V72" s="2531"/>
      <c r="W72" s="97" t="s">
        <v>97</v>
      </c>
      <c r="X72" s="98" t="s">
        <v>98</v>
      </c>
      <c r="Y72" s="99">
        <v>1</v>
      </c>
      <c r="Z72" s="2534"/>
      <c r="AA72" s="2524"/>
      <c r="AB72" s="2524"/>
      <c r="AC72" s="2542"/>
      <c r="AD72" s="2544"/>
      <c r="AE72" s="262" t="s">
        <v>22</v>
      </c>
      <c r="AF72" s="1035" t="str">
        <f t="shared" si="18"/>
        <v>►</v>
      </c>
      <c r="AG72" s="1036" t="str">
        <f t="shared" si="19"/>
        <v/>
      </c>
      <c r="AH72" s="1037" t="str">
        <f t="shared" si="20"/>
        <v/>
      </c>
      <c r="AI72" s="1036" t="str">
        <f t="shared" si="21"/>
        <v/>
      </c>
      <c r="AJ72" s="1037" t="str">
        <f t="shared" si="22"/>
        <v/>
      </c>
      <c r="AK72" s="1037">
        <f>IF(AND(L72="A",COUNTIF(BJ15:BL62,TRIM(U72))&gt;0),1,0)</f>
        <v>0</v>
      </c>
      <c r="AL72" s="1630" t="str" cm="1">
        <f t="array" ref="AL72">IF(AF72&lt;&gt;"A","",IFERROR((IFERROR(_xlfn.XLOOKUP(TRIM(SUBSTITUTE(U72,CHAR(160)," ")),BJ15:BJ62,BM15:BM62),IFERROR(_xlfn.XLOOKUP(TRIM(SUBSTITUTE(U72,CHAR(160)," ")),BK15:BK62,BM15:BM62),_xlfn.XLOOKUP(TRIM(SUBSTITUTE(U72,CHAR(160)," ")),BL15:BL62,BM15:BM62))))*T72*IF(ISBLANK(Q72),1,Q72)+IFERROR(_xlfn.XLOOKUP("RECHERCHEX",TRIM(L72:AD72),L72:AD72),0),0))</f>
        <v/>
      </c>
      <c r="AM72" s="1038">
        <f t="shared" si="23"/>
        <v>0</v>
      </c>
      <c r="AN72" s="1627" t="str">
        <f t="shared" si="24"/>
        <v/>
      </c>
      <c r="AO72" s="1039">
        <f t="shared" si="25"/>
        <v>0</v>
      </c>
      <c r="AP72" s="1039">
        <f t="shared" si="26"/>
        <v>0</v>
      </c>
      <c r="AQ72" s="1040">
        <f>IF(AO72&gt;0,AS9,0)</f>
        <v>0</v>
      </c>
      <c r="AR72" s="1628" t="str">
        <f>IF(TRIM(AG72)="▼ recette suivante", AG72, IF(AQ72&gt;0, IF(AT9&lt;&gt;"", AT9&amp;"-ou.or.o ❾ + or - &gt;", ""), ""))</f>
        <v/>
      </c>
      <c r="AS72" s="1629"/>
      <c r="AT72" s="1041"/>
      <c r="AU72" s="1042">
        <f t="shared" si="27"/>
        <v>0</v>
      </c>
      <c r="AV72" s="1043">
        <f>IF(AK72,IF(OR(AU72="",N(AU72)&lt;=0.000000001),"",_xlfn.XLOOKUP(AJ72,BJ15:BJ62,BN15:BN62,_xlfn.XLOOKUP(AJ72,BK15:BK62,BN15:BN62,_xlfn.XLOOKUP(AJ72,BL15:BL62,BN15:BN62,"")))),0)</f>
        <v>0</v>
      </c>
      <c r="AW72" s="1065" cm="1">
        <f t="array" ref="AW72">IF(AK72&lt;&gt;1,0,IF(OR(AU72="",N(AU72)&lt;=0.000000001),"",IF(OR(AO72="",N(AO72)&lt;=0.000000001),0,IF(ISNUMBER(AU72),IFERROR(_xlfn.LET(_xlpm.ai_test,TRIM(AJ72),_xlpm.r,IFERROR(_xlfn.XLOOKUP(_xlpm.ai_test,BJ15:BJ62,ROW(BJ15:BJ62),0,1),IFERROR(_xlfn.XLOOKUP(_xlpm.ai_test,BK15:BK62,ROW(BK15:BK62),0,1),_xlfn.XLOOKUP(_xlpm.ai_test,BL15:BL62,ROW(BL15:BL62),0,1))),_xlpm.p,_xlpm.r-MIN(ROW(BJ15:BJ62))+1,_xlpm.f,INDEX(BM15:BM62,_xlpm.p),_xlpm.u,INDEX(BN15:BN62,_xlpm.p),_xlpm.s,INDEX(BP15:BP62,_xlpm.p),_xlpm.q,N(AU72)/_xlpm.f,IF(_xlpm.q&gt;=_xlpm.s,ROUND(_xlpm.q,1)&amp;" "&amp;_xlpm.ai_test&amp;" = "&amp;ROUND(_xlpm.q*_xlpm.f,1)&amp;" "&amp;_xlpm.u,ROUND(_xlpm.q,1)&amp;" "&amp;_xlpm.ai_test)),""),""))))</f>
        <v>0</v>
      </c>
      <c r="AX72" s="1055"/>
      <c r="AY72" s="1042">
        <f t="shared" si="28"/>
        <v>0</v>
      </c>
      <c r="AZ72" s="1043" t="str">
        <f t="shared" si="29"/>
        <v/>
      </c>
      <c r="BA72" s="1044">
        <f t="shared" si="30"/>
        <v>0</v>
      </c>
      <c r="BB72" s="1045" t="str">
        <f t="shared" si="31"/>
        <v/>
      </c>
      <c r="BC72" s="1046">
        <v>1.5</v>
      </c>
      <c r="BD72" s="1047">
        <f t="shared" si="32"/>
        <v>0</v>
      </c>
      <c r="BE72" s="1048" t="str">
        <f t="shared" si="33"/>
        <v/>
      </c>
      <c r="BF72" s="262" t="s">
        <v>22</v>
      </c>
      <c r="BG72" s="1027">
        <f t="shared" si="34"/>
        <v>0</v>
      </c>
      <c r="BH72" s="1028">
        <f t="shared" si="35"/>
        <v>0</v>
      </c>
      <c r="BJ72" s="264" t="s">
        <v>1930</v>
      </c>
      <c r="BK72" s="264"/>
      <c r="BL72" s="264"/>
      <c r="BM72" s="264"/>
      <c r="BN72" s="264"/>
      <c r="BO72" s="264"/>
      <c r="BP72" s="264"/>
      <c r="BQ72" s="264"/>
      <c r="BR72"/>
      <c r="BS72"/>
      <c r="BT72"/>
      <c r="BU72"/>
      <c r="BV72"/>
      <c r="BW72"/>
      <c r="BX72" s="964" t="str">
        <f t="shared" si="47"/>
        <v>►</v>
      </c>
      <c r="BY72" s="861"/>
      <c r="BZ72" s="849"/>
      <c r="CA72" s="853"/>
      <c r="CB72" s="853"/>
      <c r="CC72" s="853"/>
      <c r="CD72" s="962"/>
      <c r="DC72" s="3">
        <v>1</v>
      </c>
    </row>
    <row r="73" spans="1:107" s="701" customFormat="1" ht="21" customHeight="1" thickBot="1">
      <c r="A73" s="941" t="s">
        <v>22</v>
      </c>
      <c r="B73" s="957" t="str">
        <f t="shared" si="46"/>
        <v>A</v>
      </c>
      <c r="C73" s="999" cm="1">
        <f t="array" ref="C73">SUMPRODUCT(LEN(D73:J73))</f>
        <v>0</v>
      </c>
      <c r="D73" s="201"/>
      <c r="E73" s="206"/>
      <c r="F73" s="206"/>
      <c r="G73" s="206"/>
      <c r="H73" s="206"/>
      <c r="I73" s="206"/>
      <c r="J73" s="207"/>
      <c r="K73" s="455" t="s">
        <v>22</v>
      </c>
      <c r="L73" s="28" t="s">
        <v>11</v>
      </c>
      <c r="M73" s="34" t="str">
        <f>M69</f>
        <v>F FEUILLES DE MERINGUE | pâtisserie--ENTREMET| Auteur &gt; recette Béghin Say de Jean-Jacques Borne MOF 1994</v>
      </c>
      <c r="N73" s="35">
        <f>N69</f>
        <v>18</v>
      </c>
      <c r="O73" s="34" t="str">
        <f>O69</f>
        <v>assiettes</v>
      </c>
      <c r="P73" s="36" t="str">
        <f>P69</f>
        <v>Recette mère ► MILLE-FEUILLE meringue et chiboust pamplemousse aux fraises des bois</v>
      </c>
      <c r="Q73" s="100"/>
      <c r="R73" s="101"/>
      <c r="S73" s="102" t="str">
        <f>IF(OR(ISTEXT(Q73), Q73&lt;=0, T73&lt;=0), "", "de")</f>
        <v/>
      </c>
      <c r="T73" s="103">
        <v>100</v>
      </c>
      <c r="U73" s="116" t="s">
        <v>102</v>
      </c>
      <c r="V73" s="105">
        <v>1</v>
      </c>
      <c r="W73" s="106" t="s">
        <v>3266</v>
      </c>
      <c r="X73" s="107">
        <f>IF(Z78=0,0,(Z73/Z78)*Y72*1000)</f>
        <v>303.030303030303</v>
      </c>
      <c r="Y73" s="108">
        <f>IF(Z78=0, 0, (Q73*V73)/(Z78*Y72))</f>
        <v>0</v>
      </c>
      <c r="Z73" s="109" cm="1">
        <f t="array" ref="Z73">IFERROR(_xlfn.LET(_xlpm.k,UPPER(TRIM(U73)),_xlpm.r,_xlfn.XLOOKUP(_xlpm.k,UPPER(TRIM(Q79:AD79)),Q80:AD80,_xlfn.XLOOKUP(_xlpm.k,UPPER(TRIM(Q81:AD81)),Q82:AD82,0)),_xlpm.r*T73*IF(Q73&gt;0,Q73,1)),0)</f>
        <v>0.1</v>
      </c>
      <c r="AA73" s="110">
        <f>IF(OR(ISBLANK(AC68),AC68=0),0,Q73*AC66*V73/AC68)</f>
        <v>0</v>
      </c>
      <c r="AB73" s="2435">
        <f>R73</f>
        <v>0</v>
      </c>
      <c r="AC73" s="111">
        <f>IF(OR(ISBLANK(AC68),AC68=0),0,Z73*V73*V68)</f>
        <v>0.2</v>
      </c>
      <c r="AD73" s="112" t="str">
        <f>_xlfn.LET(_xlpm.unite,SUBSTITUTE(TRIM(U73)," (s)",""),_xlpm.val,AC73,_xlpm.estVol,COUNTIF(W79:AD79,_xlpm.unite)+COUNTIF(W81:AD81,_xlpm.unite)&gt;0,_xlpm.estPoids,COUNTIF(Q79:V79,_xlpm.unite)+COUNTIF(Q81:V81,_xlpm.unite)&gt;0,IF(_xlpm.estVol,IF(ROUND(_xlpm.val,3)&gt;=1,ROUND(_xlpm.val,3)&amp;" L",MAX(1,ROUND(_xlpm.val*100,0))&amp;" cl"),IF(_xlpm.estPoids,IF(ROUND(_xlpm.val,3)&gt;=1,ROUND(_xlpm.val,3)&amp;" Kg",MAX(1,ROUND(_xlpm.val*1000,0))&amp;" g"),"")))</f>
        <v>200 g</v>
      </c>
      <c r="AE73" s="262" t="s">
        <v>22</v>
      </c>
      <c r="AF73" s="1035" t="str">
        <f t="shared" si="18"/>
        <v>A</v>
      </c>
      <c r="AG73" s="1036" t="str">
        <f t="shared" si="19"/>
        <v>F FEUILLES DE MERINGUE | pâtisserie--ENTREMET| Auteur &gt; recette Béghin Say de Jean-Jacques Borne MOF 1994</v>
      </c>
      <c r="AH73" s="1037">
        <f t="shared" si="20"/>
        <v>18</v>
      </c>
      <c r="AI73" s="1036" t="str">
        <f t="shared" si="21"/>
        <v>assiettes</v>
      </c>
      <c r="AJ73" s="1037" t="str">
        <f t="shared" si="22"/>
        <v>g</v>
      </c>
      <c r="AK73" s="1037">
        <f>IF(AND(L73="A",COUNTIF(BJ15:BL62,TRIM(U73))&gt;0),1,0)</f>
        <v>1</v>
      </c>
      <c r="AL73" s="1630" cm="1">
        <f t="array" ref="AL73">IF(AF73&lt;&gt;"A","",IFERROR((IFERROR(_xlfn.XLOOKUP(TRIM(SUBSTITUTE(U73,CHAR(160)," ")),BJ15:BJ62,BM15:BM62),IFERROR(_xlfn.XLOOKUP(TRIM(SUBSTITUTE(U73,CHAR(160)," ")),BK15:BK62,BM15:BM62),_xlfn.XLOOKUP(TRIM(SUBSTITUTE(U73,CHAR(160)," ")),BL15:BL62,BM15:BM62))))*T73*IF(ISBLANK(Q73),1,Q73)+IFERROR(_xlfn.XLOOKUP("RECHERCHEX",TRIM(L73:AD73),L73:AD73),0),0))</f>
        <v>0.1</v>
      </c>
      <c r="AM73" s="1038" t="str">
        <f t="shared" si="23"/>
        <v>Kg</v>
      </c>
      <c r="AN73" s="1627" t="str">
        <f t="shared" si="24"/>
        <v>❾ Author reference &gt;</v>
      </c>
      <c r="AO73" s="1039">
        <f t="shared" si="25"/>
        <v>18</v>
      </c>
      <c r="AP73" s="1039" t="str">
        <f t="shared" si="26"/>
        <v>assiettes</v>
      </c>
      <c r="AQ73" s="1052">
        <f>IF(AO73&gt;0,AS9,0)</f>
        <v>20</v>
      </c>
      <c r="AR73" s="1626" t="str">
        <f>IF(TRIM(AG73)="▼ recette suivante", AG73, IF(AQ73&gt;0, IF(AT9&lt;&gt;"", AT9&amp;"-ou.or.o ❾ + or - &gt;", ""), ""))</f>
        <v>assiettes-ou.or.o ❾ + or - &gt;</v>
      </c>
      <c r="AS73" s="1629"/>
      <c r="AT73" s="1041"/>
      <c r="AU73" s="1053">
        <f t="shared" si="27"/>
        <v>0.11111111111111112</v>
      </c>
      <c r="AV73" s="1054" t="str">
        <f>IF(AK73,IF(OR(AU73="",N(AU73)&lt;=0.000000001),"",_xlfn.XLOOKUP(AJ73,BJ15:BJ62,BN15:BN62,_xlfn.XLOOKUP(AJ73,BK15:BK62,BN15:BN62,_xlfn.XLOOKUP(AJ73,BL15:BL62,BN15:BN62,"")))),0)</f>
        <v>Kg</v>
      </c>
      <c r="AW73" s="1067" t="str" cm="1">
        <f t="array" ref="AW73">IF(AK73&lt;&gt;1,0,IF(OR(AU73="",N(AU73)&lt;=0.000000001),"",IF(OR(AO73="",N(AO73)&lt;=0.000000001),0,IF(ISNUMBER(AU73),IFERROR(_xlfn.LET(_xlpm.ai_test,TRIM(AJ73),_xlpm.r,IFERROR(_xlfn.XLOOKUP(_xlpm.ai_test,BJ15:BJ62,ROW(BJ15:BJ62),0,1),IFERROR(_xlfn.XLOOKUP(_xlpm.ai_test,BK15:BK62,ROW(BK15:BK62),0,1),_xlfn.XLOOKUP(_xlpm.ai_test,BL15:BL62,ROW(BL15:BL62),0,1))),_xlpm.p,_xlpm.r-MIN(ROW(BJ15:BJ62))+1,_xlpm.f,INDEX(BM15:BM62,_xlpm.p),_xlpm.u,INDEX(BN15:BN62,_xlpm.p),_xlpm.s,INDEX(BP15:BP62,_xlpm.p),_xlpm.q,N(AU73)/_xlpm.f,IF(_xlpm.q&gt;=_xlpm.s,ROUND(_xlpm.q,1)&amp;" "&amp;_xlpm.ai_test&amp;" = "&amp;ROUND(_xlpm.q*_xlpm.f,1)&amp;" "&amp;_xlpm.u,ROUND(_xlpm.q,1)&amp;" "&amp;_xlpm.ai_test)),""),""))))</f>
        <v>111.1 g</v>
      </c>
      <c r="AX73" s="1055"/>
      <c r="AY73" s="1053">
        <f t="shared" si="28"/>
        <v>0.11111111111111112</v>
      </c>
      <c r="AZ73" s="1054" t="str">
        <f t="shared" si="29"/>
        <v>Kg</v>
      </c>
      <c r="BA73" s="1056">
        <f t="shared" si="30"/>
        <v>0</v>
      </c>
      <c r="BB73" s="1057" t="str">
        <f t="shared" si="31"/>
        <v/>
      </c>
      <c r="BC73" s="1046">
        <v>1.5</v>
      </c>
      <c r="BD73" s="1058">
        <f t="shared" si="32"/>
        <v>0.16666666666666669</v>
      </c>
      <c r="BE73" s="1048" t="str">
        <f t="shared" si="33"/>
        <v>blancs d'œufs</v>
      </c>
      <c r="BF73" s="262" t="s">
        <v>22</v>
      </c>
      <c r="BG73" s="1027">
        <f t="shared" si="34"/>
        <v>0</v>
      </c>
      <c r="BH73" s="1028">
        <f t="shared" si="35"/>
        <v>1.1111111111111112</v>
      </c>
      <c r="BR73"/>
      <c r="BS73"/>
      <c r="BT73"/>
      <c r="BU73"/>
      <c r="BV73"/>
      <c r="BW73"/>
      <c r="BX73" s="964" t="str">
        <f t="shared" si="47"/>
        <v>A</v>
      </c>
      <c r="BY73" s="1119" t="s">
        <v>875</v>
      </c>
      <c r="BZ73" s="853"/>
      <c r="CA73" s="853"/>
      <c r="CB73" s="853"/>
      <c r="CC73" s="853"/>
      <c r="CD73" s="962"/>
      <c r="DC73" s="3">
        <v>1</v>
      </c>
    </row>
    <row r="74" spans="1:107" s="701" customFormat="1" ht="21" customHeight="1">
      <c r="A74" s="941" t="s">
        <v>22</v>
      </c>
      <c r="B74" s="957" t="str">
        <f t="shared" si="46"/>
        <v>A</v>
      </c>
      <c r="C74" s="999" cm="1">
        <f t="array" ref="C74">SUMPRODUCT(LEN(D74:J74))</f>
        <v>0</v>
      </c>
      <c r="D74" s="201"/>
      <c r="E74" s="206"/>
      <c r="F74" s="206"/>
      <c r="G74" s="206"/>
      <c r="H74" s="206"/>
      <c r="I74" s="206"/>
      <c r="J74" s="207"/>
      <c r="K74" s="455" t="s">
        <v>22</v>
      </c>
      <c r="L74" s="115" t="str">
        <f>IF(W74&lt;&gt;"","A","►")</f>
        <v>A</v>
      </c>
      <c r="M74" s="34" t="str">
        <f>M69</f>
        <v>F FEUILLES DE MERINGUE | pâtisserie--ENTREMET| Auteur &gt; recette Béghin Say de Jean-Jacques Borne MOF 1994</v>
      </c>
      <c r="N74" s="35">
        <f>N69</f>
        <v>18</v>
      </c>
      <c r="O74" s="34" t="str">
        <f>O69</f>
        <v>assiettes</v>
      </c>
      <c r="P74" s="36" t="str">
        <f>P69</f>
        <v>Recette mère ► MILLE-FEUILLE meringue et chiboust pamplemousse aux fraises des bois</v>
      </c>
      <c r="Q74" s="100"/>
      <c r="R74" s="101"/>
      <c r="S74" s="102" t="str">
        <f>IF(OR(ISTEXT(Q74), Q74&lt;=0, T74&lt;=0), "", "de")</f>
        <v/>
      </c>
      <c r="T74" s="103">
        <v>100</v>
      </c>
      <c r="U74" s="116" t="s">
        <v>102</v>
      </c>
      <c r="V74" s="105">
        <v>1</v>
      </c>
      <c r="W74" s="106" t="s">
        <v>3267</v>
      </c>
      <c r="X74" s="107">
        <f>IF(Z78=0,0,(Z74/Z78)*Y72*1000)</f>
        <v>303.030303030303</v>
      </c>
      <c r="Y74" s="117">
        <f>IF(Z78=0, 0, (Q74*V74)/(Z78*Y72))</f>
        <v>0</v>
      </c>
      <c r="Z74" s="109" cm="1">
        <f t="array" ref="Z74">IFERROR(_xlfn.LET(_xlpm.k,UPPER(TRIM(U74)),_xlpm.r,_xlfn.XLOOKUP(_xlpm.k,UPPER(TRIM(Q79:AD79)),Q80:AD80,_xlfn.XLOOKUP(_xlpm.k,UPPER(TRIM(Q81:AD81)),Q82:AD82,0)),_xlpm.r*T74*IF(Q74&gt;0,Q74,1)),0)</f>
        <v>0.1</v>
      </c>
      <c r="AA74" s="118">
        <f>IF(OR(ISBLANK(AC68),AC68=0),0,Q74*AC66*V74/AC68)</f>
        <v>0</v>
      </c>
      <c r="AB74" s="2436">
        <f t="shared" ref="AB74:AB77" si="48">R74</f>
        <v>0</v>
      </c>
      <c r="AC74" s="111">
        <f>IF(OR(ISBLANK(AC68),AC68=0),0,Z74*V74*V68)</f>
        <v>0.2</v>
      </c>
      <c r="AD74" s="119" t="str">
        <f>_xlfn.LET(_xlpm.unite,SUBSTITUTE(TRIM(U74)," (s)",""),_xlpm.val,AC74,_xlpm.estVol,COUNTIF(W79:AD79,_xlpm.unite)+COUNTIF(W81:AD81,_xlpm.unite)&gt;0,_xlpm.estPoids,COUNTIF(Q79:V79,_xlpm.unite)+COUNTIF(Q81:V81,_xlpm.unite)&gt;0,IF(_xlpm.estVol,IF(ROUND(_xlpm.val,3)&gt;=1,ROUND(_xlpm.val,3)&amp;" L",MAX(1,ROUND(_xlpm.val*100,0))&amp;" cl"),IF(_xlpm.estPoids,IF(ROUND(_xlpm.val,3)&gt;=1,ROUND(_xlpm.val,3)&amp;" Kg",MAX(1,ROUND(_xlpm.val*1000,0))&amp;" g"),"")))</f>
        <v>200 g</v>
      </c>
      <c r="AE74" s="262" t="s">
        <v>22</v>
      </c>
      <c r="AF74" s="1035" t="str">
        <f t="shared" si="18"/>
        <v>A</v>
      </c>
      <c r="AG74" s="1036" t="str">
        <f t="shared" si="19"/>
        <v>F FEUILLES DE MERINGUE | pâtisserie--ENTREMET| Auteur &gt; recette Béghin Say de Jean-Jacques Borne MOF 1994</v>
      </c>
      <c r="AH74" s="1037">
        <f t="shared" si="20"/>
        <v>18</v>
      </c>
      <c r="AI74" s="1036" t="str">
        <f t="shared" si="21"/>
        <v>assiettes</v>
      </c>
      <c r="AJ74" s="1037" t="str">
        <f t="shared" si="22"/>
        <v>g</v>
      </c>
      <c r="AK74" s="1037">
        <f>IF(AND(L74="A",COUNTIF(BJ15:BL62,TRIM(U74))&gt;0),1,0)</f>
        <v>1</v>
      </c>
      <c r="AL74" s="1630" cm="1">
        <f t="array" ref="AL74">IF(AF74&lt;&gt;"A","",IFERROR((IFERROR(_xlfn.XLOOKUP(TRIM(SUBSTITUTE(U74,CHAR(160)," ")),BJ15:BJ62,BM15:BM62),IFERROR(_xlfn.XLOOKUP(TRIM(SUBSTITUTE(U74,CHAR(160)," ")),BK15:BK62,BM15:BM62),_xlfn.XLOOKUP(TRIM(SUBSTITUTE(U74,CHAR(160)," ")),BL15:BL62,BM15:BM62))))*T74*IF(ISBLANK(Q74),1,Q74)+IFERROR(_xlfn.XLOOKUP("RECHERCHEX",TRIM(L74:AD74),L74:AD74),0),0))</f>
        <v>0.1</v>
      </c>
      <c r="AM74" s="1038" t="str">
        <f t="shared" si="23"/>
        <v>Kg</v>
      </c>
      <c r="AN74" s="1627" t="str">
        <f t="shared" si="24"/>
        <v>❾ Author reference &gt;</v>
      </c>
      <c r="AO74" s="1039">
        <f t="shared" si="25"/>
        <v>18</v>
      </c>
      <c r="AP74" s="1039" t="str">
        <f t="shared" si="26"/>
        <v>assiettes</v>
      </c>
      <c r="AQ74" s="1040">
        <f>IF(AO74&gt;0,AS9,0)</f>
        <v>20</v>
      </c>
      <c r="AR74" s="1628" t="str">
        <f>IF(TRIM(AG74)="▼ recette suivante", AG74, IF(AQ74&gt;0, IF(AT9&lt;&gt;"", AT9&amp;"-ou.or.o ❾ + or - &gt;", ""), ""))</f>
        <v>assiettes-ou.or.o ❾ + or - &gt;</v>
      </c>
      <c r="AS74" s="1629"/>
      <c r="AT74" s="1041"/>
      <c r="AU74" s="1042">
        <f t="shared" si="27"/>
        <v>0.11111111111111112</v>
      </c>
      <c r="AV74" s="1043" t="str">
        <f>IF(AK74,IF(OR(AU74="",N(AU74)&lt;=0.000000001),"",_xlfn.XLOOKUP(AJ74,BJ15:BJ62,BN15:BN62,_xlfn.XLOOKUP(AJ74,BK15:BK62,BN15:BN62,_xlfn.XLOOKUP(AJ74,BL15:BL62,BN15:BN62,"")))),0)</f>
        <v>Kg</v>
      </c>
      <c r="AW74" s="1065" t="str" cm="1">
        <f t="array" ref="AW74">IF(AK74&lt;&gt;1,0,IF(OR(AU74="",N(AU74)&lt;=0.000000001),"",IF(OR(AO74="",N(AO74)&lt;=0.000000001),0,IF(ISNUMBER(AU74),IFERROR(_xlfn.LET(_xlpm.ai_test,TRIM(AJ74),_xlpm.r,IFERROR(_xlfn.XLOOKUP(_xlpm.ai_test,BJ15:BJ62,ROW(BJ15:BJ62),0,1),IFERROR(_xlfn.XLOOKUP(_xlpm.ai_test,BK15:BK62,ROW(BK15:BK62),0,1),_xlfn.XLOOKUP(_xlpm.ai_test,BL15:BL62,ROW(BL15:BL62),0,1))),_xlpm.p,_xlpm.r-MIN(ROW(BJ15:BJ62))+1,_xlpm.f,INDEX(BM15:BM62,_xlpm.p),_xlpm.u,INDEX(BN15:BN62,_xlpm.p),_xlpm.s,INDEX(BP15:BP62,_xlpm.p),_xlpm.q,N(AU74)/_xlpm.f,IF(_xlpm.q&gt;=_xlpm.s,ROUND(_xlpm.q,1)&amp;" "&amp;_xlpm.ai_test&amp;" = "&amp;ROUND(_xlpm.q*_xlpm.f,1)&amp;" "&amp;_xlpm.u,ROUND(_xlpm.q,1)&amp;" "&amp;_xlpm.ai_test)),""),""))))</f>
        <v>111.1 g</v>
      </c>
      <c r="AX74" s="1055"/>
      <c r="AY74" s="1042">
        <f t="shared" si="28"/>
        <v>0.11111111111111112</v>
      </c>
      <c r="AZ74" s="1043" t="str">
        <f t="shared" si="29"/>
        <v>Kg</v>
      </c>
      <c r="BA74" s="1044">
        <f t="shared" si="30"/>
        <v>0</v>
      </c>
      <c r="BB74" s="1045" t="str">
        <f t="shared" si="31"/>
        <v/>
      </c>
      <c r="BC74" s="1046">
        <v>1.5</v>
      </c>
      <c r="BD74" s="1047">
        <f t="shared" si="32"/>
        <v>0.16666666666666669</v>
      </c>
      <c r="BE74" s="1048" t="str">
        <f t="shared" si="33"/>
        <v>sucre cristalisé</v>
      </c>
      <c r="BF74" s="262" t="s">
        <v>22</v>
      </c>
      <c r="BG74" s="1027">
        <f t="shared" si="34"/>
        <v>0</v>
      </c>
      <c r="BH74" s="1028">
        <f t="shared" si="35"/>
        <v>1.1111111111111112</v>
      </c>
      <c r="BJ74" s="2810" t="s">
        <v>1931</v>
      </c>
      <c r="BK74" s="2811"/>
      <c r="BL74" s="2811"/>
      <c r="BM74" s="2811"/>
      <c r="BN74" s="2811"/>
      <c r="BO74" s="2811"/>
      <c r="BP74" s="2811"/>
      <c r="BQ74" s="2811"/>
      <c r="BR74" s="2811"/>
      <c r="BS74" s="2811"/>
      <c r="BT74" s="2811"/>
      <c r="BU74" s="2811"/>
      <c r="BV74" s="2812"/>
      <c r="BW74"/>
      <c r="BX74" s="964" t="str">
        <f t="shared" si="47"/>
        <v>A</v>
      </c>
      <c r="BY74" s="1120">
        <v>1</v>
      </c>
      <c r="BZ74" s="853"/>
      <c r="CA74" s="853"/>
      <c r="CB74" s="853"/>
      <c r="CC74" s="853"/>
      <c r="CD74" s="962"/>
      <c r="DC74" s="3">
        <v>1</v>
      </c>
    </row>
    <row r="75" spans="1:107" s="701" customFormat="1" ht="21" customHeight="1">
      <c r="A75" s="941" t="s">
        <v>22</v>
      </c>
      <c r="B75" s="957" t="str">
        <f t="shared" si="46"/>
        <v>A</v>
      </c>
      <c r="C75" s="999" cm="1">
        <f t="array" ref="C75">SUMPRODUCT(LEN(D75:J75))</f>
        <v>0</v>
      </c>
      <c r="D75" s="201"/>
      <c r="E75" s="206"/>
      <c r="F75" s="206"/>
      <c r="G75" s="206"/>
      <c r="H75" s="206"/>
      <c r="I75" s="206"/>
      <c r="J75" s="207"/>
      <c r="K75" s="455" t="s">
        <v>22</v>
      </c>
      <c r="L75" s="115" t="str">
        <f>IF(W75&lt;&gt;"","A","►")</f>
        <v>A</v>
      </c>
      <c r="M75" s="34" t="str">
        <f>M69</f>
        <v>F FEUILLES DE MERINGUE | pâtisserie--ENTREMET| Auteur &gt; recette Béghin Say de Jean-Jacques Borne MOF 1994</v>
      </c>
      <c r="N75" s="35">
        <f>N69</f>
        <v>18</v>
      </c>
      <c r="O75" s="34" t="str">
        <f>O69</f>
        <v>assiettes</v>
      </c>
      <c r="P75" s="36" t="str">
        <f>P69</f>
        <v>Recette mère ► MILLE-FEUILLE meringue et chiboust pamplemousse aux fraises des bois</v>
      </c>
      <c r="Q75" s="100"/>
      <c r="R75" s="120"/>
      <c r="S75" s="102" t="str">
        <f>IF(OR(ISTEXT(Q75), Q75&lt;=0, T75&lt;=0), "", "de")</f>
        <v/>
      </c>
      <c r="T75" s="103">
        <v>100</v>
      </c>
      <c r="U75" s="116" t="s">
        <v>102</v>
      </c>
      <c r="V75" s="105">
        <v>1</v>
      </c>
      <c r="W75" s="106" t="s">
        <v>3268</v>
      </c>
      <c r="X75" s="107">
        <f>IF(Z78=0,0,(Z75/Z78)*Y72*1000)</f>
        <v>303.030303030303</v>
      </c>
      <c r="Y75" s="117">
        <f>IF(Z78=0, 0, (Q75*V75)/(Z78*Y72))</f>
        <v>0</v>
      </c>
      <c r="Z75" s="109" cm="1">
        <f t="array" ref="Z75">IFERROR(_xlfn.LET(_xlpm.k,UPPER(TRIM(U75)),_xlpm.r,_xlfn.XLOOKUP(_xlpm.k,UPPER(TRIM(Q79:AD79)),Q80:AD80,_xlfn.XLOOKUP(_xlpm.k,UPPER(TRIM(Q81:AD81)),Q82:AD82,0)),_xlpm.r*T75*IF(Q75&gt;0,Q75,1)),0)</f>
        <v>0.1</v>
      </c>
      <c r="AA75" s="122">
        <f>IF(OR(ISBLANK(AC68),AC68=0),0,Q75*AC66*V75/AC68)</f>
        <v>0</v>
      </c>
      <c r="AB75" s="2437">
        <f t="shared" si="48"/>
        <v>0</v>
      </c>
      <c r="AC75" s="111">
        <f>IF(OR(ISBLANK(AC68),AC68=0),0,Z75*V75*V68)</f>
        <v>0.2</v>
      </c>
      <c r="AD75" s="123" t="str">
        <f>_xlfn.LET(_xlpm.unite,SUBSTITUTE(TRIM(U75)," (s)",""),_xlpm.val,AC75,_xlpm.estVol,COUNTIF(W79:AD79,_xlpm.unite)+COUNTIF(W81:AD81,_xlpm.unite)&gt;0,_xlpm.estPoids,COUNTIF(Q79:V79,_xlpm.unite)+COUNTIF(Q81:V81,_xlpm.unite)&gt;0,IF(_xlpm.estVol,IF(ROUND(_xlpm.val,3)&gt;=1,ROUND(_xlpm.val,3)&amp;" L",MAX(1,ROUND(_xlpm.val*100,0))&amp;" cl"),IF(_xlpm.estPoids,IF(ROUND(_xlpm.val,3)&gt;=1,ROUND(_xlpm.val,3)&amp;" Kg",MAX(1,ROUND(_xlpm.val*1000,0))&amp;" g"),"")))</f>
        <v>200 g</v>
      </c>
      <c r="AE75" s="262" t="s">
        <v>22</v>
      </c>
      <c r="AF75" s="1035" t="str">
        <f t="shared" si="18"/>
        <v>A</v>
      </c>
      <c r="AG75" s="1036" t="str">
        <f t="shared" si="19"/>
        <v>F FEUILLES DE MERINGUE | pâtisserie--ENTREMET| Auteur &gt; recette Béghin Say de Jean-Jacques Borne MOF 1994</v>
      </c>
      <c r="AH75" s="1037">
        <f t="shared" si="20"/>
        <v>18</v>
      </c>
      <c r="AI75" s="1036" t="str">
        <f t="shared" si="21"/>
        <v>assiettes</v>
      </c>
      <c r="AJ75" s="1037" t="str">
        <f t="shared" si="22"/>
        <v>g</v>
      </c>
      <c r="AK75" s="1037">
        <f>IF(AND(L75="A",COUNTIF(BJ15:BL62,TRIM(U75))&gt;0),1,0)</f>
        <v>1</v>
      </c>
      <c r="AL75" s="1630" cm="1">
        <f t="array" ref="AL75">IF(AF75&lt;&gt;"A","",IFERROR((IFERROR(_xlfn.XLOOKUP(TRIM(SUBSTITUTE(U75,CHAR(160)," ")),BJ15:BJ62,BM15:BM62),IFERROR(_xlfn.XLOOKUP(TRIM(SUBSTITUTE(U75,CHAR(160)," ")),BK15:BK62,BM15:BM62),_xlfn.XLOOKUP(TRIM(SUBSTITUTE(U75,CHAR(160)," ")),BL15:BL62,BM15:BM62))))*T75*IF(ISBLANK(Q75),1,Q75)+IFERROR(_xlfn.XLOOKUP("RECHERCHEX",TRIM(L75:AD75),L75:AD75),0),0))</f>
        <v>0.1</v>
      </c>
      <c r="AM75" s="1038" t="str">
        <f t="shared" si="23"/>
        <v>Kg</v>
      </c>
      <c r="AN75" s="1627" t="str">
        <f t="shared" si="24"/>
        <v>❾ Author reference &gt;</v>
      </c>
      <c r="AO75" s="1039">
        <f t="shared" si="25"/>
        <v>18</v>
      </c>
      <c r="AP75" s="1039" t="str">
        <f t="shared" si="26"/>
        <v>assiettes</v>
      </c>
      <c r="AQ75" s="1052">
        <f>IF(AO75&gt;0,AS9,0)</f>
        <v>20</v>
      </c>
      <c r="AR75" s="1626" t="str">
        <f>IF(TRIM(AG75)="▼ recette suivante", AG75, IF(AQ75&gt;0, IF(AT9&lt;&gt;"", AT9&amp;"-ou.or.o ❾ + or - &gt;", ""), ""))</f>
        <v>assiettes-ou.or.o ❾ + or - &gt;</v>
      </c>
      <c r="AS75" s="1629"/>
      <c r="AT75" s="1041"/>
      <c r="AU75" s="1053">
        <f t="shared" si="27"/>
        <v>0.11111111111111112</v>
      </c>
      <c r="AV75" s="1054" t="str">
        <f>IF(AK75,IF(OR(AU75="",N(AU75)&lt;=0.000000001),"",_xlfn.XLOOKUP(AJ75,BJ15:BJ62,BN15:BN62,_xlfn.XLOOKUP(AJ75,BK15:BK62,BN15:BN62,_xlfn.XLOOKUP(AJ75,BL15:BL62,BN15:BN62,"")))),0)</f>
        <v>Kg</v>
      </c>
      <c r="AW75" s="1067" t="str" cm="1">
        <f t="array" ref="AW75">IF(AK75&lt;&gt;1,0,IF(OR(AU75="",N(AU75)&lt;=0.000000001),"",IF(OR(AO75="",N(AO75)&lt;=0.000000001),0,IF(ISNUMBER(AU75),IFERROR(_xlfn.LET(_xlpm.ai_test,TRIM(AJ75),_xlpm.r,IFERROR(_xlfn.XLOOKUP(_xlpm.ai_test,BJ15:BJ62,ROW(BJ15:BJ62),0,1),IFERROR(_xlfn.XLOOKUP(_xlpm.ai_test,BK15:BK62,ROW(BK15:BK62),0,1),_xlfn.XLOOKUP(_xlpm.ai_test,BL15:BL62,ROW(BL15:BL62),0,1))),_xlpm.p,_xlpm.r-MIN(ROW(BJ15:BJ62))+1,_xlpm.f,INDEX(BM15:BM62,_xlpm.p),_xlpm.u,INDEX(BN15:BN62,_xlpm.p),_xlpm.s,INDEX(BP15:BP62,_xlpm.p),_xlpm.q,N(AU75)/_xlpm.f,IF(_xlpm.q&gt;=_xlpm.s,ROUND(_xlpm.q,1)&amp;" "&amp;_xlpm.ai_test&amp;" = "&amp;ROUND(_xlpm.q*_xlpm.f,1)&amp;" "&amp;_xlpm.u,ROUND(_xlpm.q,1)&amp;" "&amp;_xlpm.ai_test)),""),""))))</f>
        <v>111.1 g</v>
      </c>
      <c r="AX75" s="1055"/>
      <c r="AY75" s="1053">
        <f t="shared" si="28"/>
        <v>0.11111111111111112</v>
      </c>
      <c r="AZ75" s="1054" t="str">
        <f t="shared" si="29"/>
        <v>Kg</v>
      </c>
      <c r="BA75" s="1056">
        <f t="shared" si="30"/>
        <v>0</v>
      </c>
      <c r="BB75" s="1057" t="str">
        <f t="shared" si="31"/>
        <v/>
      </c>
      <c r="BC75" s="1046">
        <v>1.5</v>
      </c>
      <c r="BD75" s="1058">
        <f t="shared" si="32"/>
        <v>0.16666666666666669</v>
      </c>
      <c r="BE75" s="1048" t="str">
        <f t="shared" si="33"/>
        <v>sucre glace silice</v>
      </c>
      <c r="BF75" s="262" t="s">
        <v>22</v>
      </c>
      <c r="BG75" s="1027">
        <f t="shared" si="34"/>
        <v>0</v>
      </c>
      <c r="BH75" s="1028">
        <f t="shared" si="35"/>
        <v>1.1111111111111112</v>
      </c>
      <c r="BJ75" s="2813"/>
      <c r="BK75" s="2814"/>
      <c r="BL75" s="2814"/>
      <c r="BM75" s="2814"/>
      <c r="BN75" s="2814"/>
      <c r="BO75" s="2814"/>
      <c r="BP75" s="2814"/>
      <c r="BQ75" s="2814"/>
      <c r="BR75" s="2814"/>
      <c r="BS75" s="2814"/>
      <c r="BT75" s="2814"/>
      <c r="BU75" s="2814"/>
      <c r="BV75" s="2815"/>
      <c r="BW75"/>
      <c r="BX75" s="964" t="str">
        <f t="shared" si="47"/>
        <v>A</v>
      </c>
      <c r="BY75" s="861" t="s">
        <v>876</v>
      </c>
      <c r="BZ75" s="853"/>
      <c r="CA75" s="853"/>
      <c r="CB75" s="853"/>
      <c r="CC75" s="853"/>
      <c r="CD75" s="962"/>
      <c r="DC75" s="3">
        <v>1</v>
      </c>
    </row>
    <row r="76" spans="1:107" s="701" customFormat="1" ht="21" customHeight="1">
      <c r="A76" s="941" t="s">
        <v>22</v>
      </c>
      <c r="B76" s="957" t="str">
        <f t="shared" si="46"/>
        <v>A</v>
      </c>
      <c r="C76" s="999" cm="1">
        <f t="array" ref="C76">SUMPRODUCT(LEN(D76:J76))</f>
        <v>0</v>
      </c>
      <c r="D76" s="201"/>
      <c r="E76" s="206"/>
      <c r="F76" s="206"/>
      <c r="G76" s="206"/>
      <c r="H76" s="206"/>
      <c r="I76" s="206"/>
      <c r="J76" s="207"/>
      <c r="K76" s="455" t="s">
        <v>22</v>
      </c>
      <c r="L76" s="115" t="str">
        <f>IF(W76&lt;&gt;"","A","►")</f>
        <v>A</v>
      </c>
      <c r="M76" s="34" t="str">
        <f>M69</f>
        <v>F FEUILLES DE MERINGUE | pâtisserie--ENTREMET| Auteur &gt; recette Béghin Say de Jean-Jacques Borne MOF 1994</v>
      </c>
      <c r="N76" s="35">
        <f>N69</f>
        <v>18</v>
      </c>
      <c r="O76" s="34" t="str">
        <f>O69</f>
        <v>assiettes</v>
      </c>
      <c r="P76" s="36" t="str">
        <f>P69</f>
        <v>Recette mère ► MILLE-FEUILLE meringue et chiboust pamplemousse aux fraises des bois</v>
      </c>
      <c r="Q76" s="100"/>
      <c r="R76" s="120"/>
      <c r="S76" s="102" t="str">
        <f>IF(OR(ISTEXT(Q76), Q76&lt;=0, T76&lt;=0), "", "de")</f>
        <v/>
      </c>
      <c r="T76" s="103">
        <v>30</v>
      </c>
      <c r="U76" s="116" t="s">
        <v>102</v>
      </c>
      <c r="V76" s="105">
        <v>1</v>
      </c>
      <c r="W76" s="106" t="s">
        <v>3269</v>
      </c>
      <c r="X76" s="107">
        <f>IF(Z78=0,0,(Z76/Z78)*Y72*1000)</f>
        <v>90.909090909090878</v>
      </c>
      <c r="Y76" s="117">
        <f>IF(Z78=0, 0, (Q76*V76)/(Z78*Y72))</f>
        <v>0</v>
      </c>
      <c r="Z76" s="109" cm="1">
        <f t="array" ref="Z76">IFERROR(_xlfn.LET(_xlpm.k,UPPER(TRIM(U76)),_xlpm.r,_xlfn.XLOOKUP(_xlpm.k,UPPER(TRIM(Q79:AD79)),Q80:AD80,_xlfn.XLOOKUP(_xlpm.k,UPPER(TRIM(Q81:AD81)),Q82:AD82,0)),_xlpm.r*T76*IF(Q76&gt;0,Q76,1)),0)</f>
        <v>0.03</v>
      </c>
      <c r="AA76" s="118">
        <f>IF(OR(ISBLANK(AC68),AC68=0),0,Q76*AC66*V76/AC68)</f>
        <v>0</v>
      </c>
      <c r="AB76" s="2436">
        <f t="shared" si="48"/>
        <v>0</v>
      </c>
      <c r="AC76" s="111">
        <f>IF(OR(ISBLANK(AC68),AC68=0),0,Z76*V76*V68)</f>
        <v>0.06</v>
      </c>
      <c r="AD76" s="119" t="str">
        <f>_xlfn.LET(_xlpm.unite,SUBSTITUTE(TRIM(U76)," (s)",""),_xlpm.val,AC76,_xlpm.estVol,COUNTIF(W79:AD79,_xlpm.unite)+COUNTIF(W81:AD81,_xlpm.unite)&gt;0,_xlpm.estPoids,COUNTIF(Q79:V79,_xlpm.unite)+COUNTIF(Q81:V81,_xlpm.unite)&gt;0,IF(_xlpm.estVol,IF(ROUND(_xlpm.val,3)&gt;=1,ROUND(_xlpm.val,3)&amp;" L",MAX(1,ROUND(_xlpm.val*100,0))&amp;" cl"),IF(_xlpm.estPoids,IF(ROUND(_xlpm.val,3)&gt;=1,ROUND(_xlpm.val,3)&amp;" Kg",MAX(1,ROUND(_xlpm.val*1000,0))&amp;" g"),"")))</f>
        <v>60 g</v>
      </c>
      <c r="AE76" s="262" t="s">
        <v>22</v>
      </c>
      <c r="AF76" s="1035" t="str">
        <f t="shared" si="18"/>
        <v>A</v>
      </c>
      <c r="AG76" s="1036" t="str">
        <f t="shared" si="19"/>
        <v>F FEUILLES DE MERINGUE | pâtisserie--ENTREMET| Auteur &gt; recette Béghin Say de Jean-Jacques Borne MOF 1994</v>
      </c>
      <c r="AH76" s="1037">
        <f t="shared" si="20"/>
        <v>18</v>
      </c>
      <c r="AI76" s="1036" t="str">
        <f t="shared" si="21"/>
        <v>assiettes</v>
      </c>
      <c r="AJ76" s="1037" t="str">
        <f t="shared" si="22"/>
        <v>g</v>
      </c>
      <c r="AK76" s="1037">
        <f>IF(AND(L76="A",COUNTIF(BJ15:BL62,TRIM(U76))&gt;0),1,0)</f>
        <v>1</v>
      </c>
      <c r="AL76" s="1630" cm="1">
        <f t="array" ref="AL76">IF(AF76&lt;&gt;"A","",IFERROR((IFERROR(_xlfn.XLOOKUP(TRIM(SUBSTITUTE(U76,CHAR(160)," ")),BJ15:BJ62,BM15:BM62),IFERROR(_xlfn.XLOOKUP(TRIM(SUBSTITUTE(U76,CHAR(160)," ")),BK15:BK62,BM15:BM62),_xlfn.XLOOKUP(TRIM(SUBSTITUTE(U76,CHAR(160)," ")),BL15:BL62,BM15:BM62))))*T76*IF(ISBLANK(Q76),1,Q76)+IFERROR(_xlfn.XLOOKUP("RECHERCHEX",TRIM(L76:AD76),L76:AD76),0),0))</f>
        <v>0.03</v>
      </c>
      <c r="AM76" s="1038" t="str">
        <f t="shared" si="23"/>
        <v>Kg</v>
      </c>
      <c r="AN76" s="1627" t="str">
        <f t="shared" si="24"/>
        <v>❾ Author reference &gt;</v>
      </c>
      <c r="AO76" s="1039">
        <f t="shared" si="25"/>
        <v>18</v>
      </c>
      <c r="AP76" s="1039" t="str">
        <f t="shared" si="26"/>
        <v>assiettes</v>
      </c>
      <c r="AQ76" s="1040">
        <f>IF(AO76&gt;0,AS9,0)</f>
        <v>20</v>
      </c>
      <c r="AR76" s="1628" t="str">
        <f>IF(TRIM(AG76)="▼ recette suivante", AG76, IF(AQ76&gt;0, IF(AT9&lt;&gt;"", AT9&amp;"-ou.or.o ❾ + or - &gt;", ""), ""))</f>
        <v>assiettes-ou.or.o ❾ + or - &gt;</v>
      </c>
      <c r="AS76" s="1629"/>
      <c r="AT76" s="1041"/>
      <c r="AU76" s="1042">
        <f t="shared" si="27"/>
        <v>3.3333333333333333E-2</v>
      </c>
      <c r="AV76" s="1043" t="str">
        <f>IF(AK76,IF(OR(AU76="",N(AU76)&lt;=0.000000001),"",_xlfn.XLOOKUP(AJ76,BJ15:BJ62,BN15:BN62,_xlfn.XLOOKUP(AJ76,BK15:BK62,BN15:BN62,_xlfn.XLOOKUP(AJ76,BL15:BL62,BN15:BN62,"")))),0)</f>
        <v>Kg</v>
      </c>
      <c r="AW76" s="1065" t="str" cm="1">
        <f t="array" ref="AW76">IF(AK76&lt;&gt;1,0,IF(OR(AU76="",N(AU76)&lt;=0.000000001),"",IF(OR(AO76="",N(AO76)&lt;=0.000000001),0,IF(ISNUMBER(AU76),IFERROR(_xlfn.LET(_xlpm.ai_test,TRIM(AJ76),_xlpm.r,IFERROR(_xlfn.XLOOKUP(_xlpm.ai_test,BJ15:BJ62,ROW(BJ15:BJ62),0,1),IFERROR(_xlfn.XLOOKUP(_xlpm.ai_test,BK15:BK62,ROW(BK15:BK62),0,1),_xlfn.XLOOKUP(_xlpm.ai_test,BL15:BL62,ROW(BL15:BL62),0,1))),_xlpm.p,_xlpm.r-MIN(ROW(BJ15:BJ62))+1,_xlpm.f,INDEX(BM15:BM62,_xlpm.p),_xlpm.u,INDEX(BN15:BN62,_xlpm.p),_xlpm.s,INDEX(BP15:BP62,_xlpm.p),_xlpm.q,N(AU76)/_xlpm.f,IF(_xlpm.q&gt;=_xlpm.s,ROUND(_xlpm.q,1)&amp;" "&amp;_xlpm.ai_test&amp;" = "&amp;ROUND(_xlpm.q*_xlpm.f,1)&amp;" "&amp;_xlpm.u,ROUND(_xlpm.q,1)&amp;" "&amp;_xlpm.ai_test)),""),""))))</f>
        <v>33.3 g</v>
      </c>
      <c r="AX76" s="1055"/>
      <c r="AY76" s="1042">
        <f t="shared" si="28"/>
        <v>3.3333333333333333E-2</v>
      </c>
      <c r="AZ76" s="1043" t="str">
        <f t="shared" si="29"/>
        <v>Kg</v>
      </c>
      <c r="BA76" s="1044">
        <f t="shared" si="30"/>
        <v>0</v>
      </c>
      <c r="BB76" s="1045" t="str">
        <f t="shared" si="31"/>
        <v/>
      </c>
      <c r="BC76" s="1046">
        <v>1.5</v>
      </c>
      <c r="BD76" s="1047">
        <f t="shared" si="32"/>
        <v>0.05</v>
      </c>
      <c r="BE76" s="1048" t="str">
        <f t="shared" si="33"/>
        <v>noix de coco rapée</v>
      </c>
      <c r="BF76" s="262" t="s">
        <v>22</v>
      </c>
      <c r="BG76" s="1027">
        <f t="shared" si="34"/>
        <v>0</v>
      </c>
      <c r="BH76" s="1028">
        <f t="shared" si="35"/>
        <v>1.1111111111111112</v>
      </c>
      <c r="BJ76" s="701" t="s">
        <v>2598</v>
      </c>
      <c r="BW76"/>
      <c r="BX76" s="964" t="str">
        <f t="shared" si="47"/>
        <v>A</v>
      </c>
      <c r="BY76" s="862" t="s">
        <v>877</v>
      </c>
      <c r="BZ76" s="853"/>
      <c r="CA76" s="853"/>
      <c r="CB76" s="853"/>
      <c r="CC76" s="853"/>
      <c r="CD76" s="962"/>
      <c r="DC76" s="3">
        <v>1</v>
      </c>
    </row>
    <row r="77" spans="1:107" s="701" customFormat="1" ht="21" customHeight="1">
      <c r="A77" s="941" t="s">
        <v>22</v>
      </c>
      <c r="B77" s="957" t="str">
        <f t="shared" si="46"/>
        <v>A</v>
      </c>
      <c r="C77" s="999" cm="1">
        <f t="array" ref="C77">SUMPRODUCT(LEN(D77:J77))</f>
        <v>0</v>
      </c>
      <c r="D77" s="201"/>
      <c r="E77" s="206"/>
      <c r="F77" s="206"/>
      <c r="G77" s="206"/>
      <c r="H77" s="206"/>
      <c r="I77" s="206"/>
      <c r="J77" s="207"/>
      <c r="K77" s="455" t="s">
        <v>22</v>
      </c>
      <c r="L77" s="115" t="str">
        <f>IF(W77&lt;&gt;"","A","►")</f>
        <v>A</v>
      </c>
      <c r="M77" s="34" t="str">
        <f>M69</f>
        <v>F FEUILLES DE MERINGUE | pâtisserie--ENTREMET| Auteur &gt; recette Béghin Say de Jean-Jacques Borne MOF 1994</v>
      </c>
      <c r="N77" s="35">
        <f>N69</f>
        <v>18</v>
      </c>
      <c r="O77" s="34" t="str">
        <f>O69</f>
        <v>assiettes</v>
      </c>
      <c r="P77" s="36" t="str">
        <f>P69</f>
        <v>Recette mère ► MILLE-FEUILLE meringue et chiboust pamplemousse aux fraises des bois</v>
      </c>
      <c r="Q77" s="100"/>
      <c r="R77" s="120"/>
      <c r="S77" s="102" t="str">
        <f>IF(OR(ISTEXT(Q77), Q77&lt;=0, T77&lt;=0), "", "de")</f>
        <v/>
      </c>
      <c r="T77" s="103"/>
      <c r="U77" s="141"/>
      <c r="V77" s="105">
        <v>1</v>
      </c>
      <c r="W77" s="106" t="s">
        <v>3270</v>
      </c>
      <c r="X77" s="107">
        <f>IF(Z78=0,0,(Z77/Z78)*Y72*1000)</f>
        <v>0</v>
      </c>
      <c r="Y77" s="117">
        <f>IF(Z78=0, 0, (Q77*V77)/(Z78*Y72))</f>
        <v>0</v>
      </c>
      <c r="Z77" s="109" cm="1">
        <f t="array" ref="Z77">IFERROR(_xlfn.LET(_xlpm.k,UPPER(TRIM(U77)),_xlpm.r,_xlfn.XLOOKUP(_xlpm.k,UPPER(TRIM(Q79:AD79)),Q80:AD80,_xlfn.XLOOKUP(_xlpm.k,UPPER(TRIM(Q81:AD81)),Q82:AD82,0)),_xlpm.r*T77*IF(Q77&gt;0,Q77,1)),0)</f>
        <v>0</v>
      </c>
      <c r="AA77" s="122">
        <f>IF(OR(ISBLANK(AC68),AC68=0),0,Q77*AC66*V77/AC68)</f>
        <v>0</v>
      </c>
      <c r="AB77" s="2437">
        <f t="shared" si="48"/>
        <v>0</v>
      </c>
      <c r="AC77" s="111">
        <f>IF(OR(ISBLANK(AC68),AC68=0),0,Z77*V77*V68)</f>
        <v>0</v>
      </c>
      <c r="AD77" s="123" t="str">
        <f>_xlfn.LET(_xlpm.unite,SUBSTITUTE(TRIM(U77)," (s)",""),_xlpm.val,AC77,_xlpm.estVol,COUNTIF(W79:AD79,_xlpm.unite)+COUNTIF(W81:AD81,_xlpm.unite)&gt;0,_xlpm.estPoids,COUNTIF(Q79:V79,_xlpm.unite)+COUNTIF(Q81:V81,_xlpm.unite)&gt;0,IF(_xlpm.estVol,IF(ROUND(_xlpm.val,3)&gt;=1,ROUND(_xlpm.val,3)&amp;" L",MAX(1,ROUND(_xlpm.val*100,0))&amp;" cl"),IF(_xlpm.estPoids,IF(ROUND(_xlpm.val,3)&gt;=1,ROUND(_xlpm.val,3)&amp;" Kg",MAX(1,ROUND(_xlpm.val*1000,0))&amp;" g"),"")))</f>
        <v/>
      </c>
      <c r="AE77" s="262" t="s">
        <v>22</v>
      </c>
      <c r="AF77" s="1035" t="str">
        <f t="shared" si="18"/>
        <v>►</v>
      </c>
      <c r="AG77" s="1036" t="str">
        <f t="shared" si="19"/>
        <v/>
      </c>
      <c r="AH77" s="1037" t="str">
        <f t="shared" si="20"/>
        <v/>
      </c>
      <c r="AI77" s="1036" t="str">
        <f t="shared" si="21"/>
        <v/>
      </c>
      <c r="AJ77" s="1037" t="str">
        <f t="shared" si="22"/>
        <v/>
      </c>
      <c r="AK77" s="1037">
        <f>IF(AND(L77="A",COUNTIF(BJ15:BL62,TRIM(U77))&gt;0),1,0)</f>
        <v>0</v>
      </c>
      <c r="AL77" s="1630" t="str" cm="1">
        <f t="array" ref="AL77">IF(AF77&lt;&gt;"A","",IFERROR((IFERROR(_xlfn.XLOOKUP(TRIM(SUBSTITUTE(U77,CHAR(160)," ")),BJ15:BJ62,BM15:BM62),IFERROR(_xlfn.XLOOKUP(TRIM(SUBSTITUTE(U77,CHAR(160)," ")),BK15:BK62,BM15:BM62),_xlfn.XLOOKUP(TRIM(SUBSTITUTE(U77,CHAR(160)," ")),BL15:BL62,BM15:BM62))))*T77*IF(ISBLANK(Q77),1,Q77)+IFERROR(_xlfn.XLOOKUP("RECHERCHEX",TRIM(L77:AD77),L77:AD77),0),0))</f>
        <v/>
      </c>
      <c r="AM77" s="1038">
        <f t="shared" si="23"/>
        <v>0</v>
      </c>
      <c r="AN77" s="1627" t="str">
        <f t="shared" si="24"/>
        <v/>
      </c>
      <c r="AO77" s="1039">
        <f t="shared" si="25"/>
        <v>0</v>
      </c>
      <c r="AP77" s="1039">
        <f t="shared" si="26"/>
        <v>0</v>
      </c>
      <c r="AQ77" s="1052">
        <f>IF(AO77&gt;0,AS9,0)</f>
        <v>0</v>
      </c>
      <c r="AR77" s="1626" t="str">
        <f>IF(TRIM(AG77)="▼ recette suivante", AG77, IF(AQ77&gt;0, IF(AT9&lt;&gt;"", AT9&amp;"-ou.or.o ❾ + or - &gt;", ""), ""))</f>
        <v/>
      </c>
      <c r="AS77" s="1629"/>
      <c r="AT77" s="1041"/>
      <c r="AU77" s="1053">
        <f t="shared" si="27"/>
        <v>0</v>
      </c>
      <c r="AV77" s="1054">
        <f>IF(AK77,IF(OR(AU77="",N(AU77)&lt;=0.000000001),"",_xlfn.XLOOKUP(AJ77,BJ15:BJ62,BN15:BN62,_xlfn.XLOOKUP(AJ77,BK15:BK62,BN15:BN62,_xlfn.XLOOKUP(AJ77,BL15:BL62,BN15:BN62,"")))),0)</f>
        <v>0</v>
      </c>
      <c r="AW77" s="1067" cm="1">
        <f t="array" ref="AW77">IF(AK77&lt;&gt;1,0,IF(OR(AU77="",N(AU77)&lt;=0.000000001),"",IF(OR(AO77="",N(AO77)&lt;=0.000000001),0,IF(ISNUMBER(AU77),IFERROR(_xlfn.LET(_xlpm.ai_test,TRIM(AJ77),_xlpm.r,IFERROR(_xlfn.XLOOKUP(_xlpm.ai_test,BJ15:BJ62,ROW(BJ15:BJ62),0,1),IFERROR(_xlfn.XLOOKUP(_xlpm.ai_test,BK15:BK62,ROW(BK15:BK62),0,1),_xlfn.XLOOKUP(_xlpm.ai_test,BL15:BL62,ROW(BL15:BL62),0,1))),_xlpm.p,_xlpm.r-MIN(ROW(BJ15:BJ62))+1,_xlpm.f,INDEX(BM15:BM62,_xlpm.p),_xlpm.u,INDEX(BN15:BN62,_xlpm.p),_xlpm.s,INDEX(BP15:BP62,_xlpm.p),_xlpm.q,N(AU77)/_xlpm.f,IF(_xlpm.q&gt;=_xlpm.s,ROUND(_xlpm.q,1)&amp;" "&amp;_xlpm.ai_test&amp;" = "&amp;ROUND(_xlpm.q*_xlpm.f,1)&amp;" "&amp;_xlpm.u,ROUND(_xlpm.q,1)&amp;" "&amp;_xlpm.ai_test)),""),""))))</f>
        <v>0</v>
      </c>
      <c r="AX77" s="1055"/>
      <c r="AY77" s="1053">
        <f t="shared" si="28"/>
        <v>0</v>
      </c>
      <c r="AZ77" s="1054" t="str">
        <f t="shared" si="29"/>
        <v/>
      </c>
      <c r="BA77" s="1056">
        <f t="shared" si="30"/>
        <v>0</v>
      </c>
      <c r="BB77" s="1057" t="str">
        <f t="shared" si="31"/>
        <v/>
      </c>
      <c r="BC77" s="1046">
        <v>1.5</v>
      </c>
      <c r="BD77" s="1058">
        <f t="shared" si="32"/>
        <v>0</v>
      </c>
      <c r="BE77" s="1048" t="str">
        <f t="shared" si="33"/>
        <v/>
      </c>
      <c r="BF77" s="262" t="s">
        <v>22</v>
      </c>
      <c r="BG77" s="1027">
        <f t="shared" si="34"/>
        <v>0</v>
      </c>
      <c r="BH77" s="1028">
        <f t="shared" si="35"/>
        <v>0</v>
      </c>
      <c r="BJ77" s="160" t="s">
        <v>147</v>
      </c>
      <c r="BK77" s="116" t="s">
        <v>102</v>
      </c>
      <c r="BL77" s="161" t="s">
        <v>148</v>
      </c>
      <c r="BM77" s="162" t="s">
        <v>149</v>
      </c>
      <c r="BN77" s="130" t="s">
        <v>150</v>
      </c>
      <c r="BO77" s="130" t="s">
        <v>111</v>
      </c>
      <c r="BP77" s="104" t="s">
        <v>0</v>
      </c>
      <c r="BQ77" s="104" t="s">
        <v>99</v>
      </c>
      <c r="BR77" s="104" t="s">
        <v>151</v>
      </c>
      <c r="BS77" s="104" t="s">
        <v>152</v>
      </c>
      <c r="BT77" s="121" t="s">
        <v>106</v>
      </c>
      <c r="BU77" s="121" t="s">
        <v>153</v>
      </c>
      <c r="BV77" s="163" t="s">
        <v>154</v>
      </c>
      <c r="BW77"/>
      <c r="BX77" s="964" t="str">
        <f t="shared" si="47"/>
        <v>►</v>
      </c>
      <c r="BY77" s="1120">
        <v>1</v>
      </c>
      <c r="BZ77" s="853"/>
      <c r="CA77" s="853"/>
      <c r="CB77" s="853"/>
      <c r="CC77" s="853"/>
      <c r="CD77" s="962"/>
      <c r="DC77" s="3">
        <v>1</v>
      </c>
    </row>
    <row r="78" spans="1:107" s="701" customFormat="1" ht="21" customHeight="1">
      <c r="A78" s="941" t="s">
        <v>22</v>
      </c>
      <c r="B78" s="957" t="str">
        <f t="shared" si="46"/>
        <v>A</v>
      </c>
      <c r="C78" s="999" cm="1">
        <f t="array" ref="C78">SUMPRODUCT(LEN(D78:J78))</f>
        <v>0</v>
      </c>
      <c r="D78" s="201"/>
      <c r="E78" s="206"/>
      <c r="F78" s="206"/>
      <c r="G78" s="206"/>
      <c r="H78" s="206"/>
      <c r="I78" s="206"/>
      <c r="J78" s="207"/>
      <c r="K78" s="455" t="s">
        <v>22</v>
      </c>
      <c r="L78" s="115" t="s">
        <v>11</v>
      </c>
      <c r="M78" s="34" t="str">
        <f>M69</f>
        <v>F FEUILLES DE MERINGUE | pâtisserie--ENTREMET| Auteur &gt; recette Béghin Say de Jean-Jacques Borne MOF 1994</v>
      </c>
      <c r="N78" s="35">
        <f>N69</f>
        <v>18</v>
      </c>
      <c r="O78" s="34" t="str">
        <f>O69</f>
        <v>assiettes</v>
      </c>
      <c r="P78" s="36" t="str">
        <f>P69</f>
        <v>Recette mère ► MILLE-FEUILLE meringue et chiboust pamplemousse aux fraises des bois</v>
      </c>
      <c r="Q78" s="149" t="s">
        <v>140</v>
      </c>
      <c r="R78" s="150"/>
      <c r="S78" s="150"/>
      <c r="T78" s="150"/>
      <c r="U78" s="150"/>
      <c r="V78" s="935"/>
      <c r="W78" s="936"/>
      <c r="X78" s="151"/>
      <c r="Y78" s="151"/>
      <c r="Z78" s="152">
        <f>SUM(Z73:Z77)</f>
        <v>0.33000000000000007</v>
      </c>
      <c r="AA78" s="153"/>
      <c r="AB78" s="153"/>
      <c r="AC78" s="153" t="str">
        <f>"Total " &amp; AC70&amp;" &gt;"</f>
        <v>Total Col.18 &gt;</v>
      </c>
      <c r="AD78" s="937">
        <f>SUM(AC73:AC77)</f>
        <v>0.66000000000000014</v>
      </c>
      <c r="AE78" s="262" t="s">
        <v>22</v>
      </c>
      <c r="AF78" s="1035" t="str">
        <f t="shared" si="18"/>
        <v>►</v>
      </c>
      <c r="AG78" s="1036" t="str">
        <f t="shared" si="19"/>
        <v/>
      </c>
      <c r="AH78" s="1037" t="str">
        <f t="shared" si="20"/>
        <v/>
      </c>
      <c r="AI78" s="1036" t="str">
        <f t="shared" si="21"/>
        <v/>
      </c>
      <c r="AJ78" s="1037" t="str">
        <f t="shared" si="22"/>
        <v/>
      </c>
      <c r="AK78" s="1037">
        <f>IF(AND(L78="A",COUNTIF(BJ15:BL62,TRIM(U78))&gt;0),1,0)</f>
        <v>0</v>
      </c>
      <c r="AL78" s="1630" t="str" cm="1">
        <f t="array" ref="AL78">IF(AF78&lt;&gt;"A","",IFERROR((IFERROR(_xlfn.XLOOKUP(TRIM(SUBSTITUTE(U78,CHAR(160)," ")),BJ15:BJ62,BM15:BM62),IFERROR(_xlfn.XLOOKUP(TRIM(SUBSTITUTE(U78,CHAR(160)," ")),BK15:BK62,BM15:BM62),_xlfn.XLOOKUP(TRIM(SUBSTITUTE(U78,CHAR(160)," ")),BL15:BL62,BM15:BM62))))*T78*IF(ISBLANK(Q78),1,Q78)+IFERROR(_xlfn.XLOOKUP("RECHERCHEX",TRIM(L78:AD78),L78:AD78),0),0))</f>
        <v/>
      </c>
      <c r="AM78" s="1038">
        <f t="shared" si="23"/>
        <v>0</v>
      </c>
      <c r="AN78" s="1627" t="str">
        <f t="shared" si="24"/>
        <v/>
      </c>
      <c r="AO78" s="1039">
        <f t="shared" si="25"/>
        <v>0</v>
      </c>
      <c r="AP78" s="1039">
        <f t="shared" si="26"/>
        <v>0</v>
      </c>
      <c r="AQ78" s="1040">
        <f>IF(AO78&gt;0,AS9,0)</f>
        <v>0</v>
      </c>
      <c r="AR78" s="1628" t="str">
        <f>IF(TRIM(AG78)="▼ recette suivante", AG78, IF(AQ78&gt;0, IF(AT9&lt;&gt;"", AT9&amp;"-ou.or.o ❾ + or - &gt;", ""), ""))</f>
        <v/>
      </c>
      <c r="AS78" s="1629"/>
      <c r="AT78" s="1041"/>
      <c r="AU78" s="1042">
        <f t="shared" si="27"/>
        <v>0</v>
      </c>
      <c r="AV78" s="1043">
        <f>IF(AK78,IF(OR(AU78="",N(AU78)&lt;=0.000000001),"",_xlfn.XLOOKUP(AJ78,BJ15:BJ62,BN15:BN62,_xlfn.XLOOKUP(AJ78,BK15:BK62,BN15:BN62,_xlfn.XLOOKUP(AJ78,BL15:BL62,BN15:BN62,"")))),0)</f>
        <v>0</v>
      </c>
      <c r="AW78" s="1065" cm="1">
        <f t="array" ref="AW78">IF(AK78&lt;&gt;1,0,IF(OR(AU78="",N(AU78)&lt;=0.000000001),"",IF(OR(AO78="",N(AO78)&lt;=0.000000001),0,IF(ISNUMBER(AU78),IFERROR(_xlfn.LET(_xlpm.ai_test,TRIM(AJ78),_xlpm.r,IFERROR(_xlfn.XLOOKUP(_xlpm.ai_test,BJ15:BJ62,ROW(BJ15:BJ62),0,1),IFERROR(_xlfn.XLOOKUP(_xlpm.ai_test,BK15:BK62,ROW(BK15:BK62),0,1),_xlfn.XLOOKUP(_xlpm.ai_test,BL15:BL62,ROW(BL15:BL62),0,1))),_xlpm.p,_xlpm.r-MIN(ROW(BJ15:BJ62))+1,_xlpm.f,INDEX(BM15:BM62,_xlpm.p),_xlpm.u,INDEX(BN15:BN62,_xlpm.p),_xlpm.s,INDEX(BP15:BP62,_xlpm.p),_xlpm.q,N(AU78)/_xlpm.f,IF(_xlpm.q&gt;=_xlpm.s,ROUND(_xlpm.q,1)&amp;" "&amp;_xlpm.ai_test&amp;" = "&amp;ROUND(_xlpm.q*_xlpm.f,1)&amp;" "&amp;_xlpm.u,ROUND(_xlpm.q,1)&amp;" "&amp;_xlpm.ai_test)),""),""))))</f>
        <v>0</v>
      </c>
      <c r="AX78" s="1055"/>
      <c r="AY78" s="1042">
        <f t="shared" si="28"/>
        <v>0</v>
      </c>
      <c r="AZ78" s="1043" t="str">
        <f t="shared" si="29"/>
        <v/>
      </c>
      <c r="BA78" s="1044">
        <f t="shared" si="30"/>
        <v>0</v>
      </c>
      <c r="BB78" s="1045" t="str">
        <f t="shared" si="31"/>
        <v/>
      </c>
      <c r="BC78" s="1046">
        <v>1.5</v>
      </c>
      <c r="BD78" s="1047">
        <f t="shared" si="32"/>
        <v>0</v>
      </c>
      <c r="BE78" s="1048" t="str">
        <f t="shared" si="33"/>
        <v/>
      </c>
      <c r="BF78" s="262" t="s">
        <v>22</v>
      </c>
      <c r="BG78" s="1027">
        <f t="shared" si="34"/>
        <v>0</v>
      </c>
      <c r="BH78" s="1028">
        <f t="shared" si="35"/>
        <v>0</v>
      </c>
      <c r="BJ78" s="916">
        <v>1</v>
      </c>
      <c r="BK78" s="917">
        <v>1E-3</v>
      </c>
      <c r="BL78" s="918">
        <v>0</v>
      </c>
      <c r="BM78" s="917">
        <v>0.25</v>
      </c>
      <c r="BN78" s="917">
        <v>0.33332999999999996</v>
      </c>
      <c r="BO78" s="917">
        <v>0.5</v>
      </c>
      <c r="BP78" s="919">
        <v>1</v>
      </c>
      <c r="BQ78" s="919">
        <v>0.1</v>
      </c>
      <c r="BR78" s="919">
        <v>0.01</v>
      </c>
      <c r="BS78" s="919">
        <v>1E-3</v>
      </c>
      <c r="BT78" s="919">
        <v>0.5</v>
      </c>
      <c r="BU78" s="919">
        <v>0.33300000000000002</v>
      </c>
      <c r="BV78" s="920">
        <v>0.2</v>
      </c>
      <c r="BW78"/>
      <c r="BX78" s="964" t="str">
        <f t="shared" si="47"/>
        <v>►</v>
      </c>
      <c r="BY78" s="861" t="s">
        <v>878</v>
      </c>
      <c r="BZ78" s="853"/>
      <c r="CA78" s="853"/>
      <c r="CB78" s="853"/>
      <c r="CC78" s="853"/>
      <c r="CD78" s="962"/>
      <c r="DC78" s="3">
        <v>1</v>
      </c>
    </row>
    <row r="79" spans="1:107" s="701" customFormat="1" ht="21" customHeight="1">
      <c r="A79" s="941" t="s">
        <v>22</v>
      </c>
      <c r="B79" s="957" t="str">
        <f t="shared" si="46"/>
        <v>►</v>
      </c>
      <c r="C79" s="999" cm="1">
        <f t="array" ref="C79">SUMPRODUCT(LEN(D79:J79))</f>
        <v>0</v>
      </c>
      <c r="D79" s="201"/>
      <c r="E79" s="206"/>
      <c r="F79" s="206"/>
      <c r="G79" s="206"/>
      <c r="H79" s="206"/>
      <c r="I79" s="206"/>
      <c r="J79" s="207"/>
      <c r="K79" s="455" t="s">
        <v>22</v>
      </c>
      <c r="L79" s="115" t="s">
        <v>16</v>
      </c>
      <c r="M79" s="34" t="str">
        <f>M69</f>
        <v>F FEUILLES DE MERINGUE | pâtisserie--ENTREMET| Auteur &gt; recette Béghin Say de Jean-Jacques Borne MOF 1994</v>
      </c>
      <c r="N79" s="35">
        <f>N69</f>
        <v>18</v>
      </c>
      <c r="O79" s="34" t="str">
        <f>O69</f>
        <v>assiettes</v>
      </c>
      <c r="P79" s="36" t="str">
        <f>P69</f>
        <v>Recette mère ► MILLE-FEUILLE meringue et chiboust pamplemousse aux fraises des bois</v>
      </c>
      <c r="Q79" s="160" t="s">
        <v>147</v>
      </c>
      <c r="R79" s="116" t="s">
        <v>102</v>
      </c>
      <c r="S79" s="161" t="s">
        <v>148</v>
      </c>
      <c r="T79" s="162" t="s">
        <v>149</v>
      </c>
      <c r="U79" s="130" t="s">
        <v>150</v>
      </c>
      <c r="V79" s="130" t="s">
        <v>111</v>
      </c>
      <c r="W79" s="104" t="s">
        <v>0</v>
      </c>
      <c r="X79" s="104" t="s">
        <v>99</v>
      </c>
      <c r="Y79" s="104" t="s">
        <v>151</v>
      </c>
      <c r="Z79" s="104" t="s">
        <v>152</v>
      </c>
      <c r="AA79" s="121" t="s">
        <v>106</v>
      </c>
      <c r="AB79" s="121" t="s">
        <v>371</v>
      </c>
      <c r="AC79" s="379" t="s">
        <v>153</v>
      </c>
      <c r="AD79" s="121" t="s">
        <v>154</v>
      </c>
      <c r="AE79" s="262" t="s">
        <v>22</v>
      </c>
      <c r="AF79" s="1035" t="str">
        <f t="shared" si="18"/>
        <v>►</v>
      </c>
      <c r="AG79" s="1036" t="str">
        <f t="shared" si="19"/>
        <v/>
      </c>
      <c r="AH79" s="1037" t="str">
        <f t="shared" si="20"/>
        <v/>
      </c>
      <c r="AI79" s="1036" t="str">
        <f t="shared" si="21"/>
        <v/>
      </c>
      <c r="AJ79" s="1037" t="str">
        <f t="shared" si="22"/>
        <v/>
      </c>
      <c r="AK79" s="1037">
        <f>IF(AND(L79="A",COUNTIF(BJ15:BL62,TRIM(U79))&gt;0),1,0)</f>
        <v>0</v>
      </c>
      <c r="AL79" s="1630" t="str" cm="1">
        <f t="array" ref="AL79">IF(AF79&lt;&gt;"A","",IFERROR((IFERROR(_xlfn.XLOOKUP(TRIM(SUBSTITUTE(U79,CHAR(160)," ")),BJ15:BJ62,BM15:BM62),IFERROR(_xlfn.XLOOKUP(TRIM(SUBSTITUTE(U79,CHAR(160)," ")),BK15:BK62,BM15:BM62),_xlfn.XLOOKUP(TRIM(SUBSTITUTE(U79,CHAR(160)," ")),BL15:BL62,BM15:BM62))))*T79*IF(ISBLANK(Q79),1,Q79)+IFERROR(_xlfn.XLOOKUP("RECHERCHEX",TRIM(L79:AD79),L79:AD79),0),0))</f>
        <v/>
      </c>
      <c r="AM79" s="1038">
        <f t="shared" si="23"/>
        <v>0</v>
      </c>
      <c r="AN79" s="1627" t="str">
        <f t="shared" si="24"/>
        <v/>
      </c>
      <c r="AO79" s="1039">
        <f t="shared" si="25"/>
        <v>0</v>
      </c>
      <c r="AP79" s="1039">
        <f t="shared" si="26"/>
        <v>0</v>
      </c>
      <c r="AQ79" s="1052">
        <f>IF(AO79&gt;0,AS9,0)</f>
        <v>0</v>
      </c>
      <c r="AR79" s="1626" t="str">
        <f>IF(TRIM(AG79)="▼ recette suivante", AG79, IF(AQ79&gt;0, IF(AT9&lt;&gt;"", AT9&amp;"-ou.or.o ❾ + or - &gt;", ""), ""))</f>
        <v/>
      </c>
      <c r="AS79" s="1629"/>
      <c r="AT79" s="1041"/>
      <c r="AU79" s="1053">
        <f t="shared" si="27"/>
        <v>0</v>
      </c>
      <c r="AV79" s="1054">
        <f>IF(AK79,IF(OR(AU79="",N(AU79)&lt;=0.000000001),"",_xlfn.XLOOKUP(AJ79,BJ15:BJ62,BN15:BN62,_xlfn.XLOOKUP(AJ79,BK15:BK62,BN15:BN62,_xlfn.XLOOKUP(AJ79,BL15:BL62,BN15:BN62,"")))),0)</f>
        <v>0</v>
      </c>
      <c r="AW79" s="1067" cm="1">
        <f t="array" ref="AW79">IF(AK79&lt;&gt;1,0,IF(OR(AU79="",N(AU79)&lt;=0.000000001),"",IF(OR(AO79="",N(AO79)&lt;=0.000000001),0,IF(ISNUMBER(AU79),IFERROR(_xlfn.LET(_xlpm.ai_test,TRIM(AJ79),_xlpm.r,IFERROR(_xlfn.XLOOKUP(_xlpm.ai_test,BJ15:BJ62,ROW(BJ15:BJ62),0,1),IFERROR(_xlfn.XLOOKUP(_xlpm.ai_test,BK15:BK62,ROW(BK15:BK62),0,1),_xlfn.XLOOKUP(_xlpm.ai_test,BL15:BL62,ROW(BL15:BL62),0,1))),_xlpm.p,_xlpm.r-MIN(ROW(BJ15:BJ62))+1,_xlpm.f,INDEX(BM15:BM62,_xlpm.p),_xlpm.u,INDEX(BN15:BN62,_xlpm.p),_xlpm.s,INDEX(BP15:BP62,_xlpm.p),_xlpm.q,N(AU79)/_xlpm.f,IF(_xlpm.q&gt;=_xlpm.s,ROUND(_xlpm.q,1)&amp;" "&amp;_xlpm.ai_test&amp;" = "&amp;ROUND(_xlpm.q*_xlpm.f,1)&amp;" "&amp;_xlpm.u,ROUND(_xlpm.q,1)&amp;" "&amp;_xlpm.ai_test)),""),""))))</f>
        <v>0</v>
      </c>
      <c r="AX79" s="1055"/>
      <c r="AY79" s="1053">
        <f t="shared" si="28"/>
        <v>0</v>
      </c>
      <c r="AZ79" s="1054" t="str">
        <f t="shared" si="29"/>
        <v/>
      </c>
      <c r="BA79" s="1056">
        <f t="shared" si="30"/>
        <v>0</v>
      </c>
      <c r="BB79" s="1057" t="str">
        <f t="shared" si="31"/>
        <v/>
      </c>
      <c r="BC79" s="1046">
        <v>1.5</v>
      </c>
      <c r="BD79" s="1058">
        <f t="shared" si="32"/>
        <v>0</v>
      </c>
      <c r="BE79" s="1048" t="str">
        <f t="shared" si="33"/>
        <v/>
      </c>
      <c r="BF79" s="262" t="s">
        <v>22</v>
      </c>
      <c r="BG79" s="1027">
        <f t="shared" si="34"/>
        <v>0</v>
      </c>
      <c r="BH79" s="1028">
        <f t="shared" si="35"/>
        <v>0</v>
      </c>
      <c r="BJ79" s="133" t="s">
        <v>162</v>
      </c>
      <c r="BK79" s="133" t="s">
        <v>163</v>
      </c>
      <c r="BL79" s="161" t="s">
        <v>148</v>
      </c>
      <c r="BM79" s="133" t="s">
        <v>116</v>
      </c>
      <c r="BN79" s="133" t="s">
        <v>164</v>
      </c>
      <c r="BO79" s="133" t="s">
        <v>165</v>
      </c>
      <c r="BP79" s="138" t="s">
        <v>121</v>
      </c>
      <c r="BQ79" s="173" t="s">
        <v>166</v>
      </c>
      <c r="BR79" s="173" t="s">
        <v>167</v>
      </c>
      <c r="BS79" s="121" t="s">
        <v>168</v>
      </c>
      <c r="BT79" s="121" t="s">
        <v>169</v>
      </c>
      <c r="BU79" s="121" t="s">
        <v>107</v>
      </c>
      <c r="BV79" s="174" t="s">
        <v>170</v>
      </c>
      <c r="BW79"/>
      <c r="BX79" s="964" t="str">
        <f t="shared" si="47"/>
        <v>►</v>
      </c>
      <c r="BY79" s="862" t="s">
        <v>879</v>
      </c>
      <c r="BZ79" s="853"/>
      <c r="CA79" s="853"/>
      <c r="CB79" s="853"/>
      <c r="CC79" s="853"/>
      <c r="CD79" s="962"/>
      <c r="CE79"/>
      <c r="CF79"/>
      <c r="CG79"/>
      <c r="CH79"/>
      <c r="CI79"/>
      <c r="CJ79"/>
      <c r="CK79"/>
      <c r="CM79"/>
      <c r="CN79"/>
      <c r="CO79"/>
      <c r="CP79"/>
      <c r="CQ79"/>
      <c r="CR79"/>
      <c r="CS79"/>
      <c r="CU79"/>
      <c r="CV79"/>
      <c r="CW79"/>
      <c r="CX79"/>
      <c r="CY79"/>
      <c r="CZ79"/>
      <c r="DA79"/>
      <c r="DC79" s="3">
        <v>1</v>
      </c>
    </row>
    <row r="80" spans="1:107" s="701" customFormat="1" ht="21" customHeight="1">
      <c r="A80" s="941" t="s">
        <v>22</v>
      </c>
      <c r="B80" s="957" t="str">
        <f t="shared" si="46"/>
        <v>►</v>
      </c>
      <c r="C80" s="999" cm="1">
        <f t="array" ref="C80">SUMPRODUCT(LEN(D80:J80))</f>
        <v>0</v>
      </c>
      <c r="D80" s="201"/>
      <c r="E80" s="206"/>
      <c r="F80" s="206"/>
      <c r="G80" s="206"/>
      <c r="H80" s="206"/>
      <c r="I80" s="206"/>
      <c r="J80" s="207"/>
      <c r="K80" s="455" t="s">
        <v>22</v>
      </c>
      <c r="L80" s="115" t="s">
        <v>16</v>
      </c>
      <c r="M80" s="34" t="str">
        <f>M69</f>
        <v>F FEUILLES DE MERINGUE | pâtisserie--ENTREMET| Auteur &gt; recette Béghin Say de Jean-Jacques Borne MOF 1994</v>
      </c>
      <c r="N80" s="35">
        <f>N69</f>
        <v>18</v>
      </c>
      <c r="O80" s="34" t="str">
        <f>O69</f>
        <v>assiettes</v>
      </c>
      <c r="P80" s="36" t="str">
        <f>P69</f>
        <v>Recette mère ► MILLE-FEUILLE meringue et chiboust pamplemousse aux fraises des bois</v>
      </c>
      <c r="Q80" s="916">
        <v>1</v>
      </c>
      <c r="R80" s="917">
        <v>1E-3</v>
      </c>
      <c r="S80" s="918">
        <v>0</v>
      </c>
      <c r="T80" s="917">
        <v>0.25</v>
      </c>
      <c r="U80" s="917">
        <v>0.33332999999999996</v>
      </c>
      <c r="V80" s="917">
        <v>0.5</v>
      </c>
      <c r="W80" s="919">
        <v>1</v>
      </c>
      <c r="X80" s="919">
        <v>0.1</v>
      </c>
      <c r="Y80" s="919">
        <v>0.01</v>
      </c>
      <c r="Z80" s="919">
        <v>1E-3</v>
      </c>
      <c r="AA80" s="919">
        <v>0.5</v>
      </c>
      <c r="AB80" s="919">
        <v>0.25</v>
      </c>
      <c r="AC80" s="919">
        <v>0.33300000000000002</v>
      </c>
      <c r="AD80" s="2468">
        <v>0.2</v>
      </c>
      <c r="AE80" s="262" t="s">
        <v>22</v>
      </c>
      <c r="AF80" s="1035" t="str">
        <f t="shared" si="18"/>
        <v>►</v>
      </c>
      <c r="AG80" s="1036" t="str">
        <f t="shared" si="19"/>
        <v/>
      </c>
      <c r="AH80" s="1037" t="str">
        <f t="shared" si="20"/>
        <v/>
      </c>
      <c r="AI80" s="1036" t="str">
        <f t="shared" si="21"/>
        <v/>
      </c>
      <c r="AJ80" s="1037" t="str">
        <f t="shared" si="22"/>
        <v/>
      </c>
      <c r="AK80" s="1037">
        <f>IF(AND(L80="A",COUNTIF(BJ15:BL62,TRIM(U80))&gt;0),1,0)</f>
        <v>0</v>
      </c>
      <c r="AL80" s="1630" t="str" cm="1">
        <f t="array" ref="AL80">IF(AF80&lt;&gt;"A","",IFERROR((IFERROR(_xlfn.XLOOKUP(TRIM(SUBSTITUTE(U80,CHAR(160)," ")),BJ15:BJ62,BM15:BM62),IFERROR(_xlfn.XLOOKUP(TRIM(SUBSTITUTE(U80,CHAR(160)," ")),BK15:BK62,BM15:BM62),_xlfn.XLOOKUP(TRIM(SUBSTITUTE(U80,CHAR(160)," ")),BL15:BL62,BM15:BM62))))*T80*IF(ISBLANK(Q80),1,Q80)+IFERROR(_xlfn.XLOOKUP("RECHERCHEX",TRIM(L80:AD80),L80:AD80),0),0))</f>
        <v/>
      </c>
      <c r="AM80" s="1038">
        <f t="shared" si="23"/>
        <v>0</v>
      </c>
      <c r="AN80" s="1627" t="str">
        <f t="shared" si="24"/>
        <v/>
      </c>
      <c r="AO80" s="1039">
        <f t="shared" si="25"/>
        <v>0</v>
      </c>
      <c r="AP80" s="1039">
        <f t="shared" si="26"/>
        <v>0</v>
      </c>
      <c r="AQ80" s="1040">
        <f>IF(AO80&gt;0,AS9,0)</f>
        <v>0</v>
      </c>
      <c r="AR80" s="1628" t="str">
        <f>IF(TRIM(AG80)="▼ recette suivante", AG80, IF(AQ80&gt;0, IF(AT9&lt;&gt;"", AT9&amp;"-ou.or.o ❾ + or - &gt;", ""), ""))</f>
        <v/>
      </c>
      <c r="AS80" s="1629"/>
      <c r="AT80" s="1041"/>
      <c r="AU80" s="1042">
        <f t="shared" si="27"/>
        <v>0</v>
      </c>
      <c r="AV80" s="1043">
        <f>IF(AK80,IF(OR(AU80="",N(AU80)&lt;=0.000000001),"",_xlfn.XLOOKUP(AJ80,BJ15:BJ62,BN15:BN62,_xlfn.XLOOKUP(AJ80,BK15:BK62,BN15:BN62,_xlfn.XLOOKUP(AJ80,BL15:BL62,BN15:BN62,"")))),0)</f>
        <v>0</v>
      </c>
      <c r="AW80" s="1065" cm="1">
        <f t="array" ref="AW80">IF(AK80&lt;&gt;1,0,IF(OR(AU80="",N(AU80)&lt;=0.000000001),"",IF(OR(AO80="",N(AO80)&lt;=0.000000001),0,IF(ISNUMBER(AU80),IFERROR(_xlfn.LET(_xlpm.ai_test,TRIM(AJ80),_xlpm.r,IFERROR(_xlfn.XLOOKUP(_xlpm.ai_test,BJ15:BJ62,ROW(BJ15:BJ62),0,1),IFERROR(_xlfn.XLOOKUP(_xlpm.ai_test,BK15:BK62,ROW(BK15:BK62),0,1),_xlfn.XLOOKUP(_xlpm.ai_test,BL15:BL62,ROW(BL15:BL62),0,1))),_xlpm.p,_xlpm.r-MIN(ROW(BJ15:BJ62))+1,_xlpm.f,INDEX(BM15:BM62,_xlpm.p),_xlpm.u,INDEX(BN15:BN62,_xlpm.p),_xlpm.s,INDEX(BP15:BP62,_xlpm.p),_xlpm.q,N(AU80)/_xlpm.f,IF(_xlpm.q&gt;=_xlpm.s,ROUND(_xlpm.q,1)&amp;" "&amp;_xlpm.ai_test&amp;" = "&amp;ROUND(_xlpm.q*_xlpm.f,1)&amp;" "&amp;_xlpm.u,ROUND(_xlpm.q,1)&amp;" "&amp;_xlpm.ai_test)),""),""))))</f>
        <v>0</v>
      </c>
      <c r="AX80" s="1055"/>
      <c r="AY80" s="1042">
        <f t="shared" si="28"/>
        <v>0</v>
      </c>
      <c r="AZ80" s="1043" t="str">
        <f t="shared" si="29"/>
        <v/>
      </c>
      <c r="BA80" s="1044">
        <f t="shared" si="30"/>
        <v>0</v>
      </c>
      <c r="BB80" s="1045" t="str">
        <f t="shared" si="31"/>
        <v/>
      </c>
      <c r="BC80" s="1046">
        <v>1.5</v>
      </c>
      <c r="BD80" s="1047">
        <f t="shared" si="32"/>
        <v>0</v>
      </c>
      <c r="BE80" s="1048" t="str">
        <f t="shared" si="33"/>
        <v/>
      </c>
      <c r="BF80" s="262" t="s">
        <v>22</v>
      </c>
      <c r="BG80" s="1027">
        <f t="shared" si="34"/>
        <v>0</v>
      </c>
      <c r="BH80" s="1028">
        <f t="shared" si="35"/>
        <v>0</v>
      </c>
      <c r="BJ80" s="916">
        <v>2.835E-2</v>
      </c>
      <c r="BK80" s="917">
        <v>0.13</v>
      </c>
      <c r="BL80" s="918">
        <v>0</v>
      </c>
      <c r="BM80" s="917">
        <v>0.2</v>
      </c>
      <c r="BN80" s="917">
        <v>0.23</v>
      </c>
      <c r="BO80" s="917">
        <v>0.22500000000000001</v>
      </c>
      <c r="BP80" s="919">
        <v>0.35</v>
      </c>
      <c r="BQ80" s="919">
        <v>5.0000000000000001E-3</v>
      </c>
      <c r="BR80" s="919">
        <v>5.0000000000000001E-3</v>
      </c>
      <c r="BS80" s="919">
        <v>1.4999999999999999E-2</v>
      </c>
      <c r="BT80" s="919">
        <v>0.1</v>
      </c>
      <c r="BU80" s="919">
        <v>0.22500000000000001</v>
      </c>
      <c r="BV80" s="920">
        <v>1E-3</v>
      </c>
      <c r="BW80"/>
      <c r="BX80" s="964" t="str">
        <f t="shared" si="47"/>
        <v>►</v>
      </c>
      <c r="BY80" s="395"/>
      <c r="BZ80" s="395"/>
      <c r="CA80" s="395"/>
      <c r="CB80" s="395"/>
      <c r="CC80" s="395"/>
      <c r="CD80" s="962"/>
      <c r="CE80"/>
      <c r="CF80"/>
      <c r="CG80"/>
      <c r="CH80"/>
      <c r="CI80"/>
      <c r="CJ80"/>
      <c r="CK80"/>
      <c r="CM80"/>
      <c r="CN80"/>
      <c r="CO80"/>
      <c r="CP80"/>
      <c r="CQ80"/>
      <c r="CR80"/>
      <c r="CS80"/>
      <c r="CU80"/>
      <c r="CV80"/>
      <c r="CW80"/>
      <c r="CX80"/>
      <c r="CY80"/>
      <c r="CZ80"/>
      <c r="DA80"/>
      <c r="DC80" s="3">
        <v>1</v>
      </c>
    </row>
    <row r="81" spans="1:107" s="701" customFormat="1" ht="21" customHeight="1" thickBot="1">
      <c r="A81" s="941" t="s">
        <v>22</v>
      </c>
      <c r="B81" s="957" t="str">
        <f t="shared" si="46"/>
        <v>►</v>
      </c>
      <c r="C81" s="999" cm="1">
        <f t="array" ref="C81">SUMPRODUCT(LEN(D81:J81))</f>
        <v>0</v>
      </c>
      <c r="D81" s="201"/>
      <c r="E81" s="206"/>
      <c r="F81" s="206"/>
      <c r="G81" s="206"/>
      <c r="H81" s="206"/>
      <c r="I81" s="206"/>
      <c r="J81" s="207"/>
      <c r="K81" s="455" t="s">
        <v>22</v>
      </c>
      <c r="L81" s="115" t="s">
        <v>16</v>
      </c>
      <c r="M81" s="34" t="str">
        <f>M69</f>
        <v>F FEUILLES DE MERINGUE | pâtisserie--ENTREMET| Auteur &gt; recette Béghin Say de Jean-Jacques Borne MOF 1994</v>
      </c>
      <c r="N81" s="35">
        <f>N69</f>
        <v>18</v>
      </c>
      <c r="O81" s="34" t="str">
        <f>O69</f>
        <v>assiettes</v>
      </c>
      <c r="P81" s="36" t="str">
        <f>P69</f>
        <v>Recette mère ► MILLE-FEUILLE meringue et chiboust pamplemousse aux fraises des bois</v>
      </c>
      <c r="Q81" s="133" t="s">
        <v>162</v>
      </c>
      <c r="R81" s="133" t="s">
        <v>163</v>
      </c>
      <c r="S81" s="161" t="s">
        <v>148</v>
      </c>
      <c r="T81" s="133" t="s">
        <v>116</v>
      </c>
      <c r="U81" s="133" t="s">
        <v>164</v>
      </c>
      <c r="V81" s="133" t="s">
        <v>165</v>
      </c>
      <c r="W81" s="138" t="s">
        <v>121</v>
      </c>
      <c r="X81" s="173" t="s">
        <v>166</v>
      </c>
      <c r="Y81" s="173" t="s">
        <v>167</v>
      </c>
      <c r="Z81" s="121" t="s">
        <v>168</v>
      </c>
      <c r="AA81" s="121" t="s">
        <v>169</v>
      </c>
      <c r="AB81" s="121" t="s">
        <v>107</v>
      </c>
      <c r="AC81" s="2470" t="s">
        <v>1857</v>
      </c>
      <c r="AD81" s="934" t="s">
        <v>170</v>
      </c>
      <c r="AE81" s="262" t="s">
        <v>22</v>
      </c>
      <c r="AF81" s="1035" t="str">
        <f t="shared" si="18"/>
        <v>►</v>
      </c>
      <c r="AG81" s="1036" t="str">
        <f t="shared" si="19"/>
        <v/>
      </c>
      <c r="AH81" s="1037" t="str">
        <f t="shared" si="20"/>
        <v/>
      </c>
      <c r="AI81" s="1036" t="str">
        <f t="shared" si="21"/>
        <v/>
      </c>
      <c r="AJ81" s="1037" t="str">
        <f t="shared" si="22"/>
        <v/>
      </c>
      <c r="AK81" s="1037">
        <f>IF(AND(L81="A",COUNTIF(BJ15:BL62,TRIM(U81))&gt;0),1,0)</f>
        <v>0</v>
      </c>
      <c r="AL81" s="1630" t="str" cm="1">
        <f t="array" ref="AL81">IF(AF81&lt;&gt;"A","",IFERROR((IFERROR(_xlfn.XLOOKUP(TRIM(SUBSTITUTE(U81,CHAR(160)," ")),BJ15:BJ62,BM15:BM62),IFERROR(_xlfn.XLOOKUP(TRIM(SUBSTITUTE(U81,CHAR(160)," ")),BK15:BK62,BM15:BM62),_xlfn.XLOOKUP(TRIM(SUBSTITUTE(U81,CHAR(160)," ")),BL15:BL62,BM15:BM62))))*T81*IF(ISBLANK(Q81),1,Q81)+IFERROR(_xlfn.XLOOKUP("RECHERCHEX",TRIM(L81:AD81),L81:AD81),0),0))</f>
        <v/>
      </c>
      <c r="AM81" s="1038">
        <f t="shared" si="23"/>
        <v>0</v>
      </c>
      <c r="AN81" s="1627" t="str">
        <f t="shared" si="24"/>
        <v/>
      </c>
      <c r="AO81" s="1039">
        <f t="shared" si="25"/>
        <v>0</v>
      </c>
      <c r="AP81" s="1039">
        <f t="shared" si="26"/>
        <v>0</v>
      </c>
      <c r="AQ81" s="1052">
        <f>IF(AO81&gt;0,AS9,0)</f>
        <v>0</v>
      </c>
      <c r="AR81" s="1626" t="str">
        <f>IF(TRIM(AG81)="▼ recette suivante", AG81, IF(AQ81&gt;0, IF(AT9&lt;&gt;"", AT9&amp;"-ou.or.o ❾ + or - &gt;", ""), ""))</f>
        <v/>
      </c>
      <c r="AS81" s="1629"/>
      <c r="AT81" s="1041"/>
      <c r="AU81" s="1053">
        <f t="shared" si="27"/>
        <v>0</v>
      </c>
      <c r="AV81" s="1054">
        <f>IF(AK81,IF(OR(AU81="",N(AU81)&lt;=0.000000001),"",_xlfn.XLOOKUP(AJ81,BJ15:BJ62,BN15:BN62,_xlfn.XLOOKUP(AJ81,BK15:BK62,BN15:BN62,_xlfn.XLOOKUP(AJ81,BL15:BL62,BN15:BN62,"")))),0)</f>
        <v>0</v>
      </c>
      <c r="AW81" s="1067" cm="1">
        <f t="array" ref="AW81">IF(AK81&lt;&gt;1,0,IF(OR(AU81="",N(AU81)&lt;=0.000000001),"",IF(OR(AO81="",N(AO81)&lt;=0.000000001),0,IF(ISNUMBER(AU81),IFERROR(_xlfn.LET(_xlpm.ai_test,TRIM(AJ81),_xlpm.r,IFERROR(_xlfn.XLOOKUP(_xlpm.ai_test,BJ15:BJ62,ROW(BJ15:BJ62),0,1),IFERROR(_xlfn.XLOOKUP(_xlpm.ai_test,BK15:BK62,ROW(BK15:BK62),0,1),_xlfn.XLOOKUP(_xlpm.ai_test,BL15:BL62,ROW(BL15:BL62),0,1))),_xlpm.p,_xlpm.r-MIN(ROW(BJ15:BJ62))+1,_xlpm.f,INDEX(BM15:BM62,_xlpm.p),_xlpm.u,INDEX(BN15:BN62,_xlpm.p),_xlpm.s,INDEX(BP15:BP62,_xlpm.p),_xlpm.q,N(AU81)/_xlpm.f,IF(_xlpm.q&gt;=_xlpm.s,ROUND(_xlpm.q,1)&amp;" "&amp;_xlpm.ai_test&amp;" = "&amp;ROUND(_xlpm.q*_xlpm.f,1)&amp;" "&amp;_xlpm.u,ROUND(_xlpm.q,1)&amp;" "&amp;_xlpm.ai_test)),""),""))))</f>
        <v>0</v>
      </c>
      <c r="AX81" s="1055"/>
      <c r="AY81" s="1053">
        <f t="shared" si="28"/>
        <v>0</v>
      </c>
      <c r="AZ81" s="1054" t="str">
        <f t="shared" si="29"/>
        <v/>
      </c>
      <c r="BA81" s="1056">
        <f t="shared" si="30"/>
        <v>0</v>
      </c>
      <c r="BB81" s="1057" t="str">
        <f t="shared" si="31"/>
        <v/>
      </c>
      <c r="BC81" s="1046">
        <v>1.5</v>
      </c>
      <c r="BD81" s="1058">
        <f t="shared" si="32"/>
        <v>0</v>
      </c>
      <c r="BE81" s="1048" t="str">
        <f t="shared" si="33"/>
        <v/>
      </c>
      <c r="BF81" s="262" t="s">
        <v>22</v>
      </c>
      <c r="BG81" s="1027">
        <f t="shared" si="34"/>
        <v>0</v>
      </c>
      <c r="BH81" s="1028">
        <f t="shared" si="35"/>
        <v>0</v>
      </c>
      <c r="BJ81"/>
      <c r="BK81"/>
      <c r="BL81"/>
      <c r="BM81"/>
      <c r="BN81"/>
      <c r="BO81"/>
      <c r="BP81"/>
      <c r="BQ81"/>
      <c r="BR81"/>
      <c r="BS81"/>
      <c r="BT81"/>
      <c r="BU81"/>
      <c r="BV81"/>
      <c r="BW81"/>
      <c r="BX81" s="964" t="str">
        <f t="shared" si="47"/>
        <v>►</v>
      </c>
      <c r="BY81" s="395"/>
      <c r="BZ81" s="395"/>
      <c r="CA81" s="395"/>
      <c r="CB81" s="395"/>
      <c r="CC81" s="395"/>
      <c r="CD81" s="962"/>
      <c r="CE81"/>
      <c r="CF81"/>
      <c r="CG81"/>
      <c r="CH81"/>
      <c r="CI81"/>
      <c r="CJ81"/>
      <c r="CK81"/>
      <c r="CM81"/>
      <c r="CN81"/>
      <c r="CO81"/>
      <c r="CP81"/>
      <c r="CQ81"/>
      <c r="CR81"/>
      <c r="CS81"/>
      <c r="CU81"/>
      <c r="CV81"/>
      <c r="CW81"/>
      <c r="CX81"/>
      <c r="CY81"/>
      <c r="CZ81"/>
      <c r="DA81"/>
      <c r="DC81" s="3">
        <v>1</v>
      </c>
    </row>
    <row r="82" spans="1:107" s="701" customFormat="1" ht="21" customHeight="1">
      <c r="A82" s="941" t="s">
        <v>22</v>
      </c>
      <c r="B82" s="957" t="str">
        <f t="shared" si="46"/>
        <v>►</v>
      </c>
      <c r="C82" s="999" cm="1">
        <f t="array" ref="C82">SUMPRODUCT(LEN(D82:J82))</f>
        <v>0</v>
      </c>
      <c r="D82" s="201"/>
      <c r="E82" s="206"/>
      <c r="F82" s="206"/>
      <c r="G82" s="206"/>
      <c r="H82" s="206"/>
      <c r="I82" s="206"/>
      <c r="J82" s="207"/>
      <c r="K82" s="455" t="s">
        <v>22</v>
      </c>
      <c r="L82" s="115" t="s">
        <v>16</v>
      </c>
      <c r="M82" s="34" t="str">
        <f>M69</f>
        <v>F FEUILLES DE MERINGUE | pâtisserie--ENTREMET| Auteur &gt; recette Béghin Say de Jean-Jacques Borne MOF 1994</v>
      </c>
      <c r="N82" s="35">
        <f>N69</f>
        <v>18</v>
      </c>
      <c r="O82" s="34" t="str">
        <f>O69</f>
        <v>assiettes</v>
      </c>
      <c r="P82" s="36" t="str">
        <f>P69</f>
        <v>Recette mère ► MILLE-FEUILLE meringue et chiboust pamplemousse aux fraises des bois</v>
      </c>
      <c r="Q82" s="916">
        <v>2.835E-2</v>
      </c>
      <c r="R82" s="917">
        <v>0.13</v>
      </c>
      <c r="S82" s="918">
        <v>0</v>
      </c>
      <c r="T82" s="917">
        <v>0.2</v>
      </c>
      <c r="U82" s="917">
        <v>0.23</v>
      </c>
      <c r="V82" s="917">
        <v>0.22500000000000001</v>
      </c>
      <c r="W82" s="919">
        <v>0.35</v>
      </c>
      <c r="X82" s="919">
        <v>5.0000000000000001E-3</v>
      </c>
      <c r="Y82" s="919">
        <v>5.0000000000000001E-3</v>
      </c>
      <c r="Z82" s="919">
        <v>1.4999999999999999E-2</v>
      </c>
      <c r="AA82" s="919">
        <v>0.1</v>
      </c>
      <c r="AB82" s="919">
        <v>0.22500000000000001</v>
      </c>
      <c r="AC82" s="919">
        <v>4.0000000000000001E-3</v>
      </c>
      <c r="AD82" s="2469">
        <v>1E-3</v>
      </c>
      <c r="AE82" s="262" t="s">
        <v>22</v>
      </c>
      <c r="AF82" s="1035" t="str">
        <f t="shared" si="18"/>
        <v>►</v>
      </c>
      <c r="AG82" s="1036" t="str">
        <f t="shared" si="19"/>
        <v/>
      </c>
      <c r="AH82" s="1037" t="str">
        <f t="shared" si="20"/>
        <v/>
      </c>
      <c r="AI82" s="1036" t="str">
        <f t="shared" si="21"/>
        <v/>
      </c>
      <c r="AJ82" s="1037" t="str">
        <f t="shared" si="22"/>
        <v/>
      </c>
      <c r="AK82" s="1037">
        <f>IF(AND(L82="A",COUNTIF(BJ15:BL62,TRIM(U82))&gt;0),1,0)</f>
        <v>0</v>
      </c>
      <c r="AL82" s="1630" t="str" cm="1">
        <f t="array" ref="AL82">IF(AF82&lt;&gt;"A","",IFERROR((IFERROR(_xlfn.XLOOKUP(TRIM(SUBSTITUTE(U82,CHAR(160)," ")),BJ15:BJ62,BM15:BM62),IFERROR(_xlfn.XLOOKUP(TRIM(SUBSTITUTE(U82,CHAR(160)," ")),BK15:BK62,BM15:BM62),_xlfn.XLOOKUP(TRIM(SUBSTITUTE(U82,CHAR(160)," ")),BL15:BL62,BM15:BM62))))*T82*IF(ISBLANK(Q82),1,Q82)+IFERROR(_xlfn.XLOOKUP("RECHERCHEX",TRIM(L82:AD82),L82:AD82),0),0))</f>
        <v/>
      </c>
      <c r="AM82" s="1038">
        <f t="shared" si="23"/>
        <v>0</v>
      </c>
      <c r="AN82" s="1627" t="str">
        <f t="shared" si="24"/>
        <v/>
      </c>
      <c r="AO82" s="1039">
        <f t="shared" si="25"/>
        <v>0</v>
      </c>
      <c r="AP82" s="1039">
        <f t="shared" si="26"/>
        <v>0</v>
      </c>
      <c r="AQ82" s="1040">
        <f>IF(AO82&gt;0,AS9,0)</f>
        <v>0</v>
      </c>
      <c r="AR82" s="1628" t="str">
        <f>IF(TRIM(AG82)="▼ recette suivante", AG82, IF(AQ82&gt;0, IF(AT9&lt;&gt;"", AT9&amp;"-ou.or.o ❾ + or - &gt;", ""), ""))</f>
        <v/>
      </c>
      <c r="AS82" s="1629"/>
      <c r="AT82" s="1041"/>
      <c r="AU82" s="1042">
        <f t="shared" si="27"/>
        <v>0</v>
      </c>
      <c r="AV82" s="1043">
        <f>IF(AK82,IF(OR(AU82="",N(AU82)&lt;=0.000000001),"",_xlfn.XLOOKUP(AJ82,BJ15:BJ62,BN15:BN62,_xlfn.XLOOKUP(AJ82,BK15:BK62,BN15:BN62,_xlfn.XLOOKUP(AJ82,BL15:BL62,BN15:BN62,"")))),0)</f>
        <v>0</v>
      </c>
      <c r="AW82" s="1065" cm="1">
        <f t="array" ref="AW82">IF(AK82&lt;&gt;1,0,IF(OR(AU82="",N(AU82)&lt;=0.000000001),"",IF(OR(AO82="",N(AO82)&lt;=0.000000001),0,IF(ISNUMBER(AU82),IFERROR(_xlfn.LET(_xlpm.ai_test,TRIM(AJ82),_xlpm.r,IFERROR(_xlfn.XLOOKUP(_xlpm.ai_test,BJ15:BJ62,ROW(BJ15:BJ62),0,1),IFERROR(_xlfn.XLOOKUP(_xlpm.ai_test,BK15:BK62,ROW(BK15:BK62),0,1),_xlfn.XLOOKUP(_xlpm.ai_test,BL15:BL62,ROW(BL15:BL62),0,1))),_xlpm.p,_xlpm.r-MIN(ROW(BJ15:BJ62))+1,_xlpm.f,INDEX(BM15:BM62,_xlpm.p),_xlpm.u,INDEX(BN15:BN62,_xlpm.p),_xlpm.s,INDEX(BP15:BP62,_xlpm.p),_xlpm.q,N(AU82)/_xlpm.f,IF(_xlpm.q&gt;=_xlpm.s,ROUND(_xlpm.q,1)&amp;" "&amp;_xlpm.ai_test&amp;" = "&amp;ROUND(_xlpm.q*_xlpm.f,1)&amp;" "&amp;_xlpm.u,ROUND(_xlpm.q,1)&amp;" "&amp;_xlpm.ai_test)),""),""))))</f>
        <v>0</v>
      </c>
      <c r="AX82" s="1055"/>
      <c r="AY82" s="1042">
        <f t="shared" si="28"/>
        <v>0</v>
      </c>
      <c r="AZ82" s="1043" t="str">
        <f t="shared" si="29"/>
        <v/>
      </c>
      <c r="BA82" s="1044">
        <f t="shared" si="30"/>
        <v>0</v>
      </c>
      <c r="BB82" s="1045" t="str">
        <f t="shared" si="31"/>
        <v/>
      </c>
      <c r="BC82" s="1046">
        <v>1.5</v>
      </c>
      <c r="BD82" s="1047">
        <f t="shared" si="32"/>
        <v>0</v>
      </c>
      <c r="BE82" s="1048" t="str">
        <f t="shared" si="33"/>
        <v/>
      </c>
      <c r="BF82" s="262" t="s">
        <v>22</v>
      </c>
      <c r="BG82" s="1027">
        <f t="shared" si="34"/>
        <v>0</v>
      </c>
      <c r="BH82" s="1028">
        <f t="shared" si="35"/>
        <v>0</v>
      </c>
      <c r="BJ82" s="2810" t="s">
        <v>1932</v>
      </c>
      <c r="BK82" s="2811"/>
      <c r="BL82" s="2811"/>
      <c r="BM82" s="2811"/>
      <c r="BN82" s="2811"/>
      <c r="BO82" s="2811"/>
      <c r="BP82" s="2811"/>
      <c r="BQ82" s="2811"/>
      <c r="BR82" s="2811"/>
      <c r="BS82" s="2811"/>
      <c r="BT82" s="2811"/>
      <c r="BU82" s="2811"/>
      <c r="BV82" s="2812"/>
      <c r="BW82"/>
      <c r="BX82" s="964" t="str">
        <f t="shared" si="47"/>
        <v>►</v>
      </c>
      <c r="BY82" s="395"/>
      <c r="BZ82" s="395"/>
      <c r="CA82" s="395"/>
      <c r="CB82" s="395"/>
      <c r="CC82" s="395"/>
      <c r="CD82" s="962"/>
      <c r="CE82"/>
      <c r="CF82"/>
      <c r="CG82"/>
      <c r="CH82"/>
      <c r="CI82"/>
      <c r="CJ82"/>
      <c r="CK82"/>
      <c r="CM82"/>
      <c r="CN82"/>
      <c r="CO82"/>
      <c r="CP82"/>
      <c r="CQ82"/>
      <c r="CR82"/>
      <c r="CS82"/>
      <c r="CU82"/>
      <c r="CV82"/>
      <c r="CW82"/>
      <c r="CX82"/>
      <c r="CY82"/>
      <c r="CZ82"/>
      <c r="DA82"/>
      <c r="DC82" s="3">
        <v>1</v>
      </c>
    </row>
    <row r="83" spans="1:107" s="701" customFormat="1" ht="21" customHeight="1">
      <c r="A83" s="941" t="s">
        <v>22</v>
      </c>
      <c r="B83" s="957" t="str">
        <f t="shared" si="46"/>
        <v>A</v>
      </c>
      <c r="C83" s="999" cm="1">
        <f t="array" ref="C83">SUMPRODUCT(LEN(D83:J83))</f>
        <v>0</v>
      </c>
      <c r="D83" s="201"/>
      <c r="E83" s="206"/>
      <c r="F83" s="206"/>
      <c r="G83" s="206"/>
      <c r="H83" s="206"/>
      <c r="I83" s="206"/>
      <c r="J83" s="207"/>
      <c r="K83" s="455" t="s">
        <v>22</v>
      </c>
      <c r="L83" s="179" t="s">
        <v>11</v>
      </c>
      <c r="M83" s="180" t="str">
        <f>M69</f>
        <v>F FEUILLES DE MERINGUE | pâtisserie--ENTREMET| Auteur &gt; recette Béghin Say de Jean-Jacques Borne MOF 1994</v>
      </c>
      <c r="N83" s="180">
        <f>N69</f>
        <v>18</v>
      </c>
      <c r="O83" s="181" t="str">
        <f>O69</f>
        <v>assiettes</v>
      </c>
      <c r="P83" s="182" t="str">
        <f>P69</f>
        <v>Recette mère ► MILLE-FEUILLE meringue et chiboust pamplemousse aux fraises des bois</v>
      </c>
      <c r="Q83" s="183" t="str">
        <f t="shared" ref="Q83:V83" si="49">Q70</f>
        <v>Col.6</v>
      </c>
      <c r="R83" s="183" t="str">
        <f t="shared" si="49"/>
        <v>Col.7</v>
      </c>
      <c r="S83" s="183" t="str">
        <f t="shared" si="49"/>
        <v>Col.8</v>
      </c>
      <c r="T83" s="183" t="str">
        <f t="shared" si="49"/>
        <v>Col.9</v>
      </c>
      <c r="U83" s="183" t="str">
        <f t="shared" si="49"/>
        <v>Col.10</v>
      </c>
      <c r="V83" s="183" t="str">
        <f t="shared" si="49"/>
        <v>Col.11</v>
      </c>
      <c r="W83" s="184" t="s">
        <v>171</v>
      </c>
      <c r="X83" s="1140"/>
      <c r="Y83" s="1140"/>
      <c r="Z83" s="1140"/>
      <c r="AA83" s="1140"/>
      <c r="AB83" s="1140"/>
      <c r="AC83" s="1140"/>
      <c r="AD83" s="1651"/>
      <c r="AE83" s="262" t="s">
        <v>22</v>
      </c>
      <c r="AF83" s="1035" t="str">
        <f t="shared" si="18"/>
        <v>►</v>
      </c>
      <c r="AG83" s="1036" t="str">
        <f t="shared" si="19"/>
        <v/>
      </c>
      <c r="AH83" s="1037" t="str">
        <f t="shared" si="20"/>
        <v/>
      </c>
      <c r="AI83" s="1036" t="str">
        <f t="shared" si="21"/>
        <v/>
      </c>
      <c r="AJ83" s="1037" t="str">
        <f t="shared" si="22"/>
        <v/>
      </c>
      <c r="AK83" s="1037">
        <f>IF(AND(L83="A",COUNTIF(BJ15:BL62,TRIM(U83))&gt;0),1,0)</f>
        <v>0</v>
      </c>
      <c r="AL83" s="1630" t="str" cm="1">
        <f t="array" ref="AL83">IF(AF83&lt;&gt;"A","",IFERROR((IFERROR(_xlfn.XLOOKUP(TRIM(SUBSTITUTE(U83,CHAR(160)," ")),BJ15:BJ62,BM15:BM62),IFERROR(_xlfn.XLOOKUP(TRIM(SUBSTITUTE(U83,CHAR(160)," ")),BK15:BK62,BM15:BM62),_xlfn.XLOOKUP(TRIM(SUBSTITUTE(U83,CHAR(160)," ")),BL15:BL62,BM15:BM62))))*T83*IF(ISBLANK(Q83),1,Q83)+IFERROR(_xlfn.XLOOKUP("RECHERCHEX",TRIM(L83:AD83),L83:AD83),0),0))</f>
        <v/>
      </c>
      <c r="AM83" s="1038">
        <f t="shared" si="23"/>
        <v>0</v>
      </c>
      <c r="AN83" s="1627" t="str">
        <f t="shared" si="24"/>
        <v/>
      </c>
      <c r="AO83" s="1039">
        <f t="shared" si="25"/>
        <v>0</v>
      </c>
      <c r="AP83" s="1039">
        <f t="shared" si="26"/>
        <v>0</v>
      </c>
      <c r="AQ83" s="1052">
        <f>IF(AO83&gt;0,AS9,0)</f>
        <v>0</v>
      </c>
      <c r="AR83" s="1626" t="str">
        <f>IF(TRIM(AG83)="▼ recette suivante", AG83, IF(AQ83&gt;0, IF(AT9&lt;&gt;"", AT9&amp;"-ou.or.o ❾ + or - &gt;", ""), ""))</f>
        <v/>
      </c>
      <c r="AS83" s="1629"/>
      <c r="AT83" s="1041"/>
      <c r="AU83" s="1053">
        <f t="shared" si="27"/>
        <v>0</v>
      </c>
      <c r="AV83" s="1054">
        <f>IF(AK83,IF(OR(AU83="",N(AU83)&lt;=0.000000001),"",_xlfn.XLOOKUP(AJ83,BJ15:BJ62,BN15:BN62,_xlfn.XLOOKUP(AJ83,BK15:BK62,BN15:BN62,_xlfn.XLOOKUP(AJ83,BL15:BL62,BN15:BN62,"")))),0)</f>
        <v>0</v>
      </c>
      <c r="AW83" s="1067" cm="1">
        <f t="array" ref="AW83">IF(AK83&lt;&gt;1,0,IF(OR(AU83="",N(AU83)&lt;=0.000000001),"",IF(OR(AO83="",N(AO83)&lt;=0.000000001),0,IF(ISNUMBER(AU83),IFERROR(_xlfn.LET(_xlpm.ai_test,TRIM(AJ83),_xlpm.r,IFERROR(_xlfn.XLOOKUP(_xlpm.ai_test,BJ15:BJ62,ROW(BJ15:BJ62),0,1),IFERROR(_xlfn.XLOOKUP(_xlpm.ai_test,BK15:BK62,ROW(BK15:BK62),0,1),_xlfn.XLOOKUP(_xlpm.ai_test,BL15:BL62,ROW(BL15:BL62),0,1))),_xlpm.p,_xlpm.r-MIN(ROW(BJ15:BJ62))+1,_xlpm.f,INDEX(BM15:BM62,_xlpm.p),_xlpm.u,INDEX(BN15:BN62,_xlpm.p),_xlpm.s,INDEX(BP15:BP62,_xlpm.p),_xlpm.q,N(AU83)/_xlpm.f,IF(_xlpm.q&gt;=_xlpm.s,ROUND(_xlpm.q,1)&amp;" "&amp;_xlpm.ai_test&amp;" = "&amp;ROUND(_xlpm.q*_xlpm.f,1)&amp;" "&amp;_xlpm.u,ROUND(_xlpm.q,1)&amp;" "&amp;_xlpm.ai_test)),""),""))))</f>
        <v>0</v>
      </c>
      <c r="AX83" s="1055"/>
      <c r="AY83" s="1053">
        <f t="shared" si="28"/>
        <v>0</v>
      </c>
      <c r="AZ83" s="1054" t="str">
        <f t="shared" si="29"/>
        <v/>
      </c>
      <c r="BA83" s="1056">
        <f t="shared" si="30"/>
        <v>0</v>
      </c>
      <c r="BB83" s="1057" t="str">
        <f t="shared" si="31"/>
        <v/>
      </c>
      <c r="BC83" s="1046">
        <v>1.5</v>
      </c>
      <c r="BD83" s="1058">
        <f t="shared" si="32"/>
        <v>0</v>
      </c>
      <c r="BE83" s="1048" t="str">
        <f t="shared" si="33"/>
        <v/>
      </c>
      <c r="BF83" s="262" t="s">
        <v>22</v>
      </c>
      <c r="BG83" s="1027">
        <f t="shared" si="34"/>
        <v>0</v>
      </c>
      <c r="BH83" s="1028">
        <f t="shared" si="35"/>
        <v>0</v>
      </c>
      <c r="BJ83" s="2813"/>
      <c r="BK83" s="2814"/>
      <c r="BL83" s="2814"/>
      <c r="BM83" s="2814"/>
      <c r="BN83" s="2814"/>
      <c r="BO83" s="2814"/>
      <c r="BP83" s="2814"/>
      <c r="BQ83" s="2814"/>
      <c r="BR83" s="2814"/>
      <c r="BS83" s="2814"/>
      <c r="BT83" s="2814"/>
      <c r="BU83" s="2814"/>
      <c r="BV83" s="2815"/>
      <c r="BW83"/>
      <c r="BX83" s="964" t="str">
        <f t="shared" si="47"/>
        <v>►</v>
      </c>
      <c r="BY83" s="395"/>
      <c r="BZ83" s="395"/>
      <c r="CA83" s="395"/>
      <c r="CB83" s="395"/>
      <c r="CC83" s="395"/>
      <c r="CD83" s="962"/>
      <c r="CE83"/>
      <c r="CF83"/>
      <c r="CG83"/>
      <c r="CH83"/>
      <c r="CI83"/>
      <c r="CJ83"/>
      <c r="CK83"/>
      <c r="CM83"/>
      <c r="CN83"/>
      <c r="CO83"/>
      <c r="CP83"/>
      <c r="CQ83"/>
      <c r="CR83"/>
      <c r="CS83"/>
      <c r="CU83"/>
      <c r="CV83"/>
      <c r="CW83"/>
      <c r="CX83"/>
      <c r="CY83"/>
      <c r="CZ83"/>
      <c r="DA83"/>
      <c r="DC83" s="3">
        <v>1</v>
      </c>
    </row>
    <row r="84" spans="1:107" s="701" customFormat="1" ht="21" customHeight="1">
      <c r="A84" s="941" t="s">
        <v>22</v>
      </c>
      <c r="B84" s="957" t="str">
        <f t="shared" si="46"/>
        <v>A</v>
      </c>
      <c r="C84" s="999" cm="1">
        <f t="array" ref="C84">SUMPRODUCT(LEN(D84:J84))</f>
        <v>0</v>
      </c>
      <c r="D84" s="201"/>
      <c r="E84" s="206"/>
      <c r="F84" s="206"/>
      <c r="G84" s="206"/>
      <c r="H84" s="206"/>
      <c r="I84" s="206"/>
      <c r="J84" s="207"/>
      <c r="K84" s="455" t="s">
        <v>22</v>
      </c>
      <c r="L84" s="189" t="s">
        <v>11</v>
      </c>
      <c r="M84" s="1684" t="str">
        <f>M69</f>
        <v>F FEUILLES DE MERINGUE | pâtisserie--ENTREMET| Auteur &gt; recette Béghin Say de Jean-Jacques Borne MOF 1994</v>
      </c>
      <c r="N84" s="1684">
        <f>N69</f>
        <v>18</v>
      </c>
      <c r="O84" s="1685" t="str">
        <f>O69</f>
        <v>assiettes</v>
      </c>
      <c r="P84" s="1686" t="str">
        <f>P69</f>
        <v>Recette mère ► MILLE-FEUILLE meringue et chiboust pamplemousse aux fraises des bois</v>
      </c>
      <c r="Q84" s="1812"/>
      <c r="R84" s="1812"/>
      <c r="S84" s="1812"/>
      <c r="T84" s="1812"/>
      <c r="U84" s="1812"/>
      <c r="V84" s="1813" t="s">
        <v>8456</v>
      </c>
      <c r="W84" s="1814" t="s">
        <v>855</v>
      </c>
      <c r="X84" s="1822"/>
      <c r="Y84" s="1822"/>
      <c r="Z84" s="9"/>
      <c r="AA84" s="9"/>
      <c r="AB84" s="9"/>
      <c r="AC84" s="1646" t="s">
        <v>172</v>
      </c>
      <c r="AD84" s="1647" t="s">
        <v>173</v>
      </c>
      <c r="AE84" s="262" t="s">
        <v>22</v>
      </c>
      <c r="AF84" s="1035" t="str">
        <f t="shared" si="18"/>
        <v>►</v>
      </c>
      <c r="AG84" s="1036" t="str">
        <f t="shared" si="19"/>
        <v/>
      </c>
      <c r="AH84" s="1037" t="str">
        <f t="shared" si="20"/>
        <v/>
      </c>
      <c r="AI84" s="1036" t="str">
        <f t="shared" si="21"/>
        <v/>
      </c>
      <c r="AJ84" s="1037" t="str">
        <f t="shared" si="22"/>
        <v/>
      </c>
      <c r="AK84" s="1037">
        <f>IF(AND(L84="A",COUNTIF(BJ15:BL62,TRIM(U84))&gt;0),1,0)</f>
        <v>0</v>
      </c>
      <c r="AL84" s="1630" t="str" cm="1">
        <f t="array" ref="AL84">IF(AF84&lt;&gt;"A","",IFERROR((IFERROR(_xlfn.XLOOKUP(TRIM(SUBSTITUTE(U84,CHAR(160)," ")),BJ15:BJ62,BM15:BM62),IFERROR(_xlfn.XLOOKUP(TRIM(SUBSTITUTE(U84,CHAR(160)," ")),BK15:BK62,BM15:BM62),_xlfn.XLOOKUP(TRIM(SUBSTITUTE(U84,CHAR(160)," ")),BL15:BL62,BM15:BM62))))*T84*IF(ISBLANK(Q84),1,Q84)+IFERROR(_xlfn.XLOOKUP("RECHERCHEX",TRIM(L84:AD84),L84:AD84),0),0))</f>
        <v/>
      </c>
      <c r="AM84" s="1038">
        <f t="shared" si="23"/>
        <v>0</v>
      </c>
      <c r="AN84" s="1627" t="str">
        <f t="shared" si="24"/>
        <v/>
      </c>
      <c r="AO84" s="1039">
        <f t="shared" si="25"/>
        <v>0</v>
      </c>
      <c r="AP84" s="1039">
        <f t="shared" si="26"/>
        <v>0</v>
      </c>
      <c r="AQ84" s="1040">
        <f>IF(AO84&gt;0,AS9,0)</f>
        <v>0</v>
      </c>
      <c r="AR84" s="1628" t="str">
        <f>IF(TRIM(AG84)="▼ recette suivante", AG84, IF(AQ84&gt;0, IF(AT9&lt;&gt;"", AT9&amp;"-ou.or.o ❾ + or - &gt;", ""), ""))</f>
        <v/>
      </c>
      <c r="AS84" s="1629"/>
      <c r="AT84" s="1041"/>
      <c r="AU84" s="1042">
        <f t="shared" si="27"/>
        <v>0</v>
      </c>
      <c r="AV84" s="1043">
        <f>IF(AK84,IF(OR(AU84="",N(AU84)&lt;=0.000000001),"",_xlfn.XLOOKUP(AJ84,BJ15:BJ62,BN15:BN62,_xlfn.XLOOKUP(AJ84,BK15:BK62,BN15:BN62,_xlfn.XLOOKUP(AJ84,BL15:BL62,BN15:BN62,"")))),0)</f>
        <v>0</v>
      </c>
      <c r="AW84" s="1065" cm="1">
        <f t="array" ref="AW84">IF(AK84&lt;&gt;1,0,IF(OR(AU84="",N(AU84)&lt;=0.000000001),"",IF(OR(AO84="",N(AO84)&lt;=0.000000001),0,IF(ISNUMBER(AU84),IFERROR(_xlfn.LET(_xlpm.ai_test,TRIM(AJ84),_xlpm.r,IFERROR(_xlfn.XLOOKUP(_xlpm.ai_test,BJ15:BJ62,ROW(BJ15:BJ62),0,1),IFERROR(_xlfn.XLOOKUP(_xlpm.ai_test,BK15:BK62,ROW(BK15:BK62),0,1),_xlfn.XLOOKUP(_xlpm.ai_test,BL15:BL62,ROW(BL15:BL62),0,1))),_xlpm.p,_xlpm.r-MIN(ROW(BJ15:BJ62))+1,_xlpm.f,INDEX(BM15:BM62,_xlpm.p),_xlpm.u,INDEX(BN15:BN62,_xlpm.p),_xlpm.s,INDEX(BP15:BP62,_xlpm.p),_xlpm.q,N(AU84)/_xlpm.f,IF(_xlpm.q&gt;=_xlpm.s,ROUND(_xlpm.q,1)&amp;" "&amp;_xlpm.ai_test&amp;" = "&amp;ROUND(_xlpm.q*_xlpm.f,1)&amp;" "&amp;_xlpm.u,ROUND(_xlpm.q,1)&amp;" "&amp;_xlpm.ai_test)),""),""))))</f>
        <v>0</v>
      </c>
      <c r="AX84" s="1055"/>
      <c r="AY84" s="1042">
        <f t="shared" si="28"/>
        <v>0</v>
      </c>
      <c r="AZ84" s="1043" t="str">
        <f t="shared" si="29"/>
        <v/>
      </c>
      <c r="BA84" s="1044">
        <f t="shared" si="30"/>
        <v>0</v>
      </c>
      <c r="BB84" s="1045" t="str">
        <f t="shared" si="31"/>
        <v/>
      </c>
      <c r="BC84" s="1046">
        <v>1.5</v>
      </c>
      <c r="BD84" s="1047">
        <f t="shared" si="32"/>
        <v>0</v>
      </c>
      <c r="BE84" s="1048" t="str">
        <f t="shared" si="33"/>
        <v/>
      </c>
      <c r="BF84" s="262" t="s">
        <v>22</v>
      </c>
      <c r="BG84" s="1027">
        <f t="shared" si="34"/>
        <v>0</v>
      </c>
      <c r="BH84" s="1028">
        <f t="shared" si="35"/>
        <v>0</v>
      </c>
      <c r="BJ84" s="701" t="s">
        <v>2597</v>
      </c>
      <c r="BW84"/>
      <c r="BX84" s="964" t="str">
        <f t="shared" si="47"/>
        <v>►</v>
      </c>
      <c r="BY84" s="1121" t="s">
        <v>1933</v>
      </c>
      <c r="BZ84" s="307"/>
      <c r="CA84" s="307"/>
      <c r="CB84" s="307"/>
      <c r="CC84" s="307"/>
      <c r="CD84" s="962"/>
      <c r="CE84"/>
      <c r="CF84"/>
      <c r="CG84"/>
      <c r="CH84"/>
      <c r="CI84"/>
      <c r="CJ84"/>
      <c r="CK84"/>
      <c r="CM84"/>
      <c r="CN84"/>
      <c r="CO84"/>
      <c r="CP84"/>
      <c r="CQ84"/>
      <c r="CR84"/>
      <c r="CS84"/>
      <c r="CU84"/>
      <c r="CV84"/>
      <c r="CW84"/>
      <c r="CX84"/>
      <c r="CY84"/>
      <c r="CZ84"/>
      <c r="DA84"/>
      <c r="DC84" s="3">
        <v>1</v>
      </c>
    </row>
    <row r="85" spans="1:107" s="701" customFormat="1" ht="21" customHeight="1">
      <c r="A85" s="941" t="s">
        <v>22</v>
      </c>
      <c r="B85" s="957" t="str">
        <f t="shared" si="46"/>
        <v>►</v>
      </c>
      <c r="C85" s="999" cm="1">
        <f t="array" ref="C85">SUMPRODUCT(LEN(D85:J85))</f>
        <v>0</v>
      </c>
      <c r="D85" s="201"/>
      <c r="E85" s="206"/>
      <c r="F85" s="206"/>
      <c r="G85" s="206"/>
      <c r="H85" s="206"/>
      <c r="I85" s="206"/>
      <c r="J85" s="207"/>
      <c r="K85" s="455" t="s">
        <v>22</v>
      </c>
      <c r="L85" s="115" t="str">
        <f t="shared" ref="L85:L95" si="50">IF(OR(Q85&lt;&gt;"",R85&lt;&gt; "",S85&lt;&gt;"",T85&lt;&gt;""),"A", "►")</f>
        <v>►</v>
      </c>
      <c r="M85" s="190" t="str">
        <f>M69</f>
        <v>F FEUILLES DE MERINGUE | pâtisserie--ENTREMET| Auteur &gt; recette Béghin Say de Jean-Jacques Borne MOF 1994</v>
      </c>
      <c r="N85" s="190">
        <f>N69</f>
        <v>18</v>
      </c>
      <c r="O85" s="191" t="str">
        <f>O69</f>
        <v>assiettes</v>
      </c>
      <c r="P85" s="192" t="str">
        <f>P69</f>
        <v>Recette mère ► MILLE-FEUILLE meringue et chiboust pamplemousse aux fraises des bois</v>
      </c>
      <c r="Q85" s="533"/>
      <c r="R85" s="533"/>
      <c r="S85" s="533"/>
      <c r="T85" s="533"/>
      <c r="U85" s="1817"/>
      <c r="V85" s="1818">
        <v>0</v>
      </c>
      <c r="W85" s="1822"/>
      <c r="X85" s="1822"/>
      <c r="Y85" s="1822"/>
      <c r="Z85" s="9"/>
      <c r="AA85" s="9"/>
      <c r="AB85" s="9"/>
      <c r="AC85" s="1650" t="s">
        <v>176</v>
      </c>
      <c r="AD85" s="1647" t="s">
        <v>173</v>
      </c>
      <c r="AE85" s="262" t="s">
        <v>22</v>
      </c>
      <c r="AF85" s="1035" t="str">
        <f t="shared" si="18"/>
        <v>►</v>
      </c>
      <c r="AG85" s="1036" t="str">
        <f t="shared" si="19"/>
        <v/>
      </c>
      <c r="AH85" s="1037" t="str">
        <f t="shared" si="20"/>
        <v/>
      </c>
      <c r="AI85" s="1036" t="str">
        <f t="shared" si="21"/>
        <v/>
      </c>
      <c r="AJ85" s="1037" t="str">
        <f t="shared" si="22"/>
        <v/>
      </c>
      <c r="AK85" s="1037">
        <f>IF(AND(L85="A",COUNTIF(BJ15:BL62,TRIM(U85))&gt;0),1,0)</f>
        <v>0</v>
      </c>
      <c r="AL85" s="1051" t="str" cm="1">
        <f t="array" ref="AL85">IF(AF85&lt;&gt;"A","",IFERROR((IFERROR(_xlfn.XLOOKUP(TRIM(SUBSTITUTE(U85,CHAR(160)," ")),BJ15:BJ62,BM15:BM62),IFERROR(_xlfn.XLOOKUP(TRIM(SUBSTITUTE(U85,CHAR(160)," ")),BK15:BK62,BM15:BM62),_xlfn.XLOOKUP(TRIM(SUBSTITUTE(U85,CHAR(160)," ")),BL15:BL62,BM15:BM62))))*T85*IF(ISBLANK(Q85),1,Q85)+IFERROR(_xlfn.XLOOKUP("RECHERCHEX",TRIM(L85:AD85),L85:AD85),0),0))</f>
        <v/>
      </c>
      <c r="AM85" s="1038">
        <f t="shared" si="23"/>
        <v>0</v>
      </c>
      <c r="AN85" s="1627" t="str">
        <f t="shared" si="24"/>
        <v/>
      </c>
      <c r="AO85" s="1039">
        <f t="shared" si="25"/>
        <v>0</v>
      </c>
      <c r="AP85" s="1039">
        <f t="shared" si="26"/>
        <v>0</v>
      </c>
      <c r="AQ85" s="1052">
        <f>IF(AO85&gt;0,AS9,0)</f>
        <v>0</v>
      </c>
      <c r="AR85" s="1626" t="str">
        <f>IF(TRIM(AG85)="▼ recette suivante", AG85, IF(AQ85&gt;0, IF(AT9&lt;&gt;"", AT9&amp;"-ou.or.o ❾ + or - &gt;", ""), ""))</f>
        <v/>
      </c>
      <c r="AS85" s="1064"/>
      <c r="AT85" s="1064"/>
      <c r="AU85" s="1053">
        <f t="shared" si="27"/>
        <v>0</v>
      </c>
      <c r="AV85" s="1054">
        <f>IF(AK85,IF(OR(AU85="",N(AU85)&lt;=0.000000001),"",_xlfn.XLOOKUP(AJ85,BJ15:BJ62,BN15:BN62,_xlfn.XLOOKUP(AJ85,BK15:BK62,BN15:BN62,_xlfn.XLOOKUP(AJ85,BL15:BL62,BN15:BN62,"")))),0)</f>
        <v>0</v>
      </c>
      <c r="AW85" s="1067" cm="1">
        <f t="array" ref="AW85">IF(AK85&lt;&gt;1,0,IF(OR(AU85="",N(AU85)&lt;=0.000000001),"",IF(OR(AO85="",N(AO85)&lt;=0.000000001),0,IF(ISNUMBER(AU85),IFERROR(_xlfn.LET(_xlpm.ai_test,TRIM(AJ85),_xlpm.r,IFERROR(_xlfn.XLOOKUP(_xlpm.ai_test,BJ15:BJ62,ROW(BJ15:BJ62),0,1),IFERROR(_xlfn.XLOOKUP(_xlpm.ai_test,BK15:BK62,ROW(BK15:BK62),0,1),_xlfn.XLOOKUP(_xlpm.ai_test,BL15:BL62,ROW(BL15:BL62),0,1))),_xlpm.p,_xlpm.r-MIN(ROW(BJ15:BJ62))+1,_xlpm.f,INDEX(BM15:BM62,_xlpm.p),_xlpm.u,INDEX(BN15:BN62,_xlpm.p),_xlpm.s,INDEX(BP15:BP62,_xlpm.p),_xlpm.q,N(AU85)/_xlpm.f,IF(_xlpm.q&gt;=_xlpm.s,ROUND(_xlpm.q,1)&amp;" "&amp;_xlpm.ai_test&amp;" = "&amp;ROUND(_xlpm.q*_xlpm.f,1)&amp;" "&amp;_xlpm.u,ROUND(_xlpm.q,1)&amp;" "&amp;_xlpm.ai_test)),""),""))))</f>
        <v>0</v>
      </c>
      <c r="AX85" s="1055"/>
      <c r="AY85" s="1053">
        <f t="shared" si="28"/>
        <v>0</v>
      </c>
      <c r="AZ85" s="1054" t="str">
        <f t="shared" si="29"/>
        <v/>
      </c>
      <c r="BA85" s="1056">
        <f t="shared" si="30"/>
        <v>0</v>
      </c>
      <c r="BB85" s="1057" t="str">
        <f t="shared" si="31"/>
        <v/>
      </c>
      <c r="BC85" s="1046">
        <v>1.5</v>
      </c>
      <c r="BD85" s="1058">
        <f t="shared" si="32"/>
        <v>0</v>
      </c>
      <c r="BE85" s="1048" t="str">
        <f t="shared" si="33"/>
        <v/>
      </c>
      <c r="BF85" s="262" t="s">
        <v>22</v>
      </c>
      <c r="BG85" s="1027">
        <f t="shared" si="34"/>
        <v>0</v>
      </c>
      <c r="BH85" s="1028">
        <f t="shared" si="35"/>
        <v>0</v>
      </c>
      <c r="BJ85" s="478" t="s">
        <v>147</v>
      </c>
      <c r="BK85" s="116" t="s">
        <v>102</v>
      </c>
      <c r="BL85" s="161" t="s">
        <v>1382</v>
      </c>
      <c r="BM85" s="130" t="s">
        <v>1375</v>
      </c>
      <c r="BN85" s="130" t="s">
        <v>1376</v>
      </c>
      <c r="BO85" s="130" t="s">
        <v>1377</v>
      </c>
      <c r="BP85" s="858" t="s">
        <v>0</v>
      </c>
      <c r="BQ85" s="104" t="s">
        <v>99</v>
      </c>
      <c r="BR85" s="104" t="s">
        <v>151</v>
      </c>
      <c r="BS85" s="858" t="s">
        <v>152</v>
      </c>
      <c r="BT85" s="121" t="s">
        <v>1378</v>
      </c>
      <c r="BU85" s="121" t="s">
        <v>1379</v>
      </c>
      <c r="BV85" s="121" t="s">
        <v>1380</v>
      </c>
      <c r="BW85"/>
      <c r="BX85" s="964" t="str">
        <f t="shared" si="47"/>
        <v>►</v>
      </c>
      <c r="BY85" s="1122" t="s">
        <v>1934</v>
      </c>
      <c r="BZ85" s="307"/>
      <c r="CA85" s="307"/>
      <c r="CB85" s="307"/>
      <c r="CC85" s="307"/>
      <c r="CD85" s="962"/>
      <c r="CE85"/>
      <c r="CF85"/>
      <c r="CG85"/>
      <c r="CH85"/>
      <c r="CI85"/>
      <c r="CJ85"/>
      <c r="CK85"/>
      <c r="CM85"/>
      <c r="CN85"/>
      <c r="CO85"/>
      <c r="CP85"/>
      <c r="CQ85"/>
      <c r="CR85"/>
      <c r="CS85"/>
      <c r="CU85"/>
      <c r="CV85"/>
      <c r="CW85"/>
      <c r="CX85"/>
      <c r="CY85"/>
      <c r="CZ85"/>
      <c r="DA85"/>
      <c r="DC85" s="3">
        <v>1</v>
      </c>
    </row>
    <row r="86" spans="1:107" s="701" customFormat="1" ht="21" customHeight="1">
      <c r="A86" s="941" t="s">
        <v>22</v>
      </c>
      <c r="B86" s="957" t="str">
        <f t="shared" si="46"/>
        <v>►</v>
      </c>
      <c r="C86" s="999" cm="1">
        <f t="array" ref="C86">SUMPRODUCT(LEN(D86:J86))</f>
        <v>0</v>
      </c>
      <c r="D86" s="201"/>
      <c r="E86" s="206"/>
      <c r="F86" s="206"/>
      <c r="G86" s="206"/>
      <c r="H86" s="206"/>
      <c r="I86" s="206"/>
      <c r="J86" s="207"/>
      <c r="K86" s="455" t="s">
        <v>22</v>
      </c>
      <c r="L86" s="115" t="str">
        <f t="shared" si="50"/>
        <v>►</v>
      </c>
      <c r="M86" s="190" t="str">
        <f>M69</f>
        <v>F FEUILLES DE MERINGUE | pâtisserie--ENTREMET| Auteur &gt; recette Béghin Say de Jean-Jacques Borne MOF 1994</v>
      </c>
      <c r="N86" s="190">
        <f>N69</f>
        <v>18</v>
      </c>
      <c r="O86" s="191" t="str">
        <f>O69</f>
        <v>assiettes</v>
      </c>
      <c r="P86" s="192" t="str">
        <f>P69</f>
        <v>Recette mère ► MILLE-FEUILLE meringue et chiboust pamplemousse aux fraises des bois</v>
      </c>
      <c r="Q86" s="533"/>
      <c r="R86" s="533"/>
      <c r="S86" s="533"/>
      <c r="T86" s="533"/>
      <c r="U86" s="1817"/>
      <c r="V86" s="1821">
        <f>IF(ISBLANK(W86),"",LARGE(V85:V85,1)+1)</f>
        <v>1</v>
      </c>
      <c r="W86" s="1849" t="s">
        <v>3271</v>
      </c>
      <c r="X86" s="1822"/>
      <c r="Y86" s="1822"/>
      <c r="Z86" s="1822"/>
      <c r="AA86" s="1822"/>
      <c r="AB86" s="1822"/>
      <c r="AC86" s="1822"/>
      <c r="AD86" s="2120"/>
      <c r="AE86" s="262" t="s">
        <v>22</v>
      </c>
      <c r="AF86" s="1035" t="str">
        <f t="shared" ref="AF86:AF149" si="51">IF(OR(AO86&gt;0,TRIM(AG86)="▼ recette suivante"),"A","►")</f>
        <v>►</v>
      </c>
      <c r="AG86" s="1036" t="str">
        <f t="shared" ref="AG86:AG149" si="52">IF(TRIM(Q86)="Adresse PC","▼ recette suivante",IF(AO86&gt;0,M86,""))</f>
        <v/>
      </c>
      <c r="AH86" s="1037" t="str">
        <f t="shared" ref="AH86:AH149" si="53">IF(AF86="A",N86,"")</f>
        <v/>
      </c>
      <c r="AI86" s="1036" t="str">
        <f t="shared" ref="AI86:AI149" si="54">IF(AF86="A",O86,"")</f>
        <v/>
      </c>
      <c r="AJ86" s="1037" t="str">
        <f t="shared" ref="AJ86:AJ149" si="55">IF(AF86="A",U86,"")</f>
        <v/>
      </c>
      <c r="AK86" s="1037">
        <f>IF(AND(L86="A",COUNTIF(BJ15:BL62,TRIM(U86))&gt;0),1,0)</f>
        <v>0</v>
      </c>
      <c r="AL86" s="1051" t="str" cm="1">
        <f t="array" ref="AL86">IF(AF86&lt;&gt;"A","",IFERROR((IFERROR(_xlfn.XLOOKUP(TRIM(SUBSTITUTE(U86,CHAR(160)," ")),BJ15:BJ62,BM15:BM62),IFERROR(_xlfn.XLOOKUP(TRIM(SUBSTITUTE(U86,CHAR(160)," ")),BK15:BK62,BM15:BM62),_xlfn.XLOOKUP(TRIM(SUBSTITUTE(U86,CHAR(160)," ")),BL15:BL62,BM15:BM62))))*T86*IF(ISBLANK(Q86),1,Q86)+IFERROR(_xlfn.XLOOKUP("RECHERCHEX",TRIM(L86:AD86),L86:AD86),0),0))</f>
        <v/>
      </c>
      <c r="AM86" s="1038">
        <f t="shared" ref="AM86:AM149" si="56">IF(AK86,IF(AL86&gt;0,"Kg",0),0)</f>
        <v>0</v>
      </c>
      <c r="AN86" s="1627" t="str">
        <f t="shared" ref="AN86:AN149" si="57">IF(AF86="A","❾ Author reference &gt;","")</f>
        <v/>
      </c>
      <c r="AO86" s="1039">
        <f t="shared" ref="AO86:AO149" si="58">IF(AK86,N86,0)</f>
        <v>0</v>
      </c>
      <c r="AP86" s="1039">
        <f t="shared" ref="AP86:AP149" si="59">IF(AK86,O86,0)</f>
        <v>0</v>
      </c>
      <c r="AQ86" s="1040">
        <f>IF(AO86&gt;0,AS9,0)</f>
        <v>0</v>
      </c>
      <c r="AR86" s="1628" t="str">
        <f>IF(TRIM(AG86)="▼ recette suivante", AG86, IF(AQ86&gt;0, IF(AT9&lt;&gt;"", AT9&amp;"-ou.or.o ❾ + or - &gt;", ""), ""))</f>
        <v/>
      </c>
      <c r="AS86" s="1064"/>
      <c r="AT86" s="1064"/>
      <c r="AU86" s="1042">
        <f t="shared" ref="AU86:AU149" si="60">IF(TRIM(AM86)="Kg",N(AL86)*N(BH86),0)</f>
        <v>0</v>
      </c>
      <c r="AV86" s="1043">
        <f>IF(AK86,IF(OR(AU86="",N(AU86)&lt;=0.000000001),"",_xlfn.XLOOKUP(AJ86,BJ15:BJ62,BN15:BN62,_xlfn.XLOOKUP(AJ86,BK15:BK62,BN15:BN62,_xlfn.XLOOKUP(AJ86,BL15:BL62,BN15:BN62,"")))),0)</f>
        <v>0</v>
      </c>
      <c r="AW86" s="1065" cm="1">
        <f t="array" ref="AW86">IF(AK86&lt;&gt;1,0,IF(OR(AU86="",N(AU86)&lt;=0.000000001),"",IF(OR(AO86="",N(AO86)&lt;=0.000000001),0,IF(ISNUMBER(AU86),IFERROR(_xlfn.LET(_xlpm.ai_test,TRIM(AJ86),_xlpm.r,IFERROR(_xlfn.XLOOKUP(_xlpm.ai_test,BJ15:BJ62,ROW(BJ15:BJ62),0,1),IFERROR(_xlfn.XLOOKUP(_xlpm.ai_test,BK15:BK62,ROW(BK15:BK62),0,1),_xlfn.XLOOKUP(_xlpm.ai_test,BL15:BL62,ROW(BL15:BL62),0,1))),_xlpm.p,_xlpm.r-MIN(ROW(BJ15:BJ62))+1,_xlpm.f,INDEX(BM15:BM62,_xlpm.p),_xlpm.u,INDEX(BN15:BN62,_xlpm.p),_xlpm.s,INDEX(BP15:BP62,_xlpm.p),_xlpm.q,N(AU86)/_xlpm.f,IF(_xlpm.q&gt;=_xlpm.s,ROUND(_xlpm.q,1)&amp;" "&amp;_xlpm.ai_test&amp;" = "&amp;ROUND(_xlpm.q*_xlpm.f,1)&amp;" "&amp;_xlpm.u,ROUND(_xlpm.q,1)&amp;" "&amp;_xlpm.ai_test)),""),""))))</f>
        <v>0</v>
      </c>
      <c r="AX86" s="1055"/>
      <c r="AY86" s="1042">
        <f t="shared" ref="AY86:AY149" si="61">IF(TRIM(AG86)="▼ recette suivante","▼next recipe ",IF(AU86="","",IF(ISBLANK(AX86),AU86,ROUND(AU86*(1-MIN(1,MAX(0,IF(AX86&gt;1,AX86/100,AX86)))),3))))</f>
        <v>0</v>
      </c>
      <c r="AZ86" s="1043" t="str">
        <f t="shared" ref="AZ86:AZ149" si="62">IF(AK86,AV86,"")</f>
        <v/>
      </c>
      <c r="BA86" s="1044">
        <f t="shared" ref="BA86:BA149" si="63">IF(ISNUMBER(BG86),IF(ABS(BG86)&lt;=0.000000001,0,BG86),0)</f>
        <v>0</v>
      </c>
      <c r="BB86" s="1045" t="str">
        <f t="shared" ref="BB86:BB149" si="64">IF(AK86,IF(N(BA86)&gt;0.000000001,R86,""),"")</f>
        <v/>
      </c>
      <c r="BC86" s="1046"/>
      <c r="BD86" s="1047">
        <f t="shared" ref="BD86:BD149" si="65">IF(OR(AO86=0,ISBLANK(BC86),ISTEXT(BA86)),0,(IF(AU86=0,BA86,AU86)*BC86))</f>
        <v>0</v>
      </c>
      <c r="BE86" s="1048" t="str">
        <f t="shared" ref="BE86:BE149" si="66">IF(IFERROR(SEARCH("Adresse PC",TRIM(Q86)),0)&gt;0,"▼ receta siguiente",IF(AY86&gt;0,W86,""))</f>
        <v/>
      </c>
      <c r="BF86" s="262" t="s">
        <v>22</v>
      </c>
      <c r="BG86" s="1027">
        <f t="shared" ref="BG86:BG149" si="67">IFERROR(_xlfn.LET(_xlpm.EPS,0.000000001,_xlpm.b,Q86/AO86,IF(ISNUMBER(AS86),_xlpm.b*AS86,IF(OR(ISBLANK(AS86),AS86=""),_xlpm.b*AQ86,IF(AND(BH86=0,ISNUMBER(Q86)),_xlpm.b/AQ86,0)))),0)</f>
        <v>0</v>
      </c>
      <c r="BH86" s="1028">
        <f t="shared" ref="BH86:BH149" si="68">IF(AL86&gt;0,IFERROR(IF(OR(ISBLANK(AS86),AS86=""),AQ86,AS86)/AO86,0),0)</f>
        <v>0</v>
      </c>
      <c r="BJ86" s="916">
        <v>1</v>
      </c>
      <c r="BK86" s="917">
        <v>1E-3</v>
      </c>
      <c r="BL86" s="918">
        <v>0</v>
      </c>
      <c r="BM86" s="917">
        <v>0.25</v>
      </c>
      <c r="BN86" s="917">
        <v>0.33332999999999996</v>
      </c>
      <c r="BO86" s="917">
        <v>0.5</v>
      </c>
      <c r="BP86" s="919">
        <v>1</v>
      </c>
      <c r="BQ86" s="919">
        <v>0.1</v>
      </c>
      <c r="BR86" s="919">
        <v>0.01</v>
      </c>
      <c r="BS86" s="919">
        <v>1E-3</v>
      </c>
      <c r="BT86" s="919">
        <v>0.5</v>
      </c>
      <c r="BU86" s="919">
        <v>0.33300000000000002</v>
      </c>
      <c r="BV86" s="920">
        <v>0.2</v>
      </c>
      <c r="BW86"/>
      <c r="BX86" s="964" t="str">
        <f t="shared" si="47"/>
        <v>►</v>
      </c>
      <c r="BY86" s="1123" t="s">
        <v>1935</v>
      </c>
      <c r="BZ86" s="307"/>
      <c r="CA86" s="307"/>
      <c r="CB86" s="307"/>
      <c r="CC86" s="307"/>
      <c r="CD86" s="962"/>
      <c r="CE86"/>
      <c r="CF86"/>
      <c r="CG86"/>
      <c r="CH86"/>
      <c r="CI86"/>
      <c r="CJ86"/>
      <c r="CK86"/>
      <c r="CM86"/>
      <c r="CN86"/>
      <c r="CO86"/>
      <c r="CP86"/>
      <c r="CQ86"/>
      <c r="CR86"/>
      <c r="CS86"/>
      <c r="CU86"/>
      <c r="CV86"/>
      <c r="CW86"/>
      <c r="CX86"/>
      <c r="CY86"/>
      <c r="CZ86"/>
      <c r="DA86"/>
      <c r="DC86" s="3">
        <v>1</v>
      </c>
    </row>
    <row r="87" spans="1:107" s="701" customFormat="1" ht="21" customHeight="1">
      <c r="A87" s="941" t="s">
        <v>22</v>
      </c>
      <c r="B87" s="957" t="str">
        <f t="shared" si="46"/>
        <v>►</v>
      </c>
      <c r="C87" s="999" cm="1">
        <f t="array" ref="C87">SUMPRODUCT(LEN(D87:J87))</f>
        <v>0</v>
      </c>
      <c r="D87" s="201"/>
      <c r="E87" s="206"/>
      <c r="F87" s="206"/>
      <c r="G87" s="206"/>
      <c r="H87" s="206"/>
      <c r="I87" s="206"/>
      <c r="J87" s="207"/>
      <c r="K87" s="455" t="s">
        <v>22</v>
      </c>
      <c r="L87" s="115" t="str">
        <f t="shared" si="50"/>
        <v>►</v>
      </c>
      <c r="M87" s="190" t="str">
        <f>M69</f>
        <v>F FEUILLES DE MERINGUE | pâtisserie--ENTREMET| Auteur &gt; recette Béghin Say de Jean-Jacques Borne MOF 1994</v>
      </c>
      <c r="N87" s="190">
        <f>N69</f>
        <v>18</v>
      </c>
      <c r="O87" s="191" t="str">
        <f>O69</f>
        <v>assiettes</v>
      </c>
      <c r="P87" s="192" t="str">
        <f>P69</f>
        <v>Recette mère ► MILLE-FEUILLE meringue et chiboust pamplemousse aux fraises des bois</v>
      </c>
      <c r="Q87" s="533"/>
      <c r="R87" s="533"/>
      <c r="S87" s="533"/>
      <c r="T87" s="533"/>
      <c r="U87" s="1817"/>
      <c r="V87" s="1821">
        <f>IF(ISBLANK(W87),"",LARGE(V85:V86,1)+1)</f>
        <v>2</v>
      </c>
      <c r="W87" s="1849" t="s">
        <v>3272</v>
      </c>
      <c r="X87" s="1822"/>
      <c r="Y87" s="1822"/>
      <c r="Z87" s="1822"/>
      <c r="AA87" s="1822"/>
      <c r="AB87" s="1822"/>
      <c r="AC87" s="1822"/>
      <c r="AD87" s="2120"/>
      <c r="AE87" s="262" t="s">
        <v>22</v>
      </c>
      <c r="AF87" s="1035" t="str">
        <f t="shared" si="51"/>
        <v>►</v>
      </c>
      <c r="AG87" s="1036" t="str">
        <f t="shared" si="52"/>
        <v/>
      </c>
      <c r="AH87" s="1037" t="str">
        <f t="shared" si="53"/>
        <v/>
      </c>
      <c r="AI87" s="1036" t="str">
        <f t="shared" si="54"/>
        <v/>
      </c>
      <c r="AJ87" s="1037" t="str">
        <f t="shared" si="55"/>
        <v/>
      </c>
      <c r="AK87" s="1037">
        <f>IF(AND(L87="A",COUNTIF(BJ15:BL62,TRIM(U87))&gt;0),1,0)</f>
        <v>0</v>
      </c>
      <c r="AL87" s="1051" t="str" cm="1">
        <f t="array" ref="AL87">IF(AF87&lt;&gt;"A","",IFERROR((IFERROR(_xlfn.XLOOKUP(TRIM(SUBSTITUTE(U87,CHAR(160)," ")),BJ15:BJ62,BM15:BM62),IFERROR(_xlfn.XLOOKUP(TRIM(SUBSTITUTE(U87,CHAR(160)," ")),BK15:BK62,BM15:BM62),_xlfn.XLOOKUP(TRIM(SUBSTITUTE(U87,CHAR(160)," ")),BL15:BL62,BM15:BM62))))*T87*IF(ISBLANK(Q87),1,Q87)+IFERROR(_xlfn.XLOOKUP("RECHERCHEX",TRIM(L87:AD87),L87:AD87),0),0))</f>
        <v/>
      </c>
      <c r="AM87" s="1038">
        <f t="shared" si="56"/>
        <v>0</v>
      </c>
      <c r="AN87" s="1627" t="str">
        <f t="shared" si="57"/>
        <v/>
      </c>
      <c r="AO87" s="1039">
        <f t="shared" si="58"/>
        <v>0</v>
      </c>
      <c r="AP87" s="1039">
        <f t="shared" si="59"/>
        <v>0</v>
      </c>
      <c r="AQ87" s="1052">
        <f>IF(AO87&gt;0,AS9,0)</f>
        <v>0</v>
      </c>
      <c r="AR87" s="1626" t="str">
        <f>IF(TRIM(AG87)="▼ recette suivante", AG87, IF(AQ87&gt;0, IF(AT9&lt;&gt;"", AT9&amp;"-ou.or.o ❾ + or - &gt;", ""), ""))</f>
        <v/>
      </c>
      <c r="AS87" s="1064"/>
      <c r="AT87" s="1064"/>
      <c r="AU87" s="1053">
        <f t="shared" si="60"/>
        <v>0</v>
      </c>
      <c r="AV87" s="1054">
        <f>IF(AK87,IF(OR(AU87="",N(AU87)&lt;=0.000000001),"",_xlfn.XLOOKUP(AJ87,BJ15:BJ62,BN15:BN62,_xlfn.XLOOKUP(AJ87,BK15:BK62,BN15:BN62,_xlfn.XLOOKUP(AJ87,BL15:BL62,BN15:BN62,"")))),0)</f>
        <v>0</v>
      </c>
      <c r="AW87" s="1067" cm="1">
        <f t="array" ref="AW87">IF(AK87&lt;&gt;1,0,IF(OR(AU87="",N(AU87)&lt;=0.000000001),"",IF(OR(AO87="",N(AO87)&lt;=0.000000001),0,IF(ISNUMBER(AU87),IFERROR(_xlfn.LET(_xlpm.ai_test,TRIM(AJ87),_xlpm.r,IFERROR(_xlfn.XLOOKUP(_xlpm.ai_test,BJ15:BJ62,ROW(BJ15:BJ62),0,1),IFERROR(_xlfn.XLOOKUP(_xlpm.ai_test,BK15:BK62,ROW(BK15:BK62),0,1),_xlfn.XLOOKUP(_xlpm.ai_test,BL15:BL62,ROW(BL15:BL62),0,1))),_xlpm.p,_xlpm.r-MIN(ROW(BJ15:BJ62))+1,_xlpm.f,INDEX(BM15:BM62,_xlpm.p),_xlpm.u,INDEX(BN15:BN62,_xlpm.p),_xlpm.s,INDEX(BP15:BP62,_xlpm.p),_xlpm.q,N(AU87)/_xlpm.f,IF(_xlpm.q&gt;=_xlpm.s,ROUND(_xlpm.q,1)&amp;" "&amp;_xlpm.ai_test&amp;" = "&amp;ROUND(_xlpm.q*_xlpm.f,1)&amp;" "&amp;_xlpm.u,ROUND(_xlpm.q,1)&amp;" "&amp;_xlpm.ai_test)),""),""))))</f>
        <v>0</v>
      </c>
      <c r="AX87" s="1055"/>
      <c r="AY87" s="1053">
        <f t="shared" si="61"/>
        <v>0</v>
      </c>
      <c r="AZ87" s="1054" t="str">
        <f t="shared" si="62"/>
        <v/>
      </c>
      <c r="BA87" s="1056">
        <f t="shared" si="63"/>
        <v>0</v>
      </c>
      <c r="BB87" s="1057" t="str">
        <f t="shared" si="64"/>
        <v/>
      </c>
      <c r="BC87" s="1046"/>
      <c r="BD87" s="1058">
        <f t="shared" si="65"/>
        <v>0</v>
      </c>
      <c r="BE87" s="1048" t="str">
        <f t="shared" si="66"/>
        <v/>
      </c>
      <c r="BF87" s="262" t="s">
        <v>22</v>
      </c>
      <c r="BG87" s="1027">
        <f t="shared" si="67"/>
        <v>0</v>
      </c>
      <c r="BH87" s="1028">
        <f t="shared" si="68"/>
        <v>0</v>
      </c>
      <c r="BJ87" s="133" t="s">
        <v>162</v>
      </c>
      <c r="BK87" s="133" t="s">
        <v>1381</v>
      </c>
      <c r="BL87" s="161" t="s">
        <v>1382</v>
      </c>
      <c r="BM87" s="133" t="s">
        <v>1383</v>
      </c>
      <c r="BN87" s="133" t="s">
        <v>1384</v>
      </c>
      <c r="BO87" s="133" t="s">
        <v>1404</v>
      </c>
      <c r="BP87" s="173" t="s">
        <v>1385</v>
      </c>
      <c r="BQ87" s="173" t="s">
        <v>1386</v>
      </c>
      <c r="BR87" s="173" t="s">
        <v>1387</v>
      </c>
      <c r="BS87" s="121" t="s">
        <v>1388</v>
      </c>
      <c r="BT87" s="121" t="s">
        <v>1389</v>
      </c>
      <c r="BU87" s="121" t="s">
        <v>1390</v>
      </c>
      <c r="BV87" s="934" t="s">
        <v>1391</v>
      </c>
      <c r="BW87"/>
      <c r="BX87" s="964" t="str">
        <f t="shared" si="47"/>
        <v>►</v>
      </c>
      <c r="BY87" s="1122" t="s">
        <v>1936</v>
      </c>
      <c r="BZ87" s="307"/>
      <c r="CA87" s="307"/>
      <c r="CB87" s="307"/>
      <c r="CC87" s="307"/>
      <c r="CD87" s="962"/>
      <c r="CE87"/>
      <c r="CF87"/>
      <c r="CG87"/>
      <c r="CH87"/>
      <c r="CI87"/>
      <c r="CJ87"/>
      <c r="CK87"/>
      <c r="CM87"/>
      <c r="CN87"/>
      <c r="CO87"/>
      <c r="CP87"/>
      <c r="CQ87"/>
      <c r="CR87"/>
      <c r="CS87"/>
      <c r="CU87"/>
      <c r="CV87"/>
      <c r="CW87"/>
      <c r="CX87"/>
      <c r="CY87"/>
      <c r="CZ87"/>
      <c r="DA87"/>
      <c r="DC87" s="3">
        <v>1</v>
      </c>
    </row>
    <row r="88" spans="1:107" s="701" customFormat="1" ht="21" customHeight="1">
      <c r="A88" s="941" t="s">
        <v>22</v>
      </c>
      <c r="B88" s="957" t="str">
        <f t="shared" si="46"/>
        <v>►</v>
      </c>
      <c r="C88" s="999" cm="1">
        <f t="array" ref="C88">SUMPRODUCT(LEN(D88:J88))</f>
        <v>0</v>
      </c>
      <c r="D88" s="201"/>
      <c r="E88" s="206"/>
      <c r="F88" s="206"/>
      <c r="G88" s="206"/>
      <c r="H88" s="206"/>
      <c r="I88" s="206"/>
      <c r="J88" s="207"/>
      <c r="K88" s="455" t="s">
        <v>22</v>
      </c>
      <c r="L88" s="115" t="str">
        <f t="shared" si="50"/>
        <v>►</v>
      </c>
      <c r="M88" s="190" t="str">
        <f>M69</f>
        <v>F FEUILLES DE MERINGUE | pâtisserie--ENTREMET| Auteur &gt; recette Béghin Say de Jean-Jacques Borne MOF 1994</v>
      </c>
      <c r="N88" s="190">
        <f>N69</f>
        <v>18</v>
      </c>
      <c r="O88" s="191" t="str">
        <f>O69</f>
        <v>assiettes</v>
      </c>
      <c r="P88" s="192" t="str">
        <f>P69</f>
        <v>Recette mère ► MILLE-FEUILLE meringue et chiboust pamplemousse aux fraises des bois</v>
      </c>
      <c r="Q88" s="533"/>
      <c r="R88" s="533"/>
      <c r="S88" s="533"/>
      <c r="T88" s="533"/>
      <c r="U88" s="1817"/>
      <c r="V88" s="1821">
        <f>IF(ISBLANK(W88),"",LARGE(V85:V87,1)+1)</f>
        <v>3</v>
      </c>
      <c r="W88" s="1849" t="s">
        <v>3273</v>
      </c>
      <c r="X88" s="1822"/>
      <c r="Y88" s="1822"/>
      <c r="Z88" s="1822"/>
      <c r="AA88" s="1822"/>
      <c r="AB88" s="1822"/>
      <c r="AC88" s="1822"/>
      <c r="AD88" s="2120"/>
      <c r="AE88" s="262" t="s">
        <v>22</v>
      </c>
      <c r="AF88" s="1035" t="str">
        <f t="shared" si="51"/>
        <v>►</v>
      </c>
      <c r="AG88" s="1036" t="str">
        <f t="shared" si="52"/>
        <v/>
      </c>
      <c r="AH88" s="1037" t="str">
        <f t="shared" si="53"/>
        <v/>
      </c>
      <c r="AI88" s="1036" t="str">
        <f t="shared" si="54"/>
        <v/>
      </c>
      <c r="AJ88" s="1037" t="str">
        <f t="shared" si="55"/>
        <v/>
      </c>
      <c r="AK88" s="1037">
        <f>IF(AND(L88="A",COUNTIF(BJ15:BL62,TRIM(U88))&gt;0),1,0)</f>
        <v>0</v>
      </c>
      <c r="AL88" s="1051" t="str" cm="1">
        <f t="array" ref="AL88">IF(AF88&lt;&gt;"A","",IFERROR((IFERROR(_xlfn.XLOOKUP(TRIM(SUBSTITUTE(U88,CHAR(160)," ")),BJ15:BJ62,BM15:BM62),IFERROR(_xlfn.XLOOKUP(TRIM(SUBSTITUTE(U88,CHAR(160)," ")),BK15:BK62,BM15:BM62),_xlfn.XLOOKUP(TRIM(SUBSTITUTE(U88,CHAR(160)," ")),BL15:BL62,BM15:BM62))))*T88*IF(ISBLANK(Q88),1,Q88)+IFERROR(_xlfn.XLOOKUP("RECHERCHEX",TRIM(L88:AD88),L88:AD88),0),0))</f>
        <v/>
      </c>
      <c r="AM88" s="1038">
        <f t="shared" si="56"/>
        <v>0</v>
      </c>
      <c r="AN88" s="1627" t="str">
        <f t="shared" si="57"/>
        <v/>
      </c>
      <c r="AO88" s="1039">
        <f t="shared" si="58"/>
        <v>0</v>
      </c>
      <c r="AP88" s="1039">
        <f t="shared" si="59"/>
        <v>0</v>
      </c>
      <c r="AQ88" s="1040">
        <f>IF(AO88&gt;0,AS9,0)</f>
        <v>0</v>
      </c>
      <c r="AR88" s="1628" t="str">
        <f>IF(TRIM(AG88)="▼ recette suivante", AG88, IF(AQ88&gt;0, IF(AT9&lt;&gt;"", AT9&amp;"-ou.or.o ❾ + or - &gt;", ""), ""))</f>
        <v/>
      </c>
      <c r="AS88" s="1064"/>
      <c r="AT88" s="1064"/>
      <c r="AU88" s="1042">
        <f t="shared" si="60"/>
        <v>0</v>
      </c>
      <c r="AV88" s="1043">
        <f>IF(AK88,IF(OR(AU88="",N(AU88)&lt;=0.000000001),"",_xlfn.XLOOKUP(AJ88,BJ15:BJ62,BN15:BN62,_xlfn.XLOOKUP(AJ88,BK15:BK62,BN15:BN62,_xlfn.XLOOKUP(AJ88,BL15:BL62,BN15:BN62,"")))),0)</f>
        <v>0</v>
      </c>
      <c r="AW88" s="1065" cm="1">
        <f t="array" ref="AW88">IF(AK88&lt;&gt;1,0,IF(OR(AU88="",N(AU88)&lt;=0.000000001),"",IF(OR(AO88="",N(AO88)&lt;=0.000000001),0,IF(ISNUMBER(AU88),IFERROR(_xlfn.LET(_xlpm.ai_test,TRIM(AJ88),_xlpm.r,IFERROR(_xlfn.XLOOKUP(_xlpm.ai_test,BJ15:BJ62,ROW(BJ15:BJ62),0,1),IFERROR(_xlfn.XLOOKUP(_xlpm.ai_test,BK15:BK62,ROW(BK15:BK62),0,1),_xlfn.XLOOKUP(_xlpm.ai_test,BL15:BL62,ROW(BL15:BL62),0,1))),_xlpm.p,_xlpm.r-MIN(ROW(BJ15:BJ62))+1,_xlpm.f,INDEX(BM15:BM62,_xlpm.p),_xlpm.u,INDEX(BN15:BN62,_xlpm.p),_xlpm.s,INDEX(BP15:BP62,_xlpm.p),_xlpm.q,N(AU88)/_xlpm.f,IF(_xlpm.q&gt;=_xlpm.s,ROUND(_xlpm.q,1)&amp;" "&amp;_xlpm.ai_test&amp;" = "&amp;ROUND(_xlpm.q*_xlpm.f,1)&amp;" "&amp;_xlpm.u,ROUND(_xlpm.q,1)&amp;" "&amp;_xlpm.ai_test)),""),""))))</f>
        <v>0</v>
      </c>
      <c r="AX88" s="1055"/>
      <c r="AY88" s="1042">
        <f t="shared" si="61"/>
        <v>0</v>
      </c>
      <c r="AZ88" s="1043" t="str">
        <f t="shared" si="62"/>
        <v/>
      </c>
      <c r="BA88" s="1044">
        <f t="shared" si="63"/>
        <v>0</v>
      </c>
      <c r="BB88" s="1045" t="str">
        <f t="shared" si="64"/>
        <v/>
      </c>
      <c r="BC88" s="1046"/>
      <c r="BD88" s="1047">
        <f t="shared" si="65"/>
        <v>0</v>
      </c>
      <c r="BE88" s="1048" t="str">
        <f t="shared" si="66"/>
        <v/>
      </c>
      <c r="BF88" s="262" t="s">
        <v>22</v>
      </c>
      <c r="BG88" s="1027">
        <f t="shared" si="67"/>
        <v>0</v>
      </c>
      <c r="BH88" s="1028">
        <f t="shared" si="68"/>
        <v>0</v>
      </c>
      <c r="BJ88" s="921">
        <v>2.835E-2</v>
      </c>
      <c r="BK88" s="922">
        <v>0.13</v>
      </c>
      <c r="BL88" s="923">
        <v>0</v>
      </c>
      <c r="BM88" s="922">
        <v>0.2</v>
      </c>
      <c r="BN88" s="922">
        <v>0.23</v>
      </c>
      <c r="BO88" s="922">
        <v>0.22500000000000001</v>
      </c>
      <c r="BP88" s="919">
        <v>0.35</v>
      </c>
      <c r="BQ88" s="919">
        <v>5.0000000000000001E-3</v>
      </c>
      <c r="BR88" s="919">
        <v>5.0000000000000001E-3</v>
      </c>
      <c r="BS88" s="919">
        <v>1.4999999999999999E-2</v>
      </c>
      <c r="BT88" s="919">
        <v>0.1</v>
      </c>
      <c r="BU88" s="919">
        <v>0.22500000000000001</v>
      </c>
      <c r="BV88" s="920">
        <v>1E-3</v>
      </c>
      <c r="BW88"/>
      <c r="BX88" s="964" t="str">
        <f t="shared" si="47"/>
        <v>►</v>
      </c>
      <c r="BY88" s="1124" t="s">
        <v>1937</v>
      </c>
      <c r="BZ88" s="307"/>
      <c r="CA88" s="307"/>
      <c r="CB88" s="307"/>
      <c r="CC88" s="307"/>
      <c r="CD88" s="962"/>
      <c r="CE88"/>
      <c r="CF88"/>
      <c r="CG88"/>
      <c r="CH88"/>
      <c r="CI88"/>
      <c r="CJ88"/>
      <c r="CK88"/>
      <c r="CM88"/>
      <c r="CN88"/>
      <c r="CO88"/>
      <c r="CP88"/>
      <c r="CQ88"/>
      <c r="CR88"/>
      <c r="CS88"/>
      <c r="CU88"/>
      <c r="CV88"/>
      <c r="CW88"/>
      <c r="CX88"/>
      <c r="CY88"/>
      <c r="CZ88"/>
      <c r="DA88"/>
      <c r="DC88" s="3">
        <v>1</v>
      </c>
    </row>
    <row r="89" spans="1:107" s="701" customFormat="1" ht="21" customHeight="1" thickBot="1">
      <c r="A89" s="941" t="s">
        <v>22</v>
      </c>
      <c r="B89" s="957" t="str">
        <f t="shared" si="46"/>
        <v>►</v>
      </c>
      <c r="C89" s="999" cm="1">
        <f t="array" ref="C89">SUMPRODUCT(LEN(D89:J89))</f>
        <v>0</v>
      </c>
      <c r="D89" s="201"/>
      <c r="E89" s="206"/>
      <c r="F89" s="206"/>
      <c r="G89" s="206"/>
      <c r="H89" s="206"/>
      <c r="I89" s="206"/>
      <c r="J89" s="207"/>
      <c r="K89" s="455" t="s">
        <v>22</v>
      </c>
      <c r="L89" s="115" t="str">
        <f t="shared" si="50"/>
        <v>►</v>
      </c>
      <c r="M89" s="190" t="str">
        <f>M69</f>
        <v>F FEUILLES DE MERINGUE | pâtisserie--ENTREMET| Auteur &gt; recette Béghin Say de Jean-Jacques Borne MOF 1994</v>
      </c>
      <c r="N89" s="190">
        <f>N69</f>
        <v>18</v>
      </c>
      <c r="O89" s="191" t="str">
        <f>O69</f>
        <v>assiettes</v>
      </c>
      <c r="P89" s="192" t="str">
        <f>P69</f>
        <v>Recette mère ► MILLE-FEUILLE meringue et chiboust pamplemousse aux fraises des bois</v>
      </c>
      <c r="Q89" s="533"/>
      <c r="R89" s="533"/>
      <c r="S89" s="533"/>
      <c r="T89" s="533"/>
      <c r="U89" s="1817"/>
      <c r="V89" s="1821">
        <f>IF(ISBLANK(W89),"",LARGE(V85:V88,1)+1)</f>
        <v>4</v>
      </c>
      <c r="W89" s="1849" t="s">
        <v>3274</v>
      </c>
      <c r="X89" s="1822"/>
      <c r="Y89" s="1822"/>
      <c r="Z89" s="1822"/>
      <c r="AA89" s="1822"/>
      <c r="AB89" s="1822"/>
      <c r="AC89" s="1822"/>
      <c r="AD89" s="2120"/>
      <c r="AE89" s="262" t="s">
        <v>22</v>
      </c>
      <c r="AF89" s="1035" t="str">
        <f t="shared" si="51"/>
        <v>►</v>
      </c>
      <c r="AG89" s="1036" t="str">
        <f t="shared" si="52"/>
        <v/>
      </c>
      <c r="AH89" s="1037" t="str">
        <f t="shared" si="53"/>
        <v/>
      </c>
      <c r="AI89" s="1036" t="str">
        <f t="shared" si="54"/>
        <v/>
      </c>
      <c r="AJ89" s="1037" t="str">
        <f t="shared" si="55"/>
        <v/>
      </c>
      <c r="AK89" s="1037">
        <f>IF(AND(L89="A",COUNTIF(BJ15:BL62,TRIM(U89))&gt;0),1,0)</f>
        <v>0</v>
      </c>
      <c r="AL89" s="1051" t="str" cm="1">
        <f t="array" ref="AL89">IF(AF89&lt;&gt;"A","",IFERROR((IFERROR(_xlfn.XLOOKUP(TRIM(SUBSTITUTE(U89,CHAR(160)," ")),BJ15:BJ62,BM15:BM62),IFERROR(_xlfn.XLOOKUP(TRIM(SUBSTITUTE(U89,CHAR(160)," ")),BK15:BK62,BM15:BM62),_xlfn.XLOOKUP(TRIM(SUBSTITUTE(U89,CHAR(160)," ")),BL15:BL62,BM15:BM62))))*T89*IF(ISBLANK(Q89),1,Q89)+IFERROR(_xlfn.XLOOKUP("RECHERCHEX",TRIM(L89:AD89),L89:AD89),0),0))</f>
        <v/>
      </c>
      <c r="AM89" s="1038">
        <f t="shared" si="56"/>
        <v>0</v>
      </c>
      <c r="AN89" s="1627" t="str">
        <f t="shared" si="57"/>
        <v/>
      </c>
      <c r="AO89" s="1039">
        <f t="shared" si="58"/>
        <v>0</v>
      </c>
      <c r="AP89" s="1039">
        <f t="shared" si="59"/>
        <v>0</v>
      </c>
      <c r="AQ89" s="1052">
        <f>IF(AO89&gt;0,AS9,0)</f>
        <v>0</v>
      </c>
      <c r="AR89" s="1626" t="str">
        <f>IF(TRIM(AG89)="▼ recette suivante", AG89, IF(AQ89&gt;0, IF(AT9&lt;&gt;"", AT9&amp;"-ou.or.o ❾ + or - &gt;", ""), ""))</f>
        <v/>
      </c>
      <c r="AS89" s="1064"/>
      <c r="AT89" s="1064"/>
      <c r="AU89" s="1053">
        <f t="shared" si="60"/>
        <v>0</v>
      </c>
      <c r="AV89" s="1054">
        <f>IF(AK89,IF(OR(AU89="",N(AU89)&lt;=0.000000001),"",_xlfn.XLOOKUP(AJ89,BJ15:BJ62,BN15:BN62,_xlfn.XLOOKUP(AJ89,BK15:BK62,BN15:BN62,_xlfn.XLOOKUP(AJ89,BL15:BL62,BN15:BN62,"")))),0)</f>
        <v>0</v>
      </c>
      <c r="AW89" s="1067" cm="1">
        <f t="array" ref="AW89">IF(AK89&lt;&gt;1,0,IF(OR(AU89="",N(AU89)&lt;=0.000000001),"",IF(OR(AO89="",N(AO89)&lt;=0.000000001),0,IF(ISNUMBER(AU89),IFERROR(_xlfn.LET(_xlpm.ai_test,TRIM(AJ89),_xlpm.r,IFERROR(_xlfn.XLOOKUP(_xlpm.ai_test,BJ15:BJ62,ROW(BJ15:BJ62),0,1),IFERROR(_xlfn.XLOOKUP(_xlpm.ai_test,BK15:BK62,ROW(BK15:BK62),0,1),_xlfn.XLOOKUP(_xlpm.ai_test,BL15:BL62,ROW(BL15:BL62),0,1))),_xlpm.p,_xlpm.r-MIN(ROW(BJ15:BJ62))+1,_xlpm.f,INDEX(BM15:BM62,_xlpm.p),_xlpm.u,INDEX(BN15:BN62,_xlpm.p),_xlpm.s,INDEX(BP15:BP62,_xlpm.p),_xlpm.q,N(AU89)/_xlpm.f,IF(_xlpm.q&gt;=_xlpm.s,ROUND(_xlpm.q,1)&amp;" "&amp;_xlpm.ai_test&amp;" = "&amp;ROUND(_xlpm.q*_xlpm.f,1)&amp;" "&amp;_xlpm.u,ROUND(_xlpm.q,1)&amp;" "&amp;_xlpm.ai_test)),""),""))))</f>
        <v>0</v>
      </c>
      <c r="AX89" s="1055"/>
      <c r="AY89" s="1053">
        <f t="shared" si="61"/>
        <v>0</v>
      </c>
      <c r="AZ89" s="1054" t="str">
        <f t="shared" si="62"/>
        <v/>
      </c>
      <c r="BA89" s="1056">
        <f t="shared" si="63"/>
        <v>0</v>
      </c>
      <c r="BB89" s="1057" t="str">
        <f t="shared" si="64"/>
        <v/>
      </c>
      <c r="BC89" s="1046"/>
      <c r="BD89" s="1058">
        <f t="shared" si="65"/>
        <v>0</v>
      </c>
      <c r="BE89" s="1048" t="str">
        <f t="shared" si="66"/>
        <v/>
      </c>
      <c r="BF89" s="262" t="s">
        <v>22</v>
      </c>
      <c r="BG89" s="1027">
        <f t="shared" si="67"/>
        <v>0</v>
      </c>
      <c r="BH89" s="1028">
        <f t="shared" si="68"/>
        <v>0</v>
      </c>
      <c r="BW89"/>
      <c r="BX89" s="964" t="str">
        <f t="shared" si="47"/>
        <v>►</v>
      </c>
      <c r="BY89" s="1125"/>
      <c r="BZ89" s="307"/>
      <c r="CA89" s="307"/>
      <c r="CB89" s="307"/>
      <c r="CC89" s="307"/>
      <c r="CD89" s="962"/>
      <c r="CE89"/>
      <c r="CF89"/>
      <c r="CG89"/>
      <c r="CH89"/>
      <c r="CI89"/>
      <c r="CJ89"/>
      <c r="CK89"/>
      <c r="CM89"/>
      <c r="CN89"/>
      <c r="CO89"/>
      <c r="CP89"/>
      <c r="CQ89"/>
      <c r="CR89"/>
      <c r="CS89"/>
      <c r="CU89"/>
      <c r="CV89"/>
      <c r="CW89"/>
      <c r="CX89"/>
      <c r="CY89"/>
      <c r="CZ89"/>
      <c r="DA89"/>
      <c r="DC89" s="3">
        <v>1</v>
      </c>
    </row>
    <row r="90" spans="1:107" s="701" customFormat="1" ht="21" customHeight="1">
      <c r="A90" s="941" t="s">
        <v>22</v>
      </c>
      <c r="B90" s="957" t="str">
        <f t="shared" si="46"/>
        <v>►</v>
      </c>
      <c r="C90" s="999" cm="1">
        <f t="array" ref="C90">SUMPRODUCT(LEN(D90:J90))</f>
        <v>0</v>
      </c>
      <c r="D90" s="201"/>
      <c r="E90" s="206"/>
      <c r="F90" s="206"/>
      <c r="G90" s="206"/>
      <c r="H90" s="206"/>
      <c r="I90" s="206"/>
      <c r="J90" s="207"/>
      <c r="K90" s="455" t="s">
        <v>22</v>
      </c>
      <c r="L90" s="115" t="str">
        <f t="shared" si="50"/>
        <v>►</v>
      </c>
      <c r="M90" s="190" t="str">
        <f>M69</f>
        <v>F FEUILLES DE MERINGUE | pâtisserie--ENTREMET| Auteur &gt; recette Béghin Say de Jean-Jacques Borne MOF 1994</v>
      </c>
      <c r="N90" s="190">
        <f>N69</f>
        <v>18</v>
      </c>
      <c r="O90" s="191" t="str">
        <f>O69</f>
        <v>assiettes</v>
      </c>
      <c r="P90" s="192" t="str">
        <f>P69</f>
        <v>Recette mère ► MILLE-FEUILLE meringue et chiboust pamplemousse aux fraises des bois</v>
      </c>
      <c r="Q90" s="533"/>
      <c r="R90" s="533"/>
      <c r="S90" s="533"/>
      <c r="T90" s="533"/>
      <c r="U90" s="1817"/>
      <c r="V90" s="1821" t="str">
        <f>IF(ISBLANK(W90),"",LARGE(V85:V89,1)+1)</f>
        <v/>
      </c>
      <c r="W90" s="1849"/>
      <c r="X90" s="1822"/>
      <c r="Y90" s="1822"/>
      <c r="Z90" s="1822"/>
      <c r="AA90" s="1822"/>
      <c r="AB90" s="1822"/>
      <c r="AC90" s="1822"/>
      <c r="AD90" s="2120"/>
      <c r="AE90" s="262" t="s">
        <v>22</v>
      </c>
      <c r="AF90" s="1035" t="str">
        <f t="shared" si="51"/>
        <v>►</v>
      </c>
      <c r="AG90" s="1036" t="str">
        <f t="shared" si="52"/>
        <v/>
      </c>
      <c r="AH90" s="1037" t="str">
        <f t="shared" si="53"/>
        <v/>
      </c>
      <c r="AI90" s="1036" t="str">
        <f t="shared" si="54"/>
        <v/>
      </c>
      <c r="AJ90" s="1037" t="str">
        <f t="shared" si="55"/>
        <v/>
      </c>
      <c r="AK90" s="1037">
        <f>IF(AND(L90="A",COUNTIF(BJ15:BL62,TRIM(U90))&gt;0),1,0)</f>
        <v>0</v>
      </c>
      <c r="AL90" s="1051" t="str" cm="1">
        <f t="array" ref="AL90">IF(AF90&lt;&gt;"A","",IFERROR((IFERROR(_xlfn.XLOOKUP(TRIM(SUBSTITUTE(U90,CHAR(160)," ")),BJ15:BJ62,BM15:BM62),IFERROR(_xlfn.XLOOKUP(TRIM(SUBSTITUTE(U90,CHAR(160)," ")),BK15:BK62,BM15:BM62),_xlfn.XLOOKUP(TRIM(SUBSTITUTE(U90,CHAR(160)," ")),BL15:BL62,BM15:BM62))))*T90*IF(ISBLANK(Q90),1,Q90)+IFERROR(_xlfn.XLOOKUP("RECHERCHEX",TRIM(L90:AD90),L90:AD90),0),0))</f>
        <v/>
      </c>
      <c r="AM90" s="1038">
        <f t="shared" si="56"/>
        <v>0</v>
      </c>
      <c r="AN90" s="1627" t="str">
        <f t="shared" si="57"/>
        <v/>
      </c>
      <c r="AO90" s="1039">
        <f t="shared" si="58"/>
        <v>0</v>
      </c>
      <c r="AP90" s="1039">
        <f t="shared" si="59"/>
        <v>0</v>
      </c>
      <c r="AQ90" s="1040">
        <f>IF(AO90&gt;0,AS9,0)</f>
        <v>0</v>
      </c>
      <c r="AR90" s="1628" t="str">
        <f>IF(TRIM(AG90)="▼ recette suivante", AG90, IF(AQ90&gt;0, IF(AT9&lt;&gt;"", AT9&amp;"-ou.or.o ❾ + or - &gt;", ""), ""))</f>
        <v/>
      </c>
      <c r="AS90" s="1064"/>
      <c r="AT90" s="1064"/>
      <c r="AU90" s="1042">
        <f t="shared" si="60"/>
        <v>0</v>
      </c>
      <c r="AV90" s="1043">
        <f>IF(AK90,IF(OR(AU90="",N(AU90)&lt;=0.000000001),"",_xlfn.XLOOKUP(AJ90,BJ15:BJ62,BN15:BN62,_xlfn.XLOOKUP(AJ90,BK15:BK62,BN15:BN62,_xlfn.XLOOKUP(AJ90,BL15:BL62,BN15:BN62,"")))),0)</f>
        <v>0</v>
      </c>
      <c r="AW90" s="1065" cm="1">
        <f t="array" ref="AW90">IF(AK90&lt;&gt;1,0,IF(OR(AU90="",N(AU90)&lt;=0.000000001),"",IF(OR(AO90="",N(AO90)&lt;=0.000000001),0,IF(ISNUMBER(AU90),IFERROR(_xlfn.LET(_xlpm.ai_test,TRIM(AJ90),_xlpm.r,IFERROR(_xlfn.XLOOKUP(_xlpm.ai_test,BJ15:BJ62,ROW(BJ15:BJ62),0,1),IFERROR(_xlfn.XLOOKUP(_xlpm.ai_test,BK15:BK62,ROW(BK15:BK62),0,1),_xlfn.XLOOKUP(_xlpm.ai_test,BL15:BL62,ROW(BL15:BL62),0,1))),_xlpm.p,_xlpm.r-MIN(ROW(BJ15:BJ62))+1,_xlpm.f,INDEX(BM15:BM62,_xlpm.p),_xlpm.u,INDEX(BN15:BN62,_xlpm.p),_xlpm.s,INDEX(BP15:BP62,_xlpm.p),_xlpm.q,N(AU90)/_xlpm.f,IF(_xlpm.q&gt;=_xlpm.s,ROUND(_xlpm.q,1)&amp;" "&amp;_xlpm.ai_test&amp;" = "&amp;ROUND(_xlpm.q*_xlpm.f,1)&amp;" "&amp;_xlpm.u,ROUND(_xlpm.q,1)&amp;" "&amp;_xlpm.ai_test)),""),""))))</f>
        <v>0</v>
      </c>
      <c r="AX90" s="1055"/>
      <c r="AY90" s="1042">
        <f t="shared" si="61"/>
        <v>0</v>
      </c>
      <c r="AZ90" s="1043" t="str">
        <f t="shared" si="62"/>
        <v/>
      </c>
      <c r="BA90" s="1044">
        <f t="shared" si="63"/>
        <v>0</v>
      </c>
      <c r="BB90" s="1045" t="str">
        <f t="shared" si="64"/>
        <v/>
      </c>
      <c r="BC90" s="1046"/>
      <c r="BD90" s="1047">
        <f t="shared" si="65"/>
        <v>0</v>
      </c>
      <c r="BE90" s="1048" t="str">
        <f t="shared" si="66"/>
        <v/>
      </c>
      <c r="BF90" s="262" t="s">
        <v>22</v>
      </c>
      <c r="BG90" s="1027">
        <f t="shared" si="67"/>
        <v>0</v>
      </c>
      <c r="BH90" s="1028">
        <f t="shared" si="68"/>
        <v>0</v>
      </c>
      <c r="BJ90" s="2810" t="s">
        <v>1938</v>
      </c>
      <c r="BK90" s="2811"/>
      <c r="BL90" s="2811"/>
      <c r="BM90" s="2811"/>
      <c r="BN90" s="2811"/>
      <c r="BO90" s="2811"/>
      <c r="BP90" s="2811"/>
      <c r="BQ90" s="2811"/>
      <c r="BR90" s="2811"/>
      <c r="BS90" s="2811"/>
      <c r="BT90" s="2811"/>
      <c r="BU90" s="2811"/>
      <c r="BV90" s="2812"/>
      <c r="BW90"/>
      <c r="BX90" s="964" t="str">
        <f t="shared" si="47"/>
        <v>►</v>
      </c>
      <c r="BY90" s="1121" t="s">
        <v>1939</v>
      </c>
      <c r="BZ90" s="307"/>
      <c r="CA90" s="307"/>
      <c r="CB90" s="307"/>
      <c r="CC90" s="307"/>
      <c r="CD90" s="962"/>
      <c r="CE90"/>
      <c r="CF90"/>
      <c r="CG90"/>
      <c r="CH90"/>
      <c r="CI90"/>
      <c r="CJ90"/>
      <c r="CK90"/>
      <c r="CM90"/>
      <c r="CN90"/>
      <c r="CO90"/>
      <c r="CP90"/>
      <c r="CQ90"/>
      <c r="CR90"/>
      <c r="CS90"/>
      <c r="CU90"/>
      <c r="CV90"/>
      <c r="CW90"/>
      <c r="CX90"/>
      <c r="CY90"/>
      <c r="CZ90"/>
      <c r="DA90"/>
      <c r="DC90" s="3">
        <v>1</v>
      </c>
    </row>
    <row r="91" spans="1:107" s="701" customFormat="1" ht="21" customHeight="1">
      <c r="A91" s="941" t="s">
        <v>22</v>
      </c>
      <c r="B91" s="957" t="str">
        <f t="shared" si="46"/>
        <v>►</v>
      </c>
      <c r="C91" s="999" cm="1">
        <f t="array" ref="C91">SUMPRODUCT(LEN(D91:J91))</f>
        <v>0</v>
      </c>
      <c r="D91" s="201"/>
      <c r="E91" s="206"/>
      <c r="F91" s="206"/>
      <c r="G91" s="206"/>
      <c r="H91" s="206"/>
      <c r="I91" s="206"/>
      <c r="J91" s="207"/>
      <c r="K91" s="455" t="s">
        <v>22</v>
      </c>
      <c r="L91" s="115" t="str">
        <f t="shared" si="50"/>
        <v>►</v>
      </c>
      <c r="M91" s="190" t="str">
        <f>M69</f>
        <v>F FEUILLES DE MERINGUE | pâtisserie--ENTREMET| Auteur &gt; recette Béghin Say de Jean-Jacques Borne MOF 1994</v>
      </c>
      <c r="N91" s="190">
        <f>N69</f>
        <v>18</v>
      </c>
      <c r="O91" s="191" t="str">
        <f>O69</f>
        <v>assiettes</v>
      </c>
      <c r="P91" s="192" t="str">
        <f>P69</f>
        <v>Recette mère ► MILLE-FEUILLE meringue et chiboust pamplemousse aux fraises des bois</v>
      </c>
      <c r="Q91" s="533"/>
      <c r="R91" s="533"/>
      <c r="S91" s="533"/>
      <c r="T91" s="533"/>
      <c r="U91" s="1817"/>
      <c r="V91" s="1821">
        <f>IF(ISBLANK(W91),"",LARGE(V85:V90,1)+1)</f>
        <v>5</v>
      </c>
      <c r="W91" s="1849" t="s">
        <v>3275</v>
      </c>
      <c r="X91" s="1822"/>
      <c r="Y91" s="1822"/>
      <c r="Z91" s="1822"/>
      <c r="AA91" s="1822"/>
      <c r="AB91" s="1822"/>
      <c r="AC91" s="1822"/>
      <c r="AD91" s="2120"/>
      <c r="AE91" s="262" t="s">
        <v>22</v>
      </c>
      <c r="AF91" s="1035" t="str">
        <f t="shared" si="51"/>
        <v>►</v>
      </c>
      <c r="AG91" s="1036" t="str">
        <f t="shared" si="52"/>
        <v/>
      </c>
      <c r="AH91" s="1037" t="str">
        <f t="shared" si="53"/>
        <v/>
      </c>
      <c r="AI91" s="1036" t="str">
        <f t="shared" si="54"/>
        <v/>
      </c>
      <c r="AJ91" s="1037" t="str">
        <f t="shared" si="55"/>
        <v/>
      </c>
      <c r="AK91" s="1037">
        <f>IF(AND(L91="A",COUNTIF(BJ15:BL62,TRIM(U91))&gt;0),1,0)</f>
        <v>0</v>
      </c>
      <c r="AL91" s="1051" t="str" cm="1">
        <f t="array" ref="AL91">IF(AF91&lt;&gt;"A","",IFERROR((IFERROR(_xlfn.XLOOKUP(TRIM(SUBSTITUTE(U91,CHAR(160)," ")),BJ15:BJ62,BM15:BM62),IFERROR(_xlfn.XLOOKUP(TRIM(SUBSTITUTE(U91,CHAR(160)," ")),BK15:BK62,BM15:BM62),_xlfn.XLOOKUP(TRIM(SUBSTITUTE(U91,CHAR(160)," ")),BL15:BL62,BM15:BM62))))*T91*IF(ISBLANK(Q91),1,Q91)+IFERROR(_xlfn.XLOOKUP("RECHERCHEX",TRIM(L91:AD91),L91:AD91),0),0))</f>
        <v/>
      </c>
      <c r="AM91" s="1038">
        <f t="shared" si="56"/>
        <v>0</v>
      </c>
      <c r="AN91" s="1627" t="str">
        <f t="shared" si="57"/>
        <v/>
      </c>
      <c r="AO91" s="1039">
        <f t="shared" si="58"/>
        <v>0</v>
      </c>
      <c r="AP91" s="1039">
        <f t="shared" si="59"/>
        <v>0</v>
      </c>
      <c r="AQ91" s="1052">
        <f>IF(AO91&gt;0,AS9,0)</f>
        <v>0</v>
      </c>
      <c r="AR91" s="1626" t="str">
        <f>IF(TRIM(AG91)="▼ recette suivante", AG91, IF(AQ91&gt;0, IF(AT9&lt;&gt;"", AT9&amp;"-ou.or.o ❾ + or - &gt;", ""), ""))</f>
        <v/>
      </c>
      <c r="AS91" s="1064"/>
      <c r="AT91" s="1064"/>
      <c r="AU91" s="1053">
        <f t="shared" si="60"/>
        <v>0</v>
      </c>
      <c r="AV91" s="1054">
        <f>IF(AK91,IF(OR(AU91="",N(AU91)&lt;=0.000000001),"",_xlfn.XLOOKUP(AJ91,BJ15:BJ62,BN15:BN62,_xlfn.XLOOKUP(AJ91,BK15:BK62,BN15:BN62,_xlfn.XLOOKUP(AJ91,BL15:BL62,BN15:BN62,"")))),0)</f>
        <v>0</v>
      </c>
      <c r="AW91" s="1067" cm="1">
        <f t="array" ref="AW91">IF(AK91&lt;&gt;1,0,IF(OR(AU91="",N(AU91)&lt;=0.000000001),"",IF(OR(AO91="",N(AO91)&lt;=0.000000001),0,IF(ISNUMBER(AU91),IFERROR(_xlfn.LET(_xlpm.ai_test,TRIM(AJ91),_xlpm.r,IFERROR(_xlfn.XLOOKUP(_xlpm.ai_test,BJ15:BJ62,ROW(BJ15:BJ62),0,1),IFERROR(_xlfn.XLOOKUP(_xlpm.ai_test,BK15:BK62,ROW(BK15:BK62),0,1),_xlfn.XLOOKUP(_xlpm.ai_test,BL15:BL62,ROW(BL15:BL62),0,1))),_xlpm.p,_xlpm.r-MIN(ROW(BJ15:BJ62))+1,_xlpm.f,INDEX(BM15:BM62,_xlpm.p),_xlpm.u,INDEX(BN15:BN62,_xlpm.p),_xlpm.s,INDEX(BP15:BP62,_xlpm.p),_xlpm.q,N(AU91)/_xlpm.f,IF(_xlpm.q&gt;=_xlpm.s,ROUND(_xlpm.q,1)&amp;" "&amp;_xlpm.ai_test&amp;" = "&amp;ROUND(_xlpm.q*_xlpm.f,1)&amp;" "&amp;_xlpm.u,ROUND(_xlpm.q,1)&amp;" "&amp;_xlpm.ai_test)),""),""))))</f>
        <v>0</v>
      </c>
      <c r="AX91" s="1055"/>
      <c r="AY91" s="1053">
        <f t="shared" si="61"/>
        <v>0</v>
      </c>
      <c r="AZ91" s="1054" t="str">
        <f t="shared" si="62"/>
        <v/>
      </c>
      <c r="BA91" s="1056">
        <f t="shared" si="63"/>
        <v>0</v>
      </c>
      <c r="BB91" s="1057" t="str">
        <f t="shared" si="64"/>
        <v/>
      </c>
      <c r="BC91" s="1046"/>
      <c r="BD91" s="1058">
        <f t="shared" si="65"/>
        <v>0</v>
      </c>
      <c r="BE91" s="1048" t="str">
        <f t="shared" si="66"/>
        <v/>
      </c>
      <c r="BF91" s="262" t="s">
        <v>22</v>
      </c>
      <c r="BG91" s="1027">
        <f t="shared" si="67"/>
        <v>0</v>
      </c>
      <c r="BH91" s="1028">
        <f t="shared" si="68"/>
        <v>0</v>
      </c>
      <c r="BJ91" s="2813"/>
      <c r="BK91" s="2814"/>
      <c r="BL91" s="2814"/>
      <c r="BM91" s="2814"/>
      <c r="BN91" s="2814"/>
      <c r="BO91" s="2814"/>
      <c r="BP91" s="2814"/>
      <c r="BQ91" s="2814"/>
      <c r="BR91" s="2814"/>
      <c r="BS91" s="2814"/>
      <c r="BT91" s="2814"/>
      <c r="BU91" s="2814"/>
      <c r="BV91" s="2815"/>
      <c r="BW91"/>
      <c r="BX91" s="964" t="str">
        <f t="shared" si="47"/>
        <v>►</v>
      </c>
      <c r="BY91" s="1122" t="s">
        <v>1940</v>
      </c>
      <c r="BZ91" s="307"/>
      <c r="CA91" s="307"/>
      <c r="CB91" s="307"/>
      <c r="CC91" s="307"/>
      <c r="CD91" s="962"/>
      <c r="CE91"/>
      <c r="CF91"/>
      <c r="CG91"/>
      <c r="CH91"/>
      <c r="CI91"/>
      <c r="CJ91"/>
      <c r="CK91"/>
      <c r="CM91"/>
      <c r="CN91"/>
      <c r="CO91"/>
      <c r="CP91"/>
      <c r="CQ91"/>
      <c r="CR91"/>
      <c r="CS91"/>
      <c r="CU91"/>
      <c r="CV91"/>
      <c r="CW91"/>
      <c r="CX91"/>
      <c r="CY91"/>
      <c r="CZ91"/>
      <c r="DA91"/>
      <c r="DC91" s="3">
        <v>1</v>
      </c>
    </row>
    <row r="92" spans="1:107" s="701" customFormat="1" ht="21" customHeight="1">
      <c r="A92" s="941" t="s">
        <v>22</v>
      </c>
      <c r="B92" s="957" t="str">
        <f t="shared" si="46"/>
        <v>►</v>
      </c>
      <c r="C92" s="999" cm="1">
        <f t="array" ref="C92">SUMPRODUCT(LEN(D92:J92))</f>
        <v>0</v>
      </c>
      <c r="D92" s="201"/>
      <c r="E92" s="206"/>
      <c r="F92" s="206"/>
      <c r="G92" s="206"/>
      <c r="H92" s="206"/>
      <c r="I92" s="206"/>
      <c r="J92" s="207"/>
      <c r="K92" s="455"/>
      <c r="L92" s="115" t="str">
        <f t="shared" si="50"/>
        <v>►</v>
      </c>
      <c r="M92" s="190" t="str">
        <f>M69</f>
        <v>F FEUILLES DE MERINGUE | pâtisserie--ENTREMET| Auteur &gt; recette Béghin Say de Jean-Jacques Borne MOF 1994</v>
      </c>
      <c r="N92" s="190">
        <f>N69</f>
        <v>18</v>
      </c>
      <c r="O92" s="191" t="str">
        <f>O69</f>
        <v>assiettes</v>
      </c>
      <c r="P92" s="192" t="str">
        <f>P69</f>
        <v>Recette mère ► MILLE-FEUILLE meringue et chiboust pamplemousse aux fraises des bois</v>
      </c>
      <c r="Q92" s="533"/>
      <c r="R92" s="533"/>
      <c r="S92" s="533"/>
      <c r="T92" s="533"/>
      <c r="U92" s="1817"/>
      <c r="V92" s="1821" t="str">
        <f>IF(ISBLANK(W92),"",LARGE(V85:V91,1)+1)</f>
        <v/>
      </c>
      <c r="W92" s="1849"/>
      <c r="X92" s="1822"/>
      <c r="Y92" s="1822"/>
      <c r="Z92" s="1822"/>
      <c r="AA92" s="1822"/>
      <c r="AB92" s="1822"/>
      <c r="AC92" s="1822"/>
      <c r="AD92" s="2120"/>
      <c r="AE92" s="262" t="s">
        <v>22</v>
      </c>
      <c r="AF92" s="1035" t="str">
        <f t="shared" si="51"/>
        <v>►</v>
      </c>
      <c r="AG92" s="1036" t="str">
        <f t="shared" si="52"/>
        <v/>
      </c>
      <c r="AH92" s="1037" t="str">
        <f t="shared" si="53"/>
        <v/>
      </c>
      <c r="AI92" s="1036" t="str">
        <f t="shared" si="54"/>
        <v/>
      </c>
      <c r="AJ92" s="1037" t="str">
        <f t="shared" si="55"/>
        <v/>
      </c>
      <c r="AK92" s="1037">
        <f>IF(AND(L92="A",COUNTIF(BJ15:BL62,TRIM(U92))&gt;0),1,0)</f>
        <v>0</v>
      </c>
      <c r="AL92" s="1051" t="str" cm="1">
        <f t="array" ref="AL92">IF(AF92&lt;&gt;"A","",IFERROR((IFERROR(_xlfn.XLOOKUP(TRIM(SUBSTITUTE(U92,CHAR(160)," ")),BJ15:BJ62,BM15:BM62),IFERROR(_xlfn.XLOOKUP(TRIM(SUBSTITUTE(U92,CHAR(160)," ")),BK15:BK62,BM15:BM62),_xlfn.XLOOKUP(TRIM(SUBSTITUTE(U92,CHAR(160)," ")),BL15:BL62,BM15:BM62))))*T92*IF(ISBLANK(Q92),1,Q92)+IFERROR(_xlfn.XLOOKUP("RECHERCHEX",TRIM(L92:AD92),L92:AD92),0),0))</f>
        <v/>
      </c>
      <c r="AM92" s="1038">
        <f t="shared" si="56"/>
        <v>0</v>
      </c>
      <c r="AN92" s="1627" t="str">
        <f t="shared" si="57"/>
        <v/>
      </c>
      <c r="AO92" s="1039">
        <f t="shared" si="58"/>
        <v>0</v>
      </c>
      <c r="AP92" s="1039">
        <f t="shared" si="59"/>
        <v>0</v>
      </c>
      <c r="AQ92" s="1040">
        <f>IF(AO92&gt;0,AS9,0)</f>
        <v>0</v>
      </c>
      <c r="AR92" s="1628" t="str">
        <f>IF(TRIM(AG92)="▼ recette suivante", AG92, IF(AQ92&gt;0, IF(AT9&lt;&gt;"", AT9&amp;"-ou.or.o ❾ + or - &gt;", ""), ""))</f>
        <v/>
      </c>
      <c r="AS92" s="1064"/>
      <c r="AT92" s="1064"/>
      <c r="AU92" s="1042">
        <f t="shared" si="60"/>
        <v>0</v>
      </c>
      <c r="AV92" s="1043">
        <f>IF(AK92,IF(OR(AU92="",N(AU92)&lt;=0.000000001),"",_xlfn.XLOOKUP(AJ92,BJ15:BJ62,BN15:BN62,_xlfn.XLOOKUP(AJ92,BK15:BK62,BN15:BN62,_xlfn.XLOOKUP(AJ92,BL15:BL62,BN15:BN62,"")))),0)</f>
        <v>0</v>
      </c>
      <c r="AW92" s="1065" cm="1">
        <f t="array" ref="AW92">IF(AK92&lt;&gt;1,0,IF(OR(AU92="",N(AU92)&lt;=0.000000001),"",IF(OR(AO92="",N(AO92)&lt;=0.000000001),0,IF(ISNUMBER(AU92),IFERROR(_xlfn.LET(_xlpm.ai_test,TRIM(AJ92),_xlpm.r,IFERROR(_xlfn.XLOOKUP(_xlpm.ai_test,BJ15:BJ62,ROW(BJ15:BJ62),0,1),IFERROR(_xlfn.XLOOKUP(_xlpm.ai_test,BK15:BK62,ROW(BK15:BK62),0,1),_xlfn.XLOOKUP(_xlpm.ai_test,BL15:BL62,ROW(BL15:BL62),0,1))),_xlpm.p,_xlpm.r-MIN(ROW(BJ15:BJ62))+1,_xlpm.f,INDEX(BM15:BM62,_xlpm.p),_xlpm.u,INDEX(BN15:BN62,_xlpm.p),_xlpm.s,INDEX(BP15:BP62,_xlpm.p),_xlpm.q,N(AU92)/_xlpm.f,IF(_xlpm.q&gt;=_xlpm.s,ROUND(_xlpm.q,1)&amp;" "&amp;_xlpm.ai_test&amp;" = "&amp;ROUND(_xlpm.q*_xlpm.f,1)&amp;" "&amp;_xlpm.u,ROUND(_xlpm.q,1)&amp;" "&amp;_xlpm.ai_test)),""),""))))</f>
        <v>0</v>
      </c>
      <c r="AX92" s="1055"/>
      <c r="AY92" s="1042">
        <f t="shared" si="61"/>
        <v>0</v>
      </c>
      <c r="AZ92" s="1043" t="str">
        <f t="shared" si="62"/>
        <v/>
      </c>
      <c r="BA92" s="1044">
        <f t="shared" si="63"/>
        <v>0</v>
      </c>
      <c r="BB92" s="1045" t="str">
        <f t="shared" si="64"/>
        <v/>
      </c>
      <c r="BC92" s="1046"/>
      <c r="BD92" s="1047">
        <f t="shared" si="65"/>
        <v>0</v>
      </c>
      <c r="BE92" s="1048" t="str">
        <f t="shared" si="66"/>
        <v/>
      </c>
      <c r="BF92" s="262" t="s">
        <v>22</v>
      </c>
      <c r="BG92" s="1027">
        <f t="shared" si="67"/>
        <v>0</v>
      </c>
      <c r="BH92" s="1028">
        <f t="shared" si="68"/>
        <v>0</v>
      </c>
      <c r="BJ92" s="701" t="s">
        <v>2599</v>
      </c>
      <c r="BW92"/>
      <c r="BX92" s="964" t="str">
        <f t="shared" si="47"/>
        <v>►</v>
      </c>
      <c r="BY92" s="1123" t="s">
        <v>1941</v>
      </c>
      <c r="BZ92" s="307"/>
      <c r="CA92" s="307"/>
      <c r="CB92" s="307"/>
      <c r="CC92" s="307"/>
      <c r="CD92" s="962"/>
      <c r="CE92"/>
      <c r="CF92"/>
      <c r="CG92"/>
      <c r="CH92"/>
      <c r="CI92"/>
      <c r="CJ92"/>
      <c r="CK92"/>
      <c r="CM92"/>
      <c r="CN92"/>
      <c r="CO92"/>
      <c r="CP92"/>
      <c r="CQ92"/>
      <c r="CR92"/>
      <c r="CS92"/>
      <c r="CU92"/>
      <c r="CV92"/>
      <c r="CW92"/>
      <c r="CX92"/>
      <c r="CY92"/>
      <c r="CZ92"/>
      <c r="DA92"/>
      <c r="DC92" s="3">
        <v>1</v>
      </c>
    </row>
    <row r="93" spans="1:107" s="701" customFormat="1" ht="21" customHeight="1">
      <c r="A93" s="941" t="s">
        <v>22</v>
      </c>
      <c r="B93" s="957" t="str">
        <f t="shared" si="46"/>
        <v>►</v>
      </c>
      <c r="C93" s="999" cm="1">
        <f t="array" ref="C93">SUMPRODUCT(LEN(D93:J93))</f>
        <v>0</v>
      </c>
      <c r="D93" s="201"/>
      <c r="E93" s="206"/>
      <c r="F93" s="206"/>
      <c r="G93" s="206"/>
      <c r="H93" s="206"/>
      <c r="I93" s="206"/>
      <c r="J93" s="207"/>
      <c r="K93" s="455"/>
      <c r="L93" s="115" t="str">
        <f t="shared" si="50"/>
        <v>►</v>
      </c>
      <c r="M93" s="190" t="str">
        <f>M69</f>
        <v>F FEUILLES DE MERINGUE | pâtisserie--ENTREMET| Auteur &gt; recette Béghin Say de Jean-Jacques Borne MOF 1994</v>
      </c>
      <c r="N93" s="190">
        <f>N69</f>
        <v>18</v>
      </c>
      <c r="O93" s="191" t="str">
        <f>O69</f>
        <v>assiettes</v>
      </c>
      <c r="P93" s="192" t="str">
        <f>P69</f>
        <v>Recette mère ► MILLE-FEUILLE meringue et chiboust pamplemousse aux fraises des bois</v>
      </c>
      <c r="Q93" s="533"/>
      <c r="R93" s="533"/>
      <c r="S93" s="533"/>
      <c r="T93" s="533"/>
      <c r="U93" s="1817"/>
      <c r="V93" s="1821" t="str">
        <f>IF(ISBLANK(W93),"",LARGE(V85:V92,1)+1)</f>
        <v/>
      </c>
      <c r="W93" s="1822"/>
      <c r="X93" s="1822"/>
      <c r="Y93" s="1822"/>
      <c r="Z93" s="1822"/>
      <c r="AA93" s="1822"/>
      <c r="AB93" s="1822"/>
      <c r="AC93" s="1822"/>
      <c r="AD93" s="2120"/>
      <c r="AE93" s="262" t="s">
        <v>22</v>
      </c>
      <c r="AF93" s="1035" t="str">
        <f t="shared" si="51"/>
        <v>►</v>
      </c>
      <c r="AG93" s="1036" t="str">
        <f t="shared" si="52"/>
        <v/>
      </c>
      <c r="AH93" s="1037" t="str">
        <f t="shared" si="53"/>
        <v/>
      </c>
      <c r="AI93" s="1036" t="str">
        <f t="shared" si="54"/>
        <v/>
      </c>
      <c r="AJ93" s="1037" t="str">
        <f t="shared" si="55"/>
        <v/>
      </c>
      <c r="AK93" s="1037">
        <f>IF(AND(L93="A",COUNTIF(BJ15:BL62,TRIM(U93))&gt;0),1,0)</f>
        <v>0</v>
      </c>
      <c r="AL93" s="1051" t="str" cm="1">
        <f t="array" ref="AL93">IF(AF93&lt;&gt;"A","",IFERROR((IFERROR(_xlfn.XLOOKUP(TRIM(SUBSTITUTE(U93,CHAR(160)," ")),BJ15:BJ62,BM15:BM62),IFERROR(_xlfn.XLOOKUP(TRIM(SUBSTITUTE(U93,CHAR(160)," ")),BK15:BK62,BM15:BM62),_xlfn.XLOOKUP(TRIM(SUBSTITUTE(U93,CHAR(160)," ")),BL15:BL62,BM15:BM62))))*T93*IF(ISBLANK(Q93),1,Q93)+IFERROR(_xlfn.XLOOKUP("RECHERCHEX",TRIM(L93:AD93),L93:AD93),0),0))</f>
        <v/>
      </c>
      <c r="AM93" s="1038">
        <f t="shared" si="56"/>
        <v>0</v>
      </c>
      <c r="AN93" s="1627" t="str">
        <f t="shared" si="57"/>
        <v/>
      </c>
      <c r="AO93" s="1039">
        <f t="shared" si="58"/>
        <v>0</v>
      </c>
      <c r="AP93" s="1039">
        <f t="shared" si="59"/>
        <v>0</v>
      </c>
      <c r="AQ93" s="1052">
        <f>IF(AO93&gt;0,AS9,0)</f>
        <v>0</v>
      </c>
      <c r="AR93" s="1626" t="str">
        <f>IF(TRIM(AG93)="▼ recette suivante", AG93, IF(AQ93&gt;0, IF(AT9&lt;&gt;"", AT9&amp;"-ou.or.o ❾ + or - &gt;", ""), ""))</f>
        <v/>
      </c>
      <c r="AS93" s="1064"/>
      <c r="AT93" s="1064"/>
      <c r="AU93" s="1053">
        <f t="shared" si="60"/>
        <v>0</v>
      </c>
      <c r="AV93" s="1054">
        <f>IF(AK93,IF(OR(AU93="",N(AU93)&lt;=0.000000001),"",_xlfn.XLOOKUP(AJ93,BJ15:BJ62,BN15:BN62,_xlfn.XLOOKUP(AJ93,BK15:BK62,BN15:BN62,_xlfn.XLOOKUP(AJ93,BL15:BL62,BN15:BN62,"")))),0)</f>
        <v>0</v>
      </c>
      <c r="AW93" s="1067" cm="1">
        <f t="array" ref="AW93">IF(AK93&lt;&gt;1,0,IF(OR(AU93="",N(AU93)&lt;=0.000000001),"",IF(OR(AO93="",N(AO93)&lt;=0.000000001),0,IF(ISNUMBER(AU93),IFERROR(_xlfn.LET(_xlpm.ai_test,TRIM(AJ93),_xlpm.r,IFERROR(_xlfn.XLOOKUP(_xlpm.ai_test,BJ15:BJ62,ROW(BJ15:BJ62),0,1),IFERROR(_xlfn.XLOOKUP(_xlpm.ai_test,BK15:BK62,ROW(BK15:BK62),0,1),_xlfn.XLOOKUP(_xlpm.ai_test,BL15:BL62,ROW(BL15:BL62),0,1))),_xlpm.p,_xlpm.r-MIN(ROW(BJ15:BJ62))+1,_xlpm.f,INDEX(BM15:BM62,_xlpm.p),_xlpm.u,INDEX(BN15:BN62,_xlpm.p),_xlpm.s,INDEX(BP15:BP62,_xlpm.p),_xlpm.q,N(AU93)/_xlpm.f,IF(_xlpm.q&gt;=_xlpm.s,ROUND(_xlpm.q,1)&amp;" "&amp;_xlpm.ai_test&amp;" = "&amp;ROUND(_xlpm.q*_xlpm.f,1)&amp;" "&amp;_xlpm.u,ROUND(_xlpm.q,1)&amp;" "&amp;_xlpm.ai_test)),""),""))))</f>
        <v>0</v>
      </c>
      <c r="AX93" s="1055"/>
      <c r="AY93" s="1053">
        <f t="shared" si="61"/>
        <v>0</v>
      </c>
      <c r="AZ93" s="1054" t="str">
        <f t="shared" si="62"/>
        <v/>
      </c>
      <c r="BA93" s="1056">
        <f t="shared" si="63"/>
        <v>0</v>
      </c>
      <c r="BB93" s="1057" t="str">
        <f t="shared" si="64"/>
        <v/>
      </c>
      <c r="BC93" s="1046"/>
      <c r="BD93" s="1058">
        <f t="shared" si="65"/>
        <v>0</v>
      </c>
      <c r="BE93" s="1048" t="str">
        <f t="shared" si="66"/>
        <v/>
      </c>
      <c r="BF93" s="262" t="s">
        <v>22</v>
      </c>
      <c r="BG93" s="1027">
        <f t="shared" si="67"/>
        <v>0</v>
      </c>
      <c r="BH93" s="1028">
        <f t="shared" si="68"/>
        <v>0</v>
      </c>
      <c r="BJ93" s="478" t="s">
        <v>147</v>
      </c>
      <c r="BK93" s="116" t="s">
        <v>102</v>
      </c>
      <c r="BL93" s="161" t="s">
        <v>1364</v>
      </c>
      <c r="BM93" s="130" t="s">
        <v>1356</v>
      </c>
      <c r="BN93" s="130" t="s">
        <v>1357</v>
      </c>
      <c r="BO93" s="130" t="s">
        <v>1358</v>
      </c>
      <c r="BP93" s="858" t="s">
        <v>0</v>
      </c>
      <c r="BQ93" s="104" t="s">
        <v>99</v>
      </c>
      <c r="BR93" s="104" t="s">
        <v>151</v>
      </c>
      <c r="BS93" s="858" t="s">
        <v>152</v>
      </c>
      <c r="BT93" s="121" t="s">
        <v>1359</v>
      </c>
      <c r="BU93" s="121" t="s">
        <v>1360</v>
      </c>
      <c r="BV93" s="163" t="s">
        <v>1361</v>
      </c>
      <c r="BW93"/>
      <c r="BX93" s="964" t="str">
        <f t="shared" si="47"/>
        <v>►</v>
      </c>
      <c r="BY93" s="1122" t="s">
        <v>1942</v>
      </c>
      <c r="BZ93" s="307"/>
      <c r="CA93" s="307"/>
      <c r="CB93" s="307"/>
      <c r="CC93" s="307"/>
      <c r="CD93" s="962"/>
      <c r="CE93"/>
      <c r="CF93"/>
      <c r="CG93"/>
      <c r="CH93"/>
      <c r="CI93"/>
      <c r="CJ93"/>
      <c r="CK93"/>
      <c r="CM93"/>
      <c r="CN93"/>
      <c r="CO93"/>
      <c r="CP93"/>
      <c r="CQ93"/>
      <c r="CR93"/>
      <c r="CS93"/>
      <c r="CU93"/>
      <c r="CV93"/>
      <c r="CW93"/>
      <c r="CX93"/>
      <c r="CY93"/>
      <c r="CZ93"/>
      <c r="DA93"/>
      <c r="DC93" s="3">
        <v>1</v>
      </c>
    </row>
    <row r="94" spans="1:107" s="701" customFormat="1" ht="21" customHeight="1">
      <c r="A94" s="941" t="s">
        <v>22</v>
      </c>
      <c r="B94" s="957" t="str">
        <f t="shared" si="46"/>
        <v>►</v>
      </c>
      <c r="C94" s="999" cm="1">
        <f t="array" ref="C94">SUMPRODUCT(LEN(D94:J94))</f>
        <v>0</v>
      </c>
      <c r="D94" s="201"/>
      <c r="E94" s="206"/>
      <c r="F94" s="206"/>
      <c r="G94" s="206"/>
      <c r="H94" s="206"/>
      <c r="I94" s="206"/>
      <c r="J94" s="207"/>
      <c r="K94" s="455"/>
      <c r="L94" s="115" t="str">
        <f t="shared" si="50"/>
        <v>►</v>
      </c>
      <c r="M94" s="190" t="str">
        <f>M69</f>
        <v>F FEUILLES DE MERINGUE | pâtisserie--ENTREMET| Auteur &gt; recette Béghin Say de Jean-Jacques Borne MOF 1994</v>
      </c>
      <c r="N94" s="190">
        <f>N69</f>
        <v>18</v>
      </c>
      <c r="O94" s="191" t="str">
        <f>O69</f>
        <v>assiettes</v>
      </c>
      <c r="P94" s="192" t="str">
        <f>P69</f>
        <v>Recette mère ► MILLE-FEUILLE meringue et chiboust pamplemousse aux fraises des bois</v>
      </c>
      <c r="Q94" s="533"/>
      <c r="R94" s="533"/>
      <c r="S94" s="533"/>
      <c r="T94" s="533"/>
      <c r="U94" s="1817"/>
      <c r="V94" s="1821" t="str">
        <f>IF(ISBLANK(W94),"",LARGE(V85:V93,1)+1)</f>
        <v/>
      </c>
      <c r="W94" s="1822"/>
      <c r="X94" s="1822"/>
      <c r="Y94" s="1822"/>
      <c r="Z94" s="1822"/>
      <c r="AA94" s="1822"/>
      <c r="AB94" s="1822"/>
      <c r="AC94" s="1822"/>
      <c r="AD94" s="2120"/>
      <c r="AE94" s="262" t="s">
        <v>22</v>
      </c>
      <c r="AF94" s="1035" t="str">
        <f t="shared" si="51"/>
        <v>►</v>
      </c>
      <c r="AG94" s="1036" t="str">
        <f t="shared" si="52"/>
        <v/>
      </c>
      <c r="AH94" s="1037" t="str">
        <f t="shared" si="53"/>
        <v/>
      </c>
      <c r="AI94" s="1036" t="str">
        <f t="shared" si="54"/>
        <v/>
      </c>
      <c r="AJ94" s="1037" t="str">
        <f t="shared" si="55"/>
        <v/>
      </c>
      <c r="AK94" s="1037">
        <f>IF(AND(L94="A",COUNTIF(BJ15:BL62,TRIM(U94))&gt;0),1,0)</f>
        <v>0</v>
      </c>
      <c r="AL94" s="1051" t="str" cm="1">
        <f t="array" ref="AL94">IF(AF94&lt;&gt;"A","",IFERROR((IFERROR(_xlfn.XLOOKUP(TRIM(SUBSTITUTE(U94,CHAR(160)," ")),BJ15:BJ62,BM15:BM62),IFERROR(_xlfn.XLOOKUP(TRIM(SUBSTITUTE(U94,CHAR(160)," ")),BK15:BK62,BM15:BM62),_xlfn.XLOOKUP(TRIM(SUBSTITUTE(U94,CHAR(160)," ")),BL15:BL62,BM15:BM62))))*T94*IF(ISBLANK(Q94),1,Q94)+IFERROR(_xlfn.XLOOKUP("RECHERCHEX",TRIM(L94:AD94),L94:AD94),0),0))</f>
        <v/>
      </c>
      <c r="AM94" s="1038">
        <f t="shared" si="56"/>
        <v>0</v>
      </c>
      <c r="AN94" s="1627" t="str">
        <f t="shared" si="57"/>
        <v/>
      </c>
      <c r="AO94" s="1039">
        <f t="shared" si="58"/>
        <v>0</v>
      </c>
      <c r="AP94" s="1039">
        <f t="shared" si="59"/>
        <v>0</v>
      </c>
      <c r="AQ94" s="1040">
        <f>IF(AO94&gt;0,AS9,0)</f>
        <v>0</v>
      </c>
      <c r="AR94" s="1628" t="str">
        <f>IF(TRIM(AG94)="▼ recette suivante", AG94, IF(AQ94&gt;0, IF(AT9&lt;&gt;"", AT9&amp;"-ou.or.o ❾ + or - &gt;", ""), ""))</f>
        <v/>
      </c>
      <c r="AS94" s="1064"/>
      <c r="AT94" s="1064"/>
      <c r="AU94" s="1042">
        <f t="shared" si="60"/>
        <v>0</v>
      </c>
      <c r="AV94" s="1043">
        <f>IF(AK94,IF(OR(AU94="",N(AU94)&lt;=0.000000001),"",_xlfn.XLOOKUP(AJ94,BJ15:BJ62,BN15:BN62,_xlfn.XLOOKUP(AJ94,BK15:BK62,BN15:BN62,_xlfn.XLOOKUP(AJ94,BL15:BL62,BN15:BN62,"")))),0)</f>
        <v>0</v>
      </c>
      <c r="AW94" s="1065" cm="1">
        <f t="array" ref="AW94">IF(AK94&lt;&gt;1,0,IF(OR(AU94="",N(AU94)&lt;=0.000000001),"",IF(OR(AO94="",N(AO94)&lt;=0.000000001),0,IF(ISNUMBER(AU94),IFERROR(_xlfn.LET(_xlpm.ai_test,TRIM(AJ94),_xlpm.r,IFERROR(_xlfn.XLOOKUP(_xlpm.ai_test,BJ15:BJ62,ROW(BJ15:BJ62),0,1),IFERROR(_xlfn.XLOOKUP(_xlpm.ai_test,BK15:BK62,ROW(BK15:BK62),0,1),_xlfn.XLOOKUP(_xlpm.ai_test,BL15:BL62,ROW(BL15:BL62),0,1))),_xlpm.p,_xlpm.r-MIN(ROW(BJ15:BJ62))+1,_xlpm.f,INDEX(BM15:BM62,_xlpm.p),_xlpm.u,INDEX(BN15:BN62,_xlpm.p),_xlpm.s,INDEX(BP15:BP62,_xlpm.p),_xlpm.q,N(AU94)/_xlpm.f,IF(_xlpm.q&gt;=_xlpm.s,ROUND(_xlpm.q,1)&amp;" "&amp;_xlpm.ai_test&amp;" = "&amp;ROUND(_xlpm.q*_xlpm.f,1)&amp;" "&amp;_xlpm.u,ROUND(_xlpm.q,1)&amp;" "&amp;_xlpm.ai_test)),""),""))))</f>
        <v>0</v>
      </c>
      <c r="AX94" s="1055"/>
      <c r="AY94" s="1042">
        <f t="shared" si="61"/>
        <v>0</v>
      </c>
      <c r="AZ94" s="1043" t="str">
        <f t="shared" si="62"/>
        <v/>
      </c>
      <c r="BA94" s="1044">
        <f t="shared" si="63"/>
        <v>0</v>
      </c>
      <c r="BB94" s="1045" t="str">
        <f t="shared" si="64"/>
        <v/>
      </c>
      <c r="BC94" s="1046"/>
      <c r="BD94" s="1047">
        <f t="shared" si="65"/>
        <v>0</v>
      </c>
      <c r="BE94" s="1048" t="str">
        <f t="shared" si="66"/>
        <v/>
      </c>
      <c r="BF94" s="262" t="s">
        <v>22</v>
      </c>
      <c r="BG94" s="1027">
        <f t="shared" si="67"/>
        <v>0</v>
      </c>
      <c r="BH94" s="1028">
        <f t="shared" si="68"/>
        <v>0</v>
      </c>
      <c r="BJ94" s="916">
        <v>1</v>
      </c>
      <c r="BK94" s="917">
        <v>1E-3</v>
      </c>
      <c r="BL94" s="918">
        <v>0</v>
      </c>
      <c r="BM94" s="917">
        <v>0.25</v>
      </c>
      <c r="BN94" s="917">
        <v>0.33332999999999996</v>
      </c>
      <c r="BO94" s="917">
        <v>0.5</v>
      </c>
      <c r="BP94" s="919">
        <v>1</v>
      </c>
      <c r="BQ94" s="919">
        <v>0.1</v>
      </c>
      <c r="BR94" s="919">
        <v>0.01</v>
      </c>
      <c r="BS94" s="919">
        <v>1E-3</v>
      </c>
      <c r="BT94" s="919">
        <v>0.5</v>
      </c>
      <c r="BU94" s="919">
        <v>0.33300000000000002</v>
      </c>
      <c r="BV94" s="920">
        <v>0.2</v>
      </c>
      <c r="BW94"/>
      <c r="BX94" s="964" t="str">
        <f t="shared" si="47"/>
        <v>►</v>
      </c>
      <c r="BY94" s="1126" t="s">
        <v>1943</v>
      </c>
      <c r="BZ94" s="49"/>
      <c r="CA94" s="49"/>
      <c r="CB94" s="49"/>
      <c r="CC94" s="49"/>
      <c r="CD94" s="962"/>
      <c r="CE94"/>
      <c r="CF94"/>
      <c r="CG94"/>
      <c r="CH94"/>
      <c r="CI94"/>
      <c r="CJ94"/>
      <c r="CK94"/>
      <c r="CL94"/>
      <c r="CM94"/>
      <c r="CN94"/>
      <c r="CO94"/>
      <c r="CP94"/>
      <c r="CQ94"/>
      <c r="CR94"/>
      <c r="CS94"/>
      <c r="CT94"/>
      <c r="CU94"/>
      <c r="CV94"/>
      <c r="CW94"/>
      <c r="CX94"/>
      <c r="CY94"/>
      <c r="CZ94"/>
      <c r="DA94"/>
      <c r="DC94" s="3">
        <v>1</v>
      </c>
    </row>
    <row r="95" spans="1:107" s="701" customFormat="1" ht="21" customHeight="1">
      <c r="A95" s="941" t="s">
        <v>22</v>
      </c>
      <c r="B95" s="957" t="str">
        <f t="shared" si="46"/>
        <v>►</v>
      </c>
      <c r="C95" s="999" cm="1">
        <f t="array" ref="C95">SUMPRODUCT(LEN(D95:J95))</f>
        <v>0</v>
      </c>
      <c r="D95" s="201"/>
      <c r="E95" s="206"/>
      <c r="F95" s="206"/>
      <c r="G95" s="206"/>
      <c r="H95" s="206"/>
      <c r="I95" s="206"/>
      <c r="J95" s="207"/>
      <c r="K95" s="455"/>
      <c r="L95" s="115" t="str">
        <f t="shared" si="50"/>
        <v>►</v>
      </c>
      <c r="M95" s="190" t="str">
        <f>M69</f>
        <v>F FEUILLES DE MERINGUE | pâtisserie--ENTREMET| Auteur &gt; recette Béghin Say de Jean-Jacques Borne MOF 1994</v>
      </c>
      <c r="N95" s="190">
        <f>N69</f>
        <v>18</v>
      </c>
      <c r="O95" s="191" t="str">
        <f>O69</f>
        <v>assiettes</v>
      </c>
      <c r="P95" s="192" t="str">
        <f>P69</f>
        <v>Recette mère ► MILLE-FEUILLE meringue et chiboust pamplemousse aux fraises des bois</v>
      </c>
      <c r="Q95" s="533"/>
      <c r="R95" s="533"/>
      <c r="S95" s="533"/>
      <c r="T95" s="533"/>
      <c r="U95" s="1817"/>
      <c r="V95" s="1821" t="str">
        <f>IF(ISBLANK(W95),"",LARGE(V85:V94,1)+1)</f>
        <v/>
      </c>
      <c r="W95" s="1822"/>
      <c r="X95" s="1822"/>
      <c r="Y95" s="1822"/>
      <c r="Z95" s="1822"/>
      <c r="AA95" s="1822"/>
      <c r="AB95" s="1822"/>
      <c r="AC95" s="1822"/>
      <c r="AD95" s="2120"/>
      <c r="AE95" s="262" t="s">
        <v>22</v>
      </c>
      <c r="AF95" s="1035" t="str">
        <f t="shared" si="51"/>
        <v>►</v>
      </c>
      <c r="AG95" s="1036" t="str">
        <f t="shared" si="52"/>
        <v/>
      </c>
      <c r="AH95" s="1037" t="str">
        <f t="shared" si="53"/>
        <v/>
      </c>
      <c r="AI95" s="1036" t="str">
        <f t="shared" si="54"/>
        <v/>
      </c>
      <c r="AJ95" s="1037" t="str">
        <f t="shared" si="55"/>
        <v/>
      </c>
      <c r="AK95" s="1037">
        <f>IF(AND(L95="A",COUNTIF(BJ15:BL62,TRIM(U95))&gt;0),1,0)</f>
        <v>0</v>
      </c>
      <c r="AL95" s="1051" t="str" cm="1">
        <f t="array" ref="AL95">IF(AF95&lt;&gt;"A","",IFERROR((IFERROR(_xlfn.XLOOKUP(TRIM(SUBSTITUTE(U95,CHAR(160)," ")),BJ15:BJ62,BM15:BM62),IFERROR(_xlfn.XLOOKUP(TRIM(SUBSTITUTE(U95,CHAR(160)," ")),BK15:BK62,BM15:BM62),_xlfn.XLOOKUP(TRIM(SUBSTITUTE(U95,CHAR(160)," ")),BL15:BL62,BM15:BM62))))*T95*IF(ISBLANK(Q95),1,Q95)+IFERROR(_xlfn.XLOOKUP("RECHERCHEX",TRIM(L95:AD95),L95:AD95),0),0))</f>
        <v/>
      </c>
      <c r="AM95" s="1038">
        <f t="shared" si="56"/>
        <v>0</v>
      </c>
      <c r="AN95" s="1627" t="str">
        <f t="shared" si="57"/>
        <v/>
      </c>
      <c r="AO95" s="1039">
        <f t="shared" si="58"/>
        <v>0</v>
      </c>
      <c r="AP95" s="1039">
        <f t="shared" si="59"/>
        <v>0</v>
      </c>
      <c r="AQ95" s="1052">
        <f>IF(AO95&gt;0,AS9,0)</f>
        <v>0</v>
      </c>
      <c r="AR95" s="1626" t="str">
        <f>IF(TRIM(AG95)="▼ recette suivante", AG95, IF(AQ95&gt;0, IF(AT9&lt;&gt;"", AT9&amp;"-ou.or.o ❾ + or - &gt;", ""), ""))</f>
        <v/>
      </c>
      <c r="AS95" s="1064"/>
      <c r="AT95" s="1064"/>
      <c r="AU95" s="1053">
        <f t="shared" si="60"/>
        <v>0</v>
      </c>
      <c r="AV95" s="1054">
        <f>IF(AK95,IF(OR(AU95="",N(AU95)&lt;=0.000000001),"",_xlfn.XLOOKUP(AJ95,BJ15:BJ62,BN15:BN62,_xlfn.XLOOKUP(AJ95,BK15:BK62,BN15:BN62,_xlfn.XLOOKUP(AJ95,BL15:BL62,BN15:BN62,"")))),0)</f>
        <v>0</v>
      </c>
      <c r="AW95" s="1067" cm="1">
        <f t="array" ref="AW95">IF(AK95&lt;&gt;1,0,IF(OR(AU95="",N(AU95)&lt;=0.000000001),"",IF(OR(AO95="",N(AO95)&lt;=0.000000001),0,IF(ISNUMBER(AU95),IFERROR(_xlfn.LET(_xlpm.ai_test,TRIM(AJ95),_xlpm.r,IFERROR(_xlfn.XLOOKUP(_xlpm.ai_test,BJ15:BJ62,ROW(BJ15:BJ62),0,1),IFERROR(_xlfn.XLOOKUP(_xlpm.ai_test,BK15:BK62,ROW(BK15:BK62),0,1),_xlfn.XLOOKUP(_xlpm.ai_test,BL15:BL62,ROW(BL15:BL62),0,1))),_xlpm.p,_xlpm.r-MIN(ROW(BJ15:BJ62))+1,_xlpm.f,INDEX(BM15:BM62,_xlpm.p),_xlpm.u,INDEX(BN15:BN62,_xlpm.p),_xlpm.s,INDEX(BP15:BP62,_xlpm.p),_xlpm.q,N(AU95)/_xlpm.f,IF(_xlpm.q&gt;=_xlpm.s,ROUND(_xlpm.q,1)&amp;" "&amp;_xlpm.ai_test&amp;" = "&amp;ROUND(_xlpm.q*_xlpm.f,1)&amp;" "&amp;_xlpm.u,ROUND(_xlpm.q,1)&amp;" "&amp;_xlpm.ai_test)),""),""))))</f>
        <v>0</v>
      </c>
      <c r="AX95" s="1055"/>
      <c r="AY95" s="1053">
        <f t="shared" si="61"/>
        <v>0</v>
      </c>
      <c r="AZ95" s="1054" t="str">
        <f t="shared" si="62"/>
        <v/>
      </c>
      <c r="BA95" s="1056">
        <f t="shared" si="63"/>
        <v>0</v>
      </c>
      <c r="BB95" s="1057" t="str">
        <f t="shared" si="64"/>
        <v/>
      </c>
      <c r="BC95" s="1046"/>
      <c r="BD95" s="1058">
        <f t="shared" si="65"/>
        <v>0</v>
      </c>
      <c r="BE95" s="1048" t="str">
        <f t="shared" si="66"/>
        <v/>
      </c>
      <c r="BF95" s="262" t="s">
        <v>22</v>
      </c>
      <c r="BG95" s="1027">
        <f t="shared" si="67"/>
        <v>0</v>
      </c>
      <c r="BH95" s="1028">
        <f t="shared" si="68"/>
        <v>0</v>
      </c>
      <c r="BJ95" s="133" t="s">
        <v>1362</v>
      </c>
      <c r="BK95" s="133" t="s">
        <v>1363</v>
      </c>
      <c r="BL95" s="161" t="s">
        <v>1364</v>
      </c>
      <c r="BM95" s="133" t="s">
        <v>1365</v>
      </c>
      <c r="BN95" s="133" t="s">
        <v>1366</v>
      </c>
      <c r="BO95" s="133" t="s">
        <v>1367</v>
      </c>
      <c r="BP95" s="138" t="s">
        <v>1368</v>
      </c>
      <c r="BQ95" s="173" t="s">
        <v>1369</v>
      </c>
      <c r="BR95" s="173" t="s">
        <v>1370</v>
      </c>
      <c r="BS95" s="121" t="s">
        <v>1371</v>
      </c>
      <c r="BT95" s="121" t="s">
        <v>1372</v>
      </c>
      <c r="BU95" s="121" t="s">
        <v>1373</v>
      </c>
      <c r="BV95" s="934" t="s">
        <v>1374</v>
      </c>
      <c r="BW95"/>
      <c r="BX95" s="964" t="str">
        <f t="shared" si="47"/>
        <v>►</v>
      </c>
      <c r="BY95" s="1127" t="s">
        <v>1937</v>
      </c>
      <c r="BZ95" s="307"/>
      <c r="CA95" s="307"/>
      <c r="CB95" s="49"/>
      <c r="CC95" s="49"/>
      <c r="CD95" s="962"/>
      <c r="CE95"/>
      <c r="CF95"/>
      <c r="CG95"/>
      <c r="CH95"/>
      <c r="CI95"/>
      <c r="CJ95"/>
      <c r="CK95"/>
      <c r="CL95"/>
      <c r="CM95"/>
      <c r="CN95"/>
      <c r="CO95"/>
      <c r="CP95"/>
      <c r="CQ95"/>
      <c r="CR95"/>
      <c r="CS95"/>
      <c r="CT95"/>
      <c r="CU95"/>
      <c r="CV95"/>
      <c r="CW95"/>
      <c r="CX95"/>
      <c r="CY95"/>
      <c r="CZ95"/>
      <c r="DA95"/>
      <c r="DC95" s="3">
        <v>1</v>
      </c>
    </row>
    <row r="96" spans="1:107" s="701" customFormat="1" ht="21" customHeight="1">
      <c r="A96" s="941" t="s">
        <v>22</v>
      </c>
      <c r="B96" s="957" t="str">
        <f t="shared" si="46"/>
        <v>►</v>
      </c>
      <c r="C96" s="999" cm="1">
        <f t="array" ref="C96">SUMPRODUCT(LEN(D96:J96))</f>
        <v>0</v>
      </c>
      <c r="D96" s="201"/>
      <c r="E96" s="206"/>
      <c r="F96" s="206"/>
      <c r="G96" s="206"/>
      <c r="H96" s="206"/>
      <c r="I96" s="206"/>
      <c r="J96" s="207"/>
      <c r="K96" s="455"/>
      <c r="L96" s="230" t="s">
        <v>16</v>
      </c>
      <c r="M96" s="190" t="str">
        <f>M69</f>
        <v>F FEUILLES DE MERINGUE | pâtisserie--ENTREMET| Auteur &gt; recette Béghin Say de Jean-Jacques Borne MOF 1994</v>
      </c>
      <c r="N96" s="190">
        <f>N69</f>
        <v>18</v>
      </c>
      <c r="O96" s="191" t="str">
        <f>O69</f>
        <v>assiettes</v>
      </c>
      <c r="P96" s="192" t="str">
        <f>P69</f>
        <v>Recette mère ► MILLE-FEUILLE meringue et chiboust pamplemousse aux fraises des bois</v>
      </c>
      <c r="Q96" s="533"/>
      <c r="R96" s="533"/>
      <c r="S96" s="533"/>
      <c r="T96" s="533"/>
      <c r="U96" s="1817"/>
      <c r="V96" s="1821" t="str">
        <f>IF(ISBLANK(W96),"",LARGE(V85:V95,1)+1)</f>
        <v/>
      </c>
      <c r="W96" s="1822"/>
      <c r="X96" s="1822"/>
      <c r="Y96" s="1822"/>
      <c r="Z96" s="1822"/>
      <c r="AA96" s="1822"/>
      <c r="AB96" s="1822"/>
      <c r="AC96" s="1822"/>
      <c r="AD96" s="2120"/>
      <c r="AE96" s="262" t="s">
        <v>22</v>
      </c>
      <c r="AF96" s="1035" t="str">
        <f t="shared" si="51"/>
        <v>►</v>
      </c>
      <c r="AG96" s="1036" t="str">
        <f t="shared" si="52"/>
        <v/>
      </c>
      <c r="AH96" s="1037" t="str">
        <f t="shared" si="53"/>
        <v/>
      </c>
      <c r="AI96" s="1036" t="str">
        <f t="shared" si="54"/>
        <v/>
      </c>
      <c r="AJ96" s="1037" t="str">
        <f t="shared" si="55"/>
        <v/>
      </c>
      <c r="AK96" s="1037">
        <f>IF(AND(L96="A",COUNTIF(BJ15:BL62,TRIM(U96))&gt;0),1,0)</f>
        <v>0</v>
      </c>
      <c r="AL96" s="1051" t="str" cm="1">
        <f t="array" ref="AL96">IF(AF96&lt;&gt;"A","",IFERROR((IFERROR(_xlfn.XLOOKUP(TRIM(SUBSTITUTE(U96,CHAR(160)," ")),BJ15:BJ62,BM15:BM62),IFERROR(_xlfn.XLOOKUP(TRIM(SUBSTITUTE(U96,CHAR(160)," ")),BK15:BK62,BM15:BM62),_xlfn.XLOOKUP(TRIM(SUBSTITUTE(U96,CHAR(160)," ")),BL15:BL62,BM15:BM62))))*T96*IF(ISBLANK(Q96),1,Q96)+IFERROR(_xlfn.XLOOKUP("RECHERCHEX",TRIM(L96:AD96),L96:AD96),0),0))</f>
        <v/>
      </c>
      <c r="AM96" s="1038">
        <f t="shared" si="56"/>
        <v>0</v>
      </c>
      <c r="AN96" s="1627" t="str">
        <f t="shared" si="57"/>
        <v/>
      </c>
      <c r="AO96" s="1039">
        <f t="shared" si="58"/>
        <v>0</v>
      </c>
      <c r="AP96" s="1039">
        <f t="shared" si="59"/>
        <v>0</v>
      </c>
      <c r="AQ96" s="1040">
        <f>IF(AO96&gt;0,AS9,0)</f>
        <v>0</v>
      </c>
      <c r="AR96" s="1628" t="str">
        <f>IF(TRIM(AG96)="▼ recette suivante", AG96, IF(AQ96&gt;0, IF(AT9&lt;&gt;"", AT9&amp;"-ou.or.o ❾ + or - &gt;", ""), ""))</f>
        <v/>
      </c>
      <c r="AS96" s="1064"/>
      <c r="AT96" s="1064"/>
      <c r="AU96" s="1042">
        <f t="shared" si="60"/>
        <v>0</v>
      </c>
      <c r="AV96" s="1043">
        <f>IF(AK96,IF(OR(AU96="",N(AU96)&lt;=0.000000001),"",_xlfn.XLOOKUP(AJ96,BJ15:BJ62,BN15:BN62,_xlfn.XLOOKUP(AJ96,BK15:BK62,BN15:BN62,_xlfn.XLOOKUP(AJ96,BL15:BL62,BN15:BN62,"")))),0)</f>
        <v>0</v>
      </c>
      <c r="AW96" s="1065" cm="1">
        <f t="array" ref="AW96">IF(AK96&lt;&gt;1,0,IF(OR(AU96="",N(AU96)&lt;=0.000000001),"",IF(OR(AO96="",N(AO96)&lt;=0.000000001),0,IF(ISNUMBER(AU96),IFERROR(_xlfn.LET(_xlpm.ai_test,TRIM(AJ96),_xlpm.r,IFERROR(_xlfn.XLOOKUP(_xlpm.ai_test,BJ15:BJ62,ROW(BJ15:BJ62),0,1),IFERROR(_xlfn.XLOOKUP(_xlpm.ai_test,BK15:BK62,ROW(BK15:BK62),0,1),_xlfn.XLOOKUP(_xlpm.ai_test,BL15:BL62,ROW(BL15:BL62),0,1))),_xlpm.p,_xlpm.r-MIN(ROW(BJ15:BJ62))+1,_xlpm.f,INDEX(BM15:BM62,_xlpm.p),_xlpm.u,INDEX(BN15:BN62,_xlpm.p),_xlpm.s,INDEX(BP15:BP62,_xlpm.p),_xlpm.q,N(AU96)/_xlpm.f,IF(_xlpm.q&gt;=_xlpm.s,ROUND(_xlpm.q,1)&amp;" "&amp;_xlpm.ai_test&amp;" = "&amp;ROUND(_xlpm.q*_xlpm.f,1)&amp;" "&amp;_xlpm.u,ROUND(_xlpm.q,1)&amp;" "&amp;_xlpm.ai_test)),""),""))))</f>
        <v>0</v>
      </c>
      <c r="AX96" s="1055"/>
      <c r="AY96" s="1042">
        <f t="shared" si="61"/>
        <v>0</v>
      </c>
      <c r="AZ96" s="1043" t="str">
        <f t="shared" si="62"/>
        <v/>
      </c>
      <c r="BA96" s="1044">
        <f t="shared" si="63"/>
        <v>0</v>
      </c>
      <c r="BB96" s="1045" t="str">
        <f t="shared" si="64"/>
        <v/>
      </c>
      <c r="BC96" s="1046"/>
      <c r="BD96" s="1047">
        <f t="shared" si="65"/>
        <v>0</v>
      </c>
      <c r="BE96" s="1048" t="str">
        <f t="shared" si="66"/>
        <v/>
      </c>
      <c r="BF96" s="262" t="s">
        <v>22</v>
      </c>
      <c r="BG96" s="1027">
        <f t="shared" si="67"/>
        <v>0</v>
      </c>
      <c r="BH96" s="1028">
        <f t="shared" si="68"/>
        <v>0</v>
      </c>
      <c r="BJ96" s="916">
        <v>2.835E-2</v>
      </c>
      <c r="BK96" s="917">
        <v>0.13</v>
      </c>
      <c r="BL96" s="918">
        <v>0</v>
      </c>
      <c r="BM96" s="917">
        <v>0.2</v>
      </c>
      <c r="BN96" s="917">
        <v>0.23</v>
      </c>
      <c r="BO96" s="917">
        <v>0.22500000000000001</v>
      </c>
      <c r="BP96" s="919">
        <v>0.35</v>
      </c>
      <c r="BQ96" s="919">
        <v>5.0000000000000001E-3</v>
      </c>
      <c r="BR96" s="919">
        <v>5.0000000000000001E-3</v>
      </c>
      <c r="BS96" s="919">
        <v>1.4999999999999999E-2</v>
      </c>
      <c r="BT96" s="919">
        <v>0.1</v>
      </c>
      <c r="BU96" s="919">
        <v>0.22500000000000001</v>
      </c>
      <c r="BV96" s="920">
        <v>1E-3</v>
      </c>
      <c r="BW96"/>
      <c r="BX96" s="964" t="str">
        <f t="shared" si="47"/>
        <v>►</v>
      </c>
      <c r="BY96" s="49"/>
      <c r="BZ96" s="49"/>
      <c r="CA96" s="49"/>
      <c r="CB96" s="49"/>
      <c r="CC96" s="49"/>
      <c r="CD96" s="962"/>
      <c r="CE96"/>
      <c r="CF96"/>
      <c r="CG96"/>
      <c r="CH96"/>
      <c r="CI96"/>
      <c r="CJ96"/>
      <c r="CK96"/>
      <c r="CL96"/>
      <c r="CM96"/>
      <c r="CN96"/>
      <c r="CO96"/>
      <c r="CP96"/>
      <c r="CQ96"/>
      <c r="CR96"/>
      <c r="CS96"/>
      <c r="CT96"/>
      <c r="CU96"/>
      <c r="CV96"/>
      <c r="CW96"/>
      <c r="CX96"/>
      <c r="CY96"/>
      <c r="CZ96"/>
      <c r="DA96"/>
      <c r="DC96" s="3">
        <v>1</v>
      </c>
    </row>
    <row r="97" spans="1:107" s="701" customFormat="1" ht="21" customHeight="1" thickBot="1">
      <c r="A97" s="941" t="s">
        <v>22</v>
      </c>
      <c r="B97" s="957" t="str">
        <f t="shared" si="46"/>
        <v>A</v>
      </c>
      <c r="C97" s="999" cm="1">
        <f t="array" ref="C97">SUMPRODUCT(LEN(D97:J97))</f>
        <v>0</v>
      </c>
      <c r="D97" s="201"/>
      <c r="E97" s="206"/>
      <c r="F97" s="206"/>
      <c r="G97" s="206"/>
      <c r="H97" s="206"/>
      <c r="I97" s="206"/>
      <c r="J97" s="207"/>
      <c r="K97" s="455"/>
      <c r="L97" s="230" t="s">
        <v>11</v>
      </c>
      <c r="M97" s="190" t="str">
        <f>M69</f>
        <v>F FEUILLES DE MERINGUE | pâtisserie--ENTREMET| Auteur &gt; recette Béghin Say de Jean-Jacques Borne MOF 1994</v>
      </c>
      <c r="N97" s="190">
        <f>N69</f>
        <v>18</v>
      </c>
      <c r="O97" s="191" t="str">
        <f>O69</f>
        <v>assiettes</v>
      </c>
      <c r="P97" s="192" t="str">
        <f>P69</f>
        <v>Recette mère ► MILLE-FEUILLE meringue et chiboust pamplemousse aux fraises des bois</v>
      </c>
      <c r="Q97" s="201"/>
      <c r="R97" s="1644"/>
      <c r="S97" s="1644"/>
      <c r="T97" s="253" t="s">
        <v>216</v>
      </c>
      <c r="U97" s="206" t="s">
        <v>1419</v>
      </c>
      <c r="V97" s="1644"/>
      <c r="W97" s="1644"/>
      <c r="X97" s="1644"/>
      <c r="Y97" s="1644"/>
      <c r="Z97" s="1644"/>
      <c r="AA97" s="1644"/>
      <c r="AB97" s="1644"/>
      <c r="AC97" s="1644"/>
      <c r="AD97" s="1645"/>
      <c r="AE97" s="262" t="s">
        <v>22</v>
      </c>
      <c r="AF97" s="1035" t="str">
        <f t="shared" si="51"/>
        <v>►</v>
      </c>
      <c r="AG97" s="1036" t="str">
        <f t="shared" si="52"/>
        <v/>
      </c>
      <c r="AH97" s="1037" t="str">
        <f t="shared" si="53"/>
        <v/>
      </c>
      <c r="AI97" s="1036" t="str">
        <f t="shared" si="54"/>
        <v/>
      </c>
      <c r="AJ97" s="1037" t="str">
        <f t="shared" si="55"/>
        <v/>
      </c>
      <c r="AK97" s="1037">
        <f>IF(AND(L97="A",COUNTIF(BJ15:BL62,TRIM(U97))&gt;0),1,0)</f>
        <v>0</v>
      </c>
      <c r="AL97" s="1051" t="str" cm="1">
        <f t="array" ref="AL97">IF(AF97&lt;&gt;"A","",IFERROR((IFERROR(_xlfn.XLOOKUP(TRIM(SUBSTITUTE(U97,CHAR(160)," ")),BJ15:BJ62,BM15:BM62),IFERROR(_xlfn.XLOOKUP(TRIM(SUBSTITUTE(U97,CHAR(160)," ")),BK15:BK62,BM15:BM62),_xlfn.XLOOKUP(TRIM(SUBSTITUTE(U97,CHAR(160)," ")),BL15:BL62,BM15:BM62))))*T97*IF(ISBLANK(Q97),1,Q97)+IFERROR(_xlfn.XLOOKUP("RECHERCHEX",TRIM(L97:AD97),L97:AD97),0),0))</f>
        <v/>
      </c>
      <c r="AM97" s="1038">
        <f t="shared" si="56"/>
        <v>0</v>
      </c>
      <c r="AN97" s="1627" t="str">
        <f t="shared" si="57"/>
        <v/>
      </c>
      <c r="AO97" s="1039">
        <f t="shared" si="58"/>
        <v>0</v>
      </c>
      <c r="AP97" s="1039">
        <f t="shared" si="59"/>
        <v>0</v>
      </c>
      <c r="AQ97" s="1052">
        <f>IF(AO97&gt;0,AS9,0)</f>
        <v>0</v>
      </c>
      <c r="AR97" s="1626" t="str">
        <f>IF(TRIM(AG97)="▼ recette suivante", AG97, IF(AQ97&gt;0, IF(AT9&lt;&gt;"", AT9&amp;"-ou.or.o ❾ + or - &gt;", ""), ""))</f>
        <v/>
      </c>
      <c r="AS97" s="1064"/>
      <c r="AT97" s="1064"/>
      <c r="AU97" s="1053">
        <f t="shared" si="60"/>
        <v>0</v>
      </c>
      <c r="AV97" s="1054">
        <f>IF(AK97,IF(OR(AU97="",N(AU97)&lt;=0.000000001),"",_xlfn.XLOOKUP(AJ97,BJ15:BJ62,BN15:BN62,_xlfn.XLOOKUP(AJ97,BK15:BK62,BN15:BN62,_xlfn.XLOOKUP(AJ97,BL15:BL62,BN15:BN62,"")))),0)</f>
        <v>0</v>
      </c>
      <c r="AW97" s="1067" cm="1">
        <f t="array" ref="AW97">IF(AK97&lt;&gt;1,0,IF(OR(AU97="",N(AU97)&lt;=0.000000001),"",IF(OR(AO97="",N(AO97)&lt;=0.000000001),0,IF(ISNUMBER(AU97),IFERROR(_xlfn.LET(_xlpm.ai_test,TRIM(AJ97),_xlpm.r,IFERROR(_xlfn.XLOOKUP(_xlpm.ai_test,BJ15:BJ62,ROW(BJ15:BJ62),0,1),IFERROR(_xlfn.XLOOKUP(_xlpm.ai_test,BK15:BK62,ROW(BK15:BK62),0,1),_xlfn.XLOOKUP(_xlpm.ai_test,BL15:BL62,ROW(BL15:BL62),0,1))),_xlpm.p,_xlpm.r-MIN(ROW(BJ15:BJ62))+1,_xlpm.f,INDEX(BM15:BM62,_xlpm.p),_xlpm.u,INDEX(BN15:BN62,_xlpm.p),_xlpm.s,INDEX(BP15:BP62,_xlpm.p),_xlpm.q,N(AU97)/_xlpm.f,IF(_xlpm.q&gt;=_xlpm.s,ROUND(_xlpm.q,1)&amp;" "&amp;_xlpm.ai_test&amp;" = "&amp;ROUND(_xlpm.q*_xlpm.f,1)&amp;" "&amp;_xlpm.u,ROUND(_xlpm.q,1)&amp;" "&amp;_xlpm.ai_test)),""),""))))</f>
        <v>0</v>
      </c>
      <c r="AX97" s="1055"/>
      <c r="AY97" s="1053">
        <f t="shared" si="61"/>
        <v>0</v>
      </c>
      <c r="AZ97" s="1054" t="str">
        <f t="shared" si="62"/>
        <v/>
      </c>
      <c r="BA97" s="1056">
        <f t="shared" si="63"/>
        <v>0</v>
      </c>
      <c r="BB97" s="1057" t="str">
        <f t="shared" si="64"/>
        <v/>
      </c>
      <c r="BC97" s="1046"/>
      <c r="BD97" s="1058">
        <f t="shared" si="65"/>
        <v>0</v>
      </c>
      <c r="BE97" s="1048" t="str">
        <f t="shared" si="66"/>
        <v/>
      </c>
      <c r="BF97" s="262" t="s">
        <v>22</v>
      </c>
      <c r="BG97" s="1027">
        <f t="shared" si="67"/>
        <v>0</v>
      </c>
      <c r="BH97" s="1028">
        <f t="shared" si="68"/>
        <v>0</v>
      </c>
      <c r="BJ97" s="1128" t="s">
        <v>822</v>
      </c>
      <c r="BK97" s="871"/>
      <c r="BL97" s="871"/>
      <c r="BM97" s="871"/>
      <c r="BN97" s="871"/>
      <c r="BO97" s="871"/>
      <c r="BP97" s="871"/>
      <c r="BQ97" s="871"/>
      <c r="BR97" s="871"/>
      <c r="BS97" s="871"/>
      <c r="BT97" s="871"/>
      <c r="BU97" s="871"/>
      <c r="BV97" s="871"/>
      <c r="BW97"/>
      <c r="BX97" s="964" t="str">
        <f t="shared" si="47"/>
        <v>►</v>
      </c>
      <c r="BY97" s="1129"/>
      <c r="BZ97" s="1130"/>
      <c r="CA97" s="1130"/>
      <c r="CB97" s="1130"/>
      <c r="CC97" s="49"/>
      <c r="CD97" s="962"/>
      <c r="CE97"/>
      <c r="CF97"/>
      <c r="CG97"/>
      <c r="CH97"/>
      <c r="CI97"/>
      <c r="CJ97"/>
      <c r="CK97"/>
      <c r="CL97"/>
      <c r="CM97"/>
      <c r="CN97"/>
      <c r="CO97"/>
      <c r="CP97"/>
      <c r="CQ97"/>
      <c r="CR97"/>
      <c r="CS97"/>
      <c r="CT97"/>
      <c r="CU97"/>
      <c r="CV97"/>
      <c r="CW97"/>
      <c r="CX97"/>
      <c r="CY97"/>
      <c r="CZ97"/>
      <c r="DA97"/>
      <c r="DC97" s="3">
        <v>1</v>
      </c>
    </row>
    <row r="98" spans="1:107" s="701" customFormat="1" ht="21" customHeight="1">
      <c r="A98" s="941" t="s">
        <v>22</v>
      </c>
      <c r="B98" s="957" t="str">
        <f t="shared" si="46"/>
        <v>A</v>
      </c>
      <c r="C98" s="999" cm="1">
        <f t="array" ref="C98">SUMPRODUCT(LEN(D98:J98))</f>
        <v>0</v>
      </c>
      <c r="D98" s="201"/>
      <c r="E98" s="206"/>
      <c r="F98" s="206"/>
      <c r="G98" s="206"/>
      <c r="H98" s="206"/>
      <c r="I98" s="206"/>
      <c r="J98" s="207"/>
      <c r="K98" s="455"/>
      <c r="L98" s="230" t="s">
        <v>11</v>
      </c>
      <c r="M98" s="190" t="str">
        <f>M69</f>
        <v>F FEUILLES DE MERINGUE | pâtisserie--ENTREMET| Auteur &gt; recette Béghin Say de Jean-Jacques Borne MOF 1994</v>
      </c>
      <c r="N98" s="190">
        <f>N69</f>
        <v>18</v>
      </c>
      <c r="O98" s="191" t="str">
        <f>O69</f>
        <v>assiettes</v>
      </c>
      <c r="P98" s="192" t="str">
        <f>P69</f>
        <v>Recette mère ► MILLE-FEUILLE meringue et chiboust pamplemousse aux fraises des bois</v>
      </c>
      <c r="Q98" s="338" t="s">
        <v>205</v>
      </c>
      <c r="R98" s="235"/>
      <c r="S98" s="235"/>
      <c r="T98" s="235"/>
      <c r="U98" s="235"/>
      <c r="V98" s="1644"/>
      <c r="W98" s="1644"/>
      <c r="X98" s="1644"/>
      <c r="Y98" s="1644"/>
      <c r="Z98" s="1644"/>
      <c r="AA98" s="1644"/>
      <c r="AB98" s="1644"/>
      <c r="AC98" s="1644"/>
      <c r="AD98" s="1645"/>
      <c r="AE98" s="262" t="s">
        <v>22</v>
      </c>
      <c r="AF98" s="1035" t="str">
        <f t="shared" si="51"/>
        <v>►</v>
      </c>
      <c r="AG98" s="1036" t="str">
        <f t="shared" si="52"/>
        <v/>
      </c>
      <c r="AH98" s="1037" t="str">
        <f t="shared" si="53"/>
        <v/>
      </c>
      <c r="AI98" s="1036" t="str">
        <f t="shared" si="54"/>
        <v/>
      </c>
      <c r="AJ98" s="1037" t="str">
        <f t="shared" si="55"/>
        <v/>
      </c>
      <c r="AK98" s="1037">
        <f>IF(AND(L98="A",COUNTIF(BJ15:BL62,TRIM(U98))&gt;0),1,0)</f>
        <v>0</v>
      </c>
      <c r="AL98" s="1051" t="str" cm="1">
        <f t="array" ref="AL98">IF(AF98&lt;&gt;"A","",IFERROR((IFERROR(_xlfn.XLOOKUP(TRIM(SUBSTITUTE(U98,CHAR(160)," ")),BJ15:BJ62,BM15:BM62),IFERROR(_xlfn.XLOOKUP(TRIM(SUBSTITUTE(U98,CHAR(160)," ")),BK15:BK62,BM15:BM62),_xlfn.XLOOKUP(TRIM(SUBSTITUTE(U98,CHAR(160)," ")),BL15:BL62,BM15:BM62))))*T98*IF(ISBLANK(Q98),1,Q98)+IFERROR(_xlfn.XLOOKUP("RECHERCHEX",TRIM(L98:AD98),L98:AD98),0),0))</f>
        <v/>
      </c>
      <c r="AM98" s="1038">
        <f t="shared" si="56"/>
        <v>0</v>
      </c>
      <c r="AN98" s="1627" t="str">
        <f t="shared" si="57"/>
        <v/>
      </c>
      <c r="AO98" s="1039">
        <f t="shared" si="58"/>
        <v>0</v>
      </c>
      <c r="AP98" s="1039">
        <f t="shared" si="59"/>
        <v>0</v>
      </c>
      <c r="AQ98" s="1040">
        <f>IF(AO98&gt;0,AS9,0)</f>
        <v>0</v>
      </c>
      <c r="AR98" s="1628" t="str">
        <f>IF(TRIM(AG98)="▼ recette suivante", AG98, IF(AQ98&gt;0, IF(AT9&lt;&gt;"", AT9&amp;"-ou.or.o ❾ + or - &gt;", ""), ""))</f>
        <v/>
      </c>
      <c r="AS98" s="1064"/>
      <c r="AT98" s="1064"/>
      <c r="AU98" s="1042">
        <f t="shared" si="60"/>
        <v>0</v>
      </c>
      <c r="AV98" s="1043">
        <f>IF(AK98,IF(OR(AU98="",N(AU98)&lt;=0.000000001),"",_xlfn.XLOOKUP(AJ98,BJ15:BJ62,BN15:BN62,_xlfn.XLOOKUP(AJ98,BK15:BK62,BN15:BN62,_xlfn.XLOOKUP(AJ98,BL15:BL62,BN15:BN62,"")))),0)</f>
        <v>0</v>
      </c>
      <c r="AW98" s="1065" cm="1">
        <f t="array" ref="AW98">IF(AK98&lt;&gt;1,0,IF(OR(AU98="",N(AU98)&lt;=0.000000001),"",IF(OR(AO98="",N(AO98)&lt;=0.000000001),0,IF(ISNUMBER(AU98),IFERROR(_xlfn.LET(_xlpm.ai_test,TRIM(AJ98),_xlpm.r,IFERROR(_xlfn.XLOOKUP(_xlpm.ai_test,BJ15:BJ62,ROW(BJ15:BJ62),0,1),IFERROR(_xlfn.XLOOKUP(_xlpm.ai_test,BK15:BK62,ROW(BK15:BK62),0,1),_xlfn.XLOOKUP(_xlpm.ai_test,BL15:BL62,ROW(BL15:BL62),0,1))),_xlpm.p,_xlpm.r-MIN(ROW(BJ15:BJ62))+1,_xlpm.f,INDEX(BM15:BM62,_xlpm.p),_xlpm.u,INDEX(BN15:BN62,_xlpm.p),_xlpm.s,INDEX(BP15:BP62,_xlpm.p),_xlpm.q,N(AU98)/_xlpm.f,IF(_xlpm.q&gt;=_xlpm.s,ROUND(_xlpm.q,1)&amp;" "&amp;_xlpm.ai_test&amp;" = "&amp;ROUND(_xlpm.q*_xlpm.f,1)&amp;" "&amp;_xlpm.u,ROUND(_xlpm.q,1)&amp;" "&amp;_xlpm.ai_test)),""),""))))</f>
        <v>0</v>
      </c>
      <c r="AX98" s="1055"/>
      <c r="AY98" s="1042">
        <f t="shared" si="61"/>
        <v>0</v>
      </c>
      <c r="AZ98" s="1043" t="str">
        <f t="shared" si="62"/>
        <v/>
      </c>
      <c r="BA98" s="1044">
        <f t="shared" si="63"/>
        <v>0</v>
      </c>
      <c r="BB98" s="1045" t="str">
        <f t="shared" si="64"/>
        <v/>
      </c>
      <c r="BC98" s="1046"/>
      <c r="BD98" s="1047">
        <f t="shared" si="65"/>
        <v>0</v>
      </c>
      <c r="BE98" s="1048" t="str">
        <f t="shared" si="66"/>
        <v/>
      </c>
      <c r="BF98" s="262" t="s">
        <v>22</v>
      </c>
      <c r="BG98" s="1027">
        <f t="shared" si="67"/>
        <v>0</v>
      </c>
      <c r="BH98" s="1028">
        <f t="shared" si="68"/>
        <v>0</v>
      </c>
      <c r="BJ98" s="1131" t="s">
        <v>1944</v>
      </c>
      <c r="BK98" s="1132"/>
      <c r="BL98" s="1132"/>
      <c r="BM98" s="1132"/>
      <c r="BN98" s="1132"/>
      <c r="BO98" s="1132"/>
      <c r="BP98" s="1132"/>
      <c r="BQ98" s="1132"/>
      <c r="BR98" s="1132"/>
      <c r="BS98" s="1132"/>
      <c r="BT98" s="1132"/>
      <c r="BU98" s="1132"/>
      <c r="BV98" s="1132"/>
      <c r="BW98"/>
      <c r="BX98" s="964" t="str">
        <f t="shared" si="47"/>
        <v>►</v>
      </c>
      <c r="BY98" s="1129"/>
      <c r="BZ98" s="1130"/>
      <c r="CA98" s="1130"/>
      <c r="CB98" s="1130"/>
      <c r="CC98" s="49"/>
      <c r="CD98" s="962"/>
      <c r="CE98"/>
      <c r="CF98"/>
      <c r="CG98"/>
      <c r="CH98"/>
      <c r="CI98"/>
      <c r="CJ98"/>
      <c r="CK98"/>
      <c r="CL98"/>
      <c r="CM98"/>
      <c r="CN98"/>
      <c r="CO98"/>
      <c r="CP98"/>
      <c r="CQ98"/>
      <c r="CR98"/>
      <c r="CS98"/>
      <c r="CT98"/>
      <c r="CU98"/>
      <c r="CV98"/>
      <c r="CW98"/>
      <c r="CX98"/>
      <c r="CY98"/>
      <c r="CZ98"/>
      <c r="DA98"/>
      <c r="DC98" s="3">
        <v>1</v>
      </c>
    </row>
    <row r="99" spans="1:107" s="701" customFormat="1" ht="21" customHeight="1">
      <c r="A99" s="941" t="s">
        <v>22</v>
      </c>
      <c r="B99" s="957" t="str">
        <f t="shared" si="46"/>
        <v>A</v>
      </c>
      <c r="C99" s="999" cm="1">
        <f t="array" ref="C99">SUMPRODUCT(LEN(D99:J99))</f>
        <v>0</v>
      </c>
      <c r="D99" s="201"/>
      <c r="E99" s="206"/>
      <c r="F99" s="206"/>
      <c r="G99" s="206"/>
      <c r="H99" s="206"/>
      <c r="I99" s="206"/>
      <c r="J99" s="207"/>
      <c r="K99" s="455"/>
      <c r="L99" s="230" t="s">
        <v>11</v>
      </c>
      <c r="M99" s="190" t="str">
        <f>M69</f>
        <v>F FEUILLES DE MERINGUE | pâtisserie--ENTREMET| Auteur &gt; recette Béghin Say de Jean-Jacques Borne MOF 1994</v>
      </c>
      <c r="N99" s="190">
        <f>N69</f>
        <v>18</v>
      </c>
      <c r="O99" s="191" t="str">
        <f>O69</f>
        <v>assiettes</v>
      </c>
      <c r="P99" s="192" t="str">
        <f>P69</f>
        <v>Recette mère ► MILLE-FEUILLE meringue et chiboust pamplemousse aux fraises des bois</v>
      </c>
      <c r="Q99" s="238"/>
      <c r="R99" s="238"/>
      <c r="S99" s="238" t="s">
        <v>209</v>
      </c>
      <c r="T99" s="239"/>
      <c r="U99" s="240"/>
      <c r="V99" s="240"/>
      <c r="W99" s="240"/>
      <c r="X99" s="240"/>
      <c r="Y99" s="240"/>
      <c r="Z99" s="240"/>
      <c r="AA99" s="240"/>
      <c r="AB99" s="240"/>
      <c r="AC99" s="240"/>
      <c r="AD99" s="592"/>
      <c r="AE99" s="262" t="s">
        <v>22</v>
      </c>
      <c r="AF99" s="1035" t="str">
        <f t="shared" si="51"/>
        <v>►</v>
      </c>
      <c r="AG99" s="1036" t="str">
        <f t="shared" si="52"/>
        <v/>
      </c>
      <c r="AH99" s="1037" t="str">
        <f t="shared" si="53"/>
        <v/>
      </c>
      <c r="AI99" s="1036" t="str">
        <f t="shared" si="54"/>
        <v/>
      </c>
      <c r="AJ99" s="1037" t="str">
        <f t="shared" si="55"/>
        <v/>
      </c>
      <c r="AK99" s="1037">
        <f>IF(AND(L99="A",COUNTIF(BJ15:BL62,TRIM(U99))&gt;0),1,0)</f>
        <v>0</v>
      </c>
      <c r="AL99" s="1051" t="str" cm="1">
        <f t="array" ref="AL99">IF(AF99&lt;&gt;"A","",IFERROR((IFERROR(_xlfn.XLOOKUP(TRIM(SUBSTITUTE(U99,CHAR(160)," ")),BJ15:BJ62,BM15:BM62),IFERROR(_xlfn.XLOOKUP(TRIM(SUBSTITUTE(U99,CHAR(160)," ")),BK15:BK62,BM15:BM62),_xlfn.XLOOKUP(TRIM(SUBSTITUTE(U99,CHAR(160)," ")),BL15:BL62,BM15:BM62))))*T99*IF(ISBLANK(Q99),1,Q99)+IFERROR(_xlfn.XLOOKUP("RECHERCHEX",TRIM(L99:AD99),L99:AD99),0),0))</f>
        <v/>
      </c>
      <c r="AM99" s="1038">
        <f t="shared" si="56"/>
        <v>0</v>
      </c>
      <c r="AN99" s="1627" t="str">
        <f t="shared" si="57"/>
        <v/>
      </c>
      <c r="AO99" s="1039">
        <f t="shared" si="58"/>
        <v>0</v>
      </c>
      <c r="AP99" s="1039">
        <f t="shared" si="59"/>
        <v>0</v>
      </c>
      <c r="AQ99" s="1052">
        <f>IF(AO99&gt;0,AS9,0)</f>
        <v>0</v>
      </c>
      <c r="AR99" s="1626" t="str">
        <f>IF(TRIM(AG99)="▼ recette suivante", AG99, IF(AQ99&gt;0, IF(AT9&lt;&gt;"", AT9&amp;"-ou.or.o ❾ + or - &gt;", ""), ""))</f>
        <v/>
      </c>
      <c r="AS99" s="1064"/>
      <c r="AT99" s="1064"/>
      <c r="AU99" s="1053">
        <f t="shared" si="60"/>
        <v>0</v>
      </c>
      <c r="AV99" s="1054">
        <f>IF(AK99,IF(OR(AU99="",N(AU99)&lt;=0.000000001),"",_xlfn.XLOOKUP(AJ99,BJ15:BJ62,BN15:BN62,_xlfn.XLOOKUP(AJ99,BK15:BK62,BN15:BN62,_xlfn.XLOOKUP(AJ99,BL15:BL62,BN15:BN62,"")))),0)</f>
        <v>0</v>
      </c>
      <c r="AW99" s="1067" cm="1">
        <f t="array" ref="AW99">IF(AK99&lt;&gt;1,0,IF(OR(AU99="",N(AU99)&lt;=0.000000001),"",IF(OR(AO99="",N(AO99)&lt;=0.000000001),0,IF(ISNUMBER(AU99),IFERROR(_xlfn.LET(_xlpm.ai_test,TRIM(AJ99),_xlpm.r,IFERROR(_xlfn.XLOOKUP(_xlpm.ai_test,BJ15:BJ62,ROW(BJ15:BJ62),0,1),IFERROR(_xlfn.XLOOKUP(_xlpm.ai_test,BK15:BK62,ROW(BK15:BK62),0,1),_xlfn.XLOOKUP(_xlpm.ai_test,BL15:BL62,ROW(BL15:BL62),0,1))),_xlpm.p,_xlpm.r-MIN(ROW(BJ15:BJ62))+1,_xlpm.f,INDEX(BM15:BM62,_xlpm.p),_xlpm.u,INDEX(BN15:BN62,_xlpm.p),_xlpm.s,INDEX(BP15:BP62,_xlpm.p),_xlpm.q,N(AU99)/_xlpm.f,IF(_xlpm.q&gt;=_xlpm.s,ROUND(_xlpm.q,1)&amp;" "&amp;_xlpm.ai_test&amp;" = "&amp;ROUND(_xlpm.q*_xlpm.f,1)&amp;" "&amp;_xlpm.u,ROUND(_xlpm.q,1)&amp;" "&amp;_xlpm.ai_test)),""),""))))</f>
        <v>0</v>
      </c>
      <c r="AX99" s="1055"/>
      <c r="AY99" s="1053">
        <f t="shared" si="61"/>
        <v>0</v>
      </c>
      <c r="AZ99" s="1054" t="str">
        <f t="shared" si="62"/>
        <v/>
      </c>
      <c r="BA99" s="1056">
        <f t="shared" si="63"/>
        <v>0</v>
      </c>
      <c r="BB99" s="1057" t="str">
        <f t="shared" si="64"/>
        <v/>
      </c>
      <c r="BC99" s="1046"/>
      <c r="BD99" s="1058">
        <f t="shared" si="65"/>
        <v>0</v>
      </c>
      <c r="BE99" s="1048" t="str">
        <f t="shared" si="66"/>
        <v/>
      </c>
      <c r="BF99" s="262" t="s">
        <v>22</v>
      </c>
      <c r="BG99" s="1027">
        <f t="shared" si="67"/>
        <v>0</v>
      </c>
      <c r="BH99" s="1028">
        <f t="shared" si="68"/>
        <v>0</v>
      </c>
      <c r="BJ99" s="2807" t="s">
        <v>1945</v>
      </c>
      <c r="BK99" s="2807"/>
      <c r="BL99" s="2807"/>
      <c r="BM99" s="2807"/>
      <c r="BN99" s="2807"/>
      <c r="BO99" s="2807"/>
      <c r="BP99" s="2807"/>
      <c r="BQ99" s="2807"/>
      <c r="BR99" s="2807"/>
      <c r="BS99" s="2807"/>
      <c r="BT99" s="2807"/>
      <c r="BU99" s="2807"/>
      <c r="BV99" s="2807"/>
      <c r="BW99"/>
      <c r="BX99" s="964" t="str">
        <f t="shared" si="47"/>
        <v>►</v>
      </c>
      <c r="BY99" s="1129" t="s">
        <v>2596</v>
      </c>
      <c r="BZ99" s="1130"/>
      <c r="CA99" s="1130"/>
      <c r="CB99" s="1130"/>
      <c r="CC99" s="49"/>
      <c r="CD99" s="962"/>
      <c r="CE99"/>
      <c r="CF99"/>
      <c r="CG99"/>
      <c r="CH99"/>
      <c r="CI99"/>
      <c r="CJ99"/>
      <c r="CK99"/>
      <c r="CL99"/>
      <c r="CM99"/>
      <c r="CN99"/>
      <c r="CO99"/>
      <c r="CP99"/>
      <c r="CQ99"/>
      <c r="CR99"/>
      <c r="CS99"/>
      <c r="CT99"/>
      <c r="CU99"/>
      <c r="CV99"/>
      <c r="CW99"/>
      <c r="CX99"/>
      <c r="CY99"/>
      <c r="CZ99"/>
      <c r="DA99"/>
      <c r="DC99" s="3">
        <v>1</v>
      </c>
    </row>
    <row r="100" spans="1:107" s="701" customFormat="1" ht="21" customHeight="1">
      <c r="A100" s="941" t="s">
        <v>22</v>
      </c>
      <c r="B100" s="957" t="str">
        <f t="shared" si="46"/>
        <v>A</v>
      </c>
      <c r="C100" s="999" cm="1">
        <f t="array" ref="C100">SUMPRODUCT(LEN(D100:J100))</f>
        <v>0</v>
      </c>
      <c r="D100" s="201"/>
      <c r="E100" s="206"/>
      <c r="F100" s="206"/>
      <c r="G100" s="206"/>
      <c r="H100" s="206"/>
      <c r="I100" s="206"/>
      <c r="J100" s="207"/>
      <c r="K100" s="455"/>
      <c r="L100" s="230" t="s">
        <v>11</v>
      </c>
      <c r="M100" s="243" t="str">
        <f>M69</f>
        <v>F FEUILLES DE MERINGUE | pâtisserie--ENTREMET| Auteur &gt; recette Béghin Say de Jean-Jacques Borne MOF 1994</v>
      </c>
      <c r="N100" s="243">
        <f>N69</f>
        <v>18</v>
      </c>
      <c r="O100" s="244" t="str">
        <f>O69</f>
        <v>assiettes</v>
      </c>
      <c r="P100" s="245" t="str">
        <f>P69</f>
        <v>Recette mère ► MILLE-FEUILLE meringue et chiboust pamplemousse aux fraises des bois</v>
      </c>
      <c r="Q100" s="246"/>
      <c r="R100" s="247"/>
      <c r="S100" s="248"/>
      <c r="T100" s="249"/>
      <c r="U100" s="248"/>
      <c r="V100" s="248"/>
      <c r="W100" s="248"/>
      <c r="X100" s="248"/>
      <c r="Y100" s="248"/>
      <c r="Z100" s="248"/>
      <c r="AA100" s="248"/>
      <c r="AB100" s="248"/>
      <c r="AC100" s="248"/>
      <c r="AD100" s="604"/>
      <c r="AE100" s="262" t="s">
        <v>22</v>
      </c>
      <c r="AF100" s="1035" t="str">
        <f t="shared" si="51"/>
        <v>►</v>
      </c>
      <c r="AG100" s="1036" t="str">
        <f t="shared" si="52"/>
        <v/>
      </c>
      <c r="AH100" s="1037" t="str">
        <f t="shared" si="53"/>
        <v/>
      </c>
      <c r="AI100" s="1036" t="str">
        <f t="shared" si="54"/>
        <v/>
      </c>
      <c r="AJ100" s="1037" t="str">
        <f t="shared" si="55"/>
        <v/>
      </c>
      <c r="AK100" s="1037">
        <f>IF(AND(L100="A",COUNTIF(BJ15:BL62,TRIM(U100))&gt;0),1,0)</f>
        <v>0</v>
      </c>
      <c r="AL100" s="1051" t="str" cm="1">
        <f t="array" ref="AL100">IF(AF100&lt;&gt;"A","",IFERROR((IFERROR(_xlfn.XLOOKUP(TRIM(SUBSTITUTE(U100,CHAR(160)," ")),BJ15:BJ62,BM15:BM62),IFERROR(_xlfn.XLOOKUP(TRIM(SUBSTITUTE(U100,CHAR(160)," ")),BK15:BK62,BM15:BM62),_xlfn.XLOOKUP(TRIM(SUBSTITUTE(U100,CHAR(160)," ")),BL15:BL62,BM15:BM62))))*T100*IF(ISBLANK(Q100),1,Q100)+IFERROR(_xlfn.XLOOKUP("RECHERCHEX",TRIM(L100:AD100),L100:AD100),0),0))</f>
        <v/>
      </c>
      <c r="AM100" s="1038">
        <f t="shared" si="56"/>
        <v>0</v>
      </c>
      <c r="AN100" s="1627" t="str">
        <f t="shared" si="57"/>
        <v/>
      </c>
      <c r="AO100" s="1039">
        <f t="shared" si="58"/>
        <v>0</v>
      </c>
      <c r="AP100" s="1039">
        <f t="shared" si="59"/>
        <v>0</v>
      </c>
      <c r="AQ100" s="1040">
        <f>IF(AO100&gt;0,AS9,0)</f>
        <v>0</v>
      </c>
      <c r="AR100" s="1628" t="str">
        <f>IF(TRIM(AG100)="▼ recette suivante", AG100, IF(AQ100&gt;0, IF(AT9&lt;&gt;"", AT9&amp;"-ou.or.o ❾ + or - &gt;", ""), ""))</f>
        <v/>
      </c>
      <c r="AS100" s="1064"/>
      <c r="AT100" s="1064"/>
      <c r="AU100" s="1042">
        <f t="shared" si="60"/>
        <v>0</v>
      </c>
      <c r="AV100" s="1043">
        <f>IF(AK100,IF(OR(AU100="",N(AU100)&lt;=0.000000001),"",_xlfn.XLOOKUP(AJ100,BJ15:BJ62,BN15:BN62,_xlfn.XLOOKUP(AJ100,BK15:BK62,BN15:BN62,_xlfn.XLOOKUP(AJ100,BL15:BL62,BN15:BN62,"")))),0)</f>
        <v>0</v>
      </c>
      <c r="AW100" s="1065" cm="1">
        <f t="array" ref="AW100">IF(AK100&lt;&gt;1,0,IF(OR(AU100="",N(AU100)&lt;=0.000000001),"",IF(OR(AO100="",N(AO100)&lt;=0.000000001),0,IF(ISNUMBER(AU100),IFERROR(_xlfn.LET(_xlpm.ai_test,TRIM(AJ100),_xlpm.r,IFERROR(_xlfn.XLOOKUP(_xlpm.ai_test,BJ15:BJ62,ROW(BJ15:BJ62),0,1),IFERROR(_xlfn.XLOOKUP(_xlpm.ai_test,BK15:BK62,ROW(BK15:BK62),0,1),_xlfn.XLOOKUP(_xlpm.ai_test,BL15:BL62,ROW(BL15:BL62),0,1))),_xlpm.p,_xlpm.r-MIN(ROW(BJ15:BJ62))+1,_xlpm.f,INDEX(BM15:BM62,_xlpm.p),_xlpm.u,INDEX(BN15:BN62,_xlpm.p),_xlpm.s,INDEX(BP15:BP62,_xlpm.p),_xlpm.q,N(AU100)/_xlpm.f,IF(_xlpm.q&gt;=_xlpm.s,ROUND(_xlpm.q,1)&amp;" "&amp;_xlpm.ai_test&amp;" = "&amp;ROUND(_xlpm.q*_xlpm.f,1)&amp;" "&amp;_xlpm.u,ROUND(_xlpm.q,1)&amp;" "&amp;_xlpm.ai_test)),""),""))))</f>
        <v>0</v>
      </c>
      <c r="AX100" s="1055"/>
      <c r="AY100" s="1042">
        <f t="shared" si="61"/>
        <v>0</v>
      </c>
      <c r="AZ100" s="1043" t="str">
        <f t="shared" si="62"/>
        <v/>
      </c>
      <c r="BA100" s="1044">
        <f t="shared" si="63"/>
        <v>0</v>
      </c>
      <c r="BB100" s="1045" t="str">
        <f t="shared" si="64"/>
        <v/>
      </c>
      <c r="BC100" s="1046"/>
      <c r="BD100" s="1047">
        <f t="shared" si="65"/>
        <v>0</v>
      </c>
      <c r="BE100" s="1048" t="str">
        <f t="shared" si="66"/>
        <v/>
      </c>
      <c r="BF100" s="262" t="s">
        <v>22</v>
      </c>
      <c r="BG100" s="1027">
        <f t="shared" si="67"/>
        <v>0</v>
      </c>
      <c r="BH100" s="1028">
        <f t="shared" si="68"/>
        <v>0</v>
      </c>
      <c r="BJ100" s="2807"/>
      <c r="BK100" s="2807"/>
      <c r="BL100" s="2807"/>
      <c r="BM100" s="2807"/>
      <c r="BN100" s="2807"/>
      <c r="BO100" s="2807"/>
      <c r="BP100" s="2807"/>
      <c r="BQ100" s="2807"/>
      <c r="BR100" s="2807"/>
      <c r="BS100" s="2807"/>
      <c r="BT100" s="2807"/>
      <c r="BU100" s="2807"/>
      <c r="BV100" s="2807"/>
      <c r="BW100"/>
      <c r="BX100" s="964" t="str">
        <f t="shared" si="47"/>
        <v>►</v>
      </c>
      <c r="BY100" s="1129"/>
      <c r="BZ100" s="1130"/>
      <c r="CA100" s="1130"/>
      <c r="CB100" s="1130"/>
      <c r="CC100" s="49"/>
      <c r="CD100" s="962"/>
      <c r="CE100"/>
      <c r="CF100"/>
      <c r="CG100"/>
      <c r="CH100"/>
      <c r="CI100"/>
      <c r="CJ100"/>
      <c r="CK100"/>
      <c r="CL100"/>
      <c r="CM100"/>
      <c r="CN100"/>
      <c r="CO100"/>
      <c r="CP100"/>
      <c r="CQ100"/>
      <c r="CR100"/>
      <c r="CS100"/>
      <c r="CT100"/>
      <c r="CU100"/>
      <c r="CV100"/>
      <c r="CW100"/>
      <c r="CX100"/>
      <c r="CY100"/>
      <c r="CZ100"/>
      <c r="DA100"/>
      <c r="DC100" s="3">
        <v>1</v>
      </c>
    </row>
    <row r="101" spans="1:107" s="701" customFormat="1" ht="21" customHeight="1" thickBot="1">
      <c r="A101" s="941" t="s">
        <v>22</v>
      </c>
      <c r="B101" s="957" t="str">
        <f t="shared" si="46"/>
        <v>A</v>
      </c>
      <c r="C101" s="999" cm="1">
        <f t="array" ref="C101">SUMPRODUCT(LEN(D101:J101))</f>
        <v>0</v>
      </c>
      <c r="D101" s="201"/>
      <c r="E101" s="206"/>
      <c r="F101" s="206"/>
      <c r="G101" s="206"/>
      <c r="H101" s="206"/>
      <c r="I101" s="206"/>
      <c r="J101" s="207"/>
      <c r="K101" s="455"/>
      <c r="L101" s="250" t="s">
        <v>11</v>
      </c>
      <c r="M101" s="251"/>
      <c r="N101" s="251"/>
      <c r="O101" s="251"/>
      <c r="P101" s="252"/>
      <c r="Q101" s="253" t="s">
        <v>216</v>
      </c>
      <c r="R101" s="254" t="str">
        <f ca="1">CELL("nomfichier")</f>
        <v>D:\Données\1.UPRT\0-UPRT.fait\1-UPRT.FR-SITE-WEB\ff-fiches-fabrications\ff.fiches.fabrication.2023\ffr.restaurant.2023\[ff.FICHE.TRILINGUE.19.COLONNES.01.12.2025.xlsx]Nota.ES</v>
      </c>
      <c r="S101" s="255"/>
      <c r="T101" s="255"/>
      <c r="U101" s="255"/>
      <c r="V101" s="255"/>
      <c r="W101" s="255"/>
      <c r="X101" s="255"/>
      <c r="Y101" s="255"/>
      <c r="Z101" s="255"/>
      <c r="AA101" s="255"/>
      <c r="AB101" s="255"/>
      <c r="AC101" s="255"/>
      <c r="AD101" s="256"/>
      <c r="AE101" s="262" t="s">
        <v>22</v>
      </c>
      <c r="AF101" s="1035" t="str">
        <f t="shared" si="51"/>
        <v>A</v>
      </c>
      <c r="AG101" s="1036" t="str">
        <f t="shared" si="52"/>
        <v>▼ recette suivante</v>
      </c>
      <c r="AH101" s="1037">
        <f t="shared" si="53"/>
        <v>0</v>
      </c>
      <c r="AI101" s="1036">
        <f t="shared" si="54"/>
        <v>0</v>
      </c>
      <c r="AJ101" s="1037">
        <f t="shared" si="55"/>
        <v>0</v>
      </c>
      <c r="AK101" s="1037">
        <f>IF(AND(L101="A",COUNTIF(BJ15:BL62,TRIM(U101))&gt;0),1,0)</f>
        <v>0</v>
      </c>
      <c r="AL101" s="1051" cm="1">
        <f t="array" aca="1" ref="AL101" ca="1">IF(AF101&lt;&gt;"A","",IFERROR((IFERROR(_xlfn.XLOOKUP(TRIM(SUBSTITUTE(U101,CHAR(160)," ")),BJ15:BJ62,BM15:BM62),IFERROR(_xlfn.XLOOKUP(TRIM(SUBSTITUTE(U101,CHAR(160)," ")),BK15:BK62,BM15:BM62),_xlfn.XLOOKUP(TRIM(SUBSTITUTE(U101,CHAR(160)," ")),BL15:BL62,BM15:BM62))))*T101*IF(ISBLANK(Q101),1,Q101)+IFERROR(_xlfn.XLOOKUP("RECHERCHEX",TRIM(L101:AD101),L101:AD101),0),0))</f>
        <v>0</v>
      </c>
      <c r="AM101" s="1038">
        <f t="shared" si="56"/>
        <v>0</v>
      </c>
      <c r="AN101" s="1627" t="str">
        <f t="shared" si="57"/>
        <v>❾ Author reference &gt;</v>
      </c>
      <c r="AO101" s="1039">
        <f t="shared" si="58"/>
        <v>0</v>
      </c>
      <c r="AP101" s="1039">
        <f t="shared" si="59"/>
        <v>0</v>
      </c>
      <c r="AQ101" s="1052">
        <f>IF(AO101&gt;0,AS9,0)</f>
        <v>0</v>
      </c>
      <c r="AR101" s="1626" t="str">
        <f>IF(TRIM(AG101)="▼ recette suivante", AG101, IF(AQ101&gt;0, IF(AT9&lt;&gt;"", AT9&amp;"-ou.or.o ❾ + or - &gt;", ""), ""))</f>
        <v>▼ recette suivante</v>
      </c>
      <c r="AS101" s="1064"/>
      <c r="AT101" s="1064"/>
      <c r="AU101" s="1053">
        <f t="shared" si="60"/>
        <v>0</v>
      </c>
      <c r="AV101" s="1054">
        <f>IF(AK101,IF(OR(AU101="",N(AU101)&lt;=0.000000001),"",_xlfn.XLOOKUP(AJ101,BJ15:BJ62,BN15:BN62,_xlfn.XLOOKUP(AJ101,BK15:BK62,BN15:BN62,_xlfn.XLOOKUP(AJ101,BL15:BL62,BN15:BN62,"")))),0)</f>
        <v>0</v>
      </c>
      <c r="AW101" s="1067" cm="1">
        <f t="array" ref="AW101">IF(AK101&lt;&gt;1,0,IF(OR(AU101="",N(AU101)&lt;=0.000000001),"",IF(OR(AO101="",N(AO101)&lt;=0.000000001),0,IF(ISNUMBER(AU101),IFERROR(_xlfn.LET(_xlpm.ai_test,TRIM(AJ101),_xlpm.r,IFERROR(_xlfn.XLOOKUP(_xlpm.ai_test,BJ15:BJ62,ROW(BJ15:BJ62),0,1),IFERROR(_xlfn.XLOOKUP(_xlpm.ai_test,BK15:BK62,ROW(BK15:BK62),0,1),_xlfn.XLOOKUP(_xlpm.ai_test,BL15:BL62,ROW(BL15:BL62),0,1))),_xlpm.p,_xlpm.r-MIN(ROW(BJ15:BJ62))+1,_xlpm.f,INDEX(BM15:BM62,_xlpm.p),_xlpm.u,INDEX(BN15:BN62,_xlpm.p),_xlpm.s,INDEX(BP15:BP62,_xlpm.p),_xlpm.q,N(AU101)/_xlpm.f,IF(_xlpm.q&gt;=_xlpm.s,ROUND(_xlpm.q,1)&amp;" "&amp;_xlpm.ai_test&amp;" = "&amp;ROUND(_xlpm.q*_xlpm.f,1)&amp;" "&amp;_xlpm.u,ROUND(_xlpm.q,1)&amp;" "&amp;_xlpm.ai_test)),""),""))))</f>
        <v>0</v>
      </c>
      <c r="AX101" s="1055"/>
      <c r="AY101" s="1053" t="str">
        <f t="shared" si="61"/>
        <v xml:space="preserve">▼next recipe </v>
      </c>
      <c r="AZ101" s="1054" t="str">
        <f t="shared" si="62"/>
        <v/>
      </c>
      <c r="BA101" s="1056">
        <f t="shared" si="63"/>
        <v>0</v>
      </c>
      <c r="BB101" s="1057" t="str">
        <f t="shared" si="64"/>
        <v/>
      </c>
      <c r="BC101" s="1046"/>
      <c r="BD101" s="1058">
        <f t="shared" si="65"/>
        <v>0</v>
      </c>
      <c r="BE101" s="1048" t="str">
        <f t="shared" si="66"/>
        <v>▼ receta siguiente</v>
      </c>
      <c r="BF101" s="262" t="s">
        <v>22</v>
      </c>
      <c r="BG101" s="1027">
        <f t="shared" si="67"/>
        <v>0</v>
      </c>
      <c r="BH101" s="1028">
        <f t="shared" ca="1" si="68"/>
        <v>0</v>
      </c>
      <c r="BJ101" s="1128" t="s">
        <v>823</v>
      </c>
      <c r="BK101" s="871"/>
      <c r="BL101" s="871"/>
      <c r="BM101" s="871"/>
      <c r="BN101" s="871"/>
      <c r="BO101" s="871"/>
      <c r="BP101" s="871"/>
      <c r="BQ101" s="871"/>
      <c r="BR101" s="871"/>
      <c r="BS101" s="871"/>
      <c r="BT101" s="871"/>
      <c r="BU101" s="871"/>
      <c r="BV101" s="871"/>
      <c r="BW101"/>
      <c r="BX101" s="964" t="str">
        <f t="shared" si="47"/>
        <v>A</v>
      </c>
      <c r="BY101"/>
      <c r="BZ101"/>
      <c r="CA101"/>
      <c r="CB101"/>
      <c r="CC101"/>
      <c r="CD101" s="962"/>
      <c r="CE101"/>
      <c r="CF101"/>
      <c r="CG101"/>
      <c r="CH101"/>
      <c r="CI101"/>
      <c r="CJ101"/>
      <c r="CK101"/>
      <c r="CL101"/>
      <c r="CM101"/>
      <c r="CN101"/>
      <c r="CO101"/>
      <c r="CP101"/>
      <c r="CQ101"/>
      <c r="CR101"/>
      <c r="CS101"/>
      <c r="CT101"/>
      <c r="CU101"/>
      <c r="CV101"/>
      <c r="CW101"/>
      <c r="CX101"/>
      <c r="CY101"/>
      <c r="CZ101"/>
      <c r="DA101"/>
      <c r="DC101" s="3">
        <v>1</v>
      </c>
    </row>
    <row r="102" spans="1:107" s="701" customFormat="1" ht="21" customHeight="1" thickBot="1">
      <c r="A102" s="941" t="s">
        <v>22</v>
      </c>
      <c r="B102" s="957" t="str">
        <f t="shared" si="46"/>
        <v>A</v>
      </c>
      <c r="C102" s="999" cm="1">
        <f t="array" ref="C102">SUMPRODUCT(LEN(D102:J102))</f>
        <v>0</v>
      </c>
      <c r="D102" s="201"/>
      <c r="E102" s="206"/>
      <c r="F102" s="206"/>
      <c r="G102" s="206"/>
      <c r="H102" s="206"/>
      <c r="I102" s="206"/>
      <c r="J102" s="207"/>
      <c r="K102" s="455"/>
      <c r="L102" s="1497" t="s">
        <v>11</v>
      </c>
      <c r="M102" s="1498" t="s">
        <v>11</v>
      </c>
      <c r="N102" s="1498" t="s">
        <v>11</v>
      </c>
      <c r="O102" s="1498" t="s">
        <v>11</v>
      </c>
      <c r="P102" s="1498" t="s">
        <v>11</v>
      </c>
      <c r="Q102" s="1499" t="s">
        <v>2590</v>
      </c>
      <c r="R102" s="1500"/>
      <c r="S102" s="1501"/>
      <c r="T102" s="1502"/>
      <c r="U102" s="1503"/>
      <c r="V102" s="1504"/>
      <c r="W102" s="1502"/>
      <c r="X102" s="1502"/>
      <c r="Y102" s="1500"/>
      <c r="Z102" s="1500"/>
      <c r="AA102" s="1500"/>
      <c r="AB102" s="1500"/>
      <c r="AC102" s="1500"/>
      <c r="AD102" s="1505" t="s">
        <v>1923</v>
      </c>
      <c r="AE102" s="262" t="s">
        <v>22</v>
      </c>
      <c r="AF102" s="1035" t="str">
        <f t="shared" si="51"/>
        <v>►</v>
      </c>
      <c r="AG102" s="1036" t="str">
        <f t="shared" si="52"/>
        <v/>
      </c>
      <c r="AH102" s="1037" t="str">
        <f t="shared" si="53"/>
        <v/>
      </c>
      <c r="AI102" s="1036" t="str">
        <f t="shared" si="54"/>
        <v/>
      </c>
      <c r="AJ102" s="1037" t="str">
        <f t="shared" si="55"/>
        <v/>
      </c>
      <c r="AK102" s="1037">
        <f>IF(AND(L102="A",COUNTIF(BJ15:BL62,TRIM(U102))&gt;0),1,0)</f>
        <v>0</v>
      </c>
      <c r="AL102" s="1051" t="str" cm="1">
        <f t="array" ref="AL102">IF(AF102&lt;&gt;"A","",IFERROR((IFERROR(_xlfn.XLOOKUP(TRIM(SUBSTITUTE(U102,CHAR(160)," ")),BJ15:BJ62,BM15:BM62),IFERROR(_xlfn.XLOOKUP(TRIM(SUBSTITUTE(U102,CHAR(160)," ")),BK15:BK62,BM15:BM62),_xlfn.XLOOKUP(TRIM(SUBSTITUTE(U102,CHAR(160)," ")),BL15:BL62,BM15:BM62))))*T102*IF(ISBLANK(Q102),1,Q102)+IFERROR(_xlfn.XLOOKUP("RECHERCHEX",TRIM(L102:AD102),L102:AD102),0),0))</f>
        <v/>
      </c>
      <c r="AM102" s="1038">
        <f t="shared" si="56"/>
        <v>0</v>
      </c>
      <c r="AN102" s="1627" t="str">
        <f t="shared" si="57"/>
        <v/>
      </c>
      <c r="AO102" s="1039">
        <f t="shared" si="58"/>
        <v>0</v>
      </c>
      <c r="AP102" s="1039">
        <f t="shared" si="59"/>
        <v>0</v>
      </c>
      <c r="AQ102" s="1040">
        <f>IF(AO102&gt;0,AS9,0)</f>
        <v>0</v>
      </c>
      <c r="AR102" s="1628" t="str">
        <f>IF(TRIM(AG102)="▼ recette suivante", AG102, IF(AQ102&gt;0, IF(AT9&lt;&gt;"", AT9&amp;"-ou.or.o ❾ + or - &gt;", ""), ""))</f>
        <v/>
      </c>
      <c r="AS102" s="1064"/>
      <c r="AT102" s="1064"/>
      <c r="AU102" s="1042">
        <f t="shared" si="60"/>
        <v>0</v>
      </c>
      <c r="AV102" s="1043">
        <f>IF(AK102,IF(OR(AU102="",N(AU102)&lt;=0.000000001),"",_xlfn.XLOOKUP(AJ102,BJ15:BJ62,BN15:BN62,_xlfn.XLOOKUP(AJ102,BK15:BK62,BN15:BN62,_xlfn.XLOOKUP(AJ102,BL15:BL62,BN15:BN62,"")))),0)</f>
        <v>0</v>
      </c>
      <c r="AW102" s="1065" cm="1">
        <f t="array" ref="AW102">IF(AK102&lt;&gt;1,0,IF(OR(AU102="",N(AU102)&lt;=0.000000001),"",IF(OR(AO102="",N(AO102)&lt;=0.000000001),0,IF(ISNUMBER(AU102),IFERROR(_xlfn.LET(_xlpm.ai_test,TRIM(AJ102),_xlpm.r,IFERROR(_xlfn.XLOOKUP(_xlpm.ai_test,BJ15:BJ62,ROW(BJ15:BJ62),0,1),IFERROR(_xlfn.XLOOKUP(_xlpm.ai_test,BK15:BK62,ROW(BK15:BK62),0,1),_xlfn.XLOOKUP(_xlpm.ai_test,BL15:BL62,ROW(BL15:BL62),0,1))),_xlpm.p,_xlpm.r-MIN(ROW(BJ15:BJ62))+1,_xlpm.f,INDEX(BM15:BM62,_xlpm.p),_xlpm.u,INDEX(BN15:BN62,_xlpm.p),_xlpm.s,INDEX(BP15:BP62,_xlpm.p),_xlpm.q,N(AU102)/_xlpm.f,IF(_xlpm.q&gt;=_xlpm.s,ROUND(_xlpm.q,1)&amp;" "&amp;_xlpm.ai_test&amp;" = "&amp;ROUND(_xlpm.q*_xlpm.f,1)&amp;" "&amp;_xlpm.u,ROUND(_xlpm.q,1)&amp;" "&amp;_xlpm.ai_test)),""),""))))</f>
        <v>0</v>
      </c>
      <c r="AX102" s="1055"/>
      <c r="AY102" s="1042">
        <f t="shared" si="61"/>
        <v>0</v>
      </c>
      <c r="AZ102" s="1043" t="str">
        <f t="shared" si="62"/>
        <v/>
      </c>
      <c r="BA102" s="1044">
        <f t="shared" si="63"/>
        <v>0</v>
      </c>
      <c r="BB102" s="1045" t="str">
        <f t="shared" si="64"/>
        <v/>
      </c>
      <c r="BC102" s="1046"/>
      <c r="BD102" s="1047">
        <f t="shared" si="65"/>
        <v>0</v>
      </c>
      <c r="BE102" s="1048" t="str">
        <f t="shared" si="66"/>
        <v/>
      </c>
      <c r="BF102" s="262" t="s">
        <v>22</v>
      </c>
      <c r="BG102" s="1027">
        <f t="shared" si="67"/>
        <v>0</v>
      </c>
      <c r="BH102" s="1028">
        <f t="shared" si="68"/>
        <v>0</v>
      </c>
      <c r="BJ102" s="1133" t="s">
        <v>1946</v>
      </c>
      <c r="BK102" s="871"/>
      <c r="BL102" s="871"/>
      <c r="BM102" s="871"/>
      <c r="BN102" s="871"/>
      <c r="BO102" s="871"/>
      <c r="BP102" s="871"/>
      <c r="BQ102" s="871"/>
      <c r="BR102" s="871"/>
      <c r="BS102" s="871"/>
      <c r="BT102" s="871"/>
      <c r="BU102" s="871"/>
      <c r="BV102" s="871"/>
      <c r="BW102"/>
      <c r="BX102" s="964" t="str">
        <f t="shared" si="47"/>
        <v>►</v>
      </c>
      <c r="BY102"/>
      <c r="BZ102"/>
      <c r="CA102"/>
      <c r="CB102"/>
      <c r="CC102"/>
      <c r="CD102" s="962"/>
      <c r="CE102"/>
      <c r="CF102"/>
      <c r="CG102"/>
      <c r="CH102"/>
      <c r="CI102"/>
      <c r="CJ102"/>
      <c r="CK102"/>
      <c r="CL102"/>
      <c r="CM102"/>
      <c r="CN102"/>
      <c r="CO102"/>
      <c r="CP102"/>
      <c r="CQ102"/>
      <c r="CR102"/>
      <c r="CS102"/>
      <c r="CT102"/>
      <c r="CU102"/>
      <c r="CV102"/>
      <c r="CW102"/>
      <c r="CX102"/>
      <c r="CY102"/>
      <c r="CZ102"/>
      <c r="DA102"/>
      <c r="DC102" s="3">
        <v>1</v>
      </c>
    </row>
    <row r="103" spans="1:107" s="701" customFormat="1" ht="21" customHeight="1">
      <c r="A103" s="941" t="s">
        <v>22</v>
      </c>
      <c r="B103" s="957" t="str">
        <f t="shared" si="46"/>
        <v>A</v>
      </c>
      <c r="C103" s="999" cm="1">
        <f t="array" ref="C103">SUMPRODUCT(LEN(D103:J103))</f>
        <v>0</v>
      </c>
      <c r="D103" s="201"/>
      <c r="E103" s="206"/>
      <c r="F103" s="206"/>
      <c r="G103" s="206"/>
      <c r="H103" s="206"/>
      <c r="I103" s="206"/>
      <c r="J103" s="207"/>
      <c r="K103" s="455"/>
      <c r="L103" s="22" t="s">
        <v>11</v>
      </c>
      <c r="M103" s="23" t="str">
        <f>M109</f>
        <v>C COULIS DE MANGUE | pâtisserie--ENTREMET| Auteur &gt; recette Béghin Say de Jean-Jacques Borne MOF 1994</v>
      </c>
      <c r="N103" s="24">
        <f>N109</f>
        <v>18</v>
      </c>
      <c r="O103" s="24" t="str">
        <f>O109</f>
        <v>assiettes</v>
      </c>
      <c r="P103" s="25" t="str">
        <f>P109</f>
        <v>Recette mère ► MILLE-FEUILLE meringue et chiboust pamplemousse aux fraises des bois</v>
      </c>
      <c r="Q103" s="26" t="s">
        <v>22</v>
      </c>
      <c r="R103" s="27" t="s">
        <v>23</v>
      </c>
      <c r="S103" s="27"/>
      <c r="T103" s="2660" t="s">
        <v>3277</v>
      </c>
      <c r="U103" s="2660"/>
      <c r="V103" s="2660"/>
      <c r="W103" s="2660"/>
      <c r="X103" s="2660"/>
      <c r="Y103" s="2660"/>
      <c r="Z103" s="2660"/>
      <c r="AA103" s="2660"/>
      <c r="AB103" s="2539" t="s">
        <v>25</v>
      </c>
      <c r="AC103" s="2539"/>
      <c r="AD103" s="2537" t="str">
        <f>UPPER(LEFT(T103,1))</f>
        <v>C</v>
      </c>
      <c r="AE103" s="262" t="s">
        <v>22</v>
      </c>
      <c r="AF103" s="1035" t="str">
        <f t="shared" si="51"/>
        <v>►</v>
      </c>
      <c r="AG103" s="1036" t="str">
        <f t="shared" si="52"/>
        <v/>
      </c>
      <c r="AH103" s="1037" t="str">
        <f t="shared" si="53"/>
        <v/>
      </c>
      <c r="AI103" s="1036" t="str">
        <f t="shared" si="54"/>
        <v/>
      </c>
      <c r="AJ103" s="1037" t="str">
        <f t="shared" si="55"/>
        <v/>
      </c>
      <c r="AK103" s="1037">
        <f>IF(AND(L103="A",COUNTIF(BJ15:BL62,TRIM(U103))&gt;0),1,0)</f>
        <v>0</v>
      </c>
      <c r="AL103" s="1051" t="str" cm="1">
        <f t="array" ref="AL103">IF(AF103&lt;&gt;"A","",IFERROR((IFERROR(_xlfn.XLOOKUP(TRIM(SUBSTITUTE(U103,CHAR(160)," ")),BJ15:BJ62,BM15:BM62),IFERROR(_xlfn.XLOOKUP(TRIM(SUBSTITUTE(U103,CHAR(160)," ")),BK15:BK62,BM15:BM62),_xlfn.XLOOKUP(TRIM(SUBSTITUTE(U103,CHAR(160)," ")),BL15:BL62,BM15:BM62))))*T103*IF(ISBLANK(Q103),1,Q103)+IFERROR(_xlfn.XLOOKUP("RECHERCHEX",TRIM(L103:AD103),L103:AD103),0),0))</f>
        <v/>
      </c>
      <c r="AM103" s="1038">
        <f t="shared" si="56"/>
        <v>0</v>
      </c>
      <c r="AN103" s="1627" t="str">
        <f t="shared" si="57"/>
        <v/>
      </c>
      <c r="AO103" s="1039">
        <f t="shared" si="58"/>
        <v>0</v>
      </c>
      <c r="AP103" s="1039">
        <f t="shared" si="59"/>
        <v>0</v>
      </c>
      <c r="AQ103" s="1052">
        <f>IF(AO103&gt;0,AS9,0)</f>
        <v>0</v>
      </c>
      <c r="AR103" s="1626" t="str">
        <f>IF(TRIM(AG103)="▼ recette suivante", AG103, IF(AQ103&gt;0, IF(AT9&lt;&gt;"", AT9&amp;"-ou.or.o ❾ + or - &gt;", ""), ""))</f>
        <v/>
      </c>
      <c r="AS103" s="1064"/>
      <c r="AT103" s="1064"/>
      <c r="AU103" s="1053">
        <f t="shared" si="60"/>
        <v>0</v>
      </c>
      <c r="AV103" s="1054">
        <f>IF(AK103,IF(OR(AU103="",N(AU103)&lt;=0.000000001),"",_xlfn.XLOOKUP(AJ103,BJ15:BJ62,BN15:BN62,_xlfn.XLOOKUP(AJ103,BK15:BK62,BN15:BN62,_xlfn.XLOOKUP(AJ103,BL15:BL62,BN15:BN62,"")))),0)</f>
        <v>0</v>
      </c>
      <c r="AW103" s="1067" cm="1">
        <f t="array" ref="AW103">IF(AK103&lt;&gt;1,0,IF(OR(AU103="",N(AU103)&lt;=0.000000001),"",IF(OR(AO103="",N(AO103)&lt;=0.000000001),0,IF(ISNUMBER(AU103),IFERROR(_xlfn.LET(_xlpm.ai_test,TRIM(AJ103),_xlpm.r,IFERROR(_xlfn.XLOOKUP(_xlpm.ai_test,BJ15:BJ62,ROW(BJ15:BJ62),0,1),IFERROR(_xlfn.XLOOKUP(_xlpm.ai_test,BK15:BK62,ROW(BK15:BK62),0,1),_xlfn.XLOOKUP(_xlpm.ai_test,BL15:BL62,ROW(BL15:BL62),0,1))),_xlpm.p,_xlpm.r-MIN(ROW(BJ15:BJ62))+1,_xlpm.f,INDEX(BM15:BM62,_xlpm.p),_xlpm.u,INDEX(BN15:BN62,_xlpm.p),_xlpm.s,INDEX(BP15:BP62,_xlpm.p),_xlpm.q,N(AU103)/_xlpm.f,IF(_xlpm.q&gt;=_xlpm.s,ROUND(_xlpm.q,1)&amp;" "&amp;_xlpm.ai_test&amp;" = "&amp;ROUND(_xlpm.q*_xlpm.f,1)&amp;" "&amp;_xlpm.u,ROUND(_xlpm.q,1)&amp;" "&amp;_xlpm.ai_test)),""),""))))</f>
        <v>0</v>
      </c>
      <c r="AX103" s="1055"/>
      <c r="AY103" s="1053">
        <f t="shared" si="61"/>
        <v>0</v>
      </c>
      <c r="AZ103" s="1054" t="str">
        <f t="shared" si="62"/>
        <v/>
      </c>
      <c r="BA103" s="1056">
        <f t="shared" si="63"/>
        <v>0</v>
      </c>
      <c r="BB103" s="1057" t="str">
        <f t="shared" si="64"/>
        <v/>
      </c>
      <c r="BC103" s="1046"/>
      <c r="BD103" s="1058">
        <f t="shared" si="65"/>
        <v>0</v>
      </c>
      <c r="BE103" s="1048" t="str">
        <f t="shared" si="66"/>
        <v/>
      </c>
      <c r="BF103" s="262" t="s">
        <v>22</v>
      </c>
      <c r="BG103" s="1027">
        <f t="shared" si="67"/>
        <v>0</v>
      </c>
      <c r="BH103" s="1028">
        <f t="shared" si="68"/>
        <v>0</v>
      </c>
      <c r="BJ103" s="1133" t="s">
        <v>1947</v>
      </c>
      <c r="BK103" s="871"/>
      <c r="BL103" s="871"/>
      <c r="BM103" s="871"/>
      <c r="BN103" s="871"/>
      <c r="BO103" s="871"/>
      <c r="BP103" s="871"/>
      <c r="BQ103" s="871"/>
      <c r="BR103" s="871"/>
      <c r="BS103" s="871"/>
      <c r="BT103" s="871"/>
      <c r="BU103" s="871"/>
      <c r="BV103" s="871"/>
      <c r="BW103"/>
      <c r="BX103" s="964" t="str">
        <f t="shared" si="47"/>
        <v>►</v>
      </c>
      <c r="BY103"/>
      <c r="BZ103"/>
      <c r="CA103"/>
      <c r="CB103"/>
      <c r="CC103"/>
      <c r="CD103" s="962"/>
      <c r="CE103"/>
      <c r="CF103"/>
      <c r="CG103"/>
      <c r="CH103"/>
      <c r="CI103"/>
      <c r="CJ103"/>
      <c r="CK103"/>
      <c r="CL103"/>
      <c r="CM103"/>
      <c r="CN103"/>
      <c r="CO103"/>
      <c r="CP103"/>
      <c r="CQ103"/>
      <c r="CR103"/>
      <c r="CS103"/>
      <c r="CT103"/>
      <c r="CU103"/>
      <c r="CV103"/>
      <c r="CW103"/>
      <c r="CX103"/>
      <c r="CY103"/>
      <c r="CZ103"/>
      <c r="DA103"/>
      <c r="DC103" s="3">
        <v>1</v>
      </c>
    </row>
    <row r="104" spans="1:107" s="701" customFormat="1" ht="21" customHeight="1">
      <c r="A104" s="941" t="s">
        <v>22</v>
      </c>
      <c r="B104" s="957" t="str">
        <f t="shared" si="46"/>
        <v>A</v>
      </c>
      <c r="C104" s="999" cm="1">
        <f t="array" ref="C104">SUMPRODUCT(LEN(D104:J104))</f>
        <v>0</v>
      </c>
      <c r="D104" s="201"/>
      <c r="E104" s="206"/>
      <c r="F104" s="206"/>
      <c r="G104" s="206"/>
      <c r="H104" s="206"/>
      <c r="I104" s="206"/>
      <c r="J104" s="207"/>
      <c r="K104" s="455"/>
      <c r="L104" s="28" t="s">
        <v>11</v>
      </c>
      <c r="M104" s="29" t="str">
        <f>M109</f>
        <v>C COULIS DE MANGUE | pâtisserie--ENTREMET| Auteur &gt; recette Béghin Say de Jean-Jacques Borne MOF 1994</v>
      </c>
      <c r="N104" s="30">
        <f>N109</f>
        <v>18</v>
      </c>
      <c r="O104" s="30" t="str">
        <f>O109</f>
        <v>assiettes</v>
      </c>
      <c r="P104" s="31" t="str">
        <f>P109</f>
        <v>Recette mère ► MILLE-FEUILLE meringue et chiboust pamplemousse aux fraises des bois</v>
      </c>
      <c r="Q104" s="32" t="s">
        <v>29</v>
      </c>
      <c r="R104" s="33" t="s">
        <v>30</v>
      </c>
      <c r="S104" s="33"/>
      <c r="T104" s="2661"/>
      <c r="U104" s="2661"/>
      <c r="V104" s="2661"/>
      <c r="W104" s="2661"/>
      <c r="X104" s="2661"/>
      <c r="Y104" s="2661"/>
      <c r="Z104" s="2661"/>
      <c r="AA104" s="2661"/>
      <c r="AB104" s="2540"/>
      <c r="AC104" s="2540"/>
      <c r="AD104" s="2538"/>
      <c r="AE104" s="262" t="s">
        <v>22</v>
      </c>
      <c r="AF104" s="1035" t="str">
        <f t="shared" si="51"/>
        <v>►</v>
      </c>
      <c r="AG104" s="1036" t="str">
        <f t="shared" si="52"/>
        <v/>
      </c>
      <c r="AH104" s="1037" t="str">
        <f t="shared" si="53"/>
        <v/>
      </c>
      <c r="AI104" s="1036" t="str">
        <f t="shared" si="54"/>
        <v/>
      </c>
      <c r="AJ104" s="1037" t="str">
        <f t="shared" si="55"/>
        <v/>
      </c>
      <c r="AK104" s="1037">
        <f>IF(AND(L104="A",COUNTIF(BJ15:BL62,TRIM(U104))&gt;0),1,0)</f>
        <v>0</v>
      </c>
      <c r="AL104" s="1051" t="str" cm="1">
        <f t="array" ref="AL104">IF(AF104&lt;&gt;"A","",IFERROR((IFERROR(_xlfn.XLOOKUP(TRIM(SUBSTITUTE(U104,CHAR(160)," ")),BJ15:BJ62,BM15:BM62),IFERROR(_xlfn.XLOOKUP(TRIM(SUBSTITUTE(U104,CHAR(160)," ")),BK15:BK62,BM15:BM62),_xlfn.XLOOKUP(TRIM(SUBSTITUTE(U104,CHAR(160)," ")),BL15:BL62,BM15:BM62))))*T104*IF(ISBLANK(Q104),1,Q104)+IFERROR(_xlfn.XLOOKUP("RECHERCHEX",TRIM(L104:AD104),L104:AD104),0),0))</f>
        <v/>
      </c>
      <c r="AM104" s="1038">
        <f t="shared" si="56"/>
        <v>0</v>
      </c>
      <c r="AN104" s="1627" t="str">
        <f t="shared" si="57"/>
        <v/>
      </c>
      <c r="AO104" s="1039">
        <f t="shared" si="58"/>
        <v>0</v>
      </c>
      <c r="AP104" s="1039">
        <f t="shared" si="59"/>
        <v>0</v>
      </c>
      <c r="AQ104" s="1040">
        <f>IF(AO104&gt;0,AS9,0)</f>
        <v>0</v>
      </c>
      <c r="AR104" s="1628" t="str">
        <f>IF(TRIM(AG104)="▼ recette suivante", AG104, IF(AQ104&gt;0, IF(AT9&lt;&gt;"", AT9&amp;"-ou.or.o ❾ + or - &gt;", ""), ""))</f>
        <v/>
      </c>
      <c r="AS104" s="1064"/>
      <c r="AT104" s="1064"/>
      <c r="AU104" s="1042">
        <f t="shared" si="60"/>
        <v>0</v>
      </c>
      <c r="AV104" s="1043">
        <f>IF(AK104,IF(OR(AU104="",N(AU104)&lt;=0.000000001),"",_xlfn.XLOOKUP(AJ104,BJ15:BJ62,BN15:BN62,_xlfn.XLOOKUP(AJ104,BK15:BK62,BN15:BN62,_xlfn.XLOOKUP(AJ104,BL15:BL62,BN15:BN62,"")))),0)</f>
        <v>0</v>
      </c>
      <c r="AW104" s="1065" cm="1">
        <f t="array" ref="AW104">IF(AK104&lt;&gt;1,0,IF(OR(AU104="",N(AU104)&lt;=0.000000001),"",IF(OR(AO104="",N(AO104)&lt;=0.000000001),0,IF(ISNUMBER(AU104),IFERROR(_xlfn.LET(_xlpm.ai_test,TRIM(AJ104),_xlpm.r,IFERROR(_xlfn.XLOOKUP(_xlpm.ai_test,BJ15:BJ62,ROW(BJ15:BJ62),0,1),IFERROR(_xlfn.XLOOKUP(_xlpm.ai_test,BK15:BK62,ROW(BK15:BK62),0,1),_xlfn.XLOOKUP(_xlpm.ai_test,BL15:BL62,ROW(BL15:BL62),0,1))),_xlpm.p,_xlpm.r-MIN(ROW(BJ15:BJ62))+1,_xlpm.f,INDEX(BM15:BM62,_xlpm.p),_xlpm.u,INDEX(BN15:BN62,_xlpm.p),_xlpm.s,INDEX(BP15:BP62,_xlpm.p),_xlpm.q,N(AU104)/_xlpm.f,IF(_xlpm.q&gt;=_xlpm.s,ROUND(_xlpm.q,1)&amp;" "&amp;_xlpm.ai_test&amp;" = "&amp;ROUND(_xlpm.q*_xlpm.f,1)&amp;" "&amp;_xlpm.u,ROUND(_xlpm.q,1)&amp;" "&amp;_xlpm.ai_test)),""),""))))</f>
        <v>0</v>
      </c>
      <c r="AX104" s="1055"/>
      <c r="AY104" s="1042">
        <f t="shared" si="61"/>
        <v>0</v>
      </c>
      <c r="AZ104" s="1043" t="str">
        <f t="shared" si="62"/>
        <v/>
      </c>
      <c r="BA104" s="1044">
        <f t="shared" si="63"/>
        <v>0</v>
      </c>
      <c r="BB104" s="1045" t="str">
        <f t="shared" si="64"/>
        <v/>
      </c>
      <c r="BC104" s="1046"/>
      <c r="BD104" s="1047">
        <f t="shared" si="65"/>
        <v>0</v>
      </c>
      <c r="BE104" s="1048" t="str">
        <f t="shared" si="66"/>
        <v/>
      </c>
      <c r="BF104" s="262" t="s">
        <v>22</v>
      </c>
      <c r="BG104" s="1027">
        <f t="shared" si="67"/>
        <v>0</v>
      </c>
      <c r="BH104" s="1028">
        <f t="shared" si="68"/>
        <v>0</v>
      </c>
      <c r="BJ104" s="264"/>
      <c r="BK104" s="264"/>
      <c r="BL104" s="264"/>
      <c r="BM104" s="264"/>
      <c r="BN104" s="264"/>
      <c r="BO104" s="264"/>
      <c r="BP104" s="264"/>
      <c r="BQ104" s="264"/>
      <c r="BR104" s="264"/>
      <c r="BS104" s="264"/>
      <c r="BT104" s="264"/>
      <c r="BU104" s="264"/>
      <c r="BV104" s="264"/>
      <c r="BW104"/>
      <c r="BX104" s="964" t="str">
        <f t="shared" si="47"/>
        <v>►</v>
      </c>
      <c r="BY104"/>
      <c r="BZ104"/>
      <c r="CA104"/>
      <c r="CB104"/>
      <c r="CC104"/>
      <c r="CD104" s="962"/>
      <c r="CE104"/>
      <c r="CF104"/>
      <c r="CG104"/>
      <c r="CH104"/>
      <c r="CI104"/>
      <c r="CJ104"/>
      <c r="CK104"/>
      <c r="CL104"/>
      <c r="CM104"/>
      <c r="CN104"/>
      <c r="CO104"/>
      <c r="CP104"/>
      <c r="CQ104"/>
      <c r="CR104"/>
      <c r="CS104"/>
      <c r="CT104"/>
      <c r="CU104"/>
      <c r="CV104"/>
      <c r="CW104"/>
      <c r="CX104"/>
      <c r="CY104"/>
      <c r="CZ104"/>
      <c r="DA104"/>
      <c r="DC104" s="3">
        <v>1</v>
      </c>
    </row>
    <row r="105" spans="1:107" s="701" customFormat="1" ht="21" customHeight="1">
      <c r="A105" s="941" t="s">
        <v>22</v>
      </c>
      <c r="B105" s="957" t="str">
        <f t="shared" si="46"/>
        <v>A</v>
      </c>
      <c r="C105" s="999" cm="1">
        <f t="array" ref="C105">SUMPRODUCT(LEN(D105:J105))</f>
        <v>0</v>
      </c>
      <c r="D105" s="201"/>
      <c r="E105" s="206"/>
      <c r="F105" s="206"/>
      <c r="G105" s="206"/>
      <c r="H105" s="206"/>
      <c r="I105" s="206"/>
      <c r="J105" s="207"/>
      <c r="K105" s="455"/>
      <c r="L105" s="28" t="s">
        <v>11</v>
      </c>
      <c r="M105" s="34" t="str">
        <f>M109</f>
        <v>C COULIS DE MANGUE | pâtisserie--ENTREMET| Auteur &gt; recette Béghin Say de Jean-Jacques Borne MOF 1994</v>
      </c>
      <c r="N105" s="35">
        <f>N109</f>
        <v>18</v>
      </c>
      <c r="O105" s="35" t="str">
        <f>O109</f>
        <v>assiettes</v>
      </c>
      <c r="P105" s="36" t="str">
        <f>P109</f>
        <v>Recette mère ► MILLE-FEUILLE meringue et chiboust pamplemousse aux fraises des bois</v>
      </c>
      <c r="Q105" s="540"/>
      <c r="R105" s="496"/>
      <c r="S105" s="37"/>
      <c r="T105" s="38" t="s">
        <v>32</v>
      </c>
      <c r="U105" s="39" t="s">
        <v>3255</v>
      </c>
      <c r="V105" s="9"/>
      <c r="W105" s="39"/>
      <c r="X105" s="39"/>
      <c r="Y105" s="39"/>
      <c r="Z105" s="40"/>
      <c r="AA105" s="9"/>
      <c r="AB105" s="9"/>
      <c r="AC105" s="9"/>
      <c r="AD105" s="41"/>
      <c r="AE105" s="262" t="s">
        <v>22</v>
      </c>
      <c r="AF105" s="1035" t="str">
        <f t="shared" si="51"/>
        <v>►</v>
      </c>
      <c r="AG105" s="1036" t="str">
        <f t="shared" si="52"/>
        <v/>
      </c>
      <c r="AH105" s="1037" t="str">
        <f t="shared" si="53"/>
        <v/>
      </c>
      <c r="AI105" s="1036" t="str">
        <f t="shared" si="54"/>
        <v/>
      </c>
      <c r="AJ105" s="1037" t="str">
        <f t="shared" si="55"/>
        <v/>
      </c>
      <c r="AK105" s="1037">
        <f>IF(AND(L105="A",COUNTIF(BJ15:BL62,TRIM(U105))&gt;0),1,0)</f>
        <v>0</v>
      </c>
      <c r="AL105" s="1051" t="str" cm="1">
        <f t="array" ref="AL105">IF(AF105&lt;&gt;"A","",IFERROR((IFERROR(_xlfn.XLOOKUP(TRIM(SUBSTITUTE(U105,CHAR(160)," ")),BJ15:BJ62,BM15:BM62),IFERROR(_xlfn.XLOOKUP(TRIM(SUBSTITUTE(U105,CHAR(160)," ")),BK15:BK62,BM15:BM62),_xlfn.XLOOKUP(TRIM(SUBSTITUTE(U105,CHAR(160)," ")),BL15:BL62,BM15:BM62))))*T105*IF(ISBLANK(Q105),1,Q105)+IFERROR(_xlfn.XLOOKUP("RECHERCHEX",TRIM(L105:AD105),L105:AD105),0),0))</f>
        <v/>
      </c>
      <c r="AM105" s="1038">
        <f t="shared" si="56"/>
        <v>0</v>
      </c>
      <c r="AN105" s="1627" t="str">
        <f t="shared" si="57"/>
        <v/>
      </c>
      <c r="AO105" s="1039">
        <f t="shared" si="58"/>
        <v>0</v>
      </c>
      <c r="AP105" s="1039">
        <f t="shared" si="59"/>
        <v>0</v>
      </c>
      <c r="AQ105" s="1052">
        <f>IF(AO105&gt;0,AS9,0)</f>
        <v>0</v>
      </c>
      <c r="AR105" s="1626" t="str">
        <f>IF(TRIM(AG105)="▼ recette suivante", AG105, IF(AQ105&gt;0, IF(AT9&lt;&gt;"", AT9&amp;"-ou.or.o ❾ + or - &gt;", ""), ""))</f>
        <v/>
      </c>
      <c r="AS105" s="1064"/>
      <c r="AT105" s="1064"/>
      <c r="AU105" s="1053">
        <f t="shared" si="60"/>
        <v>0</v>
      </c>
      <c r="AV105" s="1054">
        <f>IF(AK105,IF(OR(AU105="",N(AU105)&lt;=0.000000001),"",_xlfn.XLOOKUP(AJ105,BJ15:BJ62,BN15:BN62,_xlfn.XLOOKUP(AJ105,BK15:BK62,BN15:BN62,_xlfn.XLOOKUP(AJ105,BL15:BL62,BN15:BN62,"")))),0)</f>
        <v>0</v>
      </c>
      <c r="AW105" s="1067" cm="1">
        <f t="array" ref="AW105">IF(AK105&lt;&gt;1,0,IF(OR(AU105="",N(AU105)&lt;=0.000000001),"",IF(OR(AO105="",N(AO105)&lt;=0.000000001),0,IF(ISNUMBER(AU105),IFERROR(_xlfn.LET(_xlpm.ai_test,TRIM(AJ105),_xlpm.r,IFERROR(_xlfn.XLOOKUP(_xlpm.ai_test,BJ15:BJ62,ROW(BJ15:BJ62),0,1),IFERROR(_xlfn.XLOOKUP(_xlpm.ai_test,BK15:BK62,ROW(BK15:BK62),0,1),_xlfn.XLOOKUP(_xlpm.ai_test,BL15:BL62,ROW(BL15:BL62),0,1))),_xlpm.p,_xlpm.r-MIN(ROW(BJ15:BJ62))+1,_xlpm.f,INDEX(BM15:BM62,_xlpm.p),_xlpm.u,INDEX(BN15:BN62,_xlpm.p),_xlpm.s,INDEX(BP15:BP62,_xlpm.p),_xlpm.q,N(AU105)/_xlpm.f,IF(_xlpm.q&gt;=_xlpm.s,ROUND(_xlpm.q,1)&amp;" "&amp;_xlpm.ai_test&amp;" = "&amp;ROUND(_xlpm.q*_xlpm.f,1)&amp;" "&amp;_xlpm.u,ROUND(_xlpm.q,1)&amp;" "&amp;_xlpm.ai_test)),""),""))))</f>
        <v>0</v>
      </c>
      <c r="AX105" s="1055"/>
      <c r="AY105" s="1053">
        <f t="shared" si="61"/>
        <v>0</v>
      </c>
      <c r="AZ105" s="1054" t="str">
        <f t="shared" si="62"/>
        <v/>
      </c>
      <c r="BA105" s="1056">
        <f t="shared" si="63"/>
        <v>0</v>
      </c>
      <c r="BB105" s="1057" t="str">
        <f t="shared" si="64"/>
        <v/>
      </c>
      <c r="BC105" s="1046"/>
      <c r="BD105" s="1058">
        <f t="shared" si="65"/>
        <v>0</v>
      </c>
      <c r="BE105" s="1048" t="str">
        <f t="shared" si="66"/>
        <v/>
      </c>
      <c r="BF105" s="262" t="s">
        <v>22</v>
      </c>
      <c r="BG105" s="1027">
        <f t="shared" si="67"/>
        <v>0</v>
      </c>
      <c r="BH105" s="1028">
        <f t="shared" si="68"/>
        <v>0</v>
      </c>
      <c r="BJ105" s="1128" t="s">
        <v>824</v>
      </c>
      <c r="BK105" s="264"/>
      <c r="BL105" s="264"/>
      <c r="BM105" s="264"/>
      <c r="BN105" s="264"/>
      <c r="BO105" s="264"/>
      <c r="BP105" s="264"/>
      <c r="BQ105" s="264"/>
      <c r="BR105" s="264"/>
      <c r="BS105" s="264"/>
      <c r="BT105" s="264"/>
      <c r="BU105" s="264"/>
      <c r="BV105" s="264"/>
      <c r="BW105"/>
      <c r="BX105" s="964" t="str">
        <f t="shared" si="47"/>
        <v>►</v>
      </c>
      <c r="BY105"/>
      <c r="BZ105"/>
      <c r="CA105"/>
      <c r="CB105"/>
      <c r="CC105"/>
      <c r="CD105" s="962"/>
      <c r="CE105"/>
      <c r="CF105"/>
      <c r="CG105"/>
      <c r="CH105"/>
      <c r="CI105"/>
      <c r="CJ105"/>
      <c r="CK105"/>
      <c r="CL105"/>
      <c r="CM105"/>
      <c r="CN105"/>
      <c r="CO105"/>
      <c r="CP105"/>
      <c r="CQ105"/>
      <c r="CR105"/>
      <c r="CS105"/>
      <c r="CT105"/>
      <c r="CU105"/>
      <c r="CV105"/>
      <c r="CW105"/>
      <c r="CX105"/>
      <c r="CY105"/>
      <c r="CZ105"/>
      <c r="DA105"/>
      <c r="DC105" s="3">
        <v>1</v>
      </c>
    </row>
    <row r="106" spans="1:107" s="701" customFormat="1" ht="21" customHeight="1">
      <c r="A106" s="941" t="s">
        <v>22</v>
      </c>
      <c r="B106" s="957" t="str">
        <f t="shared" si="46"/>
        <v>A</v>
      </c>
      <c r="C106" s="999" cm="1">
        <f t="array" ref="C106">SUMPRODUCT(LEN(D106:J106))</f>
        <v>0</v>
      </c>
      <c r="D106" s="201"/>
      <c r="E106" s="206"/>
      <c r="F106" s="206"/>
      <c r="G106" s="206"/>
      <c r="H106" s="206"/>
      <c r="I106" s="206"/>
      <c r="J106" s="207"/>
      <c r="K106" s="455"/>
      <c r="L106" s="28" t="s">
        <v>11</v>
      </c>
      <c r="M106" s="34" t="str">
        <f>M109</f>
        <v>C COULIS DE MANGUE | pâtisserie--ENTREMET| Auteur &gt; recette Béghin Say de Jean-Jacques Borne MOF 1994</v>
      </c>
      <c r="N106" s="35">
        <f>N109</f>
        <v>18</v>
      </c>
      <c r="O106" s="35" t="str">
        <f>O109</f>
        <v>assiettes</v>
      </c>
      <c r="P106" s="36" t="str">
        <f>P109</f>
        <v>Recette mère ► MILLE-FEUILLE meringue et chiboust pamplemousse aux fraises des bois</v>
      </c>
      <c r="Q106" s="42" t="s">
        <v>33</v>
      </c>
      <c r="R106" s="43"/>
      <c r="S106" s="43"/>
      <c r="T106" s="44" t="s">
        <v>34</v>
      </c>
      <c r="U106" s="2522" t="str">
        <f>V109&amp;" "&amp;W109&amp;" ► Famille = "&amp;AB103&amp;" ► "&amp;T103&amp;" "&amp;Z106&amp;" "&amp;AB106&amp;" "&amp;AC106&amp;" "&amp;AD106</f>
        <v>Recette mère ► MILLE-FEUILLE meringue et chiboust pamplemousse aux fraises des bois ► Famille = pâtisserie--ENTREMET ► COULIS DE MANGUE  ⓫  Dupliquée pour 36 couverts</v>
      </c>
      <c r="V106" s="2522"/>
      <c r="W106" s="2522"/>
      <c r="X106" s="2522"/>
      <c r="Y106" s="2522"/>
      <c r="Z106" s="2522"/>
      <c r="AA106" s="264"/>
      <c r="AB106" s="1773" t="s">
        <v>36</v>
      </c>
      <c r="AC106" s="46">
        <v>36</v>
      </c>
      <c r="AD106" s="47" t="str">
        <f>AD108</f>
        <v>couverts</v>
      </c>
      <c r="AE106" s="262" t="s">
        <v>22</v>
      </c>
      <c r="AF106" s="1035" t="str">
        <f t="shared" si="51"/>
        <v>►</v>
      </c>
      <c r="AG106" s="1036" t="str">
        <f t="shared" si="52"/>
        <v/>
      </c>
      <c r="AH106" s="1037" t="str">
        <f t="shared" si="53"/>
        <v/>
      </c>
      <c r="AI106" s="1036" t="str">
        <f t="shared" si="54"/>
        <v/>
      </c>
      <c r="AJ106" s="1037" t="str">
        <f t="shared" si="55"/>
        <v/>
      </c>
      <c r="AK106" s="1037">
        <f>IF(AND(L106="A",COUNTIF(BJ15:BL62,TRIM(U106))&gt;0),1,0)</f>
        <v>0</v>
      </c>
      <c r="AL106" s="1051" t="str" cm="1">
        <f t="array" ref="AL106">IF(AF106&lt;&gt;"A","",IFERROR((IFERROR(_xlfn.XLOOKUP(TRIM(SUBSTITUTE(U106,CHAR(160)," ")),BJ15:BJ62,BM15:BM62),IFERROR(_xlfn.XLOOKUP(TRIM(SUBSTITUTE(U106,CHAR(160)," ")),BK15:BK62,BM15:BM62),_xlfn.XLOOKUP(TRIM(SUBSTITUTE(U106,CHAR(160)," ")),BL15:BL62,BM15:BM62))))*T106*IF(ISBLANK(Q106),1,Q106)+IFERROR(_xlfn.XLOOKUP("RECHERCHEX",TRIM(L106:AD106),L106:AD106),0),0))</f>
        <v/>
      </c>
      <c r="AM106" s="1038">
        <f t="shared" si="56"/>
        <v>0</v>
      </c>
      <c r="AN106" s="1627" t="str">
        <f t="shared" si="57"/>
        <v/>
      </c>
      <c r="AO106" s="1039">
        <f t="shared" si="58"/>
        <v>0</v>
      </c>
      <c r="AP106" s="1039">
        <f t="shared" si="59"/>
        <v>0</v>
      </c>
      <c r="AQ106" s="1040">
        <f>IF(AO106&gt;0,AS9,0)</f>
        <v>0</v>
      </c>
      <c r="AR106" s="1628" t="str">
        <f>IF(TRIM(AG106)="▼ recette suivante", AG106, IF(AQ106&gt;0, IF(AT9&lt;&gt;"", AT9&amp;"-ou.or.o ❾ + or - &gt;", ""), ""))</f>
        <v/>
      </c>
      <c r="AS106" s="1064"/>
      <c r="AT106" s="1064"/>
      <c r="AU106" s="1042">
        <f t="shared" si="60"/>
        <v>0</v>
      </c>
      <c r="AV106" s="1043">
        <f>IF(AK106,IF(OR(AU106="",N(AU106)&lt;=0.000000001),"",_xlfn.XLOOKUP(AJ106,BJ15:BJ62,BN15:BN62,_xlfn.XLOOKUP(AJ106,BK15:BK62,BN15:BN62,_xlfn.XLOOKUP(AJ106,BL15:BL62,BN15:BN62,"")))),0)</f>
        <v>0</v>
      </c>
      <c r="AW106" s="1065" cm="1">
        <f t="array" ref="AW106">IF(AK106&lt;&gt;1,0,IF(OR(AU106="",N(AU106)&lt;=0.000000001),"",IF(OR(AO106="",N(AO106)&lt;=0.000000001),0,IF(ISNUMBER(AU106),IFERROR(_xlfn.LET(_xlpm.ai_test,TRIM(AJ106),_xlpm.r,IFERROR(_xlfn.XLOOKUP(_xlpm.ai_test,BJ15:BJ62,ROW(BJ15:BJ62),0,1),IFERROR(_xlfn.XLOOKUP(_xlpm.ai_test,BK15:BK62,ROW(BK15:BK62),0,1),_xlfn.XLOOKUP(_xlpm.ai_test,BL15:BL62,ROW(BL15:BL62),0,1))),_xlpm.p,_xlpm.r-MIN(ROW(BJ15:BJ62))+1,_xlpm.f,INDEX(BM15:BM62,_xlpm.p),_xlpm.u,INDEX(BN15:BN62,_xlpm.p),_xlpm.s,INDEX(BP15:BP62,_xlpm.p),_xlpm.q,N(AU106)/_xlpm.f,IF(_xlpm.q&gt;=_xlpm.s,ROUND(_xlpm.q,1)&amp;" "&amp;_xlpm.ai_test&amp;" = "&amp;ROUND(_xlpm.q*_xlpm.f,1)&amp;" "&amp;_xlpm.u,ROUND(_xlpm.q,1)&amp;" "&amp;_xlpm.ai_test)),""),""))))</f>
        <v>0</v>
      </c>
      <c r="AX106" s="1055"/>
      <c r="AY106" s="1042">
        <f t="shared" si="61"/>
        <v>0</v>
      </c>
      <c r="AZ106" s="1043" t="str">
        <f t="shared" si="62"/>
        <v/>
      </c>
      <c r="BA106" s="1044">
        <f t="shared" si="63"/>
        <v>0</v>
      </c>
      <c r="BB106" s="1045" t="str">
        <f t="shared" si="64"/>
        <v/>
      </c>
      <c r="BC106" s="1046"/>
      <c r="BD106" s="1047">
        <f t="shared" si="65"/>
        <v>0</v>
      </c>
      <c r="BE106" s="1048" t="str">
        <f t="shared" si="66"/>
        <v/>
      </c>
      <c r="BF106" s="262" t="s">
        <v>22</v>
      </c>
      <c r="BG106" s="1027">
        <f t="shared" si="67"/>
        <v>0</v>
      </c>
      <c r="BH106" s="1028">
        <f t="shared" si="68"/>
        <v>0</v>
      </c>
      <c r="BJ106" s="1133" t="s">
        <v>1948</v>
      </c>
      <c r="BK106" s="264"/>
      <c r="BL106" s="264"/>
      <c r="BM106" s="264"/>
      <c r="BN106" s="264"/>
      <c r="BO106" s="264"/>
      <c r="BP106" s="264"/>
      <c r="BQ106" s="264"/>
      <c r="BR106" s="264"/>
      <c r="BS106" s="264"/>
      <c r="BT106" s="264"/>
      <c r="BU106" s="264"/>
      <c r="BV106" s="264"/>
      <c r="BW106"/>
      <c r="BX106" s="964" t="str">
        <f t="shared" si="47"/>
        <v>►</v>
      </c>
      <c r="BY106"/>
      <c r="BZ106"/>
      <c r="CA106"/>
      <c r="CB106"/>
      <c r="CC106"/>
      <c r="CD106" s="962"/>
      <c r="CE106"/>
      <c r="CF106"/>
      <c r="CG106"/>
      <c r="CH106"/>
      <c r="CI106"/>
      <c r="CJ106"/>
      <c r="CK106"/>
      <c r="CL106"/>
      <c r="CM106"/>
      <c r="CN106"/>
      <c r="CO106"/>
      <c r="CP106"/>
      <c r="CQ106"/>
      <c r="CR106"/>
      <c r="CS106"/>
      <c r="CT106"/>
      <c r="CU106"/>
      <c r="CV106"/>
      <c r="CW106"/>
      <c r="CX106"/>
      <c r="CY106"/>
      <c r="CZ106"/>
      <c r="DA106"/>
      <c r="DC106" s="3">
        <v>1</v>
      </c>
    </row>
    <row r="107" spans="1:107" s="701" customFormat="1" ht="21" customHeight="1">
      <c r="A107" s="941" t="s">
        <v>22</v>
      </c>
      <c r="B107" s="957" t="str">
        <f t="shared" si="46"/>
        <v>A</v>
      </c>
      <c r="C107" s="999" cm="1">
        <f t="array" ref="C107">SUMPRODUCT(LEN(D107:J107))</f>
        <v>0</v>
      </c>
      <c r="D107" s="201"/>
      <c r="E107" s="206"/>
      <c r="F107" s="206"/>
      <c r="G107" s="206"/>
      <c r="H107" s="206"/>
      <c r="I107" s="206"/>
      <c r="J107" s="207"/>
      <c r="K107" s="455"/>
      <c r="L107" s="28" t="s">
        <v>11</v>
      </c>
      <c r="M107" s="34" t="str">
        <f>M109</f>
        <v>C COULIS DE MANGUE | pâtisserie--ENTREMET| Auteur &gt; recette Béghin Say de Jean-Jacques Borne MOF 1994</v>
      </c>
      <c r="N107" s="35">
        <f>N109</f>
        <v>18</v>
      </c>
      <c r="O107" s="35" t="str">
        <f>O109</f>
        <v>assiettes</v>
      </c>
      <c r="P107" s="36" t="str">
        <f>P109</f>
        <v>Recette mère ► MILLE-FEUILLE meringue et chiboust pamplemousse aux fraises des bois</v>
      </c>
      <c r="Q107" s="1774">
        <v>18</v>
      </c>
      <c r="R107" s="1775" t="s">
        <v>20</v>
      </c>
      <c r="S107" s="42"/>
      <c r="T107" s="42"/>
      <c r="U107" s="2522"/>
      <c r="V107" s="2522"/>
      <c r="W107" s="2522"/>
      <c r="X107" s="2522"/>
      <c r="Y107" s="2522"/>
      <c r="Z107" s="2522"/>
      <c r="AA107" s="264"/>
      <c r="AB107" s="931"/>
      <c r="AC107" s="53" t="s">
        <v>41</v>
      </c>
      <c r="AD107" s="54" t="s">
        <v>42</v>
      </c>
      <c r="AE107" s="262" t="s">
        <v>22</v>
      </c>
      <c r="AF107" s="1035" t="str">
        <f t="shared" si="51"/>
        <v>►</v>
      </c>
      <c r="AG107" s="1036" t="str">
        <f t="shared" si="52"/>
        <v/>
      </c>
      <c r="AH107" s="1037" t="str">
        <f t="shared" si="53"/>
        <v/>
      </c>
      <c r="AI107" s="1036" t="str">
        <f t="shared" si="54"/>
        <v/>
      </c>
      <c r="AJ107" s="1037" t="str">
        <f t="shared" si="55"/>
        <v/>
      </c>
      <c r="AK107" s="1037">
        <f>IF(AND(L107="A",COUNTIF(BJ15:BL62,TRIM(U107))&gt;0),1,0)</f>
        <v>0</v>
      </c>
      <c r="AL107" s="1051" t="str" cm="1">
        <f t="array" ref="AL107">IF(AF107&lt;&gt;"A","",IFERROR((IFERROR(_xlfn.XLOOKUP(TRIM(SUBSTITUTE(U107,CHAR(160)," ")),BJ15:BJ62,BM15:BM62),IFERROR(_xlfn.XLOOKUP(TRIM(SUBSTITUTE(U107,CHAR(160)," ")),BK15:BK62,BM15:BM62),_xlfn.XLOOKUP(TRIM(SUBSTITUTE(U107,CHAR(160)," ")),BL15:BL62,BM15:BM62))))*T107*IF(ISBLANK(Q107),1,Q107)+IFERROR(_xlfn.XLOOKUP("RECHERCHEX",TRIM(L107:AD107),L107:AD107),0),0))</f>
        <v/>
      </c>
      <c r="AM107" s="1038">
        <f t="shared" si="56"/>
        <v>0</v>
      </c>
      <c r="AN107" s="1627" t="str">
        <f t="shared" si="57"/>
        <v/>
      </c>
      <c r="AO107" s="1039">
        <f t="shared" si="58"/>
        <v>0</v>
      </c>
      <c r="AP107" s="1039">
        <f t="shared" si="59"/>
        <v>0</v>
      </c>
      <c r="AQ107" s="1052">
        <f>IF(AO107&gt;0,AS9,0)</f>
        <v>0</v>
      </c>
      <c r="AR107" s="1626" t="str">
        <f>IF(TRIM(AG107)="▼ recette suivante", AG107, IF(AQ107&gt;0, IF(AT9&lt;&gt;"", AT9&amp;"-ou.or.o ❾ + or - &gt;", ""), ""))</f>
        <v/>
      </c>
      <c r="AS107" s="1064"/>
      <c r="AT107" s="1064"/>
      <c r="AU107" s="1053">
        <f t="shared" si="60"/>
        <v>0</v>
      </c>
      <c r="AV107" s="1054">
        <f>IF(AK107,IF(OR(AU107="",N(AU107)&lt;=0.000000001),"",_xlfn.XLOOKUP(AJ107,BJ15:BJ62,BN15:BN62,_xlfn.XLOOKUP(AJ107,BK15:BK62,BN15:BN62,_xlfn.XLOOKUP(AJ107,BL15:BL62,BN15:BN62,"")))),0)</f>
        <v>0</v>
      </c>
      <c r="AW107" s="1067" cm="1">
        <f t="array" ref="AW107">IF(AK107&lt;&gt;1,0,IF(OR(AU107="",N(AU107)&lt;=0.000000001),"",IF(OR(AO107="",N(AO107)&lt;=0.000000001),0,IF(ISNUMBER(AU107),IFERROR(_xlfn.LET(_xlpm.ai_test,TRIM(AJ107),_xlpm.r,IFERROR(_xlfn.XLOOKUP(_xlpm.ai_test,BJ15:BJ62,ROW(BJ15:BJ62),0,1),IFERROR(_xlfn.XLOOKUP(_xlpm.ai_test,BK15:BK62,ROW(BK15:BK62),0,1),_xlfn.XLOOKUP(_xlpm.ai_test,BL15:BL62,ROW(BL15:BL62),0,1))),_xlpm.p,_xlpm.r-MIN(ROW(BJ15:BJ62))+1,_xlpm.f,INDEX(BM15:BM62,_xlpm.p),_xlpm.u,INDEX(BN15:BN62,_xlpm.p),_xlpm.s,INDEX(BP15:BP62,_xlpm.p),_xlpm.q,N(AU107)/_xlpm.f,IF(_xlpm.q&gt;=_xlpm.s,ROUND(_xlpm.q,1)&amp;" "&amp;_xlpm.ai_test&amp;" = "&amp;ROUND(_xlpm.q*_xlpm.f,1)&amp;" "&amp;_xlpm.u,ROUND(_xlpm.q,1)&amp;" "&amp;_xlpm.ai_test)),""),""))))</f>
        <v>0</v>
      </c>
      <c r="AX107" s="1055"/>
      <c r="AY107" s="1053">
        <f t="shared" si="61"/>
        <v>0</v>
      </c>
      <c r="AZ107" s="1054" t="str">
        <f t="shared" si="62"/>
        <v/>
      </c>
      <c r="BA107" s="1056">
        <f t="shared" si="63"/>
        <v>0</v>
      </c>
      <c r="BB107" s="1057" t="str">
        <f t="shared" si="64"/>
        <v/>
      </c>
      <c r="BC107" s="1046"/>
      <c r="BD107" s="1058">
        <f t="shared" si="65"/>
        <v>0</v>
      </c>
      <c r="BE107" s="1048" t="str">
        <f t="shared" si="66"/>
        <v/>
      </c>
      <c r="BF107" s="262" t="s">
        <v>22</v>
      </c>
      <c r="BG107" s="1027">
        <f t="shared" si="67"/>
        <v>0</v>
      </c>
      <c r="BH107" s="1028">
        <f t="shared" si="68"/>
        <v>0</v>
      </c>
      <c r="BJ107" s="2807" t="s">
        <v>1949</v>
      </c>
      <c r="BK107" s="2807"/>
      <c r="BL107" s="2807"/>
      <c r="BM107" s="2807"/>
      <c r="BN107" s="2807"/>
      <c r="BO107" s="2807"/>
      <c r="BP107" s="2807"/>
      <c r="BQ107" s="2807"/>
      <c r="BR107" s="2807"/>
      <c r="BS107" s="2807"/>
      <c r="BT107" s="2807"/>
      <c r="BU107" s="2807"/>
      <c r="BV107" s="2807"/>
      <c r="BW107"/>
      <c r="BX107" s="964" t="str">
        <f t="shared" si="47"/>
        <v>►</v>
      </c>
      <c r="BY107"/>
      <c r="BZ107"/>
      <c r="CA107"/>
      <c r="CB107"/>
      <c r="CC107"/>
      <c r="CD107" s="962"/>
      <c r="CE107"/>
      <c r="CF107"/>
      <c r="CG107"/>
      <c r="CH107"/>
      <c r="CI107"/>
      <c r="CJ107"/>
      <c r="CK107"/>
      <c r="CL107"/>
      <c r="CM107"/>
      <c r="CN107"/>
      <c r="CO107"/>
      <c r="CP107"/>
      <c r="CQ107"/>
      <c r="CR107"/>
      <c r="CS107"/>
      <c r="CT107"/>
      <c r="CU107"/>
      <c r="CV107"/>
      <c r="CW107"/>
      <c r="CX107"/>
      <c r="CY107"/>
      <c r="CZ107"/>
      <c r="DA107"/>
      <c r="DC107" s="3">
        <v>1</v>
      </c>
    </row>
    <row r="108" spans="1:107" s="701" customFormat="1" ht="21" customHeight="1">
      <c r="A108" s="941" t="s">
        <v>22</v>
      </c>
      <c r="B108" s="957" t="str">
        <f t="shared" si="46"/>
        <v>►</v>
      </c>
      <c r="C108" s="999" cm="1">
        <f t="array" ref="C108">SUMPRODUCT(LEN(D108:J108))</f>
        <v>0</v>
      </c>
      <c r="D108" s="201"/>
      <c r="E108" s="206"/>
      <c r="F108" s="206"/>
      <c r="G108" s="206"/>
      <c r="H108" s="206"/>
      <c r="I108" s="206"/>
      <c r="J108" s="207"/>
      <c r="K108" s="455"/>
      <c r="L108" s="28" t="s">
        <v>16</v>
      </c>
      <c r="M108" s="34" t="str">
        <f>M109</f>
        <v>C COULIS DE MANGUE | pâtisserie--ENTREMET| Auteur &gt; recette Béghin Say de Jean-Jacques Borne MOF 1994</v>
      </c>
      <c r="N108" s="35">
        <f>N109</f>
        <v>18</v>
      </c>
      <c r="O108" s="35" t="str">
        <f>O109</f>
        <v>assiettes</v>
      </c>
      <c r="P108" s="36" t="str">
        <f>P109</f>
        <v>Recette mère ► MILLE-FEUILLE meringue et chiboust pamplemousse aux fraises des bois</v>
      </c>
      <c r="Q108" s="59"/>
      <c r="R108" s="1638" t="s">
        <v>8365</v>
      </c>
      <c r="S108" s="2532">
        <f>Z118</f>
        <v>0.315</v>
      </c>
      <c r="T108" s="2532"/>
      <c r="U108" s="1639" t="str" cm="1">
        <f t="array" ref="U108">"1= "&amp;IF(OR(Q107&lt;=0,S108=""),"",_xlfn.LET(_xlpm.kg,IF(ISNUMBER(S108),S108,VALEUR(SUBSTITUTE(SUBSTITUTE(SUBSTITUTE(LOWER(S108),"kg",""),",",".")," ",""))),TEXT(ROUND(_xlpm.kg*1000/Q107,2),"0.##")&amp;" g"))</f>
        <v>1= 17.5 g</v>
      </c>
      <c r="V108" s="1640">
        <f>IFERROR(AC106/AC108,0)</f>
        <v>2</v>
      </c>
      <c r="W108" s="61"/>
      <c r="X108" s="61"/>
      <c r="Y108" s="61"/>
      <c r="Z108"/>
      <c r="AA108" s="264"/>
      <c r="AB108" s="1776" t="s">
        <v>52</v>
      </c>
      <c r="AC108" s="1471">
        <v>18</v>
      </c>
      <c r="AD108" s="63" t="s">
        <v>37</v>
      </c>
      <c r="AE108" s="262" t="s">
        <v>22</v>
      </c>
      <c r="AF108" s="1035" t="str">
        <f t="shared" si="51"/>
        <v>►</v>
      </c>
      <c r="AG108" s="1036" t="str">
        <f t="shared" si="52"/>
        <v/>
      </c>
      <c r="AH108" s="1037" t="str">
        <f t="shared" si="53"/>
        <v/>
      </c>
      <c r="AI108" s="1036" t="str">
        <f t="shared" si="54"/>
        <v/>
      </c>
      <c r="AJ108" s="1037" t="str">
        <f t="shared" si="55"/>
        <v/>
      </c>
      <c r="AK108" s="1037">
        <f>IF(AND(L108="A",COUNTIF(BJ15:BL62,TRIM(U108))&gt;0),1,0)</f>
        <v>0</v>
      </c>
      <c r="AL108" s="1051" t="str" cm="1">
        <f t="array" ref="AL108">IF(AF108&lt;&gt;"A","",IFERROR((IFERROR(_xlfn.XLOOKUP(TRIM(SUBSTITUTE(U108,CHAR(160)," ")),BJ15:BJ62,BM15:BM62),IFERROR(_xlfn.XLOOKUP(TRIM(SUBSTITUTE(U108,CHAR(160)," ")),BK15:BK62,BM15:BM62),_xlfn.XLOOKUP(TRIM(SUBSTITUTE(U108,CHAR(160)," ")),BL15:BL62,BM15:BM62))))*T108*IF(ISBLANK(Q108),1,Q108)+IFERROR(_xlfn.XLOOKUP("RECHERCHEX",TRIM(L108:AD108),L108:AD108),0),0))</f>
        <v/>
      </c>
      <c r="AM108" s="1038">
        <f t="shared" si="56"/>
        <v>0</v>
      </c>
      <c r="AN108" s="1627" t="str">
        <f t="shared" si="57"/>
        <v/>
      </c>
      <c r="AO108" s="1039">
        <f t="shared" si="58"/>
        <v>0</v>
      </c>
      <c r="AP108" s="1039">
        <f t="shared" si="59"/>
        <v>0</v>
      </c>
      <c r="AQ108" s="1040">
        <f>IF(AO108&gt;0,AS9,0)</f>
        <v>0</v>
      </c>
      <c r="AR108" s="1628" t="str">
        <f>IF(TRIM(AG108)="▼ recette suivante", AG108, IF(AQ108&gt;0, IF(AT9&lt;&gt;"", AT9&amp;"-ou.or.o ❾ + or - &gt;", ""), ""))</f>
        <v/>
      </c>
      <c r="AS108" s="1064"/>
      <c r="AT108" s="1064"/>
      <c r="AU108" s="1042">
        <f t="shared" si="60"/>
        <v>0</v>
      </c>
      <c r="AV108" s="1043">
        <f>IF(AK108,IF(OR(AU108="",N(AU108)&lt;=0.000000001),"",_xlfn.XLOOKUP(AJ108,BJ15:BJ62,BN15:BN62,_xlfn.XLOOKUP(AJ108,BK15:BK62,BN15:BN62,_xlfn.XLOOKUP(AJ108,BL15:BL62,BN15:BN62,"")))),0)</f>
        <v>0</v>
      </c>
      <c r="AW108" s="1065" cm="1">
        <f t="array" ref="AW108">IF(AK108&lt;&gt;1,0,IF(OR(AU108="",N(AU108)&lt;=0.000000001),"",IF(OR(AO108="",N(AO108)&lt;=0.000000001),0,IF(ISNUMBER(AU108),IFERROR(_xlfn.LET(_xlpm.ai_test,TRIM(AJ108),_xlpm.r,IFERROR(_xlfn.XLOOKUP(_xlpm.ai_test,BJ15:BJ62,ROW(BJ15:BJ62),0,1),IFERROR(_xlfn.XLOOKUP(_xlpm.ai_test,BK15:BK62,ROW(BK15:BK62),0,1),_xlfn.XLOOKUP(_xlpm.ai_test,BL15:BL62,ROW(BL15:BL62),0,1))),_xlpm.p,_xlpm.r-MIN(ROW(BJ15:BJ62))+1,_xlpm.f,INDEX(BM15:BM62,_xlpm.p),_xlpm.u,INDEX(BN15:BN62,_xlpm.p),_xlpm.s,INDEX(BP15:BP62,_xlpm.p),_xlpm.q,N(AU108)/_xlpm.f,IF(_xlpm.q&gt;=_xlpm.s,ROUND(_xlpm.q,1)&amp;" "&amp;_xlpm.ai_test&amp;" = "&amp;ROUND(_xlpm.q*_xlpm.f,1)&amp;" "&amp;_xlpm.u,ROUND(_xlpm.q,1)&amp;" "&amp;_xlpm.ai_test)),""),""))))</f>
        <v>0</v>
      </c>
      <c r="AX108" s="1055"/>
      <c r="AY108" s="1042">
        <f t="shared" si="61"/>
        <v>0</v>
      </c>
      <c r="AZ108" s="1043" t="str">
        <f t="shared" si="62"/>
        <v/>
      </c>
      <c r="BA108" s="1044">
        <f t="shared" si="63"/>
        <v>0</v>
      </c>
      <c r="BB108" s="1045" t="str">
        <f t="shared" si="64"/>
        <v/>
      </c>
      <c r="BC108" s="1046"/>
      <c r="BD108" s="1047">
        <f t="shared" si="65"/>
        <v>0</v>
      </c>
      <c r="BE108" s="1048" t="str">
        <f t="shared" si="66"/>
        <v/>
      </c>
      <c r="BF108" s="262" t="s">
        <v>22</v>
      </c>
      <c r="BG108" s="1027">
        <f t="shared" si="67"/>
        <v>0</v>
      </c>
      <c r="BH108" s="1028">
        <f t="shared" si="68"/>
        <v>0</v>
      </c>
      <c r="BJ108" s="2807"/>
      <c r="BK108" s="2807"/>
      <c r="BL108" s="2807"/>
      <c r="BM108" s="2807"/>
      <c r="BN108" s="2807"/>
      <c r="BO108" s="2807"/>
      <c r="BP108" s="2807"/>
      <c r="BQ108" s="2807"/>
      <c r="BR108" s="2807"/>
      <c r="BS108" s="2807"/>
      <c r="BT108" s="2807"/>
      <c r="BU108" s="2807"/>
      <c r="BV108" s="2807"/>
      <c r="BW108"/>
      <c r="BX108" s="964" t="str">
        <f t="shared" si="47"/>
        <v>►</v>
      </c>
      <c r="BY108"/>
      <c r="BZ108"/>
      <c r="CA108"/>
      <c r="CB108"/>
      <c r="CC108"/>
      <c r="CD108" s="962"/>
      <c r="CE108"/>
      <c r="CF108"/>
      <c r="CG108"/>
      <c r="CH108"/>
      <c r="CI108"/>
      <c r="CJ108"/>
      <c r="CK108"/>
      <c r="CL108"/>
      <c r="CM108"/>
      <c r="CN108"/>
      <c r="CO108"/>
      <c r="CP108"/>
      <c r="CQ108"/>
      <c r="CR108"/>
      <c r="CS108"/>
      <c r="CT108"/>
      <c r="CU108"/>
      <c r="CV108"/>
      <c r="CW108"/>
      <c r="CX108"/>
      <c r="CY108"/>
      <c r="CZ108"/>
      <c r="DA108"/>
      <c r="DC108" s="3">
        <v>1</v>
      </c>
    </row>
    <row r="109" spans="1:107" s="701" customFormat="1" ht="21" customHeight="1">
      <c r="A109" s="941" t="s">
        <v>22</v>
      </c>
      <c r="B109" s="957" t="str">
        <f t="shared" si="46"/>
        <v>►</v>
      </c>
      <c r="C109" s="999" cm="1">
        <f t="array" ref="C109">SUMPRODUCT(LEN(D109:J109))</f>
        <v>0</v>
      </c>
      <c r="D109" s="201"/>
      <c r="E109" s="206"/>
      <c r="F109" s="206"/>
      <c r="G109" s="206"/>
      <c r="H109" s="206"/>
      <c r="I109" s="206"/>
      <c r="J109" s="207"/>
      <c r="K109" s="455" t="s">
        <v>22</v>
      </c>
      <c r="L109" s="68" t="s">
        <v>16</v>
      </c>
      <c r="M109" s="69" t="str">
        <f>Q109</f>
        <v>C COULIS DE MANGUE | pâtisserie--ENTREMET| Auteur &gt; recette Béghin Say de Jean-Jacques Borne MOF 1994</v>
      </c>
      <c r="N109" s="70">
        <f>Q107</f>
        <v>18</v>
      </c>
      <c r="O109" s="69" t="str">
        <f>R107</f>
        <v>assiettes</v>
      </c>
      <c r="P109" s="71" t="str">
        <f>V109&amp;" "&amp;W109</f>
        <v>Recette mère ► MILLE-FEUILLE meringue et chiboust pamplemousse aux fraises des bois</v>
      </c>
      <c r="Q109" s="72" t="str">
        <f>UPPER(LEFT(T103,1))&amp;" "&amp;T103&amp;" | "&amp;AB103&amp;"| "&amp;T105&amp;" "&amp;U105</f>
        <v>C COULIS DE MANGUE | pâtisserie--ENTREMET| Auteur &gt; recette Béghin Say de Jean-Jacques Borne MOF 1994</v>
      </c>
      <c r="R109" s="73" t="s">
        <v>55</v>
      </c>
      <c r="S109" s="2525" t="s">
        <v>56</v>
      </c>
      <c r="T109" s="2525"/>
      <c r="U109" s="2525"/>
      <c r="V109" s="74" t="str">
        <f>IF(ISTEXT(W109),"Recette mère ►",R109)</f>
        <v>Recette mère ►</v>
      </c>
      <c r="W109" s="75" t="s">
        <v>57</v>
      </c>
      <c r="X109" s="75"/>
      <c r="Y109" s="75"/>
      <c r="Z109" s="76"/>
      <c r="AA109" s="76"/>
      <c r="AB109" s="76"/>
      <c r="AC109" s="76"/>
      <c r="AD109" s="933" t="s">
        <v>892</v>
      </c>
      <c r="AE109" s="262" t="s">
        <v>22</v>
      </c>
      <c r="AF109" s="1035" t="str">
        <f t="shared" si="51"/>
        <v>►</v>
      </c>
      <c r="AG109" s="1036" t="str">
        <f t="shared" si="52"/>
        <v/>
      </c>
      <c r="AH109" s="1037" t="str">
        <f t="shared" si="53"/>
        <v/>
      </c>
      <c r="AI109" s="1036" t="str">
        <f t="shared" si="54"/>
        <v/>
      </c>
      <c r="AJ109" s="1037" t="str">
        <f t="shared" si="55"/>
        <v/>
      </c>
      <c r="AK109" s="1037">
        <f>IF(AND(L109="A",COUNTIF(BJ15:BL62,TRIM(U109))&gt;0),1,0)</f>
        <v>0</v>
      </c>
      <c r="AL109" s="1051" t="str" cm="1">
        <f t="array" ref="AL109">IF(AF109&lt;&gt;"A","",IFERROR((IFERROR(_xlfn.XLOOKUP(TRIM(SUBSTITUTE(U109,CHAR(160)," ")),BJ15:BJ62,BM15:BM62),IFERROR(_xlfn.XLOOKUP(TRIM(SUBSTITUTE(U109,CHAR(160)," ")),BK15:BK62,BM15:BM62),_xlfn.XLOOKUP(TRIM(SUBSTITUTE(U109,CHAR(160)," ")),BL15:BL62,BM15:BM62))))*T109*IF(ISBLANK(Q109),1,Q109)+IFERROR(_xlfn.XLOOKUP("RECHERCHEX",TRIM(L109:AD109),L109:AD109),0),0))</f>
        <v/>
      </c>
      <c r="AM109" s="1038">
        <f t="shared" si="56"/>
        <v>0</v>
      </c>
      <c r="AN109" s="1627" t="str">
        <f t="shared" si="57"/>
        <v/>
      </c>
      <c r="AO109" s="1039">
        <f t="shared" si="58"/>
        <v>0</v>
      </c>
      <c r="AP109" s="1039">
        <f t="shared" si="59"/>
        <v>0</v>
      </c>
      <c r="AQ109" s="1052">
        <f>IF(AO109&gt;0,AS9,0)</f>
        <v>0</v>
      </c>
      <c r="AR109" s="1626" t="str">
        <f>IF(TRIM(AG109)="▼ recette suivante", AG109, IF(AQ109&gt;0, IF(AT9&lt;&gt;"", AT9&amp;"-ou.or.o ❾ + or - &gt;", ""), ""))</f>
        <v/>
      </c>
      <c r="AS109" s="1064"/>
      <c r="AT109" s="1064"/>
      <c r="AU109" s="1053">
        <f t="shared" si="60"/>
        <v>0</v>
      </c>
      <c r="AV109" s="1054">
        <f>IF(AK109,IF(OR(AU109="",N(AU109)&lt;=0.000000001),"",_xlfn.XLOOKUP(AJ109,BJ15:BJ62,BN15:BN62,_xlfn.XLOOKUP(AJ109,BK15:BK62,BN15:BN62,_xlfn.XLOOKUP(AJ109,BL15:BL62,BN15:BN62,"")))),0)</f>
        <v>0</v>
      </c>
      <c r="AW109" s="1067" cm="1">
        <f t="array" ref="AW109">IF(AK109&lt;&gt;1,0,IF(OR(AU109="",N(AU109)&lt;=0.000000001),"",IF(OR(AO109="",N(AO109)&lt;=0.000000001),0,IF(ISNUMBER(AU109),IFERROR(_xlfn.LET(_xlpm.ai_test,TRIM(AJ109),_xlpm.r,IFERROR(_xlfn.XLOOKUP(_xlpm.ai_test,BJ15:BJ62,ROW(BJ15:BJ62),0,1),IFERROR(_xlfn.XLOOKUP(_xlpm.ai_test,BK15:BK62,ROW(BK15:BK62),0,1),_xlfn.XLOOKUP(_xlpm.ai_test,BL15:BL62,ROW(BL15:BL62),0,1))),_xlpm.p,_xlpm.r-MIN(ROW(BJ15:BJ62))+1,_xlpm.f,INDEX(BM15:BM62,_xlpm.p),_xlpm.u,INDEX(BN15:BN62,_xlpm.p),_xlpm.s,INDEX(BP15:BP62,_xlpm.p),_xlpm.q,N(AU109)/_xlpm.f,IF(_xlpm.q&gt;=_xlpm.s,ROUND(_xlpm.q,1)&amp;" "&amp;_xlpm.ai_test&amp;" = "&amp;ROUND(_xlpm.q*_xlpm.f,1)&amp;" "&amp;_xlpm.u,ROUND(_xlpm.q,1)&amp;" "&amp;_xlpm.ai_test)),""),""))))</f>
        <v>0</v>
      </c>
      <c r="AX109" s="1055"/>
      <c r="AY109" s="1053">
        <f t="shared" si="61"/>
        <v>0</v>
      </c>
      <c r="AZ109" s="1054" t="str">
        <f t="shared" si="62"/>
        <v/>
      </c>
      <c r="BA109" s="1056">
        <f t="shared" si="63"/>
        <v>0</v>
      </c>
      <c r="BB109" s="1057" t="str">
        <f t="shared" si="64"/>
        <v/>
      </c>
      <c r="BC109" s="1046"/>
      <c r="BD109" s="1058">
        <f t="shared" si="65"/>
        <v>0</v>
      </c>
      <c r="BE109" s="1048" t="str">
        <f t="shared" si="66"/>
        <v/>
      </c>
      <c r="BF109" s="262" t="s">
        <v>22</v>
      </c>
      <c r="BG109" s="1027">
        <f t="shared" si="67"/>
        <v>0</v>
      </c>
      <c r="BH109" s="1028">
        <f t="shared" si="68"/>
        <v>0</v>
      </c>
      <c r="BW109"/>
      <c r="BX109" s="964" t="str">
        <f t="shared" si="47"/>
        <v>►</v>
      </c>
      <c r="BY109"/>
      <c r="BZ109"/>
      <c r="CA109"/>
      <c r="CB109"/>
      <c r="CC109"/>
      <c r="CD109" s="962"/>
      <c r="CE109"/>
      <c r="CF109"/>
      <c r="CG109"/>
      <c r="CH109"/>
      <c r="CI109"/>
      <c r="CJ109"/>
      <c r="CK109"/>
      <c r="CL109"/>
      <c r="CM109"/>
      <c r="CN109"/>
      <c r="CO109"/>
      <c r="CP109"/>
      <c r="CQ109"/>
      <c r="CR109"/>
      <c r="CS109"/>
      <c r="CT109"/>
      <c r="CU109"/>
      <c r="CV109"/>
      <c r="CW109"/>
      <c r="CX109"/>
      <c r="CY109"/>
      <c r="CZ109"/>
      <c r="DA109"/>
      <c r="DC109" s="3">
        <v>1</v>
      </c>
    </row>
    <row r="110" spans="1:107" s="701" customFormat="1" ht="21" customHeight="1">
      <c r="A110" s="941" t="s">
        <v>22</v>
      </c>
      <c r="B110" s="957" t="str">
        <f t="shared" si="46"/>
        <v>►</v>
      </c>
      <c r="C110" s="999" cm="1">
        <f t="array" ref="C110">SUMPRODUCT(LEN(D110:J110))</f>
        <v>0</v>
      </c>
      <c r="D110" s="201"/>
      <c r="E110" s="206"/>
      <c r="F110" s="206"/>
      <c r="G110" s="206"/>
      <c r="H110" s="206"/>
      <c r="I110" s="206"/>
      <c r="J110" s="207"/>
      <c r="K110" s="455" t="s">
        <v>22</v>
      </c>
      <c r="L110" s="79" t="s">
        <v>16</v>
      </c>
      <c r="M110" s="80" t="str">
        <f>M109</f>
        <v>C COULIS DE MANGUE | pâtisserie--ENTREMET| Auteur &gt; recette Béghin Say de Jean-Jacques Borne MOF 1994</v>
      </c>
      <c r="N110" s="80">
        <f>N109</f>
        <v>18</v>
      </c>
      <c r="O110" s="80" t="str">
        <f>O109</f>
        <v>assiettes</v>
      </c>
      <c r="P110" s="81" t="str">
        <f>P109</f>
        <v>Recette mère ► MILLE-FEUILLE meringue et chiboust pamplemousse aux fraises des bois</v>
      </c>
      <c r="Q110" s="13" t="s">
        <v>67</v>
      </c>
      <c r="R110" s="13" t="s">
        <v>68</v>
      </c>
      <c r="S110" s="13" t="s">
        <v>69</v>
      </c>
      <c r="T110" s="13" t="s">
        <v>70</v>
      </c>
      <c r="U110" s="82" t="s">
        <v>71</v>
      </c>
      <c r="V110" s="83" t="s">
        <v>72</v>
      </c>
      <c r="W110" s="84" t="s">
        <v>73</v>
      </c>
      <c r="X110" s="84" t="s">
        <v>74</v>
      </c>
      <c r="Y110" s="84" t="s">
        <v>75</v>
      </c>
      <c r="Z110" s="84" t="s">
        <v>76</v>
      </c>
      <c r="AA110" s="84" t="s">
        <v>77</v>
      </c>
      <c r="AB110" s="84" t="s">
        <v>78</v>
      </c>
      <c r="AC110" s="84" t="s">
        <v>79</v>
      </c>
      <c r="AD110" s="85" t="s">
        <v>8454</v>
      </c>
      <c r="AE110" s="262" t="s">
        <v>22</v>
      </c>
      <c r="AF110" s="1035" t="str">
        <f t="shared" si="51"/>
        <v>►</v>
      </c>
      <c r="AG110" s="1036" t="str">
        <f t="shared" si="52"/>
        <v/>
      </c>
      <c r="AH110" s="1037" t="str">
        <f t="shared" si="53"/>
        <v/>
      </c>
      <c r="AI110" s="1036" t="str">
        <f t="shared" si="54"/>
        <v/>
      </c>
      <c r="AJ110" s="1037" t="str">
        <f t="shared" si="55"/>
        <v/>
      </c>
      <c r="AK110" s="1037">
        <f>IF(AND(L110="A",COUNTIF(BJ15:BL62,TRIM(U110))&gt;0),1,0)</f>
        <v>0</v>
      </c>
      <c r="AL110" s="1051" t="str" cm="1">
        <f t="array" ref="AL110">IF(AF110&lt;&gt;"A","",IFERROR((IFERROR(_xlfn.XLOOKUP(TRIM(SUBSTITUTE(U110,CHAR(160)," ")),BJ15:BJ62,BM15:BM62),IFERROR(_xlfn.XLOOKUP(TRIM(SUBSTITUTE(U110,CHAR(160)," ")),BK15:BK62,BM15:BM62),_xlfn.XLOOKUP(TRIM(SUBSTITUTE(U110,CHAR(160)," ")),BL15:BL62,BM15:BM62))))*T110*IF(ISBLANK(Q110),1,Q110)+IFERROR(_xlfn.XLOOKUP("RECHERCHEX",TRIM(L110:AD110),L110:AD110),0),0))</f>
        <v/>
      </c>
      <c r="AM110" s="1038">
        <f t="shared" si="56"/>
        <v>0</v>
      </c>
      <c r="AN110" s="1627" t="str">
        <f t="shared" si="57"/>
        <v/>
      </c>
      <c r="AO110" s="1039">
        <f t="shared" si="58"/>
        <v>0</v>
      </c>
      <c r="AP110" s="1039">
        <f t="shared" si="59"/>
        <v>0</v>
      </c>
      <c r="AQ110" s="1040">
        <f>IF(AO110&gt;0,AS9,0)</f>
        <v>0</v>
      </c>
      <c r="AR110" s="1628" t="str">
        <f>IF(TRIM(AG110)="▼ recette suivante", AG110, IF(AQ110&gt;0, IF(AT9&lt;&gt;"", AT9&amp;"-ou.or.o ❾ + or - &gt;", ""), ""))</f>
        <v/>
      </c>
      <c r="AS110" s="1064"/>
      <c r="AT110" s="1064"/>
      <c r="AU110" s="1042">
        <f t="shared" si="60"/>
        <v>0</v>
      </c>
      <c r="AV110" s="1043">
        <f>IF(AK110,IF(OR(AU110="",N(AU110)&lt;=0.000000001),"",_xlfn.XLOOKUP(AJ110,BJ15:BJ62,BN15:BN62,_xlfn.XLOOKUP(AJ110,BK15:BK62,BN15:BN62,_xlfn.XLOOKUP(AJ110,BL15:BL62,BN15:BN62,"")))),0)</f>
        <v>0</v>
      </c>
      <c r="AW110" s="1065" cm="1">
        <f t="array" ref="AW110">IF(AK110&lt;&gt;1,0,IF(OR(AU110="",N(AU110)&lt;=0.000000001),"",IF(OR(AO110="",N(AO110)&lt;=0.000000001),0,IF(ISNUMBER(AU110),IFERROR(_xlfn.LET(_xlpm.ai_test,TRIM(AJ110),_xlpm.r,IFERROR(_xlfn.XLOOKUP(_xlpm.ai_test,BJ15:BJ62,ROW(BJ15:BJ62),0,1),IFERROR(_xlfn.XLOOKUP(_xlpm.ai_test,BK15:BK62,ROW(BK15:BK62),0,1),_xlfn.XLOOKUP(_xlpm.ai_test,BL15:BL62,ROW(BL15:BL62),0,1))),_xlpm.p,_xlpm.r-MIN(ROW(BJ15:BJ62))+1,_xlpm.f,INDEX(BM15:BM62,_xlpm.p),_xlpm.u,INDEX(BN15:BN62,_xlpm.p),_xlpm.s,INDEX(BP15:BP62,_xlpm.p),_xlpm.q,N(AU110)/_xlpm.f,IF(_xlpm.q&gt;=_xlpm.s,ROUND(_xlpm.q,1)&amp;" "&amp;_xlpm.ai_test&amp;" = "&amp;ROUND(_xlpm.q*_xlpm.f,1)&amp;" "&amp;_xlpm.u,ROUND(_xlpm.q,1)&amp;" "&amp;_xlpm.ai_test)),""),""))))</f>
        <v>0</v>
      </c>
      <c r="AX110" s="1055"/>
      <c r="AY110" s="1042">
        <f t="shared" si="61"/>
        <v>0</v>
      </c>
      <c r="AZ110" s="1043" t="str">
        <f t="shared" si="62"/>
        <v/>
      </c>
      <c r="BA110" s="1044">
        <f t="shared" si="63"/>
        <v>0</v>
      </c>
      <c r="BB110" s="1045" t="str">
        <f t="shared" si="64"/>
        <v/>
      </c>
      <c r="BC110" s="1046"/>
      <c r="BD110" s="1047">
        <f t="shared" si="65"/>
        <v>0</v>
      </c>
      <c r="BE110" s="1048" t="str">
        <f t="shared" si="66"/>
        <v/>
      </c>
      <c r="BF110" s="262" t="s">
        <v>22</v>
      </c>
      <c r="BG110" s="1027">
        <f t="shared" si="67"/>
        <v>0</v>
      </c>
      <c r="BH110" s="1028">
        <f t="shared" si="68"/>
        <v>0</v>
      </c>
      <c r="BW110"/>
      <c r="BX110" s="964" t="str">
        <f t="shared" si="47"/>
        <v>►</v>
      </c>
      <c r="BY110"/>
      <c r="BZ110"/>
      <c r="CA110"/>
      <c r="CB110"/>
      <c r="CC110"/>
      <c r="CD110" s="962"/>
      <c r="CE110"/>
      <c r="CF110"/>
      <c r="CG110"/>
      <c r="CH110"/>
      <c r="CI110"/>
      <c r="CJ110"/>
      <c r="CK110"/>
      <c r="CL110"/>
      <c r="CM110"/>
      <c r="CN110"/>
      <c r="CO110"/>
      <c r="CP110"/>
      <c r="CQ110"/>
      <c r="CR110"/>
      <c r="CS110"/>
      <c r="CT110"/>
      <c r="CU110"/>
      <c r="CV110"/>
      <c r="CW110"/>
      <c r="CX110"/>
      <c r="CY110"/>
      <c r="CZ110"/>
      <c r="DA110"/>
      <c r="DC110" s="3">
        <v>1</v>
      </c>
    </row>
    <row r="111" spans="1:107" s="701" customFormat="1" ht="21" customHeight="1">
      <c r="A111" s="941" t="s">
        <v>22</v>
      </c>
      <c r="B111" s="957" t="str">
        <f t="shared" si="46"/>
        <v>A</v>
      </c>
      <c r="C111" s="999" cm="1">
        <f t="array" ref="C111">SUMPRODUCT(LEN(D111:J111))</f>
        <v>0</v>
      </c>
      <c r="D111" s="201"/>
      <c r="E111" s="206"/>
      <c r="F111" s="206"/>
      <c r="G111" s="206"/>
      <c r="H111" s="206"/>
      <c r="I111" s="206"/>
      <c r="J111" s="207"/>
      <c r="K111" s="455" t="s">
        <v>22</v>
      </c>
      <c r="L111" s="28" t="s">
        <v>11</v>
      </c>
      <c r="M111" s="34" t="str">
        <f>M109</f>
        <v>C COULIS DE MANGUE | pâtisserie--ENTREMET| Auteur &gt; recette Béghin Say de Jean-Jacques Borne MOF 1994</v>
      </c>
      <c r="N111" s="35">
        <f>N109</f>
        <v>18</v>
      </c>
      <c r="O111" s="34" t="str">
        <f>O109</f>
        <v>assiettes</v>
      </c>
      <c r="P111" s="36" t="str">
        <f>P109</f>
        <v>Recette mère ► MILLE-FEUILLE meringue et chiboust pamplemousse aux fraises des bois</v>
      </c>
      <c r="Q111" s="87" t="s">
        <v>80</v>
      </c>
      <c r="R111" s="88" t="s">
        <v>81</v>
      </c>
      <c r="S111" s="89"/>
      <c r="T111" s="2526" t="s">
        <v>82</v>
      </c>
      <c r="U111" s="2528" t="s">
        <v>83</v>
      </c>
      <c r="V111" s="2530" t="s">
        <v>84</v>
      </c>
      <c r="W111" s="90" t="s">
        <v>85</v>
      </c>
      <c r="X111" s="91" t="s">
        <v>51</v>
      </c>
      <c r="Y111" s="92" t="s">
        <v>86</v>
      </c>
      <c r="Z111" s="2533" t="s">
        <v>87</v>
      </c>
      <c r="AA111" s="2535" t="s">
        <v>86</v>
      </c>
      <c r="AB111" s="2523" t="s">
        <v>8754</v>
      </c>
      <c r="AC111" s="2541" t="s">
        <v>88</v>
      </c>
      <c r="AD111" s="2543" t="s">
        <v>89</v>
      </c>
      <c r="AE111" s="262" t="s">
        <v>22</v>
      </c>
      <c r="AF111" s="1035" t="str">
        <f t="shared" si="51"/>
        <v>►</v>
      </c>
      <c r="AG111" s="1036" t="str">
        <f t="shared" si="52"/>
        <v/>
      </c>
      <c r="AH111" s="1037" t="str">
        <f t="shared" si="53"/>
        <v/>
      </c>
      <c r="AI111" s="1036" t="str">
        <f t="shared" si="54"/>
        <v/>
      </c>
      <c r="AJ111" s="1037" t="str">
        <f t="shared" si="55"/>
        <v/>
      </c>
      <c r="AK111" s="1037">
        <f>IF(AND(L111="A",COUNTIF(BJ15:BL62,TRIM(U111))&gt;0),1,0)</f>
        <v>0</v>
      </c>
      <c r="AL111" s="1051" t="str" cm="1">
        <f t="array" ref="AL111">IF(AF111&lt;&gt;"A","",IFERROR((IFERROR(_xlfn.XLOOKUP(TRIM(SUBSTITUTE(U111,CHAR(160)," ")),BJ15:BJ62,BM15:BM62),IFERROR(_xlfn.XLOOKUP(TRIM(SUBSTITUTE(U111,CHAR(160)," ")),BK15:BK62,BM15:BM62),_xlfn.XLOOKUP(TRIM(SUBSTITUTE(U111,CHAR(160)," ")),BL15:BL62,BM15:BM62))))*T111*IF(ISBLANK(Q111),1,Q111)+IFERROR(_xlfn.XLOOKUP("RECHERCHEX",TRIM(L111:AD111),L111:AD111),0),0))</f>
        <v/>
      </c>
      <c r="AM111" s="1038">
        <f t="shared" si="56"/>
        <v>0</v>
      </c>
      <c r="AN111" s="1627" t="str">
        <f t="shared" si="57"/>
        <v/>
      </c>
      <c r="AO111" s="1039">
        <f t="shared" si="58"/>
        <v>0</v>
      </c>
      <c r="AP111" s="1039">
        <f t="shared" si="59"/>
        <v>0</v>
      </c>
      <c r="AQ111" s="1052">
        <f>IF(AO111&gt;0,AS9,0)</f>
        <v>0</v>
      </c>
      <c r="AR111" s="1626" t="str">
        <f>IF(TRIM(AG111)="▼ recette suivante", AG111, IF(AQ111&gt;0, IF(AT9&lt;&gt;"", AT9&amp;"-ou.or.o ❾ + or - &gt;", ""), ""))</f>
        <v/>
      </c>
      <c r="AS111" s="1064"/>
      <c r="AT111" s="1064"/>
      <c r="AU111" s="1053">
        <f t="shared" si="60"/>
        <v>0</v>
      </c>
      <c r="AV111" s="1054">
        <f>IF(AK111,IF(OR(AU111="",N(AU111)&lt;=0.000000001),"",_xlfn.XLOOKUP(AJ111,BJ15:BJ62,BN15:BN62,_xlfn.XLOOKUP(AJ111,BK15:BK62,BN15:BN62,_xlfn.XLOOKUP(AJ111,BL15:BL62,BN15:BN62,"")))),0)</f>
        <v>0</v>
      </c>
      <c r="AW111" s="1067" cm="1">
        <f t="array" ref="AW111">IF(AK111&lt;&gt;1,0,IF(OR(AU111="",N(AU111)&lt;=0.000000001),"",IF(OR(AO111="",N(AO111)&lt;=0.000000001),0,IF(ISNUMBER(AU111),IFERROR(_xlfn.LET(_xlpm.ai_test,TRIM(AJ111),_xlpm.r,IFERROR(_xlfn.XLOOKUP(_xlpm.ai_test,BJ15:BJ62,ROW(BJ15:BJ62),0,1),IFERROR(_xlfn.XLOOKUP(_xlpm.ai_test,BK15:BK62,ROW(BK15:BK62),0,1),_xlfn.XLOOKUP(_xlpm.ai_test,BL15:BL62,ROW(BL15:BL62),0,1))),_xlpm.p,_xlpm.r-MIN(ROW(BJ15:BJ62))+1,_xlpm.f,INDEX(BM15:BM62,_xlpm.p),_xlpm.u,INDEX(BN15:BN62,_xlpm.p),_xlpm.s,INDEX(BP15:BP62,_xlpm.p),_xlpm.q,N(AU111)/_xlpm.f,IF(_xlpm.q&gt;=_xlpm.s,ROUND(_xlpm.q,1)&amp;" "&amp;_xlpm.ai_test&amp;" = "&amp;ROUND(_xlpm.q*_xlpm.f,1)&amp;" "&amp;_xlpm.u,ROUND(_xlpm.q,1)&amp;" "&amp;_xlpm.ai_test)),""),""))))</f>
        <v>0</v>
      </c>
      <c r="AX111" s="1055"/>
      <c r="AY111" s="1053">
        <f t="shared" si="61"/>
        <v>0</v>
      </c>
      <c r="AZ111" s="1054" t="str">
        <f t="shared" si="62"/>
        <v/>
      </c>
      <c r="BA111" s="1056">
        <f t="shared" si="63"/>
        <v>0</v>
      </c>
      <c r="BB111" s="1057" t="str">
        <f t="shared" si="64"/>
        <v/>
      </c>
      <c r="BC111" s="1046"/>
      <c r="BD111" s="1058">
        <f t="shared" si="65"/>
        <v>0</v>
      </c>
      <c r="BE111" s="1048" t="str">
        <f t="shared" si="66"/>
        <v/>
      </c>
      <c r="BF111" s="262" t="s">
        <v>22</v>
      </c>
      <c r="BG111" s="1027">
        <f t="shared" si="67"/>
        <v>0</v>
      </c>
      <c r="BH111" s="1028">
        <f t="shared" si="68"/>
        <v>0</v>
      </c>
      <c r="BW111"/>
      <c r="BX111" s="964" t="str">
        <f t="shared" si="47"/>
        <v>►</v>
      </c>
      <c r="BY111"/>
      <c r="BZ111"/>
      <c r="CA111"/>
      <c r="CB111"/>
      <c r="CC111"/>
      <c r="CD111" s="962"/>
      <c r="CE111"/>
      <c r="CF111"/>
      <c r="CG111"/>
      <c r="CH111"/>
      <c r="CI111"/>
      <c r="CJ111"/>
      <c r="CK111"/>
      <c r="CL111"/>
      <c r="CM111"/>
      <c r="CN111"/>
      <c r="CO111"/>
      <c r="CP111"/>
      <c r="CQ111"/>
      <c r="CR111"/>
      <c r="CS111"/>
      <c r="CT111"/>
      <c r="CU111"/>
      <c r="CV111"/>
      <c r="CW111"/>
      <c r="CX111"/>
      <c r="CY111"/>
      <c r="CZ111"/>
      <c r="DA111"/>
      <c r="DC111" s="3">
        <v>1</v>
      </c>
    </row>
    <row r="112" spans="1:107" s="701" customFormat="1" ht="21" customHeight="1">
      <c r="A112" s="941" t="s">
        <v>22</v>
      </c>
      <c r="B112" s="957" t="str">
        <f t="shared" si="46"/>
        <v>A</v>
      </c>
      <c r="C112" s="999" cm="1">
        <f t="array" ref="C112">SUMPRODUCT(LEN(D112:J112))</f>
        <v>0</v>
      </c>
      <c r="D112" s="201"/>
      <c r="E112" s="206"/>
      <c r="F112" s="206"/>
      <c r="G112" s="206"/>
      <c r="H112" s="206"/>
      <c r="I112" s="206"/>
      <c r="J112" s="207"/>
      <c r="K112" s="455" t="s">
        <v>22</v>
      </c>
      <c r="L112" s="28" t="s">
        <v>11</v>
      </c>
      <c r="M112" s="34" t="str">
        <f>M109</f>
        <v>C COULIS DE MANGUE | pâtisserie--ENTREMET| Auteur &gt; recette Béghin Say de Jean-Jacques Borne MOF 1994</v>
      </c>
      <c r="N112" s="35">
        <f>N109</f>
        <v>18</v>
      </c>
      <c r="O112" s="34" t="str">
        <f>O109</f>
        <v>assiettes</v>
      </c>
      <c r="P112" s="36" t="str">
        <f>P109</f>
        <v>Recette mère ► MILLE-FEUILLE meringue et chiboust pamplemousse aux fraises des bois</v>
      </c>
      <c r="Q112" s="94" t="s">
        <v>94</v>
      </c>
      <c r="R112" s="95" t="s">
        <v>95</v>
      </c>
      <c r="S112" s="96" t="s">
        <v>96</v>
      </c>
      <c r="T112" s="2527"/>
      <c r="U112" s="2529"/>
      <c r="V112" s="2531"/>
      <c r="W112" s="97" t="s">
        <v>97</v>
      </c>
      <c r="X112" s="98" t="s">
        <v>98</v>
      </c>
      <c r="Y112" s="99">
        <v>1</v>
      </c>
      <c r="Z112" s="2534"/>
      <c r="AA112" s="2524"/>
      <c r="AB112" s="2524"/>
      <c r="AC112" s="2542"/>
      <c r="AD112" s="2544"/>
      <c r="AE112" s="262" t="s">
        <v>22</v>
      </c>
      <c r="AF112" s="1035" t="str">
        <f t="shared" si="51"/>
        <v>►</v>
      </c>
      <c r="AG112" s="1036" t="str">
        <f t="shared" si="52"/>
        <v/>
      </c>
      <c r="AH112" s="1037" t="str">
        <f t="shared" si="53"/>
        <v/>
      </c>
      <c r="AI112" s="1036" t="str">
        <f t="shared" si="54"/>
        <v/>
      </c>
      <c r="AJ112" s="1037" t="str">
        <f t="shared" si="55"/>
        <v/>
      </c>
      <c r="AK112" s="1037">
        <f>IF(AND(L112="A",COUNTIF(BJ15:BL62,TRIM(U112))&gt;0),1,0)</f>
        <v>0</v>
      </c>
      <c r="AL112" s="1051" t="str" cm="1">
        <f t="array" ref="AL112">IF(AF112&lt;&gt;"A","",IFERROR((IFERROR(_xlfn.XLOOKUP(TRIM(SUBSTITUTE(U112,CHAR(160)," ")),BJ15:BJ62,BM15:BM62),IFERROR(_xlfn.XLOOKUP(TRIM(SUBSTITUTE(U112,CHAR(160)," ")),BK15:BK62,BM15:BM62),_xlfn.XLOOKUP(TRIM(SUBSTITUTE(U112,CHAR(160)," ")),BL15:BL62,BM15:BM62))))*T112*IF(ISBLANK(Q112),1,Q112)+IFERROR(_xlfn.XLOOKUP("RECHERCHEX",TRIM(L112:AD112),L112:AD112),0),0))</f>
        <v/>
      </c>
      <c r="AM112" s="1038">
        <f t="shared" si="56"/>
        <v>0</v>
      </c>
      <c r="AN112" s="1627" t="str">
        <f t="shared" si="57"/>
        <v/>
      </c>
      <c r="AO112" s="1039">
        <f t="shared" si="58"/>
        <v>0</v>
      </c>
      <c r="AP112" s="1039">
        <f t="shared" si="59"/>
        <v>0</v>
      </c>
      <c r="AQ112" s="1040">
        <f>IF(AO112&gt;0,AS9,0)</f>
        <v>0</v>
      </c>
      <c r="AR112" s="1628" t="str">
        <f>IF(TRIM(AG112)="▼ recette suivante", AG112, IF(AQ112&gt;0, IF(AT9&lt;&gt;"", AT9&amp;"-ou.or.o ❾ + or - &gt;", ""), ""))</f>
        <v/>
      </c>
      <c r="AS112" s="1064"/>
      <c r="AT112" s="1064"/>
      <c r="AU112" s="1042">
        <f t="shared" si="60"/>
        <v>0</v>
      </c>
      <c r="AV112" s="1043">
        <f>IF(AK112,IF(OR(AU112="",N(AU112)&lt;=0.000000001),"",_xlfn.XLOOKUP(AJ112,BJ15:BJ62,BN15:BN62,_xlfn.XLOOKUP(AJ112,BK15:BK62,BN15:BN62,_xlfn.XLOOKUP(AJ112,BL15:BL62,BN15:BN62,"")))),0)</f>
        <v>0</v>
      </c>
      <c r="AW112" s="1065" cm="1">
        <f t="array" ref="AW112">IF(AK112&lt;&gt;1,0,IF(OR(AU112="",N(AU112)&lt;=0.000000001),"",IF(OR(AO112="",N(AO112)&lt;=0.000000001),0,IF(ISNUMBER(AU112),IFERROR(_xlfn.LET(_xlpm.ai_test,TRIM(AJ112),_xlpm.r,IFERROR(_xlfn.XLOOKUP(_xlpm.ai_test,BJ15:BJ62,ROW(BJ15:BJ62),0,1),IFERROR(_xlfn.XLOOKUP(_xlpm.ai_test,BK15:BK62,ROW(BK15:BK62),0,1),_xlfn.XLOOKUP(_xlpm.ai_test,BL15:BL62,ROW(BL15:BL62),0,1))),_xlpm.p,_xlpm.r-MIN(ROW(BJ15:BJ62))+1,_xlpm.f,INDEX(BM15:BM62,_xlpm.p),_xlpm.u,INDEX(BN15:BN62,_xlpm.p),_xlpm.s,INDEX(BP15:BP62,_xlpm.p),_xlpm.q,N(AU112)/_xlpm.f,IF(_xlpm.q&gt;=_xlpm.s,ROUND(_xlpm.q,1)&amp;" "&amp;_xlpm.ai_test&amp;" = "&amp;ROUND(_xlpm.q*_xlpm.f,1)&amp;" "&amp;_xlpm.u,ROUND(_xlpm.q,1)&amp;" "&amp;_xlpm.ai_test)),""),""))))</f>
        <v>0</v>
      </c>
      <c r="AX112" s="1055"/>
      <c r="AY112" s="1042">
        <f t="shared" si="61"/>
        <v>0</v>
      </c>
      <c r="AZ112" s="1043" t="str">
        <f t="shared" si="62"/>
        <v/>
      </c>
      <c r="BA112" s="1044">
        <f t="shared" si="63"/>
        <v>0</v>
      </c>
      <c r="BB112" s="1045" t="str">
        <f t="shared" si="64"/>
        <v/>
      </c>
      <c r="BC112" s="1046"/>
      <c r="BD112" s="1047">
        <f t="shared" si="65"/>
        <v>0</v>
      </c>
      <c r="BE112" s="1048" t="str">
        <f t="shared" si="66"/>
        <v/>
      </c>
      <c r="BF112" s="262" t="s">
        <v>22</v>
      </c>
      <c r="BG112" s="1027">
        <f t="shared" si="67"/>
        <v>0</v>
      </c>
      <c r="BH112" s="1028">
        <f t="shared" si="68"/>
        <v>0</v>
      </c>
      <c r="BW112"/>
      <c r="BX112" s="964" t="str">
        <f t="shared" si="47"/>
        <v>►</v>
      </c>
      <c r="BY112"/>
      <c r="BZ112"/>
      <c r="CA112"/>
      <c r="CB112"/>
      <c r="CC112"/>
      <c r="CD112" s="962"/>
      <c r="CE112"/>
      <c r="CF112"/>
      <c r="CG112"/>
      <c r="CH112"/>
      <c r="CI112"/>
      <c r="CJ112"/>
      <c r="CK112"/>
      <c r="CL112"/>
      <c r="CM112"/>
      <c r="CN112"/>
      <c r="CO112"/>
      <c r="CP112"/>
      <c r="CQ112"/>
      <c r="CR112"/>
      <c r="CS112"/>
      <c r="CT112"/>
      <c r="CU112"/>
      <c r="CV112"/>
      <c r="CW112"/>
      <c r="CX112"/>
      <c r="CY112"/>
      <c r="CZ112"/>
      <c r="DA112"/>
      <c r="DC112" s="3">
        <v>1</v>
      </c>
    </row>
    <row r="113" spans="1:107" s="701" customFormat="1" ht="21" customHeight="1">
      <c r="A113" s="941" t="s">
        <v>22</v>
      </c>
      <c r="B113" s="957" t="str">
        <f t="shared" si="46"/>
        <v>A</v>
      </c>
      <c r="C113" s="999" cm="1">
        <f t="array" ref="C113">SUMPRODUCT(LEN(D113:J113))</f>
        <v>0</v>
      </c>
      <c r="D113" s="201"/>
      <c r="E113" s="206"/>
      <c r="F113" s="206"/>
      <c r="G113" s="206"/>
      <c r="H113" s="206"/>
      <c r="I113" s="206"/>
      <c r="J113" s="207"/>
      <c r="K113" s="455" t="s">
        <v>22</v>
      </c>
      <c r="L113" s="28" t="s">
        <v>11</v>
      </c>
      <c r="M113" s="34" t="str">
        <f>M109</f>
        <v>C COULIS DE MANGUE | pâtisserie--ENTREMET| Auteur &gt; recette Béghin Say de Jean-Jacques Borne MOF 1994</v>
      </c>
      <c r="N113" s="35">
        <f>N109</f>
        <v>18</v>
      </c>
      <c r="O113" s="34" t="str">
        <f>O109</f>
        <v>assiettes</v>
      </c>
      <c r="P113" s="36" t="str">
        <f>P109</f>
        <v>Recette mère ► MILLE-FEUILLE meringue et chiboust pamplemousse aux fraises des bois</v>
      </c>
      <c r="Q113" s="100"/>
      <c r="R113" s="101"/>
      <c r="S113" s="102" t="str">
        <f>IF(OR(ISTEXT(Q113), Q113&lt;=0, T113&lt;=0), "", "de")</f>
        <v/>
      </c>
      <c r="T113" s="103">
        <v>250</v>
      </c>
      <c r="U113" s="116" t="s">
        <v>102</v>
      </c>
      <c r="V113" s="105">
        <v>1</v>
      </c>
      <c r="W113" s="106" t="s">
        <v>3278</v>
      </c>
      <c r="X113" s="107">
        <f>IF(Z118=0,0,(Z113/Z118)*Y112*1000)</f>
        <v>793.65079365079362</v>
      </c>
      <c r="Y113" s="108">
        <f>IF(Z118=0, 0, (Q113*V113)/(Z118*Y112))</f>
        <v>0</v>
      </c>
      <c r="Z113" s="109" cm="1">
        <f t="array" ref="Z113">IFERROR(_xlfn.LET(_xlpm.k,UPPER(TRIM(U113)),_xlpm.r,_xlfn.XLOOKUP(_xlpm.k,UPPER(TRIM(Q119:AD119)),Q120:AD120,_xlfn.XLOOKUP(_xlpm.k,UPPER(TRIM(Q121:AD121)),Q122:AD122,0)),_xlpm.r*T113*IF(Q113&gt;0,Q113,1)),0)</f>
        <v>0.25</v>
      </c>
      <c r="AA113" s="110">
        <f>IF(OR(ISBLANK(AC108),AC108=0),0,Q113*AC106*V113/AC108)</f>
        <v>0</v>
      </c>
      <c r="AB113" s="2435">
        <f>R113</f>
        <v>0</v>
      </c>
      <c r="AC113" s="111">
        <f>IF(OR(ISBLANK(AC108),AC108=0),0,Z113*V113*V108)</f>
        <v>0.5</v>
      </c>
      <c r="AD113" s="112" t="str">
        <f>_xlfn.LET(_xlpm.unite,SUBSTITUTE(TRIM(U113)," (s)",""),_xlpm.val,AC113,_xlpm.estVol,COUNTIF(W119:AD119,_xlpm.unite)+COUNTIF(W121:AD121,_xlpm.unite)&gt;0,_xlpm.estPoids,COUNTIF(Q119:V119,_xlpm.unite)+COUNTIF(Q121:V121,_xlpm.unite)&gt;0,IF(_xlpm.estVol,IF(ROUND(_xlpm.val,3)&gt;=1,ROUND(_xlpm.val,3)&amp;" L",MAX(1,ROUND(_xlpm.val*100,0))&amp;" cl"),IF(_xlpm.estPoids,IF(ROUND(_xlpm.val,3)&gt;=1,ROUND(_xlpm.val,3)&amp;" Kg",MAX(1,ROUND(_xlpm.val*1000,0))&amp;" g"),"")))</f>
        <v>500 g</v>
      </c>
      <c r="AE113" s="262" t="s">
        <v>22</v>
      </c>
      <c r="AF113" s="1035" t="str">
        <f t="shared" si="51"/>
        <v>A</v>
      </c>
      <c r="AG113" s="1036" t="str">
        <f t="shared" si="52"/>
        <v>C COULIS DE MANGUE | pâtisserie--ENTREMET| Auteur &gt; recette Béghin Say de Jean-Jacques Borne MOF 1994</v>
      </c>
      <c r="AH113" s="1037">
        <f t="shared" si="53"/>
        <v>18</v>
      </c>
      <c r="AI113" s="1036" t="str">
        <f t="shared" si="54"/>
        <v>assiettes</v>
      </c>
      <c r="AJ113" s="1037" t="str">
        <f t="shared" si="55"/>
        <v>g</v>
      </c>
      <c r="AK113" s="1037">
        <f>IF(AND(L113="A",COUNTIF(BJ15:BL62,TRIM(U113))&gt;0),1,0)</f>
        <v>1</v>
      </c>
      <c r="AL113" s="1051" cm="1">
        <f t="array" ref="AL113">IF(AF113&lt;&gt;"A","",IFERROR((IFERROR(_xlfn.XLOOKUP(TRIM(SUBSTITUTE(U113,CHAR(160)," ")),BJ15:BJ62,BM15:BM62),IFERROR(_xlfn.XLOOKUP(TRIM(SUBSTITUTE(U113,CHAR(160)," ")),BK15:BK62,BM15:BM62),_xlfn.XLOOKUP(TRIM(SUBSTITUTE(U113,CHAR(160)," ")),BL15:BL62,BM15:BM62))))*T113*IF(ISBLANK(Q113),1,Q113)+IFERROR(_xlfn.XLOOKUP("RECHERCHEX",TRIM(L113:AD113),L113:AD113),0),0))</f>
        <v>0.25</v>
      </c>
      <c r="AM113" s="1038" t="str">
        <f t="shared" si="56"/>
        <v>Kg</v>
      </c>
      <c r="AN113" s="1627" t="str">
        <f t="shared" si="57"/>
        <v>❾ Author reference &gt;</v>
      </c>
      <c r="AO113" s="1039">
        <f t="shared" si="58"/>
        <v>18</v>
      </c>
      <c r="AP113" s="1039" t="str">
        <f t="shared" si="59"/>
        <v>assiettes</v>
      </c>
      <c r="AQ113" s="1052">
        <f>IF(AO113&gt;0,AS9,0)</f>
        <v>20</v>
      </c>
      <c r="AR113" s="1626" t="str">
        <f>IF(TRIM(AG113)="▼ recette suivante", AG113, IF(AQ113&gt;0, IF(AT9&lt;&gt;"", AT9&amp;"-ou.or.o ❾ + or - &gt;", ""), ""))</f>
        <v>assiettes-ou.or.o ❾ + or - &gt;</v>
      </c>
      <c r="AS113" s="1064"/>
      <c r="AT113" s="1064"/>
      <c r="AU113" s="1053">
        <f t="shared" si="60"/>
        <v>0.27777777777777779</v>
      </c>
      <c r="AV113" s="1054" t="str">
        <f>IF(AK113,IF(OR(AU113="",N(AU113)&lt;=0.000000001),"",_xlfn.XLOOKUP(AJ113,BJ15:BJ62,BN15:BN62,_xlfn.XLOOKUP(AJ113,BK15:BK62,BN15:BN62,_xlfn.XLOOKUP(AJ113,BL15:BL62,BN15:BN62,"")))),0)</f>
        <v>Kg</v>
      </c>
      <c r="AW113" s="1067" t="str" cm="1">
        <f t="array" ref="AW113">IF(AK113&lt;&gt;1,0,IF(OR(AU113="",N(AU113)&lt;=0.000000001),"",IF(OR(AO113="",N(AO113)&lt;=0.000000001),0,IF(ISNUMBER(AU113),IFERROR(_xlfn.LET(_xlpm.ai_test,TRIM(AJ113),_xlpm.r,IFERROR(_xlfn.XLOOKUP(_xlpm.ai_test,BJ15:BJ62,ROW(BJ15:BJ62),0,1),IFERROR(_xlfn.XLOOKUP(_xlpm.ai_test,BK15:BK62,ROW(BK15:BK62),0,1),_xlfn.XLOOKUP(_xlpm.ai_test,BL15:BL62,ROW(BL15:BL62),0,1))),_xlpm.p,_xlpm.r-MIN(ROW(BJ15:BJ62))+1,_xlpm.f,INDEX(BM15:BM62,_xlpm.p),_xlpm.u,INDEX(BN15:BN62,_xlpm.p),_xlpm.s,INDEX(BP15:BP62,_xlpm.p),_xlpm.q,N(AU113)/_xlpm.f,IF(_xlpm.q&gt;=_xlpm.s,ROUND(_xlpm.q,1)&amp;" "&amp;_xlpm.ai_test&amp;" = "&amp;ROUND(_xlpm.q*_xlpm.f,1)&amp;" "&amp;_xlpm.u,ROUND(_xlpm.q,1)&amp;" "&amp;_xlpm.ai_test)),""),""))))</f>
        <v>277.8 g</v>
      </c>
      <c r="AX113" s="1055"/>
      <c r="AY113" s="1053">
        <f t="shared" si="61"/>
        <v>0.27777777777777779</v>
      </c>
      <c r="AZ113" s="1054" t="str">
        <f t="shared" si="62"/>
        <v>Kg</v>
      </c>
      <c r="BA113" s="1056">
        <f t="shared" si="63"/>
        <v>0</v>
      </c>
      <c r="BB113" s="1057" t="str">
        <f t="shared" si="64"/>
        <v/>
      </c>
      <c r="BC113" s="1046"/>
      <c r="BD113" s="1058">
        <f t="shared" si="65"/>
        <v>0</v>
      </c>
      <c r="BE113" s="1048" t="str">
        <f t="shared" si="66"/>
        <v>pulpe</v>
      </c>
      <c r="BF113" s="262" t="s">
        <v>22</v>
      </c>
      <c r="BG113" s="1027">
        <f t="shared" si="67"/>
        <v>0</v>
      </c>
      <c r="BH113" s="1028">
        <f t="shared" si="68"/>
        <v>1.1111111111111112</v>
      </c>
      <c r="BW113"/>
      <c r="BX113" s="964" t="str">
        <f t="shared" si="47"/>
        <v>A</v>
      </c>
      <c r="BY113"/>
      <c r="BZ113"/>
      <c r="CA113"/>
      <c r="CB113"/>
      <c r="CC113"/>
      <c r="CD113" s="962"/>
      <c r="CE113"/>
      <c r="CF113"/>
      <c r="CG113"/>
      <c r="CH113"/>
      <c r="CI113"/>
      <c r="CJ113"/>
      <c r="CK113"/>
      <c r="CL113"/>
      <c r="CM113"/>
      <c r="CN113"/>
      <c r="CO113"/>
      <c r="CP113"/>
      <c r="CQ113"/>
      <c r="CR113"/>
      <c r="CS113"/>
      <c r="CT113"/>
      <c r="CU113"/>
      <c r="CV113"/>
      <c r="CW113"/>
      <c r="CX113"/>
      <c r="CY113"/>
      <c r="CZ113"/>
      <c r="DA113"/>
      <c r="DC113" s="3">
        <v>1</v>
      </c>
    </row>
    <row r="114" spans="1:107" s="701" customFormat="1" ht="21" customHeight="1">
      <c r="A114" s="941" t="s">
        <v>22</v>
      </c>
      <c r="B114" s="957" t="str">
        <f t="shared" si="46"/>
        <v>A</v>
      </c>
      <c r="C114" s="999" cm="1">
        <f t="array" ref="C114">SUMPRODUCT(LEN(D114:J114))</f>
        <v>0</v>
      </c>
      <c r="D114" s="201"/>
      <c r="E114" s="206"/>
      <c r="F114" s="206"/>
      <c r="G114" s="206"/>
      <c r="H114" s="206"/>
      <c r="I114" s="206"/>
      <c r="J114" s="207"/>
      <c r="K114" s="455" t="s">
        <v>22</v>
      </c>
      <c r="L114" s="115" t="str">
        <f>IF(W114&lt;&gt;"","A","►")</f>
        <v>A</v>
      </c>
      <c r="M114" s="34" t="str">
        <f>M109</f>
        <v>C COULIS DE MANGUE | pâtisserie--ENTREMET| Auteur &gt; recette Béghin Say de Jean-Jacques Borne MOF 1994</v>
      </c>
      <c r="N114" s="35">
        <f>N109</f>
        <v>18</v>
      </c>
      <c r="O114" s="34" t="str">
        <f>O109</f>
        <v>assiettes</v>
      </c>
      <c r="P114" s="36" t="str">
        <f>P109</f>
        <v>Recette mère ► MILLE-FEUILLE meringue et chiboust pamplemousse aux fraises des bois</v>
      </c>
      <c r="Q114" s="100"/>
      <c r="R114" s="101"/>
      <c r="S114" s="102" t="str">
        <f>IF(OR(ISTEXT(Q114), Q114&lt;=0, T114&lt;=0), "", "de")</f>
        <v/>
      </c>
      <c r="T114" s="103">
        <v>55</v>
      </c>
      <c r="U114" s="116" t="s">
        <v>102</v>
      </c>
      <c r="V114" s="105">
        <v>1</v>
      </c>
      <c r="W114" s="106" t="s">
        <v>3279</v>
      </c>
      <c r="X114" s="107">
        <f>IF(Z118=0,0,(Z114/Z118)*Y112*1000)</f>
        <v>174.60317460317458</v>
      </c>
      <c r="Y114" s="117">
        <f>IF(Z118=0, 0, (Q114*V114)/(Z118*Y112))</f>
        <v>0</v>
      </c>
      <c r="Z114" s="109" cm="1">
        <f t="array" ref="Z114">IFERROR(_xlfn.LET(_xlpm.k,UPPER(TRIM(U114)),_xlpm.r,_xlfn.XLOOKUP(_xlpm.k,UPPER(TRIM(Q119:AD119)),Q120:AD120,_xlfn.XLOOKUP(_xlpm.k,UPPER(TRIM(Q121:AD121)),Q122:AD122,0)),_xlpm.r*T114*IF(Q114&gt;0,Q114,1)),0)</f>
        <v>5.5E-2</v>
      </c>
      <c r="AA114" s="118">
        <f>IF(OR(ISBLANK(AC108),AC108=0),0,Q114*AC106*V114/AC108)</f>
        <v>0</v>
      </c>
      <c r="AB114" s="2436">
        <f t="shared" ref="AB114:AB117" si="69">R114</f>
        <v>0</v>
      </c>
      <c r="AC114" s="111">
        <f>IF(OR(ISBLANK(AC108),AC108=0),0,Z114*V114*V108)</f>
        <v>0.11</v>
      </c>
      <c r="AD114" s="119" t="str">
        <f>_xlfn.LET(_xlpm.unite,SUBSTITUTE(TRIM(U114)," (s)",""),_xlpm.val,AC114,_xlpm.estVol,COUNTIF(W119:AD119,_xlpm.unite)+COUNTIF(W121:AD121,_xlpm.unite)&gt;0,_xlpm.estPoids,COUNTIF(Q119:V119,_xlpm.unite)+COUNTIF(Q121:V121,_xlpm.unite)&gt;0,IF(_xlpm.estVol,IF(ROUND(_xlpm.val,3)&gt;=1,ROUND(_xlpm.val,3)&amp;" L",MAX(1,ROUND(_xlpm.val*100,0))&amp;" cl"),IF(_xlpm.estPoids,IF(ROUND(_xlpm.val,3)&gt;=1,ROUND(_xlpm.val,3)&amp;" Kg",MAX(1,ROUND(_xlpm.val*1000,0))&amp;" g"),"")))</f>
        <v>110 g</v>
      </c>
      <c r="AE114" s="262" t="s">
        <v>22</v>
      </c>
      <c r="AF114" s="1035" t="str">
        <f t="shared" si="51"/>
        <v>A</v>
      </c>
      <c r="AG114" s="1036" t="str">
        <f t="shared" si="52"/>
        <v>C COULIS DE MANGUE | pâtisserie--ENTREMET| Auteur &gt; recette Béghin Say de Jean-Jacques Borne MOF 1994</v>
      </c>
      <c r="AH114" s="1037">
        <f t="shared" si="53"/>
        <v>18</v>
      </c>
      <c r="AI114" s="1036" t="str">
        <f t="shared" si="54"/>
        <v>assiettes</v>
      </c>
      <c r="AJ114" s="1037" t="str">
        <f t="shared" si="55"/>
        <v>g</v>
      </c>
      <c r="AK114" s="1037">
        <f>IF(AND(L114="A",COUNTIF(BJ15:BL62,TRIM(U114))&gt;0),1,0)</f>
        <v>1</v>
      </c>
      <c r="AL114" s="1051" cm="1">
        <f t="array" ref="AL114">IF(AF114&lt;&gt;"A","",IFERROR((IFERROR(_xlfn.XLOOKUP(TRIM(SUBSTITUTE(U114,CHAR(160)," ")),BJ15:BJ62,BM15:BM62),IFERROR(_xlfn.XLOOKUP(TRIM(SUBSTITUTE(U114,CHAR(160)," ")),BK15:BK62,BM15:BM62),_xlfn.XLOOKUP(TRIM(SUBSTITUTE(U114,CHAR(160)," ")),BL15:BL62,BM15:BM62))))*T114*IF(ISBLANK(Q114),1,Q114)+IFERROR(_xlfn.XLOOKUP("RECHERCHEX",TRIM(L114:AD114),L114:AD114),0),0))</f>
        <v>5.5E-2</v>
      </c>
      <c r="AM114" s="1038" t="str">
        <f t="shared" si="56"/>
        <v>Kg</v>
      </c>
      <c r="AN114" s="1627" t="str">
        <f t="shared" si="57"/>
        <v>❾ Author reference &gt;</v>
      </c>
      <c r="AO114" s="1039">
        <f t="shared" si="58"/>
        <v>18</v>
      </c>
      <c r="AP114" s="1039" t="str">
        <f t="shared" si="59"/>
        <v>assiettes</v>
      </c>
      <c r="AQ114" s="1040">
        <f>IF(AO114&gt;0,AS9,0)</f>
        <v>20</v>
      </c>
      <c r="AR114" s="1628" t="str">
        <f>IF(TRIM(AG114)="▼ recette suivante", AG114, IF(AQ114&gt;0, IF(AT9&lt;&gt;"", AT9&amp;"-ou.or.o ❾ + or - &gt;", ""), ""))</f>
        <v>assiettes-ou.or.o ❾ + or - &gt;</v>
      </c>
      <c r="AS114" s="1064"/>
      <c r="AT114" s="1064"/>
      <c r="AU114" s="1042">
        <f t="shared" si="60"/>
        <v>6.1111111111111116E-2</v>
      </c>
      <c r="AV114" s="1043" t="str">
        <f>IF(AK114,IF(OR(AU114="",N(AU114)&lt;=0.000000001),"",_xlfn.XLOOKUP(AJ114,BJ15:BJ62,BN15:BN62,_xlfn.XLOOKUP(AJ114,BK15:BK62,BN15:BN62,_xlfn.XLOOKUP(AJ114,BL15:BL62,BN15:BN62,"")))),0)</f>
        <v>Kg</v>
      </c>
      <c r="AW114" s="1065" t="str" cm="1">
        <f t="array" ref="AW114">IF(AK114&lt;&gt;1,0,IF(OR(AU114="",N(AU114)&lt;=0.000000001),"",IF(OR(AO114="",N(AO114)&lt;=0.000000001),0,IF(ISNUMBER(AU114),IFERROR(_xlfn.LET(_xlpm.ai_test,TRIM(AJ114),_xlpm.r,IFERROR(_xlfn.XLOOKUP(_xlpm.ai_test,BJ15:BJ62,ROW(BJ15:BJ62),0,1),IFERROR(_xlfn.XLOOKUP(_xlpm.ai_test,BK15:BK62,ROW(BK15:BK62),0,1),_xlfn.XLOOKUP(_xlpm.ai_test,BL15:BL62,ROW(BL15:BL62),0,1))),_xlpm.p,_xlpm.r-MIN(ROW(BJ15:BJ62))+1,_xlpm.f,INDEX(BM15:BM62,_xlpm.p),_xlpm.u,INDEX(BN15:BN62,_xlpm.p),_xlpm.s,INDEX(BP15:BP62,_xlpm.p),_xlpm.q,N(AU114)/_xlpm.f,IF(_xlpm.q&gt;=_xlpm.s,ROUND(_xlpm.q,1)&amp;" "&amp;_xlpm.ai_test&amp;" = "&amp;ROUND(_xlpm.q*_xlpm.f,1)&amp;" "&amp;_xlpm.u,ROUND(_xlpm.q,1)&amp;" "&amp;_xlpm.ai_test)),""),""))))</f>
        <v>61.1 g</v>
      </c>
      <c r="AX114" s="1055"/>
      <c r="AY114" s="1042">
        <f t="shared" si="61"/>
        <v>6.1111111111111116E-2</v>
      </c>
      <c r="AZ114" s="1043" t="str">
        <f t="shared" si="62"/>
        <v>Kg</v>
      </c>
      <c r="BA114" s="1044">
        <f t="shared" si="63"/>
        <v>0</v>
      </c>
      <c r="BB114" s="1045" t="str">
        <f t="shared" si="64"/>
        <v/>
      </c>
      <c r="BC114" s="1046"/>
      <c r="BD114" s="1047">
        <f t="shared" si="65"/>
        <v>0</v>
      </c>
      <c r="BE114" s="1048" t="str">
        <f t="shared" si="66"/>
        <v>sucre semoule pâtissière</v>
      </c>
      <c r="BF114" s="262" t="s">
        <v>22</v>
      </c>
      <c r="BG114" s="1027">
        <f t="shared" si="67"/>
        <v>0</v>
      </c>
      <c r="BH114" s="1028">
        <f t="shared" si="68"/>
        <v>1.1111111111111112</v>
      </c>
      <c r="BW114"/>
      <c r="BX114" s="964" t="str">
        <f t="shared" si="47"/>
        <v>A</v>
      </c>
      <c r="BY114"/>
      <c r="BZ114"/>
      <c r="CA114"/>
      <c r="CB114"/>
      <c r="CC114"/>
      <c r="CD114" s="962"/>
      <c r="CE114"/>
      <c r="CF114"/>
      <c r="CG114"/>
      <c r="CH114"/>
      <c r="CI114"/>
      <c r="CJ114"/>
      <c r="CK114"/>
      <c r="CL114"/>
      <c r="CM114"/>
      <c r="CN114"/>
      <c r="CO114"/>
      <c r="CP114"/>
      <c r="CQ114"/>
      <c r="CR114"/>
      <c r="CS114"/>
      <c r="CT114"/>
      <c r="CU114"/>
      <c r="CV114"/>
      <c r="CW114"/>
      <c r="CX114"/>
      <c r="CY114"/>
      <c r="CZ114"/>
      <c r="DA114"/>
      <c r="DC114" s="3">
        <v>1</v>
      </c>
    </row>
    <row r="115" spans="1:107" s="701" customFormat="1" ht="21" customHeight="1">
      <c r="A115" s="941" t="s">
        <v>22</v>
      </c>
      <c r="B115" s="957" t="str">
        <f t="shared" si="46"/>
        <v>A</v>
      </c>
      <c r="C115" s="999" cm="1">
        <f t="array" ref="C115">SUMPRODUCT(LEN(D115:J115))</f>
        <v>0</v>
      </c>
      <c r="D115" s="201"/>
      <c r="E115" s="206"/>
      <c r="F115" s="206"/>
      <c r="G115" s="206"/>
      <c r="H115" s="206"/>
      <c r="I115" s="206"/>
      <c r="J115" s="207"/>
      <c r="K115" s="455" t="s">
        <v>22</v>
      </c>
      <c r="L115" s="115" t="str">
        <f>IF(W115&lt;&gt;"","A","►")</f>
        <v>A</v>
      </c>
      <c r="M115" s="34" t="str">
        <f>M109</f>
        <v>C COULIS DE MANGUE | pâtisserie--ENTREMET| Auteur &gt; recette Béghin Say de Jean-Jacques Borne MOF 1994</v>
      </c>
      <c r="N115" s="35">
        <f>N109</f>
        <v>18</v>
      </c>
      <c r="O115" s="34" t="str">
        <f>O109</f>
        <v>assiettes</v>
      </c>
      <c r="P115" s="36" t="str">
        <f>P109</f>
        <v>Recette mère ► MILLE-FEUILLE meringue et chiboust pamplemousse aux fraises des bois</v>
      </c>
      <c r="Q115" s="100"/>
      <c r="R115" s="120"/>
      <c r="S115" s="102" t="str">
        <f>IF(OR(ISTEXT(Q115), Q115&lt;=0, T115&lt;=0), "", "de")</f>
        <v/>
      </c>
      <c r="T115" s="103">
        <v>10</v>
      </c>
      <c r="U115" s="116" t="s">
        <v>102</v>
      </c>
      <c r="V115" s="105">
        <v>1</v>
      </c>
      <c r="W115" s="106" t="s">
        <v>3280</v>
      </c>
      <c r="X115" s="107">
        <f>IF(Z118=0,0,(Z115/Z118)*Y112*1000)</f>
        <v>31.746031746031743</v>
      </c>
      <c r="Y115" s="117">
        <f>IF(Z118=0, 0, (Q115*V115)/(Z118*Y112))</f>
        <v>0</v>
      </c>
      <c r="Z115" s="109" cm="1">
        <f t="array" ref="Z115">IFERROR(_xlfn.LET(_xlpm.k,UPPER(TRIM(U115)),_xlpm.r,_xlfn.XLOOKUP(_xlpm.k,UPPER(TRIM(Q119:AD119)),Q120:AD120,_xlfn.XLOOKUP(_xlpm.k,UPPER(TRIM(Q121:AD121)),Q122:AD122,0)),_xlpm.r*T115*IF(Q115&gt;0,Q115,1)),0)</f>
        <v>0.01</v>
      </c>
      <c r="AA115" s="122">
        <f>IF(OR(ISBLANK(AC108),AC108=0),0,Q115*AC106*V115/AC108)</f>
        <v>0</v>
      </c>
      <c r="AB115" s="2437">
        <f t="shared" si="69"/>
        <v>0</v>
      </c>
      <c r="AC115" s="111">
        <f>IF(OR(ISBLANK(AC108),AC108=0),0,Z115*V115*V108)</f>
        <v>0.02</v>
      </c>
      <c r="AD115" s="123" t="str">
        <f>_xlfn.LET(_xlpm.unite,SUBSTITUTE(TRIM(U115)," (s)",""),_xlpm.val,AC115,_xlpm.estVol,COUNTIF(W119:AD119,_xlpm.unite)+COUNTIF(W121:AD121,_xlpm.unite)&gt;0,_xlpm.estPoids,COUNTIF(Q119:V119,_xlpm.unite)+COUNTIF(Q121:V121,_xlpm.unite)&gt;0,IF(_xlpm.estVol,IF(ROUND(_xlpm.val,3)&gt;=1,ROUND(_xlpm.val,3)&amp;" L",MAX(1,ROUND(_xlpm.val*100,0))&amp;" cl"),IF(_xlpm.estPoids,IF(ROUND(_xlpm.val,3)&gt;=1,ROUND(_xlpm.val,3)&amp;" Kg",MAX(1,ROUND(_xlpm.val*1000,0))&amp;" g"),"")))</f>
        <v>20 g</v>
      </c>
      <c r="AE115" s="262" t="s">
        <v>22</v>
      </c>
      <c r="AF115" s="1035" t="str">
        <f t="shared" si="51"/>
        <v>A</v>
      </c>
      <c r="AG115" s="1036" t="str">
        <f t="shared" si="52"/>
        <v>C COULIS DE MANGUE | pâtisserie--ENTREMET| Auteur &gt; recette Béghin Say de Jean-Jacques Borne MOF 1994</v>
      </c>
      <c r="AH115" s="1037">
        <f t="shared" si="53"/>
        <v>18</v>
      </c>
      <c r="AI115" s="1036" t="str">
        <f t="shared" si="54"/>
        <v>assiettes</v>
      </c>
      <c r="AJ115" s="1037" t="str">
        <f t="shared" si="55"/>
        <v>g</v>
      </c>
      <c r="AK115" s="1037">
        <f>IF(AND(L115="A",COUNTIF(BJ15:BL62,TRIM(U115))&gt;0),1,0)</f>
        <v>1</v>
      </c>
      <c r="AL115" s="1051" cm="1">
        <f t="array" ref="AL115">IF(AF115&lt;&gt;"A","",IFERROR((IFERROR(_xlfn.XLOOKUP(TRIM(SUBSTITUTE(U115,CHAR(160)," ")),BJ15:BJ62,BM15:BM62),IFERROR(_xlfn.XLOOKUP(TRIM(SUBSTITUTE(U115,CHAR(160)," ")),BK15:BK62,BM15:BM62),_xlfn.XLOOKUP(TRIM(SUBSTITUTE(U115,CHAR(160)," ")),BL15:BL62,BM15:BM62))))*T115*IF(ISBLANK(Q115),1,Q115)+IFERROR(_xlfn.XLOOKUP("RECHERCHEX",TRIM(L115:AD115),L115:AD115),0),0))</f>
        <v>0.01</v>
      </c>
      <c r="AM115" s="1038" t="str">
        <f t="shared" si="56"/>
        <v>Kg</v>
      </c>
      <c r="AN115" s="1627" t="str">
        <f t="shared" si="57"/>
        <v>❾ Author reference &gt;</v>
      </c>
      <c r="AO115" s="1039">
        <f t="shared" si="58"/>
        <v>18</v>
      </c>
      <c r="AP115" s="1039" t="str">
        <f t="shared" si="59"/>
        <v>assiettes</v>
      </c>
      <c r="AQ115" s="1052">
        <f>IF(AO115&gt;0,AS9,0)</f>
        <v>20</v>
      </c>
      <c r="AR115" s="1626" t="str">
        <f>IF(TRIM(AG115)="▼ recette suivante", AG115, IF(AQ115&gt;0, IF(AT9&lt;&gt;"", AT9&amp;"-ou.or.o ❾ + or - &gt;", ""), ""))</f>
        <v>assiettes-ou.or.o ❾ + or - &gt;</v>
      </c>
      <c r="AS115" s="1064"/>
      <c r="AT115" s="1064"/>
      <c r="AU115" s="1053">
        <f t="shared" si="60"/>
        <v>1.1111111111111112E-2</v>
      </c>
      <c r="AV115" s="1054" t="str">
        <f>IF(AK115,IF(OR(AU115="",N(AU115)&lt;=0.000000001),"",_xlfn.XLOOKUP(AJ115,BJ15:BJ62,BN15:BN62,_xlfn.XLOOKUP(AJ115,BK15:BK62,BN15:BN62,_xlfn.XLOOKUP(AJ115,BL15:BL62,BN15:BN62,"")))),0)</f>
        <v>Kg</v>
      </c>
      <c r="AW115" s="1067" t="str" cm="1">
        <f t="array" ref="AW115">IF(AK115&lt;&gt;1,0,IF(OR(AU115="",N(AU115)&lt;=0.000000001),"",IF(OR(AO115="",N(AO115)&lt;=0.000000001),0,IF(ISNUMBER(AU115),IFERROR(_xlfn.LET(_xlpm.ai_test,TRIM(AJ115),_xlpm.r,IFERROR(_xlfn.XLOOKUP(_xlpm.ai_test,BJ15:BJ62,ROW(BJ15:BJ62),0,1),IFERROR(_xlfn.XLOOKUP(_xlpm.ai_test,BK15:BK62,ROW(BK15:BK62),0,1),_xlfn.XLOOKUP(_xlpm.ai_test,BL15:BL62,ROW(BL15:BL62),0,1))),_xlpm.p,_xlpm.r-MIN(ROW(BJ15:BJ62))+1,_xlpm.f,INDEX(BM15:BM62,_xlpm.p),_xlpm.u,INDEX(BN15:BN62,_xlpm.p),_xlpm.s,INDEX(BP15:BP62,_xlpm.p),_xlpm.q,N(AU115)/_xlpm.f,IF(_xlpm.q&gt;=_xlpm.s,ROUND(_xlpm.q,1)&amp;" "&amp;_xlpm.ai_test&amp;" = "&amp;ROUND(_xlpm.q*_xlpm.f,1)&amp;" "&amp;_xlpm.u,ROUND(_xlpm.q,1)&amp;" "&amp;_xlpm.ai_test)),""),""))))</f>
        <v>11.1 g</v>
      </c>
      <c r="AX115" s="1055"/>
      <c r="AY115" s="1053">
        <f t="shared" si="61"/>
        <v>1.1111111111111112E-2</v>
      </c>
      <c r="AZ115" s="1054" t="str">
        <f t="shared" si="62"/>
        <v>Kg</v>
      </c>
      <c r="BA115" s="1056">
        <f t="shared" si="63"/>
        <v>0</v>
      </c>
      <c r="BB115" s="1057" t="str">
        <f t="shared" si="64"/>
        <v/>
      </c>
      <c r="BC115" s="1046"/>
      <c r="BD115" s="1058">
        <f t="shared" si="65"/>
        <v>0</v>
      </c>
      <c r="BE115" s="1048" t="str">
        <f t="shared" si="66"/>
        <v>jus de citron</v>
      </c>
      <c r="BF115" s="262" t="s">
        <v>22</v>
      </c>
      <c r="BG115" s="1027">
        <f t="shared" si="67"/>
        <v>0</v>
      </c>
      <c r="BH115" s="1028">
        <f t="shared" si="68"/>
        <v>1.1111111111111112</v>
      </c>
      <c r="BW115"/>
      <c r="BX115" s="964" t="str">
        <f t="shared" si="47"/>
        <v>A</v>
      </c>
      <c r="BY115"/>
      <c r="BZ115"/>
      <c r="CA115"/>
      <c r="CB115"/>
      <c r="CC115"/>
      <c r="CD115" s="962"/>
      <c r="CE115"/>
      <c r="CF115"/>
      <c r="CG115"/>
      <c r="CH115"/>
      <c r="CI115"/>
      <c r="CJ115"/>
      <c r="CK115"/>
      <c r="CL115"/>
      <c r="CM115"/>
      <c r="CN115"/>
      <c r="CO115"/>
      <c r="CP115"/>
      <c r="CQ115"/>
      <c r="CR115"/>
      <c r="CS115"/>
      <c r="CT115"/>
      <c r="CU115"/>
      <c r="CV115"/>
      <c r="CW115"/>
      <c r="CX115"/>
      <c r="CY115"/>
      <c r="CZ115"/>
      <c r="DA115"/>
      <c r="DC115" s="3">
        <v>1</v>
      </c>
    </row>
    <row r="116" spans="1:107" s="701" customFormat="1" ht="21" customHeight="1">
      <c r="A116" s="941" t="s">
        <v>22</v>
      </c>
      <c r="B116" s="957" t="str">
        <f t="shared" si="46"/>
        <v>►</v>
      </c>
      <c r="C116" s="999" cm="1">
        <f t="array" ref="C116">SUMPRODUCT(LEN(D116:J116))</f>
        <v>0</v>
      </c>
      <c r="D116" s="201"/>
      <c r="E116" s="206"/>
      <c r="F116" s="206"/>
      <c r="G116" s="206"/>
      <c r="H116" s="206"/>
      <c r="I116" s="206"/>
      <c r="J116" s="207"/>
      <c r="K116" s="455" t="s">
        <v>22</v>
      </c>
      <c r="L116" s="115" t="str">
        <f>IF(W116&lt;&gt;"","A","►")</f>
        <v>►</v>
      </c>
      <c r="M116" s="34" t="str">
        <f>M109</f>
        <v>C COULIS DE MANGUE | pâtisserie--ENTREMET| Auteur &gt; recette Béghin Say de Jean-Jacques Borne MOF 1994</v>
      </c>
      <c r="N116" s="35">
        <f>N109</f>
        <v>18</v>
      </c>
      <c r="O116" s="34" t="str">
        <f>O109</f>
        <v>assiettes</v>
      </c>
      <c r="P116" s="36" t="str">
        <f>P109</f>
        <v>Recette mère ► MILLE-FEUILLE meringue et chiboust pamplemousse aux fraises des bois</v>
      </c>
      <c r="Q116" s="100"/>
      <c r="R116" s="120"/>
      <c r="S116" s="102" t="str">
        <f>IF(OR(ISTEXT(Q116), Q116&lt;=0, T116&lt;=0), "", "de")</f>
        <v/>
      </c>
      <c r="T116" s="103"/>
      <c r="U116" s="141"/>
      <c r="V116" s="143">
        <v>1</v>
      </c>
      <c r="W116" s="925"/>
      <c r="X116" s="107">
        <f>IF(Z118=0,0,(Z116/Z118)*Y112*1000)</f>
        <v>0</v>
      </c>
      <c r="Y116" s="117">
        <f>IF(Z118=0, 0, (Q116*V116)/(Z118*Y112))</f>
        <v>0</v>
      </c>
      <c r="Z116" s="109" cm="1">
        <f t="array" ref="Z116">IFERROR(_xlfn.LET(_xlpm.k,UPPER(TRIM(U116)),_xlpm.r,_xlfn.XLOOKUP(_xlpm.k,UPPER(TRIM(Q119:AD119)),Q120:AD120,_xlfn.XLOOKUP(_xlpm.k,UPPER(TRIM(Q121:AD121)),Q122:AD122,0)),_xlpm.r*T116*IF(Q116&gt;0,Q116,1)),0)</f>
        <v>0</v>
      </c>
      <c r="AA116" s="118">
        <f>IF(OR(ISBLANK(AC108),AC108=0),0,Q116*AC106*V116/AC108)</f>
        <v>0</v>
      </c>
      <c r="AB116" s="2436">
        <f t="shared" si="69"/>
        <v>0</v>
      </c>
      <c r="AC116" s="111">
        <f>IF(OR(ISBLANK(AC108),AC108=0),0,Z116*V116*V108)</f>
        <v>0</v>
      </c>
      <c r="AD116" s="119" t="str">
        <f>_xlfn.LET(_xlpm.unite,SUBSTITUTE(TRIM(U116)," (s)",""),_xlpm.val,AC116,_xlpm.estVol,COUNTIF(W119:AD119,_xlpm.unite)+COUNTIF(W121:AD121,_xlpm.unite)&gt;0,_xlpm.estPoids,COUNTIF(Q119:V119,_xlpm.unite)+COUNTIF(Q121:V121,_xlpm.unite)&gt;0,IF(_xlpm.estVol,IF(ROUND(_xlpm.val,3)&gt;=1,ROUND(_xlpm.val,3)&amp;" L",MAX(1,ROUND(_xlpm.val*100,0))&amp;" cl"),IF(_xlpm.estPoids,IF(ROUND(_xlpm.val,3)&gt;=1,ROUND(_xlpm.val,3)&amp;" Kg",MAX(1,ROUND(_xlpm.val*1000,0))&amp;" g"),"")))</f>
        <v/>
      </c>
      <c r="AE116" s="262" t="s">
        <v>22</v>
      </c>
      <c r="AF116" s="1035" t="str">
        <f t="shared" si="51"/>
        <v>►</v>
      </c>
      <c r="AG116" s="1036" t="str">
        <f t="shared" si="52"/>
        <v/>
      </c>
      <c r="AH116" s="1037" t="str">
        <f t="shared" si="53"/>
        <v/>
      </c>
      <c r="AI116" s="1036" t="str">
        <f t="shared" si="54"/>
        <v/>
      </c>
      <c r="AJ116" s="1037" t="str">
        <f t="shared" si="55"/>
        <v/>
      </c>
      <c r="AK116" s="1037">
        <f>IF(AND(L116="A",COUNTIF(BJ15:BL62,TRIM(U116))&gt;0),1,0)</f>
        <v>0</v>
      </c>
      <c r="AL116" s="1051" t="str" cm="1">
        <f t="array" ref="AL116">IF(AF116&lt;&gt;"A","",IFERROR((IFERROR(_xlfn.XLOOKUP(TRIM(SUBSTITUTE(U116,CHAR(160)," ")),BJ15:BJ62,BM15:BM62),IFERROR(_xlfn.XLOOKUP(TRIM(SUBSTITUTE(U116,CHAR(160)," ")),BK15:BK62,BM15:BM62),_xlfn.XLOOKUP(TRIM(SUBSTITUTE(U116,CHAR(160)," ")),BL15:BL62,BM15:BM62))))*T116*IF(ISBLANK(Q116),1,Q116)+IFERROR(_xlfn.XLOOKUP("RECHERCHEX",TRIM(L116:AD116),L116:AD116),0),0))</f>
        <v/>
      </c>
      <c r="AM116" s="1038">
        <f t="shared" si="56"/>
        <v>0</v>
      </c>
      <c r="AN116" s="1627" t="str">
        <f t="shared" si="57"/>
        <v/>
      </c>
      <c r="AO116" s="1039">
        <f t="shared" si="58"/>
        <v>0</v>
      </c>
      <c r="AP116" s="1039">
        <f t="shared" si="59"/>
        <v>0</v>
      </c>
      <c r="AQ116" s="1040">
        <f>IF(AO116&gt;0,AS9,0)</f>
        <v>0</v>
      </c>
      <c r="AR116" s="1628" t="str">
        <f>IF(TRIM(AG116)="▼ recette suivante", AG116, IF(AQ116&gt;0, IF(AT9&lt;&gt;"", AT9&amp;"-ou.or.o ❾ + or - &gt;", ""), ""))</f>
        <v/>
      </c>
      <c r="AS116" s="1064"/>
      <c r="AT116" s="1064"/>
      <c r="AU116" s="1042">
        <f t="shared" si="60"/>
        <v>0</v>
      </c>
      <c r="AV116" s="1043">
        <f>IF(AK116,IF(OR(AU116="",N(AU116)&lt;=0.000000001),"",_xlfn.XLOOKUP(AJ116,BJ15:BJ62,BN15:BN62,_xlfn.XLOOKUP(AJ116,BK15:BK62,BN15:BN62,_xlfn.XLOOKUP(AJ116,BL15:BL62,BN15:BN62,"")))),0)</f>
        <v>0</v>
      </c>
      <c r="AW116" s="1065" cm="1">
        <f t="array" ref="AW116">IF(AK116&lt;&gt;1,0,IF(OR(AU116="",N(AU116)&lt;=0.000000001),"",IF(OR(AO116="",N(AO116)&lt;=0.000000001),0,IF(ISNUMBER(AU116),IFERROR(_xlfn.LET(_xlpm.ai_test,TRIM(AJ116),_xlpm.r,IFERROR(_xlfn.XLOOKUP(_xlpm.ai_test,BJ15:BJ62,ROW(BJ15:BJ62),0,1),IFERROR(_xlfn.XLOOKUP(_xlpm.ai_test,BK15:BK62,ROW(BK15:BK62),0,1),_xlfn.XLOOKUP(_xlpm.ai_test,BL15:BL62,ROW(BL15:BL62),0,1))),_xlpm.p,_xlpm.r-MIN(ROW(BJ15:BJ62))+1,_xlpm.f,INDEX(BM15:BM62,_xlpm.p),_xlpm.u,INDEX(BN15:BN62,_xlpm.p),_xlpm.s,INDEX(BP15:BP62,_xlpm.p),_xlpm.q,N(AU116)/_xlpm.f,IF(_xlpm.q&gt;=_xlpm.s,ROUND(_xlpm.q,1)&amp;" "&amp;_xlpm.ai_test&amp;" = "&amp;ROUND(_xlpm.q*_xlpm.f,1)&amp;" "&amp;_xlpm.u,ROUND(_xlpm.q,1)&amp;" "&amp;_xlpm.ai_test)),""),""))))</f>
        <v>0</v>
      </c>
      <c r="AX116" s="1055"/>
      <c r="AY116" s="1042">
        <f t="shared" si="61"/>
        <v>0</v>
      </c>
      <c r="AZ116" s="1043" t="str">
        <f t="shared" si="62"/>
        <v/>
      </c>
      <c r="BA116" s="1044">
        <f t="shared" si="63"/>
        <v>0</v>
      </c>
      <c r="BB116" s="1045" t="str">
        <f t="shared" si="64"/>
        <v/>
      </c>
      <c r="BC116" s="1046"/>
      <c r="BD116" s="1047">
        <f t="shared" si="65"/>
        <v>0</v>
      </c>
      <c r="BE116" s="1048" t="str">
        <f t="shared" si="66"/>
        <v/>
      </c>
      <c r="BF116" s="262" t="s">
        <v>22</v>
      </c>
      <c r="BG116" s="1027">
        <f t="shared" si="67"/>
        <v>0</v>
      </c>
      <c r="BH116" s="1028">
        <f t="shared" si="68"/>
        <v>0</v>
      </c>
      <c r="BW116"/>
      <c r="BX116" s="964" t="str">
        <f t="shared" si="47"/>
        <v>►</v>
      </c>
      <c r="CD116" s="962"/>
      <c r="CE116"/>
      <c r="CF116"/>
      <c r="CG116"/>
      <c r="CH116"/>
      <c r="CI116"/>
      <c r="CJ116"/>
      <c r="CK116"/>
      <c r="CL116"/>
      <c r="CM116"/>
      <c r="CN116"/>
      <c r="CO116"/>
      <c r="CP116"/>
      <c r="CQ116"/>
      <c r="CR116"/>
      <c r="CS116"/>
      <c r="CT116"/>
      <c r="CU116"/>
      <c r="CV116"/>
      <c r="CW116"/>
      <c r="CX116"/>
      <c r="CY116"/>
      <c r="CZ116"/>
      <c r="DA116"/>
      <c r="DC116" s="3">
        <v>1</v>
      </c>
    </row>
    <row r="117" spans="1:107" s="701" customFormat="1" ht="21" customHeight="1">
      <c r="A117" s="941" t="s">
        <v>22</v>
      </c>
      <c r="B117" s="957" t="str">
        <f t="shared" si="46"/>
        <v>►</v>
      </c>
      <c r="C117" s="999" cm="1">
        <f t="array" ref="C117">SUMPRODUCT(LEN(D117:J117))</f>
        <v>0</v>
      </c>
      <c r="D117" s="201"/>
      <c r="E117" s="206"/>
      <c r="F117" s="206"/>
      <c r="G117" s="206"/>
      <c r="H117" s="206"/>
      <c r="I117" s="206"/>
      <c r="J117" s="207"/>
      <c r="K117" s="455" t="s">
        <v>22</v>
      </c>
      <c r="L117" s="115" t="str">
        <f>IF(W117&lt;&gt;"","A","►")</f>
        <v>►</v>
      </c>
      <c r="M117" s="34" t="str">
        <f>M109</f>
        <v>C COULIS DE MANGUE | pâtisserie--ENTREMET| Auteur &gt; recette Béghin Say de Jean-Jacques Borne MOF 1994</v>
      </c>
      <c r="N117" s="35">
        <f>N109</f>
        <v>18</v>
      </c>
      <c r="O117" s="34" t="str">
        <f>O109</f>
        <v>assiettes</v>
      </c>
      <c r="P117" s="36" t="str">
        <f>P109</f>
        <v>Recette mère ► MILLE-FEUILLE meringue et chiboust pamplemousse aux fraises des bois</v>
      </c>
      <c r="Q117" s="100"/>
      <c r="R117" s="120"/>
      <c r="S117" s="102" t="str">
        <f>IF(OR(ISTEXT(Q117), Q117&lt;=0, T117&lt;=0), "", "de")</f>
        <v/>
      </c>
      <c r="T117" s="103"/>
      <c r="U117" s="141"/>
      <c r="V117" s="143">
        <v>1</v>
      </c>
      <c r="W117" s="925"/>
      <c r="X117" s="107">
        <f>IF(Z118=0,0,(Z117/Z118)*Y112*1000)</f>
        <v>0</v>
      </c>
      <c r="Y117" s="117">
        <f>IF(Z118=0, 0, (Q117*V117)/(Z118*Y112))</f>
        <v>0</v>
      </c>
      <c r="Z117" s="109" cm="1">
        <f t="array" ref="Z117">IFERROR(_xlfn.LET(_xlpm.k,UPPER(TRIM(U117)),_xlpm.r,_xlfn.XLOOKUP(_xlpm.k,UPPER(TRIM(Q119:AD119)),Q120:AD120,_xlfn.XLOOKUP(_xlpm.k,UPPER(TRIM(Q121:AD121)),Q122:AD122,0)),_xlpm.r*T117*IF(Q117&gt;0,Q117,1)),0)</f>
        <v>0</v>
      </c>
      <c r="AA117" s="122">
        <f>IF(OR(ISBLANK(AC108),AC108=0),0,Q117*AC106*V117/AC108)</f>
        <v>0</v>
      </c>
      <c r="AB117" s="2437">
        <f t="shared" si="69"/>
        <v>0</v>
      </c>
      <c r="AC117" s="111">
        <f>IF(OR(ISBLANK(AC108),AC108=0),0,Z117*V117*V108)</f>
        <v>0</v>
      </c>
      <c r="AD117" s="123" t="str">
        <f>_xlfn.LET(_xlpm.unite,SUBSTITUTE(TRIM(U117)," (s)",""),_xlpm.val,AC117,_xlpm.estVol,COUNTIF(W119:AD119,_xlpm.unite)+COUNTIF(W121:AD121,_xlpm.unite)&gt;0,_xlpm.estPoids,COUNTIF(Q119:V119,_xlpm.unite)+COUNTIF(Q121:V121,_xlpm.unite)&gt;0,IF(_xlpm.estVol,IF(ROUND(_xlpm.val,3)&gt;=1,ROUND(_xlpm.val,3)&amp;" L",MAX(1,ROUND(_xlpm.val*100,0))&amp;" cl"),IF(_xlpm.estPoids,IF(ROUND(_xlpm.val,3)&gt;=1,ROUND(_xlpm.val,3)&amp;" Kg",MAX(1,ROUND(_xlpm.val*1000,0))&amp;" g"),"")))</f>
        <v/>
      </c>
      <c r="AE117" s="262" t="s">
        <v>22</v>
      </c>
      <c r="AF117" s="1035" t="str">
        <f t="shared" si="51"/>
        <v>►</v>
      </c>
      <c r="AG117" s="1036" t="str">
        <f t="shared" si="52"/>
        <v/>
      </c>
      <c r="AH117" s="1037" t="str">
        <f t="shared" si="53"/>
        <v/>
      </c>
      <c r="AI117" s="1036" t="str">
        <f t="shared" si="54"/>
        <v/>
      </c>
      <c r="AJ117" s="1037" t="str">
        <f t="shared" si="55"/>
        <v/>
      </c>
      <c r="AK117" s="1037">
        <f>IF(AND(L117="A",COUNTIF(BJ15:BL62,TRIM(U117))&gt;0),1,0)</f>
        <v>0</v>
      </c>
      <c r="AL117" s="1051" t="str" cm="1">
        <f t="array" ref="AL117">IF(AF117&lt;&gt;"A","",IFERROR((IFERROR(_xlfn.XLOOKUP(TRIM(SUBSTITUTE(U117,CHAR(160)," ")),BJ15:BJ62,BM15:BM62),IFERROR(_xlfn.XLOOKUP(TRIM(SUBSTITUTE(U117,CHAR(160)," ")),BK15:BK62,BM15:BM62),_xlfn.XLOOKUP(TRIM(SUBSTITUTE(U117,CHAR(160)," ")),BL15:BL62,BM15:BM62))))*T117*IF(ISBLANK(Q117),1,Q117)+IFERROR(_xlfn.XLOOKUP("RECHERCHEX",TRIM(L117:AD117),L117:AD117),0),0))</f>
        <v/>
      </c>
      <c r="AM117" s="1038">
        <f t="shared" si="56"/>
        <v>0</v>
      </c>
      <c r="AN117" s="1627" t="str">
        <f t="shared" si="57"/>
        <v/>
      </c>
      <c r="AO117" s="1039">
        <f t="shared" si="58"/>
        <v>0</v>
      </c>
      <c r="AP117" s="1039">
        <f t="shared" si="59"/>
        <v>0</v>
      </c>
      <c r="AQ117" s="1052">
        <f>IF(AO117&gt;0,AS9,0)</f>
        <v>0</v>
      </c>
      <c r="AR117" s="1626" t="str">
        <f>IF(TRIM(AG117)="▼ recette suivante", AG117, IF(AQ117&gt;0, IF(AT9&lt;&gt;"", AT9&amp;"-ou.or.o ❾ + or - &gt;", ""), ""))</f>
        <v/>
      </c>
      <c r="AS117" s="1064"/>
      <c r="AT117" s="1064"/>
      <c r="AU117" s="1053">
        <f t="shared" si="60"/>
        <v>0</v>
      </c>
      <c r="AV117" s="1054">
        <f>IF(AK117,IF(OR(AU117="",N(AU117)&lt;=0.000000001),"",_xlfn.XLOOKUP(AJ117,BJ15:BJ62,BN15:BN62,_xlfn.XLOOKUP(AJ117,BK15:BK62,BN15:BN62,_xlfn.XLOOKUP(AJ117,BL15:BL62,BN15:BN62,"")))),0)</f>
        <v>0</v>
      </c>
      <c r="AW117" s="1067" cm="1">
        <f t="array" ref="AW117">IF(AK117&lt;&gt;1,0,IF(OR(AU117="",N(AU117)&lt;=0.000000001),"",IF(OR(AO117="",N(AO117)&lt;=0.000000001),0,IF(ISNUMBER(AU117),IFERROR(_xlfn.LET(_xlpm.ai_test,TRIM(AJ117),_xlpm.r,IFERROR(_xlfn.XLOOKUP(_xlpm.ai_test,BJ15:BJ62,ROW(BJ15:BJ62),0,1),IFERROR(_xlfn.XLOOKUP(_xlpm.ai_test,BK15:BK62,ROW(BK15:BK62),0,1),_xlfn.XLOOKUP(_xlpm.ai_test,BL15:BL62,ROW(BL15:BL62),0,1))),_xlpm.p,_xlpm.r-MIN(ROW(BJ15:BJ62))+1,_xlpm.f,INDEX(BM15:BM62,_xlpm.p),_xlpm.u,INDEX(BN15:BN62,_xlpm.p),_xlpm.s,INDEX(BP15:BP62,_xlpm.p),_xlpm.q,N(AU117)/_xlpm.f,IF(_xlpm.q&gt;=_xlpm.s,ROUND(_xlpm.q,1)&amp;" "&amp;_xlpm.ai_test&amp;" = "&amp;ROUND(_xlpm.q*_xlpm.f,1)&amp;" "&amp;_xlpm.u,ROUND(_xlpm.q,1)&amp;" "&amp;_xlpm.ai_test)),""),""))))</f>
        <v>0</v>
      </c>
      <c r="AX117" s="1055"/>
      <c r="AY117" s="1053">
        <f t="shared" si="61"/>
        <v>0</v>
      </c>
      <c r="AZ117" s="1054" t="str">
        <f t="shared" si="62"/>
        <v/>
      </c>
      <c r="BA117" s="1056">
        <f t="shared" si="63"/>
        <v>0</v>
      </c>
      <c r="BB117" s="1057" t="str">
        <f t="shared" si="64"/>
        <v/>
      </c>
      <c r="BC117" s="1046"/>
      <c r="BD117" s="1058">
        <f t="shared" si="65"/>
        <v>0</v>
      </c>
      <c r="BE117" s="1048" t="str">
        <f t="shared" si="66"/>
        <v/>
      </c>
      <c r="BF117" s="262" t="s">
        <v>22</v>
      </c>
      <c r="BG117" s="1027">
        <f t="shared" si="67"/>
        <v>0</v>
      </c>
      <c r="BH117" s="1028">
        <f t="shared" si="68"/>
        <v>0</v>
      </c>
      <c r="BW117"/>
      <c r="BX117" s="964" t="str">
        <f t="shared" si="47"/>
        <v>►</v>
      </c>
      <c r="CD117" s="962"/>
      <c r="CE117"/>
      <c r="CF117"/>
      <c r="CG117"/>
      <c r="CH117"/>
      <c r="CI117"/>
      <c r="CJ117"/>
      <c r="CK117"/>
      <c r="CL117"/>
      <c r="CM117"/>
      <c r="CN117"/>
      <c r="CO117"/>
      <c r="CP117"/>
      <c r="CQ117"/>
      <c r="CR117"/>
      <c r="CS117"/>
      <c r="CT117"/>
      <c r="CU117"/>
      <c r="CV117"/>
      <c r="CW117"/>
      <c r="CX117"/>
      <c r="CY117"/>
      <c r="CZ117"/>
      <c r="DA117"/>
      <c r="DC117" s="3">
        <v>1</v>
      </c>
    </row>
    <row r="118" spans="1:107" s="701" customFormat="1" ht="21" customHeight="1">
      <c r="A118" s="941" t="s">
        <v>22</v>
      </c>
      <c r="B118" s="957" t="str">
        <f t="shared" si="46"/>
        <v>A</v>
      </c>
      <c r="C118" s="999" cm="1">
        <f t="array" ref="C118">SUMPRODUCT(LEN(D118:J118))</f>
        <v>0</v>
      </c>
      <c r="D118" s="201"/>
      <c r="E118" s="206"/>
      <c r="F118" s="206"/>
      <c r="G118" s="206"/>
      <c r="H118" s="206"/>
      <c r="I118" s="206"/>
      <c r="J118" s="207"/>
      <c r="K118" s="455" t="s">
        <v>22</v>
      </c>
      <c r="L118" s="115" t="s">
        <v>11</v>
      </c>
      <c r="M118" s="34" t="str">
        <f>M109</f>
        <v>C COULIS DE MANGUE | pâtisserie--ENTREMET| Auteur &gt; recette Béghin Say de Jean-Jacques Borne MOF 1994</v>
      </c>
      <c r="N118" s="35">
        <f>N109</f>
        <v>18</v>
      </c>
      <c r="O118" s="34" t="str">
        <f>O109</f>
        <v>assiettes</v>
      </c>
      <c r="P118" s="36" t="str">
        <f>P109</f>
        <v>Recette mère ► MILLE-FEUILLE meringue et chiboust pamplemousse aux fraises des bois</v>
      </c>
      <c r="Q118" s="149" t="s">
        <v>140</v>
      </c>
      <c r="R118" s="150"/>
      <c r="S118" s="150"/>
      <c r="T118" s="150"/>
      <c r="U118" s="150"/>
      <c r="V118" s="935"/>
      <c r="W118" s="936"/>
      <c r="X118" s="151"/>
      <c r="Y118" s="151"/>
      <c r="Z118" s="152">
        <f>SUM(Z113:Z117)</f>
        <v>0.315</v>
      </c>
      <c r="AA118" s="153"/>
      <c r="AB118" s="153"/>
      <c r="AC118" s="153" t="str">
        <f>"Total " &amp; AC110&amp;" &gt;"</f>
        <v>Total Col.18 &gt;</v>
      </c>
      <c r="AD118" s="937">
        <f>SUM(AC113:AC117)</f>
        <v>0.63</v>
      </c>
      <c r="AE118" s="262" t="s">
        <v>22</v>
      </c>
      <c r="AF118" s="1035" t="str">
        <f t="shared" si="51"/>
        <v>►</v>
      </c>
      <c r="AG118" s="1036" t="str">
        <f t="shared" si="52"/>
        <v/>
      </c>
      <c r="AH118" s="1037" t="str">
        <f t="shared" si="53"/>
        <v/>
      </c>
      <c r="AI118" s="1036" t="str">
        <f t="shared" si="54"/>
        <v/>
      </c>
      <c r="AJ118" s="1037" t="str">
        <f t="shared" si="55"/>
        <v/>
      </c>
      <c r="AK118" s="1037">
        <f>IF(AND(L118="A",COUNTIF(BJ15:BL62,TRIM(U118))&gt;0),1,0)</f>
        <v>0</v>
      </c>
      <c r="AL118" s="1051" t="str" cm="1">
        <f t="array" ref="AL118">IF(AF118&lt;&gt;"A","",IFERROR((IFERROR(_xlfn.XLOOKUP(TRIM(SUBSTITUTE(U118,CHAR(160)," ")),BJ15:BJ62,BM15:BM62),IFERROR(_xlfn.XLOOKUP(TRIM(SUBSTITUTE(U118,CHAR(160)," ")),BK15:BK62,BM15:BM62),_xlfn.XLOOKUP(TRIM(SUBSTITUTE(U118,CHAR(160)," ")),BL15:BL62,BM15:BM62))))*T118*IF(ISBLANK(Q118),1,Q118)+IFERROR(_xlfn.XLOOKUP("RECHERCHEX",TRIM(L118:AD118),L118:AD118),0),0))</f>
        <v/>
      </c>
      <c r="AM118" s="1038">
        <f t="shared" si="56"/>
        <v>0</v>
      </c>
      <c r="AN118" s="1627" t="str">
        <f t="shared" si="57"/>
        <v/>
      </c>
      <c r="AO118" s="1039">
        <f t="shared" si="58"/>
        <v>0</v>
      </c>
      <c r="AP118" s="1039">
        <f t="shared" si="59"/>
        <v>0</v>
      </c>
      <c r="AQ118" s="1040">
        <f>IF(AO118&gt;0,AS9,0)</f>
        <v>0</v>
      </c>
      <c r="AR118" s="1628" t="str">
        <f>IF(TRIM(AG118)="▼ recette suivante", AG118, IF(AQ118&gt;0, IF(AT9&lt;&gt;"", AT9&amp;"-ou.or.o ❾ + or - &gt;", ""), ""))</f>
        <v/>
      </c>
      <c r="AS118" s="1064"/>
      <c r="AT118" s="1064"/>
      <c r="AU118" s="1042">
        <f t="shared" si="60"/>
        <v>0</v>
      </c>
      <c r="AV118" s="1043">
        <f>IF(AK118,IF(OR(AU118="",N(AU118)&lt;=0.000000001),"",_xlfn.XLOOKUP(AJ118,BJ15:BJ62,BN15:BN62,_xlfn.XLOOKUP(AJ118,BK15:BK62,BN15:BN62,_xlfn.XLOOKUP(AJ118,BL15:BL62,BN15:BN62,"")))),0)</f>
        <v>0</v>
      </c>
      <c r="AW118" s="1065" cm="1">
        <f t="array" ref="AW118">IF(AK118&lt;&gt;1,0,IF(OR(AU118="",N(AU118)&lt;=0.000000001),"",IF(OR(AO118="",N(AO118)&lt;=0.000000001),0,IF(ISNUMBER(AU118),IFERROR(_xlfn.LET(_xlpm.ai_test,TRIM(AJ118),_xlpm.r,IFERROR(_xlfn.XLOOKUP(_xlpm.ai_test,BJ15:BJ62,ROW(BJ15:BJ62),0,1),IFERROR(_xlfn.XLOOKUP(_xlpm.ai_test,BK15:BK62,ROW(BK15:BK62),0,1),_xlfn.XLOOKUP(_xlpm.ai_test,BL15:BL62,ROW(BL15:BL62),0,1))),_xlpm.p,_xlpm.r-MIN(ROW(BJ15:BJ62))+1,_xlpm.f,INDEX(BM15:BM62,_xlpm.p),_xlpm.u,INDEX(BN15:BN62,_xlpm.p),_xlpm.s,INDEX(BP15:BP62,_xlpm.p),_xlpm.q,N(AU118)/_xlpm.f,IF(_xlpm.q&gt;=_xlpm.s,ROUND(_xlpm.q,1)&amp;" "&amp;_xlpm.ai_test&amp;" = "&amp;ROUND(_xlpm.q*_xlpm.f,1)&amp;" "&amp;_xlpm.u,ROUND(_xlpm.q,1)&amp;" "&amp;_xlpm.ai_test)),""),""))))</f>
        <v>0</v>
      </c>
      <c r="AX118" s="1055"/>
      <c r="AY118" s="1042">
        <f t="shared" si="61"/>
        <v>0</v>
      </c>
      <c r="AZ118" s="1043" t="str">
        <f t="shared" si="62"/>
        <v/>
      </c>
      <c r="BA118" s="1044">
        <f t="shared" si="63"/>
        <v>0</v>
      </c>
      <c r="BB118" s="1045" t="str">
        <f t="shared" si="64"/>
        <v/>
      </c>
      <c r="BC118" s="1046"/>
      <c r="BD118" s="1047">
        <f t="shared" si="65"/>
        <v>0</v>
      </c>
      <c r="BE118" s="1048" t="str">
        <f t="shared" si="66"/>
        <v/>
      </c>
      <c r="BF118" s="262" t="s">
        <v>22</v>
      </c>
      <c r="BG118" s="1027">
        <f t="shared" si="67"/>
        <v>0</v>
      </c>
      <c r="BH118" s="1028">
        <f t="shared" si="68"/>
        <v>0</v>
      </c>
      <c r="BW118"/>
      <c r="BX118" s="964" t="str">
        <f t="shared" si="47"/>
        <v>►</v>
      </c>
      <c r="CD118" s="962"/>
      <c r="CE118"/>
      <c r="CF118"/>
      <c r="CG118"/>
      <c r="CH118"/>
      <c r="CI118"/>
      <c r="CJ118"/>
      <c r="CK118"/>
      <c r="CL118"/>
      <c r="CM118"/>
      <c r="CN118"/>
      <c r="CO118"/>
      <c r="CP118"/>
      <c r="CQ118"/>
      <c r="CR118"/>
      <c r="CS118"/>
      <c r="CT118"/>
      <c r="CU118"/>
      <c r="CV118"/>
      <c r="CW118"/>
      <c r="CX118"/>
      <c r="CY118"/>
      <c r="CZ118"/>
      <c r="DA118"/>
      <c r="DC118" s="3">
        <v>1</v>
      </c>
    </row>
    <row r="119" spans="1:107" s="701" customFormat="1" ht="21" customHeight="1">
      <c r="A119" s="941" t="s">
        <v>22</v>
      </c>
      <c r="B119" s="957" t="str">
        <f t="shared" si="46"/>
        <v>►</v>
      </c>
      <c r="C119" s="999" cm="1">
        <f t="array" ref="C119">SUMPRODUCT(LEN(D119:J119))</f>
        <v>0</v>
      </c>
      <c r="D119" s="201"/>
      <c r="E119" s="206"/>
      <c r="F119" s="206"/>
      <c r="G119" s="206"/>
      <c r="H119" s="206"/>
      <c r="I119" s="206"/>
      <c r="J119" s="207"/>
      <c r="K119" s="455" t="s">
        <v>22</v>
      </c>
      <c r="L119" s="115" t="s">
        <v>16</v>
      </c>
      <c r="M119" s="34" t="str">
        <f>M109</f>
        <v>C COULIS DE MANGUE | pâtisserie--ENTREMET| Auteur &gt; recette Béghin Say de Jean-Jacques Borne MOF 1994</v>
      </c>
      <c r="N119" s="35">
        <f>N109</f>
        <v>18</v>
      </c>
      <c r="O119" s="34" t="str">
        <f>O109</f>
        <v>assiettes</v>
      </c>
      <c r="P119" s="36" t="str">
        <f>P109</f>
        <v>Recette mère ► MILLE-FEUILLE meringue et chiboust pamplemousse aux fraises des bois</v>
      </c>
      <c r="Q119" s="160" t="s">
        <v>147</v>
      </c>
      <c r="R119" s="116" t="s">
        <v>102</v>
      </c>
      <c r="S119" s="161" t="s">
        <v>148</v>
      </c>
      <c r="T119" s="162" t="s">
        <v>149</v>
      </c>
      <c r="U119" s="130" t="s">
        <v>150</v>
      </c>
      <c r="V119" s="130" t="s">
        <v>111</v>
      </c>
      <c r="W119" s="104" t="s">
        <v>0</v>
      </c>
      <c r="X119" s="104" t="s">
        <v>99</v>
      </c>
      <c r="Y119" s="104" t="s">
        <v>151</v>
      </c>
      <c r="Z119" s="104" t="s">
        <v>152</v>
      </c>
      <c r="AA119" s="121" t="s">
        <v>106</v>
      </c>
      <c r="AB119" s="121" t="s">
        <v>371</v>
      </c>
      <c r="AC119" s="379" t="s">
        <v>153</v>
      </c>
      <c r="AD119" s="121" t="s">
        <v>154</v>
      </c>
      <c r="AE119" s="262" t="s">
        <v>22</v>
      </c>
      <c r="AF119" s="1035" t="str">
        <f t="shared" si="51"/>
        <v>►</v>
      </c>
      <c r="AG119" s="1036" t="str">
        <f t="shared" si="52"/>
        <v/>
      </c>
      <c r="AH119" s="1037" t="str">
        <f t="shared" si="53"/>
        <v/>
      </c>
      <c r="AI119" s="1036" t="str">
        <f t="shared" si="54"/>
        <v/>
      </c>
      <c r="AJ119" s="1037" t="str">
        <f t="shared" si="55"/>
        <v/>
      </c>
      <c r="AK119" s="1037">
        <f>IF(AND(L119="A",COUNTIF(BJ15:BL62,TRIM(U119))&gt;0),1,0)</f>
        <v>0</v>
      </c>
      <c r="AL119" s="1051" t="str" cm="1">
        <f t="array" ref="AL119">IF(AF119&lt;&gt;"A","",IFERROR((IFERROR(_xlfn.XLOOKUP(TRIM(SUBSTITUTE(U119,CHAR(160)," ")),BJ15:BJ62,BM15:BM62),IFERROR(_xlfn.XLOOKUP(TRIM(SUBSTITUTE(U119,CHAR(160)," ")),BK15:BK62,BM15:BM62),_xlfn.XLOOKUP(TRIM(SUBSTITUTE(U119,CHAR(160)," ")),BL15:BL62,BM15:BM62))))*T119*IF(ISBLANK(Q119),1,Q119)+IFERROR(_xlfn.XLOOKUP("RECHERCHEX",TRIM(L119:AD119),L119:AD119),0),0))</f>
        <v/>
      </c>
      <c r="AM119" s="1038">
        <f t="shared" si="56"/>
        <v>0</v>
      </c>
      <c r="AN119" s="1627" t="str">
        <f t="shared" si="57"/>
        <v/>
      </c>
      <c r="AO119" s="1039">
        <f t="shared" si="58"/>
        <v>0</v>
      </c>
      <c r="AP119" s="1039">
        <f t="shared" si="59"/>
        <v>0</v>
      </c>
      <c r="AQ119" s="1052">
        <f>IF(AO119&gt;0,AS9,0)</f>
        <v>0</v>
      </c>
      <c r="AR119" s="1626" t="str">
        <f>IF(TRIM(AG119)="▼ recette suivante", AG119, IF(AQ119&gt;0, IF(AT9&lt;&gt;"", AT9&amp;"-ou.or.o ❾ + or - &gt;", ""), ""))</f>
        <v/>
      </c>
      <c r="AS119" s="1064"/>
      <c r="AT119" s="1064"/>
      <c r="AU119" s="1053">
        <f t="shared" si="60"/>
        <v>0</v>
      </c>
      <c r="AV119" s="1054">
        <f>IF(AK119,IF(OR(AU119="",N(AU119)&lt;=0.000000001),"",_xlfn.XLOOKUP(AJ119,BJ15:BJ62,BN15:BN62,_xlfn.XLOOKUP(AJ119,BK15:BK62,BN15:BN62,_xlfn.XLOOKUP(AJ119,BL15:BL62,BN15:BN62,"")))),0)</f>
        <v>0</v>
      </c>
      <c r="AW119" s="1067" cm="1">
        <f t="array" ref="AW119">IF(AK119&lt;&gt;1,0,IF(OR(AU119="",N(AU119)&lt;=0.000000001),"",IF(OR(AO119="",N(AO119)&lt;=0.000000001),0,IF(ISNUMBER(AU119),IFERROR(_xlfn.LET(_xlpm.ai_test,TRIM(AJ119),_xlpm.r,IFERROR(_xlfn.XLOOKUP(_xlpm.ai_test,BJ15:BJ62,ROW(BJ15:BJ62),0,1),IFERROR(_xlfn.XLOOKUP(_xlpm.ai_test,BK15:BK62,ROW(BK15:BK62),0,1),_xlfn.XLOOKUP(_xlpm.ai_test,BL15:BL62,ROW(BL15:BL62),0,1))),_xlpm.p,_xlpm.r-MIN(ROW(BJ15:BJ62))+1,_xlpm.f,INDEX(BM15:BM62,_xlpm.p),_xlpm.u,INDEX(BN15:BN62,_xlpm.p),_xlpm.s,INDEX(BP15:BP62,_xlpm.p),_xlpm.q,N(AU119)/_xlpm.f,IF(_xlpm.q&gt;=_xlpm.s,ROUND(_xlpm.q,1)&amp;" "&amp;_xlpm.ai_test&amp;" = "&amp;ROUND(_xlpm.q*_xlpm.f,1)&amp;" "&amp;_xlpm.u,ROUND(_xlpm.q,1)&amp;" "&amp;_xlpm.ai_test)),""),""))))</f>
        <v>0</v>
      </c>
      <c r="AX119" s="1055"/>
      <c r="AY119" s="1053">
        <f t="shared" si="61"/>
        <v>0</v>
      </c>
      <c r="AZ119" s="1054" t="str">
        <f t="shared" si="62"/>
        <v/>
      </c>
      <c r="BA119" s="1056">
        <f t="shared" si="63"/>
        <v>0</v>
      </c>
      <c r="BB119" s="1057" t="str">
        <f t="shared" si="64"/>
        <v/>
      </c>
      <c r="BC119" s="1046"/>
      <c r="BD119" s="1058">
        <f t="shared" si="65"/>
        <v>0</v>
      </c>
      <c r="BE119" s="1048" t="str">
        <f t="shared" si="66"/>
        <v/>
      </c>
      <c r="BF119" s="262" t="s">
        <v>22</v>
      </c>
      <c r="BG119" s="1027">
        <f t="shared" si="67"/>
        <v>0</v>
      </c>
      <c r="BH119" s="1028">
        <f t="shared" si="68"/>
        <v>0</v>
      </c>
      <c r="BW119"/>
      <c r="BX119" s="964" t="str">
        <f t="shared" si="47"/>
        <v>►</v>
      </c>
      <c r="CD119" s="962"/>
      <c r="CE119"/>
      <c r="CF119"/>
      <c r="CG119"/>
      <c r="CH119"/>
      <c r="CI119"/>
      <c r="CJ119"/>
      <c r="CK119"/>
      <c r="CL119"/>
      <c r="CM119"/>
      <c r="CN119"/>
      <c r="CO119"/>
      <c r="CP119"/>
      <c r="CQ119"/>
      <c r="CR119"/>
      <c r="CS119"/>
      <c r="CT119"/>
      <c r="CU119"/>
      <c r="CV119"/>
      <c r="CW119"/>
      <c r="CX119"/>
      <c r="CY119"/>
      <c r="CZ119"/>
      <c r="DA119"/>
      <c r="DC119" s="3">
        <v>1</v>
      </c>
    </row>
    <row r="120" spans="1:107" s="701" customFormat="1" ht="21" customHeight="1">
      <c r="A120" s="941" t="s">
        <v>22</v>
      </c>
      <c r="B120" s="957" t="str">
        <f t="shared" si="46"/>
        <v>►</v>
      </c>
      <c r="C120" s="999" cm="1">
        <f t="array" ref="C120">SUMPRODUCT(LEN(D120:J120))</f>
        <v>0</v>
      </c>
      <c r="D120" s="201"/>
      <c r="E120" s="206"/>
      <c r="F120" s="206"/>
      <c r="G120" s="206"/>
      <c r="H120" s="206"/>
      <c r="I120" s="206"/>
      <c r="J120" s="207"/>
      <c r="K120" s="455" t="s">
        <v>22</v>
      </c>
      <c r="L120" s="115" t="s">
        <v>16</v>
      </c>
      <c r="M120" s="34" t="str">
        <f>M109</f>
        <v>C COULIS DE MANGUE | pâtisserie--ENTREMET| Auteur &gt; recette Béghin Say de Jean-Jacques Borne MOF 1994</v>
      </c>
      <c r="N120" s="35">
        <f>N109</f>
        <v>18</v>
      </c>
      <c r="O120" s="34" t="str">
        <f>O109</f>
        <v>assiettes</v>
      </c>
      <c r="P120" s="36" t="str">
        <f>P109</f>
        <v>Recette mère ► MILLE-FEUILLE meringue et chiboust pamplemousse aux fraises des bois</v>
      </c>
      <c r="Q120" s="916">
        <v>1</v>
      </c>
      <c r="R120" s="917">
        <v>1E-3</v>
      </c>
      <c r="S120" s="918">
        <v>0</v>
      </c>
      <c r="T120" s="917">
        <v>0.25</v>
      </c>
      <c r="U120" s="917">
        <v>0.33332999999999996</v>
      </c>
      <c r="V120" s="917">
        <v>0.5</v>
      </c>
      <c r="W120" s="919">
        <v>1</v>
      </c>
      <c r="X120" s="919">
        <v>0.1</v>
      </c>
      <c r="Y120" s="919">
        <v>0.01</v>
      </c>
      <c r="Z120" s="919">
        <v>1E-3</v>
      </c>
      <c r="AA120" s="919">
        <v>0.5</v>
      </c>
      <c r="AB120" s="919">
        <v>0.25</v>
      </c>
      <c r="AC120" s="919">
        <v>0.33300000000000002</v>
      </c>
      <c r="AD120" s="2468">
        <v>0.2</v>
      </c>
      <c r="AE120" s="262" t="s">
        <v>22</v>
      </c>
      <c r="AF120" s="1035" t="str">
        <f t="shared" si="51"/>
        <v>►</v>
      </c>
      <c r="AG120" s="1036" t="str">
        <f t="shared" si="52"/>
        <v/>
      </c>
      <c r="AH120" s="1037" t="str">
        <f t="shared" si="53"/>
        <v/>
      </c>
      <c r="AI120" s="1036" t="str">
        <f t="shared" si="54"/>
        <v/>
      </c>
      <c r="AJ120" s="1037" t="str">
        <f t="shared" si="55"/>
        <v/>
      </c>
      <c r="AK120" s="1037">
        <f>IF(AND(L120="A",COUNTIF(BJ15:BL62,TRIM(U120))&gt;0),1,0)</f>
        <v>0</v>
      </c>
      <c r="AL120" s="1051" t="str" cm="1">
        <f t="array" ref="AL120">IF(AF120&lt;&gt;"A","",IFERROR((IFERROR(_xlfn.XLOOKUP(TRIM(SUBSTITUTE(U120,CHAR(160)," ")),BJ15:BJ62,BM15:BM62),IFERROR(_xlfn.XLOOKUP(TRIM(SUBSTITUTE(U120,CHAR(160)," ")),BK15:BK62,BM15:BM62),_xlfn.XLOOKUP(TRIM(SUBSTITUTE(U120,CHAR(160)," ")),BL15:BL62,BM15:BM62))))*T120*IF(ISBLANK(Q120),1,Q120)+IFERROR(_xlfn.XLOOKUP("RECHERCHEX",TRIM(L120:AD120),L120:AD120),0),0))</f>
        <v/>
      </c>
      <c r="AM120" s="1038">
        <f t="shared" si="56"/>
        <v>0</v>
      </c>
      <c r="AN120" s="1627" t="str">
        <f t="shared" si="57"/>
        <v/>
      </c>
      <c r="AO120" s="1039">
        <f t="shared" si="58"/>
        <v>0</v>
      </c>
      <c r="AP120" s="1039">
        <f t="shared" si="59"/>
        <v>0</v>
      </c>
      <c r="AQ120" s="1040">
        <f>IF(AO120&gt;0,AS9,0)</f>
        <v>0</v>
      </c>
      <c r="AR120" s="1628" t="str">
        <f>IF(TRIM(AG120)="▼ recette suivante", AG120, IF(AQ120&gt;0, IF(AT9&lt;&gt;"", AT9&amp;"-ou.or.o ❾ + or - &gt;", ""), ""))</f>
        <v/>
      </c>
      <c r="AS120" s="1629"/>
      <c r="AT120" s="1041"/>
      <c r="AU120" s="1042">
        <f t="shared" si="60"/>
        <v>0</v>
      </c>
      <c r="AV120" s="1043">
        <f>IF(AK120,IF(OR(AU120="",N(AU120)&lt;=0.000000001),"",_xlfn.XLOOKUP(AJ120,BJ15:BJ62,BN15:BN62,_xlfn.XLOOKUP(AJ120,BK15:BK62,BN15:BN62,_xlfn.XLOOKUP(AJ120,BL15:BL62,BN15:BN62,"")))),0)</f>
        <v>0</v>
      </c>
      <c r="AW120" s="1065" cm="1">
        <f t="array" ref="AW120">IF(AK120&lt;&gt;1,0,IF(OR(AU120="",N(AU120)&lt;=0.000000001),"",IF(OR(AO120="",N(AO120)&lt;=0.000000001),0,IF(ISNUMBER(AU120),IFERROR(_xlfn.LET(_xlpm.ai_test,TRIM(AJ120),_xlpm.r,IFERROR(_xlfn.XLOOKUP(_xlpm.ai_test,BJ15:BJ62,ROW(BJ15:BJ62),0,1),IFERROR(_xlfn.XLOOKUP(_xlpm.ai_test,BK15:BK62,ROW(BK15:BK62),0,1),_xlfn.XLOOKUP(_xlpm.ai_test,BL15:BL62,ROW(BL15:BL62),0,1))),_xlpm.p,_xlpm.r-MIN(ROW(BJ15:BJ62))+1,_xlpm.f,INDEX(BM15:BM62,_xlpm.p),_xlpm.u,INDEX(BN15:BN62,_xlpm.p),_xlpm.s,INDEX(BP15:BP62,_xlpm.p),_xlpm.q,N(AU120)/_xlpm.f,IF(_xlpm.q&gt;=_xlpm.s,ROUND(_xlpm.q,1)&amp;" "&amp;_xlpm.ai_test&amp;" = "&amp;ROUND(_xlpm.q*_xlpm.f,1)&amp;" "&amp;_xlpm.u,ROUND(_xlpm.q,1)&amp;" "&amp;_xlpm.ai_test)),""),""))))</f>
        <v>0</v>
      </c>
      <c r="AX120" s="1055"/>
      <c r="AY120" s="1042">
        <f t="shared" si="61"/>
        <v>0</v>
      </c>
      <c r="AZ120" s="1043" t="str">
        <f t="shared" si="62"/>
        <v/>
      </c>
      <c r="BA120" s="1044">
        <f t="shared" si="63"/>
        <v>0</v>
      </c>
      <c r="BB120" s="1045" t="str">
        <f t="shared" si="64"/>
        <v/>
      </c>
      <c r="BC120" s="1046"/>
      <c r="BD120" s="1047">
        <f t="shared" si="65"/>
        <v>0</v>
      </c>
      <c r="BE120" s="1048" t="str">
        <f t="shared" si="66"/>
        <v/>
      </c>
      <c r="BF120" s="262" t="s">
        <v>22</v>
      </c>
      <c r="BG120" s="1027">
        <f t="shared" si="67"/>
        <v>0</v>
      </c>
      <c r="BH120" s="1028">
        <f t="shared" si="68"/>
        <v>0</v>
      </c>
      <c r="BW120"/>
      <c r="BX120" s="964" t="str">
        <f t="shared" si="47"/>
        <v>►</v>
      </c>
      <c r="CD120" s="962"/>
      <c r="CE120"/>
      <c r="CF120"/>
      <c r="CG120"/>
      <c r="CH120"/>
      <c r="CI120"/>
      <c r="CJ120"/>
      <c r="CK120"/>
      <c r="CL120"/>
      <c r="CM120"/>
      <c r="CN120"/>
      <c r="CO120"/>
      <c r="CP120"/>
      <c r="CQ120"/>
      <c r="CR120"/>
      <c r="CS120"/>
      <c r="CT120"/>
      <c r="CU120"/>
      <c r="CV120"/>
      <c r="CW120"/>
      <c r="CX120"/>
      <c r="CY120"/>
      <c r="CZ120"/>
      <c r="DA120"/>
      <c r="DC120" s="3">
        <v>1</v>
      </c>
    </row>
    <row r="121" spans="1:107" s="701" customFormat="1" ht="21" customHeight="1">
      <c r="A121" s="941" t="s">
        <v>22</v>
      </c>
      <c r="B121" s="957" t="str">
        <f t="shared" si="46"/>
        <v>►</v>
      </c>
      <c r="C121" s="999" cm="1">
        <f t="array" ref="C121">SUMPRODUCT(LEN(D121:J121))</f>
        <v>0</v>
      </c>
      <c r="D121" s="201"/>
      <c r="E121" s="206"/>
      <c r="F121" s="206"/>
      <c r="G121" s="206"/>
      <c r="H121" s="206"/>
      <c r="I121" s="206"/>
      <c r="J121" s="207"/>
      <c r="K121" s="455" t="s">
        <v>22</v>
      </c>
      <c r="L121" s="115" t="s">
        <v>16</v>
      </c>
      <c r="M121" s="34" t="str">
        <f>M109</f>
        <v>C COULIS DE MANGUE | pâtisserie--ENTREMET| Auteur &gt; recette Béghin Say de Jean-Jacques Borne MOF 1994</v>
      </c>
      <c r="N121" s="35">
        <f>N109</f>
        <v>18</v>
      </c>
      <c r="O121" s="34" t="str">
        <f>O109</f>
        <v>assiettes</v>
      </c>
      <c r="P121" s="36" t="str">
        <f>P109</f>
        <v>Recette mère ► MILLE-FEUILLE meringue et chiboust pamplemousse aux fraises des bois</v>
      </c>
      <c r="Q121" s="133" t="s">
        <v>162</v>
      </c>
      <c r="R121" s="133" t="s">
        <v>163</v>
      </c>
      <c r="S121" s="161" t="s">
        <v>148</v>
      </c>
      <c r="T121" s="133" t="s">
        <v>116</v>
      </c>
      <c r="U121" s="133" t="s">
        <v>164</v>
      </c>
      <c r="V121" s="133" t="s">
        <v>165</v>
      </c>
      <c r="W121" s="138" t="s">
        <v>121</v>
      </c>
      <c r="X121" s="173" t="s">
        <v>166</v>
      </c>
      <c r="Y121" s="173" t="s">
        <v>167</v>
      </c>
      <c r="Z121" s="121" t="s">
        <v>168</v>
      </c>
      <c r="AA121" s="121" t="s">
        <v>169</v>
      </c>
      <c r="AB121" s="121" t="s">
        <v>107</v>
      </c>
      <c r="AC121" s="2470" t="s">
        <v>1857</v>
      </c>
      <c r="AD121" s="934" t="s">
        <v>170</v>
      </c>
      <c r="AE121" s="262" t="s">
        <v>22</v>
      </c>
      <c r="AF121" s="1035" t="str">
        <f t="shared" si="51"/>
        <v>►</v>
      </c>
      <c r="AG121" s="1036" t="str">
        <f t="shared" si="52"/>
        <v/>
      </c>
      <c r="AH121" s="1037" t="str">
        <f t="shared" si="53"/>
        <v/>
      </c>
      <c r="AI121" s="1036" t="str">
        <f t="shared" si="54"/>
        <v/>
      </c>
      <c r="AJ121" s="1037" t="str">
        <f t="shared" si="55"/>
        <v/>
      </c>
      <c r="AK121" s="1037">
        <f>IF(AND(L121="A",COUNTIF(BJ15:BL62,TRIM(U121))&gt;0),1,0)</f>
        <v>0</v>
      </c>
      <c r="AL121" s="1051" t="str" cm="1">
        <f t="array" ref="AL121">IF(AF121&lt;&gt;"A","",IFERROR((IFERROR(_xlfn.XLOOKUP(TRIM(SUBSTITUTE(U121,CHAR(160)," ")),BJ15:BJ62,BM15:BM62),IFERROR(_xlfn.XLOOKUP(TRIM(SUBSTITUTE(U121,CHAR(160)," ")),BK15:BK62,BM15:BM62),_xlfn.XLOOKUP(TRIM(SUBSTITUTE(U121,CHAR(160)," ")),BL15:BL62,BM15:BM62))))*T121*IF(ISBLANK(Q121),1,Q121)+IFERROR(_xlfn.XLOOKUP("RECHERCHEX",TRIM(L121:AD121),L121:AD121),0),0))</f>
        <v/>
      </c>
      <c r="AM121" s="1038">
        <f t="shared" si="56"/>
        <v>0</v>
      </c>
      <c r="AN121" s="1627" t="str">
        <f t="shared" si="57"/>
        <v/>
      </c>
      <c r="AO121" s="1039">
        <f t="shared" si="58"/>
        <v>0</v>
      </c>
      <c r="AP121" s="1039">
        <f t="shared" si="59"/>
        <v>0</v>
      </c>
      <c r="AQ121" s="1052">
        <f>IF(AO121&gt;0,AS9,0)</f>
        <v>0</v>
      </c>
      <c r="AR121" s="1626" t="str">
        <f>IF(TRIM(AG121)="▼ recette suivante", AG121, IF(AQ121&gt;0, IF(AT9&lt;&gt;"", AT9&amp;"-ou.or.o ❾ + or - &gt;", ""), ""))</f>
        <v/>
      </c>
      <c r="AS121" s="1629"/>
      <c r="AT121" s="1041"/>
      <c r="AU121" s="1053">
        <f t="shared" si="60"/>
        <v>0</v>
      </c>
      <c r="AV121" s="1054">
        <f>IF(AK121,IF(OR(AU121="",N(AU121)&lt;=0.000000001),"",_xlfn.XLOOKUP(AJ121,BJ15:BJ62,BN15:BN62,_xlfn.XLOOKUP(AJ121,BK15:BK62,BN15:BN62,_xlfn.XLOOKUP(AJ121,BL15:BL62,BN15:BN62,"")))),0)</f>
        <v>0</v>
      </c>
      <c r="AW121" s="1067" cm="1">
        <f t="array" ref="AW121">IF(AK121&lt;&gt;1,0,IF(OR(AU121="",N(AU121)&lt;=0.000000001),"",IF(OR(AO121="",N(AO121)&lt;=0.000000001),0,IF(ISNUMBER(AU121),IFERROR(_xlfn.LET(_xlpm.ai_test,TRIM(AJ121),_xlpm.r,IFERROR(_xlfn.XLOOKUP(_xlpm.ai_test,BJ15:BJ62,ROW(BJ15:BJ62),0,1),IFERROR(_xlfn.XLOOKUP(_xlpm.ai_test,BK15:BK62,ROW(BK15:BK62),0,1),_xlfn.XLOOKUP(_xlpm.ai_test,BL15:BL62,ROW(BL15:BL62),0,1))),_xlpm.p,_xlpm.r-MIN(ROW(BJ15:BJ62))+1,_xlpm.f,INDEX(BM15:BM62,_xlpm.p),_xlpm.u,INDEX(BN15:BN62,_xlpm.p),_xlpm.s,INDEX(BP15:BP62,_xlpm.p),_xlpm.q,N(AU121)/_xlpm.f,IF(_xlpm.q&gt;=_xlpm.s,ROUND(_xlpm.q,1)&amp;" "&amp;_xlpm.ai_test&amp;" = "&amp;ROUND(_xlpm.q*_xlpm.f,1)&amp;" "&amp;_xlpm.u,ROUND(_xlpm.q,1)&amp;" "&amp;_xlpm.ai_test)),""),""))))</f>
        <v>0</v>
      </c>
      <c r="AX121" s="1055"/>
      <c r="AY121" s="1053">
        <f t="shared" si="61"/>
        <v>0</v>
      </c>
      <c r="AZ121" s="1054" t="str">
        <f t="shared" si="62"/>
        <v/>
      </c>
      <c r="BA121" s="1056">
        <f t="shared" si="63"/>
        <v>0</v>
      </c>
      <c r="BB121" s="1057" t="str">
        <f t="shared" si="64"/>
        <v/>
      </c>
      <c r="BC121" s="1046"/>
      <c r="BD121" s="1058">
        <f t="shared" si="65"/>
        <v>0</v>
      </c>
      <c r="BE121" s="1048" t="str">
        <f t="shared" si="66"/>
        <v/>
      </c>
      <c r="BF121" s="262" t="s">
        <v>22</v>
      </c>
      <c r="BG121" s="1027">
        <f t="shared" si="67"/>
        <v>0</v>
      </c>
      <c r="BH121" s="1028">
        <f t="shared" si="68"/>
        <v>0</v>
      </c>
      <c r="BW121"/>
      <c r="BX121" s="964" t="str">
        <f t="shared" si="47"/>
        <v>►</v>
      </c>
      <c r="CD121" s="962"/>
      <c r="CE121"/>
      <c r="CF121"/>
      <c r="CG121"/>
      <c r="CH121"/>
      <c r="CI121"/>
      <c r="CJ121"/>
      <c r="CK121"/>
      <c r="CL121"/>
      <c r="CM121"/>
      <c r="CN121"/>
      <c r="CO121"/>
      <c r="CP121"/>
      <c r="CQ121"/>
      <c r="CR121"/>
      <c r="CS121"/>
      <c r="CT121"/>
      <c r="CU121"/>
      <c r="CV121"/>
      <c r="CW121"/>
      <c r="CX121"/>
      <c r="CY121"/>
      <c r="CZ121"/>
      <c r="DA121"/>
      <c r="DC121" s="3">
        <v>1</v>
      </c>
    </row>
    <row r="122" spans="1:107" s="701" customFormat="1" ht="21" customHeight="1">
      <c r="A122" s="941" t="s">
        <v>22</v>
      </c>
      <c r="B122" s="957" t="str">
        <f t="shared" si="46"/>
        <v>►</v>
      </c>
      <c r="C122" s="999" cm="1">
        <f t="array" ref="C122">SUMPRODUCT(LEN(D122:J122))</f>
        <v>0</v>
      </c>
      <c r="D122" s="201"/>
      <c r="E122" s="206"/>
      <c r="F122" s="206"/>
      <c r="G122" s="206"/>
      <c r="H122" s="206"/>
      <c r="I122" s="206"/>
      <c r="J122" s="207"/>
      <c r="K122" s="455" t="s">
        <v>22</v>
      </c>
      <c r="L122" s="115" t="s">
        <v>16</v>
      </c>
      <c r="M122" s="34" t="str">
        <f>M109</f>
        <v>C COULIS DE MANGUE | pâtisserie--ENTREMET| Auteur &gt; recette Béghin Say de Jean-Jacques Borne MOF 1994</v>
      </c>
      <c r="N122" s="35">
        <f>N109</f>
        <v>18</v>
      </c>
      <c r="O122" s="34" t="str">
        <f>O109</f>
        <v>assiettes</v>
      </c>
      <c r="P122" s="36" t="str">
        <f>P109</f>
        <v>Recette mère ► MILLE-FEUILLE meringue et chiboust pamplemousse aux fraises des bois</v>
      </c>
      <c r="Q122" s="916">
        <v>2.835E-2</v>
      </c>
      <c r="R122" s="917">
        <v>0.13</v>
      </c>
      <c r="S122" s="918">
        <v>0</v>
      </c>
      <c r="T122" s="917">
        <v>0.2</v>
      </c>
      <c r="U122" s="917">
        <v>0.23</v>
      </c>
      <c r="V122" s="917">
        <v>0.22500000000000001</v>
      </c>
      <c r="W122" s="919">
        <v>0.35</v>
      </c>
      <c r="X122" s="919">
        <v>5.0000000000000001E-3</v>
      </c>
      <c r="Y122" s="919">
        <v>5.0000000000000001E-3</v>
      </c>
      <c r="Z122" s="919">
        <v>1.4999999999999999E-2</v>
      </c>
      <c r="AA122" s="919">
        <v>0.1</v>
      </c>
      <c r="AB122" s="919">
        <v>0.22500000000000001</v>
      </c>
      <c r="AC122" s="919">
        <v>4.0000000000000001E-3</v>
      </c>
      <c r="AD122" s="2469">
        <v>1E-3</v>
      </c>
      <c r="AE122" s="262" t="s">
        <v>22</v>
      </c>
      <c r="AF122" s="1035" t="str">
        <f t="shared" si="51"/>
        <v>►</v>
      </c>
      <c r="AG122" s="1036" t="str">
        <f t="shared" si="52"/>
        <v/>
      </c>
      <c r="AH122" s="1037" t="str">
        <f t="shared" si="53"/>
        <v/>
      </c>
      <c r="AI122" s="1036" t="str">
        <f t="shared" si="54"/>
        <v/>
      </c>
      <c r="AJ122" s="1037" t="str">
        <f t="shared" si="55"/>
        <v/>
      </c>
      <c r="AK122" s="1037">
        <f>IF(AND(L122="A",COUNTIF(BJ15:BL62,TRIM(U122))&gt;0),1,0)</f>
        <v>0</v>
      </c>
      <c r="AL122" s="1051" t="str" cm="1">
        <f t="array" ref="AL122">IF(AF122&lt;&gt;"A","",IFERROR((IFERROR(_xlfn.XLOOKUP(TRIM(SUBSTITUTE(U122,CHAR(160)," ")),BJ15:BJ62,BM15:BM62),IFERROR(_xlfn.XLOOKUP(TRIM(SUBSTITUTE(U122,CHAR(160)," ")),BK15:BK62,BM15:BM62),_xlfn.XLOOKUP(TRIM(SUBSTITUTE(U122,CHAR(160)," ")),BL15:BL62,BM15:BM62))))*T122*IF(ISBLANK(Q122),1,Q122)+IFERROR(_xlfn.XLOOKUP("RECHERCHEX",TRIM(L122:AD122),L122:AD122),0),0))</f>
        <v/>
      </c>
      <c r="AM122" s="1038">
        <f t="shared" si="56"/>
        <v>0</v>
      </c>
      <c r="AN122" s="1627" t="str">
        <f t="shared" si="57"/>
        <v/>
      </c>
      <c r="AO122" s="1039">
        <f t="shared" si="58"/>
        <v>0</v>
      </c>
      <c r="AP122" s="1039">
        <f t="shared" si="59"/>
        <v>0</v>
      </c>
      <c r="AQ122" s="1040">
        <f>IF(AO122&gt;0,AS9,0)</f>
        <v>0</v>
      </c>
      <c r="AR122" s="1628" t="str">
        <f>IF(TRIM(AG122)="▼ recette suivante", AG122, IF(AQ122&gt;0, IF(AT9&lt;&gt;"", AT9&amp;"-ou.or.o ❾ + or - &gt;", ""), ""))</f>
        <v/>
      </c>
      <c r="AS122" s="1629"/>
      <c r="AT122" s="1041"/>
      <c r="AU122" s="1042">
        <f t="shared" si="60"/>
        <v>0</v>
      </c>
      <c r="AV122" s="1043">
        <f>IF(AK122,IF(OR(AU122="",N(AU122)&lt;=0.000000001),"",_xlfn.XLOOKUP(AJ122,BJ15:BJ62,BN15:BN62,_xlfn.XLOOKUP(AJ122,BK15:BK62,BN15:BN62,_xlfn.XLOOKUP(AJ122,BL15:BL62,BN15:BN62,"")))),0)</f>
        <v>0</v>
      </c>
      <c r="AW122" s="1065" cm="1">
        <f t="array" ref="AW122">IF(AK122&lt;&gt;1,0,IF(OR(AU122="",N(AU122)&lt;=0.000000001),"",IF(OR(AO122="",N(AO122)&lt;=0.000000001),0,IF(ISNUMBER(AU122),IFERROR(_xlfn.LET(_xlpm.ai_test,TRIM(AJ122),_xlpm.r,IFERROR(_xlfn.XLOOKUP(_xlpm.ai_test,BJ15:BJ62,ROW(BJ15:BJ62),0,1),IFERROR(_xlfn.XLOOKUP(_xlpm.ai_test,BK15:BK62,ROW(BK15:BK62),0,1),_xlfn.XLOOKUP(_xlpm.ai_test,BL15:BL62,ROW(BL15:BL62),0,1))),_xlpm.p,_xlpm.r-MIN(ROW(BJ15:BJ62))+1,_xlpm.f,INDEX(BM15:BM62,_xlpm.p),_xlpm.u,INDEX(BN15:BN62,_xlpm.p),_xlpm.s,INDEX(BP15:BP62,_xlpm.p),_xlpm.q,N(AU122)/_xlpm.f,IF(_xlpm.q&gt;=_xlpm.s,ROUND(_xlpm.q,1)&amp;" "&amp;_xlpm.ai_test&amp;" = "&amp;ROUND(_xlpm.q*_xlpm.f,1)&amp;" "&amp;_xlpm.u,ROUND(_xlpm.q,1)&amp;" "&amp;_xlpm.ai_test)),""),""))))</f>
        <v>0</v>
      </c>
      <c r="AX122" s="1055"/>
      <c r="AY122" s="1042">
        <f t="shared" si="61"/>
        <v>0</v>
      </c>
      <c r="AZ122" s="1043" t="str">
        <f t="shared" si="62"/>
        <v/>
      </c>
      <c r="BA122" s="1044">
        <f t="shared" si="63"/>
        <v>0</v>
      </c>
      <c r="BB122" s="1045" t="str">
        <f t="shared" si="64"/>
        <v/>
      </c>
      <c r="BC122" s="1046"/>
      <c r="BD122" s="1047">
        <f t="shared" si="65"/>
        <v>0</v>
      </c>
      <c r="BE122" s="1048" t="str">
        <f t="shared" si="66"/>
        <v/>
      </c>
      <c r="BF122" s="262" t="s">
        <v>22</v>
      </c>
      <c r="BG122" s="1027">
        <f t="shared" si="67"/>
        <v>0</v>
      </c>
      <c r="BH122" s="1028">
        <f t="shared" si="68"/>
        <v>0</v>
      </c>
      <c r="BW122"/>
      <c r="BX122" s="964" t="str">
        <f t="shared" si="47"/>
        <v>►</v>
      </c>
      <c r="CD122" s="962"/>
      <c r="CE122"/>
      <c r="CF122"/>
      <c r="CG122"/>
      <c r="CH122"/>
      <c r="CI122"/>
      <c r="CJ122"/>
      <c r="CK122"/>
      <c r="CL122"/>
      <c r="CM122"/>
      <c r="CN122"/>
      <c r="CO122"/>
      <c r="CP122"/>
      <c r="CQ122"/>
      <c r="CR122"/>
      <c r="CS122"/>
      <c r="CT122"/>
      <c r="CU122"/>
      <c r="CV122"/>
      <c r="CW122"/>
      <c r="CX122"/>
      <c r="CY122"/>
      <c r="CZ122"/>
      <c r="DA122"/>
      <c r="DC122" s="3">
        <v>1</v>
      </c>
    </row>
    <row r="123" spans="1:107" s="701" customFormat="1" ht="21" customHeight="1">
      <c r="A123" s="941" t="s">
        <v>22</v>
      </c>
      <c r="B123" s="957" t="str">
        <f t="shared" si="46"/>
        <v>A</v>
      </c>
      <c r="C123" s="999" cm="1">
        <f t="array" ref="C123">SUMPRODUCT(LEN(D123:J123))</f>
        <v>0</v>
      </c>
      <c r="D123" s="201"/>
      <c r="E123" s="206"/>
      <c r="F123" s="206"/>
      <c r="G123" s="206"/>
      <c r="H123" s="206"/>
      <c r="I123" s="206"/>
      <c r="J123" s="207"/>
      <c r="K123" s="455" t="s">
        <v>22</v>
      </c>
      <c r="L123" s="179" t="s">
        <v>11</v>
      </c>
      <c r="M123" s="180" t="str">
        <f>M109</f>
        <v>C COULIS DE MANGUE | pâtisserie--ENTREMET| Auteur &gt; recette Béghin Say de Jean-Jacques Borne MOF 1994</v>
      </c>
      <c r="N123" s="180">
        <f>N109</f>
        <v>18</v>
      </c>
      <c r="O123" s="181" t="str">
        <f>O109</f>
        <v>assiettes</v>
      </c>
      <c r="P123" s="182" t="str">
        <f>P109</f>
        <v>Recette mère ► MILLE-FEUILLE meringue et chiboust pamplemousse aux fraises des bois</v>
      </c>
      <c r="Q123" s="183" t="str">
        <f t="shared" ref="Q123:V123" si="70">Q110</f>
        <v>Col.6</v>
      </c>
      <c r="R123" s="183" t="str">
        <f t="shared" si="70"/>
        <v>Col.7</v>
      </c>
      <c r="S123" s="183" t="str">
        <f t="shared" si="70"/>
        <v>Col.8</v>
      </c>
      <c r="T123" s="183" t="str">
        <f t="shared" si="70"/>
        <v>Col.9</v>
      </c>
      <c r="U123" s="183" t="str">
        <f t="shared" si="70"/>
        <v>Col.10</v>
      </c>
      <c r="V123" s="183" t="str">
        <f t="shared" si="70"/>
        <v>Col.11</v>
      </c>
      <c r="W123" s="184" t="s">
        <v>171</v>
      </c>
      <c r="X123" s="1140"/>
      <c r="Y123" s="1140"/>
      <c r="Z123" s="1140"/>
      <c r="AA123" s="1140"/>
      <c r="AB123" s="1140"/>
      <c r="AC123" s="1140"/>
      <c r="AD123" s="1651"/>
      <c r="AE123" s="262" t="s">
        <v>22</v>
      </c>
      <c r="AF123" s="1035" t="str">
        <f t="shared" si="51"/>
        <v>►</v>
      </c>
      <c r="AG123" s="1036" t="str">
        <f t="shared" si="52"/>
        <v/>
      </c>
      <c r="AH123" s="1037" t="str">
        <f t="shared" si="53"/>
        <v/>
      </c>
      <c r="AI123" s="1036" t="str">
        <f t="shared" si="54"/>
        <v/>
      </c>
      <c r="AJ123" s="1037" t="str">
        <f t="shared" si="55"/>
        <v/>
      </c>
      <c r="AK123" s="1037">
        <f>IF(AND(L123="A",COUNTIF(BJ15:BL62,TRIM(U123))&gt;0),1,0)</f>
        <v>0</v>
      </c>
      <c r="AL123" s="1051" t="str" cm="1">
        <f t="array" ref="AL123">IF(AF123&lt;&gt;"A","",IFERROR((IFERROR(_xlfn.XLOOKUP(TRIM(SUBSTITUTE(U123,CHAR(160)," ")),BJ15:BJ62,BM15:BM62),IFERROR(_xlfn.XLOOKUP(TRIM(SUBSTITUTE(U123,CHAR(160)," ")),BK15:BK62,BM15:BM62),_xlfn.XLOOKUP(TRIM(SUBSTITUTE(U123,CHAR(160)," ")),BL15:BL62,BM15:BM62))))*T123*IF(ISBLANK(Q123),1,Q123)+IFERROR(_xlfn.XLOOKUP("RECHERCHEX",TRIM(L123:AD123),L123:AD123),0),0))</f>
        <v/>
      </c>
      <c r="AM123" s="1038">
        <f t="shared" si="56"/>
        <v>0</v>
      </c>
      <c r="AN123" s="1627" t="str">
        <f t="shared" si="57"/>
        <v/>
      </c>
      <c r="AO123" s="1039">
        <f t="shared" si="58"/>
        <v>0</v>
      </c>
      <c r="AP123" s="1039">
        <f t="shared" si="59"/>
        <v>0</v>
      </c>
      <c r="AQ123" s="1052">
        <f>IF(AO123&gt;0,AS9,0)</f>
        <v>0</v>
      </c>
      <c r="AR123" s="1626" t="str">
        <f>IF(TRIM(AG123)="▼ recette suivante", AG123, IF(AQ123&gt;0, IF(AT9&lt;&gt;"", AT9&amp;"-ou.or.o ❾ + or - &gt;", ""), ""))</f>
        <v/>
      </c>
      <c r="AS123" s="1629"/>
      <c r="AT123" s="1041"/>
      <c r="AU123" s="1053">
        <f t="shared" si="60"/>
        <v>0</v>
      </c>
      <c r="AV123" s="1054">
        <f>IF(AK123,IF(OR(AU123="",N(AU123)&lt;=0.000000001),"",_xlfn.XLOOKUP(AJ123,BJ15:BJ62,BN15:BN62,_xlfn.XLOOKUP(AJ123,BK15:BK62,BN15:BN62,_xlfn.XLOOKUP(AJ123,BL15:BL62,BN15:BN62,"")))),0)</f>
        <v>0</v>
      </c>
      <c r="AW123" s="1067" cm="1">
        <f t="array" ref="AW123">IF(AK123&lt;&gt;1,0,IF(OR(AU123="",N(AU123)&lt;=0.000000001),"",IF(OR(AO123="",N(AO123)&lt;=0.000000001),0,IF(ISNUMBER(AU123),IFERROR(_xlfn.LET(_xlpm.ai_test,TRIM(AJ123),_xlpm.r,IFERROR(_xlfn.XLOOKUP(_xlpm.ai_test,BJ15:BJ62,ROW(BJ15:BJ62),0,1),IFERROR(_xlfn.XLOOKUP(_xlpm.ai_test,BK15:BK62,ROW(BK15:BK62),0,1),_xlfn.XLOOKUP(_xlpm.ai_test,BL15:BL62,ROW(BL15:BL62),0,1))),_xlpm.p,_xlpm.r-MIN(ROW(BJ15:BJ62))+1,_xlpm.f,INDEX(BM15:BM62,_xlpm.p),_xlpm.u,INDEX(BN15:BN62,_xlpm.p),_xlpm.s,INDEX(BP15:BP62,_xlpm.p),_xlpm.q,N(AU123)/_xlpm.f,IF(_xlpm.q&gt;=_xlpm.s,ROUND(_xlpm.q,1)&amp;" "&amp;_xlpm.ai_test&amp;" = "&amp;ROUND(_xlpm.q*_xlpm.f,1)&amp;" "&amp;_xlpm.u,ROUND(_xlpm.q,1)&amp;" "&amp;_xlpm.ai_test)),""),""))))</f>
        <v>0</v>
      </c>
      <c r="AX123" s="1055"/>
      <c r="AY123" s="1053">
        <f t="shared" si="61"/>
        <v>0</v>
      </c>
      <c r="AZ123" s="1054" t="str">
        <f t="shared" si="62"/>
        <v/>
      </c>
      <c r="BA123" s="1056">
        <f t="shared" si="63"/>
        <v>0</v>
      </c>
      <c r="BB123" s="1057" t="str">
        <f t="shared" si="64"/>
        <v/>
      </c>
      <c r="BC123" s="1046"/>
      <c r="BD123" s="1058">
        <f t="shared" si="65"/>
        <v>0</v>
      </c>
      <c r="BE123" s="1048" t="str">
        <f t="shared" si="66"/>
        <v/>
      </c>
      <c r="BF123" s="262" t="s">
        <v>22</v>
      </c>
      <c r="BG123" s="1027">
        <f t="shared" si="67"/>
        <v>0</v>
      </c>
      <c r="BH123" s="1028">
        <f t="shared" si="68"/>
        <v>0</v>
      </c>
      <c r="BW123"/>
      <c r="BX123" s="964" t="str">
        <f t="shared" si="47"/>
        <v>►</v>
      </c>
      <c r="CD123" s="962"/>
      <c r="CE123"/>
      <c r="CF123"/>
      <c r="CG123"/>
      <c r="CH123"/>
      <c r="CI123"/>
      <c r="CJ123"/>
      <c r="CK123"/>
      <c r="CL123"/>
      <c r="CM123"/>
      <c r="CN123"/>
      <c r="CO123"/>
      <c r="CP123"/>
      <c r="CQ123"/>
      <c r="CR123"/>
      <c r="CS123"/>
      <c r="CT123"/>
      <c r="CU123"/>
      <c r="CV123"/>
      <c r="CW123"/>
      <c r="CX123"/>
      <c r="CY123"/>
      <c r="CZ123"/>
      <c r="DA123"/>
      <c r="DC123" s="3">
        <v>1</v>
      </c>
    </row>
    <row r="124" spans="1:107" s="701" customFormat="1" ht="21" customHeight="1">
      <c r="A124" s="941" t="s">
        <v>22</v>
      </c>
      <c r="B124" s="957" t="str">
        <f t="shared" si="46"/>
        <v>A</v>
      </c>
      <c r="C124" s="999" cm="1">
        <f t="array" ref="C124">SUMPRODUCT(LEN(D124:J124))</f>
        <v>0</v>
      </c>
      <c r="D124" s="201"/>
      <c r="E124" s="206"/>
      <c r="F124" s="206"/>
      <c r="G124" s="206"/>
      <c r="H124" s="206"/>
      <c r="I124" s="206"/>
      <c r="J124" s="207"/>
      <c r="K124" s="455" t="s">
        <v>22</v>
      </c>
      <c r="L124" s="189" t="s">
        <v>11</v>
      </c>
      <c r="M124" s="1684" t="str">
        <f>M109</f>
        <v>C COULIS DE MANGUE | pâtisserie--ENTREMET| Auteur &gt; recette Béghin Say de Jean-Jacques Borne MOF 1994</v>
      </c>
      <c r="N124" s="1684">
        <f>N109</f>
        <v>18</v>
      </c>
      <c r="O124" s="1685" t="str">
        <f>O109</f>
        <v>assiettes</v>
      </c>
      <c r="P124" s="1686" t="str">
        <f>P109</f>
        <v>Recette mère ► MILLE-FEUILLE meringue et chiboust pamplemousse aux fraises des bois</v>
      </c>
      <c r="Q124" s="1812"/>
      <c r="R124" s="1812"/>
      <c r="S124" s="1812"/>
      <c r="T124" s="1812"/>
      <c r="U124" s="1812"/>
      <c r="V124" s="1813" t="s">
        <v>8456</v>
      </c>
      <c r="W124" s="1814" t="s">
        <v>855</v>
      </c>
      <c r="X124" s="1822"/>
      <c r="Y124" s="1822"/>
      <c r="Z124" s="9"/>
      <c r="AA124" s="9"/>
      <c r="AB124" s="9"/>
      <c r="AC124" s="1646" t="s">
        <v>172</v>
      </c>
      <c r="AD124" s="1647" t="s">
        <v>173</v>
      </c>
      <c r="AE124" s="262" t="s">
        <v>22</v>
      </c>
      <c r="AF124" s="1035" t="str">
        <f t="shared" si="51"/>
        <v>►</v>
      </c>
      <c r="AG124" s="1036" t="str">
        <f t="shared" si="52"/>
        <v/>
      </c>
      <c r="AH124" s="1037" t="str">
        <f t="shared" si="53"/>
        <v/>
      </c>
      <c r="AI124" s="1036" t="str">
        <f t="shared" si="54"/>
        <v/>
      </c>
      <c r="AJ124" s="1037" t="str">
        <f t="shared" si="55"/>
        <v/>
      </c>
      <c r="AK124" s="1037">
        <f>IF(AND(L124="A",COUNTIF(BJ15:BL62,TRIM(U124))&gt;0),1,0)</f>
        <v>0</v>
      </c>
      <c r="AL124" s="1051" t="str" cm="1">
        <f t="array" ref="AL124">IF(AF124&lt;&gt;"A","",IFERROR((IFERROR(_xlfn.XLOOKUP(TRIM(SUBSTITUTE(U124,CHAR(160)," ")),BJ15:BJ62,BM15:BM62),IFERROR(_xlfn.XLOOKUP(TRIM(SUBSTITUTE(U124,CHAR(160)," ")),BK15:BK62,BM15:BM62),_xlfn.XLOOKUP(TRIM(SUBSTITUTE(U124,CHAR(160)," ")),BL15:BL62,BM15:BM62))))*T124*IF(ISBLANK(Q124),1,Q124)+IFERROR(_xlfn.XLOOKUP("RECHERCHEX",TRIM(L124:AD124),L124:AD124),0),0))</f>
        <v/>
      </c>
      <c r="AM124" s="1038">
        <f t="shared" si="56"/>
        <v>0</v>
      </c>
      <c r="AN124" s="1627" t="str">
        <f t="shared" si="57"/>
        <v/>
      </c>
      <c r="AO124" s="1039">
        <f t="shared" si="58"/>
        <v>0</v>
      </c>
      <c r="AP124" s="1039">
        <f t="shared" si="59"/>
        <v>0</v>
      </c>
      <c r="AQ124" s="1040">
        <f>IF(AO124&gt;0,AS9,0)</f>
        <v>0</v>
      </c>
      <c r="AR124" s="1628" t="str">
        <f>IF(TRIM(AG124)="▼ recette suivante", AG124, IF(AQ124&gt;0, IF(AT9&lt;&gt;"", AT9&amp;"-ou.or.o ❾ + or - &gt;", ""), ""))</f>
        <v/>
      </c>
      <c r="AS124" s="1629"/>
      <c r="AT124" s="1041"/>
      <c r="AU124" s="1042">
        <f t="shared" si="60"/>
        <v>0</v>
      </c>
      <c r="AV124" s="1043">
        <f>IF(AK124,IF(OR(AU124="",N(AU124)&lt;=0.000000001),"",_xlfn.XLOOKUP(AJ124,BJ15:BJ62,BN15:BN62,_xlfn.XLOOKUP(AJ124,BK15:BK62,BN15:BN62,_xlfn.XLOOKUP(AJ124,BL15:BL62,BN15:BN62,"")))),0)</f>
        <v>0</v>
      </c>
      <c r="AW124" s="1065" cm="1">
        <f t="array" ref="AW124">IF(AK124&lt;&gt;1,0,IF(OR(AU124="",N(AU124)&lt;=0.000000001),"",IF(OR(AO124="",N(AO124)&lt;=0.000000001),0,IF(ISNUMBER(AU124),IFERROR(_xlfn.LET(_xlpm.ai_test,TRIM(AJ124),_xlpm.r,IFERROR(_xlfn.XLOOKUP(_xlpm.ai_test,BJ15:BJ62,ROW(BJ15:BJ62),0,1),IFERROR(_xlfn.XLOOKUP(_xlpm.ai_test,BK15:BK62,ROW(BK15:BK62),0,1),_xlfn.XLOOKUP(_xlpm.ai_test,BL15:BL62,ROW(BL15:BL62),0,1))),_xlpm.p,_xlpm.r-MIN(ROW(BJ15:BJ62))+1,_xlpm.f,INDEX(BM15:BM62,_xlpm.p),_xlpm.u,INDEX(BN15:BN62,_xlpm.p),_xlpm.s,INDEX(BP15:BP62,_xlpm.p),_xlpm.q,N(AU124)/_xlpm.f,IF(_xlpm.q&gt;=_xlpm.s,ROUND(_xlpm.q,1)&amp;" "&amp;_xlpm.ai_test&amp;" = "&amp;ROUND(_xlpm.q*_xlpm.f,1)&amp;" "&amp;_xlpm.u,ROUND(_xlpm.q,1)&amp;" "&amp;_xlpm.ai_test)),""),""))))</f>
        <v>0</v>
      </c>
      <c r="AX124" s="1055"/>
      <c r="AY124" s="1042">
        <f t="shared" si="61"/>
        <v>0</v>
      </c>
      <c r="AZ124" s="1043" t="str">
        <f t="shared" si="62"/>
        <v/>
      </c>
      <c r="BA124" s="1044">
        <f t="shared" si="63"/>
        <v>0</v>
      </c>
      <c r="BB124" s="1045" t="str">
        <f t="shared" si="64"/>
        <v/>
      </c>
      <c r="BC124" s="1046"/>
      <c r="BD124" s="1047">
        <f t="shared" si="65"/>
        <v>0</v>
      </c>
      <c r="BE124" s="1048" t="str">
        <f t="shared" si="66"/>
        <v/>
      </c>
      <c r="BF124" s="262" t="s">
        <v>22</v>
      </c>
      <c r="BG124" s="1027">
        <f t="shared" si="67"/>
        <v>0</v>
      </c>
      <c r="BH124" s="1028">
        <f t="shared" si="68"/>
        <v>0</v>
      </c>
      <c r="BW124"/>
      <c r="BX124" s="964" t="str">
        <f t="shared" si="47"/>
        <v>►</v>
      </c>
      <c r="CD124" s="962"/>
      <c r="CE124"/>
      <c r="CF124"/>
      <c r="CG124"/>
      <c r="CH124"/>
      <c r="CI124"/>
      <c r="CJ124"/>
      <c r="CK124"/>
      <c r="CL124"/>
      <c r="CM124"/>
      <c r="CN124"/>
      <c r="CO124"/>
      <c r="CP124"/>
      <c r="CQ124"/>
      <c r="CR124"/>
      <c r="CS124"/>
      <c r="CT124"/>
      <c r="CU124"/>
      <c r="CV124"/>
      <c r="CW124"/>
      <c r="CX124"/>
      <c r="CY124"/>
      <c r="CZ124"/>
      <c r="DA124"/>
      <c r="DC124" s="3">
        <v>1</v>
      </c>
    </row>
    <row r="125" spans="1:107" s="701" customFormat="1" ht="21" customHeight="1">
      <c r="A125" s="941" t="s">
        <v>22</v>
      </c>
      <c r="B125" s="957" t="str">
        <f t="shared" si="46"/>
        <v>►</v>
      </c>
      <c r="C125" s="999" cm="1">
        <f t="array" ref="C125">SUMPRODUCT(LEN(D125:J125))</f>
        <v>0</v>
      </c>
      <c r="D125" s="201"/>
      <c r="E125" s="206"/>
      <c r="F125" s="206"/>
      <c r="G125" s="206"/>
      <c r="H125" s="206"/>
      <c r="I125" s="206"/>
      <c r="J125" s="207"/>
      <c r="K125" s="455" t="s">
        <v>22</v>
      </c>
      <c r="L125" s="115" t="str">
        <f t="shared" ref="L125:L135" si="71">IF(OR(Q125&lt;&gt;"",R125&lt;&gt; "",S125&lt;&gt;"",T125&lt;&gt;""),"A", "►")</f>
        <v>►</v>
      </c>
      <c r="M125" s="190" t="str">
        <f>M109</f>
        <v>C COULIS DE MANGUE | pâtisserie--ENTREMET| Auteur &gt; recette Béghin Say de Jean-Jacques Borne MOF 1994</v>
      </c>
      <c r="N125" s="190">
        <f>N109</f>
        <v>18</v>
      </c>
      <c r="O125" s="191" t="str">
        <f>O109</f>
        <v>assiettes</v>
      </c>
      <c r="P125" s="192" t="str">
        <f>P109</f>
        <v>Recette mère ► MILLE-FEUILLE meringue et chiboust pamplemousse aux fraises des bois</v>
      </c>
      <c r="Q125" s="533"/>
      <c r="R125" s="533"/>
      <c r="S125" s="533"/>
      <c r="T125" s="533"/>
      <c r="U125" s="1817"/>
      <c r="V125" s="1818">
        <v>0</v>
      </c>
      <c r="W125" s="1822"/>
      <c r="X125" s="1822"/>
      <c r="Y125" s="1822"/>
      <c r="Z125" s="9"/>
      <c r="AA125" s="9"/>
      <c r="AB125" s="9"/>
      <c r="AC125" s="1650" t="s">
        <v>176</v>
      </c>
      <c r="AD125" s="1647" t="s">
        <v>173</v>
      </c>
      <c r="AE125" s="262" t="s">
        <v>22</v>
      </c>
      <c r="AF125" s="1035" t="str">
        <f t="shared" si="51"/>
        <v>►</v>
      </c>
      <c r="AG125" s="1036" t="str">
        <f t="shared" si="52"/>
        <v/>
      </c>
      <c r="AH125" s="1037" t="str">
        <f t="shared" si="53"/>
        <v/>
      </c>
      <c r="AI125" s="1036" t="str">
        <f t="shared" si="54"/>
        <v/>
      </c>
      <c r="AJ125" s="1037" t="str">
        <f t="shared" si="55"/>
        <v/>
      </c>
      <c r="AK125" s="1037">
        <f>IF(AND(L125="A",COUNTIF(BJ15:BL62,TRIM(U125))&gt;0),1,0)</f>
        <v>0</v>
      </c>
      <c r="AL125" s="1051" t="str" cm="1">
        <f t="array" ref="AL125">IF(AF125&lt;&gt;"A","",IFERROR((IFERROR(_xlfn.XLOOKUP(TRIM(SUBSTITUTE(U125,CHAR(160)," ")),BJ15:BJ62,BM15:BM62),IFERROR(_xlfn.XLOOKUP(TRIM(SUBSTITUTE(U125,CHAR(160)," ")),BK15:BK62,BM15:BM62),_xlfn.XLOOKUP(TRIM(SUBSTITUTE(U125,CHAR(160)," ")),BL15:BL62,BM15:BM62))))*T125*IF(ISBLANK(Q125),1,Q125)+IFERROR(_xlfn.XLOOKUP("RECHERCHEX",TRIM(L125:AD125),L125:AD125),0),0))</f>
        <v/>
      </c>
      <c r="AM125" s="1038">
        <f t="shared" si="56"/>
        <v>0</v>
      </c>
      <c r="AN125" s="1627" t="str">
        <f t="shared" si="57"/>
        <v/>
      </c>
      <c r="AO125" s="1039">
        <f t="shared" si="58"/>
        <v>0</v>
      </c>
      <c r="AP125" s="1039">
        <f t="shared" si="59"/>
        <v>0</v>
      </c>
      <c r="AQ125" s="1052">
        <f>IF(AO125&gt;0,AS9,0)</f>
        <v>0</v>
      </c>
      <c r="AR125" s="1626" t="str">
        <f>IF(TRIM(AG125)="▼ recette suivante", AG125, IF(AQ125&gt;0, IF(AT9&lt;&gt;"", AT9&amp;"-ou.or.o ❾ + or - &gt;", ""), ""))</f>
        <v/>
      </c>
      <c r="AS125" s="1629"/>
      <c r="AT125" s="1041"/>
      <c r="AU125" s="1053">
        <f t="shared" si="60"/>
        <v>0</v>
      </c>
      <c r="AV125" s="1054">
        <f>IF(AK125,IF(OR(AU125="",N(AU125)&lt;=0.000000001),"",_xlfn.XLOOKUP(AJ125,BJ15:BJ62,BN15:BN62,_xlfn.XLOOKUP(AJ125,BK15:BK62,BN15:BN62,_xlfn.XLOOKUP(AJ125,BL15:BL62,BN15:BN62,"")))),0)</f>
        <v>0</v>
      </c>
      <c r="AW125" s="1067" cm="1">
        <f t="array" ref="AW125">IF(AK125&lt;&gt;1,0,IF(OR(AU125="",N(AU125)&lt;=0.000000001),"",IF(OR(AO125="",N(AO125)&lt;=0.000000001),0,IF(ISNUMBER(AU125),IFERROR(_xlfn.LET(_xlpm.ai_test,TRIM(AJ125),_xlpm.r,IFERROR(_xlfn.XLOOKUP(_xlpm.ai_test,BJ15:BJ62,ROW(BJ15:BJ62),0,1),IFERROR(_xlfn.XLOOKUP(_xlpm.ai_test,BK15:BK62,ROW(BK15:BK62),0,1),_xlfn.XLOOKUP(_xlpm.ai_test,BL15:BL62,ROW(BL15:BL62),0,1))),_xlpm.p,_xlpm.r-MIN(ROW(BJ15:BJ62))+1,_xlpm.f,INDEX(BM15:BM62,_xlpm.p),_xlpm.u,INDEX(BN15:BN62,_xlpm.p),_xlpm.s,INDEX(BP15:BP62,_xlpm.p),_xlpm.q,N(AU125)/_xlpm.f,IF(_xlpm.q&gt;=_xlpm.s,ROUND(_xlpm.q,1)&amp;" "&amp;_xlpm.ai_test&amp;" = "&amp;ROUND(_xlpm.q*_xlpm.f,1)&amp;" "&amp;_xlpm.u,ROUND(_xlpm.q,1)&amp;" "&amp;_xlpm.ai_test)),""),""))))</f>
        <v>0</v>
      </c>
      <c r="AX125" s="1055"/>
      <c r="AY125" s="1053">
        <f t="shared" si="61"/>
        <v>0</v>
      </c>
      <c r="AZ125" s="1054" t="str">
        <f t="shared" si="62"/>
        <v/>
      </c>
      <c r="BA125" s="1056">
        <f t="shared" si="63"/>
        <v>0</v>
      </c>
      <c r="BB125" s="1057" t="str">
        <f t="shared" si="64"/>
        <v/>
      </c>
      <c r="BC125" s="1046"/>
      <c r="BD125" s="1058">
        <f t="shared" si="65"/>
        <v>0</v>
      </c>
      <c r="BE125" s="1048" t="str">
        <f t="shared" si="66"/>
        <v/>
      </c>
      <c r="BF125" s="262" t="s">
        <v>22</v>
      </c>
      <c r="BG125" s="1027">
        <f t="shared" si="67"/>
        <v>0</v>
      </c>
      <c r="BH125" s="1028">
        <f t="shared" si="68"/>
        <v>0</v>
      </c>
      <c r="BW125"/>
      <c r="BX125" s="964" t="str">
        <f t="shared" si="47"/>
        <v>►</v>
      </c>
      <c r="CD125" s="962"/>
      <c r="CE125"/>
      <c r="CF125"/>
      <c r="CG125"/>
      <c r="CH125"/>
      <c r="CI125"/>
      <c r="CJ125"/>
      <c r="CK125"/>
      <c r="CL125"/>
      <c r="CM125"/>
      <c r="CN125"/>
      <c r="CO125"/>
      <c r="CP125"/>
      <c r="CQ125"/>
      <c r="CR125"/>
      <c r="CS125"/>
      <c r="CT125"/>
      <c r="CU125"/>
      <c r="CV125"/>
      <c r="CW125"/>
      <c r="CX125"/>
      <c r="CY125"/>
      <c r="CZ125"/>
      <c r="DA125"/>
      <c r="DC125" s="3">
        <v>1</v>
      </c>
    </row>
    <row r="126" spans="1:107" s="701" customFormat="1" ht="21" customHeight="1">
      <c r="A126" s="941" t="s">
        <v>22</v>
      </c>
      <c r="B126" s="957" t="str">
        <f t="shared" si="46"/>
        <v>►</v>
      </c>
      <c r="C126" s="999" cm="1">
        <f t="array" ref="C126">SUMPRODUCT(LEN(D126:J126))</f>
        <v>0</v>
      </c>
      <c r="D126" s="201"/>
      <c r="E126" s="206"/>
      <c r="F126" s="206"/>
      <c r="G126" s="206"/>
      <c r="H126" s="206"/>
      <c r="I126" s="206"/>
      <c r="J126" s="207"/>
      <c r="K126" s="455" t="s">
        <v>22</v>
      </c>
      <c r="L126" s="115" t="str">
        <f t="shared" si="71"/>
        <v>►</v>
      </c>
      <c r="M126" s="190" t="str">
        <f>M109</f>
        <v>C COULIS DE MANGUE | pâtisserie--ENTREMET| Auteur &gt; recette Béghin Say de Jean-Jacques Borne MOF 1994</v>
      </c>
      <c r="N126" s="190">
        <f>N109</f>
        <v>18</v>
      </c>
      <c r="O126" s="191" t="str">
        <f>O109</f>
        <v>assiettes</v>
      </c>
      <c r="P126" s="192" t="str">
        <f>P109</f>
        <v>Recette mère ► MILLE-FEUILLE meringue et chiboust pamplemousse aux fraises des bois</v>
      </c>
      <c r="Q126" s="533"/>
      <c r="R126" s="533"/>
      <c r="S126" s="533"/>
      <c r="T126" s="533"/>
      <c r="U126" s="1817"/>
      <c r="V126" s="1821" t="str">
        <f>IF(ISBLANK(W126),"",LARGE(V125:V125,1)+1)</f>
        <v/>
      </c>
      <c r="W126" s="1849"/>
      <c r="X126" s="1822"/>
      <c r="Y126" s="1822"/>
      <c r="Z126" s="1822"/>
      <c r="AA126" s="1822"/>
      <c r="AB126" s="1822"/>
      <c r="AC126" s="1822"/>
      <c r="AD126" s="2120"/>
      <c r="AE126" s="262" t="s">
        <v>22</v>
      </c>
      <c r="AF126" s="1035" t="str">
        <f t="shared" si="51"/>
        <v>►</v>
      </c>
      <c r="AG126" s="1036" t="str">
        <f t="shared" si="52"/>
        <v/>
      </c>
      <c r="AH126" s="1037" t="str">
        <f t="shared" si="53"/>
        <v/>
      </c>
      <c r="AI126" s="1036" t="str">
        <f t="shared" si="54"/>
        <v/>
      </c>
      <c r="AJ126" s="1037" t="str">
        <f t="shared" si="55"/>
        <v/>
      </c>
      <c r="AK126" s="1037">
        <f>IF(AND(L126="A",COUNTIF(BJ15:BL62,TRIM(U126))&gt;0),1,0)</f>
        <v>0</v>
      </c>
      <c r="AL126" s="1051" t="str" cm="1">
        <f t="array" ref="AL126">IF(AF126&lt;&gt;"A","",IFERROR((IFERROR(_xlfn.XLOOKUP(TRIM(SUBSTITUTE(U126,CHAR(160)," ")),BJ15:BJ62,BM15:BM62),IFERROR(_xlfn.XLOOKUP(TRIM(SUBSTITUTE(U126,CHAR(160)," ")),BK15:BK62,BM15:BM62),_xlfn.XLOOKUP(TRIM(SUBSTITUTE(U126,CHAR(160)," ")),BL15:BL62,BM15:BM62))))*T126*IF(ISBLANK(Q126),1,Q126)+IFERROR(_xlfn.XLOOKUP("RECHERCHEX",TRIM(L126:AD126),L126:AD126),0),0))</f>
        <v/>
      </c>
      <c r="AM126" s="1038">
        <f t="shared" si="56"/>
        <v>0</v>
      </c>
      <c r="AN126" s="1627" t="str">
        <f t="shared" si="57"/>
        <v/>
      </c>
      <c r="AO126" s="1039">
        <f t="shared" si="58"/>
        <v>0</v>
      </c>
      <c r="AP126" s="1039">
        <f t="shared" si="59"/>
        <v>0</v>
      </c>
      <c r="AQ126" s="1040">
        <f>IF(AO126&gt;0,AS9,0)</f>
        <v>0</v>
      </c>
      <c r="AR126" s="1628" t="str">
        <f>IF(TRIM(AG126)="▼ recette suivante", AG126, IF(AQ126&gt;0, IF(AT9&lt;&gt;"", AT9&amp;"-ou.or.o ❾ + or - &gt;", ""), ""))</f>
        <v/>
      </c>
      <c r="AS126" s="1629"/>
      <c r="AT126" s="1041"/>
      <c r="AU126" s="1042">
        <f t="shared" si="60"/>
        <v>0</v>
      </c>
      <c r="AV126" s="1043">
        <f>IF(AK126,IF(OR(AU126="",N(AU126)&lt;=0.000000001),"",_xlfn.XLOOKUP(AJ126,BJ15:BJ62,BN15:BN62,_xlfn.XLOOKUP(AJ126,BK15:BK62,BN15:BN62,_xlfn.XLOOKUP(AJ126,BL15:BL62,BN15:BN62,"")))),0)</f>
        <v>0</v>
      </c>
      <c r="AW126" s="1065" cm="1">
        <f t="array" ref="AW126">IF(AK126&lt;&gt;1,0,IF(OR(AU126="",N(AU126)&lt;=0.000000001),"",IF(OR(AO126="",N(AO126)&lt;=0.000000001),0,IF(ISNUMBER(AU126),IFERROR(_xlfn.LET(_xlpm.ai_test,TRIM(AJ126),_xlpm.r,IFERROR(_xlfn.XLOOKUP(_xlpm.ai_test,BJ15:BJ62,ROW(BJ15:BJ62),0,1),IFERROR(_xlfn.XLOOKUP(_xlpm.ai_test,BK15:BK62,ROW(BK15:BK62),0,1),_xlfn.XLOOKUP(_xlpm.ai_test,BL15:BL62,ROW(BL15:BL62),0,1))),_xlpm.p,_xlpm.r-MIN(ROW(BJ15:BJ62))+1,_xlpm.f,INDEX(BM15:BM62,_xlpm.p),_xlpm.u,INDEX(BN15:BN62,_xlpm.p),_xlpm.s,INDEX(BP15:BP62,_xlpm.p),_xlpm.q,N(AU126)/_xlpm.f,IF(_xlpm.q&gt;=_xlpm.s,ROUND(_xlpm.q,1)&amp;" "&amp;_xlpm.ai_test&amp;" = "&amp;ROUND(_xlpm.q*_xlpm.f,1)&amp;" "&amp;_xlpm.u,ROUND(_xlpm.q,1)&amp;" "&amp;_xlpm.ai_test)),""),""))))</f>
        <v>0</v>
      </c>
      <c r="AX126" s="1055"/>
      <c r="AY126" s="1042">
        <f t="shared" si="61"/>
        <v>0</v>
      </c>
      <c r="AZ126" s="1043" t="str">
        <f t="shared" si="62"/>
        <v/>
      </c>
      <c r="BA126" s="1044">
        <f t="shared" si="63"/>
        <v>0</v>
      </c>
      <c r="BB126" s="1045" t="str">
        <f t="shared" si="64"/>
        <v/>
      </c>
      <c r="BC126" s="1046"/>
      <c r="BD126" s="1047">
        <f t="shared" si="65"/>
        <v>0</v>
      </c>
      <c r="BE126" s="1048" t="str">
        <f t="shared" si="66"/>
        <v/>
      </c>
      <c r="BF126" s="262" t="s">
        <v>22</v>
      </c>
      <c r="BG126" s="1027">
        <f t="shared" si="67"/>
        <v>0</v>
      </c>
      <c r="BH126" s="1028">
        <f t="shared" si="68"/>
        <v>0</v>
      </c>
      <c r="BW126"/>
      <c r="BX126" s="964" t="str">
        <f t="shared" si="47"/>
        <v>►</v>
      </c>
      <c r="CD126" s="962"/>
      <c r="CE126"/>
      <c r="CF126"/>
      <c r="CG126"/>
      <c r="CH126"/>
      <c r="CI126"/>
      <c r="CJ126"/>
      <c r="CK126"/>
      <c r="CL126"/>
      <c r="CM126"/>
      <c r="CN126"/>
      <c r="CO126"/>
      <c r="CP126"/>
      <c r="CQ126"/>
      <c r="CR126"/>
      <c r="CS126"/>
      <c r="CT126"/>
      <c r="CU126"/>
      <c r="CV126"/>
      <c r="CW126"/>
      <c r="CX126"/>
      <c r="CY126"/>
      <c r="CZ126"/>
      <c r="DA126"/>
      <c r="DC126" s="3">
        <v>1</v>
      </c>
    </row>
    <row r="127" spans="1:107" s="701" customFormat="1" ht="21" customHeight="1">
      <c r="A127" s="941" t="s">
        <v>22</v>
      </c>
      <c r="B127" s="957" t="str">
        <f t="shared" si="46"/>
        <v>►</v>
      </c>
      <c r="C127" s="999" cm="1">
        <f t="array" ref="C127">SUMPRODUCT(LEN(D127:J127))</f>
        <v>0</v>
      </c>
      <c r="D127" s="201"/>
      <c r="E127" s="206"/>
      <c r="F127" s="206"/>
      <c r="G127" s="206"/>
      <c r="H127" s="206"/>
      <c r="I127" s="206"/>
      <c r="J127" s="207"/>
      <c r="K127" s="455" t="s">
        <v>22</v>
      </c>
      <c r="L127" s="115" t="str">
        <f t="shared" si="71"/>
        <v>►</v>
      </c>
      <c r="M127" s="190" t="str">
        <f>M109</f>
        <v>C COULIS DE MANGUE | pâtisserie--ENTREMET| Auteur &gt; recette Béghin Say de Jean-Jacques Borne MOF 1994</v>
      </c>
      <c r="N127" s="190">
        <f>N109</f>
        <v>18</v>
      </c>
      <c r="O127" s="191" t="str">
        <f>O109</f>
        <v>assiettes</v>
      </c>
      <c r="P127" s="192" t="str">
        <f>P109</f>
        <v>Recette mère ► MILLE-FEUILLE meringue et chiboust pamplemousse aux fraises des bois</v>
      </c>
      <c r="Q127" s="533"/>
      <c r="R127" s="533"/>
      <c r="S127" s="533"/>
      <c r="T127" s="533"/>
      <c r="U127" s="1817"/>
      <c r="V127" s="1821" t="str">
        <f>IF(ISBLANK(W127),"",LARGE(V125:V126,1)+1)</f>
        <v/>
      </c>
      <c r="W127" s="1849"/>
      <c r="X127" s="1822"/>
      <c r="Y127" s="1822"/>
      <c r="Z127" s="1822"/>
      <c r="AA127" s="1822"/>
      <c r="AB127" s="1822"/>
      <c r="AC127" s="1822"/>
      <c r="AD127" s="2120"/>
      <c r="AE127" s="262" t="s">
        <v>22</v>
      </c>
      <c r="AF127" s="1035" t="str">
        <f t="shared" si="51"/>
        <v>►</v>
      </c>
      <c r="AG127" s="1036" t="str">
        <f t="shared" si="52"/>
        <v/>
      </c>
      <c r="AH127" s="1037" t="str">
        <f t="shared" si="53"/>
        <v/>
      </c>
      <c r="AI127" s="1036" t="str">
        <f t="shared" si="54"/>
        <v/>
      </c>
      <c r="AJ127" s="1037" t="str">
        <f t="shared" si="55"/>
        <v/>
      </c>
      <c r="AK127" s="1037">
        <f>IF(AND(L127="A",COUNTIF(BJ15:BL62,TRIM(U127))&gt;0),1,0)</f>
        <v>0</v>
      </c>
      <c r="AL127" s="1051" t="str" cm="1">
        <f t="array" ref="AL127">IF(AF127&lt;&gt;"A","",IFERROR((IFERROR(_xlfn.XLOOKUP(TRIM(SUBSTITUTE(U127,CHAR(160)," ")),BJ15:BJ62,BM15:BM62),IFERROR(_xlfn.XLOOKUP(TRIM(SUBSTITUTE(U127,CHAR(160)," ")),BK15:BK62,BM15:BM62),_xlfn.XLOOKUP(TRIM(SUBSTITUTE(U127,CHAR(160)," ")),BL15:BL62,BM15:BM62))))*T127*IF(ISBLANK(Q127),1,Q127)+IFERROR(_xlfn.XLOOKUP("RECHERCHEX",TRIM(L127:AD127),L127:AD127),0),0))</f>
        <v/>
      </c>
      <c r="AM127" s="1038">
        <f t="shared" si="56"/>
        <v>0</v>
      </c>
      <c r="AN127" s="1627" t="str">
        <f t="shared" si="57"/>
        <v/>
      </c>
      <c r="AO127" s="1039">
        <f t="shared" si="58"/>
        <v>0</v>
      </c>
      <c r="AP127" s="1039">
        <f t="shared" si="59"/>
        <v>0</v>
      </c>
      <c r="AQ127" s="1052">
        <f>IF(AO127&gt;0,AS9,0)</f>
        <v>0</v>
      </c>
      <c r="AR127" s="1626" t="str">
        <f>IF(TRIM(AG127)="▼ recette suivante", AG127, IF(AQ127&gt;0, IF(AT9&lt;&gt;"", AT9&amp;"-ou.or.o ❾ + or - &gt;", ""), ""))</f>
        <v/>
      </c>
      <c r="AS127" s="1629"/>
      <c r="AT127" s="1041"/>
      <c r="AU127" s="1053">
        <f t="shared" si="60"/>
        <v>0</v>
      </c>
      <c r="AV127" s="1054">
        <f>IF(AK127,IF(OR(AU127="",N(AU127)&lt;=0.000000001),"",_xlfn.XLOOKUP(AJ127,BJ15:BJ62,BN15:BN62,_xlfn.XLOOKUP(AJ127,BK15:BK62,BN15:BN62,_xlfn.XLOOKUP(AJ127,BL15:BL62,BN15:BN62,"")))),0)</f>
        <v>0</v>
      </c>
      <c r="AW127" s="1067" cm="1">
        <f t="array" ref="AW127">IF(AK127&lt;&gt;1,0,IF(OR(AU127="",N(AU127)&lt;=0.000000001),"",IF(OR(AO127="",N(AO127)&lt;=0.000000001),0,IF(ISNUMBER(AU127),IFERROR(_xlfn.LET(_xlpm.ai_test,TRIM(AJ127),_xlpm.r,IFERROR(_xlfn.XLOOKUP(_xlpm.ai_test,BJ15:BJ62,ROW(BJ15:BJ62),0,1),IFERROR(_xlfn.XLOOKUP(_xlpm.ai_test,BK15:BK62,ROW(BK15:BK62),0,1),_xlfn.XLOOKUP(_xlpm.ai_test,BL15:BL62,ROW(BL15:BL62),0,1))),_xlpm.p,_xlpm.r-MIN(ROW(BJ15:BJ62))+1,_xlpm.f,INDEX(BM15:BM62,_xlpm.p),_xlpm.u,INDEX(BN15:BN62,_xlpm.p),_xlpm.s,INDEX(BP15:BP62,_xlpm.p),_xlpm.q,N(AU127)/_xlpm.f,IF(_xlpm.q&gt;=_xlpm.s,ROUND(_xlpm.q,1)&amp;" "&amp;_xlpm.ai_test&amp;" = "&amp;ROUND(_xlpm.q*_xlpm.f,1)&amp;" "&amp;_xlpm.u,ROUND(_xlpm.q,1)&amp;" "&amp;_xlpm.ai_test)),""),""))))</f>
        <v>0</v>
      </c>
      <c r="AX127" s="1055"/>
      <c r="AY127" s="1053">
        <f t="shared" si="61"/>
        <v>0</v>
      </c>
      <c r="AZ127" s="1054" t="str">
        <f t="shared" si="62"/>
        <v/>
      </c>
      <c r="BA127" s="1056">
        <f t="shared" si="63"/>
        <v>0</v>
      </c>
      <c r="BB127" s="1057" t="str">
        <f t="shared" si="64"/>
        <v/>
      </c>
      <c r="BC127" s="1046"/>
      <c r="BD127" s="1058">
        <f t="shared" si="65"/>
        <v>0</v>
      </c>
      <c r="BE127" s="1048" t="str">
        <f t="shared" si="66"/>
        <v/>
      </c>
      <c r="BF127" s="262" t="s">
        <v>22</v>
      </c>
      <c r="BG127" s="1027">
        <f t="shared" si="67"/>
        <v>0</v>
      </c>
      <c r="BH127" s="1028">
        <f t="shared" si="68"/>
        <v>0</v>
      </c>
      <c r="BR127"/>
      <c r="BS127"/>
      <c r="BT127"/>
      <c r="BU127"/>
      <c r="BV127"/>
      <c r="BW127"/>
      <c r="BX127" s="964" t="str">
        <f t="shared" si="47"/>
        <v>►</v>
      </c>
      <c r="CD127" s="962"/>
      <c r="DC127" s="3">
        <v>1</v>
      </c>
    </row>
    <row r="128" spans="1:107" s="701" customFormat="1" ht="21" customHeight="1">
      <c r="A128" s="941" t="s">
        <v>22</v>
      </c>
      <c r="B128" s="957" t="str">
        <f t="shared" si="46"/>
        <v>►</v>
      </c>
      <c r="C128" s="999" cm="1">
        <f t="array" ref="C128">SUMPRODUCT(LEN(D128:J128))</f>
        <v>0</v>
      </c>
      <c r="D128" s="201"/>
      <c r="E128" s="206"/>
      <c r="F128" s="206"/>
      <c r="G128" s="206"/>
      <c r="H128" s="206"/>
      <c r="I128" s="206"/>
      <c r="J128" s="207"/>
      <c r="K128" s="455" t="s">
        <v>22</v>
      </c>
      <c r="L128" s="115" t="str">
        <f t="shared" si="71"/>
        <v>►</v>
      </c>
      <c r="M128" s="190" t="str">
        <f>M109</f>
        <v>C COULIS DE MANGUE | pâtisserie--ENTREMET| Auteur &gt; recette Béghin Say de Jean-Jacques Borne MOF 1994</v>
      </c>
      <c r="N128" s="190">
        <f>N109</f>
        <v>18</v>
      </c>
      <c r="O128" s="191" t="str">
        <f>O109</f>
        <v>assiettes</v>
      </c>
      <c r="P128" s="192" t="str">
        <f>P109</f>
        <v>Recette mère ► MILLE-FEUILLE meringue et chiboust pamplemousse aux fraises des bois</v>
      </c>
      <c r="Q128" s="533"/>
      <c r="R128" s="533"/>
      <c r="S128" s="533"/>
      <c r="T128" s="533"/>
      <c r="U128" s="1817"/>
      <c r="V128" s="1821" t="str">
        <f>IF(ISBLANK(W128),"",LARGE(V125:V127,1)+1)</f>
        <v/>
      </c>
      <c r="W128" s="1849"/>
      <c r="X128" s="1822"/>
      <c r="Y128" s="1822"/>
      <c r="Z128" s="1822"/>
      <c r="AA128" s="1822"/>
      <c r="AB128" s="1822"/>
      <c r="AC128" s="1822"/>
      <c r="AD128" s="2120"/>
      <c r="AE128" s="262" t="s">
        <v>22</v>
      </c>
      <c r="AF128" s="1035" t="str">
        <f t="shared" si="51"/>
        <v>►</v>
      </c>
      <c r="AG128" s="1036" t="str">
        <f t="shared" si="52"/>
        <v/>
      </c>
      <c r="AH128" s="1037" t="str">
        <f t="shared" si="53"/>
        <v/>
      </c>
      <c r="AI128" s="1036" t="str">
        <f t="shared" si="54"/>
        <v/>
      </c>
      <c r="AJ128" s="1037" t="str">
        <f t="shared" si="55"/>
        <v/>
      </c>
      <c r="AK128" s="1037">
        <f>IF(AND(L128="A",COUNTIF(BJ15:BL62,TRIM(U128))&gt;0),1,0)</f>
        <v>0</v>
      </c>
      <c r="AL128" s="1051" t="str" cm="1">
        <f t="array" ref="AL128">IF(AF128&lt;&gt;"A","",IFERROR((IFERROR(_xlfn.XLOOKUP(TRIM(SUBSTITUTE(U128,CHAR(160)," ")),BJ15:BJ62,BM15:BM62),IFERROR(_xlfn.XLOOKUP(TRIM(SUBSTITUTE(U128,CHAR(160)," ")),BK15:BK62,BM15:BM62),_xlfn.XLOOKUP(TRIM(SUBSTITUTE(U128,CHAR(160)," ")),BL15:BL62,BM15:BM62))))*T128*IF(ISBLANK(Q128),1,Q128)+IFERROR(_xlfn.XLOOKUP("RECHERCHEX",TRIM(L128:AD128),L128:AD128),0),0))</f>
        <v/>
      </c>
      <c r="AM128" s="1038">
        <f t="shared" si="56"/>
        <v>0</v>
      </c>
      <c r="AN128" s="1627" t="str">
        <f t="shared" si="57"/>
        <v/>
      </c>
      <c r="AO128" s="1039">
        <f t="shared" si="58"/>
        <v>0</v>
      </c>
      <c r="AP128" s="1039">
        <f t="shared" si="59"/>
        <v>0</v>
      </c>
      <c r="AQ128" s="1040">
        <f>IF(AO128&gt;0,AS9,0)</f>
        <v>0</v>
      </c>
      <c r="AR128" s="1628" t="str">
        <f>IF(TRIM(AG128)="▼ recette suivante", AG128, IF(AQ128&gt;0, IF(AT9&lt;&gt;"", AT9&amp;"-ou.or.o ❾ + or - &gt;", ""), ""))</f>
        <v/>
      </c>
      <c r="AS128" s="1629"/>
      <c r="AT128" s="1041"/>
      <c r="AU128" s="1042">
        <f t="shared" si="60"/>
        <v>0</v>
      </c>
      <c r="AV128" s="1043">
        <f>IF(AK128,IF(OR(AU128="",N(AU128)&lt;=0.000000001),"",_xlfn.XLOOKUP(AJ128,BJ15:BJ62,BN15:BN62,_xlfn.XLOOKUP(AJ128,BK15:BK62,BN15:BN62,_xlfn.XLOOKUP(AJ128,BL15:BL62,BN15:BN62,"")))),0)</f>
        <v>0</v>
      </c>
      <c r="AW128" s="1065" cm="1">
        <f t="array" ref="AW128">IF(AK128&lt;&gt;1,0,IF(OR(AU128="",N(AU128)&lt;=0.000000001),"",IF(OR(AO128="",N(AO128)&lt;=0.000000001),0,IF(ISNUMBER(AU128),IFERROR(_xlfn.LET(_xlpm.ai_test,TRIM(AJ128),_xlpm.r,IFERROR(_xlfn.XLOOKUP(_xlpm.ai_test,BJ15:BJ62,ROW(BJ15:BJ62),0,1),IFERROR(_xlfn.XLOOKUP(_xlpm.ai_test,BK15:BK62,ROW(BK15:BK62),0,1),_xlfn.XLOOKUP(_xlpm.ai_test,BL15:BL62,ROW(BL15:BL62),0,1))),_xlpm.p,_xlpm.r-MIN(ROW(BJ15:BJ62))+1,_xlpm.f,INDEX(BM15:BM62,_xlpm.p),_xlpm.u,INDEX(BN15:BN62,_xlpm.p),_xlpm.s,INDEX(BP15:BP62,_xlpm.p),_xlpm.q,N(AU128)/_xlpm.f,IF(_xlpm.q&gt;=_xlpm.s,ROUND(_xlpm.q,1)&amp;" "&amp;_xlpm.ai_test&amp;" = "&amp;ROUND(_xlpm.q*_xlpm.f,1)&amp;" "&amp;_xlpm.u,ROUND(_xlpm.q,1)&amp;" "&amp;_xlpm.ai_test)),""),""))))</f>
        <v>0</v>
      </c>
      <c r="AX128" s="1055"/>
      <c r="AY128" s="1042">
        <f t="shared" si="61"/>
        <v>0</v>
      </c>
      <c r="AZ128" s="1043" t="str">
        <f t="shared" si="62"/>
        <v/>
      </c>
      <c r="BA128" s="1044">
        <f t="shared" si="63"/>
        <v>0</v>
      </c>
      <c r="BB128" s="1045" t="str">
        <f t="shared" si="64"/>
        <v/>
      </c>
      <c r="BC128" s="1046"/>
      <c r="BD128" s="1047">
        <f t="shared" si="65"/>
        <v>0</v>
      </c>
      <c r="BE128" s="1048" t="str">
        <f t="shared" si="66"/>
        <v/>
      </c>
      <c r="BF128" s="262" t="s">
        <v>22</v>
      </c>
      <c r="BG128" s="1027">
        <f t="shared" si="67"/>
        <v>0</v>
      </c>
      <c r="BH128" s="1028">
        <f t="shared" si="68"/>
        <v>0</v>
      </c>
      <c r="BI128"/>
      <c r="BR128"/>
      <c r="BS128"/>
      <c r="BT128"/>
      <c r="BU128"/>
      <c r="BV128"/>
      <c r="BW128"/>
      <c r="BX128" s="964" t="str">
        <f t="shared" si="47"/>
        <v>►</v>
      </c>
      <c r="CD128" s="962"/>
      <c r="DC128" s="3">
        <v>1</v>
      </c>
    </row>
    <row r="129" spans="1:107" s="701" customFormat="1" ht="21" customHeight="1">
      <c r="A129" s="941" t="s">
        <v>22</v>
      </c>
      <c r="B129" s="957" t="str">
        <f t="shared" si="46"/>
        <v>►</v>
      </c>
      <c r="C129" s="999" cm="1">
        <f t="array" ref="C129">SUMPRODUCT(LEN(D129:J129))</f>
        <v>0</v>
      </c>
      <c r="D129" s="201"/>
      <c r="E129" s="206"/>
      <c r="F129" s="206"/>
      <c r="G129" s="206"/>
      <c r="H129" s="206"/>
      <c r="I129" s="206"/>
      <c r="J129" s="207"/>
      <c r="K129" s="455" t="s">
        <v>22</v>
      </c>
      <c r="L129" s="115" t="str">
        <f t="shared" si="71"/>
        <v>►</v>
      </c>
      <c r="M129" s="190" t="str">
        <f>M109</f>
        <v>C COULIS DE MANGUE | pâtisserie--ENTREMET| Auteur &gt; recette Béghin Say de Jean-Jacques Borne MOF 1994</v>
      </c>
      <c r="N129" s="190">
        <f>N109</f>
        <v>18</v>
      </c>
      <c r="O129" s="191" t="str">
        <f>O109</f>
        <v>assiettes</v>
      </c>
      <c r="P129" s="192" t="str">
        <f>P109</f>
        <v>Recette mère ► MILLE-FEUILLE meringue et chiboust pamplemousse aux fraises des bois</v>
      </c>
      <c r="Q129" s="533"/>
      <c r="R129" s="533"/>
      <c r="S129" s="533"/>
      <c r="T129" s="533"/>
      <c r="U129" s="1817"/>
      <c r="V129" s="1821" t="str">
        <f>IF(ISBLANK(W129),"",LARGE(V125:V128,1)+1)</f>
        <v/>
      </c>
      <c r="W129" s="1849"/>
      <c r="X129" s="1822"/>
      <c r="Y129" s="1822"/>
      <c r="Z129" s="1822"/>
      <c r="AA129" s="1822"/>
      <c r="AB129" s="1822"/>
      <c r="AC129" s="1822"/>
      <c r="AD129" s="2120"/>
      <c r="AE129" s="262" t="s">
        <v>22</v>
      </c>
      <c r="AF129" s="1035" t="str">
        <f t="shared" si="51"/>
        <v>►</v>
      </c>
      <c r="AG129" s="1036" t="str">
        <f t="shared" si="52"/>
        <v/>
      </c>
      <c r="AH129" s="1037" t="str">
        <f t="shared" si="53"/>
        <v/>
      </c>
      <c r="AI129" s="1036" t="str">
        <f t="shared" si="54"/>
        <v/>
      </c>
      <c r="AJ129" s="1037" t="str">
        <f t="shared" si="55"/>
        <v/>
      </c>
      <c r="AK129" s="1037">
        <f>IF(AND(L129="A",COUNTIF(BJ15:BL62,TRIM(U129))&gt;0),1,0)</f>
        <v>0</v>
      </c>
      <c r="AL129" s="1051" t="str" cm="1">
        <f t="array" ref="AL129">IF(AF129&lt;&gt;"A","",IFERROR((IFERROR(_xlfn.XLOOKUP(TRIM(SUBSTITUTE(U129,CHAR(160)," ")),BJ15:BJ62,BM15:BM62),IFERROR(_xlfn.XLOOKUP(TRIM(SUBSTITUTE(U129,CHAR(160)," ")),BK15:BK62,BM15:BM62),_xlfn.XLOOKUP(TRIM(SUBSTITUTE(U129,CHAR(160)," ")),BL15:BL62,BM15:BM62))))*T129*IF(ISBLANK(Q129),1,Q129)+IFERROR(_xlfn.XLOOKUP("RECHERCHEX",TRIM(L129:AD129),L129:AD129),0),0))</f>
        <v/>
      </c>
      <c r="AM129" s="1038">
        <f t="shared" si="56"/>
        <v>0</v>
      </c>
      <c r="AN129" s="1627" t="str">
        <f t="shared" si="57"/>
        <v/>
      </c>
      <c r="AO129" s="1039">
        <f t="shared" si="58"/>
        <v>0</v>
      </c>
      <c r="AP129" s="1039">
        <f t="shared" si="59"/>
        <v>0</v>
      </c>
      <c r="AQ129" s="1052">
        <f>IF(AO129&gt;0,AS9,0)</f>
        <v>0</v>
      </c>
      <c r="AR129" s="1626" t="str">
        <f>IF(TRIM(AG129)="▼ recette suivante", AG129, IF(AQ129&gt;0, IF(AT9&lt;&gt;"", AT9&amp;"-ou.or.o ❾ + or - &gt;", ""), ""))</f>
        <v/>
      </c>
      <c r="AS129" s="1629"/>
      <c r="AT129" s="1041"/>
      <c r="AU129" s="1053">
        <f t="shared" si="60"/>
        <v>0</v>
      </c>
      <c r="AV129" s="1054">
        <f>IF(AK129,IF(OR(AU129="",N(AU129)&lt;=0.000000001),"",_xlfn.XLOOKUP(AJ129,BJ15:BJ62,BN15:BN62,_xlfn.XLOOKUP(AJ129,BK15:BK62,BN15:BN62,_xlfn.XLOOKUP(AJ129,BL15:BL62,BN15:BN62,"")))),0)</f>
        <v>0</v>
      </c>
      <c r="AW129" s="1067" cm="1">
        <f t="array" ref="AW129">IF(AK129&lt;&gt;1,0,IF(OR(AU129="",N(AU129)&lt;=0.000000001),"",IF(OR(AO129="",N(AO129)&lt;=0.000000001),0,IF(ISNUMBER(AU129),IFERROR(_xlfn.LET(_xlpm.ai_test,TRIM(AJ129),_xlpm.r,IFERROR(_xlfn.XLOOKUP(_xlpm.ai_test,BJ15:BJ62,ROW(BJ15:BJ62),0,1),IFERROR(_xlfn.XLOOKUP(_xlpm.ai_test,BK15:BK62,ROW(BK15:BK62),0,1),_xlfn.XLOOKUP(_xlpm.ai_test,BL15:BL62,ROW(BL15:BL62),0,1))),_xlpm.p,_xlpm.r-MIN(ROW(BJ15:BJ62))+1,_xlpm.f,INDEX(BM15:BM62,_xlpm.p),_xlpm.u,INDEX(BN15:BN62,_xlpm.p),_xlpm.s,INDEX(BP15:BP62,_xlpm.p),_xlpm.q,N(AU129)/_xlpm.f,IF(_xlpm.q&gt;=_xlpm.s,ROUND(_xlpm.q,1)&amp;" "&amp;_xlpm.ai_test&amp;" = "&amp;ROUND(_xlpm.q*_xlpm.f,1)&amp;" "&amp;_xlpm.u,ROUND(_xlpm.q,1)&amp;" "&amp;_xlpm.ai_test)),""),""))))</f>
        <v>0</v>
      </c>
      <c r="AX129" s="1055"/>
      <c r="AY129" s="1053">
        <f t="shared" si="61"/>
        <v>0</v>
      </c>
      <c r="AZ129" s="1054" t="str">
        <f t="shared" si="62"/>
        <v/>
      </c>
      <c r="BA129" s="1056">
        <f t="shared" si="63"/>
        <v>0</v>
      </c>
      <c r="BB129" s="1057" t="str">
        <f t="shared" si="64"/>
        <v/>
      </c>
      <c r="BC129" s="1046"/>
      <c r="BD129" s="1058">
        <f t="shared" si="65"/>
        <v>0</v>
      </c>
      <c r="BE129" s="1048" t="str">
        <f t="shared" si="66"/>
        <v/>
      </c>
      <c r="BF129" s="262" t="s">
        <v>22</v>
      </c>
      <c r="BG129" s="1027">
        <f t="shared" si="67"/>
        <v>0</v>
      </c>
      <c r="BH129" s="1028">
        <f t="shared" si="68"/>
        <v>0</v>
      </c>
      <c r="BI129"/>
      <c r="BR129"/>
      <c r="BS129"/>
      <c r="BT129"/>
      <c r="BU129"/>
      <c r="BV129"/>
      <c r="BW129"/>
      <c r="BX129" s="964" t="str">
        <f t="shared" si="47"/>
        <v>►</v>
      </c>
      <c r="CD129" s="962"/>
      <c r="DC129" s="3">
        <v>1</v>
      </c>
    </row>
    <row r="130" spans="1:107" s="701" customFormat="1" ht="21" customHeight="1">
      <c r="A130" s="941" t="s">
        <v>22</v>
      </c>
      <c r="B130" s="957" t="str">
        <f t="shared" si="46"/>
        <v>►</v>
      </c>
      <c r="C130" s="999" cm="1">
        <f t="array" ref="C130">SUMPRODUCT(LEN(D130:J130))</f>
        <v>0</v>
      </c>
      <c r="D130" s="201"/>
      <c r="E130" s="206"/>
      <c r="F130" s="206"/>
      <c r="G130" s="206"/>
      <c r="H130" s="206"/>
      <c r="I130" s="206"/>
      <c r="J130" s="207"/>
      <c r="K130" s="455" t="s">
        <v>22</v>
      </c>
      <c r="L130" s="115" t="str">
        <f t="shared" si="71"/>
        <v>►</v>
      </c>
      <c r="M130" s="190" t="str">
        <f>M109</f>
        <v>C COULIS DE MANGUE | pâtisserie--ENTREMET| Auteur &gt; recette Béghin Say de Jean-Jacques Borne MOF 1994</v>
      </c>
      <c r="N130" s="190">
        <f>N109</f>
        <v>18</v>
      </c>
      <c r="O130" s="191" t="str">
        <f>O109</f>
        <v>assiettes</v>
      </c>
      <c r="P130" s="192" t="str">
        <f>P109</f>
        <v>Recette mère ► MILLE-FEUILLE meringue et chiboust pamplemousse aux fraises des bois</v>
      </c>
      <c r="Q130" s="533"/>
      <c r="R130" s="533"/>
      <c r="S130" s="533"/>
      <c r="T130" s="533"/>
      <c r="U130" s="1817"/>
      <c r="V130" s="1821" t="str">
        <f>IF(ISBLANK(W130),"",LARGE(V125:V129,1)+1)</f>
        <v/>
      </c>
      <c r="W130" s="1849"/>
      <c r="X130" s="1822"/>
      <c r="Y130" s="1822"/>
      <c r="Z130" s="1822"/>
      <c r="AA130" s="1822"/>
      <c r="AB130" s="1822"/>
      <c r="AC130" s="1822"/>
      <c r="AD130" s="2120"/>
      <c r="AE130" s="262" t="s">
        <v>22</v>
      </c>
      <c r="AF130" s="1035" t="str">
        <f t="shared" si="51"/>
        <v>►</v>
      </c>
      <c r="AG130" s="1036" t="str">
        <f t="shared" si="52"/>
        <v/>
      </c>
      <c r="AH130" s="1037" t="str">
        <f t="shared" si="53"/>
        <v/>
      </c>
      <c r="AI130" s="1036" t="str">
        <f t="shared" si="54"/>
        <v/>
      </c>
      <c r="AJ130" s="1037" t="str">
        <f t="shared" si="55"/>
        <v/>
      </c>
      <c r="AK130" s="1037">
        <f>IF(AND(L130="A",COUNTIF(BJ15:BL62,TRIM(U130))&gt;0),1,0)</f>
        <v>0</v>
      </c>
      <c r="AL130" s="1051" t="str" cm="1">
        <f t="array" ref="AL130">IF(AF130&lt;&gt;"A","",IFERROR((IFERROR(_xlfn.XLOOKUP(TRIM(SUBSTITUTE(U130,CHAR(160)," ")),BJ15:BJ62,BM15:BM62),IFERROR(_xlfn.XLOOKUP(TRIM(SUBSTITUTE(U130,CHAR(160)," ")),BK15:BK62,BM15:BM62),_xlfn.XLOOKUP(TRIM(SUBSTITUTE(U130,CHAR(160)," ")),BL15:BL62,BM15:BM62))))*T130*IF(ISBLANK(Q130),1,Q130)+IFERROR(_xlfn.XLOOKUP("RECHERCHEX",TRIM(L130:AD130),L130:AD130),0),0))</f>
        <v/>
      </c>
      <c r="AM130" s="1038">
        <f t="shared" si="56"/>
        <v>0</v>
      </c>
      <c r="AN130" s="1627" t="str">
        <f t="shared" si="57"/>
        <v/>
      </c>
      <c r="AO130" s="1039">
        <f t="shared" si="58"/>
        <v>0</v>
      </c>
      <c r="AP130" s="1039">
        <f t="shared" si="59"/>
        <v>0</v>
      </c>
      <c r="AQ130" s="1040">
        <f>IF(AO130&gt;0,AS9,0)</f>
        <v>0</v>
      </c>
      <c r="AR130" s="1628" t="str">
        <f>IF(TRIM(AG130)="▼ recette suivante", AG130, IF(AQ130&gt;0, IF(AT9&lt;&gt;"", AT9&amp;"-ou.or.o ❾ + or - &gt;", ""), ""))</f>
        <v/>
      </c>
      <c r="AS130" s="1629"/>
      <c r="AT130" s="1041"/>
      <c r="AU130" s="1042">
        <f t="shared" si="60"/>
        <v>0</v>
      </c>
      <c r="AV130" s="1043">
        <f>IF(AK130,IF(OR(AU130="",N(AU130)&lt;=0.000000001),"",_xlfn.XLOOKUP(AJ130,BJ15:BJ62,BN15:BN62,_xlfn.XLOOKUP(AJ130,BK15:BK62,BN15:BN62,_xlfn.XLOOKUP(AJ130,BL15:BL62,BN15:BN62,"")))),0)</f>
        <v>0</v>
      </c>
      <c r="AW130" s="1065" cm="1">
        <f t="array" ref="AW130">IF(AK130&lt;&gt;1,0,IF(OR(AU130="",N(AU130)&lt;=0.000000001),"",IF(OR(AO130="",N(AO130)&lt;=0.000000001),0,IF(ISNUMBER(AU130),IFERROR(_xlfn.LET(_xlpm.ai_test,TRIM(AJ130),_xlpm.r,IFERROR(_xlfn.XLOOKUP(_xlpm.ai_test,BJ15:BJ62,ROW(BJ15:BJ62),0,1),IFERROR(_xlfn.XLOOKUP(_xlpm.ai_test,BK15:BK62,ROW(BK15:BK62),0,1),_xlfn.XLOOKUP(_xlpm.ai_test,BL15:BL62,ROW(BL15:BL62),0,1))),_xlpm.p,_xlpm.r-MIN(ROW(BJ15:BJ62))+1,_xlpm.f,INDEX(BM15:BM62,_xlpm.p),_xlpm.u,INDEX(BN15:BN62,_xlpm.p),_xlpm.s,INDEX(BP15:BP62,_xlpm.p),_xlpm.q,N(AU130)/_xlpm.f,IF(_xlpm.q&gt;=_xlpm.s,ROUND(_xlpm.q,1)&amp;" "&amp;_xlpm.ai_test&amp;" = "&amp;ROUND(_xlpm.q*_xlpm.f,1)&amp;" "&amp;_xlpm.u,ROUND(_xlpm.q,1)&amp;" "&amp;_xlpm.ai_test)),""),""))))</f>
        <v>0</v>
      </c>
      <c r="AX130" s="1055"/>
      <c r="AY130" s="1042">
        <f t="shared" si="61"/>
        <v>0</v>
      </c>
      <c r="AZ130" s="1043" t="str">
        <f t="shared" si="62"/>
        <v/>
      </c>
      <c r="BA130" s="1044">
        <f t="shared" si="63"/>
        <v>0</v>
      </c>
      <c r="BB130" s="1045" t="str">
        <f t="shared" si="64"/>
        <v/>
      </c>
      <c r="BC130" s="1046"/>
      <c r="BD130" s="1047">
        <f t="shared" si="65"/>
        <v>0</v>
      </c>
      <c r="BE130" s="1048" t="str">
        <f t="shared" si="66"/>
        <v/>
      </c>
      <c r="BF130" s="262" t="s">
        <v>22</v>
      </c>
      <c r="BG130" s="1027">
        <f t="shared" si="67"/>
        <v>0</v>
      </c>
      <c r="BH130" s="1028">
        <f t="shared" si="68"/>
        <v>0</v>
      </c>
      <c r="BI130"/>
      <c r="BR130"/>
      <c r="BS130"/>
      <c r="BT130"/>
      <c r="BU130"/>
      <c r="BV130"/>
      <c r="BW130"/>
      <c r="BX130" s="964" t="str">
        <f t="shared" si="47"/>
        <v>►</v>
      </c>
      <c r="CD130" s="962"/>
      <c r="DC130" s="3">
        <v>1</v>
      </c>
    </row>
    <row r="131" spans="1:107" s="701" customFormat="1" ht="21" customHeight="1">
      <c r="A131" s="941" t="s">
        <v>22</v>
      </c>
      <c r="B131" s="957" t="str">
        <f t="shared" si="46"/>
        <v>►</v>
      </c>
      <c r="C131" s="999" cm="1">
        <f t="array" ref="C131">SUMPRODUCT(LEN(D131:J131))</f>
        <v>0</v>
      </c>
      <c r="D131" s="201"/>
      <c r="E131" s="206"/>
      <c r="F131" s="206"/>
      <c r="G131" s="206"/>
      <c r="H131" s="206"/>
      <c r="I131" s="206"/>
      <c r="J131" s="207"/>
      <c r="K131" s="455" t="s">
        <v>22</v>
      </c>
      <c r="L131" s="115" t="str">
        <f t="shared" si="71"/>
        <v>►</v>
      </c>
      <c r="M131" s="190" t="str">
        <f>M109</f>
        <v>C COULIS DE MANGUE | pâtisserie--ENTREMET| Auteur &gt; recette Béghin Say de Jean-Jacques Borne MOF 1994</v>
      </c>
      <c r="N131" s="190">
        <f>N109</f>
        <v>18</v>
      </c>
      <c r="O131" s="191" t="str">
        <f>O109</f>
        <v>assiettes</v>
      </c>
      <c r="P131" s="192" t="str">
        <f>P109</f>
        <v>Recette mère ► MILLE-FEUILLE meringue et chiboust pamplemousse aux fraises des bois</v>
      </c>
      <c r="Q131" s="533"/>
      <c r="R131" s="533"/>
      <c r="S131" s="533"/>
      <c r="T131" s="533"/>
      <c r="U131" s="1817"/>
      <c r="V131" s="1821" t="str">
        <f>IF(ISBLANK(W131),"",LARGE(V125:V130,1)+1)</f>
        <v/>
      </c>
      <c r="W131" s="1849"/>
      <c r="X131" s="1822"/>
      <c r="Y131" s="1822"/>
      <c r="Z131" s="1822"/>
      <c r="AA131" s="1822"/>
      <c r="AB131" s="1822"/>
      <c r="AC131" s="1822"/>
      <c r="AD131" s="2120"/>
      <c r="AE131" s="262" t="s">
        <v>22</v>
      </c>
      <c r="AF131" s="1035" t="str">
        <f t="shared" si="51"/>
        <v>►</v>
      </c>
      <c r="AG131" s="1036" t="str">
        <f t="shared" si="52"/>
        <v/>
      </c>
      <c r="AH131" s="1037" t="str">
        <f t="shared" si="53"/>
        <v/>
      </c>
      <c r="AI131" s="1036" t="str">
        <f t="shared" si="54"/>
        <v/>
      </c>
      <c r="AJ131" s="1037" t="str">
        <f t="shared" si="55"/>
        <v/>
      </c>
      <c r="AK131" s="1037">
        <f>IF(AND(L131="A",COUNTIF(BJ15:BL62,TRIM(U131))&gt;0),1,0)</f>
        <v>0</v>
      </c>
      <c r="AL131" s="1051" t="str" cm="1">
        <f t="array" ref="AL131">IF(AF131&lt;&gt;"A","",IFERROR((IFERROR(_xlfn.XLOOKUP(TRIM(SUBSTITUTE(U131,CHAR(160)," ")),BJ15:BJ62,BM15:BM62),IFERROR(_xlfn.XLOOKUP(TRIM(SUBSTITUTE(U131,CHAR(160)," ")),BK15:BK62,BM15:BM62),_xlfn.XLOOKUP(TRIM(SUBSTITUTE(U131,CHAR(160)," ")),BL15:BL62,BM15:BM62))))*T131*IF(ISBLANK(Q131),1,Q131)+IFERROR(_xlfn.XLOOKUP("RECHERCHEX",TRIM(L131:AD131),L131:AD131),0),0))</f>
        <v/>
      </c>
      <c r="AM131" s="1038">
        <f t="shared" si="56"/>
        <v>0</v>
      </c>
      <c r="AN131" s="1627" t="str">
        <f t="shared" si="57"/>
        <v/>
      </c>
      <c r="AO131" s="1039">
        <f t="shared" si="58"/>
        <v>0</v>
      </c>
      <c r="AP131" s="1039">
        <f t="shared" si="59"/>
        <v>0</v>
      </c>
      <c r="AQ131" s="1052">
        <f>IF(AO131&gt;0,AS9,0)</f>
        <v>0</v>
      </c>
      <c r="AR131" s="1626" t="str">
        <f>IF(TRIM(AG131)="▼ recette suivante", AG131, IF(AQ131&gt;0, IF(AT9&lt;&gt;"", AT9&amp;"-ou.or.o ❾ + or - &gt;", ""), ""))</f>
        <v/>
      </c>
      <c r="AS131" s="1629"/>
      <c r="AT131" s="1041"/>
      <c r="AU131" s="1053">
        <f t="shared" si="60"/>
        <v>0</v>
      </c>
      <c r="AV131" s="1054">
        <f>IF(AK131,IF(OR(AU131="",N(AU131)&lt;=0.000000001),"",_xlfn.XLOOKUP(AJ131,BJ15:BJ62,BN15:BN62,_xlfn.XLOOKUP(AJ131,BK15:BK62,BN15:BN62,_xlfn.XLOOKUP(AJ131,BL15:BL62,BN15:BN62,"")))),0)</f>
        <v>0</v>
      </c>
      <c r="AW131" s="1067" cm="1">
        <f t="array" ref="AW131">IF(AK131&lt;&gt;1,0,IF(OR(AU131="",N(AU131)&lt;=0.000000001),"",IF(OR(AO131="",N(AO131)&lt;=0.000000001),0,IF(ISNUMBER(AU131),IFERROR(_xlfn.LET(_xlpm.ai_test,TRIM(AJ131),_xlpm.r,IFERROR(_xlfn.XLOOKUP(_xlpm.ai_test,BJ15:BJ62,ROW(BJ15:BJ62),0,1),IFERROR(_xlfn.XLOOKUP(_xlpm.ai_test,BK15:BK62,ROW(BK15:BK62),0,1),_xlfn.XLOOKUP(_xlpm.ai_test,BL15:BL62,ROW(BL15:BL62),0,1))),_xlpm.p,_xlpm.r-MIN(ROW(BJ15:BJ62))+1,_xlpm.f,INDEX(BM15:BM62,_xlpm.p),_xlpm.u,INDEX(BN15:BN62,_xlpm.p),_xlpm.s,INDEX(BP15:BP62,_xlpm.p),_xlpm.q,N(AU131)/_xlpm.f,IF(_xlpm.q&gt;=_xlpm.s,ROUND(_xlpm.q,1)&amp;" "&amp;_xlpm.ai_test&amp;" = "&amp;ROUND(_xlpm.q*_xlpm.f,1)&amp;" "&amp;_xlpm.u,ROUND(_xlpm.q,1)&amp;" "&amp;_xlpm.ai_test)),""),""))))</f>
        <v>0</v>
      </c>
      <c r="AX131" s="1055"/>
      <c r="AY131" s="1053">
        <f t="shared" si="61"/>
        <v>0</v>
      </c>
      <c r="AZ131" s="1054" t="str">
        <f t="shared" si="62"/>
        <v/>
      </c>
      <c r="BA131" s="1056">
        <f t="shared" si="63"/>
        <v>0</v>
      </c>
      <c r="BB131" s="1057" t="str">
        <f t="shared" si="64"/>
        <v/>
      </c>
      <c r="BC131" s="1046"/>
      <c r="BD131" s="1058">
        <f t="shared" si="65"/>
        <v>0</v>
      </c>
      <c r="BE131" s="1048" t="str">
        <f t="shared" si="66"/>
        <v/>
      </c>
      <c r="BF131" s="262" t="s">
        <v>22</v>
      </c>
      <c r="BG131" s="1027">
        <f t="shared" si="67"/>
        <v>0</v>
      </c>
      <c r="BH131" s="1028">
        <f t="shared" si="68"/>
        <v>0</v>
      </c>
      <c r="BI131"/>
      <c r="BR131"/>
      <c r="BS131"/>
      <c r="BT131"/>
      <c r="BU131"/>
      <c r="BV131"/>
      <c r="BW131"/>
      <c r="BX131" s="964" t="str">
        <f t="shared" si="47"/>
        <v>►</v>
      </c>
      <c r="CD131" s="962"/>
      <c r="DC131" s="3">
        <v>1</v>
      </c>
    </row>
    <row r="132" spans="1:107" s="701" customFormat="1" ht="21" customHeight="1">
      <c r="A132" s="941" t="s">
        <v>22</v>
      </c>
      <c r="B132" s="957" t="str">
        <f t="shared" si="46"/>
        <v>►</v>
      </c>
      <c r="C132" s="999" cm="1">
        <f t="array" ref="C132">SUMPRODUCT(LEN(D132:J132))</f>
        <v>0</v>
      </c>
      <c r="D132" s="201"/>
      <c r="E132" s="206"/>
      <c r="F132" s="206"/>
      <c r="G132" s="206"/>
      <c r="H132" s="206"/>
      <c r="I132" s="206"/>
      <c r="J132" s="207"/>
      <c r="K132" s="455" t="s">
        <v>22</v>
      </c>
      <c r="L132" s="115" t="str">
        <f t="shared" si="71"/>
        <v>►</v>
      </c>
      <c r="M132" s="190" t="str">
        <f>M109</f>
        <v>C COULIS DE MANGUE | pâtisserie--ENTREMET| Auteur &gt; recette Béghin Say de Jean-Jacques Borne MOF 1994</v>
      </c>
      <c r="N132" s="190">
        <f>N109</f>
        <v>18</v>
      </c>
      <c r="O132" s="191" t="str">
        <f>O109</f>
        <v>assiettes</v>
      </c>
      <c r="P132" s="192" t="str">
        <f>P109</f>
        <v>Recette mère ► MILLE-FEUILLE meringue et chiboust pamplemousse aux fraises des bois</v>
      </c>
      <c r="Q132" s="533"/>
      <c r="R132" s="533"/>
      <c r="S132" s="533"/>
      <c r="T132" s="533"/>
      <c r="U132" s="1817"/>
      <c r="V132" s="1821" t="str">
        <f>IF(ISBLANK(W132),"",LARGE(V125:V131,1)+1)</f>
        <v/>
      </c>
      <c r="W132" s="1849"/>
      <c r="X132" s="1822"/>
      <c r="Y132" s="1822"/>
      <c r="Z132" s="1822"/>
      <c r="AA132" s="1822"/>
      <c r="AB132" s="1822"/>
      <c r="AC132" s="1822"/>
      <c r="AD132" s="2120"/>
      <c r="AE132" s="262" t="s">
        <v>22</v>
      </c>
      <c r="AF132" s="1035" t="str">
        <f t="shared" si="51"/>
        <v>►</v>
      </c>
      <c r="AG132" s="1036" t="str">
        <f t="shared" si="52"/>
        <v/>
      </c>
      <c r="AH132" s="1037" t="str">
        <f t="shared" si="53"/>
        <v/>
      </c>
      <c r="AI132" s="1036" t="str">
        <f t="shared" si="54"/>
        <v/>
      </c>
      <c r="AJ132" s="1037" t="str">
        <f t="shared" si="55"/>
        <v/>
      </c>
      <c r="AK132" s="1037">
        <f>IF(AND(L132="A",COUNTIF(BJ15:BL62,TRIM(U132))&gt;0),1,0)</f>
        <v>0</v>
      </c>
      <c r="AL132" s="1051" t="str" cm="1">
        <f t="array" ref="AL132">IF(AF132&lt;&gt;"A","",IFERROR((IFERROR(_xlfn.XLOOKUP(TRIM(SUBSTITUTE(U132,CHAR(160)," ")),BJ15:BJ62,BM15:BM62),IFERROR(_xlfn.XLOOKUP(TRIM(SUBSTITUTE(U132,CHAR(160)," ")),BK15:BK62,BM15:BM62),_xlfn.XLOOKUP(TRIM(SUBSTITUTE(U132,CHAR(160)," ")),BL15:BL62,BM15:BM62))))*T132*IF(ISBLANK(Q132),1,Q132)+IFERROR(_xlfn.XLOOKUP("RECHERCHEX",TRIM(L132:AD132),L132:AD132),0),0))</f>
        <v/>
      </c>
      <c r="AM132" s="1038">
        <f t="shared" si="56"/>
        <v>0</v>
      </c>
      <c r="AN132" s="1627" t="str">
        <f t="shared" si="57"/>
        <v/>
      </c>
      <c r="AO132" s="1039">
        <f t="shared" si="58"/>
        <v>0</v>
      </c>
      <c r="AP132" s="1039">
        <f t="shared" si="59"/>
        <v>0</v>
      </c>
      <c r="AQ132" s="1040">
        <f>IF(AO132&gt;0,AS9,0)</f>
        <v>0</v>
      </c>
      <c r="AR132" s="1628" t="str">
        <f>IF(TRIM(AG132)="▼ recette suivante", AG132, IF(AQ132&gt;0, IF(AT9&lt;&gt;"", AT9&amp;"-ou.or.o ❾ + or - &gt;", ""), ""))</f>
        <v/>
      </c>
      <c r="AS132" s="1629"/>
      <c r="AT132" s="1041"/>
      <c r="AU132" s="1042">
        <f t="shared" si="60"/>
        <v>0</v>
      </c>
      <c r="AV132" s="1043">
        <f>IF(AK132,IF(OR(AU132="",N(AU132)&lt;=0.000000001),"",_xlfn.XLOOKUP(AJ132,BJ15:BJ62,BN15:BN62,_xlfn.XLOOKUP(AJ132,BK15:BK62,BN15:BN62,_xlfn.XLOOKUP(AJ132,BL15:BL62,BN15:BN62,"")))),0)</f>
        <v>0</v>
      </c>
      <c r="AW132" s="1065" cm="1">
        <f t="array" ref="AW132">IF(AK132&lt;&gt;1,0,IF(OR(AU132="",N(AU132)&lt;=0.000000001),"",IF(OR(AO132="",N(AO132)&lt;=0.000000001),0,IF(ISNUMBER(AU132),IFERROR(_xlfn.LET(_xlpm.ai_test,TRIM(AJ132),_xlpm.r,IFERROR(_xlfn.XLOOKUP(_xlpm.ai_test,BJ15:BJ62,ROW(BJ15:BJ62),0,1),IFERROR(_xlfn.XLOOKUP(_xlpm.ai_test,BK15:BK62,ROW(BK15:BK62),0,1),_xlfn.XLOOKUP(_xlpm.ai_test,BL15:BL62,ROW(BL15:BL62),0,1))),_xlpm.p,_xlpm.r-MIN(ROW(BJ15:BJ62))+1,_xlpm.f,INDEX(BM15:BM62,_xlpm.p),_xlpm.u,INDEX(BN15:BN62,_xlpm.p),_xlpm.s,INDEX(BP15:BP62,_xlpm.p),_xlpm.q,N(AU132)/_xlpm.f,IF(_xlpm.q&gt;=_xlpm.s,ROUND(_xlpm.q,1)&amp;" "&amp;_xlpm.ai_test&amp;" = "&amp;ROUND(_xlpm.q*_xlpm.f,1)&amp;" "&amp;_xlpm.u,ROUND(_xlpm.q,1)&amp;" "&amp;_xlpm.ai_test)),""),""))))</f>
        <v>0</v>
      </c>
      <c r="AX132" s="1055"/>
      <c r="AY132" s="1042">
        <f t="shared" si="61"/>
        <v>0</v>
      </c>
      <c r="AZ132" s="1043" t="str">
        <f t="shared" si="62"/>
        <v/>
      </c>
      <c r="BA132" s="1044">
        <f t="shared" si="63"/>
        <v>0</v>
      </c>
      <c r="BB132" s="1045" t="str">
        <f t="shared" si="64"/>
        <v/>
      </c>
      <c r="BC132" s="1046"/>
      <c r="BD132" s="1047">
        <f t="shared" si="65"/>
        <v>0</v>
      </c>
      <c r="BE132" s="1048" t="str">
        <f t="shared" si="66"/>
        <v/>
      </c>
      <c r="BF132" s="262" t="s">
        <v>22</v>
      </c>
      <c r="BG132" s="1027">
        <f t="shared" si="67"/>
        <v>0</v>
      </c>
      <c r="BH132" s="1028">
        <f t="shared" si="68"/>
        <v>0</v>
      </c>
      <c r="BI132"/>
      <c r="BR132"/>
      <c r="BS132"/>
      <c r="BT132"/>
      <c r="BU132"/>
      <c r="BV132"/>
      <c r="BW132"/>
      <c r="BX132" s="964" t="str">
        <f t="shared" si="47"/>
        <v>►</v>
      </c>
      <c r="CD132" s="962"/>
      <c r="DC132" s="3">
        <v>1</v>
      </c>
    </row>
    <row r="133" spans="1:107" s="701" customFormat="1" ht="21" customHeight="1">
      <c r="A133" s="941" t="s">
        <v>22</v>
      </c>
      <c r="B133" s="957" t="str">
        <f t="shared" ref="B133:B196" si="72">L133</f>
        <v>►</v>
      </c>
      <c r="C133" s="999" cm="1">
        <f t="array" ref="C133">SUMPRODUCT(LEN(D133:J133))</f>
        <v>0</v>
      </c>
      <c r="D133" s="201"/>
      <c r="E133" s="206"/>
      <c r="F133" s="206"/>
      <c r="G133" s="206"/>
      <c r="H133" s="206"/>
      <c r="I133" s="206"/>
      <c r="J133" s="207"/>
      <c r="K133" s="455" t="s">
        <v>22</v>
      </c>
      <c r="L133" s="115" t="str">
        <f t="shared" si="71"/>
        <v>►</v>
      </c>
      <c r="M133" s="190" t="str">
        <f>M109</f>
        <v>C COULIS DE MANGUE | pâtisserie--ENTREMET| Auteur &gt; recette Béghin Say de Jean-Jacques Borne MOF 1994</v>
      </c>
      <c r="N133" s="190">
        <f>N109</f>
        <v>18</v>
      </c>
      <c r="O133" s="191" t="str">
        <f>O109</f>
        <v>assiettes</v>
      </c>
      <c r="P133" s="192" t="str">
        <f>P109</f>
        <v>Recette mère ► MILLE-FEUILLE meringue et chiboust pamplemousse aux fraises des bois</v>
      </c>
      <c r="Q133" s="533"/>
      <c r="R133" s="533"/>
      <c r="S133" s="533"/>
      <c r="T133" s="533"/>
      <c r="U133" s="1817"/>
      <c r="V133" s="1821" t="str">
        <f>IF(ISBLANK(W133),"",LARGE(V125:V132,1)+1)</f>
        <v/>
      </c>
      <c r="W133" s="1822"/>
      <c r="X133" s="1822"/>
      <c r="Y133" s="1822"/>
      <c r="Z133" s="1822"/>
      <c r="AA133" s="1822"/>
      <c r="AB133" s="1822"/>
      <c r="AC133" s="1822"/>
      <c r="AD133" s="2120"/>
      <c r="AE133" s="262" t="s">
        <v>22</v>
      </c>
      <c r="AF133" s="1035" t="str">
        <f t="shared" si="51"/>
        <v>►</v>
      </c>
      <c r="AG133" s="1036" t="str">
        <f t="shared" si="52"/>
        <v/>
      </c>
      <c r="AH133" s="1037" t="str">
        <f t="shared" si="53"/>
        <v/>
      </c>
      <c r="AI133" s="1036" t="str">
        <f t="shared" si="54"/>
        <v/>
      </c>
      <c r="AJ133" s="1037" t="str">
        <f t="shared" si="55"/>
        <v/>
      </c>
      <c r="AK133" s="1037">
        <f>IF(AND(L133="A",COUNTIF(BJ15:BL62,TRIM(U133))&gt;0),1,0)</f>
        <v>0</v>
      </c>
      <c r="AL133" s="1051" t="str" cm="1">
        <f t="array" ref="AL133">IF(AF133&lt;&gt;"A","",IFERROR((IFERROR(_xlfn.XLOOKUP(TRIM(SUBSTITUTE(U133,CHAR(160)," ")),BJ15:BJ62,BM15:BM62),IFERROR(_xlfn.XLOOKUP(TRIM(SUBSTITUTE(U133,CHAR(160)," ")),BK15:BK62,BM15:BM62),_xlfn.XLOOKUP(TRIM(SUBSTITUTE(U133,CHAR(160)," ")),BL15:BL62,BM15:BM62))))*T133*IF(ISBLANK(Q133),1,Q133)+IFERROR(_xlfn.XLOOKUP("RECHERCHEX",TRIM(L133:AD133),L133:AD133),0),0))</f>
        <v/>
      </c>
      <c r="AM133" s="1038">
        <f t="shared" si="56"/>
        <v>0</v>
      </c>
      <c r="AN133" s="1627" t="str">
        <f t="shared" si="57"/>
        <v/>
      </c>
      <c r="AO133" s="1039">
        <f t="shared" si="58"/>
        <v>0</v>
      </c>
      <c r="AP133" s="1039">
        <f t="shared" si="59"/>
        <v>0</v>
      </c>
      <c r="AQ133" s="1052">
        <f>IF(AO133&gt;0,AS9,0)</f>
        <v>0</v>
      </c>
      <c r="AR133" s="1626" t="str">
        <f>IF(TRIM(AG133)="▼ recette suivante", AG133, IF(AQ133&gt;0, IF(AT9&lt;&gt;"", AT9&amp;"-ou.or.o ❾ + or - &gt;", ""), ""))</f>
        <v/>
      </c>
      <c r="AS133" s="1629"/>
      <c r="AT133" s="1041"/>
      <c r="AU133" s="1053">
        <f t="shared" si="60"/>
        <v>0</v>
      </c>
      <c r="AV133" s="1054">
        <f>IF(AK133,IF(OR(AU133="",N(AU133)&lt;=0.000000001),"",_xlfn.XLOOKUP(AJ133,BJ15:BJ62,BN15:BN62,_xlfn.XLOOKUP(AJ133,BK15:BK62,BN15:BN62,_xlfn.XLOOKUP(AJ133,BL15:BL62,BN15:BN62,"")))),0)</f>
        <v>0</v>
      </c>
      <c r="AW133" s="1067" cm="1">
        <f t="array" ref="AW133">IF(AK133&lt;&gt;1,0,IF(OR(AU133="",N(AU133)&lt;=0.000000001),"",IF(OR(AO133="",N(AO133)&lt;=0.000000001),0,IF(ISNUMBER(AU133),IFERROR(_xlfn.LET(_xlpm.ai_test,TRIM(AJ133),_xlpm.r,IFERROR(_xlfn.XLOOKUP(_xlpm.ai_test,BJ15:BJ62,ROW(BJ15:BJ62),0,1),IFERROR(_xlfn.XLOOKUP(_xlpm.ai_test,BK15:BK62,ROW(BK15:BK62),0,1),_xlfn.XLOOKUP(_xlpm.ai_test,BL15:BL62,ROW(BL15:BL62),0,1))),_xlpm.p,_xlpm.r-MIN(ROW(BJ15:BJ62))+1,_xlpm.f,INDEX(BM15:BM62,_xlpm.p),_xlpm.u,INDEX(BN15:BN62,_xlpm.p),_xlpm.s,INDEX(BP15:BP62,_xlpm.p),_xlpm.q,N(AU133)/_xlpm.f,IF(_xlpm.q&gt;=_xlpm.s,ROUND(_xlpm.q,1)&amp;" "&amp;_xlpm.ai_test&amp;" = "&amp;ROUND(_xlpm.q*_xlpm.f,1)&amp;" "&amp;_xlpm.u,ROUND(_xlpm.q,1)&amp;" "&amp;_xlpm.ai_test)),""),""))))</f>
        <v>0</v>
      </c>
      <c r="AX133" s="1055"/>
      <c r="AY133" s="1053">
        <f t="shared" si="61"/>
        <v>0</v>
      </c>
      <c r="AZ133" s="1054" t="str">
        <f t="shared" si="62"/>
        <v/>
      </c>
      <c r="BA133" s="1056">
        <f t="shared" si="63"/>
        <v>0</v>
      </c>
      <c r="BB133" s="1057" t="str">
        <f t="shared" si="64"/>
        <v/>
      </c>
      <c r="BC133" s="1046"/>
      <c r="BD133" s="1058">
        <f t="shared" si="65"/>
        <v>0</v>
      </c>
      <c r="BE133" s="1048" t="str">
        <f t="shared" si="66"/>
        <v/>
      </c>
      <c r="BF133" s="262" t="s">
        <v>22</v>
      </c>
      <c r="BG133" s="1027">
        <f t="shared" si="67"/>
        <v>0</v>
      </c>
      <c r="BH133" s="1028">
        <f t="shared" si="68"/>
        <v>0</v>
      </c>
      <c r="BI133"/>
      <c r="BR133"/>
      <c r="BS133"/>
      <c r="BT133"/>
      <c r="BU133"/>
      <c r="BV133"/>
      <c r="BW133"/>
      <c r="BX133" s="964" t="str">
        <f t="shared" ref="BX133:BX196" si="73">AF133</f>
        <v>►</v>
      </c>
      <c r="CD133" s="962"/>
      <c r="DC133" s="3">
        <v>1</v>
      </c>
    </row>
    <row r="134" spans="1:107" s="701" customFormat="1" ht="21" customHeight="1">
      <c r="A134" s="941" t="s">
        <v>22</v>
      </c>
      <c r="B134" s="957" t="str">
        <f t="shared" si="72"/>
        <v>►</v>
      </c>
      <c r="C134" s="999" cm="1">
        <f t="array" ref="C134">SUMPRODUCT(LEN(D134:J134))</f>
        <v>0</v>
      </c>
      <c r="D134" s="201"/>
      <c r="E134" s="206"/>
      <c r="F134" s="206"/>
      <c r="G134" s="206"/>
      <c r="H134" s="206"/>
      <c r="I134" s="206"/>
      <c r="J134" s="207"/>
      <c r="K134" s="455" t="s">
        <v>22</v>
      </c>
      <c r="L134" s="115" t="str">
        <f t="shared" si="71"/>
        <v>►</v>
      </c>
      <c r="M134" s="190" t="str">
        <f>M109</f>
        <v>C COULIS DE MANGUE | pâtisserie--ENTREMET| Auteur &gt; recette Béghin Say de Jean-Jacques Borne MOF 1994</v>
      </c>
      <c r="N134" s="190">
        <f>N109</f>
        <v>18</v>
      </c>
      <c r="O134" s="191" t="str">
        <f>O109</f>
        <v>assiettes</v>
      </c>
      <c r="P134" s="192" t="str">
        <f>P109</f>
        <v>Recette mère ► MILLE-FEUILLE meringue et chiboust pamplemousse aux fraises des bois</v>
      </c>
      <c r="Q134" s="533"/>
      <c r="R134" s="533"/>
      <c r="S134" s="533"/>
      <c r="T134" s="533"/>
      <c r="U134" s="1817"/>
      <c r="V134" s="1821" t="str">
        <f>IF(ISBLANK(W134),"",LARGE(V125:V133,1)+1)</f>
        <v/>
      </c>
      <c r="W134" s="1822"/>
      <c r="X134" s="1822"/>
      <c r="Y134" s="1822"/>
      <c r="Z134" s="1822"/>
      <c r="AA134" s="1822"/>
      <c r="AB134" s="1822"/>
      <c r="AC134" s="1822"/>
      <c r="AD134" s="2120"/>
      <c r="AE134" s="262" t="s">
        <v>22</v>
      </c>
      <c r="AF134" s="1035" t="str">
        <f t="shared" si="51"/>
        <v>►</v>
      </c>
      <c r="AG134" s="1036" t="str">
        <f t="shared" si="52"/>
        <v/>
      </c>
      <c r="AH134" s="1037" t="str">
        <f t="shared" si="53"/>
        <v/>
      </c>
      <c r="AI134" s="1036" t="str">
        <f t="shared" si="54"/>
        <v/>
      </c>
      <c r="AJ134" s="1037" t="str">
        <f t="shared" si="55"/>
        <v/>
      </c>
      <c r="AK134" s="1037">
        <f>IF(AND(L134="A",COUNTIF(BJ15:BL62,TRIM(U134))&gt;0),1,0)</f>
        <v>0</v>
      </c>
      <c r="AL134" s="1051" t="str" cm="1">
        <f t="array" ref="AL134">IF(AF134&lt;&gt;"A","",IFERROR((IFERROR(_xlfn.XLOOKUP(TRIM(SUBSTITUTE(U134,CHAR(160)," ")),BJ15:BJ62,BM15:BM62),IFERROR(_xlfn.XLOOKUP(TRIM(SUBSTITUTE(U134,CHAR(160)," ")),BK15:BK62,BM15:BM62),_xlfn.XLOOKUP(TRIM(SUBSTITUTE(U134,CHAR(160)," ")),BL15:BL62,BM15:BM62))))*T134*IF(ISBLANK(Q134),1,Q134)+IFERROR(_xlfn.XLOOKUP("RECHERCHEX",TRIM(L134:AD134),L134:AD134),0),0))</f>
        <v/>
      </c>
      <c r="AM134" s="1038">
        <f t="shared" si="56"/>
        <v>0</v>
      </c>
      <c r="AN134" s="1627" t="str">
        <f t="shared" si="57"/>
        <v/>
      </c>
      <c r="AO134" s="1039">
        <f t="shared" si="58"/>
        <v>0</v>
      </c>
      <c r="AP134" s="1039">
        <f t="shared" si="59"/>
        <v>0</v>
      </c>
      <c r="AQ134" s="1040">
        <f>IF(AO134&gt;0,AS9,0)</f>
        <v>0</v>
      </c>
      <c r="AR134" s="1628" t="str">
        <f>IF(TRIM(AG134)="▼ recette suivante", AG134, IF(AQ134&gt;0, IF(AT9&lt;&gt;"", AT9&amp;"-ou.or.o ❾ + or - &gt;", ""), ""))</f>
        <v/>
      </c>
      <c r="AS134" s="1064"/>
      <c r="AT134" s="1064"/>
      <c r="AU134" s="1042">
        <f t="shared" si="60"/>
        <v>0</v>
      </c>
      <c r="AV134" s="1043">
        <f>IF(AK134,IF(OR(AU134="",N(AU134)&lt;=0.000000001),"",_xlfn.XLOOKUP(AJ134,BJ15:BJ62,BN15:BN62,_xlfn.XLOOKUP(AJ134,BK15:BK62,BN15:BN62,_xlfn.XLOOKUP(AJ134,BL15:BL62,BN15:BN62,"")))),0)</f>
        <v>0</v>
      </c>
      <c r="AW134" s="1065" cm="1">
        <f t="array" ref="AW134">IF(AK134&lt;&gt;1,0,IF(OR(AU134="",N(AU134)&lt;=0.000000001),"",IF(OR(AO134="",N(AO134)&lt;=0.000000001),0,IF(ISNUMBER(AU134),IFERROR(_xlfn.LET(_xlpm.ai_test,TRIM(AJ134),_xlpm.r,IFERROR(_xlfn.XLOOKUP(_xlpm.ai_test,BJ15:BJ62,ROW(BJ15:BJ62),0,1),IFERROR(_xlfn.XLOOKUP(_xlpm.ai_test,BK15:BK62,ROW(BK15:BK62),0,1),_xlfn.XLOOKUP(_xlpm.ai_test,BL15:BL62,ROW(BL15:BL62),0,1))),_xlpm.p,_xlpm.r-MIN(ROW(BJ15:BJ62))+1,_xlpm.f,INDEX(BM15:BM62,_xlpm.p),_xlpm.u,INDEX(BN15:BN62,_xlpm.p),_xlpm.s,INDEX(BP15:BP62,_xlpm.p),_xlpm.q,N(AU134)/_xlpm.f,IF(_xlpm.q&gt;=_xlpm.s,ROUND(_xlpm.q,1)&amp;" "&amp;_xlpm.ai_test&amp;" = "&amp;ROUND(_xlpm.q*_xlpm.f,1)&amp;" "&amp;_xlpm.u,ROUND(_xlpm.q,1)&amp;" "&amp;_xlpm.ai_test)),""),""))))</f>
        <v>0</v>
      </c>
      <c r="AX134" s="1055"/>
      <c r="AY134" s="1042">
        <f t="shared" si="61"/>
        <v>0</v>
      </c>
      <c r="AZ134" s="1043" t="str">
        <f t="shared" si="62"/>
        <v/>
      </c>
      <c r="BA134" s="1044">
        <f t="shared" si="63"/>
        <v>0</v>
      </c>
      <c r="BB134" s="1045" t="str">
        <f t="shared" si="64"/>
        <v/>
      </c>
      <c r="BC134" s="1046"/>
      <c r="BD134" s="1047">
        <f t="shared" si="65"/>
        <v>0</v>
      </c>
      <c r="BE134" s="1048" t="str">
        <f t="shared" si="66"/>
        <v/>
      </c>
      <c r="BF134" s="262" t="s">
        <v>22</v>
      </c>
      <c r="BG134" s="1027">
        <f t="shared" si="67"/>
        <v>0</v>
      </c>
      <c r="BH134" s="1028">
        <f t="shared" si="68"/>
        <v>0</v>
      </c>
      <c r="BI134"/>
      <c r="BR134"/>
      <c r="BS134"/>
      <c r="BT134"/>
      <c r="BU134"/>
      <c r="BV134"/>
      <c r="BW134"/>
      <c r="BX134" s="964" t="str">
        <f t="shared" si="73"/>
        <v>►</v>
      </c>
      <c r="CD134" s="962"/>
      <c r="DC134" s="3">
        <v>1</v>
      </c>
    </row>
    <row r="135" spans="1:107" s="701" customFormat="1" ht="21" customHeight="1">
      <c r="A135" s="941" t="s">
        <v>22</v>
      </c>
      <c r="B135" s="957" t="str">
        <f t="shared" si="72"/>
        <v>►</v>
      </c>
      <c r="C135" s="999" cm="1">
        <f t="array" ref="C135">SUMPRODUCT(LEN(D135:J135))</f>
        <v>0</v>
      </c>
      <c r="D135" s="201"/>
      <c r="E135" s="206"/>
      <c r="F135" s="206"/>
      <c r="G135" s="206"/>
      <c r="H135" s="206"/>
      <c r="I135" s="206"/>
      <c r="J135" s="207"/>
      <c r="K135" s="455" t="s">
        <v>22</v>
      </c>
      <c r="L135" s="115" t="str">
        <f t="shared" si="71"/>
        <v>►</v>
      </c>
      <c r="M135" s="190" t="str">
        <f>M109</f>
        <v>C COULIS DE MANGUE | pâtisserie--ENTREMET| Auteur &gt; recette Béghin Say de Jean-Jacques Borne MOF 1994</v>
      </c>
      <c r="N135" s="190">
        <f>N109</f>
        <v>18</v>
      </c>
      <c r="O135" s="191" t="str">
        <f>O109</f>
        <v>assiettes</v>
      </c>
      <c r="P135" s="192" t="str">
        <f>P109</f>
        <v>Recette mère ► MILLE-FEUILLE meringue et chiboust pamplemousse aux fraises des bois</v>
      </c>
      <c r="Q135" s="533"/>
      <c r="R135" s="533"/>
      <c r="S135" s="533"/>
      <c r="T135" s="533"/>
      <c r="U135" s="1817"/>
      <c r="V135" s="1821" t="str">
        <f>IF(ISBLANK(W135),"",LARGE(V125:V134,1)+1)</f>
        <v/>
      </c>
      <c r="W135" s="1822"/>
      <c r="X135" s="1822"/>
      <c r="Y135" s="1822"/>
      <c r="Z135" s="1822"/>
      <c r="AA135" s="1822"/>
      <c r="AB135" s="1822"/>
      <c r="AC135" s="1822"/>
      <c r="AD135" s="2120"/>
      <c r="AE135" s="262" t="s">
        <v>22</v>
      </c>
      <c r="AF135" s="1035" t="str">
        <f t="shared" si="51"/>
        <v>►</v>
      </c>
      <c r="AG135" s="1036" t="str">
        <f t="shared" si="52"/>
        <v/>
      </c>
      <c r="AH135" s="1037" t="str">
        <f t="shared" si="53"/>
        <v/>
      </c>
      <c r="AI135" s="1036" t="str">
        <f t="shared" si="54"/>
        <v/>
      </c>
      <c r="AJ135" s="1037" t="str">
        <f t="shared" si="55"/>
        <v/>
      </c>
      <c r="AK135" s="1037">
        <f>IF(AND(L135="A",COUNTIF(BJ15:BL62,TRIM(U135))&gt;0),1,0)</f>
        <v>0</v>
      </c>
      <c r="AL135" s="1051" t="str" cm="1">
        <f t="array" ref="AL135">IF(AF135&lt;&gt;"A","",IFERROR((IFERROR(_xlfn.XLOOKUP(TRIM(SUBSTITUTE(U135,CHAR(160)," ")),BJ15:BJ62,BM15:BM62),IFERROR(_xlfn.XLOOKUP(TRIM(SUBSTITUTE(U135,CHAR(160)," ")),BK15:BK62,BM15:BM62),_xlfn.XLOOKUP(TRIM(SUBSTITUTE(U135,CHAR(160)," ")),BL15:BL62,BM15:BM62))))*T135*IF(ISBLANK(Q135),1,Q135)+IFERROR(_xlfn.XLOOKUP("RECHERCHEX",TRIM(L135:AD135),L135:AD135),0),0))</f>
        <v/>
      </c>
      <c r="AM135" s="1038">
        <f t="shared" si="56"/>
        <v>0</v>
      </c>
      <c r="AN135" s="1627" t="str">
        <f t="shared" si="57"/>
        <v/>
      </c>
      <c r="AO135" s="1039">
        <f t="shared" si="58"/>
        <v>0</v>
      </c>
      <c r="AP135" s="1039">
        <f t="shared" si="59"/>
        <v>0</v>
      </c>
      <c r="AQ135" s="1052">
        <f>IF(AO135&gt;0,AS9,0)</f>
        <v>0</v>
      </c>
      <c r="AR135" s="1626" t="str">
        <f>IF(TRIM(AG135)="▼ recette suivante", AG135, IF(AQ135&gt;0, IF(AT9&lt;&gt;"", AT9&amp;"-ou.or.o ❾ + or - &gt;", ""), ""))</f>
        <v/>
      </c>
      <c r="AS135" s="1064"/>
      <c r="AT135" s="1064"/>
      <c r="AU135" s="1053">
        <f t="shared" si="60"/>
        <v>0</v>
      </c>
      <c r="AV135" s="1054">
        <f>IF(AK135,IF(OR(AU135="",N(AU135)&lt;=0.000000001),"",_xlfn.XLOOKUP(AJ135,BJ15:BJ62,BN15:BN62,_xlfn.XLOOKUP(AJ135,BK15:BK62,BN15:BN62,_xlfn.XLOOKUP(AJ135,BL15:BL62,BN15:BN62,"")))),0)</f>
        <v>0</v>
      </c>
      <c r="AW135" s="1067" cm="1">
        <f t="array" ref="AW135">IF(AK135&lt;&gt;1,0,IF(OR(AU135="",N(AU135)&lt;=0.000000001),"",IF(OR(AO135="",N(AO135)&lt;=0.000000001),0,IF(ISNUMBER(AU135),IFERROR(_xlfn.LET(_xlpm.ai_test,TRIM(AJ135),_xlpm.r,IFERROR(_xlfn.XLOOKUP(_xlpm.ai_test,BJ15:BJ62,ROW(BJ15:BJ62),0,1),IFERROR(_xlfn.XLOOKUP(_xlpm.ai_test,BK15:BK62,ROW(BK15:BK62),0,1),_xlfn.XLOOKUP(_xlpm.ai_test,BL15:BL62,ROW(BL15:BL62),0,1))),_xlpm.p,_xlpm.r-MIN(ROW(BJ15:BJ62))+1,_xlpm.f,INDEX(BM15:BM62,_xlpm.p),_xlpm.u,INDEX(BN15:BN62,_xlpm.p),_xlpm.s,INDEX(BP15:BP62,_xlpm.p),_xlpm.q,N(AU135)/_xlpm.f,IF(_xlpm.q&gt;=_xlpm.s,ROUND(_xlpm.q,1)&amp;" "&amp;_xlpm.ai_test&amp;" = "&amp;ROUND(_xlpm.q*_xlpm.f,1)&amp;" "&amp;_xlpm.u,ROUND(_xlpm.q,1)&amp;" "&amp;_xlpm.ai_test)),""),""))))</f>
        <v>0</v>
      </c>
      <c r="AX135" s="1055"/>
      <c r="AY135" s="1053">
        <f t="shared" si="61"/>
        <v>0</v>
      </c>
      <c r="AZ135" s="1054" t="str">
        <f t="shared" si="62"/>
        <v/>
      </c>
      <c r="BA135" s="1056">
        <f t="shared" si="63"/>
        <v>0</v>
      </c>
      <c r="BB135" s="1057" t="str">
        <f t="shared" si="64"/>
        <v/>
      </c>
      <c r="BC135" s="1046"/>
      <c r="BD135" s="1058">
        <f t="shared" si="65"/>
        <v>0</v>
      </c>
      <c r="BE135" s="1048" t="str">
        <f t="shared" si="66"/>
        <v/>
      </c>
      <c r="BF135" s="262" t="s">
        <v>22</v>
      </c>
      <c r="BG135" s="1027">
        <f t="shared" si="67"/>
        <v>0</v>
      </c>
      <c r="BH135" s="1028">
        <f t="shared" si="68"/>
        <v>0</v>
      </c>
      <c r="BI135"/>
      <c r="BR135"/>
      <c r="BS135"/>
      <c r="BT135"/>
      <c r="BU135"/>
      <c r="BV135"/>
      <c r="BW135"/>
      <c r="BX135" s="964" t="str">
        <f t="shared" si="73"/>
        <v>►</v>
      </c>
      <c r="CD135" s="962"/>
      <c r="DC135" s="3">
        <v>1</v>
      </c>
    </row>
    <row r="136" spans="1:107" s="701" customFormat="1" ht="21" customHeight="1">
      <c r="A136" s="941" t="s">
        <v>22</v>
      </c>
      <c r="B136" s="957" t="str">
        <f t="shared" si="72"/>
        <v>►</v>
      </c>
      <c r="C136" s="999" cm="1">
        <f t="array" ref="C136">SUMPRODUCT(LEN(D136:J136))</f>
        <v>0</v>
      </c>
      <c r="D136" s="201"/>
      <c r="E136" s="206"/>
      <c r="F136" s="206"/>
      <c r="G136" s="206"/>
      <c r="H136" s="206"/>
      <c r="I136" s="206"/>
      <c r="J136" s="207"/>
      <c r="K136" s="455" t="s">
        <v>22</v>
      </c>
      <c r="L136" s="230" t="s">
        <v>16</v>
      </c>
      <c r="M136" s="190" t="str">
        <f>M109</f>
        <v>C COULIS DE MANGUE | pâtisserie--ENTREMET| Auteur &gt; recette Béghin Say de Jean-Jacques Borne MOF 1994</v>
      </c>
      <c r="N136" s="190">
        <f>N109</f>
        <v>18</v>
      </c>
      <c r="O136" s="191" t="str">
        <f>O109</f>
        <v>assiettes</v>
      </c>
      <c r="P136" s="192" t="str">
        <f>P109</f>
        <v>Recette mère ► MILLE-FEUILLE meringue et chiboust pamplemousse aux fraises des bois</v>
      </c>
      <c r="Q136" s="533"/>
      <c r="R136" s="533"/>
      <c r="S136" s="533"/>
      <c r="T136" s="533"/>
      <c r="U136" s="1817"/>
      <c r="V136" s="1821" t="str">
        <f>IF(ISBLANK(W136),"",LARGE(V125:V135,1)+1)</f>
        <v/>
      </c>
      <c r="W136" s="1822"/>
      <c r="X136" s="1822"/>
      <c r="Y136" s="1822"/>
      <c r="Z136" s="1822"/>
      <c r="AA136" s="1822"/>
      <c r="AB136" s="1822"/>
      <c r="AC136" s="1822"/>
      <c r="AD136" s="2120"/>
      <c r="AE136" s="262" t="s">
        <v>22</v>
      </c>
      <c r="AF136" s="1035" t="str">
        <f t="shared" si="51"/>
        <v>►</v>
      </c>
      <c r="AG136" s="1036" t="str">
        <f t="shared" si="52"/>
        <v/>
      </c>
      <c r="AH136" s="1037" t="str">
        <f t="shared" si="53"/>
        <v/>
      </c>
      <c r="AI136" s="1036" t="str">
        <f t="shared" si="54"/>
        <v/>
      </c>
      <c r="AJ136" s="1037" t="str">
        <f t="shared" si="55"/>
        <v/>
      </c>
      <c r="AK136" s="1037">
        <f>IF(AND(L136="A",COUNTIF(BJ15:BL62,TRIM(U136))&gt;0),1,0)</f>
        <v>0</v>
      </c>
      <c r="AL136" s="1051" t="str" cm="1">
        <f t="array" ref="AL136">IF(AF136&lt;&gt;"A","",IFERROR((IFERROR(_xlfn.XLOOKUP(TRIM(SUBSTITUTE(U136,CHAR(160)," ")),BJ15:BJ62,BM15:BM62),IFERROR(_xlfn.XLOOKUP(TRIM(SUBSTITUTE(U136,CHAR(160)," ")),BK15:BK62,BM15:BM62),_xlfn.XLOOKUP(TRIM(SUBSTITUTE(U136,CHAR(160)," ")),BL15:BL62,BM15:BM62))))*T136*IF(ISBLANK(Q136),1,Q136)+IFERROR(_xlfn.XLOOKUP("RECHERCHEX",TRIM(L136:AD136),L136:AD136),0),0))</f>
        <v/>
      </c>
      <c r="AM136" s="1038">
        <f t="shared" si="56"/>
        <v>0</v>
      </c>
      <c r="AN136" s="1627" t="str">
        <f t="shared" si="57"/>
        <v/>
      </c>
      <c r="AO136" s="1039">
        <f t="shared" si="58"/>
        <v>0</v>
      </c>
      <c r="AP136" s="1039">
        <f t="shared" si="59"/>
        <v>0</v>
      </c>
      <c r="AQ136" s="1040">
        <f>IF(AO136&gt;0,AS9,0)</f>
        <v>0</v>
      </c>
      <c r="AR136" s="1628" t="str">
        <f>IF(TRIM(AG136)="▼ recette suivante", AG136, IF(AQ136&gt;0, IF(AT9&lt;&gt;"", AT9&amp;"-ou.or.o ❾ + or - &gt;", ""), ""))</f>
        <v/>
      </c>
      <c r="AS136" s="1064"/>
      <c r="AT136" s="1064"/>
      <c r="AU136" s="1042">
        <f t="shared" si="60"/>
        <v>0</v>
      </c>
      <c r="AV136" s="1043">
        <f>IF(AK136,IF(OR(AU136="",N(AU136)&lt;=0.000000001),"",_xlfn.XLOOKUP(AJ136,BJ15:BJ62,BN15:BN62,_xlfn.XLOOKUP(AJ136,BK15:BK62,BN15:BN62,_xlfn.XLOOKUP(AJ136,BL15:BL62,BN15:BN62,"")))),0)</f>
        <v>0</v>
      </c>
      <c r="AW136" s="1065" cm="1">
        <f t="array" ref="AW136">IF(AK136&lt;&gt;1,0,IF(OR(AU136="",N(AU136)&lt;=0.000000001),"",IF(OR(AO136="",N(AO136)&lt;=0.000000001),0,IF(ISNUMBER(AU136),IFERROR(_xlfn.LET(_xlpm.ai_test,TRIM(AJ136),_xlpm.r,IFERROR(_xlfn.XLOOKUP(_xlpm.ai_test,BJ15:BJ62,ROW(BJ15:BJ62),0,1),IFERROR(_xlfn.XLOOKUP(_xlpm.ai_test,BK15:BK62,ROW(BK15:BK62),0,1),_xlfn.XLOOKUP(_xlpm.ai_test,BL15:BL62,ROW(BL15:BL62),0,1))),_xlpm.p,_xlpm.r-MIN(ROW(BJ15:BJ62))+1,_xlpm.f,INDEX(BM15:BM62,_xlpm.p),_xlpm.u,INDEX(BN15:BN62,_xlpm.p),_xlpm.s,INDEX(BP15:BP62,_xlpm.p),_xlpm.q,N(AU136)/_xlpm.f,IF(_xlpm.q&gt;=_xlpm.s,ROUND(_xlpm.q,1)&amp;" "&amp;_xlpm.ai_test&amp;" = "&amp;ROUND(_xlpm.q*_xlpm.f,1)&amp;" "&amp;_xlpm.u,ROUND(_xlpm.q,1)&amp;" "&amp;_xlpm.ai_test)),""),""))))</f>
        <v>0</v>
      </c>
      <c r="AX136" s="1055"/>
      <c r="AY136" s="1042">
        <f t="shared" si="61"/>
        <v>0</v>
      </c>
      <c r="AZ136" s="1043" t="str">
        <f t="shared" si="62"/>
        <v/>
      </c>
      <c r="BA136" s="1044">
        <f t="shared" si="63"/>
        <v>0</v>
      </c>
      <c r="BB136" s="1045" t="str">
        <f t="shared" si="64"/>
        <v/>
      </c>
      <c r="BC136" s="1046"/>
      <c r="BD136" s="1047">
        <f t="shared" si="65"/>
        <v>0</v>
      </c>
      <c r="BE136" s="1048" t="str">
        <f t="shared" si="66"/>
        <v/>
      </c>
      <c r="BF136" s="262" t="s">
        <v>22</v>
      </c>
      <c r="BG136" s="1027">
        <f t="shared" si="67"/>
        <v>0</v>
      </c>
      <c r="BH136" s="1028">
        <f t="shared" si="68"/>
        <v>0</v>
      </c>
      <c r="BI136"/>
      <c r="BR136"/>
      <c r="BS136"/>
      <c r="BT136"/>
      <c r="BU136"/>
      <c r="BV136"/>
      <c r="BW136"/>
      <c r="BX136" s="964" t="str">
        <f t="shared" si="73"/>
        <v>►</v>
      </c>
      <c r="CD136" s="962"/>
      <c r="DC136" s="3">
        <v>1</v>
      </c>
    </row>
    <row r="137" spans="1:107" s="701" customFormat="1" ht="21" customHeight="1" thickBot="1">
      <c r="A137" s="941" t="s">
        <v>22</v>
      </c>
      <c r="B137" s="957" t="str">
        <f t="shared" si="72"/>
        <v>A</v>
      </c>
      <c r="C137" s="999" cm="1">
        <f t="array" ref="C137">SUMPRODUCT(LEN(D137:J137))</f>
        <v>0</v>
      </c>
      <c r="D137" s="201"/>
      <c r="E137" s="206"/>
      <c r="F137" s="206"/>
      <c r="G137" s="206"/>
      <c r="H137" s="206"/>
      <c r="I137" s="206"/>
      <c r="J137" s="207"/>
      <c r="K137" s="455" t="s">
        <v>22</v>
      </c>
      <c r="L137" s="230" t="s">
        <v>11</v>
      </c>
      <c r="M137" s="190" t="str">
        <f>M109</f>
        <v>C COULIS DE MANGUE | pâtisserie--ENTREMET| Auteur &gt; recette Béghin Say de Jean-Jacques Borne MOF 1994</v>
      </c>
      <c r="N137" s="190">
        <f>N109</f>
        <v>18</v>
      </c>
      <c r="O137" s="191" t="str">
        <f>O109</f>
        <v>assiettes</v>
      </c>
      <c r="P137" s="192" t="str">
        <f>P109</f>
        <v>Recette mère ► MILLE-FEUILLE meringue et chiboust pamplemousse aux fraises des bois</v>
      </c>
      <c r="Q137" s="201"/>
      <c r="R137" s="1644"/>
      <c r="S137" s="1644"/>
      <c r="T137" s="253" t="s">
        <v>216</v>
      </c>
      <c r="U137" s="206" t="s">
        <v>1419</v>
      </c>
      <c r="V137" s="1644"/>
      <c r="W137" s="1644"/>
      <c r="X137" s="1644"/>
      <c r="Y137" s="1644"/>
      <c r="Z137" s="1644"/>
      <c r="AA137" s="1644"/>
      <c r="AB137" s="1644"/>
      <c r="AC137" s="1644"/>
      <c r="AD137" s="1645"/>
      <c r="AE137" s="262" t="s">
        <v>22</v>
      </c>
      <c r="AF137" s="1035" t="str">
        <f t="shared" si="51"/>
        <v>►</v>
      </c>
      <c r="AG137" s="1036" t="str">
        <f t="shared" si="52"/>
        <v/>
      </c>
      <c r="AH137" s="1037" t="str">
        <f t="shared" si="53"/>
        <v/>
      </c>
      <c r="AI137" s="1036" t="str">
        <f t="shared" si="54"/>
        <v/>
      </c>
      <c r="AJ137" s="1037" t="str">
        <f t="shared" si="55"/>
        <v/>
      </c>
      <c r="AK137" s="1037">
        <f>IF(AND(L137="A",COUNTIF(BJ15:BL62,TRIM(U137))&gt;0),1,0)</f>
        <v>0</v>
      </c>
      <c r="AL137" s="1051" t="str" cm="1">
        <f t="array" ref="AL137">IF(AF137&lt;&gt;"A","",IFERROR((IFERROR(_xlfn.XLOOKUP(TRIM(SUBSTITUTE(U137,CHAR(160)," ")),BJ15:BJ62,BM15:BM62),IFERROR(_xlfn.XLOOKUP(TRIM(SUBSTITUTE(U137,CHAR(160)," ")),BK15:BK62,BM15:BM62),_xlfn.XLOOKUP(TRIM(SUBSTITUTE(U137,CHAR(160)," ")),BL15:BL62,BM15:BM62))))*T137*IF(ISBLANK(Q137),1,Q137)+IFERROR(_xlfn.XLOOKUP("RECHERCHEX",TRIM(L137:AD137),L137:AD137),0),0))</f>
        <v/>
      </c>
      <c r="AM137" s="1038">
        <f t="shared" si="56"/>
        <v>0</v>
      </c>
      <c r="AN137" s="1627" t="str">
        <f t="shared" si="57"/>
        <v/>
      </c>
      <c r="AO137" s="1039">
        <f t="shared" si="58"/>
        <v>0</v>
      </c>
      <c r="AP137" s="1039">
        <f t="shared" si="59"/>
        <v>0</v>
      </c>
      <c r="AQ137" s="1052">
        <f>IF(AO137&gt;0,AS9,0)</f>
        <v>0</v>
      </c>
      <c r="AR137" s="1626" t="str">
        <f>IF(TRIM(AG137)="▼ recette suivante", AG137, IF(AQ137&gt;0, IF(AT9&lt;&gt;"", AT9&amp;"-ou.or.o ❾ + or - &gt;", ""), ""))</f>
        <v/>
      </c>
      <c r="AS137" s="1064"/>
      <c r="AT137" s="1064"/>
      <c r="AU137" s="1053">
        <f t="shared" si="60"/>
        <v>0</v>
      </c>
      <c r="AV137" s="1054">
        <f>IF(AK137,IF(OR(AU137="",N(AU137)&lt;=0.000000001),"",_xlfn.XLOOKUP(AJ137,BJ15:BJ62,BN15:BN62,_xlfn.XLOOKUP(AJ137,BK15:BK62,BN15:BN62,_xlfn.XLOOKUP(AJ137,BL15:BL62,BN15:BN62,"")))),0)</f>
        <v>0</v>
      </c>
      <c r="AW137" s="1067" cm="1">
        <f t="array" ref="AW137">IF(AK137&lt;&gt;1,0,IF(OR(AU137="",N(AU137)&lt;=0.000000001),"",IF(OR(AO137="",N(AO137)&lt;=0.000000001),0,IF(ISNUMBER(AU137),IFERROR(_xlfn.LET(_xlpm.ai_test,TRIM(AJ137),_xlpm.r,IFERROR(_xlfn.XLOOKUP(_xlpm.ai_test,BJ15:BJ62,ROW(BJ15:BJ62),0,1),IFERROR(_xlfn.XLOOKUP(_xlpm.ai_test,BK15:BK62,ROW(BK15:BK62),0,1),_xlfn.XLOOKUP(_xlpm.ai_test,BL15:BL62,ROW(BL15:BL62),0,1))),_xlpm.p,_xlpm.r-MIN(ROW(BJ15:BJ62))+1,_xlpm.f,INDEX(BM15:BM62,_xlpm.p),_xlpm.u,INDEX(BN15:BN62,_xlpm.p),_xlpm.s,INDEX(BP15:BP62,_xlpm.p),_xlpm.q,N(AU137)/_xlpm.f,IF(_xlpm.q&gt;=_xlpm.s,ROUND(_xlpm.q,1)&amp;" "&amp;_xlpm.ai_test&amp;" = "&amp;ROUND(_xlpm.q*_xlpm.f,1)&amp;" "&amp;_xlpm.u,ROUND(_xlpm.q,1)&amp;" "&amp;_xlpm.ai_test)),""),""))))</f>
        <v>0</v>
      </c>
      <c r="AX137" s="1055"/>
      <c r="AY137" s="1053">
        <f t="shared" si="61"/>
        <v>0</v>
      </c>
      <c r="AZ137" s="1054" t="str">
        <f t="shared" si="62"/>
        <v/>
      </c>
      <c r="BA137" s="1056">
        <f t="shared" si="63"/>
        <v>0</v>
      </c>
      <c r="BB137" s="1057" t="str">
        <f t="shared" si="64"/>
        <v/>
      </c>
      <c r="BC137" s="1046"/>
      <c r="BD137" s="1058">
        <f t="shared" si="65"/>
        <v>0</v>
      </c>
      <c r="BE137" s="1048" t="str">
        <f t="shared" si="66"/>
        <v/>
      </c>
      <c r="BF137" s="262" t="s">
        <v>22</v>
      </c>
      <c r="BG137" s="1027">
        <f t="shared" si="67"/>
        <v>0</v>
      </c>
      <c r="BH137" s="1028">
        <f t="shared" si="68"/>
        <v>0</v>
      </c>
      <c r="BI137"/>
      <c r="BR137"/>
      <c r="BS137"/>
      <c r="BT137"/>
      <c r="BU137"/>
      <c r="BV137"/>
      <c r="BW137"/>
      <c r="BX137" s="964" t="str">
        <f t="shared" si="73"/>
        <v>►</v>
      </c>
      <c r="CD137" s="962"/>
      <c r="DC137" s="3">
        <v>1</v>
      </c>
    </row>
    <row r="138" spans="1:107" s="701" customFormat="1" ht="21" customHeight="1">
      <c r="A138" s="941" t="s">
        <v>22</v>
      </c>
      <c r="B138" s="957" t="str">
        <f t="shared" si="72"/>
        <v>A</v>
      </c>
      <c r="C138" s="999" cm="1">
        <f t="array" ref="C138">SUMPRODUCT(LEN(D138:J138))</f>
        <v>0</v>
      </c>
      <c r="D138" s="201"/>
      <c r="E138" s="206"/>
      <c r="F138" s="206"/>
      <c r="G138" s="206"/>
      <c r="H138" s="206"/>
      <c r="I138" s="206"/>
      <c r="J138" s="207"/>
      <c r="K138" s="455" t="s">
        <v>22</v>
      </c>
      <c r="L138" s="230" t="s">
        <v>11</v>
      </c>
      <c r="M138" s="190" t="str">
        <f>M109</f>
        <v>C COULIS DE MANGUE | pâtisserie--ENTREMET| Auteur &gt; recette Béghin Say de Jean-Jacques Borne MOF 1994</v>
      </c>
      <c r="N138" s="190">
        <f>N109</f>
        <v>18</v>
      </c>
      <c r="O138" s="191" t="str">
        <f>O109</f>
        <v>assiettes</v>
      </c>
      <c r="P138" s="192" t="str">
        <f>P109</f>
        <v>Recette mère ► MILLE-FEUILLE meringue et chiboust pamplemousse aux fraises des bois</v>
      </c>
      <c r="Q138" s="338" t="s">
        <v>205</v>
      </c>
      <c r="R138" s="235"/>
      <c r="S138" s="235"/>
      <c r="T138" s="235"/>
      <c r="U138" s="235"/>
      <c r="V138" s="1644"/>
      <c r="W138" s="1644"/>
      <c r="X138" s="1644"/>
      <c r="Y138" s="1644"/>
      <c r="Z138" s="1644"/>
      <c r="AA138" s="1644"/>
      <c r="AB138" s="1644"/>
      <c r="AC138" s="1644"/>
      <c r="AD138" s="1645"/>
      <c r="AE138" s="262" t="s">
        <v>22</v>
      </c>
      <c r="AF138" s="1035" t="str">
        <f t="shared" si="51"/>
        <v>►</v>
      </c>
      <c r="AG138" s="1036" t="str">
        <f t="shared" si="52"/>
        <v/>
      </c>
      <c r="AH138" s="1037" t="str">
        <f t="shared" si="53"/>
        <v/>
      </c>
      <c r="AI138" s="1036" t="str">
        <f t="shared" si="54"/>
        <v/>
      </c>
      <c r="AJ138" s="1037" t="str">
        <f t="shared" si="55"/>
        <v/>
      </c>
      <c r="AK138" s="1037">
        <f>IF(AND(L138="A",COUNTIF(BJ15:BL62,TRIM(U138))&gt;0),1,0)</f>
        <v>0</v>
      </c>
      <c r="AL138" s="1051" t="str" cm="1">
        <f t="array" ref="AL138">IF(AF138&lt;&gt;"A","",IFERROR((IFERROR(_xlfn.XLOOKUP(TRIM(SUBSTITUTE(U138,CHAR(160)," ")),BJ15:BJ62,BM15:BM62),IFERROR(_xlfn.XLOOKUP(TRIM(SUBSTITUTE(U138,CHAR(160)," ")),BK15:BK62,BM15:BM62),_xlfn.XLOOKUP(TRIM(SUBSTITUTE(U138,CHAR(160)," ")),BL15:BL62,BM15:BM62))))*T138*IF(ISBLANK(Q138),1,Q138)+IFERROR(_xlfn.XLOOKUP("RECHERCHEX",TRIM(L138:AD138),L138:AD138),0),0))</f>
        <v/>
      </c>
      <c r="AM138" s="1038">
        <f t="shared" si="56"/>
        <v>0</v>
      </c>
      <c r="AN138" s="1627" t="str">
        <f t="shared" si="57"/>
        <v/>
      </c>
      <c r="AO138" s="1039">
        <f t="shared" si="58"/>
        <v>0</v>
      </c>
      <c r="AP138" s="1039">
        <f t="shared" si="59"/>
        <v>0</v>
      </c>
      <c r="AQ138" s="1040">
        <f>IF(AO138&gt;0,AS9,0)</f>
        <v>0</v>
      </c>
      <c r="AR138" s="1628" t="str">
        <f>IF(TRIM(AG138)="▼ recette suivante", AG138, IF(AQ138&gt;0, IF(AT9&lt;&gt;"", AT9&amp;"-ou.or.o ❾ + or - &gt;", ""), ""))</f>
        <v/>
      </c>
      <c r="AS138" s="1064"/>
      <c r="AT138" s="1064"/>
      <c r="AU138" s="1042">
        <f t="shared" si="60"/>
        <v>0</v>
      </c>
      <c r="AV138" s="1043">
        <f>IF(AK138,IF(OR(AU138="",N(AU138)&lt;=0.000000001),"",_xlfn.XLOOKUP(AJ138,BJ15:BJ62,BN15:BN62,_xlfn.XLOOKUP(AJ138,BK15:BK62,BN15:BN62,_xlfn.XLOOKUP(AJ138,BL15:BL62,BN15:BN62,"")))),0)</f>
        <v>0</v>
      </c>
      <c r="AW138" s="1065" cm="1">
        <f t="array" ref="AW138">IF(AK138&lt;&gt;1,0,IF(OR(AU138="",N(AU138)&lt;=0.000000001),"",IF(OR(AO138="",N(AO138)&lt;=0.000000001),0,IF(ISNUMBER(AU138),IFERROR(_xlfn.LET(_xlpm.ai_test,TRIM(AJ138),_xlpm.r,IFERROR(_xlfn.XLOOKUP(_xlpm.ai_test,BJ15:BJ62,ROW(BJ15:BJ62),0,1),IFERROR(_xlfn.XLOOKUP(_xlpm.ai_test,BK15:BK62,ROW(BK15:BK62),0,1),_xlfn.XLOOKUP(_xlpm.ai_test,BL15:BL62,ROW(BL15:BL62),0,1))),_xlpm.p,_xlpm.r-MIN(ROW(BJ15:BJ62))+1,_xlpm.f,INDEX(BM15:BM62,_xlpm.p),_xlpm.u,INDEX(BN15:BN62,_xlpm.p),_xlpm.s,INDEX(BP15:BP62,_xlpm.p),_xlpm.q,N(AU138)/_xlpm.f,IF(_xlpm.q&gt;=_xlpm.s,ROUND(_xlpm.q,1)&amp;" "&amp;_xlpm.ai_test&amp;" = "&amp;ROUND(_xlpm.q*_xlpm.f,1)&amp;" "&amp;_xlpm.u,ROUND(_xlpm.q,1)&amp;" "&amp;_xlpm.ai_test)),""),""))))</f>
        <v>0</v>
      </c>
      <c r="AX138" s="1055"/>
      <c r="AY138" s="1042">
        <f t="shared" si="61"/>
        <v>0</v>
      </c>
      <c r="AZ138" s="1043" t="str">
        <f t="shared" si="62"/>
        <v/>
      </c>
      <c r="BA138" s="1044">
        <f t="shared" si="63"/>
        <v>0</v>
      </c>
      <c r="BB138" s="1045" t="str">
        <f t="shared" si="64"/>
        <v/>
      </c>
      <c r="BC138" s="1046"/>
      <c r="BD138" s="1047">
        <f t="shared" si="65"/>
        <v>0</v>
      </c>
      <c r="BE138" s="1048" t="str">
        <f t="shared" si="66"/>
        <v/>
      </c>
      <c r="BF138" s="262" t="s">
        <v>22</v>
      </c>
      <c r="BG138" s="1027">
        <f t="shared" si="67"/>
        <v>0</v>
      </c>
      <c r="BH138" s="1028">
        <f t="shared" si="68"/>
        <v>0</v>
      </c>
      <c r="BI138"/>
      <c r="BR138"/>
      <c r="BS138"/>
      <c r="BT138"/>
      <c r="BU138"/>
      <c r="BV138"/>
      <c r="BW138"/>
      <c r="BX138" s="964" t="str">
        <f t="shared" si="73"/>
        <v>►</v>
      </c>
      <c r="CD138" s="962"/>
      <c r="DC138" s="3">
        <v>1</v>
      </c>
    </row>
    <row r="139" spans="1:107" s="701" customFormat="1" ht="21" customHeight="1">
      <c r="A139" s="941" t="s">
        <v>22</v>
      </c>
      <c r="B139" s="957" t="str">
        <f t="shared" si="72"/>
        <v>A</v>
      </c>
      <c r="C139" s="999" cm="1">
        <f t="array" ref="C139">SUMPRODUCT(LEN(D139:J139))</f>
        <v>0</v>
      </c>
      <c r="D139" s="201"/>
      <c r="E139" s="206"/>
      <c r="F139" s="206"/>
      <c r="G139" s="206"/>
      <c r="H139" s="206"/>
      <c r="I139" s="206"/>
      <c r="J139" s="207"/>
      <c r="K139" s="455" t="s">
        <v>22</v>
      </c>
      <c r="L139" s="230" t="s">
        <v>11</v>
      </c>
      <c r="M139" s="190" t="str">
        <f>M109</f>
        <v>C COULIS DE MANGUE | pâtisserie--ENTREMET| Auteur &gt; recette Béghin Say de Jean-Jacques Borne MOF 1994</v>
      </c>
      <c r="N139" s="190">
        <f>N109</f>
        <v>18</v>
      </c>
      <c r="O139" s="191" t="str">
        <f>O109</f>
        <v>assiettes</v>
      </c>
      <c r="P139" s="192" t="str">
        <f>P109</f>
        <v>Recette mère ► MILLE-FEUILLE meringue et chiboust pamplemousse aux fraises des bois</v>
      </c>
      <c r="Q139" s="238"/>
      <c r="R139" s="238"/>
      <c r="S139" s="238" t="s">
        <v>209</v>
      </c>
      <c r="T139" s="239"/>
      <c r="U139" s="240"/>
      <c r="V139" s="240"/>
      <c r="W139" s="240"/>
      <c r="X139" s="240"/>
      <c r="Y139" s="240"/>
      <c r="Z139" s="240"/>
      <c r="AA139" s="240"/>
      <c r="AB139" s="240"/>
      <c r="AC139" s="240"/>
      <c r="AD139" s="592"/>
      <c r="AE139" s="262" t="s">
        <v>22</v>
      </c>
      <c r="AF139" s="1035" t="str">
        <f t="shared" si="51"/>
        <v>►</v>
      </c>
      <c r="AG139" s="1036" t="str">
        <f t="shared" si="52"/>
        <v/>
      </c>
      <c r="AH139" s="1037" t="str">
        <f t="shared" si="53"/>
        <v/>
      </c>
      <c r="AI139" s="1036" t="str">
        <f t="shared" si="54"/>
        <v/>
      </c>
      <c r="AJ139" s="1037" t="str">
        <f t="shared" si="55"/>
        <v/>
      </c>
      <c r="AK139" s="1037">
        <f>IF(AND(L139="A",COUNTIF(BJ15:BL62,TRIM(U139))&gt;0),1,0)</f>
        <v>0</v>
      </c>
      <c r="AL139" s="1051" t="str" cm="1">
        <f t="array" ref="AL139">IF(AF139&lt;&gt;"A","",IFERROR((IFERROR(_xlfn.XLOOKUP(TRIM(SUBSTITUTE(U139,CHAR(160)," ")),BJ15:BJ62,BM15:BM62),IFERROR(_xlfn.XLOOKUP(TRIM(SUBSTITUTE(U139,CHAR(160)," ")),BK15:BK62,BM15:BM62),_xlfn.XLOOKUP(TRIM(SUBSTITUTE(U139,CHAR(160)," ")),BL15:BL62,BM15:BM62))))*T139*IF(ISBLANK(Q139),1,Q139)+IFERROR(_xlfn.XLOOKUP("RECHERCHEX",TRIM(L139:AD139),L139:AD139),0),0))</f>
        <v/>
      </c>
      <c r="AM139" s="1038">
        <f t="shared" si="56"/>
        <v>0</v>
      </c>
      <c r="AN139" s="1627" t="str">
        <f t="shared" si="57"/>
        <v/>
      </c>
      <c r="AO139" s="1039">
        <f t="shared" si="58"/>
        <v>0</v>
      </c>
      <c r="AP139" s="1039">
        <f t="shared" si="59"/>
        <v>0</v>
      </c>
      <c r="AQ139" s="1052">
        <f>IF(AO139&gt;0,AS9,0)</f>
        <v>0</v>
      </c>
      <c r="AR139" s="1626" t="str">
        <f>IF(TRIM(AG139)="▼ recette suivante", AG139, IF(AQ139&gt;0, IF(AT9&lt;&gt;"", AT9&amp;"-ou.or.o ❾ + or - &gt;", ""), ""))</f>
        <v/>
      </c>
      <c r="AS139" s="1064"/>
      <c r="AT139" s="1064"/>
      <c r="AU139" s="1053">
        <f t="shared" si="60"/>
        <v>0</v>
      </c>
      <c r="AV139" s="1054">
        <f>IF(AK139,IF(OR(AU139="",N(AU139)&lt;=0.000000001),"",_xlfn.XLOOKUP(AJ139,BJ15:BJ62,BN15:BN62,_xlfn.XLOOKUP(AJ139,BK15:BK62,BN15:BN62,_xlfn.XLOOKUP(AJ139,BL15:BL62,BN15:BN62,"")))),0)</f>
        <v>0</v>
      </c>
      <c r="AW139" s="1067" cm="1">
        <f t="array" ref="AW139">IF(AK139&lt;&gt;1,0,IF(OR(AU139="",N(AU139)&lt;=0.000000001),"",IF(OR(AO139="",N(AO139)&lt;=0.000000001),0,IF(ISNUMBER(AU139),IFERROR(_xlfn.LET(_xlpm.ai_test,TRIM(AJ139),_xlpm.r,IFERROR(_xlfn.XLOOKUP(_xlpm.ai_test,BJ15:BJ62,ROW(BJ15:BJ62),0,1),IFERROR(_xlfn.XLOOKUP(_xlpm.ai_test,BK15:BK62,ROW(BK15:BK62),0,1),_xlfn.XLOOKUP(_xlpm.ai_test,BL15:BL62,ROW(BL15:BL62),0,1))),_xlpm.p,_xlpm.r-MIN(ROW(BJ15:BJ62))+1,_xlpm.f,INDEX(BM15:BM62,_xlpm.p),_xlpm.u,INDEX(BN15:BN62,_xlpm.p),_xlpm.s,INDEX(BP15:BP62,_xlpm.p),_xlpm.q,N(AU139)/_xlpm.f,IF(_xlpm.q&gt;=_xlpm.s,ROUND(_xlpm.q,1)&amp;" "&amp;_xlpm.ai_test&amp;" = "&amp;ROUND(_xlpm.q*_xlpm.f,1)&amp;" "&amp;_xlpm.u,ROUND(_xlpm.q,1)&amp;" "&amp;_xlpm.ai_test)),""),""))))</f>
        <v>0</v>
      </c>
      <c r="AX139" s="1055"/>
      <c r="AY139" s="1053">
        <f t="shared" si="61"/>
        <v>0</v>
      </c>
      <c r="AZ139" s="1054" t="str">
        <f t="shared" si="62"/>
        <v/>
      </c>
      <c r="BA139" s="1056">
        <f t="shared" si="63"/>
        <v>0</v>
      </c>
      <c r="BB139" s="1057" t="str">
        <f t="shared" si="64"/>
        <v/>
      </c>
      <c r="BC139" s="1046"/>
      <c r="BD139" s="1058">
        <f t="shared" si="65"/>
        <v>0</v>
      </c>
      <c r="BE139" s="1048" t="str">
        <f t="shared" si="66"/>
        <v/>
      </c>
      <c r="BF139" s="262" t="s">
        <v>22</v>
      </c>
      <c r="BG139" s="1027">
        <f t="shared" si="67"/>
        <v>0</v>
      </c>
      <c r="BH139" s="1028">
        <f t="shared" si="68"/>
        <v>0</v>
      </c>
      <c r="BI139"/>
      <c r="BR139"/>
      <c r="BS139"/>
      <c r="BT139"/>
      <c r="BU139"/>
      <c r="BV139"/>
      <c r="BW139"/>
      <c r="BX139" s="964" t="str">
        <f t="shared" si="73"/>
        <v>►</v>
      </c>
      <c r="CD139" s="848"/>
      <c r="DC139" s="3">
        <v>1</v>
      </c>
    </row>
    <row r="140" spans="1:107" s="701" customFormat="1" ht="21" customHeight="1">
      <c r="A140" s="941" t="s">
        <v>22</v>
      </c>
      <c r="B140" s="957" t="str">
        <f t="shared" si="72"/>
        <v>A</v>
      </c>
      <c r="C140" s="999" cm="1">
        <f t="array" ref="C140">SUMPRODUCT(LEN(D140:J140))</f>
        <v>0</v>
      </c>
      <c r="D140" s="201"/>
      <c r="E140" s="206"/>
      <c r="F140" s="206"/>
      <c r="G140" s="206"/>
      <c r="H140" s="206"/>
      <c r="I140" s="206"/>
      <c r="J140" s="207"/>
      <c r="K140" s="455" t="s">
        <v>22</v>
      </c>
      <c r="L140" s="230" t="s">
        <v>11</v>
      </c>
      <c r="M140" s="243" t="str">
        <f>M109</f>
        <v>C COULIS DE MANGUE | pâtisserie--ENTREMET| Auteur &gt; recette Béghin Say de Jean-Jacques Borne MOF 1994</v>
      </c>
      <c r="N140" s="243">
        <f>N109</f>
        <v>18</v>
      </c>
      <c r="O140" s="244" t="str">
        <f>O109</f>
        <v>assiettes</v>
      </c>
      <c r="P140" s="245" t="str">
        <f>P109</f>
        <v>Recette mère ► MILLE-FEUILLE meringue et chiboust pamplemousse aux fraises des bois</v>
      </c>
      <c r="Q140" s="246"/>
      <c r="R140" s="247"/>
      <c r="S140" s="248"/>
      <c r="T140" s="249"/>
      <c r="U140" s="248"/>
      <c r="V140" s="248"/>
      <c r="W140" s="248"/>
      <c r="X140" s="248"/>
      <c r="Y140" s="248"/>
      <c r="Z140" s="248"/>
      <c r="AA140" s="248"/>
      <c r="AB140" s="248"/>
      <c r="AC140" s="248"/>
      <c r="AD140" s="604"/>
      <c r="AE140" s="262" t="s">
        <v>22</v>
      </c>
      <c r="AF140" s="1035" t="str">
        <f t="shared" si="51"/>
        <v>►</v>
      </c>
      <c r="AG140" s="1036" t="str">
        <f t="shared" si="52"/>
        <v/>
      </c>
      <c r="AH140" s="1037" t="str">
        <f t="shared" si="53"/>
        <v/>
      </c>
      <c r="AI140" s="1036" t="str">
        <f t="shared" si="54"/>
        <v/>
      </c>
      <c r="AJ140" s="1037" t="str">
        <f t="shared" si="55"/>
        <v/>
      </c>
      <c r="AK140" s="1037">
        <f>IF(AND(L140="A",COUNTIF(BJ15:BL62,TRIM(U140))&gt;0),1,0)</f>
        <v>0</v>
      </c>
      <c r="AL140" s="1051" t="str" cm="1">
        <f t="array" ref="AL140">IF(AF140&lt;&gt;"A","",IFERROR((IFERROR(_xlfn.XLOOKUP(TRIM(SUBSTITUTE(U140,CHAR(160)," ")),BJ15:BJ62,BM15:BM62),IFERROR(_xlfn.XLOOKUP(TRIM(SUBSTITUTE(U140,CHAR(160)," ")),BK15:BK62,BM15:BM62),_xlfn.XLOOKUP(TRIM(SUBSTITUTE(U140,CHAR(160)," ")),BL15:BL62,BM15:BM62))))*T140*IF(ISBLANK(Q140),1,Q140)+IFERROR(_xlfn.XLOOKUP("RECHERCHEX",TRIM(L140:AD140),L140:AD140),0),0))</f>
        <v/>
      </c>
      <c r="AM140" s="1038">
        <f t="shared" si="56"/>
        <v>0</v>
      </c>
      <c r="AN140" s="1627" t="str">
        <f t="shared" si="57"/>
        <v/>
      </c>
      <c r="AO140" s="1039">
        <f t="shared" si="58"/>
        <v>0</v>
      </c>
      <c r="AP140" s="1039">
        <f t="shared" si="59"/>
        <v>0</v>
      </c>
      <c r="AQ140" s="1040">
        <f>IF(AO140&gt;0,AS9,0)</f>
        <v>0</v>
      </c>
      <c r="AR140" s="1628" t="str">
        <f>IF(TRIM(AG140)="▼ recette suivante", AG140, IF(AQ140&gt;0, IF(AT9&lt;&gt;"", AT9&amp;"-ou.or.o ❾ + or - &gt;", ""), ""))</f>
        <v/>
      </c>
      <c r="AS140" s="1064"/>
      <c r="AT140" s="1064"/>
      <c r="AU140" s="1042">
        <f t="shared" si="60"/>
        <v>0</v>
      </c>
      <c r="AV140" s="1043">
        <f>IF(AK140,IF(OR(AU140="",N(AU140)&lt;=0.000000001),"",_xlfn.XLOOKUP(AJ140,BJ15:BJ62,BN15:BN62,_xlfn.XLOOKUP(AJ140,BK15:BK62,BN15:BN62,_xlfn.XLOOKUP(AJ140,BL15:BL62,BN15:BN62,"")))),0)</f>
        <v>0</v>
      </c>
      <c r="AW140" s="1065" cm="1">
        <f t="array" ref="AW140">IF(AK140&lt;&gt;1,0,IF(OR(AU140="",N(AU140)&lt;=0.000000001),"",IF(OR(AO140="",N(AO140)&lt;=0.000000001),0,IF(ISNUMBER(AU140),IFERROR(_xlfn.LET(_xlpm.ai_test,TRIM(AJ140),_xlpm.r,IFERROR(_xlfn.XLOOKUP(_xlpm.ai_test,BJ15:BJ62,ROW(BJ15:BJ62),0,1),IFERROR(_xlfn.XLOOKUP(_xlpm.ai_test,BK15:BK62,ROW(BK15:BK62),0,1),_xlfn.XLOOKUP(_xlpm.ai_test,BL15:BL62,ROW(BL15:BL62),0,1))),_xlpm.p,_xlpm.r-MIN(ROW(BJ15:BJ62))+1,_xlpm.f,INDEX(BM15:BM62,_xlpm.p),_xlpm.u,INDEX(BN15:BN62,_xlpm.p),_xlpm.s,INDEX(BP15:BP62,_xlpm.p),_xlpm.q,N(AU140)/_xlpm.f,IF(_xlpm.q&gt;=_xlpm.s,ROUND(_xlpm.q,1)&amp;" "&amp;_xlpm.ai_test&amp;" = "&amp;ROUND(_xlpm.q*_xlpm.f,1)&amp;" "&amp;_xlpm.u,ROUND(_xlpm.q,1)&amp;" "&amp;_xlpm.ai_test)),""),""))))</f>
        <v>0</v>
      </c>
      <c r="AX140" s="1055"/>
      <c r="AY140" s="1042">
        <f t="shared" si="61"/>
        <v>0</v>
      </c>
      <c r="AZ140" s="1043" t="str">
        <f t="shared" si="62"/>
        <v/>
      </c>
      <c r="BA140" s="1044">
        <f t="shared" si="63"/>
        <v>0</v>
      </c>
      <c r="BB140" s="1045" t="str">
        <f t="shared" si="64"/>
        <v/>
      </c>
      <c r="BC140" s="1046"/>
      <c r="BD140" s="1047">
        <f t="shared" si="65"/>
        <v>0</v>
      </c>
      <c r="BE140" s="1048" t="str">
        <f t="shared" si="66"/>
        <v/>
      </c>
      <c r="BF140" s="262" t="s">
        <v>22</v>
      </c>
      <c r="BG140" s="1027">
        <f t="shared" si="67"/>
        <v>0</v>
      </c>
      <c r="BH140" s="1028">
        <f t="shared" si="68"/>
        <v>0</v>
      </c>
      <c r="BI140"/>
      <c r="BR140"/>
      <c r="BS140"/>
      <c r="BT140"/>
      <c r="BU140"/>
      <c r="BV140"/>
      <c r="BW140"/>
      <c r="BX140" s="964" t="str">
        <f t="shared" si="73"/>
        <v>►</v>
      </c>
      <c r="CD140" s="848"/>
      <c r="DC140" s="3">
        <v>1</v>
      </c>
    </row>
    <row r="141" spans="1:107" s="701" customFormat="1" ht="21" customHeight="1" thickBot="1">
      <c r="A141" s="941" t="s">
        <v>22</v>
      </c>
      <c r="B141" s="957" t="str">
        <f t="shared" si="72"/>
        <v>A</v>
      </c>
      <c r="C141" s="999" cm="1">
        <f t="array" ref="C141">SUMPRODUCT(LEN(D141:J141))</f>
        <v>0</v>
      </c>
      <c r="D141" s="201"/>
      <c r="E141" s="206"/>
      <c r="F141" s="206"/>
      <c r="G141" s="206"/>
      <c r="H141" s="206"/>
      <c r="I141" s="206"/>
      <c r="J141" s="207"/>
      <c r="K141" s="455"/>
      <c r="L141" s="250" t="s">
        <v>11</v>
      </c>
      <c r="M141" s="251"/>
      <c r="N141" s="251"/>
      <c r="O141" s="251"/>
      <c r="P141" s="252"/>
      <c r="Q141" s="253" t="s">
        <v>216</v>
      </c>
      <c r="R141" s="254" t="str">
        <f ca="1">CELL("nomfichier")</f>
        <v>D:\Données\1.UPRT\0-UPRT.fait\1-UPRT.FR-SITE-WEB\ff-fiches-fabrications\ff.fiches.fabrication.2023\ffr.restaurant.2023\[ff.FICHE.TRILINGUE.19.COLONNES.01.12.2025.xlsx]Nota.ES</v>
      </c>
      <c r="S141" s="255"/>
      <c r="T141" s="255"/>
      <c r="U141" s="255"/>
      <c r="V141" s="255"/>
      <c r="W141" s="255"/>
      <c r="X141" s="255"/>
      <c r="Y141" s="255"/>
      <c r="Z141" s="255"/>
      <c r="AA141" s="255"/>
      <c r="AB141" s="255"/>
      <c r="AC141" s="255"/>
      <c r="AD141" s="256"/>
      <c r="AE141" s="262" t="s">
        <v>22</v>
      </c>
      <c r="AF141" s="1035" t="str">
        <f t="shared" si="51"/>
        <v>A</v>
      </c>
      <c r="AG141" s="1036" t="str">
        <f t="shared" si="52"/>
        <v>▼ recette suivante</v>
      </c>
      <c r="AH141" s="1037">
        <f t="shared" si="53"/>
        <v>0</v>
      </c>
      <c r="AI141" s="1036">
        <f t="shared" si="54"/>
        <v>0</v>
      </c>
      <c r="AJ141" s="1037">
        <f t="shared" si="55"/>
        <v>0</v>
      </c>
      <c r="AK141" s="1037">
        <f>IF(AND(L141="A",COUNTIF(BJ15:BL62,TRIM(U141))&gt;0),1,0)</f>
        <v>0</v>
      </c>
      <c r="AL141" s="1051" cm="1">
        <f t="array" aca="1" ref="AL141" ca="1">IF(AF141&lt;&gt;"A","",IFERROR((IFERROR(_xlfn.XLOOKUP(TRIM(SUBSTITUTE(U141,CHAR(160)," ")),BJ15:BJ62,BM15:BM62),IFERROR(_xlfn.XLOOKUP(TRIM(SUBSTITUTE(U141,CHAR(160)," ")),BK15:BK62,BM15:BM62),_xlfn.XLOOKUP(TRIM(SUBSTITUTE(U141,CHAR(160)," ")),BL15:BL62,BM15:BM62))))*T141*IF(ISBLANK(Q141),1,Q141)+IFERROR(_xlfn.XLOOKUP("RECHERCHEX",TRIM(L141:AD141),L141:AD141),0),0))</f>
        <v>0</v>
      </c>
      <c r="AM141" s="1038">
        <f t="shared" si="56"/>
        <v>0</v>
      </c>
      <c r="AN141" s="1627" t="str">
        <f t="shared" si="57"/>
        <v>❾ Author reference &gt;</v>
      </c>
      <c r="AO141" s="1039">
        <f t="shared" si="58"/>
        <v>0</v>
      </c>
      <c r="AP141" s="1039">
        <f t="shared" si="59"/>
        <v>0</v>
      </c>
      <c r="AQ141" s="1052">
        <f>IF(AO141&gt;0,AS9,0)</f>
        <v>0</v>
      </c>
      <c r="AR141" s="1626" t="str">
        <f>IF(TRIM(AG141)="▼ recette suivante", AG141, IF(AQ141&gt;0, IF(AT9&lt;&gt;"", AT9&amp;"-ou.or.o ❾ + or - &gt;", ""), ""))</f>
        <v>▼ recette suivante</v>
      </c>
      <c r="AS141" s="1064"/>
      <c r="AT141" s="1064"/>
      <c r="AU141" s="1053">
        <f t="shared" si="60"/>
        <v>0</v>
      </c>
      <c r="AV141" s="1054">
        <f>IF(AK141,IF(OR(AU141="",N(AU141)&lt;=0.000000001),"",_xlfn.XLOOKUP(AJ141,BJ15:BJ62,BN15:BN62,_xlfn.XLOOKUP(AJ141,BK15:BK62,BN15:BN62,_xlfn.XLOOKUP(AJ141,BL15:BL62,BN15:BN62,"")))),0)</f>
        <v>0</v>
      </c>
      <c r="AW141" s="1067" cm="1">
        <f t="array" ref="AW141">IF(AK141&lt;&gt;1,0,IF(OR(AU141="",N(AU141)&lt;=0.000000001),"",IF(OR(AO141="",N(AO141)&lt;=0.000000001),0,IF(ISNUMBER(AU141),IFERROR(_xlfn.LET(_xlpm.ai_test,TRIM(AJ141),_xlpm.r,IFERROR(_xlfn.XLOOKUP(_xlpm.ai_test,BJ15:BJ62,ROW(BJ15:BJ62),0,1),IFERROR(_xlfn.XLOOKUP(_xlpm.ai_test,BK15:BK62,ROW(BK15:BK62),0,1),_xlfn.XLOOKUP(_xlpm.ai_test,BL15:BL62,ROW(BL15:BL62),0,1))),_xlpm.p,_xlpm.r-MIN(ROW(BJ15:BJ62))+1,_xlpm.f,INDEX(BM15:BM62,_xlpm.p),_xlpm.u,INDEX(BN15:BN62,_xlpm.p),_xlpm.s,INDEX(BP15:BP62,_xlpm.p),_xlpm.q,N(AU141)/_xlpm.f,IF(_xlpm.q&gt;=_xlpm.s,ROUND(_xlpm.q,1)&amp;" "&amp;_xlpm.ai_test&amp;" = "&amp;ROUND(_xlpm.q*_xlpm.f,1)&amp;" "&amp;_xlpm.u,ROUND(_xlpm.q,1)&amp;" "&amp;_xlpm.ai_test)),""),""))))</f>
        <v>0</v>
      </c>
      <c r="AX141" s="1055"/>
      <c r="AY141" s="1053" t="str">
        <f t="shared" si="61"/>
        <v xml:space="preserve">▼next recipe </v>
      </c>
      <c r="AZ141" s="1054" t="str">
        <f t="shared" si="62"/>
        <v/>
      </c>
      <c r="BA141" s="1056">
        <f t="shared" si="63"/>
        <v>0</v>
      </c>
      <c r="BB141" s="1057" t="str">
        <f t="shared" si="64"/>
        <v/>
      </c>
      <c r="BC141" s="1046"/>
      <c r="BD141" s="1058">
        <f t="shared" si="65"/>
        <v>0</v>
      </c>
      <c r="BE141" s="1048" t="str">
        <f t="shared" si="66"/>
        <v>▼ receta siguiente</v>
      </c>
      <c r="BF141" s="262" t="s">
        <v>22</v>
      </c>
      <c r="BG141" s="1027">
        <f t="shared" si="67"/>
        <v>0</v>
      </c>
      <c r="BH141" s="1028">
        <f t="shared" ca="1" si="68"/>
        <v>0</v>
      </c>
      <c r="BI141"/>
      <c r="BR141"/>
      <c r="BS141"/>
      <c r="BT141"/>
      <c r="BU141"/>
      <c r="BV141"/>
      <c r="BW141"/>
      <c r="BX141" s="964" t="str">
        <f t="shared" si="73"/>
        <v>A</v>
      </c>
      <c r="CD141" s="848"/>
      <c r="DC141" s="3">
        <v>1</v>
      </c>
    </row>
    <row r="142" spans="1:107" s="701" customFormat="1" ht="21" customHeight="1" thickBot="1">
      <c r="A142" s="941" t="s">
        <v>22</v>
      </c>
      <c r="B142" s="957" t="str">
        <f t="shared" si="72"/>
        <v>A</v>
      </c>
      <c r="C142" s="999" cm="1">
        <f t="array" ref="C142">SUMPRODUCT(LEN(D142:J142))</f>
        <v>0</v>
      </c>
      <c r="D142" s="201"/>
      <c r="E142" s="206"/>
      <c r="F142" s="206"/>
      <c r="G142" s="206"/>
      <c r="H142" s="206"/>
      <c r="I142" s="206"/>
      <c r="J142" s="207"/>
      <c r="K142" s="455"/>
      <c r="L142" s="1497" t="s">
        <v>11</v>
      </c>
      <c r="M142" s="1498" t="s">
        <v>11</v>
      </c>
      <c r="N142" s="1498" t="s">
        <v>11</v>
      </c>
      <c r="O142" s="1498" t="s">
        <v>11</v>
      </c>
      <c r="P142" s="1498" t="s">
        <v>11</v>
      </c>
      <c r="Q142" s="1499" t="s">
        <v>2590</v>
      </c>
      <c r="R142" s="1500"/>
      <c r="S142" s="1501"/>
      <c r="T142" s="1502"/>
      <c r="U142" s="1503"/>
      <c r="V142" s="1504"/>
      <c r="W142" s="1502"/>
      <c r="X142" s="1502"/>
      <c r="Y142" s="1500"/>
      <c r="Z142" s="1500"/>
      <c r="AA142" s="1500"/>
      <c r="AB142" s="1500"/>
      <c r="AC142" s="1500"/>
      <c r="AD142" s="1505" t="s">
        <v>1923</v>
      </c>
      <c r="AE142" s="262" t="s">
        <v>22</v>
      </c>
      <c r="AF142" s="1035" t="str">
        <f t="shared" si="51"/>
        <v>►</v>
      </c>
      <c r="AG142" s="1036" t="str">
        <f t="shared" si="52"/>
        <v/>
      </c>
      <c r="AH142" s="1037" t="str">
        <f t="shared" si="53"/>
        <v/>
      </c>
      <c r="AI142" s="1036" t="str">
        <f t="shared" si="54"/>
        <v/>
      </c>
      <c r="AJ142" s="1037" t="str">
        <f t="shared" si="55"/>
        <v/>
      </c>
      <c r="AK142" s="1037">
        <f>IF(AND(L142="A",COUNTIF(BJ15:BL62,TRIM(U142))&gt;0),1,0)</f>
        <v>0</v>
      </c>
      <c r="AL142" s="1051" t="str" cm="1">
        <f t="array" ref="AL142">IF(AF142&lt;&gt;"A","",IFERROR((IFERROR(_xlfn.XLOOKUP(TRIM(SUBSTITUTE(U142,CHAR(160)," ")),BJ15:BJ62,BM15:BM62),IFERROR(_xlfn.XLOOKUP(TRIM(SUBSTITUTE(U142,CHAR(160)," ")),BK15:BK62,BM15:BM62),_xlfn.XLOOKUP(TRIM(SUBSTITUTE(U142,CHAR(160)," ")),BL15:BL62,BM15:BM62))))*T142*IF(ISBLANK(Q142),1,Q142)+IFERROR(_xlfn.XLOOKUP("RECHERCHEX",TRIM(L142:AD142),L142:AD142),0),0))</f>
        <v/>
      </c>
      <c r="AM142" s="1038">
        <f t="shared" si="56"/>
        <v>0</v>
      </c>
      <c r="AN142" s="1627" t="str">
        <f t="shared" si="57"/>
        <v/>
      </c>
      <c r="AO142" s="1039">
        <f t="shared" si="58"/>
        <v>0</v>
      </c>
      <c r="AP142" s="1039">
        <f t="shared" si="59"/>
        <v>0</v>
      </c>
      <c r="AQ142" s="1040">
        <f>IF(AO142&gt;0,AS9,0)</f>
        <v>0</v>
      </c>
      <c r="AR142" s="1628" t="str">
        <f>IF(TRIM(AG142)="▼ recette suivante", AG142, IF(AQ142&gt;0, IF(AT9&lt;&gt;"", AT9&amp;"-ou.or.o ❾ + or - &gt;", ""), ""))</f>
        <v/>
      </c>
      <c r="AS142" s="1064"/>
      <c r="AT142" s="1064"/>
      <c r="AU142" s="1042">
        <f t="shared" si="60"/>
        <v>0</v>
      </c>
      <c r="AV142" s="1043">
        <f>IF(AK142,IF(OR(AU142="",N(AU142)&lt;=0.000000001),"",_xlfn.XLOOKUP(AJ142,BJ15:BJ62,BN15:BN62,_xlfn.XLOOKUP(AJ142,BK15:BK62,BN15:BN62,_xlfn.XLOOKUP(AJ142,BL15:BL62,BN15:BN62,"")))),0)</f>
        <v>0</v>
      </c>
      <c r="AW142" s="1065" cm="1">
        <f t="array" ref="AW142">IF(AK142&lt;&gt;1,0,IF(OR(AU142="",N(AU142)&lt;=0.000000001),"",IF(OR(AO142="",N(AO142)&lt;=0.000000001),0,IF(ISNUMBER(AU142),IFERROR(_xlfn.LET(_xlpm.ai_test,TRIM(AJ142),_xlpm.r,IFERROR(_xlfn.XLOOKUP(_xlpm.ai_test,BJ15:BJ62,ROW(BJ15:BJ62),0,1),IFERROR(_xlfn.XLOOKUP(_xlpm.ai_test,BK15:BK62,ROW(BK15:BK62),0,1),_xlfn.XLOOKUP(_xlpm.ai_test,BL15:BL62,ROW(BL15:BL62),0,1))),_xlpm.p,_xlpm.r-MIN(ROW(BJ15:BJ62))+1,_xlpm.f,INDEX(BM15:BM62,_xlpm.p),_xlpm.u,INDEX(BN15:BN62,_xlpm.p),_xlpm.s,INDEX(BP15:BP62,_xlpm.p),_xlpm.q,N(AU142)/_xlpm.f,IF(_xlpm.q&gt;=_xlpm.s,ROUND(_xlpm.q,1)&amp;" "&amp;_xlpm.ai_test&amp;" = "&amp;ROUND(_xlpm.q*_xlpm.f,1)&amp;" "&amp;_xlpm.u,ROUND(_xlpm.q,1)&amp;" "&amp;_xlpm.ai_test)),""),""))))</f>
        <v>0</v>
      </c>
      <c r="AX142" s="1055"/>
      <c r="AY142" s="1042">
        <f t="shared" si="61"/>
        <v>0</v>
      </c>
      <c r="AZ142" s="1043" t="str">
        <f t="shared" si="62"/>
        <v/>
      </c>
      <c r="BA142" s="1044">
        <f t="shared" si="63"/>
        <v>0</v>
      </c>
      <c r="BB142" s="1045" t="str">
        <f t="shared" si="64"/>
        <v/>
      </c>
      <c r="BC142" s="1046"/>
      <c r="BD142" s="1047">
        <f t="shared" si="65"/>
        <v>0</v>
      </c>
      <c r="BE142" s="1048" t="str">
        <f t="shared" si="66"/>
        <v/>
      </c>
      <c r="BF142" s="262" t="s">
        <v>22</v>
      </c>
      <c r="BG142" s="1027">
        <f t="shared" si="67"/>
        <v>0</v>
      </c>
      <c r="BH142" s="1028">
        <f t="shared" si="68"/>
        <v>0</v>
      </c>
      <c r="BI142"/>
      <c r="BR142"/>
      <c r="BS142"/>
      <c r="BT142"/>
      <c r="BU142"/>
      <c r="BV142"/>
      <c r="BW142"/>
      <c r="BX142" s="964" t="str">
        <f t="shared" si="73"/>
        <v>►</v>
      </c>
      <c r="CD142" s="848"/>
      <c r="DC142" s="3">
        <v>1</v>
      </c>
    </row>
    <row r="143" spans="1:107" s="701" customFormat="1" ht="21" customHeight="1">
      <c r="A143" s="941" t="s">
        <v>22</v>
      </c>
      <c r="B143" s="957" t="str">
        <f t="shared" si="72"/>
        <v>A</v>
      </c>
      <c r="C143" s="999" cm="1">
        <f t="array" ref="C143">SUMPRODUCT(LEN(D143:J143))</f>
        <v>0</v>
      </c>
      <c r="D143" s="201"/>
      <c r="E143" s="206"/>
      <c r="F143" s="206"/>
      <c r="G143" s="206"/>
      <c r="H143" s="206"/>
      <c r="I143" s="206"/>
      <c r="J143" s="207"/>
      <c r="K143" s="455"/>
      <c r="L143" s="22" t="s">
        <v>11</v>
      </c>
      <c r="M143" s="23" t="str">
        <f>M149</f>
        <v>J JUS DE FRAISES DES BOIS | pâtisserie--ENTREMET| Auteur &gt; recette Béghin Say de Jean-Jacques Borne MOF 1994</v>
      </c>
      <c r="N143" s="24">
        <f>N149</f>
        <v>18</v>
      </c>
      <c r="O143" s="24" t="str">
        <f>O149</f>
        <v>assiettes</v>
      </c>
      <c r="P143" s="25" t="str">
        <f>P149</f>
        <v>Recette mère ► MILLE-FEUILLE meringue et chiboust pamplemousse aux fraises des bois</v>
      </c>
      <c r="Q143" s="26" t="s">
        <v>22</v>
      </c>
      <c r="R143" s="27" t="s">
        <v>23</v>
      </c>
      <c r="S143" s="27"/>
      <c r="T143" s="2660" t="s">
        <v>3281</v>
      </c>
      <c r="U143" s="2660"/>
      <c r="V143" s="2660"/>
      <c r="W143" s="2660"/>
      <c r="X143" s="2660"/>
      <c r="Y143" s="2660"/>
      <c r="Z143" s="2660"/>
      <c r="AA143" s="2660"/>
      <c r="AB143" s="2539" t="s">
        <v>25</v>
      </c>
      <c r="AC143" s="2539"/>
      <c r="AD143" s="2537" t="str">
        <f>UPPER(LEFT(T143,1))</f>
        <v>J</v>
      </c>
      <c r="AE143" s="262" t="s">
        <v>22</v>
      </c>
      <c r="AF143" s="1035" t="str">
        <f t="shared" si="51"/>
        <v>►</v>
      </c>
      <c r="AG143" s="1036" t="str">
        <f t="shared" si="52"/>
        <v/>
      </c>
      <c r="AH143" s="1037" t="str">
        <f t="shared" si="53"/>
        <v/>
      </c>
      <c r="AI143" s="1036" t="str">
        <f t="shared" si="54"/>
        <v/>
      </c>
      <c r="AJ143" s="1037" t="str">
        <f t="shared" si="55"/>
        <v/>
      </c>
      <c r="AK143" s="1037">
        <f>IF(AND(L143="A",COUNTIF(BJ15:BL62,TRIM(U143))&gt;0),1,0)</f>
        <v>0</v>
      </c>
      <c r="AL143" s="1051" t="str" cm="1">
        <f t="array" ref="AL143">IF(AF143&lt;&gt;"A","",IFERROR((IFERROR(_xlfn.XLOOKUP(TRIM(SUBSTITUTE(U143,CHAR(160)," ")),BJ15:BJ62,BM15:BM62),IFERROR(_xlfn.XLOOKUP(TRIM(SUBSTITUTE(U143,CHAR(160)," ")),BK15:BK62,BM15:BM62),_xlfn.XLOOKUP(TRIM(SUBSTITUTE(U143,CHAR(160)," ")),BL15:BL62,BM15:BM62))))*T143*IF(ISBLANK(Q143),1,Q143)+IFERROR(_xlfn.XLOOKUP("RECHERCHEX",TRIM(L143:AD143),L143:AD143),0),0))</f>
        <v/>
      </c>
      <c r="AM143" s="1038">
        <f t="shared" si="56"/>
        <v>0</v>
      </c>
      <c r="AN143" s="1627" t="str">
        <f t="shared" si="57"/>
        <v/>
      </c>
      <c r="AO143" s="1039">
        <f t="shared" si="58"/>
        <v>0</v>
      </c>
      <c r="AP143" s="1039">
        <f t="shared" si="59"/>
        <v>0</v>
      </c>
      <c r="AQ143" s="1052">
        <f>IF(AO143&gt;0,AS9,0)</f>
        <v>0</v>
      </c>
      <c r="AR143" s="1626" t="str">
        <f>IF(TRIM(AG143)="▼ recette suivante", AG143, IF(AQ143&gt;0, IF(AT9&lt;&gt;"", AT9&amp;"-ou.or.o ❾ + or - &gt;", ""), ""))</f>
        <v/>
      </c>
      <c r="AS143" s="1064"/>
      <c r="AT143" s="1064"/>
      <c r="AU143" s="1053">
        <f t="shared" si="60"/>
        <v>0</v>
      </c>
      <c r="AV143" s="1054">
        <f>IF(AK143,IF(OR(AU143="",N(AU143)&lt;=0.000000001),"",_xlfn.XLOOKUP(AJ143,BJ15:BJ62,BN15:BN62,_xlfn.XLOOKUP(AJ143,BK15:BK62,BN15:BN62,_xlfn.XLOOKUP(AJ143,BL15:BL62,BN15:BN62,"")))),0)</f>
        <v>0</v>
      </c>
      <c r="AW143" s="1067" cm="1">
        <f t="array" ref="AW143">IF(AK143&lt;&gt;1,0,IF(OR(AU143="",N(AU143)&lt;=0.000000001),"",IF(OR(AO143="",N(AO143)&lt;=0.000000001),0,IF(ISNUMBER(AU143),IFERROR(_xlfn.LET(_xlpm.ai_test,TRIM(AJ143),_xlpm.r,IFERROR(_xlfn.XLOOKUP(_xlpm.ai_test,BJ15:BJ62,ROW(BJ15:BJ62),0,1),IFERROR(_xlfn.XLOOKUP(_xlpm.ai_test,BK15:BK62,ROW(BK15:BK62),0,1),_xlfn.XLOOKUP(_xlpm.ai_test,BL15:BL62,ROW(BL15:BL62),0,1))),_xlpm.p,_xlpm.r-MIN(ROW(BJ15:BJ62))+1,_xlpm.f,INDEX(BM15:BM62,_xlpm.p),_xlpm.u,INDEX(BN15:BN62,_xlpm.p),_xlpm.s,INDEX(BP15:BP62,_xlpm.p),_xlpm.q,N(AU143)/_xlpm.f,IF(_xlpm.q&gt;=_xlpm.s,ROUND(_xlpm.q,1)&amp;" "&amp;_xlpm.ai_test&amp;" = "&amp;ROUND(_xlpm.q*_xlpm.f,1)&amp;" "&amp;_xlpm.u,ROUND(_xlpm.q,1)&amp;" "&amp;_xlpm.ai_test)),""),""))))</f>
        <v>0</v>
      </c>
      <c r="AX143" s="1055"/>
      <c r="AY143" s="1053">
        <f t="shared" si="61"/>
        <v>0</v>
      </c>
      <c r="AZ143" s="1054" t="str">
        <f t="shared" si="62"/>
        <v/>
      </c>
      <c r="BA143" s="1056">
        <f t="shared" si="63"/>
        <v>0</v>
      </c>
      <c r="BB143" s="1057" t="str">
        <f t="shared" si="64"/>
        <v/>
      </c>
      <c r="BC143" s="1046"/>
      <c r="BD143" s="1058">
        <f t="shared" si="65"/>
        <v>0</v>
      </c>
      <c r="BE143" s="1048" t="str">
        <f t="shared" si="66"/>
        <v/>
      </c>
      <c r="BF143" s="262" t="s">
        <v>22</v>
      </c>
      <c r="BG143" s="1027">
        <f t="shared" si="67"/>
        <v>0</v>
      </c>
      <c r="BH143" s="1028">
        <f t="shared" si="68"/>
        <v>0</v>
      </c>
      <c r="BI143"/>
      <c r="BR143"/>
      <c r="BS143"/>
      <c r="BT143"/>
      <c r="BU143"/>
      <c r="BV143"/>
      <c r="BW143"/>
      <c r="BX143" s="964" t="str">
        <f t="shared" si="73"/>
        <v>►</v>
      </c>
      <c r="CD143" s="848"/>
      <c r="DC143" s="3">
        <v>1</v>
      </c>
    </row>
    <row r="144" spans="1:107" s="701" customFormat="1" ht="21" customHeight="1">
      <c r="A144" s="941" t="s">
        <v>22</v>
      </c>
      <c r="B144" s="957" t="str">
        <f t="shared" si="72"/>
        <v>A</v>
      </c>
      <c r="C144" s="999" cm="1">
        <f t="array" ref="C144">SUMPRODUCT(LEN(D144:J144))</f>
        <v>0</v>
      </c>
      <c r="D144" s="201"/>
      <c r="E144" s="206"/>
      <c r="F144" s="206"/>
      <c r="G144" s="206"/>
      <c r="H144" s="206"/>
      <c r="I144" s="206"/>
      <c r="J144" s="207"/>
      <c r="K144" s="455"/>
      <c r="L144" s="28" t="s">
        <v>11</v>
      </c>
      <c r="M144" s="29" t="str">
        <f>M149</f>
        <v>J JUS DE FRAISES DES BOIS | pâtisserie--ENTREMET| Auteur &gt; recette Béghin Say de Jean-Jacques Borne MOF 1994</v>
      </c>
      <c r="N144" s="30">
        <f>N149</f>
        <v>18</v>
      </c>
      <c r="O144" s="30" t="str">
        <f>O149</f>
        <v>assiettes</v>
      </c>
      <c r="P144" s="31" t="str">
        <f>P149</f>
        <v>Recette mère ► MILLE-FEUILLE meringue et chiboust pamplemousse aux fraises des bois</v>
      </c>
      <c r="Q144" s="32" t="s">
        <v>29</v>
      </c>
      <c r="R144" s="33" t="s">
        <v>30</v>
      </c>
      <c r="S144" s="33"/>
      <c r="T144" s="2661"/>
      <c r="U144" s="2661"/>
      <c r="V144" s="2661"/>
      <c r="W144" s="2661"/>
      <c r="X144" s="2661"/>
      <c r="Y144" s="2661"/>
      <c r="Z144" s="2661"/>
      <c r="AA144" s="2661"/>
      <c r="AB144" s="2540"/>
      <c r="AC144" s="2540"/>
      <c r="AD144" s="2538"/>
      <c r="AE144" s="262" t="s">
        <v>22</v>
      </c>
      <c r="AF144" s="1035" t="str">
        <f t="shared" si="51"/>
        <v>►</v>
      </c>
      <c r="AG144" s="1036" t="str">
        <f t="shared" si="52"/>
        <v/>
      </c>
      <c r="AH144" s="1037" t="str">
        <f t="shared" si="53"/>
        <v/>
      </c>
      <c r="AI144" s="1036" t="str">
        <f t="shared" si="54"/>
        <v/>
      </c>
      <c r="AJ144" s="1037" t="str">
        <f t="shared" si="55"/>
        <v/>
      </c>
      <c r="AK144" s="1037">
        <f>IF(AND(L144="A",COUNTIF(BJ15:BL62,TRIM(U144))&gt;0),1,0)</f>
        <v>0</v>
      </c>
      <c r="AL144" s="1051" t="str" cm="1">
        <f t="array" ref="AL144">IF(AF144&lt;&gt;"A","",IFERROR((IFERROR(_xlfn.XLOOKUP(TRIM(SUBSTITUTE(U144,CHAR(160)," ")),BJ15:BJ62,BM15:BM62),IFERROR(_xlfn.XLOOKUP(TRIM(SUBSTITUTE(U144,CHAR(160)," ")),BK15:BK62,BM15:BM62),_xlfn.XLOOKUP(TRIM(SUBSTITUTE(U144,CHAR(160)," ")),BL15:BL62,BM15:BM62))))*T144*IF(ISBLANK(Q144),1,Q144)+IFERROR(_xlfn.XLOOKUP("RECHERCHEX",TRIM(L144:AD144),L144:AD144),0),0))</f>
        <v/>
      </c>
      <c r="AM144" s="1038">
        <f t="shared" si="56"/>
        <v>0</v>
      </c>
      <c r="AN144" s="1627" t="str">
        <f t="shared" si="57"/>
        <v/>
      </c>
      <c r="AO144" s="1039">
        <f t="shared" si="58"/>
        <v>0</v>
      </c>
      <c r="AP144" s="1039">
        <f t="shared" si="59"/>
        <v>0</v>
      </c>
      <c r="AQ144" s="1040">
        <f>IF(AO144&gt;0,AS9,0)</f>
        <v>0</v>
      </c>
      <c r="AR144" s="1628" t="str">
        <f>IF(TRIM(AG144)="▼ recette suivante", AG144, IF(AQ144&gt;0, IF(AT9&lt;&gt;"", AT9&amp;"-ou.or.o ❾ + or - &gt;", ""), ""))</f>
        <v/>
      </c>
      <c r="AS144" s="1064"/>
      <c r="AT144" s="1064"/>
      <c r="AU144" s="1042">
        <f t="shared" si="60"/>
        <v>0</v>
      </c>
      <c r="AV144" s="1043">
        <f>IF(AK144,IF(OR(AU144="",N(AU144)&lt;=0.000000001),"",_xlfn.XLOOKUP(AJ144,BJ15:BJ62,BN15:BN62,_xlfn.XLOOKUP(AJ144,BK15:BK62,BN15:BN62,_xlfn.XLOOKUP(AJ144,BL15:BL62,BN15:BN62,"")))),0)</f>
        <v>0</v>
      </c>
      <c r="AW144" s="1065" cm="1">
        <f t="array" ref="AW144">IF(AK144&lt;&gt;1,0,IF(OR(AU144="",N(AU144)&lt;=0.000000001),"",IF(OR(AO144="",N(AO144)&lt;=0.000000001),0,IF(ISNUMBER(AU144),IFERROR(_xlfn.LET(_xlpm.ai_test,TRIM(AJ144),_xlpm.r,IFERROR(_xlfn.XLOOKUP(_xlpm.ai_test,BJ15:BJ62,ROW(BJ15:BJ62),0,1),IFERROR(_xlfn.XLOOKUP(_xlpm.ai_test,BK15:BK62,ROW(BK15:BK62),0,1),_xlfn.XLOOKUP(_xlpm.ai_test,BL15:BL62,ROW(BL15:BL62),0,1))),_xlpm.p,_xlpm.r-MIN(ROW(BJ15:BJ62))+1,_xlpm.f,INDEX(BM15:BM62,_xlpm.p),_xlpm.u,INDEX(BN15:BN62,_xlpm.p),_xlpm.s,INDEX(BP15:BP62,_xlpm.p),_xlpm.q,N(AU144)/_xlpm.f,IF(_xlpm.q&gt;=_xlpm.s,ROUND(_xlpm.q,1)&amp;" "&amp;_xlpm.ai_test&amp;" = "&amp;ROUND(_xlpm.q*_xlpm.f,1)&amp;" "&amp;_xlpm.u,ROUND(_xlpm.q,1)&amp;" "&amp;_xlpm.ai_test)),""),""))))</f>
        <v>0</v>
      </c>
      <c r="AX144" s="1055"/>
      <c r="AY144" s="1042">
        <f t="shared" si="61"/>
        <v>0</v>
      </c>
      <c r="AZ144" s="1043" t="str">
        <f t="shared" si="62"/>
        <v/>
      </c>
      <c r="BA144" s="1044">
        <f t="shared" si="63"/>
        <v>0</v>
      </c>
      <c r="BB144" s="1045" t="str">
        <f t="shared" si="64"/>
        <v/>
      </c>
      <c r="BC144" s="1046"/>
      <c r="BD144" s="1047">
        <f t="shared" si="65"/>
        <v>0</v>
      </c>
      <c r="BE144" s="1048" t="str">
        <f t="shared" si="66"/>
        <v/>
      </c>
      <c r="BF144" s="262" t="s">
        <v>22</v>
      </c>
      <c r="BG144" s="1027">
        <f t="shared" si="67"/>
        <v>0</v>
      </c>
      <c r="BH144" s="1028">
        <f t="shared" si="68"/>
        <v>0</v>
      </c>
      <c r="BI144"/>
      <c r="BR144"/>
      <c r="BS144"/>
      <c r="BT144"/>
      <c r="BU144"/>
      <c r="BV144"/>
      <c r="BW144"/>
      <c r="BX144" s="964" t="str">
        <f t="shared" si="73"/>
        <v>►</v>
      </c>
      <c r="CD144" s="848"/>
      <c r="DC144" s="3">
        <v>1</v>
      </c>
    </row>
    <row r="145" spans="1:107" s="701" customFormat="1" ht="21" customHeight="1">
      <c r="A145" s="941" t="s">
        <v>22</v>
      </c>
      <c r="B145" s="957" t="str">
        <f t="shared" si="72"/>
        <v>A</v>
      </c>
      <c r="C145" s="999" cm="1">
        <f t="array" ref="C145">SUMPRODUCT(LEN(D145:J145))</f>
        <v>0</v>
      </c>
      <c r="D145" s="201"/>
      <c r="E145" s="206"/>
      <c r="F145" s="206"/>
      <c r="G145" s="206"/>
      <c r="H145" s="206"/>
      <c r="I145" s="206"/>
      <c r="J145" s="207"/>
      <c r="K145" s="455"/>
      <c r="L145" s="28" t="s">
        <v>11</v>
      </c>
      <c r="M145" s="34" t="str">
        <f>M149</f>
        <v>J JUS DE FRAISES DES BOIS | pâtisserie--ENTREMET| Auteur &gt; recette Béghin Say de Jean-Jacques Borne MOF 1994</v>
      </c>
      <c r="N145" s="35">
        <f>N149</f>
        <v>18</v>
      </c>
      <c r="O145" s="35" t="str">
        <f>O149</f>
        <v>assiettes</v>
      </c>
      <c r="P145" s="36" t="str">
        <f>P149</f>
        <v>Recette mère ► MILLE-FEUILLE meringue et chiboust pamplemousse aux fraises des bois</v>
      </c>
      <c r="Q145" s="540"/>
      <c r="R145" s="496"/>
      <c r="S145" s="37"/>
      <c r="T145" s="38" t="s">
        <v>32</v>
      </c>
      <c r="U145" s="39" t="s">
        <v>3255</v>
      </c>
      <c r="V145" s="9"/>
      <c r="W145" s="39"/>
      <c r="X145" s="39"/>
      <c r="Y145" s="39"/>
      <c r="Z145" s="40"/>
      <c r="AA145" s="9"/>
      <c r="AB145" s="9"/>
      <c r="AC145" s="9"/>
      <c r="AD145" s="41"/>
      <c r="AE145" s="262" t="s">
        <v>22</v>
      </c>
      <c r="AF145" s="1035" t="str">
        <f t="shared" si="51"/>
        <v>►</v>
      </c>
      <c r="AG145" s="1036" t="str">
        <f t="shared" si="52"/>
        <v/>
      </c>
      <c r="AH145" s="1037" t="str">
        <f t="shared" si="53"/>
        <v/>
      </c>
      <c r="AI145" s="1036" t="str">
        <f t="shared" si="54"/>
        <v/>
      </c>
      <c r="AJ145" s="1037" t="str">
        <f t="shared" si="55"/>
        <v/>
      </c>
      <c r="AK145" s="1037">
        <f>IF(AND(L145="A",COUNTIF(BJ15:BL62,TRIM(U145))&gt;0),1,0)</f>
        <v>0</v>
      </c>
      <c r="AL145" s="1051" t="str" cm="1">
        <f t="array" ref="AL145">IF(AF145&lt;&gt;"A","",IFERROR((IFERROR(_xlfn.XLOOKUP(TRIM(SUBSTITUTE(U145,CHAR(160)," ")),BJ15:BJ62,BM15:BM62),IFERROR(_xlfn.XLOOKUP(TRIM(SUBSTITUTE(U145,CHAR(160)," ")),BK15:BK62,BM15:BM62),_xlfn.XLOOKUP(TRIM(SUBSTITUTE(U145,CHAR(160)," ")),BL15:BL62,BM15:BM62))))*T145*IF(ISBLANK(Q145),1,Q145)+IFERROR(_xlfn.XLOOKUP("RECHERCHEX",TRIM(L145:AD145),L145:AD145),0),0))</f>
        <v/>
      </c>
      <c r="AM145" s="1038">
        <f t="shared" si="56"/>
        <v>0</v>
      </c>
      <c r="AN145" s="1627" t="str">
        <f t="shared" si="57"/>
        <v/>
      </c>
      <c r="AO145" s="1039">
        <f t="shared" si="58"/>
        <v>0</v>
      </c>
      <c r="AP145" s="1039">
        <f t="shared" si="59"/>
        <v>0</v>
      </c>
      <c r="AQ145" s="1052">
        <f>IF(AO145&gt;0,AS9,0)</f>
        <v>0</v>
      </c>
      <c r="AR145" s="1626" t="str">
        <f>IF(TRIM(AG145)="▼ recette suivante", AG145, IF(AQ145&gt;0, IF(AT9&lt;&gt;"", AT9&amp;"-ou.or.o ❾ + or - &gt;", ""), ""))</f>
        <v/>
      </c>
      <c r="AS145" s="1064"/>
      <c r="AT145" s="1064"/>
      <c r="AU145" s="1053">
        <f t="shared" si="60"/>
        <v>0</v>
      </c>
      <c r="AV145" s="1054">
        <f>IF(AK145,IF(OR(AU145="",N(AU145)&lt;=0.000000001),"",_xlfn.XLOOKUP(AJ145,BJ15:BJ62,BN15:BN62,_xlfn.XLOOKUP(AJ145,BK15:BK62,BN15:BN62,_xlfn.XLOOKUP(AJ145,BL15:BL62,BN15:BN62,"")))),0)</f>
        <v>0</v>
      </c>
      <c r="AW145" s="1067" cm="1">
        <f t="array" ref="AW145">IF(AK145&lt;&gt;1,0,IF(OR(AU145="",N(AU145)&lt;=0.000000001),"",IF(OR(AO145="",N(AO145)&lt;=0.000000001),0,IF(ISNUMBER(AU145),IFERROR(_xlfn.LET(_xlpm.ai_test,TRIM(AJ145),_xlpm.r,IFERROR(_xlfn.XLOOKUP(_xlpm.ai_test,BJ15:BJ62,ROW(BJ15:BJ62),0,1),IFERROR(_xlfn.XLOOKUP(_xlpm.ai_test,BK15:BK62,ROW(BK15:BK62),0,1),_xlfn.XLOOKUP(_xlpm.ai_test,BL15:BL62,ROW(BL15:BL62),0,1))),_xlpm.p,_xlpm.r-MIN(ROW(BJ15:BJ62))+1,_xlpm.f,INDEX(BM15:BM62,_xlpm.p),_xlpm.u,INDEX(BN15:BN62,_xlpm.p),_xlpm.s,INDEX(BP15:BP62,_xlpm.p),_xlpm.q,N(AU145)/_xlpm.f,IF(_xlpm.q&gt;=_xlpm.s,ROUND(_xlpm.q,1)&amp;" "&amp;_xlpm.ai_test&amp;" = "&amp;ROUND(_xlpm.q*_xlpm.f,1)&amp;" "&amp;_xlpm.u,ROUND(_xlpm.q,1)&amp;" "&amp;_xlpm.ai_test)),""),""))))</f>
        <v>0</v>
      </c>
      <c r="AX145" s="1055"/>
      <c r="AY145" s="1053">
        <f t="shared" si="61"/>
        <v>0</v>
      </c>
      <c r="AZ145" s="1054" t="str">
        <f t="shared" si="62"/>
        <v/>
      </c>
      <c r="BA145" s="1056">
        <f t="shared" si="63"/>
        <v>0</v>
      </c>
      <c r="BB145" s="1057" t="str">
        <f t="shared" si="64"/>
        <v/>
      </c>
      <c r="BC145" s="1046"/>
      <c r="BD145" s="1058">
        <f t="shared" si="65"/>
        <v>0</v>
      </c>
      <c r="BE145" s="1048" t="str">
        <f t="shared" si="66"/>
        <v/>
      </c>
      <c r="BF145" s="262" t="s">
        <v>22</v>
      </c>
      <c r="BG145" s="1027">
        <f t="shared" si="67"/>
        <v>0</v>
      </c>
      <c r="BH145" s="1028">
        <f t="shared" si="68"/>
        <v>0</v>
      </c>
      <c r="BI145"/>
      <c r="BR145"/>
      <c r="BS145"/>
      <c r="BT145"/>
      <c r="BU145"/>
      <c r="BV145"/>
      <c r="BW145"/>
      <c r="BX145" s="964" t="str">
        <f t="shared" si="73"/>
        <v>►</v>
      </c>
      <c r="CD145" s="848"/>
      <c r="DC145" s="3">
        <v>1</v>
      </c>
    </row>
    <row r="146" spans="1:107" s="701" customFormat="1" ht="21" customHeight="1">
      <c r="A146" s="941" t="s">
        <v>22</v>
      </c>
      <c r="B146" s="957" t="str">
        <f t="shared" si="72"/>
        <v>A</v>
      </c>
      <c r="C146" s="999" cm="1">
        <f t="array" ref="C146">SUMPRODUCT(LEN(D146:J146))</f>
        <v>0</v>
      </c>
      <c r="D146" s="201"/>
      <c r="E146" s="206"/>
      <c r="F146" s="206"/>
      <c r="G146" s="206"/>
      <c r="H146" s="206"/>
      <c r="I146" s="206"/>
      <c r="J146" s="207"/>
      <c r="K146" s="455"/>
      <c r="L146" s="28" t="s">
        <v>11</v>
      </c>
      <c r="M146" s="34" t="str">
        <f>M149</f>
        <v>J JUS DE FRAISES DES BOIS | pâtisserie--ENTREMET| Auteur &gt; recette Béghin Say de Jean-Jacques Borne MOF 1994</v>
      </c>
      <c r="N146" s="35">
        <f>N149</f>
        <v>18</v>
      </c>
      <c r="O146" s="35" t="str">
        <f>O149</f>
        <v>assiettes</v>
      </c>
      <c r="P146" s="36" t="str">
        <f>P149</f>
        <v>Recette mère ► MILLE-FEUILLE meringue et chiboust pamplemousse aux fraises des bois</v>
      </c>
      <c r="Q146" s="42" t="s">
        <v>33</v>
      </c>
      <c r="R146" s="43"/>
      <c r="S146" s="43"/>
      <c r="T146" s="44" t="s">
        <v>34</v>
      </c>
      <c r="U146" s="2522" t="str">
        <f>V149&amp;" "&amp;W149&amp;" ► Famille = "&amp;AB143&amp;" ► "&amp;T143&amp;" "&amp;Z146&amp;" "&amp;AB146&amp;" "&amp;AC146&amp;" "&amp;AD146</f>
        <v>Recette mère ► MILLE-FEUILLE meringue et chiboust pamplemousse aux fraises des bois ► Famille = pâtisserie--ENTREMET ► JUS DE FRAISES DES BOIS  ⓫  Dupliquée pour 36 couverts</v>
      </c>
      <c r="V146" s="2522"/>
      <c r="W146" s="2522"/>
      <c r="X146" s="2522"/>
      <c r="Y146" s="2522"/>
      <c r="Z146" s="2522"/>
      <c r="AA146" s="264"/>
      <c r="AB146" s="1773" t="s">
        <v>36</v>
      </c>
      <c r="AC146" s="46">
        <v>36</v>
      </c>
      <c r="AD146" s="47" t="str">
        <f>AD148</f>
        <v>couverts</v>
      </c>
      <c r="AE146" s="262" t="s">
        <v>22</v>
      </c>
      <c r="AF146" s="1035" t="str">
        <f t="shared" si="51"/>
        <v>►</v>
      </c>
      <c r="AG146" s="1036" t="str">
        <f t="shared" si="52"/>
        <v/>
      </c>
      <c r="AH146" s="1037" t="str">
        <f t="shared" si="53"/>
        <v/>
      </c>
      <c r="AI146" s="1036" t="str">
        <f t="shared" si="54"/>
        <v/>
      </c>
      <c r="AJ146" s="1037" t="str">
        <f t="shared" si="55"/>
        <v/>
      </c>
      <c r="AK146" s="1037">
        <f>IF(AND(L146="A",COUNTIF(BJ15:BL62,TRIM(U146))&gt;0),1,0)</f>
        <v>0</v>
      </c>
      <c r="AL146" s="1051" t="str" cm="1">
        <f t="array" ref="AL146">IF(AF146&lt;&gt;"A","",IFERROR((IFERROR(_xlfn.XLOOKUP(TRIM(SUBSTITUTE(U146,CHAR(160)," ")),BJ15:BJ62,BM15:BM62),IFERROR(_xlfn.XLOOKUP(TRIM(SUBSTITUTE(U146,CHAR(160)," ")),BK15:BK62,BM15:BM62),_xlfn.XLOOKUP(TRIM(SUBSTITUTE(U146,CHAR(160)," ")),BL15:BL62,BM15:BM62))))*T146*IF(ISBLANK(Q146),1,Q146)+IFERROR(_xlfn.XLOOKUP("RECHERCHEX",TRIM(L146:AD146),L146:AD146),0),0))</f>
        <v/>
      </c>
      <c r="AM146" s="1038">
        <f t="shared" si="56"/>
        <v>0</v>
      </c>
      <c r="AN146" s="1627" t="str">
        <f t="shared" si="57"/>
        <v/>
      </c>
      <c r="AO146" s="1039">
        <f t="shared" si="58"/>
        <v>0</v>
      </c>
      <c r="AP146" s="1039">
        <f t="shared" si="59"/>
        <v>0</v>
      </c>
      <c r="AQ146" s="1040">
        <f>IF(AO146&gt;0,AS9,0)</f>
        <v>0</v>
      </c>
      <c r="AR146" s="1628" t="str">
        <f>IF(TRIM(AG146)="▼ recette suivante", AG146, IF(AQ146&gt;0, IF(AT9&lt;&gt;"", AT9&amp;"-ou.or.o ❾ + or - &gt;", ""), ""))</f>
        <v/>
      </c>
      <c r="AS146" s="1064"/>
      <c r="AT146" s="1064"/>
      <c r="AU146" s="1042">
        <f t="shared" si="60"/>
        <v>0</v>
      </c>
      <c r="AV146" s="1043">
        <f>IF(AK146,IF(OR(AU146="",N(AU146)&lt;=0.000000001),"",_xlfn.XLOOKUP(AJ146,BJ15:BJ62,BN15:BN62,_xlfn.XLOOKUP(AJ146,BK15:BK62,BN15:BN62,_xlfn.XLOOKUP(AJ146,BL15:BL62,BN15:BN62,"")))),0)</f>
        <v>0</v>
      </c>
      <c r="AW146" s="1065" cm="1">
        <f t="array" ref="AW146">IF(AK146&lt;&gt;1,0,IF(OR(AU146="",N(AU146)&lt;=0.000000001),"",IF(OR(AO146="",N(AO146)&lt;=0.000000001),0,IF(ISNUMBER(AU146),IFERROR(_xlfn.LET(_xlpm.ai_test,TRIM(AJ146),_xlpm.r,IFERROR(_xlfn.XLOOKUP(_xlpm.ai_test,BJ15:BJ62,ROW(BJ15:BJ62),0,1),IFERROR(_xlfn.XLOOKUP(_xlpm.ai_test,BK15:BK62,ROW(BK15:BK62),0,1),_xlfn.XLOOKUP(_xlpm.ai_test,BL15:BL62,ROW(BL15:BL62),0,1))),_xlpm.p,_xlpm.r-MIN(ROW(BJ15:BJ62))+1,_xlpm.f,INDEX(BM15:BM62,_xlpm.p),_xlpm.u,INDEX(BN15:BN62,_xlpm.p),_xlpm.s,INDEX(BP15:BP62,_xlpm.p),_xlpm.q,N(AU146)/_xlpm.f,IF(_xlpm.q&gt;=_xlpm.s,ROUND(_xlpm.q,1)&amp;" "&amp;_xlpm.ai_test&amp;" = "&amp;ROUND(_xlpm.q*_xlpm.f,1)&amp;" "&amp;_xlpm.u,ROUND(_xlpm.q,1)&amp;" "&amp;_xlpm.ai_test)),""),""))))</f>
        <v>0</v>
      </c>
      <c r="AX146" s="1055"/>
      <c r="AY146" s="1042">
        <f t="shared" si="61"/>
        <v>0</v>
      </c>
      <c r="AZ146" s="1043" t="str">
        <f t="shared" si="62"/>
        <v/>
      </c>
      <c r="BA146" s="1044">
        <f t="shared" si="63"/>
        <v>0</v>
      </c>
      <c r="BB146" s="1045" t="str">
        <f t="shared" si="64"/>
        <v/>
      </c>
      <c r="BC146" s="1046"/>
      <c r="BD146" s="1047">
        <f t="shared" si="65"/>
        <v>0</v>
      </c>
      <c r="BE146" s="1048" t="str">
        <f t="shared" si="66"/>
        <v/>
      </c>
      <c r="BF146" s="262" t="s">
        <v>22</v>
      </c>
      <c r="BG146" s="1027">
        <f t="shared" si="67"/>
        <v>0</v>
      </c>
      <c r="BH146" s="1028">
        <f t="shared" si="68"/>
        <v>0</v>
      </c>
      <c r="BI146"/>
      <c r="BR146"/>
      <c r="BS146"/>
      <c r="BT146"/>
      <c r="BU146"/>
      <c r="BV146"/>
      <c r="BW146"/>
      <c r="BX146" s="964" t="str">
        <f t="shared" si="73"/>
        <v>►</v>
      </c>
      <c r="BY146"/>
      <c r="BZ146"/>
      <c r="CA146"/>
      <c r="CB146"/>
      <c r="CC146"/>
      <c r="CD146" s="848"/>
      <c r="DC146" s="3">
        <v>1</v>
      </c>
    </row>
    <row r="147" spans="1:107" s="701" customFormat="1" ht="21" customHeight="1">
      <c r="A147" s="941" t="s">
        <v>22</v>
      </c>
      <c r="B147" s="957" t="str">
        <f t="shared" si="72"/>
        <v>A</v>
      </c>
      <c r="C147" s="999" cm="1">
        <f t="array" ref="C147">SUMPRODUCT(LEN(D147:J147))</f>
        <v>0</v>
      </c>
      <c r="D147" s="201"/>
      <c r="E147" s="206"/>
      <c r="F147" s="206"/>
      <c r="G147" s="206"/>
      <c r="H147" s="206"/>
      <c r="I147" s="206"/>
      <c r="J147" s="207"/>
      <c r="K147" s="455"/>
      <c r="L147" s="28" t="s">
        <v>11</v>
      </c>
      <c r="M147" s="34" t="str">
        <f>M149</f>
        <v>J JUS DE FRAISES DES BOIS | pâtisserie--ENTREMET| Auteur &gt; recette Béghin Say de Jean-Jacques Borne MOF 1994</v>
      </c>
      <c r="N147" s="35">
        <f>N149</f>
        <v>18</v>
      </c>
      <c r="O147" s="35" t="str">
        <f>O149</f>
        <v>assiettes</v>
      </c>
      <c r="P147" s="36" t="str">
        <f>P149</f>
        <v>Recette mère ► MILLE-FEUILLE meringue et chiboust pamplemousse aux fraises des bois</v>
      </c>
      <c r="Q147" s="1774">
        <v>18</v>
      </c>
      <c r="R147" s="1775" t="s">
        <v>20</v>
      </c>
      <c r="S147" s="42"/>
      <c r="T147" s="42"/>
      <c r="U147" s="2522"/>
      <c r="V147" s="2522"/>
      <c r="W147" s="2522"/>
      <c r="X147" s="2522"/>
      <c r="Y147" s="2522"/>
      <c r="Z147" s="2522"/>
      <c r="AA147" s="264"/>
      <c r="AB147" s="931"/>
      <c r="AC147" s="53" t="s">
        <v>41</v>
      </c>
      <c r="AD147" s="54" t="s">
        <v>42</v>
      </c>
      <c r="AE147" s="262" t="s">
        <v>22</v>
      </c>
      <c r="AF147" s="1035" t="str">
        <f t="shared" si="51"/>
        <v>►</v>
      </c>
      <c r="AG147" s="1036" t="str">
        <f t="shared" si="52"/>
        <v/>
      </c>
      <c r="AH147" s="1037" t="str">
        <f t="shared" si="53"/>
        <v/>
      </c>
      <c r="AI147" s="1036" t="str">
        <f t="shared" si="54"/>
        <v/>
      </c>
      <c r="AJ147" s="1037" t="str">
        <f t="shared" si="55"/>
        <v/>
      </c>
      <c r="AK147" s="1037">
        <f>IF(AND(L147="A",COUNTIF(BJ15:BL62,TRIM(U147))&gt;0),1,0)</f>
        <v>0</v>
      </c>
      <c r="AL147" s="1051" t="str" cm="1">
        <f t="array" ref="AL147">IF(AF147&lt;&gt;"A","",IFERROR((IFERROR(_xlfn.XLOOKUP(TRIM(SUBSTITUTE(U147,CHAR(160)," ")),BJ15:BJ62,BM15:BM62),IFERROR(_xlfn.XLOOKUP(TRIM(SUBSTITUTE(U147,CHAR(160)," ")),BK15:BK62,BM15:BM62),_xlfn.XLOOKUP(TRIM(SUBSTITUTE(U147,CHAR(160)," ")),BL15:BL62,BM15:BM62))))*T147*IF(ISBLANK(Q147),1,Q147)+IFERROR(_xlfn.XLOOKUP("RECHERCHEX",TRIM(L147:AD147),L147:AD147),0),0))</f>
        <v/>
      </c>
      <c r="AM147" s="1038">
        <f t="shared" si="56"/>
        <v>0</v>
      </c>
      <c r="AN147" s="1627" t="str">
        <f t="shared" si="57"/>
        <v/>
      </c>
      <c r="AO147" s="1039">
        <f t="shared" si="58"/>
        <v>0</v>
      </c>
      <c r="AP147" s="1039">
        <f t="shared" si="59"/>
        <v>0</v>
      </c>
      <c r="AQ147" s="1052">
        <f>IF(AO147&gt;0,AS9,0)</f>
        <v>0</v>
      </c>
      <c r="AR147" s="1626" t="str">
        <f>IF(TRIM(AG147)="▼ recette suivante", AG147, IF(AQ147&gt;0, IF(AT9&lt;&gt;"", AT9&amp;"-ou.or.o ❾ + or - &gt;", ""), ""))</f>
        <v/>
      </c>
      <c r="AS147" s="1064"/>
      <c r="AT147" s="1064"/>
      <c r="AU147" s="1053">
        <f t="shared" si="60"/>
        <v>0</v>
      </c>
      <c r="AV147" s="1054">
        <f>IF(AK147,IF(OR(AU147="",N(AU147)&lt;=0.000000001),"",_xlfn.XLOOKUP(AJ147,BJ15:BJ62,BN15:BN62,_xlfn.XLOOKUP(AJ147,BK15:BK62,BN15:BN62,_xlfn.XLOOKUP(AJ147,BL15:BL62,BN15:BN62,"")))),0)</f>
        <v>0</v>
      </c>
      <c r="AW147" s="1067" cm="1">
        <f t="array" ref="AW147">IF(AK147&lt;&gt;1,0,IF(OR(AU147="",N(AU147)&lt;=0.000000001),"",IF(OR(AO147="",N(AO147)&lt;=0.000000001),0,IF(ISNUMBER(AU147),IFERROR(_xlfn.LET(_xlpm.ai_test,TRIM(AJ147),_xlpm.r,IFERROR(_xlfn.XLOOKUP(_xlpm.ai_test,BJ15:BJ62,ROW(BJ15:BJ62),0,1),IFERROR(_xlfn.XLOOKUP(_xlpm.ai_test,BK15:BK62,ROW(BK15:BK62),0,1),_xlfn.XLOOKUP(_xlpm.ai_test,BL15:BL62,ROW(BL15:BL62),0,1))),_xlpm.p,_xlpm.r-MIN(ROW(BJ15:BJ62))+1,_xlpm.f,INDEX(BM15:BM62,_xlpm.p),_xlpm.u,INDEX(BN15:BN62,_xlpm.p),_xlpm.s,INDEX(BP15:BP62,_xlpm.p),_xlpm.q,N(AU147)/_xlpm.f,IF(_xlpm.q&gt;=_xlpm.s,ROUND(_xlpm.q,1)&amp;" "&amp;_xlpm.ai_test&amp;" = "&amp;ROUND(_xlpm.q*_xlpm.f,1)&amp;" "&amp;_xlpm.u,ROUND(_xlpm.q,1)&amp;" "&amp;_xlpm.ai_test)),""),""))))</f>
        <v>0</v>
      </c>
      <c r="AX147" s="1055"/>
      <c r="AY147" s="1053">
        <f t="shared" si="61"/>
        <v>0</v>
      </c>
      <c r="AZ147" s="1054" t="str">
        <f t="shared" si="62"/>
        <v/>
      </c>
      <c r="BA147" s="1056">
        <f t="shared" si="63"/>
        <v>0</v>
      </c>
      <c r="BB147" s="1057" t="str">
        <f t="shared" si="64"/>
        <v/>
      </c>
      <c r="BC147" s="1046"/>
      <c r="BD147" s="1058">
        <f t="shared" si="65"/>
        <v>0</v>
      </c>
      <c r="BE147" s="1048" t="str">
        <f t="shared" si="66"/>
        <v/>
      </c>
      <c r="BF147" s="262" t="s">
        <v>22</v>
      </c>
      <c r="BG147" s="1027">
        <f t="shared" si="67"/>
        <v>0</v>
      </c>
      <c r="BH147" s="1028">
        <f t="shared" si="68"/>
        <v>0</v>
      </c>
      <c r="BI147"/>
      <c r="BR147"/>
      <c r="BS147"/>
      <c r="BT147"/>
      <c r="BU147"/>
      <c r="BV147"/>
      <c r="BW147"/>
      <c r="BX147" s="964" t="str">
        <f t="shared" si="73"/>
        <v>►</v>
      </c>
      <c r="BY147"/>
      <c r="BZ147"/>
      <c r="CA147"/>
      <c r="CB147"/>
      <c r="CC147"/>
      <c r="CD147" s="848"/>
      <c r="DC147" s="3">
        <v>1</v>
      </c>
    </row>
    <row r="148" spans="1:107" s="701" customFormat="1" ht="21" customHeight="1">
      <c r="A148" s="941" t="s">
        <v>22</v>
      </c>
      <c r="B148" s="957" t="str">
        <f t="shared" si="72"/>
        <v>►</v>
      </c>
      <c r="C148" s="999" cm="1">
        <f t="array" ref="C148">SUMPRODUCT(LEN(D148:J148))</f>
        <v>0</v>
      </c>
      <c r="D148" s="201"/>
      <c r="E148" s="206"/>
      <c r="F148" s="206"/>
      <c r="G148" s="206"/>
      <c r="H148" s="206"/>
      <c r="I148" s="206"/>
      <c r="J148" s="207"/>
      <c r="K148" s="455"/>
      <c r="L148" s="28" t="s">
        <v>16</v>
      </c>
      <c r="M148" s="34" t="str">
        <f>M149</f>
        <v>J JUS DE FRAISES DES BOIS | pâtisserie--ENTREMET| Auteur &gt; recette Béghin Say de Jean-Jacques Borne MOF 1994</v>
      </c>
      <c r="N148" s="35">
        <f>N149</f>
        <v>18</v>
      </c>
      <c r="O148" s="35" t="str">
        <f>O149</f>
        <v>assiettes</v>
      </c>
      <c r="P148" s="36" t="str">
        <f>P149</f>
        <v>Recette mère ► MILLE-FEUILLE meringue et chiboust pamplemousse aux fraises des bois</v>
      </c>
      <c r="Q148" s="59"/>
      <c r="R148" s="1638" t="s">
        <v>8365</v>
      </c>
      <c r="S148" s="2532">
        <f>Z158</f>
        <v>0.35</v>
      </c>
      <c r="T148" s="2532"/>
      <c r="U148" s="1639" t="str" cm="1">
        <f t="array" ref="U148">"1= "&amp;IF(OR(Q147&lt;=0,S148=""),"",_xlfn.LET(_xlpm.kg,IF(ISNUMBER(S148),S148,VALEUR(SUBSTITUTE(SUBSTITUTE(SUBSTITUTE(LOWER(S148),"kg",""),",",".")," ",""))),TEXT(ROUND(_xlpm.kg*1000/Q147,2),"0.##")&amp;" g"))</f>
        <v>1= 19.44 g</v>
      </c>
      <c r="V148" s="1640">
        <f>IFERROR(AC146/AC148,0)</f>
        <v>2</v>
      </c>
      <c r="W148" s="61"/>
      <c r="X148" s="61"/>
      <c r="Y148" s="61"/>
      <c r="Z148"/>
      <c r="AA148" s="264"/>
      <c r="AB148" s="1776" t="s">
        <v>52</v>
      </c>
      <c r="AC148" s="1471">
        <v>18</v>
      </c>
      <c r="AD148" s="63" t="s">
        <v>37</v>
      </c>
      <c r="AE148" s="262" t="s">
        <v>22</v>
      </c>
      <c r="AF148" s="1035" t="str">
        <f t="shared" si="51"/>
        <v>►</v>
      </c>
      <c r="AG148" s="1036" t="str">
        <f t="shared" si="52"/>
        <v/>
      </c>
      <c r="AH148" s="1037" t="str">
        <f t="shared" si="53"/>
        <v/>
      </c>
      <c r="AI148" s="1036" t="str">
        <f t="shared" si="54"/>
        <v/>
      </c>
      <c r="AJ148" s="1037" t="str">
        <f t="shared" si="55"/>
        <v/>
      </c>
      <c r="AK148" s="1037">
        <f>IF(AND(L148="A",COUNTIF(BJ15:BL62,TRIM(U148))&gt;0),1,0)</f>
        <v>0</v>
      </c>
      <c r="AL148" s="1051" t="str" cm="1">
        <f t="array" ref="AL148">IF(AF148&lt;&gt;"A","",IFERROR((IFERROR(_xlfn.XLOOKUP(TRIM(SUBSTITUTE(U148,CHAR(160)," ")),BJ15:BJ62,BM15:BM62),IFERROR(_xlfn.XLOOKUP(TRIM(SUBSTITUTE(U148,CHAR(160)," ")),BK15:BK62,BM15:BM62),_xlfn.XLOOKUP(TRIM(SUBSTITUTE(U148,CHAR(160)," ")),BL15:BL62,BM15:BM62))))*T148*IF(ISBLANK(Q148),1,Q148)+IFERROR(_xlfn.XLOOKUP("RECHERCHEX",TRIM(L148:AD148),L148:AD148),0),0))</f>
        <v/>
      </c>
      <c r="AM148" s="1038">
        <f t="shared" si="56"/>
        <v>0</v>
      </c>
      <c r="AN148" s="1627" t="str">
        <f t="shared" si="57"/>
        <v/>
      </c>
      <c r="AO148" s="1039">
        <f t="shared" si="58"/>
        <v>0</v>
      </c>
      <c r="AP148" s="1039">
        <f t="shared" si="59"/>
        <v>0</v>
      </c>
      <c r="AQ148" s="1040">
        <f>IF(AO148&gt;0,AS9,0)</f>
        <v>0</v>
      </c>
      <c r="AR148" s="1628" t="str">
        <f>IF(TRIM(AG148)="▼ recette suivante", AG148, IF(AQ148&gt;0, IF(AT9&lt;&gt;"", AT9&amp;"-ou.or.o ❾ + or - &gt;", ""), ""))</f>
        <v/>
      </c>
      <c r="AS148" s="1064"/>
      <c r="AT148" s="1064"/>
      <c r="AU148" s="1042">
        <f t="shared" si="60"/>
        <v>0</v>
      </c>
      <c r="AV148" s="1043">
        <f>IF(AK148,IF(OR(AU148="",N(AU148)&lt;=0.000000001),"",_xlfn.XLOOKUP(AJ148,BJ15:BJ62,BN15:BN62,_xlfn.XLOOKUP(AJ148,BK15:BK62,BN15:BN62,_xlfn.XLOOKUP(AJ148,BL15:BL62,BN15:BN62,"")))),0)</f>
        <v>0</v>
      </c>
      <c r="AW148" s="1065" cm="1">
        <f t="array" ref="AW148">IF(AK148&lt;&gt;1,0,IF(OR(AU148="",N(AU148)&lt;=0.000000001),"",IF(OR(AO148="",N(AO148)&lt;=0.000000001),0,IF(ISNUMBER(AU148),IFERROR(_xlfn.LET(_xlpm.ai_test,TRIM(AJ148),_xlpm.r,IFERROR(_xlfn.XLOOKUP(_xlpm.ai_test,BJ15:BJ62,ROW(BJ15:BJ62),0,1),IFERROR(_xlfn.XLOOKUP(_xlpm.ai_test,BK15:BK62,ROW(BK15:BK62),0,1),_xlfn.XLOOKUP(_xlpm.ai_test,BL15:BL62,ROW(BL15:BL62),0,1))),_xlpm.p,_xlpm.r-MIN(ROW(BJ15:BJ62))+1,_xlpm.f,INDEX(BM15:BM62,_xlpm.p),_xlpm.u,INDEX(BN15:BN62,_xlpm.p),_xlpm.s,INDEX(BP15:BP62,_xlpm.p),_xlpm.q,N(AU148)/_xlpm.f,IF(_xlpm.q&gt;=_xlpm.s,ROUND(_xlpm.q,1)&amp;" "&amp;_xlpm.ai_test&amp;" = "&amp;ROUND(_xlpm.q*_xlpm.f,1)&amp;" "&amp;_xlpm.u,ROUND(_xlpm.q,1)&amp;" "&amp;_xlpm.ai_test)),""),""))))</f>
        <v>0</v>
      </c>
      <c r="AX148" s="1055"/>
      <c r="AY148" s="1042">
        <f t="shared" si="61"/>
        <v>0</v>
      </c>
      <c r="AZ148" s="1043" t="str">
        <f t="shared" si="62"/>
        <v/>
      </c>
      <c r="BA148" s="1044">
        <f t="shared" si="63"/>
        <v>0</v>
      </c>
      <c r="BB148" s="1045" t="str">
        <f t="shared" si="64"/>
        <v/>
      </c>
      <c r="BC148" s="1046"/>
      <c r="BD148" s="1047">
        <f t="shared" si="65"/>
        <v>0</v>
      </c>
      <c r="BE148" s="1048" t="str">
        <f t="shared" si="66"/>
        <v/>
      </c>
      <c r="BF148" s="262" t="s">
        <v>22</v>
      </c>
      <c r="BG148" s="1027">
        <f t="shared" si="67"/>
        <v>0</v>
      </c>
      <c r="BH148" s="1028">
        <f t="shared" si="68"/>
        <v>0</v>
      </c>
      <c r="BI148"/>
      <c r="BR148"/>
      <c r="BS148"/>
      <c r="BT148"/>
      <c r="BU148"/>
      <c r="BV148"/>
      <c r="BW148"/>
      <c r="BX148" s="964" t="str">
        <f t="shared" si="73"/>
        <v>►</v>
      </c>
      <c r="BY148"/>
      <c r="BZ148"/>
      <c r="CA148"/>
      <c r="CB148"/>
      <c r="CC148"/>
      <c r="CD148" s="848"/>
      <c r="DC148" s="3">
        <v>1</v>
      </c>
    </row>
    <row r="149" spans="1:107" s="701" customFormat="1" ht="21" customHeight="1">
      <c r="A149" s="941" t="s">
        <v>22</v>
      </c>
      <c r="B149" s="957" t="str">
        <f t="shared" si="72"/>
        <v>►</v>
      </c>
      <c r="C149" s="999" cm="1">
        <f t="array" ref="C149">SUMPRODUCT(LEN(D149:J149))</f>
        <v>0</v>
      </c>
      <c r="D149" s="201"/>
      <c r="E149" s="206"/>
      <c r="F149" s="206"/>
      <c r="G149" s="206"/>
      <c r="H149" s="206"/>
      <c r="I149" s="206"/>
      <c r="J149" s="207"/>
      <c r="K149" s="455"/>
      <c r="L149" s="68" t="s">
        <v>16</v>
      </c>
      <c r="M149" s="69" t="str">
        <f>Q149</f>
        <v>J JUS DE FRAISES DES BOIS | pâtisserie--ENTREMET| Auteur &gt; recette Béghin Say de Jean-Jacques Borne MOF 1994</v>
      </c>
      <c r="N149" s="70">
        <f>Q147</f>
        <v>18</v>
      </c>
      <c r="O149" s="69" t="str">
        <f>R147</f>
        <v>assiettes</v>
      </c>
      <c r="P149" s="71" t="str">
        <f>V149&amp;" "&amp;W149</f>
        <v>Recette mère ► MILLE-FEUILLE meringue et chiboust pamplemousse aux fraises des bois</v>
      </c>
      <c r="Q149" s="72" t="str">
        <f>UPPER(LEFT(T143,1))&amp;" "&amp;T143&amp;" | "&amp;AB143&amp;"| "&amp;T145&amp;" "&amp;U145</f>
        <v>J JUS DE FRAISES DES BOIS | pâtisserie--ENTREMET| Auteur &gt; recette Béghin Say de Jean-Jacques Borne MOF 1994</v>
      </c>
      <c r="R149" s="73" t="s">
        <v>55</v>
      </c>
      <c r="S149" s="2525" t="s">
        <v>56</v>
      </c>
      <c r="T149" s="2525"/>
      <c r="U149" s="2525"/>
      <c r="V149" s="74" t="str">
        <f>IF(ISTEXT(W149),"Recette mère ►",R149)</f>
        <v>Recette mère ►</v>
      </c>
      <c r="W149" s="75" t="s">
        <v>57</v>
      </c>
      <c r="X149" s="75"/>
      <c r="Y149" s="75"/>
      <c r="Z149" s="76"/>
      <c r="AA149" s="76"/>
      <c r="AB149" s="76"/>
      <c r="AC149" s="76"/>
      <c r="AD149" s="933" t="s">
        <v>892</v>
      </c>
      <c r="AE149" s="262" t="s">
        <v>22</v>
      </c>
      <c r="AF149" s="1035" t="str">
        <f t="shared" si="51"/>
        <v>►</v>
      </c>
      <c r="AG149" s="1036" t="str">
        <f t="shared" si="52"/>
        <v/>
      </c>
      <c r="AH149" s="1037" t="str">
        <f t="shared" si="53"/>
        <v/>
      </c>
      <c r="AI149" s="1036" t="str">
        <f t="shared" si="54"/>
        <v/>
      </c>
      <c r="AJ149" s="1037" t="str">
        <f t="shared" si="55"/>
        <v/>
      </c>
      <c r="AK149" s="1037">
        <f>IF(AND(L149="A",COUNTIF(BJ15:BL62,TRIM(U149))&gt;0),1,0)</f>
        <v>0</v>
      </c>
      <c r="AL149" s="1051" t="str" cm="1">
        <f t="array" ref="AL149">IF(AF149&lt;&gt;"A","",IFERROR((IFERROR(_xlfn.XLOOKUP(TRIM(SUBSTITUTE(U149,CHAR(160)," ")),BJ15:BJ62,BM15:BM62),IFERROR(_xlfn.XLOOKUP(TRIM(SUBSTITUTE(U149,CHAR(160)," ")),BK15:BK62,BM15:BM62),_xlfn.XLOOKUP(TRIM(SUBSTITUTE(U149,CHAR(160)," ")),BL15:BL62,BM15:BM62))))*T149*IF(ISBLANK(Q149),1,Q149)+IFERROR(_xlfn.XLOOKUP("RECHERCHEX",TRIM(L149:AD149),L149:AD149),0),0))</f>
        <v/>
      </c>
      <c r="AM149" s="1038">
        <f t="shared" si="56"/>
        <v>0</v>
      </c>
      <c r="AN149" s="1627" t="str">
        <f t="shared" si="57"/>
        <v/>
      </c>
      <c r="AO149" s="1039">
        <f t="shared" si="58"/>
        <v>0</v>
      </c>
      <c r="AP149" s="1039">
        <f t="shared" si="59"/>
        <v>0</v>
      </c>
      <c r="AQ149" s="1052">
        <f>IF(AO149&gt;0,AS9,0)</f>
        <v>0</v>
      </c>
      <c r="AR149" s="1626" t="str">
        <f>IF(TRIM(AG149)="▼ recette suivante", AG149, IF(AQ149&gt;0, IF(AT9&lt;&gt;"", AT9&amp;"-ou.or.o ❾ + or - &gt;", ""), ""))</f>
        <v/>
      </c>
      <c r="AS149" s="1064"/>
      <c r="AT149" s="1064"/>
      <c r="AU149" s="1053">
        <f t="shared" si="60"/>
        <v>0</v>
      </c>
      <c r="AV149" s="1054">
        <f>IF(AK149,IF(OR(AU149="",N(AU149)&lt;=0.000000001),"",_xlfn.XLOOKUP(AJ149,BJ15:BJ62,BN15:BN62,_xlfn.XLOOKUP(AJ149,BK15:BK62,BN15:BN62,_xlfn.XLOOKUP(AJ149,BL15:BL62,BN15:BN62,"")))),0)</f>
        <v>0</v>
      </c>
      <c r="AW149" s="1067" cm="1">
        <f t="array" ref="AW149">IF(AK149&lt;&gt;1,0,IF(OR(AU149="",N(AU149)&lt;=0.000000001),"",IF(OR(AO149="",N(AO149)&lt;=0.000000001),0,IF(ISNUMBER(AU149),IFERROR(_xlfn.LET(_xlpm.ai_test,TRIM(AJ149),_xlpm.r,IFERROR(_xlfn.XLOOKUP(_xlpm.ai_test,BJ15:BJ62,ROW(BJ15:BJ62),0,1),IFERROR(_xlfn.XLOOKUP(_xlpm.ai_test,BK15:BK62,ROW(BK15:BK62),0,1),_xlfn.XLOOKUP(_xlpm.ai_test,BL15:BL62,ROW(BL15:BL62),0,1))),_xlpm.p,_xlpm.r-MIN(ROW(BJ15:BJ62))+1,_xlpm.f,INDEX(BM15:BM62,_xlpm.p),_xlpm.u,INDEX(BN15:BN62,_xlpm.p),_xlpm.s,INDEX(BP15:BP62,_xlpm.p),_xlpm.q,N(AU149)/_xlpm.f,IF(_xlpm.q&gt;=_xlpm.s,ROUND(_xlpm.q,1)&amp;" "&amp;_xlpm.ai_test&amp;" = "&amp;ROUND(_xlpm.q*_xlpm.f,1)&amp;" "&amp;_xlpm.u,ROUND(_xlpm.q,1)&amp;" "&amp;_xlpm.ai_test)),""),""))))</f>
        <v>0</v>
      </c>
      <c r="AX149" s="1055"/>
      <c r="AY149" s="1053">
        <f t="shared" si="61"/>
        <v>0</v>
      </c>
      <c r="AZ149" s="1054" t="str">
        <f t="shared" si="62"/>
        <v/>
      </c>
      <c r="BA149" s="1056">
        <f t="shared" si="63"/>
        <v>0</v>
      </c>
      <c r="BB149" s="1057" t="str">
        <f t="shared" si="64"/>
        <v/>
      </c>
      <c r="BC149" s="1046"/>
      <c r="BD149" s="1058">
        <f t="shared" si="65"/>
        <v>0</v>
      </c>
      <c r="BE149" s="1048" t="str">
        <f t="shared" si="66"/>
        <v/>
      </c>
      <c r="BF149" s="262" t="s">
        <v>22</v>
      </c>
      <c r="BG149" s="1027">
        <f t="shared" si="67"/>
        <v>0</v>
      </c>
      <c r="BH149" s="1028">
        <f t="shared" si="68"/>
        <v>0</v>
      </c>
      <c r="BI149"/>
      <c r="BR149"/>
      <c r="BS149"/>
      <c r="BT149"/>
      <c r="BU149"/>
      <c r="BV149"/>
      <c r="BW149"/>
      <c r="BX149" s="964" t="str">
        <f t="shared" si="73"/>
        <v>►</v>
      </c>
      <c r="BY149"/>
      <c r="BZ149"/>
      <c r="CA149"/>
      <c r="CB149"/>
      <c r="CC149"/>
      <c r="CD149" s="848"/>
      <c r="DC149" s="3">
        <v>1</v>
      </c>
    </row>
    <row r="150" spans="1:107" s="701" customFormat="1" ht="21" customHeight="1">
      <c r="A150" s="941" t="s">
        <v>22</v>
      </c>
      <c r="B150" s="957" t="str">
        <f t="shared" si="72"/>
        <v>►</v>
      </c>
      <c r="C150" s="999" cm="1">
        <f t="array" ref="C150">SUMPRODUCT(LEN(D150:J150))</f>
        <v>0</v>
      </c>
      <c r="D150" s="201"/>
      <c r="E150" s="206"/>
      <c r="F150" s="206"/>
      <c r="G150" s="206"/>
      <c r="H150" s="206"/>
      <c r="I150" s="206"/>
      <c r="J150" s="207"/>
      <c r="K150" s="455"/>
      <c r="L150" s="79" t="s">
        <v>16</v>
      </c>
      <c r="M150" s="80" t="str">
        <f>M149</f>
        <v>J JUS DE FRAISES DES BOIS | pâtisserie--ENTREMET| Auteur &gt; recette Béghin Say de Jean-Jacques Borne MOF 1994</v>
      </c>
      <c r="N150" s="80">
        <f>N149</f>
        <v>18</v>
      </c>
      <c r="O150" s="80" t="str">
        <f>O149</f>
        <v>assiettes</v>
      </c>
      <c r="P150" s="81" t="str">
        <f>P149</f>
        <v>Recette mère ► MILLE-FEUILLE meringue et chiboust pamplemousse aux fraises des bois</v>
      </c>
      <c r="Q150" s="13" t="s">
        <v>67</v>
      </c>
      <c r="R150" s="13" t="s">
        <v>68</v>
      </c>
      <c r="S150" s="13" t="s">
        <v>69</v>
      </c>
      <c r="T150" s="13" t="s">
        <v>70</v>
      </c>
      <c r="U150" s="82" t="s">
        <v>71</v>
      </c>
      <c r="V150" s="83" t="s">
        <v>72</v>
      </c>
      <c r="W150" s="84" t="s">
        <v>73</v>
      </c>
      <c r="X150" s="84" t="s">
        <v>74</v>
      </c>
      <c r="Y150" s="84" t="s">
        <v>75</v>
      </c>
      <c r="Z150" s="84" t="s">
        <v>76</v>
      </c>
      <c r="AA150" s="84" t="s">
        <v>77</v>
      </c>
      <c r="AB150" s="84" t="s">
        <v>78</v>
      </c>
      <c r="AC150" s="84" t="s">
        <v>79</v>
      </c>
      <c r="AD150" s="85" t="s">
        <v>8454</v>
      </c>
      <c r="AE150" s="262" t="s">
        <v>22</v>
      </c>
      <c r="AF150" s="1035" t="str">
        <f t="shared" ref="AF150:AF213" si="74">IF(OR(AO150&gt;0,TRIM(AG150)="▼ recette suivante"),"A","►")</f>
        <v>►</v>
      </c>
      <c r="AG150" s="1036" t="str">
        <f t="shared" ref="AG150:AG213" si="75">IF(TRIM(Q150)="Adresse PC","▼ recette suivante",IF(AO150&gt;0,M150,""))</f>
        <v/>
      </c>
      <c r="AH150" s="1037" t="str">
        <f t="shared" ref="AH150:AH213" si="76">IF(AF150="A",N150,"")</f>
        <v/>
      </c>
      <c r="AI150" s="1036" t="str">
        <f t="shared" ref="AI150:AI213" si="77">IF(AF150="A",O150,"")</f>
        <v/>
      </c>
      <c r="AJ150" s="1037" t="str">
        <f t="shared" ref="AJ150:AJ213" si="78">IF(AF150="A",U150,"")</f>
        <v/>
      </c>
      <c r="AK150" s="1037">
        <f>IF(AND(L150="A",COUNTIF(BJ15:BL62,TRIM(U150))&gt;0),1,0)</f>
        <v>0</v>
      </c>
      <c r="AL150" s="1051" t="str" cm="1">
        <f t="array" ref="AL150">IF(AF150&lt;&gt;"A","",IFERROR((IFERROR(_xlfn.XLOOKUP(TRIM(SUBSTITUTE(U150,CHAR(160)," ")),BJ15:BJ62,BM15:BM62),IFERROR(_xlfn.XLOOKUP(TRIM(SUBSTITUTE(U150,CHAR(160)," ")),BK15:BK62,BM15:BM62),_xlfn.XLOOKUP(TRIM(SUBSTITUTE(U150,CHAR(160)," ")),BL15:BL62,BM15:BM62))))*T150*IF(ISBLANK(Q150),1,Q150)+IFERROR(_xlfn.XLOOKUP("RECHERCHEX",TRIM(L150:AD150),L150:AD150),0),0))</f>
        <v/>
      </c>
      <c r="AM150" s="1038">
        <f t="shared" ref="AM150:AM213" si="79">IF(AK150,IF(AL150&gt;0,"Kg",0),0)</f>
        <v>0</v>
      </c>
      <c r="AN150" s="1627" t="str">
        <f t="shared" ref="AN150:AN213" si="80">IF(AF150="A","❾ Author reference &gt;","")</f>
        <v/>
      </c>
      <c r="AO150" s="1039">
        <f t="shared" ref="AO150:AO213" si="81">IF(AK150,N150,0)</f>
        <v>0</v>
      </c>
      <c r="AP150" s="1039">
        <f t="shared" ref="AP150:AP213" si="82">IF(AK150,O150,0)</f>
        <v>0</v>
      </c>
      <c r="AQ150" s="1040">
        <f>IF(AO150&gt;0,AS9,0)</f>
        <v>0</v>
      </c>
      <c r="AR150" s="1628" t="str">
        <f>IF(TRIM(AG150)="▼ recette suivante", AG150, IF(AQ150&gt;0, IF(AT9&lt;&gt;"", AT9&amp;"-ou.or.o ❾ + or - &gt;", ""), ""))</f>
        <v/>
      </c>
      <c r="AS150" s="1064"/>
      <c r="AT150" s="1064"/>
      <c r="AU150" s="1042">
        <f t="shared" ref="AU150:AU213" si="83">IF(TRIM(AM150)="Kg",N(AL150)*N(BH150),0)</f>
        <v>0</v>
      </c>
      <c r="AV150" s="1043">
        <f>IF(AK150,IF(OR(AU150="",N(AU150)&lt;=0.000000001),"",_xlfn.XLOOKUP(AJ150,BJ15:BJ62,BN15:BN62,_xlfn.XLOOKUP(AJ150,BK15:BK62,BN15:BN62,_xlfn.XLOOKUP(AJ150,BL15:BL62,BN15:BN62,"")))),0)</f>
        <v>0</v>
      </c>
      <c r="AW150" s="1065" cm="1">
        <f t="array" ref="AW150">IF(AK150&lt;&gt;1,0,IF(OR(AU150="",N(AU150)&lt;=0.000000001),"",IF(OR(AO150="",N(AO150)&lt;=0.000000001),0,IF(ISNUMBER(AU150),IFERROR(_xlfn.LET(_xlpm.ai_test,TRIM(AJ150),_xlpm.r,IFERROR(_xlfn.XLOOKUP(_xlpm.ai_test,BJ15:BJ62,ROW(BJ15:BJ62),0,1),IFERROR(_xlfn.XLOOKUP(_xlpm.ai_test,BK15:BK62,ROW(BK15:BK62),0,1),_xlfn.XLOOKUP(_xlpm.ai_test,BL15:BL62,ROW(BL15:BL62),0,1))),_xlpm.p,_xlpm.r-MIN(ROW(BJ15:BJ62))+1,_xlpm.f,INDEX(BM15:BM62,_xlpm.p),_xlpm.u,INDEX(BN15:BN62,_xlpm.p),_xlpm.s,INDEX(BP15:BP62,_xlpm.p),_xlpm.q,N(AU150)/_xlpm.f,IF(_xlpm.q&gt;=_xlpm.s,ROUND(_xlpm.q,1)&amp;" "&amp;_xlpm.ai_test&amp;" = "&amp;ROUND(_xlpm.q*_xlpm.f,1)&amp;" "&amp;_xlpm.u,ROUND(_xlpm.q,1)&amp;" "&amp;_xlpm.ai_test)),""),""))))</f>
        <v>0</v>
      </c>
      <c r="AX150" s="1055"/>
      <c r="AY150" s="1042">
        <f t="shared" ref="AY150:AY213" si="84">IF(TRIM(AG150)="▼ recette suivante","▼next recipe ",IF(AU150="","",IF(ISBLANK(AX150),AU150,ROUND(AU150*(1-MIN(1,MAX(0,IF(AX150&gt;1,AX150/100,AX150)))),3))))</f>
        <v>0</v>
      </c>
      <c r="AZ150" s="1043" t="str">
        <f t="shared" ref="AZ150:AZ213" si="85">IF(AK150,AV150,"")</f>
        <v/>
      </c>
      <c r="BA150" s="1044">
        <f t="shared" ref="BA150:BA213" si="86">IF(ISNUMBER(BG150),IF(ABS(BG150)&lt;=0.000000001,0,BG150),0)</f>
        <v>0</v>
      </c>
      <c r="BB150" s="1045" t="str">
        <f t="shared" ref="BB150:BB213" si="87">IF(AK150,IF(N(BA150)&gt;0.000000001,R150,""),"")</f>
        <v/>
      </c>
      <c r="BC150" s="1046"/>
      <c r="BD150" s="1047">
        <f t="shared" ref="BD150:BD213" si="88">IF(OR(AO150=0,ISBLANK(BC150),ISTEXT(BA150)),0,(IF(AU150=0,BA150,AU150)*BC150))</f>
        <v>0</v>
      </c>
      <c r="BE150" s="1048" t="str">
        <f t="shared" ref="BE150:BE213" si="89">IF(IFERROR(SEARCH("Adresse PC",TRIM(Q150)),0)&gt;0,"▼ receta siguiente",IF(AY150&gt;0,W150,""))</f>
        <v/>
      </c>
      <c r="BF150" s="262" t="s">
        <v>22</v>
      </c>
      <c r="BG150" s="1027">
        <f t="shared" ref="BG150:BG213" si="90">IFERROR(_xlfn.LET(_xlpm.EPS,0.000000001,_xlpm.b,Q150/AO150,IF(ISNUMBER(AS150),_xlpm.b*AS150,IF(OR(ISBLANK(AS150),AS150=""),_xlpm.b*AQ150,IF(AND(BH150=0,ISNUMBER(Q150)),_xlpm.b/AQ150,0)))),0)</f>
        <v>0</v>
      </c>
      <c r="BH150" s="1028">
        <f t="shared" ref="BH150:BH213" si="91">IF(AL150&gt;0,IFERROR(IF(OR(ISBLANK(AS150),AS150=""),AQ150,AS150)/AO150,0),0)</f>
        <v>0</v>
      </c>
      <c r="BI150"/>
      <c r="BR150"/>
      <c r="BS150"/>
      <c r="BT150"/>
      <c r="BU150"/>
      <c r="BV150"/>
      <c r="BW150"/>
      <c r="BX150" s="964" t="str">
        <f t="shared" si="73"/>
        <v>►</v>
      </c>
      <c r="BY150"/>
      <c r="BZ150"/>
      <c r="CA150"/>
      <c r="CB150"/>
      <c r="CC150"/>
      <c r="CD150" s="848"/>
      <c r="DC150" s="3">
        <v>1</v>
      </c>
    </row>
    <row r="151" spans="1:107" s="701" customFormat="1" ht="21" customHeight="1">
      <c r="A151" s="941" t="s">
        <v>22</v>
      </c>
      <c r="B151" s="957" t="str">
        <f t="shared" si="72"/>
        <v>A</v>
      </c>
      <c r="C151" s="999" cm="1">
        <f t="array" ref="C151">SUMPRODUCT(LEN(D151:J151))</f>
        <v>0</v>
      </c>
      <c r="D151" s="201"/>
      <c r="E151" s="206"/>
      <c r="F151" s="206"/>
      <c r="G151" s="206"/>
      <c r="H151" s="206"/>
      <c r="I151" s="206"/>
      <c r="J151" s="207"/>
      <c r="K151" s="455"/>
      <c r="L151" s="28" t="s">
        <v>11</v>
      </c>
      <c r="M151" s="34" t="str">
        <f>M149</f>
        <v>J JUS DE FRAISES DES BOIS | pâtisserie--ENTREMET| Auteur &gt; recette Béghin Say de Jean-Jacques Borne MOF 1994</v>
      </c>
      <c r="N151" s="35">
        <f>N149</f>
        <v>18</v>
      </c>
      <c r="O151" s="34" t="str">
        <f>O149</f>
        <v>assiettes</v>
      </c>
      <c r="P151" s="36" t="str">
        <f>P149</f>
        <v>Recette mère ► MILLE-FEUILLE meringue et chiboust pamplemousse aux fraises des bois</v>
      </c>
      <c r="Q151" s="87" t="s">
        <v>80</v>
      </c>
      <c r="R151" s="88" t="s">
        <v>81</v>
      </c>
      <c r="S151" s="89"/>
      <c r="T151" s="2526" t="s">
        <v>82</v>
      </c>
      <c r="U151" s="2528" t="s">
        <v>83</v>
      </c>
      <c r="V151" s="2530" t="s">
        <v>84</v>
      </c>
      <c r="W151" s="90" t="s">
        <v>85</v>
      </c>
      <c r="X151" s="91" t="s">
        <v>51</v>
      </c>
      <c r="Y151" s="92" t="s">
        <v>86</v>
      </c>
      <c r="Z151" s="2533" t="s">
        <v>87</v>
      </c>
      <c r="AA151" s="2535" t="s">
        <v>86</v>
      </c>
      <c r="AB151" s="2523" t="s">
        <v>8754</v>
      </c>
      <c r="AC151" s="2541" t="s">
        <v>88</v>
      </c>
      <c r="AD151" s="2543" t="s">
        <v>89</v>
      </c>
      <c r="AE151" s="262" t="s">
        <v>22</v>
      </c>
      <c r="AF151" s="1035" t="str">
        <f t="shared" si="74"/>
        <v>►</v>
      </c>
      <c r="AG151" s="1036" t="str">
        <f t="shared" si="75"/>
        <v/>
      </c>
      <c r="AH151" s="1037" t="str">
        <f t="shared" si="76"/>
        <v/>
      </c>
      <c r="AI151" s="1036" t="str">
        <f t="shared" si="77"/>
        <v/>
      </c>
      <c r="AJ151" s="1037" t="str">
        <f t="shared" si="78"/>
        <v/>
      </c>
      <c r="AK151" s="1037">
        <f>IF(AND(L151="A",COUNTIF(BJ15:BL62,TRIM(U151))&gt;0),1,0)</f>
        <v>0</v>
      </c>
      <c r="AL151" s="1051" t="str" cm="1">
        <f t="array" ref="AL151">IF(AF151&lt;&gt;"A","",IFERROR((IFERROR(_xlfn.XLOOKUP(TRIM(SUBSTITUTE(U151,CHAR(160)," ")),BJ15:BJ62,BM15:BM62),IFERROR(_xlfn.XLOOKUP(TRIM(SUBSTITUTE(U151,CHAR(160)," ")),BK15:BK62,BM15:BM62),_xlfn.XLOOKUP(TRIM(SUBSTITUTE(U151,CHAR(160)," ")),BL15:BL62,BM15:BM62))))*T151*IF(ISBLANK(Q151),1,Q151)+IFERROR(_xlfn.XLOOKUP("RECHERCHEX",TRIM(L151:AD151),L151:AD151),0),0))</f>
        <v/>
      </c>
      <c r="AM151" s="1038">
        <f t="shared" si="79"/>
        <v>0</v>
      </c>
      <c r="AN151" s="1627" t="str">
        <f t="shared" si="80"/>
        <v/>
      </c>
      <c r="AO151" s="1039">
        <f t="shared" si="81"/>
        <v>0</v>
      </c>
      <c r="AP151" s="1039">
        <f t="shared" si="82"/>
        <v>0</v>
      </c>
      <c r="AQ151" s="1052">
        <f>IF(AO151&gt;0,AS9,0)</f>
        <v>0</v>
      </c>
      <c r="AR151" s="1626" t="str">
        <f>IF(TRIM(AG151)="▼ recette suivante", AG151, IF(AQ151&gt;0, IF(AT9&lt;&gt;"", AT9&amp;"-ou.or.o ❾ + or - &gt;", ""), ""))</f>
        <v/>
      </c>
      <c r="AS151" s="1064"/>
      <c r="AT151" s="1064"/>
      <c r="AU151" s="1053">
        <f t="shared" si="83"/>
        <v>0</v>
      </c>
      <c r="AV151" s="1054">
        <f>IF(AK151,IF(OR(AU151="",N(AU151)&lt;=0.000000001),"",_xlfn.XLOOKUP(AJ151,BJ15:BJ62,BN15:BN62,_xlfn.XLOOKUP(AJ151,BK15:BK62,BN15:BN62,_xlfn.XLOOKUP(AJ151,BL15:BL62,BN15:BN62,"")))),0)</f>
        <v>0</v>
      </c>
      <c r="AW151" s="1067" cm="1">
        <f t="array" ref="AW151">IF(AK151&lt;&gt;1,0,IF(OR(AU151="",N(AU151)&lt;=0.000000001),"",IF(OR(AO151="",N(AO151)&lt;=0.000000001),0,IF(ISNUMBER(AU151),IFERROR(_xlfn.LET(_xlpm.ai_test,TRIM(AJ151),_xlpm.r,IFERROR(_xlfn.XLOOKUP(_xlpm.ai_test,BJ15:BJ62,ROW(BJ15:BJ62),0,1),IFERROR(_xlfn.XLOOKUP(_xlpm.ai_test,BK15:BK62,ROW(BK15:BK62),0,1),_xlfn.XLOOKUP(_xlpm.ai_test,BL15:BL62,ROW(BL15:BL62),0,1))),_xlpm.p,_xlpm.r-MIN(ROW(BJ15:BJ62))+1,_xlpm.f,INDEX(BM15:BM62,_xlpm.p),_xlpm.u,INDEX(BN15:BN62,_xlpm.p),_xlpm.s,INDEX(BP15:BP62,_xlpm.p),_xlpm.q,N(AU151)/_xlpm.f,IF(_xlpm.q&gt;=_xlpm.s,ROUND(_xlpm.q,1)&amp;" "&amp;_xlpm.ai_test&amp;" = "&amp;ROUND(_xlpm.q*_xlpm.f,1)&amp;" "&amp;_xlpm.u,ROUND(_xlpm.q,1)&amp;" "&amp;_xlpm.ai_test)),""),""))))</f>
        <v>0</v>
      </c>
      <c r="AX151" s="1055"/>
      <c r="AY151" s="1053">
        <f t="shared" si="84"/>
        <v>0</v>
      </c>
      <c r="AZ151" s="1054" t="str">
        <f t="shared" si="85"/>
        <v/>
      </c>
      <c r="BA151" s="1056">
        <f t="shared" si="86"/>
        <v>0</v>
      </c>
      <c r="BB151" s="1057" t="str">
        <f t="shared" si="87"/>
        <v/>
      </c>
      <c r="BC151" s="1046"/>
      <c r="BD151" s="1058">
        <f t="shared" si="88"/>
        <v>0</v>
      </c>
      <c r="BE151" s="1048" t="str">
        <f t="shared" si="89"/>
        <v/>
      </c>
      <c r="BF151" s="262" t="s">
        <v>22</v>
      </c>
      <c r="BG151" s="1027">
        <f t="shared" si="90"/>
        <v>0</v>
      </c>
      <c r="BH151" s="1028">
        <f t="shared" si="91"/>
        <v>0</v>
      </c>
      <c r="BI151"/>
      <c r="BR151"/>
      <c r="BS151"/>
      <c r="BT151"/>
      <c r="BU151"/>
      <c r="BV151"/>
      <c r="BW151"/>
      <c r="BX151" s="964" t="str">
        <f t="shared" si="73"/>
        <v>►</v>
      </c>
      <c r="BY151"/>
      <c r="BZ151"/>
      <c r="CA151"/>
      <c r="CB151"/>
      <c r="CC151"/>
      <c r="CD151" s="848"/>
      <c r="DC151" s="3">
        <v>1</v>
      </c>
    </row>
    <row r="152" spans="1:107" s="701" customFormat="1" ht="21" customHeight="1">
      <c r="A152" s="941" t="s">
        <v>22</v>
      </c>
      <c r="B152" s="957" t="str">
        <f t="shared" si="72"/>
        <v>A</v>
      </c>
      <c r="C152" s="999" cm="1">
        <f t="array" ref="C152">SUMPRODUCT(LEN(D152:J152))</f>
        <v>0</v>
      </c>
      <c r="D152" s="201"/>
      <c r="E152" s="206"/>
      <c r="F152" s="206"/>
      <c r="G152" s="206"/>
      <c r="H152" s="206"/>
      <c r="I152" s="206"/>
      <c r="J152" s="207"/>
      <c r="K152" s="455"/>
      <c r="L152" s="28" t="s">
        <v>11</v>
      </c>
      <c r="M152" s="34" t="str">
        <f>M149</f>
        <v>J JUS DE FRAISES DES BOIS | pâtisserie--ENTREMET| Auteur &gt; recette Béghin Say de Jean-Jacques Borne MOF 1994</v>
      </c>
      <c r="N152" s="35">
        <f>N149</f>
        <v>18</v>
      </c>
      <c r="O152" s="34" t="str">
        <f>O149</f>
        <v>assiettes</v>
      </c>
      <c r="P152" s="36" t="str">
        <f>P149</f>
        <v>Recette mère ► MILLE-FEUILLE meringue et chiboust pamplemousse aux fraises des bois</v>
      </c>
      <c r="Q152" s="94" t="s">
        <v>94</v>
      </c>
      <c r="R152" s="95" t="s">
        <v>95</v>
      </c>
      <c r="S152" s="96" t="s">
        <v>96</v>
      </c>
      <c r="T152" s="2527"/>
      <c r="U152" s="2529"/>
      <c r="V152" s="2531"/>
      <c r="W152" s="97" t="s">
        <v>97</v>
      </c>
      <c r="X152" s="98" t="s">
        <v>98</v>
      </c>
      <c r="Y152" s="99">
        <v>1</v>
      </c>
      <c r="Z152" s="2534"/>
      <c r="AA152" s="2524"/>
      <c r="AB152" s="2524"/>
      <c r="AC152" s="2542"/>
      <c r="AD152" s="2544"/>
      <c r="AE152" s="262" t="s">
        <v>22</v>
      </c>
      <c r="AF152" s="1035" t="str">
        <f t="shared" si="74"/>
        <v>►</v>
      </c>
      <c r="AG152" s="1036" t="str">
        <f t="shared" si="75"/>
        <v/>
      </c>
      <c r="AH152" s="1037" t="str">
        <f t="shared" si="76"/>
        <v/>
      </c>
      <c r="AI152" s="1036" t="str">
        <f t="shared" si="77"/>
        <v/>
      </c>
      <c r="AJ152" s="1037" t="str">
        <f t="shared" si="78"/>
        <v/>
      </c>
      <c r="AK152" s="1037">
        <f>IF(AND(L152="A",COUNTIF(BJ15:BL62,TRIM(U152))&gt;0),1,0)</f>
        <v>0</v>
      </c>
      <c r="AL152" s="1051" t="str" cm="1">
        <f t="array" ref="AL152">IF(AF152&lt;&gt;"A","",IFERROR((IFERROR(_xlfn.XLOOKUP(TRIM(SUBSTITUTE(U152,CHAR(160)," ")),BJ15:BJ62,BM15:BM62),IFERROR(_xlfn.XLOOKUP(TRIM(SUBSTITUTE(U152,CHAR(160)," ")),BK15:BK62,BM15:BM62),_xlfn.XLOOKUP(TRIM(SUBSTITUTE(U152,CHAR(160)," ")),BL15:BL62,BM15:BM62))))*T152*IF(ISBLANK(Q152),1,Q152)+IFERROR(_xlfn.XLOOKUP("RECHERCHEX",TRIM(L152:AD152),L152:AD152),0),0))</f>
        <v/>
      </c>
      <c r="AM152" s="1038">
        <f t="shared" si="79"/>
        <v>0</v>
      </c>
      <c r="AN152" s="1627" t="str">
        <f t="shared" si="80"/>
        <v/>
      </c>
      <c r="AO152" s="1039">
        <f t="shared" si="81"/>
        <v>0</v>
      </c>
      <c r="AP152" s="1039">
        <f t="shared" si="82"/>
        <v>0</v>
      </c>
      <c r="AQ152" s="1040">
        <f>IF(AO152&gt;0,AS9,0)</f>
        <v>0</v>
      </c>
      <c r="AR152" s="1628" t="str">
        <f>IF(TRIM(AG152)="▼ recette suivante", AG152, IF(AQ152&gt;0, IF(AT9&lt;&gt;"", AT9&amp;"-ou.or.o ❾ + or - &gt;", ""), ""))</f>
        <v/>
      </c>
      <c r="AS152" s="1064"/>
      <c r="AT152" s="1064"/>
      <c r="AU152" s="1042">
        <f t="shared" si="83"/>
        <v>0</v>
      </c>
      <c r="AV152" s="1043">
        <f>IF(AK152,IF(OR(AU152="",N(AU152)&lt;=0.000000001),"",_xlfn.XLOOKUP(AJ152,BJ15:BJ62,BN15:BN62,_xlfn.XLOOKUP(AJ152,BK15:BK62,BN15:BN62,_xlfn.XLOOKUP(AJ152,BL15:BL62,BN15:BN62,"")))),0)</f>
        <v>0</v>
      </c>
      <c r="AW152" s="1065" cm="1">
        <f t="array" ref="AW152">IF(AK152&lt;&gt;1,0,IF(OR(AU152="",N(AU152)&lt;=0.000000001),"",IF(OR(AO152="",N(AO152)&lt;=0.000000001),0,IF(ISNUMBER(AU152),IFERROR(_xlfn.LET(_xlpm.ai_test,TRIM(AJ152),_xlpm.r,IFERROR(_xlfn.XLOOKUP(_xlpm.ai_test,BJ15:BJ62,ROW(BJ15:BJ62),0,1),IFERROR(_xlfn.XLOOKUP(_xlpm.ai_test,BK15:BK62,ROW(BK15:BK62),0,1),_xlfn.XLOOKUP(_xlpm.ai_test,BL15:BL62,ROW(BL15:BL62),0,1))),_xlpm.p,_xlpm.r-MIN(ROW(BJ15:BJ62))+1,_xlpm.f,INDEX(BM15:BM62,_xlpm.p),_xlpm.u,INDEX(BN15:BN62,_xlpm.p),_xlpm.s,INDEX(BP15:BP62,_xlpm.p),_xlpm.q,N(AU152)/_xlpm.f,IF(_xlpm.q&gt;=_xlpm.s,ROUND(_xlpm.q,1)&amp;" "&amp;_xlpm.ai_test&amp;" = "&amp;ROUND(_xlpm.q*_xlpm.f,1)&amp;" "&amp;_xlpm.u,ROUND(_xlpm.q,1)&amp;" "&amp;_xlpm.ai_test)),""),""))))</f>
        <v>0</v>
      </c>
      <c r="AX152" s="1055"/>
      <c r="AY152" s="1042">
        <f t="shared" si="84"/>
        <v>0</v>
      </c>
      <c r="AZ152" s="1043" t="str">
        <f t="shared" si="85"/>
        <v/>
      </c>
      <c r="BA152" s="1044">
        <f t="shared" si="86"/>
        <v>0</v>
      </c>
      <c r="BB152" s="1045" t="str">
        <f t="shared" si="87"/>
        <v/>
      </c>
      <c r="BC152" s="1046"/>
      <c r="BD152" s="1047">
        <f t="shared" si="88"/>
        <v>0</v>
      </c>
      <c r="BE152" s="1048" t="str">
        <f t="shared" si="89"/>
        <v/>
      </c>
      <c r="BF152" s="262" t="s">
        <v>22</v>
      </c>
      <c r="BG152" s="1027">
        <f t="shared" si="90"/>
        <v>0</v>
      </c>
      <c r="BH152" s="1028">
        <f t="shared" si="91"/>
        <v>0</v>
      </c>
      <c r="BI152"/>
      <c r="BR152"/>
      <c r="BS152"/>
      <c r="BT152"/>
      <c r="BU152"/>
      <c r="BV152"/>
      <c r="BW152"/>
      <c r="BX152" s="964" t="str">
        <f t="shared" si="73"/>
        <v>►</v>
      </c>
      <c r="BY152"/>
      <c r="BZ152"/>
      <c r="CA152"/>
      <c r="CB152"/>
      <c r="CC152"/>
      <c r="CD152" s="848"/>
      <c r="DC152" s="3">
        <v>1</v>
      </c>
    </row>
    <row r="153" spans="1:107" s="701" customFormat="1" ht="21" customHeight="1">
      <c r="A153" s="941" t="s">
        <v>22</v>
      </c>
      <c r="B153" s="957" t="str">
        <f t="shared" si="72"/>
        <v>A</v>
      </c>
      <c r="C153" s="999" cm="1">
        <f t="array" ref="C153">SUMPRODUCT(LEN(D153:J153))</f>
        <v>0</v>
      </c>
      <c r="D153" s="201"/>
      <c r="E153" s="206"/>
      <c r="F153" s="206"/>
      <c r="G153" s="206"/>
      <c r="H153" s="206"/>
      <c r="I153" s="206"/>
      <c r="J153" s="207"/>
      <c r="K153" s="455"/>
      <c r="L153" s="28" t="s">
        <v>11</v>
      </c>
      <c r="M153" s="34" t="str">
        <f>M149</f>
        <v>J JUS DE FRAISES DES BOIS | pâtisserie--ENTREMET| Auteur &gt; recette Béghin Say de Jean-Jacques Borne MOF 1994</v>
      </c>
      <c r="N153" s="35">
        <f>N149</f>
        <v>18</v>
      </c>
      <c r="O153" s="34" t="str">
        <f>O149</f>
        <v>assiettes</v>
      </c>
      <c r="P153" s="36" t="str">
        <f>P149</f>
        <v>Recette mère ► MILLE-FEUILLE meringue et chiboust pamplemousse aux fraises des bois</v>
      </c>
      <c r="Q153" s="100"/>
      <c r="R153" s="101"/>
      <c r="S153" s="102" t="str">
        <f>IF(OR(ISTEXT(Q153), Q153&lt;=0, T153&lt;=0), "", "de")</f>
        <v/>
      </c>
      <c r="T153" s="103">
        <v>250</v>
      </c>
      <c r="U153" s="116" t="s">
        <v>102</v>
      </c>
      <c r="V153" s="105">
        <v>1</v>
      </c>
      <c r="W153" s="106" t="s">
        <v>3282</v>
      </c>
      <c r="X153" s="107">
        <f>IF(Z158=0,0,(Z153/Z158)*Y152*1000)</f>
        <v>714.28571428571433</v>
      </c>
      <c r="Y153" s="108">
        <f>IF(Z158=0, 0, (Q153*V153)/(Z158*Y152))</f>
        <v>0</v>
      </c>
      <c r="Z153" s="109" cm="1">
        <f t="array" ref="Z153">IFERROR(_xlfn.LET(_xlpm.k,UPPER(TRIM(U153)),_xlpm.r,_xlfn.XLOOKUP(_xlpm.k,UPPER(TRIM(Q159:AD159)),Q160:AD160,_xlfn.XLOOKUP(_xlpm.k,UPPER(TRIM(Q161:AD161)),Q162:AD162,0)),_xlpm.r*T153*IF(Q153&gt;0,Q153,1)),0)</f>
        <v>0.25</v>
      </c>
      <c r="AA153" s="110">
        <f>IF(OR(ISBLANK(AC148),AC148=0),0,Q153*AC146*V153/AC148)</f>
        <v>0</v>
      </c>
      <c r="AB153" s="2435">
        <f>R153</f>
        <v>0</v>
      </c>
      <c r="AC153" s="111">
        <f>IF(OR(ISBLANK(AC148),AC148=0),0,Z153*V153*V148)</f>
        <v>0.5</v>
      </c>
      <c r="AD153" s="112" t="str">
        <f>_xlfn.LET(_xlpm.unite,SUBSTITUTE(TRIM(U153)," (s)",""),_xlpm.val,AC153,_xlpm.estVol,COUNTIF(W159:AD159,_xlpm.unite)+COUNTIF(W161:AD161,_xlpm.unite)&gt;0,_xlpm.estPoids,COUNTIF(Q159:V159,_xlpm.unite)+COUNTIF(Q161:V161,_xlpm.unite)&gt;0,IF(_xlpm.estVol,IF(ROUND(_xlpm.val,3)&gt;=1,ROUND(_xlpm.val,3)&amp;" L",MAX(1,ROUND(_xlpm.val*100,0))&amp;" cl"),IF(_xlpm.estPoids,IF(ROUND(_xlpm.val,3)&gt;=1,ROUND(_xlpm.val,3)&amp;" Kg",MAX(1,ROUND(_xlpm.val*1000,0))&amp;" g"),"")))</f>
        <v>500 g</v>
      </c>
      <c r="AE153" s="262" t="s">
        <v>22</v>
      </c>
      <c r="AF153" s="1035" t="str">
        <f t="shared" si="74"/>
        <v>A</v>
      </c>
      <c r="AG153" s="1036" t="str">
        <f t="shared" si="75"/>
        <v>J JUS DE FRAISES DES BOIS | pâtisserie--ENTREMET| Auteur &gt; recette Béghin Say de Jean-Jacques Borne MOF 1994</v>
      </c>
      <c r="AH153" s="1037">
        <f t="shared" si="76"/>
        <v>18</v>
      </c>
      <c r="AI153" s="1036" t="str">
        <f t="shared" si="77"/>
        <v>assiettes</v>
      </c>
      <c r="AJ153" s="1037" t="str">
        <f t="shared" si="78"/>
        <v>g</v>
      </c>
      <c r="AK153" s="1037">
        <f>IF(AND(L153="A",COUNTIF(BJ15:BL62,TRIM(U153))&gt;0),1,0)</f>
        <v>1</v>
      </c>
      <c r="AL153" s="1051" cm="1">
        <f t="array" ref="AL153">IF(AF153&lt;&gt;"A","",IFERROR((IFERROR(_xlfn.XLOOKUP(TRIM(SUBSTITUTE(U153,CHAR(160)," ")),BJ15:BJ62,BM15:BM62),IFERROR(_xlfn.XLOOKUP(TRIM(SUBSTITUTE(U153,CHAR(160)," ")),BK15:BK62,BM15:BM62),_xlfn.XLOOKUP(TRIM(SUBSTITUTE(U153,CHAR(160)," ")),BL15:BL62,BM15:BM62))))*T153*IF(ISBLANK(Q153),1,Q153)+IFERROR(_xlfn.XLOOKUP("RECHERCHEX",TRIM(L153:AD153),L153:AD153),0),0))</f>
        <v>0.25</v>
      </c>
      <c r="AM153" s="1038" t="str">
        <f t="shared" si="79"/>
        <v>Kg</v>
      </c>
      <c r="AN153" s="1627" t="str">
        <f t="shared" si="80"/>
        <v>❾ Author reference &gt;</v>
      </c>
      <c r="AO153" s="1039">
        <f t="shared" si="81"/>
        <v>18</v>
      </c>
      <c r="AP153" s="1039" t="str">
        <f t="shared" si="82"/>
        <v>assiettes</v>
      </c>
      <c r="AQ153" s="1052">
        <f>IF(AO153&gt;0,AS9,0)</f>
        <v>20</v>
      </c>
      <c r="AR153" s="1626" t="str">
        <f>IF(TRIM(AG153)="▼ recette suivante", AG153, IF(AQ153&gt;0, IF(AT9&lt;&gt;"", AT9&amp;"-ou.or.o ❾ + or - &gt;", ""), ""))</f>
        <v>assiettes-ou.or.o ❾ + or - &gt;</v>
      </c>
      <c r="AS153" s="1064"/>
      <c r="AT153" s="1064"/>
      <c r="AU153" s="1053">
        <f t="shared" si="83"/>
        <v>0.27777777777777779</v>
      </c>
      <c r="AV153" s="1054" t="str">
        <f>IF(AK153,IF(OR(AU153="",N(AU153)&lt;=0.000000001),"",_xlfn.XLOOKUP(AJ153,BJ15:BJ62,BN15:BN62,_xlfn.XLOOKUP(AJ153,BK15:BK62,BN15:BN62,_xlfn.XLOOKUP(AJ153,BL15:BL62,BN15:BN62,"")))),0)</f>
        <v>Kg</v>
      </c>
      <c r="AW153" s="1067" t="str" cm="1">
        <f t="array" ref="AW153">IF(AK153&lt;&gt;1,0,IF(OR(AU153="",N(AU153)&lt;=0.000000001),"",IF(OR(AO153="",N(AO153)&lt;=0.000000001),0,IF(ISNUMBER(AU153),IFERROR(_xlfn.LET(_xlpm.ai_test,TRIM(AJ153),_xlpm.r,IFERROR(_xlfn.XLOOKUP(_xlpm.ai_test,BJ15:BJ62,ROW(BJ15:BJ62),0,1),IFERROR(_xlfn.XLOOKUP(_xlpm.ai_test,BK15:BK62,ROW(BK15:BK62),0,1),_xlfn.XLOOKUP(_xlpm.ai_test,BL15:BL62,ROW(BL15:BL62),0,1))),_xlpm.p,_xlpm.r-MIN(ROW(BJ15:BJ62))+1,_xlpm.f,INDEX(BM15:BM62,_xlpm.p),_xlpm.u,INDEX(BN15:BN62,_xlpm.p),_xlpm.s,INDEX(BP15:BP62,_xlpm.p),_xlpm.q,N(AU153)/_xlpm.f,IF(_xlpm.q&gt;=_xlpm.s,ROUND(_xlpm.q,1)&amp;" "&amp;_xlpm.ai_test&amp;" = "&amp;ROUND(_xlpm.q*_xlpm.f,1)&amp;" "&amp;_xlpm.u,ROUND(_xlpm.q,1)&amp;" "&amp;_xlpm.ai_test)),""),""))))</f>
        <v>277.8 g</v>
      </c>
      <c r="AX153" s="1055"/>
      <c r="AY153" s="1053">
        <f t="shared" si="84"/>
        <v>0.27777777777777779</v>
      </c>
      <c r="AZ153" s="1054" t="str">
        <f t="shared" si="85"/>
        <v>Kg</v>
      </c>
      <c r="BA153" s="1056">
        <f t="shared" si="86"/>
        <v>0</v>
      </c>
      <c r="BB153" s="1057" t="str">
        <f t="shared" si="87"/>
        <v/>
      </c>
      <c r="BC153" s="1046"/>
      <c r="BD153" s="1058">
        <f t="shared" si="88"/>
        <v>0</v>
      </c>
      <c r="BE153" s="1048" t="str">
        <f t="shared" si="89"/>
        <v>fraises</v>
      </c>
      <c r="BF153" s="262" t="s">
        <v>22</v>
      </c>
      <c r="BG153" s="1027">
        <f t="shared" si="90"/>
        <v>0</v>
      </c>
      <c r="BH153" s="1028">
        <f t="shared" si="91"/>
        <v>1.1111111111111112</v>
      </c>
      <c r="BI153"/>
      <c r="BR153"/>
      <c r="BS153"/>
      <c r="BT153"/>
      <c r="BU153"/>
      <c r="BV153"/>
      <c r="BW153"/>
      <c r="BX153" s="964" t="str">
        <f t="shared" si="73"/>
        <v>A</v>
      </c>
      <c r="BY153"/>
      <c r="BZ153"/>
      <c r="CA153"/>
      <c r="CB153"/>
      <c r="CC153"/>
      <c r="CD153" s="848"/>
      <c r="DC153" s="3">
        <v>1</v>
      </c>
    </row>
    <row r="154" spans="1:107" s="701" customFormat="1" ht="21" customHeight="1">
      <c r="A154" s="941" t="s">
        <v>22</v>
      </c>
      <c r="B154" s="957" t="str">
        <f t="shared" si="72"/>
        <v>A</v>
      </c>
      <c r="C154" s="999" cm="1">
        <f t="array" ref="C154">SUMPRODUCT(LEN(D154:J154))</f>
        <v>0</v>
      </c>
      <c r="D154" s="201"/>
      <c r="E154" s="206"/>
      <c r="F154" s="206"/>
      <c r="G154" s="206"/>
      <c r="H154" s="206"/>
      <c r="I154" s="206"/>
      <c r="J154" s="207"/>
      <c r="K154" s="455"/>
      <c r="L154" s="115" t="str">
        <f>IF(W154&lt;&gt;"","A","►")</f>
        <v>A</v>
      </c>
      <c r="M154" s="34" t="str">
        <f>M149</f>
        <v>J JUS DE FRAISES DES BOIS | pâtisserie--ENTREMET| Auteur &gt; recette Béghin Say de Jean-Jacques Borne MOF 1994</v>
      </c>
      <c r="N154" s="35">
        <f>N149</f>
        <v>18</v>
      </c>
      <c r="O154" s="34" t="str">
        <f>O149</f>
        <v>assiettes</v>
      </c>
      <c r="P154" s="36" t="str">
        <f>P149</f>
        <v>Recette mère ► MILLE-FEUILLE meringue et chiboust pamplemousse aux fraises des bois</v>
      </c>
      <c r="Q154" s="100"/>
      <c r="R154" s="101"/>
      <c r="S154" s="102" t="str">
        <f>IF(OR(ISTEXT(Q154), Q154&lt;=0, T154&lt;=0), "", "de")</f>
        <v/>
      </c>
      <c r="T154" s="103">
        <v>50</v>
      </c>
      <c r="U154" s="116" t="s">
        <v>102</v>
      </c>
      <c r="V154" s="105">
        <v>1</v>
      </c>
      <c r="W154" s="106" t="s">
        <v>3283</v>
      </c>
      <c r="X154" s="107">
        <f>IF(Z158=0,0,(Z154/Z158)*Y152*1000)</f>
        <v>142.85714285714289</v>
      </c>
      <c r="Y154" s="117">
        <f>IF(Z158=0, 0, (Q154*V154)/(Z158*Y152))</f>
        <v>0</v>
      </c>
      <c r="Z154" s="109" cm="1">
        <f t="array" ref="Z154">IFERROR(_xlfn.LET(_xlpm.k,UPPER(TRIM(U154)),_xlpm.r,_xlfn.XLOOKUP(_xlpm.k,UPPER(TRIM(Q159:AD159)),Q160:AD160,_xlfn.XLOOKUP(_xlpm.k,UPPER(TRIM(Q161:AD161)),Q162:AD162,0)),_xlpm.r*T154*IF(Q154&gt;0,Q154,1)),0)</f>
        <v>0.05</v>
      </c>
      <c r="AA154" s="118">
        <f>IF(OR(ISBLANK(AC148),AC148=0),0,Q154*AC146*V154/AC148)</f>
        <v>0</v>
      </c>
      <c r="AB154" s="2436">
        <f t="shared" ref="AB154:AB157" si="92">R154</f>
        <v>0</v>
      </c>
      <c r="AC154" s="111">
        <f>IF(OR(ISBLANK(AC148),AC148=0),0,Z154*V154*V148)</f>
        <v>0.1</v>
      </c>
      <c r="AD154" s="119" t="str">
        <f>_xlfn.LET(_xlpm.unite,SUBSTITUTE(TRIM(U154)," (s)",""),_xlpm.val,AC154,_xlpm.estVol,COUNTIF(W159:AD159,_xlpm.unite)+COUNTIF(W161:AD161,_xlpm.unite)&gt;0,_xlpm.estPoids,COUNTIF(Q159:V159,_xlpm.unite)+COUNTIF(Q161:V161,_xlpm.unite)&gt;0,IF(_xlpm.estVol,IF(ROUND(_xlpm.val,3)&gt;=1,ROUND(_xlpm.val,3)&amp;" L",MAX(1,ROUND(_xlpm.val*100,0))&amp;" cl"),IF(_xlpm.estPoids,IF(ROUND(_xlpm.val,3)&gt;=1,ROUND(_xlpm.val,3)&amp;" Kg",MAX(1,ROUND(_xlpm.val*1000,0))&amp;" g"),"")))</f>
        <v>100 g</v>
      </c>
      <c r="AE154" s="262" t="s">
        <v>22</v>
      </c>
      <c r="AF154" s="1035" t="str">
        <f t="shared" si="74"/>
        <v>A</v>
      </c>
      <c r="AG154" s="1036" t="str">
        <f t="shared" si="75"/>
        <v>J JUS DE FRAISES DES BOIS | pâtisserie--ENTREMET| Auteur &gt; recette Béghin Say de Jean-Jacques Borne MOF 1994</v>
      </c>
      <c r="AH154" s="1037">
        <f t="shared" si="76"/>
        <v>18</v>
      </c>
      <c r="AI154" s="1036" t="str">
        <f t="shared" si="77"/>
        <v>assiettes</v>
      </c>
      <c r="AJ154" s="1037" t="str">
        <f t="shared" si="78"/>
        <v>g</v>
      </c>
      <c r="AK154" s="1037">
        <f>IF(AND(L154="A",COUNTIF(BJ15:BL62,TRIM(U154))&gt;0),1,0)</f>
        <v>1</v>
      </c>
      <c r="AL154" s="1051" cm="1">
        <f t="array" ref="AL154">IF(AF154&lt;&gt;"A","",IFERROR((IFERROR(_xlfn.XLOOKUP(TRIM(SUBSTITUTE(U154,CHAR(160)," ")),BJ15:BJ62,BM15:BM62),IFERROR(_xlfn.XLOOKUP(TRIM(SUBSTITUTE(U154,CHAR(160)," ")),BK15:BK62,BM15:BM62),_xlfn.XLOOKUP(TRIM(SUBSTITUTE(U154,CHAR(160)," ")),BL15:BL62,BM15:BM62))))*T154*IF(ISBLANK(Q154),1,Q154)+IFERROR(_xlfn.XLOOKUP("RECHERCHEX",TRIM(L154:AD154),L154:AD154),0),0))</f>
        <v>0.05</v>
      </c>
      <c r="AM154" s="1038" t="str">
        <f t="shared" si="79"/>
        <v>Kg</v>
      </c>
      <c r="AN154" s="1627" t="str">
        <f t="shared" si="80"/>
        <v>❾ Author reference &gt;</v>
      </c>
      <c r="AO154" s="1039">
        <f t="shared" si="81"/>
        <v>18</v>
      </c>
      <c r="AP154" s="1039" t="str">
        <f t="shared" si="82"/>
        <v>assiettes</v>
      </c>
      <c r="AQ154" s="1040">
        <f>IF(AO154&gt;0,AS9,0)</f>
        <v>20</v>
      </c>
      <c r="AR154" s="1628" t="str">
        <f>IF(TRIM(AG154)="▼ recette suivante", AG154, IF(AQ154&gt;0, IF(AT9&lt;&gt;"", AT9&amp;"-ou.or.o ❾ + or - &gt;", ""), ""))</f>
        <v>assiettes-ou.or.o ❾ + or - &gt;</v>
      </c>
      <c r="AS154" s="1064"/>
      <c r="AT154" s="1064"/>
      <c r="AU154" s="1042">
        <f t="shared" si="83"/>
        <v>5.5555555555555559E-2</v>
      </c>
      <c r="AV154" s="1043" t="str">
        <f>IF(AK154,IF(OR(AU154="",N(AU154)&lt;=0.000000001),"",_xlfn.XLOOKUP(AJ154,BJ15:BJ62,BN15:BN62,_xlfn.XLOOKUP(AJ154,BK15:BK62,BN15:BN62,_xlfn.XLOOKUP(AJ154,BL15:BL62,BN15:BN62,"")))),0)</f>
        <v>Kg</v>
      </c>
      <c r="AW154" s="1065" t="str" cm="1">
        <f t="array" ref="AW154">IF(AK154&lt;&gt;1,0,IF(OR(AU154="",N(AU154)&lt;=0.000000001),"",IF(OR(AO154="",N(AO154)&lt;=0.000000001),0,IF(ISNUMBER(AU154),IFERROR(_xlfn.LET(_xlpm.ai_test,TRIM(AJ154),_xlpm.r,IFERROR(_xlfn.XLOOKUP(_xlpm.ai_test,BJ15:BJ62,ROW(BJ15:BJ62),0,1),IFERROR(_xlfn.XLOOKUP(_xlpm.ai_test,BK15:BK62,ROW(BK15:BK62),0,1),_xlfn.XLOOKUP(_xlpm.ai_test,BL15:BL62,ROW(BL15:BL62),0,1))),_xlpm.p,_xlpm.r-MIN(ROW(BJ15:BJ62))+1,_xlpm.f,INDEX(BM15:BM62,_xlpm.p),_xlpm.u,INDEX(BN15:BN62,_xlpm.p),_xlpm.s,INDEX(BP15:BP62,_xlpm.p),_xlpm.q,N(AU154)/_xlpm.f,IF(_xlpm.q&gt;=_xlpm.s,ROUND(_xlpm.q,1)&amp;" "&amp;_xlpm.ai_test&amp;" = "&amp;ROUND(_xlpm.q*_xlpm.f,1)&amp;" "&amp;_xlpm.u,ROUND(_xlpm.q,1)&amp;" "&amp;_xlpm.ai_test)),""),""))))</f>
        <v>55.6 g</v>
      </c>
      <c r="AX154" s="1055"/>
      <c r="AY154" s="1042">
        <f t="shared" si="84"/>
        <v>5.5555555555555559E-2</v>
      </c>
      <c r="AZ154" s="1043" t="str">
        <f t="shared" si="85"/>
        <v>Kg</v>
      </c>
      <c r="BA154" s="1044">
        <f t="shared" si="86"/>
        <v>0</v>
      </c>
      <c r="BB154" s="1045" t="str">
        <f t="shared" si="87"/>
        <v/>
      </c>
      <c r="BC154" s="1046"/>
      <c r="BD154" s="1047">
        <f t="shared" si="88"/>
        <v>0</v>
      </c>
      <c r="BE154" s="1048" t="str">
        <f t="shared" si="89"/>
        <v>framboises</v>
      </c>
      <c r="BF154" s="262" t="s">
        <v>22</v>
      </c>
      <c r="BG154" s="1027">
        <f t="shared" si="90"/>
        <v>0</v>
      </c>
      <c r="BH154" s="1028">
        <f t="shared" si="91"/>
        <v>1.1111111111111112</v>
      </c>
      <c r="BI154"/>
      <c r="BR154"/>
      <c r="BS154"/>
      <c r="BT154"/>
      <c r="BU154"/>
      <c r="BV154"/>
      <c r="BW154"/>
      <c r="BX154" s="964" t="str">
        <f t="shared" si="73"/>
        <v>A</v>
      </c>
      <c r="BY154"/>
      <c r="BZ154"/>
      <c r="CA154"/>
      <c r="CB154"/>
      <c r="CC154"/>
      <c r="CD154" s="848"/>
      <c r="CE154"/>
      <c r="CF154"/>
      <c r="CG154"/>
      <c r="CH154"/>
      <c r="CI154"/>
      <c r="CJ154"/>
      <c r="CK154"/>
      <c r="CM154"/>
      <c r="CN154"/>
      <c r="CO154"/>
      <c r="CP154"/>
      <c r="CQ154"/>
      <c r="CR154"/>
      <c r="CS154"/>
      <c r="CU154"/>
      <c r="CV154"/>
      <c r="CW154"/>
      <c r="CX154"/>
      <c r="CY154"/>
      <c r="CZ154"/>
      <c r="DA154"/>
      <c r="DC154" s="3">
        <v>1</v>
      </c>
    </row>
    <row r="155" spans="1:107" s="701" customFormat="1" ht="21" customHeight="1">
      <c r="A155" s="941" t="s">
        <v>22</v>
      </c>
      <c r="B155" s="957" t="str">
        <f t="shared" si="72"/>
        <v>A</v>
      </c>
      <c r="C155" s="999" cm="1">
        <f t="array" ref="C155">SUMPRODUCT(LEN(D155:J155))</f>
        <v>0</v>
      </c>
      <c r="D155" s="201"/>
      <c r="E155" s="206"/>
      <c r="F155" s="206"/>
      <c r="G155" s="206"/>
      <c r="H155" s="206"/>
      <c r="I155" s="206"/>
      <c r="J155" s="207"/>
      <c r="K155" s="455"/>
      <c r="L155" s="115" t="str">
        <f>IF(W155&lt;&gt;"","A","►")</f>
        <v>A</v>
      </c>
      <c r="M155" s="34" t="str">
        <f>M149</f>
        <v>J JUS DE FRAISES DES BOIS | pâtisserie--ENTREMET| Auteur &gt; recette Béghin Say de Jean-Jacques Borne MOF 1994</v>
      </c>
      <c r="N155" s="35">
        <f>N149</f>
        <v>18</v>
      </c>
      <c r="O155" s="34" t="str">
        <f>O149</f>
        <v>assiettes</v>
      </c>
      <c r="P155" s="36" t="str">
        <f>P149</f>
        <v>Recette mère ► MILLE-FEUILLE meringue et chiboust pamplemousse aux fraises des bois</v>
      </c>
      <c r="Q155" s="100"/>
      <c r="R155" s="120"/>
      <c r="S155" s="102" t="str">
        <f>IF(OR(ISTEXT(Q155), Q155&lt;=0, T155&lt;=0), "", "de")</f>
        <v/>
      </c>
      <c r="T155" s="103">
        <v>50</v>
      </c>
      <c r="U155" s="116" t="s">
        <v>102</v>
      </c>
      <c r="V155" s="105">
        <v>1</v>
      </c>
      <c r="W155" s="106" t="s">
        <v>3279</v>
      </c>
      <c r="X155" s="107">
        <f>IF(Z158=0,0,(Z155/Z158)*Y152*1000)</f>
        <v>142.85714285714289</v>
      </c>
      <c r="Y155" s="117">
        <f>IF(Z158=0, 0, (Q155*V155)/(Z158*Y152))</f>
        <v>0</v>
      </c>
      <c r="Z155" s="109" cm="1">
        <f t="array" ref="Z155">IFERROR(_xlfn.LET(_xlpm.k,UPPER(TRIM(U155)),_xlpm.r,_xlfn.XLOOKUP(_xlpm.k,UPPER(TRIM(Q159:AD159)),Q160:AD160,_xlfn.XLOOKUP(_xlpm.k,UPPER(TRIM(Q161:AD161)),Q162:AD162,0)),_xlpm.r*T155*IF(Q155&gt;0,Q155,1)),0)</f>
        <v>0.05</v>
      </c>
      <c r="AA155" s="122">
        <f>IF(OR(ISBLANK(AC148),AC148=0),0,Q155*AC146*V155/AC148)</f>
        <v>0</v>
      </c>
      <c r="AB155" s="2437">
        <f t="shared" si="92"/>
        <v>0</v>
      </c>
      <c r="AC155" s="111">
        <f>IF(OR(ISBLANK(AC148),AC148=0),0,Z155*V155*V148)</f>
        <v>0.1</v>
      </c>
      <c r="AD155" s="123" t="str">
        <f>_xlfn.LET(_xlpm.unite,SUBSTITUTE(TRIM(U155)," (s)",""),_xlpm.val,AC155,_xlpm.estVol,COUNTIF(W159:AD159,_xlpm.unite)+COUNTIF(W161:AD161,_xlpm.unite)&gt;0,_xlpm.estPoids,COUNTIF(Q159:V159,_xlpm.unite)+COUNTIF(Q161:V161,_xlpm.unite)&gt;0,IF(_xlpm.estVol,IF(ROUND(_xlpm.val,3)&gt;=1,ROUND(_xlpm.val,3)&amp;" L",MAX(1,ROUND(_xlpm.val*100,0))&amp;" cl"),IF(_xlpm.estPoids,IF(ROUND(_xlpm.val,3)&gt;=1,ROUND(_xlpm.val,3)&amp;" Kg",MAX(1,ROUND(_xlpm.val*1000,0))&amp;" g"),"")))</f>
        <v>100 g</v>
      </c>
      <c r="AE155" s="262" t="s">
        <v>22</v>
      </c>
      <c r="AF155" s="1035" t="str">
        <f t="shared" si="74"/>
        <v>A</v>
      </c>
      <c r="AG155" s="1036" t="str">
        <f t="shared" si="75"/>
        <v>J JUS DE FRAISES DES BOIS | pâtisserie--ENTREMET| Auteur &gt; recette Béghin Say de Jean-Jacques Borne MOF 1994</v>
      </c>
      <c r="AH155" s="1037">
        <f t="shared" si="76"/>
        <v>18</v>
      </c>
      <c r="AI155" s="1036" t="str">
        <f t="shared" si="77"/>
        <v>assiettes</v>
      </c>
      <c r="AJ155" s="1037" t="str">
        <f t="shared" si="78"/>
        <v>g</v>
      </c>
      <c r="AK155" s="1037">
        <f>IF(AND(L155="A",COUNTIF(BJ15:BL62,TRIM(U155))&gt;0),1,0)</f>
        <v>1</v>
      </c>
      <c r="AL155" s="1051" cm="1">
        <f t="array" ref="AL155">IF(AF155&lt;&gt;"A","",IFERROR((IFERROR(_xlfn.XLOOKUP(TRIM(SUBSTITUTE(U155,CHAR(160)," ")),BJ15:BJ62,BM15:BM62),IFERROR(_xlfn.XLOOKUP(TRIM(SUBSTITUTE(U155,CHAR(160)," ")),BK15:BK62,BM15:BM62),_xlfn.XLOOKUP(TRIM(SUBSTITUTE(U155,CHAR(160)," ")),BL15:BL62,BM15:BM62))))*T155*IF(ISBLANK(Q155),1,Q155)+IFERROR(_xlfn.XLOOKUP("RECHERCHEX",TRIM(L155:AD155),L155:AD155),0),0))</f>
        <v>0.05</v>
      </c>
      <c r="AM155" s="1038" t="str">
        <f t="shared" si="79"/>
        <v>Kg</v>
      </c>
      <c r="AN155" s="1627" t="str">
        <f t="shared" si="80"/>
        <v>❾ Author reference &gt;</v>
      </c>
      <c r="AO155" s="1039">
        <f t="shared" si="81"/>
        <v>18</v>
      </c>
      <c r="AP155" s="1039" t="str">
        <f t="shared" si="82"/>
        <v>assiettes</v>
      </c>
      <c r="AQ155" s="1052">
        <f>IF(AO155&gt;0,AS9,0)</f>
        <v>20</v>
      </c>
      <c r="AR155" s="1626" t="str">
        <f>IF(TRIM(AG155)="▼ recette suivante", AG155, IF(AQ155&gt;0, IF(AT9&lt;&gt;"", AT9&amp;"-ou.or.o ❾ + or - &gt;", ""), ""))</f>
        <v>assiettes-ou.or.o ❾ + or - &gt;</v>
      </c>
      <c r="AS155" s="1064"/>
      <c r="AT155" s="1064"/>
      <c r="AU155" s="1053">
        <f t="shared" si="83"/>
        <v>5.5555555555555559E-2</v>
      </c>
      <c r="AV155" s="1054" t="str">
        <f>IF(AK155,IF(OR(AU155="",N(AU155)&lt;=0.000000001),"",_xlfn.XLOOKUP(AJ155,BJ15:BJ62,BN15:BN62,_xlfn.XLOOKUP(AJ155,BK15:BK62,BN15:BN62,_xlfn.XLOOKUP(AJ155,BL15:BL62,BN15:BN62,"")))),0)</f>
        <v>Kg</v>
      </c>
      <c r="AW155" s="1067" t="str" cm="1">
        <f t="array" ref="AW155">IF(AK155&lt;&gt;1,0,IF(OR(AU155="",N(AU155)&lt;=0.000000001),"",IF(OR(AO155="",N(AO155)&lt;=0.000000001),0,IF(ISNUMBER(AU155),IFERROR(_xlfn.LET(_xlpm.ai_test,TRIM(AJ155),_xlpm.r,IFERROR(_xlfn.XLOOKUP(_xlpm.ai_test,BJ15:BJ62,ROW(BJ15:BJ62),0,1),IFERROR(_xlfn.XLOOKUP(_xlpm.ai_test,BK15:BK62,ROW(BK15:BK62),0,1),_xlfn.XLOOKUP(_xlpm.ai_test,BL15:BL62,ROW(BL15:BL62),0,1))),_xlpm.p,_xlpm.r-MIN(ROW(BJ15:BJ62))+1,_xlpm.f,INDEX(BM15:BM62,_xlpm.p),_xlpm.u,INDEX(BN15:BN62,_xlpm.p),_xlpm.s,INDEX(BP15:BP62,_xlpm.p),_xlpm.q,N(AU155)/_xlpm.f,IF(_xlpm.q&gt;=_xlpm.s,ROUND(_xlpm.q,1)&amp;" "&amp;_xlpm.ai_test&amp;" = "&amp;ROUND(_xlpm.q*_xlpm.f,1)&amp;" "&amp;_xlpm.u,ROUND(_xlpm.q,1)&amp;" "&amp;_xlpm.ai_test)),""),""))))</f>
        <v>55.6 g</v>
      </c>
      <c r="AX155" s="1055"/>
      <c r="AY155" s="1053">
        <f t="shared" si="84"/>
        <v>5.5555555555555559E-2</v>
      </c>
      <c r="AZ155" s="1054" t="str">
        <f t="shared" si="85"/>
        <v>Kg</v>
      </c>
      <c r="BA155" s="1056">
        <f t="shared" si="86"/>
        <v>0</v>
      </c>
      <c r="BB155" s="1057" t="str">
        <f t="shared" si="87"/>
        <v/>
      </c>
      <c r="BC155" s="1046"/>
      <c r="BD155" s="1058">
        <f t="shared" si="88"/>
        <v>0</v>
      </c>
      <c r="BE155" s="1048" t="str">
        <f t="shared" si="89"/>
        <v>sucre semoule pâtissière</v>
      </c>
      <c r="BF155" s="262" t="s">
        <v>22</v>
      </c>
      <c r="BG155" s="1027">
        <f t="shared" si="90"/>
        <v>0</v>
      </c>
      <c r="BH155" s="1028">
        <f t="shared" si="91"/>
        <v>1.1111111111111112</v>
      </c>
      <c r="BI155"/>
      <c r="BR155"/>
      <c r="BS155"/>
      <c r="BT155"/>
      <c r="BU155"/>
      <c r="BV155"/>
      <c r="BW155"/>
      <c r="BX155" s="964" t="str">
        <f t="shared" si="73"/>
        <v>A</v>
      </c>
      <c r="BY155"/>
      <c r="BZ155"/>
      <c r="CA155"/>
      <c r="CB155"/>
      <c r="CC155"/>
      <c r="CD155" s="848"/>
      <c r="CE155"/>
      <c r="CF155"/>
      <c r="CG155"/>
      <c r="CH155"/>
      <c r="CI155"/>
      <c r="CJ155"/>
      <c r="CK155"/>
      <c r="CM155"/>
      <c r="CN155"/>
      <c r="CO155"/>
      <c r="CP155"/>
      <c r="CQ155"/>
      <c r="CR155"/>
      <c r="CS155"/>
      <c r="CU155"/>
      <c r="CV155"/>
      <c r="CW155"/>
      <c r="CX155"/>
      <c r="CY155"/>
      <c r="CZ155"/>
      <c r="DA155"/>
      <c r="DC155" s="3">
        <v>1</v>
      </c>
    </row>
    <row r="156" spans="1:107" s="701" customFormat="1" ht="21" customHeight="1">
      <c r="A156" s="941" t="s">
        <v>22</v>
      </c>
      <c r="B156" s="957" t="str">
        <f t="shared" si="72"/>
        <v>►</v>
      </c>
      <c r="C156" s="999" cm="1">
        <f t="array" ref="C156">SUMPRODUCT(LEN(D156:J156))</f>
        <v>0</v>
      </c>
      <c r="D156" s="201"/>
      <c r="E156" s="206"/>
      <c r="F156" s="206"/>
      <c r="G156" s="206"/>
      <c r="H156" s="206"/>
      <c r="I156" s="206"/>
      <c r="J156" s="207"/>
      <c r="K156" s="455"/>
      <c r="L156" s="115" t="str">
        <f>IF(W156&lt;&gt;"","A","►")</f>
        <v>►</v>
      </c>
      <c r="M156" s="34" t="str">
        <f>M149</f>
        <v>J JUS DE FRAISES DES BOIS | pâtisserie--ENTREMET| Auteur &gt; recette Béghin Say de Jean-Jacques Borne MOF 1994</v>
      </c>
      <c r="N156" s="35">
        <f>N149</f>
        <v>18</v>
      </c>
      <c r="O156" s="34" t="str">
        <f>O149</f>
        <v>assiettes</v>
      </c>
      <c r="P156" s="36" t="str">
        <f>P149</f>
        <v>Recette mère ► MILLE-FEUILLE meringue et chiboust pamplemousse aux fraises des bois</v>
      </c>
      <c r="Q156" s="100"/>
      <c r="R156" s="120"/>
      <c r="S156" s="102" t="str">
        <f>IF(OR(ISTEXT(Q156), Q156&lt;=0, T156&lt;=0), "", "de")</f>
        <v/>
      </c>
      <c r="T156" s="103"/>
      <c r="U156" s="141"/>
      <c r="V156" s="105">
        <v>1</v>
      </c>
      <c r="W156" s="106"/>
      <c r="X156" s="107">
        <f>IF(Z158=0,0,(Z156/Z158)*Y152*1000)</f>
        <v>0</v>
      </c>
      <c r="Y156" s="117">
        <f>IF(Z158=0, 0, (Q156*V156)/(Z158*Y152))</f>
        <v>0</v>
      </c>
      <c r="Z156" s="109" cm="1">
        <f t="array" ref="Z156">IFERROR(_xlfn.LET(_xlpm.k,UPPER(TRIM(U156)),_xlpm.r,_xlfn.XLOOKUP(_xlpm.k,UPPER(TRIM(Q159:AD159)),Q160:AD160,_xlfn.XLOOKUP(_xlpm.k,UPPER(TRIM(Q161:AD161)),Q162:AD162,0)),_xlpm.r*T156*IF(Q156&gt;0,Q156,1)),0)</f>
        <v>0</v>
      </c>
      <c r="AA156" s="118">
        <f>IF(OR(ISBLANK(AC148),AC148=0),0,Q156*AC146*V156/AC148)</f>
        <v>0</v>
      </c>
      <c r="AB156" s="2436">
        <f t="shared" si="92"/>
        <v>0</v>
      </c>
      <c r="AC156" s="111">
        <f>IF(OR(ISBLANK(AC148),AC148=0),0,Z156*V156*V148)</f>
        <v>0</v>
      </c>
      <c r="AD156" s="119" t="str">
        <f>_xlfn.LET(_xlpm.unite,SUBSTITUTE(TRIM(U156)," (s)",""),_xlpm.val,AC156,_xlpm.estVol,COUNTIF(W159:AD159,_xlpm.unite)+COUNTIF(W161:AD161,_xlpm.unite)&gt;0,_xlpm.estPoids,COUNTIF(Q159:V159,_xlpm.unite)+COUNTIF(Q161:V161,_xlpm.unite)&gt;0,IF(_xlpm.estVol,IF(ROUND(_xlpm.val,3)&gt;=1,ROUND(_xlpm.val,3)&amp;" L",MAX(1,ROUND(_xlpm.val*100,0))&amp;" cl"),IF(_xlpm.estPoids,IF(ROUND(_xlpm.val,3)&gt;=1,ROUND(_xlpm.val,3)&amp;" Kg",MAX(1,ROUND(_xlpm.val*1000,0))&amp;" g"),"")))</f>
        <v/>
      </c>
      <c r="AE156" s="262" t="s">
        <v>22</v>
      </c>
      <c r="AF156" s="1035" t="str">
        <f t="shared" si="74"/>
        <v>►</v>
      </c>
      <c r="AG156" s="1036" t="str">
        <f t="shared" si="75"/>
        <v/>
      </c>
      <c r="AH156" s="1037" t="str">
        <f t="shared" si="76"/>
        <v/>
      </c>
      <c r="AI156" s="1036" t="str">
        <f t="shared" si="77"/>
        <v/>
      </c>
      <c r="AJ156" s="1037" t="str">
        <f t="shared" si="78"/>
        <v/>
      </c>
      <c r="AK156" s="1037">
        <f>IF(AND(L156="A",COUNTIF(BJ15:BL62,TRIM(U156))&gt;0),1,0)</f>
        <v>0</v>
      </c>
      <c r="AL156" s="1051" t="str" cm="1">
        <f t="array" ref="AL156">IF(AF156&lt;&gt;"A","",IFERROR((IFERROR(_xlfn.XLOOKUP(TRIM(SUBSTITUTE(U156,CHAR(160)," ")),BJ15:BJ62,BM15:BM62),IFERROR(_xlfn.XLOOKUP(TRIM(SUBSTITUTE(U156,CHAR(160)," ")),BK15:BK62,BM15:BM62),_xlfn.XLOOKUP(TRIM(SUBSTITUTE(U156,CHAR(160)," ")),BL15:BL62,BM15:BM62))))*T156*IF(ISBLANK(Q156),1,Q156)+IFERROR(_xlfn.XLOOKUP("RECHERCHEX",TRIM(L156:AD156),L156:AD156),0),0))</f>
        <v/>
      </c>
      <c r="AM156" s="1038">
        <f t="shared" si="79"/>
        <v>0</v>
      </c>
      <c r="AN156" s="1627" t="str">
        <f t="shared" si="80"/>
        <v/>
      </c>
      <c r="AO156" s="1039">
        <f t="shared" si="81"/>
        <v>0</v>
      </c>
      <c r="AP156" s="1039">
        <f t="shared" si="82"/>
        <v>0</v>
      </c>
      <c r="AQ156" s="1040">
        <f>IF(AO156&gt;0,AS9,0)</f>
        <v>0</v>
      </c>
      <c r="AR156" s="1628" t="str">
        <f>IF(TRIM(AG156)="▼ recette suivante", AG156, IF(AQ156&gt;0, IF(AT9&lt;&gt;"", AT9&amp;"-ou.or.o ❾ + or - &gt;", ""), ""))</f>
        <v/>
      </c>
      <c r="AS156" s="1064"/>
      <c r="AT156" s="1064"/>
      <c r="AU156" s="1042">
        <f t="shared" si="83"/>
        <v>0</v>
      </c>
      <c r="AV156" s="1043">
        <f>IF(AK156,IF(OR(AU156="",N(AU156)&lt;=0.000000001),"",_xlfn.XLOOKUP(AJ156,BJ15:BJ62,BN15:BN62,_xlfn.XLOOKUP(AJ156,BK15:BK62,BN15:BN62,_xlfn.XLOOKUP(AJ156,BL15:BL62,BN15:BN62,"")))),0)</f>
        <v>0</v>
      </c>
      <c r="AW156" s="1065" cm="1">
        <f t="array" ref="AW156">IF(AK156&lt;&gt;1,0,IF(OR(AU156="",N(AU156)&lt;=0.000000001),"",IF(OR(AO156="",N(AO156)&lt;=0.000000001),0,IF(ISNUMBER(AU156),IFERROR(_xlfn.LET(_xlpm.ai_test,TRIM(AJ156),_xlpm.r,IFERROR(_xlfn.XLOOKUP(_xlpm.ai_test,BJ15:BJ62,ROW(BJ15:BJ62),0,1),IFERROR(_xlfn.XLOOKUP(_xlpm.ai_test,BK15:BK62,ROW(BK15:BK62),0,1),_xlfn.XLOOKUP(_xlpm.ai_test,BL15:BL62,ROW(BL15:BL62),0,1))),_xlpm.p,_xlpm.r-MIN(ROW(BJ15:BJ62))+1,_xlpm.f,INDEX(BM15:BM62,_xlpm.p),_xlpm.u,INDEX(BN15:BN62,_xlpm.p),_xlpm.s,INDEX(BP15:BP62,_xlpm.p),_xlpm.q,N(AU156)/_xlpm.f,IF(_xlpm.q&gt;=_xlpm.s,ROUND(_xlpm.q,1)&amp;" "&amp;_xlpm.ai_test&amp;" = "&amp;ROUND(_xlpm.q*_xlpm.f,1)&amp;" "&amp;_xlpm.u,ROUND(_xlpm.q,1)&amp;" "&amp;_xlpm.ai_test)),""),""))))</f>
        <v>0</v>
      </c>
      <c r="AX156" s="1055"/>
      <c r="AY156" s="1042">
        <f t="shared" si="84"/>
        <v>0</v>
      </c>
      <c r="AZ156" s="1043" t="str">
        <f t="shared" si="85"/>
        <v/>
      </c>
      <c r="BA156" s="1044">
        <f t="shared" si="86"/>
        <v>0</v>
      </c>
      <c r="BB156" s="1045" t="str">
        <f t="shared" si="87"/>
        <v/>
      </c>
      <c r="BC156" s="1046"/>
      <c r="BD156" s="1047">
        <f t="shared" si="88"/>
        <v>0</v>
      </c>
      <c r="BE156" s="1048" t="str">
        <f t="shared" si="89"/>
        <v/>
      </c>
      <c r="BF156" s="262" t="s">
        <v>22</v>
      </c>
      <c r="BG156" s="1027">
        <f t="shared" si="90"/>
        <v>0</v>
      </c>
      <c r="BH156" s="1028">
        <f t="shared" si="91"/>
        <v>0</v>
      </c>
      <c r="BI156"/>
      <c r="BR156"/>
      <c r="BS156"/>
      <c r="BT156"/>
      <c r="BU156"/>
      <c r="BV156"/>
      <c r="BW156"/>
      <c r="BX156" s="964" t="str">
        <f t="shared" si="73"/>
        <v>►</v>
      </c>
      <c r="BY156"/>
      <c r="BZ156"/>
      <c r="CA156"/>
      <c r="CB156"/>
      <c r="CC156"/>
      <c r="CD156" s="848"/>
      <c r="CE156"/>
      <c r="CF156"/>
      <c r="CG156"/>
      <c r="CH156"/>
      <c r="CI156"/>
      <c r="CJ156"/>
      <c r="CK156"/>
      <c r="CM156"/>
      <c r="CN156"/>
      <c r="CO156"/>
      <c r="CP156"/>
      <c r="CQ156"/>
      <c r="CR156"/>
      <c r="CS156"/>
      <c r="CU156"/>
      <c r="CV156"/>
      <c r="CW156"/>
      <c r="CX156"/>
      <c r="CY156"/>
      <c r="CZ156"/>
      <c r="DA156"/>
      <c r="DC156" s="3">
        <v>1</v>
      </c>
    </row>
    <row r="157" spans="1:107" s="701" customFormat="1" ht="21" customHeight="1">
      <c r="A157" s="941" t="s">
        <v>22</v>
      </c>
      <c r="B157" s="957" t="str">
        <f t="shared" si="72"/>
        <v>►</v>
      </c>
      <c r="C157" s="999" cm="1">
        <f t="array" ref="C157">SUMPRODUCT(LEN(D157:J157))</f>
        <v>0</v>
      </c>
      <c r="D157" s="201"/>
      <c r="E157" s="206"/>
      <c r="F157" s="206"/>
      <c r="G157" s="206"/>
      <c r="H157" s="206"/>
      <c r="I157" s="206"/>
      <c r="J157" s="207"/>
      <c r="K157" s="455"/>
      <c r="L157" s="115" t="str">
        <f>IF(W157&lt;&gt;"","A","►")</f>
        <v>►</v>
      </c>
      <c r="M157" s="34" t="str">
        <f>M149</f>
        <v>J JUS DE FRAISES DES BOIS | pâtisserie--ENTREMET| Auteur &gt; recette Béghin Say de Jean-Jacques Borne MOF 1994</v>
      </c>
      <c r="N157" s="35">
        <f>N149</f>
        <v>18</v>
      </c>
      <c r="O157" s="34" t="str">
        <f>O149</f>
        <v>assiettes</v>
      </c>
      <c r="P157" s="36" t="str">
        <f>P149</f>
        <v>Recette mère ► MILLE-FEUILLE meringue et chiboust pamplemousse aux fraises des bois</v>
      </c>
      <c r="Q157" s="100"/>
      <c r="R157" s="120"/>
      <c r="S157" s="102" t="str">
        <f>IF(OR(ISTEXT(Q157), Q157&lt;=0, T157&lt;=0), "", "de")</f>
        <v/>
      </c>
      <c r="T157" s="103"/>
      <c r="U157" s="141"/>
      <c r="V157" s="105">
        <v>1</v>
      </c>
      <c r="W157" s="106"/>
      <c r="X157" s="107">
        <f>IF(Z158=0,0,(Z157/Z158)*Y152*1000)</f>
        <v>0</v>
      </c>
      <c r="Y157" s="117">
        <f>IF(Z158=0, 0, (Q157*V157)/(Z158*Y152))</f>
        <v>0</v>
      </c>
      <c r="Z157" s="109" cm="1">
        <f t="array" ref="Z157">IFERROR(_xlfn.LET(_xlpm.k,UPPER(TRIM(U157)),_xlpm.r,_xlfn.XLOOKUP(_xlpm.k,UPPER(TRIM(Q159:AD159)),Q160:AD160,_xlfn.XLOOKUP(_xlpm.k,UPPER(TRIM(Q161:AD161)),Q162:AD162,0)),_xlpm.r*T157*IF(Q157&gt;0,Q157,1)),0)</f>
        <v>0</v>
      </c>
      <c r="AA157" s="122">
        <f>IF(OR(ISBLANK(AC148),AC148=0),0,Q157*AC146*V157/AC148)</f>
        <v>0</v>
      </c>
      <c r="AB157" s="2437">
        <f t="shared" si="92"/>
        <v>0</v>
      </c>
      <c r="AC157" s="111">
        <f>IF(OR(ISBLANK(AC148),AC148=0),0,Z157*V157*V148)</f>
        <v>0</v>
      </c>
      <c r="AD157" s="123" t="str">
        <f>_xlfn.LET(_xlpm.unite,SUBSTITUTE(TRIM(U157)," (s)",""),_xlpm.val,AC157,_xlpm.estVol,COUNTIF(W159:AD159,_xlpm.unite)+COUNTIF(W161:AD161,_xlpm.unite)&gt;0,_xlpm.estPoids,COUNTIF(Q159:V159,_xlpm.unite)+COUNTIF(Q161:V161,_xlpm.unite)&gt;0,IF(_xlpm.estVol,IF(ROUND(_xlpm.val,3)&gt;=1,ROUND(_xlpm.val,3)&amp;" L",MAX(1,ROUND(_xlpm.val*100,0))&amp;" cl"),IF(_xlpm.estPoids,IF(ROUND(_xlpm.val,3)&gt;=1,ROUND(_xlpm.val,3)&amp;" Kg",MAX(1,ROUND(_xlpm.val*1000,0))&amp;" g"),"")))</f>
        <v/>
      </c>
      <c r="AE157" s="262" t="s">
        <v>22</v>
      </c>
      <c r="AF157" s="1035" t="str">
        <f t="shared" si="74"/>
        <v>►</v>
      </c>
      <c r="AG157" s="1036" t="str">
        <f t="shared" si="75"/>
        <v/>
      </c>
      <c r="AH157" s="1037" t="str">
        <f t="shared" si="76"/>
        <v/>
      </c>
      <c r="AI157" s="1036" t="str">
        <f t="shared" si="77"/>
        <v/>
      </c>
      <c r="AJ157" s="1037" t="str">
        <f t="shared" si="78"/>
        <v/>
      </c>
      <c r="AK157" s="1037">
        <f>IF(AND(L157="A",COUNTIF(BJ15:BL62,TRIM(U157))&gt;0),1,0)</f>
        <v>0</v>
      </c>
      <c r="AL157" s="1051" t="str" cm="1">
        <f t="array" ref="AL157">IF(AF157&lt;&gt;"A","",IFERROR((IFERROR(_xlfn.XLOOKUP(TRIM(SUBSTITUTE(U157,CHAR(160)," ")),BJ15:BJ62,BM15:BM62),IFERROR(_xlfn.XLOOKUP(TRIM(SUBSTITUTE(U157,CHAR(160)," ")),BK15:BK62,BM15:BM62),_xlfn.XLOOKUP(TRIM(SUBSTITUTE(U157,CHAR(160)," ")),BL15:BL62,BM15:BM62))))*T157*IF(ISBLANK(Q157),1,Q157)+IFERROR(_xlfn.XLOOKUP("RECHERCHEX",TRIM(L157:AD157),L157:AD157),0),0))</f>
        <v/>
      </c>
      <c r="AM157" s="1038">
        <f t="shared" si="79"/>
        <v>0</v>
      </c>
      <c r="AN157" s="1627" t="str">
        <f t="shared" si="80"/>
        <v/>
      </c>
      <c r="AO157" s="1039">
        <f t="shared" si="81"/>
        <v>0</v>
      </c>
      <c r="AP157" s="1039">
        <f t="shared" si="82"/>
        <v>0</v>
      </c>
      <c r="AQ157" s="1052">
        <f>IF(AO157&gt;0,AS9,0)</f>
        <v>0</v>
      </c>
      <c r="AR157" s="1626" t="str">
        <f>IF(TRIM(AG157)="▼ recette suivante", AG157, IF(AQ157&gt;0, IF(AT9&lt;&gt;"", AT9&amp;"-ou.or.o ❾ + or - &gt;", ""), ""))</f>
        <v/>
      </c>
      <c r="AS157" s="1064"/>
      <c r="AT157" s="1064"/>
      <c r="AU157" s="1053">
        <f t="shared" si="83"/>
        <v>0</v>
      </c>
      <c r="AV157" s="1054">
        <f>IF(AK157,IF(OR(AU157="",N(AU157)&lt;=0.000000001),"",_xlfn.XLOOKUP(AJ157,BJ15:BJ62,BN15:BN62,_xlfn.XLOOKUP(AJ157,BK15:BK62,BN15:BN62,_xlfn.XLOOKUP(AJ157,BL15:BL62,BN15:BN62,"")))),0)</f>
        <v>0</v>
      </c>
      <c r="AW157" s="1067" cm="1">
        <f t="array" ref="AW157">IF(AK157&lt;&gt;1,0,IF(OR(AU157="",N(AU157)&lt;=0.000000001),"",IF(OR(AO157="",N(AO157)&lt;=0.000000001),0,IF(ISNUMBER(AU157),IFERROR(_xlfn.LET(_xlpm.ai_test,TRIM(AJ157),_xlpm.r,IFERROR(_xlfn.XLOOKUP(_xlpm.ai_test,BJ15:BJ62,ROW(BJ15:BJ62),0,1),IFERROR(_xlfn.XLOOKUP(_xlpm.ai_test,BK15:BK62,ROW(BK15:BK62),0,1),_xlfn.XLOOKUP(_xlpm.ai_test,BL15:BL62,ROW(BL15:BL62),0,1))),_xlpm.p,_xlpm.r-MIN(ROW(BJ15:BJ62))+1,_xlpm.f,INDEX(BM15:BM62,_xlpm.p),_xlpm.u,INDEX(BN15:BN62,_xlpm.p),_xlpm.s,INDEX(BP15:BP62,_xlpm.p),_xlpm.q,N(AU157)/_xlpm.f,IF(_xlpm.q&gt;=_xlpm.s,ROUND(_xlpm.q,1)&amp;" "&amp;_xlpm.ai_test&amp;" = "&amp;ROUND(_xlpm.q*_xlpm.f,1)&amp;" "&amp;_xlpm.u,ROUND(_xlpm.q,1)&amp;" "&amp;_xlpm.ai_test)),""),""))))</f>
        <v>0</v>
      </c>
      <c r="AX157" s="1055"/>
      <c r="AY157" s="1053">
        <f t="shared" si="84"/>
        <v>0</v>
      </c>
      <c r="AZ157" s="1054" t="str">
        <f t="shared" si="85"/>
        <v/>
      </c>
      <c r="BA157" s="1056">
        <f t="shared" si="86"/>
        <v>0</v>
      </c>
      <c r="BB157" s="1057" t="str">
        <f t="shared" si="87"/>
        <v/>
      </c>
      <c r="BC157" s="1046"/>
      <c r="BD157" s="1058">
        <f t="shared" si="88"/>
        <v>0</v>
      </c>
      <c r="BE157" s="1048" t="str">
        <f t="shared" si="89"/>
        <v/>
      </c>
      <c r="BF157" s="262" t="s">
        <v>22</v>
      </c>
      <c r="BG157" s="1027">
        <f t="shared" si="90"/>
        <v>0</v>
      </c>
      <c r="BH157" s="1028">
        <f t="shared" si="91"/>
        <v>0</v>
      </c>
      <c r="BI157"/>
      <c r="BR157"/>
      <c r="BS157"/>
      <c r="BT157"/>
      <c r="BU157"/>
      <c r="BV157"/>
      <c r="BW157"/>
      <c r="BX157" s="964" t="str">
        <f t="shared" si="73"/>
        <v>►</v>
      </c>
      <c r="BY157"/>
      <c r="BZ157"/>
      <c r="CA157"/>
      <c r="CB157"/>
      <c r="CC157"/>
      <c r="CD157" s="848"/>
      <c r="CE157"/>
      <c r="CF157"/>
      <c r="CG157"/>
      <c r="CH157"/>
      <c r="CI157"/>
      <c r="CJ157"/>
      <c r="CK157"/>
      <c r="CM157"/>
      <c r="CN157"/>
      <c r="CO157"/>
      <c r="CP157"/>
      <c r="CQ157"/>
      <c r="CR157"/>
      <c r="CS157"/>
      <c r="CU157"/>
      <c r="CV157"/>
      <c r="CW157"/>
      <c r="CX157"/>
      <c r="CY157"/>
      <c r="CZ157"/>
      <c r="DA157"/>
      <c r="DC157" s="3">
        <v>1</v>
      </c>
    </row>
    <row r="158" spans="1:107" s="701" customFormat="1" ht="21" customHeight="1">
      <c r="A158" s="941" t="s">
        <v>22</v>
      </c>
      <c r="B158" s="957" t="str">
        <f t="shared" si="72"/>
        <v>A</v>
      </c>
      <c r="C158" s="999" cm="1">
        <f t="array" ref="C158">SUMPRODUCT(LEN(D158:J158))</f>
        <v>0</v>
      </c>
      <c r="D158" s="201"/>
      <c r="E158" s="206"/>
      <c r="F158" s="206"/>
      <c r="G158" s="206"/>
      <c r="H158" s="206"/>
      <c r="I158" s="206"/>
      <c r="J158" s="207"/>
      <c r="K158" s="455" t="s">
        <v>22</v>
      </c>
      <c r="L158" s="115" t="s">
        <v>11</v>
      </c>
      <c r="M158" s="34" t="str">
        <f>M149</f>
        <v>J JUS DE FRAISES DES BOIS | pâtisserie--ENTREMET| Auteur &gt; recette Béghin Say de Jean-Jacques Borne MOF 1994</v>
      </c>
      <c r="N158" s="35">
        <f>N149</f>
        <v>18</v>
      </c>
      <c r="O158" s="34" t="str">
        <f>O149</f>
        <v>assiettes</v>
      </c>
      <c r="P158" s="36" t="str">
        <f>P149</f>
        <v>Recette mère ► MILLE-FEUILLE meringue et chiboust pamplemousse aux fraises des bois</v>
      </c>
      <c r="Q158" s="149" t="s">
        <v>140</v>
      </c>
      <c r="R158" s="150"/>
      <c r="S158" s="150"/>
      <c r="T158" s="150"/>
      <c r="U158" s="150"/>
      <c r="V158" s="935"/>
      <c r="W158" s="936"/>
      <c r="X158" s="151"/>
      <c r="Y158" s="151"/>
      <c r="Z158" s="152">
        <f>SUM(Z153:Z157)</f>
        <v>0.35</v>
      </c>
      <c r="AA158" s="153"/>
      <c r="AB158" s="153"/>
      <c r="AC158" s="153" t="str">
        <f>"Total " &amp; AC150&amp;" &gt;"</f>
        <v>Total Col.18 &gt;</v>
      </c>
      <c r="AD158" s="937">
        <f>SUM(AC153:AC157)</f>
        <v>0.7</v>
      </c>
      <c r="AE158" s="262" t="s">
        <v>22</v>
      </c>
      <c r="AF158" s="1035" t="str">
        <f t="shared" si="74"/>
        <v>►</v>
      </c>
      <c r="AG158" s="1036" t="str">
        <f t="shared" si="75"/>
        <v/>
      </c>
      <c r="AH158" s="1037" t="str">
        <f t="shared" si="76"/>
        <v/>
      </c>
      <c r="AI158" s="1036" t="str">
        <f t="shared" si="77"/>
        <v/>
      </c>
      <c r="AJ158" s="1037" t="str">
        <f t="shared" si="78"/>
        <v/>
      </c>
      <c r="AK158" s="1037">
        <f>IF(AND(L158="A",COUNTIF(BJ15:BL62,TRIM(U158))&gt;0),1,0)</f>
        <v>0</v>
      </c>
      <c r="AL158" s="1051" t="str" cm="1">
        <f t="array" ref="AL158">IF(AF158&lt;&gt;"A","",IFERROR((IFERROR(_xlfn.XLOOKUP(TRIM(SUBSTITUTE(U158,CHAR(160)," ")),BJ15:BJ62,BM15:BM62),IFERROR(_xlfn.XLOOKUP(TRIM(SUBSTITUTE(U158,CHAR(160)," ")),BK15:BK62,BM15:BM62),_xlfn.XLOOKUP(TRIM(SUBSTITUTE(U158,CHAR(160)," ")),BL15:BL62,BM15:BM62))))*T158*IF(ISBLANK(Q158),1,Q158)+IFERROR(_xlfn.XLOOKUP("RECHERCHEX",TRIM(L158:AD158),L158:AD158),0),0))</f>
        <v/>
      </c>
      <c r="AM158" s="1038">
        <f t="shared" si="79"/>
        <v>0</v>
      </c>
      <c r="AN158" s="1627" t="str">
        <f t="shared" si="80"/>
        <v/>
      </c>
      <c r="AO158" s="1039">
        <f t="shared" si="81"/>
        <v>0</v>
      </c>
      <c r="AP158" s="1039">
        <f t="shared" si="82"/>
        <v>0</v>
      </c>
      <c r="AQ158" s="1040">
        <f>IF(AO158&gt;0,AS9,0)</f>
        <v>0</v>
      </c>
      <c r="AR158" s="1628" t="str">
        <f>IF(TRIM(AG158)="▼ recette suivante", AG158, IF(AQ158&gt;0, IF(AT9&lt;&gt;"", AT9&amp;"-ou.or.o ❾ + or - &gt;", ""), ""))</f>
        <v/>
      </c>
      <c r="AS158" s="1064"/>
      <c r="AT158" s="1064"/>
      <c r="AU158" s="1042">
        <f t="shared" si="83"/>
        <v>0</v>
      </c>
      <c r="AV158" s="1043">
        <f>IF(AK158,IF(OR(AU158="",N(AU158)&lt;=0.000000001),"",_xlfn.XLOOKUP(AJ158,BJ15:BJ62,BN15:BN62,_xlfn.XLOOKUP(AJ158,BK15:BK62,BN15:BN62,_xlfn.XLOOKUP(AJ158,BL15:BL62,BN15:BN62,"")))),0)</f>
        <v>0</v>
      </c>
      <c r="AW158" s="1065" cm="1">
        <f t="array" ref="AW158">IF(AK158&lt;&gt;1,0,IF(OR(AU158="",N(AU158)&lt;=0.000000001),"",IF(OR(AO158="",N(AO158)&lt;=0.000000001),0,IF(ISNUMBER(AU158),IFERROR(_xlfn.LET(_xlpm.ai_test,TRIM(AJ158),_xlpm.r,IFERROR(_xlfn.XLOOKUP(_xlpm.ai_test,BJ15:BJ62,ROW(BJ15:BJ62),0,1),IFERROR(_xlfn.XLOOKUP(_xlpm.ai_test,BK15:BK62,ROW(BK15:BK62),0,1),_xlfn.XLOOKUP(_xlpm.ai_test,BL15:BL62,ROW(BL15:BL62),0,1))),_xlpm.p,_xlpm.r-MIN(ROW(BJ15:BJ62))+1,_xlpm.f,INDEX(BM15:BM62,_xlpm.p),_xlpm.u,INDEX(BN15:BN62,_xlpm.p),_xlpm.s,INDEX(BP15:BP62,_xlpm.p),_xlpm.q,N(AU158)/_xlpm.f,IF(_xlpm.q&gt;=_xlpm.s,ROUND(_xlpm.q,1)&amp;" "&amp;_xlpm.ai_test&amp;" = "&amp;ROUND(_xlpm.q*_xlpm.f,1)&amp;" "&amp;_xlpm.u,ROUND(_xlpm.q,1)&amp;" "&amp;_xlpm.ai_test)),""),""))))</f>
        <v>0</v>
      </c>
      <c r="AX158" s="1055"/>
      <c r="AY158" s="1042">
        <f t="shared" si="84"/>
        <v>0</v>
      </c>
      <c r="AZ158" s="1043" t="str">
        <f t="shared" si="85"/>
        <v/>
      </c>
      <c r="BA158" s="1044">
        <f t="shared" si="86"/>
        <v>0</v>
      </c>
      <c r="BB158" s="1045" t="str">
        <f t="shared" si="87"/>
        <v/>
      </c>
      <c r="BC158" s="1046"/>
      <c r="BD158" s="1047">
        <f t="shared" si="88"/>
        <v>0</v>
      </c>
      <c r="BE158" s="1048" t="str">
        <f t="shared" si="89"/>
        <v/>
      </c>
      <c r="BF158" s="262" t="s">
        <v>22</v>
      </c>
      <c r="BG158" s="1027">
        <f t="shared" si="90"/>
        <v>0</v>
      </c>
      <c r="BH158" s="1028">
        <f t="shared" si="91"/>
        <v>0</v>
      </c>
      <c r="BI158"/>
      <c r="BR158"/>
      <c r="BS158"/>
      <c r="BT158"/>
      <c r="BU158"/>
      <c r="BV158"/>
      <c r="BW158"/>
      <c r="BX158" s="964" t="str">
        <f t="shared" si="73"/>
        <v>►</v>
      </c>
      <c r="BY158"/>
      <c r="BZ158"/>
      <c r="CA158"/>
      <c r="CB158"/>
      <c r="CC158"/>
      <c r="CD158" s="848"/>
      <c r="CE158"/>
      <c r="CF158"/>
      <c r="CG158"/>
      <c r="CH158"/>
      <c r="CI158"/>
      <c r="CJ158"/>
      <c r="CK158"/>
      <c r="CM158"/>
      <c r="CN158"/>
      <c r="CO158"/>
      <c r="CP158"/>
      <c r="CQ158"/>
      <c r="CR158"/>
      <c r="CS158"/>
      <c r="CU158"/>
      <c r="CV158"/>
      <c r="CW158"/>
      <c r="CX158"/>
      <c r="CY158"/>
      <c r="CZ158"/>
      <c r="DA158"/>
      <c r="DC158" s="3">
        <v>1</v>
      </c>
    </row>
    <row r="159" spans="1:107" s="701" customFormat="1" ht="21" customHeight="1">
      <c r="A159" s="941" t="s">
        <v>22</v>
      </c>
      <c r="B159" s="957" t="str">
        <f t="shared" si="72"/>
        <v>►</v>
      </c>
      <c r="C159" s="999" cm="1">
        <f t="array" ref="C159">SUMPRODUCT(LEN(D159:J159))</f>
        <v>0</v>
      </c>
      <c r="D159" s="201"/>
      <c r="E159" s="206"/>
      <c r="F159" s="206"/>
      <c r="G159" s="206"/>
      <c r="H159" s="206"/>
      <c r="I159" s="206"/>
      <c r="J159" s="207"/>
      <c r="K159" s="455" t="s">
        <v>22</v>
      </c>
      <c r="L159" s="115" t="s">
        <v>16</v>
      </c>
      <c r="M159" s="34" t="str">
        <f>M149</f>
        <v>J JUS DE FRAISES DES BOIS | pâtisserie--ENTREMET| Auteur &gt; recette Béghin Say de Jean-Jacques Borne MOF 1994</v>
      </c>
      <c r="N159" s="35">
        <f>N149</f>
        <v>18</v>
      </c>
      <c r="O159" s="34" t="str">
        <f>O149</f>
        <v>assiettes</v>
      </c>
      <c r="P159" s="36" t="str">
        <f>P149</f>
        <v>Recette mère ► MILLE-FEUILLE meringue et chiboust pamplemousse aux fraises des bois</v>
      </c>
      <c r="Q159" s="160" t="s">
        <v>147</v>
      </c>
      <c r="R159" s="116" t="s">
        <v>102</v>
      </c>
      <c r="S159" s="161" t="s">
        <v>148</v>
      </c>
      <c r="T159" s="162" t="s">
        <v>149</v>
      </c>
      <c r="U159" s="130" t="s">
        <v>150</v>
      </c>
      <c r="V159" s="130" t="s">
        <v>111</v>
      </c>
      <c r="W159" s="104" t="s">
        <v>0</v>
      </c>
      <c r="X159" s="104" t="s">
        <v>99</v>
      </c>
      <c r="Y159" s="104" t="s">
        <v>151</v>
      </c>
      <c r="Z159" s="104" t="s">
        <v>152</v>
      </c>
      <c r="AA159" s="121" t="s">
        <v>106</v>
      </c>
      <c r="AB159" s="121" t="s">
        <v>371</v>
      </c>
      <c r="AC159" s="379" t="s">
        <v>153</v>
      </c>
      <c r="AD159" s="121" t="s">
        <v>154</v>
      </c>
      <c r="AE159" s="262" t="s">
        <v>22</v>
      </c>
      <c r="AF159" s="1035" t="str">
        <f t="shared" si="74"/>
        <v>►</v>
      </c>
      <c r="AG159" s="1036" t="str">
        <f t="shared" si="75"/>
        <v/>
      </c>
      <c r="AH159" s="1037" t="str">
        <f t="shared" si="76"/>
        <v/>
      </c>
      <c r="AI159" s="1036" t="str">
        <f t="shared" si="77"/>
        <v/>
      </c>
      <c r="AJ159" s="1037" t="str">
        <f t="shared" si="78"/>
        <v/>
      </c>
      <c r="AK159" s="1037">
        <f>IF(AND(L159="A",COUNTIF(BJ15:BL62,TRIM(U159))&gt;0),1,0)</f>
        <v>0</v>
      </c>
      <c r="AL159" s="1051" t="str" cm="1">
        <f t="array" ref="AL159">IF(AF159&lt;&gt;"A","",IFERROR((IFERROR(_xlfn.XLOOKUP(TRIM(SUBSTITUTE(U159,CHAR(160)," ")),BJ15:BJ62,BM15:BM62),IFERROR(_xlfn.XLOOKUP(TRIM(SUBSTITUTE(U159,CHAR(160)," ")),BK15:BK62,BM15:BM62),_xlfn.XLOOKUP(TRIM(SUBSTITUTE(U159,CHAR(160)," ")),BL15:BL62,BM15:BM62))))*T159*IF(ISBLANK(Q159),1,Q159)+IFERROR(_xlfn.XLOOKUP("RECHERCHEX",TRIM(L159:AD159),L159:AD159),0),0))</f>
        <v/>
      </c>
      <c r="AM159" s="1038">
        <f t="shared" si="79"/>
        <v>0</v>
      </c>
      <c r="AN159" s="1627" t="str">
        <f t="shared" si="80"/>
        <v/>
      </c>
      <c r="AO159" s="1039">
        <f t="shared" si="81"/>
        <v>0</v>
      </c>
      <c r="AP159" s="1039">
        <f t="shared" si="82"/>
        <v>0</v>
      </c>
      <c r="AQ159" s="1052">
        <f>IF(AO159&gt;0,AS9,0)</f>
        <v>0</v>
      </c>
      <c r="AR159" s="1626" t="str">
        <f>IF(TRIM(AG159)="▼ recette suivante", AG159, IF(AQ159&gt;0, IF(AT9&lt;&gt;"", AT9&amp;"-ou.or.o ❾ + or - &gt;", ""), ""))</f>
        <v/>
      </c>
      <c r="AS159" s="1064"/>
      <c r="AT159" s="1064"/>
      <c r="AU159" s="1053">
        <f t="shared" si="83"/>
        <v>0</v>
      </c>
      <c r="AV159" s="1054">
        <f>IF(AK159,IF(OR(AU159="",N(AU159)&lt;=0.000000001),"",_xlfn.XLOOKUP(AJ159,BJ15:BJ62,BN15:BN62,_xlfn.XLOOKUP(AJ159,BK15:BK62,BN15:BN62,_xlfn.XLOOKUP(AJ159,BL15:BL62,BN15:BN62,"")))),0)</f>
        <v>0</v>
      </c>
      <c r="AW159" s="1067" cm="1">
        <f t="array" ref="AW159">IF(AK159&lt;&gt;1,0,IF(OR(AU159="",N(AU159)&lt;=0.000000001),"",IF(OR(AO159="",N(AO159)&lt;=0.000000001),0,IF(ISNUMBER(AU159),IFERROR(_xlfn.LET(_xlpm.ai_test,TRIM(AJ159),_xlpm.r,IFERROR(_xlfn.XLOOKUP(_xlpm.ai_test,BJ15:BJ62,ROW(BJ15:BJ62),0,1),IFERROR(_xlfn.XLOOKUP(_xlpm.ai_test,BK15:BK62,ROW(BK15:BK62),0,1),_xlfn.XLOOKUP(_xlpm.ai_test,BL15:BL62,ROW(BL15:BL62),0,1))),_xlpm.p,_xlpm.r-MIN(ROW(BJ15:BJ62))+1,_xlpm.f,INDEX(BM15:BM62,_xlpm.p),_xlpm.u,INDEX(BN15:BN62,_xlpm.p),_xlpm.s,INDEX(BP15:BP62,_xlpm.p),_xlpm.q,N(AU159)/_xlpm.f,IF(_xlpm.q&gt;=_xlpm.s,ROUND(_xlpm.q,1)&amp;" "&amp;_xlpm.ai_test&amp;" = "&amp;ROUND(_xlpm.q*_xlpm.f,1)&amp;" "&amp;_xlpm.u,ROUND(_xlpm.q,1)&amp;" "&amp;_xlpm.ai_test)),""),""))))</f>
        <v>0</v>
      </c>
      <c r="AX159" s="1055"/>
      <c r="AY159" s="1053">
        <f t="shared" si="84"/>
        <v>0</v>
      </c>
      <c r="AZ159" s="1054" t="str">
        <f t="shared" si="85"/>
        <v/>
      </c>
      <c r="BA159" s="1056">
        <f t="shared" si="86"/>
        <v>0</v>
      </c>
      <c r="BB159" s="1057" t="str">
        <f t="shared" si="87"/>
        <v/>
      </c>
      <c r="BC159" s="1046"/>
      <c r="BD159" s="1058">
        <f t="shared" si="88"/>
        <v>0</v>
      </c>
      <c r="BE159" s="1048" t="str">
        <f t="shared" si="89"/>
        <v/>
      </c>
      <c r="BF159" s="262" t="s">
        <v>22</v>
      </c>
      <c r="BG159" s="1027">
        <f t="shared" si="90"/>
        <v>0</v>
      </c>
      <c r="BH159" s="1028">
        <f t="shared" si="91"/>
        <v>0</v>
      </c>
      <c r="BI159"/>
      <c r="BR159"/>
      <c r="BS159"/>
      <c r="BT159"/>
      <c r="BU159"/>
      <c r="BV159"/>
      <c r="BW159"/>
      <c r="BX159" s="964" t="str">
        <f t="shared" si="73"/>
        <v>►</v>
      </c>
      <c r="BY159"/>
      <c r="BZ159"/>
      <c r="CA159"/>
      <c r="CB159"/>
      <c r="CC159"/>
      <c r="CD159" s="848"/>
      <c r="CE159"/>
      <c r="CF159"/>
      <c r="CG159"/>
      <c r="CH159"/>
      <c r="CI159"/>
      <c r="CJ159"/>
      <c r="CK159"/>
      <c r="CM159"/>
      <c r="CN159"/>
      <c r="CO159"/>
      <c r="CP159"/>
      <c r="CQ159"/>
      <c r="CR159"/>
      <c r="CS159"/>
      <c r="CU159"/>
      <c r="CV159"/>
      <c r="CW159"/>
      <c r="CX159"/>
      <c r="CY159"/>
      <c r="CZ159"/>
      <c r="DA159"/>
      <c r="DC159" s="3">
        <v>1</v>
      </c>
    </row>
    <row r="160" spans="1:107" s="701" customFormat="1" ht="21" customHeight="1">
      <c r="A160" s="941" t="s">
        <v>22</v>
      </c>
      <c r="B160" s="957" t="str">
        <f t="shared" si="72"/>
        <v>►</v>
      </c>
      <c r="C160" s="999" cm="1">
        <f t="array" ref="C160">SUMPRODUCT(LEN(D160:J160))</f>
        <v>0</v>
      </c>
      <c r="D160" s="201"/>
      <c r="E160" s="206"/>
      <c r="F160" s="206"/>
      <c r="G160" s="206"/>
      <c r="H160" s="206"/>
      <c r="I160" s="206"/>
      <c r="J160" s="207"/>
      <c r="K160" s="455" t="s">
        <v>22</v>
      </c>
      <c r="L160" s="115" t="s">
        <v>16</v>
      </c>
      <c r="M160" s="34" t="str">
        <f>M149</f>
        <v>J JUS DE FRAISES DES BOIS | pâtisserie--ENTREMET| Auteur &gt; recette Béghin Say de Jean-Jacques Borne MOF 1994</v>
      </c>
      <c r="N160" s="35">
        <f>N149</f>
        <v>18</v>
      </c>
      <c r="O160" s="34" t="str">
        <f>O149</f>
        <v>assiettes</v>
      </c>
      <c r="P160" s="36" t="str">
        <f>P149</f>
        <v>Recette mère ► MILLE-FEUILLE meringue et chiboust pamplemousse aux fraises des bois</v>
      </c>
      <c r="Q160" s="916">
        <v>1</v>
      </c>
      <c r="R160" s="917">
        <v>1E-3</v>
      </c>
      <c r="S160" s="918">
        <v>0</v>
      </c>
      <c r="T160" s="917">
        <v>0.25</v>
      </c>
      <c r="U160" s="917">
        <v>0.33332999999999996</v>
      </c>
      <c r="V160" s="917">
        <v>0.5</v>
      </c>
      <c r="W160" s="919">
        <v>1</v>
      </c>
      <c r="X160" s="919">
        <v>0.1</v>
      </c>
      <c r="Y160" s="919">
        <v>0.01</v>
      </c>
      <c r="Z160" s="919">
        <v>1E-3</v>
      </c>
      <c r="AA160" s="919">
        <v>0.5</v>
      </c>
      <c r="AB160" s="919">
        <v>0.25</v>
      </c>
      <c r="AC160" s="919">
        <v>0.33300000000000002</v>
      </c>
      <c r="AD160" s="2468">
        <v>0.2</v>
      </c>
      <c r="AE160" s="262" t="s">
        <v>22</v>
      </c>
      <c r="AF160" s="1035" t="str">
        <f t="shared" si="74"/>
        <v>►</v>
      </c>
      <c r="AG160" s="1036" t="str">
        <f t="shared" si="75"/>
        <v/>
      </c>
      <c r="AH160" s="1037" t="str">
        <f t="shared" si="76"/>
        <v/>
      </c>
      <c r="AI160" s="1036" t="str">
        <f t="shared" si="77"/>
        <v/>
      </c>
      <c r="AJ160" s="1037" t="str">
        <f t="shared" si="78"/>
        <v/>
      </c>
      <c r="AK160" s="1037">
        <f>IF(AND(L160="A",COUNTIF(BJ15:BL62,TRIM(U160))&gt;0),1,0)</f>
        <v>0</v>
      </c>
      <c r="AL160" s="1051" t="str" cm="1">
        <f t="array" ref="AL160">IF(AF160&lt;&gt;"A","",IFERROR((IFERROR(_xlfn.XLOOKUP(TRIM(SUBSTITUTE(U160,CHAR(160)," ")),BJ15:BJ62,BM15:BM62),IFERROR(_xlfn.XLOOKUP(TRIM(SUBSTITUTE(U160,CHAR(160)," ")),BK15:BK62,BM15:BM62),_xlfn.XLOOKUP(TRIM(SUBSTITUTE(U160,CHAR(160)," ")),BL15:BL62,BM15:BM62))))*T160*IF(ISBLANK(Q160),1,Q160)+IFERROR(_xlfn.XLOOKUP("RECHERCHEX",TRIM(L160:AD160),L160:AD160),0),0))</f>
        <v/>
      </c>
      <c r="AM160" s="1038">
        <f t="shared" si="79"/>
        <v>0</v>
      </c>
      <c r="AN160" s="1627" t="str">
        <f t="shared" si="80"/>
        <v/>
      </c>
      <c r="AO160" s="1039">
        <f t="shared" si="81"/>
        <v>0</v>
      </c>
      <c r="AP160" s="1039">
        <f t="shared" si="82"/>
        <v>0</v>
      </c>
      <c r="AQ160" s="1040">
        <f>IF(AO160&gt;0,AS9,0)</f>
        <v>0</v>
      </c>
      <c r="AR160" s="1628" t="str">
        <f>IF(TRIM(AG160)="▼ recette suivante", AG160, IF(AQ160&gt;0, IF(AT9&lt;&gt;"", AT9&amp;"-ou.or.o ❾ + or - &gt;", ""), ""))</f>
        <v/>
      </c>
      <c r="AS160" s="1064"/>
      <c r="AT160" s="1064"/>
      <c r="AU160" s="1042">
        <f t="shared" si="83"/>
        <v>0</v>
      </c>
      <c r="AV160" s="1043">
        <f>IF(AK160,IF(OR(AU160="",N(AU160)&lt;=0.000000001),"",_xlfn.XLOOKUP(AJ160,BJ15:BJ62,BN15:BN62,_xlfn.XLOOKUP(AJ160,BK15:BK62,BN15:BN62,_xlfn.XLOOKUP(AJ160,BL15:BL62,BN15:BN62,"")))),0)</f>
        <v>0</v>
      </c>
      <c r="AW160" s="1065" cm="1">
        <f t="array" ref="AW160">IF(AK160&lt;&gt;1,0,IF(OR(AU160="",N(AU160)&lt;=0.000000001),"",IF(OR(AO160="",N(AO160)&lt;=0.000000001),0,IF(ISNUMBER(AU160),IFERROR(_xlfn.LET(_xlpm.ai_test,TRIM(AJ160),_xlpm.r,IFERROR(_xlfn.XLOOKUP(_xlpm.ai_test,BJ15:BJ62,ROW(BJ15:BJ62),0,1),IFERROR(_xlfn.XLOOKUP(_xlpm.ai_test,BK15:BK62,ROW(BK15:BK62),0,1),_xlfn.XLOOKUP(_xlpm.ai_test,BL15:BL62,ROW(BL15:BL62),0,1))),_xlpm.p,_xlpm.r-MIN(ROW(BJ15:BJ62))+1,_xlpm.f,INDEX(BM15:BM62,_xlpm.p),_xlpm.u,INDEX(BN15:BN62,_xlpm.p),_xlpm.s,INDEX(BP15:BP62,_xlpm.p),_xlpm.q,N(AU160)/_xlpm.f,IF(_xlpm.q&gt;=_xlpm.s,ROUND(_xlpm.q,1)&amp;" "&amp;_xlpm.ai_test&amp;" = "&amp;ROUND(_xlpm.q*_xlpm.f,1)&amp;" "&amp;_xlpm.u,ROUND(_xlpm.q,1)&amp;" "&amp;_xlpm.ai_test)),""),""))))</f>
        <v>0</v>
      </c>
      <c r="AX160" s="1055"/>
      <c r="AY160" s="1042">
        <f t="shared" si="84"/>
        <v>0</v>
      </c>
      <c r="AZ160" s="1043" t="str">
        <f t="shared" si="85"/>
        <v/>
      </c>
      <c r="BA160" s="1044">
        <f t="shared" si="86"/>
        <v>0</v>
      </c>
      <c r="BB160" s="1045" t="str">
        <f t="shared" si="87"/>
        <v/>
      </c>
      <c r="BC160" s="1046"/>
      <c r="BD160" s="1047">
        <f t="shared" si="88"/>
        <v>0</v>
      </c>
      <c r="BE160" s="1048" t="str">
        <f t="shared" si="89"/>
        <v/>
      </c>
      <c r="BF160" s="262" t="s">
        <v>22</v>
      </c>
      <c r="BG160" s="1027">
        <f t="shared" si="90"/>
        <v>0</v>
      </c>
      <c r="BH160" s="1028">
        <f t="shared" si="91"/>
        <v>0</v>
      </c>
      <c r="BI160"/>
      <c r="BR160"/>
      <c r="BS160"/>
      <c r="BT160"/>
      <c r="BU160"/>
      <c r="BV160"/>
      <c r="BW160"/>
      <c r="BX160" s="964" t="str">
        <f t="shared" si="73"/>
        <v>►</v>
      </c>
      <c r="BY160"/>
      <c r="BZ160"/>
      <c r="CA160"/>
      <c r="CB160"/>
      <c r="CC160"/>
      <c r="CD160" s="848"/>
      <c r="CE160"/>
      <c r="CF160"/>
      <c r="CG160"/>
      <c r="CH160"/>
      <c r="CI160"/>
      <c r="CJ160"/>
      <c r="CK160"/>
      <c r="CM160"/>
      <c r="CN160"/>
      <c r="CO160"/>
      <c r="CP160"/>
      <c r="CQ160"/>
      <c r="CR160"/>
      <c r="CS160"/>
      <c r="CU160"/>
      <c r="CV160"/>
      <c r="CW160"/>
      <c r="CX160"/>
      <c r="CY160"/>
      <c r="CZ160"/>
      <c r="DA160"/>
      <c r="DC160" s="3">
        <v>1</v>
      </c>
    </row>
    <row r="161" spans="1:107" s="701" customFormat="1" ht="21" customHeight="1">
      <c r="A161" s="941" t="s">
        <v>22</v>
      </c>
      <c r="B161" s="957" t="str">
        <f t="shared" si="72"/>
        <v>►</v>
      </c>
      <c r="C161" s="999" cm="1">
        <f t="array" ref="C161">SUMPRODUCT(LEN(D161:J161))</f>
        <v>0</v>
      </c>
      <c r="D161" s="201"/>
      <c r="E161" s="206"/>
      <c r="F161" s="206"/>
      <c r="G161" s="206"/>
      <c r="H161" s="206"/>
      <c r="I161" s="206"/>
      <c r="J161" s="207"/>
      <c r="K161" s="455" t="s">
        <v>22</v>
      </c>
      <c r="L161" s="115" t="s">
        <v>16</v>
      </c>
      <c r="M161" s="34" t="str">
        <f>M149</f>
        <v>J JUS DE FRAISES DES BOIS | pâtisserie--ENTREMET| Auteur &gt; recette Béghin Say de Jean-Jacques Borne MOF 1994</v>
      </c>
      <c r="N161" s="35">
        <f>N149</f>
        <v>18</v>
      </c>
      <c r="O161" s="34" t="str">
        <f>O149</f>
        <v>assiettes</v>
      </c>
      <c r="P161" s="36" t="str">
        <f>P149</f>
        <v>Recette mère ► MILLE-FEUILLE meringue et chiboust pamplemousse aux fraises des bois</v>
      </c>
      <c r="Q161" s="133" t="s">
        <v>162</v>
      </c>
      <c r="R161" s="133" t="s">
        <v>163</v>
      </c>
      <c r="S161" s="161" t="s">
        <v>148</v>
      </c>
      <c r="T161" s="133" t="s">
        <v>116</v>
      </c>
      <c r="U161" s="133" t="s">
        <v>164</v>
      </c>
      <c r="V161" s="133" t="s">
        <v>165</v>
      </c>
      <c r="W161" s="138" t="s">
        <v>121</v>
      </c>
      <c r="X161" s="173" t="s">
        <v>166</v>
      </c>
      <c r="Y161" s="173" t="s">
        <v>167</v>
      </c>
      <c r="Z161" s="121" t="s">
        <v>168</v>
      </c>
      <c r="AA161" s="121" t="s">
        <v>169</v>
      </c>
      <c r="AB161" s="121" t="s">
        <v>107</v>
      </c>
      <c r="AC161" s="2470" t="s">
        <v>1857</v>
      </c>
      <c r="AD161" s="934" t="s">
        <v>170</v>
      </c>
      <c r="AE161" s="262" t="s">
        <v>22</v>
      </c>
      <c r="AF161" s="1035" t="str">
        <f t="shared" si="74"/>
        <v>►</v>
      </c>
      <c r="AG161" s="1036" t="str">
        <f t="shared" si="75"/>
        <v/>
      </c>
      <c r="AH161" s="1037" t="str">
        <f t="shared" si="76"/>
        <v/>
      </c>
      <c r="AI161" s="1036" t="str">
        <f t="shared" si="77"/>
        <v/>
      </c>
      <c r="AJ161" s="1037" t="str">
        <f t="shared" si="78"/>
        <v/>
      </c>
      <c r="AK161" s="1037">
        <f>IF(AND(L161="A",COUNTIF(BJ15:BL62,TRIM(U161))&gt;0),1,0)</f>
        <v>0</v>
      </c>
      <c r="AL161" s="1051" t="str" cm="1">
        <f t="array" ref="AL161">IF(AF161&lt;&gt;"A","",IFERROR((IFERROR(_xlfn.XLOOKUP(TRIM(SUBSTITUTE(U161,CHAR(160)," ")),BJ15:BJ62,BM15:BM62),IFERROR(_xlfn.XLOOKUP(TRIM(SUBSTITUTE(U161,CHAR(160)," ")),BK15:BK62,BM15:BM62),_xlfn.XLOOKUP(TRIM(SUBSTITUTE(U161,CHAR(160)," ")),BL15:BL62,BM15:BM62))))*T161*IF(ISBLANK(Q161),1,Q161)+IFERROR(_xlfn.XLOOKUP("RECHERCHEX",TRIM(L161:AD161),L161:AD161),0),0))</f>
        <v/>
      </c>
      <c r="AM161" s="1038">
        <f t="shared" si="79"/>
        <v>0</v>
      </c>
      <c r="AN161" s="1627" t="str">
        <f t="shared" si="80"/>
        <v/>
      </c>
      <c r="AO161" s="1039">
        <f t="shared" si="81"/>
        <v>0</v>
      </c>
      <c r="AP161" s="1039">
        <f t="shared" si="82"/>
        <v>0</v>
      </c>
      <c r="AQ161" s="1052">
        <f>IF(AO161&gt;0,AS9,0)</f>
        <v>0</v>
      </c>
      <c r="AR161" s="1626" t="str">
        <f>IF(TRIM(AG161)="▼ recette suivante", AG161, IF(AQ161&gt;0, IF(AT9&lt;&gt;"", AT9&amp;"-ou.or.o ❾ + or - &gt;", ""), ""))</f>
        <v/>
      </c>
      <c r="AS161" s="1064"/>
      <c r="AT161" s="1064"/>
      <c r="AU161" s="1053">
        <f t="shared" si="83"/>
        <v>0</v>
      </c>
      <c r="AV161" s="1054">
        <f>IF(AK161,IF(OR(AU161="",N(AU161)&lt;=0.000000001),"",_xlfn.XLOOKUP(AJ161,BJ15:BJ62,BN15:BN62,_xlfn.XLOOKUP(AJ161,BK15:BK62,BN15:BN62,_xlfn.XLOOKUP(AJ161,BL15:BL62,BN15:BN62,"")))),0)</f>
        <v>0</v>
      </c>
      <c r="AW161" s="1067" cm="1">
        <f t="array" ref="AW161">IF(AK161&lt;&gt;1,0,IF(OR(AU161="",N(AU161)&lt;=0.000000001),"",IF(OR(AO161="",N(AO161)&lt;=0.000000001),0,IF(ISNUMBER(AU161),IFERROR(_xlfn.LET(_xlpm.ai_test,TRIM(AJ161),_xlpm.r,IFERROR(_xlfn.XLOOKUP(_xlpm.ai_test,BJ15:BJ62,ROW(BJ15:BJ62),0,1),IFERROR(_xlfn.XLOOKUP(_xlpm.ai_test,BK15:BK62,ROW(BK15:BK62),0,1),_xlfn.XLOOKUP(_xlpm.ai_test,BL15:BL62,ROW(BL15:BL62),0,1))),_xlpm.p,_xlpm.r-MIN(ROW(BJ15:BJ62))+1,_xlpm.f,INDEX(BM15:BM62,_xlpm.p),_xlpm.u,INDEX(BN15:BN62,_xlpm.p),_xlpm.s,INDEX(BP15:BP62,_xlpm.p),_xlpm.q,N(AU161)/_xlpm.f,IF(_xlpm.q&gt;=_xlpm.s,ROUND(_xlpm.q,1)&amp;" "&amp;_xlpm.ai_test&amp;" = "&amp;ROUND(_xlpm.q*_xlpm.f,1)&amp;" "&amp;_xlpm.u,ROUND(_xlpm.q,1)&amp;" "&amp;_xlpm.ai_test)),""),""))))</f>
        <v>0</v>
      </c>
      <c r="AX161" s="1055"/>
      <c r="AY161" s="1053">
        <f t="shared" si="84"/>
        <v>0</v>
      </c>
      <c r="AZ161" s="1054" t="str">
        <f t="shared" si="85"/>
        <v/>
      </c>
      <c r="BA161" s="1056">
        <f t="shared" si="86"/>
        <v>0</v>
      </c>
      <c r="BB161" s="1057" t="str">
        <f t="shared" si="87"/>
        <v/>
      </c>
      <c r="BC161" s="1046"/>
      <c r="BD161" s="1058">
        <f t="shared" si="88"/>
        <v>0</v>
      </c>
      <c r="BE161" s="1048" t="str">
        <f t="shared" si="89"/>
        <v/>
      </c>
      <c r="BF161" s="262" t="s">
        <v>22</v>
      </c>
      <c r="BG161" s="1027">
        <f t="shared" si="90"/>
        <v>0</v>
      </c>
      <c r="BH161" s="1028">
        <f t="shared" si="91"/>
        <v>0</v>
      </c>
      <c r="BI161"/>
      <c r="BR161"/>
      <c r="BS161"/>
      <c r="BT161"/>
      <c r="BU161"/>
      <c r="BV161"/>
      <c r="BW161"/>
      <c r="BX161" s="964" t="str">
        <f t="shared" si="73"/>
        <v>►</v>
      </c>
      <c r="BY161"/>
      <c r="BZ161"/>
      <c r="CA161"/>
      <c r="CB161"/>
      <c r="CC161"/>
      <c r="CD161" s="848"/>
      <c r="CE161"/>
      <c r="CF161"/>
      <c r="CG161"/>
      <c r="CH161"/>
      <c r="CI161"/>
      <c r="CJ161"/>
      <c r="CK161"/>
      <c r="CM161"/>
      <c r="CN161"/>
      <c r="CO161"/>
      <c r="CP161"/>
      <c r="CQ161"/>
      <c r="CR161"/>
      <c r="CS161"/>
      <c r="CU161"/>
      <c r="CV161"/>
      <c r="CW161"/>
      <c r="CX161"/>
      <c r="CY161"/>
      <c r="CZ161"/>
      <c r="DA161"/>
      <c r="DC161" s="3">
        <v>1</v>
      </c>
    </row>
    <row r="162" spans="1:107" s="701" customFormat="1" ht="21" customHeight="1">
      <c r="A162" s="941" t="s">
        <v>22</v>
      </c>
      <c r="B162" s="957" t="str">
        <f t="shared" si="72"/>
        <v>►</v>
      </c>
      <c r="C162" s="999" cm="1">
        <f t="array" ref="C162">SUMPRODUCT(LEN(D162:J162))</f>
        <v>0</v>
      </c>
      <c r="D162" s="201"/>
      <c r="E162" s="206"/>
      <c r="F162" s="206"/>
      <c r="G162" s="206"/>
      <c r="H162" s="206"/>
      <c r="I162" s="206"/>
      <c r="J162" s="207"/>
      <c r="K162" s="455" t="s">
        <v>22</v>
      </c>
      <c r="L162" s="115" t="s">
        <v>16</v>
      </c>
      <c r="M162" s="34" t="str">
        <f>M149</f>
        <v>J JUS DE FRAISES DES BOIS | pâtisserie--ENTREMET| Auteur &gt; recette Béghin Say de Jean-Jacques Borne MOF 1994</v>
      </c>
      <c r="N162" s="35">
        <f>N149</f>
        <v>18</v>
      </c>
      <c r="O162" s="34" t="str">
        <f>O149</f>
        <v>assiettes</v>
      </c>
      <c r="P162" s="36" t="str">
        <f>P149</f>
        <v>Recette mère ► MILLE-FEUILLE meringue et chiboust pamplemousse aux fraises des bois</v>
      </c>
      <c r="Q162" s="916">
        <v>2.835E-2</v>
      </c>
      <c r="R162" s="917">
        <v>0.13</v>
      </c>
      <c r="S162" s="918">
        <v>0</v>
      </c>
      <c r="T162" s="917">
        <v>0.2</v>
      </c>
      <c r="U162" s="917">
        <v>0.23</v>
      </c>
      <c r="V162" s="917">
        <v>0.22500000000000001</v>
      </c>
      <c r="W162" s="919">
        <v>0.35</v>
      </c>
      <c r="X162" s="919">
        <v>5.0000000000000001E-3</v>
      </c>
      <c r="Y162" s="919">
        <v>5.0000000000000001E-3</v>
      </c>
      <c r="Z162" s="919">
        <v>1.4999999999999999E-2</v>
      </c>
      <c r="AA162" s="919">
        <v>0.1</v>
      </c>
      <c r="AB162" s="919">
        <v>0.22500000000000001</v>
      </c>
      <c r="AC162" s="919">
        <v>4.0000000000000001E-3</v>
      </c>
      <c r="AD162" s="2469">
        <v>1E-3</v>
      </c>
      <c r="AE162" s="262" t="s">
        <v>22</v>
      </c>
      <c r="AF162" s="1035" t="str">
        <f t="shared" si="74"/>
        <v>►</v>
      </c>
      <c r="AG162" s="1036" t="str">
        <f t="shared" si="75"/>
        <v/>
      </c>
      <c r="AH162" s="1037" t="str">
        <f t="shared" si="76"/>
        <v/>
      </c>
      <c r="AI162" s="1036" t="str">
        <f t="shared" si="77"/>
        <v/>
      </c>
      <c r="AJ162" s="1037" t="str">
        <f t="shared" si="78"/>
        <v/>
      </c>
      <c r="AK162" s="1037">
        <f>IF(AND(L162="A",COUNTIF(BJ15:BL62,TRIM(U162))&gt;0),1,0)</f>
        <v>0</v>
      </c>
      <c r="AL162" s="1051" t="str" cm="1">
        <f t="array" ref="AL162">IF(AF162&lt;&gt;"A","",IFERROR((IFERROR(_xlfn.XLOOKUP(TRIM(SUBSTITUTE(U162,CHAR(160)," ")),BJ15:BJ62,BM15:BM62),IFERROR(_xlfn.XLOOKUP(TRIM(SUBSTITUTE(U162,CHAR(160)," ")),BK15:BK62,BM15:BM62),_xlfn.XLOOKUP(TRIM(SUBSTITUTE(U162,CHAR(160)," ")),BL15:BL62,BM15:BM62))))*T162*IF(ISBLANK(Q162),1,Q162)+IFERROR(_xlfn.XLOOKUP("RECHERCHEX",TRIM(L162:AD162),L162:AD162),0),0))</f>
        <v/>
      </c>
      <c r="AM162" s="1038">
        <f t="shared" si="79"/>
        <v>0</v>
      </c>
      <c r="AN162" s="1627" t="str">
        <f t="shared" si="80"/>
        <v/>
      </c>
      <c r="AO162" s="1039">
        <f t="shared" si="81"/>
        <v>0</v>
      </c>
      <c r="AP162" s="1039">
        <f t="shared" si="82"/>
        <v>0</v>
      </c>
      <c r="AQ162" s="1040">
        <f>IF(AO162&gt;0,AS9,0)</f>
        <v>0</v>
      </c>
      <c r="AR162" s="1628" t="str">
        <f>IF(TRIM(AG162)="▼ recette suivante", AG162, IF(AQ162&gt;0, IF(AT9&lt;&gt;"", AT9&amp;"-ou.or.o ❾ + or - &gt;", ""), ""))</f>
        <v/>
      </c>
      <c r="AS162" s="1064"/>
      <c r="AT162" s="1064"/>
      <c r="AU162" s="1042">
        <f t="shared" si="83"/>
        <v>0</v>
      </c>
      <c r="AV162" s="1043">
        <f>IF(AK162,IF(OR(AU162="",N(AU162)&lt;=0.000000001),"",_xlfn.XLOOKUP(AJ162,BJ15:BJ62,BN15:BN62,_xlfn.XLOOKUP(AJ162,BK15:BK62,BN15:BN62,_xlfn.XLOOKUP(AJ162,BL15:BL62,BN15:BN62,"")))),0)</f>
        <v>0</v>
      </c>
      <c r="AW162" s="1065" cm="1">
        <f t="array" ref="AW162">IF(AK162&lt;&gt;1,0,IF(OR(AU162="",N(AU162)&lt;=0.000000001),"",IF(OR(AO162="",N(AO162)&lt;=0.000000001),0,IF(ISNUMBER(AU162),IFERROR(_xlfn.LET(_xlpm.ai_test,TRIM(AJ162),_xlpm.r,IFERROR(_xlfn.XLOOKUP(_xlpm.ai_test,BJ15:BJ62,ROW(BJ15:BJ62),0,1),IFERROR(_xlfn.XLOOKUP(_xlpm.ai_test,BK15:BK62,ROW(BK15:BK62),0,1),_xlfn.XLOOKUP(_xlpm.ai_test,BL15:BL62,ROW(BL15:BL62),0,1))),_xlpm.p,_xlpm.r-MIN(ROW(BJ15:BJ62))+1,_xlpm.f,INDEX(BM15:BM62,_xlpm.p),_xlpm.u,INDEX(BN15:BN62,_xlpm.p),_xlpm.s,INDEX(BP15:BP62,_xlpm.p),_xlpm.q,N(AU162)/_xlpm.f,IF(_xlpm.q&gt;=_xlpm.s,ROUND(_xlpm.q,1)&amp;" "&amp;_xlpm.ai_test&amp;" = "&amp;ROUND(_xlpm.q*_xlpm.f,1)&amp;" "&amp;_xlpm.u,ROUND(_xlpm.q,1)&amp;" "&amp;_xlpm.ai_test)),""),""))))</f>
        <v>0</v>
      </c>
      <c r="AX162" s="1055"/>
      <c r="AY162" s="1042">
        <f t="shared" si="84"/>
        <v>0</v>
      </c>
      <c r="AZ162" s="1043" t="str">
        <f t="shared" si="85"/>
        <v/>
      </c>
      <c r="BA162" s="1044">
        <f t="shared" si="86"/>
        <v>0</v>
      </c>
      <c r="BB162" s="1045" t="str">
        <f t="shared" si="87"/>
        <v/>
      </c>
      <c r="BC162" s="1046"/>
      <c r="BD162" s="1047">
        <f t="shared" si="88"/>
        <v>0</v>
      </c>
      <c r="BE162" s="1048" t="str">
        <f t="shared" si="89"/>
        <v/>
      </c>
      <c r="BF162" s="262" t="s">
        <v>22</v>
      </c>
      <c r="BG162" s="1027">
        <f t="shared" si="90"/>
        <v>0</v>
      </c>
      <c r="BH162" s="1028">
        <f t="shared" si="91"/>
        <v>0</v>
      </c>
      <c r="BI162"/>
      <c r="BR162"/>
      <c r="BS162"/>
      <c r="BT162"/>
      <c r="BU162"/>
      <c r="BV162"/>
      <c r="BW162"/>
      <c r="BX162" s="964" t="str">
        <f t="shared" si="73"/>
        <v>►</v>
      </c>
      <c r="BY162"/>
      <c r="BZ162"/>
      <c r="CA162"/>
      <c r="CB162"/>
      <c r="CC162"/>
      <c r="CD162" s="848"/>
      <c r="CE162"/>
      <c r="CF162"/>
      <c r="CG162"/>
      <c r="CH162"/>
      <c r="CI162"/>
      <c r="CJ162"/>
      <c r="CK162"/>
      <c r="CM162"/>
      <c r="CN162"/>
      <c r="CO162"/>
      <c r="CP162"/>
      <c r="CQ162"/>
      <c r="CR162"/>
      <c r="CS162"/>
      <c r="CU162"/>
      <c r="CV162"/>
      <c r="CW162"/>
      <c r="CX162"/>
      <c r="CY162"/>
      <c r="CZ162"/>
      <c r="DA162"/>
      <c r="DC162" s="3">
        <v>1</v>
      </c>
    </row>
    <row r="163" spans="1:107" s="701" customFormat="1" ht="21" customHeight="1">
      <c r="A163" s="941" t="s">
        <v>22</v>
      </c>
      <c r="B163" s="957" t="str">
        <f t="shared" si="72"/>
        <v>A</v>
      </c>
      <c r="C163" s="999" cm="1">
        <f t="array" ref="C163">SUMPRODUCT(LEN(D163:J163))</f>
        <v>0</v>
      </c>
      <c r="D163" s="201"/>
      <c r="E163" s="206"/>
      <c r="F163" s="206"/>
      <c r="G163" s="206"/>
      <c r="H163" s="206"/>
      <c r="I163" s="206"/>
      <c r="J163" s="207"/>
      <c r="K163" s="455" t="s">
        <v>22</v>
      </c>
      <c r="L163" s="179" t="s">
        <v>11</v>
      </c>
      <c r="M163" s="180" t="str">
        <f>M149</f>
        <v>J JUS DE FRAISES DES BOIS | pâtisserie--ENTREMET| Auteur &gt; recette Béghin Say de Jean-Jacques Borne MOF 1994</v>
      </c>
      <c r="N163" s="180">
        <f>N149</f>
        <v>18</v>
      </c>
      <c r="O163" s="181" t="str">
        <f>O149</f>
        <v>assiettes</v>
      </c>
      <c r="P163" s="182" t="str">
        <f>P149</f>
        <v>Recette mère ► MILLE-FEUILLE meringue et chiboust pamplemousse aux fraises des bois</v>
      </c>
      <c r="Q163" s="183" t="str">
        <f t="shared" ref="Q163:V163" si="93">Q150</f>
        <v>Col.6</v>
      </c>
      <c r="R163" s="183" t="str">
        <f t="shared" si="93"/>
        <v>Col.7</v>
      </c>
      <c r="S163" s="183" t="str">
        <f t="shared" si="93"/>
        <v>Col.8</v>
      </c>
      <c r="T163" s="183" t="str">
        <f t="shared" si="93"/>
        <v>Col.9</v>
      </c>
      <c r="U163" s="183" t="str">
        <f t="shared" si="93"/>
        <v>Col.10</v>
      </c>
      <c r="V163" s="183" t="str">
        <f t="shared" si="93"/>
        <v>Col.11</v>
      </c>
      <c r="W163" s="184" t="s">
        <v>171</v>
      </c>
      <c r="X163" s="1140"/>
      <c r="Y163" s="1140"/>
      <c r="Z163" s="1140"/>
      <c r="AA163" s="1140"/>
      <c r="AB163" s="1140"/>
      <c r="AC163" s="1140"/>
      <c r="AD163" s="1651"/>
      <c r="AE163" s="262" t="s">
        <v>22</v>
      </c>
      <c r="AF163" s="1035" t="str">
        <f t="shared" si="74"/>
        <v>►</v>
      </c>
      <c r="AG163" s="1036" t="str">
        <f t="shared" si="75"/>
        <v/>
      </c>
      <c r="AH163" s="1037" t="str">
        <f t="shared" si="76"/>
        <v/>
      </c>
      <c r="AI163" s="1036" t="str">
        <f t="shared" si="77"/>
        <v/>
      </c>
      <c r="AJ163" s="1037" t="str">
        <f t="shared" si="78"/>
        <v/>
      </c>
      <c r="AK163" s="1037">
        <f>IF(AND(L163="A",COUNTIF(BJ15:BL62,TRIM(U163))&gt;0),1,0)</f>
        <v>0</v>
      </c>
      <c r="AL163" s="1051" t="str" cm="1">
        <f t="array" ref="AL163">IF(AF163&lt;&gt;"A","",IFERROR((IFERROR(_xlfn.XLOOKUP(TRIM(SUBSTITUTE(U163,CHAR(160)," ")),BJ15:BJ62,BM15:BM62),IFERROR(_xlfn.XLOOKUP(TRIM(SUBSTITUTE(U163,CHAR(160)," ")),BK15:BK62,BM15:BM62),_xlfn.XLOOKUP(TRIM(SUBSTITUTE(U163,CHAR(160)," ")),BL15:BL62,BM15:BM62))))*T163*IF(ISBLANK(Q163),1,Q163)+IFERROR(_xlfn.XLOOKUP("RECHERCHEX",TRIM(L163:AD163),L163:AD163),0),0))</f>
        <v/>
      </c>
      <c r="AM163" s="1038">
        <f t="shared" si="79"/>
        <v>0</v>
      </c>
      <c r="AN163" s="1627" t="str">
        <f t="shared" si="80"/>
        <v/>
      </c>
      <c r="AO163" s="1039">
        <f t="shared" si="81"/>
        <v>0</v>
      </c>
      <c r="AP163" s="1039">
        <f t="shared" si="82"/>
        <v>0</v>
      </c>
      <c r="AQ163" s="1052">
        <f>IF(AO163&gt;0,AS9,0)</f>
        <v>0</v>
      </c>
      <c r="AR163" s="1626" t="str">
        <f>IF(TRIM(AG163)="▼ recette suivante", AG163, IF(AQ163&gt;0, IF(AT9&lt;&gt;"", AT9&amp;"-ou.or.o ❾ + or - &gt;", ""), ""))</f>
        <v/>
      </c>
      <c r="AS163" s="1064"/>
      <c r="AT163" s="1064"/>
      <c r="AU163" s="1053">
        <f t="shared" si="83"/>
        <v>0</v>
      </c>
      <c r="AV163" s="1054">
        <f>IF(AK163,IF(OR(AU163="",N(AU163)&lt;=0.000000001),"",_xlfn.XLOOKUP(AJ163,BJ15:BJ62,BN15:BN62,_xlfn.XLOOKUP(AJ163,BK15:BK62,BN15:BN62,_xlfn.XLOOKUP(AJ163,BL15:BL62,BN15:BN62,"")))),0)</f>
        <v>0</v>
      </c>
      <c r="AW163" s="1067" cm="1">
        <f t="array" ref="AW163">IF(AK163&lt;&gt;1,0,IF(OR(AU163="",N(AU163)&lt;=0.000000001),"",IF(OR(AO163="",N(AO163)&lt;=0.000000001),0,IF(ISNUMBER(AU163),IFERROR(_xlfn.LET(_xlpm.ai_test,TRIM(AJ163),_xlpm.r,IFERROR(_xlfn.XLOOKUP(_xlpm.ai_test,BJ15:BJ62,ROW(BJ15:BJ62),0,1),IFERROR(_xlfn.XLOOKUP(_xlpm.ai_test,BK15:BK62,ROW(BK15:BK62),0,1),_xlfn.XLOOKUP(_xlpm.ai_test,BL15:BL62,ROW(BL15:BL62),0,1))),_xlpm.p,_xlpm.r-MIN(ROW(BJ15:BJ62))+1,_xlpm.f,INDEX(BM15:BM62,_xlpm.p),_xlpm.u,INDEX(BN15:BN62,_xlpm.p),_xlpm.s,INDEX(BP15:BP62,_xlpm.p),_xlpm.q,N(AU163)/_xlpm.f,IF(_xlpm.q&gt;=_xlpm.s,ROUND(_xlpm.q,1)&amp;" "&amp;_xlpm.ai_test&amp;" = "&amp;ROUND(_xlpm.q*_xlpm.f,1)&amp;" "&amp;_xlpm.u,ROUND(_xlpm.q,1)&amp;" "&amp;_xlpm.ai_test)),""),""))))</f>
        <v>0</v>
      </c>
      <c r="AX163" s="1055"/>
      <c r="AY163" s="1053">
        <f t="shared" si="84"/>
        <v>0</v>
      </c>
      <c r="AZ163" s="1054" t="str">
        <f t="shared" si="85"/>
        <v/>
      </c>
      <c r="BA163" s="1056">
        <f t="shared" si="86"/>
        <v>0</v>
      </c>
      <c r="BB163" s="1057" t="str">
        <f t="shared" si="87"/>
        <v/>
      </c>
      <c r="BC163" s="1046"/>
      <c r="BD163" s="1058">
        <f t="shared" si="88"/>
        <v>0</v>
      </c>
      <c r="BE163" s="1048" t="str">
        <f t="shared" si="89"/>
        <v/>
      </c>
      <c r="BF163" s="262" t="s">
        <v>22</v>
      </c>
      <c r="BG163" s="1027">
        <f t="shared" si="90"/>
        <v>0</v>
      </c>
      <c r="BH163" s="1028">
        <f t="shared" si="91"/>
        <v>0</v>
      </c>
      <c r="BI163"/>
      <c r="BR163"/>
      <c r="BS163"/>
      <c r="BT163"/>
      <c r="BU163"/>
      <c r="BV163"/>
      <c r="BW163"/>
      <c r="BX163" s="964" t="str">
        <f t="shared" si="73"/>
        <v>►</v>
      </c>
      <c r="BY163"/>
      <c r="BZ163"/>
      <c r="CA163"/>
      <c r="CB163"/>
      <c r="CC163"/>
      <c r="CD163" s="848"/>
      <c r="CE163"/>
      <c r="CF163"/>
      <c r="CG163"/>
      <c r="CH163"/>
      <c r="CI163"/>
      <c r="CJ163"/>
      <c r="CK163"/>
      <c r="CM163"/>
      <c r="CN163"/>
      <c r="CO163"/>
      <c r="CP163"/>
      <c r="CQ163"/>
      <c r="CR163"/>
      <c r="CS163"/>
      <c r="CU163"/>
      <c r="CV163"/>
      <c r="CW163"/>
      <c r="CX163"/>
      <c r="CY163"/>
      <c r="CZ163"/>
      <c r="DA163"/>
      <c r="DC163" s="3">
        <v>1</v>
      </c>
    </row>
    <row r="164" spans="1:107" s="701" customFormat="1" ht="21" customHeight="1">
      <c r="A164" s="941" t="s">
        <v>22</v>
      </c>
      <c r="B164" s="957" t="str">
        <f t="shared" si="72"/>
        <v>A</v>
      </c>
      <c r="C164" s="999" cm="1">
        <f t="array" ref="C164">SUMPRODUCT(LEN(D164:J164))</f>
        <v>0</v>
      </c>
      <c r="D164" s="201"/>
      <c r="E164" s="206"/>
      <c r="F164" s="206"/>
      <c r="G164" s="206"/>
      <c r="H164" s="206"/>
      <c r="I164" s="206"/>
      <c r="J164" s="207"/>
      <c r="K164" s="455" t="s">
        <v>22</v>
      </c>
      <c r="L164" s="189" t="s">
        <v>11</v>
      </c>
      <c r="M164" s="1684" t="str">
        <f>M149</f>
        <v>J JUS DE FRAISES DES BOIS | pâtisserie--ENTREMET| Auteur &gt; recette Béghin Say de Jean-Jacques Borne MOF 1994</v>
      </c>
      <c r="N164" s="1684">
        <f>N149</f>
        <v>18</v>
      </c>
      <c r="O164" s="1685" t="str">
        <f>O149</f>
        <v>assiettes</v>
      </c>
      <c r="P164" s="1686" t="str">
        <f>P149</f>
        <v>Recette mère ► MILLE-FEUILLE meringue et chiboust pamplemousse aux fraises des bois</v>
      </c>
      <c r="Q164" s="1812"/>
      <c r="R164" s="1812"/>
      <c r="S164" s="1812"/>
      <c r="T164" s="1812"/>
      <c r="U164" s="1812"/>
      <c r="V164" s="1813" t="s">
        <v>8456</v>
      </c>
      <c r="W164" s="1814" t="s">
        <v>855</v>
      </c>
      <c r="X164" s="1822"/>
      <c r="Y164" s="1822"/>
      <c r="Z164" s="9"/>
      <c r="AA164" s="9"/>
      <c r="AB164" s="9"/>
      <c r="AC164" s="1646" t="s">
        <v>172</v>
      </c>
      <c r="AD164" s="1647" t="s">
        <v>173</v>
      </c>
      <c r="AE164" s="262" t="s">
        <v>22</v>
      </c>
      <c r="AF164" s="1035" t="str">
        <f t="shared" si="74"/>
        <v>►</v>
      </c>
      <c r="AG164" s="1036" t="str">
        <f t="shared" si="75"/>
        <v/>
      </c>
      <c r="AH164" s="1037" t="str">
        <f t="shared" si="76"/>
        <v/>
      </c>
      <c r="AI164" s="1036" t="str">
        <f t="shared" si="77"/>
        <v/>
      </c>
      <c r="AJ164" s="1037" t="str">
        <f t="shared" si="78"/>
        <v/>
      </c>
      <c r="AK164" s="1037">
        <f>IF(AND(L164="A",COUNTIF(BJ15:BL62,TRIM(U164))&gt;0),1,0)</f>
        <v>0</v>
      </c>
      <c r="AL164" s="1051" t="str" cm="1">
        <f t="array" ref="AL164">IF(AF164&lt;&gt;"A","",IFERROR((IFERROR(_xlfn.XLOOKUP(TRIM(SUBSTITUTE(U164,CHAR(160)," ")),BJ15:BJ62,BM15:BM62),IFERROR(_xlfn.XLOOKUP(TRIM(SUBSTITUTE(U164,CHAR(160)," ")),BK15:BK62,BM15:BM62),_xlfn.XLOOKUP(TRIM(SUBSTITUTE(U164,CHAR(160)," ")),BL15:BL62,BM15:BM62))))*T164*IF(ISBLANK(Q164),1,Q164)+IFERROR(_xlfn.XLOOKUP("RECHERCHEX",TRIM(L164:AD164),L164:AD164),0),0))</f>
        <v/>
      </c>
      <c r="AM164" s="1038">
        <f t="shared" si="79"/>
        <v>0</v>
      </c>
      <c r="AN164" s="1627" t="str">
        <f t="shared" si="80"/>
        <v/>
      </c>
      <c r="AO164" s="1039">
        <f t="shared" si="81"/>
        <v>0</v>
      </c>
      <c r="AP164" s="1039">
        <f t="shared" si="82"/>
        <v>0</v>
      </c>
      <c r="AQ164" s="1040">
        <f>IF(AO164&gt;0,AS9,0)</f>
        <v>0</v>
      </c>
      <c r="AR164" s="1628" t="str">
        <f>IF(TRIM(AG164)="▼ recette suivante", AG164, IF(AQ164&gt;0, IF(AT9&lt;&gt;"", AT9&amp;"-ou.or.o ❾ + or - &gt;", ""), ""))</f>
        <v/>
      </c>
      <c r="AS164" s="1064"/>
      <c r="AT164" s="1064"/>
      <c r="AU164" s="1042">
        <f t="shared" si="83"/>
        <v>0</v>
      </c>
      <c r="AV164" s="1043">
        <f>IF(AK164,IF(OR(AU164="",N(AU164)&lt;=0.000000001),"",_xlfn.XLOOKUP(AJ164,BJ15:BJ62,BN15:BN62,_xlfn.XLOOKUP(AJ164,BK15:BK62,BN15:BN62,_xlfn.XLOOKUP(AJ164,BL15:BL62,BN15:BN62,"")))),0)</f>
        <v>0</v>
      </c>
      <c r="AW164" s="1065" cm="1">
        <f t="array" ref="AW164">IF(AK164&lt;&gt;1,0,IF(OR(AU164="",N(AU164)&lt;=0.000000001),"",IF(OR(AO164="",N(AO164)&lt;=0.000000001),0,IF(ISNUMBER(AU164),IFERROR(_xlfn.LET(_xlpm.ai_test,TRIM(AJ164),_xlpm.r,IFERROR(_xlfn.XLOOKUP(_xlpm.ai_test,BJ15:BJ62,ROW(BJ15:BJ62),0,1),IFERROR(_xlfn.XLOOKUP(_xlpm.ai_test,BK15:BK62,ROW(BK15:BK62),0,1),_xlfn.XLOOKUP(_xlpm.ai_test,BL15:BL62,ROW(BL15:BL62),0,1))),_xlpm.p,_xlpm.r-MIN(ROW(BJ15:BJ62))+1,_xlpm.f,INDEX(BM15:BM62,_xlpm.p),_xlpm.u,INDEX(BN15:BN62,_xlpm.p),_xlpm.s,INDEX(BP15:BP62,_xlpm.p),_xlpm.q,N(AU164)/_xlpm.f,IF(_xlpm.q&gt;=_xlpm.s,ROUND(_xlpm.q,1)&amp;" "&amp;_xlpm.ai_test&amp;" = "&amp;ROUND(_xlpm.q*_xlpm.f,1)&amp;" "&amp;_xlpm.u,ROUND(_xlpm.q,1)&amp;" "&amp;_xlpm.ai_test)),""),""))))</f>
        <v>0</v>
      </c>
      <c r="AX164" s="1055"/>
      <c r="AY164" s="1042">
        <f t="shared" si="84"/>
        <v>0</v>
      </c>
      <c r="AZ164" s="1043" t="str">
        <f t="shared" si="85"/>
        <v/>
      </c>
      <c r="BA164" s="1044">
        <f t="shared" si="86"/>
        <v>0</v>
      </c>
      <c r="BB164" s="1045" t="str">
        <f t="shared" si="87"/>
        <v/>
      </c>
      <c r="BC164" s="1046"/>
      <c r="BD164" s="1047">
        <f t="shared" si="88"/>
        <v>0</v>
      </c>
      <c r="BE164" s="1048" t="str">
        <f t="shared" si="89"/>
        <v/>
      </c>
      <c r="BF164" s="262" t="s">
        <v>22</v>
      </c>
      <c r="BG164" s="1027">
        <f t="shared" si="90"/>
        <v>0</v>
      </c>
      <c r="BH164" s="1028">
        <f t="shared" si="91"/>
        <v>0</v>
      </c>
      <c r="BI164"/>
      <c r="BR164"/>
      <c r="BS164"/>
      <c r="BT164"/>
      <c r="BU164"/>
      <c r="BV164"/>
      <c r="BW164"/>
      <c r="BX164" s="964" t="str">
        <f t="shared" si="73"/>
        <v>►</v>
      </c>
      <c r="BY164"/>
      <c r="BZ164"/>
      <c r="CA164"/>
      <c r="CB164"/>
      <c r="CC164"/>
      <c r="CD164" s="848"/>
      <c r="CE164"/>
      <c r="CF164"/>
      <c r="CG164"/>
      <c r="CH164"/>
      <c r="CI164"/>
      <c r="CJ164"/>
      <c r="CK164"/>
      <c r="CM164"/>
      <c r="CN164"/>
      <c r="CO164"/>
      <c r="CP164"/>
      <c r="CQ164"/>
      <c r="CR164"/>
      <c r="CS164"/>
      <c r="CU164"/>
      <c r="CV164"/>
      <c r="CW164"/>
      <c r="CX164"/>
      <c r="CY164"/>
      <c r="CZ164"/>
      <c r="DA164"/>
      <c r="DC164" s="3">
        <v>1</v>
      </c>
    </row>
    <row r="165" spans="1:107" s="701" customFormat="1" ht="21" customHeight="1">
      <c r="A165" s="941" t="s">
        <v>22</v>
      </c>
      <c r="B165" s="957" t="str">
        <f t="shared" si="72"/>
        <v>►</v>
      </c>
      <c r="C165" s="999" cm="1">
        <f t="array" ref="C165">SUMPRODUCT(LEN(D165:J165))</f>
        <v>0</v>
      </c>
      <c r="D165" s="201"/>
      <c r="E165" s="206"/>
      <c r="F165" s="206"/>
      <c r="G165" s="206"/>
      <c r="H165" s="206"/>
      <c r="I165" s="206"/>
      <c r="J165" s="207"/>
      <c r="K165" s="455" t="s">
        <v>22</v>
      </c>
      <c r="L165" s="115" t="str">
        <f t="shared" ref="L165:L175" si="94">IF(OR(Q165&lt;&gt;"",R165&lt;&gt; "",S165&lt;&gt;"",T165&lt;&gt;""),"A", "►")</f>
        <v>►</v>
      </c>
      <c r="M165" s="190" t="str">
        <f>M149</f>
        <v>J JUS DE FRAISES DES BOIS | pâtisserie--ENTREMET| Auteur &gt; recette Béghin Say de Jean-Jacques Borne MOF 1994</v>
      </c>
      <c r="N165" s="190">
        <f>N149</f>
        <v>18</v>
      </c>
      <c r="O165" s="191" t="str">
        <f>O149</f>
        <v>assiettes</v>
      </c>
      <c r="P165" s="192" t="str">
        <f>P149</f>
        <v>Recette mère ► MILLE-FEUILLE meringue et chiboust pamplemousse aux fraises des bois</v>
      </c>
      <c r="Q165" s="533"/>
      <c r="R165" s="533"/>
      <c r="S165" s="533"/>
      <c r="T165" s="533"/>
      <c r="U165" s="1817"/>
      <c r="V165" s="1818">
        <v>0</v>
      </c>
      <c r="W165" s="1822"/>
      <c r="X165" s="1822"/>
      <c r="Y165" s="1822"/>
      <c r="Z165" s="931"/>
      <c r="AA165" s="931"/>
      <c r="AB165" s="931"/>
      <c r="AC165" s="1646" t="s">
        <v>176</v>
      </c>
      <c r="AD165" s="1647" t="s">
        <v>173</v>
      </c>
      <c r="AE165" s="262" t="s">
        <v>22</v>
      </c>
      <c r="AF165" s="1035" t="str">
        <f t="shared" si="74"/>
        <v>►</v>
      </c>
      <c r="AG165" s="1036" t="str">
        <f t="shared" si="75"/>
        <v/>
      </c>
      <c r="AH165" s="1037" t="str">
        <f t="shared" si="76"/>
        <v/>
      </c>
      <c r="AI165" s="1036" t="str">
        <f t="shared" si="77"/>
        <v/>
      </c>
      <c r="AJ165" s="1037" t="str">
        <f t="shared" si="78"/>
        <v/>
      </c>
      <c r="AK165" s="1037">
        <f>IF(AND(L165="A",COUNTIF(BJ15:BL62,TRIM(U165))&gt;0),1,0)</f>
        <v>0</v>
      </c>
      <c r="AL165" s="1051" t="str" cm="1">
        <f t="array" ref="AL165">IF(AF165&lt;&gt;"A","",IFERROR((IFERROR(_xlfn.XLOOKUP(TRIM(SUBSTITUTE(U165,CHAR(160)," ")),BJ15:BJ62,BM15:BM62),IFERROR(_xlfn.XLOOKUP(TRIM(SUBSTITUTE(U165,CHAR(160)," ")),BK15:BK62,BM15:BM62),_xlfn.XLOOKUP(TRIM(SUBSTITUTE(U165,CHAR(160)," ")),BL15:BL62,BM15:BM62))))*T165*IF(ISBLANK(Q165),1,Q165)+IFERROR(_xlfn.XLOOKUP("RECHERCHEX",TRIM(L165:AD165),L165:AD165),0),0))</f>
        <v/>
      </c>
      <c r="AM165" s="1038">
        <f t="shared" si="79"/>
        <v>0</v>
      </c>
      <c r="AN165" s="1627" t="str">
        <f t="shared" si="80"/>
        <v/>
      </c>
      <c r="AO165" s="1039">
        <f t="shared" si="81"/>
        <v>0</v>
      </c>
      <c r="AP165" s="1039">
        <f t="shared" si="82"/>
        <v>0</v>
      </c>
      <c r="AQ165" s="1052">
        <f>IF(AO165&gt;0,AS9,0)</f>
        <v>0</v>
      </c>
      <c r="AR165" s="1626" t="str">
        <f>IF(TRIM(AG165)="▼ recette suivante", AG165, IF(AQ165&gt;0, IF(AT9&lt;&gt;"", AT9&amp;"-ou.or.o ❾ + or - &gt;", ""), ""))</f>
        <v/>
      </c>
      <c r="AS165" s="1064"/>
      <c r="AT165" s="1064"/>
      <c r="AU165" s="1053">
        <f t="shared" si="83"/>
        <v>0</v>
      </c>
      <c r="AV165" s="1054">
        <f>IF(AK165,IF(OR(AU165="",N(AU165)&lt;=0.000000001),"",_xlfn.XLOOKUP(AJ165,BJ15:BJ62,BN15:BN62,_xlfn.XLOOKUP(AJ165,BK15:BK62,BN15:BN62,_xlfn.XLOOKUP(AJ165,BL15:BL62,BN15:BN62,"")))),0)</f>
        <v>0</v>
      </c>
      <c r="AW165" s="1067" cm="1">
        <f t="array" ref="AW165">IF(AK165&lt;&gt;1,0,IF(OR(AU165="",N(AU165)&lt;=0.000000001),"",IF(OR(AO165="",N(AO165)&lt;=0.000000001),0,IF(ISNUMBER(AU165),IFERROR(_xlfn.LET(_xlpm.ai_test,TRIM(AJ165),_xlpm.r,IFERROR(_xlfn.XLOOKUP(_xlpm.ai_test,BJ15:BJ62,ROW(BJ15:BJ62),0,1),IFERROR(_xlfn.XLOOKUP(_xlpm.ai_test,BK15:BK62,ROW(BK15:BK62),0,1),_xlfn.XLOOKUP(_xlpm.ai_test,BL15:BL62,ROW(BL15:BL62),0,1))),_xlpm.p,_xlpm.r-MIN(ROW(BJ15:BJ62))+1,_xlpm.f,INDEX(BM15:BM62,_xlpm.p),_xlpm.u,INDEX(BN15:BN62,_xlpm.p),_xlpm.s,INDEX(BP15:BP62,_xlpm.p),_xlpm.q,N(AU165)/_xlpm.f,IF(_xlpm.q&gt;=_xlpm.s,ROUND(_xlpm.q,1)&amp;" "&amp;_xlpm.ai_test&amp;" = "&amp;ROUND(_xlpm.q*_xlpm.f,1)&amp;" "&amp;_xlpm.u,ROUND(_xlpm.q,1)&amp;" "&amp;_xlpm.ai_test)),""),""))))</f>
        <v>0</v>
      </c>
      <c r="AX165" s="1055"/>
      <c r="AY165" s="1053">
        <f t="shared" si="84"/>
        <v>0</v>
      </c>
      <c r="AZ165" s="1054" t="str">
        <f t="shared" si="85"/>
        <v/>
      </c>
      <c r="BA165" s="1056">
        <f t="shared" si="86"/>
        <v>0</v>
      </c>
      <c r="BB165" s="1057" t="str">
        <f t="shared" si="87"/>
        <v/>
      </c>
      <c r="BC165" s="1046"/>
      <c r="BD165" s="1058">
        <f t="shared" si="88"/>
        <v>0</v>
      </c>
      <c r="BE165" s="1048" t="str">
        <f t="shared" si="89"/>
        <v/>
      </c>
      <c r="BF165" s="262" t="s">
        <v>22</v>
      </c>
      <c r="BG165" s="1027">
        <f t="shared" si="90"/>
        <v>0</v>
      </c>
      <c r="BH165" s="1028">
        <f t="shared" si="91"/>
        <v>0</v>
      </c>
      <c r="BI165"/>
      <c r="BR165"/>
      <c r="BS165"/>
      <c r="BT165"/>
      <c r="BU165"/>
      <c r="BV165"/>
      <c r="BW165"/>
      <c r="BX165" s="964" t="str">
        <f t="shared" si="73"/>
        <v>►</v>
      </c>
      <c r="BY165"/>
      <c r="BZ165"/>
      <c r="CA165"/>
      <c r="CB165"/>
      <c r="CC165"/>
      <c r="CD165" s="848"/>
      <c r="CE165"/>
      <c r="CF165"/>
      <c r="CG165"/>
      <c r="CH165"/>
      <c r="CI165"/>
      <c r="CJ165"/>
      <c r="CK165"/>
      <c r="CM165"/>
      <c r="CN165"/>
      <c r="CO165"/>
      <c r="CP165"/>
      <c r="CQ165"/>
      <c r="CR165"/>
      <c r="CS165"/>
      <c r="CU165"/>
      <c r="CV165"/>
      <c r="CW165"/>
      <c r="CX165"/>
      <c r="CY165"/>
      <c r="CZ165"/>
      <c r="DA165"/>
      <c r="DC165" s="3">
        <v>1</v>
      </c>
    </row>
    <row r="166" spans="1:107" s="701" customFormat="1" ht="21" customHeight="1">
      <c r="A166" s="941" t="s">
        <v>22</v>
      </c>
      <c r="B166" s="957" t="str">
        <f t="shared" si="72"/>
        <v>►</v>
      </c>
      <c r="C166" s="999" cm="1">
        <f t="array" ref="C166">SUMPRODUCT(LEN(D166:J166))</f>
        <v>0</v>
      </c>
      <c r="D166" s="201"/>
      <c r="E166" s="206"/>
      <c r="F166" s="206"/>
      <c r="G166" s="206"/>
      <c r="H166" s="206"/>
      <c r="I166" s="206"/>
      <c r="J166" s="207"/>
      <c r="K166" s="455" t="s">
        <v>22</v>
      </c>
      <c r="L166" s="115" t="str">
        <f t="shared" si="94"/>
        <v>►</v>
      </c>
      <c r="M166" s="190" t="str">
        <f>M149</f>
        <v>J JUS DE FRAISES DES BOIS | pâtisserie--ENTREMET| Auteur &gt; recette Béghin Say de Jean-Jacques Borne MOF 1994</v>
      </c>
      <c r="N166" s="190">
        <f>N149</f>
        <v>18</v>
      </c>
      <c r="O166" s="191" t="str">
        <f>O149</f>
        <v>assiettes</v>
      </c>
      <c r="P166" s="192" t="str">
        <f>P149</f>
        <v>Recette mère ► MILLE-FEUILLE meringue et chiboust pamplemousse aux fraises des bois</v>
      </c>
      <c r="Q166" s="533"/>
      <c r="R166" s="533"/>
      <c r="S166" s="533"/>
      <c r="T166" s="533"/>
      <c r="U166" s="1817"/>
      <c r="V166" s="1821">
        <f>IF(ISBLANK(W166),"",LARGE(V165:V165,1)+1)</f>
        <v>1</v>
      </c>
      <c r="W166" s="1849" t="s">
        <v>3284</v>
      </c>
      <c r="X166" s="1822"/>
      <c r="Y166" s="1822"/>
      <c r="Z166" s="1822"/>
      <c r="AA166" s="1822"/>
      <c r="AB166" s="1822"/>
      <c r="AC166" s="1822"/>
      <c r="AD166" s="2120"/>
      <c r="AE166" s="262" t="s">
        <v>22</v>
      </c>
      <c r="AF166" s="1035" t="str">
        <f t="shared" si="74"/>
        <v>►</v>
      </c>
      <c r="AG166" s="1036" t="str">
        <f t="shared" si="75"/>
        <v/>
      </c>
      <c r="AH166" s="1037" t="str">
        <f t="shared" si="76"/>
        <v/>
      </c>
      <c r="AI166" s="1036" t="str">
        <f t="shared" si="77"/>
        <v/>
      </c>
      <c r="AJ166" s="1037" t="str">
        <f t="shared" si="78"/>
        <v/>
      </c>
      <c r="AK166" s="1037">
        <f>IF(AND(L166="A",COUNTIF(BJ15:BL62,TRIM(U166))&gt;0),1,0)</f>
        <v>0</v>
      </c>
      <c r="AL166" s="1051" t="str" cm="1">
        <f t="array" ref="AL166">IF(AF166&lt;&gt;"A","",IFERROR((IFERROR(_xlfn.XLOOKUP(TRIM(SUBSTITUTE(U166,CHAR(160)," ")),BJ15:BJ62,BM15:BM62),IFERROR(_xlfn.XLOOKUP(TRIM(SUBSTITUTE(U166,CHAR(160)," ")),BK15:BK62,BM15:BM62),_xlfn.XLOOKUP(TRIM(SUBSTITUTE(U166,CHAR(160)," ")),BL15:BL62,BM15:BM62))))*T166*IF(ISBLANK(Q166),1,Q166)+IFERROR(_xlfn.XLOOKUP("RECHERCHEX",TRIM(L166:AD166),L166:AD166),0),0))</f>
        <v/>
      </c>
      <c r="AM166" s="1038">
        <f t="shared" si="79"/>
        <v>0</v>
      </c>
      <c r="AN166" s="1627" t="str">
        <f t="shared" si="80"/>
        <v/>
      </c>
      <c r="AO166" s="1039">
        <f t="shared" si="81"/>
        <v>0</v>
      </c>
      <c r="AP166" s="1039">
        <f t="shared" si="82"/>
        <v>0</v>
      </c>
      <c r="AQ166" s="1040">
        <f>IF(AO166&gt;0,AS9,0)</f>
        <v>0</v>
      </c>
      <c r="AR166" s="1628" t="str">
        <f>IF(TRIM(AG166)="▼ recette suivante", AG166, IF(AQ166&gt;0, IF(AT9&lt;&gt;"", AT9&amp;"-ou.or.o ❾ + or - &gt;", ""), ""))</f>
        <v/>
      </c>
      <c r="AS166" s="1064"/>
      <c r="AT166" s="1064"/>
      <c r="AU166" s="1042">
        <f t="shared" si="83"/>
        <v>0</v>
      </c>
      <c r="AV166" s="1043">
        <f>IF(AK166,IF(OR(AU166="",N(AU166)&lt;=0.000000001),"",_xlfn.XLOOKUP(AJ166,BJ15:BJ62,BN15:BN62,_xlfn.XLOOKUP(AJ166,BK15:BK62,BN15:BN62,_xlfn.XLOOKUP(AJ166,BL15:BL62,BN15:BN62,"")))),0)</f>
        <v>0</v>
      </c>
      <c r="AW166" s="1065" cm="1">
        <f t="array" ref="AW166">IF(AK166&lt;&gt;1,0,IF(OR(AU166="",N(AU166)&lt;=0.000000001),"",IF(OR(AO166="",N(AO166)&lt;=0.000000001),0,IF(ISNUMBER(AU166),IFERROR(_xlfn.LET(_xlpm.ai_test,TRIM(AJ166),_xlpm.r,IFERROR(_xlfn.XLOOKUP(_xlpm.ai_test,BJ15:BJ62,ROW(BJ15:BJ62),0,1),IFERROR(_xlfn.XLOOKUP(_xlpm.ai_test,BK15:BK62,ROW(BK15:BK62),0,1),_xlfn.XLOOKUP(_xlpm.ai_test,BL15:BL62,ROW(BL15:BL62),0,1))),_xlpm.p,_xlpm.r-MIN(ROW(BJ15:BJ62))+1,_xlpm.f,INDEX(BM15:BM62,_xlpm.p),_xlpm.u,INDEX(BN15:BN62,_xlpm.p),_xlpm.s,INDEX(BP15:BP62,_xlpm.p),_xlpm.q,N(AU166)/_xlpm.f,IF(_xlpm.q&gt;=_xlpm.s,ROUND(_xlpm.q,1)&amp;" "&amp;_xlpm.ai_test&amp;" = "&amp;ROUND(_xlpm.q*_xlpm.f,1)&amp;" "&amp;_xlpm.u,ROUND(_xlpm.q,1)&amp;" "&amp;_xlpm.ai_test)),""),""))))</f>
        <v>0</v>
      </c>
      <c r="AX166" s="1055"/>
      <c r="AY166" s="1042">
        <f t="shared" si="84"/>
        <v>0</v>
      </c>
      <c r="AZ166" s="1043" t="str">
        <f t="shared" si="85"/>
        <v/>
      </c>
      <c r="BA166" s="1044">
        <f t="shared" si="86"/>
        <v>0</v>
      </c>
      <c r="BB166" s="1045" t="str">
        <f t="shared" si="87"/>
        <v/>
      </c>
      <c r="BC166" s="1046"/>
      <c r="BD166" s="1047">
        <f t="shared" si="88"/>
        <v>0</v>
      </c>
      <c r="BE166" s="1048" t="str">
        <f t="shared" si="89"/>
        <v/>
      </c>
      <c r="BF166" s="262" t="s">
        <v>22</v>
      </c>
      <c r="BG166" s="1027">
        <f t="shared" si="90"/>
        <v>0</v>
      </c>
      <c r="BH166" s="1028">
        <f t="shared" si="91"/>
        <v>0</v>
      </c>
      <c r="BI166"/>
      <c r="BR166"/>
      <c r="BS166"/>
      <c r="BT166"/>
      <c r="BU166"/>
      <c r="BV166"/>
      <c r="BW166"/>
      <c r="BX166" s="964" t="str">
        <f t="shared" si="73"/>
        <v>►</v>
      </c>
      <c r="BY166"/>
      <c r="BZ166"/>
      <c r="CA166"/>
      <c r="CB166"/>
      <c r="CC166"/>
      <c r="CD166" s="848"/>
      <c r="CE166"/>
      <c r="CF166"/>
      <c r="CG166"/>
      <c r="CH166"/>
      <c r="CI166"/>
      <c r="CJ166"/>
      <c r="CK166"/>
      <c r="CM166"/>
      <c r="CN166"/>
      <c r="CO166"/>
      <c r="CP166"/>
      <c r="CQ166"/>
      <c r="CR166"/>
      <c r="CS166"/>
      <c r="CU166"/>
      <c r="CV166"/>
      <c r="CW166"/>
      <c r="CX166"/>
      <c r="CY166"/>
      <c r="CZ166"/>
      <c r="DA166"/>
      <c r="DC166" s="3">
        <v>1</v>
      </c>
    </row>
    <row r="167" spans="1:107" s="701" customFormat="1" ht="21" customHeight="1">
      <c r="A167" s="941" t="s">
        <v>22</v>
      </c>
      <c r="B167" s="957" t="str">
        <f t="shared" si="72"/>
        <v>►</v>
      </c>
      <c r="C167" s="999" cm="1">
        <f t="array" ref="C167">SUMPRODUCT(LEN(D167:J167))</f>
        <v>0</v>
      </c>
      <c r="D167" s="201"/>
      <c r="E167" s="206"/>
      <c r="F167" s="206"/>
      <c r="G167" s="206"/>
      <c r="H167" s="206"/>
      <c r="I167" s="206"/>
      <c r="J167" s="207"/>
      <c r="K167" s="455" t="s">
        <v>22</v>
      </c>
      <c r="L167" s="115" t="str">
        <f t="shared" si="94"/>
        <v>►</v>
      </c>
      <c r="M167" s="190" t="str">
        <f>M149</f>
        <v>J JUS DE FRAISES DES BOIS | pâtisserie--ENTREMET| Auteur &gt; recette Béghin Say de Jean-Jacques Borne MOF 1994</v>
      </c>
      <c r="N167" s="190">
        <f>N149</f>
        <v>18</v>
      </c>
      <c r="O167" s="191" t="str">
        <f>O149</f>
        <v>assiettes</v>
      </c>
      <c r="P167" s="192" t="str">
        <f>P149</f>
        <v>Recette mère ► MILLE-FEUILLE meringue et chiboust pamplemousse aux fraises des bois</v>
      </c>
      <c r="Q167" s="533"/>
      <c r="R167" s="533"/>
      <c r="S167" s="533"/>
      <c r="T167" s="533"/>
      <c r="U167" s="1817"/>
      <c r="V167" s="1821">
        <f>IF(ISBLANK(W167),"",LARGE(V165:V166,1)+1)</f>
        <v>2</v>
      </c>
      <c r="W167" s="1849" t="s">
        <v>3285</v>
      </c>
      <c r="X167" s="1822"/>
      <c r="Y167" s="1822"/>
      <c r="Z167" s="1822"/>
      <c r="AA167" s="1822"/>
      <c r="AB167" s="1822"/>
      <c r="AC167" s="1822"/>
      <c r="AD167" s="2120"/>
      <c r="AE167" s="262" t="s">
        <v>22</v>
      </c>
      <c r="AF167" s="1035" t="str">
        <f t="shared" si="74"/>
        <v>►</v>
      </c>
      <c r="AG167" s="1036" t="str">
        <f t="shared" si="75"/>
        <v/>
      </c>
      <c r="AH167" s="1037" t="str">
        <f t="shared" si="76"/>
        <v/>
      </c>
      <c r="AI167" s="1036" t="str">
        <f t="shared" si="77"/>
        <v/>
      </c>
      <c r="AJ167" s="1037" t="str">
        <f t="shared" si="78"/>
        <v/>
      </c>
      <c r="AK167" s="1037">
        <f>IF(AND(L167="A",COUNTIF(BJ15:BL62,TRIM(U167))&gt;0),1,0)</f>
        <v>0</v>
      </c>
      <c r="AL167" s="1051" t="str" cm="1">
        <f t="array" ref="AL167">IF(AF167&lt;&gt;"A","",IFERROR((IFERROR(_xlfn.XLOOKUP(TRIM(SUBSTITUTE(U167,CHAR(160)," ")),BJ15:BJ62,BM15:BM62),IFERROR(_xlfn.XLOOKUP(TRIM(SUBSTITUTE(U167,CHAR(160)," ")),BK15:BK62,BM15:BM62),_xlfn.XLOOKUP(TRIM(SUBSTITUTE(U167,CHAR(160)," ")),BL15:BL62,BM15:BM62))))*T167*IF(ISBLANK(Q167),1,Q167)+IFERROR(_xlfn.XLOOKUP("RECHERCHEX",TRIM(L167:AD167),L167:AD167),0),0))</f>
        <v/>
      </c>
      <c r="AM167" s="1038">
        <f t="shared" si="79"/>
        <v>0</v>
      </c>
      <c r="AN167" s="1627" t="str">
        <f t="shared" si="80"/>
        <v/>
      </c>
      <c r="AO167" s="1039">
        <f t="shared" si="81"/>
        <v>0</v>
      </c>
      <c r="AP167" s="1039">
        <f t="shared" si="82"/>
        <v>0</v>
      </c>
      <c r="AQ167" s="1052">
        <f>IF(AO167&gt;0,AS9,0)</f>
        <v>0</v>
      </c>
      <c r="AR167" s="1626" t="str">
        <f>IF(TRIM(AG167)="▼ recette suivante", AG167, IF(AQ167&gt;0, IF(AT9&lt;&gt;"", AT9&amp;"-ou.or.o ❾ + or - &gt;", ""), ""))</f>
        <v/>
      </c>
      <c r="AS167" s="1064"/>
      <c r="AT167" s="1064"/>
      <c r="AU167" s="1053">
        <f t="shared" si="83"/>
        <v>0</v>
      </c>
      <c r="AV167" s="1054">
        <f>IF(AK167,IF(OR(AU167="",N(AU167)&lt;=0.000000001),"",_xlfn.XLOOKUP(AJ167,BJ15:BJ62,BN15:BN62,_xlfn.XLOOKUP(AJ167,BK15:BK62,BN15:BN62,_xlfn.XLOOKUP(AJ167,BL15:BL62,BN15:BN62,"")))),0)</f>
        <v>0</v>
      </c>
      <c r="AW167" s="1067" cm="1">
        <f t="array" ref="AW167">IF(AK167&lt;&gt;1,0,IF(OR(AU167="",N(AU167)&lt;=0.000000001),"",IF(OR(AO167="",N(AO167)&lt;=0.000000001),0,IF(ISNUMBER(AU167),IFERROR(_xlfn.LET(_xlpm.ai_test,TRIM(AJ167),_xlpm.r,IFERROR(_xlfn.XLOOKUP(_xlpm.ai_test,BJ15:BJ62,ROW(BJ15:BJ62),0,1),IFERROR(_xlfn.XLOOKUP(_xlpm.ai_test,BK15:BK62,ROW(BK15:BK62),0,1),_xlfn.XLOOKUP(_xlpm.ai_test,BL15:BL62,ROW(BL15:BL62),0,1))),_xlpm.p,_xlpm.r-MIN(ROW(BJ15:BJ62))+1,_xlpm.f,INDEX(BM15:BM62,_xlpm.p),_xlpm.u,INDEX(BN15:BN62,_xlpm.p),_xlpm.s,INDEX(BP15:BP62,_xlpm.p),_xlpm.q,N(AU167)/_xlpm.f,IF(_xlpm.q&gt;=_xlpm.s,ROUND(_xlpm.q,1)&amp;" "&amp;_xlpm.ai_test&amp;" = "&amp;ROUND(_xlpm.q*_xlpm.f,1)&amp;" "&amp;_xlpm.u,ROUND(_xlpm.q,1)&amp;" "&amp;_xlpm.ai_test)),""),""))))</f>
        <v>0</v>
      </c>
      <c r="AX167" s="1055"/>
      <c r="AY167" s="1053">
        <f t="shared" si="84"/>
        <v>0</v>
      </c>
      <c r="AZ167" s="1054" t="str">
        <f t="shared" si="85"/>
        <v/>
      </c>
      <c r="BA167" s="1056">
        <f t="shared" si="86"/>
        <v>0</v>
      </c>
      <c r="BB167" s="1057" t="str">
        <f t="shared" si="87"/>
        <v/>
      </c>
      <c r="BC167" s="1046"/>
      <c r="BD167" s="1058">
        <f t="shared" si="88"/>
        <v>0</v>
      </c>
      <c r="BE167" s="1048" t="str">
        <f t="shared" si="89"/>
        <v/>
      </c>
      <c r="BF167" s="262" t="s">
        <v>22</v>
      </c>
      <c r="BG167" s="1027">
        <f t="shared" si="90"/>
        <v>0</v>
      </c>
      <c r="BH167" s="1028">
        <f t="shared" si="91"/>
        <v>0</v>
      </c>
      <c r="BI167"/>
      <c r="BR167"/>
      <c r="BS167"/>
      <c r="BT167"/>
      <c r="BU167"/>
      <c r="BV167"/>
      <c r="BW167"/>
      <c r="BX167" s="964" t="str">
        <f t="shared" si="73"/>
        <v>►</v>
      </c>
      <c r="BY167"/>
      <c r="BZ167"/>
      <c r="CA167"/>
      <c r="CB167"/>
      <c r="CC167"/>
      <c r="CD167" s="848"/>
      <c r="CE167"/>
      <c r="CF167"/>
      <c r="CG167"/>
      <c r="CH167"/>
      <c r="CI167"/>
      <c r="CJ167"/>
      <c r="CK167"/>
      <c r="CM167"/>
      <c r="CN167"/>
      <c r="CO167"/>
      <c r="CP167"/>
      <c r="CQ167"/>
      <c r="CR167"/>
      <c r="CS167"/>
      <c r="CU167"/>
      <c r="CV167"/>
      <c r="CW167"/>
      <c r="CX167"/>
      <c r="CY167"/>
      <c r="CZ167"/>
      <c r="DA167"/>
      <c r="DC167" s="3">
        <v>1</v>
      </c>
    </row>
    <row r="168" spans="1:107" s="701" customFormat="1" ht="21" customHeight="1">
      <c r="A168" s="941" t="s">
        <v>22</v>
      </c>
      <c r="B168" s="957" t="str">
        <f t="shared" si="72"/>
        <v>►</v>
      </c>
      <c r="C168" s="999" cm="1">
        <f t="array" ref="C168">SUMPRODUCT(LEN(D168:J168))</f>
        <v>0</v>
      </c>
      <c r="D168" s="201"/>
      <c r="E168" s="206"/>
      <c r="F168" s="206"/>
      <c r="G168" s="206"/>
      <c r="H168" s="206"/>
      <c r="I168" s="206"/>
      <c r="J168" s="207"/>
      <c r="K168" s="455" t="s">
        <v>22</v>
      </c>
      <c r="L168" s="115" t="str">
        <f t="shared" si="94"/>
        <v>►</v>
      </c>
      <c r="M168" s="190" t="str">
        <f>M149</f>
        <v>J JUS DE FRAISES DES BOIS | pâtisserie--ENTREMET| Auteur &gt; recette Béghin Say de Jean-Jacques Borne MOF 1994</v>
      </c>
      <c r="N168" s="190">
        <f>N149</f>
        <v>18</v>
      </c>
      <c r="O168" s="191" t="str">
        <f>O149</f>
        <v>assiettes</v>
      </c>
      <c r="P168" s="192" t="str">
        <f>P149</f>
        <v>Recette mère ► MILLE-FEUILLE meringue et chiboust pamplemousse aux fraises des bois</v>
      </c>
      <c r="Q168" s="533"/>
      <c r="R168" s="533"/>
      <c r="S168" s="533"/>
      <c r="T168" s="533"/>
      <c r="U168" s="1817"/>
      <c r="V168" s="1821">
        <f>IF(ISBLANK(W168),"",LARGE(V165:V167,1)+1)</f>
        <v>3</v>
      </c>
      <c r="W168" s="1849" t="s">
        <v>3286</v>
      </c>
      <c r="X168" s="1822"/>
      <c r="Y168" s="1822"/>
      <c r="Z168" s="1822"/>
      <c r="AA168" s="1822"/>
      <c r="AB168" s="1822"/>
      <c r="AC168" s="1822"/>
      <c r="AD168" s="2120"/>
      <c r="AE168" s="262" t="s">
        <v>22</v>
      </c>
      <c r="AF168" s="1035" t="str">
        <f t="shared" si="74"/>
        <v>►</v>
      </c>
      <c r="AG168" s="1036" t="str">
        <f t="shared" si="75"/>
        <v/>
      </c>
      <c r="AH168" s="1037" t="str">
        <f t="shared" si="76"/>
        <v/>
      </c>
      <c r="AI168" s="1036" t="str">
        <f t="shared" si="77"/>
        <v/>
      </c>
      <c r="AJ168" s="1037" t="str">
        <f t="shared" si="78"/>
        <v/>
      </c>
      <c r="AK168" s="1037">
        <f>IF(AND(L168="A",COUNTIF(BJ15:BL62,TRIM(U168))&gt;0),1,0)</f>
        <v>0</v>
      </c>
      <c r="AL168" s="1051" t="str" cm="1">
        <f t="array" ref="AL168">IF(AF168&lt;&gt;"A","",IFERROR((IFERROR(_xlfn.XLOOKUP(TRIM(SUBSTITUTE(U168,CHAR(160)," ")),BJ15:BJ62,BM15:BM62),IFERROR(_xlfn.XLOOKUP(TRIM(SUBSTITUTE(U168,CHAR(160)," ")),BK15:BK62,BM15:BM62),_xlfn.XLOOKUP(TRIM(SUBSTITUTE(U168,CHAR(160)," ")),BL15:BL62,BM15:BM62))))*T168*IF(ISBLANK(Q168),1,Q168)+IFERROR(_xlfn.XLOOKUP("RECHERCHEX",TRIM(L168:AD168),L168:AD168),0),0))</f>
        <v/>
      </c>
      <c r="AM168" s="1038">
        <f t="shared" si="79"/>
        <v>0</v>
      </c>
      <c r="AN168" s="1627" t="str">
        <f t="shared" si="80"/>
        <v/>
      </c>
      <c r="AO168" s="1039">
        <f t="shared" si="81"/>
        <v>0</v>
      </c>
      <c r="AP168" s="1039">
        <f t="shared" si="82"/>
        <v>0</v>
      </c>
      <c r="AQ168" s="1040">
        <f>IF(AO168&gt;0,AS9,0)</f>
        <v>0</v>
      </c>
      <c r="AR168" s="1628" t="str">
        <f>IF(TRIM(AG168)="▼ recette suivante", AG168, IF(AQ168&gt;0, IF(AT9&lt;&gt;"", AT9&amp;"-ou.or.o ❾ + or - &gt;", ""), ""))</f>
        <v/>
      </c>
      <c r="AS168" s="1064"/>
      <c r="AT168" s="1064"/>
      <c r="AU168" s="1042">
        <f t="shared" si="83"/>
        <v>0</v>
      </c>
      <c r="AV168" s="1043">
        <f>IF(AK168,IF(OR(AU168="",N(AU168)&lt;=0.000000001),"",_xlfn.XLOOKUP(AJ168,BJ15:BJ62,BN15:BN62,_xlfn.XLOOKUP(AJ168,BK15:BK62,BN15:BN62,_xlfn.XLOOKUP(AJ168,BL15:BL62,BN15:BN62,"")))),0)</f>
        <v>0</v>
      </c>
      <c r="AW168" s="1065" cm="1">
        <f t="array" ref="AW168">IF(AK168&lt;&gt;1,0,IF(OR(AU168="",N(AU168)&lt;=0.000000001),"",IF(OR(AO168="",N(AO168)&lt;=0.000000001),0,IF(ISNUMBER(AU168),IFERROR(_xlfn.LET(_xlpm.ai_test,TRIM(AJ168),_xlpm.r,IFERROR(_xlfn.XLOOKUP(_xlpm.ai_test,BJ15:BJ62,ROW(BJ15:BJ62),0,1),IFERROR(_xlfn.XLOOKUP(_xlpm.ai_test,BK15:BK62,ROW(BK15:BK62),0,1),_xlfn.XLOOKUP(_xlpm.ai_test,BL15:BL62,ROW(BL15:BL62),0,1))),_xlpm.p,_xlpm.r-MIN(ROW(BJ15:BJ62))+1,_xlpm.f,INDEX(BM15:BM62,_xlpm.p),_xlpm.u,INDEX(BN15:BN62,_xlpm.p),_xlpm.s,INDEX(BP15:BP62,_xlpm.p),_xlpm.q,N(AU168)/_xlpm.f,IF(_xlpm.q&gt;=_xlpm.s,ROUND(_xlpm.q,1)&amp;" "&amp;_xlpm.ai_test&amp;" = "&amp;ROUND(_xlpm.q*_xlpm.f,1)&amp;" "&amp;_xlpm.u,ROUND(_xlpm.q,1)&amp;" "&amp;_xlpm.ai_test)),""),""))))</f>
        <v>0</v>
      </c>
      <c r="AX168" s="1055"/>
      <c r="AY168" s="1042">
        <f t="shared" si="84"/>
        <v>0</v>
      </c>
      <c r="AZ168" s="1043" t="str">
        <f t="shared" si="85"/>
        <v/>
      </c>
      <c r="BA168" s="1044">
        <f t="shared" si="86"/>
        <v>0</v>
      </c>
      <c r="BB168" s="1045" t="str">
        <f t="shared" si="87"/>
        <v/>
      </c>
      <c r="BC168" s="1046"/>
      <c r="BD168" s="1047">
        <f t="shared" si="88"/>
        <v>0</v>
      </c>
      <c r="BE168" s="1048" t="str">
        <f t="shared" si="89"/>
        <v/>
      </c>
      <c r="BF168" s="262" t="s">
        <v>22</v>
      </c>
      <c r="BG168" s="1027">
        <f t="shared" si="90"/>
        <v>0</v>
      </c>
      <c r="BH168" s="1028">
        <f t="shared" si="91"/>
        <v>0</v>
      </c>
      <c r="BI168"/>
      <c r="BR168"/>
      <c r="BS168"/>
      <c r="BT168"/>
      <c r="BU168"/>
      <c r="BV168"/>
      <c r="BW168"/>
      <c r="BX168" s="964" t="str">
        <f t="shared" si="73"/>
        <v>►</v>
      </c>
      <c r="BY168"/>
      <c r="BZ168"/>
      <c r="CA168"/>
      <c r="CB168"/>
      <c r="CC168"/>
      <c r="CD168" s="848"/>
      <c r="CE168"/>
      <c r="CF168"/>
      <c r="CG168"/>
      <c r="CH168"/>
      <c r="CI168"/>
      <c r="CJ168"/>
      <c r="CK168"/>
      <c r="CM168"/>
      <c r="CN168"/>
      <c r="CO168"/>
      <c r="CP168"/>
      <c r="CQ168"/>
      <c r="CR168"/>
      <c r="CS168"/>
      <c r="CU168"/>
      <c r="CV168"/>
      <c r="CW168"/>
      <c r="CX168"/>
      <c r="CY168"/>
      <c r="CZ168"/>
      <c r="DA168"/>
      <c r="DC168" s="3">
        <v>1</v>
      </c>
    </row>
    <row r="169" spans="1:107" s="701" customFormat="1" ht="21" customHeight="1">
      <c r="A169" s="941" t="s">
        <v>22</v>
      </c>
      <c r="B169" s="957" t="str">
        <f t="shared" si="72"/>
        <v>►</v>
      </c>
      <c r="C169" s="999" cm="1">
        <f t="array" ref="C169">SUMPRODUCT(LEN(D169:J169))</f>
        <v>0</v>
      </c>
      <c r="D169" s="201"/>
      <c r="E169" s="206"/>
      <c r="F169" s="206"/>
      <c r="G169" s="206"/>
      <c r="H169" s="206"/>
      <c r="I169" s="206"/>
      <c r="J169" s="207"/>
      <c r="K169" s="455" t="s">
        <v>22</v>
      </c>
      <c r="L169" s="115" t="str">
        <f t="shared" si="94"/>
        <v>►</v>
      </c>
      <c r="M169" s="190" t="str">
        <f>M149</f>
        <v>J JUS DE FRAISES DES BOIS | pâtisserie--ENTREMET| Auteur &gt; recette Béghin Say de Jean-Jacques Borne MOF 1994</v>
      </c>
      <c r="N169" s="190">
        <f>N149</f>
        <v>18</v>
      </c>
      <c r="O169" s="191" t="str">
        <f>O149</f>
        <v>assiettes</v>
      </c>
      <c r="P169" s="192" t="str">
        <f>P149</f>
        <v>Recette mère ► MILLE-FEUILLE meringue et chiboust pamplemousse aux fraises des bois</v>
      </c>
      <c r="Q169" s="533"/>
      <c r="R169" s="533"/>
      <c r="S169" s="533"/>
      <c r="T169" s="533"/>
      <c r="U169" s="1817"/>
      <c r="V169" s="1821" t="str">
        <f>IF(ISBLANK(W169),"",LARGE(V165:V168,1)+1)</f>
        <v/>
      </c>
      <c r="W169" s="1822"/>
      <c r="X169" s="1822"/>
      <c r="Y169" s="1822"/>
      <c r="Z169" s="1822"/>
      <c r="AA169" s="1822"/>
      <c r="AB169" s="1822"/>
      <c r="AC169" s="1822"/>
      <c r="AD169" s="2120"/>
      <c r="AE169" s="262" t="s">
        <v>22</v>
      </c>
      <c r="AF169" s="1035" t="str">
        <f t="shared" si="74"/>
        <v>►</v>
      </c>
      <c r="AG169" s="1036" t="str">
        <f t="shared" si="75"/>
        <v/>
      </c>
      <c r="AH169" s="1037" t="str">
        <f t="shared" si="76"/>
        <v/>
      </c>
      <c r="AI169" s="1036" t="str">
        <f t="shared" si="77"/>
        <v/>
      </c>
      <c r="AJ169" s="1037" t="str">
        <f t="shared" si="78"/>
        <v/>
      </c>
      <c r="AK169" s="1037">
        <f>IF(AND(L169="A",COUNTIF(BJ15:BL62,TRIM(U169))&gt;0),1,0)</f>
        <v>0</v>
      </c>
      <c r="AL169" s="1051" t="str" cm="1">
        <f t="array" ref="AL169">IF(AF169&lt;&gt;"A","",IFERROR((IFERROR(_xlfn.XLOOKUP(TRIM(SUBSTITUTE(U169,CHAR(160)," ")),BJ15:BJ62,BM15:BM62),IFERROR(_xlfn.XLOOKUP(TRIM(SUBSTITUTE(U169,CHAR(160)," ")),BK15:BK62,BM15:BM62),_xlfn.XLOOKUP(TRIM(SUBSTITUTE(U169,CHAR(160)," ")),BL15:BL62,BM15:BM62))))*T169*IF(ISBLANK(Q169),1,Q169)+IFERROR(_xlfn.XLOOKUP("RECHERCHEX",TRIM(L169:AD169),L169:AD169),0),0))</f>
        <v/>
      </c>
      <c r="AM169" s="1038">
        <f t="shared" si="79"/>
        <v>0</v>
      </c>
      <c r="AN169" s="1627" t="str">
        <f t="shared" si="80"/>
        <v/>
      </c>
      <c r="AO169" s="1039">
        <f t="shared" si="81"/>
        <v>0</v>
      </c>
      <c r="AP169" s="1039">
        <f t="shared" si="82"/>
        <v>0</v>
      </c>
      <c r="AQ169" s="1052">
        <f>IF(AO169&gt;0,AS9,0)</f>
        <v>0</v>
      </c>
      <c r="AR169" s="1626" t="str">
        <f>IF(TRIM(AG169)="▼ recette suivante", AG169, IF(AQ169&gt;0, IF(AT9&lt;&gt;"", AT9&amp;"-ou.or.o ❾ + or - &gt;", ""), ""))</f>
        <v/>
      </c>
      <c r="AS169" s="1064"/>
      <c r="AT169" s="1064"/>
      <c r="AU169" s="1053">
        <f t="shared" si="83"/>
        <v>0</v>
      </c>
      <c r="AV169" s="1054">
        <f>IF(AK169,IF(OR(AU169="",N(AU169)&lt;=0.000000001),"",_xlfn.XLOOKUP(AJ169,BJ15:BJ62,BN15:BN62,_xlfn.XLOOKUP(AJ169,BK15:BK62,BN15:BN62,_xlfn.XLOOKUP(AJ169,BL15:BL62,BN15:BN62,"")))),0)</f>
        <v>0</v>
      </c>
      <c r="AW169" s="1067" cm="1">
        <f t="array" ref="AW169">IF(AK169&lt;&gt;1,0,IF(OR(AU169="",N(AU169)&lt;=0.000000001),"",IF(OR(AO169="",N(AO169)&lt;=0.000000001),0,IF(ISNUMBER(AU169),IFERROR(_xlfn.LET(_xlpm.ai_test,TRIM(AJ169),_xlpm.r,IFERROR(_xlfn.XLOOKUP(_xlpm.ai_test,BJ15:BJ62,ROW(BJ15:BJ62),0,1),IFERROR(_xlfn.XLOOKUP(_xlpm.ai_test,BK15:BK62,ROW(BK15:BK62),0,1),_xlfn.XLOOKUP(_xlpm.ai_test,BL15:BL62,ROW(BL15:BL62),0,1))),_xlpm.p,_xlpm.r-MIN(ROW(BJ15:BJ62))+1,_xlpm.f,INDEX(BM15:BM62,_xlpm.p),_xlpm.u,INDEX(BN15:BN62,_xlpm.p),_xlpm.s,INDEX(BP15:BP62,_xlpm.p),_xlpm.q,N(AU169)/_xlpm.f,IF(_xlpm.q&gt;=_xlpm.s,ROUND(_xlpm.q,1)&amp;" "&amp;_xlpm.ai_test&amp;" = "&amp;ROUND(_xlpm.q*_xlpm.f,1)&amp;" "&amp;_xlpm.u,ROUND(_xlpm.q,1)&amp;" "&amp;_xlpm.ai_test)),""),""))))</f>
        <v>0</v>
      </c>
      <c r="AX169" s="1055"/>
      <c r="AY169" s="1053">
        <f t="shared" si="84"/>
        <v>0</v>
      </c>
      <c r="AZ169" s="1054" t="str">
        <f t="shared" si="85"/>
        <v/>
      </c>
      <c r="BA169" s="1056">
        <f t="shared" si="86"/>
        <v>0</v>
      </c>
      <c r="BB169" s="1057" t="str">
        <f t="shared" si="87"/>
        <v/>
      </c>
      <c r="BC169" s="1046"/>
      <c r="BD169" s="1058">
        <f t="shared" si="88"/>
        <v>0</v>
      </c>
      <c r="BE169" s="1048" t="str">
        <f t="shared" si="89"/>
        <v/>
      </c>
      <c r="BF169" s="262" t="s">
        <v>22</v>
      </c>
      <c r="BG169" s="1027">
        <f t="shared" si="90"/>
        <v>0</v>
      </c>
      <c r="BH169" s="1028">
        <f t="shared" si="91"/>
        <v>0</v>
      </c>
      <c r="BI169"/>
      <c r="BR169"/>
      <c r="BS169"/>
      <c r="BT169"/>
      <c r="BU169"/>
      <c r="BV169"/>
      <c r="BW169"/>
      <c r="BX169" s="964" t="str">
        <f t="shared" si="73"/>
        <v>►</v>
      </c>
      <c r="BY169"/>
      <c r="BZ169"/>
      <c r="CA169"/>
      <c r="CB169"/>
      <c r="CC169"/>
      <c r="CD169" s="848"/>
      <c r="CE169"/>
      <c r="CF169"/>
      <c r="CG169"/>
      <c r="CH169"/>
      <c r="CI169"/>
      <c r="CJ169"/>
      <c r="CK169"/>
      <c r="CM169"/>
      <c r="CN169"/>
      <c r="CO169"/>
      <c r="CP169"/>
      <c r="CQ169"/>
      <c r="CR169"/>
      <c r="CS169"/>
      <c r="CU169"/>
      <c r="CV169"/>
      <c r="CW169"/>
      <c r="CX169"/>
      <c r="CY169"/>
      <c r="CZ169"/>
      <c r="DA169"/>
      <c r="DC169" s="3">
        <v>1</v>
      </c>
    </row>
    <row r="170" spans="1:107" s="701" customFormat="1" ht="21" customHeight="1">
      <c r="A170" s="941" t="s">
        <v>22</v>
      </c>
      <c r="B170" s="957" t="str">
        <f t="shared" si="72"/>
        <v>►</v>
      </c>
      <c r="C170" s="999" cm="1">
        <f t="array" ref="C170">SUMPRODUCT(LEN(D170:J170))</f>
        <v>0</v>
      </c>
      <c r="D170" s="201"/>
      <c r="E170" s="206"/>
      <c r="F170" s="206"/>
      <c r="G170" s="206"/>
      <c r="H170" s="206"/>
      <c r="I170" s="206"/>
      <c r="J170" s="207"/>
      <c r="K170" s="455" t="s">
        <v>22</v>
      </c>
      <c r="L170" s="115" t="str">
        <f t="shared" si="94"/>
        <v>►</v>
      </c>
      <c r="M170" s="190" t="str">
        <f>M149</f>
        <v>J JUS DE FRAISES DES BOIS | pâtisserie--ENTREMET| Auteur &gt; recette Béghin Say de Jean-Jacques Borne MOF 1994</v>
      </c>
      <c r="N170" s="190">
        <f>N149</f>
        <v>18</v>
      </c>
      <c r="O170" s="191" t="str">
        <f>O149</f>
        <v>assiettes</v>
      </c>
      <c r="P170" s="192" t="str">
        <f>P149</f>
        <v>Recette mère ► MILLE-FEUILLE meringue et chiboust pamplemousse aux fraises des bois</v>
      </c>
      <c r="Q170" s="533"/>
      <c r="R170" s="533"/>
      <c r="S170" s="533"/>
      <c r="T170" s="533"/>
      <c r="U170" s="1817"/>
      <c r="V170" s="1821" t="str">
        <f>IF(ISBLANK(W170),"",LARGE(V165:V169,1)+1)</f>
        <v/>
      </c>
      <c r="W170" s="1822"/>
      <c r="X170" s="1822"/>
      <c r="Y170" s="1822"/>
      <c r="Z170" s="1822"/>
      <c r="AA170" s="1822"/>
      <c r="AB170" s="1822"/>
      <c r="AC170" s="1822"/>
      <c r="AD170" s="2120"/>
      <c r="AE170" s="262" t="s">
        <v>22</v>
      </c>
      <c r="AF170" s="1035" t="str">
        <f t="shared" si="74"/>
        <v>►</v>
      </c>
      <c r="AG170" s="1036" t="str">
        <f t="shared" si="75"/>
        <v/>
      </c>
      <c r="AH170" s="1037" t="str">
        <f t="shared" si="76"/>
        <v/>
      </c>
      <c r="AI170" s="1036" t="str">
        <f t="shared" si="77"/>
        <v/>
      </c>
      <c r="AJ170" s="1037" t="str">
        <f t="shared" si="78"/>
        <v/>
      </c>
      <c r="AK170" s="1037">
        <f>IF(AND(L170="A",COUNTIF(BJ15:BL62,TRIM(U170))&gt;0),1,0)</f>
        <v>0</v>
      </c>
      <c r="AL170" s="1051" t="str" cm="1">
        <f t="array" ref="AL170">IF(AF170&lt;&gt;"A","",IFERROR((IFERROR(_xlfn.XLOOKUP(TRIM(SUBSTITUTE(U170,CHAR(160)," ")),BJ15:BJ62,BM15:BM62),IFERROR(_xlfn.XLOOKUP(TRIM(SUBSTITUTE(U170,CHAR(160)," ")),BK15:BK62,BM15:BM62),_xlfn.XLOOKUP(TRIM(SUBSTITUTE(U170,CHAR(160)," ")),BL15:BL62,BM15:BM62))))*T170*IF(ISBLANK(Q170),1,Q170)+IFERROR(_xlfn.XLOOKUP("RECHERCHEX",TRIM(L170:AD170),L170:AD170),0),0))</f>
        <v/>
      </c>
      <c r="AM170" s="1038">
        <f t="shared" si="79"/>
        <v>0</v>
      </c>
      <c r="AN170" s="1627" t="str">
        <f t="shared" si="80"/>
        <v/>
      </c>
      <c r="AO170" s="1039">
        <f t="shared" si="81"/>
        <v>0</v>
      </c>
      <c r="AP170" s="1039">
        <f t="shared" si="82"/>
        <v>0</v>
      </c>
      <c r="AQ170" s="1040">
        <f>IF(AO170&gt;0,AS9,0)</f>
        <v>0</v>
      </c>
      <c r="AR170" s="1628" t="str">
        <f>IF(TRIM(AG170)="▼ recette suivante", AG170, IF(AQ170&gt;0, IF(AT9&lt;&gt;"", AT9&amp;"-ou.or.o ❾ + or - &gt;", ""), ""))</f>
        <v/>
      </c>
      <c r="AS170" s="1064"/>
      <c r="AT170" s="1064"/>
      <c r="AU170" s="1042">
        <f t="shared" si="83"/>
        <v>0</v>
      </c>
      <c r="AV170" s="1043">
        <f>IF(AK170,IF(OR(AU170="",N(AU170)&lt;=0.000000001),"",_xlfn.XLOOKUP(AJ170,BJ15:BJ62,BN15:BN62,_xlfn.XLOOKUP(AJ170,BK15:BK62,BN15:BN62,_xlfn.XLOOKUP(AJ170,BL15:BL62,BN15:BN62,"")))),0)</f>
        <v>0</v>
      </c>
      <c r="AW170" s="1065" cm="1">
        <f t="array" ref="AW170">IF(AK170&lt;&gt;1,0,IF(OR(AU170="",N(AU170)&lt;=0.000000001),"",IF(OR(AO170="",N(AO170)&lt;=0.000000001),0,IF(ISNUMBER(AU170),IFERROR(_xlfn.LET(_xlpm.ai_test,TRIM(AJ170),_xlpm.r,IFERROR(_xlfn.XLOOKUP(_xlpm.ai_test,BJ15:BJ62,ROW(BJ15:BJ62),0,1),IFERROR(_xlfn.XLOOKUP(_xlpm.ai_test,BK15:BK62,ROW(BK15:BK62),0,1),_xlfn.XLOOKUP(_xlpm.ai_test,BL15:BL62,ROW(BL15:BL62),0,1))),_xlpm.p,_xlpm.r-MIN(ROW(BJ15:BJ62))+1,_xlpm.f,INDEX(BM15:BM62,_xlpm.p),_xlpm.u,INDEX(BN15:BN62,_xlpm.p),_xlpm.s,INDEX(BP15:BP62,_xlpm.p),_xlpm.q,N(AU170)/_xlpm.f,IF(_xlpm.q&gt;=_xlpm.s,ROUND(_xlpm.q,1)&amp;" "&amp;_xlpm.ai_test&amp;" = "&amp;ROUND(_xlpm.q*_xlpm.f,1)&amp;" "&amp;_xlpm.u,ROUND(_xlpm.q,1)&amp;" "&amp;_xlpm.ai_test)),""),""))))</f>
        <v>0</v>
      </c>
      <c r="AX170" s="1055"/>
      <c r="AY170" s="1042">
        <f t="shared" si="84"/>
        <v>0</v>
      </c>
      <c r="AZ170" s="1043" t="str">
        <f t="shared" si="85"/>
        <v/>
      </c>
      <c r="BA170" s="1044">
        <f t="shared" si="86"/>
        <v>0</v>
      </c>
      <c r="BB170" s="1045" t="str">
        <f t="shared" si="87"/>
        <v/>
      </c>
      <c r="BC170" s="1046"/>
      <c r="BD170" s="1047">
        <f t="shared" si="88"/>
        <v>0</v>
      </c>
      <c r="BE170" s="1048" t="str">
        <f t="shared" si="89"/>
        <v/>
      </c>
      <c r="BF170" s="262" t="s">
        <v>22</v>
      </c>
      <c r="BG170" s="1027">
        <f t="shared" si="90"/>
        <v>0</v>
      </c>
      <c r="BH170" s="1028">
        <f t="shared" si="91"/>
        <v>0</v>
      </c>
      <c r="BI170"/>
      <c r="BR170"/>
      <c r="BS170"/>
      <c r="BT170"/>
      <c r="BU170"/>
      <c r="BV170"/>
      <c r="BW170"/>
      <c r="BX170" s="964" t="str">
        <f t="shared" si="73"/>
        <v>►</v>
      </c>
      <c r="BY170"/>
      <c r="BZ170"/>
      <c r="CA170"/>
      <c r="CB170"/>
      <c r="CC170"/>
      <c r="CD170" s="848"/>
      <c r="CE170"/>
      <c r="CF170"/>
      <c r="CG170"/>
      <c r="CH170"/>
      <c r="CI170"/>
      <c r="CJ170"/>
      <c r="CK170"/>
      <c r="CM170"/>
      <c r="CN170"/>
      <c r="CO170"/>
      <c r="CP170"/>
      <c r="CQ170"/>
      <c r="CR170"/>
      <c r="CS170"/>
      <c r="CU170"/>
      <c r="CV170"/>
      <c r="CW170"/>
      <c r="CX170"/>
      <c r="CY170"/>
      <c r="CZ170"/>
      <c r="DA170"/>
      <c r="DC170" s="3">
        <v>1</v>
      </c>
    </row>
    <row r="171" spans="1:107" s="701" customFormat="1" ht="21" customHeight="1">
      <c r="A171" s="941" t="s">
        <v>22</v>
      </c>
      <c r="B171" s="957" t="str">
        <f t="shared" si="72"/>
        <v>►</v>
      </c>
      <c r="C171" s="999" cm="1">
        <f t="array" ref="C171">SUMPRODUCT(LEN(D171:J171))</f>
        <v>0</v>
      </c>
      <c r="D171" s="201"/>
      <c r="E171" s="206"/>
      <c r="F171" s="206"/>
      <c r="G171" s="206"/>
      <c r="H171" s="206"/>
      <c r="I171" s="206"/>
      <c r="J171" s="207"/>
      <c r="K171" s="455" t="s">
        <v>22</v>
      </c>
      <c r="L171" s="115" t="str">
        <f t="shared" si="94"/>
        <v>►</v>
      </c>
      <c r="M171" s="190" t="str">
        <f>M149</f>
        <v>J JUS DE FRAISES DES BOIS | pâtisserie--ENTREMET| Auteur &gt; recette Béghin Say de Jean-Jacques Borne MOF 1994</v>
      </c>
      <c r="N171" s="190">
        <f>N149</f>
        <v>18</v>
      </c>
      <c r="O171" s="191" t="str">
        <f>O149</f>
        <v>assiettes</v>
      </c>
      <c r="P171" s="192" t="str">
        <f>P149</f>
        <v>Recette mère ► MILLE-FEUILLE meringue et chiboust pamplemousse aux fraises des bois</v>
      </c>
      <c r="Q171" s="533"/>
      <c r="R171" s="533"/>
      <c r="S171" s="533"/>
      <c r="T171" s="533"/>
      <c r="U171" s="1817"/>
      <c r="V171" s="1821" t="str">
        <f>IF(ISBLANK(W171),"",LARGE(V165:V170,1)+1)</f>
        <v/>
      </c>
      <c r="W171" s="1822"/>
      <c r="X171" s="1822"/>
      <c r="Y171" s="1822"/>
      <c r="Z171" s="1822"/>
      <c r="AA171" s="1822"/>
      <c r="AB171" s="1822"/>
      <c r="AC171" s="1822"/>
      <c r="AD171" s="2120"/>
      <c r="AE171" s="262" t="s">
        <v>22</v>
      </c>
      <c r="AF171" s="1035" t="str">
        <f t="shared" si="74"/>
        <v>►</v>
      </c>
      <c r="AG171" s="1036" t="str">
        <f t="shared" si="75"/>
        <v/>
      </c>
      <c r="AH171" s="1037" t="str">
        <f t="shared" si="76"/>
        <v/>
      </c>
      <c r="AI171" s="1036" t="str">
        <f t="shared" si="77"/>
        <v/>
      </c>
      <c r="AJ171" s="1037" t="str">
        <f t="shared" si="78"/>
        <v/>
      </c>
      <c r="AK171" s="1037">
        <f>IF(AND(L171="A",COUNTIF(BJ15:BL62,TRIM(U171))&gt;0),1,0)</f>
        <v>0</v>
      </c>
      <c r="AL171" s="1051" t="str" cm="1">
        <f t="array" ref="AL171">IF(AF171&lt;&gt;"A","",IFERROR((IFERROR(_xlfn.XLOOKUP(TRIM(SUBSTITUTE(U171,CHAR(160)," ")),BJ15:BJ62,BM15:BM62),IFERROR(_xlfn.XLOOKUP(TRIM(SUBSTITUTE(U171,CHAR(160)," ")),BK15:BK62,BM15:BM62),_xlfn.XLOOKUP(TRIM(SUBSTITUTE(U171,CHAR(160)," ")),BL15:BL62,BM15:BM62))))*T171*IF(ISBLANK(Q171),1,Q171)+IFERROR(_xlfn.XLOOKUP("RECHERCHEX",TRIM(L171:AD171),L171:AD171),0),0))</f>
        <v/>
      </c>
      <c r="AM171" s="1038">
        <f t="shared" si="79"/>
        <v>0</v>
      </c>
      <c r="AN171" s="1627" t="str">
        <f t="shared" si="80"/>
        <v/>
      </c>
      <c r="AO171" s="1039">
        <f t="shared" si="81"/>
        <v>0</v>
      </c>
      <c r="AP171" s="1039">
        <f t="shared" si="82"/>
        <v>0</v>
      </c>
      <c r="AQ171" s="1052">
        <f>IF(AO171&gt;0,AS9,0)</f>
        <v>0</v>
      </c>
      <c r="AR171" s="1626" t="str">
        <f>IF(TRIM(AG171)="▼ recette suivante", AG171, IF(AQ171&gt;0, IF(AT9&lt;&gt;"", AT9&amp;"-ou.or.o ❾ + or - &gt;", ""), ""))</f>
        <v/>
      </c>
      <c r="AS171" s="1064"/>
      <c r="AT171" s="1064"/>
      <c r="AU171" s="1053">
        <f t="shared" si="83"/>
        <v>0</v>
      </c>
      <c r="AV171" s="1054">
        <f>IF(AK171,IF(OR(AU171="",N(AU171)&lt;=0.000000001),"",_xlfn.XLOOKUP(AJ171,BJ15:BJ62,BN15:BN62,_xlfn.XLOOKUP(AJ171,BK15:BK62,BN15:BN62,_xlfn.XLOOKUP(AJ171,BL15:BL62,BN15:BN62,"")))),0)</f>
        <v>0</v>
      </c>
      <c r="AW171" s="1067" cm="1">
        <f t="array" ref="AW171">IF(AK171&lt;&gt;1,0,IF(OR(AU171="",N(AU171)&lt;=0.000000001),"",IF(OR(AO171="",N(AO171)&lt;=0.000000001),0,IF(ISNUMBER(AU171),IFERROR(_xlfn.LET(_xlpm.ai_test,TRIM(AJ171),_xlpm.r,IFERROR(_xlfn.XLOOKUP(_xlpm.ai_test,BJ15:BJ62,ROW(BJ15:BJ62),0,1),IFERROR(_xlfn.XLOOKUP(_xlpm.ai_test,BK15:BK62,ROW(BK15:BK62),0,1),_xlfn.XLOOKUP(_xlpm.ai_test,BL15:BL62,ROW(BL15:BL62),0,1))),_xlpm.p,_xlpm.r-MIN(ROW(BJ15:BJ62))+1,_xlpm.f,INDEX(BM15:BM62,_xlpm.p),_xlpm.u,INDEX(BN15:BN62,_xlpm.p),_xlpm.s,INDEX(BP15:BP62,_xlpm.p),_xlpm.q,N(AU171)/_xlpm.f,IF(_xlpm.q&gt;=_xlpm.s,ROUND(_xlpm.q,1)&amp;" "&amp;_xlpm.ai_test&amp;" = "&amp;ROUND(_xlpm.q*_xlpm.f,1)&amp;" "&amp;_xlpm.u,ROUND(_xlpm.q,1)&amp;" "&amp;_xlpm.ai_test)),""),""))))</f>
        <v>0</v>
      </c>
      <c r="AX171" s="1055"/>
      <c r="AY171" s="1053">
        <f t="shared" si="84"/>
        <v>0</v>
      </c>
      <c r="AZ171" s="1054" t="str">
        <f t="shared" si="85"/>
        <v/>
      </c>
      <c r="BA171" s="1056">
        <f t="shared" si="86"/>
        <v>0</v>
      </c>
      <c r="BB171" s="1057" t="str">
        <f t="shared" si="87"/>
        <v/>
      </c>
      <c r="BC171" s="1046"/>
      <c r="BD171" s="1058">
        <f t="shared" si="88"/>
        <v>0</v>
      </c>
      <c r="BE171" s="1048" t="str">
        <f t="shared" si="89"/>
        <v/>
      </c>
      <c r="BF171" s="262" t="s">
        <v>22</v>
      </c>
      <c r="BG171" s="1027">
        <f t="shared" si="90"/>
        <v>0</v>
      </c>
      <c r="BH171" s="1028">
        <f t="shared" si="91"/>
        <v>0</v>
      </c>
      <c r="BI171"/>
      <c r="BR171"/>
      <c r="BS171"/>
      <c r="BT171"/>
      <c r="BU171"/>
      <c r="BV171"/>
      <c r="BW171"/>
      <c r="BX171" s="964" t="str">
        <f t="shared" si="73"/>
        <v>►</v>
      </c>
      <c r="BY171"/>
      <c r="BZ171"/>
      <c r="CA171"/>
      <c r="CB171"/>
      <c r="CC171"/>
      <c r="CD171" s="848"/>
      <c r="CE171"/>
      <c r="CF171"/>
      <c r="CG171"/>
      <c r="CH171"/>
      <c r="CI171"/>
      <c r="CJ171"/>
      <c r="CK171"/>
      <c r="CM171"/>
      <c r="CN171"/>
      <c r="CO171"/>
      <c r="CP171"/>
      <c r="CQ171"/>
      <c r="CR171"/>
      <c r="CS171"/>
      <c r="CU171"/>
      <c r="CV171"/>
      <c r="CW171"/>
      <c r="CX171"/>
      <c r="CY171"/>
      <c r="CZ171"/>
      <c r="DA171"/>
      <c r="DC171" s="3">
        <v>1</v>
      </c>
    </row>
    <row r="172" spans="1:107" s="701" customFormat="1" ht="21" customHeight="1">
      <c r="A172" s="941" t="s">
        <v>22</v>
      </c>
      <c r="B172" s="957" t="str">
        <f t="shared" si="72"/>
        <v>►</v>
      </c>
      <c r="C172" s="999" cm="1">
        <f t="array" ref="C172">SUMPRODUCT(LEN(D172:J172))</f>
        <v>0</v>
      </c>
      <c r="D172" s="201"/>
      <c r="E172" s="206"/>
      <c r="F172" s="206"/>
      <c r="G172" s="206"/>
      <c r="H172" s="206"/>
      <c r="I172" s="206"/>
      <c r="J172" s="207"/>
      <c r="K172" s="455" t="s">
        <v>22</v>
      </c>
      <c r="L172" s="115" t="str">
        <f t="shared" si="94"/>
        <v>►</v>
      </c>
      <c r="M172" s="190" t="str">
        <f>M149</f>
        <v>J JUS DE FRAISES DES BOIS | pâtisserie--ENTREMET| Auteur &gt; recette Béghin Say de Jean-Jacques Borne MOF 1994</v>
      </c>
      <c r="N172" s="190">
        <f>N149</f>
        <v>18</v>
      </c>
      <c r="O172" s="191" t="str">
        <f>O149</f>
        <v>assiettes</v>
      </c>
      <c r="P172" s="192" t="str">
        <f>P149</f>
        <v>Recette mère ► MILLE-FEUILLE meringue et chiboust pamplemousse aux fraises des bois</v>
      </c>
      <c r="Q172" s="533"/>
      <c r="R172" s="533"/>
      <c r="S172" s="533"/>
      <c r="T172" s="533"/>
      <c r="U172" s="1817"/>
      <c r="V172" s="1821" t="str">
        <f>IF(ISBLANK(W172),"",LARGE(V165:V171,1)+1)</f>
        <v/>
      </c>
      <c r="W172" s="1822"/>
      <c r="X172" s="1822"/>
      <c r="Y172" s="1822"/>
      <c r="Z172" s="1822"/>
      <c r="AA172" s="1822"/>
      <c r="AB172" s="1822"/>
      <c r="AC172" s="1822"/>
      <c r="AD172" s="2120"/>
      <c r="AE172" s="262" t="s">
        <v>22</v>
      </c>
      <c r="AF172" s="1035" t="str">
        <f t="shared" si="74"/>
        <v>►</v>
      </c>
      <c r="AG172" s="1036" t="str">
        <f t="shared" si="75"/>
        <v/>
      </c>
      <c r="AH172" s="1037" t="str">
        <f t="shared" si="76"/>
        <v/>
      </c>
      <c r="AI172" s="1036" t="str">
        <f t="shared" si="77"/>
        <v/>
      </c>
      <c r="AJ172" s="1037" t="str">
        <f t="shared" si="78"/>
        <v/>
      </c>
      <c r="AK172" s="1037">
        <f>IF(AND(L172="A",COUNTIF(BJ15:BL62,TRIM(U172))&gt;0),1,0)</f>
        <v>0</v>
      </c>
      <c r="AL172" s="1051" t="str" cm="1">
        <f t="array" ref="AL172">IF(AF172&lt;&gt;"A","",IFERROR((IFERROR(_xlfn.XLOOKUP(TRIM(SUBSTITUTE(U172,CHAR(160)," ")),BJ15:BJ62,BM15:BM62),IFERROR(_xlfn.XLOOKUP(TRIM(SUBSTITUTE(U172,CHAR(160)," ")),BK15:BK62,BM15:BM62),_xlfn.XLOOKUP(TRIM(SUBSTITUTE(U172,CHAR(160)," ")),BL15:BL62,BM15:BM62))))*T172*IF(ISBLANK(Q172),1,Q172)+IFERROR(_xlfn.XLOOKUP("RECHERCHEX",TRIM(L172:AD172),L172:AD172),0),0))</f>
        <v/>
      </c>
      <c r="AM172" s="1038">
        <f t="shared" si="79"/>
        <v>0</v>
      </c>
      <c r="AN172" s="1627" t="str">
        <f t="shared" si="80"/>
        <v/>
      </c>
      <c r="AO172" s="1039">
        <f t="shared" si="81"/>
        <v>0</v>
      </c>
      <c r="AP172" s="1039">
        <f t="shared" si="82"/>
        <v>0</v>
      </c>
      <c r="AQ172" s="1040">
        <f>IF(AO172&gt;0,AS9,0)</f>
        <v>0</v>
      </c>
      <c r="AR172" s="1628" t="str">
        <f>IF(TRIM(AG172)="▼ recette suivante", AG172, IF(AQ172&gt;0, IF(AT9&lt;&gt;"", AT9&amp;"-ou.or.o ❾ + or - &gt;", ""), ""))</f>
        <v/>
      </c>
      <c r="AS172" s="1064"/>
      <c r="AT172" s="1064"/>
      <c r="AU172" s="1042">
        <f t="shared" si="83"/>
        <v>0</v>
      </c>
      <c r="AV172" s="1043">
        <f>IF(AK172,IF(OR(AU172="",N(AU172)&lt;=0.000000001),"",_xlfn.XLOOKUP(AJ172,BJ15:BJ62,BN15:BN62,_xlfn.XLOOKUP(AJ172,BK15:BK62,BN15:BN62,_xlfn.XLOOKUP(AJ172,BL15:BL62,BN15:BN62,"")))),0)</f>
        <v>0</v>
      </c>
      <c r="AW172" s="1065" cm="1">
        <f t="array" ref="AW172">IF(AK172&lt;&gt;1,0,IF(OR(AU172="",N(AU172)&lt;=0.000000001),"",IF(OR(AO172="",N(AO172)&lt;=0.000000001),0,IF(ISNUMBER(AU172),IFERROR(_xlfn.LET(_xlpm.ai_test,TRIM(AJ172),_xlpm.r,IFERROR(_xlfn.XLOOKUP(_xlpm.ai_test,BJ15:BJ62,ROW(BJ15:BJ62),0,1),IFERROR(_xlfn.XLOOKUP(_xlpm.ai_test,BK15:BK62,ROW(BK15:BK62),0,1),_xlfn.XLOOKUP(_xlpm.ai_test,BL15:BL62,ROW(BL15:BL62),0,1))),_xlpm.p,_xlpm.r-MIN(ROW(BJ15:BJ62))+1,_xlpm.f,INDEX(BM15:BM62,_xlpm.p),_xlpm.u,INDEX(BN15:BN62,_xlpm.p),_xlpm.s,INDEX(BP15:BP62,_xlpm.p),_xlpm.q,N(AU172)/_xlpm.f,IF(_xlpm.q&gt;=_xlpm.s,ROUND(_xlpm.q,1)&amp;" "&amp;_xlpm.ai_test&amp;" = "&amp;ROUND(_xlpm.q*_xlpm.f,1)&amp;" "&amp;_xlpm.u,ROUND(_xlpm.q,1)&amp;" "&amp;_xlpm.ai_test)),""),""))))</f>
        <v>0</v>
      </c>
      <c r="AX172" s="1055"/>
      <c r="AY172" s="1042">
        <f t="shared" si="84"/>
        <v>0</v>
      </c>
      <c r="AZ172" s="1043" t="str">
        <f t="shared" si="85"/>
        <v/>
      </c>
      <c r="BA172" s="1044">
        <f t="shared" si="86"/>
        <v>0</v>
      </c>
      <c r="BB172" s="1045" t="str">
        <f t="shared" si="87"/>
        <v/>
      </c>
      <c r="BC172" s="1046"/>
      <c r="BD172" s="1047">
        <f t="shared" si="88"/>
        <v>0</v>
      </c>
      <c r="BE172" s="1048" t="str">
        <f t="shared" si="89"/>
        <v/>
      </c>
      <c r="BF172" s="262" t="s">
        <v>22</v>
      </c>
      <c r="BG172" s="1027">
        <f t="shared" si="90"/>
        <v>0</v>
      </c>
      <c r="BH172" s="1028">
        <f t="shared" si="91"/>
        <v>0</v>
      </c>
      <c r="BI172"/>
      <c r="BR172"/>
      <c r="BS172"/>
      <c r="BT172"/>
      <c r="BU172"/>
      <c r="BV172"/>
      <c r="BW172"/>
      <c r="BX172" s="964" t="str">
        <f t="shared" si="73"/>
        <v>►</v>
      </c>
      <c r="BY172"/>
      <c r="BZ172"/>
      <c r="CA172"/>
      <c r="CB172"/>
      <c r="CC172"/>
      <c r="CD172" s="848"/>
      <c r="CE172"/>
      <c r="CF172"/>
      <c r="CG172"/>
      <c r="CH172"/>
      <c r="CI172"/>
      <c r="CJ172"/>
      <c r="CK172"/>
      <c r="CM172"/>
      <c r="CN172"/>
      <c r="CO172"/>
      <c r="CP172"/>
      <c r="CQ172"/>
      <c r="CR172"/>
      <c r="CS172"/>
      <c r="CU172"/>
      <c r="CV172"/>
      <c r="CW172"/>
      <c r="CX172"/>
      <c r="CY172"/>
      <c r="CZ172"/>
      <c r="DA172"/>
      <c r="DC172" s="3">
        <v>1</v>
      </c>
    </row>
    <row r="173" spans="1:107" s="701" customFormat="1" ht="21" customHeight="1">
      <c r="A173" s="941" t="s">
        <v>22</v>
      </c>
      <c r="B173" s="957" t="str">
        <f t="shared" si="72"/>
        <v>►</v>
      </c>
      <c r="C173" s="999" cm="1">
        <f t="array" ref="C173">SUMPRODUCT(LEN(D173:J173))</f>
        <v>0</v>
      </c>
      <c r="D173" s="201"/>
      <c r="E173" s="206"/>
      <c r="F173" s="206"/>
      <c r="G173" s="206"/>
      <c r="H173" s="206"/>
      <c r="I173" s="206"/>
      <c r="J173" s="207"/>
      <c r="K173" s="455" t="s">
        <v>22</v>
      </c>
      <c r="L173" s="115" t="str">
        <f t="shared" si="94"/>
        <v>►</v>
      </c>
      <c r="M173" s="190" t="str">
        <f>M149</f>
        <v>J JUS DE FRAISES DES BOIS | pâtisserie--ENTREMET| Auteur &gt; recette Béghin Say de Jean-Jacques Borne MOF 1994</v>
      </c>
      <c r="N173" s="190">
        <f>N149</f>
        <v>18</v>
      </c>
      <c r="O173" s="191" t="str">
        <f>O149</f>
        <v>assiettes</v>
      </c>
      <c r="P173" s="192" t="str">
        <f>P149</f>
        <v>Recette mère ► MILLE-FEUILLE meringue et chiboust pamplemousse aux fraises des bois</v>
      </c>
      <c r="Q173" s="533"/>
      <c r="R173" s="533"/>
      <c r="S173" s="533"/>
      <c r="T173" s="533"/>
      <c r="U173" s="1817"/>
      <c r="V173" s="1821" t="str">
        <f>IF(ISBLANK(W173),"",LARGE(V165:V172,1)+1)</f>
        <v/>
      </c>
      <c r="W173" s="1822"/>
      <c r="X173" s="1822"/>
      <c r="Y173" s="1822"/>
      <c r="Z173" s="1822"/>
      <c r="AA173" s="1822"/>
      <c r="AB173" s="1822"/>
      <c r="AC173" s="1822"/>
      <c r="AD173" s="2120"/>
      <c r="AE173" s="262" t="s">
        <v>22</v>
      </c>
      <c r="AF173" s="1035" t="str">
        <f t="shared" si="74"/>
        <v>►</v>
      </c>
      <c r="AG173" s="1036" t="str">
        <f t="shared" si="75"/>
        <v/>
      </c>
      <c r="AH173" s="1037" t="str">
        <f t="shared" si="76"/>
        <v/>
      </c>
      <c r="AI173" s="1036" t="str">
        <f t="shared" si="77"/>
        <v/>
      </c>
      <c r="AJ173" s="1037" t="str">
        <f t="shared" si="78"/>
        <v/>
      </c>
      <c r="AK173" s="1037">
        <f>IF(AND(L173="A",COUNTIF(BJ15:BL62,TRIM(U173))&gt;0),1,0)</f>
        <v>0</v>
      </c>
      <c r="AL173" s="1051" t="str" cm="1">
        <f t="array" ref="AL173">IF(AF173&lt;&gt;"A","",IFERROR((IFERROR(_xlfn.XLOOKUP(TRIM(SUBSTITUTE(U173,CHAR(160)," ")),BJ15:BJ62,BM15:BM62),IFERROR(_xlfn.XLOOKUP(TRIM(SUBSTITUTE(U173,CHAR(160)," ")),BK15:BK62,BM15:BM62),_xlfn.XLOOKUP(TRIM(SUBSTITUTE(U173,CHAR(160)," ")),BL15:BL62,BM15:BM62))))*T173*IF(ISBLANK(Q173),1,Q173)+IFERROR(_xlfn.XLOOKUP("RECHERCHEX",TRIM(L173:AD173),L173:AD173),0),0))</f>
        <v/>
      </c>
      <c r="AM173" s="1038">
        <f t="shared" si="79"/>
        <v>0</v>
      </c>
      <c r="AN173" s="1627" t="str">
        <f t="shared" si="80"/>
        <v/>
      </c>
      <c r="AO173" s="1039">
        <f t="shared" si="81"/>
        <v>0</v>
      </c>
      <c r="AP173" s="1039">
        <f t="shared" si="82"/>
        <v>0</v>
      </c>
      <c r="AQ173" s="1052">
        <f>IF(AO173&gt;0,AS9,0)</f>
        <v>0</v>
      </c>
      <c r="AR173" s="1626" t="str">
        <f>IF(TRIM(AG173)="▼ recette suivante", AG173, IF(AQ173&gt;0, IF(AT9&lt;&gt;"", AT9&amp;"-ou.or.o ❾ + or - &gt;", ""), ""))</f>
        <v/>
      </c>
      <c r="AS173" s="1064"/>
      <c r="AT173" s="1064"/>
      <c r="AU173" s="1053">
        <f t="shared" si="83"/>
        <v>0</v>
      </c>
      <c r="AV173" s="1054">
        <f>IF(AK173,IF(OR(AU173="",N(AU173)&lt;=0.000000001),"",_xlfn.XLOOKUP(AJ173,BJ15:BJ62,BN15:BN62,_xlfn.XLOOKUP(AJ173,BK15:BK62,BN15:BN62,_xlfn.XLOOKUP(AJ173,BL15:BL62,BN15:BN62,"")))),0)</f>
        <v>0</v>
      </c>
      <c r="AW173" s="1067" cm="1">
        <f t="array" ref="AW173">IF(AK173&lt;&gt;1,0,IF(OR(AU173="",N(AU173)&lt;=0.000000001),"",IF(OR(AO173="",N(AO173)&lt;=0.000000001),0,IF(ISNUMBER(AU173),IFERROR(_xlfn.LET(_xlpm.ai_test,TRIM(AJ173),_xlpm.r,IFERROR(_xlfn.XLOOKUP(_xlpm.ai_test,BJ15:BJ62,ROW(BJ15:BJ62),0,1),IFERROR(_xlfn.XLOOKUP(_xlpm.ai_test,BK15:BK62,ROW(BK15:BK62),0,1),_xlfn.XLOOKUP(_xlpm.ai_test,BL15:BL62,ROW(BL15:BL62),0,1))),_xlpm.p,_xlpm.r-MIN(ROW(BJ15:BJ62))+1,_xlpm.f,INDEX(BM15:BM62,_xlpm.p),_xlpm.u,INDEX(BN15:BN62,_xlpm.p),_xlpm.s,INDEX(BP15:BP62,_xlpm.p),_xlpm.q,N(AU173)/_xlpm.f,IF(_xlpm.q&gt;=_xlpm.s,ROUND(_xlpm.q,1)&amp;" "&amp;_xlpm.ai_test&amp;" = "&amp;ROUND(_xlpm.q*_xlpm.f,1)&amp;" "&amp;_xlpm.u,ROUND(_xlpm.q,1)&amp;" "&amp;_xlpm.ai_test)),""),""))))</f>
        <v>0</v>
      </c>
      <c r="AX173" s="1055"/>
      <c r="AY173" s="1053">
        <f t="shared" si="84"/>
        <v>0</v>
      </c>
      <c r="AZ173" s="1054" t="str">
        <f t="shared" si="85"/>
        <v/>
      </c>
      <c r="BA173" s="1056">
        <f t="shared" si="86"/>
        <v>0</v>
      </c>
      <c r="BB173" s="1057" t="str">
        <f t="shared" si="87"/>
        <v/>
      </c>
      <c r="BC173" s="1046"/>
      <c r="BD173" s="1058">
        <f t="shared" si="88"/>
        <v>0</v>
      </c>
      <c r="BE173" s="1048" t="str">
        <f t="shared" si="89"/>
        <v/>
      </c>
      <c r="BF173" s="262" t="s">
        <v>22</v>
      </c>
      <c r="BG173" s="1027">
        <f t="shared" si="90"/>
        <v>0</v>
      </c>
      <c r="BH173" s="1028">
        <f t="shared" si="91"/>
        <v>0</v>
      </c>
      <c r="BI173"/>
      <c r="BR173"/>
      <c r="BS173"/>
      <c r="BT173"/>
      <c r="BU173"/>
      <c r="BV173"/>
      <c r="BW173"/>
      <c r="BX173" s="964" t="str">
        <f t="shared" si="73"/>
        <v>►</v>
      </c>
      <c r="BY173"/>
      <c r="BZ173"/>
      <c r="CA173"/>
      <c r="CB173"/>
      <c r="CC173"/>
      <c r="CD173" s="848"/>
      <c r="CE173"/>
      <c r="CF173"/>
      <c r="CG173"/>
      <c r="CH173"/>
      <c r="CI173"/>
      <c r="CJ173"/>
      <c r="CK173"/>
      <c r="CM173"/>
      <c r="CN173"/>
      <c r="CO173"/>
      <c r="CP173"/>
      <c r="CQ173"/>
      <c r="CR173"/>
      <c r="CS173"/>
      <c r="CU173"/>
      <c r="CV173"/>
      <c r="CW173"/>
      <c r="CX173"/>
      <c r="CY173"/>
      <c r="CZ173"/>
      <c r="DA173"/>
      <c r="DC173" s="3">
        <v>1</v>
      </c>
    </row>
    <row r="174" spans="1:107" s="701" customFormat="1" ht="21" customHeight="1">
      <c r="A174" s="941" t="s">
        <v>22</v>
      </c>
      <c r="B174" s="957" t="str">
        <f t="shared" si="72"/>
        <v>►</v>
      </c>
      <c r="C174" s="999" cm="1">
        <f t="array" ref="C174">SUMPRODUCT(LEN(D174:J174))</f>
        <v>0</v>
      </c>
      <c r="D174" s="201"/>
      <c r="E174" s="206"/>
      <c r="F174" s="206"/>
      <c r="G174" s="206"/>
      <c r="H174" s="206"/>
      <c r="I174" s="206"/>
      <c r="J174" s="207"/>
      <c r="K174" s="455" t="s">
        <v>22</v>
      </c>
      <c r="L174" s="115" t="str">
        <f t="shared" si="94"/>
        <v>►</v>
      </c>
      <c r="M174" s="190" t="str">
        <f>M149</f>
        <v>J JUS DE FRAISES DES BOIS | pâtisserie--ENTREMET| Auteur &gt; recette Béghin Say de Jean-Jacques Borne MOF 1994</v>
      </c>
      <c r="N174" s="190">
        <f>N149</f>
        <v>18</v>
      </c>
      <c r="O174" s="191" t="str">
        <f>O149</f>
        <v>assiettes</v>
      </c>
      <c r="P174" s="192" t="str">
        <f>P149</f>
        <v>Recette mère ► MILLE-FEUILLE meringue et chiboust pamplemousse aux fraises des bois</v>
      </c>
      <c r="Q174" s="533"/>
      <c r="R174" s="533"/>
      <c r="S174" s="533"/>
      <c r="T174" s="533"/>
      <c r="U174" s="1817"/>
      <c r="V174" s="1821" t="str">
        <f>IF(ISBLANK(W174),"",LARGE(V165:V173,1)+1)</f>
        <v/>
      </c>
      <c r="W174" s="1822"/>
      <c r="X174" s="1822"/>
      <c r="Y174" s="1822"/>
      <c r="Z174" s="1822"/>
      <c r="AA174" s="1822"/>
      <c r="AB174" s="1822"/>
      <c r="AC174" s="1822"/>
      <c r="AD174" s="2120"/>
      <c r="AE174" s="262" t="s">
        <v>22</v>
      </c>
      <c r="AF174" s="1035" t="str">
        <f t="shared" si="74"/>
        <v>►</v>
      </c>
      <c r="AG174" s="1036" t="str">
        <f t="shared" si="75"/>
        <v/>
      </c>
      <c r="AH174" s="1037" t="str">
        <f t="shared" si="76"/>
        <v/>
      </c>
      <c r="AI174" s="1036" t="str">
        <f t="shared" si="77"/>
        <v/>
      </c>
      <c r="AJ174" s="1037" t="str">
        <f t="shared" si="78"/>
        <v/>
      </c>
      <c r="AK174" s="1037">
        <f>IF(AND(L174="A",COUNTIF(BJ15:BL62,TRIM(U174))&gt;0),1,0)</f>
        <v>0</v>
      </c>
      <c r="AL174" s="1051" t="str" cm="1">
        <f t="array" ref="AL174">IF(AF174&lt;&gt;"A","",IFERROR((IFERROR(_xlfn.XLOOKUP(TRIM(SUBSTITUTE(U174,CHAR(160)," ")),BJ15:BJ62,BM15:BM62),IFERROR(_xlfn.XLOOKUP(TRIM(SUBSTITUTE(U174,CHAR(160)," ")),BK15:BK62,BM15:BM62),_xlfn.XLOOKUP(TRIM(SUBSTITUTE(U174,CHAR(160)," ")),BL15:BL62,BM15:BM62))))*T174*IF(ISBLANK(Q174),1,Q174)+IFERROR(_xlfn.XLOOKUP("RECHERCHEX",TRIM(L174:AD174),L174:AD174),0),0))</f>
        <v/>
      </c>
      <c r="AM174" s="1038">
        <f t="shared" si="79"/>
        <v>0</v>
      </c>
      <c r="AN174" s="1627" t="str">
        <f t="shared" si="80"/>
        <v/>
      </c>
      <c r="AO174" s="1039">
        <f t="shared" si="81"/>
        <v>0</v>
      </c>
      <c r="AP174" s="1039">
        <f t="shared" si="82"/>
        <v>0</v>
      </c>
      <c r="AQ174" s="1040">
        <f>IF(AO174&gt;0,AS9,0)</f>
        <v>0</v>
      </c>
      <c r="AR174" s="1628" t="str">
        <f>IF(TRIM(AG174)="▼ recette suivante", AG174, IF(AQ174&gt;0, IF(AT9&lt;&gt;"", AT9&amp;"-ou.or.o ❾ + or - &gt;", ""), ""))</f>
        <v/>
      </c>
      <c r="AS174" s="1064"/>
      <c r="AT174" s="1064"/>
      <c r="AU174" s="1042">
        <f t="shared" si="83"/>
        <v>0</v>
      </c>
      <c r="AV174" s="1043">
        <f>IF(AK174,IF(OR(AU174="",N(AU174)&lt;=0.000000001),"",_xlfn.XLOOKUP(AJ174,BJ15:BJ62,BN15:BN62,_xlfn.XLOOKUP(AJ174,BK15:BK62,BN15:BN62,_xlfn.XLOOKUP(AJ174,BL15:BL62,BN15:BN62,"")))),0)</f>
        <v>0</v>
      </c>
      <c r="AW174" s="1065" cm="1">
        <f t="array" ref="AW174">IF(AK174&lt;&gt;1,0,IF(OR(AU174="",N(AU174)&lt;=0.000000001),"",IF(OR(AO174="",N(AO174)&lt;=0.000000001),0,IF(ISNUMBER(AU174),IFERROR(_xlfn.LET(_xlpm.ai_test,TRIM(AJ174),_xlpm.r,IFERROR(_xlfn.XLOOKUP(_xlpm.ai_test,BJ15:BJ62,ROW(BJ15:BJ62),0,1),IFERROR(_xlfn.XLOOKUP(_xlpm.ai_test,BK15:BK62,ROW(BK15:BK62),0,1),_xlfn.XLOOKUP(_xlpm.ai_test,BL15:BL62,ROW(BL15:BL62),0,1))),_xlpm.p,_xlpm.r-MIN(ROW(BJ15:BJ62))+1,_xlpm.f,INDEX(BM15:BM62,_xlpm.p),_xlpm.u,INDEX(BN15:BN62,_xlpm.p),_xlpm.s,INDEX(BP15:BP62,_xlpm.p),_xlpm.q,N(AU174)/_xlpm.f,IF(_xlpm.q&gt;=_xlpm.s,ROUND(_xlpm.q,1)&amp;" "&amp;_xlpm.ai_test&amp;" = "&amp;ROUND(_xlpm.q*_xlpm.f,1)&amp;" "&amp;_xlpm.u,ROUND(_xlpm.q,1)&amp;" "&amp;_xlpm.ai_test)),""),""))))</f>
        <v>0</v>
      </c>
      <c r="AX174" s="1055"/>
      <c r="AY174" s="1042">
        <f t="shared" si="84"/>
        <v>0</v>
      </c>
      <c r="AZ174" s="1043" t="str">
        <f t="shared" si="85"/>
        <v/>
      </c>
      <c r="BA174" s="1044">
        <f t="shared" si="86"/>
        <v>0</v>
      </c>
      <c r="BB174" s="1045" t="str">
        <f t="shared" si="87"/>
        <v/>
      </c>
      <c r="BC174" s="1046"/>
      <c r="BD174" s="1047">
        <f t="shared" si="88"/>
        <v>0</v>
      </c>
      <c r="BE174" s="1048" t="str">
        <f t="shared" si="89"/>
        <v/>
      </c>
      <c r="BF174" s="262" t="s">
        <v>22</v>
      </c>
      <c r="BG174" s="1027">
        <f t="shared" si="90"/>
        <v>0</v>
      </c>
      <c r="BH174" s="1028">
        <f t="shared" si="91"/>
        <v>0</v>
      </c>
      <c r="BI174"/>
      <c r="BR174"/>
      <c r="BS174"/>
      <c r="BT174"/>
      <c r="BU174"/>
      <c r="BV174"/>
      <c r="BW174"/>
      <c r="BX174" s="964" t="str">
        <f t="shared" si="73"/>
        <v>►</v>
      </c>
      <c r="BY174"/>
      <c r="BZ174"/>
      <c r="CA174"/>
      <c r="CB174"/>
      <c r="CC174"/>
      <c r="CD174" s="848"/>
      <c r="CE174"/>
      <c r="CF174"/>
      <c r="CG174"/>
      <c r="CH174"/>
      <c r="CI174"/>
      <c r="CJ174"/>
      <c r="CK174"/>
      <c r="CM174"/>
      <c r="CN174"/>
      <c r="CO174"/>
      <c r="CP174"/>
      <c r="CQ174"/>
      <c r="CR174"/>
      <c r="CS174"/>
      <c r="CU174"/>
      <c r="CV174"/>
      <c r="CW174"/>
      <c r="CX174"/>
      <c r="CY174"/>
      <c r="CZ174"/>
      <c r="DA174"/>
      <c r="DC174" s="3">
        <v>1</v>
      </c>
    </row>
    <row r="175" spans="1:107" s="701" customFormat="1" ht="21" customHeight="1">
      <c r="A175" s="941" t="s">
        <v>22</v>
      </c>
      <c r="B175" s="957" t="str">
        <f t="shared" si="72"/>
        <v>►</v>
      </c>
      <c r="C175" s="999" cm="1">
        <f t="array" ref="C175">SUMPRODUCT(LEN(D175:J175))</f>
        <v>0</v>
      </c>
      <c r="D175" s="201"/>
      <c r="E175" s="206"/>
      <c r="F175" s="206"/>
      <c r="G175" s="206"/>
      <c r="H175" s="206"/>
      <c r="I175" s="206"/>
      <c r="J175" s="207"/>
      <c r="K175" s="455" t="s">
        <v>22</v>
      </c>
      <c r="L175" s="115" t="str">
        <f t="shared" si="94"/>
        <v>►</v>
      </c>
      <c r="M175" s="190" t="str">
        <f>M149</f>
        <v>J JUS DE FRAISES DES BOIS | pâtisserie--ENTREMET| Auteur &gt; recette Béghin Say de Jean-Jacques Borne MOF 1994</v>
      </c>
      <c r="N175" s="190">
        <f>N149</f>
        <v>18</v>
      </c>
      <c r="O175" s="191" t="str">
        <f>O149</f>
        <v>assiettes</v>
      </c>
      <c r="P175" s="192" t="str">
        <f>P149</f>
        <v>Recette mère ► MILLE-FEUILLE meringue et chiboust pamplemousse aux fraises des bois</v>
      </c>
      <c r="Q175" s="533"/>
      <c r="R175" s="533"/>
      <c r="S175" s="533"/>
      <c r="T175" s="533"/>
      <c r="U175" s="1817"/>
      <c r="V175" s="1821" t="str">
        <f>IF(ISBLANK(W175),"",LARGE(V165:V174,1)+1)</f>
        <v/>
      </c>
      <c r="W175" s="1822"/>
      <c r="X175" s="1822"/>
      <c r="Y175" s="1822"/>
      <c r="Z175" s="1822"/>
      <c r="AA175" s="1822"/>
      <c r="AB175" s="1822"/>
      <c r="AC175" s="1822"/>
      <c r="AD175" s="2120"/>
      <c r="AE175" s="262" t="s">
        <v>22</v>
      </c>
      <c r="AF175" s="1035" t="str">
        <f t="shared" si="74"/>
        <v>►</v>
      </c>
      <c r="AG175" s="1036" t="str">
        <f t="shared" si="75"/>
        <v/>
      </c>
      <c r="AH175" s="1037" t="str">
        <f t="shared" si="76"/>
        <v/>
      </c>
      <c r="AI175" s="1036" t="str">
        <f t="shared" si="77"/>
        <v/>
      </c>
      <c r="AJ175" s="1037" t="str">
        <f t="shared" si="78"/>
        <v/>
      </c>
      <c r="AK175" s="1037">
        <f>IF(AND(L175="A",COUNTIF(BJ15:BL62,TRIM(U175))&gt;0),1,0)</f>
        <v>0</v>
      </c>
      <c r="AL175" s="1051" t="str" cm="1">
        <f t="array" ref="AL175">IF(AF175&lt;&gt;"A","",IFERROR((IFERROR(_xlfn.XLOOKUP(TRIM(SUBSTITUTE(U175,CHAR(160)," ")),BJ15:BJ62,BM15:BM62),IFERROR(_xlfn.XLOOKUP(TRIM(SUBSTITUTE(U175,CHAR(160)," ")),BK15:BK62,BM15:BM62),_xlfn.XLOOKUP(TRIM(SUBSTITUTE(U175,CHAR(160)," ")),BL15:BL62,BM15:BM62))))*T175*IF(ISBLANK(Q175),1,Q175)+IFERROR(_xlfn.XLOOKUP("RECHERCHEX",TRIM(L175:AD175),L175:AD175),0),0))</f>
        <v/>
      </c>
      <c r="AM175" s="1038">
        <f t="shared" si="79"/>
        <v>0</v>
      </c>
      <c r="AN175" s="1627" t="str">
        <f t="shared" si="80"/>
        <v/>
      </c>
      <c r="AO175" s="1039">
        <f t="shared" si="81"/>
        <v>0</v>
      </c>
      <c r="AP175" s="1039">
        <f t="shared" si="82"/>
        <v>0</v>
      </c>
      <c r="AQ175" s="1052">
        <f>IF(AO175&gt;0,AS9,0)</f>
        <v>0</v>
      </c>
      <c r="AR175" s="1626" t="str">
        <f>IF(TRIM(AG175)="▼ recette suivante", AG175, IF(AQ175&gt;0, IF(AT9&lt;&gt;"", AT9&amp;"-ou.or.o ❾ + or - &gt;", ""), ""))</f>
        <v/>
      </c>
      <c r="AS175" s="1064"/>
      <c r="AT175" s="1064"/>
      <c r="AU175" s="1053">
        <f t="shared" si="83"/>
        <v>0</v>
      </c>
      <c r="AV175" s="1054">
        <f>IF(AK175,IF(OR(AU175="",N(AU175)&lt;=0.000000001),"",_xlfn.XLOOKUP(AJ175,BJ15:BJ62,BN15:BN62,_xlfn.XLOOKUP(AJ175,BK15:BK62,BN15:BN62,_xlfn.XLOOKUP(AJ175,BL15:BL62,BN15:BN62,"")))),0)</f>
        <v>0</v>
      </c>
      <c r="AW175" s="1067" cm="1">
        <f t="array" ref="AW175">IF(AK175&lt;&gt;1,0,IF(OR(AU175="",N(AU175)&lt;=0.000000001),"",IF(OR(AO175="",N(AO175)&lt;=0.000000001),0,IF(ISNUMBER(AU175),IFERROR(_xlfn.LET(_xlpm.ai_test,TRIM(AJ175),_xlpm.r,IFERROR(_xlfn.XLOOKUP(_xlpm.ai_test,BJ15:BJ62,ROW(BJ15:BJ62),0,1),IFERROR(_xlfn.XLOOKUP(_xlpm.ai_test,BK15:BK62,ROW(BK15:BK62),0,1),_xlfn.XLOOKUP(_xlpm.ai_test,BL15:BL62,ROW(BL15:BL62),0,1))),_xlpm.p,_xlpm.r-MIN(ROW(BJ15:BJ62))+1,_xlpm.f,INDEX(BM15:BM62,_xlpm.p),_xlpm.u,INDEX(BN15:BN62,_xlpm.p),_xlpm.s,INDEX(BP15:BP62,_xlpm.p),_xlpm.q,N(AU175)/_xlpm.f,IF(_xlpm.q&gt;=_xlpm.s,ROUND(_xlpm.q,1)&amp;" "&amp;_xlpm.ai_test&amp;" = "&amp;ROUND(_xlpm.q*_xlpm.f,1)&amp;" "&amp;_xlpm.u,ROUND(_xlpm.q,1)&amp;" "&amp;_xlpm.ai_test)),""),""))))</f>
        <v>0</v>
      </c>
      <c r="AX175" s="1055"/>
      <c r="AY175" s="1053">
        <f t="shared" si="84"/>
        <v>0</v>
      </c>
      <c r="AZ175" s="1054" t="str">
        <f t="shared" si="85"/>
        <v/>
      </c>
      <c r="BA175" s="1056">
        <f t="shared" si="86"/>
        <v>0</v>
      </c>
      <c r="BB175" s="1057" t="str">
        <f t="shared" si="87"/>
        <v/>
      </c>
      <c r="BC175" s="1046"/>
      <c r="BD175" s="1058">
        <f t="shared" si="88"/>
        <v>0</v>
      </c>
      <c r="BE175" s="1048" t="str">
        <f t="shared" si="89"/>
        <v/>
      </c>
      <c r="BF175" s="262" t="s">
        <v>22</v>
      </c>
      <c r="BG175" s="1027">
        <f t="shared" si="90"/>
        <v>0</v>
      </c>
      <c r="BH175" s="1028">
        <f t="shared" si="91"/>
        <v>0</v>
      </c>
      <c r="BI175"/>
      <c r="BR175"/>
      <c r="BS175"/>
      <c r="BT175"/>
      <c r="BU175"/>
      <c r="BV175"/>
      <c r="BW175"/>
      <c r="BX175" s="964" t="str">
        <f t="shared" si="73"/>
        <v>►</v>
      </c>
      <c r="BY175"/>
      <c r="BZ175"/>
      <c r="CA175"/>
      <c r="CB175"/>
      <c r="CC175"/>
      <c r="CD175" s="848"/>
      <c r="CE175"/>
      <c r="CF175"/>
      <c r="CG175"/>
      <c r="CH175"/>
      <c r="CI175"/>
      <c r="CJ175"/>
      <c r="CK175"/>
      <c r="CM175"/>
      <c r="CN175"/>
      <c r="CO175"/>
      <c r="CP175"/>
      <c r="CQ175"/>
      <c r="CR175"/>
      <c r="CS175"/>
      <c r="CU175"/>
      <c r="CV175"/>
      <c r="CW175"/>
      <c r="CX175"/>
      <c r="CY175"/>
      <c r="CZ175"/>
      <c r="DA175"/>
      <c r="DC175" s="3">
        <v>1</v>
      </c>
    </row>
    <row r="176" spans="1:107" s="701" customFormat="1" ht="21" customHeight="1">
      <c r="A176" s="941" t="s">
        <v>22</v>
      </c>
      <c r="B176" s="957" t="str">
        <f t="shared" si="72"/>
        <v>►</v>
      </c>
      <c r="C176" s="999" cm="1">
        <f t="array" ref="C176">SUMPRODUCT(LEN(D176:J176))</f>
        <v>0</v>
      </c>
      <c r="D176" s="201"/>
      <c r="E176" s="206"/>
      <c r="F176" s="206"/>
      <c r="G176" s="206"/>
      <c r="H176" s="206"/>
      <c r="I176" s="206"/>
      <c r="J176" s="207"/>
      <c r="K176" s="455" t="s">
        <v>22</v>
      </c>
      <c r="L176" s="230" t="s">
        <v>16</v>
      </c>
      <c r="M176" s="190" t="str">
        <f>M149</f>
        <v>J JUS DE FRAISES DES BOIS | pâtisserie--ENTREMET| Auteur &gt; recette Béghin Say de Jean-Jacques Borne MOF 1994</v>
      </c>
      <c r="N176" s="190">
        <f>N149</f>
        <v>18</v>
      </c>
      <c r="O176" s="191" t="str">
        <f>O149</f>
        <v>assiettes</v>
      </c>
      <c r="P176" s="192" t="str">
        <f>P149</f>
        <v>Recette mère ► MILLE-FEUILLE meringue et chiboust pamplemousse aux fraises des bois</v>
      </c>
      <c r="Q176" s="533"/>
      <c r="R176" s="533"/>
      <c r="S176" s="533"/>
      <c r="T176" s="533"/>
      <c r="U176" s="1817"/>
      <c r="V176" s="1821" t="str">
        <f>IF(ISBLANK(W176),"",LARGE(V165:V175,1)+1)</f>
        <v/>
      </c>
      <c r="W176" s="1822"/>
      <c r="X176" s="1822"/>
      <c r="Y176" s="1822"/>
      <c r="Z176" s="1822"/>
      <c r="AA176" s="1822"/>
      <c r="AB176" s="1822"/>
      <c r="AC176" s="1822"/>
      <c r="AD176" s="2120"/>
      <c r="AE176" s="262" t="s">
        <v>22</v>
      </c>
      <c r="AF176" s="1035" t="str">
        <f t="shared" si="74"/>
        <v>►</v>
      </c>
      <c r="AG176" s="1036" t="str">
        <f t="shared" si="75"/>
        <v/>
      </c>
      <c r="AH176" s="1037" t="str">
        <f t="shared" si="76"/>
        <v/>
      </c>
      <c r="AI176" s="1036" t="str">
        <f t="shared" si="77"/>
        <v/>
      </c>
      <c r="AJ176" s="1037" t="str">
        <f t="shared" si="78"/>
        <v/>
      </c>
      <c r="AK176" s="1037">
        <f>IF(AND(L176="A",COUNTIF(BJ15:BL62,TRIM(U176))&gt;0),1,0)</f>
        <v>0</v>
      </c>
      <c r="AL176" s="1051" t="str" cm="1">
        <f t="array" ref="AL176">IF(AF176&lt;&gt;"A","",IFERROR((IFERROR(_xlfn.XLOOKUP(TRIM(SUBSTITUTE(U176,CHAR(160)," ")),BJ15:BJ62,BM15:BM62),IFERROR(_xlfn.XLOOKUP(TRIM(SUBSTITUTE(U176,CHAR(160)," ")),BK15:BK62,BM15:BM62),_xlfn.XLOOKUP(TRIM(SUBSTITUTE(U176,CHAR(160)," ")),BL15:BL62,BM15:BM62))))*T176*IF(ISBLANK(Q176),1,Q176)+IFERROR(_xlfn.XLOOKUP("RECHERCHEX",TRIM(L176:AD176),L176:AD176),0),0))</f>
        <v/>
      </c>
      <c r="AM176" s="1038">
        <f t="shared" si="79"/>
        <v>0</v>
      </c>
      <c r="AN176" s="1627" t="str">
        <f t="shared" si="80"/>
        <v/>
      </c>
      <c r="AO176" s="1039">
        <f t="shared" si="81"/>
        <v>0</v>
      </c>
      <c r="AP176" s="1039">
        <f t="shared" si="82"/>
        <v>0</v>
      </c>
      <c r="AQ176" s="1040">
        <f>IF(AO176&gt;0,AS9,0)</f>
        <v>0</v>
      </c>
      <c r="AR176" s="1628" t="str">
        <f>IF(TRIM(AG176)="▼ recette suivante", AG176, IF(AQ176&gt;0, IF(AT9&lt;&gt;"", AT9&amp;"-ou.or.o ❾ + or - &gt;", ""), ""))</f>
        <v/>
      </c>
      <c r="AS176" s="1064"/>
      <c r="AT176" s="1064"/>
      <c r="AU176" s="1042">
        <f t="shared" si="83"/>
        <v>0</v>
      </c>
      <c r="AV176" s="1043">
        <f>IF(AK176,IF(OR(AU176="",N(AU176)&lt;=0.000000001),"",_xlfn.XLOOKUP(AJ176,BJ15:BJ62,BN15:BN62,_xlfn.XLOOKUP(AJ176,BK15:BK62,BN15:BN62,_xlfn.XLOOKUP(AJ176,BL15:BL62,BN15:BN62,"")))),0)</f>
        <v>0</v>
      </c>
      <c r="AW176" s="1065" cm="1">
        <f t="array" ref="AW176">IF(AK176&lt;&gt;1,0,IF(OR(AU176="",N(AU176)&lt;=0.000000001),"",IF(OR(AO176="",N(AO176)&lt;=0.000000001),0,IF(ISNUMBER(AU176),IFERROR(_xlfn.LET(_xlpm.ai_test,TRIM(AJ176),_xlpm.r,IFERROR(_xlfn.XLOOKUP(_xlpm.ai_test,BJ15:BJ62,ROW(BJ15:BJ62),0,1),IFERROR(_xlfn.XLOOKUP(_xlpm.ai_test,BK15:BK62,ROW(BK15:BK62),0,1),_xlfn.XLOOKUP(_xlpm.ai_test,BL15:BL62,ROW(BL15:BL62),0,1))),_xlpm.p,_xlpm.r-MIN(ROW(BJ15:BJ62))+1,_xlpm.f,INDEX(BM15:BM62,_xlpm.p),_xlpm.u,INDEX(BN15:BN62,_xlpm.p),_xlpm.s,INDEX(BP15:BP62,_xlpm.p),_xlpm.q,N(AU176)/_xlpm.f,IF(_xlpm.q&gt;=_xlpm.s,ROUND(_xlpm.q,1)&amp;" "&amp;_xlpm.ai_test&amp;" = "&amp;ROUND(_xlpm.q*_xlpm.f,1)&amp;" "&amp;_xlpm.u,ROUND(_xlpm.q,1)&amp;" "&amp;_xlpm.ai_test)),""),""))))</f>
        <v>0</v>
      </c>
      <c r="AX176" s="1055"/>
      <c r="AY176" s="1042">
        <f t="shared" si="84"/>
        <v>0</v>
      </c>
      <c r="AZ176" s="1043" t="str">
        <f t="shared" si="85"/>
        <v/>
      </c>
      <c r="BA176" s="1044">
        <f t="shared" si="86"/>
        <v>0</v>
      </c>
      <c r="BB176" s="1045" t="str">
        <f t="shared" si="87"/>
        <v/>
      </c>
      <c r="BC176" s="1046"/>
      <c r="BD176" s="1047">
        <f t="shared" si="88"/>
        <v>0</v>
      </c>
      <c r="BE176" s="1048" t="str">
        <f t="shared" si="89"/>
        <v/>
      </c>
      <c r="BF176" s="262" t="s">
        <v>22</v>
      </c>
      <c r="BG176" s="1027">
        <f t="shared" si="90"/>
        <v>0</v>
      </c>
      <c r="BH176" s="1028">
        <f t="shared" si="91"/>
        <v>0</v>
      </c>
      <c r="BI176"/>
      <c r="BR176"/>
      <c r="BS176"/>
      <c r="BT176"/>
      <c r="BU176"/>
      <c r="BV176"/>
      <c r="BW176"/>
      <c r="BX176" s="964" t="str">
        <f t="shared" si="73"/>
        <v>►</v>
      </c>
      <c r="BY176"/>
      <c r="BZ176"/>
      <c r="CA176"/>
      <c r="CB176"/>
      <c r="CC176"/>
      <c r="CD176" s="848"/>
      <c r="CE176"/>
      <c r="CF176"/>
      <c r="CG176"/>
      <c r="CH176"/>
      <c r="CI176"/>
      <c r="CJ176"/>
      <c r="CK176"/>
      <c r="CM176"/>
      <c r="CN176"/>
      <c r="CO176"/>
      <c r="CP176"/>
      <c r="CQ176"/>
      <c r="CR176"/>
      <c r="CS176"/>
      <c r="CU176"/>
      <c r="CV176"/>
      <c r="CW176"/>
      <c r="CX176"/>
      <c r="CY176"/>
      <c r="CZ176"/>
      <c r="DA176"/>
      <c r="DC176" s="3">
        <v>1</v>
      </c>
    </row>
    <row r="177" spans="1:107" s="701" customFormat="1" ht="21" customHeight="1" thickBot="1">
      <c r="A177" s="941" t="s">
        <v>22</v>
      </c>
      <c r="B177" s="957" t="str">
        <f t="shared" si="72"/>
        <v>A</v>
      </c>
      <c r="C177" s="999" cm="1">
        <f t="array" ref="C177">SUMPRODUCT(LEN(D177:J177))</f>
        <v>0</v>
      </c>
      <c r="D177" s="201"/>
      <c r="E177" s="206"/>
      <c r="F177" s="206"/>
      <c r="G177" s="206"/>
      <c r="H177" s="206"/>
      <c r="I177" s="206"/>
      <c r="J177" s="207"/>
      <c r="K177" s="455" t="s">
        <v>22</v>
      </c>
      <c r="L177" s="230" t="s">
        <v>11</v>
      </c>
      <c r="M177" s="190" t="str">
        <f>M149</f>
        <v>J JUS DE FRAISES DES BOIS | pâtisserie--ENTREMET| Auteur &gt; recette Béghin Say de Jean-Jacques Borne MOF 1994</v>
      </c>
      <c r="N177" s="190">
        <f>N149</f>
        <v>18</v>
      </c>
      <c r="O177" s="191" t="str">
        <f>O149</f>
        <v>assiettes</v>
      </c>
      <c r="P177" s="192" t="str">
        <f>P149</f>
        <v>Recette mère ► MILLE-FEUILLE meringue et chiboust pamplemousse aux fraises des bois</v>
      </c>
      <c r="Q177" s="201"/>
      <c r="R177" s="1644"/>
      <c r="S177" s="1644"/>
      <c r="T177" s="253" t="s">
        <v>216</v>
      </c>
      <c r="U177" s="206" t="s">
        <v>1419</v>
      </c>
      <c r="V177" s="1644"/>
      <c r="W177" s="1644"/>
      <c r="X177" s="1644"/>
      <c r="Y177" s="1644"/>
      <c r="Z177" s="1644"/>
      <c r="AA177" s="1644"/>
      <c r="AB177" s="1644"/>
      <c r="AC177" s="1644"/>
      <c r="AD177" s="2120"/>
      <c r="AE177" s="262" t="s">
        <v>22</v>
      </c>
      <c r="AF177" s="1035" t="str">
        <f t="shared" si="74"/>
        <v>►</v>
      </c>
      <c r="AG177" s="1036" t="str">
        <f t="shared" si="75"/>
        <v/>
      </c>
      <c r="AH177" s="1037" t="str">
        <f t="shared" si="76"/>
        <v/>
      </c>
      <c r="AI177" s="1036" t="str">
        <f t="shared" si="77"/>
        <v/>
      </c>
      <c r="AJ177" s="1037" t="str">
        <f t="shared" si="78"/>
        <v/>
      </c>
      <c r="AK177" s="1037">
        <f>IF(AND(L177="A",COUNTIF(BJ15:BL62,TRIM(U177))&gt;0),1,0)</f>
        <v>0</v>
      </c>
      <c r="AL177" s="1051" t="str" cm="1">
        <f t="array" ref="AL177">IF(AF177&lt;&gt;"A","",IFERROR((IFERROR(_xlfn.XLOOKUP(TRIM(SUBSTITUTE(U177,CHAR(160)," ")),BJ15:BJ62,BM15:BM62),IFERROR(_xlfn.XLOOKUP(TRIM(SUBSTITUTE(U177,CHAR(160)," ")),BK15:BK62,BM15:BM62),_xlfn.XLOOKUP(TRIM(SUBSTITUTE(U177,CHAR(160)," ")),BL15:BL62,BM15:BM62))))*T177*IF(ISBLANK(Q177),1,Q177)+IFERROR(_xlfn.XLOOKUP("RECHERCHEX",TRIM(L177:AD177),L177:AD177),0),0))</f>
        <v/>
      </c>
      <c r="AM177" s="1038">
        <f t="shared" si="79"/>
        <v>0</v>
      </c>
      <c r="AN177" s="1627" t="str">
        <f t="shared" si="80"/>
        <v/>
      </c>
      <c r="AO177" s="1039">
        <f t="shared" si="81"/>
        <v>0</v>
      </c>
      <c r="AP177" s="1039">
        <f t="shared" si="82"/>
        <v>0</v>
      </c>
      <c r="AQ177" s="1052">
        <f>IF(AO177&gt;0,AS9,0)</f>
        <v>0</v>
      </c>
      <c r="AR177" s="1626" t="str">
        <f>IF(TRIM(AG177)="▼ recette suivante", AG177, IF(AQ177&gt;0, IF(AT9&lt;&gt;"", AT9&amp;"-ou.or.o ❾ + or - &gt;", ""), ""))</f>
        <v/>
      </c>
      <c r="AS177" s="1064"/>
      <c r="AT177" s="1064"/>
      <c r="AU177" s="1053">
        <f t="shared" si="83"/>
        <v>0</v>
      </c>
      <c r="AV177" s="1054">
        <f>IF(AK177,IF(OR(AU177="",N(AU177)&lt;=0.000000001),"",_xlfn.XLOOKUP(AJ177,BJ15:BJ62,BN15:BN62,_xlfn.XLOOKUP(AJ177,BK15:BK62,BN15:BN62,_xlfn.XLOOKUP(AJ177,BL15:BL62,BN15:BN62,"")))),0)</f>
        <v>0</v>
      </c>
      <c r="AW177" s="1067" cm="1">
        <f t="array" ref="AW177">IF(AK177&lt;&gt;1,0,IF(OR(AU177="",N(AU177)&lt;=0.000000001),"",IF(OR(AO177="",N(AO177)&lt;=0.000000001),0,IF(ISNUMBER(AU177),IFERROR(_xlfn.LET(_xlpm.ai_test,TRIM(AJ177),_xlpm.r,IFERROR(_xlfn.XLOOKUP(_xlpm.ai_test,BJ15:BJ62,ROW(BJ15:BJ62),0,1),IFERROR(_xlfn.XLOOKUP(_xlpm.ai_test,BK15:BK62,ROW(BK15:BK62),0,1),_xlfn.XLOOKUP(_xlpm.ai_test,BL15:BL62,ROW(BL15:BL62),0,1))),_xlpm.p,_xlpm.r-MIN(ROW(BJ15:BJ62))+1,_xlpm.f,INDEX(BM15:BM62,_xlpm.p),_xlpm.u,INDEX(BN15:BN62,_xlpm.p),_xlpm.s,INDEX(BP15:BP62,_xlpm.p),_xlpm.q,N(AU177)/_xlpm.f,IF(_xlpm.q&gt;=_xlpm.s,ROUND(_xlpm.q,1)&amp;" "&amp;_xlpm.ai_test&amp;" = "&amp;ROUND(_xlpm.q*_xlpm.f,1)&amp;" "&amp;_xlpm.u,ROUND(_xlpm.q,1)&amp;" "&amp;_xlpm.ai_test)),""),""))))</f>
        <v>0</v>
      </c>
      <c r="AX177" s="1055"/>
      <c r="AY177" s="1053">
        <f t="shared" si="84"/>
        <v>0</v>
      </c>
      <c r="AZ177" s="1054" t="str">
        <f t="shared" si="85"/>
        <v/>
      </c>
      <c r="BA177" s="1056">
        <f t="shared" si="86"/>
        <v>0</v>
      </c>
      <c r="BB177" s="1057" t="str">
        <f t="shared" si="87"/>
        <v/>
      </c>
      <c r="BC177" s="1046"/>
      <c r="BD177" s="1058">
        <f t="shared" si="88"/>
        <v>0</v>
      </c>
      <c r="BE177" s="1048" t="str">
        <f t="shared" si="89"/>
        <v/>
      </c>
      <c r="BF177" s="262" t="s">
        <v>22</v>
      </c>
      <c r="BG177" s="1027">
        <f t="shared" si="90"/>
        <v>0</v>
      </c>
      <c r="BH177" s="1028">
        <f t="shared" si="91"/>
        <v>0</v>
      </c>
      <c r="BI177"/>
      <c r="BR177"/>
      <c r="BS177"/>
      <c r="BT177"/>
      <c r="BU177"/>
      <c r="BV177"/>
      <c r="BW177"/>
      <c r="BX177" s="964" t="str">
        <f t="shared" si="73"/>
        <v>►</v>
      </c>
      <c r="BY177"/>
      <c r="BZ177"/>
      <c r="CA177"/>
      <c r="CB177"/>
      <c r="CC177"/>
      <c r="CD177" s="848"/>
      <c r="CE177"/>
      <c r="CF177"/>
      <c r="CG177"/>
      <c r="CH177"/>
      <c r="CI177"/>
      <c r="CJ177"/>
      <c r="CK177"/>
      <c r="CM177"/>
      <c r="CN177"/>
      <c r="CO177"/>
      <c r="CP177"/>
      <c r="CQ177"/>
      <c r="CR177"/>
      <c r="CS177"/>
      <c r="CU177"/>
      <c r="CV177"/>
      <c r="CW177"/>
      <c r="CX177"/>
      <c r="CY177"/>
      <c r="CZ177"/>
      <c r="DA177"/>
      <c r="DC177" s="3">
        <v>1</v>
      </c>
    </row>
    <row r="178" spans="1:107" s="701" customFormat="1" ht="21" customHeight="1">
      <c r="A178" s="941" t="s">
        <v>22</v>
      </c>
      <c r="B178" s="957" t="str">
        <f t="shared" si="72"/>
        <v>A</v>
      </c>
      <c r="C178" s="999" cm="1">
        <f t="array" ref="C178">SUMPRODUCT(LEN(D178:J178))</f>
        <v>0</v>
      </c>
      <c r="D178" s="201"/>
      <c r="E178" s="206"/>
      <c r="F178" s="206"/>
      <c r="G178" s="206"/>
      <c r="H178" s="206"/>
      <c r="I178" s="206"/>
      <c r="J178" s="207"/>
      <c r="K178" s="455" t="s">
        <v>22</v>
      </c>
      <c r="L178" s="230" t="s">
        <v>11</v>
      </c>
      <c r="M178" s="190" t="str">
        <f>M149</f>
        <v>J JUS DE FRAISES DES BOIS | pâtisserie--ENTREMET| Auteur &gt; recette Béghin Say de Jean-Jacques Borne MOF 1994</v>
      </c>
      <c r="N178" s="190">
        <f>N149</f>
        <v>18</v>
      </c>
      <c r="O178" s="191" t="str">
        <f>O149</f>
        <v>assiettes</v>
      </c>
      <c r="P178" s="192" t="str">
        <f>P149</f>
        <v>Recette mère ► MILLE-FEUILLE meringue et chiboust pamplemousse aux fraises des bois</v>
      </c>
      <c r="Q178" s="338" t="s">
        <v>205</v>
      </c>
      <c r="R178" s="235"/>
      <c r="S178" s="235"/>
      <c r="T178" s="235"/>
      <c r="U178" s="235"/>
      <c r="V178" s="1644"/>
      <c r="W178" s="1644"/>
      <c r="X178" s="1644"/>
      <c r="Y178" s="1644"/>
      <c r="Z178" s="1644"/>
      <c r="AA178" s="1644"/>
      <c r="AB178" s="1644"/>
      <c r="AC178" s="1644"/>
      <c r="AD178" s="2120"/>
      <c r="AE178" s="262" t="s">
        <v>22</v>
      </c>
      <c r="AF178" s="1035" t="str">
        <f t="shared" si="74"/>
        <v>►</v>
      </c>
      <c r="AG178" s="1036" t="str">
        <f t="shared" si="75"/>
        <v/>
      </c>
      <c r="AH178" s="1037" t="str">
        <f t="shared" si="76"/>
        <v/>
      </c>
      <c r="AI178" s="1036" t="str">
        <f t="shared" si="77"/>
        <v/>
      </c>
      <c r="AJ178" s="1037" t="str">
        <f t="shared" si="78"/>
        <v/>
      </c>
      <c r="AK178" s="1037">
        <f>IF(AND(L178="A",COUNTIF(BJ15:BL62,TRIM(U178))&gt;0),1,0)</f>
        <v>0</v>
      </c>
      <c r="AL178" s="1051" t="str" cm="1">
        <f t="array" ref="AL178">IF(AF178&lt;&gt;"A","",IFERROR((IFERROR(_xlfn.XLOOKUP(TRIM(SUBSTITUTE(U178,CHAR(160)," ")),BJ15:BJ62,BM15:BM62),IFERROR(_xlfn.XLOOKUP(TRIM(SUBSTITUTE(U178,CHAR(160)," ")),BK15:BK62,BM15:BM62),_xlfn.XLOOKUP(TRIM(SUBSTITUTE(U178,CHAR(160)," ")),BL15:BL62,BM15:BM62))))*T178*IF(ISBLANK(Q178),1,Q178)+IFERROR(_xlfn.XLOOKUP("RECHERCHEX",TRIM(L178:AD178),L178:AD178),0),0))</f>
        <v/>
      </c>
      <c r="AM178" s="1038">
        <f t="shared" si="79"/>
        <v>0</v>
      </c>
      <c r="AN178" s="1627" t="str">
        <f t="shared" si="80"/>
        <v/>
      </c>
      <c r="AO178" s="1039">
        <f t="shared" si="81"/>
        <v>0</v>
      </c>
      <c r="AP178" s="1039">
        <f t="shared" si="82"/>
        <v>0</v>
      </c>
      <c r="AQ178" s="1040">
        <f>IF(AO178&gt;0,AS9,0)</f>
        <v>0</v>
      </c>
      <c r="AR178" s="1628" t="str">
        <f>IF(TRIM(AG178)="▼ recette suivante", AG178, IF(AQ178&gt;0, IF(AT9&lt;&gt;"", AT9&amp;"-ou.or.o ❾ + or - &gt;", ""), ""))</f>
        <v/>
      </c>
      <c r="AS178" s="1064"/>
      <c r="AT178" s="1064"/>
      <c r="AU178" s="1042">
        <f t="shared" si="83"/>
        <v>0</v>
      </c>
      <c r="AV178" s="1043">
        <f>IF(AK178,IF(OR(AU178="",N(AU178)&lt;=0.000000001),"",_xlfn.XLOOKUP(AJ178,BJ15:BJ62,BN15:BN62,_xlfn.XLOOKUP(AJ178,BK15:BK62,BN15:BN62,_xlfn.XLOOKUP(AJ178,BL15:BL62,BN15:BN62,"")))),0)</f>
        <v>0</v>
      </c>
      <c r="AW178" s="1065" cm="1">
        <f t="array" ref="AW178">IF(AK178&lt;&gt;1,0,IF(OR(AU178="",N(AU178)&lt;=0.000000001),"",IF(OR(AO178="",N(AO178)&lt;=0.000000001),0,IF(ISNUMBER(AU178),IFERROR(_xlfn.LET(_xlpm.ai_test,TRIM(AJ178),_xlpm.r,IFERROR(_xlfn.XLOOKUP(_xlpm.ai_test,BJ15:BJ62,ROW(BJ15:BJ62),0,1),IFERROR(_xlfn.XLOOKUP(_xlpm.ai_test,BK15:BK62,ROW(BK15:BK62),0,1),_xlfn.XLOOKUP(_xlpm.ai_test,BL15:BL62,ROW(BL15:BL62),0,1))),_xlpm.p,_xlpm.r-MIN(ROW(BJ15:BJ62))+1,_xlpm.f,INDEX(BM15:BM62,_xlpm.p),_xlpm.u,INDEX(BN15:BN62,_xlpm.p),_xlpm.s,INDEX(BP15:BP62,_xlpm.p),_xlpm.q,N(AU178)/_xlpm.f,IF(_xlpm.q&gt;=_xlpm.s,ROUND(_xlpm.q,1)&amp;" "&amp;_xlpm.ai_test&amp;" = "&amp;ROUND(_xlpm.q*_xlpm.f,1)&amp;" "&amp;_xlpm.u,ROUND(_xlpm.q,1)&amp;" "&amp;_xlpm.ai_test)),""),""))))</f>
        <v>0</v>
      </c>
      <c r="AX178" s="1055"/>
      <c r="AY178" s="1042">
        <f t="shared" si="84"/>
        <v>0</v>
      </c>
      <c r="AZ178" s="1043" t="str">
        <f t="shared" si="85"/>
        <v/>
      </c>
      <c r="BA178" s="1044">
        <f t="shared" si="86"/>
        <v>0</v>
      </c>
      <c r="BB178" s="1045" t="str">
        <f t="shared" si="87"/>
        <v/>
      </c>
      <c r="BC178" s="1046"/>
      <c r="BD178" s="1047">
        <f t="shared" si="88"/>
        <v>0</v>
      </c>
      <c r="BE178" s="1048" t="str">
        <f t="shared" si="89"/>
        <v/>
      </c>
      <c r="BF178" s="262" t="s">
        <v>22</v>
      </c>
      <c r="BG178" s="1027">
        <f t="shared" si="90"/>
        <v>0</v>
      </c>
      <c r="BH178" s="1028">
        <f t="shared" si="91"/>
        <v>0</v>
      </c>
      <c r="BI178"/>
      <c r="BR178"/>
      <c r="BS178"/>
      <c r="BT178"/>
      <c r="BU178"/>
      <c r="BV178"/>
      <c r="BW178"/>
      <c r="BX178" s="964" t="str">
        <f t="shared" si="73"/>
        <v>►</v>
      </c>
      <c r="BY178"/>
      <c r="BZ178"/>
      <c r="CA178"/>
      <c r="CB178"/>
      <c r="CC178"/>
      <c r="CD178" s="848"/>
      <c r="CE178"/>
      <c r="CF178"/>
      <c r="CG178"/>
      <c r="CH178"/>
      <c r="CI178"/>
      <c r="CJ178"/>
      <c r="CK178"/>
      <c r="CM178"/>
      <c r="CN178"/>
      <c r="CO178"/>
      <c r="CP178"/>
      <c r="CQ178"/>
      <c r="CR178"/>
      <c r="CS178"/>
      <c r="CU178"/>
      <c r="CV178"/>
      <c r="CW178"/>
      <c r="CX178"/>
      <c r="CY178"/>
      <c r="CZ178"/>
      <c r="DA178"/>
      <c r="DC178" s="3">
        <v>1</v>
      </c>
    </row>
    <row r="179" spans="1:107" s="701" customFormat="1" ht="21" customHeight="1">
      <c r="A179" s="941" t="s">
        <v>22</v>
      </c>
      <c r="B179" s="957" t="str">
        <f t="shared" si="72"/>
        <v>A</v>
      </c>
      <c r="C179" s="999" cm="1">
        <f t="array" ref="C179">SUMPRODUCT(LEN(D179:J179))</f>
        <v>0</v>
      </c>
      <c r="D179" s="201"/>
      <c r="E179" s="206"/>
      <c r="F179" s="206"/>
      <c r="G179" s="206"/>
      <c r="H179" s="206"/>
      <c r="I179" s="206"/>
      <c r="J179" s="207"/>
      <c r="K179" s="455" t="s">
        <v>22</v>
      </c>
      <c r="L179" s="230" t="s">
        <v>11</v>
      </c>
      <c r="M179" s="190" t="str">
        <f>M149</f>
        <v>J JUS DE FRAISES DES BOIS | pâtisserie--ENTREMET| Auteur &gt; recette Béghin Say de Jean-Jacques Borne MOF 1994</v>
      </c>
      <c r="N179" s="190">
        <f>N149</f>
        <v>18</v>
      </c>
      <c r="O179" s="191" t="str">
        <f>O149</f>
        <v>assiettes</v>
      </c>
      <c r="P179" s="192" t="str">
        <f>P149</f>
        <v>Recette mère ► MILLE-FEUILLE meringue et chiboust pamplemousse aux fraises des bois</v>
      </c>
      <c r="Q179" s="238"/>
      <c r="R179" s="238"/>
      <c r="S179" s="238" t="s">
        <v>209</v>
      </c>
      <c r="T179" s="239"/>
      <c r="U179" s="240"/>
      <c r="V179" s="240"/>
      <c r="W179" s="240"/>
      <c r="X179" s="240"/>
      <c r="Y179" s="240"/>
      <c r="Z179" s="240"/>
      <c r="AA179" s="240"/>
      <c r="AB179" s="240"/>
      <c r="AC179" s="240"/>
      <c r="AD179" s="592"/>
      <c r="AE179" s="262" t="s">
        <v>22</v>
      </c>
      <c r="AF179" s="1035" t="str">
        <f t="shared" si="74"/>
        <v>►</v>
      </c>
      <c r="AG179" s="1036" t="str">
        <f t="shared" si="75"/>
        <v/>
      </c>
      <c r="AH179" s="1037" t="str">
        <f t="shared" si="76"/>
        <v/>
      </c>
      <c r="AI179" s="1036" t="str">
        <f t="shared" si="77"/>
        <v/>
      </c>
      <c r="AJ179" s="1037" t="str">
        <f t="shared" si="78"/>
        <v/>
      </c>
      <c r="AK179" s="1037">
        <f>IF(AND(L179="A",COUNTIF(BJ15:BL62,TRIM(U179))&gt;0),1,0)</f>
        <v>0</v>
      </c>
      <c r="AL179" s="1051" t="str" cm="1">
        <f t="array" ref="AL179">IF(AF179&lt;&gt;"A","",IFERROR((IFERROR(_xlfn.XLOOKUP(TRIM(SUBSTITUTE(U179,CHAR(160)," ")),BJ15:BJ62,BM15:BM62),IFERROR(_xlfn.XLOOKUP(TRIM(SUBSTITUTE(U179,CHAR(160)," ")),BK15:BK62,BM15:BM62),_xlfn.XLOOKUP(TRIM(SUBSTITUTE(U179,CHAR(160)," ")),BL15:BL62,BM15:BM62))))*T179*IF(ISBLANK(Q179),1,Q179)+IFERROR(_xlfn.XLOOKUP("RECHERCHEX",TRIM(L179:AD179),L179:AD179),0),0))</f>
        <v/>
      </c>
      <c r="AM179" s="1038">
        <f t="shared" si="79"/>
        <v>0</v>
      </c>
      <c r="AN179" s="1627" t="str">
        <f t="shared" si="80"/>
        <v/>
      </c>
      <c r="AO179" s="1039">
        <f t="shared" si="81"/>
        <v>0</v>
      </c>
      <c r="AP179" s="1039">
        <f t="shared" si="82"/>
        <v>0</v>
      </c>
      <c r="AQ179" s="1052">
        <f>IF(AO179&gt;0,AS9,0)</f>
        <v>0</v>
      </c>
      <c r="AR179" s="1626" t="str">
        <f>IF(TRIM(AG179)="▼ recette suivante", AG179, IF(AQ179&gt;0, IF(AT9&lt;&gt;"", AT9&amp;"-ou.or.o ❾ + or - &gt;", ""), ""))</f>
        <v/>
      </c>
      <c r="AS179" s="1064"/>
      <c r="AT179" s="1064"/>
      <c r="AU179" s="1053">
        <f t="shared" si="83"/>
        <v>0</v>
      </c>
      <c r="AV179" s="1054">
        <f>IF(AK179,IF(OR(AU179="",N(AU179)&lt;=0.000000001),"",_xlfn.XLOOKUP(AJ179,BJ15:BJ62,BN15:BN62,_xlfn.XLOOKUP(AJ179,BK15:BK62,BN15:BN62,_xlfn.XLOOKUP(AJ179,BL15:BL62,BN15:BN62,"")))),0)</f>
        <v>0</v>
      </c>
      <c r="AW179" s="1067" cm="1">
        <f t="array" ref="AW179">IF(AK179&lt;&gt;1,0,IF(OR(AU179="",N(AU179)&lt;=0.000000001),"",IF(OR(AO179="",N(AO179)&lt;=0.000000001),0,IF(ISNUMBER(AU179),IFERROR(_xlfn.LET(_xlpm.ai_test,TRIM(AJ179),_xlpm.r,IFERROR(_xlfn.XLOOKUP(_xlpm.ai_test,BJ15:BJ62,ROW(BJ15:BJ62),0,1),IFERROR(_xlfn.XLOOKUP(_xlpm.ai_test,BK15:BK62,ROW(BK15:BK62),0,1),_xlfn.XLOOKUP(_xlpm.ai_test,BL15:BL62,ROW(BL15:BL62),0,1))),_xlpm.p,_xlpm.r-MIN(ROW(BJ15:BJ62))+1,_xlpm.f,INDEX(BM15:BM62,_xlpm.p),_xlpm.u,INDEX(BN15:BN62,_xlpm.p),_xlpm.s,INDEX(BP15:BP62,_xlpm.p),_xlpm.q,N(AU179)/_xlpm.f,IF(_xlpm.q&gt;=_xlpm.s,ROUND(_xlpm.q,1)&amp;" "&amp;_xlpm.ai_test&amp;" = "&amp;ROUND(_xlpm.q*_xlpm.f,1)&amp;" "&amp;_xlpm.u,ROUND(_xlpm.q,1)&amp;" "&amp;_xlpm.ai_test)),""),""))))</f>
        <v>0</v>
      </c>
      <c r="AX179" s="1055"/>
      <c r="AY179" s="1053">
        <f t="shared" si="84"/>
        <v>0</v>
      </c>
      <c r="AZ179" s="1054" t="str">
        <f t="shared" si="85"/>
        <v/>
      </c>
      <c r="BA179" s="1056">
        <f t="shared" si="86"/>
        <v>0</v>
      </c>
      <c r="BB179" s="1057" t="str">
        <f t="shared" si="87"/>
        <v/>
      </c>
      <c r="BC179" s="1046"/>
      <c r="BD179" s="1058">
        <f t="shared" si="88"/>
        <v>0</v>
      </c>
      <c r="BE179" s="1048" t="str">
        <f t="shared" si="89"/>
        <v/>
      </c>
      <c r="BF179" s="262" t="s">
        <v>22</v>
      </c>
      <c r="BG179" s="1027">
        <f t="shared" si="90"/>
        <v>0</v>
      </c>
      <c r="BH179" s="1028">
        <f t="shared" si="91"/>
        <v>0</v>
      </c>
      <c r="BI179"/>
      <c r="BR179"/>
      <c r="BS179"/>
      <c r="BT179"/>
      <c r="BU179"/>
      <c r="BV179"/>
      <c r="BW179"/>
      <c r="BX179" s="964" t="str">
        <f t="shared" si="73"/>
        <v>►</v>
      </c>
      <c r="BY179"/>
      <c r="BZ179"/>
      <c r="CA179"/>
      <c r="CB179"/>
      <c r="CC179"/>
      <c r="CD179" s="848"/>
      <c r="CE179"/>
      <c r="CF179"/>
      <c r="CG179"/>
      <c r="CH179"/>
      <c r="CI179"/>
      <c r="CJ179"/>
      <c r="CK179"/>
      <c r="CM179"/>
      <c r="CN179"/>
      <c r="CO179"/>
      <c r="CP179"/>
      <c r="CQ179"/>
      <c r="CR179"/>
      <c r="CS179"/>
      <c r="CU179"/>
      <c r="CV179"/>
      <c r="CW179"/>
      <c r="CX179"/>
      <c r="CY179"/>
      <c r="CZ179"/>
      <c r="DA179"/>
      <c r="DC179" s="3">
        <v>1</v>
      </c>
    </row>
    <row r="180" spans="1:107" s="701" customFormat="1" ht="21" customHeight="1">
      <c r="A180" s="941" t="s">
        <v>22</v>
      </c>
      <c r="B180" s="957" t="str">
        <f t="shared" si="72"/>
        <v>A</v>
      </c>
      <c r="C180" s="999" cm="1">
        <f t="array" ref="C180">SUMPRODUCT(LEN(D180:J180))</f>
        <v>0</v>
      </c>
      <c r="D180" s="201"/>
      <c r="E180" s="206"/>
      <c r="F180" s="206"/>
      <c r="G180" s="206"/>
      <c r="H180" s="206"/>
      <c r="I180" s="206"/>
      <c r="J180" s="207"/>
      <c r="K180" s="455" t="s">
        <v>22</v>
      </c>
      <c r="L180" s="230" t="s">
        <v>11</v>
      </c>
      <c r="M180" s="243" t="str">
        <f>M149</f>
        <v>J JUS DE FRAISES DES BOIS | pâtisserie--ENTREMET| Auteur &gt; recette Béghin Say de Jean-Jacques Borne MOF 1994</v>
      </c>
      <c r="N180" s="243">
        <f>N149</f>
        <v>18</v>
      </c>
      <c r="O180" s="244" t="str">
        <f>O149</f>
        <v>assiettes</v>
      </c>
      <c r="P180" s="245" t="str">
        <f>P149</f>
        <v>Recette mère ► MILLE-FEUILLE meringue et chiboust pamplemousse aux fraises des bois</v>
      </c>
      <c r="Q180" s="246"/>
      <c r="R180" s="247"/>
      <c r="S180" s="248"/>
      <c r="T180" s="249"/>
      <c r="U180" s="248"/>
      <c r="V180" s="248"/>
      <c r="W180" s="248"/>
      <c r="X180" s="248"/>
      <c r="Y180" s="248"/>
      <c r="Z180" s="248"/>
      <c r="AA180" s="248"/>
      <c r="AB180" s="248"/>
      <c r="AC180" s="248"/>
      <c r="AD180" s="604"/>
      <c r="AE180" s="262" t="s">
        <v>22</v>
      </c>
      <c r="AF180" s="1035" t="str">
        <f t="shared" si="74"/>
        <v>►</v>
      </c>
      <c r="AG180" s="1036" t="str">
        <f t="shared" si="75"/>
        <v/>
      </c>
      <c r="AH180" s="1037" t="str">
        <f t="shared" si="76"/>
        <v/>
      </c>
      <c r="AI180" s="1036" t="str">
        <f t="shared" si="77"/>
        <v/>
      </c>
      <c r="AJ180" s="1037" t="str">
        <f t="shared" si="78"/>
        <v/>
      </c>
      <c r="AK180" s="1037">
        <f>IF(AND(L180="A",COUNTIF(BJ15:BL62,TRIM(U180))&gt;0),1,0)</f>
        <v>0</v>
      </c>
      <c r="AL180" s="1051" t="str" cm="1">
        <f t="array" ref="AL180">IF(AF180&lt;&gt;"A","",IFERROR((IFERROR(_xlfn.XLOOKUP(TRIM(SUBSTITUTE(U180,CHAR(160)," ")),BJ15:BJ62,BM15:BM62),IFERROR(_xlfn.XLOOKUP(TRIM(SUBSTITUTE(U180,CHAR(160)," ")),BK15:BK62,BM15:BM62),_xlfn.XLOOKUP(TRIM(SUBSTITUTE(U180,CHAR(160)," ")),BL15:BL62,BM15:BM62))))*T180*IF(ISBLANK(Q180),1,Q180)+IFERROR(_xlfn.XLOOKUP("RECHERCHEX",TRIM(L180:AD180),L180:AD180),0),0))</f>
        <v/>
      </c>
      <c r="AM180" s="1038">
        <f t="shared" si="79"/>
        <v>0</v>
      </c>
      <c r="AN180" s="1627" t="str">
        <f t="shared" si="80"/>
        <v/>
      </c>
      <c r="AO180" s="1039">
        <f t="shared" si="81"/>
        <v>0</v>
      </c>
      <c r="AP180" s="1039">
        <f t="shared" si="82"/>
        <v>0</v>
      </c>
      <c r="AQ180" s="1040">
        <f>IF(AO180&gt;0,AS9,0)</f>
        <v>0</v>
      </c>
      <c r="AR180" s="1628" t="str">
        <f>IF(TRIM(AG180)="▼ recette suivante", AG180, IF(AQ180&gt;0, IF(AT9&lt;&gt;"", AT9&amp;"-ou.or.o ❾ + or - &gt;", ""), ""))</f>
        <v/>
      </c>
      <c r="AS180" s="1064"/>
      <c r="AT180" s="1064"/>
      <c r="AU180" s="1042">
        <f t="shared" si="83"/>
        <v>0</v>
      </c>
      <c r="AV180" s="1043">
        <f>IF(AK180,IF(OR(AU180="",N(AU180)&lt;=0.000000001),"",_xlfn.XLOOKUP(AJ180,BJ15:BJ62,BN15:BN62,_xlfn.XLOOKUP(AJ180,BK15:BK62,BN15:BN62,_xlfn.XLOOKUP(AJ180,BL15:BL62,BN15:BN62,"")))),0)</f>
        <v>0</v>
      </c>
      <c r="AW180" s="1065" cm="1">
        <f t="array" ref="AW180">IF(AK180&lt;&gt;1,0,IF(OR(AU180="",N(AU180)&lt;=0.000000001),"",IF(OR(AO180="",N(AO180)&lt;=0.000000001),0,IF(ISNUMBER(AU180),IFERROR(_xlfn.LET(_xlpm.ai_test,TRIM(AJ180),_xlpm.r,IFERROR(_xlfn.XLOOKUP(_xlpm.ai_test,BJ15:BJ62,ROW(BJ15:BJ62),0,1),IFERROR(_xlfn.XLOOKUP(_xlpm.ai_test,BK15:BK62,ROW(BK15:BK62),0,1),_xlfn.XLOOKUP(_xlpm.ai_test,BL15:BL62,ROW(BL15:BL62),0,1))),_xlpm.p,_xlpm.r-MIN(ROW(BJ15:BJ62))+1,_xlpm.f,INDEX(BM15:BM62,_xlpm.p),_xlpm.u,INDEX(BN15:BN62,_xlpm.p),_xlpm.s,INDEX(BP15:BP62,_xlpm.p),_xlpm.q,N(AU180)/_xlpm.f,IF(_xlpm.q&gt;=_xlpm.s,ROUND(_xlpm.q,1)&amp;" "&amp;_xlpm.ai_test&amp;" = "&amp;ROUND(_xlpm.q*_xlpm.f,1)&amp;" "&amp;_xlpm.u,ROUND(_xlpm.q,1)&amp;" "&amp;_xlpm.ai_test)),""),""))))</f>
        <v>0</v>
      </c>
      <c r="AX180" s="1055"/>
      <c r="AY180" s="1042">
        <f t="shared" si="84"/>
        <v>0</v>
      </c>
      <c r="AZ180" s="1043" t="str">
        <f t="shared" si="85"/>
        <v/>
      </c>
      <c r="BA180" s="1044">
        <f t="shared" si="86"/>
        <v>0</v>
      </c>
      <c r="BB180" s="1045" t="str">
        <f t="shared" si="87"/>
        <v/>
      </c>
      <c r="BC180" s="1046"/>
      <c r="BD180" s="1047">
        <f t="shared" si="88"/>
        <v>0</v>
      </c>
      <c r="BE180" s="1048" t="str">
        <f t="shared" si="89"/>
        <v/>
      </c>
      <c r="BF180" s="262" t="s">
        <v>22</v>
      </c>
      <c r="BG180" s="1027">
        <f t="shared" si="90"/>
        <v>0</v>
      </c>
      <c r="BH180" s="1028">
        <f t="shared" si="91"/>
        <v>0</v>
      </c>
      <c r="BI180"/>
      <c r="BR180"/>
      <c r="BS180"/>
      <c r="BT180"/>
      <c r="BU180"/>
      <c r="BV180"/>
      <c r="BW180"/>
      <c r="BX180" s="964" t="str">
        <f t="shared" si="73"/>
        <v>►</v>
      </c>
      <c r="BY180"/>
      <c r="BZ180"/>
      <c r="CA180"/>
      <c r="CB180"/>
      <c r="CC180"/>
      <c r="CD180" s="848"/>
      <c r="CE180"/>
      <c r="CF180"/>
      <c r="CG180"/>
      <c r="CH180"/>
      <c r="CI180"/>
      <c r="CJ180"/>
      <c r="CK180"/>
      <c r="CM180"/>
      <c r="CN180"/>
      <c r="CO180"/>
      <c r="CP180"/>
      <c r="CQ180"/>
      <c r="CR180"/>
      <c r="CS180"/>
      <c r="CU180"/>
      <c r="CV180"/>
      <c r="CW180"/>
      <c r="CX180"/>
      <c r="CY180"/>
      <c r="CZ180"/>
      <c r="DA180"/>
      <c r="DC180" s="3">
        <v>1</v>
      </c>
    </row>
    <row r="181" spans="1:107" s="701" customFormat="1" ht="21" customHeight="1" thickBot="1">
      <c r="A181" s="941" t="s">
        <v>22</v>
      </c>
      <c r="B181" s="957" t="str">
        <f t="shared" si="72"/>
        <v>A</v>
      </c>
      <c r="C181" s="999" cm="1">
        <f t="array" ref="C181">SUMPRODUCT(LEN(D181:J181))</f>
        <v>0</v>
      </c>
      <c r="D181" s="201"/>
      <c r="E181" s="206"/>
      <c r="F181" s="206"/>
      <c r="G181" s="206"/>
      <c r="H181" s="206"/>
      <c r="I181" s="206"/>
      <c r="J181" s="207"/>
      <c r="K181" s="455" t="s">
        <v>22</v>
      </c>
      <c r="L181" s="250" t="s">
        <v>11</v>
      </c>
      <c r="M181" s="251"/>
      <c r="N181" s="251"/>
      <c r="O181" s="251"/>
      <c r="P181" s="252"/>
      <c r="Q181" s="253" t="s">
        <v>216</v>
      </c>
      <c r="R181" s="254" t="str">
        <f ca="1">CELL("nomfichier")</f>
        <v>D:\Données\1.UPRT\0-UPRT.fait\1-UPRT.FR-SITE-WEB\ff-fiches-fabrications\ff.fiches.fabrication.2023\ffr.restaurant.2023\[ff.FICHE.TRILINGUE.19.COLONNES.01.12.2025.xlsx]Nota.ES</v>
      </c>
      <c r="S181" s="255"/>
      <c r="T181" s="255"/>
      <c r="U181" s="255"/>
      <c r="V181" s="255"/>
      <c r="W181" s="255"/>
      <c r="X181" s="255"/>
      <c r="Y181" s="255"/>
      <c r="Z181" s="255"/>
      <c r="AA181" s="255"/>
      <c r="AB181" s="255"/>
      <c r="AC181" s="255"/>
      <c r="AD181" s="256"/>
      <c r="AE181" s="262" t="s">
        <v>22</v>
      </c>
      <c r="AF181" s="1035" t="str">
        <f t="shared" si="74"/>
        <v>A</v>
      </c>
      <c r="AG181" s="1036" t="str">
        <f t="shared" si="75"/>
        <v>▼ recette suivante</v>
      </c>
      <c r="AH181" s="1037">
        <f t="shared" si="76"/>
        <v>0</v>
      </c>
      <c r="AI181" s="1036">
        <f t="shared" si="77"/>
        <v>0</v>
      </c>
      <c r="AJ181" s="1037">
        <f t="shared" si="78"/>
        <v>0</v>
      </c>
      <c r="AK181" s="1037">
        <f>IF(AND(L181="A",COUNTIF(BJ15:BL62,TRIM(U181))&gt;0),1,0)</f>
        <v>0</v>
      </c>
      <c r="AL181" s="1051" cm="1">
        <f t="array" aca="1" ref="AL181" ca="1">IF(AF181&lt;&gt;"A","",IFERROR((IFERROR(_xlfn.XLOOKUP(TRIM(SUBSTITUTE(U181,CHAR(160)," ")),BJ15:BJ62,BM15:BM62),IFERROR(_xlfn.XLOOKUP(TRIM(SUBSTITUTE(U181,CHAR(160)," ")),BK15:BK62,BM15:BM62),_xlfn.XLOOKUP(TRIM(SUBSTITUTE(U181,CHAR(160)," ")),BL15:BL62,BM15:BM62))))*T181*IF(ISBLANK(Q181),1,Q181)+IFERROR(_xlfn.XLOOKUP("RECHERCHEX",TRIM(L181:AD181),L181:AD181),0),0))</f>
        <v>0</v>
      </c>
      <c r="AM181" s="1038">
        <f t="shared" si="79"/>
        <v>0</v>
      </c>
      <c r="AN181" s="1627" t="str">
        <f t="shared" si="80"/>
        <v>❾ Author reference &gt;</v>
      </c>
      <c r="AO181" s="1039">
        <f t="shared" si="81"/>
        <v>0</v>
      </c>
      <c r="AP181" s="1039">
        <f t="shared" si="82"/>
        <v>0</v>
      </c>
      <c r="AQ181" s="1052">
        <f>IF(AO181&gt;0,AS9,0)</f>
        <v>0</v>
      </c>
      <c r="AR181" s="1626" t="str">
        <f>IF(TRIM(AG181)="▼ recette suivante", AG181, IF(AQ181&gt;0, IF(AT9&lt;&gt;"", AT9&amp;"-ou.or.o ❾ + or - &gt;", ""), ""))</f>
        <v>▼ recette suivante</v>
      </c>
      <c r="AS181" s="1064"/>
      <c r="AT181" s="1064"/>
      <c r="AU181" s="1053">
        <f t="shared" si="83"/>
        <v>0</v>
      </c>
      <c r="AV181" s="1054">
        <f>IF(AK181,IF(OR(AU181="",N(AU181)&lt;=0.000000001),"",_xlfn.XLOOKUP(AJ181,BJ15:BJ62,BN15:BN62,_xlfn.XLOOKUP(AJ181,BK15:BK62,BN15:BN62,_xlfn.XLOOKUP(AJ181,BL15:BL62,BN15:BN62,"")))),0)</f>
        <v>0</v>
      </c>
      <c r="AW181" s="1067" cm="1">
        <f t="array" ref="AW181">IF(AK181&lt;&gt;1,0,IF(OR(AU181="",N(AU181)&lt;=0.000000001),"",IF(OR(AO181="",N(AO181)&lt;=0.000000001),0,IF(ISNUMBER(AU181),IFERROR(_xlfn.LET(_xlpm.ai_test,TRIM(AJ181),_xlpm.r,IFERROR(_xlfn.XLOOKUP(_xlpm.ai_test,BJ15:BJ62,ROW(BJ15:BJ62),0,1),IFERROR(_xlfn.XLOOKUP(_xlpm.ai_test,BK15:BK62,ROW(BK15:BK62),0,1),_xlfn.XLOOKUP(_xlpm.ai_test,BL15:BL62,ROW(BL15:BL62),0,1))),_xlpm.p,_xlpm.r-MIN(ROW(BJ15:BJ62))+1,_xlpm.f,INDEX(BM15:BM62,_xlpm.p),_xlpm.u,INDEX(BN15:BN62,_xlpm.p),_xlpm.s,INDEX(BP15:BP62,_xlpm.p),_xlpm.q,N(AU181)/_xlpm.f,IF(_xlpm.q&gt;=_xlpm.s,ROUND(_xlpm.q,1)&amp;" "&amp;_xlpm.ai_test&amp;" = "&amp;ROUND(_xlpm.q*_xlpm.f,1)&amp;" "&amp;_xlpm.u,ROUND(_xlpm.q,1)&amp;" "&amp;_xlpm.ai_test)),""),""))))</f>
        <v>0</v>
      </c>
      <c r="AX181" s="1055"/>
      <c r="AY181" s="1053" t="str">
        <f t="shared" si="84"/>
        <v xml:space="preserve">▼next recipe </v>
      </c>
      <c r="AZ181" s="1054" t="str">
        <f t="shared" si="85"/>
        <v/>
      </c>
      <c r="BA181" s="1056">
        <f t="shared" si="86"/>
        <v>0</v>
      </c>
      <c r="BB181" s="1057" t="str">
        <f t="shared" si="87"/>
        <v/>
      </c>
      <c r="BC181" s="1046"/>
      <c r="BD181" s="1058">
        <f t="shared" si="88"/>
        <v>0</v>
      </c>
      <c r="BE181" s="1048" t="str">
        <f t="shared" si="89"/>
        <v>▼ receta siguiente</v>
      </c>
      <c r="BF181" s="262" t="s">
        <v>22</v>
      </c>
      <c r="BG181" s="1027">
        <f t="shared" si="90"/>
        <v>0</v>
      </c>
      <c r="BH181" s="1028">
        <f t="shared" ca="1" si="91"/>
        <v>0</v>
      </c>
      <c r="BI181"/>
      <c r="BR181"/>
      <c r="BS181"/>
      <c r="BT181"/>
      <c r="BU181"/>
      <c r="BV181"/>
      <c r="BW181"/>
      <c r="BX181" s="964" t="str">
        <f t="shared" si="73"/>
        <v>A</v>
      </c>
      <c r="BY181"/>
      <c r="BZ181"/>
      <c r="CA181"/>
      <c r="CB181"/>
      <c r="CC181"/>
      <c r="CD181" s="848"/>
      <c r="CE181"/>
      <c r="CF181"/>
      <c r="CG181"/>
      <c r="CH181"/>
      <c r="CI181"/>
      <c r="CJ181"/>
      <c r="CK181"/>
      <c r="CM181"/>
      <c r="CN181"/>
      <c r="CO181"/>
      <c r="CP181"/>
      <c r="CQ181"/>
      <c r="CR181"/>
      <c r="CS181"/>
      <c r="CU181"/>
      <c r="CV181"/>
      <c r="CW181"/>
      <c r="CX181"/>
      <c r="CY181"/>
      <c r="CZ181"/>
      <c r="DA181"/>
      <c r="DC181" s="3">
        <v>1</v>
      </c>
    </row>
    <row r="182" spans="1:107" s="701" customFormat="1" ht="21" customHeight="1" thickBot="1">
      <c r="A182" s="941" t="s">
        <v>22</v>
      </c>
      <c r="B182" s="957" t="str">
        <f t="shared" si="72"/>
        <v>A</v>
      </c>
      <c r="C182" s="999" cm="1">
        <f t="array" ref="C182">SUMPRODUCT(LEN(D182:J182))</f>
        <v>0</v>
      </c>
      <c r="D182" s="201"/>
      <c r="E182" s="206"/>
      <c r="F182" s="206"/>
      <c r="G182" s="206"/>
      <c r="H182" s="206"/>
      <c r="I182" s="206"/>
      <c r="J182" s="207"/>
      <c r="K182" s="455" t="s">
        <v>22</v>
      </c>
      <c r="L182" s="1497" t="s">
        <v>11</v>
      </c>
      <c r="M182" s="1498" t="s">
        <v>11</v>
      </c>
      <c r="N182" s="1498" t="s">
        <v>11</v>
      </c>
      <c r="O182" s="1498" t="s">
        <v>11</v>
      </c>
      <c r="P182" s="1498" t="s">
        <v>11</v>
      </c>
      <c r="Q182" s="1499" t="s">
        <v>2590</v>
      </c>
      <c r="R182" s="1500"/>
      <c r="S182" s="1501"/>
      <c r="T182" s="1502"/>
      <c r="U182" s="1503"/>
      <c r="V182" s="1504"/>
      <c r="W182" s="1502"/>
      <c r="X182" s="1502"/>
      <c r="Y182" s="1500"/>
      <c r="Z182" s="1500"/>
      <c r="AA182" s="1500"/>
      <c r="AB182" s="1500"/>
      <c r="AC182" s="1500"/>
      <c r="AD182" s="1505" t="s">
        <v>1923</v>
      </c>
      <c r="AE182" s="262" t="s">
        <v>22</v>
      </c>
      <c r="AF182" s="1035" t="str">
        <f t="shared" si="74"/>
        <v>►</v>
      </c>
      <c r="AG182" s="1036" t="str">
        <f t="shared" si="75"/>
        <v/>
      </c>
      <c r="AH182" s="1037" t="str">
        <f t="shared" si="76"/>
        <v/>
      </c>
      <c r="AI182" s="1036" t="str">
        <f t="shared" si="77"/>
        <v/>
      </c>
      <c r="AJ182" s="1037" t="str">
        <f t="shared" si="78"/>
        <v/>
      </c>
      <c r="AK182" s="1037">
        <f>IF(AND(L182="A",COUNTIF(BJ15:BL62,TRIM(U182))&gt;0),1,0)</f>
        <v>0</v>
      </c>
      <c r="AL182" s="1051" t="str" cm="1">
        <f t="array" ref="AL182">IF(AF182&lt;&gt;"A","",IFERROR((IFERROR(_xlfn.XLOOKUP(TRIM(SUBSTITUTE(U182,CHAR(160)," ")),BJ15:BJ62,BM15:BM62),IFERROR(_xlfn.XLOOKUP(TRIM(SUBSTITUTE(U182,CHAR(160)," ")),BK15:BK62,BM15:BM62),_xlfn.XLOOKUP(TRIM(SUBSTITUTE(U182,CHAR(160)," ")),BL15:BL62,BM15:BM62))))*T182*IF(ISBLANK(Q182),1,Q182)+IFERROR(_xlfn.XLOOKUP("RECHERCHEX",TRIM(L182:AD182),L182:AD182),0),0))</f>
        <v/>
      </c>
      <c r="AM182" s="1038">
        <f t="shared" si="79"/>
        <v>0</v>
      </c>
      <c r="AN182" s="1627" t="str">
        <f t="shared" si="80"/>
        <v/>
      </c>
      <c r="AO182" s="1039">
        <f t="shared" si="81"/>
        <v>0</v>
      </c>
      <c r="AP182" s="1039">
        <f t="shared" si="82"/>
        <v>0</v>
      </c>
      <c r="AQ182" s="1040">
        <f>IF(AO182&gt;0,AS9,0)</f>
        <v>0</v>
      </c>
      <c r="AR182" s="1628" t="str">
        <f>IF(TRIM(AG182)="▼ recette suivante", AG182, IF(AQ182&gt;0, IF(AT9&lt;&gt;"", AT9&amp;"-ou.or.o ❾ + or - &gt;", ""), ""))</f>
        <v/>
      </c>
      <c r="AS182" s="1064"/>
      <c r="AT182" s="1064"/>
      <c r="AU182" s="1042">
        <f t="shared" si="83"/>
        <v>0</v>
      </c>
      <c r="AV182" s="1043">
        <f>IF(AK182,IF(OR(AU182="",N(AU182)&lt;=0.000000001),"",_xlfn.XLOOKUP(AJ182,BJ15:BJ62,BN15:BN62,_xlfn.XLOOKUP(AJ182,BK15:BK62,BN15:BN62,_xlfn.XLOOKUP(AJ182,BL15:BL62,BN15:BN62,"")))),0)</f>
        <v>0</v>
      </c>
      <c r="AW182" s="1065" cm="1">
        <f t="array" ref="AW182">IF(AK182&lt;&gt;1,0,IF(OR(AU182="",N(AU182)&lt;=0.000000001),"",IF(OR(AO182="",N(AO182)&lt;=0.000000001),0,IF(ISNUMBER(AU182),IFERROR(_xlfn.LET(_xlpm.ai_test,TRIM(AJ182),_xlpm.r,IFERROR(_xlfn.XLOOKUP(_xlpm.ai_test,BJ15:BJ62,ROW(BJ15:BJ62),0,1),IFERROR(_xlfn.XLOOKUP(_xlpm.ai_test,BK15:BK62,ROW(BK15:BK62),0,1),_xlfn.XLOOKUP(_xlpm.ai_test,BL15:BL62,ROW(BL15:BL62),0,1))),_xlpm.p,_xlpm.r-MIN(ROW(BJ15:BJ62))+1,_xlpm.f,INDEX(BM15:BM62,_xlpm.p),_xlpm.u,INDEX(BN15:BN62,_xlpm.p),_xlpm.s,INDEX(BP15:BP62,_xlpm.p),_xlpm.q,N(AU182)/_xlpm.f,IF(_xlpm.q&gt;=_xlpm.s,ROUND(_xlpm.q,1)&amp;" "&amp;_xlpm.ai_test&amp;" = "&amp;ROUND(_xlpm.q*_xlpm.f,1)&amp;" "&amp;_xlpm.u,ROUND(_xlpm.q,1)&amp;" "&amp;_xlpm.ai_test)),""),""))))</f>
        <v>0</v>
      </c>
      <c r="AX182" s="1055"/>
      <c r="AY182" s="1042">
        <f t="shared" si="84"/>
        <v>0</v>
      </c>
      <c r="AZ182" s="1043" t="str">
        <f t="shared" si="85"/>
        <v/>
      </c>
      <c r="BA182" s="1044">
        <f t="shared" si="86"/>
        <v>0</v>
      </c>
      <c r="BB182" s="1045" t="str">
        <f t="shared" si="87"/>
        <v/>
      </c>
      <c r="BC182" s="1046"/>
      <c r="BD182" s="1047">
        <f t="shared" si="88"/>
        <v>0</v>
      </c>
      <c r="BE182" s="1048" t="str">
        <f t="shared" si="89"/>
        <v/>
      </c>
      <c r="BF182" s="262" t="s">
        <v>22</v>
      </c>
      <c r="BG182" s="1027">
        <f t="shared" si="90"/>
        <v>0</v>
      </c>
      <c r="BH182" s="1028">
        <f t="shared" si="91"/>
        <v>0</v>
      </c>
      <c r="BI182"/>
      <c r="BR182"/>
      <c r="BS182"/>
      <c r="BT182"/>
      <c r="BU182"/>
      <c r="BV182"/>
      <c r="BW182"/>
      <c r="BX182" s="964" t="str">
        <f t="shared" si="73"/>
        <v>►</v>
      </c>
      <c r="BY182"/>
      <c r="BZ182"/>
      <c r="CA182"/>
      <c r="CB182"/>
      <c r="CC182"/>
      <c r="CD182" s="848"/>
      <c r="CE182"/>
      <c r="CF182"/>
      <c r="CG182"/>
      <c r="CH182"/>
      <c r="CI182"/>
      <c r="CJ182"/>
      <c r="CK182"/>
      <c r="CM182"/>
      <c r="CN182"/>
      <c r="CO182"/>
      <c r="CP182"/>
      <c r="CQ182"/>
      <c r="CR182"/>
      <c r="CS182"/>
      <c r="CU182"/>
      <c r="CV182"/>
      <c r="CW182"/>
      <c r="CX182"/>
      <c r="CY182"/>
      <c r="CZ182"/>
      <c r="DA182"/>
      <c r="DC182" s="3">
        <v>1</v>
      </c>
    </row>
    <row r="183" spans="1:107" s="701" customFormat="1" ht="21" customHeight="1">
      <c r="A183" s="941" t="s">
        <v>22</v>
      </c>
      <c r="B183" s="957" t="str">
        <f t="shared" si="72"/>
        <v>A</v>
      </c>
      <c r="C183" s="999" cm="1">
        <f t="array" ref="C183">SUMPRODUCT(LEN(D183:J183))</f>
        <v>0</v>
      </c>
      <c r="D183" s="201"/>
      <c r="E183" s="206"/>
      <c r="F183" s="206"/>
      <c r="G183" s="206"/>
      <c r="H183" s="206"/>
      <c r="I183" s="206"/>
      <c r="J183" s="207"/>
      <c r="K183" s="455" t="s">
        <v>22</v>
      </c>
      <c r="L183" s="22" t="s">
        <v>11</v>
      </c>
      <c r="M183" s="23" t="str">
        <f>M189</f>
        <v>M MILLE-FEUILLE meringue et chiboust pamplemousse aux fraises des bois | pâtisserie--ENTREMET| Auteur &gt; VOUS</v>
      </c>
      <c r="N183" s="24">
        <f>N189</f>
        <v>10</v>
      </c>
      <c r="O183" s="24" t="str">
        <f>O189</f>
        <v>coupe</v>
      </c>
      <c r="P183" s="25" t="str">
        <f>P189</f>
        <v>Recette mère ► MILLE-FEUILLE  aux fraises des bois</v>
      </c>
      <c r="Q183" s="26" t="s">
        <v>22</v>
      </c>
      <c r="R183" s="27" t="s">
        <v>23</v>
      </c>
      <c r="S183" s="27"/>
      <c r="T183" s="2923" t="s">
        <v>57</v>
      </c>
      <c r="U183" s="2923"/>
      <c r="V183" s="2923"/>
      <c r="W183" s="2923"/>
      <c r="X183" s="2923"/>
      <c r="Y183" s="2923"/>
      <c r="Z183" s="2923"/>
      <c r="AA183" s="2923"/>
      <c r="AB183" s="2539" t="s">
        <v>25</v>
      </c>
      <c r="AC183" s="2539"/>
      <c r="AD183" s="2537" t="str">
        <f>UPPER(LEFT(T183,1))</f>
        <v>M</v>
      </c>
      <c r="AE183" s="262" t="s">
        <v>22</v>
      </c>
      <c r="AF183" s="1035" t="str">
        <f t="shared" si="74"/>
        <v>►</v>
      </c>
      <c r="AG183" s="1036" t="str">
        <f t="shared" si="75"/>
        <v/>
      </c>
      <c r="AH183" s="1037" t="str">
        <f t="shared" si="76"/>
        <v/>
      </c>
      <c r="AI183" s="1036" t="str">
        <f t="shared" si="77"/>
        <v/>
      </c>
      <c r="AJ183" s="1037" t="str">
        <f t="shared" si="78"/>
        <v/>
      </c>
      <c r="AK183" s="1037">
        <f>IF(AND(L183="A",COUNTIF(BJ15:BL62,TRIM(U183))&gt;0),1,0)</f>
        <v>0</v>
      </c>
      <c r="AL183" s="1051" t="str" cm="1">
        <f t="array" ref="AL183">IF(AF183&lt;&gt;"A","",IFERROR((IFERROR(_xlfn.XLOOKUP(TRIM(SUBSTITUTE(U183,CHAR(160)," ")),BJ15:BJ62,BM15:BM62),IFERROR(_xlfn.XLOOKUP(TRIM(SUBSTITUTE(U183,CHAR(160)," ")),BK15:BK62,BM15:BM62),_xlfn.XLOOKUP(TRIM(SUBSTITUTE(U183,CHAR(160)," ")),BL15:BL62,BM15:BM62))))*T183*IF(ISBLANK(Q183),1,Q183)+IFERROR(_xlfn.XLOOKUP("RECHERCHEX",TRIM(L183:AD183),L183:AD183),0),0))</f>
        <v/>
      </c>
      <c r="AM183" s="1038">
        <f t="shared" si="79"/>
        <v>0</v>
      </c>
      <c r="AN183" s="1627" t="str">
        <f t="shared" si="80"/>
        <v/>
      </c>
      <c r="AO183" s="1039">
        <f t="shared" si="81"/>
        <v>0</v>
      </c>
      <c r="AP183" s="1039">
        <f t="shared" si="82"/>
        <v>0</v>
      </c>
      <c r="AQ183" s="1052">
        <f>IF(AO183&gt;0,AS9,0)</f>
        <v>0</v>
      </c>
      <c r="AR183" s="1626" t="str">
        <f>IF(TRIM(AG183)="▼ recette suivante", AG183, IF(AQ183&gt;0, IF(AT9&lt;&gt;"", AT9&amp;"-ou.or.o ❾ + or - &gt;", ""), ""))</f>
        <v/>
      </c>
      <c r="AS183" s="1064"/>
      <c r="AT183" s="1064"/>
      <c r="AU183" s="1053">
        <f t="shared" si="83"/>
        <v>0</v>
      </c>
      <c r="AV183" s="1054">
        <f>IF(AK183,IF(OR(AU183="",N(AU183)&lt;=0.000000001),"",_xlfn.XLOOKUP(AJ183,BJ15:BJ62,BN15:BN62,_xlfn.XLOOKUP(AJ183,BK15:BK62,BN15:BN62,_xlfn.XLOOKUP(AJ183,BL15:BL62,BN15:BN62,"")))),0)</f>
        <v>0</v>
      </c>
      <c r="AW183" s="1067" cm="1">
        <f t="array" ref="AW183">IF(AK183&lt;&gt;1,0,IF(OR(AU183="",N(AU183)&lt;=0.000000001),"",IF(OR(AO183="",N(AO183)&lt;=0.000000001),0,IF(ISNUMBER(AU183),IFERROR(_xlfn.LET(_xlpm.ai_test,TRIM(AJ183),_xlpm.r,IFERROR(_xlfn.XLOOKUP(_xlpm.ai_test,BJ15:BJ62,ROW(BJ15:BJ62),0,1),IFERROR(_xlfn.XLOOKUP(_xlpm.ai_test,BK15:BK62,ROW(BK15:BK62),0,1),_xlfn.XLOOKUP(_xlpm.ai_test,BL15:BL62,ROW(BL15:BL62),0,1))),_xlpm.p,_xlpm.r-MIN(ROW(BJ15:BJ62))+1,_xlpm.f,INDEX(BM15:BM62,_xlpm.p),_xlpm.u,INDEX(BN15:BN62,_xlpm.p),_xlpm.s,INDEX(BP15:BP62,_xlpm.p),_xlpm.q,N(AU183)/_xlpm.f,IF(_xlpm.q&gt;=_xlpm.s,ROUND(_xlpm.q,1)&amp;" "&amp;_xlpm.ai_test&amp;" = "&amp;ROUND(_xlpm.q*_xlpm.f,1)&amp;" "&amp;_xlpm.u,ROUND(_xlpm.q,1)&amp;" "&amp;_xlpm.ai_test)),""),""))))</f>
        <v>0</v>
      </c>
      <c r="AX183" s="1055"/>
      <c r="AY183" s="1053">
        <f t="shared" si="84"/>
        <v>0</v>
      </c>
      <c r="AZ183" s="1054" t="str">
        <f t="shared" si="85"/>
        <v/>
      </c>
      <c r="BA183" s="1056">
        <f t="shared" si="86"/>
        <v>0</v>
      </c>
      <c r="BB183" s="1057" t="str">
        <f t="shared" si="87"/>
        <v/>
      </c>
      <c r="BC183" s="1046"/>
      <c r="BD183" s="1058">
        <f t="shared" si="88"/>
        <v>0</v>
      </c>
      <c r="BE183" s="1048" t="str">
        <f t="shared" si="89"/>
        <v/>
      </c>
      <c r="BF183" s="262" t="s">
        <v>22</v>
      </c>
      <c r="BG183" s="1027">
        <f t="shared" si="90"/>
        <v>0</v>
      </c>
      <c r="BH183" s="1028">
        <f t="shared" si="91"/>
        <v>0</v>
      </c>
      <c r="BI183"/>
      <c r="BR183"/>
      <c r="BS183"/>
      <c r="BT183"/>
      <c r="BU183"/>
      <c r="BV183"/>
      <c r="BW183"/>
      <c r="BX183" s="964" t="str">
        <f t="shared" si="73"/>
        <v>►</v>
      </c>
      <c r="BY183"/>
      <c r="BZ183"/>
      <c r="CA183"/>
      <c r="CB183"/>
      <c r="CC183"/>
      <c r="CD183" s="848"/>
      <c r="CE183"/>
      <c r="CF183"/>
      <c r="CG183"/>
      <c r="CH183"/>
      <c r="CI183"/>
      <c r="CJ183"/>
      <c r="CK183"/>
      <c r="CM183"/>
      <c r="CN183"/>
      <c r="CO183"/>
      <c r="CP183"/>
      <c r="CQ183"/>
      <c r="CR183"/>
      <c r="CS183"/>
      <c r="CU183"/>
      <c r="CV183"/>
      <c r="CW183"/>
      <c r="CX183"/>
      <c r="CY183"/>
      <c r="CZ183"/>
      <c r="DA183"/>
      <c r="DC183" s="3">
        <v>1</v>
      </c>
    </row>
    <row r="184" spans="1:107" s="701" customFormat="1" ht="21" customHeight="1">
      <c r="A184" s="941" t="s">
        <v>22</v>
      </c>
      <c r="B184" s="957" t="str">
        <f t="shared" si="72"/>
        <v>A</v>
      </c>
      <c r="C184" s="999" cm="1">
        <f t="array" ref="C184">SUMPRODUCT(LEN(D184:J184))</f>
        <v>0</v>
      </c>
      <c r="D184" s="201"/>
      <c r="E184" s="206"/>
      <c r="F184" s="206"/>
      <c r="G184" s="206"/>
      <c r="H184" s="206"/>
      <c r="I184" s="206"/>
      <c r="J184" s="207"/>
      <c r="K184" s="455" t="s">
        <v>22</v>
      </c>
      <c r="L184" s="28" t="s">
        <v>11</v>
      </c>
      <c r="M184" s="29" t="str">
        <f>M189</f>
        <v>M MILLE-FEUILLE meringue et chiboust pamplemousse aux fraises des bois | pâtisserie--ENTREMET| Auteur &gt; VOUS</v>
      </c>
      <c r="N184" s="30">
        <f>N189</f>
        <v>10</v>
      </c>
      <c r="O184" s="30" t="str">
        <f>O189</f>
        <v>coupe</v>
      </c>
      <c r="P184" s="31" t="str">
        <f>P189</f>
        <v>Recette mère ► MILLE-FEUILLE  aux fraises des bois</v>
      </c>
      <c r="Q184" s="32" t="s">
        <v>29</v>
      </c>
      <c r="R184" s="33" t="s">
        <v>865</v>
      </c>
      <c r="S184" s="33"/>
      <c r="T184" s="2924"/>
      <c r="U184" s="2924"/>
      <c r="V184" s="2924"/>
      <c r="W184" s="2924"/>
      <c r="X184" s="2924"/>
      <c r="Y184" s="2924"/>
      <c r="Z184" s="2924"/>
      <c r="AA184" s="2924"/>
      <c r="AB184" s="2540"/>
      <c r="AC184" s="2540"/>
      <c r="AD184" s="2538"/>
      <c r="AE184" s="262" t="s">
        <v>22</v>
      </c>
      <c r="AF184" s="1035" t="str">
        <f t="shared" si="74"/>
        <v>►</v>
      </c>
      <c r="AG184" s="1036" t="str">
        <f t="shared" si="75"/>
        <v/>
      </c>
      <c r="AH184" s="1037" t="str">
        <f t="shared" si="76"/>
        <v/>
      </c>
      <c r="AI184" s="1036" t="str">
        <f t="shared" si="77"/>
        <v/>
      </c>
      <c r="AJ184" s="1037" t="str">
        <f t="shared" si="78"/>
        <v/>
      </c>
      <c r="AK184" s="1037">
        <f>IF(AND(L184="A",COUNTIF(BJ15:BL62,TRIM(U184))&gt;0),1,0)</f>
        <v>0</v>
      </c>
      <c r="AL184" s="1051" t="str" cm="1">
        <f t="array" ref="AL184">IF(AF184&lt;&gt;"A","",IFERROR((IFERROR(_xlfn.XLOOKUP(TRIM(SUBSTITUTE(U184,CHAR(160)," ")),BJ15:BJ62,BM15:BM62),IFERROR(_xlfn.XLOOKUP(TRIM(SUBSTITUTE(U184,CHAR(160)," ")),BK15:BK62,BM15:BM62),_xlfn.XLOOKUP(TRIM(SUBSTITUTE(U184,CHAR(160)," ")),BL15:BL62,BM15:BM62))))*T184*IF(ISBLANK(Q184),1,Q184)+IFERROR(_xlfn.XLOOKUP("RECHERCHEX",TRIM(L184:AD184),L184:AD184),0),0))</f>
        <v/>
      </c>
      <c r="AM184" s="1038">
        <f t="shared" si="79"/>
        <v>0</v>
      </c>
      <c r="AN184" s="1627" t="str">
        <f t="shared" si="80"/>
        <v/>
      </c>
      <c r="AO184" s="1039">
        <f t="shared" si="81"/>
        <v>0</v>
      </c>
      <c r="AP184" s="1039">
        <f t="shared" si="82"/>
        <v>0</v>
      </c>
      <c r="AQ184" s="1040">
        <f>IF(AO184&gt;0,AS9,0)</f>
        <v>0</v>
      </c>
      <c r="AR184" s="1628" t="str">
        <f>IF(TRIM(AG184)="▼ recette suivante", AG184, IF(AQ184&gt;0, IF(AT9&lt;&gt;"", AT9&amp;"-ou.or.o ❾ + or - &gt;", ""), ""))</f>
        <v/>
      </c>
      <c r="AS184" s="1064"/>
      <c r="AT184" s="1064"/>
      <c r="AU184" s="1042">
        <f t="shared" si="83"/>
        <v>0</v>
      </c>
      <c r="AV184" s="1043">
        <f>IF(AK184,IF(OR(AU184="",N(AU184)&lt;=0.000000001),"",_xlfn.XLOOKUP(AJ184,BJ15:BJ62,BN15:BN62,_xlfn.XLOOKUP(AJ184,BK15:BK62,BN15:BN62,_xlfn.XLOOKUP(AJ184,BL15:BL62,BN15:BN62,"")))),0)</f>
        <v>0</v>
      </c>
      <c r="AW184" s="1065" cm="1">
        <f t="array" ref="AW184">IF(AK184&lt;&gt;1,0,IF(OR(AU184="",N(AU184)&lt;=0.000000001),"",IF(OR(AO184="",N(AO184)&lt;=0.000000001),0,IF(ISNUMBER(AU184),IFERROR(_xlfn.LET(_xlpm.ai_test,TRIM(AJ184),_xlpm.r,IFERROR(_xlfn.XLOOKUP(_xlpm.ai_test,BJ15:BJ62,ROW(BJ15:BJ62),0,1),IFERROR(_xlfn.XLOOKUP(_xlpm.ai_test,BK15:BK62,ROW(BK15:BK62),0,1),_xlfn.XLOOKUP(_xlpm.ai_test,BL15:BL62,ROW(BL15:BL62),0,1))),_xlpm.p,_xlpm.r-MIN(ROW(BJ15:BJ62))+1,_xlpm.f,INDEX(BM15:BM62,_xlpm.p),_xlpm.u,INDEX(BN15:BN62,_xlpm.p),_xlpm.s,INDEX(BP15:BP62,_xlpm.p),_xlpm.q,N(AU184)/_xlpm.f,IF(_xlpm.q&gt;=_xlpm.s,ROUND(_xlpm.q,1)&amp;" "&amp;_xlpm.ai_test&amp;" = "&amp;ROUND(_xlpm.q*_xlpm.f,1)&amp;" "&amp;_xlpm.u,ROUND(_xlpm.q,1)&amp;" "&amp;_xlpm.ai_test)),""),""))))</f>
        <v>0</v>
      </c>
      <c r="AX184" s="1055"/>
      <c r="AY184" s="1042">
        <f t="shared" si="84"/>
        <v>0</v>
      </c>
      <c r="AZ184" s="1043" t="str">
        <f t="shared" si="85"/>
        <v/>
      </c>
      <c r="BA184" s="1044">
        <f t="shared" si="86"/>
        <v>0</v>
      </c>
      <c r="BB184" s="1045" t="str">
        <f t="shared" si="87"/>
        <v/>
      </c>
      <c r="BC184" s="1046"/>
      <c r="BD184" s="1047">
        <f t="shared" si="88"/>
        <v>0</v>
      </c>
      <c r="BE184" s="1048" t="str">
        <f t="shared" si="89"/>
        <v/>
      </c>
      <c r="BF184" s="262" t="s">
        <v>22</v>
      </c>
      <c r="BG184" s="1027">
        <f t="shared" si="90"/>
        <v>0</v>
      </c>
      <c r="BH184" s="1028">
        <f t="shared" si="91"/>
        <v>0</v>
      </c>
      <c r="BI184"/>
      <c r="BR184"/>
      <c r="BS184"/>
      <c r="BT184"/>
      <c r="BU184"/>
      <c r="BV184"/>
      <c r="BW184"/>
      <c r="BX184" s="964" t="str">
        <f t="shared" si="73"/>
        <v>►</v>
      </c>
      <c r="BY184"/>
      <c r="BZ184"/>
      <c r="CA184"/>
      <c r="CB184"/>
      <c r="CC184"/>
      <c r="CD184" s="848"/>
      <c r="CE184"/>
      <c r="CF184"/>
      <c r="CG184"/>
      <c r="CH184"/>
      <c r="CI184"/>
      <c r="CJ184"/>
      <c r="CK184"/>
      <c r="CM184"/>
      <c r="CN184"/>
      <c r="CO184"/>
      <c r="CP184"/>
      <c r="CQ184"/>
      <c r="CR184"/>
      <c r="CS184"/>
      <c r="CU184"/>
      <c r="CV184"/>
      <c r="CW184"/>
      <c r="CX184"/>
      <c r="CY184"/>
      <c r="CZ184"/>
      <c r="DA184"/>
      <c r="DC184" s="3">
        <v>1</v>
      </c>
    </row>
    <row r="185" spans="1:107" s="701" customFormat="1" ht="21" customHeight="1">
      <c r="A185" s="941" t="s">
        <v>22</v>
      </c>
      <c r="B185" s="957" t="str">
        <f t="shared" si="72"/>
        <v>A</v>
      </c>
      <c r="C185" s="999" cm="1">
        <f t="array" ref="C185">SUMPRODUCT(LEN(D185:J185))</f>
        <v>0</v>
      </c>
      <c r="D185" s="201"/>
      <c r="E185" s="206"/>
      <c r="F185" s="206"/>
      <c r="G185" s="206"/>
      <c r="H185" s="206"/>
      <c r="I185" s="206"/>
      <c r="J185" s="207"/>
      <c r="K185" s="455" t="s">
        <v>22</v>
      </c>
      <c r="L185" s="28" t="s">
        <v>11</v>
      </c>
      <c r="M185" s="34" t="str">
        <f>M189</f>
        <v>M MILLE-FEUILLE meringue et chiboust pamplemousse aux fraises des bois | pâtisserie--ENTREMET| Auteur &gt; VOUS</v>
      </c>
      <c r="N185" s="35">
        <f>N189</f>
        <v>10</v>
      </c>
      <c r="O185" s="35" t="str">
        <f>O189</f>
        <v>coupe</v>
      </c>
      <c r="P185" s="36" t="str">
        <f>P189</f>
        <v>Recette mère ► MILLE-FEUILLE  aux fraises des bois</v>
      </c>
      <c r="Q185" s="540"/>
      <c r="R185" s="496"/>
      <c r="S185" s="37"/>
      <c r="T185" s="38" t="s">
        <v>32</v>
      </c>
      <c r="U185" s="39" t="s">
        <v>59</v>
      </c>
      <c r="V185" s="9"/>
      <c r="W185" s="39"/>
      <c r="X185" s="39"/>
      <c r="Y185" s="39"/>
      <c r="Z185" s="40"/>
      <c r="AA185" s="9"/>
      <c r="AB185" s="9"/>
      <c r="AC185" s="9"/>
      <c r="AD185" s="41"/>
      <c r="AE185" s="262" t="s">
        <v>22</v>
      </c>
      <c r="AF185" s="1035" t="str">
        <f t="shared" si="74"/>
        <v>►</v>
      </c>
      <c r="AG185" s="1036" t="str">
        <f t="shared" si="75"/>
        <v/>
      </c>
      <c r="AH185" s="1037" t="str">
        <f t="shared" si="76"/>
        <v/>
      </c>
      <c r="AI185" s="1036" t="str">
        <f t="shared" si="77"/>
        <v/>
      </c>
      <c r="AJ185" s="1037" t="str">
        <f t="shared" si="78"/>
        <v/>
      </c>
      <c r="AK185" s="1037">
        <f>IF(AND(L185="A",COUNTIF(BJ15:BL62,TRIM(U185))&gt;0),1,0)</f>
        <v>0</v>
      </c>
      <c r="AL185" s="1051" t="str" cm="1">
        <f t="array" ref="AL185">IF(AF185&lt;&gt;"A","",IFERROR((IFERROR(_xlfn.XLOOKUP(TRIM(SUBSTITUTE(U185,CHAR(160)," ")),BJ15:BJ62,BM15:BM62),IFERROR(_xlfn.XLOOKUP(TRIM(SUBSTITUTE(U185,CHAR(160)," ")),BK15:BK62,BM15:BM62),_xlfn.XLOOKUP(TRIM(SUBSTITUTE(U185,CHAR(160)," ")),BL15:BL62,BM15:BM62))))*T185*IF(ISBLANK(Q185),1,Q185)+IFERROR(_xlfn.XLOOKUP("RECHERCHEX",TRIM(L185:AD185),L185:AD185),0),0))</f>
        <v/>
      </c>
      <c r="AM185" s="1038">
        <f t="shared" si="79"/>
        <v>0</v>
      </c>
      <c r="AN185" s="1627" t="str">
        <f t="shared" si="80"/>
        <v/>
      </c>
      <c r="AO185" s="1039">
        <f t="shared" si="81"/>
        <v>0</v>
      </c>
      <c r="AP185" s="1039">
        <f t="shared" si="82"/>
        <v>0</v>
      </c>
      <c r="AQ185" s="1052">
        <f>IF(AO185&gt;0,AS9,0)</f>
        <v>0</v>
      </c>
      <c r="AR185" s="1626" t="str">
        <f>IF(TRIM(AG185)="▼ recette suivante", AG185, IF(AQ185&gt;0, IF(AT9&lt;&gt;"", AT9&amp;"-ou.or.o ❾ + or - &gt;", ""), ""))</f>
        <v/>
      </c>
      <c r="AS185" s="1064"/>
      <c r="AT185" s="1064"/>
      <c r="AU185" s="1053">
        <f t="shared" si="83"/>
        <v>0</v>
      </c>
      <c r="AV185" s="1054">
        <f>IF(AK185,IF(OR(AU185="",N(AU185)&lt;=0.000000001),"",_xlfn.XLOOKUP(AJ185,BJ15:BJ62,BN15:BN62,_xlfn.XLOOKUP(AJ185,BK15:BK62,BN15:BN62,_xlfn.XLOOKUP(AJ185,BL15:BL62,BN15:BN62,"")))),0)</f>
        <v>0</v>
      </c>
      <c r="AW185" s="1067" cm="1">
        <f t="array" ref="AW185">IF(AK185&lt;&gt;1,0,IF(OR(AU185="",N(AU185)&lt;=0.000000001),"",IF(OR(AO185="",N(AO185)&lt;=0.000000001),0,IF(ISNUMBER(AU185),IFERROR(_xlfn.LET(_xlpm.ai_test,TRIM(AJ185),_xlpm.r,IFERROR(_xlfn.XLOOKUP(_xlpm.ai_test,BJ15:BJ62,ROW(BJ15:BJ62),0,1),IFERROR(_xlfn.XLOOKUP(_xlpm.ai_test,BK15:BK62,ROW(BK15:BK62),0,1),_xlfn.XLOOKUP(_xlpm.ai_test,BL15:BL62,ROW(BL15:BL62),0,1))),_xlpm.p,_xlpm.r-MIN(ROW(BJ15:BJ62))+1,_xlpm.f,INDEX(BM15:BM62,_xlpm.p),_xlpm.u,INDEX(BN15:BN62,_xlpm.p),_xlpm.s,INDEX(BP15:BP62,_xlpm.p),_xlpm.q,N(AU185)/_xlpm.f,IF(_xlpm.q&gt;=_xlpm.s,ROUND(_xlpm.q,1)&amp;" "&amp;_xlpm.ai_test&amp;" = "&amp;ROUND(_xlpm.q*_xlpm.f,1)&amp;" "&amp;_xlpm.u,ROUND(_xlpm.q,1)&amp;" "&amp;_xlpm.ai_test)),""),""))))</f>
        <v>0</v>
      </c>
      <c r="AX185" s="1055"/>
      <c r="AY185" s="1053">
        <f t="shared" si="84"/>
        <v>0</v>
      </c>
      <c r="AZ185" s="1054" t="str">
        <f t="shared" si="85"/>
        <v/>
      </c>
      <c r="BA185" s="1056">
        <f t="shared" si="86"/>
        <v>0</v>
      </c>
      <c r="BB185" s="1057" t="str">
        <f t="shared" si="87"/>
        <v/>
      </c>
      <c r="BC185" s="1046"/>
      <c r="BD185" s="1058">
        <f t="shared" si="88"/>
        <v>0</v>
      </c>
      <c r="BE185" s="1048" t="str">
        <f t="shared" si="89"/>
        <v/>
      </c>
      <c r="BF185" s="262" t="s">
        <v>22</v>
      </c>
      <c r="BG185" s="1027">
        <f t="shared" si="90"/>
        <v>0</v>
      </c>
      <c r="BH185" s="1028">
        <f t="shared" si="91"/>
        <v>0</v>
      </c>
      <c r="BI185"/>
      <c r="BR185"/>
      <c r="BS185"/>
      <c r="BT185"/>
      <c r="BU185"/>
      <c r="BV185"/>
      <c r="BW185"/>
      <c r="BX185" s="964" t="str">
        <f t="shared" si="73"/>
        <v>►</v>
      </c>
      <c r="BY185"/>
      <c r="BZ185"/>
      <c r="CA185"/>
      <c r="CB185"/>
      <c r="CC185"/>
      <c r="CD185" s="848"/>
      <c r="CE185"/>
      <c r="CF185"/>
      <c r="CG185"/>
      <c r="CH185"/>
      <c r="CI185"/>
      <c r="CJ185"/>
      <c r="CK185"/>
      <c r="CM185"/>
      <c r="CN185"/>
      <c r="CO185"/>
      <c r="CP185"/>
      <c r="CQ185"/>
      <c r="CR185"/>
      <c r="CS185"/>
      <c r="CU185"/>
      <c r="CV185"/>
      <c r="CW185"/>
      <c r="CX185"/>
      <c r="CY185"/>
      <c r="CZ185"/>
      <c r="DA185"/>
      <c r="DC185" s="3">
        <v>1</v>
      </c>
    </row>
    <row r="186" spans="1:107" s="701" customFormat="1" ht="21" customHeight="1">
      <c r="A186" s="941" t="s">
        <v>22</v>
      </c>
      <c r="B186" s="957" t="str">
        <f t="shared" si="72"/>
        <v>A</v>
      </c>
      <c r="C186" s="999" cm="1">
        <f t="array" ref="C186">SUMPRODUCT(LEN(D186:J186))</f>
        <v>0</v>
      </c>
      <c r="D186" s="201"/>
      <c r="E186" s="206"/>
      <c r="F186" s="206"/>
      <c r="G186" s="206"/>
      <c r="H186" s="206"/>
      <c r="I186" s="206"/>
      <c r="J186" s="207"/>
      <c r="K186" s="455" t="s">
        <v>22</v>
      </c>
      <c r="L186" s="28" t="s">
        <v>11</v>
      </c>
      <c r="M186" s="34" t="str">
        <f>M189</f>
        <v>M MILLE-FEUILLE meringue et chiboust pamplemousse aux fraises des bois | pâtisserie--ENTREMET| Auteur &gt; VOUS</v>
      </c>
      <c r="N186" s="35">
        <f>N189</f>
        <v>10</v>
      </c>
      <c r="O186" s="35" t="str">
        <f>O189</f>
        <v>coupe</v>
      </c>
      <c r="P186" s="36" t="str">
        <f>P189</f>
        <v>Recette mère ► MILLE-FEUILLE  aux fraises des bois</v>
      </c>
      <c r="Q186" s="42" t="s">
        <v>33</v>
      </c>
      <c r="R186" s="43"/>
      <c r="S186" s="43"/>
      <c r="T186" s="44" t="s">
        <v>34</v>
      </c>
      <c r="U186" s="2522" t="str">
        <f>V189&amp;" "&amp;W189&amp;" ► Famille = "&amp;AB183&amp;" ► "&amp;T183&amp;" "&amp;Z186&amp;" "&amp;AB186&amp;" "&amp;AC186&amp;" "&amp;AD186</f>
        <v>Recette mère ► MILLE-FEUILLE  aux fraises des bois ► Famille = pâtisserie--ENTREMET ► MILLE-FEUILLE meringue et chiboust pamplemousse aux fraises des bois  ⓫  Dupliquée pour 5 coupes</v>
      </c>
      <c r="V186" s="2522"/>
      <c r="W186" s="2522"/>
      <c r="X186" s="2522"/>
      <c r="Y186" s="2522"/>
      <c r="Z186" s="2522"/>
      <c r="AA186" s="264"/>
      <c r="AB186" s="1773" t="s">
        <v>36</v>
      </c>
      <c r="AC186" s="46">
        <v>5</v>
      </c>
      <c r="AD186" s="47" t="str">
        <f>AD188</f>
        <v>coupes</v>
      </c>
      <c r="AE186" s="262" t="s">
        <v>22</v>
      </c>
      <c r="AF186" s="1035" t="str">
        <f t="shared" si="74"/>
        <v>►</v>
      </c>
      <c r="AG186" s="1036" t="str">
        <f t="shared" si="75"/>
        <v/>
      </c>
      <c r="AH186" s="1037" t="str">
        <f t="shared" si="76"/>
        <v/>
      </c>
      <c r="AI186" s="1036" t="str">
        <f t="shared" si="77"/>
        <v/>
      </c>
      <c r="AJ186" s="1037" t="str">
        <f t="shared" si="78"/>
        <v/>
      </c>
      <c r="AK186" s="1037">
        <f>IF(AND(L186="A",COUNTIF(BJ15:BL62,TRIM(U186))&gt;0),1,0)</f>
        <v>0</v>
      </c>
      <c r="AL186" s="1051" t="str" cm="1">
        <f t="array" ref="AL186">IF(AF186&lt;&gt;"A","",IFERROR((IFERROR(_xlfn.XLOOKUP(TRIM(SUBSTITUTE(U186,CHAR(160)," ")),BJ15:BJ62,BM15:BM62),IFERROR(_xlfn.XLOOKUP(TRIM(SUBSTITUTE(U186,CHAR(160)," ")),BK15:BK62,BM15:BM62),_xlfn.XLOOKUP(TRIM(SUBSTITUTE(U186,CHAR(160)," ")),BL15:BL62,BM15:BM62))))*T186*IF(ISBLANK(Q186),1,Q186)+IFERROR(_xlfn.XLOOKUP("RECHERCHEX",TRIM(L186:AD186),L186:AD186),0),0))</f>
        <v/>
      </c>
      <c r="AM186" s="1038">
        <f t="shared" si="79"/>
        <v>0</v>
      </c>
      <c r="AN186" s="1627" t="str">
        <f t="shared" si="80"/>
        <v/>
      </c>
      <c r="AO186" s="1039">
        <f t="shared" si="81"/>
        <v>0</v>
      </c>
      <c r="AP186" s="1039">
        <f t="shared" si="82"/>
        <v>0</v>
      </c>
      <c r="AQ186" s="1040">
        <f>IF(AO186&gt;0,AS9,0)</f>
        <v>0</v>
      </c>
      <c r="AR186" s="1628" t="str">
        <f>IF(TRIM(AG186)="▼ recette suivante", AG186, IF(AQ186&gt;0, IF(AT9&lt;&gt;"", AT9&amp;"-ou.or.o ❾ + or - &gt;", ""), ""))</f>
        <v/>
      </c>
      <c r="AS186" s="1064"/>
      <c r="AT186" s="1064"/>
      <c r="AU186" s="1042">
        <f t="shared" si="83"/>
        <v>0</v>
      </c>
      <c r="AV186" s="1043">
        <f>IF(AK186,IF(OR(AU186="",N(AU186)&lt;=0.000000001),"",_xlfn.XLOOKUP(AJ186,BJ15:BJ62,BN15:BN62,_xlfn.XLOOKUP(AJ186,BK15:BK62,BN15:BN62,_xlfn.XLOOKUP(AJ186,BL15:BL62,BN15:BN62,"")))),0)</f>
        <v>0</v>
      </c>
      <c r="AW186" s="1065" cm="1">
        <f t="array" ref="AW186">IF(AK186&lt;&gt;1,0,IF(OR(AU186="",N(AU186)&lt;=0.000000001),"",IF(OR(AO186="",N(AO186)&lt;=0.000000001),0,IF(ISNUMBER(AU186),IFERROR(_xlfn.LET(_xlpm.ai_test,TRIM(AJ186),_xlpm.r,IFERROR(_xlfn.XLOOKUP(_xlpm.ai_test,BJ15:BJ62,ROW(BJ15:BJ62),0,1),IFERROR(_xlfn.XLOOKUP(_xlpm.ai_test,BK15:BK62,ROW(BK15:BK62),0,1),_xlfn.XLOOKUP(_xlpm.ai_test,BL15:BL62,ROW(BL15:BL62),0,1))),_xlpm.p,_xlpm.r-MIN(ROW(BJ15:BJ62))+1,_xlpm.f,INDEX(BM15:BM62,_xlpm.p),_xlpm.u,INDEX(BN15:BN62,_xlpm.p),_xlpm.s,INDEX(BP15:BP62,_xlpm.p),_xlpm.q,N(AU186)/_xlpm.f,IF(_xlpm.q&gt;=_xlpm.s,ROUND(_xlpm.q,1)&amp;" "&amp;_xlpm.ai_test&amp;" = "&amp;ROUND(_xlpm.q*_xlpm.f,1)&amp;" "&amp;_xlpm.u,ROUND(_xlpm.q,1)&amp;" "&amp;_xlpm.ai_test)),""),""))))</f>
        <v>0</v>
      </c>
      <c r="AX186" s="1055"/>
      <c r="AY186" s="1042">
        <f t="shared" si="84"/>
        <v>0</v>
      </c>
      <c r="AZ186" s="1043" t="str">
        <f t="shared" si="85"/>
        <v/>
      </c>
      <c r="BA186" s="1044">
        <f t="shared" si="86"/>
        <v>0</v>
      </c>
      <c r="BB186" s="1045" t="str">
        <f t="shared" si="87"/>
        <v/>
      </c>
      <c r="BC186" s="1046"/>
      <c r="BD186" s="1047">
        <f t="shared" si="88"/>
        <v>0</v>
      </c>
      <c r="BE186" s="1048" t="str">
        <f t="shared" si="89"/>
        <v/>
      </c>
      <c r="BF186" s="262" t="s">
        <v>22</v>
      </c>
      <c r="BG186" s="1027">
        <f t="shared" si="90"/>
        <v>0</v>
      </c>
      <c r="BH186" s="1028">
        <f t="shared" si="91"/>
        <v>0</v>
      </c>
      <c r="BI186"/>
      <c r="BR186"/>
      <c r="BS186"/>
      <c r="BT186"/>
      <c r="BU186"/>
      <c r="BV186"/>
      <c r="BW186"/>
      <c r="BX186" s="964" t="str">
        <f t="shared" si="73"/>
        <v>►</v>
      </c>
      <c r="BY186"/>
      <c r="BZ186"/>
      <c r="CA186"/>
      <c r="CB186"/>
      <c r="CC186"/>
      <c r="CD186" s="848"/>
      <c r="CE186"/>
      <c r="CF186"/>
      <c r="CG186"/>
      <c r="CH186"/>
      <c r="CI186"/>
      <c r="CJ186"/>
      <c r="CK186"/>
      <c r="CM186"/>
      <c r="CN186"/>
      <c r="CO186"/>
      <c r="CP186"/>
      <c r="CQ186"/>
      <c r="CR186"/>
      <c r="CS186"/>
      <c r="CU186"/>
      <c r="CV186"/>
      <c r="CW186"/>
      <c r="CX186"/>
      <c r="CY186"/>
      <c r="CZ186"/>
      <c r="DA186"/>
      <c r="DC186" s="3">
        <v>1</v>
      </c>
    </row>
    <row r="187" spans="1:107" s="701" customFormat="1" ht="21" customHeight="1">
      <c r="A187" s="941" t="s">
        <v>22</v>
      </c>
      <c r="B187" s="957" t="str">
        <f t="shared" si="72"/>
        <v>A</v>
      </c>
      <c r="C187" s="999" cm="1">
        <f t="array" ref="C187">SUMPRODUCT(LEN(D187:J187))</f>
        <v>0</v>
      </c>
      <c r="D187" s="201"/>
      <c r="E187" s="206"/>
      <c r="F187" s="206"/>
      <c r="G187" s="206"/>
      <c r="H187" s="206"/>
      <c r="I187" s="206"/>
      <c r="J187" s="207"/>
      <c r="K187" s="455" t="s">
        <v>22</v>
      </c>
      <c r="L187" s="28" t="s">
        <v>11</v>
      </c>
      <c r="M187" s="34" t="str">
        <f>M189</f>
        <v>M MILLE-FEUILLE meringue et chiboust pamplemousse aux fraises des bois | pâtisserie--ENTREMET| Auteur &gt; VOUS</v>
      </c>
      <c r="N187" s="35">
        <f>N189</f>
        <v>10</v>
      </c>
      <c r="O187" s="35" t="str">
        <f>O189</f>
        <v>coupe</v>
      </c>
      <c r="P187" s="36" t="str">
        <f>P189</f>
        <v>Recette mère ► MILLE-FEUILLE  aux fraises des bois</v>
      </c>
      <c r="Q187" s="51">
        <v>10</v>
      </c>
      <c r="R187" s="52" t="s">
        <v>1952</v>
      </c>
      <c r="S187" s="42"/>
      <c r="T187" s="42"/>
      <c r="U187" s="2522"/>
      <c r="V187" s="2522"/>
      <c r="W187" s="2522"/>
      <c r="X187" s="2522"/>
      <c r="Y187" s="2522"/>
      <c r="Z187" s="2522"/>
      <c r="AA187" s="264"/>
      <c r="AB187" s="931"/>
      <c r="AC187" s="53" t="s">
        <v>41</v>
      </c>
      <c r="AD187" s="54" t="s">
        <v>42</v>
      </c>
      <c r="AE187" s="262" t="s">
        <v>22</v>
      </c>
      <c r="AF187" s="1035" t="str">
        <f t="shared" si="74"/>
        <v>►</v>
      </c>
      <c r="AG187" s="1036" t="str">
        <f t="shared" si="75"/>
        <v/>
      </c>
      <c r="AH187" s="1037" t="str">
        <f t="shared" si="76"/>
        <v/>
      </c>
      <c r="AI187" s="1036" t="str">
        <f t="shared" si="77"/>
        <v/>
      </c>
      <c r="AJ187" s="1037" t="str">
        <f t="shared" si="78"/>
        <v/>
      </c>
      <c r="AK187" s="1037">
        <f>IF(AND(L187="A",COUNTIF(BJ15:BL62,TRIM(U187))&gt;0),1,0)</f>
        <v>0</v>
      </c>
      <c r="AL187" s="1051" t="str" cm="1">
        <f t="array" ref="AL187">IF(AF187&lt;&gt;"A","",IFERROR((IFERROR(_xlfn.XLOOKUP(TRIM(SUBSTITUTE(U187,CHAR(160)," ")),BJ15:BJ62,BM15:BM62),IFERROR(_xlfn.XLOOKUP(TRIM(SUBSTITUTE(U187,CHAR(160)," ")),BK15:BK62,BM15:BM62),_xlfn.XLOOKUP(TRIM(SUBSTITUTE(U187,CHAR(160)," ")),BL15:BL62,BM15:BM62))))*T187*IF(ISBLANK(Q187),1,Q187)+IFERROR(_xlfn.XLOOKUP("RECHERCHEX",TRIM(L187:AD187),L187:AD187),0),0))</f>
        <v/>
      </c>
      <c r="AM187" s="1038">
        <f t="shared" si="79"/>
        <v>0</v>
      </c>
      <c r="AN187" s="1627" t="str">
        <f t="shared" si="80"/>
        <v/>
      </c>
      <c r="AO187" s="1039">
        <f t="shared" si="81"/>
        <v>0</v>
      </c>
      <c r="AP187" s="1039">
        <f t="shared" si="82"/>
        <v>0</v>
      </c>
      <c r="AQ187" s="1052">
        <f>IF(AO187&gt;0,AS9,0)</f>
        <v>0</v>
      </c>
      <c r="AR187" s="1626" t="str">
        <f>IF(TRIM(AG187)="▼ recette suivante", AG187, IF(AQ187&gt;0, IF(AT9&lt;&gt;"", AT9&amp;"-ou.or.o ❾ + or - &gt;", ""), ""))</f>
        <v/>
      </c>
      <c r="AS187" s="1064"/>
      <c r="AT187" s="1064"/>
      <c r="AU187" s="1053">
        <f t="shared" si="83"/>
        <v>0</v>
      </c>
      <c r="AV187" s="1054">
        <f>IF(AK187,IF(OR(AU187="",N(AU187)&lt;=0.000000001),"",_xlfn.XLOOKUP(AJ187,BJ15:BJ62,BN15:BN62,_xlfn.XLOOKUP(AJ187,BK15:BK62,BN15:BN62,_xlfn.XLOOKUP(AJ187,BL15:BL62,BN15:BN62,"")))),0)</f>
        <v>0</v>
      </c>
      <c r="AW187" s="1067" cm="1">
        <f t="array" ref="AW187">IF(AK187&lt;&gt;1,0,IF(OR(AU187="",N(AU187)&lt;=0.000000001),"",IF(OR(AO187="",N(AO187)&lt;=0.000000001),0,IF(ISNUMBER(AU187),IFERROR(_xlfn.LET(_xlpm.ai_test,TRIM(AJ187),_xlpm.r,IFERROR(_xlfn.XLOOKUP(_xlpm.ai_test,BJ15:BJ62,ROW(BJ15:BJ62),0,1),IFERROR(_xlfn.XLOOKUP(_xlpm.ai_test,BK15:BK62,ROW(BK15:BK62),0,1),_xlfn.XLOOKUP(_xlpm.ai_test,BL15:BL62,ROW(BL15:BL62),0,1))),_xlpm.p,_xlpm.r-MIN(ROW(BJ15:BJ62))+1,_xlpm.f,INDEX(BM15:BM62,_xlpm.p),_xlpm.u,INDEX(BN15:BN62,_xlpm.p),_xlpm.s,INDEX(BP15:BP62,_xlpm.p),_xlpm.q,N(AU187)/_xlpm.f,IF(_xlpm.q&gt;=_xlpm.s,ROUND(_xlpm.q,1)&amp;" "&amp;_xlpm.ai_test&amp;" = "&amp;ROUND(_xlpm.q*_xlpm.f,1)&amp;" "&amp;_xlpm.u,ROUND(_xlpm.q,1)&amp;" "&amp;_xlpm.ai_test)),""),""))))</f>
        <v>0</v>
      </c>
      <c r="AX187" s="1055"/>
      <c r="AY187" s="1053">
        <f t="shared" si="84"/>
        <v>0</v>
      </c>
      <c r="AZ187" s="1054" t="str">
        <f t="shared" si="85"/>
        <v/>
      </c>
      <c r="BA187" s="1056">
        <f t="shared" si="86"/>
        <v>0</v>
      </c>
      <c r="BB187" s="1057" t="str">
        <f t="shared" si="87"/>
        <v/>
      </c>
      <c r="BC187" s="1046"/>
      <c r="BD187" s="1058">
        <f t="shared" si="88"/>
        <v>0</v>
      </c>
      <c r="BE187" s="1048" t="str">
        <f t="shared" si="89"/>
        <v/>
      </c>
      <c r="BF187" s="262" t="s">
        <v>22</v>
      </c>
      <c r="BG187" s="1027">
        <f t="shared" si="90"/>
        <v>0</v>
      </c>
      <c r="BH187" s="1028">
        <f t="shared" si="91"/>
        <v>0</v>
      </c>
      <c r="BI187"/>
      <c r="BR187"/>
      <c r="BS187"/>
      <c r="BT187"/>
      <c r="BU187"/>
      <c r="BV187"/>
      <c r="BW187"/>
      <c r="BX187" s="964" t="str">
        <f t="shared" si="73"/>
        <v>►</v>
      </c>
      <c r="BY187"/>
      <c r="BZ187"/>
      <c r="CA187"/>
      <c r="CB187"/>
      <c r="CC187"/>
      <c r="CD187" s="848"/>
      <c r="CE187"/>
      <c r="CF187"/>
      <c r="CG187"/>
      <c r="CH187"/>
      <c r="CI187"/>
      <c r="CJ187"/>
      <c r="CK187"/>
      <c r="CM187"/>
      <c r="CN187"/>
      <c r="CO187"/>
      <c r="CP187"/>
      <c r="CQ187"/>
      <c r="CR187"/>
      <c r="CS187"/>
      <c r="CU187"/>
      <c r="CV187"/>
      <c r="CW187"/>
      <c r="CX187"/>
      <c r="CY187"/>
      <c r="CZ187"/>
      <c r="DA187"/>
      <c r="DC187" s="3">
        <v>1</v>
      </c>
    </row>
    <row r="188" spans="1:107" s="701" customFormat="1" ht="21" customHeight="1">
      <c r="A188" s="941" t="s">
        <v>22</v>
      </c>
      <c r="B188" s="957" t="str">
        <f t="shared" si="72"/>
        <v>►</v>
      </c>
      <c r="C188" s="999" cm="1">
        <f t="array" ref="C188">SUMPRODUCT(LEN(D188:J188))</f>
        <v>0</v>
      </c>
      <c r="D188" s="201"/>
      <c r="E188" s="206"/>
      <c r="F188" s="206"/>
      <c r="G188" s="206"/>
      <c r="H188" s="206"/>
      <c r="I188" s="206"/>
      <c r="J188" s="207"/>
      <c r="K188" s="455" t="s">
        <v>22</v>
      </c>
      <c r="L188" s="28" t="s">
        <v>16</v>
      </c>
      <c r="M188" s="34" t="str">
        <f>M189</f>
        <v>M MILLE-FEUILLE meringue et chiboust pamplemousse aux fraises des bois | pâtisserie--ENTREMET| Auteur &gt; VOUS</v>
      </c>
      <c r="N188" s="35">
        <f>N189</f>
        <v>10</v>
      </c>
      <c r="O188" s="35" t="str">
        <f>O189</f>
        <v>coupe</v>
      </c>
      <c r="P188" s="36" t="str">
        <f>P189</f>
        <v>Recette mère ► MILLE-FEUILLE  aux fraises des bois</v>
      </c>
      <c r="Q188" s="59"/>
      <c r="R188" s="1638" t="s">
        <v>8365</v>
      </c>
      <c r="S188" s="2532">
        <f>Z223</f>
        <v>1.5710000000000002</v>
      </c>
      <c r="T188" s="2532"/>
      <c r="U188" s="1639" t="str" cm="1">
        <f t="array" ref="U188">"1= "&amp;IF(OR(Q187&lt;=0,S188=""),"",_xlfn.LET(_xlpm.kg,IF(ISNUMBER(S188),S188,VALEUR(SUBSTITUTE(SUBSTITUTE(SUBSTITUTE(LOWER(S188),"kg",""),",",".")," ",""))),TEXT(ROUND(_xlpm.kg*1000/Q187,2),"0.##")&amp;" g"))</f>
        <v>1= 157.1 g</v>
      </c>
      <c r="V188" s="1640">
        <f>IFERROR(AC186/AC188,0)</f>
        <v>3.3333333333333335</v>
      </c>
      <c r="W188" s="61"/>
      <c r="X188" s="61"/>
      <c r="Y188" s="61"/>
      <c r="Z188"/>
      <c r="AA188" s="264"/>
      <c r="AB188" s="1776" t="s">
        <v>52</v>
      </c>
      <c r="AC188" s="1138">
        <v>1.5</v>
      </c>
      <c r="AD188" s="63" t="s">
        <v>1953</v>
      </c>
      <c r="AE188" s="262" t="s">
        <v>22</v>
      </c>
      <c r="AF188" s="1035" t="str">
        <f t="shared" si="74"/>
        <v>►</v>
      </c>
      <c r="AG188" s="1036" t="str">
        <f t="shared" si="75"/>
        <v/>
      </c>
      <c r="AH188" s="1037" t="str">
        <f t="shared" si="76"/>
        <v/>
      </c>
      <c r="AI188" s="1036" t="str">
        <f t="shared" si="77"/>
        <v/>
      </c>
      <c r="AJ188" s="1037" t="str">
        <f t="shared" si="78"/>
        <v/>
      </c>
      <c r="AK188" s="1037">
        <f>IF(AND(L188="A",COUNTIF(BJ15:BL62,TRIM(U188))&gt;0),1,0)</f>
        <v>0</v>
      </c>
      <c r="AL188" s="1051" t="str" cm="1">
        <f t="array" ref="AL188">IF(AF188&lt;&gt;"A","",IFERROR((IFERROR(_xlfn.XLOOKUP(TRIM(SUBSTITUTE(U188,CHAR(160)," ")),BJ15:BJ62,BM15:BM62),IFERROR(_xlfn.XLOOKUP(TRIM(SUBSTITUTE(U188,CHAR(160)," ")),BK15:BK62,BM15:BM62),_xlfn.XLOOKUP(TRIM(SUBSTITUTE(U188,CHAR(160)," ")),BL15:BL62,BM15:BM62))))*T188*IF(ISBLANK(Q188),1,Q188)+IFERROR(_xlfn.XLOOKUP("RECHERCHEX",TRIM(L188:AD188),L188:AD188),0),0))</f>
        <v/>
      </c>
      <c r="AM188" s="1038">
        <f t="shared" si="79"/>
        <v>0</v>
      </c>
      <c r="AN188" s="1627" t="str">
        <f t="shared" si="80"/>
        <v/>
      </c>
      <c r="AO188" s="1039">
        <f t="shared" si="81"/>
        <v>0</v>
      </c>
      <c r="AP188" s="1039">
        <f t="shared" si="82"/>
        <v>0</v>
      </c>
      <c r="AQ188" s="1040">
        <f>IF(AO188&gt;0,AS9,0)</f>
        <v>0</v>
      </c>
      <c r="AR188" s="1628" t="str">
        <f>IF(TRIM(AG188)="▼ recette suivante", AG188, IF(AQ188&gt;0, IF(AT9&lt;&gt;"", AT9&amp;"-ou.or.o ❾ + or - &gt;", ""), ""))</f>
        <v/>
      </c>
      <c r="AS188" s="1064"/>
      <c r="AT188" s="1064"/>
      <c r="AU188" s="1042">
        <f t="shared" si="83"/>
        <v>0</v>
      </c>
      <c r="AV188" s="1043">
        <f>IF(AK188,IF(OR(AU188="",N(AU188)&lt;=0.000000001),"",_xlfn.XLOOKUP(AJ188,BJ15:BJ62,BN15:BN62,_xlfn.XLOOKUP(AJ188,BK15:BK62,BN15:BN62,_xlfn.XLOOKUP(AJ188,BL15:BL62,BN15:BN62,"")))),0)</f>
        <v>0</v>
      </c>
      <c r="AW188" s="1065" cm="1">
        <f t="array" ref="AW188">IF(AK188&lt;&gt;1,0,IF(OR(AU188="",N(AU188)&lt;=0.000000001),"",IF(OR(AO188="",N(AO188)&lt;=0.000000001),0,IF(ISNUMBER(AU188),IFERROR(_xlfn.LET(_xlpm.ai_test,TRIM(AJ188),_xlpm.r,IFERROR(_xlfn.XLOOKUP(_xlpm.ai_test,BJ15:BJ62,ROW(BJ15:BJ62),0,1),IFERROR(_xlfn.XLOOKUP(_xlpm.ai_test,BK15:BK62,ROW(BK15:BK62),0,1),_xlfn.XLOOKUP(_xlpm.ai_test,BL15:BL62,ROW(BL15:BL62),0,1))),_xlpm.p,_xlpm.r-MIN(ROW(BJ15:BJ62))+1,_xlpm.f,INDEX(BM15:BM62,_xlpm.p),_xlpm.u,INDEX(BN15:BN62,_xlpm.p),_xlpm.s,INDEX(BP15:BP62,_xlpm.p),_xlpm.q,N(AU188)/_xlpm.f,IF(_xlpm.q&gt;=_xlpm.s,ROUND(_xlpm.q,1)&amp;" "&amp;_xlpm.ai_test&amp;" = "&amp;ROUND(_xlpm.q*_xlpm.f,1)&amp;" "&amp;_xlpm.u,ROUND(_xlpm.q,1)&amp;" "&amp;_xlpm.ai_test)),""),""))))</f>
        <v>0</v>
      </c>
      <c r="AX188" s="1055"/>
      <c r="AY188" s="1042">
        <f t="shared" si="84"/>
        <v>0</v>
      </c>
      <c r="AZ188" s="1043" t="str">
        <f t="shared" si="85"/>
        <v/>
      </c>
      <c r="BA188" s="1044">
        <f t="shared" si="86"/>
        <v>0</v>
      </c>
      <c r="BB188" s="1045" t="str">
        <f t="shared" si="87"/>
        <v/>
      </c>
      <c r="BC188" s="1046"/>
      <c r="BD188" s="1047">
        <f t="shared" si="88"/>
        <v>0</v>
      </c>
      <c r="BE188" s="1048" t="str">
        <f t="shared" si="89"/>
        <v/>
      </c>
      <c r="BF188" s="262" t="s">
        <v>22</v>
      </c>
      <c r="BG188" s="1027">
        <f t="shared" si="90"/>
        <v>0</v>
      </c>
      <c r="BH188" s="1028">
        <f t="shared" si="91"/>
        <v>0</v>
      </c>
      <c r="BI188"/>
      <c r="BR188"/>
      <c r="BS188"/>
      <c r="BT188"/>
      <c r="BU188"/>
      <c r="BV188"/>
      <c r="BW188"/>
      <c r="BX188" s="964" t="str">
        <f t="shared" si="73"/>
        <v>►</v>
      </c>
      <c r="BY188"/>
      <c r="BZ188"/>
      <c r="CA188"/>
      <c r="CB188"/>
      <c r="CC188"/>
      <c r="CD188" s="848"/>
      <c r="CE188"/>
      <c r="CF188"/>
      <c r="CG188"/>
      <c r="CH188"/>
      <c r="CI188"/>
      <c r="CJ188"/>
      <c r="CK188"/>
      <c r="CM188"/>
      <c r="CN188"/>
      <c r="CO188"/>
      <c r="CP188"/>
      <c r="CQ188"/>
      <c r="CR188"/>
      <c r="CS188"/>
      <c r="CU188"/>
      <c r="CV188"/>
      <c r="CW188"/>
      <c r="CX188"/>
      <c r="CY188"/>
      <c r="CZ188"/>
      <c r="DA188"/>
      <c r="DC188" s="3">
        <v>1</v>
      </c>
    </row>
    <row r="189" spans="1:107" s="701" customFormat="1" ht="21" customHeight="1">
      <c r="A189" s="941" t="s">
        <v>22</v>
      </c>
      <c r="B189" s="957" t="str">
        <f t="shared" si="72"/>
        <v>►</v>
      </c>
      <c r="C189" s="999" cm="1">
        <f t="array" ref="C189">SUMPRODUCT(LEN(D189:J189))</f>
        <v>0</v>
      </c>
      <c r="D189" s="201"/>
      <c r="E189" s="206"/>
      <c r="F189" s="206"/>
      <c r="G189" s="206"/>
      <c r="H189" s="206"/>
      <c r="I189" s="206"/>
      <c r="J189" s="207"/>
      <c r="K189" s="455" t="s">
        <v>22</v>
      </c>
      <c r="L189" s="68" t="s">
        <v>16</v>
      </c>
      <c r="M189" s="69" t="str">
        <f>Q189</f>
        <v>M MILLE-FEUILLE meringue et chiboust pamplemousse aux fraises des bois | pâtisserie--ENTREMET| Auteur &gt; VOUS</v>
      </c>
      <c r="N189" s="70">
        <f>Q187</f>
        <v>10</v>
      </c>
      <c r="O189" s="69" t="str">
        <f>R187</f>
        <v>coupe</v>
      </c>
      <c r="P189" s="71" t="str">
        <f>V189&amp;" "&amp;W189</f>
        <v>Recette mère ► MILLE-FEUILLE  aux fraises des bois</v>
      </c>
      <c r="Q189" s="72" t="str">
        <f>UPPER(LEFT(T183,1))&amp;" "&amp;T183&amp;" | "&amp;AB183&amp;"| "&amp;T185&amp;" "&amp;U185</f>
        <v>M MILLE-FEUILLE meringue et chiboust pamplemousse aux fraises des bois | pâtisserie--ENTREMET| Auteur &gt; VOUS</v>
      </c>
      <c r="R189" s="73" t="s">
        <v>55</v>
      </c>
      <c r="S189" s="2525" t="s">
        <v>56</v>
      </c>
      <c r="T189" s="2525"/>
      <c r="U189" s="2525"/>
      <c r="V189" s="74" t="str">
        <f>IF(ISTEXT(W189),"Recette mère ►",R189)</f>
        <v>Recette mère ►</v>
      </c>
      <c r="W189" s="75" t="s">
        <v>3287</v>
      </c>
      <c r="X189" s="75"/>
      <c r="Y189" s="75"/>
      <c r="Z189" s="1139" t="s">
        <v>12</v>
      </c>
      <c r="AA189" s="76"/>
      <c r="AB189" s="76"/>
      <c r="AC189" s="76"/>
      <c r="AD189" s="77"/>
      <c r="AE189" s="262" t="s">
        <v>22</v>
      </c>
      <c r="AF189" s="1035" t="str">
        <f t="shared" si="74"/>
        <v>►</v>
      </c>
      <c r="AG189" s="1036" t="str">
        <f t="shared" si="75"/>
        <v/>
      </c>
      <c r="AH189" s="1037" t="str">
        <f t="shared" si="76"/>
        <v/>
      </c>
      <c r="AI189" s="1036" t="str">
        <f t="shared" si="77"/>
        <v/>
      </c>
      <c r="AJ189" s="1037" t="str">
        <f t="shared" si="78"/>
        <v/>
      </c>
      <c r="AK189" s="1037">
        <f>IF(AND(L189="A",COUNTIF(BJ15:BL62,TRIM(U189))&gt;0),1,0)</f>
        <v>0</v>
      </c>
      <c r="AL189" s="1051" t="str" cm="1">
        <f t="array" ref="AL189">IF(AF189&lt;&gt;"A","",IFERROR((IFERROR(_xlfn.XLOOKUP(TRIM(SUBSTITUTE(U189,CHAR(160)," ")),BJ15:BJ62,BM15:BM62),IFERROR(_xlfn.XLOOKUP(TRIM(SUBSTITUTE(U189,CHAR(160)," ")),BK15:BK62,BM15:BM62),_xlfn.XLOOKUP(TRIM(SUBSTITUTE(U189,CHAR(160)," ")),BL15:BL62,BM15:BM62))))*T189*IF(ISBLANK(Q189),1,Q189)+IFERROR(_xlfn.XLOOKUP("RECHERCHEX",TRIM(L189:AD189),L189:AD189),0),0))</f>
        <v/>
      </c>
      <c r="AM189" s="1038">
        <f t="shared" si="79"/>
        <v>0</v>
      </c>
      <c r="AN189" s="1627" t="str">
        <f t="shared" si="80"/>
        <v/>
      </c>
      <c r="AO189" s="1039">
        <f t="shared" si="81"/>
        <v>0</v>
      </c>
      <c r="AP189" s="1039">
        <f t="shared" si="82"/>
        <v>0</v>
      </c>
      <c r="AQ189" s="1052">
        <f>IF(AO189&gt;0,AS9,0)</f>
        <v>0</v>
      </c>
      <c r="AR189" s="1626" t="str">
        <f>IF(TRIM(AG189)="▼ recette suivante", AG189, IF(AQ189&gt;0, IF(AT9&lt;&gt;"", AT9&amp;"-ou.or.o ❾ + or - &gt;", ""), ""))</f>
        <v/>
      </c>
      <c r="AS189" s="1064"/>
      <c r="AT189" s="1064"/>
      <c r="AU189" s="1053">
        <f t="shared" si="83"/>
        <v>0</v>
      </c>
      <c r="AV189" s="1054">
        <f>IF(AK189,IF(OR(AU189="",N(AU189)&lt;=0.000000001),"",_xlfn.XLOOKUP(AJ189,BJ15:BJ62,BN15:BN62,_xlfn.XLOOKUP(AJ189,BK15:BK62,BN15:BN62,_xlfn.XLOOKUP(AJ189,BL15:BL62,BN15:BN62,"")))),0)</f>
        <v>0</v>
      </c>
      <c r="AW189" s="1067" cm="1">
        <f t="array" ref="AW189">IF(AK189&lt;&gt;1,0,IF(OR(AU189="",N(AU189)&lt;=0.000000001),"",IF(OR(AO189="",N(AO189)&lt;=0.000000001),0,IF(ISNUMBER(AU189),IFERROR(_xlfn.LET(_xlpm.ai_test,TRIM(AJ189),_xlpm.r,IFERROR(_xlfn.XLOOKUP(_xlpm.ai_test,BJ15:BJ62,ROW(BJ15:BJ62),0,1),IFERROR(_xlfn.XLOOKUP(_xlpm.ai_test,BK15:BK62,ROW(BK15:BK62),0,1),_xlfn.XLOOKUP(_xlpm.ai_test,BL15:BL62,ROW(BL15:BL62),0,1))),_xlpm.p,_xlpm.r-MIN(ROW(BJ15:BJ62))+1,_xlpm.f,INDEX(BM15:BM62,_xlpm.p),_xlpm.u,INDEX(BN15:BN62,_xlpm.p),_xlpm.s,INDEX(BP15:BP62,_xlpm.p),_xlpm.q,N(AU189)/_xlpm.f,IF(_xlpm.q&gt;=_xlpm.s,ROUND(_xlpm.q,1)&amp;" "&amp;_xlpm.ai_test&amp;" = "&amp;ROUND(_xlpm.q*_xlpm.f,1)&amp;" "&amp;_xlpm.u,ROUND(_xlpm.q,1)&amp;" "&amp;_xlpm.ai_test)),""),""))))</f>
        <v>0</v>
      </c>
      <c r="AX189" s="1055"/>
      <c r="AY189" s="1053">
        <f t="shared" si="84"/>
        <v>0</v>
      </c>
      <c r="AZ189" s="1054" t="str">
        <f t="shared" si="85"/>
        <v/>
      </c>
      <c r="BA189" s="1056">
        <f t="shared" si="86"/>
        <v>0</v>
      </c>
      <c r="BB189" s="1057" t="str">
        <f t="shared" si="87"/>
        <v/>
      </c>
      <c r="BC189" s="1046"/>
      <c r="BD189" s="1058">
        <f t="shared" si="88"/>
        <v>0</v>
      </c>
      <c r="BE189" s="1048" t="str">
        <f t="shared" si="89"/>
        <v/>
      </c>
      <c r="BF189" s="262" t="s">
        <v>22</v>
      </c>
      <c r="BG189" s="1027">
        <f t="shared" si="90"/>
        <v>0</v>
      </c>
      <c r="BH189" s="1028">
        <f t="shared" si="91"/>
        <v>0</v>
      </c>
      <c r="BI189"/>
      <c r="BR189"/>
      <c r="BS189"/>
      <c r="BT189"/>
      <c r="BU189"/>
      <c r="BV189"/>
      <c r="BW189"/>
      <c r="BX189" s="964" t="str">
        <f t="shared" si="73"/>
        <v>►</v>
      </c>
      <c r="BY189"/>
      <c r="BZ189"/>
      <c r="CA189"/>
      <c r="CB189"/>
      <c r="CC189"/>
      <c r="CD189" s="848"/>
      <c r="CE189"/>
      <c r="CF189"/>
      <c r="CG189"/>
      <c r="CH189"/>
      <c r="CI189"/>
      <c r="CJ189"/>
      <c r="CK189"/>
      <c r="CM189"/>
      <c r="CN189"/>
      <c r="CO189"/>
      <c r="CP189"/>
      <c r="CQ189"/>
      <c r="CR189"/>
      <c r="CS189"/>
      <c r="CU189"/>
      <c r="CV189"/>
      <c r="CW189"/>
      <c r="CX189"/>
      <c r="CY189"/>
      <c r="CZ189"/>
      <c r="DA189"/>
      <c r="DC189" s="3">
        <v>1</v>
      </c>
    </row>
    <row r="190" spans="1:107" s="701" customFormat="1" ht="21" customHeight="1">
      <c r="A190" s="941" t="s">
        <v>22</v>
      </c>
      <c r="B190" s="957" t="str">
        <f t="shared" si="72"/>
        <v>►</v>
      </c>
      <c r="C190" s="999" cm="1">
        <f t="array" ref="C190">SUMPRODUCT(LEN(D190:J190))</f>
        <v>0</v>
      </c>
      <c r="D190" s="201"/>
      <c r="E190" s="206"/>
      <c r="F190" s="206"/>
      <c r="G190" s="206"/>
      <c r="H190" s="206"/>
      <c r="I190" s="206"/>
      <c r="J190" s="207"/>
      <c r="K190" s="455" t="s">
        <v>22</v>
      </c>
      <c r="L190" s="79" t="s">
        <v>16</v>
      </c>
      <c r="M190" s="80" t="str">
        <f>M189</f>
        <v>M MILLE-FEUILLE meringue et chiboust pamplemousse aux fraises des bois | pâtisserie--ENTREMET| Auteur &gt; VOUS</v>
      </c>
      <c r="N190" s="80">
        <f>N189</f>
        <v>10</v>
      </c>
      <c r="O190" s="80" t="str">
        <f>O189</f>
        <v>coupe</v>
      </c>
      <c r="P190" s="81" t="str">
        <f>P189</f>
        <v>Recette mère ► MILLE-FEUILLE  aux fraises des bois</v>
      </c>
      <c r="Q190" s="13" t="s">
        <v>67</v>
      </c>
      <c r="R190" s="13" t="s">
        <v>68</v>
      </c>
      <c r="S190" s="13" t="s">
        <v>69</v>
      </c>
      <c r="T190" s="13" t="s">
        <v>70</v>
      </c>
      <c r="U190" s="82" t="s">
        <v>71</v>
      </c>
      <c r="V190" s="83" t="s">
        <v>72</v>
      </c>
      <c r="W190" s="84" t="s">
        <v>73</v>
      </c>
      <c r="X190" s="84" t="s">
        <v>74</v>
      </c>
      <c r="Y190" s="84" t="s">
        <v>75</v>
      </c>
      <c r="Z190" s="84" t="s">
        <v>76</v>
      </c>
      <c r="AA190" s="84" t="s">
        <v>77</v>
      </c>
      <c r="AB190" s="84" t="s">
        <v>78</v>
      </c>
      <c r="AC190" s="84" t="s">
        <v>79</v>
      </c>
      <c r="AD190" s="85" t="s">
        <v>8454</v>
      </c>
      <c r="AE190" s="262" t="s">
        <v>22</v>
      </c>
      <c r="AF190" s="1035" t="str">
        <f t="shared" si="74"/>
        <v>►</v>
      </c>
      <c r="AG190" s="1036" t="str">
        <f t="shared" si="75"/>
        <v/>
      </c>
      <c r="AH190" s="1037" t="str">
        <f t="shared" si="76"/>
        <v/>
      </c>
      <c r="AI190" s="1036" t="str">
        <f t="shared" si="77"/>
        <v/>
      </c>
      <c r="AJ190" s="1037" t="str">
        <f t="shared" si="78"/>
        <v/>
      </c>
      <c r="AK190" s="1037">
        <f>IF(AND(L190="A",COUNTIF(BJ15:BL62,TRIM(U190))&gt;0),1,0)</f>
        <v>0</v>
      </c>
      <c r="AL190" s="1051" t="str" cm="1">
        <f t="array" ref="AL190">IF(AF190&lt;&gt;"A","",IFERROR((IFERROR(_xlfn.XLOOKUP(TRIM(SUBSTITUTE(U190,CHAR(160)," ")),BJ15:BJ62,BM15:BM62),IFERROR(_xlfn.XLOOKUP(TRIM(SUBSTITUTE(U190,CHAR(160)," ")),BK15:BK62,BM15:BM62),_xlfn.XLOOKUP(TRIM(SUBSTITUTE(U190,CHAR(160)," ")),BL15:BL62,BM15:BM62))))*T190*IF(ISBLANK(Q190),1,Q190)+IFERROR(_xlfn.XLOOKUP("RECHERCHEX",TRIM(L190:AD190),L190:AD190),0),0))</f>
        <v/>
      </c>
      <c r="AM190" s="1038">
        <f t="shared" si="79"/>
        <v>0</v>
      </c>
      <c r="AN190" s="1627" t="str">
        <f t="shared" si="80"/>
        <v/>
      </c>
      <c r="AO190" s="1039">
        <f t="shared" si="81"/>
        <v>0</v>
      </c>
      <c r="AP190" s="1039">
        <f t="shared" si="82"/>
        <v>0</v>
      </c>
      <c r="AQ190" s="1040">
        <f>IF(AO190&gt;0,AS9,0)</f>
        <v>0</v>
      </c>
      <c r="AR190" s="1628" t="str">
        <f>IF(TRIM(AG190)="▼ recette suivante", AG190, IF(AQ190&gt;0, IF(AT9&lt;&gt;"", AT9&amp;"-ou.or.o ❾ + or - &gt;", ""), ""))</f>
        <v/>
      </c>
      <c r="AS190" s="1064"/>
      <c r="AT190" s="1064"/>
      <c r="AU190" s="1042">
        <f t="shared" si="83"/>
        <v>0</v>
      </c>
      <c r="AV190" s="1043">
        <f>IF(AK190,IF(OR(AU190="",N(AU190)&lt;=0.000000001),"",_xlfn.XLOOKUP(AJ190,BJ15:BJ62,BN15:BN62,_xlfn.XLOOKUP(AJ190,BK15:BK62,BN15:BN62,_xlfn.XLOOKUP(AJ190,BL15:BL62,BN15:BN62,"")))),0)</f>
        <v>0</v>
      </c>
      <c r="AW190" s="1065" cm="1">
        <f t="array" ref="AW190">IF(AK190&lt;&gt;1,0,IF(OR(AU190="",N(AU190)&lt;=0.000000001),"",IF(OR(AO190="",N(AO190)&lt;=0.000000001),0,IF(ISNUMBER(AU190),IFERROR(_xlfn.LET(_xlpm.ai_test,TRIM(AJ190),_xlpm.r,IFERROR(_xlfn.XLOOKUP(_xlpm.ai_test,BJ15:BJ62,ROW(BJ15:BJ62),0,1),IFERROR(_xlfn.XLOOKUP(_xlpm.ai_test,BK15:BK62,ROW(BK15:BK62),0,1),_xlfn.XLOOKUP(_xlpm.ai_test,BL15:BL62,ROW(BL15:BL62),0,1))),_xlpm.p,_xlpm.r-MIN(ROW(BJ15:BJ62))+1,_xlpm.f,INDEX(BM15:BM62,_xlpm.p),_xlpm.u,INDEX(BN15:BN62,_xlpm.p),_xlpm.s,INDEX(BP15:BP62,_xlpm.p),_xlpm.q,N(AU190)/_xlpm.f,IF(_xlpm.q&gt;=_xlpm.s,ROUND(_xlpm.q,1)&amp;" "&amp;_xlpm.ai_test&amp;" = "&amp;ROUND(_xlpm.q*_xlpm.f,1)&amp;" "&amp;_xlpm.u,ROUND(_xlpm.q,1)&amp;" "&amp;_xlpm.ai_test)),""),""))))</f>
        <v>0</v>
      </c>
      <c r="AX190" s="1055"/>
      <c r="AY190" s="1042">
        <f t="shared" si="84"/>
        <v>0</v>
      </c>
      <c r="AZ190" s="1043" t="str">
        <f t="shared" si="85"/>
        <v/>
      </c>
      <c r="BA190" s="1044">
        <f t="shared" si="86"/>
        <v>0</v>
      </c>
      <c r="BB190" s="1045" t="str">
        <f t="shared" si="87"/>
        <v/>
      </c>
      <c r="BC190" s="1046"/>
      <c r="BD190" s="1047">
        <f t="shared" si="88"/>
        <v>0</v>
      </c>
      <c r="BE190" s="1048" t="str">
        <f t="shared" si="89"/>
        <v/>
      </c>
      <c r="BF190" s="262" t="s">
        <v>22</v>
      </c>
      <c r="BG190" s="1027">
        <f t="shared" si="90"/>
        <v>0</v>
      </c>
      <c r="BH190" s="1028">
        <f t="shared" si="91"/>
        <v>0</v>
      </c>
      <c r="BI190"/>
      <c r="BR190"/>
      <c r="BS190"/>
      <c r="BT190"/>
      <c r="BU190"/>
      <c r="BV190"/>
      <c r="BW190"/>
      <c r="BX190" s="964" t="str">
        <f t="shared" si="73"/>
        <v>►</v>
      </c>
      <c r="BY190"/>
      <c r="BZ190"/>
      <c r="CA190"/>
      <c r="CB190"/>
      <c r="CC190"/>
      <c r="CD190" s="848"/>
      <c r="CE190"/>
      <c r="CF190"/>
      <c r="CG190"/>
      <c r="CH190"/>
      <c r="CI190"/>
      <c r="CJ190"/>
      <c r="CK190"/>
      <c r="CM190"/>
      <c r="CN190"/>
      <c r="CO190"/>
      <c r="CP190"/>
      <c r="CQ190"/>
      <c r="CR190"/>
      <c r="CS190"/>
      <c r="CU190"/>
      <c r="CV190"/>
      <c r="CW190"/>
      <c r="CX190"/>
      <c r="CY190"/>
      <c r="CZ190"/>
      <c r="DA190"/>
      <c r="DC190" s="3">
        <v>1</v>
      </c>
    </row>
    <row r="191" spans="1:107" s="701" customFormat="1" ht="21" customHeight="1">
      <c r="A191" s="941" t="s">
        <v>22</v>
      </c>
      <c r="B191" s="957" t="str">
        <f t="shared" si="72"/>
        <v>A</v>
      </c>
      <c r="C191" s="999" cm="1">
        <f t="array" ref="C191">SUMPRODUCT(LEN(D191:J191))</f>
        <v>0</v>
      </c>
      <c r="D191" s="201"/>
      <c r="E191" s="206"/>
      <c r="F191" s="206"/>
      <c r="G191" s="206"/>
      <c r="H191" s="206"/>
      <c r="I191" s="206"/>
      <c r="J191" s="207"/>
      <c r="K191" s="455"/>
      <c r="L191" s="28" t="s">
        <v>11</v>
      </c>
      <c r="M191" s="34" t="str">
        <f>M189</f>
        <v>M MILLE-FEUILLE meringue et chiboust pamplemousse aux fraises des bois | pâtisserie--ENTREMET| Auteur &gt; VOUS</v>
      </c>
      <c r="N191" s="35">
        <f>N189</f>
        <v>10</v>
      </c>
      <c r="O191" s="34" t="str">
        <f>O189</f>
        <v>coupe</v>
      </c>
      <c r="P191" s="36" t="str">
        <f>P189</f>
        <v>Recette mère ► MILLE-FEUILLE  aux fraises des bois</v>
      </c>
      <c r="Q191" s="87" t="s">
        <v>80</v>
      </c>
      <c r="R191" s="88" t="s">
        <v>81</v>
      </c>
      <c r="S191" s="89"/>
      <c r="T191" s="2572" t="s">
        <v>82</v>
      </c>
      <c r="U191" s="2586" t="s">
        <v>83</v>
      </c>
      <c r="V191" s="2587" t="s">
        <v>84</v>
      </c>
      <c r="W191" s="90" t="s">
        <v>85</v>
      </c>
      <c r="X191" s="91" t="s">
        <v>51</v>
      </c>
      <c r="Y191" s="92" t="s">
        <v>86</v>
      </c>
      <c r="Z191" s="2563" t="s">
        <v>87</v>
      </c>
      <c r="AA191" s="2523" t="s">
        <v>86</v>
      </c>
      <c r="AB191" s="2523" t="s">
        <v>8754</v>
      </c>
      <c r="AC191" s="2523" t="s">
        <v>88</v>
      </c>
      <c r="AD191" s="2588" t="s">
        <v>89</v>
      </c>
      <c r="AE191" s="262" t="s">
        <v>22</v>
      </c>
      <c r="AF191" s="1035" t="str">
        <f t="shared" si="74"/>
        <v>►</v>
      </c>
      <c r="AG191" s="1036" t="str">
        <f t="shared" si="75"/>
        <v/>
      </c>
      <c r="AH191" s="1037" t="str">
        <f t="shared" si="76"/>
        <v/>
      </c>
      <c r="AI191" s="1036" t="str">
        <f t="shared" si="77"/>
        <v/>
      </c>
      <c r="AJ191" s="1037" t="str">
        <f t="shared" si="78"/>
        <v/>
      </c>
      <c r="AK191" s="1037">
        <f>IF(AND(L191="A",COUNTIF(BJ15:BL62,TRIM(U191))&gt;0),1,0)</f>
        <v>0</v>
      </c>
      <c r="AL191" s="1051" t="str" cm="1">
        <f t="array" ref="AL191">IF(AF191&lt;&gt;"A","",IFERROR((IFERROR(_xlfn.XLOOKUP(TRIM(SUBSTITUTE(U191,CHAR(160)," ")),BJ15:BJ62,BM15:BM62),IFERROR(_xlfn.XLOOKUP(TRIM(SUBSTITUTE(U191,CHAR(160)," ")),BK15:BK62,BM15:BM62),_xlfn.XLOOKUP(TRIM(SUBSTITUTE(U191,CHAR(160)," ")),BL15:BL62,BM15:BM62))))*T191*IF(ISBLANK(Q191),1,Q191)+IFERROR(_xlfn.XLOOKUP("RECHERCHEX",TRIM(L191:AD191),L191:AD191),0),0))</f>
        <v/>
      </c>
      <c r="AM191" s="1038">
        <f t="shared" si="79"/>
        <v>0</v>
      </c>
      <c r="AN191" s="1627" t="str">
        <f t="shared" si="80"/>
        <v/>
      </c>
      <c r="AO191" s="1039">
        <f t="shared" si="81"/>
        <v>0</v>
      </c>
      <c r="AP191" s="1039">
        <f t="shared" si="82"/>
        <v>0</v>
      </c>
      <c r="AQ191" s="1052">
        <f>IF(AO191&gt;0,AS9,0)</f>
        <v>0</v>
      </c>
      <c r="AR191" s="1626" t="str">
        <f>IF(TRIM(AG191)="▼ recette suivante", AG191, IF(AQ191&gt;0, IF(AT9&lt;&gt;"", AT9&amp;"-ou.or.o ❾ + or - &gt;", ""), ""))</f>
        <v/>
      </c>
      <c r="AS191" s="1064"/>
      <c r="AT191" s="1064"/>
      <c r="AU191" s="1053">
        <f t="shared" si="83"/>
        <v>0</v>
      </c>
      <c r="AV191" s="1054">
        <f>IF(AK191,IF(OR(AU191="",N(AU191)&lt;=0.000000001),"",_xlfn.XLOOKUP(AJ191,BJ15:BJ62,BN15:BN62,_xlfn.XLOOKUP(AJ191,BK15:BK62,BN15:BN62,_xlfn.XLOOKUP(AJ191,BL15:BL62,BN15:BN62,"")))),0)</f>
        <v>0</v>
      </c>
      <c r="AW191" s="1067" cm="1">
        <f t="array" ref="AW191">IF(AK191&lt;&gt;1,0,IF(OR(AU191="",N(AU191)&lt;=0.000000001),"",IF(OR(AO191="",N(AO191)&lt;=0.000000001),0,IF(ISNUMBER(AU191),IFERROR(_xlfn.LET(_xlpm.ai_test,TRIM(AJ191),_xlpm.r,IFERROR(_xlfn.XLOOKUP(_xlpm.ai_test,BJ15:BJ62,ROW(BJ15:BJ62),0,1),IFERROR(_xlfn.XLOOKUP(_xlpm.ai_test,BK15:BK62,ROW(BK15:BK62),0,1),_xlfn.XLOOKUP(_xlpm.ai_test,BL15:BL62,ROW(BL15:BL62),0,1))),_xlpm.p,_xlpm.r-MIN(ROW(BJ15:BJ62))+1,_xlpm.f,INDEX(BM15:BM62,_xlpm.p),_xlpm.u,INDEX(BN15:BN62,_xlpm.p),_xlpm.s,INDEX(BP15:BP62,_xlpm.p),_xlpm.q,N(AU191)/_xlpm.f,IF(_xlpm.q&gt;=_xlpm.s,ROUND(_xlpm.q,1)&amp;" "&amp;_xlpm.ai_test&amp;" = "&amp;ROUND(_xlpm.q*_xlpm.f,1)&amp;" "&amp;_xlpm.u,ROUND(_xlpm.q,1)&amp;" "&amp;_xlpm.ai_test)),""),""))))</f>
        <v>0</v>
      </c>
      <c r="AX191" s="1055"/>
      <c r="AY191" s="1053">
        <f t="shared" si="84"/>
        <v>0</v>
      </c>
      <c r="AZ191" s="1054" t="str">
        <f t="shared" si="85"/>
        <v/>
      </c>
      <c r="BA191" s="1056">
        <f t="shared" si="86"/>
        <v>0</v>
      </c>
      <c r="BB191" s="1057" t="str">
        <f t="shared" si="87"/>
        <v/>
      </c>
      <c r="BC191" s="1046"/>
      <c r="BD191" s="1058">
        <f t="shared" si="88"/>
        <v>0</v>
      </c>
      <c r="BE191" s="1048" t="str">
        <f t="shared" si="89"/>
        <v/>
      </c>
      <c r="BF191" s="262" t="s">
        <v>22</v>
      </c>
      <c r="BG191" s="1027">
        <f t="shared" si="90"/>
        <v>0</v>
      </c>
      <c r="BH191" s="1028">
        <f t="shared" si="91"/>
        <v>0</v>
      </c>
      <c r="BI191"/>
      <c r="BR191"/>
      <c r="BS191"/>
      <c r="BT191"/>
      <c r="BU191"/>
      <c r="BV191"/>
      <c r="BW191"/>
      <c r="BX191" s="964" t="str">
        <f t="shared" si="73"/>
        <v>►</v>
      </c>
      <c r="BY191"/>
      <c r="BZ191"/>
      <c r="CA191"/>
      <c r="CB191"/>
      <c r="CC191"/>
      <c r="CD191" s="848"/>
      <c r="CE191"/>
      <c r="CF191"/>
      <c r="CG191"/>
      <c r="CH191"/>
      <c r="CI191"/>
      <c r="CJ191"/>
      <c r="CK191"/>
      <c r="CM191"/>
      <c r="CN191"/>
      <c r="CO191"/>
      <c r="CP191"/>
      <c r="CQ191"/>
      <c r="CR191"/>
      <c r="CS191"/>
      <c r="CU191"/>
      <c r="CV191"/>
      <c r="CW191"/>
      <c r="CX191"/>
      <c r="CY191"/>
      <c r="CZ191"/>
      <c r="DA191"/>
      <c r="DC191" s="3">
        <v>1</v>
      </c>
    </row>
    <row r="192" spans="1:107" s="701" customFormat="1" ht="21" customHeight="1">
      <c r="A192" s="941" t="s">
        <v>22</v>
      </c>
      <c r="B192" s="957" t="str">
        <f t="shared" si="72"/>
        <v>A</v>
      </c>
      <c r="C192" s="999" cm="1">
        <f t="array" ref="C192">SUMPRODUCT(LEN(D192:J192))</f>
        <v>0</v>
      </c>
      <c r="D192" s="201"/>
      <c r="E192" s="206"/>
      <c r="F192" s="206"/>
      <c r="G192" s="206"/>
      <c r="H192" s="206"/>
      <c r="I192" s="206"/>
      <c r="J192" s="207"/>
      <c r="K192" s="455"/>
      <c r="L192" s="28" t="s">
        <v>11</v>
      </c>
      <c r="M192" s="34" t="str">
        <f>M189</f>
        <v>M MILLE-FEUILLE meringue et chiboust pamplemousse aux fraises des bois | pâtisserie--ENTREMET| Auteur &gt; VOUS</v>
      </c>
      <c r="N192" s="35">
        <f>N189</f>
        <v>10</v>
      </c>
      <c r="O192" s="34" t="str">
        <f>O189</f>
        <v>coupe</v>
      </c>
      <c r="P192" s="36" t="str">
        <f>P189</f>
        <v>Recette mère ► MILLE-FEUILLE  aux fraises des bois</v>
      </c>
      <c r="Q192" s="94" t="s">
        <v>94</v>
      </c>
      <c r="R192" s="95" t="s">
        <v>95</v>
      </c>
      <c r="S192" s="96" t="s">
        <v>96</v>
      </c>
      <c r="T192" s="2527"/>
      <c r="U192" s="2529"/>
      <c r="V192" s="2531"/>
      <c r="W192" s="97" t="s">
        <v>97</v>
      </c>
      <c r="X192" s="98" t="s">
        <v>98</v>
      </c>
      <c r="Y192" s="99">
        <v>1</v>
      </c>
      <c r="Z192" s="2564"/>
      <c r="AA192" s="2524"/>
      <c r="AB192" s="2524"/>
      <c r="AC192" s="2524"/>
      <c r="AD192" s="2544"/>
      <c r="AE192" s="262" t="s">
        <v>22</v>
      </c>
      <c r="AF192" s="1035" t="str">
        <f t="shared" si="74"/>
        <v>►</v>
      </c>
      <c r="AG192" s="1036" t="str">
        <f t="shared" si="75"/>
        <v/>
      </c>
      <c r="AH192" s="1037" t="str">
        <f t="shared" si="76"/>
        <v/>
      </c>
      <c r="AI192" s="1036" t="str">
        <f t="shared" si="77"/>
        <v/>
      </c>
      <c r="AJ192" s="1037" t="str">
        <f t="shared" si="78"/>
        <v/>
      </c>
      <c r="AK192" s="1037">
        <f>IF(AND(L192="A",COUNTIF(BJ15:BL62,TRIM(U192))&gt;0),1,0)</f>
        <v>0</v>
      </c>
      <c r="AL192" s="1051" t="str" cm="1">
        <f t="array" ref="AL192">IF(AF192&lt;&gt;"A","",IFERROR((IFERROR(_xlfn.XLOOKUP(TRIM(SUBSTITUTE(U192,CHAR(160)," ")),BJ15:BJ62,BM15:BM62),IFERROR(_xlfn.XLOOKUP(TRIM(SUBSTITUTE(U192,CHAR(160)," ")),BK15:BK62,BM15:BM62),_xlfn.XLOOKUP(TRIM(SUBSTITUTE(U192,CHAR(160)," ")),BL15:BL62,BM15:BM62))))*T192*IF(ISBLANK(Q192),1,Q192)+IFERROR(_xlfn.XLOOKUP("RECHERCHEX",TRIM(L192:AD192),L192:AD192),0),0))</f>
        <v/>
      </c>
      <c r="AM192" s="1038">
        <f t="shared" si="79"/>
        <v>0</v>
      </c>
      <c r="AN192" s="1627" t="str">
        <f t="shared" si="80"/>
        <v/>
      </c>
      <c r="AO192" s="1039">
        <f t="shared" si="81"/>
        <v>0</v>
      </c>
      <c r="AP192" s="1039">
        <f t="shared" si="82"/>
        <v>0</v>
      </c>
      <c r="AQ192" s="1040">
        <f>IF(AO192&gt;0,AS9,0)</f>
        <v>0</v>
      </c>
      <c r="AR192" s="1628" t="str">
        <f>IF(TRIM(AG192)="▼ recette suivante", AG192, IF(AQ192&gt;0, IF(AT9&lt;&gt;"", AT9&amp;"-ou.or.o ❾ + or - &gt;", ""), ""))</f>
        <v/>
      </c>
      <c r="AS192" s="1064"/>
      <c r="AT192" s="1064"/>
      <c r="AU192" s="1042">
        <f t="shared" si="83"/>
        <v>0</v>
      </c>
      <c r="AV192" s="1043">
        <f>IF(AK192,IF(OR(AU192="",N(AU192)&lt;=0.000000001),"",_xlfn.XLOOKUP(AJ192,BJ15:BJ62,BN15:BN62,_xlfn.XLOOKUP(AJ192,BK15:BK62,BN15:BN62,_xlfn.XLOOKUP(AJ192,BL15:BL62,BN15:BN62,"")))),0)</f>
        <v>0</v>
      </c>
      <c r="AW192" s="1065" cm="1">
        <f t="array" ref="AW192">IF(AK192&lt;&gt;1,0,IF(OR(AU192="",N(AU192)&lt;=0.000000001),"",IF(OR(AO192="",N(AO192)&lt;=0.000000001),0,IF(ISNUMBER(AU192),IFERROR(_xlfn.LET(_xlpm.ai_test,TRIM(AJ192),_xlpm.r,IFERROR(_xlfn.XLOOKUP(_xlpm.ai_test,BJ15:BJ62,ROW(BJ15:BJ62),0,1),IFERROR(_xlfn.XLOOKUP(_xlpm.ai_test,BK15:BK62,ROW(BK15:BK62),0,1),_xlfn.XLOOKUP(_xlpm.ai_test,BL15:BL62,ROW(BL15:BL62),0,1))),_xlpm.p,_xlpm.r-MIN(ROW(BJ15:BJ62))+1,_xlpm.f,INDEX(BM15:BM62,_xlpm.p),_xlpm.u,INDEX(BN15:BN62,_xlpm.p),_xlpm.s,INDEX(BP15:BP62,_xlpm.p),_xlpm.q,N(AU192)/_xlpm.f,IF(_xlpm.q&gt;=_xlpm.s,ROUND(_xlpm.q,1)&amp;" "&amp;_xlpm.ai_test&amp;" = "&amp;ROUND(_xlpm.q*_xlpm.f,1)&amp;" "&amp;_xlpm.u,ROUND(_xlpm.q,1)&amp;" "&amp;_xlpm.ai_test)),""),""))))</f>
        <v>0</v>
      </c>
      <c r="AX192" s="1055"/>
      <c r="AY192" s="1042">
        <f t="shared" si="84"/>
        <v>0</v>
      </c>
      <c r="AZ192" s="1043" t="str">
        <f t="shared" si="85"/>
        <v/>
      </c>
      <c r="BA192" s="1044">
        <f t="shared" si="86"/>
        <v>0</v>
      </c>
      <c r="BB192" s="1045" t="str">
        <f t="shared" si="87"/>
        <v/>
      </c>
      <c r="BC192" s="1046"/>
      <c r="BD192" s="1047">
        <f t="shared" si="88"/>
        <v>0</v>
      </c>
      <c r="BE192" s="1048" t="str">
        <f t="shared" si="89"/>
        <v/>
      </c>
      <c r="BF192" s="262" t="s">
        <v>22</v>
      </c>
      <c r="BG192" s="1027">
        <f t="shared" si="90"/>
        <v>0</v>
      </c>
      <c r="BH192" s="1028">
        <f t="shared" si="91"/>
        <v>0</v>
      </c>
      <c r="BI192"/>
      <c r="BR192"/>
      <c r="BS192"/>
      <c r="BT192"/>
      <c r="BU192"/>
      <c r="BV192"/>
      <c r="BW192"/>
      <c r="BX192" s="964" t="str">
        <f t="shared" si="73"/>
        <v>►</v>
      </c>
      <c r="BY192"/>
      <c r="BZ192"/>
      <c r="CA192"/>
      <c r="CB192"/>
      <c r="CC192"/>
      <c r="CD192" s="848"/>
      <c r="CE192"/>
      <c r="CF192"/>
      <c r="CG192"/>
      <c r="CH192"/>
      <c r="CI192"/>
      <c r="CJ192"/>
      <c r="CK192"/>
      <c r="CM192"/>
      <c r="CN192"/>
      <c r="CO192"/>
      <c r="CP192"/>
      <c r="CQ192"/>
      <c r="CR192"/>
      <c r="CS192"/>
      <c r="CU192"/>
      <c r="CV192"/>
      <c r="CW192"/>
      <c r="CX192"/>
      <c r="CY192"/>
      <c r="CZ192"/>
      <c r="DA192"/>
      <c r="DC192" s="3">
        <v>1</v>
      </c>
    </row>
    <row r="193" spans="1:107" s="701" customFormat="1" ht="21" customHeight="1">
      <c r="A193" s="941" t="s">
        <v>22</v>
      </c>
      <c r="B193" s="957" t="str">
        <f t="shared" si="72"/>
        <v>A</v>
      </c>
      <c r="C193" s="999" cm="1">
        <f t="array" ref="C193">SUMPRODUCT(LEN(D193:J193))</f>
        <v>0</v>
      </c>
      <c r="D193" s="201"/>
      <c r="E193" s="206"/>
      <c r="F193" s="206"/>
      <c r="G193" s="206"/>
      <c r="H193" s="206"/>
      <c r="I193" s="206"/>
      <c r="J193" s="207"/>
      <c r="K193" s="455"/>
      <c r="L193" s="28" t="s">
        <v>11</v>
      </c>
      <c r="M193" s="34" t="str">
        <f>M189</f>
        <v>M MILLE-FEUILLE meringue et chiboust pamplemousse aux fraises des bois | pâtisserie--ENTREMET| Auteur &gt; VOUS</v>
      </c>
      <c r="N193" s="35">
        <f>N189</f>
        <v>10</v>
      </c>
      <c r="O193" s="34" t="str">
        <f>O189</f>
        <v>coupe</v>
      </c>
      <c r="P193" s="36" t="str">
        <f>P189</f>
        <v>Recette mère ► MILLE-FEUILLE  aux fraises des bois</v>
      </c>
      <c r="Q193" s="100"/>
      <c r="R193" s="101"/>
      <c r="S193" s="102" t="str">
        <f t="shared" ref="S193:S222" si="95">IF(OR(ISTEXT(Q193), Q193&lt;=0, T193&lt;=0), "", "de")</f>
        <v/>
      </c>
      <c r="T193" s="103"/>
      <c r="U193" s="141"/>
      <c r="V193" s="143">
        <v>1</v>
      </c>
      <c r="W193" s="106" t="s">
        <v>24</v>
      </c>
      <c r="X193" s="107">
        <f>IF(Z223=0,0,(Z193/Z223)*Y192*1000)</f>
        <v>0</v>
      </c>
      <c r="Y193" s="108">
        <f>IF(Z223=0, 0, (Q193*V193)/(Z223*Y192))</f>
        <v>0</v>
      </c>
      <c r="Z193" s="109" cm="1">
        <f t="array" ref="Z193">IFERROR(_xlfn.LET(_xlpm.k,UPPER(TRIM(U193)),_xlpm.r,_xlfn.XLOOKUP(_xlpm.k,UPPER(TRIM(Q224:AD224)),Q225:AD225,_xlfn.XLOOKUP(_xlpm.k,UPPER(TRIM(Q226:AD226)),Q227:AD227,0)),_xlpm.r*T193*IF(Q193&gt;0,Q193,1)),0)</f>
        <v>0</v>
      </c>
      <c r="AA193" s="110">
        <f>IF(OR(ISBLANK(AC188),AC188=0),0,Q193*AC186*V193/AC188)</f>
        <v>0</v>
      </c>
      <c r="AB193" s="2435">
        <f>R193</f>
        <v>0</v>
      </c>
      <c r="AC193" s="111">
        <f>IF(OR(ISBLANK(AC188),AC188=0),0,Z193*V193*V188)</f>
        <v>0</v>
      </c>
      <c r="AD193" s="112" t="str">
        <f>_xlfn.LET(_xlpm.unite,SUBSTITUTE(TRIM(U193)," (s)",""),_xlpm.val,AC193,_xlpm.estVol,COUNTIF(W224:AD224,_xlpm.unite)+COUNTIF(W226:AD226,_xlpm.unite)&gt;0,_xlpm.estPoids,COUNTIF(Q224:V224,_xlpm.unite)+COUNTIF(Q226:V226,_xlpm.unite)&gt;0,IF(_xlpm.estVol,IF(ROUND(_xlpm.val,3)&gt;=1,ROUND(_xlpm.val,3)&amp;"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
      </c>
      <c r="AE193" s="262" t="s">
        <v>22</v>
      </c>
      <c r="AF193" s="1035" t="str">
        <f t="shared" si="74"/>
        <v>►</v>
      </c>
      <c r="AG193" s="1036" t="str">
        <f t="shared" si="75"/>
        <v/>
      </c>
      <c r="AH193" s="1037" t="str">
        <f t="shared" si="76"/>
        <v/>
      </c>
      <c r="AI193" s="1036" t="str">
        <f t="shared" si="77"/>
        <v/>
      </c>
      <c r="AJ193" s="1037" t="str">
        <f t="shared" si="78"/>
        <v/>
      </c>
      <c r="AK193" s="1037">
        <f>IF(AND(L193="A",COUNTIF(BJ15:BL62,TRIM(U193))&gt;0),1,0)</f>
        <v>0</v>
      </c>
      <c r="AL193" s="1051" t="str" cm="1">
        <f t="array" ref="AL193">IF(AF193&lt;&gt;"A","",IFERROR((IFERROR(_xlfn.XLOOKUP(TRIM(SUBSTITUTE(U193,CHAR(160)," ")),BJ15:BJ62,BM15:BM62),IFERROR(_xlfn.XLOOKUP(TRIM(SUBSTITUTE(U193,CHAR(160)," ")),BK15:BK62,BM15:BM62),_xlfn.XLOOKUP(TRIM(SUBSTITUTE(U193,CHAR(160)," ")),BL15:BL62,BM15:BM62))))*T193*IF(ISBLANK(Q193),1,Q193)+IFERROR(_xlfn.XLOOKUP("RECHERCHEX",TRIM(L193:AD193),L193:AD193),0),0))</f>
        <v/>
      </c>
      <c r="AM193" s="1038">
        <f t="shared" si="79"/>
        <v>0</v>
      </c>
      <c r="AN193" s="1627" t="str">
        <f t="shared" si="80"/>
        <v/>
      </c>
      <c r="AO193" s="1039">
        <f t="shared" si="81"/>
        <v>0</v>
      </c>
      <c r="AP193" s="1039">
        <f t="shared" si="82"/>
        <v>0</v>
      </c>
      <c r="AQ193" s="1052">
        <f>IF(AO193&gt;0,AS9,0)</f>
        <v>0</v>
      </c>
      <c r="AR193" s="1626" t="str">
        <f>IF(TRIM(AG193)="▼ recette suivante", AG193, IF(AQ193&gt;0, IF(AT9&lt;&gt;"", AT9&amp;"-ou.or.o ❾ + or - &gt;", ""), ""))</f>
        <v/>
      </c>
      <c r="AS193" s="1064"/>
      <c r="AT193" s="1064"/>
      <c r="AU193" s="1053">
        <f t="shared" si="83"/>
        <v>0</v>
      </c>
      <c r="AV193" s="1054">
        <f>IF(AK193,IF(OR(AU193="",N(AU193)&lt;=0.000000001),"",_xlfn.XLOOKUP(AJ193,BJ15:BJ62,BN15:BN62,_xlfn.XLOOKUP(AJ193,BK15:BK62,BN15:BN62,_xlfn.XLOOKUP(AJ193,BL15:BL62,BN15:BN62,"")))),0)</f>
        <v>0</v>
      </c>
      <c r="AW193" s="1067" cm="1">
        <f t="array" ref="AW193">IF(AK193&lt;&gt;1,0,IF(OR(AU193="",N(AU193)&lt;=0.000000001),"",IF(OR(AO193="",N(AO193)&lt;=0.000000001),0,IF(ISNUMBER(AU193),IFERROR(_xlfn.LET(_xlpm.ai_test,TRIM(AJ193),_xlpm.r,IFERROR(_xlfn.XLOOKUP(_xlpm.ai_test,BJ15:BJ62,ROW(BJ15:BJ62),0,1),IFERROR(_xlfn.XLOOKUP(_xlpm.ai_test,BK15:BK62,ROW(BK15:BK62),0,1),_xlfn.XLOOKUP(_xlpm.ai_test,BL15:BL62,ROW(BL15:BL62),0,1))),_xlpm.p,_xlpm.r-MIN(ROW(BJ15:BJ62))+1,_xlpm.f,INDEX(BM15:BM62,_xlpm.p),_xlpm.u,INDEX(BN15:BN62,_xlpm.p),_xlpm.s,INDEX(BP15:BP62,_xlpm.p),_xlpm.q,N(AU193)/_xlpm.f,IF(_xlpm.q&gt;=_xlpm.s,ROUND(_xlpm.q,1)&amp;" "&amp;_xlpm.ai_test&amp;" = "&amp;ROUND(_xlpm.q*_xlpm.f,1)&amp;" "&amp;_xlpm.u,ROUND(_xlpm.q,1)&amp;" "&amp;_xlpm.ai_test)),""),""))))</f>
        <v>0</v>
      </c>
      <c r="AX193" s="1055"/>
      <c r="AY193" s="1053">
        <f t="shared" si="84"/>
        <v>0</v>
      </c>
      <c r="AZ193" s="1054" t="str">
        <f t="shared" si="85"/>
        <v/>
      </c>
      <c r="BA193" s="1056">
        <f t="shared" si="86"/>
        <v>0</v>
      </c>
      <c r="BB193" s="1057" t="str">
        <f t="shared" si="87"/>
        <v/>
      </c>
      <c r="BC193" s="1046"/>
      <c r="BD193" s="1058">
        <f t="shared" si="88"/>
        <v>0</v>
      </c>
      <c r="BE193" s="1048" t="str">
        <f t="shared" si="89"/>
        <v/>
      </c>
      <c r="BF193" s="262" t="s">
        <v>22</v>
      </c>
      <c r="BG193" s="1027">
        <f t="shared" si="90"/>
        <v>0</v>
      </c>
      <c r="BH193" s="1028">
        <f t="shared" si="91"/>
        <v>0</v>
      </c>
      <c r="BI193"/>
      <c r="BR193"/>
      <c r="BS193"/>
      <c r="BT193"/>
      <c r="BU193"/>
      <c r="BV193"/>
      <c r="BW193"/>
      <c r="BX193" s="964" t="str">
        <f t="shared" si="73"/>
        <v>►</v>
      </c>
      <c r="BY193"/>
      <c r="BZ193"/>
      <c r="CA193"/>
      <c r="CB193"/>
      <c r="CC193"/>
      <c r="CD193" s="848"/>
      <c r="CE193"/>
      <c r="CF193"/>
      <c r="CG193"/>
      <c r="CH193"/>
      <c r="CI193"/>
      <c r="CJ193"/>
      <c r="CK193"/>
      <c r="CM193"/>
      <c r="CN193"/>
      <c r="CO193"/>
      <c r="CP193"/>
      <c r="CQ193"/>
      <c r="CR193"/>
      <c r="CS193"/>
      <c r="CU193"/>
      <c r="CV193"/>
      <c r="CW193"/>
      <c r="CX193"/>
      <c r="CY193"/>
      <c r="CZ193"/>
      <c r="DA193"/>
      <c r="DC193" s="3">
        <v>1</v>
      </c>
    </row>
    <row r="194" spans="1:107" s="701" customFormat="1" ht="21" customHeight="1">
      <c r="A194" s="941" t="s">
        <v>22</v>
      </c>
      <c r="B194" s="957" t="str">
        <f t="shared" si="72"/>
        <v>A</v>
      </c>
      <c r="C194" s="999" cm="1">
        <f t="array" ref="C194">SUMPRODUCT(LEN(D194:J194))</f>
        <v>0</v>
      </c>
      <c r="D194" s="201"/>
      <c r="E194" s="206"/>
      <c r="F194" s="206"/>
      <c r="G194" s="206"/>
      <c r="H194" s="206"/>
      <c r="I194" s="206"/>
      <c r="J194" s="207"/>
      <c r="K194" s="455"/>
      <c r="L194" s="115" t="str">
        <f t="shared" ref="L194:L222" si="96">IF(W194&lt;&gt;"","A","►")</f>
        <v>A</v>
      </c>
      <c r="M194" s="34" t="str">
        <f>M189</f>
        <v>M MILLE-FEUILLE meringue et chiboust pamplemousse aux fraises des bois | pâtisserie--ENTREMET| Auteur &gt; VOUS</v>
      </c>
      <c r="N194" s="35">
        <f>N189</f>
        <v>10</v>
      </c>
      <c r="O194" s="34" t="str">
        <f>O189</f>
        <v>coupe</v>
      </c>
      <c r="P194" s="36" t="str">
        <f>P189</f>
        <v>Recette mère ► MILLE-FEUILLE  aux fraises des bois</v>
      </c>
      <c r="Q194" s="100"/>
      <c r="R194" s="120"/>
      <c r="S194" s="102" t="str">
        <f t="shared" si="95"/>
        <v/>
      </c>
      <c r="T194" s="103">
        <v>150</v>
      </c>
      <c r="U194" s="116" t="s">
        <v>102</v>
      </c>
      <c r="V194" s="143">
        <v>1</v>
      </c>
      <c r="W194" s="924" t="s">
        <v>100</v>
      </c>
      <c r="X194" s="107">
        <f>IF(Z223=0,0,(Z194/Z223)*Y192*1000)</f>
        <v>95.480585614258416</v>
      </c>
      <c r="Y194" s="117">
        <f>IF(Z223=0, 0, (Q194*V194)/(Z223*Y192))</f>
        <v>0</v>
      </c>
      <c r="Z194" s="109" cm="1">
        <f t="array" ref="Z194">IFERROR(_xlfn.LET(_xlpm.k,UPPER(TRIM(U194)),_xlpm.r,_xlfn.XLOOKUP(_xlpm.k,UPPER(TRIM(Q224:AD224)),Q225:AD225,_xlfn.XLOOKUP(_xlpm.k,UPPER(TRIM(Q226:AD226)),Q227:AD227,0)),_xlpm.r*T194*IF(Q194&gt;0,Q194,1)),0)</f>
        <v>0.15</v>
      </c>
      <c r="AA194" s="118">
        <f>IF(OR(ISBLANK(AC188),AC188=0),0,Q194*AC186*V194/AC188)</f>
        <v>0</v>
      </c>
      <c r="AB194" s="2436">
        <f t="shared" ref="AB194:AB222" si="97">R194</f>
        <v>0</v>
      </c>
      <c r="AC194" s="111">
        <f>IF(OR(ISBLANK(AC188),AC188=0),0,Z194*V194*V188)</f>
        <v>0.5</v>
      </c>
      <c r="AD194" s="119" t="str">
        <f>_xlfn.LET(_xlpm.unite,SUBSTITUTE(TRIM(U194)," (s)",""),_xlpm.val,AC194,_xlpm.estVol,COUNTIF(W224:AD224,_xlpm.unite)+COUNTIF(W226:AD226,_xlpm.unite)&gt;0,_xlpm.estPoids,COUNTIF(Q224:V224,_xlpm.unite)+COUNTIF(Q226:V226,_xlpm.unite)&gt;0,IF(_xlpm.estVol,IF(ROUND(_xlpm.val,3)&gt;=1,ROUND(_xlpm.val,3)&amp;"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500 g</v>
      </c>
      <c r="AE194" s="262" t="s">
        <v>22</v>
      </c>
      <c r="AF194" s="1035" t="str">
        <f t="shared" si="74"/>
        <v>A</v>
      </c>
      <c r="AG194" s="1036" t="str">
        <f t="shared" si="75"/>
        <v>M MILLE-FEUILLE meringue et chiboust pamplemousse aux fraises des bois | pâtisserie--ENTREMET| Auteur &gt; VOUS</v>
      </c>
      <c r="AH194" s="1037">
        <f t="shared" si="76"/>
        <v>10</v>
      </c>
      <c r="AI194" s="1036" t="str">
        <f t="shared" si="77"/>
        <v>coupe</v>
      </c>
      <c r="AJ194" s="1037" t="str">
        <f t="shared" si="78"/>
        <v>g</v>
      </c>
      <c r="AK194" s="1037">
        <f>IF(AND(L194="A",COUNTIF(BJ15:BL62,TRIM(U194))&gt;0),1,0)</f>
        <v>1</v>
      </c>
      <c r="AL194" s="1051" cm="1">
        <f t="array" ref="AL194">IF(AF194&lt;&gt;"A","",IFERROR((IFERROR(_xlfn.XLOOKUP(TRIM(SUBSTITUTE(U194,CHAR(160)," ")),BJ15:BJ62,BM15:BM62),IFERROR(_xlfn.XLOOKUP(TRIM(SUBSTITUTE(U194,CHAR(160)," ")),BK15:BK62,BM15:BM62),_xlfn.XLOOKUP(TRIM(SUBSTITUTE(U194,CHAR(160)," ")),BL15:BL62,BM15:BM62))))*T194*IF(ISBLANK(Q194),1,Q194)+IFERROR(_xlfn.XLOOKUP("RECHERCHEX",TRIM(L194:AD194),L194:AD194),0),0))</f>
        <v>0.15</v>
      </c>
      <c r="AM194" s="1038" t="str">
        <f t="shared" si="79"/>
        <v>Kg</v>
      </c>
      <c r="AN194" s="1627" t="str">
        <f t="shared" si="80"/>
        <v>❾ Author reference &gt;</v>
      </c>
      <c r="AO194" s="1039">
        <f t="shared" si="81"/>
        <v>10</v>
      </c>
      <c r="AP194" s="1039" t="str">
        <f t="shared" si="82"/>
        <v>coupe</v>
      </c>
      <c r="AQ194" s="1040">
        <f>IF(AO194&gt;0,AS9,0)</f>
        <v>20</v>
      </c>
      <c r="AR194" s="1628" t="str">
        <f>IF(TRIM(AG194)="▼ recette suivante", AG194, IF(AQ194&gt;0, IF(AT9&lt;&gt;"", AT9&amp;"-ou.or.o ❾ + or - &gt;", ""), ""))</f>
        <v>assiettes-ou.or.o ❾ + or - &gt;</v>
      </c>
      <c r="AS194" s="1064"/>
      <c r="AT194" s="1064"/>
      <c r="AU194" s="1042">
        <f t="shared" si="83"/>
        <v>0.3</v>
      </c>
      <c r="AV194" s="1043" t="str">
        <f>IF(AK194,IF(OR(AU194="",N(AU194)&lt;=0.000000001),"",_xlfn.XLOOKUP(AJ194,BJ15:BJ62,BN15:BN62,_xlfn.XLOOKUP(AJ194,BK15:BK62,BN15:BN62,_xlfn.XLOOKUP(AJ194,BL15:BL62,BN15:BN62,"")))),0)</f>
        <v>Kg</v>
      </c>
      <c r="AW194" s="1065" t="str" cm="1">
        <f t="array" ref="AW194">IF(AK194&lt;&gt;1,0,IF(OR(AU194="",N(AU194)&lt;=0.000000001),"",IF(OR(AO194="",N(AO194)&lt;=0.000000001),0,IF(ISNUMBER(AU194),IFERROR(_xlfn.LET(_xlpm.ai_test,TRIM(AJ194),_xlpm.r,IFERROR(_xlfn.XLOOKUP(_xlpm.ai_test,BJ15:BJ62,ROW(BJ15:BJ62),0,1),IFERROR(_xlfn.XLOOKUP(_xlpm.ai_test,BK15:BK62,ROW(BK15:BK62),0,1),_xlfn.XLOOKUP(_xlpm.ai_test,BL15:BL62,ROW(BL15:BL62),0,1))),_xlpm.p,_xlpm.r-MIN(ROW(BJ15:BJ62))+1,_xlpm.f,INDEX(BM15:BM62,_xlpm.p),_xlpm.u,INDEX(BN15:BN62,_xlpm.p),_xlpm.s,INDEX(BP15:BP62,_xlpm.p),_xlpm.q,N(AU194)/_xlpm.f,IF(_xlpm.q&gt;=_xlpm.s,ROUND(_xlpm.q,1)&amp;" "&amp;_xlpm.ai_test&amp;" = "&amp;ROUND(_xlpm.q*_xlpm.f,1)&amp;" "&amp;_xlpm.u,ROUND(_xlpm.q,1)&amp;" "&amp;_xlpm.ai_test)),""),""))))</f>
        <v>300 g</v>
      </c>
      <c r="AX194" s="1055"/>
      <c r="AY194" s="1042">
        <f t="shared" si="84"/>
        <v>0.3</v>
      </c>
      <c r="AZ194" s="1043" t="str">
        <f t="shared" si="85"/>
        <v>Kg</v>
      </c>
      <c r="BA194" s="1044">
        <f t="shared" si="86"/>
        <v>0</v>
      </c>
      <c r="BB194" s="1045" t="str">
        <f t="shared" si="87"/>
        <v/>
      </c>
      <c r="BC194" s="1046"/>
      <c r="BD194" s="1047">
        <f t="shared" si="88"/>
        <v>0</v>
      </c>
      <c r="BE194" s="1048" t="str">
        <f t="shared" si="89"/>
        <v>crème</v>
      </c>
      <c r="BF194" s="262" t="s">
        <v>22</v>
      </c>
      <c r="BG194" s="1027">
        <f t="shared" si="90"/>
        <v>0</v>
      </c>
      <c r="BH194" s="1028">
        <f t="shared" si="91"/>
        <v>2</v>
      </c>
      <c r="BI194"/>
      <c r="BR194"/>
      <c r="BS194"/>
      <c r="BT194"/>
      <c r="BU194"/>
      <c r="BV194"/>
      <c r="BW194"/>
      <c r="BX194" s="964" t="str">
        <f t="shared" si="73"/>
        <v>A</v>
      </c>
      <c r="BY194"/>
      <c r="BZ194"/>
      <c r="CA194"/>
      <c r="CB194"/>
      <c r="CC194"/>
      <c r="CD194" s="848"/>
      <c r="CE194"/>
      <c r="CF194"/>
      <c r="CG194"/>
      <c r="CH194"/>
      <c r="CI194"/>
      <c r="CJ194"/>
      <c r="CK194"/>
      <c r="CM194"/>
      <c r="CN194"/>
      <c r="CO194"/>
      <c r="CP194"/>
      <c r="CQ194"/>
      <c r="CR194"/>
      <c r="CS194"/>
      <c r="CU194"/>
      <c r="CV194"/>
      <c r="CW194"/>
      <c r="CX194"/>
      <c r="CY194"/>
      <c r="CZ194"/>
      <c r="DA194"/>
      <c r="DC194" s="3">
        <v>1</v>
      </c>
    </row>
    <row r="195" spans="1:107" s="701" customFormat="1" ht="21" customHeight="1">
      <c r="A195" s="941" t="s">
        <v>22</v>
      </c>
      <c r="B195" s="957" t="str">
        <f t="shared" si="72"/>
        <v>A</v>
      </c>
      <c r="C195" s="999" cm="1">
        <f t="array" ref="C195">SUMPRODUCT(LEN(D195:J195))</f>
        <v>0</v>
      </c>
      <c r="D195" s="201"/>
      <c r="E195" s="206"/>
      <c r="F195" s="206"/>
      <c r="G195" s="206"/>
      <c r="H195" s="206"/>
      <c r="I195" s="206"/>
      <c r="J195" s="207"/>
      <c r="K195" s="455"/>
      <c r="L195" s="115" t="str">
        <f t="shared" si="96"/>
        <v>A</v>
      </c>
      <c r="M195" s="34" t="str">
        <f>M189</f>
        <v>M MILLE-FEUILLE meringue et chiboust pamplemousse aux fraises des bois | pâtisserie--ENTREMET| Auteur &gt; VOUS</v>
      </c>
      <c r="N195" s="35">
        <f>N189</f>
        <v>10</v>
      </c>
      <c r="O195" s="34" t="str">
        <f>O189</f>
        <v>coupe</v>
      </c>
      <c r="P195" s="36" t="str">
        <f>P189</f>
        <v>Recette mère ► MILLE-FEUILLE  aux fraises des bois</v>
      </c>
      <c r="Q195" s="100"/>
      <c r="R195" s="120"/>
      <c r="S195" s="102" t="str">
        <f t="shared" si="95"/>
        <v/>
      </c>
      <c r="T195" s="103">
        <v>8</v>
      </c>
      <c r="U195" s="116" t="s">
        <v>102</v>
      </c>
      <c r="V195" s="143">
        <v>1</v>
      </c>
      <c r="W195" s="925" t="s">
        <v>103</v>
      </c>
      <c r="X195" s="107">
        <f>IF(Z223=0,0,(Z195/Z223)*Y192*1000)</f>
        <v>5.0922978994271162</v>
      </c>
      <c r="Y195" s="117">
        <f>IF(Z223=0, 0, (Q195*V195)/(Z223*Y192))</f>
        <v>0</v>
      </c>
      <c r="Z195" s="109" cm="1">
        <f t="array" ref="Z195">IFERROR(_xlfn.LET(_xlpm.k,UPPER(TRIM(U195)),_xlpm.r,_xlfn.XLOOKUP(_xlpm.k,UPPER(TRIM(Q224:AD224)),Q225:AD225,_xlfn.XLOOKUP(_xlpm.k,UPPER(TRIM(Q226:AD226)),Q227:AD227,0)),_xlpm.r*T195*IF(Q195&gt;0,Q195,1)),0)</f>
        <v>8.0000000000000002E-3</v>
      </c>
      <c r="AA195" s="122">
        <f>IF(OR(ISBLANK(AC188),AC188=0),0,Q195*AC186*V195/AC188)</f>
        <v>0</v>
      </c>
      <c r="AB195" s="2437">
        <f t="shared" si="97"/>
        <v>0</v>
      </c>
      <c r="AC195" s="111">
        <f>IF(OR(ISBLANK(AC188),AC188=0),0,Z195*V195*V188)</f>
        <v>2.6666666666666668E-2</v>
      </c>
      <c r="AD195" s="123" t="str">
        <f>_xlfn.LET(_xlpm.unite,SUBSTITUTE(TRIM(U195)," (s)",""),_xlpm.val,AC195,_xlpm.estVol,COUNTIF(W224:AD224,_xlpm.unite)+COUNTIF(W226:AD226,_xlpm.unite)&gt;0,_xlpm.estPoids,COUNTIF(Q224:V224,_xlpm.unite)+COUNTIF(Q226:V226,_xlpm.unite)&gt;0,IF(_xlpm.estVol,IF(ROUND(_xlpm.val,3)&gt;=1,ROUND(_xlpm.val,3)&amp;"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27 g</v>
      </c>
      <c r="AE195" s="262" t="s">
        <v>22</v>
      </c>
      <c r="AF195" s="1035" t="str">
        <f t="shared" si="74"/>
        <v>A</v>
      </c>
      <c r="AG195" s="1036" t="str">
        <f t="shared" si="75"/>
        <v>M MILLE-FEUILLE meringue et chiboust pamplemousse aux fraises des bois | pâtisserie--ENTREMET| Auteur &gt; VOUS</v>
      </c>
      <c r="AH195" s="1037">
        <f t="shared" si="76"/>
        <v>10</v>
      </c>
      <c r="AI195" s="1036" t="str">
        <f t="shared" si="77"/>
        <v>coupe</v>
      </c>
      <c r="AJ195" s="1037" t="str">
        <f t="shared" si="78"/>
        <v>g</v>
      </c>
      <c r="AK195" s="1037">
        <f>IF(AND(L195="A",COUNTIF(BJ15:BL62,TRIM(U195))&gt;0),1,0)</f>
        <v>1</v>
      </c>
      <c r="AL195" s="1051" cm="1">
        <f t="array" ref="AL195">IF(AF195&lt;&gt;"A","",IFERROR((IFERROR(_xlfn.XLOOKUP(TRIM(SUBSTITUTE(U195,CHAR(160)," ")),BJ15:BJ62,BM15:BM62),IFERROR(_xlfn.XLOOKUP(TRIM(SUBSTITUTE(U195,CHAR(160)," ")),BK15:BK62,BM15:BM62),_xlfn.XLOOKUP(TRIM(SUBSTITUTE(U195,CHAR(160)," ")),BL15:BL62,BM15:BM62))))*T195*IF(ISBLANK(Q195),1,Q195)+IFERROR(_xlfn.XLOOKUP("RECHERCHEX",TRIM(L195:AD195),L195:AD195),0),0))</f>
        <v>8.0000000000000002E-3</v>
      </c>
      <c r="AM195" s="1038" t="str">
        <f t="shared" si="79"/>
        <v>Kg</v>
      </c>
      <c r="AN195" s="1627" t="str">
        <f t="shared" si="80"/>
        <v>❾ Author reference &gt;</v>
      </c>
      <c r="AO195" s="1039">
        <f t="shared" si="81"/>
        <v>10</v>
      </c>
      <c r="AP195" s="1039" t="str">
        <f t="shared" si="82"/>
        <v>coupe</v>
      </c>
      <c r="AQ195" s="1052">
        <f>IF(AO195&gt;0,AS9,0)</f>
        <v>20</v>
      </c>
      <c r="AR195" s="1626" t="str">
        <f>IF(TRIM(AG195)="▼ recette suivante", AG195, IF(AQ195&gt;0, IF(AT9&lt;&gt;"", AT9&amp;"-ou.or.o ❾ + or - &gt;", ""), ""))</f>
        <v>assiettes-ou.or.o ❾ + or - &gt;</v>
      </c>
      <c r="AS195" s="1064"/>
      <c r="AT195" s="1064"/>
      <c r="AU195" s="1053">
        <f t="shared" si="83"/>
        <v>1.6E-2</v>
      </c>
      <c r="AV195" s="1054" t="str">
        <f>IF(AK195,IF(OR(AU195="",N(AU195)&lt;=0.000000001),"",_xlfn.XLOOKUP(AJ195,BJ15:BJ62,BN15:BN62,_xlfn.XLOOKUP(AJ195,BK15:BK62,BN15:BN62,_xlfn.XLOOKUP(AJ195,BL15:BL62,BN15:BN62,"")))),0)</f>
        <v>Kg</v>
      </c>
      <c r="AW195" s="1067" t="str" cm="1">
        <f t="array" ref="AW195">IF(AK195&lt;&gt;1,0,IF(OR(AU195="",N(AU195)&lt;=0.000000001),"",IF(OR(AO195="",N(AO195)&lt;=0.000000001),0,IF(ISNUMBER(AU195),IFERROR(_xlfn.LET(_xlpm.ai_test,TRIM(AJ195),_xlpm.r,IFERROR(_xlfn.XLOOKUP(_xlpm.ai_test,BJ15:BJ62,ROW(BJ15:BJ62),0,1),IFERROR(_xlfn.XLOOKUP(_xlpm.ai_test,BK15:BK62,ROW(BK15:BK62),0,1),_xlfn.XLOOKUP(_xlpm.ai_test,BL15:BL62,ROW(BL15:BL62),0,1))),_xlpm.p,_xlpm.r-MIN(ROW(BJ15:BJ62))+1,_xlpm.f,INDEX(BM15:BM62,_xlpm.p),_xlpm.u,INDEX(BN15:BN62,_xlpm.p),_xlpm.s,INDEX(BP15:BP62,_xlpm.p),_xlpm.q,N(AU195)/_xlpm.f,IF(_xlpm.q&gt;=_xlpm.s,ROUND(_xlpm.q,1)&amp;" "&amp;_xlpm.ai_test&amp;" = "&amp;ROUND(_xlpm.q*_xlpm.f,1)&amp;" "&amp;_xlpm.u,ROUND(_xlpm.q,1)&amp;" "&amp;_xlpm.ai_test)),""),""))))</f>
        <v>16 g</v>
      </c>
      <c r="AX195" s="1055"/>
      <c r="AY195" s="1053">
        <f t="shared" si="84"/>
        <v>1.6E-2</v>
      </c>
      <c r="AZ195" s="1054" t="str">
        <f t="shared" si="85"/>
        <v>Kg</v>
      </c>
      <c r="BA195" s="1056">
        <f t="shared" si="86"/>
        <v>0</v>
      </c>
      <c r="BB195" s="1057" t="str">
        <f t="shared" si="87"/>
        <v/>
      </c>
      <c r="BC195" s="1046"/>
      <c r="BD195" s="1058">
        <f t="shared" si="88"/>
        <v>0</v>
      </c>
      <c r="BE195" s="1048" t="str">
        <f t="shared" si="89"/>
        <v>zestes de pamplemousse</v>
      </c>
      <c r="BF195" s="262" t="s">
        <v>22</v>
      </c>
      <c r="BG195" s="1027">
        <f t="shared" si="90"/>
        <v>0</v>
      </c>
      <c r="BH195" s="1028">
        <f t="shared" si="91"/>
        <v>2</v>
      </c>
      <c r="BI195"/>
      <c r="BR195"/>
      <c r="BS195"/>
      <c r="BT195"/>
      <c r="BU195"/>
      <c r="BV195"/>
      <c r="BW195"/>
      <c r="BX195" s="964" t="str">
        <f t="shared" si="73"/>
        <v>A</v>
      </c>
      <c r="BY195"/>
      <c r="BZ195"/>
      <c r="CA195"/>
      <c r="CB195"/>
      <c r="CC195"/>
      <c r="CD195" s="848"/>
      <c r="CE195"/>
      <c r="CF195"/>
      <c r="CG195"/>
      <c r="CH195"/>
      <c r="CI195"/>
      <c r="CJ195"/>
      <c r="CK195"/>
      <c r="CM195"/>
      <c r="CN195"/>
      <c r="CO195"/>
      <c r="CP195"/>
      <c r="CQ195"/>
      <c r="CR195"/>
      <c r="CS195"/>
      <c r="CU195"/>
      <c r="CV195"/>
      <c r="CW195"/>
      <c r="CX195"/>
      <c r="CY195"/>
      <c r="CZ195"/>
      <c r="DA195"/>
      <c r="DC195" s="3">
        <v>1</v>
      </c>
    </row>
    <row r="196" spans="1:107" s="701" customFormat="1" ht="21" customHeight="1">
      <c r="A196" s="941" t="s">
        <v>22</v>
      </c>
      <c r="B196" s="957" t="str">
        <f t="shared" si="72"/>
        <v>A</v>
      </c>
      <c r="C196" s="999" cm="1">
        <f t="array" ref="C196">SUMPRODUCT(LEN(D196:J196))</f>
        <v>0</v>
      </c>
      <c r="D196" s="201"/>
      <c r="E196" s="206"/>
      <c r="F196" s="206"/>
      <c r="G196" s="206"/>
      <c r="H196" s="206"/>
      <c r="I196" s="206"/>
      <c r="J196" s="207"/>
      <c r="K196" s="455"/>
      <c r="L196" s="115" t="str">
        <f t="shared" si="96"/>
        <v>A</v>
      </c>
      <c r="M196" s="34" t="str">
        <f>M189</f>
        <v>M MILLE-FEUILLE meringue et chiboust pamplemousse aux fraises des bois | pâtisserie--ENTREMET| Auteur &gt; VOUS</v>
      </c>
      <c r="N196" s="35">
        <f>N189</f>
        <v>10</v>
      </c>
      <c r="O196" s="34" t="str">
        <f>O189</f>
        <v>coupe</v>
      </c>
      <c r="P196" s="36" t="str">
        <f>P189</f>
        <v>Recette mère ► MILLE-FEUILLE  aux fraises des bois</v>
      </c>
      <c r="Q196" s="100"/>
      <c r="R196" s="120"/>
      <c r="S196" s="102" t="str">
        <f t="shared" si="95"/>
        <v/>
      </c>
      <c r="T196" s="103">
        <v>105</v>
      </c>
      <c r="U196" s="116" t="s">
        <v>102</v>
      </c>
      <c r="V196" s="143">
        <v>1</v>
      </c>
      <c r="W196" s="925" t="s">
        <v>3256</v>
      </c>
      <c r="X196" s="107">
        <f>IF(Z223=0,0,(Z196/Z223)*Y192*1000)</f>
        <v>66.836409929980903</v>
      </c>
      <c r="Y196" s="117">
        <f>IF(Z223=0, 0, (Q196*V196)/(Z223*Y192))</f>
        <v>0</v>
      </c>
      <c r="Z196" s="109" cm="1">
        <f t="array" ref="Z196">IFERROR(_xlfn.LET(_xlpm.k,UPPER(TRIM(U196)),_xlpm.r,_xlfn.XLOOKUP(_xlpm.k,UPPER(TRIM(Q224:AD224)),Q225:AD225,_xlfn.XLOOKUP(_xlpm.k,UPPER(TRIM(Q226:AD226)),Q227:AD227,0)),_xlpm.r*T196*IF(Q196&gt;0,Q196,1)),0)</f>
        <v>0.105</v>
      </c>
      <c r="AA196" s="118">
        <f>IF(OR(ISBLANK(AC188),AC188=0),0,Q196*AC186*V196/AC188)</f>
        <v>0</v>
      </c>
      <c r="AB196" s="2436">
        <f t="shared" si="97"/>
        <v>0</v>
      </c>
      <c r="AC196" s="111">
        <f>IF(OR(ISBLANK(AC188),AC188=0),0,Z196*V196*V188)</f>
        <v>0.35</v>
      </c>
      <c r="AD196" s="119" t="str">
        <f>_xlfn.LET(_xlpm.unite,SUBSTITUTE(TRIM(U196)," (s)",""),_xlpm.val,AC196,_xlpm.estVol,COUNTIF(W224:AD224,_xlpm.unite)+COUNTIF(W226:AD226,_xlpm.unite)&gt;0,_xlpm.estPoids,COUNTIF(Q224:V224,_xlpm.unite)+COUNTIF(Q226:V226,_xlpm.unite)&gt;0,IF(_xlpm.estVol,IF(ROUND(_xlpm.val,3)&gt;=1,ROUND(_xlpm.val,3)&amp;"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350 g</v>
      </c>
      <c r="AE196" s="262" t="s">
        <v>22</v>
      </c>
      <c r="AF196" s="1035" t="str">
        <f t="shared" si="74"/>
        <v>A</v>
      </c>
      <c r="AG196" s="1036" t="str">
        <f t="shared" si="75"/>
        <v>M MILLE-FEUILLE meringue et chiboust pamplemousse aux fraises des bois | pâtisserie--ENTREMET| Auteur &gt; VOUS</v>
      </c>
      <c r="AH196" s="1037">
        <f t="shared" si="76"/>
        <v>10</v>
      </c>
      <c r="AI196" s="1036" t="str">
        <f t="shared" si="77"/>
        <v>coupe</v>
      </c>
      <c r="AJ196" s="1037" t="str">
        <f t="shared" si="78"/>
        <v>g</v>
      </c>
      <c r="AK196" s="1037">
        <f>IF(AND(L196="A",COUNTIF(BJ15:BL62,TRIM(U196))&gt;0),1,0)</f>
        <v>1</v>
      </c>
      <c r="AL196" s="1051" cm="1">
        <f t="array" ref="AL196">IF(AF196&lt;&gt;"A","",IFERROR((IFERROR(_xlfn.XLOOKUP(TRIM(SUBSTITUTE(U196,CHAR(160)," ")),BJ15:BJ62,BM15:BM62),IFERROR(_xlfn.XLOOKUP(TRIM(SUBSTITUTE(U196,CHAR(160)," ")),BK15:BK62,BM15:BM62),_xlfn.XLOOKUP(TRIM(SUBSTITUTE(U196,CHAR(160)," ")),BL15:BL62,BM15:BM62))))*T196*IF(ISBLANK(Q196),1,Q196)+IFERROR(_xlfn.XLOOKUP("RECHERCHEX",TRIM(L196:AD196),L196:AD196),0),0))</f>
        <v>0.105</v>
      </c>
      <c r="AM196" s="1038" t="str">
        <f t="shared" si="79"/>
        <v>Kg</v>
      </c>
      <c r="AN196" s="1627" t="str">
        <f t="shared" si="80"/>
        <v>❾ Author reference &gt;</v>
      </c>
      <c r="AO196" s="1039">
        <f t="shared" si="81"/>
        <v>10</v>
      </c>
      <c r="AP196" s="1039" t="str">
        <f t="shared" si="82"/>
        <v>coupe</v>
      </c>
      <c r="AQ196" s="1040">
        <f>IF(AO196&gt;0,AS9,0)</f>
        <v>20</v>
      </c>
      <c r="AR196" s="1628" t="str">
        <f>IF(TRIM(AG196)="▼ recette suivante", AG196, IF(AQ196&gt;0, IF(AT9&lt;&gt;"", AT9&amp;"-ou.or.o ❾ + or - &gt;", ""), ""))</f>
        <v>assiettes-ou.or.o ❾ + or - &gt;</v>
      </c>
      <c r="AS196" s="1064"/>
      <c r="AT196" s="1064"/>
      <c r="AU196" s="1042">
        <f t="shared" si="83"/>
        <v>0.21</v>
      </c>
      <c r="AV196" s="1043" t="str">
        <f>IF(AK196,IF(OR(AU196="",N(AU196)&lt;=0.000000001),"",_xlfn.XLOOKUP(AJ196,BJ15:BJ62,BN15:BN62,_xlfn.XLOOKUP(AJ196,BK15:BK62,BN15:BN62,_xlfn.XLOOKUP(AJ196,BL15:BL62,BN15:BN62,"")))),0)</f>
        <v>Kg</v>
      </c>
      <c r="AW196" s="1065" t="str" cm="1">
        <f t="array" ref="AW196">IF(AK196&lt;&gt;1,0,IF(OR(AU196="",N(AU196)&lt;=0.000000001),"",IF(OR(AO196="",N(AO196)&lt;=0.000000001),0,IF(ISNUMBER(AU196),IFERROR(_xlfn.LET(_xlpm.ai_test,TRIM(AJ196),_xlpm.r,IFERROR(_xlfn.XLOOKUP(_xlpm.ai_test,BJ15:BJ62,ROW(BJ15:BJ62),0,1),IFERROR(_xlfn.XLOOKUP(_xlpm.ai_test,BK15:BK62,ROW(BK15:BK62),0,1),_xlfn.XLOOKUP(_xlpm.ai_test,BL15:BL62,ROW(BL15:BL62),0,1))),_xlpm.p,_xlpm.r-MIN(ROW(BJ15:BJ62))+1,_xlpm.f,INDEX(BM15:BM62,_xlpm.p),_xlpm.u,INDEX(BN15:BN62,_xlpm.p),_xlpm.s,INDEX(BP15:BP62,_xlpm.p),_xlpm.q,N(AU196)/_xlpm.f,IF(_xlpm.q&gt;=_xlpm.s,ROUND(_xlpm.q,1)&amp;" "&amp;_xlpm.ai_test&amp;" = "&amp;ROUND(_xlpm.q*_xlpm.f,1)&amp;" "&amp;_xlpm.u,ROUND(_xlpm.q,1)&amp;" "&amp;_xlpm.ai_test)),""),""))))</f>
        <v>210 g</v>
      </c>
      <c r="AX196" s="1055"/>
      <c r="AY196" s="1042">
        <f t="shared" si="84"/>
        <v>0.21</v>
      </c>
      <c r="AZ196" s="1043" t="str">
        <f t="shared" si="85"/>
        <v>Kg</v>
      </c>
      <c r="BA196" s="1044">
        <f t="shared" si="86"/>
        <v>0</v>
      </c>
      <c r="BB196" s="1045" t="str">
        <f t="shared" si="87"/>
        <v/>
      </c>
      <c r="BC196" s="1046"/>
      <c r="BD196" s="1047">
        <f t="shared" si="88"/>
        <v>0</v>
      </c>
      <c r="BE196" s="1048" t="str">
        <f t="shared" si="89"/>
        <v>jaunes d'œufs</v>
      </c>
      <c r="BF196" s="262" t="s">
        <v>22</v>
      </c>
      <c r="BG196" s="1027">
        <f t="shared" si="90"/>
        <v>0</v>
      </c>
      <c r="BH196" s="1028">
        <f t="shared" si="91"/>
        <v>2</v>
      </c>
      <c r="BI196"/>
      <c r="BR196"/>
      <c r="BS196"/>
      <c r="BT196"/>
      <c r="BU196"/>
      <c r="BV196"/>
      <c r="BW196"/>
      <c r="BX196" s="964" t="str">
        <f t="shared" si="73"/>
        <v>A</v>
      </c>
      <c r="BY196"/>
      <c r="BZ196"/>
      <c r="CA196"/>
      <c r="CB196"/>
      <c r="CC196"/>
      <c r="CD196" s="848"/>
      <c r="CE196"/>
      <c r="CF196"/>
      <c r="CG196"/>
      <c r="CH196"/>
      <c r="CI196"/>
      <c r="CJ196"/>
      <c r="CK196"/>
      <c r="CM196"/>
      <c r="CN196"/>
      <c r="CO196"/>
      <c r="CP196"/>
      <c r="CQ196"/>
      <c r="CR196"/>
      <c r="CS196"/>
      <c r="CU196"/>
      <c r="CV196"/>
      <c r="CW196"/>
      <c r="CX196"/>
      <c r="CY196"/>
      <c r="CZ196"/>
      <c r="DA196"/>
      <c r="DC196" s="3">
        <v>1</v>
      </c>
    </row>
    <row r="197" spans="1:107" s="701" customFormat="1" ht="21" customHeight="1">
      <c r="A197" s="941" t="s">
        <v>22</v>
      </c>
      <c r="B197" s="957" t="str">
        <f t="shared" ref="B197:B260" si="98">L197</f>
        <v>A</v>
      </c>
      <c r="C197" s="999" cm="1">
        <f t="array" ref="C197">SUMPRODUCT(LEN(D197:J197))</f>
        <v>0</v>
      </c>
      <c r="D197" s="201"/>
      <c r="E197" s="206"/>
      <c r="F197" s="206"/>
      <c r="G197" s="206"/>
      <c r="H197" s="206"/>
      <c r="I197" s="206"/>
      <c r="J197" s="207"/>
      <c r="K197" s="455"/>
      <c r="L197" s="115" t="str">
        <f t="shared" si="96"/>
        <v>A</v>
      </c>
      <c r="M197" s="34" t="str">
        <f>M189</f>
        <v>M MILLE-FEUILLE meringue et chiboust pamplemousse aux fraises des bois | pâtisserie--ENTREMET| Auteur &gt; VOUS</v>
      </c>
      <c r="N197" s="35">
        <f>N189</f>
        <v>10</v>
      </c>
      <c r="O197" s="34" t="str">
        <f>O189</f>
        <v>coupe</v>
      </c>
      <c r="P197" s="36" t="str">
        <f>P189</f>
        <v>Recette mère ► MILLE-FEUILLE  aux fraises des bois</v>
      </c>
      <c r="Q197" s="100"/>
      <c r="R197" s="120"/>
      <c r="S197" s="102" t="str">
        <f t="shared" si="95"/>
        <v/>
      </c>
      <c r="T197" s="103">
        <v>35</v>
      </c>
      <c r="U197" s="116" t="s">
        <v>102</v>
      </c>
      <c r="V197" s="143">
        <v>1</v>
      </c>
      <c r="W197" s="925" t="s">
        <v>3257</v>
      </c>
      <c r="X197" s="107">
        <f>IF(Z223=0,0,(Z197/Z223)*Y192*1000)</f>
        <v>22.278803309993634</v>
      </c>
      <c r="Y197" s="117">
        <f>IF(Z223=0, 0, (Q197*V197)/(Z223*Y192))</f>
        <v>0</v>
      </c>
      <c r="Z197" s="109" cm="1">
        <f t="array" ref="Z197">IFERROR(_xlfn.LET(_xlpm.k,UPPER(TRIM(U197)),_xlpm.r,_xlfn.XLOOKUP(_xlpm.k,UPPER(TRIM(Q224:AD224)),Q225:AD225,_xlfn.XLOOKUP(_xlpm.k,UPPER(TRIM(Q226:AD226)),Q227:AD227,0)),_xlpm.r*T197*IF(Q197&gt;0,Q197,1)),0)</f>
        <v>3.5000000000000003E-2</v>
      </c>
      <c r="AA197" s="122">
        <f>IF(OR(ISBLANK(AC188),AC188=0),0,Q197*AC186*V197/AC188)</f>
        <v>0</v>
      </c>
      <c r="AB197" s="2437">
        <f t="shared" si="97"/>
        <v>0</v>
      </c>
      <c r="AC197" s="111">
        <f>IF(OR(ISBLANK(AC188),AC188=0),0,Z197*V197*V188)</f>
        <v>0.11666666666666668</v>
      </c>
      <c r="AD197" s="123" t="str">
        <f>_xlfn.LET(_xlpm.unite,SUBSTITUTE(TRIM(U197)," (s)",""),_xlpm.val,AC197,_xlpm.estVol,COUNTIF(W224:AD224,_xlpm.unite)+COUNTIF(W226:AD226,_xlpm.unite)&gt;0,_xlpm.estPoids,COUNTIF(Q224:V224,_xlpm.unite)+COUNTIF(Q226:V226,_xlpm.unite)&gt;0,IF(_xlpm.estVol,IF(ROUND(_xlpm.val,3)&gt;=1,ROUND(_xlpm.val,3)&amp;"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117 g</v>
      </c>
      <c r="AE197" s="262" t="s">
        <v>22</v>
      </c>
      <c r="AF197" s="1035" t="str">
        <f t="shared" si="74"/>
        <v>A</v>
      </c>
      <c r="AG197" s="1036" t="str">
        <f t="shared" si="75"/>
        <v>M MILLE-FEUILLE meringue et chiboust pamplemousse aux fraises des bois | pâtisserie--ENTREMET| Auteur &gt; VOUS</v>
      </c>
      <c r="AH197" s="1037">
        <f t="shared" si="76"/>
        <v>10</v>
      </c>
      <c r="AI197" s="1036" t="str">
        <f t="shared" si="77"/>
        <v>coupe</v>
      </c>
      <c r="AJ197" s="1037" t="str">
        <f t="shared" si="78"/>
        <v>g</v>
      </c>
      <c r="AK197" s="1037">
        <f>IF(AND(L197="A",COUNTIF(BJ15:BL62,TRIM(U197))&gt;0),1,0)</f>
        <v>1</v>
      </c>
      <c r="AL197" s="1051" cm="1">
        <f t="array" ref="AL197">IF(AF197&lt;&gt;"A","",IFERROR((IFERROR(_xlfn.XLOOKUP(TRIM(SUBSTITUTE(U197,CHAR(160)," ")),BJ15:BJ62,BM15:BM62),IFERROR(_xlfn.XLOOKUP(TRIM(SUBSTITUTE(U197,CHAR(160)," ")),BK15:BK62,BM15:BM62),_xlfn.XLOOKUP(TRIM(SUBSTITUTE(U197,CHAR(160)," ")),BL15:BL62,BM15:BM62))))*T197*IF(ISBLANK(Q197),1,Q197)+IFERROR(_xlfn.XLOOKUP("RECHERCHEX",TRIM(L197:AD197),L197:AD197),0),0))</f>
        <v>3.5000000000000003E-2</v>
      </c>
      <c r="AM197" s="1038" t="str">
        <f t="shared" si="79"/>
        <v>Kg</v>
      </c>
      <c r="AN197" s="1627" t="str">
        <f t="shared" si="80"/>
        <v>❾ Author reference &gt;</v>
      </c>
      <c r="AO197" s="1039">
        <f t="shared" si="81"/>
        <v>10</v>
      </c>
      <c r="AP197" s="1039" t="str">
        <f t="shared" si="82"/>
        <v>coupe</v>
      </c>
      <c r="AQ197" s="1052">
        <f>IF(AO197&gt;0,AS9,0)</f>
        <v>20</v>
      </c>
      <c r="AR197" s="1626" t="str">
        <f>IF(TRIM(AG197)="▼ recette suivante", AG197, IF(AQ197&gt;0, IF(AT9&lt;&gt;"", AT9&amp;"-ou.or.o ❾ + or - &gt;", ""), ""))</f>
        <v>assiettes-ou.or.o ❾ + or - &gt;</v>
      </c>
      <c r="AS197" s="1064"/>
      <c r="AT197" s="1064"/>
      <c r="AU197" s="1053">
        <f t="shared" si="83"/>
        <v>7.0000000000000007E-2</v>
      </c>
      <c r="AV197" s="1054" t="str">
        <f>IF(AK197,IF(OR(AU197="",N(AU197)&lt;=0.000000001),"",_xlfn.XLOOKUP(AJ197,BJ15:BJ62,BN15:BN62,_xlfn.XLOOKUP(AJ197,BK15:BK62,BN15:BN62,_xlfn.XLOOKUP(AJ197,BL15:BL62,BN15:BN62,"")))),0)</f>
        <v>Kg</v>
      </c>
      <c r="AW197" s="1067" t="str" cm="1">
        <f t="array" ref="AW197">IF(AK197&lt;&gt;1,0,IF(OR(AU197="",N(AU197)&lt;=0.000000001),"",IF(OR(AO197="",N(AO197)&lt;=0.000000001),0,IF(ISNUMBER(AU197),IFERROR(_xlfn.LET(_xlpm.ai_test,TRIM(AJ197),_xlpm.r,IFERROR(_xlfn.XLOOKUP(_xlpm.ai_test,BJ15:BJ62,ROW(BJ15:BJ62),0,1),IFERROR(_xlfn.XLOOKUP(_xlpm.ai_test,BK15:BK62,ROW(BK15:BK62),0,1),_xlfn.XLOOKUP(_xlpm.ai_test,BL15:BL62,ROW(BL15:BL62),0,1))),_xlpm.p,_xlpm.r-MIN(ROW(BJ15:BJ62))+1,_xlpm.f,INDEX(BM15:BM62,_xlpm.p),_xlpm.u,INDEX(BN15:BN62,_xlpm.p),_xlpm.s,INDEX(BP15:BP62,_xlpm.p),_xlpm.q,N(AU197)/_xlpm.f,IF(_xlpm.q&gt;=_xlpm.s,ROUND(_xlpm.q,1)&amp;" "&amp;_xlpm.ai_test&amp;" = "&amp;ROUND(_xlpm.q*_xlpm.f,1)&amp;" "&amp;_xlpm.u,ROUND(_xlpm.q,1)&amp;" "&amp;_xlpm.ai_test)),""),""))))</f>
        <v>70 g</v>
      </c>
      <c r="AX197" s="1055"/>
      <c r="AY197" s="1053">
        <f t="shared" si="84"/>
        <v>7.0000000000000007E-2</v>
      </c>
      <c r="AZ197" s="1054" t="str">
        <f t="shared" si="85"/>
        <v>Kg</v>
      </c>
      <c r="BA197" s="1056">
        <f t="shared" si="86"/>
        <v>0</v>
      </c>
      <c r="BB197" s="1057" t="str">
        <f t="shared" si="87"/>
        <v/>
      </c>
      <c r="BC197" s="1046"/>
      <c r="BD197" s="1058">
        <f t="shared" si="88"/>
        <v>0</v>
      </c>
      <c r="BE197" s="1048" t="str">
        <f t="shared" si="89"/>
        <v>cassonade antillaise</v>
      </c>
      <c r="BF197" s="262" t="s">
        <v>22</v>
      </c>
      <c r="BG197" s="1027">
        <f t="shared" si="90"/>
        <v>0</v>
      </c>
      <c r="BH197" s="1028">
        <f t="shared" si="91"/>
        <v>2</v>
      </c>
      <c r="BI197"/>
      <c r="BR197"/>
      <c r="BS197"/>
      <c r="BT197"/>
      <c r="BU197"/>
      <c r="BV197"/>
      <c r="BW197"/>
      <c r="BX197" s="964" t="str">
        <f t="shared" ref="BX197:BX260" si="99">AF197</f>
        <v>A</v>
      </c>
      <c r="BY197"/>
      <c r="BZ197"/>
      <c r="CA197"/>
      <c r="CB197"/>
      <c r="CC197"/>
      <c r="CD197" s="848"/>
      <c r="CE197"/>
      <c r="CF197"/>
      <c r="CG197"/>
      <c r="CH197"/>
      <c r="CI197"/>
      <c r="CJ197"/>
      <c r="CK197"/>
      <c r="CM197"/>
      <c r="CN197"/>
      <c r="CO197"/>
      <c r="CP197"/>
      <c r="CQ197"/>
      <c r="CR197"/>
      <c r="CS197"/>
      <c r="CU197"/>
      <c r="CV197"/>
      <c r="CW197"/>
      <c r="CX197"/>
      <c r="CY197"/>
      <c r="CZ197"/>
      <c r="DA197"/>
      <c r="DC197" s="3">
        <v>1</v>
      </c>
    </row>
    <row r="198" spans="1:107" s="701" customFormat="1" ht="21" customHeight="1">
      <c r="A198" s="941" t="s">
        <v>22</v>
      </c>
      <c r="B198" s="957" t="str">
        <f t="shared" si="98"/>
        <v>A</v>
      </c>
      <c r="C198" s="999" cm="1">
        <f t="array" ref="C198">SUMPRODUCT(LEN(D198:J198))</f>
        <v>0</v>
      </c>
      <c r="D198" s="201"/>
      <c r="E198" s="206"/>
      <c r="F198" s="206"/>
      <c r="G198" s="206"/>
      <c r="H198" s="206"/>
      <c r="I198" s="206"/>
      <c r="J198" s="207"/>
      <c r="K198" s="455"/>
      <c r="L198" s="115" t="str">
        <f t="shared" si="96"/>
        <v>A</v>
      </c>
      <c r="M198" s="34" t="str">
        <f>M189</f>
        <v>M MILLE-FEUILLE meringue et chiboust pamplemousse aux fraises des bois | pâtisserie--ENTREMET| Auteur &gt; VOUS</v>
      </c>
      <c r="N198" s="35">
        <f>N189</f>
        <v>10</v>
      </c>
      <c r="O198" s="34" t="str">
        <f>O189</f>
        <v>coupe</v>
      </c>
      <c r="P198" s="36" t="str">
        <f>P189</f>
        <v>Recette mère ► MILLE-FEUILLE  aux fraises des bois</v>
      </c>
      <c r="Q198" s="100"/>
      <c r="R198" s="120"/>
      <c r="S198" s="102" t="str">
        <f t="shared" si="95"/>
        <v/>
      </c>
      <c r="T198" s="103">
        <v>15</v>
      </c>
      <c r="U198" s="116" t="s">
        <v>102</v>
      </c>
      <c r="V198" s="143">
        <v>1</v>
      </c>
      <c r="W198" s="925" t="s">
        <v>3258</v>
      </c>
      <c r="X198" s="107">
        <f>IF(Z223=0,0,(Z198/Z223)*Y192*1000)</f>
        <v>9.548058561425842</v>
      </c>
      <c r="Y198" s="117">
        <f>IF(Z223=0, 0, (Q198*V198)/(Z223*Y192))</f>
        <v>0</v>
      </c>
      <c r="Z198" s="109" cm="1">
        <f t="array" ref="Z198">IFERROR(_xlfn.LET(_xlpm.k,UPPER(TRIM(U198)),_xlpm.r,_xlfn.XLOOKUP(_xlpm.k,UPPER(TRIM(Q224:AD224)),Q225:AD225,_xlfn.XLOOKUP(_xlpm.k,UPPER(TRIM(Q226:AD226)),Q227:AD227,0)),_xlpm.r*T198*IF(Q198&gt;0,Q198,1)),0)</f>
        <v>1.4999999999999999E-2</v>
      </c>
      <c r="AA198" s="118">
        <f>IF(OR(ISBLANK(AC188),AC188=0),0,Q198*AC186*V198/AC188)</f>
        <v>0</v>
      </c>
      <c r="AB198" s="2436">
        <f t="shared" si="97"/>
        <v>0</v>
      </c>
      <c r="AC198" s="111">
        <f>IF(OR(ISBLANK(AC188),AC188=0),0,Z198*V198*V188)</f>
        <v>0.05</v>
      </c>
      <c r="AD198" s="119" t="str">
        <f>_xlfn.LET(_xlpm.unite,SUBSTITUTE(TRIM(U198)," (s)",""),_xlpm.val,AC198,_xlpm.estVol,COUNTIF(W224:AD224,_xlpm.unite)+COUNTIF(W226:AD226,_xlpm.unite)&gt;0,_xlpm.estPoids,COUNTIF(Q224:V224,_xlpm.unite)+COUNTIF(Q226:V226,_xlpm.unite)&gt;0,IF(_xlpm.estVol,IF(ROUND(_xlpm.val,3)&gt;=1,ROUND(_xlpm.val,3)&amp;"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50 g</v>
      </c>
      <c r="AE198" s="262" t="s">
        <v>22</v>
      </c>
      <c r="AF198" s="1035" t="str">
        <f t="shared" si="74"/>
        <v>A</v>
      </c>
      <c r="AG198" s="1036" t="str">
        <f t="shared" si="75"/>
        <v>M MILLE-FEUILLE meringue et chiboust pamplemousse aux fraises des bois | pâtisserie--ENTREMET| Auteur &gt; VOUS</v>
      </c>
      <c r="AH198" s="1037">
        <f t="shared" si="76"/>
        <v>10</v>
      </c>
      <c r="AI198" s="1036" t="str">
        <f t="shared" si="77"/>
        <v>coupe</v>
      </c>
      <c r="AJ198" s="1037" t="str">
        <f t="shared" si="78"/>
        <v>g</v>
      </c>
      <c r="AK198" s="1037">
        <f>IF(AND(L198="A",COUNTIF(BJ15:BL62,TRIM(U198))&gt;0),1,0)</f>
        <v>1</v>
      </c>
      <c r="AL198" s="1051" cm="1">
        <f t="array" ref="AL198">IF(AF198&lt;&gt;"A","",IFERROR((IFERROR(_xlfn.XLOOKUP(TRIM(SUBSTITUTE(U198,CHAR(160)," ")),BJ15:BJ62,BM15:BM62),IFERROR(_xlfn.XLOOKUP(TRIM(SUBSTITUTE(U198,CHAR(160)," ")),BK15:BK62,BM15:BM62),_xlfn.XLOOKUP(TRIM(SUBSTITUTE(U198,CHAR(160)," ")),BL15:BL62,BM15:BM62))))*T198*IF(ISBLANK(Q198),1,Q198)+IFERROR(_xlfn.XLOOKUP("RECHERCHEX",TRIM(L198:AD198),L198:AD198),0),0))</f>
        <v>1.4999999999999999E-2</v>
      </c>
      <c r="AM198" s="1038" t="str">
        <f t="shared" si="79"/>
        <v>Kg</v>
      </c>
      <c r="AN198" s="1627" t="str">
        <f t="shared" si="80"/>
        <v>❾ Author reference &gt;</v>
      </c>
      <c r="AO198" s="1039">
        <f t="shared" si="81"/>
        <v>10</v>
      </c>
      <c r="AP198" s="1039" t="str">
        <f t="shared" si="82"/>
        <v>coupe</v>
      </c>
      <c r="AQ198" s="1040">
        <f>IF(AO198&gt;0,AS9,0)</f>
        <v>20</v>
      </c>
      <c r="AR198" s="1628" t="str">
        <f>IF(TRIM(AG198)="▼ recette suivante", AG198, IF(AQ198&gt;0, IF(AT9&lt;&gt;"", AT9&amp;"-ou.or.o ❾ + or - &gt;", ""), ""))</f>
        <v>assiettes-ou.or.o ❾ + or - &gt;</v>
      </c>
      <c r="AS198" s="1064"/>
      <c r="AT198" s="1064"/>
      <c r="AU198" s="1042">
        <f t="shared" si="83"/>
        <v>0.03</v>
      </c>
      <c r="AV198" s="1043" t="str">
        <f>IF(AK198,IF(OR(AU198="",N(AU198)&lt;=0.000000001),"",_xlfn.XLOOKUP(AJ198,BJ15:BJ62,BN15:BN62,_xlfn.XLOOKUP(AJ198,BK15:BK62,BN15:BN62,_xlfn.XLOOKUP(AJ198,BL15:BL62,BN15:BN62,"")))),0)</f>
        <v>Kg</v>
      </c>
      <c r="AW198" s="1065" t="str" cm="1">
        <f t="array" ref="AW198">IF(AK198&lt;&gt;1,0,IF(OR(AU198="",N(AU198)&lt;=0.000000001),"",IF(OR(AO198="",N(AO198)&lt;=0.000000001),0,IF(ISNUMBER(AU198),IFERROR(_xlfn.LET(_xlpm.ai_test,TRIM(AJ198),_xlpm.r,IFERROR(_xlfn.XLOOKUP(_xlpm.ai_test,BJ15:BJ62,ROW(BJ15:BJ62),0,1),IFERROR(_xlfn.XLOOKUP(_xlpm.ai_test,BK15:BK62,ROW(BK15:BK62),0,1),_xlfn.XLOOKUP(_xlpm.ai_test,BL15:BL62,ROW(BL15:BL62),0,1))),_xlpm.p,_xlpm.r-MIN(ROW(BJ15:BJ62))+1,_xlpm.f,INDEX(BM15:BM62,_xlpm.p),_xlpm.u,INDEX(BN15:BN62,_xlpm.p),_xlpm.s,INDEX(BP15:BP62,_xlpm.p),_xlpm.q,N(AU198)/_xlpm.f,IF(_xlpm.q&gt;=_xlpm.s,ROUND(_xlpm.q,1)&amp;" "&amp;_xlpm.ai_test&amp;" = "&amp;ROUND(_xlpm.q*_xlpm.f,1)&amp;" "&amp;_xlpm.u,ROUND(_xlpm.q,1)&amp;" "&amp;_xlpm.ai_test)),""),""))))</f>
        <v>30 g</v>
      </c>
      <c r="AX198" s="1055"/>
      <c r="AY198" s="1042">
        <f t="shared" si="84"/>
        <v>0.03</v>
      </c>
      <c r="AZ198" s="1043" t="str">
        <f t="shared" si="85"/>
        <v>Kg</v>
      </c>
      <c r="BA198" s="1044">
        <f t="shared" si="86"/>
        <v>0</v>
      </c>
      <c r="BB198" s="1045" t="str">
        <f t="shared" si="87"/>
        <v/>
      </c>
      <c r="BC198" s="1046"/>
      <c r="BD198" s="1047">
        <f t="shared" si="88"/>
        <v>0</v>
      </c>
      <c r="BE198" s="1048" t="str">
        <f t="shared" si="89"/>
        <v>maïzena</v>
      </c>
      <c r="BF198" s="262" t="s">
        <v>22</v>
      </c>
      <c r="BG198" s="1027">
        <f t="shared" si="90"/>
        <v>0</v>
      </c>
      <c r="BH198" s="1028">
        <f t="shared" si="91"/>
        <v>2</v>
      </c>
      <c r="BI198"/>
      <c r="BR198"/>
      <c r="BS198"/>
      <c r="BT198"/>
      <c r="BU198"/>
      <c r="BV198"/>
      <c r="BW198"/>
      <c r="BX198" s="964" t="str">
        <f t="shared" si="99"/>
        <v>A</v>
      </c>
      <c r="BY198"/>
      <c r="BZ198"/>
      <c r="CA198"/>
      <c r="CB198"/>
      <c r="CC198"/>
      <c r="CD198" s="848"/>
      <c r="CE198"/>
      <c r="CF198"/>
      <c r="CG198"/>
      <c r="CH198"/>
      <c r="CI198"/>
      <c r="CJ198"/>
      <c r="CK198"/>
      <c r="CM198"/>
      <c r="CN198"/>
      <c r="CO198"/>
      <c r="CP198"/>
      <c r="CQ198"/>
      <c r="CR198"/>
      <c r="CS198"/>
      <c r="CU198"/>
      <c r="CV198"/>
      <c r="CW198"/>
      <c r="CX198"/>
      <c r="CY198"/>
      <c r="CZ198"/>
      <c r="DA198"/>
      <c r="DC198" s="3">
        <v>1</v>
      </c>
    </row>
    <row r="199" spans="1:107" s="701" customFormat="1" ht="21" customHeight="1">
      <c r="A199" s="941" t="s">
        <v>22</v>
      </c>
      <c r="B199" s="957" t="str">
        <f t="shared" si="98"/>
        <v>A</v>
      </c>
      <c r="C199" s="999" cm="1">
        <f t="array" ref="C199">SUMPRODUCT(LEN(D199:J199))</f>
        <v>0</v>
      </c>
      <c r="D199" s="201"/>
      <c r="E199" s="206"/>
      <c r="F199" s="206"/>
      <c r="G199" s="206"/>
      <c r="H199" s="206"/>
      <c r="I199" s="206"/>
      <c r="J199" s="207"/>
      <c r="K199" s="455"/>
      <c r="L199" s="115" t="str">
        <f t="shared" si="96"/>
        <v>A</v>
      </c>
      <c r="M199" s="34" t="str">
        <f>M189</f>
        <v>M MILLE-FEUILLE meringue et chiboust pamplemousse aux fraises des bois | pâtisserie--ENTREMET| Auteur &gt; VOUS</v>
      </c>
      <c r="N199" s="35">
        <f>N189</f>
        <v>10</v>
      </c>
      <c r="O199" s="34" t="str">
        <f>O189</f>
        <v>coupe</v>
      </c>
      <c r="P199" s="36" t="str">
        <f>P189</f>
        <v>Recette mère ► MILLE-FEUILLE  aux fraises des bois</v>
      </c>
      <c r="Q199" s="100"/>
      <c r="R199" s="120"/>
      <c r="S199" s="102" t="str">
        <f t="shared" si="95"/>
        <v/>
      </c>
      <c r="T199" s="103">
        <v>8</v>
      </c>
      <c r="U199" s="116" t="s">
        <v>102</v>
      </c>
      <c r="V199" s="143">
        <v>1</v>
      </c>
      <c r="W199" s="925" t="s">
        <v>3259</v>
      </c>
      <c r="X199" s="107">
        <f>IF(Z223=0,0,(Z199/Z223)*Y192*1000)</f>
        <v>5.0922978994271162</v>
      </c>
      <c r="Y199" s="117">
        <f>IF(Z223=0, 0, (Q199*V199)/(Z223*Y192))</f>
        <v>0</v>
      </c>
      <c r="Z199" s="109" cm="1">
        <f t="array" ref="Z199">IFERROR(_xlfn.LET(_xlpm.k,UPPER(TRIM(U199)),_xlpm.r,_xlfn.XLOOKUP(_xlpm.k,UPPER(TRIM(Q224:AD224)),Q225:AD225,_xlfn.XLOOKUP(_xlpm.k,UPPER(TRIM(Q226:AD226)),Q227:AD227,0)),_xlpm.r*T199*IF(Q199&gt;0,Q199,1)),0)</f>
        <v>8.0000000000000002E-3</v>
      </c>
      <c r="AA199" s="122">
        <f>IF(OR(ISBLANK(AC188),AC188=0),0,Q199*AC186*V199/AC188)</f>
        <v>0</v>
      </c>
      <c r="AB199" s="2437">
        <f t="shared" si="97"/>
        <v>0</v>
      </c>
      <c r="AC199" s="111">
        <f>IF(OR(ISBLANK(AC188),AC188=0),0,Z199*V199*V188)</f>
        <v>2.6666666666666668E-2</v>
      </c>
      <c r="AD199" s="134" t="str">
        <f>_xlfn.LET(_xlpm.unite,SUBSTITUTE(TRIM(U199)," (s)",""),_xlpm.val,AC199,_xlpm.estVol,COUNTIF(W224:AD224,_xlpm.unite)+COUNTIF(W226:AD226,_xlpm.unite)&gt;0,_xlpm.estPoids,COUNTIF(Q224:V224,_xlpm.unite)+COUNTIF(Q226:V226,_xlpm.unite)&gt;0,IF(_xlpm.estVol,IF(ROUND(_xlpm.val,3)&gt;=1,ROUND(_xlpm.val,3)&amp;"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27 g</v>
      </c>
      <c r="AE199" s="262" t="s">
        <v>22</v>
      </c>
      <c r="AF199" s="1035" t="str">
        <f t="shared" si="74"/>
        <v>A</v>
      </c>
      <c r="AG199" s="1036" t="str">
        <f t="shared" si="75"/>
        <v>M MILLE-FEUILLE meringue et chiboust pamplemousse aux fraises des bois | pâtisserie--ENTREMET| Auteur &gt; VOUS</v>
      </c>
      <c r="AH199" s="1037">
        <f t="shared" si="76"/>
        <v>10</v>
      </c>
      <c r="AI199" s="1036" t="str">
        <f t="shared" si="77"/>
        <v>coupe</v>
      </c>
      <c r="AJ199" s="1037" t="str">
        <f t="shared" si="78"/>
        <v>g</v>
      </c>
      <c r="AK199" s="1037">
        <f>IF(AND(L199="A",COUNTIF(BJ15:BL62,TRIM(U199))&gt;0),1,0)</f>
        <v>1</v>
      </c>
      <c r="AL199" s="1051" cm="1">
        <f t="array" ref="AL199">IF(AF199&lt;&gt;"A","",IFERROR((IFERROR(_xlfn.XLOOKUP(TRIM(SUBSTITUTE(U199,CHAR(160)," ")),BJ15:BJ62,BM15:BM62),IFERROR(_xlfn.XLOOKUP(TRIM(SUBSTITUTE(U199,CHAR(160)," ")),BK15:BK62,BM15:BM62),_xlfn.XLOOKUP(TRIM(SUBSTITUTE(U199,CHAR(160)," ")),BL15:BL62,BM15:BM62))))*T199*IF(ISBLANK(Q199),1,Q199)+IFERROR(_xlfn.XLOOKUP("RECHERCHEX",TRIM(L199:AD199),L199:AD199),0),0))</f>
        <v>8.0000000000000002E-3</v>
      </c>
      <c r="AM199" s="1038" t="str">
        <f t="shared" si="79"/>
        <v>Kg</v>
      </c>
      <c r="AN199" s="1627" t="str">
        <f t="shared" si="80"/>
        <v>❾ Author reference &gt;</v>
      </c>
      <c r="AO199" s="1039">
        <f t="shared" si="81"/>
        <v>10</v>
      </c>
      <c r="AP199" s="1039" t="str">
        <f t="shared" si="82"/>
        <v>coupe</v>
      </c>
      <c r="AQ199" s="1052">
        <f>IF(AO199&gt;0,AS9,0)</f>
        <v>20</v>
      </c>
      <c r="AR199" s="1626" t="str">
        <f>IF(TRIM(AG199)="▼ recette suivante", AG199, IF(AQ199&gt;0, IF(AT9&lt;&gt;"", AT9&amp;"-ou.or.o ❾ + or - &gt;", ""), ""))</f>
        <v>assiettes-ou.or.o ❾ + or - &gt;</v>
      </c>
      <c r="AS199" s="1064"/>
      <c r="AT199" s="1064"/>
      <c r="AU199" s="1053">
        <f t="shared" si="83"/>
        <v>1.6E-2</v>
      </c>
      <c r="AV199" s="1054" t="str">
        <f>IF(AK199,IF(OR(AU199="",N(AU199)&lt;=0.000000001),"",_xlfn.XLOOKUP(AJ199,BJ15:BJ62,BN15:BN62,_xlfn.XLOOKUP(AJ199,BK15:BK62,BN15:BN62,_xlfn.XLOOKUP(AJ199,BL15:BL62,BN15:BN62,"")))),0)</f>
        <v>Kg</v>
      </c>
      <c r="AW199" s="1067" t="str" cm="1">
        <f t="array" ref="AW199">IF(AK199&lt;&gt;1,0,IF(OR(AU199="",N(AU199)&lt;=0.000000001),"",IF(OR(AO199="",N(AO199)&lt;=0.000000001),0,IF(ISNUMBER(AU199),IFERROR(_xlfn.LET(_xlpm.ai_test,TRIM(AJ199),_xlpm.r,IFERROR(_xlfn.XLOOKUP(_xlpm.ai_test,BJ15:BJ62,ROW(BJ15:BJ62),0,1),IFERROR(_xlfn.XLOOKUP(_xlpm.ai_test,BK15:BK62,ROW(BK15:BK62),0,1),_xlfn.XLOOKUP(_xlpm.ai_test,BL15:BL62,ROW(BL15:BL62),0,1))),_xlpm.p,_xlpm.r-MIN(ROW(BJ15:BJ62))+1,_xlpm.f,INDEX(BM15:BM62,_xlpm.p),_xlpm.u,INDEX(BN15:BN62,_xlpm.p),_xlpm.s,INDEX(BP15:BP62,_xlpm.p),_xlpm.q,N(AU199)/_xlpm.f,IF(_xlpm.q&gt;=_xlpm.s,ROUND(_xlpm.q,1)&amp;" "&amp;_xlpm.ai_test&amp;" = "&amp;ROUND(_xlpm.q*_xlpm.f,1)&amp;" "&amp;_xlpm.u,ROUND(_xlpm.q,1)&amp;" "&amp;_xlpm.ai_test)),""),""))))</f>
        <v>16 g</v>
      </c>
      <c r="AX199" s="1055"/>
      <c r="AY199" s="1053">
        <f t="shared" si="84"/>
        <v>1.6E-2</v>
      </c>
      <c r="AZ199" s="1054" t="str">
        <f t="shared" si="85"/>
        <v>Kg</v>
      </c>
      <c r="BA199" s="1056">
        <f t="shared" si="86"/>
        <v>0</v>
      </c>
      <c r="BB199" s="1057" t="str">
        <f t="shared" si="87"/>
        <v/>
      </c>
      <c r="BC199" s="1046"/>
      <c r="BD199" s="1058">
        <f t="shared" si="88"/>
        <v>0</v>
      </c>
      <c r="BE199" s="1048" t="str">
        <f t="shared" si="89"/>
        <v>gélatine</v>
      </c>
      <c r="BF199" s="262" t="s">
        <v>22</v>
      </c>
      <c r="BG199" s="1027">
        <f t="shared" si="90"/>
        <v>0</v>
      </c>
      <c r="BH199" s="1028">
        <f t="shared" si="91"/>
        <v>2</v>
      </c>
      <c r="BI199"/>
      <c r="BR199"/>
      <c r="BS199"/>
      <c r="BT199"/>
      <c r="BU199"/>
      <c r="BV199"/>
      <c r="BW199"/>
      <c r="BX199" s="964" t="str">
        <f t="shared" si="99"/>
        <v>A</v>
      </c>
      <c r="BY199"/>
      <c r="BZ199"/>
      <c r="CA199"/>
      <c r="CB199"/>
      <c r="CC199"/>
      <c r="CD199" s="848"/>
      <c r="CE199"/>
      <c r="CF199"/>
      <c r="CG199"/>
      <c r="CH199"/>
      <c r="CI199"/>
      <c r="CJ199"/>
      <c r="CK199"/>
      <c r="CM199"/>
      <c r="CN199"/>
      <c r="CO199"/>
      <c r="CP199"/>
      <c r="CQ199"/>
      <c r="CR199"/>
      <c r="CS199"/>
      <c r="CU199"/>
      <c r="CV199"/>
      <c r="CW199"/>
      <c r="CX199"/>
      <c r="CY199"/>
      <c r="CZ199"/>
      <c r="DA199"/>
      <c r="DC199" s="3">
        <v>1</v>
      </c>
    </row>
    <row r="200" spans="1:107" s="701" customFormat="1" ht="21" customHeight="1">
      <c r="A200" s="941" t="s">
        <v>22</v>
      </c>
      <c r="B200" s="957" t="str">
        <f t="shared" si="98"/>
        <v>A</v>
      </c>
      <c r="C200" s="999" cm="1">
        <f t="array" ref="C200">SUMPRODUCT(LEN(D200:J200))</f>
        <v>0</v>
      </c>
      <c r="D200" s="201"/>
      <c r="E200" s="206"/>
      <c r="F200" s="206"/>
      <c r="G200" s="206"/>
      <c r="H200" s="206"/>
      <c r="I200" s="206"/>
      <c r="J200" s="207"/>
      <c r="K200" s="455"/>
      <c r="L200" s="115" t="str">
        <f t="shared" si="96"/>
        <v>A</v>
      </c>
      <c r="M200" s="34" t="str">
        <f>M189</f>
        <v>M MILLE-FEUILLE meringue et chiboust pamplemousse aux fraises des bois | pâtisserie--ENTREMET| Auteur &gt; VOUS</v>
      </c>
      <c r="N200" s="35">
        <f>N189</f>
        <v>10</v>
      </c>
      <c r="O200" s="34" t="str">
        <f>O189</f>
        <v>coupe</v>
      </c>
      <c r="P200" s="36" t="str">
        <f>P189</f>
        <v>Recette mère ► MILLE-FEUILLE  aux fraises des bois</v>
      </c>
      <c r="Q200" s="100"/>
      <c r="R200" s="120"/>
      <c r="S200" s="102" t="str">
        <f t="shared" si="95"/>
        <v/>
      </c>
      <c r="T200" s="103">
        <v>160</v>
      </c>
      <c r="U200" s="116" t="s">
        <v>102</v>
      </c>
      <c r="V200" s="143">
        <v>1</v>
      </c>
      <c r="W200" s="925" t="s">
        <v>3260</v>
      </c>
      <c r="X200" s="107">
        <f>IF(Z223=0,0,(Z200/Z223)*Y192*1000)</f>
        <v>101.84595798854232</v>
      </c>
      <c r="Y200" s="117">
        <f>IF(Z223=0, 0, (Q200*V200)/(Z223*Y192))</f>
        <v>0</v>
      </c>
      <c r="Z200" s="109" cm="1">
        <f t="array" ref="Z200">IFERROR(_xlfn.LET(_xlpm.k,UPPER(TRIM(U200)),_xlpm.r,_xlfn.XLOOKUP(_xlpm.k,UPPER(TRIM(Q224:AD224)),Q225:AD225,_xlfn.XLOOKUP(_xlpm.k,UPPER(TRIM(Q226:AD226)),Q227:AD227,0)),_xlpm.r*T200*IF(Q200&gt;0,Q200,1)),0)</f>
        <v>0.16</v>
      </c>
      <c r="AA200" s="118">
        <f>IF(OR(ISBLANK(AC188),AC188=0),0,Q200*AC186*V200/AC188)</f>
        <v>0</v>
      </c>
      <c r="AB200" s="2436">
        <f t="shared" si="97"/>
        <v>0</v>
      </c>
      <c r="AC200" s="111">
        <f>IF(OR(ISBLANK(AC188),AC188=0),0,Z200*V200*V188)</f>
        <v>0.53333333333333333</v>
      </c>
      <c r="AD200" s="119" t="str">
        <f>_xlfn.LET(_xlpm.unite,SUBSTITUTE(TRIM(U200)," (s)",""),_xlpm.val,AC200,_xlpm.estVol,COUNTIF(W224:AD224,_xlpm.unite)+COUNTIF(W226:AD226,_xlpm.unite)&gt;0,_xlpm.estPoids,COUNTIF(Q224:V224,_xlpm.unite)+COUNTIF(Q226:V226,_xlpm.unite)&gt;0,IF(_xlpm.estVol,IF(ROUND(_xlpm.val,3)&gt;=1,ROUND(_xlpm.val,3)&amp;"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533 g</v>
      </c>
      <c r="AE200" s="262" t="s">
        <v>22</v>
      </c>
      <c r="AF200" s="1035" t="str">
        <f t="shared" si="74"/>
        <v>A</v>
      </c>
      <c r="AG200" s="1036" t="str">
        <f t="shared" si="75"/>
        <v>M MILLE-FEUILLE meringue et chiboust pamplemousse aux fraises des bois | pâtisserie--ENTREMET| Auteur &gt; VOUS</v>
      </c>
      <c r="AH200" s="1037">
        <f t="shared" si="76"/>
        <v>10</v>
      </c>
      <c r="AI200" s="1036" t="str">
        <f t="shared" si="77"/>
        <v>coupe</v>
      </c>
      <c r="AJ200" s="1037" t="str">
        <f t="shared" si="78"/>
        <v>g</v>
      </c>
      <c r="AK200" s="1037">
        <f>IF(AND(L200="A",COUNTIF(BJ15:BL62,TRIM(U200))&gt;0),1,0)</f>
        <v>1</v>
      </c>
      <c r="AL200" s="1051" cm="1">
        <f t="array" ref="AL200">IF(AF200&lt;&gt;"A","",IFERROR((IFERROR(_xlfn.XLOOKUP(TRIM(SUBSTITUTE(U200,CHAR(160)," ")),BJ15:BJ62,BM15:BM62),IFERROR(_xlfn.XLOOKUP(TRIM(SUBSTITUTE(U200,CHAR(160)," ")),BK15:BK62,BM15:BM62),_xlfn.XLOOKUP(TRIM(SUBSTITUTE(U200,CHAR(160)," ")),BL15:BL62,BM15:BM62))))*T200*IF(ISBLANK(Q200),1,Q200)+IFERROR(_xlfn.XLOOKUP("RECHERCHEX",TRIM(L200:AD200),L200:AD200),0),0))</f>
        <v>0.16</v>
      </c>
      <c r="AM200" s="1038" t="str">
        <f t="shared" si="79"/>
        <v>Kg</v>
      </c>
      <c r="AN200" s="1627" t="str">
        <f t="shared" si="80"/>
        <v>❾ Author reference &gt;</v>
      </c>
      <c r="AO200" s="1039">
        <f t="shared" si="81"/>
        <v>10</v>
      </c>
      <c r="AP200" s="1039" t="str">
        <f t="shared" si="82"/>
        <v>coupe</v>
      </c>
      <c r="AQ200" s="1040">
        <f>IF(AO200&gt;0,AS9,0)</f>
        <v>20</v>
      </c>
      <c r="AR200" s="1628" t="str">
        <f>IF(TRIM(AG200)="▼ recette suivante", AG200, IF(AQ200&gt;0, IF(AT9&lt;&gt;"", AT9&amp;"-ou.or.o ❾ + or - &gt;", ""), ""))</f>
        <v>assiettes-ou.or.o ❾ + or - &gt;</v>
      </c>
      <c r="AS200" s="1064"/>
      <c r="AT200" s="1064"/>
      <c r="AU200" s="1042">
        <f t="shared" si="83"/>
        <v>0.32</v>
      </c>
      <c r="AV200" s="1043" t="str">
        <f>IF(AK200,IF(OR(AU200="",N(AU200)&lt;=0.000000001),"",_xlfn.XLOOKUP(AJ200,BJ15:BJ62,BN15:BN62,_xlfn.XLOOKUP(AJ200,BK15:BK62,BN15:BN62,_xlfn.XLOOKUP(AJ200,BL15:BL62,BN15:BN62,"")))),0)</f>
        <v>Kg</v>
      </c>
      <c r="AW200" s="1065" t="str" cm="1">
        <f t="array" ref="AW200">IF(AK200&lt;&gt;1,0,IF(OR(AU200="",N(AU200)&lt;=0.000000001),"",IF(OR(AO200="",N(AO200)&lt;=0.000000001),0,IF(ISNUMBER(AU200),IFERROR(_xlfn.LET(_xlpm.ai_test,TRIM(AJ200),_xlpm.r,IFERROR(_xlfn.XLOOKUP(_xlpm.ai_test,BJ15:BJ62,ROW(BJ15:BJ62),0,1),IFERROR(_xlfn.XLOOKUP(_xlpm.ai_test,BK15:BK62,ROW(BK15:BK62),0,1),_xlfn.XLOOKUP(_xlpm.ai_test,BL15:BL62,ROW(BL15:BL62),0,1))),_xlpm.p,_xlpm.r-MIN(ROW(BJ15:BJ62))+1,_xlpm.f,INDEX(BM15:BM62,_xlpm.p),_xlpm.u,INDEX(BN15:BN62,_xlpm.p),_xlpm.s,INDEX(BP15:BP62,_xlpm.p),_xlpm.q,N(AU200)/_xlpm.f,IF(_xlpm.q&gt;=_xlpm.s,ROUND(_xlpm.q,1)&amp;" "&amp;_xlpm.ai_test&amp;" = "&amp;ROUND(_xlpm.q*_xlpm.f,1)&amp;" "&amp;_xlpm.u,ROUND(_xlpm.q,1)&amp;" "&amp;_xlpm.ai_test)),""),""))))</f>
        <v>320 g</v>
      </c>
      <c r="AX200" s="1055"/>
      <c r="AY200" s="1042">
        <f t="shared" si="84"/>
        <v>0.32</v>
      </c>
      <c r="AZ200" s="1043" t="str">
        <f t="shared" si="85"/>
        <v>Kg</v>
      </c>
      <c r="BA200" s="1044">
        <f t="shared" si="86"/>
        <v>0</v>
      </c>
      <c r="BB200" s="1045" t="str">
        <f t="shared" si="87"/>
        <v/>
      </c>
      <c r="BC200" s="1046"/>
      <c r="BD200" s="1047">
        <f t="shared" si="88"/>
        <v>0</v>
      </c>
      <c r="BE200" s="1048" t="str">
        <f t="shared" si="89"/>
        <v>blancs</v>
      </c>
      <c r="BF200" s="262" t="s">
        <v>22</v>
      </c>
      <c r="BG200" s="1027">
        <f t="shared" si="90"/>
        <v>0</v>
      </c>
      <c r="BH200" s="1028">
        <f t="shared" si="91"/>
        <v>2</v>
      </c>
      <c r="BI200"/>
      <c r="BR200"/>
      <c r="BS200"/>
      <c r="BT200"/>
      <c r="BU200"/>
      <c r="BV200"/>
      <c r="BW200"/>
      <c r="BX200" s="964" t="str">
        <f t="shared" si="99"/>
        <v>A</v>
      </c>
      <c r="BY200"/>
      <c r="BZ200"/>
      <c r="CA200"/>
      <c r="CB200"/>
      <c r="CC200"/>
      <c r="CD200" s="848"/>
      <c r="CE200"/>
      <c r="CF200"/>
      <c r="CG200"/>
      <c r="CH200"/>
      <c r="CI200"/>
      <c r="CJ200"/>
      <c r="CK200"/>
      <c r="CM200"/>
      <c r="CN200"/>
      <c r="CO200"/>
      <c r="CP200"/>
      <c r="CQ200"/>
      <c r="CR200"/>
      <c r="CS200"/>
      <c r="CU200"/>
      <c r="CV200"/>
      <c r="CW200"/>
      <c r="CX200"/>
      <c r="CY200"/>
      <c r="CZ200"/>
      <c r="DA200"/>
      <c r="DC200" s="3">
        <v>1</v>
      </c>
    </row>
    <row r="201" spans="1:107" s="701" customFormat="1" ht="21" customHeight="1">
      <c r="A201" s="941" t="s">
        <v>22</v>
      </c>
      <c r="B201" s="957" t="str">
        <f t="shared" si="98"/>
        <v>A</v>
      </c>
      <c r="C201" s="999" cm="1">
        <f t="array" ref="C201">SUMPRODUCT(LEN(D201:J201))</f>
        <v>0</v>
      </c>
      <c r="D201" s="201"/>
      <c r="E201" s="206"/>
      <c r="F201" s="206"/>
      <c r="G201" s="206"/>
      <c r="H201" s="206"/>
      <c r="I201" s="206"/>
      <c r="J201" s="207"/>
      <c r="K201" s="455"/>
      <c r="L201" s="115" t="str">
        <f t="shared" si="96"/>
        <v>A</v>
      </c>
      <c r="M201" s="34" t="str">
        <f>M189</f>
        <v>M MILLE-FEUILLE meringue et chiboust pamplemousse aux fraises des bois | pâtisserie--ENTREMET| Auteur &gt; VOUS</v>
      </c>
      <c r="N201" s="35">
        <f>N189</f>
        <v>10</v>
      </c>
      <c r="O201" s="34" t="str">
        <f>O189</f>
        <v>coupe</v>
      </c>
      <c r="P201" s="36" t="str">
        <f>P189</f>
        <v>Recette mère ► MILLE-FEUILLE  aux fraises des bois</v>
      </c>
      <c r="Q201" s="100"/>
      <c r="R201" s="120"/>
      <c r="S201" s="102" t="str">
        <f t="shared" si="95"/>
        <v/>
      </c>
      <c r="T201" s="103">
        <v>95</v>
      </c>
      <c r="U201" s="116" t="s">
        <v>102</v>
      </c>
      <c r="V201" s="143">
        <v>1</v>
      </c>
      <c r="W201" s="925" t="s">
        <v>3257</v>
      </c>
      <c r="X201" s="107">
        <f>IF(Z223=0,0,(Z201/Z223)*Y192*1000)</f>
        <v>60.471037555697002</v>
      </c>
      <c r="Y201" s="117">
        <f>IF(Z223=0, 0, (Q201*V201)/(Z223*Y192))</f>
        <v>0</v>
      </c>
      <c r="Z201" s="109" cm="1">
        <f t="array" ref="Z201">IFERROR(_xlfn.LET(_xlpm.k,UPPER(TRIM(U201)),_xlpm.r,_xlfn.XLOOKUP(_xlpm.k,UPPER(TRIM(Q224:AD224)),Q225:AD225,_xlfn.XLOOKUP(_xlpm.k,UPPER(TRIM(Q226:AD226)),Q227:AD227,0)),_xlpm.r*T201*IF(Q201&gt;0,Q201,1)),0)</f>
        <v>9.5000000000000001E-2</v>
      </c>
      <c r="AA201" s="122">
        <f>IF(OR(ISBLANK(AC188),AC188=0),0,Q201*AC186*V201/AC188)</f>
        <v>0</v>
      </c>
      <c r="AB201" s="2437">
        <f t="shared" si="97"/>
        <v>0</v>
      </c>
      <c r="AC201" s="111">
        <f>IF(OR(ISBLANK(AC188),AC188=0),0,Z201*V201*V188)</f>
        <v>0.31666666666666671</v>
      </c>
      <c r="AD201" s="134" t="str">
        <f>_xlfn.LET(_xlpm.unite,SUBSTITUTE(TRIM(U201)," (s)",""),_xlpm.val,AC201,_xlpm.estVol,COUNTIF(W224:AD224,_xlpm.unite)+COUNTIF(W226:AD226,_xlpm.unite)&gt;0,_xlpm.estPoids,COUNTIF(Q224:V224,_xlpm.unite)+COUNTIF(Q226:V226,_xlpm.unite)&gt;0,IF(_xlpm.estVol,IF(ROUND(_xlpm.val,3)&gt;=1,ROUND(_xlpm.val,3)&amp;"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317 g</v>
      </c>
      <c r="AE201" s="262" t="s">
        <v>22</v>
      </c>
      <c r="AF201" s="1035" t="str">
        <f t="shared" si="74"/>
        <v>A</v>
      </c>
      <c r="AG201" s="1036" t="str">
        <f t="shared" si="75"/>
        <v>M MILLE-FEUILLE meringue et chiboust pamplemousse aux fraises des bois | pâtisserie--ENTREMET| Auteur &gt; VOUS</v>
      </c>
      <c r="AH201" s="1037">
        <f t="shared" si="76"/>
        <v>10</v>
      </c>
      <c r="AI201" s="1036" t="str">
        <f t="shared" si="77"/>
        <v>coupe</v>
      </c>
      <c r="AJ201" s="1037" t="str">
        <f t="shared" si="78"/>
        <v>g</v>
      </c>
      <c r="AK201" s="1037">
        <f>IF(AND(L201="A",COUNTIF(BJ15:BL62,TRIM(U201))&gt;0),1,0)</f>
        <v>1</v>
      </c>
      <c r="AL201" s="1051" cm="1">
        <f t="array" ref="AL201">IF(AF201&lt;&gt;"A","",IFERROR((IFERROR(_xlfn.XLOOKUP(TRIM(SUBSTITUTE(U201,CHAR(160)," ")),BJ15:BJ62,BM15:BM62),IFERROR(_xlfn.XLOOKUP(TRIM(SUBSTITUTE(U201,CHAR(160)," ")),BK15:BK62,BM15:BM62),_xlfn.XLOOKUP(TRIM(SUBSTITUTE(U201,CHAR(160)," ")),BL15:BL62,BM15:BM62))))*T201*IF(ISBLANK(Q201),1,Q201)+IFERROR(_xlfn.XLOOKUP("RECHERCHEX",TRIM(L201:AD201),L201:AD201),0),0))</f>
        <v>9.5000000000000001E-2</v>
      </c>
      <c r="AM201" s="1038" t="str">
        <f t="shared" si="79"/>
        <v>Kg</v>
      </c>
      <c r="AN201" s="1627" t="str">
        <f t="shared" si="80"/>
        <v>❾ Author reference &gt;</v>
      </c>
      <c r="AO201" s="1039">
        <f t="shared" si="81"/>
        <v>10</v>
      </c>
      <c r="AP201" s="1039" t="str">
        <f t="shared" si="82"/>
        <v>coupe</v>
      </c>
      <c r="AQ201" s="1052">
        <f>IF(AO201&gt;0,AS9,0)</f>
        <v>20</v>
      </c>
      <c r="AR201" s="1626" t="str">
        <f>IF(TRIM(AG201)="▼ recette suivante", AG201, IF(AQ201&gt;0, IF(AT9&lt;&gt;"", AT9&amp;"-ou.or.o ❾ + or - &gt;", ""), ""))</f>
        <v>assiettes-ou.or.o ❾ + or - &gt;</v>
      </c>
      <c r="AS201" s="1064"/>
      <c r="AT201" s="1064"/>
      <c r="AU201" s="1053">
        <f t="shared" si="83"/>
        <v>0.19</v>
      </c>
      <c r="AV201" s="1054" t="str">
        <f>IF(AK201,IF(OR(AU201="",N(AU201)&lt;=0.000000001),"",_xlfn.XLOOKUP(AJ201,BJ15:BJ62,BN15:BN62,_xlfn.XLOOKUP(AJ201,BK15:BK62,BN15:BN62,_xlfn.XLOOKUP(AJ201,BL15:BL62,BN15:BN62,"")))),0)</f>
        <v>Kg</v>
      </c>
      <c r="AW201" s="1067" t="str" cm="1">
        <f t="array" ref="AW201">IF(AK201&lt;&gt;1,0,IF(OR(AU201="",N(AU201)&lt;=0.000000001),"",IF(OR(AO201="",N(AO201)&lt;=0.000000001),0,IF(ISNUMBER(AU201),IFERROR(_xlfn.LET(_xlpm.ai_test,TRIM(AJ201),_xlpm.r,IFERROR(_xlfn.XLOOKUP(_xlpm.ai_test,BJ15:BJ62,ROW(BJ15:BJ62),0,1),IFERROR(_xlfn.XLOOKUP(_xlpm.ai_test,BK15:BK62,ROW(BK15:BK62),0,1),_xlfn.XLOOKUP(_xlpm.ai_test,BL15:BL62,ROW(BL15:BL62),0,1))),_xlpm.p,_xlpm.r-MIN(ROW(BJ15:BJ62))+1,_xlpm.f,INDEX(BM15:BM62,_xlpm.p),_xlpm.u,INDEX(BN15:BN62,_xlpm.p),_xlpm.s,INDEX(BP15:BP62,_xlpm.p),_xlpm.q,N(AU201)/_xlpm.f,IF(_xlpm.q&gt;=_xlpm.s,ROUND(_xlpm.q,1)&amp;" "&amp;_xlpm.ai_test&amp;" = "&amp;ROUND(_xlpm.q*_xlpm.f,1)&amp;" "&amp;_xlpm.u,ROUND(_xlpm.q,1)&amp;" "&amp;_xlpm.ai_test)),""),""))))</f>
        <v>190 g</v>
      </c>
      <c r="AX201" s="1055"/>
      <c r="AY201" s="1053">
        <f t="shared" si="84"/>
        <v>0.19</v>
      </c>
      <c r="AZ201" s="1054" t="str">
        <f t="shared" si="85"/>
        <v>Kg</v>
      </c>
      <c r="BA201" s="1056">
        <f t="shared" si="86"/>
        <v>0</v>
      </c>
      <c r="BB201" s="1057" t="str">
        <f t="shared" si="87"/>
        <v/>
      </c>
      <c r="BC201" s="1046"/>
      <c r="BD201" s="1058">
        <f t="shared" si="88"/>
        <v>0</v>
      </c>
      <c r="BE201" s="1048" t="str">
        <f t="shared" si="89"/>
        <v>cassonade antillaise</v>
      </c>
      <c r="BF201" s="262" t="s">
        <v>22</v>
      </c>
      <c r="BG201" s="1027">
        <f t="shared" si="90"/>
        <v>0</v>
      </c>
      <c r="BH201" s="1028">
        <f t="shared" si="91"/>
        <v>2</v>
      </c>
      <c r="BI201"/>
      <c r="BR201"/>
      <c r="BS201"/>
      <c r="BT201"/>
      <c r="BU201"/>
      <c r="BV201"/>
      <c r="BW201"/>
      <c r="BX201" s="964" t="str">
        <f t="shared" si="99"/>
        <v>A</v>
      </c>
      <c r="BY201"/>
      <c r="BZ201"/>
      <c r="CA201"/>
      <c r="CB201"/>
      <c r="CC201"/>
      <c r="CD201" s="848"/>
      <c r="CE201"/>
      <c r="CF201"/>
      <c r="CG201"/>
      <c r="CH201"/>
      <c r="CI201"/>
      <c r="CJ201"/>
      <c r="CK201"/>
      <c r="CM201"/>
      <c r="CN201"/>
      <c r="CO201"/>
      <c r="CP201"/>
      <c r="CQ201"/>
      <c r="CR201"/>
      <c r="CS201"/>
      <c r="CU201"/>
      <c r="CV201"/>
      <c r="CW201"/>
      <c r="CX201"/>
      <c r="CY201"/>
      <c r="CZ201"/>
      <c r="DA201"/>
      <c r="DC201" s="3">
        <v>1</v>
      </c>
    </row>
    <row r="202" spans="1:107" s="701" customFormat="1" ht="21" customHeight="1">
      <c r="A202" s="941" t="s">
        <v>22</v>
      </c>
      <c r="B202" s="957" t="str">
        <f t="shared" si="98"/>
        <v>►</v>
      </c>
      <c r="C202" s="999" cm="1">
        <f t="array" ref="C202">SUMPRODUCT(LEN(D202:J202))</f>
        <v>0</v>
      </c>
      <c r="D202" s="201"/>
      <c r="E202" s="206"/>
      <c r="F202" s="206"/>
      <c r="G202" s="206"/>
      <c r="H202" s="206"/>
      <c r="I202" s="206"/>
      <c r="J202" s="207"/>
      <c r="K202" s="455"/>
      <c r="L202" s="115" t="str">
        <f t="shared" si="96"/>
        <v>►</v>
      </c>
      <c r="M202" s="34" t="str">
        <f>M189</f>
        <v>M MILLE-FEUILLE meringue et chiboust pamplemousse aux fraises des bois | pâtisserie--ENTREMET| Auteur &gt; VOUS</v>
      </c>
      <c r="N202" s="35">
        <f>N189</f>
        <v>10</v>
      </c>
      <c r="O202" s="34" t="str">
        <f>O189</f>
        <v>coupe</v>
      </c>
      <c r="P202" s="36" t="str">
        <f>P189</f>
        <v>Recette mère ► MILLE-FEUILLE  aux fraises des bois</v>
      </c>
      <c r="Q202" s="100"/>
      <c r="R202" s="120"/>
      <c r="S202" s="102" t="str">
        <f t="shared" si="95"/>
        <v/>
      </c>
      <c r="T202" s="103"/>
      <c r="U202" s="141"/>
      <c r="V202" s="143">
        <v>1</v>
      </c>
      <c r="W202" s="106"/>
      <c r="X202" s="107">
        <f>IF(Z223=0,0,(Z202/Z223)*Y192*1000)</f>
        <v>0</v>
      </c>
      <c r="Y202" s="117">
        <f>IF(Z223=0, 0, (Q202*V202)/(Z223*Y192))</f>
        <v>0</v>
      </c>
      <c r="Z202" s="109" cm="1">
        <f t="array" ref="Z202">IFERROR(_xlfn.LET(_xlpm.k,UPPER(TRIM(U202)),_xlpm.r,_xlfn.XLOOKUP(_xlpm.k,UPPER(TRIM(Q224:AD224)),Q225:AD225,_xlfn.XLOOKUP(_xlpm.k,UPPER(TRIM(Q226:AD226)),Q227:AD227,0)),_xlpm.r*T202*IF(Q202&gt;0,Q202,1)),0)</f>
        <v>0</v>
      </c>
      <c r="AA202" s="118">
        <f>IF(OR(ISBLANK(AC188),AC188=0),0,Q202*AC186*V202/AC188)</f>
        <v>0</v>
      </c>
      <c r="AB202" s="2436">
        <f t="shared" si="97"/>
        <v>0</v>
      </c>
      <c r="AC202" s="111">
        <f>IF(OR(ISBLANK(AC188),AC188=0),0,Z202*V202*V188)</f>
        <v>0</v>
      </c>
      <c r="AD202" s="119" t="str">
        <f>_xlfn.LET(_xlpm.unite,SUBSTITUTE(TRIM(U202)," (s)",""),_xlpm.val,AC202,_xlpm.estVol,COUNTIF(W224:AD224,_xlpm.unite)+COUNTIF(W226:AD226,_xlpm.unite)&gt;0,_xlpm.estPoids,COUNTIF(Q224:V224,_xlpm.unite)+COUNTIF(Q226:V226,_xlpm.unite)&gt;0,IF(_xlpm.estVol,IF(ROUND(_xlpm.val,3)&gt;=1,ROUND(_xlpm.val,3)&amp;"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
      </c>
      <c r="AE202" s="262" t="s">
        <v>22</v>
      </c>
      <c r="AF202" s="1035" t="str">
        <f t="shared" si="74"/>
        <v>►</v>
      </c>
      <c r="AG202" s="1036" t="str">
        <f t="shared" si="75"/>
        <v/>
      </c>
      <c r="AH202" s="1037" t="str">
        <f t="shared" si="76"/>
        <v/>
      </c>
      <c r="AI202" s="1036" t="str">
        <f t="shared" si="77"/>
        <v/>
      </c>
      <c r="AJ202" s="1037" t="str">
        <f t="shared" si="78"/>
        <v/>
      </c>
      <c r="AK202" s="1037">
        <f>IF(AND(L202="A",COUNTIF(BJ15:BL62,TRIM(U202))&gt;0),1,0)</f>
        <v>0</v>
      </c>
      <c r="AL202" s="1051" t="str" cm="1">
        <f t="array" ref="AL202">IF(AF202&lt;&gt;"A","",IFERROR((IFERROR(_xlfn.XLOOKUP(TRIM(SUBSTITUTE(U202,CHAR(160)," ")),BJ15:BJ62,BM15:BM62),IFERROR(_xlfn.XLOOKUP(TRIM(SUBSTITUTE(U202,CHAR(160)," ")),BK15:BK62,BM15:BM62),_xlfn.XLOOKUP(TRIM(SUBSTITUTE(U202,CHAR(160)," ")),BL15:BL62,BM15:BM62))))*T202*IF(ISBLANK(Q202),1,Q202)+IFERROR(_xlfn.XLOOKUP("RECHERCHEX",TRIM(L202:AD202),L202:AD202),0),0))</f>
        <v/>
      </c>
      <c r="AM202" s="1038">
        <f t="shared" si="79"/>
        <v>0</v>
      </c>
      <c r="AN202" s="1627" t="str">
        <f t="shared" si="80"/>
        <v/>
      </c>
      <c r="AO202" s="1039">
        <f t="shared" si="81"/>
        <v>0</v>
      </c>
      <c r="AP202" s="1039">
        <f t="shared" si="82"/>
        <v>0</v>
      </c>
      <c r="AQ202" s="1040">
        <f>IF(AO202&gt;0,AS9,0)</f>
        <v>0</v>
      </c>
      <c r="AR202" s="1628" t="str">
        <f>IF(TRIM(AG202)="▼ recette suivante", AG202, IF(AQ202&gt;0, IF(AT9&lt;&gt;"", AT9&amp;"-ou.or.o ❾ + or - &gt;", ""), ""))</f>
        <v/>
      </c>
      <c r="AS202" s="1064"/>
      <c r="AT202" s="1064"/>
      <c r="AU202" s="1042">
        <f t="shared" si="83"/>
        <v>0</v>
      </c>
      <c r="AV202" s="1043">
        <f>IF(AK202,IF(OR(AU202="",N(AU202)&lt;=0.000000001),"",_xlfn.XLOOKUP(AJ202,BJ15:BJ62,BN15:BN62,_xlfn.XLOOKUP(AJ202,BK15:BK62,BN15:BN62,_xlfn.XLOOKUP(AJ202,BL15:BL62,BN15:BN62,"")))),0)</f>
        <v>0</v>
      </c>
      <c r="AW202" s="1065" cm="1">
        <f t="array" ref="AW202">IF(AK202&lt;&gt;1,0,IF(OR(AU202="",N(AU202)&lt;=0.000000001),"",IF(OR(AO202="",N(AO202)&lt;=0.000000001),0,IF(ISNUMBER(AU202),IFERROR(_xlfn.LET(_xlpm.ai_test,TRIM(AJ202),_xlpm.r,IFERROR(_xlfn.XLOOKUP(_xlpm.ai_test,BJ15:BJ62,ROW(BJ15:BJ62),0,1),IFERROR(_xlfn.XLOOKUP(_xlpm.ai_test,BK15:BK62,ROW(BK15:BK62),0,1),_xlfn.XLOOKUP(_xlpm.ai_test,BL15:BL62,ROW(BL15:BL62),0,1))),_xlpm.p,_xlpm.r-MIN(ROW(BJ15:BJ62))+1,_xlpm.f,INDEX(BM15:BM62,_xlpm.p),_xlpm.u,INDEX(BN15:BN62,_xlpm.p),_xlpm.s,INDEX(BP15:BP62,_xlpm.p),_xlpm.q,N(AU202)/_xlpm.f,IF(_xlpm.q&gt;=_xlpm.s,ROUND(_xlpm.q,1)&amp;" "&amp;_xlpm.ai_test&amp;" = "&amp;ROUND(_xlpm.q*_xlpm.f,1)&amp;" "&amp;_xlpm.u,ROUND(_xlpm.q,1)&amp;" "&amp;_xlpm.ai_test)),""),""))))</f>
        <v>0</v>
      </c>
      <c r="AX202" s="1055"/>
      <c r="AY202" s="1042">
        <f t="shared" si="84"/>
        <v>0</v>
      </c>
      <c r="AZ202" s="1043" t="str">
        <f t="shared" si="85"/>
        <v/>
      </c>
      <c r="BA202" s="1044">
        <f t="shared" si="86"/>
        <v>0</v>
      </c>
      <c r="BB202" s="1045" t="str">
        <f t="shared" si="87"/>
        <v/>
      </c>
      <c r="BC202" s="1046"/>
      <c r="BD202" s="1047">
        <f t="shared" si="88"/>
        <v>0</v>
      </c>
      <c r="BE202" s="1048" t="str">
        <f t="shared" si="89"/>
        <v/>
      </c>
      <c r="BF202" s="262" t="s">
        <v>22</v>
      </c>
      <c r="BG202" s="1027">
        <f t="shared" si="90"/>
        <v>0</v>
      </c>
      <c r="BH202" s="1028">
        <f t="shared" si="91"/>
        <v>0</v>
      </c>
      <c r="BI202"/>
      <c r="BR202"/>
      <c r="BS202"/>
      <c r="BT202"/>
      <c r="BU202"/>
      <c r="BV202"/>
      <c r="BW202"/>
      <c r="BX202" s="964" t="str">
        <f t="shared" si="99"/>
        <v>►</v>
      </c>
      <c r="BY202"/>
      <c r="BZ202"/>
      <c r="CA202"/>
      <c r="CB202"/>
      <c r="CC202"/>
      <c r="CD202" s="848"/>
      <c r="CE202"/>
      <c r="CF202"/>
      <c r="CG202"/>
      <c r="CH202"/>
      <c r="CI202"/>
      <c r="CJ202"/>
      <c r="CK202"/>
      <c r="CM202"/>
      <c r="CN202"/>
      <c r="CO202"/>
      <c r="CP202"/>
      <c r="CQ202"/>
      <c r="CR202"/>
      <c r="CS202"/>
      <c r="CU202"/>
      <c r="CV202"/>
      <c r="CW202"/>
      <c r="CX202"/>
      <c r="CY202"/>
      <c r="CZ202"/>
      <c r="DA202"/>
      <c r="DC202" s="3">
        <v>1</v>
      </c>
    </row>
    <row r="203" spans="1:107" s="701" customFormat="1" ht="21" customHeight="1">
      <c r="A203" s="941" t="s">
        <v>22</v>
      </c>
      <c r="B203" s="957" t="str">
        <f t="shared" si="98"/>
        <v>A</v>
      </c>
      <c r="C203" s="999" cm="1">
        <f t="array" ref="C203">SUMPRODUCT(LEN(D203:J203))</f>
        <v>0</v>
      </c>
      <c r="D203" s="201"/>
      <c r="E203" s="206"/>
      <c r="F203" s="206"/>
      <c r="G203" s="206"/>
      <c r="H203" s="206"/>
      <c r="I203" s="206"/>
      <c r="J203" s="207"/>
      <c r="K203" s="455"/>
      <c r="L203" s="115" t="str">
        <f t="shared" si="96"/>
        <v>A</v>
      </c>
      <c r="M203" s="34" t="str">
        <f>M189</f>
        <v>M MILLE-FEUILLE meringue et chiboust pamplemousse aux fraises des bois | pâtisserie--ENTREMET| Auteur &gt; VOUS</v>
      </c>
      <c r="N203" s="35">
        <f>N189</f>
        <v>10</v>
      </c>
      <c r="O203" s="34" t="str">
        <f>O189</f>
        <v>coupe</v>
      </c>
      <c r="P203" s="36" t="str">
        <f>P189</f>
        <v>Recette mère ► MILLE-FEUILLE  aux fraises des bois</v>
      </c>
      <c r="Q203" s="100"/>
      <c r="R203" s="120"/>
      <c r="S203" s="102" t="str">
        <f t="shared" si="95"/>
        <v/>
      </c>
      <c r="T203" s="103"/>
      <c r="U203" s="141"/>
      <c r="V203" s="143">
        <v>1</v>
      </c>
      <c r="W203" s="106" t="s">
        <v>3265</v>
      </c>
      <c r="X203" s="107">
        <f>IF(Z223=0,0,(Z203/Z223)*Y192*1000)</f>
        <v>0</v>
      </c>
      <c r="Y203" s="117">
        <f>IF(Z223=0, 0, (Q203*V203)/(Z223*Y192))</f>
        <v>0</v>
      </c>
      <c r="Z203" s="109" cm="1">
        <f t="array" ref="Z203">IFERROR(_xlfn.LET(_xlpm.k,UPPER(TRIM(U203)),_xlpm.r,_xlfn.XLOOKUP(_xlpm.k,UPPER(TRIM(Q224:AD224)),Q225:AD225,_xlfn.XLOOKUP(_xlpm.k,UPPER(TRIM(Q226:AD226)),Q227:AD227,0)),_xlpm.r*T203*IF(Q203&gt;0,Q203,1)),0)</f>
        <v>0</v>
      </c>
      <c r="AA203" s="122">
        <f>IF(OR(ISBLANK(AC188),AC188=0),0,Q203*AC186*V203/AC188)</f>
        <v>0</v>
      </c>
      <c r="AB203" s="2437">
        <f t="shared" si="97"/>
        <v>0</v>
      </c>
      <c r="AC203" s="111">
        <f>IF(OR(ISBLANK(AC188),AC188=0),0,Z203*V203*V188)</f>
        <v>0</v>
      </c>
      <c r="AD203" s="142" t="str">
        <f>_xlfn.LET(_xlpm.unite,SUBSTITUTE(TRIM(U203)," (s)",""),_xlpm.val,AC203,_xlpm.estVol,COUNTIF(W224:AD224,_xlpm.unite)+COUNTIF(W226:AD226,_xlpm.unite)&gt;0,_xlpm.estPoids,COUNTIF(Q224:V224,_xlpm.unite)+COUNTIF(Q226:V226,_xlpm.unite)&gt;0,IF(_xlpm.estVol,IF(ROUND(_xlpm.val,3)&gt;=1,ROUND(_xlpm.val,3)&amp;"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
      </c>
      <c r="AE203" s="262" t="s">
        <v>22</v>
      </c>
      <c r="AF203" s="1035" t="str">
        <f t="shared" si="74"/>
        <v>►</v>
      </c>
      <c r="AG203" s="1036" t="str">
        <f t="shared" si="75"/>
        <v/>
      </c>
      <c r="AH203" s="1037" t="str">
        <f t="shared" si="76"/>
        <v/>
      </c>
      <c r="AI203" s="1036" t="str">
        <f t="shared" si="77"/>
        <v/>
      </c>
      <c r="AJ203" s="1037" t="str">
        <f t="shared" si="78"/>
        <v/>
      </c>
      <c r="AK203" s="1037">
        <f>IF(AND(L203="A",COUNTIF(BJ15:BL62,TRIM(U203))&gt;0),1,0)</f>
        <v>0</v>
      </c>
      <c r="AL203" s="1051" t="str" cm="1">
        <f t="array" ref="AL203">IF(AF203&lt;&gt;"A","",IFERROR((IFERROR(_xlfn.XLOOKUP(TRIM(SUBSTITUTE(U203,CHAR(160)," ")),BJ15:BJ62,BM15:BM62),IFERROR(_xlfn.XLOOKUP(TRIM(SUBSTITUTE(U203,CHAR(160)," ")),BK15:BK62,BM15:BM62),_xlfn.XLOOKUP(TRIM(SUBSTITUTE(U203,CHAR(160)," ")),BL15:BL62,BM15:BM62))))*T203*IF(ISBLANK(Q203),1,Q203)+IFERROR(_xlfn.XLOOKUP("RECHERCHEX",TRIM(L203:AD203),L203:AD203),0),0))</f>
        <v/>
      </c>
      <c r="AM203" s="1038">
        <f t="shared" si="79"/>
        <v>0</v>
      </c>
      <c r="AN203" s="1627" t="str">
        <f t="shared" si="80"/>
        <v/>
      </c>
      <c r="AO203" s="1039">
        <f t="shared" si="81"/>
        <v>0</v>
      </c>
      <c r="AP203" s="1039">
        <f t="shared" si="82"/>
        <v>0</v>
      </c>
      <c r="AQ203" s="1052">
        <f>IF(AO203&gt;0,AS9,0)</f>
        <v>0</v>
      </c>
      <c r="AR203" s="1626" t="str">
        <f>IF(TRIM(AG203)="▼ recette suivante", AG203, IF(AQ203&gt;0, IF(AT9&lt;&gt;"", AT9&amp;"-ou.or.o ❾ + or - &gt;", ""), ""))</f>
        <v/>
      </c>
      <c r="AS203" s="1064"/>
      <c r="AT203" s="1064"/>
      <c r="AU203" s="1053">
        <f t="shared" si="83"/>
        <v>0</v>
      </c>
      <c r="AV203" s="1054">
        <f>IF(AK203,IF(OR(AU203="",N(AU203)&lt;=0.000000001),"",_xlfn.XLOOKUP(AJ203,BJ15:BJ62,BN15:BN62,_xlfn.XLOOKUP(AJ203,BK15:BK62,BN15:BN62,_xlfn.XLOOKUP(AJ203,BL15:BL62,BN15:BN62,"")))),0)</f>
        <v>0</v>
      </c>
      <c r="AW203" s="1067" cm="1">
        <f t="array" ref="AW203">IF(AK203&lt;&gt;1,0,IF(OR(AU203="",N(AU203)&lt;=0.000000001),"",IF(OR(AO203="",N(AO203)&lt;=0.000000001),0,IF(ISNUMBER(AU203),IFERROR(_xlfn.LET(_xlpm.ai_test,TRIM(AJ203),_xlpm.r,IFERROR(_xlfn.XLOOKUP(_xlpm.ai_test,BJ15:BJ62,ROW(BJ15:BJ62),0,1),IFERROR(_xlfn.XLOOKUP(_xlpm.ai_test,BK15:BK62,ROW(BK15:BK62),0,1),_xlfn.XLOOKUP(_xlpm.ai_test,BL15:BL62,ROW(BL15:BL62),0,1))),_xlpm.p,_xlpm.r-MIN(ROW(BJ15:BJ62))+1,_xlpm.f,INDEX(BM15:BM62,_xlpm.p),_xlpm.u,INDEX(BN15:BN62,_xlpm.p),_xlpm.s,INDEX(BP15:BP62,_xlpm.p),_xlpm.q,N(AU203)/_xlpm.f,IF(_xlpm.q&gt;=_xlpm.s,ROUND(_xlpm.q,1)&amp;" "&amp;_xlpm.ai_test&amp;" = "&amp;ROUND(_xlpm.q*_xlpm.f,1)&amp;" "&amp;_xlpm.u,ROUND(_xlpm.q,1)&amp;" "&amp;_xlpm.ai_test)),""),""))))</f>
        <v>0</v>
      </c>
      <c r="AX203" s="1055"/>
      <c r="AY203" s="1053">
        <f t="shared" si="84"/>
        <v>0</v>
      </c>
      <c r="AZ203" s="1054" t="str">
        <f t="shared" si="85"/>
        <v/>
      </c>
      <c r="BA203" s="1056">
        <f t="shared" si="86"/>
        <v>0</v>
      </c>
      <c r="BB203" s="1057" t="str">
        <f t="shared" si="87"/>
        <v/>
      </c>
      <c r="BC203" s="1046"/>
      <c r="BD203" s="1058">
        <f t="shared" si="88"/>
        <v>0</v>
      </c>
      <c r="BE203" s="1048" t="str">
        <f t="shared" si="89"/>
        <v/>
      </c>
      <c r="BF203" s="262" t="s">
        <v>22</v>
      </c>
      <c r="BG203" s="1027">
        <f t="shared" si="90"/>
        <v>0</v>
      </c>
      <c r="BH203" s="1028">
        <f t="shared" si="91"/>
        <v>0</v>
      </c>
      <c r="BI203"/>
      <c r="BR203"/>
      <c r="BS203"/>
      <c r="BT203"/>
      <c r="BU203"/>
      <c r="BV203"/>
      <c r="BW203"/>
      <c r="BX203" s="964" t="str">
        <f t="shared" si="99"/>
        <v>►</v>
      </c>
      <c r="BY203"/>
      <c r="BZ203"/>
      <c r="CA203"/>
      <c r="CB203"/>
      <c r="CC203"/>
      <c r="CD203" s="848"/>
      <c r="CE203"/>
      <c r="CF203"/>
      <c r="CG203"/>
      <c r="CH203"/>
      <c r="CI203"/>
      <c r="CJ203"/>
      <c r="CK203"/>
      <c r="CM203"/>
      <c r="CN203"/>
      <c r="CO203"/>
      <c r="CP203"/>
      <c r="CQ203"/>
      <c r="CR203"/>
      <c r="CS203"/>
      <c r="CU203"/>
      <c r="CV203"/>
      <c r="CW203"/>
      <c r="CX203"/>
      <c r="CY203"/>
      <c r="CZ203"/>
      <c r="DA203"/>
      <c r="DC203" s="3">
        <v>1</v>
      </c>
    </row>
    <row r="204" spans="1:107" s="701" customFormat="1" ht="21" customHeight="1">
      <c r="A204" s="941" t="s">
        <v>22</v>
      </c>
      <c r="B204" s="957" t="str">
        <f t="shared" si="98"/>
        <v>A</v>
      </c>
      <c r="C204" s="999" cm="1">
        <f t="array" ref="C204">SUMPRODUCT(LEN(D204:J204))</f>
        <v>0</v>
      </c>
      <c r="D204" s="201"/>
      <c r="E204" s="206"/>
      <c r="F204" s="206"/>
      <c r="G204" s="206"/>
      <c r="H204" s="206"/>
      <c r="I204" s="206"/>
      <c r="J204" s="207"/>
      <c r="K204" s="455"/>
      <c r="L204" s="115" t="str">
        <f t="shared" si="96"/>
        <v>A</v>
      </c>
      <c r="M204" s="34" t="str">
        <f>M189</f>
        <v>M MILLE-FEUILLE meringue et chiboust pamplemousse aux fraises des bois | pâtisserie--ENTREMET| Auteur &gt; VOUS</v>
      </c>
      <c r="N204" s="35">
        <f>N189</f>
        <v>10</v>
      </c>
      <c r="O204" s="34" t="str">
        <f>O189</f>
        <v>coupe</v>
      </c>
      <c r="P204" s="36" t="str">
        <f>P189</f>
        <v>Recette mère ► MILLE-FEUILLE  aux fraises des bois</v>
      </c>
      <c r="Q204" s="100"/>
      <c r="R204" s="120"/>
      <c r="S204" s="102" t="str">
        <f t="shared" si="95"/>
        <v/>
      </c>
      <c r="T204" s="103">
        <v>100</v>
      </c>
      <c r="U204" s="116" t="s">
        <v>102</v>
      </c>
      <c r="V204" s="143">
        <v>1</v>
      </c>
      <c r="W204" s="106" t="s">
        <v>3266</v>
      </c>
      <c r="X204" s="107">
        <f>IF(Z223=0,0,(Z204/Z223)*Y192*1000)</f>
        <v>63.653723742838949</v>
      </c>
      <c r="Y204" s="117">
        <f>IF(Z223=0, 0, (Q204*V204)/(Z223*Y192))</f>
        <v>0</v>
      </c>
      <c r="Z204" s="109" cm="1">
        <f t="array" ref="Z204">IFERROR(_xlfn.LET(_xlpm.k,UPPER(TRIM(U204)),_xlpm.r,_xlfn.XLOOKUP(_xlpm.k,UPPER(TRIM(Q224:AD224)),Q225:AD225,_xlfn.XLOOKUP(_xlpm.k,UPPER(TRIM(Q226:AD226)),Q227:AD227,0)),_xlpm.r*T204*IF(Q204&gt;0,Q204,1)),0)</f>
        <v>0.1</v>
      </c>
      <c r="AA204" s="118">
        <f>IF(OR(ISBLANK(AC188),AC188=0),0,Q204*AC186*V204/AC188)</f>
        <v>0</v>
      </c>
      <c r="AB204" s="2436">
        <f t="shared" si="97"/>
        <v>0</v>
      </c>
      <c r="AC204" s="111">
        <f>IF(OR(ISBLANK(AC188),AC188=0),0,Z204*V204*V188)</f>
        <v>0.33333333333333337</v>
      </c>
      <c r="AD204" s="119" t="str">
        <f>_xlfn.LET(_xlpm.unite,SUBSTITUTE(TRIM(U204)," (s)",""),_xlpm.val,AC204,_xlpm.estVol,COUNTIF(W224:AD224,_xlpm.unite)+COUNTIF(W226:AD226,_xlpm.unite)&gt;0,_xlpm.estPoids,COUNTIF(Q224:V224,_xlpm.unite)+COUNTIF(Q226:V226,_xlpm.unite)&gt;0,IF(_xlpm.estVol,IF(ROUND(_xlpm.val,3)&gt;=1,ROUND(_xlpm.val,3)&amp;"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333 g</v>
      </c>
      <c r="AE204" s="262" t="s">
        <v>22</v>
      </c>
      <c r="AF204" s="1035" t="str">
        <f t="shared" si="74"/>
        <v>A</v>
      </c>
      <c r="AG204" s="1036" t="str">
        <f t="shared" si="75"/>
        <v>M MILLE-FEUILLE meringue et chiboust pamplemousse aux fraises des bois | pâtisserie--ENTREMET| Auteur &gt; VOUS</v>
      </c>
      <c r="AH204" s="1037">
        <f t="shared" si="76"/>
        <v>10</v>
      </c>
      <c r="AI204" s="1036" t="str">
        <f t="shared" si="77"/>
        <v>coupe</v>
      </c>
      <c r="AJ204" s="1037" t="str">
        <f t="shared" si="78"/>
        <v>g</v>
      </c>
      <c r="AK204" s="1037">
        <f>IF(AND(L204="A",COUNTIF(BJ15:BL62,TRIM(U204))&gt;0),1,0)</f>
        <v>1</v>
      </c>
      <c r="AL204" s="1051" cm="1">
        <f t="array" ref="AL204">IF(AF204&lt;&gt;"A","",IFERROR((IFERROR(_xlfn.XLOOKUP(TRIM(SUBSTITUTE(U204,CHAR(160)," ")),BJ15:BJ62,BM15:BM62),IFERROR(_xlfn.XLOOKUP(TRIM(SUBSTITUTE(U204,CHAR(160)," ")),BK15:BK62,BM15:BM62),_xlfn.XLOOKUP(TRIM(SUBSTITUTE(U204,CHAR(160)," ")),BL15:BL62,BM15:BM62))))*T204*IF(ISBLANK(Q204),1,Q204)+IFERROR(_xlfn.XLOOKUP("RECHERCHEX",TRIM(L204:AD204),L204:AD204),0),0))</f>
        <v>0.1</v>
      </c>
      <c r="AM204" s="1038" t="str">
        <f t="shared" si="79"/>
        <v>Kg</v>
      </c>
      <c r="AN204" s="1627" t="str">
        <f t="shared" si="80"/>
        <v>❾ Author reference &gt;</v>
      </c>
      <c r="AO204" s="1039">
        <f t="shared" si="81"/>
        <v>10</v>
      </c>
      <c r="AP204" s="1039" t="str">
        <f t="shared" si="82"/>
        <v>coupe</v>
      </c>
      <c r="AQ204" s="1040">
        <f>IF(AO204&gt;0,AS9,0)</f>
        <v>20</v>
      </c>
      <c r="AR204" s="1628" t="str">
        <f>IF(TRIM(AG204)="▼ recette suivante", AG204, IF(AQ204&gt;0, IF(AT9&lt;&gt;"", AT9&amp;"-ou.or.o ❾ + or - &gt;", ""), ""))</f>
        <v>assiettes-ou.or.o ❾ + or - &gt;</v>
      </c>
      <c r="AS204" s="1064"/>
      <c r="AT204" s="1064"/>
      <c r="AU204" s="1042">
        <f t="shared" si="83"/>
        <v>0.2</v>
      </c>
      <c r="AV204" s="1043" t="str">
        <f>IF(AK204,IF(OR(AU204="",N(AU204)&lt;=0.000000001),"",_xlfn.XLOOKUP(AJ204,BJ15:BJ62,BN15:BN62,_xlfn.XLOOKUP(AJ204,BK15:BK62,BN15:BN62,_xlfn.XLOOKUP(AJ204,BL15:BL62,BN15:BN62,"")))),0)</f>
        <v>Kg</v>
      </c>
      <c r="AW204" s="1065" t="str" cm="1">
        <f t="array" ref="AW204">IF(AK204&lt;&gt;1,0,IF(OR(AU204="",N(AU204)&lt;=0.000000001),"",IF(OR(AO204="",N(AO204)&lt;=0.000000001),0,IF(ISNUMBER(AU204),IFERROR(_xlfn.LET(_xlpm.ai_test,TRIM(AJ204),_xlpm.r,IFERROR(_xlfn.XLOOKUP(_xlpm.ai_test,BJ15:BJ62,ROW(BJ15:BJ62),0,1),IFERROR(_xlfn.XLOOKUP(_xlpm.ai_test,BK15:BK62,ROW(BK15:BK62),0,1),_xlfn.XLOOKUP(_xlpm.ai_test,BL15:BL62,ROW(BL15:BL62),0,1))),_xlpm.p,_xlpm.r-MIN(ROW(BJ15:BJ62))+1,_xlpm.f,INDEX(BM15:BM62,_xlpm.p),_xlpm.u,INDEX(BN15:BN62,_xlpm.p),_xlpm.s,INDEX(BP15:BP62,_xlpm.p),_xlpm.q,N(AU204)/_xlpm.f,IF(_xlpm.q&gt;=_xlpm.s,ROUND(_xlpm.q,1)&amp;" "&amp;_xlpm.ai_test&amp;" = "&amp;ROUND(_xlpm.q*_xlpm.f,1)&amp;" "&amp;_xlpm.u,ROUND(_xlpm.q,1)&amp;" "&amp;_xlpm.ai_test)),""),""))))</f>
        <v>200 g</v>
      </c>
      <c r="AX204" s="1055"/>
      <c r="AY204" s="1042">
        <f t="shared" si="84"/>
        <v>0.2</v>
      </c>
      <c r="AZ204" s="1043" t="str">
        <f t="shared" si="85"/>
        <v>Kg</v>
      </c>
      <c r="BA204" s="1044">
        <f t="shared" si="86"/>
        <v>0</v>
      </c>
      <c r="BB204" s="1045" t="str">
        <f t="shared" si="87"/>
        <v/>
      </c>
      <c r="BC204" s="1046"/>
      <c r="BD204" s="1047">
        <f t="shared" si="88"/>
        <v>0</v>
      </c>
      <c r="BE204" s="1048" t="str">
        <f t="shared" si="89"/>
        <v>blancs d'œufs</v>
      </c>
      <c r="BF204" s="262" t="s">
        <v>22</v>
      </c>
      <c r="BG204" s="1027">
        <f t="shared" si="90"/>
        <v>0</v>
      </c>
      <c r="BH204" s="1028">
        <f t="shared" si="91"/>
        <v>2</v>
      </c>
      <c r="BI204"/>
      <c r="BR204"/>
      <c r="BS204"/>
      <c r="BT204"/>
      <c r="BU204"/>
      <c r="BV204"/>
      <c r="BW204"/>
      <c r="BX204" s="964" t="str">
        <f t="shared" si="99"/>
        <v>A</v>
      </c>
      <c r="BY204"/>
      <c r="BZ204"/>
      <c r="CA204"/>
      <c r="CB204"/>
      <c r="CC204"/>
      <c r="CD204" s="848"/>
      <c r="CE204"/>
      <c r="CF204"/>
      <c r="CG204"/>
      <c r="CH204"/>
      <c r="CI204"/>
      <c r="CJ204"/>
      <c r="CK204"/>
      <c r="CM204"/>
      <c r="CN204"/>
      <c r="CO204"/>
      <c r="CP204"/>
      <c r="CQ204"/>
      <c r="CR204"/>
      <c r="CS204"/>
      <c r="CU204"/>
      <c r="CV204"/>
      <c r="CW204"/>
      <c r="CX204"/>
      <c r="CY204"/>
      <c r="CZ204"/>
      <c r="DA204"/>
      <c r="DC204" s="3">
        <v>1</v>
      </c>
    </row>
    <row r="205" spans="1:107" s="701" customFormat="1" ht="21" customHeight="1">
      <c r="A205" s="941" t="s">
        <v>22</v>
      </c>
      <c r="B205" s="957" t="str">
        <f t="shared" si="98"/>
        <v>A</v>
      </c>
      <c r="C205" s="999" cm="1">
        <f t="array" ref="C205">SUMPRODUCT(LEN(D205:J205))</f>
        <v>0</v>
      </c>
      <c r="D205" s="201"/>
      <c r="E205" s="206"/>
      <c r="F205" s="206"/>
      <c r="G205" s="206"/>
      <c r="H205" s="206"/>
      <c r="I205" s="206"/>
      <c r="J205" s="207"/>
      <c r="K205" s="455"/>
      <c r="L205" s="115" t="str">
        <f t="shared" si="96"/>
        <v>A</v>
      </c>
      <c r="M205" s="34" t="str">
        <f>M189</f>
        <v>M MILLE-FEUILLE meringue et chiboust pamplemousse aux fraises des bois | pâtisserie--ENTREMET| Auteur &gt; VOUS</v>
      </c>
      <c r="N205" s="35">
        <f>N189</f>
        <v>10</v>
      </c>
      <c r="O205" s="34" t="str">
        <f>O189</f>
        <v>coupe</v>
      </c>
      <c r="P205" s="36" t="str">
        <f>P189</f>
        <v>Recette mère ► MILLE-FEUILLE  aux fraises des bois</v>
      </c>
      <c r="Q205" s="100"/>
      <c r="R205" s="120"/>
      <c r="S205" s="102" t="str">
        <f t="shared" si="95"/>
        <v/>
      </c>
      <c r="T205" s="103">
        <v>100</v>
      </c>
      <c r="U205" s="116" t="s">
        <v>102</v>
      </c>
      <c r="V205" s="143">
        <v>1</v>
      </c>
      <c r="W205" s="106" t="s">
        <v>3267</v>
      </c>
      <c r="X205" s="107">
        <f>IF(Z223=0,0,(Z205/Z223)*Y192*1000)</f>
        <v>63.653723742838949</v>
      </c>
      <c r="Y205" s="117">
        <f>IF(Z223=0, 0, (Q205*V205)/(Z223*Y192))</f>
        <v>0</v>
      </c>
      <c r="Z205" s="109" cm="1">
        <f t="array" ref="Z205">IFERROR(_xlfn.LET(_xlpm.k,UPPER(TRIM(U205)),_xlpm.r,_xlfn.XLOOKUP(_xlpm.k,UPPER(TRIM(Q224:AD224)),Q225:AD225,_xlfn.XLOOKUP(_xlpm.k,UPPER(TRIM(Q226:AD226)),Q227:AD227,0)),_xlpm.r*T205*IF(Q205&gt;0,Q205,1)),0)</f>
        <v>0.1</v>
      </c>
      <c r="AA205" s="122">
        <f>IF(OR(ISBLANK(AC188),AC188=0),0,Q205*AC186*V205/AC188)</f>
        <v>0</v>
      </c>
      <c r="AB205" s="2437">
        <f t="shared" si="97"/>
        <v>0</v>
      </c>
      <c r="AC205" s="111">
        <f>IF(OR(ISBLANK(AC188),AC188=0),0,Z205*V205*V188)</f>
        <v>0.33333333333333337</v>
      </c>
      <c r="AD205" s="142" t="str">
        <f>_xlfn.LET(_xlpm.unite,SUBSTITUTE(TRIM(U205)," (s)",""),_xlpm.val,AC205,_xlpm.estVol,COUNTIF(W224:AD224,_xlpm.unite)+COUNTIF(W226:AD226,_xlpm.unite)&gt;0,_xlpm.estPoids,COUNTIF(Q224:V224,_xlpm.unite)+COUNTIF(Q226:V226,_xlpm.unite)&gt;0,IF(_xlpm.estVol,IF(ROUND(_xlpm.val,3)&gt;=1,ROUND(_xlpm.val,3)&amp;"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333 g</v>
      </c>
      <c r="AE205" s="262" t="s">
        <v>22</v>
      </c>
      <c r="AF205" s="1035" t="str">
        <f t="shared" si="74"/>
        <v>A</v>
      </c>
      <c r="AG205" s="1036" t="str">
        <f t="shared" si="75"/>
        <v>M MILLE-FEUILLE meringue et chiboust pamplemousse aux fraises des bois | pâtisserie--ENTREMET| Auteur &gt; VOUS</v>
      </c>
      <c r="AH205" s="1037">
        <f t="shared" si="76"/>
        <v>10</v>
      </c>
      <c r="AI205" s="1036" t="str">
        <f t="shared" si="77"/>
        <v>coupe</v>
      </c>
      <c r="AJ205" s="1037" t="str">
        <f t="shared" si="78"/>
        <v>g</v>
      </c>
      <c r="AK205" s="1037">
        <f>IF(AND(L205="A",COUNTIF(BJ15:BL62,TRIM(U205))&gt;0),1,0)</f>
        <v>1</v>
      </c>
      <c r="AL205" s="1051" cm="1">
        <f t="array" ref="AL205">IF(AF205&lt;&gt;"A","",IFERROR((IFERROR(_xlfn.XLOOKUP(TRIM(SUBSTITUTE(U205,CHAR(160)," ")),BJ15:BJ62,BM15:BM62),IFERROR(_xlfn.XLOOKUP(TRIM(SUBSTITUTE(U205,CHAR(160)," ")),BK15:BK62,BM15:BM62),_xlfn.XLOOKUP(TRIM(SUBSTITUTE(U205,CHAR(160)," ")),BL15:BL62,BM15:BM62))))*T205*IF(ISBLANK(Q205),1,Q205)+IFERROR(_xlfn.XLOOKUP("RECHERCHEX",TRIM(L205:AD205),L205:AD205),0),0))</f>
        <v>0.1</v>
      </c>
      <c r="AM205" s="1038" t="str">
        <f t="shared" si="79"/>
        <v>Kg</v>
      </c>
      <c r="AN205" s="1627" t="str">
        <f t="shared" si="80"/>
        <v>❾ Author reference &gt;</v>
      </c>
      <c r="AO205" s="1039">
        <f t="shared" si="81"/>
        <v>10</v>
      </c>
      <c r="AP205" s="1039" t="str">
        <f t="shared" si="82"/>
        <v>coupe</v>
      </c>
      <c r="AQ205" s="1052">
        <f>IF(AO205&gt;0,AS9,0)</f>
        <v>20</v>
      </c>
      <c r="AR205" s="1626" t="str">
        <f>IF(TRIM(AG205)="▼ recette suivante", AG205, IF(AQ205&gt;0, IF(AT9&lt;&gt;"", AT9&amp;"-ou.or.o ❾ + or - &gt;", ""), ""))</f>
        <v>assiettes-ou.or.o ❾ + or - &gt;</v>
      </c>
      <c r="AS205" s="1064"/>
      <c r="AT205" s="1064"/>
      <c r="AU205" s="1053">
        <f t="shared" si="83"/>
        <v>0.2</v>
      </c>
      <c r="AV205" s="1054" t="str">
        <f>IF(AK205,IF(OR(AU205="",N(AU205)&lt;=0.000000001),"",_xlfn.XLOOKUP(AJ205,BJ15:BJ62,BN15:BN62,_xlfn.XLOOKUP(AJ205,BK15:BK62,BN15:BN62,_xlfn.XLOOKUP(AJ205,BL15:BL62,BN15:BN62,"")))),0)</f>
        <v>Kg</v>
      </c>
      <c r="AW205" s="1067" t="str" cm="1">
        <f t="array" ref="AW205">IF(AK205&lt;&gt;1,0,IF(OR(AU205="",N(AU205)&lt;=0.000000001),"",IF(OR(AO205="",N(AO205)&lt;=0.000000001),0,IF(ISNUMBER(AU205),IFERROR(_xlfn.LET(_xlpm.ai_test,TRIM(AJ205),_xlpm.r,IFERROR(_xlfn.XLOOKUP(_xlpm.ai_test,BJ15:BJ62,ROW(BJ15:BJ62),0,1),IFERROR(_xlfn.XLOOKUP(_xlpm.ai_test,BK15:BK62,ROW(BK15:BK62),0,1),_xlfn.XLOOKUP(_xlpm.ai_test,BL15:BL62,ROW(BL15:BL62),0,1))),_xlpm.p,_xlpm.r-MIN(ROW(BJ15:BJ62))+1,_xlpm.f,INDEX(BM15:BM62,_xlpm.p),_xlpm.u,INDEX(BN15:BN62,_xlpm.p),_xlpm.s,INDEX(BP15:BP62,_xlpm.p),_xlpm.q,N(AU205)/_xlpm.f,IF(_xlpm.q&gt;=_xlpm.s,ROUND(_xlpm.q,1)&amp;" "&amp;_xlpm.ai_test&amp;" = "&amp;ROUND(_xlpm.q*_xlpm.f,1)&amp;" "&amp;_xlpm.u,ROUND(_xlpm.q,1)&amp;" "&amp;_xlpm.ai_test)),""),""))))</f>
        <v>200 g</v>
      </c>
      <c r="AX205" s="1055"/>
      <c r="AY205" s="1053">
        <f t="shared" si="84"/>
        <v>0.2</v>
      </c>
      <c r="AZ205" s="1054" t="str">
        <f t="shared" si="85"/>
        <v>Kg</v>
      </c>
      <c r="BA205" s="1056">
        <f t="shared" si="86"/>
        <v>0</v>
      </c>
      <c r="BB205" s="1057" t="str">
        <f t="shared" si="87"/>
        <v/>
      </c>
      <c r="BC205" s="1046"/>
      <c r="BD205" s="1058">
        <f t="shared" si="88"/>
        <v>0</v>
      </c>
      <c r="BE205" s="1048" t="str">
        <f t="shared" si="89"/>
        <v>sucre cristalisé</v>
      </c>
      <c r="BF205" s="262" t="s">
        <v>22</v>
      </c>
      <c r="BG205" s="1027">
        <f t="shared" si="90"/>
        <v>0</v>
      </c>
      <c r="BH205" s="1028">
        <f t="shared" si="91"/>
        <v>2</v>
      </c>
      <c r="BI205"/>
      <c r="BR205"/>
      <c r="BS205"/>
      <c r="BT205"/>
      <c r="BU205"/>
      <c r="BV205"/>
      <c r="BW205"/>
      <c r="BX205" s="964" t="str">
        <f t="shared" si="99"/>
        <v>A</v>
      </c>
      <c r="BY205"/>
      <c r="BZ205"/>
      <c r="CA205"/>
      <c r="CB205"/>
      <c r="CC205"/>
      <c r="CD205" s="848"/>
      <c r="CE205"/>
      <c r="CF205"/>
      <c r="CG205"/>
      <c r="CH205"/>
      <c r="CI205"/>
      <c r="CJ205"/>
      <c r="CK205"/>
      <c r="CM205"/>
      <c r="CN205"/>
      <c r="CO205"/>
      <c r="CP205"/>
      <c r="CQ205"/>
      <c r="CR205"/>
      <c r="CS205"/>
      <c r="CU205"/>
      <c r="CV205"/>
      <c r="CW205"/>
      <c r="CX205"/>
      <c r="CY205"/>
      <c r="CZ205"/>
      <c r="DA205"/>
      <c r="DC205" s="3">
        <v>1</v>
      </c>
    </row>
    <row r="206" spans="1:107" s="701" customFormat="1" ht="21" customHeight="1">
      <c r="A206" s="941" t="s">
        <v>22</v>
      </c>
      <c r="B206" s="957" t="str">
        <f t="shared" si="98"/>
        <v>A</v>
      </c>
      <c r="C206" s="999" cm="1">
        <f t="array" ref="C206">SUMPRODUCT(LEN(D206:J206))</f>
        <v>0</v>
      </c>
      <c r="D206" s="201"/>
      <c r="E206" s="206"/>
      <c r="F206" s="206"/>
      <c r="G206" s="206"/>
      <c r="H206" s="206"/>
      <c r="I206" s="206"/>
      <c r="J206" s="207"/>
      <c r="K206" s="455"/>
      <c r="L206" s="115" t="str">
        <f t="shared" si="96"/>
        <v>A</v>
      </c>
      <c r="M206" s="34" t="str">
        <f>M189</f>
        <v>M MILLE-FEUILLE meringue et chiboust pamplemousse aux fraises des bois | pâtisserie--ENTREMET| Auteur &gt; VOUS</v>
      </c>
      <c r="N206" s="35">
        <f>N189</f>
        <v>10</v>
      </c>
      <c r="O206" s="34" t="str">
        <f>O189</f>
        <v>coupe</v>
      </c>
      <c r="P206" s="36" t="str">
        <f>P189</f>
        <v>Recette mère ► MILLE-FEUILLE  aux fraises des bois</v>
      </c>
      <c r="Q206" s="100"/>
      <c r="R206" s="120"/>
      <c r="S206" s="102" t="str">
        <f t="shared" si="95"/>
        <v/>
      </c>
      <c r="T206" s="103">
        <v>100</v>
      </c>
      <c r="U206" s="116" t="s">
        <v>102</v>
      </c>
      <c r="V206" s="143">
        <v>1</v>
      </c>
      <c r="W206" s="106" t="s">
        <v>3268</v>
      </c>
      <c r="X206" s="107">
        <f>IF(Z223=0,0,(Z206/Z223)*Y192*1000)</f>
        <v>63.653723742838949</v>
      </c>
      <c r="Y206" s="117">
        <f>IF(Z223=0, 0, (Q206*V206)/(Z223*Y192))</f>
        <v>0</v>
      </c>
      <c r="Z206" s="109" cm="1">
        <f t="array" ref="Z206">IFERROR(_xlfn.LET(_xlpm.k,UPPER(TRIM(U206)),_xlpm.r,_xlfn.XLOOKUP(_xlpm.k,UPPER(TRIM(Q224:AD224)),Q225:AD225,_xlfn.XLOOKUP(_xlpm.k,UPPER(TRIM(Q226:AD226)),Q227:AD227,0)),_xlpm.r*T206*IF(Q206&gt;0,Q206,1)),0)</f>
        <v>0.1</v>
      </c>
      <c r="AA206" s="118">
        <f>IF(OR(ISBLANK(AC188),AC188=0),0,Q206*AC186*V206/AC188)</f>
        <v>0</v>
      </c>
      <c r="AB206" s="2436">
        <f t="shared" si="97"/>
        <v>0</v>
      </c>
      <c r="AC206" s="111">
        <f>IF(OR(ISBLANK(AC188),AC188=0),0,Z206*V206*V188)</f>
        <v>0.33333333333333337</v>
      </c>
      <c r="AD206" s="119" t="str">
        <f>_xlfn.LET(_xlpm.unite,SUBSTITUTE(TRIM(U206)," (s)",""),_xlpm.val,AC206,_xlpm.estVol,COUNTIF(W224:AD224,_xlpm.unite)+COUNTIF(W226:AD226,_xlpm.unite)&gt;0,_xlpm.estPoids,COUNTIF(Q224:V224,_xlpm.unite)+COUNTIF(Q226:V226,_xlpm.unite)&gt;0,IF(_xlpm.estVol,IF(ROUND(_xlpm.val,3)&gt;=1,ROUND(_xlpm.val,3)&amp;"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333 g</v>
      </c>
      <c r="AE206" s="262" t="s">
        <v>22</v>
      </c>
      <c r="AF206" s="1035" t="str">
        <f t="shared" si="74"/>
        <v>A</v>
      </c>
      <c r="AG206" s="1036" t="str">
        <f t="shared" si="75"/>
        <v>M MILLE-FEUILLE meringue et chiboust pamplemousse aux fraises des bois | pâtisserie--ENTREMET| Auteur &gt; VOUS</v>
      </c>
      <c r="AH206" s="1037">
        <f t="shared" si="76"/>
        <v>10</v>
      </c>
      <c r="AI206" s="1036" t="str">
        <f t="shared" si="77"/>
        <v>coupe</v>
      </c>
      <c r="AJ206" s="1037" t="str">
        <f t="shared" si="78"/>
        <v>g</v>
      </c>
      <c r="AK206" s="1037">
        <f>IF(AND(L206="A",COUNTIF(BJ15:BL62,TRIM(U206))&gt;0),1,0)</f>
        <v>1</v>
      </c>
      <c r="AL206" s="1051" cm="1">
        <f t="array" ref="AL206">IF(AF206&lt;&gt;"A","",IFERROR((IFERROR(_xlfn.XLOOKUP(TRIM(SUBSTITUTE(U206,CHAR(160)," ")),BJ15:BJ62,BM15:BM62),IFERROR(_xlfn.XLOOKUP(TRIM(SUBSTITUTE(U206,CHAR(160)," ")),BK15:BK62,BM15:BM62),_xlfn.XLOOKUP(TRIM(SUBSTITUTE(U206,CHAR(160)," ")),BL15:BL62,BM15:BM62))))*T206*IF(ISBLANK(Q206),1,Q206)+IFERROR(_xlfn.XLOOKUP("RECHERCHEX",TRIM(L206:AD206),L206:AD206),0),0))</f>
        <v>0.1</v>
      </c>
      <c r="AM206" s="1038" t="str">
        <f t="shared" si="79"/>
        <v>Kg</v>
      </c>
      <c r="AN206" s="1627" t="str">
        <f t="shared" si="80"/>
        <v>❾ Author reference &gt;</v>
      </c>
      <c r="AO206" s="1039">
        <f t="shared" si="81"/>
        <v>10</v>
      </c>
      <c r="AP206" s="1039" t="str">
        <f t="shared" si="82"/>
        <v>coupe</v>
      </c>
      <c r="AQ206" s="1040">
        <f>IF(AO206&gt;0,AS9,0)</f>
        <v>20</v>
      </c>
      <c r="AR206" s="1628" t="str">
        <f>IF(TRIM(AG206)="▼ recette suivante", AG206, IF(AQ206&gt;0, IF(AT9&lt;&gt;"", AT9&amp;"-ou.or.o ❾ + or - &gt;", ""), ""))</f>
        <v>assiettes-ou.or.o ❾ + or - &gt;</v>
      </c>
      <c r="AS206" s="1064"/>
      <c r="AT206" s="1064"/>
      <c r="AU206" s="1042">
        <f t="shared" si="83"/>
        <v>0.2</v>
      </c>
      <c r="AV206" s="1043" t="str">
        <f>IF(AK206,IF(OR(AU206="",N(AU206)&lt;=0.000000001),"",_xlfn.XLOOKUP(AJ206,BJ15:BJ62,BN15:BN62,_xlfn.XLOOKUP(AJ206,BK15:BK62,BN15:BN62,_xlfn.XLOOKUP(AJ206,BL15:BL62,BN15:BN62,"")))),0)</f>
        <v>Kg</v>
      </c>
      <c r="AW206" s="1065" t="str" cm="1">
        <f t="array" ref="AW206">IF(AK206&lt;&gt;1,0,IF(OR(AU206="",N(AU206)&lt;=0.000000001),"",IF(OR(AO206="",N(AO206)&lt;=0.000000001),0,IF(ISNUMBER(AU206),IFERROR(_xlfn.LET(_xlpm.ai_test,TRIM(AJ206),_xlpm.r,IFERROR(_xlfn.XLOOKUP(_xlpm.ai_test,BJ15:BJ62,ROW(BJ15:BJ62),0,1),IFERROR(_xlfn.XLOOKUP(_xlpm.ai_test,BK15:BK62,ROW(BK15:BK62),0,1),_xlfn.XLOOKUP(_xlpm.ai_test,BL15:BL62,ROW(BL15:BL62),0,1))),_xlpm.p,_xlpm.r-MIN(ROW(BJ15:BJ62))+1,_xlpm.f,INDEX(BM15:BM62,_xlpm.p),_xlpm.u,INDEX(BN15:BN62,_xlpm.p),_xlpm.s,INDEX(BP15:BP62,_xlpm.p),_xlpm.q,N(AU206)/_xlpm.f,IF(_xlpm.q&gt;=_xlpm.s,ROUND(_xlpm.q,1)&amp;" "&amp;_xlpm.ai_test&amp;" = "&amp;ROUND(_xlpm.q*_xlpm.f,1)&amp;" "&amp;_xlpm.u,ROUND(_xlpm.q,1)&amp;" "&amp;_xlpm.ai_test)),""),""))))</f>
        <v>200 g</v>
      </c>
      <c r="AX206" s="1055"/>
      <c r="AY206" s="1042">
        <f t="shared" si="84"/>
        <v>0.2</v>
      </c>
      <c r="AZ206" s="1043" t="str">
        <f t="shared" si="85"/>
        <v>Kg</v>
      </c>
      <c r="BA206" s="1044">
        <f t="shared" si="86"/>
        <v>0</v>
      </c>
      <c r="BB206" s="1045" t="str">
        <f t="shared" si="87"/>
        <v/>
      </c>
      <c r="BC206" s="1046"/>
      <c r="BD206" s="1047">
        <f t="shared" si="88"/>
        <v>0</v>
      </c>
      <c r="BE206" s="1048" t="str">
        <f t="shared" si="89"/>
        <v>sucre glace silice</v>
      </c>
      <c r="BF206" s="262" t="s">
        <v>22</v>
      </c>
      <c r="BG206" s="1027">
        <f t="shared" si="90"/>
        <v>0</v>
      </c>
      <c r="BH206" s="1028">
        <f t="shared" si="91"/>
        <v>2</v>
      </c>
      <c r="BI206"/>
      <c r="BR206"/>
      <c r="BS206"/>
      <c r="BT206"/>
      <c r="BU206"/>
      <c r="BV206"/>
      <c r="BW206"/>
      <c r="BX206" s="964" t="str">
        <f t="shared" si="99"/>
        <v>A</v>
      </c>
      <c r="BY206"/>
      <c r="BZ206"/>
      <c r="CA206"/>
      <c r="CB206"/>
      <c r="CC206"/>
      <c r="CD206" s="848"/>
      <c r="CE206"/>
      <c r="CF206"/>
      <c r="CG206"/>
      <c r="CH206"/>
      <c r="CI206"/>
      <c r="CJ206"/>
      <c r="CK206"/>
      <c r="CM206"/>
      <c r="CN206"/>
      <c r="CO206"/>
      <c r="CP206"/>
      <c r="CQ206"/>
      <c r="CR206"/>
      <c r="CS206"/>
      <c r="CU206"/>
      <c r="CV206"/>
      <c r="CW206"/>
      <c r="CX206"/>
      <c r="CY206"/>
      <c r="CZ206"/>
      <c r="DA206"/>
      <c r="DC206" s="3">
        <v>1</v>
      </c>
    </row>
    <row r="207" spans="1:107" s="701" customFormat="1" ht="21" customHeight="1">
      <c r="A207" s="941" t="s">
        <v>22</v>
      </c>
      <c r="B207" s="957" t="str">
        <f t="shared" si="98"/>
        <v>A</v>
      </c>
      <c r="C207" s="999" cm="1">
        <f t="array" ref="C207">SUMPRODUCT(LEN(D207:J207))</f>
        <v>0</v>
      </c>
      <c r="D207" s="201"/>
      <c r="E207" s="206"/>
      <c r="F207" s="206"/>
      <c r="G207" s="206"/>
      <c r="H207" s="206"/>
      <c r="I207" s="206"/>
      <c r="J207" s="207"/>
      <c r="K207" s="455"/>
      <c r="L207" s="115" t="str">
        <f t="shared" si="96"/>
        <v>A</v>
      </c>
      <c r="M207" s="34" t="str">
        <f>M189</f>
        <v>M MILLE-FEUILLE meringue et chiboust pamplemousse aux fraises des bois | pâtisserie--ENTREMET| Auteur &gt; VOUS</v>
      </c>
      <c r="N207" s="35">
        <f>N189</f>
        <v>10</v>
      </c>
      <c r="O207" s="34" t="str">
        <f>O189</f>
        <v>coupe</v>
      </c>
      <c r="P207" s="36" t="str">
        <f>P189</f>
        <v>Recette mère ► MILLE-FEUILLE  aux fraises des bois</v>
      </c>
      <c r="Q207" s="100"/>
      <c r="R207" s="120"/>
      <c r="S207" s="102" t="str">
        <f t="shared" si="95"/>
        <v/>
      </c>
      <c r="T207" s="103">
        <v>30</v>
      </c>
      <c r="U207" s="116" t="s">
        <v>102</v>
      </c>
      <c r="V207" s="143">
        <v>1</v>
      </c>
      <c r="W207" s="106" t="s">
        <v>3269</v>
      </c>
      <c r="X207" s="107">
        <f>IF(Z223=0,0,(Z207/Z223)*Y192*1000)</f>
        <v>19.096117122851684</v>
      </c>
      <c r="Y207" s="117">
        <f>IF(Z223=0, 0, (Q207*V207)/(Z223*Y192))</f>
        <v>0</v>
      </c>
      <c r="Z207" s="109" cm="1">
        <f t="array" ref="Z207">IFERROR(_xlfn.LET(_xlpm.k,UPPER(TRIM(U207)),_xlpm.r,_xlfn.XLOOKUP(_xlpm.k,UPPER(TRIM(Q224:AD224)),Q225:AD225,_xlfn.XLOOKUP(_xlpm.k,UPPER(TRIM(Q226:AD226)),Q227:AD227,0)),_xlpm.r*T207*IF(Q207&gt;0,Q207,1)),0)</f>
        <v>0.03</v>
      </c>
      <c r="AA207" s="122">
        <f>IF(OR(ISBLANK(AC188),AC188=0),0,Q207*AC186*V207/AC188)</f>
        <v>0</v>
      </c>
      <c r="AB207" s="2437">
        <f t="shared" si="97"/>
        <v>0</v>
      </c>
      <c r="AC207" s="111">
        <f>IF(OR(ISBLANK(AC188),AC188=0),0,Z207*V207*V188)</f>
        <v>0.1</v>
      </c>
      <c r="AD207" s="142" t="str">
        <f>_xlfn.LET(_xlpm.unite,SUBSTITUTE(TRIM(U207)," (s)",""),_xlpm.val,AC207,_xlpm.estVol,COUNTIF(W224:AD224,_xlpm.unite)+COUNTIF(W226:AD226,_xlpm.unite)&gt;0,_xlpm.estPoids,COUNTIF(Q224:V224,_xlpm.unite)+COUNTIF(Q226:V226,_xlpm.unite)&gt;0,IF(_xlpm.estVol,IF(ROUND(_xlpm.val,3)&gt;=1,ROUND(_xlpm.val,3)&amp;"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100 g</v>
      </c>
      <c r="AE207" s="262" t="s">
        <v>22</v>
      </c>
      <c r="AF207" s="1035" t="str">
        <f t="shared" si="74"/>
        <v>A</v>
      </c>
      <c r="AG207" s="1036" t="str">
        <f t="shared" si="75"/>
        <v>M MILLE-FEUILLE meringue et chiboust pamplemousse aux fraises des bois | pâtisserie--ENTREMET| Auteur &gt; VOUS</v>
      </c>
      <c r="AH207" s="1037">
        <f t="shared" si="76"/>
        <v>10</v>
      </c>
      <c r="AI207" s="1036" t="str">
        <f t="shared" si="77"/>
        <v>coupe</v>
      </c>
      <c r="AJ207" s="1037" t="str">
        <f t="shared" si="78"/>
        <v>g</v>
      </c>
      <c r="AK207" s="1037">
        <f>IF(AND(L207="A",COUNTIF(BJ15:BL62,TRIM(U207))&gt;0),1,0)</f>
        <v>1</v>
      </c>
      <c r="AL207" s="1051" cm="1">
        <f t="array" ref="AL207">IF(AF207&lt;&gt;"A","",IFERROR((IFERROR(_xlfn.XLOOKUP(TRIM(SUBSTITUTE(U207,CHAR(160)," ")),BJ15:BJ62,BM15:BM62),IFERROR(_xlfn.XLOOKUP(TRIM(SUBSTITUTE(U207,CHAR(160)," ")),BK15:BK62,BM15:BM62),_xlfn.XLOOKUP(TRIM(SUBSTITUTE(U207,CHAR(160)," ")),BL15:BL62,BM15:BM62))))*T207*IF(ISBLANK(Q207),1,Q207)+IFERROR(_xlfn.XLOOKUP("RECHERCHEX",TRIM(L207:AD207),L207:AD207),0),0))</f>
        <v>0.03</v>
      </c>
      <c r="AM207" s="1038" t="str">
        <f t="shared" si="79"/>
        <v>Kg</v>
      </c>
      <c r="AN207" s="1627" t="str">
        <f t="shared" si="80"/>
        <v>❾ Author reference &gt;</v>
      </c>
      <c r="AO207" s="1039">
        <f t="shared" si="81"/>
        <v>10</v>
      </c>
      <c r="AP207" s="1039" t="str">
        <f t="shared" si="82"/>
        <v>coupe</v>
      </c>
      <c r="AQ207" s="1052">
        <f>IF(AO207&gt;0,AS9,0)</f>
        <v>20</v>
      </c>
      <c r="AR207" s="1626" t="str">
        <f>IF(TRIM(AG207)="▼ recette suivante", AG207, IF(AQ207&gt;0, IF(AT9&lt;&gt;"", AT9&amp;"-ou.or.o ❾ + or - &gt;", ""), ""))</f>
        <v>assiettes-ou.or.o ❾ + or - &gt;</v>
      </c>
      <c r="AS207" s="1064"/>
      <c r="AT207" s="1064"/>
      <c r="AU207" s="1053">
        <f t="shared" si="83"/>
        <v>0.06</v>
      </c>
      <c r="AV207" s="1054" t="str">
        <f>IF(AK207,IF(OR(AU207="",N(AU207)&lt;=0.000000001),"",_xlfn.XLOOKUP(AJ207,BJ15:BJ62,BN15:BN62,_xlfn.XLOOKUP(AJ207,BK15:BK62,BN15:BN62,_xlfn.XLOOKUP(AJ207,BL15:BL62,BN15:BN62,"")))),0)</f>
        <v>Kg</v>
      </c>
      <c r="AW207" s="1067" t="str" cm="1">
        <f t="array" ref="AW207">IF(AK207&lt;&gt;1,0,IF(OR(AU207="",N(AU207)&lt;=0.000000001),"",IF(OR(AO207="",N(AO207)&lt;=0.000000001),0,IF(ISNUMBER(AU207),IFERROR(_xlfn.LET(_xlpm.ai_test,TRIM(AJ207),_xlpm.r,IFERROR(_xlfn.XLOOKUP(_xlpm.ai_test,BJ15:BJ62,ROW(BJ15:BJ62),0,1),IFERROR(_xlfn.XLOOKUP(_xlpm.ai_test,BK15:BK62,ROW(BK15:BK62),0,1),_xlfn.XLOOKUP(_xlpm.ai_test,BL15:BL62,ROW(BL15:BL62),0,1))),_xlpm.p,_xlpm.r-MIN(ROW(BJ15:BJ62))+1,_xlpm.f,INDEX(BM15:BM62,_xlpm.p),_xlpm.u,INDEX(BN15:BN62,_xlpm.p),_xlpm.s,INDEX(BP15:BP62,_xlpm.p),_xlpm.q,N(AU207)/_xlpm.f,IF(_xlpm.q&gt;=_xlpm.s,ROUND(_xlpm.q,1)&amp;" "&amp;_xlpm.ai_test&amp;" = "&amp;ROUND(_xlpm.q*_xlpm.f,1)&amp;" "&amp;_xlpm.u,ROUND(_xlpm.q,1)&amp;" "&amp;_xlpm.ai_test)),""),""))))</f>
        <v>60 g</v>
      </c>
      <c r="AX207" s="1055"/>
      <c r="AY207" s="1053">
        <f t="shared" si="84"/>
        <v>0.06</v>
      </c>
      <c r="AZ207" s="1054" t="str">
        <f t="shared" si="85"/>
        <v>Kg</v>
      </c>
      <c r="BA207" s="1056">
        <f t="shared" si="86"/>
        <v>0</v>
      </c>
      <c r="BB207" s="1057" t="str">
        <f t="shared" si="87"/>
        <v/>
      </c>
      <c r="BC207" s="1046"/>
      <c r="BD207" s="1058">
        <f t="shared" si="88"/>
        <v>0</v>
      </c>
      <c r="BE207" s="1048" t="str">
        <f t="shared" si="89"/>
        <v>noix de coco rapée</v>
      </c>
      <c r="BF207" s="262" t="s">
        <v>22</v>
      </c>
      <c r="BG207" s="1027">
        <f t="shared" si="90"/>
        <v>0</v>
      </c>
      <c r="BH207" s="1028">
        <f t="shared" si="91"/>
        <v>2</v>
      </c>
      <c r="BI207"/>
      <c r="BR207"/>
      <c r="BS207"/>
      <c r="BT207"/>
      <c r="BU207"/>
      <c r="BV207"/>
      <c r="BW207"/>
      <c r="BX207" s="964" t="str">
        <f t="shared" si="99"/>
        <v>A</v>
      </c>
      <c r="BY207"/>
      <c r="BZ207"/>
      <c r="CA207"/>
      <c r="CB207"/>
      <c r="CC207"/>
      <c r="CD207" s="848"/>
      <c r="CE207"/>
      <c r="CF207"/>
      <c r="CG207"/>
      <c r="CH207"/>
      <c r="CI207"/>
      <c r="CJ207"/>
      <c r="CK207"/>
      <c r="CM207"/>
      <c r="CN207"/>
      <c r="CO207"/>
      <c r="CP207"/>
      <c r="CQ207"/>
      <c r="CR207"/>
      <c r="CS207"/>
      <c r="CU207"/>
      <c r="CV207"/>
      <c r="CW207"/>
      <c r="CX207"/>
      <c r="CY207"/>
      <c r="CZ207"/>
      <c r="DA207"/>
      <c r="DC207" s="3">
        <v>1</v>
      </c>
    </row>
    <row r="208" spans="1:107" s="701" customFormat="1" ht="21" customHeight="1">
      <c r="A208" s="941" t="s">
        <v>22</v>
      </c>
      <c r="B208" s="957" t="str">
        <f t="shared" si="98"/>
        <v>A</v>
      </c>
      <c r="C208" s="999" cm="1">
        <f t="array" ref="C208">SUMPRODUCT(LEN(D208:J208))</f>
        <v>0</v>
      </c>
      <c r="D208" s="201"/>
      <c r="E208" s="206"/>
      <c r="F208" s="206"/>
      <c r="G208" s="206"/>
      <c r="H208" s="206"/>
      <c r="I208" s="206"/>
      <c r="J208" s="207"/>
      <c r="K208" s="455" t="s">
        <v>22</v>
      </c>
      <c r="L208" s="115" t="str">
        <f t="shared" si="96"/>
        <v>A</v>
      </c>
      <c r="M208" s="34" t="str">
        <f>M189</f>
        <v>M MILLE-FEUILLE meringue et chiboust pamplemousse aux fraises des bois | pâtisserie--ENTREMET| Auteur &gt; VOUS</v>
      </c>
      <c r="N208" s="35">
        <f>N189</f>
        <v>10</v>
      </c>
      <c r="O208" s="34" t="str">
        <f>O189</f>
        <v>coupe</v>
      </c>
      <c r="P208" s="36" t="str">
        <f>P189</f>
        <v>Recette mère ► MILLE-FEUILLE  aux fraises des bois</v>
      </c>
      <c r="Q208" s="100"/>
      <c r="R208" s="120"/>
      <c r="S208" s="102" t="str">
        <f t="shared" si="95"/>
        <v/>
      </c>
      <c r="T208" s="103"/>
      <c r="U208" s="141"/>
      <c r="V208" s="143">
        <v>1</v>
      </c>
      <c r="W208" s="106" t="s">
        <v>3270</v>
      </c>
      <c r="X208" s="107">
        <f>IF(Z223=0,0,(Z208/Z223)*Y192*1000)</f>
        <v>0</v>
      </c>
      <c r="Y208" s="117">
        <f>IF(Z223=0, 0, (Q208*V208)/(Z223*Y192))</f>
        <v>0</v>
      </c>
      <c r="Z208" s="109" cm="1">
        <f t="array" ref="Z208">IFERROR(_xlfn.LET(_xlpm.k,UPPER(TRIM(U208)),_xlpm.r,_xlfn.XLOOKUP(_xlpm.k,UPPER(TRIM(Q224:AD224)),Q225:AD225,_xlfn.XLOOKUP(_xlpm.k,UPPER(TRIM(Q226:AD226)),Q227:AD227,0)),_xlpm.r*T208*IF(Q208&gt;0,Q208,1)),0)</f>
        <v>0</v>
      </c>
      <c r="AA208" s="118">
        <f>IF(OR(ISBLANK(AC188),AC188=0),0,Q208*AC186*V208/AC188)</f>
        <v>0</v>
      </c>
      <c r="AB208" s="2436">
        <f t="shared" si="97"/>
        <v>0</v>
      </c>
      <c r="AC208" s="111">
        <f>IF(OR(ISBLANK(AC188),AC188=0),0,Z208*V208*V188)</f>
        <v>0</v>
      </c>
      <c r="AD208" s="119" t="str">
        <f>_xlfn.LET(_xlpm.unite,SUBSTITUTE(TRIM(U208)," (s)",""),_xlpm.val,AC208,_xlpm.estVol,COUNTIF(W224:AD224,_xlpm.unite)+COUNTIF(W226:AD226,_xlpm.unite)&gt;0,_xlpm.estPoids,COUNTIF(Q224:V224,_xlpm.unite)+COUNTIF(Q226:V226,_xlpm.unite)&gt;0,IF(_xlpm.estVol,IF(ROUND(_xlpm.val,3)&gt;=1,ROUND(_xlpm.val,3)&amp;"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
      </c>
      <c r="AE208" s="262" t="s">
        <v>22</v>
      </c>
      <c r="AF208" s="1035" t="str">
        <f t="shared" si="74"/>
        <v>►</v>
      </c>
      <c r="AG208" s="1036" t="str">
        <f t="shared" si="75"/>
        <v/>
      </c>
      <c r="AH208" s="1037" t="str">
        <f t="shared" si="76"/>
        <v/>
      </c>
      <c r="AI208" s="1036" t="str">
        <f t="shared" si="77"/>
        <v/>
      </c>
      <c r="AJ208" s="1037" t="str">
        <f t="shared" si="78"/>
        <v/>
      </c>
      <c r="AK208" s="1037">
        <f>IF(AND(L208="A",COUNTIF(BJ15:BL62,TRIM(U208))&gt;0),1,0)</f>
        <v>0</v>
      </c>
      <c r="AL208" s="1051" t="str" cm="1">
        <f t="array" ref="AL208">IF(AF208&lt;&gt;"A","",IFERROR((IFERROR(_xlfn.XLOOKUP(TRIM(SUBSTITUTE(U208,CHAR(160)," ")),BJ15:BJ62,BM15:BM62),IFERROR(_xlfn.XLOOKUP(TRIM(SUBSTITUTE(U208,CHAR(160)," ")),BK15:BK62,BM15:BM62),_xlfn.XLOOKUP(TRIM(SUBSTITUTE(U208,CHAR(160)," ")),BL15:BL62,BM15:BM62))))*T208*IF(ISBLANK(Q208),1,Q208)+IFERROR(_xlfn.XLOOKUP("RECHERCHEX",TRIM(L208:AD208),L208:AD208),0),0))</f>
        <v/>
      </c>
      <c r="AM208" s="1038">
        <f t="shared" si="79"/>
        <v>0</v>
      </c>
      <c r="AN208" s="1627" t="str">
        <f t="shared" si="80"/>
        <v/>
      </c>
      <c r="AO208" s="1039">
        <f t="shared" si="81"/>
        <v>0</v>
      </c>
      <c r="AP208" s="1039">
        <f t="shared" si="82"/>
        <v>0</v>
      </c>
      <c r="AQ208" s="1040">
        <f>IF(AO208&gt;0,AS9,0)</f>
        <v>0</v>
      </c>
      <c r="AR208" s="1628" t="str">
        <f>IF(TRIM(AG208)="▼ recette suivante", AG208, IF(AQ208&gt;0, IF(AT9&lt;&gt;"", AT9&amp;"-ou.or.o ❾ + or - &gt;", ""), ""))</f>
        <v/>
      </c>
      <c r="AS208" s="1064"/>
      <c r="AT208" s="1064"/>
      <c r="AU208" s="1042">
        <f t="shared" si="83"/>
        <v>0</v>
      </c>
      <c r="AV208" s="1043">
        <f>IF(AK208,IF(OR(AU208="",N(AU208)&lt;=0.000000001),"",_xlfn.XLOOKUP(AJ208,BJ15:BJ62,BN15:BN62,_xlfn.XLOOKUP(AJ208,BK15:BK62,BN15:BN62,_xlfn.XLOOKUP(AJ208,BL15:BL62,BN15:BN62,"")))),0)</f>
        <v>0</v>
      </c>
      <c r="AW208" s="1065" cm="1">
        <f t="array" ref="AW208">IF(AK208&lt;&gt;1,0,IF(OR(AU208="",N(AU208)&lt;=0.000000001),"",IF(OR(AO208="",N(AO208)&lt;=0.000000001),0,IF(ISNUMBER(AU208),IFERROR(_xlfn.LET(_xlpm.ai_test,TRIM(AJ208),_xlpm.r,IFERROR(_xlfn.XLOOKUP(_xlpm.ai_test,BJ15:BJ62,ROW(BJ15:BJ62),0,1),IFERROR(_xlfn.XLOOKUP(_xlpm.ai_test,BK15:BK62,ROW(BK15:BK62),0,1),_xlfn.XLOOKUP(_xlpm.ai_test,BL15:BL62,ROW(BL15:BL62),0,1))),_xlpm.p,_xlpm.r-MIN(ROW(BJ15:BJ62))+1,_xlpm.f,INDEX(BM15:BM62,_xlpm.p),_xlpm.u,INDEX(BN15:BN62,_xlpm.p),_xlpm.s,INDEX(BP15:BP62,_xlpm.p),_xlpm.q,N(AU208)/_xlpm.f,IF(_xlpm.q&gt;=_xlpm.s,ROUND(_xlpm.q,1)&amp;" "&amp;_xlpm.ai_test&amp;" = "&amp;ROUND(_xlpm.q*_xlpm.f,1)&amp;" "&amp;_xlpm.u,ROUND(_xlpm.q,1)&amp;" "&amp;_xlpm.ai_test)),""),""))))</f>
        <v>0</v>
      </c>
      <c r="AX208" s="1055"/>
      <c r="AY208" s="1042">
        <f t="shared" si="84"/>
        <v>0</v>
      </c>
      <c r="AZ208" s="1043" t="str">
        <f t="shared" si="85"/>
        <v/>
      </c>
      <c r="BA208" s="1044">
        <f t="shared" si="86"/>
        <v>0</v>
      </c>
      <c r="BB208" s="1045" t="str">
        <f t="shared" si="87"/>
        <v/>
      </c>
      <c r="BC208" s="1046"/>
      <c r="BD208" s="1047">
        <f t="shared" si="88"/>
        <v>0</v>
      </c>
      <c r="BE208" s="1048" t="str">
        <f t="shared" si="89"/>
        <v/>
      </c>
      <c r="BF208" s="262" t="s">
        <v>22</v>
      </c>
      <c r="BG208" s="1027">
        <f t="shared" si="90"/>
        <v>0</v>
      </c>
      <c r="BH208" s="1028">
        <f t="shared" si="91"/>
        <v>0</v>
      </c>
      <c r="BI208"/>
      <c r="BR208"/>
      <c r="BS208"/>
      <c r="BT208"/>
      <c r="BU208"/>
      <c r="BV208"/>
      <c r="BW208"/>
      <c r="BX208" s="964" t="str">
        <f t="shared" si="99"/>
        <v>►</v>
      </c>
      <c r="BY208"/>
      <c r="BZ208"/>
      <c r="CA208"/>
      <c r="CB208"/>
      <c r="CC208"/>
      <c r="CD208" s="848"/>
      <c r="CE208"/>
      <c r="CF208"/>
      <c r="CG208"/>
      <c r="CH208"/>
      <c r="CI208"/>
      <c r="CJ208"/>
      <c r="CK208"/>
      <c r="CM208"/>
      <c r="CN208"/>
      <c r="CO208"/>
      <c r="CP208"/>
      <c r="CQ208"/>
      <c r="CR208"/>
      <c r="CS208"/>
      <c r="CU208"/>
      <c r="CV208"/>
      <c r="CW208"/>
      <c r="CX208"/>
      <c r="CY208"/>
      <c r="CZ208"/>
      <c r="DA208"/>
      <c r="DC208" s="3">
        <v>1</v>
      </c>
    </row>
    <row r="209" spans="1:107" s="701" customFormat="1" ht="21" customHeight="1">
      <c r="A209" s="941" t="s">
        <v>22</v>
      </c>
      <c r="B209" s="957" t="str">
        <f t="shared" si="98"/>
        <v>►</v>
      </c>
      <c r="C209" s="999" cm="1">
        <f t="array" ref="C209">SUMPRODUCT(LEN(D209:J209))</f>
        <v>0</v>
      </c>
      <c r="D209" s="201"/>
      <c r="E209" s="206"/>
      <c r="F209" s="206"/>
      <c r="G209" s="206"/>
      <c r="H209" s="206"/>
      <c r="I209" s="206"/>
      <c r="J209" s="207"/>
      <c r="K209" s="455" t="s">
        <v>22</v>
      </c>
      <c r="L209" s="115" t="str">
        <f t="shared" si="96"/>
        <v>►</v>
      </c>
      <c r="M209" s="34" t="str">
        <f>M189</f>
        <v>M MILLE-FEUILLE meringue et chiboust pamplemousse aux fraises des bois | pâtisserie--ENTREMET| Auteur &gt; VOUS</v>
      </c>
      <c r="N209" s="35">
        <f>N189</f>
        <v>10</v>
      </c>
      <c r="O209" s="34" t="str">
        <f>O189</f>
        <v>coupe</v>
      </c>
      <c r="P209" s="36" t="str">
        <f>P189</f>
        <v>Recette mère ► MILLE-FEUILLE  aux fraises des bois</v>
      </c>
      <c r="Q209" s="100"/>
      <c r="R209" s="120"/>
      <c r="S209" s="102" t="str">
        <f t="shared" si="95"/>
        <v/>
      </c>
      <c r="T209" s="103"/>
      <c r="U209" s="141"/>
      <c r="V209" s="143">
        <v>1</v>
      </c>
      <c r="W209" s="106"/>
      <c r="X209" s="107">
        <f>IF(Z223=0,0,(Z209/Z223)*Y192*1000)</f>
        <v>0</v>
      </c>
      <c r="Y209" s="117">
        <f>IF(Z223=0, 0, (Q209*V209)/(Z223*Y192))</f>
        <v>0</v>
      </c>
      <c r="Z209" s="109" cm="1">
        <f t="array" ref="Z209">IFERROR(_xlfn.LET(_xlpm.k,UPPER(TRIM(U209)),_xlpm.r,_xlfn.XLOOKUP(_xlpm.k,UPPER(TRIM(Q224:AD224)),Q225:AD225,_xlfn.XLOOKUP(_xlpm.k,UPPER(TRIM(Q226:AD226)),Q227:AD227,0)),_xlpm.r*T209*IF(Q209&gt;0,Q209,1)),0)</f>
        <v>0</v>
      </c>
      <c r="AA209" s="122">
        <f>IF(OR(ISBLANK(AC188),AC188=0),0,Q209*AC186*V209/AC188)</f>
        <v>0</v>
      </c>
      <c r="AB209" s="2437">
        <f t="shared" si="97"/>
        <v>0</v>
      </c>
      <c r="AC209" s="111">
        <f>IF(OR(ISBLANK(AC188),AC188=0),0,Z209*V209*V188)</f>
        <v>0</v>
      </c>
      <c r="AD209" s="142" t="str">
        <f>_xlfn.LET(_xlpm.unite,SUBSTITUTE(TRIM(U209)," (s)",""),_xlpm.val,AC209,_xlpm.estVol,COUNTIF(W224:AD224,_xlpm.unite)+COUNTIF(W226:AD226,_xlpm.unite)&gt;0,_xlpm.estPoids,COUNTIF(Q224:V224,_xlpm.unite)+COUNTIF(Q226:V226,_xlpm.unite)&gt;0,IF(_xlpm.estVol,IF(ROUND(_xlpm.val,3)&gt;=1,ROUND(_xlpm.val,3)&amp;"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
      </c>
      <c r="AE209" s="262" t="s">
        <v>22</v>
      </c>
      <c r="AF209" s="1035" t="str">
        <f t="shared" si="74"/>
        <v>►</v>
      </c>
      <c r="AG209" s="1036" t="str">
        <f t="shared" si="75"/>
        <v/>
      </c>
      <c r="AH209" s="1037" t="str">
        <f t="shared" si="76"/>
        <v/>
      </c>
      <c r="AI209" s="1036" t="str">
        <f t="shared" si="77"/>
        <v/>
      </c>
      <c r="AJ209" s="1037" t="str">
        <f t="shared" si="78"/>
        <v/>
      </c>
      <c r="AK209" s="1037">
        <f>IF(AND(L209="A",COUNTIF(BJ15:BL62,TRIM(U209))&gt;0),1,0)</f>
        <v>0</v>
      </c>
      <c r="AL209" s="1051" t="str" cm="1">
        <f t="array" ref="AL209">IF(AF209&lt;&gt;"A","",IFERROR((IFERROR(_xlfn.XLOOKUP(TRIM(SUBSTITUTE(U209,CHAR(160)," ")),BJ15:BJ62,BM15:BM62),IFERROR(_xlfn.XLOOKUP(TRIM(SUBSTITUTE(U209,CHAR(160)," ")),BK15:BK62,BM15:BM62),_xlfn.XLOOKUP(TRIM(SUBSTITUTE(U209,CHAR(160)," ")),BL15:BL62,BM15:BM62))))*T209*IF(ISBLANK(Q209),1,Q209)+IFERROR(_xlfn.XLOOKUP("RECHERCHEX",TRIM(L209:AD209),L209:AD209),0),0))</f>
        <v/>
      </c>
      <c r="AM209" s="1038">
        <f t="shared" si="79"/>
        <v>0</v>
      </c>
      <c r="AN209" s="1627" t="str">
        <f t="shared" si="80"/>
        <v/>
      </c>
      <c r="AO209" s="1039">
        <f t="shared" si="81"/>
        <v>0</v>
      </c>
      <c r="AP209" s="1039">
        <f t="shared" si="82"/>
        <v>0</v>
      </c>
      <c r="AQ209" s="1052">
        <f>IF(AO209&gt;0,AS9,0)</f>
        <v>0</v>
      </c>
      <c r="AR209" s="1626" t="str">
        <f>IF(TRIM(AG209)="▼ recette suivante", AG209, IF(AQ209&gt;0, IF(AT9&lt;&gt;"", AT9&amp;"-ou.or.o ❾ + or - &gt;", ""), ""))</f>
        <v/>
      </c>
      <c r="AS209" s="1064"/>
      <c r="AT209" s="1064"/>
      <c r="AU209" s="1053">
        <f t="shared" si="83"/>
        <v>0</v>
      </c>
      <c r="AV209" s="1054">
        <f>IF(AK209,IF(OR(AU209="",N(AU209)&lt;=0.000000001),"",_xlfn.XLOOKUP(AJ209,BJ15:BJ62,BN15:BN62,_xlfn.XLOOKUP(AJ209,BK15:BK62,BN15:BN62,_xlfn.XLOOKUP(AJ209,BL15:BL62,BN15:BN62,"")))),0)</f>
        <v>0</v>
      </c>
      <c r="AW209" s="1067" cm="1">
        <f t="array" ref="AW209">IF(AK209&lt;&gt;1,0,IF(OR(AU209="",N(AU209)&lt;=0.000000001),"",IF(OR(AO209="",N(AO209)&lt;=0.000000001),0,IF(ISNUMBER(AU209),IFERROR(_xlfn.LET(_xlpm.ai_test,TRIM(AJ209),_xlpm.r,IFERROR(_xlfn.XLOOKUP(_xlpm.ai_test,BJ15:BJ62,ROW(BJ15:BJ62),0,1),IFERROR(_xlfn.XLOOKUP(_xlpm.ai_test,BK15:BK62,ROW(BK15:BK62),0,1),_xlfn.XLOOKUP(_xlpm.ai_test,BL15:BL62,ROW(BL15:BL62),0,1))),_xlpm.p,_xlpm.r-MIN(ROW(BJ15:BJ62))+1,_xlpm.f,INDEX(BM15:BM62,_xlpm.p),_xlpm.u,INDEX(BN15:BN62,_xlpm.p),_xlpm.s,INDEX(BP15:BP62,_xlpm.p),_xlpm.q,N(AU209)/_xlpm.f,IF(_xlpm.q&gt;=_xlpm.s,ROUND(_xlpm.q,1)&amp;" "&amp;_xlpm.ai_test&amp;" = "&amp;ROUND(_xlpm.q*_xlpm.f,1)&amp;" "&amp;_xlpm.u,ROUND(_xlpm.q,1)&amp;" "&amp;_xlpm.ai_test)),""),""))))</f>
        <v>0</v>
      </c>
      <c r="AX209" s="1055"/>
      <c r="AY209" s="1053">
        <f t="shared" si="84"/>
        <v>0</v>
      </c>
      <c r="AZ209" s="1054" t="str">
        <f t="shared" si="85"/>
        <v/>
      </c>
      <c r="BA209" s="1056">
        <f t="shared" si="86"/>
        <v>0</v>
      </c>
      <c r="BB209" s="1057" t="str">
        <f t="shared" si="87"/>
        <v/>
      </c>
      <c r="BC209" s="1046"/>
      <c r="BD209" s="1058">
        <f t="shared" si="88"/>
        <v>0</v>
      </c>
      <c r="BE209" s="1048" t="str">
        <f t="shared" si="89"/>
        <v/>
      </c>
      <c r="BF209" s="262" t="s">
        <v>22</v>
      </c>
      <c r="BG209" s="1027">
        <f t="shared" si="90"/>
        <v>0</v>
      </c>
      <c r="BH209" s="1028">
        <f t="shared" si="91"/>
        <v>0</v>
      </c>
      <c r="BI209"/>
      <c r="BR209"/>
      <c r="BS209"/>
      <c r="BT209"/>
      <c r="BU209"/>
      <c r="BV209"/>
      <c r="BW209"/>
      <c r="BX209" s="964" t="str">
        <f t="shared" si="99"/>
        <v>►</v>
      </c>
      <c r="BY209"/>
      <c r="BZ209"/>
      <c r="CA209"/>
      <c r="CB209"/>
      <c r="CC209"/>
      <c r="CD209" s="848"/>
      <c r="CE209"/>
      <c r="CF209"/>
      <c r="CG209"/>
      <c r="CH209"/>
      <c r="CI209"/>
      <c r="CJ209"/>
      <c r="CK209"/>
      <c r="CM209"/>
      <c r="CN209"/>
      <c r="CO209"/>
      <c r="CP209"/>
      <c r="CQ209"/>
      <c r="CR209"/>
      <c r="CS209"/>
      <c r="CU209"/>
      <c r="CV209"/>
      <c r="CW209"/>
      <c r="CX209"/>
      <c r="CY209"/>
      <c r="CZ209"/>
      <c r="DA209"/>
      <c r="DC209" s="3">
        <v>1</v>
      </c>
    </row>
    <row r="210" spans="1:107" s="701" customFormat="1" ht="21" customHeight="1">
      <c r="A210" s="941" t="s">
        <v>22</v>
      </c>
      <c r="B210" s="957" t="str">
        <f t="shared" si="98"/>
        <v>A</v>
      </c>
      <c r="C210" s="999" cm="1">
        <f t="array" ref="C210">SUMPRODUCT(LEN(D210:J210))</f>
        <v>0</v>
      </c>
      <c r="D210" s="201"/>
      <c r="E210" s="206"/>
      <c r="F210" s="206"/>
      <c r="G210" s="206"/>
      <c r="H210" s="206"/>
      <c r="I210" s="206"/>
      <c r="J210" s="207"/>
      <c r="K210" s="455" t="s">
        <v>22</v>
      </c>
      <c r="L210" s="115" t="str">
        <f t="shared" si="96"/>
        <v>A</v>
      </c>
      <c r="M210" s="34" t="str">
        <f>M189</f>
        <v>M MILLE-FEUILLE meringue et chiboust pamplemousse aux fraises des bois | pâtisserie--ENTREMET| Auteur &gt; VOUS</v>
      </c>
      <c r="N210" s="35">
        <f>N189</f>
        <v>10</v>
      </c>
      <c r="O210" s="34" t="str">
        <f>O189</f>
        <v>coupe</v>
      </c>
      <c r="P210" s="36" t="str">
        <f>P189</f>
        <v>Recette mère ► MILLE-FEUILLE  aux fraises des bois</v>
      </c>
      <c r="Q210" s="100"/>
      <c r="R210" s="120"/>
      <c r="S210" s="102" t="str">
        <f t="shared" si="95"/>
        <v/>
      </c>
      <c r="T210" s="103"/>
      <c r="U210" s="141"/>
      <c r="V210" s="143">
        <v>1</v>
      </c>
      <c r="W210" s="106" t="s">
        <v>3277</v>
      </c>
      <c r="X210" s="107">
        <f>IF(Z223=0,0,(Z210/Z223)*Y192*1000)</f>
        <v>0</v>
      </c>
      <c r="Y210" s="117">
        <f>IF(Z223=0, 0, (Q210*V210)/(Z223*Y192))</f>
        <v>0</v>
      </c>
      <c r="Z210" s="109" cm="1">
        <f t="array" ref="Z210">IFERROR(_xlfn.LET(_xlpm.k,UPPER(TRIM(U210)),_xlpm.r,_xlfn.XLOOKUP(_xlpm.k,UPPER(TRIM(Q224:AD224)),Q225:AD225,_xlfn.XLOOKUP(_xlpm.k,UPPER(TRIM(Q226:AD226)),Q227:AD227,0)),_xlpm.r*T210*IF(Q210&gt;0,Q210,1)),0)</f>
        <v>0</v>
      </c>
      <c r="AA210" s="118">
        <f>IF(OR(ISBLANK(AC188),AC188=0),0,Q210*AC186*V210/AC188)</f>
        <v>0</v>
      </c>
      <c r="AB210" s="2436">
        <f t="shared" si="97"/>
        <v>0</v>
      </c>
      <c r="AC210" s="111">
        <f>IF(OR(ISBLANK(AC188),AC188=0),0,Z210*V210*V188)</f>
        <v>0</v>
      </c>
      <c r="AD210" s="119" t="str">
        <f>_xlfn.LET(_xlpm.unite,SUBSTITUTE(TRIM(U210)," (s)",""),_xlpm.val,AC210,_xlpm.estVol,COUNTIF(W224:AD224,_xlpm.unite)+COUNTIF(W226:AD226,_xlpm.unite)&gt;0,_xlpm.estPoids,COUNTIF(Q224:V224,_xlpm.unite)+COUNTIF(Q226:V226,_xlpm.unite)&gt;0,IF(_xlpm.estVol,IF(ROUND(_xlpm.val,3)&gt;=1,ROUND(_xlpm.val,3)&amp;"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
      </c>
      <c r="AE210" s="262" t="s">
        <v>22</v>
      </c>
      <c r="AF210" s="1035" t="str">
        <f t="shared" si="74"/>
        <v>►</v>
      </c>
      <c r="AG210" s="1036" t="str">
        <f t="shared" si="75"/>
        <v/>
      </c>
      <c r="AH210" s="1037" t="str">
        <f t="shared" si="76"/>
        <v/>
      </c>
      <c r="AI210" s="1036" t="str">
        <f t="shared" si="77"/>
        <v/>
      </c>
      <c r="AJ210" s="1037" t="str">
        <f t="shared" si="78"/>
        <v/>
      </c>
      <c r="AK210" s="1037">
        <f>IF(AND(L210="A",COUNTIF(BJ15:BL62,TRIM(U210))&gt;0),1,0)</f>
        <v>0</v>
      </c>
      <c r="AL210" s="1051" t="str" cm="1">
        <f t="array" ref="AL210">IF(AF210&lt;&gt;"A","",IFERROR((IFERROR(_xlfn.XLOOKUP(TRIM(SUBSTITUTE(U210,CHAR(160)," ")),BJ15:BJ62,BM15:BM62),IFERROR(_xlfn.XLOOKUP(TRIM(SUBSTITUTE(U210,CHAR(160)," ")),BK15:BK62,BM15:BM62),_xlfn.XLOOKUP(TRIM(SUBSTITUTE(U210,CHAR(160)," ")),BL15:BL62,BM15:BM62))))*T210*IF(ISBLANK(Q210),1,Q210)+IFERROR(_xlfn.XLOOKUP("RECHERCHEX",TRIM(L210:AD210),L210:AD210),0),0))</f>
        <v/>
      </c>
      <c r="AM210" s="1038">
        <f t="shared" si="79"/>
        <v>0</v>
      </c>
      <c r="AN210" s="1627" t="str">
        <f t="shared" si="80"/>
        <v/>
      </c>
      <c r="AO210" s="1039">
        <f t="shared" si="81"/>
        <v>0</v>
      </c>
      <c r="AP210" s="1039">
        <f t="shared" si="82"/>
        <v>0</v>
      </c>
      <c r="AQ210" s="1040">
        <f>IF(AO210&gt;0,AS9,0)</f>
        <v>0</v>
      </c>
      <c r="AR210" s="1628" t="str">
        <f>IF(TRIM(AG210)="▼ recette suivante", AG210, IF(AQ210&gt;0, IF(AT9&lt;&gt;"", AT9&amp;"-ou.or.o ❾ + or - &gt;", ""), ""))</f>
        <v/>
      </c>
      <c r="AS210" s="1064"/>
      <c r="AT210" s="1064"/>
      <c r="AU210" s="1042">
        <f t="shared" si="83"/>
        <v>0</v>
      </c>
      <c r="AV210" s="1043">
        <f>IF(AK210,IF(OR(AU210="",N(AU210)&lt;=0.000000001),"",_xlfn.XLOOKUP(AJ210,BJ15:BJ62,BN15:BN62,_xlfn.XLOOKUP(AJ210,BK15:BK62,BN15:BN62,_xlfn.XLOOKUP(AJ210,BL15:BL62,BN15:BN62,"")))),0)</f>
        <v>0</v>
      </c>
      <c r="AW210" s="1065" cm="1">
        <f t="array" ref="AW210">IF(AK210&lt;&gt;1,0,IF(OR(AU210="",N(AU210)&lt;=0.000000001),"",IF(OR(AO210="",N(AO210)&lt;=0.000000001),0,IF(ISNUMBER(AU210),IFERROR(_xlfn.LET(_xlpm.ai_test,TRIM(AJ210),_xlpm.r,IFERROR(_xlfn.XLOOKUP(_xlpm.ai_test,BJ15:BJ62,ROW(BJ15:BJ62),0,1),IFERROR(_xlfn.XLOOKUP(_xlpm.ai_test,BK15:BK62,ROW(BK15:BK62),0,1),_xlfn.XLOOKUP(_xlpm.ai_test,BL15:BL62,ROW(BL15:BL62),0,1))),_xlpm.p,_xlpm.r-MIN(ROW(BJ15:BJ62))+1,_xlpm.f,INDEX(BM15:BM62,_xlpm.p),_xlpm.u,INDEX(BN15:BN62,_xlpm.p),_xlpm.s,INDEX(BP15:BP62,_xlpm.p),_xlpm.q,N(AU210)/_xlpm.f,IF(_xlpm.q&gt;=_xlpm.s,ROUND(_xlpm.q,1)&amp;" "&amp;_xlpm.ai_test&amp;" = "&amp;ROUND(_xlpm.q*_xlpm.f,1)&amp;" "&amp;_xlpm.u,ROUND(_xlpm.q,1)&amp;" "&amp;_xlpm.ai_test)),""),""))))</f>
        <v>0</v>
      </c>
      <c r="AX210" s="1055"/>
      <c r="AY210" s="1042">
        <f t="shared" si="84"/>
        <v>0</v>
      </c>
      <c r="AZ210" s="1043" t="str">
        <f t="shared" si="85"/>
        <v/>
      </c>
      <c r="BA210" s="1044">
        <f t="shared" si="86"/>
        <v>0</v>
      </c>
      <c r="BB210" s="1045" t="str">
        <f t="shared" si="87"/>
        <v/>
      </c>
      <c r="BC210" s="1046"/>
      <c r="BD210" s="1047">
        <f t="shared" si="88"/>
        <v>0</v>
      </c>
      <c r="BE210" s="1048" t="str">
        <f t="shared" si="89"/>
        <v/>
      </c>
      <c r="BF210" s="262" t="s">
        <v>22</v>
      </c>
      <c r="BG210" s="1027">
        <f t="shared" si="90"/>
        <v>0</v>
      </c>
      <c r="BH210" s="1028">
        <f t="shared" si="91"/>
        <v>0</v>
      </c>
      <c r="BI210"/>
      <c r="BR210"/>
      <c r="BS210"/>
      <c r="BT210"/>
      <c r="BU210"/>
      <c r="BV210"/>
      <c r="BW210"/>
      <c r="BX210" s="964" t="str">
        <f t="shared" si="99"/>
        <v>►</v>
      </c>
      <c r="BY210"/>
      <c r="BZ210"/>
      <c r="CA210"/>
      <c r="CB210"/>
      <c r="CC210"/>
      <c r="CD210" s="848"/>
      <c r="CE210"/>
      <c r="CF210"/>
      <c r="CG210"/>
      <c r="CH210"/>
      <c r="CI210"/>
      <c r="CJ210"/>
      <c r="CK210"/>
      <c r="CM210"/>
      <c r="CN210"/>
      <c r="CO210"/>
      <c r="CP210"/>
      <c r="CQ210"/>
      <c r="CR210"/>
      <c r="CS210"/>
      <c r="CU210"/>
      <c r="CV210"/>
      <c r="CW210"/>
      <c r="CX210"/>
      <c r="CY210"/>
      <c r="CZ210"/>
      <c r="DA210"/>
      <c r="DC210" s="3">
        <v>1</v>
      </c>
    </row>
    <row r="211" spans="1:107" s="701" customFormat="1" ht="21" customHeight="1">
      <c r="A211" s="941" t="s">
        <v>22</v>
      </c>
      <c r="B211" s="957" t="str">
        <f t="shared" si="98"/>
        <v>A</v>
      </c>
      <c r="C211" s="999" cm="1">
        <f t="array" ref="C211">SUMPRODUCT(LEN(D211:J211))</f>
        <v>0</v>
      </c>
      <c r="D211" s="201"/>
      <c r="E211" s="206"/>
      <c r="F211" s="206"/>
      <c r="G211" s="206"/>
      <c r="H211" s="206"/>
      <c r="I211" s="206"/>
      <c r="J211" s="207"/>
      <c r="K211" s="455" t="s">
        <v>22</v>
      </c>
      <c r="L211" s="115" t="str">
        <f t="shared" si="96"/>
        <v>A</v>
      </c>
      <c r="M211" s="34" t="str">
        <f>M189</f>
        <v>M MILLE-FEUILLE meringue et chiboust pamplemousse aux fraises des bois | pâtisserie--ENTREMET| Auteur &gt; VOUS</v>
      </c>
      <c r="N211" s="35">
        <f>N189</f>
        <v>10</v>
      </c>
      <c r="O211" s="34" t="str">
        <f>O189</f>
        <v>coupe</v>
      </c>
      <c r="P211" s="36" t="str">
        <f>P189</f>
        <v>Recette mère ► MILLE-FEUILLE  aux fraises des bois</v>
      </c>
      <c r="Q211" s="100"/>
      <c r="R211" s="120"/>
      <c r="S211" s="102" t="str">
        <f t="shared" si="95"/>
        <v/>
      </c>
      <c r="T211" s="103">
        <v>250</v>
      </c>
      <c r="U211" s="116" t="s">
        <v>102</v>
      </c>
      <c r="V211" s="143">
        <v>1</v>
      </c>
      <c r="W211" s="106" t="s">
        <v>3278</v>
      </c>
      <c r="X211" s="107">
        <f>IF(Z223=0,0,(Z211/Z223)*Y192*1000)</f>
        <v>159.13430935709738</v>
      </c>
      <c r="Y211" s="117">
        <f>IF(Z223=0, 0, (Q211*V211)/(Z223*Y192))</f>
        <v>0</v>
      </c>
      <c r="Z211" s="109" cm="1">
        <f t="array" ref="Z211">IFERROR(_xlfn.LET(_xlpm.k,UPPER(TRIM(U211)),_xlpm.r,_xlfn.XLOOKUP(_xlpm.k,UPPER(TRIM(Q224:AD224)),Q225:AD225,_xlfn.XLOOKUP(_xlpm.k,UPPER(TRIM(Q226:AD226)),Q227:AD227,0)),_xlpm.r*T211*IF(Q211&gt;0,Q211,1)),0)</f>
        <v>0.25</v>
      </c>
      <c r="AA211" s="122">
        <f>IF(OR(ISBLANK(AC188),AC188=0),0,Q211*AC186*V211/AC188)</f>
        <v>0</v>
      </c>
      <c r="AB211" s="2437">
        <f t="shared" si="97"/>
        <v>0</v>
      </c>
      <c r="AC211" s="111">
        <f>IF(OR(ISBLANK(AC188),AC188=0),0,Z211*V211*V188)</f>
        <v>0.83333333333333337</v>
      </c>
      <c r="AD211" s="142" t="str">
        <f>_xlfn.LET(_xlpm.unite,SUBSTITUTE(TRIM(U211)," (s)",""),_xlpm.val,AC211,_xlpm.estVol,COUNTIF(W224:AD224,_xlpm.unite)+COUNTIF(W226:AD226,_xlpm.unite)&gt;0,_xlpm.estPoids,COUNTIF(Q224:V224,_xlpm.unite)+COUNTIF(Q226:V226,_xlpm.unite)&gt;0,IF(_xlpm.estVol,IF(ROUND(_xlpm.val,3)&gt;=1,ROUND(_xlpm.val,3)&amp;"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833 g</v>
      </c>
      <c r="AE211" s="262" t="s">
        <v>22</v>
      </c>
      <c r="AF211" s="1035" t="str">
        <f t="shared" si="74"/>
        <v>A</v>
      </c>
      <c r="AG211" s="1036" t="str">
        <f t="shared" si="75"/>
        <v>M MILLE-FEUILLE meringue et chiboust pamplemousse aux fraises des bois | pâtisserie--ENTREMET| Auteur &gt; VOUS</v>
      </c>
      <c r="AH211" s="1037">
        <f t="shared" si="76"/>
        <v>10</v>
      </c>
      <c r="AI211" s="1036" t="str">
        <f t="shared" si="77"/>
        <v>coupe</v>
      </c>
      <c r="AJ211" s="1037" t="str">
        <f t="shared" si="78"/>
        <v>g</v>
      </c>
      <c r="AK211" s="1037">
        <f>IF(AND(L211="A",COUNTIF(BJ15:BL62,TRIM(U211))&gt;0),1,0)</f>
        <v>1</v>
      </c>
      <c r="AL211" s="1051" cm="1">
        <f t="array" ref="AL211">IF(AF211&lt;&gt;"A","",IFERROR((IFERROR(_xlfn.XLOOKUP(TRIM(SUBSTITUTE(U211,CHAR(160)," ")),BJ15:BJ62,BM15:BM62),IFERROR(_xlfn.XLOOKUP(TRIM(SUBSTITUTE(U211,CHAR(160)," ")),BK15:BK62,BM15:BM62),_xlfn.XLOOKUP(TRIM(SUBSTITUTE(U211,CHAR(160)," ")),BL15:BL62,BM15:BM62))))*T211*IF(ISBLANK(Q211),1,Q211)+IFERROR(_xlfn.XLOOKUP("RECHERCHEX",TRIM(L211:AD211),L211:AD211),0),0))</f>
        <v>0.25</v>
      </c>
      <c r="AM211" s="1038" t="str">
        <f t="shared" si="79"/>
        <v>Kg</v>
      </c>
      <c r="AN211" s="1627" t="str">
        <f t="shared" si="80"/>
        <v>❾ Author reference &gt;</v>
      </c>
      <c r="AO211" s="1039">
        <f t="shared" si="81"/>
        <v>10</v>
      </c>
      <c r="AP211" s="1039" t="str">
        <f t="shared" si="82"/>
        <v>coupe</v>
      </c>
      <c r="AQ211" s="1052">
        <f>IF(AO211&gt;0,AS9,0)</f>
        <v>20</v>
      </c>
      <c r="AR211" s="1626" t="str">
        <f>IF(TRIM(AG211)="▼ recette suivante", AG211, IF(AQ211&gt;0, IF(AT9&lt;&gt;"", AT9&amp;"-ou.or.o ❾ + or - &gt;", ""), ""))</f>
        <v>assiettes-ou.or.o ❾ + or - &gt;</v>
      </c>
      <c r="AS211" s="1064"/>
      <c r="AT211" s="1064"/>
      <c r="AU211" s="1053">
        <f t="shared" si="83"/>
        <v>0.5</v>
      </c>
      <c r="AV211" s="1054" t="str">
        <f>IF(AK211,IF(OR(AU211="",N(AU211)&lt;=0.000000001),"",_xlfn.XLOOKUP(AJ211,BJ15:BJ62,BN15:BN62,_xlfn.XLOOKUP(AJ211,BK15:BK62,BN15:BN62,_xlfn.XLOOKUP(AJ211,BL15:BL62,BN15:BN62,"")))),0)</f>
        <v>Kg</v>
      </c>
      <c r="AW211" s="1067" t="str" cm="1">
        <f t="array" ref="AW211">IF(AK211&lt;&gt;1,0,IF(OR(AU211="",N(AU211)&lt;=0.000000001),"",IF(OR(AO211="",N(AO211)&lt;=0.000000001),0,IF(ISNUMBER(AU211),IFERROR(_xlfn.LET(_xlpm.ai_test,TRIM(AJ211),_xlpm.r,IFERROR(_xlfn.XLOOKUP(_xlpm.ai_test,BJ15:BJ62,ROW(BJ15:BJ62),0,1),IFERROR(_xlfn.XLOOKUP(_xlpm.ai_test,BK15:BK62,ROW(BK15:BK62),0,1),_xlfn.XLOOKUP(_xlpm.ai_test,BL15:BL62,ROW(BL15:BL62),0,1))),_xlpm.p,_xlpm.r-MIN(ROW(BJ15:BJ62))+1,_xlpm.f,INDEX(BM15:BM62,_xlpm.p),_xlpm.u,INDEX(BN15:BN62,_xlpm.p),_xlpm.s,INDEX(BP15:BP62,_xlpm.p),_xlpm.q,N(AU211)/_xlpm.f,IF(_xlpm.q&gt;=_xlpm.s,ROUND(_xlpm.q,1)&amp;" "&amp;_xlpm.ai_test&amp;" = "&amp;ROUND(_xlpm.q*_xlpm.f,1)&amp;" "&amp;_xlpm.u,ROUND(_xlpm.q,1)&amp;" "&amp;_xlpm.ai_test)),""),""))))</f>
        <v>500 g</v>
      </c>
      <c r="AX211" s="1055"/>
      <c r="AY211" s="1053">
        <f t="shared" si="84"/>
        <v>0.5</v>
      </c>
      <c r="AZ211" s="1054" t="str">
        <f t="shared" si="85"/>
        <v>Kg</v>
      </c>
      <c r="BA211" s="1056">
        <f t="shared" si="86"/>
        <v>0</v>
      </c>
      <c r="BB211" s="1057" t="str">
        <f t="shared" si="87"/>
        <v/>
      </c>
      <c r="BC211" s="1046"/>
      <c r="BD211" s="1058">
        <f t="shared" si="88"/>
        <v>0</v>
      </c>
      <c r="BE211" s="1048" t="str">
        <f t="shared" si="89"/>
        <v>pulpe</v>
      </c>
      <c r="BF211" s="262" t="s">
        <v>22</v>
      </c>
      <c r="BG211" s="1027">
        <f t="shared" si="90"/>
        <v>0</v>
      </c>
      <c r="BH211" s="1028">
        <f t="shared" si="91"/>
        <v>2</v>
      </c>
      <c r="BI211"/>
      <c r="BR211"/>
      <c r="BS211"/>
      <c r="BT211"/>
      <c r="BU211"/>
      <c r="BV211"/>
      <c r="BW211"/>
      <c r="BX211" s="964" t="str">
        <f t="shared" si="99"/>
        <v>A</v>
      </c>
      <c r="BY211"/>
      <c r="BZ211"/>
      <c r="CA211"/>
      <c r="CB211"/>
      <c r="CC211"/>
      <c r="CD211" s="848"/>
      <c r="CE211"/>
      <c r="CF211"/>
      <c r="CG211"/>
      <c r="CH211"/>
      <c r="CI211"/>
      <c r="CJ211"/>
      <c r="CK211"/>
      <c r="CM211"/>
      <c r="CN211"/>
      <c r="CO211"/>
      <c r="CP211"/>
      <c r="CQ211"/>
      <c r="CR211"/>
      <c r="CS211"/>
      <c r="CU211"/>
      <c r="CV211"/>
      <c r="CW211"/>
      <c r="CX211"/>
      <c r="CY211"/>
      <c r="CZ211"/>
      <c r="DA211"/>
      <c r="DC211" s="3">
        <v>1</v>
      </c>
    </row>
    <row r="212" spans="1:107" s="701" customFormat="1" ht="21" customHeight="1">
      <c r="A212" s="941" t="s">
        <v>22</v>
      </c>
      <c r="B212" s="957" t="str">
        <f t="shared" si="98"/>
        <v>A</v>
      </c>
      <c r="C212" s="999" cm="1">
        <f t="array" ref="C212">SUMPRODUCT(LEN(D212:J212))</f>
        <v>0</v>
      </c>
      <c r="D212" s="201"/>
      <c r="E212" s="206"/>
      <c r="F212" s="206"/>
      <c r="G212" s="206"/>
      <c r="H212" s="206"/>
      <c r="I212" s="206"/>
      <c r="J212" s="207"/>
      <c r="K212" s="455" t="s">
        <v>22</v>
      </c>
      <c r="L212" s="115" t="str">
        <f t="shared" si="96"/>
        <v>A</v>
      </c>
      <c r="M212" s="34" t="str">
        <f>M189</f>
        <v>M MILLE-FEUILLE meringue et chiboust pamplemousse aux fraises des bois | pâtisserie--ENTREMET| Auteur &gt; VOUS</v>
      </c>
      <c r="N212" s="35">
        <f>N189</f>
        <v>10</v>
      </c>
      <c r="O212" s="34" t="str">
        <f>O189</f>
        <v>coupe</v>
      </c>
      <c r="P212" s="36" t="str">
        <f>P189</f>
        <v>Recette mère ► MILLE-FEUILLE  aux fraises des bois</v>
      </c>
      <c r="Q212" s="100"/>
      <c r="R212" s="120"/>
      <c r="S212" s="102" t="str">
        <f t="shared" si="95"/>
        <v/>
      </c>
      <c r="T212" s="103">
        <v>55</v>
      </c>
      <c r="U212" s="116" t="s">
        <v>102</v>
      </c>
      <c r="V212" s="143">
        <v>1</v>
      </c>
      <c r="W212" s="106" t="s">
        <v>3279</v>
      </c>
      <c r="X212" s="107">
        <f>IF(Z223=0,0,(Z212/Z223)*Y192*1000)</f>
        <v>35.009548058561421</v>
      </c>
      <c r="Y212" s="117">
        <f>IF(Z223=0, 0, (Q212*V212)/(Z223*Y192))</f>
        <v>0</v>
      </c>
      <c r="Z212" s="109" cm="1">
        <f t="array" ref="Z212">IFERROR(_xlfn.LET(_xlpm.k,UPPER(TRIM(U212)),_xlpm.r,_xlfn.XLOOKUP(_xlpm.k,UPPER(TRIM(Q224:AD224)),Q225:AD225,_xlfn.XLOOKUP(_xlpm.k,UPPER(TRIM(Q226:AD226)),Q227:AD227,0)),_xlpm.r*T212*IF(Q212&gt;0,Q212,1)),0)</f>
        <v>5.5E-2</v>
      </c>
      <c r="AA212" s="118">
        <f>IF(OR(ISBLANK(AC188),AC188=0),0,Q212*AC186*V212/AC188)</f>
        <v>0</v>
      </c>
      <c r="AB212" s="2436">
        <f t="shared" si="97"/>
        <v>0</v>
      </c>
      <c r="AC212" s="111">
        <f>IF(OR(ISBLANK(AC188),AC188=0),0,Z212*V212*V188)</f>
        <v>0.18333333333333335</v>
      </c>
      <c r="AD212" s="119" t="str">
        <f>_xlfn.LET(_xlpm.unite,SUBSTITUTE(TRIM(U212)," (s)",""),_xlpm.val,AC212,_xlpm.estVol,COUNTIF(W224:AD224,_xlpm.unite)+COUNTIF(W226:AD226,_xlpm.unite)&gt;0,_xlpm.estPoids,COUNTIF(Q224:V224,_xlpm.unite)+COUNTIF(Q226:V226,_xlpm.unite)&gt;0,IF(_xlpm.estVol,IF(ROUND(_xlpm.val,3)&gt;=1,ROUND(_xlpm.val,3)&amp;"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183 g</v>
      </c>
      <c r="AE212" s="262" t="s">
        <v>22</v>
      </c>
      <c r="AF212" s="1035" t="str">
        <f t="shared" si="74"/>
        <v>A</v>
      </c>
      <c r="AG212" s="1036" t="str">
        <f t="shared" si="75"/>
        <v>M MILLE-FEUILLE meringue et chiboust pamplemousse aux fraises des bois | pâtisserie--ENTREMET| Auteur &gt; VOUS</v>
      </c>
      <c r="AH212" s="1037">
        <f t="shared" si="76"/>
        <v>10</v>
      </c>
      <c r="AI212" s="1036" t="str">
        <f t="shared" si="77"/>
        <v>coupe</v>
      </c>
      <c r="AJ212" s="1037" t="str">
        <f t="shared" si="78"/>
        <v>g</v>
      </c>
      <c r="AK212" s="1037">
        <f>IF(AND(L212="A",COUNTIF(BJ15:BL62,TRIM(U212))&gt;0),1,0)</f>
        <v>1</v>
      </c>
      <c r="AL212" s="1051" cm="1">
        <f t="array" ref="AL212">IF(AF212&lt;&gt;"A","",IFERROR((IFERROR(_xlfn.XLOOKUP(TRIM(SUBSTITUTE(U212,CHAR(160)," ")),BJ15:BJ62,BM15:BM62),IFERROR(_xlfn.XLOOKUP(TRIM(SUBSTITUTE(U212,CHAR(160)," ")),BK15:BK62,BM15:BM62),_xlfn.XLOOKUP(TRIM(SUBSTITUTE(U212,CHAR(160)," ")),BL15:BL62,BM15:BM62))))*T212*IF(ISBLANK(Q212),1,Q212)+IFERROR(_xlfn.XLOOKUP("RECHERCHEX",TRIM(L212:AD212),L212:AD212),0),0))</f>
        <v>5.5E-2</v>
      </c>
      <c r="AM212" s="1038" t="str">
        <f t="shared" si="79"/>
        <v>Kg</v>
      </c>
      <c r="AN212" s="1627" t="str">
        <f t="shared" si="80"/>
        <v>❾ Author reference &gt;</v>
      </c>
      <c r="AO212" s="1039">
        <f t="shared" si="81"/>
        <v>10</v>
      </c>
      <c r="AP212" s="1039" t="str">
        <f t="shared" si="82"/>
        <v>coupe</v>
      </c>
      <c r="AQ212" s="1040">
        <f>IF(AO212&gt;0,AS9,0)</f>
        <v>20</v>
      </c>
      <c r="AR212" s="1628" t="str">
        <f>IF(TRIM(AG212)="▼ recette suivante", AG212, IF(AQ212&gt;0, IF(AT9&lt;&gt;"", AT9&amp;"-ou.or.o ❾ + or - &gt;", ""), ""))</f>
        <v>assiettes-ou.or.o ❾ + or - &gt;</v>
      </c>
      <c r="AS212" s="1064"/>
      <c r="AT212" s="1064"/>
      <c r="AU212" s="1042">
        <f t="shared" si="83"/>
        <v>0.11</v>
      </c>
      <c r="AV212" s="1043" t="str">
        <f>IF(AK212,IF(OR(AU212="",N(AU212)&lt;=0.000000001),"",_xlfn.XLOOKUP(AJ212,BJ15:BJ62,BN15:BN62,_xlfn.XLOOKUP(AJ212,BK15:BK62,BN15:BN62,_xlfn.XLOOKUP(AJ212,BL15:BL62,BN15:BN62,"")))),0)</f>
        <v>Kg</v>
      </c>
      <c r="AW212" s="1065" t="str" cm="1">
        <f t="array" ref="AW212">IF(AK212&lt;&gt;1,0,IF(OR(AU212="",N(AU212)&lt;=0.000000001),"",IF(OR(AO212="",N(AO212)&lt;=0.000000001),0,IF(ISNUMBER(AU212),IFERROR(_xlfn.LET(_xlpm.ai_test,TRIM(AJ212),_xlpm.r,IFERROR(_xlfn.XLOOKUP(_xlpm.ai_test,BJ15:BJ62,ROW(BJ15:BJ62),0,1),IFERROR(_xlfn.XLOOKUP(_xlpm.ai_test,BK15:BK62,ROW(BK15:BK62),0,1),_xlfn.XLOOKUP(_xlpm.ai_test,BL15:BL62,ROW(BL15:BL62),0,1))),_xlpm.p,_xlpm.r-MIN(ROW(BJ15:BJ62))+1,_xlpm.f,INDEX(BM15:BM62,_xlpm.p),_xlpm.u,INDEX(BN15:BN62,_xlpm.p),_xlpm.s,INDEX(BP15:BP62,_xlpm.p),_xlpm.q,N(AU212)/_xlpm.f,IF(_xlpm.q&gt;=_xlpm.s,ROUND(_xlpm.q,1)&amp;" "&amp;_xlpm.ai_test&amp;" = "&amp;ROUND(_xlpm.q*_xlpm.f,1)&amp;" "&amp;_xlpm.u,ROUND(_xlpm.q,1)&amp;" "&amp;_xlpm.ai_test)),""),""))))</f>
        <v>110 g</v>
      </c>
      <c r="AX212" s="1055"/>
      <c r="AY212" s="1042">
        <f t="shared" si="84"/>
        <v>0.11</v>
      </c>
      <c r="AZ212" s="1043" t="str">
        <f t="shared" si="85"/>
        <v>Kg</v>
      </c>
      <c r="BA212" s="1044">
        <f t="shared" si="86"/>
        <v>0</v>
      </c>
      <c r="BB212" s="1045" t="str">
        <f t="shared" si="87"/>
        <v/>
      </c>
      <c r="BC212" s="1046"/>
      <c r="BD212" s="1047">
        <f t="shared" si="88"/>
        <v>0</v>
      </c>
      <c r="BE212" s="1048" t="str">
        <f t="shared" si="89"/>
        <v>sucre semoule pâtissière</v>
      </c>
      <c r="BF212" s="262" t="s">
        <v>22</v>
      </c>
      <c r="BG212" s="1027">
        <f t="shared" si="90"/>
        <v>0</v>
      </c>
      <c r="BH212" s="1028">
        <f t="shared" si="91"/>
        <v>2</v>
      </c>
      <c r="BI212"/>
      <c r="BR212"/>
      <c r="BS212"/>
      <c r="BT212"/>
      <c r="BU212"/>
      <c r="BV212"/>
      <c r="BW212"/>
      <c r="BX212" s="964" t="str">
        <f t="shared" si="99"/>
        <v>A</v>
      </c>
      <c r="BY212"/>
      <c r="BZ212"/>
      <c r="CA212"/>
      <c r="CB212"/>
      <c r="CC212"/>
      <c r="CD212" s="848"/>
      <c r="CE212"/>
      <c r="CF212"/>
      <c r="CG212"/>
      <c r="CH212"/>
      <c r="CI212"/>
      <c r="CJ212"/>
      <c r="CK212"/>
      <c r="CM212"/>
      <c r="CN212"/>
      <c r="CO212"/>
      <c r="CP212"/>
      <c r="CQ212"/>
      <c r="CR212"/>
      <c r="CS212"/>
      <c r="CU212"/>
      <c r="CV212"/>
      <c r="CW212"/>
      <c r="CX212"/>
      <c r="CY212"/>
      <c r="CZ212"/>
      <c r="DA212"/>
      <c r="DC212" s="3">
        <v>1</v>
      </c>
    </row>
    <row r="213" spans="1:107" s="701" customFormat="1" ht="21" customHeight="1">
      <c r="A213" s="941" t="s">
        <v>22</v>
      </c>
      <c r="B213" s="957" t="str">
        <f t="shared" si="98"/>
        <v>A</v>
      </c>
      <c r="C213" s="999" cm="1">
        <f t="array" ref="C213">SUMPRODUCT(LEN(D213:J213))</f>
        <v>0</v>
      </c>
      <c r="D213" s="201"/>
      <c r="E213" s="206"/>
      <c r="F213" s="206"/>
      <c r="G213" s="206"/>
      <c r="H213" s="206"/>
      <c r="I213" s="206"/>
      <c r="J213" s="207"/>
      <c r="K213" s="455" t="s">
        <v>22</v>
      </c>
      <c r="L213" s="115" t="str">
        <f t="shared" si="96"/>
        <v>A</v>
      </c>
      <c r="M213" s="34" t="str">
        <f>M189</f>
        <v>M MILLE-FEUILLE meringue et chiboust pamplemousse aux fraises des bois | pâtisserie--ENTREMET| Auteur &gt; VOUS</v>
      </c>
      <c r="N213" s="35">
        <f>N189</f>
        <v>10</v>
      </c>
      <c r="O213" s="34" t="str">
        <f>O189</f>
        <v>coupe</v>
      </c>
      <c r="P213" s="36" t="str">
        <f>P189</f>
        <v>Recette mère ► MILLE-FEUILLE  aux fraises des bois</v>
      </c>
      <c r="Q213" s="100"/>
      <c r="R213" s="120"/>
      <c r="S213" s="102" t="str">
        <f t="shared" si="95"/>
        <v/>
      </c>
      <c r="T213" s="103">
        <v>10</v>
      </c>
      <c r="U213" s="116" t="s">
        <v>102</v>
      </c>
      <c r="V213" s="143">
        <v>1</v>
      </c>
      <c r="W213" s="106" t="s">
        <v>3280</v>
      </c>
      <c r="X213" s="107">
        <f>IF(Z223=0,0,(Z213/Z223)*Y192*1000)</f>
        <v>6.3653723742838952</v>
      </c>
      <c r="Y213" s="117">
        <f>IF(Z223=0, 0, (Q213*V213)/(Z223*Y192))</f>
        <v>0</v>
      </c>
      <c r="Z213" s="109" cm="1">
        <f t="array" ref="Z213">IFERROR(_xlfn.LET(_xlpm.k,UPPER(TRIM(U213)),_xlpm.r,_xlfn.XLOOKUP(_xlpm.k,UPPER(TRIM(Q224:AD224)),Q225:AD225,_xlfn.XLOOKUP(_xlpm.k,UPPER(TRIM(Q226:AD226)),Q227:AD227,0)),_xlpm.r*T213*IF(Q213&gt;0,Q213,1)),0)</f>
        <v>0.01</v>
      </c>
      <c r="AA213" s="122">
        <f>IF(OR(ISBLANK(AC188),AC188=0),0,Q213*AC186*V213/AC188)</f>
        <v>0</v>
      </c>
      <c r="AB213" s="2437">
        <f t="shared" si="97"/>
        <v>0</v>
      </c>
      <c r="AC213" s="111">
        <f>IF(OR(ISBLANK(AC188),AC188=0),0,Z213*V213*V188)</f>
        <v>3.3333333333333333E-2</v>
      </c>
      <c r="AD213" s="142" t="str">
        <f>_xlfn.LET(_xlpm.unite,SUBSTITUTE(TRIM(U213)," (s)",""),_xlpm.val,AC213,_xlpm.estVol,COUNTIF(W224:AD224,_xlpm.unite)+COUNTIF(W226:AD226,_xlpm.unite)&gt;0,_xlpm.estPoids,COUNTIF(Q224:V224,_xlpm.unite)+COUNTIF(Q226:V226,_xlpm.unite)&gt;0,IF(_xlpm.estVol,IF(ROUND(_xlpm.val,3)&gt;=1,ROUND(_xlpm.val,3)&amp;"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33 g</v>
      </c>
      <c r="AE213" s="262" t="s">
        <v>22</v>
      </c>
      <c r="AF213" s="1035" t="str">
        <f t="shared" si="74"/>
        <v>A</v>
      </c>
      <c r="AG213" s="1036" t="str">
        <f t="shared" si="75"/>
        <v>M MILLE-FEUILLE meringue et chiboust pamplemousse aux fraises des bois | pâtisserie--ENTREMET| Auteur &gt; VOUS</v>
      </c>
      <c r="AH213" s="1037">
        <f t="shared" si="76"/>
        <v>10</v>
      </c>
      <c r="AI213" s="1036" t="str">
        <f t="shared" si="77"/>
        <v>coupe</v>
      </c>
      <c r="AJ213" s="1037" t="str">
        <f t="shared" si="78"/>
        <v>g</v>
      </c>
      <c r="AK213" s="1037">
        <f>IF(AND(L213="A",COUNTIF(BJ15:BL62,TRIM(U213))&gt;0),1,0)</f>
        <v>1</v>
      </c>
      <c r="AL213" s="1051" cm="1">
        <f t="array" ref="AL213">IF(AF213&lt;&gt;"A","",IFERROR((IFERROR(_xlfn.XLOOKUP(TRIM(SUBSTITUTE(U213,CHAR(160)," ")),BJ15:BJ62,BM15:BM62),IFERROR(_xlfn.XLOOKUP(TRIM(SUBSTITUTE(U213,CHAR(160)," ")),BK15:BK62,BM15:BM62),_xlfn.XLOOKUP(TRIM(SUBSTITUTE(U213,CHAR(160)," ")),BL15:BL62,BM15:BM62))))*T213*IF(ISBLANK(Q213),1,Q213)+IFERROR(_xlfn.XLOOKUP("RECHERCHEX",TRIM(L213:AD213),L213:AD213),0),0))</f>
        <v>0.01</v>
      </c>
      <c r="AM213" s="1038" t="str">
        <f t="shared" si="79"/>
        <v>Kg</v>
      </c>
      <c r="AN213" s="1627" t="str">
        <f t="shared" si="80"/>
        <v>❾ Author reference &gt;</v>
      </c>
      <c r="AO213" s="1039">
        <f t="shared" si="81"/>
        <v>10</v>
      </c>
      <c r="AP213" s="1039" t="str">
        <f t="shared" si="82"/>
        <v>coupe</v>
      </c>
      <c r="AQ213" s="1052">
        <f>IF(AO213&gt;0,AS9,0)</f>
        <v>20</v>
      </c>
      <c r="AR213" s="1626" t="str">
        <f>IF(TRIM(AG213)="▼ recette suivante", AG213, IF(AQ213&gt;0, IF(AT9&lt;&gt;"", AT9&amp;"-ou.or.o ❾ + or - &gt;", ""), ""))</f>
        <v>assiettes-ou.or.o ❾ + or - &gt;</v>
      </c>
      <c r="AS213" s="1064"/>
      <c r="AT213" s="1064"/>
      <c r="AU213" s="1053">
        <f t="shared" si="83"/>
        <v>0.02</v>
      </c>
      <c r="AV213" s="1054" t="str">
        <f>IF(AK213,IF(OR(AU213="",N(AU213)&lt;=0.000000001),"",_xlfn.XLOOKUP(AJ213,BJ15:BJ62,BN15:BN62,_xlfn.XLOOKUP(AJ213,BK15:BK62,BN15:BN62,_xlfn.XLOOKUP(AJ213,BL15:BL62,BN15:BN62,"")))),0)</f>
        <v>Kg</v>
      </c>
      <c r="AW213" s="1067" t="str" cm="1">
        <f t="array" ref="AW213">IF(AK213&lt;&gt;1,0,IF(OR(AU213="",N(AU213)&lt;=0.000000001),"",IF(OR(AO213="",N(AO213)&lt;=0.000000001),0,IF(ISNUMBER(AU213),IFERROR(_xlfn.LET(_xlpm.ai_test,TRIM(AJ213),_xlpm.r,IFERROR(_xlfn.XLOOKUP(_xlpm.ai_test,BJ15:BJ62,ROW(BJ15:BJ62),0,1),IFERROR(_xlfn.XLOOKUP(_xlpm.ai_test,BK15:BK62,ROW(BK15:BK62),0,1),_xlfn.XLOOKUP(_xlpm.ai_test,BL15:BL62,ROW(BL15:BL62),0,1))),_xlpm.p,_xlpm.r-MIN(ROW(BJ15:BJ62))+1,_xlpm.f,INDEX(BM15:BM62,_xlpm.p),_xlpm.u,INDEX(BN15:BN62,_xlpm.p),_xlpm.s,INDEX(BP15:BP62,_xlpm.p),_xlpm.q,N(AU213)/_xlpm.f,IF(_xlpm.q&gt;=_xlpm.s,ROUND(_xlpm.q,1)&amp;" "&amp;_xlpm.ai_test&amp;" = "&amp;ROUND(_xlpm.q*_xlpm.f,1)&amp;" "&amp;_xlpm.u,ROUND(_xlpm.q,1)&amp;" "&amp;_xlpm.ai_test)),""),""))))</f>
        <v>20 g</v>
      </c>
      <c r="AX213" s="1055"/>
      <c r="AY213" s="1053">
        <f t="shared" si="84"/>
        <v>0.02</v>
      </c>
      <c r="AZ213" s="1054" t="str">
        <f t="shared" si="85"/>
        <v>Kg</v>
      </c>
      <c r="BA213" s="1056">
        <f t="shared" si="86"/>
        <v>0</v>
      </c>
      <c r="BB213" s="1057" t="str">
        <f t="shared" si="87"/>
        <v/>
      </c>
      <c r="BC213" s="1046"/>
      <c r="BD213" s="1058">
        <f t="shared" si="88"/>
        <v>0</v>
      </c>
      <c r="BE213" s="1048" t="str">
        <f t="shared" si="89"/>
        <v>jus de citron</v>
      </c>
      <c r="BF213" s="262" t="s">
        <v>22</v>
      </c>
      <c r="BG213" s="1027">
        <f t="shared" si="90"/>
        <v>0</v>
      </c>
      <c r="BH213" s="1028">
        <f t="shared" si="91"/>
        <v>2</v>
      </c>
      <c r="BI213"/>
      <c r="BR213"/>
      <c r="BS213"/>
      <c r="BT213"/>
      <c r="BU213"/>
      <c r="BV213"/>
      <c r="BW213"/>
      <c r="BX213" s="964" t="str">
        <f t="shared" si="99"/>
        <v>A</v>
      </c>
      <c r="BY213"/>
      <c r="BZ213"/>
      <c r="CA213"/>
      <c r="CB213"/>
      <c r="CC213"/>
      <c r="CD213" s="848"/>
      <c r="CE213"/>
      <c r="CF213"/>
      <c r="CG213"/>
      <c r="CH213"/>
      <c r="CI213"/>
      <c r="CJ213"/>
      <c r="CK213"/>
      <c r="CM213"/>
      <c r="CN213"/>
      <c r="CO213"/>
      <c r="CP213"/>
      <c r="CQ213"/>
      <c r="CR213"/>
      <c r="CS213"/>
      <c r="CU213"/>
      <c r="CV213"/>
      <c r="CW213"/>
      <c r="CX213"/>
      <c r="CY213"/>
      <c r="CZ213"/>
      <c r="DA213"/>
      <c r="DC213" s="3">
        <v>1</v>
      </c>
    </row>
    <row r="214" spans="1:107" s="701" customFormat="1" ht="21" customHeight="1">
      <c r="A214" s="941" t="s">
        <v>22</v>
      </c>
      <c r="B214" s="957" t="str">
        <f t="shared" si="98"/>
        <v>►</v>
      </c>
      <c r="C214" s="999" cm="1">
        <f t="array" ref="C214">SUMPRODUCT(LEN(D214:J214))</f>
        <v>0</v>
      </c>
      <c r="D214" s="201"/>
      <c r="E214" s="206"/>
      <c r="F214" s="206"/>
      <c r="G214" s="206"/>
      <c r="H214" s="206"/>
      <c r="I214" s="206"/>
      <c r="J214" s="207" t="str">
        <f>""&amp;T208</f>
        <v/>
      </c>
      <c r="K214" s="455" t="s">
        <v>22</v>
      </c>
      <c r="L214" s="115" t="str">
        <f t="shared" si="96"/>
        <v>►</v>
      </c>
      <c r="M214" s="34" t="str">
        <f>M189</f>
        <v>M MILLE-FEUILLE meringue et chiboust pamplemousse aux fraises des bois | pâtisserie--ENTREMET| Auteur &gt; VOUS</v>
      </c>
      <c r="N214" s="35">
        <f>N189</f>
        <v>10</v>
      </c>
      <c r="O214" s="34" t="str">
        <f>O189</f>
        <v>coupe</v>
      </c>
      <c r="P214" s="36" t="str">
        <f>P189</f>
        <v>Recette mère ► MILLE-FEUILLE  aux fraises des bois</v>
      </c>
      <c r="Q214" s="100"/>
      <c r="R214" s="120"/>
      <c r="S214" s="102" t="str">
        <f t="shared" si="95"/>
        <v/>
      </c>
      <c r="T214" s="103"/>
      <c r="U214" s="141"/>
      <c r="V214" s="143">
        <v>1</v>
      </c>
      <c r="W214" s="106"/>
      <c r="X214" s="107">
        <f>IF(Z223=0,0,(Z214/Z223)*Y192*1000)</f>
        <v>0</v>
      </c>
      <c r="Y214" s="117">
        <f>IF(Z223=0, 0, (Q214*V214)/(Z223*Y192))</f>
        <v>0</v>
      </c>
      <c r="Z214" s="109" cm="1">
        <f t="array" ref="Z214">IFERROR(_xlfn.LET(_xlpm.k,UPPER(TRIM(U214)),_xlpm.r,_xlfn.XLOOKUP(_xlpm.k,UPPER(TRIM(Q224:AD224)),Q225:AD225,_xlfn.XLOOKUP(_xlpm.k,UPPER(TRIM(Q226:AD226)),Q227:AD227,0)),_xlpm.r*T214*IF(Q214&gt;0,Q214,1)),0)</f>
        <v>0</v>
      </c>
      <c r="AA214" s="118">
        <f>IF(OR(ISBLANK(AC188),AC188=0),0,Q214*AC186*V214/AC188)</f>
        <v>0</v>
      </c>
      <c r="AB214" s="2436">
        <f t="shared" si="97"/>
        <v>0</v>
      </c>
      <c r="AC214" s="111">
        <f>IF(OR(ISBLANK(AC188),AC188=0),0,Z214*V214*V188)</f>
        <v>0</v>
      </c>
      <c r="AD214" s="119" t="str">
        <f>_xlfn.LET(_xlpm.unite,SUBSTITUTE(TRIM(U214)," (s)",""),_xlpm.val,AC214,_xlpm.estVol,COUNTIF(W224:AD224,_xlpm.unite)+COUNTIF(W226:AD226,_xlpm.unite)&gt;0,_xlpm.estPoids,COUNTIF(Q224:V224,_xlpm.unite)+COUNTIF(Q226:V226,_xlpm.unite)&gt;0,IF(_xlpm.estVol,IF(ROUND(_xlpm.val,3)&gt;=1,ROUND(_xlpm.val,3)&amp;"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
      </c>
      <c r="AE214" s="262" t="s">
        <v>22</v>
      </c>
      <c r="AF214" s="1035" t="str">
        <f t="shared" ref="AF214:AF277" si="100">IF(OR(AO214&gt;0,TRIM(AG214)="▼ recette suivante"),"A","►")</f>
        <v>►</v>
      </c>
      <c r="AG214" s="1036" t="str">
        <f t="shared" ref="AG214:AG277" si="101">IF(TRIM(Q214)="Adresse PC","▼ recette suivante",IF(AO214&gt;0,M214,""))</f>
        <v/>
      </c>
      <c r="AH214" s="1037" t="str">
        <f t="shared" ref="AH214:AH277" si="102">IF(AF214="A",N214,"")</f>
        <v/>
      </c>
      <c r="AI214" s="1036" t="str">
        <f t="shared" ref="AI214:AI277" si="103">IF(AF214="A",O214,"")</f>
        <v/>
      </c>
      <c r="AJ214" s="1037" t="str">
        <f t="shared" ref="AJ214:AJ277" si="104">IF(AF214="A",U214,"")</f>
        <v/>
      </c>
      <c r="AK214" s="1037">
        <f>IF(AND(L214="A",COUNTIF(BJ15:BL62,TRIM(U214))&gt;0),1,0)</f>
        <v>0</v>
      </c>
      <c r="AL214" s="1051" t="str" cm="1">
        <f t="array" ref="AL214">IF(AF214&lt;&gt;"A","",IFERROR((IFERROR(_xlfn.XLOOKUP(TRIM(SUBSTITUTE(U214,CHAR(160)," ")),BJ15:BJ62,BM15:BM62),IFERROR(_xlfn.XLOOKUP(TRIM(SUBSTITUTE(U214,CHAR(160)," ")),BK15:BK62,BM15:BM62),_xlfn.XLOOKUP(TRIM(SUBSTITUTE(U214,CHAR(160)," ")),BL15:BL62,BM15:BM62))))*T214*IF(ISBLANK(Q214),1,Q214)+IFERROR(_xlfn.XLOOKUP("RECHERCHEX",TRIM(L214:AD214),L214:AD214),0),0))</f>
        <v/>
      </c>
      <c r="AM214" s="1038">
        <f t="shared" ref="AM214:AM277" si="105">IF(AK214,IF(AL214&gt;0,"Kg",0),0)</f>
        <v>0</v>
      </c>
      <c r="AN214" s="1627" t="str">
        <f t="shared" ref="AN214:AN277" si="106">IF(AF214="A","❾ Author reference &gt;","")</f>
        <v/>
      </c>
      <c r="AO214" s="1039">
        <f t="shared" ref="AO214:AO277" si="107">IF(AK214,N214,0)</f>
        <v>0</v>
      </c>
      <c r="AP214" s="1039">
        <f t="shared" ref="AP214:AP277" si="108">IF(AK214,O214,0)</f>
        <v>0</v>
      </c>
      <c r="AQ214" s="1040">
        <f>IF(AO214&gt;0,AS9,0)</f>
        <v>0</v>
      </c>
      <c r="AR214" s="1628" t="str">
        <f>IF(TRIM(AG214)="▼ recette suivante", AG214, IF(AQ214&gt;0, IF(AT9&lt;&gt;"", AT9&amp;"-ou.or.o ❾ + or - &gt;", ""), ""))</f>
        <v/>
      </c>
      <c r="AS214" s="1064"/>
      <c r="AT214" s="1064"/>
      <c r="AU214" s="1042">
        <f t="shared" ref="AU214:AU277" si="109">IF(TRIM(AM214)="Kg",N(AL214)*N(BH214),0)</f>
        <v>0</v>
      </c>
      <c r="AV214" s="1043">
        <f>IF(AK214,IF(OR(AU214="",N(AU214)&lt;=0.000000001),"",_xlfn.XLOOKUP(AJ214,BJ15:BJ62,BN15:BN62,_xlfn.XLOOKUP(AJ214,BK15:BK62,BN15:BN62,_xlfn.XLOOKUP(AJ214,BL15:BL62,BN15:BN62,"")))),0)</f>
        <v>0</v>
      </c>
      <c r="AW214" s="1065" cm="1">
        <f t="array" ref="AW214">IF(AK214&lt;&gt;1,0,IF(OR(AU214="",N(AU214)&lt;=0.000000001),"",IF(OR(AO214="",N(AO214)&lt;=0.000000001),0,IF(ISNUMBER(AU214),IFERROR(_xlfn.LET(_xlpm.ai_test,TRIM(AJ214),_xlpm.r,IFERROR(_xlfn.XLOOKUP(_xlpm.ai_test,BJ15:BJ62,ROW(BJ15:BJ62),0,1),IFERROR(_xlfn.XLOOKUP(_xlpm.ai_test,BK15:BK62,ROW(BK15:BK62),0,1),_xlfn.XLOOKUP(_xlpm.ai_test,BL15:BL62,ROW(BL15:BL62),0,1))),_xlpm.p,_xlpm.r-MIN(ROW(BJ15:BJ62))+1,_xlpm.f,INDEX(BM15:BM62,_xlpm.p),_xlpm.u,INDEX(BN15:BN62,_xlpm.p),_xlpm.s,INDEX(BP15:BP62,_xlpm.p),_xlpm.q,N(AU214)/_xlpm.f,IF(_xlpm.q&gt;=_xlpm.s,ROUND(_xlpm.q,1)&amp;" "&amp;_xlpm.ai_test&amp;" = "&amp;ROUND(_xlpm.q*_xlpm.f,1)&amp;" "&amp;_xlpm.u,ROUND(_xlpm.q,1)&amp;" "&amp;_xlpm.ai_test)),""),""))))</f>
        <v>0</v>
      </c>
      <c r="AX214" s="1055"/>
      <c r="AY214" s="1042">
        <f t="shared" ref="AY214:AY277" si="110">IF(TRIM(AG214)="▼ recette suivante","▼next recipe ",IF(AU214="","",IF(ISBLANK(AX214),AU214,ROUND(AU214*(1-MIN(1,MAX(0,IF(AX214&gt;1,AX214/100,AX214)))),3))))</f>
        <v>0</v>
      </c>
      <c r="AZ214" s="1043" t="str">
        <f t="shared" ref="AZ214:AZ277" si="111">IF(AK214,AV214,"")</f>
        <v/>
      </c>
      <c r="BA214" s="1044">
        <f t="shared" ref="BA214:BA277" si="112">IF(ISNUMBER(BG214),IF(ABS(BG214)&lt;=0.000000001,0,BG214),0)</f>
        <v>0</v>
      </c>
      <c r="BB214" s="1045" t="str">
        <f t="shared" ref="BB214:BB277" si="113">IF(AK214,IF(N(BA214)&gt;0.000000001,R214,""),"")</f>
        <v/>
      </c>
      <c r="BC214" s="1046"/>
      <c r="BD214" s="1047">
        <f t="shared" ref="BD214:BD277" si="114">IF(OR(AO214=0,ISBLANK(BC214),ISTEXT(BA214)),0,(IF(AU214=0,BA214,AU214)*BC214))</f>
        <v>0</v>
      </c>
      <c r="BE214" s="1048" t="str">
        <f t="shared" ref="BE214:BE277" si="115">IF(IFERROR(SEARCH("Adresse PC",TRIM(Q214)),0)&gt;0,"▼ receta siguiente",IF(AY214&gt;0,W214,""))</f>
        <v/>
      </c>
      <c r="BF214" s="262" t="s">
        <v>22</v>
      </c>
      <c r="BG214" s="1027">
        <f t="shared" ref="BG214:BG277" si="116">IFERROR(_xlfn.LET(_xlpm.EPS,0.000000001,_xlpm.b,Q214/AO214,IF(ISNUMBER(AS214),_xlpm.b*AS214,IF(OR(ISBLANK(AS214),AS214=""),_xlpm.b*AQ214,IF(AND(BH214=0,ISNUMBER(Q214)),_xlpm.b/AQ214,0)))),0)</f>
        <v>0</v>
      </c>
      <c r="BH214" s="1028">
        <f t="shared" ref="BH214:BH277" si="117">IF(AL214&gt;0,IFERROR(IF(OR(ISBLANK(AS214),AS214=""),AQ214,AS214)/AO214,0),0)</f>
        <v>0</v>
      </c>
      <c r="BI214"/>
      <c r="BR214"/>
      <c r="BS214"/>
      <c r="BT214"/>
      <c r="BU214"/>
      <c r="BV214"/>
      <c r="BW214"/>
      <c r="BX214" s="964" t="str">
        <f t="shared" si="99"/>
        <v>►</v>
      </c>
      <c r="BY214"/>
      <c r="BZ214"/>
      <c r="CA214"/>
      <c r="CB214"/>
      <c r="CC214"/>
      <c r="CD214" s="848"/>
      <c r="CE214"/>
      <c r="CF214"/>
      <c r="CG214"/>
      <c r="CH214"/>
      <c r="CI214"/>
      <c r="CJ214"/>
      <c r="CK214"/>
      <c r="CM214"/>
      <c r="CN214"/>
      <c r="CO214"/>
      <c r="CP214"/>
      <c r="CQ214"/>
      <c r="CR214"/>
      <c r="CS214"/>
      <c r="CU214"/>
      <c r="CV214"/>
      <c r="CW214"/>
      <c r="CX214"/>
      <c r="CY214"/>
      <c r="CZ214"/>
      <c r="DA214"/>
      <c r="DC214" s="3">
        <v>1</v>
      </c>
    </row>
    <row r="215" spans="1:107" s="701" customFormat="1" ht="21" customHeight="1">
      <c r="A215" s="941" t="s">
        <v>22</v>
      </c>
      <c r="B215" s="957" t="str">
        <f t="shared" si="98"/>
        <v>A</v>
      </c>
      <c r="C215" s="999" cm="1">
        <f t="array" ref="C215">SUMPRODUCT(LEN(D215:J215))</f>
        <v>0</v>
      </c>
      <c r="D215" s="201"/>
      <c r="E215" s="206"/>
      <c r="F215" s="206"/>
      <c r="G215" s="206"/>
      <c r="H215" s="206"/>
      <c r="I215" s="206"/>
      <c r="J215" s="207"/>
      <c r="K215" s="455" t="s">
        <v>22</v>
      </c>
      <c r="L215" s="115" t="str">
        <f t="shared" si="96"/>
        <v>A</v>
      </c>
      <c r="M215" s="34" t="str">
        <f>M189</f>
        <v>M MILLE-FEUILLE meringue et chiboust pamplemousse aux fraises des bois | pâtisserie--ENTREMET| Auteur &gt; VOUS</v>
      </c>
      <c r="N215" s="35">
        <f>N189</f>
        <v>10</v>
      </c>
      <c r="O215" s="34" t="str">
        <f>O189</f>
        <v>coupe</v>
      </c>
      <c r="P215" s="36" t="str">
        <f>P189</f>
        <v>Recette mère ► MILLE-FEUILLE  aux fraises des bois</v>
      </c>
      <c r="Q215" s="100"/>
      <c r="R215" s="120"/>
      <c r="S215" s="102" t="str">
        <f t="shared" si="95"/>
        <v/>
      </c>
      <c r="T215" s="103"/>
      <c r="U215" s="141"/>
      <c r="V215" s="143">
        <v>1</v>
      </c>
      <c r="W215" s="106" t="s">
        <v>3281</v>
      </c>
      <c r="X215" s="107">
        <f>IF(Z223=0,0,(Z215/Z223)*Y192*1000)</f>
        <v>0</v>
      </c>
      <c r="Y215" s="117">
        <f>IF(Z223=0, 0, (Q215*V215)/(Z223*Y192))</f>
        <v>0</v>
      </c>
      <c r="Z215" s="109" cm="1">
        <f t="array" ref="Z215">IFERROR(_xlfn.LET(_xlpm.k,UPPER(TRIM(U215)),_xlpm.r,_xlfn.XLOOKUP(_xlpm.k,UPPER(TRIM(Q224:AD224)),Q225:AD225,_xlfn.XLOOKUP(_xlpm.k,UPPER(TRIM(Q226:AD226)),Q227:AD227,0)),_xlpm.r*T215*IF(Q215&gt;0,Q215,1)),0)</f>
        <v>0</v>
      </c>
      <c r="AA215" s="122">
        <f>IF(OR(ISBLANK(AC188),AC188=0),0,Q215*AC186*V215/AC188)</f>
        <v>0</v>
      </c>
      <c r="AB215" s="2437">
        <f t="shared" si="97"/>
        <v>0</v>
      </c>
      <c r="AC215" s="111">
        <f>IF(OR(ISBLANK(AC188),AC188=0),0,Z215*V215*V188)</f>
        <v>0</v>
      </c>
      <c r="AD215" s="142" t="str">
        <f>_xlfn.LET(_xlpm.unite,SUBSTITUTE(TRIM(U215)," (s)",""),_xlpm.val,AC215,_xlpm.estVol,COUNTIF(W224:AD224,_xlpm.unite)+COUNTIF(W226:AD226,_xlpm.unite)&gt;0,_xlpm.estPoids,COUNTIF(Q224:V224,_xlpm.unite)+COUNTIF(Q226:V226,_xlpm.unite)&gt;0,IF(_xlpm.estVol,IF(ROUND(_xlpm.val,3)&gt;=1,ROUND(_xlpm.val,3)&amp;"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
      </c>
      <c r="AE215" s="262" t="s">
        <v>22</v>
      </c>
      <c r="AF215" s="1035" t="str">
        <f t="shared" si="100"/>
        <v>►</v>
      </c>
      <c r="AG215" s="1036" t="str">
        <f t="shared" si="101"/>
        <v/>
      </c>
      <c r="AH215" s="1037" t="str">
        <f t="shared" si="102"/>
        <v/>
      </c>
      <c r="AI215" s="1036" t="str">
        <f t="shared" si="103"/>
        <v/>
      </c>
      <c r="AJ215" s="1037" t="str">
        <f t="shared" si="104"/>
        <v/>
      </c>
      <c r="AK215" s="1037">
        <f>IF(AND(L215="A",COUNTIF(BJ15:BL62,TRIM(U215))&gt;0),1,0)</f>
        <v>0</v>
      </c>
      <c r="AL215" s="1051" t="str" cm="1">
        <f t="array" ref="AL215">IF(AF215&lt;&gt;"A","",IFERROR((IFERROR(_xlfn.XLOOKUP(TRIM(SUBSTITUTE(U215,CHAR(160)," ")),BJ15:BJ62,BM15:BM62),IFERROR(_xlfn.XLOOKUP(TRIM(SUBSTITUTE(U215,CHAR(160)," ")),BK15:BK62,BM15:BM62),_xlfn.XLOOKUP(TRIM(SUBSTITUTE(U215,CHAR(160)," ")),BL15:BL62,BM15:BM62))))*T215*IF(ISBLANK(Q215),1,Q215)+IFERROR(_xlfn.XLOOKUP("RECHERCHEX",TRIM(L215:AD215),L215:AD215),0),0))</f>
        <v/>
      </c>
      <c r="AM215" s="1038">
        <f t="shared" si="105"/>
        <v>0</v>
      </c>
      <c r="AN215" s="1627" t="str">
        <f t="shared" si="106"/>
        <v/>
      </c>
      <c r="AO215" s="1039">
        <f t="shared" si="107"/>
        <v>0</v>
      </c>
      <c r="AP215" s="1039">
        <f t="shared" si="108"/>
        <v>0</v>
      </c>
      <c r="AQ215" s="1052">
        <f>IF(AO215&gt;0,AS9,0)</f>
        <v>0</v>
      </c>
      <c r="AR215" s="1626" t="str">
        <f>IF(TRIM(AG215)="▼ recette suivante", AG215, IF(AQ215&gt;0, IF(AT9&lt;&gt;"", AT9&amp;"-ou.or.o ❾ + or - &gt;", ""), ""))</f>
        <v/>
      </c>
      <c r="AS215" s="1064"/>
      <c r="AT215" s="1064"/>
      <c r="AU215" s="1053">
        <f t="shared" si="109"/>
        <v>0</v>
      </c>
      <c r="AV215" s="1054">
        <f>IF(AK215,IF(OR(AU215="",N(AU215)&lt;=0.000000001),"",_xlfn.XLOOKUP(AJ215,BJ15:BJ62,BN15:BN62,_xlfn.XLOOKUP(AJ215,BK15:BK62,BN15:BN62,_xlfn.XLOOKUP(AJ215,BL15:BL62,BN15:BN62,"")))),0)</f>
        <v>0</v>
      </c>
      <c r="AW215" s="1067" cm="1">
        <f t="array" ref="AW215">IF(AK215&lt;&gt;1,0,IF(OR(AU215="",N(AU215)&lt;=0.000000001),"",IF(OR(AO215="",N(AO215)&lt;=0.000000001),0,IF(ISNUMBER(AU215),IFERROR(_xlfn.LET(_xlpm.ai_test,TRIM(AJ215),_xlpm.r,IFERROR(_xlfn.XLOOKUP(_xlpm.ai_test,BJ15:BJ62,ROW(BJ15:BJ62),0,1),IFERROR(_xlfn.XLOOKUP(_xlpm.ai_test,BK15:BK62,ROW(BK15:BK62),0,1),_xlfn.XLOOKUP(_xlpm.ai_test,BL15:BL62,ROW(BL15:BL62),0,1))),_xlpm.p,_xlpm.r-MIN(ROW(BJ15:BJ62))+1,_xlpm.f,INDEX(BM15:BM62,_xlpm.p),_xlpm.u,INDEX(BN15:BN62,_xlpm.p),_xlpm.s,INDEX(BP15:BP62,_xlpm.p),_xlpm.q,N(AU215)/_xlpm.f,IF(_xlpm.q&gt;=_xlpm.s,ROUND(_xlpm.q,1)&amp;" "&amp;_xlpm.ai_test&amp;" = "&amp;ROUND(_xlpm.q*_xlpm.f,1)&amp;" "&amp;_xlpm.u,ROUND(_xlpm.q,1)&amp;" "&amp;_xlpm.ai_test)),""),""))))</f>
        <v>0</v>
      </c>
      <c r="AX215" s="1055"/>
      <c r="AY215" s="1053">
        <f t="shared" si="110"/>
        <v>0</v>
      </c>
      <c r="AZ215" s="1054" t="str">
        <f t="shared" si="111"/>
        <v/>
      </c>
      <c r="BA215" s="1056">
        <f t="shared" si="112"/>
        <v>0</v>
      </c>
      <c r="BB215" s="1057" t="str">
        <f t="shared" si="113"/>
        <v/>
      </c>
      <c r="BC215" s="1046"/>
      <c r="BD215" s="1058">
        <f t="shared" si="114"/>
        <v>0</v>
      </c>
      <c r="BE215" s="1048" t="str">
        <f t="shared" si="115"/>
        <v/>
      </c>
      <c r="BF215" s="262" t="s">
        <v>22</v>
      </c>
      <c r="BG215" s="1027">
        <f t="shared" si="116"/>
        <v>0</v>
      </c>
      <c r="BH215" s="1028">
        <f t="shared" si="117"/>
        <v>0</v>
      </c>
      <c r="BI215"/>
      <c r="BR215"/>
      <c r="BS215"/>
      <c r="BT215"/>
      <c r="BU215"/>
      <c r="BV215"/>
      <c r="BW215"/>
      <c r="BX215" s="964" t="str">
        <f t="shared" si="99"/>
        <v>►</v>
      </c>
      <c r="BY215"/>
      <c r="BZ215"/>
      <c r="CA215"/>
      <c r="CB215"/>
      <c r="CC215"/>
      <c r="CD215" s="848"/>
      <c r="CE215"/>
      <c r="CF215"/>
      <c r="CG215"/>
      <c r="CH215"/>
      <c r="CI215"/>
      <c r="CJ215"/>
      <c r="CK215"/>
      <c r="CM215"/>
      <c r="CN215"/>
      <c r="CO215"/>
      <c r="CP215"/>
      <c r="CQ215"/>
      <c r="CR215"/>
      <c r="CS215"/>
      <c r="CU215"/>
      <c r="CV215"/>
      <c r="CW215"/>
      <c r="CX215"/>
      <c r="CY215"/>
      <c r="CZ215"/>
      <c r="DA215"/>
      <c r="DC215" s="3">
        <v>1</v>
      </c>
    </row>
    <row r="216" spans="1:107" s="701" customFormat="1" ht="21" customHeight="1">
      <c r="A216" s="941" t="s">
        <v>22</v>
      </c>
      <c r="B216" s="957" t="str">
        <f t="shared" si="98"/>
        <v>A</v>
      </c>
      <c r="C216" s="999" cm="1">
        <f t="array" ref="C216">SUMPRODUCT(LEN(D216:J216))</f>
        <v>0</v>
      </c>
      <c r="D216" s="201"/>
      <c r="E216" s="206"/>
      <c r="F216" s="206"/>
      <c r="G216" s="206"/>
      <c r="H216" s="206"/>
      <c r="I216" s="206"/>
      <c r="J216" s="207"/>
      <c r="K216" s="455" t="s">
        <v>22</v>
      </c>
      <c r="L216" s="115" t="str">
        <f t="shared" si="96"/>
        <v>A</v>
      </c>
      <c r="M216" s="34" t="str">
        <f>M189</f>
        <v>M MILLE-FEUILLE meringue et chiboust pamplemousse aux fraises des bois | pâtisserie--ENTREMET| Auteur &gt; VOUS</v>
      </c>
      <c r="N216" s="35">
        <f>N189</f>
        <v>10</v>
      </c>
      <c r="O216" s="34" t="str">
        <f>O189</f>
        <v>coupe</v>
      </c>
      <c r="P216" s="36" t="str">
        <f>P189</f>
        <v>Recette mère ► MILLE-FEUILLE  aux fraises des bois</v>
      </c>
      <c r="Q216" s="100"/>
      <c r="R216" s="120"/>
      <c r="S216" s="102" t="str">
        <f t="shared" si="95"/>
        <v/>
      </c>
      <c r="T216" s="103">
        <v>250</v>
      </c>
      <c r="U216" s="116" t="s">
        <v>102</v>
      </c>
      <c r="V216" s="143">
        <v>1</v>
      </c>
      <c r="W216" s="106" t="s">
        <v>3282</v>
      </c>
      <c r="X216" s="107">
        <f>IF(Z223=0,0,(Z216/Z223)*Y192*1000)</f>
        <v>159.13430935709738</v>
      </c>
      <c r="Y216" s="117">
        <f>IF(Z223=0, 0, (Q216*V216)/(Z223*Y192))</f>
        <v>0</v>
      </c>
      <c r="Z216" s="109" cm="1">
        <f t="array" ref="Z216">IFERROR(_xlfn.LET(_xlpm.k,UPPER(TRIM(U216)),_xlpm.r,_xlfn.XLOOKUP(_xlpm.k,UPPER(TRIM(Q224:AD224)),Q225:AD225,_xlfn.XLOOKUP(_xlpm.k,UPPER(TRIM(Q226:AD226)),Q227:AD227,0)),_xlpm.r*T216*IF(Q216&gt;0,Q216,1)),0)</f>
        <v>0.25</v>
      </c>
      <c r="AA216" s="118">
        <f>IF(OR(ISBLANK(AC188),AC188=0),0,Q216*AC186*V216/AC188)</f>
        <v>0</v>
      </c>
      <c r="AB216" s="2436">
        <f t="shared" si="97"/>
        <v>0</v>
      </c>
      <c r="AC216" s="111">
        <f>IF(OR(ISBLANK(AC188),AC188=0),0,Z216*V216*V188)</f>
        <v>0.83333333333333337</v>
      </c>
      <c r="AD216" s="119" t="str">
        <f>_xlfn.LET(_xlpm.unite,SUBSTITUTE(TRIM(U216)," (s)",""),_xlpm.val,AC216,_xlpm.estVol,COUNTIF(W224:AD224,_xlpm.unite)+COUNTIF(W226:AD226,_xlpm.unite)&gt;0,_xlpm.estPoids,COUNTIF(Q224:V224,_xlpm.unite)+COUNTIF(Q226:V226,_xlpm.unite)&gt;0,IF(_xlpm.estVol,IF(ROUND(_xlpm.val,3)&gt;=1,ROUND(_xlpm.val,3)&amp;"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833 g</v>
      </c>
      <c r="AE216" s="262" t="s">
        <v>22</v>
      </c>
      <c r="AF216" s="1035" t="str">
        <f t="shared" si="100"/>
        <v>A</v>
      </c>
      <c r="AG216" s="1036" t="str">
        <f t="shared" si="101"/>
        <v>M MILLE-FEUILLE meringue et chiboust pamplemousse aux fraises des bois | pâtisserie--ENTREMET| Auteur &gt; VOUS</v>
      </c>
      <c r="AH216" s="1037">
        <f t="shared" si="102"/>
        <v>10</v>
      </c>
      <c r="AI216" s="1036" t="str">
        <f t="shared" si="103"/>
        <v>coupe</v>
      </c>
      <c r="AJ216" s="1037" t="str">
        <f t="shared" si="104"/>
        <v>g</v>
      </c>
      <c r="AK216" s="1037">
        <f>IF(AND(L216="A",COUNTIF(BJ15:BL62,TRIM(U216))&gt;0),1,0)</f>
        <v>1</v>
      </c>
      <c r="AL216" s="1051" cm="1">
        <f t="array" ref="AL216">IF(AF216&lt;&gt;"A","",IFERROR((IFERROR(_xlfn.XLOOKUP(TRIM(SUBSTITUTE(U216,CHAR(160)," ")),BJ15:BJ62,BM15:BM62),IFERROR(_xlfn.XLOOKUP(TRIM(SUBSTITUTE(U216,CHAR(160)," ")),BK15:BK62,BM15:BM62),_xlfn.XLOOKUP(TRIM(SUBSTITUTE(U216,CHAR(160)," ")),BL15:BL62,BM15:BM62))))*T216*IF(ISBLANK(Q216),1,Q216)+IFERROR(_xlfn.XLOOKUP("RECHERCHEX",TRIM(L216:AD216),L216:AD216),0),0))</f>
        <v>0.25</v>
      </c>
      <c r="AM216" s="1038" t="str">
        <f t="shared" si="105"/>
        <v>Kg</v>
      </c>
      <c r="AN216" s="1627" t="str">
        <f t="shared" si="106"/>
        <v>❾ Author reference &gt;</v>
      </c>
      <c r="AO216" s="1039">
        <f t="shared" si="107"/>
        <v>10</v>
      </c>
      <c r="AP216" s="1039" t="str">
        <f t="shared" si="108"/>
        <v>coupe</v>
      </c>
      <c r="AQ216" s="1040">
        <f>IF(AO216&gt;0,AS9,0)</f>
        <v>20</v>
      </c>
      <c r="AR216" s="1628" t="str">
        <f>IF(TRIM(AG216)="▼ recette suivante", AG216, IF(AQ216&gt;0, IF(AT9&lt;&gt;"", AT9&amp;"-ou.or.o ❾ + or - &gt;", ""), ""))</f>
        <v>assiettes-ou.or.o ❾ + or - &gt;</v>
      </c>
      <c r="AS216" s="1064"/>
      <c r="AT216" s="1064"/>
      <c r="AU216" s="1042">
        <f t="shared" si="109"/>
        <v>0.5</v>
      </c>
      <c r="AV216" s="1043" t="str">
        <f>IF(AK216,IF(OR(AU216="",N(AU216)&lt;=0.000000001),"",_xlfn.XLOOKUP(AJ216,BJ15:BJ62,BN15:BN62,_xlfn.XLOOKUP(AJ216,BK15:BK62,BN15:BN62,_xlfn.XLOOKUP(AJ216,BL15:BL62,BN15:BN62,"")))),0)</f>
        <v>Kg</v>
      </c>
      <c r="AW216" s="1065" t="str" cm="1">
        <f t="array" ref="AW216">IF(AK216&lt;&gt;1,0,IF(OR(AU216="",N(AU216)&lt;=0.000000001),"",IF(OR(AO216="",N(AO216)&lt;=0.000000001),0,IF(ISNUMBER(AU216),IFERROR(_xlfn.LET(_xlpm.ai_test,TRIM(AJ216),_xlpm.r,IFERROR(_xlfn.XLOOKUP(_xlpm.ai_test,BJ15:BJ62,ROW(BJ15:BJ62),0,1),IFERROR(_xlfn.XLOOKUP(_xlpm.ai_test,BK15:BK62,ROW(BK15:BK62),0,1),_xlfn.XLOOKUP(_xlpm.ai_test,BL15:BL62,ROW(BL15:BL62),0,1))),_xlpm.p,_xlpm.r-MIN(ROW(BJ15:BJ62))+1,_xlpm.f,INDEX(BM15:BM62,_xlpm.p),_xlpm.u,INDEX(BN15:BN62,_xlpm.p),_xlpm.s,INDEX(BP15:BP62,_xlpm.p),_xlpm.q,N(AU216)/_xlpm.f,IF(_xlpm.q&gt;=_xlpm.s,ROUND(_xlpm.q,1)&amp;" "&amp;_xlpm.ai_test&amp;" = "&amp;ROUND(_xlpm.q*_xlpm.f,1)&amp;" "&amp;_xlpm.u,ROUND(_xlpm.q,1)&amp;" "&amp;_xlpm.ai_test)),""),""))))</f>
        <v>500 g</v>
      </c>
      <c r="AX216" s="1055"/>
      <c r="AY216" s="1042">
        <f t="shared" si="110"/>
        <v>0.5</v>
      </c>
      <c r="AZ216" s="1043" t="str">
        <f t="shared" si="111"/>
        <v>Kg</v>
      </c>
      <c r="BA216" s="1044">
        <f t="shared" si="112"/>
        <v>0</v>
      </c>
      <c r="BB216" s="1045" t="str">
        <f t="shared" si="113"/>
        <v/>
      </c>
      <c r="BC216" s="1046"/>
      <c r="BD216" s="1047">
        <f t="shared" si="114"/>
        <v>0</v>
      </c>
      <c r="BE216" s="1048" t="str">
        <f t="shared" si="115"/>
        <v>fraises</v>
      </c>
      <c r="BF216" s="262" t="s">
        <v>22</v>
      </c>
      <c r="BG216" s="1027">
        <f t="shared" si="116"/>
        <v>0</v>
      </c>
      <c r="BH216" s="1028">
        <f t="shared" si="117"/>
        <v>2</v>
      </c>
      <c r="BI216"/>
      <c r="BR216"/>
      <c r="BS216"/>
      <c r="BT216"/>
      <c r="BU216"/>
      <c r="BV216"/>
      <c r="BW216"/>
      <c r="BX216" s="964" t="str">
        <f t="shared" si="99"/>
        <v>A</v>
      </c>
      <c r="BY216"/>
      <c r="BZ216"/>
      <c r="CA216"/>
      <c r="CB216"/>
      <c r="CC216"/>
      <c r="CD216" s="848"/>
      <c r="CE216"/>
      <c r="CF216"/>
      <c r="CG216"/>
      <c r="CH216"/>
      <c r="CI216"/>
      <c r="CJ216"/>
      <c r="CK216"/>
      <c r="CM216"/>
      <c r="CN216"/>
      <c r="CO216"/>
      <c r="CP216"/>
      <c r="CQ216"/>
      <c r="CR216"/>
      <c r="CS216"/>
      <c r="CU216"/>
      <c r="CV216"/>
      <c r="CW216"/>
      <c r="CX216"/>
      <c r="CY216"/>
      <c r="CZ216"/>
      <c r="DA216"/>
      <c r="DC216" s="3">
        <v>1</v>
      </c>
    </row>
    <row r="217" spans="1:107" s="701" customFormat="1" ht="21" customHeight="1">
      <c r="A217" s="941" t="s">
        <v>22</v>
      </c>
      <c r="B217" s="957" t="str">
        <f t="shared" si="98"/>
        <v>A</v>
      </c>
      <c r="C217" s="999" cm="1">
        <f t="array" ref="C217">SUMPRODUCT(LEN(D217:J217))</f>
        <v>0</v>
      </c>
      <c r="D217" s="201"/>
      <c r="E217" s="206"/>
      <c r="F217" s="206"/>
      <c r="G217" s="206"/>
      <c r="H217" s="206"/>
      <c r="I217" s="206"/>
      <c r="J217" s="207"/>
      <c r="K217" s="455" t="s">
        <v>22</v>
      </c>
      <c r="L217" s="115" t="str">
        <f t="shared" si="96"/>
        <v>A</v>
      </c>
      <c r="M217" s="34" t="str">
        <f>M189</f>
        <v>M MILLE-FEUILLE meringue et chiboust pamplemousse aux fraises des bois | pâtisserie--ENTREMET| Auteur &gt; VOUS</v>
      </c>
      <c r="N217" s="35">
        <f>N189</f>
        <v>10</v>
      </c>
      <c r="O217" s="34" t="str">
        <f>O189</f>
        <v>coupe</v>
      </c>
      <c r="P217" s="36" t="str">
        <f>P189</f>
        <v>Recette mère ► MILLE-FEUILLE  aux fraises des bois</v>
      </c>
      <c r="Q217" s="100"/>
      <c r="R217" s="120"/>
      <c r="S217" s="102" t="str">
        <f t="shared" si="95"/>
        <v/>
      </c>
      <c r="T217" s="103">
        <v>50</v>
      </c>
      <c r="U217" s="116" t="s">
        <v>102</v>
      </c>
      <c r="V217" s="143">
        <v>1</v>
      </c>
      <c r="W217" s="106" t="s">
        <v>3283</v>
      </c>
      <c r="X217" s="107">
        <f>IF(Z223=0,0,(Z217/Z223)*Y192*1000)</f>
        <v>31.826861871419474</v>
      </c>
      <c r="Y217" s="117">
        <f>IF(Z223=0, 0, (Q217*V217)/(Z223*Y192))</f>
        <v>0</v>
      </c>
      <c r="Z217" s="109" cm="1">
        <f t="array" ref="Z217">IFERROR(_xlfn.LET(_xlpm.k,UPPER(TRIM(U217)),_xlpm.r,_xlfn.XLOOKUP(_xlpm.k,UPPER(TRIM(Q224:AD224)),Q225:AD225,_xlfn.XLOOKUP(_xlpm.k,UPPER(TRIM(Q226:AD226)),Q227:AD227,0)),_xlpm.r*T217*IF(Q217&gt;0,Q217,1)),0)</f>
        <v>0.05</v>
      </c>
      <c r="AA217" s="122">
        <f>IF(OR(ISBLANK(AC188),AC188=0),0,Q217*AC186*V217/AC188)</f>
        <v>0</v>
      </c>
      <c r="AB217" s="2437">
        <f t="shared" si="97"/>
        <v>0</v>
      </c>
      <c r="AC217" s="111">
        <f>IF(OR(ISBLANK(AC188),AC188=0),0,Z217*V217*V188)</f>
        <v>0.16666666666666669</v>
      </c>
      <c r="AD217" s="142" t="str">
        <f>_xlfn.LET(_xlpm.unite,SUBSTITUTE(TRIM(U217)," (s)",""),_xlpm.val,AC217,_xlpm.estVol,COUNTIF(W224:AD224,_xlpm.unite)+COUNTIF(W226:AD226,_xlpm.unite)&gt;0,_xlpm.estPoids,COUNTIF(Q224:V224,_xlpm.unite)+COUNTIF(Q226:V226,_xlpm.unite)&gt;0,IF(_xlpm.estVol,IF(ROUND(_xlpm.val,3)&gt;=1,ROUND(_xlpm.val,3)&amp;"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167 g</v>
      </c>
      <c r="AE217" s="262" t="s">
        <v>22</v>
      </c>
      <c r="AF217" s="1035" t="str">
        <f t="shared" si="100"/>
        <v>A</v>
      </c>
      <c r="AG217" s="1036" t="str">
        <f t="shared" si="101"/>
        <v>M MILLE-FEUILLE meringue et chiboust pamplemousse aux fraises des bois | pâtisserie--ENTREMET| Auteur &gt; VOUS</v>
      </c>
      <c r="AH217" s="1037">
        <f t="shared" si="102"/>
        <v>10</v>
      </c>
      <c r="AI217" s="1036" t="str">
        <f t="shared" si="103"/>
        <v>coupe</v>
      </c>
      <c r="AJ217" s="1037" t="str">
        <f t="shared" si="104"/>
        <v>g</v>
      </c>
      <c r="AK217" s="1037">
        <f>IF(AND(L217="A",COUNTIF(BJ15:BL62,TRIM(U217))&gt;0),1,0)</f>
        <v>1</v>
      </c>
      <c r="AL217" s="1051" cm="1">
        <f t="array" ref="AL217">IF(AF217&lt;&gt;"A","",IFERROR((IFERROR(_xlfn.XLOOKUP(TRIM(SUBSTITUTE(U217,CHAR(160)," ")),BJ15:BJ62,BM15:BM62),IFERROR(_xlfn.XLOOKUP(TRIM(SUBSTITUTE(U217,CHAR(160)," ")),BK15:BK62,BM15:BM62),_xlfn.XLOOKUP(TRIM(SUBSTITUTE(U217,CHAR(160)," ")),BL15:BL62,BM15:BM62))))*T217*IF(ISBLANK(Q217),1,Q217)+IFERROR(_xlfn.XLOOKUP("RECHERCHEX",TRIM(L217:AD217),L217:AD217),0),0))</f>
        <v>0.05</v>
      </c>
      <c r="AM217" s="1038" t="str">
        <f t="shared" si="105"/>
        <v>Kg</v>
      </c>
      <c r="AN217" s="1627" t="str">
        <f t="shared" si="106"/>
        <v>❾ Author reference &gt;</v>
      </c>
      <c r="AO217" s="1039">
        <f t="shared" si="107"/>
        <v>10</v>
      </c>
      <c r="AP217" s="1039" t="str">
        <f t="shared" si="108"/>
        <v>coupe</v>
      </c>
      <c r="AQ217" s="1052">
        <f>IF(AO217&gt;0,AS9,0)</f>
        <v>20</v>
      </c>
      <c r="AR217" s="1626" t="str">
        <f>IF(TRIM(AG217)="▼ recette suivante", AG217, IF(AQ217&gt;0, IF(AT9&lt;&gt;"", AT9&amp;"-ou.or.o ❾ + or - &gt;", ""), ""))</f>
        <v>assiettes-ou.or.o ❾ + or - &gt;</v>
      </c>
      <c r="AS217" s="1064"/>
      <c r="AT217" s="1064"/>
      <c r="AU217" s="1053">
        <f t="shared" si="109"/>
        <v>0.1</v>
      </c>
      <c r="AV217" s="1054" t="str">
        <f>IF(AK217,IF(OR(AU217="",N(AU217)&lt;=0.000000001),"",_xlfn.XLOOKUP(AJ217,BJ15:BJ62,BN15:BN62,_xlfn.XLOOKUP(AJ217,BK15:BK62,BN15:BN62,_xlfn.XLOOKUP(AJ217,BL15:BL62,BN15:BN62,"")))),0)</f>
        <v>Kg</v>
      </c>
      <c r="AW217" s="1067" t="str" cm="1">
        <f t="array" ref="AW217">IF(AK217&lt;&gt;1,0,IF(OR(AU217="",N(AU217)&lt;=0.000000001),"",IF(OR(AO217="",N(AO217)&lt;=0.000000001),0,IF(ISNUMBER(AU217),IFERROR(_xlfn.LET(_xlpm.ai_test,TRIM(AJ217),_xlpm.r,IFERROR(_xlfn.XLOOKUP(_xlpm.ai_test,BJ15:BJ62,ROW(BJ15:BJ62),0,1),IFERROR(_xlfn.XLOOKUP(_xlpm.ai_test,BK15:BK62,ROW(BK15:BK62),0,1),_xlfn.XLOOKUP(_xlpm.ai_test,BL15:BL62,ROW(BL15:BL62),0,1))),_xlpm.p,_xlpm.r-MIN(ROW(BJ15:BJ62))+1,_xlpm.f,INDEX(BM15:BM62,_xlpm.p),_xlpm.u,INDEX(BN15:BN62,_xlpm.p),_xlpm.s,INDEX(BP15:BP62,_xlpm.p),_xlpm.q,N(AU217)/_xlpm.f,IF(_xlpm.q&gt;=_xlpm.s,ROUND(_xlpm.q,1)&amp;" "&amp;_xlpm.ai_test&amp;" = "&amp;ROUND(_xlpm.q*_xlpm.f,1)&amp;" "&amp;_xlpm.u,ROUND(_xlpm.q,1)&amp;" "&amp;_xlpm.ai_test)),""),""))))</f>
        <v>100 g</v>
      </c>
      <c r="AX217" s="1055"/>
      <c r="AY217" s="1053">
        <f t="shared" si="110"/>
        <v>0.1</v>
      </c>
      <c r="AZ217" s="1054" t="str">
        <f t="shared" si="111"/>
        <v>Kg</v>
      </c>
      <c r="BA217" s="1056">
        <f t="shared" si="112"/>
        <v>0</v>
      </c>
      <c r="BB217" s="1057" t="str">
        <f t="shared" si="113"/>
        <v/>
      </c>
      <c r="BC217" s="1046"/>
      <c r="BD217" s="1058">
        <f t="shared" si="114"/>
        <v>0</v>
      </c>
      <c r="BE217" s="1048" t="str">
        <f t="shared" si="115"/>
        <v>framboises</v>
      </c>
      <c r="BF217" s="262" t="s">
        <v>22</v>
      </c>
      <c r="BG217" s="1027">
        <f t="shared" si="116"/>
        <v>0</v>
      </c>
      <c r="BH217" s="1028">
        <f t="shared" si="117"/>
        <v>2</v>
      </c>
      <c r="BI217"/>
      <c r="BR217"/>
      <c r="BS217"/>
      <c r="BT217"/>
      <c r="BU217"/>
      <c r="BV217"/>
      <c r="BW217"/>
      <c r="BX217" s="964" t="str">
        <f t="shared" si="99"/>
        <v>A</v>
      </c>
      <c r="BY217"/>
      <c r="BZ217"/>
      <c r="CA217"/>
      <c r="CB217"/>
      <c r="CC217"/>
      <c r="CD217" s="848"/>
      <c r="CE217"/>
      <c r="CF217"/>
      <c r="CG217"/>
      <c r="CH217"/>
      <c r="CI217"/>
      <c r="CJ217"/>
      <c r="CK217"/>
      <c r="CM217"/>
      <c r="CN217"/>
      <c r="CO217"/>
      <c r="CP217"/>
      <c r="CQ217"/>
      <c r="CR217"/>
      <c r="CS217"/>
      <c r="CU217"/>
      <c r="CV217"/>
      <c r="CW217"/>
      <c r="CX217"/>
      <c r="CY217"/>
      <c r="CZ217"/>
      <c r="DA217"/>
      <c r="DC217" s="3">
        <v>1</v>
      </c>
    </row>
    <row r="218" spans="1:107" s="701" customFormat="1" ht="21" customHeight="1">
      <c r="A218" s="941" t="s">
        <v>22</v>
      </c>
      <c r="B218" s="957" t="str">
        <f t="shared" si="98"/>
        <v>A</v>
      </c>
      <c r="C218" s="999" cm="1">
        <f t="array" ref="C218">SUMPRODUCT(LEN(D218:J218))</f>
        <v>0</v>
      </c>
      <c r="D218" s="201"/>
      <c r="E218" s="206"/>
      <c r="F218" s="206"/>
      <c r="G218" s="206"/>
      <c r="H218" s="206"/>
      <c r="I218" s="206"/>
      <c r="J218" s="207"/>
      <c r="K218" s="455" t="s">
        <v>22</v>
      </c>
      <c r="L218" s="115" t="str">
        <f t="shared" si="96"/>
        <v>A</v>
      </c>
      <c r="M218" s="34" t="str">
        <f>M189</f>
        <v>M MILLE-FEUILLE meringue et chiboust pamplemousse aux fraises des bois | pâtisserie--ENTREMET| Auteur &gt; VOUS</v>
      </c>
      <c r="N218" s="35">
        <f>N189</f>
        <v>10</v>
      </c>
      <c r="O218" s="34" t="str">
        <f>O189</f>
        <v>coupe</v>
      </c>
      <c r="P218" s="36" t="str">
        <f>P189</f>
        <v>Recette mère ► MILLE-FEUILLE  aux fraises des bois</v>
      </c>
      <c r="Q218" s="100"/>
      <c r="R218" s="120"/>
      <c r="S218" s="102" t="str">
        <f t="shared" si="95"/>
        <v/>
      </c>
      <c r="T218" s="103">
        <v>50</v>
      </c>
      <c r="U218" s="116" t="s">
        <v>102</v>
      </c>
      <c r="V218" s="143">
        <v>1</v>
      </c>
      <c r="W218" s="106" t="s">
        <v>3279</v>
      </c>
      <c r="X218" s="107">
        <f>IF(Z223=0,0,(Z218/Z223)*Y192*1000)</f>
        <v>31.826861871419474</v>
      </c>
      <c r="Y218" s="117">
        <f>IF(Z223=0, 0, (Q218*V218)/(Z223*Y192))</f>
        <v>0</v>
      </c>
      <c r="Z218" s="109" cm="1">
        <f t="array" ref="Z218">IFERROR(_xlfn.LET(_xlpm.k,UPPER(TRIM(U218)),_xlpm.r,_xlfn.XLOOKUP(_xlpm.k,UPPER(TRIM(Q224:AD224)),Q225:AD225,_xlfn.XLOOKUP(_xlpm.k,UPPER(TRIM(Q226:AD226)),Q227:AD227,0)),_xlpm.r*T218*IF(Q218&gt;0,Q218,1)),0)</f>
        <v>0.05</v>
      </c>
      <c r="AA218" s="118">
        <f>IF(OR(ISBLANK(AC188),AC188=0),0,Q218*AC186*V218/AC188)</f>
        <v>0</v>
      </c>
      <c r="AB218" s="2436">
        <f t="shared" si="97"/>
        <v>0</v>
      </c>
      <c r="AC218" s="111">
        <f>IF(OR(ISBLANK(AC188),AC188=0),0,Z218*V218*V188)</f>
        <v>0.16666666666666669</v>
      </c>
      <c r="AD218" s="119" t="str">
        <f>_xlfn.LET(_xlpm.unite,SUBSTITUTE(TRIM(U218)," (s)",""),_xlpm.val,AC218,_xlpm.estVol,COUNTIF(W224:AD224,_xlpm.unite)+COUNTIF(W226:AD226,_xlpm.unite)&gt;0,_xlpm.estPoids,COUNTIF(Q224:V224,_xlpm.unite)+COUNTIF(Q226:V226,_xlpm.unite)&gt;0,IF(_xlpm.estVol,IF(ROUND(_xlpm.val,3)&gt;=1,ROUND(_xlpm.val,3)&amp;"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167 g</v>
      </c>
      <c r="AE218" s="262" t="s">
        <v>22</v>
      </c>
      <c r="AF218" s="1035" t="str">
        <f t="shared" si="100"/>
        <v>A</v>
      </c>
      <c r="AG218" s="1036" t="str">
        <f t="shared" si="101"/>
        <v>M MILLE-FEUILLE meringue et chiboust pamplemousse aux fraises des bois | pâtisserie--ENTREMET| Auteur &gt; VOUS</v>
      </c>
      <c r="AH218" s="1037">
        <f t="shared" si="102"/>
        <v>10</v>
      </c>
      <c r="AI218" s="1036" t="str">
        <f t="shared" si="103"/>
        <v>coupe</v>
      </c>
      <c r="AJ218" s="1037" t="str">
        <f t="shared" si="104"/>
        <v>g</v>
      </c>
      <c r="AK218" s="1037">
        <f>IF(AND(L218="A",COUNTIF(BJ15:BL62,TRIM(U218))&gt;0),1,0)</f>
        <v>1</v>
      </c>
      <c r="AL218" s="1051" cm="1">
        <f t="array" ref="AL218">IF(AF218&lt;&gt;"A","",IFERROR((IFERROR(_xlfn.XLOOKUP(TRIM(SUBSTITUTE(U218,CHAR(160)," ")),BJ15:BJ62,BM15:BM62),IFERROR(_xlfn.XLOOKUP(TRIM(SUBSTITUTE(U218,CHAR(160)," ")),BK15:BK62,BM15:BM62),_xlfn.XLOOKUP(TRIM(SUBSTITUTE(U218,CHAR(160)," ")),BL15:BL62,BM15:BM62))))*T218*IF(ISBLANK(Q218),1,Q218)+IFERROR(_xlfn.XLOOKUP("RECHERCHEX",TRIM(L218:AD218),L218:AD218),0),0))</f>
        <v>0.05</v>
      </c>
      <c r="AM218" s="1038" t="str">
        <f t="shared" si="105"/>
        <v>Kg</v>
      </c>
      <c r="AN218" s="1627" t="str">
        <f t="shared" si="106"/>
        <v>❾ Author reference &gt;</v>
      </c>
      <c r="AO218" s="1039">
        <f t="shared" si="107"/>
        <v>10</v>
      </c>
      <c r="AP218" s="1039" t="str">
        <f t="shared" si="108"/>
        <v>coupe</v>
      </c>
      <c r="AQ218" s="1040">
        <f>IF(AO218&gt;0,AS9,0)</f>
        <v>20</v>
      </c>
      <c r="AR218" s="1628" t="str">
        <f>IF(TRIM(AG218)="▼ recette suivante", AG218, IF(AQ218&gt;0, IF(AT9&lt;&gt;"", AT9&amp;"-ou.or.o ❾ + or - &gt;", ""), ""))</f>
        <v>assiettes-ou.or.o ❾ + or - &gt;</v>
      </c>
      <c r="AS218" s="1064"/>
      <c r="AT218" s="1064"/>
      <c r="AU218" s="1042">
        <f t="shared" si="109"/>
        <v>0.1</v>
      </c>
      <c r="AV218" s="1043" t="str">
        <f>IF(AK218,IF(OR(AU218="",N(AU218)&lt;=0.000000001),"",_xlfn.XLOOKUP(AJ218,BJ15:BJ62,BN15:BN62,_xlfn.XLOOKUP(AJ218,BK15:BK62,BN15:BN62,_xlfn.XLOOKUP(AJ218,BL15:BL62,BN15:BN62,"")))),0)</f>
        <v>Kg</v>
      </c>
      <c r="AW218" s="1065" t="str" cm="1">
        <f t="array" ref="AW218">IF(AK218&lt;&gt;1,0,IF(OR(AU218="",N(AU218)&lt;=0.000000001),"",IF(OR(AO218="",N(AO218)&lt;=0.000000001),0,IF(ISNUMBER(AU218),IFERROR(_xlfn.LET(_xlpm.ai_test,TRIM(AJ218),_xlpm.r,IFERROR(_xlfn.XLOOKUP(_xlpm.ai_test,BJ15:BJ62,ROW(BJ15:BJ62),0,1),IFERROR(_xlfn.XLOOKUP(_xlpm.ai_test,BK15:BK62,ROW(BK15:BK62),0,1),_xlfn.XLOOKUP(_xlpm.ai_test,BL15:BL62,ROW(BL15:BL62),0,1))),_xlpm.p,_xlpm.r-MIN(ROW(BJ15:BJ62))+1,_xlpm.f,INDEX(BM15:BM62,_xlpm.p),_xlpm.u,INDEX(BN15:BN62,_xlpm.p),_xlpm.s,INDEX(BP15:BP62,_xlpm.p),_xlpm.q,N(AU218)/_xlpm.f,IF(_xlpm.q&gt;=_xlpm.s,ROUND(_xlpm.q,1)&amp;" "&amp;_xlpm.ai_test&amp;" = "&amp;ROUND(_xlpm.q*_xlpm.f,1)&amp;" "&amp;_xlpm.u,ROUND(_xlpm.q,1)&amp;" "&amp;_xlpm.ai_test)),""),""))))</f>
        <v>100 g</v>
      </c>
      <c r="AX218" s="1055"/>
      <c r="AY218" s="1042">
        <f t="shared" si="110"/>
        <v>0.1</v>
      </c>
      <c r="AZ218" s="1043" t="str">
        <f t="shared" si="111"/>
        <v>Kg</v>
      </c>
      <c r="BA218" s="1044">
        <f t="shared" si="112"/>
        <v>0</v>
      </c>
      <c r="BB218" s="1045" t="str">
        <f t="shared" si="113"/>
        <v/>
      </c>
      <c r="BC218" s="1046"/>
      <c r="BD218" s="1047">
        <f t="shared" si="114"/>
        <v>0</v>
      </c>
      <c r="BE218" s="1048" t="str">
        <f t="shared" si="115"/>
        <v>sucre semoule pâtissière</v>
      </c>
      <c r="BF218" s="262" t="s">
        <v>22</v>
      </c>
      <c r="BG218" s="1027">
        <f t="shared" si="116"/>
        <v>0</v>
      </c>
      <c r="BH218" s="1028">
        <f t="shared" si="117"/>
        <v>2</v>
      </c>
      <c r="BI218"/>
      <c r="BR218"/>
      <c r="BS218"/>
      <c r="BT218"/>
      <c r="BU218"/>
      <c r="BV218"/>
      <c r="BW218"/>
      <c r="BX218" s="964" t="str">
        <f t="shared" si="99"/>
        <v>A</v>
      </c>
      <c r="BY218"/>
      <c r="BZ218"/>
      <c r="CA218"/>
      <c r="CB218"/>
      <c r="CC218"/>
      <c r="CD218" s="848"/>
      <c r="CE218"/>
      <c r="CF218"/>
      <c r="CG218"/>
      <c r="CH218"/>
      <c r="CI218"/>
      <c r="CJ218"/>
      <c r="CK218"/>
      <c r="CM218"/>
      <c r="CN218"/>
      <c r="CO218"/>
      <c r="CP218"/>
      <c r="CQ218"/>
      <c r="CR218"/>
      <c r="CS218"/>
      <c r="CU218"/>
      <c r="CV218"/>
      <c r="CW218"/>
      <c r="CX218"/>
      <c r="CY218"/>
      <c r="CZ218"/>
      <c r="DA218"/>
      <c r="DC218" s="3">
        <v>1</v>
      </c>
    </row>
    <row r="219" spans="1:107" s="701" customFormat="1" ht="21" customHeight="1">
      <c r="A219" s="941" t="s">
        <v>22</v>
      </c>
      <c r="B219" s="957" t="str">
        <f t="shared" si="98"/>
        <v>►</v>
      </c>
      <c r="C219" s="999" cm="1">
        <f t="array" ref="C219">SUMPRODUCT(LEN(D219:J219))</f>
        <v>0</v>
      </c>
      <c r="D219" s="201"/>
      <c r="E219" s="206"/>
      <c r="F219" s="206"/>
      <c r="G219" s="206"/>
      <c r="H219" s="206"/>
      <c r="I219" s="206"/>
      <c r="J219" s="207"/>
      <c r="K219" s="455" t="s">
        <v>22</v>
      </c>
      <c r="L219" s="115" t="str">
        <f t="shared" si="96"/>
        <v>►</v>
      </c>
      <c r="M219" s="34" t="str">
        <f>M189</f>
        <v>M MILLE-FEUILLE meringue et chiboust pamplemousse aux fraises des bois | pâtisserie--ENTREMET| Auteur &gt; VOUS</v>
      </c>
      <c r="N219" s="35">
        <f>N189</f>
        <v>10</v>
      </c>
      <c r="O219" s="34" t="str">
        <f>O189</f>
        <v>coupe</v>
      </c>
      <c r="P219" s="36" t="str">
        <f>P189</f>
        <v>Recette mère ► MILLE-FEUILLE  aux fraises des bois</v>
      </c>
      <c r="Q219" s="100"/>
      <c r="R219" s="120"/>
      <c r="S219" s="102" t="str">
        <f t="shared" si="95"/>
        <v/>
      </c>
      <c r="T219" s="103"/>
      <c r="U219" s="141"/>
      <c r="V219" s="143">
        <v>1</v>
      </c>
      <c r="W219" s="106"/>
      <c r="X219" s="107">
        <f>IF(Z223=0,0,(Z219/Z223)*Y192*1000)</f>
        <v>0</v>
      </c>
      <c r="Y219" s="117">
        <f>IF(Z223=0, 0, (Q219*V219)/(Z223*Y192))</f>
        <v>0</v>
      </c>
      <c r="Z219" s="109" cm="1">
        <f t="array" ref="Z219">IFERROR(_xlfn.LET(_xlpm.k,UPPER(TRIM(U219)),_xlpm.r,_xlfn.XLOOKUP(_xlpm.k,UPPER(TRIM(Q224:AD224)),Q225:AD225,_xlfn.XLOOKUP(_xlpm.k,UPPER(TRIM(Q226:AD226)),Q227:AD227,0)),_xlpm.r*T219*IF(Q219&gt;0,Q219,1)),0)</f>
        <v>0</v>
      </c>
      <c r="AA219" s="122">
        <f>IF(OR(ISBLANK(AC188),AC188=0),0,Q219*AC186*V219/AC188)</f>
        <v>0</v>
      </c>
      <c r="AB219" s="2437">
        <f t="shared" si="97"/>
        <v>0</v>
      </c>
      <c r="AC219" s="111">
        <f>IF(OR(ISBLANK(AC188),AC188=0),0,Z219*V219*V188)</f>
        <v>0</v>
      </c>
      <c r="AD219" s="142" t="str">
        <f>_xlfn.LET(_xlpm.unite,SUBSTITUTE(TRIM(U219)," (s)",""),_xlpm.val,AC219,_xlpm.estVol,COUNTIF(W224:AD224,_xlpm.unite)+COUNTIF(W226:AD226,_xlpm.unite)&gt;0,_xlpm.estPoids,COUNTIF(Q224:V224,_xlpm.unite)+COUNTIF(Q226:V226,_xlpm.unite)&gt;0,IF(_xlpm.estVol,IF(ROUND(_xlpm.val,3)&gt;=1,ROUND(_xlpm.val,3)&amp;"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
      </c>
      <c r="AE219" s="262" t="s">
        <v>22</v>
      </c>
      <c r="AF219" s="1035" t="str">
        <f t="shared" si="100"/>
        <v>►</v>
      </c>
      <c r="AG219" s="1036" t="str">
        <f t="shared" si="101"/>
        <v/>
      </c>
      <c r="AH219" s="1037" t="str">
        <f t="shared" si="102"/>
        <v/>
      </c>
      <c r="AI219" s="1036" t="str">
        <f t="shared" si="103"/>
        <v/>
      </c>
      <c r="AJ219" s="1037" t="str">
        <f t="shared" si="104"/>
        <v/>
      </c>
      <c r="AK219" s="1037">
        <f>IF(AND(L219="A",COUNTIF(BJ15:BL62,TRIM(U219))&gt;0),1,0)</f>
        <v>0</v>
      </c>
      <c r="AL219" s="1051" t="str" cm="1">
        <f t="array" ref="AL219">IF(AF219&lt;&gt;"A","",IFERROR((IFERROR(_xlfn.XLOOKUP(TRIM(SUBSTITUTE(U219,CHAR(160)," ")),BJ15:BJ62,BM15:BM62),IFERROR(_xlfn.XLOOKUP(TRIM(SUBSTITUTE(U219,CHAR(160)," ")),BK15:BK62,BM15:BM62),_xlfn.XLOOKUP(TRIM(SUBSTITUTE(U219,CHAR(160)," ")),BL15:BL62,BM15:BM62))))*T219*IF(ISBLANK(Q219),1,Q219)+IFERROR(_xlfn.XLOOKUP("RECHERCHEX",TRIM(L219:AD219),L219:AD219),0),0))</f>
        <v/>
      </c>
      <c r="AM219" s="1038">
        <f t="shared" si="105"/>
        <v>0</v>
      </c>
      <c r="AN219" s="1627" t="str">
        <f t="shared" si="106"/>
        <v/>
      </c>
      <c r="AO219" s="1039">
        <f t="shared" si="107"/>
        <v>0</v>
      </c>
      <c r="AP219" s="1039">
        <f t="shared" si="108"/>
        <v>0</v>
      </c>
      <c r="AQ219" s="1052">
        <f>IF(AO219&gt;0,AS9,0)</f>
        <v>0</v>
      </c>
      <c r="AR219" s="1626" t="str">
        <f>IF(TRIM(AG219)="▼ recette suivante", AG219, IF(AQ219&gt;0, IF(AT9&lt;&gt;"", AT9&amp;"-ou.or.o ❾ + or - &gt;", ""), ""))</f>
        <v/>
      </c>
      <c r="AS219" s="1064"/>
      <c r="AT219" s="1064"/>
      <c r="AU219" s="1053">
        <f t="shared" si="109"/>
        <v>0</v>
      </c>
      <c r="AV219" s="1054">
        <f>IF(AK219,IF(OR(AU219="",N(AU219)&lt;=0.000000001),"",_xlfn.XLOOKUP(AJ219,BJ15:BJ62,BN15:BN62,_xlfn.XLOOKUP(AJ219,BK15:BK62,BN15:BN62,_xlfn.XLOOKUP(AJ219,BL15:BL62,BN15:BN62,"")))),0)</f>
        <v>0</v>
      </c>
      <c r="AW219" s="1067" cm="1">
        <f t="array" ref="AW219">IF(AK219&lt;&gt;1,0,IF(OR(AU219="",N(AU219)&lt;=0.000000001),"",IF(OR(AO219="",N(AO219)&lt;=0.000000001),0,IF(ISNUMBER(AU219),IFERROR(_xlfn.LET(_xlpm.ai_test,TRIM(AJ219),_xlpm.r,IFERROR(_xlfn.XLOOKUP(_xlpm.ai_test,BJ15:BJ62,ROW(BJ15:BJ62),0,1),IFERROR(_xlfn.XLOOKUP(_xlpm.ai_test,BK15:BK62,ROW(BK15:BK62),0,1),_xlfn.XLOOKUP(_xlpm.ai_test,BL15:BL62,ROW(BL15:BL62),0,1))),_xlpm.p,_xlpm.r-MIN(ROW(BJ15:BJ62))+1,_xlpm.f,INDEX(BM15:BM62,_xlpm.p),_xlpm.u,INDEX(BN15:BN62,_xlpm.p),_xlpm.s,INDEX(BP15:BP62,_xlpm.p),_xlpm.q,N(AU219)/_xlpm.f,IF(_xlpm.q&gt;=_xlpm.s,ROUND(_xlpm.q,1)&amp;" "&amp;_xlpm.ai_test&amp;" = "&amp;ROUND(_xlpm.q*_xlpm.f,1)&amp;" "&amp;_xlpm.u,ROUND(_xlpm.q,1)&amp;" "&amp;_xlpm.ai_test)),""),""))))</f>
        <v>0</v>
      </c>
      <c r="AX219" s="1055"/>
      <c r="AY219" s="1053">
        <f t="shared" si="110"/>
        <v>0</v>
      </c>
      <c r="AZ219" s="1054" t="str">
        <f t="shared" si="111"/>
        <v/>
      </c>
      <c r="BA219" s="1056">
        <f t="shared" si="112"/>
        <v>0</v>
      </c>
      <c r="BB219" s="1057" t="str">
        <f t="shared" si="113"/>
        <v/>
      </c>
      <c r="BC219" s="1046"/>
      <c r="BD219" s="1058">
        <f t="shared" si="114"/>
        <v>0</v>
      </c>
      <c r="BE219" s="1048" t="str">
        <f t="shared" si="115"/>
        <v/>
      </c>
      <c r="BF219" s="262" t="s">
        <v>22</v>
      </c>
      <c r="BG219" s="1027">
        <f t="shared" si="116"/>
        <v>0</v>
      </c>
      <c r="BH219" s="1028">
        <f t="shared" si="117"/>
        <v>0</v>
      </c>
      <c r="BI219"/>
      <c r="BR219"/>
      <c r="BS219"/>
      <c r="BT219"/>
      <c r="BU219"/>
      <c r="BV219"/>
      <c r="BW219"/>
      <c r="BX219" s="964" t="str">
        <f t="shared" si="99"/>
        <v>►</v>
      </c>
      <c r="BY219"/>
      <c r="BZ219"/>
      <c r="CA219"/>
      <c r="CB219"/>
      <c r="CC219"/>
      <c r="CD219" s="848"/>
      <c r="CE219"/>
      <c r="CF219"/>
      <c r="CG219"/>
      <c r="CH219"/>
      <c r="CI219"/>
      <c r="CJ219"/>
      <c r="CK219"/>
      <c r="CM219"/>
      <c r="CN219"/>
      <c r="CO219"/>
      <c r="CP219"/>
      <c r="CQ219"/>
      <c r="CR219"/>
      <c r="CS219"/>
      <c r="CU219"/>
      <c r="CV219"/>
      <c r="CW219"/>
      <c r="CX219"/>
      <c r="CY219"/>
      <c r="CZ219"/>
      <c r="DA219"/>
      <c r="DC219" s="3">
        <v>1</v>
      </c>
    </row>
    <row r="220" spans="1:107" s="701" customFormat="1" ht="21" customHeight="1">
      <c r="A220" s="941" t="s">
        <v>22</v>
      </c>
      <c r="B220" s="957" t="str">
        <f t="shared" si="98"/>
        <v>►</v>
      </c>
      <c r="C220" s="999" cm="1">
        <f t="array" ref="C220">SUMPRODUCT(LEN(D220:J220))</f>
        <v>0</v>
      </c>
      <c r="D220" s="201"/>
      <c r="E220" s="206"/>
      <c r="F220" s="206"/>
      <c r="G220" s="206"/>
      <c r="H220" s="206"/>
      <c r="I220" s="206"/>
      <c r="J220" s="207"/>
      <c r="K220" s="455" t="s">
        <v>22</v>
      </c>
      <c r="L220" s="115" t="str">
        <f t="shared" si="96"/>
        <v>►</v>
      </c>
      <c r="M220" s="34" t="str">
        <f>M189</f>
        <v>M MILLE-FEUILLE meringue et chiboust pamplemousse aux fraises des bois | pâtisserie--ENTREMET| Auteur &gt; VOUS</v>
      </c>
      <c r="N220" s="35">
        <f>N189</f>
        <v>10</v>
      </c>
      <c r="O220" s="34" t="str">
        <f>O189</f>
        <v>coupe</v>
      </c>
      <c r="P220" s="36" t="str">
        <f>P189</f>
        <v>Recette mère ► MILLE-FEUILLE  aux fraises des bois</v>
      </c>
      <c r="Q220" s="100"/>
      <c r="R220" s="120"/>
      <c r="S220" s="102" t="str">
        <f t="shared" si="95"/>
        <v/>
      </c>
      <c r="T220" s="103"/>
      <c r="U220" s="141"/>
      <c r="V220" s="143">
        <v>1</v>
      </c>
      <c r="W220" s="106"/>
      <c r="X220" s="107">
        <f>IF(Z223=0,0,(Z220/Z223)*Y192*1000)</f>
        <v>0</v>
      </c>
      <c r="Y220" s="117">
        <f>IF(Z223=0, 0, (Q220*V220)/(Z223*Y192))</f>
        <v>0</v>
      </c>
      <c r="Z220" s="109" cm="1">
        <f t="array" ref="Z220">IFERROR(_xlfn.LET(_xlpm.k,UPPER(TRIM(U220)),_xlpm.r,_xlfn.XLOOKUP(_xlpm.k,UPPER(TRIM(Q224:AD224)),Q225:AD225,_xlfn.XLOOKUP(_xlpm.k,UPPER(TRIM(Q226:AD226)),Q227:AD227,0)),_xlpm.r*T220*IF(Q220&gt;0,Q220,1)),0)</f>
        <v>0</v>
      </c>
      <c r="AA220" s="118">
        <f>IF(OR(ISBLANK(AC188),AC188=0),0,Q220*AC186*V220/AC188)</f>
        <v>0</v>
      </c>
      <c r="AB220" s="2436">
        <f t="shared" si="97"/>
        <v>0</v>
      </c>
      <c r="AC220" s="111">
        <f>IF(OR(ISBLANK(AC188),AC188=0),0,Z220*V220*V188)</f>
        <v>0</v>
      </c>
      <c r="AD220" s="119" t="str">
        <f>_xlfn.LET(_xlpm.unite,SUBSTITUTE(TRIM(U220)," (s)",""),_xlpm.val,AC220,_xlpm.estVol,COUNTIF(W224:AD224,_xlpm.unite)+COUNTIF(W226:AD226,_xlpm.unite)&gt;0,_xlpm.estPoids,COUNTIF(Q224:V224,_xlpm.unite)+COUNTIF(Q226:V226,_xlpm.unite)&gt;0,IF(_xlpm.estVol,IF(ROUND(_xlpm.val,3)&gt;=1,ROUND(_xlpm.val,3)&amp;"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
      </c>
      <c r="AE220" s="262" t="s">
        <v>22</v>
      </c>
      <c r="AF220" s="1035" t="str">
        <f t="shared" si="100"/>
        <v>►</v>
      </c>
      <c r="AG220" s="1036" t="str">
        <f t="shared" si="101"/>
        <v/>
      </c>
      <c r="AH220" s="1037" t="str">
        <f t="shared" si="102"/>
        <v/>
      </c>
      <c r="AI220" s="1036" t="str">
        <f t="shared" si="103"/>
        <v/>
      </c>
      <c r="AJ220" s="1037" t="str">
        <f t="shared" si="104"/>
        <v/>
      </c>
      <c r="AK220" s="1037">
        <f>IF(AND(L220="A",COUNTIF(BJ15:BL62,TRIM(U220))&gt;0),1,0)</f>
        <v>0</v>
      </c>
      <c r="AL220" s="1051" t="str" cm="1">
        <f t="array" ref="AL220">IF(AF220&lt;&gt;"A","",IFERROR((IFERROR(_xlfn.XLOOKUP(TRIM(SUBSTITUTE(U220,CHAR(160)," ")),BJ15:BJ62,BM15:BM62),IFERROR(_xlfn.XLOOKUP(TRIM(SUBSTITUTE(U220,CHAR(160)," ")),BK15:BK62,BM15:BM62),_xlfn.XLOOKUP(TRIM(SUBSTITUTE(U220,CHAR(160)," ")),BL15:BL62,BM15:BM62))))*T220*IF(ISBLANK(Q220),1,Q220)+IFERROR(_xlfn.XLOOKUP("RECHERCHEX",TRIM(L220:AD220),L220:AD220),0),0))</f>
        <v/>
      </c>
      <c r="AM220" s="1038">
        <f t="shared" si="105"/>
        <v>0</v>
      </c>
      <c r="AN220" s="1627" t="str">
        <f t="shared" si="106"/>
        <v/>
      </c>
      <c r="AO220" s="1039">
        <f t="shared" si="107"/>
        <v>0</v>
      </c>
      <c r="AP220" s="1039">
        <f t="shared" si="108"/>
        <v>0</v>
      </c>
      <c r="AQ220" s="1040">
        <f>IF(AO220&gt;0,AS9,0)</f>
        <v>0</v>
      </c>
      <c r="AR220" s="1628" t="str">
        <f>IF(TRIM(AG220)="▼ recette suivante", AG220, IF(AQ220&gt;0, IF(AT9&lt;&gt;"", AT9&amp;"-ou.or.o ❾ + or - &gt;", ""), ""))</f>
        <v/>
      </c>
      <c r="AS220" s="1064"/>
      <c r="AT220" s="1064"/>
      <c r="AU220" s="1042">
        <f t="shared" si="109"/>
        <v>0</v>
      </c>
      <c r="AV220" s="1043">
        <f>IF(AK220,IF(OR(AU220="",N(AU220)&lt;=0.000000001),"",_xlfn.XLOOKUP(AJ220,BJ15:BJ62,BN15:BN62,_xlfn.XLOOKUP(AJ220,BK15:BK62,BN15:BN62,_xlfn.XLOOKUP(AJ220,BL15:BL62,BN15:BN62,"")))),0)</f>
        <v>0</v>
      </c>
      <c r="AW220" s="1065" cm="1">
        <f t="array" ref="AW220">IF(AK220&lt;&gt;1,0,IF(OR(AU220="",N(AU220)&lt;=0.000000001),"",IF(OR(AO220="",N(AO220)&lt;=0.000000001),0,IF(ISNUMBER(AU220),IFERROR(_xlfn.LET(_xlpm.ai_test,TRIM(AJ220),_xlpm.r,IFERROR(_xlfn.XLOOKUP(_xlpm.ai_test,BJ15:BJ62,ROW(BJ15:BJ62),0,1),IFERROR(_xlfn.XLOOKUP(_xlpm.ai_test,BK15:BK62,ROW(BK15:BK62),0,1),_xlfn.XLOOKUP(_xlpm.ai_test,BL15:BL62,ROW(BL15:BL62),0,1))),_xlpm.p,_xlpm.r-MIN(ROW(BJ15:BJ62))+1,_xlpm.f,INDEX(BM15:BM62,_xlpm.p),_xlpm.u,INDEX(BN15:BN62,_xlpm.p),_xlpm.s,INDEX(BP15:BP62,_xlpm.p),_xlpm.q,N(AU220)/_xlpm.f,IF(_xlpm.q&gt;=_xlpm.s,ROUND(_xlpm.q,1)&amp;" "&amp;_xlpm.ai_test&amp;" = "&amp;ROUND(_xlpm.q*_xlpm.f,1)&amp;" "&amp;_xlpm.u,ROUND(_xlpm.q,1)&amp;" "&amp;_xlpm.ai_test)),""),""))))</f>
        <v>0</v>
      </c>
      <c r="AX220" s="1055"/>
      <c r="AY220" s="1042">
        <f t="shared" si="110"/>
        <v>0</v>
      </c>
      <c r="AZ220" s="1043" t="str">
        <f t="shared" si="111"/>
        <v/>
      </c>
      <c r="BA220" s="1044">
        <f t="shared" si="112"/>
        <v>0</v>
      </c>
      <c r="BB220" s="1045" t="str">
        <f t="shared" si="113"/>
        <v/>
      </c>
      <c r="BC220" s="1046"/>
      <c r="BD220" s="1047">
        <f t="shared" si="114"/>
        <v>0</v>
      </c>
      <c r="BE220" s="1048" t="str">
        <f t="shared" si="115"/>
        <v/>
      </c>
      <c r="BF220" s="262" t="s">
        <v>22</v>
      </c>
      <c r="BG220" s="1027">
        <f t="shared" si="116"/>
        <v>0</v>
      </c>
      <c r="BH220" s="1028">
        <f t="shared" si="117"/>
        <v>0</v>
      </c>
      <c r="BI220"/>
      <c r="BR220"/>
      <c r="BS220"/>
      <c r="BT220"/>
      <c r="BU220"/>
      <c r="BV220"/>
      <c r="BW220"/>
      <c r="BX220" s="964" t="str">
        <f t="shared" si="99"/>
        <v>►</v>
      </c>
      <c r="BY220"/>
      <c r="BZ220"/>
      <c r="CA220"/>
      <c r="CB220"/>
      <c r="CC220"/>
      <c r="CD220" s="848"/>
      <c r="CE220"/>
      <c r="CF220"/>
      <c r="CG220"/>
      <c r="CH220"/>
      <c r="CI220"/>
      <c r="CJ220"/>
      <c r="CK220"/>
      <c r="CM220"/>
      <c r="CN220"/>
      <c r="CO220"/>
      <c r="CP220"/>
      <c r="CQ220"/>
      <c r="CR220"/>
      <c r="CS220"/>
      <c r="CU220"/>
      <c r="CV220"/>
      <c r="CW220"/>
      <c r="CX220"/>
      <c r="CY220"/>
      <c r="CZ220"/>
      <c r="DA220"/>
      <c r="DC220" s="3">
        <v>1</v>
      </c>
    </row>
    <row r="221" spans="1:107" s="701" customFormat="1" ht="21" customHeight="1">
      <c r="A221" s="941" t="s">
        <v>22</v>
      </c>
      <c r="B221" s="957" t="str">
        <f t="shared" si="98"/>
        <v>►</v>
      </c>
      <c r="C221" s="999" cm="1">
        <f t="array" ref="C221">SUMPRODUCT(LEN(D221:J221))</f>
        <v>0</v>
      </c>
      <c r="D221" s="201"/>
      <c r="E221" s="206"/>
      <c r="F221" s="206"/>
      <c r="G221" s="206"/>
      <c r="H221" s="206"/>
      <c r="I221" s="206"/>
      <c r="J221" s="207"/>
      <c r="K221" s="455" t="s">
        <v>22</v>
      </c>
      <c r="L221" s="115" t="str">
        <f t="shared" si="96"/>
        <v>►</v>
      </c>
      <c r="M221" s="34" t="str">
        <f>M189</f>
        <v>M MILLE-FEUILLE meringue et chiboust pamplemousse aux fraises des bois | pâtisserie--ENTREMET| Auteur &gt; VOUS</v>
      </c>
      <c r="N221" s="35">
        <f>N189</f>
        <v>10</v>
      </c>
      <c r="O221" s="34" t="str">
        <f>O189</f>
        <v>coupe</v>
      </c>
      <c r="P221" s="36" t="str">
        <f>P189</f>
        <v>Recette mère ► MILLE-FEUILLE  aux fraises des bois</v>
      </c>
      <c r="Q221" s="100"/>
      <c r="R221" s="120"/>
      <c r="S221" s="102" t="str">
        <f t="shared" si="95"/>
        <v/>
      </c>
      <c r="T221" s="103"/>
      <c r="U221" s="141"/>
      <c r="V221" s="143">
        <v>1</v>
      </c>
      <c r="W221" s="106"/>
      <c r="X221" s="107">
        <f>IF(Z223=0,0,(Z221/Z223)*Y192*1000)</f>
        <v>0</v>
      </c>
      <c r="Y221" s="117">
        <f>IF(Z223=0, 0, (Q221*V221)/(Z223*Y192))</f>
        <v>0</v>
      </c>
      <c r="Z221" s="109" cm="1">
        <f t="array" ref="Z221">IFERROR(_xlfn.LET(_xlpm.k,UPPER(TRIM(U221)),_xlpm.r,_xlfn.XLOOKUP(_xlpm.k,UPPER(TRIM(Q224:AD224)),Q225:AD225,_xlfn.XLOOKUP(_xlpm.k,UPPER(TRIM(Q226:AD226)),Q227:AD227,0)),_xlpm.r*T221*IF(Q221&gt;0,Q221,1)),0)</f>
        <v>0</v>
      </c>
      <c r="AA221" s="122">
        <f>IF(OR(ISBLANK(AC188),AC188=0),0,Q221*AC186*V221/AC188)</f>
        <v>0</v>
      </c>
      <c r="AB221" s="2437">
        <f t="shared" si="97"/>
        <v>0</v>
      </c>
      <c r="AC221" s="111">
        <f>IF(OR(ISBLANK(AC188),AC188=0),0,Z221*V221*V188)</f>
        <v>0</v>
      </c>
      <c r="AD221" s="142" t="str">
        <f>_xlfn.LET(_xlpm.unite,SUBSTITUTE(TRIM(U221)," (s)",""),_xlpm.val,AC221,_xlpm.estVol,COUNTIF(W224:AD224,_xlpm.unite)+COUNTIF(W226:AD226,_xlpm.unite)&gt;0,_xlpm.estPoids,COUNTIF(Q224:V224,_xlpm.unite)+COUNTIF(Q226:V226,_xlpm.unite)&gt;0,IF(_xlpm.estVol,IF(ROUND(_xlpm.val,3)&gt;=1,ROUND(_xlpm.val,3)&amp;"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
      </c>
      <c r="AE221" s="262" t="s">
        <v>22</v>
      </c>
      <c r="AF221" s="1035" t="str">
        <f t="shared" si="100"/>
        <v>►</v>
      </c>
      <c r="AG221" s="1036" t="str">
        <f t="shared" si="101"/>
        <v/>
      </c>
      <c r="AH221" s="1037" t="str">
        <f t="shared" si="102"/>
        <v/>
      </c>
      <c r="AI221" s="1036" t="str">
        <f t="shared" si="103"/>
        <v/>
      </c>
      <c r="AJ221" s="1037" t="str">
        <f t="shared" si="104"/>
        <v/>
      </c>
      <c r="AK221" s="1037">
        <f>IF(AND(L221="A",COUNTIF(BJ15:BL62,TRIM(U221))&gt;0),1,0)</f>
        <v>0</v>
      </c>
      <c r="AL221" s="1051" t="str" cm="1">
        <f t="array" ref="AL221">IF(AF221&lt;&gt;"A","",IFERROR((IFERROR(_xlfn.XLOOKUP(TRIM(SUBSTITUTE(U221,CHAR(160)," ")),BJ15:BJ62,BM15:BM62),IFERROR(_xlfn.XLOOKUP(TRIM(SUBSTITUTE(U221,CHAR(160)," ")),BK15:BK62,BM15:BM62),_xlfn.XLOOKUP(TRIM(SUBSTITUTE(U221,CHAR(160)," ")),BL15:BL62,BM15:BM62))))*T221*IF(ISBLANK(Q221),1,Q221)+IFERROR(_xlfn.XLOOKUP("RECHERCHEX",TRIM(L221:AD221),L221:AD221),0),0))</f>
        <v/>
      </c>
      <c r="AM221" s="1038">
        <f t="shared" si="105"/>
        <v>0</v>
      </c>
      <c r="AN221" s="1627" t="str">
        <f t="shared" si="106"/>
        <v/>
      </c>
      <c r="AO221" s="1039">
        <f t="shared" si="107"/>
        <v>0</v>
      </c>
      <c r="AP221" s="1039">
        <f t="shared" si="108"/>
        <v>0</v>
      </c>
      <c r="AQ221" s="1052">
        <f>IF(AO221&gt;0,AS9,0)</f>
        <v>0</v>
      </c>
      <c r="AR221" s="1626" t="str">
        <f>IF(TRIM(AG221)="▼ recette suivante", AG221, IF(AQ221&gt;0, IF(AT9&lt;&gt;"", AT9&amp;"-ou.or.o ❾ + or - &gt;", ""), ""))</f>
        <v/>
      </c>
      <c r="AS221" s="1064"/>
      <c r="AT221" s="1064"/>
      <c r="AU221" s="1053">
        <f t="shared" si="109"/>
        <v>0</v>
      </c>
      <c r="AV221" s="1054">
        <f>IF(AK221,IF(OR(AU221="",N(AU221)&lt;=0.000000001),"",_xlfn.XLOOKUP(AJ221,BJ15:BJ62,BN15:BN62,_xlfn.XLOOKUP(AJ221,BK15:BK62,BN15:BN62,_xlfn.XLOOKUP(AJ221,BL15:BL62,BN15:BN62,"")))),0)</f>
        <v>0</v>
      </c>
      <c r="AW221" s="1067" cm="1">
        <f t="array" ref="AW221">IF(AK221&lt;&gt;1,0,IF(OR(AU221="",N(AU221)&lt;=0.000000001),"",IF(OR(AO221="",N(AO221)&lt;=0.000000001),0,IF(ISNUMBER(AU221),IFERROR(_xlfn.LET(_xlpm.ai_test,TRIM(AJ221),_xlpm.r,IFERROR(_xlfn.XLOOKUP(_xlpm.ai_test,BJ15:BJ62,ROW(BJ15:BJ62),0,1),IFERROR(_xlfn.XLOOKUP(_xlpm.ai_test,BK15:BK62,ROW(BK15:BK62),0,1),_xlfn.XLOOKUP(_xlpm.ai_test,BL15:BL62,ROW(BL15:BL62),0,1))),_xlpm.p,_xlpm.r-MIN(ROW(BJ15:BJ62))+1,_xlpm.f,INDEX(BM15:BM62,_xlpm.p),_xlpm.u,INDEX(BN15:BN62,_xlpm.p),_xlpm.s,INDEX(BP15:BP62,_xlpm.p),_xlpm.q,N(AU221)/_xlpm.f,IF(_xlpm.q&gt;=_xlpm.s,ROUND(_xlpm.q,1)&amp;" "&amp;_xlpm.ai_test&amp;" = "&amp;ROUND(_xlpm.q*_xlpm.f,1)&amp;" "&amp;_xlpm.u,ROUND(_xlpm.q,1)&amp;" "&amp;_xlpm.ai_test)),""),""))))</f>
        <v>0</v>
      </c>
      <c r="AX221" s="1055"/>
      <c r="AY221" s="1053">
        <f t="shared" si="110"/>
        <v>0</v>
      </c>
      <c r="AZ221" s="1054" t="str">
        <f t="shared" si="111"/>
        <v/>
      </c>
      <c r="BA221" s="1056">
        <f t="shared" si="112"/>
        <v>0</v>
      </c>
      <c r="BB221" s="1057" t="str">
        <f t="shared" si="113"/>
        <v/>
      </c>
      <c r="BC221" s="1046"/>
      <c r="BD221" s="1058">
        <f t="shared" si="114"/>
        <v>0</v>
      </c>
      <c r="BE221" s="1048" t="str">
        <f t="shared" si="115"/>
        <v/>
      </c>
      <c r="BF221" s="262" t="s">
        <v>22</v>
      </c>
      <c r="BG221" s="1027">
        <f t="shared" si="116"/>
        <v>0</v>
      </c>
      <c r="BH221" s="1028">
        <f t="shared" si="117"/>
        <v>0</v>
      </c>
      <c r="BI221"/>
      <c r="BR221"/>
      <c r="BS221"/>
      <c r="BT221"/>
      <c r="BU221"/>
      <c r="BV221"/>
      <c r="BW221"/>
      <c r="BX221" s="964" t="str">
        <f t="shared" si="99"/>
        <v>►</v>
      </c>
      <c r="BY221"/>
      <c r="BZ221"/>
      <c r="CA221"/>
      <c r="CB221"/>
      <c r="CC221"/>
      <c r="CD221" s="848"/>
      <c r="CE221"/>
      <c r="CF221"/>
      <c r="CG221"/>
      <c r="CH221"/>
      <c r="CI221"/>
      <c r="CJ221"/>
      <c r="CK221"/>
      <c r="CM221"/>
      <c r="CN221"/>
      <c r="CO221"/>
      <c r="CP221"/>
      <c r="CQ221"/>
      <c r="CR221"/>
      <c r="CS221"/>
      <c r="CU221"/>
      <c r="CV221"/>
      <c r="CW221"/>
      <c r="CX221"/>
      <c r="CY221"/>
      <c r="CZ221"/>
      <c r="DA221"/>
      <c r="DC221" s="3">
        <v>1</v>
      </c>
    </row>
    <row r="222" spans="1:107" s="701" customFormat="1" ht="21" customHeight="1">
      <c r="A222" s="941" t="s">
        <v>22</v>
      </c>
      <c r="B222" s="957" t="str">
        <f t="shared" si="98"/>
        <v>►</v>
      </c>
      <c r="C222" s="999" cm="1">
        <f t="array" ref="C222">SUMPRODUCT(LEN(D222:J222))</f>
        <v>0</v>
      </c>
      <c r="D222" s="201"/>
      <c r="E222" s="206"/>
      <c r="F222" s="206"/>
      <c r="G222" s="206"/>
      <c r="H222" s="206"/>
      <c r="I222" s="206"/>
      <c r="J222" s="207"/>
      <c r="K222" s="455" t="s">
        <v>22</v>
      </c>
      <c r="L222" s="115" t="str">
        <f t="shared" si="96"/>
        <v>►</v>
      </c>
      <c r="M222" s="34" t="str">
        <f>M189</f>
        <v>M MILLE-FEUILLE meringue et chiboust pamplemousse aux fraises des bois | pâtisserie--ENTREMET| Auteur &gt; VOUS</v>
      </c>
      <c r="N222" s="35">
        <f>N189</f>
        <v>10</v>
      </c>
      <c r="O222" s="34" t="str">
        <f>O189</f>
        <v>coupe</v>
      </c>
      <c r="P222" s="36" t="str">
        <f>P189</f>
        <v>Recette mère ► MILLE-FEUILLE  aux fraises des bois</v>
      </c>
      <c r="Q222" s="100"/>
      <c r="R222" s="120"/>
      <c r="S222" s="102" t="str">
        <f t="shared" si="95"/>
        <v/>
      </c>
      <c r="T222" s="103"/>
      <c r="U222" s="141"/>
      <c r="V222" s="143">
        <v>1</v>
      </c>
      <c r="W222" s="106"/>
      <c r="X222" s="107">
        <f>IF(Z223=0,0,(Z222/Z223)*Y192*1000)</f>
        <v>0</v>
      </c>
      <c r="Y222" s="117">
        <f>IF(Z223=0, 0, (Q222*V222)/(Z223*Y192))</f>
        <v>0</v>
      </c>
      <c r="Z222" s="109" cm="1">
        <f t="array" ref="Z222">IFERROR(_xlfn.LET(_xlpm.k,UPPER(TRIM(U222)),_xlpm.r,_xlfn.XLOOKUP(_xlpm.k,UPPER(TRIM(Q224:AD224)),Q225:AD225,_xlfn.XLOOKUP(_xlpm.k,UPPER(TRIM(Q226:AD226)),Q227:AD227,0)),_xlpm.r*T222*IF(Q222&gt;0,Q222,1)),0)</f>
        <v>0</v>
      </c>
      <c r="AA222" s="118">
        <f>IF(OR(ISBLANK(AC188),AC188=0),0,Q222*AC186*V222/AC188)</f>
        <v>0</v>
      </c>
      <c r="AB222" s="2436">
        <f t="shared" si="97"/>
        <v>0</v>
      </c>
      <c r="AC222" s="111">
        <f>IF(OR(ISBLANK(AC188),AC188=0),0,Z222*V222*V188)</f>
        <v>0</v>
      </c>
      <c r="AD222" s="119" t="str">
        <f>_xlfn.LET(_xlpm.unite,SUBSTITUTE(TRIM(U222)," (s)",""),_xlpm.val,AC222,_xlpm.estVol,COUNTIF(W224:AD224,_xlpm.unite)+COUNTIF(W226:AD226,_xlpm.unite)&gt;0,_xlpm.estPoids,COUNTIF(Q224:V224,_xlpm.unite)+COUNTIF(Q226:V226,_xlpm.unite)&gt;0,IF(_xlpm.estVol,IF(ROUND(_xlpm.val,3)&gt;=1,ROUND(_xlpm.val,3)&amp;" L",MAX(1,ROUND(_xlpm.val*100,0))&amp;" cl"),IF(_xlpm.estPoids,IF(ROUND(_xlpm.val,3)&gt;=1,ROUND(_xlpm.val,3)&amp;" Kg",MAX(1,ROUND(_xlpm.val*1000,0))&amp;" g"),"")))</f>
        <v/>
      </c>
      <c r="AE222" s="262" t="s">
        <v>22</v>
      </c>
      <c r="AF222" s="1035" t="str">
        <f t="shared" si="100"/>
        <v>►</v>
      </c>
      <c r="AG222" s="1036" t="str">
        <f t="shared" si="101"/>
        <v/>
      </c>
      <c r="AH222" s="1037" t="str">
        <f t="shared" si="102"/>
        <v/>
      </c>
      <c r="AI222" s="1036" t="str">
        <f t="shared" si="103"/>
        <v/>
      </c>
      <c r="AJ222" s="1037" t="str">
        <f t="shared" si="104"/>
        <v/>
      </c>
      <c r="AK222" s="1037">
        <f>IF(AND(L222="A",COUNTIF(BJ15:BL62,TRIM(U222))&gt;0),1,0)</f>
        <v>0</v>
      </c>
      <c r="AL222" s="1051" t="str" cm="1">
        <f t="array" ref="AL222">IF(AF222&lt;&gt;"A","",IFERROR((IFERROR(_xlfn.XLOOKUP(TRIM(SUBSTITUTE(U222,CHAR(160)," ")),BJ15:BJ62,BM15:BM62),IFERROR(_xlfn.XLOOKUP(TRIM(SUBSTITUTE(U222,CHAR(160)," ")),BK15:BK62,BM15:BM62),_xlfn.XLOOKUP(TRIM(SUBSTITUTE(U222,CHAR(160)," ")),BL15:BL62,BM15:BM62))))*T222*IF(ISBLANK(Q222),1,Q222)+IFERROR(_xlfn.XLOOKUP("RECHERCHEX",TRIM(L222:AD222),L222:AD222),0),0))</f>
        <v/>
      </c>
      <c r="AM222" s="1038">
        <f t="shared" si="105"/>
        <v>0</v>
      </c>
      <c r="AN222" s="1627" t="str">
        <f t="shared" si="106"/>
        <v/>
      </c>
      <c r="AO222" s="1039">
        <f t="shared" si="107"/>
        <v>0</v>
      </c>
      <c r="AP222" s="1039">
        <f t="shared" si="108"/>
        <v>0</v>
      </c>
      <c r="AQ222" s="1040">
        <f>IF(AO222&gt;0,AS9,0)</f>
        <v>0</v>
      </c>
      <c r="AR222" s="1628" t="str">
        <f>IF(TRIM(AG222)="▼ recette suivante", AG222, IF(AQ222&gt;0, IF(AT9&lt;&gt;"", AT9&amp;"-ou.or.o ❾ + or - &gt;", ""), ""))</f>
        <v/>
      </c>
      <c r="AS222" s="1064"/>
      <c r="AT222" s="1064"/>
      <c r="AU222" s="1042">
        <f t="shared" si="109"/>
        <v>0</v>
      </c>
      <c r="AV222" s="1043">
        <f>IF(AK222,IF(OR(AU222="",N(AU222)&lt;=0.000000001),"",_xlfn.XLOOKUP(AJ222,BJ15:BJ62,BN15:BN62,_xlfn.XLOOKUP(AJ222,BK15:BK62,BN15:BN62,_xlfn.XLOOKUP(AJ222,BL15:BL62,BN15:BN62,"")))),0)</f>
        <v>0</v>
      </c>
      <c r="AW222" s="1065" cm="1">
        <f t="array" ref="AW222">IF(AK222&lt;&gt;1,0,IF(OR(AU222="",N(AU222)&lt;=0.000000001),"",IF(OR(AO222="",N(AO222)&lt;=0.000000001),0,IF(ISNUMBER(AU222),IFERROR(_xlfn.LET(_xlpm.ai_test,TRIM(AJ222),_xlpm.r,IFERROR(_xlfn.XLOOKUP(_xlpm.ai_test,BJ15:BJ62,ROW(BJ15:BJ62),0,1),IFERROR(_xlfn.XLOOKUP(_xlpm.ai_test,BK15:BK62,ROW(BK15:BK62),0,1),_xlfn.XLOOKUP(_xlpm.ai_test,BL15:BL62,ROW(BL15:BL62),0,1))),_xlpm.p,_xlpm.r-MIN(ROW(BJ15:BJ62))+1,_xlpm.f,INDEX(BM15:BM62,_xlpm.p),_xlpm.u,INDEX(BN15:BN62,_xlpm.p),_xlpm.s,INDEX(BP15:BP62,_xlpm.p),_xlpm.q,N(AU222)/_xlpm.f,IF(_xlpm.q&gt;=_xlpm.s,ROUND(_xlpm.q,1)&amp;" "&amp;_xlpm.ai_test&amp;" = "&amp;ROUND(_xlpm.q*_xlpm.f,1)&amp;" "&amp;_xlpm.u,ROUND(_xlpm.q,1)&amp;" "&amp;_xlpm.ai_test)),""),""))))</f>
        <v>0</v>
      </c>
      <c r="AX222" s="1055"/>
      <c r="AY222" s="1042">
        <f t="shared" si="110"/>
        <v>0</v>
      </c>
      <c r="AZ222" s="1043" t="str">
        <f t="shared" si="111"/>
        <v/>
      </c>
      <c r="BA222" s="1044">
        <f t="shared" si="112"/>
        <v>0</v>
      </c>
      <c r="BB222" s="1045" t="str">
        <f t="shared" si="113"/>
        <v/>
      </c>
      <c r="BC222" s="1046"/>
      <c r="BD222" s="1047">
        <f t="shared" si="114"/>
        <v>0</v>
      </c>
      <c r="BE222" s="1048" t="str">
        <f t="shared" si="115"/>
        <v/>
      </c>
      <c r="BF222" s="262" t="s">
        <v>22</v>
      </c>
      <c r="BG222" s="1027">
        <f t="shared" si="116"/>
        <v>0</v>
      </c>
      <c r="BH222" s="1028">
        <f t="shared" si="117"/>
        <v>0</v>
      </c>
      <c r="BI222"/>
      <c r="BR222"/>
      <c r="BS222"/>
      <c r="BT222"/>
      <c r="BU222"/>
      <c r="BV222"/>
      <c r="BW222"/>
      <c r="BX222" s="964" t="str">
        <f t="shared" si="99"/>
        <v>►</v>
      </c>
      <c r="BY222"/>
      <c r="BZ222"/>
      <c r="CA222"/>
      <c r="CB222"/>
      <c r="CC222"/>
      <c r="CD222" s="848"/>
      <c r="CE222"/>
      <c r="CF222"/>
      <c r="CG222"/>
      <c r="CH222"/>
      <c r="CI222"/>
      <c r="CJ222"/>
      <c r="CK222"/>
      <c r="CM222"/>
      <c r="CN222"/>
      <c r="CO222"/>
      <c r="CP222"/>
      <c r="CQ222"/>
      <c r="CR222"/>
      <c r="CS222"/>
      <c r="CU222"/>
      <c r="CV222"/>
      <c r="CW222"/>
      <c r="CX222"/>
      <c r="CY222"/>
      <c r="CZ222"/>
      <c r="DA222"/>
      <c r="DC222" s="3">
        <v>1</v>
      </c>
    </row>
    <row r="223" spans="1:107" s="701" customFormat="1" ht="21" customHeight="1">
      <c r="A223" s="941" t="s">
        <v>22</v>
      </c>
      <c r="B223" s="957" t="str">
        <f t="shared" si="98"/>
        <v>A</v>
      </c>
      <c r="C223" s="999" cm="1">
        <f t="array" ref="C223">SUMPRODUCT(LEN(D223:J223))</f>
        <v>0</v>
      </c>
      <c r="D223" s="201"/>
      <c r="E223" s="206"/>
      <c r="F223" s="206"/>
      <c r="G223" s="206"/>
      <c r="H223" s="206"/>
      <c r="I223" s="206"/>
      <c r="J223" s="207"/>
      <c r="K223" s="455" t="s">
        <v>22</v>
      </c>
      <c r="L223" s="115" t="s">
        <v>11</v>
      </c>
      <c r="M223" s="34" t="str">
        <f>M189</f>
        <v>M MILLE-FEUILLE meringue et chiboust pamplemousse aux fraises des bois | pâtisserie--ENTREMET| Auteur &gt; VOUS</v>
      </c>
      <c r="N223" s="35">
        <f>N189</f>
        <v>10</v>
      </c>
      <c r="O223" s="34" t="str">
        <f>O189</f>
        <v>coupe</v>
      </c>
      <c r="P223" s="36" t="str">
        <f>P189</f>
        <v>Recette mère ► MILLE-FEUILLE  aux fraises des bois</v>
      </c>
      <c r="Q223" s="909" t="s">
        <v>140</v>
      </c>
      <c r="R223" s="533"/>
      <c r="S223" s="533"/>
      <c r="T223" s="533"/>
      <c r="U223" s="533"/>
      <c r="V223" s="910"/>
      <c r="W223" s="911"/>
      <c r="X223" s="912"/>
      <c r="Y223" s="912"/>
      <c r="Z223" s="913">
        <f>SUM(Z193:Z222)</f>
        <v>1.5710000000000002</v>
      </c>
      <c r="AA223" s="914"/>
      <c r="AB223" s="914"/>
      <c r="AC223" s="914" t="str">
        <f>"Total " &amp; AC190&amp;" &gt;"</f>
        <v>Total Col.18 &gt;</v>
      </c>
      <c r="AD223" s="915">
        <f>SUM(AC193:AC222)</f>
        <v>5.2366666666666672</v>
      </c>
      <c r="AE223" s="262" t="s">
        <v>22</v>
      </c>
      <c r="AF223" s="1035" t="str">
        <f t="shared" si="100"/>
        <v>►</v>
      </c>
      <c r="AG223" s="1036" t="str">
        <f t="shared" si="101"/>
        <v/>
      </c>
      <c r="AH223" s="1037" t="str">
        <f t="shared" si="102"/>
        <v/>
      </c>
      <c r="AI223" s="1036" t="str">
        <f t="shared" si="103"/>
        <v/>
      </c>
      <c r="AJ223" s="1037" t="str">
        <f t="shared" si="104"/>
        <v/>
      </c>
      <c r="AK223" s="1037">
        <f>IF(AND(L223="A",COUNTIF(BJ15:BL62,TRIM(U223))&gt;0),1,0)</f>
        <v>0</v>
      </c>
      <c r="AL223" s="1051" t="str" cm="1">
        <f t="array" ref="AL223">IF(AF223&lt;&gt;"A","",IFERROR((IFERROR(_xlfn.XLOOKUP(TRIM(SUBSTITUTE(U223,CHAR(160)," ")),BJ15:BJ62,BM15:BM62),IFERROR(_xlfn.XLOOKUP(TRIM(SUBSTITUTE(U223,CHAR(160)," ")),BK15:BK62,BM15:BM62),_xlfn.XLOOKUP(TRIM(SUBSTITUTE(U223,CHAR(160)," ")),BL15:BL62,BM15:BM62))))*T223*IF(ISBLANK(Q223),1,Q223)+IFERROR(_xlfn.XLOOKUP("RECHERCHEX",TRIM(L223:AD223),L223:AD223),0),0))</f>
        <v/>
      </c>
      <c r="AM223" s="1038">
        <f t="shared" si="105"/>
        <v>0</v>
      </c>
      <c r="AN223" s="1627" t="str">
        <f t="shared" si="106"/>
        <v/>
      </c>
      <c r="AO223" s="1039">
        <f t="shared" si="107"/>
        <v>0</v>
      </c>
      <c r="AP223" s="1039">
        <f t="shared" si="108"/>
        <v>0</v>
      </c>
      <c r="AQ223" s="1052">
        <f>IF(AO223&gt;0,AS9,0)</f>
        <v>0</v>
      </c>
      <c r="AR223" s="1626" t="str">
        <f>IF(TRIM(AG223)="▼ recette suivante", AG223, IF(AQ223&gt;0, IF(AT9&lt;&gt;"", AT9&amp;"-ou.or.o ❾ + or - &gt;", ""), ""))</f>
        <v/>
      </c>
      <c r="AS223" s="1064"/>
      <c r="AT223" s="1064"/>
      <c r="AU223" s="1053">
        <f t="shared" si="109"/>
        <v>0</v>
      </c>
      <c r="AV223" s="1054">
        <f>IF(AK223,IF(OR(AU223="",N(AU223)&lt;=0.000000001),"",_xlfn.XLOOKUP(AJ223,BJ15:BJ62,BN15:BN62,_xlfn.XLOOKUP(AJ223,BK15:BK62,BN15:BN62,_xlfn.XLOOKUP(AJ223,BL15:BL62,BN15:BN62,"")))),0)</f>
        <v>0</v>
      </c>
      <c r="AW223" s="1067" cm="1">
        <f t="array" ref="AW223">IF(AK223&lt;&gt;1,0,IF(OR(AU223="",N(AU223)&lt;=0.000000001),"",IF(OR(AO223="",N(AO223)&lt;=0.000000001),0,IF(ISNUMBER(AU223),IFERROR(_xlfn.LET(_xlpm.ai_test,TRIM(AJ223),_xlpm.r,IFERROR(_xlfn.XLOOKUP(_xlpm.ai_test,BJ15:BJ62,ROW(BJ15:BJ62),0,1),IFERROR(_xlfn.XLOOKUP(_xlpm.ai_test,BK15:BK62,ROW(BK15:BK62),0,1),_xlfn.XLOOKUP(_xlpm.ai_test,BL15:BL62,ROW(BL15:BL62),0,1))),_xlpm.p,_xlpm.r-MIN(ROW(BJ15:BJ62))+1,_xlpm.f,INDEX(BM15:BM62,_xlpm.p),_xlpm.u,INDEX(BN15:BN62,_xlpm.p),_xlpm.s,INDEX(BP15:BP62,_xlpm.p),_xlpm.q,N(AU223)/_xlpm.f,IF(_xlpm.q&gt;=_xlpm.s,ROUND(_xlpm.q,1)&amp;" "&amp;_xlpm.ai_test&amp;" = "&amp;ROUND(_xlpm.q*_xlpm.f,1)&amp;" "&amp;_xlpm.u,ROUND(_xlpm.q,1)&amp;" "&amp;_xlpm.ai_test)),""),""))))</f>
        <v>0</v>
      </c>
      <c r="AX223" s="1055"/>
      <c r="AY223" s="1053">
        <f t="shared" si="110"/>
        <v>0</v>
      </c>
      <c r="AZ223" s="1054" t="str">
        <f t="shared" si="111"/>
        <v/>
      </c>
      <c r="BA223" s="1056">
        <f t="shared" si="112"/>
        <v>0</v>
      </c>
      <c r="BB223" s="1057" t="str">
        <f t="shared" si="113"/>
        <v/>
      </c>
      <c r="BC223" s="1046"/>
      <c r="BD223" s="1058">
        <f t="shared" si="114"/>
        <v>0</v>
      </c>
      <c r="BE223" s="1048" t="str">
        <f t="shared" si="115"/>
        <v/>
      </c>
      <c r="BF223" s="262" t="s">
        <v>22</v>
      </c>
      <c r="BG223" s="1027">
        <f t="shared" si="116"/>
        <v>0</v>
      </c>
      <c r="BH223" s="1028">
        <f t="shared" si="117"/>
        <v>0</v>
      </c>
      <c r="BI223"/>
      <c r="BR223"/>
      <c r="BS223"/>
      <c r="BT223"/>
      <c r="BU223"/>
      <c r="BV223"/>
      <c r="BW223"/>
      <c r="BX223" s="964" t="str">
        <f t="shared" si="99"/>
        <v>►</v>
      </c>
      <c r="BY223"/>
      <c r="BZ223"/>
      <c r="CA223"/>
      <c r="CB223"/>
      <c r="CC223"/>
      <c r="CD223" s="848"/>
      <c r="CE223"/>
      <c r="CF223"/>
      <c r="CG223"/>
      <c r="CH223"/>
      <c r="CI223"/>
      <c r="CJ223"/>
      <c r="CK223"/>
      <c r="CM223"/>
      <c r="CN223"/>
      <c r="CO223"/>
      <c r="CP223"/>
      <c r="CQ223"/>
      <c r="CR223"/>
      <c r="CS223"/>
      <c r="CU223"/>
      <c r="CV223"/>
      <c r="CW223"/>
      <c r="CX223"/>
      <c r="CY223"/>
      <c r="CZ223"/>
      <c r="DA223"/>
      <c r="DC223" s="3">
        <v>1</v>
      </c>
    </row>
    <row r="224" spans="1:107" s="701" customFormat="1" ht="21" customHeight="1">
      <c r="A224" s="941" t="s">
        <v>22</v>
      </c>
      <c r="B224" s="957" t="str">
        <f t="shared" si="98"/>
        <v>►</v>
      </c>
      <c r="C224" s="999" cm="1">
        <f t="array" ref="C224">SUMPRODUCT(LEN(D224:J224))</f>
        <v>0</v>
      </c>
      <c r="D224" s="201"/>
      <c r="E224" s="206"/>
      <c r="F224" s="206"/>
      <c r="G224" s="206"/>
      <c r="H224" s="206"/>
      <c r="I224" s="206"/>
      <c r="J224" s="207"/>
      <c r="K224" s="455" t="s">
        <v>22</v>
      </c>
      <c r="L224" s="115" t="s">
        <v>16</v>
      </c>
      <c r="M224" s="34" t="str">
        <f>M189</f>
        <v>M MILLE-FEUILLE meringue et chiboust pamplemousse aux fraises des bois | pâtisserie--ENTREMET| Auteur &gt; VOUS</v>
      </c>
      <c r="N224" s="35">
        <f>N189</f>
        <v>10</v>
      </c>
      <c r="O224" s="34" t="str">
        <f>O189</f>
        <v>coupe</v>
      </c>
      <c r="P224" s="36" t="str">
        <f>P189</f>
        <v>Recette mère ► MILLE-FEUILLE  aux fraises des bois</v>
      </c>
      <c r="Q224" s="160" t="s">
        <v>147</v>
      </c>
      <c r="R224" s="116" t="s">
        <v>102</v>
      </c>
      <c r="S224" s="161" t="s">
        <v>148</v>
      </c>
      <c r="T224" s="162" t="s">
        <v>149</v>
      </c>
      <c r="U224" s="130" t="s">
        <v>150</v>
      </c>
      <c r="V224" s="130" t="s">
        <v>111</v>
      </c>
      <c r="W224" s="104" t="s">
        <v>0</v>
      </c>
      <c r="X224" s="104" t="s">
        <v>99</v>
      </c>
      <c r="Y224" s="104" t="s">
        <v>151</v>
      </c>
      <c r="Z224" s="104" t="s">
        <v>152</v>
      </c>
      <c r="AA224" s="121" t="s">
        <v>106</v>
      </c>
      <c r="AB224" s="121" t="s">
        <v>371</v>
      </c>
      <c r="AC224" s="379" t="s">
        <v>153</v>
      </c>
      <c r="AD224" s="121" t="s">
        <v>154</v>
      </c>
      <c r="AE224" s="262" t="s">
        <v>22</v>
      </c>
      <c r="AF224" s="1035" t="str">
        <f t="shared" si="100"/>
        <v>►</v>
      </c>
      <c r="AG224" s="1036" t="str">
        <f t="shared" si="101"/>
        <v/>
      </c>
      <c r="AH224" s="1037" t="str">
        <f t="shared" si="102"/>
        <v/>
      </c>
      <c r="AI224" s="1036" t="str">
        <f t="shared" si="103"/>
        <v/>
      </c>
      <c r="AJ224" s="1037" t="str">
        <f t="shared" si="104"/>
        <v/>
      </c>
      <c r="AK224" s="1037">
        <f>IF(AND(L224="A",COUNTIF(BJ15:BL62,TRIM(U224))&gt;0),1,0)</f>
        <v>0</v>
      </c>
      <c r="AL224" s="1051" t="str" cm="1">
        <f t="array" ref="AL224">IF(AF224&lt;&gt;"A","",IFERROR((IFERROR(_xlfn.XLOOKUP(TRIM(SUBSTITUTE(U224,CHAR(160)," ")),BJ15:BJ62,BM15:BM62),IFERROR(_xlfn.XLOOKUP(TRIM(SUBSTITUTE(U224,CHAR(160)," ")),BK15:BK62,BM15:BM62),_xlfn.XLOOKUP(TRIM(SUBSTITUTE(U224,CHAR(160)," ")),BL15:BL62,BM15:BM62))))*T224*IF(ISBLANK(Q224),1,Q224)+IFERROR(_xlfn.XLOOKUP("RECHERCHEX",TRIM(L224:AD224),L224:AD224),0),0))</f>
        <v/>
      </c>
      <c r="AM224" s="1038">
        <f t="shared" si="105"/>
        <v>0</v>
      </c>
      <c r="AN224" s="1627" t="str">
        <f t="shared" si="106"/>
        <v/>
      </c>
      <c r="AO224" s="1039">
        <f t="shared" si="107"/>
        <v>0</v>
      </c>
      <c r="AP224" s="1039">
        <f t="shared" si="108"/>
        <v>0</v>
      </c>
      <c r="AQ224" s="1040">
        <f>IF(AO224&gt;0,AS9,0)</f>
        <v>0</v>
      </c>
      <c r="AR224" s="1628" t="str">
        <f>IF(TRIM(AG224)="▼ recette suivante", AG224, IF(AQ224&gt;0, IF(AT9&lt;&gt;"", AT9&amp;"-ou.or.o ❾ + or - &gt;", ""), ""))</f>
        <v/>
      </c>
      <c r="AS224" s="1064"/>
      <c r="AT224" s="1064"/>
      <c r="AU224" s="1042">
        <f t="shared" si="109"/>
        <v>0</v>
      </c>
      <c r="AV224" s="1043">
        <f>IF(AK224,IF(OR(AU224="",N(AU224)&lt;=0.000000001),"",_xlfn.XLOOKUP(AJ224,BJ15:BJ62,BN15:BN62,_xlfn.XLOOKUP(AJ224,BK15:BK62,BN15:BN62,_xlfn.XLOOKUP(AJ224,BL15:BL62,BN15:BN62,"")))),0)</f>
        <v>0</v>
      </c>
      <c r="AW224" s="1065" cm="1">
        <f t="array" ref="AW224">IF(AK224&lt;&gt;1,0,IF(OR(AU224="",N(AU224)&lt;=0.000000001),"",IF(OR(AO224="",N(AO224)&lt;=0.000000001),0,IF(ISNUMBER(AU224),IFERROR(_xlfn.LET(_xlpm.ai_test,TRIM(AJ224),_xlpm.r,IFERROR(_xlfn.XLOOKUP(_xlpm.ai_test,BJ15:BJ62,ROW(BJ15:BJ62),0,1),IFERROR(_xlfn.XLOOKUP(_xlpm.ai_test,BK15:BK62,ROW(BK15:BK62),0,1),_xlfn.XLOOKUP(_xlpm.ai_test,BL15:BL62,ROW(BL15:BL62),0,1))),_xlpm.p,_xlpm.r-MIN(ROW(BJ15:BJ62))+1,_xlpm.f,INDEX(BM15:BM62,_xlpm.p),_xlpm.u,INDEX(BN15:BN62,_xlpm.p),_xlpm.s,INDEX(BP15:BP62,_xlpm.p),_xlpm.q,N(AU224)/_xlpm.f,IF(_xlpm.q&gt;=_xlpm.s,ROUND(_xlpm.q,1)&amp;" "&amp;_xlpm.ai_test&amp;" = "&amp;ROUND(_xlpm.q*_xlpm.f,1)&amp;" "&amp;_xlpm.u,ROUND(_xlpm.q,1)&amp;" "&amp;_xlpm.ai_test)),""),""))))</f>
        <v>0</v>
      </c>
      <c r="AX224" s="1055"/>
      <c r="AY224" s="1042">
        <f t="shared" si="110"/>
        <v>0</v>
      </c>
      <c r="AZ224" s="1043" t="str">
        <f t="shared" si="111"/>
        <v/>
      </c>
      <c r="BA224" s="1044">
        <f t="shared" si="112"/>
        <v>0</v>
      </c>
      <c r="BB224" s="1045" t="str">
        <f t="shared" si="113"/>
        <v/>
      </c>
      <c r="BC224" s="1046"/>
      <c r="BD224" s="1047">
        <f t="shared" si="114"/>
        <v>0</v>
      </c>
      <c r="BE224" s="1048" t="str">
        <f t="shared" si="115"/>
        <v/>
      </c>
      <c r="BF224" s="262" t="s">
        <v>22</v>
      </c>
      <c r="BG224" s="1027">
        <f t="shared" si="116"/>
        <v>0</v>
      </c>
      <c r="BH224" s="1028">
        <f t="shared" si="117"/>
        <v>0</v>
      </c>
      <c r="BI224"/>
      <c r="BR224"/>
      <c r="BS224"/>
      <c r="BT224"/>
      <c r="BU224"/>
      <c r="BV224"/>
      <c r="BW224"/>
      <c r="BX224" s="964" t="str">
        <f t="shared" si="99"/>
        <v>►</v>
      </c>
      <c r="BY224"/>
      <c r="BZ224"/>
      <c r="CA224"/>
      <c r="CB224"/>
      <c r="CC224"/>
      <c r="CD224" s="848"/>
      <c r="CE224"/>
      <c r="CF224"/>
      <c r="CG224"/>
      <c r="CH224"/>
      <c r="CI224"/>
      <c r="CJ224"/>
      <c r="CK224"/>
      <c r="CM224"/>
      <c r="CN224"/>
      <c r="CO224"/>
      <c r="CP224"/>
      <c r="CQ224"/>
      <c r="CR224"/>
      <c r="CS224"/>
      <c r="CU224"/>
      <c r="CV224"/>
      <c r="CW224"/>
      <c r="CX224"/>
      <c r="CY224"/>
      <c r="CZ224"/>
      <c r="DA224"/>
      <c r="DC224" s="3">
        <v>1</v>
      </c>
    </row>
    <row r="225" spans="1:107" s="701" customFormat="1" ht="21" customHeight="1">
      <c r="A225" s="941" t="s">
        <v>22</v>
      </c>
      <c r="B225" s="957" t="str">
        <f t="shared" si="98"/>
        <v>►</v>
      </c>
      <c r="C225" s="999" cm="1">
        <f t="array" ref="C225">SUMPRODUCT(LEN(D225:J225))</f>
        <v>0</v>
      </c>
      <c r="D225" s="201"/>
      <c r="E225" s="206"/>
      <c r="F225" s="206"/>
      <c r="G225" s="206"/>
      <c r="H225" s="206"/>
      <c r="I225" s="206"/>
      <c r="J225" s="207"/>
      <c r="K225" s="455" t="s">
        <v>22</v>
      </c>
      <c r="L225" s="115" t="s">
        <v>16</v>
      </c>
      <c r="M225" s="34" t="str">
        <f>M189</f>
        <v>M MILLE-FEUILLE meringue et chiboust pamplemousse aux fraises des bois | pâtisserie--ENTREMET| Auteur &gt; VOUS</v>
      </c>
      <c r="N225" s="35">
        <f>N189</f>
        <v>10</v>
      </c>
      <c r="O225" s="34" t="str">
        <f>O189</f>
        <v>coupe</v>
      </c>
      <c r="P225" s="36" t="str">
        <f>P189</f>
        <v>Recette mère ► MILLE-FEUILLE  aux fraises des bois</v>
      </c>
      <c r="Q225" s="916">
        <v>1</v>
      </c>
      <c r="R225" s="917">
        <v>1E-3</v>
      </c>
      <c r="S225" s="918">
        <v>0</v>
      </c>
      <c r="T225" s="917">
        <v>0.25</v>
      </c>
      <c r="U225" s="917">
        <v>0.33332999999999996</v>
      </c>
      <c r="V225" s="917">
        <v>0.5</v>
      </c>
      <c r="W225" s="919">
        <v>1</v>
      </c>
      <c r="X225" s="919">
        <v>0.1</v>
      </c>
      <c r="Y225" s="919">
        <v>0.01</v>
      </c>
      <c r="Z225" s="919">
        <v>1E-3</v>
      </c>
      <c r="AA225" s="919">
        <v>0.5</v>
      </c>
      <c r="AB225" s="919">
        <v>0.25</v>
      </c>
      <c r="AC225" s="919">
        <v>0.33300000000000002</v>
      </c>
      <c r="AD225" s="2468">
        <v>0.2</v>
      </c>
      <c r="AE225" s="262" t="s">
        <v>22</v>
      </c>
      <c r="AF225" s="1035" t="str">
        <f t="shared" si="100"/>
        <v>►</v>
      </c>
      <c r="AG225" s="1036" t="str">
        <f t="shared" si="101"/>
        <v/>
      </c>
      <c r="AH225" s="1037" t="str">
        <f t="shared" si="102"/>
        <v/>
      </c>
      <c r="AI225" s="1036" t="str">
        <f t="shared" si="103"/>
        <v/>
      </c>
      <c r="AJ225" s="1037" t="str">
        <f t="shared" si="104"/>
        <v/>
      </c>
      <c r="AK225" s="1037">
        <f>IF(AND(L225="A",COUNTIF(BJ15:BL62,TRIM(U225))&gt;0),1,0)</f>
        <v>0</v>
      </c>
      <c r="AL225" s="1051" t="str" cm="1">
        <f t="array" ref="AL225">IF(AF225&lt;&gt;"A","",IFERROR((IFERROR(_xlfn.XLOOKUP(TRIM(SUBSTITUTE(U225,CHAR(160)," ")),BJ15:BJ62,BM15:BM62),IFERROR(_xlfn.XLOOKUP(TRIM(SUBSTITUTE(U225,CHAR(160)," ")),BK15:BK62,BM15:BM62),_xlfn.XLOOKUP(TRIM(SUBSTITUTE(U225,CHAR(160)," ")),BL15:BL62,BM15:BM62))))*T225*IF(ISBLANK(Q225),1,Q225)+IFERROR(_xlfn.XLOOKUP("RECHERCHEX",TRIM(L225:AD225),L225:AD225),0),0))</f>
        <v/>
      </c>
      <c r="AM225" s="1038">
        <f t="shared" si="105"/>
        <v>0</v>
      </c>
      <c r="AN225" s="1627" t="str">
        <f t="shared" si="106"/>
        <v/>
      </c>
      <c r="AO225" s="1039">
        <f t="shared" si="107"/>
        <v>0</v>
      </c>
      <c r="AP225" s="1039">
        <f t="shared" si="108"/>
        <v>0</v>
      </c>
      <c r="AQ225" s="1052">
        <f>IF(AO225&gt;0,AS9,0)</f>
        <v>0</v>
      </c>
      <c r="AR225" s="1626" t="str">
        <f>IF(TRIM(AG225)="▼ recette suivante", AG225, IF(AQ225&gt;0, IF(AT9&lt;&gt;"", AT9&amp;"-ou.or.o ❾ + or - &gt;", ""), ""))</f>
        <v/>
      </c>
      <c r="AS225" s="1064"/>
      <c r="AT225" s="1064"/>
      <c r="AU225" s="1053">
        <f t="shared" si="109"/>
        <v>0</v>
      </c>
      <c r="AV225" s="1054">
        <f>IF(AK225,IF(OR(AU225="",N(AU225)&lt;=0.000000001),"",_xlfn.XLOOKUP(AJ225,BJ15:BJ62,BN15:BN62,_xlfn.XLOOKUP(AJ225,BK15:BK62,BN15:BN62,_xlfn.XLOOKUP(AJ225,BL15:BL62,BN15:BN62,"")))),0)</f>
        <v>0</v>
      </c>
      <c r="AW225" s="1067" cm="1">
        <f t="array" ref="AW225">IF(AK225&lt;&gt;1,0,IF(OR(AU225="",N(AU225)&lt;=0.000000001),"",IF(OR(AO225="",N(AO225)&lt;=0.000000001),0,IF(ISNUMBER(AU225),IFERROR(_xlfn.LET(_xlpm.ai_test,TRIM(AJ225),_xlpm.r,IFERROR(_xlfn.XLOOKUP(_xlpm.ai_test,BJ15:BJ62,ROW(BJ15:BJ62),0,1),IFERROR(_xlfn.XLOOKUP(_xlpm.ai_test,BK15:BK62,ROW(BK15:BK62),0,1),_xlfn.XLOOKUP(_xlpm.ai_test,BL15:BL62,ROW(BL15:BL62),0,1))),_xlpm.p,_xlpm.r-MIN(ROW(BJ15:BJ62))+1,_xlpm.f,INDEX(BM15:BM62,_xlpm.p),_xlpm.u,INDEX(BN15:BN62,_xlpm.p),_xlpm.s,INDEX(BP15:BP62,_xlpm.p),_xlpm.q,N(AU225)/_xlpm.f,IF(_xlpm.q&gt;=_xlpm.s,ROUND(_xlpm.q,1)&amp;" "&amp;_xlpm.ai_test&amp;" = "&amp;ROUND(_xlpm.q*_xlpm.f,1)&amp;" "&amp;_xlpm.u,ROUND(_xlpm.q,1)&amp;" "&amp;_xlpm.ai_test)),""),""))))</f>
        <v>0</v>
      </c>
      <c r="AX225" s="1055"/>
      <c r="AY225" s="1053">
        <f t="shared" si="110"/>
        <v>0</v>
      </c>
      <c r="AZ225" s="1054" t="str">
        <f t="shared" si="111"/>
        <v/>
      </c>
      <c r="BA225" s="1056">
        <f t="shared" si="112"/>
        <v>0</v>
      </c>
      <c r="BB225" s="1057" t="str">
        <f t="shared" si="113"/>
        <v/>
      </c>
      <c r="BC225" s="1046"/>
      <c r="BD225" s="1058">
        <f t="shared" si="114"/>
        <v>0</v>
      </c>
      <c r="BE225" s="1048" t="str">
        <f t="shared" si="115"/>
        <v/>
      </c>
      <c r="BF225" s="262" t="s">
        <v>22</v>
      </c>
      <c r="BG225" s="1027">
        <f t="shared" si="116"/>
        <v>0</v>
      </c>
      <c r="BH225" s="1028">
        <f t="shared" si="117"/>
        <v>0</v>
      </c>
      <c r="BI225"/>
      <c r="BR225"/>
      <c r="BS225"/>
      <c r="BT225"/>
      <c r="BU225"/>
      <c r="BV225"/>
      <c r="BW225"/>
      <c r="BX225" s="964" t="str">
        <f t="shared" si="99"/>
        <v>►</v>
      </c>
      <c r="BY225"/>
      <c r="BZ225"/>
      <c r="CA225"/>
      <c r="CB225"/>
      <c r="CC225"/>
      <c r="CD225" s="848"/>
      <c r="CE225"/>
      <c r="CF225"/>
      <c r="CG225"/>
      <c r="CH225"/>
      <c r="CI225"/>
      <c r="CJ225"/>
      <c r="CK225"/>
      <c r="CM225"/>
      <c r="CN225"/>
      <c r="CO225"/>
      <c r="CP225"/>
      <c r="CQ225"/>
      <c r="CR225"/>
      <c r="CS225"/>
      <c r="CU225"/>
      <c r="CV225"/>
      <c r="CW225"/>
      <c r="CX225"/>
      <c r="CY225"/>
      <c r="CZ225"/>
      <c r="DA225"/>
      <c r="DC225" s="3">
        <v>1</v>
      </c>
    </row>
    <row r="226" spans="1:107" s="701" customFormat="1" ht="21" customHeight="1">
      <c r="A226" s="941" t="s">
        <v>22</v>
      </c>
      <c r="B226" s="957" t="str">
        <f t="shared" si="98"/>
        <v>►</v>
      </c>
      <c r="C226" s="999" cm="1">
        <f t="array" ref="C226">SUMPRODUCT(LEN(D226:J226))</f>
        <v>0</v>
      </c>
      <c r="D226" s="201"/>
      <c r="E226" s="206"/>
      <c r="F226" s="206"/>
      <c r="G226" s="206"/>
      <c r="H226" s="206"/>
      <c r="I226" s="206"/>
      <c r="J226" s="207"/>
      <c r="K226" s="455" t="s">
        <v>22</v>
      </c>
      <c r="L226" s="115" t="s">
        <v>16</v>
      </c>
      <c r="M226" s="34" t="str">
        <f>M189</f>
        <v>M MILLE-FEUILLE meringue et chiboust pamplemousse aux fraises des bois | pâtisserie--ENTREMET| Auteur &gt; VOUS</v>
      </c>
      <c r="N226" s="35">
        <f>N189</f>
        <v>10</v>
      </c>
      <c r="O226" s="34" t="str">
        <f>O189</f>
        <v>coupe</v>
      </c>
      <c r="P226" s="36" t="str">
        <f>P189</f>
        <v>Recette mère ► MILLE-FEUILLE  aux fraises des bois</v>
      </c>
      <c r="Q226" s="133" t="s">
        <v>162</v>
      </c>
      <c r="R226" s="133" t="s">
        <v>163</v>
      </c>
      <c r="S226" s="161" t="s">
        <v>148</v>
      </c>
      <c r="T226" s="133" t="s">
        <v>116</v>
      </c>
      <c r="U226" s="133" t="s">
        <v>164</v>
      </c>
      <c r="V226" s="133" t="s">
        <v>165</v>
      </c>
      <c r="W226" s="138" t="s">
        <v>121</v>
      </c>
      <c r="X226" s="173" t="s">
        <v>166</v>
      </c>
      <c r="Y226" s="173" t="s">
        <v>167</v>
      </c>
      <c r="Z226" s="121" t="s">
        <v>168</v>
      </c>
      <c r="AA226" s="121" t="s">
        <v>169</v>
      </c>
      <c r="AB226" s="121" t="s">
        <v>107</v>
      </c>
      <c r="AC226" s="2470" t="s">
        <v>1857</v>
      </c>
      <c r="AD226" s="934" t="s">
        <v>170</v>
      </c>
      <c r="AE226" s="262" t="s">
        <v>22</v>
      </c>
      <c r="AF226" s="1035" t="str">
        <f t="shared" si="100"/>
        <v>►</v>
      </c>
      <c r="AG226" s="1036" t="str">
        <f t="shared" si="101"/>
        <v/>
      </c>
      <c r="AH226" s="1037" t="str">
        <f t="shared" si="102"/>
        <v/>
      </c>
      <c r="AI226" s="1036" t="str">
        <f t="shared" si="103"/>
        <v/>
      </c>
      <c r="AJ226" s="1037" t="str">
        <f t="shared" si="104"/>
        <v/>
      </c>
      <c r="AK226" s="1037">
        <f>IF(AND(L226="A",COUNTIF(BJ15:BL62,TRIM(U226))&gt;0),1,0)</f>
        <v>0</v>
      </c>
      <c r="AL226" s="1051" t="str" cm="1">
        <f t="array" ref="AL226">IF(AF226&lt;&gt;"A","",IFERROR((IFERROR(_xlfn.XLOOKUP(TRIM(SUBSTITUTE(U226,CHAR(160)," ")),BJ15:BJ62,BM15:BM62),IFERROR(_xlfn.XLOOKUP(TRIM(SUBSTITUTE(U226,CHAR(160)," ")),BK15:BK62,BM15:BM62),_xlfn.XLOOKUP(TRIM(SUBSTITUTE(U226,CHAR(160)," ")),BL15:BL62,BM15:BM62))))*T226*IF(ISBLANK(Q226),1,Q226)+IFERROR(_xlfn.XLOOKUP("RECHERCHEX",TRIM(L226:AD226),L226:AD226),0),0))</f>
        <v/>
      </c>
      <c r="AM226" s="1038">
        <f t="shared" si="105"/>
        <v>0</v>
      </c>
      <c r="AN226" s="1627" t="str">
        <f t="shared" si="106"/>
        <v/>
      </c>
      <c r="AO226" s="1039">
        <f t="shared" si="107"/>
        <v>0</v>
      </c>
      <c r="AP226" s="1039">
        <f t="shared" si="108"/>
        <v>0</v>
      </c>
      <c r="AQ226" s="1040">
        <f>IF(AO226&gt;0,AS9,0)</f>
        <v>0</v>
      </c>
      <c r="AR226" s="1628" t="str">
        <f>IF(TRIM(AG226)="▼ recette suivante", AG226, IF(AQ226&gt;0, IF(AT9&lt;&gt;"", AT9&amp;"-ou.or.o ❾ + or - &gt;", ""), ""))</f>
        <v/>
      </c>
      <c r="AS226" s="1064"/>
      <c r="AT226" s="1064"/>
      <c r="AU226" s="1042">
        <f t="shared" si="109"/>
        <v>0</v>
      </c>
      <c r="AV226" s="1043">
        <f>IF(AK226,IF(OR(AU226="",N(AU226)&lt;=0.000000001),"",_xlfn.XLOOKUP(AJ226,BJ15:BJ62,BN15:BN62,_xlfn.XLOOKUP(AJ226,BK15:BK62,BN15:BN62,_xlfn.XLOOKUP(AJ226,BL15:BL62,BN15:BN62,"")))),0)</f>
        <v>0</v>
      </c>
      <c r="AW226" s="1065" cm="1">
        <f t="array" ref="AW226">IF(AK226&lt;&gt;1,0,IF(OR(AU226="",N(AU226)&lt;=0.000000001),"",IF(OR(AO226="",N(AO226)&lt;=0.000000001),0,IF(ISNUMBER(AU226),IFERROR(_xlfn.LET(_xlpm.ai_test,TRIM(AJ226),_xlpm.r,IFERROR(_xlfn.XLOOKUP(_xlpm.ai_test,BJ15:BJ62,ROW(BJ15:BJ62),0,1),IFERROR(_xlfn.XLOOKUP(_xlpm.ai_test,BK15:BK62,ROW(BK15:BK62),0,1),_xlfn.XLOOKUP(_xlpm.ai_test,BL15:BL62,ROW(BL15:BL62),0,1))),_xlpm.p,_xlpm.r-MIN(ROW(BJ15:BJ62))+1,_xlpm.f,INDEX(BM15:BM62,_xlpm.p),_xlpm.u,INDEX(BN15:BN62,_xlpm.p),_xlpm.s,INDEX(BP15:BP62,_xlpm.p),_xlpm.q,N(AU226)/_xlpm.f,IF(_xlpm.q&gt;=_xlpm.s,ROUND(_xlpm.q,1)&amp;" "&amp;_xlpm.ai_test&amp;" = "&amp;ROUND(_xlpm.q*_xlpm.f,1)&amp;" "&amp;_xlpm.u,ROUND(_xlpm.q,1)&amp;" "&amp;_xlpm.ai_test)),""),""))))</f>
        <v>0</v>
      </c>
      <c r="AX226" s="1055"/>
      <c r="AY226" s="1042">
        <f t="shared" si="110"/>
        <v>0</v>
      </c>
      <c r="AZ226" s="1043" t="str">
        <f t="shared" si="111"/>
        <v/>
      </c>
      <c r="BA226" s="1044">
        <f t="shared" si="112"/>
        <v>0</v>
      </c>
      <c r="BB226" s="1045" t="str">
        <f t="shared" si="113"/>
        <v/>
      </c>
      <c r="BC226" s="1046"/>
      <c r="BD226" s="1047">
        <f t="shared" si="114"/>
        <v>0</v>
      </c>
      <c r="BE226" s="1048" t="str">
        <f t="shared" si="115"/>
        <v/>
      </c>
      <c r="BF226" s="262" t="s">
        <v>22</v>
      </c>
      <c r="BG226" s="1027">
        <f t="shared" si="116"/>
        <v>0</v>
      </c>
      <c r="BH226" s="1028">
        <f t="shared" si="117"/>
        <v>0</v>
      </c>
      <c r="BI226"/>
      <c r="BR226"/>
      <c r="BS226"/>
      <c r="BT226"/>
      <c r="BU226"/>
      <c r="BV226"/>
      <c r="BW226"/>
      <c r="BX226" s="964" t="str">
        <f t="shared" si="99"/>
        <v>►</v>
      </c>
      <c r="BY226"/>
      <c r="BZ226"/>
      <c r="CA226"/>
      <c r="CB226"/>
      <c r="CC226"/>
      <c r="CD226" s="848"/>
      <c r="CE226"/>
      <c r="CF226"/>
      <c r="CG226"/>
      <c r="CH226"/>
      <c r="CI226"/>
      <c r="CJ226"/>
      <c r="CK226"/>
      <c r="CM226"/>
      <c r="CN226"/>
      <c r="CO226"/>
      <c r="CP226"/>
      <c r="CQ226"/>
      <c r="CR226"/>
      <c r="CS226"/>
      <c r="CU226"/>
      <c r="CV226"/>
      <c r="CW226"/>
      <c r="CX226"/>
      <c r="CY226"/>
      <c r="CZ226"/>
      <c r="DA226"/>
      <c r="DC226" s="3">
        <v>1</v>
      </c>
    </row>
    <row r="227" spans="1:107" s="701" customFormat="1" ht="21" customHeight="1">
      <c r="A227" s="941" t="s">
        <v>22</v>
      </c>
      <c r="B227" s="957" t="str">
        <f t="shared" si="98"/>
        <v>►</v>
      </c>
      <c r="C227" s="999" cm="1">
        <f t="array" ref="C227">SUMPRODUCT(LEN(D227:J227))</f>
        <v>0</v>
      </c>
      <c r="D227" s="201"/>
      <c r="E227" s="206"/>
      <c r="F227" s="206"/>
      <c r="G227" s="206"/>
      <c r="H227" s="206"/>
      <c r="I227" s="206"/>
      <c r="J227" s="207"/>
      <c r="K227" s="455" t="s">
        <v>22</v>
      </c>
      <c r="L227" s="115" t="s">
        <v>16</v>
      </c>
      <c r="M227" s="34" t="str">
        <f>M189</f>
        <v>M MILLE-FEUILLE meringue et chiboust pamplemousse aux fraises des bois | pâtisserie--ENTREMET| Auteur &gt; VOUS</v>
      </c>
      <c r="N227" s="35">
        <f>N189</f>
        <v>10</v>
      </c>
      <c r="O227" s="34" t="str">
        <f>O189</f>
        <v>coupe</v>
      </c>
      <c r="P227" s="36" t="str">
        <f>P189</f>
        <v>Recette mère ► MILLE-FEUILLE  aux fraises des bois</v>
      </c>
      <c r="Q227" s="916">
        <v>2.835E-2</v>
      </c>
      <c r="R227" s="917">
        <v>0.13</v>
      </c>
      <c r="S227" s="918">
        <v>0</v>
      </c>
      <c r="T227" s="917">
        <v>0.2</v>
      </c>
      <c r="U227" s="917">
        <v>0.23</v>
      </c>
      <c r="V227" s="917">
        <v>0.22500000000000001</v>
      </c>
      <c r="W227" s="919">
        <v>0.35</v>
      </c>
      <c r="X227" s="919">
        <v>5.0000000000000001E-3</v>
      </c>
      <c r="Y227" s="919">
        <v>5.0000000000000001E-3</v>
      </c>
      <c r="Z227" s="919">
        <v>1.4999999999999999E-2</v>
      </c>
      <c r="AA227" s="919">
        <v>0.1</v>
      </c>
      <c r="AB227" s="919">
        <v>0.22500000000000001</v>
      </c>
      <c r="AC227" s="919">
        <v>4.0000000000000001E-3</v>
      </c>
      <c r="AD227" s="2469">
        <v>1E-3</v>
      </c>
      <c r="AE227" s="262" t="s">
        <v>22</v>
      </c>
      <c r="AF227" s="1035" t="str">
        <f t="shared" si="100"/>
        <v>►</v>
      </c>
      <c r="AG227" s="1036" t="str">
        <f t="shared" si="101"/>
        <v/>
      </c>
      <c r="AH227" s="1037" t="str">
        <f t="shared" si="102"/>
        <v/>
      </c>
      <c r="AI227" s="1036" t="str">
        <f t="shared" si="103"/>
        <v/>
      </c>
      <c r="AJ227" s="1037" t="str">
        <f t="shared" si="104"/>
        <v/>
      </c>
      <c r="AK227" s="1037">
        <f>IF(AND(L227="A",COUNTIF(BJ15:BL62,TRIM(U227))&gt;0),1,0)</f>
        <v>0</v>
      </c>
      <c r="AL227" s="1051" t="str" cm="1">
        <f t="array" ref="AL227">IF(AF227&lt;&gt;"A","",IFERROR((IFERROR(_xlfn.XLOOKUP(TRIM(SUBSTITUTE(U227,CHAR(160)," ")),BJ15:BJ62,BM15:BM62),IFERROR(_xlfn.XLOOKUP(TRIM(SUBSTITUTE(U227,CHAR(160)," ")),BK15:BK62,BM15:BM62),_xlfn.XLOOKUP(TRIM(SUBSTITUTE(U227,CHAR(160)," ")),BL15:BL62,BM15:BM62))))*T227*IF(ISBLANK(Q227),1,Q227)+IFERROR(_xlfn.XLOOKUP("RECHERCHEX",TRIM(L227:AD227),L227:AD227),0),0))</f>
        <v/>
      </c>
      <c r="AM227" s="1038">
        <f t="shared" si="105"/>
        <v>0</v>
      </c>
      <c r="AN227" s="1627" t="str">
        <f t="shared" si="106"/>
        <v/>
      </c>
      <c r="AO227" s="1039">
        <f t="shared" si="107"/>
        <v>0</v>
      </c>
      <c r="AP227" s="1039">
        <f t="shared" si="108"/>
        <v>0</v>
      </c>
      <c r="AQ227" s="1052">
        <f>IF(AO227&gt;0,AS9,0)</f>
        <v>0</v>
      </c>
      <c r="AR227" s="1626" t="str">
        <f>IF(TRIM(AG227)="▼ recette suivante", AG227, IF(AQ227&gt;0, IF(AT9&lt;&gt;"", AT9&amp;"-ou.or.o ❾ + or - &gt;", ""), ""))</f>
        <v/>
      </c>
      <c r="AS227" s="1064"/>
      <c r="AT227" s="1064"/>
      <c r="AU227" s="1053">
        <f t="shared" si="109"/>
        <v>0</v>
      </c>
      <c r="AV227" s="1054">
        <f>IF(AK227,IF(OR(AU227="",N(AU227)&lt;=0.000000001),"",_xlfn.XLOOKUP(AJ227,BJ15:BJ62,BN15:BN62,_xlfn.XLOOKUP(AJ227,BK15:BK62,BN15:BN62,_xlfn.XLOOKUP(AJ227,BL15:BL62,BN15:BN62,"")))),0)</f>
        <v>0</v>
      </c>
      <c r="AW227" s="1067" cm="1">
        <f t="array" ref="AW227">IF(AK227&lt;&gt;1,0,IF(OR(AU227="",N(AU227)&lt;=0.000000001),"",IF(OR(AO227="",N(AO227)&lt;=0.000000001),0,IF(ISNUMBER(AU227),IFERROR(_xlfn.LET(_xlpm.ai_test,TRIM(AJ227),_xlpm.r,IFERROR(_xlfn.XLOOKUP(_xlpm.ai_test,BJ15:BJ62,ROW(BJ15:BJ62),0,1),IFERROR(_xlfn.XLOOKUP(_xlpm.ai_test,BK15:BK62,ROW(BK15:BK62),0,1),_xlfn.XLOOKUP(_xlpm.ai_test,BL15:BL62,ROW(BL15:BL62),0,1))),_xlpm.p,_xlpm.r-MIN(ROW(BJ15:BJ62))+1,_xlpm.f,INDEX(BM15:BM62,_xlpm.p),_xlpm.u,INDEX(BN15:BN62,_xlpm.p),_xlpm.s,INDEX(BP15:BP62,_xlpm.p),_xlpm.q,N(AU227)/_xlpm.f,IF(_xlpm.q&gt;=_xlpm.s,ROUND(_xlpm.q,1)&amp;" "&amp;_xlpm.ai_test&amp;" = "&amp;ROUND(_xlpm.q*_xlpm.f,1)&amp;" "&amp;_xlpm.u,ROUND(_xlpm.q,1)&amp;" "&amp;_xlpm.ai_test)),""),""))))</f>
        <v>0</v>
      </c>
      <c r="AX227" s="1055"/>
      <c r="AY227" s="1053">
        <f t="shared" si="110"/>
        <v>0</v>
      </c>
      <c r="AZ227" s="1054" t="str">
        <f t="shared" si="111"/>
        <v/>
      </c>
      <c r="BA227" s="1056">
        <f t="shared" si="112"/>
        <v>0</v>
      </c>
      <c r="BB227" s="1057" t="str">
        <f t="shared" si="113"/>
        <v/>
      </c>
      <c r="BC227" s="1046"/>
      <c r="BD227" s="1058">
        <f t="shared" si="114"/>
        <v>0</v>
      </c>
      <c r="BE227" s="1048" t="str">
        <f t="shared" si="115"/>
        <v/>
      </c>
      <c r="BF227" s="262" t="s">
        <v>22</v>
      </c>
      <c r="BG227" s="1027">
        <f t="shared" si="116"/>
        <v>0</v>
      </c>
      <c r="BH227" s="1028">
        <f t="shared" si="117"/>
        <v>0</v>
      </c>
      <c r="BI227"/>
      <c r="BR227"/>
      <c r="BS227"/>
      <c r="BT227"/>
      <c r="BU227"/>
      <c r="BV227"/>
      <c r="BW227"/>
      <c r="BX227" s="964" t="str">
        <f t="shared" si="99"/>
        <v>►</v>
      </c>
      <c r="BY227"/>
      <c r="BZ227"/>
      <c r="CA227"/>
      <c r="CB227"/>
      <c r="CC227"/>
      <c r="CD227" s="848"/>
      <c r="CE227"/>
      <c r="CF227"/>
      <c r="CG227"/>
      <c r="CH227"/>
      <c r="CI227"/>
      <c r="CJ227"/>
      <c r="CK227"/>
      <c r="CM227"/>
      <c r="CN227"/>
      <c r="CO227"/>
      <c r="CP227"/>
      <c r="CQ227"/>
      <c r="CR227"/>
      <c r="CS227"/>
      <c r="CU227"/>
      <c r="CV227"/>
      <c r="CW227"/>
      <c r="CX227"/>
      <c r="CY227"/>
      <c r="CZ227"/>
      <c r="DA227"/>
      <c r="DC227" s="3">
        <v>1</v>
      </c>
    </row>
    <row r="228" spans="1:107" s="701" customFormat="1" ht="21" customHeight="1">
      <c r="A228" s="941" t="s">
        <v>22</v>
      </c>
      <c r="B228" s="957" t="str">
        <f t="shared" si="98"/>
        <v>A</v>
      </c>
      <c r="C228" s="999" cm="1">
        <f t="array" ref="C228">SUMPRODUCT(LEN(D228:J228))</f>
        <v>0</v>
      </c>
      <c r="D228" s="201"/>
      <c r="E228" s="206"/>
      <c r="F228" s="206"/>
      <c r="G228" s="206"/>
      <c r="H228" s="206"/>
      <c r="I228" s="206"/>
      <c r="J228" s="207"/>
      <c r="K228" s="455" t="s">
        <v>22</v>
      </c>
      <c r="L228" s="179" t="s">
        <v>11</v>
      </c>
      <c r="M228" s="180" t="str">
        <f>M189</f>
        <v>M MILLE-FEUILLE meringue et chiboust pamplemousse aux fraises des bois | pâtisserie--ENTREMET| Auteur &gt; VOUS</v>
      </c>
      <c r="N228" s="180">
        <f>N189</f>
        <v>10</v>
      </c>
      <c r="O228" s="181" t="str">
        <f>O189</f>
        <v>coupe</v>
      </c>
      <c r="P228" s="182" t="str">
        <f>P189</f>
        <v>Recette mère ► MILLE-FEUILLE  aux fraises des bois</v>
      </c>
      <c r="Q228" s="183" t="str">
        <f t="shared" ref="Q228:V228" si="118">Q190</f>
        <v>Col.6</v>
      </c>
      <c r="R228" s="183" t="str">
        <f t="shared" si="118"/>
        <v>Col.7</v>
      </c>
      <c r="S228" s="183" t="str">
        <f t="shared" si="118"/>
        <v>Col.8</v>
      </c>
      <c r="T228" s="183" t="str">
        <f t="shared" si="118"/>
        <v>Col.9</v>
      </c>
      <c r="U228" s="183" t="str">
        <f t="shared" si="118"/>
        <v>Col.10</v>
      </c>
      <c r="V228" s="183" t="str">
        <f t="shared" si="118"/>
        <v>Col.11</v>
      </c>
      <c r="W228" s="184" t="s">
        <v>171</v>
      </c>
      <c r="X228" s="1140"/>
      <c r="Y228" s="1140"/>
      <c r="Z228" s="1140"/>
      <c r="AA228" s="1140"/>
      <c r="AB228" s="1140"/>
      <c r="AC228" s="1140"/>
      <c r="AD228" s="1651"/>
      <c r="AE228" s="262" t="s">
        <v>22</v>
      </c>
      <c r="AF228" s="1035" t="str">
        <f t="shared" si="100"/>
        <v>►</v>
      </c>
      <c r="AG228" s="1036" t="str">
        <f t="shared" si="101"/>
        <v/>
      </c>
      <c r="AH228" s="1037" t="str">
        <f t="shared" si="102"/>
        <v/>
      </c>
      <c r="AI228" s="1036" t="str">
        <f t="shared" si="103"/>
        <v/>
      </c>
      <c r="AJ228" s="1037" t="str">
        <f t="shared" si="104"/>
        <v/>
      </c>
      <c r="AK228" s="1037">
        <f>IF(AND(L228="A",COUNTIF(BJ15:BL62,TRIM(U228))&gt;0),1,0)</f>
        <v>0</v>
      </c>
      <c r="AL228" s="1051" t="str" cm="1">
        <f t="array" ref="AL228">IF(AF228&lt;&gt;"A","",IFERROR((IFERROR(_xlfn.XLOOKUP(TRIM(SUBSTITUTE(U228,CHAR(160)," ")),BJ15:BJ62,BM15:BM62),IFERROR(_xlfn.XLOOKUP(TRIM(SUBSTITUTE(U228,CHAR(160)," ")),BK15:BK62,BM15:BM62),_xlfn.XLOOKUP(TRIM(SUBSTITUTE(U228,CHAR(160)," ")),BL15:BL62,BM15:BM62))))*T228*IF(ISBLANK(Q228),1,Q228)+IFERROR(_xlfn.XLOOKUP("RECHERCHEX",TRIM(L228:AD228),L228:AD228),0),0))</f>
        <v/>
      </c>
      <c r="AM228" s="1038">
        <f t="shared" si="105"/>
        <v>0</v>
      </c>
      <c r="AN228" s="1627" t="str">
        <f t="shared" si="106"/>
        <v/>
      </c>
      <c r="AO228" s="1039">
        <f t="shared" si="107"/>
        <v>0</v>
      </c>
      <c r="AP228" s="1039">
        <f t="shared" si="108"/>
        <v>0</v>
      </c>
      <c r="AQ228" s="1040">
        <f>IF(AO228&gt;0,AS9,0)</f>
        <v>0</v>
      </c>
      <c r="AR228" s="1628" t="str">
        <f>IF(TRIM(AG228)="▼ recette suivante", AG228, IF(AQ228&gt;0, IF(AT9&lt;&gt;"", AT9&amp;"-ou.or.o ❾ + or - &gt;", ""), ""))</f>
        <v/>
      </c>
      <c r="AS228" s="1064"/>
      <c r="AT228" s="1064"/>
      <c r="AU228" s="1042">
        <f t="shared" si="109"/>
        <v>0</v>
      </c>
      <c r="AV228" s="1043">
        <f>IF(AK228,IF(OR(AU228="",N(AU228)&lt;=0.000000001),"",_xlfn.XLOOKUP(AJ228,BJ15:BJ62,BN15:BN62,_xlfn.XLOOKUP(AJ228,BK15:BK62,BN15:BN62,_xlfn.XLOOKUP(AJ228,BL15:BL62,BN15:BN62,"")))),0)</f>
        <v>0</v>
      </c>
      <c r="AW228" s="1065" cm="1">
        <f t="array" ref="AW228">IF(AK228&lt;&gt;1,0,IF(OR(AU228="",N(AU228)&lt;=0.000000001),"",IF(OR(AO228="",N(AO228)&lt;=0.000000001),0,IF(ISNUMBER(AU228),IFERROR(_xlfn.LET(_xlpm.ai_test,TRIM(AJ228),_xlpm.r,IFERROR(_xlfn.XLOOKUP(_xlpm.ai_test,BJ15:BJ62,ROW(BJ15:BJ62),0,1),IFERROR(_xlfn.XLOOKUP(_xlpm.ai_test,BK15:BK62,ROW(BK15:BK62),0,1),_xlfn.XLOOKUP(_xlpm.ai_test,BL15:BL62,ROW(BL15:BL62),0,1))),_xlpm.p,_xlpm.r-MIN(ROW(BJ15:BJ62))+1,_xlpm.f,INDEX(BM15:BM62,_xlpm.p),_xlpm.u,INDEX(BN15:BN62,_xlpm.p),_xlpm.s,INDEX(BP15:BP62,_xlpm.p),_xlpm.q,N(AU228)/_xlpm.f,IF(_xlpm.q&gt;=_xlpm.s,ROUND(_xlpm.q,1)&amp;" "&amp;_xlpm.ai_test&amp;" = "&amp;ROUND(_xlpm.q*_xlpm.f,1)&amp;" "&amp;_xlpm.u,ROUND(_xlpm.q,1)&amp;" "&amp;_xlpm.ai_test)),""),""))))</f>
        <v>0</v>
      </c>
      <c r="AX228" s="1055"/>
      <c r="AY228" s="1042">
        <f t="shared" si="110"/>
        <v>0</v>
      </c>
      <c r="AZ228" s="1043" t="str">
        <f t="shared" si="111"/>
        <v/>
      </c>
      <c r="BA228" s="1044">
        <f t="shared" si="112"/>
        <v>0</v>
      </c>
      <c r="BB228" s="1045" t="str">
        <f t="shared" si="113"/>
        <v/>
      </c>
      <c r="BC228" s="1046"/>
      <c r="BD228" s="1047">
        <f t="shared" si="114"/>
        <v>0</v>
      </c>
      <c r="BE228" s="1048" t="str">
        <f t="shared" si="115"/>
        <v/>
      </c>
      <c r="BF228" s="262" t="s">
        <v>22</v>
      </c>
      <c r="BG228" s="1027">
        <f t="shared" si="116"/>
        <v>0</v>
      </c>
      <c r="BH228" s="1028">
        <f t="shared" si="117"/>
        <v>0</v>
      </c>
      <c r="BI228"/>
      <c r="BR228"/>
      <c r="BS228"/>
      <c r="BT228"/>
      <c r="BU228"/>
      <c r="BV228"/>
      <c r="BW228"/>
      <c r="BX228" s="964" t="str">
        <f t="shared" si="99"/>
        <v>►</v>
      </c>
      <c r="BY228"/>
      <c r="BZ228"/>
      <c r="CA228"/>
      <c r="CB228"/>
      <c r="CC228"/>
      <c r="CD228" s="848"/>
      <c r="CE228"/>
      <c r="CF228"/>
      <c r="CG228"/>
      <c r="CH228"/>
      <c r="CI228"/>
      <c r="CJ228"/>
      <c r="CK228"/>
      <c r="CM228"/>
      <c r="CN228"/>
      <c r="CO228"/>
      <c r="CP228"/>
      <c r="CQ228"/>
      <c r="CR228"/>
      <c r="CS228"/>
      <c r="CU228"/>
      <c r="CV228"/>
      <c r="CW228"/>
      <c r="CX228"/>
      <c r="CY228"/>
      <c r="CZ228"/>
      <c r="DA228"/>
      <c r="DC228" s="3">
        <v>1</v>
      </c>
    </row>
    <row r="229" spans="1:107" s="701" customFormat="1" ht="21" customHeight="1">
      <c r="A229" s="941" t="s">
        <v>22</v>
      </c>
      <c r="B229" s="957" t="str">
        <f t="shared" si="98"/>
        <v>►</v>
      </c>
      <c r="C229" s="999" cm="1">
        <f t="array" ref="C229">SUMPRODUCT(LEN(D229:J229))</f>
        <v>0</v>
      </c>
      <c r="D229" s="201"/>
      <c r="E229" s="206"/>
      <c r="F229" s="206"/>
      <c r="G229" s="206"/>
      <c r="H229" s="206"/>
      <c r="I229" s="206"/>
      <c r="J229" s="207"/>
      <c r="K229" s="455" t="s">
        <v>22</v>
      </c>
      <c r="L229" s="115" t="str">
        <f t="shared" ref="L229:L248" si="119">IF(OR(Q229&lt;&gt;"",R229&lt;&gt; "",S229&lt;&gt;"",T229&lt;&gt;""),"A", "►")</f>
        <v>►</v>
      </c>
      <c r="M229" s="1684" t="str">
        <f>M189</f>
        <v>M MILLE-FEUILLE meringue et chiboust pamplemousse aux fraises des bois | pâtisserie--ENTREMET| Auteur &gt; VOUS</v>
      </c>
      <c r="N229" s="1684">
        <f>N189</f>
        <v>10</v>
      </c>
      <c r="O229" s="1685" t="str">
        <f>O189</f>
        <v>coupe</v>
      </c>
      <c r="P229" s="1686" t="str">
        <f>P189</f>
        <v>Recette mère ► MILLE-FEUILLE  aux fraises des bois</v>
      </c>
      <c r="Q229" s="1812"/>
      <c r="R229" s="1812"/>
      <c r="S229" s="1812"/>
      <c r="T229" s="1812"/>
      <c r="U229" s="1812"/>
      <c r="V229" s="1813" t="s">
        <v>8456</v>
      </c>
      <c r="W229" s="1814" t="s">
        <v>855</v>
      </c>
      <c r="X229" s="1822"/>
      <c r="Y229" s="1822"/>
      <c r="Z229" s="931"/>
      <c r="AA229" s="931"/>
      <c r="AB229" s="931"/>
      <c r="AC229" s="1646" t="s">
        <v>172</v>
      </c>
      <c r="AD229" s="1647" t="s">
        <v>3276</v>
      </c>
      <c r="AE229" s="262" t="s">
        <v>22</v>
      </c>
      <c r="AF229" s="1035" t="str">
        <f t="shared" si="100"/>
        <v>►</v>
      </c>
      <c r="AG229" s="1036" t="str">
        <f t="shared" si="101"/>
        <v/>
      </c>
      <c r="AH229" s="1037" t="str">
        <f t="shared" si="102"/>
        <v/>
      </c>
      <c r="AI229" s="1036" t="str">
        <f t="shared" si="103"/>
        <v/>
      </c>
      <c r="AJ229" s="1037" t="str">
        <f t="shared" si="104"/>
        <v/>
      </c>
      <c r="AK229" s="1037">
        <f>IF(AND(L229="A",COUNTIF(BJ15:BL62,TRIM(U229))&gt;0),1,0)</f>
        <v>0</v>
      </c>
      <c r="AL229" s="1051" t="str" cm="1">
        <f t="array" ref="AL229">IF(AF229&lt;&gt;"A","",IFERROR((IFERROR(_xlfn.XLOOKUP(TRIM(SUBSTITUTE(U229,CHAR(160)," ")),BJ15:BJ62,BM15:BM62),IFERROR(_xlfn.XLOOKUP(TRIM(SUBSTITUTE(U229,CHAR(160)," ")),BK15:BK62,BM15:BM62),_xlfn.XLOOKUP(TRIM(SUBSTITUTE(U229,CHAR(160)," ")),BL15:BL62,BM15:BM62))))*T229*IF(ISBLANK(Q229),1,Q229)+IFERROR(_xlfn.XLOOKUP("RECHERCHEX",TRIM(L229:AD229),L229:AD229),0),0))</f>
        <v/>
      </c>
      <c r="AM229" s="1038">
        <f t="shared" si="105"/>
        <v>0</v>
      </c>
      <c r="AN229" s="1627" t="str">
        <f t="shared" si="106"/>
        <v/>
      </c>
      <c r="AO229" s="1039">
        <f t="shared" si="107"/>
        <v>0</v>
      </c>
      <c r="AP229" s="1039">
        <f t="shared" si="108"/>
        <v>0</v>
      </c>
      <c r="AQ229" s="1052">
        <f>IF(AO229&gt;0,AS9,0)</f>
        <v>0</v>
      </c>
      <c r="AR229" s="1626" t="str">
        <f>IF(TRIM(AG229)="▼ recette suivante", AG229, IF(AQ229&gt;0, IF(AT9&lt;&gt;"", AT9&amp;"-ou.or.o ❾ + or - &gt;", ""), ""))</f>
        <v/>
      </c>
      <c r="AS229" s="1064"/>
      <c r="AT229" s="1064"/>
      <c r="AU229" s="1053">
        <f t="shared" si="109"/>
        <v>0</v>
      </c>
      <c r="AV229" s="1054">
        <f>IF(AK229,IF(OR(AU229="",N(AU229)&lt;=0.000000001),"",_xlfn.XLOOKUP(AJ229,BJ15:BJ62,BN15:BN62,_xlfn.XLOOKUP(AJ229,BK15:BK62,BN15:BN62,_xlfn.XLOOKUP(AJ229,BL15:BL62,BN15:BN62,"")))),0)</f>
        <v>0</v>
      </c>
      <c r="AW229" s="1067" cm="1">
        <f t="array" ref="AW229">IF(AK229&lt;&gt;1,0,IF(OR(AU229="",N(AU229)&lt;=0.000000001),"",IF(OR(AO229="",N(AO229)&lt;=0.000000001),0,IF(ISNUMBER(AU229),IFERROR(_xlfn.LET(_xlpm.ai_test,TRIM(AJ229),_xlpm.r,IFERROR(_xlfn.XLOOKUP(_xlpm.ai_test,BJ15:BJ62,ROW(BJ15:BJ62),0,1),IFERROR(_xlfn.XLOOKUP(_xlpm.ai_test,BK15:BK62,ROW(BK15:BK62),0,1),_xlfn.XLOOKUP(_xlpm.ai_test,BL15:BL62,ROW(BL15:BL62),0,1))),_xlpm.p,_xlpm.r-MIN(ROW(BJ15:BJ62))+1,_xlpm.f,INDEX(BM15:BM62,_xlpm.p),_xlpm.u,INDEX(BN15:BN62,_xlpm.p),_xlpm.s,INDEX(BP15:BP62,_xlpm.p),_xlpm.q,N(AU229)/_xlpm.f,IF(_xlpm.q&gt;=_xlpm.s,ROUND(_xlpm.q,1)&amp;" "&amp;_xlpm.ai_test&amp;" = "&amp;ROUND(_xlpm.q*_xlpm.f,1)&amp;" "&amp;_xlpm.u,ROUND(_xlpm.q,1)&amp;" "&amp;_xlpm.ai_test)),""),""))))</f>
        <v>0</v>
      </c>
      <c r="AX229" s="1055"/>
      <c r="AY229" s="1053">
        <f t="shared" si="110"/>
        <v>0</v>
      </c>
      <c r="AZ229" s="1054" t="str">
        <f t="shared" si="111"/>
        <v/>
      </c>
      <c r="BA229" s="1056">
        <f t="shared" si="112"/>
        <v>0</v>
      </c>
      <c r="BB229" s="1057" t="str">
        <f t="shared" si="113"/>
        <v/>
      </c>
      <c r="BC229" s="1046"/>
      <c r="BD229" s="1058">
        <f t="shared" si="114"/>
        <v>0</v>
      </c>
      <c r="BE229" s="1048" t="str">
        <f t="shared" si="115"/>
        <v/>
      </c>
      <c r="BF229" s="262" t="s">
        <v>22</v>
      </c>
      <c r="BG229" s="1027">
        <f t="shared" si="116"/>
        <v>0</v>
      </c>
      <c r="BH229" s="1028">
        <f t="shared" si="117"/>
        <v>0</v>
      </c>
      <c r="BI229"/>
      <c r="BR229"/>
      <c r="BS229"/>
      <c r="BT229"/>
      <c r="BU229"/>
      <c r="BV229"/>
      <c r="BW229"/>
      <c r="BX229" s="964" t="str">
        <f t="shared" si="99"/>
        <v>►</v>
      </c>
      <c r="BY229"/>
      <c r="BZ229"/>
      <c r="CA229"/>
      <c r="CB229"/>
      <c r="CC229"/>
      <c r="CD229" s="848"/>
      <c r="CE229"/>
      <c r="CF229"/>
      <c r="CG229"/>
      <c r="CH229"/>
      <c r="CI229"/>
      <c r="CJ229"/>
      <c r="CK229"/>
      <c r="CM229"/>
      <c r="CN229"/>
      <c r="CO229"/>
      <c r="CP229"/>
      <c r="CQ229"/>
      <c r="CR229"/>
      <c r="CS229"/>
      <c r="CU229"/>
      <c r="CV229"/>
      <c r="CW229"/>
      <c r="CX229"/>
      <c r="CY229"/>
      <c r="CZ229"/>
      <c r="DA229"/>
      <c r="DC229" s="3">
        <v>1</v>
      </c>
    </row>
    <row r="230" spans="1:107" s="701" customFormat="1" ht="21" customHeight="1">
      <c r="A230" s="941" t="s">
        <v>22</v>
      </c>
      <c r="B230" s="957" t="str">
        <f t="shared" si="98"/>
        <v>►</v>
      </c>
      <c r="C230" s="999" cm="1">
        <f t="array" ref="C230">SUMPRODUCT(LEN(D230:J230))</f>
        <v>0</v>
      </c>
      <c r="D230" s="201"/>
      <c r="E230" s="206"/>
      <c r="F230" s="206"/>
      <c r="G230" s="206"/>
      <c r="H230" s="206"/>
      <c r="I230" s="206"/>
      <c r="J230" s="207"/>
      <c r="K230" s="455" t="s">
        <v>22</v>
      </c>
      <c r="L230" s="115" t="str">
        <f t="shared" si="119"/>
        <v>►</v>
      </c>
      <c r="M230" s="190" t="str">
        <f>M189</f>
        <v>M MILLE-FEUILLE meringue et chiboust pamplemousse aux fraises des bois | pâtisserie--ENTREMET| Auteur &gt; VOUS</v>
      </c>
      <c r="N230" s="190">
        <f>N189</f>
        <v>10</v>
      </c>
      <c r="O230" s="191" t="str">
        <f>O189</f>
        <v>coupe</v>
      </c>
      <c r="P230" s="192" t="str">
        <f>P189</f>
        <v>Recette mère ► MILLE-FEUILLE  aux fraises des bois</v>
      </c>
      <c r="Q230" s="533"/>
      <c r="R230" s="533"/>
      <c r="S230" s="533"/>
      <c r="T230" s="533"/>
      <c r="U230" s="1817"/>
      <c r="V230" s="1818">
        <v>0</v>
      </c>
      <c r="W230" s="1849" t="s">
        <v>24</v>
      </c>
      <c r="X230" s="1822"/>
      <c r="Y230" s="1822"/>
      <c r="Z230" s="931"/>
      <c r="AA230" s="931"/>
      <c r="AB230" s="931"/>
      <c r="AC230" s="1646" t="s">
        <v>176</v>
      </c>
      <c r="AD230" s="1647" t="s">
        <v>3276</v>
      </c>
      <c r="AE230" s="262" t="s">
        <v>22</v>
      </c>
      <c r="AF230" s="1035" t="str">
        <f t="shared" si="100"/>
        <v>►</v>
      </c>
      <c r="AG230" s="1036" t="str">
        <f t="shared" si="101"/>
        <v/>
      </c>
      <c r="AH230" s="1037" t="str">
        <f t="shared" si="102"/>
        <v/>
      </c>
      <c r="AI230" s="1036" t="str">
        <f t="shared" si="103"/>
        <v/>
      </c>
      <c r="AJ230" s="1037" t="str">
        <f t="shared" si="104"/>
        <v/>
      </c>
      <c r="AK230" s="1037">
        <f>IF(AND(L230="A",COUNTIF(BJ15:BL62,TRIM(U230))&gt;0),1,0)</f>
        <v>0</v>
      </c>
      <c r="AL230" s="1051" t="str" cm="1">
        <f t="array" ref="AL230">IF(AF230&lt;&gt;"A","",IFERROR((IFERROR(_xlfn.XLOOKUP(TRIM(SUBSTITUTE(U230,CHAR(160)," ")),BJ15:BJ62,BM15:BM62),IFERROR(_xlfn.XLOOKUP(TRIM(SUBSTITUTE(U230,CHAR(160)," ")),BK15:BK62,BM15:BM62),_xlfn.XLOOKUP(TRIM(SUBSTITUTE(U230,CHAR(160)," ")),BL15:BL62,BM15:BM62))))*T230*IF(ISBLANK(Q230),1,Q230)+IFERROR(_xlfn.XLOOKUP("RECHERCHEX",TRIM(L230:AD230),L230:AD230),0),0))</f>
        <v/>
      </c>
      <c r="AM230" s="1038">
        <f t="shared" si="105"/>
        <v>0</v>
      </c>
      <c r="AN230" s="1627" t="str">
        <f t="shared" si="106"/>
        <v/>
      </c>
      <c r="AO230" s="1039">
        <f t="shared" si="107"/>
        <v>0</v>
      </c>
      <c r="AP230" s="1039">
        <f t="shared" si="108"/>
        <v>0</v>
      </c>
      <c r="AQ230" s="1040">
        <f>IF(AO230&gt;0,AS9,0)</f>
        <v>0</v>
      </c>
      <c r="AR230" s="1628" t="str">
        <f>IF(TRIM(AG230)="▼ recette suivante", AG230, IF(AQ230&gt;0, IF(AT9&lt;&gt;"", AT9&amp;"-ou.or.o ❾ + or - &gt;", ""), ""))</f>
        <v/>
      </c>
      <c r="AS230" s="1064"/>
      <c r="AT230" s="1064"/>
      <c r="AU230" s="1042">
        <f t="shared" si="109"/>
        <v>0</v>
      </c>
      <c r="AV230" s="1043">
        <f>IF(AK230,IF(OR(AU230="",N(AU230)&lt;=0.000000001),"",_xlfn.XLOOKUP(AJ230,BJ15:BJ62,BN15:BN62,_xlfn.XLOOKUP(AJ230,BK15:BK62,BN15:BN62,_xlfn.XLOOKUP(AJ230,BL15:BL62,BN15:BN62,"")))),0)</f>
        <v>0</v>
      </c>
      <c r="AW230" s="1065" cm="1">
        <f t="array" ref="AW230">IF(AK230&lt;&gt;1,0,IF(OR(AU230="",N(AU230)&lt;=0.000000001),"",IF(OR(AO230="",N(AO230)&lt;=0.000000001),0,IF(ISNUMBER(AU230),IFERROR(_xlfn.LET(_xlpm.ai_test,TRIM(AJ230),_xlpm.r,IFERROR(_xlfn.XLOOKUP(_xlpm.ai_test,BJ15:BJ62,ROW(BJ15:BJ62),0,1),IFERROR(_xlfn.XLOOKUP(_xlpm.ai_test,BK15:BK62,ROW(BK15:BK62),0,1),_xlfn.XLOOKUP(_xlpm.ai_test,BL15:BL62,ROW(BL15:BL62),0,1))),_xlpm.p,_xlpm.r-MIN(ROW(BJ15:BJ62))+1,_xlpm.f,INDEX(BM15:BM62,_xlpm.p),_xlpm.u,INDEX(BN15:BN62,_xlpm.p),_xlpm.s,INDEX(BP15:BP62,_xlpm.p),_xlpm.q,N(AU230)/_xlpm.f,IF(_xlpm.q&gt;=_xlpm.s,ROUND(_xlpm.q,1)&amp;" "&amp;_xlpm.ai_test&amp;" = "&amp;ROUND(_xlpm.q*_xlpm.f,1)&amp;" "&amp;_xlpm.u,ROUND(_xlpm.q,1)&amp;" "&amp;_xlpm.ai_test)),""),""))))</f>
        <v>0</v>
      </c>
      <c r="AX230" s="1055"/>
      <c r="AY230" s="1042">
        <f t="shared" si="110"/>
        <v>0</v>
      </c>
      <c r="AZ230" s="1043" t="str">
        <f t="shared" si="111"/>
        <v/>
      </c>
      <c r="BA230" s="1044">
        <f t="shared" si="112"/>
        <v>0</v>
      </c>
      <c r="BB230" s="1045" t="str">
        <f t="shared" si="113"/>
        <v/>
      </c>
      <c r="BC230" s="1046"/>
      <c r="BD230" s="1047">
        <f t="shared" si="114"/>
        <v>0</v>
      </c>
      <c r="BE230" s="1048" t="str">
        <f t="shared" si="115"/>
        <v/>
      </c>
      <c r="BF230" s="262" t="s">
        <v>22</v>
      </c>
      <c r="BG230" s="1027">
        <f t="shared" si="116"/>
        <v>0</v>
      </c>
      <c r="BH230" s="1028">
        <f t="shared" si="117"/>
        <v>0</v>
      </c>
      <c r="BI230"/>
      <c r="BR230"/>
      <c r="BS230"/>
      <c r="BT230"/>
      <c r="BU230"/>
      <c r="BV230"/>
      <c r="BW230"/>
      <c r="BX230" s="964" t="str">
        <f t="shared" si="99"/>
        <v>►</v>
      </c>
      <c r="BY230"/>
      <c r="BZ230"/>
      <c r="CA230"/>
      <c r="CB230"/>
      <c r="CC230"/>
      <c r="CD230" s="848"/>
      <c r="CE230"/>
      <c r="CF230"/>
      <c r="CG230"/>
      <c r="CH230"/>
      <c r="CI230"/>
      <c r="CJ230"/>
      <c r="CK230"/>
      <c r="CM230"/>
      <c r="CN230"/>
      <c r="CO230"/>
      <c r="CP230"/>
      <c r="CQ230"/>
      <c r="CR230"/>
      <c r="CS230"/>
      <c r="CU230"/>
      <c r="CV230"/>
      <c r="CW230"/>
      <c r="CX230"/>
      <c r="CY230"/>
      <c r="CZ230"/>
      <c r="DA230"/>
      <c r="DC230" s="3">
        <v>1</v>
      </c>
    </row>
    <row r="231" spans="1:107" s="701" customFormat="1" ht="21" customHeight="1">
      <c r="A231" s="941" t="s">
        <v>22</v>
      </c>
      <c r="B231" s="957" t="str">
        <f t="shared" si="98"/>
        <v>►</v>
      </c>
      <c r="C231" s="999" cm="1">
        <f t="array" ref="C231">SUMPRODUCT(LEN(D231:J231))</f>
        <v>0</v>
      </c>
      <c r="D231" s="201"/>
      <c r="E231" s="206"/>
      <c r="F231" s="206"/>
      <c r="G231" s="206"/>
      <c r="H231" s="206"/>
      <c r="I231" s="206"/>
      <c r="J231" s="207"/>
      <c r="K231" s="455" t="s">
        <v>22</v>
      </c>
      <c r="L231" s="115" t="str">
        <f t="shared" si="119"/>
        <v>►</v>
      </c>
      <c r="M231" s="190" t="str">
        <f>M189</f>
        <v>M MILLE-FEUILLE meringue et chiboust pamplemousse aux fraises des bois | pâtisserie--ENTREMET| Auteur &gt; VOUS</v>
      </c>
      <c r="N231" s="190">
        <f>N189</f>
        <v>10</v>
      </c>
      <c r="O231" s="191" t="str">
        <f>O189</f>
        <v>coupe</v>
      </c>
      <c r="P231" s="192" t="str">
        <f>P189</f>
        <v>Recette mère ► MILLE-FEUILLE  aux fraises des bois</v>
      </c>
      <c r="Q231" s="533"/>
      <c r="R231" s="533"/>
      <c r="S231" s="533"/>
      <c r="T231" s="533"/>
      <c r="U231" s="1817"/>
      <c r="V231" s="1821">
        <f>IF(ISBLANK(W231),"",LARGE(V230:V230,1)+1)</f>
        <v>1</v>
      </c>
      <c r="W231" s="1849" t="s">
        <v>181</v>
      </c>
      <c r="X231" s="1822"/>
      <c r="Y231" s="1822"/>
      <c r="Z231" s="1822"/>
      <c r="AA231" s="1822"/>
      <c r="AB231" s="1822"/>
      <c r="AC231" s="1822"/>
      <c r="AD231" s="2120"/>
      <c r="AE231" s="262" t="s">
        <v>22</v>
      </c>
      <c r="AF231" s="1035" t="str">
        <f t="shared" si="100"/>
        <v>►</v>
      </c>
      <c r="AG231" s="1036" t="str">
        <f t="shared" si="101"/>
        <v/>
      </c>
      <c r="AH231" s="1037" t="str">
        <f t="shared" si="102"/>
        <v/>
      </c>
      <c r="AI231" s="1036" t="str">
        <f t="shared" si="103"/>
        <v/>
      </c>
      <c r="AJ231" s="1037" t="str">
        <f t="shared" si="104"/>
        <v/>
      </c>
      <c r="AK231" s="1037">
        <f>IF(AND(L231="A",COUNTIF(BJ15:BL62,TRIM(U231))&gt;0),1,0)</f>
        <v>0</v>
      </c>
      <c r="AL231" s="1051" t="str" cm="1">
        <f t="array" ref="AL231">IF(AF231&lt;&gt;"A","",IFERROR((IFERROR(_xlfn.XLOOKUP(TRIM(SUBSTITUTE(U231,CHAR(160)," ")),BJ15:BJ62,BM15:BM62),IFERROR(_xlfn.XLOOKUP(TRIM(SUBSTITUTE(U231,CHAR(160)," ")),BK15:BK62,BM15:BM62),_xlfn.XLOOKUP(TRIM(SUBSTITUTE(U231,CHAR(160)," ")),BL15:BL62,BM15:BM62))))*T231*IF(ISBLANK(Q231),1,Q231)+IFERROR(_xlfn.XLOOKUP("RECHERCHEX",TRIM(L231:AD231),L231:AD231),0),0))</f>
        <v/>
      </c>
      <c r="AM231" s="1038">
        <f t="shared" si="105"/>
        <v>0</v>
      </c>
      <c r="AN231" s="1627" t="str">
        <f t="shared" si="106"/>
        <v/>
      </c>
      <c r="AO231" s="1039">
        <f t="shared" si="107"/>
        <v>0</v>
      </c>
      <c r="AP231" s="1039">
        <f t="shared" si="108"/>
        <v>0</v>
      </c>
      <c r="AQ231" s="1052">
        <f>IF(AO231&gt;0,AS9,0)</f>
        <v>0</v>
      </c>
      <c r="AR231" s="1626" t="str">
        <f>IF(TRIM(AG231)="▼ recette suivante", AG231, IF(AQ231&gt;0, IF(AT9&lt;&gt;"", AT9&amp;"-ou.or.o ❾ + or - &gt;", ""), ""))</f>
        <v/>
      </c>
      <c r="AS231" s="1064"/>
      <c r="AT231" s="1064"/>
      <c r="AU231" s="1053">
        <f t="shared" si="109"/>
        <v>0</v>
      </c>
      <c r="AV231" s="1054">
        <f>IF(AK231,IF(OR(AU231="",N(AU231)&lt;=0.000000001),"",_xlfn.XLOOKUP(AJ231,BJ15:BJ62,BN15:BN62,_xlfn.XLOOKUP(AJ231,BK15:BK62,BN15:BN62,_xlfn.XLOOKUP(AJ231,BL15:BL62,BN15:BN62,"")))),0)</f>
        <v>0</v>
      </c>
      <c r="AW231" s="1067" cm="1">
        <f t="array" ref="AW231">IF(AK231&lt;&gt;1,0,IF(OR(AU231="",N(AU231)&lt;=0.000000001),"",IF(OR(AO231="",N(AO231)&lt;=0.000000001),0,IF(ISNUMBER(AU231),IFERROR(_xlfn.LET(_xlpm.ai_test,TRIM(AJ231),_xlpm.r,IFERROR(_xlfn.XLOOKUP(_xlpm.ai_test,BJ15:BJ62,ROW(BJ15:BJ62),0,1),IFERROR(_xlfn.XLOOKUP(_xlpm.ai_test,BK15:BK62,ROW(BK15:BK62),0,1),_xlfn.XLOOKUP(_xlpm.ai_test,BL15:BL62,ROW(BL15:BL62),0,1))),_xlpm.p,_xlpm.r-MIN(ROW(BJ15:BJ62))+1,_xlpm.f,INDEX(BM15:BM62,_xlpm.p),_xlpm.u,INDEX(BN15:BN62,_xlpm.p),_xlpm.s,INDEX(BP15:BP62,_xlpm.p),_xlpm.q,N(AU231)/_xlpm.f,IF(_xlpm.q&gt;=_xlpm.s,ROUND(_xlpm.q,1)&amp;" "&amp;_xlpm.ai_test&amp;" = "&amp;ROUND(_xlpm.q*_xlpm.f,1)&amp;" "&amp;_xlpm.u,ROUND(_xlpm.q,1)&amp;" "&amp;_xlpm.ai_test)),""),""))))</f>
        <v>0</v>
      </c>
      <c r="AX231" s="1055"/>
      <c r="AY231" s="1053">
        <f t="shared" si="110"/>
        <v>0</v>
      </c>
      <c r="AZ231" s="1054" t="str">
        <f t="shared" si="111"/>
        <v/>
      </c>
      <c r="BA231" s="1056">
        <f t="shared" si="112"/>
        <v>0</v>
      </c>
      <c r="BB231" s="1057" t="str">
        <f t="shared" si="113"/>
        <v/>
      </c>
      <c r="BC231" s="1046"/>
      <c r="BD231" s="1058">
        <f t="shared" si="114"/>
        <v>0</v>
      </c>
      <c r="BE231" s="1048" t="str">
        <f t="shared" si="115"/>
        <v/>
      </c>
      <c r="BF231" s="262" t="s">
        <v>22</v>
      </c>
      <c r="BG231" s="1027">
        <f t="shared" si="116"/>
        <v>0</v>
      </c>
      <c r="BH231" s="1028">
        <f t="shared" si="117"/>
        <v>0</v>
      </c>
      <c r="BI231"/>
      <c r="BR231"/>
      <c r="BS231"/>
      <c r="BT231"/>
      <c r="BU231"/>
      <c r="BV231"/>
      <c r="BW231"/>
      <c r="BX231" s="964" t="str">
        <f t="shared" si="99"/>
        <v>►</v>
      </c>
      <c r="BY231"/>
      <c r="BZ231"/>
      <c r="CA231"/>
      <c r="CB231"/>
      <c r="CC231"/>
      <c r="CD231" s="848"/>
      <c r="CE231"/>
      <c r="CF231"/>
      <c r="CG231"/>
      <c r="CH231"/>
      <c r="CI231"/>
      <c r="CJ231"/>
      <c r="CK231"/>
      <c r="CM231"/>
      <c r="CN231"/>
      <c r="CO231"/>
      <c r="CP231"/>
      <c r="CQ231"/>
      <c r="CR231"/>
      <c r="CS231"/>
      <c r="CU231"/>
      <c r="CV231"/>
      <c r="CW231"/>
      <c r="CX231"/>
      <c r="CY231"/>
      <c r="CZ231"/>
      <c r="DA231"/>
      <c r="DC231" s="3">
        <v>1</v>
      </c>
    </row>
    <row r="232" spans="1:107" s="701" customFormat="1" ht="21" customHeight="1">
      <c r="A232" s="941" t="s">
        <v>22</v>
      </c>
      <c r="B232" s="957" t="str">
        <f t="shared" si="98"/>
        <v>►</v>
      </c>
      <c r="C232" s="999" cm="1">
        <f t="array" ref="C232">SUMPRODUCT(LEN(D232:J232))</f>
        <v>0</v>
      </c>
      <c r="D232" s="201"/>
      <c r="E232" s="206"/>
      <c r="F232" s="206"/>
      <c r="G232" s="206"/>
      <c r="H232" s="206"/>
      <c r="I232" s="206"/>
      <c r="J232" s="207"/>
      <c r="K232" s="455" t="s">
        <v>22</v>
      </c>
      <c r="L232" s="115" t="str">
        <f t="shared" si="119"/>
        <v>►</v>
      </c>
      <c r="M232" s="190" t="str">
        <f>M189</f>
        <v>M MILLE-FEUILLE meringue et chiboust pamplemousse aux fraises des bois | pâtisserie--ENTREMET| Auteur &gt; VOUS</v>
      </c>
      <c r="N232" s="190">
        <f>N189</f>
        <v>10</v>
      </c>
      <c r="O232" s="191" t="str">
        <f>O189</f>
        <v>coupe</v>
      </c>
      <c r="P232" s="192" t="str">
        <f>P189</f>
        <v>Recette mère ► MILLE-FEUILLE  aux fraises des bois</v>
      </c>
      <c r="Q232" s="533"/>
      <c r="R232" s="533"/>
      <c r="S232" s="533"/>
      <c r="T232" s="533"/>
      <c r="U232" s="1817"/>
      <c r="V232" s="1821">
        <f>IF(ISBLANK(W232),"",LARGE(V230:V231,1)+1)</f>
        <v>2</v>
      </c>
      <c r="W232" s="1849" t="s">
        <v>189</v>
      </c>
      <c r="X232" s="1822"/>
      <c r="Y232" s="1822"/>
      <c r="Z232" s="1822"/>
      <c r="AA232" s="1822"/>
      <c r="AB232" s="1822"/>
      <c r="AC232" s="1822"/>
      <c r="AD232" s="2120"/>
      <c r="AE232" s="262" t="s">
        <v>22</v>
      </c>
      <c r="AF232" s="1035" t="str">
        <f t="shared" si="100"/>
        <v>►</v>
      </c>
      <c r="AG232" s="1036" t="str">
        <f t="shared" si="101"/>
        <v/>
      </c>
      <c r="AH232" s="1037" t="str">
        <f t="shared" si="102"/>
        <v/>
      </c>
      <c r="AI232" s="1036" t="str">
        <f t="shared" si="103"/>
        <v/>
      </c>
      <c r="AJ232" s="1037" t="str">
        <f t="shared" si="104"/>
        <v/>
      </c>
      <c r="AK232" s="1037">
        <f>IF(AND(L232="A",COUNTIF(BJ15:BL62,TRIM(U232))&gt;0),1,0)</f>
        <v>0</v>
      </c>
      <c r="AL232" s="1051" t="str" cm="1">
        <f t="array" ref="AL232">IF(AF232&lt;&gt;"A","",IFERROR((IFERROR(_xlfn.XLOOKUP(TRIM(SUBSTITUTE(U232,CHAR(160)," ")),BJ15:BJ62,BM15:BM62),IFERROR(_xlfn.XLOOKUP(TRIM(SUBSTITUTE(U232,CHAR(160)," ")),BK15:BK62,BM15:BM62),_xlfn.XLOOKUP(TRIM(SUBSTITUTE(U232,CHAR(160)," ")),BL15:BL62,BM15:BM62))))*T232*IF(ISBLANK(Q232),1,Q232)+IFERROR(_xlfn.XLOOKUP("RECHERCHEX",TRIM(L232:AD232),L232:AD232),0),0))</f>
        <v/>
      </c>
      <c r="AM232" s="1038">
        <f t="shared" si="105"/>
        <v>0</v>
      </c>
      <c r="AN232" s="1627" t="str">
        <f t="shared" si="106"/>
        <v/>
      </c>
      <c r="AO232" s="1039">
        <f t="shared" si="107"/>
        <v>0</v>
      </c>
      <c r="AP232" s="1039">
        <f t="shared" si="108"/>
        <v>0</v>
      </c>
      <c r="AQ232" s="1040">
        <f>IF(AO232&gt;0,AS9,0)</f>
        <v>0</v>
      </c>
      <c r="AR232" s="1628" t="str">
        <f>IF(TRIM(AG232)="▼ recette suivante", AG232, IF(AQ232&gt;0, IF(AT9&lt;&gt;"", AT9&amp;"-ou.or.o ❾ + or - &gt;", ""), ""))</f>
        <v/>
      </c>
      <c r="AS232" s="1064"/>
      <c r="AT232" s="1064"/>
      <c r="AU232" s="1042">
        <f t="shared" si="109"/>
        <v>0</v>
      </c>
      <c r="AV232" s="1043">
        <f>IF(AK232,IF(OR(AU232="",N(AU232)&lt;=0.000000001),"",_xlfn.XLOOKUP(AJ232,BJ15:BJ62,BN15:BN62,_xlfn.XLOOKUP(AJ232,BK15:BK62,BN15:BN62,_xlfn.XLOOKUP(AJ232,BL15:BL62,BN15:BN62,"")))),0)</f>
        <v>0</v>
      </c>
      <c r="AW232" s="1065" cm="1">
        <f t="array" ref="AW232">IF(AK232&lt;&gt;1,0,IF(OR(AU232="",N(AU232)&lt;=0.000000001),"",IF(OR(AO232="",N(AO232)&lt;=0.000000001),0,IF(ISNUMBER(AU232),IFERROR(_xlfn.LET(_xlpm.ai_test,TRIM(AJ232),_xlpm.r,IFERROR(_xlfn.XLOOKUP(_xlpm.ai_test,BJ15:BJ62,ROW(BJ15:BJ62),0,1),IFERROR(_xlfn.XLOOKUP(_xlpm.ai_test,BK15:BK62,ROW(BK15:BK62),0,1),_xlfn.XLOOKUP(_xlpm.ai_test,BL15:BL62,ROW(BL15:BL62),0,1))),_xlpm.p,_xlpm.r-MIN(ROW(BJ15:BJ62))+1,_xlpm.f,INDEX(BM15:BM62,_xlpm.p),_xlpm.u,INDEX(BN15:BN62,_xlpm.p),_xlpm.s,INDEX(BP15:BP62,_xlpm.p),_xlpm.q,N(AU232)/_xlpm.f,IF(_xlpm.q&gt;=_xlpm.s,ROUND(_xlpm.q,1)&amp;" "&amp;_xlpm.ai_test&amp;" = "&amp;ROUND(_xlpm.q*_xlpm.f,1)&amp;" "&amp;_xlpm.u,ROUND(_xlpm.q,1)&amp;" "&amp;_xlpm.ai_test)),""),""))))</f>
        <v>0</v>
      </c>
      <c r="AX232" s="1055"/>
      <c r="AY232" s="1042">
        <f t="shared" si="110"/>
        <v>0</v>
      </c>
      <c r="AZ232" s="1043" t="str">
        <f t="shared" si="111"/>
        <v/>
      </c>
      <c r="BA232" s="1044">
        <f t="shared" si="112"/>
        <v>0</v>
      </c>
      <c r="BB232" s="1045" t="str">
        <f t="shared" si="113"/>
        <v/>
      </c>
      <c r="BC232" s="1046"/>
      <c r="BD232" s="1047">
        <f t="shared" si="114"/>
        <v>0</v>
      </c>
      <c r="BE232" s="1048" t="str">
        <f t="shared" si="115"/>
        <v/>
      </c>
      <c r="BF232" s="262" t="s">
        <v>22</v>
      </c>
      <c r="BG232" s="1027">
        <f t="shared" si="116"/>
        <v>0</v>
      </c>
      <c r="BH232" s="1028">
        <f t="shared" si="117"/>
        <v>0</v>
      </c>
      <c r="BI232"/>
      <c r="BR232"/>
      <c r="BS232"/>
      <c r="BT232"/>
      <c r="BU232"/>
      <c r="BV232"/>
      <c r="BW232"/>
      <c r="BX232" s="964" t="str">
        <f t="shared" si="99"/>
        <v>►</v>
      </c>
      <c r="BY232"/>
      <c r="BZ232"/>
      <c r="CA232"/>
      <c r="CB232"/>
      <c r="CC232"/>
      <c r="CD232" s="848"/>
      <c r="CE232"/>
      <c r="CF232"/>
      <c r="CG232"/>
      <c r="CH232"/>
      <c r="CI232"/>
      <c r="CJ232"/>
      <c r="CK232"/>
      <c r="CM232"/>
      <c r="CN232"/>
      <c r="CO232"/>
      <c r="CP232"/>
      <c r="CQ232"/>
      <c r="CR232"/>
      <c r="CS232"/>
      <c r="CU232"/>
      <c r="CV232"/>
      <c r="CW232"/>
      <c r="CX232"/>
      <c r="CY232"/>
      <c r="CZ232"/>
      <c r="DA232"/>
      <c r="DC232" s="3">
        <v>1</v>
      </c>
    </row>
    <row r="233" spans="1:107" s="701" customFormat="1" ht="21" customHeight="1">
      <c r="A233" s="941" t="s">
        <v>22</v>
      </c>
      <c r="B233" s="957" t="str">
        <f t="shared" si="98"/>
        <v>►</v>
      </c>
      <c r="C233" s="999" cm="1">
        <f t="array" ref="C233">SUMPRODUCT(LEN(D233:J233))</f>
        <v>0</v>
      </c>
      <c r="D233" s="201"/>
      <c r="E233" s="206"/>
      <c r="F233" s="206"/>
      <c r="G233" s="206"/>
      <c r="H233" s="206"/>
      <c r="I233" s="206"/>
      <c r="J233" s="207"/>
      <c r="K233" s="455" t="s">
        <v>22</v>
      </c>
      <c r="L233" s="115" t="str">
        <f t="shared" si="119"/>
        <v>►</v>
      </c>
      <c r="M233" s="190" t="str">
        <f>M189</f>
        <v>M MILLE-FEUILLE meringue et chiboust pamplemousse aux fraises des bois | pâtisserie--ENTREMET| Auteur &gt; VOUS</v>
      </c>
      <c r="N233" s="190">
        <f>N189</f>
        <v>10</v>
      </c>
      <c r="O233" s="191" t="str">
        <f>O189</f>
        <v>coupe</v>
      </c>
      <c r="P233" s="192" t="str">
        <f>P189</f>
        <v>Recette mère ► MILLE-FEUILLE  aux fraises des bois</v>
      </c>
      <c r="Q233" s="533"/>
      <c r="R233" s="533"/>
      <c r="S233" s="533"/>
      <c r="T233" s="533"/>
      <c r="U233" s="1817"/>
      <c r="V233" s="1821">
        <f>IF(ISBLANK(W233),"",LARGE(V230:V232,1)+1)</f>
        <v>3</v>
      </c>
      <c r="W233" s="1849" t="s">
        <v>3262</v>
      </c>
      <c r="X233" s="1822"/>
      <c r="Y233" s="1822"/>
      <c r="Z233" s="1822"/>
      <c r="AA233" s="1822"/>
      <c r="AB233" s="1822"/>
      <c r="AC233" s="1822"/>
      <c r="AD233" s="2120"/>
      <c r="AE233" s="262" t="s">
        <v>22</v>
      </c>
      <c r="AF233" s="1035" t="str">
        <f t="shared" si="100"/>
        <v>►</v>
      </c>
      <c r="AG233" s="1036" t="str">
        <f t="shared" si="101"/>
        <v/>
      </c>
      <c r="AH233" s="1037" t="str">
        <f t="shared" si="102"/>
        <v/>
      </c>
      <c r="AI233" s="1036" t="str">
        <f t="shared" si="103"/>
        <v/>
      </c>
      <c r="AJ233" s="1037" t="str">
        <f t="shared" si="104"/>
        <v/>
      </c>
      <c r="AK233" s="1037">
        <f>IF(AND(L233="A",COUNTIF(BJ15:BL62,TRIM(U233))&gt;0),1,0)</f>
        <v>0</v>
      </c>
      <c r="AL233" s="1051" t="str" cm="1">
        <f t="array" ref="AL233">IF(AF233&lt;&gt;"A","",IFERROR((IFERROR(_xlfn.XLOOKUP(TRIM(SUBSTITUTE(U233,CHAR(160)," ")),BJ15:BJ62,BM15:BM62),IFERROR(_xlfn.XLOOKUP(TRIM(SUBSTITUTE(U233,CHAR(160)," ")),BK15:BK62,BM15:BM62),_xlfn.XLOOKUP(TRIM(SUBSTITUTE(U233,CHAR(160)," ")),BL15:BL62,BM15:BM62))))*T233*IF(ISBLANK(Q233),1,Q233)+IFERROR(_xlfn.XLOOKUP("RECHERCHEX",TRIM(L233:AD233),L233:AD233),0),0))</f>
        <v/>
      </c>
      <c r="AM233" s="1038">
        <f t="shared" si="105"/>
        <v>0</v>
      </c>
      <c r="AN233" s="1627" t="str">
        <f t="shared" si="106"/>
        <v/>
      </c>
      <c r="AO233" s="1039">
        <f t="shared" si="107"/>
        <v>0</v>
      </c>
      <c r="AP233" s="1039">
        <f t="shared" si="108"/>
        <v>0</v>
      </c>
      <c r="AQ233" s="1052">
        <f>IF(AO233&gt;0,AS9,0)</f>
        <v>0</v>
      </c>
      <c r="AR233" s="1626" t="str">
        <f>IF(TRIM(AG233)="▼ recette suivante", AG233, IF(AQ233&gt;0, IF(AT9&lt;&gt;"", AT9&amp;"-ou.or.o ❾ + or - &gt;", ""), ""))</f>
        <v/>
      </c>
      <c r="AS233" s="1064"/>
      <c r="AT233" s="1064"/>
      <c r="AU233" s="1053">
        <f t="shared" si="109"/>
        <v>0</v>
      </c>
      <c r="AV233" s="1054">
        <f>IF(AK233,IF(OR(AU233="",N(AU233)&lt;=0.000000001),"",_xlfn.XLOOKUP(AJ233,BJ15:BJ62,BN15:BN62,_xlfn.XLOOKUP(AJ233,BK15:BK62,BN15:BN62,_xlfn.XLOOKUP(AJ233,BL15:BL62,BN15:BN62,"")))),0)</f>
        <v>0</v>
      </c>
      <c r="AW233" s="1067" cm="1">
        <f t="array" ref="AW233">IF(AK233&lt;&gt;1,0,IF(OR(AU233="",N(AU233)&lt;=0.000000001),"",IF(OR(AO233="",N(AO233)&lt;=0.000000001),0,IF(ISNUMBER(AU233),IFERROR(_xlfn.LET(_xlpm.ai_test,TRIM(AJ233),_xlpm.r,IFERROR(_xlfn.XLOOKUP(_xlpm.ai_test,BJ15:BJ62,ROW(BJ15:BJ62),0,1),IFERROR(_xlfn.XLOOKUP(_xlpm.ai_test,BK15:BK62,ROW(BK15:BK62),0,1),_xlfn.XLOOKUP(_xlpm.ai_test,BL15:BL62,ROW(BL15:BL62),0,1))),_xlpm.p,_xlpm.r-MIN(ROW(BJ15:BJ62))+1,_xlpm.f,INDEX(BM15:BM62,_xlpm.p),_xlpm.u,INDEX(BN15:BN62,_xlpm.p),_xlpm.s,INDEX(BP15:BP62,_xlpm.p),_xlpm.q,N(AU233)/_xlpm.f,IF(_xlpm.q&gt;=_xlpm.s,ROUND(_xlpm.q,1)&amp;" "&amp;_xlpm.ai_test&amp;" = "&amp;ROUND(_xlpm.q*_xlpm.f,1)&amp;" "&amp;_xlpm.u,ROUND(_xlpm.q,1)&amp;" "&amp;_xlpm.ai_test)),""),""))))</f>
        <v>0</v>
      </c>
      <c r="AX233" s="1055"/>
      <c r="AY233" s="1053">
        <f t="shared" si="110"/>
        <v>0</v>
      </c>
      <c r="AZ233" s="1054" t="str">
        <f t="shared" si="111"/>
        <v/>
      </c>
      <c r="BA233" s="1056">
        <f t="shared" si="112"/>
        <v>0</v>
      </c>
      <c r="BB233" s="1057" t="str">
        <f t="shared" si="113"/>
        <v/>
      </c>
      <c r="BC233" s="1046"/>
      <c r="BD233" s="1058">
        <f t="shared" si="114"/>
        <v>0</v>
      </c>
      <c r="BE233" s="1048" t="str">
        <f t="shared" si="115"/>
        <v/>
      </c>
      <c r="BF233" s="262" t="s">
        <v>22</v>
      </c>
      <c r="BG233" s="1027">
        <f t="shared" si="116"/>
        <v>0</v>
      </c>
      <c r="BH233" s="1028">
        <f t="shared" si="117"/>
        <v>0</v>
      </c>
      <c r="BI233"/>
      <c r="BR233"/>
      <c r="BS233"/>
      <c r="BT233"/>
      <c r="BU233"/>
      <c r="BV233"/>
      <c r="BW233"/>
      <c r="BX233" s="964" t="str">
        <f t="shared" si="99"/>
        <v>►</v>
      </c>
      <c r="BY233"/>
      <c r="BZ233"/>
      <c r="CA233"/>
      <c r="CB233"/>
      <c r="CC233"/>
      <c r="CD233" s="848"/>
      <c r="CE233"/>
      <c r="CF233"/>
      <c r="CG233"/>
      <c r="CH233"/>
      <c r="CI233"/>
      <c r="CJ233"/>
      <c r="CK233"/>
      <c r="CM233"/>
      <c r="CN233"/>
      <c r="CO233"/>
      <c r="CP233"/>
      <c r="CQ233"/>
      <c r="CR233"/>
      <c r="CS233"/>
      <c r="CU233"/>
      <c r="CV233"/>
      <c r="CW233"/>
      <c r="CX233"/>
      <c r="CY233"/>
      <c r="CZ233"/>
      <c r="DA233"/>
      <c r="DC233" s="3">
        <v>1</v>
      </c>
    </row>
    <row r="234" spans="1:107" s="701" customFormat="1" ht="21" customHeight="1">
      <c r="A234" s="941" t="s">
        <v>22</v>
      </c>
      <c r="B234" s="957" t="str">
        <f t="shared" si="98"/>
        <v>►</v>
      </c>
      <c r="C234" s="999" cm="1">
        <f t="array" ref="C234">SUMPRODUCT(LEN(D234:J234))</f>
        <v>0</v>
      </c>
      <c r="D234" s="201"/>
      <c r="E234" s="206"/>
      <c r="F234" s="206"/>
      <c r="G234" s="206"/>
      <c r="H234" s="206"/>
      <c r="I234" s="206"/>
      <c r="J234" s="207"/>
      <c r="K234" s="455" t="s">
        <v>22</v>
      </c>
      <c r="L234" s="115" t="str">
        <f t="shared" si="119"/>
        <v>►</v>
      </c>
      <c r="M234" s="190" t="str">
        <f>M189</f>
        <v>M MILLE-FEUILLE meringue et chiboust pamplemousse aux fraises des bois | pâtisserie--ENTREMET| Auteur &gt; VOUS</v>
      </c>
      <c r="N234" s="190">
        <f>N189</f>
        <v>10</v>
      </c>
      <c r="O234" s="191" t="str">
        <f>O189</f>
        <v>coupe</v>
      </c>
      <c r="P234" s="192" t="str">
        <f>P189</f>
        <v>Recette mère ► MILLE-FEUILLE  aux fraises des bois</v>
      </c>
      <c r="Q234" s="533"/>
      <c r="R234" s="533"/>
      <c r="S234" s="533"/>
      <c r="T234" s="533"/>
      <c r="U234" s="1817"/>
      <c r="V234" s="1821">
        <f>IF(ISBLANK(W234),"",LARGE(V230:V233,1)+1)</f>
        <v>4</v>
      </c>
      <c r="W234" s="1849" t="s">
        <v>3263</v>
      </c>
      <c r="X234" s="1822"/>
      <c r="Y234" s="1822"/>
      <c r="Z234" s="1822"/>
      <c r="AA234" s="1822"/>
      <c r="AB234" s="1822"/>
      <c r="AC234" s="1822"/>
      <c r="AD234" s="2120"/>
      <c r="AE234" s="262" t="s">
        <v>22</v>
      </c>
      <c r="AF234" s="1035" t="str">
        <f t="shared" si="100"/>
        <v>►</v>
      </c>
      <c r="AG234" s="1036" t="str">
        <f t="shared" si="101"/>
        <v/>
      </c>
      <c r="AH234" s="1037" t="str">
        <f t="shared" si="102"/>
        <v/>
      </c>
      <c r="AI234" s="1036" t="str">
        <f t="shared" si="103"/>
        <v/>
      </c>
      <c r="AJ234" s="1037" t="str">
        <f t="shared" si="104"/>
        <v/>
      </c>
      <c r="AK234" s="1037">
        <f>IF(AND(L234="A",COUNTIF(BJ15:BL62,TRIM(U234))&gt;0),1,0)</f>
        <v>0</v>
      </c>
      <c r="AL234" s="1051" t="str" cm="1">
        <f t="array" ref="AL234">IF(AF234&lt;&gt;"A","",IFERROR((IFERROR(_xlfn.XLOOKUP(TRIM(SUBSTITUTE(U234,CHAR(160)," ")),BJ15:BJ62,BM15:BM62),IFERROR(_xlfn.XLOOKUP(TRIM(SUBSTITUTE(U234,CHAR(160)," ")),BK15:BK62,BM15:BM62),_xlfn.XLOOKUP(TRIM(SUBSTITUTE(U234,CHAR(160)," ")),BL15:BL62,BM15:BM62))))*T234*IF(ISBLANK(Q234),1,Q234)+IFERROR(_xlfn.XLOOKUP("RECHERCHEX",TRIM(L234:AD234),L234:AD234),0),0))</f>
        <v/>
      </c>
      <c r="AM234" s="1038">
        <f t="shared" si="105"/>
        <v>0</v>
      </c>
      <c r="AN234" s="1627" t="str">
        <f t="shared" si="106"/>
        <v/>
      </c>
      <c r="AO234" s="1039">
        <f t="shared" si="107"/>
        <v>0</v>
      </c>
      <c r="AP234" s="1039">
        <f t="shared" si="108"/>
        <v>0</v>
      </c>
      <c r="AQ234" s="1040">
        <f>IF(AO234&gt;0,AS9,0)</f>
        <v>0</v>
      </c>
      <c r="AR234" s="1628" t="str">
        <f>IF(TRIM(AG234)="▼ recette suivante", AG234, IF(AQ234&gt;0, IF(AT9&lt;&gt;"", AT9&amp;"-ou.or.o ❾ + or - &gt;", ""), ""))</f>
        <v/>
      </c>
      <c r="AS234" s="1064"/>
      <c r="AT234" s="1064"/>
      <c r="AU234" s="1042">
        <f t="shared" si="109"/>
        <v>0</v>
      </c>
      <c r="AV234" s="1043">
        <f>IF(AK234,IF(OR(AU234="",N(AU234)&lt;=0.000000001),"",_xlfn.XLOOKUP(AJ234,BJ15:BJ62,BN15:BN62,_xlfn.XLOOKUP(AJ234,BK15:BK62,BN15:BN62,_xlfn.XLOOKUP(AJ234,BL15:BL62,BN15:BN62,"")))),0)</f>
        <v>0</v>
      </c>
      <c r="AW234" s="1065" cm="1">
        <f t="array" ref="AW234">IF(AK234&lt;&gt;1,0,IF(OR(AU234="",N(AU234)&lt;=0.000000001),"",IF(OR(AO234="",N(AO234)&lt;=0.000000001),0,IF(ISNUMBER(AU234),IFERROR(_xlfn.LET(_xlpm.ai_test,TRIM(AJ234),_xlpm.r,IFERROR(_xlfn.XLOOKUP(_xlpm.ai_test,BJ15:BJ62,ROW(BJ15:BJ62),0,1),IFERROR(_xlfn.XLOOKUP(_xlpm.ai_test,BK15:BK62,ROW(BK15:BK62),0,1),_xlfn.XLOOKUP(_xlpm.ai_test,BL15:BL62,ROW(BL15:BL62),0,1))),_xlpm.p,_xlpm.r-MIN(ROW(BJ15:BJ62))+1,_xlpm.f,INDEX(BM15:BM62,_xlpm.p),_xlpm.u,INDEX(BN15:BN62,_xlpm.p),_xlpm.s,INDEX(BP15:BP62,_xlpm.p),_xlpm.q,N(AU234)/_xlpm.f,IF(_xlpm.q&gt;=_xlpm.s,ROUND(_xlpm.q,1)&amp;" "&amp;_xlpm.ai_test&amp;" = "&amp;ROUND(_xlpm.q*_xlpm.f,1)&amp;" "&amp;_xlpm.u,ROUND(_xlpm.q,1)&amp;" "&amp;_xlpm.ai_test)),""),""))))</f>
        <v>0</v>
      </c>
      <c r="AX234" s="1055"/>
      <c r="AY234" s="1042">
        <f t="shared" si="110"/>
        <v>0</v>
      </c>
      <c r="AZ234" s="1043" t="str">
        <f t="shared" si="111"/>
        <v/>
      </c>
      <c r="BA234" s="1044">
        <f t="shared" si="112"/>
        <v>0</v>
      </c>
      <c r="BB234" s="1045" t="str">
        <f t="shared" si="113"/>
        <v/>
      </c>
      <c r="BC234" s="1046"/>
      <c r="BD234" s="1047">
        <f t="shared" si="114"/>
        <v>0</v>
      </c>
      <c r="BE234" s="1048" t="str">
        <f t="shared" si="115"/>
        <v/>
      </c>
      <c r="BF234" s="262" t="s">
        <v>22</v>
      </c>
      <c r="BG234" s="1027">
        <f t="shared" si="116"/>
        <v>0</v>
      </c>
      <c r="BH234" s="1028">
        <f t="shared" si="117"/>
        <v>0</v>
      </c>
      <c r="BI234"/>
      <c r="BR234"/>
      <c r="BS234"/>
      <c r="BT234"/>
      <c r="BU234"/>
      <c r="BV234"/>
      <c r="BW234"/>
      <c r="BX234" s="964" t="str">
        <f t="shared" si="99"/>
        <v>►</v>
      </c>
      <c r="BY234"/>
      <c r="BZ234"/>
      <c r="CA234"/>
      <c r="CB234"/>
      <c r="CC234"/>
      <c r="CD234" s="848"/>
      <c r="CE234"/>
      <c r="CF234"/>
      <c r="CG234"/>
      <c r="CH234"/>
      <c r="CI234"/>
      <c r="CJ234"/>
      <c r="CK234"/>
      <c r="CM234"/>
      <c r="CN234"/>
      <c r="CO234"/>
      <c r="CP234"/>
      <c r="CQ234"/>
      <c r="CR234"/>
      <c r="CS234"/>
      <c r="CU234"/>
      <c r="CV234"/>
      <c r="CW234"/>
      <c r="CX234"/>
      <c r="CY234"/>
      <c r="CZ234"/>
      <c r="DA234"/>
      <c r="DC234" s="3">
        <v>1</v>
      </c>
    </row>
    <row r="235" spans="1:107" s="701" customFormat="1" ht="21" customHeight="1">
      <c r="A235" s="941" t="s">
        <v>22</v>
      </c>
      <c r="B235" s="957" t="str">
        <f t="shared" si="98"/>
        <v>►</v>
      </c>
      <c r="C235" s="999" cm="1">
        <f t="array" ref="C235">SUMPRODUCT(LEN(D235:J235))</f>
        <v>0</v>
      </c>
      <c r="D235" s="201"/>
      <c r="E235" s="206"/>
      <c r="F235" s="206"/>
      <c r="G235" s="206"/>
      <c r="H235" s="206"/>
      <c r="I235" s="206"/>
      <c r="J235" s="207"/>
      <c r="K235" s="455" t="s">
        <v>22</v>
      </c>
      <c r="L235" s="115" t="str">
        <f t="shared" si="119"/>
        <v>►</v>
      </c>
      <c r="M235" s="190" t="str">
        <f>M189</f>
        <v>M MILLE-FEUILLE meringue et chiboust pamplemousse aux fraises des bois | pâtisserie--ENTREMET| Auteur &gt; VOUS</v>
      </c>
      <c r="N235" s="190">
        <f>N189</f>
        <v>10</v>
      </c>
      <c r="O235" s="191" t="str">
        <f>O189</f>
        <v>coupe</v>
      </c>
      <c r="P235" s="192" t="str">
        <f>P189</f>
        <v>Recette mère ► MILLE-FEUILLE  aux fraises des bois</v>
      </c>
      <c r="Q235" s="533"/>
      <c r="R235" s="533"/>
      <c r="S235" s="533"/>
      <c r="T235" s="533"/>
      <c r="U235" s="1817"/>
      <c r="V235" s="1821">
        <f>IF(ISBLANK(W235),"",LARGE(V230:V234,1)+1)</f>
        <v>5</v>
      </c>
      <c r="W235" s="1849" t="s">
        <v>3264</v>
      </c>
      <c r="X235" s="1822"/>
      <c r="Y235" s="1822"/>
      <c r="Z235" s="1822"/>
      <c r="AA235" s="1822"/>
      <c r="AB235" s="1822"/>
      <c r="AC235" s="1822"/>
      <c r="AD235" s="2120"/>
      <c r="AE235" s="262" t="s">
        <v>22</v>
      </c>
      <c r="AF235" s="1035" t="str">
        <f t="shared" si="100"/>
        <v>►</v>
      </c>
      <c r="AG235" s="1036" t="str">
        <f t="shared" si="101"/>
        <v/>
      </c>
      <c r="AH235" s="1037" t="str">
        <f t="shared" si="102"/>
        <v/>
      </c>
      <c r="AI235" s="1036" t="str">
        <f t="shared" si="103"/>
        <v/>
      </c>
      <c r="AJ235" s="1037" t="str">
        <f t="shared" si="104"/>
        <v/>
      </c>
      <c r="AK235" s="1037">
        <f>IF(AND(L235="A",COUNTIF(BJ15:BL62,TRIM(U235))&gt;0),1,0)</f>
        <v>0</v>
      </c>
      <c r="AL235" s="1051" t="str" cm="1">
        <f t="array" ref="AL235">IF(AF235&lt;&gt;"A","",IFERROR((IFERROR(_xlfn.XLOOKUP(TRIM(SUBSTITUTE(U235,CHAR(160)," ")),BJ15:BJ62,BM15:BM62),IFERROR(_xlfn.XLOOKUP(TRIM(SUBSTITUTE(U235,CHAR(160)," ")),BK15:BK62,BM15:BM62),_xlfn.XLOOKUP(TRIM(SUBSTITUTE(U235,CHAR(160)," ")),BL15:BL62,BM15:BM62))))*T235*IF(ISBLANK(Q235),1,Q235)+IFERROR(_xlfn.XLOOKUP("RECHERCHEX",TRIM(L235:AD235),L235:AD235),0),0))</f>
        <v/>
      </c>
      <c r="AM235" s="1038">
        <f t="shared" si="105"/>
        <v>0</v>
      </c>
      <c r="AN235" s="1627" t="str">
        <f t="shared" si="106"/>
        <v/>
      </c>
      <c r="AO235" s="1039">
        <f t="shared" si="107"/>
        <v>0</v>
      </c>
      <c r="AP235" s="1039">
        <f t="shared" si="108"/>
        <v>0</v>
      </c>
      <c r="AQ235" s="1052">
        <f>IF(AO235&gt;0,AS9,0)</f>
        <v>0</v>
      </c>
      <c r="AR235" s="1626" t="str">
        <f>IF(TRIM(AG235)="▼ recette suivante", AG235, IF(AQ235&gt;0, IF(AT9&lt;&gt;"", AT9&amp;"-ou.or.o ❾ + or - &gt;", ""), ""))</f>
        <v/>
      </c>
      <c r="AS235" s="1064"/>
      <c r="AT235" s="1064"/>
      <c r="AU235" s="1053">
        <f t="shared" si="109"/>
        <v>0</v>
      </c>
      <c r="AV235" s="1054">
        <f>IF(AK235,IF(OR(AU235="",N(AU235)&lt;=0.000000001),"",_xlfn.XLOOKUP(AJ235,BJ15:BJ62,BN15:BN62,_xlfn.XLOOKUP(AJ235,BK15:BK62,BN15:BN62,_xlfn.XLOOKUP(AJ235,BL15:BL62,BN15:BN62,"")))),0)</f>
        <v>0</v>
      </c>
      <c r="AW235" s="1067" cm="1">
        <f t="array" ref="AW235">IF(AK235&lt;&gt;1,0,IF(OR(AU235="",N(AU235)&lt;=0.000000001),"",IF(OR(AO235="",N(AO235)&lt;=0.000000001),0,IF(ISNUMBER(AU235),IFERROR(_xlfn.LET(_xlpm.ai_test,TRIM(AJ235),_xlpm.r,IFERROR(_xlfn.XLOOKUP(_xlpm.ai_test,BJ15:BJ62,ROW(BJ15:BJ62),0,1),IFERROR(_xlfn.XLOOKUP(_xlpm.ai_test,BK15:BK62,ROW(BK15:BK62),0,1),_xlfn.XLOOKUP(_xlpm.ai_test,BL15:BL62,ROW(BL15:BL62),0,1))),_xlpm.p,_xlpm.r-MIN(ROW(BJ15:BJ62))+1,_xlpm.f,INDEX(BM15:BM62,_xlpm.p),_xlpm.u,INDEX(BN15:BN62,_xlpm.p),_xlpm.s,INDEX(BP15:BP62,_xlpm.p),_xlpm.q,N(AU235)/_xlpm.f,IF(_xlpm.q&gt;=_xlpm.s,ROUND(_xlpm.q,1)&amp;" "&amp;_xlpm.ai_test&amp;" = "&amp;ROUND(_xlpm.q*_xlpm.f,1)&amp;" "&amp;_xlpm.u,ROUND(_xlpm.q,1)&amp;" "&amp;_xlpm.ai_test)),""),""))))</f>
        <v>0</v>
      </c>
      <c r="AX235" s="1055"/>
      <c r="AY235" s="1053">
        <f t="shared" si="110"/>
        <v>0</v>
      </c>
      <c r="AZ235" s="1054" t="str">
        <f t="shared" si="111"/>
        <v/>
      </c>
      <c r="BA235" s="1056">
        <f t="shared" si="112"/>
        <v>0</v>
      </c>
      <c r="BB235" s="1057" t="str">
        <f t="shared" si="113"/>
        <v/>
      </c>
      <c r="BC235" s="1046"/>
      <c r="BD235" s="1058">
        <f t="shared" si="114"/>
        <v>0</v>
      </c>
      <c r="BE235" s="1048" t="str">
        <f t="shared" si="115"/>
        <v/>
      </c>
      <c r="BF235" s="262" t="s">
        <v>22</v>
      </c>
      <c r="BG235" s="1027">
        <f t="shared" si="116"/>
        <v>0</v>
      </c>
      <c r="BH235" s="1028">
        <f t="shared" si="117"/>
        <v>0</v>
      </c>
      <c r="BI235"/>
      <c r="BR235"/>
      <c r="BS235"/>
      <c r="BT235"/>
      <c r="BU235"/>
      <c r="BV235"/>
      <c r="BW235"/>
      <c r="BX235" s="964" t="str">
        <f t="shared" si="99"/>
        <v>►</v>
      </c>
      <c r="BY235"/>
      <c r="BZ235"/>
      <c r="CA235"/>
      <c r="CB235"/>
      <c r="CC235"/>
      <c r="CD235" s="848"/>
      <c r="CE235"/>
      <c r="CF235"/>
      <c r="CG235"/>
      <c r="CH235"/>
      <c r="CI235"/>
      <c r="CJ235"/>
      <c r="CK235"/>
      <c r="CM235"/>
      <c r="CN235"/>
      <c r="CO235"/>
      <c r="CP235"/>
      <c r="CQ235"/>
      <c r="CR235"/>
      <c r="CS235"/>
      <c r="CU235"/>
      <c r="CV235"/>
      <c r="CW235"/>
      <c r="CX235"/>
      <c r="CY235"/>
      <c r="CZ235"/>
      <c r="DA235"/>
      <c r="DC235" s="3">
        <v>1</v>
      </c>
    </row>
    <row r="236" spans="1:107" s="701" customFormat="1" ht="21" customHeight="1">
      <c r="A236" s="941" t="s">
        <v>22</v>
      </c>
      <c r="B236" s="957" t="str">
        <f t="shared" si="98"/>
        <v>►</v>
      </c>
      <c r="C236" s="999" cm="1">
        <f t="array" ref="C236">SUMPRODUCT(LEN(D236:J236))</f>
        <v>0</v>
      </c>
      <c r="D236" s="201"/>
      <c r="E236" s="206"/>
      <c r="F236" s="206"/>
      <c r="G236" s="206"/>
      <c r="H236" s="206"/>
      <c r="I236" s="206"/>
      <c r="J236" s="207"/>
      <c r="K236" s="455" t="s">
        <v>22</v>
      </c>
      <c r="L236" s="115" t="str">
        <f t="shared" si="119"/>
        <v>►</v>
      </c>
      <c r="M236" s="190" t="str">
        <f>M189</f>
        <v>M MILLE-FEUILLE meringue et chiboust pamplemousse aux fraises des bois | pâtisserie--ENTREMET| Auteur &gt; VOUS</v>
      </c>
      <c r="N236" s="190">
        <f>N189</f>
        <v>10</v>
      </c>
      <c r="O236" s="191" t="str">
        <f>O189</f>
        <v>coupe</v>
      </c>
      <c r="P236" s="192" t="str">
        <f>P189</f>
        <v>Recette mère ► MILLE-FEUILLE  aux fraises des bois</v>
      </c>
      <c r="Q236" s="533"/>
      <c r="R236" s="533"/>
      <c r="S236" s="533"/>
      <c r="T236" s="533"/>
      <c r="U236" s="1817"/>
      <c r="V236" s="1821" t="str">
        <f>IF(ISBLANK(W236),"",LARGE(V230:V235,1)+1)</f>
        <v/>
      </c>
      <c r="W236" s="1849"/>
      <c r="X236" s="1822"/>
      <c r="Y236" s="1822"/>
      <c r="Z236" s="1822"/>
      <c r="AA236" s="1822"/>
      <c r="AB236" s="1822"/>
      <c r="AC236" s="1822"/>
      <c r="AD236" s="2120"/>
      <c r="AE236" s="262" t="s">
        <v>22</v>
      </c>
      <c r="AF236" s="1035" t="str">
        <f t="shared" si="100"/>
        <v>►</v>
      </c>
      <c r="AG236" s="1036" t="str">
        <f t="shared" si="101"/>
        <v/>
      </c>
      <c r="AH236" s="1037" t="str">
        <f t="shared" si="102"/>
        <v/>
      </c>
      <c r="AI236" s="1036" t="str">
        <f t="shared" si="103"/>
        <v/>
      </c>
      <c r="AJ236" s="1037" t="str">
        <f t="shared" si="104"/>
        <v/>
      </c>
      <c r="AK236" s="1037">
        <f>IF(AND(L236="A",COUNTIF(BJ15:BL62,TRIM(U236))&gt;0),1,0)</f>
        <v>0</v>
      </c>
      <c r="AL236" s="1051" t="str" cm="1">
        <f t="array" ref="AL236">IF(AF236&lt;&gt;"A","",IFERROR((IFERROR(_xlfn.XLOOKUP(TRIM(SUBSTITUTE(U236,CHAR(160)," ")),BJ15:BJ62,BM15:BM62),IFERROR(_xlfn.XLOOKUP(TRIM(SUBSTITUTE(U236,CHAR(160)," ")),BK15:BK62,BM15:BM62),_xlfn.XLOOKUP(TRIM(SUBSTITUTE(U236,CHAR(160)," ")),BL15:BL62,BM15:BM62))))*T236*IF(ISBLANK(Q236),1,Q236)+IFERROR(_xlfn.XLOOKUP("RECHERCHEX",TRIM(L236:AD236),L236:AD236),0),0))</f>
        <v/>
      </c>
      <c r="AM236" s="1038">
        <f t="shared" si="105"/>
        <v>0</v>
      </c>
      <c r="AN236" s="1627" t="str">
        <f t="shared" si="106"/>
        <v/>
      </c>
      <c r="AO236" s="1039">
        <f t="shared" si="107"/>
        <v>0</v>
      </c>
      <c r="AP236" s="1039">
        <f t="shared" si="108"/>
        <v>0</v>
      </c>
      <c r="AQ236" s="1040">
        <f>IF(AO236&gt;0,AS9,0)</f>
        <v>0</v>
      </c>
      <c r="AR236" s="1628" t="str">
        <f>IF(TRIM(AG236)="▼ recette suivante", AG236, IF(AQ236&gt;0, IF(AT9&lt;&gt;"", AT9&amp;"-ou.or.o ❾ + or - &gt;", ""), ""))</f>
        <v/>
      </c>
      <c r="AS236" s="1064"/>
      <c r="AT236" s="1064"/>
      <c r="AU236" s="1042">
        <f t="shared" si="109"/>
        <v>0</v>
      </c>
      <c r="AV236" s="1043">
        <f>IF(AK236,IF(OR(AU236="",N(AU236)&lt;=0.000000001),"",_xlfn.XLOOKUP(AJ236,BJ15:BJ62,BN15:BN62,_xlfn.XLOOKUP(AJ236,BK15:BK62,BN15:BN62,_xlfn.XLOOKUP(AJ236,BL15:BL62,BN15:BN62,"")))),0)</f>
        <v>0</v>
      </c>
      <c r="AW236" s="1065" cm="1">
        <f t="array" ref="AW236">IF(AK236&lt;&gt;1,0,IF(OR(AU236="",N(AU236)&lt;=0.000000001),"",IF(OR(AO236="",N(AO236)&lt;=0.000000001),0,IF(ISNUMBER(AU236),IFERROR(_xlfn.LET(_xlpm.ai_test,TRIM(AJ236),_xlpm.r,IFERROR(_xlfn.XLOOKUP(_xlpm.ai_test,BJ15:BJ62,ROW(BJ15:BJ62),0,1),IFERROR(_xlfn.XLOOKUP(_xlpm.ai_test,BK15:BK62,ROW(BK15:BK62),0,1),_xlfn.XLOOKUP(_xlpm.ai_test,BL15:BL62,ROW(BL15:BL62),0,1))),_xlpm.p,_xlpm.r-MIN(ROW(BJ15:BJ62))+1,_xlpm.f,INDEX(BM15:BM62,_xlpm.p),_xlpm.u,INDEX(BN15:BN62,_xlpm.p),_xlpm.s,INDEX(BP15:BP62,_xlpm.p),_xlpm.q,N(AU236)/_xlpm.f,IF(_xlpm.q&gt;=_xlpm.s,ROUND(_xlpm.q,1)&amp;" "&amp;_xlpm.ai_test&amp;" = "&amp;ROUND(_xlpm.q*_xlpm.f,1)&amp;" "&amp;_xlpm.u,ROUND(_xlpm.q,1)&amp;" "&amp;_xlpm.ai_test)),""),""))))</f>
        <v>0</v>
      </c>
      <c r="AX236" s="1055"/>
      <c r="AY236" s="1042">
        <f t="shared" si="110"/>
        <v>0</v>
      </c>
      <c r="AZ236" s="1043" t="str">
        <f t="shared" si="111"/>
        <v/>
      </c>
      <c r="BA236" s="1044">
        <f t="shared" si="112"/>
        <v>0</v>
      </c>
      <c r="BB236" s="1045" t="str">
        <f t="shared" si="113"/>
        <v/>
      </c>
      <c r="BC236" s="1046"/>
      <c r="BD236" s="1047">
        <f t="shared" si="114"/>
        <v>0</v>
      </c>
      <c r="BE236" s="1048" t="str">
        <f t="shared" si="115"/>
        <v/>
      </c>
      <c r="BF236" s="262" t="s">
        <v>22</v>
      </c>
      <c r="BG236" s="1027">
        <f t="shared" si="116"/>
        <v>0</v>
      </c>
      <c r="BH236" s="1028">
        <f t="shared" si="117"/>
        <v>0</v>
      </c>
      <c r="BI236"/>
      <c r="BR236"/>
      <c r="BS236"/>
      <c r="BT236"/>
      <c r="BU236"/>
      <c r="BV236"/>
      <c r="BW236"/>
      <c r="BX236" s="964" t="str">
        <f t="shared" si="99"/>
        <v>►</v>
      </c>
      <c r="BY236"/>
      <c r="BZ236"/>
      <c r="CA236"/>
      <c r="CB236"/>
      <c r="CC236"/>
      <c r="CD236" s="848"/>
      <c r="CE236"/>
      <c r="CF236"/>
      <c r="CG236"/>
      <c r="CH236"/>
      <c r="CI236"/>
      <c r="CJ236"/>
      <c r="CK236"/>
      <c r="CM236"/>
      <c r="CN236"/>
      <c r="CO236"/>
      <c r="CP236"/>
      <c r="CQ236"/>
      <c r="CR236"/>
      <c r="CS236"/>
      <c r="CU236"/>
      <c r="CV236"/>
      <c r="CW236"/>
      <c r="CX236"/>
      <c r="CY236"/>
      <c r="CZ236"/>
      <c r="DA236"/>
      <c r="DC236" s="3">
        <v>1</v>
      </c>
    </row>
    <row r="237" spans="1:107" s="701" customFormat="1" ht="21" customHeight="1">
      <c r="A237" s="941" t="s">
        <v>22</v>
      </c>
      <c r="B237" s="957" t="str">
        <f t="shared" si="98"/>
        <v>►</v>
      </c>
      <c r="C237" s="999" cm="1">
        <f t="array" ref="C237">SUMPRODUCT(LEN(D237:J237))</f>
        <v>0</v>
      </c>
      <c r="D237" s="201"/>
      <c r="E237" s="206"/>
      <c r="F237" s="206"/>
      <c r="G237" s="206"/>
      <c r="H237" s="206"/>
      <c r="I237" s="206"/>
      <c r="J237" s="207"/>
      <c r="K237" s="455" t="s">
        <v>22</v>
      </c>
      <c r="L237" s="115" t="str">
        <f t="shared" si="119"/>
        <v>►</v>
      </c>
      <c r="M237" s="190" t="str">
        <f>M189</f>
        <v>M MILLE-FEUILLE meringue et chiboust pamplemousse aux fraises des bois | pâtisserie--ENTREMET| Auteur &gt; VOUS</v>
      </c>
      <c r="N237" s="190">
        <f>N189</f>
        <v>10</v>
      </c>
      <c r="O237" s="191" t="str">
        <f>O189</f>
        <v>coupe</v>
      </c>
      <c r="P237" s="192" t="str">
        <f>P189</f>
        <v>Recette mère ► MILLE-FEUILLE  aux fraises des bois</v>
      </c>
      <c r="Q237" s="533"/>
      <c r="R237" s="533"/>
      <c r="S237" s="533"/>
      <c r="T237" s="533"/>
      <c r="U237" s="1817"/>
      <c r="V237" s="1821">
        <f>IF(ISBLANK(W237),"",LARGE(V230:V236,1)+1)</f>
        <v>6</v>
      </c>
      <c r="W237" s="1849" t="s">
        <v>3265</v>
      </c>
      <c r="X237" s="1822" t="s">
        <v>3281</v>
      </c>
      <c r="Y237" s="1822"/>
      <c r="Z237" s="1822"/>
      <c r="AA237" s="1822"/>
      <c r="AB237" s="1822"/>
      <c r="AC237" s="1822"/>
      <c r="AD237" s="2120"/>
      <c r="AE237" s="262" t="s">
        <v>22</v>
      </c>
      <c r="AF237" s="1035" t="str">
        <f t="shared" si="100"/>
        <v>►</v>
      </c>
      <c r="AG237" s="1036" t="str">
        <f t="shared" si="101"/>
        <v/>
      </c>
      <c r="AH237" s="1037" t="str">
        <f t="shared" si="102"/>
        <v/>
      </c>
      <c r="AI237" s="1036" t="str">
        <f t="shared" si="103"/>
        <v/>
      </c>
      <c r="AJ237" s="1037" t="str">
        <f t="shared" si="104"/>
        <v/>
      </c>
      <c r="AK237" s="1037">
        <f>IF(AND(L237="A",COUNTIF(BJ15:BL62,TRIM(U237))&gt;0),1,0)</f>
        <v>0</v>
      </c>
      <c r="AL237" s="1051" t="str" cm="1">
        <f t="array" ref="AL237">IF(AF237&lt;&gt;"A","",IFERROR((IFERROR(_xlfn.XLOOKUP(TRIM(SUBSTITUTE(U237,CHAR(160)," ")),BJ15:BJ62,BM15:BM62),IFERROR(_xlfn.XLOOKUP(TRIM(SUBSTITUTE(U237,CHAR(160)," ")),BK15:BK62,BM15:BM62),_xlfn.XLOOKUP(TRIM(SUBSTITUTE(U237,CHAR(160)," ")),BL15:BL62,BM15:BM62))))*T237*IF(ISBLANK(Q237),1,Q237)+IFERROR(_xlfn.XLOOKUP("RECHERCHEX",TRIM(L237:AD237),L237:AD237),0),0))</f>
        <v/>
      </c>
      <c r="AM237" s="1038">
        <f t="shared" si="105"/>
        <v>0</v>
      </c>
      <c r="AN237" s="1627" t="str">
        <f t="shared" si="106"/>
        <v/>
      </c>
      <c r="AO237" s="1039">
        <f t="shared" si="107"/>
        <v>0</v>
      </c>
      <c r="AP237" s="1039">
        <f t="shared" si="108"/>
        <v>0</v>
      </c>
      <c r="AQ237" s="1052">
        <f>IF(AO237&gt;0,AS9,0)</f>
        <v>0</v>
      </c>
      <c r="AR237" s="1626" t="str">
        <f>IF(TRIM(AG237)="▼ recette suivante", AG237, IF(AQ237&gt;0, IF(AT9&lt;&gt;"", AT9&amp;"-ou.or.o ❾ + or - &gt;", ""), ""))</f>
        <v/>
      </c>
      <c r="AS237" s="1064"/>
      <c r="AT237" s="1064"/>
      <c r="AU237" s="1053">
        <f t="shared" si="109"/>
        <v>0</v>
      </c>
      <c r="AV237" s="1054">
        <f>IF(AK237,IF(OR(AU237="",N(AU237)&lt;=0.000000001),"",_xlfn.XLOOKUP(AJ237,BJ15:BJ62,BN15:BN62,_xlfn.XLOOKUP(AJ237,BK15:BK62,BN15:BN62,_xlfn.XLOOKUP(AJ237,BL15:BL62,BN15:BN62,"")))),0)</f>
        <v>0</v>
      </c>
      <c r="AW237" s="1067" cm="1">
        <f t="array" ref="AW237">IF(AK237&lt;&gt;1,0,IF(OR(AU237="",N(AU237)&lt;=0.000000001),"",IF(OR(AO237="",N(AO237)&lt;=0.000000001),0,IF(ISNUMBER(AU237),IFERROR(_xlfn.LET(_xlpm.ai_test,TRIM(AJ237),_xlpm.r,IFERROR(_xlfn.XLOOKUP(_xlpm.ai_test,BJ15:BJ62,ROW(BJ15:BJ62),0,1),IFERROR(_xlfn.XLOOKUP(_xlpm.ai_test,BK15:BK62,ROW(BK15:BK62),0,1),_xlfn.XLOOKUP(_xlpm.ai_test,BL15:BL62,ROW(BL15:BL62),0,1))),_xlpm.p,_xlpm.r-MIN(ROW(BJ15:BJ62))+1,_xlpm.f,INDEX(BM15:BM62,_xlpm.p),_xlpm.u,INDEX(BN15:BN62,_xlpm.p),_xlpm.s,INDEX(BP15:BP62,_xlpm.p),_xlpm.q,N(AU237)/_xlpm.f,IF(_xlpm.q&gt;=_xlpm.s,ROUND(_xlpm.q,1)&amp;" "&amp;_xlpm.ai_test&amp;" = "&amp;ROUND(_xlpm.q*_xlpm.f,1)&amp;" "&amp;_xlpm.u,ROUND(_xlpm.q,1)&amp;" "&amp;_xlpm.ai_test)),""),""))))</f>
        <v>0</v>
      </c>
      <c r="AX237" s="1055"/>
      <c r="AY237" s="1053">
        <f t="shared" si="110"/>
        <v>0</v>
      </c>
      <c r="AZ237" s="1054" t="str">
        <f t="shared" si="111"/>
        <v/>
      </c>
      <c r="BA237" s="1056">
        <f t="shared" si="112"/>
        <v>0</v>
      </c>
      <c r="BB237" s="1057" t="str">
        <f t="shared" si="113"/>
        <v/>
      </c>
      <c r="BC237" s="1046"/>
      <c r="BD237" s="1058">
        <f t="shared" si="114"/>
        <v>0</v>
      </c>
      <c r="BE237" s="1048" t="str">
        <f t="shared" si="115"/>
        <v/>
      </c>
      <c r="BF237" s="262" t="s">
        <v>22</v>
      </c>
      <c r="BG237" s="1027">
        <f t="shared" si="116"/>
        <v>0</v>
      </c>
      <c r="BH237" s="1028">
        <f t="shared" si="117"/>
        <v>0</v>
      </c>
      <c r="BI237"/>
      <c r="BR237"/>
      <c r="BS237"/>
      <c r="BT237"/>
      <c r="BU237"/>
      <c r="BV237"/>
      <c r="BW237"/>
      <c r="BX237" s="964" t="str">
        <f t="shared" si="99"/>
        <v>►</v>
      </c>
      <c r="BY237"/>
      <c r="BZ237"/>
      <c r="CA237"/>
      <c r="CB237"/>
      <c r="CC237"/>
      <c r="CD237" s="848"/>
      <c r="CE237"/>
      <c r="CF237"/>
      <c r="CG237"/>
      <c r="CH237"/>
      <c r="CI237"/>
      <c r="CJ237"/>
      <c r="CK237"/>
      <c r="CM237"/>
      <c r="CN237"/>
      <c r="CO237"/>
      <c r="CP237"/>
      <c r="CQ237"/>
      <c r="CR237"/>
      <c r="CS237"/>
      <c r="CU237"/>
      <c r="CV237"/>
      <c r="CW237"/>
      <c r="CX237"/>
      <c r="CY237"/>
      <c r="CZ237"/>
      <c r="DA237"/>
      <c r="DC237" s="3">
        <v>1</v>
      </c>
    </row>
    <row r="238" spans="1:107" s="701" customFormat="1" ht="21" customHeight="1">
      <c r="A238" s="941" t="s">
        <v>22</v>
      </c>
      <c r="B238" s="957" t="str">
        <f t="shared" si="98"/>
        <v>►</v>
      </c>
      <c r="C238" s="999" cm="1">
        <f t="array" ref="C238">SUMPRODUCT(LEN(D238:J238))</f>
        <v>0</v>
      </c>
      <c r="D238" s="201"/>
      <c r="E238" s="206"/>
      <c r="F238" s="206"/>
      <c r="G238" s="206"/>
      <c r="H238" s="206"/>
      <c r="I238" s="206"/>
      <c r="J238" s="207"/>
      <c r="K238" s="455" t="s">
        <v>22</v>
      </c>
      <c r="L238" s="115" t="str">
        <f t="shared" si="119"/>
        <v>►</v>
      </c>
      <c r="M238" s="190" t="str">
        <f>M189</f>
        <v>M MILLE-FEUILLE meringue et chiboust pamplemousse aux fraises des bois | pâtisserie--ENTREMET| Auteur &gt; VOUS</v>
      </c>
      <c r="N238" s="190">
        <f>N189</f>
        <v>10</v>
      </c>
      <c r="O238" s="191" t="str">
        <f>O189</f>
        <v>coupe</v>
      </c>
      <c r="P238" s="192" t="str">
        <f>P189</f>
        <v>Recette mère ► MILLE-FEUILLE  aux fraises des bois</v>
      </c>
      <c r="Q238" s="533"/>
      <c r="R238" s="533"/>
      <c r="S238" s="533"/>
      <c r="T238" s="533"/>
      <c r="U238" s="1817"/>
      <c r="V238" s="1821">
        <f>IF(ISBLANK(W238),"",LARGE(V230:V237,1)+1)</f>
        <v>7</v>
      </c>
      <c r="W238" s="1849" t="s">
        <v>3271</v>
      </c>
      <c r="X238" s="1822" t="s">
        <v>3284</v>
      </c>
      <c r="Y238" s="1822"/>
      <c r="Z238" s="1822"/>
      <c r="AA238" s="1822"/>
      <c r="AB238" s="1822"/>
      <c r="AC238" s="1822"/>
      <c r="AD238" s="2120"/>
      <c r="AE238" s="262" t="s">
        <v>22</v>
      </c>
      <c r="AF238" s="1035" t="str">
        <f t="shared" si="100"/>
        <v>►</v>
      </c>
      <c r="AG238" s="1036" t="str">
        <f t="shared" si="101"/>
        <v/>
      </c>
      <c r="AH238" s="1037" t="str">
        <f t="shared" si="102"/>
        <v/>
      </c>
      <c r="AI238" s="1036" t="str">
        <f t="shared" si="103"/>
        <v/>
      </c>
      <c r="AJ238" s="1037" t="str">
        <f t="shared" si="104"/>
        <v/>
      </c>
      <c r="AK238" s="1037">
        <f>IF(AND(L238="A",COUNTIF(BJ15:BL62,TRIM(U238))&gt;0),1,0)</f>
        <v>0</v>
      </c>
      <c r="AL238" s="1051" t="str" cm="1">
        <f t="array" ref="AL238">IF(AF238&lt;&gt;"A","",IFERROR((IFERROR(_xlfn.XLOOKUP(TRIM(SUBSTITUTE(U238,CHAR(160)," ")),BJ15:BJ62,BM15:BM62),IFERROR(_xlfn.XLOOKUP(TRIM(SUBSTITUTE(U238,CHAR(160)," ")),BK15:BK62,BM15:BM62),_xlfn.XLOOKUP(TRIM(SUBSTITUTE(U238,CHAR(160)," ")),BL15:BL62,BM15:BM62))))*T238*IF(ISBLANK(Q238),1,Q238)+IFERROR(_xlfn.XLOOKUP("RECHERCHEX",TRIM(L238:AD238),L238:AD238),0),0))</f>
        <v/>
      </c>
      <c r="AM238" s="1038">
        <f t="shared" si="105"/>
        <v>0</v>
      </c>
      <c r="AN238" s="1627" t="str">
        <f t="shared" si="106"/>
        <v/>
      </c>
      <c r="AO238" s="1039">
        <f t="shared" si="107"/>
        <v>0</v>
      </c>
      <c r="AP238" s="1039">
        <f t="shared" si="108"/>
        <v>0</v>
      </c>
      <c r="AQ238" s="1040">
        <f>IF(AO238&gt;0,AS9,0)</f>
        <v>0</v>
      </c>
      <c r="AR238" s="1628" t="str">
        <f>IF(TRIM(AG238)="▼ recette suivante", AG238, IF(AQ238&gt;0, IF(AT9&lt;&gt;"", AT9&amp;"-ou.or.o ❾ + or - &gt;", ""), ""))</f>
        <v/>
      </c>
      <c r="AS238" s="1064"/>
      <c r="AT238" s="1064"/>
      <c r="AU238" s="1042">
        <f t="shared" si="109"/>
        <v>0</v>
      </c>
      <c r="AV238" s="1043">
        <f>IF(AK238,IF(OR(AU238="",N(AU238)&lt;=0.000000001),"",_xlfn.XLOOKUP(AJ238,BJ15:BJ62,BN15:BN62,_xlfn.XLOOKUP(AJ238,BK15:BK62,BN15:BN62,_xlfn.XLOOKUP(AJ238,BL15:BL62,BN15:BN62,"")))),0)</f>
        <v>0</v>
      </c>
      <c r="AW238" s="1065" cm="1">
        <f t="array" ref="AW238">IF(AK238&lt;&gt;1,0,IF(OR(AU238="",N(AU238)&lt;=0.000000001),"",IF(OR(AO238="",N(AO238)&lt;=0.000000001),0,IF(ISNUMBER(AU238),IFERROR(_xlfn.LET(_xlpm.ai_test,TRIM(AJ238),_xlpm.r,IFERROR(_xlfn.XLOOKUP(_xlpm.ai_test,BJ15:BJ62,ROW(BJ15:BJ62),0,1),IFERROR(_xlfn.XLOOKUP(_xlpm.ai_test,BK15:BK62,ROW(BK15:BK62),0,1),_xlfn.XLOOKUP(_xlpm.ai_test,BL15:BL62,ROW(BL15:BL62),0,1))),_xlpm.p,_xlpm.r-MIN(ROW(BJ15:BJ62))+1,_xlpm.f,INDEX(BM15:BM62,_xlpm.p),_xlpm.u,INDEX(BN15:BN62,_xlpm.p),_xlpm.s,INDEX(BP15:BP62,_xlpm.p),_xlpm.q,N(AU238)/_xlpm.f,IF(_xlpm.q&gt;=_xlpm.s,ROUND(_xlpm.q,1)&amp;" "&amp;_xlpm.ai_test&amp;" = "&amp;ROUND(_xlpm.q*_xlpm.f,1)&amp;" "&amp;_xlpm.u,ROUND(_xlpm.q,1)&amp;" "&amp;_xlpm.ai_test)),""),""))))</f>
        <v>0</v>
      </c>
      <c r="AX238" s="1055"/>
      <c r="AY238" s="1042">
        <f t="shared" si="110"/>
        <v>0</v>
      </c>
      <c r="AZ238" s="1043" t="str">
        <f t="shared" si="111"/>
        <v/>
      </c>
      <c r="BA238" s="1044">
        <f t="shared" si="112"/>
        <v>0</v>
      </c>
      <c r="BB238" s="1045" t="str">
        <f t="shared" si="113"/>
        <v/>
      </c>
      <c r="BC238" s="1046"/>
      <c r="BD238" s="1047">
        <f t="shared" si="114"/>
        <v>0</v>
      </c>
      <c r="BE238" s="1048" t="str">
        <f t="shared" si="115"/>
        <v/>
      </c>
      <c r="BF238" s="262" t="s">
        <v>22</v>
      </c>
      <c r="BG238" s="1027">
        <f t="shared" si="116"/>
        <v>0</v>
      </c>
      <c r="BH238" s="1028">
        <f t="shared" si="117"/>
        <v>0</v>
      </c>
      <c r="BI238"/>
      <c r="BR238"/>
      <c r="BS238"/>
      <c r="BT238"/>
      <c r="BU238"/>
      <c r="BV238"/>
      <c r="BW238"/>
      <c r="BX238" s="964" t="str">
        <f t="shared" si="99"/>
        <v>►</v>
      </c>
      <c r="BY238"/>
      <c r="BZ238"/>
      <c r="CA238"/>
      <c r="CB238"/>
      <c r="CC238"/>
      <c r="CD238" s="848"/>
      <c r="CE238"/>
      <c r="CF238"/>
      <c r="CG238"/>
      <c r="CH238"/>
      <c r="CI238"/>
      <c r="CJ238"/>
      <c r="CK238"/>
      <c r="CM238"/>
      <c r="CN238"/>
      <c r="CO238"/>
      <c r="CP238"/>
      <c r="CQ238"/>
      <c r="CR238"/>
      <c r="CS238"/>
      <c r="CU238"/>
      <c r="CV238"/>
      <c r="CW238"/>
      <c r="CX238"/>
      <c r="CY238"/>
      <c r="CZ238"/>
      <c r="DA238"/>
      <c r="DC238" s="3">
        <v>1</v>
      </c>
    </row>
    <row r="239" spans="1:107" s="701" customFormat="1" ht="21" customHeight="1">
      <c r="A239" s="941" t="s">
        <v>22</v>
      </c>
      <c r="B239" s="957" t="str">
        <f t="shared" si="98"/>
        <v>►</v>
      </c>
      <c r="C239" s="999" cm="1">
        <f t="array" ref="C239">SUMPRODUCT(LEN(D239:J239))</f>
        <v>0</v>
      </c>
      <c r="D239" s="201"/>
      <c r="E239" s="206"/>
      <c r="F239" s="206"/>
      <c r="G239" s="206"/>
      <c r="H239" s="206"/>
      <c r="I239" s="206"/>
      <c r="J239" s="207"/>
      <c r="K239" s="455" t="s">
        <v>22</v>
      </c>
      <c r="L239" s="115" t="str">
        <f t="shared" si="119"/>
        <v>►</v>
      </c>
      <c r="M239" s="190" t="str">
        <f>M189</f>
        <v>M MILLE-FEUILLE meringue et chiboust pamplemousse aux fraises des bois | pâtisserie--ENTREMET| Auteur &gt; VOUS</v>
      </c>
      <c r="N239" s="190">
        <f>N189</f>
        <v>10</v>
      </c>
      <c r="O239" s="191" t="str">
        <f>O189</f>
        <v>coupe</v>
      </c>
      <c r="P239" s="192" t="str">
        <f>P189</f>
        <v>Recette mère ► MILLE-FEUILLE  aux fraises des bois</v>
      </c>
      <c r="Q239" s="533"/>
      <c r="R239" s="533"/>
      <c r="S239" s="533"/>
      <c r="T239" s="533"/>
      <c r="U239" s="1817"/>
      <c r="V239" s="1821">
        <f>IF(ISBLANK(W239),"",LARGE(V230:V238,1)+1)</f>
        <v>8</v>
      </c>
      <c r="W239" s="1849" t="s">
        <v>3272</v>
      </c>
      <c r="X239" s="1822" t="s">
        <v>3285</v>
      </c>
      <c r="Y239" s="1822"/>
      <c r="Z239" s="1822"/>
      <c r="AA239" s="1822"/>
      <c r="AB239" s="1822"/>
      <c r="AC239" s="1822"/>
      <c r="AD239" s="2120"/>
      <c r="AE239" s="262" t="s">
        <v>22</v>
      </c>
      <c r="AF239" s="1035" t="str">
        <f t="shared" si="100"/>
        <v>►</v>
      </c>
      <c r="AG239" s="1036" t="str">
        <f t="shared" si="101"/>
        <v/>
      </c>
      <c r="AH239" s="1037" t="str">
        <f t="shared" si="102"/>
        <v/>
      </c>
      <c r="AI239" s="1036" t="str">
        <f t="shared" si="103"/>
        <v/>
      </c>
      <c r="AJ239" s="1037" t="str">
        <f t="shared" si="104"/>
        <v/>
      </c>
      <c r="AK239" s="1037">
        <f>IF(AND(L239="A",COUNTIF(BJ15:BL62,TRIM(U239))&gt;0),1,0)</f>
        <v>0</v>
      </c>
      <c r="AL239" s="1051" t="str" cm="1">
        <f t="array" ref="AL239">IF(AF239&lt;&gt;"A","",IFERROR((IFERROR(_xlfn.XLOOKUP(TRIM(SUBSTITUTE(U239,CHAR(160)," ")),BJ15:BJ62,BM15:BM62),IFERROR(_xlfn.XLOOKUP(TRIM(SUBSTITUTE(U239,CHAR(160)," ")),BK15:BK62,BM15:BM62),_xlfn.XLOOKUP(TRIM(SUBSTITUTE(U239,CHAR(160)," ")),BL15:BL62,BM15:BM62))))*T239*IF(ISBLANK(Q239),1,Q239)+IFERROR(_xlfn.XLOOKUP("RECHERCHEX",TRIM(L239:AD239),L239:AD239),0),0))</f>
        <v/>
      </c>
      <c r="AM239" s="1038">
        <f t="shared" si="105"/>
        <v>0</v>
      </c>
      <c r="AN239" s="1627" t="str">
        <f t="shared" si="106"/>
        <v/>
      </c>
      <c r="AO239" s="1039">
        <f t="shared" si="107"/>
        <v>0</v>
      </c>
      <c r="AP239" s="1039">
        <f t="shared" si="108"/>
        <v>0</v>
      </c>
      <c r="AQ239" s="1052">
        <f>IF(AO239&gt;0,AS9,0)</f>
        <v>0</v>
      </c>
      <c r="AR239" s="1626" t="str">
        <f>IF(TRIM(AG239)="▼ recette suivante", AG239, IF(AQ239&gt;0, IF(AT9&lt;&gt;"", AT9&amp;"-ou.or.o ❾ + or - &gt;", ""), ""))</f>
        <v/>
      </c>
      <c r="AS239" s="1064"/>
      <c r="AT239" s="1064"/>
      <c r="AU239" s="1053">
        <f t="shared" si="109"/>
        <v>0</v>
      </c>
      <c r="AV239" s="1054">
        <f>IF(AK239,IF(OR(AU239="",N(AU239)&lt;=0.000000001),"",_xlfn.XLOOKUP(AJ239,BJ15:BJ62,BN15:BN62,_xlfn.XLOOKUP(AJ239,BK15:BK62,BN15:BN62,_xlfn.XLOOKUP(AJ239,BL15:BL62,BN15:BN62,"")))),0)</f>
        <v>0</v>
      </c>
      <c r="AW239" s="1067" cm="1">
        <f t="array" ref="AW239">IF(AK239&lt;&gt;1,0,IF(OR(AU239="",N(AU239)&lt;=0.000000001),"",IF(OR(AO239="",N(AO239)&lt;=0.000000001),0,IF(ISNUMBER(AU239),IFERROR(_xlfn.LET(_xlpm.ai_test,TRIM(AJ239),_xlpm.r,IFERROR(_xlfn.XLOOKUP(_xlpm.ai_test,BJ15:BJ62,ROW(BJ15:BJ62),0,1),IFERROR(_xlfn.XLOOKUP(_xlpm.ai_test,BK15:BK62,ROW(BK15:BK62),0,1),_xlfn.XLOOKUP(_xlpm.ai_test,BL15:BL62,ROW(BL15:BL62),0,1))),_xlpm.p,_xlpm.r-MIN(ROW(BJ15:BJ62))+1,_xlpm.f,INDEX(BM15:BM62,_xlpm.p),_xlpm.u,INDEX(BN15:BN62,_xlpm.p),_xlpm.s,INDEX(BP15:BP62,_xlpm.p),_xlpm.q,N(AU239)/_xlpm.f,IF(_xlpm.q&gt;=_xlpm.s,ROUND(_xlpm.q,1)&amp;" "&amp;_xlpm.ai_test&amp;" = "&amp;ROUND(_xlpm.q*_xlpm.f,1)&amp;" "&amp;_xlpm.u,ROUND(_xlpm.q,1)&amp;" "&amp;_xlpm.ai_test)),""),""))))</f>
        <v>0</v>
      </c>
      <c r="AX239" s="1055"/>
      <c r="AY239" s="1053">
        <f t="shared" si="110"/>
        <v>0</v>
      </c>
      <c r="AZ239" s="1054" t="str">
        <f t="shared" si="111"/>
        <v/>
      </c>
      <c r="BA239" s="1056">
        <f t="shared" si="112"/>
        <v>0</v>
      </c>
      <c r="BB239" s="1057" t="str">
        <f t="shared" si="113"/>
        <v/>
      </c>
      <c r="BC239" s="1046"/>
      <c r="BD239" s="1058">
        <f t="shared" si="114"/>
        <v>0</v>
      </c>
      <c r="BE239" s="1048" t="str">
        <f t="shared" si="115"/>
        <v/>
      </c>
      <c r="BF239" s="262" t="s">
        <v>22</v>
      </c>
      <c r="BG239" s="1027">
        <f t="shared" si="116"/>
        <v>0</v>
      </c>
      <c r="BH239" s="1028">
        <f t="shared" si="117"/>
        <v>0</v>
      </c>
      <c r="BI239"/>
      <c r="BR239"/>
      <c r="BS239"/>
      <c r="BT239"/>
      <c r="BU239"/>
      <c r="BV239"/>
      <c r="BW239"/>
      <c r="BX239" s="964" t="str">
        <f t="shared" si="99"/>
        <v>►</v>
      </c>
      <c r="BY239"/>
      <c r="BZ239"/>
      <c r="CA239"/>
      <c r="CB239"/>
      <c r="CC239"/>
      <c r="CD239" s="848"/>
      <c r="CE239"/>
      <c r="CF239"/>
      <c r="CG239"/>
      <c r="CH239"/>
      <c r="CI239"/>
      <c r="CJ239"/>
      <c r="CK239"/>
      <c r="CM239"/>
      <c r="CN239"/>
      <c r="CO239"/>
      <c r="CP239"/>
      <c r="CQ239"/>
      <c r="CR239"/>
      <c r="CS239"/>
      <c r="CU239"/>
      <c r="CV239"/>
      <c r="CW239"/>
      <c r="CX239"/>
      <c r="CY239"/>
      <c r="CZ239"/>
      <c r="DA239"/>
      <c r="DC239" s="3">
        <v>1</v>
      </c>
    </row>
    <row r="240" spans="1:107" s="701" customFormat="1" ht="21" customHeight="1">
      <c r="A240" s="941" t="s">
        <v>22</v>
      </c>
      <c r="B240" s="957" t="str">
        <f t="shared" si="98"/>
        <v>►</v>
      </c>
      <c r="C240" s="999" cm="1">
        <f t="array" ref="C240">SUMPRODUCT(LEN(D240:J240))</f>
        <v>0</v>
      </c>
      <c r="D240" s="201"/>
      <c r="E240" s="206"/>
      <c r="F240" s="206"/>
      <c r="G240" s="206"/>
      <c r="H240" s="206"/>
      <c r="I240" s="206"/>
      <c r="J240" s="207"/>
      <c r="K240" s="455"/>
      <c r="L240" s="115" t="str">
        <f t="shared" si="119"/>
        <v>►</v>
      </c>
      <c r="M240" s="190" t="str">
        <f>M189</f>
        <v>M MILLE-FEUILLE meringue et chiboust pamplemousse aux fraises des bois | pâtisserie--ENTREMET| Auteur &gt; VOUS</v>
      </c>
      <c r="N240" s="190">
        <f>N189</f>
        <v>10</v>
      </c>
      <c r="O240" s="191" t="str">
        <f>O189</f>
        <v>coupe</v>
      </c>
      <c r="P240" s="192" t="str">
        <f>P189</f>
        <v>Recette mère ► MILLE-FEUILLE  aux fraises des bois</v>
      </c>
      <c r="Q240" s="533"/>
      <c r="R240" s="533"/>
      <c r="S240" s="533"/>
      <c r="T240" s="533"/>
      <c r="U240" s="1817"/>
      <c r="V240" s="1821">
        <f>IF(ISBLANK(W240),"",LARGE(V230:V239,1)+1)</f>
        <v>9</v>
      </c>
      <c r="W240" s="1849" t="s">
        <v>3273</v>
      </c>
      <c r="X240" s="1822" t="s">
        <v>3286</v>
      </c>
      <c r="Y240" s="1822"/>
      <c r="Z240" s="1822"/>
      <c r="AA240" s="1822"/>
      <c r="AB240" s="1822"/>
      <c r="AC240" s="1822"/>
      <c r="AD240" s="2120"/>
      <c r="AE240" s="262" t="s">
        <v>22</v>
      </c>
      <c r="AF240" s="1035" t="str">
        <f t="shared" si="100"/>
        <v>►</v>
      </c>
      <c r="AG240" s="1036" t="str">
        <f t="shared" si="101"/>
        <v/>
      </c>
      <c r="AH240" s="1037" t="str">
        <f t="shared" si="102"/>
        <v/>
      </c>
      <c r="AI240" s="1036" t="str">
        <f t="shared" si="103"/>
        <v/>
      </c>
      <c r="AJ240" s="1037" t="str">
        <f t="shared" si="104"/>
        <v/>
      </c>
      <c r="AK240" s="1037">
        <f>IF(AND(L240="A",COUNTIF(BJ15:BL62,TRIM(U240))&gt;0),1,0)</f>
        <v>0</v>
      </c>
      <c r="AL240" s="1051" t="str" cm="1">
        <f t="array" ref="AL240">IF(AF240&lt;&gt;"A","",IFERROR((IFERROR(_xlfn.XLOOKUP(TRIM(SUBSTITUTE(U240,CHAR(160)," ")),BJ15:BJ62,BM15:BM62),IFERROR(_xlfn.XLOOKUP(TRIM(SUBSTITUTE(U240,CHAR(160)," ")),BK15:BK62,BM15:BM62),_xlfn.XLOOKUP(TRIM(SUBSTITUTE(U240,CHAR(160)," ")),BL15:BL62,BM15:BM62))))*T240*IF(ISBLANK(Q240),1,Q240)+IFERROR(_xlfn.XLOOKUP("RECHERCHEX",TRIM(L240:AD240),L240:AD240),0),0))</f>
        <v/>
      </c>
      <c r="AM240" s="1038">
        <f t="shared" si="105"/>
        <v>0</v>
      </c>
      <c r="AN240" s="1627" t="str">
        <f t="shared" si="106"/>
        <v/>
      </c>
      <c r="AO240" s="1039">
        <f t="shared" si="107"/>
        <v>0</v>
      </c>
      <c r="AP240" s="1039">
        <f t="shared" si="108"/>
        <v>0</v>
      </c>
      <c r="AQ240" s="1040">
        <f>IF(AO240&gt;0,AS9,0)</f>
        <v>0</v>
      </c>
      <c r="AR240" s="1628" t="str">
        <f>IF(TRIM(AG240)="▼ recette suivante", AG240, IF(AQ240&gt;0, IF(AT9&lt;&gt;"", AT9&amp;"-ou.or.o ❾ + or - &gt;", ""), ""))</f>
        <v/>
      </c>
      <c r="AS240" s="1064"/>
      <c r="AT240" s="1064"/>
      <c r="AU240" s="1042">
        <f t="shared" si="109"/>
        <v>0</v>
      </c>
      <c r="AV240" s="1043">
        <f>IF(AK240,IF(OR(AU240="",N(AU240)&lt;=0.000000001),"",_xlfn.XLOOKUP(AJ240,BJ15:BJ62,BN15:BN62,_xlfn.XLOOKUP(AJ240,BK15:BK62,BN15:BN62,_xlfn.XLOOKUP(AJ240,BL15:BL62,BN15:BN62,"")))),0)</f>
        <v>0</v>
      </c>
      <c r="AW240" s="1065" cm="1">
        <f t="array" ref="AW240">IF(AK240&lt;&gt;1,0,IF(OR(AU240="",N(AU240)&lt;=0.000000001),"",IF(OR(AO240="",N(AO240)&lt;=0.000000001),0,IF(ISNUMBER(AU240),IFERROR(_xlfn.LET(_xlpm.ai_test,TRIM(AJ240),_xlpm.r,IFERROR(_xlfn.XLOOKUP(_xlpm.ai_test,BJ15:BJ62,ROW(BJ15:BJ62),0,1),IFERROR(_xlfn.XLOOKUP(_xlpm.ai_test,BK15:BK62,ROW(BK15:BK62),0,1),_xlfn.XLOOKUP(_xlpm.ai_test,BL15:BL62,ROW(BL15:BL62),0,1))),_xlpm.p,_xlpm.r-MIN(ROW(BJ15:BJ62))+1,_xlpm.f,INDEX(BM15:BM62,_xlpm.p),_xlpm.u,INDEX(BN15:BN62,_xlpm.p),_xlpm.s,INDEX(BP15:BP62,_xlpm.p),_xlpm.q,N(AU240)/_xlpm.f,IF(_xlpm.q&gt;=_xlpm.s,ROUND(_xlpm.q,1)&amp;" "&amp;_xlpm.ai_test&amp;" = "&amp;ROUND(_xlpm.q*_xlpm.f,1)&amp;" "&amp;_xlpm.u,ROUND(_xlpm.q,1)&amp;" "&amp;_xlpm.ai_test)),""),""))))</f>
        <v>0</v>
      </c>
      <c r="AX240" s="1055"/>
      <c r="AY240" s="1042">
        <f t="shared" si="110"/>
        <v>0</v>
      </c>
      <c r="AZ240" s="1043" t="str">
        <f t="shared" si="111"/>
        <v/>
      </c>
      <c r="BA240" s="1044">
        <f t="shared" si="112"/>
        <v>0</v>
      </c>
      <c r="BB240" s="1045" t="str">
        <f t="shared" si="113"/>
        <v/>
      </c>
      <c r="BC240" s="1046"/>
      <c r="BD240" s="1047">
        <f t="shared" si="114"/>
        <v>0</v>
      </c>
      <c r="BE240" s="1048" t="str">
        <f t="shared" si="115"/>
        <v/>
      </c>
      <c r="BF240" s="262" t="s">
        <v>22</v>
      </c>
      <c r="BG240" s="1027">
        <f t="shared" si="116"/>
        <v>0</v>
      </c>
      <c r="BH240" s="1028">
        <f t="shared" si="117"/>
        <v>0</v>
      </c>
      <c r="BI240"/>
      <c r="BR240"/>
      <c r="BS240"/>
      <c r="BT240"/>
      <c r="BU240"/>
      <c r="BV240"/>
      <c r="BW240"/>
      <c r="BX240" s="964" t="str">
        <f t="shared" si="99"/>
        <v>►</v>
      </c>
      <c r="BY240"/>
      <c r="BZ240"/>
      <c r="CA240"/>
      <c r="CB240"/>
      <c r="CC240"/>
      <c r="CD240" s="848"/>
      <c r="CE240"/>
      <c r="CF240"/>
      <c r="CG240"/>
      <c r="CH240"/>
      <c r="CI240"/>
      <c r="CJ240"/>
      <c r="CK240"/>
      <c r="CM240"/>
      <c r="CN240"/>
      <c r="CO240"/>
      <c r="CP240"/>
      <c r="CQ240"/>
      <c r="CR240"/>
      <c r="CS240"/>
      <c r="CU240"/>
      <c r="CV240"/>
      <c r="CW240"/>
      <c r="CX240"/>
      <c r="CY240"/>
      <c r="CZ240"/>
      <c r="DA240"/>
      <c r="DC240" s="3">
        <v>1</v>
      </c>
    </row>
    <row r="241" spans="1:107" s="701" customFormat="1" ht="21" customHeight="1">
      <c r="A241" s="941" t="s">
        <v>22</v>
      </c>
      <c r="B241" s="957" t="str">
        <f t="shared" si="98"/>
        <v>►</v>
      </c>
      <c r="C241" s="999" cm="1">
        <f t="array" ref="C241">SUMPRODUCT(LEN(D241:J241))</f>
        <v>0</v>
      </c>
      <c r="D241" s="201"/>
      <c r="E241" s="206"/>
      <c r="F241" s="206"/>
      <c r="G241" s="206"/>
      <c r="H241" s="206"/>
      <c r="I241" s="206"/>
      <c r="J241" s="207"/>
      <c r="K241" s="455"/>
      <c r="L241" s="115" t="str">
        <f t="shared" si="119"/>
        <v>►</v>
      </c>
      <c r="M241" s="190" t="str">
        <f>M189</f>
        <v>M MILLE-FEUILLE meringue et chiboust pamplemousse aux fraises des bois | pâtisserie--ENTREMET| Auteur &gt; VOUS</v>
      </c>
      <c r="N241" s="190">
        <f>N189</f>
        <v>10</v>
      </c>
      <c r="O241" s="191" t="str">
        <f>O189</f>
        <v>coupe</v>
      </c>
      <c r="P241" s="192" t="str">
        <f>P189</f>
        <v>Recette mère ► MILLE-FEUILLE  aux fraises des bois</v>
      </c>
      <c r="Q241" s="533"/>
      <c r="R241" s="533"/>
      <c r="S241" s="533"/>
      <c r="T241" s="533"/>
      <c r="U241" s="1817"/>
      <c r="V241" s="1821">
        <f>IF(ISBLANK(W241),"",LARGE(V230:V240,1)+1)</f>
        <v>10</v>
      </c>
      <c r="W241" s="1849" t="s">
        <v>3274</v>
      </c>
      <c r="X241" s="1822"/>
      <c r="Y241" s="1822"/>
      <c r="Z241" s="1822"/>
      <c r="AA241" s="1822"/>
      <c r="AB241" s="1822"/>
      <c r="AC241" s="1822"/>
      <c r="AD241" s="2120"/>
      <c r="AE241" s="262" t="s">
        <v>22</v>
      </c>
      <c r="AF241" s="1035" t="str">
        <f t="shared" si="100"/>
        <v>►</v>
      </c>
      <c r="AG241" s="1036" t="str">
        <f t="shared" si="101"/>
        <v/>
      </c>
      <c r="AH241" s="1037" t="str">
        <f t="shared" si="102"/>
        <v/>
      </c>
      <c r="AI241" s="1036" t="str">
        <f t="shared" si="103"/>
        <v/>
      </c>
      <c r="AJ241" s="1037" t="str">
        <f t="shared" si="104"/>
        <v/>
      </c>
      <c r="AK241" s="1037">
        <f>IF(AND(L241="A",COUNTIF(BJ15:BL62,TRIM(U241))&gt;0),1,0)</f>
        <v>0</v>
      </c>
      <c r="AL241" s="1051" t="str" cm="1">
        <f t="array" ref="AL241">IF(AF241&lt;&gt;"A","",IFERROR((IFERROR(_xlfn.XLOOKUP(TRIM(SUBSTITUTE(U241,CHAR(160)," ")),BJ15:BJ62,BM15:BM62),IFERROR(_xlfn.XLOOKUP(TRIM(SUBSTITUTE(U241,CHAR(160)," ")),BK15:BK62,BM15:BM62),_xlfn.XLOOKUP(TRIM(SUBSTITUTE(U241,CHAR(160)," ")),BL15:BL62,BM15:BM62))))*T241*IF(ISBLANK(Q241),1,Q241)+IFERROR(_xlfn.XLOOKUP("RECHERCHEX",TRIM(L241:AD241),L241:AD241),0),0))</f>
        <v/>
      </c>
      <c r="AM241" s="1038">
        <f t="shared" si="105"/>
        <v>0</v>
      </c>
      <c r="AN241" s="1627" t="str">
        <f t="shared" si="106"/>
        <v/>
      </c>
      <c r="AO241" s="1039">
        <f t="shared" si="107"/>
        <v>0</v>
      </c>
      <c r="AP241" s="1039">
        <f t="shared" si="108"/>
        <v>0</v>
      </c>
      <c r="AQ241" s="1052">
        <f>IF(AO241&gt;0,AS9,0)</f>
        <v>0</v>
      </c>
      <c r="AR241" s="1626" t="str">
        <f>IF(TRIM(AG241)="▼ recette suivante", AG241, IF(AQ241&gt;0, IF(AT9&lt;&gt;"", AT9&amp;"-ou.or.o ❾ + or - &gt;", ""), ""))</f>
        <v/>
      </c>
      <c r="AS241" s="1064"/>
      <c r="AT241" s="1064"/>
      <c r="AU241" s="1053">
        <f t="shared" si="109"/>
        <v>0</v>
      </c>
      <c r="AV241" s="1054">
        <f>IF(AK241,IF(OR(AU241="",N(AU241)&lt;=0.000000001),"",_xlfn.XLOOKUP(AJ241,BJ15:BJ62,BN15:BN62,_xlfn.XLOOKUP(AJ241,BK15:BK62,BN15:BN62,_xlfn.XLOOKUP(AJ241,BL15:BL62,BN15:BN62,"")))),0)</f>
        <v>0</v>
      </c>
      <c r="AW241" s="1067" cm="1">
        <f t="array" ref="AW241">IF(AK241&lt;&gt;1,0,IF(OR(AU241="",N(AU241)&lt;=0.000000001),"",IF(OR(AO241="",N(AO241)&lt;=0.000000001),0,IF(ISNUMBER(AU241),IFERROR(_xlfn.LET(_xlpm.ai_test,TRIM(AJ241),_xlpm.r,IFERROR(_xlfn.XLOOKUP(_xlpm.ai_test,BJ15:BJ62,ROW(BJ15:BJ62),0,1),IFERROR(_xlfn.XLOOKUP(_xlpm.ai_test,BK15:BK62,ROW(BK15:BK62),0,1),_xlfn.XLOOKUP(_xlpm.ai_test,BL15:BL62,ROW(BL15:BL62),0,1))),_xlpm.p,_xlpm.r-MIN(ROW(BJ15:BJ62))+1,_xlpm.f,INDEX(BM15:BM62,_xlpm.p),_xlpm.u,INDEX(BN15:BN62,_xlpm.p),_xlpm.s,INDEX(BP15:BP62,_xlpm.p),_xlpm.q,N(AU241)/_xlpm.f,IF(_xlpm.q&gt;=_xlpm.s,ROUND(_xlpm.q,1)&amp;" "&amp;_xlpm.ai_test&amp;" = "&amp;ROUND(_xlpm.q*_xlpm.f,1)&amp;" "&amp;_xlpm.u,ROUND(_xlpm.q,1)&amp;" "&amp;_xlpm.ai_test)),""),""))))</f>
        <v>0</v>
      </c>
      <c r="AX241" s="1055"/>
      <c r="AY241" s="1053">
        <f t="shared" si="110"/>
        <v>0</v>
      </c>
      <c r="AZ241" s="1054" t="str">
        <f t="shared" si="111"/>
        <v/>
      </c>
      <c r="BA241" s="1056">
        <f t="shared" si="112"/>
        <v>0</v>
      </c>
      <c r="BB241" s="1057" t="str">
        <f t="shared" si="113"/>
        <v/>
      </c>
      <c r="BC241" s="1046"/>
      <c r="BD241" s="1058">
        <f t="shared" si="114"/>
        <v>0</v>
      </c>
      <c r="BE241" s="1048" t="str">
        <f t="shared" si="115"/>
        <v/>
      </c>
      <c r="BF241" s="262" t="s">
        <v>22</v>
      </c>
      <c r="BG241" s="1027">
        <f t="shared" si="116"/>
        <v>0</v>
      </c>
      <c r="BH241" s="1028">
        <f t="shared" si="117"/>
        <v>0</v>
      </c>
      <c r="BI241"/>
      <c r="BR241"/>
      <c r="BS241"/>
      <c r="BT241"/>
      <c r="BU241"/>
      <c r="BV241"/>
      <c r="BW241"/>
      <c r="BX241" s="964" t="str">
        <f t="shared" si="99"/>
        <v>►</v>
      </c>
      <c r="BY241"/>
      <c r="BZ241"/>
      <c r="CA241"/>
      <c r="CB241"/>
      <c r="CC241"/>
      <c r="CD241" s="848"/>
      <c r="CE241"/>
      <c r="CF241"/>
      <c r="CG241"/>
      <c r="CH241"/>
      <c r="CI241"/>
      <c r="CJ241"/>
      <c r="CK241"/>
      <c r="CM241"/>
      <c r="CN241"/>
      <c r="CO241"/>
      <c r="CP241"/>
      <c r="CQ241"/>
      <c r="CR241"/>
      <c r="CS241"/>
      <c r="CU241"/>
      <c r="CV241"/>
      <c r="CW241"/>
      <c r="CX241"/>
      <c r="CY241"/>
      <c r="CZ241"/>
      <c r="DA241"/>
      <c r="DC241" s="3">
        <v>1</v>
      </c>
    </row>
    <row r="242" spans="1:107" s="701" customFormat="1" ht="21" customHeight="1">
      <c r="A242" s="941" t="s">
        <v>22</v>
      </c>
      <c r="B242" s="957" t="str">
        <f t="shared" si="98"/>
        <v>►</v>
      </c>
      <c r="C242" s="999" cm="1">
        <f t="array" ref="C242">SUMPRODUCT(LEN(D242:J242))</f>
        <v>0</v>
      </c>
      <c r="D242" s="201"/>
      <c r="E242" s="206"/>
      <c r="F242" s="206"/>
      <c r="G242" s="206"/>
      <c r="H242" s="206"/>
      <c r="I242" s="206"/>
      <c r="J242" s="207"/>
      <c r="K242" s="455"/>
      <c r="L242" s="115" t="str">
        <f t="shared" si="119"/>
        <v>►</v>
      </c>
      <c r="M242" s="190" t="str">
        <f>M189</f>
        <v>M MILLE-FEUILLE meringue et chiboust pamplemousse aux fraises des bois | pâtisserie--ENTREMET| Auteur &gt; VOUS</v>
      </c>
      <c r="N242" s="190">
        <f>N189</f>
        <v>10</v>
      </c>
      <c r="O242" s="191" t="str">
        <f>O189</f>
        <v>coupe</v>
      </c>
      <c r="P242" s="192" t="str">
        <f>P189</f>
        <v>Recette mère ► MILLE-FEUILLE  aux fraises des bois</v>
      </c>
      <c r="Q242" s="533"/>
      <c r="R242" s="533"/>
      <c r="S242" s="533"/>
      <c r="T242" s="533"/>
      <c r="U242" s="1817"/>
      <c r="V242" s="1821">
        <f>IF(ISBLANK(W242),"",LARGE(V230:V241,1)+1)</f>
        <v>11</v>
      </c>
      <c r="W242" s="1849" t="s">
        <v>3275</v>
      </c>
      <c r="X242" s="1822"/>
      <c r="Y242" s="1822"/>
      <c r="Z242" s="1822"/>
      <c r="AA242" s="1822"/>
      <c r="AB242" s="1822"/>
      <c r="AC242" s="1822"/>
      <c r="AD242" s="2120"/>
      <c r="AE242" s="262" t="s">
        <v>22</v>
      </c>
      <c r="AF242" s="1035" t="str">
        <f t="shared" si="100"/>
        <v>►</v>
      </c>
      <c r="AG242" s="1036" t="str">
        <f t="shared" si="101"/>
        <v/>
      </c>
      <c r="AH242" s="1037" t="str">
        <f t="shared" si="102"/>
        <v/>
      </c>
      <c r="AI242" s="1036" t="str">
        <f t="shared" si="103"/>
        <v/>
      </c>
      <c r="AJ242" s="1037" t="str">
        <f t="shared" si="104"/>
        <v/>
      </c>
      <c r="AK242" s="1037">
        <f>IF(AND(L242="A",COUNTIF(BJ15:BL62,TRIM(U242))&gt;0),1,0)</f>
        <v>0</v>
      </c>
      <c r="AL242" s="1051" t="str" cm="1">
        <f t="array" ref="AL242">IF(AF242&lt;&gt;"A","",IFERROR((IFERROR(_xlfn.XLOOKUP(TRIM(SUBSTITUTE(U242,CHAR(160)," ")),BJ15:BJ62,BM15:BM62),IFERROR(_xlfn.XLOOKUP(TRIM(SUBSTITUTE(U242,CHAR(160)," ")),BK15:BK62,BM15:BM62),_xlfn.XLOOKUP(TRIM(SUBSTITUTE(U242,CHAR(160)," ")),BL15:BL62,BM15:BM62))))*T242*IF(ISBLANK(Q242),1,Q242)+IFERROR(_xlfn.XLOOKUP("RECHERCHEX",TRIM(L242:AD242),L242:AD242),0),0))</f>
        <v/>
      </c>
      <c r="AM242" s="1038">
        <f t="shared" si="105"/>
        <v>0</v>
      </c>
      <c r="AN242" s="1627" t="str">
        <f t="shared" si="106"/>
        <v/>
      </c>
      <c r="AO242" s="1039">
        <f t="shared" si="107"/>
        <v>0</v>
      </c>
      <c r="AP242" s="1039">
        <f t="shared" si="108"/>
        <v>0</v>
      </c>
      <c r="AQ242" s="1040">
        <f>IF(AO242&gt;0,AS9,0)</f>
        <v>0</v>
      </c>
      <c r="AR242" s="1628" t="str">
        <f>IF(TRIM(AG242)="▼ recette suivante", AG242, IF(AQ242&gt;0, IF(AT9&lt;&gt;"", AT9&amp;"-ou.or.o ❾ + or - &gt;", ""), ""))</f>
        <v/>
      </c>
      <c r="AS242" s="1064"/>
      <c r="AT242" s="1064"/>
      <c r="AU242" s="1042">
        <f t="shared" si="109"/>
        <v>0</v>
      </c>
      <c r="AV242" s="1043">
        <f>IF(AK242,IF(OR(AU242="",N(AU242)&lt;=0.000000001),"",_xlfn.XLOOKUP(AJ242,BJ15:BJ62,BN15:BN62,_xlfn.XLOOKUP(AJ242,BK15:BK62,BN15:BN62,_xlfn.XLOOKUP(AJ242,BL15:BL62,BN15:BN62,"")))),0)</f>
        <v>0</v>
      </c>
      <c r="AW242" s="1065" cm="1">
        <f t="array" ref="AW242">IF(AK242&lt;&gt;1,0,IF(OR(AU242="",N(AU242)&lt;=0.000000001),"",IF(OR(AO242="",N(AO242)&lt;=0.000000001),0,IF(ISNUMBER(AU242),IFERROR(_xlfn.LET(_xlpm.ai_test,TRIM(AJ242),_xlpm.r,IFERROR(_xlfn.XLOOKUP(_xlpm.ai_test,BJ15:BJ62,ROW(BJ15:BJ62),0,1),IFERROR(_xlfn.XLOOKUP(_xlpm.ai_test,BK15:BK62,ROW(BK15:BK62),0,1),_xlfn.XLOOKUP(_xlpm.ai_test,BL15:BL62,ROW(BL15:BL62),0,1))),_xlpm.p,_xlpm.r-MIN(ROW(BJ15:BJ62))+1,_xlpm.f,INDEX(BM15:BM62,_xlpm.p),_xlpm.u,INDEX(BN15:BN62,_xlpm.p),_xlpm.s,INDEX(BP15:BP62,_xlpm.p),_xlpm.q,N(AU242)/_xlpm.f,IF(_xlpm.q&gt;=_xlpm.s,ROUND(_xlpm.q,1)&amp;" "&amp;_xlpm.ai_test&amp;" = "&amp;ROUND(_xlpm.q*_xlpm.f,1)&amp;" "&amp;_xlpm.u,ROUND(_xlpm.q,1)&amp;" "&amp;_xlpm.ai_test)),""),""))))</f>
        <v>0</v>
      </c>
      <c r="AX242" s="1055"/>
      <c r="AY242" s="1042">
        <f t="shared" si="110"/>
        <v>0</v>
      </c>
      <c r="AZ242" s="1043" t="str">
        <f t="shared" si="111"/>
        <v/>
      </c>
      <c r="BA242" s="1044">
        <f t="shared" si="112"/>
        <v>0</v>
      </c>
      <c r="BB242" s="1045" t="str">
        <f t="shared" si="113"/>
        <v/>
      </c>
      <c r="BC242" s="1046"/>
      <c r="BD242" s="1047">
        <f t="shared" si="114"/>
        <v>0</v>
      </c>
      <c r="BE242" s="1048" t="str">
        <f t="shared" si="115"/>
        <v/>
      </c>
      <c r="BF242" s="262" t="s">
        <v>22</v>
      </c>
      <c r="BG242" s="1027">
        <f t="shared" si="116"/>
        <v>0</v>
      </c>
      <c r="BH242" s="1028">
        <f t="shared" si="117"/>
        <v>0</v>
      </c>
      <c r="BI242"/>
      <c r="BR242"/>
      <c r="BS242"/>
      <c r="BT242"/>
      <c r="BU242"/>
      <c r="BV242"/>
      <c r="BW242"/>
      <c r="BX242" s="964" t="str">
        <f t="shared" si="99"/>
        <v>►</v>
      </c>
      <c r="BY242"/>
      <c r="BZ242"/>
      <c r="CA242"/>
      <c r="CB242"/>
      <c r="CC242"/>
      <c r="CD242" s="848"/>
      <c r="CE242"/>
      <c r="CF242"/>
      <c r="CG242"/>
      <c r="CH242"/>
      <c r="CI242"/>
      <c r="CJ242"/>
      <c r="CK242"/>
      <c r="CM242"/>
      <c r="CN242"/>
      <c r="CO242"/>
      <c r="CP242"/>
      <c r="CQ242"/>
      <c r="CR242"/>
      <c r="CS242"/>
      <c r="CU242"/>
      <c r="CV242"/>
      <c r="CW242"/>
      <c r="CX242"/>
      <c r="CY242"/>
      <c r="CZ242"/>
      <c r="DA242"/>
      <c r="DC242" s="3">
        <v>1</v>
      </c>
    </row>
    <row r="243" spans="1:107" s="701" customFormat="1" ht="21" customHeight="1">
      <c r="A243" s="941" t="s">
        <v>22</v>
      </c>
      <c r="B243" s="957" t="str">
        <f t="shared" si="98"/>
        <v>►</v>
      </c>
      <c r="C243" s="999" cm="1">
        <f t="array" ref="C243">SUMPRODUCT(LEN(D243:J243))</f>
        <v>0</v>
      </c>
      <c r="D243" s="201"/>
      <c r="E243" s="206"/>
      <c r="F243" s="206"/>
      <c r="G243" s="206"/>
      <c r="H243" s="206"/>
      <c r="I243" s="206"/>
      <c r="J243" s="207"/>
      <c r="K243" s="455"/>
      <c r="L243" s="115" t="str">
        <f t="shared" si="119"/>
        <v>►</v>
      </c>
      <c r="M243" s="190" t="str">
        <f>M189</f>
        <v>M MILLE-FEUILLE meringue et chiboust pamplemousse aux fraises des bois | pâtisserie--ENTREMET| Auteur &gt; VOUS</v>
      </c>
      <c r="N243" s="190">
        <f>N189</f>
        <v>10</v>
      </c>
      <c r="O243" s="191" t="str">
        <f>O189</f>
        <v>coupe</v>
      </c>
      <c r="P243" s="192" t="str">
        <f>P189</f>
        <v>Recette mère ► MILLE-FEUILLE  aux fraises des bois</v>
      </c>
      <c r="Q243" s="533"/>
      <c r="R243" s="533"/>
      <c r="S243" s="533"/>
      <c r="T243" s="533"/>
      <c r="U243" s="1817"/>
      <c r="V243" s="1821" t="str">
        <f>IF(ISBLANK(W243),"",LARGE(V230:V242,1)+1)</f>
        <v/>
      </c>
      <c r="W243" s="1822"/>
      <c r="X243" s="1822" t="s">
        <v>3281</v>
      </c>
      <c r="Y243" s="1822"/>
      <c r="Z243" s="1822"/>
      <c r="AA243" s="1822"/>
      <c r="AB243" s="1822"/>
      <c r="AC243" s="1822"/>
      <c r="AD243" s="2120"/>
      <c r="AE243" s="262" t="s">
        <v>22</v>
      </c>
      <c r="AF243" s="1035" t="str">
        <f t="shared" si="100"/>
        <v>►</v>
      </c>
      <c r="AG243" s="1036" t="str">
        <f t="shared" si="101"/>
        <v/>
      </c>
      <c r="AH243" s="1037" t="str">
        <f t="shared" si="102"/>
        <v/>
      </c>
      <c r="AI243" s="1036" t="str">
        <f t="shared" si="103"/>
        <v/>
      </c>
      <c r="AJ243" s="1037" t="str">
        <f t="shared" si="104"/>
        <v/>
      </c>
      <c r="AK243" s="1037">
        <f>IF(AND(L243="A",COUNTIF(BJ15:BL62,TRIM(U243))&gt;0),1,0)</f>
        <v>0</v>
      </c>
      <c r="AL243" s="1051" t="str" cm="1">
        <f t="array" ref="AL243">IF(AF243&lt;&gt;"A","",IFERROR((IFERROR(_xlfn.XLOOKUP(TRIM(SUBSTITUTE(U243,CHAR(160)," ")),BJ15:BJ62,BM15:BM62),IFERROR(_xlfn.XLOOKUP(TRIM(SUBSTITUTE(U243,CHAR(160)," ")),BK15:BK62,BM15:BM62),_xlfn.XLOOKUP(TRIM(SUBSTITUTE(U243,CHAR(160)," ")),BL15:BL62,BM15:BM62))))*T243*IF(ISBLANK(Q243),1,Q243)+IFERROR(_xlfn.XLOOKUP("RECHERCHEX",TRIM(L243:AD243),L243:AD243),0),0))</f>
        <v/>
      </c>
      <c r="AM243" s="1038">
        <f t="shared" si="105"/>
        <v>0</v>
      </c>
      <c r="AN243" s="1627" t="str">
        <f t="shared" si="106"/>
        <v/>
      </c>
      <c r="AO243" s="1039">
        <f t="shared" si="107"/>
        <v>0</v>
      </c>
      <c r="AP243" s="1039">
        <f t="shared" si="108"/>
        <v>0</v>
      </c>
      <c r="AQ243" s="1052">
        <f>IF(AO243&gt;0,AS9,0)</f>
        <v>0</v>
      </c>
      <c r="AR243" s="1626" t="str">
        <f>IF(TRIM(AG243)="▼ recette suivante", AG243, IF(AQ243&gt;0, IF(AT9&lt;&gt;"", AT9&amp;"-ou.or.o ❾ + or - &gt;", ""), ""))</f>
        <v/>
      </c>
      <c r="AS243" s="1064"/>
      <c r="AT243" s="1064"/>
      <c r="AU243" s="1053">
        <f t="shared" si="109"/>
        <v>0</v>
      </c>
      <c r="AV243" s="1054">
        <f>IF(AK243,IF(OR(AU243="",N(AU243)&lt;=0.000000001),"",_xlfn.XLOOKUP(AJ243,BJ15:BJ62,BN15:BN62,_xlfn.XLOOKUP(AJ243,BK15:BK62,BN15:BN62,_xlfn.XLOOKUP(AJ243,BL15:BL62,BN15:BN62,"")))),0)</f>
        <v>0</v>
      </c>
      <c r="AW243" s="1067" cm="1">
        <f t="array" ref="AW243">IF(AK243&lt;&gt;1,0,IF(OR(AU243="",N(AU243)&lt;=0.000000001),"",IF(OR(AO243="",N(AO243)&lt;=0.000000001),0,IF(ISNUMBER(AU243),IFERROR(_xlfn.LET(_xlpm.ai_test,TRIM(AJ243),_xlpm.r,IFERROR(_xlfn.XLOOKUP(_xlpm.ai_test,BJ15:BJ62,ROW(BJ15:BJ62),0,1),IFERROR(_xlfn.XLOOKUP(_xlpm.ai_test,BK15:BK62,ROW(BK15:BK62),0,1),_xlfn.XLOOKUP(_xlpm.ai_test,BL15:BL62,ROW(BL15:BL62),0,1))),_xlpm.p,_xlpm.r-MIN(ROW(BJ15:BJ62))+1,_xlpm.f,INDEX(BM15:BM62,_xlpm.p),_xlpm.u,INDEX(BN15:BN62,_xlpm.p),_xlpm.s,INDEX(BP15:BP62,_xlpm.p),_xlpm.q,N(AU243)/_xlpm.f,IF(_xlpm.q&gt;=_xlpm.s,ROUND(_xlpm.q,1)&amp;" "&amp;_xlpm.ai_test&amp;" = "&amp;ROUND(_xlpm.q*_xlpm.f,1)&amp;" "&amp;_xlpm.u,ROUND(_xlpm.q,1)&amp;" "&amp;_xlpm.ai_test)),""),""))))</f>
        <v>0</v>
      </c>
      <c r="AX243" s="1055"/>
      <c r="AY243" s="1053">
        <f t="shared" si="110"/>
        <v>0</v>
      </c>
      <c r="AZ243" s="1054" t="str">
        <f t="shared" si="111"/>
        <v/>
      </c>
      <c r="BA243" s="1056">
        <f t="shared" si="112"/>
        <v>0</v>
      </c>
      <c r="BB243" s="1057" t="str">
        <f t="shared" si="113"/>
        <v/>
      </c>
      <c r="BC243" s="1046"/>
      <c r="BD243" s="1058">
        <f t="shared" si="114"/>
        <v>0</v>
      </c>
      <c r="BE243" s="1048" t="str">
        <f t="shared" si="115"/>
        <v/>
      </c>
      <c r="BF243" s="262" t="s">
        <v>22</v>
      </c>
      <c r="BG243" s="1027">
        <f t="shared" si="116"/>
        <v>0</v>
      </c>
      <c r="BH243" s="1028">
        <f t="shared" si="117"/>
        <v>0</v>
      </c>
      <c r="BI243"/>
      <c r="BR243"/>
      <c r="BS243"/>
      <c r="BT243"/>
      <c r="BU243"/>
      <c r="BV243"/>
      <c r="BW243"/>
      <c r="BX243" s="964" t="str">
        <f t="shared" si="99"/>
        <v>►</v>
      </c>
      <c r="BY243"/>
      <c r="BZ243"/>
      <c r="CA243"/>
      <c r="CB243"/>
      <c r="CC243"/>
      <c r="CD243" s="848"/>
      <c r="CE243"/>
      <c r="CF243"/>
      <c r="CG243"/>
      <c r="CH243"/>
      <c r="CI243"/>
      <c r="CJ243"/>
      <c r="CK243"/>
      <c r="CM243"/>
      <c r="CN243"/>
      <c r="CO243"/>
      <c r="CP243"/>
      <c r="CQ243"/>
      <c r="CR243"/>
      <c r="CS243"/>
      <c r="CU243"/>
      <c r="CV243"/>
      <c r="CW243"/>
      <c r="CX243"/>
      <c r="CY243"/>
      <c r="CZ243"/>
      <c r="DA243"/>
      <c r="DC243" s="3">
        <v>1</v>
      </c>
    </row>
    <row r="244" spans="1:107" s="701" customFormat="1" ht="21" customHeight="1">
      <c r="A244" s="941" t="s">
        <v>22</v>
      </c>
      <c r="B244" s="957" t="str">
        <f t="shared" si="98"/>
        <v>►</v>
      </c>
      <c r="C244" s="999" cm="1">
        <f t="array" ref="C244">SUMPRODUCT(LEN(D244:J244))</f>
        <v>0</v>
      </c>
      <c r="D244" s="201"/>
      <c r="E244" s="206"/>
      <c r="F244" s="206"/>
      <c r="G244" s="206"/>
      <c r="H244" s="206"/>
      <c r="I244" s="206"/>
      <c r="J244" s="207"/>
      <c r="K244" s="455"/>
      <c r="L244" s="115" t="str">
        <f t="shared" si="119"/>
        <v>►</v>
      </c>
      <c r="M244" s="190" t="str">
        <f>M189</f>
        <v>M MILLE-FEUILLE meringue et chiboust pamplemousse aux fraises des bois | pâtisserie--ENTREMET| Auteur &gt; VOUS</v>
      </c>
      <c r="N244" s="190">
        <f>N189</f>
        <v>10</v>
      </c>
      <c r="O244" s="191" t="str">
        <f>O189</f>
        <v>coupe</v>
      </c>
      <c r="P244" s="192" t="str">
        <f>P189</f>
        <v>Recette mère ► MILLE-FEUILLE  aux fraises des bois</v>
      </c>
      <c r="Q244" s="533"/>
      <c r="R244" s="533"/>
      <c r="S244" s="533"/>
      <c r="T244" s="533"/>
      <c r="U244" s="1817"/>
      <c r="V244" s="1821" t="str">
        <f>IF(ISBLANK(W244),"",LARGE(V230:V243,1)+1)</f>
        <v/>
      </c>
      <c r="W244" s="1822"/>
      <c r="X244" s="1822" t="s">
        <v>3284</v>
      </c>
      <c r="Y244" s="1822"/>
      <c r="Z244" s="1822"/>
      <c r="AA244" s="1822"/>
      <c r="AB244" s="1822"/>
      <c r="AC244" s="1822"/>
      <c r="AD244" s="2120"/>
      <c r="AE244" s="262" t="s">
        <v>22</v>
      </c>
      <c r="AF244" s="1035" t="str">
        <f t="shared" si="100"/>
        <v>►</v>
      </c>
      <c r="AG244" s="1036" t="str">
        <f t="shared" si="101"/>
        <v/>
      </c>
      <c r="AH244" s="1037" t="str">
        <f t="shared" si="102"/>
        <v/>
      </c>
      <c r="AI244" s="1036" t="str">
        <f t="shared" si="103"/>
        <v/>
      </c>
      <c r="AJ244" s="1037" t="str">
        <f t="shared" si="104"/>
        <v/>
      </c>
      <c r="AK244" s="1037">
        <f>IF(AND(L244="A",COUNTIF(BJ15:BL62,TRIM(U244))&gt;0),1,0)</f>
        <v>0</v>
      </c>
      <c r="AL244" s="1051" t="str" cm="1">
        <f t="array" ref="AL244">IF(AF244&lt;&gt;"A","",IFERROR((IFERROR(_xlfn.XLOOKUP(TRIM(SUBSTITUTE(U244,CHAR(160)," ")),BJ15:BJ62,BM15:BM62),IFERROR(_xlfn.XLOOKUP(TRIM(SUBSTITUTE(U244,CHAR(160)," ")),BK15:BK62,BM15:BM62),_xlfn.XLOOKUP(TRIM(SUBSTITUTE(U244,CHAR(160)," ")),BL15:BL62,BM15:BM62))))*T244*IF(ISBLANK(Q244),1,Q244)+IFERROR(_xlfn.XLOOKUP("RECHERCHEX",TRIM(L244:AD244),L244:AD244),0),0))</f>
        <v/>
      </c>
      <c r="AM244" s="1038">
        <f t="shared" si="105"/>
        <v>0</v>
      </c>
      <c r="AN244" s="1627" t="str">
        <f t="shared" si="106"/>
        <v/>
      </c>
      <c r="AO244" s="1039">
        <f t="shared" si="107"/>
        <v>0</v>
      </c>
      <c r="AP244" s="1039">
        <f t="shared" si="108"/>
        <v>0</v>
      </c>
      <c r="AQ244" s="1040">
        <f>IF(AO244&gt;0,AS9,0)</f>
        <v>0</v>
      </c>
      <c r="AR244" s="1628" t="str">
        <f>IF(TRIM(AG244)="▼ recette suivante", AG244, IF(AQ244&gt;0, IF(AT9&lt;&gt;"", AT9&amp;"-ou.or.o ❾ + or - &gt;", ""), ""))</f>
        <v/>
      </c>
      <c r="AS244" s="1064"/>
      <c r="AT244" s="1064"/>
      <c r="AU244" s="1042">
        <f t="shared" si="109"/>
        <v>0</v>
      </c>
      <c r="AV244" s="1043">
        <f>IF(AK244,IF(OR(AU244="",N(AU244)&lt;=0.000000001),"",_xlfn.XLOOKUP(AJ244,BJ15:BJ62,BN15:BN62,_xlfn.XLOOKUP(AJ244,BK15:BK62,BN15:BN62,_xlfn.XLOOKUP(AJ244,BL15:BL62,BN15:BN62,"")))),0)</f>
        <v>0</v>
      </c>
      <c r="AW244" s="1065" cm="1">
        <f t="array" ref="AW244">IF(AK244&lt;&gt;1,0,IF(OR(AU244="",N(AU244)&lt;=0.000000001),"",IF(OR(AO244="",N(AO244)&lt;=0.000000001),0,IF(ISNUMBER(AU244),IFERROR(_xlfn.LET(_xlpm.ai_test,TRIM(AJ244),_xlpm.r,IFERROR(_xlfn.XLOOKUP(_xlpm.ai_test,BJ15:BJ62,ROW(BJ15:BJ62),0,1),IFERROR(_xlfn.XLOOKUP(_xlpm.ai_test,BK15:BK62,ROW(BK15:BK62),0,1),_xlfn.XLOOKUP(_xlpm.ai_test,BL15:BL62,ROW(BL15:BL62),0,1))),_xlpm.p,_xlpm.r-MIN(ROW(BJ15:BJ62))+1,_xlpm.f,INDEX(BM15:BM62,_xlpm.p),_xlpm.u,INDEX(BN15:BN62,_xlpm.p),_xlpm.s,INDEX(BP15:BP62,_xlpm.p),_xlpm.q,N(AU244)/_xlpm.f,IF(_xlpm.q&gt;=_xlpm.s,ROUND(_xlpm.q,1)&amp;" "&amp;_xlpm.ai_test&amp;" = "&amp;ROUND(_xlpm.q*_xlpm.f,1)&amp;" "&amp;_xlpm.u,ROUND(_xlpm.q,1)&amp;" "&amp;_xlpm.ai_test)),""),""))))</f>
        <v>0</v>
      </c>
      <c r="AX244" s="1055"/>
      <c r="AY244" s="1042">
        <f t="shared" si="110"/>
        <v>0</v>
      </c>
      <c r="AZ244" s="1043" t="str">
        <f t="shared" si="111"/>
        <v/>
      </c>
      <c r="BA244" s="1044">
        <f t="shared" si="112"/>
        <v>0</v>
      </c>
      <c r="BB244" s="1045" t="str">
        <f t="shared" si="113"/>
        <v/>
      </c>
      <c r="BC244" s="1046"/>
      <c r="BD244" s="1047">
        <f t="shared" si="114"/>
        <v>0</v>
      </c>
      <c r="BE244" s="1048" t="str">
        <f t="shared" si="115"/>
        <v/>
      </c>
      <c r="BF244" s="262" t="s">
        <v>22</v>
      </c>
      <c r="BG244" s="1027">
        <f t="shared" si="116"/>
        <v>0</v>
      </c>
      <c r="BH244" s="1028">
        <f t="shared" si="117"/>
        <v>0</v>
      </c>
      <c r="BI244"/>
      <c r="BR244"/>
      <c r="BS244"/>
      <c r="BT244"/>
      <c r="BU244"/>
      <c r="BV244"/>
      <c r="BW244"/>
      <c r="BX244" s="964" t="str">
        <f t="shared" si="99"/>
        <v>►</v>
      </c>
      <c r="BY244"/>
      <c r="BZ244"/>
      <c r="CA244"/>
      <c r="CB244"/>
      <c r="CC244"/>
      <c r="CD244" s="848"/>
      <c r="CE244"/>
      <c r="CF244"/>
      <c r="CG244"/>
      <c r="CH244"/>
      <c r="CI244"/>
      <c r="CJ244"/>
      <c r="CK244"/>
      <c r="CM244"/>
      <c r="CN244"/>
      <c r="CO244"/>
      <c r="CP244"/>
      <c r="CQ244"/>
      <c r="CR244"/>
      <c r="CS244"/>
      <c r="CU244"/>
      <c r="CV244"/>
      <c r="CW244"/>
      <c r="CX244"/>
      <c r="CY244"/>
      <c r="CZ244"/>
      <c r="DA244"/>
      <c r="DC244" s="3">
        <v>1</v>
      </c>
    </row>
    <row r="245" spans="1:107" s="701" customFormat="1" ht="21" customHeight="1">
      <c r="A245" s="941" t="s">
        <v>22</v>
      </c>
      <c r="B245" s="957" t="str">
        <f t="shared" si="98"/>
        <v>►</v>
      </c>
      <c r="C245" s="999" cm="1">
        <f t="array" ref="C245">SUMPRODUCT(LEN(D245:J245))</f>
        <v>0</v>
      </c>
      <c r="D245" s="201"/>
      <c r="E245" s="206"/>
      <c r="F245" s="206"/>
      <c r="G245" s="206"/>
      <c r="H245" s="206"/>
      <c r="I245" s="206"/>
      <c r="J245" s="207"/>
      <c r="K245" s="455"/>
      <c r="L245" s="115" t="str">
        <f t="shared" si="119"/>
        <v>►</v>
      </c>
      <c r="M245" s="190" t="str">
        <f>M189</f>
        <v>M MILLE-FEUILLE meringue et chiboust pamplemousse aux fraises des bois | pâtisserie--ENTREMET| Auteur &gt; VOUS</v>
      </c>
      <c r="N245" s="190">
        <f>N189</f>
        <v>10</v>
      </c>
      <c r="O245" s="191" t="str">
        <f>O189</f>
        <v>coupe</v>
      </c>
      <c r="P245" s="192" t="str">
        <f>P189</f>
        <v>Recette mère ► MILLE-FEUILLE  aux fraises des bois</v>
      </c>
      <c r="Q245" s="533"/>
      <c r="R245" s="533"/>
      <c r="S245" s="533"/>
      <c r="T245" s="533"/>
      <c r="U245" s="1817"/>
      <c r="V245" s="1821" t="str">
        <f>IF(ISBLANK(W245),"",LARGE(V230:V244,1)+1)</f>
        <v/>
      </c>
      <c r="W245" s="1822"/>
      <c r="X245" s="1822" t="s">
        <v>3285</v>
      </c>
      <c r="Y245" s="1822"/>
      <c r="Z245" s="1822"/>
      <c r="AA245" s="1822"/>
      <c r="AB245" s="1822"/>
      <c r="AC245" s="1822"/>
      <c r="AD245" s="2120"/>
      <c r="AE245" s="262" t="s">
        <v>22</v>
      </c>
      <c r="AF245" s="1035" t="str">
        <f t="shared" si="100"/>
        <v>►</v>
      </c>
      <c r="AG245" s="1036" t="str">
        <f t="shared" si="101"/>
        <v/>
      </c>
      <c r="AH245" s="1037" t="str">
        <f t="shared" si="102"/>
        <v/>
      </c>
      <c r="AI245" s="1036" t="str">
        <f t="shared" si="103"/>
        <v/>
      </c>
      <c r="AJ245" s="1037" t="str">
        <f t="shared" si="104"/>
        <v/>
      </c>
      <c r="AK245" s="1037">
        <f>IF(AND(L245="A",COUNTIF(BJ15:BL62,TRIM(U245))&gt;0),1,0)</f>
        <v>0</v>
      </c>
      <c r="AL245" s="1051" t="str" cm="1">
        <f t="array" ref="AL245">IF(AF245&lt;&gt;"A","",IFERROR((IFERROR(_xlfn.XLOOKUP(TRIM(SUBSTITUTE(U245,CHAR(160)," ")),BJ15:BJ62,BM15:BM62),IFERROR(_xlfn.XLOOKUP(TRIM(SUBSTITUTE(U245,CHAR(160)," ")),BK15:BK62,BM15:BM62),_xlfn.XLOOKUP(TRIM(SUBSTITUTE(U245,CHAR(160)," ")),BL15:BL62,BM15:BM62))))*T245*IF(ISBLANK(Q245),1,Q245)+IFERROR(_xlfn.XLOOKUP("RECHERCHEX",TRIM(L245:AD245),L245:AD245),0),0))</f>
        <v/>
      </c>
      <c r="AM245" s="1038">
        <f t="shared" si="105"/>
        <v>0</v>
      </c>
      <c r="AN245" s="1627" t="str">
        <f t="shared" si="106"/>
        <v/>
      </c>
      <c r="AO245" s="1039">
        <f t="shared" si="107"/>
        <v>0</v>
      </c>
      <c r="AP245" s="1039">
        <f t="shared" si="108"/>
        <v>0</v>
      </c>
      <c r="AQ245" s="1052">
        <f>IF(AO245&gt;0,AS9,0)</f>
        <v>0</v>
      </c>
      <c r="AR245" s="1626" t="str">
        <f>IF(TRIM(AG245)="▼ recette suivante", AG245, IF(AQ245&gt;0, IF(AT9&lt;&gt;"", AT9&amp;"-ou.or.o ❾ + or - &gt;", ""), ""))</f>
        <v/>
      </c>
      <c r="AS245" s="1064"/>
      <c r="AT245" s="1064"/>
      <c r="AU245" s="1053">
        <f t="shared" si="109"/>
        <v>0</v>
      </c>
      <c r="AV245" s="1054">
        <f>IF(AK245,IF(OR(AU245="",N(AU245)&lt;=0.000000001),"",_xlfn.XLOOKUP(AJ245,BJ15:BJ62,BN15:BN62,_xlfn.XLOOKUP(AJ245,BK15:BK62,BN15:BN62,_xlfn.XLOOKUP(AJ245,BL15:BL62,BN15:BN62,"")))),0)</f>
        <v>0</v>
      </c>
      <c r="AW245" s="1067" cm="1">
        <f t="array" ref="AW245">IF(AK245&lt;&gt;1,0,IF(OR(AU245="",N(AU245)&lt;=0.000000001),"",IF(OR(AO245="",N(AO245)&lt;=0.000000001),0,IF(ISNUMBER(AU245),IFERROR(_xlfn.LET(_xlpm.ai_test,TRIM(AJ245),_xlpm.r,IFERROR(_xlfn.XLOOKUP(_xlpm.ai_test,BJ15:BJ62,ROW(BJ15:BJ62),0,1),IFERROR(_xlfn.XLOOKUP(_xlpm.ai_test,BK15:BK62,ROW(BK15:BK62),0,1),_xlfn.XLOOKUP(_xlpm.ai_test,BL15:BL62,ROW(BL15:BL62),0,1))),_xlpm.p,_xlpm.r-MIN(ROW(BJ15:BJ62))+1,_xlpm.f,INDEX(BM15:BM62,_xlpm.p),_xlpm.u,INDEX(BN15:BN62,_xlpm.p),_xlpm.s,INDEX(BP15:BP62,_xlpm.p),_xlpm.q,N(AU245)/_xlpm.f,IF(_xlpm.q&gt;=_xlpm.s,ROUND(_xlpm.q,1)&amp;" "&amp;_xlpm.ai_test&amp;" = "&amp;ROUND(_xlpm.q*_xlpm.f,1)&amp;" "&amp;_xlpm.u,ROUND(_xlpm.q,1)&amp;" "&amp;_xlpm.ai_test)),""),""))))</f>
        <v>0</v>
      </c>
      <c r="AX245" s="1055"/>
      <c r="AY245" s="1053">
        <f t="shared" si="110"/>
        <v>0</v>
      </c>
      <c r="AZ245" s="1054" t="str">
        <f t="shared" si="111"/>
        <v/>
      </c>
      <c r="BA245" s="1056">
        <f t="shared" si="112"/>
        <v>0</v>
      </c>
      <c r="BB245" s="1057" t="str">
        <f t="shared" si="113"/>
        <v/>
      </c>
      <c r="BC245" s="1046"/>
      <c r="BD245" s="1058">
        <f t="shared" si="114"/>
        <v>0</v>
      </c>
      <c r="BE245" s="1048" t="str">
        <f t="shared" si="115"/>
        <v/>
      </c>
      <c r="BF245" s="262" t="s">
        <v>22</v>
      </c>
      <c r="BG245" s="1027">
        <f t="shared" si="116"/>
        <v>0</v>
      </c>
      <c r="BH245" s="1028">
        <f t="shared" si="117"/>
        <v>0</v>
      </c>
      <c r="BI245"/>
      <c r="BR245"/>
      <c r="BS245"/>
      <c r="BT245"/>
      <c r="BU245"/>
      <c r="BV245"/>
      <c r="BW245"/>
      <c r="BX245" s="964" t="str">
        <f t="shared" si="99"/>
        <v>►</v>
      </c>
      <c r="BY245"/>
      <c r="BZ245"/>
      <c r="CA245"/>
      <c r="CB245"/>
      <c r="CC245"/>
      <c r="CD245" s="848"/>
      <c r="CE245"/>
      <c r="CF245"/>
      <c r="CG245"/>
      <c r="CH245"/>
      <c r="CI245"/>
      <c r="CJ245"/>
      <c r="CK245"/>
      <c r="CM245"/>
      <c r="CN245"/>
      <c r="CO245"/>
      <c r="CP245"/>
      <c r="CQ245"/>
      <c r="CR245"/>
      <c r="CS245"/>
      <c r="CU245"/>
      <c r="CV245"/>
      <c r="CW245"/>
      <c r="CX245"/>
      <c r="CY245"/>
      <c r="CZ245"/>
      <c r="DA245"/>
      <c r="DC245" s="3">
        <v>1</v>
      </c>
    </row>
    <row r="246" spans="1:107" s="701" customFormat="1" ht="21" customHeight="1">
      <c r="A246" s="941" t="s">
        <v>22</v>
      </c>
      <c r="B246" s="957" t="str">
        <f t="shared" si="98"/>
        <v>►</v>
      </c>
      <c r="C246" s="999" cm="1">
        <f t="array" ref="C246">SUMPRODUCT(LEN(D246:J246))</f>
        <v>0</v>
      </c>
      <c r="D246" s="201"/>
      <c r="E246" s="206"/>
      <c r="F246" s="206"/>
      <c r="G246" s="206"/>
      <c r="H246" s="206"/>
      <c r="I246" s="206"/>
      <c r="J246" s="207"/>
      <c r="K246" s="455"/>
      <c r="L246" s="115" t="str">
        <f t="shared" si="119"/>
        <v>►</v>
      </c>
      <c r="M246" s="190" t="str">
        <f>M189</f>
        <v>M MILLE-FEUILLE meringue et chiboust pamplemousse aux fraises des bois | pâtisserie--ENTREMET| Auteur &gt; VOUS</v>
      </c>
      <c r="N246" s="190">
        <f>N189</f>
        <v>10</v>
      </c>
      <c r="O246" s="191" t="str">
        <f>O189</f>
        <v>coupe</v>
      </c>
      <c r="P246" s="192" t="str">
        <f>P189</f>
        <v>Recette mère ► MILLE-FEUILLE  aux fraises des bois</v>
      </c>
      <c r="Q246" s="533"/>
      <c r="R246" s="533"/>
      <c r="S246" s="533"/>
      <c r="T246" s="533"/>
      <c r="U246" s="1817"/>
      <c r="V246" s="1821" t="str">
        <f>IF(ISBLANK(W246),"",LARGE(V230:V245,1)+1)</f>
        <v/>
      </c>
      <c r="W246" s="1822"/>
      <c r="X246" s="1822" t="s">
        <v>3286</v>
      </c>
      <c r="Y246" s="1822"/>
      <c r="Z246" s="1822"/>
      <c r="AA246" s="1822"/>
      <c r="AB246" s="1822"/>
      <c r="AC246" s="1822"/>
      <c r="AD246" s="2120"/>
      <c r="AE246" s="262" t="s">
        <v>22</v>
      </c>
      <c r="AF246" s="1035" t="str">
        <f t="shared" si="100"/>
        <v>►</v>
      </c>
      <c r="AG246" s="1036" t="str">
        <f t="shared" si="101"/>
        <v/>
      </c>
      <c r="AH246" s="1037" t="str">
        <f t="shared" si="102"/>
        <v/>
      </c>
      <c r="AI246" s="1036" t="str">
        <f t="shared" si="103"/>
        <v/>
      </c>
      <c r="AJ246" s="1037" t="str">
        <f t="shared" si="104"/>
        <v/>
      </c>
      <c r="AK246" s="1037">
        <f>IF(AND(L246="A",COUNTIF(BJ15:BL62,TRIM(U246))&gt;0),1,0)</f>
        <v>0</v>
      </c>
      <c r="AL246" s="1051" t="str" cm="1">
        <f t="array" ref="AL246">IF(AF246&lt;&gt;"A","",IFERROR((IFERROR(_xlfn.XLOOKUP(TRIM(SUBSTITUTE(U246,CHAR(160)," ")),BJ15:BJ62,BM15:BM62),IFERROR(_xlfn.XLOOKUP(TRIM(SUBSTITUTE(U246,CHAR(160)," ")),BK15:BK62,BM15:BM62),_xlfn.XLOOKUP(TRIM(SUBSTITUTE(U246,CHAR(160)," ")),BL15:BL62,BM15:BM62))))*T246*IF(ISBLANK(Q246),1,Q246)+IFERROR(_xlfn.XLOOKUP("RECHERCHEX",TRIM(L246:AD246),L246:AD246),0),0))</f>
        <v/>
      </c>
      <c r="AM246" s="1038">
        <f t="shared" si="105"/>
        <v>0</v>
      </c>
      <c r="AN246" s="1627" t="str">
        <f t="shared" si="106"/>
        <v/>
      </c>
      <c r="AO246" s="1039">
        <f t="shared" si="107"/>
        <v>0</v>
      </c>
      <c r="AP246" s="1039">
        <f t="shared" si="108"/>
        <v>0</v>
      </c>
      <c r="AQ246" s="1040">
        <f>IF(AO246&gt;0,AS9,0)</f>
        <v>0</v>
      </c>
      <c r="AR246" s="1628" t="str">
        <f>IF(TRIM(AG246)="▼ recette suivante", AG246, IF(AQ246&gt;0, IF(AT9&lt;&gt;"", AT9&amp;"-ou.or.o ❾ + or - &gt;", ""), ""))</f>
        <v/>
      </c>
      <c r="AS246" s="1064"/>
      <c r="AT246" s="1064"/>
      <c r="AU246" s="1042">
        <f t="shared" si="109"/>
        <v>0</v>
      </c>
      <c r="AV246" s="1043">
        <f>IF(AK246,IF(OR(AU246="",N(AU246)&lt;=0.000000001),"",_xlfn.XLOOKUP(AJ246,BJ15:BJ62,BN15:BN62,_xlfn.XLOOKUP(AJ246,BK15:BK62,BN15:BN62,_xlfn.XLOOKUP(AJ246,BL15:BL62,BN15:BN62,"")))),0)</f>
        <v>0</v>
      </c>
      <c r="AW246" s="1065" cm="1">
        <f t="array" ref="AW246">IF(AK246&lt;&gt;1,0,IF(OR(AU246="",N(AU246)&lt;=0.000000001),"",IF(OR(AO246="",N(AO246)&lt;=0.000000001),0,IF(ISNUMBER(AU246),IFERROR(_xlfn.LET(_xlpm.ai_test,TRIM(AJ246),_xlpm.r,IFERROR(_xlfn.XLOOKUP(_xlpm.ai_test,BJ15:BJ62,ROW(BJ15:BJ62),0,1),IFERROR(_xlfn.XLOOKUP(_xlpm.ai_test,BK15:BK62,ROW(BK15:BK62),0,1),_xlfn.XLOOKUP(_xlpm.ai_test,BL15:BL62,ROW(BL15:BL62),0,1))),_xlpm.p,_xlpm.r-MIN(ROW(BJ15:BJ62))+1,_xlpm.f,INDEX(BM15:BM62,_xlpm.p),_xlpm.u,INDEX(BN15:BN62,_xlpm.p),_xlpm.s,INDEX(BP15:BP62,_xlpm.p),_xlpm.q,N(AU246)/_xlpm.f,IF(_xlpm.q&gt;=_xlpm.s,ROUND(_xlpm.q,1)&amp;" "&amp;_xlpm.ai_test&amp;" = "&amp;ROUND(_xlpm.q*_xlpm.f,1)&amp;" "&amp;_xlpm.u,ROUND(_xlpm.q,1)&amp;" "&amp;_xlpm.ai_test)),""),""))))</f>
        <v>0</v>
      </c>
      <c r="AX246" s="1055"/>
      <c r="AY246" s="1042">
        <f t="shared" si="110"/>
        <v>0</v>
      </c>
      <c r="AZ246" s="1043" t="str">
        <f t="shared" si="111"/>
        <v/>
      </c>
      <c r="BA246" s="1044">
        <f t="shared" si="112"/>
        <v>0</v>
      </c>
      <c r="BB246" s="1045" t="str">
        <f t="shared" si="113"/>
        <v/>
      </c>
      <c r="BC246" s="1046"/>
      <c r="BD246" s="1047">
        <f t="shared" si="114"/>
        <v>0</v>
      </c>
      <c r="BE246" s="1048" t="str">
        <f t="shared" si="115"/>
        <v/>
      </c>
      <c r="BF246" s="262" t="s">
        <v>22</v>
      </c>
      <c r="BG246" s="1027">
        <f t="shared" si="116"/>
        <v>0</v>
      </c>
      <c r="BH246" s="1028">
        <f t="shared" si="117"/>
        <v>0</v>
      </c>
      <c r="BI246"/>
      <c r="BR246"/>
      <c r="BS246"/>
      <c r="BT246"/>
      <c r="BU246"/>
      <c r="BV246"/>
      <c r="BW246"/>
      <c r="BX246" s="964" t="str">
        <f t="shared" si="99"/>
        <v>►</v>
      </c>
      <c r="BY246"/>
      <c r="BZ246"/>
      <c r="CA246"/>
      <c r="CB246"/>
      <c r="CC246"/>
      <c r="CD246" s="848"/>
      <c r="CE246"/>
      <c r="CF246"/>
      <c r="CG246"/>
      <c r="CH246"/>
      <c r="CI246"/>
      <c r="CJ246"/>
      <c r="CK246"/>
      <c r="CM246"/>
      <c r="CN246"/>
      <c r="CO246"/>
      <c r="CP246"/>
      <c r="CQ246"/>
      <c r="CR246"/>
      <c r="CS246"/>
      <c r="CU246"/>
      <c r="CV246"/>
      <c r="CW246"/>
      <c r="CX246"/>
      <c r="CY246"/>
      <c r="CZ246"/>
      <c r="DA246"/>
      <c r="DC246" s="3">
        <v>1</v>
      </c>
    </row>
    <row r="247" spans="1:107" s="701" customFormat="1" ht="21" customHeight="1" thickBot="1">
      <c r="A247" s="941" t="s">
        <v>22</v>
      </c>
      <c r="B247" s="957" t="str">
        <f t="shared" si="98"/>
        <v>A</v>
      </c>
      <c r="C247" s="999" cm="1">
        <f t="array" ref="C247">SUMPRODUCT(LEN(D247:J247))</f>
        <v>0</v>
      </c>
      <c r="D247" s="201"/>
      <c r="E247" s="206"/>
      <c r="F247" s="206"/>
      <c r="G247" s="206"/>
      <c r="H247" s="206"/>
      <c r="I247" s="206"/>
      <c r="J247" s="207"/>
      <c r="K247" s="455"/>
      <c r="L247" s="115" t="str">
        <f t="shared" si="119"/>
        <v>A</v>
      </c>
      <c r="M247" s="190" t="str">
        <f>M189</f>
        <v>M MILLE-FEUILLE meringue et chiboust pamplemousse aux fraises des bois | pâtisserie--ENTREMET| Auteur &gt; VOUS</v>
      </c>
      <c r="N247" s="190">
        <f>N189</f>
        <v>10</v>
      </c>
      <c r="O247" s="191" t="str">
        <f>O189</f>
        <v>coupe</v>
      </c>
      <c r="P247" s="192" t="str">
        <f>P189</f>
        <v>Recette mère ► MILLE-FEUILLE  aux fraises des bois</v>
      </c>
      <c r="Q247" s="201"/>
      <c r="R247" s="253" t="s">
        <v>216</v>
      </c>
      <c r="S247" s="206" t="s">
        <v>1419</v>
      </c>
      <c r="T247" s="206"/>
      <c r="U247" s="206"/>
      <c r="V247" s="206"/>
      <c r="W247" s="206"/>
      <c r="X247" s="1822"/>
      <c r="Y247" s="206"/>
      <c r="Z247" s="206"/>
      <c r="AA247" s="206"/>
      <c r="AB247" s="206"/>
      <c r="AC247" s="206"/>
      <c r="AD247" s="1145"/>
      <c r="AE247" s="262" t="s">
        <v>22</v>
      </c>
      <c r="AF247" s="1035" t="str">
        <f t="shared" si="100"/>
        <v>►</v>
      </c>
      <c r="AG247" s="1036" t="str">
        <f t="shared" si="101"/>
        <v/>
      </c>
      <c r="AH247" s="1037" t="str">
        <f t="shared" si="102"/>
        <v/>
      </c>
      <c r="AI247" s="1036" t="str">
        <f t="shared" si="103"/>
        <v/>
      </c>
      <c r="AJ247" s="1037" t="str">
        <f t="shared" si="104"/>
        <v/>
      </c>
      <c r="AK247" s="1037">
        <f>IF(AND(L247="A",COUNTIF(BJ15:BL62,TRIM(U247))&gt;0),1,0)</f>
        <v>0</v>
      </c>
      <c r="AL247" s="1051" t="str" cm="1">
        <f t="array" ref="AL247">IF(AF247&lt;&gt;"A","",IFERROR((IFERROR(_xlfn.XLOOKUP(TRIM(SUBSTITUTE(U247,CHAR(160)," ")),BJ15:BJ62,BM15:BM62),IFERROR(_xlfn.XLOOKUP(TRIM(SUBSTITUTE(U247,CHAR(160)," ")),BK15:BK62,BM15:BM62),_xlfn.XLOOKUP(TRIM(SUBSTITUTE(U247,CHAR(160)," ")),BL15:BL62,BM15:BM62))))*T247*IF(ISBLANK(Q247),1,Q247)+IFERROR(_xlfn.XLOOKUP("RECHERCHEX",TRIM(L247:AD247),L247:AD247),0),0))</f>
        <v/>
      </c>
      <c r="AM247" s="1038">
        <f t="shared" si="105"/>
        <v>0</v>
      </c>
      <c r="AN247" s="1627" t="str">
        <f t="shared" si="106"/>
        <v/>
      </c>
      <c r="AO247" s="1039">
        <f t="shared" si="107"/>
        <v>0</v>
      </c>
      <c r="AP247" s="1039">
        <f t="shared" si="108"/>
        <v>0</v>
      </c>
      <c r="AQ247" s="1052">
        <f>IF(AO247&gt;0,AS9,0)</f>
        <v>0</v>
      </c>
      <c r="AR247" s="1626" t="str">
        <f>IF(TRIM(AG247)="▼ recette suivante", AG247, IF(AQ247&gt;0, IF(AT9&lt;&gt;"", AT9&amp;"-ou.or.o ❾ + or - &gt;", ""), ""))</f>
        <v/>
      </c>
      <c r="AS247" s="1064"/>
      <c r="AT247" s="1064"/>
      <c r="AU247" s="1053">
        <f t="shared" si="109"/>
        <v>0</v>
      </c>
      <c r="AV247" s="1054">
        <f>IF(AK247,IF(OR(AU247="",N(AU247)&lt;=0.000000001),"",_xlfn.XLOOKUP(AJ247,BJ15:BJ62,BN15:BN62,_xlfn.XLOOKUP(AJ247,BK15:BK62,BN15:BN62,_xlfn.XLOOKUP(AJ247,BL15:BL62,BN15:BN62,"")))),0)</f>
        <v>0</v>
      </c>
      <c r="AW247" s="1067" cm="1">
        <f t="array" ref="AW247">IF(AK247&lt;&gt;1,0,IF(OR(AU247="",N(AU247)&lt;=0.000000001),"",IF(OR(AO247="",N(AO247)&lt;=0.000000001),0,IF(ISNUMBER(AU247),IFERROR(_xlfn.LET(_xlpm.ai_test,TRIM(AJ247),_xlpm.r,IFERROR(_xlfn.XLOOKUP(_xlpm.ai_test,BJ15:BJ62,ROW(BJ15:BJ62),0,1),IFERROR(_xlfn.XLOOKUP(_xlpm.ai_test,BK15:BK62,ROW(BK15:BK62),0,1),_xlfn.XLOOKUP(_xlpm.ai_test,BL15:BL62,ROW(BL15:BL62),0,1))),_xlpm.p,_xlpm.r-MIN(ROW(BJ15:BJ62))+1,_xlpm.f,INDEX(BM15:BM62,_xlpm.p),_xlpm.u,INDEX(BN15:BN62,_xlpm.p),_xlpm.s,INDEX(BP15:BP62,_xlpm.p),_xlpm.q,N(AU247)/_xlpm.f,IF(_xlpm.q&gt;=_xlpm.s,ROUND(_xlpm.q,1)&amp;" "&amp;_xlpm.ai_test&amp;" = "&amp;ROUND(_xlpm.q*_xlpm.f,1)&amp;" "&amp;_xlpm.u,ROUND(_xlpm.q,1)&amp;" "&amp;_xlpm.ai_test)),""),""))))</f>
        <v>0</v>
      </c>
      <c r="AX247" s="1055"/>
      <c r="AY247" s="1053">
        <f t="shared" si="110"/>
        <v>0</v>
      </c>
      <c r="AZ247" s="1054" t="str">
        <f t="shared" si="111"/>
        <v/>
      </c>
      <c r="BA247" s="1056">
        <f t="shared" si="112"/>
        <v>0</v>
      </c>
      <c r="BB247" s="1057" t="str">
        <f t="shared" si="113"/>
        <v/>
      </c>
      <c r="BC247" s="1046"/>
      <c r="BD247" s="1058">
        <f t="shared" si="114"/>
        <v>0</v>
      </c>
      <c r="BE247" s="1048" t="str">
        <f t="shared" si="115"/>
        <v/>
      </c>
      <c r="BF247" s="262" t="s">
        <v>22</v>
      </c>
      <c r="BG247" s="1027">
        <f t="shared" si="116"/>
        <v>0</v>
      </c>
      <c r="BH247" s="1028">
        <f t="shared" si="117"/>
        <v>0</v>
      </c>
      <c r="BI247"/>
      <c r="BR247"/>
      <c r="BS247"/>
      <c r="BT247"/>
      <c r="BU247"/>
      <c r="BV247"/>
      <c r="BW247"/>
      <c r="BX247" s="964" t="str">
        <f t="shared" si="99"/>
        <v>►</v>
      </c>
      <c r="BY247"/>
      <c r="BZ247"/>
      <c r="CA247"/>
      <c r="CB247"/>
      <c r="CC247"/>
      <c r="CD247" s="848"/>
      <c r="CE247"/>
      <c r="CF247"/>
      <c r="CG247"/>
      <c r="CH247"/>
      <c r="CI247"/>
      <c r="CJ247"/>
      <c r="CK247"/>
      <c r="CM247"/>
      <c r="CN247"/>
      <c r="CO247"/>
      <c r="CP247"/>
      <c r="CQ247"/>
      <c r="CR247"/>
      <c r="CS247"/>
      <c r="CU247"/>
      <c r="CV247"/>
      <c r="CW247"/>
      <c r="CX247"/>
      <c r="CY247"/>
      <c r="CZ247"/>
      <c r="DA247"/>
      <c r="DC247" s="3">
        <v>1</v>
      </c>
    </row>
    <row r="248" spans="1:107" s="701" customFormat="1" ht="21" customHeight="1">
      <c r="A248" s="941" t="s">
        <v>22</v>
      </c>
      <c r="B248" s="957" t="str">
        <f t="shared" si="98"/>
        <v>A</v>
      </c>
      <c r="C248" s="999" cm="1">
        <f t="array" ref="C248">SUMPRODUCT(LEN(D248:J248))</f>
        <v>0</v>
      </c>
      <c r="D248" s="201"/>
      <c r="E248" s="206"/>
      <c r="F248" s="206"/>
      <c r="G248" s="206"/>
      <c r="H248" s="206"/>
      <c r="I248" s="206"/>
      <c r="J248" s="207"/>
      <c r="K248" s="455"/>
      <c r="L248" s="115" t="str">
        <f t="shared" si="119"/>
        <v>A</v>
      </c>
      <c r="M248" s="190" t="str">
        <f>M189</f>
        <v>M MILLE-FEUILLE meringue et chiboust pamplemousse aux fraises des bois | pâtisserie--ENTREMET| Auteur &gt; VOUS</v>
      </c>
      <c r="N248" s="190">
        <f>N189</f>
        <v>10</v>
      </c>
      <c r="O248" s="191" t="str">
        <f>O189</f>
        <v>coupe</v>
      </c>
      <c r="P248" s="192" t="str">
        <f>P189</f>
        <v>Recette mère ► MILLE-FEUILLE  aux fraises des bois</v>
      </c>
      <c r="Q248" s="338" t="s">
        <v>205</v>
      </c>
      <c r="R248" s="235"/>
      <c r="S248" s="235"/>
      <c r="T248" s="235"/>
      <c r="U248" s="235"/>
      <c r="V248" s="235"/>
      <c r="W248" s="235"/>
      <c r="X248" s="235"/>
      <c r="Y248" s="235"/>
      <c r="Z248" s="235"/>
      <c r="AA248" s="235"/>
      <c r="AB248" s="235"/>
      <c r="AC248" s="235"/>
      <c r="AD248" s="1146"/>
      <c r="AE248" s="262" t="s">
        <v>22</v>
      </c>
      <c r="AF248" s="1035" t="str">
        <f t="shared" si="100"/>
        <v>►</v>
      </c>
      <c r="AG248" s="1036" t="str">
        <f t="shared" si="101"/>
        <v/>
      </c>
      <c r="AH248" s="1037" t="str">
        <f t="shared" si="102"/>
        <v/>
      </c>
      <c r="AI248" s="1036" t="str">
        <f t="shared" si="103"/>
        <v/>
      </c>
      <c r="AJ248" s="1037" t="str">
        <f t="shared" si="104"/>
        <v/>
      </c>
      <c r="AK248" s="1037">
        <f>IF(AND(L248="A",COUNTIF(BJ15:BL62,TRIM(U248))&gt;0),1,0)</f>
        <v>0</v>
      </c>
      <c r="AL248" s="1051" t="str" cm="1">
        <f t="array" ref="AL248">IF(AF248&lt;&gt;"A","",IFERROR((IFERROR(_xlfn.XLOOKUP(TRIM(SUBSTITUTE(U248,CHAR(160)," ")),BJ15:BJ62,BM15:BM62),IFERROR(_xlfn.XLOOKUP(TRIM(SUBSTITUTE(U248,CHAR(160)," ")),BK15:BK62,BM15:BM62),_xlfn.XLOOKUP(TRIM(SUBSTITUTE(U248,CHAR(160)," ")),BL15:BL62,BM15:BM62))))*T248*IF(ISBLANK(Q248),1,Q248)+IFERROR(_xlfn.XLOOKUP("RECHERCHEX",TRIM(L248:AD248),L248:AD248),0),0))</f>
        <v/>
      </c>
      <c r="AM248" s="1038">
        <f t="shared" si="105"/>
        <v>0</v>
      </c>
      <c r="AN248" s="1627" t="str">
        <f t="shared" si="106"/>
        <v/>
      </c>
      <c r="AO248" s="1039">
        <f t="shared" si="107"/>
        <v>0</v>
      </c>
      <c r="AP248" s="1039">
        <f t="shared" si="108"/>
        <v>0</v>
      </c>
      <c r="AQ248" s="1040">
        <f>IF(AO248&gt;0,AS9,0)</f>
        <v>0</v>
      </c>
      <c r="AR248" s="1628" t="str">
        <f>IF(TRIM(AG248)="▼ recette suivante", AG248, IF(AQ248&gt;0, IF(AT9&lt;&gt;"", AT9&amp;"-ou.or.o ❾ + or - &gt;", ""), ""))</f>
        <v/>
      </c>
      <c r="AS248" s="1064"/>
      <c r="AT248" s="1064"/>
      <c r="AU248" s="1042">
        <f t="shared" si="109"/>
        <v>0</v>
      </c>
      <c r="AV248" s="1043">
        <f>IF(AK248,IF(OR(AU248="",N(AU248)&lt;=0.000000001),"",_xlfn.XLOOKUP(AJ248,BJ15:BJ62,BN15:BN62,_xlfn.XLOOKUP(AJ248,BK15:BK62,BN15:BN62,_xlfn.XLOOKUP(AJ248,BL15:BL62,BN15:BN62,"")))),0)</f>
        <v>0</v>
      </c>
      <c r="AW248" s="1065" cm="1">
        <f t="array" ref="AW248">IF(AK248&lt;&gt;1,0,IF(OR(AU248="",N(AU248)&lt;=0.000000001),"",IF(OR(AO248="",N(AO248)&lt;=0.000000001),0,IF(ISNUMBER(AU248),IFERROR(_xlfn.LET(_xlpm.ai_test,TRIM(AJ248),_xlpm.r,IFERROR(_xlfn.XLOOKUP(_xlpm.ai_test,BJ15:BJ62,ROW(BJ15:BJ62),0,1),IFERROR(_xlfn.XLOOKUP(_xlpm.ai_test,BK15:BK62,ROW(BK15:BK62),0,1),_xlfn.XLOOKUP(_xlpm.ai_test,BL15:BL62,ROW(BL15:BL62),0,1))),_xlpm.p,_xlpm.r-MIN(ROW(BJ15:BJ62))+1,_xlpm.f,INDEX(BM15:BM62,_xlpm.p),_xlpm.u,INDEX(BN15:BN62,_xlpm.p),_xlpm.s,INDEX(BP15:BP62,_xlpm.p),_xlpm.q,N(AU248)/_xlpm.f,IF(_xlpm.q&gt;=_xlpm.s,ROUND(_xlpm.q,1)&amp;" "&amp;_xlpm.ai_test&amp;" = "&amp;ROUND(_xlpm.q*_xlpm.f,1)&amp;" "&amp;_xlpm.u,ROUND(_xlpm.q,1)&amp;" "&amp;_xlpm.ai_test)),""),""))))</f>
        <v>0</v>
      </c>
      <c r="AX248" s="1055"/>
      <c r="AY248" s="1042">
        <f t="shared" si="110"/>
        <v>0</v>
      </c>
      <c r="AZ248" s="1043" t="str">
        <f t="shared" si="111"/>
        <v/>
      </c>
      <c r="BA248" s="1044">
        <f t="shared" si="112"/>
        <v>0</v>
      </c>
      <c r="BB248" s="1045" t="str">
        <f t="shared" si="113"/>
        <v/>
      </c>
      <c r="BC248" s="1046"/>
      <c r="BD248" s="1047">
        <f t="shared" si="114"/>
        <v>0</v>
      </c>
      <c r="BE248" s="1048" t="str">
        <f t="shared" si="115"/>
        <v/>
      </c>
      <c r="BF248" s="262" t="s">
        <v>22</v>
      </c>
      <c r="BG248" s="1027">
        <f t="shared" si="116"/>
        <v>0</v>
      </c>
      <c r="BH248" s="1028">
        <f t="shared" si="117"/>
        <v>0</v>
      </c>
      <c r="BI248"/>
      <c r="BR248"/>
      <c r="BS248"/>
      <c r="BT248"/>
      <c r="BU248"/>
      <c r="BV248"/>
      <c r="BW248"/>
      <c r="BX248" s="964" t="str">
        <f t="shared" si="99"/>
        <v>►</v>
      </c>
      <c r="BY248"/>
      <c r="BZ248"/>
      <c r="CA248"/>
      <c r="CB248"/>
      <c r="CC248"/>
      <c r="CD248" s="848"/>
      <c r="CE248"/>
      <c r="CF248"/>
      <c r="CG248"/>
      <c r="CH248"/>
      <c r="CI248"/>
      <c r="CJ248"/>
      <c r="CK248"/>
      <c r="CM248"/>
      <c r="CN248"/>
      <c r="CO248"/>
      <c r="CP248"/>
      <c r="CQ248"/>
      <c r="CR248"/>
      <c r="CS248"/>
      <c r="CU248"/>
      <c r="CV248"/>
      <c r="CW248"/>
      <c r="CX248"/>
      <c r="CY248"/>
      <c r="CZ248"/>
      <c r="DA248"/>
      <c r="DC248" s="3">
        <v>1</v>
      </c>
    </row>
    <row r="249" spans="1:107" s="701" customFormat="1" ht="21" customHeight="1">
      <c r="A249" s="941" t="s">
        <v>22</v>
      </c>
      <c r="B249" s="957" t="str">
        <f t="shared" si="98"/>
        <v>►</v>
      </c>
      <c r="C249" s="999" cm="1">
        <f t="array" ref="C249">SUMPRODUCT(LEN(D249:J249))</f>
        <v>0</v>
      </c>
      <c r="D249" s="201"/>
      <c r="E249" s="206"/>
      <c r="F249" s="206"/>
      <c r="G249" s="206"/>
      <c r="H249" s="206"/>
      <c r="I249" s="206"/>
      <c r="J249" s="207"/>
      <c r="K249" s="455"/>
      <c r="L249" s="115" t="s">
        <v>16</v>
      </c>
      <c r="M249" s="190" t="str">
        <f>M189</f>
        <v>M MILLE-FEUILLE meringue et chiboust pamplemousse aux fraises des bois | pâtisserie--ENTREMET| Auteur &gt; VOUS</v>
      </c>
      <c r="N249" s="190">
        <f>N189</f>
        <v>10</v>
      </c>
      <c r="O249" s="191" t="str">
        <f>O189</f>
        <v>coupe</v>
      </c>
      <c r="P249" s="192" t="str">
        <f>P189</f>
        <v>Recette mère ► MILLE-FEUILLE  aux fraises des bois</v>
      </c>
      <c r="Q249" s="1147"/>
      <c r="R249" s="1147"/>
      <c r="S249" s="1147" t="s">
        <v>209</v>
      </c>
      <c r="T249" s="599"/>
      <c r="U249" s="531"/>
      <c r="V249" s="531"/>
      <c r="W249" s="531"/>
      <c r="X249" s="531"/>
      <c r="Y249" s="531"/>
      <c r="Z249" s="531"/>
      <c r="AA249" s="531"/>
      <c r="AB249" s="531"/>
      <c r="AC249" s="9"/>
      <c r="AD249" s="41"/>
      <c r="AE249" s="262" t="s">
        <v>22</v>
      </c>
      <c r="AF249" s="1035" t="str">
        <f t="shared" si="100"/>
        <v>►</v>
      </c>
      <c r="AG249" s="1036" t="str">
        <f t="shared" si="101"/>
        <v/>
      </c>
      <c r="AH249" s="1037" t="str">
        <f t="shared" si="102"/>
        <v/>
      </c>
      <c r="AI249" s="1036" t="str">
        <f t="shared" si="103"/>
        <v/>
      </c>
      <c r="AJ249" s="1037" t="str">
        <f t="shared" si="104"/>
        <v/>
      </c>
      <c r="AK249" s="1037">
        <f>IF(AND(L249="A",COUNTIF(BJ15:BL62,TRIM(U249))&gt;0),1,0)</f>
        <v>0</v>
      </c>
      <c r="AL249" s="1051" t="str" cm="1">
        <f t="array" ref="AL249">IF(AF249&lt;&gt;"A","",IFERROR((IFERROR(_xlfn.XLOOKUP(TRIM(SUBSTITUTE(U249,CHAR(160)," ")),BJ15:BJ62,BM15:BM62),IFERROR(_xlfn.XLOOKUP(TRIM(SUBSTITUTE(U249,CHAR(160)," ")),BK15:BK62,BM15:BM62),_xlfn.XLOOKUP(TRIM(SUBSTITUTE(U249,CHAR(160)," ")),BL15:BL62,BM15:BM62))))*T249*IF(ISBLANK(Q249),1,Q249)+IFERROR(_xlfn.XLOOKUP("RECHERCHEX",TRIM(L249:AD249),L249:AD249),0),0))</f>
        <v/>
      </c>
      <c r="AM249" s="1038">
        <f t="shared" si="105"/>
        <v>0</v>
      </c>
      <c r="AN249" s="1627" t="str">
        <f t="shared" si="106"/>
        <v/>
      </c>
      <c r="AO249" s="1039">
        <f t="shared" si="107"/>
        <v>0</v>
      </c>
      <c r="AP249" s="1039">
        <f t="shared" si="108"/>
        <v>0</v>
      </c>
      <c r="AQ249" s="1052">
        <f>IF(AO249&gt;0,AS9,0)</f>
        <v>0</v>
      </c>
      <c r="AR249" s="1626" t="str">
        <f>IF(TRIM(AG249)="▼ recette suivante", AG249, IF(AQ249&gt;0, IF(AT9&lt;&gt;"", AT9&amp;"-ou.or.o ❾ + or - &gt;", ""), ""))</f>
        <v/>
      </c>
      <c r="AS249" s="1064"/>
      <c r="AT249" s="1064"/>
      <c r="AU249" s="1053">
        <f t="shared" si="109"/>
        <v>0</v>
      </c>
      <c r="AV249" s="1054">
        <f>IF(AK249,IF(OR(AU249="",N(AU249)&lt;=0.000000001),"",_xlfn.XLOOKUP(AJ249,BJ15:BJ62,BN15:BN62,_xlfn.XLOOKUP(AJ249,BK15:BK62,BN15:BN62,_xlfn.XLOOKUP(AJ249,BL15:BL62,BN15:BN62,"")))),0)</f>
        <v>0</v>
      </c>
      <c r="AW249" s="1067" cm="1">
        <f t="array" ref="AW249">IF(AK249&lt;&gt;1,0,IF(OR(AU249="",N(AU249)&lt;=0.000000001),"",IF(OR(AO249="",N(AO249)&lt;=0.000000001),0,IF(ISNUMBER(AU249),IFERROR(_xlfn.LET(_xlpm.ai_test,TRIM(AJ249),_xlpm.r,IFERROR(_xlfn.XLOOKUP(_xlpm.ai_test,BJ15:BJ62,ROW(BJ15:BJ62),0,1),IFERROR(_xlfn.XLOOKUP(_xlpm.ai_test,BK15:BK62,ROW(BK15:BK62),0,1),_xlfn.XLOOKUP(_xlpm.ai_test,BL15:BL62,ROW(BL15:BL62),0,1))),_xlpm.p,_xlpm.r-MIN(ROW(BJ15:BJ62))+1,_xlpm.f,INDEX(BM15:BM62,_xlpm.p),_xlpm.u,INDEX(BN15:BN62,_xlpm.p),_xlpm.s,INDEX(BP15:BP62,_xlpm.p),_xlpm.q,N(AU249)/_xlpm.f,IF(_xlpm.q&gt;=_xlpm.s,ROUND(_xlpm.q,1)&amp;" "&amp;_xlpm.ai_test&amp;" = "&amp;ROUND(_xlpm.q*_xlpm.f,1)&amp;" "&amp;_xlpm.u,ROUND(_xlpm.q,1)&amp;" "&amp;_xlpm.ai_test)),""),""))))</f>
        <v>0</v>
      </c>
      <c r="AX249" s="1055"/>
      <c r="AY249" s="1053">
        <f t="shared" si="110"/>
        <v>0</v>
      </c>
      <c r="AZ249" s="1054" t="str">
        <f t="shared" si="111"/>
        <v/>
      </c>
      <c r="BA249" s="1056">
        <f t="shared" si="112"/>
        <v>0</v>
      </c>
      <c r="BB249" s="1057" t="str">
        <f t="shared" si="113"/>
        <v/>
      </c>
      <c r="BC249" s="1046"/>
      <c r="BD249" s="1058">
        <f t="shared" si="114"/>
        <v>0</v>
      </c>
      <c r="BE249" s="1048" t="str">
        <f t="shared" si="115"/>
        <v/>
      </c>
      <c r="BF249" s="262" t="s">
        <v>22</v>
      </c>
      <c r="BG249" s="1027">
        <f t="shared" si="116"/>
        <v>0</v>
      </c>
      <c r="BH249" s="1028">
        <f t="shared" si="117"/>
        <v>0</v>
      </c>
      <c r="BI249"/>
      <c r="BR249"/>
      <c r="BS249"/>
      <c r="BT249"/>
      <c r="BU249"/>
      <c r="BV249"/>
      <c r="BW249"/>
      <c r="BX249" s="964" t="str">
        <f t="shared" si="99"/>
        <v>►</v>
      </c>
      <c r="BY249"/>
      <c r="BZ249"/>
      <c r="CA249"/>
      <c r="CB249"/>
      <c r="CC249"/>
      <c r="CD249" s="848"/>
      <c r="CE249"/>
      <c r="CF249"/>
      <c r="CG249"/>
      <c r="CH249"/>
      <c r="CI249"/>
      <c r="CJ249"/>
      <c r="CK249"/>
      <c r="CM249"/>
      <c r="CN249"/>
      <c r="CO249"/>
      <c r="CP249"/>
      <c r="CQ249"/>
      <c r="CR249"/>
      <c r="CS249"/>
      <c r="CU249"/>
      <c r="CV249"/>
      <c r="CW249"/>
      <c r="CX249"/>
      <c r="CY249"/>
      <c r="CZ249"/>
      <c r="DA249"/>
      <c r="DC249" s="3">
        <v>1</v>
      </c>
    </row>
    <row r="250" spans="1:107" s="701" customFormat="1" ht="21" customHeight="1">
      <c r="A250" s="941" t="s">
        <v>22</v>
      </c>
      <c r="B250" s="957" t="str">
        <f t="shared" si="98"/>
        <v>A</v>
      </c>
      <c r="C250" s="999" cm="1">
        <f t="array" ref="C250">SUMPRODUCT(LEN(D250:J250))</f>
        <v>0</v>
      </c>
      <c r="D250" s="201"/>
      <c r="E250" s="206"/>
      <c r="F250" s="206"/>
      <c r="G250" s="206"/>
      <c r="H250" s="206"/>
      <c r="I250" s="206"/>
      <c r="J250" s="207"/>
      <c r="K250" s="455"/>
      <c r="L250" s="115" t="s">
        <v>11</v>
      </c>
      <c r="M250" s="243" t="str">
        <f>M189</f>
        <v>M MILLE-FEUILLE meringue et chiboust pamplemousse aux fraises des bois | pâtisserie--ENTREMET| Auteur &gt; VOUS</v>
      </c>
      <c r="N250" s="243">
        <f>N189</f>
        <v>10</v>
      </c>
      <c r="O250" s="244" t="str">
        <f>O189</f>
        <v>coupe</v>
      </c>
      <c r="P250" s="245" t="str">
        <f>P189</f>
        <v>Recette mère ► MILLE-FEUILLE  aux fraises des bois</v>
      </c>
      <c r="Q250" s="246"/>
      <c r="R250" s="247"/>
      <c r="S250" s="248"/>
      <c r="T250" s="249"/>
      <c r="U250" s="248"/>
      <c r="V250" s="248"/>
      <c r="W250" s="248"/>
      <c r="X250" s="248"/>
      <c r="Y250" s="248"/>
      <c r="Z250" s="248"/>
      <c r="AA250" s="248"/>
      <c r="AB250" s="248"/>
      <c r="AC250" s="248"/>
      <c r="AD250" s="604"/>
      <c r="AE250" s="262" t="s">
        <v>22</v>
      </c>
      <c r="AF250" s="1035" t="str">
        <f t="shared" si="100"/>
        <v>►</v>
      </c>
      <c r="AG250" s="1036" t="str">
        <f t="shared" si="101"/>
        <v/>
      </c>
      <c r="AH250" s="1037" t="str">
        <f t="shared" si="102"/>
        <v/>
      </c>
      <c r="AI250" s="1036" t="str">
        <f t="shared" si="103"/>
        <v/>
      </c>
      <c r="AJ250" s="1037" t="str">
        <f t="shared" si="104"/>
        <v/>
      </c>
      <c r="AK250" s="1037">
        <f>IF(AND(L250="A",COUNTIF(BJ15:BL62,TRIM(U250))&gt;0),1,0)</f>
        <v>0</v>
      </c>
      <c r="AL250" s="1051" t="str" cm="1">
        <f t="array" ref="AL250">IF(AF250&lt;&gt;"A","",IFERROR((IFERROR(_xlfn.XLOOKUP(TRIM(SUBSTITUTE(U250,CHAR(160)," ")),BJ15:BJ62,BM15:BM62),IFERROR(_xlfn.XLOOKUP(TRIM(SUBSTITUTE(U250,CHAR(160)," ")),BK15:BK62,BM15:BM62),_xlfn.XLOOKUP(TRIM(SUBSTITUTE(U250,CHAR(160)," ")),BL15:BL62,BM15:BM62))))*T250*IF(ISBLANK(Q250),1,Q250)+IFERROR(_xlfn.XLOOKUP("RECHERCHEX",TRIM(L250:AD250),L250:AD250),0),0))</f>
        <v/>
      </c>
      <c r="AM250" s="1038">
        <f t="shared" si="105"/>
        <v>0</v>
      </c>
      <c r="AN250" s="1627" t="str">
        <f t="shared" si="106"/>
        <v/>
      </c>
      <c r="AO250" s="1039">
        <f t="shared" si="107"/>
        <v>0</v>
      </c>
      <c r="AP250" s="1039">
        <f t="shared" si="108"/>
        <v>0</v>
      </c>
      <c r="AQ250" s="1040">
        <f>IF(AO250&gt;0,AS9,0)</f>
        <v>0</v>
      </c>
      <c r="AR250" s="1628" t="str">
        <f>IF(TRIM(AG250)="▼ recette suivante", AG250, IF(AQ250&gt;0, IF(AT9&lt;&gt;"", AT9&amp;"-ou.or.o ❾ + or - &gt;", ""), ""))</f>
        <v/>
      </c>
      <c r="AS250" s="1064"/>
      <c r="AT250" s="1064"/>
      <c r="AU250" s="1042">
        <f t="shared" si="109"/>
        <v>0</v>
      </c>
      <c r="AV250" s="1043">
        <f>IF(AK250,IF(OR(AU250="",N(AU250)&lt;=0.000000001),"",_xlfn.XLOOKUP(AJ250,BJ15:BJ62,BN15:BN62,_xlfn.XLOOKUP(AJ250,BK15:BK62,BN15:BN62,_xlfn.XLOOKUP(AJ250,BL15:BL62,BN15:BN62,"")))),0)</f>
        <v>0</v>
      </c>
      <c r="AW250" s="1065" cm="1">
        <f t="array" ref="AW250">IF(AK250&lt;&gt;1,0,IF(OR(AU250="",N(AU250)&lt;=0.000000001),"",IF(OR(AO250="",N(AO250)&lt;=0.000000001),0,IF(ISNUMBER(AU250),IFERROR(_xlfn.LET(_xlpm.ai_test,TRIM(AJ250),_xlpm.r,IFERROR(_xlfn.XLOOKUP(_xlpm.ai_test,BJ15:BJ62,ROW(BJ15:BJ62),0,1),IFERROR(_xlfn.XLOOKUP(_xlpm.ai_test,BK15:BK62,ROW(BK15:BK62),0,1),_xlfn.XLOOKUP(_xlpm.ai_test,BL15:BL62,ROW(BL15:BL62),0,1))),_xlpm.p,_xlpm.r-MIN(ROW(BJ15:BJ62))+1,_xlpm.f,INDEX(BM15:BM62,_xlpm.p),_xlpm.u,INDEX(BN15:BN62,_xlpm.p),_xlpm.s,INDEX(BP15:BP62,_xlpm.p),_xlpm.q,N(AU250)/_xlpm.f,IF(_xlpm.q&gt;=_xlpm.s,ROUND(_xlpm.q,1)&amp;" "&amp;_xlpm.ai_test&amp;" = "&amp;ROUND(_xlpm.q*_xlpm.f,1)&amp;" "&amp;_xlpm.u,ROUND(_xlpm.q,1)&amp;" "&amp;_xlpm.ai_test)),""),""))))</f>
        <v>0</v>
      </c>
      <c r="AX250" s="1055"/>
      <c r="AY250" s="1042">
        <f t="shared" si="110"/>
        <v>0</v>
      </c>
      <c r="AZ250" s="1043" t="str">
        <f t="shared" si="111"/>
        <v/>
      </c>
      <c r="BA250" s="1044">
        <f t="shared" si="112"/>
        <v>0</v>
      </c>
      <c r="BB250" s="1045" t="str">
        <f t="shared" si="113"/>
        <v/>
      </c>
      <c r="BC250" s="1046"/>
      <c r="BD250" s="1047">
        <f t="shared" si="114"/>
        <v>0</v>
      </c>
      <c r="BE250" s="1048" t="str">
        <f t="shared" si="115"/>
        <v/>
      </c>
      <c r="BF250" s="262" t="s">
        <v>22</v>
      </c>
      <c r="BG250" s="1027">
        <f t="shared" si="116"/>
        <v>0</v>
      </c>
      <c r="BH250" s="1028">
        <f t="shared" si="117"/>
        <v>0</v>
      </c>
      <c r="BI250"/>
      <c r="BR250"/>
      <c r="BS250"/>
      <c r="BT250"/>
      <c r="BU250"/>
      <c r="BV250"/>
      <c r="BW250"/>
      <c r="BX250" s="964" t="str">
        <f t="shared" si="99"/>
        <v>►</v>
      </c>
      <c r="BY250"/>
      <c r="BZ250"/>
      <c r="CA250"/>
      <c r="CB250"/>
      <c r="CC250"/>
      <c r="CD250" s="848"/>
      <c r="CE250"/>
      <c r="CF250"/>
      <c r="CG250"/>
      <c r="CH250"/>
      <c r="CI250"/>
      <c r="CJ250"/>
      <c r="CK250"/>
      <c r="CM250"/>
      <c r="CN250"/>
      <c r="CO250"/>
      <c r="CP250"/>
      <c r="CQ250"/>
      <c r="CR250"/>
      <c r="CS250"/>
      <c r="CU250"/>
      <c r="CV250"/>
      <c r="CW250"/>
      <c r="CX250"/>
      <c r="CY250"/>
      <c r="CZ250"/>
      <c r="DA250"/>
      <c r="DC250" s="3">
        <v>1</v>
      </c>
    </row>
    <row r="251" spans="1:107" s="701" customFormat="1" ht="21" customHeight="1" thickBot="1">
      <c r="A251" s="941" t="s">
        <v>22</v>
      </c>
      <c r="B251" s="957" t="str">
        <f t="shared" si="98"/>
        <v>A</v>
      </c>
      <c r="C251" s="999" cm="1">
        <f t="array" ref="C251">SUMPRODUCT(LEN(D251:J251))</f>
        <v>0</v>
      </c>
      <c r="D251" s="201"/>
      <c r="E251" s="206"/>
      <c r="F251" s="206"/>
      <c r="G251" s="206"/>
      <c r="H251" s="206"/>
      <c r="I251" s="206"/>
      <c r="J251" s="207"/>
      <c r="K251" s="455"/>
      <c r="L251" s="250" t="s">
        <v>11</v>
      </c>
      <c r="M251" s="251"/>
      <c r="N251" s="251"/>
      <c r="O251" s="251"/>
      <c r="P251" s="252"/>
      <c r="Q251" s="253" t="s">
        <v>216</v>
      </c>
      <c r="R251" s="254" t="str">
        <f ca="1">CELL("nomfichier")</f>
        <v>D:\Données\1.UPRT\0-UPRT.fait\1-UPRT.FR-SITE-WEB\ff-fiches-fabrications\ff.fiches.fabrication.2023\ffr.restaurant.2023\[ff.FICHE.TRILINGUE.19.COLONNES.01.12.2025.xlsx]Nota.ES</v>
      </c>
      <c r="S251" s="255"/>
      <c r="T251" s="255"/>
      <c r="U251" s="255"/>
      <c r="V251" s="255"/>
      <c r="W251" s="255"/>
      <c r="X251" s="255"/>
      <c r="Y251" s="255"/>
      <c r="Z251" s="255"/>
      <c r="AA251" s="255"/>
      <c r="AB251" s="255"/>
      <c r="AC251" s="255"/>
      <c r="AD251" s="256"/>
      <c r="AE251" s="262" t="s">
        <v>22</v>
      </c>
      <c r="AF251" s="1035" t="str">
        <f t="shared" si="100"/>
        <v>A</v>
      </c>
      <c r="AG251" s="1036" t="str">
        <f t="shared" si="101"/>
        <v>▼ recette suivante</v>
      </c>
      <c r="AH251" s="1037">
        <f t="shared" si="102"/>
        <v>0</v>
      </c>
      <c r="AI251" s="1036">
        <f t="shared" si="103"/>
        <v>0</v>
      </c>
      <c r="AJ251" s="1037">
        <f t="shared" si="104"/>
        <v>0</v>
      </c>
      <c r="AK251" s="1037">
        <f>IF(AND(L251="A",COUNTIF(BJ15:BL62,TRIM(U251))&gt;0),1,0)</f>
        <v>0</v>
      </c>
      <c r="AL251" s="1051" cm="1">
        <f t="array" aca="1" ref="AL251" ca="1">IF(AF251&lt;&gt;"A","",IFERROR((IFERROR(_xlfn.XLOOKUP(TRIM(SUBSTITUTE(U251,CHAR(160)," ")),BJ15:BJ62,BM15:BM62),IFERROR(_xlfn.XLOOKUP(TRIM(SUBSTITUTE(U251,CHAR(160)," ")),BK15:BK62,BM15:BM62),_xlfn.XLOOKUP(TRIM(SUBSTITUTE(U251,CHAR(160)," ")),BL15:BL62,BM15:BM62))))*T251*IF(ISBLANK(Q251),1,Q251)+IFERROR(_xlfn.XLOOKUP("RECHERCHEX",TRIM(L251:AD251),L251:AD251),0),0))</f>
        <v>0</v>
      </c>
      <c r="AM251" s="1038">
        <f t="shared" si="105"/>
        <v>0</v>
      </c>
      <c r="AN251" s="1627" t="str">
        <f t="shared" si="106"/>
        <v>❾ Author reference &gt;</v>
      </c>
      <c r="AO251" s="1039">
        <f t="shared" si="107"/>
        <v>0</v>
      </c>
      <c r="AP251" s="1039">
        <f t="shared" si="108"/>
        <v>0</v>
      </c>
      <c r="AQ251" s="1052">
        <f>IF(AO251&gt;0,AS9,0)</f>
        <v>0</v>
      </c>
      <c r="AR251" s="1626" t="str">
        <f>IF(TRIM(AG251)="▼ recette suivante", AG251, IF(AQ251&gt;0, IF(AT9&lt;&gt;"", AT9&amp;"-ou.or.o ❾ + or - &gt;", ""), ""))</f>
        <v>▼ recette suivante</v>
      </c>
      <c r="AS251" s="1064"/>
      <c r="AT251" s="1064"/>
      <c r="AU251" s="1053">
        <f t="shared" si="109"/>
        <v>0</v>
      </c>
      <c r="AV251" s="1054">
        <f>IF(AK251,IF(OR(AU251="",N(AU251)&lt;=0.000000001),"",_xlfn.XLOOKUP(AJ251,BJ15:BJ62,BN15:BN62,_xlfn.XLOOKUP(AJ251,BK15:BK62,BN15:BN62,_xlfn.XLOOKUP(AJ251,BL15:BL62,BN15:BN62,"")))),0)</f>
        <v>0</v>
      </c>
      <c r="AW251" s="1067" cm="1">
        <f t="array" ref="AW251">IF(AK251&lt;&gt;1,0,IF(OR(AU251="",N(AU251)&lt;=0.000000001),"",IF(OR(AO251="",N(AO251)&lt;=0.000000001),0,IF(ISNUMBER(AU251),IFERROR(_xlfn.LET(_xlpm.ai_test,TRIM(AJ251),_xlpm.r,IFERROR(_xlfn.XLOOKUP(_xlpm.ai_test,BJ15:BJ62,ROW(BJ15:BJ62),0,1),IFERROR(_xlfn.XLOOKUP(_xlpm.ai_test,BK15:BK62,ROW(BK15:BK62),0,1),_xlfn.XLOOKUP(_xlpm.ai_test,BL15:BL62,ROW(BL15:BL62),0,1))),_xlpm.p,_xlpm.r-MIN(ROW(BJ15:BJ62))+1,_xlpm.f,INDEX(BM15:BM62,_xlpm.p),_xlpm.u,INDEX(BN15:BN62,_xlpm.p),_xlpm.s,INDEX(BP15:BP62,_xlpm.p),_xlpm.q,N(AU251)/_xlpm.f,IF(_xlpm.q&gt;=_xlpm.s,ROUND(_xlpm.q,1)&amp;" "&amp;_xlpm.ai_test&amp;" = "&amp;ROUND(_xlpm.q*_xlpm.f,1)&amp;" "&amp;_xlpm.u,ROUND(_xlpm.q,1)&amp;" "&amp;_xlpm.ai_test)),""),""))))</f>
        <v>0</v>
      </c>
      <c r="AX251" s="1055"/>
      <c r="AY251" s="1053" t="str">
        <f t="shared" si="110"/>
        <v xml:space="preserve">▼next recipe </v>
      </c>
      <c r="AZ251" s="1054" t="str">
        <f t="shared" si="111"/>
        <v/>
      </c>
      <c r="BA251" s="1056">
        <f t="shared" si="112"/>
        <v>0</v>
      </c>
      <c r="BB251" s="1057" t="str">
        <f t="shared" si="113"/>
        <v/>
      </c>
      <c r="BC251" s="1046"/>
      <c r="BD251" s="1058">
        <f t="shared" si="114"/>
        <v>0</v>
      </c>
      <c r="BE251" s="1048" t="str">
        <f t="shared" si="115"/>
        <v>▼ receta siguiente</v>
      </c>
      <c r="BF251" s="262" t="s">
        <v>22</v>
      </c>
      <c r="BG251" s="1027">
        <f t="shared" si="116"/>
        <v>0</v>
      </c>
      <c r="BH251" s="1028">
        <f t="shared" ca="1" si="117"/>
        <v>0</v>
      </c>
      <c r="BI251"/>
      <c r="BR251"/>
      <c r="BS251"/>
      <c r="BT251"/>
      <c r="BU251"/>
      <c r="BV251"/>
      <c r="BW251"/>
      <c r="BX251" s="964" t="str">
        <f t="shared" si="99"/>
        <v>A</v>
      </c>
      <c r="BY251"/>
      <c r="BZ251"/>
      <c r="CA251"/>
      <c r="CB251"/>
      <c r="CC251"/>
      <c r="CD251" s="848"/>
      <c r="CE251"/>
      <c r="CF251"/>
      <c r="CG251"/>
      <c r="CH251"/>
      <c r="CI251"/>
      <c r="CJ251"/>
      <c r="CK251"/>
      <c r="CM251"/>
      <c r="CN251"/>
      <c r="CO251"/>
      <c r="CP251"/>
      <c r="CQ251"/>
      <c r="CR251"/>
      <c r="CS251"/>
      <c r="CU251"/>
      <c r="CV251"/>
      <c r="CW251"/>
      <c r="CX251"/>
      <c r="CY251"/>
      <c r="CZ251"/>
      <c r="DA251"/>
      <c r="DC251" s="3">
        <v>1</v>
      </c>
    </row>
    <row r="252" spans="1:107" s="701" customFormat="1" ht="21" customHeight="1" thickBot="1">
      <c r="A252" s="941" t="s">
        <v>22</v>
      </c>
      <c r="B252" s="957" t="str">
        <f t="shared" si="98"/>
        <v>A</v>
      </c>
      <c r="C252" s="999" cm="1">
        <f t="array" ref="C252">SUMPRODUCT(LEN(D252:J252))</f>
        <v>0</v>
      </c>
      <c r="D252" s="201"/>
      <c r="E252" s="206"/>
      <c r="F252" s="206"/>
      <c r="G252" s="206"/>
      <c r="H252" s="206"/>
      <c r="I252" s="206"/>
      <c r="J252" s="207"/>
      <c r="K252" s="455"/>
      <c r="L252" s="1497" t="s">
        <v>11</v>
      </c>
      <c r="M252" s="1498" t="s">
        <v>11</v>
      </c>
      <c r="N252" s="1498" t="s">
        <v>11</v>
      </c>
      <c r="O252" s="1498" t="s">
        <v>11</v>
      </c>
      <c r="P252" s="1498" t="s">
        <v>11</v>
      </c>
      <c r="Q252" s="1499" t="s">
        <v>2590</v>
      </c>
      <c r="R252" s="1500"/>
      <c r="S252" s="1501"/>
      <c r="T252" s="1502"/>
      <c r="U252" s="1503"/>
      <c r="V252" s="1504"/>
      <c r="W252" s="1502"/>
      <c r="X252" s="1502"/>
      <c r="Y252" s="1500"/>
      <c r="Z252" s="1500"/>
      <c r="AA252" s="1500"/>
      <c r="AB252" s="1500"/>
      <c r="AC252" s="1500"/>
      <c r="AD252" s="1505" t="s">
        <v>1923</v>
      </c>
      <c r="AE252" s="262" t="s">
        <v>22</v>
      </c>
      <c r="AF252" s="1035" t="str">
        <f t="shared" si="100"/>
        <v>►</v>
      </c>
      <c r="AG252" s="1036" t="str">
        <f t="shared" si="101"/>
        <v/>
      </c>
      <c r="AH252" s="1037" t="str">
        <f t="shared" si="102"/>
        <v/>
      </c>
      <c r="AI252" s="1036" t="str">
        <f t="shared" si="103"/>
        <v/>
      </c>
      <c r="AJ252" s="1037" t="str">
        <f t="shared" si="104"/>
        <v/>
      </c>
      <c r="AK252" s="1037">
        <f>IF(AND(L252="A",COUNTIF(BJ15:BL62,TRIM(U252))&gt;0),1,0)</f>
        <v>0</v>
      </c>
      <c r="AL252" s="1051" t="str" cm="1">
        <f t="array" ref="AL252">IF(AF252&lt;&gt;"A","",IFERROR((IFERROR(_xlfn.XLOOKUP(TRIM(SUBSTITUTE(U252,CHAR(160)," ")),BJ15:BJ62,BM15:BM62),IFERROR(_xlfn.XLOOKUP(TRIM(SUBSTITUTE(U252,CHAR(160)," ")),BK15:BK62,BM15:BM62),_xlfn.XLOOKUP(TRIM(SUBSTITUTE(U252,CHAR(160)," ")),BL15:BL62,BM15:BM62))))*T252*IF(ISBLANK(Q252),1,Q252)+IFERROR(_xlfn.XLOOKUP("RECHERCHEX",TRIM(L252:AD252),L252:AD252),0),0))</f>
        <v/>
      </c>
      <c r="AM252" s="1038">
        <f t="shared" si="105"/>
        <v>0</v>
      </c>
      <c r="AN252" s="1627" t="str">
        <f t="shared" si="106"/>
        <v/>
      </c>
      <c r="AO252" s="1039">
        <f t="shared" si="107"/>
        <v>0</v>
      </c>
      <c r="AP252" s="1039">
        <f t="shared" si="108"/>
        <v>0</v>
      </c>
      <c r="AQ252" s="1040">
        <f>IF(AO252&gt;0,AS9,0)</f>
        <v>0</v>
      </c>
      <c r="AR252" s="1628" t="str">
        <f>IF(TRIM(AG252)="▼ recette suivante", AG252, IF(AQ252&gt;0, IF(AT9&lt;&gt;"", AT9&amp;"-ou.or.o ❾ + or - &gt;", ""), ""))</f>
        <v/>
      </c>
      <c r="AS252" s="1064"/>
      <c r="AT252" s="1064"/>
      <c r="AU252" s="1042">
        <f t="shared" si="109"/>
        <v>0</v>
      </c>
      <c r="AV252" s="1043">
        <f>IF(AK252,IF(OR(AU252="",N(AU252)&lt;=0.000000001),"",_xlfn.XLOOKUP(AJ252,BJ15:BJ62,BN15:BN62,_xlfn.XLOOKUP(AJ252,BK15:BK62,BN15:BN62,_xlfn.XLOOKUP(AJ252,BL15:BL62,BN15:BN62,"")))),0)</f>
        <v>0</v>
      </c>
      <c r="AW252" s="1065" cm="1">
        <f t="array" ref="AW252">IF(AK252&lt;&gt;1,0,IF(OR(AU252="",N(AU252)&lt;=0.000000001),"",IF(OR(AO252="",N(AO252)&lt;=0.000000001),0,IF(ISNUMBER(AU252),IFERROR(_xlfn.LET(_xlpm.ai_test,TRIM(AJ252),_xlpm.r,IFERROR(_xlfn.XLOOKUP(_xlpm.ai_test,BJ15:BJ62,ROW(BJ15:BJ62),0,1),IFERROR(_xlfn.XLOOKUP(_xlpm.ai_test,BK15:BK62,ROW(BK15:BK62),0,1),_xlfn.XLOOKUP(_xlpm.ai_test,BL15:BL62,ROW(BL15:BL62),0,1))),_xlpm.p,_xlpm.r-MIN(ROW(BJ15:BJ62))+1,_xlpm.f,INDEX(BM15:BM62,_xlpm.p),_xlpm.u,INDEX(BN15:BN62,_xlpm.p),_xlpm.s,INDEX(BP15:BP62,_xlpm.p),_xlpm.q,N(AU252)/_xlpm.f,IF(_xlpm.q&gt;=_xlpm.s,ROUND(_xlpm.q,1)&amp;" "&amp;_xlpm.ai_test&amp;" = "&amp;ROUND(_xlpm.q*_xlpm.f,1)&amp;" "&amp;_xlpm.u,ROUND(_xlpm.q,1)&amp;" "&amp;_xlpm.ai_test)),""),""))))</f>
        <v>0</v>
      </c>
      <c r="AX252" s="1055"/>
      <c r="AY252" s="1042">
        <f t="shared" si="110"/>
        <v>0</v>
      </c>
      <c r="AZ252" s="1043" t="str">
        <f t="shared" si="111"/>
        <v/>
      </c>
      <c r="BA252" s="1044">
        <f t="shared" si="112"/>
        <v>0</v>
      </c>
      <c r="BB252" s="1045" t="str">
        <f t="shared" si="113"/>
        <v/>
      </c>
      <c r="BC252" s="1046"/>
      <c r="BD252" s="1047">
        <f t="shared" si="114"/>
        <v>0</v>
      </c>
      <c r="BE252" s="1048" t="str">
        <f t="shared" si="115"/>
        <v/>
      </c>
      <c r="BF252" s="262" t="s">
        <v>22</v>
      </c>
      <c r="BG252" s="1027">
        <f t="shared" si="116"/>
        <v>0</v>
      </c>
      <c r="BH252" s="1028">
        <f t="shared" si="117"/>
        <v>0</v>
      </c>
      <c r="BI252"/>
      <c r="BR252"/>
      <c r="BS252"/>
      <c r="BT252"/>
      <c r="BU252"/>
      <c r="BV252"/>
      <c r="BW252"/>
      <c r="BX252" s="964" t="str">
        <f t="shared" si="99"/>
        <v>►</v>
      </c>
      <c r="BY252"/>
      <c r="BZ252"/>
      <c r="CA252"/>
      <c r="CB252"/>
      <c r="CC252"/>
      <c r="CD252" s="848"/>
      <c r="CE252"/>
      <c r="CF252"/>
      <c r="CG252"/>
      <c r="CH252"/>
      <c r="CI252"/>
      <c r="CJ252"/>
      <c r="CK252"/>
      <c r="CM252"/>
      <c r="CN252"/>
      <c r="CO252"/>
      <c r="CP252"/>
      <c r="CQ252"/>
      <c r="CR252"/>
      <c r="CS252"/>
      <c r="CU252"/>
      <c r="CV252"/>
      <c r="CW252"/>
      <c r="CX252"/>
      <c r="CY252"/>
      <c r="CZ252"/>
      <c r="DA252"/>
      <c r="DC252" s="3">
        <v>1</v>
      </c>
    </row>
    <row r="253" spans="1:107" s="701" customFormat="1" ht="21" customHeight="1">
      <c r="A253" s="941" t="s">
        <v>22</v>
      </c>
      <c r="B253" s="957" t="str">
        <f t="shared" si="98"/>
        <v>►</v>
      </c>
      <c r="C253" s="999" cm="1">
        <f t="array" ref="C253">SUMPRODUCT(LEN(D253:J253))</f>
        <v>0</v>
      </c>
      <c r="D253" s="201"/>
      <c r="E253" s="206"/>
      <c r="F253" s="206"/>
      <c r="G253" s="206"/>
      <c r="H253" s="206"/>
      <c r="I253" s="206"/>
      <c r="J253" s="207"/>
      <c r="K253" s="455"/>
      <c r="L253" s="115" t="s">
        <v>16</v>
      </c>
      <c r="M253" s="3141"/>
      <c r="N253" s="3142"/>
      <c r="O253" s="3141"/>
      <c r="P253" s="3143"/>
      <c r="Q253" s="3144"/>
      <c r="R253" s="3145"/>
      <c r="S253" s="3146"/>
      <c r="T253" s="3147"/>
      <c r="U253" s="3148"/>
      <c r="V253" s="3149"/>
      <c r="W253" s="2109"/>
      <c r="X253" s="3150"/>
      <c r="Y253" s="117"/>
      <c r="Z253" s="3151"/>
      <c r="AA253" s="3152"/>
      <c r="AB253" s="3153"/>
      <c r="AC253" s="3154"/>
      <c r="AD253" s="119"/>
      <c r="AE253" s="262" t="s">
        <v>22</v>
      </c>
      <c r="AF253" s="1035" t="str">
        <f t="shared" si="100"/>
        <v>►</v>
      </c>
      <c r="AG253" s="1036" t="str">
        <f t="shared" si="101"/>
        <v/>
      </c>
      <c r="AH253" s="1037" t="str">
        <f t="shared" si="102"/>
        <v/>
      </c>
      <c r="AI253" s="1036" t="str">
        <f t="shared" si="103"/>
        <v/>
      </c>
      <c r="AJ253" s="1037" t="str">
        <f t="shared" si="104"/>
        <v/>
      </c>
      <c r="AK253" s="1037">
        <f>IF(AND(L253="A",COUNTIF(BJ15:BL62,TRIM(U253))&gt;0),1,0)</f>
        <v>0</v>
      </c>
      <c r="AL253" s="1051" t="str" cm="1">
        <f t="array" ref="AL253">IF(AF253&lt;&gt;"A","",IFERROR((IFERROR(_xlfn.XLOOKUP(TRIM(SUBSTITUTE(U253,CHAR(160)," ")),BJ15:BJ62,BM15:BM62),IFERROR(_xlfn.XLOOKUP(TRIM(SUBSTITUTE(U253,CHAR(160)," ")),BK15:BK62,BM15:BM62),_xlfn.XLOOKUP(TRIM(SUBSTITUTE(U253,CHAR(160)," ")),BL15:BL62,BM15:BM62))))*T253*IF(ISBLANK(Q253),1,Q253)+IFERROR(_xlfn.XLOOKUP("RECHERCHEX",TRIM(L253:AD253),L253:AD253),0),0))</f>
        <v/>
      </c>
      <c r="AM253" s="1038">
        <f t="shared" si="105"/>
        <v>0</v>
      </c>
      <c r="AN253" s="1627" t="str">
        <f t="shared" si="106"/>
        <v/>
      </c>
      <c r="AO253" s="1039">
        <f t="shared" si="107"/>
        <v>0</v>
      </c>
      <c r="AP253" s="1039">
        <f t="shared" si="108"/>
        <v>0</v>
      </c>
      <c r="AQ253" s="1052">
        <f>IF(AO253&gt;0,AS9,0)</f>
        <v>0</v>
      </c>
      <c r="AR253" s="1626" t="str">
        <f>IF(TRIM(AG253)="▼ recette suivante", AG253, IF(AQ253&gt;0, IF(AT9&lt;&gt;"", AT9&amp;"-ou.or.o ❾ + or - &gt;", ""), ""))</f>
        <v/>
      </c>
      <c r="AS253" s="1064"/>
      <c r="AT253" s="1064"/>
      <c r="AU253" s="1053">
        <f t="shared" si="109"/>
        <v>0</v>
      </c>
      <c r="AV253" s="1054">
        <f>IF(AK253,IF(OR(AU253="",N(AU253)&lt;=0.000000001),"",_xlfn.XLOOKUP(AJ253,BJ15:BJ62,BN15:BN62,_xlfn.XLOOKUP(AJ253,BK15:BK62,BN15:BN62,_xlfn.XLOOKUP(AJ253,BL15:BL62,BN15:BN62,"")))),0)</f>
        <v>0</v>
      </c>
      <c r="AW253" s="1067" cm="1">
        <f t="array" ref="AW253">IF(AK253&lt;&gt;1,0,IF(OR(AU253="",N(AU253)&lt;=0.000000001),"",IF(OR(AO253="",N(AO253)&lt;=0.000000001),0,IF(ISNUMBER(AU253),IFERROR(_xlfn.LET(_xlpm.ai_test,TRIM(AJ253),_xlpm.r,IFERROR(_xlfn.XLOOKUP(_xlpm.ai_test,BJ15:BJ62,ROW(BJ15:BJ62),0,1),IFERROR(_xlfn.XLOOKUP(_xlpm.ai_test,BK15:BK62,ROW(BK15:BK62),0,1),_xlfn.XLOOKUP(_xlpm.ai_test,BL15:BL62,ROW(BL15:BL62),0,1))),_xlpm.p,_xlpm.r-MIN(ROW(BJ15:BJ62))+1,_xlpm.f,INDEX(BM15:BM62,_xlpm.p),_xlpm.u,INDEX(BN15:BN62,_xlpm.p),_xlpm.s,INDEX(BP15:BP62,_xlpm.p),_xlpm.q,N(AU253)/_xlpm.f,IF(_xlpm.q&gt;=_xlpm.s,ROUND(_xlpm.q,1)&amp;" "&amp;_xlpm.ai_test&amp;" = "&amp;ROUND(_xlpm.q*_xlpm.f,1)&amp;" "&amp;_xlpm.u,ROUND(_xlpm.q,1)&amp;" "&amp;_xlpm.ai_test)),""),""))))</f>
        <v>0</v>
      </c>
      <c r="AX253" s="1055"/>
      <c r="AY253" s="1053">
        <f t="shared" si="110"/>
        <v>0</v>
      </c>
      <c r="AZ253" s="1054" t="str">
        <f t="shared" si="111"/>
        <v/>
      </c>
      <c r="BA253" s="1056">
        <f t="shared" si="112"/>
        <v>0</v>
      </c>
      <c r="BB253" s="1057" t="str">
        <f t="shared" si="113"/>
        <v/>
      </c>
      <c r="BC253" s="1046"/>
      <c r="BD253" s="1058">
        <f t="shared" si="114"/>
        <v>0</v>
      </c>
      <c r="BE253" s="1048" t="str">
        <f t="shared" si="115"/>
        <v/>
      </c>
      <c r="BF253" s="262" t="s">
        <v>22</v>
      </c>
      <c r="BG253" s="1027">
        <f t="shared" si="116"/>
        <v>0</v>
      </c>
      <c r="BH253" s="1028">
        <f t="shared" si="117"/>
        <v>0</v>
      </c>
      <c r="BI253"/>
      <c r="BR253"/>
      <c r="BS253"/>
      <c r="BT253"/>
      <c r="BU253"/>
      <c r="BV253"/>
      <c r="BW253"/>
      <c r="BX253" s="964" t="str">
        <f t="shared" si="99"/>
        <v>►</v>
      </c>
      <c r="BY253"/>
      <c r="BZ253"/>
      <c r="CA253"/>
      <c r="CB253"/>
      <c r="CC253"/>
      <c r="CD253" s="848"/>
      <c r="CE253"/>
      <c r="CF253"/>
      <c r="CG253"/>
      <c r="CH253"/>
      <c r="CI253"/>
      <c r="CJ253"/>
      <c r="CK253"/>
      <c r="CM253"/>
      <c r="CN253"/>
      <c r="CO253"/>
      <c r="CP253"/>
      <c r="CQ253"/>
      <c r="CR253"/>
      <c r="CS253"/>
      <c r="CU253"/>
      <c r="CV253"/>
      <c r="CW253"/>
      <c r="CX253"/>
      <c r="CY253"/>
      <c r="CZ253"/>
      <c r="DA253"/>
      <c r="DC253" s="3">
        <v>1</v>
      </c>
    </row>
    <row r="254" spans="1:107" s="701" customFormat="1" ht="21" customHeight="1">
      <c r="A254" s="941" t="s">
        <v>22</v>
      </c>
      <c r="B254" s="957" t="str">
        <f t="shared" si="98"/>
        <v>►</v>
      </c>
      <c r="C254" s="999" cm="1">
        <f t="array" ref="C254">SUMPRODUCT(LEN(D254:J254))</f>
        <v>0</v>
      </c>
      <c r="D254" s="201"/>
      <c r="E254" s="206"/>
      <c r="F254" s="206"/>
      <c r="G254" s="206"/>
      <c r="H254" s="206"/>
      <c r="I254" s="206"/>
      <c r="J254" s="207"/>
      <c r="K254" s="455"/>
      <c r="L254" s="115" t="s">
        <v>16</v>
      </c>
      <c r="M254" s="3141"/>
      <c r="N254" s="3142"/>
      <c r="O254" s="3141"/>
      <c r="P254" s="3143"/>
      <c r="Q254" s="3144"/>
      <c r="R254" s="3145"/>
      <c r="S254" s="3146"/>
      <c r="T254" s="3147"/>
      <c r="U254" s="3148"/>
      <c r="V254" s="3149"/>
      <c r="W254" s="2109"/>
      <c r="X254" s="3150"/>
      <c r="Y254" s="117"/>
      <c r="Z254" s="3151"/>
      <c r="AA254" s="3152"/>
      <c r="AB254" s="3153"/>
      <c r="AC254" s="3154"/>
      <c r="AD254" s="119"/>
      <c r="AE254" s="262" t="s">
        <v>22</v>
      </c>
      <c r="AF254" s="1035" t="str">
        <f t="shared" si="100"/>
        <v>►</v>
      </c>
      <c r="AG254" s="1036" t="str">
        <f t="shared" si="101"/>
        <v/>
      </c>
      <c r="AH254" s="1037" t="str">
        <f t="shared" si="102"/>
        <v/>
      </c>
      <c r="AI254" s="1036" t="str">
        <f t="shared" si="103"/>
        <v/>
      </c>
      <c r="AJ254" s="1037" t="str">
        <f t="shared" si="104"/>
        <v/>
      </c>
      <c r="AK254" s="1037">
        <f>IF(AND(L254="A",COUNTIF(BJ15:BL62,TRIM(U254))&gt;0),1,0)</f>
        <v>0</v>
      </c>
      <c r="AL254" s="1051" t="str" cm="1">
        <f t="array" ref="AL254">IF(AF254&lt;&gt;"A","",IFERROR((IFERROR(_xlfn.XLOOKUP(TRIM(SUBSTITUTE(U254,CHAR(160)," ")),BJ15:BJ62,BM15:BM62),IFERROR(_xlfn.XLOOKUP(TRIM(SUBSTITUTE(U254,CHAR(160)," ")),BK15:BK62,BM15:BM62),_xlfn.XLOOKUP(TRIM(SUBSTITUTE(U254,CHAR(160)," ")),BL15:BL62,BM15:BM62))))*T254*IF(ISBLANK(Q254),1,Q254)+IFERROR(_xlfn.XLOOKUP("RECHERCHEX",TRIM(L254:AD254),L254:AD254),0),0))</f>
        <v/>
      </c>
      <c r="AM254" s="1038">
        <f t="shared" si="105"/>
        <v>0</v>
      </c>
      <c r="AN254" s="1627" t="str">
        <f t="shared" si="106"/>
        <v/>
      </c>
      <c r="AO254" s="1039">
        <f t="shared" si="107"/>
        <v>0</v>
      </c>
      <c r="AP254" s="1039">
        <f t="shared" si="108"/>
        <v>0</v>
      </c>
      <c r="AQ254" s="1040">
        <f>IF(AO254&gt;0,AS9,0)</f>
        <v>0</v>
      </c>
      <c r="AR254" s="1628" t="str">
        <f>IF(TRIM(AG254)="▼ recette suivante", AG254, IF(AQ254&gt;0, IF(AT9&lt;&gt;"", AT9&amp;"-ou.or.o ❾ + or - &gt;", ""), ""))</f>
        <v/>
      </c>
      <c r="AS254" s="1064"/>
      <c r="AT254" s="1064"/>
      <c r="AU254" s="1042">
        <f t="shared" si="109"/>
        <v>0</v>
      </c>
      <c r="AV254" s="1043">
        <f>IF(AK254,IF(OR(AU254="",N(AU254)&lt;=0.000000001),"",_xlfn.XLOOKUP(AJ254,BJ15:BJ62,BN15:BN62,_xlfn.XLOOKUP(AJ254,BK15:BK62,BN15:BN62,_xlfn.XLOOKUP(AJ254,BL15:BL62,BN15:BN62,"")))),0)</f>
        <v>0</v>
      </c>
      <c r="AW254" s="1065" cm="1">
        <f t="array" ref="AW254">IF(AK254&lt;&gt;1,0,IF(OR(AU254="",N(AU254)&lt;=0.000000001),"",IF(OR(AO254="",N(AO254)&lt;=0.000000001),0,IF(ISNUMBER(AU254),IFERROR(_xlfn.LET(_xlpm.ai_test,TRIM(AJ254),_xlpm.r,IFERROR(_xlfn.XLOOKUP(_xlpm.ai_test,BJ15:BJ62,ROW(BJ15:BJ62),0,1),IFERROR(_xlfn.XLOOKUP(_xlpm.ai_test,BK15:BK62,ROW(BK15:BK62),0,1),_xlfn.XLOOKUP(_xlpm.ai_test,BL15:BL62,ROW(BL15:BL62),0,1))),_xlpm.p,_xlpm.r-MIN(ROW(BJ15:BJ62))+1,_xlpm.f,INDEX(BM15:BM62,_xlpm.p),_xlpm.u,INDEX(BN15:BN62,_xlpm.p),_xlpm.s,INDEX(BP15:BP62,_xlpm.p),_xlpm.q,N(AU254)/_xlpm.f,IF(_xlpm.q&gt;=_xlpm.s,ROUND(_xlpm.q,1)&amp;" "&amp;_xlpm.ai_test&amp;" = "&amp;ROUND(_xlpm.q*_xlpm.f,1)&amp;" "&amp;_xlpm.u,ROUND(_xlpm.q,1)&amp;" "&amp;_xlpm.ai_test)),""),""))))</f>
        <v>0</v>
      </c>
      <c r="AX254" s="1055"/>
      <c r="AY254" s="1042">
        <f t="shared" si="110"/>
        <v>0</v>
      </c>
      <c r="AZ254" s="1043" t="str">
        <f t="shared" si="111"/>
        <v/>
      </c>
      <c r="BA254" s="1044">
        <f t="shared" si="112"/>
        <v>0</v>
      </c>
      <c r="BB254" s="1045" t="str">
        <f t="shared" si="113"/>
        <v/>
      </c>
      <c r="BC254" s="1046"/>
      <c r="BD254" s="1047">
        <f t="shared" si="114"/>
        <v>0</v>
      </c>
      <c r="BE254" s="1048" t="str">
        <f t="shared" si="115"/>
        <v/>
      </c>
      <c r="BF254" s="262" t="s">
        <v>22</v>
      </c>
      <c r="BG254" s="1027">
        <f t="shared" si="116"/>
        <v>0</v>
      </c>
      <c r="BH254" s="1028">
        <f t="shared" si="117"/>
        <v>0</v>
      </c>
      <c r="BI254"/>
      <c r="BR254"/>
      <c r="BS254"/>
      <c r="BT254"/>
      <c r="BU254"/>
      <c r="BV254"/>
      <c r="BW254"/>
      <c r="BX254" s="964" t="str">
        <f t="shared" si="99"/>
        <v>►</v>
      </c>
      <c r="BY254"/>
      <c r="BZ254"/>
      <c r="CA254"/>
      <c r="CB254"/>
      <c r="CC254"/>
      <c r="CD254" s="848"/>
      <c r="CE254"/>
      <c r="CF254"/>
      <c r="CG254"/>
      <c r="CH254"/>
      <c r="CI254"/>
      <c r="CJ254"/>
      <c r="CK254"/>
      <c r="CM254"/>
      <c r="CN254"/>
      <c r="CO254"/>
      <c r="CP254"/>
      <c r="CQ254"/>
      <c r="CR254"/>
      <c r="CS254"/>
      <c r="CU254"/>
      <c r="CV254"/>
      <c r="CW254"/>
      <c r="CX254"/>
      <c r="CY254"/>
      <c r="CZ254"/>
      <c r="DA254"/>
      <c r="DC254" s="3">
        <v>1</v>
      </c>
    </row>
    <row r="255" spans="1:107" s="701" customFormat="1" ht="21" customHeight="1">
      <c r="A255" s="941" t="s">
        <v>22</v>
      </c>
      <c r="B255" s="957" t="str">
        <f t="shared" si="98"/>
        <v>►</v>
      </c>
      <c r="C255" s="999" cm="1">
        <f t="array" ref="C255">SUMPRODUCT(LEN(D255:J255))</f>
        <v>0</v>
      </c>
      <c r="D255" s="201"/>
      <c r="E255" s="206"/>
      <c r="F255" s="206"/>
      <c r="G255" s="206"/>
      <c r="H255" s="206"/>
      <c r="I255" s="206"/>
      <c r="J255" s="207"/>
      <c r="K255" s="455"/>
      <c r="L255" s="115" t="s">
        <v>16</v>
      </c>
      <c r="M255" s="3141"/>
      <c r="N255" s="3142"/>
      <c r="O255" s="3141"/>
      <c r="P255" s="3143"/>
      <c r="Q255" s="3144"/>
      <c r="R255" s="3145"/>
      <c r="S255" s="3146"/>
      <c r="T255" s="3147"/>
      <c r="U255" s="3148"/>
      <c r="V255" s="3149"/>
      <c r="W255" s="2109"/>
      <c r="X255" s="3150"/>
      <c r="Y255" s="117"/>
      <c r="Z255" s="3151"/>
      <c r="AA255" s="3152"/>
      <c r="AB255" s="3153"/>
      <c r="AC255" s="3154"/>
      <c r="AD255" s="119"/>
      <c r="AE255" s="262" t="s">
        <v>22</v>
      </c>
      <c r="AF255" s="1035" t="str">
        <f t="shared" si="100"/>
        <v>►</v>
      </c>
      <c r="AG255" s="1036" t="str">
        <f t="shared" si="101"/>
        <v/>
      </c>
      <c r="AH255" s="1037" t="str">
        <f t="shared" si="102"/>
        <v/>
      </c>
      <c r="AI255" s="1036" t="str">
        <f t="shared" si="103"/>
        <v/>
      </c>
      <c r="AJ255" s="1037" t="str">
        <f t="shared" si="104"/>
        <v/>
      </c>
      <c r="AK255" s="1037">
        <f>IF(AND(L255="A",COUNTIF(BJ15:BL62,TRIM(U255))&gt;0),1,0)</f>
        <v>0</v>
      </c>
      <c r="AL255" s="1051" t="str" cm="1">
        <f t="array" ref="AL255">IF(AF255&lt;&gt;"A","",IFERROR((IFERROR(_xlfn.XLOOKUP(TRIM(SUBSTITUTE(U255,CHAR(160)," ")),BJ15:BJ62,BM15:BM62),IFERROR(_xlfn.XLOOKUP(TRIM(SUBSTITUTE(U255,CHAR(160)," ")),BK15:BK62,BM15:BM62),_xlfn.XLOOKUP(TRIM(SUBSTITUTE(U255,CHAR(160)," ")),BL15:BL62,BM15:BM62))))*T255*IF(ISBLANK(Q255),1,Q255)+IFERROR(_xlfn.XLOOKUP("RECHERCHEX",TRIM(L255:AD255),L255:AD255),0),0))</f>
        <v/>
      </c>
      <c r="AM255" s="1038">
        <f t="shared" si="105"/>
        <v>0</v>
      </c>
      <c r="AN255" s="1627" t="str">
        <f t="shared" si="106"/>
        <v/>
      </c>
      <c r="AO255" s="1039">
        <f t="shared" si="107"/>
        <v>0</v>
      </c>
      <c r="AP255" s="1039">
        <f t="shared" si="108"/>
        <v>0</v>
      </c>
      <c r="AQ255" s="1052">
        <f>IF(AO255&gt;0,AS9,0)</f>
        <v>0</v>
      </c>
      <c r="AR255" s="1626" t="str">
        <f>IF(TRIM(AG255)="▼ recette suivante", AG255, IF(AQ255&gt;0, IF(AT9&lt;&gt;"", AT9&amp;"-ou.or.o ❾ + or - &gt;", ""), ""))</f>
        <v/>
      </c>
      <c r="AS255" s="1064"/>
      <c r="AT255" s="1064"/>
      <c r="AU255" s="1053">
        <f t="shared" si="109"/>
        <v>0</v>
      </c>
      <c r="AV255" s="1054">
        <f>IF(AK255,IF(OR(AU255="",N(AU255)&lt;=0.000000001),"",_xlfn.XLOOKUP(AJ255,BJ15:BJ62,BN15:BN62,_xlfn.XLOOKUP(AJ255,BK15:BK62,BN15:BN62,_xlfn.XLOOKUP(AJ255,BL15:BL62,BN15:BN62,"")))),0)</f>
        <v>0</v>
      </c>
      <c r="AW255" s="1067" cm="1">
        <f t="array" ref="AW255">IF(AK255&lt;&gt;1,0,IF(OR(AU255="",N(AU255)&lt;=0.000000001),"",IF(OR(AO255="",N(AO255)&lt;=0.000000001),0,IF(ISNUMBER(AU255),IFERROR(_xlfn.LET(_xlpm.ai_test,TRIM(AJ255),_xlpm.r,IFERROR(_xlfn.XLOOKUP(_xlpm.ai_test,BJ15:BJ62,ROW(BJ15:BJ62),0,1),IFERROR(_xlfn.XLOOKUP(_xlpm.ai_test,BK15:BK62,ROW(BK15:BK62),0,1),_xlfn.XLOOKUP(_xlpm.ai_test,BL15:BL62,ROW(BL15:BL62),0,1))),_xlpm.p,_xlpm.r-MIN(ROW(BJ15:BJ62))+1,_xlpm.f,INDEX(BM15:BM62,_xlpm.p),_xlpm.u,INDEX(BN15:BN62,_xlpm.p),_xlpm.s,INDEX(BP15:BP62,_xlpm.p),_xlpm.q,N(AU255)/_xlpm.f,IF(_xlpm.q&gt;=_xlpm.s,ROUND(_xlpm.q,1)&amp;" "&amp;_xlpm.ai_test&amp;" = "&amp;ROUND(_xlpm.q*_xlpm.f,1)&amp;" "&amp;_xlpm.u,ROUND(_xlpm.q,1)&amp;" "&amp;_xlpm.ai_test)),""),""))))</f>
        <v>0</v>
      </c>
      <c r="AX255" s="1055"/>
      <c r="AY255" s="1053">
        <f t="shared" si="110"/>
        <v>0</v>
      </c>
      <c r="AZ255" s="1054" t="str">
        <f t="shared" si="111"/>
        <v/>
      </c>
      <c r="BA255" s="1056">
        <f t="shared" si="112"/>
        <v>0</v>
      </c>
      <c r="BB255" s="1057" t="str">
        <f t="shared" si="113"/>
        <v/>
      </c>
      <c r="BC255" s="1046"/>
      <c r="BD255" s="1058">
        <f t="shared" si="114"/>
        <v>0</v>
      </c>
      <c r="BE255" s="1048" t="str">
        <f t="shared" si="115"/>
        <v/>
      </c>
      <c r="BF255" s="262" t="s">
        <v>22</v>
      </c>
      <c r="BG255" s="1027">
        <f t="shared" si="116"/>
        <v>0</v>
      </c>
      <c r="BH255" s="1028">
        <f t="shared" si="117"/>
        <v>0</v>
      </c>
      <c r="BI255"/>
      <c r="BR255"/>
      <c r="BS255"/>
      <c r="BT255"/>
      <c r="BU255"/>
      <c r="BV255"/>
      <c r="BW255"/>
      <c r="BX255" s="964" t="str">
        <f t="shared" si="99"/>
        <v>►</v>
      </c>
      <c r="BY255"/>
      <c r="BZ255"/>
      <c r="CA255"/>
      <c r="CB255"/>
      <c r="CC255"/>
      <c r="CD255" s="848"/>
      <c r="CE255"/>
      <c r="CF255"/>
      <c r="CG255"/>
      <c r="CH255"/>
      <c r="CI255"/>
      <c r="CJ255"/>
      <c r="CK255"/>
      <c r="CM255"/>
      <c r="CN255"/>
      <c r="CO255"/>
      <c r="CP255"/>
      <c r="CQ255"/>
      <c r="CR255"/>
      <c r="CS255"/>
      <c r="CU255"/>
      <c r="CV255"/>
      <c r="CW255"/>
      <c r="CX255"/>
      <c r="CY255"/>
      <c r="CZ255"/>
      <c r="DA255"/>
      <c r="DC255" s="3">
        <v>1</v>
      </c>
    </row>
    <row r="256" spans="1:107" s="701" customFormat="1" ht="21" customHeight="1">
      <c r="A256" s="941" t="s">
        <v>22</v>
      </c>
      <c r="B256" s="957" t="str">
        <f t="shared" si="98"/>
        <v>►</v>
      </c>
      <c r="C256" s="999" cm="1">
        <f t="array" ref="C256">SUMPRODUCT(LEN(D256:J256))</f>
        <v>0</v>
      </c>
      <c r="D256" s="201"/>
      <c r="E256" s="206"/>
      <c r="F256" s="206"/>
      <c r="G256" s="206"/>
      <c r="H256" s="206"/>
      <c r="I256" s="206"/>
      <c r="J256" s="207"/>
      <c r="K256" s="455"/>
      <c r="L256" s="115" t="s">
        <v>16</v>
      </c>
      <c r="M256" s="3141"/>
      <c r="N256" s="3142"/>
      <c r="O256" s="3141"/>
      <c r="P256" s="3143"/>
      <c r="Q256" s="3144"/>
      <c r="R256" s="3145"/>
      <c r="S256" s="3146"/>
      <c r="T256" s="3147"/>
      <c r="U256" s="3148"/>
      <c r="V256" s="3149"/>
      <c r="W256" s="2109"/>
      <c r="X256" s="3150"/>
      <c r="Y256" s="117"/>
      <c r="Z256" s="3151"/>
      <c r="AA256" s="3152"/>
      <c r="AB256" s="3153"/>
      <c r="AC256" s="3154"/>
      <c r="AD256" s="119"/>
      <c r="AE256" s="262" t="s">
        <v>22</v>
      </c>
      <c r="AF256" s="1035" t="str">
        <f t="shared" si="100"/>
        <v>►</v>
      </c>
      <c r="AG256" s="1036" t="str">
        <f t="shared" si="101"/>
        <v/>
      </c>
      <c r="AH256" s="1037" t="str">
        <f t="shared" si="102"/>
        <v/>
      </c>
      <c r="AI256" s="1036" t="str">
        <f t="shared" si="103"/>
        <v/>
      </c>
      <c r="AJ256" s="1037" t="str">
        <f t="shared" si="104"/>
        <v/>
      </c>
      <c r="AK256" s="1037">
        <f>IF(AND(L256="A",COUNTIF(BJ15:BL62,TRIM(U256))&gt;0),1,0)</f>
        <v>0</v>
      </c>
      <c r="AL256" s="1051" t="str" cm="1">
        <f t="array" ref="AL256">IF(AF256&lt;&gt;"A","",IFERROR((IFERROR(_xlfn.XLOOKUP(TRIM(SUBSTITUTE(U256,CHAR(160)," ")),BJ15:BJ62,BM15:BM62),IFERROR(_xlfn.XLOOKUP(TRIM(SUBSTITUTE(U256,CHAR(160)," ")),BK15:BK62,BM15:BM62),_xlfn.XLOOKUP(TRIM(SUBSTITUTE(U256,CHAR(160)," ")),BL15:BL62,BM15:BM62))))*T256*IF(ISBLANK(Q256),1,Q256)+IFERROR(_xlfn.XLOOKUP("RECHERCHEX",TRIM(L256:AD256),L256:AD256),0),0))</f>
        <v/>
      </c>
      <c r="AM256" s="1038">
        <f t="shared" si="105"/>
        <v>0</v>
      </c>
      <c r="AN256" s="1627" t="str">
        <f t="shared" si="106"/>
        <v/>
      </c>
      <c r="AO256" s="1039">
        <f t="shared" si="107"/>
        <v>0</v>
      </c>
      <c r="AP256" s="1039">
        <f t="shared" si="108"/>
        <v>0</v>
      </c>
      <c r="AQ256" s="1040">
        <f>IF(AO256&gt;0,AS9,0)</f>
        <v>0</v>
      </c>
      <c r="AR256" s="1628" t="str">
        <f>IF(TRIM(AG256)="▼ recette suivante", AG256, IF(AQ256&gt;0, IF(AT9&lt;&gt;"", AT9&amp;"-ou.or.o ❾ + or - &gt;", ""), ""))</f>
        <v/>
      </c>
      <c r="AS256" s="1064"/>
      <c r="AT256" s="1064"/>
      <c r="AU256" s="1042">
        <f t="shared" si="109"/>
        <v>0</v>
      </c>
      <c r="AV256" s="1043">
        <f>IF(AK256,IF(OR(AU256="",N(AU256)&lt;=0.000000001),"",_xlfn.XLOOKUP(AJ256,BJ15:BJ62,BN15:BN62,_xlfn.XLOOKUP(AJ256,BK15:BK62,BN15:BN62,_xlfn.XLOOKUP(AJ256,BL15:BL62,BN15:BN62,"")))),0)</f>
        <v>0</v>
      </c>
      <c r="AW256" s="1065" cm="1">
        <f t="array" ref="AW256">IF(AK256&lt;&gt;1,0,IF(OR(AU256="",N(AU256)&lt;=0.000000001),"",IF(OR(AO256="",N(AO256)&lt;=0.000000001),0,IF(ISNUMBER(AU256),IFERROR(_xlfn.LET(_xlpm.ai_test,TRIM(AJ256),_xlpm.r,IFERROR(_xlfn.XLOOKUP(_xlpm.ai_test,BJ15:BJ62,ROW(BJ15:BJ62),0,1),IFERROR(_xlfn.XLOOKUP(_xlpm.ai_test,BK15:BK62,ROW(BK15:BK62),0,1),_xlfn.XLOOKUP(_xlpm.ai_test,BL15:BL62,ROW(BL15:BL62),0,1))),_xlpm.p,_xlpm.r-MIN(ROW(BJ15:BJ62))+1,_xlpm.f,INDEX(BM15:BM62,_xlpm.p),_xlpm.u,INDEX(BN15:BN62,_xlpm.p),_xlpm.s,INDEX(BP15:BP62,_xlpm.p),_xlpm.q,N(AU256)/_xlpm.f,IF(_xlpm.q&gt;=_xlpm.s,ROUND(_xlpm.q,1)&amp;" "&amp;_xlpm.ai_test&amp;" = "&amp;ROUND(_xlpm.q*_xlpm.f,1)&amp;" "&amp;_xlpm.u,ROUND(_xlpm.q,1)&amp;" "&amp;_xlpm.ai_test)),""),""))))</f>
        <v>0</v>
      </c>
      <c r="AX256" s="1055"/>
      <c r="AY256" s="1042">
        <f t="shared" si="110"/>
        <v>0</v>
      </c>
      <c r="AZ256" s="1043" t="str">
        <f t="shared" si="111"/>
        <v/>
      </c>
      <c r="BA256" s="1044">
        <f t="shared" si="112"/>
        <v>0</v>
      </c>
      <c r="BB256" s="1045" t="str">
        <f t="shared" si="113"/>
        <v/>
      </c>
      <c r="BC256" s="1046"/>
      <c r="BD256" s="1047">
        <f t="shared" si="114"/>
        <v>0</v>
      </c>
      <c r="BE256" s="1048" t="str">
        <f t="shared" si="115"/>
        <v/>
      </c>
      <c r="BF256" s="262" t="s">
        <v>22</v>
      </c>
      <c r="BG256" s="1027">
        <f t="shared" si="116"/>
        <v>0</v>
      </c>
      <c r="BH256" s="1028">
        <f t="shared" si="117"/>
        <v>0</v>
      </c>
      <c r="BI256"/>
      <c r="BR256"/>
      <c r="BS256"/>
      <c r="BT256"/>
      <c r="BU256"/>
      <c r="BV256"/>
      <c r="BW256"/>
      <c r="BX256" s="964" t="str">
        <f t="shared" si="99"/>
        <v>►</v>
      </c>
      <c r="BY256"/>
      <c r="BZ256"/>
      <c r="CA256"/>
      <c r="CB256"/>
      <c r="CC256"/>
      <c r="CD256" s="848"/>
      <c r="CE256"/>
      <c r="CF256"/>
      <c r="CG256"/>
      <c r="CH256"/>
      <c r="CI256"/>
      <c r="CJ256"/>
      <c r="CK256"/>
      <c r="CM256"/>
      <c r="CN256"/>
      <c r="CO256"/>
      <c r="CP256"/>
      <c r="CQ256"/>
      <c r="CR256"/>
      <c r="CS256"/>
      <c r="CU256"/>
      <c r="CV256"/>
      <c r="CW256"/>
      <c r="CX256"/>
      <c r="CY256"/>
      <c r="CZ256"/>
      <c r="DA256"/>
      <c r="DC256" s="3">
        <v>1</v>
      </c>
    </row>
    <row r="257" spans="1:109" ht="21" customHeight="1">
      <c r="A257" s="941" t="s">
        <v>22</v>
      </c>
      <c r="B257" s="957" t="str">
        <f t="shared" si="98"/>
        <v>►</v>
      </c>
      <c r="C257" s="999" cm="1">
        <f t="array" ref="C257">SUMPRODUCT(LEN(D257:J257))</f>
        <v>0</v>
      </c>
      <c r="D257" s="201"/>
      <c r="E257" s="206"/>
      <c r="F257" s="206"/>
      <c r="G257" s="206"/>
      <c r="H257" s="206"/>
      <c r="I257" s="206"/>
      <c r="J257" s="207"/>
      <c r="K257" s="455" t="s">
        <v>22</v>
      </c>
      <c r="L257" s="115" t="s">
        <v>16</v>
      </c>
      <c r="M257" s="3141"/>
      <c r="N257" s="3142"/>
      <c r="O257" s="3141"/>
      <c r="P257" s="3143"/>
      <c r="Q257" s="3144"/>
      <c r="R257" s="3145"/>
      <c r="S257" s="3146"/>
      <c r="T257" s="3147"/>
      <c r="U257" s="3148"/>
      <c r="V257" s="3149"/>
      <c r="W257" s="2109"/>
      <c r="X257" s="3150"/>
      <c r="Y257" s="117"/>
      <c r="Z257" s="3151"/>
      <c r="AA257" s="3152"/>
      <c r="AB257" s="3153"/>
      <c r="AC257" s="3154"/>
      <c r="AD257" s="119"/>
      <c r="AE257" s="262" t="s">
        <v>22</v>
      </c>
      <c r="AF257" s="1035" t="str">
        <f t="shared" si="100"/>
        <v>►</v>
      </c>
      <c r="AG257" s="1036" t="str">
        <f t="shared" si="101"/>
        <v/>
      </c>
      <c r="AH257" s="1037" t="str">
        <f t="shared" si="102"/>
        <v/>
      </c>
      <c r="AI257" s="1036" t="str">
        <f t="shared" si="103"/>
        <v/>
      </c>
      <c r="AJ257" s="1037" t="str">
        <f t="shared" si="104"/>
        <v/>
      </c>
      <c r="AK257" s="1037">
        <f>IF(AND(L257="A",COUNTIF(BJ15:BL62,TRIM(U257))&gt;0),1,0)</f>
        <v>0</v>
      </c>
      <c r="AL257" s="1051" t="str" cm="1">
        <f t="array" ref="AL257">IF(AF257&lt;&gt;"A","",IFERROR((IFERROR(_xlfn.XLOOKUP(TRIM(SUBSTITUTE(U257,CHAR(160)," ")),BJ15:BJ62,BM15:BM62),IFERROR(_xlfn.XLOOKUP(TRIM(SUBSTITUTE(U257,CHAR(160)," ")),BK15:BK62,BM15:BM62),_xlfn.XLOOKUP(TRIM(SUBSTITUTE(U257,CHAR(160)," ")),BL15:BL62,BM15:BM62))))*T257*IF(ISBLANK(Q257),1,Q257)+IFERROR(_xlfn.XLOOKUP("RECHERCHEX",TRIM(L257:AD257),L257:AD257),0),0))</f>
        <v/>
      </c>
      <c r="AM257" s="1038">
        <f t="shared" si="105"/>
        <v>0</v>
      </c>
      <c r="AN257" s="1627" t="str">
        <f t="shared" si="106"/>
        <v/>
      </c>
      <c r="AO257" s="1039">
        <f t="shared" si="107"/>
        <v>0</v>
      </c>
      <c r="AP257" s="1039">
        <f t="shared" si="108"/>
        <v>0</v>
      </c>
      <c r="AQ257" s="1052">
        <f>IF(AO257&gt;0,AS9,0)</f>
        <v>0</v>
      </c>
      <c r="AR257" s="1626" t="str">
        <f>IF(TRIM(AG257)="▼ recette suivante", AG257, IF(AQ257&gt;0, IF(AT9&lt;&gt;"", AT9&amp;"-ou.or.o ❾ + or - &gt;", ""), ""))</f>
        <v/>
      </c>
      <c r="AS257" s="1064"/>
      <c r="AT257" s="1064"/>
      <c r="AU257" s="1053">
        <f t="shared" si="109"/>
        <v>0</v>
      </c>
      <c r="AV257" s="1054">
        <f>IF(AK257,IF(OR(AU257="",N(AU257)&lt;=0.000000001),"",_xlfn.XLOOKUP(AJ257,BJ15:BJ62,BN15:BN62,_xlfn.XLOOKUP(AJ257,BK15:BK62,BN15:BN62,_xlfn.XLOOKUP(AJ257,BL15:BL62,BN15:BN62,"")))),0)</f>
        <v>0</v>
      </c>
      <c r="AW257" s="1067" cm="1">
        <f t="array" ref="AW257">IF(AK257&lt;&gt;1,0,IF(OR(AU257="",N(AU257)&lt;=0.000000001),"",IF(OR(AO257="",N(AO257)&lt;=0.000000001),0,IF(ISNUMBER(AU257),IFERROR(_xlfn.LET(_xlpm.ai_test,TRIM(AJ257),_xlpm.r,IFERROR(_xlfn.XLOOKUP(_xlpm.ai_test,BJ15:BJ62,ROW(BJ15:BJ62),0,1),IFERROR(_xlfn.XLOOKUP(_xlpm.ai_test,BK15:BK62,ROW(BK15:BK62),0,1),_xlfn.XLOOKUP(_xlpm.ai_test,BL15:BL62,ROW(BL15:BL62),0,1))),_xlpm.p,_xlpm.r-MIN(ROW(BJ15:BJ62))+1,_xlpm.f,INDEX(BM15:BM62,_xlpm.p),_xlpm.u,INDEX(BN15:BN62,_xlpm.p),_xlpm.s,INDEX(BP15:BP62,_xlpm.p),_xlpm.q,N(AU257)/_xlpm.f,IF(_xlpm.q&gt;=_xlpm.s,ROUND(_xlpm.q,1)&amp;" "&amp;_xlpm.ai_test&amp;" = "&amp;ROUND(_xlpm.q*_xlpm.f,1)&amp;" "&amp;_xlpm.u,ROUND(_xlpm.q,1)&amp;" "&amp;_xlpm.ai_test)),""),""))))</f>
        <v>0</v>
      </c>
      <c r="AX257" s="1055"/>
      <c r="AY257" s="1053">
        <f t="shared" si="110"/>
        <v>0</v>
      </c>
      <c r="AZ257" s="1054" t="str">
        <f t="shared" si="111"/>
        <v/>
      </c>
      <c r="BA257" s="1056">
        <f t="shared" si="112"/>
        <v>0</v>
      </c>
      <c r="BB257" s="1057" t="str">
        <f t="shared" si="113"/>
        <v/>
      </c>
      <c r="BC257" s="1046"/>
      <c r="BD257" s="1058">
        <f t="shared" si="114"/>
        <v>0</v>
      </c>
      <c r="BE257" s="1048" t="str">
        <f t="shared" si="115"/>
        <v/>
      </c>
      <c r="BF257" s="262" t="s">
        <v>22</v>
      </c>
      <c r="BG257" s="1027">
        <f t="shared" si="116"/>
        <v>0</v>
      </c>
      <c r="BH257" s="1028">
        <f t="shared" si="117"/>
        <v>0</v>
      </c>
      <c r="BI257"/>
      <c r="BJ257" s="701"/>
      <c r="BK257" s="701"/>
      <c r="BL257" s="701"/>
      <c r="BM257" s="701"/>
      <c r="BN257" s="701"/>
      <c r="BO257" s="701"/>
      <c r="BP257" s="701"/>
      <c r="BQ257" s="701"/>
      <c r="BX257" s="964" t="str">
        <f t="shared" si="99"/>
        <v>►</v>
      </c>
      <c r="CC257"/>
      <c r="CD257" s="848"/>
      <c r="CL257" s="701"/>
      <c r="CT257" s="701"/>
      <c r="DB257" s="701"/>
      <c r="DC257" s="3">
        <v>1</v>
      </c>
    </row>
    <row r="258" spans="1:109" ht="21" customHeight="1">
      <c r="A258" s="941" t="s">
        <v>22</v>
      </c>
      <c r="B258" s="957" t="str">
        <f t="shared" si="98"/>
        <v>►</v>
      </c>
      <c r="C258" s="999" cm="1">
        <f t="array" ref="C258">SUMPRODUCT(LEN(D258:J258))</f>
        <v>0</v>
      </c>
      <c r="D258" s="201"/>
      <c r="E258" s="206"/>
      <c r="F258" s="206"/>
      <c r="G258" s="206"/>
      <c r="H258" s="206"/>
      <c r="I258" s="206"/>
      <c r="J258" s="207"/>
      <c r="K258" s="455" t="s">
        <v>22</v>
      </c>
      <c r="L258" s="115" t="s">
        <v>16</v>
      </c>
      <c r="M258" s="3141"/>
      <c r="N258" s="3142"/>
      <c r="O258" s="3141"/>
      <c r="P258" s="3143"/>
      <c r="Q258" s="3144"/>
      <c r="R258" s="3145"/>
      <c r="S258" s="3146"/>
      <c r="T258" s="3147"/>
      <c r="U258" s="3148"/>
      <c r="V258" s="3149"/>
      <c r="W258" s="2109"/>
      <c r="X258" s="3150"/>
      <c r="Y258" s="117"/>
      <c r="Z258" s="3151"/>
      <c r="AA258" s="3152"/>
      <c r="AB258" s="3153"/>
      <c r="AC258" s="3154"/>
      <c r="AD258" s="119"/>
      <c r="AE258" s="262" t="s">
        <v>22</v>
      </c>
      <c r="AF258" s="1035" t="str">
        <f t="shared" si="100"/>
        <v>►</v>
      </c>
      <c r="AG258" s="1036" t="str">
        <f t="shared" si="101"/>
        <v/>
      </c>
      <c r="AH258" s="1037" t="str">
        <f t="shared" si="102"/>
        <v/>
      </c>
      <c r="AI258" s="1036" t="str">
        <f t="shared" si="103"/>
        <v/>
      </c>
      <c r="AJ258" s="1037" t="str">
        <f t="shared" si="104"/>
        <v/>
      </c>
      <c r="AK258" s="1037">
        <f>IF(AND(L258="A",COUNTIF(BJ15:BL62,TRIM(U258))&gt;0),1,0)</f>
        <v>0</v>
      </c>
      <c r="AL258" s="1051" t="str" cm="1">
        <f t="array" ref="AL258">IF(AF258&lt;&gt;"A","",IFERROR((IFERROR(_xlfn.XLOOKUP(TRIM(SUBSTITUTE(U258,CHAR(160)," ")),BJ15:BJ62,BM15:BM62),IFERROR(_xlfn.XLOOKUP(TRIM(SUBSTITUTE(U258,CHAR(160)," ")),BK15:BK62,BM15:BM62),_xlfn.XLOOKUP(TRIM(SUBSTITUTE(U258,CHAR(160)," ")),BL15:BL62,BM15:BM62))))*T258*IF(ISBLANK(Q258),1,Q258)+IFERROR(_xlfn.XLOOKUP("RECHERCHEX",TRIM(L258:AD258),L258:AD258),0),0))</f>
        <v/>
      </c>
      <c r="AM258" s="1038">
        <f t="shared" si="105"/>
        <v>0</v>
      </c>
      <c r="AN258" s="1627" t="str">
        <f t="shared" si="106"/>
        <v/>
      </c>
      <c r="AO258" s="1039">
        <f t="shared" si="107"/>
        <v>0</v>
      </c>
      <c r="AP258" s="1039">
        <f t="shared" si="108"/>
        <v>0</v>
      </c>
      <c r="AQ258" s="1040">
        <f>IF(AO258&gt;0,AS9,0)</f>
        <v>0</v>
      </c>
      <c r="AR258" s="1628" t="str">
        <f>IF(TRIM(AG258)="▼ recette suivante", AG258, IF(AQ258&gt;0, IF(AT9&lt;&gt;"", AT9&amp;"-ou.or.o ❾ + or - &gt;", ""), ""))</f>
        <v/>
      </c>
      <c r="AS258" s="1064"/>
      <c r="AT258" s="1064"/>
      <c r="AU258" s="1042">
        <f t="shared" si="109"/>
        <v>0</v>
      </c>
      <c r="AV258" s="1043">
        <f>IF(AK258,IF(OR(AU258="",N(AU258)&lt;=0.000000001),"",_xlfn.XLOOKUP(AJ258,BJ15:BJ62,BN15:BN62,_xlfn.XLOOKUP(AJ258,BK15:BK62,BN15:BN62,_xlfn.XLOOKUP(AJ258,BL15:BL62,BN15:BN62,"")))),0)</f>
        <v>0</v>
      </c>
      <c r="AW258" s="1065" cm="1">
        <f t="array" ref="AW258">IF(AK258&lt;&gt;1,0,IF(OR(AU258="",N(AU258)&lt;=0.000000001),"",IF(OR(AO258="",N(AO258)&lt;=0.000000001),0,IF(ISNUMBER(AU258),IFERROR(_xlfn.LET(_xlpm.ai_test,TRIM(AJ258),_xlpm.r,IFERROR(_xlfn.XLOOKUP(_xlpm.ai_test,BJ15:BJ62,ROW(BJ15:BJ62),0,1),IFERROR(_xlfn.XLOOKUP(_xlpm.ai_test,BK15:BK62,ROW(BK15:BK62),0,1),_xlfn.XLOOKUP(_xlpm.ai_test,BL15:BL62,ROW(BL15:BL62),0,1))),_xlpm.p,_xlpm.r-MIN(ROW(BJ15:BJ62))+1,_xlpm.f,INDEX(BM15:BM62,_xlpm.p),_xlpm.u,INDEX(BN15:BN62,_xlpm.p),_xlpm.s,INDEX(BP15:BP62,_xlpm.p),_xlpm.q,N(AU258)/_xlpm.f,IF(_xlpm.q&gt;=_xlpm.s,ROUND(_xlpm.q,1)&amp;" "&amp;_xlpm.ai_test&amp;" = "&amp;ROUND(_xlpm.q*_xlpm.f,1)&amp;" "&amp;_xlpm.u,ROUND(_xlpm.q,1)&amp;" "&amp;_xlpm.ai_test)),""),""))))</f>
        <v>0</v>
      </c>
      <c r="AX258" s="1055"/>
      <c r="AY258" s="1042">
        <f t="shared" si="110"/>
        <v>0</v>
      </c>
      <c r="AZ258" s="1043" t="str">
        <f t="shared" si="111"/>
        <v/>
      </c>
      <c r="BA258" s="1044">
        <f t="shared" si="112"/>
        <v>0</v>
      </c>
      <c r="BB258" s="1045" t="str">
        <f t="shared" si="113"/>
        <v/>
      </c>
      <c r="BC258" s="1046"/>
      <c r="BD258" s="1047">
        <f t="shared" si="114"/>
        <v>0</v>
      </c>
      <c r="BE258" s="1048" t="str">
        <f t="shared" si="115"/>
        <v/>
      </c>
      <c r="BF258" s="262" t="s">
        <v>22</v>
      </c>
      <c r="BG258" s="1027">
        <f t="shared" si="116"/>
        <v>0</v>
      </c>
      <c r="BH258" s="1028">
        <f t="shared" si="117"/>
        <v>0</v>
      </c>
      <c r="BI258"/>
      <c r="BJ258" s="701"/>
      <c r="BK258" s="701"/>
      <c r="BL258" s="701"/>
      <c r="BM258" s="701"/>
      <c r="BN258" s="701"/>
      <c r="BO258" s="701"/>
      <c r="BP258" s="701"/>
      <c r="BQ258" s="701"/>
      <c r="BX258" s="964" t="str">
        <f t="shared" si="99"/>
        <v>►</v>
      </c>
      <c r="CC258"/>
      <c r="CD258" s="848"/>
      <c r="CL258" s="701"/>
      <c r="CT258" s="701"/>
      <c r="DB258" s="701"/>
      <c r="DC258" s="3">
        <v>1</v>
      </c>
    </row>
    <row r="259" spans="1:109" ht="21" customHeight="1">
      <c r="A259" s="941" t="s">
        <v>22</v>
      </c>
      <c r="B259" s="957" t="str">
        <f t="shared" si="98"/>
        <v>►</v>
      </c>
      <c r="C259" s="999" cm="1">
        <f t="array" ref="C259">SUMPRODUCT(LEN(D259:J259))</f>
        <v>0</v>
      </c>
      <c r="D259" s="201"/>
      <c r="E259" s="206"/>
      <c r="F259" s="206"/>
      <c r="G259" s="206"/>
      <c r="H259" s="206"/>
      <c r="I259" s="206"/>
      <c r="J259" s="207"/>
      <c r="K259" s="455" t="s">
        <v>22</v>
      </c>
      <c r="L259" s="115" t="s">
        <v>16</v>
      </c>
      <c r="M259" s="3141"/>
      <c r="N259" s="3142"/>
      <c r="O259" s="3141"/>
      <c r="P259" s="3143"/>
      <c r="Q259" s="3144"/>
      <c r="R259" s="3145"/>
      <c r="S259" s="3146"/>
      <c r="T259" s="3147"/>
      <c r="U259" s="3148"/>
      <c r="V259" s="3149"/>
      <c r="W259" s="2109"/>
      <c r="X259" s="3150"/>
      <c r="Y259" s="117"/>
      <c r="Z259" s="3151"/>
      <c r="AA259" s="3152"/>
      <c r="AB259" s="3153"/>
      <c r="AC259" s="3154"/>
      <c r="AD259" s="119"/>
      <c r="AE259" s="262" t="s">
        <v>22</v>
      </c>
      <c r="AF259" s="1035" t="str">
        <f t="shared" si="100"/>
        <v>►</v>
      </c>
      <c r="AG259" s="1036" t="str">
        <f t="shared" si="101"/>
        <v/>
      </c>
      <c r="AH259" s="1037" t="str">
        <f t="shared" si="102"/>
        <v/>
      </c>
      <c r="AI259" s="1036" t="str">
        <f t="shared" si="103"/>
        <v/>
      </c>
      <c r="AJ259" s="1037" t="str">
        <f t="shared" si="104"/>
        <v/>
      </c>
      <c r="AK259" s="1037">
        <f>IF(AND(L259="A",COUNTIF(BJ15:BL62,TRIM(U259))&gt;0),1,0)</f>
        <v>0</v>
      </c>
      <c r="AL259" s="1051" t="str" cm="1">
        <f t="array" ref="AL259">IF(AF259&lt;&gt;"A","",IFERROR((IFERROR(_xlfn.XLOOKUP(TRIM(SUBSTITUTE(U259,CHAR(160)," ")),BJ15:BJ62,BM15:BM62),IFERROR(_xlfn.XLOOKUP(TRIM(SUBSTITUTE(U259,CHAR(160)," ")),BK15:BK62,BM15:BM62),_xlfn.XLOOKUP(TRIM(SUBSTITUTE(U259,CHAR(160)," ")),BL15:BL62,BM15:BM62))))*T259*IF(ISBLANK(Q259),1,Q259)+IFERROR(_xlfn.XLOOKUP("RECHERCHEX",TRIM(L259:AD259),L259:AD259),0),0))</f>
        <v/>
      </c>
      <c r="AM259" s="1038">
        <f t="shared" si="105"/>
        <v>0</v>
      </c>
      <c r="AN259" s="1627" t="str">
        <f t="shared" si="106"/>
        <v/>
      </c>
      <c r="AO259" s="1039">
        <f t="shared" si="107"/>
        <v>0</v>
      </c>
      <c r="AP259" s="1039">
        <f t="shared" si="108"/>
        <v>0</v>
      </c>
      <c r="AQ259" s="1052">
        <f>IF(AO259&gt;0,AS9,0)</f>
        <v>0</v>
      </c>
      <c r="AR259" s="1626" t="str">
        <f>IF(TRIM(AG259)="▼ recette suivante", AG259, IF(AQ259&gt;0, IF(AT9&lt;&gt;"", AT9&amp;"-ou.or.o ❾ + or - &gt;", ""), ""))</f>
        <v/>
      </c>
      <c r="AS259" s="1064"/>
      <c r="AT259" s="1064"/>
      <c r="AU259" s="1053">
        <f t="shared" si="109"/>
        <v>0</v>
      </c>
      <c r="AV259" s="1054">
        <f>IF(AK259,IF(OR(AU259="",N(AU259)&lt;=0.000000001),"",_xlfn.XLOOKUP(AJ259,BJ15:BJ62,BN15:BN62,_xlfn.XLOOKUP(AJ259,BK15:BK62,BN15:BN62,_xlfn.XLOOKUP(AJ259,BL15:BL62,BN15:BN62,"")))),0)</f>
        <v>0</v>
      </c>
      <c r="AW259" s="1067" cm="1">
        <f t="array" ref="AW259">IF(AK259&lt;&gt;1,0,IF(OR(AU259="",N(AU259)&lt;=0.000000001),"",IF(OR(AO259="",N(AO259)&lt;=0.000000001),0,IF(ISNUMBER(AU259),IFERROR(_xlfn.LET(_xlpm.ai_test,TRIM(AJ259),_xlpm.r,IFERROR(_xlfn.XLOOKUP(_xlpm.ai_test,BJ15:BJ62,ROW(BJ15:BJ62),0,1),IFERROR(_xlfn.XLOOKUP(_xlpm.ai_test,BK15:BK62,ROW(BK15:BK62),0,1),_xlfn.XLOOKUP(_xlpm.ai_test,BL15:BL62,ROW(BL15:BL62),0,1))),_xlpm.p,_xlpm.r-MIN(ROW(BJ15:BJ62))+1,_xlpm.f,INDEX(BM15:BM62,_xlpm.p),_xlpm.u,INDEX(BN15:BN62,_xlpm.p),_xlpm.s,INDEX(BP15:BP62,_xlpm.p),_xlpm.q,N(AU259)/_xlpm.f,IF(_xlpm.q&gt;=_xlpm.s,ROUND(_xlpm.q,1)&amp;" "&amp;_xlpm.ai_test&amp;" = "&amp;ROUND(_xlpm.q*_xlpm.f,1)&amp;" "&amp;_xlpm.u,ROUND(_xlpm.q,1)&amp;" "&amp;_xlpm.ai_test)),""),""))))</f>
        <v>0</v>
      </c>
      <c r="AX259" s="1055"/>
      <c r="AY259" s="1053">
        <f t="shared" si="110"/>
        <v>0</v>
      </c>
      <c r="AZ259" s="1054" t="str">
        <f t="shared" si="111"/>
        <v/>
      </c>
      <c r="BA259" s="1056">
        <f t="shared" si="112"/>
        <v>0</v>
      </c>
      <c r="BB259" s="1057" t="str">
        <f t="shared" si="113"/>
        <v/>
      </c>
      <c r="BC259" s="1046"/>
      <c r="BD259" s="1058">
        <f t="shared" si="114"/>
        <v>0</v>
      </c>
      <c r="BE259" s="1048" t="str">
        <f t="shared" si="115"/>
        <v/>
      </c>
      <c r="BF259" s="262" t="s">
        <v>22</v>
      </c>
      <c r="BG259" s="1027">
        <f t="shared" si="116"/>
        <v>0</v>
      </c>
      <c r="BH259" s="1028">
        <f t="shared" si="117"/>
        <v>0</v>
      </c>
      <c r="BI259"/>
      <c r="BJ259" s="701"/>
      <c r="BK259" s="701"/>
      <c r="BL259" s="701"/>
      <c r="BM259" s="701"/>
      <c r="BN259" s="701"/>
      <c r="BO259" s="701"/>
      <c r="BP259" s="701"/>
      <c r="BQ259" s="701"/>
      <c r="BX259" s="964" t="str">
        <f t="shared" si="99"/>
        <v>►</v>
      </c>
      <c r="CC259"/>
      <c r="CD259" s="848"/>
      <c r="DC259" s="3">
        <v>1</v>
      </c>
    </row>
    <row r="260" spans="1:109" ht="21" customHeight="1">
      <c r="A260" s="941" t="s">
        <v>22</v>
      </c>
      <c r="B260" s="957" t="str">
        <f t="shared" si="98"/>
        <v>►</v>
      </c>
      <c r="C260" s="999" cm="1">
        <f t="array" ref="C260">SUMPRODUCT(LEN(D260:J260))</f>
        <v>0</v>
      </c>
      <c r="D260" s="201"/>
      <c r="E260" s="206"/>
      <c r="F260" s="206"/>
      <c r="G260" s="206"/>
      <c r="H260" s="206"/>
      <c r="I260" s="206"/>
      <c r="J260" s="207"/>
      <c r="K260" s="455" t="s">
        <v>22</v>
      </c>
      <c r="L260" s="115" t="s">
        <v>16</v>
      </c>
      <c r="M260" s="3141"/>
      <c r="N260" s="3142"/>
      <c r="O260" s="3141"/>
      <c r="P260" s="3143"/>
      <c r="Q260" s="3144"/>
      <c r="R260" s="3145"/>
      <c r="S260" s="3146"/>
      <c r="T260" s="3147"/>
      <c r="U260" s="3148"/>
      <c r="V260" s="3149"/>
      <c r="W260" s="2109"/>
      <c r="X260" s="3150"/>
      <c r="Y260" s="117"/>
      <c r="Z260" s="3151"/>
      <c r="AA260" s="3152"/>
      <c r="AB260" s="3153"/>
      <c r="AC260" s="3154"/>
      <c r="AD260" s="119"/>
      <c r="AE260" s="262" t="s">
        <v>22</v>
      </c>
      <c r="AF260" s="1035" t="str">
        <f t="shared" si="100"/>
        <v>►</v>
      </c>
      <c r="AG260" s="1036" t="str">
        <f t="shared" si="101"/>
        <v/>
      </c>
      <c r="AH260" s="1037" t="str">
        <f t="shared" si="102"/>
        <v/>
      </c>
      <c r="AI260" s="1036" t="str">
        <f t="shared" si="103"/>
        <v/>
      </c>
      <c r="AJ260" s="1037" t="str">
        <f t="shared" si="104"/>
        <v/>
      </c>
      <c r="AK260" s="1037">
        <f>IF(AND(L260="A",COUNTIF(BJ15:BL62,TRIM(U260))&gt;0),1,0)</f>
        <v>0</v>
      </c>
      <c r="AL260" s="1051" t="str" cm="1">
        <f t="array" ref="AL260">IF(AF260&lt;&gt;"A","",IFERROR((IFERROR(_xlfn.XLOOKUP(TRIM(SUBSTITUTE(U260,CHAR(160)," ")),BJ15:BJ62,BM15:BM62),IFERROR(_xlfn.XLOOKUP(TRIM(SUBSTITUTE(U260,CHAR(160)," ")),BK15:BK62,BM15:BM62),_xlfn.XLOOKUP(TRIM(SUBSTITUTE(U260,CHAR(160)," ")),BL15:BL62,BM15:BM62))))*T260*IF(ISBLANK(Q260),1,Q260)+IFERROR(_xlfn.XLOOKUP("RECHERCHEX",TRIM(L260:AD260),L260:AD260),0),0))</f>
        <v/>
      </c>
      <c r="AM260" s="1038">
        <f t="shared" si="105"/>
        <v>0</v>
      </c>
      <c r="AN260" s="1627" t="str">
        <f t="shared" si="106"/>
        <v/>
      </c>
      <c r="AO260" s="1039">
        <f t="shared" si="107"/>
        <v>0</v>
      </c>
      <c r="AP260" s="1039">
        <f t="shared" si="108"/>
        <v>0</v>
      </c>
      <c r="AQ260" s="1040">
        <f>IF(AO260&gt;0,AS9,0)</f>
        <v>0</v>
      </c>
      <c r="AR260" s="1628" t="str">
        <f>IF(TRIM(AG260)="▼ recette suivante", AG260, IF(AQ260&gt;0, IF(AT9&lt;&gt;"", AT9&amp;"-ou.or.o ❾ + or - &gt;", ""), ""))</f>
        <v/>
      </c>
      <c r="AS260" s="1064"/>
      <c r="AT260" s="1064"/>
      <c r="AU260" s="1042">
        <f t="shared" si="109"/>
        <v>0</v>
      </c>
      <c r="AV260" s="1043">
        <f>IF(AK260,IF(OR(AU260="",N(AU260)&lt;=0.000000001),"",_xlfn.XLOOKUP(AJ260,BJ15:BJ62,BN15:BN62,_xlfn.XLOOKUP(AJ260,BK15:BK62,BN15:BN62,_xlfn.XLOOKUP(AJ260,BL15:BL62,BN15:BN62,"")))),0)</f>
        <v>0</v>
      </c>
      <c r="AW260" s="1065" cm="1">
        <f t="array" ref="AW260">IF(AK260&lt;&gt;1,0,IF(OR(AU260="",N(AU260)&lt;=0.000000001),"",IF(OR(AO260="",N(AO260)&lt;=0.000000001),0,IF(ISNUMBER(AU260),IFERROR(_xlfn.LET(_xlpm.ai_test,TRIM(AJ260),_xlpm.r,IFERROR(_xlfn.XLOOKUP(_xlpm.ai_test,BJ15:BJ62,ROW(BJ15:BJ62),0,1),IFERROR(_xlfn.XLOOKUP(_xlpm.ai_test,BK15:BK62,ROW(BK15:BK62),0,1),_xlfn.XLOOKUP(_xlpm.ai_test,BL15:BL62,ROW(BL15:BL62),0,1))),_xlpm.p,_xlpm.r-MIN(ROW(BJ15:BJ62))+1,_xlpm.f,INDEX(BM15:BM62,_xlpm.p),_xlpm.u,INDEX(BN15:BN62,_xlpm.p),_xlpm.s,INDEX(BP15:BP62,_xlpm.p),_xlpm.q,N(AU260)/_xlpm.f,IF(_xlpm.q&gt;=_xlpm.s,ROUND(_xlpm.q,1)&amp;" "&amp;_xlpm.ai_test&amp;" = "&amp;ROUND(_xlpm.q*_xlpm.f,1)&amp;" "&amp;_xlpm.u,ROUND(_xlpm.q,1)&amp;" "&amp;_xlpm.ai_test)),""),""))))</f>
        <v>0</v>
      </c>
      <c r="AX260" s="1055"/>
      <c r="AY260" s="1042">
        <f t="shared" si="110"/>
        <v>0</v>
      </c>
      <c r="AZ260" s="1043" t="str">
        <f t="shared" si="111"/>
        <v/>
      </c>
      <c r="BA260" s="1044">
        <f t="shared" si="112"/>
        <v>0</v>
      </c>
      <c r="BB260" s="1045" t="str">
        <f t="shared" si="113"/>
        <v/>
      </c>
      <c r="BC260" s="1046"/>
      <c r="BD260" s="1047">
        <f t="shared" si="114"/>
        <v>0</v>
      </c>
      <c r="BE260" s="1048" t="str">
        <f t="shared" si="115"/>
        <v/>
      </c>
      <c r="BF260" s="262" t="s">
        <v>22</v>
      </c>
      <c r="BG260" s="1027">
        <f t="shared" si="116"/>
        <v>0</v>
      </c>
      <c r="BH260" s="1028">
        <f t="shared" si="117"/>
        <v>0</v>
      </c>
      <c r="BI260"/>
      <c r="BJ260" s="701"/>
      <c r="BK260" s="701"/>
      <c r="BL260" s="701"/>
      <c r="BM260" s="701"/>
      <c r="BN260" s="701"/>
      <c r="BO260" s="701"/>
      <c r="BP260" s="701"/>
      <c r="BQ260" s="701"/>
      <c r="BX260" s="964" t="str">
        <f t="shared" si="99"/>
        <v>►</v>
      </c>
      <c r="CC260"/>
      <c r="CD260" s="848"/>
      <c r="DC260" s="3">
        <v>1</v>
      </c>
    </row>
    <row r="261" spans="1:109" ht="21" customHeight="1">
      <c r="A261" s="941" t="s">
        <v>22</v>
      </c>
      <c r="B261" s="957" t="str">
        <f t="shared" ref="B261:B304" si="120">L261</f>
        <v>►</v>
      </c>
      <c r="C261" s="999" cm="1">
        <f t="array" ref="C261">SUMPRODUCT(LEN(D261:J261))</f>
        <v>0</v>
      </c>
      <c r="D261" s="201"/>
      <c r="E261" s="206"/>
      <c r="F261" s="206"/>
      <c r="G261" s="206"/>
      <c r="H261" s="206"/>
      <c r="I261" s="206"/>
      <c r="J261" s="207"/>
      <c r="K261" s="455" t="s">
        <v>22</v>
      </c>
      <c r="L261" s="115" t="s">
        <v>16</v>
      </c>
      <c r="M261" s="3141"/>
      <c r="N261" s="3142"/>
      <c r="O261" s="3141"/>
      <c r="P261" s="3143"/>
      <c r="Q261" s="3144"/>
      <c r="R261" s="3145"/>
      <c r="S261" s="3146"/>
      <c r="T261" s="3147"/>
      <c r="U261" s="3148"/>
      <c r="V261" s="3149"/>
      <c r="W261" s="2109"/>
      <c r="X261" s="3150"/>
      <c r="Y261" s="117"/>
      <c r="Z261" s="3151"/>
      <c r="AA261" s="3152"/>
      <c r="AB261" s="3153"/>
      <c r="AC261" s="3154"/>
      <c r="AD261" s="119"/>
      <c r="AE261" s="262" t="s">
        <v>22</v>
      </c>
      <c r="AF261" s="1035" t="str">
        <f t="shared" si="100"/>
        <v>►</v>
      </c>
      <c r="AG261" s="1036" t="str">
        <f t="shared" si="101"/>
        <v/>
      </c>
      <c r="AH261" s="1037" t="str">
        <f t="shared" si="102"/>
        <v/>
      </c>
      <c r="AI261" s="1036" t="str">
        <f t="shared" si="103"/>
        <v/>
      </c>
      <c r="AJ261" s="1037" t="str">
        <f t="shared" si="104"/>
        <v/>
      </c>
      <c r="AK261" s="1037">
        <f>IF(AND(L261="A",COUNTIF(BJ15:BL62,TRIM(U261))&gt;0),1,0)</f>
        <v>0</v>
      </c>
      <c r="AL261" s="1051" t="str" cm="1">
        <f t="array" ref="AL261">IF(AF261&lt;&gt;"A","",IFERROR((IFERROR(_xlfn.XLOOKUP(TRIM(SUBSTITUTE(U261,CHAR(160)," ")),BJ15:BJ62,BM15:BM62),IFERROR(_xlfn.XLOOKUP(TRIM(SUBSTITUTE(U261,CHAR(160)," ")),BK15:BK62,BM15:BM62),_xlfn.XLOOKUP(TRIM(SUBSTITUTE(U261,CHAR(160)," ")),BL15:BL62,BM15:BM62))))*T261*IF(ISBLANK(Q261),1,Q261)+IFERROR(_xlfn.XLOOKUP("RECHERCHEX",TRIM(L261:AD261),L261:AD261),0),0))</f>
        <v/>
      </c>
      <c r="AM261" s="1038">
        <f t="shared" si="105"/>
        <v>0</v>
      </c>
      <c r="AN261" s="1627" t="str">
        <f t="shared" si="106"/>
        <v/>
      </c>
      <c r="AO261" s="1039">
        <f t="shared" si="107"/>
        <v>0</v>
      </c>
      <c r="AP261" s="1039">
        <f t="shared" si="108"/>
        <v>0</v>
      </c>
      <c r="AQ261" s="1052">
        <f>IF(AO261&gt;0,AS9,0)</f>
        <v>0</v>
      </c>
      <c r="AR261" s="1626" t="str">
        <f>IF(TRIM(AG261)="▼ recette suivante", AG261, IF(AQ261&gt;0, IF(AT9&lt;&gt;"", AT9&amp;"-ou.or.o ❾ + or - &gt;", ""), ""))</f>
        <v/>
      </c>
      <c r="AS261" s="1064"/>
      <c r="AT261" s="1064"/>
      <c r="AU261" s="1053">
        <f t="shared" si="109"/>
        <v>0</v>
      </c>
      <c r="AV261" s="1054">
        <f>IF(AK261,IF(OR(AU261="",N(AU261)&lt;=0.000000001),"",_xlfn.XLOOKUP(AJ261,BJ15:BJ62,BN15:BN62,_xlfn.XLOOKUP(AJ261,BK15:BK62,BN15:BN62,_xlfn.XLOOKUP(AJ261,BL15:BL62,BN15:BN62,"")))),0)</f>
        <v>0</v>
      </c>
      <c r="AW261" s="1067" cm="1">
        <f t="array" ref="AW261">IF(AK261&lt;&gt;1,0,IF(OR(AU261="",N(AU261)&lt;=0.000000001),"",IF(OR(AO261="",N(AO261)&lt;=0.000000001),0,IF(ISNUMBER(AU261),IFERROR(_xlfn.LET(_xlpm.ai_test,TRIM(AJ261),_xlpm.r,IFERROR(_xlfn.XLOOKUP(_xlpm.ai_test,BJ15:BJ62,ROW(BJ15:BJ62),0,1),IFERROR(_xlfn.XLOOKUP(_xlpm.ai_test,BK15:BK62,ROW(BK15:BK62),0,1),_xlfn.XLOOKUP(_xlpm.ai_test,BL15:BL62,ROW(BL15:BL62),0,1))),_xlpm.p,_xlpm.r-MIN(ROW(BJ15:BJ62))+1,_xlpm.f,INDEX(BM15:BM62,_xlpm.p),_xlpm.u,INDEX(BN15:BN62,_xlpm.p),_xlpm.s,INDEX(BP15:BP62,_xlpm.p),_xlpm.q,N(AU261)/_xlpm.f,IF(_xlpm.q&gt;=_xlpm.s,ROUND(_xlpm.q,1)&amp;" "&amp;_xlpm.ai_test&amp;" = "&amp;ROUND(_xlpm.q*_xlpm.f,1)&amp;" "&amp;_xlpm.u,ROUND(_xlpm.q,1)&amp;" "&amp;_xlpm.ai_test)),""),""))))</f>
        <v>0</v>
      </c>
      <c r="AX261" s="1055"/>
      <c r="AY261" s="1053">
        <f t="shared" si="110"/>
        <v>0</v>
      </c>
      <c r="AZ261" s="1054" t="str">
        <f t="shared" si="111"/>
        <v/>
      </c>
      <c r="BA261" s="1056">
        <f t="shared" si="112"/>
        <v>0</v>
      </c>
      <c r="BB261" s="1057" t="str">
        <f t="shared" si="113"/>
        <v/>
      </c>
      <c r="BC261" s="1046"/>
      <c r="BD261" s="1058">
        <f t="shared" si="114"/>
        <v>0</v>
      </c>
      <c r="BE261" s="1048" t="str">
        <f t="shared" si="115"/>
        <v/>
      </c>
      <c r="BF261" s="262" t="s">
        <v>22</v>
      </c>
      <c r="BG261" s="1027">
        <f t="shared" si="116"/>
        <v>0</v>
      </c>
      <c r="BH261" s="1028">
        <f t="shared" si="117"/>
        <v>0</v>
      </c>
      <c r="BI261"/>
      <c r="BJ261" s="701"/>
      <c r="BK261" s="701"/>
      <c r="BL261" s="701"/>
      <c r="BM261" s="701"/>
      <c r="BN261" s="701"/>
      <c r="BO261" s="701"/>
      <c r="BP261" s="701"/>
      <c r="BQ261" s="701"/>
      <c r="BX261" s="964" t="str">
        <f t="shared" ref="BX261:BX324" si="121">AF261</f>
        <v>►</v>
      </c>
      <c r="CC261"/>
      <c r="CD261" s="848"/>
      <c r="DC261" s="3">
        <v>1</v>
      </c>
    </row>
    <row r="262" spans="1:109" ht="21" customHeight="1">
      <c r="A262" s="941" t="s">
        <v>22</v>
      </c>
      <c r="B262" s="957" t="str">
        <f t="shared" si="120"/>
        <v>►</v>
      </c>
      <c r="C262" s="999" cm="1">
        <f t="array" ref="C262">SUMPRODUCT(LEN(D262:J262))</f>
        <v>0</v>
      </c>
      <c r="D262" s="201"/>
      <c r="E262" s="206"/>
      <c r="F262" s="206"/>
      <c r="G262" s="206"/>
      <c r="H262" s="206"/>
      <c r="I262" s="206"/>
      <c r="J262" s="207"/>
      <c r="K262" s="455" t="s">
        <v>22</v>
      </c>
      <c r="L262" s="115" t="s">
        <v>16</v>
      </c>
      <c r="M262" s="3141"/>
      <c r="N262" s="3142"/>
      <c r="O262" s="3141"/>
      <c r="P262" s="3143"/>
      <c r="Q262" s="3144"/>
      <c r="R262" s="3145"/>
      <c r="S262" s="3146"/>
      <c r="T262" s="3147"/>
      <c r="U262" s="3148"/>
      <c r="V262" s="3149"/>
      <c r="W262" s="2109"/>
      <c r="X262" s="3150"/>
      <c r="Y262" s="117"/>
      <c r="Z262" s="3151"/>
      <c r="AA262" s="3152"/>
      <c r="AB262" s="3153"/>
      <c r="AC262" s="3154"/>
      <c r="AD262" s="119"/>
      <c r="AE262" s="262" t="s">
        <v>22</v>
      </c>
      <c r="AF262" s="1035" t="str">
        <f t="shared" si="100"/>
        <v>►</v>
      </c>
      <c r="AG262" s="1036" t="str">
        <f t="shared" si="101"/>
        <v/>
      </c>
      <c r="AH262" s="1037" t="str">
        <f t="shared" si="102"/>
        <v/>
      </c>
      <c r="AI262" s="1036" t="str">
        <f t="shared" si="103"/>
        <v/>
      </c>
      <c r="AJ262" s="1037" t="str">
        <f t="shared" si="104"/>
        <v/>
      </c>
      <c r="AK262" s="1037">
        <f>IF(AND(L262="A",COUNTIF(BJ15:BL62,TRIM(U262))&gt;0),1,0)</f>
        <v>0</v>
      </c>
      <c r="AL262" s="1051" t="str" cm="1">
        <f t="array" ref="AL262">IF(AF262&lt;&gt;"A","",IFERROR((IFERROR(_xlfn.XLOOKUP(TRIM(SUBSTITUTE(U262,CHAR(160)," ")),BJ15:BJ62,BM15:BM62),IFERROR(_xlfn.XLOOKUP(TRIM(SUBSTITUTE(U262,CHAR(160)," ")),BK15:BK62,BM15:BM62),_xlfn.XLOOKUP(TRIM(SUBSTITUTE(U262,CHAR(160)," ")),BL15:BL62,BM15:BM62))))*T262*IF(ISBLANK(Q262),1,Q262)+IFERROR(_xlfn.XLOOKUP("RECHERCHEX",TRIM(L262:AD262),L262:AD262),0),0))</f>
        <v/>
      </c>
      <c r="AM262" s="1038">
        <f t="shared" si="105"/>
        <v>0</v>
      </c>
      <c r="AN262" s="1627" t="str">
        <f t="shared" si="106"/>
        <v/>
      </c>
      <c r="AO262" s="1039">
        <f t="shared" si="107"/>
        <v>0</v>
      </c>
      <c r="AP262" s="1039">
        <f t="shared" si="108"/>
        <v>0</v>
      </c>
      <c r="AQ262" s="1040">
        <f>IF(AO262&gt;0,AS9,0)</f>
        <v>0</v>
      </c>
      <c r="AR262" s="1628" t="str">
        <f>IF(TRIM(AG262)="▼ recette suivante", AG262, IF(AQ262&gt;0, IF(AT9&lt;&gt;"", AT9&amp;"-ou.or.o ❾ + or - &gt;", ""), ""))</f>
        <v/>
      </c>
      <c r="AS262" s="1064"/>
      <c r="AT262" s="1064"/>
      <c r="AU262" s="1042">
        <f t="shared" si="109"/>
        <v>0</v>
      </c>
      <c r="AV262" s="1043">
        <f>IF(AK262,IF(OR(AU262="",N(AU262)&lt;=0.000000001),"",_xlfn.XLOOKUP(AJ262,BJ15:BJ62,BN15:BN62,_xlfn.XLOOKUP(AJ262,BK15:BK62,BN15:BN62,_xlfn.XLOOKUP(AJ262,BL15:BL62,BN15:BN62,"")))),0)</f>
        <v>0</v>
      </c>
      <c r="AW262" s="1065" cm="1">
        <f t="array" ref="AW262">IF(AK262&lt;&gt;1,0,IF(OR(AU262="",N(AU262)&lt;=0.000000001),"",IF(OR(AO262="",N(AO262)&lt;=0.000000001),0,IF(ISNUMBER(AU262),IFERROR(_xlfn.LET(_xlpm.ai_test,TRIM(AJ262),_xlpm.r,IFERROR(_xlfn.XLOOKUP(_xlpm.ai_test,BJ15:BJ62,ROW(BJ15:BJ62),0,1),IFERROR(_xlfn.XLOOKUP(_xlpm.ai_test,BK15:BK62,ROW(BK15:BK62),0,1),_xlfn.XLOOKUP(_xlpm.ai_test,BL15:BL62,ROW(BL15:BL62),0,1))),_xlpm.p,_xlpm.r-MIN(ROW(BJ15:BJ62))+1,_xlpm.f,INDEX(BM15:BM62,_xlpm.p),_xlpm.u,INDEX(BN15:BN62,_xlpm.p),_xlpm.s,INDEX(BP15:BP62,_xlpm.p),_xlpm.q,N(AU262)/_xlpm.f,IF(_xlpm.q&gt;=_xlpm.s,ROUND(_xlpm.q,1)&amp;" "&amp;_xlpm.ai_test&amp;" = "&amp;ROUND(_xlpm.q*_xlpm.f,1)&amp;" "&amp;_xlpm.u,ROUND(_xlpm.q,1)&amp;" "&amp;_xlpm.ai_test)),""),""))))</f>
        <v>0</v>
      </c>
      <c r="AX262" s="1055"/>
      <c r="AY262" s="1042">
        <f t="shared" si="110"/>
        <v>0</v>
      </c>
      <c r="AZ262" s="1043" t="str">
        <f t="shared" si="111"/>
        <v/>
      </c>
      <c r="BA262" s="1044">
        <f t="shared" si="112"/>
        <v>0</v>
      </c>
      <c r="BB262" s="1045" t="str">
        <f t="shared" si="113"/>
        <v/>
      </c>
      <c r="BC262" s="1046"/>
      <c r="BD262" s="1047">
        <f t="shared" si="114"/>
        <v>0</v>
      </c>
      <c r="BE262" s="1048" t="str">
        <f t="shared" si="115"/>
        <v/>
      </c>
      <c r="BF262" s="262" t="s">
        <v>22</v>
      </c>
      <c r="BG262" s="1027">
        <f t="shared" si="116"/>
        <v>0</v>
      </c>
      <c r="BH262" s="1028">
        <f t="shared" si="117"/>
        <v>0</v>
      </c>
      <c r="BI262"/>
      <c r="BJ262" s="701"/>
      <c r="BK262" s="701"/>
      <c r="BL262" s="701"/>
      <c r="BM262" s="701"/>
      <c r="BN262" s="701"/>
      <c r="BO262" s="701"/>
      <c r="BP262" s="701"/>
      <c r="BQ262" s="701"/>
      <c r="BX262" s="964" t="str">
        <f t="shared" si="121"/>
        <v>►</v>
      </c>
      <c r="CC262"/>
      <c r="CD262" s="848"/>
      <c r="DC262" s="3">
        <v>1</v>
      </c>
    </row>
    <row r="263" spans="1:109" ht="21" customHeight="1">
      <c r="A263" s="941" t="s">
        <v>22</v>
      </c>
      <c r="B263" s="957" t="str">
        <f t="shared" si="120"/>
        <v>►</v>
      </c>
      <c r="C263" s="999" cm="1">
        <f t="array" ref="C263">SUMPRODUCT(LEN(D263:J263))</f>
        <v>0</v>
      </c>
      <c r="D263" s="201"/>
      <c r="E263" s="206"/>
      <c r="F263" s="206"/>
      <c r="G263" s="206"/>
      <c r="H263" s="206"/>
      <c r="I263" s="206"/>
      <c r="J263" s="207" t="str">
        <f>""&amp;T257</f>
        <v/>
      </c>
      <c r="K263" s="455" t="s">
        <v>22</v>
      </c>
      <c r="L263" s="115" t="s">
        <v>16</v>
      </c>
      <c r="M263" s="3141"/>
      <c r="N263" s="3142"/>
      <c r="O263" s="3141"/>
      <c r="P263" s="3143"/>
      <c r="Q263" s="3144"/>
      <c r="R263" s="3145"/>
      <c r="S263" s="3146"/>
      <c r="T263" s="3147"/>
      <c r="U263" s="3148"/>
      <c r="V263" s="3149"/>
      <c r="W263" s="2109"/>
      <c r="X263" s="3150"/>
      <c r="Y263" s="117"/>
      <c r="Z263" s="3151"/>
      <c r="AA263" s="3152"/>
      <c r="AB263" s="3153"/>
      <c r="AC263" s="3154"/>
      <c r="AD263" s="119"/>
      <c r="AE263" s="262" t="s">
        <v>22</v>
      </c>
      <c r="AF263" s="1035" t="str">
        <f t="shared" si="100"/>
        <v>►</v>
      </c>
      <c r="AG263" s="1036" t="str">
        <f t="shared" si="101"/>
        <v/>
      </c>
      <c r="AH263" s="1037" t="str">
        <f t="shared" si="102"/>
        <v/>
      </c>
      <c r="AI263" s="1036" t="str">
        <f t="shared" si="103"/>
        <v/>
      </c>
      <c r="AJ263" s="1037" t="str">
        <f t="shared" si="104"/>
        <v/>
      </c>
      <c r="AK263" s="1037">
        <f>IF(AND(L263="A",COUNTIF(BJ15:BL62,TRIM(U263))&gt;0),1,0)</f>
        <v>0</v>
      </c>
      <c r="AL263" s="1051" t="str" cm="1">
        <f t="array" ref="AL263">IF(AF263&lt;&gt;"A","",IFERROR((IFERROR(_xlfn.XLOOKUP(TRIM(SUBSTITUTE(U263,CHAR(160)," ")),BJ15:BJ62,BM15:BM62),IFERROR(_xlfn.XLOOKUP(TRIM(SUBSTITUTE(U263,CHAR(160)," ")),BK15:BK62,BM15:BM62),_xlfn.XLOOKUP(TRIM(SUBSTITUTE(U263,CHAR(160)," ")),BL15:BL62,BM15:BM62))))*T263*IF(ISBLANK(Q263),1,Q263)+IFERROR(_xlfn.XLOOKUP("RECHERCHEX",TRIM(L263:AD263),L263:AD263),0),0))</f>
        <v/>
      </c>
      <c r="AM263" s="1038">
        <f t="shared" si="105"/>
        <v>0</v>
      </c>
      <c r="AN263" s="1627" t="str">
        <f t="shared" si="106"/>
        <v/>
      </c>
      <c r="AO263" s="1039">
        <f t="shared" si="107"/>
        <v>0</v>
      </c>
      <c r="AP263" s="1039">
        <f t="shared" si="108"/>
        <v>0</v>
      </c>
      <c r="AQ263" s="1052">
        <f>IF(AO263&gt;0,AS9,0)</f>
        <v>0</v>
      </c>
      <c r="AR263" s="1626" t="str">
        <f>IF(TRIM(AG263)="▼ recette suivante", AG263, IF(AQ263&gt;0, IF(AT9&lt;&gt;"", AT9&amp;"-ou.or.o ❾ + or - &gt;", ""), ""))</f>
        <v/>
      </c>
      <c r="AS263" s="1064"/>
      <c r="AT263" s="1064"/>
      <c r="AU263" s="1053">
        <f t="shared" si="109"/>
        <v>0</v>
      </c>
      <c r="AV263" s="1054">
        <f>IF(AK263,IF(OR(AU263="",N(AU263)&lt;=0.000000001),"",_xlfn.XLOOKUP(AJ263,BJ15:BJ62,BN15:BN62,_xlfn.XLOOKUP(AJ263,BK15:BK62,BN15:BN62,_xlfn.XLOOKUP(AJ263,BL15:BL62,BN15:BN62,"")))),0)</f>
        <v>0</v>
      </c>
      <c r="AW263" s="1067" cm="1">
        <f t="array" ref="AW263">IF(AK263&lt;&gt;1,0,IF(OR(AU263="",N(AU263)&lt;=0.000000001),"",IF(OR(AO263="",N(AO263)&lt;=0.000000001),0,IF(ISNUMBER(AU263),IFERROR(_xlfn.LET(_xlpm.ai_test,TRIM(AJ263),_xlpm.r,IFERROR(_xlfn.XLOOKUP(_xlpm.ai_test,BJ15:BJ62,ROW(BJ15:BJ62),0,1),IFERROR(_xlfn.XLOOKUP(_xlpm.ai_test,BK15:BK62,ROW(BK15:BK62),0,1),_xlfn.XLOOKUP(_xlpm.ai_test,BL15:BL62,ROW(BL15:BL62),0,1))),_xlpm.p,_xlpm.r-MIN(ROW(BJ15:BJ62))+1,_xlpm.f,INDEX(BM15:BM62,_xlpm.p),_xlpm.u,INDEX(BN15:BN62,_xlpm.p),_xlpm.s,INDEX(BP15:BP62,_xlpm.p),_xlpm.q,N(AU263)/_xlpm.f,IF(_xlpm.q&gt;=_xlpm.s,ROUND(_xlpm.q,1)&amp;" "&amp;_xlpm.ai_test&amp;" = "&amp;ROUND(_xlpm.q*_xlpm.f,1)&amp;" "&amp;_xlpm.u,ROUND(_xlpm.q,1)&amp;" "&amp;_xlpm.ai_test)),""),""))))</f>
        <v>0</v>
      </c>
      <c r="AX263" s="1055"/>
      <c r="AY263" s="1053">
        <f t="shared" si="110"/>
        <v>0</v>
      </c>
      <c r="AZ263" s="1054" t="str">
        <f t="shared" si="111"/>
        <v/>
      </c>
      <c r="BA263" s="1056">
        <f t="shared" si="112"/>
        <v>0</v>
      </c>
      <c r="BB263" s="1057" t="str">
        <f t="shared" si="113"/>
        <v/>
      </c>
      <c r="BC263" s="1046"/>
      <c r="BD263" s="1058">
        <f t="shared" si="114"/>
        <v>0</v>
      </c>
      <c r="BE263" s="1048" t="str">
        <f t="shared" si="115"/>
        <v/>
      </c>
      <c r="BF263" s="262" t="s">
        <v>22</v>
      </c>
      <c r="BG263" s="1027">
        <f t="shared" si="116"/>
        <v>0</v>
      </c>
      <c r="BH263" s="1028">
        <f t="shared" si="117"/>
        <v>0</v>
      </c>
      <c r="BI263"/>
      <c r="BJ263" s="701"/>
      <c r="BK263" s="701"/>
      <c r="BL263" s="701"/>
      <c r="BM263" s="701"/>
      <c r="BN263" s="701"/>
      <c r="BO263" s="701"/>
      <c r="BP263" s="701"/>
      <c r="BQ263" s="701"/>
      <c r="BX263" s="964" t="str">
        <f t="shared" si="121"/>
        <v>►</v>
      </c>
      <c r="CC263"/>
      <c r="CD263" s="848"/>
      <c r="DC263" s="3">
        <v>1</v>
      </c>
    </row>
    <row r="264" spans="1:109" ht="21" customHeight="1">
      <c r="A264" s="941" t="s">
        <v>22</v>
      </c>
      <c r="B264" s="957" t="str">
        <f t="shared" si="120"/>
        <v>►</v>
      </c>
      <c r="C264" s="999" cm="1">
        <f t="array" ref="C264">SUMPRODUCT(LEN(D264:J264))</f>
        <v>0</v>
      </c>
      <c r="D264" s="201"/>
      <c r="E264" s="206"/>
      <c r="F264" s="206"/>
      <c r="G264" s="206"/>
      <c r="H264" s="206"/>
      <c r="I264" s="206"/>
      <c r="J264" s="207"/>
      <c r="K264" s="455" t="s">
        <v>22</v>
      </c>
      <c r="L264" s="115" t="s">
        <v>16</v>
      </c>
      <c r="M264" s="3141"/>
      <c r="N264" s="3142"/>
      <c r="O264" s="3141"/>
      <c r="P264" s="3143"/>
      <c r="Q264" s="3144"/>
      <c r="R264" s="3145"/>
      <c r="S264" s="3146"/>
      <c r="T264" s="3147"/>
      <c r="U264" s="3148"/>
      <c r="V264" s="3149"/>
      <c r="W264" s="2109"/>
      <c r="X264" s="3150"/>
      <c r="Y264" s="117"/>
      <c r="Z264" s="3151"/>
      <c r="AA264" s="3152"/>
      <c r="AB264" s="3153"/>
      <c r="AC264" s="3154"/>
      <c r="AD264" s="119"/>
      <c r="AE264" s="262" t="s">
        <v>22</v>
      </c>
      <c r="AF264" s="1035" t="str">
        <f t="shared" si="100"/>
        <v>►</v>
      </c>
      <c r="AG264" s="1036" t="str">
        <f t="shared" si="101"/>
        <v/>
      </c>
      <c r="AH264" s="1037" t="str">
        <f t="shared" si="102"/>
        <v/>
      </c>
      <c r="AI264" s="1036" t="str">
        <f t="shared" si="103"/>
        <v/>
      </c>
      <c r="AJ264" s="1037" t="str">
        <f t="shared" si="104"/>
        <v/>
      </c>
      <c r="AK264" s="1037">
        <f>IF(AND(L264="A",COUNTIF(BJ15:BL62,TRIM(U264))&gt;0),1,0)</f>
        <v>0</v>
      </c>
      <c r="AL264" s="1051" t="str" cm="1">
        <f t="array" ref="AL264">IF(AF264&lt;&gt;"A","",IFERROR((IFERROR(_xlfn.XLOOKUP(TRIM(SUBSTITUTE(U264,CHAR(160)," ")),BJ15:BJ62,BM15:BM62),IFERROR(_xlfn.XLOOKUP(TRIM(SUBSTITUTE(U264,CHAR(160)," ")),BK15:BK62,BM15:BM62),_xlfn.XLOOKUP(TRIM(SUBSTITUTE(U264,CHAR(160)," ")),BL15:BL62,BM15:BM62))))*T264*IF(ISBLANK(Q264),1,Q264)+IFERROR(_xlfn.XLOOKUP("RECHERCHEX",TRIM(L264:AD264),L264:AD264),0),0))</f>
        <v/>
      </c>
      <c r="AM264" s="1038">
        <f t="shared" si="105"/>
        <v>0</v>
      </c>
      <c r="AN264" s="1627" t="str">
        <f t="shared" si="106"/>
        <v/>
      </c>
      <c r="AO264" s="1039">
        <f t="shared" si="107"/>
        <v>0</v>
      </c>
      <c r="AP264" s="1039">
        <f t="shared" si="108"/>
        <v>0</v>
      </c>
      <c r="AQ264" s="1040">
        <f>IF(AO264&gt;0,AS9,0)</f>
        <v>0</v>
      </c>
      <c r="AR264" s="1628" t="str">
        <f>IF(TRIM(AG264)="▼ recette suivante", AG264, IF(AQ264&gt;0, IF(AT9&lt;&gt;"", AT9&amp;"-ou.or.o ❾ + or - &gt;", ""), ""))</f>
        <v/>
      </c>
      <c r="AS264" s="1064"/>
      <c r="AT264" s="1064"/>
      <c r="AU264" s="1042">
        <f t="shared" si="109"/>
        <v>0</v>
      </c>
      <c r="AV264" s="1043">
        <f>IF(AK264,IF(OR(AU264="",N(AU264)&lt;=0.000000001),"",_xlfn.XLOOKUP(AJ264,BJ15:BJ62,BN15:BN62,_xlfn.XLOOKUP(AJ264,BK15:BK62,BN15:BN62,_xlfn.XLOOKUP(AJ264,BL15:BL62,BN15:BN62,"")))),0)</f>
        <v>0</v>
      </c>
      <c r="AW264" s="1065" cm="1">
        <f t="array" ref="AW264">IF(AK264&lt;&gt;1,0,IF(OR(AU264="",N(AU264)&lt;=0.000000001),"",IF(OR(AO264="",N(AO264)&lt;=0.000000001),0,IF(ISNUMBER(AU264),IFERROR(_xlfn.LET(_xlpm.ai_test,TRIM(AJ264),_xlpm.r,IFERROR(_xlfn.XLOOKUP(_xlpm.ai_test,BJ15:BJ62,ROW(BJ15:BJ62),0,1),IFERROR(_xlfn.XLOOKUP(_xlpm.ai_test,BK15:BK62,ROW(BK15:BK62),0,1),_xlfn.XLOOKUP(_xlpm.ai_test,BL15:BL62,ROW(BL15:BL62),0,1))),_xlpm.p,_xlpm.r-MIN(ROW(BJ15:BJ62))+1,_xlpm.f,INDEX(BM15:BM62,_xlpm.p),_xlpm.u,INDEX(BN15:BN62,_xlpm.p),_xlpm.s,INDEX(BP15:BP62,_xlpm.p),_xlpm.q,N(AU264)/_xlpm.f,IF(_xlpm.q&gt;=_xlpm.s,ROUND(_xlpm.q,1)&amp;" "&amp;_xlpm.ai_test&amp;" = "&amp;ROUND(_xlpm.q*_xlpm.f,1)&amp;" "&amp;_xlpm.u,ROUND(_xlpm.q,1)&amp;" "&amp;_xlpm.ai_test)),""),""))))</f>
        <v>0</v>
      </c>
      <c r="AX264" s="1055"/>
      <c r="AY264" s="1042">
        <f t="shared" si="110"/>
        <v>0</v>
      </c>
      <c r="AZ264" s="1043" t="str">
        <f t="shared" si="111"/>
        <v/>
      </c>
      <c r="BA264" s="1044">
        <f t="shared" si="112"/>
        <v>0</v>
      </c>
      <c r="BB264" s="1045" t="str">
        <f t="shared" si="113"/>
        <v/>
      </c>
      <c r="BC264" s="1046"/>
      <c r="BD264" s="1047">
        <f t="shared" si="114"/>
        <v>0</v>
      </c>
      <c r="BE264" s="1048" t="str">
        <f t="shared" si="115"/>
        <v/>
      </c>
      <c r="BF264" s="262" t="s">
        <v>22</v>
      </c>
      <c r="BG264" s="1027">
        <f t="shared" si="116"/>
        <v>0</v>
      </c>
      <c r="BH264" s="1028">
        <f t="shared" si="117"/>
        <v>0</v>
      </c>
      <c r="BI264"/>
      <c r="BJ264" s="701"/>
      <c r="BK264" s="701"/>
      <c r="BL264" s="701"/>
      <c r="BM264" s="701"/>
      <c r="BN264" s="701"/>
      <c r="BO264" s="701"/>
      <c r="BP264" s="701"/>
      <c r="BQ264" s="701"/>
      <c r="BX264" s="964" t="str">
        <f t="shared" si="121"/>
        <v>►</v>
      </c>
      <c r="CC264"/>
      <c r="CD264" s="848"/>
      <c r="DC264" s="3">
        <v>1</v>
      </c>
    </row>
    <row r="265" spans="1:109" ht="21" customHeight="1">
      <c r="A265" s="941" t="s">
        <v>22</v>
      </c>
      <c r="B265" s="957" t="str">
        <f t="shared" si="120"/>
        <v>►</v>
      </c>
      <c r="C265" s="999" cm="1">
        <f t="array" ref="C265">SUMPRODUCT(LEN(D265:J265))</f>
        <v>0</v>
      </c>
      <c r="D265" s="201"/>
      <c r="E265" s="206"/>
      <c r="F265" s="206"/>
      <c r="G265" s="206"/>
      <c r="H265" s="206"/>
      <c r="I265" s="206"/>
      <c r="J265" s="207"/>
      <c r="K265" s="455" t="s">
        <v>22</v>
      </c>
      <c r="L265" s="115" t="s">
        <v>16</v>
      </c>
      <c r="M265" s="3141"/>
      <c r="N265" s="3142"/>
      <c r="O265" s="3141"/>
      <c r="P265" s="3143"/>
      <c r="Q265" s="3144"/>
      <c r="R265" s="3145"/>
      <c r="S265" s="3146"/>
      <c r="T265" s="3147"/>
      <c r="U265" s="3148"/>
      <c r="V265" s="3149"/>
      <c r="W265" s="2109"/>
      <c r="X265" s="3150"/>
      <c r="Y265" s="117"/>
      <c r="Z265" s="3151"/>
      <c r="AA265" s="3152"/>
      <c r="AB265" s="3153"/>
      <c r="AC265" s="3154"/>
      <c r="AD265" s="119"/>
      <c r="AE265" s="262" t="s">
        <v>22</v>
      </c>
      <c r="AF265" s="1035" t="str">
        <f t="shared" si="100"/>
        <v>►</v>
      </c>
      <c r="AG265" s="1036" t="str">
        <f t="shared" si="101"/>
        <v/>
      </c>
      <c r="AH265" s="1037" t="str">
        <f t="shared" si="102"/>
        <v/>
      </c>
      <c r="AI265" s="1036" t="str">
        <f t="shared" si="103"/>
        <v/>
      </c>
      <c r="AJ265" s="1037" t="str">
        <f t="shared" si="104"/>
        <v/>
      </c>
      <c r="AK265" s="1037">
        <f>IF(AND(L265="A",COUNTIF(BJ15:BL62,TRIM(U265))&gt;0),1,0)</f>
        <v>0</v>
      </c>
      <c r="AL265" s="1051" t="str" cm="1">
        <f t="array" ref="AL265">IF(AF265&lt;&gt;"A","",IFERROR((IFERROR(_xlfn.XLOOKUP(TRIM(SUBSTITUTE(U265,CHAR(160)," ")),BJ15:BJ62,BM15:BM62),IFERROR(_xlfn.XLOOKUP(TRIM(SUBSTITUTE(U265,CHAR(160)," ")),BK15:BK62,BM15:BM62),_xlfn.XLOOKUP(TRIM(SUBSTITUTE(U265,CHAR(160)," ")),BL15:BL62,BM15:BM62))))*T265*IF(ISBLANK(Q265),1,Q265)+IFERROR(_xlfn.XLOOKUP("RECHERCHEX",TRIM(L265:AD265),L265:AD265),0),0))</f>
        <v/>
      </c>
      <c r="AM265" s="1038">
        <f t="shared" si="105"/>
        <v>0</v>
      </c>
      <c r="AN265" s="1627" t="str">
        <f t="shared" si="106"/>
        <v/>
      </c>
      <c r="AO265" s="1039">
        <f t="shared" si="107"/>
        <v>0</v>
      </c>
      <c r="AP265" s="1039">
        <f t="shared" si="108"/>
        <v>0</v>
      </c>
      <c r="AQ265" s="1052">
        <f>IF(AO265&gt;0,AS9,0)</f>
        <v>0</v>
      </c>
      <c r="AR265" s="1626" t="str">
        <f>IF(TRIM(AG265)="▼ recette suivante", AG265, IF(AQ265&gt;0, IF(AT9&lt;&gt;"", AT9&amp;"-ou.or.o ❾ + or - &gt;", ""), ""))</f>
        <v/>
      </c>
      <c r="AS265" s="1064"/>
      <c r="AT265" s="1064"/>
      <c r="AU265" s="1053">
        <f t="shared" si="109"/>
        <v>0</v>
      </c>
      <c r="AV265" s="1054">
        <f>IF(AK265,IF(OR(AU265="",N(AU265)&lt;=0.000000001),"",_xlfn.XLOOKUP(AJ265,BJ15:BJ62,BN15:BN62,_xlfn.XLOOKUP(AJ265,BK15:BK62,BN15:BN62,_xlfn.XLOOKUP(AJ265,BL15:BL62,BN15:BN62,"")))),0)</f>
        <v>0</v>
      </c>
      <c r="AW265" s="1067" cm="1">
        <f t="array" ref="AW265">IF(AK265&lt;&gt;1,0,IF(OR(AU265="",N(AU265)&lt;=0.000000001),"",IF(OR(AO265="",N(AO265)&lt;=0.000000001),0,IF(ISNUMBER(AU265),IFERROR(_xlfn.LET(_xlpm.ai_test,TRIM(AJ265),_xlpm.r,IFERROR(_xlfn.XLOOKUP(_xlpm.ai_test,BJ15:BJ62,ROW(BJ15:BJ62),0,1),IFERROR(_xlfn.XLOOKUP(_xlpm.ai_test,BK15:BK62,ROW(BK15:BK62),0,1),_xlfn.XLOOKUP(_xlpm.ai_test,BL15:BL62,ROW(BL15:BL62),0,1))),_xlpm.p,_xlpm.r-MIN(ROW(BJ15:BJ62))+1,_xlpm.f,INDEX(BM15:BM62,_xlpm.p),_xlpm.u,INDEX(BN15:BN62,_xlpm.p),_xlpm.s,INDEX(BP15:BP62,_xlpm.p),_xlpm.q,N(AU265)/_xlpm.f,IF(_xlpm.q&gt;=_xlpm.s,ROUND(_xlpm.q,1)&amp;" "&amp;_xlpm.ai_test&amp;" = "&amp;ROUND(_xlpm.q*_xlpm.f,1)&amp;" "&amp;_xlpm.u,ROUND(_xlpm.q,1)&amp;" "&amp;_xlpm.ai_test)),""),""))))</f>
        <v>0</v>
      </c>
      <c r="AX265" s="1055"/>
      <c r="AY265" s="1053">
        <f t="shared" si="110"/>
        <v>0</v>
      </c>
      <c r="AZ265" s="1054" t="str">
        <f t="shared" si="111"/>
        <v/>
      </c>
      <c r="BA265" s="1056">
        <f t="shared" si="112"/>
        <v>0</v>
      </c>
      <c r="BB265" s="1057" t="str">
        <f t="shared" si="113"/>
        <v/>
      </c>
      <c r="BC265" s="1046"/>
      <c r="BD265" s="1058">
        <f t="shared" si="114"/>
        <v>0</v>
      </c>
      <c r="BE265" s="1048" t="str">
        <f t="shared" si="115"/>
        <v/>
      </c>
      <c r="BF265" s="262" t="s">
        <v>22</v>
      </c>
      <c r="BG265" s="1027">
        <f t="shared" si="116"/>
        <v>0</v>
      </c>
      <c r="BH265" s="1028">
        <f t="shared" si="117"/>
        <v>0</v>
      </c>
      <c r="BI265"/>
      <c r="BJ265" s="701"/>
      <c r="BK265" s="701"/>
      <c r="BL265" s="701"/>
      <c r="BM265" s="701"/>
      <c r="BN265" s="701"/>
      <c r="BO265" s="701"/>
      <c r="BP265" s="701"/>
      <c r="BQ265" s="701"/>
      <c r="BX265" s="964" t="str">
        <f t="shared" si="121"/>
        <v>►</v>
      </c>
      <c r="CC265"/>
      <c r="CD265" s="848"/>
      <c r="DC265" s="3">
        <v>1</v>
      </c>
    </row>
    <row r="266" spans="1:109" s="848" customFormat="1" ht="21" customHeight="1">
      <c r="A266" s="941" t="s">
        <v>22</v>
      </c>
      <c r="B266" s="957" t="str">
        <f t="shared" si="120"/>
        <v>►</v>
      </c>
      <c r="C266" s="999" cm="1">
        <f t="array" ref="C266">SUMPRODUCT(LEN(D266:J266))</f>
        <v>0</v>
      </c>
      <c r="D266" s="201"/>
      <c r="E266" s="206"/>
      <c r="F266" s="206"/>
      <c r="G266" s="206"/>
      <c r="H266" s="206"/>
      <c r="I266" s="206"/>
      <c r="J266" s="207"/>
      <c r="K266" s="455" t="s">
        <v>22</v>
      </c>
      <c r="L266" s="115" t="s">
        <v>16</v>
      </c>
      <c r="M266" s="3141"/>
      <c r="N266" s="3142"/>
      <c r="O266" s="3141"/>
      <c r="P266" s="3143"/>
      <c r="Q266" s="3144"/>
      <c r="R266" s="3145"/>
      <c r="S266" s="3146"/>
      <c r="T266" s="3147"/>
      <c r="U266" s="3148"/>
      <c r="V266" s="3149"/>
      <c r="W266" s="2109"/>
      <c r="X266" s="3150"/>
      <c r="Y266" s="117"/>
      <c r="Z266" s="3151"/>
      <c r="AA266" s="3152"/>
      <c r="AB266" s="3153"/>
      <c r="AC266" s="3154"/>
      <c r="AD266" s="119"/>
      <c r="AE266" s="262" t="s">
        <v>22</v>
      </c>
      <c r="AF266" s="1035" t="str">
        <f t="shared" si="100"/>
        <v>►</v>
      </c>
      <c r="AG266" s="1036" t="str">
        <f t="shared" si="101"/>
        <v/>
      </c>
      <c r="AH266" s="1037" t="str">
        <f t="shared" si="102"/>
        <v/>
      </c>
      <c r="AI266" s="1036" t="str">
        <f t="shared" si="103"/>
        <v/>
      </c>
      <c r="AJ266" s="1037" t="str">
        <f t="shared" si="104"/>
        <v/>
      </c>
      <c r="AK266" s="1037">
        <f>IF(AND(L266="A",COUNTIF(BJ15:BL62,TRIM(U266))&gt;0),1,0)</f>
        <v>0</v>
      </c>
      <c r="AL266" s="1051" t="str" cm="1">
        <f t="array" ref="AL266">IF(AF266&lt;&gt;"A","",IFERROR((IFERROR(_xlfn.XLOOKUP(TRIM(SUBSTITUTE(U266,CHAR(160)," ")),BJ15:BJ62,BM15:BM62),IFERROR(_xlfn.XLOOKUP(TRIM(SUBSTITUTE(U266,CHAR(160)," ")),BK15:BK62,BM15:BM62),_xlfn.XLOOKUP(TRIM(SUBSTITUTE(U266,CHAR(160)," ")),BL15:BL62,BM15:BM62))))*T266*IF(ISBLANK(Q266),1,Q266)+IFERROR(_xlfn.XLOOKUP("RECHERCHEX",TRIM(L266:AD266),L266:AD266),0),0))</f>
        <v/>
      </c>
      <c r="AM266" s="1038">
        <f t="shared" si="105"/>
        <v>0</v>
      </c>
      <c r="AN266" s="1627" t="str">
        <f t="shared" si="106"/>
        <v/>
      </c>
      <c r="AO266" s="1039">
        <f t="shared" si="107"/>
        <v>0</v>
      </c>
      <c r="AP266" s="1039">
        <f t="shared" si="108"/>
        <v>0</v>
      </c>
      <c r="AQ266" s="1040">
        <f>IF(AO266&gt;0,AS9,0)</f>
        <v>0</v>
      </c>
      <c r="AR266" s="1628" t="str">
        <f>IF(TRIM(AG266)="▼ recette suivante", AG266, IF(AQ266&gt;0, IF(AT9&lt;&gt;"", AT9&amp;"-ou.or.o ❾ + or - &gt;", ""), ""))</f>
        <v/>
      </c>
      <c r="AS266" s="1064"/>
      <c r="AT266" s="1064"/>
      <c r="AU266" s="1042">
        <f t="shared" si="109"/>
        <v>0</v>
      </c>
      <c r="AV266" s="1043">
        <f>IF(AK266,IF(OR(AU266="",N(AU266)&lt;=0.000000001),"",_xlfn.XLOOKUP(AJ266,BJ15:BJ62,BN15:BN62,_xlfn.XLOOKUP(AJ266,BK15:BK62,BN15:BN62,_xlfn.XLOOKUP(AJ266,BL15:BL62,BN15:BN62,"")))),0)</f>
        <v>0</v>
      </c>
      <c r="AW266" s="1065" cm="1">
        <f t="array" ref="AW266">IF(AK266&lt;&gt;1,0,IF(OR(AU266="",N(AU266)&lt;=0.000000001),"",IF(OR(AO266="",N(AO266)&lt;=0.000000001),0,IF(ISNUMBER(AU266),IFERROR(_xlfn.LET(_xlpm.ai_test,TRIM(AJ266),_xlpm.r,IFERROR(_xlfn.XLOOKUP(_xlpm.ai_test,BJ15:BJ62,ROW(BJ15:BJ62),0,1),IFERROR(_xlfn.XLOOKUP(_xlpm.ai_test,BK15:BK62,ROW(BK15:BK62),0,1),_xlfn.XLOOKUP(_xlpm.ai_test,BL15:BL62,ROW(BL15:BL62),0,1))),_xlpm.p,_xlpm.r-MIN(ROW(BJ15:BJ62))+1,_xlpm.f,INDEX(BM15:BM62,_xlpm.p),_xlpm.u,INDEX(BN15:BN62,_xlpm.p),_xlpm.s,INDEX(BP15:BP62,_xlpm.p),_xlpm.q,N(AU266)/_xlpm.f,IF(_xlpm.q&gt;=_xlpm.s,ROUND(_xlpm.q,1)&amp;" "&amp;_xlpm.ai_test&amp;" = "&amp;ROUND(_xlpm.q*_xlpm.f,1)&amp;" "&amp;_xlpm.u,ROUND(_xlpm.q,1)&amp;" "&amp;_xlpm.ai_test)),""),""))))</f>
        <v>0</v>
      </c>
      <c r="AX266" s="1055"/>
      <c r="AY266" s="1042">
        <f t="shared" si="110"/>
        <v>0</v>
      </c>
      <c r="AZ266" s="1043" t="str">
        <f t="shared" si="111"/>
        <v/>
      </c>
      <c r="BA266" s="1044">
        <f t="shared" si="112"/>
        <v>0</v>
      </c>
      <c r="BB266" s="1045" t="str">
        <f t="shared" si="113"/>
        <v/>
      </c>
      <c r="BC266" s="1046"/>
      <c r="BD266" s="1047">
        <f t="shared" si="114"/>
        <v>0</v>
      </c>
      <c r="BE266" s="1048" t="str">
        <f t="shared" si="115"/>
        <v/>
      </c>
      <c r="BF266" s="262" t="s">
        <v>22</v>
      </c>
      <c r="BG266" s="1027">
        <f t="shared" si="116"/>
        <v>0</v>
      </c>
      <c r="BH266" s="1028">
        <f t="shared" si="117"/>
        <v>0</v>
      </c>
      <c r="BI266"/>
      <c r="BJ266" s="701"/>
      <c r="BK266" s="701"/>
      <c r="BL266" s="701"/>
      <c r="BM266" s="701"/>
      <c r="BN266" s="701"/>
      <c r="BO266" s="701"/>
      <c r="BP266" s="701"/>
      <c r="BQ266" s="701"/>
      <c r="BR266"/>
      <c r="BS266"/>
      <c r="BT266"/>
      <c r="BU266"/>
      <c r="BV266"/>
      <c r="BW266"/>
      <c r="BX266" s="964" t="str">
        <f t="shared" si="121"/>
        <v>►</v>
      </c>
      <c r="BY266"/>
      <c r="BZ266"/>
      <c r="CA266"/>
      <c r="CB266"/>
      <c r="CC266"/>
      <c r="CE266"/>
      <c r="CF266"/>
      <c r="CG266"/>
      <c r="CH266"/>
      <c r="CI266"/>
      <c r="CJ266"/>
      <c r="CK266"/>
      <c r="CL266" s="262"/>
      <c r="CM266"/>
      <c r="CN266"/>
      <c r="CO266"/>
      <c r="CP266"/>
      <c r="CQ266"/>
      <c r="CR266"/>
      <c r="CS266"/>
      <c r="CT266" s="262"/>
      <c r="CU266"/>
      <c r="CV266"/>
      <c r="CW266"/>
      <c r="CX266"/>
      <c r="CY266"/>
      <c r="CZ266"/>
      <c r="DA266"/>
      <c r="DB266" s="262"/>
      <c r="DC266" s="3">
        <v>1</v>
      </c>
      <c r="DD266" s="701"/>
      <c r="DE266" s="701"/>
    </row>
    <row r="267" spans="1:109" s="848" customFormat="1" ht="21" customHeight="1">
      <c r="A267" s="941" t="s">
        <v>22</v>
      </c>
      <c r="B267" s="957" t="str">
        <f t="shared" si="120"/>
        <v>►</v>
      </c>
      <c r="C267" s="999" cm="1">
        <f t="array" ref="C267">SUMPRODUCT(LEN(D267:J267))</f>
        <v>0</v>
      </c>
      <c r="D267" s="201"/>
      <c r="E267" s="206"/>
      <c r="F267" s="206"/>
      <c r="G267" s="206"/>
      <c r="H267" s="206"/>
      <c r="I267" s="206"/>
      <c r="J267" s="207"/>
      <c r="K267" s="455" t="s">
        <v>22</v>
      </c>
      <c r="L267" s="115" t="s">
        <v>16</v>
      </c>
      <c r="M267" s="3141"/>
      <c r="N267" s="3142"/>
      <c r="O267" s="3141"/>
      <c r="P267" s="3143"/>
      <c r="Q267" s="3144"/>
      <c r="R267" s="3145"/>
      <c r="S267" s="3146"/>
      <c r="T267" s="3147"/>
      <c r="U267" s="3148"/>
      <c r="V267" s="3149"/>
      <c r="W267" s="2109"/>
      <c r="X267" s="3150"/>
      <c r="Y267" s="117"/>
      <c r="Z267" s="3151"/>
      <c r="AA267" s="3152"/>
      <c r="AB267" s="3153"/>
      <c r="AC267" s="3154"/>
      <c r="AD267" s="119"/>
      <c r="AE267" s="262" t="s">
        <v>22</v>
      </c>
      <c r="AF267" s="1035" t="str">
        <f t="shared" si="100"/>
        <v>►</v>
      </c>
      <c r="AG267" s="1036" t="str">
        <f t="shared" si="101"/>
        <v/>
      </c>
      <c r="AH267" s="1037" t="str">
        <f t="shared" si="102"/>
        <v/>
      </c>
      <c r="AI267" s="1036" t="str">
        <f t="shared" si="103"/>
        <v/>
      </c>
      <c r="AJ267" s="1037" t="str">
        <f t="shared" si="104"/>
        <v/>
      </c>
      <c r="AK267" s="1037">
        <f>IF(AND(L267="A",COUNTIF(BJ15:BL62,TRIM(U267))&gt;0),1,0)</f>
        <v>0</v>
      </c>
      <c r="AL267" s="1051" t="str" cm="1">
        <f t="array" ref="AL267">IF(AF267&lt;&gt;"A","",IFERROR((IFERROR(_xlfn.XLOOKUP(TRIM(SUBSTITUTE(U267,CHAR(160)," ")),BJ15:BJ62,BM15:BM62),IFERROR(_xlfn.XLOOKUP(TRIM(SUBSTITUTE(U267,CHAR(160)," ")),BK15:BK62,BM15:BM62),_xlfn.XLOOKUP(TRIM(SUBSTITUTE(U267,CHAR(160)," ")),BL15:BL62,BM15:BM62))))*T267*IF(ISBLANK(Q267),1,Q267)+IFERROR(_xlfn.XLOOKUP("RECHERCHEX",TRIM(L267:AD267),L267:AD267),0),0))</f>
        <v/>
      </c>
      <c r="AM267" s="1038">
        <f t="shared" si="105"/>
        <v>0</v>
      </c>
      <c r="AN267" s="1627" t="str">
        <f t="shared" si="106"/>
        <v/>
      </c>
      <c r="AO267" s="1039">
        <f t="shared" si="107"/>
        <v>0</v>
      </c>
      <c r="AP267" s="1039">
        <f t="shared" si="108"/>
        <v>0</v>
      </c>
      <c r="AQ267" s="1052">
        <f>IF(AO267&gt;0,AS9,0)</f>
        <v>0</v>
      </c>
      <c r="AR267" s="1626" t="str">
        <f>IF(TRIM(AG267)="▼ recette suivante", AG267, IF(AQ267&gt;0, IF(AT9&lt;&gt;"", AT9&amp;"-ou.or.o ❾ + or - &gt;", ""), ""))</f>
        <v/>
      </c>
      <c r="AS267" s="1064"/>
      <c r="AT267" s="1064"/>
      <c r="AU267" s="1053">
        <f t="shared" si="109"/>
        <v>0</v>
      </c>
      <c r="AV267" s="1054">
        <f>IF(AK267,IF(OR(AU267="",N(AU267)&lt;=0.000000001),"",_xlfn.XLOOKUP(AJ267,BJ15:BJ62,BN15:BN62,_xlfn.XLOOKUP(AJ267,BK15:BK62,BN15:BN62,_xlfn.XLOOKUP(AJ267,BL15:BL62,BN15:BN62,"")))),0)</f>
        <v>0</v>
      </c>
      <c r="AW267" s="1067" cm="1">
        <f t="array" ref="AW267">IF(AK267&lt;&gt;1,0,IF(OR(AU267="",N(AU267)&lt;=0.000000001),"",IF(OR(AO267="",N(AO267)&lt;=0.000000001),0,IF(ISNUMBER(AU267),IFERROR(_xlfn.LET(_xlpm.ai_test,TRIM(AJ267),_xlpm.r,IFERROR(_xlfn.XLOOKUP(_xlpm.ai_test,BJ15:BJ62,ROW(BJ15:BJ62),0,1),IFERROR(_xlfn.XLOOKUP(_xlpm.ai_test,BK15:BK62,ROW(BK15:BK62),0,1),_xlfn.XLOOKUP(_xlpm.ai_test,BL15:BL62,ROW(BL15:BL62),0,1))),_xlpm.p,_xlpm.r-MIN(ROW(BJ15:BJ62))+1,_xlpm.f,INDEX(BM15:BM62,_xlpm.p),_xlpm.u,INDEX(BN15:BN62,_xlpm.p),_xlpm.s,INDEX(BP15:BP62,_xlpm.p),_xlpm.q,N(AU267)/_xlpm.f,IF(_xlpm.q&gt;=_xlpm.s,ROUND(_xlpm.q,1)&amp;" "&amp;_xlpm.ai_test&amp;" = "&amp;ROUND(_xlpm.q*_xlpm.f,1)&amp;" "&amp;_xlpm.u,ROUND(_xlpm.q,1)&amp;" "&amp;_xlpm.ai_test)),""),""))))</f>
        <v>0</v>
      </c>
      <c r="AX267" s="1055"/>
      <c r="AY267" s="1053">
        <f t="shared" si="110"/>
        <v>0</v>
      </c>
      <c r="AZ267" s="1054" t="str">
        <f t="shared" si="111"/>
        <v/>
      </c>
      <c r="BA267" s="1056">
        <f t="shared" si="112"/>
        <v>0</v>
      </c>
      <c r="BB267" s="1057" t="str">
        <f t="shared" si="113"/>
        <v/>
      </c>
      <c r="BC267" s="1046"/>
      <c r="BD267" s="1058">
        <f t="shared" si="114"/>
        <v>0</v>
      </c>
      <c r="BE267" s="1048" t="str">
        <f t="shared" si="115"/>
        <v/>
      </c>
      <c r="BF267" s="262" t="s">
        <v>22</v>
      </c>
      <c r="BG267" s="1027">
        <f t="shared" si="116"/>
        <v>0</v>
      </c>
      <c r="BH267" s="1028">
        <f t="shared" si="117"/>
        <v>0</v>
      </c>
      <c r="BI267"/>
      <c r="BJ267" s="701"/>
      <c r="BK267" s="701"/>
      <c r="BL267" s="701"/>
      <c r="BM267" s="701"/>
      <c r="BN267" s="701"/>
      <c r="BO267" s="701"/>
      <c r="BP267" s="701"/>
      <c r="BQ267" s="701"/>
      <c r="BR267"/>
      <c r="BS267"/>
      <c r="BT267"/>
      <c r="BU267"/>
      <c r="BV267"/>
      <c r="BW267"/>
      <c r="BX267" s="964" t="str">
        <f t="shared" si="121"/>
        <v>►</v>
      </c>
      <c r="BY267"/>
      <c r="BZ267"/>
      <c r="CA267"/>
      <c r="CB267"/>
      <c r="CC267"/>
      <c r="CE267"/>
      <c r="CF267"/>
      <c r="CG267"/>
      <c r="CH267"/>
      <c r="CI267"/>
      <c r="CJ267"/>
      <c r="CK267"/>
      <c r="CL267" s="262"/>
      <c r="CM267"/>
      <c r="CN267"/>
      <c r="CO267"/>
      <c r="CP267"/>
      <c r="CQ267"/>
      <c r="CR267"/>
      <c r="CS267"/>
      <c r="CT267" s="262"/>
      <c r="CU267"/>
      <c r="CV267"/>
      <c r="CW267"/>
      <c r="CX267"/>
      <c r="CY267"/>
      <c r="CZ267"/>
      <c r="DA267"/>
      <c r="DB267" s="262"/>
      <c r="DC267" s="3">
        <v>1</v>
      </c>
      <c r="DD267" s="701"/>
      <c r="DE267" s="701"/>
    </row>
    <row r="268" spans="1:109" s="848" customFormat="1" ht="21" customHeight="1">
      <c r="A268" s="941" t="s">
        <v>22</v>
      </c>
      <c r="B268" s="957" t="str">
        <f t="shared" si="120"/>
        <v>►</v>
      </c>
      <c r="C268" s="999" cm="1">
        <f t="array" ref="C268">SUMPRODUCT(LEN(D268:J268))</f>
        <v>0</v>
      </c>
      <c r="D268" s="201"/>
      <c r="E268" s="206"/>
      <c r="F268" s="206"/>
      <c r="G268" s="206"/>
      <c r="H268" s="206"/>
      <c r="I268" s="206"/>
      <c r="J268" s="207"/>
      <c r="K268" s="455" t="s">
        <v>22</v>
      </c>
      <c r="L268" s="115" t="s">
        <v>16</v>
      </c>
      <c r="M268" s="3141"/>
      <c r="N268" s="3142"/>
      <c r="O268" s="3141"/>
      <c r="P268" s="3143"/>
      <c r="Q268" s="3144"/>
      <c r="R268" s="3145"/>
      <c r="S268" s="3146"/>
      <c r="T268" s="3147"/>
      <c r="U268" s="3148"/>
      <c r="V268" s="3149"/>
      <c r="W268" s="2109"/>
      <c r="X268" s="3150"/>
      <c r="Y268" s="117"/>
      <c r="Z268" s="3151"/>
      <c r="AA268" s="3152"/>
      <c r="AB268" s="3153"/>
      <c r="AC268" s="3154"/>
      <c r="AD268" s="119"/>
      <c r="AE268" s="262" t="s">
        <v>22</v>
      </c>
      <c r="AF268" s="1035" t="str">
        <f t="shared" si="100"/>
        <v>►</v>
      </c>
      <c r="AG268" s="1036" t="str">
        <f t="shared" si="101"/>
        <v/>
      </c>
      <c r="AH268" s="1037" t="str">
        <f t="shared" si="102"/>
        <v/>
      </c>
      <c r="AI268" s="1036" t="str">
        <f t="shared" si="103"/>
        <v/>
      </c>
      <c r="AJ268" s="1037" t="str">
        <f t="shared" si="104"/>
        <v/>
      </c>
      <c r="AK268" s="1037">
        <f>IF(AND(L268="A",COUNTIF(BJ15:BL62,TRIM(U268))&gt;0),1,0)</f>
        <v>0</v>
      </c>
      <c r="AL268" s="1051" t="str" cm="1">
        <f t="array" ref="AL268">IF(AF268&lt;&gt;"A","",IFERROR((IFERROR(_xlfn.XLOOKUP(TRIM(SUBSTITUTE(U268,CHAR(160)," ")),BJ15:BJ62,BM15:BM62),IFERROR(_xlfn.XLOOKUP(TRIM(SUBSTITUTE(U268,CHAR(160)," ")),BK15:BK62,BM15:BM62),_xlfn.XLOOKUP(TRIM(SUBSTITUTE(U268,CHAR(160)," ")),BL15:BL62,BM15:BM62))))*T268*IF(ISBLANK(Q268),1,Q268)+IFERROR(_xlfn.XLOOKUP("RECHERCHEX",TRIM(L268:AD268),L268:AD268),0),0))</f>
        <v/>
      </c>
      <c r="AM268" s="1038">
        <f t="shared" si="105"/>
        <v>0</v>
      </c>
      <c r="AN268" s="1627" t="str">
        <f t="shared" si="106"/>
        <v/>
      </c>
      <c r="AO268" s="1039">
        <f t="shared" si="107"/>
        <v>0</v>
      </c>
      <c r="AP268" s="1039">
        <f t="shared" si="108"/>
        <v>0</v>
      </c>
      <c r="AQ268" s="1040">
        <f>IF(AO268&gt;0,AS9,0)</f>
        <v>0</v>
      </c>
      <c r="AR268" s="1628" t="str">
        <f>IF(TRIM(AG268)="▼ recette suivante", AG268, IF(AQ268&gt;0, IF(AT9&lt;&gt;"", AT9&amp;"-ou.or.o ❾ + or - &gt;", ""), ""))</f>
        <v/>
      </c>
      <c r="AS268" s="1064"/>
      <c r="AT268" s="1064"/>
      <c r="AU268" s="1042">
        <f t="shared" si="109"/>
        <v>0</v>
      </c>
      <c r="AV268" s="1043">
        <f>IF(AK268,IF(OR(AU268="",N(AU268)&lt;=0.000000001),"",_xlfn.XLOOKUP(AJ268,BJ15:BJ62,BN15:BN62,_xlfn.XLOOKUP(AJ268,BK15:BK62,BN15:BN62,_xlfn.XLOOKUP(AJ268,BL15:BL62,BN15:BN62,"")))),0)</f>
        <v>0</v>
      </c>
      <c r="AW268" s="1065" cm="1">
        <f t="array" ref="AW268">IF(AK268&lt;&gt;1,0,IF(OR(AU268="",N(AU268)&lt;=0.000000001),"",IF(OR(AO268="",N(AO268)&lt;=0.000000001),0,IF(ISNUMBER(AU268),IFERROR(_xlfn.LET(_xlpm.ai_test,TRIM(AJ268),_xlpm.r,IFERROR(_xlfn.XLOOKUP(_xlpm.ai_test,BJ15:BJ62,ROW(BJ15:BJ62),0,1),IFERROR(_xlfn.XLOOKUP(_xlpm.ai_test,BK15:BK62,ROW(BK15:BK62),0,1),_xlfn.XLOOKUP(_xlpm.ai_test,BL15:BL62,ROW(BL15:BL62),0,1))),_xlpm.p,_xlpm.r-MIN(ROW(BJ15:BJ62))+1,_xlpm.f,INDEX(BM15:BM62,_xlpm.p),_xlpm.u,INDEX(BN15:BN62,_xlpm.p),_xlpm.s,INDEX(BP15:BP62,_xlpm.p),_xlpm.q,N(AU268)/_xlpm.f,IF(_xlpm.q&gt;=_xlpm.s,ROUND(_xlpm.q,1)&amp;" "&amp;_xlpm.ai_test&amp;" = "&amp;ROUND(_xlpm.q*_xlpm.f,1)&amp;" "&amp;_xlpm.u,ROUND(_xlpm.q,1)&amp;" "&amp;_xlpm.ai_test)),""),""))))</f>
        <v>0</v>
      </c>
      <c r="AX268" s="1055"/>
      <c r="AY268" s="1042">
        <f t="shared" si="110"/>
        <v>0</v>
      </c>
      <c r="AZ268" s="1043" t="str">
        <f t="shared" si="111"/>
        <v/>
      </c>
      <c r="BA268" s="1044">
        <f t="shared" si="112"/>
        <v>0</v>
      </c>
      <c r="BB268" s="1045" t="str">
        <f t="shared" si="113"/>
        <v/>
      </c>
      <c r="BC268" s="1046"/>
      <c r="BD268" s="1047">
        <f t="shared" si="114"/>
        <v>0</v>
      </c>
      <c r="BE268" s="1048" t="str">
        <f t="shared" si="115"/>
        <v/>
      </c>
      <c r="BF268" s="262" t="s">
        <v>22</v>
      </c>
      <c r="BG268" s="1027">
        <f t="shared" si="116"/>
        <v>0</v>
      </c>
      <c r="BH268" s="1028">
        <f t="shared" si="117"/>
        <v>0</v>
      </c>
      <c r="BI268"/>
      <c r="BJ268" s="701"/>
      <c r="BK268" s="701"/>
      <c r="BL268" s="701"/>
      <c r="BM268" s="701"/>
      <c r="BN268" s="701"/>
      <c r="BO268" s="701"/>
      <c r="BP268" s="701"/>
      <c r="BQ268" s="701"/>
      <c r="BR268"/>
      <c r="BS268"/>
      <c r="BT268"/>
      <c r="BU268"/>
      <c r="BV268"/>
      <c r="BW268"/>
      <c r="BX268" s="964" t="str">
        <f t="shared" si="121"/>
        <v>►</v>
      </c>
      <c r="BY268"/>
      <c r="BZ268"/>
      <c r="CA268"/>
      <c r="CB268"/>
      <c r="CC268"/>
      <c r="CE268"/>
      <c r="CF268"/>
      <c r="CG268"/>
      <c r="CH268"/>
      <c r="CI268"/>
      <c r="CJ268"/>
      <c r="CK268"/>
      <c r="CL268" s="262"/>
      <c r="CM268"/>
      <c r="CN268"/>
      <c r="CO268"/>
      <c r="CP268"/>
      <c r="CQ268"/>
      <c r="CR268"/>
      <c r="CS268"/>
      <c r="CT268" s="262"/>
      <c r="CU268"/>
      <c r="CV268"/>
      <c r="CW268"/>
      <c r="CX268"/>
      <c r="CY268"/>
      <c r="CZ268"/>
      <c r="DA268"/>
      <c r="DB268" s="262"/>
      <c r="DC268" s="3">
        <v>1</v>
      </c>
      <c r="DD268" s="701"/>
      <c r="DE268" s="701"/>
    </row>
    <row r="269" spans="1:109" s="848" customFormat="1" ht="21" customHeight="1">
      <c r="A269" s="941" t="s">
        <v>22</v>
      </c>
      <c r="B269" s="957" t="str">
        <f t="shared" si="120"/>
        <v>►</v>
      </c>
      <c r="C269" s="999" cm="1">
        <f t="array" ref="C269">SUMPRODUCT(LEN(D269:J269))</f>
        <v>0</v>
      </c>
      <c r="D269" s="201"/>
      <c r="E269" s="206"/>
      <c r="F269" s="206"/>
      <c r="G269" s="206"/>
      <c r="H269" s="206"/>
      <c r="I269" s="206"/>
      <c r="J269" s="207"/>
      <c r="K269" s="455" t="s">
        <v>22</v>
      </c>
      <c r="L269" s="115" t="s">
        <v>16</v>
      </c>
      <c r="M269" s="3141"/>
      <c r="N269" s="3142"/>
      <c r="O269" s="3141"/>
      <c r="P269" s="3143"/>
      <c r="Q269" s="3144"/>
      <c r="R269" s="3145"/>
      <c r="S269" s="3146"/>
      <c r="T269" s="3147"/>
      <c r="U269" s="3148"/>
      <c r="V269" s="3149"/>
      <c r="W269" s="2109"/>
      <c r="X269" s="3150"/>
      <c r="Y269" s="117"/>
      <c r="Z269" s="3151"/>
      <c r="AA269" s="3152"/>
      <c r="AB269" s="3153"/>
      <c r="AC269" s="3154"/>
      <c r="AD269" s="119"/>
      <c r="AE269" s="262" t="s">
        <v>22</v>
      </c>
      <c r="AF269" s="1035" t="str">
        <f t="shared" si="100"/>
        <v>►</v>
      </c>
      <c r="AG269" s="1036" t="str">
        <f t="shared" si="101"/>
        <v/>
      </c>
      <c r="AH269" s="1037" t="str">
        <f t="shared" si="102"/>
        <v/>
      </c>
      <c r="AI269" s="1036" t="str">
        <f t="shared" si="103"/>
        <v/>
      </c>
      <c r="AJ269" s="1037" t="str">
        <f t="shared" si="104"/>
        <v/>
      </c>
      <c r="AK269" s="1037">
        <f>IF(AND(L269="A",COUNTIF(BJ15:BL62,TRIM(U269))&gt;0),1,0)</f>
        <v>0</v>
      </c>
      <c r="AL269" s="1051" t="str" cm="1">
        <f t="array" ref="AL269">IF(AF269&lt;&gt;"A","",IFERROR((IFERROR(_xlfn.XLOOKUP(TRIM(SUBSTITUTE(U269,CHAR(160)," ")),BJ15:BJ62,BM15:BM62),IFERROR(_xlfn.XLOOKUP(TRIM(SUBSTITUTE(U269,CHAR(160)," ")),BK15:BK62,BM15:BM62),_xlfn.XLOOKUP(TRIM(SUBSTITUTE(U269,CHAR(160)," ")),BL15:BL62,BM15:BM62))))*T269*IF(ISBLANK(Q269),1,Q269)+IFERROR(_xlfn.XLOOKUP("RECHERCHEX",TRIM(L269:AD269),L269:AD269),0),0))</f>
        <v/>
      </c>
      <c r="AM269" s="1038">
        <f t="shared" si="105"/>
        <v>0</v>
      </c>
      <c r="AN269" s="1627" t="str">
        <f t="shared" si="106"/>
        <v/>
      </c>
      <c r="AO269" s="1039">
        <f t="shared" si="107"/>
        <v>0</v>
      </c>
      <c r="AP269" s="1039">
        <f t="shared" si="108"/>
        <v>0</v>
      </c>
      <c r="AQ269" s="1052">
        <f>IF(AO269&gt;0,AS9,0)</f>
        <v>0</v>
      </c>
      <c r="AR269" s="1626" t="str">
        <f>IF(TRIM(AG269)="▼ recette suivante", AG269, IF(AQ269&gt;0, IF(AT9&lt;&gt;"", AT9&amp;"-ou.or.o ❾ + or - &gt;", ""), ""))</f>
        <v/>
      </c>
      <c r="AS269" s="1064"/>
      <c r="AT269" s="1064"/>
      <c r="AU269" s="1053">
        <f t="shared" si="109"/>
        <v>0</v>
      </c>
      <c r="AV269" s="1054">
        <f>IF(AK269,IF(OR(AU269="",N(AU269)&lt;=0.000000001),"",_xlfn.XLOOKUP(AJ269,BJ15:BJ62,BN15:BN62,_xlfn.XLOOKUP(AJ269,BK15:BK62,BN15:BN62,_xlfn.XLOOKUP(AJ269,BL15:BL62,BN15:BN62,"")))),0)</f>
        <v>0</v>
      </c>
      <c r="AW269" s="1067" cm="1">
        <f t="array" ref="AW269">IF(AK269&lt;&gt;1,0,IF(OR(AU269="",N(AU269)&lt;=0.000000001),"",IF(OR(AO269="",N(AO269)&lt;=0.000000001),0,IF(ISNUMBER(AU269),IFERROR(_xlfn.LET(_xlpm.ai_test,TRIM(AJ269),_xlpm.r,IFERROR(_xlfn.XLOOKUP(_xlpm.ai_test,BJ15:BJ62,ROW(BJ15:BJ62),0,1),IFERROR(_xlfn.XLOOKUP(_xlpm.ai_test,BK15:BK62,ROW(BK15:BK62),0,1),_xlfn.XLOOKUP(_xlpm.ai_test,BL15:BL62,ROW(BL15:BL62),0,1))),_xlpm.p,_xlpm.r-MIN(ROW(BJ15:BJ62))+1,_xlpm.f,INDEX(BM15:BM62,_xlpm.p),_xlpm.u,INDEX(BN15:BN62,_xlpm.p),_xlpm.s,INDEX(BP15:BP62,_xlpm.p),_xlpm.q,N(AU269)/_xlpm.f,IF(_xlpm.q&gt;=_xlpm.s,ROUND(_xlpm.q,1)&amp;" "&amp;_xlpm.ai_test&amp;" = "&amp;ROUND(_xlpm.q*_xlpm.f,1)&amp;" "&amp;_xlpm.u,ROUND(_xlpm.q,1)&amp;" "&amp;_xlpm.ai_test)),""),""))))</f>
        <v>0</v>
      </c>
      <c r="AX269" s="1055"/>
      <c r="AY269" s="1053">
        <f t="shared" si="110"/>
        <v>0</v>
      </c>
      <c r="AZ269" s="1054" t="str">
        <f t="shared" si="111"/>
        <v/>
      </c>
      <c r="BA269" s="1056">
        <f t="shared" si="112"/>
        <v>0</v>
      </c>
      <c r="BB269" s="1057" t="str">
        <f t="shared" si="113"/>
        <v/>
      </c>
      <c r="BC269" s="1046"/>
      <c r="BD269" s="1058">
        <f t="shared" si="114"/>
        <v>0</v>
      </c>
      <c r="BE269" s="1048" t="str">
        <f t="shared" si="115"/>
        <v/>
      </c>
      <c r="BF269" s="262" t="s">
        <v>22</v>
      </c>
      <c r="BG269" s="1027">
        <f t="shared" si="116"/>
        <v>0</v>
      </c>
      <c r="BH269" s="1028">
        <f t="shared" si="117"/>
        <v>0</v>
      </c>
      <c r="BI269"/>
      <c r="BJ269" s="701"/>
      <c r="BK269" s="701"/>
      <c r="BL269" s="701"/>
      <c r="BM269" s="701"/>
      <c r="BN269" s="701"/>
      <c r="BO269" s="701"/>
      <c r="BP269" s="701"/>
      <c r="BQ269" s="701"/>
      <c r="BR269"/>
      <c r="BS269"/>
      <c r="BT269"/>
      <c r="BU269"/>
      <c r="BV269"/>
      <c r="BW269"/>
      <c r="BX269" s="964" t="str">
        <f t="shared" si="121"/>
        <v>►</v>
      </c>
      <c r="BY269"/>
      <c r="BZ269"/>
      <c r="CA269"/>
      <c r="CB269"/>
      <c r="CC269"/>
      <c r="CE269"/>
      <c r="CF269"/>
      <c r="CG269"/>
      <c r="CH269"/>
      <c r="CI269"/>
      <c r="CJ269"/>
      <c r="CK269"/>
      <c r="CL269" s="262"/>
      <c r="CM269"/>
      <c r="CN269"/>
      <c r="CO269"/>
      <c r="CP269"/>
      <c r="CQ269"/>
      <c r="CR269"/>
      <c r="CS269"/>
      <c r="CT269" s="262"/>
      <c r="CU269"/>
      <c r="CV269"/>
      <c r="CW269"/>
      <c r="CX269"/>
      <c r="CY269"/>
      <c r="CZ269"/>
      <c r="DA269"/>
      <c r="DB269" s="262"/>
      <c r="DC269" s="3">
        <v>1</v>
      </c>
      <c r="DD269" s="701"/>
      <c r="DE269" s="701"/>
    </row>
    <row r="270" spans="1:109" s="848" customFormat="1" ht="21" customHeight="1">
      <c r="A270" s="941" t="s">
        <v>22</v>
      </c>
      <c r="B270" s="957" t="str">
        <f t="shared" si="120"/>
        <v>►</v>
      </c>
      <c r="C270" s="999" cm="1">
        <f t="array" ref="C270">SUMPRODUCT(LEN(D270:J270))</f>
        <v>0</v>
      </c>
      <c r="D270" s="201"/>
      <c r="E270" s="206"/>
      <c r="F270" s="206"/>
      <c r="G270" s="206"/>
      <c r="H270" s="206"/>
      <c r="I270" s="206"/>
      <c r="J270" s="207"/>
      <c r="K270" s="455" t="s">
        <v>22</v>
      </c>
      <c r="L270" s="115" t="s">
        <v>16</v>
      </c>
      <c r="M270" s="3141"/>
      <c r="N270" s="3142"/>
      <c r="O270" s="3141"/>
      <c r="P270" s="3143"/>
      <c r="Q270" s="3144"/>
      <c r="R270" s="3145"/>
      <c r="S270" s="3146"/>
      <c r="T270" s="3147"/>
      <c r="U270" s="3148"/>
      <c r="V270" s="3149"/>
      <c r="W270" s="2109"/>
      <c r="X270" s="3150"/>
      <c r="Y270" s="117"/>
      <c r="Z270" s="3151"/>
      <c r="AA270" s="3152"/>
      <c r="AB270" s="3153"/>
      <c r="AC270" s="3154"/>
      <c r="AD270" s="119"/>
      <c r="AE270" s="262" t="s">
        <v>22</v>
      </c>
      <c r="AF270" s="1035" t="str">
        <f t="shared" si="100"/>
        <v>►</v>
      </c>
      <c r="AG270" s="1036" t="str">
        <f t="shared" si="101"/>
        <v/>
      </c>
      <c r="AH270" s="1037" t="str">
        <f t="shared" si="102"/>
        <v/>
      </c>
      <c r="AI270" s="1036" t="str">
        <f t="shared" si="103"/>
        <v/>
      </c>
      <c r="AJ270" s="1037" t="str">
        <f t="shared" si="104"/>
        <v/>
      </c>
      <c r="AK270" s="1037">
        <f>IF(AND(L270="A",COUNTIF(BJ15:BL62,TRIM(U270))&gt;0),1,0)</f>
        <v>0</v>
      </c>
      <c r="AL270" s="1051" t="str" cm="1">
        <f t="array" ref="AL270">IF(AF270&lt;&gt;"A","",IFERROR((IFERROR(_xlfn.XLOOKUP(TRIM(SUBSTITUTE(U270,CHAR(160)," ")),BJ15:BJ62,BM15:BM62),IFERROR(_xlfn.XLOOKUP(TRIM(SUBSTITUTE(U270,CHAR(160)," ")),BK15:BK62,BM15:BM62),_xlfn.XLOOKUP(TRIM(SUBSTITUTE(U270,CHAR(160)," ")),BL15:BL62,BM15:BM62))))*T270*IF(ISBLANK(Q270),1,Q270)+IFERROR(_xlfn.XLOOKUP("RECHERCHEX",TRIM(L270:AD270),L270:AD270),0),0))</f>
        <v/>
      </c>
      <c r="AM270" s="1038">
        <f t="shared" si="105"/>
        <v>0</v>
      </c>
      <c r="AN270" s="1627" t="str">
        <f t="shared" si="106"/>
        <v/>
      </c>
      <c r="AO270" s="1039">
        <f t="shared" si="107"/>
        <v>0</v>
      </c>
      <c r="AP270" s="1039">
        <f t="shared" si="108"/>
        <v>0</v>
      </c>
      <c r="AQ270" s="1040">
        <f>IF(AO270&gt;0,AS9,0)</f>
        <v>0</v>
      </c>
      <c r="AR270" s="1628" t="str">
        <f>IF(TRIM(AG270)="▼ recette suivante", AG270, IF(AQ270&gt;0, IF(AT9&lt;&gt;"", AT9&amp;"-ou.or.o ❾ + or - &gt;", ""), ""))</f>
        <v/>
      </c>
      <c r="AS270" s="1064"/>
      <c r="AT270" s="1064"/>
      <c r="AU270" s="1042">
        <f t="shared" si="109"/>
        <v>0</v>
      </c>
      <c r="AV270" s="1043">
        <f>IF(AK270,IF(OR(AU270="",N(AU270)&lt;=0.000000001),"",_xlfn.XLOOKUP(AJ270,BJ15:BJ62,BN15:BN62,_xlfn.XLOOKUP(AJ270,BK15:BK62,BN15:BN62,_xlfn.XLOOKUP(AJ270,BL15:BL62,BN15:BN62,"")))),0)</f>
        <v>0</v>
      </c>
      <c r="AW270" s="1065" cm="1">
        <f t="array" ref="AW270">IF(AK270&lt;&gt;1,0,IF(OR(AU270="",N(AU270)&lt;=0.000000001),"",IF(OR(AO270="",N(AO270)&lt;=0.000000001),0,IF(ISNUMBER(AU270),IFERROR(_xlfn.LET(_xlpm.ai_test,TRIM(AJ270),_xlpm.r,IFERROR(_xlfn.XLOOKUP(_xlpm.ai_test,BJ15:BJ62,ROW(BJ15:BJ62),0,1),IFERROR(_xlfn.XLOOKUP(_xlpm.ai_test,BK15:BK62,ROW(BK15:BK62),0,1),_xlfn.XLOOKUP(_xlpm.ai_test,BL15:BL62,ROW(BL15:BL62),0,1))),_xlpm.p,_xlpm.r-MIN(ROW(BJ15:BJ62))+1,_xlpm.f,INDEX(BM15:BM62,_xlpm.p),_xlpm.u,INDEX(BN15:BN62,_xlpm.p),_xlpm.s,INDEX(BP15:BP62,_xlpm.p),_xlpm.q,N(AU270)/_xlpm.f,IF(_xlpm.q&gt;=_xlpm.s,ROUND(_xlpm.q,1)&amp;" "&amp;_xlpm.ai_test&amp;" = "&amp;ROUND(_xlpm.q*_xlpm.f,1)&amp;" "&amp;_xlpm.u,ROUND(_xlpm.q,1)&amp;" "&amp;_xlpm.ai_test)),""),""))))</f>
        <v>0</v>
      </c>
      <c r="AX270" s="1055"/>
      <c r="AY270" s="1042">
        <f t="shared" si="110"/>
        <v>0</v>
      </c>
      <c r="AZ270" s="1043" t="str">
        <f t="shared" si="111"/>
        <v/>
      </c>
      <c r="BA270" s="1044">
        <f t="shared" si="112"/>
        <v>0</v>
      </c>
      <c r="BB270" s="1045" t="str">
        <f t="shared" si="113"/>
        <v/>
      </c>
      <c r="BC270" s="1046"/>
      <c r="BD270" s="1047">
        <f t="shared" si="114"/>
        <v>0</v>
      </c>
      <c r="BE270" s="1048" t="str">
        <f t="shared" si="115"/>
        <v/>
      </c>
      <c r="BF270" s="262" t="s">
        <v>22</v>
      </c>
      <c r="BG270" s="1027">
        <f t="shared" si="116"/>
        <v>0</v>
      </c>
      <c r="BH270" s="1028">
        <f t="shared" si="117"/>
        <v>0</v>
      </c>
      <c r="BI270"/>
      <c r="BJ270" s="701"/>
      <c r="BK270" s="701"/>
      <c r="BL270" s="701"/>
      <c r="BM270" s="701"/>
      <c r="BN270" s="701"/>
      <c r="BO270" s="701"/>
      <c r="BP270" s="701"/>
      <c r="BQ270" s="701"/>
      <c r="BR270"/>
      <c r="BS270"/>
      <c r="BT270"/>
      <c r="BU270"/>
      <c r="BV270"/>
      <c r="BW270"/>
      <c r="BX270" s="964" t="str">
        <f t="shared" si="121"/>
        <v>►</v>
      </c>
      <c r="BY270"/>
      <c r="BZ270"/>
      <c r="CA270"/>
      <c r="CB270"/>
      <c r="CC270"/>
      <c r="CE270"/>
      <c r="CF270"/>
      <c r="CG270"/>
      <c r="CH270"/>
      <c r="CI270"/>
      <c r="CJ270"/>
      <c r="CK270"/>
      <c r="CL270" s="262"/>
      <c r="CM270"/>
      <c r="CN270"/>
      <c r="CO270"/>
      <c r="CP270"/>
      <c r="CQ270"/>
      <c r="CR270"/>
      <c r="CS270"/>
      <c r="CT270" s="262"/>
      <c r="CU270"/>
      <c r="CV270"/>
      <c r="CW270"/>
      <c r="CX270"/>
      <c r="CY270"/>
      <c r="CZ270"/>
      <c r="DA270"/>
      <c r="DB270" s="262"/>
      <c r="DC270" s="3">
        <v>1</v>
      </c>
      <c r="DD270" s="701"/>
      <c r="DE270" s="701"/>
    </row>
    <row r="271" spans="1:109" s="848" customFormat="1" ht="21" customHeight="1">
      <c r="A271" s="941" t="s">
        <v>22</v>
      </c>
      <c r="B271" s="957" t="str">
        <f t="shared" si="120"/>
        <v>►</v>
      </c>
      <c r="C271" s="999" cm="1">
        <f t="array" ref="C271">SUMPRODUCT(LEN(D271:J271))</f>
        <v>0</v>
      </c>
      <c r="D271" s="201"/>
      <c r="E271" s="206"/>
      <c r="F271" s="206"/>
      <c r="G271" s="206"/>
      <c r="H271" s="206"/>
      <c r="I271" s="206"/>
      <c r="J271" s="207"/>
      <c r="K271" s="455" t="s">
        <v>22</v>
      </c>
      <c r="L271" s="115" t="s">
        <v>16</v>
      </c>
      <c r="M271" s="3141"/>
      <c r="N271" s="3142"/>
      <c r="O271" s="3141"/>
      <c r="P271" s="3143"/>
      <c r="Q271" s="3144"/>
      <c r="R271" s="3145"/>
      <c r="S271" s="3146"/>
      <c r="T271" s="3147"/>
      <c r="U271" s="3148"/>
      <c r="V271" s="3149"/>
      <c r="W271" s="2109"/>
      <c r="X271" s="3150"/>
      <c r="Y271" s="117"/>
      <c r="Z271" s="3151"/>
      <c r="AA271" s="3152"/>
      <c r="AB271" s="3153"/>
      <c r="AC271" s="3154"/>
      <c r="AD271" s="119"/>
      <c r="AE271" s="262" t="s">
        <v>22</v>
      </c>
      <c r="AF271" s="1035" t="str">
        <f t="shared" si="100"/>
        <v>►</v>
      </c>
      <c r="AG271" s="1036" t="str">
        <f t="shared" si="101"/>
        <v/>
      </c>
      <c r="AH271" s="1037" t="str">
        <f t="shared" si="102"/>
        <v/>
      </c>
      <c r="AI271" s="1036" t="str">
        <f t="shared" si="103"/>
        <v/>
      </c>
      <c r="AJ271" s="1037" t="str">
        <f t="shared" si="104"/>
        <v/>
      </c>
      <c r="AK271" s="1037">
        <f>IF(AND(L271="A",COUNTIF(BJ15:BL62,TRIM(U271))&gt;0),1,0)</f>
        <v>0</v>
      </c>
      <c r="AL271" s="1051" t="str" cm="1">
        <f t="array" ref="AL271">IF(AF271&lt;&gt;"A","",IFERROR((IFERROR(_xlfn.XLOOKUP(TRIM(SUBSTITUTE(U271,CHAR(160)," ")),BJ15:BJ62,BM15:BM62),IFERROR(_xlfn.XLOOKUP(TRIM(SUBSTITUTE(U271,CHAR(160)," ")),BK15:BK62,BM15:BM62),_xlfn.XLOOKUP(TRIM(SUBSTITUTE(U271,CHAR(160)," ")),BL15:BL62,BM15:BM62))))*T271*IF(ISBLANK(Q271),1,Q271)+IFERROR(_xlfn.XLOOKUP("RECHERCHEX",TRIM(L271:AD271),L271:AD271),0),0))</f>
        <v/>
      </c>
      <c r="AM271" s="1038">
        <f t="shared" si="105"/>
        <v>0</v>
      </c>
      <c r="AN271" s="1627" t="str">
        <f t="shared" si="106"/>
        <v/>
      </c>
      <c r="AO271" s="1039">
        <f t="shared" si="107"/>
        <v>0</v>
      </c>
      <c r="AP271" s="1039">
        <f t="shared" si="108"/>
        <v>0</v>
      </c>
      <c r="AQ271" s="1052">
        <f>IF(AO271&gt;0,AS9,0)</f>
        <v>0</v>
      </c>
      <c r="AR271" s="1626" t="str">
        <f>IF(TRIM(AG271)="▼ recette suivante", AG271, IF(AQ271&gt;0, IF(AT9&lt;&gt;"", AT9&amp;"-ou.or.o ❾ + or - &gt;", ""), ""))</f>
        <v/>
      </c>
      <c r="AS271" s="1064"/>
      <c r="AT271" s="1064"/>
      <c r="AU271" s="1053">
        <f t="shared" si="109"/>
        <v>0</v>
      </c>
      <c r="AV271" s="1054">
        <f>IF(AK271,IF(OR(AU271="",N(AU271)&lt;=0.000000001),"",_xlfn.XLOOKUP(AJ271,BJ15:BJ62,BN15:BN62,_xlfn.XLOOKUP(AJ271,BK15:BK62,BN15:BN62,_xlfn.XLOOKUP(AJ271,BL15:BL62,BN15:BN62,"")))),0)</f>
        <v>0</v>
      </c>
      <c r="AW271" s="1067" cm="1">
        <f t="array" ref="AW271">IF(AK271&lt;&gt;1,0,IF(OR(AU271="",N(AU271)&lt;=0.000000001),"",IF(OR(AO271="",N(AO271)&lt;=0.000000001),0,IF(ISNUMBER(AU271),IFERROR(_xlfn.LET(_xlpm.ai_test,TRIM(AJ271),_xlpm.r,IFERROR(_xlfn.XLOOKUP(_xlpm.ai_test,BJ15:BJ62,ROW(BJ15:BJ62),0,1),IFERROR(_xlfn.XLOOKUP(_xlpm.ai_test,BK15:BK62,ROW(BK15:BK62),0,1),_xlfn.XLOOKUP(_xlpm.ai_test,BL15:BL62,ROW(BL15:BL62),0,1))),_xlpm.p,_xlpm.r-MIN(ROW(BJ15:BJ62))+1,_xlpm.f,INDEX(BM15:BM62,_xlpm.p),_xlpm.u,INDEX(BN15:BN62,_xlpm.p),_xlpm.s,INDEX(BP15:BP62,_xlpm.p),_xlpm.q,N(AU271)/_xlpm.f,IF(_xlpm.q&gt;=_xlpm.s,ROUND(_xlpm.q,1)&amp;" "&amp;_xlpm.ai_test&amp;" = "&amp;ROUND(_xlpm.q*_xlpm.f,1)&amp;" "&amp;_xlpm.u,ROUND(_xlpm.q,1)&amp;" "&amp;_xlpm.ai_test)),""),""))))</f>
        <v>0</v>
      </c>
      <c r="AX271" s="1055"/>
      <c r="AY271" s="1053">
        <f t="shared" si="110"/>
        <v>0</v>
      </c>
      <c r="AZ271" s="1054" t="str">
        <f t="shared" si="111"/>
        <v/>
      </c>
      <c r="BA271" s="1056">
        <f t="shared" si="112"/>
        <v>0</v>
      </c>
      <c r="BB271" s="1057" t="str">
        <f t="shared" si="113"/>
        <v/>
      </c>
      <c r="BC271" s="1046"/>
      <c r="BD271" s="1058">
        <f t="shared" si="114"/>
        <v>0</v>
      </c>
      <c r="BE271" s="1048" t="str">
        <f t="shared" si="115"/>
        <v/>
      </c>
      <c r="BF271" s="262" t="s">
        <v>22</v>
      </c>
      <c r="BG271" s="1027">
        <f t="shared" si="116"/>
        <v>0</v>
      </c>
      <c r="BH271" s="1028">
        <f t="shared" si="117"/>
        <v>0</v>
      </c>
      <c r="BI271"/>
      <c r="BJ271" s="701"/>
      <c r="BK271" s="701"/>
      <c r="BL271" s="701"/>
      <c r="BM271" s="701"/>
      <c r="BN271" s="701"/>
      <c r="BO271" s="701"/>
      <c r="BP271" s="701"/>
      <c r="BQ271" s="701"/>
      <c r="BR271"/>
      <c r="BS271"/>
      <c r="BT271"/>
      <c r="BU271"/>
      <c r="BV271"/>
      <c r="BW271"/>
      <c r="BX271" s="964" t="str">
        <f t="shared" si="121"/>
        <v>►</v>
      </c>
      <c r="BY271"/>
      <c r="BZ271"/>
      <c r="CA271"/>
      <c r="CB271"/>
      <c r="CC271"/>
      <c r="CE271"/>
      <c r="CF271"/>
      <c r="CG271"/>
      <c r="CH271"/>
      <c r="CI271"/>
      <c r="CJ271"/>
      <c r="CK271"/>
      <c r="CL271" s="262"/>
      <c r="CM271"/>
      <c r="CN271"/>
      <c r="CO271"/>
      <c r="CP271"/>
      <c r="CQ271"/>
      <c r="CR271"/>
      <c r="CS271"/>
      <c r="CT271" s="262"/>
      <c r="CU271"/>
      <c r="CV271"/>
      <c r="CW271"/>
      <c r="CX271"/>
      <c r="CY271"/>
      <c r="CZ271"/>
      <c r="DA271"/>
      <c r="DB271" s="262"/>
      <c r="DC271" s="3">
        <v>1</v>
      </c>
      <c r="DD271" s="701"/>
      <c r="DE271" s="701"/>
    </row>
    <row r="272" spans="1:109" s="848" customFormat="1" ht="21" customHeight="1">
      <c r="A272" s="941" t="s">
        <v>22</v>
      </c>
      <c r="B272" s="957" t="str">
        <f t="shared" si="120"/>
        <v>►</v>
      </c>
      <c r="C272" s="999" cm="1">
        <f t="array" ref="C272">SUMPRODUCT(LEN(D272:J272))</f>
        <v>0</v>
      </c>
      <c r="D272" s="201"/>
      <c r="E272" s="206"/>
      <c r="F272" s="206"/>
      <c r="G272" s="206"/>
      <c r="H272" s="206"/>
      <c r="I272" s="206"/>
      <c r="J272" s="207"/>
      <c r="K272" s="455" t="s">
        <v>22</v>
      </c>
      <c r="L272" s="115" t="s">
        <v>16</v>
      </c>
      <c r="M272" s="3141"/>
      <c r="N272" s="3142"/>
      <c r="O272" s="3141"/>
      <c r="P272" s="3143"/>
      <c r="Q272" s="3144"/>
      <c r="R272" s="3145"/>
      <c r="S272" s="3146"/>
      <c r="T272" s="3147"/>
      <c r="U272" s="3148"/>
      <c r="V272" s="3149"/>
      <c r="W272" s="2109"/>
      <c r="X272" s="3150"/>
      <c r="Y272" s="117"/>
      <c r="Z272" s="3151"/>
      <c r="AA272" s="3152"/>
      <c r="AB272" s="3153"/>
      <c r="AC272" s="3154"/>
      <c r="AD272" s="119"/>
      <c r="AE272" s="262" t="s">
        <v>22</v>
      </c>
      <c r="AF272" s="1035" t="str">
        <f t="shared" si="100"/>
        <v>►</v>
      </c>
      <c r="AG272" s="1036" t="str">
        <f t="shared" si="101"/>
        <v/>
      </c>
      <c r="AH272" s="1037" t="str">
        <f t="shared" si="102"/>
        <v/>
      </c>
      <c r="AI272" s="1036" t="str">
        <f t="shared" si="103"/>
        <v/>
      </c>
      <c r="AJ272" s="1037" t="str">
        <f t="shared" si="104"/>
        <v/>
      </c>
      <c r="AK272" s="1037">
        <f>IF(AND(L272="A",COUNTIF(BJ15:BL62,TRIM(U272))&gt;0),1,0)</f>
        <v>0</v>
      </c>
      <c r="AL272" s="1051" t="str" cm="1">
        <f t="array" ref="AL272">IF(AF272&lt;&gt;"A","",IFERROR((IFERROR(_xlfn.XLOOKUP(TRIM(SUBSTITUTE(U272,CHAR(160)," ")),BJ15:BJ62,BM15:BM62),IFERROR(_xlfn.XLOOKUP(TRIM(SUBSTITUTE(U272,CHAR(160)," ")),BK15:BK62,BM15:BM62),_xlfn.XLOOKUP(TRIM(SUBSTITUTE(U272,CHAR(160)," ")),BL15:BL62,BM15:BM62))))*T272*IF(ISBLANK(Q272),1,Q272)+IFERROR(_xlfn.XLOOKUP("RECHERCHEX",TRIM(L272:AD272),L272:AD272),0),0))</f>
        <v/>
      </c>
      <c r="AM272" s="1038">
        <f t="shared" si="105"/>
        <v>0</v>
      </c>
      <c r="AN272" s="1627" t="str">
        <f t="shared" si="106"/>
        <v/>
      </c>
      <c r="AO272" s="1039">
        <f t="shared" si="107"/>
        <v>0</v>
      </c>
      <c r="AP272" s="1039">
        <f t="shared" si="108"/>
        <v>0</v>
      </c>
      <c r="AQ272" s="1040">
        <f>IF(AO272&gt;0,AS9,0)</f>
        <v>0</v>
      </c>
      <c r="AR272" s="1628" t="str">
        <f>IF(TRIM(AG272)="▼ recette suivante", AG272, IF(AQ272&gt;0, IF(AT9&lt;&gt;"", AT9&amp;"-ou.or.o ❾ + or - &gt;", ""), ""))</f>
        <v/>
      </c>
      <c r="AS272" s="1064"/>
      <c r="AT272" s="1064"/>
      <c r="AU272" s="1042">
        <f t="shared" si="109"/>
        <v>0</v>
      </c>
      <c r="AV272" s="1043">
        <f>IF(AK272,IF(OR(AU272="",N(AU272)&lt;=0.000000001),"",_xlfn.XLOOKUP(AJ272,BJ15:BJ62,BN15:BN62,_xlfn.XLOOKUP(AJ272,BK15:BK62,BN15:BN62,_xlfn.XLOOKUP(AJ272,BL15:BL62,BN15:BN62,"")))),0)</f>
        <v>0</v>
      </c>
      <c r="AW272" s="1065" cm="1">
        <f t="array" ref="AW272">IF(AK272&lt;&gt;1,0,IF(OR(AU272="",N(AU272)&lt;=0.000000001),"",IF(OR(AO272="",N(AO272)&lt;=0.000000001),0,IF(ISNUMBER(AU272),IFERROR(_xlfn.LET(_xlpm.ai_test,TRIM(AJ272),_xlpm.r,IFERROR(_xlfn.XLOOKUP(_xlpm.ai_test,BJ15:BJ62,ROW(BJ15:BJ62),0,1),IFERROR(_xlfn.XLOOKUP(_xlpm.ai_test,BK15:BK62,ROW(BK15:BK62),0,1),_xlfn.XLOOKUP(_xlpm.ai_test,BL15:BL62,ROW(BL15:BL62),0,1))),_xlpm.p,_xlpm.r-MIN(ROW(BJ15:BJ62))+1,_xlpm.f,INDEX(BM15:BM62,_xlpm.p),_xlpm.u,INDEX(BN15:BN62,_xlpm.p),_xlpm.s,INDEX(BP15:BP62,_xlpm.p),_xlpm.q,N(AU272)/_xlpm.f,IF(_xlpm.q&gt;=_xlpm.s,ROUND(_xlpm.q,1)&amp;" "&amp;_xlpm.ai_test&amp;" = "&amp;ROUND(_xlpm.q*_xlpm.f,1)&amp;" "&amp;_xlpm.u,ROUND(_xlpm.q,1)&amp;" "&amp;_xlpm.ai_test)),""),""))))</f>
        <v>0</v>
      </c>
      <c r="AX272" s="1055"/>
      <c r="AY272" s="1042">
        <f t="shared" si="110"/>
        <v>0</v>
      </c>
      <c r="AZ272" s="1043" t="str">
        <f t="shared" si="111"/>
        <v/>
      </c>
      <c r="BA272" s="1044">
        <f t="shared" si="112"/>
        <v>0</v>
      </c>
      <c r="BB272" s="1045" t="str">
        <f t="shared" si="113"/>
        <v/>
      </c>
      <c r="BC272" s="1046"/>
      <c r="BD272" s="1047">
        <f t="shared" si="114"/>
        <v>0</v>
      </c>
      <c r="BE272" s="1048" t="str">
        <f t="shared" si="115"/>
        <v/>
      </c>
      <c r="BF272" s="262" t="s">
        <v>22</v>
      </c>
      <c r="BG272" s="1027">
        <f t="shared" si="116"/>
        <v>0</v>
      </c>
      <c r="BH272" s="1028">
        <f t="shared" si="117"/>
        <v>0</v>
      </c>
      <c r="BI272"/>
      <c r="BJ272" s="701"/>
      <c r="BK272" s="701"/>
      <c r="BL272" s="701"/>
      <c r="BM272" s="701"/>
      <c r="BN272" s="701"/>
      <c r="BO272" s="701"/>
      <c r="BP272" s="701"/>
      <c r="BQ272" s="701"/>
      <c r="BR272"/>
      <c r="BS272"/>
      <c r="BT272"/>
      <c r="BU272"/>
      <c r="BV272"/>
      <c r="BW272"/>
      <c r="BX272" s="964" t="str">
        <f t="shared" si="121"/>
        <v>►</v>
      </c>
      <c r="BY272"/>
      <c r="BZ272"/>
      <c r="CA272"/>
      <c r="CB272"/>
      <c r="CC272"/>
      <c r="CE272"/>
      <c r="CF272"/>
      <c r="CG272"/>
      <c r="CH272"/>
      <c r="CI272"/>
      <c r="CJ272"/>
      <c r="CK272"/>
      <c r="CL272" s="262"/>
      <c r="CM272"/>
      <c r="CN272"/>
      <c r="CO272"/>
      <c r="CP272"/>
      <c r="CQ272"/>
      <c r="CR272"/>
      <c r="CS272"/>
      <c r="CT272" s="262"/>
      <c r="CU272"/>
      <c r="CV272"/>
      <c r="CW272"/>
      <c r="CX272"/>
      <c r="CY272"/>
      <c r="CZ272"/>
      <c r="DA272"/>
      <c r="DB272" s="262"/>
      <c r="DC272" s="3">
        <v>1</v>
      </c>
      <c r="DD272" s="701"/>
      <c r="DE272" s="701"/>
    </row>
    <row r="273" spans="1:109" s="848" customFormat="1" ht="21" customHeight="1">
      <c r="A273" s="941" t="s">
        <v>22</v>
      </c>
      <c r="B273" s="957" t="str">
        <f t="shared" si="120"/>
        <v>►</v>
      </c>
      <c r="C273" s="999" cm="1">
        <f t="array" ref="C273">SUMPRODUCT(LEN(D273:J273))</f>
        <v>0</v>
      </c>
      <c r="D273" s="201"/>
      <c r="E273" s="206"/>
      <c r="F273" s="206"/>
      <c r="G273" s="206"/>
      <c r="H273" s="206"/>
      <c r="I273" s="206"/>
      <c r="J273" s="207"/>
      <c r="K273" s="455" t="s">
        <v>22</v>
      </c>
      <c r="L273" s="115" t="s">
        <v>16</v>
      </c>
      <c r="M273" s="3141"/>
      <c r="N273" s="3142"/>
      <c r="O273" s="3141"/>
      <c r="P273" s="3143"/>
      <c r="Q273" s="3144"/>
      <c r="R273" s="3145"/>
      <c r="S273" s="3146"/>
      <c r="T273" s="3147"/>
      <c r="U273" s="3148"/>
      <c r="V273" s="3149"/>
      <c r="W273" s="2109"/>
      <c r="X273" s="3150"/>
      <c r="Y273" s="117"/>
      <c r="Z273" s="3151"/>
      <c r="AA273" s="3152"/>
      <c r="AB273" s="3153"/>
      <c r="AC273" s="3154"/>
      <c r="AD273" s="119"/>
      <c r="AE273" s="262" t="s">
        <v>22</v>
      </c>
      <c r="AF273" s="1035" t="str">
        <f t="shared" si="100"/>
        <v>►</v>
      </c>
      <c r="AG273" s="1036" t="str">
        <f t="shared" si="101"/>
        <v/>
      </c>
      <c r="AH273" s="1037" t="str">
        <f t="shared" si="102"/>
        <v/>
      </c>
      <c r="AI273" s="1036" t="str">
        <f t="shared" si="103"/>
        <v/>
      </c>
      <c r="AJ273" s="1037" t="str">
        <f t="shared" si="104"/>
        <v/>
      </c>
      <c r="AK273" s="1037">
        <f>IF(AND(L273="A",COUNTIF(BJ15:BL62,TRIM(U273))&gt;0),1,0)</f>
        <v>0</v>
      </c>
      <c r="AL273" s="1051" t="str" cm="1">
        <f t="array" ref="AL273">IF(AF273&lt;&gt;"A","",IFERROR((IFERROR(_xlfn.XLOOKUP(TRIM(SUBSTITUTE(U273,CHAR(160)," ")),BJ15:BJ62,BM15:BM62),IFERROR(_xlfn.XLOOKUP(TRIM(SUBSTITUTE(U273,CHAR(160)," ")),BK15:BK62,BM15:BM62),_xlfn.XLOOKUP(TRIM(SUBSTITUTE(U273,CHAR(160)," ")),BL15:BL62,BM15:BM62))))*T273*IF(ISBLANK(Q273),1,Q273)+IFERROR(_xlfn.XLOOKUP("RECHERCHEX",TRIM(L273:AD273),L273:AD273),0),0))</f>
        <v/>
      </c>
      <c r="AM273" s="1038">
        <f t="shared" si="105"/>
        <v>0</v>
      </c>
      <c r="AN273" s="1627" t="str">
        <f t="shared" si="106"/>
        <v/>
      </c>
      <c r="AO273" s="1039">
        <f t="shared" si="107"/>
        <v>0</v>
      </c>
      <c r="AP273" s="1039">
        <f t="shared" si="108"/>
        <v>0</v>
      </c>
      <c r="AQ273" s="1052">
        <f>IF(AO273&gt;0,AS9,0)</f>
        <v>0</v>
      </c>
      <c r="AR273" s="1626" t="str">
        <f>IF(TRIM(AG273)="▼ recette suivante", AG273, IF(AQ273&gt;0, IF(AT9&lt;&gt;"", AT9&amp;"-ou.or.o ❾ + or - &gt;", ""), ""))</f>
        <v/>
      </c>
      <c r="AS273" s="1064"/>
      <c r="AT273" s="1064"/>
      <c r="AU273" s="1053">
        <f t="shared" si="109"/>
        <v>0</v>
      </c>
      <c r="AV273" s="1054">
        <f>IF(AK273,IF(OR(AU273="",N(AU273)&lt;=0.000000001),"",_xlfn.XLOOKUP(AJ273,BJ15:BJ62,BN15:BN62,_xlfn.XLOOKUP(AJ273,BK15:BK62,BN15:BN62,_xlfn.XLOOKUP(AJ273,BL15:BL62,BN15:BN62,"")))),0)</f>
        <v>0</v>
      </c>
      <c r="AW273" s="1067" cm="1">
        <f t="array" ref="AW273">IF(AK273&lt;&gt;1,0,IF(OR(AU273="",N(AU273)&lt;=0.000000001),"",IF(OR(AO273="",N(AO273)&lt;=0.000000001),0,IF(ISNUMBER(AU273),IFERROR(_xlfn.LET(_xlpm.ai_test,TRIM(AJ273),_xlpm.r,IFERROR(_xlfn.XLOOKUP(_xlpm.ai_test,BJ15:BJ62,ROW(BJ15:BJ62),0,1),IFERROR(_xlfn.XLOOKUP(_xlpm.ai_test,BK15:BK62,ROW(BK15:BK62),0,1),_xlfn.XLOOKUP(_xlpm.ai_test,BL15:BL62,ROW(BL15:BL62),0,1))),_xlpm.p,_xlpm.r-MIN(ROW(BJ15:BJ62))+1,_xlpm.f,INDEX(BM15:BM62,_xlpm.p),_xlpm.u,INDEX(BN15:BN62,_xlpm.p),_xlpm.s,INDEX(BP15:BP62,_xlpm.p),_xlpm.q,N(AU273)/_xlpm.f,IF(_xlpm.q&gt;=_xlpm.s,ROUND(_xlpm.q,1)&amp;" "&amp;_xlpm.ai_test&amp;" = "&amp;ROUND(_xlpm.q*_xlpm.f,1)&amp;" "&amp;_xlpm.u,ROUND(_xlpm.q,1)&amp;" "&amp;_xlpm.ai_test)),""),""))))</f>
        <v>0</v>
      </c>
      <c r="AX273" s="1055"/>
      <c r="AY273" s="1053">
        <f t="shared" si="110"/>
        <v>0</v>
      </c>
      <c r="AZ273" s="1054" t="str">
        <f t="shared" si="111"/>
        <v/>
      </c>
      <c r="BA273" s="1056">
        <f t="shared" si="112"/>
        <v>0</v>
      </c>
      <c r="BB273" s="1057" t="str">
        <f t="shared" si="113"/>
        <v/>
      </c>
      <c r="BC273" s="1046"/>
      <c r="BD273" s="1058">
        <f t="shared" si="114"/>
        <v>0</v>
      </c>
      <c r="BE273" s="1048" t="str">
        <f t="shared" si="115"/>
        <v/>
      </c>
      <c r="BF273" s="262" t="s">
        <v>22</v>
      </c>
      <c r="BG273" s="1027">
        <f t="shared" si="116"/>
        <v>0</v>
      </c>
      <c r="BH273" s="1028">
        <f t="shared" si="117"/>
        <v>0</v>
      </c>
      <c r="BI273"/>
      <c r="BJ273" s="701"/>
      <c r="BK273" s="701"/>
      <c r="BL273" s="701"/>
      <c r="BM273" s="701"/>
      <c r="BN273" s="701"/>
      <c r="BO273" s="701"/>
      <c r="BP273" s="701"/>
      <c r="BQ273" s="701"/>
      <c r="BR273"/>
      <c r="BS273"/>
      <c r="BT273"/>
      <c r="BU273"/>
      <c r="BV273"/>
      <c r="BW273"/>
      <c r="BX273" s="964" t="str">
        <f t="shared" si="121"/>
        <v>►</v>
      </c>
      <c r="BY273"/>
      <c r="BZ273"/>
      <c r="CA273"/>
      <c r="CB273"/>
      <c r="CC273"/>
      <c r="CE273"/>
      <c r="CF273"/>
      <c r="CG273"/>
      <c r="CH273"/>
      <c r="CI273"/>
      <c r="CJ273"/>
      <c r="CK273"/>
      <c r="CL273" s="262"/>
      <c r="CM273"/>
      <c r="CN273"/>
      <c r="CO273"/>
      <c r="CP273"/>
      <c r="CQ273"/>
      <c r="CR273"/>
      <c r="CS273"/>
      <c r="CT273" s="262"/>
      <c r="CU273"/>
      <c r="CV273"/>
      <c r="CW273"/>
      <c r="CX273"/>
      <c r="CY273"/>
      <c r="CZ273"/>
      <c r="DA273"/>
      <c r="DB273" s="262"/>
      <c r="DC273" s="3">
        <v>1</v>
      </c>
      <c r="DD273" s="701"/>
      <c r="DE273" s="701"/>
    </row>
    <row r="274" spans="1:109" s="848" customFormat="1" ht="21" customHeight="1">
      <c r="A274" s="941" t="s">
        <v>22</v>
      </c>
      <c r="B274" s="957" t="str">
        <f t="shared" si="120"/>
        <v>►</v>
      </c>
      <c r="C274" s="999" cm="1">
        <f t="array" ref="C274">SUMPRODUCT(LEN(D274:J274))</f>
        <v>0</v>
      </c>
      <c r="D274" s="201"/>
      <c r="E274" s="206"/>
      <c r="F274" s="206"/>
      <c r="G274" s="206"/>
      <c r="H274" s="206"/>
      <c r="I274" s="206"/>
      <c r="J274" s="207"/>
      <c r="K274" s="455" t="s">
        <v>22</v>
      </c>
      <c r="L274" s="115" t="s">
        <v>16</v>
      </c>
      <c r="M274" s="3141"/>
      <c r="N274" s="3142"/>
      <c r="O274" s="3141"/>
      <c r="P274" s="3143"/>
      <c r="Q274" s="3144"/>
      <c r="R274" s="3145"/>
      <c r="S274" s="3146"/>
      <c r="T274" s="3147"/>
      <c r="U274" s="3148"/>
      <c r="V274" s="3149"/>
      <c r="W274" s="2109"/>
      <c r="X274" s="3150"/>
      <c r="Y274" s="117"/>
      <c r="Z274" s="3151"/>
      <c r="AA274" s="3152"/>
      <c r="AB274" s="3153"/>
      <c r="AC274" s="3154"/>
      <c r="AD274" s="119"/>
      <c r="AE274" s="262" t="s">
        <v>22</v>
      </c>
      <c r="AF274" s="1035" t="str">
        <f t="shared" si="100"/>
        <v>►</v>
      </c>
      <c r="AG274" s="1036" t="str">
        <f t="shared" si="101"/>
        <v/>
      </c>
      <c r="AH274" s="1037" t="str">
        <f t="shared" si="102"/>
        <v/>
      </c>
      <c r="AI274" s="1036" t="str">
        <f t="shared" si="103"/>
        <v/>
      </c>
      <c r="AJ274" s="1037" t="str">
        <f t="shared" si="104"/>
        <v/>
      </c>
      <c r="AK274" s="1037">
        <f>IF(AND(L274="A",COUNTIF(BJ15:BL62,TRIM(U274))&gt;0),1,0)</f>
        <v>0</v>
      </c>
      <c r="AL274" s="1051" t="str" cm="1">
        <f t="array" ref="AL274">IF(AF274&lt;&gt;"A","",IFERROR((IFERROR(_xlfn.XLOOKUP(TRIM(SUBSTITUTE(U274,CHAR(160)," ")),BJ15:BJ62,BM15:BM62),IFERROR(_xlfn.XLOOKUP(TRIM(SUBSTITUTE(U274,CHAR(160)," ")),BK15:BK62,BM15:BM62),_xlfn.XLOOKUP(TRIM(SUBSTITUTE(U274,CHAR(160)," ")),BL15:BL62,BM15:BM62))))*T274*IF(ISBLANK(Q274),1,Q274)+IFERROR(_xlfn.XLOOKUP("RECHERCHEX",TRIM(L274:AD274),L274:AD274),0),0))</f>
        <v/>
      </c>
      <c r="AM274" s="1038">
        <f t="shared" si="105"/>
        <v>0</v>
      </c>
      <c r="AN274" s="1627" t="str">
        <f t="shared" si="106"/>
        <v/>
      </c>
      <c r="AO274" s="1039">
        <f t="shared" si="107"/>
        <v>0</v>
      </c>
      <c r="AP274" s="1039">
        <f t="shared" si="108"/>
        <v>0</v>
      </c>
      <c r="AQ274" s="1040">
        <f>IF(AO274&gt;0,AS9,0)</f>
        <v>0</v>
      </c>
      <c r="AR274" s="1628" t="str">
        <f>IF(TRIM(AG274)="▼ recette suivante", AG274, IF(AQ274&gt;0, IF(AT9&lt;&gt;"", AT9&amp;"-ou.or.o ❾ + or - &gt;", ""), ""))</f>
        <v/>
      </c>
      <c r="AS274" s="1064"/>
      <c r="AT274" s="1064"/>
      <c r="AU274" s="1042">
        <f t="shared" si="109"/>
        <v>0</v>
      </c>
      <c r="AV274" s="1043">
        <f>IF(AK274,IF(OR(AU274="",N(AU274)&lt;=0.000000001),"",_xlfn.XLOOKUP(AJ274,BJ15:BJ62,BN15:BN62,_xlfn.XLOOKUP(AJ274,BK15:BK62,BN15:BN62,_xlfn.XLOOKUP(AJ274,BL15:BL62,BN15:BN62,"")))),0)</f>
        <v>0</v>
      </c>
      <c r="AW274" s="1065" cm="1">
        <f t="array" ref="AW274">IF(AK274&lt;&gt;1,0,IF(OR(AU274="",N(AU274)&lt;=0.000000001),"",IF(OR(AO274="",N(AO274)&lt;=0.000000001),0,IF(ISNUMBER(AU274),IFERROR(_xlfn.LET(_xlpm.ai_test,TRIM(AJ274),_xlpm.r,IFERROR(_xlfn.XLOOKUP(_xlpm.ai_test,BJ15:BJ62,ROW(BJ15:BJ62),0,1),IFERROR(_xlfn.XLOOKUP(_xlpm.ai_test,BK15:BK62,ROW(BK15:BK62),0,1),_xlfn.XLOOKUP(_xlpm.ai_test,BL15:BL62,ROW(BL15:BL62),0,1))),_xlpm.p,_xlpm.r-MIN(ROW(BJ15:BJ62))+1,_xlpm.f,INDEX(BM15:BM62,_xlpm.p),_xlpm.u,INDEX(BN15:BN62,_xlpm.p),_xlpm.s,INDEX(BP15:BP62,_xlpm.p),_xlpm.q,N(AU274)/_xlpm.f,IF(_xlpm.q&gt;=_xlpm.s,ROUND(_xlpm.q,1)&amp;" "&amp;_xlpm.ai_test&amp;" = "&amp;ROUND(_xlpm.q*_xlpm.f,1)&amp;" "&amp;_xlpm.u,ROUND(_xlpm.q,1)&amp;" "&amp;_xlpm.ai_test)),""),""))))</f>
        <v>0</v>
      </c>
      <c r="AX274" s="1055"/>
      <c r="AY274" s="1042">
        <f t="shared" si="110"/>
        <v>0</v>
      </c>
      <c r="AZ274" s="1043" t="str">
        <f t="shared" si="111"/>
        <v/>
      </c>
      <c r="BA274" s="1044">
        <f t="shared" si="112"/>
        <v>0</v>
      </c>
      <c r="BB274" s="1045" t="str">
        <f t="shared" si="113"/>
        <v/>
      </c>
      <c r="BC274" s="1046"/>
      <c r="BD274" s="1047">
        <f t="shared" si="114"/>
        <v>0</v>
      </c>
      <c r="BE274" s="1048" t="str">
        <f t="shared" si="115"/>
        <v/>
      </c>
      <c r="BF274" s="262" t="s">
        <v>22</v>
      </c>
      <c r="BG274" s="1027">
        <f t="shared" si="116"/>
        <v>0</v>
      </c>
      <c r="BH274" s="1028">
        <f t="shared" si="117"/>
        <v>0</v>
      </c>
      <c r="BI274"/>
      <c r="BJ274" s="701"/>
      <c r="BK274" s="701"/>
      <c r="BL274" s="701"/>
      <c r="BM274" s="701"/>
      <c r="BN274" s="701"/>
      <c r="BO274" s="701"/>
      <c r="BP274" s="701"/>
      <c r="BQ274" s="701"/>
      <c r="BR274"/>
      <c r="BS274"/>
      <c r="BT274"/>
      <c r="BU274"/>
      <c r="BV274"/>
      <c r="BW274"/>
      <c r="BX274" s="964" t="str">
        <f t="shared" si="121"/>
        <v>►</v>
      </c>
      <c r="BY274"/>
      <c r="BZ274"/>
      <c r="CA274"/>
      <c r="CB274"/>
      <c r="CC274"/>
      <c r="CE274"/>
      <c r="CF274"/>
      <c r="CG274"/>
      <c r="CH274"/>
      <c r="CI274"/>
      <c r="CJ274"/>
      <c r="CK274"/>
      <c r="CL274" s="262"/>
      <c r="CM274"/>
      <c r="CN274"/>
      <c r="CO274"/>
      <c r="CP274"/>
      <c r="CQ274"/>
      <c r="CR274"/>
      <c r="CS274"/>
      <c r="CT274" s="262"/>
      <c r="CU274"/>
      <c r="CV274"/>
      <c r="CW274"/>
      <c r="CX274"/>
      <c r="CY274"/>
      <c r="CZ274"/>
      <c r="DA274"/>
      <c r="DB274" s="262"/>
      <c r="DC274" s="3">
        <v>1</v>
      </c>
      <c r="DD274" s="701"/>
      <c r="DE274" s="701"/>
    </row>
    <row r="275" spans="1:109" s="848" customFormat="1" ht="21" customHeight="1">
      <c r="A275" s="941" t="s">
        <v>22</v>
      </c>
      <c r="B275" s="957" t="str">
        <f t="shared" si="120"/>
        <v>►</v>
      </c>
      <c r="C275" s="999" cm="1">
        <f t="array" ref="C275">SUMPRODUCT(LEN(D275:J275))</f>
        <v>0</v>
      </c>
      <c r="D275" s="201"/>
      <c r="E275" s="206"/>
      <c r="F275" s="206"/>
      <c r="G275" s="206"/>
      <c r="H275" s="206"/>
      <c r="I275" s="206"/>
      <c r="J275" s="207"/>
      <c r="K275" s="455" t="s">
        <v>22</v>
      </c>
      <c r="L275" s="115" t="s">
        <v>16</v>
      </c>
      <c r="M275" s="3141"/>
      <c r="N275" s="3142"/>
      <c r="O275" s="3141"/>
      <c r="P275" s="3143"/>
      <c r="Q275" s="3144"/>
      <c r="R275" s="3145"/>
      <c r="S275" s="3146"/>
      <c r="T275" s="3147"/>
      <c r="U275" s="3148"/>
      <c r="V275" s="3149"/>
      <c r="W275" s="2109"/>
      <c r="X275" s="3150"/>
      <c r="Y275" s="117"/>
      <c r="Z275" s="3151"/>
      <c r="AA275" s="3152"/>
      <c r="AB275" s="3153"/>
      <c r="AC275" s="3154"/>
      <c r="AD275" s="119"/>
      <c r="AE275" s="262" t="s">
        <v>22</v>
      </c>
      <c r="AF275" s="1035" t="str">
        <f t="shared" si="100"/>
        <v>►</v>
      </c>
      <c r="AG275" s="1036" t="str">
        <f t="shared" si="101"/>
        <v/>
      </c>
      <c r="AH275" s="1037" t="str">
        <f t="shared" si="102"/>
        <v/>
      </c>
      <c r="AI275" s="1036" t="str">
        <f t="shared" si="103"/>
        <v/>
      </c>
      <c r="AJ275" s="1037" t="str">
        <f t="shared" si="104"/>
        <v/>
      </c>
      <c r="AK275" s="1037">
        <f>IF(AND(L275="A",COUNTIF(BJ15:BL62,TRIM(U275))&gt;0),1,0)</f>
        <v>0</v>
      </c>
      <c r="AL275" s="1051" t="str" cm="1">
        <f t="array" ref="AL275">IF(AF275&lt;&gt;"A","",IFERROR((IFERROR(_xlfn.XLOOKUP(TRIM(SUBSTITUTE(U275,CHAR(160)," ")),BJ15:BJ62,BM15:BM62),IFERROR(_xlfn.XLOOKUP(TRIM(SUBSTITUTE(U275,CHAR(160)," ")),BK15:BK62,BM15:BM62),_xlfn.XLOOKUP(TRIM(SUBSTITUTE(U275,CHAR(160)," ")),BL15:BL62,BM15:BM62))))*T275*IF(ISBLANK(Q275),1,Q275)+IFERROR(_xlfn.XLOOKUP("RECHERCHEX",TRIM(L275:AD275),L275:AD275),0),0))</f>
        <v/>
      </c>
      <c r="AM275" s="1038">
        <f t="shared" si="105"/>
        <v>0</v>
      </c>
      <c r="AN275" s="1627" t="str">
        <f t="shared" si="106"/>
        <v/>
      </c>
      <c r="AO275" s="1039">
        <f t="shared" si="107"/>
        <v>0</v>
      </c>
      <c r="AP275" s="1039">
        <f t="shared" si="108"/>
        <v>0</v>
      </c>
      <c r="AQ275" s="1052">
        <f>IF(AO275&gt;0,AS9,0)</f>
        <v>0</v>
      </c>
      <c r="AR275" s="1626" t="str">
        <f>IF(TRIM(AG275)="▼ recette suivante", AG275, IF(AQ275&gt;0, IF(AT9&lt;&gt;"", AT9&amp;"-ou.or.o ❾ + or - &gt;", ""), ""))</f>
        <v/>
      </c>
      <c r="AS275" s="1064"/>
      <c r="AT275" s="1064"/>
      <c r="AU275" s="1053">
        <f t="shared" si="109"/>
        <v>0</v>
      </c>
      <c r="AV275" s="1054">
        <f>IF(AK275,IF(OR(AU275="",N(AU275)&lt;=0.000000001),"",_xlfn.XLOOKUP(AJ275,BJ15:BJ62,BN15:BN62,_xlfn.XLOOKUP(AJ275,BK15:BK62,BN15:BN62,_xlfn.XLOOKUP(AJ275,BL15:BL62,BN15:BN62,"")))),0)</f>
        <v>0</v>
      </c>
      <c r="AW275" s="1067" cm="1">
        <f t="array" ref="AW275">IF(AK275&lt;&gt;1,0,IF(OR(AU275="",N(AU275)&lt;=0.000000001),"",IF(OR(AO275="",N(AO275)&lt;=0.000000001),0,IF(ISNUMBER(AU275),IFERROR(_xlfn.LET(_xlpm.ai_test,TRIM(AJ275),_xlpm.r,IFERROR(_xlfn.XLOOKUP(_xlpm.ai_test,BJ15:BJ62,ROW(BJ15:BJ62),0,1),IFERROR(_xlfn.XLOOKUP(_xlpm.ai_test,BK15:BK62,ROW(BK15:BK62),0,1),_xlfn.XLOOKUP(_xlpm.ai_test,BL15:BL62,ROW(BL15:BL62),0,1))),_xlpm.p,_xlpm.r-MIN(ROW(BJ15:BJ62))+1,_xlpm.f,INDEX(BM15:BM62,_xlpm.p),_xlpm.u,INDEX(BN15:BN62,_xlpm.p),_xlpm.s,INDEX(BP15:BP62,_xlpm.p),_xlpm.q,N(AU275)/_xlpm.f,IF(_xlpm.q&gt;=_xlpm.s,ROUND(_xlpm.q,1)&amp;" "&amp;_xlpm.ai_test&amp;" = "&amp;ROUND(_xlpm.q*_xlpm.f,1)&amp;" "&amp;_xlpm.u,ROUND(_xlpm.q,1)&amp;" "&amp;_xlpm.ai_test)),""),""))))</f>
        <v>0</v>
      </c>
      <c r="AX275" s="1055"/>
      <c r="AY275" s="1053">
        <f t="shared" si="110"/>
        <v>0</v>
      </c>
      <c r="AZ275" s="1054" t="str">
        <f t="shared" si="111"/>
        <v/>
      </c>
      <c r="BA275" s="1056">
        <f t="shared" si="112"/>
        <v>0</v>
      </c>
      <c r="BB275" s="1057" t="str">
        <f t="shared" si="113"/>
        <v/>
      </c>
      <c r="BC275" s="1046"/>
      <c r="BD275" s="1058">
        <f t="shared" si="114"/>
        <v>0</v>
      </c>
      <c r="BE275" s="1048" t="str">
        <f t="shared" si="115"/>
        <v/>
      </c>
      <c r="BF275" s="262" t="s">
        <v>22</v>
      </c>
      <c r="BG275" s="1027">
        <f t="shared" si="116"/>
        <v>0</v>
      </c>
      <c r="BH275" s="1028">
        <f t="shared" si="117"/>
        <v>0</v>
      </c>
      <c r="BI275"/>
      <c r="BJ275" s="701"/>
      <c r="BK275" s="701"/>
      <c r="BL275" s="701"/>
      <c r="BM275" s="701"/>
      <c r="BN275" s="701"/>
      <c r="BO275" s="701"/>
      <c r="BP275" s="701"/>
      <c r="BQ275" s="701"/>
      <c r="BR275"/>
      <c r="BS275"/>
      <c r="BT275"/>
      <c r="BU275"/>
      <c r="BV275"/>
      <c r="BW275"/>
      <c r="BX275" s="964" t="str">
        <f t="shared" si="121"/>
        <v>►</v>
      </c>
      <c r="BY275"/>
      <c r="BZ275"/>
      <c r="CA275"/>
      <c r="CB275"/>
      <c r="CC275"/>
      <c r="CE275"/>
      <c r="CF275"/>
      <c r="CG275"/>
      <c r="CH275"/>
      <c r="CI275"/>
      <c r="CJ275"/>
      <c r="CK275"/>
      <c r="CL275" s="262"/>
      <c r="CM275"/>
      <c r="CN275"/>
      <c r="CO275"/>
      <c r="CP275"/>
      <c r="CQ275"/>
      <c r="CR275"/>
      <c r="CS275"/>
      <c r="CT275" s="262"/>
      <c r="CU275"/>
      <c r="CV275"/>
      <c r="CW275"/>
      <c r="CX275"/>
      <c r="CY275"/>
      <c r="CZ275"/>
      <c r="DA275"/>
      <c r="DB275" s="262"/>
      <c r="DC275" s="3">
        <v>1</v>
      </c>
      <c r="DD275" s="701"/>
      <c r="DE275" s="701"/>
    </row>
    <row r="276" spans="1:109" s="848" customFormat="1" ht="21" customHeight="1">
      <c r="A276" s="941" t="s">
        <v>22</v>
      </c>
      <c r="B276" s="957" t="str">
        <f t="shared" si="120"/>
        <v>►</v>
      </c>
      <c r="C276" s="999" cm="1">
        <f t="array" ref="C276">SUMPRODUCT(LEN(D276:J276))</f>
        <v>0</v>
      </c>
      <c r="D276" s="201"/>
      <c r="E276" s="206"/>
      <c r="F276" s="206"/>
      <c r="G276" s="206"/>
      <c r="H276" s="206"/>
      <c r="I276" s="206"/>
      <c r="J276" s="207"/>
      <c r="K276" s="455" t="s">
        <v>22</v>
      </c>
      <c r="L276" s="115" t="s">
        <v>16</v>
      </c>
      <c r="M276" s="3141"/>
      <c r="N276" s="3142"/>
      <c r="O276" s="3141"/>
      <c r="P276" s="3143"/>
      <c r="Q276" s="3144"/>
      <c r="R276" s="3145"/>
      <c r="S276" s="3146"/>
      <c r="T276" s="3147"/>
      <c r="U276" s="3148"/>
      <c r="V276" s="3149"/>
      <c r="W276" s="2109"/>
      <c r="X276" s="3150"/>
      <c r="Y276" s="117"/>
      <c r="Z276" s="3151"/>
      <c r="AA276" s="3152"/>
      <c r="AB276" s="3153"/>
      <c r="AC276" s="3154"/>
      <c r="AD276" s="119"/>
      <c r="AE276" s="262" t="s">
        <v>22</v>
      </c>
      <c r="AF276" s="1035" t="str">
        <f t="shared" si="100"/>
        <v>►</v>
      </c>
      <c r="AG276" s="1036" t="str">
        <f t="shared" si="101"/>
        <v/>
      </c>
      <c r="AH276" s="1037" t="str">
        <f t="shared" si="102"/>
        <v/>
      </c>
      <c r="AI276" s="1036" t="str">
        <f t="shared" si="103"/>
        <v/>
      </c>
      <c r="AJ276" s="1037" t="str">
        <f t="shared" si="104"/>
        <v/>
      </c>
      <c r="AK276" s="1037">
        <f>IF(AND(L276="A",COUNTIF(BJ15:BL62,TRIM(U276))&gt;0),1,0)</f>
        <v>0</v>
      </c>
      <c r="AL276" s="1051" t="str" cm="1">
        <f t="array" ref="AL276">IF(AF276&lt;&gt;"A","",IFERROR((IFERROR(_xlfn.XLOOKUP(TRIM(SUBSTITUTE(U276,CHAR(160)," ")),BJ15:BJ62,BM15:BM62),IFERROR(_xlfn.XLOOKUP(TRIM(SUBSTITUTE(U276,CHAR(160)," ")),BK15:BK62,BM15:BM62),_xlfn.XLOOKUP(TRIM(SUBSTITUTE(U276,CHAR(160)," ")),BL15:BL62,BM15:BM62))))*T276*IF(ISBLANK(Q276),1,Q276)+IFERROR(_xlfn.XLOOKUP("RECHERCHEX",TRIM(L276:AD276),L276:AD276),0),0))</f>
        <v/>
      </c>
      <c r="AM276" s="1038">
        <f t="shared" si="105"/>
        <v>0</v>
      </c>
      <c r="AN276" s="1627" t="str">
        <f t="shared" si="106"/>
        <v/>
      </c>
      <c r="AO276" s="1039">
        <f t="shared" si="107"/>
        <v>0</v>
      </c>
      <c r="AP276" s="1039">
        <f t="shared" si="108"/>
        <v>0</v>
      </c>
      <c r="AQ276" s="1040">
        <f>IF(AO276&gt;0,AS9,0)</f>
        <v>0</v>
      </c>
      <c r="AR276" s="1628" t="str">
        <f>IF(TRIM(AG276)="▼ recette suivante", AG276, IF(AQ276&gt;0, IF(AT9&lt;&gt;"", AT9&amp;"-ou.or.o ❾ + or - &gt;", ""), ""))</f>
        <v/>
      </c>
      <c r="AS276" s="1064"/>
      <c r="AT276" s="1064"/>
      <c r="AU276" s="1042">
        <f t="shared" si="109"/>
        <v>0</v>
      </c>
      <c r="AV276" s="1043">
        <f>IF(AK276,IF(OR(AU276="",N(AU276)&lt;=0.000000001),"",_xlfn.XLOOKUP(AJ276,BJ15:BJ62,BN15:BN62,_xlfn.XLOOKUP(AJ276,BK15:BK62,BN15:BN62,_xlfn.XLOOKUP(AJ276,BL15:BL62,BN15:BN62,"")))),0)</f>
        <v>0</v>
      </c>
      <c r="AW276" s="1065" cm="1">
        <f t="array" ref="AW276">IF(AK276&lt;&gt;1,0,IF(OR(AU276="",N(AU276)&lt;=0.000000001),"",IF(OR(AO276="",N(AO276)&lt;=0.000000001),0,IF(ISNUMBER(AU276),IFERROR(_xlfn.LET(_xlpm.ai_test,TRIM(AJ276),_xlpm.r,IFERROR(_xlfn.XLOOKUP(_xlpm.ai_test,BJ15:BJ62,ROW(BJ15:BJ62),0,1),IFERROR(_xlfn.XLOOKUP(_xlpm.ai_test,BK15:BK62,ROW(BK15:BK62),0,1),_xlfn.XLOOKUP(_xlpm.ai_test,BL15:BL62,ROW(BL15:BL62),0,1))),_xlpm.p,_xlpm.r-MIN(ROW(BJ15:BJ62))+1,_xlpm.f,INDEX(BM15:BM62,_xlpm.p),_xlpm.u,INDEX(BN15:BN62,_xlpm.p),_xlpm.s,INDEX(BP15:BP62,_xlpm.p),_xlpm.q,N(AU276)/_xlpm.f,IF(_xlpm.q&gt;=_xlpm.s,ROUND(_xlpm.q,1)&amp;" "&amp;_xlpm.ai_test&amp;" = "&amp;ROUND(_xlpm.q*_xlpm.f,1)&amp;" "&amp;_xlpm.u,ROUND(_xlpm.q,1)&amp;" "&amp;_xlpm.ai_test)),""),""))))</f>
        <v>0</v>
      </c>
      <c r="AX276" s="1055"/>
      <c r="AY276" s="1042">
        <f t="shared" si="110"/>
        <v>0</v>
      </c>
      <c r="AZ276" s="1043" t="str">
        <f t="shared" si="111"/>
        <v/>
      </c>
      <c r="BA276" s="1044">
        <f t="shared" si="112"/>
        <v>0</v>
      </c>
      <c r="BB276" s="1045" t="str">
        <f t="shared" si="113"/>
        <v/>
      </c>
      <c r="BC276" s="1046"/>
      <c r="BD276" s="1047">
        <f t="shared" si="114"/>
        <v>0</v>
      </c>
      <c r="BE276" s="1048" t="str">
        <f t="shared" si="115"/>
        <v/>
      </c>
      <c r="BF276" s="262" t="s">
        <v>22</v>
      </c>
      <c r="BG276" s="1027">
        <f t="shared" si="116"/>
        <v>0</v>
      </c>
      <c r="BH276" s="1028">
        <f t="shared" si="117"/>
        <v>0</v>
      </c>
      <c r="BI276"/>
      <c r="BJ276" s="701"/>
      <c r="BK276" s="701"/>
      <c r="BL276" s="701"/>
      <c r="BM276" s="701"/>
      <c r="BN276" s="701"/>
      <c r="BO276" s="701"/>
      <c r="BP276" s="701"/>
      <c r="BQ276" s="701"/>
      <c r="BR276"/>
      <c r="BS276"/>
      <c r="BT276"/>
      <c r="BU276"/>
      <c r="BV276"/>
      <c r="BW276"/>
      <c r="BX276" s="964" t="str">
        <f t="shared" si="121"/>
        <v>►</v>
      </c>
      <c r="BY276"/>
      <c r="BZ276"/>
      <c r="CA276"/>
      <c r="CB276"/>
      <c r="CC276"/>
      <c r="CE276"/>
      <c r="CF276"/>
      <c r="CG276"/>
      <c r="CH276"/>
      <c r="CI276"/>
      <c r="CJ276"/>
      <c r="CK276"/>
      <c r="CL276" s="262"/>
      <c r="CM276"/>
      <c r="CN276"/>
      <c r="CO276"/>
      <c r="CP276"/>
      <c r="CQ276"/>
      <c r="CR276"/>
      <c r="CS276"/>
      <c r="CT276" s="262"/>
      <c r="CU276"/>
      <c r="CV276"/>
      <c r="CW276"/>
      <c r="CX276"/>
      <c r="CY276"/>
      <c r="CZ276"/>
      <c r="DA276"/>
      <c r="DB276" s="262"/>
      <c r="DC276" s="3">
        <v>1</v>
      </c>
      <c r="DD276" s="701"/>
      <c r="DE276" s="701"/>
    </row>
    <row r="277" spans="1:109" s="848" customFormat="1" ht="21" customHeight="1">
      <c r="A277" s="941" t="s">
        <v>22</v>
      </c>
      <c r="B277" s="957" t="str">
        <f t="shared" si="120"/>
        <v>►</v>
      </c>
      <c r="C277" s="999" cm="1">
        <f t="array" ref="C277">SUMPRODUCT(LEN(D277:J277))</f>
        <v>0</v>
      </c>
      <c r="D277" s="201"/>
      <c r="E277" s="206"/>
      <c r="F277" s="206"/>
      <c r="G277" s="206"/>
      <c r="H277" s="206"/>
      <c r="I277" s="206"/>
      <c r="J277" s="207"/>
      <c r="K277" s="455" t="s">
        <v>22</v>
      </c>
      <c r="L277" s="115" t="s">
        <v>16</v>
      </c>
      <c r="M277" s="3141"/>
      <c r="N277" s="3142"/>
      <c r="O277" s="3141"/>
      <c r="P277" s="3143"/>
      <c r="Q277" s="3144"/>
      <c r="R277" s="3145"/>
      <c r="S277" s="3146"/>
      <c r="T277" s="3147"/>
      <c r="U277" s="3148"/>
      <c r="V277" s="3149"/>
      <c r="W277" s="2109"/>
      <c r="X277" s="3150"/>
      <c r="Y277" s="117"/>
      <c r="Z277" s="3151"/>
      <c r="AA277" s="3152"/>
      <c r="AB277" s="3153"/>
      <c r="AC277" s="3154"/>
      <c r="AD277" s="119"/>
      <c r="AE277" s="262" t="s">
        <v>22</v>
      </c>
      <c r="AF277" s="1035" t="str">
        <f t="shared" si="100"/>
        <v>►</v>
      </c>
      <c r="AG277" s="1036" t="str">
        <f t="shared" si="101"/>
        <v/>
      </c>
      <c r="AH277" s="1037" t="str">
        <f t="shared" si="102"/>
        <v/>
      </c>
      <c r="AI277" s="1036" t="str">
        <f t="shared" si="103"/>
        <v/>
      </c>
      <c r="AJ277" s="1037" t="str">
        <f t="shared" si="104"/>
        <v/>
      </c>
      <c r="AK277" s="1037">
        <f>IF(AND(L277="A",COUNTIF(BJ15:BL62,TRIM(U277))&gt;0),1,0)</f>
        <v>0</v>
      </c>
      <c r="AL277" s="1051" t="str" cm="1">
        <f t="array" ref="AL277">IF(AF277&lt;&gt;"A","",IFERROR((IFERROR(_xlfn.XLOOKUP(TRIM(SUBSTITUTE(U277,CHAR(160)," ")),BJ15:BJ62,BM15:BM62),IFERROR(_xlfn.XLOOKUP(TRIM(SUBSTITUTE(U277,CHAR(160)," ")),BK15:BK62,BM15:BM62),_xlfn.XLOOKUP(TRIM(SUBSTITUTE(U277,CHAR(160)," ")),BL15:BL62,BM15:BM62))))*T277*IF(ISBLANK(Q277),1,Q277)+IFERROR(_xlfn.XLOOKUP("RECHERCHEX",TRIM(L277:AD277),L277:AD277),0),0))</f>
        <v/>
      </c>
      <c r="AM277" s="1038">
        <f t="shared" si="105"/>
        <v>0</v>
      </c>
      <c r="AN277" s="1627" t="str">
        <f t="shared" si="106"/>
        <v/>
      </c>
      <c r="AO277" s="1039">
        <f t="shared" si="107"/>
        <v>0</v>
      </c>
      <c r="AP277" s="1039">
        <f t="shared" si="108"/>
        <v>0</v>
      </c>
      <c r="AQ277" s="1052">
        <f>IF(AO277&gt;0,AS9,0)</f>
        <v>0</v>
      </c>
      <c r="AR277" s="1626" t="str">
        <f>IF(TRIM(AG277)="▼ recette suivante", AG277, IF(AQ277&gt;0, IF(AT9&lt;&gt;"", AT9&amp;"-ou.or.o ❾ + or - &gt;", ""), ""))</f>
        <v/>
      </c>
      <c r="AS277" s="1064"/>
      <c r="AT277" s="1064"/>
      <c r="AU277" s="1053">
        <f t="shared" si="109"/>
        <v>0</v>
      </c>
      <c r="AV277" s="1054">
        <f>IF(AK277,IF(OR(AU277="",N(AU277)&lt;=0.000000001),"",_xlfn.XLOOKUP(AJ277,BJ15:BJ62,BN15:BN62,_xlfn.XLOOKUP(AJ277,BK15:BK62,BN15:BN62,_xlfn.XLOOKUP(AJ277,BL15:BL62,BN15:BN62,"")))),0)</f>
        <v>0</v>
      </c>
      <c r="AW277" s="1067" cm="1">
        <f t="array" ref="AW277">IF(AK277&lt;&gt;1,0,IF(OR(AU277="",N(AU277)&lt;=0.000000001),"",IF(OR(AO277="",N(AO277)&lt;=0.000000001),0,IF(ISNUMBER(AU277),IFERROR(_xlfn.LET(_xlpm.ai_test,TRIM(AJ277),_xlpm.r,IFERROR(_xlfn.XLOOKUP(_xlpm.ai_test,BJ15:BJ62,ROW(BJ15:BJ62),0,1),IFERROR(_xlfn.XLOOKUP(_xlpm.ai_test,BK15:BK62,ROW(BK15:BK62),0,1),_xlfn.XLOOKUP(_xlpm.ai_test,BL15:BL62,ROW(BL15:BL62),0,1))),_xlpm.p,_xlpm.r-MIN(ROW(BJ15:BJ62))+1,_xlpm.f,INDEX(BM15:BM62,_xlpm.p),_xlpm.u,INDEX(BN15:BN62,_xlpm.p),_xlpm.s,INDEX(BP15:BP62,_xlpm.p),_xlpm.q,N(AU277)/_xlpm.f,IF(_xlpm.q&gt;=_xlpm.s,ROUND(_xlpm.q,1)&amp;" "&amp;_xlpm.ai_test&amp;" = "&amp;ROUND(_xlpm.q*_xlpm.f,1)&amp;" "&amp;_xlpm.u,ROUND(_xlpm.q,1)&amp;" "&amp;_xlpm.ai_test)),""),""))))</f>
        <v>0</v>
      </c>
      <c r="AX277" s="1055"/>
      <c r="AY277" s="1053">
        <f t="shared" si="110"/>
        <v>0</v>
      </c>
      <c r="AZ277" s="1054" t="str">
        <f t="shared" si="111"/>
        <v/>
      </c>
      <c r="BA277" s="1056">
        <f t="shared" si="112"/>
        <v>0</v>
      </c>
      <c r="BB277" s="1057" t="str">
        <f t="shared" si="113"/>
        <v/>
      </c>
      <c r="BC277" s="1046"/>
      <c r="BD277" s="1058">
        <f t="shared" si="114"/>
        <v>0</v>
      </c>
      <c r="BE277" s="1048" t="str">
        <f t="shared" si="115"/>
        <v/>
      </c>
      <c r="BF277" s="262" t="s">
        <v>22</v>
      </c>
      <c r="BG277" s="1027">
        <f t="shared" si="116"/>
        <v>0</v>
      </c>
      <c r="BH277" s="1028">
        <f t="shared" si="117"/>
        <v>0</v>
      </c>
      <c r="BI277"/>
      <c r="BJ277" s="701"/>
      <c r="BK277" s="701"/>
      <c r="BL277" s="701"/>
      <c r="BM277" s="701"/>
      <c r="BN277" s="701"/>
      <c r="BO277" s="701"/>
      <c r="BP277" s="701"/>
      <c r="BQ277" s="701"/>
      <c r="BR277"/>
      <c r="BS277"/>
      <c r="BT277"/>
      <c r="BU277"/>
      <c r="BV277"/>
      <c r="BW277"/>
      <c r="BX277" s="964" t="str">
        <f t="shared" si="121"/>
        <v>►</v>
      </c>
      <c r="BY277"/>
      <c r="BZ277"/>
      <c r="CA277"/>
      <c r="CB277"/>
      <c r="CC277"/>
      <c r="CE277"/>
      <c r="CF277"/>
      <c r="CG277"/>
      <c r="CH277"/>
      <c r="CI277"/>
      <c r="CJ277"/>
      <c r="CK277"/>
      <c r="CL277" s="262"/>
      <c r="CM277"/>
      <c r="CN277"/>
      <c r="CO277"/>
      <c r="CP277"/>
      <c r="CQ277"/>
      <c r="CR277"/>
      <c r="CS277"/>
      <c r="CT277" s="262"/>
      <c r="CU277"/>
      <c r="CV277"/>
      <c r="CW277"/>
      <c r="CX277"/>
      <c r="CY277"/>
      <c r="CZ277"/>
      <c r="DA277"/>
      <c r="DB277" s="262"/>
      <c r="DC277" s="3">
        <v>1</v>
      </c>
      <c r="DD277" s="701"/>
      <c r="DE277" s="701"/>
    </row>
    <row r="278" spans="1:109" s="848" customFormat="1" ht="21" customHeight="1">
      <c r="A278" s="941" t="s">
        <v>22</v>
      </c>
      <c r="B278" s="957" t="str">
        <f t="shared" si="120"/>
        <v>►</v>
      </c>
      <c r="C278" s="999" cm="1">
        <f t="array" ref="C278">SUMPRODUCT(LEN(D278:J278))</f>
        <v>0</v>
      </c>
      <c r="D278" s="201"/>
      <c r="E278" s="206"/>
      <c r="F278" s="206"/>
      <c r="G278" s="206"/>
      <c r="H278" s="206"/>
      <c r="I278" s="206"/>
      <c r="J278" s="207"/>
      <c r="K278" s="455" t="s">
        <v>22</v>
      </c>
      <c r="L278" s="115" t="s">
        <v>16</v>
      </c>
      <c r="M278" s="3141"/>
      <c r="N278" s="3142"/>
      <c r="O278" s="3141"/>
      <c r="P278" s="3143"/>
      <c r="Q278" s="3144"/>
      <c r="R278" s="3145"/>
      <c r="S278" s="3146"/>
      <c r="T278" s="3147"/>
      <c r="U278" s="3148"/>
      <c r="V278" s="3149"/>
      <c r="W278" s="2109"/>
      <c r="X278" s="3150"/>
      <c r="Y278" s="117"/>
      <c r="Z278" s="3151"/>
      <c r="AA278" s="3152"/>
      <c r="AB278" s="3153"/>
      <c r="AC278" s="3154"/>
      <c r="AD278" s="119"/>
      <c r="AE278" s="262" t="s">
        <v>22</v>
      </c>
      <c r="AF278" s="1035" t="str">
        <f t="shared" ref="AF278:AF341" si="122">IF(OR(AO278&gt;0,TRIM(AG278)="▼ recette suivante"),"A","►")</f>
        <v>►</v>
      </c>
      <c r="AG278" s="1036" t="str">
        <f t="shared" ref="AG278:AG341" si="123">IF(TRIM(Q278)="Adresse PC","▼ recette suivante",IF(AO278&gt;0,M278,""))</f>
        <v/>
      </c>
      <c r="AH278" s="1037" t="str">
        <f t="shared" ref="AH278:AH341" si="124">IF(AF278="A",N278,"")</f>
        <v/>
      </c>
      <c r="AI278" s="1036" t="str">
        <f t="shared" ref="AI278:AI341" si="125">IF(AF278="A",O278,"")</f>
        <v/>
      </c>
      <c r="AJ278" s="1037" t="str">
        <f t="shared" ref="AJ278:AJ341" si="126">IF(AF278="A",U278,"")</f>
        <v/>
      </c>
      <c r="AK278" s="1037">
        <f>IF(AND(L278="A",COUNTIF(BJ15:BL62,TRIM(U278))&gt;0),1,0)</f>
        <v>0</v>
      </c>
      <c r="AL278" s="1051" t="str" cm="1">
        <f t="array" ref="AL278">IF(AF278&lt;&gt;"A","",IFERROR((IFERROR(_xlfn.XLOOKUP(TRIM(SUBSTITUTE(U278,CHAR(160)," ")),BJ15:BJ62,BM15:BM62),IFERROR(_xlfn.XLOOKUP(TRIM(SUBSTITUTE(U278,CHAR(160)," ")),BK15:BK62,BM15:BM62),_xlfn.XLOOKUP(TRIM(SUBSTITUTE(U278,CHAR(160)," ")),BL15:BL62,BM15:BM62))))*T278*IF(ISBLANK(Q278),1,Q278)+IFERROR(_xlfn.XLOOKUP("RECHERCHEX",TRIM(L278:AD278),L278:AD278),0),0))</f>
        <v/>
      </c>
      <c r="AM278" s="1038">
        <f t="shared" ref="AM278:AM341" si="127">IF(AK278,IF(AL278&gt;0,"Kg",0),0)</f>
        <v>0</v>
      </c>
      <c r="AN278" s="1627" t="str">
        <f t="shared" ref="AN278:AN341" si="128">IF(AF278="A","❾ Author reference &gt;","")</f>
        <v/>
      </c>
      <c r="AO278" s="1039">
        <f t="shared" ref="AO278:AO341" si="129">IF(AK278,N278,0)</f>
        <v>0</v>
      </c>
      <c r="AP278" s="1039">
        <f t="shared" ref="AP278:AP341" si="130">IF(AK278,O278,0)</f>
        <v>0</v>
      </c>
      <c r="AQ278" s="1040">
        <f>IF(AO278&gt;0,AS9,0)</f>
        <v>0</v>
      </c>
      <c r="AR278" s="1628" t="str">
        <f>IF(TRIM(AG278)="▼ recette suivante", AG278, IF(AQ278&gt;0, IF(AT9&lt;&gt;"", AT9&amp;"-ou.or.o ❾ + or - &gt;", ""), ""))</f>
        <v/>
      </c>
      <c r="AS278" s="1064"/>
      <c r="AT278" s="1064"/>
      <c r="AU278" s="1042">
        <f t="shared" ref="AU278:AU341" si="131">IF(TRIM(AM278)="Kg",N(AL278)*N(BH278),0)</f>
        <v>0</v>
      </c>
      <c r="AV278" s="1043">
        <f>IF(AK278,IF(OR(AU278="",N(AU278)&lt;=0.000000001),"",_xlfn.XLOOKUP(AJ278,BJ15:BJ62,BN15:BN62,_xlfn.XLOOKUP(AJ278,BK15:BK62,BN15:BN62,_xlfn.XLOOKUP(AJ278,BL15:BL62,BN15:BN62,"")))),0)</f>
        <v>0</v>
      </c>
      <c r="AW278" s="1065" cm="1">
        <f t="array" ref="AW278">IF(AK278&lt;&gt;1,0,IF(OR(AU278="",N(AU278)&lt;=0.000000001),"",IF(OR(AO278="",N(AO278)&lt;=0.000000001),0,IF(ISNUMBER(AU278),IFERROR(_xlfn.LET(_xlpm.ai_test,TRIM(AJ278),_xlpm.r,IFERROR(_xlfn.XLOOKUP(_xlpm.ai_test,BJ15:BJ62,ROW(BJ15:BJ62),0,1),IFERROR(_xlfn.XLOOKUP(_xlpm.ai_test,BK15:BK62,ROW(BK15:BK62),0,1),_xlfn.XLOOKUP(_xlpm.ai_test,BL15:BL62,ROW(BL15:BL62),0,1))),_xlpm.p,_xlpm.r-MIN(ROW(BJ15:BJ62))+1,_xlpm.f,INDEX(BM15:BM62,_xlpm.p),_xlpm.u,INDEX(BN15:BN62,_xlpm.p),_xlpm.s,INDEX(BP15:BP62,_xlpm.p),_xlpm.q,N(AU278)/_xlpm.f,IF(_xlpm.q&gt;=_xlpm.s,ROUND(_xlpm.q,1)&amp;" "&amp;_xlpm.ai_test&amp;" = "&amp;ROUND(_xlpm.q*_xlpm.f,1)&amp;" "&amp;_xlpm.u,ROUND(_xlpm.q,1)&amp;" "&amp;_xlpm.ai_test)),""),""))))</f>
        <v>0</v>
      </c>
      <c r="AX278" s="1055"/>
      <c r="AY278" s="1042">
        <f t="shared" ref="AY278:AY341" si="132">IF(TRIM(AG278)="▼ recette suivante","▼next recipe ",IF(AU278="","",IF(ISBLANK(AX278),AU278,ROUND(AU278*(1-MIN(1,MAX(0,IF(AX278&gt;1,AX278/100,AX278)))),3))))</f>
        <v>0</v>
      </c>
      <c r="AZ278" s="1043" t="str">
        <f t="shared" ref="AZ278:AZ341" si="133">IF(AK278,AV278,"")</f>
        <v/>
      </c>
      <c r="BA278" s="1044">
        <f t="shared" ref="BA278:BA341" si="134">IF(ISNUMBER(BG278),IF(ABS(BG278)&lt;=0.000000001,0,BG278),0)</f>
        <v>0</v>
      </c>
      <c r="BB278" s="1045" t="str">
        <f t="shared" ref="BB278:BB341" si="135">IF(AK278,IF(N(BA278)&gt;0.000000001,R278,""),"")</f>
        <v/>
      </c>
      <c r="BC278" s="1046"/>
      <c r="BD278" s="1047">
        <f t="shared" ref="BD278:BD341" si="136">IF(OR(AO278=0,ISBLANK(BC278),ISTEXT(BA278)),0,(IF(AU278=0,BA278,AU278)*BC278))</f>
        <v>0</v>
      </c>
      <c r="BE278" s="1048" t="str">
        <f t="shared" ref="BE278:BE341" si="137">IF(IFERROR(SEARCH("Adresse PC",TRIM(Q278)),0)&gt;0,"▼ receta siguiente",IF(AY278&gt;0,W278,""))</f>
        <v/>
      </c>
      <c r="BF278" s="262" t="s">
        <v>22</v>
      </c>
      <c r="BG278" s="1027">
        <f t="shared" ref="BG278:BG341" si="138">IFERROR(_xlfn.LET(_xlpm.EPS,0.000000001,_xlpm.b,Q278/AO278,IF(ISNUMBER(AS278),_xlpm.b*AS278,IF(OR(ISBLANK(AS278),AS278=""),_xlpm.b*AQ278,IF(AND(BH278=0,ISNUMBER(Q278)),_xlpm.b/AQ278,0)))),0)</f>
        <v>0</v>
      </c>
      <c r="BH278" s="1028">
        <f t="shared" ref="BH278:BH341" si="139">IF(AL278&gt;0,IFERROR(IF(OR(ISBLANK(AS278),AS278=""),AQ278,AS278)/AO278,0),0)</f>
        <v>0</v>
      </c>
      <c r="BI278"/>
      <c r="BJ278" s="701"/>
      <c r="BK278" s="701"/>
      <c r="BL278" s="701"/>
      <c r="BM278" s="701"/>
      <c r="BN278" s="701"/>
      <c r="BO278" s="701"/>
      <c r="BP278" s="701"/>
      <c r="BQ278" s="701"/>
      <c r="BR278"/>
      <c r="BS278"/>
      <c r="BT278"/>
      <c r="BU278"/>
      <c r="BV278"/>
      <c r="BW278"/>
      <c r="BX278" s="964" t="str">
        <f t="shared" si="121"/>
        <v>►</v>
      </c>
      <c r="BY278"/>
      <c r="BZ278"/>
      <c r="CA278"/>
      <c r="CB278"/>
      <c r="CC278"/>
      <c r="CE278"/>
      <c r="CF278"/>
      <c r="CG278"/>
      <c r="CH278"/>
      <c r="CI278"/>
      <c r="CJ278"/>
      <c r="CK278"/>
      <c r="CL278" s="262"/>
      <c r="CM278"/>
      <c r="CN278"/>
      <c r="CO278"/>
      <c r="CP278"/>
      <c r="CQ278"/>
      <c r="CR278"/>
      <c r="CS278"/>
      <c r="CT278" s="262"/>
      <c r="CU278"/>
      <c r="CV278"/>
      <c r="CW278"/>
      <c r="CX278"/>
      <c r="CY278"/>
      <c r="CZ278"/>
      <c r="DA278"/>
      <c r="DB278" s="262"/>
      <c r="DC278" s="3">
        <v>1</v>
      </c>
      <c r="DD278" s="701"/>
      <c r="DE278" s="701"/>
    </row>
    <row r="279" spans="1:109" s="848" customFormat="1" ht="21" customHeight="1">
      <c r="A279" s="941" t="s">
        <v>22</v>
      </c>
      <c r="B279" s="957" t="str">
        <f t="shared" si="120"/>
        <v>►</v>
      </c>
      <c r="C279" s="999" cm="1">
        <f t="array" ref="C279">SUMPRODUCT(LEN(D279:J279))</f>
        <v>0</v>
      </c>
      <c r="D279" s="201"/>
      <c r="E279" s="206"/>
      <c r="F279" s="206"/>
      <c r="G279" s="206"/>
      <c r="H279" s="206"/>
      <c r="I279" s="206"/>
      <c r="J279" s="207"/>
      <c r="K279" s="455" t="s">
        <v>22</v>
      </c>
      <c r="L279" s="115" t="s">
        <v>16</v>
      </c>
      <c r="M279" s="3141"/>
      <c r="N279" s="3142"/>
      <c r="O279" s="3141"/>
      <c r="P279" s="3143"/>
      <c r="Q279" s="3144"/>
      <c r="R279" s="3145"/>
      <c r="S279" s="3146"/>
      <c r="T279" s="3147"/>
      <c r="U279" s="3148"/>
      <c r="V279" s="3149"/>
      <c r="W279" s="2109"/>
      <c r="X279" s="3150"/>
      <c r="Y279" s="117"/>
      <c r="Z279" s="3151"/>
      <c r="AA279" s="3152"/>
      <c r="AB279" s="3153"/>
      <c r="AC279" s="3154"/>
      <c r="AD279" s="119"/>
      <c r="AE279" s="262" t="s">
        <v>22</v>
      </c>
      <c r="AF279" s="1035" t="str">
        <f t="shared" si="122"/>
        <v>►</v>
      </c>
      <c r="AG279" s="1036" t="str">
        <f t="shared" si="123"/>
        <v/>
      </c>
      <c r="AH279" s="1037" t="str">
        <f t="shared" si="124"/>
        <v/>
      </c>
      <c r="AI279" s="1036" t="str">
        <f t="shared" si="125"/>
        <v/>
      </c>
      <c r="AJ279" s="1037" t="str">
        <f t="shared" si="126"/>
        <v/>
      </c>
      <c r="AK279" s="1037">
        <f>IF(AND(L279="A",COUNTIF(BJ15:BL62,TRIM(U279))&gt;0),1,0)</f>
        <v>0</v>
      </c>
      <c r="AL279" s="1051" t="str" cm="1">
        <f t="array" ref="AL279">IF(AF279&lt;&gt;"A","",IFERROR((IFERROR(_xlfn.XLOOKUP(TRIM(SUBSTITUTE(U279,CHAR(160)," ")),BJ15:BJ62,BM15:BM62),IFERROR(_xlfn.XLOOKUP(TRIM(SUBSTITUTE(U279,CHAR(160)," ")),BK15:BK62,BM15:BM62),_xlfn.XLOOKUP(TRIM(SUBSTITUTE(U279,CHAR(160)," ")),BL15:BL62,BM15:BM62))))*T279*IF(ISBLANK(Q279),1,Q279)+IFERROR(_xlfn.XLOOKUP("RECHERCHEX",TRIM(L279:AD279),L279:AD279),0),0))</f>
        <v/>
      </c>
      <c r="AM279" s="1038">
        <f t="shared" si="127"/>
        <v>0</v>
      </c>
      <c r="AN279" s="1627" t="str">
        <f t="shared" si="128"/>
        <v/>
      </c>
      <c r="AO279" s="1039">
        <f t="shared" si="129"/>
        <v>0</v>
      </c>
      <c r="AP279" s="1039">
        <f t="shared" si="130"/>
        <v>0</v>
      </c>
      <c r="AQ279" s="1052">
        <f>IF(AO279&gt;0,AS9,0)</f>
        <v>0</v>
      </c>
      <c r="AR279" s="1626" t="str">
        <f>IF(TRIM(AG279)="▼ recette suivante", AG279, IF(AQ279&gt;0, IF(AT9&lt;&gt;"", AT9&amp;"-ou.or.o ❾ + or - &gt;", ""), ""))</f>
        <v/>
      </c>
      <c r="AS279" s="1064"/>
      <c r="AT279" s="1064"/>
      <c r="AU279" s="1053">
        <f t="shared" si="131"/>
        <v>0</v>
      </c>
      <c r="AV279" s="1054">
        <f>IF(AK279,IF(OR(AU279="",N(AU279)&lt;=0.000000001),"",_xlfn.XLOOKUP(AJ279,BJ15:BJ62,BN15:BN62,_xlfn.XLOOKUP(AJ279,BK15:BK62,BN15:BN62,_xlfn.XLOOKUP(AJ279,BL15:BL62,BN15:BN62,"")))),0)</f>
        <v>0</v>
      </c>
      <c r="AW279" s="1067" cm="1">
        <f t="array" ref="AW279">IF(AK279&lt;&gt;1,0,IF(OR(AU279="",N(AU279)&lt;=0.000000001),"",IF(OR(AO279="",N(AO279)&lt;=0.000000001),0,IF(ISNUMBER(AU279),IFERROR(_xlfn.LET(_xlpm.ai_test,TRIM(AJ279),_xlpm.r,IFERROR(_xlfn.XLOOKUP(_xlpm.ai_test,BJ15:BJ62,ROW(BJ15:BJ62),0,1),IFERROR(_xlfn.XLOOKUP(_xlpm.ai_test,BK15:BK62,ROW(BK15:BK62),0,1),_xlfn.XLOOKUP(_xlpm.ai_test,BL15:BL62,ROW(BL15:BL62),0,1))),_xlpm.p,_xlpm.r-MIN(ROW(BJ15:BJ62))+1,_xlpm.f,INDEX(BM15:BM62,_xlpm.p),_xlpm.u,INDEX(BN15:BN62,_xlpm.p),_xlpm.s,INDEX(BP15:BP62,_xlpm.p),_xlpm.q,N(AU279)/_xlpm.f,IF(_xlpm.q&gt;=_xlpm.s,ROUND(_xlpm.q,1)&amp;" "&amp;_xlpm.ai_test&amp;" = "&amp;ROUND(_xlpm.q*_xlpm.f,1)&amp;" "&amp;_xlpm.u,ROUND(_xlpm.q,1)&amp;" "&amp;_xlpm.ai_test)),""),""))))</f>
        <v>0</v>
      </c>
      <c r="AX279" s="1055"/>
      <c r="AY279" s="1053">
        <f t="shared" si="132"/>
        <v>0</v>
      </c>
      <c r="AZ279" s="1054" t="str">
        <f t="shared" si="133"/>
        <v/>
      </c>
      <c r="BA279" s="1056">
        <f t="shared" si="134"/>
        <v>0</v>
      </c>
      <c r="BB279" s="1057" t="str">
        <f t="shared" si="135"/>
        <v/>
      </c>
      <c r="BC279" s="1046"/>
      <c r="BD279" s="1058">
        <f t="shared" si="136"/>
        <v>0</v>
      </c>
      <c r="BE279" s="1048" t="str">
        <f t="shared" si="137"/>
        <v/>
      </c>
      <c r="BF279" s="262" t="s">
        <v>22</v>
      </c>
      <c r="BG279" s="1027">
        <f t="shared" si="138"/>
        <v>0</v>
      </c>
      <c r="BH279" s="1028">
        <f t="shared" si="139"/>
        <v>0</v>
      </c>
      <c r="BI279"/>
      <c r="BJ279" s="701"/>
      <c r="BK279" s="701"/>
      <c r="BL279" s="701"/>
      <c r="BM279" s="701"/>
      <c r="BN279" s="701"/>
      <c r="BO279" s="701"/>
      <c r="BP279" s="701"/>
      <c r="BQ279" s="701"/>
      <c r="BR279"/>
      <c r="BS279"/>
      <c r="BT279"/>
      <c r="BU279"/>
      <c r="BV279"/>
      <c r="BW279"/>
      <c r="BX279" s="964" t="str">
        <f t="shared" si="121"/>
        <v>►</v>
      </c>
      <c r="BY279"/>
      <c r="BZ279"/>
      <c r="CA279"/>
      <c r="CB279"/>
      <c r="CC279"/>
      <c r="CE279"/>
      <c r="CF279"/>
      <c r="CG279"/>
      <c r="CH279"/>
      <c r="CI279"/>
      <c r="CJ279"/>
      <c r="CK279"/>
      <c r="CL279" s="262"/>
      <c r="CM279"/>
      <c r="CN279"/>
      <c r="CO279"/>
      <c r="CP279"/>
      <c r="CQ279"/>
      <c r="CR279"/>
      <c r="CS279"/>
      <c r="CT279" s="262"/>
      <c r="CU279"/>
      <c r="CV279"/>
      <c r="CW279"/>
      <c r="CX279"/>
      <c r="CY279"/>
      <c r="CZ279"/>
      <c r="DA279"/>
      <c r="DB279" s="262"/>
      <c r="DC279" s="3">
        <v>1</v>
      </c>
      <c r="DD279" s="701"/>
      <c r="DE279" s="701"/>
    </row>
    <row r="280" spans="1:109" s="848" customFormat="1" ht="21" customHeight="1">
      <c r="A280" s="941" t="s">
        <v>22</v>
      </c>
      <c r="B280" s="957" t="str">
        <f t="shared" si="120"/>
        <v>►</v>
      </c>
      <c r="C280" s="999" cm="1">
        <f t="array" ref="C280">SUMPRODUCT(LEN(D280:J280))</f>
        <v>0</v>
      </c>
      <c r="D280" s="201"/>
      <c r="E280" s="206"/>
      <c r="F280" s="206"/>
      <c r="G280" s="206"/>
      <c r="H280" s="206"/>
      <c r="I280" s="206"/>
      <c r="J280" s="207"/>
      <c r="K280" s="455" t="s">
        <v>22</v>
      </c>
      <c r="L280" s="115" t="s">
        <v>16</v>
      </c>
      <c r="M280" s="3141"/>
      <c r="N280" s="3142"/>
      <c r="O280" s="3141"/>
      <c r="P280" s="3143"/>
      <c r="Q280" s="3144"/>
      <c r="R280" s="3145"/>
      <c r="S280" s="3146"/>
      <c r="T280" s="3147"/>
      <c r="U280" s="3148"/>
      <c r="V280" s="3149"/>
      <c r="W280" s="2109"/>
      <c r="X280" s="3150"/>
      <c r="Y280" s="117"/>
      <c r="Z280" s="3151"/>
      <c r="AA280" s="3152"/>
      <c r="AB280" s="3153"/>
      <c r="AC280" s="3154"/>
      <c r="AD280" s="119"/>
      <c r="AE280" s="262" t="s">
        <v>22</v>
      </c>
      <c r="AF280" s="1035" t="str">
        <f t="shared" si="122"/>
        <v>►</v>
      </c>
      <c r="AG280" s="1036" t="str">
        <f t="shared" si="123"/>
        <v/>
      </c>
      <c r="AH280" s="1037" t="str">
        <f t="shared" si="124"/>
        <v/>
      </c>
      <c r="AI280" s="1036" t="str">
        <f t="shared" si="125"/>
        <v/>
      </c>
      <c r="AJ280" s="1037" t="str">
        <f t="shared" si="126"/>
        <v/>
      </c>
      <c r="AK280" s="1037">
        <f>IF(AND(L280="A",COUNTIF(BJ15:BL62,TRIM(U280))&gt;0),1,0)</f>
        <v>0</v>
      </c>
      <c r="AL280" s="1051" t="str" cm="1">
        <f t="array" ref="AL280">IF(AF280&lt;&gt;"A","",IFERROR((IFERROR(_xlfn.XLOOKUP(TRIM(SUBSTITUTE(U280,CHAR(160)," ")),BJ15:BJ62,BM15:BM62),IFERROR(_xlfn.XLOOKUP(TRIM(SUBSTITUTE(U280,CHAR(160)," ")),BK15:BK62,BM15:BM62),_xlfn.XLOOKUP(TRIM(SUBSTITUTE(U280,CHAR(160)," ")),BL15:BL62,BM15:BM62))))*T280*IF(ISBLANK(Q280),1,Q280)+IFERROR(_xlfn.XLOOKUP("RECHERCHEX",TRIM(L280:AD280),L280:AD280),0),0))</f>
        <v/>
      </c>
      <c r="AM280" s="1038">
        <f t="shared" si="127"/>
        <v>0</v>
      </c>
      <c r="AN280" s="1627" t="str">
        <f t="shared" si="128"/>
        <v/>
      </c>
      <c r="AO280" s="1039">
        <f t="shared" si="129"/>
        <v>0</v>
      </c>
      <c r="AP280" s="1039">
        <f t="shared" si="130"/>
        <v>0</v>
      </c>
      <c r="AQ280" s="1040">
        <f>IF(AO280&gt;0,AS9,0)</f>
        <v>0</v>
      </c>
      <c r="AR280" s="1628" t="str">
        <f>IF(TRIM(AG280)="▼ recette suivante", AG280, IF(AQ280&gt;0, IF(AT9&lt;&gt;"", AT9&amp;"-ou.or.o ❾ + or - &gt;", ""), ""))</f>
        <v/>
      </c>
      <c r="AS280" s="1064"/>
      <c r="AT280" s="1064"/>
      <c r="AU280" s="1042">
        <f t="shared" si="131"/>
        <v>0</v>
      </c>
      <c r="AV280" s="1043">
        <f>IF(AK280,IF(OR(AU280="",N(AU280)&lt;=0.000000001),"",_xlfn.XLOOKUP(AJ280,BJ15:BJ62,BN15:BN62,_xlfn.XLOOKUP(AJ280,BK15:BK62,BN15:BN62,_xlfn.XLOOKUP(AJ280,BL15:BL62,BN15:BN62,"")))),0)</f>
        <v>0</v>
      </c>
      <c r="AW280" s="1065" cm="1">
        <f t="array" ref="AW280">IF(AK280&lt;&gt;1,0,IF(OR(AU280="",N(AU280)&lt;=0.000000001),"",IF(OR(AO280="",N(AO280)&lt;=0.000000001),0,IF(ISNUMBER(AU280),IFERROR(_xlfn.LET(_xlpm.ai_test,TRIM(AJ280),_xlpm.r,IFERROR(_xlfn.XLOOKUP(_xlpm.ai_test,BJ15:BJ62,ROW(BJ15:BJ62),0,1),IFERROR(_xlfn.XLOOKUP(_xlpm.ai_test,BK15:BK62,ROW(BK15:BK62),0,1),_xlfn.XLOOKUP(_xlpm.ai_test,BL15:BL62,ROW(BL15:BL62),0,1))),_xlpm.p,_xlpm.r-MIN(ROW(BJ15:BJ62))+1,_xlpm.f,INDEX(BM15:BM62,_xlpm.p),_xlpm.u,INDEX(BN15:BN62,_xlpm.p),_xlpm.s,INDEX(BP15:BP62,_xlpm.p),_xlpm.q,N(AU280)/_xlpm.f,IF(_xlpm.q&gt;=_xlpm.s,ROUND(_xlpm.q,1)&amp;" "&amp;_xlpm.ai_test&amp;" = "&amp;ROUND(_xlpm.q*_xlpm.f,1)&amp;" "&amp;_xlpm.u,ROUND(_xlpm.q,1)&amp;" "&amp;_xlpm.ai_test)),""),""))))</f>
        <v>0</v>
      </c>
      <c r="AX280" s="1055"/>
      <c r="AY280" s="1042">
        <f t="shared" si="132"/>
        <v>0</v>
      </c>
      <c r="AZ280" s="1043" t="str">
        <f t="shared" si="133"/>
        <v/>
      </c>
      <c r="BA280" s="1044">
        <f t="shared" si="134"/>
        <v>0</v>
      </c>
      <c r="BB280" s="1045" t="str">
        <f t="shared" si="135"/>
        <v/>
      </c>
      <c r="BC280" s="1046"/>
      <c r="BD280" s="1047">
        <f t="shared" si="136"/>
        <v>0</v>
      </c>
      <c r="BE280" s="1048" t="str">
        <f t="shared" si="137"/>
        <v/>
      </c>
      <c r="BF280" s="262" t="s">
        <v>22</v>
      </c>
      <c r="BG280" s="1027">
        <f t="shared" si="138"/>
        <v>0</v>
      </c>
      <c r="BH280" s="1028">
        <f t="shared" si="139"/>
        <v>0</v>
      </c>
      <c r="BI280"/>
      <c r="BJ280" s="701"/>
      <c r="BK280" s="701"/>
      <c r="BL280" s="701"/>
      <c r="BM280" s="701"/>
      <c r="BN280" s="701"/>
      <c r="BO280" s="701"/>
      <c r="BP280" s="701"/>
      <c r="BQ280" s="701"/>
      <c r="BR280"/>
      <c r="BS280"/>
      <c r="BT280"/>
      <c r="BU280"/>
      <c r="BV280"/>
      <c r="BW280"/>
      <c r="BX280" s="964" t="str">
        <f t="shared" si="121"/>
        <v>►</v>
      </c>
      <c r="BY280"/>
      <c r="BZ280"/>
      <c r="CA280"/>
      <c r="CB280"/>
      <c r="CC280"/>
      <c r="CE280"/>
      <c r="CF280"/>
      <c r="CG280"/>
      <c r="CH280"/>
      <c r="CI280"/>
      <c r="CJ280"/>
      <c r="CK280"/>
      <c r="CL280" s="262"/>
      <c r="CM280"/>
      <c r="CN280"/>
      <c r="CO280"/>
      <c r="CP280"/>
      <c r="CQ280"/>
      <c r="CR280"/>
      <c r="CS280"/>
      <c r="CT280" s="262"/>
      <c r="CU280"/>
      <c r="CV280"/>
      <c r="CW280"/>
      <c r="CX280"/>
      <c r="CY280"/>
      <c r="CZ280"/>
      <c r="DA280"/>
      <c r="DB280" s="262"/>
      <c r="DC280" s="3">
        <v>1</v>
      </c>
      <c r="DD280" s="701"/>
      <c r="DE280" s="701"/>
    </row>
    <row r="281" spans="1:109" s="848" customFormat="1" ht="21" customHeight="1">
      <c r="A281" s="941" t="s">
        <v>22</v>
      </c>
      <c r="B281" s="957" t="str">
        <f t="shared" si="120"/>
        <v>►</v>
      </c>
      <c r="C281" s="999" cm="1">
        <f t="array" ref="C281">SUMPRODUCT(LEN(D281:J281))</f>
        <v>0</v>
      </c>
      <c r="D281" s="201"/>
      <c r="E281" s="206"/>
      <c r="F281" s="206"/>
      <c r="G281" s="206"/>
      <c r="H281" s="206"/>
      <c r="I281" s="206"/>
      <c r="J281" s="207"/>
      <c r="K281" s="455" t="s">
        <v>22</v>
      </c>
      <c r="L281" s="115" t="s">
        <v>16</v>
      </c>
      <c r="M281" s="3141"/>
      <c r="N281" s="3142"/>
      <c r="O281" s="3141"/>
      <c r="P281" s="3143"/>
      <c r="Q281" s="3144"/>
      <c r="R281" s="3145"/>
      <c r="S281" s="3146"/>
      <c r="T281" s="3147"/>
      <c r="U281" s="3148"/>
      <c r="V281" s="3149"/>
      <c r="W281" s="2109"/>
      <c r="X281" s="3150"/>
      <c r="Y281" s="117"/>
      <c r="Z281" s="3151"/>
      <c r="AA281" s="3152"/>
      <c r="AB281" s="3153"/>
      <c r="AC281" s="3154"/>
      <c r="AD281" s="119"/>
      <c r="AE281" s="262" t="s">
        <v>22</v>
      </c>
      <c r="AF281" s="1035" t="str">
        <f t="shared" si="122"/>
        <v>►</v>
      </c>
      <c r="AG281" s="1036" t="str">
        <f t="shared" si="123"/>
        <v/>
      </c>
      <c r="AH281" s="1037" t="str">
        <f t="shared" si="124"/>
        <v/>
      </c>
      <c r="AI281" s="1036" t="str">
        <f t="shared" si="125"/>
        <v/>
      </c>
      <c r="AJ281" s="1037" t="str">
        <f t="shared" si="126"/>
        <v/>
      </c>
      <c r="AK281" s="1037">
        <f>IF(AND(L281="A",COUNTIF(BJ15:BL62,TRIM(U281))&gt;0),1,0)</f>
        <v>0</v>
      </c>
      <c r="AL281" s="1051" t="str" cm="1">
        <f t="array" ref="AL281">IF(AF281&lt;&gt;"A","",IFERROR((IFERROR(_xlfn.XLOOKUP(TRIM(SUBSTITUTE(U281,CHAR(160)," ")),BJ15:BJ62,BM15:BM62),IFERROR(_xlfn.XLOOKUP(TRIM(SUBSTITUTE(U281,CHAR(160)," ")),BK15:BK62,BM15:BM62),_xlfn.XLOOKUP(TRIM(SUBSTITUTE(U281,CHAR(160)," ")),BL15:BL62,BM15:BM62))))*T281*IF(ISBLANK(Q281),1,Q281)+IFERROR(_xlfn.XLOOKUP("RECHERCHEX",TRIM(L281:AD281),L281:AD281),0),0))</f>
        <v/>
      </c>
      <c r="AM281" s="1038">
        <f t="shared" si="127"/>
        <v>0</v>
      </c>
      <c r="AN281" s="1627" t="str">
        <f t="shared" si="128"/>
        <v/>
      </c>
      <c r="AO281" s="1039">
        <f t="shared" si="129"/>
        <v>0</v>
      </c>
      <c r="AP281" s="1039">
        <f t="shared" si="130"/>
        <v>0</v>
      </c>
      <c r="AQ281" s="1052">
        <f>IF(AO281&gt;0,AS9,0)</f>
        <v>0</v>
      </c>
      <c r="AR281" s="1626" t="str">
        <f>IF(TRIM(AG281)="▼ recette suivante", AG281, IF(AQ281&gt;0, IF(AT9&lt;&gt;"", AT9&amp;"-ou.or.o ❾ + or - &gt;", ""), ""))</f>
        <v/>
      </c>
      <c r="AS281" s="1064"/>
      <c r="AT281" s="1064"/>
      <c r="AU281" s="1053">
        <f t="shared" si="131"/>
        <v>0</v>
      </c>
      <c r="AV281" s="1054">
        <f>IF(AK281,IF(OR(AU281="",N(AU281)&lt;=0.000000001),"",_xlfn.XLOOKUP(AJ281,BJ15:BJ62,BN15:BN62,_xlfn.XLOOKUP(AJ281,BK15:BK62,BN15:BN62,_xlfn.XLOOKUP(AJ281,BL15:BL62,BN15:BN62,"")))),0)</f>
        <v>0</v>
      </c>
      <c r="AW281" s="1067" cm="1">
        <f t="array" ref="AW281">IF(AK281&lt;&gt;1,0,IF(OR(AU281="",N(AU281)&lt;=0.000000001),"",IF(OR(AO281="",N(AO281)&lt;=0.000000001),0,IF(ISNUMBER(AU281),IFERROR(_xlfn.LET(_xlpm.ai_test,TRIM(AJ281),_xlpm.r,IFERROR(_xlfn.XLOOKUP(_xlpm.ai_test,BJ15:BJ62,ROW(BJ15:BJ62),0,1),IFERROR(_xlfn.XLOOKUP(_xlpm.ai_test,BK15:BK62,ROW(BK15:BK62),0,1),_xlfn.XLOOKUP(_xlpm.ai_test,BL15:BL62,ROW(BL15:BL62),0,1))),_xlpm.p,_xlpm.r-MIN(ROW(BJ15:BJ62))+1,_xlpm.f,INDEX(BM15:BM62,_xlpm.p),_xlpm.u,INDEX(BN15:BN62,_xlpm.p),_xlpm.s,INDEX(BP15:BP62,_xlpm.p),_xlpm.q,N(AU281)/_xlpm.f,IF(_xlpm.q&gt;=_xlpm.s,ROUND(_xlpm.q,1)&amp;" "&amp;_xlpm.ai_test&amp;" = "&amp;ROUND(_xlpm.q*_xlpm.f,1)&amp;" "&amp;_xlpm.u,ROUND(_xlpm.q,1)&amp;" "&amp;_xlpm.ai_test)),""),""))))</f>
        <v>0</v>
      </c>
      <c r="AX281" s="1055"/>
      <c r="AY281" s="1053">
        <f t="shared" si="132"/>
        <v>0</v>
      </c>
      <c r="AZ281" s="1054" t="str">
        <f t="shared" si="133"/>
        <v/>
      </c>
      <c r="BA281" s="1056">
        <f t="shared" si="134"/>
        <v>0</v>
      </c>
      <c r="BB281" s="1057" t="str">
        <f t="shared" si="135"/>
        <v/>
      </c>
      <c r="BC281" s="1046"/>
      <c r="BD281" s="1058">
        <f t="shared" si="136"/>
        <v>0</v>
      </c>
      <c r="BE281" s="1048" t="str">
        <f t="shared" si="137"/>
        <v/>
      </c>
      <c r="BF281" s="262" t="s">
        <v>22</v>
      </c>
      <c r="BG281" s="1027">
        <f t="shared" si="138"/>
        <v>0</v>
      </c>
      <c r="BH281" s="1028">
        <f t="shared" si="139"/>
        <v>0</v>
      </c>
      <c r="BI281"/>
      <c r="BJ281" s="701"/>
      <c r="BK281" s="701"/>
      <c r="BL281" s="701"/>
      <c r="BM281" s="701"/>
      <c r="BN281" s="701"/>
      <c r="BO281" s="701"/>
      <c r="BP281" s="701"/>
      <c r="BQ281" s="701"/>
      <c r="BR281"/>
      <c r="BS281"/>
      <c r="BT281"/>
      <c r="BU281"/>
      <c r="BV281"/>
      <c r="BW281"/>
      <c r="BX281" s="964" t="str">
        <f t="shared" si="121"/>
        <v>►</v>
      </c>
      <c r="BY281"/>
      <c r="BZ281"/>
      <c r="CA281"/>
      <c r="CB281"/>
      <c r="CC281"/>
      <c r="CE281"/>
      <c r="CF281"/>
      <c r="CG281"/>
      <c r="CH281"/>
      <c r="CI281"/>
      <c r="CJ281"/>
      <c r="CK281"/>
      <c r="CL281" s="262"/>
      <c r="CM281"/>
      <c r="CN281"/>
      <c r="CO281"/>
      <c r="CP281"/>
      <c r="CQ281"/>
      <c r="CR281"/>
      <c r="CS281"/>
      <c r="CT281" s="262"/>
      <c r="CU281"/>
      <c r="CV281"/>
      <c r="CW281"/>
      <c r="CX281"/>
      <c r="CY281"/>
      <c r="CZ281"/>
      <c r="DA281"/>
      <c r="DB281" s="262"/>
      <c r="DC281" s="3">
        <v>1</v>
      </c>
      <c r="DD281" s="701"/>
      <c r="DE281" s="701"/>
    </row>
    <row r="282" spans="1:109" s="848" customFormat="1" ht="21" customHeight="1">
      <c r="A282" s="941" t="s">
        <v>22</v>
      </c>
      <c r="B282" s="957" t="str">
        <f t="shared" si="120"/>
        <v>►</v>
      </c>
      <c r="C282" s="999" cm="1">
        <f t="array" ref="C282">SUMPRODUCT(LEN(D282:J282))</f>
        <v>0</v>
      </c>
      <c r="D282" s="201"/>
      <c r="E282" s="206"/>
      <c r="F282" s="206"/>
      <c r="G282" s="206"/>
      <c r="H282" s="206"/>
      <c r="I282" s="206"/>
      <c r="J282" s="207"/>
      <c r="K282" s="455" t="s">
        <v>22</v>
      </c>
      <c r="L282" s="115" t="s">
        <v>16</v>
      </c>
      <c r="M282" s="3141"/>
      <c r="N282" s="3142"/>
      <c r="O282" s="3141"/>
      <c r="P282" s="3143"/>
      <c r="Q282" s="3144"/>
      <c r="R282" s="3145"/>
      <c r="S282" s="3146"/>
      <c r="T282" s="3147"/>
      <c r="U282" s="3148"/>
      <c r="V282" s="3149"/>
      <c r="W282" s="2109"/>
      <c r="X282" s="3150"/>
      <c r="Y282" s="117"/>
      <c r="Z282" s="3151"/>
      <c r="AA282" s="3152"/>
      <c r="AB282" s="3153"/>
      <c r="AC282" s="3154"/>
      <c r="AD282" s="119"/>
      <c r="AE282" s="262" t="s">
        <v>22</v>
      </c>
      <c r="AF282" s="1035" t="str">
        <f t="shared" si="122"/>
        <v>►</v>
      </c>
      <c r="AG282" s="1036" t="str">
        <f t="shared" si="123"/>
        <v/>
      </c>
      <c r="AH282" s="1037" t="str">
        <f t="shared" si="124"/>
        <v/>
      </c>
      <c r="AI282" s="1036" t="str">
        <f t="shared" si="125"/>
        <v/>
      </c>
      <c r="AJ282" s="1037" t="str">
        <f t="shared" si="126"/>
        <v/>
      </c>
      <c r="AK282" s="1037">
        <f>IF(AND(L282="A",COUNTIF(BJ15:BL62,TRIM(U282))&gt;0),1,0)</f>
        <v>0</v>
      </c>
      <c r="AL282" s="1051" t="str" cm="1">
        <f t="array" ref="AL282">IF(AF282&lt;&gt;"A","",IFERROR((IFERROR(_xlfn.XLOOKUP(TRIM(SUBSTITUTE(U282,CHAR(160)," ")),BJ15:BJ62,BM15:BM62),IFERROR(_xlfn.XLOOKUP(TRIM(SUBSTITUTE(U282,CHAR(160)," ")),BK15:BK62,BM15:BM62),_xlfn.XLOOKUP(TRIM(SUBSTITUTE(U282,CHAR(160)," ")),BL15:BL62,BM15:BM62))))*T282*IF(ISBLANK(Q282),1,Q282)+IFERROR(_xlfn.XLOOKUP("RECHERCHEX",TRIM(L282:AD282),L282:AD282),0),0))</f>
        <v/>
      </c>
      <c r="AM282" s="1038">
        <f t="shared" si="127"/>
        <v>0</v>
      </c>
      <c r="AN282" s="1627" t="str">
        <f t="shared" si="128"/>
        <v/>
      </c>
      <c r="AO282" s="1039">
        <f t="shared" si="129"/>
        <v>0</v>
      </c>
      <c r="AP282" s="1039">
        <f t="shared" si="130"/>
        <v>0</v>
      </c>
      <c r="AQ282" s="1040">
        <f>IF(AO282&gt;0,AS9,0)</f>
        <v>0</v>
      </c>
      <c r="AR282" s="1628" t="str">
        <f>IF(TRIM(AG282)="▼ recette suivante", AG282, IF(AQ282&gt;0, IF(AT9&lt;&gt;"", AT9&amp;"-ou.or.o ❾ + or - &gt;", ""), ""))</f>
        <v/>
      </c>
      <c r="AS282" s="1064"/>
      <c r="AT282" s="1064"/>
      <c r="AU282" s="1042">
        <f t="shared" si="131"/>
        <v>0</v>
      </c>
      <c r="AV282" s="1043">
        <f>IF(AK282,IF(OR(AU282="",N(AU282)&lt;=0.000000001),"",_xlfn.XLOOKUP(AJ282,BJ15:BJ62,BN15:BN62,_xlfn.XLOOKUP(AJ282,BK15:BK62,BN15:BN62,_xlfn.XLOOKUP(AJ282,BL15:BL62,BN15:BN62,"")))),0)</f>
        <v>0</v>
      </c>
      <c r="AW282" s="1065" cm="1">
        <f t="array" ref="AW282">IF(AK282&lt;&gt;1,0,IF(OR(AU282="",N(AU282)&lt;=0.000000001),"",IF(OR(AO282="",N(AO282)&lt;=0.000000001),0,IF(ISNUMBER(AU282),IFERROR(_xlfn.LET(_xlpm.ai_test,TRIM(AJ282),_xlpm.r,IFERROR(_xlfn.XLOOKUP(_xlpm.ai_test,BJ15:BJ62,ROW(BJ15:BJ62),0,1),IFERROR(_xlfn.XLOOKUP(_xlpm.ai_test,BK15:BK62,ROW(BK15:BK62),0,1),_xlfn.XLOOKUP(_xlpm.ai_test,BL15:BL62,ROW(BL15:BL62),0,1))),_xlpm.p,_xlpm.r-MIN(ROW(BJ15:BJ62))+1,_xlpm.f,INDEX(BM15:BM62,_xlpm.p),_xlpm.u,INDEX(BN15:BN62,_xlpm.p),_xlpm.s,INDEX(BP15:BP62,_xlpm.p),_xlpm.q,N(AU282)/_xlpm.f,IF(_xlpm.q&gt;=_xlpm.s,ROUND(_xlpm.q,1)&amp;" "&amp;_xlpm.ai_test&amp;" = "&amp;ROUND(_xlpm.q*_xlpm.f,1)&amp;" "&amp;_xlpm.u,ROUND(_xlpm.q,1)&amp;" "&amp;_xlpm.ai_test)),""),""))))</f>
        <v>0</v>
      </c>
      <c r="AX282" s="1055"/>
      <c r="AY282" s="1042">
        <f t="shared" si="132"/>
        <v>0</v>
      </c>
      <c r="AZ282" s="1043" t="str">
        <f t="shared" si="133"/>
        <v/>
      </c>
      <c r="BA282" s="1044">
        <f t="shared" si="134"/>
        <v>0</v>
      </c>
      <c r="BB282" s="1045" t="str">
        <f t="shared" si="135"/>
        <v/>
      </c>
      <c r="BC282" s="1046"/>
      <c r="BD282" s="1047">
        <f t="shared" si="136"/>
        <v>0</v>
      </c>
      <c r="BE282" s="1048" t="str">
        <f t="shared" si="137"/>
        <v/>
      </c>
      <c r="BF282" s="262" t="s">
        <v>22</v>
      </c>
      <c r="BG282" s="1027">
        <f t="shared" si="138"/>
        <v>0</v>
      </c>
      <c r="BH282" s="1028">
        <f t="shared" si="139"/>
        <v>0</v>
      </c>
      <c r="BI282"/>
      <c r="BJ282" s="701"/>
      <c r="BK282" s="701"/>
      <c r="BL282" s="701"/>
      <c r="BM282" s="701"/>
      <c r="BN282" s="701"/>
      <c r="BO282" s="701"/>
      <c r="BP282" s="701"/>
      <c r="BQ282" s="701"/>
      <c r="BR282"/>
      <c r="BS282"/>
      <c r="BT282"/>
      <c r="BU282"/>
      <c r="BV282"/>
      <c r="BW282"/>
      <c r="BX282" s="964" t="str">
        <f t="shared" si="121"/>
        <v>►</v>
      </c>
      <c r="BY282"/>
      <c r="BZ282"/>
      <c r="CA282"/>
      <c r="CB282"/>
      <c r="CC282"/>
      <c r="CE282"/>
      <c r="CF282"/>
      <c r="CG282"/>
      <c r="CH282"/>
      <c r="CI282"/>
      <c r="CJ282"/>
      <c r="CK282"/>
      <c r="CL282" s="262"/>
      <c r="CM282"/>
      <c r="CN282"/>
      <c r="CO282"/>
      <c r="CP282"/>
      <c r="CQ282"/>
      <c r="CR282"/>
      <c r="CS282"/>
      <c r="CT282" s="262"/>
      <c r="CU282"/>
      <c r="CV282"/>
      <c r="CW282"/>
      <c r="CX282"/>
      <c r="CY282"/>
      <c r="CZ282"/>
      <c r="DA282"/>
      <c r="DB282" s="262"/>
      <c r="DC282" s="3">
        <v>1</v>
      </c>
      <c r="DD282" s="701"/>
      <c r="DE282" s="701"/>
    </row>
    <row r="283" spans="1:109" s="848" customFormat="1" ht="21" customHeight="1">
      <c r="A283" s="941" t="s">
        <v>22</v>
      </c>
      <c r="B283" s="957" t="str">
        <f t="shared" si="120"/>
        <v>►</v>
      </c>
      <c r="C283" s="999" cm="1">
        <f t="array" ref="C283">SUMPRODUCT(LEN(D283:J283))</f>
        <v>0</v>
      </c>
      <c r="D283" s="201"/>
      <c r="E283" s="206"/>
      <c r="F283" s="206"/>
      <c r="G283" s="206"/>
      <c r="H283" s="206"/>
      <c r="I283" s="206"/>
      <c r="J283" s="207"/>
      <c r="K283" s="455" t="s">
        <v>22</v>
      </c>
      <c r="L283" s="115" t="s">
        <v>16</v>
      </c>
      <c r="M283" s="3141"/>
      <c r="N283" s="3142"/>
      <c r="O283" s="3141"/>
      <c r="P283" s="3143"/>
      <c r="Q283" s="3144"/>
      <c r="R283" s="3145"/>
      <c r="S283" s="3146"/>
      <c r="T283" s="3147"/>
      <c r="U283" s="3148"/>
      <c r="V283" s="3149"/>
      <c r="W283" s="2109"/>
      <c r="X283" s="3150"/>
      <c r="Y283" s="117"/>
      <c r="Z283" s="3151"/>
      <c r="AA283" s="3152"/>
      <c r="AB283" s="3153"/>
      <c r="AC283" s="3154"/>
      <c r="AD283" s="119"/>
      <c r="AE283" s="262" t="s">
        <v>22</v>
      </c>
      <c r="AF283" s="1035" t="str">
        <f t="shared" si="122"/>
        <v>►</v>
      </c>
      <c r="AG283" s="1036" t="str">
        <f t="shared" si="123"/>
        <v/>
      </c>
      <c r="AH283" s="1037" t="str">
        <f t="shared" si="124"/>
        <v/>
      </c>
      <c r="AI283" s="1036" t="str">
        <f t="shared" si="125"/>
        <v/>
      </c>
      <c r="AJ283" s="1037" t="str">
        <f t="shared" si="126"/>
        <v/>
      </c>
      <c r="AK283" s="1037">
        <f>IF(AND(L283="A",COUNTIF(BJ15:BL62,TRIM(U283))&gt;0),1,0)</f>
        <v>0</v>
      </c>
      <c r="AL283" s="1051" t="str" cm="1">
        <f t="array" ref="AL283">IF(AF283&lt;&gt;"A","",IFERROR((IFERROR(_xlfn.XLOOKUP(TRIM(SUBSTITUTE(U283,CHAR(160)," ")),BJ15:BJ62,BM15:BM62),IFERROR(_xlfn.XLOOKUP(TRIM(SUBSTITUTE(U283,CHAR(160)," ")),BK15:BK62,BM15:BM62),_xlfn.XLOOKUP(TRIM(SUBSTITUTE(U283,CHAR(160)," ")),BL15:BL62,BM15:BM62))))*T283*IF(ISBLANK(Q283),1,Q283)+IFERROR(_xlfn.XLOOKUP("RECHERCHEX",TRIM(L283:AD283),L283:AD283),0),0))</f>
        <v/>
      </c>
      <c r="AM283" s="1038">
        <f t="shared" si="127"/>
        <v>0</v>
      </c>
      <c r="AN283" s="1627" t="str">
        <f t="shared" si="128"/>
        <v/>
      </c>
      <c r="AO283" s="1039">
        <f t="shared" si="129"/>
        <v>0</v>
      </c>
      <c r="AP283" s="1039">
        <f t="shared" si="130"/>
        <v>0</v>
      </c>
      <c r="AQ283" s="1052">
        <f>IF(AO283&gt;0,AS9,0)</f>
        <v>0</v>
      </c>
      <c r="AR283" s="1626" t="str">
        <f>IF(TRIM(AG283)="▼ recette suivante", AG283, IF(AQ283&gt;0, IF(AT9&lt;&gt;"", AT9&amp;"-ou.or.o ❾ + or - &gt;", ""), ""))</f>
        <v/>
      </c>
      <c r="AS283" s="1064"/>
      <c r="AT283" s="1064"/>
      <c r="AU283" s="1053">
        <f t="shared" si="131"/>
        <v>0</v>
      </c>
      <c r="AV283" s="1054">
        <f>IF(AK283,IF(OR(AU283="",N(AU283)&lt;=0.000000001),"",_xlfn.XLOOKUP(AJ283,BJ15:BJ62,BN15:BN62,_xlfn.XLOOKUP(AJ283,BK15:BK62,BN15:BN62,_xlfn.XLOOKUP(AJ283,BL15:BL62,BN15:BN62,"")))),0)</f>
        <v>0</v>
      </c>
      <c r="AW283" s="1067" cm="1">
        <f t="array" ref="AW283">IF(AK283&lt;&gt;1,0,IF(OR(AU283="",N(AU283)&lt;=0.000000001),"",IF(OR(AO283="",N(AO283)&lt;=0.000000001),0,IF(ISNUMBER(AU283),IFERROR(_xlfn.LET(_xlpm.ai_test,TRIM(AJ283),_xlpm.r,IFERROR(_xlfn.XLOOKUP(_xlpm.ai_test,BJ15:BJ62,ROW(BJ15:BJ62),0,1),IFERROR(_xlfn.XLOOKUP(_xlpm.ai_test,BK15:BK62,ROW(BK15:BK62),0,1),_xlfn.XLOOKUP(_xlpm.ai_test,BL15:BL62,ROW(BL15:BL62),0,1))),_xlpm.p,_xlpm.r-MIN(ROW(BJ15:BJ62))+1,_xlpm.f,INDEX(BM15:BM62,_xlpm.p),_xlpm.u,INDEX(BN15:BN62,_xlpm.p),_xlpm.s,INDEX(BP15:BP62,_xlpm.p),_xlpm.q,N(AU283)/_xlpm.f,IF(_xlpm.q&gt;=_xlpm.s,ROUND(_xlpm.q,1)&amp;" "&amp;_xlpm.ai_test&amp;" = "&amp;ROUND(_xlpm.q*_xlpm.f,1)&amp;" "&amp;_xlpm.u,ROUND(_xlpm.q,1)&amp;" "&amp;_xlpm.ai_test)),""),""))))</f>
        <v>0</v>
      </c>
      <c r="AX283" s="1055"/>
      <c r="AY283" s="1053">
        <f t="shared" si="132"/>
        <v>0</v>
      </c>
      <c r="AZ283" s="1054" t="str">
        <f t="shared" si="133"/>
        <v/>
      </c>
      <c r="BA283" s="1056">
        <f t="shared" si="134"/>
        <v>0</v>
      </c>
      <c r="BB283" s="1057" t="str">
        <f t="shared" si="135"/>
        <v/>
      </c>
      <c r="BC283" s="1046"/>
      <c r="BD283" s="1058">
        <f t="shared" si="136"/>
        <v>0</v>
      </c>
      <c r="BE283" s="1048" t="str">
        <f t="shared" si="137"/>
        <v/>
      </c>
      <c r="BF283" s="262" t="s">
        <v>22</v>
      </c>
      <c r="BG283" s="1027">
        <f t="shared" si="138"/>
        <v>0</v>
      </c>
      <c r="BH283" s="1028">
        <f t="shared" si="139"/>
        <v>0</v>
      </c>
      <c r="BI283"/>
      <c r="BJ283" s="701"/>
      <c r="BK283" s="701"/>
      <c r="BL283" s="701"/>
      <c r="BM283" s="701"/>
      <c r="BN283" s="701"/>
      <c r="BO283" s="701"/>
      <c r="BP283" s="701"/>
      <c r="BQ283" s="701"/>
      <c r="BR283"/>
      <c r="BS283"/>
      <c r="BT283"/>
      <c r="BU283"/>
      <c r="BV283"/>
      <c r="BW283"/>
      <c r="BX283" s="964" t="str">
        <f t="shared" si="121"/>
        <v>►</v>
      </c>
      <c r="BY283"/>
      <c r="BZ283"/>
      <c r="CA283"/>
      <c r="CB283"/>
      <c r="CC283"/>
      <c r="CE283"/>
      <c r="CF283"/>
      <c r="CG283"/>
      <c r="CH283"/>
      <c r="CI283"/>
      <c r="CJ283"/>
      <c r="CK283"/>
      <c r="CL283" s="262"/>
      <c r="CM283"/>
      <c r="CN283"/>
      <c r="CO283"/>
      <c r="CP283"/>
      <c r="CQ283"/>
      <c r="CR283"/>
      <c r="CS283"/>
      <c r="CT283" s="262"/>
      <c r="CU283"/>
      <c r="CV283"/>
      <c r="CW283"/>
      <c r="CX283"/>
      <c r="CY283"/>
      <c r="CZ283"/>
      <c r="DA283"/>
      <c r="DB283" s="262"/>
      <c r="DC283" s="3">
        <v>1</v>
      </c>
      <c r="DD283" s="701"/>
      <c r="DE283" s="701"/>
    </row>
    <row r="284" spans="1:109" s="848" customFormat="1" ht="21" customHeight="1">
      <c r="A284" s="941" t="s">
        <v>22</v>
      </c>
      <c r="B284" s="957" t="str">
        <f t="shared" si="120"/>
        <v>►</v>
      </c>
      <c r="C284" s="999" cm="1">
        <f t="array" ref="C284">SUMPRODUCT(LEN(D284:J284))</f>
        <v>0</v>
      </c>
      <c r="D284" s="201"/>
      <c r="E284" s="206"/>
      <c r="F284" s="206"/>
      <c r="G284" s="206"/>
      <c r="H284" s="206"/>
      <c r="I284" s="206"/>
      <c r="J284" s="207"/>
      <c r="K284" s="455" t="s">
        <v>22</v>
      </c>
      <c r="L284" s="115" t="s">
        <v>16</v>
      </c>
      <c r="M284" s="3141"/>
      <c r="N284" s="3142"/>
      <c r="O284" s="3141"/>
      <c r="P284" s="3143"/>
      <c r="Q284" s="3144"/>
      <c r="R284" s="3145"/>
      <c r="S284" s="3146"/>
      <c r="T284" s="3147"/>
      <c r="U284" s="3148"/>
      <c r="V284" s="3149"/>
      <c r="W284" s="2109"/>
      <c r="X284" s="3150"/>
      <c r="Y284" s="117"/>
      <c r="Z284" s="3151"/>
      <c r="AA284" s="3152"/>
      <c r="AB284" s="3153"/>
      <c r="AC284" s="3154"/>
      <c r="AD284" s="119"/>
      <c r="AE284" s="262" t="s">
        <v>22</v>
      </c>
      <c r="AF284" s="1035" t="str">
        <f t="shared" si="122"/>
        <v>►</v>
      </c>
      <c r="AG284" s="1036" t="str">
        <f t="shared" si="123"/>
        <v/>
      </c>
      <c r="AH284" s="1037" t="str">
        <f t="shared" si="124"/>
        <v/>
      </c>
      <c r="AI284" s="1036" t="str">
        <f t="shared" si="125"/>
        <v/>
      </c>
      <c r="AJ284" s="1037" t="str">
        <f t="shared" si="126"/>
        <v/>
      </c>
      <c r="AK284" s="1037">
        <f>IF(AND(L284="A",COUNTIF(BJ15:BL62,TRIM(U284))&gt;0),1,0)</f>
        <v>0</v>
      </c>
      <c r="AL284" s="1051" t="str" cm="1">
        <f t="array" ref="AL284">IF(AF284&lt;&gt;"A","",IFERROR((IFERROR(_xlfn.XLOOKUP(TRIM(SUBSTITUTE(U284,CHAR(160)," ")),BJ15:BJ62,BM15:BM62),IFERROR(_xlfn.XLOOKUP(TRIM(SUBSTITUTE(U284,CHAR(160)," ")),BK15:BK62,BM15:BM62),_xlfn.XLOOKUP(TRIM(SUBSTITUTE(U284,CHAR(160)," ")),BL15:BL62,BM15:BM62))))*T284*IF(ISBLANK(Q284),1,Q284)+IFERROR(_xlfn.XLOOKUP("RECHERCHEX",TRIM(L284:AD284),L284:AD284),0),0))</f>
        <v/>
      </c>
      <c r="AM284" s="1038">
        <f t="shared" si="127"/>
        <v>0</v>
      </c>
      <c r="AN284" s="1627" t="str">
        <f t="shared" si="128"/>
        <v/>
      </c>
      <c r="AO284" s="1039">
        <f t="shared" si="129"/>
        <v>0</v>
      </c>
      <c r="AP284" s="1039">
        <f t="shared" si="130"/>
        <v>0</v>
      </c>
      <c r="AQ284" s="1040">
        <f>IF(AO284&gt;0,AS9,0)</f>
        <v>0</v>
      </c>
      <c r="AR284" s="1628" t="str">
        <f>IF(TRIM(AG284)="▼ recette suivante", AG284, IF(AQ284&gt;0, IF(AT9&lt;&gt;"", AT9&amp;"-ou.or.o ❾ + or - &gt;", ""), ""))</f>
        <v/>
      </c>
      <c r="AS284" s="1064"/>
      <c r="AT284" s="1064"/>
      <c r="AU284" s="1042">
        <f t="shared" si="131"/>
        <v>0</v>
      </c>
      <c r="AV284" s="1043">
        <f>IF(AK284,IF(OR(AU284="",N(AU284)&lt;=0.000000001),"",_xlfn.XLOOKUP(AJ284,BJ15:BJ62,BN15:BN62,_xlfn.XLOOKUP(AJ284,BK15:BK62,BN15:BN62,_xlfn.XLOOKUP(AJ284,BL15:BL62,BN15:BN62,"")))),0)</f>
        <v>0</v>
      </c>
      <c r="AW284" s="1065" cm="1">
        <f t="array" ref="AW284">IF(AK284&lt;&gt;1,0,IF(OR(AU284="",N(AU284)&lt;=0.000000001),"",IF(OR(AO284="",N(AO284)&lt;=0.000000001),0,IF(ISNUMBER(AU284),IFERROR(_xlfn.LET(_xlpm.ai_test,TRIM(AJ284),_xlpm.r,IFERROR(_xlfn.XLOOKUP(_xlpm.ai_test,BJ15:BJ62,ROW(BJ15:BJ62),0,1),IFERROR(_xlfn.XLOOKUP(_xlpm.ai_test,BK15:BK62,ROW(BK15:BK62),0,1),_xlfn.XLOOKUP(_xlpm.ai_test,BL15:BL62,ROW(BL15:BL62),0,1))),_xlpm.p,_xlpm.r-MIN(ROW(BJ15:BJ62))+1,_xlpm.f,INDEX(BM15:BM62,_xlpm.p),_xlpm.u,INDEX(BN15:BN62,_xlpm.p),_xlpm.s,INDEX(BP15:BP62,_xlpm.p),_xlpm.q,N(AU284)/_xlpm.f,IF(_xlpm.q&gt;=_xlpm.s,ROUND(_xlpm.q,1)&amp;" "&amp;_xlpm.ai_test&amp;" = "&amp;ROUND(_xlpm.q*_xlpm.f,1)&amp;" "&amp;_xlpm.u,ROUND(_xlpm.q,1)&amp;" "&amp;_xlpm.ai_test)),""),""))))</f>
        <v>0</v>
      </c>
      <c r="AX284" s="1055"/>
      <c r="AY284" s="1042">
        <f t="shared" si="132"/>
        <v>0</v>
      </c>
      <c r="AZ284" s="1043" t="str">
        <f t="shared" si="133"/>
        <v/>
      </c>
      <c r="BA284" s="1044">
        <f t="shared" si="134"/>
        <v>0</v>
      </c>
      <c r="BB284" s="1045" t="str">
        <f t="shared" si="135"/>
        <v/>
      </c>
      <c r="BC284" s="1046"/>
      <c r="BD284" s="1047">
        <f t="shared" si="136"/>
        <v>0</v>
      </c>
      <c r="BE284" s="1048" t="str">
        <f t="shared" si="137"/>
        <v/>
      </c>
      <c r="BF284" s="262" t="s">
        <v>22</v>
      </c>
      <c r="BG284" s="1027">
        <f t="shared" si="138"/>
        <v>0</v>
      </c>
      <c r="BH284" s="1028">
        <f t="shared" si="139"/>
        <v>0</v>
      </c>
      <c r="BI284"/>
      <c r="BJ284" s="701"/>
      <c r="BK284" s="701"/>
      <c r="BL284" s="701"/>
      <c r="BM284" s="701"/>
      <c r="BN284" s="701"/>
      <c r="BO284" s="701"/>
      <c r="BP284" s="701"/>
      <c r="BQ284" s="701"/>
      <c r="BR284"/>
      <c r="BS284"/>
      <c r="BT284"/>
      <c r="BU284"/>
      <c r="BV284"/>
      <c r="BW284"/>
      <c r="BX284" s="964" t="str">
        <f t="shared" si="121"/>
        <v>►</v>
      </c>
      <c r="BY284"/>
      <c r="BZ284"/>
      <c r="CA284"/>
      <c r="CB284"/>
      <c r="CC284"/>
      <c r="CE284"/>
      <c r="CF284"/>
      <c r="CG284"/>
      <c r="CH284"/>
      <c r="CI284"/>
      <c r="CJ284"/>
      <c r="CK284"/>
      <c r="CL284" s="262"/>
      <c r="CM284"/>
      <c r="CN284"/>
      <c r="CO284"/>
      <c r="CP284"/>
      <c r="CQ284"/>
      <c r="CR284"/>
      <c r="CS284"/>
      <c r="CT284" s="262"/>
      <c r="CU284"/>
      <c r="CV284"/>
      <c r="CW284"/>
      <c r="CX284"/>
      <c r="CY284"/>
      <c r="CZ284"/>
      <c r="DA284"/>
      <c r="DB284" s="262"/>
      <c r="DC284" s="3">
        <v>1</v>
      </c>
      <c r="DD284" s="701"/>
      <c r="DE284" s="701"/>
    </row>
    <row r="285" spans="1:109" s="848" customFormat="1" ht="21" customHeight="1">
      <c r="A285" s="941" t="s">
        <v>22</v>
      </c>
      <c r="B285" s="957" t="str">
        <f t="shared" si="120"/>
        <v>►</v>
      </c>
      <c r="C285" s="999" cm="1">
        <f t="array" ref="C285">SUMPRODUCT(LEN(D285:J285))</f>
        <v>0</v>
      </c>
      <c r="D285" s="201"/>
      <c r="E285" s="206"/>
      <c r="F285" s="206"/>
      <c r="G285" s="206"/>
      <c r="H285" s="206"/>
      <c r="I285" s="206"/>
      <c r="J285" s="207"/>
      <c r="K285" s="455" t="s">
        <v>22</v>
      </c>
      <c r="L285" s="115" t="s">
        <v>16</v>
      </c>
      <c r="M285" s="3141"/>
      <c r="N285" s="3142"/>
      <c r="O285" s="3141"/>
      <c r="P285" s="3143"/>
      <c r="Q285" s="3144"/>
      <c r="R285" s="3145"/>
      <c r="S285" s="3146"/>
      <c r="T285" s="3147"/>
      <c r="U285" s="3148"/>
      <c r="V285" s="3149"/>
      <c r="W285" s="2109"/>
      <c r="X285" s="3150"/>
      <c r="Y285" s="117"/>
      <c r="Z285" s="3151"/>
      <c r="AA285" s="3152"/>
      <c r="AB285" s="3153"/>
      <c r="AC285" s="3154"/>
      <c r="AD285" s="119"/>
      <c r="AE285" s="262" t="s">
        <v>22</v>
      </c>
      <c r="AF285" s="1035" t="str">
        <f t="shared" si="122"/>
        <v>►</v>
      </c>
      <c r="AG285" s="1036" t="str">
        <f t="shared" si="123"/>
        <v/>
      </c>
      <c r="AH285" s="1037" t="str">
        <f t="shared" si="124"/>
        <v/>
      </c>
      <c r="AI285" s="1036" t="str">
        <f t="shared" si="125"/>
        <v/>
      </c>
      <c r="AJ285" s="1037" t="str">
        <f t="shared" si="126"/>
        <v/>
      </c>
      <c r="AK285" s="1037">
        <f>IF(AND(L285="A",COUNTIF(BJ15:BL62,TRIM(U285))&gt;0),1,0)</f>
        <v>0</v>
      </c>
      <c r="AL285" s="1051" t="str" cm="1">
        <f t="array" ref="AL285">IF(AF285&lt;&gt;"A","",IFERROR((IFERROR(_xlfn.XLOOKUP(TRIM(SUBSTITUTE(U285,CHAR(160)," ")),BJ15:BJ62,BM15:BM62),IFERROR(_xlfn.XLOOKUP(TRIM(SUBSTITUTE(U285,CHAR(160)," ")),BK15:BK62,BM15:BM62),_xlfn.XLOOKUP(TRIM(SUBSTITUTE(U285,CHAR(160)," ")),BL15:BL62,BM15:BM62))))*T285*IF(ISBLANK(Q285),1,Q285)+IFERROR(_xlfn.XLOOKUP("RECHERCHEX",TRIM(L285:AD285),L285:AD285),0),0))</f>
        <v/>
      </c>
      <c r="AM285" s="1038">
        <f t="shared" si="127"/>
        <v>0</v>
      </c>
      <c r="AN285" s="1627" t="str">
        <f t="shared" si="128"/>
        <v/>
      </c>
      <c r="AO285" s="1039">
        <f t="shared" si="129"/>
        <v>0</v>
      </c>
      <c r="AP285" s="1039">
        <f t="shared" si="130"/>
        <v>0</v>
      </c>
      <c r="AQ285" s="1052">
        <f>IF(AO285&gt;0,AS9,0)</f>
        <v>0</v>
      </c>
      <c r="AR285" s="1626" t="str">
        <f>IF(TRIM(AG285)="▼ recette suivante", AG285, IF(AQ285&gt;0, IF(AT9&lt;&gt;"", AT9&amp;"-ou.or.o ❾ + or - &gt;", ""), ""))</f>
        <v/>
      </c>
      <c r="AS285" s="1064"/>
      <c r="AT285" s="1064"/>
      <c r="AU285" s="1053">
        <f t="shared" si="131"/>
        <v>0</v>
      </c>
      <c r="AV285" s="1054">
        <f>IF(AK285,IF(OR(AU285="",N(AU285)&lt;=0.000000001),"",_xlfn.XLOOKUP(AJ285,BJ15:BJ62,BN15:BN62,_xlfn.XLOOKUP(AJ285,BK15:BK62,BN15:BN62,_xlfn.XLOOKUP(AJ285,BL15:BL62,BN15:BN62,"")))),0)</f>
        <v>0</v>
      </c>
      <c r="AW285" s="1067" cm="1">
        <f t="array" ref="AW285">IF(AK285&lt;&gt;1,0,IF(OR(AU285="",N(AU285)&lt;=0.000000001),"",IF(OR(AO285="",N(AO285)&lt;=0.000000001),0,IF(ISNUMBER(AU285),IFERROR(_xlfn.LET(_xlpm.ai_test,TRIM(AJ285),_xlpm.r,IFERROR(_xlfn.XLOOKUP(_xlpm.ai_test,BJ15:BJ62,ROW(BJ15:BJ62),0,1),IFERROR(_xlfn.XLOOKUP(_xlpm.ai_test,BK15:BK62,ROW(BK15:BK62),0,1),_xlfn.XLOOKUP(_xlpm.ai_test,BL15:BL62,ROW(BL15:BL62),0,1))),_xlpm.p,_xlpm.r-MIN(ROW(BJ15:BJ62))+1,_xlpm.f,INDEX(BM15:BM62,_xlpm.p),_xlpm.u,INDEX(BN15:BN62,_xlpm.p),_xlpm.s,INDEX(BP15:BP62,_xlpm.p),_xlpm.q,N(AU285)/_xlpm.f,IF(_xlpm.q&gt;=_xlpm.s,ROUND(_xlpm.q,1)&amp;" "&amp;_xlpm.ai_test&amp;" = "&amp;ROUND(_xlpm.q*_xlpm.f,1)&amp;" "&amp;_xlpm.u,ROUND(_xlpm.q,1)&amp;" "&amp;_xlpm.ai_test)),""),""))))</f>
        <v>0</v>
      </c>
      <c r="AX285" s="1055"/>
      <c r="AY285" s="1053">
        <f t="shared" si="132"/>
        <v>0</v>
      </c>
      <c r="AZ285" s="1054" t="str">
        <f t="shared" si="133"/>
        <v/>
      </c>
      <c r="BA285" s="1056">
        <f t="shared" si="134"/>
        <v>0</v>
      </c>
      <c r="BB285" s="1057" t="str">
        <f t="shared" si="135"/>
        <v/>
      </c>
      <c r="BC285" s="1046"/>
      <c r="BD285" s="1058">
        <f t="shared" si="136"/>
        <v>0</v>
      </c>
      <c r="BE285" s="1048" t="str">
        <f t="shared" si="137"/>
        <v/>
      </c>
      <c r="BF285" s="262" t="s">
        <v>22</v>
      </c>
      <c r="BG285" s="1027">
        <f t="shared" si="138"/>
        <v>0</v>
      </c>
      <c r="BH285" s="1028">
        <f t="shared" si="139"/>
        <v>0</v>
      </c>
      <c r="BI285"/>
      <c r="BJ285" s="701"/>
      <c r="BK285" s="701"/>
      <c r="BL285" s="701"/>
      <c r="BM285" s="701"/>
      <c r="BN285" s="701"/>
      <c r="BO285" s="701"/>
      <c r="BP285" s="701"/>
      <c r="BQ285" s="701"/>
      <c r="BR285"/>
      <c r="BS285"/>
      <c r="BT285"/>
      <c r="BU285"/>
      <c r="BV285"/>
      <c r="BW285"/>
      <c r="BX285" s="964" t="str">
        <f t="shared" si="121"/>
        <v>►</v>
      </c>
      <c r="BY285"/>
      <c r="BZ285"/>
      <c r="CA285"/>
      <c r="CB285"/>
      <c r="CC285"/>
      <c r="CE285"/>
      <c r="CF285"/>
      <c r="CG285"/>
      <c r="CH285"/>
      <c r="CI285"/>
      <c r="CJ285"/>
      <c r="CK285"/>
      <c r="CL285" s="262"/>
      <c r="CM285"/>
      <c r="CN285"/>
      <c r="CO285"/>
      <c r="CP285"/>
      <c r="CQ285"/>
      <c r="CR285"/>
      <c r="CS285"/>
      <c r="CT285" s="262"/>
      <c r="CU285"/>
      <c r="CV285"/>
      <c r="CW285"/>
      <c r="CX285"/>
      <c r="CY285"/>
      <c r="CZ285"/>
      <c r="DA285"/>
      <c r="DB285" s="262"/>
      <c r="DC285" s="3">
        <v>1</v>
      </c>
      <c r="DD285" s="701"/>
      <c r="DE285" s="701"/>
    </row>
    <row r="286" spans="1:109" s="848" customFormat="1" ht="21" customHeight="1">
      <c r="A286" s="941" t="s">
        <v>22</v>
      </c>
      <c r="B286" s="957" t="str">
        <f t="shared" si="120"/>
        <v>►</v>
      </c>
      <c r="C286" s="999" cm="1">
        <f t="array" ref="C286">SUMPRODUCT(LEN(D286:J286))</f>
        <v>0</v>
      </c>
      <c r="D286" s="201"/>
      <c r="E286" s="206"/>
      <c r="F286" s="206"/>
      <c r="G286" s="206"/>
      <c r="H286" s="206"/>
      <c r="I286" s="206"/>
      <c r="J286" s="207"/>
      <c r="K286" s="455" t="s">
        <v>22</v>
      </c>
      <c r="L286" s="115" t="s">
        <v>16</v>
      </c>
      <c r="M286" s="3141"/>
      <c r="N286" s="3142"/>
      <c r="O286" s="3141"/>
      <c r="P286" s="3143"/>
      <c r="Q286" s="3144"/>
      <c r="R286" s="3145"/>
      <c r="S286" s="3146"/>
      <c r="T286" s="3147"/>
      <c r="U286" s="3148"/>
      <c r="V286" s="3149"/>
      <c r="W286" s="2109"/>
      <c r="X286" s="3150"/>
      <c r="Y286" s="117"/>
      <c r="Z286" s="3151"/>
      <c r="AA286" s="3152"/>
      <c r="AB286" s="3153"/>
      <c r="AC286" s="3154"/>
      <c r="AD286" s="119"/>
      <c r="AE286" s="262" t="s">
        <v>22</v>
      </c>
      <c r="AF286" s="1035" t="str">
        <f t="shared" si="122"/>
        <v>►</v>
      </c>
      <c r="AG286" s="1036" t="str">
        <f t="shared" si="123"/>
        <v/>
      </c>
      <c r="AH286" s="1037" t="str">
        <f t="shared" si="124"/>
        <v/>
      </c>
      <c r="AI286" s="1036" t="str">
        <f t="shared" si="125"/>
        <v/>
      </c>
      <c r="AJ286" s="1037" t="str">
        <f t="shared" si="126"/>
        <v/>
      </c>
      <c r="AK286" s="1037">
        <f>IF(AND(L286="A",COUNTIF(BJ15:BL62,TRIM(U286))&gt;0),1,0)</f>
        <v>0</v>
      </c>
      <c r="AL286" s="1051" t="str" cm="1">
        <f t="array" ref="AL286">IF(AF286&lt;&gt;"A","",IFERROR((IFERROR(_xlfn.XLOOKUP(TRIM(SUBSTITUTE(U286,CHAR(160)," ")),BJ15:BJ62,BM15:BM62),IFERROR(_xlfn.XLOOKUP(TRIM(SUBSTITUTE(U286,CHAR(160)," ")),BK15:BK62,BM15:BM62),_xlfn.XLOOKUP(TRIM(SUBSTITUTE(U286,CHAR(160)," ")),BL15:BL62,BM15:BM62))))*T286*IF(ISBLANK(Q286),1,Q286)+IFERROR(_xlfn.XLOOKUP("RECHERCHEX",TRIM(L286:AD286),L286:AD286),0),0))</f>
        <v/>
      </c>
      <c r="AM286" s="1038">
        <f t="shared" si="127"/>
        <v>0</v>
      </c>
      <c r="AN286" s="1627" t="str">
        <f t="shared" si="128"/>
        <v/>
      </c>
      <c r="AO286" s="1039">
        <f t="shared" si="129"/>
        <v>0</v>
      </c>
      <c r="AP286" s="1039">
        <f t="shared" si="130"/>
        <v>0</v>
      </c>
      <c r="AQ286" s="1040">
        <f>IF(AO286&gt;0,AS9,0)</f>
        <v>0</v>
      </c>
      <c r="AR286" s="1628" t="str">
        <f>IF(TRIM(AG286)="▼ recette suivante", AG286, IF(AQ286&gt;0, IF(AT9&lt;&gt;"", AT9&amp;"-ou.or.o ❾ + or - &gt;", ""), ""))</f>
        <v/>
      </c>
      <c r="AS286" s="1064"/>
      <c r="AT286" s="1064"/>
      <c r="AU286" s="1042">
        <f t="shared" si="131"/>
        <v>0</v>
      </c>
      <c r="AV286" s="1043">
        <f>IF(AK286,IF(OR(AU286="",N(AU286)&lt;=0.000000001),"",_xlfn.XLOOKUP(AJ286,BJ15:BJ62,BN15:BN62,_xlfn.XLOOKUP(AJ286,BK15:BK62,BN15:BN62,_xlfn.XLOOKUP(AJ286,BL15:BL62,BN15:BN62,"")))),0)</f>
        <v>0</v>
      </c>
      <c r="AW286" s="1065" cm="1">
        <f t="array" ref="AW286">IF(AK286&lt;&gt;1,0,IF(OR(AU286="",N(AU286)&lt;=0.000000001),"",IF(OR(AO286="",N(AO286)&lt;=0.000000001),0,IF(ISNUMBER(AU286),IFERROR(_xlfn.LET(_xlpm.ai_test,TRIM(AJ286),_xlpm.r,IFERROR(_xlfn.XLOOKUP(_xlpm.ai_test,BJ15:BJ62,ROW(BJ15:BJ62),0,1),IFERROR(_xlfn.XLOOKUP(_xlpm.ai_test,BK15:BK62,ROW(BK15:BK62),0,1),_xlfn.XLOOKUP(_xlpm.ai_test,BL15:BL62,ROW(BL15:BL62),0,1))),_xlpm.p,_xlpm.r-MIN(ROW(BJ15:BJ62))+1,_xlpm.f,INDEX(BM15:BM62,_xlpm.p),_xlpm.u,INDEX(BN15:BN62,_xlpm.p),_xlpm.s,INDEX(BP15:BP62,_xlpm.p),_xlpm.q,N(AU286)/_xlpm.f,IF(_xlpm.q&gt;=_xlpm.s,ROUND(_xlpm.q,1)&amp;" "&amp;_xlpm.ai_test&amp;" = "&amp;ROUND(_xlpm.q*_xlpm.f,1)&amp;" "&amp;_xlpm.u,ROUND(_xlpm.q,1)&amp;" "&amp;_xlpm.ai_test)),""),""))))</f>
        <v>0</v>
      </c>
      <c r="AX286" s="1055"/>
      <c r="AY286" s="1042">
        <f t="shared" si="132"/>
        <v>0</v>
      </c>
      <c r="AZ286" s="1043" t="str">
        <f t="shared" si="133"/>
        <v/>
      </c>
      <c r="BA286" s="1044">
        <f t="shared" si="134"/>
        <v>0</v>
      </c>
      <c r="BB286" s="1045" t="str">
        <f t="shared" si="135"/>
        <v/>
      </c>
      <c r="BC286" s="1046"/>
      <c r="BD286" s="1047">
        <f t="shared" si="136"/>
        <v>0</v>
      </c>
      <c r="BE286" s="1048" t="str">
        <f t="shared" si="137"/>
        <v/>
      </c>
      <c r="BF286" s="262" t="s">
        <v>22</v>
      </c>
      <c r="BG286" s="1027">
        <f t="shared" si="138"/>
        <v>0</v>
      </c>
      <c r="BH286" s="1028">
        <f t="shared" si="139"/>
        <v>0</v>
      </c>
      <c r="BI286"/>
      <c r="BJ286" s="701"/>
      <c r="BK286" s="701"/>
      <c r="BL286" s="701"/>
      <c r="BM286" s="701"/>
      <c r="BN286" s="701"/>
      <c r="BO286" s="701"/>
      <c r="BP286" s="701"/>
      <c r="BQ286" s="701"/>
      <c r="BR286"/>
      <c r="BS286"/>
      <c r="BT286"/>
      <c r="BU286"/>
      <c r="BV286"/>
      <c r="BW286"/>
      <c r="BX286" s="964" t="str">
        <f t="shared" si="121"/>
        <v>►</v>
      </c>
      <c r="BY286"/>
      <c r="BZ286"/>
      <c r="CA286"/>
      <c r="CB286"/>
      <c r="CC286"/>
      <c r="CE286"/>
      <c r="CF286"/>
      <c r="CG286"/>
      <c r="CH286"/>
      <c r="CI286"/>
      <c r="CJ286"/>
      <c r="CK286"/>
      <c r="CL286" s="262"/>
      <c r="CM286"/>
      <c r="CN286"/>
      <c r="CO286"/>
      <c r="CP286"/>
      <c r="CQ286"/>
      <c r="CR286"/>
      <c r="CS286"/>
      <c r="CT286" s="262"/>
      <c r="CU286"/>
      <c r="CV286"/>
      <c r="CW286"/>
      <c r="CX286"/>
      <c r="CY286"/>
      <c r="CZ286"/>
      <c r="DA286"/>
      <c r="DB286" s="262"/>
      <c r="DC286" s="3">
        <v>1</v>
      </c>
      <c r="DD286" s="701"/>
      <c r="DE286" s="701"/>
    </row>
    <row r="287" spans="1:109" s="848" customFormat="1" ht="21" customHeight="1">
      <c r="A287" s="941" t="s">
        <v>22</v>
      </c>
      <c r="B287" s="957" t="str">
        <f t="shared" si="120"/>
        <v>►</v>
      </c>
      <c r="C287" s="999" cm="1">
        <f t="array" ref="C287">SUMPRODUCT(LEN(D287:J287))</f>
        <v>0</v>
      </c>
      <c r="D287" s="201"/>
      <c r="E287" s="206"/>
      <c r="F287" s="206"/>
      <c r="G287" s="206"/>
      <c r="H287" s="206"/>
      <c r="I287" s="206"/>
      <c r="J287" s="207"/>
      <c r="K287" s="455" t="s">
        <v>22</v>
      </c>
      <c r="L287" s="115" t="s">
        <v>16</v>
      </c>
      <c r="M287" s="3141"/>
      <c r="N287" s="3142"/>
      <c r="O287" s="3141"/>
      <c r="P287" s="3143"/>
      <c r="Q287" s="3144"/>
      <c r="R287" s="3145"/>
      <c r="S287" s="3146"/>
      <c r="T287" s="3147"/>
      <c r="U287" s="3148"/>
      <c r="V287" s="3149"/>
      <c r="W287" s="2109"/>
      <c r="X287" s="3150"/>
      <c r="Y287" s="117"/>
      <c r="Z287" s="3151"/>
      <c r="AA287" s="3152"/>
      <c r="AB287" s="3153"/>
      <c r="AC287" s="3154"/>
      <c r="AD287" s="119"/>
      <c r="AE287" s="262" t="s">
        <v>22</v>
      </c>
      <c r="AF287" s="1035" t="str">
        <f t="shared" si="122"/>
        <v>►</v>
      </c>
      <c r="AG287" s="1036" t="str">
        <f t="shared" si="123"/>
        <v/>
      </c>
      <c r="AH287" s="1037" t="str">
        <f t="shared" si="124"/>
        <v/>
      </c>
      <c r="AI287" s="1036" t="str">
        <f t="shared" si="125"/>
        <v/>
      </c>
      <c r="AJ287" s="1037" t="str">
        <f t="shared" si="126"/>
        <v/>
      </c>
      <c r="AK287" s="1037">
        <f>IF(AND(L287="A",COUNTIF(BJ15:BL62,TRIM(U287))&gt;0),1,0)</f>
        <v>0</v>
      </c>
      <c r="AL287" s="1051" t="str" cm="1">
        <f t="array" ref="AL287">IF(AF287&lt;&gt;"A","",IFERROR((IFERROR(_xlfn.XLOOKUP(TRIM(SUBSTITUTE(U287,CHAR(160)," ")),BJ15:BJ62,BM15:BM62),IFERROR(_xlfn.XLOOKUP(TRIM(SUBSTITUTE(U287,CHAR(160)," ")),BK15:BK62,BM15:BM62),_xlfn.XLOOKUP(TRIM(SUBSTITUTE(U287,CHAR(160)," ")),BL15:BL62,BM15:BM62))))*T287*IF(ISBLANK(Q287),1,Q287)+IFERROR(_xlfn.XLOOKUP("RECHERCHEX",TRIM(L287:AD287),L287:AD287),0),0))</f>
        <v/>
      </c>
      <c r="AM287" s="1038">
        <f t="shared" si="127"/>
        <v>0</v>
      </c>
      <c r="AN287" s="1627" t="str">
        <f t="shared" si="128"/>
        <v/>
      </c>
      <c r="AO287" s="1039">
        <f t="shared" si="129"/>
        <v>0</v>
      </c>
      <c r="AP287" s="1039">
        <f t="shared" si="130"/>
        <v>0</v>
      </c>
      <c r="AQ287" s="1052">
        <f>IF(AO287&gt;0,AS9,0)</f>
        <v>0</v>
      </c>
      <c r="AR287" s="1626" t="str">
        <f>IF(TRIM(AG287)="▼ recette suivante", AG287, IF(AQ287&gt;0, IF(AT9&lt;&gt;"", AT9&amp;"-ou.or.o ❾ + or - &gt;", ""), ""))</f>
        <v/>
      </c>
      <c r="AS287" s="1064"/>
      <c r="AT287" s="1064"/>
      <c r="AU287" s="1053">
        <f t="shared" si="131"/>
        <v>0</v>
      </c>
      <c r="AV287" s="1054">
        <f>IF(AK287,IF(OR(AU287="",N(AU287)&lt;=0.000000001),"",_xlfn.XLOOKUP(AJ287,BJ15:BJ62,BN15:BN62,_xlfn.XLOOKUP(AJ287,BK15:BK62,BN15:BN62,_xlfn.XLOOKUP(AJ287,BL15:BL62,BN15:BN62,"")))),0)</f>
        <v>0</v>
      </c>
      <c r="AW287" s="1067" cm="1">
        <f t="array" ref="AW287">IF(AK287&lt;&gt;1,0,IF(OR(AU287="",N(AU287)&lt;=0.000000001),"",IF(OR(AO287="",N(AO287)&lt;=0.000000001),0,IF(ISNUMBER(AU287),IFERROR(_xlfn.LET(_xlpm.ai_test,TRIM(AJ287),_xlpm.r,IFERROR(_xlfn.XLOOKUP(_xlpm.ai_test,BJ15:BJ62,ROW(BJ15:BJ62),0,1),IFERROR(_xlfn.XLOOKUP(_xlpm.ai_test,BK15:BK62,ROW(BK15:BK62),0,1),_xlfn.XLOOKUP(_xlpm.ai_test,BL15:BL62,ROW(BL15:BL62),0,1))),_xlpm.p,_xlpm.r-MIN(ROW(BJ15:BJ62))+1,_xlpm.f,INDEX(BM15:BM62,_xlpm.p),_xlpm.u,INDEX(BN15:BN62,_xlpm.p),_xlpm.s,INDEX(BP15:BP62,_xlpm.p),_xlpm.q,N(AU287)/_xlpm.f,IF(_xlpm.q&gt;=_xlpm.s,ROUND(_xlpm.q,1)&amp;" "&amp;_xlpm.ai_test&amp;" = "&amp;ROUND(_xlpm.q*_xlpm.f,1)&amp;" "&amp;_xlpm.u,ROUND(_xlpm.q,1)&amp;" "&amp;_xlpm.ai_test)),""),""))))</f>
        <v>0</v>
      </c>
      <c r="AX287" s="1055"/>
      <c r="AY287" s="1053">
        <f t="shared" si="132"/>
        <v>0</v>
      </c>
      <c r="AZ287" s="1054" t="str">
        <f t="shared" si="133"/>
        <v/>
      </c>
      <c r="BA287" s="1056">
        <f t="shared" si="134"/>
        <v>0</v>
      </c>
      <c r="BB287" s="1057" t="str">
        <f t="shared" si="135"/>
        <v/>
      </c>
      <c r="BC287" s="1046"/>
      <c r="BD287" s="1058">
        <f t="shared" si="136"/>
        <v>0</v>
      </c>
      <c r="BE287" s="1048" t="str">
        <f t="shared" si="137"/>
        <v/>
      </c>
      <c r="BF287" s="262" t="s">
        <v>22</v>
      </c>
      <c r="BG287" s="1027">
        <f t="shared" si="138"/>
        <v>0</v>
      </c>
      <c r="BH287" s="1028">
        <f t="shared" si="139"/>
        <v>0</v>
      </c>
      <c r="BI287"/>
      <c r="BJ287" s="701"/>
      <c r="BK287" s="701"/>
      <c r="BL287" s="701"/>
      <c r="BM287" s="701"/>
      <c r="BN287" s="701"/>
      <c r="BO287" s="701"/>
      <c r="BP287" s="701"/>
      <c r="BQ287" s="701"/>
      <c r="BR287"/>
      <c r="BS287"/>
      <c r="BT287"/>
      <c r="BU287"/>
      <c r="BV287"/>
      <c r="BW287"/>
      <c r="BX287" s="964" t="str">
        <f t="shared" si="121"/>
        <v>►</v>
      </c>
      <c r="BY287"/>
      <c r="BZ287"/>
      <c r="CA287"/>
      <c r="CB287"/>
      <c r="CC287"/>
      <c r="CE287"/>
      <c r="CF287"/>
      <c r="CG287"/>
      <c r="CH287"/>
      <c r="CI287"/>
      <c r="CJ287"/>
      <c r="CK287"/>
      <c r="CL287" s="262"/>
      <c r="CM287"/>
      <c r="CN287"/>
      <c r="CO287"/>
      <c r="CP287"/>
      <c r="CQ287"/>
      <c r="CR287"/>
      <c r="CS287"/>
      <c r="CT287" s="262"/>
      <c r="CU287"/>
      <c r="CV287"/>
      <c r="CW287"/>
      <c r="CX287"/>
      <c r="CY287"/>
      <c r="CZ287"/>
      <c r="DA287"/>
      <c r="DB287" s="262"/>
      <c r="DC287" s="3">
        <v>1</v>
      </c>
      <c r="DD287" s="701"/>
      <c r="DE287" s="701"/>
    </row>
    <row r="288" spans="1:109" s="848" customFormat="1" ht="21" customHeight="1">
      <c r="A288" s="941" t="s">
        <v>22</v>
      </c>
      <c r="B288" s="957" t="str">
        <f t="shared" si="120"/>
        <v>►</v>
      </c>
      <c r="C288" s="999" cm="1">
        <f t="array" ref="C288">SUMPRODUCT(LEN(D288:J288))</f>
        <v>0</v>
      </c>
      <c r="D288" s="201"/>
      <c r="E288" s="206"/>
      <c r="F288" s="206"/>
      <c r="G288" s="206"/>
      <c r="H288" s="206"/>
      <c r="I288" s="206"/>
      <c r="J288" s="207"/>
      <c r="K288" s="455" t="s">
        <v>22</v>
      </c>
      <c r="L288" s="115" t="s">
        <v>16</v>
      </c>
      <c r="M288" s="3141"/>
      <c r="N288" s="3142"/>
      <c r="O288" s="3141"/>
      <c r="P288" s="3143"/>
      <c r="Q288" s="3144"/>
      <c r="R288" s="3145"/>
      <c r="S288" s="3146"/>
      <c r="T288" s="3147"/>
      <c r="U288" s="3148"/>
      <c r="V288" s="3149"/>
      <c r="W288" s="2109"/>
      <c r="X288" s="3150"/>
      <c r="Y288" s="117"/>
      <c r="Z288" s="3151"/>
      <c r="AA288" s="3152"/>
      <c r="AB288" s="3153"/>
      <c r="AC288" s="3154"/>
      <c r="AD288" s="119"/>
      <c r="AE288" s="262" t="s">
        <v>22</v>
      </c>
      <c r="AF288" s="1035" t="str">
        <f t="shared" si="122"/>
        <v>►</v>
      </c>
      <c r="AG288" s="1036" t="str">
        <f t="shared" si="123"/>
        <v/>
      </c>
      <c r="AH288" s="1037" t="str">
        <f t="shared" si="124"/>
        <v/>
      </c>
      <c r="AI288" s="1036" t="str">
        <f t="shared" si="125"/>
        <v/>
      </c>
      <c r="AJ288" s="1037" t="str">
        <f t="shared" si="126"/>
        <v/>
      </c>
      <c r="AK288" s="1037">
        <f>IF(AND(L288="A",COUNTIF(BJ15:BL62,TRIM(U288))&gt;0),1,0)</f>
        <v>0</v>
      </c>
      <c r="AL288" s="1051" t="str" cm="1">
        <f t="array" ref="AL288">IF(AF288&lt;&gt;"A","",IFERROR((IFERROR(_xlfn.XLOOKUP(TRIM(SUBSTITUTE(U288,CHAR(160)," ")),BJ15:BJ62,BM15:BM62),IFERROR(_xlfn.XLOOKUP(TRIM(SUBSTITUTE(U288,CHAR(160)," ")),BK15:BK62,BM15:BM62),_xlfn.XLOOKUP(TRIM(SUBSTITUTE(U288,CHAR(160)," ")),BL15:BL62,BM15:BM62))))*T288*IF(ISBLANK(Q288),1,Q288)+IFERROR(_xlfn.XLOOKUP("RECHERCHEX",TRIM(L288:AD288),L288:AD288),0),0))</f>
        <v/>
      </c>
      <c r="AM288" s="1038">
        <f t="shared" si="127"/>
        <v>0</v>
      </c>
      <c r="AN288" s="1627" t="str">
        <f t="shared" si="128"/>
        <v/>
      </c>
      <c r="AO288" s="1039">
        <f t="shared" si="129"/>
        <v>0</v>
      </c>
      <c r="AP288" s="1039">
        <f t="shared" si="130"/>
        <v>0</v>
      </c>
      <c r="AQ288" s="1040">
        <f>IF(AO288&gt;0,AS9,0)</f>
        <v>0</v>
      </c>
      <c r="AR288" s="1628" t="str">
        <f>IF(TRIM(AG288)="▼ recette suivante", AG288, IF(AQ288&gt;0, IF(AT9&lt;&gt;"", AT9&amp;"-ou.or.o ❾ + or - &gt;", ""), ""))</f>
        <v/>
      </c>
      <c r="AS288" s="1064"/>
      <c r="AT288" s="1064"/>
      <c r="AU288" s="1042">
        <f t="shared" si="131"/>
        <v>0</v>
      </c>
      <c r="AV288" s="1043">
        <f>IF(AK288,IF(OR(AU288="",N(AU288)&lt;=0.000000001),"",_xlfn.XLOOKUP(AJ288,BJ15:BJ62,BN15:BN62,_xlfn.XLOOKUP(AJ288,BK15:BK62,BN15:BN62,_xlfn.XLOOKUP(AJ288,BL15:BL62,BN15:BN62,"")))),0)</f>
        <v>0</v>
      </c>
      <c r="AW288" s="1065" cm="1">
        <f t="array" ref="AW288">IF(AK288&lt;&gt;1,0,IF(OR(AU288="",N(AU288)&lt;=0.000000001),"",IF(OR(AO288="",N(AO288)&lt;=0.000000001),0,IF(ISNUMBER(AU288),IFERROR(_xlfn.LET(_xlpm.ai_test,TRIM(AJ288),_xlpm.r,IFERROR(_xlfn.XLOOKUP(_xlpm.ai_test,BJ15:BJ62,ROW(BJ15:BJ62),0,1),IFERROR(_xlfn.XLOOKUP(_xlpm.ai_test,BK15:BK62,ROW(BK15:BK62),0,1),_xlfn.XLOOKUP(_xlpm.ai_test,BL15:BL62,ROW(BL15:BL62),0,1))),_xlpm.p,_xlpm.r-MIN(ROW(BJ15:BJ62))+1,_xlpm.f,INDEX(BM15:BM62,_xlpm.p),_xlpm.u,INDEX(BN15:BN62,_xlpm.p),_xlpm.s,INDEX(BP15:BP62,_xlpm.p),_xlpm.q,N(AU288)/_xlpm.f,IF(_xlpm.q&gt;=_xlpm.s,ROUND(_xlpm.q,1)&amp;" "&amp;_xlpm.ai_test&amp;" = "&amp;ROUND(_xlpm.q*_xlpm.f,1)&amp;" "&amp;_xlpm.u,ROUND(_xlpm.q,1)&amp;" "&amp;_xlpm.ai_test)),""),""))))</f>
        <v>0</v>
      </c>
      <c r="AX288" s="1055"/>
      <c r="AY288" s="1042">
        <f t="shared" si="132"/>
        <v>0</v>
      </c>
      <c r="AZ288" s="1043" t="str">
        <f t="shared" si="133"/>
        <v/>
      </c>
      <c r="BA288" s="1044">
        <f t="shared" si="134"/>
        <v>0</v>
      </c>
      <c r="BB288" s="1045" t="str">
        <f t="shared" si="135"/>
        <v/>
      </c>
      <c r="BC288" s="1046"/>
      <c r="BD288" s="1047">
        <f t="shared" si="136"/>
        <v>0</v>
      </c>
      <c r="BE288" s="1048" t="str">
        <f t="shared" si="137"/>
        <v/>
      </c>
      <c r="BF288" s="262" t="s">
        <v>22</v>
      </c>
      <c r="BG288" s="1027">
        <f t="shared" si="138"/>
        <v>0</v>
      </c>
      <c r="BH288" s="1028">
        <f t="shared" si="139"/>
        <v>0</v>
      </c>
      <c r="BI288"/>
      <c r="BJ288" s="701"/>
      <c r="BK288" s="701"/>
      <c r="BL288" s="701"/>
      <c r="BM288" s="701"/>
      <c r="BN288" s="701"/>
      <c r="BO288" s="701"/>
      <c r="BP288" s="701"/>
      <c r="BQ288" s="701"/>
      <c r="BR288"/>
      <c r="BS288"/>
      <c r="BT288"/>
      <c r="BU288"/>
      <c r="BV288"/>
      <c r="BW288"/>
      <c r="BX288" s="964" t="str">
        <f t="shared" si="121"/>
        <v>►</v>
      </c>
      <c r="BY288"/>
      <c r="BZ288"/>
      <c r="CA288"/>
      <c r="CB288"/>
      <c r="CC288"/>
      <c r="CE288"/>
      <c r="CF288"/>
      <c r="CG288"/>
      <c r="CH288"/>
      <c r="CI288"/>
      <c r="CJ288"/>
      <c r="CK288"/>
      <c r="CL288" s="262"/>
      <c r="CM288"/>
      <c r="CN288"/>
      <c r="CO288"/>
      <c r="CP288"/>
      <c r="CQ288"/>
      <c r="CR288"/>
      <c r="CS288"/>
      <c r="CT288" s="262"/>
      <c r="CU288"/>
      <c r="CV288"/>
      <c r="CW288"/>
      <c r="CX288"/>
      <c r="CY288"/>
      <c r="CZ288"/>
      <c r="DA288"/>
      <c r="DB288" s="262"/>
      <c r="DC288" s="3">
        <v>1</v>
      </c>
      <c r="DD288" s="701"/>
      <c r="DE288" s="701"/>
    </row>
    <row r="289" spans="1:109" s="848" customFormat="1" ht="21" customHeight="1">
      <c r="A289" s="941" t="s">
        <v>22</v>
      </c>
      <c r="B289" s="957" t="str">
        <f t="shared" si="120"/>
        <v>►</v>
      </c>
      <c r="C289" s="999" cm="1">
        <f t="array" ref="C289">SUMPRODUCT(LEN(D289:J289))</f>
        <v>0</v>
      </c>
      <c r="D289" s="201"/>
      <c r="E289" s="206"/>
      <c r="F289" s="206"/>
      <c r="G289" s="206"/>
      <c r="H289" s="206"/>
      <c r="I289" s="206"/>
      <c r="J289" s="207"/>
      <c r="K289" s="455"/>
      <c r="L289" s="115" t="s">
        <v>16</v>
      </c>
      <c r="M289" s="3141"/>
      <c r="N289" s="3142"/>
      <c r="O289" s="3141"/>
      <c r="P289" s="3143"/>
      <c r="Q289" s="3144"/>
      <c r="R289" s="3145"/>
      <c r="S289" s="3146"/>
      <c r="T289" s="3147"/>
      <c r="U289" s="3148"/>
      <c r="V289" s="3149"/>
      <c r="W289" s="2109"/>
      <c r="X289" s="3150"/>
      <c r="Y289" s="117"/>
      <c r="Z289" s="3151"/>
      <c r="AA289" s="3152"/>
      <c r="AB289" s="3153"/>
      <c r="AC289" s="3154"/>
      <c r="AD289" s="119"/>
      <c r="AE289" s="262" t="s">
        <v>22</v>
      </c>
      <c r="AF289" s="1035" t="str">
        <f t="shared" si="122"/>
        <v>►</v>
      </c>
      <c r="AG289" s="1036" t="str">
        <f t="shared" si="123"/>
        <v/>
      </c>
      <c r="AH289" s="1037" t="str">
        <f t="shared" si="124"/>
        <v/>
      </c>
      <c r="AI289" s="1036" t="str">
        <f t="shared" si="125"/>
        <v/>
      </c>
      <c r="AJ289" s="1037" t="str">
        <f t="shared" si="126"/>
        <v/>
      </c>
      <c r="AK289" s="1037">
        <f>IF(AND(L289="A",COUNTIF(BJ15:BL62,TRIM(U289))&gt;0),1,0)</f>
        <v>0</v>
      </c>
      <c r="AL289" s="1051" t="str" cm="1">
        <f t="array" ref="AL289">IF(AF289&lt;&gt;"A","",IFERROR((IFERROR(_xlfn.XLOOKUP(TRIM(SUBSTITUTE(U289,CHAR(160)," ")),BJ15:BJ62,BM15:BM62),IFERROR(_xlfn.XLOOKUP(TRIM(SUBSTITUTE(U289,CHAR(160)," ")),BK15:BK62,BM15:BM62),_xlfn.XLOOKUP(TRIM(SUBSTITUTE(U289,CHAR(160)," ")),BL15:BL62,BM15:BM62))))*T289*IF(ISBLANK(Q289),1,Q289)+IFERROR(_xlfn.XLOOKUP("RECHERCHEX",TRIM(L289:AD289),L289:AD289),0),0))</f>
        <v/>
      </c>
      <c r="AM289" s="1038">
        <f t="shared" si="127"/>
        <v>0</v>
      </c>
      <c r="AN289" s="1627" t="str">
        <f t="shared" si="128"/>
        <v/>
      </c>
      <c r="AO289" s="1039">
        <f t="shared" si="129"/>
        <v>0</v>
      </c>
      <c r="AP289" s="1039">
        <f t="shared" si="130"/>
        <v>0</v>
      </c>
      <c r="AQ289" s="1052">
        <f>IF(AO289&gt;0,AS9,0)</f>
        <v>0</v>
      </c>
      <c r="AR289" s="1626" t="str">
        <f>IF(TRIM(AG289)="▼ recette suivante", AG289, IF(AQ289&gt;0, IF(AT9&lt;&gt;"", AT9&amp;"-ou.or.o ❾ + or - &gt;", ""), ""))</f>
        <v/>
      </c>
      <c r="AS289" s="1064"/>
      <c r="AT289" s="1064"/>
      <c r="AU289" s="1053">
        <f t="shared" si="131"/>
        <v>0</v>
      </c>
      <c r="AV289" s="1054">
        <f>IF(AK289,IF(OR(AU289="",N(AU289)&lt;=0.000000001),"",_xlfn.XLOOKUP(AJ289,BJ15:BJ62,BN15:BN62,_xlfn.XLOOKUP(AJ289,BK15:BK62,BN15:BN62,_xlfn.XLOOKUP(AJ289,BL15:BL62,BN15:BN62,"")))),0)</f>
        <v>0</v>
      </c>
      <c r="AW289" s="1067" cm="1">
        <f t="array" ref="AW289">IF(AK289&lt;&gt;1,0,IF(OR(AU289="",N(AU289)&lt;=0.000000001),"",IF(OR(AO289="",N(AO289)&lt;=0.000000001),0,IF(ISNUMBER(AU289),IFERROR(_xlfn.LET(_xlpm.ai_test,TRIM(AJ289),_xlpm.r,IFERROR(_xlfn.XLOOKUP(_xlpm.ai_test,BJ15:BJ62,ROW(BJ15:BJ62),0,1),IFERROR(_xlfn.XLOOKUP(_xlpm.ai_test,BK15:BK62,ROW(BK15:BK62),0,1),_xlfn.XLOOKUP(_xlpm.ai_test,BL15:BL62,ROW(BL15:BL62),0,1))),_xlpm.p,_xlpm.r-MIN(ROW(BJ15:BJ62))+1,_xlpm.f,INDEX(BM15:BM62,_xlpm.p),_xlpm.u,INDEX(BN15:BN62,_xlpm.p),_xlpm.s,INDEX(BP15:BP62,_xlpm.p),_xlpm.q,N(AU289)/_xlpm.f,IF(_xlpm.q&gt;=_xlpm.s,ROUND(_xlpm.q,1)&amp;" "&amp;_xlpm.ai_test&amp;" = "&amp;ROUND(_xlpm.q*_xlpm.f,1)&amp;" "&amp;_xlpm.u,ROUND(_xlpm.q,1)&amp;" "&amp;_xlpm.ai_test)),""),""))))</f>
        <v>0</v>
      </c>
      <c r="AX289" s="1055"/>
      <c r="AY289" s="1053">
        <f t="shared" si="132"/>
        <v>0</v>
      </c>
      <c r="AZ289" s="1054" t="str">
        <f t="shared" si="133"/>
        <v/>
      </c>
      <c r="BA289" s="1056">
        <f t="shared" si="134"/>
        <v>0</v>
      </c>
      <c r="BB289" s="1057" t="str">
        <f t="shared" si="135"/>
        <v/>
      </c>
      <c r="BC289" s="1046"/>
      <c r="BD289" s="1058">
        <f t="shared" si="136"/>
        <v>0</v>
      </c>
      <c r="BE289" s="1048" t="str">
        <f t="shared" si="137"/>
        <v/>
      </c>
      <c r="BF289" s="262" t="s">
        <v>22</v>
      </c>
      <c r="BG289" s="1027">
        <f t="shared" si="138"/>
        <v>0</v>
      </c>
      <c r="BH289" s="1028">
        <f t="shared" si="139"/>
        <v>0</v>
      </c>
      <c r="BI289"/>
      <c r="BJ289" s="701"/>
      <c r="BK289" s="701"/>
      <c r="BL289" s="701"/>
      <c r="BM289" s="701"/>
      <c r="BN289" s="701"/>
      <c r="BO289" s="701"/>
      <c r="BP289" s="701"/>
      <c r="BQ289" s="701"/>
      <c r="BR289"/>
      <c r="BS289"/>
      <c r="BT289"/>
      <c r="BU289"/>
      <c r="BV289"/>
      <c r="BW289"/>
      <c r="BX289" s="964" t="str">
        <f t="shared" si="121"/>
        <v>►</v>
      </c>
      <c r="BY289"/>
      <c r="BZ289"/>
      <c r="CA289"/>
      <c r="CB289"/>
      <c r="CC289"/>
      <c r="CE289"/>
      <c r="CF289"/>
      <c r="CG289"/>
      <c r="CH289"/>
      <c r="CI289"/>
      <c r="CJ289"/>
      <c r="CK289"/>
      <c r="CL289" s="262"/>
      <c r="CM289"/>
      <c r="CN289"/>
      <c r="CO289"/>
      <c r="CP289"/>
      <c r="CQ289"/>
      <c r="CR289"/>
      <c r="CS289"/>
      <c r="CT289" s="262"/>
      <c r="CU289"/>
      <c r="CV289"/>
      <c r="CW289"/>
      <c r="CX289"/>
      <c r="CY289"/>
      <c r="CZ289"/>
      <c r="DA289"/>
      <c r="DB289" s="262"/>
      <c r="DC289" s="3">
        <v>1</v>
      </c>
      <c r="DD289" s="701"/>
      <c r="DE289" s="701"/>
    </row>
    <row r="290" spans="1:109" s="848" customFormat="1" ht="21" customHeight="1">
      <c r="A290" s="941" t="s">
        <v>22</v>
      </c>
      <c r="B290" s="957" t="str">
        <f t="shared" si="120"/>
        <v>►</v>
      </c>
      <c r="C290" s="999" cm="1">
        <f t="array" ref="C290">SUMPRODUCT(LEN(D290:J290))</f>
        <v>0</v>
      </c>
      <c r="D290" s="201"/>
      <c r="E290" s="206"/>
      <c r="F290" s="206"/>
      <c r="G290" s="206"/>
      <c r="H290" s="206"/>
      <c r="I290" s="206"/>
      <c r="J290" s="207"/>
      <c r="K290" s="455"/>
      <c r="L290" s="115" t="s">
        <v>16</v>
      </c>
      <c r="M290" s="3141"/>
      <c r="N290" s="3142"/>
      <c r="O290" s="3141"/>
      <c r="P290" s="3143"/>
      <c r="Q290" s="3144"/>
      <c r="R290" s="3145"/>
      <c r="S290" s="3146"/>
      <c r="T290" s="3147"/>
      <c r="U290" s="3148"/>
      <c r="V290" s="3149"/>
      <c r="W290" s="2109"/>
      <c r="X290" s="3150"/>
      <c r="Y290" s="117"/>
      <c r="Z290" s="3151"/>
      <c r="AA290" s="3152"/>
      <c r="AB290" s="3153"/>
      <c r="AC290" s="3154"/>
      <c r="AD290" s="119"/>
      <c r="AE290" s="262" t="s">
        <v>22</v>
      </c>
      <c r="AF290" s="1035" t="str">
        <f t="shared" si="122"/>
        <v>►</v>
      </c>
      <c r="AG290" s="1036" t="str">
        <f t="shared" si="123"/>
        <v/>
      </c>
      <c r="AH290" s="1037" t="str">
        <f t="shared" si="124"/>
        <v/>
      </c>
      <c r="AI290" s="1036" t="str">
        <f t="shared" si="125"/>
        <v/>
      </c>
      <c r="AJ290" s="1037" t="str">
        <f t="shared" si="126"/>
        <v/>
      </c>
      <c r="AK290" s="1037">
        <f>IF(AND(L290="A",COUNTIF(BJ15:BL62,TRIM(U290))&gt;0),1,0)</f>
        <v>0</v>
      </c>
      <c r="AL290" s="1051" t="str" cm="1">
        <f t="array" ref="AL290">IF(AF290&lt;&gt;"A","",IFERROR((IFERROR(_xlfn.XLOOKUP(TRIM(SUBSTITUTE(U290,CHAR(160)," ")),BJ15:BJ62,BM15:BM62),IFERROR(_xlfn.XLOOKUP(TRIM(SUBSTITUTE(U290,CHAR(160)," ")),BK15:BK62,BM15:BM62),_xlfn.XLOOKUP(TRIM(SUBSTITUTE(U290,CHAR(160)," ")),BL15:BL62,BM15:BM62))))*T290*IF(ISBLANK(Q290),1,Q290)+IFERROR(_xlfn.XLOOKUP("RECHERCHEX",TRIM(L290:AD290),L290:AD290),0),0))</f>
        <v/>
      </c>
      <c r="AM290" s="1038">
        <f t="shared" si="127"/>
        <v>0</v>
      </c>
      <c r="AN290" s="1627" t="str">
        <f t="shared" si="128"/>
        <v/>
      </c>
      <c r="AO290" s="1039">
        <f t="shared" si="129"/>
        <v>0</v>
      </c>
      <c r="AP290" s="1039">
        <f t="shared" si="130"/>
        <v>0</v>
      </c>
      <c r="AQ290" s="1040">
        <f>IF(AO290&gt;0,AS9,0)</f>
        <v>0</v>
      </c>
      <c r="AR290" s="1628" t="str">
        <f>IF(TRIM(AG290)="▼ recette suivante", AG290, IF(AQ290&gt;0, IF(AT9&lt;&gt;"", AT9&amp;"-ou.or.o ❾ + or - &gt;", ""), ""))</f>
        <v/>
      </c>
      <c r="AS290" s="1064"/>
      <c r="AT290" s="1064"/>
      <c r="AU290" s="1042">
        <f t="shared" si="131"/>
        <v>0</v>
      </c>
      <c r="AV290" s="1043">
        <f>IF(AK290,IF(OR(AU290="",N(AU290)&lt;=0.000000001),"",_xlfn.XLOOKUP(AJ290,BJ15:BJ62,BN15:BN62,_xlfn.XLOOKUP(AJ290,BK15:BK62,BN15:BN62,_xlfn.XLOOKUP(AJ290,BL15:BL62,BN15:BN62,"")))),0)</f>
        <v>0</v>
      </c>
      <c r="AW290" s="1065" cm="1">
        <f t="array" ref="AW290">IF(AK290&lt;&gt;1,0,IF(OR(AU290="",N(AU290)&lt;=0.000000001),"",IF(OR(AO290="",N(AO290)&lt;=0.000000001),0,IF(ISNUMBER(AU290),IFERROR(_xlfn.LET(_xlpm.ai_test,TRIM(AJ290),_xlpm.r,IFERROR(_xlfn.XLOOKUP(_xlpm.ai_test,BJ15:BJ62,ROW(BJ15:BJ62),0,1),IFERROR(_xlfn.XLOOKUP(_xlpm.ai_test,BK15:BK62,ROW(BK15:BK62),0,1),_xlfn.XLOOKUP(_xlpm.ai_test,BL15:BL62,ROW(BL15:BL62),0,1))),_xlpm.p,_xlpm.r-MIN(ROW(BJ15:BJ62))+1,_xlpm.f,INDEX(BM15:BM62,_xlpm.p),_xlpm.u,INDEX(BN15:BN62,_xlpm.p),_xlpm.s,INDEX(BP15:BP62,_xlpm.p),_xlpm.q,N(AU290)/_xlpm.f,IF(_xlpm.q&gt;=_xlpm.s,ROUND(_xlpm.q,1)&amp;" "&amp;_xlpm.ai_test&amp;" = "&amp;ROUND(_xlpm.q*_xlpm.f,1)&amp;" "&amp;_xlpm.u,ROUND(_xlpm.q,1)&amp;" "&amp;_xlpm.ai_test)),""),""))))</f>
        <v>0</v>
      </c>
      <c r="AX290" s="1055"/>
      <c r="AY290" s="1042">
        <f t="shared" si="132"/>
        <v>0</v>
      </c>
      <c r="AZ290" s="1043" t="str">
        <f t="shared" si="133"/>
        <v/>
      </c>
      <c r="BA290" s="1044">
        <f t="shared" si="134"/>
        <v>0</v>
      </c>
      <c r="BB290" s="1045" t="str">
        <f t="shared" si="135"/>
        <v/>
      </c>
      <c r="BC290" s="1046"/>
      <c r="BD290" s="1047">
        <f t="shared" si="136"/>
        <v>0</v>
      </c>
      <c r="BE290" s="1048" t="str">
        <f t="shared" si="137"/>
        <v/>
      </c>
      <c r="BF290" s="262" t="s">
        <v>22</v>
      </c>
      <c r="BG290" s="1027">
        <f t="shared" si="138"/>
        <v>0</v>
      </c>
      <c r="BH290" s="1028">
        <f t="shared" si="139"/>
        <v>0</v>
      </c>
      <c r="BI290"/>
      <c r="BJ290" s="701"/>
      <c r="BK290" s="701"/>
      <c r="BL290" s="701"/>
      <c r="BM290" s="701"/>
      <c r="BN290" s="701"/>
      <c r="BO290" s="701"/>
      <c r="BP290" s="701"/>
      <c r="BQ290" s="701"/>
      <c r="BR290"/>
      <c r="BS290"/>
      <c r="BT290"/>
      <c r="BU290"/>
      <c r="BV290"/>
      <c r="BW290"/>
      <c r="BX290" s="964" t="str">
        <f t="shared" si="121"/>
        <v>►</v>
      </c>
      <c r="BY290"/>
      <c r="BZ290"/>
      <c r="CA290"/>
      <c r="CB290"/>
      <c r="CC290"/>
      <c r="CE290"/>
      <c r="CF290"/>
      <c r="CG290"/>
      <c r="CH290"/>
      <c r="CI290"/>
      <c r="CJ290"/>
      <c r="CK290"/>
      <c r="CL290" s="262"/>
      <c r="CM290"/>
      <c r="CN290"/>
      <c r="CO290"/>
      <c r="CP290"/>
      <c r="CQ290"/>
      <c r="CR290"/>
      <c r="CS290"/>
      <c r="CT290" s="262"/>
      <c r="CU290"/>
      <c r="CV290"/>
      <c r="CW290"/>
      <c r="CX290"/>
      <c r="CY290"/>
      <c r="CZ290"/>
      <c r="DA290"/>
      <c r="DB290" s="262"/>
      <c r="DC290" s="3">
        <v>1</v>
      </c>
      <c r="DD290" s="701"/>
      <c r="DE290" s="701"/>
    </row>
    <row r="291" spans="1:109" s="848" customFormat="1" ht="21" customHeight="1">
      <c r="A291" s="941" t="s">
        <v>22</v>
      </c>
      <c r="B291" s="957" t="str">
        <f t="shared" si="120"/>
        <v>►</v>
      </c>
      <c r="C291" s="999" cm="1">
        <f t="array" ref="C291">SUMPRODUCT(LEN(D291:J291))</f>
        <v>0</v>
      </c>
      <c r="D291" s="201"/>
      <c r="E291" s="206"/>
      <c r="F291" s="206"/>
      <c r="G291" s="206"/>
      <c r="H291" s="206"/>
      <c r="I291" s="206"/>
      <c r="J291" s="207"/>
      <c r="K291" s="455"/>
      <c r="L291" s="115" t="s">
        <v>16</v>
      </c>
      <c r="M291" s="3141"/>
      <c r="N291" s="3142"/>
      <c r="O291" s="3141"/>
      <c r="P291" s="3143"/>
      <c r="Q291" s="3144"/>
      <c r="R291" s="3145"/>
      <c r="S291" s="3146"/>
      <c r="T291" s="3147"/>
      <c r="U291" s="3148"/>
      <c r="V291" s="3149"/>
      <c r="W291" s="2109"/>
      <c r="X291" s="3150"/>
      <c r="Y291" s="117"/>
      <c r="Z291" s="3151"/>
      <c r="AA291" s="3152"/>
      <c r="AB291" s="3153"/>
      <c r="AC291" s="3154"/>
      <c r="AD291" s="119"/>
      <c r="AE291" s="262" t="s">
        <v>22</v>
      </c>
      <c r="AF291" s="1035" t="str">
        <f t="shared" si="122"/>
        <v>►</v>
      </c>
      <c r="AG291" s="1036" t="str">
        <f t="shared" si="123"/>
        <v/>
      </c>
      <c r="AH291" s="1037" t="str">
        <f t="shared" si="124"/>
        <v/>
      </c>
      <c r="AI291" s="1036" t="str">
        <f t="shared" si="125"/>
        <v/>
      </c>
      <c r="AJ291" s="1037" t="str">
        <f t="shared" si="126"/>
        <v/>
      </c>
      <c r="AK291" s="1037">
        <f>IF(AND(L291="A",COUNTIF(BJ15:BL62,TRIM(U291))&gt;0),1,0)</f>
        <v>0</v>
      </c>
      <c r="AL291" s="1051" t="str" cm="1">
        <f t="array" ref="AL291">IF(AF291&lt;&gt;"A","",IFERROR((IFERROR(_xlfn.XLOOKUP(TRIM(SUBSTITUTE(U291,CHAR(160)," ")),BJ15:BJ62,BM15:BM62),IFERROR(_xlfn.XLOOKUP(TRIM(SUBSTITUTE(U291,CHAR(160)," ")),BK15:BK62,BM15:BM62),_xlfn.XLOOKUP(TRIM(SUBSTITUTE(U291,CHAR(160)," ")),BL15:BL62,BM15:BM62))))*T291*IF(ISBLANK(Q291),1,Q291)+IFERROR(_xlfn.XLOOKUP("RECHERCHEX",TRIM(L291:AD291),L291:AD291),0),0))</f>
        <v/>
      </c>
      <c r="AM291" s="1038">
        <f t="shared" si="127"/>
        <v>0</v>
      </c>
      <c r="AN291" s="1627" t="str">
        <f t="shared" si="128"/>
        <v/>
      </c>
      <c r="AO291" s="1039">
        <f t="shared" si="129"/>
        <v>0</v>
      </c>
      <c r="AP291" s="1039">
        <f t="shared" si="130"/>
        <v>0</v>
      </c>
      <c r="AQ291" s="1052">
        <f>IF(AO291&gt;0,AS9,0)</f>
        <v>0</v>
      </c>
      <c r="AR291" s="1626" t="str">
        <f>IF(TRIM(AG291)="▼ recette suivante", AG291, IF(AQ291&gt;0, IF(AT9&lt;&gt;"", AT9&amp;"-ou.or.o ❾ + or - &gt;", ""), ""))</f>
        <v/>
      </c>
      <c r="AS291" s="1064"/>
      <c r="AT291" s="1064"/>
      <c r="AU291" s="1053">
        <f t="shared" si="131"/>
        <v>0</v>
      </c>
      <c r="AV291" s="1054">
        <f>IF(AK291,IF(OR(AU291="",N(AU291)&lt;=0.000000001),"",_xlfn.XLOOKUP(AJ291,BJ15:BJ62,BN15:BN62,_xlfn.XLOOKUP(AJ291,BK15:BK62,BN15:BN62,_xlfn.XLOOKUP(AJ291,BL15:BL62,BN15:BN62,"")))),0)</f>
        <v>0</v>
      </c>
      <c r="AW291" s="1067" cm="1">
        <f t="array" ref="AW291">IF(AK291&lt;&gt;1,0,IF(OR(AU291="",N(AU291)&lt;=0.000000001),"",IF(OR(AO291="",N(AO291)&lt;=0.000000001),0,IF(ISNUMBER(AU291),IFERROR(_xlfn.LET(_xlpm.ai_test,TRIM(AJ291),_xlpm.r,IFERROR(_xlfn.XLOOKUP(_xlpm.ai_test,BJ15:BJ62,ROW(BJ15:BJ62),0,1),IFERROR(_xlfn.XLOOKUP(_xlpm.ai_test,BK15:BK62,ROW(BK15:BK62),0,1),_xlfn.XLOOKUP(_xlpm.ai_test,BL15:BL62,ROW(BL15:BL62),0,1))),_xlpm.p,_xlpm.r-MIN(ROW(BJ15:BJ62))+1,_xlpm.f,INDEX(BM15:BM62,_xlpm.p),_xlpm.u,INDEX(BN15:BN62,_xlpm.p),_xlpm.s,INDEX(BP15:BP62,_xlpm.p),_xlpm.q,N(AU291)/_xlpm.f,IF(_xlpm.q&gt;=_xlpm.s,ROUND(_xlpm.q,1)&amp;" "&amp;_xlpm.ai_test&amp;" = "&amp;ROUND(_xlpm.q*_xlpm.f,1)&amp;" "&amp;_xlpm.u,ROUND(_xlpm.q,1)&amp;" "&amp;_xlpm.ai_test)),""),""))))</f>
        <v>0</v>
      </c>
      <c r="AX291" s="1055"/>
      <c r="AY291" s="1053">
        <f t="shared" si="132"/>
        <v>0</v>
      </c>
      <c r="AZ291" s="1054" t="str">
        <f t="shared" si="133"/>
        <v/>
      </c>
      <c r="BA291" s="1056">
        <f t="shared" si="134"/>
        <v>0</v>
      </c>
      <c r="BB291" s="1057" t="str">
        <f t="shared" si="135"/>
        <v/>
      </c>
      <c r="BC291" s="1046"/>
      <c r="BD291" s="1058">
        <f t="shared" si="136"/>
        <v>0</v>
      </c>
      <c r="BE291" s="1048" t="str">
        <f t="shared" si="137"/>
        <v/>
      </c>
      <c r="BF291" s="262" t="s">
        <v>22</v>
      </c>
      <c r="BG291" s="1027">
        <f t="shared" si="138"/>
        <v>0</v>
      </c>
      <c r="BH291" s="1028">
        <f t="shared" si="139"/>
        <v>0</v>
      </c>
      <c r="BI291"/>
      <c r="BJ291" s="701"/>
      <c r="BK291" s="701"/>
      <c r="BL291" s="701"/>
      <c r="BM291" s="701"/>
      <c r="BN291" s="701"/>
      <c r="BO291" s="701"/>
      <c r="BP291" s="701"/>
      <c r="BQ291" s="701"/>
      <c r="BR291"/>
      <c r="BS291"/>
      <c r="BT291"/>
      <c r="BU291"/>
      <c r="BV291"/>
      <c r="BW291"/>
      <c r="BX291" s="964" t="str">
        <f t="shared" si="121"/>
        <v>►</v>
      </c>
      <c r="BY291"/>
      <c r="BZ291"/>
      <c r="CA291"/>
      <c r="CB291"/>
      <c r="CC291"/>
      <c r="CE291"/>
      <c r="CF291"/>
      <c r="CG291"/>
      <c r="CH291"/>
      <c r="CI291"/>
      <c r="CJ291"/>
      <c r="CK291"/>
      <c r="CM291"/>
      <c r="CN291"/>
      <c r="CO291"/>
      <c r="CP291"/>
      <c r="CQ291"/>
      <c r="CR291"/>
      <c r="CS291"/>
      <c r="CU291"/>
      <c r="CV291"/>
      <c r="CW291"/>
      <c r="CX291"/>
      <c r="CY291"/>
      <c r="CZ291"/>
      <c r="DA291"/>
      <c r="DC291" s="3">
        <v>1</v>
      </c>
      <c r="DD291" s="701"/>
      <c r="DE291" s="701"/>
    </row>
    <row r="292" spans="1:109" s="848" customFormat="1" ht="21" customHeight="1">
      <c r="A292" s="941" t="s">
        <v>22</v>
      </c>
      <c r="B292" s="957" t="str">
        <f t="shared" si="120"/>
        <v>►</v>
      </c>
      <c r="C292" s="999" cm="1">
        <f t="array" ref="C292">SUMPRODUCT(LEN(D292:J292))</f>
        <v>0</v>
      </c>
      <c r="D292" s="201"/>
      <c r="E292" s="206"/>
      <c r="F292" s="206"/>
      <c r="G292" s="206"/>
      <c r="H292" s="206"/>
      <c r="I292" s="206"/>
      <c r="J292" s="207"/>
      <c r="K292" s="455"/>
      <c r="L292" s="115" t="s">
        <v>16</v>
      </c>
      <c r="M292" s="3141"/>
      <c r="N292" s="3142"/>
      <c r="O292" s="3141"/>
      <c r="P292" s="3143"/>
      <c r="Q292" s="3144"/>
      <c r="R292" s="3145"/>
      <c r="S292" s="3146"/>
      <c r="T292" s="3147"/>
      <c r="U292" s="3148"/>
      <c r="V292" s="3149"/>
      <c r="W292" s="2109"/>
      <c r="X292" s="3150"/>
      <c r="Y292" s="117"/>
      <c r="Z292" s="3151"/>
      <c r="AA292" s="3152"/>
      <c r="AB292" s="3153"/>
      <c r="AC292" s="3154"/>
      <c r="AD292" s="119"/>
      <c r="AE292" s="262" t="s">
        <v>22</v>
      </c>
      <c r="AF292" s="1035" t="str">
        <f t="shared" si="122"/>
        <v>►</v>
      </c>
      <c r="AG292" s="1036" t="str">
        <f t="shared" si="123"/>
        <v/>
      </c>
      <c r="AH292" s="1037" t="str">
        <f t="shared" si="124"/>
        <v/>
      </c>
      <c r="AI292" s="1036" t="str">
        <f t="shared" si="125"/>
        <v/>
      </c>
      <c r="AJ292" s="1037" t="str">
        <f t="shared" si="126"/>
        <v/>
      </c>
      <c r="AK292" s="1037">
        <f>IF(AND(L292="A",COUNTIF(BJ15:BL62,TRIM(U292))&gt;0),1,0)</f>
        <v>0</v>
      </c>
      <c r="AL292" s="1051" t="str" cm="1">
        <f t="array" ref="AL292">IF(AF292&lt;&gt;"A","",IFERROR((IFERROR(_xlfn.XLOOKUP(TRIM(SUBSTITUTE(U292,CHAR(160)," ")),BJ15:BJ62,BM15:BM62),IFERROR(_xlfn.XLOOKUP(TRIM(SUBSTITUTE(U292,CHAR(160)," ")),BK15:BK62,BM15:BM62),_xlfn.XLOOKUP(TRIM(SUBSTITUTE(U292,CHAR(160)," ")),BL15:BL62,BM15:BM62))))*T292*IF(ISBLANK(Q292),1,Q292)+IFERROR(_xlfn.XLOOKUP("RECHERCHEX",TRIM(L292:AD292),L292:AD292),0),0))</f>
        <v/>
      </c>
      <c r="AM292" s="1038">
        <f t="shared" si="127"/>
        <v>0</v>
      </c>
      <c r="AN292" s="1627" t="str">
        <f t="shared" si="128"/>
        <v/>
      </c>
      <c r="AO292" s="1039">
        <f t="shared" si="129"/>
        <v>0</v>
      </c>
      <c r="AP292" s="1039">
        <f t="shared" si="130"/>
        <v>0</v>
      </c>
      <c r="AQ292" s="1040">
        <f>IF(AO292&gt;0,AS9,0)</f>
        <v>0</v>
      </c>
      <c r="AR292" s="1628" t="str">
        <f>IF(TRIM(AG292)="▼ recette suivante", AG292, IF(AQ292&gt;0, IF(AT9&lt;&gt;"", AT9&amp;"-ou.or.o ❾ + or - &gt;", ""), ""))</f>
        <v/>
      </c>
      <c r="AS292" s="1064"/>
      <c r="AT292" s="1064"/>
      <c r="AU292" s="1042">
        <f t="shared" si="131"/>
        <v>0</v>
      </c>
      <c r="AV292" s="1043">
        <f>IF(AK292,IF(OR(AU292="",N(AU292)&lt;=0.000000001),"",_xlfn.XLOOKUP(AJ292,BJ15:BJ62,BN15:BN62,_xlfn.XLOOKUP(AJ292,BK15:BK62,BN15:BN62,_xlfn.XLOOKUP(AJ292,BL15:BL62,BN15:BN62,"")))),0)</f>
        <v>0</v>
      </c>
      <c r="AW292" s="1065" cm="1">
        <f t="array" ref="AW292">IF(AK292&lt;&gt;1,0,IF(OR(AU292="",N(AU292)&lt;=0.000000001),"",IF(OR(AO292="",N(AO292)&lt;=0.000000001),0,IF(ISNUMBER(AU292),IFERROR(_xlfn.LET(_xlpm.ai_test,TRIM(AJ292),_xlpm.r,IFERROR(_xlfn.XLOOKUP(_xlpm.ai_test,BJ15:BJ62,ROW(BJ15:BJ62),0,1),IFERROR(_xlfn.XLOOKUP(_xlpm.ai_test,BK15:BK62,ROW(BK15:BK62),0,1),_xlfn.XLOOKUP(_xlpm.ai_test,BL15:BL62,ROW(BL15:BL62),0,1))),_xlpm.p,_xlpm.r-MIN(ROW(BJ15:BJ62))+1,_xlpm.f,INDEX(BM15:BM62,_xlpm.p),_xlpm.u,INDEX(BN15:BN62,_xlpm.p),_xlpm.s,INDEX(BP15:BP62,_xlpm.p),_xlpm.q,N(AU292)/_xlpm.f,IF(_xlpm.q&gt;=_xlpm.s,ROUND(_xlpm.q,1)&amp;" "&amp;_xlpm.ai_test&amp;" = "&amp;ROUND(_xlpm.q*_xlpm.f,1)&amp;" "&amp;_xlpm.u,ROUND(_xlpm.q,1)&amp;" "&amp;_xlpm.ai_test)),""),""))))</f>
        <v>0</v>
      </c>
      <c r="AX292" s="1055"/>
      <c r="AY292" s="1042">
        <f t="shared" si="132"/>
        <v>0</v>
      </c>
      <c r="AZ292" s="1043" t="str">
        <f t="shared" si="133"/>
        <v/>
      </c>
      <c r="BA292" s="1044">
        <f t="shared" si="134"/>
        <v>0</v>
      </c>
      <c r="BB292" s="1045" t="str">
        <f t="shared" si="135"/>
        <v/>
      </c>
      <c r="BC292" s="1046"/>
      <c r="BD292" s="1047">
        <f t="shared" si="136"/>
        <v>0</v>
      </c>
      <c r="BE292" s="1048" t="str">
        <f t="shared" si="137"/>
        <v/>
      </c>
      <c r="BF292" s="262" t="s">
        <v>22</v>
      </c>
      <c r="BG292" s="1027">
        <f t="shared" si="138"/>
        <v>0</v>
      </c>
      <c r="BH292" s="1028">
        <f t="shared" si="139"/>
        <v>0</v>
      </c>
      <c r="BI292"/>
      <c r="BJ292" s="701"/>
      <c r="BK292" s="701"/>
      <c r="BL292" s="701"/>
      <c r="BM292" s="701"/>
      <c r="BN292" s="701"/>
      <c r="BO292" s="701"/>
      <c r="BP292" s="701"/>
      <c r="BQ292" s="701"/>
      <c r="BR292"/>
      <c r="BS292"/>
      <c r="BT292"/>
      <c r="BU292"/>
      <c r="BV292"/>
      <c r="BW292"/>
      <c r="BX292" s="964" t="str">
        <f t="shared" si="121"/>
        <v>►</v>
      </c>
      <c r="BY292"/>
      <c r="BZ292"/>
      <c r="CA292"/>
      <c r="CB292"/>
      <c r="CC292"/>
      <c r="CE292"/>
      <c r="CF292"/>
      <c r="CG292"/>
      <c r="CH292"/>
      <c r="CI292"/>
      <c r="CJ292"/>
      <c r="CK292"/>
      <c r="CM292"/>
      <c r="CN292"/>
      <c r="CO292"/>
      <c r="CP292"/>
      <c r="CQ292"/>
      <c r="CR292"/>
      <c r="CS292"/>
      <c r="CU292"/>
      <c r="CV292"/>
      <c r="CW292"/>
      <c r="CX292"/>
      <c r="CY292"/>
      <c r="CZ292"/>
      <c r="DA292"/>
      <c r="DC292" s="3">
        <v>1</v>
      </c>
      <c r="DD292" s="701"/>
      <c r="DE292" s="701"/>
    </row>
    <row r="293" spans="1:109" s="848" customFormat="1" ht="21" customHeight="1">
      <c r="A293" s="941" t="s">
        <v>22</v>
      </c>
      <c r="B293" s="957" t="str">
        <f t="shared" si="120"/>
        <v>►</v>
      </c>
      <c r="C293" s="999" cm="1">
        <f t="array" ref="C293">SUMPRODUCT(LEN(D293:J293))</f>
        <v>0</v>
      </c>
      <c r="D293" s="201"/>
      <c r="E293" s="206"/>
      <c r="F293" s="206"/>
      <c r="G293" s="206"/>
      <c r="H293" s="206"/>
      <c r="I293" s="206"/>
      <c r="J293" s="207"/>
      <c r="K293" s="455"/>
      <c r="L293" s="115" t="s">
        <v>16</v>
      </c>
      <c r="M293" s="3141"/>
      <c r="N293" s="3142"/>
      <c r="O293" s="3141"/>
      <c r="P293" s="3143"/>
      <c r="Q293" s="3144"/>
      <c r="R293" s="3145"/>
      <c r="S293" s="3146"/>
      <c r="T293" s="3147"/>
      <c r="U293" s="3148"/>
      <c r="V293" s="3149"/>
      <c r="W293" s="2109"/>
      <c r="X293" s="3150"/>
      <c r="Y293" s="117"/>
      <c r="Z293" s="3151"/>
      <c r="AA293" s="3152"/>
      <c r="AB293" s="3153"/>
      <c r="AC293" s="3154"/>
      <c r="AD293" s="119"/>
      <c r="AE293" s="262" t="s">
        <v>22</v>
      </c>
      <c r="AF293" s="1035" t="str">
        <f t="shared" si="122"/>
        <v>►</v>
      </c>
      <c r="AG293" s="1036" t="str">
        <f t="shared" si="123"/>
        <v/>
      </c>
      <c r="AH293" s="1037" t="str">
        <f t="shared" si="124"/>
        <v/>
      </c>
      <c r="AI293" s="1036" t="str">
        <f t="shared" si="125"/>
        <v/>
      </c>
      <c r="AJ293" s="1037" t="str">
        <f t="shared" si="126"/>
        <v/>
      </c>
      <c r="AK293" s="1037">
        <f>IF(AND(L293="A",COUNTIF(BJ15:BL62,TRIM(U293))&gt;0),1,0)</f>
        <v>0</v>
      </c>
      <c r="AL293" s="1051" t="str" cm="1">
        <f t="array" ref="AL293">IF(AF293&lt;&gt;"A","",IFERROR((IFERROR(_xlfn.XLOOKUP(TRIM(SUBSTITUTE(U293,CHAR(160)," ")),BJ15:BJ62,BM15:BM62),IFERROR(_xlfn.XLOOKUP(TRIM(SUBSTITUTE(U293,CHAR(160)," ")),BK15:BK62,BM15:BM62),_xlfn.XLOOKUP(TRIM(SUBSTITUTE(U293,CHAR(160)," ")),BL15:BL62,BM15:BM62))))*T293*IF(ISBLANK(Q293),1,Q293)+IFERROR(_xlfn.XLOOKUP("RECHERCHEX",TRIM(L293:AD293),L293:AD293),0),0))</f>
        <v/>
      </c>
      <c r="AM293" s="1038">
        <f t="shared" si="127"/>
        <v>0</v>
      </c>
      <c r="AN293" s="1627" t="str">
        <f t="shared" si="128"/>
        <v/>
      </c>
      <c r="AO293" s="1039">
        <f t="shared" si="129"/>
        <v>0</v>
      </c>
      <c r="AP293" s="1039">
        <f t="shared" si="130"/>
        <v>0</v>
      </c>
      <c r="AQ293" s="1052">
        <f>IF(AO293&gt;0,AS9,0)</f>
        <v>0</v>
      </c>
      <c r="AR293" s="1626" t="str">
        <f>IF(TRIM(AG293)="▼ recette suivante", AG293, IF(AQ293&gt;0, IF(AT9&lt;&gt;"", AT9&amp;"-ou.or.o ❾ + or - &gt;", ""), ""))</f>
        <v/>
      </c>
      <c r="AS293" s="1064"/>
      <c r="AT293" s="1064"/>
      <c r="AU293" s="1053">
        <f t="shared" si="131"/>
        <v>0</v>
      </c>
      <c r="AV293" s="1054">
        <f>IF(AK293,IF(OR(AU293="",N(AU293)&lt;=0.000000001),"",_xlfn.XLOOKUP(AJ293,BJ15:BJ62,BN15:BN62,_xlfn.XLOOKUP(AJ293,BK15:BK62,BN15:BN62,_xlfn.XLOOKUP(AJ293,BL15:BL62,BN15:BN62,"")))),0)</f>
        <v>0</v>
      </c>
      <c r="AW293" s="1067" cm="1">
        <f t="array" ref="AW293">IF(AK293&lt;&gt;1,0,IF(OR(AU293="",N(AU293)&lt;=0.000000001),"",IF(OR(AO293="",N(AO293)&lt;=0.000000001),0,IF(ISNUMBER(AU293),IFERROR(_xlfn.LET(_xlpm.ai_test,TRIM(AJ293),_xlpm.r,IFERROR(_xlfn.XLOOKUP(_xlpm.ai_test,BJ15:BJ62,ROW(BJ15:BJ62),0,1),IFERROR(_xlfn.XLOOKUP(_xlpm.ai_test,BK15:BK62,ROW(BK15:BK62),0,1),_xlfn.XLOOKUP(_xlpm.ai_test,BL15:BL62,ROW(BL15:BL62),0,1))),_xlpm.p,_xlpm.r-MIN(ROW(BJ15:BJ62))+1,_xlpm.f,INDEX(BM15:BM62,_xlpm.p),_xlpm.u,INDEX(BN15:BN62,_xlpm.p),_xlpm.s,INDEX(BP15:BP62,_xlpm.p),_xlpm.q,N(AU293)/_xlpm.f,IF(_xlpm.q&gt;=_xlpm.s,ROUND(_xlpm.q,1)&amp;" "&amp;_xlpm.ai_test&amp;" = "&amp;ROUND(_xlpm.q*_xlpm.f,1)&amp;" "&amp;_xlpm.u,ROUND(_xlpm.q,1)&amp;" "&amp;_xlpm.ai_test)),""),""))))</f>
        <v>0</v>
      </c>
      <c r="AX293" s="1055"/>
      <c r="AY293" s="1053">
        <f t="shared" si="132"/>
        <v>0</v>
      </c>
      <c r="AZ293" s="1054" t="str">
        <f t="shared" si="133"/>
        <v/>
      </c>
      <c r="BA293" s="1056">
        <f t="shared" si="134"/>
        <v>0</v>
      </c>
      <c r="BB293" s="1057" t="str">
        <f t="shared" si="135"/>
        <v/>
      </c>
      <c r="BC293" s="1046"/>
      <c r="BD293" s="1058">
        <f t="shared" si="136"/>
        <v>0</v>
      </c>
      <c r="BE293" s="1048" t="str">
        <f t="shared" si="137"/>
        <v/>
      </c>
      <c r="BF293" s="262" t="s">
        <v>22</v>
      </c>
      <c r="BG293" s="1027">
        <f t="shared" si="138"/>
        <v>0</v>
      </c>
      <c r="BH293" s="1028">
        <f t="shared" si="139"/>
        <v>0</v>
      </c>
      <c r="BI293"/>
      <c r="BJ293" s="701"/>
      <c r="BK293" s="701"/>
      <c r="BL293" s="701"/>
      <c r="BM293" s="701"/>
      <c r="BN293" s="701"/>
      <c r="BO293" s="701"/>
      <c r="BP293" s="701"/>
      <c r="BQ293" s="701"/>
      <c r="BR293"/>
      <c r="BS293"/>
      <c r="BT293"/>
      <c r="BU293"/>
      <c r="BV293"/>
      <c r="BW293"/>
      <c r="BX293" s="964" t="str">
        <f t="shared" si="121"/>
        <v>►</v>
      </c>
      <c r="BY293"/>
      <c r="BZ293"/>
      <c r="CA293"/>
      <c r="CB293"/>
      <c r="CC293"/>
      <c r="CE293"/>
      <c r="CF293"/>
      <c r="CG293"/>
      <c r="CH293"/>
      <c r="CI293"/>
      <c r="CJ293"/>
      <c r="CK293"/>
      <c r="CM293"/>
      <c r="CN293"/>
      <c r="CO293"/>
      <c r="CP293"/>
      <c r="CQ293"/>
      <c r="CR293"/>
      <c r="CS293"/>
      <c r="CU293"/>
      <c r="CV293"/>
      <c r="CW293"/>
      <c r="CX293"/>
      <c r="CY293"/>
      <c r="CZ293"/>
      <c r="DA293"/>
      <c r="DC293" s="3">
        <v>1</v>
      </c>
      <c r="DD293" s="701"/>
      <c r="DE293" s="701"/>
    </row>
    <row r="294" spans="1:109" s="848" customFormat="1" ht="21" customHeight="1">
      <c r="A294" s="941" t="s">
        <v>22</v>
      </c>
      <c r="B294" s="957" t="str">
        <f t="shared" si="120"/>
        <v>►</v>
      </c>
      <c r="C294" s="999" cm="1">
        <f t="array" ref="C294">SUMPRODUCT(LEN(D294:J294))</f>
        <v>0</v>
      </c>
      <c r="D294" s="201"/>
      <c r="E294" s="206"/>
      <c r="F294" s="206"/>
      <c r="G294" s="206"/>
      <c r="H294" s="206"/>
      <c r="I294" s="206"/>
      <c r="J294" s="207"/>
      <c r="K294" s="455"/>
      <c r="L294" s="115" t="s">
        <v>16</v>
      </c>
      <c r="M294" s="3141"/>
      <c r="N294" s="3142"/>
      <c r="O294" s="3141"/>
      <c r="P294" s="3143"/>
      <c r="Q294" s="3144"/>
      <c r="R294" s="3145"/>
      <c r="S294" s="3146"/>
      <c r="T294" s="3147"/>
      <c r="U294" s="3148"/>
      <c r="V294" s="3149"/>
      <c r="W294" s="2109"/>
      <c r="X294" s="3150"/>
      <c r="Y294" s="117"/>
      <c r="Z294" s="3151"/>
      <c r="AA294" s="3152"/>
      <c r="AB294" s="3153"/>
      <c r="AC294" s="3154"/>
      <c r="AD294" s="119"/>
      <c r="AE294" s="262" t="s">
        <v>22</v>
      </c>
      <c r="AF294" s="1035" t="str">
        <f t="shared" si="122"/>
        <v>►</v>
      </c>
      <c r="AG294" s="1036" t="str">
        <f t="shared" si="123"/>
        <v/>
      </c>
      <c r="AH294" s="1037" t="str">
        <f t="shared" si="124"/>
        <v/>
      </c>
      <c r="AI294" s="1036" t="str">
        <f t="shared" si="125"/>
        <v/>
      </c>
      <c r="AJ294" s="1037" t="str">
        <f t="shared" si="126"/>
        <v/>
      </c>
      <c r="AK294" s="1037">
        <f>IF(AND(L294="A",COUNTIF(BJ15:BL62,TRIM(U294))&gt;0),1,0)</f>
        <v>0</v>
      </c>
      <c r="AL294" s="1051" t="str" cm="1">
        <f t="array" ref="AL294">IF(AF294&lt;&gt;"A","",IFERROR((IFERROR(_xlfn.XLOOKUP(TRIM(SUBSTITUTE(U294,CHAR(160)," ")),BJ15:BJ62,BM15:BM62),IFERROR(_xlfn.XLOOKUP(TRIM(SUBSTITUTE(U294,CHAR(160)," ")),BK15:BK62,BM15:BM62),_xlfn.XLOOKUP(TRIM(SUBSTITUTE(U294,CHAR(160)," ")),BL15:BL62,BM15:BM62))))*T294*IF(ISBLANK(Q294),1,Q294)+IFERROR(_xlfn.XLOOKUP("RECHERCHEX",TRIM(L294:AD294),L294:AD294),0),0))</f>
        <v/>
      </c>
      <c r="AM294" s="1038">
        <f t="shared" si="127"/>
        <v>0</v>
      </c>
      <c r="AN294" s="1627" t="str">
        <f t="shared" si="128"/>
        <v/>
      </c>
      <c r="AO294" s="1039">
        <f t="shared" si="129"/>
        <v>0</v>
      </c>
      <c r="AP294" s="1039">
        <f t="shared" si="130"/>
        <v>0</v>
      </c>
      <c r="AQ294" s="1040">
        <f>IF(AO294&gt;0,AS9,0)</f>
        <v>0</v>
      </c>
      <c r="AR294" s="1628" t="str">
        <f>IF(TRIM(AG294)="▼ recette suivante", AG294, IF(AQ294&gt;0, IF(AT9&lt;&gt;"", AT9&amp;"-ou.or.o ❾ + or - &gt;", ""), ""))</f>
        <v/>
      </c>
      <c r="AS294" s="1064"/>
      <c r="AT294" s="1064"/>
      <c r="AU294" s="1042">
        <f t="shared" si="131"/>
        <v>0</v>
      </c>
      <c r="AV294" s="1043">
        <f>IF(AK294,IF(OR(AU294="",N(AU294)&lt;=0.000000001),"",_xlfn.XLOOKUP(AJ294,BJ15:BJ62,BN15:BN62,_xlfn.XLOOKUP(AJ294,BK15:BK62,BN15:BN62,_xlfn.XLOOKUP(AJ294,BL15:BL62,BN15:BN62,"")))),0)</f>
        <v>0</v>
      </c>
      <c r="AW294" s="1065" cm="1">
        <f t="array" ref="AW294">IF(AK294&lt;&gt;1,0,IF(OR(AU294="",N(AU294)&lt;=0.000000001),"",IF(OR(AO294="",N(AO294)&lt;=0.000000001),0,IF(ISNUMBER(AU294),IFERROR(_xlfn.LET(_xlpm.ai_test,TRIM(AJ294),_xlpm.r,IFERROR(_xlfn.XLOOKUP(_xlpm.ai_test,BJ15:BJ62,ROW(BJ15:BJ62),0,1),IFERROR(_xlfn.XLOOKUP(_xlpm.ai_test,BK15:BK62,ROW(BK15:BK62),0,1),_xlfn.XLOOKUP(_xlpm.ai_test,BL15:BL62,ROW(BL15:BL62),0,1))),_xlpm.p,_xlpm.r-MIN(ROW(BJ15:BJ62))+1,_xlpm.f,INDEX(BM15:BM62,_xlpm.p),_xlpm.u,INDEX(BN15:BN62,_xlpm.p),_xlpm.s,INDEX(BP15:BP62,_xlpm.p),_xlpm.q,N(AU294)/_xlpm.f,IF(_xlpm.q&gt;=_xlpm.s,ROUND(_xlpm.q,1)&amp;" "&amp;_xlpm.ai_test&amp;" = "&amp;ROUND(_xlpm.q*_xlpm.f,1)&amp;" "&amp;_xlpm.u,ROUND(_xlpm.q,1)&amp;" "&amp;_xlpm.ai_test)),""),""))))</f>
        <v>0</v>
      </c>
      <c r="AX294" s="1055"/>
      <c r="AY294" s="1042">
        <f t="shared" si="132"/>
        <v>0</v>
      </c>
      <c r="AZ294" s="1043" t="str">
        <f t="shared" si="133"/>
        <v/>
      </c>
      <c r="BA294" s="1044">
        <f t="shared" si="134"/>
        <v>0</v>
      </c>
      <c r="BB294" s="1045" t="str">
        <f t="shared" si="135"/>
        <v/>
      </c>
      <c r="BC294" s="1046"/>
      <c r="BD294" s="1047">
        <f t="shared" si="136"/>
        <v>0</v>
      </c>
      <c r="BE294" s="1048" t="str">
        <f t="shared" si="137"/>
        <v/>
      </c>
      <c r="BF294" s="262" t="s">
        <v>22</v>
      </c>
      <c r="BG294" s="1027">
        <f t="shared" si="138"/>
        <v>0</v>
      </c>
      <c r="BH294" s="1028">
        <f t="shared" si="139"/>
        <v>0</v>
      </c>
      <c r="BI294"/>
      <c r="BJ294" s="701"/>
      <c r="BK294" s="701"/>
      <c r="BL294" s="701"/>
      <c r="BM294" s="701"/>
      <c r="BN294" s="701"/>
      <c r="BO294" s="701"/>
      <c r="BP294" s="701"/>
      <c r="BQ294" s="701"/>
      <c r="BR294"/>
      <c r="BS294"/>
      <c r="BT294"/>
      <c r="BU294"/>
      <c r="BV294"/>
      <c r="BW294"/>
      <c r="BX294" s="964" t="str">
        <f t="shared" si="121"/>
        <v>►</v>
      </c>
      <c r="BY294"/>
      <c r="BZ294"/>
      <c r="CA294"/>
      <c r="CB294"/>
      <c r="CC294"/>
      <c r="CE294"/>
      <c r="CF294"/>
      <c r="CG294"/>
      <c r="CH294"/>
      <c r="CI294"/>
      <c r="CJ294"/>
      <c r="CK294"/>
      <c r="CM294"/>
      <c r="CN294"/>
      <c r="CO294"/>
      <c r="CP294"/>
      <c r="CQ294"/>
      <c r="CR294"/>
      <c r="CS294"/>
      <c r="CU294"/>
      <c r="CV294"/>
      <c r="CW294"/>
      <c r="CX294"/>
      <c r="CY294"/>
      <c r="CZ294"/>
      <c r="DA294"/>
      <c r="DC294" s="3">
        <v>1</v>
      </c>
      <c r="DD294" s="701"/>
      <c r="DE294" s="701"/>
    </row>
    <row r="295" spans="1:109" s="848" customFormat="1" ht="21" customHeight="1">
      <c r="A295" s="941" t="s">
        <v>22</v>
      </c>
      <c r="B295" s="957" t="str">
        <f t="shared" si="120"/>
        <v>►</v>
      </c>
      <c r="C295" s="999" cm="1">
        <f t="array" ref="C295">SUMPRODUCT(LEN(D295:J295))</f>
        <v>0</v>
      </c>
      <c r="D295" s="201"/>
      <c r="E295" s="206"/>
      <c r="F295" s="206"/>
      <c r="G295" s="206"/>
      <c r="H295" s="206"/>
      <c r="I295" s="206"/>
      <c r="J295" s="207"/>
      <c r="K295" s="455"/>
      <c r="L295" s="115" t="s">
        <v>16</v>
      </c>
      <c r="M295" s="3141"/>
      <c r="N295" s="3142"/>
      <c r="O295" s="3141"/>
      <c r="P295" s="3143"/>
      <c r="Q295" s="3144"/>
      <c r="R295" s="3145"/>
      <c r="S295" s="3146"/>
      <c r="T295" s="3147"/>
      <c r="U295" s="3148"/>
      <c r="V295" s="3149"/>
      <c r="W295" s="2109"/>
      <c r="X295" s="3150"/>
      <c r="Y295" s="117"/>
      <c r="Z295" s="3151"/>
      <c r="AA295" s="3152"/>
      <c r="AB295" s="3153"/>
      <c r="AC295" s="3154"/>
      <c r="AD295" s="119"/>
      <c r="AE295" s="262" t="s">
        <v>22</v>
      </c>
      <c r="AF295" s="1035" t="str">
        <f t="shared" si="122"/>
        <v>►</v>
      </c>
      <c r="AG295" s="1036" t="str">
        <f t="shared" si="123"/>
        <v/>
      </c>
      <c r="AH295" s="1037" t="str">
        <f t="shared" si="124"/>
        <v/>
      </c>
      <c r="AI295" s="1036" t="str">
        <f t="shared" si="125"/>
        <v/>
      </c>
      <c r="AJ295" s="1037" t="str">
        <f t="shared" si="126"/>
        <v/>
      </c>
      <c r="AK295" s="1037">
        <f>IF(AND(L295="A",COUNTIF(BJ15:BL62,TRIM(U295))&gt;0),1,0)</f>
        <v>0</v>
      </c>
      <c r="AL295" s="1051" t="str" cm="1">
        <f t="array" ref="AL295">IF(AF295&lt;&gt;"A","",IFERROR((IFERROR(_xlfn.XLOOKUP(TRIM(SUBSTITUTE(U295,CHAR(160)," ")),BJ15:BJ62,BM15:BM62),IFERROR(_xlfn.XLOOKUP(TRIM(SUBSTITUTE(U295,CHAR(160)," ")),BK15:BK62,BM15:BM62),_xlfn.XLOOKUP(TRIM(SUBSTITUTE(U295,CHAR(160)," ")),BL15:BL62,BM15:BM62))))*T295*IF(ISBLANK(Q295),1,Q295)+IFERROR(_xlfn.XLOOKUP("RECHERCHEX",TRIM(L295:AD295),L295:AD295),0),0))</f>
        <v/>
      </c>
      <c r="AM295" s="1038">
        <f t="shared" si="127"/>
        <v>0</v>
      </c>
      <c r="AN295" s="1627" t="str">
        <f t="shared" si="128"/>
        <v/>
      </c>
      <c r="AO295" s="1039">
        <f t="shared" si="129"/>
        <v>0</v>
      </c>
      <c r="AP295" s="1039">
        <f t="shared" si="130"/>
        <v>0</v>
      </c>
      <c r="AQ295" s="1052">
        <f>IF(AO295&gt;0,AS9,0)</f>
        <v>0</v>
      </c>
      <c r="AR295" s="1626" t="str">
        <f>IF(TRIM(AG295)="▼ recette suivante", AG295, IF(AQ295&gt;0, IF(AT9&lt;&gt;"", AT9&amp;"-ou.or.o ❾ + or - &gt;", ""), ""))</f>
        <v/>
      </c>
      <c r="AS295" s="1064"/>
      <c r="AT295" s="1064"/>
      <c r="AU295" s="1053">
        <f t="shared" si="131"/>
        <v>0</v>
      </c>
      <c r="AV295" s="1054">
        <f>IF(AK295,IF(OR(AU295="",N(AU295)&lt;=0.000000001),"",_xlfn.XLOOKUP(AJ295,BJ15:BJ62,BN15:BN62,_xlfn.XLOOKUP(AJ295,BK15:BK62,BN15:BN62,_xlfn.XLOOKUP(AJ295,BL15:BL62,BN15:BN62,"")))),0)</f>
        <v>0</v>
      </c>
      <c r="AW295" s="1067" cm="1">
        <f t="array" ref="AW295">IF(AK295&lt;&gt;1,0,IF(OR(AU295="",N(AU295)&lt;=0.000000001),"",IF(OR(AO295="",N(AO295)&lt;=0.000000001),0,IF(ISNUMBER(AU295),IFERROR(_xlfn.LET(_xlpm.ai_test,TRIM(AJ295),_xlpm.r,IFERROR(_xlfn.XLOOKUP(_xlpm.ai_test,BJ15:BJ62,ROW(BJ15:BJ62),0,1),IFERROR(_xlfn.XLOOKUP(_xlpm.ai_test,BK15:BK62,ROW(BK15:BK62),0,1),_xlfn.XLOOKUP(_xlpm.ai_test,BL15:BL62,ROW(BL15:BL62),0,1))),_xlpm.p,_xlpm.r-MIN(ROW(BJ15:BJ62))+1,_xlpm.f,INDEX(BM15:BM62,_xlpm.p),_xlpm.u,INDEX(BN15:BN62,_xlpm.p),_xlpm.s,INDEX(BP15:BP62,_xlpm.p),_xlpm.q,N(AU295)/_xlpm.f,IF(_xlpm.q&gt;=_xlpm.s,ROUND(_xlpm.q,1)&amp;" "&amp;_xlpm.ai_test&amp;" = "&amp;ROUND(_xlpm.q*_xlpm.f,1)&amp;" "&amp;_xlpm.u,ROUND(_xlpm.q,1)&amp;" "&amp;_xlpm.ai_test)),""),""))))</f>
        <v>0</v>
      </c>
      <c r="AX295" s="1055"/>
      <c r="AY295" s="1053">
        <f t="shared" si="132"/>
        <v>0</v>
      </c>
      <c r="AZ295" s="1054" t="str">
        <f t="shared" si="133"/>
        <v/>
      </c>
      <c r="BA295" s="1056">
        <f t="shared" si="134"/>
        <v>0</v>
      </c>
      <c r="BB295" s="1057" t="str">
        <f t="shared" si="135"/>
        <v/>
      </c>
      <c r="BC295" s="1046"/>
      <c r="BD295" s="1058">
        <f t="shared" si="136"/>
        <v>0</v>
      </c>
      <c r="BE295" s="1048" t="str">
        <f t="shared" si="137"/>
        <v/>
      </c>
      <c r="BF295" s="262" t="s">
        <v>22</v>
      </c>
      <c r="BG295" s="1027">
        <f t="shared" si="138"/>
        <v>0</v>
      </c>
      <c r="BH295" s="1028">
        <f t="shared" si="139"/>
        <v>0</v>
      </c>
      <c r="BI295"/>
      <c r="BJ295" s="701"/>
      <c r="BK295" s="701"/>
      <c r="BL295" s="701"/>
      <c r="BM295" s="701"/>
      <c r="BN295" s="701"/>
      <c r="BO295" s="701"/>
      <c r="BP295" s="701"/>
      <c r="BQ295" s="701"/>
      <c r="BR295"/>
      <c r="BS295"/>
      <c r="BT295"/>
      <c r="BU295"/>
      <c r="BV295"/>
      <c r="BW295"/>
      <c r="BX295" s="964" t="str">
        <f t="shared" si="121"/>
        <v>►</v>
      </c>
      <c r="BY295"/>
      <c r="BZ295"/>
      <c r="CA295"/>
      <c r="CB295"/>
      <c r="CC295"/>
      <c r="CE295"/>
      <c r="CF295"/>
      <c r="CG295"/>
      <c r="CH295"/>
      <c r="CI295"/>
      <c r="CJ295"/>
      <c r="CK295"/>
      <c r="CM295"/>
      <c r="CN295"/>
      <c r="CO295"/>
      <c r="CP295"/>
      <c r="CQ295"/>
      <c r="CR295"/>
      <c r="CS295"/>
      <c r="CU295"/>
      <c r="CV295"/>
      <c r="CW295"/>
      <c r="CX295"/>
      <c r="CY295"/>
      <c r="CZ295"/>
      <c r="DA295"/>
      <c r="DC295" s="3">
        <v>1</v>
      </c>
      <c r="DD295" s="701"/>
      <c r="DE295" s="701"/>
    </row>
    <row r="296" spans="1:109" s="848" customFormat="1" ht="21" customHeight="1">
      <c r="A296" s="941" t="s">
        <v>22</v>
      </c>
      <c r="B296" s="957" t="str">
        <f t="shared" si="120"/>
        <v>►</v>
      </c>
      <c r="C296" s="999" cm="1">
        <f t="array" ref="C296">SUMPRODUCT(LEN(D296:J296))</f>
        <v>0</v>
      </c>
      <c r="D296" s="201"/>
      <c r="E296" s="206"/>
      <c r="F296" s="206"/>
      <c r="G296" s="206"/>
      <c r="H296" s="206"/>
      <c r="I296" s="206"/>
      <c r="J296" s="207"/>
      <c r="K296" s="455"/>
      <c r="L296" s="115" t="s">
        <v>16</v>
      </c>
      <c r="M296" s="3141"/>
      <c r="N296" s="3142"/>
      <c r="O296" s="3141"/>
      <c r="P296" s="3143"/>
      <c r="Q296" s="3144"/>
      <c r="R296" s="3145"/>
      <c r="S296" s="3146"/>
      <c r="T296" s="3147"/>
      <c r="U296" s="3148"/>
      <c r="V296" s="3149"/>
      <c r="W296" s="2109"/>
      <c r="X296" s="3150"/>
      <c r="Y296" s="117"/>
      <c r="Z296" s="3151"/>
      <c r="AA296" s="3152"/>
      <c r="AB296" s="3153"/>
      <c r="AC296" s="3154"/>
      <c r="AD296" s="119"/>
      <c r="AE296" s="262" t="s">
        <v>22</v>
      </c>
      <c r="AF296" s="1035" t="str">
        <f t="shared" si="122"/>
        <v>►</v>
      </c>
      <c r="AG296" s="1036" t="str">
        <f t="shared" si="123"/>
        <v/>
      </c>
      <c r="AH296" s="1037" t="str">
        <f t="shared" si="124"/>
        <v/>
      </c>
      <c r="AI296" s="1036" t="str">
        <f t="shared" si="125"/>
        <v/>
      </c>
      <c r="AJ296" s="1037" t="str">
        <f t="shared" si="126"/>
        <v/>
      </c>
      <c r="AK296" s="1037">
        <f>IF(AND(L296="A",COUNTIF(BJ15:BL62,TRIM(U296))&gt;0),1,0)</f>
        <v>0</v>
      </c>
      <c r="AL296" s="1051" t="str" cm="1">
        <f t="array" ref="AL296">IF(AF296&lt;&gt;"A","",IFERROR((IFERROR(_xlfn.XLOOKUP(TRIM(SUBSTITUTE(U296,CHAR(160)," ")),BJ15:BJ62,BM15:BM62),IFERROR(_xlfn.XLOOKUP(TRIM(SUBSTITUTE(U296,CHAR(160)," ")),BK15:BK62,BM15:BM62),_xlfn.XLOOKUP(TRIM(SUBSTITUTE(U296,CHAR(160)," ")),BL15:BL62,BM15:BM62))))*T296*IF(ISBLANK(Q296),1,Q296)+IFERROR(_xlfn.XLOOKUP("RECHERCHEX",TRIM(L296:AD296),L296:AD296),0),0))</f>
        <v/>
      </c>
      <c r="AM296" s="1038">
        <f t="shared" si="127"/>
        <v>0</v>
      </c>
      <c r="AN296" s="1627" t="str">
        <f t="shared" si="128"/>
        <v/>
      </c>
      <c r="AO296" s="1039">
        <f t="shared" si="129"/>
        <v>0</v>
      </c>
      <c r="AP296" s="1039">
        <f t="shared" si="130"/>
        <v>0</v>
      </c>
      <c r="AQ296" s="1040">
        <f>IF(AO296&gt;0,AS9,0)</f>
        <v>0</v>
      </c>
      <c r="AR296" s="1628" t="str">
        <f>IF(TRIM(AG296)="▼ recette suivante", AG296, IF(AQ296&gt;0, IF(AT9&lt;&gt;"", AT9&amp;"-ou.or.o ❾ + or - &gt;", ""), ""))</f>
        <v/>
      </c>
      <c r="AS296" s="1064"/>
      <c r="AT296" s="1064"/>
      <c r="AU296" s="1042">
        <f t="shared" si="131"/>
        <v>0</v>
      </c>
      <c r="AV296" s="1043">
        <f>IF(AK296,IF(OR(AU296="",N(AU296)&lt;=0.000000001),"",_xlfn.XLOOKUP(AJ296,BJ15:BJ62,BN15:BN62,_xlfn.XLOOKUP(AJ296,BK15:BK62,BN15:BN62,_xlfn.XLOOKUP(AJ296,BL15:BL62,BN15:BN62,"")))),0)</f>
        <v>0</v>
      </c>
      <c r="AW296" s="1065" cm="1">
        <f t="array" ref="AW296">IF(AK296&lt;&gt;1,0,IF(OR(AU296="",N(AU296)&lt;=0.000000001),"",IF(OR(AO296="",N(AO296)&lt;=0.000000001),0,IF(ISNUMBER(AU296),IFERROR(_xlfn.LET(_xlpm.ai_test,TRIM(AJ296),_xlpm.r,IFERROR(_xlfn.XLOOKUP(_xlpm.ai_test,BJ15:BJ62,ROW(BJ15:BJ62),0,1),IFERROR(_xlfn.XLOOKUP(_xlpm.ai_test,BK15:BK62,ROW(BK15:BK62),0,1),_xlfn.XLOOKUP(_xlpm.ai_test,BL15:BL62,ROW(BL15:BL62),0,1))),_xlpm.p,_xlpm.r-MIN(ROW(BJ15:BJ62))+1,_xlpm.f,INDEX(BM15:BM62,_xlpm.p),_xlpm.u,INDEX(BN15:BN62,_xlpm.p),_xlpm.s,INDEX(BP15:BP62,_xlpm.p),_xlpm.q,N(AU296)/_xlpm.f,IF(_xlpm.q&gt;=_xlpm.s,ROUND(_xlpm.q,1)&amp;" "&amp;_xlpm.ai_test&amp;" = "&amp;ROUND(_xlpm.q*_xlpm.f,1)&amp;" "&amp;_xlpm.u,ROUND(_xlpm.q,1)&amp;" "&amp;_xlpm.ai_test)),""),""))))</f>
        <v>0</v>
      </c>
      <c r="AX296" s="1055"/>
      <c r="AY296" s="1042">
        <f t="shared" si="132"/>
        <v>0</v>
      </c>
      <c r="AZ296" s="1043" t="str">
        <f t="shared" si="133"/>
        <v/>
      </c>
      <c r="BA296" s="1044">
        <f t="shared" si="134"/>
        <v>0</v>
      </c>
      <c r="BB296" s="1045" t="str">
        <f t="shared" si="135"/>
        <v/>
      </c>
      <c r="BC296" s="1046"/>
      <c r="BD296" s="1047">
        <f t="shared" si="136"/>
        <v>0</v>
      </c>
      <c r="BE296" s="1048" t="str">
        <f t="shared" si="137"/>
        <v/>
      </c>
      <c r="BF296" s="262" t="s">
        <v>22</v>
      </c>
      <c r="BG296" s="1027">
        <f t="shared" si="138"/>
        <v>0</v>
      </c>
      <c r="BH296" s="1028">
        <f t="shared" si="139"/>
        <v>0</v>
      </c>
      <c r="BI296"/>
      <c r="BJ296" s="701"/>
      <c r="BK296" s="701"/>
      <c r="BL296" s="701"/>
      <c r="BM296" s="701"/>
      <c r="BN296" s="701"/>
      <c r="BO296" s="701"/>
      <c r="BP296" s="701"/>
      <c r="BQ296" s="701"/>
      <c r="BR296"/>
      <c r="BS296"/>
      <c r="BT296"/>
      <c r="BU296"/>
      <c r="BV296"/>
      <c r="BW296"/>
      <c r="BX296" s="964" t="str">
        <f t="shared" si="121"/>
        <v>►</v>
      </c>
      <c r="BY296"/>
      <c r="BZ296"/>
      <c r="CA296"/>
      <c r="CB296"/>
      <c r="CC296"/>
      <c r="CE296"/>
      <c r="CF296"/>
      <c r="CG296"/>
      <c r="CH296"/>
      <c r="CI296"/>
      <c r="CJ296"/>
      <c r="CK296"/>
      <c r="CM296"/>
      <c r="CN296"/>
      <c r="CO296"/>
      <c r="CP296"/>
      <c r="CQ296"/>
      <c r="CR296"/>
      <c r="CS296"/>
      <c r="CU296"/>
      <c r="CV296"/>
      <c r="CW296"/>
      <c r="CX296"/>
      <c r="CY296"/>
      <c r="CZ296"/>
      <c r="DA296"/>
      <c r="DC296" s="3">
        <v>1</v>
      </c>
      <c r="DD296" s="701"/>
      <c r="DE296" s="701"/>
    </row>
    <row r="297" spans="1:109" s="848" customFormat="1" ht="21" customHeight="1">
      <c r="A297" s="941" t="s">
        <v>22</v>
      </c>
      <c r="B297" s="957" t="str">
        <f t="shared" si="120"/>
        <v>►</v>
      </c>
      <c r="C297" s="999" cm="1">
        <f t="array" ref="C297">SUMPRODUCT(LEN(D297:J297))</f>
        <v>0</v>
      </c>
      <c r="D297" s="201"/>
      <c r="E297" s="206"/>
      <c r="F297" s="206"/>
      <c r="G297" s="206"/>
      <c r="H297" s="206"/>
      <c r="I297" s="206"/>
      <c r="J297" s="207"/>
      <c r="K297" s="455"/>
      <c r="L297" s="115" t="s">
        <v>16</v>
      </c>
      <c r="M297" s="3141"/>
      <c r="N297" s="3142"/>
      <c r="O297" s="3141"/>
      <c r="P297" s="3143"/>
      <c r="Q297" s="3144"/>
      <c r="R297" s="3145"/>
      <c r="S297" s="3146"/>
      <c r="T297" s="3147"/>
      <c r="U297" s="3148"/>
      <c r="V297" s="3149"/>
      <c r="W297" s="2109"/>
      <c r="X297" s="3150"/>
      <c r="Y297" s="117"/>
      <c r="Z297" s="3151"/>
      <c r="AA297" s="3152"/>
      <c r="AB297" s="3153"/>
      <c r="AC297" s="3154"/>
      <c r="AD297" s="119"/>
      <c r="AE297" s="262" t="s">
        <v>22</v>
      </c>
      <c r="AF297" s="1035" t="str">
        <f t="shared" si="122"/>
        <v>►</v>
      </c>
      <c r="AG297" s="1036" t="str">
        <f t="shared" si="123"/>
        <v/>
      </c>
      <c r="AH297" s="1037" t="str">
        <f t="shared" si="124"/>
        <v/>
      </c>
      <c r="AI297" s="1036" t="str">
        <f t="shared" si="125"/>
        <v/>
      </c>
      <c r="AJ297" s="1037" t="str">
        <f t="shared" si="126"/>
        <v/>
      </c>
      <c r="AK297" s="1037">
        <f>IF(AND(L297="A",COUNTIF(BJ15:BL62,TRIM(U297))&gt;0),1,0)</f>
        <v>0</v>
      </c>
      <c r="AL297" s="1051" t="str" cm="1">
        <f t="array" ref="AL297">IF(AF297&lt;&gt;"A","",IFERROR((IFERROR(_xlfn.XLOOKUP(TRIM(SUBSTITUTE(U297,CHAR(160)," ")),BJ15:BJ62,BM15:BM62),IFERROR(_xlfn.XLOOKUP(TRIM(SUBSTITUTE(U297,CHAR(160)," ")),BK15:BK62,BM15:BM62),_xlfn.XLOOKUP(TRIM(SUBSTITUTE(U297,CHAR(160)," ")),BL15:BL62,BM15:BM62))))*T297*IF(ISBLANK(Q297),1,Q297)+IFERROR(_xlfn.XLOOKUP("RECHERCHEX",TRIM(L297:AD297),L297:AD297),0),0))</f>
        <v/>
      </c>
      <c r="AM297" s="1038">
        <f t="shared" si="127"/>
        <v>0</v>
      </c>
      <c r="AN297" s="1627" t="str">
        <f t="shared" si="128"/>
        <v/>
      </c>
      <c r="AO297" s="1039">
        <f t="shared" si="129"/>
        <v>0</v>
      </c>
      <c r="AP297" s="1039">
        <f t="shared" si="130"/>
        <v>0</v>
      </c>
      <c r="AQ297" s="1052">
        <f>IF(AO297&gt;0,AS9,0)</f>
        <v>0</v>
      </c>
      <c r="AR297" s="1626" t="str">
        <f>IF(TRIM(AG297)="▼ recette suivante", AG297, IF(AQ297&gt;0, IF(AT9&lt;&gt;"", AT9&amp;"-ou.or.o ❾ + or - &gt;", ""), ""))</f>
        <v/>
      </c>
      <c r="AS297" s="1064"/>
      <c r="AT297" s="1064"/>
      <c r="AU297" s="1053">
        <f t="shared" si="131"/>
        <v>0</v>
      </c>
      <c r="AV297" s="1054">
        <f>IF(AK297,IF(OR(AU297="",N(AU297)&lt;=0.000000001),"",_xlfn.XLOOKUP(AJ297,BJ15:BJ62,BN15:BN62,_xlfn.XLOOKUP(AJ297,BK15:BK62,BN15:BN62,_xlfn.XLOOKUP(AJ297,BL15:BL62,BN15:BN62,"")))),0)</f>
        <v>0</v>
      </c>
      <c r="AW297" s="1067" cm="1">
        <f t="array" ref="AW297">IF(AK297&lt;&gt;1,0,IF(OR(AU297="",N(AU297)&lt;=0.000000001),"",IF(OR(AO297="",N(AO297)&lt;=0.000000001),0,IF(ISNUMBER(AU297),IFERROR(_xlfn.LET(_xlpm.ai_test,TRIM(AJ297),_xlpm.r,IFERROR(_xlfn.XLOOKUP(_xlpm.ai_test,BJ15:BJ62,ROW(BJ15:BJ62),0,1),IFERROR(_xlfn.XLOOKUP(_xlpm.ai_test,BK15:BK62,ROW(BK15:BK62),0,1),_xlfn.XLOOKUP(_xlpm.ai_test,BL15:BL62,ROW(BL15:BL62),0,1))),_xlpm.p,_xlpm.r-MIN(ROW(BJ15:BJ62))+1,_xlpm.f,INDEX(BM15:BM62,_xlpm.p),_xlpm.u,INDEX(BN15:BN62,_xlpm.p),_xlpm.s,INDEX(BP15:BP62,_xlpm.p),_xlpm.q,N(AU297)/_xlpm.f,IF(_xlpm.q&gt;=_xlpm.s,ROUND(_xlpm.q,1)&amp;" "&amp;_xlpm.ai_test&amp;" = "&amp;ROUND(_xlpm.q*_xlpm.f,1)&amp;" "&amp;_xlpm.u,ROUND(_xlpm.q,1)&amp;" "&amp;_xlpm.ai_test)),""),""))))</f>
        <v>0</v>
      </c>
      <c r="AX297" s="1055"/>
      <c r="AY297" s="1053">
        <f t="shared" si="132"/>
        <v>0</v>
      </c>
      <c r="AZ297" s="1054" t="str">
        <f t="shared" si="133"/>
        <v/>
      </c>
      <c r="BA297" s="1056">
        <f t="shared" si="134"/>
        <v>0</v>
      </c>
      <c r="BB297" s="1057" t="str">
        <f t="shared" si="135"/>
        <v/>
      </c>
      <c r="BC297" s="1046"/>
      <c r="BD297" s="1058">
        <f t="shared" si="136"/>
        <v>0</v>
      </c>
      <c r="BE297" s="1048" t="str">
        <f t="shared" si="137"/>
        <v/>
      </c>
      <c r="BF297" s="262" t="s">
        <v>22</v>
      </c>
      <c r="BG297" s="1027">
        <f t="shared" si="138"/>
        <v>0</v>
      </c>
      <c r="BH297" s="1028">
        <f t="shared" si="139"/>
        <v>0</v>
      </c>
      <c r="BI297"/>
      <c r="BJ297" s="701"/>
      <c r="BK297" s="701"/>
      <c r="BL297" s="701"/>
      <c r="BM297" s="701"/>
      <c r="BN297" s="701"/>
      <c r="BO297" s="701"/>
      <c r="BP297" s="701"/>
      <c r="BQ297" s="701"/>
      <c r="BR297"/>
      <c r="BS297"/>
      <c r="BT297"/>
      <c r="BU297"/>
      <c r="BV297"/>
      <c r="BW297"/>
      <c r="BX297" s="964" t="str">
        <f t="shared" si="121"/>
        <v>►</v>
      </c>
      <c r="BY297"/>
      <c r="BZ297"/>
      <c r="CA297"/>
      <c r="CB297"/>
      <c r="CC297"/>
      <c r="CE297"/>
      <c r="CF297"/>
      <c r="CG297"/>
      <c r="CH297"/>
      <c r="CI297"/>
      <c r="CJ297"/>
      <c r="CK297"/>
      <c r="CM297"/>
      <c r="CN297"/>
      <c r="CO297"/>
      <c r="CP297"/>
      <c r="CQ297"/>
      <c r="CR297"/>
      <c r="CS297"/>
      <c r="CU297"/>
      <c r="CV297"/>
      <c r="CW297"/>
      <c r="CX297"/>
      <c r="CY297"/>
      <c r="CZ297"/>
      <c r="DA297"/>
      <c r="DC297" s="3">
        <v>1</v>
      </c>
      <c r="DD297" s="701"/>
      <c r="DE297" s="701"/>
    </row>
    <row r="298" spans="1:109" s="848" customFormat="1" ht="21" customHeight="1">
      <c r="A298" s="941" t="s">
        <v>22</v>
      </c>
      <c r="B298" s="957" t="str">
        <f t="shared" si="120"/>
        <v>►</v>
      </c>
      <c r="C298" s="999" cm="1">
        <f t="array" ref="C298">SUMPRODUCT(LEN(D298:J298))</f>
        <v>0</v>
      </c>
      <c r="D298" s="201"/>
      <c r="E298" s="206"/>
      <c r="F298" s="206"/>
      <c r="G298" s="206"/>
      <c r="H298" s="206"/>
      <c r="I298" s="206"/>
      <c r="J298" s="207"/>
      <c r="K298" s="455"/>
      <c r="L298" s="115" t="s">
        <v>16</v>
      </c>
      <c r="M298" s="3141"/>
      <c r="N298" s="3142"/>
      <c r="O298" s="3141"/>
      <c r="P298" s="3143"/>
      <c r="Q298" s="3144"/>
      <c r="R298" s="3145"/>
      <c r="S298" s="3146"/>
      <c r="T298" s="3147"/>
      <c r="U298" s="3148"/>
      <c r="V298" s="3149"/>
      <c r="W298" s="2109"/>
      <c r="X298" s="3150"/>
      <c r="Y298" s="117"/>
      <c r="Z298" s="3151"/>
      <c r="AA298" s="3152"/>
      <c r="AB298" s="3153"/>
      <c r="AC298" s="3154"/>
      <c r="AD298" s="119"/>
      <c r="AE298" s="262" t="s">
        <v>22</v>
      </c>
      <c r="AF298" s="1035" t="str">
        <f t="shared" si="122"/>
        <v>►</v>
      </c>
      <c r="AG298" s="1036" t="str">
        <f t="shared" si="123"/>
        <v/>
      </c>
      <c r="AH298" s="1037" t="str">
        <f t="shared" si="124"/>
        <v/>
      </c>
      <c r="AI298" s="1036" t="str">
        <f t="shared" si="125"/>
        <v/>
      </c>
      <c r="AJ298" s="1037" t="str">
        <f t="shared" si="126"/>
        <v/>
      </c>
      <c r="AK298" s="1037">
        <f>IF(AND(L298="A",COUNTIF(BJ15:BL62,TRIM(U298))&gt;0),1,0)</f>
        <v>0</v>
      </c>
      <c r="AL298" s="1051" t="str" cm="1">
        <f t="array" ref="AL298">IF(AF298&lt;&gt;"A","",IFERROR((IFERROR(_xlfn.XLOOKUP(TRIM(SUBSTITUTE(U298,CHAR(160)," ")),BJ15:BJ62,BM15:BM62),IFERROR(_xlfn.XLOOKUP(TRIM(SUBSTITUTE(U298,CHAR(160)," ")),BK15:BK62,BM15:BM62),_xlfn.XLOOKUP(TRIM(SUBSTITUTE(U298,CHAR(160)," ")),BL15:BL62,BM15:BM62))))*T298*IF(ISBLANK(Q298),1,Q298)+IFERROR(_xlfn.XLOOKUP("RECHERCHEX",TRIM(L298:AD298),L298:AD298),0),0))</f>
        <v/>
      </c>
      <c r="AM298" s="1038">
        <f t="shared" si="127"/>
        <v>0</v>
      </c>
      <c r="AN298" s="1627" t="str">
        <f t="shared" si="128"/>
        <v/>
      </c>
      <c r="AO298" s="1039">
        <f t="shared" si="129"/>
        <v>0</v>
      </c>
      <c r="AP298" s="1039">
        <f t="shared" si="130"/>
        <v>0</v>
      </c>
      <c r="AQ298" s="1040">
        <f>IF(AO298&gt;0,AS9,0)</f>
        <v>0</v>
      </c>
      <c r="AR298" s="1628" t="str">
        <f>IF(TRIM(AG298)="▼ recette suivante", AG298, IF(AQ298&gt;0, IF(AT9&lt;&gt;"", AT9&amp;"-ou.or.o ❾ + or - &gt;", ""), ""))</f>
        <v/>
      </c>
      <c r="AS298" s="1064"/>
      <c r="AT298" s="1064"/>
      <c r="AU298" s="1042">
        <f t="shared" si="131"/>
        <v>0</v>
      </c>
      <c r="AV298" s="1043">
        <f>IF(AK298,IF(OR(AU298="",N(AU298)&lt;=0.000000001),"",_xlfn.XLOOKUP(AJ298,BJ15:BJ62,BN15:BN62,_xlfn.XLOOKUP(AJ298,BK15:BK62,BN15:BN62,_xlfn.XLOOKUP(AJ298,BL15:BL62,BN15:BN62,"")))),0)</f>
        <v>0</v>
      </c>
      <c r="AW298" s="1065" cm="1">
        <f t="array" ref="AW298">IF(AK298&lt;&gt;1,0,IF(OR(AU298="",N(AU298)&lt;=0.000000001),"",IF(OR(AO298="",N(AO298)&lt;=0.000000001),0,IF(ISNUMBER(AU298),IFERROR(_xlfn.LET(_xlpm.ai_test,TRIM(AJ298),_xlpm.r,IFERROR(_xlfn.XLOOKUP(_xlpm.ai_test,BJ15:BJ62,ROW(BJ15:BJ62),0,1),IFERROR(_xlfn.XLOOKUP(_xlpm.ai_test,BK15:BK62,ROW(BK15:BK62),0,1),_xlfn.XLOOKUP(_xlpm.ai_test,BL15:BL62,ROW(BL15:BL62),0,1))),_xlpm.p,_xlpm.r-MIN(ROW(BJ15:BJ62))+1,_xlpm.f,INDEX(BM15:BM62,_xlpm.p),_xlpm.u,INDEX(BN15:BN62,_xlpm.p),_xlpm.s,INDEX(BP15:BP62,_xlpm.p),_xlpm.q,N(AU298)/_xlpm.f,IF(_xlpm.q&gt;=_xlpm.s,ROUND(_xlpm.q,1)&amp;" "&amp;_xlpm.ai_test&amp;" = "&amp;ROUND(_xlpm.q*_xlpm.f,1)&amp;" "&amp;_xlpm.u,ROUND(_xlpm.q,1)&amp;" "&amp;_xlpm.ai_test)),""),""))))</f>
        <v>0</v>
      </c>
      <c r="AX298" s="1055"/>
      <c r="AY298" s="1042">
        <f t="shared" si="132"/>
        <v>0</v>
      </c>
      <c r="AZ298" s="1043" t="str">
        <f t="shared" si="133"/>
        <v/>
      </c>
      <c r="BA298" s="1044">
        <f t="shared" si="134"/>
        <v>0</v>
      </c>
      <c r="BB298" s="1045" t="str">
        <f t="shared" si="135"/>
        <v/>
      </c>
      <c r="BC298" s="1046"/>
      <c r="BD298" s="1047">
        <f t="shared" si="136"/>
        <v>0</v>
      </c>
      <c r="BE298" s="1048" t="str">
        <f t="shared" si="137"/>
        <v/>
      </c>
      <c r="BF298" s="262" t="s">
        <v>22</v>
      </c>
      <c r="BG298" s="1027">
        <f t="shared" si="138"/>
        <v>0</v>
      </c>
      <c r="BH298" s="1028">
        <f t="shared" si="139"/>
        <v>0</v>
      </c>
      <c r="BI298"/>
      <c r="BJ298" s="701"/>
      <c r="BK298" s="701"/>
      <c r="BL298" s="701"/>
      <c r="BM298" s="701"/>
      <c r="BN298" s="701"/>
      <c r="BO298" s="701"/>
      <c r="BP298" s="701"/>
      <c r="BQ298" s="701"/>
      <c r="BR298"/>
      <c r="BS298"/>
      <c r="BT298"/>
      <c r="BU298"/>
      <c r="BV298"/>
      <c r="BW298"/>
      <c r="BX298" s="964" t="str">
        <f t="shared" si="121"/>
        <v>►</v>
      </c>
      <c r="BY298"/>
      <c r="BZ298"/>
      <c r="CA298"/>
      <c r="CB298"/>
      <c r="CC298"/>
      <c r="CE298"/>
      <c r="CF298"/>
      <c r="CG298"/>
      <c r="CH298"/>
      <c r="CI298"/>
      <c r="CJ298"/>
      <c r="CK298"/>
      <c r="CM298"/>
      <c r="CN298"/>
      <c r="CO298"/>
      <c r="CP298"/>
      <c r="CQ298"/>
      <c r="CR298"/>
      <c r="CS298"/>
      <c r="CU298"/>
      <c r="CV298"/>
      <c r="CW298"/>
      <c r="CX298"/>
      <c r="CY298"/>
      <c r="CZ298"/>
      <c r="DA298"/>
      <c r="DC298" s="3">
        <v>1</v>
      </c>
      <c r="DD298" s="701"/>
      <c r="DE298" s="701"/>
    </row>
    <row r="299" spans="1:109" s="848" customFormat="1" ht="21" customHeight="1">
      <c r="A299" s="941" t="s">
        <v>22</v>
      </c>
      <c r="B299" s="957" t="str">
        <f t="shared" si="120"/>
        <v>►</v>
      </c>
      <c r="C299" s="999" cm="1">
        <f t="array" ref="C299">SUMPRODUCT(LEN(D299:J299))</f>
        <v>0</v>
      </c>
      <c r="D299" s="201"/>
      <c r="E299" s="206"/>
      <c r="F299" s="206"/>
      <c r="G299" s="206"/>
      <c r="H299" s="206"/>
      <c r="I299" s="206"/>
      <c r="J299" s="207"/>
      <c r="K299" s="455"/>
      <c r="L299" s="115" t="s">
        <v>16</v>
      </c>
      <c r="M299" s="3141"/>
      <c r="N299" s="3142"/>
      <c r="O299" s="3141"/>
      <c r="P299" s="3143"/>
      <c r="Q299" s="3144"/>
      <c r="R299" s="3145"/>
      <c r="S299" s="3146"/>
      <c r="T299" s="3147"/>
      <c r="U299" s="3148"/>
      <c r="V299" s="3149"/>
      <c r="W299" s="2109"/>
      <c r="X299" s="3150"/>
      <c r="Y299" s="117"/>
      <c r="Z299" s="3151"/>
      <c r="AA299" s="3152"/>
      <c r="AB299" s="3153"/>
      <c r="AC299" s="3154"/>
      <c r="AD299" s="119"/>
      <c r="AE299" s="262" t="s">
        <v>22</v>
      </c>
      <c r="AF299" s="1035" t="str">
        <f t="shared" si="122"/>
        <v>►</v>
      </c>
      <c r="AG299" s="1036" t="str">
        <f t="shared" si="123"/>
        <v/>
      </c>
      <c r="AH299" s="1037" t="str">
        <f t="shared" si="124"/>
        <v/>
      </c>
      <c r="AI299" s="1036" t="str">
        <f t="shared" si="125"/>
        <v/>
      </c>
      <c r="AJ299" s="1037" t="str">
        <f t="shared" si="126"/>
        <v/>
      </c>
      <c r="AK299" s="1037">
        <f>IF(AND(L299="A",COUNTIF(BJ15:BL62,TRIM(U299))&gt;0),1,0)</f>
        <v>0</v>
      </c>
      <c r="AL299" s="1051" t="str" cm="1">
        <f t="array" ref="AL299">IF(AF299&lt;&gt;"A","",IFERROR((IFERROR(_xlfn.XLOOKUP(TRIM(SUBSTITUTE(U299,CHAR(160)," ")),BJ15:BJ62,BM15:BM62),IFERROR(_xlfn.XLOOKUP(TRIM(SUBSTITUTE(U299,CHAR(160)," ")),BK15:BK62,BM15:BM62),_xlfn.XLOOKUP(TRIM(SUBSTITUTE(U299,CHAR(160)," ")),BL15:BL62,BM15:BM62))))*T299*IF(ISBLANK(Q299),1,Q299)+IFERROR(_xlfn.XLOOKUP("RECHERCHEX",TRIM(L299:AD299),L299:AD299),0),0))</f>
        <v/>
      </c>
      <c r="AM299" s="1038">
        <f t="shared" si="127"/>
        <v>0</v>
      </c>
      <c r="AN299" s="1627" t="str">
        <f t="shared" si="128"/>
        <v/>
      </c>
      <c r="AO299" s="1039">
        <f t="shared" si="129"/>
        <v>0</v>
      </c>
      <c r="AP299" s="1039">
        <f t="shared" si="130"/>
        <v>0</v>
      </c>
      <c r="AQ299" s="1052">
        <f>IF(AO299&gt;0,AS9,0)</f>
        <v>0</v>
      </c>
      <c r="AR299" s="1626" t="str">
        <f>IF(TRIM(AG299)="▼ recette suivante", AG299, IF(AQ299&gt;0, IF(AT9&lt;&gt;"", AT9&amp;"-ou.or.o ❾ + or - &gt;", ""), ""))</f>
        <v/>
      </c>
      <c r="AS299" s="1064"/>
      <c r="AT299" s="1064"/>
      <c r="AU299" s="1053">
        <f t="shared" si="131"/>
        <v>0</v>
      </c>
      <c r="AV299" s="1054">
        <f>IF(AK299,IF(OR(AU299="",N(AU299)&lt;=0.000000001),"",_xlfn.XLOOKUP(AJ299,BJ15:BJ62,BN15:BN62,_xlfn.XLOOKUP(AJ299,BK15:BK62,BN15:BN62,_xlfn.XLOOKUP(AJ299,BL15:BL62,BN15:BN62,"")))),0)</f>
        <v>0</v>
      </c>
      <c r="AW299" s="1067" cm="1">
        <f t="array" ref="AW299">IF(AK299&lt;&gt;1,0,IF(OR(AU299="",N(AU299)&lt;=0.000000001),"",IF(OR(AO299="",N(AO299)&lt;=0.000000001),0,IF(ISNUMBER(AU299),IFERROR(_xlfn.LET(_xlpm.ai_test,TRIM(AJ299),_xlpm.r,IFERROR(_xlfn.XLOOKUP(_xlpm.ai_test,BJ15:BJ62,ROW(BJ15:BJ62),0,1),IFERROR(_xlfn.XLOOKUP(_xlpm.ai_test,BK15:BK62,ROW(BK15:BK62),0,1),_xlfn.XLOOKUP(_xlpm.ai_test,BL15:BL62,ROW(BL15:BL62),0,1))),_xlpm.p,_xlpm.r-MIN(ROW(BJ15:BJ62))+1,_xlpm.f,INDEX(BM15:BM62,_xlpm.p),_xlpm.u,INDEX(BN15:BN62,_xlpm.p),_xlpm.s,INDEX(BP15:BP62,_xlpm.p),_xlpm.q,N(AU299)/_xlpm.f,IF(_xlpm.q&gt;=_xlpm.s,ROUND(_xlpm.q,1)&amp;" "&amp;_xlpm.ai_test&amp;" = "&amp;ROUND(_xlpm.q*_xlpm.f,1)&amp;" "&amp;_xlpm.u,ROUND(_xlpm.q,1)&amp;" "&amp;_xlpm.ai_test)),""),""))))</f>
        <v>0</v>
      </c>
      <c r="AX299" s="1055"/>
      <c r="AY299" s="1053">
        <f t="shared" si="132"/>
        <v>0</v>
      </c>
      <c r="AZ299" s="1054" t="str">
        <f t="shared" si="133"/>
        <v/>
      </c>
      <c r="BA299" s="1056">
        <f t="shared" si="134"/>
        <v>0</v>
      </c>
      <c r="BB299" s="1057" t="str">
        <f t="shared" si="135"/>
        <v/>
      </c>
      <c r="BC299" s="1046"/>
      <c r="BD299" s="1058">
        <f t="shared" si="136"/>
        <v>0</v>
      </c>
      <c r="BE299" s="1048" t="str">
        <f t="shared" si="137"/>
        <v/>
      </c>
      <c r="BF299" s="262" t="s">
        <v>22</v>
      </c>
      <c r="BG299" s="1027">
        <f t="shared" si="138"/>
        <v>0</v>
      </c>
      <c r="BH299" s="1028">
        <f t="shared" si="139"/>
        <v>0</v>
      </c>
      <c r="BI299"/>
      <c r="BJ299" s="701"/>
      <c r="BK299" s="701"/>
      <c r="BL299" s="701"/>
      <c r="BM299" s="701"/>
      <c r="BN299" s="701"/>
      <c r="BO299" s="701"/>
      <c r="BP299" s="701"/>
      <c r="BQ299" s="701"/>
      <c r="BR299"/>
      <c r="BS299"/>
      <c r="BT299"/>
      <c r="BU299"/>
      <c r="BV299"/>
      <c r="BW299"/>
      <c r="BX299" s="964" t="str">
        <f t="shared" si="121"/>
        <v>►</v>
      </c>
      <c r="BY299"/>
      <c r="BZ299"/>
      <c r="CA299"/>
      <c r="CB299"/>
      <c r="CC299"/>
      <c r="CE299"/>
      <c r="CF299"/>
      <c r="CG299"/>
      <c r="CH299"/>
      <c r="CI299"/>
      <c r="CJ299"/>
      <c r="CK299"/>
      <c r="CM299"/>
      <c r="CN299"/>
      <c r="CO299"/>
      <c r="CP299"/>
      <c r="CQ299"/>
      <c r="CR299"/>
      <c r="CS299"/>
      <c r="CU299"/>
      <c r="CV299"/>
      <c r="CW299"/>
      <c r="CX299"/>
      <c r="CY299"/>
      <c r="CZ299"/>
      <c r="DA299"/>
      <c r="DC299" s="3">
        <v>1</v>
      </c>
      <c r="DD299" s="701"/>
      <c r="DE299" s="701"/>
    </row>
    <row r="300" spans="1:109" s="848" customFormat="1" ht="21" customHeight="1">
      <c r="A300" s="941" t="s">
        <v>22</v>
      </c>
      <c r="B300" s="957" t="str">
        <f t="shared" si="120"/>
        <v>►</v>
      </c>
      <c r="C300" s="999" cm="1">
        <f t="array" ref="C300">SUMPRODUCT(LEN(D300:J300))</f>
        <v>0</v>
      </c>
      <c r="D300" s="201"/>
      <c r="E300" s="206"/>
      <c r="F300" s="206"/>
      <c r="G300" s="206"/>
      <c r="H300" s="206"/>
      <c r="I300" s="206"/>
      <c r="J300" s="207"/>
      <c r="K300" s="455"/>
      <c r="L300" s="115" t="s">
        <v>16</v>
      </c>
      <c r="M300" s="3141"/>
      <c r="N300" s="3142"/>
      <c r="O300" s="3141"/>
      <c r="P300" s="3143"/>
      <c r="Q300" s="3144"/>
      <c r="R300" s="3145"/>
      <c r="S300" s="3146"/>
      <c r="T300" s="3147"/>
      <c r="U300" s="3148"/>
      <c r="V300" s="3149"/>
      <c r="W300" s="2109"/>
      <c r="X300" s="3150"/>
      <c r="Y300" s="117"/>
      <c r="Z300" s="3151"/>
      <c r="AA300" s="3152"/>
      <c r="AB300" s="3153"/>
      <c r="AC300" s="3154"/>
      <c r="AD300" s="119"/>
      <c r="AE300" s="262" t="s">
        <v>22</v>
      </c>
      <c r="AF300" s="1035" t="str">
        <f t="shared" si="122"/>
        <v>►</v>
      </c>
      <c r="AG300" s="1036" t="str">
        <f t="shared" si="123"/>
        <v/>
      </c>
      <c r="AH300" s="1037" t="str">
        <f t="shared" si="124"/>
        <v/>
      </c>
      <c r="AI300" s="1036" t="str">
        <f t="shared" si="125"/>
        <v/>
      </c>
      <c r="AJ300" s="1037" t="str">
        <f t="shared" si="126"/>
        <v/>
      </c>
      <c r="AK300" s="1037">
        <f>IF(AND(L300="A",COUNTIF(BJ15:BL62,TRIM(U300))&gt;0),1,0)</f>
        <v>0</v>
      </c>
      <c r="AL300" s="1051" t="str" cm="1">
        <f t="array" ref="AL300">IF(AF300&lt;&gt;"A","",IFERROR((IFERROR(_xlfn.XLOOKUP(TRIM(SUBSTITUTE(U300,CHAR(160)," ")),BJ15:BJ62,BM15:BM62),IFERROR(_xlfn.XLOOKUP(TRIM(SUBSTITUTE(U300,CHAR(160)," ")),BK15:BK62,BM15:BM62),_xlfn.XLOOKUP(TRIM(SUBSTITUTE(U300,CHAR(160)," ")),BL15:BL62,BM15:BM62))))*T300*IF(ISBLANK(Q300),1,Q300)+IFERROR(_xlfn.XLOOKUP("RECHERCHEX",TRIM(L300:AD300),L300:AD300),0),0))</f>
        <v/>
      </c>
      <c r="AM300" s="1038">
        <f t="shared" si="127"/>
        <v>0</v>
      </c>
      <c r="AN300" s="1627" t="str">
        <f t="shared" si="128"/>
        <v/>
      </c>
      <c r="AO300" s="1039">
        <f t="shared" si="129"/>
        <v>0</v>
      </c>
      <c r="AP300" s="1039">
        <f t="shared" si="130"/>
        <v>0</v>
      </c>
      <c r="AQ300" s="1040">
        <f>IF(AO300&gt;0,AS9,0)</f>
        <v>0</v>
      </c>
      <c r="AR300" s="1628" t="str">
        <f>IF(TRIM(AG300)="▼ recette suivante", AG300, IF(AQ300&gt;0, IF(AT9&lt;&gt;"", AT9&amp;"-ou.or.o ❾ + or - &gt;", ""), ""))</f>
        <v/>
      </c>
      <c r="AS300" s="1064"/>
      <c r="AT300" s="1064"/>
      <c r="AU300" s="1042">
        <f t="shared" si="131"/>
        <v>0</v>
      </c>
      <c r="AV300" s="1043">
        <f>IF(AK300,IF(OR(AU300="",N(AU300)&lt;=0.000000001),"",_xlfn.XLOOKUP(AJ300,BJ15:BJ62,BN15:BN62,_xlfn.XLOOKUP(AJ300,BK15:BK62,BN15:BN62,_xlfn.XLOOKUP(AJ300,BL15:BL62,BN15:BN62,"")))),0)</f>
        <v>0</v>
      </c>
      <c r="AW300" s="1065" cm="1">
        <f t="array" ref="AW300">IF(AK300&lt;&gt;1,0,IF(OR(AU300="",N(AU300)&lt;=0.000000001),"",IF(OR(AO300="",N(AO300)&lt;=0.000000001),0,IF(ISNUMBER(AU300),IFERROR(_xlfn.LET(_xlpm.ai_test,TRIM(AJ300),_xlpm.r,IFERROR(_xlfn.XLOOKUP(_xlpm.ai_test,BJ15:BJ62,ROW(BJ15:BJ62),0,1),IFERROR(_xlfn.XLOOKUP(_xlpm.ai_test,BK15:BK62,ROW(BK15:BK62),0,1),_xlfn.XLOOKUP(_xlpm.ai_test,BL15:BL62,ROW(BL15:BL62),0,1))),_xlpm.p,_xlpm.r-MIN(ROW(BJ15:BJ62))+1,_xlpm.f,INDEX(BM15:BM62,_xlpm.p),_xlpm.u,INDEX(BN15:BN62,_xlpm.p),_xlpm.s,INDEX(BP15:BP62,_xlpm.p),_xlpm.q,N(AU300)/_xlpm.f,IF(_xlpm.q&gt;=_xlpm.s,ROUND(_xlpm.q,1)&amp;" "&amp;_xlpm.ai_test&amp;" = "&amp;ROUND(_xlpm.q*_xlpm.f,1)&amp;" "&amp;_xlpm.u,ROUND(_xlpm.q,1)&amp;" "&amp;_xlpm.ai_test)),""),""))))</f>
        <v>0</v>
      </c>
      <c r="AX300" s="1055"/>
      <c r="AY300" s="1042">
        <f t="shared" si="132"/>
        <v>0</v>
      </c>
      <c r="AZ300" s="1043" t="str">
        <f t="shared" si="133"/>
        <v/>
      </c>
      <c r="BA300" s="1044">
        <f t="shared" si="134"/>
        <v>0</v>
      </c>
      <c r="BB300" s="1045" t="str">
        <f t="shared" si="135"/>
        <v/>
      </c>
      <c r="BC300" s="1046"/>
      <c r="BD300" s="1047">
        <f t="shared" si="136"/>
        <v>0</v>
      </c>
      <c r="BE300" s="1048" t="str">
        <f t="shared" si="137"/>
        <v/>
      </c>
      <c r="BF300" s="262" t="s">
        <v>22</v>
      </c>
      <c r="BG300" s="1027">
        <f t="shared" si="138"/>
        <v>0</v>
      </c>
      <c r="BH300" s="1028">
        <f t="shared" si="139"/>
        <v>0</v>
      </c>
      <c r="BI300"/>
      <c r="BJ300" s="701"/>
      <c r="BK300" s="701"/>
      <c r="BL300" s="701"/>
      <c r="BM300" s="701"/>
      <c r="BN300" s="701"/>
      <c r="BO300" s="701"/>
      <c r="BP300" s="701"/>
      <c r="BQ300" s="701"/>
      <c r="BR300"/>
      <c r="BS300"/>
      <c r="BT300"/>
      <c r="BU300"/>
      <c r="BV300"/>
      <c r="BW300"/>
      <c r="BX300" s="964" t="str">
        <f t="shared" si="121"/>
        <v>►</v>
      </c>
      <c r="BY300"/>
      <c r="BZ300"/>
      <c r="CA300"/>
      <c r="CB300"/>
      <c r="CC300"/>
      <c r="CE300"/>
      <c r="CF300"/>
      <c r="CG300"/>
      <c r="CH300"/>
      <c r="CI300"/>
      <c r="CJ300"/>
      <c r="CK300"/>
      <c r="CM300"/>
      <c r="CN300"/>
      <c r="CO300"/>
      <c r="CP300"/>
      <c r="CQ300"/>
      <c r="CR300"/>
      <c r="CS300"/>
      <c r="CU300"/>
      <c r="CV300"/>
      <c r="CW300"/>
      <c r="CX300"/>
      <c r="CY300"/>
      <c r="CZ300"/>
      <c r="DA300"/>
      <c r="DC300" s="3">
        <v>1</v>
      </c>
      <c r="DD300" s="701"/>
      <c r="DE300" s="701"/>
    </row>
    <row r="301" spans="1:109" s="848" customFormat="1" ht="21" customHeight="1">
      <c r="A301" s="941" t="s">
        <v>22</v>
      </c>
      <c r="B301" s="957" t="str">
        <f t="shared" si="120"/>
        <v>►</v>
      </c>
      <c r="C301" s="999" cm="1">
        <f t="array" ref="C301">SUMPRODUCT(LEN(D301:J301))</f>
        <v>0</v>
      </c>
      <c r="D301" s="201"/>
      <c r="E301" s="206"/>
      <c r="F301" s="206"/>
      <c r="G301" s="206"/>
      <c r="H301" s="206"/>
      <c r="I301" s="206"/>
      <c r="J301" s="207"/>
      <c r="K301" s="455"/>
      <c r="L301" s="115" t="s">
        <v>16</v>
      </c>
      <c r="M301" s="3141"/>
      <c r="N301" s="3142"/>
      <c r="O301" s="3141"/>
      <c r="P301" s="3143"/>
      <c r="Q301" s="3144"/>
      <c r="R301" s="3145"/>
      <c r="S301" s="3146"/>
      <c r="T301" s="3147"/>
      <c r="U301" s="3148"/>
      <c r="V301" s="3149"/>
      <c r="W301" s="2109"/>
      <c r="X301" s="3150"/>
      <c r="Y301" s="117"/>
      <c r="Z301" s="3151"/>
      <c r="AA301" s="3152"/>
      <c r="AB301" s="3153"/>
      <c r="AC301" s="3154"/>
      <c r="AD301" s="119"/>
      <c r="AE301" s="262" t="s">
        <v>22</v>
      </c>
      <c r="AF301" s="1035" t="str">
        <f t="shared" si="122"/>
        <v>►</v>
      </c>
      <c r="AG301" s="1036" t="str">
        <f t="shared" si="123"/>
        <v/>
      </c>
      <c r="AH301" s="1037" t="str">
        <f t="shared" si="124"/>
        <v/>
      </c>
      <c r="AI301" s="1036" t="str">
        <f t="shared" si="125"/>
        <v/>
      </c>
      <c r="AJ301" s="1037" t="str">
        <f t="shared" si="126"/>
        <v/>
      </c>
      <c r="AK301" s="1037">
        <f>IF(AND(L301="A",COUNTIF(BJ15:BL62,TRIM(U301))&gt;0),1,0)</f>
        <v>0</v>
      </c>
      <c r="AL301" s="1051" t="str" cm="1">
        <f t="array" ref="AL301">IF(AF301&lt;&gt;"A","",IFERROR((IFERROR(_xlfn.XLOOKUP(TRIM(SUBSTITUTE(U301,CHAR(160)," ")),BJ15:BJ62,BM15:BM62),IFERROR(_xlfn.XLOOKUP(TRIM(SUBSTITUTE(U301,CHAR(160)," ")),BK15:BK62,BM15:BM62),_xlfn.XLOOKUP(TRIM(SUBSTITUTE(U301,CHAR(160)," ")),BL15:BL62,BM15:BM62))))*T301*IF(ISBLANK(Q301),1,Q301)+IFERROR(_xlfn.XLOOKUP("RECHERCHEX",TRIM(L301:AD301),L301:AD301),0),0))</f>
        <v/>
      </c>
      <c r="AM301" s="1038">
        <f t="shared" si="127"/>
        <v>0</v>
      </c>
      <c r="AN301" s="1627" t="str">
        <f t="shared" si="128"/>
        <v/>
      </c>
      <c r="AO301" s="1039">
        <f t="shared" si="129"/>
        <v>0</v>
      </c>
      <c r="AP301" s="1039">
        <f t="shared" si="130"/>
        <v>0</v>
      </c>
      <c r="AQ301" s="1052">
        <f>IF(AO301&gt;0,AS9,0)</f>
        <v>0</v>
      </c>
      <c r="AR301" s="1626" t="str">
        <f>IF(TRIM(AG301)="▼ recette suivante", AG301, IF(AQ301&gt;0, IF(AT9&lt;&gt;"", AT9&amp;"-ou.or.o ❾ + or - &gt;", ""), ""))</f>
        <v/>
      </c>
      <c r="AS301" s="1064"/>
      <c r="AT301" s="1064"/>
      <c r="AU301" s="1053">
        <f t="shared" si="131"/>
        <v>0</v>
      </c>
      <c r="AV301" s="1054">
        <f>IF(AK301,IF(OR(AU301="",N(AU301)&lt;=0.000000001),"",_xlfn.XLOOKUP(AJ301,BJ15:BJ62,BN15:BN62,_xlfn.XLOOKUP(AJ301,BK15:BK62,BN15:BN62,_xlfn.XLOOKUP(AJ301,BL15:BL62,BN15:BN62,"")))),0)</f>
        <v>0</v>
      </c>
      <c r="AW301" s="1067" cm="1">
        <f t="array" ref="AW301">IF(AK301&lt;&gt;1,0,IF(OR(AU301="",N(AU301)&lt;=0.000000001),"",IF(OR(AO301="",N(AO301)&lt;=0.000000001),0,IF(ISNUMBER(AU301),IFERROR(_xlfn.LET(_xlpm.ai_test,TRIM(AJ301),_xlpm.r,IFERROR(_xlfn.XLOOKUP(_xlpm.ai_test,BJ15:BJ62,ROW(BJ15:BJ62),0,1),IFERROR(_xlfn.XLOOKUP(_xlpm.ai_test,BK15:BK62,ROW(BK15:BK62),0,1),_xlfn.XLOOKUP(_xlpm.ai_test,BL15:BL62,ROW(BL15:BL62),0,1))),_xlpm.p,_xlpm.r-MIN(ROW(BJ15:BJ62))+1,_xlpm.f,INDEX(BM15:BM62,_xlpm.p),_xlpm.u,INDEX(BN15:BN62,_xlpm.p),_xlpm.s,INDEX(BP15:BP62,_xlpm.p),_xlpm.q,N(AU301)/_xlpm.f,IF(_xlpm.q&gt;=_xlpm.s,ROUND(_xlpm.q,1)&amp;" "&amp;_xlpm.ai_test&amp;" = "&amp;ROUND(_xlpm.q*_xlpm.f,1)&amp;" "&amp;_xlpm.u,ROUND(_xlpm.q,1)&amp;" "&amp;_xlpm.ai_test)),""),""))))</f>
        <v>0</v>
      </c>
      <c r="AX301" s="1055"/>
      <c r="AY301" s="1053">
        <f t="shared" si="132"/>
        <v>0</v>
      </c>
      <c r="AZ301" s="1054" t="str">
        <f t="shared" si="133"/>
        <v/>
      </c>
      <c r="BA301" s="1056">
        <f t="shared" si="134"/>
        <v>0</v>
      </c>
      <c r="BB301" s="1057" t="str">
        <f t="shared" si="135"/>
        <v/>
      </c>
      <c r="BC301" s="1046"/>
      <c r="BD301" s="1058">
        <f t="shared" si="136"/>
        <v>0</v>
      </c>
      <c r="BE301" s="1048" t="str">
        <f t="shared" si="137"/>
        <v/>
      </c>
      <c r="BF301" s="262" t="s">
        <v>22</v>
      </c>
      <c r="BG301" s="1027">
        <f t="shared" si="138"/>
        <v>0</v>
      </c>
      <c r="BH301" s="1028">
        <f t="shared" si="139"/>
        <v>0</v>
      </c>
      <c r="BI301"/>
      <c r="BJ301" s="701"/>
      <c r="BK301" s="701"/>
      <c r="BL301" s="701"/>
      <c r="BM301" s="701"/>
      <c r="BN301" s="701"/>
      <c r="BO301" s="701"/>
      <c r="BP301" s="701"/>
      <c r="BQ301" s="701"/>
      <c r="BR301"/>
      <c r="BS301"/>
      <c r="BT301"/>
      <c r="BU301"/>
      <c r="BV301"/>
      <c r="BW301"/>
      <c r="BX301" s="964" t="str">
        <f t="shared" si="121"/>
        <v>►</v>
      </c>
      <c r="BY301"/>
      <c r="BZ301"/>
      <c r="CA301"/>
      <c r="CB301"/>
      <c r="CC301"/>
      <c r="CE301"/>
      <c r="CF301"/>
      <c r="CG301"/>
      <c r="CH301"/>
      <c r="CI301"/>
      <c r="CJ301"/>
      <c r="CK301"/>
      <c r="CM301"/>
      <c r="CN301"/>
      <c r="CO301"/>
      <c r="CP301"/>
      <c r="CQ301"/>
      <c r="CR301"/>
      <c r="CS301"/>
      <c r="CU301"/>
      <c r="CV301"/>
      <c r="CW301"/>
      <c r="CX301"/>
      <c r="CY301"/>
      <c r="CZ301"/>
      <c r="DA301"/>
      <c r="DC301" s="3">
        <v>1</v>
      </c>
      <c r="DD301" s="701"/>
      <c r="DE301" s="701"/>
    </row>
    <row r="302" spans="1:109" s="848" customFormat="1" ht="21" customHeight="1">
      <c r="A302" s="941" t="s">
        <v>22</v>
      </c>
      <c r="B302" s="957" t="str">
        <f t="shared" si="120"/>
        <v>►</v>
      </c>
      <c r="C302" s="999" cm="1">
        <f t="array" ref="C302">SUMPRODUCT(LEN(D302:J302))</f>
        <v>0</v>
      </c>
      <c r="D302" s="201"/>
      <c r="E302" s="206"/>
      <c r="F302" s="206"/>
      <c r="G302" s="206"/>
      <c r="H302" s="206"/>
      <c r="I302" s="206"/>
      <c r="J302" s="207"/>
      <c r="K302" s="455"/>
      <c r="L302" s="115" t="s">
        <v>16</v>
      </c>
      <c r="M302" s="3141"/>
      <c r="N302" s="3142"/>
      <c r="O302" s="3141"/>
      <c r="P302" s="3143"/>
      <c r="Q302" s="3144"/>
      <c r="R302" s="3145"/>
      <c r="S302" s="3146"/>
      <c r="T302" s="3147"/>
      <c r="U302" s="3148"/>
      <c r="V302" s="3149"/>
      <c r="W302" s="2109"/>
      <c r="X302" s="3150"/>
      <c r="Y302" s="117"/>
      <c r="Z302" s="3151"/>
      <c r="AA302" s="3152"/>
      <c r="AB302" s="3153"/>
      <c r="AC302" s="3154"/>
      <c r="AD302" s="119"/>
      <c r="AE302" s="262" t="s">
        <v>22</v>
      </c>
      <c r="AF302" s="1035" t="str">
        <f t="shared" si="122"/>
        <v>►</v>
      </c>
      <c r="AG302" s="1036" t="str">
        <f t="shared" si="123"/>
        <v/>
      </c>
      <c r="AH302" s="1037" t="str">
        <f t="shared" si="124"/>
        <v/>
      </c>
      <c r="AI302" s="1036" t="str">
        <f t="shared" si="125"/>
        <v/>
      </c>
      <c r="AJ302" s="1037" t="str">
        <f t="shared" si="126"/>
        <v/>
      </c>
      <c r="AK302" s="1037">
        <f>IF(AND(L302="A",COUNTIF(BJ15:BL62,TRIM(U302))&gt;0),1,0)</f>
        <v>0</v>
      </c>
      <c r="AL302" s="1051" t="str" cm="1">
        <f t="array" ref="AL302">IF(AF302&lt;&gt;"A","",IFERROR((IFERROR(_xlfn.XLOOKUP(TRIM(SUBSTITUTE(U302,CHAR(160)," ")),BJ15:BJ62,BM15:BM62),IFERROR(_xlfn.XLOOKUP(TRIM(SUBSTITUTE(U302,CHAR(160)," ")),BK15:BK62,BM15:BM62),_xlfn.XLOOKUP(TRIM(SUBSTITUTE(U302,CHAR(160)," ")),BL15:BL62,BM15:BM62))))*T302*IF(ISBLANK(Q302),1,Q302)+IFERROR(_xlfn.XLOOKUP("RECHERCHEX",TRIM(L302:AD302),L302:AD302),0),0))</f>
        <v/>
      </c>
      <c r="AM302" s="1038">
        <f t="shared" si="127"/>
        <v>0</v>
      </c>
      <c r="AN302" s="1627" t="str">
        <f t="shared" si="128"/>
        <v/>
      </c>
      <c r="AO302" s="1039">
        <f t="shared" si="129"/>
        <v>0</v>
      </c>
      <c r="AP302" s="1039">
        <f t="shared" si="130"/>
        <v>0</v>
      </c>
      <c r="AQ302" s="1040">
        <f>IF(AO302&gt;0,AS9,0)</f>
        <v>0</v>
      </c>
      <c r="AR302" s="1628" t="str">
        <f>IF(TRIM(AG302)="▼ recette suivante", AG302, IF(AQ302&gt;0, IF(AT9&lt;&gt;"", AT9&amp;"-ou.or.o ❾ + or - &gt;", ""), ""))</f>
        <v/>
      </c>
      <c r="AS302" s="1064"/>
      <c r="AT302" s="1064"/>
      <c r="AU302" s="1042">
        <f t="shared" si="131"/>
        <v>0</v>
      </c>
      <c r="AV302" s="1043">
        <f>IF(AK302,IF(OR(AU302="",N(AU302)&lt;=0.000000001),"",_xlfn.XLOOKUP(AJ302,BJ15:BJ62,BN15:BN62,_xlfn.XLOOKUP(AJ302,BK15:BK62,BN15:BN62,_xlfn.XLOOKUP(AJ302,BL15:BL62,BN15:BN62,"")))),0)</f>
        <v>0</v>
      </c>
      <c r="AW302" s="1065" cm="1">
        <f t="array" ref="AW302">IF(AK302&lt;&gt;1,0,IF(OR(AU302="",N(AU302)&lt;=0.000000001),"",IF(OR(AO302="",N(AO302)&lt;=0.000000001),0,IF(ISNUMBER(AU302),IFERROR(_xlfn.LET(_xlpm.ai_test,TRIM(AJ302),_xlpm.r,IFERROR(_xlfn.XLOOKUP(_xlpm.ai_test,BJ15:BJ62,ROW(BJ15:BJ62),0,1),IFERROR(_xlfn.XLOOKUP(_xlpm.ai_test,BK15:BK62,ROW(BK15:BK62),0,1),_xlfn.XLOOKUP(_xlpm.ai_test,BL15:BL62,ROW(BL15:BL62),0,1))),_xlpm.p,_xlpm.r-MIN(ROW(BJ15:BJ62))+1,_xlpm.f,INDEX(BM15:BM62,_xlpm.p),_xlpm.u,INDEX(BN15:BN62,_xlpm.p),_xlpm.s,INDEX(BP15:BP62,_xlpm.p),_xlpm.q,N(AU302)/_xlpm.f,IF(_xlpm.q&gt;=_xlpm.s,ROUND(_xlpm.q,1)&amp;" "&amp;_xlpm.ai_test&amp;" = "&amp;ROUND(_xlpm.q*_xlpm.f,1)&amp;" "&amp;_xlpm.u,ROUND(_xlpm.q,1)&amp;" "&amp;_xlpm.ai_test)),""),""))))</f>
        <v>0</v>
      </c>
      <c r="AX302" s="1055"/>
      <c r="AY302" s="1042">
        <f t="shared" si="132"/>
        <v>0</v>
      </c>
      <c r="AZ302" s="1043" t="str">
        <f t="shared" si="133"/>
        <v/>
      </c>
      <c r="BA302" s="1044">
        <f t="shared" si="134"/>
        <v>0</v>
      </c>
      <c r="BB302" s="1045" t="str">
        <f t="shared" si="135"/>
        <v/>
      </c>
      <c r="BC302" s="1046"/>
      <c r="BD302" s="1047">
        <f t="shared" si="136"/>
        <v>0</v>
      </c>
      <c r="BE302" s="1048" t="str">
        <f t="shared" si="137"/>
        <v/>
      </c>
      <c r="BF302" s="262" t="s">
        <v>22</v>
      </c>
      <c r="BG302" s="1027">
        <f t="shared" si="138"/>
        <v>0</v>
      </c>
      <c r="BH302" s="1028">
        <f t="shared" si="139"/>
        <v>0</v>
      </c>
      <c r="BI302"/>
      <c r="BJ302" s="701"/>
      <c r="BK302" s="701"/>
      <c r="BL302" s="701"/>
      <c r="BM302" s="701"/>
      <c r="BN302" s="701"/>
      <c r="BO302" s="701"/>
      <c r="BP302" s="701"/>
      <c r="BQ302" s="701"/>
      <c r="BR302"/>
      <c r="BS302"/>
      <c r="BT302"/>
      <c r="BU302"/>
      <c r="BV302"/>
      <c r="BW302"/>
      <c r="BX302" s="964" t="str">
        <f t="shared" si="121"/>
        <v>►</v>
      </c>
      <c r="BY302"/>
      <c r="BZ302"/>
      <c r="CA302"/>
      <c r="CB302"/>
      <c r="CC302"/>
      <c r="CE302"/>
      <c r="CF302"/>
      <c r="CG302"/>
      <c r="CH302"/>
      <c r="CI302"/>
      <c r="CJ302"/>
      <c r="CK302"/>
      <c r="CM302"/>
      <c r="CN302"/>
      <c r="CO302"/>
      <c r="CP302"/>
      <c r="CQ302"/>
      <c r="CR302"/>
      <c r="CS302"/>
      <c r="CU302"/>
      <c r="CV302"/>
      <c r="CW302"/>
      <c r="CX302"/>
      <c r="CY302"/>
      <c r="CZ302"/>
      <c r="DA302"/>
      <c r="DC302" s="3">
        <v>1</v>
      </c>
      <c r="DD302" s="701"/>
      <c r="DE302" s="701"/>
    </row>
    <row r="303" spans="1:109" s="848" customFormat="1" ht="21" customHeight="1">
      <c r="A303" s="941" t="s">
        <v>22</v>
      </c>
      <c r="B303" s="957" t="str">
        <f t="shared" si="120"/>
        <v>►</v>
      </c>
      <c r="C303" s="999" cm="1">
        <f t="array" ref="C303">SUMPRODUCT(LEN(D303:J303))</f>
        <v>0</v>
      </c>
      <c r="D303" s="201"/>
      <c r="E303" s="206"/>
      <c r="F303" s="206"/>
      <c r="G303" s="206"/>
      <c r="H303" s="206"/>
      <c r="I303" s="206"/>
      <c r="J303" s="207"/>
      <c r="K303" s="455"/>
      <c r="L303" s="115" t="s">
        <v>16</v>
      </c>
      <c r="M303" s="3141"/>
      <c r="N303" s="3142"/>
      <c r="O303" s="3141"/>
      <c r="P303" s="3143"/>
      <c r="Q303" s="3144"/>
      <c r="R303" s="3145"/>
      <c r="S303" s="3146"/>
      <c r="T303" s="3147"/>
      <c r="U303" s="3148"/>
      <c r="V303" s="3149"/>
      <c r="W303" s="2109"/>
      <c r="X303" s="3150"/>
      <c r="Y303" s="117"/>
      <c r="Z303" s="3151"/>
      <c r="AA303" s="3152"/>
      <c r="AB303" s="3153"/>
      <c r="AC303" s="3154"/>
      <c r="AD303" s="119"/>
      <c r="AE303" s="262" t="s">
        <v>22</v>
      </c>
      <c r="AF303" s="1035" t="str">
        <f t="shared" si="122"/>
        <v>►</v>
      </c>
      <c r="AG303" s="1036" t="str">
        <f t="shared" si="123"/>
        <v/>
      </c>
      <c r="AH303" s="1037" t="str">
        <f t="shared" si="124"/>
        <v/>
      </c>
      <c r="AI303" s="1036" t="str">
        <f t="shared" si="125"/>
        <v/>
      </c>
      <c r="AJ303" s="1037" t="str">
        <f t="shared" si="126"/>
        <v/>
      </c>
      <c r="AK303" s="1037">
        <f>IF(AND(L303="A",COUNTIF(BJ15:BL62,TRIM(U303))&gt;0),1,0)</f>
        <v>0</v>
      </c>
      <c r="AL303" s="1051" t="str" cm="1">
        <f t="array" ref="AL303">IF(AF303&lt;&gt;"A","",IFERROR((IFERROR(_xlfn.XLOOKUP(TRIM(SUBSTITUTE(U303,CHAR(160)," ")),BJ15:BJ62,BM15:BM62),IFERROR(_xlfn.XLOOKUP(TRIM(SUBSTITUTE(U303,CHAR(160)," ")),BK15:BK62,BM15:BM62),_xlfn.XLOOKUP(TRIM(SUBSTITUTE(U303,CHAR(160)," ")),BL15:BL62,BM15:BM62))))*T303*IF(ISBLANK(Q303),1,Q303)+IFERROR(_xlfn.XLOOKUP("RECHERCHEX",TRIM(L303:AD303),L303:AD303),0),0))</f>
        <v/>
      </c>
      <c r="AM303" s="1038">
        <f t="shared" si="127"/>
        <v>0</v>
      </c>
      <c r="AN303" s="1627" t="str">
        <f t="shared" si="128"/>
        <v/>
      </c>
      <c r="AO303" s="1039">
        <f t="shared" si="129"/>
        <v>0</v>
      </c>
      <c r="AP303" s="1039">
        <f t="shared" si="130"/>
        <v>0</v>
      </c>
      <c r="AQ303" s="1052">
        <f>IF(AO303&gt;0,AS9,0)</f>
        <v>0</v>
      </c>
      <c r="AR303" s="1626" t="str">
        <f>IF(TRIM(AG303)="▼ recette suivante", AG303, IF(AQ303&gt;0, IF(AT9&lt;&gt;"", AT9&amp;"-ou.or.o ❾ + or - &gt;", ""), ""))</f>
        <v/>
      </c>
      <c r="AS303" s="1064"/>
      <c r="AT303" s="1064"/>
      <c r="AU303" s="1053">
        <f t="shared" si="131"/>
        <v>0</v>
      </c>
      <c r="AV303" s="1054">
        <f>IF(AK303,IF(OR(AU303="",N(AU303)&lt;=0.000000001),"",_xlfn.XLOOKUP(AJ303,BJ15:BJ62,BN15:BN62,_xlfn.XLOOKUP(AJ303,BK15:BK62,BN15:BN62,_xlfn.XLOOKUP(AJ303,BL15:BL62,BN15:BN62,"")))),0)</f>
        <v>0</v>
      </c>
      <c r="AW303" s="1067" cm="1">
        <f t="array" ref="AW303">IF(AK303&lt;&gt;1,0,IF(OR(AU303="",N(AU303)&lt;=0.000000001),"",IF(OR(AO303="",N(AO303)&lt;=0.000000001),0,IF(ISNUMBER(AU303),IFERROR(_xlfn.LET(_xlpm.ai_test,TRIM(AJ303),_xlpm.r,IFERROR(_xlfn.XLOOKUP(_xlpm.ai_test,BJ15:BJ62,ROW(BJ15:BJ62),0,1),IFERROR(_xlfn.XLOOKUP(_xlpm.ai_test,BK15:BK62,ROW(BK15:BK62),0,1),_xlfn.XLOOKUP(_xlpm.ai_test,BL15:BL62,ROW(BL15:BL62),0,1))),_xlpm.p,_xlpm.r-MIN(ROW(BJ15:BJ62))+1,_xlpm.f,INDEX(BM15:BM62,_xlpm.p),_xlpm.u,INDEX(BN15:BN62,_xlpm.p),_xlpm.s,INDEX(BP15:BP62,_xlpm.p),_xlpm.q,N(AU303)/_xlpm.f,IF(_xlpm.q&gt;=_xlpm.s,ROUND(_xlpm.q,1)&amp;" "&amp;_xlpm.ai_test&amp;" = "&amp;ROUND(_xlpm.q*_xlpm.f,1)&amp;" "&amp;_xlpm.u,ROUND(_xlpm.q,1)&amp;" "&amp;_xlpm.ai_test)),""),""))))</f>
        <v>0</v>
      </c>
      <c r="AX303" s="1055"/>
      <c r="AY303" s="1053">
        <f t="shared" si="132"/>
        <v>0</v>
      </c>
      <c r="AZ303" s="1054" t="str">
        <f t="shared" si="133"/>
        <v/>
      </c>
      <c r="BA303" s="1056">
        <f t="shared" si="134"/>
        <v>0</v>
      </c>
      <c r="BB303" s="1057" t="str">
        <f t="shared" si="135"/>
        <v/>
      </c>
      <c r="BC303" s="1046"/>
      <c r="BD303" s="1058">
        <f t="shared" si="136"/>
        <v>0</v>
      </c>
      <c r="BE303" s="1048" t="str">
        <f t="shared" si="137"/>
        <v/>
      </c>
      <c r="BF303" s="262" t="s">
        <v>22</v>
      </c>
      <c r="BG303" s="1027">
        <f t="shared" si="138"/>
        <v>0</v>
      </c>
      <c r="BH303" s="1028">
        <f t="shared" si="139"/>
        <v>0</v>
      </c>
      <c r="BI303"/>
      <c r="BJ303" s="701"/>
      <c r="BK303" s="701"/>
      <c r="BL303" s="701"/>
      <c r="BM303" s="701"/>
      <c r="BN303" s="701"/>
      <c r="BO303" s="701"/>
      <c r="BP303" s="701"/>
      <c r="BQ303" s="701"/>
      <c r="BR303"/>
      <c r="BS303"/>
      <c r="BT303"/>
      <c r="BU303"/>
      <c r="BV303"/>
      <c r="BW303"/>
      <c r="BX303" s="964" t="str">
        <f t="shared" si="121"/>
        <v>►</v>
      </c>
      <c r="BY303"/>
      <c r="BZ303"/>
      <c r="CA303"/>
      <c r="CB303"/>
      <c r="CC303"/>
      <c r="CE303"/>
      <c r="CF303"/>
      <c r="CG303"/>
      <c r="CH303"/>
      <c r="CI303"/>
      <c r="CJ303"/>
      <c r="CK303"/>
      <c r="CM303"/>
      <c r="CN303"/>
      <c r="CO303"/>
      <c r="CP303"/>
      <c r="CQ303"/>
      <c r="CR303"/>
      <c r="CS303"/>
      <c r="CU303"/>
      <c r="CV303"/>
      <c r="CW303"/>
      <c r="CX303"/>
      <c r="CY303"/>
      <c r="CZ303"/>
      <c r="DA303"/>
      <c r="DC303" s="3">
        <v>1</v>
      </c>
      <c r="DD303" s="701"/>
      <c r="DE303" s="701"/>
    </row>
    <row r="304" spans="1:109" s="848" customFormat="1" ht="21" customHeight="1">
      <c r="A304" s="941" t="s">
        <v>22</v>
      </c>
      <c r="B304" s="957" t="str">
        <f t="shared" si="120"/>
        <v>►</v>
      </c>
      <c r="C304" s="999" cm="1">
        <f t="array" ref="C304">SUMPRODUCT(LEN(D304:J304))</f>
        <v>0</v>
      </c>
      <c r="D304" s="201"/>
      <c r="E304" s="206"/>
      <c r="F304" s="206"/>
      <c r="G304" s="206"/>
      <c r="H304" s="206"/>
      <c r="I304" s="206"/>
      <c r="J304" s="207"/>
      <c r="K304" s="455"/>
      <c r="L304" s="115" t="s">
        <v>16</v>
      </c>
      <c r="M304" s="3141"/>
      <c r="N304" s="3142"/>
      <c r="O304" s="3141"/>
      <c r="P304" s="3143"/>
      <c r="Q304" s="3144"/>
      <c r="R304" s="3145"/>
      <c r="S304" s="3146"/>
      <c r="T304" s="3147"/>
      <c r="U304" s="3148"/>
      <c r="V304" s="3149"/>
      <c r="W304" s="2109"/>
      <c r="X304" s="3150"/>
      <c r="Y304" s="117"/>
      <c r="Z304" s="3151"/>
      <c r="AA304" s="3152"/>
      <c r="AB304" s="3153"/>
      <c r="AC304" s="3154"/>
      <c r="AD304" s="119"/>
      <c r="AE304" s="262" t="s">
        <v>22</v>
      </c>
      <c r="AF304" s="1035" t="str">
        <f t="shared" si="122"/>
        <v>►</v>
      </c>
      <c r="AG304" s="1036" t="str">
        <f t="shared" si="123"/>
        <v/>
      </c>
      <c r="AH304" s="1037" t="str">
        <f t="shared" si="124"/>
        <v/>
      </c>
      <c r="AI304" s="1036" t="str">
        <f t="shared" si="125"/>
        <v/>
      </c>
      <c r="AJ304" s="1037" t="str">
        <f t="shared" si="126"/>
        <v/>
      </c>
      <c r="AK304" s="1037">
        <f>IF(AND(L304="A",COUNTIF(BJ15:BL62,TRIM(U304))&gt;0),1,0)</f>
        <v>0</v>
      </c>
      <c r="AL304" s="1051" t="str" cm="1">
        <f t="array" ref="AL304">IF(AF304&lt;&gt;"A","",IFERROR((IFERROR(_xlfn.XLOOKUP(TRIM(SUBSTITUTE(U304,CHAR(160)," ")),BJ15:BJ62,BM15:BM62),IFERROR(_xlfn.XLOOKUP(TRIM(SUBSTITUTE(U304,CHAR(160)," ")),BK15:BK62,BM15:BM62),_xlfn.XLOOKUP(TRIM(SUBSTITUTE(U304,CHAR(160)," ")),BL15:BL62,BM15:BM62))))*T304*IF(ISBLANK(Q304),1,Q304)+IFERROR(_xlfn.XLOOKUP("RECHERCHEX",TRIM(L304:AD304),L304:AD304),0),0))</f>
        <v/>
      </c>
      <c r="AM304" s="1038">
        <f t="shared" si="127"/>
        <v>0</v>
      </c>
      <c r="AN304" s="1627" t="str">
        <f t="shared" si="128"/>
        <v/>
      </c>
      <c r="AO304" s="1039">
        <f t="shared" si="129"/>
        <v>0</v>
      </c>
      <c r="AP304" s="1039">
        <f t="shared" si="130"/>
        <v>0</v>
      </c>
      <c r="AQ304" s="1040">
        <f>IF(AO304&gt;0,AS9,0)</f>
        <v>0</v>
      </c>
      <c r="AR304" s="1628" t="str">
        <f>IF(TRIM(AG304)="▼ recette suivante", AG304, IF(AQ304&gt;0, IF(AT9&lt;&gt;"", AT9&amp;"-ou.or.o ❾ + or - &gt;", ""), ""))</f>
        <v/>
      </c>
      <c r="AS304" s="1064"/>
      <c r="AT304" s="1064"/>
      <c r="AU304" s="1042">
        <f t="shared" si="131"/>
        <v>0</v>
      </c>
      <c r="AV304" s="1043">
        <f>IF(AK304,IF(OR(AU304="",N(AU304)&lt;=0.000000001),"",_xlfn.XLOOKUP(AJ304,BJ15:BJ62,BN15:BN62,_xlfn.XLOOKUP(AJ304,BK15:BK62,BN15:BN62,_xlfn.XLOOKUP(AJ304,BL15:BL62,BN15:BN62,"")))),0)</f>
        <v>0</v>
      </c>
      <c r="AW304" s="1065" cm="1">
        <f t="array" ref="AW304">IF(AK304&lt;&gt;1,0,IF(OR(AU304="",N(AU304)&lt;=0.000000001),"",IF(OR(AO304="",N(AO304)&lt;=0.000000001),0,IF(ISNUMBER(AU304),IFERROR(_xlfn.LET(_xlpm.ai_test,TRIM(AJ304),_xlpm.r,IFERROR(_xlfn.XLOOKUP(_xlpm.ai_test,BJ15:BJ62,ROW(BJ15:BJ62),0,1),IFERROR(_xlfn.XLOOKUP(_xlpm.ai_test,BK15:BK62,ROW(BK15:BK62),0,1),_xlfn.XLOOKUP(_xlpm.ai_test,BL15:BL62,ROW(BL15:BL62),0,1))),_xlpm.p,_xlpm.r-MIN(ROW(BJ15:BJ62))+1,_xlpm.f,INDEX(BM15:BM62,_xlpm.p),_xlpm.u,INDEX(BN15:BN62,_xlpm.p),_xlpm.s,INDEX(BP15:BP62,_xlpm.p),_xlpm.q,N(AU304)/_xlpm.f,IF(_xlpm.q&gt;=_xlpm.s,ROUND(_xlpm.q,1)&amp;" "&amp;_xlpm.ai_test&amp;" = "&amp;ROUND(_xlpm.q*_xlpm.f,1)&amp;" "&amp;_xlpm.u,ROUND(_xlpm.q,1)&amp;" "&amp;_xlpm.ai_test)),""),""))))</f>
        <v>0</v>
      </c>
      <c r="AX304" s="1055"/>
      <c r="AY304" s="1042">
        <f t="shared" si="132"/>
        <v>0</v>
      </c>
      <c r="AZ304" s="1043" t="str">
        <f t="shared" si="133"/>
        <v/>
      </c>
      <c r="BA304" s="1044">
        <f t="shared" si="134"/>
        <v>0</v>
      </c>
      <c r="BB304" s="1045" t="str">
        <f t="shared" si="135"/>
        <v/>
      </c>
      <c r="BC304" s="1046"/>
      <c r="BD304" s="1047">
        <f t="shared" si="136"/>
        <v>0</v>
      </c>
      <c r="BE304" s="1048" t="str">
        <f t="shared" si="137"/>
        <v/>
      </c>
      <c r="BF304" s="262" t="s">
        <v>22</v>
      </c>
      <c r="BG304" s="1027">
        <f t="shared" si="138"/>
        <v>0</v>
      </c>
      <c r="BH304" s="1028">
        <f t="shared" si="139"/>
        <v>0</v>
      </c>
      <c r="BI304"/>
      <c r="BJ304" s="701"/>
      <c r="BK304" s="701"/>
      <c r="BL304" s="701"/>
      <c r="BM304" s="701"/>
      <c r="BN304" s="701"/>
      <c r="BO304" s="701"/>
      <c r="BP304" s="701"/>
      <c r="BQ304" s="701"/>
      <c r="BR304"/>
      <c r="BS304"/>
      <c r="BT304"/>
      <c r="BU304"/>
      <c r="BV304"/>
      <c r="BW304"/>
      <c r="BX304" s="964" t="str">
        <f t="shared" si="121"/>
        <v>►</v>
      </c>
      <c r="BY304"/>
      <c r="BZ304"/>
      <c r="CA304"/>
      <c r="CB304"/>
      <c r="CC304"/>
      <c r="CE304"/>
      <c r="CF304"/>
      <c r="CG304"/>
      <c r="CH304"/>
      <c r="CI304"/>
      <c r="CJ304"/>
      <c r="CK304"/>
      <c r="CM304"/>
      <c r="CN304"/>
      <c r="CO304"/>
      <c r="CP304"/>
      <c r="CQ304"/>
      <c r="CR304"/>
      <c r="CS304"/>
      <c r="CU304"/>
      <c r="CV304"/>
      <c r="CW304"/>
      <c r="CX304"/>
      <c r="CY304"/>
      <c r="CZ304"/>
      <c r="DA304"/>
      <c r="DC304" s="3">
        <v>1</v>
      </c>
      <c r="DD304" s="701"/>
      <c r="DE304" s="701"/>
    </row>
    <row r="305" spans="1:109" s="848" customFormat="1" ht="21" customHeight="1">
      <c r="A305" s="941" t="s">
        <v>22</v>
      </c>
      <c r="B305" s="1134">
        <v>3</v>
      </c>
      <c r="C305" s="1134">
        <v>9</v>
      </c>
      <c r="D305" s="1134">
        <v>12</v>
      </c>
      <c r="E305" s="1134">
        <v>12</v>
      </c>
      <c r="F305" s="1134">
        <v>3</v>
      </c>
      <c r="G305" s="1134">
        <v>9</v>
      </c>
      <c r="H305" s="1134">
        <v>12</v>
      </c>
      <c r="I305" s="1134">
        <v>13</v>
      </c>
      <c r="J305" s="1134">
        <v>40</v>
      </c>
      <c r="K305" s="455" t="s">
        <v>22</v>
      </c>
      <c r="L305" s="115" t="s">
        <v>16</v>
      </c>
      <c r="M305" s="3141"/>
      <c r="N305" s="3142"/>
      <c r="O305" s="3141"/>
      <c r="P305" s="3143"/>
      <c r="Q305" s="3144"/>
      <c r="R305" s="3145"/>
      <c r="S305" s="3146"/>
      <c r="T305" s="3147"/>
      <c r="U305" s="3148"/>
      <c r="V305" s="3149"/>
      <c r="W305" s="2109"/>
      <c r="X305" s="3150"/>
      <c r="Y305" s="117"/>
      <c r="Z305" s="3151"/>
      <c r="AA305" s="3152"/>
      <c r="AB305" s="3153"/>
      <c r="AC305" s="3154"/>
      <c r="AD305" s="119"/>
      <c r="AE305" s="262" t="s">
        <v>22</v>
      </c>
      <c r="AF305" s="1035" t="str">
        <f t="shared" si="122"/>
        <v>►</v>
      </c>
      <c r="AG305" s="1036" t="str">
        <f t="shared" si="123"/>
        <v/>
      </c>
      <c r="AH305" s="1037" t="str">
        <f t="shared" si="124"/>
        <v/>
      </c>
      <c r="AI305" s="1036" t="str">
        <f t="shared" si="125"/>
        <v/>
      </c>
      <c r="AJ305" s="1037" t="str">
        <f t="shared" si="126"/>
        <v/>
      </c>
      <c r="AK305" s="1037">
        <f>IF(AND(L305="A",COUNTIF(BJ15:BL62,TRIM(U305))&gt;0),1,0)</f>
        <v>0</v>
      </c>
      <c r="AL305" s="1051" t="str" cm="1">
        <f t="array" ref="AL305">IF(AF305&lt;&gt;"A","",IFERROR((IFERROR(_xlfn.XLOOKUP(TRIM(SUBSTITUTE(U305,CHAR(160)," ")),BJ15:BJ62,BM15:BM62),IFERROR(_xlfn.XLOOKUP(TRIM(SUBSTITUTE(U305,CHAR(160)," ")),BK15:BK62,BM15:BM62),_xlfn.XLOOKUP(TRIM(SUBSTITUTE(U305,CHAR(160)," ")),BL15:BL62,BM15:BM62))))*T305*IF(ISBLANK(Q305),1,Q305)+IFERROR(_xlfn.XLOOKUP("RECHERCHEX",TRIM(L305:AD305),L305:AD305),0),0))</f>
        <v/>
      </c>
      <c r="AM305" s="1038">
        <f t="shared" si="127"/>
        <v>0</v>
      </c>
      <c r="AN305" s="1627" t="str">
        <f t="shared" si="128"/>
        <v/>
      </c>
      <c r="AO305" s="1039">
        <f t="shared" si="129"/>
        <v>0</v>
      </c>
      <c r="AP305" s="1039">
        <f t="shared" si="130"/>
        <v>0</v>
      </c>
      <c r="AQ305" s="1052">
        <f>IF(AO305&gt;0,AS9,0)</f>
        <v>0</v>
      </c>
      <c r="AR305" s="1626" t="str">
        <f>IF(TRIM(AG305)="▼ recette suivante", AG305, IF(AQ305&gt;0, IF(AT9&lt;&gt;"", AT9&amp;"-ou.or.o ❾ + or - &gt;", ""), ""))</f>
        <v/>
      </c>
      <c r="AS305" s="1064"/>
      <c r="AT305" s="1064"/>
      <c r="AU305" s="1053">
        <f t="shared" si="131"/>
        <v>0</v>
      </c>
      <c r="AV305" s="1054">
        <f>IF(AK305,IF(OR(AU305="",N(AU305)&lt;=0.000000001),"",_xlfn.XLOOKUP(AJ305,BJ15:BJ62,BN15:BN62,_xlfn.XLOOKUP(AJ305,BK15:BK62,BN15:BN62,_xlfn.XLOOKUP(AJ305,BL15:BL62,BN15:BN62,"")))),0)</f>
        <v>0</v>
      </c>
      <c r="AW305" s="1067" cm="1">
        <f t="array" ref="AW305">IF(AK305&lt;&gt;1,0,IF(OR(AU305="",N(AU305)&lt;=0.000000001),"",IF(OR(AO305="",N(AO305)&lt;=0.000000001),0,IF(ISNUMBER(AU305),IFERROR(_xlfn.LET(_xlpm.ai_test,TRIM(AJ305),_xlpm.r,IFERROR(_xlfn.XLOOKUP(_xlpm.ai_test,BJ15:BJ62,ROW(BJ15:BJ62),0,1),IFERROR(_xlfn.XLOOKUP(_xlpm.ai_test,BK15:BK62,ROW(BK15:BK62),0,1),_xlfn.XLOOKUP(_xlpm.ai_test,BL15:BL62,ROW(BL15:BL62),0,1))),_xlpm.p,_xlpm.r-MIN(ROW(BJ15:BJ62))+1,_xlpm.f,INDEX(BM15:BM62,_xlpm.p),_xlpm.u,INDEX(BN15:BN62,_xlpm.p),_xlpm.s,INDEX(BP15:BP62,_xlpm.p),_xlpm.q,N(AU305)/_xlpm.f,IF(_xlpm.q&gt;=_xlpm.s,ROUND(_xlpm.q,1)&amp;" "&amp;_xlpm.ai_test&amp;" = "&amp;ROUND(_xlpm.q*_xlpm.f,1)&amp;" "&amp;_xlpm.u,ROUND(_xlpm.q,1)&amp;" "&amp;_xlpm.ai_test)),""),""))))</f>
        <v>0</v>
      </c>
      <c r="AX305" s="1055"/>
      <c r="AY305" s="1053">
        <f t="shared" si="132"/>
        <v>0</v>
      </c>
      <c r="AZ305" s="1054" t="str">
        <f t="shared" si="133"/>
        <v/>
      </c>
      <c r="BA305" s="1056">
        <f t="shared" si="134"/>
        <v>0</v>
      </c>
      <c r="BB305" s="1057" t="str">
        <f t="shared" si="135"/>
        <v/>
      </c>
      <c r="BC305" s="1046"/>
      <c r="BD305" s="1058">
        <f t="shared" si="136"/>
        <v>0</v>
      </c>
      <c r="BE305" s="1048" t="str">
        <f t="shared" si="137"/>
        <v/>
      </c>
      <c r="BF305" s="262" t="s">
        <v>22</v>
      </c>
      <c r="BG305" s="1027">
        <f t="shared" si="138"/>
        <v>0</v>
      </c>
      <c r="BH305" s="1028">
        <f t="shared" si="139"/>
        <v>0</v>
      </c>
      <c r="BI305"/>
      <c r="BJ305" s="701"/>
      <c r="BK305" s="701"/>
      <c r="BL305" s="701"/>
      <c r="BM305" s="701"/>
      <c r="BN305" s="701"/>
      <c r="BO305" s="701"/>
      <c r="BP305" s="701"/>
      <c r="BQ305" s="701"/>
      <c r="BR305"/>
      <c r="BS305"/>
      <c r="BT305"/>
      <c r="BU305"/>
      <c r="BV305"/>
      <c r="BW305"/>
      <c r="BX305" s="964" t="str">
        <f t="shared" si="121"/>
        <v>►</v>
      </c>
      <c r="BY305"/>
      <c r="BZ305"/>
      <c r="CA305"/>
      <c r="CB305"/>
      <c r="CC305"/>
      <c r="CE305"/>
      <c r="CF305"/>
      <c r="CG305"/>
      <c r="CH305"/>
      <c r="CI305"/>
      <c r="CJ305"/>
      <c r="CK305"/>
      <c r="CM305"/>
      <c r="CN305"/>
      <c r="CO305"/>
      <c r="CP305"/>
      <c r="CQ305"/>
      <c r="CR305"/>
      <c r="CS305"/>
      <c r="CU305"/>
      <c r="CV305"/>
      <c r="CW305"/>
      <c r="CX305"/>
      <c r="CY305"/>
      <c r="CZ305"/>
      <c r="DA305"/>
      <c r="DC305" s="3">
        <v>1</v>
      </c>
      <c r="DD305" s="701"/>
      <c r="DE305" s="701"/>
    </row>
    <row r="306" spans="1:109" s="848" customFormat="1" ht="21" customHeight="1" thickBot="1">
      <c r="A306" s="941" t="s">
        <v>22</v>
      </c>
      <c r="B306" s="698" t="str">
        <f>L306</f>
        <v>►</v>
      </c>
      <c r="C306" s="698">
        <f t="shared" ref="C306:J306" ca="1" si="140">CELL("largeur",C306)</f>
        <v>9</v>
      </c>
      <c r="D306" s="698">
        <f t="shared" ca="1" si="140"/>
        <v>12</v>
      </c>
      <c r="E306" s="698">
        <f t="shared" ca="1" si="140"/>
        <v>12</v>
      </c>
      <c r="F306" s="698">
        <f t="shared" ca="1" si="140"/>
        <v>3</v>
      </c>
      <c r="G306" s="698">
        <f t="shared" ca="1" si="140"/>
        <v>9</v>
      </c>
      <c r="H306" s="698">
        <f t="shared" ca="1" si="140"/>
        <v>12</v>
      </c>
      <c r="I306" s="698">
        <f t="shared" ca="1" si="140"/>
        <v>13</v>
      </c>
      <c r="J306" s="698">
        <f t="shared" ca="1" si="140"/>
        <v>40</v>
      </c>
      <c r="K306" s="455" t="s">
        <v>22</v>
      </c>
      <c r="L306" s="115" t="s">
        <v>16</v>
      </c>
      <c r="M306" s="3141"/>
      <c r="N306" s="3142"/>
      <c r="O306" s="3141"/>
      <c r="P306" s="3143"/>
      <c r="Q306" s="3144"/>
      <c r="R306" s="3145"/>
      <c r="S306" s="3146"/>
      <c r="T306" s="3147"/>
      <c r="U306" s="3148"/>
      <c r="V306" s="3149"/>
      <c r="W306" s="2109"/>
      <c r="X306" s="3150"/>
      <c r="Y306" s="117"/>
      <c r="Z306" s="3151"/>
      <c r="AA306" s="3152"/>
      <c r="AB306" s="3153"/>
      <c r="AC306" s="3154"/>
      <c r="AD306" s="119"/>
      <c r="AE306" s="262" t="s">
        <v>22</v>
      </c>
      <c r="AF306" s="1035" t="str">
        <f t="shared" si="122"/>
        <v>►</v>
      </c>
      <c r="AG306" s="1036" t="str">
        <f t="shared" si="123"/>
        <v/>
      </c>
      <c r="AH306" s="1037" t="str">
        <f t="shared" si="124"/>
        <v/>
      </c>
      <c r="AI306" s="1036" t="str">
        <f t="shared" si="125"/>
        <v/>
      </c>
      <c r="AJ306" s="1037" t="str">
        <f t="shared" si="126"/>
        <v/>
      </c>
      <c r="AK306" s="1037">
        <f>IF(AND(L306="A",COUNTIF(BJ15:BL62,TRIM(U306))&gt;0),1,0)</f>
        <v>0</v>
      </c>
      <c r="AL306" s="1051" t="str" cm="1">
        <f t="array" ref="AL306">IF(AF306&lt;&gt;"A","",IFERROR((IFERROR(_xlfn.XLOOKUP(TRIM(SUBSTITUTE(U306,CHAR(160)," ")),BJ15:BJ62,BM15:BM62),IFERROR(_xlfn.XLOOKUP(TRIM(SUBSTITUTE(U306,CHAR(160)," ")),BK15:BK62,BM15:BM62),_xlfn.XLOOKUP(TRIM(SUBSTITUTE(U306,CHAR(160)," ")),BL15:BL62,BM15:BM62))))*T306*IF(ISBLANK(Q306),1,Q306)+IFERROR(_xlfn.XLOOKUP("RECHERCHEX",TRIM(L306:AD306),L306:AD306),0),0))</f>
        <v/>
      </c>
      <c r="AM306" s="1038">
        <f t="shared" si="127"/>
        <v>0</v>
      </c>
      <c r="AN306" s="1627" t="str">
        <f t="shared" si="128"/>
        <v/>
      </c>
      <c r="AO306" s="1039">
        <f t="shared" si="129"/>
        <v>0</v>
      </c>
      <c r="AP306" s="1039">
        <f t="shared" si="130"/>
        <v>0</v>
      </c>
      <c r="AQ306" s="1040">
        <f>IF(AO306&gt;0,AS9,0)</f>
        <v>0</v>
      </c>
      <c r="AR306" s="1628" t="str">
        <f>IF(TRIM(AG306)="▼ recette suivante", AG306, IF(AQ306&gt;0, IF(AT9&lt;&gt;"", AT9&amp;"-ou.or.o ❾ + or - &gt;", ""), ""))</f>
        <v/>
      </c>
      <c r="AS306" s="1064"/>
      <c r="AT306" s="1064"/>
      <c r="AU306" s="1042">
        <f t="shared" si="131"/>
        <v>0</v>
      </c>
      <c r="AV306" s="1043">
        <f>IF(AK306,IF(OR(AU306="",N(AU306)&lt;=0.000000001),"",_xlfn.XLOOKUP(AJ306,BJ15:BJ62,BN15:BN62,_xlfn.XLOOKUP(AJ306,BK15:BK62,BN15:BN62,_xlfn.XLOOKUP(AJ306,BL15:BL62,BN15:BN62,"")))),0)</f>
        <v>0</v>
      </c>
      <c r="AW306" s="1065" cm="1">
        <f t="array" ref="AW306">IF(AK306&lt;&gt;1,0,IF(OR(AU306="",N(AU306)&lt;=0.000000001),"",IF(OR(AO306="",N(AO306)&lt;=0.000000001),0,IF(ISNUMBER(AU306),IFERROR(_xlfn.LET(_xlpm.ai_test,TRIM(AJ306),_xlpm.r,IFERROR(_xlfn.XLOOKUP(_xlpm.ai_test,BJ15:BJ62,ROW(BJ15:BJ62),0,1),IFERROR(_xlfn.XLOOKUP(_xlpm.ai_test,BK15:BK62,ROW(BK15:BK62),0,1),_xlfn.XLOOKUP(_xlpm.ai_test,BL15:BL62,ROW(BL15:BL62),0,1))),_xlpm.p,_xlpm.r-MIN(ROW(BJ15:BJ62))+1,_xlpm.f,INDEX(BM15:BM62,_xlpm.p),_xlpm.u,INDEX(BN15:BN62,_xlpm.p),_xlpm.s,INDEX(BP15:BP62,_xlpm.p),_xlpm.q,N(AU306)/_xlpm.f,IF(_xlpm.q&gt;=_xlpm.s,ROUND(_xlpm.q,1)&amp;" "&amp;_xlpm.ai_test&amp;" = "&amp;ROUND(_xlpm.q*_xlpm.f,1)&amp;" "&amp;_xlpm.u,ROUND(_xlpm.q,1)&amp;" "&amp;_xlpm.ai_test)),""),""))))</f>
        <v>0</v>
      </c>
      <c r="AX306" s="1055"/>
      <c r="AY306" s="1042">
        <f t="shared" si="132"/>
        <v>0</v>
      </c>
      <c r="AZ306" s="1043" t="str">
        <f t="shared" si="133"/>
        <v/>
      </c>
      <c r="BA306" s="1044">
        <f t="shared" si="134"/>
        <v>0</v>
      </c>
      <c r="BB306" s="1045" t="str">
        <f t="shared" si="135"/>
        <v/>
      </c>
      <c r="BC306" s="1046"/>
      <c r="BD306" s="1047">
        <f t="shared" si="136"/>
        <v>0</v>
      </c>
      <c r="BE306" s="1048" t="str">
        <f t="shared" si="137"/>
        <v/>
      </c>
      <c r="BF306" s="262" t="s">
        <v>22</v>
      </c>
      <c r="BG306" s="1027">
        <f t="shared" si="138"/>
        <v>0</v>
      </c>
      <c r="BH306" s="1028">
        <f t="shared" si="139"/>
        <v>0</v>
      </c>
      <c r="BI306"/>
      <c r="BJ306" s="701"/>
      <c r="BK306" s="701"/>
      <c r="BL306" s="701"/>
      <c r="BM306" s="701"/>
      <c r="BN306" s="701"/>
      <c r="BO306" s="701"/>
      <c r="BP306" s="701"/>
      <c r="BQ306" s="701"/>
      <c r="BR306"/>
      <c r="BS306"/>
      <c r="BT306"/>
      <c r="BU306"/>
      <c r="BV306"/>
      <c r="BW306"/>
      <c r="BX306" s="964" t="str">
        <f t="shared" si="121"/>
        <v>►</v>
      </c>
      <c r="BY306"/>
      <c r="BZ306"/>
      <c r="CA306"/>
      <c r="CB306"/>
      <c r="CC306"/>
      <c r="CE306"/>
      <c r="CF306"/>
      <c r="CG306"/>
      <c r="CH306"/>
      <c r="CI306"/>
      <c r="CJ306"/>
      <c r="CK306"/>
      <c r="CM306"/>
      <c r="CN306"/>
      <c r="CO306"/>
      <c r="CP306"/>
      <c r="CQ306"/>
      <c r="CR306"/>
      <c r="CS306"/>
      <c r="CU306"/>
      <c r="CV306"/>
      <c r="CW306"/>
      <c r="CX306"/>
      <c r="CY306"/>
      <c r="CZ306"/>
      <c r="DA306"/>
      <c r="DC306" s="3">
        <v>1</v>
      </c>
    </row>
    <row r="307" spans="1:109" s="701" customFormat="1" ht="21" customHeight="1">
      <c r="A307" s="941" t="s">
        <v>22</v>
      </c>
      <c r="B307" s="262" t="str">
        <f>L307</f>
        <v>►</v>
      </c>
      <c r="C307" s="262"/>
      <c r="D307" s="863"/>
      <c r="E307" s="863"/>
      <c r="F307" s="863"/>
      <c r="G307" s="863"/>
      <c r="H307" s="863"/>
      <c r="I307" s="863"/>
      <c r="J307" s="863"/>
      <c r="K307" s="455" t="s">
        <v>22</v>
      </c>
      <c r="L307" s="115" t="s">
        <v>16</v>
      </c>
      <c r="M307" s="3141"/>
      <c r="N307" s="3142"/>
      <c r="O307" s="3141"/>
      <c r="P307" s="3143"/>
      <c r="Q307" s="3144"/>
      <c r="R307" s="3145"/>
      <c r="S307" s="3146"/>
      <c r="T307" s="3147"/>
      <c r="U307" s="3148"/>
      <c r="V307" s="3149"/>
      <c r="W307" s="2109"/>
      <c r="X307" s="3150"/>
      <c r="Y307" s="117"/>
      <c r="Z307" s="3151"/>
      <c r="AA307" s="3152"/>
      <c r="AB307" s="3153"/>
      <c r="AC307" s="3154"/>
      <c r="AD307" s="119"/>
      <c r="AE307" s="262" t="s">
        <v>22</v>
      </c>
      <c r="AF307" s="1035" t="str">
        <f t="shared" si="122"/>
        <v>►</v>
      </c>
      <c r="AG307" s="1036" t="str">
        <f t="shared" si="123"/>
        <v/>
      </c>
      <c r="AH307" s="1037" t="str">
        <f t="shared" si="124"/>
        <v/>
      </c>
      <c r="AI307" s="1036" t="str">
        <f t="shared" si="125"/>
        <v/>
      </c>
      <c r="AJ307" s="1037" t="str">
        <f t="shared" si="126"/>
        <v/>
      </c>
      <c r="AK307" s="1037">
        <f>IF(AND(L307="A",COUNTIF(BJ15:BL62,TRIM(U307))&gt;0),1,0)</f>
        <v>0</v>
      </c>
      <c r="AL307" s="1051" t="str" cm="1">
        <f t="array" ref="AL307">IF(AF307&lt;&gt;"A","",IFERROR((IFERROR(_xlfn.XLOOKUP(TRIM(SUBSTITUTE(U307,CHAR(160)," ")),BJ15:BJ62,BM15:BM62),IFERROR(_xlfn.XLOOKUP(TRIM(SUBSTITUTE(U307,CHAR(160)," ")),BK15:BK62,BM15:BM62),_xlfn.XLOOKUP(TRIM(SUBSTITUTE(U307,CHAR(160)," ")),BL15:BL62,BM15:BM62))))*T307*IF(ISBLANK(Q307),1,Q307)+IFERROR(_xlfn.XLOOKUP("RECHERCHEX",TRIM(L307:AD307),L307:AD307),0),0))</f>
        <v/>
      </c>
      <c r="AM307" s="1038">
        <f t="shared" si="127"/>
        <v>0</v>
      </c>
      <c r="AN307" s="1627" t="str">
        <f t="shared" si="128"/>
        <v/>
      </c>
      <c r="AO307" s="1039">
        <f t="shared" si="129"/>
        <v>0</v>
      </c>
      <c r="AP307" s="1039">
        <f t="shared" si="130"/>
        <v>0</v>
      </c>
      <c r="AQ307" s="1052">
        <f>IF(AO307&gt;0,AS9,0)</f>
        <v>0</v>
      </c>
      <c r="AR307" s="1626" t="str">
        <f>IF(TRIM(AG307)="▼ recette suivante", AG307, IF(AQ307&gt;0, IF(AT9&lt;&gt;"", AT9&amp;"-ou.or.o ❾ + or - &gt;", ""), ""))</f>
        <v/>
      </c>
      <c r="AS307" s="1064"/>
      <c r="AT307" s="1064"/>
      <c r="AU307" s="1053">
        <f t="shared" si="131"/>
        <v>0</v>
      </c>
      <c r="AV307" s="1054">
        <f>IF(AK307,IF(OR(AU307="",N(AU307)&lt;=0.000000001),"",_xlfn.XLOOKUP(AJ307,BJ15:BJ62,BN15:BN62,_xlfn.XLOOKUP(AJ307,BK15:BK62,BN15:BN62,_xlfn.XLOOKUP(AJ307,BL15:BL62,BN15:BN62,"")))),0)</f>
        <v>0</v>
      </c>
      <c r="AW307" s="1067" cm="1">
        <f t="array" ref="AW307">IF(AK307&lt;&gt;1,0,IF(OR(AU307="",N(AU307)&lt;=0.000000001),"",IF(OR(AO307="",N(AO307)&lt;=0.000000001),0,IF(ISNUMBER(AU307),IFERROR(_xlfn.LET(_xlpm.ai_test,TRIM(AJ307),_xlpm.r,IFERROR(_xlfn.XLOOKUP(_xlpm.ai_test,BJ15:BJ62,ROW(BJ15:BJ62),0,1),IFERROR(_xlfn.XLOOKUP(_xlpm.ai_test,BK15:BK62,ROW(BK15:BK62),0,1),_xlfn.XLOOKUP(_xlpm.ai_test,BL15:BL62,ROW(BL15:BL62),0,1))),_xlpm.p,_xlpm.r-MIN(ROW(BJ15:BJ62))+1,_xlpm.f,INDEX(BM15:BM62,_xlpm.p),_xlpm.u,INDEX(BN15:BN62,_xlpm.p),_xlpm.s,INDEX(BP15:BP62,_xlpm.p),_xlpm.q,N(AU307)/_xlpm.f,IF(_xlpm.q&gt;=_xlpm.s,ROUND(_xlpm.q,1)&amp;" "&amp;_xlpm.ai_test&amp;" = "&amp;ROUND(_xlpm.q*_xlpm.f,1)&amp;" "&amp;_xlpm.u,ROUND(_xlpm.q,1)&amp;" "&amp;_xlpm.ai_test)),""),""))))</f>
        <v>0</v>
      </c>
      <c r="AX307" s="1055"/>
      <c r="AY307" s="1053">
        <f t="shared" si="132"/>
        <v>0</v>
      </c>
      <c r="AZ307" s="1054" t="str">
        <f t="shared" si="133"/>
        <v/>
      </c>
      <c r="BA307" s="1056">
        <f t="shared" si="134"/>
        <v>0</v>
      </c>
      <c r="BB307" s="1057" t="str">
        <f t="shared" si="135"/>
        <v/>
      </c>
      <c r="BC307" s="1046"/>
      <c r="BD307" s="1058">
        <f t="shared" si="136"/>
        <v>0</v>
      </c>
      <c r="BE307" s="1048" t="str">
        <f t="shared" si="137"/>
        <v/>
      </c>
      <c r="BF307" s="262" t="s">
        <v>22</v>
      </c>
      <c r="BG307" s="1027">
        <f t="shared" si="138"/>
        <v>0</v>
      </c>
      <c r="BH307" s="1028">
        <f t="shared" si="139"/>
        <v>0</v>
      </c>
      <c r="BI307"/>
      <c r="BR307"/>
      <c r="BS307"/>
      <c r="BT307"/>
      <c r="BU307"/>
      <c r="BV307"/>
      <c r="BW307"/>
      <c r="BX307" s="964" t="str">
        <f t="shared" si="121"/>
        <v>►</v>
      </c>
      <c r="BY307"/>
      <c r="BZ307"/>
      <c r="CA307"/>
      <c r="CB307"/>
      <c r="CC307"/>
      <c r="CD307" s="848"/>
      <c r="CE307"/>
      <c r="CF307"/>
      <c r="CG307"/>
      <c r="CH307"/>
      <c r="CI307"/>
      <c r="CJ307"/>
      <c r="CK307"/>
      <c r="CL307" s="848"/>
      <c r="CM307"/>
      <c r="CN307"/>
      <c r="CO307"/>
      <c r="CP307"/>
      <c r="CQ307"/>
      <c r="CR307"/>
      <c r="CS307"/>
      <c r="CT307" s="848"/>
      <c r="CU307"/>
      <c r="CV307"/>
      <c r="CW307"/>
      <c r="CX307"/>
      <c r="CY307"/>
      <c r="CZ307"/>
      <c r="DA307"/>
      <c r="DB307" s="848"/>
      <c r="DC307" s="3">
        <v>1</v>
      </c>
    </row>
    <row r="308" spans="1:109" ht="21" customHeight="1">
      <c r="L308" s="115" t="s">
        <v>16</v>
      </c>
      <c r="M308" s="3141"/>
      <c r="N308" s="3142"/>
      <c r="O308" s="3141"/>
      <c r="P308" s="3143"/>
      <c r="Q308" s="3144"/>
      <c r="R308" s="3145"/>
      <c r="S308" s="3146"/>
      <c r="T308" s="3147"/>
      <c r="U308" s="3148"/>
      <c r="V308" s="3149"/>
      <c r="W308" s="2109"/>
      <c r="X308" s="3150"/>
      <c r="Y308" s="117"/>
      <c r="Z308" s="3151"/>
      <c r="AA308" s="3152"/>
      <c r="AB308" s="3153"/>
      <c r="AC308" s="3154"/>
      <c r="AD308" s="119"/>
      <c r="AE308" s="262" t="s">
        <v>22</v>
      </c>
      <c r="AF308" s="1035" t="str">
        <f t="shared" si="122"/>
        <v>►</v>
      </c>
      <c r="AG308" s="1036" t="str">
        <f t="shared" si="123"/>
        <v/>
      </c>
      <c r="AH308" s="1037" t="str">
        <f t="shared" si="124"/>
        <v/>
      </c>
      <c r="AI308" s="1036" t="str">
        <f t="shared" si="125"/>
        <v/>
      </c>
      <c r="AJ308" s="1037" t="str">
        <f t="shared" si="126"/>
        <v/>
      </c>
      <c r="AK308" s="1037">
        <f>IF(AND(L308="A",COUNTIF(BJ15:BL62,TRIM(U308))&gt;0),1,0)</f>
        <v>0</v>
      </c>
      <c r="AL308" s="1051" t="str" cm="1">
        <f t="array" ref="AL308">IF(AF308&lt;&gt;"A","",IFERROR((IFERROR(_xlfn.XLOOKUP(TRIM(SUBSTITUTE(U308,CHAR(160)," ")),BJ15:BJ62,BM15:BM62),IFERROR(_xlfn.XLOOKUP(TRIM(SUBSTITUTE(U308,CHAR(160)," ")),BK15:BK62,BM15:BM62),_xlfn.XLOOKUP(TRIM(SUBSTITUTE(U308,CHAR(160)," ")),BL15:BL62,BM15:BM62))))*T308*IF(ISBLANK(Q308),1,Q308)+IFERROR(_xlfn.XLOOKUP("RECHERCHEX",TRIM(L308:AD308),L308:AD308),0),0))</f>
        <v/>
      </c>
      <c r="AM308" s="1038">
        <f t="shared" si="127"/>
        <v>0</v>
      </c>
      <c r="AN308" s="1627" t="str">
        <f t="shared" si="128"/>
        <v/>
      </c>
      <c r="AO308" s="1039">
        <f t="shared" si="129"/>
        <v>0</v>
      </c>
      <c r="AP308" s="1039">
        <f t="shared" si="130"/>
        <v>0</v>
      </c>
      <c r="AQ308" s="1040">
        <f>IF(AO308&gt;0,AS9,0)</f>
        <v>0</v>
      </c>
      <c r="AR308" s="1628" t="str">
        <f>IF(TRIM(AG308)="▼ recette suivante", AG308, IF(AQ308&gt;0, IF(AT9&lt;&gt;"", AT9&amp;"-ou.or.o ❾ + or - &gt;", ""), ""))</f>
        <v/>
      </c>
      <c r="AS308" s="1064"/>
      <c r="AT308" s="1064"/>
      <c r="AU308" s="1042">
        <f t="shared" si="131"/>
        <v>0</v>
      </c>
      <c r="AV308" s="1043">
        <f>IF(AK308,IF(OR(AU308="",N(AU308)&lt;=0.000000001),"",_xlfn.XLOOKUP(AJ308,BJ15:BJ62,BN15:BN62,_xlfn.XLOOKUP(AJ308,BK15:BK62,BN15:BN62,_xlfn.XLOOKUP(AJ308,BL15:BL62,BN15:BN62,"")))),0)</f>
        <v>0</v>
      </c>
      <c r="AW308" s="1065" cm="1">
        <f t="array" ref="AW308">IF(AK308&lt;&gt;1,0,IF(OR(AU308="",N(AU308)&lt;=0.000000001),"",IF(OR(AO308="",N(AO308)&lt;=0.000000001),0,IF(ISNUMBER(AU308),IFERROR(_xlfn.LET(_xlpm.ai_test,TRIM(AJ308),_xlpm.r,IFERROR(_xlfn.XLOOKUP(_xlpm.ai_test,BJ15:BJ62,ROW(BJ15:BJ62),0,1),IFERROR(_xlfn.XLOOKUP(_xlpm.ai_test,BK15:BK62,ROW(BK15:BK62),0,1),_xlfn.XLOOKUP(_xlpm.ai_test,BL15:BL62,ROW(BL15:BL62),0,1))),_xlpm.p,_xlpm.r-MIN(ROW(BJ15:BJ62))+1,_xlpm.f,INDEX(BM15:BM62,_xlpm.p),_xlpm.u,INDEX(BN15:BN62,_xlpm.p),_xlpm.s,INDEX(BP15:BP62,_xlpm.p),_xlpm.q,N(AU308)/_xlpm.f,IF(_xlpm.q&gt;=_xlpm.s,ROUND(_xlpm.q,1)&amp;" "&amp;_xlpm.ai_test&amp;" = "&amp;ROUND(_xlpm.q*_xlpm.f,1)&amp;" "&amp;_xlpm.u,ROUND(_xlpm.q,1)&amp;" "&amp;_xlpm.ai_test)),""),""))))</f>
        <v>0</v>
      </c>
      <c r="AX308" s="1055"/>
      <c r="AY308" s="1042">
        <f t="shared" si="132"/>
        <v>0</v>
      </c>
      <c r="AZ308" s="1043" t="str">
        <f t="shared" si="133"/>
        <v/>
      </c>
      <c r="BA308" s="1044">
        <f t="shared" si="134"/>
        <v>0</v>
      </c>
      <c r="BB308" s="1045" t="str">
        <f t="shared" si="135"/>
        <v/>
      </c>
      <c r="BC308" s="1046"/>
      <c r="BD308" s="1047">
        <f t="shared" si="136"/>
        <v>0</v>
      </c>
      <c r="BE308" s="1048" t="str">
        <f t="shared" si="137"/>
        <v/>
      </c>
      <c r="BF308" s="262" t="s">
        <v>22</v>
      </c>
      <c r="BG308" s="1027">
        <f t="shared" si="138"/>
        <v>0</v>
      </c>
      <c r="BH308" s="1028">
        <f t="shared" si="139"/>
        <v>0</v>
      </c>
      <c r="BI308"/>
      <c r="BJ308" s="701"/>
      <c r="BK308" s="701"/>
      <c r="BL308" s="701"/>
      <c r="BM308" s="701"/>
      <c r="BN308" s="701"/>
      <c r="BO308" s="701"/>
      <c r="BP308" s="701"/>
      <c r="BQ308" s="701"/>
      <c r="BX308" s="964" t="str">
        <f t="shared" si="121"/>
        <v>►</v>
      </c>
      <c r="CC308"/>
      <c r="CD308" s="848"/>
      <c r="CL308" s="848"/>
      <c r="CT308" s="848"/>
      <c r="DB308" s="848"/>
      <c r="DC308" s="3">
        <v>1</v>
      </c>
    </row>
    <row r="309" spans="1:109" ht="21" customHeight="1">
      <c r="L309" s="115" t="s">
        <v>16</v>
      </c>
      <c r="M309" s="3141"/>
      <c r="N309" s="3142"/>
      <c r="O309" s="3141"/>
      <c r="P309" s="3143"/>
      <c r="Q309" s="3144"/>
      <c r="R309" s="3145"/>
      <c r="S309" s="3146"/>
      <c r="T309" s="3147"/>
      <c r="U309" s="3148"/>
      <c r="V309" s="3149"/>
      <c r="W309" s="2109"/>
      <c r="X309" s="3150"/>
      <c r="Y309" s="117"/>
      <c r="Z309" s="3151"/>
      <c r="AA309" s="3152"/>
      <c r="AB309" s="3153"/>
      <c r="AC309" s="3154"/>
      <c r="AD309" s="119"/>
      <c r="AE309" s="262" t="s">
        <v>22</v>
      </c>
      <c r="AF309" s="1035" t="str">
        <f t="shared" si="122"/>
        <v>►</v>
      </c>
      <c r="AG309" s="1036" t="str">
        <f t="shared" si="123"/>
        <v/>
      </c>
      <c r="AH309" s="1037" t="str">
        <f t="shared" si="124"/>
        <v/>
      </c>
      <c r="AI309" s="1036" t="str">
        <f t="shared" si="125"/>
        <v/>
      </c>
      <c r="AJ309" s="1037" t="str">
        <f t="shared" si="126"/>
        <v/>
      </c>
      <c r="AK309" s="1037">
        <f>IF(AND(L309="A",COUNTIF(BJ15:BL62,TRIM(U309))&gt;0),1,0)</f>
        <v>0</v>
      </c>
      <c r="AL309" s="1051" t="str" cm="1">
        <f t="array" ref="AL309">IF(AF309&lt;&gt;"A","",IFERROR((IFERROR(_xlfn.XLOOKUP(TRIM(SUBSTITUTE(U309,CHAR(160)," ")),BJ15:BJ62,BM15:BM62),IFERROR(_xlfn.XLOOKUP(TRIM(SUBSTITUTE(U309,CHAR(160)," ")),BK15:BK62,BM15:BM62),_xlfn.XLOOKUP(TRIM(SUBSTITUTE(U309,CHAR(160)," ")),BL15:BL62,BM15:BM62))))*T309*IF(ISBLANK(Q309),1,Q309)+IFERROR(_xlfn.XLOOKUP("RECHERCHEX",TRIM(L309:AD309),L309:AD309),0),0))</f>
        <v/>
      </c>
      <c r="AM309" s="1038">
        <f t="shared" si="127"/>
        <v>0</v>
      </c>
      <c r="AN309" s="1627" t="str">
        <f t="shared" si="128"/>
        <v/>
      </c>
      <c r="AO309" s="1039">
        <f t="shared" si="129"/>
        <v>0</v>
      </c>
      <c r="AP309" s="1039">
        <f t="shared" si="130"/>
        <v>0</v>
      </c>
      <c r="AQ309" s="1052">
        <f>IF(AO309&gt;0,AS9,0)</f>
        <v>0</v>
      </c>
      <c r="AR309" s="1626" t="str">
        <f>IF(TRIM(AG309)="▼ recette suivante", AG309, IF(AQ309&gt;0, IF(AT9&lt;&gt;"", AT9&amp;"-ou.or.o ❾ + or - &gt;", ""), ""))</f>
        <v/>
      </c>
      <c r="AS309" s="1064"/>
      <c r="AT309" s="1064"/>
      <c r="AU309" s="1053">
        <f t="shared" si="131"/>
        <v>0</v>
      </c>
      <c r="AV309" s="1054">
        <f>IF(AK309,IF(OR(AU309="",N(AU309)&lt;=0.000000001),"",_xlfn.XLOOKUP(AJ309,BJ15:BJ62,BN15:BN62,_xlfn.XLOOKUP(AJ309,BK15:BK62,BN15:BN62,_xlfn.XLOOKUP(AJ309,BL15:BL62,BN15:BN62,"")))),0)</f>
        <v>0</v>
      </c>
      <c r="AW309" s="1067" cm="1">
        <f t="array" ref="AW309">IF(AK309&lt;&gt;1,0,IF(OR(AU309="",N(AU309)&lt;=0.000000001),"",IF(OR(AO309="",N(AO309)&lt;=0.000000001),0,IF(ISNUMBER(AU309),IFERROR(_xlfn.LET(_xlpm.ai_test,TRIM(AJ309),_xlpm.r,IFERROR(_xlfn.XLOOKUP(_xlpm.ai_test,BJ15:BJ62,ROW(BJ15:BJ62),0,1),IFERROR(_xlfn.XLOOKUP(_xlpm.ai_test,BK15:BK62,ROW(BK15:BK62),0,1),_xlfn.XLOOKUP(_xlpm.ai_test,BL15:BL62,ROW(BL15:BL62),0,1))),_xlpm.p,_xlpm.r-MIN(ROW(BJ15:BJ62))+1,_xlpm.f,INDEX(BM15:BM62,_xlpm.p),_xlpm.u,INDEX(BN15:BN62,_xlpm.p),_xlpm.s,INDEX(BP15:BP62,_xlpm.p),_xlpm.q,N(AU309)/_xlpm.f,IF(_xlpm.q&gt;=_xlpm.s,ROUND(_xlpm.q,1)&amp;" "&amp;_xlpm.ai_test&amp;" = "&amp;ROUND(_xlpm.q*_xlpm.f,1)&amp;" "&amp;_xlpm.u,ROUND(_xlpm.q,1)&amp;" "&amp;_xlpm.ai_test)),""),""))))</f>
        <v>0</v>
      </c>
      <c r="AX309" s="1055"/>
      <c r="AY309" s="1053">
        <f t="shared" si="132"/>
        <v>0</v>
      </c>
      <c r="AZ309" s="1054" t="str">
        <f t="shared" si="133"/>
        <v/>
      </c>
      <c r="BA309" s="1056">
        <f t="shared" si="134"/>
        <v>0</v>
      </c>
      <c r="BB309" s="1057" t="str">
        <f t="shared" si="135"/>
        <v/>
      </c>
      <c r="BC309" s="1046"/>
      <c r="BD309" s="1058">
        <f t="shared" si="136"/>
        <v>0</v>
      </c>
      <c r="BE309" s="1048" t="str">
        <f t="shared" si="137"/>
        <v/>
      </c>
      <c r="BF309" s="262" t="s">
        <v>22</v>
      </c>
      <c r="BG309" s="1027">
        <f t="shared" si="138"/>
        <v>0</v>
      </c>
      <c r="BH309" s="1028">
        <f t="shared" si="139"/>
        <v>0</v>
      </c>
      <c r="BI309"/>
      <c r="BJ309" s="701"/>
      <c r="BK309" s="701"/>
      <c r="BL309" s="701"/>
      <c r="BM309" s="701"/>
      <c r="BN309" s="701"/>
      <c r="BO309" s="701"/>
      <c r="BP309" s="701"/>
      <c r="BQ309" s="701"/>
      <c r="BX309" s="964" t="str">
        <f t="shared" si="121"/>
        <v>►</v>
      </c>
      <c r="CC309"/>
      <c r="CD309" s="848"/>
      <c r="CL309" s="848"/>
      <c r="CT309" s="848"/>
      <c r="DB309" s="848"/>
      <c r="DC309" s="3">
        <v>1</v>
      </c>
    </row>
    <row r="310" spans="1:109" ht="21" customHeight="1">
      <c r="L310" s="115" t="s">
        <v>16</v>
      </c>
      <c r="M310" s="3141"/>
      <c r="N310" s="3142"/>
      <c r="O310" s="3141"/>
      <c r="P310" s="3143"/>
      <c r="Q310" s="3144"/>
      <c r="R310" s="3145"/>
      <c r="S310" s="3146"/>
      <c r="T310" s="3147"/>
      <c r="U310" s="3148"/>
      <c r="V310" s="3149"/>
      <c r="W310" s="2109"/>
      <c r="X310" s="3150"/>
      <c r="Y310" s="117"/>
      <c r="Z310" s="3151"/>
      <c r="AA310" s="3152"/>
      <c r="AB310" s="3153"/>
      <c r="AC310" s="3154"/>
      <c r="AD310" s="119"/>
      <c r="AE310" s="262" t="s">
        <v>22</v>
      </c>
      <c r="AF310" s="1035" t="str">
        <f t="shared" si="122"/>
        <v>►</v>
      </c>
      <c r="AG310" s="1036" t="str">
        <f t="shared" si="123"/>
        <v/>
      </c>
      <c r="AH310" s="1037" t="str">
        <f t="shared" si="124"/>
        <v/>
      </c>
      <c r="AI310" s="1036" t="str">
        <f t="shared" si="125"/>
        <v/>
      </c>
      <c r="AJ310" s="1037" t="str">
        <f t="shared" si="126"/>
        <v/>
      </c>
      <c r="AK310" s="1037">
        <f>IF(AND(L310="A",COUNTIF(BJ15:BL62,TRIM(U310))&gt;0),1,0)</f>
        <v>0</v>
      </c>
      <c r="AL310" s="1051" t="str" cm="1">
        <f t="array" ref="AL310">IF(AF310&lt;&gt;"A","",IFERROR((IFERROR(_xlfn.XLOOKUP(TRIM(SUBSTITUTE(U310,CHAR(160)," ")),BJ15:BJ62,BM15:BM62),IFERROR(_xlfn.XLOOKUP(TRIM(SUBSTITUTE(U310,CHAR(160)," ")),BK15:BK62,BM15:BM62),_xlfn.XLOOKUP(TRIM(SUBSTITUTE(U310,CHAR(160)," ")),BL15:BL62,BM15:BM62))))*T310*IF(ISBLANK(Q310),1,Q310)+IFERROR(_xlfn.XLOOKUP("RECHERCHEX",TRIM(L310:AD310),L310:AD310),0),0))</f>
        <v/>
      </c>
      <c r="AM310" s="1038">
        <f t="shared" si="127"/>
        <v>0</v>
      </c>
      <c r="AN310" s="1627" t="str">
        <f t="shared" si="128"/>
        <v/>
      </c>
      <c r="AO310" s="1039">
        <f t="shared" si="129"/>
        <v>0</v>
      </c>
      <c r="AP310" s="1039">
        <f t="shared" si="130"/>
        <v>0</v>
      </c>
      <c r="AQ310" s="1040">
        <f>IF(AO310&gt;0,AS9,0)</f>
        <v>0</v>
      </c>
      <c r="AR310" s="1628" t="str">
        <f>IF(TRIM(AG310)="▼ recette suivante", AG310, IF(AQ310&gt;0, IF(AT9&lt;&gt;"", AT9&amp;"-ou.or.o ❾ + or - &gt;", ""), ""))</f>
        <v/>
      </c>
      <c r="AS310" s="1064"/>
      <c r="AT310" s="1064"/>
      <c r="AU310" s="1042">
        <f t="shared" si="131"/>
        <v>0</v>
      </c>
      <c r="AV310" s="1043">
        <f>IF(AK310,IF(OR(AU310="",N(AU310)&lt;=0.000000001),"",_xlfn.XLOOKUP(AJ310,BJ15:BJ62,BN15:BN62,_xlfn.XLOOKUP(AJ310,BK15:BK62,BN15:BN62,_xlfn.XLOOKUP(AJ310,BL15:BL62,BN15:BN62,"")))),0)</f>
        <v>0</v>
      </c>
      <c r="AW310" s="1065" cm="1">
        <f t="array" ref="AW310">IF(AK310&lt;&gt;1,0,IF(OR(AU310="",N(AU310)&lt;=0.000000001),"",IF(OR(AO310="",N(AO310)&lt;=0.000000001),0,IF(ISNUMBER(AU310),IFERROR(_xlfn.LET(_xlpm.ai_test,TRIM(AJ310),_xlpm.r,IFERROR(_xlfn.XLOOKUP(_xlpm.ai_test,BJ15:BJ62,ROW(BJ15:BJ62),0,1),IFERROR(_xlfn.XLOOKUP(_xlpm.ai_test,BK15:BK62,ROW(BK15:BK62),0,1),_xlfn.XLOOKUP(_xlpm.ai_test,BL15:BL62,ROW(BL15:BL62),0,1))),_xlpm.p,_xlpm.r-MIN(ROW(BJ15:BJ62))+1,_xlpm.f,INDEX(BM15:BM62,_xlpm.p),_xlpm.u,INDEX(BN15:BN62,_xlpm.p),_xlpm.s,INDEX(BP15:BP62,_xlpm.p),_xlpm.q,N(AU310)/_xlpm.f,IF(_xlpm.q&gt;=_xlpm.s,ROUND(_xlpm.q,1)&amp;" "&amp;_xlpm.ai_test&amp;" = "&amp;ROUND(_xlpm.q*_xlpm.f,1)&amp;" "&amp;_xlpm.u,ROUND(_xlpm.q,1)&amp;" "&amp;_xlpm.ai_test)),""),""))))</f>
        <v>0</v>
      </c>
      <c r="AX310" s="1055"/>
      <c r="AY310" s="1042">
        <f t="shared" si="132"/>
        <v>0</v>
      </c>
      <c r="AZ310" s="1043" t="str">
        <f t="shared" si="133"/>
        <v/>
      </c>
      <c r="BA310" s="1044">
        <f t="shared" si="134"/>
        <v>0</v>
      </c>
      <c r="BB310" s="1045" t="str">
        <f t="shared" si="135"/>
        <v/>
      </c>
      <c r="BC310" s="1046"/>
      <c r="BD310" s="1047">
        <f t="shared" si="136"/>
        <v>0</v>
      </c>
      <c r="BE310" s="1048" t="str">
        <f t="shared" si="137"/>
        <v/>
      </c>
      <c r="BF310" s="262" t="s">
        <v>22</v>
      </c>
      <c r="BG310" s="1027">
        <f t="shared" si="138"/>
        <v>0</v>
      </c>
      <c r="BH310" s="1028">
        <f t="shared" si="139"/>
        <v>0</v>
      </c>
      <c r="BI310"/>
      <c r="BJ310" s="701"/>
      <c r="BK310" s="701"/>
      <c r="BL310" s="701"/>
      <c r="BM310" s="701"/>
      <c r="BN310" s="701"/>
      <c r="BO310" s="701"/>
      <c r="BP310" s="701"/>
      <c r="BQ310" s="701"/>
      <c r="BX310" s="964" t="str">
        <f t="shared" si="121"/>
        <v>►</v>
      </c>
      <c r="CC310"/>
      <c r="CD310" s="848"/>
      <c r="CL310" s="848"/>
      <c r="CT310" s="848"/>
      <c r="DB310" s="848"/>
      <c r="DC310" s="3">
        <v>1</v>
      </c>
    </row>
    <row r="311" spans="1:109" ht="21" customHeight="1">
      <c r="L311" s="115" t="s">
        <v>16</v>
      </c>
      <c r="M311" s="3141"/>
      <c r="N311" s="3142"/>
      <c r="O311" s="3141"/>
      <c r="P311" s="3143"/>
      <c r="Q311" s="3144"/>
      <c r="R311" s="3145"/>
      <c r="S311" s="3146"/>
      <c r="T311" s="3147"/>
      <c r="U311" s="3148"/>
      <c r="V311" s="3149"/>
      <c r="W311" s="2109"/>
      <c r="X311" s="3150"/>
      <c r="Y311" s="117"/>
      <c r="Z311" s="3151"/>
      <c r="AA311" s="3152"/>
      <c r="AB311" s="3153"/>
      <c r="AC311" s="3154"/>
      <c r="AD311" s="119"/>
      <c r="AE311" s="262" t="s">
        <v>22</v>
      </c>
      <c r="AF311" s="1035" t="str">
        <f t="shared" si="122"/>
        <v>►</v>
      </c>
      <c r="AG311" s="1036" t="str">
        <f t="shared" si="123"/>
        <v/>
      </c>
      <c r="AH311" s="1037" t="str">
        <f t="shared" si="124"/>
        <v/>
      </c>
      <c r="AI311" s="1036" t="str">
        <f t="shared" si="125"/>
        <v/>
      </c>
      <c r="AJ311" s="1037" t="str">
        <f t="shared" si="126"/>
        <v/>
      </c>
      <c r="AK311" s="1037">
        <f>IF(AND(L311="A",COUNTIF(BJ15:BL62,TRIM(U311))&gt;0),1,0)</f>
        <v>0</v>
      </c>
      <c r="AL311" s="1051" t="str" cm="1">
        <f t="array" ref="AL311">IF(AF311&lt;&gt;"A","",IFERROR((IFERROR(_xlfn.XLOOKUP(TRIM(SUBSTITUTE(U311,CHAR(160)," ")),BJ15:BJ62,BM15:BM62),IFERROR(_xlfn.XLOOKUP(TRIM(SUBSTITUTE(U311,CHAR(160)," ")),BK15:BK62,BM15:BM62),_xlfn.XLOOKUP(TRIM(SUBSTITUTE(U311,CHAR(160)," ")),BL15:BL62,BM15:BM62))))*T311*IF(ISBLANK(Q311),1,Q311)+IFERROR(_xlfn.XLOOKUP("RECHERCHEX",TRIM(L311:AD311),L311:AD311),0),0))</f>
        <v/>
      </c>
      <c r="AM311" s="1038">
        <f t="shared" si="127"/>
        <v>0</v>
      </c>
      <c r="AN311" s="1627" t="str">
        <f t="shared" si="128"/>
        <v/>
      </c>
      <c r="AO311" s="1039">
        <f t="shared" si="129"/>
        <v>0</v>
      </c>
      <c r="AP311" s="1039">
        <f t="shared" si="130"/>
        <v>0</v>
      </c>
      <c r="AQ311" s="1052">
        <f>IF(AO311&gt;0,AS9,0)</f>
        <v>0</v>
      </c>
      <c r="AR311" s="1626" t="str">
        <f>IF(TRIM(AG311)="▼ recette suivante", AG311, IF(AQ311&gt;0, IF(AT9&lt;&gt;"", AT9&amp;"-ou.or.o ❾ + or - &gt;", ""), ""))</f>
        <v/>
      </c>
      <c r="AS311" s="1064"/>
      <c r="AT311" s="1064"/>
      <c r="AU311" s="1053">
        <f t="shared" si="131"/>
        <v>0</v>
      </c>
      <c r="AV311" s="1054">
        <f>IF(AK311,IF(OR(AU311="",N(AU311)&lt;=0.000000001),"",_xlfn.XLOOKUP(AJ311,BJ15:BJ62,BN15:BN62,_xlfn.XLOOKUP(AJ311,BK15:BK62,BN15:BN62,_xlfn.XLOOKUP(AJ311,BL15:BL62,BN15:BN62,"")))),0)</f>
        <v>0</v>
      </c>
      <c r="AW311" s="1067" cm="1">
        <f t="array" ref="AW311">IF(AK311&lt;&gt;1,0,IF(OR(AU311="",N(AU311)&lt;=0.000000001),"",IF(OR(AO311="",N(AO311)&lt;=0.000000001),0,IF(ISNUMBER(AU311),IFERROR(_xlfn.LET(_xlpm.ai_test,TRIM(AJ311),_xlpm.r,IFERROR(_xlfn.XLOOKUP(_xlpm.ai_test,BJ15:BJ62,ROW(BJ15:BJ62),0,1),IFERROR(_xlfn.XLOOKUP(_xlpm.ai_test,BK15:BK62,ROW(BK15:BK62),0,1),_xlfn.XLOOKUP(_xlpm.ai_test,BL15:BL62,ROW(BL15:BL62),0,1))),_xlpm.p,_xlpm.r-MIN(ROW(BJ15:BJ62))+1,_xlpm.f,INDEX(BM15:BM62,_xlpm.p),_xlpm.u,INDEX(BN15:BN62,_xlpm.p),_xlpm.s,INDEX(BP15:BP62,_xlpm.p),_xlpm.q,N(AU311)/_xlpm.f,IF(_xlpm.q&gt;=_xlpm.s,ROUND(_xlpm.q,1)&amp;" "&amp;_xlpm.ai_test&amp;" = "&amp;ROUND(_xlpm.q*_xlpm.f,1)&amp;" "&amp;_xlpm.u,ROUND(_xlpm.q,1)&amp;" "&amp;_xlpm.ai_test)),""),""))))</f>
        <v>0</v>
      </c>
      <c r="AX311" s="1055"/>
      <c r="AY311" s="1053">
        <f t="shared" si="132"/>
        <v>0</v>
      </c>
      <c r="AZ311" s="1054" t="str">
        <f t="shared" si="133"/>
        <v/>
      </c>
      <c r="BA311" s="1056">
        <f t="shared" si="134"/>
        <v>0</v>
      </c>
      <c r="BB311" s="1057" t="str">
        <f t="shared" si="135"/>
        <v/>
      </c>
      <c r="BC311" s="1046"/>
      <c r="BD311" s="1058">
        <f t="shared" si="136"/>
        <v>0</v>
      </c>
      <c r="BE311" s="1048" t="str">
        <f t="shared" si="137"/>
        <v/>
      </c>
      <c r="BF311" s="262" t="s">
        <v>22</v>
      </c>
      <c r="BG311" s="1027">
        <f t="shared" si="138"/>
        <v>0</v>
      </c>
      <c r="BH311" s="1028">
        <f t="shared" si="139"/>
        <v>0</v>
      </c>
      <c r="BI311"/>
      <c r="BJ311" s="701"/>
      <c r="BK311" s="701"/>
      <c r="BL311" s="701"/>
      <c r="BM311" s="701"/>
      <c r="BN311" s="701"/>
      <c r="BO311" s="701"/>
      <c r="BP311" s="701"/>
      <c r="BQ311" s="701"/>
      <c r="BX311" s="964" t="str">
        <f t="shared" si="121"/>
        <v>►</v>
      </c>
      <c r="CC311"/>
      <c r="CD311" s="848"/>
      <c r="CL311" s="848"/>
      <c r="CT311" s="848"/>
      <c r="DB311" s="848"/>
      <c r="DC311" s="3">
        <v>1</v>
      </c>
    </row>
    <row r="312" spans="1:109" ht="21" customHeight="1">
      <c r="L312" s="115" t="s">
        <v>16</v>
      </c>
      <c r="M312" s="3141"/>
      <c r="N312" s="3142"/>
      <c r="O312" s="3141"/>
      <c r="P312" s="3143"/>
      <c r="Q312" s="3144"/>
      <c r="R312" s="3145"/>
      <c r="S312" s="3146"/>
      <c r="T312" s="3147"/>
      <c r="U312" s="3148"/>
      <c r="V312" s="3149"/>
      <c r="W312" s="2109"/>
      <c r="X312" s="3150"/>
      <c r="Y312" s="117"/>
      <c r="Z312" s="3151"/>
      <c r="AA312" s="3152"/>
      <c r="AB312" s="3153"/>
      <c r="AC312" s="3154"/>
      <c r="AD312" s="119"/>
      <c r="AE312" s="262" t="s">
        <v>22</v>
      </c>
      <c r="AF312" s="1035" t="str">
        <f t="shared" si="122"/>
        <v>►</v>
      </c>
      <c r="AG312" s="1036" t="str">
        <f t="shared" si="123"/>
        <v/>
      </c>
      <c r="AH312" s="1037" t="str">
        <f t="shared" si="124"/>
        <v/>
      </c>
      <c r="AI312" s="1036" t="str">
        <f t="shared" si="125"/>
        <v/>
      </c>
      <c r="AJ312" s="1037" t="str">
        <f t="shared" si="126"/>
        <v/>
      </c>
      <c r="AK312" s="1037">
        <f>IF(AND(L312="A",COUNTIF(BJ15:BL62,TRIM(U312))&gt;0),1,0)</f>
        <v>0</v>
      </c>
      <c r="AL312" s="1051" t="str" cm="1">
        <f t="array" ref="AL312">IF(AF312&lt;&gt;"A","",IFERROR((IFERROR(_xlfn.XLOOKUP(TRIM(SUBSTITUTE(U312,CHAR(160)," ")),BJ15:BJ62,BM15:BM62),IFERROR(_xlfn.XLOOKUP(TRIM(SUBSTITUTE(U312,CHAR(160)," ")),BK15:BK62,BM15:BM62),_xlfn.XLOOKUP(TRIM(SUBSTITUTE(U312,CHAR(160)," ")),BL15:BL62,BM15:BM62))))*T312*IF(ISBLANK(Q312),1,Q312)+IFERROR(_xlfn.XLOOKUP("RECHERCHEX",TRIM(L312:AD312),L312:AD312),0),0))</f>
        <v/>
      </c>
      <c r="AM312" s="1038">
        <f t="shared" si="127"/>
        <v>0</v>
      </c>
      <c r="AN312" s="1627" t="str">
        <f t="shared" si="128"/>
        <v/>
      </c>
      <c r="AO312" s="1039">
        <f t="shared" si="129"/>
        <v>0</v>
      </c>
      <c r="AP312" s="1039">
        <f t="shared" si="130"/>
        <v>0</v>
      </c>
      <c r="AQ312" s="1040">
        <f>IF(AO312&gt;0,AS9,0)</f>
        <v>0</v>
      </c>
      <c r="AR312" s="1628" t="str">
        <f>IF(TRIM(AG312)="▼ recette suivante", AG312, IF(AQ312&gt;0, IF(AT9&lt;&gt;"", AT9&amp;"-ou.or.o ❾ + or - &gt;", ""), ""))</f>
        <v/>
      </c>
      <c r="AS312" s="1064"/>
      <c r="AT312" s="1064"/>
      <c r="AU312" s="1042">
        <f t="shared" si="131"/>
        <v>0</v>
      </c>
      <c r="AV312" s="1043">
        <f>IF(AK312,IF(OR(AU312="",N(AU312)&lt;=0.000000001),"",_xlfn.XLOOKUP(AJ312,BJ15:BJ62,BN15:BN62,_xlfn.XLOOKUP(AJ312,BK15:BK62,BN15:BN62,_xlfn.XLOOKUP(AJ312,BL15:BL62,BN15:BN62,"")))),0)</f>
        <v>0</v>
      </c>
      <c r="AW312" s="1065" cm="1">
        <f t="array" ref="AW312">IF(AK312&lt;&gt;1,0,IF(OR(AU312="",N(AU312)&lt;=0.000000001),"",IF(OR(AO312="",N(AO312)&lt;=0.000000001),0,IF(ISNUMBER(AU312),IFERROR(_xlfn.LET(_xlpm.ai_test,TRIM(AJ312),_xlpm.r,IFERROR(_xlfn.XLOOKUP(_xlpm.ai_test,BJ15:BJ62,ROW(BJ15:BJ62),0,1),IFERROR(_xlfn.XLOOKUP(_xlpm.ai_test,BK15:BK62,ROW(BK15:BK62),0,1),_xlfn.XLOOKUP(_xlpm.ai_test,BL15:BL62,ROW(BL15:BL62),0,1))),_xlpm.p,_xlpm.r-MIN(ROW(BJ15:BJ62))+1,_xlpm.f,INDEX(BM15:BM62,_xlpm.p),_xlpm.u,INDEX(BN15:BN62,_xlpm.p),_xlpm.s,INDEX(BP15:BP62,_xlpm.p),_xlpm.q,N(AU312)/_xlpm.f,IF(_xlpm.q&gt;=_xlpm.s,ROUND(_xlpm.q,1)&amp;" "&amp;_xlpm.ai_test&amp;" = "&amp;ROUND(_xlpm.q*_xlpm.f,1)&amp;" "&amp;_xlpm.u,ROUND(_xlpm.q,1)&amp;" "&amp;_xlpm.ai_test)),""),""))))</f>
        <v>0</v>
      </c>
      <c r="AX312" s="1055"/>
      <c r="AY312" s="1042">
        <f t="shared" si="132"/>
        <v>0</v>
      </c>
      <c r="AZ312" s="1043" t="str">
        <f t="shared" si="133"/>
        <v/>
      </c>
      <c r="BA312" s="1044">
        <f t="shared" si="134"/>
        <v>0</v>
      </c>
      <c r="BB312" s="1045" t="str">
        <f t="shared" si="135"/>
        <v/>
      </c>
      <c r="BC312" s="1046"/>
      <c r="BD312" s="1047">
        <f t="shared" si="136"/>
        <v>0</v>
      </c>
      <c r="BE312" s="1048" t="str">
        <f t="shared" si="137"/>
        <v/>
      </c>
      <c r="BF312" s="262" t="s">
        <v>22</v>
      </c>
      <c r="BG312" s="1027">
        <f t="shared" si="138"/>
        <v>0</v>
      </c>
      <c r="BH312" s="1028">
        <f t="shared" si="139"/>
        <v>0</v>
      </c>
      <c r="BI312"/>
      <c r="BJ312" s="701"/>
      <c r="BK312" s="701"/>
      <c r="BL312" s="701"/>
      <c r="BM312" s="701"/>
      <c r="BN312" s="701"/>
      <c r="BO312" s="701"/>
      <c r="BP312" s="701"/>
      <c r="BQ312" s="701"/>
      <c r="BX312" s="964" t="str">
        <f t="shared" si="121"/>
        <v>►</v>
      </c>
      <c r="CC312"/>
      <c r="CD312" s="848"/>
      <c r="CL312" s="848"/>
      <c r="CT312" s="848"/>
      <c r="DB312" s="848"/>
      <c r="DC312" s="3">
        <v>1</v>
      </c>
    </row>
    <row r="313" spans="1:109" ht="21" customHeight="1">
      <c r="L313" s="115" t="s">
        <v>16</v>
      </c>
      <c r="M313" s="3141"/>
      <c r="N313" s="3142"/>
      <c r="O313" s="3141"/>
      <c r="P313" s="3143"/>
      <c r="Q313" s="3144"/>
      <c r="R313" s="3145"/>
      <c r="S313" s="3146"/>
      <c r="T313" s="3147"/>
      <c r="U313" s="3148"/>
      <c r="V313" s="3149"/>
      <c r="W313" s="2109"/>
      <c r="X313" s="3150"/>
      <c r="Y313" s="117"/>
      <c r="Z313" s="3151"/>
      <c r="AA313" s="3152"/>
      <c r="AB313" s="3153"/>
      <c r="AC313" s="3154"/>
      <c r="AD313" s="119"/>
      <c r="AE313" s="262" t="s">
        <v>22</v>
      </c>
      <c r="AF313" s="1035" t="str">
        <f t="shared" si="122"/>
        <v>►</v>
      </c>
      <c r="AG313" s="1036" t="str">
        <f t="shared" si="123"/>
        <v/>
      </c>
      <c r="AH313" s="1037" t="str">
        <f t="shared" si="124"/>
        <v/>
      </c>
      <c r="AI313" s="1036" t="str">
        <f t="shared" si="125"/>
        <v/>
      </c>
      <c r="AJ313" s="1037" t="str">
        <f t="shared" si="126"/>
        <v/>
      </c>
      <c r="AK313" s="1037">
        <f>IF(AND(L313="A",COUNTIF(BJ15:BL62,TRIM(U313))&gt;0),1,0)</f>
        <v>0</v>
      </c>
      <c r="AL313" s="1051" t="str" cm="1">
        <f t="array" ref="AL313">IF(AF313&lt;&gt;"A","",IFERROR((IFERROR(_xlfn.XLOOKUP(TRIM(SUBSTITUTE(U313,CHAR(160)," ")),BJ15:BJ62,BM15:BM62),IFERROR(_xlfn.XLOOKUP(TRIM(SUBSTITUTE(U313,CHAR(160)," ")),BK15:BK62,BM15:BM62),_xlfn.XLOOKUP(TRIM(SUBSTITUTE(U313,CHAR(160)," ")),BL15:BL62,BM15:BM62))))*T313*IF(ISBLANK(Q313),1,Q313)+IFERROR(_xlfn.XLOOKUP("RECHERCHEX",TRIM(L313:AD313),L313:AD313),0),0))</f>
        <v/>
      </c>
      <c r="AM313" s="1038">
        <f t="shared" si="127"/>
        <v>0</v>
      </c>
      <c r="AN313" s="1627" t="str">
        <f t="shared" si="128"/>
        <v/>
      </c>
      <c r="AO313" s="1039">
        <f t="shared" si="129"/>
        <v>0</v>
      </c>
      <c r="AP313" s="1039">
        <f t="shared" si="130"/>
        <v>0</v>
      </c>
      <c r="AQ313" s="1052">
        <f>IF(AO313&gt;0,AS9,0)</f>
        <v>0</v>
      </c>
      <c r="AR313" s="1626" t="str">
        <f>IF(TRIM(AG313)="▼ recette suivante", AG313, IF(AQ313&gt;0, IF(AT9&lt;&gt;"", AT9&amp;"-ou.or.o ❾ + or - &gt;", ""), ""))</f>
        <v/>
      </c>
      <c r="AS313" s="1064"/>
      <c r="AT313" s="1064"/>
      <c r="AU313" s="1053">
        <f t="shared" si="131"/>
        <v>0</v>
      </c>
      <c r="AV313" s="1054">
        <f>IF(AK313,IF(OR(AU313="",N(AU313)&lt;=0.000000001),"",_xlfn.XLOOKUP(AJ313,BJ15:BJ62,BN15:BN62,_xlfn.XLOOKUP(AJ313,BK15:BK62,BN15:BN62,_xlfn.XLOOKUP(AJ313,BL15:BL62,BN15:BN62,"")))),0)</f>
        <v>0</v>
      </c>
      <c r="AW313" s="1067" cm="1">
        <f t="array" ref="AW313">IF(AK313&lt;&gt;1,0,IF(OR(AU313="",N(AU313)&lt;=0.000000001),"",IF(OR(AO313="",N(AO313)&lt;=0.000000001),0,IF(ISNUMBER(AU313),IFERROR(_xlfn.LET(_xlpm.ai_test,TRIM(AJ313),_xlpm.r,IFERROR(_xlfn.XLOOKUP(_xlpm.ai_test,BJ15:BJ62,ROW(BJ15:BJ62),0,1),IFERROR(_xlfn.XLOOKUP(_xlpm.ai_test,BK15:BK62,ROW(BK15:BK62),0,1),_xlfn.XLOOKUP(_xlpm.ai_test,BL15:BL62,ROW(BL15:BL62),0,1))),_xlpm.p,_xlpm.r-MIN(ROW(BJ15:BJ62))+1,_xlpm.f,INDEX(BM15:BM62,_xlpm.p),_xlpm.u,INDEX(BN15:BN62,_xlpm.p),_xlpm.s,INDEX(BP15:BP62,_xlpm.p),_xlpm.q,N(AU313)/_xlpm.f,IF(_xlpm.q&gt;=_xlpm.s,ROUND(_xlpm.q,1)&amp;" "&amp;_xlpm.ai_test&amp;" = "&amp;ROUND(_xlpm.q*_xlpm.f,1)&amp;" "&amp;_xlpm.u,ROUND(_xlpm.q,1)&amp;" "&amp;_xlpm.ai_test)),""),""))))</f>
        <v>0</v>
      </c>
      <c r="AX313" s="1055"/>
      <c r="AY313" s="1053">
        <f t="shared" si="132"/>
        <v>0</v>
      </c>
      <c r="AZ313" s="1054" t="str">
        <f t="shared" si="133"/>
        <v/>
      </c>
      <c r="BA313" s="1056">
        <f t="shared" si="134"/>
        <v>0</v>
      </c>
      <c r="BB313" s="1057" t="str">
        <f t="shared" si="135"/>
        <v/>
      </c>
      <c r="BC313" s="1046"/>
      <c r="BD313" s="1058">
        <f t="shared" si="136"/>
        <v>0</v>
      </c>
      <c r="BE313" s="1048" t="str">
        <f t="shared" si="137"/>
        <v/>
      </c>
      <c r="BF313" s="262" t="s">
        <v>22</v>
      </c>
      <c r="BG313" s="1027">
        <f t="shared" si="138"/>
        <v>0</v>
      </c>
      <c r="BH313" s="1028">
        <f t="shared" si="139"/>
        <v>0</v>
      </c>
      <c r="BI313"/>
      <c r="BJ313" s="701"/>
      <c r="BK313" s="701"/>
      <c r="BL313" s="701"/>
      <c r="BM313" s="701"/>
      <c r="BN313" s="701"/>
      <c r="BO313" s="701"/>
      <c r="BP313" s="701"/>
      <c r="BQ313" s="701"/>
      <c r="BX313" s="964" t="str">
        <f t="shared" si="121"/>
        <v>►</v>
      </c>
      <c r="CC313"/>
      <c r="CD313" s="848"/>
      <c r="CL313" s="848"/>
      <c r="CT313" s="848"/>
      <c r="DB313" s="848"/>
      <c r="DC313" s="3">
        <v>1</v>
      </c>
    </row>
    <row r="314" spans="1:109" ht="21" customHeight="1">
      <c r="L314" s="115" t="s">
        <v>16</v>
      </c>
      <c r="M314" s="3141"/>
      <c r="N314" s="3142"/>
      <c r="O314" s="3141"/>
      <c r="P314" s="3143"/>
      <c r="Q314" s="3144"/>
      <c r="R314" s="3145"/>
      <c r="S314" s="3146"/>
      <c r="T314" s="3147"/>
      <c r="U314" s="3148"/>
      <c r="V314" s="3149"/>
      <c r="W314" s="2109"/>
      <c r="X314" s="3150"/>
      <c r="Y314" s="117"/>
      <c r="Z314" s="3151"/>
      <c r="AA314" s="3152"/>
      <c r="AB314" s="3153"/>
      <c r="AC314" s="3154"/>
      <c r="AD314" s="119"/>
      <c r="AE314" s="262" t="s">
        <v>22</v>
      </c>
      <c r="AF314" s="1035" t="str">
        <f t="shared" si="122"/>
        <v>►</v>
      </c>
      <c r="AG314" s="1036" t="str">
        <f t="shared" si="123"/>
        <v/>
      </c>
      <c r="AH314" s="1037" t="str">
        <f t="shared" si="124"/>
        <v/>
      </c>
      <c r="AI314" s="1036" t="str">
        <f t="shared" si="125"/>
        <v/>
      </c>
      <c r="AJ314" s="1037" t="str">
        <f t="shared" si="126"/>
        <v/>
      </c>
      <c r="AK314" s="1037">
        <f>IF(AND(L314="A",COUNTIF(BJ15:BL62,TRIM(U314))&gt;0),1,0)</f>
        <v>0</v>
      </c>
      <c r="AL314" s="1051" t="str" cm="1">
        <f t="array" ref="AL314">IF(AF314&lt;&gt;"A","",IFERROR((IFERROR(_xlfn.XLOOKUP(TRIM(SUBSTITUTE(U314,CHAR(160)," ")),BJ15:BJ62,BM15:BM62),IFERROR(_xlfn.XLOOKUP(TRIM(SUBSTITUTE(U314,CHAR(160)," ")),BK15:BK62,BM15:BM62),_xlfn.XLOOKUP(TRIM(SUBSTITUTE(U314,CHAR(160)," ")),BL15:BL62,BM15:BM62))))*T314*IF(ISBLANK(Q314),1,Q314)+IFERROR(_xlfn.XLOOKUP("RECHERCHEX",TRIM(L314:AD314),L314:AD314),0),0))</f>
        <v/>
      </c>
      <c r="AM314" s="1038">
        <f t="shared" si="127"/>
        <v>0</v>
      </c>
      <c r="AN314" s="1627" t="str">
        <f t="shared" si="128"/>
        <v/>
      </c>
      <c r="AO314" s="1039">
        <f t="shared" si="129"/>
        <v>0</v>
      </c>
      <c r="AP314" s="1039">
        <f t="shared" si="130"/>
        <v>0</v>
      </c>
      <c r="AQ314" s="1040">
        <f>IF(AO314&gt;0,AS9,0)</f>
        <v>0</v>
      </c>
      <c r="AR314" s="1628" t="str">
        <f>IF(TRIM(AG314)="▼ recette suivante", AG314, IF(AQ314&gt;0, IF(AT9&lt;&gt;"", AT9&amp;"-ou.or.o ❾ + or - &gt;", ""), ""))</f>
        <v/>
      </c>
      <c r="AS314" s="1064"/>
      <c r="AT314" s="1064"/>
      <c r="AU314" s="1042">
        <f t="shared" si="131"/>
        <v>0</v>
      </c>
      <c r="AV314" s="1043">
        <f>IF(AK314,IF(OR(AU314="",N(AU314)&lt;=0.000000001),"",_xlfn.XLOOKUP(AJ314,BJ15:BJ62,BN15:BN62,_xlfn.XLOOKUP(AJ314,BK15:BK62,BN15:BN62,_xlfn.XLOOKUP(AJ314,BL15:BL62,BN15:BN62,"")))),0)</f>
        <v>0</v>
      </c>
      <c r="AW314" s="1065" cm="1">
        <f t="array" ref="AW314">IF(AK314&lt;&gt;1,0,IF(OR(AU314="",N(AU314)&lt;=0.000000001),"",IF(OR(AO314="",N(AO314)&lt;=0.000000001),0,IF(ISNUMBER(AU314),IFERROR(_xlfn.LET(_xlpm.ai_test,TRIM(AJ314),_xlpm.r,IFERROR(_xlfn.XLOOKUP(_xlpm.ai_test,BJ15:BJ62,ROW(BJ15:BJ62),0,1),IFERROR(_xlfn.XLOOKUP(_xlpm.ai_test,BK15:BK62,ROW(BK15:BK62),0,1),_xlfn.XLOOKUP(_xlpm.ai_test,BL15:BL62,ROW(BL15:BL62),0,1))),_xlpm.p,_xlpm.r-MIN(ROW(BJ15:BJ62))+1,_xlpm.f,INDEX(BM15:BM62,_xlpm.p),_xlpm.u,INDEX(BN15:BN62,_xlpm.p),_xlpm.s,INDEX(BP15:BP62,_xlpm.p),_xlpm.q,N(AU314)/_xlpm.f,IF(_xlpm.q&gt;=_xlpm.s,ROUND(_xlpm.q,1)&amp;" "&amp;_xlpm.ai_test&amp;" = "&amp;ROUND(_xlpm.q*_xlpm.f,1)&amp;" "&amp;_xlpm.u,ROUND(_xlpm.q,1)&amp;" "&amp;_xlpm.ai_test)),""),""))))</f>
        <v>0</v>
      </c>
      <c r="AX314" s="1055"/>
      <c r="AY314" s="1042">
        <f t="shared" si="132"/>
        <v>0</v>
      </c>
      <c r="AZ314" s="1043" t="str">
        <f t="shared" si="133"/>
        <v/>
      </c>
      <c r="BA314" s="1044">
        <f t="shared" si="134"/>
        <v>0</v>
      </c>
      <c r="BB314" s="1045" t="str">
        <f t="shared" si="135"/>
        <v/>
      </c>
      <c r="BC314" s="1046"/>
      <c r="BD314" s="1047">
        <f t="shared" si="136"/>
        <v>0</v>
      </c>
      <c r="BE314" s="1048" t="str">
        <f t="shared" si="137"/>
        <v/>
      </c>
      <c r="BF314" s="262" t="s">
        <v>22</v>
      </c>
      <c r="BG314" s="1027">
        <f t="shared" si="138"/>
        <v>0</v>
      </c>
      <c r="BH314" s="1028">
        <f t="shared" si="139"/>
        <v>0</v>
      </c>
      <c r="BI314"/>
      <c r="BJ314" s="701"/>
      <c r="BK314" s="701"/>
      <c r="BL314" s="701"/>
      <c r="BM314" s="701"/>
      <c r="BN314" s="701"/>
      <c r="BO314" s="701"/>
      <c r="BP314" s="701"/>
      <c r="BQ314" s="701"/>
      <c r="BX314" s="964" t="str">
        <f t="shared" si="121"/>
        <v>►</v>
      </c>
      <c r="CC314"/>
      <c r="CD314" s="848"/>
      <c r="CL314" s="848"/>
      <c r="CT314" s="848"/>
      <c r="DB314" s="848"/>
      <c r="DC314" s="3">
        <v>1</v>
      </c>
    </row>
    <row r="315" spans="1:109" ht="21" customHeight="1">
      <c r="L315" s="115" t="s">
        <v>16</v>
      </c>
      <c r="M315" s="3141"/>
      <c r="N315" s="3142"/>
      <c r="O315" s="3141"/>
      <c r="P315" s="3143"/>
      <c r="Q315" s="3144"/>
      <c r="R315" s="3145"/>
      <c r="S315" s="3146"/>
      <c r="T315" s="3147"/>
      <c r="U315" s="3148"/>
      <c r="V315" s="3149"/>
      <c r="W315" s="2109"/>
      <c r="X315" s="3150"/>
      <c r="Y315" s="117"/>
      <c r="Z315" s="3151"/>
      <c r="AA315" s="3152"/>
      <c r="AB315" s="3153"/>
      <c r="AC315" s="3154"/>
      <c r="AD315" s="119"/>
      <c r="AE315" s="262" t="s">
        <v>22</v>
      </c>
      <c r="AF315" s="1035" t="str">
        <f t="shared" si="122"/>
        <v>►</v>
      </c>
      <c r="AG315" s="1036" t="str">
        <f t="shared" si="123"/>
        <v/>
      </c>
      <c r="AH315" s="1037" t="str">
        <f t="shared" si="124"/>
        <v/>
      </c>
      <c r="AI315" s="1036" t="str">
        <f t="shared" si="125"/>
        <v/>
      </c>
      <c r="AJ315" s="1037" t="str">
        <f t="shared" si="126"/>
        <v/>
      </c>
      <c r="AK315" s="1037">
        <f>IF(AND(L315="A",COUNTIF(BJ15:BL62,TRIM(U315))&gt;0),1,0)</f>
        <v>0</v>
      </c>
      <c r="AL315" s="1051" t="str" cm="1">
        <f t="array" ref="AL315">IF(AF315&lt;&gt;"A","",IFERROR((IFERROR(_xlfn.XLOOKUP(TRIM(SUBSTITUTE(U315,CHAR(160)," ")),BJ15:BJ62,BM15:BM62),IFERROR(_xlfn.XLOOKUP(TRIM(SUBSTITUTE(U315,CHAR(160)," ")),BK15:BK62,BM15:BM62),_xlfn.XLOOKUP(TRIM(SUBSTITUTE(U315,CHAR(160)," ")),BL15:BL62,BM15:BM62))))*T315*IF(ISBLANK(Q315),1,Q315)+IFERROR(_xlfn.XLOOKUP("RECHERCHEX",TRIM(L315:AD315),L315:AD315),0),0))</f>
        <v/>
      </c>
      <c r="AM315" s="1038">
        <f t="shared" si="127"/>
        <v>0</v>
      </c>
      <c r="AN315" s="1627" t="str">
        <f t="shared" si="128"/>
        <v/>
      </c>
      <c r="AO315" s="1039">
        <f t="shared" si="129"/>
        <v>0</v>
      </c>
      <c r="AP315" s="1039">
        <f t="shared" si="130"/>
        <v>0</v>
      </c>
      <c r="AQ315" s="1052">
        <f>IF(AO315&gt;0,AS9,0)</f>
        <v>0</v>
      </c>
      <c r="AR315" s="1626" t="str">
        <f>IF(TRIM(AG315)="▼ recette suivante", AG315, IF(AQ315&gt;0, IF(AT9&lt;&gt;"", AT9&amp;"-ou.or.o ❾ + or - &gt;", ""), ""))</f>
        <v/>
      </c>
      <c r="AS315" s="1064"/>
      <c r="AT315" s="1064"/>
      <c r="AU315" s="1053">
        <f t="shared" si="131"/>
        <v>0</v>
      </c>
      <c r="AV315" s="1054">
        <f>IF(AK315,IF(OR(AU315="",N(AU315)&lt;=0.000000001),"",_xlfn.XLOOKUP(AJ315,BJ15:BJ62,BN15:BN62,_xlfn.XLOOKUP(AJ315,BK15:BK62,BN15:BN62,_xlfn.XLOOKUP(AJ315,BL15:BL62,BN15:BN62,"")))),0)</f>
        <v>0</v>
      </c>
      <c r="AW315" s="1067" cm="1">
        <f t="array" ref="AW315">IF(AK315&lt;&gt;1,0,IF(OR(AU315="",N(AU315)&lt;=0.000000001),"",IF(OR(AO315="",N(AO315)&lt;=0.000000001),0,IF(ISNUMBER(AU315),IFERROR(_xlfn.LET(_xlpm.ai_test,TRIM(AJ315),_xlpm.r,IFERROR(_xlfn.XLOOKUP(_xlpm.ai_test,BJ15:BJ62,ROW(BJ15:BJ62),0,1),IFERROR(_xlfn.XLOOKUP(_xlpm.ai_test,BK15:BK62,ROW(BK15:BK62),0,1),_xlfn.XLOOKUP(_xlpm.ai_test,BL15:BL62,ROW(BL15:BL62),0,1))),_xlpm.p,_xlpm.r-MIN(ROW(BJ15:BJ62))+1,_xlpm.f,INDEX(BM15:BM62,_xlpm.p),_xlpm.u,INDEX(BN15:BN62,_xlpm.p),_xlpm.s,INDEX(BP15:BP62,_xlpm.p),_xlpm.q,N(AU315)/_xlpm.f,IF(_xlpm.q&gt;=_xlpm.s,ROUND(_xlpm.q,1)&amp;" "&amp;_xlpm.ai_test&amp;" = "&amp;ROUND(_xlpm.q*_xlpm.f,1)&amp;" "&amp;_xlpm.u,ROUND(_xlpm.q,1)&amp;" "&amp;_xlpm.ai_test)),""),""))))</f>
        <v>0</v>
      </c>
      <c r="AX315" s="1055"/>
      <c r="AY315" s="1053">
        <f t="shared" si="132"/>
        <v>0</v>
      </c>
      <c r="AZ315" s="1054" t="str">
        <f t="shared" si="133"/>
        <v/>
      </c>
      <c r="BA315" s="1056">
        <f t="shared" si="134"/>
        <v>0</v>
      </c>
      <c r="BB315" s="1057" t="str">
        <f t="shared" si="135"/>
        <v/>
      </c>
      <c r="BC315" s="1046"/>
      <c r="BD315" s="1058">
        <f t="shared" si="136"/>
        <v>0</v>
      </c>
      <c r="BE315" s="1048" t="str">
        <f t="shared" si="137"/>
        <v/>
      </c>
      <c r="BF315" s="262" t="s">
        <v>22</v>
      </c>
      <c r="BG315" s="1027">
        <f t="shared" si="138"/>
        <v>0</v>
      </c>
      <c r="BH315" s="1028">
        <f t="shared" si="139"/>
        <v>0</v>
      </c>
      <c r="BI315"/>
      <c r="BJ315" s="701"/>
      <c r="BK315" s="701"/>
      <c r="BL315" s="701"/>
      <c r="BM315" s="701"/>
      <c r="BN315" s="701"/>
      <c r="BO315" s="701"/>
      <c r="BP315" s="701"/>
      <c r="BQ315" s="701"/>
      <c r="BX315" s="964" t="str">
        <f t="shared" si="121"/>
        <v>►</v>
      </c>
      <c r="CC315"/>
      <c r="CD315" s="848"/>
      <c r="CL315" s="848"/>
      <c r="CT315" s="848"/>
      <c r="DB315" s="848"/>
      <c r="DC315" s="3">
        <v>1</v>
      </c>
    </row>
    <row r="316" spans="1:109" ht="21" customHeight="1">
      <c r="L316" s="115" t="s">
        <v>16</v>
      </c>
      <c r="M316" s="3141"/>
      <c r="N316" s="3142"/>
      <c r="O316" s="3141"/>
      <c r="P316" s="3143"/>
      <c r="Q316" s="3144"/>
      <c r="R316" s="3145"/>
      <c r="S316" s="3146"/>
      <c r="T316" s="3147"/>
      <c r="U316" s="3148"/>
      <c r="V316" s="3149"/>
      <c r="W316" s="2109"/>
      <c r="X316" s="3150"/>
      <c r="Y316" s="117"/>
      <c r="Z316" s="3151"/>
      <c r="AA316" s="3152"/>
      <c r="AB316" s="3153"/>
      <c r="AC316" s="3154"/>
      <c r="AD316" s="119"/>
      <c r="AE316" s="262" t="s">
        <v>22</v>
      </c>
      <c r="AF316" s="1035" t="str">
        <f t="shared" si="122"/>
        <v>►</v>
      </c>
      <c r="AG316" s="1036" t="str">
        <f t="shared" si="123"/>
        <v/>
      </c>
      <c r="AH316" s="1037" t="str">
        <f t="shared" si="124"/>
        <v/>
      </c>
      <c r="AI316" s="1036" t="str">
        <f t="shared" si="125"/>
        <v/>
      </c>
      <c r="AJ316" s="1037" t="str">
        <f t="shared" si="126"/>
        <v/>
      </c>
      <c r="AK316" s="1037">
        <f>IF(AND(L316="A",COUNTIF(BJ15:BL62,TRIM(U316))&gt;0),1,0)</f>
        <v>0</v>
      </c>
      <c r="AL316" s="1051" t="str" cm="1">
        <f t="array" ref="AL316">IF(AF316&lt;&gt;"A","",IFERROR((IFERROR(_xlfn.XLOOKUP(TRIM(SUBSTITUTE(U316,CHAR(160)," ")),BJ15:BJ62,BM15:BM62),IFERROR(_xlfn.XLOOKUP(TRIM(SUBSTITUTE(U316,CHAR(160)," ")),BK15:BK62,BM15:BM62),_xlfn.XLOOKUP(TRIM(SUBSTITUTE(U316,CHAR(160)," ")),BL15:BL62,BM15:BM62))))*T316*IF(ISBLANK(Q316),1,Q316)+IFERROR(_xlfn.XLOOKUP("RECHERCHEX",TRIM(L316:AD316),L316:AD316),0),0))</f>
        <v/>
      </c>
      <c r="AM316" s="1038">
        <f t="shared" si="127"/>
        <v>0</v>
      </c>
      <c r="AN316" s="1627" t="str">
        <f t="shared" si="128"/>
        <v/>
      </c>
      <c r="AO316" s="1039">
        <f t="shared" si="129"/>
        <v>0</v>
      </c>
      <c r="AP316" s="1039">
        <f t="shared" si="130"/>
        <v>0</v>
      </c>
      <c r="AQ316" s="1040">
        <f>IF(AO316&gt;0,AS9,0)</f>
        <v>0</v>
      </c>
      <c r="AR316" s="1628" t="str">
        <f>IF(TRIM(AG316)="▼ recette suivante", AG316, IF(AQ316&gt;0, IF(AT9&lt;&gt;"", AT9&amp;"-ou.or.o ❾ + or - &gt;", ""), ""))</f>
        <v/>
      </c>
      <c r="AS316" s="1064"/>
      <c r="AT316" s="1064"/>
      <c r="AU316" s="1042">
        <f t="shared" si="131"/>
        <v>0</v>
      </c>
      <c r="AV316" s="1043">
        <f>IF(AK316,IF(OR(AU316="",N(AU316)&lt;=0.000000001),"",_xlfn.XLOOKUP(AJ316,BJ15:BJ62,BN15:BN62,_xlfn.XLOOKUP(AJ316,BK15:BK62,BN15:BN62,_xlfn.XLOOKUP(AJ316,BL15:BL62,BN15:BN62,"")))),0)</f>
        <v>0</v>
      </c>
      <c r="AW316" s="1065" cm="1">
        <f t="array" ref="AW316">IF(AK316&lt;&gt;1,0,IF(OR(AU316="",N(AU316)&lt;=0.000000001),"",IF(OR(AO316="",N(AO316)&lt;=0.000000001),0,IF(ISNUMBER(AU316),IFERROR(_xlfn.LET(_xlpm.ai_test,TRIM(AJ316),_xlpm.r,IFERROR(_xlfn.XLOOKUP(_xlpm.ai_test,BJ15:BJ62,ROW(BJ15:BJ62),0,1),IFERROR(_xlfn.XLOOKUP(_xlpm.ai_test,BK15:BK62,ROW(BK15:BK62),0,1),_xlfn.XLOOKUP(_xlpm.ai_test,BL15:BL62,ROW(BL15:BL62),0,1))),_xlpm.p,_xlpm.r-MIN(ROW(BJ15:BJ62))+1,_xlpm.f,INDEX(BM15:BM62,_xlpm.p),_xlpm.u,INDEX(BN15:BN62,_xlpm.p),_xlpm.s,INDEX(BP15:BP62,_xlpm.p),_xlpm.q,N(AU316)/_xlpm.f,IF(_xlpm.q&gt;=_xlpm.s,ROUND(_xlpm.q,1)&amp;" "&amp;_xlpm.ai_test&amp;" = "&amp;ROUND(_xlpm.q*_xlpm.f,1)&amp;" "&amp;_xlpm.u,ROUND(_xlpm.q,1)&amp;" "&amp;_xlpm.ai_test)),""),""))))</f>
        <v>0</v>
      </c>
      <c r="AX316" s="1055"/>
      <c r="AY316" s="1042">
        <f t="shared" si="132"/>
        <v>0</v>
      </c>
      <c r="AZ316" s="1043" t="str">
        <f t="shared" si="133"/>
        <v/>
      </c>
      <c r="BA316" s="1044">
        <f t="shared" si="134"/>
        <v>0</v>
      </c>
      <c r="BB316" s="1045" t="str">
        <f t="shared" si="135"/>
        <v/>
      </c>
      <c r="BC316" s="1046"/>
      <c r="BD316" s="1047">
        <f t="shared" si="136"/>
        <v>0</v>
      </c>
      <c r="BE316" s="1048" t="str">
        <f t="shared" si="137"/>
        <v/>
      </c>
      <c r="BF316" s="262" t="s">
        <v>22</v>
      </c>
      <c r="BG316" s="1027">
        <f t="shared" si="138"/>
        <v>0</v>
      </c>
      <c r="BH316" s="1028">
        <f t="shared" si="139"/>
        <v>0</v>
      </c>
      <c r="BI316"/>
      <c r="BJ316" s="701"/>
      <c r="BK316" s="701"/>
      <c r="BL316" s="701"/>
      <c r="BM316" s="701"/>
      <c r="BN316" s="701"/>
      <c r="BO316" s="701"/>
      <c r="BP316" s="701"/>
      <c r="BQ316" s="701"/>
      <c r="BX316" s="964" t="str">
        <f t="shared" si="121"/>
        <v>►</v>
      </c>
      <c r="CC316"/>
      <c r="CD316" s="848"/>
      <c r="CL316" s="848"/>
      <c r="CT316" s="848"/>
      <c r="DB316" s="848"/>
      <c r="DC316" s="3">
        <v>1</v>
      </c>
    </row>
    <row r="317" spans="1:109" ht="21" customHeight="1">
      <c r="L317" s="115" t="s">
        <v>16</v>
      </c>
      <c r="M317" s="3141"/>
      <c r="N317" s="3142"/>
      <c r="O317" s="3141"/>
      <c r="P317" s="3143"/>
      <c r="Q317" s="3144"/>
      <c r="R317" s="3145"/>
      <c r="S317" s="3146"/>
      <c r="T317" s="3147"/>
      <c r="U317" s="3148"/>
      <c r="V317" s="3149"/>
      <c r="W317" s="2109"/>
      <c r="X317" s="3150"/>
      <c r="Y317" s="117"/>
      <c r="Z317" s="3151"/>
      <c r="AA317" s="3152"/>
      <c r="AB317" s="3153"/>
      <c r="AC317" s="3154"/>
      <c r="AD317" s="119"/>
      <c r="AE317" s="262" t="s">
        <v>22</v>
      </c>
      <c r="AF317" s="1035" t="str">
        <f t="shared" si="122"/>
        <v>►</v>
      </c>
      <c r="AG317" s="1036" t="str">
        <f t="shared" si="123"/>
        <v/>
      </c>
      <c r="AH317" s="1037" t="str">
        <f t="shared" si="124"/>
        <v/>
      </c>
      <c r="AI317" s="1036" t="str">
        <f t="shared" si="125"/>
        <v/>
      </c>
      <c r="AJ317" s="1037" t="str">
        <f t="shared" si="126"/>
        <v/>
      </c>
      <c r="AK317" s="1037">
        <f>IF(AND(L317="A",COUNTIF(BJ15:BL62,TRIM(U317))&gt;0),1,0)</f>
        <v>0</v>
      </c>
      <c r="AL317" s="1051" t="str" cm="1">
        <f t="array" ref="AL317">IF(AF317&lt;&gt;"A","",IFERROR((IFERROR(_xlfn.XLOOKUP(TRIM(SUBSTITUTE(U317,CHAR(160)," ")),BJ15:BJ62,BM15:BM62),IFERROR(_xlfn.XLOOKUP(TRIM(SUBSTITUTE(U317,CHAR(160)," ")),BK15:BK62,BM15:BM62),_xlfn.XLOOKUP(TRIM(SUBSTITUTE(U317,CHAR(160)," ")),BL15:BL62,BM15:BM62))))*T317*IF(ISBLANK(Q317),1,Q317)+IFERROR(_xlfn.XLOOKUP("RECHERCHEX",TRIM(L317:AD317),L317:AD317),0),0))</f>
        <v/>
      </c>
      <c r="AM317" s="1038">
        <f t="shared" si="127"/>
        <v>0</v>
      </c>
      <c r="AN317" s="1627" t="str">
        <f t="shared" si="128"/>
        <v/>
      </c>
      <c r="AO317" s="1039">
        <f t="shared" si="129"/>
        <v>0</v>
      </c>
      <c r="AP317" s="1039">
        <f t="shared" si="130"/>
        <v>0</v>
      </c>
      <c r="AQ317" s="1052">
        <f>IF(AO317&gt;0,AS9,0)</f>
        <v>0</v>
      </c>
      <c r="AR317" s="1626" t="str">
        <f>IF(TRIM(AG317)="▼ recette suivante", AG317, IF(AQ317&gt;0, IF(AT9&lt;&gt;"", AT9&amp;"-ou.or.o ❾ + or - &gt;", ""), ""))</f>
        <v/>
      </c>
      <c r="AS317" s="1064"/>
      <c r="AT317" s="1064"/>
      <c r="AU317" s="1053">
        <f t="shared" si="131"/>
        <v>0</v>
      </c>
      <c r="AV317" s="1054">
        <f>IF(AK317,IF(OR(AU317="",N(AU317)&lt;=0.000000001),"",_xlfn.XLOOKUP(AJ317,BJ15:BJ62,BN15:BN62,_xlfn.XLOOKUP(AJ317,BK15:BK62,BN15:BN62,_xlfn.XLOOKUP(AJ317,BL15:BL62,BN15:BN62,"")))),0)</f>
        <v>0</v>
      </c>
      <c r="AW317" s="1067" cm="1">
        <f t="array" ref="AW317">IF(AK317&lt;&gt;1,0,IF(OR(AU317="",N(AU317)&lt;=0.000000001),"",IF(OR(AO317="",N(AO317)&lt;=0.000000001),0,IF(ISNUMBER(AU317),IFERROR(_xlfn.LET(_xlpm.ai_test,TRIM(AJ317),_xlpm.r,IFERROR(_xlfn.XLOOKUP(_xlpm.ai_test,BJ15:BJ62,ROW(BJ15:BJ62),0,1),IFERROR(_xlfn.XLOOKUP(_xlpm.ai_test,BK15:BK62,ROW(BK15:BK62),0,1),_xlfn.XLOOKUP(_xlpm.ai_test,BL15:BL62,ROW(BL15:BL62),0,1))),_xlpm.p,_xlpm.r-MIN(ROW(BJ15:BJ62))+1,_xlpm.f,INDEX(BM15:BM62,_xlpm.p),_xlpm.u,INDEX(BN15:BN62,_xlpm.p),_xlpm.s,INDEX(BP15:BP62,_xlpm.p),_xlpm.q,N(AU317)/_xlpm.f,IF(_xlpm.q&gt;=_xlpm.s,ROUND(_xlpm.q,1)&amp;" "&amp;_xlpm.ai_test&amp;" = "&amp;ROUND(_xlpm.q*_xlpm.f,1)&amp;" "&amp;_xlpm.u,ROUND(_xlpm.q,1)&amp;" "&amp;_xlpm.ai_test)),""),""))))</f>
        <v>0</v>
      </c>
      <c r="AX317" s="1055"/>
      <c r="AY317" s="1053">
        <f t="shared" si="132"/>
        <v>0</v>
      </c>
      <c r="AZ317" s="1054" t="str">
        <f t="shared" si="133"/>
        <v/>
      </c>
      <c r="BA317" s="1056">
        <f t="shared" si="134"/>
        <v>0</v>
      </c>
      <c r="BB317" s="1057" t="str">
        <f t="shared" si="135"/>
        <v/>
      </c>
      <c r="BC317" s="1046"/>
      <c r="BD317" s="1058">
        <f t="shared" si="136"/>
        <v>0</v>
      </c>
      <c r="BE317" s="1048" t="str">
        <f t="shared" si="137"/>
        <v/>
      </c>
      <c r="BF317" s="262" t="s">
        <v>22</v>
      </c>
      <c r="BG317" s="1027">
        <f t="shared" si="138"/>
        <v>0</v>
      </c>
      <c r="BH317" s="1028">
        <f t="shared" si="139"/>
        <v>0</v>
      </c>
      <c r="BI317"/>
      <c r="BJ317" s="701"/>
      <c r="BK317" s="701"/>
      <c r="BL317" s="701"/>
      <c r="BM317" s="701"/>
      <c r="BN317" s="701"/>
      <c r="BO317" s="701"/>
      <c r="BP317" s="701"/>
      <c r="BQ317" s="701"/>
      <c r="BX317" s="964" t="str">
        <f t="shared" si="121"/>
        <v>►</v>
      </c>
      <c r="CC317"/>
      <c r="CD317" s="848"/>
      <c r="CL317" s="848"/>
      <c r="CT317" s="848"/>
      <c r="DB317" s="848"/>
      <c r="DC317" s="3">
        <v>1</v>
      </c>
    </row>
    <row r="318" spans="1:109" ht="21" customHeight="1">
      <c r="L318" s="115" t="s">
        <v>16</v>
      </c>
      <c r="M318" s="3141"/>
      <c r="N318" s="3142"/>
      <c r="O318" s="3141"/>
      <c r="P318" s="3143"/>
      <c r="Q318" s="3144"/>
      <c r="R318" s="3145"/>
      <c r="S318" s="3146"/>
      <c r="T318" s="3147"/>
      <c r="U318" s="3148"/>
      <c r="V318" s="3149"/>
      <c r="W318" s="2109"/>
      <c r="X318" s="3150"/>
      <c r="Y318" s="117"/>
      <c r="Z318" s="3151"/>
      <c r="AA318" s="3152"/>
      <c r="AB318" s="3153"/>
      <c r="AC318" s="3154"/>
      <c r="AD318" s="119"/>
      <c r="AE318" s="262" t="s">
        <v>22</v>
      </c>
      <c r="AF318" s="1035" t="str">
        <f t="shared" si="122"/>
        <v>►</v>
      </c>
      <c r="AG318" s="1036" t="str">
        <f t="shared" si="123"/>
        <v/>
      </c>
      <c r="AH318" s="1037" t="str">
        <f t="shared" si="124"/>
        <v/>
      </c>
      <c r="AI318" s="1036" t="str">
        <f t="shared" si="125"/>
        <v/>
      </c>
      <c r="AJ318" s="1037" t="str">
        <f t="shared" si="126"/>
        <v/>
      </c>
      <c r="AK318" s="1037">
        <f>IF(AND(L318="A",COUNTIF(BJ15:BL62,TRIM(U318))&gt;0),1,0)</f>
        <v>0</v>
      </c>
      <c r="AL318" s="1051" t="str" cm="1">
        <f t="array" ref="AL318">IF(AF318&lt;&gt;"A","",IFERROR((IFERROR(_xlfn.XLOOKUP(TRIM(SUBSTITUTE(U318,CHAR(160)," ")),BJ15:BJ62,BM15:BM62),IFERROR(_xlfn.XLOOKUP(TRIM(SUBSTITUTE(U318,CHAR(160)," ")),BK15:BK62,BM15:BM62),_xlfn.XLOOKUP(TRIM(SUBSTITUTE(U318,CHAR(160)," ")),BL15:BL62,BM15:BM62))))*T318*IF(ISBLANK(Q318),1,Q318)+IFERROR(_xlfn.XLOOKUP("RECHERCHEX",TRIM(L318:AD318),L318:AD318),0),0))</f>
        <v/>
      </c>
      <c r="AM318" s="1038">
        <f t="shared" si="127"/>
        <v>0</v>
      </c>
      <c r="AN318" s="1627" t="str">
        <f t="shared" si="128"/>
        <v/>
      </c>
      <c r="AO318" s="1039">
        <f t="shared" si="129"/>
        <v>0</v>
      </c>
      <c r="AP318" s="1039">
        <f t="shared" si="130"/>
        <v>0</v>
      </c>
      <c r="AQ318" s="1040">
        <f>IF(AO318&gt;0,AS9,0)</f>
        <v>0</v>
      </c>
      <c r="AR318" s="1628" t="str">
        <f>IF(TRIM(AG318)="▼ recette suivante", AG318, IF(AQ318&gt;0, IF(AT9&lt;&gt;"", AT9&amp;"-ou.or.o ❾ + or - &gt;", ""), ""))</f>
        <v/>
      </c>
      <c r="AS318" s="1064"/>
      <c r="AT318" s="1064"/>
      <c r="AU318" s="1042">
        <f t="shared" si="131"/>
        <v>0</v>
      </c>
      <c r="AV318" s="1043">
        <f>IF(AK318,IF(OR(AU318="",N(AU318)&lt;=0.000000001),"",_xlfn.XLOOKUP(AJ318,BJ15:BJ62,BN15:BN62,_xlfn.XLOOKUP(AJ318,BK15:BK62,BN15:BN62,_xlfn.XLOOKUP(AJ318,BL15:BL62,BN15:BN62,"")))),0)</f>
        <v>0</v>
      </c>
      <c r="AW318" s="1065" cm="1">
        <f t="array" ref="AW318">IF(AK318&lt;&gt;1,0,IF(OR(AU318="",N(AU318)&lt;=0.000000001),"",IF(OR(AO318="",N(AO318)&lt;=0.000000001),0,IF(ISNUMBER(AU318),IFERROR(_xlfn.LET(_xlpm.ai_test,TRIM(AJ318),_xlpm.r,IFERROR(_xlfn.XLOOKUP(_xlpm.ai_test,BJ15:BJ62,ROW(BJ15:BJ62),0,1),IFERROR(_xlfn.XLOOKUP(_xlpm.ai_test,BK15:BK62,ROW(BK15:BK62),0,1),_xlfn.XLOOKUP(_xlpm.ai_test,BL15:BL62,ROW(BL15:BL62),0,1))),_xlpm.p,_xlpm.r-MIN(ROW(BJ15:BJ62))+1,_xlpm.f,INDEX(BM15:BM62,_xlpm.p),_xlpm.u,INDEX(BN15:BN62,_xlpm.p),_xlpm.s,INDEX(BP15:BP62,_xlpm.p),_xlpm.q,N(AU318)/_xlpm.f,IF(_xlpm.q&gt;=_xlpm.s,ROUND(_xlpm.q,1)&amp;" "&amp;_xlpm.ai_test&amp;" = "&amp;ROUND(_xlpm.q*_xlpm.f,1)&amp;" "&amp;_xlpm.u,ROUND(_xlpm.q,1)&amp;" "&amp;_xlpm.ai_test)),""),""))))</f>
        <v>0</v>
      </c>
      <c r="AX318" s="1055"/>
      <c r="AY318" s="1042">
        <f t="shared" si="132"/>
        <v>0</v>
      </c>
      <c r="AZ318" s="1043" t="str">
        <f t="shared" si="133"/>
        <v/>
      </c>
      <c r="BA318" s="1044">
        <f t="shared" si="134"/>
        <v>0</v>
      </c>
      <c r="BB318" s="1045" t="str">
        <f t="shared" si="135"/>
        <v/>
      </c>
      <c r="BC318" s="1046"/>
      <c r="BD318" s="1047">
        <f t="shared" si="136"/>
        <v>0</v>
      </c>
      <c r="BE318" s="1048" t="str">
        <f t="shared" si="137"/>
        <v/>
      </c>
      <c r="BF318" s="262" t="s">
        <v>22</v>
      </c>
      <c r="BG318" s="1027">
        <f t="shared" si="138"/>
        <v>0</v>
      </c>
      <c r="BH318" s="1028">
        <f t="shared" si="139"/>
        <v>0</v>
      </c>
      <c r="BI318"/>
      <c r="BJ318" s="701"/>
      <c r="BK318" s="701"/>
      <c r="BL318" s="701"/>
      <c r="BM318" s="701"/>
      <c r="BN318" s="701"/>
      <c r="BO318" s="701"/>
      <c r="BP318" s="701"/>
      <c r="BQ318" s="701"/>
      <c r="BX318" s="964" t="str">
        <f t="shared" si="121"/>
        <v>►</v>
      </c>
      <c r="CC318"/>
      <c r="CD318" s="848"/>
      <c r="CL318" s="848"/>
      <c r="CT318" s="848"/>
      <c r="DB318" s="848"/>
      <c r="DC318" s="3">
        <v>1</v>
      </c>
    </row>
    <row r="319" spans="1:109" ht="21" customHeight="1">
      <c r="L319" s="115" t="s">
        <v>16</v>
      </c>
      <c r="M319" s="3141"/>
      <c r="N319" s="3142"/>
      <c r="O319" s="3141"/>
      <c r="P319" s="3143"/>
      <c r="Q319" s="3144"/>
      <c r="R319" s="3145"/>
      <c r="S319" s="3146"/>
      <c r="T319" s="3147"/>
      <c r="U319" s="3148"/>
      <c r="V319" s="3149"/>
      <c r="W319" s="2109"/>
      <c r="X319" s="3150"/>
      <c r="Y319" s="117"/>
      <c r="Z319" s="3151"/>
      <c r="AA319" s="3152"/>
      <c r="AB319" s="3153"/>
      <c r="AC319" s="3154"/>
      <c r="AD319" s="119"/>
      <c r="AE319" s="262" t="s">
        <v>22</v>
      </c>
      <c r="AF319" s="1035" t="str">
        <f t="shared" si="122"/>
        <v>►</v>
      </c>
      <c r="AG319" s="1036" t="str">
        <f t="shared" si="123"/>
        <v/>
      </c>
      <c r="AH319" s="1037" t="str">
        <f t="shared" si="124"/>
        <v/>
      </c>
      <c r="AI319" s="1036" t="str">
        <f t="shared" si="125"/>
        <v/>
      </c>
      <c r="AJ319" s="1037" t="str">
        <f t="shared" si="126"/>
        <v/>
      </c>
      <c r="AK319" s="1037">
        <f>IF(AND(L319="A",COUNTIF(BJ15:BL62,TRIM(U319))&gt;0),1,0)</f>
        <v>0</v>
      </c>
      <c r="AL319" s="1051" t="str" cm="1">
        <f t="array" ref="AL319">IF(AF319&lt;&gt;"A","",IFERROR((IFERROR(_xlfn.XLOOKUP(TRIM(SUBSTITUTE(U319,CHAR(160)," ")),BJ15:BJ62,BM15:BM62),IFERROR(_xlfn.XLOOKUP(TRIM(SUBSTITUTE(U319,CHAR(160)," ")),BK15:BK62,BM15:BM62),_xlfn.XLOOKUP(TRIM(SUBSTITUTE(U319,CHAR(160)," ")),BL15:BL62,BM15:BM62))))*T319*IF(ISBLANK(Q319),1,Q319)+IFERROR(_xlfn.XLOOKUP("RECHERCHEX",TRIM(L319:AD319),L319:AD319),0),0))</f>
        <v/>
      </c>
      <c r="AM319" s="1038">
        <f t="shared" si="127"/>
        <v>0</v>
      </c>
      <c r="AN319" s="1627" t="str">
        <f t="shared" si="128"/>
        <v/>
      </c>
      <c r="AO319" s="1039">
        <f t="shared" si="129"/>
        <v>0</v>
      </c>
      <c r="AP319" s="1039">
        <f t="shared" si="130"/>
        <v>0</v>
      </c>
      <c r="AQ319" s="1052">
        <f>IF(AO319&gt;0,AS9,0)</f>
        <v>0</v>
      </c>
      <c r="AR319" s="1626" t="str">
        <f>IF(TRIM(AG319)="▼ recette suivante", AG319, IF(AQ319&gt;0, IF(AT9&lt;&gt;"", AT9&amp;"-ou.or.o ❾ + or - &gt;", ""), ""))</f>
        <v/>
      </c>
      <c r="AS319" s="1064"/>
      <c r="AT319" s="1064"/>
      <c r="AU319" s="1053">
        <f t="shared" si="131"/>
        <v>0</v>
      </c>
      <c r="AV319" s="1054">
        <f>IF(AK319,IF(OR(AU319="",N(AU319)&lt;=0.000000001),"",_xlfn.XLOOKUP(AJ319,BJ15:BJ62,BN15:BN62,_xlfn.XLOOKUP(AJ319,BK15:BK62,BN15:BN62,_xlfn.XLOOKUP(AJ319,BL15:BL62,BN15:BN62,"")))),0)</f>
        <v>0</v>
      </c>
      <c r="AW319" s="1067" cm="1">
        <f t="array" ref="AW319">IF(AK319&lt;&gt;1,0,IF(OR(AU319="",N(AU319)&lt;=0.000000001),"",IF(OR(AO319="",N(AO319)&lt;=0.000000001),0,IF(ISNUMBER(AU319),IFERROR(_xlfn.LET(_xlpm.ai_test,TRIM(AJ319),_xlpm.r,IFERROR(_xlfn.XLOOKUP(_xlpm.ai_test,BJ15:BJ62,ROW(BJ15:BJ62),0,1),IFERROR(_xlfn.XLOOKUP(_xlpm.ai_test,BK15:BK62,ROW(BK15:BK62),0,1),_xlfn.XLOOKUP(_xlpm.ai_test,BL15:BL62,ROW(BL15:BL62),0,1))),_xlpm.p,_xlpm.r-MIN(ROW(BJ15:BJ62))+1,_xlpm.f,INDEX(BM15:BM62,_xlpm.p),_xlpm.u,INDEX(BN15:BN62,_xlpm.p),_xlpm.s,INDEX(BP15:BP62,_xlpm.p),_xlpm.q,N(AU319)/_xlpm.f,IF(_xlpm.q&gt;=_xlpm.s,ROUND(_xlpm.q,1)&amp;" "&amp;_xlpm.ai_test&amp;" = "&amp;ROUND(_xlpm.q*_xlpm.f,1)&amp;" "&amp;_xlpm.u,ROUND(_xlpm.q,1)&amp;" "&amp;_xlpm.ai_test)),""),""))))</f>
        <v>0</v>
      </c>
      <c r="AX319" s="1055"/>
      <c r="AY319" s="1053">
        <f t="shared" si="132"/>
        <v>0</v>
      </c>
      <c r="AZ319" s="1054" t="str">
        <f t="shared" si="133"/>
        <v/>
      </c>
      <c r="BA319" s="1056">
        <f t="shared" si="134"/>
        <v>0</v>
      </c>
      <c r="BB319" s="1057" t="str">
        <f t="shared" si="135"/>
        <v/>
      </c>
      <c r="BC319" s="1046"/>
      <c r="BD319" s="1058">
        <f t="shared" si="136"/>
        <v>0</v>
      </c>
      <c r="BE319" s="1048" t="str">
        <f t="shared" si="137"/>
        <v/>
      </c>
      <c r="BF319" s="262" t="s">
        <v>22</v>
      </c>
      <c r="BG319" s="1027">
        <f t="shared" si="138"/>
        <v>0</v>
      </c>
      <c r="BH319" s="1028">
        <f t="shared" si="139"/>
        <v>0</v>
      </c>
      <c r="BI319"/>
      <c r="BJ319" s="701"/>
      <c r="BK319" s="701"/>
      <c r="BL319" s="701"/>
      <c r="BM319" s="701"/>
      <c r="BN319" s="701"/>
      <c r="BO319" s="701"/>
      <c r="BP319" s="701"/>
      <c r="BQ319" s="701"/>
      <c r="BX319" s="964" t="str">
        <f t="shared" si="121"/>
        <v>►</v>
      </c>
      <c r="CC319"/>
      <c r="CD319" s="848"/>
      <c r="CL319" s="848"/>
      <c r="CT319" s="848"/>
      <c r="DB319" s="848"/>
      <c r="DC319" s="3">
        <v>1</v>
      </c>
    </row>
    <row r="320" spans="1:109" ht="21" customHeight="1">
      <c r="L320" s="115" t="s">
        <v>16</v>
      </c>
      <c r="M320" s="3141"/>
      <c r="N320" s="3142"/>
      <c r="O320" s="3141"/>
      <c r="P320" s="3143"/>
      <c r="Q320" s="3144"/>
      <c r="R320" s="3145"/>
      <c r="S320" s="3146"/>
      <c r="T320" s="3147"/>
      <c r="U320" s="3148"/>
      <c r="V320" s="3149"/>
      <c r="W320" s="2109"/>
      <c r="X320" s="3150"/>
      <c r="Y320" s="117"/>
      <c r="Z320" s="3151"/>
      <c r="AA320" s="3152"/>
      <c r="AB320" s="3153"/>
      <c r="AC320" s="3154"/>
      <c r="AD320" s="119"/>
      <c r="AE320" s="262" t="s">
        <v>22</v>
      </c>
      <c r="AF320" s="1035" t="str">
        <f t="shared" si="122"/>
        <v>►</v>
      </c>
      <c r="AG320" s="1036" t="str">
        <f t="shared" si="123"/>
        <v/>
      </c>
      <c r="AH320" s="1037" t="str">
        <f t="shared" si="124"/>
        <v/>
      </c>
      <c r="AI320" s="1036" t="str">
        <f t="shared" si="125"/>
        <v/>
      </c>
      <c r="AJ320" s="1037" t="str">
        <f t="shared" si="126"/>
        <v/>
      </c>
      <c r="AK320" s="1037">
        <f>IF(AND(L320="A",COUNTIF(BJ15:BL62,TRIM(U320))&gt;0),1,0)</f>
        <v>0</v>
      </c>
      <c r="AL320" s="1051" t="str" cm="1">
        <f t="array" ref="AL320">IF(AF320&lt;&gt;"A","",IFERROR((IFERROR(_xlfn.XLOOKUP(TRIM(SUBSTITUTE(U320,CHAR(160)," ")),BJ15:BJ62,BM15:BM62),IFERROR(_xlfn.XLOOKUP(TRIM(SUBSTITUTE(U320,CHAR(160)," ")),BK15:BK62,BM15:BM62),_xlfn.XLOOKUP(TRIM(SUBSTITUTE(U320,CHAR(160)," ")),BL15:BL62,BM15:BM62))))*T320*IF(ISBLANK(Q320),1,Q320)+IFERROR(_xlfn.XLOOKUP("RECHERCHEX",TRIM(L320:AD320),L320:AD320),0),0))</f>
        <v/>
      </c>
      <c r="AM320" s="1038">
        <f t="shared" si="127"/>
        <v>0</v>
      </c>
      <c r="AN320" s="1627" t="str">
        <f t="shared" si="128"/>
        <v/>
      </c>
      <c r="AO320" s="1039">
        <f t="shared" si="129"/>
        <v>0</v>
      </c>
      <c r="AP320" s="1039">
        <f t="shared" si="130"/>
        <v>0</v>
      </c>
      <c r="AQ320" s="1040">
        <f>IF(AO320&gt;0,AS9,0)</f>
        <v>0</v>
      </c>
      <c r="AR320" s="1628" t="str">
        <f>IF(TRIM(AG320)="▼ recette suivante", AG320, IF(AQ320&gt;0, IF(AT9&lt;&gt;"", AT9&amp;"-ou.or.o ❾ + or - &gt;", ""), ""))</f>
        <v/>
      </c>
      <c r="AS320" s="1064"/>
      <c r="AT320" s="1064"/>
      <c r="AU320" s="1042">
        <f t="shared" si="131"/>
        <v>0</v>
      </c>
      <c r="AV320" s="1043">
        <f>IF(AK320,IF(OR(AU320="",N(AU320)&lt;=0.000000001),"",_xlfn.XLOOKUP(AJ320,BJ15:BJ62,BN15:BN62,_xlfn.XLOOKUP(AJ320,BK15:BK62,BN15:BN62,_xlfn.XLOOKUP(AJ320,BL15:BL62,BN15:BN62,"")))),0)</f>
        <v>0</v>
      </c>
      <c r="AW320" s="1065" cm="1">
        <f t="array" ref="AW320">IF(AK320&lt;&gt;1,0,IF(OR(AU320="",N(AU320)&lt;=0.000000001),"",IF(OR(AO320="",N(AO320)&lt;=0.000000001),0,IF(ISNUMBER(AU320),IFERROR(_xlfn.LET(_xlpm.ai_test,TRIM(AJ320),_xlpm.r,IFERROR(_xlfn.XLOOKUP(_xlpm.ai_test,BJ15:BJ62,ROW(BJ15:BJ62),0,1),IFERROR(_xlfn.XLOOKUP(_xlpm.ai_test,BK15:BK62,ROW(BK15:BK62),0,1),_xlfn.XLOOKUP(_xlpm.ai_test,BL15:BL62,ROW(BL15:BL62),0,1))),_xlpm.p,_xlpm.r-MIN(ROW(BJ15:BJ62))+1,_xlpm.f,INDEX(BM15:BM62,_xlpm.p),_xlpm.u,INDEX(BN15:BN62,_xlpm.p),_xlpm.s,INDEX(BP15:BP62,_xlpm.p),_xlpm.q,N(AU320)/_xlpm.f,IF(_xlpm.q&gt;=_xlpm.s,ROUND(_xlpm.q,1)&amp;" "&amp;_xlpm.ai_test&amp;" = "&amp;ROUND(_xlpm.q*_xlpm.f,1)&amp;" "&amp;_xlpm.u,ROUND(_xlpm.q,1)&amp;" "&amp;_xlpm.ai_test)),""),""))))</f>
        <v>0</v>
      </c>
      <c r="AX320" s="1055"/>
      <c r="AY320" s="1042">
        <f t="shared" si="132"/>
        <v>0</v>
      </c>
      <c r="AZ320" s="1043" t="str">
        <f t="shared" si="133"/>
        <v/>
      </c>
      <c r="BA320" s="1044">
        <f t="shared" si="134"/>
        <v>0</v>
      </c>
      <c r="BB320" s="1045" t="str">
        <f t="shared" si="135"/>
        <v/>
      </c>
      <c r="BC320" s="1046"/>
      <c r="BD320" s="1047">
        <f t="shared" si="136"/>
        <v>0</v>
      </c>
      <c r="BE320" s="1048" t="str">
        <f t="shared" si="137"/>
        <v/>
      </c>
      <c r="BF320" s="262" t="s">
        <v>22</v>
      </c>
      <c r="BG320" s="1027">
        <f t="shared" si="138"/>
        <v>0</v>
      </c>
      <c r="BH320" s="1028">
        <f t="shared" si="139"/>
        <v>0</v>
      </c>
      <c r="BI320"/>
      <c r="BJ320" s="701"/>
      <c r="BK320" s="701"/>
      <c r="BL320" s="701"/>
      <c r="BM320" s="701"/>
      <c r="BN320" s="701"/>
      <c r="BO320" s="701"/>
      <c r="BP320" s="701"/>
      <c r="BQ320" s="701"/>
      <c r="BX320" s="964" t="str">
        <f t="shared" si="121"/>
        <v>►</v>
      </c>
      <c r="BY320" s="848"/>
      <c r="BZ320" s="848"/>
      <c r="CA320" s="848"/>
      <c r="CB320" s="848"/>
      <c r="CC320" s="848"/>
      <c r="CD320" s="848"/>
      <c r="CL320" s="848"/>
      <c r="CT320" s="848"/>
      <c r="DB320" s="848"/>
      <c r="DC320" s="3">
        <v>1</v>
      </c>
    </row>
    <row r="321" spans="3:107" s="701" customFormat="1" ht="21" customHeight="1">
      <c r="C321"/>
      <c r="D321" s="262"/>
      <c r="E321" s="262"/>
      <c r="F321" s="262"/>
      <c r="G321" s="262"/>
      <c r="H321" s="262"/>
      <c r="I321" s="262"/>
      <c r="J321" s="262"/>
      <c r="K321" s="262"/>
      <c r="L321" s="115" t="s">
        <v>16</v>
      </c>
      <c r="M321" s="3141"/>
      <c r="N321" s="3142"/>
      <c r="O321" s="3141"/>
      <c r="P321" s="3143"/>
      <c r="Q321" s="3144"/>
      <c r="R321" s="3145"/>
      <c r="S321" s="3146"/>
      <c r="T321" s="3147"/>
      <c r="U321" s="3148"/>
      <c r="V321" s="3149"/>
      <c r="W321" s="2109"/>
      <c r="X321" s="3150"/>
      <c r="Y321" s="117"/>
      <c r="Z321" s="3151"/>
      <c r="AA321" s="3152"/>
      <c r="AB321" s="3153"/>
      <c r="AC321" s="3154"/>
      <c r="AD321" s="119"/>
      <c r="AE321" s="262" t="s">
        <v>22</v>
      </c>
      <c r="AF321" s="1035" t="str">
        <f t="shared" si="122"/>
        <v>►</v>
      </c>
      <c r="AG321" s="1036" t="str">
        <f t="shared" si="123"/>
        <v/>
      </c>
      <c r="AH321" s="1037" t="str">
        <f t="shared" si="124"/>
        <v/>
      </c>
      <c r="AI321" s="1036" t="str">
        <f t="shared" si="125"/>
        <v/>
      </c>
      <c r="AJ321" s="1037" t="str">
        <f t="shared" si="126"/>
        <v/>
      </c>
      <c r="AK321" s="1037">
        <f>IF(AND(L321="A",COUNTIF(BJ15:BL62,TRIM(U321))&gt;0),1,0)</f>
        <v>0</v>
      </c>
      <c r="AL321" s="1051" t="str" cm="1">
        <f t="array" ref="AL321">IF(AF321&lt;&gt;"A","",IFERROR((IFERROR(_xlfn.XLOOKUP(TRIM(SUBSTITUTE(U321,CHAR(160)," ")),BJ15:BJ62,BM15:BM62),IFERROR(_xlfn.XLOOKUP(TRIM(SUBSTITUTE(U321,CHAR(160)," ")),BK15:BK62,BM15:BM62),_xlfn.XLOOKUP(TRIM(SUBSTITUTE(U321,CHAR(160)," ")),BL15:BL62,BM15:BM62))))*T321*IF(ISBLANK(Q321),1,Q321)+IFERROR(_xlfn.XLOOKUP("RECHERCHEX",TRIM(L321:AD321),L321:AD321),0),0))</f>
        <v/>
      </c>
      <c r="AM321" s="1038">
        <f t="shared" si="127"/>
        <v>0</v>
      </c>
      <c r="AN321" s="1627" t="str">
        <f t="shared" si="128"/>
        <v/>
      </c>
      <c r="AO321" s="1039">
        <f t="shared" si="129"/>
        <v>0</v>
      </c>
      <c r="AP321" s="1039">
        <f t="shared" si="130"/>
        <v>0</v>
      </c>
      <c r="AQ321" s="1052">
        <f>IF(AO321&gt;0,AS9,0)</f>
        <v>0</v>
      </c>
      <c r="AR321" s="1626" t="str">
        <f>IF(TRIM(AG321)="▼ recette suivante", AG321, IF(AQ321&gt;0, IF(AT9&lt;&gt;"", AT9&amp;"-ou.or.o ❾ + or - &gt;", ""), ""))</f>
        <v/>
      </c>
      <c r="AS321" s="1064"/>
      <c r="AT321" s="1064"/>
      <c r="AU321" s="1053">
        <f t="shared" si="131"/>
        <v>0</v>
      </c>
      <c r="AV321" s="1054">
        <f>IF(AK321,IF(OR(AU321="",N(AU321)&lt;=0.000000001),"",_xlfn.XLOOKUP(AJ321,BJ15:BJ62,BN15:BN62,_xlfn.XLOOKUP(AJ321,BK15:BK62,BN15:BN62,_xlfn.XLOOKUP(AJ321,BL15:BL62,BN15:BN62,"")))),0)</f>
        <v>0</v>
      </c>
      <c r="AW321" s="1067" cm="1">
        <f t="array" ref="AW321">IF(AK321&lt;&gt;1,0,IF(OR(AU321="",N(AU321)&lt;=0.000000001),"",IF(OR(AO321="",N(AO321)&lt;=0.000000001),0,IF(ISNUMBER(AU321),IFERROR(_xlfn.LET(_xlpm.ai_test,TRIM(AJ321),_xlpm.r,IFERROR(_xlfn.XLOOKUP(_xlpm.ai_test,BJ15:BJ62,ROW(BJ15:BJ62),0,1),IFERROR(_xlfn.XLOOKUP(_xlpm.ai_test,BK15:BK62,ROW(BK15:BK62),0,1),_xlfn.XLOOKUP(_xlpm.ai_test,BL15:BL62,ROW(BL15:BL62),0,1))),_xlpm.p,_xlpm.r-MIN(ROW(BJ15:BJ62))+1,_xlpm.f,INDEX(BM15:BM62,_xlpm.p),_xlpm.u,INDEX(BN15:BN62,_xlpm.p),_xlpm.s,INDEX(BP15:BP62,_xlpm.p),_xlpm.q,N(AU321)/_xlpm.f,IF(_xlpm.q&gt;=_xlpm.s,ROUND(_xlpm.q,1)&amp;" "&amp;_xlpm.ai_test&amp;" = "&amp;ROUND(_xlpm.q*_xlpm.f,1)&amp;" "&amp;_xlpm.u,ROUND(_xlpm.q,1)&amp;" "&amp;_xlpm.ai_test)),""),""))))</f>
        <v>0</v>
      </c>
      <c r="AX321" s="1055"/>
      <c r="AY321" s="1053">
        <f t="shared" si="132"/>
        <v>0</v>
      </c>
      <c r="AZ321" s="1054" t="str">
        <f t="shared" si="133"/>
        <v/>
      </c>
      <c r="BA321" s="1056">
        <f t="shared" si="134"/>
        <v>0</v>
      </c>
      <c r="BB321" s="1057" t="str">
        <f t="shared" si="135"/>
        <v/>
      </c>
      <c r="BC321" s="1046"/>
      <c r="BD321" s="1058">
        <f t="shared" si="136"/>
        <v>0</v>
      </c>
      <c r="BE321" s="1048" t="str">
        <f t="shared" si="137"/>
        <v/>
      </c>
      <c r="BF321" s="262" t="s">
        <v>22</v>
      </c>
      <c r="BG321" s="1027">
        <f t="shared" si="138"/>
        <v>0</v>
      </c>
      <c r="BH321" s="1028">
        <f t="shared" si="139"/>
        <v>0</v>
      </c>
      <c r="BI321"/>
      <c r="BR321"/>
      <c r="BS321"/>
      <c r="BT321"/>
      <c r="BU321"/>
      <c r="BV321"/>
      <c r="BW321"/>
      <c r="BX321" s="964" t="str">
        <f t="shared" si="121"/>
        <v>►</v>
      </c>
      <c r="BY321" s="848"/>
      <c r="BZ321" s="848"/>
      <c r="CA321" s="848"/>
      <c r="CB321" s="848"/>
      <c r="CC321" s="848"/>
      <c r="CD321" s="848"/>
      <c r="CE321"/>
      <c r="CF321"/>
      <c r="CG321"/>
      <c r="CH321"/>
      <c r="CI321"/>
      <c r="CJ321"/>
      <c r="CK321"/>
      <c r="CL321" s="848"/>
      <c r="CM321"/>
      <c r="CN321"/>
      <c r="CO321"/>
      <c r="CP321"/>
      <c r="CQ321"/>
      <c r="CR321"/>
      <c r="CS321"/>
      <c r="CT321" s="848"/>
      <c r="CU321"/>
      <c r="CV321"/>
      <c r="CW321"/>
      <c r="CX321"/>
      <c r="CY321"/>
      <c r="CZ321"/>
      <c r="DA321"/>
      <c r="DB321" s="848"/>
      <c r="DC321" s="3">
        <v>1</v>
      </c>
    </row>
    <row r="322" spans="3:107" s="701" customFormat="1" ht="21" customHeight="1">
      <c r="C322"/>
      <c r="D322" s="262"/>
      <c r="E322" s="262"/>
      <c r="F322" s="262"/>
      <c r="G322" s="262"/>
      <c r="H322" s="262"/>
      <c r="I322" s="262"/>
      <c r="J322" s="262"/>
      <c r="K322" s="262"/>
      <c r="L322" s="115" t="s">
        <v>16</v>
      </c>
      <c r="M322" s="3141"/>
      <c r="N322" s="3142"/>
      <c r="O322" s="3141"/>
      <c r="P322" s="3143"/>
      <c r="Q322" s="3144"/>
      <c r="R322" s="3145"/>
      <c r="S322" s="3146"/>
      <c r="T322" s="3147"/>
      <c r="U322" s="3148"/>
      <c r="V322" s="3149"/>
      <c r="W322" s="2109"/>
      <c r="X322" s="3150"/>
      <c r="Y322" s="117"/>
      <c r="Z322" s="3151"/>
      <c r="AA322" s="3152"/>
      <c r="AB322" s="3153"/>
      <c r="AC322" s="3154"/>
      <c r="AD322" s="119"/>
      <c r="AE322" s="262" t="s">
        <v>22</v>
      </c>
      <c r="AF322" s="1035" t="str">
        <f t="shared" si="122"/>
        <v>►</v>
      </c>
      <c r="AG322" s="1036" t="str">
        <f t="shared" si="123"/>
        <v/>
      </c>
      <c r="AH322" s="1037" t="str">
        <f t="shared" si="124"/>
        <v/>
      </c>
      <c r="AI322" s="1036" t="str">
        <f t="shared" si="125"/>
        <v/>
      </c>
      <c r="AJ322" s="1037" t="str">
        <f t="shared" si="126"/>
        <v/>
      </c>
      <c r="AK322" s="1037">
        <f>IF(AND(L322="A",COUNTIF(BJ15:BL62,TRIM(U322))&gt;0),1,0)</f>
        <v>0</v>
      </c>
      <c r="AL322" s="1051" t="str" cm="1">
        <f t="array" ref="AL322">IF(AF322&lt;&gt;"A","",IFERROR((IFERROR(_xlfn.XLOOKUP(TRIM(SUBSTITUTE(U322,CHAR(160)," ")),BJ15:BJ62,BM15:BM62),IFERROR(_xlfn.XLOOKUP(TRIM(SUBSTITUTE(U322,CHAR(160)," ")),BK15:BK62,BM15:BM62),_xlfn.XLOOKUP(TRIM(SUBSTITUTE(U322,CHAR(160)," ")),BL15:BL62,BM15:BM62))))*T322*IF(ISBLANK(Q322),1,Q322)+IFERROR(_xlfn.XLOOKUP("RECHERCHEX",TRIM(L322:AD322),L322:AD322),0),0))</f>
        <v/>
      </c>
      <c r="AM322" s="1038">
        <f t="shared" si="127"/>
        <v>0</v>
      </c>
      <c r="AN322" s="1627" t="str">
        <f t="shared" si="128"/>
        <v/>
      </c>
      <c r="AO322" s="1039">
        <f t="shared" si="129"/>
        <v>0</v>
      </c>
      <c r="AP322" s="1039">
        <f t="shared" si="130"/>
        <v>0</v>
      </c>
      <c r="AQ322" s="1040">
        <f>IF(AO322&gt;0,AS9,0)</f>
        <v>0</v>
      </c>
      <c r="AR322" s="1628" t="str">
        <f>IF(TRIM(AG322)="▼ recette suivante", AG322, IF(AQ322&gt;0, IF(AT9&lt;&gt;"", AT9&amp;"-ou.or.o ❾ + or - &gt;", ""), ""))</f>
        <v/>
      </c>
      <c r="AS322" s="1064"/>
      <c r="AT322" s="1064"/>
      <c r="AU322" s="1042">
        <f t="shared" si="131"/>
        <v>0</v>
      </c>
      <c r="AV322" s="1043">
        <f>IF(AK322,IF(OR(AU322="",N(AU322)&lt;=0.000000001),"",_xlfn.XLOOKUP(AJ322,BJ15:BJ62,BN15:BN62,_xlfn.XLOOKUP(AJ322,BK15:BK62,BN15:BN62,_xlfn.XLOOKUP(AJ322,BL15:BL62,BN15:BN62,"")))),0)</f>
        <v>0</v>
      </c>
      <c r="AW322" s="1065" cm="1">
        <f t="array" ref="AW322">IF(AK322&lt;&gt;1,0,IF(OR(AU322="",N(AU322)&lt;=0.000000001),"",IF(OR(AO322="",N(AO322)&lt;=0.000000001),0,IF(ISNUMBER(AU322),IFERROR(_xlfn.LET(_xlpm.ai_test,TRIM(AJ322),_xlpm.r,IFERROR(_xlfn.XLOOKUP(_xlpm.ai_test,BJ15:BJ62,ROW(BJ15:BJ62),0,1),IFERROR(_xlfn.XLOOKUP(_xlpm.ai_test,BK15:BK62,ROW(BK15:BK62),0,1),_xlfn.XLOOKUP(_xlpm.ai_test,BL15:BL62,ROW(BL15:BL62),0,1))),_xlpm.p,_xlpm.r-MIN(ROW(BJ15:BJ62))+1,_xlpm.f,INDEX(BM15:BM62,_xlpm.p),_xlpm.u,INDEX(BN15:BN62,_xlpm.p),_xlpm.s,INDEX(BP15:BP62,_xlpm.p),_xlpm.q,N(AU322)/_xlpm.f,IF(_xlpm.q&gt;=_xlpm.s,ROUND(_xlpm.q,1)&amp;" "&amp;_xlpm.ai_test&amp;" = "&amp;ROUND(_xlpm.q*_xlpm.f,1)&amp;" "&amp;_xlpm.u,ROUND(_xlpm.q,1)&amp;" "&amp;_xlpm.ai_test)),""),""))))</f>
        <v>0</v>
      </c>
      <c r="AX322" s="1055"/>
      <c r="AY322" s="1042">
        <f t="shared" si="132"/>
        <v>0</v>
      </c>
      <c r="AZ322" s="1043" t="str">
        <f t="shared" si="133"/>
        <v/>
      </c>
      <c r="BA322" s="1044">
        <f t="shared" si="134"/>
        <v>0</v>
      </c>
      <c r="BB322" s="1045" t="str">
        <f t="shared" si="135"/>
        <v/>
      </c>
      <c r="BC322" s="1046"/>
      <c r="BD322" s="1047">
        <f t="shared" si="136"/>
        <v>0</v>
      </c>
      <c r="BE322" s="1048" t="str">
        <f t="shared" si="137"/>
        <v/>
      </c>
      <c r="BF322" s="262" t="s">
        <v>22</v>
      </c>
      <c r="BG322" s="1027">
        <f t="shared" si="138"/>
        <v>0</v>
      </c>
      <c r="BH322" s="1028">
        <f t="shared" si="139"/>
        <v>0</v>
      </c>
      <c r="BI322"/>
      <c r="BR322"/>
      <c r="BS322"/>
      <c r="BT322"/>
      <c r="BU322"/>
      <c r="BV322"/>
      <c r="BW322"/>
      <c r="BX322" s="964" t="str">
        <f t="shared" si="121"/>
        <v>►</v>
      </c>
      <c r="BY322"/>
      <c r="BZ322"/>
      <c r="CA322"/>
      <c r="CB322"/>
      <c r="CC322"/>
      <c r="CD322" s="848"/>
      <c r="CE322"/>
      <c r="CF322"/>
      <c r="CG322"/>
      <c r="CH322"/>
      <c r="CI322"/>
      <c r="CJ322"/>
      <c r="CK322"/>
      <c r="CL322" s="848"/>
      <c r="CM322"/>
      <c r="CN322"/>
      <c r="CO322"/>
      <c r="CP322"/>
      <c r="CQ322"/>
      <c r="CR322"/>
      <c r="CS322"/>
      <c r="CT322" s="848"/>
      <c r="CU322"/>
      <c r="CV322"/>
      <c r="CW322"/>
      <c r="CX322"/>
      <c r="CY322"/>
      <c r="CZ322"/>
      <c r="DA322"/>
      <c r="DB322" s="848"/>
      <c r="DC322" s="3">
        <v>1</v>
      </c>
    </row>
    <row r="323" spans="3:107" s="701" customFormat="1" ht="21" customHeight="1">
      <c r="C323"/>
      <c r="D323" s="262"/>
      <c r="E323" s="262"/>
      <c r="F323" s="262"/>
      <c r="G323" s="262"/>
      <c r="H323" s="262"/>
      <c r="I323" s="262"/>
      <c r="J323" s="262"/>
      <c r="K323" s="262"/>
      <c r="L323" s="115" t="s">
        <v>16</v>
      </c>
      <c r="M323" s="3141"/>
      <c r="N323" s="3142"/>
      <c r="O323" s="3141"/>
      <c r="P323" s="3143"/>
      <c r="Q323" s="3144"/>
      <c r="R323" s="3145"/>
      <c r="S323" s="3146"/>
      <c r="T323" s="3147"/>
      <c r="U323" s="3148"/>
      <c r="V323" s="3149"/>
      <c r="W323" s="2109"/>
      <c r="X323" s="3150"/>
      <c r="Y323" s="117"/>
      <c r="Z323" s="3151"/>
      <c r="AA323" s="3152"/>
      <c r="AB323" s="3153"/>
      <c r="AC323" s="3154"/>
      <c r="AD323" s="119"/>
      <c r="AE323" s="262" t="s">
        <v>22</v>
      </c>
      <c r="AF323" s="1035" t="str">
        <f t="shared" si="122"/>
        <v>►</v>
      </c>
      <c r="AG323" s="1036" t="str">
        <f t="shared" si="123"/>
        <v/>
      </c>
      <c r="AH323" s="1037" t="str">
        <f t="shared" si="124"/>
        <v/>
      </c>
      <c r="AI323" s="1036" t="str">
        <f t="shared" si="125"/>
        <v/>
      </c>
      <c r="AJ323" s="1037" t="str">
        <f t="shared" si="126"/>
        <v/>
      </c>
      <c r="AK323" s="1037">
        <f>IF(AND(L323="A",COUNTIF(BJ15:BL62,TRIM(U323))&gt;0),1,0)</f>
        <v>0</v>
      </c>
      <c r="AL323" s="1051" t="str" cm="1">
        <f t="array" ref="AL323">IF(AF323&lt;&gt;"A","",IFERROR((IFERROR(_xlfn.XLOOKUP(TRIM(SUBSTITUTE(U323,CHAR(160)," ")),BJ15:BJ62,BM15:BM62),IFERROR(_xlfn.XLOOKUP(TRIM(SUBSTITUTE(U323,CHAR(160)," ")),BK15:BK62,BM15:BM62),_xlfn.XLOOKUP(TRIM(SUBSTITUTE(U323,CHAR(160)," ")),BL15:BL62,BM15:BM62))))*T323*IF(ISBLANK(Q323),1,Q323)+IFERROR(_xlfn.XLOOKUP("RECHERCHEX",TRIM(L323:AD323),L323:AD323),0),0))</f>
        <v/>
      </c>
      <c r="AM323" s="1038">
        <f t="shared" si="127"/>
        <v>0</v>
      </c>
      <c r="AN323" s="1627" t="str">
        <f t="shared" si="128"/>
        <v/>
      </c>
      <c r="AO323" s="1039">
        <f t="shared" si="129"/>
        <v>0</v>
      </c>
      <c r="AP323" s="1039">
        <f t="shared" si="130"/>
        <v>0</v>
      </c>
      <c r="AQ323" s="1052">
        <f>IF(AO323&gt;0,AS9,0)</f>
        <v>0</v>
      </c>
      <c r="AR323" s="1626" t="str">
        <f>IF(TRIM(AG323)="▼ recette suivante", AG323, IF(AQ323&gt;0, IF(AT9&lt;&gt;"", AT9&amp;"-ou.or.o ❾ + or - &gt;", ""), ""))</f>
        <v/>
      </c>
      <c r="AS323" s="1064"/>
      <c r="AT323" s="1064"/>
      <c r="AU323" s="1053">
        <f t="shared" si="131"/>
        <v>0</v>
      </c>
      <c r="AV323" s="1054">
        <f>IF(AK323,IF(OR(AU323="",N(AU323)&lt;=0.000000001),"",_xlfn.XLOOKUP(AJ323,BJ15:BJ62,BN15:BN62,_xlfn.XLOOKUP(AJ323,BK15:BK62,BN15:BN62,_xlfn.XLOOKUP(AJ323,BL15:BL62,BN15:BN62,"")))),0)</f>
        <v>0</v>
      </c>
      <c r="AW323" s="1067" cm="1">
        <f t="array" ref="AW323">IF(AK323&lt;&gt;1,0,IF(OR(AU323="",N(AU323)&lt;=0.000000001),"",IF(OR(AO323="",N(AO323)&lt;=0.000000001),0,IF(ISNUMBER(AU323),IFERROR(_xlfn.LET(_xlpm.ai_test,TRIM(AJ323),_xlpm.r,IFERROR(_xlfn.XLOOKUP(_xlpm.ai_test,BJ15:BJ62,ROW(BJ15:BJ62),0,1),IFERROR(_xlfn.XLOOKUP(_xlpm.ai_test,BK15:BK62,ROW(BK15:BK62),0,1),_xlfn.XLOOKUP(_xlpm.ai_test,BL15:BL62,ROW(BL15:BL62),0,1))),_xlpm.p,_xlpm.r-MIN(ROW(BJ15:BJ62))+1,_xlpm.f,INDEX(BM15:BM62,_xlpm.p),_xlpm.u,INDEX(BN15:BN62,_xlpm.p),_xlpm.s,INDEX(BP15:BP62,_xlpm.p),_xlpm.q,N(AU323)/_xlpm.f,IF(_xlpm.q&gt;=_xlpm.s,ROUND(_xlpm.q,1)&amp;" "&amp;_xlpm.ai_test&amp;" = "&amp;ROUND(_xlpm.q*_xlpm.f,1)&amp;" "&amp;_xlpm.u,ROUND(_xlpm.q,1)&amp;" "&amp;_xlpm.ai_test)),""),""))))</f>
        <v>0</v>
      </c>
      <c r="AX323" s="1055"/>
      <c r="AY323" s="1053">
        <f t="shared" si="132"/>
        <v>0</v>
      </c>
      <c r="AZ323" s="1054" t="str">
        <f t="shared" si="133"/>
        <v/>
      </c>
      <c r="BA323" s="1056">
        <f t="shared" si="134"/>
        <v>0</v>
      </c>
      <c r="BB323" s="1057" t="str">
        <f t="shared" si="135"/>
        <v/>
      </c>
      <c r="BC323" s="1046"/>
      <c r="BD323" s="1058">
        <f t="shared" si="136"/>
        <v>0</v>
      </c>
      <c r="BE323" s="1048" t="str">
        <f t="shared" si="137"/>
        <v/>
      </c>
      <c r="BF323" s="262" t="s">
        <v>22</v>
      </c>
      <c r="BG323" s="1027">
        <f t="shared" si="138"/>
        <v>0</v>
      </c>
      <c r="BH323" s="1028">
        <f t="shared" si="139"/>
        <v>0</v>
      </c>
      <c r="BI323"/>
      <c r="BR323"/>
      <c r="BS323"/>
      <c r="BT323"/>
      <c r="BU323"/>
      <c r="BV323"/>
      <c r="BW323"/>
      <c r="BX323" s="964" t="str">
        <f t="shared" si="121"/>
        <v>►</v>
      </c>
      <c r="BY323" s="848"/>
      <c r="BZ323" s="848"/>
      <c r="CA323" s="848"/>
      <c r="CB323" s="848"/>
      <c r="CC323" s="848"/>
      <c r="CD323" s="848"/>
      <c r="CE323"/>
      <c r="CF323"/>
      <c r="CG323"/>
      <c r="CH323"/>
      <c r="CI323"/>
      <c r="CJ323"/>
      <c r="CK323"/>
      <c r="CL323" s="848"/>
      <c r="CM323"/>
      <c r="CN323"/>
      <c r="CO323"/>
      <c r="CP323"/>
      <c r="CQ323"/>
      <c r="CR323"/>
      <c r="CS323"/>
      <c r="CT323" s="848"/>
      <c r="CU323"/>
      <c r="CV323"/>
      <c r="CW323"/>
      <c r="CX323"/>
      <c r="CY323"/>
      <c r="CZ323"/>
      <c r="DA323"/>
      <c r="DB323" s="848"/>
      <c r="DC323" s="3">
        <v>1</v>
      </c>
    </row>
    <row r="324" spans="3:107" s="701" customFormat="1" ht="21" customHeight="1">
      <c r="C324"/>
      <c r="D324" s="262"/>
      <c r="E324" s="262"/>
      <c r="F324" s="262"/>
      <c r="G324" s="262"/>
      <c r="H324" s="262"/>
      <c r="I324" s="262"/>
      <c r="J324" s="262"/>
      <c r="K324" s="262"/>
      <c r="L324" s="115" t="s">
        <v>16</v>
      </c>
      <c r="M324" s="3141"/>
      <c r="N324" s="3142"/>
      <c r="O324" s="3141"/>
      <c r="P324" s="3143"/>
      <c r="Q324" s="3144"/>
      <c r="R324" s="3145"/>
      <c r="S324" s="3146"/>
      <c r="T324" s="3147"/>
      <c r="U324" s="3148"/>
      <c r="V324" s="3149"/>
      <c r="W324" s="2109"/>
      <c r="X324" s="3150"/>
      <c r="Y324" s="117"/>
      <c r="Z324" s="3151"/>
      <c r="AA324" s="3152"/>
      <c r="AB324" s="3153"/>
      <c r="AC324" s="3154"/>
      <c r="AD324" s="119"/>
      <c r="AE324" s="262" t="s">
        <v>22</v>
      </c>
      <c r="AF324" s="1035" t="str">
        <f t="shared" si="122"/>
        <v>►</v>
      </c>
      <c r="AG324" s="1036" t="str">
        <f t="shared" si="123"/>
        <v/>
      </c>
      <c r="AH324" s="1037" t="str">
        <f t="shared" si="124"/>
        <v/>
      </c>
      <c r="AI324" s="1036" t="str">
        <f t="shared" si="125"/>
        <v/>
      </c>
      <c r="AJ324" s="1037" t="str">
        <f t="shared" si="126"/>
        <v/>
      </c>
      <c r="AK324" s="1037">
        <f>IF(AND(L324="A",COUNTIF(BJ15:BL62,TRIM(U324))&gt;0),1,0)</f>
        <v>0</v>
      </c>
      <c r="AL324" s="1051" t="str" cm="1">
        <f t="array" ref="AL324">IF(AF324&lt;&gt;"A","",IFERROR((IFERROR(_xlfn.XLOOKUP(TRIM(SUBSTITUTE(U324,CHAR(160)," ")),BJ15:BJ62,BM15:BM62),IFERROR(_xlfn.XLOOKUP(TRIM(SUBSTITUTE(U324,CHAR(160)," ")),BK15:BK62,BM15:BM62),_xlfn.XLOOKUP(TRIM(SUBSTITUTE(U324,CHAR(160)," ")),BL15:BL62,BM15:BM62))))*T324*IF(ISBLANK(Q324),1,Q324)+IFERROR(_xlfn.XLOOKUP("RECHERCHEX",TRIM(L324:AD324),L324:AD324),0),0))</f>
        <v/>
      </c>
      <c r="AM324" s="1038">
        <f t="shared" si="127"/>
        <v>0</v>
      </c>
      <c r="AN324" s="1627" t="str">
        <f t="shared" si="128"/>
        <v/>
      </c>
      <c r="AO324" s="1039">
        <f t="shared" si="129"/>
        <v>0</v>
      </c>
      <c r="AP324" s="1039">
        <f t="shared" si="130"/>
        <v>0</v>
      </c>
      <c r="AQ324" s="1040">
        <f>IF(AO324&gt;0,AS9,0)</f>
        <v>0</v>
      </c>
      <c r="AR324" s="1628" t="str">
        <f>IF(TRIM(AG324)="▼ recette suivante", AG324, IF(AQ324&gt;0, IF(AT9&lt;&gt;"", AT9&amp;"-ou.or.o ❾ + or - &gt;", ""), ""))</f>
        <v/>
      </c>
      <c r="AS324" s="1064"/>
      <c r="AT324" s="1064"/>
      <c r="AU324" s="1042">
        <f t="shared" si="131"/>
        <v>0</v>
      </c>
      <c r="AV324" s="1043">
        <f>IF(AK324,IF(OR(AU324="",N(AU324)&lt;=0.000000001),"",_xlfn.XLOOKUP(AJ324,BJ15:BJ62,BN15:BN62,_xlfn.XLOOKUP(AJ324,BK15:BK62,BN15:BN62,_xlfn.XLOOKUP(AJ324,BL15:BL62,BN15:BN62,"")))),0)</f>
        <v>0</v>
      </c>
      <c r="AW324" s="1065" cm="1">
        <f t="array" ref="AW324">IF(AK324&lt;&gt;1,0,IF(OR(AU324="",N(AU324)&lt;=0.000000001),"",IF(OR(AO324="",N(AO324)&lt;=0.000000001),0,IF(ISNUMBER(AU324),IFERROR(_xlfn.LET(_xlpm.ai_test,TRIM(AJ324),_xlpm.r,IFERROR(_xlfn.XLOOKUP(_xlpm.ai_test,BJ15:BJ62,ROW(BJ15:BJ62),0,1),IFERROR(_xlfn.XLOOKUP(_xlpm.ai_test,BK15:BK62,ROW(BK15:BK62),0,1),_xlfn.XLOOKUP(_xlpm.ai_test,BL15:BL62,ROW(BL15:BL62),0,1))),_xlpm.p,_xlpm.r-MIN(ROW(BJ15:BJ62))+1,_xlpm.f,INDEX(BM15:BM62,_xlpm.p),_xlpm.u,INDEX(BN15:BN62,_xlpm.p),_xlpm.s,INDEX(BP15:BP62,_xlpm.p),_xlpm.q,N(AU324)/_xlpm.f,IF(_xlpm.q&gt;=_xlpm.s,ROUND(_xlpm.q,1)&amp;" "&amp;_xlpm.ai_test&amp;" = "&amp;ROUND(_xlpm.q*_xlpm.f,1)&amp;" "&amp;_xlpm.u,ROUND(_xlpm.q,1)&amp;" "&amp;_xlpm.ai_test)),""),""))))</f>
        <v>0</v>
      </c>
      <c r="AX324" s="1055"/>
      <c r="AY324" s="1042">
        <f t="shared" si="132"/>
        <v>0</v>
      </c>
      <c r="AZ324" s="1043" t="str">
        <f t="shared" si="133"/>
        <v/>
      </c>
      <c r="BA324" s="1044">
        <f t="shared" si="134"/>
        <v>0</v>
      </c>
      <c r="BB324" s="1045" t="str">
        <f t="shared" si="135"/>
        <v/>
      </c>
      <c r="BC324" s="1046"/>
      <c r="BD324" s="1047">
        <f t="shared" si="136"/>
        <v>0</v>
      </c>
      <c r="BE324" s="1048" t="str">
        <f t="shared" si="137"/>
        <v/>
      </c>
      <c r="BF324" s="262" t="s">
        <v>22</v>
      </c>
      <c r="BG324" s="1027">
        <f t="shared" si="138"/>
        <v>0</v>
      </c>
      <c r="BH324" s="1028">
        <f t="shared" si="139"/>
        <v>0</v>
      </c>
      <c r="BI324"/>
      <c r="BR324"/>
      <c r="BS324"/>
      <c r="BT324"/>
      <c r="BU324"/>
      <c r="BV324"/>
      <c r="BW324"/>
      <c r="BX324" s="964" t="str">
        <f t="shared" si="121"/>
        <v>►</v>
      </c>
      <c r="BY324" s="848"/>
      <c r="BZ324" s="848"/>
      <c r="CA324" s="848"/>
      <c r="CB324" s="848"/>
      <c r="CC324" s="848"/>
      <c r="CD324" s="848"/>
      <c r="CE324"/>
      <c r="CF324"/>
      <c r="CG324"/>
      <c r="CH324"/>
      <c r="CI324"/>
      <c r="CJ324"/>
      <c r="CK324"/>
      <c r="CL324" s="848"/>
      <c r="CM324"/>
      <c r="CN324"/>
      <c r="CO324"/>
      <c r="CP324"/>
      <c r="CQ324"/>
      <c r="CR324"/>
      <c r="CS324"/>
      <c r="CT324" s="848"/>
      <c r="CU324"/>
      <c r="CV324"/>
      <c r="CW324"/>
      <c r="CX324"/>
      <c r="CY324"/>
      <c r="CZ324"/>
      <c r="DA324"/>
      <c r="DB324" s="848"/>
      <c r="DC324" s="3">
        <v>1</v>
      </c>
    </row>
    <row r="325" spans="3:107" s="701" customFormat="1" ht="21" customHeight="1">
      <c r="C325"/>
      <c r="D325" s="262"/>
      <c r="E325" s="262"/>
      <c r="F325" s="262"/>
      <c r="G325" s="262"/>
      <c r="H325" s="262"/>
      <c r="I325" s="262"/>
      <c r="J325" s="262"/>
      <c r="K325" s="262"/>
      <c r="L325" s="115" t="s">
        <v>16</v>
      </c>
      <c r="M325" s="3141"/>
      <c r="N325" s="3142"/>
      <c r="O325" s="3141"/>
      <c r="P325" s="3143"/>
      <c r="Q325" s="3144"/>
      <c r="R325" s="3145"/>
      <c r="S325" s="3146"/>
      <c r="T325" s="3147"/>
      <c r="U325" s="3148"/>
      <c r="V325" s="3149"/>
      <c r="W325" s="2109"/>
      <c r="X325" s="3150"/>
      <c r="Y325" s="117"/>
      <c r="Z325" s="3151"/>
      <c r="AA325" s="3152"/>
      <c r="AB325" s="3153"/>
      <c r="AC325" s="3154"/>
      <c r="AD325" s="119"/>
      <c r="AE325" s="262" t="s">
        <v>22</v>
      </c>
      <c r="AF325" s="1035" t="str">
        <f t="shared" si="122"/>
        <v>►</v>
      </c>
      <c r="AG325" s="1036" t="str">
        <f t="shared" si="123"/>
        <v/>
      </c>
      <c r="AH325" s="1037" t="str">
        <f t="shared" si="124"/>
        <v/>
      </c>
      <c r="AI325" s="1036" t="str">
        <f t="shared" si="125"/>
        <v/>
      </c>
      <c r="AJ325" s="1037" t="str">
        <f t="shared" si="126"/>
        <v/>
      </c>
      <c r="AK325" s="1037">
        <f>IF(AND(L325="A",COUNTIF(BJ15:BL62,TRIM(U325))&gt;0),1,0)</f>
        <v>0</v>
      </c>
      <c r="AL325" s="1051" t="str" cm="1">
        <f t="array" ref="AL325">IF(AF325&lt;&gt;"A","",IFERROR((IFERROR(_xlfn.XLOOKUP(TRIM(SUBSTITUTE(U325,CHAR(160)," ")),BJ15:BJ62,BM15:BM62),IFERROR(_xlfn.XLOOKUP(TRIM(SUBSTITUTE(U325,CHAR(160)," ")),BK15:BK62,BM15:BM62),_xlfn.XLOOKUP(TRIM(SUBSTITUTE(U325,CHAR(160)," ")),BL15:BL62,BM15:BM62))))*T325*IF(ISBLANK(Q325),1,Q325)+IFERROR(_xlfn.XLOOKUP("RECHERCHEX",TRIM(L325:AD325),L325:AD325),0),0))</f>
        <v/>
      </c>
      <c r="AM325" s="1038">
        <f t="shared" si="127"/>
        <v>0</v>
      </c>
      <c r="AN325" s="1627" t="str">
        <f t="shared" si="128"/>
        <v/>
      </c>
      <c r="AO325" s="1039">
        <f t="shared" si="129"/>
        <v>0</v>
      </c>
      <c r="AP325" s="1039">
        <f t="shared" si="130"/>
        <v>0</v>
      </c>
      <c r="AQ325" s="1052">
        <f>IF(AO325&gt;0,AS9,0)</f>
        <v>0</v>
      </c>
      <c r="AR325" s="1626" t="str">
        <f>IF(TRIM(AG325)="▼ recette suivante", AG325, IF(AQ325&gt;0, IF(AT9&lt;&gt;"", AT9&amp;"-ou.or.o ❾ + or - &gt;", ""), ""))</f>
        <v/>
      </c>
      <c r="AS325" s="1064"/>
      <c r="AT325" s="1064"/>
      <c r="AU325" s="1053">
        <f t="shared" si="131"/>
        <v>0</v>
      </c>
      <c r="AV325" s="1054">
        <f>IF(AK325,IF(OR(AU325="",N(AU325)&lt;=0.000000001),"",_xlfn.XLOOKUP(AJ325,BJ15:BJ62,BN15:BN62,_xlfn.XLOOKUP(AJ325,BK15:BK62,BN15:BN62,_xlfn.XLOOKUP(AJ325,BL15:BL62,BN15:BN62,"")))),0)</f>
        <v>0</v>
      </c>
      <c r="AW325" s="1067" cm="1">
        <f t="array" ref="AW325">IF(AK325&lt;&gt;1,0,IF(OR(AU325="",N(AU325)&lt;=0.000000001),"",IF(OR(AO325="",N(AO325)&lt;=0.000000001),0,IF(ISNUMBER(AU325),IFERROR(_xlfn.LET(_xlpm.ai_test,TRIM(AJ325),_xlpm.r,IFERROR(_xlfn.XLOOKUP(_xlpm.ai_test,BJ15:BJ62,ROW(BJ15:BJ62),0,1),IFERROR(_xlfn.XLOOKUP(_xlpm.ai_test,BK15:BK62,ROW(BK15:BK62),0,1),_xlfn.XLOOKUP(_xlpm.ai_test,BL15:BL62,ROW(BL15:BL62),0,1))),_xlpm.p,_xlpm.r-MIN(ROW(BJ15:BJ62))+1,_xlpm.f,INDEX(BM15:BM62,_xlpm.p),_xlpm.u,INDEX(BN15:BN62,_xlpm.p),_xlpm.s,INDEX(BP15:BP62,_xlpm.p),_xlpm.q,N(AU325)/_xlpm.f,IF(_xlpm.q&gt;=_xlpm.s,ROUND(_xlpm.q,1)&amp;" "&amp;_xlpm.ai_test&amp;" = "&amp;ROUND(_xlpm.q*_xlpm.f,1)&amp;" "&amp;_xlpm.u,ROUND(_xlpm.q,1)&amp;" "&amp;_xlpm.ai_test)),""),""))))</f>
        <v>0</v>
      </c>
      <c r="AX325" s="1055"/>
      <c r="AY325" s="1053">
        <f t="shared" si="132"/>
        <v>0</v>
      </c>
      <c r="AZ325" s="1054" t="str">
        <f t="shared" si="133"/>
        <v/>
      </c>
      <c r="BA325" s="1056">
        <f t="shared" si="134"/>
        <v>0</v>
      </c>
      <c r="BB325" s="1057" t="str">
        <f t="shared" si="135"/>
        <v/>
      </c>
      <c r="BC325" s="1046"/>
      <c r="BD325" s="1058">
        <f t="shared" si="136"/>
        <v>0</v>
      </c>
      <c r="BE325" s="1048" t="str">
        <f t="shared" si="137"/>
        <v/>
      </c>
      <c r="BF325" s="262" t="s">
        <v>22</v>
      </c>
      <c r="BG325" s="1027">
        <f t="shared" si="138"/>
        <v>0</v>
      </c>
      <c r="BH325" s="1028">
        <f t="shared" si="139"/>
        <v>0</v>
      </c>
      <c r="BI325"/>
      <c r="BR325"/>
      <c r="BS325"/>
      <c r="BT325"/>
      <c r="BU325"/>
      <c r="BV325"/>
      <c r="BW325"/>
      <c r="BX325" s="964" t="str">
        <f t="shared" ref="BX325:BX388" si="141">AF325</f>
        <v>►</v>
      </c>
      <c r="BY325" s="848"/>
      <c r="BZ325" s="848"/>
      <c r="CA325" s="848"/>
      <c r="CB325" s="848"/>
      <c r="CC325" s="848"/>
      <c r="CD325" s="848"/>
      <c r="CE325"/>
      <c r="CF325"/>
      <c r="CG325"/>
      <c r="CH325"/>
      <c r="CI325"/>
      <c r="CJ325"/>
      <c r="CK325"/>
      <c r="CL325" s="848"/>
      <c r="CM325"/>
      <c r="CN325"/>
      <c r="CO325"/>
      <c r="CP325"/>
      <c r="CQ325"/>
      <c r="CR325"/>
      <c r="CS325"/>
      <c r="CT325" s="848"/>
      <c r="CU325"/>
      <c r="CV325"/>
      <c r="CW325"/>
      <c r="CX325"/>
      <c r="CY325"/>
      <c r="CZ325"/>
      <c r="DA325"/>
      <c r="DB325" s="848"/>
      <c r="DC325" s="3">
        <v>1</v>
      </c>
    </row>
    <row r="326" spans="3:107" s="701" customFormat="1" ht="21" customHeight="1">
      <c r="C326"/>
      <c r="D326" s="262"/>
      <c r="E326" s="262"/>
      <c r="F326" s="262"/>
      <c r="G326" s="262"/>
      <c r="H326" s="262"/>
      <c r="I326" s="262"/>
      <c r="J326" s="262"/>
      <c r="K326" s="262"/>
      <c r="L326" s="115" t="s">
        <v>16</v>
      </c>
      <c r="M326" s="3141"/>
      <c r="N326" s="3142"/>
      <c r="O326" s="3141"/>
      <c r="P326" s="3143"/>
      <c r="Q326" s="3144"/>
      <c r="R326" s="3145"/>
      <c r="S326" s="3146"/>
      <c r="T326" s="3147"/>
      <c r="U326" s="3148"/>
      <c r="V326" s="3149"/>
      <c r="W326" s="2109"/>
      <c r="X326" s="3150"/>
      <c r="Y326" s="117"/>
      <c r="Z326" s="3151"/>
      <c r="AA326" s="3152"/>
      <c r="AB326" s="3153"/>
      <c r="AC326" s="3154"/>
      <c r="AD326" s="119"/>
      <c r="AE326" s="262" t="s">
        <v>22</v>
      </c>
      <c r="AF326" s="1035" t="str">
        <f t="shared" si="122"/>
        <v>►</v>
      </c>
      <c r="AG326" s="1036" t="str">
        <f t="shared" si="123"/>
        <v/>
      </c>
      <c r="AH326" s="1037" t="str">
        <f t="shared" si="124"/>
        <v/>
      </c>
      <c r="AI326" s="1036" t="str">
        <f t="shared" si="125"/>
        <v/>
      </c>
      <c r="AJ326" s="1037" t="str">
        <f t="shared" si="126"/>
        <v/>
      </c>
      <c r="AK326" s="1037">
        <f>IF(AND(L326="A",COUNTIF(BJ15:BL62,TRIM(U326))&gt;0),1,0)</f>
        <v>0</v>
      </c>
      <c r="AL326" s="1051" t="str" cm="1">
        <f t="array" ref="AL326">IF(AF326&lt;&gt;"A","",IFERROR((IFERROR(_xlfn.XLOOKUP(TRIM(SUBSTITUTE(U326,CHAR(160)," ")),BJ15:BJ62,BM15:BM62),IFERROR(_xlfn.XLOOKUP(TRIM(SUBSTITUTE(U326,CHAR(160)," ")),BK15:BK62,BM15:BM62),_xlfn.XLOOKUP(TRIM(SUBSTITUTE(U326,CHAR(160)," ")),BL15:BL62,BM15:BM62))))*T326*IF(ISBLANK(Q326),1,Q326)+IFERROR(_xlfn.XLOOKUP("RECHERCHEX",TRIM(L326:AD326),L326:AD326),0),0))</f>
        <v/>
      </c>
      <c r="AM326" s="1038">
        <f t="shared" si="127"/>
        <v>0</v>
      </c>
      <c r="AN326" s="1627" t="str">
        <f t="shared" si="128"/>
        <v/>
      </c>
      <c r="AO326" s="1039">
        <f t="shared" si="129"/>
        <v>0</v>
      </c>
      <c r="AP326" s="1039">
        <f t="shared" si="130"/>
        <v>0</v>
      </c>
      <c r="AQ326" s="1040">
        <f>IF(AO326&gt;0,AS9,0)</f>
        <v>0</v>
      </c>
      <c r="AR326" s="1628" t="str">
        <f>IF(TRIM(AG326)="▼ recette suivante", AG326, IF(AQ326&gt;0, IF(AT9&lt;&gt;"", AT9&amp;"-ou.or.o ❾ + or - &gt;", ""), ""))</f>
        <v/>
      </c>
      <c r="AS326" s="1064"/>
      <c r="AT326" s="1064"/>
      <c r="AU326" s="1042">
        <f t="shared" si="131"/>
        <v>0</v>
      </c>
      <c r="AV326" s="1043">
        <f>IF(AK326,IF(OR(AU326="",N(AU326)&lt;=0.000000001),"",_xlfn.XLOOKUP(AJ326,BJ15:BJ62,BN15:BN62,_xlfn.XLOOKUP(AJ326,BK15:BK62,BN15:BN62,_xlfn.XLOOKUP(AJ326,BL15:BL62,BN15:BN62,"")))),0)</f>
        <v>0</v>
      </c>
      <c r="AW326" s="1065" cm="1">
        <f t="array" ref="AW326">IF(AK326&lt;&gt;1,0,IF(OR(AU326="",N(AU326)&lt;=0.000000001),"",IF(OR(AO326="",N(AO326)&lt;=0.000000001),0,IF(ISNUMBER(AU326),IFERROR(_xlfn.LET(_xlpm.ai_test,TRIM(AJ326),_xlpm.r,IFERROR(_xlfn.XLOOKUP(_xlpm.ai_test,BJ15:BJ62,ROW(BJ15:BJ62),0,1),IFERROR(_xlfn.XLOOKUP(_xlpm.ai_test,BK15:BK62,ROW(BK15:BK62),0,1),_xlfn.XLOOKUP(_xlpm.ai_test,BL15:BL62,ROW(BL15:BL62),0,1))),_xlpm.p,_xlpm.r-MIN(ROW(BJ15:BJ62))+1,_xlpm.f,INDEX(BM15:BM62,_xlpm.p),_xlpm.u,INDEX(BN15:BN62,_xlpm.p),_xlpm.s,INDEX(BP15:BP62,_xlpm.p),_xlpm.q,N(AU326)/_xlpm.f,IF(_xlpm.q&gt;=_xlpm.s,ROUND(_xlpm.q,1)&amp;" "&amp;_xlpm.ai_test&amp;" = "&amp;ROUND(_xlpm.q*_xlpm.f,1)&amp;" "&amp;_xlpm.u,ROUND(_xlpm.q,1)&amp;" "&amp;_xlpm.ai_test)),""),""))))</f>
        <v>0</v>
      </c>
      <c r="AX326" s="1055"/>
      <c r="AY326" s="1042">
        <f t="shared" si="132"/>
        <v>0</v>
      </c>
      <c r="AZ326" s="1043" t="str">
        <f t="shared" si="133"/>
        <v/>
      </c>
      <c r="BA326" s="1044">
        <f t="shared" si="134"/>
        <v>0</v>
      </c>
      <c r="BB326" s="1045" t="str">
        <f t="shared" si="135"/>
        <v/>
      </c>
      <c r="BC326" s="1046"/>
      <c r="BD326" s="1047">
        <f t="shared" si="136"/>
        <v>0</v>
      </c>
      <c r="BE326" s="1048" t="str">
        <f t="shared" si="137"/>
        <v/>
      </c>
      <c r="BF326" s="262" t="s">
        <v>22</v>
      </c>
      <c r="BG326" s="1027">
        <f t="shared" si="138"/>
        <v>0</v>
      </c>
      <c r="BH326" s="1028">
        <f t="shared" si="139"/>
        <v>0</v>
      </c>
      <c r="BI326"/>
      <c r="BR326"/>
      <c r="BS326"/>
      <c r="BT326"/>
      <c r="BU326"/>
      <c r="BV326"/>
      <c r="BW326"/>
      <c r="BX326" s="964" t="str">
        <f t="shared" si="141"/>
        <v>►</v>
      </c>
      <c r="BY326" s="848"/>
      <c r="BZ326" s="848"/>
      <c r="CA326" s="848"/>
      <c r="CB326" s="848"/>
      <c r="CC326" s="848"/>
      <c r="CD326" s="848"/>
      <c r="CE326"/>
      <c r="CF326"/>
      <c r="CG326"/>
      <c r="CH326"/>
      <c r="CI326"/>
      <c r="CJ326"/>
      <c r="CK326"/>
      <c r="CL326" s="848"/>
      <c r="CM326"/>
      <c r="CN326"/>
      <c r="CO326"/>
      <c r="CP326"/>
      <c r="CQ326"/>
      <c r="CR326"/>
      <c r="CS326"/>
      <c r="CT326" s="848"/>
      <c r="CU326"/>
      <c r="CV326"/>
      <c r="CW326"/>
      <c r="CX326"/>
      <c r="CY326"/>
      <c r="CZ326"/>
      <c r="DA326"/>
      <c r="DB326" s="848"/>
      <c r="DC326" s="3">
        <v>1</v>
      </c>
    </row>
    <row r="327" spans="3:107" s="701" customFormat="1" ht="21" customHeight="1">
      <c r="C327"/>
      <c r="D327" s="262"/>
      <c r="E327" s="262"/>
      <c r="F327" s="262"/>
      <c r="G327" s="262"/>
      <c r="H327" s="262"/>
      <c r="I327" s="262"/>
      <c r="J327" s="262"/>
      <c r="K327" s="262"/>
      <c r="L327" s="115" t="s">
        <v>16</v>
      </c>
      <c r="M327" s="3141"/>
      <c r="N327" s="3142"/>
      <c r="O327" s="3141"/>
      <c r="P327" s="3143"/>
      <c r="Q327" s="3144"/>
      <c r="R327" s="3145"/>
      <c r="S327" s="3146"/>
      <c r="T327" s="3147"/>
      <c r="U327" s="3148"/>
      <c r="V327" s="3149"/>
      <c r="W327" s="2109"/>
      <c r="X327" s="3150"/>
      <c r="Y327" s="117"/>
      <c r="Z327" s="3151"/>
      <c r="AA327" s="3152"/>
      <c r="AB327" s="3153"/>
      <c r="AC327" s="3154"/>
      <c r="AD327" s="119"/>
      <c r="AE327" s="262" t="s">
        <v>22</v>
      </c>
      <c r="AF327" s="1035" t="str">
        <f t="shared" si="122"/>
        <v>►</v>
      </c>
      <c r="AG327" s="1036" t="str">
        <f t="shared" si="123"/>
        <v/>
      </c>
      <c r="AH327" s="1037" t="str">
        <f t="shared" si="124"/>
        <v/>
      </c>
      <c r="AI327" s="1036" t="str">
        <f t="shared" si="125"/>
        <v/>
      </c>
      <c r="AJ327" s="1037" t="str">
        <f t="shared" si="126"/>
        <v/>
      </c>
      <c r="AK327" s="1037">
        <f>IF(AND(L327="A",COUNTIF(BJ15:BL62,TRIM(U327))&gt;0),1,0)</f>
        <v>0</v>
      </c>
      <c r="AL327" s="1051" t="str" cm="1">
        <f t="array" ref="AL327">IF(AF327&lt;&gt;"A","",IFERROR((IFERROR(_xlfn.XLOOKUP(TRIM(SUBSTITUTE(U327,CHAR(160)," ")),BJ15:BJ62,BM15:BM62),IFERROR(_xlfn.XLOOKUP(TRIM(SUBSTITUTE(U327,CHAR(160)," ")),BK15:BK62,BM15:BM62),_xlfn.XLOOKUP(TRIM(SUBSTITUTE(U327,CHAR(160)," ")),BL15:BL62,BM15:BM62))))*T327*IF(ISBLANK(Q327),1,Q327)+IFERROR(_xlfn.XLOOKUP("RECHERCHEX",TRIM(L327:AD327),L327:AD327),0),0))</f>
        <v/>
      </c>
      <c r="AM327" s="1038">
        <f t="shared" si="127"/>
        <v>0</v>
      </c>
      <c r="AN327" s="1627" t="str">
        <f t="shared" si="128"/>
        <v/>
      </c>
      <c r="AO327" s="1039">
        <f t="shared" si="129"/>
        <v>0</v>
      </c>
      <c r="AP327" s="1039">
        <f t="shared" si="130"/>
        <v>0</v>
      </c>
      <c r="AQ327" s="1052">
        <f>IF(AO327&gt;0,AS9,0)</f>
        <v>0</v>
      </c>
      <c r="AR327" s="1626" t="str">
        <f>IF(TRIM(AG327)="▼ recette suivante", AG327, IF(AQ327&gt;0, IF(AT9&lt;&gt;"", AT9&amp;"-ou.or.o ❾ + or - &gt;", ""), ""))</f>
        <v/>
      </c>
      <c r="AS327" s="1064"/>
      <c r="AT327" s="1064"/>
      <c r="AU327" s="1053">
        <f t="shared" si="131"/>
        <v>0</v>
      </c>
      <c r="AV327" s="1054">
        <f>IF(AK327,IF(OR(AU327="",N(AU327)&lt;=0.000000001),"",_xlfn.XLOOKUP(AJ327,BJ15:BJ62,BN15:BN62,_xlfn.XLOOKUP(AJ327,BK15:BK62,BN15:BN62,_xlfn.XLOOKUP(AJ327,BL15:BL62,BN15:BN62,"")))),0)</f>
        <v>0</v>
      </c>
      <c r="AW327" s="1067" cm="1">
        <f t="array" ref="AW327">IF(AK327&lt;&gt;1,0,IF(OR(AU327="",N(AU327)&lt;=0.000000001),"",IF(OR(AO327="",N(AO327)&lt;=0.000000001),0,IF(ISNUMBER(AU327),IFERROR(_xlfn.LET(_xlpm.ai_test,TRIM(AJ327),_xlpm.r,IFERROR(_xlfn.XLOOKUP(_xlpm.ai_test,BJ15:BJ62,ROW(BJ15:BJ62),0,1),IFERROR(_xlfn.XLOOKUP(_xlpm.ai_test,BK15:BK62,ROW(BK15:BK62),0,1),_xlfn.XLOOKUP(_xlpm.ai_test,BL15:BL62,ROW(BL15:BL62),0,1))),_xlpm.p,_xlpm.r-MIN(ROW(BJ15:BJ62))+1,_xlpm.f,INDEX(BM15:BM62,_xlpm.p),_xlpm.u,INDEX(BN15:BN62,_xlpm.p),_xlpm.s,INDEX(BP15:BP62,_xlpm.p),_xlpm.q,N(AU327)/_xlpm.f,IF(_xlpm.q&gt;=_xlpm.s,ROUND(_xlpm.q,1)&amp;" "&amp;_xlpm.ai_test&amp;" = "&amp;ROUND(_xlpm.q*_xlpm.f,1)&amp;" "&amp;_xlpm.u,ROUND(_xlpm.q,1)&amp;" "&amp;_xlpm.ai_test)),""),""))))</f>
        <v>0</v>
      </c>
      <c r="AX327" s="1055"/>
      <c r="AY327" s="1053">
        <f t="shared" si="132"/>
        <v>0</v>
      </c>
      <c r="AZ327" s="1054" t="str">
        <f t="shared" si="133"/>
        <v/>
      </c>
      <c r="BA327" s="1056">
        <f t="shared" si="134"/>
        <v>0</v>
      </c>
      <c r="BB327" s="1057" t="str">
        <f t="shared" si="135"/>
        <v/>
      </c>
      <c r="BC327" s="1046"/>
      <c r="BD327" s="1058">
        <f t="shared" si="136"/>
        <v>0</v>
      </c>
      <c r="BE327" s="1048" t="str">
        <f t="shared" si="137"/>
        <v/>
      </c>
      <c r="BF327" s="262" t="s">
        <v>22</v>
      </c>
      <c r="BG327" s="1027">
        <f t="shared" si="138"/>
        <v>0</v>
      </c>
      <c r="BH327" s="1028">
        <f t="shared" si="139"/>
        <v>0</v>
      </c>
      <c r="BI327"/>
      <c r="BR327"/>
      <c r="BS327"/>
      <c r="BT327"/>
      <c r="BU327"/>
      <c r="BV327"/>
      <c r="BW327"/>
      <c r="BX327" s="964" t="str">
        <f t="shared" si="141"/>
        <v>►</v>
      </c>
      <c r="BY327" s="848"/>
      <c r="BZ327" s="848"/>
      <c r="CA327" s="848"/>
      <c r="CB327" s="848"/>
      <c r="CC327" s="848"/>
      <c r="CD327" s="848"/>
      <c r="CE327"/>
      <c r="CF327"/>
      <c r="CG327"/>
      <c r="CH327"/>
      <c r="CI327"/>
      <c r="CJ327"/>
      <c r="CK327"/>
      <c r="CL327" s="848"/>
      <c r="CM327"/>
      <c r="CN327"/>
      <c r="CO327"/>
      <c r="CP327"/>
      <c r="CQ327"/>
      <c r="CR327"/>
      <c r="CS327"/>
      <c r="CT327" s="848"/>
      <c r="CU327"/>
      <c r="CV327"/>
      <c r="CW327"/>
      <c r="CX327"/>
      <c r="CY327"/>
      <c r="CZ327"/>
      <c r="DA327"/>
      <c r="DB327" s="848"/>
      <c r="DC327" s="3">
        <v>1</v>
      </c>
    </row>
    <row r="328" spans="3:107" s="701" customFormat="1" ht="21" customHeight="1">
      <c r="C328"/>
      <c r="D328" s="262"/>
      <c r="E328" s="262"/>
      <c r="F328" s="262"/>
      <c r="G328" s="262"/>
      <c r="H328" s="262"/>
      <c r="I328" s="262"/>
      <c r="J328" s="262"/>
      <c r="K328" s="262"/>
      <c r="L328" s="115" t="s">
        <v>16</v>
      </c>
      <c r="M328" s="3141"/>
      <c r="N328" s="3142"/>
      <c r="O328" s="3141"/>
      <c r="P328" s="3143"/>
      <c r="Q328" s="3144"/>
      <c r="R328" s="3145"/>
      <c r="S328" s="3146"/>
      <c r="T328" s="3147"/>
      <c r="U328" s="3148"/>
      <c r="V328" s="3149"/>
      <c r="W328" s="2109"/>
      <c r="X328" s="3150"/>
      <c r="Y328" s="117"/>
      <c r="Z328" s="3151"/>
      <c r="AA328" s="3152"/>
      <c r="AB328" s="3153"/>
      <c r="AC328" s="3154"/>
      <c r="AD328" s="119"/>
      <c r="AE328" s="262" t="s">
        <v>22</v>
      </c>
      <c r="AF328" s="1035" t="str">
        <f t="shared" si="122"/>
        <v>►</v>
      </c>
      <c r="AG328" s="1036" t="str">
        <f t="shared" si="123"/>
        <v/>
      </c>
      <c r="AH328" s="1037" t="str">
        <f t="shared" si="124"/>
        <v/>
      </c>
      <c r="AI328" s="1036" t="str">
        <f t="shared" si="125"/>
        <v/>
      </c>
      <c r="AJ328" s="1037" t="str">
        <f t="shared" si="126"/>
        <v/>
      </c>
      <c r="AK328" s="1037">
        <f>IF(AND(L328="A",COUNTIF(BJ15:BL62,TRIM(U328))&gt;0),1,0)</f>
        <v>0</v>
      </c>
      <c r="AL328" s="1051" t="str" cm="1">
        <f t="array" ref="AL328">IF(AF328&lt;&gt;"A","",IFERROR((IFERROR(_xlfn.XLOOKUP(TRIM(SUBSTITUTE(U328,CHAR(160)," ")),BJ15:BJ62,BM15:BM62),IFERROR(_xlfn.XLOOKUP(TRIM(SUBSTITUTE(U328,CHAR(160)," ")),BK15:BK62,BM15:BM62),_xlfn.XLOOKUP(TRIM(SUBSTITUTE(U328,CHAR(160)," ")),BL15:BL62,BM15:BM62))))*T328*IF(ISBLANK(Q328),1,Q328)+IFERROR(_xlfn.XLOOKUP("RECHERCHEX",TRIM(L328:AD328),L328:AD328),0),0))</f>
        <v/>
      </c>
      <c r="AM328" s="1038">
        <f t="shared" si="127"/>
        <v>0</v>
      </c>
      <c r="AN328" s="1627" t="str">
        <f t="shared" si="128"/>
        <v/>
      </c>
      <c r="AO328" s="1039">
        <f t="shared" si="129"/>
        <v>0</v>
      </c>
      <c r="AP328" s="1039">
        <f t="shared" si="130"/>
        <v>0</v>
      </c>
      <c r="AQ328" s="1040">
        <f>IF(AO328&gt;0,AS9,0)</f>
        <v>0</v>
      </c>
      <c r="AR328" s="1628" t="str">
        <f>IF(TRIM(AG328)="▼ recette suivante", AG328, IF(AQ328&gt;0, IF(AT9&lt;&gt;"", AT9&amp;"-ou.or.o ❾ + or - &gt;", ""), ""))</f>
        <v/>
      </c>
      <c r="AS328" s="1064"/>
      <c r="AT328" s="1064"/>
      <c r="AU328" s="1042">
        <f t="shared" si="131"/>
        <v>0</v>
      </c>
      <c r="AV328" s="1043">
        <f>IF(AK328,IF(OR(AU328="",N(AU328)&lt;=0.000000001),"",_xlfn.XLOOKUP(AJ328,BJ15:BJ62,BN15:BN62,_xlfn.XLOOKUP(AJ328,BK15:BK62,BN15:BN62,_xlfn.XLOOKUP(AJ328,BL15:BL62,BN15:BN62,"")))),0)</f>
        <v>0</v>
      </c>
      <c r="AW328" s="1065" cm="1">
        <f t="array" ref="AW328">IF(AK328&lt;&gt;1,0,IF(OR(AU328="",N(AU328)&lt;=0.000000001),"",IF(OR(AO328="",N(AO328)&lt;=0.000000001),0,IF(ISNUMBER(AU328),IFERROR(_xlfn.LET(_xlpm.ai_test,TRIM(AJ328),_xlpm.r,IFERROR(_xlfn.XLOOKUP(_xlpm.ai_test,BJ15:BJ62,ROW(BJ15:BJ62),0,1),IFERROR(_xlfn.XLOOKUP(_xlpm.ai_test,BK15:BK62,ROW(BK15:BK62),0,1),_xlfn.XLOOKUP(_xlpm.ai_test,BL15:BL62,ROW(BL15:BL62),0,1))),_xlpm.p,_xlpm.r-MIN(ROW(BJ15:BJ62))+1,_xlpm.f,INDEX(BM15:BM62,_xlpm.p),_xlpm.u,INDEX(BN15:BN62,_xlpm.p),_xlpm.s,INDEX(BP15:BP62,_xlpm.p),_xlpm.q,N(AU328)/_xlpm.f,IF(_xlpm.q&gt;=_xlpm.s,ROUND(_xlpm.q,1)&amp;" "&amp;_xlpm.ai_test&amp;" = "&amp;ROUND(_xlpm.q*_xlpm.f,1)&amp;" "&amp;_xlpm.u,ROUND(_xlpm.q,1)&amp;" "&amp;_xlpm.ai_test)),""),""))))</f>
        <v>0</v>
      </c>
      <c r="AX328" s="1055"/>
      <c r="AY328" s="1042">
        <f t="shared" si="132"/>
        <v>0</v>
      </c>
      <c r="AZ328" s="1043" t="str">
        <f t="shared" si="133"/>
        <v/>
      </c>
      <c r="BA328" s="1044">
        <f t="shared" si="134"/>
        <v>0</v>
      </c>
      <c r="BB328" s="1045" t="str">
        <f t="shared" si="135"/>
        <v/>
      </c>
      <c r="BC328" s="1046"/>
      <c r="BD328" s="1047">
        <f t="shared" si="136"/>
        <v>0</v>
      </c>
      <c r="BE328" s="1048" t="str">
        <f t="shared" si="137"/>
        <v/>
      </c>
      <c r="BF328" s="262" t="s">
        <v>22</v>
      </c>
      <c r="BG328" s="1027">
        <f t="shared" si="138"/>
        <v>0</v>
      </c>
      <c r="BH328" s="1028">
        <f t="shared" si="139"/>
        <v>0</v>
      </c>
      <c r="BI328"/>
      <c r="BR328"/>
      <c r="BS328"/>
      <c r="BT328"/>
      <c r="BU328"/>
      <c r="BV328"/>
      <c r="BW328"/>
      <c r="BX328" s="964" t="str">
        <f t="shared" si="141"/>
        <v>►</v>
      </c>
      <c r="BY328" s="848"/>
      <c r="BZ328" s="848"/>
      <c r="CA328" s="848"/>
      <c r="CB328" s="848"/>
      <c r="CC328" s="848"/>
      <c r="CD328" s="848"/>
      <c r="CE328"/>
      <c r="CF328"/>
      <c r="CG328"/>
      <c r="CH328"/>
      <c r="CI328"/>
      <c r="CJ328"/>
      <c r="CK328"/>
      <c r="CL328" s="848"/>
      <c r="CM328"/>
      <c r="CN328"/>
      <c r="CO328"/>
      <c r="CP328"/>
      <c r="CQ328"/>
      <c r="CR328"/>
      <c r="CS328"/>
      <c r="CT328" s="848"/>
      <c r="CU328"/>
      <c r="CV328"/>
      <c r="CW328"/>
      <c r="CX328"/>
      <c r="CY328"/>
      <c r="CZ328"/>
      <c r="DA328"/>
      <c r="DB328" s="848"/>
      <c r="DC328" s="3">
        <v>1</v>
      </c>
    </row>
    <row r="329" spans="3:107" s="701" customFormat="1" ht="21" customHeight="1">
      <c r="C329"/>
      <c r="D329" s="262"/>
      <c r="E329" s="262"/>
      <c r="F329" s="262"/>
      <c r="G329" s="262"/>
      <c r="H329" s="262"/>
      <c r="I329" s="262"/>
      <c r="J329" s="262"/>
      <c r="K329" s="262"/>
      <c r="L329" s="115" t="s">
        <v>16</v>
      </c>
      <c r="M329" s="3141"/>
      <c r="N329" s="3142"/>
      <c r="O329" s="3141"/>
      <c r="P329" s="3143"/>
      <c r="Q329" s="3144"/>
      <c r="R329" s="3145"/>
      <c r="S329" s="3146"/>
      <c r="T329" s="3147"/>
      <c r="U329" s="3148"/>
      <c r="V329" s="3149"/>
      <c r="W329" s="2109"/>
      <c r="X329" s="3150"/>
      <c r="Y329" s="117"/>
      <c r="Z329" s="3151"/>
      <c r="AA329" s="3152"/>
      <c r="AB329" s="3153"/>
      <c r="AC329" s="3154"/>
      <c r="AD329" s="119"/>
      <c r="AE329" s="262" t="s">
        <v>22</v>
      </c>
      <c r="AF329" s="1035" t="str">
        <f t="shared" si="122"/>
        <v>►</v>
      </c>
      <c r="AG329" s="1036" t="str">
        <f t="shared" si="123"/>
        <v/>
      </c>
      <c r="AH329" s="1037" t="str">
        <f t="shared" si="124"/>
        <v/>
      </c>
      <c r="AI329" s="1036" t="str">
        <f t="shared" si="125"/>
        <v/>
      </c>
      <c r="AJ329" s="1037" t="str">
        <f t="shared" si="126"/>
        <v/>
      </c>
      <c r="AK329" s="1037">
        <f>IF(AND(L329="A",COUNTIF(BJ15:BL62,TRIM(U329))&gt;0),1,0)</f>
        <v>0</v>
      </c>
      <c r="AL329" s="1051" t="str" cm="1">
        <f t="array" ref="AL329">IF(AF329&lt;&gt;"A","",IFERROR((IFERROR(_xlfn.XLOOKUP(TRIM(SUBSTITUTE(U329,CHAR(160)," ")),BJ15:BJ62,BM15:BM62),IFERROR(_xlfn.XLOOKUP(TRIM(SUBSTITUTE(U329,CHAR(160)," ")),BK15:BK62,BM15:BM62),_xlfn.XLOOKUP(TRIM(SUBSTITUTE(U329,CHAR(160)," ")),BL15:BL62,BM15:BM62))))*T329*IF(ISBLANK(Q329),1,Q329)+IFERROR(_xlfn.XLOOKUP("RECHERCHEX",TRIM(L329:AD329),L329:AD329),0),0))</f>
        <v/>
      </c>
      <c r="AM329" s="1038">
        <f t="shared" si="127"/>
        <v>0</v>
      </c>
      <c r="AN329" s="1627" t="str">
        <f t="shared" si="128"/>
        <v/>
      </c>
      <c r="AO329" s="1039">
        <f t="shared" si="129"/>
        <v>0</v>
      </c>
      <c r="AP329" s="1039">
        <f t="shared" si="130"/>
        <v>0</v>
      </c>
      <c r="AQ329" s="1052">
        <f>IF(AO329&gt;0,AS9,0)</f>
        <v>0</v>
      </c>
      <c r="AR329" s="1626" t="str">
        <f>IF(TRIM(AG329)="▼ recette suivante", AG329, IF(AQ329&gt;0, IF(AT9&lt;&gt;"", AT9&amp;"-ou.or.o ❾ + or - &gt;", ""), ""))</f>
        <v/>
      </c>
      <c r="AS329" s="1064"/>
      <c r="AT329" s="1064"/>
      <c r="AU329" s="1053">
        <f t="shared" si="131"/>
        <v>0</v>
      </c>
      <c r="AV329" s="1054">
        <f>IF(AK329,IF(OR(AU329="",N(AU329)&lt;=0.000000001),"",_xlfn.XLOOKUP(AJ329,BJ15:BJ62,BN15:BN62,_xlfn.XLOOKUP(AJ329,BK15:BK62,BN15:BN62,_xlfn.XLOOKUP(AJ329,BL15:BL62,BN15:BN62,"")))),0)</f>
        <v>0</v>
      </c>
      <c r="AW329" s="1067" cm="1">
        <f t="array" ref="AW329">IF(AK329&lt;&gt;1,0,IF(OR(AU329="",N(AU329)&lt;=0.000000001),"",IF(OR(AO329="",N(AO329)&lt;=0.000000001),0,IF(ISNUMBER(AU329),IFERROR(_xlfn.LET(_xlpm.ai_test,TRIM(AJ329),_xlpm.r,IFERROR(_xlfn.XLOOKUP(_xlpm.ai_test,BJ15:BJ62,ROW(BJ15:BJ62),0,1),IFERROR(_xlfn.XLOOKUP(_xlpm.ai_test,BK15:BK62,ROW(BK15:BK62),0,1),_xlfn.XLOOKUP(_xlpm.ai_test,BL15:BL62,ROW(BL15:BL62),0,1))),_xlpm.p,_xlpm.r-MIN(ROW(BJ15:BJ62))+1,_xlpm.f,INDEX(BM15:BM62,_xlpm.p),_xlpm.u,INDEX(BN15:BN62,_xlpm.p),_xlpm.s,INDEX(BP15:BP62,_xlpm.p),_xlpm.q,N(AU329)/_xlpm.f,IF(_xlpm.q&gt;=_xlpm.s,ROUND(_xlpm.q,1)&amp;" "&amp;_xlpm.ai_test&amp;" = "&amp;ROUND(_xlpm.q*_xlpm.f,1)&amp;" "&amp;_xlpm.u,ROUND(_xlpm.q,1)&amp;" "&amp;_xlpm.ai_test)),""),""))))</f>
        <v>0</v>
      </c>
      <c r="AX329" s="1055"/>
      <c r="AY329" s="1053">
        <f t="shared" si="132"/>
        <v>0</v>
      </c>
      <c r="AZ329" s="1054" t="str">
        <f t="shared" si="133"/>
        <v/>
      </c>
      <c r="BA329" s="1056">
        <f t="shared" si="134"/>
        <v>0</v>
      </c>
      <c r="BB329" s="1057" t="str">
        <f t="shared" si="135"/>
        <v/>
      </c>
      <c r="BC329" s="1046"/>
      <c r="BD329" s="1058">
        <f t="shared" si="136"/>
        <v>0</v>
      </c>
      <c r="BE329" s="1048" t="str">
        <f t="shared" si="137"/>
        <v/>
      </c>
      <c r="BF329" s="262" t="s">
        <v>22</v>
      </c>
      <c r="BG329" s="1027">
        <f t="shared" si="138"/>
        <v>0</v>
      </c>
      <c r="BH329" s="1028">
        <f t="shared" si="139"/>
        <v>0</v>
      </c>
      <c r="BI329"/>
      <c r="BR329"/>
      <c r="BS329"/>
      <c r="BT329"/>
      <c r="BU329"/>
      <c r="BV329"/>
      <c r="BW329"/>
      <c r="BX329" s="964" t="str">
        <f t="shared" si="141"/>
        <v>►</v>
      </c>
      <c r="BY329" s="848"/>
      <c r="BZ329" s="848"/>
      <c r="CA329" s="848"/>
      <c r="CB329" s="848"/>
      <c r="CC329" s="848"/>
      <c r="CD329" s="848"/>
      <c r="CE329"/>
      <c r="CF329"/>
      <c r="CG329"/>
      <c r="CH329"/>
      <c r="CI329"/>
      <c r="CJ329"/>
      <c r="CK329"/>
      <c r="CL329" s="848"/>
      <c r="CM329"/>
      <c r="CN329"/>
      <c r="CO329"/>
      <c r="CP329"/>
      <c r="CQ329"/>
      <c r="CR329"/>
      <c r="CS329"/>
      <c r="CT329" s="848"/>
      <c r="CU329"/>
      <c r="CV329"/>
      <c r="CW329"/>
      <c r="CX329"/>
      <c r="CY329"/>
      <c r="CZ329"/>
      <c r="DA329"/>
      <c r="DB329" s="848"/>
      <c r="DC329" s="3">
        <v>1</v>
      </c>
    </row>
    <row r="330" spans="3:107" s="701" customFormat="1" ht="21" customHeight="1">
      <c r="C330"/>
      <c r="D330" s="262"/>
      <c r="E330" s="262"/>
      <c r="F330" s="262"/>
      <c r="G330" s="262"/>
      <c r="H330" s="262"/>
      <c r="I330" s="262"/>
      <c r="J330" s="262"/>
      <c r="K330" s="262"/>
      <c r="L330" s="115" t="s">
        <v>16</v>
      </c>
      <c r="M330" s="3141"/>
      <c r="N330" s="3142"/>
      <c r="O330" s="3141"/>
      <c r="P330" s="3143"/>
      <c r="Q330" s="3144"/>
      <c r="R330" s="3145"/>
      <c r="S330" s="3146"/>
      <c r="T330" s="3147"/>
      <c r="U330" s="3148"/>
      <c r="V330" s="3149"/>
      <c r="W330" s="2109"/>
      <c r="X330" s="3150"/>
      <c r="Y330" s="117"/>
      <c r="Z330" s="3151"/>
      <c r="AA330" s="3152"/>
      <c r="AB330" s="3153"/>
      <c r="AC330" s="3154"/>
      <c r="AD330" s="119"/>
      <c r="AE330" s="262" t="s">
        <v>22</v>
      </c>
      <c r="AF330" s="1035" t="str">
        <f t="shared" si="122"/>
        <v>►</v>
      </c>
      <c r="AG330" s="1036" t="str">
        <f t="shared" si="123"/>
        <v/>
      </c>
      <c r="AH330" s="1037" t="str">
        <f t="shared" si="124"/>
        <v/>
      </c>
      <c r="AI330" s="1036" t="str">
        <f t="shared" si="125"/>
        <v/>
      </c>
      <c r="AJ330" s="1037" t="str">
        <f t="shared" si="126"/>
        <v/>
      </c>
      <c r="AK330" s="1037">
        <f>IF(AND(L330="A",COUNTIF(BJ15:BL62,TRIM(U330))&gt;0),1,0)</f>
        <v>0</v>
      </c>
      <c r="AL330" s="1051" t="str" cm="1">
        <f t="array" ref="AL330">IF(AF330&lt;&gt;"A","",IFERROR((IFERROR(_xlfn.XLOOKUP(TRIM(SUBSTITUTE(U330,CHAR(160)," ")),BJ15:BJ62,BM15:BM62),IFERROR(_xlfn.XLOOKUP(TRIM(SUBSTITUTE(U330,CHAR(160)," ")),BK15:BK62,BM15:BM62),_xlfn.XLOOKUP(TRIM(SUBSTITUTE(U330,CHAR(160)," ")),BL15:BL62,BM15:BM62))))*T330*IF(ISBLANK(Q330),1,Q330)+IFERROR(_xlfn.XLOOKUP("RECHERCHEX",TRIM(L330:AD330),L330:AD330),0),0))</f>
        <v/>
      </c>
      <c r="AM330" s="1038">
        <f t="shared" si="127"/>
        <v>0</v>
      </c>
      <c r="AN330" s="1627" t="str">
        <f t="shared" si="128"/>
        <v/>
      </c>
      <c r="AO330" s="1039">
        <f t="shared" si="129"/>
        <v>0</v>
      </c>
      <c r="AP330" s="1039">
        <f t="shared" si="130"/>
        <v>0</v>
      </c>
      <c r="AQ330" s="1040">
        <f>IF(AO330&gt;0,AS9,0)</f>
        <v>0</v>
      </c>
      <c r="AR330" s="1628" t="str">
        <f>IF(TRIM(AG330)="▼ recette suivante", AG330, IF(AQ330&gt;0, IF(AT9&lt;&gt;"", AT9&amp;"-ou.or.o ❾ + or - &gt;", ""), ""))</f>
        <v/>
      </c>
      <c r="AS330" s="1064"/>
      <c r="AT330" s="1064"/>
      <c r="AU330" s="1042">
        <f t="shared" si="131"/>
        <v>0</v>
      </c>
      <c r="AV330" s="1043">
        <f>IF(AK330,IF(OR(AU330="",N(AU330)&lt;=0.000000001),"",_xlfn.XLOOKUP(AJ330,BJ15:BJ62,BN15:BN62,_xlfn.XLOOKUP(AJ330,BK15:BK62,BN15:BN62,_xlfn.XLOOKUP(AJ330,BL15:BL62,BN15:BN62,"")))),0)</f>
        <v>0</v>
      </c>
      <c r="AW330" s="1065" cm="1">
        <f t="array" ref="AW330">IF(AK330&lt;&gt;1,0,IF(OR(AU330="",N(AU330)&lt;=0.000000001),"",IF(OR(AO330="",N(AO330)&lt;=0.000000001),0,IF(ISNUMBER(AU330),IFERROR(_xlfn.LET(_xlpm.ai_test,TRIM(AJ330),_xlpm.r,IFERROR(_xlfn.XLOOKUP(_xlpm.ai_test,BJ15:BJ62,ROW(BJ15:BJ62),0,1),IFERROR(_xlfn.XLOOKUP(_xlpm.ai_test,BK15:BK62,ROW(BK15:BK62),0,1),_xlfn.XLOOKUP(_xlpm.ai_test,BL15:BL62,ROW(BL15:BL62),0,1))),_xlpm.p,_xlpm.r-MIN(ROW(BJ15:BJ62))+1,_xlpm.f,INDEX(BM15:BM62,_xlpm.p),_xlpm.u,INDEX(BN15:BN62,_xlpm.p),_xlpm.s,INDEX(BP15:BP62,_xlpm.p),_xlpm.q,N(AU330)/_xlpm.f,IF(_xlpm.q&gt;=_xlpm.s,ROUND(_xlpm.q,1)&amp;" "&amp;_xlpm.ai_test&amp;" = "&amp;ROUND(_xlpm.q*_xlpm.f,1)&amp;" "&amp;_xlpm.u,ROUND(_xlpm.q,1)&amp;" "&amp;_xlpm.ai_test)),""),""))))</f>
        <v>0</v>
      </c>
      <c r="AX330" s="1055"/>
      <c r="AY330" s="1042">
        <f t="shared" si="132"/>
        <v>0</v>
      </c>
      <c r="AZ330" s="1043" t="str">
        <f t="shared" si="133"/>
        <v/>
      </c>
      <c r="BA330" s="1044">
        <f t="shared" si="134"/>
        <v>0</v>
      </c>
      <c r="BB330" s="1045" t="str">
        <f t="shared" si="135"/>
        <v/>
      </c>
      <c r="BC330" s="1046"/>
      <c r="BD330" s="1047">
        <f t="shared" si="136"/>
        <v>0</v>
      </c>
      <c r="BE330" s="1048" t="str">
        <f t="shared" si="137"/>
        <v/>
      </c>
      <c r="BF330" s="262" t="s">
        <v>22</v>
      </c>
      <c r="BG330" s="1027">
        <f t="shared" si="138"/>
        <v>0</v>
      </c>
      <c r="BH330" s="1028">
        <f t="shared" si="139"/>
        <v>0</v>
      </c>
      <c r="BI330"/>
      <c r="BR330"/>
      <c r="BS330"/>
      <c r="BT330"/>
      <c r="BU330"/>
      <c r="BV330"/>
      <c r="BW330"/>
      <c r="BX330" s="964" t="str">
        <f t="shared" si="141"/>
        <v>►</v>
      </c>
      <c r="BY330" s="848"/>
      <c r="BZ330" s="848"/>
      <c r="CA330" s="848"/>
      <c r="CB330" s="848"/>
      <c r="CC330" s="848"/>
      <c r="CD330" s="848"/>
      <c r="CE330"/>
      <c r="CF330"/>
      <c r="CG330"/>
      <c r="CH330"/>
      <c r="CI330"/>
      <c r="CJ330"/>
      <c r="CK330"/>
      <c r="CL330" s="848"/>
      <c r="CM330"/>
      <c r="CN330"/>
      <c r="CO330"/>
      <c r="CP330"/>
      <c r="CQ330"/>
      <c r="CR330"/>
      <c r="CS330"/>
      <c r="CT330" s="848"/>
      <c r="CU330"/>
      <c r="CV330"/>
      <c r="CW330"/>
      <c r="CX330"/>
      <c r="CY330"/>
      <c r="CZ330"/>
      <c r="DA330"/>
      <c r="DB330" s="848"/>
      <c r="DC330" s="3">
        <v>1</v>
      </c>
    </row>
    <row r="331" spans="3:107" s="701" customFormat="1" ht="21" customHeight="1">
      <c r="C331"/>
      <c r="D331" s="262"/>
      <c r="E331" s="262"/>
      <c r="F331" s="262"/>
      <c r="G331" s="262"/>
      <c r="H331" s="262"/>
      <c r="I331" s="262"/>
      <c r="J331" s="262"/>
      <c r="K331" s="262"/>
      <c r="L331" s="115" t="s">
        <v>16</v>
      </c>
      <c r="M331" s="3141"/>
      <c r="N331" s="3142"/>
      <c r="O331" s="3141"/>
      <c r="P331" s="3143"/>
      <c r="Q331" s="3144"/>
      <c r="R331" s="3145"/>
      <c r="S331" s="3146"/>
      <c r="T331" s="3147"/>
      <c r="U331" s="3148"/>
      <c r="V331" s="3149"/>
      <c r="W331" s="2109"/>
      <c r="X331" s="3150"/>
      <c r="Y331" s="117"/>
      <c r="Z331" s="3151"/>
      <c r="AA331" s="3152"/>
      <c r="AB331" s="3153"/>
      <c r="AC331" s="3154"/>
      <c r="AD331" s="119"/>
      <c r="AE331" s="262" t="s">
        <v>22</v>
      </c>
      <c r="AF331" s="1035" t="str">
        <f t="shared" si="122"/>
        <v>►</v>
      </c>
      <c r="AG331" s="1036" t="str">
        <f t="shared" si="123"/>
        <v/>
      </c>
      <c r="AH331" s="1037" t="str">
        <f t="shared" si="124"/>
        <v/>
      </c>
      <c r="AI331" s="1036" t="str">
        <f t="shared" si="125"/>
        <v/>
      </c>
      <c r="AJ331" s="1037" t="str">
        <f t="shared" si="126"/>
        <v/>
      </c>
      <c r="AK331" s="1037">
        <f>IF(AND(L331="A",COUNTIF(BJ15:BL62,TRIM(U331))&gt;0),1,0)</f>
        <v>0</v>
      </c>
      <c r="AL331" s="1051" t="str" cm="1">
        <f t="array" ref="AL331">IF(AF331&lt;&gt;"A","",IFERROR((IFERROR(_xlfn.XLOOKUP(TRIM(SUBSTITUTE(U331,CHAR(160)," ")),BJ15:BJ62,BM15:BM62),IFERROR(_xlfn.XLOOKUP(TRIM(SUBSTITUTE(U331,CHAR(160)," ")),BK15:BK62,BM15:BM62),_xlfn.XLOOKUP(TRIM(SUBSTITUTE(U331,CHAR(160)," ")),BL15:BL62,BM15:BM62))))*T331*IF(ISBLANK(Q331),1,Q331)+IFERROR(_xlfn.XLOOKUP("RECHERCHEX",TRIM(L331:AD331),L331:AD331),0),0))</f>
        <v/>
      </c>
      <c r="AM331" s="1038">
        <f t="shared" si="127"/>
        <v>0</v>
      </c>
      <c r="AN331" s="1627" t="str">
        <f t="shared" si="128"/>
        <v/>
      </c>
      <c r="AO331" s="1039">
        <f t="shared" si="129"/>
        <v>0</v>
      </c>
      <c r="AP331" s="1039">
        <f t="shared" si="130"/>
        <v>0</v>
      </c>
      <c r="AQ331" s="1052">
        <f>IF(AO331&gt;0,AS9,0)</f>
        <v>0</v>
      </c>
      <c r="AR331" s="1626" t="str">
        <f>IF(TRIM(AG331)="▼ recette suivante", AG331, IF(AQ331&gt;0, IF(AT9&lt;&gt;"", AT9&amp;"-ou.or.o ❾ + or - &gt;", ""), ""))</f>
        <v/>
      </c>
      <c r="AS331" s="1064"/>
      <c r="AT331" s="1064"/>
      <c r="AU331" s="1053">
        <f t="shared" si="131"/>
        <v>0</v>
      </c>
      <c r="AV331" s="1054">
        <f>IF(AK331,IF(OR(AU331="",N(AU331)&lt;=0.000000001),"",_xlfn.XLOOKUP(AJ331,BJ15:BJ62,BN15:BN62,_xlfn.XLOOKUP(AJ331,BK15:BK62,BN15:BN62,_xlfn.XLOOKUP(AJ331,BL15:BL62,BN15:BN62,"")))),0)</f>
        <v>0</v>
      </c>
      <c r="AW331" s="1067" cm="1">
        <f t="array" ref="AW331">IF(AK331&lt;&gt;1,0,IF(OR(AU331="",N(AU331)&lt;=0.000000001),"",IF(OR(AO331="",N(AO331)&lt;=0.000000001),0,IF(ISNUMBER(AU331),IFERROR(_xlfn.LET(_xlpm.ai_test,TRIM(AJ331),_xlpm.r,IFERROR(_xlfn.XLOOKUP(_xlpm.ai_test,BJ15:BJ62,ROW(BJ15:BJ62),0,1),IFERROR(_xlfn.XLOOKUP(_xlpm.ai_test,BK15:BK62,ROW(BK15:BK62),0,1),_xlfn.XLOOKUP(_xlpm.ai_test,BL15:BL62,ROW(BL15:BL62),0,1))),_xlpm.p,_xlpm.r-MIN(ROW(BJ15:BJ62))+1,_xlpm.f,INDEX(BM15:BM62,_xlpm.p),_xlpm.u,INDEX(BN15:BN62,_xlpm.p),_xlpm.s,INDEX(BP15:BP62,_xlpm.p),_xlpm.q,N(AU331)/_xlpm.f,IF(_xlpm.q&gt;=_xlpm.s,ROUND(_xlpm.q,1)&amp;" "&amp;_xlpm.ai_test&amp;" = "&amp;ROUND(_xlpm.q*_xlpm.f,1)&amp;" "&amp;_xlpm.u,ROUND(_xlpm.q,1)&amp;" "&amp;_xlpm.ai_test)),""),""))))</f>
        <v>0</v>
      </c>
      <c r="AX331" s="1055"/>
      <c r="AY331" s="1053">
        <f t="shared" si="132"/>
        <v>0</v>
      </c>
      <c r="AZ331" s="1054" t="str">
        <f t="shared" si="133"/>
        <v/>
      </c>
      <c r="BA331" s="1056">
        <f t="shared" si="134"/>
        <v>0</v>
      </c>
      <c r="BB331" s="1057" t="str">
        <f t="shared" si="135"/>
        <v/>
      </c>
      <c r="BC331" s="1046"/>
      <c r="BD331" s="1058">
        <f t="shared" si="136"/>
        <v>0</v>
      </c>
      <c r="BE331" s="1048" t="str">
        <f t="shared" si="137"/>
        <v/>
      </c>
      <c r="BF331" s="262" t="s">
        <v>22</v>
      </c>
      <c r="BG331" s="1027">
        <f t="shared" si="138"/>
        <v>0</v>
      </c>
      <c r="BH331" s="1028">
        <f t="shared" si="139"/>
        <v>0</v>
      </c>
      <c r="BI331"/>
      <c r="BR331"/>
      <c r="BS331"/>
      <c r="BT331"/>
      <c r="BU331"/>
      <c r="BV331"/>
      <c r="BW331"/>
      <c r="BX331" s="964" t="str">
        <f t="shared" si="141"/>
        <v>►</v>
      </c>
      <c r="BY331" s="848"/>
      <c r="BZ331" s="848"/>
      <c r="CA331" s="848"/>
      <c r="CB331" s="848"/>
      <c r="CC331" s="848"/>
      <c r="CD331" s="848"/>
      <c r="CE331"/>
      <c r="CF331"/>
      <c r="CG331"/>
      <c r="CH331"/>
      <c r="CI331"/>
      <c r="CJ331"/>
      <c r="CK331"/>
      <c r="CL331" s="848"/>
      <c r="CM331"/>
      <c r="CN331"/>
      <c r="CO331"/>
      <c r="CP331"/>
      <c r="CQ331"/>
      <c r="CR331"/>
      <c r="CS331"/>
      <c r="CT331" s="848"/>
      <c r="CU331"/>
      <c r="CV331"/>
      <c r="CW331"/>
      <c r="CX331"/>
      <c r="CY331"/>
      <c r="CZ331"/>
      <c r="DA331"/>
      <c r="DB331" s="848"/>
      <c r="DC331" s="3">
        <v>1</v>
      </c>
    </row>
    <row r="332" spans="3:107" s="701" customFormat="1" ht="21" customHeight="1">
      <c r="C332"/>
      <c r="D332" s="262"/>
      <c r="E332" s="262"/>
      <c r="F332" s="262"/>
      <c r="G332" s="262"/>
      <c r="H332" s="262"/>
      <c r="I332" s="262"/>
      <c r="J332" s="262"/>
      <c r="K332" s="262"/>
      <c r="L332" s="115" t="s">
        <v>16</v>
      </c>
      <c r="M332" s="3141"/>
      <c r="N332" s="3142"/>
      <c r="O332" s="3141"/>
      <c r="P332" s="3143"/>
      <c r="Q332" s="3144"/>
      <c r="R332" s="3145"/>
      <c r="S332" s="3146"/>
      <c r="T332" s="3147"/>
      <c r="U332" s="3148"/>
      <c r="V332" s="3149"/>
      <c r="W332" s="2109"/>
      <c r="X332" s="3150"/>
      <c r="Y332" s="117"/>
      <c r="Z332" s="3151"/>
      <c r="AA332" s="3152"/>
      <c r="AB332" s="3153"/>
      <c r="AC332" s="3154"/>
      <c r="AD332" s="119"/>
      <c r="AE332" s="262" t="s">
        <v>22</v>
      </c>
      <c r="AF332" s="1035" t="str">
        <f t="shared" si="122"/>
        <v>►</v>
      </c>
      <c r="AG332" s="1036" t="str">
        <f t="shared" si="123"/>
        <v/>
      </c>
      <c r="AH332" s="1037" t="str">
        <f t="shared" si="124"/>
        <v/>
      </c>
      <c r="AI332" s="1036" t="str">
        <f t="shared" si="125"/>
        <v/>
      </c>
      <c r="AJ332" s="1037" t="str">
        <f t="shared" si="126"/>
        <v/>
      </c>
      <c r="AK332" s="1037">
        <f>IF(AND(L332="A",COUNTIF(BJ15:BL62,TRIM(U332))&gt;0),1,0)</f>
        <v>0</v>
      </c>
      <c r="AL332" s="1051" t="str" cm="1">
        <f t="array" ref="AL332">IF(AF332&lt;&gt;"A","",IFERROR((IFERROR(_xlfn.XLOOKUP(TRIM(SUBSTITUTE(U332,CHAR(160)," ")),BJ15:BJ62,BM15:BM62),IFERROR(_xlfn.XLOOKUP(TRIM(SUBSTITUTE(U332,CHAR(160)," ")),BK15:BK62,BM15:BM62),_xlfn.XLOOKUP(TRIM(SUBSTITUTE(U332,CHAR(160)," ")),BL15:BL62,BM15:BM62))))*T332*IF(ISBLANK(Q332),1,Q332)+IFERROR(_xlfn.XLOOKUP("RECHERCHEX",TRIM(L332:AD332),L332:AD332),0),0))</f>
        <v/>
      </c>
      <c r="AM332" s="1038">
        <f t="shared" si="127"/>
        <v>0</v>
      </c>
      <c r="AN332" s="1627" t="str">
        <f t="shared" si="128"/>
        <v/>
      </c>
      <c r="AO332" s="1039">
        <f t="shared" si="129"/>
        <v>0</v>
      </c>
      <c r="AP332" s="1039">
        <f t="shared" si="130"/>
        <v>0</v>
      </c>
      <c r="AQ332" s="1040">
        <f>IF(AO332&gt;0,AS9,0)</f>
        <v>0</v>
      </c>
      <c r="AR332" s="1628" t="str">
        <f>IF(TRIM(AG332)="▼ recette suivante", AG332, IF(AQ332&gt;0, IF(AT9&lt;&gt;"", AT9&amp;"-ou.or.o ❾ + or - &gt;", ""), ""))</f>
        <v/>
      </c>
      <c r="AS332" s="1064"/>
      <c r="AT332" s="1064"/>
      <c r="AU332" s="1042">
        <f t="shared" si="131"/>
        <v>0</v>
      </c>
      <c r="AV332" s="1043">
        <f>IF(AK332,IF(OR(AU332="",N(AU332)&lt;=0.000000001),"",_xlfn.XLOOKUP(AJ332,BJ15:BJ62,BN15:BN62,_xlfn.XLOOKUP(AJ332,BK15:BK62,BN15:BN62,_xlfn.XLOOKUP(AJ332,BL15:BL62,BN15:BN62,"")))),0)</f>
        <v>0</v>
      </c>
      <c r="AW332" s="1065" cm="1">
        <f t="array" ref="AW332">IF(AK332&lt;&gt;1,0,IF(OR(AU332="",N(AU332)&lt;=0.000000001),"",IF(OR(AO332="",N(AO332)&lt;=0.000000001),0,IF(ISNUMBER(AU332),IFERROR(_xlfn.LET(_xlpm.ai_test,TRIM(AJ332),_xlpm.r,IFERROR(_xlfn.XLOOKUP(_xlpm.ai_test,BJ15:BJ62,ROW(BJ15:BJ62),0,1),IFERROR(_xlfn.XLOOKUP(_xlpm.ai_test,BK15:BK62,ROW(BK15:BK62),0,1),_xlfn.XLOOKUP(_xlpm.ai_test,BL15:BL62,ROW(BL15:BL62),0,1))),_xlpm.p,_xlpm.r-MIN(ROW(BJ15:BJ62))+1,_xlpm.f,INDEX(BM15:BM62,_xlpm.p),_xlpm.u,INDEX(BN15:BN62,_xlpm.p),_xlpm.s,INDEX(BP15:BP62,_xlpm.p),_xlpm.q,N(AU332)/_xlpm.f,IF(_xlpm.q&gt;=_xlpm.s,ROUND(_xlpm.q,1)&amp;" "&amp;_xlpm.ai_test&amp;" = "&amp;ROUND(_xlpm.q*_xlpm.f,1)&amp;" "&amp;_xlpm.u,ROUND(_xlpm.q,1)&amp;" "&amp;_xlpm.ai_test)),""),""))))</f>
        <v>0</v>
      </c>
      <c r="AX332" s="1055"/>
      <c r="AY332" s="1042">
        <f t="shared" si="132"/>
        <v>0</v>
      </c>
      <c r="AZ332" s="1043" t="str">
        <f t="shared" si="133"/>
        <v/>
      </c>
      <c r="BA332" s="1044">
        <f t="shared" si="134"/>
        <v>0</v>
      </c>
      <c r="BB332" s="1045" t="str">
        <f t="shared" si="135"/>
        <v/>
      </c>
      <c r="BC332" s="1046"/>
      <c r="BD332" s="1047">
        <f t="shared" si="136"/>
        <v>0</v>
      </c>
      <c r="BE332" s="1048" t="str">
        <f t="shared" si="137"/>
        <v/>
      </c>
      <c r="BF332" s="262" t="s">
        <v>22</v>
      </c>
      <c r="BG332" s="1027">
        <f t="shared" si="138"/>
        <v>0</v>
      </c>
      <c r="BH332" s="1028">
        <f t="shared" si="139"/>
        <v>0</v>
      </c>
      <c r="BI332"/>
      <c r="BR332"/>
      <c r="BS332"/>
      <c r="BT332"/>
      <c r="BU332"/>
      <c r="BV332"/>
      <c r="BW332"/>
      <c r="BX332" s="964" t="str">
        <f t="shared" si="141"/>
        <v>►</v>
      </c>
      <c r="BY332" s="848"/>
      <c r="BZ332" s="848"/>
      <c r="CA332" s="848"/>
      <c r="CB332" s="848"/>
      <c r="CC332" s="848"/>
      <c r="CD332" s="848"/>
      <c r="CE332"/>
      <c r="CF332"/>
      <c r="CG332"/>
      <c r="CH332"/>
      <c r="CI332"/>
      <c r="CJ332"/>
      <c r="CK332"/>
      <c r="CL332" s="262"/>
      <c r="CM332"/>
      <c r="CN332"/>
      <c r="CO332"/>
      <c r="CP332"/>
      <c r="CQ332"/>
      <c r="CR332"/>
      <c r="CS332"/>
      <c r="CT332" s="262"/>
      <c r="CU332"/>
      <c r="CV332"/>
      <c r="CW332"/>
      <c r="CX332"/>
      <c r="CY332"/>
      <c r="CZ332"/>
      <c r="DA332"/>
      <c r="DB332" s="262"/>
      <c r="DC332" s="3">
        <v>1</v>
      </c>
    </row>
    <row r="333" spans="3:107" s="701" customFormat="1" ht="21" customHeight="1">
      <c r="C333"/>
      <c r="D333" s="262"/>
      <c r="E333" s="262"/>
      <c r="F333" s="262"/>
      <c r="G333" s="262"/>
      <c r="H333" s="262"/>
      <c r="I333" s="262"/>
      <c r="J333" s="262"/>
      <c r="K333" s="262"/>
      <c r="L333" s="115" t="s">
        <v>16</v>
      </c>
      <c r="M333" s="3141"/>
      <c r="N333" s="3142"/>
      <c r="O333" s="3141"/>
      <c r="P333" s="3143"/>
      <c r="Q333" s="3144"/>
      <c r="R333" s="3145"/>
      <c r="S333" s="3146"/>
      <c r="T333" s="3147"/>
      <c r="U333" s="3148"/>
      <c r="V333" s="3149"/>
      <c r="W333" s="2109"/>
      <c r="X333" s="3150"/>
      <c r="Y333" s="117"/>
      <c r="Z333" s="3151"/>
      <c r="AA333" s="3152"/>
      <c r="AB333" s="3153"/>
      <c r="AC333" s="3154"/>
      <c r="AD333" s="119"/>
      <c r="AE333" s="262" t="s">
        <v>22</v>
      </c>
      <c r="AF333" s="1035" t="str">
        <f t="shared" si="122"/>
        <v>►</v>
      </c>
      <c r="AG333" s="1036" t="str">
        <f t="shared" si="123"/>
        <v/>
      </c>
      <c r="AH333" s="1037" t="str">
        <f t="shared" si="124"/>
        <v/>
      </c>
      <c r="AI333" s="1036" t="str">
        <f t="shared" si="125"/>
        <v/>
      </c>
      <c r="AJ333" s="1037" t="str">
        <f t="shared" si="126"/>
        <v/>
      </c>
      <c r="AK333" s="1037">
        <f>IF(AND(L333="A",COUNTIF(BJ15:BL62,TRIM(U333))&gt;0),1,0)</f>
        <v>0</v>
      </c>
      <c r="AL333" s="1051" t="str" cm="1">
        <f t="array" ref="AL333">IF(AF333&lt;&gt;"A","",IFERROR((IFERROR(_xlfn.XLOOKUP(TRIM(SUBSTITUTE(U333,CHAR(160)," ")),BJ15:BJ62,BM15:BM62),IFERROR(_xlfn.XLOOKUP(TRIM(SUBSTITUTE(U333,CHAR(160)," ")),BK15:BK62,BM15:BM62),_xlfn.XLOOKUP(TRIM(SUBSTITUTE(U333,CHAR(160)," ")),BL15:BL62,BM15:BM62))))*T333*IF(ISBLANK(Q333),1,Q333)+IFERROR(_xlfn.XLOOKUP("RECHERCHEX",TRIM(L333:AD333),L333:AD333),0),0))</f>
        <v/>
      </c>
      <c r="AM333" s="1038">
        <f t="shared" si="127"/>
        <v>0</v>
      </c>
      <c r="AN333" s="1627" t="str">
        <f t="shared" si="128"/>
        <v/>
      </c>
      <c r="AO333" s="1039">
        <f t="shared" si="129"/>
        <v>0</v>
      </c>
      <c r="AP333" s="1039">
        <f t="shared" si="130"/>
        <v>0</v>
      </c>
      <c r="AQ333" s="1052">
        <f>IF(AO333&gt;0,AS9,0)</f>
        <v>0</v>
      </c>
      <c r="AR333" s="1626" t="str">
        <f>IF(TRIM(AG333)="▼ recette suivante", AG333, IF(AQ333&gt;0, IF(AT9&lt;&gt;"", AT9&amp;"-ou.or.o ❾ + or - &gt;", ""), ""))</f>
        <v/>
      </c>
      <c r="AS333" s="1064"/>
      <c r="AT333" s="1064"/>
      <c r="AU333" s="1053">
        <f t="shared" si="131"/>
        <v>0</v>
      </c>
      <c r="AV333" s="1054">
        <f>IF(AK333,IF(OR(AU333="",N(AU333)&lt;=0.000000001),"",_xlfn.XLOOKUP(AJ333,BJ15:BJ62,BN15:BN62,_xlfn.XLOOKUP(AJ333,BK15:BK62,BN15:BN62,_xlfn.XLOOKUP(AJ333,BL15:BL62,BN15:BN62,"")))),0)</f>
        <v>0</v>
      </c>
      <c r="AW333" s="1067" cm="1">
        <f t="array" ref="AW333">IF(AK333&lt;&gt;1,0,IF(OR(AU333="",N(AU333)&lt;=0.000000001),"",IF(OR(AO333="",N(AO333)&lt;=0.000000001),0,IF(ISNUMBER(AU333),IFERROR(_xlfn.LET(_xlpm.ai_test,TRIM(AJ333),_xlpm.r,IFERROR(_xlfn.XLOOKUP(_xlpm.ai_test,BJ15:BJ62,ROW(BJ15:BJ62),0,1),IFERROR(_xlfn.XLOOKUP(_xlpm.ai_test,BK15:BK62,ROW(BK15:BK62),0,1),_xlfn.XLOOKUP(_xlpm.ai_test,BL15:BL62,ROW(BL15:BL62),0,1))),_xlpm.p,_xlpm.r-MIN(ROW(BJ15:BJ62))+1,_xlpm.f,INDEX(BM15:BM62,_xlpm.p),_xlpm.u,INDEX(BN15:BN62,_xlpm.p),_xlpm.s,INDEX(BP15:BP62,_xlpm.p),_xlpm.q,N(AU333)/_xlpm.f,IF(_xlpm.q&gt;=_xlpm.s,ROUND(_xlpm.q,1)&amp;" "&amp;_xlpm.ai_test&amp;" = "&amp;ROUND(_xlpm.q*_xlpm.f,1)&amp;" "&amp;_xlpm.u,ROUND(_xlpm.q,1)&amp;" "&amp;_xlpm.ai_test)),""),""))))</f>
        <v>0</v>
      </c>
      <c r="AX333" s="1055"/>
      <c r="AY333" s="1053">
        <f t="shared" si="132"/>
        <v>0</v>
      </c>
      <c r="AZ333" s="1054" t="str">
        <f t="shared" si="133"/>
        <v/>
      </c>
      <c r="BA333" s="1056">
        <f t="shared" si="134"/>
        <v>0</v>
      </c>
      <c r="BB333" s="1057" t="str">
        <f t="shared" si="135"/>
        <v/>
      </c>
      <c r="BC333" s="1046"/>
      <c r="BD333" s="1058">
        <f t="shared" si="136"/>
        <v>0</v>
      </c>
      <c r="BE333" s="1048" t="str">
        <f t="shared" si="137"/>
        <v/>
      </c>
      <c r="BF333" s="262" t="s">
        <v>22</v>
      </c>
      <c r="BG333" s="1027">
        <f t="shared" si="138"/>
        <v>0</v>
      </c>
      <c r="BH333" s="1028">
        <f t="shared" si="139"/>
        <v>0</v>
      </c>
      <c r="BI333"/>
      <c r="BR333"/>
      <c r="BS333"/>
      <c r="BT333"/>
      <c r="BU333"/>
      <c r="BV333"/>
      <c r="BW333"/>
      <c r="BX333" s="964" t="str">
        <f t="shared" si="141"/>
        <v>►</v>
      </c>
      <c r="BY333" s="848"/>
      <c r="BZ333" s="848"/>
      <c r="CA333" s="848"/>
      <c r="CB333" s="848"/>
      <c r="CC333" s="848"/>
      <c r="CD333" s="262"/>
      <c r="CE333"/>
      <c r="CF333"/>
      <c r="CG333"/>
      <c r="CH333"/>
      <c r="CI333"/>
      <c r="CJ333"/>
      <c r="CK333"/>
      <c r="CL333" s="262"/>
      <c r="CM333"/>
      <c r="CN333"/>
      <c r="CO333"/>
      <c r="CP333"/>
      <c r="CQ333"/>
      <c r="CR333"/>
      <c r="CS333"/>
      <c r="CT333" s="262"/>
      <c r="CU333"/>
      <c r="CV333"/>
      <c r="CW333"/>
      <c r="CX333"/>
      <c r="CY333"/>
      <c r="CZ333"/>
      <c r="DA333"/>
      <c r="DB333" s="262"/>
      <c r="DC333" s="3">
        <v>1</v>
      </c>
    </row>
    <row r="334" spans="3:107" s="701" customFormat="1" ht="21" customHeight="1">
      <c r="C334"/>
      <c r="D334" s="262"/>
      <c r="E334" s="262"/>
      <c r="F334" s="262"/>
      <c r="G334" s="262"/>
      <c r="H334" s="262"/>
      <c r="I334" s="262"/>
      <c r="J334" s="262"/>
      <c r="K334" s="262"/>
      <c r="L334" s="115" t="s">
        <v>16</v>
      </c>
      <c r="M334" s="3141"/>
      <c r="N334" s="3142"/>
      <c r="O334" s="3141"/>
      <c r="P334" s="3143"/>
      <c r="Q334" s="3144"/>
      <c r="R334" s="3145"/>
      <c r="S334" s="3146"/>
      <c r="T334" s="3147"/>
      <c r="U334" s="3148"/>
      <c r="V334" s="3149"/>
      <c r="W334" s="2109"/>
      <c r="X334" s="3150"/>
      <c r="Y334" s="117"/>
      <c r="Z334" s="3151"/>
      <c r="AA334" s="3152"/>
      <c r="AB334" s="3153"/>
      <c r="AC334" s="3154"/>
      <c r="AD334" s="119"/>
      <c r="AE334" s="262" t="s">
        <v>22</v>
      </c>
      <c r="AF334" s="1035" t="str">
        <f t="shared" si="122"/>
        <v>►</v>
      </c>
      <c r="AG334" s="1036" t="str">
        <f t="shared" si="123"/>
        <v/>
      </c>
      <c r="AH334" s="1037" t="str">
        <f t="shared" si="124"/>
        <v/>
      </c>
      <c r="AI334" s="1036" t="str">
        <f t="shared" si="125"/>
        <v/>
      </c>
      <c r="AJ334" s="1037" t="str">
        <f t="shared" si="126"/>
        <v/>
      </c>
      <c r="AK334" s="1037">
        <f>IF(AND(L334="A",COUNTIF(BJ15:BL62,TRIM(U334))&gt;0),1,0)</f>
        <v>0</v>
      </c>
      <c r="AL334" s="1051" t="str" cm="1">
        <f t="array" ref="AL334">IF(AF334&lt;&gt;"A","",IFERROR((IFERROR(_xlfn.XLOOKUP(TRIM(SUBSTITUTE(U334,CHAR(160)," ")),BJ15:BJ62,BM15:BM62),IFERROR(_xlfn.XLOOKUP(TRIM(SUBSTITUTE(U334,CHAR(160)," ")),BK15:BK62,BM15:BM62),_xlfn.XLOOKUP(TRIM(SUBSTITUTE(U334,CHAR(160)," ")),BL15:BL62,BM15:BM62))))*T334*IF(ISBLANK(Q334),1,Q334)+IFERROR(_xlfn.XLOOKUP("RECHERCHEX",TRIM(L334:AD334),L334:AD334),0),0))</f>
        <v/>
      </c>
      <c r="AM334" s="1038">
        <f t="shared" si="127"/>
        <v>0</v>
      </c>
      <c r="AN334" s="1627" t="str">
        <f t="shared" si="128"/>
        <v/>
      </c>
      <c r="AO334" s="1039">
        <f t="shared" si="129"/>
        <v>0</v>
      </c>
      <c r="AP334" s="1039">
        <f t="shared" si="130"/>
        <v>0</v>
      </c>
      <c r="AQ334" s="1040">
        <f>IF(AO334&gt;0,AS9,0)</f>
        <v>0</v>
      </c>
      <c r="AR334" s="1628" t="str">
        <f>IF(TRIM(AG334)="▼ recette suivante", AG334, IF(AQ334&gt;0, IF(AT9&lt;&gt;"", AT9&amp;"-ou.or.o ❾ + or - &gt;", ""), ""))</f>
        <v/>
      </c>
      <c r="AS334" s="1064"/>
      <c r="AT334" s="1064"/>
      <c r="AU334" s="1042">
        <f t="shared" si="131"/>
        <v>0</v>
      </c>
      <c r="AV334" s="1043">
        <f>IF(AK334,IF(OR(AU334="",N(AU334)&lt;=0.000000001),"",_xlfn.XLOOKUP(AJ334,BJ15:BJ62,BN15:BN62,_xlfn.XLOOKUP(AJ334,BK15:BK62,BN15:BN62,_xlfn.XLOOKUP(AJ334,BL15:BL62,BN15:BN62,"")))),0)</f>
        <v>0</v>
      </c>
      <c r="AW334" s="1065" cm="1">
        <f t="array" ref="AW334">IF(AK334&lt;&gt;1,0,IF(OR(AU334="",N(AU334)&lt;=0.000000001),"",IF(OR(AO334="",N(AO334)&lt;=0.000000001),0,IF(ISNUMBER(AU334),IFERROR(_xlfn.LET(_xlpm.ai_test,TRIM(AJ334),_xlpm.r,IFERROR(_xlfn.XLOOKUP(_xlpm.ai_test,BJ15:BJ62,ROW(BJ15:BJ62),0,1),IFERROR(_xlfn.XLOOKUP(_xlpm.ai_test,BK15:BK62,ROW(BK15:BK62),0,1),_xlfn.XLOOKUP(_xlpm.ai_test,BL15:BL62,ROW(BL15:BL62),0,1))),_xlpm.p,_xlpm.r-MIN(ROW(BJ15:BJ62))+1,_xlpm.f,INDEX(BM15:BM62,_xlpm.p),_xlpm.u,INDEX(BN15:BN62,_xlpm.p),_xlpm.s,INDEX(BP15:BP62,_xlpm.p),_xlpm.q,N(AU334)/_xlpm.f,IF(_xlpm.q&gt;=_xlpm.s,ROUND(_xlpm.q,1)&amp;" "&amp;_xlpm.ai_test&amp;" = "&amp;ROUND(_xlpm.q*_xlpm.f,1)&amp;" "&amp;_xlpm.u,ROUND(_xlpm.q,1)&amp;" "&amp;_xlpm.ai_test)),""),""))))</f>
        <v>0</v>
      </c>
      <c r="AX334" s="1055"/>
      <c r="AY334" s="1042">
        <f t="shared" si="132"/>
        <v>0</v>
      </c>
      <c r="AZ334" s="1043" t="str">
        <f t="shared" si="133"/>
        <v/>
      </c>
      <c r="BA334" s="1044">
        <f t="shared" si="134"/>
        <v>0</v>
      </c>
      <c r="BB334" s="1045" t="str">
        <f t="shared" si="135"/>
        <v/>
      </c>
      <c r="BC334" s="1046"/>
      <c r="BD334" s="1047">
        <f t="shared" si="136"/>
        <v>0</v>
      </c>
      <c r="BE334" s="1048" t="str">
        <f t="shared" si="137"/>
        <v/>
      </c>
      <c r="BF334" s="262" t="s">
        <v>22</v>
      </c>
      <c r="BG334" s="1027">
        <f t="shared" si="138"/>
        <v>0</v>
      </c>
      <c r="BH334" s="1028">
        <f t="shared" si="139"/>
        <v>0</v>
      </c>
      <c r="BI334"/>
      <c r="BR334"/>
      <c r="BS334"/>
      <c r="BT334"/>
      <c r="BU334"/>
      <c r="BV334"/>
      <c r="BW334"/>
      <c r="BX334" s="964" t="str">
        <f t="shared" si="141"/>
        <v>►</v>
      </c>
      <c r="BY334" s="848"/>
      <c r="BZ334" s="848"/>
      <c r="CA334" s="848"/>
      <c r="CB334" s="848"/>
      <c r="CC334" s="848"/>
      <c r="CD334" s="262"/>
      <c r="CE334"/>
      <c r="CF334"/>
      <c r="CG334"/>
      <c r="CH334"/>
      <c r="CI334"/>
      <c r="CJ334"/>
      <c r="CK334"/>
      <c r="CL334" s="262"/>
      <c r="CM334"/>
      <c r="CN334"/>
      <c r="CO334"/>
      <c r="CP334"/>
      <c r="CQ334"/>
      <c r="CR334"/>
      <c r="CS334"/>
      <c r="CT334" s="262"/>
      <c r="CU334"/>
      <c r="CV334"/>
      <c r="CW334"/>
      <c r="CX334"/>
      <c r="CY334"/>
      <c r="CZ334"/>
      <c r="DA334"/>
      <c r="DB334" s="262"/>
      <c r="DC334" s="3">
        <v>1</v>
      </c>
    </row>
    <row r="335" spans="3:107" s="701" customFormat="1" ht="21" customHeight="1">
      <c r="C335"/>
      <c r="D335" s="262"/>
      <c r="E335" s="262"/>
      <c r="F335" s="262"/>
      <c r="G335" s="262"/>
      <c r="H335" s="262"/>
      <c r="I335" s="262"/>
      <c r="J335" s="262"/>
      <c r="K335" s="262"/>
      <c r="L335" s="115" t="s">
        <v>16</v>
      </c>
      <c r="M335" s="3141"/>
      <c r="N335" s="3142"/>
      <c r="O335" s="3141"/>
      <c r="P335" s="3143"/>
      <c r="Q335" s="3144"/>
      <c r="R335" s="3145"/>
      <c r="S335" s="3146"/>
      <c r="T335" s="3147"/>
      <c r="U335" s="3148"/>
      <c r="V335" s="3149"/>
      <c r="W335" s="2109"/>
      <c r="X335" s="3150"/>
      <c r="Y335" s="117"/>
      <c r="Z335" s="3151"/>
      <c r="AA335" s="3152"/>
      <c r="AB335" s="3153"/>
      <c r="AC335" s="3154"/>
      <c r="AD335" s="119"/>
      <c r="AE335" s="262" t="s">
        <v>22</v>
      </c>
      <c r="AF335" s="1035" t="str">
        <f t="shared" si="122"/>
        <v>►</v>
      </c>
      <c r="AG335" s="1036" t="str">
        <f t="shared" si="123"/>
        <v/>
      </c>
      <c r="AH335" s="1037" t="str">
        <f t="shared" si="124"/>
        <v/>
      </c>
      <c r="AI335" s="1036" t="str">
        <f t="shared" si="125"/>
        <v/>
      </c>
      <c r="AJ335" s="1037" t="str">
        <f t="shared" si="126"/>
        <v/>
      </c>
      <c r="AK335" s="1037">
        <f>IF(AND(L335="A",COUNTIF(BJ15:BL62,TRIM(U335))&gt;0),1,0)</f>
        <v>0</v>
      </c>
      <c r="AL335" s="1051" t="str" cm="1">
        <f t="array" ref="AL335">IF(AF335&lt;&gt;"A","",IFERROR((IFERROR(_xlfn.XLOOKUP(TRIM(SUBSTITUTE(U335,CHAR(160)," ")),BJ15:BJ62,BM15:BM62),IFERROR(_xlfn.XLOOKUP(TRIM(SUBSTITUTE(U335,CHAR(160)," ")),BK15:BK62,BM15:BM62),_xlfn.XLOOKUP(TRIM(SUBSTITUTE(U335,CHAR(160)," ")),BL15:BL62,BM15:BM62))))*T335*IF(ISBLANK(Q335),1,Q335)+IFERROR(_xlfn.XLOOKUP("RECHERCHEX",TRIM(L335:AD335),L335:AD335),0),0))</f>
        <v/>
      </c>
      <c r="AM335" s="1038">
        <f t="shared" si="127"/>
        <v>0</v>
      </c>
      <c r="AN335" s="1627" t="str">
        <f t="shared" si="128"/>
        <v/>
      </c>
      <c r="AO335" s="1039">
        <f t="shared" si="129"/>
        <v>0</v>
      </c>
      <c r="AP335" s="1039">
        <f t="shared" si="130"/>
        <v>0</v>
      </c>
      <c r="AQ335" s="1052">
        <f>IF(AO335&gt;0,AS9,0)</f>
        <v>0</v>
      </c>
      <c r="AR335" s="1626" t="str">
        <f>IF(TRIM(AG335)="▼ recette suivante", AG335, IF(AQ335&gt;0, IF(AT9&lt;&gt;"", AT9&amp;"-ou.or.o ❾ + or - &gt;", ""), ""))</f>
        <v/>
      </c>
      <c r="AS335" s="1064"/>
      <c r="AT335" s="1064"/>
      <c r="AU335" s="1053">
        <f t="shared" si="131"/>
        <v>0</v>
      </c>
      <c r="AV335" s="1054">
        <f>IF(AK335,IF(OR(AU335="",N(AU335)&lt;=0.000000001),"",_xlfn.XLOOKUP(AJ335,BJ15:BJ62,BN15:BN62,_xlfn.XLOOKUP(AJ335,BK15:BK62,BN15:BN62,_xlfn.XLOOKUP(AJ335,BL15:BL62,BN15:BN62,"")))),0)</f>
        <v>0</v>
      </c>
      <c r="AW335" s="1067" cm="1">
        <f t="array" ref="AW335">IF(AK335&lt;&gt;1,0,IF(OR(AU335="",N(AU335)&lt;=0.000000001),"",IF(OR(AO335="",N(AO335)&lt;=0.000000001),0,IF(ISNUMBER(AU335),IFERROR(_xlfn.LET(_xlpm.ai_test,TRIM(AJ335),_xlpm.r,IFERROR(_xlfn.XLOOKUP(_xlpm.ai_test,BJ15:BJ62,ROW(BJ15:BJ62),0,1),IFERROR(_xlfn.XLOOKUP(_xlpm.ai_test,BK15:BK62,ROW(BK15:BK62),0,1),_xlfn.XLOOKUP(_xlpm.ai_test,BL15:BL62,ROW(BL15:BL62),0,1))),_xlpm.p,_xlpm.r-MIN(ROW(BJ15:BJ62))+1,_xlpm.f,INDEX(BM15:BM62,_xlpm.p),_xlpm.u,INDEX(BN15:BN62,_xlpm.p),_xlpm.s,INDEX(BP15:BP62,_xlpm.p),_xlpm.q,N(AU335)/_xlpm.f,IF(_xlpm.q&gt;=_xlpm.s,ROUND(_xlpm.q,1)&amp;" "&amp;_xlpm.ai_test&amp;" = "&amp;ROUND(_xlpm.q*_xlpm.f,1)&amp;" "&amp;_xlpm.u,ROUND(_xlpm.q,1)&amp;" "&amp;_xlpm.ai_test)),""),""))))</f>
        <v>0</v>
      </c>
      <c r="AX335" s="1055"/>
      <c r="AY335" s="1053">
        <f t="shared" si="132"/>
        <v>0</v>
      </c>
      <c r="AZ335" s="1054" t="str">
        <f t="shared" si="133"/>
        <v/>
      </c>
      <c r="BA335" s="1056">
        <f t="shared" si="134"/>
        <v>0</v>
      </c>
      <c r="BB335" s="1057" t="str">
        <f t="shared" si="135"/>
        <v/>
      </c>
      <c r="BC335" s="1046"/>
      <c r="BD335" s="1058">
        <f t="shared" si="136"/>
        <v>0</v>
      </c>
      <c r="BE335" s="1048" t="str">
        <f t="shared" si="137"/>
        <v/>
      </c>
      <c r="BF335" s="262" t="s">
        <v>22</v>
      </c>
      <c r="BG335" s="1027">
        <f t="shared" si="138"/>
        <v>0</v>
      </c>
      <c r="BH335" s="1028">
        <f t="shared" si="139"/>
        <v>0</v>
      </c>
      <c r="BI335"/>
      <c r="BR335"/>
      <c r="BS335"/>
      <c r="BT335"/>
      <c r="BU335"/>
      <c r="BV335"/>
      <c r="BW335"/>
      <c r="BX335" s="964" t="str">
        <f t="shared" si="141"/>
        <v>►</v>
      </c>
      <c r="BY335" s="848"/>
      <c r="BZ335" s="848"/>
      <c r="CA335" s="848"/>
      <c r="CB335" s="848"/>
      <c r="CC335" s="848"/>
      <c r="CD335" s="262"/>
      <c r="CE335"/>
      <c r="CF335"/>
      <c r="CG335"/>
      <c r="CH335"/>
      <c r="CI335"/>
      <c r="CJ335"/>
      <c r="CK335"/>
      <c r="CL335" s="262"/>
      <c r="CM335"/>
      <c r="CN335"/>
      <c r="CO335"/>
      <c r="CP335"/>
      <c r="CQ335"/>
      <c r="CR335"/>
      <c r="CS335"/>
      <c r="CT335" s="262"/>
      <c r="CU335"/>
      <c r="CV335"/>
      <c r="CW335"/>
      <c r="CX335"/>
      <c r="CY335"/>
      <c r="CZ335"/>
      <c r="DA335"/>
      <c r="DB335" s="262"/>
      <c r="DC335" s="3">
        <v>1</v>
      </c>
    </row>
    <row r="336" spans="3:107" s="701" customFormat="1" ht="21" customHeight="1">
      <c r="C336"/>
      <c r="D336" s="262"/>
      <c r="E336" s="262"/>
      <c r="F336" s="262"/>
      <c r="G336" s="262"/>
      <c r="H336" s="262"/>
      <c r="I336" s="262"/>
      <c r="J336" s="262"/>
      <c r="K336" s="262"/>
      <c r="L336" s="115" t="s">
        <v>16</v>
      </c>
      <c r="M336" s="3141"/>
      <c r="N336" s="3142"/>
      <c r="O336" s="3141"/>
      <c r="P336" s="3143"/>
      <c r="Q336" s="3144"/>
      <c r="R336" s="3145"/>
      <c r="S336" s="3146"/>
      <c r="T336" s="3147"/>
      <c r="U336" s="3148"/>
      <c r="V336" s="3149"/>
      <c r="W336" s="2109"/>
      <c r="X336" s="3150"/>
      <c r="Y336" s="117"/>
      <c r="Z336" s="3151"/>
      <c r="AA336" s="3152"/>
      <c r="AB336" s="3153"/>
      <c r="AC336" s="3154"/>
      <c r="AD336" s="119"/>
      <c r="AE336" s="262" t="s">
        <v>22</v>
      </c>
      <c r="AF336" s="1035" t="str">
        <f t="shared" si="122"/>
        <v>►</v>
      </c>
      <c r="AG336" s="1036" t="str">
        <f t="shared" si="123"/>
        <v/>
      </c>
      <c r="AH336" s="1037" t="str">
        <f t="shared" si="124"/>
        <v/>
      </c>
      <c r="AI336" s="1036" t="str">
        <f t="shared" si="125"/>
        <v/>
      </c>
      <c r="AJ336" s="1037" t="str">
        <f t="shared" si="126"/>
        <v/>
      </c>
      <c r="AK336" s="1037">
        <f>IF(AND(L336="A",COUNTIF(BJ15:BL62,TRIM(U336))&gt;0),1,0)</f>
        <v>0</v>
      </c>
      <c r="AL336" s="1051" t="str" cm="1">
        <f t="array" ref="AL336">IF(AF336&lt;&gt;"A","",IFERROR((IFERROR(_xlfn.XLOOKUP(TRIM(SUBSTITUTE(U336,CHAR(160)," ")),BJ15:BJ62,BM15:BM62),IFERROR(_xlfn.XLOOKUP(TRIM(SUBSTITUTE(U336,CHAR(160)," ")),BK15:BK62,BM15:BM62),_xlfn.XLOOKUP(TRIM(SUBSTITUTE(U336,CHAR(160)," ")),BL15:BL62,BM15:BM62))))*T336*IF(ISBLANK(Q336),1,Q336)+IFERROR(_xlfn.XLOOKUP("RECHERCHEX",TRIM(L336:AD336),L336:AD336),0),0))</f>
        <v/>
      </c>
      <c r="AM336" s="1038">
        <f t="shared" si="127"/>
        <v>0</v>
      </c>
      <c r="AN336" s="1627" t="str">
        <f t="shared" si="128"/>
        <v/>
      </c>
      <c r="AO336" s="1039">
        <f t="shared" si="129"/>
        <v>0</v>
      </c>
      <c r="AP336" s="1039">
        <f t="shared" si="130"/>
        <v>0</v>
      </c>
      <c r="AQ336" s="1040">
        <f>IF(AO336&gt;0,AS9,0)</f>
        <v>0</v>
      </c>
      <c r="AR336" s="1628" t="str">
        <f>IF(TRIM(AG336)="▼ recette suivante", AG336, IF(AQ336&gt;0, IF(AT9&lt;&gt;"", AT9&amp;"-ou.or.o ❾ + or - &gt;", ""), ""))</f>
        <v/>
      </c>
      <c r="AS336" s="1064"/>
      <c r="AT336" s="1064"/>
      <c r="AU336" s="1042">
        <f t="shared" si="131"/>
        <v>0</v>
      </c>
      <c r="AV336" s="1043">
        <f>IF(AK336,IF(OR(AU336="",N(AU336)&lt;=0.000000001),"",_xlfn.XLOOKUP(AJ336,BJ15:BJ62,BN15:BN62,_xlfn.XLOOKUP(AJ336,BK15:BK62,BN15:BN62,_xlfn.XLOOKUP(AJ336,BL15:BL62,BN15:BN62,"")))),0)</f>
        <v>0</v>
      </c>
      <c r="AW336" s="1065" cm="1">
        <f t="array" ref="AW336">IF(AK336&lt;&gt;1,0,IF(OR(AU336="",N(AU336)&lt;=0.000000001),"",IF(OR(AO336="",N(AO336)&lt;=0.000000001),0,IF(ISNUMBER(AU336),IFERROR(_xlfn.LET(_xlpm.ai_test,TRIM(AJ336),_xlpm.r,IFERROR(_xlfn.XLOOKUP(_xlpm.ai_test,BJ15:BJ62,ROW(BJ15:BJ62),0,1),IFERROR(_xlfn.XLOOKUP(_xlpm.ai_test,BK15:BK62,ROW(BK15:BK62),0,1),_xlfn.XLOOKUP(_xlpm.ai_test,BL15:BL62,ROW(BL15:BL62),0,1))),_xlpm.p,_xlpm.r-MIN(ROW(BJ15:BJ62))+1,_xlpm.f,INDEX(BM15:BM62,_xlpm.p),_xlpm.u,INDEX(BN15:BN62,_xlpm.p),_xlpm.s,INDEX(BP15:BP62,_xlpm.p),_xlpm.q,N(AU336)/_xlpm.f,IF(_xlpm.q&gt;=_xlpm.s,ROUND(_xlpm.q,1)&amp;" "&amp;_xlpm.ai_test&amp;" = "&amp;ROUND(_xlpm.q*_xlpm.f,1)&amp;" "&amp;_xlpm.u,ROUND(_xlpm.q,1)&amp;" "&amp;_xlpm.ai_test)),""),""))))</f>
        <v>0</v>
      </c>
      <c r="AX336" s="1055"/>
      <c r="AY336" s="1042">
        <f t="shared" si="132"/>
        <v>0</v>
      </c>
      <c r="AZ336" s="1043" t="str">
        <f t="shared" si="133"/>
        <v/>
      </c>
      <c r="BA336" s="1044">
        <f t="shared" si="134"/>
        <v>0</v>
      </c>
      <c r="BB336" s="1045" t="str">
        <f t="shared" si="135"/>
        <v/>
      </c>
      <c r="BC336" s="1046"/>
      <c r="BD336" s="1047">
        <f t="shared" si="136"/>
        <v>0</v>
      </c>
      <c r="BE336" s="1048" t="str">
        <f t="shared" si="137"/>
        <v/>
      </c>
      <c r="BF336" s="262" t="s">
        <v>22</v>
      </c>
      <c r="BG336" s="1027">
        <f t="shared" si="138"/>
        <v>0</v>
      </c>
      <c r="BH336" s="1028">
        <f t="shared" si="139"/>
        <v>0</v>
      </c>
      <c r="BI336"/>
      <c r="BR336"/>
      <c r="BS336"/>
      <c r="BT336"/>
      <c r="BU336"/>
      <c r="BV336"/>
      <c r="BW336"/>
      <c r="BX336" s="964" t="str">
        <f t="shared" si="141"/>
        <v>►</v>
      </c>
      <c r="BY336" s="848"/>
      <c r="BZ336" s="848"/>
      <c r="CA336" s="848"/>
      <c r="CB336" s="848"/>
      <c r="CC336" s="848"/>
      <c r="CD336" s="262"/>
      <c r="CE336"/>
      <c r="CF336"/>
      <c r="CG336"/>
      <c r="CH336"/>
      <c r="CI336"/>
      <c r="CJ336"/>
      <c r="CK336"/>
      <c r="CL336" s="262"/>
      <c r="CM336"/>
      <c r="CN336"/>
      <c r="CO336"/>
      <c r="CP336"/>
      <c r="CQ336"/>
      <c r="CR336"/>
      <c r="CS336"/>
      <c r="CT336" s="262"/>
      <c r="CU336"/>
      <c r="CV336"/>
      <c r="CW336"/>
      <c r="CX336"/>
      <c r="CY336"/>
      <c r="CZ336"/>
      <c r="DA336"/>
      <c r="DB336" s="262"/>
      <c r="DC336" s="3">
        <v>1</v>
      </c>
    </row>
    <row r="337" spans="3:107" s="701" customFormat="1" ht="21" customHeight="1">
      <c r="C337"/>
      <c r="D337" s="262"/>
      <c r="E337" s="262"/>
      <c r="F337" s="262"/>
      <c r="G337" s="262"/>
      <c r="H337" s="262"/>
      <c r="I337" s="262"/>
      <c r="J337" s="262"/>
      <c r="K337" s="262"/>
      <c r="L337" s="115" t="s">
        <v>16</v>
      </c>
      <c r="M337" s="3141"/>
      <c r="N337" s="3142"/>
      <c r="O337" s="3141"/>
      <c r="P337" s="3143"/>
      <c r="Q337" s="3144"/>
      <c r="R337" s="3145"/>
      <c r="S337" s="3146"/>
      <c r="T337" s="3147"/>
      <c r="U337" s="3148"/>
      <c r="V337" s="3149"/>
      <c r="W337" s="2109"/>
      <c r="X337" s="3150"/>
      <c r="Y337" s="117"/>
      <c r="Z337" s="3151"/>
      <c r="AA337" s="3152"/>
      <c r="AB337" s="3153"/>
      <c r="AC337" s="3154"/>
      <c r="AD337" s="119"/>
      <c r="AE337" s="262" t="s">
        <v>22</v>
      </c>
      <c r="AF337" s="1035" t="str">
        <f t="shared" si="122"/>
        <v>►</v>
      </c>
      <c r="AG337" s="1036" t="str">
        <f t="shared" si="123"/>
        <v/>
      </c>
      <c r="AH337" s="1037" t="str">
        <f t="shared" si="124"/>
        <v/>
      </c>
      <c r="AI337" s="1036" t="str">
        <f t="shared" si="125"/>
        <v/>
      </c>
      <c r="AJ337" s="1037" t="str">
        <f t="shared" si="126"/>
        <v/>
      </c>
      <c r="AK337" s="1037">
        <f>IF(AND(L337="A",COUNTIF(BJ15:BL62,TRIM(U337))&gt;0),1,0)</f>
        <v>0</v>
      </c>
      <c r="AL337" s="1051" t="str" cm="1">
        <f t="array" ref="AL337">IF(AF337&lt;&gt;"A","",IFERROR((IFERROR(_xlfn.XLOOKUP(TRIM(SUBSTITUTE(U337,CHAR(160)," ")),BJ15:BJ62,BM15:BM62),IFERROR(_xlfn.XLOOKUP(TRIM(SUBSTITUTE(U337,CHAR(160)," ")),BK15:BK62,BM15:BM62),_xlfn.XLOOKUP(TRIM(SUBSTITUTE(U337,CHAR(160)," ")),BL15:BL62,BM15:BM62))))*T337*IF(ISBLANK(Q337),1,Q337)+IFERROR(_xlfn.XLOOKUP("RECHERCHEX",TRIM(L337:AD337),L337:AD337),0),0))</f>
        <v/>
      </c>
      <c r="AM337" s="1038">
        <f t="shared" si="127"/>
        <v>0</v>
      </c>
      <c r="AN337" s="1627" t="str">
        <f t="shared" si="128"/>
        <v/>
      </c>
      <c r="AO337" s="1039">
        <f t="shared" si="129"/>
        <v>0</v>
      </c>
      <c r="AP337" s="1039">
        <f t="shared" si="130"/>
        <v>0</v>
      </c>
      <c r="AQ337" s="1052">
        <f>IF(AO337&gt;0,AS9,0)</f>
        <v>0</v>
      </c>
      <c r="AR337" s="1626" t="str">
        <f>IF(TRIM(AG337)="▼ recette suivante", AG337, IF(AQ337&gt;0, IF(AT9&lt;&gt;"", AT9&amp;"-ou.or.o ❾ + or - &gt;", ""), ""))</f>
        <v/>
      </c>
      <c r="AS337" s="1064"/>
      <c r="AT337" s="1064"/>
      <c r="AU337" s="1053">
        <f t="shared" si="131"/>
        <v>0</v>
      </c>
      <c r="AV337" s="1054">
        <f>IF(AK337,IF(OR(AU337="",N(AU337)&lt;=0.000000001),"",_xlfn.XLOOKUP(AJ337,BJ15:BJ62,BN15:BN62,_xlfn.XLOOKUP(AJ337,BK15:BK62,BN15:BN62,_xlfn.XLOOKUP(AJ337,BL15:BL62,BN15:BN62,"")))),0)</f>
        <v>0</v>
      </c>
      <c r="AW337" s="1067" cm="1">
        <f t="array" ref="AW337">IF(AK337&lt;&gt;1,0,IF(OR(AU337="",N(AU337)&lt;=0.000000001),"",IF(OR(AO337="",N(AO337)&lt;=0.000000001),0,IF(ISNUMBER(AU337),IFERROR(_xlfn.LET(_xlpm.ai_test,TRIM(AJ337),_xlpm.r,IFERROR(_xlfn.XLOOKUP(_xlpm.ai_test,BJ15:BJ62,ROW(BJ15:BJ62),0,1),IFERROR(_xlfn.XLOOKUP(_xlpm.ai_test,BK15:BK62,ROW(BK15:BK62),0,1),_xlfn.XLOOKUP(_xlpm.ai_test,BL15:BL62,ROW(BL15:BL62),0,1))),_xlpm.p,_xlpm.r-MIN(ROW(BJ15:BJ62))+1,_xlpm.f,INDEX(BM15:BM62,_xlpm.p),_xlpm.u,INDEX(BN15:BN62,_xlpm.p),_xlpm.s,INDEX(BP15:BP62,_xlpm.p),_xlpm.q,N(AU337)/_xlpm.f,IF(_xlpm.q&gt;=_xlpm.s,ROUND(_xlpm.q,1)&amp;" "&amp;_xlpm.ai_test&amp;" = "&amp;ROUND(_xlpm.q*_xlpm.f,1)&amp;" "&amp;_xlpm.u,ROUND(_xlpm.q,1)&amp;" "&amp;_xlpm.ai_test)),""),""))))</f>
        <v>0</v>
      </c>
      <c r="AX337" s="1055"/>
      <c r="AY337" s="1053">
        <f t="shared" si="132"/>
        <v>0</v>
      </c>
      <c r="AZ337" s="1054" t="str">
        <f t="shared" si="133"/>
        <v/>
      </c>
      <c r="BA337" s="1056">
        <f t="shared" si="134"/>
        <v>0</v>
      </c>
      <c r="BB337" s="1057" t="str">
        <f t="shared" si="135"/>
        <v/>
      </c>
      <c r="BC337" s="1046"/>
      <c r="BD337" s="1058">
        <f t="shared" si="136"/>
        <v>0</v>
      </c>
      <c r="BE337" s="1048" t="str">
        <f t="shared" si="137"/>
        <v/>
      </c>
      <c r="BF337" s="262" t="s">
        <v>22</v>
      </c>
      <c r="BG337" s="1027">
        <f t="shared" si="138"/>
        <v>0</v>
      </c>
      <c r="BH337" s="1028">
        <f t="shared" si="139"/>
        <v>0</v>
      </c>
      <c r="BI337"/>
      <c r="BR337"/>
      <c r="BS337"/>
      <c r="BT337"/>
      <c r="BU337"/>
      <c r="BV337"/>
      <c r="BW337"/>
      <c r="BX337" s="964" t="str">
        <f t="shared" si="141"/>
        <v>►</v>
      </c>
      <c r="BY337" s="848"/>
      <c r="BZ337" s="848"/>
      <c r="CA337" s="848"/>
      <c r="CB337" s="848"/>
      <c r="CC337" s="848"/>
      <c r="CD337" s="262"/>
      <c r="CE337"/>
      <c r="CF337"/>
      <c r="CG337"/>
      <c r="CH337"/>
      <c r="CI337"/>
      <c r="CJ337"/>
      <c r="CK337"/>
      <c r="CL337" s="262"/>
      <c r="CM337"/>
      <c r="CN337"/>
      <c r="CO337"/>
      <c r="CP337"/>
      <c r="CQ337"/>
      <c r="CR337"/>
      <c r="CS337"/>
      <c r="CT337" s="262"/>
      <c r="CU337"/>
      <c r="CV337"/>
      <c r="CW337"/>
      <c r="CX337"/>
      <c r="CY337"/>
      <c r="CZ337"/>
      <c r="DA337"/>
      <c r="DB337" s="262"/>
      <c r="DC337" s="3">
        <v>1</v>
      </c>
    </row>
    <row r="338" spans="3:107" s="701" customFormat="1" ht="21" customHeight="1">
      <c r="C338"/>
      <c r="D338" s="262"/>
      <c r="E338" s="262"/>
      <c r="F338" s="262"/>
      <c r="G338" s="262"/>
      <c r="H338" s="262"/>
      <c r="I338" s="262"/>
      <c r="J338" s="262"/>
      <c r="K338" s="262"/>
      <c r="L338" s="115" t="s">
        <v>16</v>
      </c>
      <c r="M338" s="3141"/>
      <c r="N338" s="3142"/>
      <c r="O338" s="3141"/>
      <c r="P338" s="3143"/>
      <c r="Q338" s="3144"/>
      <c r="R338" s="3145"/>
      <c r="S338" s="3146"/>
      <c r="T338" s="3147"/>
      <c r="U338" s="3148"/>
      <c r="V338" s="3149"/>
      <c r="W338" s="2109"/>
      <c r="X338" s="3150"/>
      <c r="Y338" s="117"/>
      <c r="Z338" s="3151"/>
      <c r="AA338" s="3152"/>
      <c r="AB338" s="3153"/>
      <c r="AC338" s="3154"/>
      <c r="AD338" s="119"/>
      <c r="AE338" s="262" t="s">
        <v>22</v>
      </c>
      <c r="AF338" s="1035" t="str">
        <f t="shared" si="122"/>
        <v>►</v>
      </c>
      <c r="AG338" s="1036" t="str">
        <f t="shared" si="123"/>
        <v/>
      </c>
      <c r="AH338" s="1037" t="str">
        <f t="shared" si="124"/>
        <v/>
      </c>
      <c r="AI338" s="1036" t="str">
        <f t="shared" si="125"/>
        <v/>
      </c>
      <c r="AJ338" s="1037" t="str">
        <f t="shared" si="126"/>
        <v/>
      </c>
      <c r="AK338" s="1037">
        <f>IF(AND(L338="A",COUNTIF(BJ15:BL62,TRIM(U338))&gt;0),1,0)</f>
        <v>0</v>
      </c>
      <c r="AL338" s="1051" t="str" cm="1">
        <f t="array" ref="AL338">IF(AF338&lt;&gt;"A","",IFERROR((IFERROR(_xlfn.XLOOKUP(TRIM(SUBSTITUTE(U338,CHAR(160)," ")),BJ15:BJ62,BM15:BM62),IFERROR(_xlfn.XLOOKUP(TRIM(SUBSTITUTE(U338,CHAR(160)," ")),BK15:BK62,BM15:BM62),_xlfn.XLOOKUP(TRIM(SUBSTITUTE(U338,CHAR(160)," ")),BL15:BL62,BM15:BM62))))*T338*IF(ISBLANK(Q338),1,Q338)+IFERROR(_xlfn.XLOOKUP("RECHERCHEX",TRIM(L338:AD338),L338:AD338),0),0))</f>
        <v/>
      </c>
      <c r="AM338" s="1038">
        <f t="shared" si="127"/>
        <v>0</v>
      </c>
      <c r="AN338" s="1627" t="str">
        <f t="shared" si="128"/>
        <v/>
      </c>
      <c r="AO338" s="1039">
        <f t="shared" si="129"/>
        <v>0</v>
      </c>
      <c r="AP338" s="1039">
        <f t="shared" si="130"/>
        <v>0</v>
      </c>
      <c r="AQ338" s="1040">
        <f>IF(AO338&gt;0,AS9,0)</f>
        <v>0</v>
      </c>
      <c r="AR338" s="1628" t="str">
        <f>IF(TRIM(AG338)="▼ recette suivante", AG338, IF(AQ338&gt;0, IF(AT9&lt;&gt;"", AT9&amp;"-ou.or.o ❾ + or - &gt;", ""), ""))</f>
        <v/>
      </c>
      <c r="AS338" s="1064"/>
      <c r="AT338" s="1064"/>
      <c r="AU338" s="1042">
        <f t="shared" si="131"/>
        <v>0</v>
      </c>
      <c r="AV338" s="1043">
        <f>IF(AK338,IF(OR(AU338="",N(AU338)&lt;=0.000000001),"",_xlfn.XLOOKUP(AJ338,BJ15:BJ62,BN15:BN62,_xlfn.XLOOKUP(AJ338,BK15:BK62,BN15:BN62,_xlfn.XLOOKUP(AJ338,BL15:BL62,BN15:BN62,"")))),0)</f>
        <v>0</v>
      </c>
      <c r="AW338" s="1065" cm="1">
        <f t="array" ref="AW338">IF(AK338&lt;&gt;1,0,IF(OR(AU338="",N(AU338)&lt;=0.000000001),"",IF(OR(AO338="",N(AO338)&lt;=0.000000001),0,IF(ISNUMBER(AU338),IFERROR(_xlfn.LET(_xlpm.ai_test,TRIM(AJ338),_xlpm.r,IFERROR(_xlfn.XLOOKUP(_xlpm.ai_test,BJ15:BJ62,ROW(BJ15:BJ62),0,1),IFERROR(_xlfn.XLOOKUP(_xlpm.ai_test,BK15:BK62,ROW(BK15:BK62),0,1),_xlfn.XLOOKUP(_xlpm.ai_test,BL15:BL62,ROW(BL15:BL62),0,1))),_xlpm.p,_xlpm.r-MIN(ROW(BJ15:BJ62))+1,_xlpm.f,INDEX(BM15:BM62,_xlpm.p),_xlpm.u,INDEX(BN15:BN62,_xlpm.p),_xlpm.s,INDEX(BP15:BP62,_xlpm.p),_xlpm.q,N(AU338)/_xlpm.f,IF(_xlpm.q&gt;=_xlpm.s,ROUND(_xlpm.q,1)&amp;" "&amp;_xlpm.ai_test&amp;" = "&amp;ROUND(_xlpm.q*_xlpm.f,1)&amp;" "&amp;_xlpm.u,ROUND(_xlpm.q,1)&amp;" "&amp;_xlpm.ai_test)),""),""))))</f>
        <v>0</v>
      </c>
      <c r="AX338" s="1055"/>
      <c r="AY338" s="1042">
        <f t="shared" si="132"/>
        <v>0</v>
      </c>
      <c r="AZ338" s="1043" t="str">
        <f t="shared" si="133"/>
        <v/>
      </c>
      <c r="BA338" s="1044">
        <f t="shared" si="134"/>
        <v>0</v>
      </c>
      <c r="BB338" s="1045" t="str">
        <f t="shared" si="135"/>
        <v/>
      </c>
      <c r="BC338" s="1046"/>
      <c r="BD338" s="1047">
        <f t="shared" si="136"/>
        <v>0</v>
      </c>
      <c r="BE338" s="1048" t="str">
        <f t="shared" si="137"/>
        <v/>
      </c>
      <c r="BF338" s="262" t="s">
        <v>22</v>
      </c>
      <c r="BG338" s="1027">
        <f t="shared" si="138"/>
        <v>0</v>
      </c>
      <c r="BH338" s="1028">
        <f t="shared" si="139"/>
        <v>0</v>
      </c>
      <c r="BI338"/>
      <c r="BR338"/>
      <c r="BS338"/>
      <c r="BT338"/>
      <c r="BU338"/>
      <c r="BV338"/>
      <c r="BW338"/>
      <c r="BX338" s="964" t="str">
        <f t="shared" si="141"/>
        <v>►</v>
      </c>
      <c r="BY338" s="848"/>
      <c r="BZ338" s="848"/>
      <c r="CA338" s="848"/>
      <c r="CB338" s="848"/>
      <c r="CC338" s="848"/>
      <c r="CD338" s="262"/>
      <c r="CE338"/>
      <c r="CF338"/>
      <c r="CG338"/>
      <c r="CH338"/>
      <c r="CI338"/>
      <c r="CJ338"/>
      <c r="CK338"/>
      <c r="CL338" s="262"/>
      <c r="CM338"/>
      <c r="CN338"/>
      <c r="CO338"/>
      <c r="CP338"/>
      <c r="CQ338"/>
      <c r="CR338"/>
      <c r="CS338"/>
      <c r="CT338" s="262"/>
      <c r="CU338"/>
      <c r="CV338"/>
      <c r="CW338"/>
      <c r="CX338"/>
      <c r="CY338"/>
      <c r="CZ338"/>
      <c r="DA338"/>
      <c r="DB338" s="262"/>
      <c r="DC338" s="3">
        <v>1</v>
      </c>
    </row>
    <row r="339" spans="3:107" s="701" customFormat="1" ht="21" customHeight="1">
      <c r="C339"/>
      <c r="D339" s="262"/>
      <c r="E339" s="262"/>
      <c r="F339" s="262"/>
      <c r="G339" s="262"/>
      <c r="H339" s="262"/>
      <c r="I339" s="262"/>
      <c r="J339" s="262"/>
      <c r="K339" s="262"/>
      <c r="L339" s="115" t="s">
        <v>16</v>
      </c>
      <c r="M339" s="3141"/>
      <c r="N339" s="3142"/>
      <c r="O339" s="3141"/>
      <c r="P339" s="3143"/>
      <c r="Q339" s="3144"/>
      <c r="R339" s="3145"/>
      <c r="S339" s="3146"/>
      <c r="T339" s="3147"/>
      <c r="U339" s="3148"/>
      <c r="V339" s="3149"/>
      <c r="W339" s="2109"/>
      <c r="X339" s="3150"/>
      <c r="Y339" s="117"/>
      <c r="Z339" s="3151"/>
      <c r="AA339" s="3152"/>
      <c r="AB339" s="3153"/>
      <c r="AC339" s="3154"/>
      <c r="AD339" s="119"/>
      <c r="AE339" s="262" t="s">
        <v>22</v>
      </c>
      <c r="AF339" s="1035" t="str">
        <f t="shared" si="122"/>
        <v>►</v>
      </c>
      <c r="AG339" s="1036" t="str">
        <f t="shared" si="123"/>
        <v/>
      </c>
      <c r="AH339" s="1037" t="str">
        <f t="shared" si="124"/>
        <v/>
      </c>
      <c r="AI339" s="1036" t="str">
        <f t="shared" si="125"/>
        <v/>
      </c>
      <c r="AJ339" s="1037" t="str">
        <f t="shared" si="126"/>
        <v/>
      </c>
      <c r="AK339" s="1037">
        <f>IF(AND(L339="A",COUNTIF(BJ15:BL62,TRIM(U339))&gt;0),1,0)</f>
        <v>0</v>
      </c>
      <c r="AL339" s="1051" t="str" cm="1">
        <f t="array" ref="AL339">IF(AF339&lt;&gt;"A","",IFERROR((IFERROR(_xlfn.XLOOKUP(TRIM(SUBSTITUTE(U339,CHAR(160)," ")),BJ15:BJ62,BM15:BM62),IFERROR(_xlfn.XLOOKUP(TRIM(SUBSTITUTE(U339,CHAR(160)," ")),BK15:BK62,BM15:BM62),_xlfn.XLOOKUP(TRIM(SUBSTITUTE(U339,CHAR(160)," ")),BL15:BL62,BM15:BM62))))*T339*IF(ISBLANK(Q339),1,Q339)+IFERROR(_xlfn.XLOOKUP("RECHERCHEX",TRIM(L339:AD339),L339:AD339),0),0))</f>
        <v/>
      </c>
      <c r="AM339" s="1038">
        <f t="shared" si="127"/>
        <v>0</v>
      </c>
      <c r="AN339" s="1627" t="str">
        <f t="shared" si="128"/>
        <v/>
      </c>
      <c r="AO339" s="1039">
        <f t="shared" si="129"/>
        <v>0</v>
      </c>
      <c r="AP339" s="1039">
        <f t="shared" si="130"/>
        <v>0</v>
      </c>
      <c r="AQ339" s="1052">
        <f>IF(AO339&gt;0,AS9,0)</f>
        <v>0</v>
      </c>
      <c r="AR339" s="1626" t="str">
        <f>IF(TRIM(AG339)="▼ recette suivante", AG339, IF(AQ339&gt;0, IF(AT9&lt;&gt;"", AT9&amp;"-ou.or.o ❾ + or - &gt;", ""), ""))</f>
        <v/>
      </c>
      <c r="AS339" s="1064"/>
      <c r="AT339" s="1064"/>
      <c r="AU339" s="1053">
        <f t="shared" si="131"/>
        <v>0</v>
      </c>
      <c r="AV339" s="1054">
        <f>IF(AK339,IF(OR(AU339="",N(AU339)&lt;=0.000000001),"",_xlfn.XLOOKUP(AJ339,BJ15:BJ62,BN15:BN62,_xlfn.XLOOKUP(AJ339,BK15:BK62,BN15:BN62,_xlfn.XLOOKUP(AJ339,BL15:BL62,BN15:BN62,"")))),0)</f>
        <v>0</v>
      </c>
      <c r="AW339" s="1067" cm="1">
        <f t="array" ref="AW339">IF(AK339&lt;&gt;1,0,IF(OR(AU339="",N(AU339)&lt;=0.000000001),"",IF(OR(AO339="",N(AO339)&lt;=0.000000001),0,IF(ISNUMBER(AU339),IFERROR(_xlfn.LET(_xlpm.ai_test,TRIM(AJ339),_xlpm.r,IFERROR(_xlfn.XLOOKUP(_xlpm.ai_test,BJ15:BJ62,ROW(BJ15:BJ62),0,1),IFERROR(_xlfn.XLOOKUP(_xlpm.ai_test,BK15:BK62,ROW(BK15:BK62),0,1),_xlfn.XLOOKUP(_xlpm.ai_test,BL15:BL62,ROW(BL15:BL62),0,1))),_xlpm.p,_xlpm.r-MIN(ROW(BJ15:BJ62))+1,_xlpm.f,INDEX(BM15:BM62,_xlpm.p),_xlpm.u,INDEX(BN15:BN62,_xlpm.p),_xlpm.s,INDEX(BP15:BP62,_xlpm.p),_xlpm.q,N(AU339)/_xlpm.f,IF(_xlpm.q&gt;=_xlpm.s,ROUND(_xlpm.q,1)&amp;" "&amp;_xlpm.ai_test&amp;" = "&amp;ROUND(_xlpm.q*_xlpm.f,1)&amp;" "&amp;_xlpm.u,ROUND(_xlpm.q,1)&amp;" "&amp;_xlpm.ai_test)),""),""))))</f>
        <v>0</v>
      </c>
      <c r="AX339" s="1055"/>
      <c r="AY339" s="1053">
        <f t="shared" si="132"/>
        <v>0</v>
      </c>
      <c r="AZ339" s="1054" t="str">
        <f t="shared" si="133"/>
        <v/>
      </c>
      <c r="BA339" s="1056">
        <f t="shared" si="134"/>
        <v>0</v>
      </c>
      <c r="BB339" s="1057" t="str">
        <f t="shared" si="135"/>
        <v/>
      </c>
      <c r="BC339" s="1046"/>
      <c r="BD339" s="1058">
        <f t="shared" si="136"/>
        <v>0</v>
      </c>
      <c r="BE339" s="1048" t="str">
        <f t="shared" si="137"/>
        <v/>
      </c>
      <c r="BF339" s="262" t="s">
        <v>22</v>
      </c>
      <c r="BG339" s="1027">
        <f t="shared" si="138"/>
        <v>0</v>
      </c>
      <c r="BH339" s="1028">
        <f t="shared" si="139"/>
        <v>0</v>
      </c>
      <c r="BI339"/>
      <c r="BR339"/>
      <c r="BS339"/>
      <c r="BT339"/>
      <c r="BU339"/>
      <c r="BV339"/>
      <c r="BW339"/>
      <c r="BX339" s="964" t="str">
        <f t="shared" si="141"/>
        <v>►</v>
      </c>
      <c r="BY339" s="848"/>
      <c r="BZ339" s="848"/>
      <c r="CA339" s="848"/>
      <c r="CB339" s="848"/>
      <c r="CC339" s="848"/>
      <c r="CD339" s="262"/>
      <c r="CE339"/>
      <c r="CF339"/>
      <c r="CG339"/>
      <c r="CH339"/>
      <c r="CI339"/>
      <c r="CJ339"/>
      <c r="CK339"/>
      <c r="CL339" s="262"/>
      <c r="CM339"/>
      <c r="CN339"/>
      <c r="CO339"/>
      <c r="CP339"/>
      <c r="CQ339"/>
      <c r="CR339"/>
      <c r="CS339"/>
      <c r="CT339" s="262"/>
      <c r="CU339"/>
      <c r="CV339"/>
      <c r="CW339"/>
      <c r="CX339"/>
      <c r="CY339"/>
      <c r="CZ339"/>
      <c r="DA339"/>
      <c r="DB339" s="262"/>
      <c r="DC339" s="3">
        <v>1</v>
      </c>
    </row>
    <row r="340" spans="3:107" s="701" customFormat="1" ht="21" customHeight="1">
      <c r="C340"/>
      <c r="D340" s="262"/>
      <c r="E340" s="262"/>
      <c r="F340" s="262"/>
      <c r="G340" s="262"/>
      <c r="H340" s="262"/>
      <c r="I340" s="262"/>
      <c r="J340" s="262"/>
      <c r="K340" s="262"/>
      <c r="L340" s="115" t="s">
        <v>16</v>
      </c>
      <c r="M340" s="3141"/>
      <c r="N340" s="3142"/>
      <c r="O340" s="3141"/>
      <c r="P340" s="3143"/>
      <c r="Q340" s="3144"/>
      <c r="R340" s="3145"/>
      <c r="S340" s="3146"/>
      <c r="T340" s="3147"/>
      <c r="U340" s="3148"/>
      <c r="V340" s="3149"/>
      <c r="W340" s="2109"/>
      <c r="X340" s="3150"/>
      <c r="Y340" s="117"/>
      <c r="Z340" s="3151"/>
      <c r="AA340" s="3152"/>
      <c r="AB340" s="3153"/>
      <c r="AC340" s="3154"/>
      <c r="AD340" s="119"/>
      <c r="AE340" s="262" t="s">
        <v>22</v>
      </c>
      <c r="AF340" s="1035" t="str">
        <f t="shared" si="122"/>
        <v>►</v>
      </c>
      <c r="AG340" s="1036" t="str">
        <f t="shared" si="123"/>
        <v/>
      </c>
      <c r="AH340" s="1037" t="str">
        <f t="shared" si="124"/>
        <v/>
      </c>
      <c r="AI340" s="1036" t="str">
        <f t="shared" si="125"/>
        <v/>
      </c>
      <c r="AJ340" s="1037" t="str">
        <f t="shared" si="126"/>
        <v/>
      </c>
      <c r="AK340" s="1037">
        <f>IF(AND(L340="A",COUNTIF(BJ15:BL62,TRIM(U340))&gt;0),1,0)</f>
        <v>0</v>
      </c>
      <c r="AL340" s="1051" t="str" cm="1">
        <f t="array" ref="AL340">IF(AF340&lt;&gt;"A","",IFERROR((IFERROR(_xlfn.XLOOKUP(TRIM(SUBSTITUTE(U340,CHAR(160)," ")),BJ15:BJ62,BM15:BM62),IFERROR(_xlfn.XLOOKUP(TRIM(SUBSTITUTE(U340,CHAR(160)," ")),BK15:BK62,BM15:BM62),_xlfn.XLOOKUP(TRIM(SUBSTITUTE(U340,CHAR(160)," ")),BL15:BL62,BM15:BM62))))*T340*IF(ISBLANK(Q340),1,Q340)+IFERROR(_xlfn.XLOOKUP("RECHERCHEX",TRIM(L340:AD340),L340:AD340),0),0))</f>
        <v/>
      </c>
      <c r="AM340" s="1038">
        <f t="shared" si="127"/>
        <v>0</v>
      </c>
      <c r="AN340" s="1627" t="str">
        <f t="shared" si="128"/>
        <v/>
      </c>
      <c r="AO340" s="1039">
        <f t="shared" si="129"/>
        <v>0</v>
      </c>
      <c r="AP340" s="1039">
        <f t="shared" si="130"/>
        <v>0</v>
      </c>
      <c r="AQ340" s="1040">
        <f>IF(AO340&gt;0,AS9,0)</f>
        <v>0</v>
      </c>
      <c r="AR340" s="1628" t="str">
        <f>IF(TRIM(AG340)="▼ recette suivante", AG340, IF(AQ340&gt;0, IF(AT9&lt;&gt;"", AT9&amp;"-ou.or.o ❾ + or - &gt;", ""), ""))</f>
        <v/>
      </c>
      <c r="AS340" s="1064"/>
      <c r="AT340" s="1064"/>
      <c r="AU340" s="1042">
        <f t="shared" si="131"/>
        <v>0</v>
      </c>
      <c r="AV340" s="1043">
        <f>IF(AK340,IF(OR(AU340="",N(AU340)&lt;=0.000000001),"",_xlfn.XLOOKUP(AJ340,BJ15:BJ62,BN15:BN62,_xlfn.XLOOKUP(AJ340,BK15:BK62,BN15:BN62,_xlfn.XLOOKUP(AJ340,BL15:BL62,BN15:BN62,"")))),0)</f>
        <v>0</v>
      </c>
      <c r="AW340" s="1065" cm="1">
        <f t="array" ref="AW340">IF(AK340&lt;&gt;1,0,IF(OR(AU340="",N(AU340)&lt;=0.000000001),"",IF(OR(AO340="",N(AO340)&lt;=0.000000001),0,IF(ISNUMBER(AU340),IFERROR(_xlfn.LET(_xlpm.ai_test,TRIM(AJ340),_xlpm.r,IFERROR(_xlfn.XLOOKUP(_xlpm.ai_test,BJ15:BJ62,ROW(BJ15:BJ62),0,1),IFERROR(_xlfn.XLOOKUP(_xlpm.ai_test,BK15:BK62,ROW(BK15:BK62),0,1),_xlfn.XLOOKUP(_xlpm.ai_test,BL15:BL62,ROW(BL15:BL62),0,1))),_xlpm.p,_xlpm.r-MIN(ROW(BJ15:BJ62))+1,_xlpm.f,INDEX(BM15:BM62,_xlpm.p),_xlpm.u,INDEX(BN15:BN62,_xlpm.p),_xlpm.s,INDEX(BP15:BP62,_xlpm.p),_xlpm.q,N(AU340)/_xlpm.f,IF(_xlpm.q&gt;=_xlpm.s,ROUND(_xlpm.q,1)&amp;" "&amp;_xlpm.ai_test&amp;" = "&amp;ROUND(_xlpm.q*_xlpm.f,1)&amp;" "&amp;_xlpm.u,ROUND(_xlpm.q,1)&amp;" "&amp;_xlpm.ai_test)),""),""))))</f>
        <v>0</v>
      </c>
      <c r="AX340" s="1055"/>
      <c r="AY340" s="1042">
        <f t="shared" si="132"/>
        <v>0</v>
      </c>
      <c r="AZ340" s="1043" t="str">
        <f t="shared" si="133"/>
        <v/>
      </c>
      <c r="BA340" s="1044">
        <f t="shared" si="134"/>
        <v>0</v>
      </c>
      <c r="BB340" s="1045" t="str">
        <f t="shared" si="135"/>
        <v/>
      </c>
      <c r="BC340" s="1046"/>
      <c r="BD340" s="1047">
        <f t="shared" si="136"/>
        <v>0</v>
      </c>
      <c r="BE340" s="1048" t="str">
        <f t="shared" si="137"/>
        <v/>
      </c>
      <c r="BF340" s="262" t="s">
        <v>22</v>
      </c>
      <c r="BG340" s="1027">
        <f t="shared" si="138"/>
        <v>0</v>
      </c>
      <c r="BH340" s="1028">
        <f t="shared" si="139"/>
        <v>0</v>
      </c>
      <c r="BI340"/>
      <c r="BR340"/>
      <c r="BS340"/>
      <c r="BT340"/>
      <c r="BU340"/>
      <c r="BV340"/>
      <c r="BW340"/>
      <c r="BX340" s="964" t="str">
        <f t="shared" si="141"/>
        <v>►</v>
      </c>
      <c r="BY340" s="848"/>
      <c r="BZ340" s="848"/>
      <c r="CA340" s="848"/>
      <c r="CB340" s="848"/>
      <c r="CC340" s="848"/>
      <c r="CD340" s="262"/>
      <c r="CE340"/>
      <c r="CF340"/>
      <c r="CG340"/>
      <c r="CH340"/>
      <c r="CI340"/>
      <c r="CJ340"/>
      <c r="CK340"/>
      <c r="CL340" s="262"/>
      <c r="CM340"/>
      <c r="CN340"/>
      <c r="CO340"/>
      <c r="CP340"/>
      <c r="CQ340"/>
      <c r="CR340"/>
      <c r="CS340"/>
      <c r="CT340" s="262"/>
      <c r="CU340"/>
      <c r="CV340"/>
      <c r="CW340"/>
      <c r="CX340"/>
      <c r="CY340"/>
      <c r="CZ340"/>
      <c r="DA340"/>
      <c r="DB340" s="262"/>
      <c r="DC340" s="3">
        <v>1</v>
      </c>
    </row>
    <row r="341" spans="3:107" s="701" customFormat="1" ht="21" customHeight="1">
      <c r="C341"/>
      <c r="D341" s="262"/>
      <c r="E341" s="262"/>
      <c r="F341" s="262"/>
      <c r="G341" s="262"/>
      <c r="H341" s="262"/>
      <c r="I341" s="262"/>
      <c r="J341" s="262"/>
      <c r="K341" s="262"/>
      <c r="L341" s="115" t="s">
        <v>16</v>
      </c>
      <c r="M341" s="3141"/>
      <c r="N341" s="3142"/>
      <c r="O341" s="3141"/>
      <c r="P341" s="3143"/>
      <c r="Q341" s="3144"/>
      <c r="R341" s="3145"/>
      <c r="S341" s="3146"/>
      <c r="T341" s="3147"/>
      <c r="U341" s="3148"/>
      <c r="V341" s="3149"/>
      <c r="W341" s="2109"/>
      <c r="X341" s="3150"/>
      <c r="Y341" s="117"/>
      <c r="Z341" s="3151"/>
      <c r="AA341" s="3152"/>
      <c r="AB341" s="3153"/>
      <c r="AC341" s="3154"/>
      <c r="AD341" s="119"/>
      <c r="AE341" s="262" t="s">
        <v>22</v>
      </c>
      <c r="AF341" s="1035" t="str">
        <f t="shared" si="122"/>
        <v>►</v>
      </c>
      <c r="AG341" s="1036" t="str">
        <f t="shared" si="123"/>
        <v/>
      </c>
      <c r="AH341" s="1037" t="str">
        <f t="shared" si="124"/>
        <v/>
      </c>
      <c r="AI341" s="1036" t="str">
        <f t="shared" si="125"/>
        <v/>
      </c>
      <c r="AJ341" s="1037" t="str">
        <f t="shared" si="126"/>
        <v/>
      </c>
      <c r="AK341" s="1037">
        <f>IF(AND(L341="A",COUNTIF(BJ15:BL62,TRIM(U341))&gt;0),1,0)</f>
        <v>0</v>
      </c>
      <c r="AL341" s="1051" t="str" cm="1">
        <f t="array" ref="AL341">IF(AF341&lt;&gt;"A","",IFERROR((IFERROR(_xlfn.XLOOKUP(TRIM(SUBSTITUTE(U341,CHAR(160)," ")),BJ15:BJ62,BM15:BM62),IFERROR(_xlfn.XLOOKUP(TRIM(SUBSTITUTE(U341,CHAR(160)," ")),BK15:BK62,BM15:BM62),_xlfn.XLOOKUP(TRIM(SUBSTITUTE(U341,CHAR(160)," ")),BL15:BL62,BM15:BM62))))*T341*IF(ISBLANK(Q341),1,Q341)+IFERROR(_xlfn.XLOOKUP("RECHERCHEX",TRIM(L341:AD341),L341:AD341),0),0))</f>
        <v/>
      </c>
      <c r="AM341" s="1038">
        <f t="shared" si="127"/>
        <v>0</v>
      </c>
      <c r="AN341" s="1627" t="str">
        <f t="shared" si="128"/>
        <v/>
      </c>
      <c r="AO341" s="1039">
        <f t="shared" si="129"/>
        <v>0</v>
      </c>
      <c r="AP341" s="1039">
        <f t="shared" si="130"/>
        <v>0</v>
      </c>
      <c r="AQ341" s="1052">
        <f>IF(AO341&gt;0,AS9,0)</f>
        <v>0</v>
      </c>
      <c r="AR341" s="1626" t="str">
        <f>IF(TRIM(AG341)="▼ recette suivante", AG341, IF(AQ341&gt;0, IF(AT9&lt;&gt;"", AT9&amp;"-ou.or.o ❾ + or - &gt;", ""), ""))</f>
        <v/>
      </c>
      <c r="AS341" s="1064"/>
      <c r="AT341" s="1064"/>
      <c r="AU341" s="1053">
        <f t="shared" si="131"/>
        <v>0</v>
      </c>
      <c r="AV341" s="1054">
        <f>IF(AK341,IF(OR(AU341="",N(AU341)&lt;=0.000000001),"",_xlfn.XLOOKUP(AJ341,BJ15:BJ62,BN15:BN62,_xlfn.XLOOKUP(AJ341,BK15:BK62,BN15:BN62,_xlfn.XLOOKUP(AJ341,BL15:BL62,BN15:BN62,"")))),0)</f>
        <v>0</v>
      </c>
      <c r="AW341" s="1067" cm="1">
        <f t="array" ref="AW341">IF(AK341&lt;&gt;1,0,IF(OR(AU341="",N(AU341)&lt;=0.000000001),"",IF(OR(AO341="",N(AO341)&lt;=0.000000001),0,IF(ISNUMBER(AU341),IFERROR(_xlfn.LET(_xlpm.ai_test,TRIM(AJ341),_xlpm.r,IFERROR(_xlfn.XLOOKUP(_xlpm.ai_test,BJ15:BJ62,ROW(BJ15:BJ62),0,1),IFERROR(_xlfn.XLOOKUP(_xlpm.ai_test,BK15:BK62,ROW(BK15:BK62),0,1),_xlfn.XLOOKUP(_xlpm.ai_test,BL15:BL62,ROW(BL15:BL62),0,1))),_xlpm.p,_xlpm.r-MIN(ROW(BJ15:BJ62))+1,_xlpm.f,INDEX(BM15:BM62,_xlpm.p),_xlpm.u,INDEX(BN15:BN62,_xlpm.p),_xlpm.s,INDEX(BP15:BP62,_xlpm.p),_xlpm.q,N(AU341)/_xlpm.f,IF(_xlpm.q&gt;=_xlpm.s,ROUND(_xlpm.q,1)&amp;" "&amp;_xlpm.ai_test&amp;" = "&amp;ROUND(_xlpm.q*_xlpm.f,1)&amp;" "&amp;_xlpm.u,ROUND(_xlpm.q,1)&amp;" "&amp;_xlpm.ai_test)),""),""))))</f>
        <v>0</v>
      </c>
      <c r="AX341" s="1055"/>
      <c r="AY341" s="1053">
        <f t="shared" si="132"/>
        <v>0</v>
      </c>
      <c r="AZ341" s="1054" t="str">
        <f t="shared" si="133"/>
        <v/>
      </c>
      <c r="BA341" s="1056">
        <f t="shared" si="134"/>
        <v>0</v>
      </c>
      <c r="BB341" s="1057" t="str">
        <f t="shared" si="135"/>
        <v/>
      </c>
      <c r="BC341" s="1046"/>
      <c r="BD341" s="1058">
        <f t="shared" si="136"/>
        <v>0</v>
      </c>
      <c r="BE341" s="1048" t="str">
        <f t="shared" si="137"/>
        <v/>
      </c>
      <c r="BF341" s="262" t="s">
        <v>22</v>
      </c>
      <c r="BG341" s="1027">
        <f t="shared" si="138"/>
        <v>0</v>
      </c>
      <c r="BH341" s="1028">
        <f t="shared" si="139"/>
        <v>0</v>
      </c>
      <c r="BI341"/>
      <c r="BR341"/>
      <c r="BS341"/>
      <c r="BT341"/>
      <c r="BU341"/>
      <c r="BV341"/>
      <c r="BW341"/>
      <c r="BX341" s="964" t="str">
        <f t="shared" si="141"/>
        <v>►</v>
      </c>
      <c r="BY341" s="848"/>
      <c r="BZ341" s="848"/>
      <c r="CA341" s="848"/>
      <c r="CB341" s="848"/>
      <c r="CC341" s="848"/>
      <c r="CD341" s="262"/>
      <c r="CE341"/>
      <c r="CF341"/>
      <c r="CG341"/>
      <c r="CH341"/>
      <c r="CI341"/>
      <c r="CJ341"/>
      <c r="CK341"/>
      <c r="CL341" s="262"/>
      <c r="CM341"/>
      <c r="CN341"/>
      <c r="CO341"/>
      <c r="CP341"/>
      <c r="CQ341"/>
      <c r="CR341"/>
      <c r="CS341"/>
      <c r="CT341" s="262"/>
      <c r="CU341"/>
      <c r="CV341"/>
      <c r="CW341"/>
      <c r="CX341"/>
      <c r="CY341"/>
      <c r="CZ341"/>
      <c r="DA341"/>
      <c r="DB341" s="262"/>
      <c r="DC341" s="3">
        <v>1</v>
      </c>
    </row>
    <row r="342" spans="3:107" s="701" customFormat="1" ht="21" customHeight="1">
      <c r="C342"/>
      <c r="D342" s="262"/>
      <c r="E342" s="262"/>
      <c r="F342" s="262"/>
      <c r="G342" s="262"/>
      <c r="H342" s="262"/>
      <c r="I342" s="262"/>
      <c r="J342" s="262"/>
      <c r="K342" s="262"/>
      <c r="L342" s="115" t="s">
        <v>16</v>
      </c>
      <c r="M342" s="3141"/>
      <c r="N342" s="3142"/>
      <c r="O342" s="3141"/>
      <c r="P342" s="3143"/>
      <c r="Q342" s="3144"/>
      <c r="R342" s="3145"/>
      <c r="S342" s="3146"/>
      <c r="T342" s="3147"/>
      <c r="U342" s="3148"/>
      <c r="V342" s="3149"/>
      <c r="W342" s="2109"/>
      <c r="X342" s="3150"/>
      <c r="Y342" s="117"/>
      <c r="Z342" s="3151"/>
      <c r="AA342" s="3152"/>
      <c r="AB342" s="3153"/>
      <c r="AC342" s="3154"/>
      <c r="AD342" s="119"/>
      <c r="AE342" s="262" t="s">
        <v>22</v>
      </c>
      <c r="AF342" s="1035" t="str">
        <f t="shared" ref="AF342:AF405" si="142">IF(OR(AO342&gt;0,TRIM(AG342)="▼ recette suivante"),"A","►")</f>
        <v>►</v>
      </c>
      <c r="AG342" s="1036" t="str">
        <f t="shared" ref="AG342:AG405" si="143">IF(TRIM(Q342)="Adresse PC","▼ recette suivante",IF(AO342&gt;0,M342,""))</f>
        <v/>
      </c>
      <c r="AH342" s="1037" t="str">
        <f t="shared" ref="AH342:AH405" si="144">IF(AF342="A",N342,"")</f>
        <v/>
      </c>
      <c r="AI342" s="1036" t="str">
        <f t="shared" ref="AI342:AI405" si="145">IF(AF342="A",O342,"")</f>
        <v/>
      </c>
      <c r="AJ342" s="1037" t="str">
        <f t="shared" ref="AJ342:AJ405" si="146">IF(AF342="A",U342,"")</f>
        <v/>
      </c>
      <c r="AK342" s="1037">
        <f>IF(AND(L342="A",COUNTIF(BJ15:BL62,TRIM(U342))&gt;0),1,0)</f>
        <v>0</v>
      </c>
      <c r="AL342" s="1051" t="str" cm="1">
        <f t="array" ref="AL342">IF(AF342&lt;&gt;"A","",IFERROR((IFERROR(_xlfn.XLOOKUP(TRIM(SUBSTITUTE(U342,CHAR(160)," ")),BJ15:BJ62,BM15:BM62),IFERROR(_xlfn.XLOOKUP(TRIM(SUBSTITUTE(U342,CHAR(160)," ")),BK15:BK62,BM15:BM62),_xlfn.XLOOKUP(TRIM(SUBSTITUTE(U342,CHAR(160)," ")),BL15:BL62,BM15:BM62))))*T342*IF(ISBLANK(Q342),1,Q342)+IFERROR(_xlfn.XLOOKUP("RECHERCHEX",TRIM(L342:AD342),L342:AD342),0),0))</f>
        <v/>
      </c>
      <c r="AM342" s="1038">
        <f t="shared" ref="AM342:AM405" si="147">IF(AK342,IF(AL342&gt;0,"Kg",0),0)</f>
        <v>0</v>
      </c>
      <c r="AN342" s="1627" t="str">
        <f t="shared" ref="AN342:AN405" si="148">IF(AF342="A","❾ Author reference &gt;","")</f>
        <v/>
      </c>
      <c r="AO342" s="1039">
        <f t="shared" ref="AO342:AO405" si="149">IF(AK342,N342,0)</f>
        <v>0</v>
      </c>
      <c r="AP342" s="1039">
        <f t="shared" ref="AP342:AP405" si="150">IF(AK342,O342,0)</f>
        <v>0</v>
      </c>
      <c r="AQ342" s="1040">
        <f>IF(AO342&gt;0,AS9,0)</f>
        <v>0</v>
      </c>
      <c r="AR342" s="1628" t="str">
        <f>IF(TRIM(AG342)="▼ recette suivante", AG342, IF(AQ342&gt;0, IF(AT9&lt;&gt;"", AT9&amp;"-ou.or.o ❾ + or - &gt;", ""), ""))</f>
        <v/>
      </c>
      <c r="AS342" s="1064"/>
      <c r="AT342" s="1064"/>
      <c r="AU342" s="1042">
        <f t="shared" ref="AU342:AU405" si="151">IF(TRIM(AM342)="Kg",N(AL342)*N(BH342),0)</f>
        <v>0</v>
      </c>
      <c r="AV342" s="1043">
        <f>IF(AK342,IF(OR(AU342="",N(AU342)&lt;=0.000000001),"",_xlfn.XLOOKUP(AJ342,BJ15:BJ62,BN15:BN62,_xlfn.XLOOKUP(AJ342,BK15:BK62,BN15:BN62,_xlfn.XLOOKUP(AJ342,BL15:BL62,BN15:BN62,"")))),0)</f>
        <v>0</v>
      </c>
      <c r="AW342" s="1065" cm="1">
        <f t="array" ref="AW342">IF(AK342&lt;&gt;1,0,IF(OR(AU342="",N(AU342)&lt;=0.000000001),"",IF(OR(AO342="",N(AO342)&lt;=0.000000001),0,IF(ISNUMBER(AU342),IFERROR(_xlfn.LET(_xlpm.ai_test,TRIM(AJ342),_xlpm.r,IFERROR(_xlfn.XLOOKUP(_xlpm.ai_test,BJ15:BJ62,ROW(BJ15:BJ62),0,1),IFERROR(_xlfn.XLOOKUP(_xlpm.ai_test,BK15:BK62,ROW(BK15:BK62),0,1),_xlfn.XLOOKUP(_xlpm.ai_test,BL15:BL62,ROW(BL15:BL62),0,1))),_xlpm.p,_xlpm.r-MIN(ROW(BJ15:BJ62))+1,_xlpm.f,INDEX(BM15:BM62,_xlpm.p),_xlpm.u,INDEX(BN15:BN62,_xlpm.p),_xlpm.s,INDEX(BP15:BP62,_xlpm.p),_xlpm.q,N(AU342)/_xlpm.f,IF(_xlpm.q&gt;=_xlpm.s,ROUND(_xlpm.q,1)&amp;" "&amp;_xlpm.ai_test&amp;" = "&amp;ROUND(_xlpm.q*_xlpm.f,1)&amp;" "&amp;_xlpm.u,ROUND(_xlpm.q,1)&amp;" "&amp;_xlpm.ai_test)),""),""))))</f>
        <v>0</v>
      </c>
      <c r="AX342" s="1055"/>
      <c r="AY342" s="1042">
        <f t="shared" ref="AY342:AY405" si="152">IF(TRIM(AG342)="▼ recette suivante","▼next recipe ",IF(AU342="","",IF(ISBLANK(AX342),AU342,ROUND(AU342*(1-MIN(1,MAX(0,IF(AX342&gt;1,AX342/100,AX342)))),3))))</f>
        <v>0</v>
      </c>
      <c r="AZ342" s="1043" t="str">
        <f t="shared" ref="AZ342:AZ405" si="153">IF(AK342,AV342,"")</f>
        <v/>
      </c>
      <c r="BA342" s="1044">
        <f t="shared" ref="BA342:BA405" si="154">IF(ISNUMBER(BG342),IF(ABS(BG342)&lt;=0.000000001,0,BG342),0)</f>
        <v>0</v>
      </c>
      <c r="BB342" s="1045" t="str">
        <f t="shared" ref="BB342:BB405" si="155">IF(AK342,IF(N(BA342)&gt;0.000000001,R342,""),"")</f>
        <v/>
      </c>
      <c r="BC342" s="1046"/>
      <c r="BD342" s="1047">
        <f t="shared" ref="BD342:BD405" si="156">IF(OR(AO342=0,ISBLANK(BC342),ISTEXT(BA342)),0,(IF(AU342=0,BA342,AU342)*BC342))</f>
        <v>0</v>
      </c>
      <c r="BE342" s="1048" t="str">
        <f t="shared" ref="BE342:BE405" si="157">IF(IFERROR(SEARCH("Adresse PC",TRIM(Q342)),0)&gt;0,"▼ receta siguiente",IF(AY342&gt;0,W342,""))</f>
        <v/>
      </c>
      <c r="BF342" s="262" t="s">
        <v>22</v>
      </c>
      <c r="BG342" s="1027">
        <f t="shared" ref="BG342:BG405" si="158">IFERROR(_xlfn.LET(_xlpm.EPS,0.000000001,_xlpm.b,Q342/AO342,IF(ISNUMBER(AS342),_xlpm.b*AS342,IF(OR(ISBLANK(AS342),AS342=""),_xlpm.b*AQ342,IF(AND(BH342=0,ISNUMBER(Q342)),_xlpm.b/AQ342,0)))),0)</f>
        <v>0</v>
      </c>
      <c r="BH342" s="1028">
        <f t="shared" ref="BH342:BH405" si="159">IF(AL342&gt;0,IFERROR(IF(OR(ISBLANK(AS342),AS342=""),AQ342,AS342)/AO342,0),0)</f>
        <v>0</v>
      </c>
      <c r="BI342"/>
      <c r="BR342"/>
      <c r="BS342"/>
      <c r="BT342"/>
      <c r="BU342"/>
      <c r="BV342"/>
      <c r="BW342"/>
      <c r="BX342" s="964" t="str">
        <f t="shared" si="141"/>
        <v>►</v>
      </c>
      <c r="BY342" s="848"/>
      <c r="BZ342" s="848"/>
      <c r="CA342" s="848"/>
      <c r="CB342" s="848"/>
      <c r="CC342" s="848"/>
      <c r="CD342" s="262"/>
      <c r="CE342"/>
      <c r="CF342"/>
      <c r="CG342"/>
      <c r="CH342"/>
      <c r="CI342"/>
      <c r="CJ342"/>
      <c r="CK342"/>
      <c r="CL342" s="262"/>
      <c r="CM342"/>
      <c r="CN342"/>
      <c r="CO342"/>
      <c r="CP342"/>
      <c r="CQ342"/>
      <c r="CR342"/>
      <c r="CS342"/>
      <c r="CT342" s="262"/>
      <c r="CU342"/>
      <c r="CV342"/>
      <c r="CW342"/>
      <c r="CX342"/>
      <c r="CY342"/>
      <c r="CZ342"/>
      <c r="DA342"/>
      <c r="DB342" s="262"/>
      <c r="DC342" s="3">
        <v>1</v>
      </c>
    </row>
    <row r="343" spans="3:107" s="701" customFormat="1" ht="21" customHeight="1">
      <c r="C343"/>
      <c r="D343" s="262"/>
      <c r="E343" s="262"/>
      <c r="F343" s="262"/>
      <c r="G343" s="262"/>
      <c r="H343" s="262"/>
      <c r="I343" s="262"/>
      <c r="J343" s="262"/>
      <c r="K343" s="262"/>
      <c r="L343" s="115" t="s">
        <v>16</v>
      </c>
      <c r="M343" s="3141"/>
      <c r="N343" s="3142"/>
      <c r="O343" s="3141"/>
      <c r="P343" s="3143"/>
      <c r="Q343" s="3144"/>
      <c r="R343" s="3145"/>
      <c r="S343" s="3146"/>
      <c r="T343" s="3147"/>
      <c r="U343" s="3148"/>
      <c r="V343" s="3149"/>
      <c r="W343" s="2109"/>
      <c r="X343" s="3150"/>
      <c r="Y343" s="117"/>
      <c r="Z343" s="3151"/>
      <c r="AA343" s="3152"/>
      <c r="AB343" s="3153"/>
      <c r="AC343" s="3154"/>
      <c r="AD343" s="119"/>
      <c r="AE343" s="262" t="s">
        <v>22</v>
      </c>
      <c r="AF343" s="1035" t="str">
        <f t="shared" si="142"/>
        <v>►</v>
      </c>
      <c r="AG343" s="1036" t="str">
        <f t="shared" si="143"/>
        <v/>
      </c>
      <c r="AH343" s="1037" t="str">
        <f t="shared" si="144"/>
        <v/>
      </c>
      <c r="AI343" s="1036" t="str">
        <f t="shared" si="145"/>
        <v/>
      </c>
      <c r="AJ343" s="1037" t="str">
        <f t="shared" si="146"/>
        <v/>
      </c>
      <c r="AK343" s="1037">
        <f>IF(AND(L343="A",COUNTIF(BJ15:BL62,TRIM(U343))&gt;0),1,0)</f>
        <v>0</v>
      </c>
      <c r="AL343" s="1051" t="str" cm="1">
        <f t="array" ref="AL343">IF(AF343&lt;&gt;"A","",IFERROR((IFERROR(_xlfn.XLOOKUP(TRIM(SUBSTITUTE(U343,CHAR(160)," ")),BJ15:BJ62,BM15:BM62),IFERROR(_xlfn.XLOOKUP(TRIM(SUBSTITUTE(U343,CHAR(160)," ")),BK15:BK62,BM15:BM62),_xlfn.XLOOKUP(TRIM(SUBSTITUTE(U343,CHAR(160)," ")),BL15:BL62,BM15:BM62))))*T343*IF(ISBLANK(Q343),1,Q343)+IFERROR(_xlfn.XLOOKUP("RECHERCHEX",TRIM(L343:AD343),L343:AD343),0),0))</f>
        <v/>
      </c>
      <c r="AM343" s="1038">
        <f t="shared" si="147"/>
        <v>0</v>
      </c>
      <c r="AN343" s="1627" t="str">
        <f t="shared" si="148"/>
        <v/>
      </c>
      <c r="AO343" s="1039">
        <f t="shared" si="149"/>
        <v>0</v>
      </c>
      <c r="AP343" s="1039">
        <f t="shared" si="150"/>
        <v>0</v>
      </c>
      <c r="AQ343" s="1052">
        <f>IF(AO343&gt;0,AS9,0)</f>
        <v>0</v>
      </c>
      <c r="AR343" s="1626" t="str">
        <f>IF(TRIM(AG343)="▼ recette suivante", AG343, IF(AQ343&gt;0, IF(AT9&lt;&gt;"", AT9&amp;"-ou.or.o ❾ + or - &gt;", ""), ""))</f>
        <v/>
      </c>
      <c r="AS343" s="1064"/>
      <c r="AT343" s="1064"/>
      <c r="AU343" s="1053">
        <f t="shared" si="151"/>
        <v>0</v>
      </c>
      <c r="AV343" s="1054">
        <f>IF(AK343,IF(OR(AU343="",N(AU343)&lt;=0.000000001),"",_xlfn.XLOOKUP(AJ343,BJ15:BJ62,BN15:BN62,_xlfn.XLOOKUP(AJ343,BK15:BK62,BN15:BN62,_xlfn.XLOOKUP(AJ343,BL15:BL62,BN15:BN62,"")))),0)</f>
        <v>0</v>
      </c>
      <c r="AW343" s="1067" cm="1">
        <f t="array" ref="AW343">IF(AK343&lt;&gt;1,0,IF(OR(AU343="",N(AU343)&lt;=0.000000001),"",IF(OR(AO343="",N(AO343)&lt;=0.000000001),0,IF(ISNUMBER(AU343),IFERROR(_xlfn.LET(_xlpm.ai_test,TRIM(AJ343),_xlpm.r,IFERROR(_xlfn.XLOOKUP(_xlpm.ai_test,BJ15:BJ62,ROW(BJ15:BJ62),0,1),IFERROR(_xlfn.XLOOKUP(_xlpm.ai_test,BK15:BK62,ROW(BK15:BK62),0,1),_xlfn.XLOOKUP(_xlpm.ai_test,BL15:BL62,ROW(BL15:BL62),0,1))),_xlpm.p,_xlpm.r-MIN(ROW(BJ15:BJ62))+1,_xlpm.f,INDEX(BM15:BM62,_xlpm.p),_xlpm.u,INDEX(BN15:BN62,_xlpm.p),_xlpm.s,INDEX(BP15:BP62,_xlpm.p),_xlpm.q,N(AU343)/_xlpm.f,IF(_xlpm.q&gt;=_xlpm.s,ROUND(_xlpm.q,1)&amp;" "&amp;_xlpm.ai_test&amp;" = "&amp;ROUND(_xlpm.q*_xlpm.f,1)&amp;" "&amp;_xlpm.u,ROUND(_xlpm.q,1)&amp;" "&amp;_xlpm.ai_test)),""),""))))</f>
        <v>0</v>
      </c>
      <c r="AX343" s="1055"/>
      <c r="AY343" s="1053">
        <f t="shared" si="152"/>
        <v>0</v>
      </c>
      <c r="AZ343" s="1054" t="str">
        <f t="shared" si="153"/>
        <v/>
      </c>
      <c r="BA343" s="1056">
        <f t="shared" si="154"/>
        <v>0</v>
      </c>
      <c r="BB343" s="1057" t="str">
        <f t="shared" si="155"/>
        <v/>
      </c>
      <c r="BC343" s="1046"/>
      <c r="BD343" s="1058">
        <f t="shared" si="156"/>
        <v>0</v>
      </c>
      <c r="BE343" s="1048" t="str">
        <f t="shared" si="157"/>
        <v/>
      </c>
      <c r="BF343" s="262" t="s">
        <v>22</v>
      </c>
      <c r="BG343" s="1027">
        <f t="shared" si="158"/>
        <v>0</v>
      </c>
      <c r="BH343" s="1028">
        <f t="shared" si="159"/>
        <v>0</v>
      </c>
      <c r="BI343"/>
      <c r="BR343"/>
      <c r="BS343"/>
      <c r="BT343"/>
      <c r="BU343"/>
      <c r="BV343"/>
      <c r="BW343"/>
      <c r="BX343" s="964" t="str">
        <f t="shared" si="141"/>
        <v>►</v>
      </c>
      <c r="BY343" s="848"/>
      <c r="BZ343" s="848"/>
      <c r="CA343" s="848"/>
      <c r="CB343" s="848"/>
      <c r="CC343" s="848"/>
      <c r="CD343" s="262"/>
      <c r="CE343"/>
      <c r="CF343"/>
      <c r="CG343"/>
      <c r="CH343"/>
      <c r="CI343"/>
      <c r="CJ343"/>
      <c r="CK343"/>
      <c r="CL343" s="262"/>
      <c r="CM343"/>
      <c r="CN343"/>
      <c r="CO343"/>
      <c r="CP343"/>
      <c r="CQ343"/>
      <c r="CR343"/>
      <c r="CS343"/>
      <c r="CT343" s="262"/>
      <c r="CU343"/>
      <c r="CV343"/>
      <c r="CW343"/>
      <c r="CX343"/>
      <c r="CY343"/>
      <c r="CZ343"/>
      <c r="DA343"/>
      <c r="DB343" s="262"/>
      <c r="DC343" s="3">
        <v>1</v>
      </c>
    </row>
    <row r="344" spans="3:107" s="701" customFormat="1" ht="21" customHeight="1">
      <c r="C344"/>
      <c r="D344" s="262"/>
      <c r="E344" s="262"/>
      <c r="F344" s="262"/>
      <c r="G344" s="262"/>
      <c r="H344" s="262"/>
      <c r="I344" s="262"/>
      <c r="J344" s="262"/>
      <c r="K344" s="262"/>
      <c r="L344" s="115" t="s">
        <v>16</v>
      </c>
      <c r="M344" s="3141"/>
      <c r="N344" s="3142"/>
      <c r="O344" s="3141"/>
      <c r="P344" s="3143"/>
      <c r="Q344" s="3144"/>
      <c r="R344" s="3145"/>
      <c r="S344" s="3146"/>
      <c r="T344" s="3147"/>
      <c r="U344" s="3148"/>
      <c r="V344" s="3149"/>
      <c r="W344" s="2109"/>
      <c r="X344" s="3150"/>
      <c r="Y344" s="117"/>
      <c r="Z344" s="3151"/>
      <c r="AA344" s="3152"/>
      <c r="AB344" s="3153"/>
      <c r="AC344" s="3154"/>
      <c r="AD344" s="119"/>
      <c r="AE344" s="262" t="s">
        <v>22</v>
      </c>
      <c r="AF344" s="1035" t="str">
        <f t="shared" si="142"/>
        <v>►</v>
      </c>
      <c r="AG344" s="1036" t="str">
        <f t="shared" si="143"/>
        <v/>
      </c>
      <c r="AH344" s="1037" t="str">
        <f t="shared" si="144"/>
        <v/>
      </c>
      <c r="AI344" s="1036" t="str">
        <f t="shared" si="145"/>
        <v/>
      </c>
      <c r="AJ344" s="1037" t="str">
        <f t="shared" si="146"/>
        <v/>
      </c>
      <c r="AK344" s="1037">
        <f>IF(AND(L344="A",COUNTIF(BJ15:BL62,TRIM(U344))&gt;0),1,0)</f>
        <v>0</v>
      </c>
      <c r="AL344" s="1051" t="str" cm="1">
        <f t="array" ref="AL344">IF(AF344&lt;&gt;"A","",IFERROR((IFERROR(_xlfn.XLOOKUP(TRIM(SUBSTITUTE(U344,CHAR(160)," ")),BJ15:BJ62,BM15:BM62),IFERROR(_xlfn.XLOOKUP(TRIM(SUBSTITUTE(U344,CHAR(160)," ")),BK15:BK62,BM15:BM62),_xlfn.XLOOKUP(TRIM(SUBSTITUTE(U344,CHAR(160)," ")),BL15:BL62,BM15:BM62))))*T344*IF(ISBLANK(Q344),1,Q344)+IFERROR(_xlfn.XLOOKUP("RECHERCHEX",TRIM(L344:AD344),L344:AD344),0),0))</f>
        <v/>
      </c>
      <c r="AM344" s="1038">
        <f t="shared" si="147"/>
        <v>0</v>
      </c>
      <c r="AN344" s="1627" t="str">
        <f t="shared" si="148"/>
        <v/>
      </c>
      <c r="AO344" s="1039">
        <f t="shared" si="149"/>
        <v>0</v>
      </c>
      <c r="AP344" s="1039">
        <f t="shared" si="150"/>
        <v>0</v>
      </c>
      <c r="AQ344" s="1040">
        <f>IF(AO344&gt;0,AS9,0)</f>
        <v>0</v>
      </c>
      <c r="AR344" s="1628" t="str">
        <f>IF(TRIM(AG344)="▼ recette suivante", AG344, IF(AQ344&gt;0, IF(AT9&lt;&gt;"", AT9&amp;"-ou.or.o ❾ + or - &gt;", ""), ""))</f>
        <v/>
      </c>
      <c r="AS344" s="1064"/>
      <c r="AT344" s="1064"/>
      <c r="AU344" s="1042">
        <f t="shared" si="151"/>
        <v>0</v>
      </c>
      <c r="AV344" s="1043">
        <f>IF(AK344,IF(OR(AU344="",N(AU344)&lt;=0.000000001),"",_xlfn.XLOOKUP(AJ344,BJ15:BJ62,BN15:BN62,_xlfn.XLOOKUP(AJ344,BK15:BK62,BN15:BN62,_xlfn.XLOOKUP(AJ344,BL15:BL62,BN15:BN62,"")))),0)</f>
        <v>0</v>
      </c>
      <c r="AW344" s="1065" cm="1">
        <f t="array" ref="AW344">IF(AK344&lt;&gt;1,0,IF(OR(AU344="",N(AU344)&lt;=0.000000001),"",IF(OR(AO344="",N(AO344)&lt;=0.000000001),0,IF(ISNUMBER(AU344),IFERROR(_xlfn.LET(_xlpm.ai_test,TRIM(AJ344),_xlpm.r,IFERROR(_xlfn.XLOOKUP(_xlpm.ai_test,BJ15:BJ62,ROW(BJ15:BJ62),0,1),IFERROR(_xlfn.XLOOKUP(_xlpm.ai_test,BK15:BK62,ROW(BK15:BK62),0,1),_xlfn.XLOOKUP(_xlpm.ai_test,BL15:BL62,ROW(BL15:BL62),0,1))),_xlpm.p,_xlpm.r-MIN(ROW(BJ15:BJ62))+1,_xlpm.f,INDEX(BM15:BM62,_xlpm.p),_xlpm.u,INDEX(BN15:BN62,_xlpm.p),_xlpm.s,INDEX(BP15:BP62,_xlpm.p),_xlpm.q,N(AU344)/_xlpm.f,IF(_xlpm.q&gt;=_xlpm.s,ROUND(_xlpm.q,1)&amp;" "&amp;_xlpm.ai_test&amp;" = "&amp;ROUND(_xlpm.q*_xlpm.f,1)&amp;" "&amp;_xlpm.u,ROUND(_xlpm.q,1)&amp;" "&amp;_xlpm.ai_test)),""),""))))</f>
        <v>0</v>
      </c>
      <c r="AX344" s="1055"/>
      <c r="AY344" s="1042">
        <f t="shared" si="152"/>
        <v>0</v>
      </c>
      <c r="AZ344" s="1043" t="str">
        <f t="shared" si="153"/>
        <v/>
      </c>
      <c r="BA344" s="1044">
        <f t="shared" si="154"/>
        <v>0</v>
      </c>
      <c r="BB344" s="1045" t="str">
        <f t="shared" si="155"/>
        <v/>
      </c>
      <c r="BC344" s="1046"/>
      <c r="BD344" s="1047">
        <f t="shared" si="156"/>
        <v>0</v>
      </c>
      <c r="BE344" s="1048" t="str">
        <f t="shared" si="157"/>
        <v/>
      </c>
      <c r="BF344" s="262" t="s">
        <v>22</v>
      </c>
      <c r="BG344" s="1027">
        <f t="shared" si="158"/>
        <v>0</v>
      </c>
      <c r="BH344" s="1028">
        <f t="shared" si="159"/>
        <v>0</v>
      </c>
      <c r="BI344"/>
      <c r="BR344"/>
      <c r="BS344"/>
      <c r="BT344"/>
      <c r="BU344"/>
      <c r="BV344"/>
      <c r="BW344"/>
      <c r="BX344" s="964" t="str">
        <f t="shared" si="141"/>
        <v>►</v>
      </c>
      <c r="BY344" s="848"/>
      <c r="BZ344" s="848"/>
      <c r="CA344" s="848"/>
      <c r="CB344" s="848"/>
      <c r="CC344" s="848"/>
      <c r="CD344" s="262"/>
      <c r="CE344"/>
      <c r="CF344"/>
      <c r="CG344"/>
      <c r="CH344"/>
      <c r="CI344"/>
      <c r="CJ344"/>
      <c r="CK344"/>
      <c r="CL344" s="262"/>
      <c r="CM344"/>
      <c r="CN344"/>
      <c r="CO344"/>
      <c r="CP344"/>
      <c r="CQ344"/>
      <c r="CR344"/>
      <c r="CS344"/>
      <c r="CT344" s="262"/>
      <c r="CU344"/>
      <c r="CV344"/>
      <c r="CW344"/>
      <c r="CX344"/>
      <c r="CY344"/>
      <c r="CZ344"/>
      <c r="DA344"/>
      <c r="DB344" s="262"/>
      <c r="DC344" s="3">
        <v>1</v>
      </c>
    </row>
    <row r="345" spans="3:107" s="701" customFormat="1" ht="21" customHeight="1">
      <c r="C345"/>
      <c r="D345" s="262"/>
      <c r="E345" s="262"/>
      <c r="F345" s="262"/>
      <c r="G345" s="262"/>
      <c r="H345" s="262"/>
      <c r="I345" s="262"/>
      <c r="J345" s="262"/>
      <c r="K345" s="262"/>
      <c r="L345" s="115" t="s">
        <v>16</v>
      </c>
      <c r="M345" s="3141"/>
      <c r="N345" s="3142"/>
      <c r="O345" s="3141"/>
      <c r="P345" s="3143"/>
      <c r="Q345" s="3144"/>
      <c r="R345" s="3145"/>
      <c r="S345" s="3146"/>
      <c r="T345" s="3147"/>
      <c r="U345" s="3148"/>
      <c r="V345" s="3149"/>
      <c r="W345" s="2109"/>
      <c r="X345" s="3150"/>
      <c r="Y345" s="117"/>
      <c r="Z345" s="3151"/>
      <c r="AA345" s="3152"/>
      <c r="AB345" s="3153"/>
      <c r="AC345" s="3154"/>
      <c r="AD345" s="119"/>
      <c r="AE345" s="262" t="s">
        <v>22</v>
      </c>
      <c r="AF345" s="1035" t="str">
        <f t="shared" si="142"/>
        <v>►</v>
      </c>
      <c r="AG345" s="1036" t="str">
        <f t="shared" si="143"/>
        <v/>
      </c>
      <c r="AH345" s="1037" t="str">
        <f t="shared" si="144"/>
        <v/>
      </c>
      <c r="AI345" s="1036" t="str">
        <f t="shared" si="145"/>
        <v/>
      </c>
      <c r="AJ345" s="1037" t="str">
        <f t="shared" si="146"/>
        <v/>
      </c>
      <c r="AK345" s="1037">
        <f>IF(AND(L345="A",COUNTIF(BJ15:BL62,TRIM(U345))&gt;0),1,0)</f>
        <v>0</v>
      </c>
      <c r="AL345" s="1051" t="str" cm="1">
        <f t="array" ref="AL345">IF(AF345&lt;&gt;"A","",IFERROR((IFERROR(_xlfn.XLOOKUP(TRIM(SUBSTITUTE(U345,CHAR(160)," ")),BJ15:BJ62,BM15:BM62),IFERROR(_xlfn.XLOOKUP(TRIM(SUBSTITUTE(U345,CHAR(160)," ")),BK15:BK62,BM15:BM62),_xlfn.XLOOKUP(TRIM(SUBSTITUTE(U345,CHAR(160)," ")),BL15:BL62,BM15:BM62))))*T345*IF(ISBLANK(Q345),1,Q345)+IFERROR(_xlfn.XLOOKUP("RECHERCHEX",TRIM(L345:AD345),L345:AD345),0),0))</f>
        <v/>
      </c>
      <c r="AM345" s="1038">
        <f t="shared" si="147"/>
        <v>0</v>
      </c>
      <c r="AN345" s="1627" t="str">
        <f t="shared" si="148"/>
        <v/>
      </c>
      <c r="AO345" s="1039">
        <f t="shared" si="149"/>
        <v>0</v>
      </c>
      <c r="AP345" s="1039">
        <f t="shared" si="150"/>
        <v>0</v>
      </c>
      <c r="AQ345" s="1052">
        <f>IF(AO345&gt;0,AS9,0)</f>
        <v>0</v>
      </c>
      <c r="AR345" s="1626" t="str">
        <f>IF(TRIM(AG345)="▼ recette suivante", AG345, IF(AQ345&gt;0, IF(AT9&lt;&gt;"", AT9&amp;"-ou.or.o ❾ + or - &gt;", ""), ""))</f>
        <v/>
      </c>
      <c r="AS345" s="1064"/>
      <c r="AT345" s="1064"/>
      <c r="AU345" s="1053">
        <f t="shared" si="151"/>
        <v>0</v>
      </c>
      <c r="AV345" s="1054">
        <f>IF(AK345,IF(OR(AU345="",N(AU345)&lt;=0.000000001),"",_xlfn.XLOOKUP(AJ345,BJ15:BJ62,BN15:BN62,_xlfn.XLOOKUP(AJ345,BK15:BK62,BN15:BN62,_xlfn.XLOOKUP(AJ345,BL15:BL62,BN15:BN62,"")))),0)</f>
        <v>0</v>
      </c>
      <c r="AW345" s="1067" cm="1">
        <f t="array" ref="AW345">IF(AK345&lt;&gt;1,0,IF(OR(AU345="",N(AU345)&lt;=0.000000001),"",IF(OR(AO345="",N(AO345)&lt;=0.000000001),0,IF(ISNUMBER(AU345),IFERROR(_xlfn.LET(_xlpm.ai_test,TRIM(AJ345),_xlpm.r,IFERROR(_xlfn.XLOOKUP(_xlpm.ai_test,BJ15:BJ62,ROW(BJ15:BJ62),0,1),IFERROR(_xlfn.XLOOKUP(_xlpm.ai_test,BK15:BK62,ROW(BK15:BK62),0,1),_xlfn.XLOOKUP(_xlpm.ai_test,BL15:BL62,ROW(BL15:BL62),0,1))),_xlpm.p,_xlpm.r-MIN(ROW(BJ15:BJ62))+1,_xlpm.f,INDEX(BM15:BM62,_xlpm.p),_xlpm.u,INDEX(BN15:BN62,_xlpm.p),_xlpm.s,INDEX(BP15:BP62,_xlpm.p),_xlpm.q,N(AU345)/_xlpm.f,IF(_xlpm.q&gt;=_xlpm.s,ROUND(_xlpm.q,1)&amp;" "&amp;_xlpm.ai_test&amp;" = "&amp;ROUND(_xlpm.q*_xlpm.f,1)&amp;" "&amp;_xlpm.u,ROUND(_xlpm.q,1)&amp;" "&amp;_xlpm.ai_test)),""),""))))</f>
        <v>0</v>
      </c>
      <c r="AX345" s="1055"/>
      <c r="AY345" s="1053">
        <f t="shared" si="152"/>
        <v>0</v>
      </c>
      <c r="AZ345" s="1054" t="str">
        <f t="shared" si="153"/>
        <v/>
      </c>
      <c r="BA345" s="1056">
        <f t="shared" si="154"/>
        <v>0</v>
      </c>
      <c r="BB345" s="1057" t="str">
        <f t="shared" si="155"/>
        <v/>
      </c>
      <c r="BC345" s="1046"/>
      <c r="BD345" s="1058">
        <f t="shared" si="156"/>
        <v>0</v>
      </c>
      <c r="BE345" s="1048" t="str">
        <f t="shared" si="157"/>
        <v/>
      </c>
      <c r="BF345" s="262" t="s">
        <v>22</v>
      </c>
      <c r="BG345" s="1027">
        <f t="shared" si="158"/>
        <v>0</v>
      </c>
      <c r="BH345" s="1028">
        <f t="shared" si="159"/>
        <v>0</v>
      </c>
      <c r="BI345"/>
      <c r="BR345"/>
      <c r="BS345"/>
      <c r="BT345"/>
      <c r="BU345"/>
      <c r="BV345"/>
      <c r="BW345"/>
      <c r="BX345" s="964" t="str">
        <f t="shared" si="141"/>
        <v>►</v>
      </c>
      <c r="BY345" s="848"/>
      <c r="BZ345" s="848"/>
      <c r="CA345" s="848"/>
      <c r="CB345" s="848"/>
      <c r="CC345" s="848"/>
      <c r="CD345" s="262"/>
      <c r="CE345"/>
      <c r="CF345"/>
      <c r="CG345"/>
      <c r="CH345"/>
      <c r="CI345"/>
      <c r="CJ345"/>
      <c r="CK345"/>
      <c r="CL345" s="262"/>
      <c r="CM345"/>
      <c r="CN345"/>
      <c r="CO345"/>
      <c r="CP345"/>
      <c r="CQ345"/>
      <c r="CR345"/>
      <c r="CS345"/>
      <c r="CT345" s="262"/>
      <c r="CU345"/>
      <c r="CV345"/>
      <c r="CW345"/>
      <c r="CX345"/>
      <c r="CY345"/>
      <c r="CZ345"/>
      <c r="DA345"/>
      <c r="DB345" s="262"/>
      <c r="DC345" s="3">
        <v>1</v>
      </c>
    </row>
    <row r="346" spans="3:107" s="701" customFormat="1" ht="21" customHeight="1">
      <c r="C346"/>
      <c r="D346" s="262"/>
      <c r="E346" s="262"/>
      <c r="F346" s="262"/>
      <c r="G346" s="262"/>
      <c r="H346" s="262"/>
      <c r="I346" s="262"/>
      <c r="J346" s="262"/>
      <c r="K346" s="262"/>
      <c r="L346" s="115" t="s">
        <v>16</v>
      </c>
      <c r="M346" s="3141"/>
      <c r="N346" s="3142"/>
      <c r="O346" s="3141"/>
      <c r="P346" s="3143"/>
      <c r="Q346" s="3144"/>
      <c r="R346" s="3145"/>
      <c r="S346" s="3146"/>
      <c r="T346" s="3147"/>
      <c r="U346" s="3148"/>
      <c r="V346" s="3149"/>
      <c r="W346" s="2109"/>
      <c r="X346" s="3150"/>
      <c r="Y346" s="117"/>
      <c r="Z346" s="3151"/>
      <c r="AA346" s="3152"/>
      <c r="AB346" s="3153"/>
      <c r="AC346" s="3154"/>
      <c r="AD346" s="119"/>
      <c r="AE346" s="262" t="s">
        <v>22</v>
      </c>
      <c r="AF346" s="1035" t="str">
        <f t="shared" si="142"/>
        <v>►</v>
      </c>
      <c r="AG346" s="1036" t="str">
        <f t="shared" si="143"/>
        <v/>
      </c>
      <c r="AH346" s="1037" t="str">
        <f t="shared" si="144"/>
        <v/>
      </c>
      <c r="AI346" s="1036" t="str">
        <f t="shared" si="145"/>
        <v/>
      </c>
      <c r="AJ346" s="1037" t="str">
        <f t="shared" si="146"/>
        <v/>
      </c>
      <c r="AK346" s="1037">
        <f>IF(AND(L346="A",COUNTIF(BJ15:BL62,TRIM(U346))&gt;0),1,0)</f>
        <v>0</v>
      </c>
      <c r="AL346" s="1051" t="str" cm="1">
        <f t="array" ref="AL346">IF(AF346&lt;&gt;"A","",IFERROR((IFERROR(_xlfn.XLOOKUP(TRIM(SUBSTITUTE(U346,CHAR(160)," ")),BJ15:BJ62,BM15:BM62),IFERROR(_xlfn.XLOOKUP(TRIM(SUBSTITUTE(U346,CHAR(160)," ")),BK15:BK62,BM15:BM62),_xlfn.XLOOKUP(TRIM(SUBSTITUTE(U346,CHAR(160)," ")),BL15:BL62,BM15:BM62))))*T346*IF(ISBLANK(Q346),1,Q346)+IFERROR(_xlfn.XLOOKUP("RECHERCHEX",TRIM(L346:AD346),L346:AD346),0),0))</f>
        <v/>
      </c>
      <c r="AM346" s="1038">
        <f t="shared" si="147"/>
        <v>0</v>
      </c>
      <c r="AN346" s="1627" t="str">
        <f t="shared" si="148"/>
        <v/>
      </c>
      <c r="AO346" s="1039">
        <f t="shared" si="149"/>
        <v>0</v>
      </c>
      <c r="AP346" s="1039">
        <f t="shared" si="150"/>
        <v>0</v>
      </c>
      <c r="AQ346" s="1040">
        <f>IF(AO346&gt;0,AS9,0)</f>
        <v>0</v>
      </c>
      <c r="AR346" s="1628" t="str">
        <f>IF(TRIM(AG346)="▼ recette suivante", AG346, IF(AQ346&gt;0, IF(AT9&lt;&gt;"", AT9&amp;"-ou.or.o ❾ + or - &gt;", ""), ""))</f>
        <v/>
      </c>
      <c r="AS346" s="1064"/>
      <c r="AT346" s="1064"/>
      <c r="AU346" s="1042">
        <f t="shared" si="151"/>
        <v>0</v>
      </c>
      <c r="AV346" s="1043">
        <f>IF(AK346,IF(OR(AU346="",N(AU346)&lt;=0.000000001),"",_xlfn.XLOOKUP(AJ346,BJ15:BJ62,BN15:BN62,_xlfn.XLOOKUP(AJ346,BK15:BK62,BN15:BN62,_xlfn.XLOOKUP(AJ346,BL15:BL62,BN15:BN62,"")))),0)</f>
        <v>0</v>
      </c>
      <c r="AW346" s="1065" cm="1">
        <f t="array" ref="AW346">IF(AK346&lt;&gt;1,0,IF(OR(AU346="",N(AU346)&lt;=0.000000001),"",IF(OR(AO346="",N(AO346)&lt;=0.000000001),0,IF(ISNUMBER(AU346),IFERROR(_xlfn.LET(_xlpm.ai_test,TRIM(AJ346),_xlpm.r,IFERROR(_xlfn.XLOOKUP(_xlpm.ai_test,BJ15:BJ62,ROW(BJ15:BJ62),0,1),IFERROR(_xlfn.XLOOKUP(_xlpm.ai_test,BK15:BK62,ROW(BK15:BK62),0,1),_xlfn.XLOOKUP(_xlpm.ai_test,BL15:BL62,ROW(BL15:BL62),0,1))),_xlpm.p,_xlpm.r-MIN(ROW(BJ15:BJ62))+1,_xlpm.f,INDEX(BM15:BM62,_xlpm.p),_xlpm.u,INDEX(BN15:BN62,_xlpm.p),_xlpm.s,INDEX(BP15:BP62,_xlpm.p),_xlpm.q,N(AU346)/_xlpm.f,IF(_xlpm.q&gt;=_xlpm.s,ROUND(_xlpm.q,1)&amp;" "&amp;_xlpm.ai_test&amp;" = "&amp;ROUND(_xlpm.q*_xlpm.f,1)&amp;" "&amp;_xlpm.u,ROUND(_xlpm.q,1)&amp;" "&amp;_xlpm.ai_test)),""),""))))</f>
        <v>0</v>
      </c>
      <c r="AX346" s="1055"/>
      <c r="AY346" s="1042">
        <f t="shared" si="152"/>
        <v>0</v>
      </c>
      <c r="AZ346" s="1043" t="str">
        <f t="shared" si="153"/>
        <v/>
      </c>
      <c r="BA346" s="1044">
        <f t="shared" si="154"/>
        <v>0</v>
      </c>
      <c r="BB346" s="1045" t="str">
        <f t="shared" si="155"/>
        <v/>
      </c>
      <c r="BC346" s="1046"/>
      <c r="BD346" s="1047">
        <f t="shared" si="156"/>
        <v>0</v>
      </c>
      <c r="BE346" s="1048" t="str">
        <f t="shared" si="157"/>
        <v/>
      </c>
      <c r="BF346" s="262" t="s">
        <v>22</v>
      </c>
      <c r="BG346" s="1027">
        <f t="shared" si="158"/>
        <v>0</v>
      </c>
      <c r="BH346" s="1028">
        <f t="shared" si="159"/>
        <v>0</v>
      </c>
      <c r="BI346"/>
      <c r="BR346"/>
      <c r="BS346"/>
      <c r="BT346"/>
      <c r="BU346"/>
      <c r="BV346"/>
      <c r="BW346"/>
      <c r="BX346" s="964" t="str">
        <f t="shared" si="141"/>
        <v>►</v>
      </c>
      <c r="BY346" s="848"/>
      <c r="BZ346" s="848"/>
      <c r="CA346" s="848"/>
      <c r="CB346" s="848"/>
      <c r="CC346" s="848"/>
      <c r="CD346" s="262"/>
      <c r="CE346"/>
      <c r="CF346"/>
      <c r="CG346"/>
      <c r="CH346"/>
      <c r="CI346"/>
      <c r="CJ346"/>
      <c r="CK346"/>
      <c r="CL346" s="262"/>
      <c r="CM346"/>
      <c r="CN346"/>
      <c r="CO346"/>
      <c r="CP346"/>
      <c r="CQ346"/>
      <c r="CR346"/>
      <c r="CS346"/>
      <c r="CT346" s="262"/>
      <c r="CU346"/>
      <c r="CV346"/>
      <c r="CW346"/>
      <c r="CX346"/>
      <c r="CY346"/>
      <c r="CZ346"/>
      <c r="DA346"/>
      <c r="DB346" s="262"/>
      <c r="DC346" s="3">
        <v>1</v>
      </c>
    </row>
    <row r="347" spans="3:107" s="701" customFormat="1" ht="21" customHeight="1">
      <c r="C347"/>
      <c r="D347" s="262"/>
      <c r="E347" s="262"/>
      <c r="F347" s="262"/>
      <c r="G347" s="262"/>
      <c r="H347" s="262"/>
      <c r="I347" s="262"/>
      <c r="J347" s="262"/>
      <c r="K347" s="262"/>
      <c r="L347" s="115" t="s">
        <v>16</v>
      </c>
      <c r="M347" s="3141"/>
      <c r="N347" s="3142"/>
      <c r="O347" s="3141"/>
      <c r="P347" s="3143"/>
      <c r="Q347" s="3144"/>
      <c r="R347" s="3145"/>
      <c r="S347" s="3146"/>
      <c r="T347" s="3147"/>
      <c r="U347" s="3148"/>
      <c r="V347" s="3149"/>
      <c r="W347" s="2109"/>
      <c r="X347" s="3150"/>
      <c r="Y347" s="117"/>
      <c r="Z347" s="3151"/>
      <c r="AA347" s="3152"/>
      <c r="AB347" s="3153"/>
      <c r="AC347" s="3154"/>
      <c r="AD347" s="119"/>
      <c r="AE347" s="262" t="s">
        <v>22</v>
      </c>
      <c r="AF347" s="1035" t="str">
        <f t="shared" si="142"/>
        <v>►</v>
      </c>
      <c r="AG347" s="1036" t="str">
        <f t="shared" si="143"/>
        <v/>
      </c>
      <c r="AH347" s="1037" t="str">
        <f t="shared" si="144"/>
        <v/>
      </c>
      <c r="AI347" s="1036" t="str">
        <f t="shared" si="145"/>
        <v/>
      </c>
      <c r="AJ347" s="1037" t="str">
        <f t="shared" si="146"/>
        <v/>
      </c>
      <c r="AK347" s="1037">
        <f>IF(AND(L347="A",COUNTIF(BJ15:BL62,TRIM(U347))&gt;0),1,0)</f>
        <v>0</v>
      </c>
      <c r="AL347" s="1051" t="str" cm="1">
        <f t="array" ref="AL347">IF(AF347&lt;&gt;"A","",IFERROR((IFERROR(_xlfn.XLOOKUP(TRIM(SUBSTITUTE(U347,CHAR(160)," ")),BJ15:BJ62,BM15:BM62),IFERROR(_xlfn.XLOOKUP(TRIM(SUBSTITUTE(U347,CHAR(160)," ")),BK15:BK62,BM15:BM62),_xlfn.XLOOKUP(TRIM(SUBSTITUTE(U347,CHAR(160)," ")),BL15:BL62,BM15:BM62))))*T347*IF(ISBLANK(Q347),1,Q347)+IFERROR(_xlfn.XLOOKUP("RECHERCHEX",TRIM(L347:AD347),L347:AD347),0),0))</f>
        <v/>
      </c>
      <c r="AM347" s="1038">
        <f t="shared" si="147"/>
        <v>0</v>
      </c>
      <c r="AN347" s="1627" t="str">
        <f t="shared" si="148"/>
        <v/>
      </c>
      <c r="AO347" s="1039">
        <f t="shared" si="149"/>
        <v>0</v>
      </c>
      <c r="AP347" s="1039">
        <f t="shared" si="150"/>
        <v>0</v>
      </c>
      <c r="AQ347" s="1052">
        <f>IF(AO347&gt;0,AS9,0)</f>
        <v>0</v>
      </c>
      <c r="AR347" s="1626" t="str">
        <f>IF(TRIM(AG347)="▼ recette suivante", AG347, IF(AQ347&gt;0, IF(AT9&lt;&gt;"", AT9&amp;"-ou.or.o ❾ + or - &gt;", ""), ""))</f>
        <v/>
      </c>
      <c r="AS347" s="1064"/>
      <c r="AT347" s="1064"/>
      <c r="AU347" s="1053">
        <f t="shared" si="151"/>
        <v>0</v>
      </c>
      <c r="AV347" s="1054">
        <f>IF(AK347,IF(OR(AU347="",N(AU347)&lt;=0.000000001),"",_xlfn.XLOOKUP(AJ347,BJ15:BJ62,BN15:BN62,_xlfn.XLOOKUP(AJ347,BK15:BK62,BN15:BN62,_xlfn.XLOOKUP(AJ347,BL15:BL62,BN15:BN62,"")))),0)</f>
        <v>0</v>
      </c>
      <c r="AW347" s="1067" cm="1">
        <f t="array" ref="AW347">IF(AK347&lt;&gt;1,0,IF(OR(AU347="",N(AU347)&lt;=0.000000001),"",IF(OR(AO347="",N(AO347)&lt;=0.000000001),0,IF(ISNUMBER(AU347),IFERROR(_xlfn.LET(_xlpm.ai_test,TRIM(AJ347),_xlpm.r,IFERROR(_xlfn.XLOOKUP(_xlpm.ai_test,BJ15:BJ62,ROW(BJ15:BJ62),0,1),IFERROR(_xlfn.XLOOKUP(_xlpm.ai_test,BK15:BK62,ROW(BK15:BK62),0,1),_xlfn.XLOOKUP(_xlpm.ai_test,BL15:BL62,ROW(BL15:BL62),0,1))),_xlpm.p,_xlpm.r-MIN(ROW(BJ15:BJ62))+1,_xlpm.f,INDEX(BM15:BM62,_xlpm.p),_xlpm.u,INDEX(BN15:BN62,_xlpm.p),_xlpm.s,INDEX(BP15:BP62,_xlpm.p),_xlpm.q,N(AU347)/_xlpm.f,IF(_xlpm.q&gt;=_xlpm.s,ROUND(_xlpm.q,1)&amp;" "&amp;_xlpm.ai_test&amp;" = "&amp;ROUND(_xlpm.q*_xlpm.f,1)&amp;" "&amp;_xlpm.u,ROUND(_xlpm.q,1)&amp;" "&amp;_xlpm.ai_test)),""),""))))</f>
        <v>0</v>
      </c>
      <c r="AX347" s="1055"/>
      <c r="AY347" s="1053">
        <f t="shared" si="152"/>
        <v>0</v>
      </c>
      <c r="AZ347" s="1054" t="str">
        <f t="shared" si="153"/>
        <v/>
      </c>
      <c r="BA347" s="1056">
        <f t="shared" si="154"/>
        <v>0</v>
      </c>
      <c r="BB347" s="1057" t="str">
        <f t="shared" si="155"/>
        <v/>
      </c>
      <c r="BC347" s="1046"/>
      <c r="BD347" s="1058">
        <f t="shared" si="156"/>
        <v>0</v>
      </c>
      <c r="BE347" s="1048" t="str">
        <f t="shared" si="157"/>
        <v/>
      </c>
      <c r="BF347" s="262" t="s">
        <v>22</v>
      </c>
      <c r="BG347" s="1027">
        <f t="shared" si="158"/>
        <v>0</v>
      </c>
      <c r="BH347" s="1028">
        <f t="shared" si="159"/>
        <v>0</v>
      </c>
      <c r="BI347"/>
      <c r="BR347"/>
      <c r="BS347"/>
      <c r="BT347"/>
      <c r="BU347"/>
      <c r="BV347"/>
      <c r="BW347"/>
      <c r="BX347" s="964" t="str">
        <f t="shared" si="141"/>
        <v>►</v>
      </c>
      <c r="BY347" s="848"/>
      <c r="BZ347" s="848"/>
      <c r="CA347" s="848"/>
      <c r="CB347" s="848"/>
      <c r="CC347" s="848"/>
      <c r="CD347" s="262"/>
      <c r="CE347"/>
      <c r="CF347"/>
      <c r="CG347"/>
      <c r="CH347"/>
      <c r="CI347"/>
      <c r="CJ347"/>
      <c r="CK347"/>
      <c r="CL347" s="262"/>
      <c r="CM347"/>
      <c r="CN347"/>
      <c r="CO347"/>
      <c r="CP347"/>
      <c r="CQ347"/>
      <c r="CR347"/>
      <c r="CS347"/>
      <c r="CT347" s="262"/>
      <c r="CU347"/>
      <c r="CV347"/>
      <c r="CW347"/>
      <c r="CX347"/>
      <c r="CY347"/>
      <c r="CZ347"/>
      <c r="DA347"/>
      <c r="DB347" s="262"/>
      <c r="DC347" s="3">
        <v>1</v>
      </c>
    </row>
    <row r="348" spans="3:107" s="701" customFormat="1" ht="21" customHeight="1">
      <c r="C348"/>
      <c r="D348" s="262"/>
      <c r="E348" s="262"/>
      <c r="F348" s="262"/>
      <c r="G348" s="262"/>
      <c r="H348" s="262"/>
      <c r="I348" s="262"/>
      <c r="J348" s="262"/>
      <c r="K348" s="262"/>
      <c r="L348" s="115" t="s">
        <v>16</v>
      </c>
      <c r="M348" s="3141"/>
      <c r="N348" s="3142"/>
      <c r="O348" s="3141"/>
      <c r="P348" s="3143"/>
      <c r="Q348" s="3144"/>
      <c r="R348" s="3145"/>
      <c r="S348" s="3146"/>
      <c r="T348" s="3147"/>
      <c r="U348" s="3148"/>
      <c r="V348" s="3149"/>
      <c r="W348" s="2109"/>
      <c r="X348" s="3150"/>
      <c r="Y348" s="117"/>
      <c r="Z348" s="3151"/>
      <c r="AA348" s="3152"/>
      <c r="AB348" s="3153"/>
      <c r="AC348" s="3154"/>
      <c r="AD348" s="119"/>
      <c r="AE348" s="262" t="s">
        <v>22</v>
      </c>
      <c r="AF348" s="1035" t="str">
        <f t="shared" si="142"/>
        <v>►</v>
      </c>
      <c r="AG348" s="1036" t="str">
        <f t="shared" si="143"/>
        <v/>
      </c>
      <c r="AH348" s="1037" t="str">
        <f t="shared" si="144"/>
        <v/>
      </c>
      <c r="AI348" s="1036" t="str">
        <f t="shared" si="145"/>
        <v/>
      </c>
      <c r="AJ348" s="1037" t="str">
        <f t="shared" si="146"/>
        <v/>
      </c>
      <c r="AK348" s="1037">
        <f>IF(AND(L348="A",COUNTIF(BJ15:BL62,TRIM(U348))&gt;0),1,0)</f>
        <v>0</v>
      </c>
      <c r="AL348" s="1051" t="str" cm="1">
        <f t="array" ref="AL348">IF(AF348&lt;&gt;"A","",IFERROR((IFERROR(_xlfn.XLOOKUP(TRIM(SUBSTITUTE(U348,CHAR(160)," ")),BJ15:BJ62,BM15:BM62),IFERROR(_xlfn.XLOOKUP(TRIM(SUBSTITUTE(U348,CHAR(160)," ")),BK15:BK62,BM15:BM62),_xlfn.XLOOKUP(TRIM(SUBSTITUTE(U348,CHAR(160)," ")),BL15:BL62,BM15:BM62))))*T348*IF(ISBLANK(Q348),1,Q348)+IFERROR(_xlfn.XLOOKUP("RECHERCHEX",TRIM(L348:AD348),L348:AD348),0),0))</f>
        <v/>
      </c>
      <c r="AM348" s="1038">
        <f t="shared" si="147"/>
        <v>0</v>
      </c>
      <c r="AN348" s="1627" t="str">
        <f t="shared" si="148"/>
        <v/>
      </c>
      <c r="AO348" s="1039">
        <f t="shared" si="149"/>
        <v>0</v>
      </c>
      <c r="AP348" s="1039">
        <f t="shared" si="150"/>
        <v>0</v>
      </c>
      <c r="AQ348" s="1040">
        <f>IF(AO348&gt;0,AS9,0)</f>
        <v>0</v>
      </c>
      <c r="AR348" s="1628" t="str">
        <f>IF(TRIM(AG348)="▼ recette suivante", AG348, IF(AQ348&gt;0, IF(AT9&lt;&gt;"", AT9&amp;"-ou.or.o ❾ + or - &gt;", ""), ""))</f>
        <v/>
      </c>
      <c r="AS348" s="1064"/>
      <c r="AT348" s="1064"/>
      <c r="AU348" s="1042">
        <f t="shared" si="151"/>
        <v>0</v>
      </c>
      <c r="AV348" s="1043">
        <f>IF(AK348,IF(OR(AU348="",N(AU348)&lt;=0.000000001),"",_xlfn.XLOOKUP(AJ348,BJ15:BJ62,BN15:BN62,_xlfn.XLOOKUP(AJ348,BK15:BK62,BN15:BN62,_xlfn.XLOOKUP(AJ348,BL15:BL62,BN15:BN62,"")))),0)</f>
        <v>0</v>
      </c>
      <c r="AW348" s="1065" cm="1">
        <f t="array" ref="AW348">IF(AK348&lt;&gt;1,0,IF(OR(AU348="",N(AU348)&lt;=0.000000001),"",IF(OR(AO348="",N(AO348)&lt;=0.000000001),0,IF(ISNUMBER(AU348),IFERROR(_xlfn.LET(_xlpm.ai_test,TRIM(AJ348),_xlpm.r,IFERROR(_xlfn.XLOOKUP(_xlpm.ai_test,BJ15:BJ62,ROW(BJ15:BJ62),0,1),IFERROR(_xlfn.XLOOKUP(_xlpm.ai_test,BK15:BK62,ROW(BK15:BK62),0,1),_xlfn.XLOOKUP(_xlpm.ai_test,BL15:BL62,ROW(BL15:BL62),0,1))),_xlpm.p,_xlpm.r-MIN(ROW(BJ15:BJ62))+1,_xlpm.f,INDEX(BM15:BM62,_xlpm.p),_xlpm.u,INDEX(BN15:BN62,_xlpm.p),_xlpm.s,INDEX(BP15:BP62,_xlpm.p),_xlpm.q,N(AU348)/_xlpm.f,IF(_xlpm.q&gt;=_xlpm.s,ROUND(_xlpm.q,1)&amp;" "&amp;_xlpm.ai_test&amp;" = "&amp;ROUND(_xlpm.q*_xlpm.f,1)&amp;" "&amp;_xlpm.u,ROUND(_xlpm.q,1)&amp;" "&amp;_xlpm.ai_test)),""),""))))</f>
        <v>0</v>
      </c>
      <c r="AX348" s="1055"/>
      <c r="AY348" s="1042">
        <f t="shared" si="152"/>
        <v>0</v>
      </c>
      <c r="AZ348" s="1043" t="str">
        <f t="shared" si="153"/>
        <v/>
      </c>
      <c r="BA348" s="1044">
        <f t="shared" si="154"/>
        <v>0</v>
      </c>
      <c r="BB348" s="1045" t="str">
        <f t="shared" si="155"/>
        <v/>
      </c>
      <c r="BC348" s="1046"/>
      <c r="BD348" s="1047">
        <f t="shared" si="156"/>
        <v>0</v>
      </c>
      <c r="BE348" s="1048" t="str">
        <f t="shared" si="157"/>
        <v/>
      </c>
      <c r="BF348" s="262" t="s">
        <v>22</v>
      </c>
      <c r="BG348" s="1027">
        <f t="shared" si="158"/>
        <v>0</v>
      </c>
      <c r="BH348" s="1028">
        <f t="shared" si="159"/>
        <v>0</v>
      </c>
      <c r="BI348"/>
      <c r="BR348"/>
      <c r="BS348"/>
      <c r="BT348"/>
      <c r="BU348"/>
      <c r="BV348"/>
      <c r="BW348"/>
      <c r="BX348" s="964" t="str">
        <f t="shared" si="141"/>
        <v>►</v>
      </c>
      <c r="BY348" s="848"/>
      <c r="BZ348" s="848"/>
      <c r="CA348" s="848"/>
      <c r="CB348" s="848"/>
      <c r="CC348" s="848"/>
      <c r="CD348" s="262"/>
      <c r="CE348"/>
      <c r="CF348"/>
      <c r="CG348"/>
      <c r="CH348"/>
      <c r="CI348"/>
      <c r="CJ348"/>
      <c r="CK348"/>
      <c r="CL348" s="262"/>
      <c r="CM348"/>
      <c r="CN348"/>
      <c r="CO348"/>
      <c r="CP348"/>
      <c r="CQ348"/>
      <c r="CR348"/>
      <c r="CS348"/>
      <c r="CT348" s="262"/>
      <c r="CU348"/>
      <c r="CV348"/>
      <c r="CW348"/>
      <c r="CX348"/>
      <c r="CY348"/>
      <c r="CZ348"/>
      <c r="DA348"/>
      <c r="DB348" s="262"/>
      <c r="DC348" s="3">
        <v>1</v>
      </c>
    </row>
    <row r="349" spans="3:107" s="701" customFormat="1" ht="21" customHeight="1">
      <c r="C349"/>
      <c r="D349" s="262"/>
      <c r="E349" s="262"/>
      <c r="F349" s="262"/>
      <c r="G349" s="262"/>
      <c r="H349" s="262"/>
      <c r="I349" s="262"/>
      <c r="J349" s="262"/>
      <c r="K349" s="262"/>
      <c r="L349" s="115" t="s">
        <v>16</v>
      </c>
      <c r="M349" s="3141"/>
      <c r="N349" s="3142"/>
      <c r="O349" s="3141"/>
      <c r="P349" s="3143"/>
      <c r="Q349" s="3144"/>
      <c r="R349" s="3145"/>
      <c r="S349" s="3146"/>
      <c r="T349" s="3147"/>
      <c r="U349" s="3148"/>
      <c r="V349" s="3149"/>
      <c r="W349" s="2109"/>
      <c r="X349" s="3150"/>
      <c r="Y349" s="117"/>
      <c r="Z349" s="3151"/>
      <c r="AA349" s="3152"/>
      <c r="AB349" s="3153"/>
      <c r="AC349" s="3154"/>
      <c r="AD349" s="119"/>
      <c r="AE349" s="262" t="s">
        <v>22</v>
      </c>
      <c r="AF349" s="1035" t="str">
        <f t="shared" si="142"/>
        <v>►</v>
      </c>
      <c r="AG349" s="1036" t="str">
        <f t="shared" si="143"/>
        <v/>
      </c>
      <c r="AH349" s="1037" t="str">
        <f t="shared" si="144"/>
        <v/>
      </c>
      <c r="AI349" s="1036" t="str">
        <f t="shared" si="145"/>
        <v/>
      </c>
      <c r="AJ349" s="1037" t="str">
        <f t="shared" si="146"/>
        <v/>
      </c>
      <c r="AK349" s="1037">
        <f>IF(AND(L349="A",COUNTIF(BJ15:BL62,TRIM(U349))&gt;0),1,0)</f>
        <v>0</v>
      </c>
      <c r="AL349" s="1051" t="str" cm="1">
        <f t="array" ref="AL349">IF(AF349&lt;&gt;"A","",IFERROR((IFERROR(_xlfn.XLOOKUP(TRIM(SUBSTITUTE(U349,CHAR(160)," ")),BJ15:BJ62,BM15:BM62),IFERROR(_xlfn.XLOOKUP(TRIM(SUBSTITUTE(U349,CHAR(160)," ")),BK15:BK62,BM15:BM62),_xlfn.XLOOKUP(TRIM(SUBSTITUTE(U349,CHAR(160)," ")),BL15:BL62,BM15:BM62))))*T349*IF(ISBLANK(Q349),1,Q349)+IFERROR(_xlfn.XLOOKUP("RECHERCHEX",TRIM(L349:AD349),L349:AD349),0),0))</f>
        <v/>
      </c>
      <c r="AM349" s="1038">
        <f t="shared" si="147"/>
        <v>0</v>
      </c>
      <c r="AN349" s="1627" t="str">
        <f t="shared" si="148"/>
        <v/>
      </c>
      <c r="AO349" s="1039">
        <f t="shared" si="149"/>
        <v>0</v>
      </c>
      <c r="AP349" s="1039">
        <f t="shared" si="150"/>
        <v>0</v>
      </c>
      <c r="AQ349" s="1052">
        <f>IF(AO349&gt;0,AS9,0)</f>
        <v>0</v>
      </c>
      <c r="AR349" s="1626" t="str">
        <f>IF(TRIM(AG349)="▼ recette suivante", AG349, IF(AQ349&gt;0, IF(AT9&lt;&gt;"", AT9&amp;"-ou.or.o ❾ + or - &gt;", ""), ""))</f>
        <v/>
      </c>
      <c r="AS349" s="1064"/>
      <c r="AT349" s="1064"/>
      <c r="AU349" s="1053">
        <f t="shared" si="151"/>
        <v>0</v>
      </c>
      <c r="AV349" s="1054">
        <f>IF(AK349,IF(OR(AU349="",N(AU349)&lt;=0.000000001),"",_xlfn.XLOOKUP(AJ349,BJ15:BJ62,BN15:BN62,_xlfn.XLOOKUP(AJ349,BK15:BK62,BN15:BN62,_xlfn.XLOOKUP(AJ349,BL15:BL62,BN15:BN62,"")))),0)</f>
        <v>0</v>
      </c>
      <c r="AW349" s="1067" cm="1">
        <f t="array" ref="AW349">IF(AK349&lt;&gt;1,0,IF(OR(AU349="",N(AU349)&lt;=0.000000001),"",IF(OR(AO349="",N(AO349)&lt;=0.000000001),0,IF(ISNUMBER(AU349),IFERROR(_xlfn.LET(_xlpm.ai_test,TRIM(AJ349),_xlpm.r,IFERROR(_xlfn.XLOOKUP(_xlpm.ai_test,BJ15:BJ62,ROW(BJ15:BJ62),0,1),IFERROR(_xlfn.XLOOKUP(_xlpm.ai_test,BK15:BK62,ROW(BK15:BK62),0,1),_xlfn.XLOOKUP(_xlpm.ai_test,BL15:BL62,ROW(BL15:BL62),0,1))),_xlpm.p,_xlpm.r-MIN(ROW(BJ15:BJ62))+1,_xlpm.f,INDEX(BM15:BM62,_xlpm.p),_xlpm.u,INDEX(BN15:BN62,_xlpm.p),_xlpm.s,INDEX(BP15:BP62,_xlpm.p),_xlpm.q,N(AU349)/_xlpm.f,IF(_xlpm.q&gt;=_xlpm.s,ROUND(_xlpm.q,1)&amp;" "&amp;_xlpm.ai_test&amp;" = "&amp;ROUND(_xlpm.q*_xlpm.f,1)&amp;" "&amp;_xlpm.u,ROUND(_xlpm.q,1)&amp;" "&amp;_xlpm.ai_test)),""),""))))</f>
        <v>0</v>
      </c>
      <c r="AX349" s="1055"/>
      <c r="AY349" s="1053">
        <f t="shared" si="152"/>
        <v>0</v>
      </c>
      <c r="AZ349" s="1054" t="str">
        <f t="shared" si="153"/>
        <v/>
      </c>
      <c r="BA349" s="1056">
        <f t="shared" si="154"/>
        <v>0</v>
      </c>
      <c r="BB349" s="1057" t="str">
        <f t="shared" si="155"/>
        <v/>
      </c>
      <c r="BC349" s="1046"/>
      <c r="BD349" s="1058">
        <f t="shared" si="156"/>
        <v>0</v>
      </c>
      <c r="BE349" s="1048" t="str">
        <f t="shared" si="157"/>
        <v/>
      </c>
      <c r="BF349" s="262" t="s">
        <v>22</v>
      </c>
      <c r="BG349" s="1027">
        <f t="shared" si="158"/>
        <v>0</v>
      </c>
      <c r="BH349" s="1028">
        <f t="shared" si="159"/>
        <v>0</v>
      </c>
      <c r="BI349"/>
      <c r="BR349"/>
      <c r="BS349"/>
      <c r="BT349"/>
      <c r="BU349"/>
      <c r="BV349"/>
      <c r="BW349"/>
      <c r="BX349" s="964" t="str">
        <f t="shared" si="141"/>
        <v>►</v>
      </c>
      <c r="BY349" s="848"/>
      <c r="BZ349" s="848"/>
      <c r="CA349" s="848"/>
      <c r="CB349" s="848"/>
      <c r="CC349" s="848"/>
      <c r="CD349" s="262"/>
      <c r="CE349"/>
      <c r="CF349"/>
      <c r="CG349"/>
      <c r="CH349"/>
      <c r="CI349"/>
      <c r="CJ349"/>
      <c r="CK349"/>
      <c r="CL349" s="262"/>
      <c r="CM349"/>
      <c r="CN349"/>
      <c r="CO349"/>
      <c r="CP349"/>
      <c r="CQ349"/>
      <c r="CR349"/>
      <c r="CS349"/>
      <c r="CT349" s="262"/>
      <c r="CU349"/>
      <c r="CV349"/>
      <c r="CW349"/>
      <c r="CX349"/>
      <c r="CY349"/>
      <c r="CZ349"/>
      <c r="DA349"/>
      <c r="DB349" s="262"/>
      <c r="DC349" s="3">
        <v>1</v>
      </c>
    </row>
    <row r="350" spans="3:107" s="701" customFormat="1" ht="21" customHeight="1">
      <c r="C350"/>
      <c r="D350" s="262"/>
      <c r="E350" s="262"/>
      <c r="F350" s="262"/>
      <c r="G350" s="262"/>
      <c r="H350" s="262"/>
      <c r="I350" s="262"/>
      <c r="J350" s="262"/>
      <c r="K350" s="262"/>
      <c r="L350" s="115" t="s">
        <v>16</v>
      </c>
      <c r="M350" s="3141"/>
      <c r="N350" s="3142"/>
      <c r="O350" s="3141"/>
      <c r="P350" s="3143"/>
      <c r="Q350" s="3144"/>
      <c r="R350" s="3145"/>
      <c r="S350" s="3146"/>
      <c r="T350" s="3147"/>
      <c r="U350" s="3148"/>
      <c r="V350" s="3149"/>
      <c r="W350" s="2109"/>
      <c r="X350" s="3150"/>
      <c r="Y350" s="117"/>
      <c r="Z350" s="3151"/>
      <c r="AA350" s="3152"/>
      <c r="AB350" s="3153"/>
      <c r="AC350" s="3154"/>
      <c r="AD350" s="119"/>
      <c r="AE350" s="262" t="s">
        <v>22</v>
      </c>
      <c r="AF350" s="1035" t="str">
        <f t="shared" si="142"/>
        <v>►</v>
      </c>
      <c r="AG350" s="1036" t="str">
        <f t="shared" si="143"/>
        <v/>
      </c>
      <c r="AH350" s="1037" t="str">
        <f t="shared" si="144"/>
        <v/>
      </c>
      <c r="AI350" s="1036" t="str">
        <f t="shared" si="145"/>
        <v/>
      </c>
      <c r="AJ350" s="1037" t="str">
        <f t="shared" si="146"/>
        <v/>
      </c>
      <c r="AK350" s="1037">
        <f>IF(AND(L350="A",COUNTIF(BJ15:BL62,TRIM(U350))&gt;0),1,0)</f>
        <v>0</v>
      </c>
      <c r="AL350" s="1051" t="str" cm="1">
        <f t="array" ref="AL350">IF(AF350&lt;&gt;"A","",IFERROR((IFERROR(_xlfn.XLOOKUP(TRIM(SUBSTITUTE(U350,CHAR(160)," ")),BJ15:BJ62,BM15:BM62),IFERROR(_xlfn.XLOOKUP(TRIM(SUBSTITUTE(U350,CHAR(160)," ")),BK15:BK62,BM15:BM62),_xlfn.XLOOKUP(TRIM(SUBSTITUTE(U350,CHAR(160)," ")),BL15:BL62,BM15:BM62))))*T350*IF(ISBLANK(Q350),1,Q350)+IFERROR(_xlfn.XLOOKUP("RECHERCHEX",TRIM(L350:AD350),L350:AD350),0),0))</f>
        <v/>
      </c>
      <c r="AM350" s="1038">
        <f t="shared" si="147"/>
        <v>0</v>
      </c>
      <c r="AN350" s="1627" t="str">
        <f t="shared" si="148"/>
        <v/>
      </c>
      <c r="AO350" s="1039">
        <f t="shared" si="149"/>
        <v>0</v>
      </c>
      <c r="AP350" s="1039">
        <f t="shared" si="150"/>
        <v>0</v>
      </c>
      <c r="AQ350" s="1040">
        <f>IF(AO350&gt;0,AS9,0)</f>
        <v>0</v>
      </c>
      <c r="AR350" s="1628" t="str">
        <f>IF(TRIM(AG350)="▼ recette suivante", AG350, IF(AQ350&gt;0, IF(AT9&lt;&gt;"", AT9&amp;"-ou.or.o ❾ + or - &gt;", ""), ""))</f>
        <v/>
      </c>
      <c r="AS350" s="1064"/>
      <c r="AT350" s="1064"/>
      <c r="AU350" s="1042">
        <f t="shared" si="151"/>
        <v>0</v>
      </c>
      <c r="AV350" s="1043">
        <f>IF(AK350,IF(OR(AU350="",N(AU350)&lt;=0.000000001),"",_xlfn.XLOOKUP(AJ350,BJ15:BJ62,BN15:BN62,_xlfn.XLOOKUP(AJ350,BK15:BK62,BN15:BN62,_xlfn.XLOOKUP(AJ350,BL15:BL62,BN15:BN62,"")))),0)</f>
        <v>0</v>
      </c>
      <c r="AW350" s="1065" cm="1">
        <f t="array" ref="AW350">IF(AK350&lt;&gt;1,0,IF(OR(AU350="",N(AU350)&lt;=0.000000001),"",IF(OR(AO350="",N(AO350)&lt;=0.000000001),0,IF(ISNUMBER(AU350),IFERROR(_xlfn.LET(_xlpm.ai_test,TRIM(AJ350),_xlpm.r,IFERROR(_xlfn.XLOOKUP(_xlpm.ai_test,BJ15:BJ62,ROW(BJ15:BJ62),0,1),IFERROR(_xlfn.XLOOKUP(_xlpm.ai_test,BK15:BK62,ROW(BK15:BK62),0,1),_xlfn.XLOOKUP(_xlpm.ai_test,BL15:BL62,ROW(BL15:BL62),0,1))),_xlpm.p,_xlpm.r-MIN(ROW(BJ15:BJ62))+1,_xlpm.f,INDEX(BM15:BM62,_xlpm.p),_xlpm.u,INDEX(BN15:BN62,_xlpm.p),_xlpm.s,INDEX(BP15:BP62,_xlpm.p),_xlpm.q,N(AU350)/_xlpm.f,IF(_xlpm.q&gt;=_xlpm.s,ROUND(_xlpm.q,1)&amp;" "&amp;_xlpm.ai_test&amp;" = "&amp;ROUND(_xlpm.q*_xlpm.f,1)&amp;" "&amp;_xlpm.u,ROUND(_xlpm.q,1)&amp;" "&amp;_xlpm.ai_test)),""),""))))</f>
        <v>0</v>
      </c>
      <c r="AX350" s="1055"/>
      <c r="AY350" s="1042">
        <f t="shared" si="152"/>
        <v>0</v>
      </c>
      <c r="AZ350" s="1043" t="str">
        <f t="shared" si="153"/>
        <v/>
      </c>
      <c r="BA350" s="1044">
        <f t="shared" si="154"/>
        <v>0</v>
      </c>
      <c r="BB350" s="1045" t="str">
        <f t="shared" si="155"/>
        <v/>
      </c>
      <c r="BC350" s="1046"/>
      <c r="BD350" s="1047">
        <f t="shared" si="156"/>
        <v>0</v>
      </c>
      <c r="BE350" s="1048" t="str">
        <f t="shared" si="157"/>
        <v/>
      </c>
      <c r="BF350" s="262" t="s">
        <v>22</v>
      </c>
      <c r="BG350" s="1027">
        <f t="shared" si="158"/>
        <v>0</v>
      </c>
      <c r="BH350" s="1028">
        <f t="shared" si="159"/>
        <v>0</v>
      </c>
      <c r="BI350"/>
      <c r="BR350"/>
      <c r="BS350"/>
      <c r="BT350"/>
      <c r="BU350"/>
      <c r="BV350"/>
      <c r="BW350"/>
      <c r="BX350" s="964" t="str">
        <f t="shared" si="141"/>
        <v>►</v>
      </c>
      <c r="BY350" s="848"/>
      <c r="BZ350" s="848"/>
      <c r="CA350" s="848"/>
      <c r="CB350" s="848"/>
      <c r="CC350" s="848"/>
      <c r="CD350" s="262"/>
      <c r="CE350"/>
      <c r="CF350"/>
      <c r="CG350"/>
      <c r="CH350"/>
      <c r="CI350"/>
      <c r="CJ350"/>
      <c r="CK350"/>
      <c r="CL350" s="262"/>
      <c r="CM350"/>
      <c r="CN350"/>
      <c r="CO350"/>
      <c r="CP350"/>
      <c r="CQ350"/>
      <c r="CR350"/>
      <c r="CS350"/>
      <c r="CT350" s="262"/>
      <c r="CU350"/>
      <c r="CV350"/>
      <c r="CW350"/>
      <c r="CX350"/>
      <c r="CY350"/>
      <c r="CZ350"/>
      <c r="DA350"/>
      <c r="DB350" s="262"/>
      <c r="DC350" s="3">
        <v>1</v>
      </c>
    </row>
    <row r="351" spans="3:107" s="701" customFormat="1" ht="21" customHeight="1">
      <c r="C351"/>
      <c r="D351" s="262"/>
      <c r="E351" s="262"/>
      <c r="F351" s="262"/>
      <c r="G351" s="262"/>
      <c r="H351" s="262"/>
      <c r="I351" s="262"/>
      <c r="J351" s="262"/>
      <c r="K351" s="262"/>
      <c r="L351" s="115" t="s">
        <v>16</v>
      </c>
      <c r="M351" s="3141"/>
      <c r="N351" s="3142"/>
      <c r="O351" s="3141"/>
      <c r="P351" s="3143"/>
      <c r="Q351" s="3144"/>
      <c r="R351" s="3145"/>
      <c r="S351" s="3146"/>
      <c r="T351" s="3147"/>
      <c r="U351" s="3148"/>
      <c r="V351" s="3149"/>
      <c r="W351" s="2109"/>
      <c r="X351" s="3150"/>
      <c r="Y351" s="117"/>
      <c r="Z351" s="3151"/>
      <c r="AA351" s="3152"/>
      <c r="AB351" s="3153"/>
      <c r="AC351" s="3154"/>
      <c r="AD351" s="119"/>
      <c r="AE351" s="262" t="s">
        <v>22</v>
      </c>
      <c r="AF351" s="1035" t="str">
        <f t="shared" si="142"/>
        <v>►</v>
      </c>
      <c r="AG351" s="1036" t="str">
        <f t="shared" si="143"/>
        <v/>
      </c>
      <c r="AH351" s="1037" t="str">
        <f t="shared" si="144"/>
        <v/>
      </c>
      <c r="AI351" s="1036" t="str">
        <f t="shared" si="145"/>
        <v/>
      </c>
      <c r="AJ351" s="1037" t="str">
        <f t="shared" si="146"/>
        <v/>
      </c>
      <c r="AK351" s="1037">
        <f>IF(AND(L351="A",COUNTIF(BJ15:BL62,TRIM(U351))&gt;0),1,0)</f>
        <v>0</v>
      </c>
      <c r="AL351" s="1051" t="str" cm="1">
        <f t="array" ref="AL351">IF(AF351&lt;&gt;"A","",IFERROR((IFERROR(_xlfn.XLOOKUP(TRIM(SUBSTITUTE(U351,CHAR(160)," ")),BJ15:BJ62,BM15:BM62),IFERROR(_xlfn.XLOOKUP(TRIM(SUBSTITUTE(U351,CHAR(160)," ")),BK15:BK62,BM15:BM62),_xlfn.XLOOKUP(TRIM(SUBSTITUTE(U351,CHAR(160)," ")),BL15:BL62,BM15:BM62))))*T351*IF(ISBLANK(Q351),1,Q351)+IFERROR(_xlfn.XLOOKUP("RECHERCHEX",TRIM(L351:AD351),L351:AD351),0),0))</f>
        <v/>
      </c>
      <c r="AM351" s="1038">
        <f t="shared" si="147"/>
        <v>0</v>
      </c>
      <c r="AN351" s="1627" t="str">
        <f t="shared" si="148"/>
        <v/>
      </c>
      <c r="AO351" s="1039">
        <f t="shared" si="149"/>
        <v>0</v>
      </c>
      <c r="AP351" s="1039">
        <f t="shared" si="150"/>
        <v>0</v>
      </c>
      <c r="AQ351" s="1052">
        <f>IF(AO351&gt;0,AS9,0)</f>
        <v>0</v>
      </c>
      <c r="AR351" s="1626" t="str">
        <f>IF(TRIM(AG351)="▼ recette suivante", AG351, IF(AQ351&gt;0, IF(AT9&lt;&gt;"", AT9&amp;"-ou.or.o ❾ + or - &gt;", ""), ""))</f>
        <v/>
      </c>
      <c r="AS351" s="1064"/>
      <c r="AT351" s="1064"/>
      <c r="AU351" s="1053">
        <f t="shared" si="151"/>
        <v>0</v>
      </c>
      <c r="AV351" s="1054">
        <f>IF(AK351,IF(OR(AU351="",N(AU351)&lt;=0.000000001),"",_xlfn.XLOOKUP(AJ351,BJ15:BJ62,BN15:BN62,_xlfn.XLOOKUP(AJ351,BK15:BK62,BN15:BN62,_xlfn.XLOOKUP(AJ351,BL15:BL62,BN15:BN62,"")))),0)</f>
        <v>0</v>
      </c>
      <c r="AW351" s="1067" cm="1">
        <f t="array" ref="AW351">IF(AK351&lt;&gt;1,0,IF(OR(AU351="",N(AU351)&lt;=0.000000001),"",IF(OR(AO351="",N(AO351)&lt;=0.000000001),0,IF(ISNUMBER(AU351),IFERROR(_xlfn.LET(_xlpm.ai_test,TRIM(AJ351),_xlpm.r,IFERROR(_xlfn.XLOOKUP(_xlpm.ai_test,BJ15:BJ62,ROW(BJ15:BJ62),0,1),IFERROR(_xlfn.XLOOKUP(_xlpm.ai_test,BK15:BK62,ROW(BK15:BK62),0,1),_xlfn.XLOOKUP(_xlpm.ai_test,BL15:BL62,ROW(BL15:BL62),0,1))),_xlpm.p,_xlpm.r-MIN(ROW(BJ15:BJ62))+1,_xlpm.f,INDEX(BM15:BM62,_xlpm.p),_xlpm.u,INDEX(BN15:BN62,_xlpm.p),_xlpm.s,INDEX(BP15:BP62,_xlpm.p),_xlpm.q,N(AU351)/_xlpm.f,IF(_xlpm.q&gt;=_xlpm.s,ROUND(_xlpm.q,1)&amp;" "&amp;_xlpm.ai_test&amp;" = "&amp;ROUND(_xlpm.q*_xlpm.f,1)&amp;" "&amp;_xlpm.u,ROUND(_xlpm.q,1)&amp;" "&amp;_xlpm.ai_test)),""),""))))</f>
        <v>0</v>
      </c>
      <c r="AX351" s="1055"/>
      <c r="AY351" s="1053">
        <f t="shared" si="152"/>
        <v>0</v>
      </c>
      <c r="AZ351" s="1054" t="str">
        <f t="shared" si="153"/>
        <v/>
      </c>
      <c r="BA351" s="1056">
        <f t="shared" si="154"/>
        <v>0</v>
      </c>
      <c r="BB351" s="1057" t="str">
        <f t="shared" si="155"/>
        <v/>
      </c>
      <c r="BC351" s="1046"/>
      <c r="BD351" s="1058">
        <f t="shared" si="156"/>
        <v>0</v>
      </c>
      <c r="BE351" s="1048" t="str">
        <f t="shared" si="157"/>
        <v/>
      </c>
      <c r="BF351" s="262" t="s">
        <v>22</v>
      </c>
      <c r="BG351" s="1027">
        <f t="shared" si="158"/>
        <v>0</v>
      </c>
      <c r="BH351" s="1028">
        <f t="shared" si="159"/>
        <v>0</v>
      </c>
      <c r="BI351"/>
      <c r="BR351"/>
      <c r="BS351"/>
      <c r="BT351"/>
      <c r="BU351"/>
      <c r="BV351"/>
      <c r="BW351"/>
      <c r="BX351" s="964" t="str">
        <f t="shared" si="141"/>
        <v>►</v>
      </c>
      <c r="BY351" s="848"/>
      <c r="BZ351" s="848"/>
      <c r="CA351" s="848"/>
      <c r="CB351" s="848"/>
      <c r="CC351" s="848"/>
      <c r="CD351" s="262"/>
      <c r="CE351"/>
      <c r="CF351"/>
      <c r="CG351"/>
      <c r="CH351"/>
      <c r="CI351"/>
      <c r="CJ351"/>
      <c r="CK351"/>
      <c r="CL351" s="262"/>
      <c r="CM351"/>
      <c r="CN351"/>
      <c r="CO351"/>
      <c r="CP351"/>
      <c r="CQ351"/>
      <c r="CR351"/>
      <c r="CS351"/>
      <c r="CT351" s="262"/>
      <c r="CU351"/>
      <c r="CV351"/>
      <c r="CW351"/>
      <c r="CX351"/>
      <c r="CY351"/>
      <c r="CZ351"/>
      <c r="DA351"/>
      <c r="DB351" s="262"/>
      <c r="DC351" s="3">
        <v>1</v>
      </c>
    </row>
    <row r="352" spans="3:107" s="701" customFormat="1" ht="21" customHeight="1">
      <c r="C352"/>
      <c r="D352" s="262"/>
      <c r="E352" s="262"/>
      <c r="F352" s="262"/>
      <c r="G352" s="262"/>
      <c r="H352" s="262"/>
      <c r="I352" s="262"/>
      <c r="J352" s="262"/>
      <c r="K352" s="262"/>
      <c r="L352" s="115" t="s">
        <v>16</v>
      </c>
      <c r="M352" s="3141"/>
      <c r="N352" s="3142"/>
      <c r="O352" s="3141"/>
      <c r="P352" s="3143"/>
      <c r="Q352" s="3144"/>
      <c r="R352" s="3145"/>
      <c r="S352" s="3146"/>
      <c r="T352" s="3147"/>
      <c r="U352" s="3148"/>
      <c r="V352" s="3149"/>
      <c r="W352" s="2109"/>
      <c r="X352" s="3150"/>
      <c r="Y352" s="117"/>
      <c r="Z352" s="3151"/>
      <c r="AA352" s="3152"/>
      <c r="AB352" s="3153"/>
      <c r="AC352" s="3154"/>
      <c r="AD352" s="119"/>
      <c r="AE352" s="262" t="s">
        <v>22</v>
      </c>
      <c r="AF352" s="1035" t="str">
        <f t="shared" si="142"/>
        <v>►</v>
      </c>
      <c r="AG352" s="1036" t="str">
        <f t="shared" si="143"/>
        <v/>
      </c>
      <c r="AH352" s="1037" t="str">
        <f t="shared" si="144"/>
        <v/>
      </c>
      <c r="AI352" s="1036" t="str">
        <f t="shared" si="145"/>
        <v/>
      </c>
      <c r="AJ352" s="1037" t="str">
        <f t="shared" si="146"/>
        <v/>
      </c>
      <c r="AK352" s="1037">
        <f>IF(AND(L352="A",COUNTIF(BJ15:BL62,TRIM(U352))&gt;0),1,0)</f>
        <v>0</v>
      </c>
      <c r="AL352" s="1051" t="str" cm="1">
        <f t="array" ref="AL352">IF(AF352&lt;&gt;"A","",IFERROR((IFERROR(_xlfn.XLOOKUP(TRIM(SUBSTITUTE(U352,CHAR(160)," ")),BJ15:BJ62,BM15:BM62),IFERROR(_xlfn.XLOOKUP(TRIM(SUBSTITUTE(U352,CHAR(160)," ")),BK15:BK62,BM15:BM62),_xlfn.XLOOKUP(TRIM(SUBSTITUTE(U352,CHAR(160)," ")),BL15:BL62,BM15:BM62))))*T352*IF(ISBLANK(Q352),1,Q352)+IFERROR(_xlfn.XLOOKUP("RECHERCHEX",TRIM(L352:AD352),L352:AD352),0),0))</f>
        <v/>
      </c>
      <c r="AM352" s="1038">
        <f t="shared" si="147"/>
        <v>0</v>
      </c>
      <c r="AN352" s="1627" t="str">
        <f t="shared" si="148"/>
        <v/>
      </c>
      <c r="AO352" s="1039">
        <f t="shared" si="149"/>
        <v>0</v>
      </c>
      <c r="AP352" s="1039">
        <f t="shared" si="150"/>
        <v>0</v>
      </c>
      <c r="AQ352" s="1040">
        <f>IF(AO352&gt;0,AS9,0)</f>
        <v>0</v>
      </c>
      <c r="AR352" s="1628" t="str">
        <f>IF(TRIM(AG352)="▼ recette suivante", AG352, IF(AQ352&gt;0, IF(AT9&lt;&gt;"", AT9&amp;"-ou.or.o ❾ + or - &gt;", ""), ""))</f>
        <v/>
      </c>
      <c r="AS352" s="1064"/>
      <c r="AT352" s="1064"/>
      <c r="AU352" s="1042">
        <f t="shared" si="151"/>
        <v>0</v>
      </c>
      <c r="AV352" s="1043">
        <f>IF(AK352,IF(OR(AU352="",N(AU352)&lt;=0.000000001),"",_xlfn.XLOOKUP(AJ352,BJ15:BJ62,BN15:BN62,_xlfn.XLOOKUP(AJ352,BK15:BK62,BN15:BN62,_xlfn.XLOOKUP(AJ352,BL15:BL62,BN15:BN62,"")))),0)</f>
        <v>0</v>
      </c>
      <c r="AW352" s="1065" cm="1">
        <f t="array" ref="AW352">IF(AK352&lt;&gt;1,0,IF(OR(AU352="",N(AU352)&lt;=0.000000001),"",IF(OR(AO352="",N(AO352)&lt;=0.000000001),0,IF(ISNUMBER(AU352),IFERROR(_xlfn.LET(_xlpm.ai_test,TRIM(AJ352),_xlpm.r,IFERROR(_xlfn.XLOOKUP(_xlpm.ai_test,BJ15:BJ62,ROW(BJ15:BJ62),0,1),IFERROR(_xlfn.XLOOKUP(_xlpm.ai_test,BK15:BK62,ROW(BK15:BK62),0,1),_xlfn.XLOOKUP(_xlpm.ai_test,BL15:BL62,ROW(BL15:BL62),0,1))),_xlpm.p,_xlpm.r-MIN(ROW(BJ15:BJ62))+1,_xlpm.f,INDEX(BM15:BM62,_xlpm.p),_xlpm.u,INDEX(BN15:BN62,_xlpm.p),_xlpm.s,INDEX(BP15:BP62,_xlpm.p),_xlpm.q,N(AU352)/_xlpm.f,IF(_xlpm.q&gt;=_xlpm.s,ROUND(_xlpm.q,1)&amp;" "&amp;_xlpm.ai_test&amp;" = "&amp;ROUND(_xlpm.q*_xlpm.f,1)&amp;" "&amp;_xlpm.u,ROUND(_xlpm.q,1)&amp;" "&amp;_xlpm.ai_test)),""),""))))</f>
        <v>0</v>
      </c>
      <c r="AX352" s="1055"/>
      <c r="AY352" s="1042">
        <f t="shared" si="152"/>
        <v>0</v>
      </c>
      <c r="AZ352" s="1043" t="str">
        <f t="shared" si="153"/>
        <v/>
      </c>
      <c r="BA352" s="1044">
        <f t="shared" si="154"/>
        <v>0</v>
      </c>
      <c r="BB352" s="1045" t="str">
        <f t="shared" si="155"/>
        <v/>
      </c>
      <c r="BC352" s="1046"/>
      <c r="BD352" s="1047">
        <f t="shared" si="156"/>
        <v>0</v>
      </c>
      <c r="BE352" s="1048" t="str">
        <f t="shared" si="157"/>
        <v/>
      </c>
      <c r="BF352" s="262" t="s">
        <v>22</v>
      </c>
      <c r="BG352" s="1027">
        <f t="shared" si="158"/>
        <v>0</v>
      </c>
      <c r="BH352" s="1028">
        <f t="shared" si="159"/>
        <v>0</v>
      </c>
      <c r="BI352"/>
      <c r="BR352"/>
      <c r="BS352"/>
      <c r="BT352"/>
      <c r="BU352"/>
      <c r="BV352"/>
      <c r="BW352"/>
      <c r="BX352" s="964" t="str">
        <f t="shared" si="141"/>
        <v>►</v>
      </c>
      <c r="BY352" s="848"/>
      <c r="BZ352" s="848"/>
      <c r="CA352" s="848"/>
      <c r="CB352" s="848"/>
      <c r="CC352" s="848"/>
      <c r="CD352" s="262"/>
      <c r="CE352"/>
      <c r="CF352"/>
      <c r="CG352"/>
      <c r="CH352"/>
      <c r="CI352"/>
      <c r="CJ352"/>
      <c r="CK352"/>
      <c r="CL352" s="262"/>
      <c r="CM352"/>
      <c r="CN352"/>
      <c r="CO352"/>
      <c r="CP352"/>
      <c r="CQ352"/>
      <c r="CR352"/>
      <c r="CS352"/>
      <c r="CT352" s="262"/>
      <c r="CU352"/>
      <c r="CV352"/>
      <c r="CW352"/>
      <c r="CX352"/>
      <c r="CY352"/>
      <c r="CZ352"/>
      <c r="DA352"/>
      <c r="DB352" s="262"/>
      <c r="DC352" s="3">
        <v>1</v>
      </c>
    </row>
    <row r="353" spans="3:107" s="701" customFormat="1" ht="21" customHeight="1">
      <c r="C353"/>
      <c r="D353" s="262"/>
      <c r="E353" s="262"/>
      <c r="F353" s="262"/>
      <c r="G353" s="262"/>
      <c r="H353" s="262"/>
      <c r="I353" s="262"/>
      <c r="J353" s="262"/>
      <c r="K353" s="262"/>
      <c r="L353" s="115" t="s">
        <v>16</v>
      </c>
      <c r="M353" s="3141"/>
      <c r="N353" s="3142"/>
      <c r="O353" s="3141"/>
      <c r="P353" s="3143"/>
      <c r="Q353" s="3144"/>
      <c r="R353" s="3145"/>
      <c r="S353" s="3146"/>
      <c r="T353" s="3147"/>
      <c r="U353" s="3148"/>
      <c r="V353" s="3149"/>
      <c r="W353" s="2109"/>
      <c r="X353" s="3150"/>
      <c r="Y353" s="117"/>
      <c r="Z353" s="3151"/>
      <c r="AA353" s="3152"/>
      <c r="AB353" s="3153"/>
      <c r="AC353" s="3154"/>
      <c r="AD353" s="119"/>
      <c r="AE353" s="262" t="s">
        <v>22</v>
      </c>
      <c r="AF353" s="1035" t="str">
        <f t="shared" si="142"/>
        <v>►</v>
      </c>
      <c r="AG353" s="1036" t="str">
        <f t="shared" si="143"/>
        <v/>
      </c>
      <c r="AH353" s="1037" t="str">
        <f t="shared" si="144"/>
        <v/>
      </c>
      <c r="AI353" s="1036" t="str">
        <f t="shared" si="145"/>
        <v/>
      </c>
      <c r="AJ353" s="1037" t="str">
        <f t="shared" si="146"/>
        <v/>
      </c>
      <c r="AK353" s="1037">
        <f>IF(AND(L353="A",COUNTIF(BJ15:BL62,TRIM(U353))&gt;0),1,0)</f>
        <v>0</v>
      </c>
      <c r="AL353" s="1051" t="str" cm="1">
        <f t="array" ref="AL353">IF(AF353&lt;&gt;"A","",IFERROR((IFERROR(_xlfn.XLOOKUP(TRIM(SUBSTITUTE(U353,CHAR(160)," ")),BJ15:BJ62,BM15:BM62),IFERROR(_xlfn.XLOOKUP(TRIM(SUBSTITUTE(U353,CHAR(160)," ")),BK15:BK62,BM15:BM62),_xlfn.XLOOKUP(TRIM(SUBSTITUTE(U353,CHAR(160)," ")),BL15:BL62,BM15:BM62))))*T353*IF(ISBLANK(Q353),1,Q353)+IFERROR(_xlfn.XLOOKUP("RECHERCHEX",TRIM(L353:AD353),L353:AD353),0),0))</f>
        <v/>
      </c>
      <c r="AM353" s="1038">
        <f t="shared" si="147"/>
        <v>0</v>
      </c>
      <c r="AN353" s="1627" t="str">
        <f t="shared" si="148"/>
        <v/>
      </c>
      <c r="AO353" s="1039">
        <f t="shared" si="149"/>
        <v>0</v>
      </c>
      <c r="AP353" s="1039">
        <f t="shared" si="150"/>
        <v>0</v>
      </c>
      <c r="AQ353" s="1052">
        <f>IF(AO353&gt;0,AS9,0)</f>
        <v>0</v>
      </c>
      <c r="AR353" s="1626" t="str">
        <f>IF(TRIM(AG353)="▼ recette suivante", AG353, IF(AQ353&gt;0, IF(AT9&lt;&gt;"", AT9&amp;"-ou.or.o ❾ + or - &gt;", ""), ""))</f>
        <v/>
      </c>
      <c r="AS353" s="1064"/>
      <c r="AT353" s="1064"/>
      <c r="AU353" s="1053">
        <f t="shared" si="151"/>
        <v>0</v>
      </c>
      <c r="AV353" s="1054">
        <f>IF(AK353,IF(OR(AU353="",N(AU353)&lt;=0.000000001),"",_xlfn.XLOOKUP(AJ353,BJ15:BJ62,BN15:BN62,_xlfn.XLOOKUP(AJ353,BK15:BK62,BN15:BN62,_xlfn.XLOOKUP(AJ353,BL15:BL62,BN15:BN62,"")))),0)</f>
        <v>0</v>
      </c>
      <c r="AW353" s="1067" cm="1">
        <f t="array" ref="AW353">IF(AK353&lt;&gt;1,0,IF(OR(AU353="",N(AU353)&lt;=0.000000001),"",IF(OR(AO353="",N(AO353)&lt;=0.000000001),0,IF(ISNUMBER(AU353),IFERROR(_xlfn.LET(_xlpm.ai_test,TRIM(AJ353),_xlpm.r,IFERROR(_xlfn.XLOOKUP(_xlpm.ai_test,BJ15:BJ62,ROW(BJ15:BJ62),0,1),IFERROR(_xlfn.XLOOKUP(_xlpm.ai_test,BK15:BK62,ROW(BK15:BK62),0,1),_xlfn.XLOOKUP(_xlpm.ai_test,BL15:BL62,ROW(BL15:BL62),0,1))),_xlpm.p,_xlpm.r-MIN(ROW(BJ15:BJ62))+1,_xlpm.f,INDEX(BM15:BM62,_xlpm.p),_xlpm.u,INDEX(BN15:BN62,_xlpm.p),_xlpm.s,INDEX(BP15:BP62,_xlpm.p),_xlpm.q,N(AU353)/_xlpm.f,IF(_xlpm.q&gt;=_xlpm.s,ROUND(_xlpm.q,1)&amp;" "&amp;_xlpm.ai_test&amp;" = "&amp;ROUND(_xlpm.q*_xlpm.f,1)&amp;" "&amp;_xlpm.u,ROUND(_xlpm.q,1)&amp;" "&amp;_xlpm.ai_test)),""),""))))</f>
        <v>0</v>
      </c>
      <c r="AX353" s="1055"/>
      <c r="AY353" s="1053">
        <f t="shared" si="152"/>
        <v>0</v>
      </c>
      <c r="AZ353" s="1054" t="str">
        <f t="shared" si="153"/>
        <v/>
      </c>
      <c r="BA353" s="1056">
        <f t="shared" si="154"/>
        <v>0</v>
      </c>
      <c r="BB353" s="1057" t="str">
        <f t="shared" si="155"/>
        <v/>
      </c>
      <c r="BC353" s="1046"/>
      <c r="BD353" s="1058">
        <f t="shared" si="156"/>
        <v>0</v>
      </c>
      <c r="BE353" s="1048" t="str">
        <f t="shared" si="157"/>
        <v/>
      </c>
      <c r="BF353" s="262" t="s">
        <v>22</v>
      </c>
      <c r="BG353" s="1027">
        <f t="shared" si="158"/>
        <v>0</v>
      </c>
      <c r="BH353" s="1028">
        <f t="shared" si="159"/>
        <v>0</v>
      </c>
      <c r="BI353"/>
      <c r="BR353"/>
      <c r="BS353"/>
      <c r="BT353"/>
      <c r="BU353"/>
      <c r="BV353"/>
      <c r="BW353"/>
      <c r="BX353" s="964" t="str">
        <f t="shared" si="141"/>
        <v>►</v>
      </c>
      <c r="BY353" s="848"/>
      <c r="BZ353" s="848"/>
      <c r="CA353" s="848"/>
      <c r="CB353" s="848"/>
      <c r="CC353" s="848"/>
      <c r="CD353" s="262"/>
      <c r="CE353"/>
      <c r="CF353"/>
      <c r="CG353"/>
      <c r="CH353"/>
      <c r="CI353"/>
      <c r="CJ353"/>
      <c r="CK353"/>
      <c r="CL353" s="262"/>
      <c r="CM353"/>
      <c r="CN353"/>
      <c r="CO353"/>
      <c r="CP353"/>
      <c r="CQ353"/>
      <c r="CR353"/>
      <c r="CS353"/>
      <c r="CT353" s="262"/>
      <c r="CU353"/>
      <c r="CV353"/>
      <c r="CW353"/>
      <c r="CX353"/>
      <c r="CY353"/>
      <c r="CZ353"/>
      <c r="DA353"/>
      <c r="DB353" s="262"/>
      <c r="DC353" s="3">
        <v>1</v>
      </c>
    </row>
    <row r="354" spans="3:107" s="701" customFormat="1" ht="21" customHeight="1">
      <c r="C354"/>
      <c r="D354" s="262"/>
      <c r="E354" s="262"/>
      <c r="F354" s="262"/>
      <c r="G354" s="262"/>
      <c r="H354" s="262"/>
      <c r="I354" s="262"/>
      <c r="J354" s="262"/>
      <c r="K354" s="262"/>
      <c r="L354" s="115" t="s">
        <v>16</v>
      </c>
      <c r="M354" s="3141"/>
      <c r="N354" s="3142"/>
      <c r="O354" s="3141"/>
      <c r="P354" s="3143"/>
      <c r="Q354" s="3144"/>
      <c r="R354" s="3145"/>
      <c r="S354" s="3146"/>
      <c r="T354" s="3147"/>
      <c r="U354" s="3148"/>
      <c r="V354" s="3149"/>
      <c r="W354" s="2109"/>
      <c r="X354" s="3150"/>
      <c r="Y354" s="117"/>
      <c r="Z354" s="3151"/>
      <c r="AA354" s="3152"/>
      <c r="AB354" s="3153"/>
      <c r="AC354" s="3154"/>
      <c r="AD354" s="119"/>
      <c r="AE354" s="262" t="s">
        <v>22</v>
      </c>
      <c r="AF354" s="1035" t="str">
        <f t="shared" si="142"/>
        <v>►</v>
      </c>
      <c r="AG354" s="1036" t="str">
        <f t="shared" si="143"/>
        <v/>
      </c>
      <c r="AH354" s="1037" t="str">
        <f t="shared" si="144"/>
        <v/>
      </c>
      <c r="AI354" s="1036" t="str">
        <f t="shared" si="145"/>
        <v/>
      </c>
      <c r="AJ354" s="1037" t="str">
        <f t="shared" si="146"/>
        <v/>
      </c>
      <c r="AK354" s="1037">
        <f>IF(AND(L354="A",COUNTIF(BJ15:BL62,TRIM(U354))&gt;0),1,0)</f>
        <v>0</v>
      </c>
      <c r="AL354" s="1051" t="str" cm="1">
        <f t="array" ref="AL354">IF(AF354&lt;&gt;"A","",IFERROR((IFERROR(_xlfn.XLOOKUP(TRIM(SUBSTITUTE(U354,CHAR(160)," ")),BJ15:BJ62,BM15:BM62),IFERROR(_xlfn.XLOOKUP(TRIM(SUBSTITUTE(U354,CHAR(160)," ")),BK15:BK62,BM15:BM62),_xlfn.XLOOKUP(TRIM(SUBSTITUTE(U354,CHAR(160)," ")),BL15:BL62,BM15:BM62))))*T354*IF(ISBLANK(Q354),1,Q354)+IFERROR(_xlfn.XLOOKUP("RECHERCHEX",TRIM(L354:AD354),L354:AD354),0),0))</f>
        <v/>
      </c>
      <c r="AM354" s="1038">
        <f t="shared" si="147"/>
        <v>0</v>
      </c>
      <c r="AN354" s="1627" t="str">
        <f t="shared" si="148"/>
        <v/>
      </c>
      <c r="AO354" s="1039">
        <f t="shared" si="149"/>
        <v>0</v>
      </c>
      <c r="AP354" s="1039">
        <f t="shared" si="150"/>
        <v>0</v>
      </c>
      <c r="AQ354" s="1040">
        <f>IF(AO354&gt;0,AS9,0)</f>
        <v>0</v>
      </c>
      <c r="AR354" s="1628" t="str">
        <f>IF(TRIM(AG354)="▼ recette suivante", AG354, IF(AQ354&gt;0, IF(AT9&lt;&gt;"", AT9&amp;"-ou.or.o ❾ + or - &gt;", ""), ""))</f>
        <v/>
      </c>
      <c r="AS354" s="1064"/>
      <c r="AT354" s="1064"/>
      <c r="AU354" s="1042">
        <f t="shared" si="151"/>
        <v>0</v>
      </c>
      <c r="AV354" s="1043">
        <f>IF(AK354,IF(OR(AU354="",N(AU354)&lt;=0.000000001),"",_xlfn.XLOOKUP(AJ354,BJ15:BJ62,BN15:BN62,_xlfn.XLOOKUP(AJ354,BK15:BK62,BN15:BN62,_xlfn.XLOOKUP(AJ354,BL15:BL62,BN15:BN62,"")))),0)</f>
        <v>0</v>
      </c>
      <c r="AW354" s="1065" cm="1">
        <f t="array" ref="AW354">IF(AK354&lt;&gt;1,0,IF(OR(AU354="",N(AU354)&lt;=0.000000001),"",IF(OR(AO354="",N(AO354)&lt;=0.000000001),0,IF(ISNUMBER(AU354),IFERROR(_xlfn.LET(_xlpm.ai_test,TRIM(AJ354),_xlpm.r,IFERROR(_xlfn.XLOOKUP(_xlpm.ai_test,BJ15:BJ62,ROW(BJ15:BJ62),0,1),IFERROR(_xlfn.XLOOKUP(_xlpm.ai_test,BK15:BK62,ROW(BK15:BK62),0,1),_xlfn.XLOOKUP(_xlpm.ai_test,BL15:BL62,ROW(BL15:BL62),0,1))),_xlpm.p,_xlpm.r-MIN(ROW(BJ15:BJ62))+1,_xlpm.f,INDEX(BM15:BM62,_xlpm.p),_xlpm.u,INDEX(BN15:BN62,_xlpm.p),_xlpm.s,INDEX(BP15:BP62,_xlpm.p),_xlpm.q,N(AU354)/_xlpm.f,IF(_xlpm.q&gt;=_xlpm.s,ROUND(_xlpm.q,1)&amp;" "&amp;_xlpm.ai_test&amp;" = "&amp;ROUND(_xlpm.q*_xlpm.f,1)&amp;" "&amp;_xlpm.u,ROUND(_xlpm.q,1)&amp;" "&amp;_xlpm.ai_test)),""),""))))</f>
        <v>0</v>
      </c>
      <c r="AX354" s="1055"/>
      <c r="AY354" s="1042">
        <f t="shared" si="152"/>
        <v>0</v>
      </c>
      <c r="AZ354" s="1043" t="str">
        <f t="shared" si="153"/>
        <v/>
      </c>
      <c r="BA354" s="1044">
        <f t="shared" si="154"/>
        <v>0</v>
      </c>
      <c r="BB354" s="1045" t="str">
        <f t="shared" si="155"/>
        <v/>
      </c>
      <c r="BC354" s="1046"/>
      <c r="BD354" s="1047">
        <f t="shared" si="156"/>
        <v>0</v>
      </c>
      <c r="BE354" s="1048" t="str">
        <f t="shared" si="157"/>
        <v/>
      </c>
      <c r="BF354" s="262" t="s">
        <v>22</v>
      </c>
      <c r="BG354" s="1027">
        <f t="shared" si="158"/>
        <v>0</v>
      </c>
      <c r="BH354" s="1028">
        <f t="shared" si="159"/>
        <v>0</v>
      </c>
      <c r="BI354"/>
      <c r="BR354"/>
      <c r="BS354"/>
      <c r="BT354"/>
      <c r="BU354"/>
      <c r="BV354"/>
      <c r="BW354"/>
      <c r="BX354" s="964" t="str">
        <f t="shared" si="141"/>
        <v>►</v>
      </c>
      <c r="BY354" s="848"/>
      <c r="BZ354" s="848"/>
      <c r="CA354" s="848"/>
      <c r="CB354" s="848"/>
      <c r="CC354" s="848"/>
      <c r="CD354" s="262"/>
      <c r="CE354"/>
      <c r="CF354"/>
      <c r="CG354"/>
      <c r="CH354"/>
      <c r="CI354"/>
      <c r="CJ354"/>
      <c r="CK354"/>
      <c r="CL354" s="262"/>
      <c r="CM354"/>
      <c r="CN354"/>
      <c r="CO354"/>
      <c r="CP354"/>
      <c r="CQ354"/>
      <c r="CR354"/>
      <c r="CS354"/>
      <c r="CT354" s="262"/>
      <c r="CU354"/>
      <c r="CV354"/>
      <c r="CW354"/>
      <c r="CX354"/>
      <c r="CY354"/>
      <c r="CZ354"/>
      <c r="DA354"/>
      <c r="DB354" s="262"/>
      <c r="DC354" s="3">
        <v>1</v>
      </c>
    </row>
    <row r="355" spans="3:107" s="701" customFormat="1" ht="21" customHeight="1">
      <c r="C355"/>
      <c r="D355" s="262"/>
      <c r="E355" s="262"/>
      <c r="F355" s="262"/>
      <c r="G355" s="262"/>
      <c r="H355" s="262"/>
      <c r="I355" s="262"/>
      <c r="J355" s="262"/>
      <c r="K355" s="262"/>
      <c r="L355" s="115" t="s">
        <v>16</v>
      </c>
      <c r="M355" s="3141"/>
      <c r="N355" s="3142"/>
      <c r="O355" s="3141"/>
      <c r="P355" s="3143"/>
      <c r="Q355" s="3144"/>
      <c r="R355" s="3145"/>
      <c r="S355" s="3146"/>
      <c r="T355" s="3147"/>
      <c r="U355" s="3148"/>
      <c r="V355" s="3149"/>
      <c r="W355" s="2109"/>
      <c r="X355" s="3150"/>
      <c r="Y355" s="117"/>
      <c r="Z355" s="3151"/>
      <c r="AA355" s="3152"/>
      <c r="AB355" s="3153"/>
      <c r="AC355" s="3154"/>
      <c r="AD355" s="119"/>
      <c r="AE355" s="262" t="s">
        <v>22</v>
      </c>
      <c r="AF355" s="1035" t="str">
        <f t="shared" si="142"/>
        <v>►</v>
      </c>
      <c r="AG355" s="1036" t="str">
        <f t="shared" si="143"/>
        <v/>
      </c>
      <c r="AH355" s="1037" t="str">
        <f t="shared" si="144"/>
        <v/>
      </c>
      <c r="AI355" s="1036" t="str">
        <f t="shared" si="145"/>
        <v/>
      </c>
      <c r="AJ355" s="1037" t="str">
        <f t="shared" si="146"/>
        <v/>
      </c>
      <c r="AK355" s="1037">
        <f>IF(AND(L355="A",COUNTIF(BJ15:BL62,TRIM(U355))&gt;0),1,0)</f>
        <v>0</v>
      </c>
      <c r="AL355" s="1051" t="str" cm="1">
        <f t="array" ref="AL355">IF(AF355&lt;&gt;"A","",IFERROR((IFERROR(_xlfn.XLOOKUP(TRIM(SUBSTITUTE(U355,CHAR(160)," ")),BJ15:BJ62,BM15:BM62),IFERROR(_xlfn.XLOOKUP(TRIM(SUBSTITUTE(U355,CHAR(160)," ")),BK15:BK62,BM15:BM62),_xlfn.XLOOKUP(TRIM(SUBSTITUTE(U355,CHAR(160)," ")),BL15:BL62,BM15:BM62))))*T355*IF(ISBLANK(Q355),1,Q355)+IFERROR(_xlfn.XLOOKUP("RECHERCHEX",TRIM(L355:AD355),L355:AD355),0),0))</f>
        <v/>
      </c>
      <c r="AM355" s="1038">
        <f t="shared" si="147"/>
        <v>0</v>
      </c>
      <c r="AN355" s="1627" t="str">
        <f t="shared" si="148"/>
        <v/>
      </c>
      <c r="AO355" s="1039">
        <f t="shared" si="149"/>
        <v>0</v>
      </c>
      <c r="AP355" s="1039">
        <f t="shared" si="150"/>
        <v>0</v>
      </c>
      <c r="AQ355" s="1052">
        <f>IF(AO355&gt;0,AS9,0)</f>
        <v>0</v>
      </c>
      <c r="AR355" s="1626" t="str">
        <f>IF(TRIM(AG355)="▼ recette suivante", AG355, IF(AQ355&gt;0, IF(AT9&lt;&gt;"", AT9&amp;"-ou.or.o ❾ + or - &gt;", ""), ""))</f>
        <v/>
      </c>
      <c r="AS355" s="1064"/>
      <c r="AT355" s="1064"/>
      <c r="AU355" s="1053">
        <f t="shared" si="151"/>
        <v>0</v>
      </c>
      <c r="AV355" s="1054">
        <f>IF(AK355,IF(OR(AU355="",N(AU355)&lt;=0.000000001),"",_xlfn.XLOOKUP(AJ355,BJ15:BJ62,BN15:BN62,_xlfn.XLOOKUP(AJ355,BK15:BK62,BN15:BN62,_xlfn.XLOOKUP(AJ355,BL15:BL62,BN15:BN62,"")))),0)</f>
        <v>0</v>
      </c>
      <c r="AW355" s="1067" cm="1">
        <f t="array" ref="AW355">IF(AK355&lt;&gt;1,0,IF(OR(AU355="",N(AU355)&lt;=0.000000001),"",IF(OR(AO355="",N(AO355)&lt;=0.000000001),0,IF(ISNUMBER(AU355),IFERROR(_xlfn.LET(_xlpm.ai_test,TRIM(AJ355),_xlpm.r,IFERROR(_xlfn.XLOOKUP(_xlpm.ai_test,BJ15:BJ62,ROW(BJ15:BJ62),0,1),IFERROR(_xlfn.XLOOKUP(_xlpm.ai_test,BK15:BK62,ROW(BK15:BK62),0,1),_xlfn.XLOOKUP(_xlpm.ai_test,BL15:BL62,ROW(BL15:BL62),0,1))),_xlpm.p,_xlpm.r-MIN(ROW(BJ15:BJ62))+1,_xlpm.f,INDEX(BM15:BM62,_xlpm.p),_xlpm.u,INDEX(BN15:BN62,_xlpm.p),_xlpm.s,INDEX(BP15:BP62,_xlpm.p),_xlpm.q,N(AU355)/_xlpm.f,IF(_xlpm.q&gt;=_xlpm.s,ROUND(_xlpm.q,1)&amp;" "&amp;_xlpm.ai_test&amp;" = "&amp;ROUND(_xlpm.q*_xlpm.f,1)&amp;" "&amp;_xlpm.u,ROUND(_xlpm.q,1)&amp;" "&amp;_xlpm.ai_test)),""),""))))</f>
        <v>0</v>
      </c>
      <c r="AX355" s="1055"/>
      <c r="AY355" s="1053">
        <f t="shared" si="152"/>
        <v>0</v>
      </c>
      <c r="AZ355" s="1054" t="str">
        <f t="shared" si="153"/>
        <v/>
      </c>
      <c r="BA355" s="1056">
        <f t="shared" si="154"/>
        <v>0</v>
      </c>
      <c r="BB355" s="1057" t="str">
        <f t="shared" si="155"/>
        <v/>
      </c>
      <c r="BC355" s="1046"/>
      <c r="BD355" s="1058">
        <f t="shared" si="156"/>
        <v>0</v>
      </c>
      <c r="BE355" s="1048" t="str">
        <f t="shared" si="157"/>
        <v/>
      </c>
      <c r="BF355" s="262" t="s">
        <v>22</v>
      </c>
      <c r="BG355" s="1027">
        <f t="shared" si="158"/>
        <v>0</v>
      </c>
      <c r="BH355" s="1028">
        <f t="shared" si="159"/>
        <v>0</v>
      </c>
      <c r="BI355"/>
      <c r="BR355"/>
      <c r="BS355"/>
      <c r="BT355"/>
      <c r="BU355"/>
      <c r="BV355"/>
      <c r="BW355"/>
      <c r="BX355" s="964" t="str">
        <f t="shared" si="141"/>
        <v>►</v>
      </c>
      <c r="BY355" s="848"/>
      <c r="BZ355" s="848"/>
      <c r="CA355" s="848"/>
      <c r="CB355" s="848"/>
      <c r="CC355" s="848"/>
      <c r="CD355" s="262"/>
      <c r="CE355"/>
      <c r="CF355"/>
      <c r="CG355"/>
      <c r="CH355"/>
      <c r="CI355"/>
      <c r="CJ355"/>
      <c r="CK355"/>
      <c r="CL355" s="262"/>
      <c r="CM355"/>
      <c r="CN355"/>
      <c r="CO355"/>
      <c r="CP355"/>
      <c r="CQ355"/>
      <c r="CR355"/>
      <c r="CS355"/>
      <c r="CT355" s="262"/>
      <c r="CU355"/>
      <c r="CV355"/>
      <c r="CW355"/>
      <c r="CX355"/>
      <c r="CY355"/>
      <c r="CZ355"/>
      <c r="DA355"/>
      <c r="DB355" s="262"/>
      <c r="DC355" s="3">
        <v>1</v>
      </c>
    </row>
    <row r="356" spans="3:107" s="701" customFormat="1" ht="21" customHeight="1">
      <c r="C356"/>
      <c r="D356" s="262"/>
      <c r="E356" s="262"/>
      <c r="F356" s="262"/>
      <c r="G356" s="262"/>
      <c r="H356" s="262"/>
      <c r="I356" s="262"/>
      <c r="J356" s="262"/>
      <c r="K356" s="262"/>
      <c r="L356" s="115" t="s">
        <v>16</v>
      </c>
      <c r="M356" s="3141"/>
      <c r="N356" s="3142"/>
      <c r="O356" s="3141"/>
      <c r="P356" s="3143"/>
      <c r="Q356" s="3144"/>
      <c r="R356" s="3145"/>
      <c r="S356" s="3146"/>
      <c r="T356" s="3147"/>
      <c r="U356" s="3148"/>
      <c r="V356" s="3149"/>
      <c r="W356" s="2109"/>
      <c r="X356" s="3150"/>
      <c r="Y356" s="117"/>
      <c r="Z356" s="3151"/>
      <c r="AA356" s="3152"/>
      <c r="AB356" s="3153"/>
      <c r="AC356" s="3154"/>
      <c r="AD356" s="119"/>
      <c r="AE356" s="262" t="s">
        <v>22</v>
      </c>
      <c r="AF356" s="1035" t="str">
        <f t="shared" si="142"/>
        <v>►</v>
      </c>
      <c r="AG356" s="1036" t="str">
        <f t="shared" si="143"/>
        <v/>
      </c>
      <c r="AH356" s="1037" t="str">
        <f t="shared" si="144"/>
        <v/>
      </c>
      <c r="AI356" s="1036" t="str">
        <f t="shared" si="145"/>
        <v/>
      </c>
      <c r="AJ356" s="1037" t="str">
        <f t="shared" si="146"/>
        <v/>
      </c>
      <c r="AK356" s="1037">
        <f>IF(AND(L356="A",COUNTIF(BJ15:BL62,TRIM(U356))&gt;0),1,0)</f>
        <v>0</v>
      </c>
      <c r="AL356" s="1051" t="str" cm="1">
        <f t="array" ref="AL356">IF(AF356&lt;&gt;"A","",IFERROR((IFERROR(_xlfn.XLOOKUP(TRIM(SUBSTITUTE(U356,CHAR(160)," ")),BJ15:BJ62,BM15:BM62),IFERROR(_xlfn.XLOOKUP(TRIM(SUBSTITUTE(U356,CHAR(160)," ")),BK15:BK62,BM15:BM62),_xlfn.XLOOKUP(TRIM(SUBSTITUTE(U356,CHAR(160)," ")),BL15:BL62,BM15:BM62))))*T356*IF(ISBLANK(Q356),1,Q356)+IFERROR(_xlfn.XLOOKUP("RECHERCHEX",TRIM(L356:AD356),L356:AD356),0),0))</f>
        <v/>
      </c>
      <c r="AM356" s="1038">
        <f t="shared" si="147"/>
        <v>0</v>
      </c>
      <c r="AN356" s="1627" t="str">
        <f t="shared" si="148"/>
        <v/>
      </c>
      <c r="AO356" s="1039">
        <f t="shared" si="149"/>
        <v>0</v>
      </c>
      <c r="AP356" s="1039">
        <f t="shared" si="150"/>
        <v>0</v>
      </c>
      <c r="AQ356" s="1040">
        <f>IF(AO356&gt;0,AS9,0)</f>
        <v>0</v>
      </c>
      <c r="AR356" s="1628" t="str">
        <f>IF(TRIM(AG356)="▼ recette suivante", AG356, IF(AQ356&gt;0, IF(AT9&lt;&gt;"", AT9&amp;"-ou.or.o ❾ + or - &gt;", ""), ""))</f>
        <v/>
      </c>
      <c r="AS356" s="1064"/>
      <c r="AT356" s="1064"/>
      <c r="AU356" s="1042">
        <f t="shared" si="151"/>
        <v>0</v>
      </c>
      <c r="AV356" s="1043">
        <f>IF(AK356,IF(OR(AU356="",N(AU356)&lt;=0.000000001),"",_xlfn.XLOOKUP(AJ356,BJ15:BJ62,BN15:BN62,_xlfn.XLOOKUP(AJ356,BK15:BK62,BN15:BN62,_xlfn.XLOOKUP(AJ356,BL15:BL62,BN15:BN62,"")))),0)</f>
        <v>0</v>
      </c>
      <c r="AW356" s="1065" cm="1">
        <f t="array" ref="AW356">IF(AK356&lt;&gt;1,0,IF(OR(AU356="",N(AU356)&lt;=0.000000001),"",IF(OR(AO356="",N(AO356)&lt;=0.000000001),0,IF(ISNUMBER(AU356),IFERROR(_xlfn.LET(_xlpm.ai_test,TRIM(AJ356),_xlpm.r,IFERROR(_xlfn.XLOOKUP(_xlpm.ai_test,BJ15:BJ62,ROW(BJ15:BJ62),0,1),IFERROR(_xlfn.XLOOKUP(_xlpm.ai_test,BK15:BK62,ROW(BK15:BK62),0,1),_xlfn.XLOOKUP(_xlpm.ai_test,BL15:BL62,ROW(BL15:BL62),0,1))),_xlpm.p,_xlpm.r-MIN(ROW(BJ15:BJ62))+1,_xlpm.f,INDEX(BM15:BM62,_xlpm.p),_xlpm.u,INDEX(BN15:BN62,_xlpm.p),_xlpm.s,INDEX(BP15:BP62,_xlpm.p),_xlpm.q,N(AU356)/_xlpm.f,IF(_xlpm.q&gt;=_xlpm.s,ROUND(_xlpm.q,1)&amp;" "&amp;_xlpm.ai_test&amp;" = "&amp;ROUND(_xlpm.q*_xlpm.f,1)&amp;" "&amp;_xlpm.u,ROUND(_xlpm.q,1)&amp;" "&amp;_xlpm.ai_test)),""),""))))</f>
        <v>0</v>
      </c>
      <c r="AX356" s="1055"/>
      <c r="AY356" s="1042">
        <f t="shared" si="152"/>
        <v>0</v>
      </c>
      <c r="AZ356" s="1043" t="str">
        <f t="shared" si="153"/>
        <v/>
      </c>
      <c r="BA356" s="1044">
        <f t="shared" si="154"/>
        <v>0</v>
      </c>
      <c r="BB356" s="1045" t="str">
        <f t="shared" si="155"/>
        <v/>
      </c>
      <c r="BC356" s="1046"/>
      <c r="BD356" s="1047">
        <f t="shared" si="156"/>
        <v>0</v>
      </c>
      <c r="BE356" s="1048" t="str">
        <f t="shared" si="157"/>
        <v/>
      </c>
      <c r="BF356" s="262" t="s">
        <v>22</v>
      </c>
      <c r="BG356" s="1027">
        <f t="shared" si="158"/>
        <v>0</v>
      </c>
      <c r="BH356" s="1028">
        <f t="shared" si="159"/>
        <v>0</v>
      </c>
      <c r="BI356"/>
      <c r="BR356"/>
      <c r="BS356"/>
      <c r="BT356"/>
      <c r="BU356"/>
      <c r="BV356"/>
      <c r="BW356"/>
      <c r="BX356" s="964" t="str">
        <f t="shared" si="141"/>
        <v>►</v>
      </c>
      <c r="BY356" s="848"/>
      <c r="BZ356" s="848"/>
      <c r="CA356" s="848"/>
      <c r="CB356" s="848"/>
      <c r="CC356" s="848"/>
      <c r="CD356" s="262"/>
      <c r="CE356"/>
      <c r="CF356"/>
      <c r="CG356"/>
      <c r="CH356"/>
      <c r="CI356"/>
      <c r="CJ356"/>
      <c r="CK356"/>
      <c r="CL356" s="262"/>
      <c r="CM356"/>
      <c r="CN356"/>
      <c r="CO356"/>
      <c r="CP356"/>
      <c r="CQ356"/>
      <c r="CR356"/>
      <c r="CS356"/>
      <c r="CT356" s="262"/>
      <c r="CU356"/>
      <c r="CV356"/>
      <c r="CW356"/>
      <c r="CX356"/>
      <c r="CY356"/>
      <c r="CZ356"/>
      <c r="DA356"/>
      <c r="DB356" s="262"/>
      <c r="DC356" s="3">
        <v>1</v>
      </c>
    </row>
    <row r="357" spans="3:107" s="701" customFormat="1" ht="21" customHeight="1">
      <c r="C357"/>
      <c r="D357" s="262"/>
      <c r="E357" s="262"/>
      <c r="F357" s="262"/>
      <c r="G357" s="262"/>
      <c r="H357" s="262"/>
      <c r="I357" s="262"/>
      <c r="J357" s="262"/>
      <c r="K357" s="262"/>
      <c r="L357" s="115" t="s">
        <v>16</v>
      </c>
      <c r="M357" s="3141"/>
      <c r="N357" s="3142"/>
      <c r="O357" s="3141"/>
      <c r="P357" s="3143"/>
      <c r="Q357" s="3144"/>
      <c r="R357" s="3145"/>
      <c r="S357" s="3146"/>
      <c r="T357" s="3147"/>
      <c r="U357" s="3148"/>
      <c r="V357" s="3149"/>
      <c r="W357" s="2109"/>
      <c r="X357" s="3150"/>
      <c r="Y357" s="117"/>
      <c r="Z357" s="3151"/>
      <c r="AA357" s="3152"/>
      <c r="AB357" s="3153"/>
      <c r="AC357" s="3154"/>
      <c r="AD357" s="119"/>
      <c r="AE357" s="262" t="s">
        <v>22</v>
      </c>
      <c r="AF357" s="1035" t="str">
        <f t="shared" si="142"/>
        <v>►</v>
      </c>
      <c r="AG357" s="1036" t="str">
        <f t="shared" si="143"/>
        <v/>
      </c>
      <c r="AH357" s="1037" t="str">
        <f t="shared" si="144"/>
        <v/>
      </c>
      <c r="AI357" s="1036" t="str">
        <f t="shared" si="145"/>
        <v/>
      </c>
      <c r="AJ357" s="1037" t="str">
        <f t="shared" si="146"/>
        <v/>
      </c>
      <c r="AK357" s="1037">
        <f>IF(AND(L357="A",COUNTIF(BJ15:BL62,TRIM(U357))&gt;0),1,0)</f>
        <v>0</v>
      </c>
      <c r="AL357" s="1051" t="str" cm="1">
        <f t="array" ref="AL357">IF(AF357&lt;&gt;"A","",IFERROR((IFERROR(_xlfn.XLOOKUP(TRIM(SUBSTITUTE(U357,CHAR(160)," ")),BJ15:BJ62,BM15:BM62),IFERROR(_xlfn.XLOOKUP(TRIM(SUBSTITUTE(U357,CHAR(160)," ")),BK15:BK62,BM15:BM62),_xlfn.XLOOKUP(TRIM(SUBSTITUTE(U357,CHAR(160)," ")),BL15:BL62,BM15:BM62))))*T357*IF(ISBLANK(Q357),1,Q357)+IFERROR(_xlfn.XLOOKUP("RECHERCHEX",TRIM(L357:AD357),L357:AD357),0),0))</f>
        <v/>
      </c>
      <c r="AM357" s="1038">
        <f t="shared" si="147"/>
        <v>0</v>
      </c>
      <c r="AN357" s="1627" t="str">
        <f t="shared" si="148"/>
        <v/>
      </c>
      <c r="AO357" s="1039">
        <f t="shared" si="149"/>
        <v>0</v>
      </c>
      <c r="AP357" s="1039">
        <f t="shared" si="150"/>
        <v>0</v>
      </c>
      <c r="AQ357" s="1052">
        <f>IF(AO357&gt;0,AS9,0)</f>
        <v>0</v>
      </c>
      <c r="AR357" s="1626" t="str">
        <f>IF(TRIM(AG357)="▼ recette suivante", AG357, IF(AQ357&gt;0, IF(AT9&lt;&gt;"", AT9&amp;"-ou.or.o ❾ + or - &gt;", ""), ""))</f>
        <v/>
      </c>
      <c r="AS357" s="1064"/>
      <c r="AT357" s="1064"/>
      <c r="AU357" s="1053">
        <f t="shared" si="151"/>
        <v>0</v>
      </c>
      <c r="AV357" s="1054">
        <f>IF(AK357,IF(OR(AU357="",N(AU357)&lt;=0.000000001),"",_xlfn.XLOOKUP(AJ357,BJ15:BJ62,BN15:BN62,_xlfn.XLOOKUP(AJ357,BK15:BK62,BN15:BN62,_xlfn.XLOOKUP(AJ357,BL15:BL62,BN15:BN62,"")))),0)</f>
        <v>0</v>
      </c>
      <c r="AW357" s="1067" cm="1">
        <f t="array" ref="AW357">IF(AK357&lt;&gt;1,0,IF(OR(AU357="",N(AU357)&lt;=0.000000001),"",IF(OR(AO357="",N(AO357)&lt;=0.000000001),0,IF(ISNUMBER(AU357),IFERROR(_xlfn.LET(_xlpm.ai_test,TRIM(AJ357),_xlpm.r,IFERROR(_xlfn.XLOOKUP(_xlpm.ai_test,BJ15:BJ62,ROW(BJ15:BJ62),0,1),IFERROR(_xlfn.XLOOKUP(_xlpm.ai_test,BK15:BK62,ROW(BK15:BK62),0,1),_xlfn.XLOOKUP(_xlpm.ai_test,BL15:BL62,ROW(BL15:BL62),0,1))),_xlpm.p,_xlpm.r-MIN(ROW(BJ15:BJ62))+1,_xlpm.f,INDEX(BM15:BM62,_xlpm.p),_xlpm.u,INDEX(BN15:BN62,_xlpm.p),_xlpm.s,INDEX(BP15:BP62,_xlpm.p),_xlpm.q,N(AU357)/_xlpm.f,IF(_xlpm.q&gt;=_xlpm.s,ROUND(_xlpm.q,1)&amp;" "&amp;_xlpm.ai_test&amp;" = "&amp;ROUND(_xlpm.q*_xlpm.f,1)&amp;" "&amp;_xlpm.u,ROUND(_xlpm.q,1)&amp;" "&amp;_xlpm.ai_test)),""),""))))</f>
        <v>0</v>
      </c>
      <c r="AX357" s="1055"/>
      <c r="AY357" s="1053">
        <f t="shared" si="152"/>
        <v>0</v>
      </c>
      <c r="AZ357" s="1054" t="str">
        <f t="shared" si="153"/>
        <v/>
      </c>
      <c r="BA357" s="1056">
        <f t="shared" si="154"/>
        <v>0</v>
      </c>
      <c r="BB357" s="1057" t="str">
        <f t="shared" si="155"/>
        <v/>
      </c>
      <c r="BC357" s="1046"/>
      <c r="BD357" s="1058">
        <f t="shared" si="156"/>
        <v>0</v>
      </c>
      <c r="BE357" s="1048" t="str">
        <f t="shared" si="157"/>
        <v/>
      </c>
      <c r="BF357" s="262" t="s">
        <v>22</v>
      </c>
      <c r="BG357" s="1027">
        <f t="shared" si="158"/>
        <v>0</v>
      </c>
      <c r="BH357" s="1028">
        <f t="shared" si="159"/>
        <v>0</v>
      </c>
      <c r="BI357"/>
      <c r="BR357"/>
      <c r="BS357"/>
      <c r="BT357"/>
      <c r="BU357"/>
      <c r="BV357"/>
      <c r="BW357"/>
      <c r="BX357" s="964" t="str">
        <f t="shared" si="141"/>
        <v>►</v>
      </c>
      <c r="BY357" s="848"/>
      <c r="BZ357" s="848"/>
      <c r="CA357" s="848"/>
      <c r="CB357" s="848"/>
      <c r="CC357" s="848"/>
      <c r="CD357" s="262"/>
      <c r="CE357"/>
      <c r="CF357"/>
      <c r="CG357"/>
      <c r="CH357"/>
      <c r="CI357"/>
      <c r="CJ357"/>
      <c r="CK357"/>
      <c r="CL357" s="262"/>
      <c r="CM357"/>
      <c r="CN357"/>
      <c r="CO357"/>
      <c r="CP357"/>
      <c r="CQ357"/>
      <c r="CR357"/>
      <c r="CS357"/>
      <c r="CT357" s="262"/>
      <c r="CU357"/>
      <c r="CV357"/>
      <c r="CW357"/>
      <c r="CX357"/>
      <c r="CY357"/>
      <c r="CZ357"/>
      <c r="DA357"/>
      <c r="DB357" s="262"/>
      <c r="DC357" s="3">
        <v>1</v>
      </c>
    </row>
    <row r="358" spans="3:107" s="701" customFormat="1" ht="21" customHeight="1">
      <c r="C358"/>
      <c r="D358" s="262"/>
      <c r="E358" s="262"/>
      <c r="F358" s="262"/>
      <c r="G358" s="262"/>
      <c r="H358" s="262"/>
      <c r="I358" s="262"/>
      <c r="J358" s="262"/>
      <c r="K358" s="262"/>
      <c r="L358" s="115" t="s">
        <v>16</v>
      </c>
      <c r="M358" s="3141"/>
      <c r="N358" s="3142"/>
      <c r="O358" s="3141"/>
      <c r="P358" s="3143"/>
      <c r="Q358" s="3144"/>
      <c r="R358" s="3145"/>
      <c r="S358" s="3146"/>
      <c r="T358" s="3147"/>
      <c r="U358" s="3148"/>
      <c r="V358" s="3149"/>
      <c r="W358" s="2109"/>
      <c r="X358" s="3150"/>
      <c r="Y358" s="117"/>
      <c r="Z358" s="3151"/>
      <c r="AA358" s="3152"/>
      <c r="AB358" s="3153"/>
      <c r="AC358" s="3154"/>
      <c r="AD358" s="119"/>
      <c r="AE358" s="262" t="s">
        <v>22</v>
      </c>
      <c r="AF358" s="1035" t="str">
        <f t="shared" si="142"/>
        <v>►</v>
      </c>
      <c r="AG358" s="1036" t="str">
        <f t="shared" si="143"/>
        <v/>
      </c>
      <c r="AH358" s="1037" t="str">
        <f t="shared" si="144"/>
        <v/>
      </c>
      <c r="AI358" s="1036" t="str">
        <f t="shared" si="145"/>
        <v/>
      </c>
      <c r="AJ358" s="1037" t="str">
        <f t="shared" si="146"/>
        <v/>
      </c>
      <c r="AK358" s="1037">
        <f>IF(AND(L358="A",COUNTIF(BJ15:BL62,TRIM(U358))&gt;0),1,0)</f>
        <v>0</v>
      </c>
      <c r="AL358" s="1051" t="str" cm="1">
        <f t="array" ref="AL358">IF(AF358&lt;&gt;"A","",IFERROR((IFERROR(_xlfn.XLOOKUP(TRIM(SUBSTITUTE(U358,CHAR(160)," ")),BJ15:BJ62,BM15:BM62),IFERROR(_xlfn.XLOOKUP(TRIM(SUBSTITUTE(U358,CHAR(160)," ")),BK15:BK62,BM15:BM62),_xlfn.XLOOKUP(TRIM(SUBSTITUTE(U358,CHAR(160)," ")),BL15:BL62,BM15:BM62))))*T358*IF(ISBLANK(Q358),1,Q358)+IFERROR(_xlfn.XLOOKUP("RECHERCHEX",TRIM(L358:AD358),L358:AD358),0),0))</f>
        <v/>
      </c>
      <c r="AM358" s="1038">
        <f t="shared" si="147"/>
        <v>0</v>
      </c>
      <c r="AN358" s="1627" t="str">
        <f t="shared" si="148"/>
        <v/>
      </c>
      <c r="AO358" s="1039">
        <f t="shared" si="149"/>
        <v>0</v>
      </c>
      <c r="AP358" s="1039">
        <f t="shared" si="150"/>
        <v>0</v>
      </c>
      <c r="AQ358" s="1040">
        <f>IF(AO358&gt;0,AS9,0)</f>
        <v>0</v>
      </c>
      <c r="AR358" s="1628" t="str">
        <f>IF(TRIM(AG358)="▼ recette suivante", AG358, IF(AQ358&gt;0, IF(AT9&lt;&gt;"", AT9&amp;"-ou.or.o ❾ + or - &gt;", ""), ""))</f>
        <v/>
      </c>
      <c r="AS358" s="1064"/>
      <c r="AT358" s="1064"/>
      <c r="AU358" s="1042">
        <f t="shared" si="151"/>
        <v>0</v>
      </c>
      <c r="AV358" s="1043">
        <f>IF(AK358,IF(OR(AU358="",N(AU358)&lt;=0.000000001),"",_xlfn.XLOOKUP(AJ358,BJ15:BJ62,BN15:BN62,_xlfn.XLOOKUP(AJ358,BK15:BK62,BN15:BN62,_xlfn.XLOOKUP(AJ358,BL15:BL62,BN15:BN62,"")))),0)</f>
        <v>0</v>
      </c>
      <c r="AW358" s="1065" cm="1">
        <f t="array" ref="AW358">IF(AK358&lt;&gt;1,0,IF(OR(AU358="",N(AU358)&lt;=0.000000001),"",IF(OR(AO358="",N(AO358)&lt;=0.000000001),0,IF(ISNUMBER(AU358),IFERROR(_xlfn.LET(_xlpm.ai_test,TRIM(AJ358),_xlpm.r,IFERROR(_xlfn.XLOOKUP(_xlpm.ai_test,BJ15:BJ62,ROW(BJ15:BJ62),0,1),IFERROR(_xlfn.XLOOKUP(_xlpm.ai_test,BK15:BK62,ROW(BK15:BK62),0,1),_xlfn.XLOOKUP(_xlpm.ai_test,BL15:BL62,ROW(BL15:BL62),0,1))),_xlpm.p,_xlpm.r-MIN(ROW(BJ15:BJ62))+1,_xlpm.f,INDEX(BM15:BM62,_xlpm.p),_xlpm.u,INDEX(BN15:BN62,_xlpm.p),_xlpm.s,INDEX(BP15:BP62,_xlpm.p),_xlpm.q,N(AU358)/_xlpm.f,IF(_xlpm.q&gt;=_xlpm.s,ROUND(_xlpm.q,1)&amp;" "&amp;_xlpm.ai_test&amp;" = "&amp;ROUND(_xlpm.q*_xlpm.f,1)&amp;" "&amp;_xlpm.u,ROUND(_xlpm.q,1)&amp;" "&amp;_xlpm.ai_test)),""),""))))</f>
        <v>0</v>
      </c>
      <c r="AX358" s="1055"/>
      <c r="AY358" s="1042">
        <f t="shared" si="152"/>
        <v>0</v>
      </c>
      <c r="AZ358" s="1043" t="str">
        <f t="shared" si="153"/>
        <v/>
      </c>
      <c r="BA358" s="1044">
        <f t="shared" si="154"/>
        <v>0</v>
      </c>
      <c r="BB358" s="1045" t="str">
        <f t="shared" si="155"/>
        <v/>
      </c>
      <c r="BC358" s="1046"/>
      <c r="BD358" s="1047">
        <f t="shared" si="156"/>
        <v>0</v>
      </c>
      <c r="BE358" s="1048" t="str">
        <f t="shared" si="157"/>
        <v/>
      </c>
      <c r="BF358" s="262" t="s">
        <v>22</v>
      </c>
      <c r="BG358" s="1027">
        <f t="shared" si="158"/>
        <v>0</v>
      </c>
      <c r="BH358" s="1028">
        <f t="shared" si="159"/>
        <v>0</v>
      </c>
      <c r="BI358"/>
      <c r="BR358"/>
      <c r="BS358"/>
      <c r="BT358"/>
      <c r="BU358"/>
      <c r="BV358"/>
      <c r="BW358"/>
      <c r="BX358" s="964" t="str">
        <f t="shared" si="141"/>
        <v>►</v>
      </c>
      <c r="BY358" s="848"/>
      <c r="BZ358" s="848"/>
      <c r="CA358" s="848"/>
      <c r="CB358" s="848"/>
      <c r="CC358" s="848"/>
      <c r="CD358" s="262"/>
      <c r="CE358"/>
      <c r="CF358"/>
      <c r="CG358"/>
      <c r="CH358"/>
      <c r="CI358"/>
      <c r="CJ358"/>
      <c r="CK358"/>
      <c r="CL358" s="262"/>
      <c r="CM358"/>
      <c r="CN358"/>
      <c r="CO358"/>
      <c r="CP358"/>
      <c r="CQ358"/>
      <c r="CR358"/>
      <c r="CS358"/>
      <c r="CT358" s="262"/>
      <c r="CU358"/>
      <c r="CV358"/>
      <c r="CW358"/>
      <c r="CX358"/>
      <c r="CY358"/>
      <c r="CZ358"/>
      <c r="DA358"/>
      <c r="DB358" s="262"/>
      <c r="DC358" s="3">
        <v>1</v>
      </c>
    </row>
    <row r="359" spans="3:107" s="701" customFormat="1" ht="21" customHeight="1">
      <c r="C359"/>
      <c r="D359" s="262"/>
      <c r="E359" s="262"/>
      <c r="F359" s="262"/>
      <c r="G359" s="262"/>
      <c r="H359" s="262"/>
      <c r="I359" s="262"/>
      <c r="J359" s="262"/>
      <c r="K359" s="262"/>
      <c r="L359" s="115" t="s">
        <v>16</v>
      </c>
      <c r="M359" s="3141"/>
      <c r="N359" s="3142"/>
      <c r="O359" s="3141"/>
      <c r="P359" s="3143"/>
      <c r="Q359" s="3144"/>
      <c r="R359" s="3145"/>
      <c r="S359" s="3146"/>
      <c r="T359" s="3147"/>
      <c r="U359" s="3148"/>
      <c r="V359" s="3149"/>
      <c r="W359" s="2109"/>
      <c r="X359" s="3150"/>
      <c r="Y359" s="117"/>
      <c r="Z359" s="3151"/>
      <c r="AA359" s="3152"/>
      <c r="AB359" s="3153"/>
      <c r="AC359" s="3154"/>
      <c r="AD359" s="119"/>
      <c r="AE359" s="262" t="s">
        <v>22</v>
      </c>
      <c r="AF359" s="1035" t="str">
        <f t="shared" si="142"/>
        <v>►</v>
      </c>
      <c r="AG359" s="1036" t="str">
        <f t="shared" si="143"/>
        <v/>
      </c>
      <c r="AH359" s="1037" t="str">
        <f t="shared" si="144"/>
        <v/>
      </c>
      <c r="AI359" s="1036" t="str">
        <f t="shared" si="145"/>
        <v/>
      </c>
      <c r="AJ359" s="1037" t="str">
        <f t="shared" si="146"/>
        <v/>
      </c>
      <c r="AK359" s="1037">
        <f>IF(AND(L359="A",COUNTIF(BJ15:BL62,TRIM(U359))&gt;0),1,0)</f>
        <v>0</v>
      </c>
      <c r="AL359" s="1051" t="str" cm="1">
        <f t="array" ref="AL359">IF(AF359&lt;&gt;"A","",IFERROR((IFERROR(_xlfn.XLOOKUP(TRIM(SUBSTITUTE(U359,CHAR(160)," ")),BJ15:BJ62,BM15:BM62),IFERROR(_xlfn.XLOOKUP(TRIM(SUBSTITUTE(U359,CHAR(160)," ")),BK15:BK62,BM15:BM62),_xlfn.XLOOKUP(TRIM(SUBSTITUTE(U359,CHAR(160)," ")),BL15:BL62,BM15:BM62))))*T359*IF(ISBLANK(Q359),1,Q359)+IFERROR(_xlfn.XLOOKUP("RECHERCHEX",TRIM(L359:AD359),L359:AD359),0),0))</f>
        <v/>
      </c>
      <c r="AM359" s="1038">
        <f t="shared" si="147"/>
        <v>0</v>
      </c>
      <c r="AN359" s="1627" t="str">
        <f t="shared" si="148"/>
        <v/>
      </c>
      <c r="AO359" s="1039">
        <f t="shared" si="149"/>
        <v>0</v>
      </c>
      <c r="AP359" s="1039">
        <f t="shared" si="150"/>
        <v>0</v>
      </c>
      <c r="AQ359" s="1052">
        <f>IF(AO359&gt;0,AS9,0)</f>
        <v>0</v>
      </c>
      <c r="AR359" s="1626" t="str">
        <f>IF(TRIM(AG359)="▼ recette suivante", AG359, IF(AQ359&gt;0, IF(AT9&lt;&gt;"", AT9&amp;"-ou.or.o ❾ + or - &gt;", ""), ""))</f>
        <v/>
      </c>
      <c r="AS359" s="1064"/>
      <c r="AT359" s="1064"/>
      <c r="AU359" s="1053">
        <f t="shared" si="151"/>
        <v>0</v>
      </c>
      <c r="AV359" s="1054">
        <f>IF(AK359,IF(OR(AU359="",N(AU359)&lt;=0.000000001),"",_xlfn.XLOOKUP(AJ359,BJ15:BJ62,BN15:BN62,_xlfn.XLOOKUP(AJ359,BK15:BK62,BN15:BN62,_xlfn.XLOOKUP(AJ359,BL15:BL62,BN15:BN62,"")))),0)</f>
        <v>0</v>
      </c>
      <c r="AW359" s="1067" cm="1">
        <f t="array" ref="AW359">IF(AK359&lt;&gt;1,0,IF(OR(AU359="",N(AU359)&lt;=0.000000001),"",IF(OR(AO359="",N(AO359)&lt;=0.000000001),0,IF(ISNUMBER(AU359),IFERROR(_xlfn.LET(_xlpm.ai_test,TRIM(AJ359),_xlpm.r,IFERROR(_xlfn.XLOOKUP(_xlpm.ai_test,BJ15:BJ62,ROW(BJ15:BJ62),0,1),IFERROR(_xlfn.XLOOKUP(_xlpm.ai_test,BK15:BK62,ROW(BK15:BK62),0,1),_xlfn.XLOOKUP(_xlpm.ai_test,BL15:BL62,ROW(BL15:BL62),0,1))),_xlpm.p,_xlpm.r-MIN(ROW(BJ15:BJ62))+1,_xlpm.f,INDEX(BM15:BM62,_xlpm.p),_xlpm.u,INDEX(BN15:BN62,_xlpm.p),_xlpm.s,INDEX(BP15:BP62,_xlpm.p),_xlpm.q,N(AU359)/_xlpm.f,IF(_xlpm.q&gt;=_xlpm.s,ROUND(_xlpm.q,1)&amp;" "&amp;_xlpm.ai_test&amp;" = "&amp;ROUND(_xlpm.q*_xlpm.f,1)&amp;" "&amp;_xlpm.u,ROUND(_xlpm.q,1)&amp;" "&amp;_xlpm.ai_test)),""),""))))</f>
        <v>0</v>
      </c>
      <c r="AX359" s="1055"/>
      <c r="AY359" s="1053">
        <f t="shared" si="152"/>
        <v>0</v>
      </c>
      <c r="AZ359" s="1054" t="str">
        <f t="shared" si="153"/>
        <v/>
      </c>
      <c r="BA359" s="1056">
        <f t="shared" si="154"/>
        <v>0</v>
      </c>
      <c r="BB359" s="1057" t="str">
        <f t="shared" si="155"/>
        <v/>
      </c>
      <c r="BC359" s="1046"/>
      <c r="BD359" s="1058">
        <f t="shared" si="156"/>
        <v>0</v>
      </c>
      <c r="BE359" s="1048" t="str">
        <f t="shared" si="157"/>
        <v/>
      </c>
      <c r="BF359" s="262" t="s">
        <v>22</v>
      </c>
      <c r="BG359" s="1027">
        <f t="shared" si="158"/>
        <v>0</v>
      </c>
      <c r="BH359" s="1028">
        <f t="shared" si="159"/>
        <v>0</v>
      </c>
      <c r="BI359"/>
      <c r="BR359"/>
      <c r="BS359"/>
      <c r="BT359"/>
      <c r="BU359"/>
      <c r="BV359"/>
      <c r="BW359"/>
      <c r="BX359" s="964" t="str">
        <f t="shared" si="141"/>
        <v>►</v>
      </c>
      <c r="BY359" s="848"/>
      <c r="BZ359" s="848"/>
      <c r="CA359" s="848"/>
      <c r="CB359" s="848"/>
      <c r="CC359" s="848"/>
      <c r="CD359" s="262"/>
      <c r="CE359"/>
      <c r="CF359"/>
      <c r="CG359"/>
      <c r="CH359"/>
      <c r="CI359"/>
      <c r="CJ359"/>
      <c r="CK359"/>
      <c r="CL359" s="262"/>
      <c r="CM359"/>
      <c r="CN359"/>
      <c r="CO359"/>
      <c r="CP359"/>
      <c r="CQ359"/>
      <c r="CR359"/>
      <c r="CS359"/>
      <c r="CT359" s="262"/>
      <c r="CU359"/>
      <c r="CV359"/>
      <c r="CW359"/>
      <c r="CX359"/>
      <c r="CY359"/>
      <c r="CZ359"/>
      <c r="DA359"/>
      <c r="DB359" s="262"/>
      <c r="DC359" s="3">
        <v>1</v>
      </c>
    </row>
    <row r="360" spans="3:107" s="701" customFormat="1" ht="21" customHeight="1">
      <c r="C360"/>
      <c r="D360" s="262"/>
      <c r="E360" s="262"/>
      <c r="F360" s="262"/>
      <c r="G360" s="262"/>
      <c r="H360" s="262"/>
      <c r="I360" s="262"/>
      <c r="J360" s="262"/>
      <c r="K360" s="262"/>
      <c r="L360" s="115" t="s">
        <v>16</v>
      </c>
      <c r="M360" s="3141"/>
      <c r="N360" s="3142"/>
      <c r="O360" s="3141"/>
      <c r="P360" s="3143"/>
      <c r="Q360" s="3144"/>
      <c r="R360" s="3145"/>
      <c r="S360" s="3146"/>
      <c r="T360" s="3147"/>
      <c r="U360" s="3148"/>
      <c r="V360" s="3149"/>
      <c r="W360" s="2109"/>
      <c r="X360" s="3150"/>
      <c r="Y360" s="117"/>
      <c r="Z360" s="3151"/>
      <c r="AA360" s="3152"/>
      <c r="AB360" s="3153"/>
      <c r="AC360" s="3154"/>
      <c r="AD360" s="119"/>
      <c r="AE360" s="262" t="s">
        <v>22</v>
      </c>
      <c r="AF360" s="1035" t="str">
        <f t="shared" si="142"/>
        <v>►</v>
      </c>
      <c r="AG360" s="1036" t="str">
        <f t="shared" si="143"/>
        <v/>
      </c>
      <c r="AH360" s="1037" t="str">
        <f t="shared" si="144"/>
        <v/>
      </c>
      <c r="AI360" s="1036" t="str">
        <f t="shared" si="145"/>
        <v/>
      </c>
      <c r="AJ360" s="1037" t="str">
        <f t="shared" si="146"/>
        <v/>
      </c>
      <c r="AK360" s="1037">
        <f>IF(AND(L360="A",COUNTIF(BJ15:BL62,TRIM(U360))&gt;0),1,0)</f>
        <v>0</v>
      </c>
      <c r="AL360" s="1051" t="str" cm="1">
        <f t="array" ref="AL360">IF(AF360&lt;&gt;"A","",IFERROR((IFERROR(_xlfn.XLOOKUP(TRIM(SUBSTITUTE(U360,CHAR(160)," ")),BJ15:BJ62,BM15:BM62),IFERROR(_xlfn.XLOOKUP(TRIM(SUBSTITUTE(U360,CHAR(160)," ")),BK15:BK62,BM15:BM62),_xlfn.XLOOKUP(TRIM(SUBSTITUTE(U360,CHAR(160)," ")),BL15:BL62,BM15:BM62))))*T360*IF(ISBLANK(Q360),1,Q360)+IFERROR(_xlfn.XLOOKUP("RECHERCHEX",TRIM(L360:AD360),L360:AD360),0),0))</f>
        <v/>
      </c>
      <c r="AM360" s="1038">
        <f t="shared" si="147"/>
        <v>0</v>
      </c>
      <c r="AN360" s="1627" t="str">
        <f t="shared" si="148"/>
        <v/>
      </c>
      <c r="AO360" s="1039">
        <f t="shared" si="149"/>
        <v>0</v>
      </c>
      <c r="AP360" s="1039">
        <f t="shared" si="150"/>
        <v>0</v>
      </c>
      <c r="AQ360" s="1040">
        <f>IF(AO360&gt;0,AS9,0)</f>
        <v>0</v>
      </c>
      <c r="AR360" s="1628" t="str">
        <f>IF(TRIM(AG360)="▼ recette suivante", AG360, IF(AQ360&gt;0, IF(AT9&lt;&gt;"", AT9&amp;"-ou.or.o ❾ + or - &gt;", ""), ""))</f>
        <v/>
      </c>
      <c r="AS360" s="1064"/>
      <c r="AT360" s="1064"/>
      <c r="AU360" s="1042">
        <f t="shared" si="151"/>
        <v>0</v>
      </c>
      <c r="AV360" s="1043">
        <f>IF(AK360,IF(OR(AU360="",N(AU360)&lt;=0.000000001),"",_xlfn.XLOOKUP(AJ360,BJ15:BJ62,BN15:BN62,_xlfn.XLOOKUP(AJ360,BK15:BK62,BN15:BN62,_xlfn.XLOOKUP(AJ360,BL15:BL62,BN15:BN62,"")))),0)</f>
        <v>0</v>
      </c>
      <c r="AW360" s="1065" cm="1">
        <f t="array" ref="AW360">IF(AK360&lt;&gt;1,0,IF(OR(AU360="",N(AU360)&lt;=0.000000001),"",IF(OR(AO360="",N(AO360)&lt;=0.000000001),0,IF(ISNUMBER(AU360),IFERROR(_xlfn.LET(_xlpm.ai_test,TRIM(AJ360),_xlpm.r,IFERROR(_xlfn.XLOOKUP(_xlpm.ai_test,BJ15:BJ62,ROW(BJ15:BJ62),0,1),IFERROR(_xlfn.XLOOKUP(_xlpm.ai_test,BK15:BK62,ROW(BK15:BK62),0,1),_xlfn.XLOOKUP(_xlpm.ai_test,BL15:BL62,ROW(BL15:BL62),0,1))),_xlpm.p,_xlpm.r-MIN(ROW(BJ15:BJ62))+1,_xlpm.f,INDEX(BM15:BM62,_xlpm.p),_xlpm.u,INDEX(BN15:BN62,_xlpm.p),_xlpm.s,INDEX(BP15:BP62,_xlpm.p),_xlpm.q,N(AU360)/_xlpm.f,IF(_xlpm.q&gt;=_xlpm.s,ROUND(_xlpm.q,1)&amp;" "&amp;_xlpm.ai_test&amp;" = "&amp;ROUND(_xlpm.q*_xlpm.f,1)&amp;" "&amp;_xlpm.u,ROUND(_xlpm.q,1)&amp;" "&amp;_xlpm.ai_test)),""),""))))</f>
        <v>0</v>
      </c>
      <c r="AX360" s="1055"/>
      <c r="AY360" s="1042">
        <f t="shared" si="152"/>
        <v>0</v>
      </c>
      <c r="AZ360" s="1043" t="str">
        <f t="shared" si="153"/>
        <v/>
      </c>
      <c r="BA360" s="1044">
        <f t="shared" si="154"/>
        <v>0</v>
      </c>
      <c r="BB360" s="1045" t="str">
        <f t="shared" si="155"/>
        <v/>
      </c>
      <c r="BC360" s="1046"/>
      <c r="BD360" s="1047">
        <f t="shared" si="156"/>
        <v>0</v>
      </c>
      <c r="BE360" s="1048" t="str">
        <f t="shared" si="157"/>
        <v/>
      </c>
      <c r="BF360" s="262" t="s">
        <v>22</v>
      </c>
      <c r="BG360" s="1027">
        <f t="shared" si="158"/>
        <v>0</v>
      </c>
      <c r="BH360" s="1028">
        <f t="shared" si="159"/>
        <v>0</v>
      </c>
      <c r="BI360"/>
      <c r="BR360"/>
      <c r="BS360"/>
      <c r="BT360"/>
      <c r="BU360"/>
      <c r="BV360"/>
      <c r="BW360"/>
      <c r="BX360" s="964" t="str">
        <f t="shared" si="141"/>
        <v>►</v>
      </c>
      <c r="BY360" s="848"/>
      <c r="BZ360" s="848"/>
      <c r="CA360" s="848"/>
      <c r="CB360" s="848"/>
      <c r="CC360" s="848"/>
      <c r="CD360" s="262"/>
      <c r="CE360"/>
      <c r="CF360"/>
      <c r="CG360"/>
      <c r="CH360"/>
      <c r="CI360"/>
      <c r="CJ360"/>
      <c r="CK360"/>
      <c r="CL360" s="262"/>
      <c r="CM360"/>
      <c r="CN360"/>
      <c r="CO360"/>
      <c r="CP360"/>
      <c r="CQ360"/>
      <c r="CR360"/>
      <c r="CS360"/>
      <c r="CT360" s="262"/>
      <c r="CU360"/>
      <c r="CV360"/>
      <c r="CW360"/>
      <c r="CX360"/>
      <c r="CY360"/>
      <c r="CZ360"/>
      <c r="DA360"/>
      <c r="DB360" s="262"/>
      <c r="DC360" s="3">
        <v>1</v>
      </c>
    </row>
    <row r="361" spans="3:107" s="701" customFormat="1" ht="21" customHeight="1">
      <c r="C361"/>
      <c r="D361" s="262"/>
      <c r="E361" s="262"/>
      <c r="F361" s="262"/>
      <c r="G361" s="262"/>
      <c r="H361" s="262"/>
      <c r="I361" s="262"/>
      <c r="J361" s="262"/>
      <c r="K361" s="262"/>
      <c r="L361" s="115" t="s">
        <v>16</v>
      </c>
      <c r="M361" s="3141"/>
      <c r="N361" s="3142"/>
      <c r="O361" s="3141"/>
      <c r="P361" s="3143"/>
      <c r="Q361" s="3144"/>
      <c r="R361" s="3145"/>
      <c r="S361" s="3146"/>
      <c r="T361" s="3147"/>
      <c r="U361" s="3148"/>
      <c r="V361" s="3149"/>
      <c r="W361" s="2109"/>
      <c r="X361" s="3150"/>
      <c r="Y361" s="117"/>
      <c r="Z361" s="3151"/>
      <c r="AA361" s="3152"/>
      <c r="AB361" s="3153"/>
      <c r="AC361" s="3154"/>
      <c r="AD361" s="119"/>
      <c r="AE361" s="262" t="s">
        <v>22</v>
      </c>
      <c r="AF361" s="1035" t="str">
        <f t="shared" si="142"/>
        <v>►</v>
      </c>
      <c r="AG361" s="1036" t="str">
        <f t="shared" si="143"/>
        <v/>
      </c>
      <c r="AH361" s="1037" t="str">
        <f t="shared" si="144"/>
        <v/>
      </c>
      <c r="AI361" s="1036" t="str">
        <f t="shared" si="145"/>
        <v/>
      </c>
      <c r="AJ361" s="1037" t="str">
        <f t="shared" si="146"/>
        <v/>
      </c>
      <c r="AK361" s="1037">
        <f>IF(AND(L361="A",COUNTIF(BJ15:BL62,TRIM(U361))&gt;0),1,0)</f>
        <v>0</v>
      </c>
      <c r="AL361" s="1051" t="str" cm="1">
        <f t="array" ref="AL361">IF(AF361&lt;&gt;"A","",IFERROR((IFERROR(_xlfn.XLOOKUP(TRIM(SUBSTITUTE(U361,CHAR(160)," ")),BJ15:BJ62,BM15:BM62),IFERROR(_xlfn.XLOOKUP(TRIM(SUBSTITUTE(U361,CHAR(160)," ")),BK15:BK62,BM15:BM62),_xlfn.XLOOKUP(TRIM(SUBSTITUTE(U361,CHAR(160)," ")),BL15:BL62,BM15:BM62))))*T361*IF(ISBLANK(Q361),1,Q361)+IFERROR(_xlfn.XLOOKUP("RECHERCHEX",TRIM(L361:AD361),L361:AD361),0),0))</f>
        <v/>
      </c>
      <c r="AM361" s="1038">
        <f t="shared" si="147"/>
        <v>0</v>
      </c>
      <c r="AN361" s="1627" t="str">
        <f t="shared" si="148"/>
        <v/>
      </c>
      <c r="AO361" s="1039">
        <f t="shared" si="149"/>
        <v>0</v>
      </c>
      <c r="AP361" s="1039">
        <f t="shared" si="150"/>
        <v>0</v>
      </c>
      <c r="AQ361" s="1052">
        <f>IF(AO361&gt;0,AS9,0)</f>
        <v>0</v>
      </c>
      <c r="AR361" s="1626" t="str">
        <f>IF(TRIM(AG361)="▼ recette suivante", AG361, IF(AQ361&gt;0, IF(AT9&lt;&gt;"", AT9&amp;"-ou.or.o ❾ + or - &gt;", ""), ""))</f>
        <v/>
      </c>
      <c r="AS361" s="1064"/>
      <c r="AT361" s="1064"/>
      <c r="AU361" s="1053">
        <f t="shared" si="151"/>
        <v>0</v>
      </c>
      <c r="AV361" s="1054">
        <f>IF(AK361,IF(OR(AU361="",N(AU361)&lt;=0.000000001),"",_xlfn.XLOOKUP(AJ361,BJ15:BJ62,BN15:BN62,_xlfn.XLOOKUP(AJ361,BK15:BK62,BN15:BN62,_xlfn.XLOOKUP(AJ361,BL15:BL62,BN15:BN62,"")))),0)</f>
        <v>0</v>
      </c>
      <c r="AW361" s="1067" cm="1">
        <f t="array" ref="AW361">IF(AK361&lt;&gt;1,0,IF(OR(AU361="",N(AU361)&lt;=0.000000001),"",IF(OR(AO361="",N(AO361)&lt;=0.000000001),0,IF(ISNUMBER(AU361),IFERROR(_xlfn.LET(_xlpm.ai_test,TRIM(AJ361),_xlpm.r,IFERROR(_xlfn.XLOOKUP(_xlpm.ai_test,BJ15:BJ62,ROW(BJ15:BJ62),0,1),IFERROR(_xlfn.XLOOKUP(_xlpm.ai_test,BK15:BK62,ROW(BK15:BK62),0,1),_xlfn.XLOOKUP(_xlpm.ai_test,BL15:BL62,ROW(BL15:BL62),0,1))),_xlpm.p,_xlpm.r-MIN(ROW(BJ15:BJ62))+1,_xlpm.f,INDEX(BM15:BM62,_xlpm.p),_xlpm.u,INDEX(BN15:BN62,_xlpm.p),_xlpm.s,INDEX(BP15:BP62,_xlpm.p),_xlpm.q,N(AU361)/_xlpm.f,IF(_xlpm.q&gt;=_xlpm.s,ROUND(_xlpm.q,1)&amp;" "&amp;_xlpm.ai_test&amp;" = "&amp;ROUND(_xlpm.q*_xlpm.f,1)&amp;" "&amp;_xlpm.u,ROUND(_xlpm.q,1)&amp;" "&amp;_xlpm.ai_test)),""),""))))</f>
        <v>0</v>
      </c>
      <c r="AX361" s="1055"/>
      <c r="AY361" s="1053">
        <f t="shared" si="152"/>
        <v>0</v>
      </c>
      <c r="AZ361" s="1054" t="str">
        <f t="shared" si="153"/>
        <v/>
      </c>
      <c r="BA361" s="1056">
        <f t="shared" si="154"/>
        <v>0</v>
      </c>
      <c r="BB361" s="1057" t="str">
        <f t="shared" si="155"/>
        <v/>
      </c>
      <c r="BC361" s="1046"/>
      <c r="BD361" s="1058">
        <f t="shared" si="156"/>
        <v>0</v>
      </c>
      <c r="BE361" s="1048" t="str">
        <f t="shared" si="157"/>
        <v/>
      </c>
      <c r="BF361" s="262" t="s">
        <v>22</v>
      </c>
      <c r="BG361" s="1027">
        <f t="shared" si="158"/>
        <v>0</v>
      </c>
      <c r="BH361" s="1028">
        <f t="shared" si="159"/>
        <v>0</v>
      </c>
      <c r="BI361"/>
      <c r="BR361"/>
      <c r="BS361"/>
      <c r="BT361"/>
      <c r="BU361"/>
      <c r="BV361"/>
      <c r="BW361"/>
      <c r="BX361" s="964" t="str">
        <f t="shared" si="141"/>
        <v>►</v>
      </c>
      <c r="BY361" s="848"/>
      <c r="BZ361" s="848"/>
      <c r="CA361" s="848"/>
      <c r="CB361" s="848"/>
      <c r="CC361" s="848"/>
      <c r="CD361" s="262"/>
      <c r="CE361"/>
      <c r="CF361"/>
      <c r="CG361"/>
      <c r="CH361"/>
      <c r="CI361"/>
      <c r="CJ361"/>
      <c r="CK361"/>
      <c r="CL361" s="262"/>
      <c r="CM361"/>
      <c r="CN361"/>
      <c r="CO361"/>
      <c r="CP361"/>
      <c r="CQ361"/>
      <c r="CR361"/>
      <c r="CS361"/>
      <c r="CT361" s="262"/>
      <c r="CU361"/>
      <c r="CV361"/>
      <c r="CW361"/>
      <c r="CX361"/>
      <c r="CY361"/>
      <c r="CZ361"/>
      <c r="DA361"/>
      <c r="DB361" s="262"/>
      <c r="DC361" s="3">
        <v>1</v>
      </c>
    </row>
    <row r="362" spans="3:107" s="701" customFormat="1" ht="21" customHeight="1">
      <c r="C362"/>
      <c r="D362" s="262"/>
      <c r="E362" s="262"/>
      <c r="F362" s="262"/>
      <c r="G362" s="262"/>
      <c r="H362" s="262"/>
      <c r="I362" s="262"/>
      <c r="J362" s="262"/>
      <c r="K362" s="262"/>
      <c r="L362" s="115" t="s">
        <v>16</v>
      </c>
      <c r="M362" s="3141"/>
      <c r="N362" s="3142"/>
      <c r="O362" s="3141"/>
      <c r="P362" s="3143"/>
      <c r="Q362" s="3144"/>
      <c r="R362" s="3145"/>
      <c r="S362" s="3146"/>
      <c r="T362" s="3147"/>
      <c r="U362" s="3148"/>
      <c r="V362" s="3149"/>
      <c r="W362" s="2109"/>
      <c r="X362" s="3150"/>
      <c r="Y362" s="117"/>
      <c r="Z362" s="3151"/>
      <c r="AA362" s="3152"/>
      <c r="AB362" s="3153"/>
      <c r="AC362" s="3154"/>
      <c r="AD362" s="119"/>
      <c r="AE362" s="262" t="s">
        <v>22</v>
      </c>
      <c r="AF362" s="1035" t="str">
        <f t="shared" si="142"/>
        <v>►</v>
      </c>
      <c r="AG362" s="1036" t="str">
        <f t="shared" si="143"/>
        <v/>
      </c>
      <c r="AH362" s="1037" t="str">
        <f t="shared" si="144"/>
        <v/>
      </c>
      <c r="AI362" s="1036" t="str">
        <f t="shared" si="145"/>
        <v/>
      </c>
      <c r="AJ362" s="1037" t="str">
        <f t="shared" si="146"/>
        <v/>
      </c>
      <c r="AK362" s="1037">
        <f>IF(AND(L362="A",COUNTIF(BJ15:BL62,TRIM(U362))&gt;0),1,0)</f>
        <v>0</v>
      </c>
      <c r="AL362" s="1051" t="str" cm="1">
        <f t="array" ref="AL362">IF(AF362&lt;&gt;"A","",IFERROR((IFERROR(_xlfn.XLOOKUP(TRIM(SUBSTITUTE(U362,CHAR(160)," ")),BJ15:BJ62,BM15:BM62),IFERROR(_xlfn.XLOOKUP(TRIM(SUBSTITUTE(U362,CHAR(160)," ")),BK15:BK62,BM15:BM62),_xlfn.XLOOKUP(TRIM(SUBSTITUTE(U362,CHAR(160)," ")),BL15:BL62,BM15:BM62))))*T362*IF(ISBLANK(Q362),1,Q362)+IFERROR(_xlfn.XLOOKUP("RECHERCHEX",TRIM(L362:AD362),L362:AD362),0),0))</f>
        <v/>
      </c>
      <c r="AM362" s="1038">
        <f t="shared" si="147"/>
        <v>0</v>
      </c>
      <c r="AN362" s="1627" t="str">
        <f t="shared" si="148"/>
        <v/>
      </c>
      <c r="AO362" s="1039">
        <f t="shared" si="149"/>
        <v>0</v>
      </c>
      <c r="AP362" s="1039">
        <f t="shared" si="150"/>
        <v>0</v>
      </c>
      <c r="AQ362" s="1040">
        <f>IF(AO362&gt;0,AS9,0)</f>
        <v>0</v>
      </c>
      <c r="AR362" s="1628" t="str">
        <f>IF(TRIM(AG362)="▼ recette suivante", AG362, IF(AQ362&gt;0, IF(AT9&lt;&gt;"", AT9&amp;"-ou.or.o ❾ + or - &gt;", ""), ""))</f>
        <v/>
      </c>
      <c r="AS362" s="1064"/>
      <c r="AT362" s="1064"/>
      <c r="AU362" s="1042">
        <f t="shared" si="151"/>
        <v>0</v>
      </c>
      <c r="AV362" s="1043">
        <f>IF(AK362,IF(OR(AU362="",N(AU362)&lt;=0.000000001),"",_xlfn.XLOOKUP(AJ362,BJ15:BJ62,BN15:BN62,_xlfn.XLOOKUP(AJ362,BK15:BK62,BN15:BN62,_xlfn.XLOOKUP(AJ362,BL15:BL62,BN15:BN62,"")))),0)</f>
        <v>0</v>
      </c>
      <c r="AW362" s="1065" cm="1">
        <f t="array" ref="AW362">IF(AK362&lt;&gt;1,0,IF(OR(AU362="",N(AU362)&lt;=0.000000001),"",IF(OR(AO362="",N(AO362)&lt;=0.000000001),0,IF(ISNUMBER(AU362),IFERROR(_xlfn.LET(_xlpm.ai_test,TRIM(AJ362),_xlpm.r,IFERROR(_xlfn.XLOOKUP(_xlpm.ai_test,BJ15:BJ62,ROW(BJ15:BJ62),0,1),IFERROR(_xlfn.XLOOKUP(_xlpm.ai_test,BK15:BK62,ROW(BK15:BK62),0,1),_xlfn.XLOOKUP(_xlpm.ai_test,BL15:BL62,ROW(BL15:BL62),0,1))),_xlpm.p,_xlpm.r-MIN(ROW(BJ15:BJ62))+1,_xlpm.f,INDEX(BM15:BM62,_xlpm.p),_xlpm.u,INDEX(BN15:BN62,_xlpm.p),_xlpm.s,INDEX(BP15:BP62,_xlpm.p),_xlpm.q,N(AU362)/_xlpm.f,IF(_xlpm.q&gt;=_xlpm.s,ROUND(_xlpm.q,1)&amp;" "&amp;_xlpm.ai_test&amp;" = "&amp;ROUND(_xlpm.q*_xlpm.f,1)&amp;" "&amp;_xlpm.u,ROUND(_xlpm.q,1)&amp;" "&amp;_xlpm.ai_test)),""),""))))</f>
        <v>0</v>
      </c>
      <c r="AX362" s="1055"/>
      <c r="AY362" s="1042">
        <f t="shared" si="152"/>
        <v>0</v>
      </c>
      <c r="AZ362" s="1043" t="str">
        <f t="shared" si="153"/>
        <v/>
      </c>
      <c r="BA362" s="1044">
        <f t="shared" si="154"/>
        <v>0</v>
      </c>
      <c r="BB362" s="1045" t="str">
        <f t="shared" si="155"/>
        <v/>
      </c>
      <c r="BC362" s="1046"/>
      <c r="BD362" s="1047">
        <f t="shared" si="156"/>
        <v>0</v>
      </c>
      <c r="BE362" s="1048" t="str">
        <f t="shared" si="157"/>
        <v/>
      </c>
      <c r="BF362" s="262" t="s">
        <v>22</v>
      </c>
      <c r="BG362" s="1027">
        <f t="shared" si="158"/>
        <v>0</v>
      </c>
      <c r="BH362" s="1028">
        <f t="shared" si="159"/>
        <v>0</v>
      </c>
      <c r="BI362"/>
      <c r="BR362"/>
      <c r="BS362"/>
      <c r="BT362"/>
      <c r="BU362"/>
      <c r="BV362"/>
      <c r="BW362"/>
      <c r="BX362" s="964" t="str">
        <f t="shared" si="141"/>
        <v>►</v>
      </c>
      <c r="BY362" s="848"/>
      <c r="BZ362" s="848"/>
      <c r="CA362" s="848"/>
      <c r="CB362" s="848"/>
      <c r="CC362" s="848"/>
      <c r="CD362" s="262"/>
      <c r="CE362"/>
      <c r="CF362"/>
      <c r="CG362"/>
      <c r="CH362"/>
      <c r="CI362"/>
      <c r="CJ362"/>
      <c r="CK362"/>
      <c r="CL362" s="262"/>
      <c r="CM362"/>
      <c r="CN362"/>
      <c r="CO362"/>
      <c r="CP362"/>
      <c r="CQ362"/>
      <c r="CR362"/>
      <c r="CS362"/>
      <c r="CT362" s="262"/>
      <c r="CU362"/>
      <c r="CV362"/>
      <c r="CW362"/>
      <c r="CX362"/>
      <c r="CY362"/>
      <c r="CZ362"/>
      <c r="DA362"/>
      <c r="DB362" s="262"/>
      <c r="DC362" s="3">
        <v>1</v>
      </c>
    </row>
    <row r="363" spans="3:107" s="701" customFormat="1" ht="21" customHeight="1">
      <c r="C363"/>
      <c r="D363" s="262"/>
      <c r="E363" s="262"/>
      <c r="F363" s="262"/>
      <c r="G363" s="262"/>
      <c r="H363" s="262"/>
      <c r="I363" s="262"/>
      <c r="J363" s="262"/>
      <c r="K363" s="262"/>
      <c r="L363" s="115" t="s">
        <v>16</v>
      </c>
      <c r="M363" s="3141"/>
      <c r="N363" s="3142"/>
      <c r="O363" s="3141"/>
      <c r="P363" s="3143"/>
      <c r="Q363" s="3144"/>
      <c r="R363" s="3145"/>
      <c r="S363" s="3146"/>
      <c r="T363" s="3147"/>
      <c r="U363" s="3148"/>
      <c r="V363" s="3149"/>
      <c r="W363" s="2109"/>
      <c r="X363" s="3150"/>
      <c r="Y363" s="117"/>
      <c r="Z363" s="3151"/>
      <c r="AA363" s="3152"/>
      <c r="AB363" s="3153"/>
      <c r="AC363" s="3154"/>
      <c r="AD363" s="119"/>
      <c r="AE363" s="262" t="s">
        <v>22</v>
      </c>
      <c r="AF363" s="1035" t="str">
        <f t="shared" si="142"/>
        <v>►</v>
      </c>
      <c r="AG363" s="1036" t="str">
        <f t="shared" si="143"/>
        <v/>
      </c>
      <c r="AH363" s="1037" t="str">
        <f t="shared" si="144"/>
        <v/>
      </c>
      <c r="AI363" s="1036" t="str">
        <f t="shared" si="145"/>
        <v/>
      </c>
      <c r="AJ363" s="1037" t="str">
        <f t="shared" si="146"/>
        <v/>
      </c>
      <c r="AK363" s="1037">
        <f>IF(AND(L363="A",COUNTIF(BJ15:BL62,TRIM(U363))&gt;0),1,0)</f>
        <v>0</v>
      </c>
      <c r="AL363" s="1051" t="str" cm="1">
        <f t="array" ref="AL363">IF(AF363&lt;&gt;"A","",IFERROR((IFERROR(_xlfn.XLOOKUP(TRIM(SUBSTITUTE(U363,CHAR(160)," ")),BJ15:BJ62,BM15:BM62),IFERROR(_xlfn.XLOOKUP(TRIM(SUBSTITUTE(U363,CHAR(160)," ")),BK15:BK62,BM15:BM62),_xlfn.XLOOKUP(TRIM(SUBSTITUTE(U363,CHAR(160)," ")),BL15:BL62,BM15:BM62))))*T363*IF(ISBLANK(Q363),1,Q363)+IFERROR(_xlfn.XLOOKUP("RECHERCHEX",TRIM(L363:AD363),L363:AD363),0),0))</f>
        <v/>
      </c>
      <c r="AM363" s="1038">
        <f t="shared" si="147"/>
        <v>0</v>
      </c>
      <c r="AN363" s="1627" t="str">
        <f t="shared" si="148"/>
        <v/>
      </c>
      <c r="AO363" s="1039">
        <f t="shared" si="149"/>
        <v>0</v>
      </c>
      <c r="AP363" s="1039">
        <f t="shared" si="150"/>
        <v>0</v>
      </c>
      <c r="AQ363" s="1052">
        <f>IF(AO363&gt;0,AS9,0)</f>
        <v>0</v>
      </c>
      <c r="AR363" s="1626" t="str">
        <f>IF(TRIM(AG363)="▼ recette suivante", AG363, IF(AQ363&gt;0, IF(AT9&lt;&gt;"", AT9&amp;"-ou.or.o ❾ + or - &gt;", ""), ""))</f>
        <v/>
      </c>
      <c r="AS363" s="1064"/>
      <c r="AT363" s="1064"/>
      <c r="AU363" s="1053">
        <f t="shared" si="151"/>
        <v>0</v>
      </c>
      <c r="AV363" s="1054">
        <f>IF(AK363,IF(OR(AU363="",N(AU363)&lt;=0.000000001),"",_xlfn.XLOOKUP(AJ363,BJ15:BJ62,BN15:BN62,_xlfn.XLOOKUP(AJ363,BK15:BK62,BN15:BN62,_xlfn.XLOOKUP(AJ363,BL15:BL62,BN15:BN62,"")))),0)</f>
        <v>0</v>
      </c>
      <c r="AW363" s="1067" cm="1">
        <f t="array" ref="AW363">IF(AK363&lt;&gt;1,0,IF(OR(AU363="",N(AU363)&lt;=0.000000001),"",IF(OR(AO363="",N(AO363)&lt;=0.000000001),0,IF(ISNUMBER(AU363),IFERROR(_xlfn.LET(_xlpm.ai_test,TRIM(AJ363),_xlpm.r,IFERROR(_xlfn.XLOOKUP(_xlpm.ai_test,BJ15:BJ62,ROW(BJ15:BJ62),0,1),IFERROR(_xlfn.XLOOKUP(_xlpm.ai_test,BK15:BK62,ROW(BK15:BK62),0,1),_xlfn.XLOOKUP(_xlpm.ai_test,BL15:BL62,ROW(BL15:BL62),0,1))),_xlpm.p,_xlpm.r-MIN(ROW(BJ15:BJ62))+1,_xlpm.f,INDEX(BM15:BM62,_xlpm.p),_xlpm.u,INDEX(BN15:BN62,_xlpm.p),_xlpm.s,INDEX(BP15:BP62,_xlpm.p),_xlpm.q,N(AU363)/_xlpm.f,IF(_xlpm.q&gt;=_xlpm.s,ROUND(_xlpm.q,1)&amp;" "&amp;_xlpm.ai_test&amp;" = "&amp;ROUND(_xlpm.q*_xlpm.f,1)&amp;" "&amp;_xlpm.u,ROUND(_xlpm.q,1)&amp;" "&amp;_xlpm.ai_test)),""),""))))</f>
        <v>0</v>
      </c>
      <c r="AX363" s="1055"/>
      <c r="AY363" s="1053">
        <f t="shared" si="152"/>
        <v>0</v>
      </c>
      <c r="AZ363" s="1054" t="str">
        <f t="shared" si="153"/>
        <v/>
      </c>
      <c r="BA363" s="1056">
        <f t="shared" si="154"/>
        <v>0</v>
      </c>
      <c r="BB363" s="1057" t="str">
        <f t="shared" si="155"/>
        <v/>
      </c>
      <c r="BC363" s="1046"/>
      <c r="BD363" s="1058">
        <f t="shared" si="156"/>
        <v>0</v>
      </c>
      <c r="BE363" s="1048" t="str">
        <f t="shared" si="157"/>
        <v/>
      </c>
      <c r="BF363" s="262" t="s">
        <v>22</v>
      </c>
      <c r="BG363" s="1027">
        <f t="shared" si="158"/>
        <v>0</v>
      </c>
      <c r="BH363" s="1028">
        <f t="shared" si="159"/>
        <v>0</v>
      </c>
      <c r="BI363"/>
      <c r="BR363"/>
      <c r="BS363"/>
      <c r="BT363"/>
      <c r="BU363"/>
      <c r="BV363"/>
      <c r="BW363"/>
      <c r="BX363" s="964" t="str">
        <f t="shared" si="141"/>
        <v>►</v>
      </c>
      <c r="BY363" s="848"/>
      <c r="BZ363" s="848"/>
      <c r="CA363" s="848"/>
      <c r="CB363" s="848"/>
      <c r="CC363" s="848"/>
      <c r="CD363" s="262"/>
      <c r="CE363"/>
      <c r="CF363"/>
      <c r="CG363"/>
      <c r="CH363"/>
      <c r="CI363"/>
      <c r="CJ363"/>
      <c r="CK363"/>
      <c r="CL363" s="262"/>
      <c r="CM363"/>
      <c r="CN363"/>
      <c r="CO363"/>
      <c r="CP363"/>
      <c r="CQ363"/>
      <c r="CR363"/>
      <c r="CS363"/>
      <c r="CT363" s="262"/>
      <c r="CU363"/>
      <c r="CV363"/>
      <c r="CW363"/>
      <c r="CX363"/>
      <c r="CY363"/>
      <c r="CZ363"/>
      <c r="DA363"/>
      <c r="DB363" s="262"/>
      <c r="DC363" s="3">
        <v>1</v>
      </c>
    </row>
    <row r="364" spans="3:107" s="701" customFormat="1" ht="21" customHeight="1">
      <c r="C364"/>
      <c r="D364" s="262"/>
      <c r="E364" s="262"/>
      <c r="F364" s="262"/>
      <c r="G364" s="262"/>
      <c r="H364" s="262"/>
      <c r="I364" s="262"/>
      <c r="J364" s="262"/>
      <c r="K364" s="262"/>
      <c r="L364" s="115" t="s">
        <v>16</v>
      </c>
      <c r="M364" s="3141"/>
      <c r="N364" s="3142"/>
      <c r="O364" s="3141"/>
      <c r="P364" s="3143"/>
      <c r="Q364" s="3144"/>
      <c r="R364" s="3145"/>
      <c r="S364" s="3146"/>
      <c r="T364" s="3147"/>
      <c r="U364" s="3148"/>
      <c r="V364" s="3149"/>
      <c r="W364" s="2109"/>
      <c r="X364" s="3150"/>
      <c r="Y364" s="117"/>
      <c r="Z364" s="3151"/>
      <c r="AA364" s="3152"/>
      <c r="AB364" s="3153"/>
      <c r="AC364" s="3154"/>
      <c r="AD364" s="119"/>
      <c r="AE364" s="262" t="s">
        <v>22</v>
      </c>
      <c r="AF364" s="1035" t="str">
        <f t="shared" si="142"/>
        <v>►</v>
      </c>
      <c r="AG364" s="1036" t="str">
        <f t="shared" si="143"/>
        <v/>
      </c>
      <c r="AH364" s="1037" t="str">
        <f t="shared" si="144"/>
        <v/>
      </c>
      <c r="AI364" s="1036" t="str">
        <f t="shared" si="145"/>
        <v/>
      </c>
      <c r="AJ364" s="1037" t="str">
        <f t="shared" si="146"/>
        <v/>
      </c>
      <c r="AK364" s="1037">
        <f>IF(AND(L364="A",COUNTIF(BJ15:BL62,TRIM(U364))&gt;0),1,0)</f>
        <v>0</v>
      </c>
      <c r="AL364" s="1051" t="str" cm="1">
        <f t="array" ref="AL364">IF(AF364&lt;&gt;"A","",IFERROR((IFERROR(_xlfn.XLOOKUP(TRIM(SUBSTITUTE(U364,CHAR(160)," ")),BJ15:BJ62,BM15:BM62),IFERROR(_xlfn.XLOOKUP(TRIM(SUBSTITUTE(U364,CHAR(160)," ")),BK15:BK62,BM15:BM62),_xlfn.XLOOKUP(TRIM(SUBSTITUTE(U364,CHAR(160)," ")),BL15:BL62,BM15:BM62))))*T364*IF(ISBLANK(Q364),1,Q364)+IFERROR(_xlfn.XLOOKUP("RECHERCHEX",TRIM(L364:AD364),L364:AD364),0),0))</f>
        <v/>
      </c>
      <c r="AM364" s="1038">
        <f t="shared" si="147"/>
        <v>0</v>
      </c>
      <c r="AN364" s="1627" t="str">
        <f t="shared" si="148"/>
        <v/>
      </c>
      <c r="AO364" s="1039">
        <f t="shared" si="149"/>
        <v>0</v>
      </c>
      <c r="AP364" s="1039">
        <f t="shared" si="150"/>
        <v>0</v>
      </c>
      <c r="AQ364" s="1040">
        <f>IF(AO364&gt;0,AS9,0)</f>
        <v>0</v>
      </c>
      <c r="AR364" s="1628" t="str">
        <f>IF(TRIM(AG364)="▼ recette suivante", AG364, IF(AQ364&gt;0, IF(AT9&lt;&gt;"", AT9&amp;"-ou.or.o ❾ + or - &gt;", ""), ""))</f>
        <v/>
      </c>
      <c r="AS364" s="1064"/>
      <c r="AT364" s="1064"/>
      <c r="AU364" s="1042">
        <f t="shared" si="151"/>
        <v>0</v>
      </c>
      <c r="AV364" s="1043">
        <f>IF(AK364,IF(OR(AU364="",N(AU364)&lt;=0.000000001),"",_xlfn.XLOOKUP(AJ364,BJ15:BJ62,BN15:BN62,_xlfn.XLOOKUP(AJ364,BK15:BK62,BN15:BN62,_xlfn.XLOOKUP(AJ364,BL15:BL62,BN15:BN62,"")))),0)</f>
        <v>0</v>
      </c>
      <c r="AW364" s="1065" cm="1">
        <f t="array" ref="AW364">IF(AK364&lt;&gt;1,0,IF(OR(AU364="",N(AU364)&lt;=0.000000001),"",IF(OR(AO364="",N(AO364)&lt;=0.000000001),0,IF(ISNUMBER(AU364),IFERROR(_xlfn.LET(_xlpm.ai_test,TRIM(AJ364),_xlpm.r,IFERROR(_xlfn.XLOOKUP(_xlpm.ai_test,BJ15:BJ62,ROW(BJ15:BJ62),0,1),IFERROR(_xlfn.XLOOKUP(_xlpm.ai_test,BK15:BK62,ROW(BK15:BK62),0,1),_xlfn.XLOOKUP(_xlpm.ai_test,BL15:BL62,ROW(BL15:BL62),0,1))),_xlpm.p,_xlpm.r-MIN(ROW(BJ15:BJ62))+1,_xlpm.f,INDEX(BM15:BM62,_xlpm.p),_xlpm.u,INDEX(BN15:BN62,_xlpm.p),_xlpm.s,INDEX(BP15:BP62,_xlpm.p),_xlpm.q,N(AU364)/_xlpm.f,IF(_xlpm.q&gt;=_xlpm.s,ROUND(_xlpm.q,1)&amp;" "&amp;_xlpm.ai_test&amp;" = "&amp;ROUND(_xlpm.q*_xlpm.f,1)&amp;" "&amp;_xlpm.u,ROUND(_xlpm.q,1)&amp;" "&amp;_xlpm.ai_test)),""),""))))</f>
        <v>0</v>
      </c>
      <c r="AX364" s="1055"/>
      <c r="AY364" s="1042">
        <f t="shared" si="152"/>
        <v>0</v>
      </c>
      <c r="AZ364" s="1043" t="str">
        <f t="shared" si="153"/>
        <v/>
      </c>
      <c r="BA364" s="1044">
        <f t="shared" si="154"/>
        <v>0</v>
      </c>
      <c r="BB364" s="1045" t="str">
        <f t="shared" si="155"/>
        <v/>
      </c>
      <c r="BC364" s="1046"/>
      <c r="BD364" s="1047">
        <f t="shared" si="156"/>
        <v>0</v>
      </c>
      <c r="BE364" s="1048" t="str">
        <f t="shared" si="157"/>
        <v/>
      </c>
      <c r="BF364" s="262" t="s">
        <v>22</v>
      </c>
      <c r="BG364" s="1027">
        <f t="shared" si="158"/>
        <v>0</v>
      </c>
      <c r="BH364" s="1028">
        <f t="shared" si="159"/>
        <v>0</v>
      </c>
      <c r="BI364"/>
      <c r="BR364"/>
      <c r="BS364"/>
      <c r="BT364"/>
      <c r="BU364"/>
      <c r="BV364"/>
      <c r="BW364"/>
      <c r="BX364" s="964" t="str">
        <f t="shared" si="141"/>
        <v>►</v>
      </c>
      <c r="BY364" s="848"/>
      <c r="BZ364" s="848"/>
      <c r="CA364" s="848"/>
      <c r="CB364" s="848"/>
      <c r="CC364" s="848"/>
      <c r="CD364" s="262"/>
      <c r="CE364"/>
      <c r="CF364"/>
      <c r="CG364"/>
      <c r="CH364"/>
      <c r="CI364"/>
      <c r="CJ364"/>
      <c r="CK364"/>
      <c r="CL364" s="262"/>
      <c r="CM364"/>
      <c r="CN364"/>
      <c r="CO364"/>
      <c r="CP364"/>
      <c r="CQ364"/>
      <c r="CR364"/>
      <c r="CS364"/>
      <c r="CT364" s="262"/>
      <c r="CU364"/>
      <c r="CV364"/>
      <c r="CW364"/>
      <c r="CX364"/>
      <c r="CY364"/>
      <c r="CZ364"/>
      <c r="DA364"/>
      <c r="DB364" s="262"/>
      <c r="DC364" s="3">
        <v>1</v>
      </c>
    </row>
    <row r="365" spans="3:107" s="701" customFormat="1" ht="21" customHeight="1">
      <c r="C365"/>
      <c r="D365" s="262"/>
      <c r="E365" s="262"/>
      <c r="F365" s="262"/>
      <c r="G365" s="262"/>
      <c r="H365" s="262"/>
      <c r="I365" s="262"/>
      <c r="J365" s="262"/>
      <c r="K365" s="262"/>
      <c r="L365" s="115" t="s">
        <v>16</v>
      </c>
      <c r="M365" s="3141"/>
      <c r="N365" s="3142"/>
      <c r="O365" s="3141"/>
      <c r="P365" s="3143"/>
      <c r="Q365" s="3144"/>
      <c r="R365" s="3145"/>
      <c r="S365" s="3146"/>
      <c r="T365" s="3147"/>
      <c r="U365" s="3148"/>
      <c r="V365" s="3149"/>
      <c r="W365" s="2109"/>
      <c r="X365" s="3150"/>
      <c r="Y365" s="117"/>
      <c r="Z365" s="3151"/>
      <c r="AA365" s="3152"/>
      <c r="AB365" s="3153"/>
      <c r="AC365" s="3154"/>
      <c r="AD365" s="119"/>
      <c r="AE365" s="262" t="s">
        <v>22</v>
      </c>
      <c r="AF365" s="1035" t="str">
        <f t="shared" si="142"/>
        <v>►</v>
      </c>
      <c r="AG365" s="1036" t="str">
        <f t="shared" si="143"/>
        <v/>
      </c>
      <c r="AH365" s="1037" t="str">
        <f t="shared" si="144"/>
        <v/>
      </c>
      <c r="AI365" s="1036" t="str">
        <f t="shared" si="145"/>
        <v/>
      </c>
      <c r="AJ365" s="1037" t="str">
        <f t="shared" si="146"/>
        <v/>
      </c>
      <c r="AK365" s="1037">
        <f>IF(AND(L365="A",COUNTIF(BJ15:BL62,TRIM(U365))&gt;0),1,0)</f>
        <v>0</v>
      </c>
      <c r="AL365" s="1051" t="str" cm="1">
        <f t="array" ref="AL365">IF(AF365&lt;&gt;"A","",IFERROR((IFERROR(_xlfn.XLOOKUP(TRIM(SUBSTITUTE(U365,CHAR(160)," ")),BJ15:BJ62,BM15:BM62),IFERROR(_xlfn.XLOOKUP(TRIM(SUBSTITUTE(U365,CHAR(160)," ")),BK15:BK62,BM15:BM62),_xlfn.XLOOKUP(TRIM(SUBSTITUTE(U365,CHAR(160)," ")),BL15:BL62,BM15:BM62))))*T365*IF(ISBLANK(Q365),1,Q365)+IFERROR(_xlfn.XLOOKUP("RECHERCHEX",TRIM(L365:AD365),L365:AD365),0),0))</f>
        <v/>
      </c>
      <c r="AM365" s="1038">
        <f t="shared" si="147"/>
        <v>0</v>
      </c>
      <c r="AN365" s="1627" t="str">
        <f t="shared" si="148"/>
        <v/>
      </c>
      <c r="AO365" s="1039">
        <f t="shared" si="149"/>
        <v>0</v>
      </c>
      <c r="AP365" s="1039">
        <f t="shared" si="150"/>
        <v>0</v>
      </c>
      <c r="AQ365" s="1052">
        <f>IF(AO365&gt;0,AS9,0)</f>
        <v>0</v>
      </c>
      <c r="AR365" s="1626" t="str">
        <f>IF(TRIM(AG365)="▼ recette suivante", AG365, IF(AQ365&gt;0, IF(AT9&lt;&gt;"", AT9&amp;"-ou.or.o ❾ + or - &gt;", ""), ""))</f>
        <v/>
      </c>
      <c r="AS365" s="1064"/>
      <c r="AT365" s="1064"/>
      <c r="AU365" s="1053">
        <f t="shared" si="151"/>
        <v>0</v>
      </c>
      <c r="AV365" s="1054">
        <f>IF(AK365,IF(OR(AU365="",N(AU365)&lt;=0.000000001),"",_xlfn.XLOOKUP(AJ365,BJ15:BJ62,BN15:BN62,_xlfn.XLOOKUP(AJ365,BK15:BK62,BN15:BN62,_xlfn.XLOOKUP(AJ365,BL15:BL62,BN15:BN62,"")))),0)</f>
        <v>0</v>
      </c>
      <c r="AW365" s="1067" cm="1">
        <f t="array" ref="AW365">IF(AK365&lt;&gt;1,0,IF(OR(AU365="",N(AU365)&lt;=0.000000001),"",IF(OR(AO365="",N(AO365)&lt;=0.000000001),0,IF(ISNUMBER(AU365),IFERROR(_xlfn.LET(_xlpm.ai_test,TRIM(AJ365),_xlpm.r,IFERROR(_xlfn.XLOOKUP(_xlpm.ai_test,BJ15:BJ62,ROW(BJ15:BJ62),0,1),IFERROR(_xlfn.XLOOKUP(_xlpm.ai_test,BK15:BK62,ROW(BK15:BK62),0,1),_xlfn.XLOOKUP(_xlpm.ai_test,BL15:BL62,ROW(BL15:BL62),0,1))),_xlpm.p,_xlpm.r-MIN(ROW(BJ15:BJ62))+1,_xlpm.f,INDEX(BM15:BM62,_xlpm.p),_xlpm.u,INDEX(BN15:BN62,_xlpm.p),_xlpm.s,INDEX(BP15:BP62,_xlpm.p),_xlpm.q,N(AU365)/_xlpm.f,IF(_xlpm.q&gt;=_xlpm.s,ROUND(_xlpm.q,1)&amp;" "&amp;_xlpm.ai_test&amp;" = "&amp;ROUND(_xlpm.q*_xlpm.f,1)&amp;" "&amp;_xlpm.u,ROUND(_xlpm.q,1)&amp;" "&amp;_xlpm.ai_test)),""),""))))</f>
        <v>0</v>
      </c>
      <c r="AX365" s="1055"/>
      <c r="AY365" s="1053">
        <f t="shared" si="152"/>
        <v>0</v>
      </c>
      <c r="AZ365" s="1054" t="str">
        <f t="shared" si="153"/>
        <v/>
      </c>
      <c r="BA365" s="1056">
        <f t="shared" si="154"/>
        <v>0</v>
      </c>
      <c r="BB365" s="1057" t="str">
        <f t="shared" si="155"/>
        <v/>
      </c>
      <c r="BC365" s="1046"/>
      <c r="BD365" s="1058">
        <f t="shared" si="156"/>
        <v>0</v>
      </c>
      <c r="BE365" s="1048" t="str">
        <f t="shared" si="157"/>
        <v/>
      </c>
      <c r="BF365" s="262" t="s">
        <v>22</v>
      </c>
      <c r="BG365" s="1027">
        <f t="shared" si="158"/>
        <v>0</v>
      </c>
      <c r="BH365" s="1028">
        <f t="shared" si="159"/>
        <v>0</v>
      </c>
      <c r="BI365"/>
      <c r="BR365"/>
      <c r="BS365"/>
      <c r="BT365"/>
      <c r="BU365"/>
      <c r="BV365"/>
      <c r="BW365"/>
      <c r="BX365" s="964" t="str">
        <f t="shared" si="141"/>
        <v>►</v>
      </c>
      <c r="BY365" s="848"/>
      <c r="BZ365" s="848"/>
      <c r="CA365" s="848"/>
      <c r="CB365" s="848"/>
      <c r="CC365" s="848"/>
      <c r="CD365" s="262"/>
      <c r="CE365"/>
      <c r="CF365"/>
      <c r="CG365"/>
      <c r="CH365"/>
      <c r="CI365"/>
      <c r="CJ365"/>
      <c r="CK365"/>
      <c r="CL365" s="262"/>
      <c r="CM365"/>
      <c r="CN365"/>
      <c r="CO365"/>
      <c r="CP365"/>
      <c r="CQ365"/>
      <c r="CR365"/>
      <c r="CS365"/>
      <c r="CT365" s="262"/>
      <c r="CU365"/>
      <c r="CV365"/>
      <c r="CW365"/>
      <c r="CX365"/>
      <c r="CY365"/>
      <c r="CZ365"/>
      <c r="DA365"/>
      <c r="DB365" s="262"/>
      <c r="DC365" s="3">
        <v>1</v>
      </c>
    </row>
    <row r="366" spans="3:107" s="701" customFormat="1" ht="21" customHeight="1">
      <c r="C366"/>
      <c r="D366" s="262"/>
      <c r="E366" s="262"/>
      <c r="F366" s="262"/>
      <c r="G366" s="262"/>
      <c r="H366" s="262"/>
      <c r="I366" s="262"/>
      <c r="J366" s="262"/>
      <c r="K366" s="262"/>
      <c r="L366" s="115" t="s">
        <v>16</v>
      </c>
      <c r="M366" s="3141"/>
      <c r="N366" s="3142"/>
      <c r="O366" s="3141"/>
      <c r="P366" s="3143"/>
      <c r="Q366" s="3144"/>
      <c r="R366" s="3145"/>
      <c r="S366" s="3146"/>
      <c r="T366" s="3147"/>
      <c r="U366" s="3148"/>
      <c r="V366" s="3149"/>
      <c r="W366" s="2109"/>
      <c r="X366" s="3150"/>
      <c r="Y366" s="117"/>
      <c r="Z366" s="3151"/>
      <c r="AA366" s="3152"/>
      <c r="AB366" s="3153"/>
      <c r="AC366" s="3154"/>
      <c r="AD366" s="119"/>
      <c r="AE366" s="262" t="s">
        <v>22</v>
      </c>
      <c r="AF366" s="1035" t="str">
        <f t="shared" si="142"/>
        <v>►</v>
      </c>
      <c r="AG366" s="1036" t="str">
        <f t="shared" si="143"/>
        <v/>
      </c>
      <c r="AH366" s="1037" t="str">
        <f t="shared" si="144"/>
        <v/>
      </c>
      <c r="AI366" s="1036" t="str">
        <f t="shared" si="145"/>
        <v/>
      </c>
      <c r="AJ366" s="1037" t="str">
        <f t="shared" si="146"/>
        <v/>
      </c>
      <c r="AK366" s="1037">
        <f>IF(AND(L366="A",COUNTIF(BJ15:BL62,TRIM(U366))&gt;0),1,0)</f>
        <v>0</v>
      </c>
      <c r="AL366" s="1051" t="str" cm="1">
        <f t="array" ref="AL366">IF(AF366&lt;&gt;"A","",IFERROR((IFERROR(_xlfn.XLOOKUP(TRIM(SUBSTITUTE(U366,CHAR(160)," ")),BJ15:BJ62,BM15:BM62),IFERROR(_xlfn.XLOOKUP(TRIM(SUBSTITUTE(U366,CHAR(160)," ")),BK15:BK62,BM15:BM62),_xlfn.XLOOKUP(TRIM(SUBSTITUTE(U366,CHAR(160)," ")),BL15:BL62,BM15:BM62))))*T366*IF(ISBLANK(Q366),1,Q366)+IFERROR(_xlfn.XLOOKUP("RECHERCHEX",TRIM(L366:AD366),L366:AD366),0),0))</f>
        <v/>
      </c>
      <c r="AM366" s="1038">
        <f t="shared" si="147"/>
        <v>0</v>
      </c>
      <c r="AN366" s="1627" t="str">
        <f t="shared" si="148"/>
        <v/>
      </c>
      <c r="AO366" s="1039">
        <f t="shared" si="149"/>
        <v>0</v>
      </c>
      <c r="AP366" s="1039">
        <f t="shared" si="150"/>
        <v>0</v>
      </c>
      <c r="AQ366" s="1040">
        <f>IF(AO366&gt;0,AS9,0)</f>
        <v>0</v>
      </c>
      <c r="AR366" s="1628" t="str">
        <f>IF(TRIM(AG366)="▼ recette suivante", AG366, IF(AQ366&gt;0, IF(AT9&lt;&gt;"", AT9&amp;"-ou.or.o ❾ + or - &gt;", ""), ""))</f>
        <v/>
      </c>
      <c r="AS366" s="1064"/>
      <c r="AT366" s="1064"/>
      <c r="AU366" s="1042">
        <f t="shared" si="151"/>
        <v>0</v>
      </c>
      <c r="AV366" s="1043">
        <f>IF(AK366,IF(OR(AU366="",N(AU366)&lt;=0.000000001),"",_xlfn.XLOOKUP(AJ366,BJ15:BJ62,BN15:BN62,_xlfn.XLOOKUP(AJ366,BK15:BK62,BN15:BN62,_xlfn.XLOOKUP(AJ366,BL15:BL62,BN15:BN62,"")))),0)</f>
        <v>0</v>
      </c>
      <c r="AW366" s="1065" cm="1">
        <f t="array" ref="AW366">IF(AK366&lt;&gt;1,0,IF(OR(AU366="",N(AU366)&lt;=0.000000001),"",IF(OR(AO366="",N(AO366)&lt;=0.000000001),0,IF(ISNUMBER(AU366),IFERROR(_xlfn.LET(_xlpm.ai_test,TRIM(AJ366),_xlpm.r,IFERROR(_xlfn.XLOOKUP(_xlpm.ai_test,BJ15:BJ62,ROW(BJ15:BJ62),0,1),IFERROR(_xlfn.XLOOKUP(_xlpm.ai_test,BK15:BK62,ROW(BK15:BK62),0,1),_xlfn.XLOOKUP(_xlpm.ai_test,BL15:BL62,ROW(BL15:BL62),0,1))),_xlpm.p,_xlpm.r-MIN(ROW(BJ15:BJ62))+1,_xlpm.f,INDEX(BM15:BM62,_xlpm.p),_xlpm.u,INDEX(BN15:BN62,_xlpm.p),_xlpm.s,INDEX(BP15:BP62,_xlpm.p),_xlpm.q,N(AU366)/_xlpm.f,IF(_xlpm.q&gt;=_xlpm.s,ROUND(_xlpm.q,1)&amp;" "&amp;_xlpm.ai_test&amp;" = "&amp;ROUND(_xlpm.q*_xlpm.f,1)&amp;" "&amp;_xlpm.u,ROUND(_xlpm.q,1)&amp;" "&amp;_xlpm.ai_test)),""),""))))</f>
        <v>0</v>
      </c>
      <c r="AX366" s="1055"/>
      <c r="AY366" s="1042">
        <f t="shared" si="152"/>
        <v>0</v>
      </c>
      <c r="AZ366" s="1043" t="str">
        <f t="shared" si="153"/>
        <v/>
      </c>
      <c r="BA366" s="1044">
        <f t="shared" si="154"/>
        <v>0</v>
      </c>
      <c r="BB366" s="1045" t="str">
        <f t="shared" si="155"/>
        <v/>
      </c>
      <c r="BC366" s="1046"/>
      <c r="BD366" s="1047">
        <f t="shared" si="156"/>
        <v>0</v>
      </c>
      <c r="BE366" s="1048" t="str">
        <f t="shared" si="157"/>
        <v/>
      </c>
      <c r="BF366" s="262" t="s">
        <v>22</v>
      </c>
      <c r="BG366" s="1027">
        <f t="shared" si="158"/>
        <v>0</v>
      </c>
      <c r="BH366" s="1028">
        <f t="shared" si="159"/>
        <v>0</v>
      </c>
      <c r="BI366"/>
      <c r="BR366"/>
      <c r="BS366"/>
      <c r="BT366"/>
      <c r="BU366"/>
      <c r="BV366"/>
      <c r="BW366"/>
      <c r="BX366" s="964" t="str">
        <f t="shared" si="141"/>
        <v>►</v>
      </c>
      <c r="BY366" s="848"/>
      <c r="BZ366" s="848"/>
      <c r="CA366" s="848"/>
      <c r="CB366" s="848"/>
      <c r="CC366" s="848"/>
      <c r="CD366" s="262"/>
      <c r="CE366"/>
      <c r="CF366"/>
      <c r="CG366"/>
      <c r="CH366"/>
      <c r="CI366"/>
      <c r="CJ366"/>
      <c r="CK366"/>
      <c r="CL366" s="262"/>
      <c r="CM366"/>
      <c r="CN366"/>
      <c r="CO366"/>
      <c r="CP366"/>
      <c r="CQ366"/>
      <c r="CR366"/>
      <c r="CS366"/>
      <c r="CT366" s="262"/>
      <c r="CU366"/>
      <c r="CV366"/>
      <c r="CW366"/>
      <c r="CX366"/>
      <c r="CY366"/>
      <c r="CZ366"/>
      <c r="DA366"/>
      <c r="DB366" s="262"/>
      <c r="DC366" s="3">
        <v>1</v>
      </c>
    </row>
    <row r="367" spans="3:107" s="701" customFormat="1" ht="21" customHeight="1">
      <c r="C367"/>
      <c r="D367" s="262"/>
      <c r="E367" s="262"/>
      <c r="F367" s="262"/>
      <c r="G367" s="262"/>
      <c r="H367" s="262"/>
      <c r="I367" s="262"/>
      <c r="J367" s="262"/>
      <c r="K367" s="262"/>
      <c r="L367" s="115" t="s">
        <v>16</v>
      </c>
      <c r="M367" s="3141"/>
      <c r="N367" s="3142"/>
      <c r="O367" s="3141"/>
      <c r="P367" s="3143"/>
      <c r="Q367" s="3144"/>
      <c r="R367" s="3145"/>
      <c r="S367" s="3146"/>
      <c r="T367" s="3147"/>
      <c r="U367" s="3148"/>
      <c r="V367" s="3149"/>
      <c r="W367" s="2109"/>
      <c r="X367" s="3150"/>
      <c r="Y367" s="117"/>
      <c r="Z367" s="3151"/>
      <c r="AA367" s="3152"/>
      <c r="AB367" s="3153"/>
      <c r="AC367" s="3154"/>
      <c r="AD367" s="119"/>
      <c r="AE367" s="262" t="s">
        <v>22</v>
      </c>
      <c r="AF367" s="1035" t="str">
        <f t="shared" si="142"/>
        <v>►</v>
      </c>
      <c r="AG367" s="1036" t="str">
        <f t="shared" si="143"/>
        <v/>
      </c>
      <c r="AH367" s="1037" t="str">
        <f t="shared" si="144"/>
        <v/>
      </c>
      <c r="AI367" s="1036" t="str">
        <f t="shared" si="145"/>
        <v/>
      </c>
      <c r="AJ367" s="1037" t="str">
        <f t="shared" si="146"/>
        <v/>
      </c>
      <c r="AK367" s="1037">
        <f>IF(AND(L367="A",COUNTIF(BJ15:BL62,TRIM(U367))&gt;0),1,0)</f>
        <v>0</v>
      </c>
      <c r="AL367" s="1051" t="str" cm="1">
        <f t="array" ref="AL367">IF(AF367&lt;&gt;"A","",IFERROR((IFERROR(_xlfn.XLOOKUP(TRIM(SUBSTITUTE(U367,CHAR(160)," ")),BJ15:BJ62,BM15:BM62),IFERROR(_xlfn.XLOOKUP(TRIM(SUBSTITUTE(U367,CHAR(160)," ")),BK15:BK62,BM15:BM62),_xlfn.XLOOKUP(TRIM(SUBSTITUTE(U367,CHAR(160)," ")),BL15:BL62,BM15:BM62))))*T367*IF(ISBLANK(Q367),1,Q367)+IFERROR(_xlfn.XLOOKUP("RECHERCHEX",TRIM(L367:AD367),L367:AD367),0),0))</f>
        <v/>
      </c>
      <c r="AM367" s="1038">
        <f t="shared" si="147"/>
        <v>0</v>
      </c>
      <c r="AN367" s="1627" t="str">
        <f t="shared" si="148"/>
        <v/>
      </c>
      <c r="AO367" s="1039">
        <f t="shared" si="149"/>
        <v>0</v>
      </c>
      <c r="AP367" s="1039">
        <f t="shared" si="150"/>
        <v>0</v>
      </c>
      <c r="AQ367" s="1052">
        <f>IF(AO367&gt;0,AS9,0)</f>
        <v>0</v>
      </c>
      <c r="AR367" s="1626" t="str">
        <f>IF(TRIM(AG367)="▼ recette suivante", AG367, IF(AQ367&gt;0, IF(AT9&lt;&gt;"", AT9&amp;"-ou.or.o ❾ + or - &gt;", ""), ""))</f>
        <v/>
      </c>
      <c r="AS367" s="1064"/>
      <c r="AT367" s="1064"/>
      <c r="AU367" s="1053">
        <f t="shared" si="151"/>
        <v>0</v>
      </c>
      <c r="AV367" s="1054">
        <f>IF(AK367,IF(OR(AU367="",N(AU367)&lt;=0.000000001),"",_xlfn.XLOOKUP(AJ367,BJ15:BJ62,BN15:BN62,_xlfn.XLOOKUP(AJ367,BK15:BK62,BN15:BN62,_xlfn.XLOOKUP(AJ367,BL15:BL62,BN15:BN62,"")))),0)</f>
        <v>0</v>
      </c>
      <c r="AW367" s="1067" cm="1">
        <f t="array" ref="AW367">IF(AK367&lt;&gt;1,0,IF(OR(AU367="",N(AU367)&lt;=0.000000001),"",IF(OR(AO367="",N(AO367)&lt;=0.000000001),0,IF(ISNUMBER(AU367),IFERROR(_xlfn.LET(_xlpm.ai_test,TRIM(AJ367),_xlpm.r,IFERROR(_xlfn.XLOOKUP(_xlpm.ai_test,BJ15:BJ62,ROW(BJ15:BJ62),0,1),IFERROR(_xlfn.XLOOKUP(_xlpm.ai_test,BK15:BK62,ROW(BK15:BK62),0,1),_xlfn.XLOOKUP(_xlpm.ai_test,BL15:BL62,ROW(BL15:BL62),0,1))),_xlpm.p,_xlpm.r-MIN(ROW(BJ15:BJ62))+1,_xlpm.f,INDEX(BM15:BM62,_xlpm.p),_xlpm.u,INDEX(BN15:BN62,_xlpm.p),_xlpm.s,INDEX(BP15:BP62,_xlpm.p),_xlpm.q,N(AU367)/_xlpm.f,IF(_xlpm.q&gt;=_xlpm.s,ROUND(_xlpm.q,1)&amp;" "&amp;_xlpm.ai_test&amp;" = "&amp;ROUND(_xlpm.q*_xlpm.f,1)&amp;" "&amp;_xlpm.u,ROUND(_xlpm.q,1)&amp;" "&amp;_xlpm.ai_test)),""),""))))</f>
        <v>0</v>
      </c>
      <c r="AX367" s="1055"/>
      <c r="AY367" s="1053">
        <f t="shared" si="152"/>
        <v>0</v>
      </c>
      <c r="AZ367" s="1054" t="str">
        <f t="shared" si="153"/>
        <v/>
      </c>
      <c r="BA367" s="1056">
        <f t="shared" si="154"/>
        <v>0</v>
      </c>
      <c r="BB367" s="1057" t="str">
        <f t="shared" si="155"/>
        <v/>
      </c>
      <c r="BC367" s="1046"/>
      <c r="BD367" s="1058">
        <f t="shared" si="156"/>
        <v>0</v>
      </c>
      <c r="BE367" s="1048" t="str">
        <f t="shared" si="157"/>
        <v/>
      </c>
      <c r="BF367" s="262" t="s">
        <v>22</v>
      </c>
      <c r="BG367" s="1027">
        <f t="shared" si="158"/>
        <v>0</v>
      </c>
      <c r="BH367" s="1028">
        <f t="shared" si="159"/>
        <v>0</v>
      </c>
      <c r="BI367"/>
      <c r="BR367"/>
      <c r="BS367"/>
      <c r="BT367"/>
      <c r="BU367"/>
      <c r="BV367"/>
      <c r="BW367"/>
      <c r="BX367" s="964" t="str">
        <f t="shared" si="141"/>
        <v>►</v>
      </c>
      <c r="BY367" s="848"/>
      <c r="BZ367" s="848"/>
      <c r="CA367" s="848"/>
      <c r="CB367" s="848"/>
      <c r="CC367" s="848"/>
      <c r="CD367" s="262"/>
      <c r="CE367"/>
      <c r="CF367"/>
      <c r="CG367"/>
      <c r="CH367"/>
      <c r="CI367"/>
      <c r="CJ367"/>
      <c r="CK367"/>
      <c r="CL367" s="262"/>
      <c r="CM367"/>
      <c r="CN367"/>
      <c r="CO367"/>
      <c r="CP367"/>
      <c r="CQ367"/>
      <c r="CR367"/>
      <c r="CS367"/>
      <c r="CT367" s="262"/>
      <c r="CU367"/>
      <c r="CV367"/>
      <c r="CW367"/>
      <c r="CX367"/>
      <c r="CY367"/>
      <c r="CZ367"/>
      <c r="DA367"/>
      <c r="DB367" s="262"/>
      <c r="DC367" s="3">
        <v>1</v>
      </c>
    </row>
    <row r="368" spans="3:107" s="701" customFormat="1" ht="21" customHeight="1">
      <c r="C368"/>
      <c r="D368" s="262"/>
      <c r="E368" s="262"/>
      <c r="F368" s="262"/>
      <c r="G368" s="262"/>
      <c r="H368" s="262"/>
      <c r="I368" s="262"/>
      <c r="J368" s="262"/>
      <c r="K368" s="262"/>
      <c r="L368" s="115" t="s">
        <v>16</v>
      </c>
      <c r="M368" s="3141"/>
      <c r="N368" s="3142"/>
      <c r="O368" s="3141"/>
      <c r="P368" s="3143"/>
      <c r="Q368" s="3144"/>
      <c r="R368" s="3145"/>
      <c r="S368" s="3146"/>
      <c r="T368" s="3147"/>
      <c r="U368" s="3148"/>
      <c r="V368" s="3149"/>
      <c r="W368" s="2109"/>
      <c r="X368" s="3150"/>
      <c r="Y368" s="117"/>
      <c r="Z368" s="3151"/>
      <c r="AA368" s="3152"/>
      <c r="AB368" s="3153"/>
      <c r="AC368" s="3154"/>
      <c r="AD368" s="119"/>
      <c r="AE368" s="262" t="s">
        <v>22</v>
      </c>
      <c r="AF368" s="1035" t="str">
        <f t="shared" si="142"/>
        <v>►</v>
      </c>
      <c r="AG368" s="1036" t="str">
        <f t="shared" si="143"/>
        <v/>
      </c>
      <c r="AH368" s="1037" t="str">
        <f t="shared" si="144"/>
        <v/>
      </c>
      <c r="AI368" s="1036" t="str">
        <f t="shared" si="145"/>
        <v/>
      </c>
      <c r="AJ368" s="1037" t="str">
        <f t="shared" si="146"/>
        <v/>
      </c>
      <c r="AK368" s="1037">
        <f>IF(AND(L368="A",COUNTIF(BJ15:BL62,TRIM(U368))&gt;0),1,0)</f>
        <v>0</v>
      </c>
      <c r="AL368" s="1051" t="str" cm="1">
        <f t="array" ref="AL368">IF(AF368&lt;&gt;"A","",IFERROR((IFERROR(_xlfn.XLOOKUP(TRIM(SUBSTITUTE(U368,CHAR(160)," ")),BJ15:BJ62,BM15:BM62),IFERROR(_xlfn.XLOOKUP(TRIM(SUBSTITUTE(U368,CHAR(160)," ")),BK15:BK62,BM15:BM62),_xlfn.XLOOKUP(TRIM(SUBSTITUTE(U368,CHAR(160)," ")),BL15:BL62,BM15:BM62))))*T368*IF(ISBLANK(Q368),1,Q368)+IFERROR(_xlfn.XLOOKUP("RECHERCHEX",TRIM(L368:AD368),L368:AD368),0),0))</f>
        <v/>
      </c>
      <c r="AM368" s="1038">
        <f t="shared" si="147"/>
        <v>0</v>
      </c>
      <c r="AN368" s="1627" t="str">
        <f t="shared" si="148"/>
        <v/>
      </c>
      <c r="AO368" s="1039">
        <f t="shared" si="149"/>
        <v>0</v>
      </c>
      <c r="AP368" s="1039">
        <f t="shared" si="150"/>
        <v>0</v>
      </c>
      <c r="AQ368" s="1040">
        <f>IF(AO368&gt;0,AS9,0)</f>
        <v>0</v>
      </c>
      <c r="AR368" s="1628" t="str">
        <f>IF(TRIM(AG368)="▼ recette suivante", AG368, IF(AQ368&gt;0, IF(AT9&lt;&gt;"", AT9&amp;"-ou.or.o ❾ + or - &gt;", ""), ""))</f>
        <v/>
      </c>
      <c r="AS368" s="1064"/>
      <c r="AT368" s="1064"/>
      <c r="AU368" s="1042">
        <f t="shared" si="151"/>
        <v>0</v>
      </c>
      <c r="AV368" s="1043">
        <f>IF(AK368,IF(OR(AU368="",N(AU368)&lt;=0.000000001),"",_xlfn.XLOOKUP(AJ368,BJ15:BJ62,BN15:BN62,_xlfn.XLOOKUP(AJ368,BK15:BK62,BN15:BN62,_xlfn.XLOOKUP(AJ368,BL15:BL62,BN15:BN62,"")))),0)</f>
        <v>0</v>
      </c>
      <c r="AW368" s="1065" cm="1">
        <f t="array" ref="AW368">IF(AK368&lt;&gt;1,0,IF(OR(AU368="",N(AU368)&lt;=0.000000001),"",IF(OR(AO368="",N(AO368)&lt;=0.000000001),0,IF(ISNUMBER(AU368),IFERROR(_xlfn.LET(_xlpm.ai_test,TRIM(AJ368),_xlpm.r,IFERROR(_xlfn.XLOOKUP(_xlpm.ai_test,BJ15:BJ62,ROW(BJ15:BJ62),0,1),IFERROR(_xlfn.XLOOKUP(_xlpm.ai_test,BK15:BK62,ROW(BK15:BK62),0,1),_xlfn.XLOOKUP(_xlpm.ai_test,BL15:BL62,ROW(BL15:BL62),0,1))),_xlpm.p,_xlpm.r-MIN(ROW(BJ15:BJ62))+1,_xlpm.f,INDEX(BM15:BM62,_xlpm.p),_xlpm.u,INDEX(BN15:BN62,_xlpm.p),_xlpm.s,INDEX(BP15:BP62,_xlpm.p),_xlpm.q,N(AU368)/_xlpm.f,IF(_xlpm.q&gt;=_xlpm.s,ROUND(_xlpm.q,1)&amp;" "&amp;_xlpm.ai_test&amp;" = "&amp;ROUND(_xlpm.q*_xlpm.f,1)&amp;" "&amp;_xlpm.u,ROUND(_xlpm.q,1)&amp;" "&amp;_xlpm.ai_test)),""),""))))</f>
        <v>0</v>
      </c>
      <c r="AX368" s="1055"/>
      <c r="AY368" s="1042">
        <f t="shared" si="152"/>
        <v>0</v>
      </c>
      <c r="AZ368" s="1043" t="str">
        <f t="shared" si="153"/>
        <v/>
      </c>
      <c r="BA368" s="1044">
        <f t="shared" si="154"/>
        <v>0</v>
      </c>
      <c r="BB368" s="1045" t="str">
        <f t="shared" si="155"/>
        <v/>
      </c>
      <c r="BC368" s="1046"/>
      <c r="BD368" s="1047">
        <f t="shared" si="156"/>
        <v>0</v>
      </c>
      <c r="BE368" s="1048" t="str">
        <f t="shared" si="157"/>
        <v/>
      </c>
      <c r="BF368" s="262" t="s">
        <v>22</v>
      </c>
      <c r="BG368" s="1027">
        <f t="shared" si="158"/>
        <v>0</v>
      </c>
      <c r="BH368" s="1028">
        <f t="shared" si="159"/>
        <v>0</v>
      </c>
      <c r="BI368"/>
      <c r="BR368"/>
      <c r="BS368"/>
      <c r="BT368"/>
      <c r="BU368"/>
      <c r="BV368"/>
      <c r="BW368"/>
      <c r="BX368" s="964" t="str">
        <f t="shared" si="141"/>
        <v>►</v>
      </c>
      <c r="BY368" s="848"/>
      <c r="BZ368" s="848"/>
      <c r="CA368" s="848"/>
      <c r="CB368" s="848"/>
      <c r="CC368" s="848"/>
      <c r="CD368" s="262"/>
      <c r="CE368"/>
      <c r="CF368"/>
      <c r="CG368"/>
      <c r="CH368"/>
      <c r="CI368"/>
      <c r="CJ368"/>
      <c r="CK368"/>
      <c r="CL368" s="262"/>
      <c r="CM368"/>
      <c r="CN368"/>
      <c r="CO368"/>
      <c r="CP368"/>
      <c r="CQ368"/>
      <c r="CR368"/>
      <c r="CS368"/>
      <c r="CT368" s="262"/>
      <c r="CU368"/>
      <c r="CV368"/>
      <c r="CW368"/>
      <c r="CX368"/>
      <c r="CY368"/>
      <c r="CZ368"/>
      <c r="DA368"/>
      <c r="DB368" s="262"/>
      <c r="DC368" s="3">
        <v>1</v>
      </c>
    </row>
    <row r="369" spans="3:107" s="701" customFormat="1" ht="21" customHeight="1">
      <c r="C369"/>
      <c r="D369" s="262"/>
      <c r="E369" s="262"/>
      <c r="F369" s="262"/>
      <c r="G369" s="262"/>
      <c r="H369" s="262"/>
      <c r="I369" s="262"/>
      <c r="J369" s="262"/>
      <c r="K369" s="262"/>
      <c r="L369" s="115" t="s">
        <v>16</v>
      </c>
      <c r="M369" s="3141"/>
      <c r="N369" s="3142"/>
      <c r="O369" s="3141"/>
      <c r="P369" s="3143"/>
      <c r="Q369" s="3144"/>
      <c r="R369" s="3145"/>
      <c r="S369" s="3146"/>
      <c r="T369" s="3147"/>
      <c r="U369" s="3148"/>
      <c r="V369" s="3149"/>
      <c r="W369" s="2109"/>
      <c r="X369" s="3150"/>
      <c r="Y369" s="117"/>
      <c r="Z369" s="3151"/>
      <c r="AA369" s="3152"/>
      <c r="AB369" s="3153"/>
      <c r="AC369" s="3154"/>
      <c r="AD369" s="119"/>
      <c r="AE369" s="262" t="s">
        <v>22</v>
      </c>
      <c r="AF369" s="1035" t="str">
        <f t="shared" si="142"/>
        <v>►</v>
      </c>
      <c r="AG369" s="1036" t="str">
        <f t="shared" si="143"/>
        <v/>
      </c>
      <c r="AH369" s="1037" t="str">
        <f t="shared" si="144"/>
        <v/>
      </c>
      <c r="AI369" s="1036" t="str">
        <f t="shared" si="145"/>
        <v/>
      </c>
      <c r="AJ369" s="1037" t="str">
        <f t="shared" si="146"/>
        <v/>
      </c>
      <c r="AK369" s="1037">
        <f>IF(AND(L369="A",COUNTIF(BJ15:BL62,TRIM(U369))&gt;0),1,0)</f>
        <v>0</v>
      </c>
      <c r="AL369" s="1051" t="str" cm="1">
        <f t="array" ref="AL369">IF(AF369&lt;&gt;"A","",IFERROR((IFERROR(_xlfn.XLOOKUP(TRIM(SUBSTITUTE(U369,CHAR(160)," ")),BJ15:BJ62,BM15:BM62),IFERROR(_xlfn.XLOOKUP(TRIM(SUBSTITUTE(U369,CHAR(160)," ")),BK15:BK62,BM15:BM62),_xlfn.XLOOKUP(TRIM(SUBSTITUTE(U369,CHAR(160)," ")),BL15:BL62,BM15:BM62))))*T369*IF(ISBLANK(Q369),1,Q369)+IFERROR(_xlfn.XLOOKUP("RECHERCHEX",TRIM(L369:AD369),L369:AD369),0),0))</f>
        <v/>
      </c>
      <c r="AM369" s="1038">
        <f t="shared" si="147"/>
        <v>0</v>
      </c>
      <c r="AN369" s="1627" t="str">
        <f t="shared" si="148"/>
        <v/>
      </c>
      <c r="AO369" s="1039">
        <f t="shared" si="149"/>
        <v>0</v>
      </c>
      <c r="AP369" s="1039">
        <f t="shared" si="150"/>
        <v>0</v>
      </c>
      <c r="AQ369" s="1052">
        <f>IF(AO369&gt;0,AS9,0)</f>
        <v>0</v>
      </c>
      <c r="AR369" s="1626" t="str">
        <f>IF(TRIM(AG369)="▼ recette suivante", AG369, IF(AQ369&gt;0, IF(AT9&lt;&gt;"", AT9&amp;"-ou.or.o ❾ + or - &gt;", ""), ""))</f>
        <v/>
      </c>
      <c r="AS369" s="1064"/>
      <c r="AT369" s="1064"/>
      <c r="AU369" s="1053">
        <f t="shared" si="151"/>
        <v>0</v>
      </c>
      <c r="AV369" s="1054">
        <f>IF(AK369,IF(OR(AU369="",N(AU369)&lt;=0.000000001),"",_xlfn.XLOOKUP(AJ369,BJ15:BJ62,BN15:BN62,_xlfn.XLOOKUP(AJ369,BK15:BK62,BN15:BN62,_xlfn.XLOOKUP(AJ369,BL15:BL62,BN15:BN62,"")))),0)</f>
        <v>0</v>
      </c>
      <c r="AW369" s="1067" cm="1">
        <f t="array" ref="AW369">IF(AK369&lt;&gt;1,0,IF(OR(AU369="",N(AU369)&lt;=0.000000001),"",IF(OR(AO369="",N(AO369)&lt;=0.000000001),0,IF(ISNUMBER(AU369),IFERROR(_xlfn.LET(_xlpm.ai_test,TRIM(AJ369),_xlpm.r,IFERROR(_xlfn.XLOOKUP(_xlpm.ai_test,BJ15:BJ62,ROW(BJ15:BJ62),0,1),IFERROR(_xlfn.XLOOKUP(_xlpm.ai_test,BK15:BK62,ROW(BK15:BK62),0,1),_xlfn.XLOOKUP(_xlpm.ai_test,BL15:BL62,ROW(BL15:BL62),0,1))),_xlpm.p,_xlpm.r-MIN(ROW(BJ15:BJ62))+1,_xlpm.f,INDEX(BM15:BM62,_xlpm.p),_xlpm.u,INDEX(BN15:BN62,_xlpm.p),_xlpm.s,INDEX(BP15:BP62,_xlpm.p),_xlpm.q,N(AU369)/_xlpm.f,IF(_xlpm.q&gt;=_xlpm.s,ROUND(_xlpm.q,1)&amp;" "&amp;_xlpm.ai_test&amp;" = "&amp;ROUND(_xlpm.q*_xlpm.f,1)&amp;" "&amp;_xlpm.u,ROUND(_xlpm.q,1)&amp;" "&amp;_xlpm.ai_test)),""),""))))</f>
        <v>0</v>
      </c>
      <c r="AX369" s="1055"/>
      <c r="AY369" s="1053">
        <f t="shared" si="152"/>
        <v>0</v>
      </c>
      <c r="AZ369" s="1054" t="str">
        <f t="shared" si="153"/>
        <v/>
      </c>
      <c r="BA369" s="1056">
        <f t="shared" si="154"/>
        <v>0</v>
      </c>
      <c r="BB369" s="1057" t="str">
        <f t="shared" si="155"/>
        <v/>
      </c>
      <c r="BC369" s="1046"/>
      <c r="BD369" s="1058">
        <f t="shared" si="156"/>
        <v>0</v>
      </c>
      <c r="BE369" s="1048" t="str">
        <f t="shared" si="157"/>
        <v/>
      </c>
      <c r="BF369" s="262" t="s">
        <v>22</v>
      </c>
      <c r="BG369" s="1027">
        <f t="shared" si="158"/>
        <v>0</v>
      </c>
      <c r="BH369" s="1028">
        <f t="shared" si="159"/>
        <v>0</v>
      </c>
      <c r="BI369"/>
      <c r="BR369"/>
      <c r="BS369"/>
      <c r="BT369"/>
      <c r="BU369"/>
      <c r="BV369"/>
      <c r="BW369"/>
      <c r="BX369" s="964" t="str">
        <f t="shared" si="141"/>
        <v>►</v>
      </c>
      <c r="BY369" s="848"/>
      <c r="BZ369" s="848"/>
      <c r="CA369" s="848"/>
      <c r="CB369" s="848"/>
      <c r="CC369" s="848"/>
      <c r="CD369" s="262"/>
      <c r="CE369"/>
      <c r="CF369"/>
      <c r="CG369"/>
      <c r="CH369"/>
      <c r="CI369"/>
      <c r="CJ369"/>
      <c r="CK369"/>
      <c r="CL369" s="262"/>
      <c r="CM369"/>
      <c r="CN369"/>
      <c r="CO369"/>
      <c r="CP369"/>
      <c r="CQ369"/>
      <c r="CR369"/>
      <c r="CS369"/>
      <c r="CT369" s="262"/>
      <c r="CU369"/>
      <c r="CV369"/>
      <c r="CW369"/>
      <c r="CX369"/>
      <c r="CY369"/>
      <c r="CZ369"/>
      <c r="DA369"/>
      <c r="DB369" s="262"/>
      <c r="DC369" s="3">
        <v>1</v>
      </c>
    </row>
    <row r="370" spans="3:107" s="701" customFormat="1" ht="21" customHeight="1">
      <c r="C370"/>
      <c r="D370" s="262"/>
      <c r="E370" s="262"/>
      <c r="F370" s="262"/>
      <c r="G370" s="262"/>
      <c r="H370" s="262"/>
      <c r="I370" s="262"/>
      <c r="J370" s="262"/>
      <c r="K370" s="262"/>
      <c r="L370" s="115" t="s">
        <v>16</v>
      </c>
      <c r="M370" s="3141"/>
      <c r="N370" s="3142"/>
      <c r="O370" s="3141"/>
      <c r="P370" s="3143"/>
      <c r="Q370" s="3144"/>
      <c r="R370" s="3145"/>
      <c r="S370" s="3146"/>
      <c r="T370" s="3147"/>
      <c r="U370" s="3148"/>
      <c r="V370" s="3149"/>
      <c r="W370" s="2109"/>
      <c r="X370" s="3150"/>
      <c r="Y370" s="117"/>
      <c r="Z370" s="3151"/>
      <c r="AA370" s="3152"/>
      <c r="AB370" s="3153"/>
      <c r="AC370" s="3154"/>
      <c r="AD370" s="119"/>
      <c r="AE370" s="262" t="s">
        <v>22</v>
      </c>
      <c r="AF370" s="1035" t="str">
        <f t="shared" si="142"/>
        <v>►</v>
      </c>
      <c r="AG370" s="1036" t="str">
        <f t="shared" si="143"/>
        <v/>
      </c>
      <c r="AH370" s="1037" t="str">
        <f t="shared" si="144"/>
        <v/>
      </c>
      <c r="AI370" s="1036" t="str">
        <f t="shared" si="145"/>
        <v/>
      </c>
      <c r="AJ370" s="1037" t="str">
        <f t="shared" si="146"/>
        <v/>
      </c>
      <c r="AK370" s="1037">
        <f>IF(AND(L370="A",COUNTIF(BJ15:BL62,TRIM(U370))&gt;0),1,0)</f>
        <v>0</v>
      </c>
      <c r="AL370" s="1051" t="str" cm="1">
        <f t="array" ref="AL370">IF(AF370&lt;&gt;"A","",IFERROR((IFERROR(_xlfn.XLOOKUP(TRIM(SUBSTITUTE(U370,CHAR(160)," ")),BJ15:BJ62,BM15:BM62),IFERROR(_xlfn.XLOOKUP(TRIM(SUBSTITUTE(U370,CHAR(160)," ")),BK15:BK62,BM15:BM62),_xlfn.XLOOKUP(TRIM(SUBSTITUTE(U370,CHAR(160)," ")),BL15:BL62,BM15:BM62))))*T370*IF(ISBLANK(Q370),1,Q370)+IFERROR(_xlfn.XLOOKUP("RECHERCHEX",TRIM(L370:AD370),L370:AD370),0),0))</f>
        <v/>
      </c>
      <c r="AM370" s="1038">
        <f t="shared" si="147"/>
        <v>0</v>
      </c>
      <c r="AN370" s="1627" t="str">
        <f t="shared" si="148"/>
        <v/>
      </c>
      <c r="AO370" s="1039">
        <f t="shared" si="149"/>
        <v>0</v>
      </c>
      <c r="AP370" s="1039">
        <f t="shared" si="150"/>
        <v>0</v>
      </c>
      <c r="AQ370" s="1040">
        <f>IF(AO370&gt;0,AS9,0)</f>
        <v>0</v>
      </c>
      <c r="AR370" s="1628" t="str">
        <f>IF(TRIM(AG370)="▼ recette suivante", AG370, IF(AQ370&gt;0, IF(AT9&lt;&gt;"", AT9&amp;"-ou.or.o ❾ + or - &gt;", ""), ""))</f>
        <v/>
      </c>
      <c r="AS370" s="1064"/>
      <c r="AT370" s="1064"/>
      <c r="AU370" s="1042">
        <f t="shared" si="151"/>
        <v>0</v>
      </c>
      <c r="AV370" s="1043">
        <f>IF(AK370,IF(OR(AU370="",N(AU370)&lt;=0.000000001),"",_xlfn.XLOOKUP(AJ370,BJ15:BJ62,BN15:BN62,_xlfn.XLOOKUP(AJ370,BK15:BK62,BN15:BN62,_xlfn.XLOOKUP(AJ370,BL15:BL62,BN15:BN62,"")))),0)</f>
        <v>0</v>
      </c>
      <c r="AW370" s="1065" cm="1">
        <f t="array" ref="AW370">IF(AK370&lt;&gt;1,0,IF(OR(AU370="",N(AU370)&lt;=0.000000001),"",IF(OR(AO370="",N(AO370)&lt;=0.000000001),0,IF(ISNUMBER(AU370),IFERROR(_xlfn.LET(_xlpm.ai_test,TRIM(AJ370),_xlpm.r,IFERROR(_xlfn.XLOOKUP(_xlpm.ai_test,BJ15:BJ62,ROW(BJ15:BJ62),0,1),IFERROR(_xlfn.XLOOKUP(_xlpm.ai_test,BK15:BK62,ROW(BK15:BK62),0,1),_xlfn.XLOOKUP(_xlpm.ai_test,BL15:BL62,ROW(BL15:BL62),0,1))),_xlpm.p,_xlpm.r-MIN(ROW(BJ15:BJ62))+1,_xlpm.f,INDEX(BM15:BM62,_xlpm.p),_xlpm.u,INDEX(BN15:BN62,_xlpm.p),_xlpm.s,INDEX(BP15:BP62,_xlpm.p),_xlpm.q,N(AU370)/_xlpm.f,IF(_xlpm.q&gt;=_xlpm.s,ROUND(_xlpm.q,1)&amp;" "&amp;_xlpm.ai_test&amp;" = "&amp;ROUND(_xlpm.q*_xlpm.f,1)&amp;" "&amp;_xlpm.u,ROUND(_xlpm.q,1)&amp;" "&amp;_xlpm.ai_test)),""),""))))</f>
        <v>0</v>
      </c>
      <c r="AX370" s="1055"/>
      <c r="AY370" s="1042">
        <f t="shared" si="152"/>
        <v>0</v>
      </c>
      <c r="AZ370" s="1043" t="str">
        <f t="shared" si="153"/>
        <v/>
      </c>
      <c r="BA370" s="1044">
        <f t="shared" si="154"/>
        <v>0</v>
      </c>
      <c r="BB370" s="1045" t="str">
        <f t="shared" si="155"/>
        <v/>
      </c>
      <c r="BC370" s="1046"/>
      <c r="BD370" s="1047">
        <f t="shared" si="156"/>
        <v>0</v>
      </c>
      <c r="BE370" s="1048" t="str">
        <f t="shared" si="157"/>
        <v/>
      </c>
      <c r="BF370" s="262" t="s">
        <v>22</v>
      </c>
      <c r="BG370" s="1027">
        <f t="shared" si="158"/>
        <v>0</v>
      </c>
      <c r="BH370" s="1028">
        <f t="shared" si="159"/>
        <v>0</v>
      </c>
      <c r="BI370"/>
      <c r="BR370"/>
      <c r="BS370"/>
      <c r="BT370"/>
      <c r="BU370"/>
      <c r="BV370"/>
      <c r="BW370"/>
      <c r="BX370" s="964" t="str">
        <f t="shared" si="141"/>
        <v>►</v>
      </c>
      <c r="BY370" s="848"/>
      <c r="BZ370" s="848"/>
      <c r="CA370" s="848"/>
      <c r="CB370" s="848"/>
      <c r="CC370" s="848"/>
      <c r="CD370" s="262"/>
      <c r="CE370"/>
      <c r="CF370"/>
      <c r="CG370"/>
      <c r="CH370"/>
      <c r="CI370"/>
      <c r="CJ370"/>
      <c r="CK370"/>
      <c r="CL370" s="262"/>
      <c r="CM370"/>
      <c r="CN370"/>
      <c r="CO370"/>
      <c r="CP370"/>
      <c r="CQ370"/>
      <c r="CR370"/>
      <c r="CS370"/>
      <c r="CT370" s="262"/>
      <c r="CU370"/>
      <c r="CV370"/>
      <c r="CW370"/>
      <c r="CX370"/>
      <c r="CY370"/>
      <c r="CZ370"/>
      <c r="DA370"/>
      <c r="DB370" s="262"/>
      <c r="DC370" s="3">
        <v>1</v>
      </c>
    </row>
    <row r="371" spans="3:107" s="701" customFormat="1" ht="21" customHeight="1">
      <c r="C371"/>
      <c r="D371" s="262"/>
      <c r="E371" s="262"/>
      <c r="F371" s="262"/>
      <c r="G371" s="262"/>
      <c r="H371" s="262"/>
      <c r="I371" s="262"/>
      <c r="J371" s="262"/>
      <c r="K371" s="262"/>
      <c r="L371" s="115" t="s">
        <v>16</v>
      </c>
      <c r="M371" s="3141"/>
      <c r="N371" s="3142"/>
      <c r="O371" s="3141"/>
      <c r="P371" s="3143"/>
      <c r="Q371" s="3144"/>
      <c r="R371" s="3145"/>
      <c r="S371" s="3146"/>
      <c r="T371" s="3147"/>
      <c r="U371" s="3148"/>
      <c r="V371" s="3149"/>
      <c r="W371" s="2109"/>
      <c r="X371" s="3150"/>
      <c r="Y371" s="117"/>
      <c r="Z371" s="3151"/>
      <c r="AA371" s="3152"/>
      <c r="AB371" s="3153"/>
      <c r="AC371" s="3154"/>
      <c r="AD371" s="119"/>
      <c r="AE371" s="262" t="s">
        <v>22</v>
      </c>
      <c r="AF371" s="1035" t="str">
        <f t="shared" si="142"/>
        <v>►</v>
      </c>
      <c r="AG371" s="1036" t="str">
        <f t="shared" si="143"/>
        <v/>
      </c>
      <c r="AH371" s="1037" t="str">
        <f t="shared" si="144"/>
        <v/>
      </c>
      <c r="AI371" s="1036" t="str">
        <f t="shared" si="145"/>
        <v/>
      </c>
      <c r="AJ371" s="1037" t="str">
        <f t="shared" si="146"/>
        <v/>
      </c>
      <c r="AK371" s="1037">
        <f>IF(AND(L371="A",COUNTIF(BJ15:BL62,TRIM(U371))&gt;0),1,0)</f>
        <v>0</v>
      </c>
      <c r="AL371" s="1051" t="str" cm="1">
        <f t="array" ref="AL371">IF(AF371&lt;&gt;"A","",IFERROR((IFERROR(_xlfn.XLOOKUP(TRIM(SUBSTITUTE(U371,CHAR(160)," ")),BJ15:BJ62,BM15:BM62),IFERROR(_xlfn.XLOOKUP(TRIM(SUBSTITUTE(U371,CHAR(160)," ")),BK15:BK62,BM15:BM62),_xlfn.XLOOKUP(TRIM(SUBSTITUTE(U371,CHAR(160)," ")),BL15:BL62,BM15:BM62))))*T371*IF(ISBLANK(Q371),1,Q371)+IFERROR(_xlfn.XLOOKUP("RECHERCHEX",TRIM(L371:AD371),L371:AD371),0),0))</f>
        <v/>
      </c>
      <c r="AM371" s="1038">
        <f t="shared" si="147"/>
        <v>0</v>
      </c>
      <c r="AN371" s="1627" t="str">
        <f t="shared" si="148"/>
        <v/>
      </c>
      <c r="AO371" s="1039">
        <f t="shared" si="149"/>
        <v>0</v>
      </c>
      <c r="AP371" s="1039">
        <f t="shared" si="150"/>
        <v>0</v>
      </c>
      <c r="AQ371" s="1052">
        <f>IF(AO371&gt;0,AS9,0)</f>
        <v>0</v>
      </c>
      <c r="AR371" s="1626" t="str">
        <f>IF(TRIM(AG371)="▼ recette suivante", AG371, IF(AQ371&gt;0, IF(AT9&lt;&gt;"", AT9&amp;"-ou.or.o ❾ + or - &gt;", ""), ""))</f>
        <v/>
      </c>
      <c r="AS371" s="1064"/>
      <c r="AT371" s="1064"/>
      <c r="AU371" s="1053">
        <f t="shared" si="151"/>
        <v>0</v>
      </c>
      <c r="AV371" s="1054">
        <f>IF(AK371,IF(OR(AU371="",N(AU371)&lt;=0.000000001),"",_xlfn.XLOOKUP(AJ371,BJ15:BJ62,BN15:BN62,_xlfn.XLOOKUP(AJ371,BK15:BK62,BN15:BN62,_xlfn.XLOOKUP(AJ371,BL15:BL62,BN15:BN62,"")))),0)</f>
        <v>0</v>
      </c>
      <c r="AW371" s="1067" cm="1">
        <f t="array" ref="AW371">IF(AK371&lt;&gt;1,0,IF(OR(AU371="",N(AU371)&lt;=0.000000001),"",IF(OR(AO371="",N(AO371)&lt;=0.000000001),0,IF(ISNUMBER(AU371),IFERROR(_xlfn.LET(_xlpm.ai_test,TRIM(AJ371),_xlpm.r,IFERROR(_xlfn.XLOOKUP(_xlpm.ai_test,BJ15:BJ62,ROW(BJ15:BJ62),0,1),IFERROR(_xlfn.XLOOKUP(_xlpm.ai_test,BK15:BK62,ROW(BK15:BK62),0,1),_xlfn.XLOOKUP(_xlpm.ai_test,BL15:BL62,ROW(BL15:BL62),0,1))),_xlpm.p,_xlpm.r-MIN(ROW(BJ15:BJ62))+1,_xlpm.f,INDEX(BM15:BM62,_xlpm.p),_xlpm.u,INDEX(BN15:BN62,_xlpm.p),_xlpm.s,INDEX(BP15:BP62,_xlpm.p),_xlpm.q,N(AU371)/_xlpm.f,IF(_xlpm.q&gt;=_xlpm.s,ROUND(_xlpm.q,1)&amp;" "&amp;_xlpm.ai_test&amp;" = "&amp;ROUND(_xlpm.q*_xlpm.f,1)&amp;" "&amp;_xlpm.u,ROUND(_xlpm.q,1)&amp;" "&amp;_xlpm.ai_test)),""),""))))</f>
        <v>0</v>
      </c>
      <c r="AX371" s="1055"/>
      <c r="AY371" s="1053">
        <f t="shared" si="152"/>
        <v>0</v>
      </c>
      <c r="AZ371" s="1054" t="str">
        <f t="shared" si="153"/>
        <v/>
      </c>
      <c r="BA371" s="1056">
        <f t="shared" si="154"/>
        <v>0</v>
      </c>
      <c r="BB371" s="1057" t="str">
        <f t="shared" si="155"/>
        <v/>
      </c>
      <c r="BC371" s="1046"/>
      <c r="BD371" s="1058">
        <f t="shared" si="156"/>
        <v>0</v>
      </c>
      <c r="BE371" s="1048" t="str">
        <f t="shared" si="157"/>
        <v/>
      </c>
      <c r="BF371" s="262" t="s">
        <v>22</v>
      </c>
      <c r="BG371" s="1027">
        <f t="shared" si="158"/>
        <v>0</v>
      </c>
      <c r="BH371" s="1028">
        <f t="shared" si="159"/>
        <v>0</v>
      </c>
      <c r="BI371"/>
      <c r="BR371"/>
      <c r="BS371"/>
      <c r="BT371"/>
      <c r="BU371"/>
      <c r="BV371"/>
      <c r="BW371"/>
      <c r="BX371" s="964" t="str">
        <f t="shared" si="141"/>
        <v>►</v>
      </c>
      <c r="BY371" s="848"/>
      <c r="BZ371" s="848"/>
      <c r="CA371" s="848"/>
      <c r="CB371" s="848"/>
      <c r="CC371" s="848"/>
      <c r="CD371" s="262"/>
      <c r="CE371"/>
      <c r="CF371"/>
      <c r="CG371"/>
      <c r="CH371"/>
      <c r="CI371"/>
      <c r="CJ371"/>
      <c r="CK371"/>
      <c r="CL371" s="262"/>
      <c r="CM371"/>
      <c r="CN371"/>
      <c r="CO371"/>
      <c r="CP371"/>
      <c r="CQ371"/>
      <c r="CR371"/>
      <c r="CS371"/>
      <c r="CT371" s="262"/>
      <c r="CU371"/>
      <c r="CV371"/>
      <c r="CW371"/>
      <c r="CX371"/>
      <c r="CY371"/>
      <c r="CZ371"/>
      <c r="DA371"/>
      <c r="DB371" s="262"/>
      <c r="DC371" s="3">
        <v>1</v>
      </c>
    </row>
    <row r="372" spans="3:107" s="701" customFormat="1" ht="21" customHeight="1">
      <c r="C372"/>
      <c r="D372" s="262"/>
      <c r="E372" s="262"/>
      <c r="F372" s="262"/>
      <c r="G372" s="262"/>
      <c r="H372" s="262"/>
      <c r="I372" s="262"/>
      <c r="J372" s="262"/>
      <c r="K372" s="262"/>
      <c r="L372" s="115" t="s">
        <v>16</v>
      </c>
      <c r="M372" s="3141"/>
      <c r="N372" s="3142"/>
      <c r="O372" s="3141"/>
      <c r="P372" s="3143"/>
      <c r="Q372" s="3144"/>
      <c r="R372" s="3145"/>
      <c r="S372" s="3146"/>
      <c r="T372" s="3147"/>
      <c r="U372" s="3148"/>
      <c r="V372" s="3149"/>
      <c r="W372" s="2109"/>
      <c r="X372" s="3150"/>
      <c r="Y372" s="117"/>
      <c r="Z372" s="3151"/>
      <c r="AA372" s="3152"/>
      <c r="AB372" s="3153"/>
      <c r="AC372" s="3154"/>
      <c r="AD372" s="119"/>
      <c r="AE372" s="262" t="s">
        <v>22</v>
      </c>
      <c r="AF372" s="1035" t="str">
        <f t="shared" si="142"/>
        <v>►</v>
      </c>
      <c r="AG372" s="1036" t="str">
        <f t="shared" si="143"/>
        <v/>
      </c>
      <c r="AH372" s="1037" t="str">
        <f t="shared" si="144"/>
        <v/>
      </c>
      <c r="AI372" s="1036" t="str">
        <f t="shared" si="145"/>
        <v/>
      </c>
      <c r="AJ372" s="1037" t="str">
        <f t="shared" si="146"/>
        <v/>
      </c>
      <c r="AK372" s="1037">
        <f>IF(AND(L372="A",COUNTIF(BJ15:BL62,TRIM(U372))&gt;0),1,0)</f>
        <v>0</v>
      </c>
      <c r="AL372" s="1051" t="str" cm="1">
        <f t="array" ref="AL372">IF(AF372&lt;&gt;"A","",IFERROR((IFERROR(_xlfn.XLOOKUP(TRIM(SUBSTITUTE(U372,CHAR(160)," ")),BJ15:BJ62,BM15:BM62),IFERROR(_xlfn.XLOOKUP(TRIM(SUBSTITUTE(U372,CHAR(160)," ")),BK15:BK62,BM15:BM62),_xlfn.XLOOKUP(TRIM(SUBSTITUTE(U372,CHAR(160)," ")),BL15:BL62,BM15:BM62))))*T372*IF(ISBLANK(Q372),1,Q372)+IFERROR(_xlfn.XLOOKUP("RECHERCHEX",TRIM(L372:AD372),L372:AD372),0),0))</f>
        <v/>
      </c>
      <c r="AM372" s="1038">
        <f t="shared" si="147"/>
        <v>0</v>
      </c>
      <c r="AN372" s="1627" t="str">
        <f t="shared" si="148"/>
        <v/>
      </c>
      <c r="AO372" s="1039">
        <f t="shared" si="149"/>
        <v>0</v>
      </c>
      <c r="AP372" s="1039">
        <f t="shared" si="150"/>
        <v>0</v>
      </c>
      <c r="AQ372" s="1040">
        <f>IF(AO372&gt;0,AS9,0)</f>
        <v>0</v>
      </c>
      <c r="AR372" s="1628" t="str">
        <f>IF(TRIM(AG372)="▼ recette suivante", AG372, IF(AQ372&gt;0, IF(AT9&lt;&gt;"", AT9&amp;"-ou.or.o ❾ + or - &gt;", ""), ""))</f>
        <v/>
      </c>
      <c r="AS372" s="1064"/>
      <c r="AT372" s="1064"/>
      <c r="AU372" s="1042">
        <f t="shared" si="151"/>
        <v>0</v>
      </c>
      <c r="AV372" s="1043">
        <f>IF(AK372,IF(OR(AU372="",N(AU372)&lt;=0.000000001),"",_xlfn.XLOOKUP(AJ372,BJ15:BJ62,BN15:BN62,_xlfn.XLOOKUP(AJ372,BK15:BK62,BN15:BN62,_xlfn.XLOOKUP(AJ372,BL15:BL62,BN15:BN62,"")))),0)</f>
        <v>0</v>
      </c>
      <c r="AW372" s="1065" cm="1">
        <f t="array" ref="AW372">IF(AK372&lt;&gt;1,0,IF(OR(AU372="",N(AU372)&lt;=0.000000001),"",IF(OR(AO372="",N(AO372)&lt;=0.000000001),0,IF(ISNUMBER(AU372),IFERROR(_xlfn.LET(_xlpm.ai_test,TRIM(AJ372),_xlpm.r,IFERROR(_xlfn.XLOOKUP(_xlpm.ai_test,BJ15:BJ62,ROW(BJ15:BJ62),0,1),IFERROR(_xlfn.XLOOKUP(_xlpm.ai_test,BK15:BK62,ROW(BK15:BK62),0,1),_xlfn.XLOOKUP(_xlpm.ai_test,BL15:BL62,ROW(BL15:BL62),0,1))),_xlpm.p,_xlpm.r-MIN(ROW(BJ15:BJ62))+1,_xlpm.f,INDEX(BM15:BM62,_xlpm.p),_xlpm.u,INDEX(BN15:BN62,_xlpm.p),_xlpm.s,INDEX(BP15:BP62,_xlpm.p),_xlpm.q,N(AU372)/_xlpm.f,IF(_xlpm.q&gt;=_xlpm.s,ROUND(_xlpm.q,1)&amp;" "&amp;_xlpm.ai_test&amp;" = "&amp;ROUND(_xlpm.q*_xlpm.f,1)&amp;" "&amp;_xlpm.u,ROUND(_xlpm.q,1)&amp;" "&amp;_xlpm.ai_test)),""),""))))</f>
        <v>0</v>
      </c>
      <c r="AX372" s="1055"/>
      <c r="AY372" s="1042">
        <f t="shared" si="152"/>
        <v>0</v>
      </c>
      <c r="AZ372" s="1043" t="str">
        <f t="shared" si="153"/>
        <v/>
      </c>
      <c r="BA372" s="1044">
        <f t="shared" si="154"/>
        <v>0</v>
      </c>
      <c r="BB372" s="1045" t="str">
        <f t="shared" si="155"/>
        <v/>
      </c>
      <c r="BC372" s="1046"/>
      <c r="BD372" s="1047">
        <f t="shared" si="156"/>
        <v>0</v>
      </c>
      <c r="BE372" s="1048" t="str">
        <f t="shared" si="157"/>
        <v/>
      </c>
      <c r="BF372" s="262" t="s">
        <v>22</v>
      </c>
      <c r="BG372" s="1027">
        <f t="shared" si="158"/>
        <v>0</v>
      </c>
      <c r="BH372" s="1028">
        <f t="shared" si="159"/>
        <v>0</v>
      </c>
      <c r="BI372"/>
      <c r="BR372"/>
      <c r="BS372"/>
      <c r="BT372"/>
      <c r="BU372"/>
      <c r="BV372"/>
      <c r="BW372"/>
      <c r="BX372" s="964" t="str">
        <f t="shared" si="141"/>
        <v>►</v>
      </c>
      <c r="BY372" s="848"/>
      <c r="BZ372" s="848"/>
      <c r="CA372" s="848"/>
      <c r="CB372" s="848"/>
      <c r="CC372" s="848"/>
      <c r="CD372" s="262"/>
      <c r="CE372"/>
      <c r="CF372"/>
      <c r="CG372"/>
      <c r="CH372"/>
      <c r="CI372"/>
      <c r="CJ372"/>
      <c r="CK372"/>
      <c r="CL372" s="262"/>
      <c r="CM372"/>
      <c r="CN372"/>
      <c r="CO372"/>
      <c r="CP372"/>
      <c r="CQ372"/>
      <c r="CR372"/>
      <c r="CS372"/>
      <c r="CT372" s="262"/>
      <c r="CU372"/>
      <c r="CV372"/>
      <c r="CW372"/>
      <c r="CX372"/>
      <c r="CY372"/>
      <c r="CZ372"/>
      <c r="DA372"/>
      <c r="DB372" s="262"/>
      <c r="DC372" s="3">
        <v>1</v>
      </c>
    </row>
    <row r="373" spans="3:107" s="701" customFormat="1" ht="21" customHeight="1">
      <c r="C373"/>
      <c r="D373" s="262"/>
      <c r="E373" s="262"/>
      <c r="F373" s="262"/>
      <c r="G373" s="262"/>
      <c r="H373" s="262"/>
      <c r="I373" s="262"/>
      <c r="J373" s="262"/>
      <c r="K373" s="262"/>
      <c r="L373" s="115" t="s">
        <v>16</v>
      </c>
      <c r="M373" s="3141"/>
      <c r="N373" s="3142"/>
      <c r="O373" s="3141"/>
      <c r="P373" s="3143"/>
      <c r="Q373" s="3144"/>
      <c r="R373" s="3145"/>
      <c r="S373" s="3146"/>
      <c r="T373" s="3147"/>
      <c r="U373" s="3148"/>
      <c r="V373" s="3149"/>
      <c r="W373" s="2109"/>
      <c r="X373" s="3150"/>
      <c r="Y373" s="117"/>
      <c r="Z373" s="3151"/>
      <c r="AA373" s="3152"/>
      <c r="AB373" s="3153"/>
      <c r="AC373" s="3154"/>
      <c r="AD373" s="119"/>
      <c r="AE373" s="262" t="s">
        <v>22</v>
      </c>
      <c r="AF373" s="1035" t="str">
        <f t="shared" si="142"/>
        <v>►</v>
      </c>
      <c r="AG373" s="1036" t="str">
        <f t="shared" si="143"/>
        <v/>
      </c>
      <c r="AH373" s="1037" t="str">
        <f t="shared" si="144"/>
        <v/>
      </c>
      <c r="AI373" s="1036" t="str">
        <f t="shared" si="145"/>
        <v/>
      </c>
      <c r="AJ373" s="1037" t="str">
        <f t="shared" si="146"/>
        <v/>
      </c>
      <c r="AK373" s="1037">
        <f>IF(AND(L373="A",COUNTIF(BJ15:BL62,TRIM(U373))&gt;0),1,0)</f>
        <v>0</v>
      </c>
      <c r="AL373" s="1051" t="str" cm="1">
        <f t="array" ref="AL373">IF(AF373&lt;&gt;"A","",IFERROR((IFERROR(_xlfn.XLOOKUP(TRIM(SUBSTITUTE(U373,CHAR(160)," ")),BJ15:BJ62,BM15:BM62),IFERROR(_xlfn.XLOOKUP(TRIM(SUBSTITUTE(U373,CHAR(160)," ")),BK15:BK62,BM15:BM62),_xlfn.XLOOKUP(TRIM(SUBSTITUTE(U373,CHAR(160)," ")),BL15:BL62,BM15:BM62))))*T373*IF(ISBLANK(Q373),1,Q373)+IFERROR(_xlfn.XLOOKUP("RECHERCHEX",TRIM(L373:AD373),L373:AD373),0),0))</f>
        <v/>
      </c>
      <c r="AM373" s="1038">
        <f t="shared" si="147"/>
        <v>0</v>
      </c>
      <c r="AN373" s="1627" t="str">
        <f t="shared" si="148"/>
        <v/>
      </c>
      <c r="AO373" s="1039">
        <f t="shared" si="149"/>
        <v>0</v>
      </c>
      <c r="AP373" s="1039">
        <f t="shared" si="150"/>
        <v>0</v>
      </c>
      <c r="AQ373" s="1052">
        <f>IF(AO373&gt;0,AS9,0)</f>
        <v>0</v>
      </c>
      <c r="AR373" s="1626" t="str">
        <f>IF(TRIM(AG373)="▼ recette suivante", AG373, IF(AQ373&gt;0, IF(AT9&lt;&gt;"", AT9&amp;"-ou.or.o ❾ + or - &gt;", ""), ""))</f>
        <v/>
      </c>
      <c r="AS373" s="1064"/>
      <c r="AT373" s="1064"/>
      <c r="AU373" s="1053">
        <f t="shared" si="151"/>
        <v>0</v>
      </c>
      <c r="AV373" s="1054">
        <f>IF(AK373,IF(OR(AU373="",N(AU373)&lt;=0.000000001),"",_xlfn.XLOOKUP(AJ373,BJ15:BJ62,BN15:BN62,_xlfn.XLOOKUP(AJ373,BK15:BK62,BN15:BN62,_xlfn.XLOOKUP(AJ373,BL15:BL62,BN15:BN62,"")))),0)</f>
        <v>0</v>
      </c>
      <c r="AW373" s="1067" cm="1">
        <f t="array" ref="AW373">IF(AK373&lt;&gt;1,0,IF(OR(AU373="",N(AU373)&lt;=0.000000001),"",IF(OR(AO373="",N(AO373)&lt;=0.000000001),0,IF(ISNUMBER(AU373),IFERROR(_xlfn.LET(_xlpm.ai_test,TRIM(AJ373),_xlpm.r,IFERROR(_xlfn.XLOOKUP(_xlpm.ai_test,BJ15:BJ62,ROW(BJ15:BJ62),0,1),IFERROR(_xlfn.XLOOKUP(_xlpm.ai_test,BK15:BK62,ROW(BK15:BK62),0,1),_xlfn.XLOOKUP(_xlpm.ai_test,BL15:BL62,ROW(BL15:BL62),0,1))),_xlpm.p,_xlpm.r-MIN(ROW(BJ15:BJ62))+1,_xlpm.f,INDEX(BM15:BM62,_xlpm.p),_xlpm.u,INDEX(BN15:BN62,_xlpm.p),_xlpm.s,INDEX(BP15:BP62,_xlpm.p),_xlpm.q,N(AU373)/_xlpm.f,IF(_xlpm.q&gt;=_xlpm.s,ROUND(_xlpm.q,1)&amp;" "&amp;_xlpm.ai_test&amp;" = "&amp;ROUND(_xlpm.q*_xlpm.f,1)&amp;" "&amp;_xlpm.u,ROUND(_xlpm.q,1)&amp;" "&amp;_xlpm.ai_test)),""),""))))</f>
        <v>0</v>
      </c>
      <c r="AX373" s="1055"/>
      <c r="AY373" s="1053">
        <f t="shared" si="152"/>
        <v>0</v>
      </c>
      <c r="AZ373" s="1054" t="str">
        <f t="shared" si="153"/>
        <v/>
      </c>
      <c r="BA373" s="1056">
        <f t="shared" si="154"/>
        <v>0</v>
      </c>
      <c r="BB373" s="1057" t="str">
        <f t="shared" si="155"/>
        <v/>
      </c>
      <c r="BC373" s="1046"/>
      <c r="BD373" s="1058">
        <f t="shared" si="156"/>
        <v>0</v>
      </c>
      <c r="BE373" s="1048" t="str">
        <f t="shared" si="157"/>
        <v/>
      </c>
      <c r="BF373" s="262" t="s">
        <v>22</v>
      </c>
      <c r="BG373" s="1027">
        <f t="shared" si="158"/>
        <v>0</v>
      </c>
      <c r="BH373" s="1028">
        <f t="shared" si="159"/>
        <v>0</v>
      </c>
      <c r="BI373"/>
      <c r="BR373"/>
      <c r="BS373"/>
      <c r="BT373"/>
      <c r="BU373"/>
      <c r="BV373"/>
      <c r="BW373"/>
      <c r="BX373" s="964" t="str">
        <f t="shared" si="141"/>
        <v>►</v>
      </c>
      <c r="BY373" s="848"/>
      <c r="BZ373" s="848"/>
      <c r="CA373" s="848"/>
      <c r="CB373" s="848"/>
      <c r="CC373" s="848"/>
      <c r="CD373" s="262"/>
      <c r="CE373"/>
      <c r="CF373"/>
      <c r="CG373"/>
      <c r="CH373"/>
      <c r="CI373"/>
      <c r="CJ373"/>
      <c r="CK373"/>
      <c r="CL373" s="262"/>
      <c r="CM373"/>
      <c r="CN373"/>
      <c r="CO373"/>
      <c r="CP373"/>
      <c r="CQ373"/>
      <c r="CR373"/>
      <c r="CS373"/>
      <c r="CT373" s="262"/>
      <c r="CU373"/>
      <c r="CV373"/>
      <c r="CW373"/>
      <c r="CX373"/>
      <c r="CY373"/>
      <c r="CZ373"/>
      <c r="DA373"/>
      <c r="DB373" s="262"/>
      <c r="DC373" s="3">
        <v>1</v>
      </c>
    </row>
    <row r="374" spans="3:107" s="701" customFormat="1" ht="21" customHeight="1">
      <c r="C374"/>
      <c r="D374" s="262"/>
      <c r="E374" s="262"/>
      <c r="F374" s="262"/>
      <c r="G374" s="262"/>
      <c r="H374" s="262"/>
      <c r="I374" s="262"/>
      <c r="J374" s="262"/>
      <c r="K374" s="262"/>
      <c r="L374" s="115" t="s">
        <v>16</v>
      </c>
      <c r="M374" s="3141"/>
      <c r="N374" s="3142"/>
      <c r="O374" s="3141"/>
      <c r="P374" s="3143"/>
      <c r="Q374" s="3144"/>
      <c r="R374" s="3145"/>
      <c r="S374" s="3146"/>
      <c r="T374" s="3147"/>
      <c r="U374" s="3148"/>
      <c r="V374" s="3149"/>
      <c r="W374" s="2109"/>
      <c r="X374" s="3150"/>
      <c r="Y374" s="117"/>
      <c r="Z374" s="3151"/>
      <c r="AA374" s="3152"/>
      <c r="AB374" s="3153"/>
      <c r="AC374" s="3154"/>
      <c r="AD374" s="119"/>
      <c r="AE374" s="262" t="s">
        <v>22</v>
      </c>
      <c r="AF374" s="1035" t="str">
        <f t="shared" si="142"/>
        <v>►</v>
      </c>
      <c r="AG374" s="1036" t="str">
        <f t="shared" si="143"/>
        <v/>
      </c>
      <c r="AH374" s="1037" t="str">
        <f t="shared" si="144"/>
        <v/>
      </c>
      <c r="AI374" s="1036" t="str">
        <f t="shared" si="145"/>
        <v/>
      </c>
      <c r="AJ374" s="1037" t="str">
        <f t="shared" si="146"/>
        <v/>
      </c>
      <c r="AK374" s="1037">
        <f>IF(AND(L374="A",COUNTIF(BJ15:BL62,TRIM(U374))&gt;0),1,0)</f>
        <v>0</v>
      </c>
      <c r="AL374" s="1051" t="str" cm="1">
        <f t="array" ref="AL374">IF(AF374&lt;&gt;"A","",IFERROR((IFERROR(_xlfn.XLOOKUP(TRIM(SUBSTITUTE(U374,CHAR(160)," ")),BJ15:BJ62,BM15:BM62),IFERROR(_xlfn.XLOOKUP(TRIM(SUBSTITUTE(U374,CHAR(160)," ")),BK15:BK62,BM15:BM62),_xlfn.XLOOKUP(TRIM(SUBSTITUTE(U374,CHAR(160)," ")),BL15:BL62,BM15:BM62))))*T374*IF(ISBLANK(Q374),1,Q374)+IFERROR(_xlfn.XLOOKUP("RECHERCHEX",TRIM(L374:AD374),L374:AD374),0),0))</f>
        <v/>
      </c>
      <c r="AM374" s="1038">
        <f t="shared" si="147"/>
        <v>0</v>
      </c>
      <c r="AN374" s="1627" t="str">
        <f t="shared" si="148"/>
        <v/>
      </c>
      <c r="AO374" s="1039">
        <f t="shared" si="149"/>
        <v>0</v>
      </c>
      <c r="AP374" s="1039">
        <f t="shared" si="150"/>
        <v>0</v>
      </c>
      <c r="AQ374" s="1040">
        <f>IF(AO374&gt;0,AS9,0)</f>
        <v>0</v>
      </c>
      <c r="AR374" s="1628" t="str">
        <f>IF(TRIM(AG374)="▼ recette suivante", AG374, IF(AQ374&gt;0, IF(AT9&lt;&gt;"", AT9&amp;"-ou.or.o ❾ + or - &gt;", ""), ""))</f>
        <v/>
      </c>
      <c r="AS374" s="1064"/>
      <c r="AT374" s="1064"/>
      <c r="AU374" s="1042">
        <f t="shared" si="151"/>
        <v>0</v>
      </c>
      <c r="AV374" s="1043">
        <f>IF(AK374,IF(OR(AU374="",N(AU374)&lt;=0.000000001),"",_xlfn.XLOOKUP(AJ374,BJ15:BJ62,BN15:BN62,_xlfn.XLOOKUP(AJ374,BK15:BK62,BN15:BN62,_xlfn.XLOOKUP(AJ374,BL15:BL62,BN15:BN62,"")))),0)</f>
        <v>0</v>
      </c>
      <c r="AW374" s="1065" cm="1">
        <f t="array" ref="AW374">IF(AK374&lt;&gt;1,0,IF(OR(AU374="",N(AU374)&lt;=0.000000001),"",IF(OR(AO374="",N(AO374)&lt;=0.000000001),0,IF(ISNUMBER(AU374),IFERROR(_xlfn.LET(_xlpm.ai_test,TRIM(AJ374),_xlpm.r,IFERROR(_xlfn.XLOOKUP(_xlpm.ai_test,BJ15:BJ62,ROW(BJ15:BJ62),0,1),IFERROR(_xlfn.XLOOKUP(_xlpm.ai_test,BK15:BK62,ROW(BK15:BK62),0,1),_xlfn.XLOOKUP(_xlpm.ai_test,BL15:BL62,ROW(BL15:BL62),0,1))),_xlpm.p,_xlpm.r-MIN(ROW(BJ15:BJ62))+1,_xlpm.f,INDEX(BM15:BM62,_xlpm.p),_xlpm.u,INDEX(BN15:BN62,_xlpm.p),_xlpm.s,INDEX(BP15:BP62,_xlpm.p),_xlpm.q,N(AU374)/_xlpm.f,IF(_xlpm.q&gt;=_xlpm.s,ROUND(_xlpm.q,1)&amp;" "&amp;_xlpm.ai_test&amp;" = "&amp;ROUND(_xlpm.q*_xlpm.f,1)&amp;" "&amp;_xlpm.u,ROUND(_xlpm.q,1)&amp;" "&amp;_xlpm.ai_test)),""),""))))</f>
        <v>0</v>
      </c>
      <c r="AX374" s="1055"/>
      <c r="AY374" s="1042">
        <f t="shared" si="152"/>
        <v>0</v>
      </c>
      <c r="AZ374" s="1043" t="str">
        <f t="shared" si="153"/>
        <v/>
      </c>
      <c r="BA374" s="1044">
        <f t="shared" si="154"/>
        <v>0</v>
      </c>
      <c r="BB374" s="1045" t="str">
        <f t="shared" si="155"/>
        <v/>
      </c>
      <c r="BC374" s="1046"/>
      <c r="BD374" s="1047">
        <f t="shared" si="156"/>
        <v>0</v>
      </c>
      <c r="BE374" s="1048" t="str">
        <f t="shared" si="157"/>
        <v/>
      </c>
      <c r="BF374" s="262" t="s">
        <v>22</v>
      </c>
      <c r="BG374" s="1027">
        <f t="shared" si="158"/>
        <v>0</v>
      </c>
      <c r="BH374" s="1028">
        <f t="shared" si="159"/>
        <v>0</v>
      </c>
      <c r="BI374"/>
      <c r="BR374"/>
      <c r="BS374"/>
      <c r="BT374"/>
      <c r="BU374"/>
      <c r="BV374"/>
      <c r="BW374"/>
      <c r="BX374" s="964" t="str">
        <f t="shared" si="141"/>
        <v>►</v>
      </c>
      <c r="BY374" s="848"/>
      <c r="BZ374" s="848"/>
      <c r="CA374" s="848"/>
      <c r="CB374" s="848"/>
      <c r="CC374" s="848"/>
      <c r="CD374" s="262"/>
      <c r="CE374"/>
      <c r="CF374"/>
      <c r="CG374"/>
      <c r="CH374"/>
      <c r="CI374"/>
      <c r="CJ374"/>
      <c r="CK374"/>
      <c r="CL374" s="262"/>
      <c r="CM374"/>
      <c r="CN374"/>
      <c r="CO374"/>
      <c r="CP374"/>
      <c r="CQ374"/>
      <c r="CR374"/>
      <c r="CS374"/>
      <c r="CT374" s="262"/>
      <c r="CU374"/>
      <c r="CV374"/>
      <c r="CW374"/>
      <c r="CX374"/>
      <c r="CY374"/>
      <c r="CZ374"/>
      <c r="DA374"/>
      <c r="DB374" s="262"/>
      <c r="DC374" s="3">
        <v>1</v>
      </c>
    </row>
    <row r="375" spans="3:107" s="701" customFormat="1" ht="21" customHeight="1">
      <c r="C375"/>
      <c r="D375" s="262"/>
      <c r="E375" s="262"/>
      <c r="F375" s="262"/>
      <c r="G375" s="262"/>
      <c r="H375" s="262"/>
      <c r="I375" s="262"/>
      <c r="J375" s="262"/>
      <c r="K375" s="262"/>
      <c r="L375" s="115" t="s">
        <v>16</v>
      </c>
      <c r="M375" s="3141"/>
      <c r="N375" s="3142"/>
      <c r="O375" s="3141"/>
      <c r="P375" s="3143"/>
      <c r="Q375" s="3144"/>
      <c r="R375" s="3145"/>
      <c r="S375" s="3146"/>
      <c r="T375" s="3147"/>
      <c r="U375" s="3148"/>
      <c r="V375" s="3149"/>
      <c r="W375" s="2109"/>
      <c r="X375" s="3150"/>
      <c r="Y375" s="117"/>
      <c r="Z375" s="3151"/>
      <c r="AA375" s="3152"/>
      <c r="AB375" s="3153"/>
      <c r="AC375" s="3154"/>
      <c r="AD375" s="119"/>
      <c r="AE375" s="262" t="s">
        <v>22</v>
      </c>
      <c r="AF375" s="1035" t="str">
        <f t="shared" si="142"/>
        <v>►</v>
      </c>
      <c r="AG375" s="1036" t="str">
        <f t="shared" si="143"/>
        <v/>
      </c>
      <c r="AH375" s="1037" t="str">
        <f t="shared" si="144"/>
        <v/>
      </c>
      <c r="AI375" s="1036" t="str">
        <f t="shared" si="145"/>
        <v/>
      </c>
      <c r="AJ375" s="1037" t="str">
        <f t="shared" si="146"/>
        <v/>
      </c>
      <c r="AK375" s="1037">
        <f>IF(AND(L375="A",COUNTIF(BJ15:BL62,TRIM(U375))&gt;0),1,0)</f>
        <v>0</v>
      </c>
      <c r="AL375" s="1051" t="str" cm="1">
        <f t="array" ref="AL375">IF(AF375&lt;&gt;"A","",IFERROR((IFERROR(_xlfn.XLOOKUP(TRIM(SUBSTITUTE(U375,CHAR(160)," ")),BJ15:BJ62,BM15:BM62),IFERROR(_xlfn.XLOOKUP(TRIM(SUBSTITUTE(U375,CHAR(160)," ")),BK15:BK62,BM15:BM62),_xlfn.XLOOKUP(TRIM(SUBSTITUTE(U375,CHAR(160)," ")),BL15:BL62,BM15:BM62))))*T375*IF(ISBLANK(Q375),1,Q375)+IFERROR(_xlfn.XLOOKUP("RECHERCHEX",TRIM(L375:AD375),L375:AD375),0),0))</f>
        <v/>
      </c>
      <c r="AM375" s="1038">
        <f t="shared" si="147"/>
        <v>0</v>
      </c>
      <c r="AN375" s="1627" t="str">
        <f t="shared" si="148"/>
        <v/>
      </c>
      <c r="AO375" s="1039">
        <f t="shared" si="149"/>
        <v>0</v>
      </c>
      <c r="AP375" s="1039">
        <f t="shared" si="150"/>
        <v>0</v>
      </c>
      <c r="AQ375" s="1052">
        <f>IF(AO375&gt;0,AS9,0)</f>
        <v>0</v>
      </c>
      <c r="AR375" s="1626" t="str">
        <f>IF(TRIM(AG375)="▼ recette suivante", AG375, IF(AQ375&gt;0, IF(AT9&lt;&gt;"", AT9&amp;"-ou.or.o ❾ + or - &gt;", ""), ""))</f>
        <v/>
      </c>
      <c r="AS375" s="1064"/>
      <c r="AT375" s="1064"/>
      <c r="AU375" s="1053">
        <f t="shared" si="151"/>
        <v>0</v>
      </c>
      <c r="AV375" s="1054">
        <f>IF(AK375,IF(OR(AU375="",N(AU375)&lt;=0.000000001),"",_xlfn.XLOOKUP(AJ375,BJ15:BJ62,BN15:BN62,_xlfn.XLOOKUP(AJ375,BK15:BK62,BN15:BN62,_xlfn.XLOOKUP(AJ375,BL15:BL62,BN15:BN62,"")))),0)</f>
        <v>0</v>
      </c>
      <c r="AW375" s="1067" cm="1">
        <f t="array" ref="AW375">IF(AK375&lt;&gt;1,0,IF(OR(AU375="",N(AU375)&lt;=0.000000001),"",IF(OR(AO375="",N(AO375)&lt;=0.000000001),0,IF(ISNUMBER(AU375),IFERROR(_xlfn.LET(_xlpm.ai_test,TRIM(AJ375),_xlpm.r,IFERROR(_xlfn.XLOOKUP(_xlpm.ai_test,BJ15:BJ62,ROW(BJ15:BJ62),0,1),IFERROR(_xlfn.XLOOKUP(_xlpm.ai_test,BK15:BK62,ROW(BK15:BK62),0,1),_xlfn.XLOOKUP(_xlpm.ai_test,BL15:BL62,ROW(BL15:BL62),0,1))),_xlpm.p,_xlpm.r-MIN(ROW(BJ15:BJ62))+1,_xlpm.f,INDEX(BM15:BM62,_xlpm.p),_xlpm.u,INDEX(BN15:BN62,_xlpm.p),_xlpm.s,INDEX(BP15:BP62,_xlpm.p),_xlpm.q,N(AU375)/_xlpm.f,IF(_xlpm.q&gt;=_xlpm.s,ROUND(_xlpm.q,1)&amp;" "&amp;_xlpm.ai_test&amp;" = "&amp;ROUND(_xlpm.q*_xlpm.f,1)&amp;" "&amp;_xlpm.u,ROUND(_xlpm.q,1)&amp;" "&amp;_xlpm.ai_test)),""),""))))</f>
        <v>0</v>
      </c>
      <c r="AX375" s="1055"/>
      <c r="AY375" s="1053">
        <f t="shared" si="152"/>
        <v>0</v>
      </c>
      <c r="AZ375" s="1054" t="str">
        <f t="shared" si="153"/>
        <v/>
      </c>
      <c r="BA375" s="1056">
        <f t="shared" si="154"/>
        <v>0</v>
      </c>
      <c r="BB375" s="1057" t="str">
        <f t="shared" si="155"/>
        <v/>
      </c>
      <c r="BC375" s="1046"/>
      <c r="BD375" s="1058">
        <f t="shared" si="156"/>
        <v>0</v>
      </c>
      <c r="BE375" s="1048" t="str">
        <f t="shared" si="157"/>
        <v/>
      </c>
      <c r="BF375" s="262" t="s">
        <v>22</v>
      </c>
      <c r="BG375" s="1027">
        <f t="shared" si="158"/>
        <v>0</v>
      </c>
      <c r="BH375" s="1028">
        <f t="shared" si="159"/>
        <v>0</v>
      </c>
      <c r="BI375"/>
      <c r="BR375"/>
      <c r="BS375"/>
      <c r="BT375"/>
      <c r="BU375"/>
      <c r="BV375"/>
      <c r="BW375"/>
      <c r="BX375" s="964" t="str">
        <f t="shared" si="141"/>
        <v>►</v>
      </c>
      <c r="BY375" s="848"/>
      <c r="BZ375" s="848"/>
      <c r="CA375" s="848"/>
      <c r="CB375" s="848"/>
      <c r="CC375" s="848"/>
      <c r="CD375" s="262"/>
      <c r="CE375"/>
      <c r="CF375"/>
      <c r="CG375"/>
      <c r="CH375"/>
      <c r="CI375"/>
      <c r="CJ375"/>
      <c r="CK375"/>
      <c r="CL375" s="262"/>
      <c r="CM375"/>
      <c r="CN375"/>
      <c r="CO375"/>
      <c r="CP375"/>
      <c r="CQ375"/>
      <c r="CR375"/>
      <c r="CS375"/>
      <c r="CT375" s="262"/>
      <c r="CU375"/>
      <c r="CV375"/>
      <c r="CW375"/>
      <c r="CX375"/>
      <c r="CY375"/>
      <c r="CZ375"/>
      <c r="DA375"/>
      <c r="DB375" s="262"/>
      <c r="DC375" s="3">
        <v>1</v>
      </c>
    </row>
    <row r="376" spans="3:107" s="701" customFormat="1" ht="21" customHeight="1">
      <c r="C376"/>
      <c r="D376" s="262"/>
      <c r="E376" s="262"/>
      <c r="F376" s="262"/>
      <c r="G376" s="262"/>
      <c r="H376" s="262"/>
      <c r="I376" s="262"/>
      <c r="J376" s="262"/>
      <c r="K376" s="262"/>
      <c r="L376" s="115" t="s">
        <v>16</v>
      </c>
      <c r="M376" s="3141"/>
      <c r="N376" s="3142"/>
      <c r="O376" s="3141"/>
      <c r="P376" s="3143"/>
      <c r="Q376" s="3144"/>
      <c r="R376" s="3145"/>
      <c r="S376" s="3146"/>
      <c r="T376" s="3147"/>
      <c r="U376" s="3148"/>
      <c r="V376" s="3149"/>
      <c r="W376" s="2109"/>
      <c r="X376" s="3150"/>
      <c r="Y376" s="117"/>
      <c r="Z376" s="3151"/>
      <c r="AA376" s="3152"/>
      <c r="AB376" s="3153"/>
      <c r="AC376" s="3154"/>
      <c r="AD376" s="119"/>
      <c r="AE376" s="262" t="s">
        <v>22</v>
      </c>
      <c r="AF376" s="1035" t="str">
        <f t="shared" si="142"/>
        <v>►</v>
      </c>
      <c r="AG376" s="1036" t="str">
        <f t="shared" si="143"/>
        <v/>
      </c>
      <c r="AH376" s="1037" t="str">
        <f t="shared" si="144"/>
        <v/>
      </c>
      <c r="AI376" s="1036" t="str">
        <f t="shared" si="145"/>
        <v/>
      </c>
      <c r="AJ376" s="1037" t="str">
        <f t="shared" si="146"/>
        <v/>
      </c>
      <c r="AK376" s="1037">
        <f>IF(AND(L376="A",COUNTIF(BJ15:BL62,TRIM(U376))&gt;0),1,0)</f>
        <v>0</v>
      </c>
      <c r="AL376" s="1051" t="str" cm="1">
        <f t="array" ref="AL376">IF(AF376&lt;&gt;"A","",IFERROR((IFERROR(_xlfn.XLOOKUP(TRIM(SUBSTITUTE(U376,CHAR(160)," ")),BJ15:BJ62,BM15:BM62),IFERROR(_xlfn.XLOOKUP(TRIM(SUBSTITUTE(U376,CHAR(160)," ")),BK15:BK62,BM15:BM62),_xlfn.XLOOKUP(TRIM(SUBSTITUTE(U376,CHAR(160)," ")),BL15:BL62,BM15:BM62))))*T376*IF(ISBLANK(Q376),1,Q376)+IFERROR(_xlfn.XLOOKUP("RECHERCHEX",TRIM(L376:AD376),L376:AD376),0),0))</f>
        <v/>
      </c>
      <c r="AM376" s="1038">
        <f t="shared" si="147"/>
        <v>0</v>
      </c>
      <c r="AN376" s="1627" t="str">
        <f t="shared" si="148"/>
        <v/>
      </c>
      <c r="AO376" s="1039">
        <f t="shared" si="149"/>
        <v>0</v>
      </c>
      <c r="AP376" s="1039">
        <f t="shared" si="150"/>
        <v>0</v>
      </c>
      <c r="AQ376" s="1040">
        <f>IF(AO376&gt;0,AS9,0)</f>
        <v>0</v>
      </c>
      <c r="AR376" s="1628" t="str">
        <f>IF(TRIM(AG376)="▼ recette suivante", AG376, IF(AQ376&gt;0, IF(AT9&lt;&gt;"", AT9&amp;"-ou.or.o ❾ + or - &gt;", ""), ""))</f>
        <v/>
      </c>
      <c r="AS376" s="1064"/>
      <c r="AT376" s="1064"/>
      <c r="AU376" s="1042">
        <f t="shared" si="151"/>
        <v>0</v>
      </c>
      <c r="AV376" s="1043">
        <f>IF(AK376,IF(OR(AU376="",N(AU376)&lt;=0.000000001),"",_xlfn.XLOOKUP(AJ376,BJ15:BJ62,BN15:BN62,_xlfn.XLOOKUP(AJ376,BK15:BK62,BN15:BN62,_xlfn.XLOOKUP(AJ376,BL15:BL62,BN15:BN62,"")))),0)</f>
        <v>0</v>
      </c>
      <c r="AW376" s="1065" cm="1">
        <f t="array" ref="AW376">IF(AK376&lt;&gt;1,0,IF(OR(AU376="",N(AU376)&lt;=0.000000001),"",IF(OR(AO376="",N(AO376)&lt;=0.000000001),0,IF(ISNUMBER(AU376),IFERROR(_xlfn.LET(_xlpm.ai_test,TRIM(AJ376),_xlpm.r,IFERROR(_xlfn.XLOOKUP(_xlpm.ai_test,BJ15:BJ62,ROW(BJ15:BJ62),0,1),IFERROR(_xlfn.XLOOKUP(_xlpm.ai_test,BK15:BK62,ROW(BK15:BK62),0,1),_xlfn.XLOOKUP(_xlpm.ai_test,BL15:BL62,ROW(BL15:BL62),0,1))),_xlpm.p,_xlpm.r-MIN(ROW(BJ15:BJ62))+1,_xlpm.f,INDEX(BM15:BM62,_xlpm.p),_xlpm.u,INDEX(BN15:BN62,_xlpm.p),_xlpm.s,INDEX(BP15:BP62,_xlpm.p),_xlpm.q,N(AU376)/_xlpm.f,IF(_xlpm.q&gt;=_xlpm.s,ROUND(_xlpm.q,1)&amp;" "&amp;_xlpm.ai_test&amp;" = "&amp;ROUND(_xlpm.q*_xlpm.f,1)&amp;" "&amp;_xlpm.u,ROUND(_xlpm.q,1)&amp;" "&amp;_xlpm.ai_test)),""),""))))</f>
        <v>0</v>
      </c>
      <c r="AX376" s="1055"/>
      <c r="AY376" s="1042">
        <f t="shared" si="152"/>
        <v>0</v>
      </c>
      <c r="AZ376" s="1043" t="str">
        <f t="shared" si="153"/>
        <v/>
      </c>
      <c r="BA376" s="1044">
        <f t="shared" si="154"/>
        <v>0</v>
      </c>
      <c r="BB376" s="1045" t="str">
        <f t="shared" si="155"/>
        <v/>
      </c>
      <c r="BC376" s="1046"/>
      <c r="BD376" s="1047">
        <f t="shared" si="156"/>
        <v>0</v>
      </c>
      <c r="BE376" s="1048" t="str">
        <f t="shared" si="157"/>
        <v/>
      </c>
      <c r="BF376" s="262" t="s">
        <v>22</v>
      </c>
      <c r="BG376" s="1027">
        <f t="shared" si="158"/>
        <v>0</v>
      </c>
      <c r="BH376" s="1028">
        <f t="shared" si="159"/>
        <v>0</v>
      </c>
      <c r="BI376"/>
      <c r="BR376"/>
      <c r="BS376"/>
      <c r="BT376"/>
      <c r="BU376"/>
      <c r="BV376"/>
      <c r="BW376"/>
      <c r="BX376" s="964" t="str">
        <f t="shared" si="141"/>
        <v>►</v>
      </c>
      <c r="BY376" s="848"/>
      <c r="BZ376" s="848"/>
      <c r="CA376" s="848"/>
      <c r="CB376" s="848"/>
      <c r="CC376" s="848"/>
      <c r="CD376" s="262"/>
      <c r="CE376"/>
      <c r="CF376"/>
      <c r="CG376"/>
      <c r="CH376"/>
      <c r="CI376"/>
      <c r="CJ376"/>
      <c r="CK376"/>
      <c r="CL376" s="262"/>
      <c r="CM376"/>
      <c r="CN376"/>
      <c r="CO376"/>
      <c r="CP376"/>
      <c r="CQ376"/>
      <c r="CR376"/>
      <c r="CS376"/>
      <c r="CT376" s="262"/>
      <c r="CU376"/>
      <c r="CV376"/>
      <c r="CW376"/>
      <c r="CX376"/>
      <c r="CY376"/>
      <c r="CZ376"/>
      <c r="DA376"/>
      <c r="DB376" s="262"/>
      <c r="DC376" s="3">
        <v>1</v>
      </c>
    </row>
    <row r="377" spans="3:107" s="701" customFormat="1" ht="21" customHeight="1">
      <c r="C377"/>
      <c r="D377" s="262"/>
      <c r="E377" s="262"/>
      <c r="F377" s="262"/>
      <c r="G377" s="262"/>
      <c r="H377" s="262"/>
      <c r="I377" s="262"/>
      <c r="J377" s="262"/>
      <c r="K377" s="262"/>
      <c r="L377" s="115" t="s">
        <v>16</v>
      </c>
      <c r="M377" s="3141"/>
      <c r="N377" s="3142"/>
      <c r="O377" s="3141"/>
      <c r="P377" s="3143"/>
      <c r="Q377" s="3144"/>
      <c r="R377" s="3145"/>
      <c r="S377" s="3146"/>
      <c r="T377" s="3147"/>
      <c r="U377" s="3148"/>
      <c r="V377" s="3149"/>
      <c r="W377" s="2109"/>
      <c r="X377" s="3150"/>
      <c r="Y377" s="117"/>
      <c r="Z377" s="3151"/>
      <c r="AA377" s="3152"/>
      <c r="AB377" s="3153"/>
      <c r="AC377" s="3154"/>
      <c r="AD377" s="119"/>
      <c r="AE377" s="262" t="s">
        <v>22</v>
      </c>
      <c r="AF377" s="1035" t="str">
        <f t="shared" si="142"/>
        <v>►</v>
      </c>
      <c r="AG377" s="1036" t="str">
        <f t="shared" si="143"/>
        <v/>
      </c>
      <c r="AH377" s="1037" t="str">
        <f t="shared" si="144"/>
        <v/>
      </c>
      <c r="AI377" s="1036" t="str">
        <f t="shared" si="145"/>
        <v/>
      </c>
      <c r="AJ377" s="1037" t="str">
        <f t="shared" si="146"/>
        <v/>
      </c>
      <c r="AK377" s="1037">
        <f>IF(AND(L377="A",COUNTIF(BJ15:BL62,TRIM(U377))&gt;0),1,0)</f>
        <v>0</v>
      </c>
      <c r="AL377" s="1051" t="str" cm="1">
        <f t="array" ref="AL377">IF(AF377&lt;&gt;"A","",IFERROR((IFERROR(_xlfn.XLOOKUP(TRIM(SUBSTITUTE(U377,CHAR(160)," ")),BJ15:BJ62,BM15:BM62),IFERROR(_xlfn.XLOOKUP(TRIM(SUBSTITUTE(U377,CHAR(160)," ")),BK15:BK62,BM15:BM62),_xlfn.XLOOKUP(TRIM(SUBSTITUTE(U377,CHAR(160)," ")),BL15:BL62,BM15:BM62))))*T377*IF(ISBLANK(Q377),1,Q377)+IFERROR(_xlfn.XLOOKUP("RECHERCHEX",TRIM(L377:AD377),L377:AD377),0),0))</f>
        <v/>
      </c>
      <c r="AM377" s="1038">
        <f t="shared" si="147"/>
        <v>0</v>
      </c>
      <c r="AN377" s="1627" t="str">
        <f t="shared" si="148"/>
        <v/>
      </c>
      <c r="AO377" s="1039">
        <f t="shared" si="149"/>
        <v>0</v>
      </c>
      <c r="AP377" s="1039">
        <f t="shared" si="150"/>
        <v>0</v>
      </c>
      <c r="AQ377" s="1052">
        <f>IF(AO377&gt;0,AS9,0)</f>
        <v>0</v>
      </c>
      <c r="AR377" s="1626" t="str">
        <f>IF(TRIM(AG377)="▼ recette suivante", AG377, IF(AQ377&gt;0, IF(AT9&lt;&gt;"", AT9&amp;"-ou.or.o ❾ + or - &gt;", ""), ""))</f>
        <v/>
      </c>
      <c r="AS377" s="1064"/>
      <c r="AT377" s="1064"/>
      <c r="AU377" s="1053">
        <f t="shared" si="151"/>
        <v>0</v>
      </c>
      <c r="AV377" s="1054">
        <f>IF(AK377,IF(OR(AU377="",N(AU377)&lt;=0.000000001),"",_xlfn.XLOOKUP(AJ377,BJ15:BJ62,BN15:BN62,_xlfn.XLOOKUP(AJ377,BK15:BK62,BN15:BN62,_xlfn.XLOOKUP(AJ377,BL15:BL62,BN15:BN62,"")))),0)</f>
        <v>0</v>
      </c>
      <c r="AW377" s="1067" cm="1">
        <f t="array" ref="AW377">IF(AK377&lt;&gt;1,0,IF(OR(AU377="",N(AU377)&lt;=0.000000001),"",IF(OR(AO377="",N(AO377)&lt;=0.000000001),0,IF(ISNUMBER(AU377),IFERROR(_xlfn.LET(_xlpm.ai_test,TRIM(AJ377),_xlpm.r,IFERROR(_xlfn.XLOOKUP(_xlpm.ai_test,BJ15:BJ62,ROW(BJ15:BJ62),0,1),IFERROR(_xlfn.XLOOKUP(_xlpm.ai_test,BK15:BK62,ROW(BK15:BK62),0,1),_xlfn.XLOOKUP(_xlpm.ai_test,BL15:BL62,ROW(BL15:BL62),0,1))),_xlpm.p,_xlpm.r-MIN(ROW(BJ15:BJ62))+1,_xlpm.f,INDEX(BM15:BM62,_xlpm.p),_xlpm.u,INDEX(BN15:BN62,_xlpm.p),_xlpm.s,INDEX(BP15:BP62,_xlpm.p),_xlpm.q,N(AU377)/_xlpm.f,IF(_xlpm.q&gt;=_xlpm.s,ROUND(_xlpm.q,1)&amp;" "&amp;_xlpm.ai_test&amp;" = "&amp;ROUND(_xlpm.q*_xlpm.f,1)&amp;" "&amp;_xlpm.u,ROUND(_xlpm.q,1)&amp;" "&amp;_xlpm.ai_test)),""),""))))</f>
        <v>0</v>
      </c>
      <c r="AX377" s="1055"/>
      <c r="AY377" s="1053">
        <f t="shared" si="152"/>
        <v>0</v>
      </c>
      <c r="AZ377" s="1054" t="str">
        <f t="shared" si="153"/>
        <v/>
      </c>
      <c r="BA377" s="1056">
        <f t="shared" si="154"/>
        <v>0</v>
      </c>
      <c r="BB377" s="1057" t="str">
        <f t="shared" si="155"/>
        <v/>
      </c>
      <c r="BC377" s="1046"/>
      <c r="BD377" s="1058">
        <f t="shared" si="156"/>
        <v>0</v>
      </c>
      <c r="BE377" s="1048" t="str">
        <f t="shared" si="157"/>
        <v/>
      </c>
      <c r="BF377" s="262" t="s">
        <v>22</v>
      </c>
      <c r="BG377" s="1027">
        <f t="shared" si="158"/>
        <v>0</v>
      </c>
      <c r="BH377" s="1028">
        <f t="shared" si="159"/>
        <v>0</v>
      </c>
      <c r="BI377"/>
      <c r="BR377"/>
      <c r="BS377"/>
      <c r="BT377"/>
      <c r="BU377"/>
      <c r="BV377"/>
      <c r="BW377"/>
      <c r="BX377" s="964" t="str">
        <f t="shared" si="141"/>
        <v>►</v>
      </c>
      <c r="BY377" s="848"/>
      <c r="BZ377" s="848"/>
      <c r="CA377" s="848"/>
      <c r="CB377" s="848"/>
      <c r="CC377" s="848"/>
      <c r="CD377" s="262"/>
      <c r="CE377"/>
      <c r="CF377"/>
      <c r="CG377"/>
      <c r="CH377"/>
      <c r="CI377"/>
      <c r="CJ377"/>
      <c r="CK377"/>
      <c r="CL377" s="262"/>
      <c r="CM377"/>
      <c r="CN377"/>
      <c r="CO377"/>
      <c r="CP377"/>
      <c r="CQ377"/>
      <c r="CR377"/>
      <c r="CS377"/>
      <c r="CT377" s="262"/>
      <c r="CU377"/>
      <c r="CV377"/>
      <c r="CW377"/>
      <c r="CX377"/>
      <c r="CY377"/>
      <c r="CZ377"/>
      <c r="DA377"/>
      <c r="DB377" s="262"/>
      <c r="DC377" s="3">
        <v>1</v>
      </c>
    </row>
    <row r="378" spans="3:107" s="701" customFormat="1" ht="21" customHeight="1">
      <c r="C378"/>
      <c r="D378" s="262"/>
      <c r="E378" s="262"/>
      <c r="F378" s="262"/>
      <c r="G378" s="262"/>
      <c r="H378" s="262"/>
      <c r="I378" s="262"/>
      <c r="J378" s="262"/>
      <c r="K378" s="262"/>
      <c r="L378" s="115" t="s">
        <v>16</v>
      </c>
      <c r="M378" s="3141"/>
      <c r="N378" s="3142"/>
      <c r="O378" s="3141"/>
      <c r="P378" s="3143"/>
      <c r="Q378" s="3144"/>
      <c r="R378" s="3145"/>
      <c r="S378" s="3146"/>
      <c r="T378" s="3147"/>
      <c r="U378" s="3148"/>
      <c r="V378" s="3149"/>
      <c r="W378" s="2109"/>
      <c r="X378" s="3150"/>
      <c r="Y378" s="117"/>
      <c r="Z378" s="3151"/>
      <c r="AA378" s="3152"/>
      <c r="AB378" s="3153"/>
      <c r="AC378" s="3154"/>
      <c r="AD378" s="119"/>
      <c r="AE378" s="262" t="s">
        <v>22</v>
      </c>
      <c r="AF378" s="1035" t="str">
        <f t="shared" si="142"/>
        <v>►</v>
      </c>
      <c r="AG378" s="1036" t="str">
        <f t="shared" si="143"/>
        <v/>
      </c>
      <c r="AH378" s="1037" t="str">
        <f t="shared" si="144"/>
        <v/>
      </c>
      <c r="AI378" s="1036" t="str">
        <f t="shared" si="145"/>
        <v/>
      </c>
      <c r="AJ378" s="1037" t="str">
        <f t="shared" si="146"/>
        <v/>
      </c>
      <c r="AK378" s="1037">
        <f>IF(AND(L378="A",COUNTIF(BJ15:BL62,TRIM(U378))&gt;0),1,0)</f>
        <v>0</v>
      </c>
      <c r="AL378" s="1051" t="str" cm="1">
        <f t="array" ref="AL378">IF(AF378&lt;&gt;"A","",IFERROR((IFERROR(_xlfn.XLOOKUP(TRIM(SUBSTITUTE(U378,CHAR(160)," ")),BJ15:BJ62,BM15:BM62),IFERROR(_xlfn.XLOOKUP(TRIM(SUBSTITUTE(U378,CHAR(160)," ")),BK15:BK62,BM15:BM62),_xlfn.XLOOKUP(TRIM(SUBSTITUTE(U378,CHAR(160)," ")),BL15:BL62,BM15:BM62))))*T378*IF(ISBLANK(Q378),1,Q378)+IFERROR(_xlfn.XLOOKUP("RECHERCHEX",TRIM(L378:AD378),L378:AD378),0),0))</f>
        <v/>
      </c>
      <c r="AM378" s="1038">
        <f t="shared" si="147"/>
        <v>0</v>
      </c>
      <c r="AN378" s="1627" t="str">
        <f t="shared" si="148"/>
        <v/>
      </c>
      <c r="AO378" s="1039">
        <f t="shared" si="149"/>
        <v>0</v>
      </c>
      <c r="AP378" s="1039">
        <f t="shared" si="150"/>
        <v>0</v>
      </c>
      <c r="AQ378" s="1040">
        <f>IF(AO378&gt;0,AS9,0)</f>
        <v>0</v>
      </c>
      <c r="AR378" s="1628" t="str">
        <f>IF(TRIM(AG378)="▼ recette suivante", AG378, IF(AQ378&gt;0, IF(AT9&lt;&gt;"", AT9&amp;"-ou.or.o ❾ + or - &gt;", ""), ""))</f>
        <v/>
      </c>
      <c r="AS378" s="1064"/>
      <c r="AT378" s="1064"/>
      <c r="AU378" s="1042">
        <f t="shared" si="151"/>
        <v>0</v>
      </c>
      <c r="AV378" s="1043">
        <f>IF(AK378,IF(OR(AU378="",N(AU378)&lt;=0.000000001),"",_xlfn.XLOOKUP(AJ378,BJ15:BJ62,BN15:BN62,_xlfn.XLOOKUP(AJ378,BK15:BK62,BN15:BN62,_xlfn.XLOOKUP(AJ378,BL15:BL62,BN15:BN62,"")))),0)</f>
        <v>0</v>
      </c>
      <c r="AW378" s="1065" cm="1">
        <f t="array" ref="AW378">IF(AK378&lt;&gt;1,0,IF(OR(AU378="",N(AU378)&lt;=0.000000001),"",IF(OR(AO378="",N(AO378)&lt;=0.000000001),0,IF(ISNUMBER(AU378),IFERROR(_xlfn.LET(_xlpm.ai_test,TRIM(AJ378),_xlpm.r,IFERROR(_xlfn.XLOOKUP(_xlpm.ai_test,BJ15:BJ62,ROW(BJ15:BJ62),0,1),IFERROR(_xlfn.XLOOKUP(_xlpm.ai_test,BK15:BK62,ROW(BK15:BK62),0,1),_xlfn.XLOOKUP(_xlpm.ai_test,BL15:BL62,ROW(BL15:BL62),0,1))),_xlpm.p,_xlpm.r-MIN(ROW(BJ15:BJ62))+1,_xlpm.f,INDEX(BM15:BM62,_xlpm.p),_xlpm.u,INDEX(BN15:BN62,_xlpm.p),_xlpm.s,INDEX(BP15:BP62,_xlpm.p),_xlpm.q,N(AU378)/_xlpm.f,IF(_xlpm.q&gt;=_xlpm.s,ROUND(_xlpm.q,1)&amp;" "&amp;_xlpm.ai_test&amp;" = "&amp;ROUND(_xlpm.q*_xlpm.f,1)&amp;" "&amp;_xlpm.u,ROUND(_xlpm.q,1)&amp;" "&amp;_xlpm.ai_test)),""),""))))</f>
        <v>0</v>
      </c>
      <c r="AX378" s="1055"/>
      <c r="AY378" s="1042">
        <f t="shared" si="152"/>
        <v>0</v>
      </c>
      <c r="AZ378" s="1043" t="str">
        <f t="shared" si="153"/>
        <v/>
      </c>
      <c r="BA378" s="1044">
        <f t="shared" si="154"/>
        <v>0</v>
      </c>
      <c r="BB378" s="1045" t="str">
        <f t="shared" si="155"/>
        <v/>
      </c>
      <c r="BC378" s="1046"/>
      <c r="BD378" s="1047">
        <f t="shared" si="156"/>
        <v>0</v>
      </c>
      <c r="BE378" s="1048" t="str">
        <f t="shared" si="157"/>
        <v/>
      </c>
      <c r="BF378" s="262" t="s">
        <v>22</v>
      </c>
      <c r="BG378" s="1027">
        <f t="shared" si="158"/>
        <v>0</v>
      </c>
      <c r="BH378" s="1028">
        <f t="shared" si="159"/>
        <v>0</v>
      </c>
      <c r="BI378"/>
      <c r="BR378"/>
      <c r="BS378"/>
      <c r="BT378"/>
      <c r="BU378"/>
      <c r="BV378"/>
      <c r="BW378"/>
      <c r="BX378" s="964" t="str">
        <f t="shared" si="141"/>
        <v>►</v>
      </c>
      <c r="BY378" s="848"/>
      <c r="BZ378" s="848"/>
      <c r="CA378" s="848"/>
      <c r="CB378" s="848"/>
      <c r="CC378" s="848"/>
      <c r="CD378" s="262"/>
      <c r="CE378"/>
      <c r="CF378"/>
      <c r="CG378"/>
      <c r="CH378"/>
      <c r="CI378"/>
      <c r="CJ378"/>
      <c r="CK378"/>
      <c r="CL378" s="262"/>
      <c r="CM378"/>
      <c r="CN378"/>
      <c r="CO378"/>
      <c r="CP378"/>
      <c r="CQ378"/>
      <c r="CR378"/>
      <c r="CS378"/>
      <c r="CT378" s="262"/>
      <c r="CU378"/>
      <c r="CV378"/>
      <c r="CW378"/>
      <c r="CX378"/>
      <c r="CY378"/>
      <c r="CZ378"/>
      <c r="DA378"/>
      <c r="DB378" s="262"/>
      <c r="DC378" s="3">
        <v>1</v>
      </c>
    </row>
    <row r="379" spans="3:107" s="701" customFormat="1" ht="21" customHeight="1">
      <c r="C379"/>
      <c r="D379" s="262"/>
      <c r="E379" s="262"/>
      <c r="F379" s="262"/>
      <c r="G379" s="262"/>
      <c r="H379" s="262"/>
      <c r="I379" s="262"/>
      <c r="J379" s="262"/>
      <c r="K379" s="262"/>
      <c r="L379" s="115" t="s">
        <v>16</v>
      </c>
      <c r="M379" s="3141"/>
      <c r="N379" s="3142"/>
      <c r="O379" s="3141"/>
      <c r="P379" s="3143"/>
      <c r="Q379" s="3144"/>
      <c r="R379" s="3145"/>
      <c r="S379" s="3146"/>
      <c r="T379" s="3147"/>
      <c r="U379" s="3148"/>
      <c r="V379" s="3149"/>
      <c r="W379" s="2109"/>
      <c r="X379" s="3150"/>
      <c r="Y379" s="117"/>
      <c r="Z379" s="3151"/>
      <c r="AA379" s="3152"/>
      <c r="AB379" s="3153"/>
      <c r="AC379" s="3154"/>
      <c r="AD379" s="119"/>
      <c r="AE379" s="262" t="s">
        <v>22</v>
      </c>
      <c r="AF379" s="1035" t="str">
        <f t="shared" si="142"/>
        <v>►</v>
      </c>
      <c r="AG379" s="1036" t="str">
        <f t="shared" si="143"/>
        <v/>
      </c>
      <c r="AH379" s="1037" t="str">
        <f t="shared" si="144"/>
        <v/>
      </c>
      <c r="AI379" s="1036" t="str">
        <f t="shared" si="145"/>
        <v/>
      </c>
      <c r="AJ379" s="1037" t="str">
        <f t="shared" si="146"/>
        <v/>
      </c>
      <c r="AK379" s="1037">
        <f>IF(AND(L379="A",COUNTIF(BJ15:BL62,TRIM(U379))&gt;0),1,0)</f>
        <v>0</v>
      </c>
      <c r="AL379" s="1051" t="str" cm="1">
        <f t="array" ref="AL379">IF(AF379&lt;&gt;"A","",IFERROR((IFERROR(_xlfn.XLOOKUP(TRIM(SUBSTITUTE(U379,CHAR(160)," ")),BJ15:BJ62,BM15:BM62),IFERROR(_xlfn.XLOOKUP(TRIM(SUBSTITUTE(U379,CHAR(160)," ")),BK15:BK62,BM15:BM62),_xlfn.XLOOKUP(TRIM(SUBSTITUTE(U379,CHAR(160)," ")),BL15:BL62,BM15:BM62))))*T379*IF(ISBLANK(Q379),1,Q379)+IFERROR(_xlfn.XLOOKUP("RECHERCHEX",TRIM(L379:AD379),L379:AD379),0),0))</f>
        <v/>
      </c>
      <c r="AM379" s="1038">
        <f t="shared" si="147"/>
        <v>0</v>
      </c>
      <c r="AN379" s="1627" t="str">
        <f t="shared" si="148"/>
        <v/>
      </c>
      <c r="AO379" s="1039">
        <f t="shared" si="149"/>
        <v>0</v>
      </c>
      <c r="AP379" s="1039">
        <f t="shared" si="150"/>
        <v>0</v>
      </c>
      <c r="AQ379" s="1052">
        <f>IF(AO379&gt;0,AS9,0)</f>
        <v>0</v>
      </c>
      <c r="AR379" s="1626" t="str">
        <f>IF(TRIM(AG379)="▼ recette suivante", AG379, IF(AQ379&gt;0, IF(AT9&lt;&gt;"", AT9&amp;"-ou.or.o ❾ + or - &gt;", ""), ""))</f>
        <v/>
      </c>
      <c r="AS379" s="1064"/>
      <c r="AT379" s="1064"/>
      <c r="AU379" s="1053">
        <f t="shared" si="151"/>
        <v>0</v>
      </c>
      <c r="AV379" s="1054">
        <f>IF(AK379,IF(OR(AU379="",N(AU379)&lt;=0.000000001),"",_xlfn.XLOOKUP(AJ379,BJ15:BJ62,BN15:BN62,_xlfn.XLOOKUP(AJ379,BK15:BK62,BN15:BN62,_xlfn.XLOOKUP(AJ379,BL15:BL62,BN15:BN62,"")))),0)</f>
        <v>0</v>
      </c>
      <c r="AW379" s="1067" cm="1">
        <f t="array" ref="AW379">IF(AK379&lt;&gt;1,0,IF(OR(AU379="",N(AU379)&lt;=0.000000001),"",IF(OR(AO379="",N(AO379)&lt;=0.000000001),0,IF(ISNUMBER(AU379),IFERROR(_xlfn.LET(_xlpm.ai_test,TRIM(AJ379),_xlpm.r,IFERROR(_xlfn.XLOOKUP(_xlpm.ai_test,BJ15:BJ62,ROW(BJ15:BJ62),0,1),IFERROR(_xlfn.XLOOKUP(_xlpm.ai_test,BK15:BK62,ROW(BK15:BK62),0,1),_xlfn.XLOOKUP(_xlpm.ai_test,BL15:BL62,ROW(BL15:BL62),0,1))),_xlpm.p,_xlpm.r-MIN(ROW(BJ15:BJ62))+1,_xlpm.f,INDEX(BM15:BM62,_xlpm.p),_xlpm.u,INDEX(BN15:BN62,_xlpm.p),_xlpm.s,INDEX(BP15:BP62,_xlpm.p),_xlpm.q,N(AU379)/_xlpm.f,IF(_xlpm.q&gt;=_xlpm.s,ROUND(_xlpm.q,1)&amp;" "&amp;_xlpm.ai_test&amp;" = "&amp;ROUND(_xlpm.q*_xlpm.f,1)&amp;" "&amp;_xlpm.u,ROUND(_xlpm.q,1)&amp;" "&amp;_xlpm.ai_test)),""),""))))</f>
        <v>0</v>
      </c>
      <c r="AX379" s="1055"/>
      <c r="AY379" s="1053">
        <f t="shared" si="152"/>
        <v>0</v>
      </c>
      <c r="AZ379" s="1054" t="str">
        <f t="shared" si="153"/>
        <v/>
      </c>
      <c r="BA379" s="1056">
        <f t="shared" si="154"/>
        <v>0</v>
      </c>
      <c r="BB379" s="1057" t="str">
        <f t="shared" si="155"/>
        <v/>
      </c>
      <c r="BC379" s="1046"/>
      <c r="BD379" s="1058">
        <f t="shared" si="156"/>
        <v>0</v>
      </c>
      <c r="BE379" s="1048" t="str">
        <f t="shared" si="157"/>
        <v/>
      </c>
      <c r="BF379" s="262" t="s">
        <v>22</v>
      </c>
      <c r="BG379" s="1027">
        <f t="shared" si="158"/>
        <v>0</v>
      </c>
      <c r="BH379" s="1028">
        <f t="shared" si="159"/>
        <v>0</v>
      </c>
      <c r="BI379"/>
      <c r="BR379"/>
      <c r="BS379"/>
      <c r="BT379"/>
      <c r="BU379"/>
      <c r="BV379"/>
      <c r="BW379"/>
      <c r="BX379" s="964" t="str">
        <f t="shared" si="141"/>
        <v>►</v>
      </c>
      <c r="BY379" s="848"/>
      <c r="BZ379" s="848"/>
      <c r="CA379" s="848"/>
      <c r="CB379" s="848"/>
      <c r="CC379" s="848"/>
      <c r="CD379" s="262"/>
      <c r="CE379"/>
      <c r="CF379"/>
      <c r="CG379"/>
      <c r="CH379"/>
      <c r="CI379"/>
      <c r="CJ379"/>
      <c r="CK379"/>
      <c r="CL379" s="262"/>
      <c r="CM379"/>
      <c r="CN379"/>
      <c r="CO379"/>
      <c r="CP379"/>
      <c r="CQ379"/>
      <c r="CR379"/>
      <c r="CS379"/>
      <c r="CT379" s="262"/>
      <c r="CU379"/>
      <c r="CV379"/>
      <c r="CW379"/>
      <c r="CX379"/>
      <c r="CY379"/>
      <c r="CZ379"/>
      <c r="DA379"/>
      <c r="DB379" s="262"/>
      <c r="DC379" s="3">
        <v>1</v>
      </c>
    </row>
    <row r="380" spans="3:107" s="701" customFormat="1" ht="21" customHeight="1">
      <c r="C380"/>
      <c r="D380" s="262"/>
      <c r="E380" s="262"/>
      <c r="F380" s="262"/>
      <c r="G380" s="262"/>
      <c r="H380" s="262"/>
      <c r="I380" s="262"/>
      <c r="J380" s="262"/>
      <c r="K380" s="262"/>
      <c r="L380" s="115" t="s">
        <v>16</v>
      </c>
      <c r="M380" s="3141"/>
      <c r="N380" s="3142"/>
      <c r="O380" s="3141"/>
      <c r="P380" s="3143"/>
      <c r="Q380" s="3144"/>
      <c r="R380" s="3145"/>
      <c r="S380" s="3146"/>
      <c r="T380" s="3147"/>
      <c r="U380" s="3148"/>
      <c r="V380" s="3149"/>
      <c r="W380" s="2109"/>
      <c r="X380" s="3150"/>
      <c r="Y380" s="117"/>
      <c r="Z380" s="3151"/>
      <c r="AA380" s="3152"/>
      <c r="AB380" s="3153"/>
      <c r="AC380" s="3154"/>
      <c r="AD380" s="119"/>
      <c r="AE380" s="262" t="s">
        <v>22</v>
      </c>
      <c r="AF380" s="1035" t="str">
        <f t="shared" si="142"/>
        <v>►</v>
      </c>
      <c r="AG380" s="1036" t="str">
        <f t="shared" si="143"/>
        <v/>
      </c>
      <c r="AH380" s="1037" t="str">
        <f t="shared" si="144"/>
        <v/>
      </c>
      <c r="AI380" s="1036" t="str">
        <f t="shared" si="145"/>
        <v/>
      </c>
      <c r="AJ380" s="1037" t="str">
        <f t="shared" si="146"/>
        <v/>
      </c>
      <c r="AK380" s="1037">
        <f>IF(AND(L380="A",COUNTIF(BJ15:BL62,TRIM(U380))&gt;0),1,0)</f>
        <v>0</v>
      </c>
      <c r="AL380" s="1051" t="str" cm="1">
        <f t="array" ref="AL380">IF(AF380&lt;&gt;"A","",IFERROR((IFERROR(_xlfn.XLOOKUP(TRIM(SUBSTITUTE(U380,CHAR(160)," ")),BJ15:BJ62,BM15:BM62),IFERROR(_xlfn.XLOOKUP(TRIM(SUBSTITUTE(U380,CHAR(160)," ")),BK15:BK62,BM15:BM62),_xlfn.XLOOKUP(TRIM(SUBSTITUTE(U380,CHAR(160)," ")),BL15:BL62,BM15:BM62))))*T380*IF(ISBLANK(Q380),1,Q380)+IFERROR(_xlfn.XLOOKUP("RECHERCHEX",TRIM(L380:AD380),L380:AD380),0),0))</f>
        <v/>
      </c>
      <c r="AM380" s="1038">
        <f t="shared" si="147"/>
        <v>0</v>
      </c>
      <c r="AN380" s="1627" t="str">
        <f t="shared" si="148"/>
        <v/>
      </c>
      <c r="AO380" s="1039">
        <f t="shared" si="149"/>
        <v>0</v>
      </c>
      <c r="AP380" s="1039">
        <f t="shared" si="150"/>
        <v>0</v>
      </c>
      <c r="AQ380" s="1040">
        <f>IF(AO380&gt;0,AS9,0)</f>
        <v>0</v>
      </c>
      <c r="AR380" s="1628" t="str">
        <f>IF(TRIM(AG380)="▼ recette suivante", AG380, IF(AQ380&gt;0, IF(AT9&lt;&gt;"", AT9&amp;"-ou.or.o ❾ + or - &gt;", ""), ""))</f>
        <v/>
      </c>
      <c r="AS380" s="1064"/>
      <c r="AT380" s="1064"/>
      <c r="AU380" s="1042">
        <f t="shared" si="151"/>
        <v>0</v>
      </c>
      <c r="AV380" s="1043">
        <f>IF(AK380,IF(OR(AU380="",N(AU380)&lt;=0.000000001),"",_xlfn.XLOOKUP(AJ380,BJ15:BJ62,BN15:BN62,_xlfn.XLOOKUP(AJ380,BK15:BK62,BN15:BN62,_xlfn.XLOOKUP(AJ380,BL15:BL62,BN15:BN62,"")))),0)</f>
        <v>0</v>
      </c>
      <c r="AW380" s="1065" cm="1">
        <f t="array" ref="AW380">IF(AK380&lt;&gt;1,0,IF(OR(AU380="",N(AU380)&lt;=0.000000001),"",IF(OR(AO380="",N(AO380)&lt;=0.000000001),0,IF(ISNUMBER(AU380),IFERROR(_xlfn.LET(_xlpm.ai_test,TRIM(AJ380),_xlpm.r,IFERROR(_xlfn.XLOOKUP(_xlpm.ai_test,BJ15:BJ62,ROW(BJ15:BJ62),0,1),IFERROR(_xlfn.XLOOKUP(_xlpm.ai_test,BK15:BK62,ROW(BK15:BK62),0,1),_xlfn.XLOOKUP(_xlpm.ai_test,BL15:BL62,ROW(BL15:BL62),0,1))),_xlpm.p,_xlpm.r-MIN(ROW(BJ15:BJ62))+1,_xlpm.f,INDEX(BM15:BM62,_xlpm.p),_xlpm.u,INDEX(BN15:BN62,_xlpm.p),_xlpm.s,INDEX(BP15:BP62,_xlpm.p),_xlpm.q,N(AU380)/_xlpm.f,IF(_xlpm.q&gt;=_xlpm.s,ROUND(_xlpm.q,1)&amp;" "&amp;_xlpm.ai_test&amp;" = "&amp;ROUND(_xlpm.q*_xlpm.f,1)&amp;" "&amp;_xlpm.u,ROUND(_xlpm.q,1)&amp;" "&amp;_xlpm.ai_test)),""),""))))</f>
        <v>0</v>
      </c>
      <c r="AX380" s="1055"/>
      <c r="AY380" s="1042">
        <f t="shared" si="152"/>
        <v>0</v>
      </c>
      <c r="AZ380" s="1043" t="str">
        <f t="shared" si="153"/>
        <v/>
      </c>
      <c r="BA380" s="1044">
        <f t="shared" si="154"/>
        <v>0</v>
      </c>
      <c r="BB380" s="1045" t="str">
        <f t="shared" si="155"/>
        <v/>
      </c>
      <c r="BC380" s="1046"/>
      <c r="BD380" s="1047">
        <f t="shared" si="156"/>
        <v>0</v>
      </c>
      <c r="BE380" s="1048" t="str">
        <f t="shared" si="157"/>
        <v/>
      </c>
      <c r="BF380" s="262" t="s">
        <v>22</v>
      </c>
      <c r="BG380" s="1027">
        <f t="shared" si="158"/>
        <v>0</v>
      </c>
      <c r="BH380" s="1028">
        <f t="shared" si="159"/>
        <v>0</v>
      </c>
      <c r="BI380"/>
      <c r="BR380"/>
      <c r="BS380"/>
      <c r="BT380"/>
      <c r="BU380"/>
      <c r="BV380"/>
      <c r="BW380"/>
      <c r="BX380" s="964" t="str">
        <f t="shared" si="141"/>
        <v>►</v>
      </c>
      <c r="BY380" s="848"/>
      <c r="BZ380" s="848"/>
      <c r="CA380" s="848"/>
      <c r="CB380" s="848"/>
      <c r="CC380" s="848"/>
      <c r="CD380" s="262"/>
      <c r="CE380"/>
      <c r="CF380"/>
      <c r="CG380"/>
      <c r="CH380"/>
      <c r="CI380"/>
      <c r="CJ380"/>
      <c r="CK380"/>
      <c r="CL380" s="262"/>
      <c r="CM380"/>
      <c r="CN380"/>
      <c r="CO380"/>
      <c r="CP380"/>
      <c r="CQ380"/>
      <c r="CR380"/>
      <c r="CS380"/>
      <c r="CT380" s="262"/>
      <c r="CU380"/>
      <c r="CV380"/>
      <c r="CW380"/>
      <c r="CX380"/>
      <c r="CY380"/>
      <c r="CZ380"/>
      <c r="DA380"/>
      <c r="DB380" s="262"/>
      <c r="DC380" s="3">
        <v>1</v>
      </c>
    </row>
    <row r="381" spans="3:107" s="701" customFormat="1" ht="21" customHeight="1">
      <c r="C381"/>
      <c r="D381" s="262"/>
      <c r="E381" s="262"/>
      <c r="F381" s="262"/>
      <c r="G381" s="262"/>
      <c r="H381" s="262"/>
      <c r="I381" s="262"/>
      <c r="J381" s="262"/>
      <c r="K381" s="262"/>
      <c r="L381" s="115" t="s">
        <v>16</v>
      </c>
      <c r="M381" s="3141"/>
      <c r="N381" s="3142"/>
      <c r="O381" s="3141"/>
      <c r="P381" s="3143"/>
      <c r="Q381" s="3144"/>
      <c r="R381" s="3145"/>
      <c r="S381" s="3146"/>
      <c r="T381" s="3147"/>
      <c r="U381" s="3148"/>
      <c r="V381" s="3149"/>
      <c r="W381" s="2109"/>
      <c r="X381" s="3150"/>
      <c r="Y381" s="117"/>
      <c r="Z381" s="3151"/>
      <c r="AA381" s="3152"/>
      <c r="AB381" s="3153"/>
      <c r="AC381" s="3154"/>
      <c r="AD381" s="119"/>
      <c r="AE381" s="262" t="s">
        <v>22</v>
      </c>
      <c r="AF381" s="1035" t="str">
        <f t="shared" si="142"/>
        <v>►</v>
      </c>
      <c r="AG381" s="1036" t="str">
        <f t="shared" si="143"/>
        <v/>
      </c>
      <c r="AH381" s="1037" t="str">
        <f t="shared" si="144"/>
        <v/>
      </c>
      <c r="AI381" s="1036" t="str">
        <f t="shared" si="145"/>
        <v/>
      </c>
      <c r="AJ381" s="1037" t="str">
        <f t="shared" si="146"/>
        <v/>
      </c>
      <c r="AK381" s="1037">
        <f>IF(AND(L381="A",COUNTIF(BJ15:BL62,TRIM(U381))&gt;0),1,0)</f>
        <v>0</v>
      </c>
      <c r="AL381" s="1051" t="str" cm="1">
        <f t="array" ref="AL381">IF(AF381&lt;&gt;"A","",IFERROR((IFERROR(_xlfn.XLOOKUP(TRIM(SUBSTITUTE(U381,CHAR(160)," ")),BJ15:BJ62,BM15:BM62),IFERROR(_xlfn.XLOOKUP(TRIM(SUBSTITUTE(U381,CHAR(160)," ")),BK15:BK62,BM15:BM62),_xlfn.XLOOKUP(TRIM(SUBSTITUTE(U381,CHAR(160)," ")),BL15:BL62,BM15:BM62))))*T381*IF(ISBLANK(Q381),1,Q381)+IFERROR(_xlfn.XLOOKUP("RECHERCHEX",TRIM(L381:AD381),L381:AD381),0),0))</f>
        <v/>
      </c>
      <c r="AM381" s="1038">
        <f t="shared" si="147"/>
        <v>0</v>
      </c>
      <c r="AN381" s="1627" t="str">
        <f t="shared" si="148"/>
        <v/>
      </c>
      <c r="AO381" s="1039">
        <f t="shared" si="149"/>
        <v>0</v>
      </c>
      <c r="AP381" s="1039">
        <f t="shared" si="150"/>
        <v>0</v>
      </c>
      <c r="AQ381" s="1052">
        <f>IF(AO381&gt;0,AS9,0)</f>
        <v>0</v>
      </c>
      <c r="AR381" s="1626" t="str">
        <f>IF(TRIM(AG381)="▼ recette suivante", AG381, IF(AQ381&gt;0, IF(AT9&lt;&gt;"", AT9&amp;"-ou.or.o ❾ + or - &gt;", ""), ""))</f>
        <v/>
      </c>
      <c r="AS381" s="1064"/>
      <c r="AT381" s="1064"/>
      <c r="AU381" s="1053">
        <f t="shared" si="151"/>
        <v>0</v>
      </c>
      <c r="AV381" s="1054">
        <f>IF(AK381,IF(OR(AU381="",N(AU381)&lt;=0.000000001),"",_xlfn.XLOOKUP(AJ381,BJ15:BJ62,BN15:BN62,_xlfn.XLOOKUP(AJ381,BK15:BK62,BN15:BN62,_xlfn.XLOOKUP(AJ381,BL15:BL62,BN15:BN62,"")))),0)</f>
        <v>0</v>
      </c>
      <c r="AW381" s="1067" cm="1">
        <f t="array" ref="AW381">IF(AK381&lt;&gt;1,0,IF(OR(AU381="",N(AU381)&lt;=0.000000001),"",IF(OR(AO381="",N(AO381)&lt;=0.000000001),0,IF(ISNUMBER(AU381),IFERROR(_xlfn.LET(_xlpm.ai_test,TRIM(AJ381),_xlpm.r,IFERROR(_xlfn.XLOOKUP(_xlpm.ai_test,BJ15:BJ62,ROW(BJ15:BJ62),0,1),IFERROR(_xlfn.XLOOKUP(_xlpm.ai_test,BK15:BK62,ROW(BK15:BK62),0,1),_xlfn.XLOOKUP(_xlpm.ai_test,BL15:BL62,ROW(BL15:BL62),0,1))),_xlpm.p,_xlpm.r-MIN(ROW(BJ15:BJ62))+1,_xlpm.f,INDEX(BM15:BM62,_xlpm.p),_xlpm.u,INDEX(BN15:BN62,_xlpm.p),_xlpm.s,INDEX(BP15:BP62,_xlpm.p),_xlpm.q,N(AU381)/_xlpm.f,IF(_xlpm.q&gt;=_xlpm.s,ROUND(_xlpm.q,1)&amp;" "&amp;_xlpm.ai_test&amp;" = "&amp;ROUND(_xlpm.q*_xlpm.f,1)&amp;" "&amp;_xlpm.u,ROUND(_xlpm.q,1)&amp;" "&amp;_xlpm.ai_test)),""),""))))</f>
        <v>0</v>
      </c>
      <c r="AX381" s="1055"/>
      <c r="AY381" s="1053">
        <f t="shared" si="152"/>
        <v>0</v>
      </c>
      <c r="AZ381" s="1054" t="str">
        <f t="shared" si="153"/>
        <v/>
      </c>
      <c r="BA381" s="1056">
        <f t="shared" si="154"/>
        <v>0</v>
      </c>
      <c r="BB381" s="1057" t="str">
        <f t="shared" si="155"/>
        <v/>
      </c>
      <c r="BC381" s="1046"/>
      <c r="BD381" s="1058">
        <f t="shared" si="156"/>
        <v>0</v>
      </c>
      <c r="BE381" s="1048" t="str">
        <f t="shared" si="157"/>
        <v/>
      </c>
      <c r="BF381" s="262" t="s">
        <v>22</v>
      </c>
      <c r="BG381" s="1027">
        <f t="shared" si="158"/>
        <v>0</v>
      </c>
      <c r="BH381" s="1028">
        <f t="shared" si="159"/>
        <v>0</v>
      </c>
      <c r="BI381"/>
      <c r="BR381"/>
      <c r="BS381"/>
      <c r="BT381"/>
      <c r="BU381"/>
      <c r="BV381"/>
      <c r="BW381"/>
      <c r="BX381" s="964" t="str">
        <f t="shared" si="141"/>
        <v>►</v>
      </c>
      <c r="BY381" s="848"/>
      <c r="BZ381" s="848"/>
      <c r="CA381" s="848"/>
      <c r="CB381" s="848"/>
      <c r="CC381" s="848"/>
      <c r="CD381" s="262"/>
      <c r="CE381"/>
      <c r="CF381"/>
      <c r="CG381"/>
      <c r="CH381"/>
      <c r="CI381"/>
      <c r="CJ381"/>
      <c r="CK381"/>
      <c r="CL381" s="262"/>
      <c r="CM381"/>
      <c r="CN381"/>
      <c r="CO381"/>
      <c r="CP381"/>
      <c r="CQ381"/>
      <c r="CR381"/>
      <c r="CS381"/>
      <c r="CT381" s="262"/>
      <c r="CU381"/>
      <c r="CV381"/>
      <c r="CW381"/>
      <c r="CX381"/>
      <c r="CY381"/>
      <c r="CZ381"/>
      <c r="DA381"/>
      <c r="DB381" s="262"/>
      <c r="DC381" s="3">
        <v>1</v>
      </c>
    </row>
    <row r="382" spans="3:107" s="701" customFormat="1" ht="21" customHeight="1">
      <c r="C382"/>
      <c r="D382" s="262"/>
      <c r="E382" s="262"/>
      <c r="F382" s="262"/>
      <c r="G382" s="262"/>
      <c r="H382" s="262"/>
      <c r="I382" s="262"/>
      <c r="J382" s="262"/>
      <c r="K382" s="262"/>
      <c r="L382" s="115" t="s">
        <v>16</v>
      </c>
      <c r="M382" s="3141"/>
      <c r="N382" s="3142"/>
      <c r="O382" s="3141"/>
      <c r="P382" s="3143"/>
      <c r="Q382" s="3144"/>
      <c r="R382" s="3145"/>
      <c r="S382" s="3146"/>
      <c r="T382" s="3147"/>
      <c r="U382" s="3148"/>
      <c r="V382" s="3149"/>
      <c r="W382" s="2109"/>
      <c r="X382" s="3150"/>
      <c r="Y382" s="117"/>
      <c r="Z382" s="3151"/>
      <c r="AA382" s="3152"/>
      <c r="AB382" s="3153"/>
      <c r="AC382" s="3154"/>
      <c r="AD382" s="119"/>
      <c r="AE382" s="262" t="s">
        <v>22</v>
      </c>
      <c r="AF382" s="1035" t="str">
        <f t="shared" si="142"/>
        <v>►</v>
      </c>
      <c r="AG382" s="1036" t="str">
        <f t="shared" si="143"/>
        <v/>
      </c>
      <c r="AH382" s="1037" t="str">
        <f t="shared" si="144"/>
        <v/>
      </c>
      <c r="AI382" s="1036" t="str">
        <f t="shared" si="145"/>
        <v/>
      </c>
      <c r="AJ382" s="1037" t="str">
        <f t="shared" si="146"/>
        <v/>
      </c>
      <c r="AK382" s="1037">
        <f>IF(AND(L382="A",COUNTIF(BJ15:BL62,TRIM(U382))&gt;0),1,0)</f>
        <v>0</v>
      </c>
      <c r="AL382" s="1051" t="str" cm="1">
        <f t="array" ref="AL382">IF(AF382&lt;&gt;"A","",IFERROR((IFERROR(_xlfn.XLOOKUP(TRIM(SUBSTITUTE(U382,CHAR(160)," ")),BJ15:BJ62,BM15:BM62),IFERROR(_xlfn.XLOOKUP(TRIM(SUBSTITUTE(U382,CHAR(160)," ")),BK15:BK62,BM15:BM62),_xlfn.XLOOKUP(TRIM(SUBSTITUTE(U382,CHAR(160)," ")),BL15:BL62,BM15:BM62))))*T382*IF(ISBLANK(Q382),1,Q382)+IFERROR(_xlfn.XLOOKUP("RECHERCHEX",TRIM(L382:AD382),L382:AD382),0),0))</f>
        <v/>
      </c>
      <c r="AM382" s="1038">
        <f t="shared" si="147"/>
        <v>0</v>
      </c>
      <c r="AN382" s="1627" t="str">
        <f t="shared" si="148"/>
        <v/>
      </c>
      <c r="AO382" s="1039">
        <f t="shared" si="149"/>
        <v>0</v>
      </c>
      <c r="AP382" s="1039">
        <f t="shared" si="150"/>
        <v>0</v>
      </c>
      <c r="AQ382" s="1040">
        <f>IF(AO382&gt;0,AS9,0)</f>
        <v>0</v>
      </c>
      <c r="AR382" s="1628" t="str">
        <f>IF(TRIM(AG382)="▼ recette suivante", AG382, IF(AQ382&gt;0, IF(AT9&lt;&gt;"", AT9&amp;"-ou.or.o ❾ + or - &gt;", ""), ""))</f>
        <v/>
      </c>
      <c r="AS382" s="1064"/>
      <c r="AT382" s="1064"/>
      <c r="AU382" s="1042">
        <f t="shared" si="151"/>
        <v>0</v>
      </c>
      <c r="AV382" s="1043">
        <f>IF(AK382,IF(OR(AU382="",N(AU382)&lt;=0.000000001),"",_xlfn.XLOOKUP(AJ382,BJ15:BJ62,BN15:BN62,_xlfn.XLOOKUP(AJ382,BK15:BK62,BN15:BN62,_xlfn.XLOOKUP(AJ382,BL15:BL62,BN15:BN62,"")))),0)</f>
        <v>0</v>
      </c>
      <c r="AW382" s="1065" cm="1">
        <f t="array" ref="AW382">IF(AK382&lt;&gt;1,0,IF(OR(AU382="",N(AU382)&lt;=0.000000001),"",IF(OR(AO382="",N(AO382)&lt;=0.000000001),0,IF(ISNUMBER(AU382),IFERROR(_xlfn.LET(_xlpm.ai_test,TRIM(AJ382),_xlpm.r,IFERROR(_xlfn.XLOOKUP(_xlpm.ai_test,BJ15:BJ62,ROW(BJ15:BJ62),0,1),IFERROR(_xlfn.XLOOKUP(_xlpm.ai_test,BK15:BK62,ROW(BK15:BK62),0,1),_xlfn.XLOOKUP(_xlpm.ai_test,BL15:BL62,ROW(BL15:BL62),0,1))),_xlpm.p,_xlpm.r-MIN(ROW(BJ15:BJ62))+1,_xlpm.f,INDEX(BM15:BM62,_xlpm.p),_xlpm.u,INDEX(BN15:BN62,_xlpm.p),_xlpm.s,INDEX(BP15:BP62,_xlpm.p),_xlpm.q,N(AU382)/_xlpm.f,IF(_xlpm.q&gt;=_xlpm.s,ROUND(_xlpm.q,1)&amp;" "&amp;_xlpm.ai_test&amp;" = "&amp;ROUND(_xlpm.q*_xlpm.f,1)&amp;" "&amp;_xlpm.u,ROUND(_xlpm.q,1)&amp;" "&amp;_xlpm.ai_test)),""),""))))</f>
        <v>0</v>
      </c>
      <c r="AX382" s="1055"/>
      <c r="AY382" s="1042">
        <f t="shared" si="152"/>
        <v>0</v>
      </c>
      <c r="AZ382" s="1043" t="str">
        <f t="shared" si="153"/>
        <v/>
      </c>
      <c r="BA382" s="1044">
        <f t="shared" si="154"/>
        <v>0</v>
      </c>
      <c r="BB382" s="1045" t="str">
        <f t="shared" si="155"/>
        <v/>
      </c>
      <c r="BC382" s="1046"/>
      <c r="BD382" s="1047">
        <f t="shared" si="156"/>
        <v>0</v>
      </c>
      <c r="BE382" s="1048" t="str">
        <f t="shared" si="157"/>
        <v/>
      </c>
      <c r="BF382" s="262" t="s">
        <v>22</v>
      </c>
      <c r="BG382" s="1027">
        <f t="shared" si="158"/>
        <v>0</v>
      </c>
      <c r="BH382" s="1028">
        <f t="shared" si="159"/>
        <v>0</v>
      </c>
      <c r="BI382"/>
      <c r="BR382"/>
      <c r="BS382"/>
      <c r="BT382"/>
      <c r="BU382"/>
      <c r="BV382"/>
      <c r="BW382"/>
      <c r="BX382" s="964" t="str">
        <f t="shared" si="141"/>
        <v>►</v>
      </c>
      <c r="BY382" s="848"/>
      <c r="BZ382" s="848"/>
      <c r="CA382" s="848"/>
      <c r="CB382" s="848"/>
      <c r="CC382" s="848"/>
      <c r="CD382" s="262"/>
      <c r="CE382"/>
      <c r="CF382"/>
      <c r="CG382"/>
      <c r="CH382"/>
      <c r="CI382"/>
      <c r="CJ382"/>
      <c r="CK382"/>
      <c r="CL382" s="262"/>
      <c r="CM382"/>
      <c r="CN382"/>
      <c r="CO382"/>
      <c r="CP382"/>
      <c r="CQ382"/>
      <c r="CR382"/>
      <c r="CS382"/>
      <c r="CT382" s="262"/>
      <c r="CU382"/>
      <c r="CV382"/>
      <c r="CW382"/>
      <c r="CX382"/>
      <c r="CY382"/>
      <c r="CZ382"/>
      <c r="DA382"/>
      <c r="DB382" s="262"/>
      <c r="DC382" s="3">
        <v>1</v>
      </c>
    </row>
    <row r="383" spans="3:107" s="701" customFormat="1" ht="21" customHeight="1">
      <c r="C383"/>
      <c r="D383" s="262"/>
      <c r="E383" s="262"/>
      <c r="F383" s="262"/>
      <c r="G383" s="262"/>
      <c r="H383" s="262"/>
      <c r="I383" s="262"/>
      <c r="J383" s="262"/>
      <c r="K383" s="262"/>
      <c r="L383" s="115" t="s">
        <v>16</v>
      </c>
      <c r="M383" s="3141"/>
      <c r="N383" s="3142"/>
      <c r="O383" s="3141"/>
      <c r="P383" s="3143"/>
      <c r="Q383" s="3144"/>
      <c r="R383" s="3145"/>
      <c r="S383" s="3146"/>
      <c r="T383" s="3147"/>
      <c r="U383" s="3148"/>
      <c r="V383" s="3149"/>
      <c r="W383" s="2109"/>
      <c r="X383" s="3150"/>
      <c r="Y383" s="117"/>
      <c r="Z383" s="3151"/>
      <c r="AA383" s="3152"/>
      <c r="AB383" s="3153"/>
      <c r="AC383" s="3154"/>
      <c r="AD383" s="119"/>
      <c r="AE383" s="262" t="s">
        <v>22</v>
      </c>
      <c r="AF383" s="1035" t="str">
        <f t="shared" si="142"/>
        <v>►</v>
      </c>
      <c r="AG383" s="1036" t="str">
        <f t="shared" si="143"/>
        <v/>
      </c>
      <c r="AH383" s="1037" t="str">
        <f t="shared" si="144"/>
        <v/>
      </c>
      <c r="AI383" s="1036" t="str">
        <f t="shared" si="145"/>
        <v/>
      </c>
      <c r="AJ383" s="1037" t="str">
        <f t="shared" si="146"/>
        <v/>
      </c>
      <c r="AK383" s="1037">
        <f>IF(AND(L383="A",COUNTIF(BJ15:BL62,TRIM(U383))&gt;0),1,0)</f>
        <v>0</v>
      </c>
      <c r="AL383" s="1051" t="str" cm="1">
        <f t="array" ref="AL383">IF(AF383&lt;&gt;"A","",IFERROR((IFERROR(_xlfn.XLOOKUP(TRIM(SUBSTITUTE(U383,CHAR(160)," ")),BJ15:BJ62,BM15:BM62),IFERROR(_xlfn.XLOOKUP(TRIM(SUBSTITUTE(U383,CHAR(160)," ")),BK15:BK62,BM15:BM62),_xlfn.XLOOKUP(TRIM(SUBSTITUTE(U383,CHAR(160)," ")),BL15:BL62,BM15:BM62))))*T383*IF(ISBLANK(Q383),1,Q383)+IFERROR(_xlfn.XLOOKUP("RECHERCHEX",TRIM(L383:AD383),L383:AD383),0),0))</f>
        <v/>
      </c>
      <c r="AM383" s="1038">
        <f t="shared" si="147"/>
        <v>0</v>
      </c>
      <c r="AN383" s="1627" t="str">
        <f t="shared" si="148"/>
        <v/>
      </c>
      <c r="AO383" s="1039">
        <f t="shared" si="149"/>
        <v>0</v>
      </c>
      <c r="AP383" s="1039">
        <f t="shared" si="150"/>
        <v>0</v>
      </c>
      <c r="AQ383" s="1052">
        <f>IF(AO383&gt;0,AS9,0)</f>
        <v>0</v>
      </c>
      <c r="AR383" s="1626" t="str">
        <f>IF(TRIM(AG383)="▼ recette suivante", AG383, IF(AQ383&gt;0, IF(AT9&lt;&gt;"", AT9&amp;"-ou.or.o ❾ + or - &gt;", ""), ""))</f>
        <v/>
      </c>
      <c r="AS383" s="1064"/>
      <c r="AT383" s="1064"/>
      <c r="AU383" s="1053">
        <f t="shared" si="151"/>
        <v>0</v>
      </c>
      <c r="AV383" s="1054">
        <f>IF(AK383,IF(OR(AU383="",N(AU383)&lt;=0.000000001),"",_xlfn.XLOOKUP(AJ383,BJ15:BJ62,BN15:BN62,_xlfn.XLOOKUP(AJ383,BK15:BK62,BN15:BN62,_xlfn.XLOOKUP(AJ383,BL15:BL62,BN15:BN62,"")))),0)</f>
        <v>0</v>
      </c>
      <c r="AW383" s="1067" cm="1">
        <f t="array" ref="AW383">IF(AK383&lt;&gt;1,0,IF(OR(AU383="",N(AU383)&lt;=0.000000001),"",IF(OR(AO383="",N(AO383)&lt;=0.000000001),0,IF(ISNUMBER(AU383),IFERROR(_xlfn.LET(_xlpm.ai_test,TRIM(AJ383),_xlpm.r,IFERROR(_xlfn.XLOOKUP(_xlpm.ai_test,BJ15:BJ62,ROW(BJ15:BJ62),0,1),IFERROR(_xlfn.XLOOKUP(_xlpm.ai_test,BK15:BK62,ROW(BK15:BK62),0,1),_xlfn.XLOOKUP(_xlpm.ai_test,BL15:BL62,ROW(BL15:BL62),0,1))),_xlpm.p,_xlpm.r-MIN(ROW(BJ15:BJ62))+1,_xlpm.f,INDEX(BM15:BM62,_xlpm.p),_xlpm.u,INDEX(BN15:BN62,_xlpm.p),_xlpm.s,INDEX(BP15:BP62,_xlpm.p),_xlpm.q,N(AU383)/_xlpm.f,IF(_xlpm.q&gt;=_xlpm.s,ROUND(_xlpm.q,1)&amp;" "&amp;_xlpm.ai_test&amp;" = "&amp;ROUND(_xlpm.q*_xlpm.f,1)&amp;" "&amp;_xlpm.u,ROUND(_xlpm.q,1)&amp;" "&amp;_xlpm.ai_test)),""),""))))</f>
        <v>0</v>
      </c>
      <c r="AX383" s="1055"/>
      <c r="AY383" s="1053">
        <f t="shared" si="152"/>
        <v>0</v>
      </c>
      <c r="AZ383" s="1054" t="str">
        <f t="shared" si="153"/>
        <v/>
      </c>
      <c r="BA383" s="1056">
        <f t="shared" si="154"/>
        <v>0</v>
      </c>
      <c r="BB383" s="1057" t="str">
        <f t="shared" si="155"/>
        <v/>
      </c>
      <c r="BC383" s="1046"/>
      <c r="BD383" s="1058">
        <f t="shared" si="156"/>
        <v>0</v>
      </c>
      <c r="BE383" s="1048" t="str">
        <f t="shared" si="157"/>
        <v/>
      </c>
      <c r="BF383" s="262" t="s">
        <v>22</v>
      </c>
      <c r="BG383" s="1027">
        <f t="shared" si="158"/>
        <v>0</v>
      </c>
      <c r="BH383" s="1028">
        <f t="shared" si="159"/>
        <v>0</v>
      </c>
      <c r="BI383"/>
      <c r="BR383"/>
      <c r="BS383"/>
      <c r="BT383"/>
      <c r="BU383"/>
      <c r="BV383"/>
      <c r="BW383"/>
      <c r="BX383" s="964" t="str">
        <f t="shared" si="141"/>
        <v>►</v>
      </c>
      <c r="BY383" s="848"/>
      <c r="BZ383" s="848"/>
      <c r="CA383" s="848"/>
      <c r="CB383" s="848"/>
      <c r="CC383" s="848"/>
      <c r="CD383" s="262"/>
      <c r="CE383"/>
      <c r="CF383"/>
      <c r="CG383"/>
      <c r="CH383"/>
      <c r="CI383"/>
      <c r="CJ383"/>
      <c r="CK383"/>
      <c r="CL383" s="262"/>
      <c r="CM383"/>
      <c r="CN383"/>
      <c r="CO383"/>
      <c r="CP383"/>
      <c r="CQ383"/>
      <c r="CR383"/>
      <c r="CS383"/>
      <c r="CT383" s="262"/>
      <c r="CU383"/>
      <c r="CV383"/>
      <c r="CW383"/>
      <c r="CX383"/>
      <c r="CY383"/>
      <c r="CZ383"/>
      <c r="DA383"/>
      <c r="DB383" s="262"/>
      <c r="DC383" s="3">
        <v>1</v>
      </c>
    </row>
    <row r="384" spans="3:107" s="701" customFormat="1" ht="21" customHeight="1">
      <c r="C384"/>
      <c r="D384" s="262"/>
      <c r="E384" s="262"/>
      <c r="F384" s="262"/>
      <c r="G384" s="262"/>
      <c r="H384" s="262"/>
      <c r="I384" s="262"/>
      <c r="J384" s="262"/>
      <c r="K384" s="262"/>
      <c r="L384" s="115" t="s">
        <v>16</v>
      </c>
      <c r="M384" s="3141"/>
      <c r="N384" s="3142"/>
      <c r="O384" s="3141"/>
      <c r="P384" s="3143"/>
      <c r="Q384" s="3144"/>
      <c r="R384" s="3145"/>
      <c r="S384" s="3146"/>
      <c r="T384" s="3147"/>
      <c r="U384" s="3148"/>
      <c r="V384" s="3149"/>
      <c r="W384" s="2109"/>
      <c r="X384" s="3150"/>
      <c r="Y384" s="117"/>
      <c r="Z384" s="3151"/>
      <c r="AA384" s="3152"/>
      <c r="AB384" s="3153"/>
      <c r="AC384" s="3154"/>
      <c r="AD384" s="119"/>
      <c r="AE384" s="262" t="s">
        <v>22</v>
      </c>
      <c r="AF384" s="1035" t="str">
        <f t="shared" si="142"/>
        <v>►</v>
      </c>
      <c r="AG384" s="1036" t="str">
        <f t="shared" si="143"/>
        <v/>
      </c>
      <c r="AH384" s="1037" t="str">
        <f t="shared" si="144"/>
        <v/>
      </c>
      <c r="AI384" s="1036" t="str">
        <f t="shared" si="145"/>
        <v/>
      </c>
      <c r="AJ384" s="1037" t="str">
        <f t="shared" si="146"/>
        <v/>
      </c>
      <c r="AK384" s="1037">
        <f>IF(AND(L384="A",COUNTIF(BJ15:BL62,TRIM(U384))&gt;0),1,0)</f>
        <v>0</v>
      </c>
      <c r="AL384" s="1051" t="str" cm="1">
        <f t="array" ref="AL384">IF(AF384&lt;&gt;"A","",IFERROR((IFERROR(_xlfn.XLOOKUP(TRIM(SUBSTITUTE(U384,CHAR(160)," ")),BJ15:BJ62,BM15:BM62),IFERROR(_xlfn.XLOOKUP(TRIM(SUBSTITUTE(U384,CHAR(160)," ")),BK15:BK62,BM15:BM62),_xlfn.XLOOKUP(TRIM(SUBSTITUTE(U384,CHAR(160)," ")),BL15:BL62,BM15:BM62))))*T384*IF(ISBLANK(Q384),1,Q384)+IFERROR(_xlfn.XLOOKUP("RECHERCHEX",TRIM(L384:AD384),L384:AD384),0),0))</f>
        <v/>
      </c>
      <c r="AM384" s="1038">
        <f t="shared" si="147"/>
        <v>0</v>
      </c>
      <c r="AN384" s="1627" t="str">
        <f t="shared" si="148"/>
        <v/>
      </c>
      <c r="AO384" s="1039">
        <f t="shared" si="149"/>
        <v>0</v>
      </c>
      <c r="AP384" s="1039">
        <f t="shared" si="150"/>
        <v>0</v>
      </c>
      <c r="AQ384" s="1040">
        <f>IF(AO384&gt;0,AS9,0)</f>
        <v>0</v>
      </c>
      <c r="AR384" s="1628" t="str">
        <f>IF(TRIM(AG384)="▼ recette suivante", AG384, IF(AQ384&gt;0, IF(AT9&lt;&gt;"", AT9&amp;"-ou.or.o ❾ + or - &gt;", ""), ""))</f>
        <v/>
      </c>
      <c r="AS384" s="1064"/>
      <c r="AT384" s="1064"/>
      <c r="AU384" s="1042">
        <f t="shared" si="151"/>
        <v>0</v>
      </c>
      <c r="AV384" s="1043">
        <f>IF(AK384,IF(OR(AU384="",N(AU384)&lt;=0.000000001),"",_xlfn.XLOOKUP(AJ384,BJ15:BJ62,BN15:BN62,_xlfn.XLOOKUP(AJ384,BK15:BK62,BN15:BN62,_xlfn.XLOOKUP(AJ384,BL15:BL62,BN15:BN62,"")))),0)</f>
        <v>0</v>
      </c>
      <c r="AW384" s="1065" cm="1">
        <f t="array" ref="AW384">IF(AK384&lt;&gt;1,0,IF(OR(AU384="",N(AU384)&lt;=0.000000001),"",IF(OR(AO384="",N(AO384)&lt;=0.000000001),0,IF(ISNUMBER(AU384),IFERROR(_xlfn.LET(_xlpm.ai_test,TRIM(AJ384),_xlpm.r,IFERROR(_xlfn.XLOOKUP(_xlpm.ai_test,BJ15:BJ62,ROW(BJ15:BJ62),0,1),IFERROR(_xlfn.XLOOKUP(_xlpm.ai_test,BK15:BK62,ROW(BK15:BK62),0,1),_xlfn.XLOOKUP(_xlpm.ai_test,BL15:BL62,ROW(BL15:BL62),0,1))),_xlpm.p,_xlpm.r-MIN(ROW(BJ15:BJ62))+1,_xlpm.f,INDEX(BM15:BM62,_xlpm.p),_xlpm.u,INDEX(BN15:BN62,_xlpm.p),_xlpm.s,INDEX(BP15:BP62,_xlpm.p),_xlpm.q,N(AU384)/_xlpm.f,IF(_xlpm.q&gt;=_xlpm.s,ROUND(_xlpm.q,1)&amp;" "&amp;_xlpm.ai_test&amp;" = "&amp;ROUND(_xlpm.q*_xlpm.f,1)&amp;" "&amp;_xlpm.u,ROUND(_xlpm.q,1)&amp;" "&amp;_xlpm.ai_test)),""),""))))</f>
        <v>0</v>
      </c>
      <c r="AX384" s="1055"/>
      <c r="AY384" s="1042">
        <f t="shared" si="152"/>
        <v>0</v>
      </c>
      <c r="AZ384" s="1043" t="str">
        <f t="shared" si="153"/>
        <v/>
      </c>
      <c r="BA384" s="1044">
        <f t="shared" si="154"/>
        <v>0</v>
      </c>
      <c r="BB384" s="1045" t="str">
        <f t="shared" si="155"/>
        <v/>
      </c>
      <c r="BC384" s="1046"/>
      <c r="BD384" s="1047">
        <f t="shared" si="156"/>
        <v>0</v>
      </c>
      <c r="BE384" s="1048" t="str">
        <f t="shared" si="157"/>
        <v/>
      </c>
      <c r="BF384" s="262" t="s">
        <v>22</v>
      </c>
      <c r="BG384" s="1027">
        <f t="shared" si="158"/>
        <v>0</v>
      </c>
      <c r="BH384" s="1028">
        <f t="shared" si="159"/>
        <v>0</v>
      </c>
      <c r="BI384"/>
      <c r="BR384"/>
      <c r="BS384"/>
      <c r="BT384"/>
      <c r="BU384"/>
      <c r="BV384"/>
      <c r="BW384"/>
      <c r="BX384" s="964" t="str">
        <f t="shared" si="141"/>
        <v>►</v>
      </c>
      <c r="BY384" s="848"/>
      <c r="BZ384" s="848"/>
      <c r="CA384" s="848"/>
      <c r="CB384" s="848"/>
      <c r="CC384" s="848"/>
      <c r="CD384" s="262"/>
      <c r="CE384"/>
      <c r="CF384"/>
      <c r="CG384"/>
      <c r="CH384"/>
      <c r="CI384"/>
      <c r="CJ384"/>
      <c r="CK384"/>
      <c r="CL384" s="262"/>
      <c r="CM384"/>
      <c r="CN384"/>
      <c r="CO384"/>
      <c r="CP384"/>
      <c r="CQ384"/>
      <c r="CR384"/>
      <c r="CS384"/>
      <c r="CT384" s="262"/>
      <c r="CU384"/>
      <c r="CV384"/>
      <c r="CW384"/>
      <c r="CX384"/>
      <c r="CY384"/>
      <c r="CZ384"/>
      <c r="DA384"/>
      <c r="DB384" s="262"/>
      <c r="DC384" s="3">
        <v>1</v>
      </c>
    </row>
    <row r="385" spans="3:107" s="701" customFormat="1" ht="21" customHeight="1">
      <c r="C385"/>
      <c r="D385" s="262"/>
      <c r="E385" s="262"/>
      <c r="F385" s="262"/>
      <c r="G385" s="262"/>
      <c r="H385" s="262"/>
      <c r="I385" s="262"/>
      <c r="J385" s="262"/>
      <c r="K385" s="262"/>
      <c r="L385" s="115" t="s">
        <v>16</v>
      </c>
      <c r="M385" s="3141"/>
      <c r="N385" s="3142"/>
      <c r="O385" s="3141"/>
      <c r="P385" s="3143"/>
      <c r="Q385" s="3144"/>
      <c r="R385" s="3145"/>
      <c r="S385" s="3146"/>
      <c r="T385" s="3147"/>
      <c r="U385" s="3148"/>
      <c r="V385" s="3149"/>
      <c r="W385" s="2109"/>
      <c r="X385" s="3150"/>
      <c r="Y385" s="117"/>
      <c r="Z385" s="3151"/>
      <c r="AA385" s="3152"/>
      <c r="AB385" s="3153"/>
      <c r="AC385" s="3154"/>
      <c r="AD385" s="119"/>
      <c r="AE385" s="262" t="s">
        <v>22</v>
      </c>
      <c r="AF385" s="1035" t="str">
        <f t="shared" si="142"/>
        <v>►</v>
      </c>
      <c r="AG385" s="1036" t="str">
        <f t="shared" si="143"/>
        <v/>
      </c>
      <c r="AH385" s="1037" t="str">
        <f t="shared" si="144"/>
        <v/>
      </c>
      <c r="AI385" s="1036" t="str">
        <f t="shared" si="145"/>
        <v/>
      </c>
      <c r="AJ385" s="1037" t="str">
        <f t="shared" si="146"/>
        <v/>
      </c>
      <c r="AK385" s="1037">
        <f>IF(AND(L385="A",COUNTIF(BJ15:BL62,TRIM(U385))&gt;0),1,0)</f>
        <v>0</v>
      </c>
      <c r="AL385" s="1051" t="str" cm="1">
        <f t="array" ref="AL385">IF(AF385&lt;&gt;"A","",IFERROR((IFERROR(_xlfn.XLOOKUP(TRIM(SUBSTITUTE(U385,CHAR(160)," ")),BJ15:BJ62,BM15:BM62),IFERROR(_xlfn.XLOOKUP(TRIM(SUBSTITUTE(U385,CHAR(160)," ")),BK15:BK62,BM15:BM62),_xlfn.XLOOKUP(TRIM(SUBSTITUTE(U385,CHAR(160)," ")),BL15:BL62,BM15:BM62))))*T385*IF(ISBLANK(Q385),1,Q385)+IFERROR(_xlfn.XLOOKUP("RECHERCHEX",TRIM(L385:AD385),L385:AD385),0),0))</f>
        <v/>
      </c>
      <c r="AM385" s="1038">
        <f t="shared" si="147"/>
        <v>0</v>
      </c>
      <c r="AN385" s="1627" t="str">
        <f t="shared" si="148"/>
        <v/>
      </c>
      <c r="AO385" s="1039">
        <f t="shared" si="149"/>
        <v>0</v>
      </c>
      <c r="AP385" s="1039">
        <f t="shared" si="150"/>
        <v>0</v>
      </c>
      <c r="AQ385" s="1052">
        <f>IF(AO385&gt;0,AS9,0)</f>
        <v>0</v>
      </c>
      <c r="AR385" s="1626" t="str">
        <f>IF(TRIM(AG385)="▼ recette suivante", AG385, IF(AQ385&gt;0, IF(AT9&lt;&gt;"", AT9&amp;"-ou.or.o ❾ + or - &gt;", ""), ""))</f>
        <v/>
      </c>
      <c r="AS385" s="1064"/>
      <c r="AT385" s="1064"/>
      <c r="AU385" s="1053">
        <f t="shared" si="151"/>
        <v>0</v>
      </c>
      <c r="AV385" s="1054">
        <f>IF(AK385,IF(OR(AU385="",N(AU385)&lt;=0.000000001),"",_xlfn.XLOOKUP(AJ385,BJ15:BJ62,BN15:BN62,_xlfn.XLOOKUP(AJ385,BK15:BK62,BN15:BN62,_xlfn.XLOOKUP(AJ385,BL15:BL62,BN15:BN62,"")))),0)</f>
        <v>0</v>
      </c>
      <c r="AW385" s="1067" cm="1">
        <f t="array" ref="AW385">IF(AK385&lt;&gt;1,0,IF(OR(AU385="",N(AU385)&lt;=0.000000001),"",IF(OR(AO385="",N(AO385)&lt;=0.000000001),0,IF(ISNUMBER(AU385),IFERROR(_xlfn.LET(_xlpm.ai_test,TRIM(AJ385),_xlpm.r,IFERROR(_xlfn.XLOOKUP(_xlpm.ai_test,BJ15:BJ62,ROW(BJ15:BJ62),0,1),IFERROR(_xlfn.XLOOKUP(_xlpm.ai_test,BK15:BK62,ROW(BK15:BK62),0,1),_xlfn.XLOOKUP(_xlpm.ai_test,BL15:BL62,ROW(BL15:BL62),0,1))),_xlpm.p,_xlpm.r-MIN(ROW(BJ15:BJ62))+1,_xlpm.f,INDEX(BM15:BM62,_xlpm.p),_xlpm.u,INDEX(BN15:BN62,_xlpm.p),_xlpm.s,INDEX(BP15:BP62,_xlpm.p),_xlpm.q,N(AU385)/_xlpm.f,IF(_xlpm.q&gt;=_xlpm.s,ROUND(_xlpm.q,1)&amp;" "&amp;_xlpm.ai_test&amp;" = "&amp;ROUND(_xlpm.q*_xlpm.f,1)&amp;" "&amp;_xlpm.u,ROUND(_xlpm.q,1)&amp;" "&amp;_xlpm.ai_test)),""),""))))</f>
        <v>0</v>
      </c>
      <c r="AX385" s="1055"/>
      <c r="AY385" s="1053">
        <f t="shared" si="152"/>
        <v>0</v>
      </c>
      <c r="AZ385" s="1054" t="str">
        <f t="shared" si="153"/>
        <v/>
      </c>
      <c r="BA385" s="1056">
        <f t="shared" si="154"/>
        <v>0</v>
      </c>
      <c r="BB385" s="1057" t="str">
        <f t="shared" si="155"/>
        <v/>
      </c>
      <c r="BC385" s="1046"/>
      <c r="BD385" s="1058">
        <f t="shared" si="156"/>
        <v>0</v>
      </c>
      <c r="BE385" s="1048" t="str">
        <f t="shared" si="157"/>
        <v/>
      </c>
      <c r="BF385" s="262" t="s">
        <v>22</v>
      </c>
      <c r="BG385" s="1027">
        <f t="shared" si="158"/>
        <v>0</v>
      </c>
      <c r="BH385" s="1028">
        <f t="shared" si="159"/>
        <v>0</v>
      </c>
      <c r="BI385"/>
      <c r="BR385"/>
      <c r="BS385"/>
      <c r="BT385"/>
      <c r="BU385"/>
      <c r="BV385"/>
      <c r="BW385"/>
      <c r="BX385" s="964" t="str">
        <f t="shared" si="141"/>
        <v>►</v>
      </c>
      <c r="BY385" s="848"/>
      <c r="BZ385" s="848"/>
      <c r="CA385" s="848"/>
      <c r="CB385" s="848"/>
      <c r="CC385" s="848"/>
      <c r="CD385" s="262"/>
      <c r="CE385"/>
      <c r="CF385"/>
      <c r="CG385"/>
      <c r="CH385"/>
      <c r="CI385"/>
      <c r="CJ385"/>
      <c r="CK385"/>
      <c r="CL385" s="262"/>
      <c r="CM385"/>
      <c r="CN385"/>
      <c r="CO385"/>
      <c r="CP385"/>
      <c r="CQ385"/>
      <c r="CR385"/>
      <c r="CS385"/>
      <c r="CT385" s="262"/>
      <c r="CU385"/>
      <c r="CV385"/>
      <c r="CW385"/>
      <c r="CX385"/>
      <c r="CY385"/>
      <c r="CZ385"/>
      <c r="DA385"/>
      <c r="DB385" s="262"/>
      <c r="DC385" s="3">
        <v>1</v>
      </c>
    </row>
    <row r="386" spans="3:107" s="701" customFormat="1" ht="21" customHeight="1">
      <c r="C386"/>
      <c r="D386" s="262"/>
      <c r="E386" s="262"/>
      <c r="F386" s="262"/>
      <c r="G386" s="262"/>
      <c r="H386" s="262"/>
      <c r="I386" s="262"/>
      <c r="J386" s="262"/>
      <c r="K386" s="262"/>
      <c r="L386" s="115" t="s">
        <v>16</v>
      </c>
      <c r="M386" s="3141"/>
      <c r="N386" s="3142"/>
      <c r="O386" s="3141"/>
      <c r="P386" s="3143"/>
      <c r="Q386" s="3144"/>
      <c r="R386" s="3145"/>
      <c r="S386" s="3146"/>
      <c r="T386" s="3147"/>
      <c r="U386" s="3148"/>
      <c r="V386" s="3149"/>
      <c r="W386" s="2109"/>
      <c r="X386" s="3150"/>
      <c r="Y386" s="117"/>
      <c r="Z386" s="3151"/>
      <c r="AA386" s="3152"/>
      <c r="AB386" s="3153"/>
      <c r="AC386" s="3154"/>
      <c r="AD386" s="119"/>
      <c r="AE386" s="262" t="s">
        <v>22</v>
      </c>
      <c r="AF386" s="1035" t="str">
        <f t="shared" si="142"/>
        <v>►</v>
      </c>
      <c r="AG386" s="1036" t="str">
        <f t="shared" si="143"/>
        <v/>
      </c>
      <c r="AH386" s="1037" t="str">
        <f t="shared" si="144"/>
        <v/>
      </c>
      <c r="AI386" s="1036" t="str">
        <f t="shared" si="145"/>
        <v/>
      </c>
      <c r="AJ386" s="1037" t="str">
        <f t="shared" si="146"/>
        <v/>
      </c>
      <c r="AK386" s="1037">
        <f>IF(AND(L386="A",COUNTIF(BJ15:BL62,TRIM(U386))&gt;0),1,0)</f>
        <v>0</v>
      </c>
      <c r="AL386" s="1051" t="str" cm="1">
        <f t="array" ref="AL386">IF(AF386&lt;&gt;"A","",IFERROR((IFERROR(_xlfn.XLOOKUP(TRIM(SUBSTITUTE(U386,CHAR(160)," ")),BJ15:BJ62,BM15:BM62),IFERROR(_xlfn.XLOOKUP(TRIM(SUBSTITUTE(U386,CHAR(160)," ")),BK15:BK62,BM15:BM62),_xlfn.XLOOKUP(TRIM(SUBSTITUTE(U386,CHAR(160)," ")),BL15:BL62,BM15:BM62))))*T386*IF(ISBLANK(Q386),1,Q386)+IFERROR(_xlfn.XLOOKUP("RECHERCHEX",TRIM(L386:AD386),L386:AD386),0),0))</f>
        <v/>
      </c>
      <c r="AM386" s="1038">
        <f t="shared" si="147"/>
        <v>0</v>
      </c>
      <c r="AN386" s="1627" t="str">
        <f t="shared" si="148"/>
        <v/>
      </c>
      <c r="AO386" s="1039">
        <f t="shared" si="149"/>
        <v>0</v>
      </c>
      <c r="AP386" s="1039">
        <f t="shared" si="150"/>
        <v>0</v>
      </c>
      <c r="AQ386" s="1040">
        <f>IF(AO386&gt;0,AS9,0)</f>
        <v>0</v>
      </c>
      <c r="AR386" s="1628" t="str">
        <f>IF(TRIM(AG386)="▼ recette suivante", AG386, IF(AQ386&gt;0, IF(AT9&lt;&gt;"", AT9&amp;"-ou.or.o ❾ + or - &gt;", ""), ""))</f>
        <v/>
      </c>
      <c r="AS386" s="1064"/>
      <c r="AT386" s="1064"/>
      <c r="AU386" s="1042">
        <f t="shared" si="151"/>
        <v>0</v>
      </c>
      <c r="AV386" s="1043">
        <f>IF(AK386,IF(OR(AU386="",N(AU386)&lt;=0.000000001),"",_xlfn.XLOOKUP(AJ386,BJ15:BJ62,BN15:BN62,_xlfn.XLOOKUP(AJ386,BK15:BK62,BN15:BN62,_xlfn.XLOOKUP(AJ386,BL15:BL62,BN15:BN62,"")))),0)</f>
        <v>0</v>
      </c>
      <c r="AW386" s="1065" cm="1">
        <f t="array" ref="AW386">IF(AK386&lt;&gt;1,0,IF(OR(AU386="",N(AU386)&lt;=0.000000001),"",IF(OR(AO386="",N(AO386)&lt;=0.000000001),0,IF(ISNUMBER(AU386),IFERROR(_xlfn.LET(_xlpm.ai_test,TRIM(AJ386),_xlpm.r,IFERROR(_xlfn.XLOOKUP(_xlpm.ai_test,BJ15:BJ62,ROW(BJ15:BJ62),0,1),IFERROR(_xlfn.XLOOKUP(_xlpm.ai_test,BK15:BK62,ROW(BK15:BK62),0,1),_xlfn.XLOOKUP(_xlpm.ai_test,BL15:BL62,ROW(BL15:BL62),0,1))),_xlpm.p,_xlpm.r-MIN(ROW(BJ15:BJ62))+1,_xlpm.f,INDEX(BM15:BM62,_xlpm.p),_xlpm.u,INDEX(BN15:BN62,_xlpm.p),_xlpm.s,INDEX(BP15:BP62,_xlpm.p),_xlpm.q,N(AU386)/_xlpm.f,IF(_xlpm.q&gt;=_xlpm.s,ROUND(_xlpm.q,1)&amp;" "&amp;_xlpm.ai_test&amp;" = "&amp;ROUND(_xlpm.q*_xlpm.f,1)&amp;" "&amp;_xlpm.u,ROUND(_xlpm.q,1)&amp;" "&amp;_xlpm.ai_test)),""),""))))</f>
        <v>0</v>
      </c>
      <c r="AX386" s="1055"/>
      <c r="AY386" s="1042">
        <f t="shared" si="152"/>
        <v>0</v>
      </c>
      <c r="AZ386" s="1043" t="str">
        <f t="shared" si="153"/>
        <v/>
      </c>
      <c r="BA386" s="1044">
        <f t="shared" si="154"/>
        <v>0</v>
      </c>
      <c r="BB386" s="1045" t="str">
        <f t="shared" si="155"/>
        <v/>
      </c>
      <c r="BC386" s="1046"/>
      <c r="BD386" s="1047">
        <f t="shared" si="156"/>
        <v>0</v>
      </c>
      <c r="BE386" s="1048" t="str">
        <f t="shared" si="157"/>
        <v/>
      </c>
      <c r="BF386" s="262" t="s">
        <v>22</v>
      </c>
      <c r="BG386" s="1027">
        <f t="shared" si="158"/>
        <v>0</v>
      </c>
      <c r="BH386" s="1028">
        <f t="shared" si="159"/>
        <v>0</v>
      </c>
      <c r="BI386"/>
      <c r="BR386"/>
      <c r="BS386"/>
      <c r="BT386"/>
      <c r="BU386"/>
      <c r="BV386"/>
      <c r="BW386"/>
      <c r="BX386" s="964" t="str">
        <f t="shared" si="141"/>
        <v>►</v>
      </c>
      <c r="BY386" s="848"/>
      <c r="BZ386" s="848"/>
      <c r="CA386" s="848"/>
      <c r="CB386" s="848"/>
      <c r="CC386" s="848"/>
      <c r="CD386" s="262"/>
      <c r="CE386"/>
      <c r="CF386"/>
      <c r="CG386"/>
      <c r="CH386"/>
      <c r="CI386"/>
      <c r="CJ386"/>
      <c r="CK386"/>
      <c r="CL386" s="262"/>
      <c r="CM386"/>
      <c r="CN386"/>
      <c r="CO386"/>
      <c r="CP386"/>
      <c r="CQ386"/>
      <c r="CR386"/>
      <c r="CS386"/>
      <c r="CT386" s="262"/>
      <c r="CU386"/>
      <c r="CV386"/>
      <c r="CW386"/>
      <c r="CX386"/>
      <c r="CY386"/>
      <c r="CZ386"/>
      <c r="DA386"/>
      <c r="DB386" s="262"/>
      <c r="DC386" s="3">
        <v>1</v>
      </c>
    </row>
    <row r="387" spans="3:107" s="701" customFormat="1" ht="21" customHeight="1">
      <c r="C387"/>
      <c r="D387" s="262"/>
      <c r="E387" s="262"/>
      <c r="F387" s="262"/>
      <c r="G387" s="262"/>
      <c r="H387" s="262"/>
      <c r="I387" s="262"/>
      <c r="J387" s="262"/>
      <c r="K387" s="262"/>
      <c r="L387" s="115" t="s">
        <v>16</v>
      </c>
      <c r="M387" s="3141"/>
      <c r="N387" s="3142"/>
      <c r="O387" s="3141"/>
      <c r="P387" s="3143"/>
      <c r="Q387" s="3144"/>
      <c r="R387" s="3145"/>
      <c r="S387" s="3146"/>
      <c r="T387" s="3147"/>
      <c r="U387" s="3148"/>
      <c r="V387" s="3149"/>
      <c r="W387" s="2109"/>
      <c r="X387" s="3150"/>
      <c r="Y387" s="117"/>
      <c r="Z387" s="3151"/>
      <c r="AA387" s="3152"/>
      <c r="AB387" s="3153"/>
      <c r="AC387" s="3154"/>
      <c r="AD387" s="119"/>
      <c r="AE387" s="262" t="s">
        <v>22</v>
      </c>
      <c r="AF387" s="1035" t="str">
        <f t="shared" si="142"/>
        <v>►</v>
      </c>
      <c r="AG387" s="1036" t="str">
        <f t="shared" si="143"/>
        <v/>
      </c>
      <c r="AH387" s="1037" t="str">
        <f t="shared" si="144"/>
        <v/>
      </c>
      <c r="AI387" s="1036" t="str">
        <f t="shared" si="145"/>
        <v/>
      </c>
      <c r="AJ387" s="1037" t="str">
        <f t="shared" si="146"/>
        <v/>
      </c>
      <c r="AK387" s="1037">
        <f>IF(AND(L387="A",COUNTIF(BJ15:BL62,TRIM(U387))&gt;0),1,0)</f>
        <v>0</v>
      </c>
      <c r="AL387" s="1051" t="str" cm="1">
        <f t="array" ref="AL387">IF(AF387&lt;&gt;"A","",IFERROR((IFERROR(_xlfn.XLOOKUP(TRIM(SUBSTITUTE(U387,CHAR(160)," ")),BJ15:BJ62,BM15:BM62),IFERROR(_xlfn.XLOOKUP(TRIM(SUBSTITUTE(U387,CHAR(160)," ")),BK15:BK62,BM15:BM62),_xlfn.XLOOKUP(TRIM(SUBSTITUTE(U387,CHAR(160)," ")),BL15:BL62,BM15:BM62))))*T387*IF(ISBLANK(Q387),1,Q387)+IFERROR(_xlfn.XLOOKUP("RECHERCHEX",TRIM(L387:AD387),L387:AD387),0),0))</f>
        <v/>
      </c>
      <c r="AM387" s="1038">
        <f t="shared" si="147"/>
        <v>0</v>
      </c>
      <c r="AN387" s="1627" t="str">
        <f t="shared" si="148"/>
        <v/>
      </c>
      <c r="AO387" s="1039">
        <f t="shared" si="149"/>
        <v>0</v>
      </c>
      <c r="AP387" s="1039">
        <f t="shared" si="150"/>
        <v>0</v>
      </c>
      <c r="AQ387" s="1052">
        <f>IF(AO387&gt;0,AS9,0)</f>
        <v>0</v>
      </c>
      <c r="AR387" s="1626" t="str">
        <f>IF(TRIM(AG387)="▼ recette suivante", AG387, IF(AQ387&gt;0, IF(AT9&lt;&gt;"", AT9&amp;"-ou.or.o ❾ + or - &gt;", ""), ""))</f>
        <v/>
      </c>
      <c r="AS387" s="1064"/>
      <c r="AT387" s="1064"/>
      <c r="AU387" s="1053">
        <f t="shared" si="151"/>
        <v>0</v>
      </c>
      <c r="AV387" s="1054">
        <f>IF(AK387,IF(OR(AU387="",N(AU387)&lt;=0.000000001),"",_xlfn.XLOOKUP(AJ387,BJ15:BJ62,BN15:BN62,_xlfn.XLOOKUP(AJ387,BK15:BK62,BN15:BN62,_xlfn.XLOOKUP(AJ387,BL15:BL62,BN15:BN62,"")))),0)</f>
        <v>0</v>
      </c>
      <c r="AW387" s="1067" cm="1">
        <f t="array" ref="AW387">IF(AK387&lt;&gt;1,0,IF(OR(AU387="",N(AU387)&lt;=0.000000001),"",IF(OR(AO387="",N(AO387)&lt;=0.000000001),0,IF(ISNUMBER(AU387),IFERROR(_xlfn.LET(_xlpm.ai_test,TRIM(AJ387),_xlpm.r,IFERROR(_xlfn.XLOOKUP(_xlpm.ai_test,BJ15:BJ62,ROW(BJ15:BJ62),0,1),IFERROR(_xlfn.XLOOKUP(_xlpm.ai_test,BK15:BK62,ROW(BK15:BK62),0,1),_xlfn.XLOOKUP(_xlpm.ai_test,BL15:BL62,ROW(BL15:BL62),0,1))),_xlpm.p,_xlpm.r-MIN(ROW(BJ15:BJ62))+1,_xlpm.f,INDEX(BM15:BM62,_xlpm.p),_xlpm.u,INDEX(BN15:BN62,_xlpm.p),_xlpm.s,INDEX(BP15:BP62,_xlpm.p),_xlpm.q,N(AU387)/_xlpm.f,IF(_xlpm.q&gt;=_xlpm.s,ROUND(_xlpm.q,1)&amp;" "&amp;_xlpm.ai_test&amp;" = "&amp;ROUND(_xlpm.q*_xlpm.f,1)&amp;" "&amp;_xlpm.u,ROUND(_xlpm.q,1)&amp;" "&amp;_xlpm.ai_test)),""),""))))</f>
        <v>0</v>
      </c>
      <c r="AX387" s="1055"/>
      <c r="AY387" s="1053">
        <f t="shared" si="152"/>
        <v>0</v>
      </c>
      <c r="AZ387" s="1054" t="str">
        <f t="shared" si="153"/>
        <v/>
      </c>
      <c r="BA387" s="1056">
        <f t="shared" si="154"/>
        <v>0</v>
      </c>
      <c r="BB387" s="1057" t="str">
        <f t="shared" si="155"/>
        <v/>
      </c>
      <c r="BC387" s="1046"/>
      <c r="BD387" s="1058">
        <f t="shared" si="156"/>
        <v>0</v>
      </c>
      <c r="BE387" s="1048" t="str">
        <f t="shared" si="157"/>
        <v/>
      </c>
      <c r="BF387" s="262" t="s">
        <v>22</v>
      </c>
      <c r="BG387" s="1027">
        <f t="shared" si="158"/>
        <v>0</v>
      </c>
      <c r="BH387" s="1028">
        <f t="shared" si="159"/>
        <v>0</v>
      </c>
      <c r="BI387"/>
      <c r="BR387"/>
      <c r="BS387"/>
      <c r="BT387"/>
      <c r="BU387"/>
      <c r="BV387"/>
      <c r="BW387"/>
      <c r="BX387" s="964" t="str">
        <f t="shared" si="141"/>
        <v>►</v>
      </c>
      <c r="BY387" s="848"/>
      <c r="BZ387" s="848"/>
      <c r="CA387" s="848"/>
      <c r="CB387" s="848"/>
      <c r="CC387" s="848"/>
      <c r="CD387" s="262"/>
      <c r="CE387"/>
      <c r="CF387"/>
      <c r="CG387"/>
      <c r="CH387"/>
      <c r="CI387"/>
      <c r="CJ387"/>
      <c r="CK387"/>
      <c r="CL387" s="262"/>
      <c r="CM387"/>
      <c r="CN387"/>
      <c r="CO387"/>
      <c r="CP387"/>
      <c r="CQ387"/>
      <c r="CR387"/>
      <c r="CS387"/>
      <c r="CT387" s="262"/>
      <c r="CU387"/>
      <c r="CV387"/>
      <c r="CW387"/>
      <c r="CX387"/>
      <c r="CY387"/>
      <c r="CZ387"/>
      <c r="DA387"/>
      <c r="DB387" s="262"/>
      <c r="DC387" s="3">
        <v>1</v>
      </c>
    </row>
    <row r="388" spans="3:107" s="701" customFormat="1" ht="21" customHeight="1">
      <c r="C388"/>
      <c r="D388" s="262"/>
      <c r="E388" s="262"/>
      <c r="F388" s="262"/>
      <c r="G388" s="262"/>
      <c r="H388" s="262"/>
      <c r="I388" s="262"/>
      <c r="J388" s="262"/>
      <c r="K388" s="262"/>
      <c r="L388" s="115" t="s">
        <v>16</v>
      </c>
      <c r="M388" s="3141"/>
      <c r="N388" s="3142"/>
      <c r="O388" s="3141"/>
      <c r="P388" s="3143"/>
      <c r="Q388" s="3144"/>
      <c r="R388" s="3145"/>
      <c r="S388" s="3146"/>
      <c r="T388" s="3147"/>
      <c r="U388" s="3148"/>
      <c r="V388" s="3149"/>
      <c r="W388" s="2109"/>
      <c r="X388" s="3150"/>
      <c r="Y388" s="117"/>
      <c r="Z388" s="3151"/>
      <c r="AA388" s="3152"/>
      <c r="AB388" s="3153"/>
      <c r="AC388" s="3154"/>
      <c r="AD388" s="119"/>
      <c r="AE388" s="262" t="s">
        <v>22</v>
      </c>
      <c r="AF388" s="1035" t="str">
        <f t="shared" si="142"/>
        <v>►</v>
      </c>
      <c r="AG388" s="1036" t="str">
        <f t="shared" si="143"/>
        <v/>
      </c>
      <c r="AH388" s="1037" t="str">
        <f t="shared" si="144"/>
        <v/>
      </c>
      <c r="AI388" s="1036" t="str">
        <f t="shared" si="145"/>
        <v/>
      </c>
      <c r="AJ388" s="1037" t="str">
        <f t="shared" si="146"/>
        <v/>
      </c>
      <c r="AK388" s="1037">
        <f>IF(AND(L388="A",COUNTIF(BJ15:BL62,TRIM(U388))&gt;0),1,0)</f>
        <v>0</v>
      </c>
      <c r="AL388" s="1051" t="str" cm="1">
        <f t="array" ref="AL388">IF(AF388&lt;&gt;"A","",IFERROR((IFERROR(_xlfn.XLOOKUP(TRIM(SUBSTITUTE(U388,CHAR(160)," ")),BJ15:BJ62,BM15:BM62),IFERROR(_xlfn.XLOOKUP(TRIM(SUBSTITUTE(U388,CHAR(160)," ")),BK15:BK62,BM15:BM62),_xlfn.XLOOKUP(TRIM(SUBSTITUTE(U388,CHAR(160)," ")),BL15:BL62,BM15:BM62))))*T388*IF(ISBLANK(Q388),1,Q388)+IFERROR(_xlfn.XLOOKUP("RECHERCHEX",TRIM(L388:AD388),L388:AD388),0),0))</f>
        <v/>
      </c>
      <c r="AM388" s="1038">
        <f t="shared" si="147"/>
        <v>0</v>
      </c>
      <c r="AN388" s="1627" t="str">
        <f t="shared" si="148"/>
        <v/>
      </c>
      <c r="AO388" s="1039">
        <f t="shared" si="149"/>
        <v>0</v>
      </c>
      <c r="AP388" s="1039">
        <f t="shared" si="150"/>
        <v>0</v>
      </c>
      <c r="AQ388" s="1040">
        <f>IF(AO388&gt;0,AS9,0)</f>
        <v>0</v>
      </c>
      <c r="AR388" s="1628" t="str">
        <f>IF(TRIM(AG388)="▼ recette suivante", AG388, IF(AQ388&gt;0, IF(AT9&lt;&gt;"", AT9&amp;"-ou.or.o ❾ + or - &gt;", ""), ""))</f>
        <v/>
      </c>
      <c r="AS388" s="1064"/>
      <c r="AT388" s="1064"/>
      <c r="AU388" s="1042">
        <f t="shared" si="151"/>
        <v>0</v>
      </c>
      <c r="AV388" s="1043">
        <f>IF(AK388,IF(OR(AU388="",N(AU388)&lt;=0.000000001),"",_xlfn.XLOOKUP(AJ388,BJ15:BJ62,BN15:BN62,_xlfn.XLOOKUP(AJ388,BK15:BK62,BN15:BN62,_xlfn.XLOOKUP(AJ388,BL15:BL62,BN15:BN62,"")))),0)</f>
        <v>0</v>
      </c>
      <c r="AW388" s="1065" cm="1">
        <f t="array" ref="AW388">IF(AK388&lt;&gt;1,0,IF(OR(AU388="",N(AU388)&lt;=0.000000001),"",IF(OR(AO388="",N(AO388)&lt;=0.000000001),0,IF(ISNUMBER(AU388),IFERROR(_xlfn.LET(_xlpm.ai_test,TRIM(AJ388),_xlpm.r,IFERROR(_xlfn.XLOOKUP(_xlpm.ai_test,BJ15:BJ62,ROW(BJ15:BJ62),0,1),IFERROR(_xlfn.XLOOKUP(_xlpm.ai_test,BK15:BK62,ROW(BK15:BK62),0,1),_xlfn.XLOOKUP(_xlpm.ai_test,BL15:BL62,ROW(BL15:BL62),0,1))),_xlpm.p,_xlpm.r-MIN(ROW(BJ15:BJ62))+1,_xlpm.f,INDEX(BM15:BM62,_xlpm.p),_xlpm.u,INDEX(BN15:BN62,_xlpm.p),_xlpm.s,INDEX(BP15:BP62,_xlpm.p),_xlpm.q,N(AU388)/_xlpm.f,IF(_xlpm.q&gt;=_xlpm.s,ROUND(_xlpm.q,1)&amp;" "&amp;_xlpm.ai_test&amp;" = "&amp;ROUND(_xlpm.q*_xlpm.f,1)&amp;" "&amp;_xlpm.u,ROUND(_xlpm.q,1)&amp;" "&amp;_xlpm.ai_test)),""),""))))</f>
        <v>0</v>
      </c>
      <c r="AX388" s="1055"/>
      <c r="AY388" s="1042">
        <f t="shared" si="152"/>
        <v>0</v>
      </c>
      <c r="AZ388" s="1043" t="str">
        <f t="shared" si="153"/>
        <v/>
      </c>
      <c r="BA388" s="1044">
        <f t="shared" si="154"/>
        <v>0</v>
      </c>
      <c r="BB388" s="1045" t="str">
        <f t="shared" si="155"/>
        <v/>
      </c>
      <c r="BC388" s="1046"/>
      <c r="BD388" s="1047">
        <f t="shared" si="156"/>
        <v>0</v>
      </c>
      <c r="BE388" s="1048" t="str">
        <f t="shared" si="157"/>
        <v/>
      </c>
      <c r="BF388" s="262" t="s">
        <v>22</v>
      </c>
      <c r="BG388" s="1027">
        <f t="shared" si="158"/>
        <v>0</v>
      </c>
      <c r="BH388" s="1028">
        <f t="shared" si="159"/>
        <v>0</v>
      </c>
      <c r="BI388"/>
      <c r="BR388"/>
      <c r="BS388"/>
      <c r="BT388"/>
      <c r="BU388"/>
      <c r="BV388"/>
      <c r="BW388"/>
      <c r="BX388" s="964" t="str">
        <f t="shared" si="141"/>
        <v>►</v>
      </c>
      <c r="BY388" s="848"/>
      <c r="BZ388" s="848"/>
      <c r="CA388" s="848"/>
      <c r="CB388" s="848"/>
      <c r="CC388" s="848"/>
      <c r="CD388" s="262"/>
      <c r="CE388"/>
      <c r="CF388"/>
      <c r="CG388"/>
      <c r="CH388"/>
      <c r="CI388"/>
      <c r="CJ388"/>
      <c r="CK388"/>
      <c r="CL388" s="262"/>
      <c r="CM388"/>
      <c r="CN388"/>
      <c r="CO388"/>
      <c r="CP388"/>
      <c r="CQ388"/>
      <c r="CR388"/>
      <c r="CS388"/>
      <c r="CT388" s="262"/>
      <c r="CU388"/>
      <c r="CV388"/>
      <c r="CW388"/>
      <c r="CX388"/>
      <c r="CY388"/>
      <c r="CZ388"/>
      <c r="DA388"/>
      <c r="DB388" s="262"/>
      <c r="DC388" s="3">
        <v>1</v>
      </c>
    </row>
    <row r="389" spans="3:107" s="701" customFormat="1" ht="21" customHeight="1">
      <c r="C389"/>
      <c r="D389" s="262"/>
      <c r="E389" s="262"/>
      <c r="F389" s="262"/>
      <c r="G389" s="262"/>
      <c r="H389" s="262"/>
      <c r="I389" s="262"/>
      <c r="J389" s="262"/>
      <c r="K389" s="262"/>
      <c r="L389" s="115" t="s">
        <v>16</v>
      </c>
      <c r="M389" s="3141"/>
      <c r="N389" s="3142"/>
      <c r="O389" s="3141"/>
      <c r="P389" s="3143"/>
      <c r="Q389" s="3144"/>
      <c r="R389" s="3145"/>
      <c r="S389" s="3146"/>
      <c r="T389" s="3147"/>
      <c r="U389" s="3148"/>
      <c r="V389" s="3149"/>
      <c r="W389" s="2109"/>
      <c r="X389" s="3150"/>
      <c r="Y389" s="117"/>
      <c r="Z389" s="3151"/>
      <c r="AA389" s="3152"/>
      <c r="AB389" s="3153"/>
      <c r="AC389" s="3154"/>
      <c r="AD389" s="119"/>
      <c r="AE389" s="262" t="s">
        <v>22</v>
      </c>
      <c r="AF389" s="1035" t="str">
        <f t="shared" si="142"/>
        <v>►</v>
      </c>
      <c r="AG389" s="1036" t="str">
        <f t="shared" si="143"/>
        <v/>
      </c>
      <c r="AH389" s="1037" t="str">
        <f t="shared" si="144"/>
        <v/>
      </c>
      <c r="AI389" s="1036" t="str">
        <f t="shared" si="145"/>
        <v/>
      </c>
      <c r="AJ389" s="1037" t="str">
        <f t="shared" si="146"/>
        <v/>
      </c>
      <c r="AK389" s="1037">
        <f>IF(AND(L389="A",COUNTIF(BJ15:BL62,TRIM(U389))&gt;0),1,0)</f>
        <v>0</v>
      </c>
      <c r="AL389" s="1051" t="str" cm="1">
        <f t="array" ref="AL389">IF(AF389&lt;&gt;"A","",IFERROR((IFERROR(_xlfn.XLOOKUP(TRIM(SUBSTITUTE(U389,CHAR(160)," ")),BJ15:BJ62,BM15:BM62),IFERROR(_xlfn.XLOOKUP(TRIM(SUBSTITUTE(U389,CHAR(160)," ")),BK15:BK62,BM15:BM62),_xlfn.XLOOKUP(TRIM(SUBSTITUTE(U389,CHAR(160)," ")),BL15:BL62,BM15:BM62))))*T389*IF(ISBLANK(Q389),1,Q389)+IFERROR(_xlfn.XLOOKUP("RECHERCHEX",TRIM(L389:AD389),L389:AD389),0),0))</f>
        <v/>
      </c>
      <c r="AM389" s="1038">
        <f t="shared" si="147"/>
        <v>0</v>
      </c>
      <c r="AN389" s="1627" t="str">
        <f t="shared" si="148"/>
        <v/>
      </c>
      <c r="AO389" s="1039">
        <f t="shared" si="149"/>
        <v>0</v>
      </c>
      <c r="AP389" s="1039">
        <f t="shared" si="150"/>
        <v>0</v>
      </c>
      <c r="AQ389" s="1052">
        <f>IF(AO389&gt;0,AS9,0)</f>
        <v>0</v>
      </c>
      <c r="AR389" s="1626" t="str">
        <f>IF(TRIM(AG389)="▼ recette suivante", AG389, IF(AQ389&gt;0, IF(AT9&lt;&gt;"", AT9&amp;"-ou.or.o ❾ + or - &gt;", ""), ""))</f>
        <v/>
      </c>
      <c r="AS389" s="1064"/>
      <c r="AT389" s="1064"/>
      <c r="AU389" s="1053">
        <f t="shared" si="151"/>
        <v>0</v>
      </c>
      <c r="AV389" s="1054">
        <f>IF(AK389,IF(OR(AU389="",N(AU389)&lt;=0.000000001),"",_xlfn.XLOOKUP(AJ389,BJ15:BJ62,BN15:BN62,_xlfn.XLOOKUP(AJ389,BK15:BK62,BN15:BN62,_xlfn.XLOOKUP(AJ389,BL15:BL62,BN15:BN62,"")))),0)</f>
        <v>0</v>
      </c>
      <c r="AW389" s="1067" cm="1">
        <f t="array" ref="AW389">IF(AK389&lt;&gt;1,0,IF(OR(AU389="",N(AU389)&lt;=0.000000001),"",IF(OR(AO389="",N(AO389)&lt;=0.000000001),0,IF(ISNUMBER(AU389),IFERROR(_xlfn.LET(_xlpm.ai_test,TRIM(AJ389),_xlpm.r,IFERROR(_xlfn.XLOOKUP(_xlpm.ai_test,BJ15:BJ62,ROW(BJ15:BJ62),0,1),IFERROR(_xlfn.XLOOKUP(_xlpm.ai_test,BK15:BK62,ROW(BK15:BK62),0,1),_xlfn.XLOOKUP(_xlpm.ai_test,BL15:BL62,ROW(BL15:BL62),0,1))),_xlpm.p,_xlpm.r-MIN(ROW(BJ15:BJ62))+1,_xlpm.f,INDEX(BM15:BM62,_xlpm.p),_xlpm.u,INDEX(BN15:BN62,_xlpm.p),_xlpm.s,INDEX(BP15:BP62,_xlpm.p),_xlpm.q,N(AU389)/_xlpm.f,IF(_xlpm.q&gt;=_xlpm.s,ROUND(_xlpm.q,1)&amp;" "&amp;_xlpm.ai_test&amp;" = "&amp;ROUND(_xlpm.q*_xlpm.f,1)&amp;" "&amp;_xlpm.u,ROUND(_xlpm.q,1)&amp;" "&amp;_xlpm.ai_test)),""),""))))</f>
        <v>0</v>
      </c>
      <c r="AX389" s="1055"/>
      <c r="AY389" s="1053">
        <f t="shared" si="152"/>
        <v>0</v>
      </c>
      <c r="AZ389" s="1054" t="str">
        <f t="shared" si="153"/>
        <v/>
      </c>
      <c r="BA389" s="1056">
        <f t="shared" si="154"/>
        <v>0</v>
      </c>
      <c r="BB389" s="1057" t="str">
        <f t="shared" si="155"/>
        <v/>
      </c>
      <c r="BC389" s="1046"/>
      <c r="BD389" s="1058">
        <f t="shared" si="156"/>
        <v>0</v>
      </c>
      <c r="BE389" s="1048" t="str">
        <f t="shared" si="157"/>
        <v/>
      </c>
      <c r="BF389" s="262" t="s">
        <v>22</v>
      </c>
      <c r="BG389" s="1027">
        <f t="shared" si="158"/>
        <v>0</v>
      </c>
      <c r="BH389" s="1028">
        <f t="shared" si="159"/>
        <v>0</v>
      </c>
      <c r="BI389"/>
      <c r="BR389"/>
      <c r="BS389"/>
      <c r="BT389"/>
      <c r="BU389"/>
      <c r="BV389"/>
      <c r="BW389"/>
      <c r="BX389" s="964" t="str">
        <f t="shared" ref="BX389:BX452" si="160">AF389</f>
        <v>►</v>
      </c>
      <c r="BY389" s="848"/>
      <c r="BZ389" s="848"/>
      <c r="CA389" s="848"/>
      <c r="CB389" s="848"/>
      <c r="CC389" s="848"/>
      <c r="CD389" s="262"/>
      <c r="CE389"/>
      <c r="CF389"/>
      <c r="CG389"/>
      <c r="CH389"/>
      <c r="CI389"/>
      <c r="CJ389"/>
      <c r="CK389"/>
      <c r="CL389" s="262"/>
      <c r="CM389"/>
      <c r="CN389"/>
      <c r="CO389"/>
      <c r="CP389"/>
      <c r="CQ389"/>
      <c r="CR389"/>
      <c r="CS389"/>
      <c r="CT389" s="262"/>
      <c r="CU389"/>
      <c r="CV389"/>
      <c r="CW389"/>
      <c r="CX389"/>
      <c r="CY389"/>
      <c r="CZ389"/>
      <c r="DA389"/>
      <c r="DB389" s="262"/>
      <c r="DC389" s="3">
        <v>1</v>
      </c>
    </row>
    <row r="390" spans="3:107" s="701" customFormat="1" ht="21" customHeight="1">
      <c r="C390"/>
      <c r="D390" s="262"/>
      <c r="E390" s="262"/>
      <c r="F390" s="262"/>
      <c r="G390" s="262"/>
      <c r="H390" s="262"/>
      <c r="I390" s="262"/>
      <c r="J390" s="262"/>
      <c r="K390" s="262"/>
      <c r="L390" s="115" t="s">
        <v>16</v>
      </c>
      <c r="M390" s="3141"/>
      <c r="N390" s="3142"/>
      <c r="O390" s="3141"/>
      <c r="P390" s="3143"/>
      <c r="Q390" s="3144"/>
      <c r="R390" s="3145"/>
      <c r="S390" s="3146"/>
      <c r="T390" s="3147"/>
      <c r="U390" s="3148"/>
      <c r="V390" s="3149"/>
      <c r="W390" s="2109"/>
      <c r="X390" s="3150"/>
      <c r="Y390" s="117"/>
      <c r="Z390" s="3151"/>
      <c r="AA390" s="3152"/>
      <c r="AB390" s="3153"/>
      <c r="AC390" s="3154"/>
      <c r="AD390" s="119"/>
      <c r="AE390" s="262" t="s">
        <v>22</v>
      </c>
      <c r="AF390" s="1035" t="str">
        <f t="shared" si="142"/>
        <v>►</v>
      </c>
      <c r="AG390" s="1036" t="str">
        <f t="shared" si="143"/>
        <v/>
      </c>
      <c r="AH390" s="1037" t="str">
        <f t="shared" si="144"/>
        <v/>
      </c>
      <c r="AI390" s="1036" t="str">
        <f t="shared" si="145"/>
        <v/>
      </c>
      <c r="AJ390" s="1037" t="str">
        <f t="shared" si="146"/>
        <v/>
      </c>
      <c r="AK390" s="1037">
        <f>IF(AND(L390="A",COUNTIF(BJ15:BL62,TRIM(U390))&gt;0),1,0)</f>
        <v>0</v>
      </c>
      <c r="AL390" s="1051" t="str" cm="1">
        <f t="array" ref="AL390">IF(AF390&lt;&gt;"A","",IFERROR((IFERROR(_xlfn.XLOOKUP(TRIM(SUBSTITUTE(U390,CHAR(160)," ")),BJ15:BJ62,BM15:BM62),IFERROR(_xlfn.XLOOKUP(TRIM(SUBSTITUTE(U390,CHAR(160)," ")),BK15:BK62,BM15:BM62),_xlfn.XLOOKUP(TRIM(SUBSTITUTE(U390,CHAR(160)," ")),BL15:BL62,BM15:BM62))))*T390*IF(ISBLANK(Q390),1,Q390)+IFERROR(_xlfn.XLOOKUP("RECHERCHEX",TRIM(L390:AD390),L390:AD390),0),0))</f>
        <v/>
      </c>
      <c r="AM390" s="1038">
        <f t="shared" si="147"/>
        <v>0</v>
      </c>
      <c r="AN390" s="1627" t="str">
        <f t="shared" si="148"/>
        <v/>
      </c>
      <c r="AO390" s="1039">
        <f t="shared" si="149"/>
        <v>0</v>
      </c>
      <c r="AP390" s="1039">
        <f t="shared" si="150"/>
        <v>0</v>
      </c>
      <c r="AQ390" s="1040">
        <f>IF(AO390&gt;0,AS9,0)</f>
        <v>0</v>
      </c>
      <c r="AR390" s="1628" t="str">
        <f>IF(TRIM(AG390)="▼ recette suivante", AG390, IF(AQ390&gt;0, IF(AT9&lt;&gt;"", AT9&amp;"-ou.or.o ❾ + or - &gt;", ""), ""))</f>
        <v/>
      </c>
      <c r="AS390" s="1064"/>
      <c r="AT390" s="1064"/>
      <c r="AU390" s="1042">
        <f t="shared" si="151"/>
        <v>0</v>
      </c>
      <c r="AV390" s="1043">
        <f>IF(AK390,IF(OR(AU390="",N(AU390)&lt;=0.000000001),"",_xlfn.XLOOKUP(AJ390,BJ15:BJ62,BN15:BN62,_xlfn.XLOOKUP(AJ390,BK15:BK62,BN15:BN62,_xlfn.XLOOKUP(AJ390,BL15:BL62,BN15:BN62,"")))),0)</f>
        <v>0</v>
      </c>
      <c r="AW390" s="1065" cm="1">
        <f t="array" ref="AW390">IF(AK390&lt;&gt;1,0,IF(OR(AU390="",N(AU390)&lt;=0.000000001),"",IF(OR(AO390="",N(AO390)&lt;=0.000000001),0,IF(ISNUMBER(AU390),IFERROR(_xlfn.LET(_xlpm.ai_test,TRIM(AJ390),_xlpm.r,IFERROR(_xlfn.XLOOKUP(_xlpm.ai_test,BJ15:BJ62,ROW(BJ15:BJ62),0,1),IFERROR(_xlfn.XLOOKUP(_xlpm.ai_test,BK15:BK62,ROW(BK15:BK62),0,1),_xlfn.XLOOKUP(_xlpm.ai_test,BL15:BL62,ROW(BL15:BL62),0,1))),_xlpm.p,_xlpm.r-MIN(ROW(BJ15:BJ62))+1,_xlpm.f,INDEX(BM15:BM62,_xlpm.p),_xlpm.u,INDEX(BN15:BN62,_xlpm.p),_xlpm.s,INDEX(BP15:BP62,_xlpm.p),_xlpm.q,N(AU390)/_xlpm.f,IF(_xlpm.q&gt;=_xlpm.s,ROUND(_xlpm.q,1)&amp;" "&amp;_xlpm.ai_test&amp;" = "&amp;ROUND(_xlpm.q*_xlpm.f,1)&amp;" "&amp;_xlpm.u,ROUND(_xlpm.q,1)&amp;" "&amp;_xlpm.ai_test)),""),""))))</f>
        <v>0</v>
      </c>
      <c r="AX390" s="1055"/>
      <c r="AY390" s="1042">
        <f t="shared" si="152"/>
        <v>0</v>
      </c>
      <c r="AZ390" s="1043" t="str">
        <f t="shared" si="153"/>
        <v/>
      </c>
      <c r="BA390" s="1044">
        <f t="shared" si="154"/>
        <v>0</v>
      </c>
      <c r="BB390" s="1045" t="str">
        <f t="shared" si="155"/>
        <v/>
      </c>
      <c r="BC390" s="1046"/>
      <c r="BD390" s="1047">
        <f t="shared" si="156"/>
        <v>0</v>
      </c>
      <c r="BE390" s="1048" t="str">
        <f t="shared" si="157"/>
        <v/>
      </c>
      <c r="BF390" s="262" t="s">
        <v>22</v>
      </c>
      <c r="BG390" s="1027">
        <f t="shared" si="158"/>
        <v>0</v>
      </c>
      <c r="BH390" s="1028">
        <f t="shared" si="159"/>
        <v>0</v>
      </c>
      <c r="BI390"/>
      <c r="BR390"/>
      <c r="BS390"/>
      <c r="BT390"/>
      <c r="BU390"/>
      <c r="BV390"/>
      <c r="BW390"/>
      <c r="BX390" s="964" t="str">
        <f t="shared" si="160"/>
        <v>►</v>
      </c>
      <c r="BY390" s="848"/>
      <c r="BZ390" s="848"/>
      <c r="CA390" s="848"/>
      <c r="CB390" s="848"/>
      <c r="CC390" s="848"/>
      <c r="CD390" s="262"/>
      <c r="CE390"/>
      <c r="CF390"/>
      <c r="CG390"/>
      <c r="CH390"/>
      <c r="CI390"/>
      <c r="CJ390"/>
      <c r="CK390"/>
      <c r="CL390" s="262"/>
      <c r="CM390"/>
      <c r="CN390"/>
      <c r="CO390"/>
      <c r="CP390"/>
      <c r="CQ390"/>
      <c r="CR390"/>
      <c r="CS390"/>
      <c r="CT390" s="262"/>
      <c r="CU390"/>
      <c r="CV390"/>
      <c r="CW390"/>
      <c r="CX390"/>
      <c r="CY390"/>
      <c r="CZ390"/>
      <c r="DA390"/>
      <c r="DB390" s="262"/>
      <c r="DC390" s="3">
        <v>1</v>
      </c>
    </row>
    <row r="391" spans="3:107" s="701" customFormat="1" ht="21" customHeight="1">
      <c r="C391"/>
      <c r="D391" s="262"/>
      <c r="E391" s="262"/>
      <c r="F391" s="262"/>
      <c r="G391" s="262"/>
      <c r="H391" s="262"/>
      <c r="I391" s="262"/>
      <c r="J391" s="262"/>
      <c r="K391" s="262"/>
      <c r="L391" s="115" t="s">
        <v>16</v>
      </c>
      <c r="M391" s="3141"/>
      <c r="N391" s="3142"/>
      <c r="O391" s="3141"/>
      <c r="P391" s="3143"/>
      <c r="Q391" s="3144"/>
      <c r="R391" s="3145"/>
      <c r="S391" s="3146"/>
      <c r="T391" s="3147"/>
      <c r="U391" s="3148"/>
      <c r="V391" s="3149"/>
      <c r="W391" s="2109"/>
      <c r="X391" s="3150"/>
      <c r="Y391" s="117"/>
      <c r="Z391" s="3151"/>
      <c r="AA391" s="3152"/>
      <c r="AB391" s="3153"/>
      <c r="AC391" s="3154"/>
      <c r="AD391" s="119"/>
      <c r="AE391" s="262" t="s">
        <v>22</v>
      </c>
      <c r="AF391" s="1035" t="str">
        <f t="shared" si="142"/>
        <v>►</v>
      </c>
      <c r="AG391" s="1036" t="str">
        <f t="shared" si="143"/>
        <v/>
      </c>
      <c r="AH391" s="1037" t="str">
        <f t="shared" si="144"/>
        <v/>
      </c>
      <c r="AI391" s="1036" t="str">
        <f t="shared" si="145"/>
        <v/>
      </c>
      <c r="AJ391" s="1037" t="str">
        <f t="shared" si="146"/>
        <v/>
      </c>
      <c r="AK391" s="1037">
        <f>IF(AND(L391="A",COUNTIF(BJ15:BL62,TRIM(U391))&gt;0),1,0)</f>
        <v>0</v>
      </c>
      <c r="AL391" s="1051" t="str" cm="1">
        <f t="array" ref="AL391">IF(AF391&lt;&gt;"A","",IFERROR((IFERROR(_xlfn.XLOOKUP(TRIM(SUBSTITUTE(U391,CHAR(160)," ")),BJ15:BJ62,BM15:BM62),IFERROR(_xlfn.XLOOKUP(TRIM(SUBSTITUTE(U391,CHAR(160)," ")),BK15:BK62,BM15:BM62),_xlfn.XLOOKUP(TRIM(SUBSTITUTE(U391,CHAR(160)," ")),BL15:BL62,BM15:BM62))))*T391*IF(ISBLANK(Q391),1,Q391)+IFERROR(_xlfn.XLOOKUP("RECHERCHEX",TRIM(L391:AD391),L391:AD391),0),0))</f>
        <v/>
      </c>
      <c r="AM391" s="1038">
        <f t="shared" si="147"/>
        <v>0</v>
      </c>
      <c r="AN391" s="1627" t="str">
        <f t="shared" si="148"/>
        <v/>
      </c>
      <c r="AO391" s="1039">
        <f t="shared" si="149"/>
        <v>0</v>
      </c>
      <c r="AP391" s="1039">
        <f t="shared" si="150"/>
        <v>0</v>
      </c>
      <c r="AQ391" s="1052">
        <f>IF(AO391&gt;0,AS9,0)</f>
        <v>0</v>
      </c>
      <c r="AR391" s="1626" t="str">
        <f>IF(TRIM(AG391)="▼ recette suivante", AG391, IF(AQ391&gt;0, IF(AT9&lt;&gt;"", AT9&amp;"-ou.or.o ❾ + or - &gt;", ""), ""))</f>
        <v/>
      </c>
      <c r="AS391" s="1064"/>
      <c r="AT391" s="1064"/>
      <c r="AU391" s="1053">
        <f t="shared" si="151"/>
        <v>0</v>
      </c>
      <c r="AV391" s="1054">
        <f>IF(AK391,IF(OR(AU391="",N(AU391)&lt;=0.000000001),"",_xlfn.XLOOKUP(AJ391,BJ15:BJ62,BN15:BN62,_xlfn.XLOOKUP(AJ391,BK15:BK62,BN15:BN62,_xlfn.XLOOKUP(AJ391,BL15:BL62,BN15:BN62,"")))),0)</f>
        <v>0</v>
      </c>
      <c r="AW391" s="1067" cm="1">
        <f t="array" ref="AW391">IF(AK391&lt;&gt;1,0,IF(OR(AU391="",N(AU391)&lt;=0.000000001),"",IF(OR(AO391="",N(AO391)&lt;=0.000000001),0,IF(ISNUMBER(AU391),IFERROR(_xlfn.LET(_xlpm.ai_test,TRIM(AJ391),_xlpm.r,IFERROR(_xlfn.XLOOKUP(_xlpm.ai_test,BJ15:BJ62,ROW(BJ15:BJ62),0,1),IFERROR(_xlfn.XLOOKUP(_xlpm.ai_test,BK15:BK62,ROW(BK15:BK62),0,1),_xlfn.XLOOKUP(_xlpm.ai_test,BL15:BL62,ROW(BL15:BL62),0,1))),_xlpm.p,_xlpm.r-MIN(ROW(BJ15:BJ62))+1,_xlpm.f,INDEX(BM15:BM62,_xlpm.p),_xlpm.u,INDEX(BN15:BN62,_xlpm.p),_xlpm.s,INDEX(BP15:BP62,_xlpm.p),_xlpm.q,N(AU391)/_xlpm.f,IF(_xlpm.q&gt;=_xlpm.s,ROUND(_xlpm.q,1)&amp;" "&amp;_xlpm.ai_test&amp;" = "&amp;ROUND(_xlpm.q*_xlpm.f,1)&amp;" "&amp;_xlpm.u,ROUND(_xlpm.q,1)&amp;" "&amp;_xlpm.ai_test)),""),""))))</f>
        <v>0</v>
      </c>
      <c r="AX391" s="1055"/>
      <c r="AY391" s="1053">
        <f t="shared" si="152"/>
        <v>0</v>
      </c>
      <c r="AZ391" s="1054" t="str">
        <f t="shared" si="153"/>
        <v/>
      </c>
      <c r="BA391" s="1056">
        <f t="shared" si="154"/>
        <v>0</v>
      </c>
      <c r="BB391" s="1057" t="str">
        <f t="shared" si="155"/>
        <v/>
      </c>
      <c r="BC391" s="1046"/>
      <c r="BD391" s="1058">
        <f t="shared" si="156"/>
        <v>0</v>
      </c>
      <c r="BE391" s="1048" t="str">
        <f t="shared" si="157"/>
        <v/>
      </c>
      <c r="BF391" s="262" t="s">
        <v>22</v>
      </c>
      <c r="BG391" s="1027">
        <f t="shared" si="158"/>
        <v>0</v>
      </c>
      <c r="BH391" s="1028">
        <f t="shared" si="159"/>
        <v>0</v>
      </c>
      <c r="BI391"/>
      <c r="BR391"/>
      <c r="BS391"/>
      <c r="BT391"/>
      <c r="BU391"/>
      <c r="BV391"/>
      <c r="BW391"/>
      <c r="BX391" s="964" t="str">
        <f t="shared" si="160"/>
        <v>►</v>
      </c>
      <c r="BY391" s="848"/>
      <c r="BZ391" s="848"/>
      <c r="CA391" s="848"/>
      <c r="CB391" s="848"/>
      <c r="CC391" s="848"/>
      <c r="CD391" s="262"/>
      <c r="CE391"/>
      <c r="CF391"/>
      <c r="CG391"/>
      <c r="CH391"/>
      <c r="CI391"/>
      <c r="CJ391"/>
      <c r="CK391"/>
      <c r="CL391" s="262"/>
      <c r="CM391"/>
      <c r="CN391"/>
      <c r="CO391"/>
      <c r="CP391"/>
      <c r="CQ391"/>
      <c r="CR391"/>
      <c r="CS391"/>
      <c r="CT391" s="262"/>
      <c r="CU391"/>
      <c r="CV391"/>
      <c r="CW391"/>
      <c r="CX391"/>
      <c r="CY391"/>
      <c r="CZ391"/>
      <c r="DA391"/>
      <c r="DB391" s="262"/>
      <c r="DC391" s="3">
        <v>1</v>
      </c>
    </row>
    <row r="392" spans="3:107" s="701" customFormat="1" ht="21" customHeight="1">
      <c r="C392"/>
      <c r="D392" s="262"/>
      <c r="E392" s="262"/>
      <c r="F392" s="262"/>
      <c r="G392" s="262"/>
      <c r="H392" s="262"/>
      <c r="I392" s="262"/>
      <c r="J392" s="262"/>
      <c r="K392" s="262"/>
      <c r="L392" s="115" t="s">
        <v>16</v>
      </c>
      <c r="M392" s="3141"/>
      <c r="N392" s="3142"/>
      <c r="O392" s="3141"/>
      <c r="P392" s="3143"/>
      <c r="Q392" s="3144"/>
      <c r="R392" s="3145"/>
      <c r="S392" s="3146"/>
      <c r="T392" s="3147"/>
      <c r="U392" s="3148"/>
      <c r="V392" s="3149"/>
      <c r="W392" s="2109"/>
      <c r="X392" s="3150"/>
      <c r="Y392" s="117"/>
      <c r="Z392" s="3151"/>
      <c r="AA392" s="3152"/>
      <c r="AB392" s="3153"/>
      <c r="AC392" s="3154"/>
      <c r="AD392" s="119"/>
      <c r="AE392" s="262" t="s">
        <v>22</v>
      </c>
      <c r="AF392" s="1035" t="str">
        <f t="shared" si="142"/>
        <v>►</v>
      </c>
      <c r="AG392" s="1036" t="str">
        <f t="shared" si="143"/>
        <v/>
      </c>
      <c r="AH392" s="1037" t="str">
        <f t="shared" si="144"/>
        <v/>
      </c>
      <c r="AI392" s="1036" t="str">
        <f t="shared" si="145"/>
        <v/>
      </c>
      <c r="AJ392" s="1037" t="str">
        <f t="shared" si="146"/>
        <v/>
      </c>
      <c r="AK392" s="1037">
        <f>IF(AND(L392="A",COUNTIF(BJ15:BL62,TRIM(U392))&gt;0),1,0)</f>
        <v>0</v>
      </c>
      <c r="AL392" s="1051" t="str" cm="1">
        <f t="array" ref="AL392">IF(AF392&lt;&gt;"A","",IFERROR((IFERROR(_xlfn.XLOOKUP(TRIM(SUBSTITUTE(U392,CHAR(160)," ")),BJ15:BJ62,BM15:BM62),IFERROR(_xlfn.XLOOKUP(TRIM(SUBSTITUTE(U392,CHAR(160)," ")),BK15:BK62,BM15:BM62),_xlfn.XLOOKUP(TRIM(SUBSTITUTE(U392,CHAR(160)," ")),BL15:BL62,BM15:BM62))))*T392*IF(ISBLANK(Q392),1,Q392)+IFERROR(_xlfn.XLOOKUP("RECHERCHEX",TRIM(L392:AD392),L392:AD392),0),0))</f>
        <v/>
      </c>
      <c r="AM392" s="1038">
        <f t="shared" si="147"/>
        <v>0</v>
      </c>
      <c r="AN392" s="1627" t="str">
        <f t="shared" si="148"/>
        <v/>
      </c>
      <c r="AO392" s="1039">
        <f t="shared" si="149"/>
        <v>0</v>
      </c>
      <c r="AP392" s="1039">
        <f t="shared" si="150"/>
        <v>0</v>
      </c>
      <c r="AQ392" s="1040">
        <f>IF(AO392&gt;0,AS9,0)</f>
        <v>0</v>
      </c>
      <c r="AR392" s="1628" t="str">
        <f>IF(TRIM(AG392)="▼ recette suivante", AG392, IF(AQ392&gt;0, IF(AT9&lt;&gt;"", AT9&amp;"-ou.or.o ❾ + or - &gt;", ""), ""))</f>
        <v/>
      </c>
      <c r="AS392" s="1064"/>
      <c r="AT392" s="1064"/>
      <c r="AU392" s="1042">
        <f t="shared" si="151"/>
        <v>0</v>
      </c>
      <c r="AV392" s="1043">
        <f>IF(AK392,IF(OR(AU392="",N(AU392)&lt;=0.000000001),"",_xlfn.XLOOKUP(AJ392,BJ15:BJ62,BN15:BN62,_xlfn.XLOOKUP(AJ392,BK15:BK62,BN15:BN62,_xlfn.XLOOKUP(AJ392,BL15:BL62,BN15:BN62,"")))),0)</f>
        <v>0</v>
      </c>
      <c r="AW392" s="1065" cm="1">
        <f t="array" ref="AW392">IF(AK392&lt;&gt;1,0,IF(OR(AU392="",N(AU392)&lt;=0.000000001),"",IF(OR(AO392="",N(AO392)&lt;=0.000000001),0,IF(ISNUMBER(AU392),IFERROR(_xlfn.LET(_xlpm.ai_test,TRIM(AJ392),_xlpm.r,IFERROR(_xlfn.XLOOKUP(_xlpm.ai_test,BJ15:BJ62,ROW(BJ15:BJ62),0,1),IFERROR(_xlfn.XLOOKUP(_xlpm.ai_test,BK15:BK62,ROW(BK15:BK62),0,1),_xlfn.XLOOKUP(_xlpm.ai_test,BL15:BL62,ROW(BL15:BL62),0,1))),_xlpm.p,_xlpm.r-MIN(ROW(BJ15:BJ62))+1,_xlpm.f,INDEX(BM15:BM62,_xlpm.p),_xlpm.u,INDEX(BN15:BN62,_xlpm.p),_xlpm.s,INDEX(BP15:BP62,_xlpm.p),_xlpm.q,N(AU392)/_xlpm.f,IF(_xlpm.q&gt;=_xlpm.s,ROUND(_xlpm.q,1)&amp;" "&amp;_xlpm.ai_test&amp;" = "&amp;ROUND(_xlpm.q*_xlpm.f,1)&amp;" "&amp;_xlpm.u,ROUND(_xlpm.q,1)&amp;" "&amp;_xlpm.ai_test)),""),""))))</f>
        <v>0</v>
      </c>
      <c r="AX392" s="1055"/>
      <c r="AY392" s="1042">
        <f t="shared" si="152"/>
        <v>0</v>
      </c>
      <c r="AZ392" s="1043" t="str">
        <f t="shared" si="153"/>
        <v/>
      </c>
      <c r="BA392" s="1044">
        <f t="shared" si="154"/>
        <v>0</v>
      </c>
      <c r="BB392" s="1045" t="str">
        <f t="shared" si="155"/>
        <v/>
      </c>
      <c r="BC392" s="1046"/>
      <c r="BD392" s="1047">
        <f t="shared" si="156"/>
        <v>0</v>
      </c>
      <c r="BE392" s="1048" t="str">
        <f t="shared" si="157"/>
        <v/>
      </c>
      <c r="BF392" s="262" t="s">
        <v>22</v>
      </c>
      <c r="BG392" s="1027">
        <f t="shared" si="158"/>
        <v>0</v>
      </c>
      <c r="BH392" s="1028">
        <f t="shared" si="159"/>
        <v>0</v>
      </c>
      <c r="BI392"/>
      <c r="BR392"/>
      <c r="BS392"/>
      <c r="BT392"/>
      <c r="BU392"/>
      <c r="BV392"/>
      <c r="BW392"/>
      <c r="BX392" s="964" t="str">
        <f t="shared" si="160"/>
        <v>►</v>
      </c>
      <c r="BY392" s="848"/>
      <c r="BZ392" s="848"/>
      <c r="CA392" s="848"/>
      <c r="CB392" s="848"/>
      <c r="CC392" s="848"/>
      <c r="CD392" s="262"/>
      <c r="CE392"/>
      <c r="CF392"/>
      <c r="CG392"/>
      <c r="CH392"/>
      <c r="CI392"/>
      <c r="CJ392"/>
      <c r="CK392"/>
      <c r="CL392" s="262"/>
      <c r="CM392"/>
      <c r="CN392"/>
      <c r="CO392"/>
      <c r="CP392"/>
      <c r="CQ392"/>
      <c r="CR392"/>
      <c r="CS392"/>
      <c r="CT392" s="262"/>
      <c r="CU392"/>
      <c r="CV392"/>
      <c r="CW392"/>
      <c r="CX392"/>
      <c r="CY392"/>
      <c r="CZ392"/>
      <c r="DA392"/>
      <c r="DB392" s="262"/>
      <c r="DC392" s="3">
        <v>1</v>
      </c>
    </row>
    <row r="393" spans="3:107" s="701" customFormat="1" ht="21" customHeight="1">
      <c r="C393"/>
      <c r="D393" s="262"/>
      <c r="E393" s="262"/>
      <c r="F393" s="262"/>
      <c r="G393" s="262"/>
      <c r="H393" s="262"/>
      <c r="I393" s="262"/>
      <c r="J393" s="262"/>
      <c r="K393" s="262"/>
      <c r="L393" s="115" t="s">
        <v>16</v>
      </c>
      <c r="M393" s="3141"/>
      <c r="N393" s="3142"/>
      <c r="O393" s="3141"/>
      <c r="P393" s="3143"/>
      <c r="Q393" s="3144"/>
      <c r="R393" s="3145"/>
      <c r="S393" s="3146"/>
      <c r="T393" s="3147"/>
      <c r="U393" s="3148"/>
      <c r="V393" s="3149"/>
      <c r="W393" s="2109"/>
      <c r="X393" s="3150"/>
      <c r="Y393" s="117"/>
      <c r="Z393" s="3151"/>
      <c r="AA393" s="3152"/>
      <c r="AB393" s="3153"/>
      <c r="AC393" s="3154"/>
      <c r="AD393" s="119"/>
      <c r="AE393" s="262" t="s">
        <v>22</v>
      </c>
      <c r="AF393" s="1035" t="str">
        <f t="shared" si="142"/>
        <v>►</v>
      </c>
      <c r="AG393" s="1036" t="str">
        <f t="shared" si="143"/>
        <v/>
      </c>
      <c r="AH393" s="1037" t="str">
        <f t="shared" si="144"/>
        <v/>
      </c>
      <c r="AI393" s="1036" t="str">
        <f t="shared" si="145"/>
        <v/>
      </c>
      <c r="AJ393" s="1037" t="str">
        <f t="shared" si="146"/>
        <v/>
      </c>
      <c r="AK393" s="1037">
        <f>IF(AND(L393="A",COUNTIF(BJ15:BL62,TRIM(U393))&gt;0),1,0)</f>
        <v>0</v>
      </c>
      <c r="AL393" s="1051" t="str" cm="1">
        <f t="array" ref="AL393">IF(AF393&lt;&gt;"A","",IFERROR((IFERROR(_xlfn.XLOOKUP(TRIM(SUBSTITUTE(U393,CHAR(160)," ")),BJ15:BJ62,BM15:BM62),IFERROR(_xlfn.XLOOKUP(TRIM(SUBSTITUTE(U393,CHAR(160)," ")),BK15:BK62,BM15:BM62),_xlfn.XLOOKUP(TRIM(SUBSTITUTE(U393,CHAR(160)," ")),BL15:BL62,BM15:BM62))))*T393*IF(ISBLANK(Q393),1,Q393)+IFERROR(_xlfn.XLOOKUP("RECHERCHEX",TRIM(L393:AD393),L393:AD393),0),0))</f>
        <v/>
      </c>
      <c r="AM393" s="1038">
        <f t="shared" si="147"/>
        <v>0</v>
      </c>
      <c r="AN393" s="1627" t="str">
        <f t="shared" si="148"/>
        <v/>
      </c>
      <c r="AO393" s="1039">
        <f t="shared" si="149"/>
        <v>0</v>
      </c>
      <c r="AP393" s="1039">
        <f t="shared" si="150"/>
        <v>0</v>
      </c>
      <c r="AQ393" s="1052">
        <f>IF(AO393&gt;0,AS9,0)</f>
        <v>0</v>
      </c>
      <c r="AR393" s="1626" t="str">
        <f>IF(TRIM(AG393)="▼ recette suivante", AG393, IF(AQ393&gt;0, IF(AT9&lt;&gt;"", AT9&amp;"-ou.or.o ❾ + or - &gt;", ""), ""))</f>
        <v/>
      </c>
      <c r="AS393" s="1064"/>
      <c r="AT393" s="1064"/>
      <c r="AU393" s="1053">
        <f t="shared" si="151"/>
        <v>0</v>
      </c>
      <c r="AV393" s="1054">
        <f>IF(AK393,IF(OR(AU393="",N(AU393)&lt;=0.000000001),"",_xlfn.XLOOKUP(AJ393,BJ15:BJ62,BN15:BN62,_xlfn.XLOOKUP(AJ393,BK15:BK62,BN15:BN62,_xlfn.XLOOKUP(AJ393,BL15:BL62,BN15:BN62,"")))),0)</f>
        <v>0</v>
      </c>
      <c r="AW393" s="1067" cm="1">
        <f t="array" ref="AW393">IF(AK393&lt;&gt;1,0,IF(OR(AU393="",N(AU393)&lt;=0.000000001),"",IF(OR(AO393="",N(AO393)&lt;=0.000000001),0,IF(ISNUMBER(AU393),IFERROR(_xlfn.LET(_xlpm.ai_test,TRIM(AJ393),_xlpm.r,IFERROR(_xlfn.XLOOKUP(_xlpm.ai_test,BJ15:BJ62,ROW(BJ15:BJ62),0,1),IFERROR(_xlfn.XLOOKUP(_xlpm.ai_test,BK15:BK62,ROW(BK15:BK62),0,1),_xlfn.XLOOKUP(_xlpm.ai_test,BL15:BL62,ROW(BL15:BL62),0,1))),_xlpm.p,_xlpm.r-MIN(ROW(BJ15:BJ62))+1,_xlpm.f,INDEX(BM15:BM62,_xlpm.p),_xlpm.u,INDEX(BN15:BN62,_xlpm.p),_xlpm.s,INDEX(BP15:BP62,_xlpm.p),_xlpm.q,N(AU393)/_xlpm.f,IF(_xlpm.q&gt;=_xlpm.s,ROUND(_xlpm.q,1)&amp;" "&amp;_xlpm.ai_test&amp;" = "&amp;ROUND(_xlpm.q*_xlpm.f,1)&amp;" "&amp;_xlpm.u,ROUND(_xlpm.q,1)&amp;" "&amp;_xlpm.ai_test)),""),""))))</f>
        <v>0</v>
      </c>
      <c r="AX393" s="1055"/>
      <c r="AY393" s="1053">
        <f t="shared" si="152"/>
        <v>0</v>
      </c>
      <c r="AZ393" s="1054" t="str">
        <f t="shared" si="153"/>
        <v/>
      </c>
      <c r="BA393" s="1056">
        <f t="shared" si="154"/>
        <v>0</v>
      </c>
      <c r="BB393" s="1057" t="str">
        <f t="shared" si="155"/>
        <v/>
      </c>
      <c r="BC393" s="1046"/>
      <c r="BD393" s="1058">
        <f t="shared" si="156"/>
        <v>0</v>
      </c>
      <c r="BE393" s="1048" t="str">
        <f t="shared" si="157"/>
        <v/>
      </c>
      <c r="BF393" s="262" t="s">
        <v>22</v>
      </c>
      <c r="BG393" s="1027">
        <f t="shared" si="158"/>
        <v>0</v>
      </c>
      <c r="BH393" s="1028">
        <f t="shared" si="159"/>
        <v>0</v>
      </c>
      <c r="BI393"/>
      <c r="BR393"/>
      <c r="BS393"/>
      <c r="BT393"/>
      <c r="BU393"/>
      <c r="BV393"/>
      <c r="BW393"/>
      <c r="BX393" s="964" t="str">
        <f t="shared" si="160"/>
        <v>►</v>
      </c>
      <c r="BY393" s="848"/>
      <c r="BZ393" s="848"/>
      <c r="CA393" s="848"/>
      <c r="CB393" s="848"/>
      <c r="CC393" s="848"/>
      <c r="CD393" s="262"/>
      <c r="CE393"/>
      <c r="CF393"/>
      <c r="CG393"/>
      <c r="CH393"/>
      <c r="CI393"/>
      <c r="CJ393"/>
      <c r="CK393"/>
      <c r="CL393" s="262"/>
      <c r="CM393"/>
      <c r="CN393"/>
      <c r="CO393"/>
      <c r="CP393"/>
      <c r="CQ393"/>
      <c r="CR393"/>
      <c r="CS393"/>
      <c r="CT393" s="262"/>
      <c r="CU393"/>
      <c r="CV393"/>
      <c r="CW393"/>
      <c r="CX393"/>
      <c r="CY393"/>
      <c r="CZ393"/>
      <c r="DA393"/>
      <c r="DB393" s="262"/>
      <c r="DC393" s="3">
        <v>1</v>
      </c>
    </row>
    <row r="394" spans="3:107" s="701" customFormat="1" ht="21" customHeight="1">
      <c r="C394"/>
      <c r="D394" s="262"/>
      <c r="E394" s="262"/>
      <c r="F394" s="262"/>
      <c r="G394" s="262"/>
      <c r="H394" s="262"/>
      <c r="I394" s="262"/>
      <c r="J394" s="262"/>
      <c r="K394" s="262"/>
      <c r="L394" s="115" t="s">
        <v>16</v>
      </c>
      <c r="M394" s="3141"/>
      <c r="N394" s="3142"/>
      <c r="O394" s="3141"/>
      <c r="P394" s="3143"/>
      <c r="Q394" s="3144"/>
      <c r="R394" s="3145"/>
      <c r="S394" s="3146"/>
      <c r="T394" s="3147"/>
      <c r="U394" s="3148"/>
      <c r="V394" s="3149"/>
      <c r="W394" s="2109"/>
      <c r="X394" s="3150"/>
      <c r="Y394" s="117"/>
      <c r="Z394" s="3151"/>
      <c r="AA394" s="3152"/>
      <c r="AB394" s="3153"/>
      <c r="AC394" s="3154"/>
      <c r="AD394" s="119"/>
      <c r="AE394" s="262" t="s">
        <v>22</v>
      </c>
      <c r="AF394" s="1035" t="str">
        <f t="shared" si="142"/>
        <v>►</v>
      </c>
      <c r="AG394" s="1036" t="str">
        <f t="shared" si="143"/>
        <v/>
      </c>
      <c r="AH394" s="1037" t="str">
        <f t="shared" si="144"/>
        <v/>
      </c>
      <c r="AI394" s="1036" t="str">
        <f t="shared" si="145"/>
        <v/>
      </c>
      <c r="AJ394" s="1037" t="str">
        <f t="shared" si="146"/>
        <v/>
      </c>
      <c r="AK394" s="1037">
        <f>IF(AND(L394="A",COUNTIF(BJ15:BL62,TRIM(U394))&gt;0),1,0)</f>
        <v>0</v>
      </c>
      <c r="AL394" s="1051" t="str" cm="1">
        <f t="array" ref="AL394">IF(AF394&lt;&gt;"A","",IFERROR((IFERROR(_xlfn.XLOOKUP(TRIM(SUBSTITUTE(U394,CHAR(160)," ")),BJ15:BJ62,BM15:BM62),IFERROR(_xlfn.XLOOKUP(TRIM(SUBSTITUTE(U394,CHAR(160)," ")),BK15:BK62,BM15:BM62),_xlfn.XLOOKUP(TRIM(SUBSTITUTE(U394,CHAR(160)," ")),BL15:BL62,BM15:BM62))))*T394*IF(ISBLANK(Q394),1,Q394)+IFERROR(_xlfn.XLOOKUP("RECHERCHEX",TRIM(L394:AD394),L394:AD394),0),0))</f>
        <v/>
      </c>
      <c r="AM394" s="1038">
        <f t="shared" si="147"/>
        <v>0</v>
      </c>
      <c r="AN394" s="1627" t="str">
        <f t="shared" si="148"/>
        <v/>
      </c>
      <c r="AO394" s="1039">
        <f t="shared" si="149"/>
        <v>0</v>
      </c>
      <c r="AP394" s="1039">
        <f t="shared" si="150"/>
        <v>0</v>
      </c>
      <c r="AQ394" s="1040">
        <f>IF(AO394&gt;0,AS9,0)</f>
        <v>0</v>
      </c>
      <c r="AR394" s="1628" t="str">
        <f>IF(TRIM(AG394)="▼ recette suivante", AG394, IF(AQ394&gt;0, IF(AT9&lt;&gt;"", AT9&amp;"-ou.or.o ❾ + or - &gt;", ""), ""))</f>
        <v/>
      </c>
      <c r="AS394" s="1064"/>
      <c r="AT394" s="1064"/>
      <c r="AU394" s="1042">
        <f t="shared" si="151"/>
        <v>0</v>
      </c>
      <c r="AV394" s="1043">
        <f>IF(AK394,IF(OR(AU394="",N(AU394)&lt;=0.000000001),"",_xlfn.XLOOKUP(AJ394,BJ15:BJ62,BN15:BN62,_xlfn.XLOOKUP(AJ394,BK15:BK62,BN15:BN62,_xlfn.XLOOKUP(AJ394,BL15:BL62,BN15:BN62,"")))),0)</f>
        <v>0</v>
      </c>
      <c r="AW394" s="1065" cm="1">
        <f t="array" ref="AW394">IF(AK394&lt;&gt;1,0,IF(OR(AU394="",N(AU394)&lt;=0.000000001),"",IF(OR(AO394="",N(AO394)&lt;=0.000000001),0,IF(ISNUMBER(AU394),IFERROR(_xlfn.LET(_xlpm.ai_test,TRIM(AJ394),_xlpm.r,IFERROR(_xlfn.XLOOKUP(_xlpm.ai_test,BJ15:BJ62,ROW(BJ15:BJ62),0,1),IFERROR(_xlfn.XLOOKUP(_xlpm.ai_test,BK15:BK62,ROW(BK15:BK62),0,1),_xlfn.XLOOKUP(_xlpm.ai_test,BL15:BL62,ROW(BL15:BL62),0,1))),_xlpm.p,_xlpm.r-MIN(ROW(BJ15:BJ62))+1,_xlpm.f,INDEX(BM15:BM62,_xlpm.p),_xlpm.u,INDEX(BN15:BN62,_xlpm.p),_xlpm.s,INDEX(BP15:BP62,_xlpm.p),_xlpm.q,N(AU394)/_xlpm.f,IF(_xlpm.q&gt;=_xlpm.s,ROUND(_xlpm.q,1)&amp;" "&amp;_xlpm.ai_test&amp;" = "&amp;ROUND(_xlpm.q*_xlpm.f,1)&amp;" "&amp;_xlpm.u,ROUND(_xlpm.q,1)&amp;" "&amp;_xlpm.ai_test)),""),""))))</f>
        <v>0</v>
      </c>
      <c r="AX394" s="1055"/>
      <c r="AY394" s="1042">
        <f t="shared" si="152"/>
        <v>0</v>
      </c>
      <c r="AZ394" s="1043" t="str">
        <f t="shared" si="153"/>
        <v/>
      </c>
      <c r="BA394" s="1044">
        <f t="shared" si="154"/>
        <v>0</v>
      </c>
      <c r="BB394" s="1045" t="str">
        <f t="shared" si="155"/>
        <v/>
      </c>
      <c r="BC394" s="1046"/>
      <c r="BD394" s="1047">
        <f t="shared" si="156"/>
        <v>0</v>
      </c>
      <c r="BE394" s="1048" t="str">
        <f t="shared" si="157"/>
        <v/>
      </c>
      <c r="BF394" s="262" t="s">
        <v>22</v>
      </c>
      <c r="BG394" s="1027">
        <f t="shared" si="158"/>
        <v>0</v>
      </c>
      <c r="BH394" s="1028">
        <f t="shared" si="159"/>
        <v>0</v>
      </c>
      <c r="BI394"/>
      <c r="BR394"/>
      <c r="BS394"/>
      <c r="BT394"/>
      <c r="BU394"/>
      <c r="BV394"/>
      <c r="BW394"/>
      <c r="BX394" s="964" t="str">
        <f t="shared" si="160"/>
        <v>►</v>
      </c>
      <c r="BY394" s="848"/>
      <c r="BZ394" s="848"/>
      <c r="CA394" s="848"/>
      <c r="CB394" s="848"/>
      <c r="CC394" s="848"/>
      <c r="CD394" s="262"/>
      <c r="CE394"/>
      <c r="CF394"/>
      <c r="CG394"/>
      <c r="CH394"/>
      <c r="CI394"/>
      <c r="CJ394"/>
      <c r="CK394"/>
      <c r="CL394" s="262"/>
      <c r="CM394"/>
      <c r="CN394"/>
      <c r="CO394"/>
      <c r="CP394"/>
      <c r="CQ394"/>
      <c r="CR394"/>
      <c r="CS394"/>
      <c r="CT394" s="262"/>
      <c r="CU394"/>
      <c r="CV394"/>
      <c r="CW394"/>
      <c r="CX394"/>
      <c r="CY394"/>
      <c r="CZ394"/>
      <c r="DA394"/>
      <c r="DB394" s="262"/>
      <c r="DC394" s="3">
        <v>1</v>
      </c>
    </row>
    <row r="395" spans="3:107" s="701" customFormat="1" ht="21" customHeight="1">
      <c r="C395"/>
      <c r="D395" s="262"/>
      <c r="E395" s="262"/>
      <c r="F395" s="262"/>
      <c r="G395" s="262"/>
      <c r="H395" s="262"/>
      <c r="I395" s="262"/>
      <c r="J395" s="262"/>
      <c r="K395" s="262"/>
      <c r="L395" s="115" t="s">
        <v>16</v>
      </c>
      <c r="M395" s="3141"/>
      <c r="N395" s="3142"/>
      <c r="O395" s="3141"/>
      <c r="P395" s="3143"/>
      <c r="Q395" s="3144"/>
      <c r="R395" s="3145"/>
      <c r="S395" s="3146"/>
      <c r="T395" s="3147"/>
      <c r="U395" s="3148"/>
      <c r="V395" s="3149"/>
      <c r="W395" s="2109"/>
      <c r="X395" s="3150"/>
      <c r="Y395" s="117"/>
      <c r="Z395" s="3151"/>
      <c r="AA395" s="3152"/>
      <c r="AB395" s="3153"/>
      <c r="AC395" s="3154"/>
      <c r="AD395" s="119"/>
      <c r="AE395" s="262" t="s">
        <v>22</v>
      </c>
      <c r="AF395" s="1035" t="str">
        <f t="shared" si="142"/>
        <v>►</v>
      </c>
      <c r="AG395" s="1036" t="str">
        <f t="shared" si="143"/>
        <v/>
      </c>
      <c r="AH395" s="1037" t="str">
        <f t="shared" si="144"/>
        <v/>
      </c>
      <c r="AI395" s="1036" t="str">
        <f t="shared" si="145"/>
        <v/>
      </c>
      <c r="AJ395" s="1037" t="str">
        <f t="shared" si="146"/>
        <v/>
      </c>
      <c r="AK395" s="1037">
        <f>IF(AND(L395="A",COUNTIF(BJ15:BL62,TRIM(U395))&gt;0),1,0)</f>
        <v>0</v>
      </c>
      <c r="AL395" s="1051" t="str" cm="1">
        <f t="array" ref="AL395">IF(AF395&lt;&gt;"A","",IFERROR((IFERROR(_xlfn.XLOOKUP(TRIM(SUBSTITUTE(U395,CHAR(160)," ")),BJ15:BJ62,BM15:BM62),IFERROR(_xlfn.XLOOKUP(TRIM(SUBSTITUTE(U395,CHAR(160)," ")),BK15:BK62,BM15:BM62),_xlfn.XLOOKUP(TRIM(SUBSTITUTE(U395,CHAR(160)," ")),BL15:BL62,BM15:BM62))))*T395*IF(ISBLANK(Q395),1,Q395)+IFERROR(_xlfn.XLOOKUP("RECHERCHEX",TRIM(L395:AD395),L395:AD395),0),0))</f>
        <v/>
      </c>
      <c r="AM395" s="1038">
        <f t="shared" si="147"/>
        <v>0</v>
      </c>
      <c r="AN395" s="1627" t="str">
        <f t="shared" si="148"/>
        <v/>
      </c>
      <c r="AO395" s="1039">
        <f t="shared" si="149"/>
        <v>0</v>
      </c>
      <c r="AP395" s="1039">
        <f t="shared" si="150"/>
        <v>0</v>
      </c>
      <c r="AQ395" s="1052">
        <f>IF(AO395&gt;0,AS9,0)</f>
        <v>0</v>
      </c>
      <c r="AR395" s="1626" t="str">
        <f>IF(TRIM(AG395)="▼ recette suivante", AG395, IF(AQ395&gt;0, IF(AT9&lt;&gt;"", AT9&amp;"-ou.or.o ❾ + or - &gt;", ""), ""))</f>
        <v/>
      </c>
      <c r="AS395" s="1064"/>
      <c r="AT395" s="1064"/>
      <c r="AU395" s="1053">
        <f t="shared" si="151"/>
        <v>0</v>
      </c>
      <c r="AV395" s="1054">
        <f>IF(AK395,IF(OR(AU395="",N(AU395)&lt;=0.000000001),"",_xlfn.XLOOKUP(AJ395,BJ15:BJ62,BN15:BN62,_xlfn.XLOOKUP(AJ395,BK15:BK62,BN15:BN62,_xlfn.XLOOKUP(AJ395,BL15:BL62,BN15:BN62,"")))),0)</f>
        <v>0</v>
      </c>
      <c r="AW395" s="1067" cm="1">
        <f t="array" ref="AW395">IF(AK395&lt;&gt;1,0,IF(OR(AU395="",N(AU395)&lt;=0.000000001),"",IF(OR(AO395="",N(AO395)&lt;=0.000000001),0,IF(ISNUMBER(AU395),IFERROR(_xlfn.LET(_xlpm.ai_test,TRIM(AJ395),_xlpm.r,IFERROR(_xlfn.XLOOKUP(_xlpm.ai_test,BJ15:BJ62,ROW(BJ15:BJ62),0,1),IFERROR(_xlfn.XLOOKUP(_xlpm.ai_test,BK15:BK62,ROW(BK15:BK62),0,1),_xlfn.XLOOKUP(_xlpm.ai_test,BL15:BL62,ROW(BL15:BL62),0,1))),_xlpm.p,_xlpm.r-MIN(ROW(BJ15:BJ62))+1,_xlpm.f,INDEX(BM15:BM62,_xlpm.p),_xlpm.u,INDEX(BN15:BN62,_xlpm.p),_xlpm.s,INDEX(BP15:BP62,_xlpm.p),_xlpm.q,N(AU395)/_xlpm.f,IF(_xlpm.q&gt;=_xlpm.s,ROUND(_xlpm.q,1)&amp;" "&amp;_xlpm.ai_test&amp;" = "&amp;ROUND(_xlpm.q*_xlpm.f,1)&amp;" "&amp;_xlpm.u,ROUND(_xlpm.q,1)&amp;" "&amp;_xlpm.ai_test)),""),""))))</f>
        <v>0</v>
      </c>
      <c r="AX395" s="1055"/>
      <c r="AY395" s="1053">
        <f t="shared" si="152"/>
        <v>0</v>
      </c>
      <c r="AZ395" s="1054" t="str">
        <f t="shared" si="153"/>
        <v/>
      </c>
      <c r="BA395" s="1056">
        <f t="shared" si="154"/>
        <v>0</v>
      </c>
      <c r="BB395" s="1057" t="str">
        <f t="shared" si="155"/>
        <v/>
      </c>
      <c r="BC395" s="1046"/>
      <c r="BD395" s="1058">
        <f t="shared" si="156"/>
        <v>0</v>
      </c>
      <c r="BE395" s="1048" t="str">
        <f t="shared" si="157"/>
        <v/>
      </c>
      <c r="BF395" s="262" t="s">
        <v>22</v>
      </c>
      <c r="BG395" s="1027">
        <f t="shared" si="158"/>
        <v>0</v>
      </c>
      <c r="BH395" s="1028">
        <f t="shared" si="159"/>
        <v>0</v>
      </c>
      <c r="BI395"/>
      <c r="BR395"/>
      <c r="BS395"/>
      <c r="BT395"/>
      <c r="BU395"/>
      <c r="BV395"/>
      <c r="BW395"/>
      <c r="BX395" s="964" t="str">
        <f t="shared" si="160"/>
        <v>►</v>
      </c>
      <c r="BY395" s="848"/>
      <c r="BZ395" s="848"/>
      <c r="CA395" s="848"/>
      <c r="CB395" s="848"/>
      <c r="CC395" s="848"/>
      <c r="CD395" s="262"/>
      <c r="CE395"/>
      <c r="CF395"/>
      <c r="CG395"/>
      <c r="CH395"/>
      <c r="CI395"/>
      <c r="CJ395"/>
      <c r="CK395"/>
      <c r="CL395" s="262"/>
      <c r="CM395"/>
      <c r="CN395"/>
      <c r="CO395"/>
      <c r="CP395"/>
      <c r="CQ395"/>
      <c r="CR395"/>
      <c r="CS395"/>
      <c r="CT395" s="262"/>
      <c r="CU395"/>
      <c r="CV395"/>
      <c r="CW395"/>
      <c r="CX395"/>
      <c r="CY395"/>
      <c r="CZ395"/>
      <c r="DA395"/>
      <c r="DB395" s="262"/>
      <c r="DC395" s="3">
        <v>1</v>
      </c>
    </row>
    <row r="396" spans="3:107" s="701" customFormat="1" ht="21" customHeight="1">
      <c r="C396"/>
      <c r="D396" s="262"/>
      <c r="E396" s="262"/>
      <c r="F396" s="262"/>
      <c r="G396" s="262"/>
      <c r="H396" s="262"/>
      <c r="I396" s="262"/>
      <c r="J396" s="262"/>
      <c r="K396" s="262"/>
      <c r="L396" s="115" t="s">
        <v>16</v>
      </c>
      <c r="M396" s="3141"/>
      <c r="N396" s="3142"/>
      <c r="O396" s="3141"/>
      <c r="P396" s="3143"/>
      <c r="Q396" s="3144"/>
      <c r="R396" s="3145"/>
      <c r="S396" s="3146"/>
      <c r="T396" s="3147"/>
      <c r="U396" s="3148"/>
      <c r="V396" s="3149"/>
      <c r="W396" s="2109"/>
      <c r="X396" s="3150"/>
      <c r="Y396" s="117"/>
      <c r="Z396" s="3151"/>
      <c r="AA396" s="3152"/>
      <c r="AB396" s="3153"/>
      <c r="AC396" s="3154"/>
      <c r="AD396" s="119"/>
      <c r="AE396" s="262" t="s">
        <v>22</v>
      </c>
      <c r="AF396" s="1035" t="str">
        <f t="shared" si="142"/>
        <v>►</v>
      </c>
      <c r="AG396" s="1036" t="str">
        <f t="shared" si="143"/>
        <v/>
      </c>
      <c r="AH396" s="1037" t="str">
        <f t="shared" si="144"/>
        <v/>
      </c>
      <c r="AI396" s="1036" t="str">
        <f t="shared" si="145"/>
        <v/>
      </c>
      <c r="AJ396" s="1037" t="str">
        <f t="shared" si="146"/>
        <v/>
      </c>
      <c r="AK396" s="1037">
        <f>IF(AND(L396="A",COUNTIF(BJ15:BL62,TRIM(U396))&gt;0),1,0)</f>
        <v>0</v>
      </c>
      <c r="AL396" s="1051" t="str" cm="1">
        <f t="array" ref="AL396">IF(AF396&lt;&gt;"A","",IFERROR((IFERROR(_xlfn.XLOOKUP(TRIM(SUBSTITUTE(U396,CHAR(160)," ")),BJ15:BJ62,BM15:BM62),IFERROR(_xlfn.XLOOKUP(TRIM(SUBSTITUTE(U396,CHAR(160)," ")),BK15:BK62,BM15:BM62),_xlfn.XLOOKUP(TRIM(SUBSTITUTE(U396,CHAR(160)," ")),BL15:BL62,BM15:BM62))))*T396*IF(ISBLANK(Q396),1,Q396)+IFERROR(_xlfn.XLOOKUP("RECHERCHEX",TRIM(L396:AD396),L396:AD396),0),0))</f>
        <v/>
      </c>
      <c r="AM396" s="1038">
        <f t="shared" si="147"/>
        <v>0</v>
      </c>
      <c r="AN396" s="1627" t="str">
        <f t="shared" si="148"/>
        <v/>
      </c>
      <c r="AO396" s="1039">
        <f t="shared" si="149"/>
        <v>0</v>
      </c>
      <c r="AP396" s="1039">
        <f t="shared" si="150"/>
        <v>0</v>
      </c>
      <c r="AQ396" s="1040">
        <f>IF(AO396&gt;0,AS9,0)</f>
        <v>0</v>
      </c>
      <c r="AR396" s="1628" t="str">
        <f>IF(TRIM(AG396)="▼ recette suivante", AG396, IF(AQ396&gt;0, IF(AT9&lt;&gt;"", AT9&amp;"-ou.or.o ❾ + or - &gt;", ""), ""))</f>
        <v/>
      </c>
      <c r="AS396" s="1064"/>
      <c r="AT396" s="1064"/>
      <c r="AU396" s="1042">
        <f t="shared" si="151"/>
        <v>0</v>
      </c>
      <c r="AV396" s="1043">
        <f>IF(AK396,IF(OR(AU396="",N(AU396)&lt;=0.000000001),"",_xlfn.XLOOKUP(AJ396,BJ15:BJ62,BN15:BN62,_xlfn.XLOOKUP(AJ396,BK15:BK62,BN15:BN62,_xlfn.XLOOKUP(AJ396,BL15:BL62,BN15:BN62,"")))),0)</f>
        <v>0</v>
      </c>
      <c r="AW396" s="1065" cm="1">
        <f t="array" ref="AW396">IF(AK396&lt;&gt;1,0,IF(OR(AU396="",N(AU396)&lt;=0.000000001),"",IF(OR(AO396="",N(AO396)&lt;=0.000000001),0,IF(ISNUMBER(AU396),IFERROR(_xlfn.LET(_xlpm.ai_test,TRIM(AJ396),_xlpm.r,IFERROR(_xlfn.XLOOKUP(_xlpm.ai_test,BJ15:BJ62,ROW(BJ15:BJ62),0,1),IFERROR(_xlfn.XLOOKUP(_xlpm.ai_test,BK15:BK62,ROW(BK15:BK62),0,1),_xlfn.XLOOKUP(_xlpm.ai_test,BL15:BL62,ROW(BL15:BL62),0,1))),_xlpm.p,_xlpm.r-MIN(ROW(BJ15:BJ62))+1,_xlpm.f,INDEX(BM15:BM62,_xlpm.p),_xlpm.u,INDEX(BN15:BN62,_xlpm.p),_xlpm.s,INDEX(BP15:BP62,_xlpm.p),_xlpm.q,N(AU396)/_xlpm.f,IF(_xlpm.q&gt;=_xlpm.s,ROUND(_xlpm.q,1)&amp;" "&amp;_xlpm.ai_test&amp;" = "&amp;ROUND(_xlpm.q*_xlpm.f,1)&amp;" "&amp;_xlpm.u,ROUND(_xlpm.q,1)&amp;" "&amp;_xlpm.ai_test)),""),""))))</f>
        <v>0</v>
      </c>
      <c r="AX396" s="1055"/>
      <c r="AY396" s="1042">
        <f t="shared" si="152"/>
        <v>0</v>
      </c>
      <c r="AZ396" s="1043" t="str">
        <f t="shared" si="153"/>
        <v/>
      </c>
      <c r="BA396" s="1044">
        <f t="shared" si="154"/>
        <v>0</v>
      </c>
      <c r="BB396" s="1045" t="str">
        <f t="shared" si="155"/>
        <v/>
      </c>
      <c r="BC396" s="1046"/>
      <c r="BD396" s="1047">
        <f t="shared" si="156"/>
        <v>0</v>
      </c>
      <c r="BE396" s="1048" t="str">
        <f t="shared" si="157"/>
        <v/>
      </c>
      <c r="BF396" s="262" t="s">
        <v>22</v>
      </c>
      <c r="BG396" s="1027">
        <f t="shared" si="158"/>
        <v>0</v>
      </c>
      <c r="BH396" s="1028">
        <f t="shared" si="159"/>
        <v>0</v>
      </c>
      <c r="BI396"/>
      <c r="BR396"/>
      <c r="BS396"/>
      <c r="BT396"/>
      <c r="BU396"/>
      <c r="BV396"/>
      <c r="BW396"/>
      <c r="BX396" s="964" t="str">
        <f t="shared" si="160"/>
        <v>►</v>
      </c>
      <c r="BY396" s="848"/>
      <c r="BZ396" s="848"/>
      <c r="CA396" s="848"/>
      <c r="CB396" s="848"/>
      <c r="CC396" s="848"/>
      <c r="CD396" s="262"/>
      <c r="CE396"/>
      <c r="CF396"/>
      <c r="CG396"/>
      <c r="CH396"/>
      <c r="CI396"/>
      <c r="CJ396"/>
      <c r="CK396"/>
      <c r="CL396" s="262"/>
      <c r="CM396"/>
      <c r="CN396"/>
      <c r="CO396"/>
      <c r="CP396"/>
      <c r="CQ396"/>
      <c r="CR396"/>
      <c r="CS396"/>
      <c r="CT396" s="262"/>
      <c r="CU396"/>
      <c r="CV396"/>
      <c r="CW396"/>
      <c r="CX396"/>
      <c r="CY396"/>
      <c r="CZ396"/>
      <c r="DA396"/>
      <c r="DB396" s="262"/>
      <c r="DC396" s="3">
        <v>1</v>
      </c>
    </row>
    <row r="397" spans="3:107" s="701" customFormat="1" ht="21" customHeight="1">
      <c r="C397"/>
      <c r="D397" s="262"/>
      <c r="E397" s="262"/>
      <c r="F397" s="262"/>
      <c r="G397" s="262"/>
      <c r="H397" s="262"/>
      <c r="I397" s="262"/>
      <c r="J397" s="262"/>
      <c r="K397" s="262"/>
      <c r="L397" s="115" t="s">
        <v>16</v>
      </c>
      <c r="M397" s="3141"/>
      <c r="N397" s="3142"/>
      <c r="O397" s="3141"/>
      <c r="P397" s="3143"/>
      <c r="Q397" s="3144"/>
      <c r="R397" s="3145"/>
      <c r="S397" s="3146"/>
      <c r="T397" s="3147"/>
      <c r="U397" s="3148"/>
      <c r="V397" s="3149"/>
      <c r="W397" s="2109"/>
      <c r="X397" s="3150"/>
      <c r="Y397" s="117"/>
      <c r="Z397" s="3151"/>
      <c r="AA397" s="3152"/>
      <c r="AB397" s="3153"/>
      <c r="AC397" s="3154"/>
      <c r="AD397" s="119"/>
      <c r="AE397" s="262" t="s">
        <v>22</v>
      </c>
      <c r="AF397" s="1035" t="str">
        <f t="shared" si="142"/>
        <v>►</v>
      </c>
      <c r="AG397" s="1036" t="str">
        <f t="shared" si="143"/>
        <v/>
      </c>
      <c r="AH397" s="1037" t="str">
        <f t="shared" si="144"/>
        <v/>
      </c>
      <c r="AI397" s="1036" t="str">
        <f t="shared" si="145"/>
        <v/>
      </c>
      <c r="AJ397" s="1037" t="str">
        <f t="shared" si="146"/>
        <v/>
      </c>
      <c r="AK397" s="1037">
        <f>IF(AND(L397="A",COUNTIF(BJ15:BL62,TRIM(U397))&gt;0),1,0)</f>
        <v>0</v>
      </c>
      <c r="AL397" s="1051" t="str" cm="1">
        <f t="array" ref="AL397">IF(AF397&lt;&gt;"A","",IFERROR((IFERROR(_xlfn.XLOOKUP(TRIM(SUBSTITUTE(U397,CHAR(160)," ")),BJ15:BJ62,BM15:BM62),IFERROR(_xlfn.XLOOKUP(TRIM(SUBSTITUTE(U397,CHAR(160)," ")),BK15:BK62,BM15:BM62),_xlfn.XLOOKUP(TRIM(SUBSTITUTE(U397,CHAR(160)," ")),BL15:BL62,BM15:BM62))))*T397*IF(ISBLANK(Q397),1,Q397)+IFERROR(_xlfn.XLOOKUP("RECHERCHEX",TRIM(L397:AD397),L397:AD397),0),0))</f>
        <v/>
      </c>
      <c r="AM397" s="1038">
        <f t="shared" si="147"/>
        <v>0</v>
      </c>
      <c r="AN397" s="1627" t="str">
        <f t="shared" si="148"/>
        <v/>
      </c>
      <c r="AO397" s="1039">
        <f t="shared" si="149"/>
        <v>0</v>
      </c>
      <c r="AP397" s="1039">
        <f t="shared" si="150"/>
        <v>0</v>
      </c>
      <c r="AQ397" s="1052">
        <f>IF(AO397&gt;0,AS9,0)</f>
        <v>0</v>
      </c>
      <c r="AR397" s="1626" t="str">
        <f>IF(TRIM(AG397)="▼ recette suivante", AG397, IF(AQ397&gt;0, IF(AT9&lt;&gt;"", AT9&amp;"-ou.or.o ❾ + or - &gt;", ""), ""))</f>
        <v/>
      </c>
      <c r="AS397" s="1064"/>
      <c r="AT397" s="1064"/>
      <c r="AU397" s="1053">
        <f t="shared" si="151"/>
        <v>0</v>
      </c>
      <c r="AV397" s="1054">
        <f>IF(AK397,IF(OR(AU397="",N(AU397)&lt;=0.000000001),"",_xlfn.XLOOKUP(AJ397,BJ15:BJ62,BN15:BN62,_xlfn.XLOOKUP(AJ397,BK15:BK62,BN15:BN62,_xlfn.XLOOKUP(AJ397,BL15:BL62,BN15:BN62,"")))),0)</f>
        <v>0</v>
      </c>
      <c r="AW397" s="1067" cm="1">
        <f t="array" ref="AW397">IF(AK397&lt;&gt;1,0,IF(OR(AU397="",N(AU397)&lt;=0.000000001),"",IF(OR(AO397="",N(AO397)&lt;=0.000000001),0,IF(ISNUMBER(AU397),IFERROR(_xlfn.LET(_xlpm.ai_test,TRIM(AJ397),_xlpm.r,IFERROR(_xlfn.XLOOKUP(_xlpm.ai_test,BJ15:BJ62,ROW(BJ15:BJ62),0,1),IFERROR(_xlfn.XLOOKUP(_xlpm.ai_test,BK15:BK62,ROW(BK15:BK62),0,1),_xlfn.XLOOKUP(_xlpm.ai_test,BL15:BL62,ROW(BL15:BL62),0,1))),_xlpm.p,_xlpm.r-MIN(ROW(BJ15:BJ62))+1,_xlpm.f,INDEX(BM15:BM62,_xlpm.p),_xlpm.u,INDEX(BN15:BN62,_xlpm.p),_xlpm.s,INDEX(BP15:BP62,_xlpm.p),_xlpm.q,N(AU397)/_xlpm.f,IF(_xlpm.q&gt;=_xlpm.s,ROUND(_xlpm.q,1)&amp;" "&amp;_xlpm.ai_test&amp;" = "&amp;ROUND(_xlpm.q*_xlpm.f,1)&amp;" "&amp;_xlpm.u,ROUND(_xlpm.q,1)&amp;" "&amp;_xlpm.ai_test)),""),""))))</f>
        <v>0</v>
      </c>
      <c r="AX397" s="1055"/>
      <c r="AY397" s="1053">
        <f t="shared" si="152"/>
        <v>0</v>
      </c>
      <c r="AZ397" s="1054" t="str">
        <f t="shared" si="153"/>
        <v/>
      </c>
      <c r="BA397" s="1056">
        <f t="shared" si="154"/>
        <v>0</v>
      </c>
      <c r="BB397" s="1057" t="str">
        <f t="shared" si="155"/>
        <v/>
      </c>
      <c r="BC397" s="1046"/>
      <c r="BD397" s="1058">
        <f t="shared" si="156"/>
        <v>0</v>
      </c>
      <c r="BE397" s="1048" t="str">
        <f t="shared" si="157"/>
        <v/>
      </c>
      <c r="BF397" s="262" t="s">
        <v>22</v>
      </c>
      <c r="BG397" s="1027">
        <f t="shared" si="158"/>
        <v>0</v>
      </c>
      <c r="BH397" s="1028">
        <f t="shared" si="159"/>
        <v>0</v>
      </c>
      <c r="BI397"/>
      <c r="BR397"/>
      <c r="BS397"/>
      <c r="BT397"/>
      <c r="BU397"/>
      <c r="BV397"/>
      <c r="BW397"/>
      <c r="BX397" s="964" t="str">
        <f t="shared" si="160"/>
        <v>►</v>
      </c>
      <c r="BY397" s="848"/>
      <c r="BZ397" s="848"/>
      <c r="CA397" s="848"/>
      <c r="CB397" s="848"/>
      <c r="CC397" s="848"/>
      <c r="CD397" s="262"/>
      <c r="CE397"/>
      <c r="CF397"/>
      <c r="CG397"/>
      <c r="CH397"/>
      <c r="CI397"/>
      <c r="CJ397"/>
      <c r="CK397"/>
      <c r="CL397" s="262"/>
      <c r="CM397"/>
      <c r="CN397"/>
      <c r="CO397"/>
      <c r="CP397"/>
      <c r="CQ397"/>
      <c r="CR397"/>
      <c r="CS397"/>
      <c r="CT397" s="262"/>
      <c r="CU397"/>
      <c r="CV397"/>
      <c r="CW397"/>
      <c r="CX397"/>
      <c r="CY397"/>
      <c r="CZ397"/>
      <c r="DA397"/>
      <c r="DB397" s="262"/>
      <c r="DC397" s="3">
        <v>1</v>
      </c>
    </row>
    <row r="398" spans="3:107" s="701" customFormat="1" ht="21" customHeight="1">
      <c r="C398"/>
      <c r="D398" s="262"/>
      <c r="E398" s="262"/>
      <c r="F398" s="262"/>
      <c r="G398" s="262"/>
      <c r="H398" s="262"/>
      <c r="I398" s="262"/>
      <c r="J398" s="262"/>
      <c r="K398" s="262"/>
      <c r="L398" s="115" t="s">
        <v>16</v>
      </c>
      <c r="M398" s="3141"/>
      <c r="N398" s="3142"/>
      <c r="O398" s="3141"/>
      <c r="P398" s="3143"/>
      <c r="Q398" s="3144"/>
      <c r="R398" s="3145"/>
      <c r="S398" s="3146"/>
      <c r="T398" s="3147"/>
      <c r="U398" s="3148"/>
      <c r="V398" s="3149"/>
      <c r="W398" s="2109"/>
      <c r="X398" s="3150"/>
      <c r="Y398" s="117"/>
      <c r="Z398" s="3151"/>
      <c r="AA398" s="3152"/>
      <c r="AB398" s="3153"/>
      <c r="AC398" s="3154"/>
      <c r="AD398" s="119"/>
      <c r="AE398" s="262" t="s">
        <v>22</v>
      </c>
      <c r="AF398" s="1035" t="str">
        <f t="shared" si="142"/>
        <v>►</v>
      </c>
      <c r="AG398" s="1036" t="str">
        <f t="shared" si="143"/>
        <v/>
      </c>
      <c r="AH398" s="1037" t="str">
        <f t="shared" si="144"/>
        <v/>
      </c>
      <c r="AI398" s="1036" t="str">
        <f t="shared" si="145"/>
        <v/>
      </c>
      <c r="AJ398" s="1037" t="str">
        <f t="shared" si="146"/>
        <v/>
      </c>
      <c r="AK398" s="1037">
        <f>IF(AND(L398="A",COUNTIF(BJ15:BL62,TRIM(U398))&gt;0),1,0)</f>
        <v>0</v>
      </c>
      <c r="AL398" s="1051" t="str" cm="1">
        <f t="array" ref="AL398">IF(AF398&lt;&gt;"A","",IFERROR((IFERROR(_xlfn.XLOOKUP(TRIM(SUBSTITUTE(U398,CHAR(160)," ")),BJ15:BJ62,BM15:BM62),IFERROR(_xlfn.XLOOKUP(TRIM(SUBSTITUTE(U398,CHAR(160)," ")),BK15:BK62,BM15:BM62),_xlfn.XLOOKUP(TRIM(SUBSTITUTE(U398,CHAR(160)," ")),BL15:BL62,BM15:BM62))))*T398*IF(ISBLANK(Q398),1,Q398)+IFERROR(_xlfn.XLOOKUP("RECHERCHEX",TRIM(L398:AD398),L398:AD398),0),0))</f>
        <v/>
      </c>
      <c r="AM398" s="1038">
        <f t="shared" si="147"/>
        <v>0</v>
      </c>
      <c r="AN398" s="1627" t="str">
        <f t="shared" si="148"/>
        <v/>
      </c>
      <c r="AO398" s="1039">
        <f t="shared" si="149"/>
        <v>0</v>
      </c>
      <c r="AP398" s="1039">
        <f t="shared" si="150"/>
        <v>0</v>
      </c>
      <c r="AQ398" s="1040">
        <f>IF(AO398&gt;0,AS9,0)</f>
        <v>0</v>
      </c>
      <c r="AR398" s="1628" t="str">
        <f>IF(TRIM(AG398)="▼ recette suivante", AG398, IF(AQ398&gt;0, IF(AT9&lt;&gt;"", AT9&amp;"-ou.or.o ❾ + or - &gt;", ""), ""))</f>
        <v/>
      </c>
      <c r="AS398" s="1064"/>
      <c r="AT398" s="1064"/>
      <c r="AU398" s="1042">
        <f t="shared" si="151"/>
        <v>0</v>
      </c>
      <c r="AV398" s="1043">
        <f>IF(AK398,IF(OR(AU398="",N(AU398)&lt;=0.000000001),"",_xlfn.XLOOKUP(AJ398,BJ15:BJ62,BN15:BN62,_xlfn.XLOOKUP(AJ398,BK15:BK62,BN15:BN62,_xlfn.XLOOKUP(AJ398,BL15:BL62,BN15:BN62,"")))),0)</f>
        <v>0</v>
      </c>
      <c r="AW398" s="1065" cm="1">
        <f t="array" ref="AW398">IF(AK398&lt;&gt;1,0,IF(OR(AU398="",N(AU398)&lt;=0.000000001),"",IF(OR(AO398="",N(AO398)&lt;=0.000000001),0,IF(ISNUMBER(AU398),IFERROR(_xlfn.LET(_xlpm.ai_test,TRIM(AJ398),_xlpm.r,IFERROR(_xlfn.XLOOKUP(_xlpm.ai_test,BJ15:BJ62,ROW(BJ15:BJ62),0,1),IFERROR(_xlfn.XLOOKUP(_xlpm.ai_test,BK15:BK62,ROW(BK15:BK62),0,1),_xlfn.XLOOKUP(_xlpm.ai_test,BL15:BL62,ROW(BL15:BL62),0,1))),_xlpm.p,_xlpm.r-MIN(ROW(BJ15:BJ62))+1,_xlpm.f,INDEX(BM15:BM62,_xlpm.p),_xlpm.u,INDEX(BN15:BN62,_xlpm.p),_xlpm.s,INDEX(BP15:BP62,_xlpm.p),_xlpm.q,N(AU398)/_xlpm.f,IF(_xlpm.q&gt;=_xlpm.s,ROUND(_xlpm.q,1)&amp;" "&amp;_xlpm.ai_test&amp;" = "&amp;ROUND(_xlpm.q*_xlpm.f,1)&amp;" "&amp;_xlpm.u,ROUND(_xlpm.q,1)&amp;" "&amp;_xlpm.ai_test)),""),""))))</f>
        <v>0</v>
      </c>
      <c r="AX398" s="1055"/>
      <c r="AY398" s="1042">
        <f t="shared" si="152"/>
        <v>0</v>
      </c>
      <c r="AZ398" s="1043" t="str">
        <f t="shared" si="153"/>
        <v/>
      </c>
      <c r="BA398" s="1044">
        <f t="shared" si="154"/>
        <v>0</v>
      </c>
      <c r="BB398" s="1045" t="str">
        <f t="shared" si="155"/>
        <v/>
      </c>
      <c r="BC398" s="1046"/>
      <c r="BD398" s="1047">
        <f t="shared" si="156"/>
        <v>0</v>
      </c>
      <c r="BE398" s="1048" t="str">
        <f t="shared" si="157"/>
        <v/>
      </c>
      <c r="BF398" s="262" t="s">
        <v>22</v>
      </c>
      <c r="BG398" s="1027">
        <f t="shared" si="158"/>
        <v>0</v>
      </c>
      <c r="BH398" s="1028">
        <f t="shared" si="159"/>
        <v>0</v>
      </c>
      <c r="BI398"/>
      <c r="BR398"/>
      <c r="BS398"/>
      <c r="BT398"/>
      <c r="BU398"/>
      <c r="BV398"/>
      <c r="BW398"/>
      <c r="BX398" s="964" t="str">
        <f t="shared" si="160"/>
        <v>►</v>
      </c>
      <c r="BY398" s="848"/>
      <c r="BZ398" s="848"/>
      <c r="CA398" s="848"/>
      <c r="CB398" s="848"/>
      <c r="CC398" s="848"/>
      <c r="CD398" s="262"/>
      <c r="CE398"/>
      <c r="CF398"/>
      <c r="CG398"/>
      <c r="CH398"/>
      <c r="CI398"/>
      <c r="CJ398"/>
      <c r="CK398"/>
      <c r="CL398" s="262"/>
      <c r="CM398"/>
      <c r="CN398"/>
      <c r="CO398"/>
      <c r="CP398"/>
      <c r="CQ398"/>
      <c r="CR398"/>
      <c r="CS398"/>
      <c r="CT398" s="262"/>
      <c r="CU398"/>
      <c r="CV398"/>
      <c r="CW398"/>
      <c r="CX398"/>
      <c r="CY398"/>
      <c r="CZ398"/>
      <c r="DA398"/>
      <c r="DB398" s="262"/>
      <c r="DC398" s="3">
        <v>1</v>
      </c>
    </row>
    <row r="399" spans="3:107" s="701" customFormat="1" ht="21" customHeight="1">
      <c r="C399"/>
      <c r="D399" s="262"/>
      <c r="E399" s="262"/>
      <c r="F399" s="262"/>
      <c r="G399" s="262"/>
      <c r="H399" s="262"/>
      <c r="I399" s="262"/>
      <c r="J399" s="262"/>
      <c r="K399" s="262"/>
      <c r="L399" s="115" t="s">
        <v>16</v>
      </c>
      <c r="M399" s="3141"/>
      <c r="N399" s="3142"/>
      <c r="O399" s="3141"/>
      <c r="P399" s="3143"/>
      <c r="Q399" s="3144"/>
      <c r="R399" s="3145"/>
      <c r="S399" s="3146"/>
      <c r="T399" s="3147"/>
      <c r="U399" s="3148"/>
      <c r="V399" s="3149"/>
      <c r="W399" s="2109"/>
      <c r="X399" s="3150"/>
      <c r="Y399" s="117"/>
      <c r="Z399" s="3151"/>
      <c r="AA399" s="3152"/>
      <c r="AB399" s="3153"/>
      <c r="AC399" s="3154"/>
      <c r="AD399" s="119"/>
      <c r="AE399" s="262" t="s">
        <v>22</v>
      </c>
      <c r="AF399" s="1035" t="str">
        <f t="shared" si="142"/>
        <v>►</v>
      </c>
      <c r="AG399" s="1036" t="str">
        <f t="shared" si="143"/>
        <v/>
      </c>
      <c r="AH399" s="1037" t="str">
        <f t="shared" si="144"/>
        <v/>
      </c>
      <c r="AI399" s="1036" t="str">
        <f t="shared" si="145"/>
        <v/>
      </c>
      <c r="AJ399" s="1037" t="str">
        <f t="shared" si="146"/>
        <v/>
      </c>
      <c r="AK399" s="1037">
        <f>IF(AND(L399="A",COUNTIF(BJ15:BL62,TRIM(U399))&gt;0),1,0)</f>
        <v>0</v>
      </c>
      <c r="AL399" s="1051" t="str" cm="1">
        <f t="array" ref="AL399">IF(AF399&lt;&gt;"A","",IFERROR((IFERROR(_xlfn.XLOOKUP(TRIM(SUBSTITUTE(U399,CHAR(160)," ")),BJ15:BJ62,BM15:BM62),IFERROR(_xlfn.XLOOKUP(TRIM(SUBSTITUTE(U399,CHAR(160)," ")),BK15:BK62,BM15:BM62),_xlfn.XLOOKUP(TRIM(SUBSTITUTE(U399,CHAR(160)," ")),BL15:BL62,BM15:BM62))))*T399*IF(ISBLANK(Q399),1,Q399)+IFERROR(_xlfn.XLOOKUP("RECHERCHEX",TRIM(L399:AD399),L399:AD399),0),0))</f>
        <v/>
      </c>
      <c r="AM399" s="1038">
        <f t="shared" si="147"/>
        <v>0</v>
      </c>
      <c r="AN399" s="1627" t="str">
        <f t="shared" si="148"/>
        <v/>
      </c>
      <c r="AO399" s="1039">
        <f t="shared" si="149"/>
        <v>0</v>
      </c>
      <c r="AP399" s="1039">
        <f t="shared" si="150"/>
        <v>0</v>
      </c>
      <c r="AQ399" s="1052">
        <f>IF(AO399&gt;0,AS9,0)</f>
        <v>0</v>
      </c>
      <c r="AR399" s="1626" t="str">
        <f>IF(TRIM(AG399)="▼ recette suivante", AG399, IF(AQ399&gt;0, IF(AT9&lt;&gt;"", AT9&amp;"-ou.or.o ❾ + or - &gt;", ""), ""))</f>
        <v/>
      </c>
      <c r="AS399" s="1064"/>
      <c r="AT399" s="1064"/>
      <c r="AU399" s="1053">
        <f t="shared" si="151"/>
        <v>0</v>
      </c>
      <c r="AV399" s="1054">
        <f>IF(AK399,IF(OR(AU399="",N(AU399)&lt;=0.000000001),"",_xlfn.XLOOKUP(AJ399,BJ15:BJ62,BN15:BN62,_xlfn.XLOOKUP(AJ399,BK15:BK62,BN15:BN62,_xlfn.XLOOKUP(AJ399,BL15:BL62,BN15:BN62,"")))),0)</f>
        <v>0</v>
      </c>
      <c r="AW399" s="1067" cm="1">
        <f t="array" ref="AW399">IF(AK399&lt;&gt;1,0,IF(OR(AU399="",N(AU399)&lt;=0.000000001),"",IF(OR(AO399="",N(AO399)&lt;=0.000000001),0,IF(ISNUMBER(AU399),IFERROR(_xlfn.LET(_xlpm.ai_test,TRIM(AJ399),_xlpm.r,IFERROR(_xlfn.XLOOKUP(_xlpm.ai_test,BJ15:BJ62,ROW(BJ15:BJ62),0,1),IFERROR(_xlfn.XLOOKUP(_xlpm.ai_test,BK15:BK62,ROW(BK15:BK62),0,1),_xlfn.XLOOKUP(_xlpm.ai_test,BL15:BL62,ROW(BL15:BL62),0,1))),_xlpm.p,_xlpm.r-MIN(ROW(BJ15:BJ62))+1,_xlpm.f,INDEX(BM15:BM62,_xlpm.p),_xlpm.u,INDEX(BN15:BN62,_xlpm.p),_xlpm.s,INDEX(BP15:BP62,_xlpm.p),_xlpm.q,N(AU399)/_xlpm.f,IF(_xlpm.q&gt;=_xlpm.s,ROUND(_xlpm.q,1)&amp;" "&amp;_xlpm.ai_test&amp;" = "&amp;ROUND(_xlpm.q*_xlpm.f,1)&amp;" "&amp;_xlpm.u,ROUND(_xlpm.q,1)&amp;" "&amp;_xlpm.ai_test)),""),""))))</f>
        <v>0</v>
      </c>
      <c r="AX399" s="1055"/>
      <c r="AY399" s="1053">
        <f t="shared" si="152"/>
        <v>0</v>
      </c>
      <c r="AZ399" s="1054" t="str">
        <f t="shared" si="153"/>
        <v/>
      </c>
      <c r="BA399" s="1056">
        <f t="shared" si="154"/>
        <v>0</v>
      </c>
      <c r="BB399" s="1057" t="str">
        <f t="shared" si="155"/>
        <v/>
      </c>
      <c r="BC399" s="1046"/>
      <c r="BD399" s="1058">
        <f t="shared" si="156"/>
        <v>0</v>
      </c>
      <c r="BE399" s="1048" t="str">
        <f t="shared" si="157"/>
        <v/>
      </c>
      <c r="BF399" s="262" t="s">
        <v>22</v>
      </c>
      <c r="BG399" s="1027">
        <f t="shared" si="158"/>
        <v>0</v>
      </c>
      <c r="BH399" s="1028">
        <f t="shared" si="159"/>
        <v>0</v>
      </c>
      <c r="BI399"/>
      <c r="BR399"/>
      <c r="BS399"/>
      <c r="BT399"/>
      <c r="BU399"/>
      <c r="BV399"/>
      <c r="BW399"/>
      <c r="BX399" s="964" t="str">
        <f t="shared" si="160"/>
        <v>►</v>
      </c>
      <c r="BY399" s="848"/>
      <c r="BZ399" s="848"/>
      <c r="CA399" s="848"/>
      <c r="CB399" s="848"/>
      <c r="CC399" s="848"/>
      <c r="CD399" s="262"/>
      <c r="CE399"/>
      <c r="CF399"/>
      <c r="CG399"/>
      <c r="CH399"/>
      <c r="CI399"/>
      <c r="CJ399"/>
      <c r="CK399"/>
      <c r="CL399" s="262"/>
      <c r="CM399"/>
      <c r="CN399"/>
      <c r="CO399"/>
      <c r="CP399"/>
      <c r="CQ399"/>
      <c r="CR399"/>
      <c r="CS399"/>
      <c r="CT399" s="262"/>
      <c r="CU399"/>
      <c r="CV399"/>
      <c r="CW399"/>
      <c r="CX399"/>
      <c r="CY399"/>
      <c r="CZ399"/>
      <c r="DA399"/>
      <c r="DB399" s="262"/>
      <c r="DC399" s="3">
        <v>1</v>
      </c>
    </row>
    <row r="400" spans="3:107" s="701" customFormat="1" ht="21" customHeight="1">
      <c r="C400"/>
      <c r="D400" s="262"/>
      <c r="E400" s="262"/>
      <c r="F400" s="262"/>
      <c r="G400" s="262"/>
      <c r="H400" s="262"/>
      <c r="I400" s="262"/>
      <c r="J400" s="262"/>
      <c r="K400" s="262"/>
      <c r="L400" s="115" t="s">
        <v>16</v>
      </c>
      <c r="M400" s="3141"/>
      <c r="N400" s="3142"/>
      <c r="O400" s="3141"/>
      <c r="P400" s="3143"/>
      <c r="Q400" s="3144"/>
      <c r="R400" s="3145"/>
      <c r="S400" s="3146"/>
      <c r="T400" s="3147"/>
      <c r="U400" s="3148"/>
      <c r="V400" s="3149"/>
      <c r="W400" s="2109"/>
      <c r="X400" s="3150"/>
      <c r="Y400" s="117"/>
      <c r="Z400" s="3151"/>
      <c r="AA400" s="3152"/>
      <c r="AB400" s="3153"/>
      <c r="AC400" s="3154"/>
      <c r="AD400" s="119"/>
      <c r="AE400" s="262" t="s">
        <v>22</v>
      </c>
      <c r="AF400" s="1035" t="str">
        <f t="shared" si="142"/>
        <v>►</v>
      </c>
      <c r="AG400" s="1036" t="str">
        <f t="shared" si="143"/>
        <v/>
      </c>
      <c r="AH400" s="1037" t="str">
        <f t="shared" si="144"/>
        <v/>
      </c>
      <c r="AI400" s="1036" t="str">
        <f t="shared" si="145"/>
        <v/>
      </c>
      <c r="AJ400" s="1037" t="str">
        <f t="shared" si="146"/>
        <v/>
      </c>
      <c r="AK400" s="1037">
        <f>IF(AND(L400="A",COUNTIF(BJ15:BL62,TRIM(U400))&gt;0),1,0)</f>
        <v>0</v>
      </c>
      <c r="AL400" s="1051" t="str" cm="1">
        <f t="array" ref="AL400">IF(AF400&lt;&gt;"A","",IFERROR((IFERROR(_xlfn.XLOOKUP(TRIM(SUBSTITUTE(U400,CHAR(160)," ")),BJ15:BJ62,BM15:BM62),IFERROR(_xlfn.XLOOKUP(TRIM(SUBSTITUTE(U400,CHAR(160)," ")),BK15:BK62,BM15:BM62),_xlfn.XLOOKUP(TRIM(SUBSTITUTE(U400,CHAR(160)," ")),BL15:BL62,BM15:BM62))))*T400*IF(ISBLANK(Q400),1,Q400)+IFERROR(_xlfn.XLOOKUP("RECHERCHEX",TRIM(L400:AD400),L400:AD400),0),0))</f>
        <v/>
      </c>
      <c r="AM400" s="1038">
        <f t="shared" si="147"/>
        <v>0</v>
      </c>
      <c r="AN400" s="1627" t="str">
        <f t="shared" si="148"/>
        <v/>
      </c>
      <c r="AO400" s="1039">
        <f t="shared" si="149"/>
        <v>0</v>
      </c>
      <c r="AP400" s="1039">
        <f t="shared" si="150"/>
        <v>0</v>
      </c>
      <c r="AQ400" s="1040">
        <f>IF(AO400&gt;0,AS9,0)</f>
        <v>0</v>
      </c>
      <c r="AR400" s="1628" t="str">
        <f>IF(TRIM(AG400)="▼ recette suivante", AG400, IF(AQ400&gt;0, IF(AT9&lt;&gt;"", AT9&amp;"-ou.or.o ❾ + or - &gt;", ""), ""))</f>
        <v/>
      </c>
      <c r="AS400" s="1064"/>
      <c r="AT400" s="1064"/>
      <c r="AU400" s="1042">
        <f t="shared" si="151"/>
        <v>0</v>
      </c>
      <c r="AV400" s="1043">
        <f>IF(AK400,IF(OR(AU400="",N(AU400)&lt;=0.000000001),"",_xlfn.XLOOKUP(AJ400,BJ15:BJ62,BN15:BN62,_xlfn.XLOOKUP(AJ400,BK15:BK62,BN15:BN62,_xlfn.XLOOKUP(AJ400,BL15:BL62,BN15:BN62,"")))),0)</f>
        <v>0</v>
      </c>
      <c r="AW400" s="1065" cm="1">
        <f t="array" ref="AW400">IF(AK400&lt;&gt;1,0,IF(OR(AU400="",N(AU400)&lt;=0.000000001),"",IF(OR(AO400="",N(AO400)&lt;=0.000000001),0,IF(ISNUMBER(AU400),IFERROR(_xlfn.LET(_xlpm.ai_test,TRIM(AJ400),_xlpm.r,IFERROR(_xlfn.XLOOKUP(_xlpm.ai_test,BJ15:BJ62,ROW(BJ15:BJ62),0,1),IFERROR(_xlfn.XLOOKUP(_xlpm.ai_test,BK15:BK62,ROW(BK15:BK62),0,1),_xlfn.XLOOKUP(_xlpm.ai_test,BL15:BL62,ROW(BL15:BL62),0,1))),_xlpm.p,_xlpm.r-MIN(ROW(BJ15:BJ62))+1,_xlpm.f,INDEX(BM15:BM62,_xlpm.p),_xlpm.u,INDEX(BN15:BN62,_xlpm.p),_xlpm.s,INDEX(BP15:BP62,_xlpm.p),_xlpm.q,N(AU400)/_xlpm.f,IF(_xlpm.q&gt;=_xlpm.s,ROUND(_xlpm.q,1)&amp;" "&amp;_xlpm.ai_test&amp;" = "&amp;ROUND(_xlpm.q*_xlpm.f,1)&amp;" "&amp;_xlpm.u,ROUND(_xlpm.q,1)&amp;" "&amp;_xlpm.ai_test)),""),""))))</f>
        <v>0</v>
      </c>
      <c r="AX400" s="1055"/>
      <c r="AY400" s="1042">
        <f t="shared" si="152"/>
        <v>0</v>
      </c>
      <c r="AZ400" s="1043" t="str">
        <f t="shared" si="153"/>
        <v/>
      </c>
      <c r="BA400" s="1044">
        <f t="shared" si="154"/>
        <v>0</v>
      </c>
      <c r="BB400" s="1045" t="str">
        <f t="shared" si="155"/>
        <v/>
      </c>
      <c r="BC400" s="1046"/>
      <c r="BD400" s="1047">
        <f t="shared" si="156"/>
        <v>0</v>
      </c>
      <c r="BE400" s="1048" t="str">
        <f t="shared" si="157"/>
        <v/>
      </c>
      <c r="BF400" s="262" t="s">
        <v>22</v>
      </c>
      <c r="BG400" s="1027">
        <f t="shared" si="158"/>
        <v>0</v>
      </c>
      <c r="BH400" s="1028">
        <f t="shared" si="159"/>
        <v>0</v>
      </c>
      <c r="BI400"/>
      <c r="BR400"/>
      <c r="BS400"/>
      <c r="BT400"/>
      <c r="BU400"/>
      <c r="BV400"/>
      <c r="BW400"/>
      <c r="BX400" s="964" t="str">
        <f t="shared" si="160"/>
        <v>►</v>
      </c>
      <c r="BY400" s="848"/>
      <c r="BZ400" s="848"/>
      <c r="CA400" s="848"/>
      <c r="CB400" s="848"/>
      <c r="CC400" s="848"/>
      <c r="CD400" s="262"/>
      <c r="CE400"/>
      <c r="CF400"/>
      <c r="CG400"/>
      <c r="CH400"/>
      <c r="CI400"/>
      <c r="CJ400"/>
      <c r="CK400"/>
      <c r="CL400" s="262"/>
      <c r="CM400"/>
      <c r="CN400"/>
      <c r="CO400"/>
      <c r="CP400"/>
      <c r="CQ400"/>
      <c r="CR400"/>
      <c r="CS400"/>
      <c r="CT400" s="262"/>
      <c r="CU400"/>
      <c r="CV400"/>
      <c r="CW400"/>
      <c r="CX400"/>
      <c r="CY400"/>
      <c r="CZ400"/>
      <c r="DA400"/>
      <c r="DB400" s="262"/>
      <c r="DC400" s="3">
        <v>1</v>
      </c>
    </row>
    <row r="401" spans="3:107" s="701" customFormat="1" ht="21" customHeight="1">
      <c r="C401"/>
      <c r="D401" s="262"/>
      <c r="E401" s="262"/>
      <c r="F401" s="262"/>
      <c r="G401" s="262"/>
      <c r="H401" s="262"/>
      <c r="I401" s="262"/>
      <c r="J401" s="262"/>
      <c r="K401" s="262"/>
      <c r="L401" s="115" t="s">
        <v>16</v>
      </c>
      <c r="M401" s="3141"/>
      <c r="N401" s="3142"/>
      <c r="O401" s="3141"/>
      <c r="P401" s="3143"/>
      <c r="Q401" s="3144"/>
      <c r="R401" s="3145"/>
      <c r="S401" s="3146"/>
      <c r="T401" s="3147"/>
      <c r="U401" s="3148"/>
      <c r="V401" s="3149"/>
      <c r="W401" s="2109"/>
      <c r="X401" s="3150"/>
      <c r="Y401" s="117"/>
      <c r="Z401" s="3151"/>
      <c r="AA401" s="3152"/>
      <c r="AB401" s="3153"/>
      <c r="AC401" s="3154"/>
      <c r="AD401" s="119"/>
      <c r="AE401" s="262" t="s">
        <v>22</v>
      </c>
      <c r="AF401" s="1035" t="str">
        <f t="shared" si="142"/>
        <v>►</v>
      </c>
      <c r="AG401" s="1036" t="str">
        <f t="shared" si="143"/>
        <v/>
      </c>
      <c r="AH401" s="1037" t="str">
        <f t="shared" si="144"/>
        <v/>
      </c>
      <c r="AI401" s="1036" t="str">
        <f t="shared" si="145"/>
        <v/>
      </c>
      <c r="AJ401" s="1037" t="str">
        <f t="shared" si="146"/>
        <v/>
      </c>
      <c r="AK401" s="1037">
        <f>IF(AND(L401="A",COUNTIF(BJ15:BL62,TRIM(U401))&gt;0),1,0)</f>
        <v>0</v>
      </c>
      <c r="AL401" s="1051" t="str" cm="1">
        <f t="array" ref="AL401">IF(AF401&lt;&gt;"A","",IFERROR((IFERROR(_xlfn.XLOOKUP(TRIM(SUBSTITUTE(U401,CHAR(160)," ")),BJ15:BJ62,BM15:BM62),IFERROR(_xlfn.XLOOKUP(TRIM(SUBSTITUTE(U401,CHAR(160)," ")),BK15:BK62,BM15:BM62),_xlfn.XLOOKUP(TRIM(SUBSTITUTE(U401,CHAR(160)," ")),BL15:BL62,BM15:BM62))))*T401*IF(ISBLANK(Q401),1,Q401)+IFERROR(_xlfn.XLOOKUP("RECHERCHEX",TRIM(L401:AD401),L401:AD401),0),0))</f>
        <v/>
      </c>
      <c r="AM401" s="1038">
        <f t="shared" si="147"/>
        <v>0</v>
      </c>
      <c r="AN401" s="1627" t="str">
        <f t="shared" si="148"/>
        <v/>
      </c>
      <c r="AO401" s="1039">
        <f t="shared" si="149"/>
        <v>0</v>
      </c>
      <c r="AP401" s="1039">
        <f t="shared" si="150"/>
        <v>0</v>
      </c>
      <c r="AQ401" s="1052">
        <f>IF(AO401&gt;0,AS9,0)</f>
        <v>0</v>
      </c>
      <c r="AR401" s="1626" t="str">
        <f>IF(TRIM(AG401)="▼ recette suivante", AG401, IF(AQ401&gt;0, IF(AT9&lt;&gt;"", AT9&amp;"-ou.or.o ❾ + or - &gt;", ""), ""))</f>
        <v/>
      </c>
      <c r="AS401" s="1064"/>
      <c r="AT401" s="1064"/>
      <c r="AU401" s="1053">
        <f t="shared" si="151"/>
        <v>0</v>
      </c>
      <c r="AV401" s="1054">
        <f>IF(AK401,IF(OR(AU401="",N(AU401)&lt;=0.000000001),"",_xlfn.XLOOKUP(AJ401,BJ15:BJ62,BN15:BN62,_xlfn.XLOOKUP(AJ401,BK15:BK62,BN15:BN62,_xlfn.XLOOKUP(AJ401,BL15:BL62,BN15:BN62,"")))),0)</f>
        <v>0</v>
      </c>
      <c r="AW401" s="1067" cm="1">
        <f t="array" ref="AW401">IF(AK401&lt;&gt;1,0,IF(OR(AU401="",N(AU401)&lt;=0.000000001),"",IF(OR(AO401="",N(AO401)&lt;=0.000000001),0,IF(ISNUMBER(AU401),IFERROR(_xlfn.LET(_xlpm.ai_test,TRIM(AJ401),_xlpm.r,IFERROR(_xlfn.XLOOKUP(_xlpm.ai_test,BJ15:BJ62,ROW(BJ15:BJ62),0,1),IFERROR(_xlfn.XLOOKUP(_xlpm.ai_test,BK15:BK62,ROW(BK15:BK62),0,1),_xlfn.XLOOKUP(_xlpm.ai_test,BL15:BL62,ROW(BL15:BL62),0,1))),_xlpm.p,_xlpm.r-MIN(ROW(BJ15:BJ62))+1,_xlpm.f,INDEX(BM15:BM62,_xlpm.p),_xlpm.u,INDEX(BN15:BN62,_xlpm.p),_xlpm.s,INDEX(BP15:BP62,_xlpm.p),_xlpm.q,N(AU401)/_xlpm.f,IF(_xlpm.q&gt;=_xlpm.s,ROUND(_xlpm.q,1)&amp;" "&amp;_xlpm.ai_test&amp;" = "&amp;ROUND(_xlpm.q*_xlpm.f,1)&amp;" "&amp;_xlpm.u,ROUND(_xlpm.q,1)&amp;" "&amp;_xlpm.ai_test)),""),""))))</f>
        <v>0</v>
      </c>
      <c r="AX401" s="1055"/>
      <c r="AY401" s="1053">
        <f t="shared" si="152"/>
        <v>0</v>
      </c>
      <c r="AZ401" s="1054" t="str">
        <f t="shared" si="153"/>
        <v/>
      </c>
      <c r="BA401" s="1056">
        <f t="shared" si="154"/>
        <v>0</v>
      </c>
      <c r="BB401" s="1057" t="str">
        <f t="shared" si="155"/>
        <v/>
      </c>
      <c r="BC401" s="1046"/>
      <c r="BD401" s="1058">
        <f t="shared" si="156"/>
        <v>0</v>
      </c>
      <c r="BE401" s="1048" t="str">
        <f t="shared" si="157"/>
        <v/>
      </c>
      <c r="BF401" s="262" t="s">
        <v>22</v>
      </c>
      <c r="BG401" s="1027">
        <f t="shared" si="158"/>
        <v>0</v>
      </c>
      <c r="BH401" s="1028">
        <f t="shared" si="159"/>
        <v>0</v>
      </c>
      <c r="BI401"/>
      <c r="BR401"/>
      <c r="BS401"/>
      <c r="BT401"/>
      <c r="BU401"/>
      <c r="BV401"/>
      <c r="BW401"/>
      <c r="BX401" s="964" t="str">
        <f t="shared" si="160"/>
        <v>►</v>
      </c>
      <c r="BY401" s="848"/>
      <c r="BZ401" s="848"/>
      <c r="CA401" s="848"/>
      <c r="CB401" s="848"/>
      <c r="CC401" s="848"/>
      <c r="CD401" s="262"/>
      <c r="CE401"/>
      <c r="CF401"/>
      <c r="CG401"/>
      <c r="CH401"/>
      <c r="CI401"/>
      <c r="CJ401"/>
      <c r="CK401"/>
      <c r="CL401" s="262"/>
      <c r="CM401"/>
      <c r="CN401"/>
      <c r="CO401"/>
      <c r="CP401"/>
      <c r="CQ401"/>
      <c r="CR401"/>
      <c r="CS401"/>
      <c r="CT401" s="262"/>
      <c r="CU401"/>
      <c r="CV401"/>
      <c r="CW401"/>
      <c r="CX401"/>
      <c r="CY401"/>
      <c r="CZ401"/>
      <c r="DA401"/>
      <c r="DB401" s="262"/>
      <c r="DC401" s="3">
        <v>1</v>
      </c>
    </row>
    <row r="402" spans="3:107" s="701" customFormat="1" ht="21" customHeight="1">
      <c r="C402"/>
      <c r="D402" s="262"/>
      <c r="E402" s="262"/>
      <c r="F402" s="262"/>
      <c r="G402" s="262"/>
      <c r="H402" s="262"/>
      <c r="I402" s="262"/>
      <c r="J402" s="262"/>
      <c r="K402" s="262"/>
      <c r="L402" s="115" t="s">
        <v>16</v>
      </c>
      <c r="M402" s="3141"/>
      <c r="N402" s="3142"/>
      <c r="O402" s="3141"/>
      <c r="P402" s="3143"/>
      <c r="Q402" s="3144"/>
      <c r="R402" s="3145"/>
      <c r="S402" s="3146"/>
      <c r="T402" s="3147"/>
      <c r="U402" s="3148"/>
      <c r="V402" s="3149"/>
      <c r="W402" s="2109"/>
      <c r="X402" s="3150"/>
      <c r="Y402" s="117"/>
      <c r="Z402" s="3151"/>
      <c r="AA402" s="3152"/>
      <c r="AB402" s="3153"/>
      <c r="AC402" s="3154"/>
      <c r="AD402" s="119"/>
      <c r="AE402" s="262" t="s">
        <v>22</v>
      </c>
      <c r="AF402" s="1035" t="str">
        <f t="shared" si="142"/>
        <v>►</v>
      </c>
      <c r="AG402" s="1036" t="str">
        <f t="shared" si="143"/>
        <v/>
      </c>
      <c r="AH402" s="1037" t="str">
        <f t="shared" si="144"/>
        <v/>
      </c>
      <c r="AI402" s="1036" t="str">
        <f t="shared" si="145"/>
        <v/>
      </c>
      <c r="AJ402" s="1037" t="str">
        <f t="shared" si="146"/>
        <v/>
      </c>
      <c r="AK402" s="1037">
        <f>IF(AND(L402="A",COUNTIF(BJ15:BL62,TRIM(U402))&gt;0),1,0)</f>
        <v>0</v>
      </c>
      <c r="AL402" s="1051" t="str" cm="1">
        <f t="array" ref="AL402">IF(AF402&lt;&gt;"A","",IFERROR((IFERROR(_xlfn.XLOOKUP(TRIM(SUBSTITUTE(U402,CHAR(160)," ")),BJ15:BJ62,BM15:BM62),IFERROR(_xlfn.XLOOKUP(TRIM(SUBSTITUTE(U402,CHAR(160)," ")),BK15:BK62,BM15:BM62),_xlfn.XLOOKUP(TRIM(SUBSTITUTE(U402,CHAR(160)," ")),BL15:BL62,BM15:BM62))))*T402*IF(ISBLANK(Q402),1,Q402)+IFERROR(_xlfn.XLOOKUP("RECHERCHEX",TRIM(L402:AD402),L402:AD402),0),0))</f>
        <v/>
      </c>
      <c r="AM402" s="1038">
        <f t="shared" si="147"/>
        <v>0</v>
      </c>
      <c r="AN402" s="1627" t="str">
        <f t="shared" si="148"/>
        <v/>
      </c>
      <c r="AO402" s="1039">
        <f t="shared" si="149"/>
        <v>0</v>
      </c>
      <c r="AP402" s="1039">
        <f t="shared" si="150"/>
        <v>0</v>
      </c>
      <c r="AQ402" s="1040">
        <f>IF(AO402&gt;0,AS9,0)</f>
        <v>0</v>
      </c>
      <c r="AR402" s="1628" t="str">
        <f>IF(TRIM(AG402)="▼ recette suivante", AG402, IF(AQ402&gt;0, IF(AT9&lt;&gt;"", AT9&amp;"-ou.or.o ❾ + or - &gt;", ""), ""))</f>
        <v/>
      </c>
      <c r="AS402" s="1064"/>
      <c r="AT402" s="1064"/>
      <c r="AU402" s="1042">
        <f t="shared" si="151"/>
        <v>0</v>
      </c>
      <c r="AV402" s="1043">
        <f>IF(AK402,IF(OR(AU402="",N(AU402)&lt;=0.000000001),"",_xlfn.XLOOKUP(AJ402,BJ15:BJ62,BN15:BN62,_xlfn.XLOOKUP(AJ402,BK15:BK62,BN15:BN62,_xlfn.XLOOKUP(AJ402,BL15:BL62,BN15:BN62,"")))),0)</f>
        <v>0</v>
      </c>
      <c r="AW402" s="1065" cm="1">
        <f t="array" ref="AW402">IF(AK402&lt;&gt;1,0,IF(OR(AU402="",N(AU402)&lt;=0.000000001),"",IF(OR(AO402="",N(AO402)&lt;=0.000000001),0,IF(ISNUMBER(AU402),IFERROR(_xlfn.LET(_xlpm.ai_test,TRIM(AJ402),_xlpm.r,IFERROR(_xlfn.XLOOKUP(_xlpm.ai_test,BJ15:BJ62,ROW(BJ15:BJ62),0,1),IFERROR(_xlfn.XLOOKUP(_xlpm.ai_test,BK15:BK62,ROW(BK15:BK62),0,1),_xlfn.XLOOKUP(_xlpm.ai_test,BL15:BL62,ROW(BL15:BL62),0,1))),_xlpm.p,_xlpm.r-MIN(ROW(BJ15:BJ62))+1,_xlpm.f,INDEX(BM15:BM62,_xlpm.p),_xlpm.u,INDEX(BN15:BN62,_xlpm.p),_xlpm.s,INDEX(BP15:BP62,_xlpm.p),_xlpm.q,N(AU402)/_xlpm.f,IF(_xlpm.q&gt;=_xlpm.s,ROUND(_xlpm.q,1)&amp;" "&amp;_xlpm.ai_test&amp;" = "&amp;ROUND(_xlpm.q*_xlpm.f,1)&amp;" "&amp;_xlpm.u,ROUND(_xlpm.q,1)&amp;" "&amp;_xlpm.ai_test)),""),""))))</f>
        <v>0</v>
      </c>
      <c r="AX402" s="1055"/>
      <c r="AY402" s="1042">
        <f t="shared" si="152"/>
        <v>0</v>
      </c>
      <c r="AZ402" s="1043" t="str">
        <f t="shared" si="153"/>
        <v/>
      </c>
      <c r="BA402" s="1044">
        <f t="shared" si="154"/>
        <v>0</v>
      </c>
      <c r="BB402" s="1045" t="str">
        <f t="shared" si="155"/>
        <v/>
      </c>
      <c r="BC402" s="1046"/>
      <c r="BD402" s="1047">
        <f t="shared" si="156"/>
        <v>0</v>
      </c>
      <c r="BE402" s="1048" t="str">
        <f t="shared" si="157"/>
        <v/>
      </c>
      <c r="BF402" s="262" t="s">
        <v>22</v>
      </c>
      <c r="BG402" s="1027">
        <f t="shared" si="158"/>
        <v>0</v>
      </c>
      <c r="BH402" s="1028">
        <f t="shared" si="159"/>
        <v>0</v>
      </c>
      <c r="BI402"/>
      <c r="BR402"/>
      <c r="BS402"/>
      <c r="BT402"/>
      <c r="BU402"/>
      <c r="BV402"/>
      <c r="BW402"/>
      <c r="BX402" s="964" t="str">
        <f t="shared" si="160"/>
        <v>►</v>
      </c>
      <c r="BY402" s="848"/>
      <c r="BZ402" s="848"/>
      <c r="CA402" s="848"/>
      <c r="CB402" s="848"/>
      <c r="CC402" s="848"/>
      <c r="CD402" s="262"/>
      <c r="CE402"/>
      <c r="CF402"/>
      <c r="CG402"/>
      <c r="CH402"/>
      <c r="CI402"/>
      <c r="CJ402"/>
      <c r="CK402"/>
      <c r="CL402" s="262"/>
      <c r="CM402"/>
      <c r="CN402"/>
      <c r="CO402"/>
      <c r="CP402"/>
      <c r="CQ402"/>
      <c r="CR402"/>
      <c r="CS402"/>
      <c r="CT402" s="262"/>
      <c r="CU402"/>
      <c r="CV402"/>
      <c r="CW402"/>
      <c r="CX402"/>
      <c r="CY402"/>
      <c r="CZ402"/>
      <c r="DA402"/>
      <c r="DB402" s="262"/>
      <c r="DC402" s="3">
        <v>1</v>
      </c>
    </row>
    <row r="403" spans="3:107" s="701" customFormat="1" ht="21" customHeight="1">
      <c r="C403"/>
      <c r="D403" s="262"/>
      <c r="E403" s="262"/>
      <c r="F403" s="262"/>
      <c r="G403" s="262"/>
      <c r="H403" s="262"/>
      <c r="I403" s="262"/>
      <c r="J403" s="262"/>
      <c r="K403" s="262"/>
      <c r="L403" s="115" t="s">
        <v>16</v>
      </c>
      <c r="M403" s="3141"/>
      <c r="N403" s="3142"/>
      <c r="O403" s="3141"/>
      <c r="P403" s="3143"/>
      <c r="Q403" s="3144"/>
      <c r="R403" s="3145"/>
      <c r="S403" s="3146"/>
      <c r="T403" s="3147"/>
      <c r="U403" s="3148"/>
      <c r="V403" s="3149"/>
      <c r="W403" s="2109"/>
      <c r="X403" s="3150"/>
      <c r="Y403" s="117"/>
      <c r="Z403" s="3151"/>
      <c r="AA403" s="3152"/>
      <c r="AB403" s="3153"/>
      <c r="AC403" s="3154"/>
      <c r="AD403" s="119"/>
      <c r="AE403" s="262" t="s">
        <v>22</v>
      </c>
      <c r="AF403" s="1035" t="str">
        <f t="shared" si="142"/>
        <v>►</v>
      </c>
      <c r="AG403" s="1036" t="str">
        <f t="shared" si="143"/>
        <v/>
      </c>
      <c r="AH403" s="1037" t="str">
        <f t="shared" si="144"/>
        <v/>
      </c>
      <c r="AI403" s="1036" t="str">
        <f t="shared" si="145"/>
        <v/>
      </c>
      <c r="AJ403" s="1037" t="str">
        <f t="shared" si="146"/>
        <v/>
      </c>
      <c r="AK403" s="1037">
        <f>IF(AND(L403="A",COUNTIF(BJ15:BL62,TRIM(U403))&gt;0),1,0)</f>
        <v>0</v>
      </c>
      <c r="AL403" s="1051" t="str" cm="1">
        <f t="array" ref="AL403">IF(AF403&lt;&gt;"A","",IFERROR((IFERROR(_xlfn.XLOOKUP(TRIM(SUBSTITUTE(U403,CHAR(160)," ")),BJ15:BJ62,BM15:BM62),IFERROR(_xlfn.XLOOKUP(TRIM(SUBSTITUTE(U403,CHAR(160)," ")),BK15:BK62,BM15:BM62),_xlfn.XLOOKUP(TRIM(SUBSTITUTE(U403,CHAR(160)," ")),BL15:BL62,BM15:BM62))))*T403*IF(ISBLANK(Q403),1,Q403)+IFERROR(_xlfn.XLOOKUP("RECHERCHEX",TRIM(L403:AD403),L403:AD403),0),0))</f>
        <v/>
      </c>
      <c r="AM403" s="1038">
        <f t="shared" si="147"/>
        <v>0</v>
      </c>
      <c r="AN403" s="1627" t="str">
        <f t="shared" si="148"/>
        <v/>
      </c>
      <c r="AO403" s="1039">
        <f t="shared" si="149"/>
        <v>0</v>
      </c>
      <c r="AP403" s="1039">
        <f t="shared" si="150"/>
        <v>0</v>
      </c>
      <c r="AQ403" s="1052">
        <f>IF(AO403&gt;0,AS9,0)</f>
        <v>0</v>
      </c>
      <c r="AR403" s="1626" t="str">
        <f>IF(TRIM(AG403)="▼ recette suivante", AG403, IF(AQ403&gt;0, IF(AT9&lt;&gt;"", AT9&amp;"-ou.or.o ❾ + or - &gt;", ""), ""))</f>
        <v/>
      </c>
      <c r="AS403" s="1064"/>
      <c r="AT403" s="1064"/>
      <c r="AU403" s="1053">
        <f t="shared" si="151"/>
        <v>0</v>
      </c>
      <c r="AV403" s="1054">
        <f>IF(AK403,IF(OR(AU403="",N(AU403)&lt;=0.000000001),"",_xlfn.XLOOKUP(AJ403,BJ15:BJ62,BN15:BN62,_xlfn.XLOOKUP(AJ403,BK15:BK62,BN15:BN62,_xlfn.XLOOKUP(AJ403,BL15:BL62,BN15:BN62,"")))),0)</f>
        <v>0</v>
      </c>
      <c r="AW403" s="1067" cm="1">
        <f t="array" ref="AW403">IF(AK403&lt;&gt;1,0,IF(OR(AU403="",N(AU403)&lt;=0.000000001),"",IF(OR(AO403="",N(AO403)&lt;=0.000000001),0,IF(ISNUMBER(AU403),IFERROR(_xlfn.LET(_xlpm.ai_test,TRIM(AJ403),_xlpm.r,IFERROR(_xlfn.XLOOKUP(_xlpm.ai_test,BJ15:BJ62,ROW(BJ15:BJ62),0,1),IFERROR(_xlfn.XLOOKUP(_xlpm.ai_test,BK15:BK62,ROW(BK15:BK62),0,1),_xlfn.XLOOKUP(_xlpm.ai_test,BL15:BL62,ROW(BL15:BL62),0,1))),_xlpm.p,_xlpm.r-MIN(ROW(BJ15:BJ62))+1,_xlpm.f,INDEX(BM15:BM62,_xlpm.p),_xlpm.u,INDEX(BN15:BN62,_xlpm.p),_xlpm.s,INDEX(BP15:BP62,_xlpm.p),_xlpm.q,N(AU403)/_xlpm.f,IF(_xlpm.q&gt;=_xlpm.s,ROUND(_xlpm.q,1)&amp;" "&amp;_xlpm.ai_test&amp;" = "&amp;ROUND(_xlpm.q*_xlpm.f,1)&amp;" "&amp;_xlpm.u,ROUND(_xlpm.q,1)&amp;" "&amp;_xlpm.ai_test)),""),""))))</f>
        <v>0</v>
      </c>
      <c r="AX403" s="1055"/>
      <c r="AY403" s="1053">
        <f t="shared" si="152"/>
        <v>0</v>
      </c>
      <c r="AZ403" s="1054" t="str">
        <f t="shared" si="153"/>
        <v/>
      </c>
      <c r="BA403" s="1056">
        <f t="shared" si="154"/>
        <v>0</v>
      </c>
      <c r="BB403" s="1057" t="str">
        <f t="shared" si="155"/>
        <v/>
      </c>
      <c r="BC403" s="1046"/>
      <c r="BD403" s="1058">
        <f t="shared" si="156"/>
        <v>0</v>
      </c>
      <c r="BE403" s="1048" t="str">
        <f t="shared" si="157"/>
        <v/>
      </c>
      <c r="BF403" s="262" t="s">
        <v>22</v>
      </c>
      <c r="BG403" s="1027">
        <f t="shared" si="158"/>
        <v>0</v>
      </c>
      <c r="BH403" s="1028">
        <f t="shared" si="159"/>
        <v>0</v>
      </c>
      <c r="BI403"/>
      <c r="BR403"/>
      <c r="BS403"/>
      <c r="BT403"/>
      <c r="BU403"/>
      <c r="BV403"/>
      <c r="BW403"/>
      <c r="BX403" s="964" t="str">
        <f t="shared" si="160"/>
        <v>►</v>
      </c>
      <c r="BY403" s="848"/>
      <c r="BZ403" s="848"/>
      <c r="CA403" s="848"/>
      <c r="CB403" s="848"/>
      <c r="CC403" s="848"/>
      <c r="CD403" s="262"/>
      <c r="CE403"/>
      <c r="CF403"/>
      <c r="CG403"/>
      <c r="CH403"/>
      <c r="CI403"/>
      <c r="CJ403"/>
      <c r="CK403"/>
      <c r="CL403" s="262"/>
      <c r="CM403"/>
      <c r="CN403"/>
      <c r="CO403"/>
      <c r="CP403"/>
      <c r="CQ403"/>
      <c r="CR403"/>
      <c r="CS403"/>
      <c r="CT403" s="262"/>
      <c r="CU403"/>
      <c r="CV403"/>
      <c r="CW403"/>
      <c r="CX403"/>
      <c r="CY403"/>
      <c r="CZ403"/>
      <c r="DA403"/>
      <c r="DB403" s="262"/>
      <c r="DC403" s="3">
        <v>1</v>
      </c>
    </row>
    <row r="404" spans="3:107" s="701" customFormat="1" ht="21" customHeight="1">
      <c r="C404"/>
      <c r="D404" s="262"/>
      <c r="E404" s="262"/>
      <c r="F404" s="262"/>
      <c r="G404" s="262"/>
      <c r="H404" s="262"/>
      <c r="I404" s="262"/>
      <c r="J404" s="262"/>
      <c r="K404" s="262"/>
      <c r="L404" s="115" t="s">
        <v>16</v>
      </c>
      <c r="M404" s="3141"/>
      <c r="N404" s="3142"/>
      <c r="O404" s="3141"/>
      <c r="P404" s="3143"/>
      <c r="Q404" s="3144"/>
      <c r="R404" s="3145"/>
      <c r="S404" s="3146"/>
      <c r="T404" s="3147"/>
      <c r="U404" s="3148"/>
      <c r="V404" s="3149"/>
      <c r="W404" s="2109"/>
      <c r="X404" s="3150"/>
      <c r="Y404" s="117"/>
      <c r="Z404" s="3151"/>
      <c r="AA404" s="3152"/>
      <c r="AB404" s="3153"/>
      <c r="AC404" s="3154"/>
      <c r="AD404" s="119"/>
      <c r="AE404" s="262" t="s">
        <v>22</v>
      </c>
      <c r="AF404" s="1035" t="str">
        <f t="shared" si="142"/>
        <v>►</v>
      </c>
      <c r="AG404" s="1036" t="str">
        <f t="shared" si="143"/>
        <v/>
      </c>
      <c r="AH404" s="1037" t="str">
        <f t="shared" si="144"/>
        <v/>
      </c>
      <c r="AI404" s="1036" t="str">
        <f t="shared" si="145"/>
        <v/>
      </c>
      <c r="AJ404" s="1037" t="str">
        <f t="shared" si="146"/>
        <v/>
      </c>
      <c r="AK404" s="1037">
        <f>IF(AND(L404="A",COUNTIF(BJ15:BL62,TRIM(U404))&gt;0),1,0)</f>
        <v>0</v>
      </c>
      <c r="AL404" s="1051" t="str" cm="1">
        <f t="array" ref="AL404">IF(AF404&lt;&gt;"A","",IFERROR((IFERROR(_xlfn.XLOOKUP(TRIM(SUBSTITUTE(U404,CHAR(160)," ")),BJ15:BJ62,BM15:BM62),IFERROR(_xlfn.XLOOKUP(TRIM(SUBSTITUTE(U404,CHAR(160)," ")),BK15:BK62,BM15:BM62),_xlfn.XLOOKUP(TRIM(SUBSTITUTE(U404,CHAR(160)," ")),BL15:BL62,BM15:BM62))))*T404*IF(ISBLANK(Q404),1,Q404)+IFERROR(_xlfn.XLOOKUP("RECHERCHEX",TRIM(L404:AD404),L404:AD404),0),0))</f>
        <v/>
      </c>
      <c r="AM404" s="1038">
        <f t="shared" si="147"/>
        <v>0</v>
      </c>
      <c r="AN404" s="1627" t="str">
        <f t="shared" si="148"/>
        <v/>
      </c>
      <c r="AO404" s="1039">
        <f t="shared" si="149"/>
        <v>0</v>
      </c>
      <c r="AP404" s="1039">
        <f t="shared" si="150"/>
        <v>0</v>
      </c>
      <c r="AQ404" s="1040">
        <f>IF(AO404&gt;0,AS9,0)</f>
        <v>0</v>
      </c>
      <c r="AR404" s="1628" t="str">
        <f>IF(TRIM(AG404)="▼ recette suivante", AG404, IF(AQ404&gt;0, IF(AT9&lt;&gt;"", AT9&amp;"-ou.or.o ❾ + or - &gt;", ""), ""))</f>
        <v/>
      </c>
      <c r="AS404" s="1064"/>
      <c r="AT404" s="1064"/>
      <c r="AU404" s="1042">
        <f t="shared" si="151"/>
        <v>0</v>
      </c>
      <c r="AV404" s="1043">
        <f>IF(AK404,IF(OR(AU404="",N(AU404)&lt;=0.000000001),"",_xlfn.XLOOKUP(AJ404,BJ15:BJ62,BN15:BN62,_xlfn.XLOOKUP(AJ404,BK15:BK62,BN15:BN62,_xlfn.XLOOKUP(AJ404,BL15:BL62,BN15:BN62,"")))),0)</f>
        <v>0</v>
      </c>
      <c r="AW404" s="1065" cm="1">
        <f t="array" ref="AW404">IF(AK404&lt;&gt;1,0,IF(OR(AU404="",N(AU404)&lt;=0.000000001),"",IF(OR(AO404="",N(AO404)&lt;=0.000000001),0,IF(ISNUMBER(AU404),IFERROR(_xlfn.LET(_xlpm.ai_test,TRIM(AJ404),_xlpm.r,IFERROR(_xlfn.XLOOKUP(_xlpm.ai_test,BJ15:BJ62,ROW(BJ15:BJ62),0,1),IFERROR(_xlfn.XLOOKUP(_xlpm.ai_test,BK15:BK62,ROW(BK15:BK62),0,1),_xlfn.XLOOKUP(_xlpm.ai_test,BL15:BL62,ROW(BL15:BL62),0,1))),_xlpm.p,_xlpm.r-MIN(ROW(BJ15:BJ62))+1,_xlpm.f,INDEX(BM15:BM62,_xlpm.p),_xlpm.u,INDEX(BN15:BN62,_xlpm.p),_xlpm.s,INDEX(BP15:BP62,_xlpm.p),_xlpm.q,N(AU404)/_xlpm.f,IF(_xlpm.q&gt;=_xlpm.s,ROUND(_xlpm.q,1)&amp;" "&amp;_xlpm.ai_test&amp;" = "&amp;ROUND(_xlpm.q*_xlpm.f,1)&amp;" "&amp;_xlpm.u,ROUND(_xlpm.q,1)&amp;" "&amp;_xlpm.ai_test)),""),""))))</f>
        <v>0</v>
      </c>
      <c r="AX404" s="1055"/>
      <c r="AY404" s="1042">
        <f t="shared" si="152"/>
        <v>0</v>
      </c>
      <c r="AZ404" s="1043" t="str">
        <f t="shared" si="153"/>
        <v/>
      </c>
      <c r="BA404" s="1044">
        <f t="shared" si="154"/>
        <v>0</v>
      </c>
      <c r="BB404" s="1045" t="str">
        <f t="shared" si="155"/>
        <v/>
      </c>
      <c r="BC404" s="1046"/>
      <c r="BD404" s="1047">
        <f t="shared" si="156"/>
        <v>0</v>
      </c>
      <c r="BE404" s="1048" t="str">
        <f t="shared" si="157"/>
        <v/>
      </c>
      <c r="BF404" s="262" t="s">
        <v>22</v>
      </c>
      <c r="BG404" s="1027">
        <f t="shared" si="158"/>
        <v>0</v>
      </c>
      <c r="BH404" s="1028">
        <f t="shared" si="159"/>
        <v>0</v>
      </c>
      <c r="BI404"/>
      <c r="BR404"/>
      <c r="BS404"/>
      <c r="BT404"/>
      <c r="BU404"/>
      <c r="BV404"/>
      <c r="BW404"/>
      <c r="BX404" s="964" t="str">
        <f t="shared" si="160"/>
        <v>►</v>
      </c>
      <c r="BY404" s="848"/>
      <c r="BZ404" s="848"/>
      <c r="CA404" s="848"/>
      <c r="CB404" s="848"/>
      <c r="CC404" s="848"/>
      <c r="CD404" s="262"/>
      <c r="CE404"/>
      <c r="CF404"/>
      <c r="CG404"/>
      <c r="CH404"/>
      <c r="CI404"/>
      <c r="CJ404"/>
      <c r="CK404"/>
      <c r="CL404" s="262"/>
      <c r="CM404"/>
      <c r="CN404"/>
      <c r="CO404"/>
      <c r="CP404"/>
      <c r="CQ404"/>
      <c r="CR404"/>
      <c r="CS404"/>
      <c r="CT404" s="262"/>
      <c r="CU404"/>
      <c r="CV404"/>
      <c r="CW404"/>
      <c r="CX404"/>
      <c r="CY404"/>
      <c r="CZ404"/>
      <c r="DA404"/>
      <c r="DB404" s="262"/>
      <c r="DC404" s="3">
        <v>1</v>
      </c>
    </row>
    <row r="405" spans="3:107" s="701" customFormat="1" ht="21" customHeight="1">
      <c r="C405"/>
      <c r="D405" s="262"/>
      <c r="E405" s="262"/>
      <c r="F405" s="262"/>
      <c r="G405" s="262"/>
      <c r="H405" s="262"/>
      <c r="I405" s="262"/>
      <c r="J405" s="262"/>
      <c r="K405" s="262"/>
      <c r="L405" s="115" t="s">
        <v>16</v>
      </c>
      <c r="M405" s="3141"/>
      <c r="N405" s="3142"/>
      <c r="O405" s="3141"/>
      <c r="P405" s="3143"/>
      <c r="Q405" s="3144"/>
      <c r="R405" s="3145"/>
      <c r="S405" s="3146"/>
      <c r="T405" s="3147"/>
      <c r="U405" s="3148"/>
      <c r="V405" s="3149"/>
      <c r="W405" s="2109"/>
      <c r="X405" s="3150"/>
      <c r="Y405" s="117"/>
      <c r="Z405" s="3151"/>
      <c r="AA405" s="3152"/>
      <c r="AB405" s="3153"/>
      <c r="AC405" s="3154"/>
      <c r="AD405" s="119"/>
      <c r="AE405" s="262" t="s">
        <v>22</v>
      </c>
      <c r="AF405" s="1035" t="str">
        <f t="shared" si="142"/>
        <v>►</v>
      </c>
      <c r="AG405" s="1036" t="str">
        <f t="shared" si="143"/>
        <v/>
      </c>
      <c r="AH405" s="1037" t="str">
        <f t="shared" si="144"/>
        <v/>
      </c>
      <c r="AI405" s="1036" t="str">
        <f t="shared" si="145"/>
        <v/>
      </c>
      <c r="AJ405" s="1037" t="str">
        <f t="shared" si="146"/>
        <v/>
      </c>
      <c r="AK405" s="1037">
        <f>IF(AND(L405="A",COUNTIF(BJ15:BL62,TRIM(U405))&gt;0),1,0)</f>
        <v>0</v>
      </c>
      <c r="AL405" s="1051" t="str" cm="1">
        <f t="array" ref="AL405">IF(AF405&lt;&gt;"A","",IFERROR((IFERROR(_xlfn.XLOOKUP(TRIM(SUBSTITUTE(U405,CHAR(160)," ")),BJ15:BJ62,BM15:BM62),IFERROR(_xlfn.XLOOKUP(TRIM(SUBSTITUTE(U405,CHAR(160)," ")),BK15:BK62,BM15:BM62),_xlfn.XLOOKUP(TRIM(SUBSTITUTE(U405,CHAR(160)," ")),BL15:BL62,BM15:BM62))))*T405*IF(ISBLANK(Q405),1,Q405)+IFERROR(_xlfn.XLOOKUP("RECHERCHEX",TRIM(L405:AD405),L405:AD405),0),0))</f>
        <v/>
      </c>
      <c r="AM405" s="1038">
        <f t="shared" si="147"/>
        <v>0</v>
      </c>
      <c r="AN405" s="1627" t="str">
        <f t="shared" si="148"/>
        <v/>
      </c>
      <c r="AO405" s="1039">
        <f t="shared" si="149"/>
        <v>0</v>
      </c>
      <c r="AP405" s="1039">
        <f t="shared" si="150"/>
        <v>0</v>
      </c>
      <c r="AQ405" s="1052">
        <f>IF(AO405&gt;0,AS9,0)</f>
        <v>0</v>
      </c>
      <c r="AR405" s="1626" t="str">
        <f>IF(TRIM(AG405)="▼ recette suivante", AG405, IF(AQ405&gt;0, IF(AT9&lt;&gt;"", AT9&amp;"-ou.or.o ❾ + or - &gt;", ""), ""))</f>
        <v/>
      </c>
      <c r="AS405" s="1064"/>
      <c r="AT405" s="1064"/>
      <c r="AU405" s="1053">
        <f t="shared" si="151"/>
        <v>0</v>
      </c>
      <c r="AV405" s="1054">
        <f>IF(AK405,IF(OR(AU405="",N(AU405)&lt;=0.000000001),"",_xlfn.XLOOKUP(AJ405,BJ15:BJ62,BN15:BN62,_xlfn.XLOOKUP(AJ405,BK15:BK62,BN15:BN62,_xlfn.XLOOKUP(AJ405,BL15:BL62,BN15:BN62,"")))),0)</f>
        <v>0</v>
      </c>
      <c r="AW405" s="1067" cm="1">
        <f t="array" ref="AW405">IF(AK405&lt;&gt;1,0,IF(OR(AU405="",N(AU405)&lt;=0.000000001),"",IF(OR(AO405="",N(AO405)&lt;=0.000000001),0,IF(ISNUMBER(AU405),IFERROR(_xlfn.LET(_xlpm.ai_test,TRIM(AJ405),_xlpm.r,IFERROR(_xlfn.XLOOKUP(_xlpm.ai_test,BJ15:BJ62,ROW(BJ15:BJ62),0,1),IFERROR(_xlfn.XLOOKUP(_xlpm.ai_test,BK15:BK62,ROW(BK15:BK62),0,1),_xlfn.XLOOKUP(_xlpm.ai_test,BL15:BL62,ROW(BL15:BL62),0,1))),_xlpm.p,_xlpm.r-MIN(ROW(BJ15:BJ62))+1,_xlpm.f,INDEX(BM15:BM62,_xlpm.p),_xlpm.u,INDEX(BN15:BN62,_xlpm.p),_xlpm.s,INDEX(BP15:BP62,_xlpm.p),_xlpm.q,N(AU405)/_xlpm.f,IF(_xlpm.q&gt;=_xlpm.s,ROUND(_xlpm.q,1)&amp;" "&amp;_xlpm.ai_test&amp;" = "&amp;ROUND(_xlpm.q*_xlpm.f,1)&amp;" "&amp;_xlpm.u,ROUND(_xlpm.q,1)&amp;" "&amp;_xlpm.ai_test)),""),""))))</f>
        <v>0</v>
      </c>
      <c r="AX405" s="1055"/>
      <c r="AY405" s="1053">
        <f t="shared" si="152"/>
        <v>0</v>
      </c>
      <c r="AZ405" s="1054" t="str">
        <f t="shared" si="153"/>
        <v/>
      </c>
      <c r="BA405" s="1056">
        <f t="shared" si="154"/>
        <v>0</v>
      </c>
      <c r="BB405" s="1057" t="str">
        <f t="shared" si="155"/>
        <v/>
      </c>
      <c r="BC405" s="1046"/>
      <c r="BD405" s="1058">
        <f t="shared" si="156"/>
        <v>0</v>
      </c>
      <c r="BE405" s="1048" t="str">
        <f t="shared" si="157"/>
        <v/>
      </c>
      <c r="BF405" s="262" t="s">
        <v>22</v>
      </c>
      <c r="BG405" s="1027">
        <f t="shared" si="158"/>
        <v>0</v>
      </c>
      <c r="BH405" s="1028">
        <f t="shared" si="159"/>
        <v>0</v>
      </c>
      <c r="BI405"/>
      <c r="BR405"/>
      <c r="BS405"/>
      <c r="BT405"/>
      <c r="BU405"/>
      <c r="BV405"/>
      <c r="BW405"/>
      <c r="BX405" s="964" t="str">
        <f t="shared" si="160"/>
        <v>►</v>
      </c>
      <c r="BY405" s="848"/>
      <c r="BZ405" s="848"/>
      <c r="CA405" s="848"/>
      <c r="CB405" s="848"/>
      <c r="CC405" s="848"/>
      <c r="CD405" s="262"/>
      <c r="CE405"/>
      <c r="CF405"/>
      <c r="CG405"/>
      <c r="CH405"/>
      <c r="CI405"/>
      <c r="CJ405"/>
      <c r="CK405"/>
      <c r="CL405" s="262"/>
      <c r="CM405"/>
      <c r="CN405"/>
      <c r="CO405"/>
      <c r="CP405"/>
      <c r="CQ405"/>
      <c r="CR405"/>
      <c r="CS405"/>
      <c r="CT405" s="262"/>
      <c r="CU405"/>
      <c r="CV405"/>
      <c r="CW405"/>
      <c r="CX405"/>
      <c r="CY405"/>
      <c r="CZ405"/>
      <c r="DA405"/>
      <c r="DB405" s="262"/>
      <c r="DC405" s="3">
        <v>1</v>
      </c>
    </row>
    <row r="406" spans="3:107" s="701" customFormat="1" ht="21" customHeight="1">
      <c r="C406"/>
      <c r="D406" s="262"/>
      <c r="E406" s="262"/>
      <c r="F406" s="262"/>
      <c r="G406" s="262"/>
      <c r="H406" s="262"/>
      <c r="I406" s="262"/>
      <c r="J406" s="262"/>
      <c r="K406" s="262"/>
      <c r="L406" s="115" t="s">
        <v>16</v>
      </c>
      <c r="M406" s="3141"/>
      <c r="N406" s="3142"/>
      <c r="O406" s="3141"/>
      <c r="P406" s="3143"/>
      <c r="Q406" s="3144"/>
      <c r="R406" s="3145"/>
      <c r="S406" s="3146"/>
      <c r="T406" s="3147"/>
      <c r="U406" s="3148"/>
      <c r="V406" s="3149"/>
      <c r="W406" s="2109"/>
      <c r="X406" s="3150"/>
      <c r="Y406" s="117"/>
      <c r="Z406" s="3151"/>
      <c r="AA406" s="3152"/>
      <c r="AB406" s="3153"/>
      <c r="AC406" s="3154"/>
      <c r="AD406" s="119"/>
      <c r="AE406" s="262" t="s">
        <v>22</v>
      </c>
      <c r="AF406" s="1035" t="str">
        <f t="shared" ref="AF406:AF469" si="161">IF(OR(AO406&gt;0,TRIM(AG406)="▼ recette suivante"),"A","►")</f>
        <v>►</v>
      </c>
      <c r="AG406" s="1036" t="str">
        <f t="shared" ref="AG406:AG469" si="162">IF(TRIM(Q406)="Adresse PC","▼ recette suivante",IF(AO406&gt;0,M406,""))</f>
        <v/>
      </c>
      <c r="AH406" s="1037" t="str">
        <f t="shared" ref="AH406:AH469" si="163">IF(AF406="A",N406,"")</f>
        <v/>
      </c>
      <c r="AI406" s="1036" t="str">
        <f t="shared" ref="AI406:AI469" si="164">IF(AF406="A",O406,"")</f>
        <v/>
      </c>
      <c r="AJ406" s="1037" t="str">
        <f t="shared" ref="AJ406:AJ469" si="165">IF(AF406="A",U406,"")</f>
        <v/>
      </c>
      <c r="AK406" s="1037">
        <f>IF(AND(L406="A",COUNTIF(BJ15:BL62,TRIM(U406))&gt;0),1,0)</f>
        <v>0</v>
      </c>
      <c r="AL406" s="1051" t="str" cm="1">
        <f t="array" ref="AL406">IF(AF406&lt;&gt;"A","",IFERROR((IFERROR(_xlfn.XLOOKUP(TRIM(SUBSTITUTE(U406,CHAR(160)," ")),BJ15:BJ62,BM15:BM62),IFERROR(_xlfn.XLOOKUP(TRIM(SUBSTITUTE(U406,CHAR(160)," ")),BK15:BK62,BM15:BM62),_xlfn.XLOOKUP(TRIM(SUBSTITUTE(U406,CHAR(160)," ")),BL15:BL62,BM15:BM62))))*T406*IF(ISBLANK(Q406),1,Q406)+IFERROR(_xlfn.XLOOKUP("RECHERCHEX",TRIM(L406:AD406),L406:AD406),0),0))</f>
        <v/>
      </c>
      <c r="AM406" s="1038">
        <f t="shared" ref="AM406:AM469" si="166">IF(AK406,IF(AL406&gt;0,"Kg",0),0)</f>
        <v>0</v>
      </c>
      <c r="AN406" s="1627" t="str">
        <f t="shared" ref="AN406:AN469" si="167">IF(AF406="A","❾ Author reference &gt;","")</f>
        <v/>
      </c>
      <c r="AO406" s="1039">
        <f t="shared" ref="AO406:AO469" si="168">IF(AK406,N406,0)</f>
        <v>0</v>
      </c>
      <c r="AP406" s="1039">
        <f t="shared" ref="AP406:AP469" si="169">IF(AK406,O406,0)</f>
        <v>0</v>
      </c>
      <c r="AQ406" s="1040">
        <f>IF(AO406&gt;0,AS9,0)</f>
        <v>0</v>
      </c>
      <c r="AR406" s="1628" t="str">
        <f>IF(TRIM(AG406)="▼ recette suivante", AG406, IF(AQ406&gt;0, IF(AT9&lt;&gt;"", AT9&amp;"-ou.or.o ❾ + or - &gt;", ""), ""))</f>
        <v/>
      </c>
      <c r="AS406" s="1064"/>
      <c r="AT406" s="1064"/>
      <c r="AU406" s="1042">
        <f t="shared" ref="AU406:AU469" si="170">IF(TRIM(AM406)="Kg",N(AL406)*N(BH406),0)</f>
        <v>0</v>
      </c>
      <c r="AV406" s="1043">
        <f>IF(AK406,IF(OR(AU406="",N(AU406)&lt;=0.000000001),"",_xlfn.XLOOKUP(AJ406,BJ15:BJ62,BN15:BN62,_xlfn.XLOOKUP(AJ406,BK15:BK62,BN15:BN62,_xlfn.XLOOKUP(AJ406,BL15:BL62,BN15:BN62,"")))),0)</f>
        <v>0</v>
      </c>
      <c r="AW406" s="1065" cm="1">
        <f t="array" ref="AW406">IF(AK406&lt;&gt;1,0,IF(OR(AU406="",N(AU406)&lt;=0.000000001),"",IF(OR(AO406="",N(AO406)&lt;=0.000000001),0,IF(ISNUMBER(AU406),IFERROR(_xlfn.LET(_xlpm.ai_test,TRIM(AJ406),_xlpm.r,IFERROR(_xlfn.XLOOKUP(_xlpm.ai_test,BJ15:BJ62,ROW(BJ15:BJ62),0,1),IFERROR(_xlfn.XLOOKUP(_xlpm.ai_test,BK15:BK62,ROW(BK15:BK62),0,1),_xlfn.XLOOKUP(_xlpm.ai_test,BL15:BL62,ROW(BL15:BL62),0,1))),_xlpm.p,_xlpm.r-MIN(ROW(BJ15:BJ62))+1,_xlpm.f,INDEX(BM15:BM62,_xlpm.p),_xlpm.u,INDEX(BN15:BN62,_xlpm.p),_xlpm.s,INDEX(BP15:BP62,_xlpm.p),_xlpm.q,N(AU406)/_xlpm.f,IF(_xlpm.q&gt;=_xlpm.s,ROUND(_xlpm.q,1)&amp;" "&amp;_xlpm.ai_test&amp;" = "&amp;ROUND(_xlpm.q*_xlpm.f,1)&amp;" "&amp;_xlpm.u,ROUND(_xlpm.q,1)&amp;" "&amp;_xlpm.ai_test)),""),""))))</f>
        <v>0</v>
      </c>
      <c r="AX406" s="1055"/>
      <c r="AY406" s="1042">
        <f t="shared" ref="AY406:AY469" si="171">IF(TRIM(AG406)="▼ recette suivante","▼next recipe ",IF(AU406="","",IF(ISBLANK(AX406),AU406,ROUND(AU406*(1-MIN(1,MAX(0,IF(AX406&gt;1,AX406/100,AX406)))),3))))</f>
        <v>0</v>
      </c>
      <c r="AZ406" s="1043" t="str">
        <f t="shared" ref="AZ406:AZ469" si="172">IF(AK406,AV406,"")</f>
        <v/>
      </c>
      <c r="BA406" s="1044">
        <f t="shared" ref="BA406:BA469" si="173">IF(ISNUMBER(BG406),IF(ABS(BG406)&lt;=0.000000001,0,BG406),0)</f>
        <v>0</v>
      </c>
      <c r="BB406" s="1045" t="str">
        <f t="shared" ref="BB406:BB469" si="174">IF(AK406,IF(N(BA406)&gt;0.000000001,R406,""),"")</f>
        <v/>
      </c>
      <c r="BC406" s="1046"/>
      <c r="BD406" s="1047">
        <f t="shared" ref="BD406:BD469" si="175">IF(OR(AO406=0,ISBLANK(BC406),ISTEXT(BA406)),0,(IF(AU406=0,BA406,AU406)*BC406))</f>
        <v>0</v>
      </c>
      <c r="BE406" s="1048" t="str">
        <f t="shared" ref="BE406:BE469" si="176">IF(IFERROR(SEARCH("Adresse PC",TRIM(Q406)),0)&gt;0,"▼ receta siguiente",IF(AY406&gt;0,W406,""))</f>
        <v/>
      </c>
      <c r="BF406" s="262" t="s">
        <v>22</v>
      </c>
      <c r="BG406" s="1027">
        <f t="shared" ref="BG406:BG469" si="177">IFERROR(_xlfn.LET(_xlpm.EPS,0.000000001,_xlpm.b,Q406/AO406,IF(ISNUMBER(AS406),_xlpm.b*AS406,IF(OR(ISBLANK(AS406),AS406=""),_xlpm.b*AQ406,IF(AND(BH406=0,ISNUMBER(Q406)),_xlpm.b/AQ406,0)))),0)</f>
        <v>0</v>
      </c>
      <c r="BH406" s="1028">
        <f t="shared" ref="BH406:BH469" si="178">IF(AL406&gt;0,IFERROR(IF(OR(ISBLANK(AS406),AS406=""),AQ406,AS406)/AO406,0),0)</f>
        <v>0</v>
      </c>
      <c r="BI406"/>
      <c r="BR406"/>
      <c r="BS406"/>
      <c r="BT406"/>
      <c r="BU406"/>
      <c r="BV406"/>
      <c r="BW406"/>
      <c r="BX406" s="964" t="str">
        <f t="shared" si="160"/>
        <v>►</v>
      </c>
      <c r="BY406" s="848"/>
      <c r="BZ406" s="848"/>
      <c r="CA406" s="848"/>
      <c r="CB406" s="848"/>
      <c r="CC406" s="848"/>
      <c r="CD406" s="262"/>
      <c r="CE406"/>
      <c r="CF406"/>
      <c r="CG406"/>
      <c r="CH406"/>
      <c r="CI406"/>
      <c r="CJ406"/>
      <c r="CK406"/>
      <c r="CL406" s="262"/>
      <c r="CM406"/>
      <c r="CN406"/>
      <c r="CO406"/>
      <c r="CP406"/>
      <c r="CQ406"/>
      <c r="CR406"/>
      <c r="CS406"/>
      <c r="CT406" s="262"/>
      <c r="CU406"/>
      <c r="CV406"/>
      <c r="CW406"/>
      <c r="CX406"/>
      <c r="CY406"/>
      <c r="CZ406"/>
      <c r="DA406"/>
      <c r="DB406" s="262"/>
      <c r="DC406" s="3">
        <v>1</v>
      </c>
    </row>
    <row r="407" spans="3:107" s="701" customFormat="1" ht="21" customHeight="1">
      <c r="C407"/>
      <c r="D407" s="262"/>
      <c r="E407" s="262"/>
      <c r="F407" s="262"/>
      <c r="G407" s="262"/>
      <c r="H407" s="262"/>
      <c r="I407" s="262"/>
      <c r="J407" s="262"/>
      <c r="K407" s="262"/>
      <c r="L407" s="115" t="s">
        <v>16</v>
      </c>
      <c r="M407" s="3141"/>
      <c r="N407" s="3142"/>
      <c r="O407" s="3141"/>
      <c r="P407" s="3143"/>
      <c r="Q407" s="3144"/>
      <c r="R407" s="3145"/>
      <c r="S407" s="3146"/>
      <c r="T407" s="3147"/>
      <c r="U407" s="3148"/>
      <c r="V407" s="3149"/>
      <c r="W407" s="2109"/>
      <c r="X407" s="3150"/>
      <c r="Y407" s="117"/>
      <c r="Z407" s="3151"/>
      <c r="AA407" s="3152"/>
      <c r="AB407" s="3153"/>
      <c r="AC407" s="3154"/>
      <c r="AD407" s="119"/>
      <c r="AE407" s="262" t="s">
        <v>22</v>
      </c>
      <c r="AF407" s="1035" t="str">
        <f t="shared" si="161"/>
        <v>►</v>
      </c>
      <c r="AG407" s="1036" t="str">
        <f t="shared" si="162"/>
        <v/>
      </c>
      <c r="AH407" s="1037" t="str">
        <f t="shared" si="163"/>
        <v/>
      </c>
      <c r="AI407" s="1036" t="str">
        <f t="shared" si="164"/>
        <v/>
      </c>
      <c r="AJ407" s="1037" t="str">
        <f t="shared" si="165"/>
        <v/>
      </c>
      <c r="AK407" s="1037">
        <f>IF(AND(L407="A",COUNTIF(BJ15:BL62,TRIM(U407))&gt;0),1,0)</f>
        <v>0</v>
      </c>
      <c r="AL407" s="1051" t="str" cm="1">
        <f t="array" ref="AL407">IF(AF407&lt;&gt;"A","",IFERROR((IFERROR(_xlfn.XLOOKUP(TRIM(SUBSTITUTE(U407,CHAR(160)," ")),BJ15:BJ62,BM15:BM62),IFERROR(_xlfn.XLOOKUP(TRIM(SUBSTITUTE(U407,CHAR(160)," ")),BK15:BK62,BM15:BM62),_xlfn.XLOOKUP(TRIM(SUBSTITUTE(U407,CHAR(160)," ")),BL15:BL62,BM15:BM62))))*T407*IF(ISBLANK(Q407),1,Q407)+IFERROR(_xlfn.XLOOKUP("RECHERCHEX",TRIM(L407:AD407),L407:AD407),0),0))</f>
        <v/>
      </c>
      <c r="AM407" s="1038">
        <f t="shared" si="166"/>
        <v>0</v>
      </c>
      <c r="AN407" s="1627" t="str">
        <f t="shared" si="167"/>
        <v/>
      </c>
      <c r="AO407" s="1039">
        <f t="shared" si="168"/>
        <v>0</v>
      </c>
      <c r="AP407" s="1039">
        <f t="shared" si="169"/>
        <v>0</v>
      </c>
      <c r="AQ407" s="1052">
        <f>IF(AO407&gt;0,AS9,0)</f>
        <v>0</v>
      </c>
      <c r="AR407" s="1626" t="str">
        <f>IF(TRIM(AG407)="▼ recette suivante", AG407, IF(AQ407&gt;0, IF(AT9&lt;&gt;"", AT9&amp;"-ou.or.o ❾ + or - &gt;", ""), ""))</f>
        <v/>
      </c>
      <c r="AS407" s="1064"/>
      <c r="AT407" s="1064"/>
      <c r="AU407" s="1053">
        <f t="shared" si="170"/>
        <v>0</v>
      </c>
      <c r="AV407" s="1054">
        <f>IF(AK407,IF(OR(AU407="",N(AU407)&lt;=0.000000001),"",_xlfn.XLOOKUP(AJ407,BJ15:BJ62,BN15:BN62,_xlfn.XLOOKUP(AJ407,BK15:BK62,BN15:BN62,_xlfn.XLOOKUP(AJ407,BL15:BL62,BN15:BN62,"")))),0)</f>
        <v>0</v>
      </c>
      <c r="AW407" s="1067" cm="1">
        <f t="array" ref="AW407">IF(AK407&lt;&gt;1,0,IF(OR(AU407="",N(AU407)&lt;=0.000000001),"",IF(OR(AO407="",N(AO407)&lt;=0.000000001),0,IF(ISNUMBER(AU407),IFERROR(_xlfn.LET(_xlpm.ai_test,TRIM(AJ407),_xlpm.r,IFERROR(_xlfn.XLOOKUP(_xlpm.ai_test,BJ15:BJ62,ROW(BJ15:BJ62),0,1),IFERROR(_xlfn.XLOOKUP(_xlpm.ai_test,BK15:BK62,ROW(BK15:BK62),0,1),_xlfn.XLOOKUP(_xlpm.ai_test,BL15:BL62,ROW(BL15:BL62),0,1))),_xlpm.p,_xlpm.r-MIN(ROW(BJ15:BJ62))+1,_xlpm.f,INDEX(BM15:BM62,_xlpm.p),_xlpm.u,INDEX(BN15:BN62,_xlpm.p),_xlpm.s,INDEX(BP15:BP62,_xlpm.p),_xlpm.q,N(AU407)/_xlpm.f,IF(_xlpm.q&gt;=_xlpm.s,ROUND(_xlpm.q,1)&amp;" "&amp;_xlpm.ai_test&amp;" = "&amp;ROUND(_xlpm.q*_xlpm.f,1)&amp;" "&amp;_xlpm.u,ROUND(_xlpm.q,1)&amp;" "&amp;_xlpm.ai_test)),""),""))))</f>
        <v>0</v>
      </c>
      <c r="AX407" s="1055"/>
      <c r="AY407" s="1053">
        <f t="shared" si="171"/>
        <v>0</v>
      </c>
      <c r="AZ407" s="1054" t="str">
        <f t="shared" si="172"/>
        <v/>
      </c>
      <c r="BA407" s="1056">
        <f t="shared" si="173"/>
        <v>0</v>
      </c>
      <c r="BB407" s="1057" t="str">
        <f t="shared" si="174"/>
        <v/>
      </c>
      <c r="BC407" s="1046"/>
      <c r="BD407" s="1058">
        <f t="shared" si="175"/>
        <v>0</v>
      </c>
      <c r="BE407" s="1048" t="str">
        <f t="shared" si="176"/>
        <v/>
      </c>
      <c r="BF407" s="262" t="s">
        <v>22</v>
      </c>
      <c r="BG407" s="1027">
        <f t="shared" si="177"/>
        <v>0</v>
      </c>
      <c r="BH407" s="1028">
        <f t="shared" si="178"/>
        <v>0</v>
      </c>
      <c r="BI407"/>
      <c r="BR407"/>
      <c r="BS407"/>
      <c r="BT407"/>
      <c r="BU407"/>
      <c r="BV407"/>
      <c r="BW407"/>
      <c r="BX407" s="964" t="str">
        <f t="shared" si="160"/>
        <v>►</v>
      </c>
      <c r="BY407" s="848"/>
      <c r="BZ407" s="848"/>
      <c r="CA407" s="848"/>
      <c r="CB407" s="848"/>
      <c r="CC407" s="848"/>
      <c r="CD407" s="262"/>
      <c r="CE407"/>
      <c r="CF407"/>
      <c r="CG407"/>
      <c r="CH407"/>
      <c r="CI407"/>
      <c r="CJ407"/>
      <c r="CK407"/>
      <c r="CL407" s="262"/>
      <c r="CM407"/>
      <c r="CN407"/>
      <c r="CO407"/>
      <c r="CP407"/>
      <c r="CQ407"/>
      <c r="CR407"/>
      <c r="CS407"/>
      <c r="CT407" s="262"/>
      <c r="CU407"/>
      <c r="CV407"/>
      <c r="CW407"/>
      <c r="CX407"/>
      <c r="CY407"/>
      <c r="CZ407"/>
      <c r="DA407"/>
      <c r="DB407" s="262"/>
      <c r="DC407" s="3">
        <v>1</v>
      </c>
    </row>
    <row r="408" spans="3:107" s="701" customFormat="1" ht="21" customHeight="1">
      <c r="C408"/>
      <c r="D408" s="262"/>
      <c r="E408" s="262"/>
      <c r="F408" s="262"/>
      <c r="G408" s="262"/>
      <c r="H408" s="262"/>
      <c r="I408" s="262"/>
      <c r="J408" s="262"/>
      <c r="K408" s="262"/>
      <c r="L408" s="115" t="s">
        <v>16</v>
      </c>
      <c r="M408" s="3141"/>
      <c r="N408" s="3142"/>
      <c r="O408" s="3141"/>
      <c r="P408" s="3143"/>
      <c r="Q408" s="3144"/>
      <c r="R408" s="3145"/>
      <c r="S408" s="3146"/>
      <c r="T408" s="3147"/>
      <c r="U408" s="3148"/>
      <c r="V408" s="3149"/>
      <c r="W408" s="2109"/>
      <c r="X408" s="3150"/>
      <c r="Y408" s="117"/>
      <c r="Z408" s="3151"/>
      <c r="AA408" s="3152"/>
      <c r="AB408" s="3153"/>
      <c r="AC408" s="3154"/>
      <c r="AD408" s="119"/>
      <c r="AE408" s="262" t="s">
        <v>22</v>
      </c>
      <c r="AF408" s="1035" t="str">
        <f t="shared" si="161"/>
        <v>►</v>
      </c>
      <c r="AG408" s="1036" t="str">
        <f t="shared" si="162"/>
        <v/>
      </c>
      <c r="AH408" s="1037" t="str">
        <f t="shared" si="163"/>
        <v/>
      </c>
      <c r="AI408" s="1036" t="str">
        <f t="shared" si="164"/>
        <v/>
      </c>
      <c r="AJ408" s="1037" t="str">
        <f t="shared" si="165"/>
        <v/>
      </c>
      <c r="AK408" s="1037">
        <f>IF(AND(L408="A",COUNTIF(BJ15:BL62,TRIM(U408))&gt;0),1,0)</f>
        <v>0</v>
      </c>
      <c r="AL408" s="1051" t="str" cm="1">
        <f t="array" ref="AL408">IF(AF408&lt;&gt;"A","",IFERROR((IFERROR(_xlfn.XLOOKUP(TRIM(SUBSTITUTE(U408,CHAR(160)," ")),BJ15:BJ62,BM15:BM62),IFERROR(_xlfn.XLOOKUP(TRIM(SUBSTITUTE(U408,CHAR(160)," ")),BK15:BK62,BM15:BM62),_xlfn.XLOOKUP(TRIM(SUBSTITUTE(U408,CHAR(160)," ")),BL15:BL62,BM15:BM62))))*T408*IF(ISBLANK(Q408),1,Q408)+IFERROR(_xlfn.XLOOKUP("RECHERCHEX",TRIM(L408:AD408),L408:AD408),0),0))</f>
        <v/>
      </c>
      <c r="AM408" s="1038">
        <f t="shared" si="166"/>
        <v>0</v>
      </c>
      <c r="AN408" s="1627" t="str">
        <f t="shared" si="167"/>
        <v/>
      </c>
      <c r="AO408" s="1039">
        <f t="shared" si="168"/>
        <v>0</v>
      </c>
      <c r="AP408" s="1039">
        <f t="shared" si="169"/>
        <v>0</v>
      </c>
      <c r="AQ408" s="1040">
        <f>IF(AO408&gt;0,AS9,0)</f>
        <v>0</v>
      </c>
      <c r="AR408" s="1628" t="str">
        <f>IF(TRIM(AG408)="▼ recette suivante", AG408, IF(AQ408&gt;0, IF(AT9&lt;&gt;"", AT9&amp;"-ou.or.o ❾ + or - &gt;", ""), ""))</f>
        <v/>
      </c>
      <c r="AS408" s="1064"/>
      <c r="AT408" s="1064"/>
      <c r="AU408" s="1042">
        <f t="shared" si="170"/>
        <v>0</v>
      </c>
      <c r="AV408" s="1043">
        <f>IF(AK408,IF(OR(AU408="",N(AU408)&lt;=0.000000001),"",_xlfn.XLOOKUP(AJ408,BJ15:BJ62,BN15:BN62,_xlfn.XLOOKUP(AJ408,BK15:BK62,BN15:BN62,_xlfn.XLOOKUP(AJ408,BL15:BL62,BN15:BN62,"")))),0)</f>
        <v>0</v>
      </c>
      <c r="AW408" s="1065" cm="1">
        <f t="array" ref="AW408">IF(AK408&lt;&gt;1,0,IF(OR(AU408="",N(AU408)&lt;=0.000000001),"",IF(OR(AO408="",N(AO408)&lt;=0.000000001),0,IF(ISNUMBER(AU408),IFERROR(_xlfn.LET(_xlpm.ai_test,TRIM(AJ408),_xlpm.r,IFERROR(_xlfn.XLOOKUP(_xlpm.ai_test,BJ15:BJ62,ROW(BJ15:BJ62),0,1),IFERROR(_xlfn.XLOOKUP(_xlpm.ai_test,BK15:BK62,ROW(BK15:BK62),0,1),_xlfn.XLOOKUP(_xlpm.ai_test,BL15:BL62,ROW(BL15:BL62),0,1))),_xlpm.p,_xlpm.r-MIN(ROW(BJ15:BJ62))+1,_xlpm.f,INDEX(BM15:BM62,_xlpm.p),_xlpm.u,INDEX(BN15:BN62,_xlpm.p),_xlpm.s,INDEX(BP15:BP62,_xlpm.p),_xlpm.q,N(AU408)/_xlpm.f,IF(_xlpm.q&gt;=_xlpm.s,ROUND(_xlpm.q,1)&amp;" "&amp;_xlpm.ai_test&amp;" = "&amp;ROUND(_xlpm.q*_xlpm.f,1)&amp;" "&amp;_xlpm.u,ROUND(_xlpm.q,1)&amp;" "&amp;_xlpm.ai_test)),""),""))))</f>
        <v>0</v>
      </c>
      <c r="AX408" s="1055"/>
      <c r="AY408" s="1042">
        <f t="shared" si="171"/>
        <v>0</v>
      </c>
      <c r="AZ408" s="1043" t="str">
        <f t="shared" si="172"/>
        <v/>
      </c>
      <c r="BA408" s="1044">
        <f t="shared" si="173"/>
        <v>0</v>
      </c>
      <c r="BB408" s="1045" t="str">
        <f t="shared" si="174"/>
        <v/>
      </c>
      <c r="BC408" s="1046"/>
      <c r="BD408" s="1047">
        <f t="shared" si="175"/>
        <v>0</v>
      </c>
      <c r="BE408" s="1048" t="str">
        <f t="shared" si="176"/>
        <v/>
      </c>
      <c r="BF408" s="262" t="s">
        <v>22</v>
      </c>
      <c r="BG408" s="1027">
        <f t="shared" si="177"/>
        <v>0</v>
      </c>
      <c r="BH408" s="1028">
        <f t="shared" si="178"/>
        <v>0</v>
      </c>
      <c r="BI408"/>
      <c r="BR408"/>
      <c r="BS408"/>
      <c r="BT408"/>
      <c r="BU408"/>
      <c r="BV408"/>
      <c r="BW408"/>
      <c r="BX408" s="964" t="str">
        <f t="shared" si="160"/>
        <v>►</v>
      </c>
      <c r="BY408" s="848"/>
      <c r="BZ408" s="848"/>
      <c r="CA408" s="848"/>
      <c r="CB408" s="848"/>
      <c r="CC408" s="848"/>
      <c r="CD408" s="262"/>
      <c r="CE408"/>
      <c r="CF408"/>
      <c r="CG408"/>
      <c r="CH408"/>
      <c r="CI408"/>
      <c r="CJ408"/>
      <c r="CK408"/>
      <c r="CL408" s="262"/>
      <c r="CM408"/>
      <c r="CN408"/>
      <c r="CO408"/>
      <c r="CP408"/>
      <c r="CQ408"/>
      <c r="CR408"/>
      <c r="CS408"/>
      <c r="CT408" s="262"/>
      <c r="CU408"/>
      <c r="CV408"/>
      <c r="CW408"/>
      <c r="CX408"/>
      <c r="CY408"/>
      <c r="CZ408"/>
      <c r="DA408"/>
      <c r="DB408" s="262"/>
      <c r="DC408" s="3">
        <v>1</v>
      </c>
    </row>
    <row r="409" spans="3:107" s="701" customFormat="1" ht="21" customHeight="1">
      <c r="C409"/>
      <c r="D409" s="262"/>
      <c r="E409" s="262"/>
      <c r="F409" s="262"/>
      <c r="G409" s="262"/>
      <c r="H409" s="262"/>
      <c r="I409" s="262"/>
      <c r="J409" s="262"/>
      <c r="K409" s="262"/>
      <c r="L409" s="115" t="s">
        <v>16</v>
      </c>
      <c r="M409" s="3141"/>
      <c r="N409" s="3142"/>
      <c r="O409" s="3141"/>
      <c r="P409" s="3143"/>
      <c r="Q409" s="3144"/>
      <c r="R409" s="3145"/>
      <c r="S409" s="3146"/>
      <c r="T409" s="3147"/>
      <c r="U409" s="3148"/>
      <c r="V409" s="3149"/>
      <c r="W409" s="2109"/>
      <c r="X409" s="3150"/>
      <c r="Y409" s="117"/>
      <c r="Z409" s="3151"/>
      <c r="AA409" s="3152"/>
      <c r="AB409" s="3153"/>
      <c r="AC409" s="3154"/>
      <c r="AD409" s="119"/>
      <c r="AE409" s="262" t="s">
        <v>22</v>
      </c>
      <c r="AF409" s="1035" t="str">
        <f t="shared" si="161"/>
        <v>►</v>
      </c>
      <c r="AG409" s="1036" t="str">
        <f t="shared" si="162"/>
        <v/>
      </c>
      <c r="AH409" s="1037" t="str">
        <f t="shared" si="163"/>
        <v/>
      </c>
      <c r="AI409" s="1036" t="str">
        <f t="shared" si="164"/>
        <v/>
      </c>
      <c r="AJ409" s="1037" t="str">
        <f t="shared" si="165"/>
        <v/>
      </c>
      <c r="AK409" s="1037">
        <f>IF(AND(L409="A",COUNTIF(BJ15:BL62,TRIM(U409))&gt;0),1,0)</f>
        <v>0</v>
      </c>
      <c r="AL409" s="1051" t="str" cm="1">
        <f t="array" ref="AL409">IF(AF409&lt;&gt;"A","",IFERROR((IFERROR(_xlfn.XLOOKUP(TRIM(SUBSTITUTE(U409,CHAR(160)," ")),BJ15:BJ62,BM15:BM62),IFERROR(_xlfn.XLOOKUP(TRIM(SUBSTITUTE(U409,CHAR(160)," ")),BK15:BK62,BM15:BM62),_xlfn.XLOOKUP(TRIM(SUBSTITUTE(U409,CHAR(160)," ")),BL15:BL62,BM15:BM62))))*T409*IF(ISBLANK(Q409),1,Q409)+IFERROR(_xlfn.XLOOKUP("RECHERCHEX",TRIM(L409:AD409),L409:AD409),0),0))</f>
        <v/>
      </c>
      <c r="AM409" s="1038">
        <f t="shared" si="166"/>
        <v>0</v>
      </c>
      <c r="AN409" s="1627" t="str">
        <f t="shared" si="167"/>
        <v/>
      </c>
      <c r="AO409" s="1039">
        <f t="shared" si="168"/>
        <v>0</v>
      </c>
      <c r="AP409" s="1039">
        <f t="shared" si="169"/>
        <v>0</v>
      </c>
      <c r="AQ409" s="1052">
        <f>IF(AO409&gt;0,AS9,0)</f>
        <v>0</v>
      </c>
      <c r="AR409" s="1626" t="str">
        <f>IF(TRIM(AG409)="▼ recette suivante", AG409, IF(AQ409&gt;0, IF(AT9&lt;&gt;"", AT9&amp;"-ou.or.o ❾ + or - &gt;", ""), ""))</f>
        <v/>
      </c>
      <c r="AS409" s="1064"/>
      <c r="AT409" s="1064"/>
      <c r="AU409" s="1053">
        <f t="shared" si="170"/>
        <v>0</v>
      </c>
      <c r="AV409" s="1054">
        <f>IF(AK409,IF(OR(AU409="",N(AU409)&lt;=0.000000001),"",_xlfn.XLOOKUP(AJ409,BJ15:BJ62,BN15:BN62,_xlfn.XLOOKUP(AJ409,BK15:BK62,BN15:BN62,_xlfn.XLOOKUP(AJ409,BL15:BL62,BN15:BN62,"")))),0)</f>
        <v>0</v>
      </c>
      <c r="AW409" s="1067" cm="1">
        <f t="array" ref="AW409">IF(AK409&lt;&gt;1,0,IF(OR(AU409="",N(AU409)&lt;=0.000000001),"",IF(OR(AO409="",N(AO409)&lt;=0.000000001),0,IF(ISNUMBER(AU409),IFERROR(_xlfn.LET(_xlpm.ai_test,TRIM(AJ409),_xlpm.r,IFERROR(_xlfn.XLOOKUP(_xlpm.ai_test,BJ15:BJ62,ROW(BJ15:BJ62),0,1),IFERROR(_xlfn.XLOOKUP(_xlpm.ai_test,BK15:BK62,ROW(BK15:BK62),0,1),_xlfn.XLOOKUP(_xlpm.ai_test,BL15:BL62,ROW(BL15:BL62),0,1))),_xlpm.p,_xlpm.r-MIN(ROW(BJ15:BJ62))+1,_xlpm.f,INDEX(BM15:BM62,_xlpm.p),_xlpm.u,INDEX(BN15:BN62,_xlpm.p),_xlpm.s,INDEX(BP15:BP62,_xlpm.p),_xlpm.q,N(AU409)/_xlpm.f,IF(_xlpm.q&gt;=_xlpm.s,ROUND(_xlpm.q,1)&amp;" "&amp;_xlpm.ai_test&amp;" = "&amp;ROUND(_xlpm.q*_xlpm.f,1)&amp;" "&amp;_xlpm.u,ROUND(_xlpm.q,1)&amp;" "&amp;_xlpm.ai_test)),""),""))))</f>
        <v>0</v>
      </c>
      <c r="AX409" s="1055"/>
      <c r="AY409" s="1053">
        <f t="shared" si="171"/>
        <v>0</v>
      </c>
      <c r="AZ409" s="1054" t="str">
        <f t="shared" si="172"/>
        <v/>
      </c>
      <c r="BA409" s="1056">
        <f t="shared" si="173"/>
        <v>0</v>
      </c>
      <c r="BB409" s="1057" t="str">
        <f t="shared" si="174"/>
        <v/>
      </c>
      <c r="BC409" s="1046"/>
      <c r="BD409" s="1058">
        <f t="shared" si="175"/>
        <v>0</v>
      </c>
      <c r="BE409" s="1048" t="str">
        <f t="shared" si="176"/>
        <v/>
      </c>
      <c r="BF409" s="262" t="s">
        <v>22</v>
      </c>
      <c r="BG409" s="1027">
        <f t="shared" si="177"/>
        <v>0</v>
      </c>
      <c r="BH409" s="1028">
        <f t="shared" si="178"/>
        <v>0</v>
      </c>
      <c r="BI409"/>
      <c r="BR409"/>
      <c r="BS409"/>
      <c r="BT409"/>
      <c r="BU409"/>
      <c r="BV409"/>
      <c r="BW409"/>
      <c r="BX409" s="964" t="str">
        <f t="shared" si="160"/>
        <v>►</v>
      </c>
      <c r="BY409" s="848"/>
      <c r="BZ409" s="848"/>
      <c r="CA409" s="848"/>
      <c r="CB409" s="848"/>
      <c r="CC409" s="848"/>
      <c r="CD409" s="262"/>
      <c r="CE409"/>
      <c r="CF409"/>
      <c r="CG409"/>
      <c r="CH409"/>
      <c r="CI409"/>
      <c r="CJ409"/>
      <c r="CK409"/>
      <c r="CL409" s="262"/>
      <c r="CM409"/>
      <c r="CN409"/>
      <c r="CO409"/>
      <c r="CP409"/>
      <c r="CQ409"/>
      <c r="CR409"/>
      <c r="CS409"/>
      <c r="CT409" s="262"/>
      <c r="CU409"/>
      <c r="CV409"/>
      <c r="CW409"/>
      <c r="CX409"/>
      <c r="CY409"/>
      <c r="CZ409"/>
      <c r="DA409"/>
      <c r="DB409" s="262"/>
      <c r="DC409" s="3">
        <v>1</v>
      </c>
    </row>
    <row r="410" spans="3:107" s="701" customFormat="1" ht="21" customHeight="1">
      <c r="C410"/>
      <c r="D410" s="262"/>
      <c r="E410" s="262"/>
      <c r="F410" s="262"/>
      <c r="G410" s="262"/>
      <c r="H410" s="262"/>
      <c r="I410" s="262"/>
      <c r="J410" s="262"/>
      <c r="K410" s="262"/>
      <c r="L410" s="115" t="s">
        <v>16</v>
      </c>
      <c r="M410" s="3141"/>
      <c r="N410" s="3142"/>
      <c r="O410" s="3141"/>
      <c r="P410" s="3143"/>
      <c r="Q410" s="3144"/>
      <c r="R410" s="3145"/>
      <c r="S410" s="3146"/>
      <c r="T410" s="3147"/>
      <c r="U410" s="3148"/>
      <c r="V410" s="3149"/>
      <c r="W410" s="2109"/>
      <c r="X410" s="3150"/>
      <c r="Y410" s="117"/>
      <c r="Z410" s="3151"/>
      <c r="AA410" s="3152"/>
      <c r="AB410" s="3153"/>
      <c r="AC410" s="3154"/>
      <c r="AD410" s="119"/>
      <c r="AE410" s="262" t="s">
        <v>22</v>
      </c>
      <c r="AF410" s="1035" t="str">
        <f t="shared" si="161"/>
        <v>►</v>
      </c>
      <c r="AG410" s="1036" t="str">
        <f t="shared" si="162"/>
        <v/>
      </c>
      <c r="AH410" s="1037" t="str">
        <f t="shared" si="163"/>
        <v/>
      </c>
      <c r="AI410" s="1036" t="str">
        <f t="shared" si="164"/>
        <v/>
      </c>
      <c r="AJ410" s="1037" t="str">
        <f t="shared" si="165"/>
        <v/>
      </c>
      <c r="AK410" s="1037">
        <f>IF(AND(L410="A",COUNTIF(BJ15:BL62,TRIM(U410))&gt;0),1,0)</f>
        <v>0</v>
      </c>
      <c r="AL410" s="1051" t="str" cm="1">
        <f t="array" ref="AL410">IF(AF410&lt;&gt;"A","",IFERROR((IFERROR(_xlfn.XLOOKUP(TRIM(SUBSTITUTE(U410,CHAR(160)," ")),BJ15:BJ62,BM15:BM62),IFERROR(_xlfn.XLOOKUP(TRIM(SUBSTITUTE(U410,CHAR(160)," ")),BK15:BK62,BM15:BM62),_xlfn.XLOOKUP(TRIM(SUBSTITUTE(U410,CHAR(160)," ")),BL15:BL62,BM15:BM62))))*T410*IF(ISBLANK(Q410),1,Q410)+IFERROR(_xlfn.XLOOKUP("RECHERCHEX",TRIM(L410:AD410),L410:AD410),0),0))</f>
        <v/>
      </c>
      <c r="AM410" s="1038">
        <f t="shared" si="166"/>
        <v>0</v>
      </c>
      <c r="AN410" s="1627" t="str">
        <f t="shared" si="167"/>
        <v/>
      </c>
      <c r="AO410" s="1039">
        <f t="shared" si="168"/>
        <v>0</v>
      </c>
      <c r="AP410" s="1039">
        <f t="shared" si="169"/>
        <v>0</v>
      </c>
      <c r="AQ410" s="1040">
        <f>IF(AO410&gt;0,AS9,0)</f>
        <v>0</v>
      </c>
      <c r="AR410" s="1628" t="str">
        <f>IF(TRIM(AG410)="▼ recette suivante", AG410, IF(AQ410&gt;0, IF(AT9&lt;&gt;"", AT9&amp;"-ou.or.o ❾ + or - &gt;", ""), ""))</f>
        <v/>
      </c>
      <c r="AS410" s="1064"/>
      <c r="AT410" s="1064"/>
      <c r="AU410" s="1042">
        <f t="shared" si="170"/>
        <v>0</v>
      </c>
      <c r="AV410" s="1043">
        <f>IF(AK410,IF(OR(AU410="",N(AU410)&lt;=0.000000001),"",_xlfn.XLOOKUP(AJ410,BJ15:BJ62,BN15:BN62,_xlfn.XLOOKUP(AJ410,BK15:BK62,BN15:BN62,_xlfn.XLOOKUP(AJ410,BL15:BL62,BN15:BN62,"")))),0)</f>
        <v>0</v>
      </c>
      <c r="AW410" s="1065" cm="1">
        <f t="array" ref="AW410">IF(AK410&lt;&gt;1,0,IF(OR(AU410="",N(AU410)&lt;=0.000000001),"",IF(OR(AO410="",N(AO410)&lt;=0.000000001),0,IF(ISNUMBER(AU410),IFERROR(_xlfn.LET(_xlpm.ai_test,TRIM(AJ410),_xlpm.r,IFERROR(_xlfn.XLOOKUP(_xlpm.ai_test,BJ15:BJ62,ROW(BJ15:BJ62),0,1),IFERROR(_xlfn.XLOOKUP(_xlpm.ai_test,BK15:BK62,ROW(BK15:BK62),0,1),_xlfn.XLOOKUP(_xlpm.ai_test,BL15:BL62,ROW(BL15:BL62),0,1))),_xlpm.p,_xlpm.r-MIN(ROW(BJ15:BJ62))+1,_xlpm.f,INDEX(BM15:BM62,_xlpm.p),_xlpm.u,INDEX(BN15:BN62,_xlpm.p),_xlpm.s,INDEX(BP15:BP62,_xlpm.p),_xlpm.q,N(AU410)/_xlpm.f,IF(_xlpm.q&gt;=_xlpm.s,ROUND(_xlpm.q,1)&amp;" "&amp;_xlpm.ai_test&amp;" = "&amp;ROUND(_xlpm.q*_xlpm.f,1)&amp;" "&amp;_xlpm.u,ROUND(_xlpm.q,1)&amp;" "&amp;_xlpm.ai_test)),""),""))))</f>
        <v>0</v>
      </c>
      <c r="AX410" s="1055"/>
      <c r="AY410" s="1042">
        <f t="shared" si="171"/>
        <v>0</v>
      </c>
      <c r="AZ410" s="1043" t="str">
        <f t="shared" si="172"/>
        <v/>
      </c>
      <c r="BA410" s="1044">
        <f t="shared" si="173"/>
        <v>0</v>
      </c>
      <c r="BB410" s="1045" t="str">
        <f t="shared" si="174"/>
        <v/>
      </c>
      <c r="BC410" s="1046"/>
      <c r="BD410" s="1047">
        <f t="shared" si="175"/>
        <v>0</v>
      </c>
      <c r="BE410" s="1048" t="str">
        <f t="shared" si="176"/>
        <v/>
      </c>
      <c r="BF410" s="262" t="s">
        <v>22</v>
      </c>
      <c r="BG410" s="1027">
        <f t="shared" si="177"/>
        <v>0</v>
      </c>
      <c r="BH410" s="1028">
        <f t="shared" si="178"/>
        <v>0</v>
      </c>
      <c r="BI410"/>
      <c r="BR410"/>
      <c r="BS410"/>
      <c r="BT410"/>
      <c r="BU410"/>
      <c r="BV410"/>
      <c r="BW410"/>
      <c r="BX410" s="964" t="str">
        <f t="shared" si="160"/>
        <v>►</v>
      </c>
      <c r="BY410" s="848"/>
      <c r="BZ410" s="848"/>
      <c r="CA410" s="848"/>
      <c r="CB410" s="848"/>
      <c r="CC410" s="848"/>
      <c r="CD410" s="262"/>
      <c r="CE410"/>
      <c r="CF410"/>
      <c r="CG410"/>
      <c r="CH410"/>
      <c r="CI410"/>
      <c r="CJ410"/>
      <c r="CK410"/>
      <c r="CL410" s="262"/>
      <c r="CM410"/>
      <c r="CN410"/>
      <c r="CO410"/>
      <c r="CP410"/>
      <c r="CQ410"/>
      <c r="CR410"/>
      <c r="CS410"/>
      <c r="CT410" s="262"/>
      <c r="CU410"/>
      <c r="CV410"/>
      <c r="CW410"/>
      <c r="CX410"/>
      <c r="CY410"/>
      <c r="CZ410"/>
      <c r="DA410"/>
      <c r="DB410" s="262"/>
      <c r="DC410" s="3">
        <v>1</v>
      </c>
    </row>
    <row r="411" spans="3:107" s="701" customFormat="1" ht="21" customHeight="1">
      <c r="C411"/>
      <c r="D411" s="262"/>
      <c r="E411" s="262"/>
      <c r="F411" s="262"/>
      <c r="G411" s="262"/>
      <c r="H411" s="262"/>
      <c r="I411" s="262"/>
      <c r="J411" s="262"/>
      <c r="K411" s="262"/>
      <c r="L411" s="115" t="s">
        <v>16</v>
      </c>
      <c r="M411" s="3141"/>
      <c r="N411" s="3142"/>
      <c r="O411" s="3141"/>
      <c r="P411" s="3143"/>
      <c r="Q411" s="3144"/>
      <c r="R411" s="3145"/>
      <c r="S411" s="3146"/>
      <c r="T411" s="3147"/>
      <c r="U411" s="3148"/>
      <c r="V411" s="3149"/>
      <c r="W411" s="2109"/>
      <c r="X411" s="3150"/>
      <c r="Y411" s="117"/>
      <c r="Z411" s="3151"/>
      <c r="AA411" s="3152"/>
      <c r="AB411" s="3153"/>
      <c r="AC411" s="3154"/>
      <c r="AD411" s="119"/>
      <c r="AE411" s="262" t="s">
        <v>22</v>
      </c>
      <c r="AF411" s="1035" t="str">
        <f t="shared" si="161"/>
        <v>►</v>
      </c>
      <c r="AG411" s="1036" t="str">
        <f t="shared" si="162"/>
        <v/>
      </c>
      <c r="AH411" s="1037" t="str">
        <f t="shared" si="163"/>
        <v/>
      </c>
      <c r="AI411" s="1036" t="str">
        <f t="shared" si="164"/>
        <v/>
      </c>
      <c r="AJ411" s="1037" t="str">
        <f t="shared" si="165"/>
        <v/>
      </c>
      <c r="AK411" s="1037">
        <f>IF(AND(L411="A",COUNTIF(BJ15:BL62,TRIM(U411))&gt;0),1,0)</f>
        <v>0</v>
      </c>
      <c r="AL411" s="1051" t="str" cm="1">
        <f t="array" ref="AL411">IF(AF411&lt;&gt;"A","",IFERROR((IFERROR(_xlfn.XLOOKUP(TRIM(SUBSTITUTE(U411,CHAR(160)," ")),BJ15:BJ62,BM15:BM62),IFERROR(_xlfn.XLOOKUP(TRIM(SUBSTITUTE(U411,CHAR(160)," ")),BK15:BK62,BM15:BM62),_xlfn.XLOOKUP(TRIM(SUBSTITUTE(U411,CHAR(160)," ")),BL15:BL62,BM15:BM62))))*T411*IF(ISBLANK(Q411),1,Q411)+IFERROR(_xlfn.XLOOKUP("RECHERCHEX",TRIM(L411:AD411),L411:AD411),0),0))</f>
        <v/>
      </c>
      <c r="AM411" s="1038">
        <f t="shared" si="166"/>
        <v>0</v>
      </c>
      <c r="AN411" s="1627" t="str">
        <f t="shared" si="167"/>
        <v/>
      </c>
      <c r="AO411" s="1039">
        <f t="shared" si="168"/>
        <v>0</v>
      </c>
      <c r="AP411" s="1039">
        <f t="shared" si="169"/>
        <v>0</v>
      </c>
      <c r="AQ411" s="1052">
        <f>IF(AO411&gt;0,AS9,0)</f>
        <v>0</v>
      </c>
      <c r="AR411" s="1626" t="str">
        <f>IF(TRIM(AG411)="▼ recette suivante", AG411, IF(AQ411&gt;0, IF(AT9&lt;&gt;"", AT9&amp;"-ou.or.o ❾ + or - &gt;", ""), ""))</f>
        <v/>
      </c>
      <c r="AS411" s="1064"/>
      <c r="AT411" s="1064"/>
      <c r="AU411" s="1053">
        <f t="shared" si="170"/>
        <v>0</v>
      </c>
      <c r="AV411" s="1054">
        <f>IF(AK411,IF(OR(AU411="",N(AU411)&lt;=0.000000001),"",_xlfn.XLOOKUP(AJ411,BJ15:BJ62,BN15:BN62,_xlfn.XLOOKUP(AJ411,BK15:BK62,BN15:BN62,_xlfn.XLOOKUP(AJ411,BL15:BL62,BN15:BN62,"")))),0)</f>
        <v>0</v>
      </c>
      <c r="AW411" s="1067" cm="1">
        <f t="array" ref="AW411">IF(AK411&lt;&gt;1,0,IF(OR(AU411="",N(AU411)&lt;=0.000000001),"",IF(OR(AO411="",N(AO411)&lt;=0.000000001),0,IF(ISNUMBER(AU411),IFERROR(_xlfn.LET(_xlpm.ai_test,TRIM(AJ411),_xlpm.r,IFERROR(_xlfn.XLOOKUP(_xlpm.ai_test,BJ15:BJ62,ROW(BJ15:BJ62),0,1),IFERROR(_xlfn.XLOOKUP(_xlpm.ai_test,BK15:BK62,ROW(BK15:BK62),0,1),_xlfn.XLOOKUP(_xlpm.ai_test,BL15:BL62,ROW(BL15:BL62),0,1))),_xlpm.p,_xlpm.r-MIN(ROW(BJ15:BJ62))+1,_xlpm.f,INDEX(BM15:BM62,_xlpm.p),_xlpm.u,INDEX(BN15:BN62,_xlpm.p),_xlpm.s,INDEX(BP15:BP62,_xlpm.p),_xlpm.q,N(AU411)/_xlpm.f,IF(_xlpm.q&gt;=_xlpm.s,ROUND(_xlpm.q,1)&amp;" "&amp;_xlpm.ai_test&amp;" = "&amp;ROUND(_xlpm.q*_xlpm.f,1)&amp;" "&amp;_xlpm.u,ROUND(_xlpm.q,1)&amp;" "&amp;_xlpm.ai_test)),""),""))))</f>
        <v>0</v>
      </c>
      <c r="AX411" s="1055"/>
      <c r="AY411" s="1053">
        <f t="shared" si="171"/>
        <v>0</v>
      </c>
      <c r="AZ411" s="1054" t="str">
        <f t="shared" si="172"/>
        <v/>
      </c>
      <c r="BA411" s="1056">
        <f t="shared" si="173"/>
        <v>0</v>
      </c>
      <c r="BB411" s="1057" t="str">
        <f t="shared" si="174"/>
        <v/>
      </c>
      <c r="BC411" s="1046"/>
      <c r="BD411" s="1058">
        <f t="shared" si="175"/>
        <v>0</v>
      </c>
      <c r="BE411" s="1048" t="str">
        <f t="shared" si="176"/>
        <v/>
      </c>
      <c r="BF411" s="262" t="s">
        <v>22</v>
      </c>
      <c r="BG411" s="1027">
        <f t="shared" si="177"/>
        <v>0</v>
      </c>
      <c r="BH411" s="1028">
        <f t="shared" si="178"/>
        <v>0</v>
      </c>
      <c r="BI411"/>
      <c r="BR411"/>
      <c r="BS411"/>
      <c r="BT411"/>
      <c r="BU411"/>
      <c r="BV411"/>
      <c r="BW411"/>
      <c r="BX411" s="964" t="str">
        <f t="shared" si="160"/>
        <v>►</v>
      </c>
      <c r="BY411" s="848"/>
      <c r="BZ411" s="848"/>
      <c r="CA411" s="848"/>
      <c r="CB411" s="848"/>
      <c r="CC411" s="848"/>
      <c r="CD411" s="262"/>
      <c r="CE411"/>
      <c r="CF411"/>
      <c r="CG411"/>
      <c r="CH411"/>
      <c r="CI411"/>
      <c r="CJ411"/>
      <c r="CK411"/>
      <c r="CL411" s="262"/>
      <c r="CM411"/>
      <c r="CN411"/>
      <c r="CO411"/>
      <c r="CP411"/>
      <c r="CQ411"/>
      <c r="CR411"/>
      <c r="CS411"/>
      <c r="CT411" s="262"/>
      <c r="CU411"/>
      <c r="CV411"/>
      <c r="CW411"/>
      <c r="CX411"/>
      <c r="CY411"/>
      <c r="CZ411"/>
      <c r="DA411"/>
      <c r="DB411" s="262"/>
      <c r="DC411" s="3">
        <v>1</v>
      </c>
    </row>
    <row r="412" spans="3:107" s="701" customFormat="1" ht="21" customHeight="1">
      <c r="C412"/>
      <c r="D412" s="262"/>
      <c r="E412" s="262"/>
      <c r="F412" s="262"/>
      <c r="G412" s="262"/>
      <c r="H412" s="262"/>
      <c r="I412" s="262"/>
      <c r="J412" s="262"/>
      <c r="K412" s="262"/>
      <c r="L412" s="115" t="s">
        <v>16</v>
      </c>
      <c r="M412" s="3141"/>
      <c r="N412" s="3142"/>
      <c r="O412" s="3141"/>
      <c r="P412" s="3143"/>
      <c r="Q412" s="3144"/>
      <c r="R412" s="3145"/>
      <c r="S412" s="3146"/>
      <c r="T412" s="3147"/>
      <c r="U412" s="3148"/>
      <c r="V412" s="3149"/>
      <c r="W412" s="2109"/>
      <c r="X412" s="3150"/>
      <c r="Y412" s="117"/>
      <c r="Z412" s="3151"/>
      <c r="AA412" s="3152"/>
      <c r="AB412" s="3153"/>
      <c r="AC412" s="3154"/>
      <c r="AD412" s="119"/>
      <c r="AE412" s="262" t="s">
        <v>22</v>
      </c>
      <c r="AF412" s="1035" t="str">
        <f t="shared" si="161"/>
        <v>►</v>
      </c>
      <c r="AG412" s="1036" t="str">
        <f t="shared" si="162"/>
        <v/>
      </c>
      <c r="AH412" s="1037" t="str">
        <f t="shared" si="163"/>
        <v/>
      </c>
      <c r="AI412" s="1036" t="str">
        <f t="shared" si="164"/>
        <v/>
      </c>
      <c r="AJ412" s="1037" t="str">
        <f t="shared" si="165"/>
        <v/>
      </c>
      <c r="AK412" s="1037">
        <f>IF(AND(L412="A",COUNTIF(BJ15:BL62,TRIM(U412))&gt;0),1,0)</f>
        <v>0</v>
      </c>
      <c r="AL412" s="1051" t="str" cm="1">
        <f t="array" ref="AL412">IF(AF412&lt;&gt;"A","",IFERROR((IFERROR(_xlfn.XLOOKUP(TRIM(SUBSTITUTE(U412,CHAR(160)," ")),BJ15:BJ62,BM15:BM62),IFERROR(_xlfn.XLOOKUP(TRIM(SUBSTITUTE(U412,CHAR(160)," ")),BK15:BK62,BM15:BM62),_xlfn.XLOOKUP(TRIM(SUBSTITUTE(U412,CHAR(160)," ")),BL15:BL62,BM15:BM62))))*T412*IF(ISBLANK(Q412),1,Q412)+IFERROR(_xlfn.XLOOKUP("RECHERCHEX",TRIM(L412:AD412),L412:AD412),0),0))</f>
        <v/>
      </c>
      <c r="AM412" s="1038">
        <f t="shared" si="166"/>
        <v>0</v>
      </c>
      <c r="AN412" s="1627" t="str">
        <f t="shared" si="167"/>
        <v/>
      </c>
      <c r="AO412" s="1039">
        <f t="shared" si="168"/>
        <v>0</v>
      </c>
      <c r="AP412" s="1039">
        <f t="shared" si="169"/>
        <v>0</v>
      </c>
      <c r="AQ412" s="1040">
        <f>IF(AO412&gt;0,AS9,0)</f>
        <v>0</v>
      </c>
      <c r="AR412" s="1628" t="str">
        <f>IF(TRIM(AG412)="▼ recette suivante", AG412, IF(AQ412&gt;0, IF(AT9&lt;&gt;"", AT9&amp;"-ou.or.o ❾ + or - &gt;", ""), ""))</f>
        <v/>
      </c>
      <c r="AS412" s="1064"/>
      <c r="AT412" s="1064"/>
      <c r="AU412" s="1042">
        <f t="shared" si="170"/>
        <v>0</v>
      </c>
      <c r="AV412" s="1043">
        <f>IF(AK412,IF(OR(AU412="",N(AU412)&lt;=0.000000001),"",_xlfn.XLOOKUP(AJ412,BJ15:BJ62,BN15:BN62,_xlfn.XLOOKUP(AJ412,BK15:BK62,BN15:BN62,_xlfn.XLOOKUP(AJ412,BL15:BL62,BN15:BN62,"")))),0)</f>
        <v>0</v>
      </c>
      <c r="AW412" s="1065" cm="1">
        <f t="array" ref="AW412">IF(AK412&lt;&gt;1,0,IF(OR(AU412="",N(AU412)&lt;=0.000000001),"",IF(OR(AO412="",N(AO412)&lt;=0.000000001),0,IF(ISNUMBER(AU412),IFERROR(_xlfn.LET(_xlpm.ai_test,TRIM(AJ412),_xlpm.r,IFERROR(_xlfn.XLOOKUP(_xlpm.ai_test,BJ15:BJ62,ROW(BJ15:BJ62),0,1),IFERROR(_xlfn.XLOOKUP(_xlpm.ai_test,BK15:BK62,ROW(BK15:BK62),0,1),_xlfn.XLOOKUP(_xlpm.ai_test,BL15:BL62,ROW(BL15:BL62),0,1))),_xlpm.p,_xlpm.r-MIN(ROW(BJ15:BJ62))+1,_xlpm.f,INDEX(BM15:BM62,_xlpm.p),_xlpm.u,INDEX(BN15:BN62,_xlpm.p),_xlpm.s,INDEX(BP15:BP62,_xlpm.p),_xlpm.q,N(AU412)/_xlpm.f,IF(_xlpm.q&gt;=_xlpm.s,ROUND(_xlpm.q,1)&amp;" "&amp;_xlpm.ai_test&amp;" = "&amp;ROUND(_xlpm.q*_xlpm.f,1)&amp;" "&amp;_xlpm.u,ROUND(_xlpm.q,1)&amp;" "&amp;_xlpm.ai_test)),""),""))))</f>
        <v>0</v>
      </c>
      <c r="AX412" s="1055"/>
      <c r="AY412" s="1042">
        <f t="shared" si="171"/>
        <v>0</v>
      </c>
      <c r="AZ412" s="1043" t="str">
        <f t="shared" si="172"/>
        <v/>
      </c>
      <c r="BA412" s="1044">
        <f t="shared" si="173"/>
        <v>0</v>
      </c>
      <c r="BB412" s="1045" t="str">
        <f t="shared" si="174"/>
        <v/>
      </c>
      <c r="BC412" s="1046"/>
      <c r="BD412" s="1047">
        <f t="shared" si="175"/>
        <v>0</v>
      </c>
      <c r="BE412" s="1048" t="str">
        <f t="shared" si="176"/>
        <v/>
      </c>
      <c r="BF412" s="262" t="s">
        <v>22</v>
      </c>
      <c r="BG412" s="1027">
        <f t="shared" si="177"/>
        <v>0</v>
      </c>
      <c r="BH412" s="1028">
        <f t="shared" si="178"/>
        <v>0</v>
      </c>
      <c r="BI412"/>
      <c r="BR412"/>
      <c r="BS412"/>
      <c r="BT412"/>
      <c r="BU412"/>
      <c r="BV412"/>
      <c r="BW412"/>
      <c r="BX412" s="964" t="str">
        <f t="shared" si="160"/>
        <v>►</v>
      </c>
      <c r="BY412" s="848"/>
      <c r="BZ412" s="848"/>
      <c r="CA412" s="848"/>
      <c r="CB412" s="848"/>
      <c r="CC412" s="848"/>
      <c r="CD412" s="262"/>
      <c r="CE412"/>
      <c r="CF412"/>
      <c r="CG412"/>
      <c r="CH412"/>
      <c r="CI412"/>
      <c r="CJ412"/>
      <c r="CK412"/>
      <c r="CL412" s="262"/>
      <c r="CM412"/>
      <c r="CN412"/>
      <c r="CO412"/>
      <c r="CP412"/>
      <c r="CQ412"/>
      <c r="CR412"/>
      <c r="CS412"/>
      <c r="CT412" s="262"/>
      <c r="CU412"/>
      <c r="CV412"/>
      <c r="CW412"/>
      <c r="CX412"/>
      <c r="CY412"/>
      <c r="CZ412"/>
      <c r="DA412"/>
      <c r="DB412" s="262"/>
      <c r="DC412" s="3">
        <v>1</v>
      </c>
    </row>
    <row r="413" spans="3:107" s="701" customFormat="1" ht="21" customHeight="1">
      <c r="C413"/>
      <c r="D413" s="262"/>
      <c r="E413" s="262"/>
      <c r="F413" s="262"/>
      <c r="G413" s="262"/>
      <c r="H413" s="262"/>
      <c r="I413" s="262"/>
      <c r="J413" s="262"/>
      <c r="K413" s="262"/>
      <c r="L413" s="115" t="s">
        <v>16</v>
      </c>
      <c r="M413" s="3141"/>
      <c r="N413" s="3142"/>
      <c r="O413" s="3141"/>
      <c r="P413" s="3143"/>
      <c r="Q413" s="3144"/>
      <c r="R413" s="3145"/>
      <c r="S413" s="3146"/>
      <c r="T413" s="3147"/>
      <c r="U413" s="3148"/>
      <c r="V413" s="3149"/>
      <c r="W413" s="2109"/>
      <c r="X413" s="3150"/>
      <c r="Y413" s="117"/>
      <c r="Z413" s="3151"/>
      <c r="AA413" s="3152"/>
      <c r="AB413" s="3153"/>
      <c r="AC413" s="3154"/>
      <c r="AD413" s="119"/>
      <c r="AE413" s="262" t="s">
        <v>22</v>
      </c>
      <c r="AF413" s="1035" t="str">
        <f t="shared" si="161"/>
        <v>►</v>
      </c>
      <c r="AG413" s="1036" t="str">
        <f t="shared" si="162"/>
        <v/>
      </c>
      <c r="AH413" s="1037" t="str">
        <f t="shared" si="163"/>
        <v/>
      </c>
      <c r="AI413" s="1036" t="str">
        <f t="shared" si="164"/>
        <v/>
      </c>
      <c r="AJ413" s="1037" t="str">
        <f t="shared" si="165"/>
        <v/>
      </c>
      <c r="AK413" s="1037">
        <f>IF(AND(L413="A",COUNTIF(BJ15:BL62,TRIM(U413))&gt;0),1,0)</f>
        <v>0</v>
      </c>
      <c r="AL413" s="1051" t="str" cm="1">
        <f t="array" ref="AL413">IF(AF413&lt;&gt;"A","",IFERROR((IFERROR(_xlfn.XLOOKUP(TRIM(SUBSTITUTE(U413,CHAR(160)," ")),BJ15:BJ62,BM15:BM62),IFERROR(_xlfn.XLOOKUP(TRIM(SUBSTITUTE(U413,CHAR(160)," ")),BK15:BK62,BM15:BM62),_xlfn.XLOOKUP(TRIM(SUBSTITUTE(U413,CHAR(160)," ")),BL15:BL62,BM15:BM62))))*T413*IF(ISBLANK(Q413),1,Q413)+IFERROR(_xlfn.XLOOKUP("RECHERCHEX",TRIM(L413:AD413),L413:AD413),0),0))</f>
        <v/>
      </c>
      <c r="AM413" s="1038">
        <f t="shared" si="166"/>
        <v>0</v>
      </c>
      <c r="AN413" s="1627" t="str">
        <f t="shared" si="167"/>
        <v/>
      </c>
      <c r="AO413" s="1039">
        <f t="shared" si="168"/>
        <v>0</v>
      </c>
      <c r="AP413" s="1039">
        <f t="shared" si="169"/>
        <v>0</v>
      </c>
      <c r="AQ413" s="1052">
        <f>IF(AO413&gt;0,AS9,0)</f>
        <v>0</v>
      </c>
      <c r="AR413" s="1626" t="str">
        <f>IF(TRIM(AG413)="▼ recette suivante", AG413, IF(AQ413&gt;0, IF(AT9&lt;&gt;"", AT9&amp;"-ou.or.o ❾ + or - &gt;", ""), ""))</f>
        <v/>
      </c>
      <c r="AS413" s="1064"/>
      <c r="AT413" s="1064"/>
      <c r="AU413" s="1053">
        <f t="shared" si="170"/>
        <v>0</v>
      </c>
      <c r="AV413" s="1054">
        <f>IF(AK413,IF(OR(AU413="",N(AU413)&lt;=0.000000001),"",_xlfn.XLOOKUP(AJ413,BJ15:BJ62,BN15:BN62,_xlfn.XLOOKUP(AJ413,BK15:BK62,BN15:BN62,_xlfn.XLOOKUP(AJ413,BL15:BL62,BN15:BN62,"")))),0)</f>
        <v>0</v>
      </c>
      <c r="AW413" s="1067" cm="1">
        <f t="array" ref="AW413">IF(AK413&lt;&gt;1,0,IF(OR(AU413="",N(AU413)&lt;=0.000000001),"",IF(OR(AO413="",N(AO413)&lt;=0.000000001),0,IF(ISNUMBER(AU413),IFERROR(_xlfn.LET(_xlpm.ai_test,TRIM(AJ413),_xlpm.r,IFERROR(_xlfn.XLOOKUP(_xlpm.ai_test,BJ15:BJ62,ROW(BJ15:BJ62),0,1),IFERROR(_xlfn.XLOOKUP(_xlpm.ai_test,BK15:BK62,ROW(BK15:BK62),0,1),_xlfn.XLOOKUP(_xlpm.ai_test,BL15:BL62,ROW(BL15:BL62),0,1))),_xlpm.p,_xlpm.r-MIN(ROW(BJ15:BJ62))+1,_xlpm.f,INDEX(BM15:BM62,_xlpm.p),_xlpm.u,INDEX(BN15:BN62,_xlpm.p),_xlpm.s,INDEX(BP15:BP62,_xlpm.p),_xlpm.q,N(AU413)/_xlpm.f,IF(_xlpm.q&gt;=_xlpm.s,ROUND(_xlpm.q,1)&amp;" "&amp;_xlpm.ai_test&amp;" = "&amp;ROUND(_xlpm.q*_xlpm.f,1)&amp;" "&amp;_xlpm.u,ROUND(_xlpm.q,1)&amp;" "&amp;_xlpm.ai_test)),""),""))))</f>
        <v>0</v>
      </c>
      <c r="AX413" s="1055"/>
      <c r="AY413" s="1053">
        <f t="shared" si="171"/>
        <v>0</v>
      </c>
      <c r="AZ413" s="1054" t="str">
        <f t="shared" si="172"/>
        <v/>
      </c>
      <c r="BA413" s="1056">
        <f t="shared" si="173"/>
        <v>0</v>
      </c>
      <c r="BB413" s="1057" t="str">
        <f t="shared" si="174"/>
        <v/>
      </c>
      <c r="BC413" s="1046"/>
      <c r="BD413" s="1058">
        <f t="shared" si="175"/>
        <v>0</v>
      </c>
      <c r="BE413" s="1048" t="str">
        <f t="shared" si="176"/>
        <v/>
      </c>
      <c r="BF413" s="262" t="s">
        <v>22</v>
      </c>
      <c r="BG413" s="1027">
        <f t="shared" si="177"/>
        <v>0</v>
      </c>
      <c r="BH413" s="1028">
        <f t="shared" si="178"/>
        <v>0</v>
      </c>
      <c r="BI413"/>
      <c r="BR413"/>
      <c r="BS413"/>
      <c r="BT413"/>
      <c r="BU413"/>
      <c r="BV413"/>
      <c r="BW413"/>
      <c r="BX413" s="964" t="str">
        <f t="shared" si="160"/>
        <v>►</v>
      </c>
      <c r="BY413" s="848"/>
      <c r="BZ413" s="848"/>
      <c r="CA413" s="848"/>
      <c r="CB413" s="848"/>
      <c r="CC413" s="848"/>
      <c r="CD413" s="262"/>
      <c r="CE413"/>
      <c r="CF413"/>
      <c r="CG413"/>
      <c r="CH413"/>
      <c r="CI413"/>
      <c r="CJ413"/>
      <c r="CK413"/>
      <c r="CL413" s="262"/>
      <c r="CM413"/>
      <c r="CN413"/>
      <c r="CO413"/>
      <c r="CP413"/>
      <c r="CQ413"/>
      <c r="CR413"/>
      <c r="CS413"/>
      <c r="CT413" s="262"/>
      <c r="CU413"/>
      <c r="CV413"/>
      <c r="CW413"/>
      <c r="CX413"/>
      <c r="CY413"/>
      <c r="CZ413"/>
      <c r="DA413"/>
      <c r="DB413" s="262"/>
      <c r="DC413" s="3">
        <v>1</v>
      </c>
    </row>
    <row r="414" spans="3:107" s="701" customFormat="1" ht="21" customHeight="1">
      <c r="C414"/>
      <c r="D414" s="262"/>
      <c r="E414" s="262"/>
      <c r="F414" s="262"/>
      <c r="G414" s="262"/>
      <c r="H414" s="262"/>
      <c r="I414" s="262"/>
      <c r="J414" s="262"/>
      <c r="K414" s="262"/>
      <c r="L414" s="115" t="s">
        <v>16</v>
      </c>
      <c r="M414" s="3141"/>
      <c r="N414" s="3142"/>
      <c r="O414" s="3141"/>
      <c r="P414" s="3143"/>
      <c r="Q414" s="3144"/>
      <c r="R414" s="3145"/>
      <c r="S414" s="3146"/>
      <c r="T414" s="3147"/>
      <c r="U414" s="3148"/>
      <c r="V414" s="3149"/>
      <c r="W414" s="2109"/>
      <c r="X414" s="3150"/>
      <c r="Y414" s="117"/>
      <c r="Z414" s="3151"/>
      <c r="AA414" s="3152"/>
      <c r="AB414" s="3153"/>
      <c r="AC414" s="3154"/>
      <c r="AD414" s="119"/>
      <c r="AE414" s="262" t="s">
        <v>22</v>
      </c>
      <c r="AF414" s="1035" t="str">
        <f t="shared" si="161"/>
        <v>►</v>
      </c>
      <c r="AG414" s="1036" t="str">
        <f t="shared" si="162"/>
        <v/>
      </c>
      <c r="AH414" s="1037" t="str">
        <f t="shared" si="163"/>
        <v/>
      </c>
      <c r="AI414" s="1036" t="str">
        <f t="shared" si="164"/>
        <v/>
      </c>
      <c r="AJ414" s="1037" t="str">
        <f t="shared" si="165"/>
        <v/>
      </c>
      <c r="AK414" s="1037">
        <f>IF(AND(L414="A",COUNTIF(BJ15:BL62,TRIM(U414))&gt;0),1,0)</f>
        <v>0</v>
      </c>
      <c r="AL414" s="1051" t="str" cm="1">
        <f t="array" ref="AL414">IF(AF414&lt;&gt;"A","",IFERROR((IFERROR(_xlfn.XLOOKUP(TRIM(SUBSTITUTE(U414,CHAR(160)," ")),BJ15:BJ62,BM15:BM62),IFERROR(_xlfn.XLOOKUP(TRIM(SUBSTITUTE(U414,CHAR(160)," ")),BK15:BK62,BM15:BM62),_xlfn.XLOOKUP(TRIM(SUBSTITUTE(U414,CHAR(160)," ")),BL15:BL62,BM15:BM62))))*T414*IF(ISBLANK(Q414),1,Q414)+IFERROR(_xlfn.XLOOKUP("RECHERCHEX",TRIM(L414:AD414),L414:AD414),0),0))</f>
        <v/>
      </c>
      <c r="AM414" s="1038">
        <f t="shared" si="166"/>
        <v>0</v>
      </c>
      <c r="AN414" s="1627" t="str">
        <f t="shared" si="167"/>
        <v/>
      </c>
      <c r="AO414" s="1039">
        <f t="shared" si="168"/>
        <v>0</v>
      </c>
      <c r="AP414" s="1039">
        <f t="shared" si="169"/>
        <v>0</v>
      </c>
      <c r="AQ414" s="1040">
        <f>IF(AO414&gt;0,AS9,0)</f>
        <v>0</v>
      </c>
      <c r="AR414" s="1628" t="str">
        <f>IF(TRIM(AG414)="▼ recette suivante", AG414, IF(AQ414&gt;0, IF(AT9&lt;&gt;"", AT9&amp;"-ou.or.o ❾ + or - &gt;", ""), ""))</f>
        <v/>
      </c>
      <c r="AS414" s="1064"/>
      <c r="AT414" s="1064"/>
      <c r="AU414" s="1042">
        <f t="shared" si="170"/>
        <v>0</v>
      </c>
      <c r="AV414" s="1043">
        <f>IF(AK414,IF(OR(AU414="",N(AU414)&lt;=0.000000001),"",_xlfn.XLOOKUP(AJ414,BJ15:BJ62,BN15:BN62,_xlfn.XLOOKUP(AJ414,BK15:BK62,BN15:BN62,_xlfn.XLOOKUP(AJ414,BL15:BL62,BN15:BN62,"")))),0)</f>
        <v>0</v>
      </c>
      <c r="AW414" s="1065" cm="1">
        <f t="array" ref="AW414">IF(AK414&lt;&gt;1,0,IF(OR(AU414="",N(AU414)&lt;=0.000000001),"",IF(OR(AO414="",N(AO414)&lt;=0.000000001),0,IF(ISNUMBER(AU414),IFERROR(_xlfn.LET(_xlpm.ai_test,TRIM(AJ414),_xlpm.r,IFERROR(_xlfn.XLOOKUP(_xlpm.ai_test,BJ15:BJ62,ROW(BJ15:BJ62),0,1),IFERROR(_xlfn.XLOOKUP(_xlpm.ai_test,BK15:BK62,ROW(BK15:BK62),0,1),_xlfn.XLOOKUP(_xlpm.ai_test,BL15:BL62,ROW(BL15:BL62),0,1))),_xlpm.p,_xlpm.r-MIN(ROW(BJ15:BJ62))+1,_xlpm.f,INDEX(BM15:BM62,_xlpm.p),_xlpm.u,INDEX(BN15:BN62,_xlpm.p),_xlpm.s,INDEX(BP15:BP62,_xlpm.p),_xlpm.q,N(AU414)/_xlpm.f,IF(_xlpm.q&gt;=_xlpm.s,ROUND(_xlpm.q,1)&amp;" "&amp;_xlpm.ai_test&amp;" = "&amp;ROUND(_xlpm.q*_xlpm.f,1)&amp;" "&amp;_xlpm.u,ROUND(_xlpm.q,1)&amp;" "&amp;_xlpm.ai_test)),""),""))))</f>
        <v>0</v>
      </c>
      <c r="AX414" s="1055"/>
      <c r="AY414" s="1042">
        <f t="shared" si="171"/>
        <v>0</v>
      </c>
      <c r="AZ414" s="1043" t="str">
        <f t="shared" si="172"/>
        <v/>
      </c>
      <c r="BA414" s="1044">
        <f t="shared" si="173"/>
        <v>0</v>
      </c>
      <c r="BB414" s="1045" t="str">
        <f t="shared" si="174"/>
        <v/>
      </c>
      <c r="BC414" s="1046"/>
      <c r="BD414" s="1047">
        <f t="shared" si="175"/>
        <v>0</v>
      </c>
      <c r="BE414" s="1048" t="str">
        <f t="shared" si="176"/>
        <v/>
      </c>
      <c r="BF414" s="262" t="s">
        <v>22</v>
      </c>
      <c r="BG414" s="1027">
        <f t="shared" si="177"/>
        <v>0</v>
      </c>
      <c r="BH414" s="1028">
        <f t="shared" si="178"/>
        <v>0</v>
      </c>
      <c r="BI414"/>
      <c r="BR414"/>
      <c r="BS414"/>
      <c r="BT414"/>
      <c r="BU414"/>
      <c r="BV414"/>
      <c r="BW414"/>
      <c r="BX414" s="964" t="str">
        <f t="shared" si="160"/>
        <v>►</v>
      </c>
      <c r="BY414" s="848"/>
      <c r="BZ414" s="848"/>
      <c r="CA414" s="848"/>
      <c r="CB414" s="848"/>
      <c r="CC414" s="848"/>
      <c r="CD414" s="262"/>
      <c r="CE414"/>
      <c r="CF414"/>
      <c r="CG414"/>
      <c r="CH414"/>
      <c r="CI414"/>
      <c r="CJ414"/>
      <c r="CK414"/>
      <c r="CL414" s="262"/>
      <c r="CM414"/>
      <c r="CN414"/>
      <c r="CO414"/>
      <c r="CP414"/>
      <c r="CQ414"/>
      <c r="CR414"/>
      <c r="CS414"/>
      <c r="CT414" s="262"/>
      <c r="CU414"/>
      <c r="CV414"/>
      <c r="CW414"/>
      <c r="CX414"/>
      <c r="CY414"/>
      <c r="CZ414"/>
      <c r="DA414"/>
      <c r="DB414" s="262"/>
      <c r="DC414" s="3">
        <v>1</v>
      </c>
    </row>
    <row r="415" spans="3:107" s="701" customFormat="1" ht="21" customHeight="1">
      <c r="C415"/>
      <c r="D415" s="262"/>
      <c r="E415" s="262"/>
      <c r="F415" s="262"/>
      <c r="G415" s="262"/>
      <c r="H415" s="262"/>
      <c r="I415" s="262"/>
      <c r="J415" s="262"/>
      <c r="K415" s="262"/>
      <c r="L415" s="115" t="s">
        <v>16</v>
      </c>
      <c r="M415" s="3141"/>
      <c r="N415" s="3142"/>
      <c r="O415" s="3141"/>
      <c r="P415" s="3143"/>
      <c r="Q415" s="3144"/>
      <c r="R415" s="3145"/>
      <c r="S415" s="3146"/>
      <c r="T415" s="3147"/>
      <c r="U415" s="3148"/>
      <c r="V415" s="3149"/>
      <c r="W415" s="2109"/>
      <c r="X415" s="3150"/>
      <c r="Y415" s="117"/>
      <c r="Z415" s="3151"/>
      <c r="AA415" s="3152"/>
      <c r="AB415" s="3153"/>
      <c r="AC415" s="3154"/>
      <c r="AD415" s="119"/>
      <c r="AE415" s="262" t="s">
        <v>22</v>
      </c>
      <c r="AF415" s="1035" t="str">
        <f t="shared" si="161"/>
        <v>►</v>
      </c>
      <c r="AG415" s="1036" t="str">
        <f t="shared" si="162"/>
        <v/>
      </c>
      <c r="AH415" s="1037" t="str">
        <f t="shared" si="163"/>
        <v/>
      </c>
      <c r="AI415" s="1036" t="str">
        <f t="shared" si="164"/>
        <v/>
      </c>
      <c r="AJ415" s="1037" t="str">
        <f t="shared" si="165"/>
        <v/>
      </c>
      <c r="AK415" s="1037">
        <f>IF(AND(L415="A",COUNTIF(BJ15:BL62,TRIM(U415))&gt;0),1,0)</f>
        <v>0</v>
      </c>
      <c r="AL415" s="1051" t="str" cm="1">
        <f t="array" ref="AL415">IF(AF415&lt;&gt;"A","",IFERROR((IFERROR(_xlfn.XLOOKUP(TRIM(SUBSTITUTE(U415,CHAR(160)," ")),BJ15:BJ62,BM15:BM62),IFERROR(_xlfn.XLOOKUP(TRIM(SUBSTITUTE(U415,CHAR(160)," ")),BK15:BK62,BM15:BM62),_xlfn.XLOOKUP(TRIM(SUBSTITUTE(U415,CHAR(160)," ")),BL15:BL62,BM15:BM62))))*T415*IF(ISBLANK(Q415),1,Q415)+IFERROR(_xlfn.XLOOKUP("RECHERCHEX",TRIM(L415:AD415),L415:AD415),0),0))</f>
        <v/>
      </c>
      <c r="AM415" s="1038">
        <f t="shared" si="166"/>
        <v>0</v>
      </c>
      <c r="AN415" s="1627" t="str">
        <f t="shared" si="167"/>
        <v/>
      </c>
      <c r="AO415" s="1039">
        <f t="shared" si="168"/>
        <v>0</v>
      </c>
      <c r="AP415" s="1039">
        <f t="shared" si="169"/>
        <v>0</v>
      </c>
      <c r="AQ415" s="1052">
        <f>IF(AO415&gt;0,AS9,0)</f>
        <v>0</v>
      </c>
      <c r="AR415" s="1626" t="str">
        <f>IF(TRIM(AG415)="▼ recette suivante", AG415, IF(AQ415&gt;0, IF(AT9&lt;&gt;"", AT9&amp;"-ou.or.o ❾ + or - &gt;", ""), ""))</f>
        <v/>
      </c>
      <c r="AS415" s="1064"/>
      <c r="AT415" s="1064"/>
      <c r="AU415" s="1053">
        <f t="shared" si="170"/>
        <v>0</v>
      </c>
      <c r="AV415" s="1054">
        <f>IF(AK415,IF(OR(AU415="",N(AU415)&lt;=0.000000001),"",_xlfn.XLOOKUP(AJ415,BJ15:BJ62,BN15:BN62,_xlfn.XLOOKUP(AJ415,BK15:BK62,BN15:BN62,_xlfn.XLOOKUP(AJ415,BL15:BL62,BN15:BN62,"")))),0)</f>
        <v>0</v>
      </c>
      <c r="AW415" s="1067" cm="1">
        <f t="array" ref="AW415">IF(AK415&lt;&gt;1,0,IF(OR(AU415="",N(AU415)&lt;=0.000000001),"",IF(OR(AO415="",N(AO415)&lt;=0.000000001),0,IF(ISNUMBER(AU415),IFERROR(_xlfn.LET(_xlpm.ai_test,TRIM(AJ415),_xlpm.r,IFERROR(_xlfn.XLOOKUP(_xlpm.ai_test,BJ15:BJ62,ROW(BJ15:BJ62),0,1),IFERROR(_xlfn.XLOOKUP(_xlpm.ai_test,BK15:BK62,ROW(BK15:BK62),0,1),_xlfn.XLOOKUP(_xlpm.ai_test,BL15:BL62,ROW(BL15:BL62),0,1))),_xlpm.p,_xlpm.r-MIN(ROW(BJ15:BJ62))+1,_xlpm.f,INDEX(BM15:BM62,_xlpm.p),_xlpm.u,INDEX(BN15:BN62,_xlpm.p),_xlpm.s,INDEX(BP15:BP62,_xlpm.p),_xlpm.q,N(AU415)/_xlpm.f,IF(_xlpm.q&gt;=_xlpm.s,ROUND(_xlpm.q,1)&amp;" "&amp;_xlpm.ai_test&amp;" = "&amp;ROUND(_xlpm.q*_xlpm.f,1)&amp;" "&amp;_xlpm.u,ROUND(_xlpm.q,1)&amp;" "&amp;_xlpm.ai_test)),""),""))))</f>
        <v>0</v>
      </c>
      <c r="AX415" s="1055"/>
      <c r="AY415" s="1053">
        <f t="shared" si="171"/>
        <v>0</v>
      </c>
      <c r="AZ415" s="1054" t="str">
        <f t="shared" si="172"/>
        <v/>
      </c>
      <c r="BA415" s="1056">
        <f t="shared" si="173"/>
        <v>0</v>
      </c>
      <c r="BB415" s="1057" t="str">
        <f t="shared" si="174"/>
        <v/>
      </c>
      <c r="BC415" s="1046"/>
      <c r="BD415" s="1058">
        <f t="shared" si="175"/>
        <v>0</v>
      </c>
      <c r="BE415" s="1048" t="str">
        <f t="shared" si="176"/>
        <v/>
      </c>
      <c r="BF415" s="262" t="s">
        <v>22</v>
      </c>
      <c r="BG415" s="1027">
        <f t="shared" si="177"/>
        <v>0</v>
      </c>
      <c r="BH415" s="1028">
        <f t="shared" si="178"/>
        <v>0</v>
      </c>
      <c r="BI415"/>
      <c r="BR415"/>
      <c r="BS415"/>
      <c r="BT415"/>
      <c r="BU415"/>
      <c r="BV415"/>
      <c r="BW415"/>
      <c r="BX415" s="964" t="str">
        <f t="shared" si="160"/>
        <v>►</v>
      </c>
      <c r="BY415" s="848"/>
      <c r="BZ415" s="848"/>
      <c r="CA415" s="848"/>
      <c r="CB415" s="848"/>
      <c r="CC415" s="848"/>
      <c r="CD415" s="262"/>
      <c r="CE415"/>
      <c r="CF415"/>
      <c r="CG415"/>
      <c r="CH415"/>
      <c r="CI415"/>
      <c r="CJ415"/>
      <c r="CK415"/>
      <c r="CL415" s="262"/>
      <c r="CM415"/>
      <c r="CN415"/>
      <c r="CO415"/>
      <c r="CP415"/>
      <c r="CQ415"/>
      <c r="CR415"/>
      <c r="CS415"/>
      <c r="CT415" s="262"/>
      <c r="CU415"/>
      <c r="CV415"/>
      <c r="CW415"/>
      <c r="CX415"/>
      <c r="CY415"/>
      <c r="CZ415"/>
      <c r="DA415"/>
      <c r="DB415" s="262"/>
      <c r="DC415" s="3">
        <v>1</v>
      </c>
    </row>
    <row r="416" spans="3:107" s="701" customFormat="1" ht="21" customHeight="1">
      <c r="C416"/>
      <c r="D416" s="262"/>
      <c r="E416" s="262"/>
      <c r="F416" s="262"/>
      <c r="G416" s="262"/>
      <c r="H416" s="262"/>
      <c r="I416" s="262"/>
      <c r="J416" s="262"/>
      <c r="K416" s="262"/>
      <c r="L416" s="115" t="s">
        <v>16</v>
      </c>
      <c r="M416" s="3141"/>
      <c r="N416" s="3142"/>
      <c r="O416" s="3141"/>
      <c r="P416" s="3143"/>
      <c r="Q416" s="3144"/>
      <c r="R416" s="3145"/>
      <c r="S416" s="3146"/>
      <c r="T416" s="3147"/>
      <c r="U416" s="3148"/>
      <c r="V416" s="3149"/>
      <c r="W416" s="2109"/>
      <c r="X416" s="3150"/>
      <c r="Y416" s="117"/>
      <c r="Z416" s="3151"/>
      <c r="AA416" s="3152"/>
      <c r="AB416" s="3153"/>
      <c r="AC416" s="3154"/>
      <c r="AD416" s="119"/>
      <c r="AE416" s="262" t="s">
        <v>22</v>
      </c>
      <c r="AF416" s="1035" t="str">
        <f t="shared" si="161"/>
        <v>►</v>
      </c>
      <c r="AG416" s="1036" t="str">
        <f t="shared" si="162"/>
        <v/>
      </c>
      <c r="AH416" s="1037" t="str">
        <f t="shared" si="163"/>
        <v/>
      </c>
      <c r="AI416" s="1036" t="str">
        <f t="shared" si="164"/>
        <v/>
      </c>
      <c r="AJ416" s="1037" t="str">
        <f t="shared" si="165"/>
        <v/>
      </c>
      <c r="AK416" s="1037">
        <f>IF(AND(L416="A",COUNTIF(BJ15:BL62,TRIM(U416))&gt;0),1,0)</f>
        <v>0</v>
      </c>
      <c r="AL416" s="1051" t="str" cm="1">
        <f t="array" ref="AL416">IF(AF416&lt;&gt;"A","",IFERROR((IFERROR(_xlfn.XLOOKUP(TRIM(SUBSTITUTE(U416,CHAR(160)," ")),BJ15:BJ62,BM15:BM62),IFERROR(_xlfn.XLOOKUP(TRIM(SUBSTITUTE(U416,CHAR(160)," ")),BK15:BK62,BM15:BM62),_xlfn.XLOOKUP(TRIM(SUBSTITUTE(U416,CHAR(160)," ")),BL15:BL62,BM15:BM62))))*T416*IF(ISBLANK(Q416),1,Q416)+IFERROR(_xlfn.XLOOKUP("RECHERCHEX",TRIM(L416:AD416),L416:AD416),0),0))</f>
        <v/>
      </c>
      <c r="AM416" s="1038">
        <f t="shared" si="166"/>
        <v>0</v>
      </c>
      <c r="AN416" s="1627" t="str">
        <f t="shared" si="167"/>
        <v/>
      </c>
      <c r="AO416" s="1039">
        <f t="shared" si="168"/>
        <v>0</v>
      </c>
      <c r="AP416" s="1039">
        <f t="shared" si="169"/>
        <v>0</v>
      </c>
      <c r="AQ416" s="1040">
        <f>IF(AO416&gt;0,AS9,0)</f>
        <v>0</v>
      </c>
      <c r="AR416" s="1628" t="str">
        <f>IF(TRIM(AG416)="▼ recette suivante", AG416, IF(AQ416&gt;0, IF(AT9&lt;&gt;"", AT9&amp;"-ou.or.o ❾ + or - &gt;", ""), ""))</f>
        <v/>
      </c>
      <c r="AS416" s="1064"/>
      <c r="AT416" s="1064"/>
      <c r="AU416" s="1042">
        <f t="shared" si="170"/>
        <v>0</v>
      </c>
      <c r="AV416" s="1043">
        <f>IF(AK416,IF(OR(AU416="",N(AU416)&lt;=0.000000001),"",_xlfn.XLOOKUP(AJ416,BJ15:BJ62,BN15:BN62,_xlfn.XLOOKUP(AJ416,BK15:BK62,BN15:BN62,_xlfn.XLOOKUP(AJ416,BL15:BL62,BN15:BN62,"")))),0)</f>
        <v>0</v>
      </c>
      <c r="AW416" s="1065" cm="1">
        <f t="array" ref="AW416">IF(AK416&lt;&gt;1,0,IF(OR(AU416="",N(AU416)&lt;=0.000000001),"",IF(OR(AO416="",N(AO416)&lt;=0.000000001),0,IF(ISNUMBER(AU416),IFERROR(_xlfn.LET(_xlpm.ai_test,TRIM(AJ416),_xlpm.r,IFERROR(_xlfn.XLOOKUP(_xlpm.ai_test,BJ15:BJ62,ROW(BJ15:BJ62),0,1),IFERROR(_xlfn.XLOOKUP(_xlpm.ai_test,BK15:BK62,ROW(BK15:BK62),0,1),_xlfn.XLOOKUP(_xlpm.ai_test,BL15:BL62,ROW(BL15:BL62),0,1))),_xlpm.p,_xlpm.r-MIN(ROW(BJ15:BJ62))+1,_xlpm.f,INDEX(BM15:BM62,_xlpm.p),_xlpm.u,INDEX(BN15:BN62,_xlpm.p),_xlpm.s,INDEX(BP15:BP62,_xlpm.p),_xlpm.q,N(AU416)/_xlpm.f,IF(_xlpm.q&gt;=_xlpm.s,ROUND(_xlpm.q,1)&amp;" "&amp;_xlpm.ai_test&amp;" = "&amp;ROUND(_xlpm.q*_xlpm.f,1)&amp;" "&amp;_xlpm.u,ROUND(_xlpm.q,1)&amp;" "&amp;_xlpm.ai_test)),""),""))))</f>
        <v>0</v>
      </c>
      <c r="AX416" s="1055"/>
      <c r="AY416" s="1042">
        <f t="shared" si="171"/>
        <v>0</v>
      </c>
      <c r="AZ416" s="1043" t="str">
        <f t="shared" si="172"/>
        <v/>
      </c>
      <c r="BA416" s="1044">
        <f t="shared" si="173"/>
        <v>0</v>
      </c>
      <c r="BB416" s="1045" t="str">
        <f t="shared" si="174"/>
        <v/>
      </c>
      <c r="BC416" s="1046"/>
      <c r="BD416" s="1047">
        <f t="shared" si="175"/>
        <v>0</v>
      </c>
      <c r="BE416" s="1048" t="str">
        <f t="shared" si="176"/>
        <v/>
      </c>
      <c r="BF416" s="262" t="s">
        <v>22</v>
      </c>
      <c r="BG416" s="1027">
        <f t="shared" si="177"/>
        <v>0</v>
      </c>
      <c r="BH416" s="1028">
        <f t="shared" si="178"/>
        <v>0</v>
      </c>
      <c r="BI416"/>
      <c r="BR416"/>
      <c r="BS416"/>
      <c r="BT416"/>
      <c r="BU416"/>
      <c r="BV416"/>
      <c r="BW416"/>
      <c r="BX416" s="964" t="str">
        <f t="shared" si="160"/>
        <v>►</v>
      </c>
      <c r="BY416" s="848"/>
      <c r="BZ416" s="848"/>
      <c r="CA416" s="848"/>
      <c r="CB416" s="848"/>
      <c r="CC416" s="848"/>
      <c r="CD416" s="262"/>
      <c r="CE416"/>
      <c r="CF416"/>
      <c r="CG416"/>
      <c r="CH416"/>
      <c r="CI416"/>
      <c r="CJ416"/>
      <c r="CK416"/>
      <c r="CL416" s="262"/>
      <c r="CM416"/>
      <c r="CN416"/>
      <c r="CO416"/>
      <c r="CP416"/>
      <c r="CQ416"/>
      <c r="CR416"/>
      <c r="CS416"/>
      <c r="CT416" s="262"/>
      <c r="CU416"/>
      <c r="CV416"/>
      <c r="CW416"/>
      <c r="CX416"/>
      <c r="CY416"/>
      <c r="CZ416"/>
      <c r="DA416"/>
      <c r="DB416" s="262"/>
      <c r="DC416" s="3">
        <v>1</v>
      </c>
    </row>
    <row r="417" spans="3:107" s="701" customFormat="1" ht="21" customHeight="1">
      <c r="C417"/>
      <c r="D417" s="262"/>
      <c r="E417" s="262"/>
      <c r="F417" s="262"/>
      <c r="G417" s="262"/>
      <c r="H417" s="262"/>
      <c r="I417" s="262"/>
      <c r="J417" s="262"/>
      <c r="K417" s="262"/>
      <c r="L417" s="115" t="s">
        <v>16</v>
      </c>
      <c r="M417" s="3141"/>
      <c r="N417" s="3142"/>
      <c r="O417" s="3141"/>
      <c r="P417" s="3143"/>
      <c r="Q417" s="3144"/>
      <c r="R417" s="3145"/>
      <c r="S417" s="3146"/>
      <c r="T417" s="3147"/>
      <c r="U417" s="3148"/>
      <c r="V417" s="3149"/>
      <c r="W417" s="2109"/>
      <c r="X417" s="3150"/>
      <c r="Y417" s="117"/>
      <c r="Z417" s="3151"/>
      <c r="AA417" s="3152"/>
      <c r="AB417" s="3153"/>
      <c r="AC417" s="3154"/>
      <c r="AD417" s="119"/>
      <c r="AE417" s="262" t="s">
        <v>22</v>
      </c>
      <c r="AF417" s="1035" t="str">
        <f t="shared" si="161"/>
        <v>►</v>
      </c>
      <c r="AG417" s="1036" t="str">
        <f t="shared" si="162"/>
        <v/>
      </c>
      <c r="AH417" s="1037" t="str">
        <f t="shared" si="163"/>
        <v/>
      </c>
      <c r="AI417" s="1036" t="str">
        <f t="shared" si="164"/>
        <v/>
      </c>
      <c r="AJ417" s="1037" t="str">
        <f t="shared" si="165"/>
        <v/>
      </c>
      <c r="AK417" s="1037">
        <f>IF(AND(L417="A",COUNTIF(BJ15:BL62,TRIM(U417))&gt;0),1,0)</f>
        <v>0</v>
      </c>
      <c r="AL417" s="1051" t="str" cm="1">
        <f t="array" ref="AL417">IF(AF417&lt;&gt;"A","",IFERROR((IFERROR(_xlfn.XLOOKUP(TRIM(SUBSTITUTE(U417,CHAR(160)," ")),BJ15:BJ62,BM15:BM62),IFERROR(_xlfn.XLOOKUP(TRIM(SUBSTITUTE(U417,CHAR(160)," ")),BK15:BK62,BM15:BM62),_xlfn.XLOOKUP(TRIM(SUBSTITUTE(U417,CHAR(160)," ")),BL15:BL62,BM15:BM62))))*T417*IF(ISBLANK(Q417),1,Q417)+IFERROR(_xlfn.XLOOKUP("RECHERCHEX",TRIM(L417:AD417),L417:AD417),0),0))</f>
        <v/>
      </c>
      <c r="AM417" s="1038">
        <f t="shared" si="166"/>
        <v>0</v>
      </c>
      <c r="AN417" s="1627" t="str">
        <f t="shared" si="167"/>
        <v/>
      </c>
      <c r="AO417" s="1039">
        <f t="shared" si="168"/>
        <v>0</v>
      </c>
      <c r="AP417" s="1039">
        <f t="shared" si="169"/>
        <v>0</v>
      </c>
      <c r="AQ417" s="1052">
        <f>IF(AO417&gt;0,AS9,0)</f>
        <v>0</v>
      </c>
      <c r="AR417" s="1626" t="str">
        <f>IF(TRIM(AG417)="▼ recette suivante", AG417, IF(AQ417&gt;0, IF(AT9&lt;&gt;"", AT9&amp;"-ou.or.o ❾ + or - &gt;", ""), ""))</f>
        <v/>
      </c>
      <c r="AS417" s="1064"/>
      <c r="AT417" s="1064"/>
      <c r="AU417" s="1053">
        <f t="shared" si="170"/>
        <v>0</v>
      </c>
      <c r="AV417" s="1054">
        <f>IF(AK417,IF(OR(AU417="",N(AU417)&lt;=0.000000001),"",_xlfn.XLOOKUP(AJ417,BJ15:BJ62,BN15:BN62,_xlfn.XLOOKUP(AJ417,BK15:BK62,BN15:BN62,_xlfn.XLOOKUP(AJ417,BL15:BL62,BN15:BN62,"")))),0)</f>
        <v>0</v>
      </c>
      <c r="AW417" s="1067" cm="1">
        <f t="array" ref="AW417">IF(AK417&lt;&gt;1,0,IF(OR(AU417="",N(AU417)&lt;=0.000000001),"",IF(OR(AO417="",N(AO417)&lt;=0.000000001),0,IF(ISNUMBER(AU417),IFERROR(_xlfn.LET(_xlpm.ai_test,TRIM(AJ417),_xlpm.r,IFERROR(_xlfn.XLOOKUP(_xlpm.ai_test,BJ15:BJ62,ROW(BJ15:BJ62),0,1),IFERROR(_xlfn.XLOOKUP(_xlpm.ai_test,BK15:BK62,ROW(BK15:BK62),0,1),_xlfn.XLOOKUP(_xlpm.ai_test,BL15:BL62,ROW(BL15:BL62),0,1))),_xlpm.p,_xlpm.r-MIN(ROW(BJ15:BJ62))+1,_xlpm.f,INDEX(BM15:BM62,_xlpm.p),_xlpm.u,INDEX(BN15:BN62,_xlpm.p),_xlpm.s,INDEX(BP15:BP62,_xlpm.p),_xlpm.q,N(AU417)/_xlpm.f,IF(_xlpm.q&gt;=_xlpm.s,ROUND(_xlpm.q,1)&amp;" "&amp;_xlpm.ai_test&amp;" = "&amp;ROUND(_xlpm.q*_xlpm.f,1)&amp;" "&amp;_xlpm.u,ROUND(_xlpm.q,1)&amp;" "&amp;_xlpm.ai_test)),""),""))))</f>
        <v>0</v>
      </c>
      <c r="AX417" s="1055"/>
      <c r="AY417" s="1053">
        <f t="shared" si="171"/>
        <v>0</v>
      </c>
      <c r="AZ417" s="1054" t="str">
        <f t="shared" si="172"/>
        <v/>
      </c>
      <c r="BA417" s="1056">
        <f t="shared" si="173"/>
        <v>0</v>
      </c>
      <c r="BB417" s="1057" t="str">
        <f t="shared" si="174"/>
        <v/>
      </c>
      <c r="BC417" s="1046"/>
      <c r="BD417" s="1058">
        <f t="shared" si="175"/>
        <v>0</v>
      </c>
      <c r="BE417" s="1048" t="str">
        <f t="shared" si="176"/>
        <v/>
      </c>
      <c r="BF417" s="262" t="s">
        <v>22</v>
      </c>
      <c r="BG417" s="1027">
        <f t="shared" si="177"/>
        <v>0</v>
      </c>
      <c r="BH417" s="1028">
        <f t="shared" si="178"/>
        <v>0</v>
      </c>
      <c r="BI417"/>
      <c r="BR417"/>
      <c r="BS417"/>
      <c r="BT417"/>
      <c r="BU417"/>
      <c r="BV417"/>
      <c r="BW417"/>
      <c r="BX417" s="964" t="str">
        <f t="shared" si="160"/>
        <v>►</v>
      </c>
      <c r="BY417" s="848"/>
      <c r="BZ417" s="848"/>
      <c r="CA417" s="848"/>
      <c r="CB417" s="848"/>
      <c r="CC417" s="848"/>
      <c r="CD417" s="262"/>
      <c r="CE417"/>
      <c r="CF417"/>
      <c r="CG417"/>
      <c r="CH417"/>
      <c r="CI417"/>
      <c r="CJ417"/>
      <c r="CK417"/>
      <c r="CL417" s="262"/>
      <c r="CM417"/>
      <c r="CN417"/>
      <c r="CO417"/>
      <c r="CP417"/>
      <c r="CQ417"/>
      <c r="CR417"/>
      <c r="CS417"/>
      <c r="CT417" s="262"/>
      <c r="CU417"/>
      <c r="CV417"/>
      <c r="CW417"/>
      <c r="CX417"/>
      <c r="CY417"/>
      <c r="CZ417"/>
      <c r="DA417"/>
      <c r="DB417" s="262"/>
      <c r="DC417" s="3">
        <v>1</v>
      </c>
    </row>
    <row r="418" spans="3:107" s="701" customFormat="1" ht="21" customHeight="1">
      <c r="C418"/>
      <c r="D418" s="262"/>
      <c r="E418" s="262"/>
      <c r="F418" s="262"/>
      <c r="G418" s="262"/>
      <c r="H418" s="262"/>
      <c r="I418" s="262"/>
      <c r="J418" s="262"/>
      <c r="K418" s="262"/>
      <c r="L418" s="115" t="s">
        <v>16</v>
      </c>
      <c r="M418" s="3141"/>
      <c r="N418" s="3142"/>
      <c r="O418" s="3141"/>
      <c r="P418" s="3143"/>
      <c r="Q418" s="3144"/>
      <c r="R418" s="3145"/>
      <c r="S418" s="3146"/>
      <c r="T418" s="3147"/>
      <c r="U418" s="3148"/>
      <c r="V418" s="3149"/>
      <c r="W418" s="2109"/>
      <c r="X418" s="3150"/>
      <c r="Y418" s="117"/>
      <c r="Z418" s="3151"/>
      <c r="AA418" s="3152"/>
      <c r="AB418" s="3153"/>
      <c r="AC418" s="3154"/>
      <c r="AD418" s="119"/>
      <c r="AE418" s="262" t="s">
        <v>22</v>
      </c>
      <c r="AF418" s="1035" t="str">
        <f t="shared" si="161"/>
        <v>►</v>
      </c>
      <c r="AG418" s="1036" t="str">
        <f t="shared" si="162"/>
        <v/>
      </c>
      <c r="AH418" s="1037" t="str">
        <f t="shared" si="163"/>
        <v/>
      </c>
      <c r="AI418" s="1036" t="str">
        <f t="shared" si="164"/>
        <v/>
      </c>
      <c r="AJ418" s="1037" t="str">
        <f t="shared" si="165"/>
        <v/>
      </c>
      <c r="AK418" s="1037">
        <f>IF(AND(L418="A",COUNTIF(BJ15:BL62,TRIM(U418))&gt;0),1,0)</f>
        <v>0</v>
      </c>
      <c r="AL418" s="1051" t="str" cm="1">
        <f t="array" ref="AL418">IF(AF418&lt;&gt;"A","",IFERROR((IFERROR(_xlfn.XLOOKUP(TRIM(SUBSTITUTE(U418,CHAR(160)," ")),BJ15:BJ62,BM15:BM62),IFERROR(_xlfn.XLOOKUP(TRIM(SUBSTITUTE(U418,CHAR(160)," ")),BK15:BK62,BM15:BM62),_xlfn.XLOOKUP(TRIM(SUBSTITUTE(U418,CHAR(160)," ")),BL15:BL62,BM15:BM62))))*T418*IF(ISBLANK(Q418),1,Q418)+IFERROR(_xlfn.XLOOKUP("RECHERCHEX",TRIM(L418:AD418),L418:AD418),0),0))</f>
        <v/>
      </c>
      <c r="AM418" s="1038">
        <f t="shared" si="166"/>
        <v>0</v>
      </c>
      <c r="AN418" s="1627" t="str">
        <f t="shared" si="167"/>
        <v/>
      </c>
      <c r="AO418" s="1039">
        <f t="shared" si="168"/>
        <v>0</v>
      </c>
      <c r="AP418" s="1039">
        <f t="shared" si="169"/>
        <v>0</v>
      </c>
      <c r="AQ418" s="1040">
        <f>IF(AO418&gt;0,AS9,0)</f>
        <v>0</v>
      </c>
      <c r="AR418" s="1628" t="str">
        <f>IF(TRIM(AG418)="▼ recette suivante", AG418, IF(AQ418&gt;0, IF(AT9&lt;&gt;"", AT9&amp;"-ou.or.o ❾ + or - &gt;", ""), ""))</f>
        <v/>
      </c>
      <c r="AS418" s="1064"/>
      <c r="AT418" s="1064"/>
      <c r="AU418" s="1042">
        <f t="shared" si="170"/>
        <v>0</v>
      </c>
      <c r="AV418" s="1043">
        <f>IF(AK418,IF(OR(AU418="",N(AU418)&lt;=0.000000001),"",_xlfn.XLOOKUP(AJ418,BJ15:BJ62,BN15:BN62,_xlfn.XLOOKUP(AJ418,BK15:BK62,BN15:BN62,_xlfn.XLOOKUP(AJ418,BL15:BL62,BN15:BN62,"")))),0)</f>
        <v>0</v>
      </c>
      <c r="AW418" s="1065" cm="1">
        <f t="array" ref="AW418">IF(AK418&lt;&gt;1,0,IF(OR(AU418="",N(AU418)&lt;=0.000000001),"",IF(OR(AO418="",N(AO418)&lt;=0.000000001),0,IF(ISNUMBER(AU418),IFERROR(_xlfn.LET(_xlpm.ai_test,TRIM(AJ418),_xlpm.r,IFERROR(_xlfn.XLOOKUP(_xlpm.ai_test,BJ15:BJ62,ROW(BJ15:BJ62),0,1),IFERROR(_xlfn.XLOOKUP(_xlpm.ai_test,BK15:BK62,ROW(BK15:BK62),0,1),_xlfn.XLOOKUP(_xlpm.ai_test,BL15:BL62,ROW(BL15:BL62),0,1))),_xlpm.p,_xlpm.r-MIN(ROW(BJ15:BJ62))+1,_xlpm.f,INDEX(BM15:BM62,_xlpm.p),_xlpm.u,INDEX(BN15:BN62,_xlpm.p),_xlpm.s,INDEX(BP15:BP62,_xlpm.p),_xlpm.q,N(AU418)/_xlpm.f,IF(_xlpm.q&gt;=_xlpm.s,ROUND(_xlpm.q,1)&amp;" "&amp;_xlpm.ai_test&amp;" = "&amp;ROUND(_xlpm.q*_xlpm.f,1)&amp;" "&amp;_xlpm.u,ROUND(_xlpm.q,1)&amp;" "&amp;_xlpm.ai_test)),""),""))))</f>
        <v>0</v>
      </c>
      <c r="AX418" s="1055"/>
      <c r="AY418" s="1042">
        <f t="shared" si="171"/>
        <v>0</v>
      </c>
      <c r="AZ418" s="1043" t="str">
        <f t="shared" si="172"/>
        <v/>
      </c>
      <c r="BA418" s="1044">
        <f t="shared" si="173"/>
        <v>0</v>
      </c>
      <c r="BB418" s="1045" t="str">
        <f t="shared" si="174"/>
        <v/>
      </c>
      <c r="BC418" s="1046"/>
      <c r="BD418" s="1047">
        <f t="shared" si="175"/>
        <v>0</v>
      </c>
      <c r="BE418" s="1048" t="str">
        <f t="shared" si="176"/>
        <v/>
      </c>
      <c r="BF418" s="262" t="s">
        <v>22</v>
      </c>
      <c r="BG418" s="1027">
        <f t="shared" si="177"/>
        <v>0</v>
      </c>
      <c r="BH418" s="1028">
        <f t="shared" si="178"/>
        <v>0</v>
      </c>
      <c r="BI418"/>
      <c r="BR418"/>
      <c r="BS418"/>
      <c r="BT418"/>
      <c r="BU418"/>
      <c r="BV418"/>
      <c r="BW418"/>
      <c r="BX418" s="964" t="str">
        <f t="shared" si="160"/>
        <v>►</v>
      </c>
      <c r="BY418" s="848"/>
      <c r="BZ418" s="848"/>
      <c r="CA418" s="848"/>
      <c r="CB418" s="848"/>
      <c r="CC418" s="848"/>
      <c r="CD418" s="262"/>
      <c r="CE418"/>
      <c r="CF418"/>
      <c r="CG418"/>
      <c r="CH418"/>
      <c r="CI418"/>
      <c r="CJ418"/>
      <c r="CK418"/>
      <c r="CL418" s="262"/>
      <c r="CM418"/>
      <c r="CN418"/>
      <c r="CO418"/>
      <c r="CP418"/>
      <c r="CQ418"/>
      <c r="CR418"/>
      <c r="CS418"/>
      <c r="CT418" s="262"/>
      <c r="CU418"/>
      <c r="CV418"/>
      <c r="CW418"/>
      <c r="CX418"/>
      <c r="CY418"/>
      <c r="CZ418"/>
      <c r="DA418"/>
      <c r="DB418" s="262"/>
      <c r="DC418" s="3">
        <v>1</v>
      </c>
    </row>
    <row r="419" spans="3:107" s="701" customFormat="1" ht="21" customHeight="1">
      <c r="C419"/>
      <c r="D419" s="262"/>
      <c r="E419" s="262"/>
      <c r="F419" s="262"/>
      <c r="G419" s="262"/>
      <c r="H419" s="262"/>
      <c r="I419" s="262"/>
      <c r="J419" s="262"/>
      <c r="K419" s="262"/>
      <c r="L419" s="115" t="s">
        <v>16</v>
      </c>
      <c r="M419" s="3141"/>
      <c r="N419" s="3142"/>
      <c r="O419" s="3141"/>
      <c r="P419" s="3143"/>
      <c r="Q419" s="3144"/>
      <c r="R419" s="3145"/>
      <c r="S419" s="3146"/>
      <c r="T419" s="3147"/>
      <c r="U419" s="3148"/>
      <c r="V419" s="3149"/>
      <c r="W419" s="2109"/>
      <c r="X419" s="3150"/>
      <c r="Y419" s="117"/>
      <c r="Z419" s="3151"/>
      <c r="AA419" s="3152"/>
      <c r="AB419" s="3153"/>
      <c r="AC419" s="3154"/>
      <c r="AD419" s="119"/>
      <c r="AE419" s="262" t="s">
        <v>22</v>
      </c>
      <c r="AF419" s="1035" t="str">
        <f t="shared" si="161"/>
        <v>►</v>
      </c>
      <c r="AG419" s="1036" t="str">
        <f t="shared" si="162"/>
        <v/>
      </c>
      <c r="AH419" s="1037" t="str">
        <f t="shared" si="163"/>
        <v/>
      </c>
      <c r="AI419" s="1036" t="str">
        <f t="shared" si="164"/>
        <v/>
      </c>
      <c r="AJ419" s="1037" t="str">
        <f t="shared" si="165"/>
        <v/>
      </c>
      <c r="AK419" s="1037">
        <f>IF(AND(L419="A",COUNTIF(BJ15:BL62,TRIM(U419))&gt;0),1,0)</f>
        <v>0</v>
      </c>
      <c r="AL419" s="1051" t="str" cm="1">
        <f t="array" ref="AL419">IF(AF419&lt;&gt;"A","",IFERROR((IFERROR(_xlfn.XLOOKUP(TRIM(SUBSTITUTE(U419,CHAR(160)," ")),BJ15:BJ62,BM15:BM62),IFERROR(_xlfn.XLOOKUP(TRIM(SUBSTITUTE(U419,CHAR(160)," ")),BK15:BK62,BM15:BM62),_xlfn.XLOOKUP(TRIM(SUBSTITUTE(U419,CHAR(160)," ")),BL15:BL62,BM15:BM62))))*T419*IF(ISBLANK(Q419),1,Q419)+IFERROR(_xlfn.XLOOKUP("RECHERCHEX",TRIM(L419:AD419),L419:AD419),0),0))</f>
        <v/>
      </c>
      <c r="AM419" s="1038">
        <f t="shared" si="166"/>
        <v>0</v>
      </c>
      <c r="AN419" s="1627" t="str">
        <f t="shared" si="167"/>
        <v/>
      </c>
      <c r="AO419" s="1039">
        <f t="shared" si="168"/>
        <v>0</v>
      </c>
      <c r="AP419" s="1039">
        <f t="shared" si="169"/>
        <v>0</v>
      </c>
      <c r="AQ419" s="1052">
        <f>IF(AO419&gt;0,AS9,0)</f>
        <v>0</v>
      </c>
      <c r="AR419" s="1626" t="str">
        <f>IF(TRIM(AG419)="▼ recette suivante", AG419, IF(AQ419&gt;0, IF(AT9&lt;&gt;"", AT9&amp;"-ou.or.o ❾ + or - &gt;", ""), ""))</f>
        <v/>
      </c>
      <c r="AS419" s="1064"/>
      <c r="AT419" s="1064"/>
      <c r="AU419" s="1053">
        <f t="shared" si="170"/>
        <v>0</v>
      </c>
      <c r="AV419" s="1054">
        <f>IF(AK419,IF(OR(AU419="",N(AU419)&lt;=0.000000001),"",_xlfn.XLOOKUP(AJ419,BJ15:BJ62,BN15:BN62,_xlfn.XLOOKUP(AJ419,BK15:BK62,BN15:BN62,_xlfn.XLOOKUP(AJ419,BL15:BL62,BN15:BN62,"")))),0)</f>
        <v>0</v>
      </c>
      <c r="AW419" s="1067" cm="1">
        <f t="array" ref="AW419">IF(AK419&lt;&gt;1,0,IF(OR(AU419="",N(AU419)&lt;=0.000000001),"",IF(OR(AO419="",N(AO419)&lt;=0.000000001),0,IF(ISNUMBER(AU419),IFERROR(_xlfn.LET(_xlpm.ai_test,TRIM(AJ419),_xlpm.r,IFERROR(_xlfn.XLOOKUP(_xlpm.ai_test,BJ15:BJ62,ROW(BJ15:BJ62),0,1),IFERROR(_xlfn.XLOOKUP(_xlpm.ai_test,BK15:BK62,ROW(BK15:BK62),0,1),_xlfn.XLOOKUP(_xlpm.ai_test,BL15:BL62,ROW(BL15:BL62),0,1))),_xlpm.p,_xlpm.r-MIN(ROW(BJ15:BJ62))+1,_xlpm.f,INDEX(BM15:BM62,_xlpm.p),_xlpm.u,INDEX(BN15:BN62,_xlpm.p),_xlpm.s,INDEX(BP15:BP62,_xlpm.p),_xlpm.q,N(AU419)/_xlpm.f,IF(_xlpm.q&gt;=_xlpm.s,ROUND(_xlpm.q,1)&amp;" "&amp;_xlpm.ai_test&amp;" = "&amp;ROUND(_xlpm.q*_xlpm.f,1)&amp;" "&amp;_xlpm.u,ROUND(_xlpm.q,1)&amp;" "&amp;_xlpm.ai_test)),""),""))))</f>
        <v>0</v>
      </c>
      <c r="AX419" s="1055"/>
      <c r="AY419" s="1053">
        <f t="shared" si="171"/>
        <v>0</v>
      </c>
      <c r="AZ419" s="1054" t="str">
        <f t="shared" si="172"/>
        <v/>
      </c>
      <c r="BA419" s="1056">
        <f t="shared" si="173"/>
        <v>0</v>
      </c>
      <c r="BB419" s="1057" t="str">
        <f t="shared" si="174"/>
        <v/>
      </c>
      <c r="BC419" s="1046"/>
      <c r="BD419" s="1058">
        <f t="shared" si="175"/>
        <v>0</v>
      </c>
      <c r="BE419" s="1048" t="str">
        <f t="shared" si="176"/>
        <v/>
      </c>
      <c r="BF419" s="262" t="s">
        <v>22</v>
      </c>
      <c r="BG419" s="1027">
        <f t="shared" si="177"/>
        <v>0</v>
      </c>
      <c r="BH419" s="1028">
        <f t="shared" si="178"/>
        <v>0</v>
      </c>
      <c r="BI419"/>
      <c r="BR419"/>
      <c r="BS419"/>
      <c r="BT419"/>
      <c r="BU419"/>
      <c r="BV419"/>
      <c r="BW419"/>
      <c r="BX419" s="964" t="str">
        <f t="shared" si="160"/>
        <v>►</v>
      </c>
      <c r="BY419" s="848"/>
      <c r="BZ419" s="848"/>
      <c r="CA419" s="848"/>
      <c r="CB419" s="848"/>
      <c r="CC419" s="848"/>
      <c r="CD419" s="262"/>
      <c r="CE419"/>
      <c r="CF419"/>
      <c r="CG419"/>
      <c r="CH419"/>
      <c r="CI419"/>
      <c r="CJ419"/>
      <c r="CK419"/>
      <c r="CL419" s="262"/>
      <c r="CM419"/>
      <c r="CN419"/>
      <c r="CO419"/>
      <c r="CP419"/>
      <c r="CQ419"/>
      <c r="CR419"/>
      <c r="CS419"/>
      <c r="CT419" s="262"/>
      <c r="CU419"/>
      <c r="CV419"/>
      <c r="CW419"/>
      <c r="CX419"/>
      <c r="CY419"/>
      <c r="CZ419"/>
      <c r="DA419"/>
      <c r="DB419" s="262"/>
      <c r="DC419" s="3">
        <v>1</v>
      </c>
    </row>
    <row r="420" spans="3:107" s="701" customFormat="1" ht="21" customHeight="1">
      <c r="C420"/>
      <c r="D420" s="262"/>
      <c r="E420" s="262"/>
      <c r="F420" s="262"/>
      <c r="G420" s="262"/>
      <c r="H420" s="262"/>
      <c r="I420" s="262"/>
      <c r="J420" s="262"/>
      <c r="K420" s="262"/>
      <c r="L420" s="115" t="s">
        <v>16</v>
      </c>
      <c r="M420" s="3141"/>
      <c r="N420" s="3142"/>
      <c r="O420" s="3141"/>
      <c r="P420" s="3143"/>
      <c r="Q420" s="3144"/>
      <c r="R420" s="3145"/>
      <c r="S420" s="3146"/>
      <c r="T420" s="3147"/>
      <c r="U420" s="3148"/>
      <c r="V420" s="3149"/>
      <c r="W420" s="2109"/>
      <c r="X420" s="3150"/>
      <c r="Y420" s="117"/>
      <c r="Z420" s="3151"/>
      <c r="AA420" s="3152"/>
      <c r="AB420" s="3153"/>
      <c r="AC420" s="3154"/>
      <c r="AD420" s="119"/>
      <c r="AE420" s="262" t="s">
        <v>22</v>
      </c>
      <c r="AF420" s="1035" t="str">
        <f t="shared" si="161"/>
        <v>►</v>
      </c>
      <c r="AG420" s="1036" t="str">
        <f t="shared" si="162"/>
        <v/>
      </c>
      <c r="AH420" s="1037" t="str">
        <f t="shared" si="163"/>
        <v/>
      </c>
      <c r="AI420" s="1036" t="str">
        <f t="shared" si="164"/>
        <v/>
      </c>
      <c r="AJ420" s="1037" t="str">
        <f t="shared" si="165"/>
        <v/>
      </c>
      <c r="AK420" s="1037">
        <f>IF(AND(L420="A",COUNTIF(BJ15:BL62,TRIM(U420))&gt;0),1,0)</f>
        <v>0</v>
      </c>
      <c r="AL420" s="1051" t="str" cm="1">
        <f t="array" ref="AL420">IF(AF420&lt;&gt;"A","",IFERROR((IFERROR(_xlfn.XLOOKUP(TRIM(SUBSTITUTE(U420,CHAR(160)," ")),BJ15:BJ62,BM15:BM62),IFERROR(_xlfn.XLOOKUP(TRIM(SUBSTITUTE(U420,CHAR(160)," ")),BK15:BK62,BM15:BM62),_xlfn.XLOOKUP(TRIM(SUBSTITUTE(U420,CHAR(160)," ")),BL15:BL62,BM15:BM62))))*T420*IF(ISBLANK(Q420),1,Q420)+IFERROR(_xlfn.XLOOKUP("RECHERCHEX",TRIM(L420:AD420),L420:AD420),0),0))</f>
        <v/>
      </c>
      <c r="AM420" s="1038">
        <f t="shared" si="166"/>
        <v>0</v>
      </c>
      <c r="AN420" s="1627" t="str">
        <f t="shared" si="167"/>
        <v/>
      </c>
      <c r="AO420" s="1039">
        <f t="shared" si="168"/>
        <v>0</v>
      </c>
      <c r="AP420" s="1039">
        <f t="shared" si="169"/>
        <v>0</v>
      </c>
      <c r="AQ420" s="1040">
        <f>IF(AO420&gt;0,AS9,0)</f>
        <v>0</v>
      </c>
      <c r="AR420" s="1628" t="str">
        <f>IF(TRIM(AG420)="▼ recette suivante", AG420, IF(AQ420&gt;0, IF(AT9&lt;&gt;"", AT9&amp;"-ou.or.o ❾ + or - &gt;", ""), ""))</f>
        <v/>
      </c>
      <c r="AS420" s="1064"/>
      <c r="AT420" s="1064"/>
      <c r="AU420" s="1042">
        <f t="shared" si="170"/>
        <v>0</v>
      </c>
      <c r="AV420" s="1043">
        <f>IF(AK420,IF(OR(AU420="",N(AU420)&lt;=0.000000001),"",_xlfn.XLOOKUP(AJ420,BJ15:BJ62,BN15:BN62,_xlfn.XLOOKUP(AJ420,BK15:BK62,BN15:BN62,_xlfn.XLOOKUP(AJ420,BL15:BL62,BN15:BN62,"")))),0)</f>
        <v>0</v>
      </c>
      <c r="AW420" s="1065" cm="1">
        <f t="array" ref="AW420">IF(AK420&lt;&gt;1,0,IF(OR(AU420="",N(AU420)&lt;=0.000000001),"",IF(OR(AO420="",N(AO420)&lt;=0.000000001),0,IF(ISNUMBER(AU420),IFERROR(_xlfn.LET(_xlpm.ai_test,TRIM(AJ420),_xlpm.r,IFERROR(_xlfn.XLOOKUP(_xlpm.ai_test,BJ15:BJ62,ROW(BJ15:BJ62),0,1),IFERROR(_xlfn.XLOOKUP(_xlpm.ai_test,BK15:BK62,ROW(BK15:BK62),0,1),_xlfn.XLOOKUP(_xlpm.ai_test,BL15:BL62,ROW(BL15:BL62),0,1))),_xlpm.p,_xlpm.r-MIN(ROW(BJ15:BJ62))+1,_xlpm.f,INDEX(BM15:BM62,_xlpm.p),_xlpm.u,INDEX(BN15:BN62,_xlpm.p),_xlpm.s,INDEX(BP15:BP62,_xlpm.p),_xlpm.q,N(AU420)/_xlpm.f,IF(_xlpm.q&gt;=_xlpm.s,ROUND(_xlpm.q,1)&amp;" "&amp;_xlpm.ai_test&amp;" = "&amp;ROUND(_xlpm.q*_xlpm.f,1)&amp;" "&amp;_xlpm.u,ROUND(_xlpm.q,1)&amp;" "&amp;_xlpm.ai_test)),""),""))))</f>
        <v>0</v>
      </c>
      <c r="AX420" s="1055"/>
      <c r="AY420" s="1042">
        <f t="shared" si="171"/>
        <v>0</v>
      </c>
      <c r="AZ420" s="1043" t="str">
        <f t="shared" si="172"/>
        <v/>
      </c>
      <c r="BA420" s="1044">
        <f t="shared" si="173"/>
        <v>0</v>
      </c>
      <c r="BB420" s="1045" t="str">
        <f t="shared" si="174"/>
        <v/>
      </c>
      <c r="BC420" s="1046"/>
      <c r="BD420" s="1047">
        <f t="shared" si="175"/>
        <v>0</v>
      </c>
      <c r="BE420" s="1048" t="str">
        <f t="shared" si="176"/>
        <v/>
      </c>
      <c r="BF420" s="262" t="s">
        <v>22</v>
      </c>
      <c r="BG420" s="1027">
        <f t="shared" si="177"/>
        <v>0</v>
      </c>
      <c r="BH420" s="1028">
        <f t="shared" si="178"/>
        <v>0</v>
      </c>
      <c r="BI420"/>
      <c r="BR420"/>
      <c r="BS420"/>
      <c r="BT420"/>
      <c r="BU420"/>
      <c r="BV420"/>
      <c r="BW420"/>
      <c r="BX420" s="964" t="str">
        <f t="shared" si="160"/>
        <v>►</v>
      </c>
      <c r="BY420" s="848"/>
      <c r="BZ420" s="848"/>
      <c r="CA420" s="848"/>
      <c r="CB420" s="848"/>
      <c r="CC420" s="848"/>
      <c r="CD420" s="262"/>
      <c r="CE420"/>
      <c r="CF420"/>
      <c r="CG420"/>
      <c r="CH420"/>
      <c r="CI420"/>
      <c r="CJ420"/>
      <c r="CK420"/>
      <c r="CL420" s="262"/>
      <c r="CM420"/>
      <c r="CN420"/>
      <c r="CO420"/>
      <c r="CP420"/>
      <c r="CQ420"/>
      <c r="CR420"/>
      <c r="CS420"/>
      <c r="CT420" s="262"/>
      <c r="CU420"/>
      <c r="CV420"/>
      <c r="CW420"/>
      <c r="CX420"/>
      <c r="CY420"/>
      <c r="CZ420"/>
      <c r="DA420"/>
      <c r="DB420" s="262"/>
      <c r="DC420" s="3">
        <v>1</v>
      </c>
    </row>
    <row r="421" spans="3:107" s="701" customFormat="1" ht="21" customHeight="1">
      <c r="C421"/>
      <c r="D421" s="262"/>
      <c r="E421" s="262"/>
      <c r="F421" s="262"/>
      <c r="G421" s="262"/>
      <c r="H421" s="262"/>
      <c r="I421" s="262"/>
      <c r="J421" s="262"/>
      <c r="K421" s="262"/>
      <c r="L421" s="115" t="s">
        <v>16</v>
      </c>
      <c r="M421" s="3141"/>
      <c r="N421" s="3142"/>
      <c r="O421" s="3141"/>
      <c r="P421" s="3143"/>
      <c r="Q421" s="3144"/>
      <c r="R421" s="3145"/>
      <c r="S421" s="3146"/>
      <c r="T421" s="3147"/>
      <c r="U421" s="3148"/>
      <c r="V421" s="3149"/>
      <c r="W421" s="2109"/>
      <c r="X421" s="3150"/>
      <c r="Y421" s="117"/>
      <c r="Z421" s="3151"/>
      <c r="AA421" s="3152"/>
      <c r="AB421" s="3153"/>
      <c r="AC421" s="3154"/>
      <c r="AD421" s="119"/>
      <c r="AE421" s="262" t="s">
        <v>22</v>
      </c>
      <c r="AF421" s="1035" t="str">
        <f t="shared" si="161"/>
        <v>►</v>
      </c>
      <c r="AG421" s="1036" t="str">
        <f t="shared" si="162"/>
        <v/>
      </c>
      <c r="AH421" s="1037" t="str">
        <f t="shared" si="163"/>
        <v/>
      </c>
      <c r="AI421" s="1036" t="str">
        <f t="shared" si="164"/>
        <v/>
      </c>
      <c r="AJ421" s="1037" t="str">
        <f t="shared" si="165"/>
        <v/>
      </c>
      <c r="AK421" s="1037">
        <f>IF(AND(L421="A",COUNTIF(BJ15:BL62,TRIM(U421))&gt;0),1,0)</f>
        <v>0</v>
      </c>
      <c r="AL421" s="1051" t="str" cm="1">
        <f t="array" ref="AL421">IF(AF421&lt;&gt;"A","",IFERROR((IFERROR(_xlfn.XLOOKUP(TRIM(SUBSTITUTE(U421,CHAR(160)," ")),BJ15:BJ62,BM15:BM62),IFERROR(_xlfn.XLOOKUP(TRIM(SUBSTITUTE(U421,CHAR(160)," ")),BK15:BK62,BM15:BM62),_xlfn.XLOOKUP(TRIM(SUBSTITUTE(U421,CHAR(160)," ")),BL15:BL62,BM15:BM62))))*T421*IF(ISBLANK(Q421),1,Q421)+IFERROR(_xlfn.XLOOKUP("RECHERCHEX",TRIM(L421:AD421),L421:AD421),0),0))</f>
        <v/>
      </c>
      <c r="AM421" s="1038">
        <f t="shared" si="166"/>
        <v>0</v>
      </c>
      <c r="AN421" s="1627" t="str">
        <f t="shared" si="167"/>
        <v/>
      </c>
      <c r="AO421" s="1039">
        <f t="shared" si="168"/>
        <v>0</v>
      </c>
      <c r="AP421" s="1039">
        <f t="shared" si="169"/>
        <v>0</v>
      </c>
      <c r="AQ421" s="1052">
        <f>IF(AO421&gt;0,AS9,0)</f>
        <v>0</v>
      </c>
      <c r="AR421" s="1626" t="str">
        <f>IF(TRIM(AG421)="▼ recette suivante", AG421, IF(AQ421&gt;0, IF(AT9&lt;&gt;"", AT9&amp;"-ou.or.o ❾ + or - &gt;", ""), ""))</f>
        <v/>
      </c>
      <c r="AS421" s="1064"/>
      <c r="AT421" s="1064"/>
      <c r="AU421" s="1053">
        <f t="shared" si="170"/>
        <v>0</v>
      </c>
      <c r="AV421" s="1054">
        <f>IF(AK421,IF(OR(AU421="",N(AU421)&lt;=0.000000001),"",_xlfn.XLOOKUP(AJ421,BJ15:BJ62,BN15:BN62,_xlfn.XLOOKUP(AJ421,BK15:BK62,BN15:BN62,_xlfn.XLOOKUP(AJ421,BL15:BL62,BN15:BN62,"")))),0)</f>
        <v>0</v>
      </c>
      <c r="AW421" s="1067" cm="1">
        <f t="array" ref="AW421">IF(AK421&lt;&gt;1,0,IF(OR(AU421="",N(AU421)&lt;=0.000000001),"",IF(OR(AO421="",N(AO421)&lt;=0.000000001),0,IF(ISNUMBER(AU421),IFERROR(_xlfn.LET(_xlpm.ai_test,TRIM(AJ421),_xlpm.r,IFERROR(_xlfn.XLOOKUP(_xlpm.ai_test,BJ15:BJ62,ROW(BJ15:BJ62),0,1),IFERROR(_xlfn.XLOOKUP(_xlpm.ai_test,BK15:BK62,ROW(BK15:BK62),0,1),_xlfn.XLOOKUP(_xlpm.ai_test,BL15:BL62,ROW(BL15:BL62),0,1))),_xlpm.p,_xlpm.r-MIN(ROW(BJ15:BJ62))+1,_xlpm.f,INDEX(BM15:BM62,_xlpm.p),_xlpm.u,INDEX(BN15:BN62,_xlpm.p),_xlpm.s,INDEX(BP15:BP62,_xlpm.p),_xlpm.q,N(AU421)/_xlpm.f,IF(_xlpm.q&gt;=_xlpm.s,ROUND(_xlpm.q,1)&amp;" "&amp;_xlpm.ai_test&amp;" = "&amp;ROUND(_xlpm.q*_xlpm.f,1)&amp;" "&amp;_xlpm.u,ROUND(_xlpm.q,1)&amp;" "&amp;_xlpm.ai_test)),""),""))))</f>
        <v>0</v>
      </c>
      <c r="AX421" s="1055"/>
      <c r="AY421" s="1053">
        <f t="shared" si="171"/>
        <v>0</v>
      </c>
      <c r="AZ421" s="1054" t="str">
        <f t="shared" si="172"/>
        <v/>
      </c>
      <c r="BA421" s="1056">
        <f t="shared" si="173"/>
        <v>0</v>
      </c>
      <c r="BB421" s="1057" t="str">
        <f t="shared" si="174"/>
        <v/>
      </c>
      <c r="BC421" s="1046"/>
      <c r="BD421" s="1058">
        <f t="shared" si="175"/>
        <v>0</v>
      </c>
      <c r="BE421" s="1048" t="str">
        <f t="shared" si="176"/>
        <v/>
      </c>
      <c r="BF421" s="262" t="s">
        <v>22</v>
      </c>
      <c r="BG421" s="1027">
        <f t="shared" si="177"/>
        <v>0</v>
      </c>
      <c r="BH421" s="1028">
        <f t="shared" si="178"/>
        <v>0</v>
      </c>
      <c r="BI421"/>
      <c r="BR421"/>
      <c r="BS421"/>
      <c r="BT421"/>
      <c r="BU421"/>
      <c r="BV421"/>
      <c r="BW421"/>
      <c r="BX421" s="964" t="str">
        <f t="shared" si="160"/>
        <v>►</v>
      </c>
      <c r="BY421" s="848"/>
      <c r="BZ421" s="848"/>
      <c r="CA421" s="848"/>
      <c r="CB421" s="848"/>
      <c r="CC421" s="848"/>
      <c r="CD421" s="262"/>
      <c r="CE421"/>
      <c r="CF421"/>
      <c r="CG421"/>
      <c r="CH421"/>
      <c r="CI421"/>
      <c r="CJ421"/>
      <c r="CK421"/>
      <c r="CL421" s="262"/>
      <c r="CM421"/>
      <c r="CN421"/>
      <c r="CO421"/>
      <c r="CP421"/>
      <c r="CQ421"/>
      <c r="CR421"/>
      <c r="CS421"/>
      <c r="CT421" s="262"/>
      <c r="CU421"/>
      <c r="CV421"/>
      <c r="CW421"/>
      <c r="CX421"/>
      <c r="CY421"/>
      <c r="CZ421"/>
      <c r="DA421"/>
      <c r="DB421" s="262"/>
      <c r="DC421" s="3">
        <v>1</v>
      </c>
    </row>
    <row r="422" spans="3:107" s="701" customFormat="1" ht="21" customHeight="1">
      <c r="C422"/>
      <c r="D422" s="262"/>
      <c r="E422" s="262"/>
      <c r="F422" s="262"/>
      <c r="G422" s="262"/>
      <c r="H422" s="262"/>
      <c r="I422" s="262"/>
      <c r="J422" s="262"/>
      <c r="K422" s="262"/>
      <c r="L422" s="115" t="s">
        <v>16</v>
      </c>
      <c r="M422" s="3141"/>
      <c r="N422" s="3142"/>
      <c r="O422" s="3141"/>
      <c r="P422" s="3143"/>
      <c r="Q422" s="3144"/>
      <c r="R422" s="3145"/>
      <c r="S422" s="3146"/>
      <c r="T422" s="3147"/>
      <c r="U422" s="3148"/>
      <c r="V422" s="3149"/>
      <c r="W422" s="2109"/>
      <c r="X422" s="3150"/>
      <c r="Y422" s="117"/>
      <c r="Z422" s="3151"/>
      <c r="AA422" s="3152"/>
      <c r="AB422" s="3153"/>
      <c r="AC422" s="3154"/>
      <c r="AD422" s="119"/>
      <c r="AE422" s="262" t="s">
        <v>22</v>
      </c>
      <c r="AF422" s="1035" t="str">
        <f t="shared" si="161"/>
        <v>►</v>
      </c>
      <c r="AG422" s="1036" t="str">
        <f t="shared" si="162"/>
        <v/>
      </c>
      <c r="AH422" s="1037" t="str">
        <f t="shared" si="163"/>
        <v/>
      </c>
      <c r="AI422" s="1036" t="str">
        <f t="shared" si="164"/>
        <v/>
      </c>
      <c r="AJ422" s="1037" t="str">
        <f t="shared" si="165"/>
        <v/>
      </c>
      <c r="AK422" s="1037">
        <f>IF(AND(L422="A",COUNTIF(BJ15:BL62,TRIM(U422))&gt;0),1,0)</f>
        <v>0</v>
      </c>
      <c r="AL422" s="1051" t="str" cm="1">
        <f t="array" ref="AL422">IF(AF422&lt;&gt;"A","",IFERROR((IFERROR(_xlfn.XLOOKUP(TRIM(SUBSTITUTE(U422,CHAR(160)," ")),BJ15:BJ62,BM15:BM62),IFERROR(_xlfn.XLOOKUP(TRIM(SUBSTITUTE(U422,CHAR(160)," ")),BK15:BK62,BM15:BM62),_xlfn.XLOOKUP(TRIM(SUBSTITUTE(U422,CHAR(160)," ")),BL15:BL62,BM15:BM62))))*T422*IF(ISBLANK(Q422),1,Q422)+IFERROR(_xlfn.XLOOKUP("RECHERCHEX",TRIM(L422:AD422),L422:AD422),0),0))</f>
        <v/>
      </c>
      <c r="AM422" s="1038">
        <f t="shared" si="166"/>
        <v>0</v>
      </c>
      <c r="AN422" s="1627" t="str">
        <f t="shared" si="167"/>
        <v/>
      </c>
      <c r="AO422" s="1039">
        <f t="shared" si="168"/>
        <v>0</v>
      </c>
      <c r="AP422" s="1039">
        <f t="shared" si="169"/>
        <v>0</v>
      </c>
      <c r="AQ422" s="1040">
        <f>IF(AO422&gt;0,AS9,0)</f>
        <v>0</v>
      </c>
      <c r="AR422" s="1628" t="str">
        <f>IF(TRIM(AG422)="▼ recette suivante", AG422, IF(AQ422&gt;0, IF(AT9&lt;&gt;"", AT9&amp;"-ou.or.o ❾ + or - &gt;", ""), ""))</f>
        <v/>
      </c>
      <c r="AS422" s="1064"/>
      <c r="AT422" s="1064"/>
      <c r="AU422" s="1042">
        <f t="shared" si="170"/>
        <v>0</v>
      </c>
      <c r="AV422" s="1043">
        <f>IF(AK422,IF(OR(AU422="",N(AU422)&lt;=0.000000001),"",_xlfn.XLOOKUP(AJ422,BJ15:BJ62,BN15:BN62,_xlfn.XLOOKUP(AJ422,BK15:BK62,BN15:BN62,_xlfn.XLOOKUP(AJ422,BL15:BL62,BN15:BN62,"")))),0)</f>
        <v>0</v>
      </c>
      <c r="AW422" s="1065" cm="1">
        <f t="array" ref="AW422">IF(AK422&lt;&gt;1,0,IF(OR(AU422="",N(AU422)&lt;=0.000000001),"",IF(OR(AO422="",N(AO422)&lt;=0.000000001),0,IF(ISNUMBER(AU422),IFERROR(_xlfn.LET(_xlpm.ai_test,TRIM(AJ422),_xlpm.r,IFERROR(_xlfn.XLOOKUP(_xlpm.ai_test,BJ15:BJ62,ROW(BJ15:BJ62),0,1),IFERROR(_xlfn.XLOOKUP(_xlpm.ai_test,BK15:BK62,ROW(BK15:BK62),0,1),_xlfn.XLOOKUP(_xlpm.ai_test,BL15:BL62,ROW(BL15:BL62),0,1))),_xlpm.p,_xlpm.r-MIN(ROW(BJ15:BJ62))+1,_xlpm.f,INDEX(BM15:BM62,_xlpm.p),_xlpm.u,INDEX(BN15:BN62,_xlpm.p),_xlpm.s,INDEX(BP15:BP62,_xlpm.p),_xlpm.q,N(AU422)/_xlpm.f,IF(_xlpm.q&gt;=_xlpm.s,ROUND(_xlpm.q,1)&amp;" "&amp;_xlpm.ai_test&amp;" = "&amp;ROUND(_xlpm.q*_xlpm.f,1)&amp;" "&amp;_xlpm.u,ROUND(_xlpm.q,1)&amp;" "&amp;_xlpm.ai_test)),""),""))))</f>
        <v>0</v>
      </c>
      <c r="AX422" s="1055"/>
      <c r="AY422" s="1042">
        <f t="shared" si="171"/>
        <v>0</v>
      </c>
      <c r="AZ422" s="1043" t="str">
        <f t="shared" si="172"/>
        <v/>
      </c>
      <c r="BA422" s="1044">
        <f t="shared" si="173"/>
        <v>0</v>
      </c>
      <c r="BB422" s="1045" t="str">
        <f t="shared" si="174"/>
        <v/>
      </c>
      <c r="BC422" s="1046"/>
      <c r="BD422" s="1047">
        <f t="shared" si="175"/>
        <v>0</v>
      </c>
      <c r="BE422" s="1048" t="str">
        <f t="shared" si="176"/>
        <v/>
      </c>
      <c r="BF422" s="262" t="s">
        <v>22</v>
      </c>
      <c r="BG422" s="1027">
        <f t="shared" si="177"/>
        <v>0</v>
      </c>
      <c r="BH422" s="1028">
        <f t="shared" si="178"/>
        <v>0</v>
      </c>
      <c r="BI422"/>
      <c r="BR422"/>
      <c r="BS422"/>
      <c r="BT422"/>
      <c r="BU422"/>
      <c r="BV422"/>
      <c r="BW422"/>
      <c r="BX422" s="964" t="str">
        <f t="shared" si="160"/>
        <v>►</v>
      </c>
      <c r="BY422" s="848"/>
      <c r="BZ422" s="848"/>
      <c r="CA422" s="848"/>
      <c r="CB422" s="848"/>
      <c r="CC422" s="848"/>
      <c r="CD422" s="262"/>
      <c r="CE422"/>
      <c r="CF422"/>
      <c r="CG422"/>
      <c r="CH422"/>
      <c r="CI422"/>
      <c r="CJ422"/>
      <c r="CK422"/>
      <c r="CL422" s="262"/>
      <c r="CM422"/>
      <c r="CN422"/>
      <c r="CO422"/>
      <c r="CP422"/>
      <c r="CQ422"/>
      <c r="CR422"/>
      <c r="CS422"/>
      <c r="CT422" s="262"/>
      <c r="CU422"/>
      <c r="CV422"/>
      <c r="CW422"/>
      <c r="CX422"/>
      <c r="CY422"/>
      <c r="CZ422"/>
      <c r="DA422"/>
      <c r="DB422" s="262"/>
      <c r="DC422" s="3">
        <v>1</v>
      </c>
    </row>
    <row r="423" spans="3:107" s="701" customFormat="1" ht="21" customHeight="1">
      <c r="C423"/>
      <c r="D423" s="262"/>
      <c r="E423" s="262"/>
      <c r="F423" s="262"/>
      <c r="G423" s="262"/>
      <c r="H423" s="262"/>
      <c r="I423" s="262"/>
      <c r="J423" s="262"/>
      <c r="K423" s="262"/>
      <c r="L423" s="115" t="s">
        <v>16</v>
      </c>
      <c r="M423" s="3141"/>
      <c r="N423" s="3142"/>
      <c r="O423" s="3141"/>
      <c r="P423" s="3143"/>
      <c r="Q423" s="3144"/>
      <c r="R423" s="3145"/>
      <c r="S423" s="3146"/>
      <c r="T423" s="3147"/>
      <c r="U423" s="3148"/>
      <c r="V423" s="3149"/>
      <c r="W423" s="2109"/>
      <c r="X423" s="3150"/>
      <c r="Y423" s="117"/>
      <c r="Z423" s="3151"/>
      <c r="AA423" s="3152"/>
      <c r="AB423" s="3153"/>
      <c r="AC423" s="3154"/>
      <c r="AD423" s="119"/>
      <c r="AE423" s="262" t="s">
        <v>22</v>
      </c>
      <c r="AF423" s="1035" t="str">
        <f t="shared" si="161"/>
        <v>►</v>
      </c>
      <c r="AG423" s="1036" t="str">
        <f t="shared" si="162"/>
        <v/>
      </c>
      <c r="AH423" s="1037" t="str">
        <f t="shared" si="163"/>
        <v/>
      </c>
      <c r="AI423" s="1036" t="str">
        <f t="shared" si="164"/>
        <v/>
      </c>
      <c r="AJ423" s="1037" t="str">
        <f t="shared" si="165"/>
        <v/>
      </c>
      <c r="AK423" s="1037">
        <f>IF(AND(L423="A",COUNTIF(BJ15:BL62,TRIM(U423))&gt;0),1,0)</f>
        <v>0</v>
      </c>
      <c r="AL423" s="1051" t="str" cm="1">
        <f t="array" ref="AL423">IF(AF423&lt;&gt;"A","",IFERROR((IFERROR(_xlfn.XLOOKUP(TRIM(SUBSTITUTE(U423,CHAR(160)," ")),BJ15:BJ62,BM15:BM62),IFERROR(_xlfn.XLOOKUP(TRIM(SUBSTITUTE(U423,CHAR(160)," ")),BK15:BK62,BM15:BM62),_xlfn.XLOOKUP(TRIM(SUBSTITUTE(U423,CHAR(160)," ")),BL15:BL62,BM15:BM62))))*T423*IF(ISBLANK(Q423),1,Q423)+IFERROR(_xlfn.XLOOKUP("RECHERCHEX",TRIM(L423:AD423),L423:AD423),0),0))</f>
        <v/>
      </c>
      <c r="AM423" s="1038">
        <f t="shared" si="166"/>
        <v>0</v>
      </c>
      <c r="AN423" s="1627" t="str">
        <f t="shared" si="167"/>
        <v/>
      </c>
      <c r="AO423" s="1039">
        <f t="shared" si="168"/>
        <v>0</v>
      </c>
      <c r="AP423" s="1039">
        <f t="shared" si="169"/>
        <v>0</v>
      </c>
      <c r="AQ423" s="1052">
        <f>IF(AO423&gt;0,AS9,0)</f>
        <v>0</v>
      </c>
      <c r="AR423" s="1626" t="str">
        <f>IF(TRIM(AG423)="▼ recette suivante", AG423, IF(AQ423&gt;0, IF(AT9&lt;&gt;"", AT9&amp;"-ou.or.o ❾ + or - &gt;", ""), ""))</f>
        <v/>
      </c>
      <c r="AS423" s="1064"/>
      <c r="AT423" s="1064"/>
      <c r="AU423" s="1053">
        <f t="shared" si="170"/>
        <v>0</v>
      </c>
      <c r="AV423" s="1054">
        <f>IF(AK423,IF(OR(AU423="",N(AU423)&lt;=0.000000001),"",_xlfn.XLOOKUP(AJ423,BJ15:BJ62,BN15:BN62,_xlfn.XLOOKUP(AJ423,BK15:BK62,BN15:BN62,_xlfn.XLOOKUP(AJ423,BL15:BL62,BN15:BN62,"")))),0)</f>
        <v>0</v>
      </c>
      <c r="AW423" s="1067" cm="1">
        <f t="array" ref="AW423">IF(AK423&lt;&gt;1,0,IF(OR(AU423="",N(AU423)&lt;=0.000000001),"",IF(OR(AO423="",N(AO423)&lt;=0.000000001),0,IF(ISNUMBER(AU423),IFERROR(_xlfn.LET(_xlpm.ai_test,TRIM(AJ423),_xlpm.r,IFERROR(_xlfn.XLOOKUP(_xlpm.ai_test,BJ15:BJ62,ROW(BJ15:BJ62),0,1),IFERROR(_xlfn.XLOOKUP(_xlpm.ai_test,BK15:BK62,ROW(BK15:BK62),0,1),_xlfn.XLOOKUP(_xlpm.ai_test,BL15:BL62,ROW(BL15:BL62),0,1))),_xlpm.p,_xlpm.r-MIN(ROW(BJ15:BJ62))+1,_xlpm.f,INDEX(BM15:BM62,_xlpm.p),_xlpm.u,INDEX(BN15:BN62,_xlpm.p),_xlpm.s,INDEX(BP15:BP62,_xlpm.p),_xlpm.q,N(AU423)/_xlpm.f,IF(_xlpm.q&gt;=_xlpm.s,ROUND(_xlpm.q,1)&amp;" "&amp;_xlpm.ai_test&amp;" = "&amp;ROUND(_xlpm.q*_xlpm.f,1)&amp;" "&amp;_xlpm.u,ROUND(_xlpm.q,1)&amp;" "&amp;_xlpm.ai_test)),""),""))))</f>
        <v>0</v>
      </c>
      <c r="AX423" s="1055"/>
      <c r="AY423" s="1053">
        <f t="shared" si="171"/>
        <v>0</v>
      </c>
      <c r="AZ423" s="1054" t="str">
        <f t="shared" si="172"/>
        <v/>
      </c>
      <c r="BA423" s="1056">
        <f t="shared" si="173"/>
        <v>0</v>
      </c>
      <c r="BB423" s="1057" t="str">
        <f t="shared" si="174"/>
        <v/>
      </c>
      <c r="BC423" s="1046"/>
      <c r="BD423" s="1058">
        <f t="shared" si="175"/>
        <v>0</v>
      </c>
      <c r="BE423" s="1048" t="str">
        <f t="shared" si="176"/>
        <v/>
      </c>
      <c r="BF423" s="262" t="s">
        <v>22</v>
      </c>
      <c r="BG423" s="1027">
        <f t="shared" si="177"/>
        <v>0</v>
      </c>
      <c r="BH423" s="1028">
        <f t="shared" si="178"/>
        <v>0</v>
      </c>
      <c r="BI423"/>
      <c r="BR423"/>
      <c r="BS423"/>
      <c r="BT423"/>
      <c r="BU423"/>
      <c r="BV423"/>
      <c r="BW423"/>
      <c r="BX423" s="964" t="str">
        <f t="shared" si="160"/>
        <v>►</v>
      </c>
      <c r="BY423" s="848"/>
      <c r="BZ423" s="848"/>
      <c r="CA423" s="848"/>
      <c r="CB423" s="848"/>
      <c r="CC423" s="848"/>
      <c r="CD423" s="262"/>
      <c r="CE423"/>
      <c r="CF423"/>
      <c r="CG423"/>
      <c r="CH423"/>
      <c r="CI423"/>
      <c r="CJ423"/>
      <c r="CK423"/>
      <c r="CL423" s="262"/>
      <c r="CM423"/>
      <c r="CN423"/>
      <c r="CO423"/>
      <c r="CP423"/>
      <c r="CQ423"/>
      <c r="CR423"/>
      <c r="CS423"/>
      <c r="CT423" s="262"/>
      <c r="CU423"/>
      <c r="CV423"/>
      <c r="CW423"/>
      <c r="CX423"/>
      <c r="CY423"/>
      <c r="CZ423"/>
      <c r="DA423"/>
      <c r="DB423" s="262"/>
      <c r="DC423" s="3">
        <v>1</v>
      </c>
    </row>
    <row r="424" spans="3:107" s="701" customFormat="1" ht="21" customHeight="1">
      <c r="C424"/>
      <c r="D424" s="262"/>
      <c r="E424" s="262"/>
      <c r="F424" s="262"/>
      <c r="G424" s="262"/>
      <c r="H424" s="262"/>
      <c r="I424" s="262"/>
      <c r="J424" s="262"/>
      <c r="K424" s="262"/>
      <c r="L424" s="115" t="s">
        <v>16</v>
      </c>
      <c r="M424" s="3141"/>
      <c r="N424" s="3142"/>
      <c r="O424" s="3141"/>
      <c r="P424" s="3143"/>
      <c r="Q424" s="3144"/>
      <c r="R424" s="3145"/>
      <c r="S424" s="3146"/>
      <c r="T424" s="3147"/>
      <c r="U424" s="3148"/>
      <c r="V424" s="3149"/>
      <c r="W424" s="2109"/>
      <c r="X424" s="3150"/>
      <c r="Y424" s="117"/>
      <c r="Z424" s="3151"/>
      <c r="AA424" s="3152"/>
      <c r="AB424" s="3153"/>
      <c r="AC424" s="3154"/>
      <c r="AD424" s="119"/>
      <c r="AE424" s="262" t="s">
        <v>22</v>
      </c>
      <c r="AF424" s="1035" t="str">
        <f t="shared" si="161"/>
        <v>►</v>
      </c>
      <c r="AG424" s="1036" t="str">
        <f t="shared" si="162"/>
        <v/>
      </c>
      <c r="AH424" s="1037" t="str">
        <f t="shared" si="163"/>
        <v/>
      </c>
      <c r="AI424" s="1036" t="str">
        <f t="shared" si="164"/>
        <v/>
      </c>
      <c r="AJ424" s="1037" t="str">
        <f t="shared" si="165"/>
        <v/>
      </c>
      <c r="AK424" s="1037">
        <f>IF(AND(L424="A",COUNTIF(BJ15:BL62,TRIM(U424))&gt;0),1,0)</f>
        <v>0</v>
      </c>
      <c r="AL424" s="1051" t="str" cm="1">
        <f t="array" ref="AL424">IF(AF424&lt;&gt;"A","",IFERROR((IFERROR(_xlfn.XLOOKUP(TRIM(SUBSTITUTE(U424,CHAR(160)," ")),BJ15:BJ62,BM15:BM62),IFERROR(_xlfn.XLOOKUP(TRIM(SUBSTITUTE(U424,CHAR(160)," ")),BK15:BK62,BM15:BM62),_xlfn.XLOOKUP(TRIM(SUBSTITUTE(U424,CHAR(160)," ")),BL15:BL62,BM15:BM62))))*T424*IF(ISBLANK(Q424),1,Q424)+IFERROR(_xlfn.XLOOKUP("RECHERCHEX",TRIM(L424:AD424),L424:AD424),0),0))</f>
        <v/>
      </c>
      <c r="AM424" s="1038">
        <f t="shared" si="166"/>
        <v>0</v>
      </c>
      <c r="AN424" s="1627" t="str">
        <f t="shared" si="167"/>
        <v/>
      </c>
      <c r="AO424" s="1039">
        <f t="shared" si="168"/>
        <v>0</v>
      </c>
      <c r="AP424" s="1039">
        <f t="shared" si="169"/>
        <v>0</v>
      </c>
      <c r="AQ424" s="1040">
        <f>IF(AO424&gt;0,AS9,0)</f>
        <v>0</v>
      </c>
      <c r="AR424" s="1628" t="str">
        <f>IF(TRIM(AG424)="▼ recette suivante", AG424, IF(AQ424&gt;0, IF(AT9&lt;&gt;"", AT9&amp;"-ou.or.o ❾ + or - &gt;", ""), ""))</f>
        <v/>
      </c>
      <c r="AS424" s="1064"/>
      <c r="AT424" s="1064"/>
      <c r="AU424" s="1042">
        <f t="shared" si="170"/>
        <v>0</v>
      </c>
      <c r="AV424" s="1043">
        <f>IF(AK424,IF(OR(AU424="",N(AU424)&lt;=0.000000001),"",_xlfn.XLOOKUP(AJ424,BJ15:BJ62,BN15:BN62,_xlfn.XLOOKUP(AJ424,BK15:BK62,BN15:BN62,_xlfn.XLOOKUP(AJ424,BL15:BL62,BN15:BN62,"")))),0)</f>
        <v>0</v>
      </c>
      <c r="AW424" s="1065" cm="1">
        <f t="array" ref="AW424">IF(AK424&lt;&gt;1,0,IF(OR(AU424="",N(AU424)&lt;=0.000000001),"",IF(OR(AO424="",N(AO424)&lt;=0.000000001),0,IF(ISNUMBER(AU424),IFERROR(_xlfn.LET(_xlpm.ai_test,TRIM(AJ424),_xlpm.r,IFERROR(_xlfn.XLOOKUP(_xlpm.ai_test,BJ15:BJ62,ROW(BJ15:BJ62),0,1),IFERROR(_xlfn.XLOOKUP(_xlpm.ai_test,BK15:BK62,ROW(BK15:BK62),0,1),_xlfn.XLOOKUP(_xlpm.ai_test,BL15:BL62,ROW(BL15:BL62),0,1))),_xlpm.p,_xlpm.r-MIN(ROW(BJ15:BJ62))+1,_xlpm.f,INDEX(BM15:BM62,_xlpm.p),_xlpm.u,INDEX(BN15:BN62,_xlpm.p),_xlpm.s,INDEX(BP15:BP62,_xlpm.p),_xlpm.q,N(AU424)/_xlpm.f,IF(_xlpm.q&gt;=_xlpm.s,ROUND(_xlpm.q,1)&amp;" "&amp;_xlpm.ai_test&amp;" = "&amp;ROUND(_xlpm.q*_xlpm.f,1)&amp;" "&amp;_xlpm.u,ROUND(_xlpm.q,1)&amp;" "&amp;_xlpm.ai_test)),""),""))))</f>
        <v>0</v>
      </c>
      <c r="AX424" s="1055"/>
      <c r="AY424" s="1042">
        <f t="shared" si="171"/>
        <v>0</v>
      </c>
      <c r="AZ424" s="1043" t="str">
        <f t="shared" si="172"/>
        <v/>
      </c>
      <c r="BA424" s="1044">
        <f t="shared" si="173"/>
        <v>0</v>
      </c>
      <c r="BB424" s="1045" t="str">
        <f t="shared" si="174"/>
        <v/>
      </c>
      <c r="BC424" s="1046"/>
      <c r="BD424" s="1047">
        <f t="shared" si="175"/>
        <v>0</v>
      </c>
      <c r="BE424" s="1048" t="str">
        <f t="shared" si="176"/>
        <v/>
      </c>
      <c r="BF424" s="262" t="s">
        <v>22</v>
      </c>
      <c r="BG424" s="1027">
        <f t="shared" si="177"/>
        <v>0</v>
      </c>
      <c r="BH424" s="1028">
        <f t="shared" si="178"/>
        <v>0</v>
      </c>
      <c r="BI424"/>
      <c r="BR424"/>
      <c r="BS424"/>
      <c r="BT424"/>
      <c r="BU424"/>
      <c r="BV424"/>
      <c r="BW424"/>
      <c r="BX424" s="964" t="str">
        <f t="shared" si="160"/>
        <v>►</v>
      </c>
      <c r="BY424" s="848"/>
      <c r="BZ424" s="848"/>
      <c r="CA424" s="848"/>
      <c r="CB424" s="848"/>
      <c r="CC424" s="848"/>
      <c r="CD424" s="262"/>
      <c r="CE424"/>
      <c r="CF424"/>
      <c r="CG424"/>
      <c r="CH424"/>
      <c r="CI424"/>
      <c r="CJ424"/>
      <c r="CK424"/>
      <c r="CL424" s="262"/>
      <c r="CM424"/>
      <c r="CN424"/>
      <c r="CO424"/>
      <c r="CP424"/>
      <c r="CQ424"/>
      <c r="CR424"/>
      <c r="CS424"/>
      <c r="CT424" s="262"/>
      <c r="CU424"/>
      <c r="CV424"/>
      <c r="CW424"/>
      <c r="CX424"/>
      <c r="CY424"/>
      <c r="CZ424"/>
      <c r="DA424"/>
      <c r="DB424" s="262"/>
      <c r="DC424" s="3">
        <v>1</v>
      </c>
    </row>
    <row r="425" spans="3:107" s="701" customFormat="1" ht="21" customHeight="1">
      <c r="C425"/>
      <c r="D425" s="262"/>
      <c r="E425" s="262"/>
      <c r="F425" s="262"/>
      <c r="G425" s="262"/>
      <c r="H425" s="262"/>
      <c r="I425" s="262"/>
      <c r="J425" s="262"/>
      <c r="K425" s="262"/>
      <c r="L425" s="115" t="s">
        <v>16</v>
      </c>
      <c r="M425" s="3141"/>
      <c r="N425" s="3142"/>
      <c r="O425" s="3141"/>
      <c r="P425" s="3143"/>
      <c r="Q425" s="3144"/>
      <c r="R425" s="3145"/>
      <c r="S425" s="3146"/>
      <c r="T425" s="3147"/>
      <c r="U425" s="3148"/>
      <c r="V425" s="3149"/>
      <c r="W425" s="2109"/>
      <c r="X425" s="3150"/>
      <c r="Y425" s="117"/>
      <c r="Z425" s="3151"/>
      <c r="AA425" s="3152"/>
      <c r="AB425" s="3153"/>
      <c r="AC425" s="3154"/>
      <c r="AD425" s="119"/>
      <c r="AE425" s="262" t="s">
        <v>22</v>
      </c>
      <c r="AF425" s="1035" t="str">
        <f t="shared" si="161"/>
        <v>►</v>
      </c>
      <c r="AG425" s="1036" t="str">
        <f t="shared" si="162"/>
        <v/>
      </c>
      <c r="AH425" s="1037" t="str">
        <f t="shared" si="163"/>
        <v/>
      </c>
      <c r="AI425" s="1036" t="str">
        <f t="shared" si="164"/>
        <v/>
      </c>
      <c r="AJ425" s="1037" t="str">
        <f t="shared" si="165"/>
        <v/>
      </c>
      <c r="AK425" s="1037">
        <f>IF(AND(L425="A",COUNTIF(BJ15:BL62,TRIM(U425))&gt;0),1,0)</f>
        <v>0</v>
      </c>
      <c r="AL425" s="1051" t="str" cm="1">
        <f t="array" ref="AL425">IF(AF425&lt;&gt;"A","",IFERROR((IFERROR(_xlfn.XLOOKUP(TRIM(SUBSTITUTE(U425,CHAR(160)," ")),BJ15:BJ62,BM15:BM62),IFERROR(_xlfn.XLOOKUP(TRIM(SUBSTITUTE(U425,CHAR(160)," ")),BK15:BK62,BM15:BM62),_xlfn.XLOOKUP(TRIM(SUBSTITUTE(U425,CHAR(160)," ")),BL15:BL62,BM15:BM62))))*T425*IF(ISBLANK(Q425),1,Q425)+IFERROR(_xlfn.XLOOKUP("RECHERCHEX",TRIM(L425:AD425),L425:AD425),0),0))</f>
        <v/>
      </c>
      <c r="AM425" s="1038">
        <f t="shared" si="166"/>
        <v>0</v>
      </c>
      <c r="AN425" s="1627" t="str">
        <f t="shared" si="167"/>
        <v/>
      </c>
      <c r="AO425" s="1039">
        <f t="shared" si="168"/>
        <v>0</v>
      </c>
      <c r="AP425" s="1039">
        <f t="shared" si="169"/>
        <v>0</v>
      </c>
      <c r="AQ425" s="1052">
        <f>IF(AO425&gt;0,AS9,0)</f>
        <v>0</v>
      </c>
      <c r="AR425" s="1626" t="str">
        <f>IF(TRIM(AG425)="▼ recette suivante", AG425, IF(AQ425&gt;0, IF(AT9&lt;&gt;"", AT9&amp;"-ou.or.o ❾ + or - &gt;", ""), ""))</f>
        <v/>
      </c>
      <c r="AS425" s="1064"/>
      <c r="AT425" s="1064"/>
      <c r="AU425" s="1053">
        <f t="shared" si="170"/>
        <v>0</v>
      </c>
      <c r="AV425" s="1054">
        <f>IF(AK425,IF(OR(AU425="",N(AU425)&lt;=0.000000001),"",_xlfn.XLOOKUP(AJ425,BJ15:BJ62,BN15:BN62,_xlfn.XLOOKUP(AJ425,BK15:BK62,BN15:BN62,_xlfn.XLOOKUP(AJ425,BL15:BL62,BN15:BN62,"")))),0)</f>
        <v>0</v>
      </c>
      <c r="AW425" s="1067" cm="1">
        <f t="array" ref="AW425">IF(AK425&lt;&gt;1,0,IF(OR(AU425="",N(AU425)&lt;=0.000000001),"",IF(OR(AO425="",N(AO425)&lt;=0.000000001),0,IF(ISNUMBER(AU425),IFERROR(_xlfn.LET(_xlpm.ai_test,TRIM(AJ425),_xlpm.r,IFERROR(_xlfn.XLOOKUP(_xlpm.ai_test,BJ15:BJ62,ROW(BJ15:BJ62),0,1),IFERROR(_xlfn.XLOOKUP(_xlpm.ai_test,BK15:BK62,ROW(BK15:BK62),0,1),_xlfn.XLOOKUP(_xlpm.ai_test,BL15:BL62,ROW(BL15:BL62),0,1))),_xlpm.p,_xlpm.r-MIN(ROW(BJ15:BJ62))+1,_xlpm.f,INDEX(BM15:BM62,_xlpm.p),_xlpm.u,INDEX(BN15:BN62,_xlpm.p),_xlpm.s,INDEX(BP15:BP62,_xlpm.p),_xlpm.q,N(AU425)/_xlpm.f,IF(_xlpm.q&gt;=_xlpm.s,ROUND(_xlpm.q,1)&amp;" "&amp;_xlpm.ai_test&amp;" = "&amp;ROUND(_xlpm.q*_xlpm.f,1)&amp;" "&amp;_xlpm.u,ROUND(_xlpm.q,1)&amp;" "&amp;_xlpm.ai_test)),""),""))))</f>
        <v>0</v>
      </c>
      <c r="AX425" s="1055"/>
      <c r="AY425" s="1053">
        <f t="shared" si="171"/>
        <v>0</v>
      </c>
      <c r="AZ425" s="1054" t="str">
        <f t="shared" si="172"/>
        <v/>
      </c>
      <c r="BA425" s="1056">
        <f t="shared" si="173"/>
        <v>0</v>
      </c>
      <c r="BB425" s="1057" t="str">
        <f t="shared" si="174"/>
        <v/>
      </c>
      <c r="BC425" s="1046"/>
      <c r="BD425" s="1058">
        <f t="shared" si="175"/>
        <v>0</v>
      </c>
      <c r="BE425" s="1048" t="str">
        <f t="shared" si="176"/>
        <v/>
      </c>
      <c r="BF425" s="262" t="s">
        <v>22</v>
      </c>
      <c r="BG425" s="1027">
        <f t="shared" si="177"/>
        <v>0</v>
      </c>
      <c r="BH425" s="1028">
        <f t="shared" si="178"/>
        <v>0</v>
      </c>
      <c r="BI425"/>
      <c r="BR425"/>
      <c r="BS425"/>
      <c r="BT425"/>
      <c r="BU425"/>
      <c r="BV425"/>
      <c r="BW425"/>
      <c r="BX425" s="964" t="str">
        <f t="shared" si="160"/>
        <v>►</v>
      </c>
      <c r="BY425" s="848"/>
      <c r="BZ425" s="848"/>
      <c r="CA425" s="848"/>
      <c r="CB425" s="848"/>
      <c r="CC425" s="848"/>
      <c r="CD425" s="262"/>
      <c r="CE425"/>
      <c r="CF425"/>
      <c r="CG425"/>
      <c r="CH425"/>
      <c r="CI425"/>
      <c r="CJ425"/>
      <c r="CK425"/>
      <c r="CL425" s="262"/>
      <c r="CM425"/>
      <c r="CN425"/>
      <c r="CO425"/>
      <c r="CP425"/>
      <c r="CQ425"/>
      <c r="CR425"/>
      <c r="CS425"/>
      <c r="CT425" s="262"/>
      <c r="CU425"/>
      <c r="CV425"/>
      <c r="CW425"/>
      <c r="CX425"/>
      <c r="CY425"/>
      <c r="CZ425"/>
      <c r="DA425"/>
      <c r="DB425" s="262"/>
      <c r="DC425" s="3">
        <v>1</v>
      </c>
    </row>
    <row r="426" spans="3:107" s="701" customFormat="1" ht="21" customHeight="1">
      <c r="C426"/>
      <c r="D426" s="262"/>
      <c r="E426" s="262"/>
      <c r="F426" s="262"/>
      <c r="G426" s="262"/>
      <c r="H426" s="262"/>
      <c r="I426" s="262"/>
      <c r="J426" s="262"/>
      <c r="K426" s="262"/>
      <c r="L426" s="115" t="s">
        <v>16</v>
      </c>
      <c r="M426" s="3141"/>
      <c r="N426" s="3142"/>
      <c r="O426" s="3141"/>
      <c r="P426" s="3143"/>
      <c r="Q426" s="3144"/>
      <c r="R426" s="3145"/>
      <c r="S426" s="3146"/>
      <c r="T426" s="3147"/>
      <c r="U426" s="3148"/>
      <c r="V426" s="3149"/>
      <c r="W426" s="2109"/>
      <c r="X426" s="3150"/>
      <c r="Y426" s="117"/>
      <c r="Z426" s="3151"/>
      <c r="AA426" s="3152"/>
      <c r="AB426" s="3153"/>
      <c r="AC426" s="3154"/>
      <c r="AD426" s="119"/>
      <c r="AE426" s="262" t="s">
        <v>22</v>
      </c>
      <c r="AF426" s="1035" t="str">
        <f t="shared" si="161"/>
        <v>►</v>
      </c>
      <c r="AG426" s="1036" t="str">
        <f t="shared" si="162"/>
        <v/>
      </c>
      <c r="AH426" s="1037" t="str">
        <f t="shared" si="163"/>
        <v/>
      </c>
      <c r="AI426" s="1036" t="str">
        <f t="shared" si="164"/>
        <v/>
      </c>
      <c r="AJ426" s="1037" t="str">
        <f t="shared" si="165"/>
        <v/>
      </c>
      <c r="AK426" s="1037">
        <f>IF(AND(L426="A",COUNTIF(BJ15:BL62,TRIM(U426))&gt;0),1,0)</f>
        <v>0</v>
      </c>
      <c r="AL426" s="1051" t="str" cm="1">
        <f t="array" ref="AL426">IF(AF426&lt;&gt;"A","",IFERROR((IFERROR(_xlfn.XLOOKUP(TRIM(SUBSTITUTE(U426,CHAR(160)," ")),BJ15:BJ62,BM15:BM62),IFERROR(_xlfn.XLOOKUP(TRIM(SUBSTITUTE(U426,CHAR(160)," ")),BK15:BK62,BM15:BM62),_xlfn.XLOOKUP(TRIM(SUBSTITUTE(U426,CHAR(160)," ")),BL15:BL62,BM15:BM62))))*T426*IF(ISBLANK(Q426),1,Q426)+IFERROR(_xlfn.XLOOKUP("RECHERCHEX",TRIM(L426:AD426),L426:AD426),0),0))</f>
        <v/>
      </c>
      <c r="AM426" s="1038">
        <f t="shared" si="166"/>
        <v>0</v>
      </c>
      <c r="AN426" s="1627" t="str">
        <f t="shared" si="167"/>
        <v/>
      </c>
      <c r="AO426" s="1039">
        <f t="shared" si="168"/>
        <v>0</v>
      </c>
      <c r="AP426" s="1039">
        <f t="shared" si="169"/>
        <v>0</v>
      </c>
      <c r="AQ426" s="1040">
        <f>IF(AO426&gt;0,AS9,0)</f>
        <v>0</v>
      </c>
      <c r="AR426" s="1628" t="str">
        <f>IF(TRIM(AG426)="▼ recette suivante", AG426, IF(AQ426&gt;0, IF(AT9&lt;&gt;"", AT9&amp;"-ou.or.o ❾ + or - &gt;", ""), ""))</f>
        <v/>
      </c>
      <c r="AS426" s="1064"/>
      <c r="AT426" s="1064"/>
      <c r="AU426" s="1042">
        <f t="shared" si="170"/>
        <v>0</v>
      </c>
      <c r="AV426" s="1043">
        <f>IF(AK426,IF(OR(AU426="",N(AU426)&lt;=0.000000001),"",_xlfn.XLOOKUP(AJ426,BJ15:BJ62,BN15:BN62,_xlfn.XLOOKUP(AJ426,BK15:BK62,BN15:BN62,_xlfn.XLOOKUP(AJ426,BL15:BL62,BN15:BN62,"")))),0)</f>
        <v>0</v>
      </c>
      <c r="AW426" s="1065" cm="1">
        <f t="array" ref="AW426">IF(AK426&lt;&gt;1,0,IF(OR(AU426="",N(AU426)&lt;=0.000000001),"",IF(OR(AO426="",N(AO426)&lt;=0.000000001),0,IF(ISNUMBER(AU426),IFERROR(_xlfn.LET(_xlpm.ai_test,TRIM(AJ426),_xlpm.r,IFERROR(_xlfn.XLOOKUP(_xlpm.ai_test,BJ15:BJ62,ROW(BJ15:BJ62),0,1),IFERROR(_xlfn.XLOOKUP(_xlpm.ai_test,BK15:BK62,ROW(BK15:BK62),0,1),_xlfn.XLOOKUP(_xlpm.ai_test,BL15:BL62,ROW(BL15:BL62),0,1))),_xlpm.p,_xlpm.r-MIN(ROW(BJ15:BJ62))+1,_xlpm.f,INDEX(BM15:BM62,_xlpm.p),_xlpm.u,INDEX(BN15:BN62,_xlpm.p),_xlpm.s,INDEX(BP15:BP62,_xlpm.p),_xlpm.q,N(AU426)/_xlpm.f,IF(_xlpm.q&gt;=_xlpm.s,ROUND(_xlpm.q,1)&amp;" "&amp;_xlpm.ai_test&amp;" = "&amp;ROUND(_xlpm.q*_xlpm.f,1)&amp;" "&amp;_xlpm.u,ROUND(_xlpm.q,1)&amp;" "&amp;_xlpm.ai_test)),""),""))))</f>
        <v>0</v>
      </c>
      <c r="AX426" s="1055"/>
      <c r="AY426" s="1042">
        <f t="shared" si="171"/>
        <v>0</v>
      </c>
      <c r="AZ426" s="1043" t="str">
        <f t="shared" si="172"/>
        <v/>
      </c>
      <c r="BA426" s="1044">
        <f t="shared" si="173"/>
        <v>0</v>
      </c>
      <c r="BB426" s="1045" t="str">
        <f t="shared" si="174"/>
        <v/>
      </c>
      <c r="BC426" s="1046"/>
      <c r="BD426" s="1047">
        <f t="shared" si="175"/>
        <v>0</v>
      </c>
      <c r="BE426" s="1048" t="str">
        <f t="shared" si="176"/>
        <v/>
      </c>
      <c r="BF426" s="262" t="s">
        <v>22</v>
      </c>
      <c r="BG426" s="1027">
        <f t="shared" si="177"/>
        <v>0</v>
      </c>
      <c r="BH426" s="1028">
        <f t="shared" si="178"/>
        <v>0</v>
      </c>
      <c r="BI426"/>
      <c r="BR426"/>
      <c r="BS426"/>
      <c r="BT426"/>
      <c r="BU426"/>
      <c r="BV426"/>
      <c r="BW426"/>
      <c r="BX426" s="964" t="str">
        <f t="shared" si="160"/>
        <v>►</v>
      </c>
      <c r="BY426" s="848"/>
      <c r="BZ426" s="848"/>
      <c r="CA426" s="848"/>
      <c r="CB426" s="848"/>
      <c r="CC426" s="848"/>
      <c r="CD426" s="262"/>
      <c r="CE426"/>
      <c r="CF426"/>
      <c r="CG426"/>
      <c r="CH426"/>
      <c r="CI426"/>
      <c r="CJ426"/>
      <c r="CK426"/>
      <c r="CL426" s="262"/>
      <c r="CM426"/>
      <c r="CN426"/>
      <c r="CO426"/>
      <c r="CP426"/>
      <c r="CQ426"/>
      <c r="CR426"/>
      <c r="CS426"/>
      <c r="CT426" s="262"/>
      <c r="CU426"/>
      <c r="CV426"/>
      <c r="CW426"/>
      <c r="CX426"/>
      <c r="CY426"/>
      <c r="CZ426"/>
      <c r="DA426"/>
      <c r="DB426" s="262"/>
      <c r="DC426" s="3">
        <v>1</v>
      </c>
    </row>
    <row r="427" spans="3:107" s="701" customFormat="1" ht="21" customHeight="1">
      <c r="C427"/>
      <c r="D427" s="262"/>
      <c r="E427" s="262"/>
      <c r="F427" s="262"/>
      <c r="G427" s="262"/>
      <c r="H427" s="262"/>
      <c r="I427" s="262"/>
      <c r="J427" s="262"/>
      <c r="K427" s="262"/>
      <c r="L427" s="115" t="s">
        <v>16</v>
      </c>
      <c r="M427" s="3141"/>
      <c r="N427" s="3142"/>
      <c r="O427" s="3141"/>
      <c r="P427" s="3143"/>
      <c r="Q427" s="3144"/>
      <c r="R427" s="3145"/>
      <c r="S427" s="3146"/>
      <c r="T427" s="3147"/>
      <c r="U427" s="3148"/>
      <c r="V427" s="3149"/>
      <c r="W427" s="2109"/>
      <c r="X427" s="3150"/>
      <c r="Y427" s="117"/>
      <c r="Z427" s="3151"/>
      <c r="AA427" s="3152"/>
      <c r="AB427" s="3153"/>
      <c r="AC427" s="3154"/>
      <c r="AD427" s="119"/>
      <c r="AE427" s="262" t="s">
        <v>22</v>
      </c>
      <c r="AF427" s="1035" t="str">
        <f t="shared" si="161"/>
        <v>►</v>
      </c>
      <c r="AG427" s="1036" t="str">
        <f t="shared" si="162"/>
        <v/>
      </c>
      <c r="AH427" s="1037" t="str">
        <f t="shared" si="163"/>
        <v/>
      </c>
      <c r="AI427" s="1036" t="str">
        <f t="shared" si="164"/>
        <v/>
      </c>
      <c r="AJ427" s="1037" t="str">
        <f t="shared" si="165"/>
        <v/>
      </c>
      <c r="AK427" s="1037">
        <f>IF(AND(L427="A",COUNTIF(BJ15:BL62,TRIM(U427))&gt;0),1,0)</f>
        <v>0</v>
      </c>
      <c r="AL427" s="1051" t="str" cm="1">
        <f t="array" ref="AL427">IF(AF427&lt;&gt;"A","",IFERROR((IFERROR(_xlfn.XLOOKUP(TRIM(SUBSTITUTE(U427,CHAR(160)," ")),BJ15:BJ62,BM15:BM62),IFERROR(_xlfn.XLOOKUP(TRIM(SUBSTITUTE(U427,CHAR(160)," ")),BK15:BK62,BM15:BM62),_xlfn.XLOOKUP(TRIM(SUBSTITUTE(U427,CHAR(160)," ")),BL15:BL62,BM15:BM62))))*T427*IF(ISBLANK(Q427),1,Q427)+IFERROR(_xlfn.XLOOKUP("RECHERCHEX",TRIM(L427:AD427),L427:AD427),0),0))</f>
        <v/>
      </c>
      <c r="AM427" s="1038">
        <f t="shared" si="166"/>
        <v>0</v>
      </c>
      <c r="AN427" s="1627" t="str">
        <f t="shared" si="167"/>
        <v/>
      </c>
      <c r="AO427" s="1039">
        <f t="shared" si="168"/>
        <v>0</v>
      </c>
      <c r="AP427" s="1039">
        <f t="shared" si="169"/>
        <v>0</v>
      </c>
      <c r="AQ427" s="1052">
        <f>IF(AO427&gt;0,AS9,0)</f>
        <v>0</v>
      </c>
      <c r="AR427" s="1626" t="str">
        <f>IF(TRIM(AG427)="▼ recette suivante", AG427, IF(AQ427&gt;0, IF(AT9&lt;&gt;"", AT9&amp;"-ou.or.o ❾ + or - &gt;", ""), ""))</f>
        <v/>
      </c>
      <c r="AS427" s="1064"/>
      <c r="AT427" s="1064"/>
      <c r="AU427" s="1053">
        <f t="shared" si="170"/>
        <v>0</v>
      </c>
      <c r="AV427" s="1054">
        <f>IF(AK427,IF(OR(AU427="",N(AU427)&lt;=0.000000001),"",_xlfn.XLOOKUP(AJ427,BJ15:BJ62,BN15:BN62,_xlfn.XLOOKUP(AJ427,BK15:BK62,BN15:BN62,_xlfn.XLOOKUP(AJ427,BL15:BL62,BN15:BN62,"")))),0)</f>
        <v>0</v>
      </c>
      <c r="AW427" s="1067" cm="1">
        <f t="array" ref="AW427">IF(AK427&lt;&gt;1,0,IF(OR(AU427="",N(AU427)&lt;=0.000000001),"",IF(OR(AO427="",N(AO427)&lt;=0.000000001),0,IF(ISNUMBER(AU427),IFERROR(_xlfn.LET(_xlpm.ai_test,TRIM(AJ427),_xlpm.r,IFERROR(_xlfn.XLOOKUP(_xlpm.ai_test,BJ15:BJ62,ROW(BJ15:BJ62),0,1),IFERROR(_xlfn.XLOOKUP(_xlpm.ai_test,BK15:BK62,ROW(BK15:BK62),0,1),_xlfn.XLOOKUP(_xlpm.ai_test,BL15:BL62,ROW(BL15:BL62),0,1))),_xlpm.p,_xlpm.r-MIN(ROW(BJ15:BJ62))+1,_xlpm.f,INDEX(BM15:BM62,_xlpm.p),_xlpm.u,INDEX(BN15:BN62,_xlpm.p),_xlpm.s,INDEX(BP15:BP62,_xlpm.p),_xlpm.q,N(AU427)/_xlpm.f,IF(_xlpm.q&gt;=_xlpm.s,ROUND(_xlpm.q,1)&amp;" "&amp;_xlpm.ai_test&amp;" = "&amp;ROUND(_xlpm.q*_xlpm.f,1)&amp;" "&amp;_xlpm.u,ROUND(_xlpm.q,1)&amp;" "&amp;_xlpm.ai_test)),""),""))))</f>
        <v>0</v>
      </c>
      <c r="AX427" s="1055"/>
      <c r="AY427" s="1053">
        <f t="shared" si="171"/>
        <v>0</v>
      </c>
      <c r="AZ427" s="1054" t="str">
        <f t="shared" si="172"/>
        <v/>
      </c>
      <c r="BA427" s="1056">
        <f t="shared" si="173"/>
        <v>0</v>
      </c>
      <c r="BB427" s="1057" t="str">
        <f t="shared" si="174"/>
        <v/>
      </c>
      <c r="BC427" s="1046"/>
      <c r="BD427" s="1058">
        <f t="shared" si="175"/>
        <v>0</v>
      </c>
      <c r="BE427" s="1048" t="str">
        <f t="shared" si="176"/>
        <v/>
      </c>
      <c r="BF427" s="262" t="s">
        <v>22</v>
      </c>
      <c r="BG427" s="1027">
        <f t="shared" si="177"/>
        <v>0</v>
      </c>
      <c r="BH427" s="1028">
        <f t="shared" si="178"/>
        <v>0</v>
      </c>
      <c r="BI427"/>
      <c r="BR427"/>
      <c r="BS427"/>
      <c r="BT427"/>
      <c r="BU427"/>
      <c r="BV427"/>
      <c r="BW427"/>
      <c r="BX427" s="964" t="str">
        <f t="shared" si="160"/>
        <v>►</v>
      </c>
      <c r="BY427" s="848"/>
      <c r="BZ427" s="848"/>
      <c r="CA427" s="848"/>
      <c r="CB427" s="848"/>
      <c r="CC427" s="848"/>
      <c r="CD427" s="262"/>
      <c r="CE427"/>
      <c r="CF427"/>
      <c r="CG427"/>
      <c r="CH427"/>
      <c r="CI427"/>
      <c r="CJ427"/>
      <c r="CK427"/>
      <c r="CL427" s="262"/>
      <c r="CM427"/>
      <c r="CN427"/>
      <c r="CO427"/>
      <c r="CP427"/>
      <c r="CQ427"/>
      <c r="CR427"/>
      <c r="CS427"/>
      <c r="CT427" s="262"/>
      <c r="CU427"/>
      <c r="CV427"/>
      <c r="CW427"/>
      <c r="CX427"/>
      <c r="CY427"/>
      <c r="CZ427"/>
      <c r="DA427"/>
      <c r="DB427" s="262"/>
      <c r="DC427" s="3">
        <v>1</v>
      </c>
    </row>
    <row r="428" spans="3:107" s="701" customFormat="1" ht="21" customHeight="1">
      <c r="C428"/>
      <c r="D428" s="262"/>
      <c r="E428" s="262"/>
      <c r="F428" s="262"/>
      <c r="G428" s="262"/>
      <c r="H428" s="262"/>
      <c r="I428" s="262"/>
      <c r="J428" s="262"/>
      <c r="K428" s="262"/>
      <c r="L428" s="115" t="s">
        <v>16</v>
      </c>
      <c r="M428" s="3141"/>
      <c r="N428" s="3142"/>
      <c r="O428" s="3141"/>
      <c r="P428" s="3143"/>
      <c r="Q428" s="3144"/>
      <c r="R428" s="3145"/>
      <c r="S428" s="3146"/>
      <c r="T428" s="3147"/>
      <c r="U428" s="3148"/>
      <c r="V428" s="3149"/>
      <c r="W428" s="2109"/>
      <c r="X428" s="3150"/>
      <c r="Y428" s="117"/>
      <c r="Z428" s="3151"/>
      <c r="AA428" s="3152"/>
      <c r="AB428" s="3153"/>
      <c r="AC428" s="3154"/>
      <c r="AD428" s="119"/>
      <c r="AE428" s="262" t="s">
        <v>22</v>
      </c>
      <c r="AF428" s="1035" t="str">
        <f t="shared" si="161"/>
        <v>►</v>
      </c>
      <c r="AG428" s="1036" t="str">
        <f t="shared" si="162"/>
        <v/>
      </c>
      <c r="AH428" s="1037" t="str">
        <f t="shared" si="163"/>
        <v/>
      </c>
      <c r="AI428" s="1036" t="str">
        <f t="shared" si="164"/>
        <v/>
      </c>
      <c r="AJ428" s="1037" t="str">
        <f t="shared" si="165"/>
        <v/>
      </c>
      <c r="AK428" s="1037">
        <f>IF(AND(L428="A",COUNTIF(BJ15:BL62,TRIM(U428))&gt;0),1,0)</f>
        <v>0</v>
      </c>
      <c r="AL428" s="1051" t="str" cm="1">
        <f t="array" ref="AL428">IF(AF428&lt;&gt;"A","",IFERROR((IFERROR(_xlfn.XLOOKUP(TRIM(SUBSTITUTE(U428,CHAR(160)," ")),BJ15:BJ62,BM15:BM62),IFERROR(_xlfn.XLOOKUP(TRIM(SUBSTITUTE(U428,CHAR(160)," ")),BK15:BK62,BM15:BM62),_xlfn.XLOOKUP(TRIM(SUBSTITUTE(U428,CHAR(160)," ")),BL15:BL62,BM15:BM62))))*T428*IF(ISBLANK(Q428),1,Q428)+IFERROR(_xlfn.XLOOKUP("RECHERCHEX",TRIM(L428:AD428),L428:AD428),0),0))</f>
        <v/>
      </c>
      <c r="AM428" s="1038">
        <f t="shared" si="166"/>
        <v>0</v>
      </c>
      <c r="AN428" s="1627" t="str">
        <f t="shared" si="167"/>
        <v/>
      </c>
      <c r="AO428" s="1039">
        <f t="shared" si="168"/>
        <v>0</v>
      </c>
      <c r="AP428" s="1039">
        <f t="shared" si="169"/>
        <v>0</v>
      </c>
      <c r="AQ428" s="1040">
        <f>IF(AO428&gt;0,AS9,0)</f>
        <v>0</v>
      </c>
      <c r="AR428" s="1628" t="str">
        <f>IF(TRIM(AG428)="▼ recette suivante", AG428, IF(AQ428&gt;0, IF(AT9&lt;&gt;"", AT9&amp;"-ou.or.o ❾ + or - &gt;", ""), ""))</f>
        <v/>
      </c>
      <c r="AS428" s="1064"/>
      <c r="AT428" s="1064"/>
      <c r="AU428" s="1042">
        <f t="shared" si="170"/>
        <v>0</v>
      </c>
      <c r="AV428" s="1043">
        <f>IF(AK428,IF(OR(AU428="",N(AU428)&lt;=0.000000001),"",_xlfn.XLOOKUP(AJ428,BJ15:BJ62,BN15:BN62,_xlfn.XLOOKUP(AJ428,BK15:BK62,BN15:BN62,_xlfn.XLOOKUP(AJ428,BL15:BL62,BN15:BN62,"")))),0)</f>
        <v>0</v>
      </c>
      <c r="AW428" s="1065" cm="1">
        <f t="array" ref="AW428">IF(AK428&lt;&gt;1,0,IF(OR(AU428="",N(AU428)&lt;=0.000000001),"",IF(OR(AO428="",N(AO428)&lt;=0.000000001),0,IF(ISNUMBER(AU428),IFERROR(_xlfn.LET(_xlpm.ai_test,TRIM(AJ428),_xlpm.r,IFERROR(_xlfn.XLOOKUP(_xlpm.ai_test,BJ15:BJ62,ROW(BJ15:BJ62),0,1),IFERROR(_xlfn.XLOOKUP(_xlpm.ai_test,BK15:BK62,ROW(BK15:BK62),0,1),_xlfn.XLOOKUP(_xlpm.ai_test,BL15:BL62,ROW(BL15:BL62),0,1))),_xlpm.p,_xlpm.r-MIN(ROW(BJ15:BJ62))+1,_xlpm.f,INDEX(BM15:BM62,_xlpm.p),_xlpm.u,INDEX(BN15:BN62,_xlpm.p),_xlpm.s,INDEX(BP15:BP62,_xlpm.p),_xlpm.q,N(AU428)/_xlpm.f,IF(_xlpm.q&gt;=_xlpm.s,ROUND(_xlpm.q,1)&amp;" "&amp;_xlpm.ai_test&amp;" = "&amp;ROUND(_xlpm.q*_xlpm.f,1)&amp;" "&amp;_xlpm.u,ROUND(_xlpm.q,1)&amp;" "&amp;_xlpm.ai_test)),""),""))))</f>
        <v>0</v>
      </c>
      <c r="AX428" s="1055"/>
      <c r="AY428" s="1042">
        <f t="shared" si="171"/>
        <v>0</v>
      </c>
      <c r="AZ428" s="1043" t="str">
        <f t="shared" si="172"/>
        <v/>
      </c>
      <c r="BA428" s="1044">
        <f t="shared" si="173"/>
        <v>0</v>
      </c>
      <c r="BB428" s="1045" t="str">
        <f t="shared" si="174"/>
        <v/>
      </c>
      <c r="BC428" s="1046"/>
      <c r="BD428" s="1047">
        <f t="shared" si="175"/>
        <v>0</v>
      </c>
      <c r="BE428" s="1048" t="str">
        <f t="shared" si="176"/>
        <v/>
      </c>
      <c r="BF428" s="262" t="s">
        <v>22</v>
      </c>
      <c r="BG428" s="1027">
        <f t="shared" si="177"/>
        <v>0</v>
      </c>
      <c r="BH428" s="1028">
        <f t="shared" si="178"/>
        <v>0</v>
      </c>
      <c r="BI428"/>
      <c r="BR428"/>
      <c r="BS428"/>
      <c r="BT428"/>
      <c r="BU428"/>
      <c r="BV428"/>
      <c r="BW428"/>
      <c r="BX428" s="964" t="str">
        <f t="shared" si="160"/>
        <v>►</v>
      </c>
      <c r="BY428" s="848"/>
      <c r="BZ428" s="848"/>
      <c r="CA428" s="848"/>
      <c r="CB428" s="848"/>
      <c r="CC428" s="848"/>
      <c r="CD428" s="262"/>
      <c r="CE428"/>
      <c r="CF428"/>
      <c r="CG428"/>
      <c r="CH428"/>
      <c r="CI428"/>
      <c r="CJ428"/>
      <c r="CK428"/>
      <c r="CL428" s="262"/>
      <c r="CM428"/>
      <c r="CN428"/>
      <c r="CO428"/>
      <c r="CP428"/>
      <c r="CQ428"/>
      <c r="CR428"/>
      <c r="CS428"/>
      <c r="CT428" s="262"/>
      <c r="CU428"/>
      <c r="CV428"/>
      <c r="CW428"/>
      <c r="CX428"/>
      <c r="CY428"/>
      <c r="CZ428"/>
      <c r="DA428"/>
      <c r="DB428" s="262"/>
      <c r="DC428" s="3">
        <v>1</v>
      </c>
    </row>
    <row r="429" spans="3:107" s="701" customFormat="1" ht="21" customHeight="1">
      <c r="C429"/>
      <c r="D429" s="262"/>
      <c r="E429" s="262"/>
      <c r="F429" s="262"/>
      <c r="G429" s="262"/>
      <c r="H429" s="262"/>
      <c r="I429" s="262"/>
      <c r="J429" s="262"/>
      <c r="K429" s="262"/>
      <c r="L429" s="115" t="s">
        <v>16</v>
      </c>
      <c r="M429" s="3141"/>
      <c r="N429" s="3142"/>
      <c r="O429" s="3141"/>
      <c r="P429" s="3143"/>
      <c r="Q429" s="3144"/>
      <c r="R429" s="3145"/>
      <c r="S429" s="3146"/>
      <c r="T429" s="3147"/>
      <c r="U429" s="3148"/>
      <c r="V429" s="3149"/>
      <c r="W429" s="2109"/>
      <c r="X429" s="3150"/>
      <c r="Y429" s="117"/>
      <c r="Z429" s="3151"/>
      <c r="AA429" s="3152"/>
      <c r="AB429" s="3153"/>
      <c r="AC429" s="3154"/>
      <c r="AD429" s="119"/>
      <c r="AE429" s="262" t="s">
        <v>22</v>
      </c>
      <c r="AF429" s="1035" t="str">
        <f t="shared" si="161"/>
        <v>►</v>
      </c>
      <c r="AG429" s="1036" t="str">
        <f t="shared" si="162"/>
        <v/>
      </c>
      <c r="AH429" s="1037" t="str">
        <f t="shared" si="163"/>
        <v/>
      </c>
      <c r="AI429" s="1036" t="str">
        <f t="shared" si="164"/>
        <v/>
      </c>
      <c r="AJ429" s="1037" t="str">
        <f t="shared" si="165"/>
        <v/>
      </c>
      <c r="AK429" s="1037">
        <f>IF(AND(L429="A",COUNTIF(BJ15:BL62,TRIM(U429))&gt;0),1,0)</f>
        <v>0</v>
      </c>
      <c r="AL429" s="1051" t="str" cm="1">
        <f t="array" ref="AL429">IF(AF429&lt;&gt;"A","",IFERROR((IFERROR(_xlfn.XLOOKUP(TRIM(SUBSTITUTE(U429,CHAR(160)," ")),BJ15:BJ62,BM15:BM62),IFERROR(_xlfn.XLOOKUP(TRIM(SUBSTITUTE(U429,CHAR(160)," ")),BK15:BK62,BM15:BM62),_xlfn.XLOOKUP(TRIM(SUBSTITUTE(U429,CHAR(160)," ")),BL15:BL62,BM15:BM62))))*T429*IF(ISBLANK(Q429),1,Q429)+IFERROR(_xlfn.XLOOKUP("RECHERCHEX",TRIM(L429:AD429),L429:AD429),0),0))</f>
        <v/>
      </c>
      <c r="AM429" s="1038">
        <f t="shared" si="166"/>
        <v>0</v>
      </c>
      <c r="AN429" s="1627" t="str">
        <f t="shared" si="167"/>
        <v/>
      </c>
      <c r="AO429" s="1039">
        <f t="shared" si="168"/>
        <v>0</v>
      </c>
      <c r="AP429" s="1039">
        <f t="shared" si="169"/>
        <v>0</v>
      </c>
      <c r="AQ429" s="1052">
        <f>IF(AO429&gt;0,AS9,0)</f>
        <v>0</v>
      </c>
      <c r="AR429" s="1626" t="str">
        <f>IF(TRIM(AG429)="▼ recette suivante", AG429, IF(AQ429&gt;0, IF(AT9&lt;&gt;"", AT9&amp;"-ou.or.o ❾ + or - &gt;", ""), ""))</f>
        <v/>
      </c>
      <c r="AS429" s="1064"/>
      <c r="AT429" s="1064"/>
      <c r="AU429" s="1053">
        <f t="shared" si="170"/>
        <v>0</v>
      </c>
      <c r="AV429" s="1054">
        <f>IF(AK429,IF(OR(AU429="",N(AU429)&lt;=0.000000001),"",_xlfn.XLOOKUP(AJ429,BJ15:BJ62,BN15:BN62,_xlfn.XLOOKUP(AJ429,BK15:BK62,BN15:BN62,_xlfn.XLOOKUP(AJ429,BL15:BL62,BN15:BN62,"")))),0)</f>
        <v>0</v>
      </c>
      <c r="AW429" s="1067" cm="1">
        <f t="array" ref="AW429">IF(AK429&lt;&gt;1,0,IF(OR(AU429="",N(AU429)&lt;=0.000000001),"",IF(OR(AO429="",N(AO429)&lt;=0.000000001),0,IF(ISNUMBER(AU429),IFERROR(_xlfn.LET(_xlpm.ai_test,TRIM(AJ429),_xlpm.r,IFERROR(_xlfn.XLOOKUP(_xlpm.ai_test,BJ15:BJ62,ROW(BJ15:BJ62),0,1),IFERROR(_xlfn.XLOOKUP(_xlpm.ai_test,BK15:BK62,ROW(BK15:BK62),0,1),_xlfn.XLOOKUP(_xlpm.ai_test,BL15:BL62,ROW(BL15:BL62),0,1))),_xlpm.p,_xlpm.r-MIN(ROW(BJ15:BJ62))+1,_xlpm.f,INDEX(BM15:BM62,_xlpm.p),_xlpm.u,INDEX(BN15:BN62,_xlpm.p),_xlpm.s,INDEX(BP15:BP62,_xlpm.p),_xlpm.q,N(AU429)/_xlpm.f,IF(_xlpm.q&gt;=_xlpm.s,ROUND(_xlpm.q,1)&amp;" "&amp;_xlpm.ai_test&amp;" = "&amp;ROUND(_xlpm.q*_xlpm.f,1)&amp;" "&amp;_xlpm.u,ROUND(_xlpm.q,1)&amp;" "&amp;_xlpm.ai_test)),""),""))))</f>
        <v>0</v>
      </c>
      <c r="AX429" s="1055"/>
      <c r="AY429" s="1053">
        <f t="shared" si="171"/>
        <v>0</v>
      </c>
      <c r="AZ429" s="1054" t="str">
        <f t="shared" si="172"/>
        <v/>
      </c>
      <c r="BA429" s="1056">
        <f t="shared" si="173"/>
        <v>0</v>
      </c>
      <c r="BB429" s="1057" t="str">
        <f t="shared" si="174"/>
        <v/>
      </c>
      <c r="BC429" s="1046"/>
      <c r="BD429" s="1058">
        <f t="shared" si="175"/>
        <v>0</v>
      </c>
      <c r="BE429" s="1048" t="str">
        <f t="shared" si="176"/>
        <v/>
      </c>
      <c r="BF429" s="262" t="s">
        <v>22</v>
      </c>
      <c r="BG429" s="1027">
        <f t="shared" si="177"/>
        <v>0</v>
      </c>
      <c r="BH429" s="1028">
        <f t="shared" si="178"/>
        <v>0</v>
      </c>
      <c r="BI429"/>
      <c r="BR429"/>
      <c r="BS429"/>
      <c r="BT429"/>
      <c r="BU429"/>
      <c r="BV429"/>
      <c r="BW429"/>
      <c r="BX429" s="964" t="str">
        <f t="shared" si="160"/>
        <v>►</v>
      </c>
      <c r="BY429" s="848"/>
      <c r="BZ429" s="848"/>
      <c r="CA429" s="848"/>
      <c r="CB429" s="848"/>
      <c r="CC429" s="848"/>
      <c r="CD429" s="262"/>
      <c r="CE429"/>
      <c r="CF429"/>
      <c r="CG429"/>
      <c r="CH429"/>
      <c r="CI429"/>
      <c r="CJ429"/>
      <c r="CK429"/>
      <c r="CL429" s="262"/>
      <c r="CM429"/>
      <c r="CN429"/>
      <c r="CO429"/>
      <c r="CP429"/>
      <c r="CQ429"/>
      <c r="CR429"/>
      <c r="CS429"/>
      <c r="CT429" s="262"/>
      <c r="CU429"/>
      <c r="CV429"/>
      <c r="CW429"/>
      <c r="CX429"/>
      <c r="CY429"/>
      <c r="CZ429"/>
      <c r="DA429"/>
      <c r="DB429" s="262"/>
      <c r="DC429" s="3">
        <v>1</v>
      </c>
    </row>
    <row r="430" spans="3:107" s="701" customFormat="1" ht="21" customHeight="1">
      <c r="C430"/>
      <c r="D430" s="262"/>
      <c r="E430" s="262"/>
      <c r="F430" s="262"/>
      <c r="G430" s="262"/>
      <c r="H430" s="262"/>
      <c r="I430" s="262"/>
      <c r="J430" s="262"/>
      <c r="K430" s="262"/>
      <c r="L430" s="115" t="s">
        <v>16</v>
      </c>
      <c r="M430" s="3141"/>
      <c r="N430" s="3142"/>
      <c r="O430" s="3141"/>
      <c r="P430" s="3143"/>
      <c r="Q430" s="3144"/>
      <c r="R430" s="3145"/>
      <c r="S430" s="3146"/>
      <c r="T430" s="3147"/>
      <c r="U430" s="3148"/>
      <c r="V430" s="3149"/>
      <c r="W430" s="2109"/>
      <c r="X430" s="3150"/>
      <c r="Y430" s="117"/>
      <c r="Z430" s="3151"/>
      <c r="AA430" s="3152"/>
      <c r="AB430" s="3153"/>
      <c r="AC430" s="3154"/>
      <c r="AD430" s="119"/>
      <c r="AE430" s="262" t="s">
        <v>22</v>
      </c>
      <c r="AF430" s="1035" t="str">
        <f t="shared" si="161"/>
        <v>►</v>
      </c>
      <c r="AG430" s="1036" t="str">
        <f t="shared" si="162"/>
        <v/>
      </c>
      <c r="AH430" s="1037" t="str">
        <f t="shared" si="163"/>
        <v/>
      </c>
      <c r="AI430" s="1036" t="str">
        <f t="shared" si="164"/>
        <v/>
      </c>
      <c r="AJ430" s="1037" t="str">
        <f t="shared" si="165"/>
        <v/>
      </c>
      <c r="AK430" s="1037">
        <f>IF(AND(L430="A",COUNTIF(BJ15:BL62,TRIM(U430))&gt;0),1,0)</f>
        <v>0</v>
      </c>
      <c r="AL430" s="1051" t="str" cm="1">
        <f t="array" ref="AL430">IF(AF430&lt;&gt;"A","",IFERROR((IFERROR(_xlfn.XLOOKUP(TRIM(SUBSTITUTE(U430,CHAR(160)," ")),BJ15:BJ62,BM15:BM62),IFERROR(_xlfn.XLOOKUP(TRIM(SUBSTITUTE(U430,CHAR(160)," ")),BK15:BK62,BM15:BM62),_xlfn.XLOOKUP(TRIM(SUBSTITUTE(U430,CHAR(160)," ")),BL15:BL62,BM15:BM62))))*T430*IF(ISBLANK(Q430),1,Q430)+IFERROR(_xlfn.XLOOKUP("RECHERCHEX",TRIM(L430:AD430),L430:AD430),0),0))</f>
        <v/>
      </c>
      <c r="AM430" s="1038">
        <f t="shared" si="166"/>
        <v>0</v>
      </c>
      <c r="AN430" s="1627" t="str">
        <f t="shared" si="167"/>
        <v/>
      </c>
      <c r="AO430" s="1039">
        <f t="shared" si="168"/>
        <v>0</v>
      </c>
      <c r="AP430" s="1039">
        <f t="shared" si="169"/>
        <v>0</v>
      </c>
      <c r="AQ430" s="1040">
        <f>IF(AO430&gt;0,AS9,0)</f>
        <v>0</v>
      </c>
      <c r="AR430" s="1628" t="str">
        <f>IF(TRIM(AG430)="▼ recette suivante", AG430, IF(AQ430&gt;0, IF(AT9&lt;&gt;"", AT9&amp;"-ou.or.o ❾ + or - &gt;", ""), ""))</f>
        <v/>
      </c>
      <c r="AS430" s="1064"/>
      <c r="AT430" s="1064"/>
      <c r="AU430" s="1042">
        <f t="shared" si="170"/>
        <v>0</v>
      </c>
      <c r="AV430" s="1043">
        <f>IF(AK430,IF(OR(AU430="",N(AU430)&lt;=0.000000001),"",_xlfn.XLOOKUP(AJ430,BJ15:BJ62,BN15:BN62,_xlfn.XLOOKUP(AJ430,BK15:BK62,BN15:BN62,_xlfn.XLOOKUP(AJ430,BL15:BL62,BN15:BN62,"")))),0)</f>
        <v>0</v>
      </c>
      <c r="AW430" s="1065" cm="1">
        <f t="array" ref="AW430">IF(AK430&lt;&gt;1,0,IF(OR(AU430="",N(AU430)&lt;=0.000000001),"",IF(OR(AO430="",N(AO430)&lt;=0.000000001),0,IF(ISNUMBER(AU430),IFERROR(_xlfn.LET(_xlpm.ai_test,TRIM(AJ430),_xlpm.r,IFERROR(_xlfn.XLOOKUP(_xlpm.ai_test,BJ15:BJ62,ROW(BJ15:BJ62),0,1),IFERROR(_xlfn.XLOOKUP(_xlpm.ai_test,BK15:BK62,ROW(BK15:BK62),0,1),_xlfn.XLOOKUP(_xlpm.ai_test,BL15:BL62,ROW(BL15:BL62),0,1))),_xlpm.p,_xlpm.r-MIN(ROW(BJ15:BJ62))+1,_xlpm.f,INDEX(BM15:BM62,_xlpm.p),_xlpm.u,INDEX(BN15:BN62,_xlpm.p),_xlpm.s,INDEX(BP15:BP62,_xlpm.p),_xlpm.q,N(AU430)/_xlpm.f,IF(_xlpm.q&gt;=_xlpm.s,ROUND(_xlpm.q,1)&amp;" "&amp;_xlpm.ai_test&amp;" = "&amp;ROUND(_xlpm.q*_xlpm.f,1)&amp;" "&amp;_xlpm.u,ROUND(_xlpm.q,1)&amp;" "&amp;_xlpm.ai_test)),""),""))))</f>
        <v>0</v>
      </c>
      <c r="AX430" s="1055"/>
      <c r="AY430" s="1042">
        <f t="shared" si="171"/>
        <v>0</v>
      </c>
      <c r="AZ430" s="1043" t="str">
        <f t="shared" si="172"/>
        <v/>
      </c>
      <c r="BA430" s="1044">
        <f t="shared" si="173"/>
        <v>0</v>
      </c>
      <c r="BB430" s="1045" t="str">
        <f t="shared" si="174"/>
        <v/>
      </c>
      <c r="BC430" s="1046"/>
      <c r="BD430" s="1047">
        <f t="shared" si="175"/>
        <v>0</v>
      </c>
      <c r="BE430" s="1048" t="str">
        <f t="shared" si="176"/>
        <v/>
      </c>
      <c r="BF430" s="262" t="s">
        <v>22</v>
      </c>
      <c r="BG430" s="1027">
        <f t="shared" si="177"/>
        <v>0</v>
      </c>
      <c r="BH430" s="1028">
        <f t="shared" si="178"/>
        <v>0</v>
      </c>
      <c r="BI430"/>
      <c r="BR430"/>
      <c r="BS430"/>
      <c r="BT430"/>
      <c r="BU430"/>
      <c r="BV430"/>
      <c r="BW430"/>
      <c r="BX430" s="964" t="str">
        <f t="shared" si="160"/>
        <v>►</v>
      </c>
      <c r="BY430" s="848"/>
      <c r="BZ430" s="848"/>
      <c r="CA430" s="848"/>
      <c r="CB430" s="848"/>
      <c r="CC430" s="848"/>
      <c r="CD430" s="262"/>
      <c r="CE430"/>
      <c r="CF430"/>
      <c r="CG430"/>
      <c r="CH430"/>
      <c r="CI430"/>
      <c r="CJ430"/>
      <c r="CK430"/>
      <c r="CL430" s="262"/>
      <c r="CM430"/>
      <c r="CN430"/>
      <c r="CO430"/>
      <c r="CP430"/>
      <c r="CQ430"/>
      <c r="CR430"/>
      <c r="CS430"/>
      <c r="CT430" s="262"/>
      <c r="CU430"/>
      <c r="CV430"/>
      <c r="CW430"/>
      <c r="CX430"/>
      <c r="CY430"/>
      <c r="CZ430"/>
      <c r="DA430"/>
      <c r="DB430" s="262"/>
      <c r="DC430" s="3">
        <v>1</v>
      </c>
    </row>
    <row r="431" spans="3:107" s="701" customFormat="1" ht="21" customHeight="1">
      <c r="C431"/>
      <c r="D431" s="262"/>
      <c r="E431" s="262"/>
      <c r="F431" s="262"/>
      <c r="G431" s="262"/>
      <c r="H431" s="262"/>
      <c r="I431" s="262"/>
      <c r="J431" s="262"/>
      <c r="K431" s="262"/>
      <c r="L431" s="115" t="s">
        <v>16</v>
      </c>
      <c r="M431" s="3141"/>
      <c r="N431" s="3142"/>
      <c r="O431" s="3141"/>
      <c r="P431" s="3143"/>
      <c r="Q431" s="3144"/>
      <c r="R431" s="3145"/>
      <c r="S431" s="3146"/>
      <c r="T431" s="3147"/>
      <c r="U431" s="3148"/>
      <c r="V431" s="3149"/>
      <c r="W431" s="2109"/>
      <c r="X431" s="3150"/>
      <c r="Y431" s="117"/>
      <c r="Z431" s="3151"/>
      <c r="AA431" s="3152"/>
      <c r="AB431" s="3153"/>
      <c r="AC431" s="3154"/>
      <c r="AD431" s="119"/>
      <c r="AE431" s="262" t="s">
        <v>22</v>
      </c>
      <c r="AF431" s="1035" t="str">
        <f t="shared" si="161"/>
        <v>►</v>
      </c>
      <c r="AG431" s="1036" t="str">
        <f t="shared" si="162"/>
        <v/>
      </c>
      <c r="AH431" s="1037" t="str">
        <f t="shared" si="163"/>
        <v/>
      </c>
      <c r="AI431" s="1036" t="str">
        <f t="shared" si="164"/>
        <v/>
      </c>
      <c r="AJ431" s="1037" t="str">
        <f t="shared" si="165"/>
        <v/>
      </c>
      <c r="AK431" s="1037">
        <f>IF(AND(L431="A",COUNTIF(BJ15:BL62,TRIM(U431))&gt;0),1,0)</f>
        <v>0</v>
      </c>
      <c r="AL431" s="1051" t="str" cm="1">
        <f t="array" ref="AL431">IF(AF431&lt;&gt;"A","",IFERROR((IFERROR(_xlfn.XLOOKUP(TRIM(SUBSTITUTE(U431,CHAR(160)," ")),BJ15:BJ62,BM15:BM62),IFERROR(_xlfn.XLOOKUP(TRIM(SUBSTITUTE(U431,CHAR(160)," ")),BK15:BK62,BM15:BM62),_xlfn.XLOOKUP(TRIM(SUBSTITUTE(U431,CHAR(160)," ")),BL15:BL62,BM15:BM62))))*T431*IF(ISBLANK(Q431),1,Q431)+IFERROR(_xlfn.XLOOKUP("RECHERCHEX",TRIM(L431:AD431),L431:AD431),0),0))</f>
        <v/>
      </c>
      <c r="AM431" s="1038">
        <f t="shared" si="166"/>
        <v>0</v>
      </c>
      <c r="AN431" s="1627" t="str">
        <f t="shared" si="167"/>
        <v/>
      </c>
      <c r="AO431" s="1039">
        <f t="shared" si="168"/>
        <v>0</v>
      </c>
      <c r="AP431" s="1039">
        <f t="shared" si="169"/>
        <v>0</v>
      </c>
      <c r="AQ431" s="1052">
        <f>IF(AO431&gt;0,AS9,0)</f>
        <v>0</v>
      </c>
      <c r="AR431" s="1626" t="str">
        <f>IF(TRIM(AG431)="▼ recette suivante", AG431, IF(AQ431&gt;0, IF(AT9&lt;&gt;"", AT9&amp;"-ou.or.o ❾ + or - &gt;", ""), ""))</f>
        <v/>
      </c>
      <c r="AS431" s="1064"/>
      <c r="AT431" s="1064"/>
      <c r="AU431" s="1053">
        <f t="shared" si="170"/>
        <v>0</v>
      </c>
      <c r="AV431" s="1054">
        <f>IF(AK431,IF(OR(AU431="",N(AU431)&lt;=0.000000001),"",_xlfn.XLOOKUP(AJ431,BJ15:BJ62,BN15:BN62,_xlfn.XLOOKUP(AJ431,BK15:BK62,BN15:BN62,_xlfn.XLOOKUP(AJ431,BL15:BL62,BN15:BN62,"")))),0)</f>
        <v>0</v>
      </c>
      <c r="AW431" s="1067" cm="1">
        <f t="array" ref="AW431">IF(AK431&lt;&gt;1,0,IF(OR(AU431="",N(AU431)&lt;=0.000000001),"",IF(OR(AO431="",N(AO431)&lt;=0.000000001),0,IF(ISNUMBER(AU431),IFERROR(_xlfn.LET(_xlpm.ai_test,TRIM(AJ431),_xlpm.r,IFERROR(_xlfn.XLOOKUP(_xlpm.ai_test,BJ15:BJ62,ROW(BJ15:BJ62),0,1),IFERROR(_xlfn.XLOOKUP(_xlpm.ai_test,BK15:BK62,ROW(BK15:BK62),0,1),_xlfn.XLOOKUP(_xlpm.ai_test,BL15:BL62,ROW(BL15:BL62),0,1))),_xlpm.p,_xlpm.r-MIN(ROW(BJ15:BJ62))+1,_xlpm.f,INDEX(BM15:BM62,_xlpm.p),_xlpm.u,INDEX(BN15:BN62,_xlpm.p),_xlpm.s,INDEX(BP15:BP62,_xlpm.p),_xlpm.q,N(AU431)/_xlpm.f,IF(_xlpm.q&gt;=_xlpm.s,ROUND(_xlpm.q,1)&amp;" "&amp;_xlpm.ai_test&amp;" = "&amp;ROUND(_xlpm.q*_xlpm.f,1)&amp;" "&amp;_xlpm.u,ROUND(_xlpm.q,1)&amp;" "&amp;_xlpm.ai_test)),""),""))))</f>
        <v>0</v>
      </c>
      <c r="AX431" s="1055"/>
      <c r="AY431" s="1053">
        <f t="shared" si="171"/>
        <v>0</v>
      </c>
      <c r="AZ431" s="1054" t="str">
        <f t="shared" si="172"/>
        <v/>
      </c>
      <c r="BA431" s="1056">
        <f t="shared" si="173"/>
        <v>0</v>
      </c>
      <c r="BB431" s="1057" t="str">
        <f t="shared" si="174"/>
        <v/>
      </c>
      <c r="BC431" s="1046"/>
      <c r="BD431" s="1058">
        <f t="shared" si="175"/>
        <v>0</v>
      </c>
      <c r="BE431" s="1048" t="str">
        <f t="shared" si="176"/>
        <v/>
      </c>
      <c r="BF431" s="262" t="s">
        <v>22</v>
      </c>
      <c r="BG431" s="1027">
        <f t="shared" si="177"/>
        <v>0</v>
      </c>
      <c r="BH431" s="1028">
        <f t="shared" si="178"/>
        <v>0</v>
      </c>
      <c r="BI431"/>
      <c r="BR431"/>
      <c r="BS431"/>
      <c r="BT431"/>
      <c r="BU431"/>
      <c r="BV431"/>
      <c r="BW431"/>
      <c r="BX431" s="964" t="str">
        <f t="shared" si="160"/>
        <v>►</v>
      </c>
      <c r="BY431" s="848"/>
      <c r="BZ431" s="848"/>
      <c r="CA431" s="848"/>
      <c r="CB431" s="848"/>
      <c r="CC431" s="848"/>
      <c r="CD431" s="262"/>
      <c r="CE431"/>
      <c r="CF431"/>
      <c r="CG431"/>
      <c r="CH431"/>
      <c r="CI431"/>
      <c r="CJ431"/>
      <c r="CK431"/>
      <c r="CL431" s="262"/>
      <c r="CM431"/>
      <c r="CN431"/>
      <c r="CO431"/>
      <c r="CP431"/>
      <c r="CQ431"/>
      <c r="CR431"/>
      <c r="CS431"/>
      <c r="CT431" s="262"/>
      <c r="CU431"/>
      <c r="CV431"/>
      <c r="CW431"/>
      <c r="CX431"/>
      <c r="CY431"/>
      <c r="CZ431"/>
      <c r="DA431"/>
      <c r="DB431" s="262"/>
      <c r="DC431" s="3">
        <v>1</v>
      </c>
    </row>
    <row r="432" spans="3:107" s="701" customFormat="1" ht="21" customHeight="1">
      <c r="C432"/>
      <c r="D432" s="262"/>
      <c r="E432" s="262"/>
      <c r="F432" s="262"/>
      <c r="G432" s="262"/>
      <c r="H432" s="262"/>
      <c r="I432" s="262"/>
      <c r="J432" s="262"/>
      <c r="K432" s="262"/>
      <c r="L432" s="115" t="s">
        <v>16</v>
      </c>
      <c r="M432" s="3141"/>
      <c r="N432" s="3142"/>
      <c r="O432" s="3141"/>
      <c r="P432" s="3143"/>
      <c r="Q432" s="3144"/>
      <c r="R432" s="3145"/>
      <c r="S432" s="3146"/>
      <c r="T432" s="3147"/>
      <c r="U432" s="3148"/>
      <c r="V432" s="3149"/>
      <c r="W432" s="2109"/>
      <c r="X432" s="3150"/>
      <c r="Y432" s="117"/>
      <c r="Z432" s="3151"/>
      <c r="AA432" s="3152"/>
      <c r="AB432" s="3153"/>
      <c r="AC432" s="3154"/>
      <c r="AD432" s="119"/>
      <c r="AE432" s="262" t="s">
        <v>22</v>
      </c>
      <c r="AF432" s="1035" t="str">
        <f t="shared" si="161"/>
        <v>►</v>
      </c>
      <c r="AG432" s="1036" t="str">
        <f t="shared" si="162"/>
        <v/>
      </c>
      <c r="AH432" s="1037" t="str">
        <f t="shared" si="163"/>
        <v/>
      </c>
      <c r="AI432" s="1036" t="str">
        <f t="shared" si="164"/>
        <v/>
      </c>
      <c r="AJ432" s="1037" t="str">
        <f t="shared" si="165"/>
        <v/>
      </c>
      <c r="AK432" s="1037">
        <f>IF(AND(L432="A",COUNTIF(BJ15:BL62,TRIM(U432))&gt;0),1,0)</f>
        <v>0</v>
      </c>
      <c r="AL432" s="1051" t="str" cm="1">
        <f t="array" ref="AL432">IF(AF432&lt;&gt;"A","",IFERROR((IFERROR(_xlfn.XLOOKUP(TRIM(SUBSTITUTE(U432,CHAR(160)," ")),BJ15:BJ62,BM15:BM62),IFERROR(_xlfn.XLOOKUP(TRIM(SUBSTITUTE(U432,CHAR(160)," ")),BK15:BK62,BM15:BM62),_xlfn.XLOOKUP(TRIM(SUBSTITUTE(U432,CHAR(160)," ")),BL15:BL62,BM15:BM62))))*T432*IF(ISBLANK(Q432),1,Q432)+IFERROR(_xlfn.XLOOKUP("RECHERCHEX",TRIM(L432:AD432),L432:AD432),0),0))</f>
        <v/>
      </c>
      <c r="AM432" s="1038">
        <f t="shared" si="166"/>
        <v>0</v>
      </c>
      <c r="AN432" s="1627" t="str">
        <f t="shared" si="167"/>
        <v/>
      </c>
      <c r="AO432" s="1039">
        <f t="shared" si="168"/>
        <v>0</v>
      </c>
      <c r="AP432" s="1039">
        <f t="shared" si="169"/>
        <v>0</v>
      </c>
      <c r="AQ432" s="1040">
        <f>IF(AO432&gt;0,AS9,0)</f>
        <v>0</v>
      </c>
      <c r="AR432" s="1628" t="str">
        <f>IF(TRIM(AG432)="▼ recette suivante", AG432, IF(AQ432&gt;0, IF(AT9&lt;&gt;"", AT9&amp;"-ou.or.o ❾ + or - &gt;", ""), ""))</f>
        <v/>
      </c>
      <c r="AS432" s="1064"/>
      <c r="AT432" s="1064"/>
      <c r="AU432" s="1042">
        <f t="shared" si="170"/>
        <v>0</v>
      </c>
      <c r="AV432" s="1043">
        <f>IF(AK432,IF(OR(AU432="",N(AU432)&lt;=0.000000001),"",_xlfn.XLOOKUP(AJ432,BJ15:BJ62,BN15:BN62,_xlfn.XLOOKUP(AJ432,BK15:BK62,BN15:BN62,_xlfn.XLOOKUP(AJ432,BL15:BL62,BN15:BN62,"")))),0)</f>
        <v>0</v>
      </c>
      <c r="AW432" s="1065" cm="1">
        <f t="array" ref="AW432">IF(AK432&lt;&gt;1,0,IF(OR(AU432="",N(AU432)&lt;=0.000000001),"",IF(OR(AO432="",N(AO432)&lt;=0.000000001),0,IF(ISNUMBER(AU432),IFERROR(_xlfn.LET(_xlpm.ai_test,TRIM(AJ432),_xlpm.r,IFERROR(_xlfn.XLOOKUP(_xlpm.ai_test,BJ15:BJ62,ROW(BJ15:BJ62),0,1),IFERROR(_xlfn.XLOOKUP(_xlpm.ai_test,BK15:BK62,ROW(BK15:BK62),0,1),_xlfn.XLOOKUP(_xlpm.ai_test,BL15:BL62,ROW(BL15:BL62),0,1))),_xlpm.p,_xlpm.r-MIN(ROW(BJ15:BJ62))+1,_xlpm.f,INDEX(BM15:BM62,_xlpm.p),_xlpm.u,INDEX(BN15:BN62,_xlpm.p),_xlpm.s,INDEX(BP15:BP62,_xlpm.p),_xlpm.q,N(AU432)/_xlpm.f,IF(_xlpm.q&gt;=_xlpm.s,ROUND(_xlpm.q,1)&amp;" "&amp;_xlpm.ai_test&amp;" = "&amp;ROUND(_xlpm.q*_xlpm.f,1)&amp;" "&amp;_xlpm.u,ROUND(_xlpm.q,1)&amp;" "&amp;_xlpm.ai_test)),""),""))))</f>
        <v>0</v>
      </c>
      <c r="AX432" s="1055"/>
      <c r="AY432" s="1042">
        <f t="shared" si="171"/>
        <v>0</v>
      </c>
      <c r="AZ432" s="1043" t="str">
        <f t="shared" si="172"/>
        <v/>
      </c>
      <c r="BA432" s="1044">
        <f t="shared" si="173"/>
        <v>0</v>
      </c>
      <c r="BB432" s="1045" t="str">
        <f t="shared" si="174"/>
        <v/>
      </c>
      <c r="BC432" s="1046"/>
      <c r="BD432" s="1047">
        <f t="shared" si="175"/>
        <v>0</v>
      </c>
      <c r="BE432" s="1048" t="str">
        <f t="shared" si="176"/>
        <v/>
      </c>
      <c r="BF432" s="262" t="s">
        <v>22</v>
      </c>
      <c r="BG432" s="1027">
        <f t="shared" si="177"/>
        <v>0</v>
      </c>
      <c r="BH432" s="1028">
        <f t="shared" si="178"/>
        <v>0</v>
      </c>
      <c r="BI432"/>
      <c r="BR432"/>
      <c r="BS432"/>
      <c r="BT432"/>
      <c r="BU432"/>
      <c r="BV432"/>
      <c r="BW432"/>
      <c r="BX432" s="964" t="str">
        <f t="shared" si="160"/>
        <v>►</v>
      </c>
      <c r="BY432" s="848"/>
      <c r="BZ432" s="848"/>
      <c r="CA432" s="848"/>
      <c r="CB432" s="848"/>
      <c r="CC432" s="848"/>
      <c r="CD432" s="262"/>
      <c r="CE432"/>
      <c r="CF432"/>
      <c r="CG432"/>
      <c r="CH432"/>
      <c r="CI432"/>
      <c r="CJ432"/>
      <c r="CK432"/>
      <c r="CL432" s="262"/>
      <c r="CM432"/>
      <c r="CN432"/>
      <c r="CO432"/>
      <c r="CP432"/>
      <c r="CQ432"/>
      <c r="CR432"/>
      <c r="CS432"/>
      <c r="CT432" s="262"/>
      <c r="CU432"/>
      <c r="CV432"/>
      <c r="CW432"/>
      <c r="CX432"/>
      <c r="CY432"/>
      <c r="CZ432"/>
      <c r="DA432"/>
      <c r="DB432" s="262"/>
      <c r="DC432" s="3">
        <v>1</v>
      </c>
    </row>
    <row r="433" spans="3:107" s="701" customFormat="1" ht="21" customHeight="1">
      <c r="C433"/>
      <c r="D433" s="262"/>
      <c r="E433" s="262"/>
      <c r="F433" s="262"/>
      <c r="G433" s="262"/>
      <c r="H433" s="262"/>
      <c r="I433" s="262"/>
      <c r="J433" s="262"/>
      <c r="K433" s="262"/>
      <c r="L433" s="115" t="s">
        <v>16</v>
      </c>
      <c r="M433" s="3141"/>
      <c r="N433" s="3142"/>
      <c r="O433" s="3141"/>
      <c r="P433" s="3143"/>
      <c r="Q433" s="3144"/>
      <c r="R433" s="3145"/>
      <c r="S433" s="3146"/>
      <c r="T433" s="3147"/>
      <c r="U433" s="3148"/>
      <c r="V433" s="3149"/>
      <c r="W433" s="2109"/>
      <c r="X433" s="3150"/>
      <c r="Y433" s="117"/>
      <c r="Z433" s="3151"/>
      <c r="AA433" s="3152"/>
      <c r="AB433" s="3153"/>
      <c r="AC433" s="3154"/>
      <c r="AD433" s="119"/>
      <c r="AE433" s="262" t="s">
        <v>22</v>
      </c>
      <c r="AF433" s="1035" t="str">
        <f t="shared" si="161"/>
        <v>►</v>
      </c>
      <c r="AG433" s="1036" t="str">
        <f t="shared" si="162"/>
        <v/>
      </c>
      <c r="AH433" s="1037" t="str">
        <f t="shared" si="163"/>
        <v/>
      </c>
      <c r="AI433" s="1036" t="str">
        <f t="shared" si="164"/>
        <v/>
      </c>
      <c r="AJ433" s="1037" t="str">
        <f t="shared" si="165"/>
        <v/>
      </c>
      <c r="AK433" s="1037">
        <f>IF(AND(L433="A",COUNTIF(BJ15:BL62,TRIM(U433))&gt;0),1,0)</f>
        <v>0</v>
      </c>
      <c r="AL433" s="1051" t="str" cm="1">
        <f t="array" ref="AL433">IF(AF433&lt;&gt;"A","",IFERROR((IFERROR(_xlfn.XLOOKUP(TRIM(SUBSTITUTE(U433,CHAR(160)," ")),BJ15:BJ62,BM15:BM62),IFERROR(_xlfn.XLOOKUP(TRIM(SUBSTITUTE(U433,CHAR(160)," ")),BK15:BK62,BM15:BM62),_xlfn.XLOOKUP(TRIM(SUBSTITUTE(U433,CHAR(160)," ")),BL15:BL62,BM15:BM62))))*T433*IF(ISBLANK(Q433),1,Q433)+IFERROR(_xlfn.XLOOKUP("RECHERCHEX",TRIM(L433:AD433),L433:AD433),0),0))</f>
        <v/>
      </c>
      <c r="AM433" s="1038">
        <f t="shared" si="166"/>
        <v>0</v>
      </c>
      <c r="AN433" s="1627" t="str">
        <f t="shared" si="167"/>
        <v/>
      </c>
      <c r="AO433" s="1039">
        <f t="shared" si="168"/>
        <v>0</v>
      </c>
      <c r="AP433" s="1039">
        <f t="shared" si="169"/>
        <v>0</v>
      </c>
      <c r="AQ433" s="1052">
        <f>IF(AO433&gt;0,AS9,0)</f>
        <v>0</v>
      </c>
      <c r="AR433" s="1626" t="str">
        <f>IF(TRIM(AG433)="▼ recette suivante", AG433, IF(AQ433&gt;0, IF(AT9&lt;&gt;"", AT9&amp;"-ou.or.o ❾ + or - &gt;", ""), ""))</f>
        <v/>
      </c>
      <c r="AS433" s="1064"/>
      <c r="AT433" s="1064"/>
      <c r="AU433" s="1053">
        <f t="shared" si="170"/>
        <v>0</v>
      </c>
      <c r="AV433" s="1054">
        <f>IF(AK433,IF(OR(AU433="",N(AU433)&lt;=0.000000001),"",_xlfn.XLOOKUP(AJ433,BJ15:BJ62,BN15:BN62,_xlfn.XLOOKUP(AJ433,BK15:BK62,BN15:BN62,_xlfn.XLOOKUP(AJ433,BL15:BL62,BN15:BN62,"")))),0)</f>
        <v>0</v>
      </c>
      <c r="AW433" s="1067" cm="1">
        <f t="array" ref="AW433">IF(AK433&lt;&gt;1,0,IF(OR(AU433="",N(AU433)&lt;=0.000000001),"",IF(OR(AO433="",N(AO433)&lt;=0.000000001),0,IF(ISNUMBER(AU433),IFERROR(_xlfn.LET(_xlpm.ai_test,TRIM(AJ433),_xlpm.r,IFERROR(_xlfn.XLOOKUP(_xlpm.ai_test,BJ15:BJ62,ROW(BJ15:BJ62),0,1),IFERROR(_xlfn.XLOOKUP(_xlpm.ai_test,BK15:BK62,ROW(BK15:BK62),0,1),_xlfn.XLOOKUP(_xlpm.ai_test,BL15:BL62,ROW(BL15:BL62),0,1))),_xlpm.p,_xlpm.r-MIN(ROW(BJ15:BJ62))+1,_xlpm.f,INDEX(BM15:BM62,_xlpm.p),_xlpm.u,INDEX(BN15:BN62,_xlpm.p),_xlpm.s,INDEX(BP15:BP62,_xlpm.p),_xlpm.q,N(AU433)/_xlpm.f,IF(_xlpm.q&gt;=_xlpm.s,ROUND(_xlpm.q,1)&amp;" "&amp;_xlpm.ai_test&amp;" = "&amp;ROUND(_xlpm.q*_xlpm.f,1)&amp;" "&amp;_xlpm.u,ROUND(_xlpm.q,1)&amp;" "&amp;_xlpm.ai_test)),""),""))))</f>
        <v>0</v>
      </c>
      <c r="AX433" s="1055"/>
      <c r="AY433" s="1053">
        <f t="shared" si="171"/>
        <v>0</v>
      </c>
      <c r="AZ433" s="1054" t="str">
        <f t="shared" si="172"/>
        <v/>
      </c>
      <c r="BA433" s="1056">
        <f t="shared" si="173"/>
        <v>0</v>
      </c>
      <c r="BB433" s="1057" t="str">
        <f t="shared" si="174"/>
        <v/>
      </c>
      <c r="BC433" s="1046"/>
      <c r="BD433" s="1058">
        <f t="shared" si="175"/>
        <v>0</v>
      </c>
      <c r="BE433" s="1048" t="str">
        <f t="shared" si="176"/>
        <v/>
      </c>
      <c r="BF433" s="262" t="s">
        <v>22</v>
      </c>
      <c r="BG433" s="1027">
        <f t="shared" si="177"/>
        <v>0</v>
      </c>
      <c r="BH433" s="1028">
        <f t="shared" si="178"/>
        <v>0</v>
      </c>
      <c r="BI433"/>
      <c r="BR433"/>
      <c r="BS433"/>
      <c r="BT433"/>
      <c r="BU433"/>
      <c r="BV433"/>
      <c r="BW433"/>
      <c r="BX433" s="964" t="str">
        <f t="shared" si="160"/>
        <v>►</v>
      </c>
      <c r="BY433" s="848"/>
      <c r="BZ433" s="848"/>
      <c r="CA433" s="848"/>
      <c r="CB433" s="848"/>
      <c r="CC433" s="848"/>
      <c r="CD433" s="262"/>
      <c r="CE433"/>
      <c r="CF433"/>
      <c r="CG433"/>
      <c r="CH433"/>
      <c r="CI433"/>
      <c r="CJ433"/>
      <c r="CK433"/>
      <c r="CL433" s="262"/>
      <c r="CM433"/>
      <c r="CN433"/>
      <c r="CO433"/>
      <c r="CP433"/>
      <c r="CQ433"/>
      <c r="CR433"/>
      <c r="CS433"/>
      <c r="CT433" s="262"/>
      <c r="CU433"/>
      <c r="CV433"/>
      <c r="CW433"/>
      <c r="CX433"/>
      <c r="CY433"/>
      <c r="CZ433"/>
      <c r="DA433"/>
      <c r="DB433" s="262"/>
      <c r="DC433" s="3">
        <v>1</v>
      </c>
    </row>
    <row r="434" spans="3:107" s="701" customFormat="1" ht="21" customHeight="1">
      <c r="C434"/>
      <c r="D434" s="262"/>
      <c r="E434" s="262"/>
      <c r="F434" s="262"/>
      <c r="G434" s="262"/>
      <c r="H434" s="262"/>
      <c r="I434" s="262"/>
      <c r="J434" s="262"/>
      <c r="K434" s="262"/>
      <c r="L434" s="115" t="s">
        <v>16</v>
      </c>
      <c r="M434" s="3141"/>
      <c r="N434" s="3142"/>
      <c r="O434" s="3141"/>
      <c r="P434" s="3143"/>
      <c r="Q434" s="3144"/>
      <c r="R434" s="3145"/>
      <c r="S434" s="3146"/>
      <c r="T434" s="3147"/>
      <c r="U434" s="3148"/>
      <c r="V434" s="3149"/>
      <c r="W434" s="2109"/>
      <c r="X434" s="3150"/>
      <c r="Y434" s="117"/>
      <c r="Z434" s="3151"/>
      <c r="AA434" s="3152"/>
      <c r="AB434" s="3153"/>
      <c r="AC434" s="3154"/>
      <c r="AD434" s="119"/>
      <c r="AE434" s="262" t="s">
        <v>22</v>
      </c>
      <c r="AF434" s="1035" t="str">
        <f t="shared" si="161"/>
        <v>►</v>
      </c>
      <c r="AG434" s="1036" t="str">
        <f t="shared" si="162"/>
        <v/>
      </c>
      <c r="AH434" s="1037" t="str">
        <f t="shared" si="163"/>
        <v/>
      </c>
      <c r="AI434" s="1036" t="str">
        <f t="shared" si="164"/>
        <v/>
      </c>
      <c r="AJ434" s="1037" t="str">
        <f t="shared" si="165"/>
        <v/>
      </c>
      <c r="AK434" s="1037">
        <f>IF(AND(L434="A",COUNTIF(BJ15:BL62,TRIM(U434))&gt;0),1,0)</f>
        <v>0</v>
      </c>
      <c r="AL434" s="1051" t="str" cm="1">
        <f t="array" ref="AL434">IF(AF434&lt;&gt;"A","",IFERROR((IFERROR(_xlfn.XLOOKUP(TRIM(SUBSTITUTE(U434,CHAR(160)," ")),BJ15:BJ62,BM15:BM62),IFERROR(_xlfn.XLOOKUP(TRIM(SUBSTITUTE(U434,CHAR(160)," ")),BK15:BK62,BM15:BM62),_xlfn.XLOOKUP(TRIM(SUBSTITUTE(U434,CHAR(160)," ")),BL15:BL62,BM15:BM62))))*T434*IF(ISBLANK(Q434),1,Q434)+IFERROR(_xlfn.XLOOKUP("RECHERCHEX",TRIM(L434:AD434),L434:AD434),0),0))</f>
        <v/>
      </c>
      <c r="AM434" s="1038">
        <f t="shared" si="166"/>
        <v>0</v>
      </c>
      <c r="AN434" s="1627" t="str">
        <f t="shared" si="167"/>
        <v/>
      </c>
      <c r="AO434" s="1039">
        <f t="shared" si="168"/>
        <v>0</v>
      </c>
      <c r="AP434" s="1039">
        <f t="shared" si="169"/>
        <v>0</v>
      </c>
      <c r="AQ434" s="1040">
        <f>IF(AO434&gt;0,AS9,0)</f>
        <v>0</v>
      </c>
      <c r="AR434" s="1628" t="str">
        <f>IF(TRIM(AG434)="▼ recette suivante", AG434, IF(AQ434&gt;0, IF(AT9&lt;&gt;"", AT9&amp;"-ou.or.o ❾ + or - &gt;", ""), ""))</f>
        <v/>
      </c>
      <c r="AS434" s="1064"/>
      <c r="AT434" s="1064"/>
      <c r="AU434" s="1042">
        <f t="shared" si="170"/>
        <v>0</v>
      </c>
      <c r="AV434" s="1043">
        <f>IF(AK434,IF(OR(AU434="",N(AU434)&lt;=0.000000001),"",_xlfn.XLOOKUP(AJ434,BJ15:BJ62,BN15:BN62,_xlfn.XLOOKUP(AJ434,BK15:BK62,BN15:BN62,_xlfn.XLOOKUP(AJ434,BL15:BL62,BN15:BN62,"")))),0)</f>
        <v>0</v>
      </c>
      <c r="AW434" s="1065" cm="1">
        <f t="array" ref="AW434">IF(AK434&lt;&gt;1,0,IF(OR(AU434="",N(AU434)&lt;=0.000000001),"",IF(OR(AO434="",N(AO434)&lt;=0.000000001),0,IF(ISNUMBER(AU434),IFERROR(_xlfn.LET(_xlpm.ai_test,TRIM(AJ434),_xlpm.r,IFERROR(_xlfn.XLOOKUP(_xlpm.ai_test,BJ15:BJ62,ROW(BJ15:BJ62),0,1),IFERROR(_xlfn.XLOOKUP(_xlpm.ai_test,BK15:BK62,ROW(BK15:BK62),0,1),_xlfn.XLOOKUP(_xlpm.ai_test,BL15:BL62,ROW(BL15:BL62),0,1))),_xlpm.p,_xlpm.r-MIN(ROW(BJ15:BJ62))+1,_xlpm.f,INDEX(BM15:BM62,_xlpm.p),_xlpm.u,INDEX(BN15:BN62,_xlpm.p),_xlpm.s,INDEX(BP15:BP62,_xlpm.p),_xlpm.q,N(AU434)/_xlpm.f,IF(_xlpm.q&gt;=_xlpm.s,ROUND(_xlpm.q,1)&amp;" "&amp;_xlpm.ai_test&amp;" = "&amp;ROUND(_xlpm.q*_xlpm.f,1)&amp;" "&amp;_xlpm.u,ROUND(_xlpm.q,1)&amp;" "&amp;_xlpm.ai_test)),""),""))))</f>
        <v>0</v>
      </c>
      <c r="AX434" s="1055"/>
      <c r="AY434" s="1042">
        <f t="shared" si="171"/>
        <v>0</v>
      </c>
      <c r="AZ434" s="1043" t="str">
        <f t="shared" si="172"/>
        <v/>
      </c>
      <c r="BA434" s="1044">
        <f t="shared" si="173"/>
        <v>0</v>
      </c>
      <c r="BB434" s="1045" t="str">
        <f t="shared" si="174"/>
        <v/>
      </c>
      <c r="BC434" s="1046"/>
      <c r="BD434" s="1047">
        <f t="shared" si="175"/>
        <v>0</v>
      </c>
      <c r="BE434" s="1048" t="str">
        <f t="shared" si="176"/>
        <v/>
      </c>
      <c r="BF434" s="262" t="s">
        <v>22</v>
      </c>
      <c r="BG434" s="1027">
        <f t="shared" si="177"/>
        <v>0</v>
      </c>
      <c r="BH434" s="1028">
        <f t="shared" si="178"/>
        <v>0</v>
      </c>
      <c r="BI434"/>
      <c r="BR434"/>
      <c r="BS434"/>
      <c r="BT434"/>
      <c r="BU434"/>
      <c r="BV434"/>
      <c r="BW434"/>
      <c r="BX434" s="964" t="str">
        <f t="shared" si="160"/>
        <v>►</v>
      </c>
      <c r="BY434" s="848"/>
      <c r="BZ434" s="848"/>
      <c r="CA434" s="848"/>
      <c r="CB434" s="848"/>
      <c r="CC434" s="848"/>
      <c r="CD434" s="262"/>
      <c r="CE434"/>
      <c r="CF434"/>
      <c r="CG434"/>
      <c r="CH434"/>
      <c r="CI434"/>
      <c r="CJ434"/>
      <c r="CK434"/>
      <c r="CL434" s="262"/>
      <c r="CM434"/>
      <c r="CN434"/>
      <c r="CO434"/>
      <c r="CP434"/>
      <c r="CQ434"/>
      <c r="CR434"/>
      <c r="CS434"/>
      <c r="CT434" s="262"/>
      <c r="CU434"/>
      <c r="CV434"/>
      <c r="CW434"/>
      <c r="CX434"/>
      <c r="CY434"/>
      <c r="CZ434"/>
      <c r="DA434"/>
      <c r="DB434" s="262"/>
      <c r="DC434" s="3">
        <v>1</v>
      </c>
    </row>
    <row r="435" spans="3:107" s="701" customFormat="1" ht="21" customHeight="1">
      <c r="C435"/>
      <c r="D435" s="262"/>
      <c r="E435" s="262"/>
      <c r="F435" s="262"/>
      <c r="G435" s="262"/>
      <c r="H435" s="262"/>
      <c r="I435" s="262"/>
      <c r="J435" s="262"/>
      <c r="K435" s="262"/>
      <c r="L435" s="115" t="s">
        <v>16</v>
      </c>
      <c r="M435" s="3141"/>
      <c r="N435" s="3142"/>
      <c r="O435" s="3141"/>
      <c r="P435" s="3143"/>
      <c r="Q435" s="3144"/>
      <c r="R435" s="3145"/>
      <c r="S435" s="3146"/>
      <c r="T435" s="3147"/>
      <c r="U435" s="3148"/>
      <c r="V435" s="3149"/>
      <c r="W435" s="2109"/>
      <c r="X435" s="3150"/>
      <c r="Y435" s="117"/>
      <c r="Z435" s="3151"/>
      <c r="AA435" s="3152"/>
      <c r="AB435" s="3153"/>
      <c r="AC435" s="3154"/>
      <c r="AD435" s="119"/>
      <c r="AE435" s="262" t="s">
        <v>22</v>
      </c>
      <c r="AF435" s="1035" t="str">
        <f t="shared" si="161"/>
        <v>►</v>
      </c>
      <c r="AG435" s="1036" t="str">
        <f t="shared" si="162"/>
        <v/>
      </c>
      <c r="AH435" s="1037" t="str">
        <f t="shared" si="163"/>
        <v/>
      </c>
      <c r="AI435" s="1036" t="str">
        <f t="shared" si="164"/>
        <v/>
      </c>
      <c r="AJ435" s="1037" t="str">
        <f t="shared" si="165"/>
        <v/>
      </c>
      <c r="AK435" s="1037">
        <f>IF(AND(L435="A",COUNTIF(BJ15:BL62,TRIM(U435))&gt;0),1,0)</f>
        <v>0</v>
      </c>
      <c r="AL435" s="1051" t="str" cm="1">
        <f t="array" ref="AL435">IF(AF435&lt;&gt;"A","",IFERROR((IFERROR(_xlfn.XLOOKUP(TRIM(SUBSTITUTE(U435,CHAR(160)," ")),BJ15:BJ62,BM15:BM62),IFERROR(_xlfn.XLOOKUP(TRIM(SUBSTITUTE(U435,CHAR(160)," ")),BK15:BK62,BM15:BM62),_xlfn.XLOOKUP(TRIM(SUBSTITUTE(U435,CHAR(160)," ")),BL15:BL62,BM15:BM62))))*T435*IF(ISBLANK(Q435),1,Q435)+IFERROR(_xlfn.XLOOKUP("RECHERCHEX",TRIM(L435:AD435),L435:AD435),0),0))</f>
        <v/>
      </c>
      <c r="AM435" s="1038">
        <f t="shared" si="166"/>
        <v>0</v>
      </c>
      <c r="AN435" s="1627" t="str">
        <f t="shared" si="167"/>
        <v/>
      </c>
      <c r="AO435" s="1039">
        <f t="shared" si="168"/>
        <v>0</v>
      </c>
      <c r="AP435" s="1039">
        <f t="shared" si="169"/>
        <v>0</v>
      </c>
      <c r="AQ435" s="1052">
        <f>IF(AO435&gt;0,AS9,0)</f>
        <v>0</v>
      </c>
      <c r="AR435" s="1626" t="str">
        <f>IF(TRIM(AG435)="▼ recette suivante", AG435, IF(AQ435&gt;0, IF(AT9&lt;&gt;"", AT9&amp;"-ou.or.o ❾ + or - &gt;", ""), ""))</f>
        <v/>
      </c>
      <c r="AS435" s="1064"/>
      <c r="AT435" s="1064"/>
      <c r="AU435" s="1053">
        <f t="shared" si="170"/>
        <v>0</v>
      </c>
      <c r="AV435" s="1054">
        <f>IF(AK435,IF(OR(AU435="",N(AU435)&lt;=0.000000001),"",_xlfn.XLOOKUP(AJ435,BJ15:BJ62,BN15:BN62,_xlfn.XLOOKUP(AJ435,BK15:BK62,BN15:BN62,_xlfn.XLOOKUP(AJ435,BL15:BL62,BN15:BN62,"")))),0)</f>
        <v>0</v>
      </c>
      <c r="AW435" s="1067" cm="1">
        <f t="array" ref="AW435">IF(AK435&lt;&gt;1,0,IF(OR(AU435="",N(AU435)&lt;=0.000000001),"",IF(OR(AO435="",N(AO435)&lt;=0.000000001),0,IF(ISNUMBER(AU435),IFERROR(_xlfn.LET(_xlpm.ai_test,TRIM(AJ435),_xlpm.r,IFERROR(_xlfn.XLOOKUP(_xlpm.ai_test,BJ15:BJ62,ROW(BJ15:BJ62),0,1),IFERROR(_xlfn.XLOOKUP(_xlpm.ai_test,BK15:BK62,ROW(BK15:BK62),0,1),_xlfn.XLOOKUP(_xlpm.ai_test,BL15:BL62,ROW(BL15:BL62),0,1))),_xlpm.p,_xlpm.r-MIN(ROW(BJ15:BJ62))+1,_xlpm.f,INDEX(BM15:BM62,_xlpm.p),_xlpm.u,INDEX(BN15:BN62,_xlpm.p),_xlpm.s,INDEX(BP15:BP62,_xlpm.p),_xlpm.q,N(AU435)/_xlpm.f,IF(_xlpm.q&gt;=_xlpm.s,ROUND(_xlpm.q,1)&amp;" "&amp;_xlpm.ai_test&amp;" = "&amp;ROUND(_xlpm.q*_xlpm.f,1)&amp;" "&amp;_xlpm.u,ROUND(_xlpm.q,1)&amp;" "&amp;_xlpm.ai_test)),""),""))))</f>
        <v>0</v>
      </c>
      <c r="AX435" s="1055"/>
      <c r="AY435" s="1053">
        <f t="shared" si="171"/>
        <v>0</v>
      </c>
      <c r="AZ435" s="1054" t="str">
        <f t="shared" si="172"/>
        <v/>
      </c>
      <c r="BA435" s="1056">
        <f t="shared" si="173"/>
        <v>0</v>
      </c>
      <c r="BB435" s="1057" t="str">
        <f t="shared" si="174"/>
        <v/>
      </c>
      <c r="BC435" s="1046"/>
      <c r="BD435" s="1058">
        <f t="shared" si="175"/>
        <v>0</v>
      </c>
      <c r="BE435" s="1048" t="str">
        <f t="shared" si="176"/>
        <v/>
      </c>
      <c r="BF435" s="262" t="s">
        <v>22</v>
      </c>
      <c r="BG435" s="1027">
        <f t="shared" si="177"/>
        <v>0</v>
      </c>
      <c r="BH435" s="1028">
        <f t="shared" si="178"/>
        <v>0</v>
      </c>
      <c r="BI435"/>
      <c r="BR435"/>
      <c r="BS435"/>
      <c r="BT435"/>
      <c r="BU435"/>
      <c r="BV435"/>
      <c r="BW435"/>
      <c r="BX435" s="964" t="str">
        <f t="shared" si="160"/>
        <v>►</v>
      </c>
      <c r="BY435" s="848"/>
      <c r="BZ435" s="848"/>
      <c r="CA435" s="848"/>
      <c r="CB435" s="848"/>
      <c r="CC435" s="848"/>
      <c r="CD435" s="262"/>
      <c r="CE435"/>
      <c r="CF435"/>
      <c r="CG435"/>
      <c r="CH435"/>
      <c r="CI435"/>
      <c r="CJ435"/>
      <c r="CK435"/>
      <c r="CL435"/>
      <c r="CM435"/>
      <c r="CN435"/>
      <c r="CO435"/>
      <c r="CP435"/>
      <c r="CQ435"/>
      <c r="CR435"/>
      <c r="CS435"/>
      <c r="CT435"/>
      <c r="CU435"/>
      <c r="CV435"/>
      <c r="CW435"/>
      <c r="CX435"/>
      <c r="CY435"/>
      <c r="CZ435"/>
      <c r="DA435"/>
      <c r="DB435"/>
      <c r="DC435" s="3">
        <v>1</v>
      </c>
    </row>
    <row r="436" spans="3:107" s="701" customFormat="1" ht="21" customHeight="1">
      <c r="C436"/>
      <c r="D436" s="262"/>
      <c r="E436" s="262"/>
      <c r="F436" s="262"/>
      <c r="G436" s="262"/>
      <c r="H436" s="262"/>
      <c r="I436" s="262"/>
      <c r="J436" s="262"/>
      <c r="K436" s="262"/>
      <c r="L436" s="115" t="s">
        <v>16</v>
      </c>
      <c r="M436" s="3141"/>
      <c r="N436" s="3142"/>
      <c r="O436" s="3141"/>
      <c r="P436" s="3143"/>
      <c r="Q436" s="3144"/>
      <c r="R436" s="3145"/>
      <c r="S436" s="3146"/>
      <c r="T436" s="3147"/>
      <c r="U436" s="3148"/>
      <c r="V436" s="3149"/>
      <c r="W436" s="2109"/>
      <c r="X436" s="3150"/>
      <c r="Y436" s="117"/>
      <c r="Z436" s="3151"/>
      <c r="AA436" s="3152"/>
      <c r="AB436" s="3153"/>
      <c r="AC436" s="3154"/>
      <c r="AD436" s="119"/>
      <c r="AE436" s="262" t="s">
        <v>22</v>
      </c>
      <c r="AF436" s="1035" t="str">
        <f t="shared" si="161"/>
        <v>►</v>
      </c>
      <c r="AG436" s="1036" t="str">
        <f t="shared" si="162"/>
        <v/>
      </c>
      <c r="AH436" s="1037" t="str">
        <f t="shared" si="163"/>
        <v/>
      </c>
      <c r="AI436" s="1036" t="str">
        <f t="shared" si="164"/>
        <v/>
      </c>
      <c r="AJ436" s="1037" t="str">
        <f t="shared" si="165"/>
        <v/>
      </c>
      <c r="AK436" s="1037">
        <f>IF(AND(L436="A",COUNTIF(BJ15:BL62,TRIM(U436))&gt;0),1,0)</f>
        <v>0</v>
      </c>
      <c r="AL436" s="1051" t="str" cm="1">
        <f t="array" ref="AL436">IF(AF436&lt;&gt;"A","",IFERROR((IFERROR(_xlfn.XLOOKUP(TRIM(SUBSTITUTE(U436,CHAR(160)," ")),BJ15:BJ62,BM15:BM62),IFERROR(_xlfn.XLOOKUP(TRIM(SUBSTITUTE(U436,CHAR(160)," ")),BK15:BK62,BM15:BM62),_xlfn.XLOOKUP(TRIM(SUBSTITUTE(U436,CHAR(160)," ")),BL15:BL62,BM15:BM62))))*T436*IF(ISBLANK(Q436),1,Q436)+IFERROR(_xlfn.XLOOKUP("RECHERCHEX",TRIM(L436:AD436),L436:AD436),0),0))</f>
        <v/>
      </c>
      <c r="AM436" s="1038">
        <f t="shared" si="166"/>
        <v>0</v>
      </c>
      <c r="AN436" s="1627" t="str">
        <f t="shared" si="167"/>
        <v/>
      </c>
      <c r="AO436" s="1039">
        <f t="shared" si="168"/>
        <v>0</v>
      </c>
      <c r="AP436" s="1039">
        <f t="shared" si="169"/>
        <v>0</v>
      </c>
      <c r="AQ436" s="1040">
        <f>IF(AO436&gt;0,AS9,0)</f>
        <v>0</v>
      </c>
      <c r="AR436" s="1628" t="str">
        <f>IF(TRIM(AG436)="▼ recette suivante", AG436, IF(AQ436&gt;0, IF(AT9&lt;&gt;"", AT9&amp;"-ou.or.o ❾ + or - &gt;", ""), ""))</f>
        <v/>
      </c>
      <c r="AS436" s="1064"/>
      <c r="AT436" s="1064"/>
      <c r="AU436" s="1042">
        <f t="shared" si="170"/>
        <v>0</v>
      </c>
      <c r="AV436" s="1043">
        <f>IF(AK436,IF(OR(AU436="",N(AU436)&lt;=0.000000001),"",_xlfn.XLOOKUP(AJ436,BJ15:BJ62,BN15:BN62,_xlfn.XLOOKUP(AJ436,BK15:BK62,BN15:BN62,_xlfn.XLOOKUP(AJ436,BL15:BL62,BN15:BN62,"")))),0)</f>
        <v>0</v>
      </c>
      <c r="AW436" s="1065" cm="1">
        <f t="array" ref="AW436">IF(AK436&lt;&gt;1,0,IF(OR(AU436="",N(AU436)&lt;=0.000000001),"",IF(OR(AO436="",N(AO436)&lt;=0.000000001),0,IF(ISNUMBER(AU436),IFERROR(_xlfn.LET(_xlpm.ai_test,TRIM(AJ436),_xlpm.r,IFERROR(_xlfn.XLOOKUP(_xlpm.ai_test,BJ15:BJ62,ROW(BJ15:BJ62),0,1),IFERROR(_xlfn.XLOOKUP(_xlpm.ai_test,BK15:BK62,ROW(BK15:BK62),0,1),_xlfn.XLOOKUP(_xlpm.ai_test,BL15:BL62,ROW(BL15:BL62),0,1))),_xlpm.p,_xlpm.r-MIN(ROW(BJ15:BJ62))+1,_xlpm.f,INDEX(BM15:BM62,_xlpm.p),_xlpm.u,INDEX(BN15:BN62,_xlpm.p),_xlpm.s,INDEX(BP15:BP62,_xlpm.p),_xlpm.q,N(AU436)/_xlpm.f,IF(_xlpm.q&gt;=_xlpm.s,ROUND(_xlpm.q,1)&amp;" "&amp;_xlpm.ai_test&amp;" = "&amp;ROUND(_xlpm.q*_xlpm.f,1)&amp;" "&amp;_xlpm.u,ROUND(_xlpm.q,1)&amp;" "&amp;_xlpm.ai_test)),""),""))))</f>
        <v>0</v>
      </c>
      <c r="AX436" s="1055"/>
      <c r="AY436" s="1042">
        <f t="shared" si="171"/>
        <v>0</v>
      </c>
      <c r="AZ436" s="1043" t="str">
        <f t="shared" si="172"/>
        <v/>
      </c>
      <c r="BA436" s="1044">
        <f t="shared" si="173"/>
        <v>0</v>
      </c>
      <c r="BB436" s="1045" t="str">
        <f t="shared" si="174"/>
        <v/>
      </c>
      <c r="BC436" s="1046"/>
      <c r="BD436" s="1047">
        <f t="shared" si="175"/>
        <v>0</v>
      </c>
      <c r="BE436" s="1048" t="str">
        <f t="shared" si="176"/>
        <v/>
      </c>
      <c r="BF436" s="262" t="s">
        <v>22</v>
      </c>
      <c r="BG436" s="1027">
        <f t="shared" si="177"/>
        <v>0</v>
      </c>
      <c r="BH436" s="1028">
        <f t="shared" si="178"/>
        <v>0</v>
      </c>
      <c r="BI436"/>
      <c r="BR436"/>
      <c r="BS436"/>
      <c r="BT436"/>
      <c r="BU436"/>
      <c r="BV436"/>
      <c r="BW436"/>
      <c r="BX436" s="964" t="str">
        <f t="shared" si="160"/>
        <v>►</v>
      </c>
      <c r="BY436" s="848"/>
      <c r="BZ436" s="848"/>
      <c r="CA436" s="848"/>
      <c r="CB436" s="848"/>
      <c r="CC436" s="848"/>
      <c r="CD436" s="262"/>
      <c r="CE436"/>
      <c r="CF436"/>
      <c r="CG436"/>
      <c r="CH436"/>
      <c r="CI436"/>
      <c r="CJ436"/>
      <c r="CK436"/>
      <c r="CL436" s="262"/>
      <c r="CM436"/>
      <c r="CN436"/>
      <c r="CO436"/>
      <c r="CP436"/>
      <c r="CQ436"/>
      <c r="CR436"/>
      <c r="CS436"/>
      <c r="CT436" s="262"/>
      <c r="CU436"/>
      <c r="CV436"/>
      <c r="CW436"/>
      <c r="CX436"/>
      <c r="CY436"/>
      <c r="CZ436"/>
      <c r="DA436"/>
      <c r="DB436" s="262"/>
      <c r="DC436" s="3">
        <v>1</v>
      </c>
    </row>
    <row r="437" spans="3:107" s="701" customFormat="1" ht="21" customHeight="1">
      <c r="C437"/>
      <c r="D437" s="262"/>
      <c r="E437" s="262"/>
      <c r="F437" s="262"/>
      <c r="G437" s="262"/>
      <c r="H437" s="262"/>
      <c r="I437" s="262"/>
      <c r="J437" s="262"/>
      <c r="K437" s="262"/>
      <c r="L437" s="115" t="s">
        <v>16</v>
      </c>
      <c r="M437" s="3141"/>
      <c r="N437" s="3142"/>
      <c r="O437" s="3141"/>
      <c r="P437" s="3143"/>
      <c r="Q437" s="3144"/>
      <c r="R437" s="3145"/>
      <c r="S437" s="3146"/>
      <c r="T437" s="3147"/>
      <c r="U437" s="3148"/>
      <c r="V437" s="3149"/>
      <c r="W437" s="2109"/>
      <c r="X437" s="3150"/>
      <c r="Y437" s="117"/>
      <c r="Z437" s="3151"/>
      <c r="AA437" s="3152"/>
      <c r="AB437" s="3153"/>
      <c r="AC437" s="3154"/>
      <c r="AD437" s="119"/>
      <c r="AE437" s="262" t="s">
        <v>22</v>
      </c>
      <c r="AF437" s="1035" t="str">
        <f t="shared" si="161"/>
        <v>►</v>
      </c>
      <c r="AG437" s="1036" t="str">
        <f t="shared" si="162"/>
        <v/>
      </c>
      <c r="AH437" s="1037" t="str">
        <f t="shared" si="163"/>
        <v/>
      </c>
      <c r="AI437" s="1036" t="str">
        <f t="shared" si="164"/>
        <v/>
      </c>
      <c r="AJ437" s="1037" t="str">
        <f t="shared" si="165"/>
        <v/>
      </c>
      <c r="AK437" s="1037">
        <f>IF(AND(L437="A",COUNTIF(BJ15:BL62,TRIM(U437))&gt;0),1,0)</f>
        <v>0</v>
      </c>
      <c r="AL437" s="1051" t="str" cm="1">
        <f t="array" ref="AL437">IF(AF437&lt;&gt;"A","",IFERROR((IFERROR(_xlfn.XLOOKUP(TRIM(SUBSTITUTE(U437,CHAR(160)," ")),BJ15:BJ62,BM15:BM62),IFERROR(_xlfn.XLOOKUP(TRIM(SUBSTITUTE(U437,CHAR(160)," ")),BK15:BK62,BM15:BM62),_xlfn.XLOOKUP(TRIM(SUBSTITUTE(U437,CHAR(160)," ")),BL15:BL62,BM15:BM62))))*T437*IF(ISBLANK(Q437),1,Q437)+IFERROR(_xlfn.XLOOKUP("RECHERCHEX",TRIM(L437:AD437),L437:AD437),0),0))</f>
        <v/>
      </c>
      <c r="AM437" s="1038">
        <f t="shared" si="166"/>
        <v>0</v>
      </c>
      <c r="AN437" s="1627" t="str">
        <f t="shared" si="167"/>
        <v/>
      </c>
      <c r="AO437" s="1039">
        <f t="shared" si="168"/>
        <v>0</v>
      </c>
      <c r="AP437" s="1039">
        <f t="shared" si="169"/>
        <v>0</v>
      </c>
      <c r="AQ437" s="1052">
        <f>IF(AO437&gt;0,AS9,0)</f>
        <v>0</v>
      </c>
      <c r="AR437" s="1626" t="str">
        <f>IF(TRIM(AG437)="▼ recette suivante", AG437, IF(AQ437&gt;0, IF(AT9&lt;&gt;"", AT9&amp;"-ou.or.o ❾ + or - &gt;", ""), ""))</f>
        <v/>
      </c>
      <c r="AS437" s="1064"/>
      <c r="AT437" s="1064"/>
      <c r="AU437" s="1053">
        <f t="shared" si="170"/>
        <v>0</v>
      </c>
      <c r="AV437" s="1054">
        <f>IF(AK437,IF(OR(AU437="",N(AU437)&lt;=0.000000001),"",_xlfn.XLOOKUP(AJ437,BJ15:BJ62,BN15:BN62,_xlfn.XLOOKUP(AJ437,BK15:BK62,BN15:BN62,_xlfn.XLOOKUP(AJ437,BL15:BL62,BN15:BN62,"")))),0)</f>
        <v>0</v>
      </c>
      <c r="AW437" s="1067" cm="1">
        <f t="array" ref="AW437">IF(AK437&lt;&gt;1,0,IF(OR(AU437="",N(AU437)&lt;=0.000000001),"",IF(OR(AO437="",N(AO437)&lt;=0.000000001),0,IF(ISNUMBER(AU437),IFERROR(_xlfn.LET(_xlpm.ai_test,TRIM(AJ437),_xlpm.r,IFERROR(_xlfn.XLOOKUP(_xlpm.ai_test,BJ15:BJ62,ROW(BJ15:BJ62),0,1),IFERROR(_xlfn.XLOOKUP(_xlpm.ai_test,BK15:BK62,ROW(BK15:BK62),0,1),_xlfn.XLOOKUP(_xlpm.ai_test,BL15:BL62,ROW(BL15:BL62),0,1))),_xlpm.p,_xlpm.r-MIN(ROW(BJ15:BJ62))+1,_xlpm.f,INDEX(BM15:BM62,_xlpm.p),_xlpm.u,INDEX(BN15:BN62,_xlpm.p),_xlpm.s,INDEX(BP15:BP62,_xlpm.p),_xlpm.q,N(AU437)/_xlpm.f,IF(_xlpm.q&gt;=_xlpm.s,ROUND(_xlpm.q,1)&amp;" "&amp;_xlpm.ai_test&amp;" = "&amp;ROUND(_xlpm.q*_xlpm.f,1)&amp;" "&amp;_xlpm.u,ROUND(_xlpm.q,1)&amp;" "&amp;_xlpm.ai_test)),""),""))))</f>
        <v>0</v>
      </c>
      <c r="AX437" s="1055"/>
      <c r="AY437" s="1053">
        <f t="shared" si="171"/>
        <v>0</v>
      </c>
      <c r="AZ437" s="1054" t="str">
        <f t="shared" si="172"/>
        <v/>
      </c>
      <c r="BA437" s="1056">
        <f t="shared" si="173"/>
        <v>0</v>
      </c>
      <c r="BB437" s="1057" t="str">
        <f t="shared" si="174"/>
        <v/>
      </c>
      <c r="BC437" s="1046"/>
      <c r="BD437" s="1058">
        <f t="shared" si="175"/>
        <v>0</v>
      </c>
      <c r="BE437" s="1048" t="str">
        <f t="shared" si="176"/>
        <v/>
      </c>
      <c r="BF437" s="262" t="s">
        <v>22</v>
      </c>
      <c r="BG437" s="1027">
        <f t="shared" si="177"/>
        <v>0</v>
      </c>
      <c r="BH437" s="1028">
        <f t="shared" si="178"/>
        <v>0</v>
      </c>
      <c r="BI437"/>
      <c r="BR437"/>
      <c r="BS437"/>
      <c r="BT437"/>
      <c r="BU437"/>
      <c r="BV437"/>
      <c r="BW437"/>
      <c r="BX437" s="964" t="str">
        <f t="shared" si="160"/>
        <v>►</v>
      </c>
      <c r="BY437" s="848"/>
      <c r="BZ437" s="848"/>
      <c r="CA437" s="848"/>
      <c r="CB437" s="848"/>
      <c r="CC437" s="848"/>
      <c r="CD437" s="262"/>
      <c r="CE437"/>
      <c r="CF437"/>
      <c r="CG437"/>
      <c r="CH437"/>
      <c r="CI437"/>
      <c r="CJ437"/>
      <c r="CK437"/>
      <c r="CL437" s="262"/>
      <c r="CM437"/>
      <c r="CN437"/>
      <c r="CO437"/>
      <c r="CP437"/>
      <c r="CQ437"/>
      <c r="CR437"/>
      <c r="CS437"/>
      <c r="CT437" s="262"/>
      <c r="CU437"/>
      <c r="CV437"/>
      <c r="CW437"/>
      <c r="CX437"/>
      <c r="CY437"/>
      <c r="CZ437"/>
      <c r="DA437"/>
      <c r="DB437" s="262"/>
      <c r="DC437" s="3">
        <v>1</v>
      </c>
    </row>
    <row r="438" spans="3:107" s="701" customFormat="1" ht="21" customHeight="1">
      <c r="C438"/>
      <c r="D438" s="262"/>
      <c r="E438" s="262"/>
      <c r="F438" s="262"/>
      <c r="G438" s="262"/>
      <c r="H438" s="262"/>
      <c r="I438" s="262"/>
      <c r="J438" s="262"/>
      <c r="K438" s="262"/>
      <c r="L438" s="115" t="s">
        <v>16</v>
      </c>
      <c r="M438" s="3141"/>
      <c r="N438" s="3142"/>
      <c r="O438" s="3141"/>
      <c r="P438" s="3143"/>
      <c r="Q438" s="3144"/>
      <c r="R438" s="3145"/>
      <c r="S438" s="3146"/>
      <c r="T438" s="3147"/>
      <c r="U438" s="3148"/>
      <c r="V438" s="3149"/>
      <c r="W438" s="2109"/>
      <c r="X438" s="3150"/>
      <c r="Y438" s="117"/>
      <c r="Z438" s="3151"/>
      <c r="AA438" s="3152"/>
      <c r="AB438" s="3153"/>
      <c r="AC438" s="3154"/>
      <c r="AD438" s="119"/>
      <c r="AE438" s="262" t="s">
        <v>22</v>
      </c>
      <c r="AF438" s="1035" t="str">
        <f t="shared" si="161"/>
        <v>►</v>
      </c>
      <c r="AG438" s="1036" t="str">
        <f t="shared" si="162"/>
        <v/>
      </c>
      <c r="AH438" s="1037" t="str">
        <f t="shared" si="163"/>
        <v/>
      </c>
      <c r="AI438" s="1036" t="str">
        <f t="shared" si="164"/>
        <v/>
      </c>
      <c r="AJ438" s="1037" t="str">
        <f t="shared" si="165"/>
        <v/>
      </c>
      <c r="AK438" s="1037">
        <f>IF(AND(L438="A",COUNTIF(BJ15:BL62,TRIM(U438))&gt;0),1,0)</f>
        <v>0</v>
      </c>
      <c r="AL438" s="1051" t="str" cm="1">
        <f t="array" ref="AL438">IF(AF438&lt;&gt;"A","",IFERROR((IFERROR(_xlfn.XLOOKUP(TRIM(SUBSTITUTE(U438,CHAR(160)," ")),BJ15:BJ62,BM15:BM62),IFERROR(_xlfn.XLOOKUP(TRIM(SUBSTITUTE(U438,CHAR(160)," ")),BK15:BK62,BM15:BM62),_xlfn.XLOOKUP(TRIM(SUBSTITUTE(U438,CHAR(160)," ")),BL15:BL62,BM15:BM62))))*T438*IF(ISBLANK(Q438),1,Q438)+IFERROR(_xlfn.XLOOKUP("RECHERCHEX",TRIM(L438:AD438),L438:AD438),0),0))</f>
        <v/>
      </c>
      <c r="AM438" s="1038">
        <f t="shared" si="166"/>
        <v>0</v>
      </c>
      <c r="AN438" s="1627" t="str">
        <f t="shared" si="167"/>
        <v/>
      </c>
      <c r="AO438" s="1039">
        <f t="shared" si="168"/>
        <v>0</v>
      </c>
      <c r="AP438" s="1039">
        <f t="shared" si="169"/>
        <v>0</v>
      </c>
      <c r="AQ438" s="1040">
        <f>IF(AO438&gt;0,AS9,0)</f>
        <v>0</v>
      </c>
      <c r="AR438" s="1628" t="str">
        <f>IF(TRIM(AG438)="▼ recette suivante", AG438, IF(AQ438&gt;0, IF(AT9&lt;&gt;"", AT9&amp;"-ou.or.o ❾ + or - &gt;", ""), ""))</f>
        <v/>
      </c>
      <c r="AS438" s="1064"/>
      <c r="AT438" s="1064"/>
      <c r="AU438" s="1042">
        <f t="shared" si="170"/>
        <v>0</v>
      </c>
      <c r="AV438" s="1043">
        <f>IF(AK438,IF(OR(AU438="",N(AU438)&lt;=0.000000001),"",_xlfn.XLOOKUP(AJ438,BJ15:BJ62,BN15:BN62,_xlfn.XLOOKUP(AJ438,BK15:BK62,BN15:BN62,_xlfn.XLOOKUP(AJ438,BL15:BL62,BN15:BN62,"")))),0)</f>
        <v>0</v>
      </c>
      <c r="AW438" s="1065" cm="1">
        <f t="array" ref="AW438">IF(AK438&lt;&gt;1,0,IF(OR(AU438="",N(AU438)&lt;=0.000000001),"",IF(OR(AO438="",N(AO438)&lt;=0.000000001),0,IF(ISNUMBER(AU438),IFERROR(_xlfn.LET(_xlpm.ai_test,TRIM(AJ438),_xlpm.r,IFERROR(_xlfn.XLOOKUP(_xlpm.ai_test,BJ15:BJ62,ROW(BJ15:BJ62),0,1),IFERROR(_xlfn.XLOOKUP(_xlpm.ai_test,BK15:BK62,ROW(BK15:BK62),0,1),_xlfn.XLOOKUP(_xlpm.ai_test,BL15:BL62,ROW(BL15:BL62),0,1))),_xlpm.p,_xlpm.r-MIN(ROW(BJ15:BJ62))+1,_xlpm.f,INDEX(BM15:BM62,_xlpm.p),_xlpm.u,INDEX(BN15:BN62,_xlpm.p),_xlpm.s,INDEX(BP15:BP62,_xlpm.p),_xlpm.q,N(AU438)/_xlpm.f,IF(_xlpm.q&gt;=_xlpm.s,ROUND(_xlpm.q,1)&amp;" "&amp;_xlpm.ai_test&amp;" = "&amp;ROUND(_xlpm.q*_xlpm.f,1)&amp;" "&amp;_xlpm.u,ROUND(_xlpm.q,1)&amp;" "&amp;_xlpm.ai_test)),""),""))))</f>
        <v>0</v>
      </c>
      <c r="AX438" s="1055"/>
      <c r="AY438" s="1042">
        <f t="shared" si="171"/>
        <v>0</v>
      </c>
      <c r="AZ438" s="1043" t="str">
        <f t="shared" si="172"/>
        <v/>
      </c>
      <c r="BA438" s="1044">
        <f t="shared" si="173"/>
        <v>0</v>
      </c>
      <c r="BB438" s="1045" t="str">
        <f t="shared" si="174"/>
        <v/>
      </c>
      <c r="BC438" s="1046"/>
      <c r="BD438" s="1047">
        <f t="shared" si="175"/>
        <v>0</v>
      </c>
      <c r="BE438" s="1048" t="str">
        <f t="shared" si="176"/>
        <v/>
      </c>
      <c r="BF438" s="262" t="s">
        <v>22</v>
      </c>
      <c r="BG438" s="1027">
        <f t="shared" si="177"/>
        <v>0</v>
      </c>
      <c r="BH438" s="1028">
        <f t="shared" si="178"/>
        <v>0</v>
      </c>
      <c r="BI438"/>
      <c r="BR438"/>
      <c r="BS438"/>
      <c r="BT438"/>
      <c r="BU438"/>
      <c r="BV438"/>
      <c r="BW438"/>
      <c r="BX438" s="964" t="str">
        <f t="shared" si="160"/>
        <v>►</v>
      </c>
      <c r="BY438" s="848"/>
      <c r="BZ438" s="848"/>
      <c r="CA438" s="848"/>
      <c r="CB438" s="848"/>
      <c r="CC438" s="848"/>
      <c r="CD438" s="262"/>
      <c r="CE438"/>
      <c r="CF438"/>
      <c r="CG438"/>
      <c r="CH438"/>
      <c r="CI438"/>
      <c r="CJ438"/>
      <c r="CK438"/>
      <c r="CL438" s="262"/>
      <c r="CM438"/>
      <c r="CN438"/>
      <c r="CO438"/>
      <c r="CP438"/>
      <c r="CQ438"/>
      <c r="CR438"/>
      <c r="CS438"/>
      <c r="CT438" s="262"/>
      <c r="CU438"/>
      <c r="CV438"/>
      <c r="CW438"/>
      <c r="CX438"/>
      <c r="CY438"/>
      <c r="CZ438"/>
      <c r="DA438"/>
      <c r="DB438" s="262"/>
      <c r="DC438" s="3">
        <v>1</v>
      </c>
    </row>
    <row r="439" spans="3:107" s="701" customFormat="1" ht="21" customHeight="1">
      <c r="C439"/>
      <c r="D439" s="262"/>
      <c r="E439" s="262"/>
      <c r="F439" s="262"/>
      <c r="G439" s="262"/>
      <c r="H439" s="262"/>
      <c r="I439" s="262"/>
      <c r="J439" s="262"/>
      <c r="K439" s="262"/>
      <c r="L439" s="115" t="s">
        <v>16</v>
      </c>
      <c r="M439" s="3141"/>
      <c r="N439" s="3142"/>
      <c r="O439" s="3141"/>
      <c r="P439" s="3143"/>
      <c r="Q439" s="3144"/>
      <c r="R439" s="3145"/>
      <c r="S439" s="3146"/>
      <c r="T439" s="3147"/>
      <c r="U439" s="3148"/>
      <c r="V439" s="3149"/>
      <c r="W439" s="2109"/>
      <c r="X439" s="3150"/>
      <c r="Y439" s="117"/>
      <c r="Z439" s="3151"/>
      <c r="AA439" s="3152"/>
      <c r="AB439" s="3153"/>
      <c r="AC439" s="3154"/>
      <c r="AD439" s="119"/>
      <c r="AE439" s="262" t="s">
        <v>22</v>
      </c>
      <c r="AF439" s="1035" t="str">
        <f t="shared" si="161"/>
        <v>►</v>
      </c>
      <c r="AG439" s="1036" t="str">
        <f t="shared" si="162"/>
        <v/>
      </c>
      <c r="AH439" s="1037" t="str">
        <f t="shared" si="163"/>
        <v/>
      </c>
      <c r="AI439" s="1036" t="str">
        <f t="shared" si="164"/>
        <v/>
      </c>
      <c r="AJ439" s="1037" t="str">
        <f t="shared" si="165"/>
        <v/>
      </c>
      <c r="AK439" s="1037">
        <f>IF(AND(L439="A",COUNTIF(BJ15:BL62,TRIM(U439))&gt;0),1,0)</f>
        <v>0</v>
      </c>
      <c r="AL439" s="1051" t="str" cm="1">
        <f t="array" ref="AL439">IF(AF439&lt;&gt;"A","",IFERROR((IFERROR(_xlfn.XLOOKUP(TRIM(SUBSTITUTE(U439,CHAR(160)," ")),BJ15:BJ62,BM15:BM62),IFERROR(_xlfn.XLOOKUP(TRIM(SUBSTITUTE(U439,CHAR(160)," ")),BK15:BK62,BM15:BM62),_xlfn.XLOOKUP(TRIM(SUBSTITUTE(U439,CHAR(160)," ")),BL15:BL62,BM15:BM62))))*T439*IF(ISBLANK(Q439),1,Q439)+IFERROR(_xlfn.XLOOKUP("RECHERCHEX",TRIM(L439:AD439),L439:AD439),0),0))</f>
        <v/>
      </c>
      <c r="AM439" s="1038">
        <f t="shared" si="166"/>
        <v>0</v>
      </c>
      <c r="AN439" s="1627" t="str">
        <f t="shared" si="167"/>
        <v/>
      </c>
      <c r="AO439" s="1039">
        <f t="shared" si="168"/>
        <v>0</v>
      </c>
      <c r="AP439" s="1039">
        <f t="shared" si="169"/>
        <v>0</v>
      </c>
      <c r="AQ439" s="1052">
        <f>IF(AO439&gt;0,AS9,0)</f>
        <v>0</v>
      </c>
      <c r="AR439" s="1626" t="str">
        <f>IF(TRIM(AG439)="▼ recette suivante", AG439, IF(AQ439&gt;0, IF(AT9&lt;&gt;"", AT9&amp;"-ou.or.o ❾ + or - &gt;", ""), ""))</f>
        <v/>
      </c>
      <c r="AS439" s="1064"/>
      <c r="AT439" s="1064"/>
      <c r="AU439" s="1053">
        <f t="shared" si="170"/>
        <v>0</v>
      </c>
      <c r="AV439" s="1054">
        <f>IF(AK439,IF(OR(AU439="",N(AU439)&lt;=0.000000001),"",_xlfn.XLOOKUP(AJ439,BJ15:BJ62,BN15:BN62,_xlfn.XLOOKUP(AJ439,BK15:BK62,BN15:BN62,_xlfn.XLOOKUP(AJ439,BL15:BL62,BN15:BN62,"")))),0)</f>
        <v>0</v>
      </c>
      <c r="AW439" s="1067" cm="1">
        <f t="array" ref="AW439">IF(AK439&lt;&gt;1,0,IF(OR(AU439="",N(AU439)&lt;=0.000000001),"",IF(OR(AO439="",N(AO439)&lt;=0.000000001),0,IF(ISNUMBER(AU439),IFERROR(_xlfn.LET(_xlpm.ai_test,TRIM(AJ439),_xlpm.r,IFERROR(_xlfn.XLOOKUP(_xlpm.ai_test,BJ15:BJ62,ROW(BJ15:BJ62),0,1),IFERROR(_xlfn.XLOOKUP(_xlpm.ai_test,BK15:BK62,ROW(BK15:BK62),0,1),_xlfn.XLOOKUP(_xlpm.ai_test,BL15:BL62,ROW(BL15:BL62),0,1))),_xlpm.p,_xlpm.r-MIN(ROW(BJ15:BJ62))+1,_xlpm.f,INDEX(BM15:BM62,_xlpm.p),_xlpm.u,INDEX(BN15:BN62,_xlpm.p),_xlpm.s,INDEX(BP15:BP62,_xlpm.p),_xlpm.q,N(AU439)/_xlpm.f,IF(_xlpm.q&gt;=_xlpm.s,ROUND(_xlpm.q,1)&amp;" "&amp;_xlpm.ai_test&amp;" = "&amp;ROUND(_xlpm.q*_xlpm.f,1)&amp;" "&amp;_xlpm.u,ROUND(_xlpm.q,1)&amp;" "&amp;_xlpm.ai_test)),""),""))))</f>
        <v>0</v>
      </c>
      <c r="AX439" s="1055"/>
      <c r="AY439" s="1053">
        <f t="shared" si="171"/>
        <v>0</v>
      </c>
      <c r="AZ439" s="1054" t="str">
        <f t="shared" si="172"/>
        <v/>
      </c>
      <c r="BA439" s="1056">
        <f t="shared" si="173"/>
        <v>0</v>
      </c>
      <c r="BB439" s="1057" t="str">
        <f t="shared" si="174"/>
        <v/>
      </c>
      <c r="BC439" s="1046"/>
      <c r="BD439" s="1058">
        <f t="shared" si="175"/>
        <v>0</v>
      </c>
      <c r="BE439" s="1048" t="str">
        <f t="shared" si="176"/>
        <v/>
      </c>
      <c r="BF439" s="262" t="s">
        <v>22</v>
      </c>
      <c r="BG439" s="1027">
        <f t="shared" si="177"/>
        <v>0</v>
      </c>
      <c r="BH439" s="1028">
        <f t="shared" si="178"/>
        <v>0</v>
      </c>
      <c r="BI439"/>
      <c r="BR439"/>
      <c r="BS439"/>
      <c r="BT439"/>
      <c r="BU439"/>
      <c r="BV439"/>
      <c r="BW439"/>
      <c r="BX439" s="964" t="str">
        <f t="shared" si="160"/>
        <v>►</v>
      </c>
      <c r="BY439" s="848"/>
      <c r="BZ439" s="848"/>
      <c r="CA439" s="848"/>
      <c r="CB439" s="848"/>
      <c r="CC439" s="848"/>
      <c r="CD439" s="262"/>
      <c r="CE439"/>
      <c r="CF439"/>
      <c r="CG439"/>
      <c r="CH439"/>
      <c r="CI439"/>
      <c r="CJ439"/>
      <c r="CK439"/>
      <c r="CL439" s="262"/>
      <c r="CM439"/>
      <c r="CN439"/>
      <c r="CO439"/>
      <c r="CP439"/>
      <c r="CQ439"/>
      <c r="CR439"/>
      <c r="CS439"/>
      <c r="CT439" s="262"/>
      <c r="CU439"/>
      <c r="CV439"/>
      <c r="CW439"/>
      <c r="CX439"/>
      <c r="CY439"/>
      <c r="CZ439"/>
      <c r="DA439"/>
      <c r="DB439" s="262"/>
      <c r="DC439" s="3">
        <v>1</v>
      </c>
    </row>
    <row r="440" spans="3:107" s="701" customFormat="1" ht="21" customHeight="1">
      <c r="C440"/>
      <c r="D440" s="262"/>
      <c r="E440" s="262"/>
      <c r="F440" s="262"/>
      <c r="G440" s="262"/>
      <c r="H440" s="262"/>
      <c r="I440" s="262"/>
      <c r="J440" s="262"/>
      <c r="K440" s="262"/>
      <c r="L440" s="115" t="s">
        <v>16</v>
      </c>
      <c r="M440" s="3141"/>
      <c r="N440" s="3142"/>
      <c r="O440" s="3141"/>
      <c r="P440" s="3143"/>
      <c r="Q440" s="3144"/>
      <c r="R440" s="3145"/>
      <c r="S440" s="3146"/>
      <c r="T440" s="3147"/>
      <c r="U440" s="3148"/>
      <c r="V440" s="3149"/>
      <c r="W440" s="2109"/>
      <c r="X440" s="3150"/>
      <c r="Y440" s="117"/>
      <c r="Z440" s="3151"/>
      <c r="AA440" s="3152"/>
      <c r="AB440" s="3153"/>
      <c r="AC440" s="3154"/>
      <c r="AD440" s="119"/>
      <c r="AE440" s="262" t="s">
        <v>22</v>
      </c>
      <c r="AF440" s="1035" t="str">
        <f t="shared" si="161"/>
        <v>►</v>
      </c>
      <c r="AG440" s="1036" t="str">
        <f t="shared" si="162"/>
        <v/>
      </c>
      <c r="AH440" s="1037" t="str">
        <f t="shared" si="163"/>
        <v/>
      </c>
      <c r="AI440" s="1036" t="str">
        <f t="shared" si="164"/>
        <v/>
      </c>
      <c r="AJ440" s="1037" t="str">
        <f t="shared" si="165"/>
        <v/>
      </c>
      <c r="AK440" s="1037">
        <f>IF(AND(L440="A",COUNTIF(BJ15:BL62,TRIM(U440))&gt;0),1,0)</f>
        <v>0</v>
      </c>
      <c r="AL440" s="1051" t="str" cm="1">
        <f t="array" ref="AL440">IF(AF440&lt;&gt;"A","",IFERROR((IFERROR(_xlfn.XLOOKUP(TRIM(SUBSTITUTE(U440,CHAR(160)," ")),BJ15:BJ62,BM15:BM62),IFERROR(_xlfn.XLOOKUP(TRIM(SUBSTITUTE(U440,CHAR(160)," ")),BK15:BK62,BM15:BM62),_xlfn.XLOOKUP(TRIM(SUBSTITUTE(U440,CHAR(160)," ")),BL15:BL62,BM15:BM62))))*T440*IF(ISBLANK(Q440),1,Q440)+IFERROR(_xlfn.XLOOKUP("RECHERCHEX",TRIM(L440:AD440),L440:AD440),0),0))</f>
        <v/>
      </c>
      <c r="AM440" s="1038">
        <f t="shared" si="166"/>
        <v>0</v>
      </c>
      <c r="AN440" s="1627" t="str">
        <f t="shared" si="167"/>
        <v/>
      </c>
      <c r="AO440" s="1039">
        <f t="shared" si="168"/>
        <v>0</v>
      </c>
      <c r="AP440" s="1039">
        <f t="shared" si="169"/>
        <v>0</v>
      </c>
      <c r="AQ440" s="1040">
        <f>IF(AO440&gt;0,AS9,0)</f>
        <v>0</v>
      </c>
      <c r="AR440" s="1628" t="str">
        <f>IF(TRIM(AG440)="▼ recette suivante", AG440, IF(AQ440&gt;0, IF(AT9&lt;&gt;"", AT9&amp;"-ou.or.o ❾ + or - &gt;", ""), ""))</f>
        <v/>
      </c>
      <c r="AS440" s="1064"/>
      <c r="AT440" s="1064"/>
      <c r="AU440" s="1042">
        <f t="shared" si="170"/>
        <v>0</v>
      </c>
      <c r="AV440" s="1043">
        <f>IF(AK440,IF(OR(AU440="",N(AU440)&lt;=0.000000001),"",_xlfn.XLOOKUP(AJ440,BJ15:BJ62,BN15:BN62,_xlfn.XLOOKUP(AJ440,BK15:BK62,BN15:BN62,_xlfn.XLOOKUP(AJ440,BL15:BL62,BN15:BN62,"")))),0)</f>
        <v>0</v>
      </c>
      <c r="AW440" s="1065" cm="1">
        <f t="array" ref="AW440">IF(AK440&lt;&gt;1,0,IF(OR(AU440="",N(AU440)&lt;=0.000000001),"",IF(OR(AO440="",N(AO440)&lt;=0.000000001),0,IF(ISNUMBER(AU440),IFERROR(_xlfn.LET(_xlpm.ai_test,TRIM(AJ440),_xlpm.r,IFERROR(_xlfn.XLOOKUP(_xlpm.ai_test,BJ15:BJ62,ROW(BJ15:BJ62),0,1),IFERROR(_xlfn.XLOOKUP(_xlpm.ai_test,BK15:BK62,ROW(BK15:BK62),0,1),_xlfn.XLOOKUP(_xlpm.ai_test,BL15:BL62,ROW(BL15:BL62),0,1))),_xlpm.p,_xlpm.r-MIN(ROW(BJ15:BJ62))+1,_xlpm.f,INDEX(BM15:BM62,_xlpm.p),_xlpm.u,INDEX(BN15:BN62,_xlpm.p),_xlpm.s,INDEX(BP15:BP62,_xlpm.p),_xlpm.q,N(AU440)/_xlpm.f,IF(_xlpm.q&gt;=_xlpm.s,ROUND(_xlpm.q,1)&amp;" "&amp;_xlpm.ai_test&amp;" = "&amp;ROUND(_xlpm.q*_xlpm.f,1)&amp;" "&amp;_xlpm.u,ROUND(_xlpm.q,1)&amp;" "&amp;_xlpm.ai_test)),""),""))))</f>
        <v>0</v>
      </c>
      <c r="AX440" s="1055"/>
      <c r="AY440" s="1042">
        <f t="shared" si="171"/>
        <v>0</v>
      </c>
      <c r="AZ440" s="1043" t="str">
        <f t="shared" si="172"/>
        <v/>
      </c>
      <c r="BA440" s="1044">
        <f t="shared" si="173"/>
        <v>0</v>
      </c>
      <c r="BB440" s="1045" t="str">
        <f t="shared" si="174"/>
        <v/>
      </c>
      <c r="BC440" s="1046"/>
      <c r="BD440" s="1047">
        <f t="shared" si="175"/>
        <v>0</v>
      </c>
      <c r="BE440" s="1048" t="str">
        <f t="shared" si="176"/>
        <v/>
      </c>
      <c r="BF440" s="262" t="s">
        <v>22</v>
      </c>
      <c r="BG440" s="1027">
        <f t="shared" si="177"/>
        <v>0</v>
      </c>
      <c r="BH440" s="1028">
        <f t="shared" si="178"/>
        <v>0</v>
      </c>
      <c r="BI440"/>
      <c r="BR440"/>
      <c r="BS440"/>
      <c r="BT440"/>
      <c r="BU440"/>
      <c r="BV440"/>
      <c r="BW440"/>
      <c r="BX440" s="964" t="str">
        <f t="shared" si="160"/>
        <v>►</v>
      </c>
      <c r="BY440" s="848"/>
      <c r="BZ440" s="848"/>
      <c r="CA440" s="848"/>
      <c r="CB440" s="848"/>
      <c r="CC440" s="848"/>
      <c r="CD440" s="262"/>
      <c r="CE440"/>
      <c r="CF440"/>
      <c r="CG440"/>
      <c r="CH440"/>
      <c r="CI440"/>
      <c r="CJ440"/>
      <c r="CK440"/>
      <c r="CL440" s="262"/>
      <c r="CM440"/>
      <c r="CN440"/>
      <c r="CO440"/>
      <c r="CP440"/>
      <c r="CQ440"/>
      <c r="CR440"/>
      <c r="CS440"/>
      <c r="CT440" s="262"/>
      <c r="CU440"/>
      <c r="CV440"/>
      <c r="CW440"/>
      <c r="CX440"/>
      <c r="CY440"/>
      <c r="CZ440"/>
      <c r="DA440"/>
      <c r="DB440" s="262"/>
      <c r="DC440" s="3">
        <v>1</v>
      </c>
    </row>
    <row r="441" spans="3:107" s="701" customFormat="1" ht="21" customHeight="1">
      <c r="C441"/>
      <c r="D441" s="262"/>
      <c r="E441" s="262"/>
      <c r="F441" s="262"/>
      <c r="G441" s="262"/>
      <c r="H441" s="262"/>
      <c r="I441" s="262"/>
      <c r="J441" s="262"/>
      <c r="K441" s="262"/>
      <c r="L441" s="115" t="s">
        <v>16</v>
      </c>
      <c r="M441" s="3141"/>
      <c r="N441" s="3142"/>
      <c r="O441" s="3141"/>
      <c r="P441" s="3143"/>
      <c r="Q441" s="3144"/>
      <c r="R441" s="3145"/>
      <c r="S441" s="3146"/>
      <c r="T441" s="3147"/>
      <c r="U441" s="3148"/>
      <c r="V441" s="3149"/>
      <c r="W441" s="2109"/>
      <c r="X441" s="3150"/>
      <c r="Y441" s="117"/>
      <c r="Z441" s="3151"/>
      <c r="AA441" s="3152"/>
      <c r="AB441" s="3153"/>
      <c r="AC441" s="3154"/>
      <c r="AD441" s="119"/>
      <c r="AE441" s="262" t="s">
        <v>22</v>
      </c>
      <c r="AF441" s="1035" t="str">
        <f t="shared" si="161"/>
        <v>►</v>
      </c>
      <c r="AG441" s="1036" t="str">
        <f t="shared" si="162"/>
        <v/>
      </c>
      <c r="AH441" s="1037" t="str">
        <f t="shared" si="163"/>
        <v/>
      </c>
      <c r="AI441" s="1036" t="str">
        <f t="shared" si="164"/>
        <v/>
      </c>
      <c r="AJ441" s="1037" t="str">
        <f t="shared" si="165"/>
        <v/>
      </c>
      <c r="AK441" s="1037">
        <f>IF(AND(L441="A",COUNTIF(BJ15:BL62,TRIM(U441))&gt;0),1,0)</f>
        <v>0</v>
      </c>
      <c r="AL441" s="1051" t="str" cm="1">
        <f t="array" ref="AL441">IF(AF441&lt;&gt;"A","",IFERROR((IFERROR(_xlfn.XLOOKUP(TRIM(SUBSTITUTE(U441,CHAR(160)," ")),BJ15:BJ62,BM15:BM62),IFERROR(_xlfn.XLOOKUP(TRIM(SUBSTITUTE(U441,CHAR(160)," ")),BK15:BK62,BM15:BM62),_xlfn.XLOOKUP(TRIM(SUBSTITUTE(U441,CHAR(160)," ")),BL15:BL62,BM15:BM62))))*T441*IF(ISBLANK(Q441),1,Q441)+IFERROR(_xlfn.XLOOKUP("RECHERCHEX",TRIM(L441:AD441),L441:AD441),0),0))</f>
        <v/>
      </c>
      <c r="AM441" s="1038">
        <f t="shared" si="166"/>
        <v>0</v>
      </c>
      <c r="AN441" s="1627" t="str">
        <f t="shared" si="167"/>
        <v/>
      </c>
      <c r="AO441" s="1039">
        <f t="shared" si="168"/>
        <v>0</v>
      </c>
      <c r="AP441" s="1039">
        <f t="shared" si="169"/>
        <v>0</v>
      </c>
      <c r="AQ441" s="1052">
        <f>IF(AO441&gt;0,AS9,0)</f>
        <v>0</v>
      </c>
      <c r="AR441" s="1626" t="str">
        <f>IF(TRIM(AG441)="▼ recette suivante", AG441, IF(AQ441&gt;0, IF(AT9&lt;&gt;"", AT9&amp;"-ou.or.o ❾ + or - &gt;", ""), ""))</f>
        <v/>
      </c>
      <c r="AS441" s="1064"/>
      <c r="AT441" s="1064"/>
      <c r="AU441" s="1053">
        <f t="shared" si="170"/>
        <v>0</v>
      </c>
      <c r="AV441" s="1054">
        <f>IF(AK441,IF(OR(AU441="",N(AU441)&lt;=0.000000001),"",_xlfn.XLOOKUP(AJ441,BJ15:BJ62,BN15:BN62,_xlfn.XLOOKUP(AJ441,BK15:BK62,BN15:BN62,_xlfn.XLOOKUP(AJ441,BL15:BL62,BN15:BN62,"")))),0)</f>
        <v>0</v>
      </c>
      <c r="AW441" s="1067" cm="1">
        <f t="array" ref="AW441">IF(AK441&lt;&gt;1,0,IF(OR(AU441="",N(AU441)&lt;=0.000000001),"",IF(OR(AO441="",N(AO441)&lt;=0.000000001),0,IF(ISNUMBER(AU441),IFERROR(_xlfn.LET(_xlpm.ai_test,TRIM(AJ441),_xlpm.r,IFERROR(_xlfn.XLOOKUP(_xlpm.ai_test,BJ15:BJ62,ROW(BJ15:BJ62),0,1),IFERROR(_xlfn.XLOOKUP(_xlpm.ai_test,BK15:BK62,ROW(BK15:BK62),0,1),_xlfn.XLOOKUP(_xlpm.ai_test,BL15:BL62,ROW(BL15:BL62),0,1))),_xlpm.p,_xlpm.r-MIN(ROW(BJ15:BJ62))+1,_xlpm.f,INDEX(BM15:BM62,_xlpm.p),_xlpm.u,INDEX(BN15:BN62,_xlpm.p),_xlpm.s,INDEX(BP15:BP62,_xlpm.p),_xlpm.q,N(AU441)/_xlpm.f,IF(_xlpm.q&gt;=_xlpm.s,ROUND(_xlpm.q,1)&amp;" "&amp;_xlpm.ai_test&amp;" = "&amp;ROUND(_xlpm.q*_xlpm.f,1)&amp;" "&amp;_xlpm.u,ROUND(_xlpm.q,1)&amp;" "&amp;_xlpm.ai_test)),""),""))))</f>
        <v>0</v>
      </c>
      <c r="AX441" s="1055"/>
      <c r="AY441" s="1053">
        <f t="shared" si="171"/>
        <v>0</v>
      </c>
      <c r="AZ441" s="1054" t="str">
        <f t="shared" si="172"/>
        <v/>
      </c>
      <c r="BA441" s="1056">
        <f t="shared" si="173"/>
        <v>0</v>
      </c>
      <c r="BB441" s="1057" t="str">
        <f t="shared" si="174"/>
        <v/>
      </c>
      <c r="BC441" s="1046"/>
      <c r="BD441" s="1058">
        <f t="shared" si="175"/>
        <v>0</v>
      </c>
      <c r="BE441" s="1048" t="str">
        <f t="shared" si="176"/>
        <v/>
      </c>
      <c r="BF441" s="262" t="s">
        <v>22</v>
      </c>
      <c r="BG441" s="1027">
        <f t="shared" si="177"/>
        <v>0</v>
      </c>
      <c r="BH441" s="1028">
        <f t="shared" si="178"/>
        <v>0</v>
      </c>
      <c r="BI441"/>
      <c r="BR441"/>
      <c r="BS441"/>
      <c r="BT441"/>
      <c r="BU441"/>
      <c r="BV441"/>
      <c r="BW441"/>
      <c r="BX441" s="964" t="str">
        <f t="shared" si="160"/>
        <v>►</v>
      </c>
      <c r="BY441" s="848"/>
      <c r="BZ441" s="848"/>
      <c r="CA441" s="848"/>
      <c r="CB441" s="848"/>
      <c r="CC441" s="848"/>
      <c r="CD441" s="262"/>
      <c r="CE441"/>
      <c r="CF441"/>
      <c r="CG441"/>
      <c r="CH441"/>
      <c r="CI441"/>
      <c r="CJ441"/>
      <c r="CK441"/>
      <c r="CL441" s="262"/>
      <c r="CM441"/>
      <c r="CN441"/>
      <c r="CO441"/>
      <c r="CP441"/>
      <c r="CQ441"/>
      <c r="CR441"/>
      <c r="CS441"/>
      <c r="CT441" s="262"/>
      <c r="CU441"/>
      <c r="CV441"/>
      <c r="CW441"/>
      <c r="CX441"/>
      <c r="CY441"/>
      <c r="CZ441"/>
      <c r="DA441"/>
      <c r="DB441" s="262"/>
      <c r="DC441" s="3">
        <v>1</v>
      </c>
    </row>
    <row r="442" spans="3:107" s="701" customFormat="1" ht="21" customHeight="1">
      <c r="C442"/>
      <c r="D442" s="262"/>
      <c r="E442" s="262"/>
      <c r="F442" s="262"/>
      <c r="G442" s="262"/>
      <c r="H442" s="262"/>
      <c r="I442" s="262"/>
      <c r="J442" s="262"/>
      <c r="K442" s="262"/>
      <c r="L442" s="115" t="s">
        <v>16</v>
      </c>
      <c r="M442" s="3141"/>
      <c r="N442" s="3142"/>
      <c r="O442" s="3141"/>
      <c r="P442" s="3143"/>
      <c r="Q442" s="3144"/>
      <c r="R442" s="3145"/>
      <c r="S442" s="3146"/>
      <c r="T442" s="3147"/>
      <c r="U442" s="3148"/>
      <c r="V442" s="3149"/>
      <c r="W442" s="2109"/>
      <c r="X442" s="3150"/>
      <c r="Y442" s="117"/>
      <c r="Z442" s="3151"/>
      <c r="AA442" s="3152"/>
      <c r="AB442" s="3153"/>
      <c r="AC442" s="3154"/>
      <c r="AD442" s="119"/>
      <c r="AE442" s="262" t="s">
        <v>22</v>
      </c>
      <c r="AF442" s="1035" t="str">
        <f t="shared" si="161"/>
        <v>►</v>
      </c>
      <c r="AG442" s="1036" t="str">
        <f t="shared" si="162"/>
        <v/>
      </c>
      <c r="AH442" s="1037" t="str">
        <f t="shared" si="163"/>
        <v/>
      </c>
      <c r="AI442" s="1036" t="str">
        <f t="shared" si="164"/>
        <v/>
      </c>
      <c r="AJ442" s="1037" t="str">
        <f t="shared" si="165"/>
        <v/>
      </c>
      <c r="AK442" s="1037">
        <f>IF(AND(L442="A",COUNTIF(BJ15:BL62,TRIM(U442))&gt;0),1,0)</f>
        <v>0</v>
      </c>
      <c r="AL442" s="1051" t="str" cm="1">
        <f t="array" ref="AL442">IF(AF442&lt;&gt;"A","",IFERROR((IFERROR(_xlfn.XLOOKUP(TRIM(SUBSTITUTE(U442,CHAR(160)," ")),BJ15:BJ62,BM15:BM62),IFERROR(_xlfn.XLOOKUP(TRIM(SUBSTITUTE(U442,CHAR(160)," ")),BK15:BK62,BM15:BM62),_xlfn.XLOOKUP(TRIM(SUBSTITUTE(U442,CHAR(160)," ")),BL15:BL62,BM15:BM62))))*T442*IF(ISBLANK(Q442),1,Q442)+IFERROR(_xlfn.XLOOKUP("RECHERCHEX",TRIM(L442:AD442),L442:AD442),0),0))</f>
        <v/>
      </c>
      <c r="AM442" s="1038">
        <f t="shared" si="166"/>
        <v>0</v>
      </c>
      <c r="AN442" s="1627" t="str">
        <f t="shared" si="167"/>
        <v/>
      </c>
      <c r="AO442" s="1039">
        <f t="shared" si="168"/>
        <v>0</v>
      </c>
      <c r="AP442" s="1039">
        <f t="shared" si="169"/>
        <v>0</v>
      </c>
      <c r="AQ442" s="1040">
        <f>IF(AO442&gt;0,AS9,0)</f>
        <v>0</v>
      </c>
      <c r="AR442" s="1628" t="str">
        <f>IF(TRIM(AG442)="▼ recette suivante", AG442, IF(AQ442&gt;0, IF(AT9&lt;&gt;"", AT9&amp;"-ou.or.o ❾ + or - &gt;", ""), ""))</f>
        <v/>
      </c>
      <c r="AS442" s="1064"/>
      <c r="AT442" s="1064"/>
      <c r="AU442" s="1042">
        <f t="shared" si="170"/>
        <v>0</v>
      </c>
      <c r="AV442" s="1043">
        <f>IF(AK442,IF(OR(AU442="",N(AU442)&lt;=0.000000001),"",_xlfn.XLOOKUP(AJ442,BJ15:BJ62,BN15:BN62,_xlfn.XLOOKUP(AJ442,BK15:BK62,BN15:BN62,_xlfn.XLOOKUP(AJ442,BL15:BL62,BN15:BN62,"")))),0)</f>
        <v>0</v>
      </c>
      <c r="AW442" s="1065" cm="1">
        <f t="array" ref="AW442">IF(AK442&lt;&gt;1,0,IF(OR(AU442="",N(AU442)&lt;=0.000000001),"",IF(OR(AO442="",N(AO442)&lt;=0.000000001),0,IF(ISNUMBER(AU442),IFERROR(_xlfn.LET(_xlpm.ai_test,TRIM(AJ442),_xlpm.r,IFERROR(_xlfn.XLOOKUP(_xlpm.ai_test,BJ15:BJ62,ROW(BJ15:BJ62),0,1),IFERROR(_xlfn.XLOOKUP(_xlpm.ai_test,BK15:BK62,ROW(BK15:BK62),0,1),_xlfn.XLOOKUP(_xlpm.ai_test,BL15:BL62,ROW(BL15:BL62),0,1))),_xlpm.p,_xlpm.r-MIN(ROW(BJ15:BJ62))+1,_xlpm.f,INDEX(BM15:BM62,_xlpm.p),_xlpm.u,INDEX(BN15:BN62,_xlpm.p),_xlpm.s,INDEX(BP15:BP62,_xlpm.p),_xlpm.q,N(AU442)/_xlpm.f,IF(_xlpm.q&gt;=_xlpm.s,ROUND(_xlpm.q,1)&amp;" "&amp;_xlpm.ai_test&amp;" = "&amp;ROUND(_xlpm.q*_xlpm.f,1)&amp;" "&amp;_xlpm.u,ROUND(_xlpm.q,1)&amp;" "&amp;_xlpm.ai_test)),""),""))))</f>
        <v>0</v>
      </c>
      <c r="AX442" s="1055"/>
      <c r="AY442" s="1042">
        <f t="shared" si="171"/>
        <v>0</v>
      </c>
      <c r="AZ442" s="1043" t="str">
        <f t="shared" si="172"/>
        <v/>
      </c>
      <c r="BA442" s="1044">
        <f t="shared" si="173"/>
        <v>0</v>
      </c>
      <c r="BB442" s="1045" t="str">
        <f t="shared" si="174"/>
        <v/>
      </c>
      <c r="BC442" s="1046"/>
      <c r="BD442" s="1047">
        <f t="shared" si="175"/>
        <v>0</v>
      </c>
      <c r="BE442" s="1048" t="str">
        <f t="shared" si="176"/>
        <v/>
      </c>
      <c r="BF442" s="262" t="s">
        <v>22</v>
      </c>
      <c r="BG442" s="1027">
        <f t="shared" si="177"/>
        <v>0</v>
      </c>
      <c r="BH442" s="1028">
        <f t="shared" si="178"/>
        <v>0</v>
      </c>
      <c r="BI442"/>
      <c r="BR442"/>
      <c r="BS442"/>
      <c r="BT442"/>
      <c r="BU442"/>
      <c r="BV442"/>
      <c r="BW442"/>
      <c r="BX442" s="964" t="str">
        <f t="shared" si="160"/>
        <v>►</v>
      </c>
      <c r="BY442" s="848"/>
      <c r="BZ442" s="848"/>
      <c r="CA442" s="848"/>
      <c r="CB442" s="848"/>
      <c r="CC442" s="848"/>
      <c r="CD442" s="262"/>
      <c r="CE442"/>
      <c r="CF442"/>
      <c r="CG442"/>
      <c r="CH442"/>
      <c r="CI442"/>
      <c r="CJ442"/>
      <c r="CK442"/>
      <c r="CL442" s="262"/>
      <c r="CM442"/>
      <c r="CN442"/>
      <c r="CO442"/>
      <c r="CP442"/>
      <c r="CQ442"/>
      <c r="CR442"/>
      <c r="CS442"/>
      <c r="CT442" s="262"/>
      <c r="CU442"/>
      <c r="CV442"/>
      <c r="CW442"/>
      <c r="CX442"/>
      <c r="CY442"/>
      <c r="CZ442"/>
      <c r="DA442"/>
      <c r="DB442" s="262"/>
      <c r="DC442" s="3">
        <v>1</v>
      </c>
    </row>
    <row r="443" spans="3:107" s="701" customFormat="1" ht="21" customHeight="1">
      <c r="C443"/>
      <c r="D443" s="262"/>
      <c r="E443" s="262"/>
      <c r="F443" s="262"/>
      <c r="G443" s="262"/>
      <c r="H443" s="262"/>
      <c r="I443" s="262"/>
      <c r="J443" s="262"/>
      <c r="K443" s="262"/>
      <c r="L443" s="115" t="s">
        <v>16</v>
      </c>
      <c r="M443" s="3141"/>
      <c r="N443" s="3142"/>
      <c r="O443" s="3141"/>
      <c r="P443" s="3143"/>
      <c r="Q443" s="3144"/>
      <c r="R443" s="3145"/>
      <c r="S443" s="3146"/>
      <c r="T443" s="3147"/>
      <c r="U443" s="3148"/>
      <c r="V443" s="3149"/>
      <c r="W443" s="2109"/>
      <c r="X443" s="3150"/>
      <c r="Y443" s="117"/>
      <c r="Z443" s="3151"/>
      <c r="AA443" s="3152"/>
      <c r="AB443" s="3153"/>
      <c r="AC443" s="3154"/>
      <c r="AD443" s="119"/>
      <c r="AE443" s="262" t="s">
        <v>22</v>
      </c>
      <c r="AF443" s="1035" t="str">
        <f t="shared" si="161"/>
        <v>►</v>
      </c>
      <c r="AG443" s="1036" t="str">
        <f t="shared" si="162"/>
        <v/>
      </c>
      <c r="AH443" s="1037" t="str">
        <f t="shared" si="163"/>
        <v/>
      </c>
      <c r="AI443" s="1036" t="str">
        <f t="shared" si="164"/>
        <v/>
      </c>
      <c r="AJ443" s="1037" t="str">
        <f t="shared" si="165"/>
        <v/>
      </c>
      <c r="AK443" s="1037">
        <f>IF(AND(L443="A",COUNTIF(BJ15:BL62,TRIM(U443))&gt;0),1,0)</f>
        <v>0</v>
      </c>
      <c r="AL443" s="1051" t="str" cm="1">
        <f t="array" ref="AL443">IF(AF443&lt;&gt;"A","",IFERROR((IFERROR(_xlfn.XLOOKUP(TRIM(SUBSTITUTE(U443,CHAR(160)," ")),BJ15:BJ62,BM15:BM62),IFERROR(_xlfn.XLOOKUP(TRIM(SUBSTITUTE(U443,CHAR(160)," ")),BK15:BK62,BM15:BM62),_xlfn.XLOOKUP(TRIM(SUBSTITUTE(U443,CHAR(160)," ")),BL15:BL62,BM15:BM62))))*T443*IF(ISBLANK(Q443),1,Q443)+IFERROR(_xlfn.XLOOKUP("RECHERCHEX",TRIM(L443:AD443),L443:AD443),0),0))</f>
        <v/>
      </c>
      <c r="AM443" s="1038">
        <f t="shared" si="166"/>
        <v>0</v>
      </c>
      <c r="AN443" s="1627" t="str">
        <f t="shared" si="167"/>
        <v/>
      </c>
      <c r="AO443" s="1039">
        <f t="shared" si="168"/>
        <v>0</v>
      </c>
      <c r="AP443" s="1039">
        <f t="shared" si="169"/>
        <v>0</v>
      </c>
      <c r="AQ443" s="1052">
        <f>IF(AO443&gt;0,AS9,0)</f>
        <v>0</v>
      </c>
      <c r="AR443" s="1626" t="str">
        <f>IF(TRIM(AG443)="▼ recette suivante", AG443, IF(AQ443&gt;0, IF(AT9&lt;&gt;"", AT9&amp;"-ou.or.o ❾ + or - &gt;", ""), ""))</f>
        <v/>
      </c>
      <c r="AS443" s="1064"/>
      <c r="AT443" s="1064"/>
      <c r="AU443" s="1053">
        <f t="shared" si="170"/>
        <v>0</v>
      </c>
      <c r="AV443" s="1054">
        <f>IF(AK443,IF(OR(AU443="",N(AU443)&lt;=0.000000001),"",_xlfn.XLOOKUP(AJ443,BJ15:BJ62,BN15:BN62,_xlfn.XLOOKUP(AJ443,BK15:BK62,BN15:BN62,_xlfn.XLOOKUP(AJ443,BL15:BL62,BN15:BN62,"")))),0)</f>
        <v>0</v>
      </c>
      <c r="AW443" s="1067" cm="1">
        <f t="array" ref="AW443">IF(AK443&lt;&gt;1,0,IF(OR(AU443="",N(AU443)&lt;=0.000000001),"",IF(OR(AO443="",N(AO443)&lt;=0.000000001),0,IF(ISNUMBER(AU443),IFERROR(_xlfn.LET(_xlpm.ai_test,TRIM(AJ443),_xlpm.r,IFERROR(_xlfn.XLOOKUP(_xlpm.ai_test,BJ15:BJ62,ROW(BJ15:BJ62),0,1),IFERROR(_xlfn.XLOOKUP(_xlpm.ai_test,BK15:BK62,ROW(BK15:BK62),0,1),_xlfn.XLOOKUP(_xlpm.ai_test,BL15:BL62,ROW(BL15:BL62),0,1))),_xlpm.p,_xlpm.r-MIN(ROW(BJ15:BJ62))+1,_xlpm.f,INDEX(BM15:BM62,_xlpm.p),_xlpm.u,INDEX(BN15:BN62,_xlpm.p),_xlpm.s,INDEX(BP15:BP62,_xlpm.p),_xlpm.q,N(AU443)/_xlpm.f,IF(_xlpm.q&gt;=_xlpm.s,ROUND(_xlpm.q,1)&amp;" "&amp;_xlpm.ai_test&amp;" = "&amp;ROUND(_xlpm.q*_xlpm.f,1)&amp;" "&amp;_xlpm.u,ROUND(_xlpm.q,1)&amp;" "&amp;_xlpm.ai_test)),""),""))))</f>
        <v>0</v>
      </c>
      <c r="AX443" s="1055"/>
      <c r="AY443" s="1053">
        <f t="shared" si="171"/>
        <v>0</v>
      </c>
      <c r="AZ443" s="1054" t="str">
        <f t="shared" si="172"/>
        <v/>
      </c>
      <c r="BA443" s="1056">
        <f t="shared" si="173"/>
        <v>0</v>
      </c>
      <c r="BB443" s="1057" t="str">
        <f t="shared" si="174"/>
        <v/>
      </c>
      <c r="BC443" s="1046"/>
      <c r="BD443" s="1058">
        <f t="shared" si="175"/>
        <v>0</v>
      </c>
      <c r="BE443" s="1048" t="str">
        <f t="shared" si="176"/>
        <v/>
      </c>
      <c r="BF443" s="262" t="s">
        <v>22</v>
      </c>
      <c r="BG443" s="1027">
        <f t="shared" si="177"/>
        <v>0</v>
      </c>
      <c r="BH443" s="1028">
        <f t="shared" si="178"/>
        <v>0</v>
      </c>
      <c r="BI443"/>
      <c r="BR443"/>
      <c r="BS443"/>
      <c r="BT443"/>
      <c r="BU443"/>
      <c r="BV443"/>
      <c r="BW443"/>
      <c r="BX443" s="964" t="str">
        <f t="shared" si="160"/>
        <v>►</v>
      </c>
      <c r="BY443" s="848"/>
      <c r="BZ443" s="848"/>
      <c r="CA443" s="848"/>
      <c r="CB443" s="848"/>
      <c r="CC443" s="848"/>
      <c r="CD443" s="262"/>
      <c r="CE443"/>
      <c r="CF443"/>
      <c r="CG443"/>
      <c r="CH443"/>
      <c r="CI443"/>
      <c r="CJ443"/>
      <c r="CK443"/>
      <c r="CL443" s="262"/>
      <c r="CM443"/>
      <c r="CN443"/>
      <c r="CO443"/>
      <c r="CP443"/>
      <c r="CQ443"/>
      <c r="CR443"/>
      <c r="CS443"/>
      <c r="CT443" s="262"/>
      <c r="CU443"/>
      <c r="CV443"/>
      <c r="CW443"/>
      <c r="CX443"/>
      <c r="CY443"/>
      <c r="CZ443"/>
      <c r="DA443"/>
      <c r="DB443" s="262"/>
      <c r="DC443" s="3">
        <v>1</v>
      </c>
    </row>
    <row r="444" spans="3:107" s="701" customFormat="1" ht="21" customHeight="1">
      <c r="C444"/>
      <c r="D444" s="262"/>
      <c r="E444" s="262"/>
      <c r="F444" s="262"/>
      <c r="G444" s="262"/>
      <c r="H444" s="262"/>
      <c r="I444" s="262"/>
      <c r="J444" s="262"/>
      <c r="K444" s="262"/>
      <c r="L444" s="115" t="s">
        <v>16</v>
      </c>
      <c r="M444" s="3141"/>
      <c r="N444" s="3142"/>
      <c r="O444" s="3141"/>
      <c r="P444" s="3143"/>
      <c r="Q444" s="3144"/>
      <c r="R444" s="3145"/>
      <c r="S444" s="3146"/>
      <c r="T444" s="3147"/>
      <c r="U444" s="3148"/>
      <c r="V444" s="3149"/>
      <c r="W444" s="2109"/>
      <c r="X444" s="3150"/>
      <c r="Y444" s="117"/>
      <c r="Z444" s="3151"/>
      <c r="AA444" s="3152"/>
      <c r="AB444" s="3153"/>
      <c r="AC444" s="3154"/>
      <c r="AD444" s="119"/>
      <c r="AE444" s="262" t="s">
        <v>22</v>
      </c>
      <c r="AF444" s="1035" t="str">
        <f t="shared" si="161"/>
        <v>►</v>
      </c>
      <c r="AG444" s="1036" t="str">
        <f t="shared" si="162"/>
        <v/>
      </c>
      <c r="AH444" s="1037" t="str">
        <f t="shared" si="163"/>
        <v/>
      </c>
      <c r="AI444" s="1036" t="str">
        <f t="shared" si="164"/>
        <v/>
      </c>
      <c r="AJ444" s="1037" t="str">
        <f t="shared" si="165"/>
        <v/>
      </c>
      <c r="AK444" s="1037">
        <f>IF(AND(L444="A",COUNTIF(BJ15:BL62,TRIM(U444))&gt;0),1,0)</f>
        <v>0</v>
      </c>
      <c r="AL444" s="1051" t="str" cm="1">
        <f t="array" ref="AL444">IF(AF444&lt;&gt;"A","",IFERROR((IFERROR(_xlfn.XLOOKUP(TRIM(SUBSTITUTE(U444,CHAR(160)," ")),BJ15:BJ62,BM15:BM62),IFERROR(_xlfn.XLOOKUP(TRIM(SUBSTITUTE(U444,CHAR(160)," ")),BK15:BK62,BM15:BM62),_xlfn.XLOOKUP(TRIM(SUBSTITUTE(U444,CHAR(160)," ")),BL15:BL62,BM15:BM62))))*T444*IF(ISBLANK(Q444),1,Q444)+IFERROR(_xlfn.XLOOKUP("RECHERCHEX",TRIM(L444:AD444),L444:AD444),0),0))</f>
        <v/>
      </c>
      <c r="AM444" s="1038">
        <f t="shared" si="166"/>
        <v>0</v>
      </c>
      <c r="AN444" s="1627" t="str">
        <f t="shared" si="167"/>
        <v/>
      </c>
      <c r="AO444" s="1039">
        <f t="shared" si="168"/>
        <v>0</v>
      </c>
      <c r="AP444" s="1039">
        <f t="shared" si="169"/>
        <v>0</v>
      </c>
      <c r="AQ444" s="1040">
        <f>IF(AO444&gt;0,AS9,0)</f>
        <v>0</v>
      </c>
      <c r="AR444" s="1628" t="str">
        <f>IF(TRIM(AG444)="▼ recette suivante", AG444, IF(AQ444&gt;0, IF(AT9&lt;&gt;"", AT9&amp;"-ou.or.o ❾ + or - &gt;", ""), ""))</f>
        <v/>
      </c>
      <c r="AS444" s="1064"/>
      <c r="AT444" s="1064"/>
      <c r="AU444" s="1042">
        <f t="shared" si="170"/>
        <v>0</v>
      </c>
      <c r="AV444" s="1043">
        <f>IF(AK444,IF(OR(AU444="",N(AU444)&lt;=0.000000001),"",_xlfn.XLOOKUP(AJ444,BJ15:BJ62,BN15:BN62,_xlfn.XLOOKUP(AJ444,BK15:BK62,BN15:BN62,_xlfn.XLOOKUP(AJ444,BL15:BL62,BN15:BN62,"")))),0)</f>
        <v>0</v>
      </c>
      <c r="AW444" s="1065" cm="1">
        <f t="array" ref="AW444">IF(AK444&lt;&gt;1,0,IF(OR(AU444="",N(AU444)&lt;=0.000000001),"",IF(OR(AO444="",N(AO444)&lt;=0.000000001),0,IF(ISNUMBER(AU444),IFERROR(_xlfn.LET(_xlpm.ai_test,TRIM(AJ444),_xlpm.r,IFERROR(_xlfn.XLOOKUP(_xlpm.ai_test,BJ15:BJ62,ROW(BJ15:BJ62),0,1),IFERROR(_xlfn.XLOOKUP(_xlpm.ai_test,BK15:BK62,ROW(BK15:BK62),0,1),_xlfn.XLOOKUP(_xlpm.ai_test,BL15:BL62,ROW(BL15:BL62),0,1))),_xlpm.p,_xlpm.r-MIN(ROW(BJ15:BJ62))+1,_xlpm.f,INDEX(BM15:BM62,_xlpm.p),_xlpm.u,INDEX(BN15:BN62,_xlpm.p),_xlpm.s,INDEX(BP15:BP62,_xlpm.p),_xlpm.q,N(AU444)/_xlpm.f,IF(_xlpm.q&gt;=_xlpm.s,ROUND(_xlpm.q,1)&amp;" "&amp;_xlpm.ai_test&amp;" = "&amp;ROUND(_xlpm.q*_xlpm.f,1)&amp;" "&amp;_xlpm.u,ROUND(_xlpm.q,1)&amp;" "&amp;_xlpm.ai_test)),""),""))))</f>
        <v>0</v>
      </c>
      <c r="AX444" s="1055"/>
      <c r="AY444" s="1042">
        <f t="shared" si="171"/>
        <v>0</v>
      </c>
      <c r="AZ444" s="1043" t="str">
        <f t="shared" si="172"/>
        <v/>
      </c>
      <c r="BA444" s="1044">
        <f t="shared" si="173"/>
        <v>0</v>
      </c>
      <c r="BB444" s="1045" t="str">
        <f t="shared" si="174"/>
        <v/>
      </c>
      <c r="BC444" s="1046"/>
      <c r="BD444" s="1047">
        <f t="shared" si="175"/>
        <v>0</v>
      </c>
      <c r="BE444" s="1048" t="str">
        <f t="shared" si="176"/>
        <v/>
      </c>
      <c r="BF444" s="262" t="s">
        <v>22</v>
      </c>
      <c r="BG444" s="1027">
        <f t="shared" si="177"/>
        <v>0</v>
      </c>
      <c r="BH444" s="1028">
        <f t="shared" si="178"/>
        <v>0</v>
      </c>
      <c r="BI444"/>
      <c r="BR444"/>
      <c r="BS444"/>
      <c r="BT444"/>
      <c r="BU444"/>
      <c r="BV444"/>
      <c r="BW444"/>
      <c r="BX444" s="964" t="str">
        <f t="shared" si="160"/>
        <v>►</v>
      </c>
      <c r="BY444" s="848"/>
      <c r="BZ444" s="848"/>
      <c r="CA444" s="848"/>
      <c r="CB444" s="848"/>
      <c r="CC444" s="848"/>
      <c r="CD444" s="262"/>
      <c r="CE444"/>
      <c r="CF444"/>
      <c r="CG444"/>
      <c r="CH444"/>
      <c r="CI444"/>
      <c r="CJ444"/>
      <c r="CK444"/>
      <c r="CL444" s="262"/>
      <c r="CM444"/>
      <c r="CN444"/>
      <c r="CO444"/>
      <c r="CP444"/>
      <c r="CQ444"/>
      <c r="CR444"/>
      <c r="CS444"/>
      <c r="CT444" s="262"/>
      <c r="CU444"/>
      <c r="CV444"/>
      <c r="CW444"/>
      <c r="CX444"/>
      <c r="CY444"/>
      <c r="CZ444"/>
      <c r="DA444"/>
      <c r="DB444" s="262"/>
      <c r="DC444" s="3">
        <v>1</v>
      </c>
    </row>
    <row r="445" spans="3:107" s="701" customFormat="1" ht="21" customHeight="1">
      <c r="C445"/>
      <c r="D445" s="262"/>
      <c r="E445" s="262"/>
      <c r="F445" s="262"/>
      <c r="G445" s="262"/>
      <c r="H445" s="262"/>
      <c r="I445" s="262"/>
      <c r="J445" s="262"/>
      <c r="K445" s="262"/>
      <c r="L445" s="115" t="s">
        <v>16</v>
      </c>
      <c r="M445" s="3141"/>
      <c r="N445" s="3142"/>
      <c r="O445" s="3141"/>
      <c r="P445" s="3143"/>
      <c r="Q445" s="3144"/>
      <c r="R445" s="3145"/>
      <c r="S445" s="3146"/>
      <c r="T445" s="3147"/>
      <c r="U445" s="3148"/>
      <c r="V445" s="3149"/>
      <c r="W445" s="2109"/>
      <c r="X445" s="3150"/>
      <c r="Y445" s="117"/>
      <c r="Z445" s="3151"/>
      <c r="AA445" s="3152"/>
      <c r="AB445" s="3153"/>
      <c r="AC445" s="3154"/>
      <c r="AD445" s="119"/>
      <c r="AE445" s="262" t="s">
        <v>22</v>
      </c>
      <c r="AF445" s="1035" t="str">
        <f t="shared" si="161"/>
        <v>►</v>
      </c>
      <c r="AG445" s="1036" t="str">
        <f t="shared" si="162"/>
        <v/>
      </c>
      <c r="AH445" s="1037" t="str">
        <f t="shared" si="163"/>
        <v/>
      </c>
      <c r="AI445" s="1036" t="str">
        <f t="shared" si="164"/>
        <v/>
      </c>
      <c r="AJ445" s="1037" t="str">
        <f t="shared" si="165"/>
        <v/>
      </c>
      <c r="AK445" s="1037">
        <f>IF(AND(L445="A",COUNTIF(BJ15:BL62,TRIM(U445))&gt;0),1,0)</f>
        <v>0</v>
      </c>
      <c r="AL445" s="1051" t="str" cm="1">
        <f t="array" ref="AL445">IF(AF445&lt;&gt;"A","",IFERROR((IFERROR(_xlfn.XLOOKUP(TRIM(SUBSTITUTE(U445,CHAR(160)," ")),BJ15:BJ62,BM15:BM62),IFERROR(_xlfn.XLOOKUP(TRIM(SUBSTITUTE(U445,CHAR(160)," ")),BK15:BK62,BM15:BM62),_xlfn.XLOOKUP(TRIM(SUBSTITUTE(U445,CHAR(160)," ")),BL15:BL62,BM15:BM62))))*T445*IF(ISBLANK(Q445),1,Q445)+IFERROR(_xlfn.XLOOKUP("RECHERCHEX",TRIM(L445:AD445),L445:AD445),0),0))</f>
        <v/>
      </c>
      <c r="AM445" s="1038">
        <f t="shared" si="166"/>
        <v>0</v>
      </c>
      <c r="AN445" s="1627" t="str">
        <f t="shared" si="167"/>
        <v/>
      </c>
      <c r="AO445" s="1039">
        <f t="shared" si="168"/>
        <v>0</v>
      </c>
      <c r="AP445" s="1039">
        <f t="shared" si="169"/>
        <v>0</v>
      </c>
      <c r="AQ445" s="1052">
        <f>IF(AO445&gt;0,AS9,0)</f>
        <v>0</v>
      </c>
      <c r="AR445" s="1626" t="str">
        <f>IF(TRIM(AG445)="▼ recette suivante", AG445, IF(AQ445&gt;0, IF(AT9&lt;&gt;"", AT9&amp;"-ou.or.o ❾ + or - &gt;", ""), ""))</f>
        <v/>
      </c>
      <c r="AS445" s="1064"/>
      <c r="AT445" s="1064"/>
      <c r="AU445" s="1053">
        <f t="shared" si="170"/>
        <v>0</v>
      </c>
      <c r="AV445" s="1054">
        <f>IF(AK445,IF(OR(AU445="",N(AU445)&lt;=0.000000001),"",_xlfn.XLOOKUP(AJ445,BJ15:BJ62,BN15:BN62,_xlfn.XLOOKUP(AJ445,BK15:BK62,BN15:BN62,_xlfn.XLOOKUP(AJ445,BL15:BL62,BN15:BN62,"")))),0)</f>
        <v>0</v>
      </c>
      <c r="AW445" s="1067" cm="1">
        <f t="array" ref="AW445">IF(AK445&lt;&gt;1,0,IF(OR(AU445="",N(AU445)&lt;=0.000000001),"",IF(OR(AO445="",N(AO445)&lt;=0.000000001),0,IF(ISNUMBER(AU445),IFERROR(_xlfn.LET(_xlpm.ai_test,TRIM(AJ445),_xlpm.r,IFERROR(_xlfn.XLOOKUP(_xlpm.ai_test,BJ15:BJ62,ROW(BJ15:BJ62),0,1),IFERROR(_xlfn.XLOOKUP(_xlpm.ai_test,BK15:BK62,ROW(BK15:BK62),0,1),_xlfn.XLOOKUP(_xlpm.ai_test,BL15:BL62,ROW(BL15:BL62),0,1))),_xlpm.p,_xlpm.r-MIN(ROW(BJ15:BJ62))+1,_xlpm.f,INDEX(BM15:BM62,_xlpm.p),_xlpm.u,INDEX(BN15:BN62,_xlpm.p),_xlpm.s,INDEX(BP15:BP62,_xlpm.p),_xlpm.q,N(AU445)/_xlpm.f,IF(_xlpm.q&gt;=_xlpm.s,ROUND(_xlpm.q,1)&amp;" "&amp;_xlpm.ai_test&amp;" = "&amp;ROUND(_xlpm.q*_xlpm.f,1)&amp;" "&amp;_xlpm.u,ROUND(_xlpm.q,1)&amp;" "&amp;_xlpm.ai_test)),""),""))))</f>
        <v>0</v>
      </c>
      <c r="AX445" s="1055"/>
      <c r="AY445" s="1053">
        <f t="shared" si="171"/>
        <v>0</v>
      </c>
      <c r="AZ445" s="1054" t="str">
        <f t="shared" si="172"/>
        <v/>
      </c>
      <c r="BA445" s="1056">
        <f t="shared" si="173"/>
        <v>0</v>
      </c>
      <c r="BB445" s="1057" t="str">
        <f t="shared" si="174"/>
        <v/>
      </c>
      <c r="BC445" s="1046"/>
      <c r="BD445" s="1058">
        <f t="shared" si="175"/>
        <v>0</v>
      </c>
      <c r="BE445" s="1048" t="str">
        <f t="shared" si="176"/>
        <v/>
      </c>
      <c r="BF445" s="262" t="s">
        <v>22</v>
      </c>
      <c r="BG445" s="1027">
        <f t="shared" si="177"/>
        <v>0</v>
      </c>
      <c r="BH445" s="1028">
        <f t="shared" si="178"/>
        <v>0</v>
      </c>
      <c r="BI445"/>
      <c r="BR445"/>
      <c r="BS445"/>
      <c r="BT445"/>
      <c r="BU445"/>
      <c r="BV445"/>
      <c r="BW445"/>
      <c r="BX445" s="964" t="str">
        <f t="shared" si="160"/>
        <v>►</v>
      </c>
      <c r="BY445" s="848"/>
      <c r="BZ445" s="848"/>
      <c r="CA445" s="848"/>
      <c r="CB445" s="848"/>
      <c r="CC445" s="848"/>
      <c r="CD445" s="262"/>
      <c r="CE445"/>
      <c r="CF445"/>
      <c r="CG445"/>
      <c r="CH445"/>
      <c r="CI445"/>
      <c r="CJ445"/>
      <c r="CK445"/>
      <c r="CL445" s="262"/>
      <c r="CM445"/>
      <c r="CN445"/>
      <c r="CO445"/>
      <c r="CP445"/>
      <c r="CQ445"/>
      <c r="CR445"/>
      <c r="CS445"/>
      <c r="CT445" s="262"/>
      <c r="CU445"/>
      <c r="CV445"/>
      <c r="CW445"/>
      <c r="CX445"/>
      <c r="CY445"/>
      <c r="CZ445"/>
      <c r="DA445"/>
      <c r="DB445" s="262"/>
      <c r="DC445" s="3">
        <v>1</v>
      </c>
    </row>
    <row r="446" spans="3:107" s="701" customFormat="1" ht="21" customHeight="1">
      <c r="C446"/>
      <c r="D446" s="262"/>
      <c r="E446" s="262"/>
      <c r="F446" s="262"/>
      <c r="G446" s="262"/>
      <c r="H446" s="262"/>
      <c r="I446" s="262"/>
      <c r="J446" s="262"/>
      <c r="K446" s="262"/>
      <c r="L446" s="115" t="s">
        <v>16</v>
      </c>
      <c r="M446" s="3141"/>
      <c r="N446" s="3142"/>
      <c r="O446" s="3141"/>
      <c r="P446" s="3143"/>
      <c r="Q446" s="3144"/>
      <c r="R446" s="3145"/>
      <c r="S446" s="3146"/>
      <c r="T446" s="3147"/>
      <c r="U446" s="3148"/>
      <c r="V446" s="3149"/>
      <c r="W446" s="2109"/>
      <c r="X446" s="3150"/>
      <c r="Y446" s="117"/>
      <c r="Z446" s="3151"/>
      <c r="AA446" s="3152"/>
      <c r="AB446" s="3153"/>
      <c r="AC446" s="3154"/>
      <c r="AD446" s="119"/>
      <c r="AE446" s="262" t="s">
        <v>22</v>
      </c>
      <c r="AF446" s="1035" t="str">
        <f t="shared" si="161"/>
        <v>►</v>
      </c>
      <c r="AG446" s="1036" t="str">
        <f t="shared" si="162"/>
        <v/>
      </c>
      <c r="AH446" s="1037" t="str">
        <f t="shared" si="163"/>
        <v/>
      </c>
      <c r="AI446" s="1036" t="str">
        <f t="shared" si="164"/>
        <v/>
      </c>
      <c r="AJ446" s="1037" t="str">
        <f t="shared" si="165"/>
        <v/>
      </c>
      <c r="AK446" s="1037">
        <f>IF(AND(L446="A",COUNTIF(BJ15:BL62,TRIM(U446))&gt;0),1,0)</f>
        <v>0</v>
      </c>
      <c r="AL446" s="1051" t="str" cm="1">
        <f t="array" ref="AL446">IF(AF446&lt;&gt;"A","",IFERROR((IFERROR(_xlfn.XLOOKUP(TRIM(SUBSTITUTE(U446,CHAR(160)," ")),BJ15:BJ62,BM15:BM62),IFERROR(_xlfn.XLOOKUP(TRIM(SUBSTITUTE(U446,CHAR(160)," ")),BK15:BK62,BM15:BM62),_xlfn.XLOOKUP(TRIM(SUBSTITUTE(U446,CHAR(160)," ")),BL15:BL62,BM15:BM62))))*T446*IF(ISBLANK(Q446),1,Q446)+IFERROR(_xlfn.XLOOKUP("RECHERCHEX",TRIM(L446:AD446),L446:AD446),0),0))</f>
        <v/>
      </c>
      <c r="AM446" s="1038">
        <f t="shared" si="166"/>
        <v>0</v>
      </c>
      <c r="AN446" s="1627" t="str">
        <f t="shared" si="167"/>
        <v/>
      </c>
      <c r="AO446" s="1039">
        <f t="shared" si="168"/>
        <v>0</v>
      </c>
      <c r="AP446" s="1039">
        <f t="shared" si="169"/>
        <v>0</v>
      </c>
      <c r="AQ446" s="1040">
        <f>IF(AO446&gt;0,AS9,0)</f>
        <v>0</v>
      </c>
      <c r="AR446" s="1628" t="str">
        <f>IF(TRIM(AG446)="▼ recette suivante", AG446, IF(AQ446&gt;0, IF(AT9&lt;&gt;"", AT9&amp;"-ou.or.o ❾ + or - &gt;", ""), ""))</f>
        <v/>
      </c>
      <c r="AS446" s="1064"/>
      <c r="AT446" s="1064"/>
      <c r="AU446" s="1042">
        <f t="shared" si="170"/>
        <v>0</v>
      </c>
      <c r="AV446" s="1043">
        <f>IF(AK446,IF(OR(AU446="",N(AU446)&lt;=0.000000001),"",_xlfn.XLOOKUP(AJ446,BJ15:BJ62,BN15:BN62,_xlfn.XLOOKUP(AJ446,BK15:BK62,BN15:BN62,_xlfn.XLOOKUP(AJ446,BL15:BL62,BN15:BN62,"")))),0)</f>
        <v>0</v>
      </c>
      <c r="AW446" s="1065" cm="1">
        <f t="array" ref="AW446">IF(AK446&lt;&gt;1,0,IF(OR(AU446="",N(AU446)&lt;=0.000000001),"",IF(OR(AO446="",N(AO446)&lt;=0.000000001),0,IF(ISNUMBER(AU446),IFERROR(_xlfn.LET(_xlpm.ai_test,TRIM(AJ446),_xlpm.r,IFERROR(_xlfn.XLOOKUP(_xlpm.ai_test,BJ15:BJ62,ROW(BJ15:BJ62),0,1),IFERROR(_xlfn.XLOOKUP(_xlpm.ai_test,BK15:BK62,ROW(BK15:BK62),0,1),_xlfn.XLOOKUP(_xlpm.ai_test,BL15:BL62,ROW(BL15:BL62),0,1))),_xlpm.p,_xlpm.r-MIN(ROW(BJ15:BJ62))+1,_xlpm.f,INDEX(BM15:BM62,_xlpm.p),_xlpm.u,INDEX(BN15:BN62,_xlpm.p),_xlpm.s,INDEX(BP15:BP62,_xlpm.p),_xlpm.q,N(AU446)/_xlpm.f,IF(_xlpm.q&gt;=_xlpm.s,ROUND(_xlpm.q,1)&amp;" "&amp;_xlpm.ai_test&amp;" = "&amp;ROUND(_xlpm.q*_xlpm.f,1)&amp;" "&amp;_xlpm.u,ROUND(_xlpm.q,1)&amp;" "&amp;_xlpm.ai_test)),""),""))))</f>
        <v>0</v>
      </c>
      <c r="AX446" s="1055"/>
      <c r="AY446" s="1042">
        <f t="shared" si="171"/>
        <v>0</v>
      </c>
      <c r="AZ446" s="1043" t="str">
        <f t="shared" si="172"/>
        <v/>
      </c>
      <c r="BA446" s="1044">
        <f t="shared" si="173"/>
        <v>0</v>
      </c>
      <c r="BB446" s="1045" t="str">
        <f t="shared" si="174"/>
        <v/>
      </c>
      <c r="BC446" s="1046"/>
      <c r="BD446" s="1047">
        <f t="shared" si="175"/>
        <v>0</v>
      </c>
      <c r="BE446" s="1048" t="str">
        <f t="shared" si="176"/>
        <v/>
      </c>
      <c r="BF446" s="262" t="s">
        <v>22</v>
      </c>
      <c r="BG446" s="1027">
        <f t="shared" si="177"/>
        <v>0</v>
      </c>
      <c r="BH446" s="1028">
        <f t="shared" si="178"/>
        <v>0</v>
      </c>
      <c r="BI446"/>
      <c r="BR446"/>
      <c r="BS446"/>
      <c r="BT446"/>
      <c r="BU446"/>
      <c r="BV446"/>
      <c r="BW446"/>
      <c r="BX446" s="964" t="str">
        <f t="shared" si="160"/>
        <v>►</v>
      </c>
      <c r="BY446" s="848"/>
      <c r="BZ446" s="848"/>
      <c r="CA446" s="848"/>
      <c r="CB446" s="848"/>
      <c r="CC446" s="848"/>
      <c r="CD446" s="262"/>
      <c r="CE446"/>
      <c r="CF446"/>
      <c r="CG446"/>
      <c r="CH446"/>
      <c r="CI446"/>
      <c r="CJ446"/>
      <c r="CK446"/>
      <c r="CL446" s="262"/>
      <c r="CM446"/>
      <c r="CN446"/>
      <c r="CO446"/>
      <c r="CP446"/>
      <c r="CQ446"/>
      <c r="CR446"/>
      <c r="CS446"/>
      <c r="CT446" s="262"/>
      <c r="CU446"/>
      <c r="CV446"/>
      <c r="CW446"/>
      <c r="CX446"/>
      <c r="CY446"/>
      <c r="CZ446"/>
      <c r="DA446"/>
      <c r="DB446" s="262"/>
      <c r="DC446" s="3">
        <v>1</v>
      </c>
    </row>
    <row r="447" spans="3:107" s="701" customFormat="1" ht="21" customHeight="1">
      <c r="C447"/>
      <c r="D447" s="262"/>
      <c r="E447" s="262"/>
      <c r="F447" s="262"/>
      <c r="G447" s="262"/>
      <c r="H447" s="262"/>
      <c r="I447" s="262"/>
      <c r="J447" s="262"/>
      <c r="K447" s="262"/>
      <c r="L447" s="115" t="s">
        <v>16</v>
      </c>
      <c r="M447" s="3141"/>
      <c r="N447" s="3142"/>
      <c r="O447" s="3141"/>
      <c r="P447" s="3143"/>
      <c r="Q447" s="3144"/>
      <c r="R447" s="3145"/>
      <c r="S447" s="3146"/>
      <c r="T447" s="3147"/>
      <c r="U447" s="3148"/>
      <c r="V447" s="3149"/>
      <c r="W447" s="2109"/>
      <c r="X447" s="3150"/>
      <c r="Y447" s="117"/>
      <c r="Z447" s="3151"/>
      <c r="AA447" s="3152"/>
      <c r="AB447" s="3153"/>
      <c r="AC447" s="3154"/>
      <c r="AD447" s="119"/>
      <c r="AE447" s="262" t="s">
        <v>22</v>
      </c>
      <c r="AF447" s="1035" t="str">
        <f t="shared" si="161"/>
        <v>►</v>
      </c>
      <c r="AG447" s="1036" t="str">
        <f t="shared" si="162"/>
        <v/>
      </c>
      <c r="AH447" s="1037" t="str">
        <f t="shared" si="163"/>
        <v/>
      </c>
      <c r="AI447" s="1036" t="str">
        <f t="shared" si="164"/>
        <v/>
      </c>
      <c r="AJ447" s="1037" t="str">
        <f t="shared" si="165"/>
        <v/>
      </c>
      <c r="AK447" s="1037">
        <f>IF(AND(L447="A",COUNTIF(BJ15:BL62,TRIM(U447))&gt;0),1,0)</f>
        <v>0</v>
      </c>
      <c r="AL447" s="1051" t="str" cm="1">
        <f t="array" ref="AL447">IF(AF447&lt;&gt;"A","",IFERROR((IFERROR(_xlfn.XLOOKUP(TRIM(SUBSTITUTE(U447,CHAR(160)," ")),BJ15:BJ62,BM15:BM62),IFERROR(_xlfn.XLOOKUP(TRIM(SUBSTITUTE(U447,CHAR(160)," ")),BK15:BK62,BM15:BM62),_xlfn.XLOOKUP(TRIM(SUBSTITUTE(U447,CHAR(160)," ")),BL15:BL62,BM15:BM62))))*T447*IF(ISBLANK(Q447),1,Q447)+IFERROR(_xlfn.XLOOKUP("RECHERCHEX",TRIM(L447:AD447),L447:AD447),0),0))</f>
        <v/>
      </c>
      <c r="AM447" s="1038">
        <f t="shared" si="166"/>
        <v>0</v>
      </c>
      <c r="AN447" s="1627" t="str">
        <f t="shared" si="167"/>
        <v/>
      </c>
      <c r="AO447" s="1039">
        <f t="shared" si="168"/>
        <v>0</v>
      </c>
      <c r="AP447" s="1039">
        <f t="shared" si="169"/>
        <v>0</v>
      </c>
      <c r="AQ447" s="1052">
        <f>IF(AO447&gt;0,AS9,0)</f>
        <v>0</v>
      </c>
      <c r="AR447" s="1626" t="str">
        <f>IF(TRIM(AG447)="▼ recette suivante", AG447, IF(AQ447&gt;0, IF(AT9&lt;&gt;"", AT9&amp;"-ou.or.o ❾ + or - &gt;", ""), ""))</f>
        <v/>
      </c>
      <c r="AS447" s="1064"/>
      <c r="AT447" s="1064"/>
      <c r="AU447" s="1053">
        <f t="shared" si="170"/>
        <v>0</v>
      </c>
      <c r="AV447" s="1054">
        <f>IF(AK447,IF(OR(AU447="",N(AU447)&lt;=0.000000001),"",_xlfn.XLOOKUP(AJ447,BJ15:BJ62,BN15:BN62,_xlfn.XLOOKUP(AJ447,BK15:BK62,BN15:BN62,_xlfn.XLOOKUP(AJ447,BL15:BL62,BN15:BN62,"")))),0)</f>
        <v>0</v>
      </c>
      <c r="AW447" s="1067" cm="1">
        <f t="array" ref="AW447">IF(AK447&lt;&gt;1,0,IF(OR(AU447="",N(AU447)&lt;=0.000000001),"",IF(OR(AO447="",N(AO447)&lt;=0.000000001),0,IF(ISNUMBER(AU447),IFERROR(_xlfn.LET(_xlpm.ai_test,TRIM(AJ447),_xlpm.r,IFERROR(_xlfn.XLOOKUP(_xlpm.ai_test,BJ15:BJ62,ROW(BJ15:BJ62),0,1),IFERROR(_xlfn.XLOOKUP(_xlpm.ai_test,BK15:BK62,ROW(BK15:BK62),0,1),_xlfn.XLOOKUP(_xlpm.ai_test,BL15:BL62,ROW(BL15:BL62),0,1))),_xlpm.p,_xlpm.r-MIN(ROW(BJ15:BJ62))+1,_xlpm.f,INDEX(BM15:BM62,_xlpm.p),_xlpm.u,INDEX(BN15:BN62,_xlpm.p),_xlpm.s,INDEX(BP15:BP62,_xlpm.p),_xlpm.q,N(AU447)/_xlpm.f,IF(_xlpm.q&gt;=_xlpm.s,ROUND(_xlpm.q,1)&amp;" "&amp;_xlpm.ai_test&amp;" = "&amp;ROUND(_xlpm.q*_xlpm.f,1)&amp;" "&amp;_xlpm.u,ROUND(_xlpm.q,1)&amp;" "&amp;_xlpm.ai_test)),""),""))))</f>
        <v>0</v>
      </c>
      <c r="AX447" s="1055"/>
      <c r="AY447" s="1053">
        <f t="shared" si="171"/>
        <v>0</v>
      </c>
      <c r="AZ447" s="1054" t="str">
        <f t="shared" si="172"/>
        <v/>
      </c>
      <c r="BA447" s="1056">
        <f t="shared" si="173"/>
        <v>0</v>
      </c>
      <c r="BB447" s="1057" t="str">
        <f t="shared" si="174"/>
        <v/>
      </c>
      <c r="BC447" s="1046"/>
      <c r="BD447" s="1058">
        <f t="shared" si="175"/>
        <v>0</v>
      </c>
      <c r="BE447" s="1048" t="str">
        <f t="shared" si="176"/>
        <v/>
      </c>
      <c r="BF447" s="262" t="s">
        <v>22</v>
      </c>
      <c r="BG447" s="1027">
        <f t="shared" si="177"/>
        <v>0</v>
      </c>
      <c r="BH447" s="1028">
        <f t="shared" si="178"/>
        <v>0</v>
      </c>
      <c r="BI447"/>
      <c r="BR447"/>
      <c r="BS447"/>
      <c r="BT447"/>
      <c r="BU447"/>
      <c r="BV447"/>
      <c r="BW447"/>
      <c r="BX447" s="964" t="str">
        <f t="shared" si="160"/>
        <v>►</v>
      </c>
      <c r="BY447" s="848"/>
      <c r="BZ447" s="848"/>
      <c r="CA447" s="848"/>
      <c r="CB447" s="848"/>
      <c r="CC447" s="848"/>
      <c r="CD447" s="262"/>
      <c r="CE447"/>
      <c r="CF447"/>
      <c r="CG447"/>
      <c r="CH447"/>
      <c r="CI447"/>
      <c r="CJ447"/>
      <c r="CK447"/>
      <c r="CL447" s="262"/>
      <c r="CM447"/>
      <c r="CN447"/>
      <c r="CO447"/>
      <c r="CP447"/>
      <c r="CQ447"/>
      <c r="CR447"/>
      <c r="CS447"/>
      <c r="CT447" s="262"/>
      <c r="CU447"/>
      <c r="CV447"/>
      <c r="CW447"/>
      <c r="CX447"/>
      <c r="CY447"/>
      <c r="CZ447"/>
      <c r="DA447"/>
      <c r="DB447" s="262"/>
      <c r="DC447" s="3">
        <v>1</v>
      </c>
    </row>
    <row r="448" spans="3:107" s="701" customFormat="1" ht="21" customHeight="1">
      <c r="C448"/>
      <c r="D448" s="262"/>
      <c r="E448" s="262"/>
      <c r="F448" s="262"/>
      <c r="G448" s="262"/>
      <c r="H448" s="262"/>
      <c r="I448" s="262"/>
      <c r="J448" s="262"/>
      <c r="K448" s="262"/>
      <c r="L448" s="115" t="s">
        <v>16</v>
      </c>
      <c r="M448" s="3141"/>
      <c r="N448" s="3142"/>
      <c r="O448" s="3141"/>
      <c r="P448" s="3143"/>
      <c r="Q448" s="3144"/>
      <c r="R448" s="3145"/>
      <c r="S448" s="3146"/>
      <c r="T448" s="3147"/>
      <c r="U448" s="3148"/>
      <c r="V448" s="3149"/>
      <c r="W448" s="2109"/>
      <c r="X448" s="3150"/>
      <c r="Y448" s="117"/>
      <c r="Z448" s="3151"/>
      <c r="AA448" s="3152"/>
      <c r="AB448" s="3153"/>
      <c r="AC448" s="3154"/>
      <c r="AD448" s="119"/>
      <c r="AE448" s="262" t="s">
        <v>22</v>
      </c>
      <c r="AF448" s="1035" t="str">
        <f t="shared" si="161"/>
        <v>►</v>
      </c>
      <c r="AG448" s="1036" t="str">
        <f t="shared" si="162"/>
        <v/>
      </c>
      <c r="AH448" s="1037" t="str">
        <f t="shared" si="163"/>
        <v/>
      </c>
      <c r="AI448" s="1036" t="str">
        <f t="shared" si="164"/>
        <v/>
      </c>
      <c r="AJ448" s="1037" t="str">
        <f t="shared" si="165"/>
        <v/>
      </c>
      <c r="AK448" s="1037">
        <f>IF(AND(L448="A",COUNTIF(BJ15:BL62,TRIM(U448))&gt;0),1,0)</f>
        <v>0</v>
      </c>
      <c r="AL448" s="1051" t="str" cm="1">
        <f t="array" ref="AL448">IF(AF448&lt;&gt;"A","",IFERROR((IFERROR(_xlfn.XLOOKUP(TRIM(SUBSTITUTE(U448,CHAR(160)," ")),BJ15:BJ62,BM15:BM62),IFERROR(_xlfn.XLOOKUP(TRIM(SUBSTITUTE(U448,CHAR(160)," ")),BK15:BK62,BM15:BM62),_xlfn.XLOOKUP(TRIM(SUBSTITUTE(U448,CHAR(160)," ")),BL15:BL62,BM15:BM62))))*T448*IF(ISBLANK(Q448),1,Q448)+IFERROR(_xlfn.XLOOKUP("RECHERCHEX",TRIM(L448:AD448),L448:AD448),0),0))</f>
        <v/>
      </c>
      <c r="AM448" s="1038">
        <f t="shared" si="166"/>
        <v>0</v>
      </c>
      <c r="AN448" s="1627" t="str">
        <f t="shared" si="167"/>
        <v/>
      </c>
      <c r="AO448" s="1039">
        <f t="shared" si="168"/>
        <v>0</v>
      </c>
      <c r="AP448" s="1039">
        <f t="shared" si="169"/>
        <v>0</v>
      </c>
      <c r="AQ448" s="1040">
        <f>IF(AO448&gt;0,AS9,0)</f>
        <v>0</v>
      </c>
      <c r="AR448" s="1628" t="str">
        <f>IF(TRIM(AG448)="▼ recette suivante", AG448, IF(AQ448&gt;0, IF(AT9&lt;&gt;"", AT9&amp;"-ou.or.o ❾ + or - &gt;", ""), ""))</f>
        <v/>
      </c>
      <c r="AS448" s="1064"/>
      <c r="AT448" s="1064"/>
      <c r="AU448" s="1042">
        <f t="shared" si="170"/>
        <v>0</v>
      </c>
      <c r="AV448" s="1043">
        <f>IF(AK448,IF(OR(AU448="",N(AU448)&lt;=0.000000001),"",_xlfn.XLOOKUP(AJ448,BJ15:BJ62,BN15:BN62,_xlfn.XLOOKUP(AJ448,BK15:BK62,BN15:BN62,_xlfn.XLOOKUP(AJ448,BL15:BL62,BN15:BN62,"")))),0)</f>
        <v>0</v>
      </c>
      <c r="AW448" s="1065" cm="1">
        <f t="array" ref="AW448">IF(AK448&lt;&gt;1,0,IF(OR(AU448="",N(AU448)&lt;=0.000000001),"",IF(OR(AO448="",N(AO448)&lt;=0.000000001),0,IF(ISNUMBER(AU448),IFERROR(_xlfn.LET(_xlpm.ai_test,TRIM(AJ448),_xlpm.r,IFERROR(_xlfn.XLOOKUP(_xlpm.ai_test,BJ15:BJ62,ROW(BJ15:BJ62),0,1),IFERROR(_xlfn.XLOOKUP(_xlpm.ai_test,BK15:BK62,ROW(BK15:BK62),0,1),_xlfn.XLOOKUP(_xlpm.ai_test,BL15:BL62,ROW(BL15:BL62),0,1))),_xlpm.p,_xlpm.r-MIN(ROW(BJ15:BJ62))+1,_xlpm.f,INDEX(BM15:BM62,_xlpm.p),_xlpm.u,INDEX(BN15:BN62,_xlpm.p),_xlpm.s,INDEX(BP15:BP62,_xlpm.p),_xlpm.q,N(AU448)/_xlpm.f,IF(_xlpm.q&gt;=_xlpm.s,ROUND(_xlpm.q,1)&amp;" "&amp;_xlpm.ai_test&amp;" = "&amp;ROUND(_xlpm.q*_xlpm.f,1)&amp;" "&amp;_xlpm.u,ROUND(_xlpm.q,1)&amp;" "&amp;_xlpm.ai_test)),""),""))))</f>
        <v>0</v>
      </c>
      <c r="AX448" s="1055"/>
      <c r="AY448" s="1042">
        <f t="shared" si="171"/>
        <v>0</v>
      </c>
      <c r="AZ448" s="1043" t="str">
        <f t="shared" si="172"/>
        <v/>
      </c>
      <c r="BA448" s="1044">
        <f t="shared" si="173"/>
        <v>0</v>
      </c>
      <c r="BB448" s="1045" t="str">
        <f t="shared" si="174"/>
        <v/>
      </c>
      <c r="BC448" s="1046"/>
      <c r="BD448" s="1047">
        <f t="shared" si="175"/>
        <v>0</v>
      </c>
      <c r="BE448" s="1048" t="str">
        <f t="shared" si="176"/>
        <v/>
      </c>
      <c r="BF448" s="262" t="s">
        <v>22</v>
      </c>
      <c r="BG448" s="1027">
        <f t="shared" si="177"/>
        <v>0</v>
      </c>
      <c r="BH448" s="1028">
        <f t="shared" si="178"/>
        <v>0</v>
      </c>
      <c r="BI448"/>
      <c r="BR448"/>
      <c r="BS448"/>
      <c r="BT448"/>
      <c r="BU448"/>
      <c r="BV448"/>
      <c r="BW448"/>
      <c r="BX448" s="964" t="str">
        <f t="shared" si="160"/>
        <v>►</v>
      </c>
      <c r="BY448" s="848"/>
      <c r="BZ448" s="848"/>
      <c r="CA448" s="848"/>
      <c r="CB448" s="848"/>
      <c r="CC448" s="848"/>
      <c r="CD448" s="262"/>
      <c r="CE448"/>
      <c r="CF448"/>
      <c r="CG448"/>
      <c r="CH448"/>
      <c r="CI448"/>
      <c r="CJ448"/>
      <c r="CK448"/>
      <c r="CL448" s="262"/>
      <c r="CM448"/>
      <c r="CN448"/>
      <c r="CO448"/>
      <c r="CP448"/>
      <c r="CQ448"/>
      <c r="CR448"/>
      <c r="CS448"/>
      <c r="CT448" s="262"/>
      <c r="CU448"/>
      <c r="CV448"/>
      <c r="CW448"/>
      <c r="CX448"/>
      <c r="CY448"/>
      <c r="CZ448"/>
      <c r="DA448"/>
      <c r="DB448" s="262"/>
      <c r="DC448" s="3">
        <v>1</v>
      </c>
    </row>
    <row r="449" spans="3:107" s="701" customFormat="1" ht="21" customHeight="1">
      <c r="C449"/>
      <c r="D449" s="262"/>
      <c r="E449" s="262"/>
      <c r="F449" s="262"/>
      <c r="G449" s="262"/>
      <c r="H449" s="262"/>
      <c r="I449" s="262"/>
      <c r="J449" s="262"/>
      <c r="K449" s="262"/>
      <c r="L449" s="115" t="s">
        <v>16</v>
      </c>
      <c r="M449" s="3141"/>
      <c r="N449" s="3142"/>
      <c r="O449" s="3141"/>
      <c r="P449" s="3143"/>
      <c r="Q449" s="3144"/>
      <c r="R449" s="3145"/>
      <c r="S449" s="3146"/>
      <c r="T449" s="3147"/>
      <c r="U449" s="3148"/>
      <c r="V449" s="3149"/>
      <c r="W449" s="2109"/>
      <c r="X449" s="3150"/>
      <c r="Y449" s="117"/>
      <c r="Z449" s="3151"/>
      <c r="AA449" s="3152"/>
      <c r="AB449" s="3153"/>
      <c r="AC449" s="3154"/>
      <c r="AD449" s="119"/>
      <c r="AE449" s="262" t="s">
        <v>22</v>
      </c>
      <c r="AF449" s="1035" t="str">
        <f t="shared" si="161"/>
        <v>►</v>
      </c>
      <c r="AG449" s="1036" t="str">
        <f t="shared" si="162"/>
        <v/>
      </c>
      <c r="AH449" s="1037" t="str">
        <f t="shared" si="163"/>
        <v/>
      </c>
      <c r="AI449" s="1036" t="str">
        <f t="shared" si="164"/>
        <v/>
      </c>
      <c r="AJ449" s="1037" t="str">
        <f t="shared" si="165"/>
        <v/>
      </c>
      <c r="AK449" s="1037">
        <f>IF(AND(L449="A",COUNTIF(BJ15:BL62,TRIM(U449))&gt;0),1,0)</f>
        <v>0</v>
      </c>
      <c r="AL449" s="1051" t="str" cm="1">
        <f t="array" ref="AL449">IF(AF449&lt;&gt;"A","",IFERROR((IFERROR(_xlfn.XLOOKUP(TRIM(SUBSTITUTE(U449,CHAR(160)," ")),BJ15:BJ62,BM15:BM62),IFERROR(_xlfn.XLOOKUP(TRIM(SUBSTITUTE(U449,CHAR(160)," ")),BK15:BK62,BM15:BM62),_xlfn.XLOOKUP(TRIM(SUBSTITUTE(U449,CHAR(160)," ")),BL15:BL62,BM15:BM62))))*T449*IF(ISBLANK(Q449),1,Q449)+IFERROR(_xlfn.XLOOKUP("RECHERCHEX",TRIM(L449:AD449),L449:AD449),0),0))</f>
        <v/>
      </c>
      <c r="AM449" s="1038">
        <f t="shared" si="166"/>
        <v>0</v>
      </c>
      <c r="AN449" s="1627" t="str">
        <f t="shared" si="167"/>
        <v/>
      </c>
      <c r="AO449" s="1039">
        <f t="shared" si="168"/>
        <v>0</v>
      </c>
      <c r="AP449" s="1039">
        <f t="shared" si="169"/>
        <v>0</v>
      </c>
      <c r="AQ449" s="1052">
        <f>IF(AO449&gt;0,AS9,0)</f>
        <v>0</v>
      </c>
      <c r="AR449" s="1626" t="str">
        <f>IF(TRIM(AG449)="▼ recette suivante", AG449, IF(AQ449&gt;0, IF(AT9&lt;&gt;"", AT9&amp;"-ou.or.o ❾ + or - &gt;", ""), ""))</f>
        <v/>
      </c>
      <c r="AS449" s="1064"/>
      <c r="AT449" s="1064"/>
      <c r="AU449" s="1053">
        <f t="shared" si="170"/>
        <v>0</v>
      </c>
      <c r="AV449" s="1054">
        <f>IF(AK449,IF(OR(AU449="",N(AU449)&lt;=0.000000001),"",_xlfn.XLOOKUP(AJ449,BJ15:BJ62,BN15:BN62,_xlfn.XLOOKUP(AJ449,BK15:BK62,BN15:BN62,_xlfn.XLOOKUP(AJ449,BL15:BL62,BN15:BN62,"")))),0)</f>
        <v>0</v>
      </c>
      <c r="AW449" s="1067" cm="1">
        <f t="array" ref="AW449">IF(AK449&lt;&gt;1,0,IF(OR(AU449="",N(AU449)&lt;=0.000000001),"",IF(OR(AO449="",N(AO449)&lt;=0.000000001),0,IF(ISNUMBER(AU449),IFERROR(_xlfn.LET(_xlpm.ai_test,TRIM(AJ449),_xlpm.r,IFERROR(_xlfn.XLOOKUP(_xlpm.ai_test,BJ15:BJ62,ROW(BJ15:BJ62),0,1),IFERROR(_xlfn.XLOOKUP(_xlpm.ai_test,BK15:BK62,ROW(BK15:BK62),0,1),_xlfn.XLOOKUP(_xlpm.ai_test,BL15:BL62,ROW(BL15:BL62),0,1))),_xlpm.p,_xlpm.r-MIN(ROW(BJ15:BJ62))+1,_xlpm.f,INDEX(BM15:BM62,_xlpm.p),_xlpm.u,INDEX(BN15:BN62,_xlpm.p),_xlpm.s,INDEX(BP15:BP62,_xlpm.p),_xlpm.q,N(AU449)/_xlpm.f,IF(_xlpm.q&gt;=_xlpm.s,ROUND(_xlpm.q,1)&amp;" "&amp;_xlpm.ai_test&amp;" = "&amp;ROUND(_xlpm.q*_xlpm.f,1)&amp;" "&amp;_xlpm.u,ROUND(_xlpm.q,1)&amp;" "&amp;_xlpm.ai_test)),""),""))))</f>
        <v>0</v>
      </c>
      <c r="AX449" s="1055"/>
      <c r="AY449" s="1053">
        <f t="shared" si="171"/>
        <v>0</v>
      </c>
      <c r="AZ449" s="1054" t="str">
        <f t="shared" si="172"/>
        <v/>
      </c>
      <c r="BA449" s="1056">
        <f t="shared" si="173"/>
        <v>0</v>
      </c>
      <c r="BB449" s="1057" t="str">
        <f t="shared" si="174"/>
        <v/>
      </c>
      <c r="BC449" s="1046"/>
      <c r="BD449" s="1058">
        <f t="shared" si="175"/>
        <v>0</v>
      </c>
      <c r="BE449" s="1048" t="str">
        <f t="shared" si="176"/>
        <v/>
      </c>
      <c r="BF449" s="262" t="s">
        <v>22</v>
      </c>
      <c r="BG449" s="1027">
        <f t="shared" si="177"/>
        <v>0</v>
      </c>
      <c r="BH449" s="1028">
        <f t="shared" si="178"/>
        <v>0</v>
      </c>
      <c r="BI449"/>
      <c r="BR449"/>
      <c r="BS449"/>
      <c r="BT449"/>
      <c r="BU449"/>
      <c r="BV449"/>
      <c r="BW449"/>
      <c r="BX449" s="964" t="str">
        <f t="shared" si="160"/>
        <v>►</v>
      </c>
      <c r="BY449" s="848"/>
      <c r="BZ449" s="848"/>
      <c r="CA449" s="848"/>
      <c r="CB449" s="848"/>
      <c r="CC449" s="848"/>
      <c r="CD449" s="262"/>
      <c r="CE449"/>
      <c r="CF449"/>
      <c r="CG449"/>
      <c r="CH449"/>
      <c r="CI449"/>
      <c r="CJ449"/>
      <c r="CK449"/>
      <c r="CL449" s="262"/>
      <c r="CM449"/>
      <c r="CN449"/>
      <c r="CO449"/>
      <c r="CP449"/>
      <c r="CQ449"/>
      <c r="CR449"/>
      <c r="CS449"/>
      <c r="CT449" s="262"/>
      <c r="CU449"/>
      <c r="CV449"/>
      <c r="CW449"/>
      <c r="CX449"/>
      <c r="CY449"/>
      <c r="CZ449"/>
      <c r="DA449"/>
      <c r="DB449" s="262"/>
      <c r="DC449" s="3">
        <v>1</v>
      </c>
    </row>
    <row r="450" spans="3:107" s="701" customFormat="1" ht="21" customHeight="1">
      <c r="C450"/>
      <c r="D450" s="262"/>
      <c r="E450" s="262"/>
      <c r="F450" s="262"/>
      <c r="G450" s="262"/>
      <c r="H450" s="262"/>
      <c r="I450" s="262"/>
      <c r="J450" s="262"/>
      <c r="K450" s="262"/>
      <c r="L450" s="115" t="s">
        <v>16</v>
      </c>
      <c r="M450" s="3141"/>
      <c r="N450" s="3142"/>
      <c r="O450" s="3141"/>
      <c r="P450" s="3143"/>
      <c r="Q450" s="3144"/>
      <c r="R450" s="3145"/>
      <c r="S450" s="3146"/>
      <c r="T450" s="3147"/>
      <c r="U450" s="3148"/>
      <c r="V450" s="3149"/>
      <c r="W450" s="2109"/>
      <c r="X450" s="3150"/>
      <c r="Y450" s="117"/>
      <c r="Z450" s="3151"/>
      <c r="AA450" s="3152"/>
      <c r="AB450" s="3153"/>
      <c r="AC450" s="3154"/>
      <c r="AD450" s="119"/>
      <c r="AE450" s="262" t="s">
        <v>22</v>
      </c>
      <c r="AF450" s="1035" t="str">
        <f t="shared" si="161"/>
        <v>►</v>
      </c>
      <c r="AG450" s="1036" t="str">
        <f t="shared" si="162"/>
        <v/>
      </c>
      <c r="AH450" s="1037" t="str">
        <f t="shared" si="163"/>
        <v/>
      </c>
      <c r="AI450" s="1036" t="str">
        <f t="shared" si="164"/>
        <v/>
      </c>
      <c r="AJ450" s="1037" t="str">
        <f t="shared" si="165"/>
        <v/>
      </c>
      <c r="AK450" s="1037">
        <f>IF(AND(L450="A",COUNTIF(BJ15:BL62,TRIM(U450))&gt;0),1,0)</f>
        <v>0</v>
      </c>
      <c r="AL450" s="1051" t="str" cm="1">
        <f t="array" ref="AL450">IF(AF450&lt;&gt;"A","",IFERROR((IFERROR(_xlfn.XLOOKUP(TRIM(SUBSTITUTE(U450,CHAR(160)," ")),BJ15:BJ62,BM15:BM62),IFERROR(_xlfn.XLOOKUP(TRIM(SUBSTITUTE(U450,CHAR(160)," ")),BK15:BK62,BM15:BM62),_xlfn.XLOOKUP(TRIM(SUBSTITUTE(U450,CHAR(160)," ")),BL15:BL62,BM15:BM62))))*T450*IF(ISBLANK(Q450),1,Q450)+IFERROR(_xlfn.XLOOKUP("RECHERCHEX",TRIM(L450:AD450),L450:AD450),0),0))</f>
        <v/>
      </c>
      <c r="AM450" s="1038">
        <f t="shared" si="166"/>
        <v>0</v>
      </c>
      <c r="AN450" s="1627" t="str">
        <f t="shared" si="167"/>
        <v/>
      </c>
      <c r="AO450" s="1039">
        <f t="shared" si="168"/>
        <v>0</v>
      </c>
      <c r="AP450" s="1039">
        <f t="shared" si="169"/>
        <v>0</v>
      </c>
      <c r="AQ450" s="1040">
        <f>IF(AO450&gt;0,AS9,0)</f>
        <v>0</v>
      </c>
      <c r="AR450" s="1628" t="str">
        <f>IF(TRIM(AG450)="▼ recette suivante", AG450, IF(AQ450&gt;0, IF(AT9&lt;&gt;"", AT9&amp;"-ou.or.o ❾ + or - &gt;", ""), ""))</f>
        <v/>
      </c>
      <c r="AS450" s="1064"/>
      <c r="AT450" s="1064"/>
      <c r="AU450" s="1042">
        <f t="shared" si="170"/>
        <v>0</v>
      </c>
      <c r="AV450" s="1043">
        <f>IF(AK450,IF(OR(AU450="",N(AU450)&lt;=0.000000001),"",_xlfn.XLOOKUP(AJ450,BJ15:BJ62,BN15:BN62,_xlfn.XLOOKUP(AJ450,BK15:BK62,BN15:BN62,_xlfn.XLOOKUP(AJ450,BL15:BL62,BN15:BN62,"")))),0)</f>
        <v>0</v>
      </c>
      <c r="AW450" s="1065" cm="1">
        <f t="array" ref="AW450">IF(AK450&lt;&gt;1,0,IF(OR(AU450="",N(AU450)&lt;=0.000000001),"",IF(OR(AO450="",N(AO450)&lt;=0.000000001),0,IF(ISNUMBER(AU450),IFERROR(_xlfn.LET(_xlpm.ai_test,TRIM(AJ450),_xlpm.r,IFERROR(_xlfn.XLOOKUP(_xlpm.ai_test,BJ15:BJ62,ROW(BJ15:BJ62),0,1),IFERROR(_xlfn.XLOOKUP(_xlpm.ai_test,BK15:BK62,ROW(BK15:BK62),0,1),_xlfn.XLOOKUP(_xlpm.ai_test,BL15:BL62,ROW(BL15:BL62),0,1))),_xlpm.p,_xlpm.r-MIN(ROW(BJ15:BJ62))+1,_xlpm.f,INDEX(BM15:BM62,_xlpm.p),_xlpm.u,INDEX(BN15:BN62,_xlpm.p),_xlpm.s,INDEX(BP15:BP62,_xlpm.p),_xlpm.q,N(AU450)/_xlpm.f,IF(_xlpm.q&gt;=_xlpm.s,ROUND(_xlpm.q,1)&amp;" "&amp;_xlpm.ai_test&amp;" = "&amp;ROUND(_xlpm.q*_xlpm.f,1)&amp;" "&amp;_xlpm.u,ROUND(_xlpm.q,1)&amp;" "&amp;_xlpm.ai_test)),""),""))))</f>
        <v>0</v>
      </c>
      <c r="AX450" s="1055"/>
      <c r="AY450" s="1042">
        <f t="shared" si="171"/>
        <v>0</v>
      </c>
      <c r="AZ450" s="1043" t="str">
        <f t="shared" si="172"/>
        <v/>
      </c>
      <c r="BA450" s="1044">
        <f t="shared" si="173"/>
        <v>0</v>
      </c>
      <c r="BB450" s="1045" t="str">
        <f t="shared" si="174"/>
        <v/>
      </c>
      <c r="BC450" s="1046"/>
      <c r="BD450" s="1047">
        <f t="shared" si="175"/>
        <v>0</v>
      </c>
      <c r="BE450" s="1048" t="str">
        <f t="shared" si="176"/>
        <v/>
      </c>
      <c r="BF450" s="262" t="s">
        <v>22</v>
      </c>
      <c r="BG450" s="1027">
        <f t="shared" si="177"/>
        <v>0</v>
      </c>
      <c r="BH450" s="1028">
        <f t="shared" si="178"/>
        <v>0</v>
      </c>
      <c r="BI450"/>
      <c r="BR450"/>
      <c r="BS450"/>
      <c r="BT450"/>
      <c r="BU450"/>
      <c r="BV450"/>
      <c r="BW450"/>
      <c r="BX450" s="964" t="str">
        <f t="shared" si="160"/>
        <v>►</v>
      </c>
      <c r="BY450" s="848"/>
      <c r="BZ450" s="848"/>
      <c r="CA450" s="848"/>
      <c r="CB450" s="848"/>
      <c r="CC450" s="848"/>
      <c r="CD450" s="262"/>
      <c r="CE450"/>
      <c r="CF450"/>
      <c r="CG450"/>
      <c r="CH450"/>
      <c r="CI450"/>
      <c r="CJ450"/>
      <c r="CK450"/>
      <c r="CL450" s="262"/>
      <c r="CM450"/>
      <c r="CN450"/>
      <c r="CO450"/>
      <c r="CP450"/>
      <c r="CQ450"/>
      <c r="CR450"/>
      <c r="CS450"/>
      <c r="CT450" s="262"/>
      <c r="CU450"/>
      <c r="CV450"/>
      <c r="CW450"/>
      <c r="CX450"/>
      <c r="CY450"/>
      <c r="CZ450"/>
      <c r="DA450"/>
      <c r="DB450" s="262"/>
      <c r="DC450" s="3">
        <v>1</v>
      </c>
    </row>
    <row r="451" spans="3:107" s="701" customFormat="1" ht="21" customHeight="1">
      <c r="C451"/>
      <c r="D451" s="262"/>
      <c r="E451" s="262"/>
      <c r="F451" s="262"/>
      <c r="G451" s="262"/>
      <c r="H451" s="262"/>
      <c r="I451" s="262"/>
      <c r="J451" s="262"/>
      <c r="K451" s="262"/>
      <c r="L451" s="115" t="s">
        <v>16</v>
      </c>
      <c r="M451" s="3141"/>
      <c r="N451" s="3142"/>
      <c r="O451" s="3141"/>
      <c r="P451" s="3143"/>
      <c r="Q451" s="3144"/>
      <c r="R451" s="3145"/>
      <c r="S451" s="3146"/>
      <c r="T451" s="3147"/>
      <c r="U451" s="3148"/>
      <c r="V451" s="3149"/>
      <c r="W451" s="2109"/>
      <c r="X451" s="3150"/>
      <c r="Y451" s="117"/>
      <c r="Z451" s="3151"/>
      <c r="AA451" s="3152"/>
      <c r="AB451" s="3153"/>
      <c r="AC451" s="3154"/>
      <c r="AD451" s="119"/>
      <c r="AE451" s="262" t="s">
        <v>22</v>
      </c>
      <c r="AF451" s="1035" t="str">
        <f t="shared" si="161"/>
        <v>►</v>
      </c>
      <c r="AG451" s="1036" t="str">
        <f t="shared" si="162"/>
        <v/>
      </c>
      <c r="AH451" s="1037" t="str">
        <f t="shared" si="163"/>
        <v/>
      </c>
      <c r="AI451" s="1036" t="str">
        <f t="shared" si="164"/>
        <v/>
      </c>
      <c r="AJ451" s="1037" t="str">
        <f t="shared" si="165"/>
        <v/>
      </c>
      <c r="AK451" s="1037">
        <f>IF(AND(L451="A",COUNTIF(BJ15:BL62,TRIM(U451))&gt;0),1,0)</f>
        <v>0</v>
      </c>
      <c r="AL451" s="1051" t="str" cm="1">
        <f t="array" ref="AL451">IF(AF451&lt;&gt;"A","",IFERROR((IFERROR(_xlfn.XLOOKUP(TRIM(SUBSTITUTE(U451,CHAR(160)," ")),BJ15:BJ62,BM15:BM62),IFERROR(_xlfn.XLOOKUP(TRIM(SUBSTITUTE(U451,CHAR(160)," ")),BK15:BK62,BM15:BM62),_xlfn.XLOOKUP(TRIM(SUBSTITUTE(U451,CHAR(160)," ")),BL15:BL62,BM15:BM62))))*T451*IF(ISBLANK(Q451),1,Q451)+IFERROR(_xlfn.XLOOKUP("RECHERCHEX",TRIM(L451:AD451),L451:AD451),0),0))</f>
        <v/>
      </c>
      <c r="AM451" s="1038">
        <f t="shared" si="166"/>
        <v>0</v>
      </c>
      <c r="AN451" s="1627" t="str">
        <f t="shared" si="167"/>
        <v/>
      </c>
      <c r="AO451" s="1039">
        <f t="shared" si="168"/>
        <v>0</v>
      </c>
      <c r="AP451" s="1039">
        <f t="shared" si="169"/>
        <v>0</v>
      </c>
      <c r="AQ451" s="1052">
        <f>IF(AO451&gt;0,AS9,0)</f>
        <v>0</v>
      </c>
      <c r="AR451" s="1626" t="str">
        <f>IF(TRIM(AG451)="▼ recette suivante", AG451, IF(AQ451&gt;0, IF(AT9&lt;&gt;"", AT9&amp;"-ou.or.o ❾ + or - &gt;", ""), ""))</f>
        <v/>
      </c>
      <c r="AS451" s="1064"/>
      <c r="AT451" s="1064"/>
      <c r="AU451" s="1053">
        <f t="shared" si="170"/>
        <v>0</v>
      </c>
      <c r="AV451" s="1054">
        <f>IF(AK451,IF(OR(AU451="",N(AU451)&lt;=0.000000001),"",_xlfn.XLOOKUP(AJ451,BJ15:BJ62,BN15:BN62,_xlfn.XLOOKUP(AJ451,BK15:BK62,BN15:BN62,_xlfn.XLOOKUP(AJ451,BL15:BL62,BN15:BN62,"")))),0)</f>
        <v>0</v>
      </c>
      <c r="AW451" s="1067" cm="1">
        <f t="array" ref="AW451">IF(AK451&lt;&gt;1,0,IF(OR(AU451="",N(AU451)&lt;=0.000000001),"",IF(OR(AO451="",N(AO451)&lt;=0.000000001),0,IF(ISNUMBER(AU451),IFERROR(_xlfn.LET(_xlpm.ai_test,TRIM(AJ451),_xlpm.r,IFERROR(_xlfn.XLOOKUP(_xlpm.ai_test,BJ15:BJ62,ROW(BJ15:BJ62),0,1),IFERROR(_xlfn.XLOOKUP(_xlpm.ai_test,BK15:BK62,ROW(BK15:BK62),0,1),_xlfn.XLOOKUP(_xlpm.ai_test,BL15:BL62,ROW(BL15:BL62),0,1))),_xlpm.p,_xlpm.r-MIN(ROW(BJ15:BJ62))+1,_xlpm.f,INDEX(BM15:BM62,_xlpm.p),_xlpm.u,INDEX(BN15:BN62,_xlpm.p),_xlpm.s,INDEX(BP15:BP62,_xlpm.p),_xlpm.q,N(AU451)/_xlpm.f,IF(_xlpm.q&gt;=_xlpm.s,ROUND(_xlpm.q,1)&amp;" "&amp;_xlpm.ai_test&amp;" = "&amp;ROUND(_xlpm.q*_xlpm.f,1)&amp;" "&amp;_xlpm.u,ROUND(_xlpm.q,1)&amp;" "&amp;_xlpm.ai_test)),""),""))))</f>
        <v>0</v>
      </c>
      <c r="AX451" s="1055"/>
      <c r="AY451" s="1053">
        <f t="shared" si="171"/>
        <v>0</v>
      </c>
      <c r="AZ451" s="1054" t="str">
        <f t="shared" si="172"/>
        <v/>
      </c>
      <c r="BA451" s="1056">
        <f t="shared" si="173"/>
        <v>0</v>
      </c>
      <c r="BB451" s="1057" t="str">
        <f t="shared" si="174"/>
        <v/>
      </c>
      <c r="BC451" s="1046"/>
      <c r="BD451" s="1058">
        <f t="shared" si="175"/>
        <v>0</v>
      </c>
      <c r="BE451" s="1048" t="str">
        <f t="shared" si="176"/>
        <v/>
      </c>
      <c r="BF451" s="262" t="s">
        <v>22</v>
      </c>
      <c r="BG451" s="1027">
        <f t="shared" si="177"/>
        <v>0</v>
      </c>
      <c r="BH451" s="1028">
        <f t="shared" si="178"/>
        <v>0</v>
      </c>
      <c r="BI451"/>
      <c r="BR451"/>
      <c r="BS451"/>
      <c r="BT451"/>
      <c r="BU451"/>
      <c r="BV451"/>
      <c r="BW451"/>
      <c r="BX451" s="964" t="str">
        <f t="shared" si="160"/>
        <v>►</v>
      </c>
      <c r="BY451" s="848"/>
      <c r="BZ451" s="848"/>
      <c r="CA451" s="848"/>
      <c r="CB451" s="848"/>
      <c r="CC451" s="848"/>
      <c r="CD451" s="262"/>
      <c r="CE451"/>
      <c r="CF451"/>
      <c r="CG451"/>
      <c r="CH451"/>
      <c r="CI451"/>
      <c r="CJ451"/>
      <c r="CK451"/>
      <c r="CL451" s="262"/>
      <c r="CM451"/>
      <c r="CN451"/>
      <c r="CO451"/>
      <c r="CP451"/>
      <c r="CQ451"/>
      <c r="CR451"/>
      <c r="CS451"/>
      <c r="CT451" s="262"/>
      <c r="CU451"/>
      <c r="CV451"/>
      <c r="CW451"/>
      <c r="CX451"/>
      <c r="CY451"/>
      <c r="CZ451"/>
      <c r="DA451"/>
      <c r="DB451" s="262"/>
      <c r="DC451" s="3">
        <v>1</v>
      </c>
    </row>
    <row r="452" spans="3:107" s="701" customFormat="1" ht="21" customHeight="1">
      <c r="C452"/>
      <c r="D452" s="262"/>
      <c r="E452" s="262"/>
      <c r="F452" s="262"/>
      <c r="G452" s="262"/>
      <c r="H452" s="262"/>
      <c r="I452" s="262"/>
      <c r="J452" s="262"/>
      <c r="K452" s="262"/>
      <c r="L452" s="115" t="s">
        <v>16</v>
      </c>
      <c r="M452" s="3141"/>
      <c r="N452" s="3142"/>
      <c r="O452" s="3141"/>
      <c r="P452" s="3143"/>
      <c r="Q452" s="3144"/>
      <c r="R452" s="3145"/>
      <c r="S452" s="3146"/>
      <c r="T452" s="3147"/>
      <c r="U452" s="3148"/>
      <c r="V452" s="3149"/>
      <c r="W452" s="2109"/>
      <c r="X452" s="3150"/>
      <c r="Y452" s="117"/>
      <c r="Z452" s="3151"/>
      <c r="AA452" s="3152"/>
      <c r="AB452" s="3153"/>
      <c r="AC452" s="3154"/>
      <c r="AD452" s="119"/>
      <c r="AE452" s="262" t="s">
        <v>22</v>
      </c>
      <c r="AF452" s="1035" t="str">
        <f t="shared" si="161"/>
        <v>►</v>
      </c>
      <c r="AG452" s="1036" t="str">
        <f t="shared" si="162"/>
        <v/>
      </c>
      <c r="AH452" s="1037" t="str">
        <f t="shared" si="163"/>
        <v/>
      </c>
      <c r="AI452" s="1036" t="str">
        <f t="shared" si="164"/>
        <v/>
      </c>
      <c r="AJ452" s="1037" t="str">
        <f t="shared" si="165"/>
        <v/>
      </c>
      <c r="AK452" s="1037">
        <f>IF(AND(L452="A",COUNTIF(BJ15:BL62,TRIM(U452))&gt;0),1,0)</f>
        <v>0</v>
      </c>
      <c r="AL452" s="1051" t="str" cm="1">
        <f t="array" ref="AL452">IF(AF452&lt;&gt;"A","",IFERROR((IFERROR(_xlfn.XLOOKUP(TRIM(SUBSTITUTE(U452,CHAR(160)," ")),BJ15:BJ62,BM15:BM62),IFERROR(_xlfn.XLOOKUP(TRIM(SUBSTITUTE(U452,CHAR(160)," ")),BK15:BK62,BM15:BM62),_xlfn.XLOOKUP(TRIM(SUBSTITUTE(U452,CHAR(160)," ")),BL15:BL62,BM15:BM62))))*T452*IF(ISBLANK(Q452),1,Q452)+IFERROR(_xlfn.XLOOKUP("RECHERCHEX",TRIM(L452:AD452),L452:AD452),0),0))</f>
        <v/>
      </c>
      <c r="AM452" s="1038">
        <f t="shared" si="166"/>
        <v>0</v>
      </c>
      <c r="AN452" s="1627" t="str">
        <f t="shared" si="167"/>
        <v/>
      </c>
      <c r="AO452" s="1039">
        <f t="shared" si="168"/>
        <v>0</v>
      </c>
      <c r="AP452" s="1039">
        <f t="shared" si="169"/>
        <v>0</v>
      </c>
      <c r="AQ452" s="1040">
        <f>IF(AO452&gt;0,AS9,0)</f>
        <v>0</v>
      </c>
      <c r="AR452" s="1628" t="str">
        <f>IF(TRIM(AG452)="▼ recette suivante", AG452, IF(AQ452&gt;0, IF(AT9&lt;&gt;"", AT9&amp;"-ou.or.o ❾ + or - &gt;", ""), ""))</f>
        <v/>
      </c>
      <c r="AS452" s="1064"/>
      <c r="AT452" s="1064"/>
      <c r="AU452" s="1042">
        <f t="shared" si="170"/>
        <v>0</v>
      </c>
      <c r="AV452" s="1043">
        <f>IF(AK452,IF(OR(AU452="",N(AU452)&lt;=0.000000001),"",_xlfn.XLOOKUP(AJ452,BJ15:BJ62,BN15:BN62,_xlfn.XLOOKUP(AJ452,BK15:BK62,BN15:BN62,_xlfn.XLOOKUP(AJ452,BL15:BL62,BN15:BN62,"")))),0)</f>
        <v>0</v>
      </c>
      <c r="AW452" s="1065" cm="1">
        <f t="array" ref="AW452">IF(AK452&lt;&gt;1,0,IF(OR(AU452="",N(AU452)&lt;=0.000000001),"",IF(OR(AO452="",N(AO452)&lt;=0.000000001),0,IF(ISNUMBER(AU452),IFERROR(_xlfn.LET(_xlpm.ai_test,TRIM(AJ452),_xlpm.r,IFERROR(_xlfn.XLOOKUP(_xlpm.ai_test,BJ15:BJ62,ROW(BJ15:BJ62),0,1),IFERROR(_xlfn.XLOOKUP(_xlpm.ai_test,BK15:BK62,ROW(BK15:BK62),0,1),_xlfn.XLOOKUP(_xlpm.ai_test,BL15:BL62,ROW(BL15:BL62),0,1))),_xlpm.p,_xlpm.r-MIN(ROW(BJ15:BJ62))+1,_xlpm.f,INDEX(BM15:BM62,_xlpm.p),_xlpm.u,INDEX(BN15:BN62,_xlpm.p),_xlpm.s,INDEX(BP15:BP62,_xlpm.p),_xlpm.q,N(AU452)/_xlpm.f,IF(_xlpm.q&gt;=_xlpm.s,ROUND(_xlpm.q,1)&amp;" "&amp;_xlpm.ai_test&amp;" = "&amp;ROUND(_xlpm.q*_xlpm.f,1)&amp;" "&amp;_xlpm.u,ROUND(_xlpm.q,1)&amp;" "&amp;_xlpm.ai_test)),""),""))))</f>
        <v>0</v>
      </c>
      <c r="AX452" s="1055"/>
      <c r="AY452" s="1042">
        <f t="shared" si="171"/>
        <v>0</v>
      </c>
      <c r="AZ452" s="1043" t="str">
        <f t="shared" si="172"/>
        <v/>
      </c>
      <c r="BA452" s="1044">
        <f t="shared" si="173"/>
        <v>0</v>
      </c>
      <c r="BB452" s="1045" t="str">
        <f t="shared" si="174"/>
        <v/>
      </c>
      <c r="BC452" s="1046"/>
      <c r="BD452" s="1047">
        <f t="shared" si="175"/>
        <v>0</v>
      </c>
      <c r="BE452" s="1048" t="str">
        <f t="shared" si="176"/>
        <v/>
      </c>
      <c r="BF452" s="262" t="s">
        <v>22</v>
      </c>
      <c r="BG452" s="1027">
        <f t="shared" si="177"/>
        <v>0</v>
      </c>
      <c r="BH452" s="1028">
        <f t="shared" si="178"/>
        <v>0</v>
      </c>
      <c r="BI452"/>
      <c r="BR452"/>
      <c r="BS452"/>
      <c r="BT452"/>
      <c r="BU452"/>
      <c r="BV452"/>
      <c r="BW452"/>
      <c r="BX452" s="964" t="str">
        <f t="shared" si="160"/>
        <v>►</v>
      </c>
      <c r="BY452" s="848"/>
      <c r="BZ452" s="848"/>
      <c r="CA452" s="848"/>
      <c r="CB452" s="848"/>
      <c r="CC452" s="848"/>
      <c r="CD452" s="262"/>
      <c r="CE452"/>
      <c r="CF452"/>
      <c r="CG452"/>
      <c r="CH452"/>
      <c r="CI452"/>
      <c r="CJ452"/>
      <c r="CK452"/>
      <c r="CL452" s="262"/>
      <c r="CM452"/>
      <c r="CN452"/>
      <c r="CO452"/>
      <c r="CP452"/>
      <c r="CQ452"/>
      <c r="CR452"/>
      <c r="CS452"/>
      <c r="CT452" s="262"/>
      <c r="CU452"/>
      <c r="CV452"/>
      <c r="CW452"/>
      <c r="CX452"/>
      <c r="CY452"/>
      <c r="CZ452"/>
      <c r="DA452"/>
      <c r="DB452" s="262"/>
      <c r="DC452" s="3">
        <v>1</v>
      </c>
    </row>
    <row r="453" spans="3:107" s="701" customFormat="1" ht="21" customHeight="1">
      <c r="C453"/>
      <c r="D453" s="262"/>
      <c r="E453" s="262"/>
      <c r="F453" s="262"/>
      <c r="G453" s="262"/>
      <c r="H453" s="262"/>
      <c r="I453" s="262"/>
      <c r="J453" s="262"/>
      <c r="K453" s="262"/>
      <c r="L453" s="115" t="s">
        <v>16</v>
      </c>
      <c r="M453" s="3141"/>
      <c r="N453" s="3142"/>
      <c r="O453" s="3141"/>
      <c r="P453" s="3143"/>
      <c r="Q453" s="3144"/>
      <c r="R453" s="3145"/>
      <c r="S453" s="3146"/>
      <c r="T453" s="3147"/>
      <c r="U453" s="3148"/>
      <c r="V453" s="3149"/>
      <c r="W453" s="2109"/>
      <c r="X453" s="3150"/>
      <c r="Y453" s="117"/>
      <c r="Z453" s="3151"/>
      <c r="AA453" s="3152"/>
      <c r="AB453" s="3153"/>
      <c r="AC453" s="3154"/>
      <c r="AD453" s="119"/>
      <c r="AE453" s="262" t="s">
        <v>22</v>
      </c>
      <c r="AF453" s="1035" t="str">
        <f t="shared" si="161"/>
        <v>►</v>
      </c>
      <c r="AG453" s="1036" t="str">
        <f t="shared" si="162"/>
        <v/>
      </c>
      <c r="AH453" s="1037" t="str">
        <f t="shared" si="163"/>
        <v/>
      </c>
      <c r="AI453" s="1036" t="str">
        <f t="shared" si="164"/>
        <v/>
      </c>
      <c r="AJ453" s="1037" t="str">
        <f t="shared" si="165"/>
        <v/>
      </c>
      <c r="AK453" s="1037">
        <f>IF(AND(L453="A",COUNTIF(BJ15:BL62,TRIM(U453))&gt;0),1,0)</f>
        <v>0</v>
      </c>
      <c r="AL453" s="1051" t="str" cm="1">
        <f t="array" ref="AL453">IF(AF453&lt;&gt;"A","",IFERROR((IFERROR(_xlfn.XLOOKUP(TRIM(SUBSTITUTE(U453,CHAR(160)," ")),BJ15:BJ62,BM15:BM62),IFERROR(_xlfn.XLOOKUP(TRIM(SUBSTITUTE(U453,CHAR(160)," ")),BK15:BK62,BM15:BM62),_xlfn.XLOOKUP(TRIM(SUBSTITUTE(U453,CHAR(160)," ")),BL15:BL62,BM15:BM62))))*T453*IF(ISBLANK(Q453),1,Q453)+IFERROR(_xlfn.XLOOKUP("RECHERCHEX",TRIM(L453:AD453),L453:AD453),0),0))</f>
        <v/>
      </c>
      <c r="AM453" s="1038">
        <f t="shared" si="166"/>
        <v>0</v>
      </c>
      <c r="AN453" s="1627" t="str">
        <f t="shared" si="167"/>
        <v/>
      </c>
      <c r="AO453" s="1039">
        <f t="shared" si="168"/>
        <v>0</v>
      </c>
      <c r="AP453" s="1039">
        <f t="shared" si="169"/>
        <v>0</v>
      </c>
      <c r="AQ453" s="1052">
        <f>IF(AO453&gt;0,AS9,0)</f>
        <v>0</v>
      </c>
      <c r="AR453" s="1626" t="str">
        <f>IF(TRIM(AG453)="▼ recette suivante", AG453, IF(AQ453&gt;0, IF(AT9&lt;&gt;"", AT9&amp;"-ou.or.o ❾ + or - &gt;", ""), ""))</f>
        <v/>
      </c>
      <c r="AS453" s="1064"/>
      <c r="AT453" s="1064"/>
      <c r="AU453" s="1053">
        <f t="shared" si="170"/>
        <v>0</v>
      </c>
      <c r="AV453" s="1054">
        <f>IF(AK453,IF(OR(AU453="",N(AU453)&lt;=0.000000001),"",_xlfn.XLOOKUP(AJ453,BJ15:BJ62,BN15:BN62,_xlfn.XLOOKUP(AJ453,BK15:BK62,BN15:BN62,_xlfn.XLOOKUP(AJ453,BL15:BL62,BN15:BN62,"")))),0)</f>
        <v>0</v>
      </c>
      <c r="AW453" s="1067" cm="1">
        <f t="array" ref="AW453">IF(AK453&lt;&gt;1,0,IF(OR(AU453="",N(AU453)&lt;=0.000000001),"",IF(OR(AO453="",N(AO453)&lt;=0.000000001),0,IF(ISNUMBER(AU453),IFERROR(_xlfn.LET(_xlpm.ai_test,TRIM(AJ453),_xlpm.r,IFERROR(_xlfn.XLOOKUP(_xlpm.ai_test,BJ15:BJ62,ROW(BJ15:BJ62),0,1),IFERROR(_xlfn.XLOOKUP(_xlpm.ai_test,BK15:BK62,ROW(BK15:BK62),0,1),_xlfn.XLOOKUP(_xlpm.ai_test,BL15:BL62,ROW(BL15:BL62),0,1))),_xlpm.p,_xlpm.r-MIN(ROW(BJ15:BJ62))+1,_xlpm.f,INDEX(BM15:BM62,_xlpm.p),_xlpm.u,INDEX(BN15:BN62,_xlpm.p),_xlpm.s,INDEX(BP15:BP62,_xlpm.p),_xlpm.q,N(AU453)/_xlpm.f,IF(_xlpm.q&gt;=_xlpm.s,ROUND(_xlpm.q,1)&amp;" "&amp;_xlpm.ai_test&amp;" = "&amp;ROUND(_xlpm.q*_xlpm.f,1)&amp;" "&amp;_xlpm.u,ROUND(_xlpm.q,1)&amp;" "&amp;_xlpm.ai_test)),""),""))))</f>
        <v>0</v>
      </c>
      <c r="AX453" s="1055"/>
      <c r="AY453" s="1053">
        <f t="shared" si="171"/>
        <v>0</v>
      </c>
      <c r="AZ453" s="1054" t="str">
        <f t="shared" si="172"/>
        <v/>
      </c>
      <c r="BA453" s="1056">
        <f t="shared" si="173"/>
        <v>0</v>
      </c>
      <c r="BB453" s="1057" t="str">
        <f t="shared" si="174"/>
        <v/>
      </c>
      <c r="BC453" s="1046"/>
      <c r="BD453" s="1058">
        <f t="shared" si="175"/>
        <v>0</v>
      </c>
      <c r="BE453" s="1048" t="str">
        <f t="shared" si="176"/>
        <v/>
      </c>
      <c r="BF453" s="262" t="s">
        <v>22</v>
      </c>
      <c r="BG453" s="1027">
        <f t="shared" si="177"/>
        <v>0</v>
      </c>
      <c r="BH453" s="1028">
        <f t="shared" si="178"/>
        <v>0</v>
      </c>
      <c r="BI453"/>
      <c r="BR453"/>
      <c r="BS453"/>
      <c r="BT453"/>
      <c r="BU453"/>
      <c r="BV453"/>
      <c r="BW453"/>
      <c r="BX453" s="964" t="str">
        <f t="shared" ref="BX453:BX516" si="179">AF453</f>
        <v>►</v>
      </c>
      <c r="BY453" s="848"/>
      <c r="BZ453" s="848"/>
      <c r="CA453" s="848"/>
      <c r="CB453" s="848"/>
      <c r="CC453" s="848"/>
      <c r="CD453" s="262"/>
      <c r="CE453"/>
      <c r="CF453"/>
      <c r="CG453"/>
      <c r="CH453"/>
      <c r="CI453"/>
      <c r="CJ453"/>
      <c r="CK453"/>
      <c r="CL453" s="262"/>
      <c r="CM453"/>
      <c r="CN453"/>
      <c r="CO453"/>
      <c r="CP453"/>
      <c r="CQ453"/>
      <c r="CR453"/>
      <c r="CS453"/>
      <c r="CT453" s="262"/>
      <c r="CU453"/>
      <c r="CV453"/>
      <c r="CW453"/>
      <c r="CX453"/>
      <c r="CY453"/>
      <c r="CZ453"/>
      <c r="DA453"/>
      <c r="DB453" s="262"/>
      <c r="DC453" s="3">
        <v>1</v>
      </c>
    </row>
    <row r="454" spans="3:107" s="701" customFormat="1" ht="21" customHeight="1">
      <c r="C454"/>
      <c r="D454" s="262"/>
      <c r="E454" s="262"/>
      <c r="F454" s="262"/>
      <c r="G454" s="262"/>
      <c r="H454" s="262"/>
      <c r="I454" s="262"/>
      <c r="J454" s="262"/>
      <c r="K454" s="262"/>
      <c r="L454" s="115" t="s">
        <v>16</v>
      </c>
      <c r="M454" s="3141"/>
      <c r="N454" s="3142"/>
      <c r="O454" s="3141"/>
      <c r="P454" s="3143"/>
      <c r="Q454" s="3144"/>
      <c r="R454" s="3145"/>
      <c r="S454" s="3146"/>
      <c r="T454" s="3147"/>
      <c r="U454" s="3148"/>
      <c r="V454" s="3149"/>
      <c r="W454" s="2109"/>
      <c r="X454" s="3150"/>
      <c r="Y454" s="117"/>
      <c r="Z454" s="3151"/>
      <c r="AA454" s="3152"/>
      <c r="AB454" s="3153"/>
      <c r="AC454" s="3154"/>
      <c r="AD454" s="119"/>
      <c r="AE454" s="262" t="s">
        <v>22</v>
      </c>
      <c r="AF454" s="1035" t="str">
        <f t="shared" si="161"/>
        <v>►</v>
      </c>
      <c r="AG454" s="1036" t="str">
        <f t="shared" si="162"/>
        <v/>
      </c>
      <c r="AH454" s="1037" t="str">
        <f t="shared" si="163"/>
        <v/>
      </c>
      <c r="AI454" s="1036" t="str">
        <f t="shared" si="164"/>
        <v/>
      </c>
      <c r="AJ454" s="1037" t="str">
        <f t="shared" si="165"/>
        <v/>
      </c>
      <c r="AK454" s="1037">
        <f>IF(AND(L454="A",COUNTIF(BJ15:BL62,TRIM(U454))&gt;0),1,0)</f>
        <v>0</v>
      </c>
      <c r="AL454" s="1051" t="str" cm="1">
        <f t="array" ref="AL454">IF(AF454&lt;&gt;"A","",IFERROR((IFERROR(_xlfn.XLOOKUP(TRIM(SUBSTITUTE(U454,CHAR(160)," ")),BJ15:BJ62,BM15:BM62),IFERROR(_xlfn.XLOOKUP(TRIM(SUBSTITUTE(U454,CHAR(160)," ")),BK15:BK62,BM15:BM62),_xlfn.XLOOKUP(TRIM(SUBSTITUTE(U454,CHAR(160)," ")),BL15:BL62,BM15:BM62))))*T454*IF(ISBLANK(Q454),1,Q454)+IFERROR(_xlfn.XLOOKUP("RECHERCHEX",TRIM(L454:AD454),L454:AD454),0),0))</f>
        <v/>
      </c>
      <c r="AM454" s="1038">
        <f t="shared" si="166"/>
        <v>0</v>
      </c>
      <c r="AN454" s="1627" t="str">
        <f t="shared" si="167"/>
        <v/>
      </c>
      <c r="AO454" s="1039">
        <f t="shared" si="168"/>
        <v>0</v>
      </c>
      <c r="AP454" s="1039">
        <f t="shared" si="169"/>
        <v>0</v>
      </c>
      <c r="AQ454" s="1040">
        <f>IF(AO454&gt;0,AS9,0)</f>
        <v>0</v>
      </c>
      <c r="AR454" s="1628" t="str">
        <f>IF(TRIM(AG454)="▼ recette suivante", AG454, IF(AQ454&gt;0, IF(AT9&lt;&gt;"", AT9&amp;"-ou.or.o ❾ + or - &gt;", ""), ""))</f>
        <v/>
      </c>
      <c r="AS454" s="1064"/>
      <c r="AT454" s="1064"/>
      <c r="AU454" s="1042">
        <f t="shared" si="170"/>
        <v>0</v>
      </c>
      <c r="AV454" s="1043">
        <f>IF(AK454,IF(OR(AU454="",N(AU454)&lt;=0.000000001),"",_xlfn.XLOOKUP(AJ454,BJ15:BJ62,BN15:BN62,_xlfn.XLOOKUP(AJ454,BK15:BK62,BN15:BN62,_xlfn.XLOOKUP(AJ454,BL15:BL62,BN15:BN62,"")))),0)</f>
        <v>0</v>
      </c>
      <c r="AW454" s="1065" cm="1">
        <f t="array" ref="AW454">IF(AK454&lt;&gt;1,0,IF(OR(AU454="",N(AU454)&lt;=0.000000001),"",IF(OR(AO454="",N(AO454)&lt;=0.000000001),0,IF(ISNUMBER(AU454),IFERROR(_xlfn.LET(_xlpm.ai_test,TRIM(AJ454),_xlpm.r,IFERROR(_xlfn.XLOOKUP(_xlpm.ai_test,BJ15:BJ62,ROW(BJ15:BJ62),0,1),IFERROR(_xlfn.XLOOKUP(_xlpm.ai_test,BK15:BK62,ROW(BK15:BK62),0,1),_xlfn.XLOOKUP(_xlpm.ai_test,BL15:BL62,ROW(BL15:BL62),0,1))),_xlpm.p,_xlpm.r-MIN(ROW(BJ15:BJ62))+1,_xlpm.f,INDEX(BM15:BM62,_xlpm.p),_xlpm.u,INDEX(BN15:BN62,_xlpm.p),_xlpm.s,INDEX(BP15:BP62,_xlpm.p),_xlpm.q,N(AU454)/_xlpm.f,IF(_xlpm.q&gt;=_xlpm.s,ROUND(_xlpm.q,1)&amp;" "&amp;_xlpm.ai_test&amp;" = "&amp;ROUND(_xlpm.q*_xlpm.f,1)&amp;" "&amp;_xlpm.u,ROUND(_xlpm.q,1)&amp;" "&amp;_xlpm.ai_test)),""),""))))</f>
        <v>0</v>
      </c>
      <c r="AX454" s="1055"/>
      <c r="AY454" s="1042">
        <f t="shared" si="171"/>
        <v>0</v>
      </c>
      <c r="AZ454" s="1043" t="str">
        <f t="shared" si="172"/>
        <v/>
      </c>
      <c r="BA454" s="1044">
        <f t="shared" si="173"/>
        <v>0</v>
      </c>
      <c r="BB454" s="1045" t="str">
        <f t="shared" si="174"/>
        <v/>
      </c>
      <c r="BC454" s="1046"/>
      <c r="BD454" s="1047">
        <f t="shared" si="175"/>
        <v>0</v>
      </c>
      <c r="BE454" s="1048" t="str">
        <f t="shared" si="176"/>
        <v/>
      </c>
      <c r="BF454" s="262" t="s">
        <v>22</v>
      </c>
      <c r="BG454" s="1027">
        <f t="shared" si="177"/>
        <v>0</v>
      </c>
      <c r="BH454" s="1028">
        <f t="shared" si="178"/>
        <v>0</v>
      </c>
      <c r="BI454"/>
      <c r="BR454"/>
      <c r="BS454"/>
      <c r="BT454"/>
      <c r="BU454"/>
      <c r="BV454"/>
      <c r="BW454"/>
      <c r="BX454" s="964" t="str">
        <f t="shared" si="179"/>
        <v>►</v>
      </c>
      <c r="BY454" s="848"/>
      <c r="BZ454" s="848"/>
      <c r="CA454" s="848"/>
      <c r="CB454" s="848"/>
      <c r="CC454" s="848"/>
      <c r="CD454" s="262"/>
      <c r="CE454"/>
      <c r="CF454"/>
      <c r="CG454"/>
      <c r="CH454"/>
      <c r="CI454"/>
      <c r="CJ454"/>
      <c r="CK454"/>
      <c r="CL454" s="262"/>
      <c r="CM454"/>
      <c r="CN454"/>
      <c r="CO454"/>
      <c r="CP454"/>
      <c r="CQ454"/>
      <c r="CR454"/>
      <c r="CS454"/>
      <c r="CT454" s="262"/>
      <c r="CU454"/>
      <c r="CV454"/>
      <c r="CW454"/>
      <c r="CX454"/>
      <c r="CY454"/>
      <c r="CZ454"/>
      <c r="DA454"/>
      <c r="DB454" s="262"/>
      <c r="DC454" s="3">
        <v>1</v>
      </c>
    </row>
    <row r="455" spans="3:107" s="701" customFormat="1" ht="21" customHeight="1">
      <c r="C455"/>
      <c r="D455" s="262"/>
      <c r="E455" s="262"/>
      <c r="F455" s="262"/>
      <c r="G455" s="262"/>
      <c r="H455" s="262"/>
      <c r="I455" s="262"/>
      <c r="J455" s="262"/>
      <c r="K455" s="262"/>
      <c r="L455" s="115" t="s">
        <v>16</v>
      </c>
      <c r="M455" s="3141"/>
      <c r="N455" s="3142"/>
      <c r="O455" s="3141"/>
      <c r="P455" s="3143"/>
      <c r="Q455" s="3144"/>
      <c r="R455" s="3145"/>
      <c r="S455" s="3146"/>
      <c r="T455" s="3147"/>
      <c r="U455" s="3148"/>
      <c r="V455" s="3149"/>
      <c r="W455" s="2109"/>
      <c r="X455" s="3150"/>
      <c r="Y455" s="117"/>
      <c r="Z455" s="3151"/>
      <c r="AA455" s="3152"/>
      <c r="AB455" s="3153"/>
      <c r="AC455" s="3154"/>
      <c r="AD455" s="119"/>
      <c r="AE455" s="262" t="s">
        <v>22</v>
      </c>
      <c r="AF455" s="1035" t="str">
        <f t="shared" si="161"/>
        <v>►</v>
      </c>
      <c r="AG455" s="1036" t="str">
        <f t="shared" si="162"/>
        <v/>
      </c>
      <c r="AH455" s="1037" t="str">
        <f t="shared" si="163"/>
        <v/>
      </c>
      <c r="AI455" s="1036" t="str">
        <f t="shared" si="164"/>
        <v/>
      </c>
      <c r="AJ455" s="1037" t="str">
        <f t="shared" si="165"/>
        <v/>
      </c>
      <c r="AK455" s="1037">
        <f>IF(AND(L455="A",COUNTIF(BJ15:BL62,TRIM(U455))&gt;0),1,0)</f>
        <v>0</v>
      </c>
      <c r="AL455" s="1051" t="str" cm="1">
        <f t="array" ref="AL455">IF(AF455&lt;&gt;"A","",IFERROR((IFERROR(_xlfn.XLOOKUP(TRIM(SUBSTITUTE(U455,CHAR(160)," ")),BJ15:BJ62,BM15:BM62),IFERROR(_xlfn.XLOOKUP(TRIM(SUBSTITUTE(U455,CHAR(160)," ")),BK15:BK62,BM15:BM62),_xlfn.XLOOKUP(TRIM(SUBSTITUTE(U455,CHAR(160)," ")),BL15:BL62,BM15:BM62))))*T455*IF(ISBLANK(Q455),1,Q455)+IFERROR(_xlfn.XLOOKUP("RECHERCHEX",TRIM(L455:AD455),L455:AD455),0),0))</f>
        <v/>
      </c>
      <c r="AM455" s="1038">
        <f t="shared" si="166"/>
        <v>0</v>
      </c>
      <c r="AN455" s="1627" t="str">
        <f t="shared" si="167"/>
        <v/>
      </c>
      <c r="AO455" s="1039">
        <f t="shared" si="168"/>
        <v>0</v>
      </c>
      <c r="AP455" s="1039">
        <f t="shared" si="169"/>
        <v>0</v>
      </c>
      <c r="AQ455" s="1052">
        <f>IF(AO455&gt;0,AS9,0)</f>
        <v>0</v>
      </c>
      <c r="AR455" s="1626" t="str">
        <f>IF(TRIM(AG455)="▼ recette suivante", AG455, IF(AQ455&gt;0, IF(AT9&lt;&gt;"", AT9&amp;"-ou.or.o ❾ + or - &gt;", ""), ""))</f>
        <v/>
      </c>
      <c r="AS455" s="1064"/>
      <c r="AT455" s="1064"/>
      <c r="AU455" s="1053">
        <f t="shared" si="170"/>
        <v>0</v>
      </c>
      <c r="AV455" s="1054">
        <f>IF(AK455,IF(OR(AU455="",N(AU455)&lt;=0.000000001),"",_xlfn.XLOOKUP(AJ455,BJ15:BJ62,BN15:BN62,_xlfn.XLOOKUP(AJ455,BK15:BK62,BN15:BN62,_xlfn.XLOOKUP(AJ455,BL15:BL62,BN15:BN62,"")))),0)</f>
        <v>0</v>
      </c>
      <c r="AW455" s="1067" cm="1">
        <f t="array" ref="AW455">IF(AK455&lt;&gt;1,0,IF(OR(AU455="",N(AU455)&lt;=0.000000001),"",IF(OR(AO455="",N(AO455)&lt;=0.000000001),0,IF(ISNUMBER(AU455),IFERROR(_xlfn.LET(_xlpm.ai_test,TRIM(AJ455),_xlpm.r,IFERROR(_xlfn.XLOOKUP(_xlpm.ai_test,BJ15:BJ62,ROW(BJ15:BJ62),0,1),IFERROR(_xlfn.XLOOKUP(_xlpm.ai_test,BK15:BK62,ROW(BK15:BK62),0,1),_xlfn.XLOOKUP(_xlpm.ai_test,BL15:BL62,ROW(BL15:BL62),0,1))),_xlpm.p,_xlpm.r-MIN(ROW(BJ15:BJ62))+1,_xlpm.f,INDEX(BM15:BM62,_xlpm.p),_xlpm.u,INDEX(BN15:BN62,_xlpm.p),_xlpm.s,INDEX(BP15:BP62,_xlpm.p),_xlpm.q,N(AU455)/_xlpm.f,IF(_xlpm.q&gt;=_xlpm.s,ROUND(_xlpm.q,1)&amp;" "&amp;_xlpm.ai_test&amp;" = "&amp;ROUND(_xlpm.q*_xlpm.f,1)&amp;" "&amp;_xlpm.u,ROUND(_xlpm.q,1)&amp;" "&amp;_xlpm.ai_test)),""),""))))</f>
        <v>0</v>
      </c>
      <c r="AX455" s="1055"/>
      <c r="AY455" s="1053">
        <f t="shared" si="171"/>
        <v>0</v>
      </c>
      <c r="AZ455" s="1054" t="str">
        <f t="shared" si="172"/>
        <v/>
      </c>
      <c r="BA455" s="1056">
        <f t="shared" si="173"/>
        <v>0</v>
      </c>
      <c r="BB455" s="1057" t="str">
        <f t="shared" si="174"/>
        <v/>
      </c>
      <c r="BC455" s="1046"/>
      <c r="BD455" s="1058">
        <f t="shared" si="175"/>
        <v>0</v>
      </c>
      <c r="BE455" s="1048" t="str">
        <f t="shared" si="176"/>
        <v/>
      </c>
      <c r="BF455" s="262" t="s">
        <v>22</v>
      </c>
      <c r="BG455" s="1027">
        <f t="shared" si="177"/>
        <v>0</v>
      </c>
      <c r="BH455" s="1028">
        <f t="shared" si="178"/>
        <v>0</v>
      </c>
      <c r="BI455"/>
      <c r="BR455"/>
      <c r="BS455"/>
      <c r="BT455"/>
      <c r="BU455"/>
      <c r="BV455"/>
      <c r="BW455"/>
      <c r="BX455" s="964" t="str">
        <f t="shared" si="179"/>
        <v>►</v>
      </c>
      <c r="BY455" s="848"/>
      <c r="BZ455" s="848"/>
      <c r="CA455" s="848"/>
      <c r="CB455" s="848"/>
      <c r="CC455" s="848"/>
      <c r="CD455" s="262"/>
      <c r="CE455"/>
      <c r="CF455"/>
      <c r="CG455"/>
      <c r="CH455"/>
      <c r="CI455"/>
      <c r="CJ455"/>
      <c r="CK455"/>
      <c r="CL455" s="262"/>
      <c r="CM455"/>
      <c r="CN455"/>
      <c r="CO455"/>
      <c r="CP455"/>
      <c r="CQ455"/>
      <c r="CR455"/>
      <c r="CS455"/>
      <c r="CT455" s="262"/>
      <c r="CU455"/>
      <c r="CV455"/>
      <c r="CW455"/>
      <c r="CX455"/>
      <c r="CY455"/>
      <c r="CZ455"/>
      <c r="DA455"/>
      <c r="DB455" s="262"/>
      <c r="DC455" s="3">
        <v>1</v>
      </c>
    </row>
    <row r="456" spans="3:107" s="701" customFormat="1" ht="21" customHeight="1">
      <c r="C456"/>
      <c r="D456" s="262"/>
      <c r="E456" s="262"/>
      <c r="F456" s="262"/>
      <c r="G456" s="262"/>
      <c r="H456" s="262"/>
      <c r="I456" s="262"/>
      <c r="J456" s="262"/>
      <c r="K456" s="262"/>
      <c r="L456" s="115" t="s">
        <v>16</v>
      </c>
      <c r="M456" s="3141"/>
      <c r="N456" s="3142"/>
      <c r="O456" s="3141"/>
      <c r="P456" s="3143"/>
      <c r="Q456" s="3144"/>
      <c r="R456" s="3145"/>
      <c r="S456" s="3146"/>
      <c r="T456" s="3147"/>
      <c r="U456" s="3148"/>
      <c r="V456" s="3149"/>
      <c r="W456" s="2109"/>
      <c r="X456" s="3150"/>
      <c r="Y456" s="117"/>
      <c r="Z456" s="3151"/>
      <c r="AA456" s="3152"/>
      <c r="AB456" s="3153"/>
      <c r="AC456" s="3154"/>
      <c r="AD456" s="119"/>
      <c r="AE456" s="262" t="s">
        <v>22</v>
      </c>
      <c r="AF456" s="1035" t="str">
        <f t="shared" si="161"/>
        <v>►</v>
      </c>
      <c r="AG456" s="1036" t="str">
        <f t="shared" si="162"/>
        <v/>
      </c>
      <c r="AH456" s="1037" t="str">
        <f t="shared" si="163"/>
        <v/>
      </c>
      <c r="AI456" s="1036" t="str">
        <f t="shared" si="164"/>
        <v/>
      </c>
      <c r="AJ456" s="1037" t="str">
        <f t="shared" si="165"/>
        <v/>
      </c>
      <c r="AK456" s="1037">
        <f>IF(AND(L456="A",COUNTIF(BJ15:BL62,TRIM(U456))&gt;0),1,0)</f>
        <v>0</v>
      </c>
      <c r="AL456" s="1051" t="str" cm="1">
        <f t="array" ref="AL456">IF(AF456&lt;&gt;"A","",IFERROR((IFERROR(_xlfn.XLOOKUP(TRIM(SUBSTITUTE(U456,CHAR(160)," ")),BJ15:BJ62,BM15:BM62),IFERROR(_xlfn.XLOOKUP(TRIM(SUBSTITUTE(U456,CHAR(160)," ")),BK15:BK62,BM15:BM62),_xlfn.XLOOKUP(TRIM(SUBSTITUTE(U456,CHAR(160)," ")),BL15:BL62,BM15:BM62))))*T456*IF(ISBLANK(Q456),1,Q456)+IFERROR(_xlfn.XLOOKUP("RECHERCHEX",TRIM(L456:AD456),L456:AD456),0),0))</f>
        <v/>
      </c>
      <c r="AM456" s="1038">
        <f t="shared" si="166"/>
        <v>0</v>
      </c>
      <c r="AN456" s="1627" t="str">
        <f t="shared" si="167"/>
        <v/>
      </c>
      <c r="AO456" s="1039">
        <f t="shared" si="168"/>
        <v>0</v>
      </c>
      <c r="AP456" s="1039">
        <f t="shared" si="169"/>
        <v>0</v>
      </c>
      <c r="AQ456" s="1040">
        <f>IF(AO456&gt;0,AS9,0)</f>
        <v>0</v>
      </c>
      <c r="AR456" s="1628" t="str">
        <f>IF(TRIM(AG456)="▼ recette suivante", AG456, IF(AQ456&gt;0, IF(AT9&lt;&gt;"", AT9&amp;"-ou.or.o ❾ + or - &gt;", ""), ""))</f>
        <v/>
      </c>
      <c r="AS456" s="1064"/>
      <c r="AT456" s="1064"/>
      <c r="AU456" s="1042">
        <f t="shared" si="170"/>
        <v>0</v>
      </c>
      <c r="AV456" s="1043">
        <f>IF(AK456,IF(OR(AU456="",N(AU456)&lt;=0.000000001),"",_xlfn.XLOOKUP(AJ456,BJ15:BJ62,BN15:BN62,_xlfn.XLOOKUP(AJ456,BK15:BK62,BN15:BN62,_xlfn.XLOOKUP(AJ456,BL15:BL62,BN15:BN62,"")))),0)</f>
        <v>0</v>
      </c>
      <c r="AW456" s="1065" cm="1">
        <f t="array" ref="AW456">IF(AK456&lt;&gt;1,0,IF(OR(AU456="",N(AU456)&lt;=0.000000001),"",IF(OR(AO456="",N(AO456)&lt;=0.000000001),0,IF(ISNUMBER(AU456),IFERROR(_xlfn.LET(_xlpm.ai_test,TRIM(AJ456),_xlpm.r,IFERROR(_xlfn.XLOOKUP(_xlpm.ai_test,BJ15:BJ62,ROW(BJ15:BJ62),0,1),IFERROR(_xlfn.XLOOKUP(_xlpm.ai_test,BK15:BK62,ROW(BK15:BK62),0,1),_xlfn.XLOOKUP(_xlpm.ai_test,BL15:BL62,ROW(BL15:BL62),0,1))),_xlpm.p,_xlpm.r-MIN(ROW(BJ15:BJ62))+1,_xlpm.f,INDEX(BM15:BM62,_xlpm.p),_xlpm.u,INDEX(BN15:BN62,_xlpm.p),_xlpm.s,INDEX(BP15:BP62,_xlpm.p),_xlpm.q,N(AU456)/_xlpm.f,IF(_xlpm.q&gt;=_xlpm.s,ROUND(_xlpm.q,1)&amp;" "&amp;_xlpm.ai_test&amp;" = "&amp;ROUND(_xlpm.q*_xlpm.f,1)&amp;" "&amp;_xlpm.u,ROUND(_xlpm.q,1)&amp;" "&amp;_xlpm.ai_test)),""),""))))</f>
        <v>0</v>
      </c>
      <c r="AX456" s="1055"/>
      <c r="AY456" s="1042">
        <f t="shared" si="171"/>
        <v>0</v>
      </c>
      <c r="AZ456" s="1043" t="str">
        <f t="shared" si="172"/>
        <v/>
      </c>
      <c r="BA456" s="1044">
        <f t="shared" si="173"/>
        <v>0</v>
      </c>
      <c r="BB456" s="1045" t="str">
        <f t="shared" si="174"/>
        <v/>
      </c>
      <c r="BC456" s="1046"/>
      <c r="BD456" s="1047">
        <f t="shared" si="175"/>
        <v>0</v>
      </c>
      <c r="BE456" s="1048" t="str">
        <f t="shared" si="176"/>
        <v/>
      </c>
      <c r="BF456" s="262" t="s">
        <v>22</v>
      </c>
      <c r="BG456" s="1027">
        <f t="shared" si="177"/>
        <v>0</v>
      </c>
      <c r="BH456" s="1028">
        <f t="shared" si="178"/>
        <v>0</v>
      </c>
      <c r="BI456"/>
      <c r="BR456"/>
      <c r="BS456"/>
      <c r="BT456"/>
      <c r="BU456"/>
      <c r="BV456"/>
      <c r="BW456"/>
      <c r="BX456" s="964" t="str">
        <f t="shared" si="179"/>
        <v>►</v>
      </c>
      <c r="BY456" s="848"/>
      <c r="BZ456" s="848"/>
      <c r="CA456" s="848"/>
      <c r="CB456" s="848"/>
      <c r="CC456" s="848"/>
      <c r="CD456" s="262"/>
      <c r="CE456"/>
      <c r="CF456"/>
      <c r="CG456"/>
      <c r="CH456"/>
      <c r="CI456"/>
      <c r="CJ456"/>
      <c r="CK456"/>
      <c r="CL456" s="262"/>
      <c r="CM456"/>
      <c r="CN456"/>
      <c r="CO456"/>
      <c r="CP456"/>
      <c r="CQ456"/>
      <c r="CR456"/>
      <c r="CS456"/>
      <c r="CT456" s="262"/>
      <c r="CU456"/>
      <c r="CV456"/>
      <c r="CW456"/>
      <c r="CX456"/>
      <c r="CY456"/>
      <c r="CZ456"/>
      <c r="DA456"/>
      <c r="DB456" s="262"/>
      <c r="DC456" s="3">
        <v>1</v>
      </c>
    </row>
    <row r="457" spans="3:107" s="701" customFormat="1" ht="21" customHeight="1">
      <c r="C457"/>
      <c r="D457" s="262"/>
      <c r="E457" s="262"/>
      <c r="F457" s="262"/>
      <c r="G457" s="262"/>
      <c r="H457" s="262"/>
      <c r="I457" s="262"/>
      <c r="J457" s="262"/>
      <c r="K457" s="262"/>
      <c r="L457" s="115" t="s">
        <v>16</v>
      </c>
      <c r="M457" s="3141"/>
      <c r="N457" s="3142"/>
      <c r="O457" s="3141"/>
      <c r="P457" s="3143"/>
      <c r="Q457" s="3144"/>
      <c r="R457" s="3145"/>
      <c r="S457" s="3146"/>
      <c r="T457" s="3147"/>
      <c r="U457" s="3148"/>
      <c r="V457" s="3149"/>
      <c r="W457" s="2109"/>
      <c r="X457" s="3150"/>
      <c r="Y457" s="117"/>
      <c r="Z457" s="3151"/>
      <c r="AA457" s="3152"/>
      <c r="AB457" s="3153"/>
      <c r="AC457" s="3154"/>
      <c r="AD457" s="119"/>
      <c r="AE457" s="262" t="s">
        <v>22</v>
      </c>
      <c r="AF457" s="1035" t="str">
        <f t="shared" si="161"/>
        <v>►</v>
      </c>
      <c r="AG457" s="1036" t="str">
        <f t="shared" si="162"/>
        <v/>
      </c>
      <c r="AH457" s="1037" t="str">
        <f t="shared" si="163"/>
        <v/>
      </c>
      <c r="AI457" s="1036" t="str">
        <f t="shared" si="164"/>
        <v/>
      </c>
      <c r="AJ457" s="1037" t="str">
        <f t="shared" si="165"/>
        <v/>
      </c>
      <c r="AK457" s="1037">
        <f>IF(AND(L457="A",COUNTIF(BJ15:BL62,TRIM(U457))&gt;0),1,0)</f>
        <v>0</v>
      </c>
      <c r="AL457" s="1051" t="str" cm="1">
        <f t="array" ref="AL457">IF(AF457&lt;&gt;"A","",IFERROR((IFERROR(_xlfn.XLOOKUP(TRIM(SUBSTITUTE(U457,CHAR(160)," ")),BJ15:BJ62,BM15:BM62),IFERROR(_xlfn.XLOOKUP(TRIM(SUBSTITUTE(U457,CHAR(160)," ")),BK15:BK62,BM15:BM62),_xlfn.XLOOKUP(TRIM(SUBSTITUTE(U457,CHAR(160)," ")),BL15:BL62,BM15:BM62))))*T457*IF(ISBLANK(Q457),1,Q457)+IFERROR(_xlfn.XLOOKUP("RECHERCHEX",TRIM(L457:AD457),L457:AD457),0),0))</f>
        <v/>
      </c>
      <c r="AM457" s="1038">
        <f t="shared" si="166"/>
        <v>0</v>
      </c>
      <c r="AN457" s="1627" t="str">
        <f t="shared" si="167"/>
        <v/>
      </c>
      <c r="AO457" s="1039">
        <f t="shared" si="168"/>
        <v>0</v>
      </c>
      <c r="AP457" s="1039">
        <f t="shared" si="169"/>
        <v>0</v>
      </c>
      <c r="AQ457" s="1052">
        <f>IF(AO457&gt;0,AS9,0)</f>
        <v>0</v>
      </c>
      <c r="AR457" s="1626" t="str">
        <f>IF(TRIM(AG457)="▼ recette suivante", AG457, IF(AQ457&gt;0, IF(AT9&lt;&gt;"", AT9&amp;"-ou.or.o ❾ + or - &gt;", ""), ""))</f>
        <v/>
      </c>
      <c r="AS457" s="1064"/>
      <c r="AT457" s="1064"/>
      <c r="AU457" s="1053">
        <f t="shared" si="170"/>
        <v>0</v>
      </c>
      <c r="AV457" s="1054">
        <f>IF(AK457,IF(OR(AU457="",N(AU457)&lt;=0.000000001),"",_xlfn.XLOOKUP(AJ457,BJ15:BJ62,BN15:BN62,_xlfn.XLOOKUP(AJ457,BK15:BK62,BN15:BN62,_xlfn.XLOOKUP(AJ457,BL15:BL62,BN15:BN62,"")))),0)</f>
        <v>0</v>
      </c>
      <c r="AW457" s="1067" cm="1">
        <f t="array" ref="AW457">IF(AK457&lt;&gt;1,0,IF(OR(AU457="",N(AU457)&lt;=0.000000001),"",IF(OR(AO457="",N(AO457)&lt;=0.000000001),0,IF(ISNUMBER(AU457),IFERROR(_xlfn.LET(_xlpm.ai_test,TRIM(AJ457),_xlpm.r,IFERROR(_xlfn.XLOOKUP(_xlpm.ai_test,BJ15:BJ62,ROW(BJ15:BJ62),0,1),IFERROR(_xlfn.XLOOKUP(_xlpm.ai_test,BK15:BK62,ROW(BK15:BK62),0,1),_xlfn.XLOOKUP(_xlpm.ai_test,BL15:BL62,ROW(BL15:BL62),0,1))),_xlpm.p,_xlpm.r-MIN(ROW(BJ15:BJ62))+1,_xlpm.f,INDEX(BM15:BM62,_xlpm.p),_xlpm.u,INDEX(BN15:BN62,_xlpm.p),_xlpm.s,INDEX(BP15:BP62,_xlpm.p),_xlpm.q,N(AU457)/_xlpm.f,IF(_xlpm.q&gt;=_xlpm.s,ROUND(_xlpm.q,1)&amp;" "&amp;_xlpm.ai_test&amp;" = "&amp;ROUND(_xlpm.q*_xlpm.f,1)&amp;" "&amp;_xlpm.u,ROUND(_xlpm.q,1)&amp;" "&amp;_xlpm.ai_test)),""),""))))</f>
        <v>0</v>
      </c>
      <c r="AX457" s="1055"/>
      <c r="AY457" s="1053">
        <f t="shared" si="171"/>
        <v>0</v>
      </c>
      <c r="AZ457" s="1054" t="str">
        <f t="shared" si="172"/>
        <v/>
      </c>
      <c r="BA457" s="1056">
        <f t="shared" si="173"/>
        <v>0</v>
      </c>
      <c r="BB457" s="1057" t="str">
        <f t="shared" si="174"/>
        <v/>
      </c>
      <c r="BC457" s="1046"/>
      <c r="BD457" s="1058">
        <f t="shared" si="175"/>
        <v>0</v>
      </c>
      <c r="BE457" s="1048" t="str">
        <f t="shared" si="176"/>
        <v/>
      </c>
      <c r="BF457" s="262" t="s">
        <v>22</v>
      </c>
      <c r="BG457" s="1027">
        <f t="shared" si="177"/>
        <v>0</v>
      </c>
      <c r="BH457" s="1028">
        <f t="shared" si="178"/>
        <v>0</v>
      </c>
      <c r="BI457"/>
      <c r="BR457"/>
      <c r="BS457"/>
      <c r="BT457"/>
      <c r="BU457"/>
      <c r="BV457"/>
      <c r="BW457"/>
      <c r="BX457" s="964" t="str">
        <f t="shared" si="179"/>
        <v>►</v>
      </c>
      <c r="BY457" s="848"/>
      <c r="BZ457" s="848"/>
      <c r="CA457" s="848"/>
      <c r="CB457" s="848"/>
      <c r="CC457" s="848"/>
      <c r="CD457" s="262"/>
      <c r="CE457"/>
      <c r="CF457"/>
      <c r="CG457"/>
      <c r="CH457"/>
      <c r="CI457"/>
      <c r="CJ457"/>
      <c r="CK457"/>
      <c r="CL457" s="262"/>
      <c r="CM457"/>
      <c r="CN457"/>
      <c r="CO457"/>
      <c r="CP457"/>
      <c r="CQ457"/>
      <c r="CR457"/>
      <c r="CS457"/>
      <c r="CT457" s="262"/>
      <c r="CU457"/>
      <c r="CV457"/>
      <c r="CW457"/>
      <c r="CX457"/>
      <c r="CY457"/>
      <c r="CZ457"/>
      <c r="DA457"/>
      <c r="DB457" s="262"/>
      <c r="DC457" s="3">
        <v>1</v>
      </c>
    </row>
    <row r="458" spans="3:107" s="701" customFormat="1" ht="21" customHeight="1">
      <c r="C458"/>
      <c r="D458" s="262"/>
      <c r="E458" s="262"/>
      <c r="F458" s="262"/>
      <c r="G458" s="262"/>
      <c r="H458" s="262"/>
      <c r="I458" s="262"/>
      <c r="J458" s="262"/>
      <c r="K458" s="262"/>
      <c r="L458" s="115" t="s">
        <v>16</v>
      </c>
      <c r="M458" s="3141"/>
      <c r="N458" s="3142"/>
      <c r="O458" s="3141"/>
      <c r="P458" s="3143"/>
      <c r="Q458" s="3144"/>
      <c r="R458" s="3145"/>
      <c r="S458" s="3146"/>
      <c r="T458" s="3147"/>
      <c r="U458" s="3148"/>
      <c r="V458" s="3149"/>
      <c r="W458" s="2109"/>
      <c r="X458" s="3150"/>
      <c r="Y458" s="117"/>
      <c r="Z458" s="3151"/>
      <c r="AA458" s="3152"/>
      <c r="AB458" s="3153"/>
      <c r="AC458" s="3154"/>
      <c r="AD458" s="119"/>
      <c r="AE458" s="262" t="s">
        <v>22</v>
      </c>
      <c r="AF458" s="1035" t="str">
        <f t="shared" si="161"/>
        <v>►</v>
      </c>
      <c r="AG458" s="1036" t="str">
        <f t="shared" si="162"/>
        <v/>
      </c>
      <c r="AH458" s="1037" t="str">
        <f t="shared" si="163"/>
        <v/>
      </c>
      <c r="AI458" s="1036" t="str">
        <f t="shared" si="164"/>
        <v/>
      </c>
      <c r="AJ458" s="1037" t="str">
        <f t="shared" si="165"/>
        <v/>
      </c>
      <c r="AK458" s="1037">
        <f>IF(AND(L458="A",COUNTIF(BJ15:BL62,TRIM(U458))&gt;0),1,0)</f>
        <v>0</v>
      </c>
      <c r="AL458" s="1051" t="str" cm="1">
        <f t="array" ref="AL458">IF(AF458&lt;&gt;"A","",IFERROR((IFERROR(_xlfn.XLOOKUP(TRIM(SUBSTITUTE(U458,CHAR(160)," ")),BJ15:BJ62,BM15:BM62),IFERROR(_xlfn.XLOOKUP(TRIM(SUBSTITUTE(U458,CHAR(160)," ")),BK15:BK62,BM15:BM62),_xlfn.XLOOKUP(TRIM(SUBSTITUTE(U458,CHAR(160)," ")),BL15:BL62,BM15:BM62))))*T458*IF(ISBLANK(Q458),1,Q458)+IFERROR(_xlfn.XLOOKUP("RECHERCHEX",TRIM(L458:AD458),L458:AD458),0),0))</f>
        <v/>
      </c>
      <c r="AM458" s="1038">
        <f t="shared" si="166"/>
        <v>0</v>
      </c>
      <c r="AN458" s="1627" t="str">
        <f t="shared" si="167"/>
        <v/>
      </c>
      <c r="AO458" s="1039">
        <f t="shared" si="168"/>
        <v>0</v>
      </c>
      <c r="AP458" s="1039">
        <f t="shared" si="169"/>
        <v>0</v>
      </c>
      <c r="AQ458" s="1040">
        <f>IF(AO458&gt;0,AS9,0)</f>
        <v>0</v>
      </c>
      <c r="AR458" s="1628" t="str">
        <f>IF(TRIM(AG458)="▼ recette suivante", AG458, IF(AQ458&gt;0, IF(AT9&lt;&gt;"", AT9&amp;"-ou.or.o ❾ + or - &gt;", ""), ""))</f>
        <v/>
      </c>
      <c r="AS458" s="1064"/>
      <c r="AT458" s="1064"/>
      <c r="AU458" s="1042">
        <f t="shared" si="170"/>
        <v>0</v>
      </c>
      <c r="AV458" s="1043">
        <f>IF(AK458,IF(OR(AU458="",N(AU458)&lt;=0.000000001),"",_xlfn.XLOOKUP(AJ458,BJ15:BJ62,BN15:BN62,_xlfn.XLOOKUP(AJ458,BK15:BK62,BN15:BN62,_xlfn.XLOOKUP(AJ458,BL15:BL62,BN15:BN62,"")))),0)</f>
        <v>0</v>
      </c>
      <c r="AW458" s="1065" cm="1">
        <f t="array" ref="AW458">IF(AK458&lt;&gt;1,0,IF(OR(AU458="",N(AU458)&lt;=0.000000001),"",IF(OR(AO458="",N(AO458)&lt;=0.000000001),0,IF(ISNUMBER(AU458),IFERROR(_xlfn.LET(_xlpm.ai_test,TRIM(AJ458),_xlpm.r,IFERROR(_xlfn.XLOOKUP(_xlpm.ai_test,BJ15:BJ62,ROW(BJ15:BJ62),0,1),IFERROR(_xlfn.XLOOKUP(_xlpm.ai_test,BK15:BK62,ROW(BK15:BK62),0,1),_xlfn.XLOOKUP(_xlpm.ai_test,BL15:BL62,ROW(BL15:BL62),0,1))),_xlpm.p,_xlpm.r-MIN(ROW(BJ15:BJ62))+1,_xlpm.f,INDEX(BM15:BM62,_xlpm.p),_xlpm.u,INDEX(BN15:BN62,_xlpm.p),_xlpm.s,INDEX(BP15:BP62,_xlpm.p),_xlpm.q,N(AU458)/_xlpm.f,IF(_xlpm.q&gt;=_xlpm.s,ROUND(_xlpm.q,1)&amp;" "&amp;_xlpm.ai_test&amp;" = "&amp;ROUND(_xlpm.q*_xlpm.f,1)&amp;" "&amp;_xlpm.u,ROUND(_xlpm.q,1)&amp;" "&amp;_xlpm.ai_test)),""),""))))</f>
        <v>0</v>
      </c>
      <c r="AX458" s="1055"/>
      <c r="AY458" s="1042">
        <f t="shared" si="171"/>
        <v>0</v>
      </c>
      <c r="AZ458" s="1043" t="str">
        <f t="shared" si="172"/>
        <v/>
      </c>
      <c r="BA458" s="1044">
        <f t="shared" si="173"/>
        <v>0</v>
      </c>
      <c r="BB458" s="1045" t="str">
        <f t="shared" si="174"/>
        <v/>
      </c>
      <c r="BC458" s="1046"/>
      <c r="BD458" s="1047">
        <f t="shared" si="175"/>
        <v>0</v>
      </c>
      <c r="BE458" s="1048" t="str">
        <f t="shared" si="176"/>
        <v/>
      </c>
      <c r="BF458" s="262" t="s">
        <v>22</v>
      </c>
      <c r="BG458" s="1027">
        <f t="shared" si="177"/>
        <v>0</v>
      </c>
      <c r="BH458" s="1028">
        <f t="shared" si="178"/>
        <v>0</v>
      </c>
      <c r="BI458"/>
      <c r="BR458"/>
      <c r="BS458"/>
      <c r="BT458"/>
      <c r="BU458"/>
      <c r="BV458"/>
      <c r="BW458"/>
      <c r="BX458" s="964" t="str">
        <f t="shared" si="179"/>
        <v>►</v>
      </c>
      <c r="BY458" s="848"/>
      <c r="BZ458" s="848"/>
      <c r="CA458" s="848"/>
      <c r="CB458" s="848"/>
      <c r="CC458" s="848"/>
      <c r="CD458" s="262"/>
      <c r="CE458"/>
      <c r="CF458"/>
      <c r="CG458"/>
      <c r="CH458"/>
      <c r="CI458"/>
      <c r="CJ458"/>
      <c r="CK458"/>
      <c r="CL458" s="262"/>
      <c r="CM458"/>
      <c r="CN458"/>
      <c r="CO458"/>
      <c r="CP458"/>
      <c r="CQ458"/>
      <c r="CR458"/>
      <c r="CS458"/>
      <c r="CT458" s="262"/>
      <c r="CU458"/>
      <c r="CV458"/>
      <c r="CW458"/>
      <c r="CX458"/>
      <c r="CY458"/>
      <c r="CZ458"/>
      <c r="DA458"/>
      <c r="DB458" s="262"/>
      <c r="DC458" s="3">
        <v>1</v>
      </c>
    </row>
    <row r="459" spans="3:107" s="701" customFormat="1" ht="21" customHeight="1">
      <c r="C459"/>
      <c r="D459" s="262"/>
      <c r="E459" s="262"/>
      <c r="F459" s="262"/>
      <c r="G459" s="262"/>
      <c r="H459" s="262"/>
      <c r="I459" s="262"/>
      <c r="J459" s="262"/>
      <c r="K459" s="262"/>
      <c r="L459" s="115" t="s">
        <v>16</v>
      </c>
      <c r="M459" s="3141"/>
      <c r="N459" s="3142"/>
      <c r="O459" s="3141"/>
      <c r="P459" s="3143"/>
      <c r="Q459" s="3144"/>
      <c r="R459" s="3145"/>
      <c r="S459" s="3146"/>
      <c r="T459" s="3147"/>
      <c r="U459" s="3148"/>
      <c r="V459" s="3149"/>
      <c r="W459" s="2109"/>
      <c r="X459" s="3150"/>
      <c r="Y459" s="117"/>
      <c r="Z459" s="3151"/>
      <c r="AA459" s="3152"/>
      <c r="AB459" s="3153"/>
      <c r="AC459" s="3154"/>
      <c r="AD459" s="119"/>
      <c r="AE459" s="262" t="s">
        <v>22</v>
      </c>
      <c r="AF459" s="1035" t="str">
        <f t="shared" si="161"/>
        <v>►</v>
      </c>
      <c r="AG459" s="1036" t="str">
        <f t="shared" si="162"/>
        <v/>
      </c>
      <c r="AH459" s="1037" t="str">
        <f t="shared" si="163"/>
        <v/>
      </c>
      <c r="AI459" s="1036" t="str">
        <f t="shared" si="164"/>
        <v/>
      </c>
      <c r="AJ459" s="1037" t="str">
        <f t="shared" si="165"/>
        <v/>
      </c>
      <c r="AK459" s="1037">
        <f>IF(AND(L459="A",COUNTIF(BJ15:BL62,TRIM(U459))&gt;0),1,0)</f>
        <v>0</v>
      </c>
      <c r="AL459" s="1051" t="str" cm="1">
        <f t="array" ref="AL459">IF(AF459&lt;&gt;"A","",IFERROR((IFERROR(_xlfn.XLOOKUP(TRIM(SUBSTITUTE(U459,CHAR(160)," ")),BJ15:BJ62,BM15:BM62),IFERROR(_xlfn.XLOOKUP(TRIM(SUBSTITUTE(U459,CHAR(160)," ")),BK15:BK62,BM15:BM62),_xlfn.XLOOKUP(TRIM(SUBSTITUTE(U459,CHAR(160)," ")),BL15:BL62,BM15:BM62))))*T459*IF(ISBLANK(Q459),1,Q459)+IFERROR(_xlfn.XLOOKUP("RECHERCHEX",TRIM(L459:AD459),L459:AD459),0),0))</f>
        <v/>
      </c>
      <c r="AM459" s="1038">
        <f t="shared" si="166"/>
        <v>0</v>
      </c>
      <c r="AN459" s="1627" t="str">
        <f t="shared" si="167"/>
        <v/>
      </c>
      <c r="AO459" s="1039">
        <f t="shared" si="168"/>
        <v>0</v>
      </c>
      <c r="AP459" s="1039">
        <f t="shared" si="169"/>
        <v>0</v>
      </c>
      <c r="AQ459" s="1052">
        <f>IF(AO459&gt;0,AS9,0)</f>
        <v>0</v>
      </c>
      <c r="AR459" s="1626" t="str">
        <f>IF(TRIM(AG459)="▼ recette suivante", AG459, IF(AQ459&gt;0, IF(AT9&lt;&gt;"", AT9&amp;"-ou.or.o ❾ + or - &gt;", ""), ""))</f>
        <v/>
      </c>
      <c r="AS459" s="1064"/>
      <c r="AT459" s="1064"/>
      <c r="AU459" s="1053">
        <f t="shared" si="170"/>
        <v>0</v>
      </c>
      <c r="AV459" s="1054">
        <f>IF(AK459,IF(OR(AU459="",N(AU459)&lt;=0.000000001),"",_xlfn.XLOOKUP(AJ459,BJ15:BJ62,BN15:BN62,_xlfn.XLOOKUP(AJ459,BK15:BK62,BN15:BN62,_xlfn.XLOOKUP(AJ459,BL15:BL62,BN15:BN62,"")))),0)</f>
        <v>0</v>
      </c>
      <c r="AW459" s="1067" cm="1">
        <f t="array" ref="AW459">IF(AK459&lt;&gt;1,0,IF(OR(AU459="",N(AU459)&lt;=0.000000001),"",IF(OR(AO459="",N(AO459)&lt;=0.000000001),0,IF(ISNUMBER(AU459),IFERROR(_xlfn.LET(_xlpm.ai_test,TRIM(AJ459),_xlpm.r,IFERROR(_xlfn.XLOOKUP(_xlpm.ai_test,BJ15:BJ62,ROW(BJ15:BJ62),0,1),IFERROR(_xlfn.XLOOKUP(_xlpm.ai_test,BK15:BK62,ROW(BK15:BK62),0,1),_xlfn.XLOOKUP(_xlpm.ai_test,BL15:BL62,ROW(BL15:BL62),0,1))),_xlpm.p,_xlpm.r-MIN(ROW(BJ15:BJ62))+1,_xlpm.f,INDEX(BM15:BM62,_xlpm.p),_xlpm.u,INDEX(BN15:BN62,_xlpm.p),_xlpm.s,INDEX(BP15:BP62,_xlpm.p),_xlpm.q,N(AU459)/_xlpm.f,IF(_xlpm.q&gt;=_xlpm.s,ROUND(_xlpm.q,1)&amp;" "&amp;_xlpm.ai_test&amp;" = "&amp;ROUND(_xlpm.q*_xlpm.f,1)&amp;" "&amp;_xlpm.u,ROUND(_xlpm.q,1)&amp;" "&amp;_xlpm.ai_test)),""),""))))</f>
        <v>0</v>
      </c>
      <c r="AX459" s="1055"/>
      <c r="AY459" s="1053">
        <f t="shared" si="171"/>
        <v>0</v>
      </c>
      <c r="AZ459" s="1054" t="str">
        <f t="shared" si="172"/>
        <v/>
      </c>
      <c r="BA459" s="1056">
        <f t="shared" si="173"/>
        <v>0</v>
      </c>
      <c r="BB459" s="1057" t="str">
        <f t="shared" si="174"/>
        <v/>
      </c>
      <c r="BC459" s="1046"/>
      <c r="BD459" s="1058">
        <f t="shared" si="175"/>
        <v>0</v>
      </c>
      <c r="BE459" s="1048" t="str">
        <f t="shared" si="176"/>
        <v/>
      </c>
      <c r="BF459" s="262" t="s">
        <v>22</v>
      </c>
      <c r="BG459" s="1027">
        <f t="shared" si="177"/>
        <v>0</v>
      </c>
      <c r="BH459" s="1028">
        <f t="shared" si="178"/>
        <v>0</v>
      </c>
      <c r="BI459"/>
      <c r="BR459"/>
      <c r="BS459"/>
      <c r="BT459"/>
      <c r="BU459"/>
      <c r="BV459"/>
      <c r="BW459"/>
      <c r="BX459" s="964" t="str">
        <f t="shared" si="179"/>
        <v>►</v>
      </c>
      <c r="BY459" s="848"/>
      <c r="BZ459" s="848"/>
      <c r="CA459" s="848"/>
      <c r="CB459" s="848"/>
      <c r="CC459" s="848"/>
      <c r="CD459" s="262"/>
      <c r="CE459"/>
      <c r="CF459"/>
      <c r="CG459"/>
      <c r="CH459"/>
      <c r="CI459"/>
      <c r="CJ459"/>
      <c r="CK459"/>
      <c r="CL459" s="262"/>
      <c r="CM459"/>
      <c r="CN459"/>
      <c r="CO459"/>
      <c r="CP459"/>
      <c r="CQ459"/>
      <c r="CR459"/>
      <c r="CS459"/>
      <c r="CT459" s="262"/>
      <c r="CU459"/>
      <c r="CV459"/>
      <c r="CW459"/>
      <c r="CX459"/>
      <c r="CY459"/>
      <c r="CZ459"/>
      <c r="DA459"/>
      <c r="DB459" s="262"/>
      <c r="DC459" s="3">
        <v>1</v>
      </c>
    </row>
    <row r="460" spans="3:107" s="701" customFormat="1" ht="21" customHeight="1">
      <c r="C460"/>
      <c r="D460" s="262"/>
      <c r="E460" s="262"/>
      <c r="F460" s="262"/>
      <c r="G460" s="262"/>
      <c r="H460" s="262"/>
      <c r="I460" s="262"/>
      <c r="J460" s="262"/>
      <c r="K460" s="262"/>
      <c r="L460" s="115" t="s">
        <v>16</v>
      </c>
      <c r="M460" s="3141"/>
      <c r="N460" s="3142"/>
      <c r="O460" s="3141"/>
      <c r="P460" s="3143"/>
      <c r="Q460" s="3144"/>
      <c r="R460" s="3145"/>
      <c r="S460" s="3146"/>
      <c r="T460" s="3147"/>
      <c r="U460" s="3148"/>
      <c r="V460" s="3149"/>
      <c r="W460" s="2109"/>
      <c r="X460" s="3150"/>
      <c r="Y460" s="117"/>
      <c r="Z460" s="3151"/>
      <c r="AA460" s="3152"/>
      <c r="AB460" s="3153"/>
      <c r="AC460" s="3154"/>
      <c r="AD460" s="119"/>
      <c r="AE460" s="262" t="s">
        <v>22</v>
      </c>
      <c r="AF460" s="1035" t="str">
        <f t="shared" si="161"/>
        <v>►</v>
      </c>
      <c r="AG460" s="1036" t="str">
        <f t="shared" si="162"/>
        <v/>
      </c>
      <c r="AH460" s="1037" t="str">
        <f t="shared" si="163"/>
        <v/>
      </c>
      <c r="AI460" s="1036" t="str">
        <f t="shared" si="164"/>
        <v/>
      </c>
      <c r="AJ460" s="1037" t="str">
        <f t="shared" si="165"/>
        <v/>
      </c>
      <c r="AK460" s="1037">
        <f>IF(AND(L460="A",COUNTIF(BJ15:BL62,TRIM(U460))&gt;0),1,0)</f>
        <v>0</v>
      </c>
      <c r="AL460" s="1051" t="str" cm="1">
        <f t="array" ref="AL460">IF(AF460&lt;&gt;"A","",IFERROR((IFERROR(_xlfn.XLOOKUP(TRIM(SUBSTITUTE(U460,CHAR(160)," ")),BJ15:BJ62,BM15:BM62),IFERROR(_xlfn.XLOOKUP(TRIM(SUBSTITUTE(U460,CHAR(160)," ")),BK15:BK62,BM15:BM62),_xlfn.XLOOKUP(TRIM(SUBSTITUTE(U460,CHAR(160)," ")),BL15:BL62,BM15:BM62))))*T460*IF(ISBLANK(Q460),1,Q460)+IFERROR(_xlfn.XLOOKUP("RECHERCHEX",TRIM(L460:AD460),L460:AD460),0),0))</f>
        <v/>
      </c>
      <c r="AM460" s="1038">
        <f t="shared" si="166"/>
        <v>0</v>
      </c>
      <c r="AN460" s="1627" t="str">
        <f t="shared" si="167"/>
        <v/>
      </c>
      <c r="AO460" s="1039">
        <f t="shared" si="168"/>
        <v>0</v>
      </c>
      <c r="AP460" s="1039">
        <f t="shared" si="169"/>
        <v>0</v>
      </c>
      <c r="AQ460" s="1040">
        <f>IF(AO460&gt;0,AS9,0)</f>
        <v>0</v>
      </c>
      <c r="AR460" s="1628" t="str">
        <f>IF(TRIM(AG460)="▼ recette suivante", AG460, IF(AQ460&gt;0, IF(AT9&lt;&gt;"", AT9&amp;"-ou.or.o ❾ + or - &gt;", ""), ""))</f>
        <v/>
      </c>
      <c r="AS460" s="1064"/>
      <c r="AT460" s="1064"/>
      <c r="AU460" s="1042">
        <f t="shared" si="170"/>
        <v>0</v>
      </c>
      <c r="AV460" s="1043">
        <f>IF(AK460,IF(OR(AU460="",N(AU460)&lt;=0.000000001),"",_xlfn.XLOOKUP(AJ460,BJ15:BJ62,BN15:BN62,_xlfn.XLOOKUP(AJ460,BK15:BK62,BN15:BN62,_xlfn.XLOOKUP(AJ460,BL15:BL62,BN15:BN62,"")))),0)</f>
        <v>0</v>
      </c>
      <c r="AW460" s="1065" cm="1">
        <f t="array" ref="AW460">IF(AK460&lt;&gt;1,0,IF(OR(AU460="",N(AU460)&lt;=0.000000001),"",IF(OR(AO460="",N(AO460)&lt;=0.000000001),0,IF(ISNUMBER(AU460),IFERROR(_xlfn.LET(_xlpm.ai_test,TRIM(AJ460),_xlpm.r,IFERROR(_xlfn.XLOOKUP(_xlpm.ai_test,BJ15:BJ62,ROW(BJ15:BJ62),0,1),IFERROR(_xlfn.XLOOKUP(_xlpm.ai_test,BK15:BK62,ROW(BK15:BK62),0,1),_xlfn.XLOOKUP(_xlpm.ai_test,BL15:BL62,ROW(BL15:BL62),0,1))),_xlpm.p,_xlpm.r-MIN(ROW(BJ15:BJ62))+1,_xlpm.f,INDEX(BM15:BM62,_xlpm.p),_xlpm.u,INDEX(BN15:BN62,_xlpm.p),_xlpm.s,INDEX(BP15:BP62,_xlpm.p),_xlpm.q,N(AU460)/_xlpm.f,IF(_xlpm.q&gt;=_xlpm.s,ROUND(_xlpm.q,1)&amp;" "&amp;_xlpm.ai_test&amp;" = "&amp;ROUND(_xlpm.q*_xlpm.f,1)&amp;" "&amp;_xlpm.u,ROUND(_xlpm.q,1)&amp;" "&amp;_xlpm.ai_test)),""),""))))</f>
        <v>0</v>
      </c>
      <c r="AX460" s="1055"/>
      <c r="AY460" s="1042">
        <f t="shared" si="171"/>
        <v>0</v>
      </c>
      <c r="AZ460" s="1043" t="str">
        <f t="shared" si="172"/>
        <v/>
      </c>
      <c r="BA460" s="1044">
        <f t="shared" si="173"/>
        <v>0</v>
      </c>
      <c r="BB460" s="1045" t="str">
        <f t="shared" si="174"/>
        <v/>
      </c>
      <c r="BC460" s="1046"/>
      <c r="BD460" s="1047">
        <f t="shared" si="175"/>
        <v>0</v>
      </c>
      <c r="BE460" s="1048" t="str">
        <f t="shared" si="176"/>
        <v/>
      </c>
      <c r="BF460" s="262" t="s">
        <v>22</v>
      </c>
      <c r="BG460" s="1027">
        <f t="shared" si="177"/>
        <v>0</v>
      </c>
      <c r="BH460" s="1028">
        <f t="shared" si="178"/>
        <v>0</v>
      </c>
      <c r="BI460"/>
      <c r="BR460"/>
      <c r="BS460"/>
      <c r="BT460"/>
      <c r="BU460"/>
      <c r="BV460"/>
      <c r="BW460"/>
      <c r="BX460" s="964" t="str">
        <f t="shared" si="179"/>
        <v>►</v>
      </c>
      <c r="BY460" s="848"/>
      <c r="BZ460" s="848"/>
      <c r="CA460" s="848"/>
      <c r="CB460" s="848"/>
      <c r="CC460" s="848"/>
      <c r="CD460" s="262"/>
      <c r="CE460"/>
      <c r="CF460"/>
      <c r="CG460"/>
      <c r="CH460"/>
      <c r="CI460"/>
      <c r="CJ460"/>
      <c r="CK460"/>
      <c r="CL460" s="262"/>
      <c r="CM460"/>
      <c r="CN460"/>
      <c r="CO460"/>
      <c r="CP460"/>
      <c r="CQ460"/>
      <c r="CR460"/>
      <c r="CS460"/>
      <c r="CT460" s="262"/>
      <c r="CU460"/>
      <c r="CV460"/>
      <c r="CW460"/>
      <c r="CX460"/>
      <c r="CY460"/>
      <c r="CZ460"/>
      <c r="DA460"/>
      <c r="DB460" s="262"/>
      <c r="DC460" s="3">
        <v>1</v>
      </c>
    </row>
    <row r="461" spans="3:107" s="701" customFormat="1" ht="21" customHeight="1">
      <c r="C461"/>
      <c r="D461" s="262"/>
      <c r="E461" s="262"/>
      <c r="F461" s="262"/>
      <c r="G461" s="262"/>
      <c r="H461" s="262"/>
      <c r="I461" s="262"/>
      <c r="J461" s="262"/>
      <c r="K461" s="262"/>
      <c r="L461" s="115" t="s">
        <v>16</v>
      </c>
      <c r="M461" s="3141"/>
      <c r="N461" s="3142"/>
      <c r="O461" s="3141"/>
      <c r="P461" s="3143"/>
      <c r="Q461" s="3144"/>
      <c r="R461" s="3145"/>
      <c r="S461" s="3146"/>
      <c r="T461" s="3147"/>
      <c r="U461" s="3148"/>
      <c r="V461" s="3149"/>
      <c r="W461" s="2109"/>
      <c r="X461" s="3150"/>
      <c r="Y461" s="117"/>
      <c r="Z461" s="3151"/>
      <c r="AA461" s="3152"/>
      <c r="AB461" s="3153"/>
      <c r="AC461" s="3154"/>
      <c r="AD461" s="119"/>
      <c r="AE461" s="262" t="s">
        <v>22</v>
      </c>
      <c r="AF461" s="1035" t="str">
        <f t="shared" si="161"/>
        <v>►</v>
      </c>
      <c r="AG461" s="1036" t="str">
        <f t="shared" si="162"/>
        <v/>
      </c>
      <c r="AH461" s="1037" t="str">
        <f t="shared" si="163"/>
        <v/>
      </c>
      <c r="AI461" s="1036" t="str">
        <f t="shared" si="164"/>
        <v/>
      </c>
      <c r="AJ461" s="1037" t="str">
        <f t="shared" si="165"/>
        <v/>
      </c>
      <c r="AK461" s="1037">
        <f>IF(AND(L461="A",COUNTIF(BJ15:BL62,TRIM(U461))&gt;0),1,0)</f>
        <v>0</v>
      </c>
      <c r="AL461" s="1051" t="str" cm="1">
        <f t="array" ref="AL461">IF(AF461&lt;&gt;"A","",IFERROR((IFERROR(_xlfn.XLOOKUP(TRIM(SUBSTITUTE(U461,CHAR(160)," ")),BJ15:BJ62,BM15:BM62),IFERROR(_xlfn.XLOOKUP(TRIM(SUBSTITUTE(U461,CHAR(160)," ")),BK15:BK62,BM15:BM62),_xlfn.XLOOKUP(TRIM(SUBSTITUTE(U461,CHAR(160)," ")),BL15:BL62,BM15:BM62))))*T461*IF(ISBLANK(Q461),1,Q461)+IFERROR(_xlfn.XLOOKUP("RECHERCHEX",TRIM(L461:AD461),L461:AD461),0),0))</f>
        <v/>
      </c>
      <c r="AM461" s="1038">
        <f t="shared" si="166"/>
        <v>0</v>
      </c>
      <c r="AN461" s="1627" t="str">
        <f t="shared" si="167"/>
        <v/>
      </c>
      <c r="AO461" s="1039">
        <f t="shared" si="168"/>
        <v>0</v>
      </c>
      <c r="AP461" s="1039">
        <f t="shared" si="169"/>
        <v>0</v>
      </c>
      <c r="AQ461" s="1052">
        <f>IF(AO461&gt;0,AS9,0)</f>
        <v>0</v>
      </c>
      <c r="AR461" s="1626" t="str">
        <f>IF(TRIM(AG461)="▼ recette suivante", AG461, IF(AQ461&gt;0, IF(AT9&lt;&gt;"", AT9&amp;"-ou.or.o ❾ + or - &gt;", ""), ""))</f>
        <v/>
      </c>
      <c r="AS461" s="1064"/>
      <c r="AT461" s="1064"/>
      <c r="AU461" s="1053">
        <f t="shared" si="170"/>
        <v>0</v>
      </c>
      <c r="AV461" s="1054">
        <f>IF(AK461,IF(OR(AU461="",N(AU461)&lt;=0.000000001),"",_xlfn.XLOOKUP(AJ461,BJ15:BJ62,BN15:BN62,_xlfn.XLOOKUP(AJ461,BK15:BK62,BN15:BN62,_xlfn.XLOOKUP(AJ461,BL15:BL62,BN15:BN62,"")))),0)</f>
        <v>0</v>
      </c>
      <c r="AW461" s="1067" cm="1">
        <f t="array" ref="AW461">IF(AK461&lt;&gt;1,0,IF(OR(AU461="",N(AU461)&lt;=0.000000001),"",IF(OR(AO461="",N(AO461)&lt;=0.000000001),0,IF(ISNUMBER(AU461),IFERROR(_xlfn.LET(_xlpm.ai_test,TRIM(AJ461),_xlpm.r,IFERROR(_xlfn.XLOOKUP(_xlpm.ai_test,BJ15:BJ62,ROW(BJ15:BJ62),0,1),IFERROR(_xlfn.XLOOKUP(_xlpm.ai_test,BK15:BK62,ROW(BK15:BK62),0,1),_xlfn.XLOOKUP(_xlpm.ai_test,BL15:BL62,ROW(BL15:BL62),0,1))),_xlpm.p,_xlpm.r-MIN(ROW(BJ15:BJ62))+1,_xlpm.f,INDEX(BM15:BM62,_xlpm.p),_xlpm.u,INDEX(BN15:BN62,_xlpm.p),_xlpm.s,INDEX(BP15:BP62,_xlpm.p),_xlpm.q,N(AU461)/_xlpm.f,IF(_xlpm.q&gt;=_xlpm.s,ROUND(_xlpm.q,1)&amp;" "&amp;_xlpm.ai_test&amp;" = "&amp;ROUND(_xlpm.q*_xlpm.f,1)&amp;" "&amp;_xlpm.u,ROUND(_xlpm.q,1)&amp;" "&amp;_xlpm.ai_test)),""),""))))</f>
        <v>0</v>
      </c>
      <c r="AX461" s="1055"/>
      <c r="AY461" s="1053">
        <f t="shared" si="171"/>
        <v>0</v>
      </c>
      <c r="AZ461" s="1054" t="str">
        <f t="shared" si="172"/>
        <v/>
      </c>
      <c r="BA461" s="1056">
        <f t="shared" si="173"/>
        <v>0</v>
      </c>
      <c r="BB461" s="1057" t="str">
        <f t="shared" si="174"/>
        <v/>
      </c>
      <c r="BC461" s="1046"/>
      <c r="BD461" s="1058">
        <f t="shared" si="175"/>
        <v>0</v>
      </c>
      <c r="BE461" s="1048" t="str">
        <f t="shared" si="176"/>
        <v/>
      </c>
      <c r="BF461" s="262" t="s">
        <v>22</v>
      </c>
      <c r="BG461" s="1027">
        <f t="shared" si="177"/>
        <v>0</v>
      </c>
      <c r="BH461" s="1028">
        <f t="shared" si="178"/>
        <v>0</v>
      </c>
      <c r="BI461"/>
      <c r="BR461"/>
      <c r="BS461"/>
      <c r="BT461"/>
      <c r="BU461"/>
      <c r="BV461"/>
      <c r="BW461"/>
      <c r="BX461" s="964" t="str">
        <f t="shared" si="179"/>
        <v>►</v>
      </c>
      <c r="BY461" s="848"/>
      <c r="BZ461" s="848"/>
      <c r="CA461" s="848"/>
      <c r="CB461" s="848"/>
      <c r="CC461" s="848"/>
      <c r="CD461" s="262"/>
      <c r="CE461"/>
      <c r="CF461"/>
      <c r="CG461"/>
      <c r="CH461"/>
      <c r="CI461"/>
      <c r="CJ461"/>
      <c r="CK461"/>
      <c r="CL461" s="262"/>
      <c r="CM461"/>
      <c r="CN461"/>
      <c r="CO461"/>
      <c r="CP461"/>
      <c r="CQ461"/>
      <c r="CR461"/>
      <c r="CS461"/>
      <c r="CT461" s="262"/>
      <c r="CU461"/>
      <c r="CV461"/>
      <c r="CW461"/>
      <c r="CX461"/>
      <c r="CY461"/>
      <c r="CZ461"/>
      <c r="DA461"/>
      <c r="DB461" s="262"/>
      <c r="DC461" s="3">
        <v>1</v>
      </c>
    </row>
    <row r="462" spans="3:107" s="701" customFormat="1" ht="21" customHeight="1">
      <c r="C462"/>
      <c r="D462" s="262"/>
      <c r="E462" s="262"/>
      <c r="F462" s="262"/>
      <c r="G462" s="262"/>
      <c r="H462" s="262"/>
      <c r="I462" s="262"/>
      <c r="J462" s="262"/>
      <c r="K462" s="262"/>
      <c r="L462" s="115" t="s">
        <v>16</v>
      </c>
      <c r="M462" s="3141"/>
      <c r="N462" s="3142"/>
      <c r="O462" s="3141"/>
      <c r="P462" s="3143"/>
      <c r="Q462" s="3144"/>
      <c r="R462" s="3145"/>
      <c r="S462" s="3146"/>
      <c r="T462" s="3147"/>
      <c r="U462" s="3148"/>
      <c r="V462" s="3149"/>
      <c r="W462" s="2109"/>
      <c r="X462" s="3150"/>
      <c r="Y462" s="117"/>
      <c r="Z462" s="3151"/>
      <c r="AA462" s="3152"/>
      <c r="AB462" s="3153"/>
      <c r="AC462" s="3154"/>
      <c r="AD462" s="119"/>
      <c r="AE462" s="262" t="s">
        <v>22</v>
      </c>
      <c r="AF462" s="1035" t="str">
        <f t="shared" si="161"/>
        <v>►</v>
      </c>
      <c r="AG462" s="1036" t="str">
        <f t="shared" si="162"/>
        <v/>
      </c>
      <c r="AH462" s="1037" t="str">
        <f t="shared" si="163"/>
        <v/>
      </c>
      <c r="AI462" s="1036" t="str">
        <f t="shared" si="164"/>
        <v/>
      </c>
      <c r="AJ462" s="1037" t="str">
        <f t="shared" si="165"/>
        <v/>
      </c>
      <c r="AK462" s="1037">
        <f>IF(AND(L462="A",COUNTIF(BJ15:BL62,TRIM(U462))&gt;0),1,0)</f>
        <v>0</v>
      </c>
      <c r="AL462" s="1051" t="str" cm="1">
        <f t="array" ref="AL462">IF(AF462&lt;&gt;"A","",IFERROR((IFERROR(_xlfn.XLOOKUP(TRIM(SUBSTITUTE(U462,CHAR(160)," ")),BJ15:BJ62,BM15:BM62),IFERROR(_xlfn.XLOOKUP(TRIM(SUBSTITUTE(U462,CHAR(160)," ")),BK15:BK62,BM15:BM62),_xlfn.XLOOKUP(TRIM(SUBSTITUTE(U462,CHAR(160)," ")),BL15:BL62,BM15:BM62))))*T462*IF(ISBLANK(Q462),1,Q462)+IFERROR(_xlfn.XLOOKUP("RECHERCHEX",TRIM(L462:AD462),L462:AD462),0),0))</f>
        <v/>
      </c>
      <c r="AM462" s="1038">
        <f t="shared" si="166"/>
        <v>0</v>
      </c>
      <c r="AN462" s="1627" t="str">
        <f t="shared" si="167"/>
        <v/>
      </c>
      <c r="AO462" s="1039">
        <f t="shared" si="168"/>
        <v>0</v>
      </c>
      <c r="AP462" s="1039">
        <f t="shared" si="169"/>
        <v>0</v>
      </c>
      <c r="AQ462" s="1040">
        <f>IF(AO462&gt;0,AS9,0)</f>
        <v>0</v>
      </c>
      <c r="AR462" s="1628" t="str">
        <f>IF(TRIM(AG462)="▼ recette suivante", AG462, IF(AQ462&gt;0, IF(AT9&lt;&gt;"", AT9&amp;"-ou.or.o ❾ + or - &gt;", ""), ""))</f>
        <v/>
      </c>
      <c r="AS462" s="1064"/>
      <c r="AT462" s="1064"/>
      <c r="AU462" s="1042">
        <f t="shared" si="170"/>
        <v>0</v>
      </c>
      <c r="AV462" s="1043">
        <f>IF(AK462,IF(OR(AU462="",N(AU462)&lt;=0.000000001),"",_xlfn.XLOOKUP(AJ462,BJ15:BJ62,BN15:BN62,_xlfn.XLOOKUP(AJ462,BK15:BK62,BN15:BN62,_xlfn.XLOOKUP(AJ462,BL15:BL62,BN15:BN62,"")))),0)</f>
        <v>0</v>
      </c>
      <c r="AW462" s="1065" cm="1">
        <f t="array" ref="AW462">IF(AK462&lt;&gt;1,0,IF(OR(AU462="",N(AU462)&lt;=0.000000001),"",IF(OR(AO462="",N(AO462)&lt;=0.000000001),0,IF(ISNUMBER(AU462),IFERROR(_xlfn.LET(_xlpm.ai_test,TRIM(AJ462),_xlpm.r,IFERROR(_xlfn.XLOOKUP(_xlpm.ai_test,BJ15:BJ62,ROW(BJ15:BJ62),0,1),IFERROR(_xlfn.XLOOKUP(_xlpm.ai_test,BK15:BK62,ROW(BK15:BK62),0,1),_xlfn.XLOOKUP(_xlpm.ai_test,BL15:BL62,ROW(BL15:BL62),0,1))),_xlpm.p,_xlpm.r-MIN(ROW(BJ15:BJ62))+1,_xlpm.f,INDEX(BM15:BM62,_xlpm.p),_xlpm.u,INDEX(BN15:BN62,_xlpm.p),_xlpm.s,INDEX(BP15:BP62,_xlpm.p),_xlpm.q,N(AU462)/_xlpm.f,IF(_xlpm.q&gt;=_xlpm.s,ROUND(_xlpm.q,1)&amp;" "&amp;_xlpm.ai_test&amp;" = "&amp;ROUND(_xlpm.q*_xlpm.f,1)&amp;" "&amp;_xlpm.u,ROUND(_xlpm.q,1)&amp;" "&amp;_xlpm.ai_test)),""),""))))</f>
        <v>0</v>
      </c>
      <c r="AX462" s="1055"/>
      <c r="AY462" s="1042">
        <f t="shared" si="171"/>
        <v>0</v>
      </c>
      <c r="AZ462" s="1043" t="str">
        <f t="shared" si="172"/>
        <v/>
      </c>
      <c r="BA462" s="1044">
        <f t="shared" si="173"/>
        <v>0</v>
      </c>
      <c r="BB462" s="1045" t="str">
        <f t="shared" si="174"/>
        <v/>
      </c>
      <c r="BC462" s="1046"/>
      <c r="BD462" s="1047">
        <f t="shared" si="175"/>
        <v>0</v>
      </c>
      <c r="BE462" s="1048" t="str">
        <f t="shared" si="176"/>
        <v/>
      </c>
      <c r="BF462" s="262" t="s">
        <v>22</v>
      </c>
      <c r="BG462" s="1027">
        <f t="shared" si="177"/>
        <v>0</v>
      </c>
      <c r="BH462" s="1028">
        <f t="shared" si="178"/>
        <v>0</v>
      </c>
      <c r="BI462"/>
      <c r="BR462"/>
      <c r="BS462"/>
      <c r="BT462"/>
      <c r="BU462"/>
      <c r="BV462"/>
      <c r="BW462"/>
      <c r="BX462" s="964" t="str">
        <f t="shared" si="179"/>
        <v>►</v>
      </c>
      <c r="BY462" s="848"/>
      <c r="BZ462" s="848"/>
      <c r="CA462" s="848"/>
      <c r="CB462" s="848"/>
      <c r="CC462" s="848"/>
      <c r="CD462" s="262"/>
      <c r="CE462"/>
      <c r="CF462"/>
      <c r="CG462"/>
      <c r="CH462"/>
      <c r="CI462"/>
      <c r="CJ462"/>
      <c r="CK462"/>
      <c r="CL462" s="262"/>
      <c r="CM462"/>
      <c r="CN462"/>
      <c r="CO462"/>
      <c r="CP462"/>
      <c r="CQ462"/>
      <c r="CR462"/>
      <c r="CS462"/>
      <c r="CT462" s="262"/>
      <c r="CU462"/>
      <c r="CV462"/>
      <c r="CW462"/>
      <c r="CX462"/>
      <c r="CY462"/>
      <c r="CZ462"/>
      <c r="DA462"/>
      <c r="DB462" s="262"/>
      <c r="DC462" s="3">
        <v>1</v>
      </c>
    </row>
    <row r="463" spans="3:107" s="701" customFormat="1" ht="21" customHeight="1">
      <c r="C463"/>
      <c r="D463" s="262"/>
      <c r="E463" s="262"/>
      <c r="F463" s="262"/>
      <c r="G463" s="262"/>
      <c r="H463" s="262"/>
      <c r="I463" s="262"/>
      <c r="J463" s="262"/>
      <c r="K463" s="262"/>
      <c r="L463" s="115" t="s">
        <v>16</v>
      </c>
      <c r="M463" s="3141"/>
      <c r="N463" s="3142"/>
      <c r="O463" s="3141"/>
      <c r="P463" s="3143"/>
      <c r="Q463" s="3144"/>
      <c r="R463" s="3145"/>
      <c r="S463" s="3146"/>
      <c r="T463" s="3147"/>
      <c r="U463" s="3148"/>
      <c r="V463" s="3149"/>
      <c r="W463" s="2109"/>
      <c r="X463" s="3150"/>
      <c r="Y463" s="117"/>
      <c r="Z463" s="3151"/>
      <c r="AA463" s="3152"/>
      <c r="AB463" s="3153"/>
      <c r="AC463" s="3154"/>
      <c r="AD463" s="119"/>
      <c r="AE463" s="262" t="s">
        <v>22</v>
      </c>
      <c r="AF463" s="1035" t="str">
        <f t="shared" si="161"/>
        <v>►</v>
      </c>
      <c r="AG463" s="1036" t="str">
        <f t="shared" si="162"/>
        <v/>
      </c>
      <c r="AH463" s="1037" t="str">
        <f t="shared" si="163"/>
        <v/>
      </c>
      <c r="AI463" s="1036" t="str">
        <f t="shared" si="164"/>
        <v/>
      </c>
      <c r="AJ463" s="1037" t="str">
        <f t="shared" si="165"/>
        <v/>
      </c>
      <c r="AK463" s="1037">
        <f>IF(AND(L463="A",COUNTIF(BJ15:BL62,TRIM(U463))&gt;0),1,0)</f>
        <v>0</v>
      </c>
      <c r="AL463" s="1051" t="str" cm="1">
        <f t="array" ref="AL463">IF(AF463&lt;&gt;"A","",IFERROR((IFERROR(_xlfn.XLOOKUP(TRIM(SUBSTITUTE(U463,CHAR(160)," ")),BJ15:BJ62,BM15:BM62),IFERROR(_xlfn.XLOOKUP(TRIM(SUBSTITUTE(U463,CHAR(160)," ")),BK15:BK62,BM15:BM62),_xlfn.XLOOKUP(TRIM(SUBSTITUTE(U463,CHAR(160)," ")),BL15:BL62,BM15:BM62))))*T463*IF(ISBLANK(Q463),1,Q463)+IFERROR(_xlfn.XLOOKUP("RECHERCHEX",TRIM(L463:AD463),L463:AD463),0),0))</f>
        <v/>
      </c>
      <c r="AM463" s="1038">
        <f t="shared" si="166"/>
        <v>0</v>
      </c>
      <c r="AN463" s="1627" t="str">
        <f t="shared" si="167"/>
        <v/>
      </c>
      <c r="AO463" s="1039">
        <f t="shared" si="168"/>
        <v>0</v>
      </c>
      <c r="AP463" s="1039">
        <f t="shared" si="169"/>
        <v>0</v>
      </c>
      <c r="AQ463" s="1052">
        <f>IF(AO463&gt;0,AS9,0)</f>
        <v>0</v>
      </c>
      <c r="AR463" s="1626" t="str">
        <f>IF(TRIM(AG463)="▼ recette suivante", AG463, IF(AQ463&gt;0, IF(AT9&lt;&gt;"", AT9&amp;"-ou.or.o ❾ + or - &gt;", ""), ""))</f>
        <v/>
      </c>
      <c r="AS463" s="1064"/>
      <c r="AT463" s="1064"/>
      <c r="AU463" s="1053">
        <f t="shared" si="170"/>
        <v>0</v>
      </c>
      <c r="AV463" s="1054">
        <f>IF(AK463,IF(OR(AU463="",N(AU463)&lt;=0.000000001),"",_xlfn.XLOOKUP(AJ463,BJ15:BJ62,BN15:BN62,_xlfn.XLOOKUP(AJ463,BK15:BK62,BN15:BN62,_xlfn.XLOOKUP(AJ463,BL15:BL62,BN15:BN62,"")))),0)</f>
        <v>0</v>
      </c>
      <c r="AW463" s="1067" cm="1">
        <f t="array" ref="AW463">IF(AK463&lt;&gt;1,0,IF(OR(AU463="",N(AU463)&lt;=0.000000001),"",IF(OR(AO463="",N(AO463)&lt;=0.000000001),0,IF(ISNUMBER(AU463),IFERROR(_xlfn.LET(_xlpm.ai_test,TRIM(AJ463),_xlpm.r,IFERROR(_xlfn.XLOOKUP(_xlpm.ai_test,BJ15:BJ62,ROW(BJ15:BJ62),0,1),IFERROR(_xlfn.XLOOKUP(_xlpm.ai_test,BK15:BK62,ROW(BK15:BK62),0,1),_xlfn.XLOOKUP(_xlpm.ai_test,BL15:BL62,ROW(BL15:BL62),0,1))),_xlpm.p,_xlpm.r-MIN(ROW(BJ15:BJ62))+1,_xlpm.f,INDEX(BM15:BM62,_xlpm.p),_xlpm.u,INDEX(BN15:BN62,_xlpm.p),_xlpm.s,INDEX(BP15:BP62,_xlpm.p),_xlpm.q,N(AU463)/_xlpm.f,IF(_xlpm.q&gt;=_xlpm.s,ROUND(_xlpm.q,1)&amp;" "&amp;_xlpm.ai_test&amp;" = "&amp;ROUND(_xlpm.q*_xlpm.f,1)&amp;" "&amp;_xlpm.u,ROUND(_xlpm.q,1)&amp;" "&amp;_xlpm.ai_test)),""),""))))</f>
        <v>0</v>
      </c>
      <c r="AX463" s="1055"/>
      <c r="AY463" s="1053">
        <f t="shared" si="171"/>
        <v>0</v>
      </c>
      <c r="AZ463" s="1054" t="str">
        <f t="shared" si="172"/>
        <v/>
      </c>
      <c r="BA463" s="1056">
        <f t="shared" si="173"/>
        <v>0</v>
      </c>
      <c r="BB463" s="1057" t="str">
        <f t="shared" si="174"/>
        <v/>
      </c>
      <c r="BC463" s="1046"/>
      <c r="BD463" s="1058">
        <f t="shared" si="175"/>
        <v>0</v>
      </c>
      <c r="BE463" s="1048" t="str">
        <f t="shared" si="176"/>
        <v/>
      </c>
      <c r="BF463" s="262" t="s">
        <v>22</v>
      </c>
      <c r="BG463" s="1027">
        <f t="shared" si="177"/>
        <v>0</v>
      </c>
      <c r="BH463" s="1028">
        <f t="shared" si="178"/>
        <v>0</v>
      </c>
      <c r="BI463"/>
      <c r="BR463"/>
      <c r="BS463"/>
      <c r="BT463"/>
      <c r="BU463"/>
      <c r="BV463"/>
      <c r="BW463"/>
      <c r="BX463" s="964" t="str">
        <f t="shared" si="179"/>
        <v>►</v>
      </c>
      <c r="BY463" s="848"/>
      <c r="BZ463" s="848"/>
      <c r="CA463" s="848"/>
      <c r="CB463" s="848"/>
      <c r="CC463" s="848"/>
      <c r="CD463" s="262"/>
      <c r="CE463"/>
      <c r="CF463"/>
      <c r="CG463"/>
      <c r="CH463"/>
      <c r="CI463"/>
      <c r="CJ463"/>
      <c r="CK463"/>
      <c r="CL463" s="262"/>
      <c r="CM463"/>
      <c r="CN463"/>
      <c r="CO463"/>
      <c r="CP463"/>
      <c r="CQ463"/>
      <c r="CR463"/>
      <c r="CS463"/>
      <c r="CT463" s="262"/>
      <c r="CU463"/>
      <c r="CV463"/>
      <c r="CW463"/>
      <c r="CX463"/>
      <c r="CY463"/>
      <c r="CZ463"/>
      <c r="DA463"/>
      <c r="DB463" s="262"/>
      <c r="DC463" s="3">
        <v>1</v>
      </c>
    </row>
    <row r="464" spans="3:107" s="701" customFormat="1" ht="21" customHeight="1">
      <c r="C464"/>
      <c r="D464" s="262"/>
      <c r="E464" s="262"/>
      <c r="F464" s="262"/>
      <c r="G464" s="262"/>
      <c r="H464" s="262"/>
      <c r="I464" s="262"/>
      <c r="J464" s="262"/>
      <c r="K464" s="262"/>
      <c r="L464" s="115" t="s">
        <v>16</v>
      </c>
      <c r="M464" s="3141"/>
      <c r="N464" s="3142"/>
      <c r="O464" s="3141"/>
      <c r="P464" s="3143"/>
      <c r="Q464" s="3144"/>
      <c r="R464" s="3145"/>
      <c r="S464" s="3146"/>
      <c r="T464" s="3147"/>
      <c r="U464" s="3148"/>
      <c r="V464" s="3149"/>
      <c r="W464" s="2109"/>
      <c r="X464" s="3150"/>
      <c r="Y464" s="117"/>
      <c r="Z464" s="3151"/>
      <c r="AA464" s="3152"/>
      <c r="AB464" s="3153"/>
      <c r="AC464" s="3154"/>
      <c r="AD464" s="119"/>
      <c r="AE464" s="262" t="s">
        <v>22</v>
      </c>
      <c r="AF464" s="1035" t="str">
        <f t="shared" si="161"/>
        <v>►</v>
      </c>
      <c r="AG464" s="1036" t="str">
        <f t="shared" si="162"/>
        <v/>
      </c>
      <c r="AH464" s="1037" t="str">
        <f t="shared" si="163"/>
        <v/>
      </c>
      <c r="AI464" s="1036" t="str">
        <f t="shared" si="164"/>
        <v/>
      </c>
      <c r="AJ464" s="1037" t="str">
        <f t="shared" si="165"/>
        <v/>
      </c>
      <c r="AK464" s="1037">
        <f>IF(AND(L464="A",COUNTIF(BJ15:BL62,TRIM(U464))&gt;0),1,0)</f>
        <v>0</v>
      </c>
      <c r="AL464" s="1051" t="str" cm="1">
        <f t="array" ref="AL464">IF(AF464&lt;&gt;"A","",IFERROR((IFERROR(_xlfn.XLOOKUP(TRIM(SUBSTITUTE(U464,CHAR(160)," ")),BJ15:BJ62,BM15:BM62),IFERROR(_xlfn.XLOOKUP(TRIM(SUBSTITUTE(U464,CHAR(160)," ")),BK15:BK62,BM15:BM62),_xlfn.XLOOKUP(TRIM(SUBSTITUTE(U464,CHAR(160)," ")),BL15:BL62,BM15:BM62))))*T464*IF(ISBLANK(Q464),1,Q464)+IFERROR(_xlfn.XLOOKUP("RECHERCHEX",TRIM(L464:AD464),L464:AD464),0),0))</f>
        <v/>
      </c>
      <c r="AM464" s="1038">
        <f t="shared" si="166"/>
        <v>0</v>
      </c>
      <c r="AN464" s="1627" t="str">
        <f t="shared" si="167"/>
        <v/>
      </c>
      <c r="AO464" s="1039">
        <f t="shared" si="168"/>
        <v>0</v>
      </c>
      <c r="AP464" s="1039">
        <f t="shared" si="169"/>
        <v>0</v>
      </c>
      <c r="AQ464" s="1040">
        <f>IF(AO464&gt;0,AS9,0)</f>
        <v>0</v>
      </c>
      <c r="AR464" s="1628" t="str">
        <f>IF(TRIM(AG464)="▼ recette suivante", AG464, IF(AQ464&gt;0, IF(AT9&lt;&gt;"", AT9&amp;"-ou.or.o ❾ + or - &gt;", ""), ""))</f>
        <v/>
      </c>
      <c r="AS464" s="1064"/>
      <c r="AT464" s="1064"/>
      <c r="AU464" s="1042">
        <f t="shared" si="170"/>
        <v>0</v>
      </c>
      <c r="AV464" s="1043">
        <f>IF(AK464,IF(OR(AU464="",N(AU464)&lt;=0.000000001),"",_xlfn.XLOOKUP(AJ464,BJ15:BJ62,BN15:BN62,_xlfn.XLOOKUP(AJ464,BK15:BK62,BN15:BN62,_xlfn.XLOOKUP(AJ464,BL15:BL62,BN15:BN62,"")))),0)</f>
        <v>0</v>
      </c>
      <c r="AW464" s="1065" cm="1">
        <f t="array" ref="AW464">IF(AK464&lt;&gt;1,0,IF(OR(AU464="",N(AU464)&lt;=0.000000001),"",IF(OR(AO464="",N(AO464)&lt;=0.000000001),0,IF(ISNUMBER(AU464),IFERROR(_xlfn.LET(_xlpm.ai_test,TRIM(AJ464),_xlpm.r,IFERROR(_xlfn.XLOOKUP(_xlpm.ai_test,BJ15:BJ62,ROW(BJ15:BJ62),0,1),IFERROR(_xlfn.XLOOKUP(_xlpm.ai_test,BK15:BK62,ROW(BK15:BK62),0,1),_xlfn.XLOOKUP(_xlpm.ai_test,BL15:BL62,ROW(BL15:BL62),0,1))),_xlpm.p,_xlpm.r-MIN(ROW(BJ15:BJ62))+1,_xlpm.f,INDEX(BM15:BM62,_xlpm.p),_xlpm.u,INDEX(BN15:BN62,_xlpm.p),_xlpm.s,INDEX(BP15:BP62,_xlpm.p),_xlpm.q,N(AU464)/_xlpm.f,IF(_xlpm.q&gt;=_xlpm.s,ROUND(_xlpm.q,1)&amp;" "&amp;_xlpm.ai_test&amp;" = "&amp;ROUND(_xlpm.q*_xlpm.f,1)&amp;" "&amp;_xlpm.u,ROUND(_xlpm.q,1)&amp;" "&amp;_xlpm.ai_test)),""),""))))</f>
        <v>0</v>
      </c>
      <c r="AX464" s="1055"/>
      <c r="AY464" s="1042">
        <f t="shared" si="171"/>
        <v>0</v>
      </c>
      <c r="AZ464" s="1043" t="str">
        <f t="shared" si="172"/>
        <v/>
      </c>
      <c r="BA464" s="1044">
        <f t="shared" si="173"/>
        <v>0</v>
      </c>
      <c r="BB464" s="1045" t="str">
        <f t="shared" si="174"/>
        <v/>
      </c>
      <c r="BC464" s="1046"/>
      <c r="BD464" s="1047">
        <f t="shared" si="175"/>
        <v>0</v>
      </c>
      <c r="BE464" s="1048" t="str">
        <f t="shared" si="176"/>
        <v/>
      </c>
      <c r="BF464" s="262" t="s">
        <v>22</v>
      </c>
      <c r="BG464" s="1027">
        <f t="shared" si="177"/>
        <v>0</v>
      </c>
      <c r="BH464" s="1028">
        <f t="shared" si="178"/>
        <v>0</v>
      </c>
      <c r="BI464"/>
      <c r="BR464"/>
      <c r="BS464"/>
      <c r="BT464"/>
      <c r="BU464"/>
      <c r="BV464"/>
      <c r="BW464"/>
      <c r="BX464" s="964" t="str">
        <f t="shared" si="179"/>
        <v>►</v>
      </c>
      <c r="BY464" s="848"/>
      <c r="BZ464" s="848"/>
      <c r="CA464" s="848"/>
      <c r="CB464" s="848"/>
      <c r="CC464" s="848"/>
      <c r="CD464" s="262"/>
      <c r="CE464"/>
      <c r="CF464"/>
      <c r="CG464"/>
      <c r="CH464"/>
      <c r="CI464"/>
      <c r="CJ464"/>
      <c r="CK464"/>
      <c r="CL464" s="262"/>
      <c r="CM464"/>
      <c r="CN464"/>
      <c r="CO464"/>
      <c r="CP464"/>
      <c r="CQ464"/>
      <c r="CR464"/>
      <c r="CS464"/>
      <c r="CT464" s="262"/>
      <c r="CU464"/>
      <c r="CV464"/>
      <c r="CW464"/>
      <c r="CX464"/>
      <c r="CY464"/>
      <c r="CZ464"/>
      <c r="DA464"/>
      <c r="DB464" s="262"/>
      <c r="DC464" s="3">
        <v>1</v>
      </c>
    </row>
    <row r="465" spans="3:107" s="701" customFormat="1" ht="21" customHeight="1">
      <c r="C465"/>
      <c r="D465" s="262"/>
      <c r="E465" s="262"/>
      <c r="F465" s="262"/>
      <c r="G465" s="262"/>
      <c r="H465" s="262"/>
      <c r="I465" s="262"/>
      <c r="J465" s="262"/>
      <c r="K465" s="262"/>
      <c r="L465" s="115" t="s">
        <v>16</v>
      </c>
      <c r="M465" s="3141"/>
      <c r="N465" s="3142"/>
      <c r="O465" s="3141"/>
      <c r="P465" s="3143"/>
      <c r="Q465" s="3144"/>
      <c r="R465" s="3145"/>
      <c r="S465" s="3146"/>
      <c r="T465" s="3147"/>
      <c r="U465" s="3148"/>
      <c r="V465" s="3149"/>
      <c r="W465" s="2109"/>
      <c r="X465" s="3150"/>
      <c r="Y465" s="117"/>
      <c r="Z465" s="3151"/>
      <c r="AA465" s="3152"/>
      <c r="AB465" s="3153"/>
      <c r="AC465" s="3154"/>
      <c r="AD465" s="119"/>
      <c r="AE465" s="262" t="s">
        <v>22</v>
      </c>
      <c r="AF465" s="1035" t="str">
        <f t="shared" si="161"/>
        <v>►</v>
      </c>
      <c r="AG465" s="1036" t="str">
        <f t="shared" si="162"/>
        <v/>
      </c>
      <c r="AH465" s="1037" t="str">
        <f t="shared" si="163"/>
        <v/>
      </c>
      <c r="AI465" s="1036" t="str">
        <f t="shared" si="164"/>
        <v/>
      </c>
      <c r="AJ465" s="1037" t="str">
        <f t="shared" si="165"/>
        <v/>
      </c>
      <c r="AK465" s="1037">
        <f>IF(AND(L465="A",COUNTIF(BJ15:BL62,TRIM(U465))&gt;0),1,0)</f>
        <v>0</v>
      </c>
      <c r="AL465" s="1051" t="str" cm="1">
        <f t="array" ref="AL465">IF(AF465&lt;&gt;"A","",IFERROR((IFERROR(_xlfn.XLOOKUP(TRIM(SUBSTITUTE(U465,CHAR(160)," ")),BJ15:BJ62,BM15:BM62),IFERROR(_xlfn.XLOOKUP(TRIM(SUBSTITUTE(U465,CHAR(160)," ")),BK15:BK62,BM15:BM62),_xlfn.XLOOKUP(TRIM(SUBSTITUTE(U465,CHAR(160)," ")),BL15:BL62,BM15:BM62))))*T465*IF(ISBLANK(Q465),1,Q465)+IFERROR(_xlfn.XLOOKUP("RECHERCHEX",TRIM(L465:AD465),L465:AD465),0),0))</f>
        <v/>
      </c>
      <c r="AM465" s="1038">
        <f t="shared" si="166"/>
        <v>0</v>
      </c>
      <c r="AN465" s="1627" t="str">
        <f t="shared" si="167"/>
        <v/>
      </c>
      <c r="AO465" s="1039">
        <f t="shared" si="168"/>
        <v>0</v>
      </c>
      <c r="AP465" s="1039">
        <f t="shared" si="169"/>
        <v>0</v>
      </c>
      <c r="AQ465" s="1052">
        <f>IF(AO465&gt;0,AS9,0)</f>
        <v>0</v>
      </c>
      <c r="AR465" s="1626" t="str">
        <f>IF(TRIM(AG465)="▼ recette suivante", AG465, IF(AQ465&gt;0, IF(AT9&lt;&gt;"", AT9&amp;"-ou.or.o ❾ + or - &gt;", ""), ""))</f>
        <v/>
      </c>
      <c r="AS465" s="1064"/>
      <c r="AT465" s="1064"/>
      <c r="AU465" s="1053">
        <f t="shared" si="170"/>
        <v>0</v>
      </c>
      <c r="AV465" s="1054">
        <f>IF(AK465,IF(OR(AU465="",N(AU465)&lt;=0.000000001),"",_xlfn.XLOOKUP(AJ465,BJ15:BJ62,BN15:BN62,_xlfn.XLOOKUP(AJ465,BK15:BK62,BN15:BN62,_xlfn.XLOOKUP(AJ465,BL15:BL62,BN15:BN62,"")))),0)</f>
        <v>0</v>
      </c>
      <c r="AW465" s="1067" cm="1">
        <f t="array" ref="AW465">IF(AK465&lt;&gt;1,0,IF(OR(AU465="",N(AU465)&lt;=0.000000001),"",IF(OR(AO465="",N(AO465)&lt;=0.000000001),0,IF(ISNUMBER(AU465),IFERROR(_xlfn.LET(_xlpm.ai_test,TRIM(AJ465),_xlpm.r,IFERROR(_xlfn.XLOOKUP(_xlpm.ai_test,BJ15:BJ62,ROW(BJ15:BJ62),0,1),IFERROR(_xlfn.XLOOKUP(_xlpm.ai_test,BK15:BK62,ROW(BK15:BK62),0,1),_xlfn.XLOOKUP(_xlpm.ai_test,BL15:BL62,ROW(BL15:BL62),0,1))),_xlpm.p,_xlpm.r-MIN(ROW(BJ15:BJ62))+1,_xlpm.f,INDEX(BM15:BM62,_xlpm.p),_xlpm.u,INDEX(BN15:BN62,_xlpm.p),_xlpm.s,INDEX(BP15:BP62,_xlpm.p),_xlpm.q,N(AU465)/_xlpm.f,IF(_xlpm.q&gt;=_xlpm.s,ROUND(_xlpm.q,1)&amp;" "&amp;_xlpm.ai_test&amp;" = "&amp;ROUND(_xlpm.q*_xlpm.f,1)&amp;" "&amp;_xlpm.u,ROUND(_xlpm.q,1)&amp;" "&amp;_xlpm.ai_test)),""),""))))</f>
        <v>0</v>
      </c>
      <c r="AX465" s="1055"/>
      <c r="AY465" s="1053">
        <f t="shared" si="171"/>
        <v>0</v>
      </c>
      <c r="AZ465" s="1054" t="str">
        <f t="shared" si="172"/>
        <v/>
      </c>
      <c r="BA465" s="1056">
        <f t="shared" si="173"/>
        <v>0</v>
      </c>
      <c r="BB465" s="1057" t="str">
        <f t="shared" si="174"/>
        <v/>
      </c>
      <c r="BC465" s="1046"/>
      <c r="BD465" s="1058">
        <f t="shared" si="175"/>
        <v>0</v>
      </c>
      <c r="BE465" s="1048" t="str">
        <f t="shared" si="176"/>
        <v/>
      </c>
      <c r="BF465" s="262" t="s">
        <v>22</v>
      </c>
      <c r="BG465" s="1027">
        <f t="shared" si="177"/>
        <v>0</v>
      </c>
      <c r="BH465" s="1028">
        <f t="shared" si="178"/>
        <v>0</v>
      </c>
      <c r="BI465"/>
      <c r="BR465"/>
      <c r="BS465"/>
      <c r="BT465"/>
      <c r="BU465"/>
      <c r="BV465"/>
      <c r="BW465"/>
      <c r="BX465" s="964" t="str">
        <f t="shared" si="179"/>
        <v>►</v>
      </c>
      <c r="BY465" s="848"/>
      <c r="BZ465" s="848"/>
      <c r="CA465" s="848"/>
      <c r="CB465" s="848"/>
      <c r="CC465" s="848"/>
      <c r="CD465" s="262"/>
      <c r="CE465"/>
      <c r="CF465"/>
      <c r="CG465"/>
      <c r="CH465"/>
      <c r="CI465"/>
      <c r="CJ465"/>
      <c r="CK465"/>
      <c r="CL465" s="262"/>
      <c r="CM465"/>
      <c r="CN465"/>
      <c r="CO465"/>
      <c r="CP465"/>
      <c r="CQ465"/>
      <c r="CR465"/>
      <c r="CS465"/>
      <c r="CT465" s="262"/>
      <c r="CU465"/>
      <c r="CV465"/>
      <c r="CW465"/>
      <c r="CX465"/>
      <c r="CY465"/>
      <c r="CZ465"/>
      <c r="DA465"/>
      <c r="DB465" s="262"/>
      <c r="DC465" s="3">
        <v>1</v>
      </c>
    </row>
    <row r="466" spans="3:107" s="701" customFormat="1" ht="21" customHeight="1">
      <c r="C466"/>
      <c r="D466" s="262"/>
      <c r="E466" s="262"/>
      <c r="F466" s="262"/>
      <c r="G466" s="262"/>
      <c r="H466" s="262"/>
      <c r="I466" s="262"/>
      <c r="J466" s="262"/>
      <c r="K466" s="262"/>
      <c r="L466" s="115" t="s">
        <v>16</v>
      </c>
      <c r="M466" s="3141"/>
      <c r="N466" s="3142"/>
      <c r="O466" s="3141"/>
      <c r="P466" s="3143"/>
      <c r="Q466" s="3144"/>
      <c r="R466" s="3145"/>
      <c r="S466" s="3146"/>
      <c r="T466" s="3147"/>
      <c r="U466" s="3148"/>
      <c r="V466" s="3149"/>
      <c r="W466" s="2109"/>
      <c r="X466" s="3150"/>
      <c r="Y466" s="117"/>
      <c r="Z466" s="3151"/>
      <c r="AA466" s="3152"/>
      <c r="AB466" s="3153"/>
      <c r="AC466" s="3154"/>
      <c r="AD466" s="119"/>
      <c r="AE466" s="262" t="s">
        <v>22</v>
      </c>
      <c r="AF466" s="1035" t="str">
        <f t="shared" si="161"/>
        <v>►</v>
      </c>
      <c r="AG466" s="1036" t="str">
        <f t="shared" si="162"/>
        <v/>
      </c>
      <c r="AH466" s="1037" t="str">
        <f t="shared" si="163"/>
        <v/>
      </c>
      <c r="AI466" s="1036" t="str">
        <f t="shared" si="164"/>
        <v/>
      </c>
      <c r="AJ466" s="1037" t="str">
        <f t="shared" si="165"/>
        <v/>
      </c>
      <c r="AK466" s="1037">
        <f>IF(AND(L466="A",COUNTIF(BJ15:BL62,TRIM(U466))&gt;0),1,0)</f>
        <v>0</v>
      </c>
      <c r="AL466" s="1051" t="str" cm="1">
        <f t="array" ref="AL466">IF(AF466&lt;&gt;"A","",IFERROR((IFERROR(_xlfn.XLOOKUP(TRIM(SUBSTITUTE(U466,CHAR(160)," ")),BJ15:BJ62,BM15:BM62),IFERROR(_xlfn.XLOOKUP(TRIM(SUBSTITUTE(U466,CHAR(160)," ")),BK15:BK62,BM15:BM62),_xlfn.XLOOKUP(TRIM(SUBSTITUTE(U466,CHAR(160)," ")),BL15:BL62,BM15:BM62))))*T466*IF(ISBLANK(Q466),1,Q466)+IFERROR(_xlfn.XLOOKUP("RECHERCHEX",TRIM(L466:AD466),L466:AD466),0),0))</f>
        <v/>
      </c>
      <c r="AM466" s="1038">
        <f t="shared" si="166"/>
        <v>0</v>
      </c>
      <c r="AN466" s="1627" t="str">
        <f t="shared" si="167"/>
        <v/>
      </c>
      <c r="AO466" s="1039">
        <f t="shared" si="168"/>
        <v>0</v>
      </c>
      <c r="AP466" s="1039">
        <f t="shared" si="169"/>
        <v>0</v>
      </c>
      <c r="AQ466" s="1040">
        <f>IF(AO466&gt;0,AS9,0)</f>
        <v>0</v>
      </c>
      <c r="AR466" s="1628" t="str">
        <f>IF(TRIM(AG466)="▼ recette suivante", AG466, IF(AQ466&gt;0, IF(AT9&lt;&gt;"", AT9&amp;"-ou.or.o ❾ + or - &gt;", ""), ""))</f>
        <v/>
      </c>
      <c r="AS466" s="1064"/>
      <c r="AT466" s="1064"/>
      <c r="AU466" s="1042">
        <f t="shared" si="170"/>
        <v>0</v>
      </c>
      <c r="AV466" s="1043">
        <f>IF(AK466,IF(OR(AU466="",N(AU466)&lt;=0.000000001),"",_xlfn.XLOOKUP(AJ466,BJ15:BJ62,BN15:BN62,_xlfn.XLOOKUP(AJ466,BK15:BK62,BN15:BN62,_xlfn.XLOOKUP(AJ466,BL15:BL62,BN15:BN62,"")))),0)</f>
        <v>0</v>
      </c>
      <c r="AW466" s="1065" cm="1">
        <f t="array" ref="AW466">IF(AK466&lt;&gt;1,0,IF(OR(AU466="",N(AU466)&lt;=0.000000001),"",IF(OR(AO466="",N(AO466)&lt;=0.000000001),0,IF(ISNUMBER(AU466),IFERROR(_xlfn.LET(_xlpm.ai_test,TRIM(AJ466),_xlpm.r,IFERROR(_xlfn.XLOOKUP(_xlpm.ai_test,BJ15:BJ62,ROW(BJ15:BJ62),0,1),IFERROR(_xlfn.XLOOKUP(_xlpm.ai_test,BK15:BK62,ROW(BK15:BK62),0,1),_xlfn.XLOOKUP(_xlpm.ai_test,BL15:BL62,ROW(BL15:BL62),0,1))),_xlpm.p,_xlpm.r-MIN(ROW(BJ15:BJ62))+1,_xlpm.f,INDEX(BM15:BM62,_xlpm.p),_xlpm.u,INDEX(BN15:BN62,_xlpm.p),_xlpm.s,INDEX(BP15:BP62,_xlpm.p),_xlpm.q,N(AU466)/_xlpm.f,IF(_xlpm.q&gt;=_xlpm.s,ROUND(_xlpm.q,1)&amp;" "&amp;_xlpm.ai_test&amp;" = "&amp;ROUND(_xlpm.q*_xlpm.f,1)&amp;" "&amp;_xlpm.u,ROUND(_xlpm.q,1)&amp;" "&amp;_xlpm.ai_test)),""),""))))</f>
        <v>0</v>
      </c>
      <c r="AX466" s="1055"/>
      <c r="AY466" s="1042">
        <f t="shared" si="171"/>
        <v>0</v>
      </c>
      <c r="AZ466" s="1043" t="str">
        <f t="shared" si="172"/>
        <v/>
      </c>
      <c r="BA466" s="1044">
        <f t="shared" si="173"/>
        <v>0</v>
      </c>
      <c r="BB466" s="1045" t="str">
        <f t="shared" si="174"/>
        <v/>
      </c>
      <c r="BC466" s="1046"/>
      <c r="BD466" s="1047">
        <f t="shared" si="175"/>
        <v>0</v>
      </c>
      <c r="BE466" s="1048" t="str">
        <f t="shared" si="176"/>
        <v/>
      </c>
      <c r="BF466" s="262" t="s">
        <v>22</v>
      </c>
      <c r="BG466" s="1027">
        <f t="shared" si="177"/>
        <v>0</v>
      </c>
      <c r="BH466" s="1028">
        <f t="shared" si="178"/>
        <v>0</v>
      </c>
      <c r="BI466"/>
      <c r="BR466"/>
      <c r="BS466"/>
      <c r="BT466"/>
      <c r="BU466"/>
      <c r="BV466"/>
      <c r="BW466"/>
      <c r="BX466" s="964" t="str">
        <f t="shared" si="179"/>
        <v>►</v>
      </c>
      <c r="BY466" s="848"/>
      <c r="BZ466" s="848"/>
      <c r="CA466" s="848"/>
      <c r="CB466" s="848"/>
      <c r="CC466" s="848"/>
      <c r="CD466" s="262"/>
      <c r="CE466"/>
      <c r="CF466"/>
      <c r="CG466"/>
      <c r="CH466"/>
      <c r="CI466"/>
      <c r="CJ466"/>
      <c r="CK466"/>
      <c r="CL466" s="262"/>
      <c r="CM466"/>
      <c r="CN466"/>
      <c r="CO466"/>
      <c r="CP466"/>
      <c r="CQ466"/>
      <c r="CR466"/>
      <c r="CS466"/>
      <c r="CT466" s="262"/>
      <c r="CU466"/>
      <c r="CV466"/>
      <c r="CW466"/>
      <c r="CX466"/>
      <c r="CY466"/>
      <c r="CZ466"/>
      <c r="DA466"/>
      <c r="DB466" s="262"/>
      <c r="DC466" s="3">
        <v>1</v>
      </c>
    </row>
    <row r="467" spans="3:107" s="701" customFormat="1" ht="21" customHeight="1">
      <c r="C467"/>
      <c r="D467" s="262"/>
      <c r="E467" s="262"/>
      <c r="F467" s="262"/>
      <c r="G467" s="262"/>
      <c r="H467" s="262"/>
      <c r="I467" s="262"/>
      <c r="J467" s="262"/>
      <c r="K467" s="262"/>
      <c r="L467" s="115" t="s">
        <v>16</v>
      </c>
      <c r="M467" s="3141"/>
      <c r="N467" s="3142"/>
      <c r="O467" s="3141"/>
      <c r="P467" s="3143"/>
      <c r="Q467" s="3144"/>
      <c r="R467" s="3145"/>
      <c r="S467" s="3146"/>
      <c r="T467" s="3147"/>
      <c r="U467" s="3148"/>
      <c r="V467" s="3149"/>
      <c r="W467" s="2109"/>
      <c r="X467" s="3150"/>
      <c r="Y467" s="117"/>
      <c r="Z467" s="3151"/>
      <c r="AA467" s="3152"/>
      <c r="AB467" s="3153"/>
      <c r="AC467" s="3154"/>
      <c r="AD467" s="119"/>
      <c r="AE467" s="262" t="s">
        <v>22</v>
      </c>
      <c r="AF467" s="1035" t="str">
        <f t="shared" si="161"/>
        <v>►</v>
      </c>
      <c r="AG467" s="1036" t="str">
        <f t="shared" si="162"/>
        <v/>
      </c>
      <c r="AH467" s="1037" t="str">
        <f t="shared" si="163"/>
        <v/>
      </c>
      <c r="AI467" s="1036" t="str">
        <f t="shared" si="164"/>
        <v/>
      </c>
      <c r="AJ467" s="1037" t="str">
        <f t="shared" si="165"/>
        <v/>
      </c>
      <c r="AK467" s="1037">
        <f>IF(AND(L467="A",COUNTIF(BJ15:BL62,TRIM(U467))&gt;0),1,0)</f>
        <v>0</v>
      </c>
      <c r="AL467" s="1051" t="str" cm="1">
        <f t="array" ref="AL467">IF(AF467&lt;&gt;"A","",IFERROR((IFERROR(_xlfn.XLOOKUP(TRIM(SUBSTITUTE(U467,CHAR(160)," ")),BJ15:BJ62,BM15:BM62),IFERROR(_xlfn.XLOOKUP(TRIM(SUBSTITUTE(U467,CHAR(160)," ")),BK15:BK62,BM15:BM62),_xlfn.XLOOKUP(TRIM(SUBSTITUTE(U467,CHAR(160)," ")),BL15:BL62,BM15:BM62))))*T467*IF(ISBLANK(Q467),1,Q467)+IFERROR(_xlfn.XLOOKUP("RECHERCHEX",TRIM(L467:AD467),L467:AD467),0),0))</f>
        <v/>
      </c>
      <c r="AM467" s="1038">
        <f t="shared" si="166"/>
        <v>0</v>
      </c>
      <c r="AN467" s="1627" t="str">
        <f t="shared" si="167"/>
        <v/>
      </c>
      <c r="AO467" s="1039">
        <f t="shared" si="168"/>
        <v>0</v>
      </c>
      <c r="AP467" s="1039">
        <f t="shared" si="169"/>
        <v>0</v>
      </c>
      <c r="AQ467" s="1052">
        <f>IF(AO467&gt;0,AS9,0)</f>
        <v>0</v>
      </c>
      <c r="AR467" s="1626" t="str">
        <f>IF(TRIM(AG467)="▼ recette suivante", AG467, IF(AQ467&gt;0, IF(AT9&lt;&gt;"", AT9&amp;"-ou.or.o ❾ + or - &gt;", ""), ""))</f>
        <v/>
      </c>
      <c r="AS467" s="1064"/>
      <c r="AT467" s="1064"/>
      <c r="AU467" s="1053">
        <f t="shared" si="170"/>
        <v>0</v>
      </c>
      <c r="AV467" s="1054">
        <f>IF(AK467,IF(OR(AU467="",N(AU467)&lt;=0.000000001),"",_xlfn.XLOOKUP(AJ467,BJ15:BJ62,BN15:BN62,_xlfn.XLOOKUP(AJ467,BK15:BK62,BN15:BN62,_xlfn.XLOOKUP(AJ467,BL15:BL62,BN15:BN62,"")))),0)</f>
        <v>0</v>
      </c>
      <c r="AW467" s="1067" cm="1">
        <f t="array" ref="AW467">IF(AK467&lt;&gt;1,0,IF(OR(AU467="",N(AU467)&lt;=0.000000001),"",IF(OR(AO467="",N(AO467)&lt;=0.000000001),0,IF(ISNUMBER(AU467),IFERROR(_xlfn.LET(_xlpm.ai_test,TRIM(AJ467),_xlpm.r,IFERROR(_xlfn.XLOOKUP(_xlpm.ai_test,BJ15:BJ62,ROW(BJ15:BJ62),0,1),IFERROR(_xlfn.XLOOKUP(_xlpm.ai_test,BK15:BK62,ROW(BK15:BK62),0,1),_xlfn.XLOOKUP(_xlpm.ai_test,BL15:BL62,ROW(BL15:BL62),0,1))),_xlpm.p,_xlpm.r-MIN(ROW(BJ15:BJ62))+1,_xlpm.f,INDEX(BM15:BM62,_xlpm.p),_xlpm.u,INDEX(BN15:BN62,_xlpm.p),_xlpm.s,INDEX(BP15:BP62,_xlpm.p),_xlpm.q,N(AU467)/_xlpm.f,IF(_xlpm.q&gt;=_xlpm.s,ROUND(_xlpm.q,1)&amp;" "&amp;_xlpm.ai_test&amp;" = "&amp;ROUND(_xlpm.q*_xlpm.f,1)&amp;" "&amp;_xlpm.u,ROUND(_xlpm.q,1)&amp;" "&amp;_xlpm.ai_test)),""),""))))</f>
        <v>0</v>
      </c>
      <c r="AX467" s="1055"/>
      <c r="AY467" s="1053">
        <f t="shared" si="171"/>
        <v>0</v>
      </c>
      <c r="AZ467" s="1054" t="str">
        <f t="shared" si="172"/>
        <v/>
      </c>
      <c r="BA467" s="1056">
        <f t="shared" si="173"/>
        <v>0</v>
      </c>
      <c r="BB467" s="1057" t="str">
        <f t="shared" si="174"/>
        <v/>
      </c>
      <c r="BC467" s="1046"/>
      <c r="BD467" s="1058">
        <f t="shared" si="175"/>
        <v>0</v>
      </c>
      <c r="BE467" s="1048" t="str">
        <f t="shared" si="176"/>
        <v/>
      </c>
      <c r="BF467" s="262" t="s">
        <v>22</v>
      </c>
      <c r="BG467" s="1027">
        <f t="shared" si="177"/>
        <v>0</v>
      </c>
      <c r="BH467" s="1028">
        <f t="shared" si="178"/>
        <v>0</v>
      </c>
      <c r="BI467"/>
      <c r="BR467"/>
      <c r="BS467"/>
      <c r="BT467"/>
      <c r="BU467"/>
      <c r="BV467"/>
      <c r="BW467"/>
      <c r="BX467" s="964" t="str">
        <f t="shared" si="179"/>
        <v>►</v>
      </c>
      <c r="BY467" s="848"/>
      <c r="BZ467" s="848"/>
      <c r="CA467" s="848"/>
      <c r="CB467" s="848"/>
      <c r="CC467" s="848"/>
      <c r="CD467" s="262"/>
      <c r="CE467"/>
      <c r="CF467"/>
      <c r="CG467"/>
      <c r="CH467"/>
      <c r="CI467"/>
      <c r="CJ467"/>
      <c r="CK467"/>
      <c r="CL467" s="262"/>
      <c r="CM467"/>
      <c r="CN467"/>
      <c r="CO467"/>
      <c r="CP467"/>
      <c r="CQ467"/>
      <c r="CR467"/>
      <c r="CS467"/>
      <c r="CT467" s="262"/>
      <c r="CU467"/>
      <c r="CV467"/>
      <c r="CW467"/>
      <c r="CX467"/>
      <c r="CY467"/>
      <c r="CZ467"/>
      <c r="DA467"/>
      <c r="DB467" s="262"/>
      <c r="DC467" s="3">
        <v>1</v>
      </c>
    </row>
    <row r="468" spans="3:107" s="701" customFormat="1" ht="21" customHeight="1">
      <c r="C468"/>
      <c r="D468" s="262"/>
      <c r="E468" s="262"/>
      <c r="F468" s="262"/>
      <c r="G468" s="262"/>
      <c r="H468" s="262"/>
      <c r="I468" s="262"/>
      <c r="J468" s="262"/>
      <c r="K468" s="262"/>
      <c r="L468" s="115" t="s">
        <v>16</v>
      </c>
      <c r="M468" s="3141"/>
      <c r="N468" s="3142"/>
      <c r="O468" s="3141"/>
      <c r="P468" s="3143"/>
      <c r="Q468" s="3144"/>
      <c r="R468" s="3145"/>
      <c r="S468" s="3146"/>
      <c r="T468" s="3147"/>
      <c r="U468" s="3148"/>
      <c r="V468" s="3149"/>
      <c r="W468" s="2109"/>
      <c r="X468" s="3150"/>
      <c r="Y468" s="117"/>
      <c r="Z468" s="3151"/>
      <c r="AA468" s="3152"/>
      <c r="AB468" s="3153"/>
      <c r="AC468" s="3154"/>
      <c r="AD468" s="119"/>
      <c r="AE468" s="262" t="s">
        <v>22</v>
      </c>
      <c r="AF468" s="1035" t="str">
        <f t="shared" si="161"/>
        <v>►</v>
      </c>
      <c r="AG468" s="1036" t="str">
        <f t="shared" si="162"/>
        <v/>
      </c>
      <c r="AH468" s="1037" t="str">
        <f t="shared" si="163"/>
        <v/>
      </c>
      <c r="AI468" s="1036" t="str">
        <f t="shared" si="164"/>
        <v/>
      </c>
      <c r="AJ468" s="1037" t="str">
        <f t="shared" si="165"/>
        <v/>
      </c>
      <c r="AK468" s="1037">
        <f>IF(AND(L468="A",COUNTIF(BJ15:BL62,TRIM(U468))&gt;0),1,0)</f>
        <v>0</v>
      </c>
      <c r="AL468" s="1051" t="str" cm="1">
        <f t="array" ref="AL468">IF(AF468&lt;&gt;"A","",IFERROR((IFERROR(_xlfn.XLOOKUP(TRIM(SUBSTITUTE(U468,CHAR(160)," ")),BJ15:BJ62,BM15:BM62),IFERROR(_xlfn.XLOOKUP(TRIM(SUBSTITUTE(U468,CHAR(160)," ")),BK15:BK62,BM15:BM62),_xlfn.XLOOKUP(TRIM(SUBSTITUTE(U468,CHAR(160)," ")),BL15:BL62,BM15:BM62))))*T468*IF(ISBLANK(Q468),1,Q468)+IFERROR(_xlfn.XLOOKUP("RECHERCHEX",TRIM(L468:AD468),L468:AD468),0),0))</f>
        <v/>
      </c>
      <c r="AM468" s="1038">
        <f t="shared" si="166"/>
        <v>0</v>
      </c>
      <c r="AN468" s="1627" t="str">
        <f t="shared" si="167"/>
        <v/>
      </c>
      <c r="AO468" s="1039">
        <f t="shared" si="168"/>
        <v>0</v>
      </c>
      <c r="AP468" s="1039">
        <f t="shared" si="169"/>
        <v>0</v>
      </c>
      <c r="AQ468" s="1040">
        <f>IF(AO468&gt;0,AS9,0)</f>
        <v>0</v>
      </c>
      <c r="AR468" s="1628" t="str">
        <f>IF(TRIM(AG468)="▼ recette suivante", AG468, IF(AQ468&gt;0, IF(AT9&lt;&gt;"", AT9&amp;"-ou.or.o ❾ + or - &gt;", ""), ""))</f>
        <v/>
      </c>
      <c r="AS468" s="1064"/>
      <c r="AT468" s="1064"/>
      <c r="AU468" s="1042">
        <f t="shared" si="170"/>
        <v>0</v>
      </c>
      <c r="AV468" s="1043">
        <f>IF(AK468,IF(OR(AU468="",N(AU468)&lt;=0.000000001),"",_xlfn.XLOOKUP(AJ468,BJ15:BJ62,BN15:BN62,_xlfn.XLOOKUP(AJ468,BK15:BK62,BN15:BN62,_xlfn.XLOOKUP(AJ468,BL15:BL62,BN15:BN62,"")))),0)</f>
        <v>0</v>
      </c>
      <c r="AW468" s="1065" cm="1">
        <f t="array" ref="AW468">IF(AK468&lt;&gt;1,0,IF(OR(AU468="",N(AU468)&lt;=0.000000001),"",IF(OR(AO468="",N(AO468)&lt;=0.000000001),0,IF(ISNUMBER(AU468),IFERROR(_xlfn.LET(_xlpm.ai_test,TRIM(AJ468),_xlpm.r,IFERROR(_xlfn.XLOOKUP(_xlpm.ai_test,BJ15:BJ62,ROW(BJ15:BJ62),0,1),IFERROR(_xlfn.XLOOKUP(_xlpm.ai_test,BK15:BK62,ROW(BK15:BK62),0,1),_xlfn.XLOOKUP(_xlpm.ai_test,BL15:BL62,ROW(BL15:BL62),0,1))),_xlpm.p,_xlpm.r-MIN(ROW(BJ15:BJ62))+1,_xlpm.f,INDEX(BM15:BM62,_xlpm.p),_xlpm.u,INDEX(BN15:BN62,_xlpm.p),_xlpm.s,INDEX(BP15:BP62,_xlpm.p),_xlpm.q,N(AU468)/_xlpm.f,IF(_xlpm.q&gt;=_xlpm.s,ROUND(_xlpm.q,1)&amp;" "&amp;_xlpm.ai_test&amp;" = "&amp;ROUND(_xlpm.q*_xlpm.f,1)&amp;" "&amp;_xlpm.u,ROUND(_xlpm.q,1)&amp;" "&amp;_xlpm.ai_test)),""),""))))</f>
        <v>0</v>
      </c>
      <c r="AX468" s="1055"/>
      <c r="AY468" s="1042">
        <f t="shared" si="171"/>
        <v>0</v>
      </c>
      <c r="AZ468" s="1043" t="str">
        <f t="shared" si="172"/>
        <v/>
      </c>
      <c r="BA468" s="1044">
        <f t="shared" si="173"/>
        <v>0</v>
      </c>
      <c r="BB468" s="1045" t="str">
        <f t="shared" si="174"/>
        <v/>
      </c>
      <c r="BC468" s="1046"/>
      <c r="BD468" s="1047">
        <f t="shared" si="175"/>
        <v>0</v>
      </c>
      <c r="BE468" s="1048" t="str">
        <f t="shared" si="176"/>
        <v/>
      </c>
      <c r="BF468" s="262" t="s">
        <v>22</v>
      </c>
      <c r="BG468" s="1027">
        <f t="shared" si="177"/>
        <v>0</v>
      </c>
      <c r="BH468" s="1028">
        <f t="shared" si="178"/>
        <v>0</v>
      </c>
      <c r="BI468"/>
      <c r="BR468"/>
      <c r="BS468"/>
      <c r="BT468"/>
      <c r="BU468"/>
      <c r="BV468"/>
      <c r="BW468"/>
      <c r="BX468" s="964" t="str">
        <f t="shared" si="179"/>
        <v>►</v>
      </c>
      <c r="BY468" s="848"/>
      <c r="BZ468" s="848"/>
      <c r="CA468" s="848"/>
      <c r="CB468" s="848"/>
      <c r="CC468" s="848"/>
      <c r="CD468" s="262"/>
      <c r="CE468"/>
      <c r="CF468"/>
      <c r="CG468"/>
      <c r="CH468"/>
      <c r="CI468"/>
      <c r="CJ468"/>
      <c r="CK468"/>
      <c r="CL468" s="262"/>
      <c r="CM468"/>
      <c r="CN468"/>
      <c r="CO468"/>
      <c r="CP468"/>
      <c r="CQ468"/>
      <c r="CR468"/>
      <c r="CS468"/>
      <c r="CT468" s="262"/>
      <c r="CU468"/>
      <c r="CV468"/>
      <c r="CW468"/>
      <c r="CX468"/>
      <c r="CY468"/>
      <c r="CZ468"/>
      <c r="DA468"/>
      <c r="DB468" s="262"/>
      <c r="DC468" s="3">
        <v>1</v>
      </c>
    </row>
    <row r="469" spans="3:107" s="701" customFormat="1" ht="21" customHeight="1">
      <c r="C469"/>
      <c r="D469" s="262"/>
      <c r="E469" s="262"/>
      <c r="F469" s="262"/>
      <c r="G469" s="262"/>
      <c r="H469" s="262"/>
      <c r="I469" s="262"/>
      <c r="J469" s="262"/>
      <c r="K469" s="262"/>
      <c r="L469" s="115" t="s">
        <v>16</v>
      </c>
      <c r="M469" s="3141"/>
      <c r="N469" s="3142"/>
      <c r="O469" s="3141"/>
      <c r="P469" s="3143"/>
      <c r="Q469" s="3144"/>
      <c r="R469" s="3145"/>
      <c r="S469" s="3146"/>
      <c r="T469" s="3147"/>
      <c r="U469" s="3148"/>
      <c r="V469" s="3149"/>
      <c r="W469" s="2109"/>
      <c r="X469" s="3150"/>
      <c r="Y469" s="117"/>
      <c r="Z469" s="3151"/>
      <c r="AA469" s="3152"/>
      <c r="AB469" s="3153"/>
      <c r="AC469" s="3154"/>
      <c r="AD469" s="119"/>
      <c r="AE469" s="262" t="s">
        <v>22</v>
      </c>
      <c r="AF469" s="1035" t="str">
        <f t="shared" si="161"/>
        <v>►</v>
      </c>
      <c r="AG469" s="1036" t="str">
        <f t="shared" si="162"/>
        <v/>
      </c>
      <c r="AH469" s="1037" t="str">
        <f t="shared" si="163"/>
        <v/>
      </c>
      <c r="AI469" s="1036" t="str">
        <f t="shared" si="164"/>
        <v/>
      </c>
      <c r="AJ469" s="1037" t="str">
        <f t="shared" si="165"/>
        <v/>
      </c>
      <c r="AK469" s="1037">
        <f>IF(AND(L469="A",COUNTIF(BJ15:BL62,TRIM(U469))&gt;0),1,0)</f>
        <v>0</v>
      </c>
      <c r="AL469" s="1051" t="str" cm="1">
        <f t="array" ref="AL469">IF(AF469&lt;&gt;"A","",IFERROR((IFERROR(_xlfn.XLOOKUP(TRIM(SUBSTITUTE(U469,CHAR(160)," ")),BJ15:BJ62,BM15:BM62),IFERROR(_xlfn.XLOOKUP(TRIM(SUBSTITUTE(U469,CHAR(160)," ")),BK15:BK62,BM15:BM62),_xlfn.XLOOKUP(TRIM(SUBSTITUTE(U469,CHAR(160)," ")),BL15:BL62,BM15:BM62))))*T469*IF(ISBLANK(Q469),1,Q469)+IFERROR(_xlfn.XLOOKUP("RECHERCHEX",TRIM(L469:AD469),L469:AD469),0),0))</f>
        <v/>
      </c>
      <c r="AM469" s="1038">
        <f t="shared" si="166"/>
        <v>0</v>
      </c>
      <c r="AN469" s="1627" t="str">
        <f t="shared" si="167"/>
        <v/>
      </c>
      <c r="AO469" s="1039">
        <f t="shared" si="168"/>
        <v>0</v>
      </c>
      <c r="AP469" s="1039">
        <f t="shared" si="169"/>
        <v>0</v>
      </c>
      <c r="AQ469" s="1052">
        <f>IF(AO469&gt;0,AS9,0)</f>
        <v>0</v>
      </c>
      <c r="AR469" s="1626" t="str">
        <f>IF(TRIM(AG469)="▼ recette suivante", AG469, IF(AQ469&gt;0, IF(AT9&lt;&gt;"", AT9&amp;"-ou.or.o ❾ + or - &gt;", ""), ""))</f>
        <v/>
      </c>
      <c r="AS469" s="1064"/>
      <c r="AT469" s="1064"/>
      <c r="AU469" s="1053">
        <f t="shared" si="170"/>
        <v>0</v>
      </c>
      <c r="AV469" s="1054">
        <f>IF(AK469,IF(OR(AU469="",N(AU469)&lt;=0.000000001),"",_xlfn.XLOOKUP(AJ469,BJ15:BJ62,BN15:BN62,_xlfn.XLOOKUP(AJ469,BK15:BK62,BN15:BN62,_xlfn.XLOOKUP(AJ469,BL15:BL62,BN15:BN62,"")))),0)</f>
        <v>0</v>
      </c>
      <c r="AW469" s="1067" cm="1">
        <f t="array" ref="AW469">IF(AK469&lt;&gt;1,0,IF(OR(AU469="",N(AU469)&lt;=0.000000001),"",IF(OR(AO469="",N(AO469)&lt;=0.000000001),0,IF(ISNUMBER(AU469),IFERROR(_xlfn.LET(_xlpm.ai_test,TRIM(AJ469),_xlpm.r,IFERROR(_xlfn.XLOOKUP(_xlpm.ai_test,BJ15:BJ62,ROW(BJ15:BJ62),0,1),IFERROR(_xlfn.XLOOKUP(_xlpm.ai_test,BK15:BK62,ROW(BK15:BK62),0,1),_xlfn.XLOOKUP(_xlpm.ai_test,BL15:BL62,ROW(BL15:BL62),0,1))),_xlpm.p,_xlpm.r-MIN(ROW(BJ15:BJ62))+1,_xlpm.f,INDEX(BM15:BM62,_xlpm.p),_xlpm.u,INDEX(BN15:BN62,_xlpm.p),_xlpm.s,INDEX(BP15:BP62,_xlpm.p),_xlpm.q,N(AU469)/_xlpm.f,IF(_xlpm.q&gt;=_xlpm.s,ROUND(_xlpm.q,1)&amp;" "&amp;_xlpm.ai_test&amp;" = "&amp;ROUND(_xlpm.q*_xlpm.f,1)&amp;" "&amp;_xlpm.u,ROUND(_xlpm.q,1)&amp;" "&amp;_xlpm.ai_test)),""),""))))</f>
        <v>0</v>
      </c>
      <c r="AX469" s="1055"/>
      <c r="AY469" s="1053">
        <f t="shared" si="171"/>
        <v>0</v>
      </c>
      <c r="AZ469" s="1054" t="str">
        <f t="shared" si="172"/>
        <v/>
      </c>
      <c r="BA469" s="1056">
        <f t="shared" si="173"/>
        <v>0</v>
      </c>
      <c r="BB469" s="1057" t="str">
        <f t="shared" si="174"/>
        <v/>
      </c>
      <c r="BC469" s="1046"/>
      <c r="BD469" s="1058">
        <f t="shared" si="175"/>
        <v>0</v>
      </c>
      <c r="BE469" s="1048" t="str">
        <f t="shared" si="176"/>
        <v/>
      </c>
      <c r="BF469" s="262" t="s">
        <v>22</v>
      </c>
      <c r="BG469" s="1027">
        <f t="shared" si="177"/>
        <v>0</v>
      </c>
      <c r="BH469" s="1028">
        <f t="shared" si="178"/>
        <v>0</v>
      </c>
      <c r="BI469"/>
      <c r="BR469"/>
      <c r="BS469"/>
      <c r="BT469"/>
      <c r="BU469"/>
      <c r="BV469"/>
      <c r="BW469"/>
      <c r="BX469" s="964" t="str">
        <f t="shared" si="179"/>
        <v>►</v>
      </c>
      <c r="BY469" s="848"/>
      <c r="BZ469" s="848"/>
      <c r="CA469" s="848"/>
      <c r="CB469" s="848"/>
      <c r="CC469" s="848"/>
      <c r="CD469" s="262"/>
      <c r="CE469"/>
      <c r="CF469"/>
      <c r="CG469"/>
      <c r="CH469"/>
      <c r="CI469"/>
      <c r="CJ469"/>
      <c r="CK469"/>
      <c r="CL469" s="262"/>
      <c r="CM469"/>
      <c r="CN469"/>
      <c r="CO469"/>
      <c r="CP469"/>
      <c r="CQ469"/>
      <c r="CR469"/>
      <c r="CS469"/>
      <c r="CT469" s="262"/>
      <c r="CU469"/>
      <c r="CV469"/>
      <c r="CW469"/>
      <c r="CX469"/>
      <c r="CY469"/>
      <c r="CZ469"/>
      <c r="DA469"/>
      <c r="DB469" s="262"/>
      <c r="DC469" s="3">
        <v>1</v>
      </c>
    </row>
    <row r="470" spans="3:107" s="701" customFormat="1" ht="21" customHeight="1">
      <c r="C470"/>
      <c r="D470" s="262"/>
      <c r="E470" s="262"/>
      <c r="F470" s="262"/>
      <c r="G470" s="262"/>
      <c r="H470" s="262"/>
      <c r="I470" s="262"/>
      <c r="J470" s="262"/>
      <c r="K470" s="262"/>
      <c r="L470" s="115" t="s">
        <v>16</v>
      </c>
      <c r="M470" s="3141"/>
      <c r="N470" s="3142"/>
      <c r="O470" s="3141"/>
      <c r="P470" s="3143"/>
      <c r="Q470" s="3144"/>
      <c r="R470" s="3145"/>
      <c r="S470" s="3146"/>
      <c r="T470" s="3147"/>
      <c r="U470" s="3148"/>
      <c r="V470" s="3149"/>
      <c r="W470" s="2109"/>
      <c r="X470" s="3150"/>
      <c r="Y470" s="117"/>
      <c r="Z470" s="3151"/>
      <c r="AA470" s="3152"/>
      <c r="AB470" s="3153"/>
      <c r="AC470" s="3154"/>
      <c r="AD470" s="119"/>
      <c r="AE470" s="262" t="s">
        <v>22</v>
      </c>
      <c r="AF470" s="1035" t="str">
        <f t="shared" ref="AF470:AF533" si="180">IF(OR(AO470&gt;0,TRIM(AG470)="▼ recette suivante"),"A","►")</f>
        <v>►</v>
      </c>
      <c r="AG470" s="1036" t="str">
        <f t="shared" ref="AG470:AG533" si="181">IF(TRIM(Q470)="Adresse PC","▼ recette suivante",IF(AO470&gt;0,M470,""))</f>
        <v/>
      </c>
      <c r="AH470" s="1037" t="str">
        <f t="shared" ref="AH470:AH533" si="182">IF(AF470="A",N470,"")</f>
        <v/>
      </c>
      <c r="AI470" s="1036" t="str">
        <f t="shared" ref="AI470:AI533" si="183">IF(AF470="A",O470,"")</f>
        <v/>
      </c>
      <c r="AJ470" s="1037" t="str">
        <f t="shared" ref="AJ470:AJ533" si="184">IF(AF470="A",U470,"")</f>
        <v/>
      </c>
      <c r="AK470" s="1037">
        <f>IF(AND(L470="A",COUNTIF(BJ15:BL62,TRIM(U470))&gt;0),1,0)</f>
        <v>0</v>
      </c>
      <c r="AL470" s="1051" t="str" cm="1">
        <f t="array" ref="AL470">IF(AF470&lt;&gt;"A","",IFERROR((IFERROR(_xlfn.XLOOKUP(TRIM(SUBSTITUTE(U470,CHAR(160)," ")),BJ15:BJ62,BM15:BM62),IFERROR(_xlfn.XLOOKUP(TRIM(SUBSTITUTE(U470,CHAR(160)," ")),BK15:BK62,BM15:BM62),_xlfn.XLOOKUP(TRIM(SUBSTITUTE(U470,CHAR(160)," ")),BL15:BL62,BM15:BM62))))*T470*IF(ISBLANK(Q470),1,Q470)+IFERROR(_xlfn.XLOOKUP("RECHERCHEX",TRIM(L470:AD470),L470:AD470),0),0))</f>
        <v/>
      </c>
      <c r="AM470" s="1038">
        <f t="shared" ref="AM470:AM533" si="185">IF(AK470,IF(AL470&gt;0,"Kg",0),0)</f>
        <v>0</v>
      </c>
      <c r="AN470" s="1627" t="str">
        <f t="shared" ref="AN470:AN533" si="186">IF(AF470="A","❾ Author reference &gt;","")</f>
        <v/>
      </c>
      <c r="AO470" s="1039">
        <f t="shared" ref="AO470:AO533" si="187">IF(AK470,N470,0)</f>
        <v>0</v>
      </c>
      <c r="AP470" s="1039">
        <f t="shared" ref="AP470:AP533" si="188">IF(AK470,O470,0)</f>
        <v>0</v>
      </c>
      <c r="AQ470" s="1040">
        <f>IF(AO470&gt;0,AS9,0)</f>
        <v>0</v>
      </c>
      <c r="AR470" s="1628" t="str">
        <f>IF(TRIM(AG470)="▼ recette suivante", AG470, IF(AQ470&gt;0, IF(AT9&lt;&gt;"", AT9&amp;"-ou.or.o ❾ + or - &gt;", ""), ""))</f>
        <v/>
      </c>
      <c r="AS470" s="1064"/>
      <c r="AT470" s="1064"/>
      <c r="AU470" s="1042">
        <f t="shared" ref="AU470:AU533" si="189">IF(TRIM(AM470)="Kg",N(AL470)*N(BH470),0)</f>
        <v>0</v>
      </c>
      <c r="AV470" s="1043">
        <f>IF(AK470,IF(OR(AU470="",N(AU470)&lt;=0.000000001),"",_xlfn.XLOOKUP(AJ470,BJ15:BJ62,BN15:BN62,_xlfn.XLOOKUP(AJ470,BK15:BK62,BN15:BN62,_xlfn.XLOOKUP(AJ470,BL15:BL62,BN15:BN62,"")))),0)</f>
        <v>0</v>
      </c>
      <c r="AW470" s="1065" cm="1">
        <f t="array" ref="AW470">IF(AK470&lt;&gt;1,0,IF(OR(AU470="",N(AU470)&lt;=0.000000001),"",IF(OR(AO470="",N(AO470)&lt;=0.000000001),0,IF(ISNUMBER(AU470),IFERROR(_xlfn.LET(_xlpm.ai_test,TRIM(AJ470),_xlpm.r,IFERROR(_xlfn.XLOOKUP(_xlpm.ai_test,BJ15:BJ62,ROW(BJ15:BJ62),0,1),IFERROR(_xlfn.XLOOKUP(_xlpm.ai_test,BK15:BK62,ROW(BK15:BK62),0,1),_xlfn.XLOOKUP(_xlpm.ai_test,BL15:BL62,ROW(BL15:BL62),0,1))),_xlpm.p,_xlpm.r-MIN(ROW(BJ15:BJ62))+1,_xlpm.f,INDEX(BM15:BM62,_xlpm.p),_xlpm.u,INDEX(BN15:BN62,_xlpm.p),_xlpm.s,INDEX(BP15:BP62,_xlpm.p),_xlpm.q,N(AU470)/_xlpm.f,IF(_xlpm.q&gt;=_xlpm.s,ROUND(_xlpm.q,1)&amp;" "&amp;_xlpm.ai_test&amp;" = "&amp;ROUND(_xlpm.q*_xlpm.f,1)&amp;" "&amp;_xlpm.u,ROUND(_xlpm.q,1)&amp;" "&amp;_xlpm.ai_test)),""),""))))</f>
        <v>0</v>
      </c>
      <c r="AX470" s="1055"/>
      <c r="AY470" s="1042">
        <f t="shared" ref="AY470:AY533" si="190">IF(TRIM(AG470)="▼ recette suivante","▼next recipe ",IF(AU470="","",IF(ISBLANK(AX470),AU470,ROUND(AU470*(1-MIN(1,MAX(0,IF(AX470&gt;1,AX470/100,AX470)))),3))))</f>
        <v>0</v>
      </c>
      <c r="AZ470" s="1043" t="str">
        <f t="shared" ref="AZ470:AZ533" si="191">IF(AK470,AV470,"")</f>
        <v/>
      </c>
      <c r="BA470" s="1044">
        <f t="shared" ref="BA470:BA533" si="192">IF(ISNUMBER(BG470),IF(ABS(BG470)&lt;=0.000000001,0,BG470),0)</f>
        <v>0</v>
      </c>
      <c r="BB470" s="1045" t="str">
        <f t="shared" ref="BB470:BB533" si="193">IF(AK470,IF(N(BA470)&gt;0.000000001,R470,""),"")</f>
        <v/>
      </c>
      <c r="BC470" s="1046"/>
      <c r="BD470" s="1047">
        <f t="shared" ref="BD470:BD533" si="194">IF(OR(AO470=0,ISBLANK(BC470),ISTEXT(BA470)),0,(IF(AU470=0,BA470,AU470)*BC470))</f>
        <v>0</v>
      </c>
      <c r="BE470" s="1048" t="str">
        <f t="shared" ref="BE470:BE533" si="195">IF(IFERROR(SEARCH("Adresse PC",TRIM(Q470)),0)&gt;0,"▼ receta siguiente",IF(AY470&gt;0,W470,""))</f>
        <v/>
      </c>
      <c r="BF470" s="262" t="s">
        <v>22</v>
      </c>
      <c r="BG470" s="1027">
        <f t="shared" ref="BG470:BG533" si="196">IFERROR(_xlfn.LET(_xlpm.EPS,0.000000001,_xlpm.b,Q470/AO470,IF(ISNUMBER(AS470),_xlpm.b*AS470,IF(OR(ISBLANK(AS470),AS470=""),_xlpm.b*AQ470,IF(AND(BH470=0,ISNUMBER(Q470)),_xlpm.b/AQ470,0)))),0)</f>
        <v>0</v>
      </c>
      <c r="BH470" s="1028">
        <f t="shared" ref="BH470:BH533" si="197">IF(AL470&gt;0,IFERROR(IF(OR(ISBLANK(AS470),AS470=""),AQ470,AS470)/AO470,0),0)</f>
        <v>0</v>
      </c>
      <c r="BI470"/>
      <c r="BR470"/>
      <c r="BS470"/>
      <c r="BT470"/>
      <c r="BU470"/>
      <c r="BV470"/>
      <c r="BW470"/>
      <c r="BX470" s="964" t="str">
        <f t="shared" si="179"/>
        <v>►</v>
      </c>
      <c r="BY470" s="848"/>
      <c r="BZ470" s="848"/>
      <c r="CA470" s="848"/>
      <c r="CB470" s="848"/>
      <c r="CC470" s="848"/>
      <c r="CD470" s="262"/>
      <c r="CE470"/>
      <c r="CF470"/>
      <c r="CG470"/>
      <c r="CH470"/>
      <c r="CI470"/>
      <c r="CJ470"/>
      <c r="CK470"/>
      <c r="CL470" s="262"/>
      <c r="CM470"/>
      <c r="CN470"/>
      <c r="CO470"/>
      <c r="CP470"/>
      <c r="CQ470"/>
      <c r="CR470"/>
      <c r="CS470"/>
      <c r="CT470" s="262"/>
      <c r="CU470"/>
      <c r="CV470"/>
      <c r="CW470"/>
      <c r="CX470"/>
      <c r="CY470"/>
      <c r="CZ470"/>
      <c r="DA470"/>
      <c r="DB470" s="262"/>
      <c r="DC470" s="3">
        <v>1</v>
      </c>
    </row>
    <row r="471" spans="3:107" s="701" customFormat="1" ht="21" customHeight="1">
      <c r="C471"/>
      <c r="D471" s="262"/>
      <c r="E471" s="262"/>
      <c r="F471" s="262"/>
      <c r="G471" s="262"/>
      <c r="H471" s="262"/>
      <c r="I471" s="262"/>
      <c r="J471" s="262"/>
      <c r="K471" s="262"/>
      <c r="L471" s="115" t="s">
        <v>16</v>
      </c>
      <c r="M471" s="3141"/>
      <c r="N471" s="3142"/>
      <c r="O471" s="3141"/>
      <c r="P471" s="3143"/>
      <c r="Q471" s="3144"/>
      <c r="R471" s="3145"/>
      <c r="S471" s="3146"/>
      <c r="T471" s="3147"/>
      <c r="U471" s="3148"/>
      <c r="V471" s="3149"/>
      <c r="W471" s="2109"/>
      <c r="X471" s="3150"/>
      <c r="Y471" s="117"/>
      <c r="Z471" s="3151"/>
      <c r="AA471" s="3152"/>
      <c r="AB471" s="3153"/>
      <c r="AC471" s="3154"/>
      <c r="AD471" s="119"/>
      <c r="AE471" s="262" t="s">
        <v>22</v>
      </c>
      <c r="AF471" s="1035" t="str">
        <f t="shared" si="180"/>
        <v>►</v>
      </c>
      <c r="AG471" s="1036" t="str">
        <f t="shared" si="181"/>
        <v/>
      </c>
      <c r="AH471" s="1037" t="str">
        <f t="shared" si="182"/>
        <v/>
      </c>
      <c r="AI471" s="1036" t="str">
        <f t="shared" si="183"/>
        <v/>
      </c>
      <c r="AJ471" s="1037" t="str">
        <f t="shared" si="184"/>
        <v/>
      </c>
      <c r="AK471" s="1037">
        <f>IF(AND(L471="A",COUNTIF(BJ15:BL62,TRIM(U471))&gt;0),1,0)</f>
        <v>0</v>
      </c>
      <c r="AL471" s="1051" t="str" cm="1">
        <f t="array" ref="AL471">IF(AF471&lt;&gt;"A","",IFERROR((IFERROR(_xlfn.XLOOKUP(TRIM(SUBSTITUTE(U471,CHAR(160)," ")),BJ15:BJ62,BM15:BM62),IFERROR(_xlfn.XLOOKUP(TRIM(SUBSTITUTE(U471,CHAR(160)," ")),BK15:BK62,BM15:BM62),_xlfn.XLOOKUP(TRIM(SUBSTITUTE(U471,CHAR(160)," ")),BL15:BL62,BM15:BM62))))*T471*IF(ISBLANK(Q471),1,Q471)+IFERROR(_xlfn.XLOOKUP("RECHERCHEX",TRIM(L471:AD471),L471:AD471),0),0))</f>
        <v/>
      </c>
      <c r="AM471" s="1038">
        <f t="shared" si="185"/>
        <v>0</v>
      </c>
      <c r="AN471" s="1627" t="str">
        <f t="shared" si="186"/>
        <v/>
      </c>
      <c r="AO471" s="1039">
        <f t="shared" si="187"/>
        <v>0</v>
      </c>
      <c r="AP471" s="1039">
        <f t="shared" si="188"/>
        <v>0</v>
      </c>
      <c r="AQ471" s="1052">
        <f>IF(AO471&gt;0,AS9,0)</f>
        <v>0</v>
      </c>
      <c r="AR471" s="1626" t="str">
        <f>IF(TRIM(AG471)="▼ recette suivante", AG471, IF(AQ471&gt;0, IF(AT9&lt;&gt;"", AT9&amp;"-ou.or.o ❾ + or - &gt;", ""), ""))</f>
        <v/>
      </c>
      <c r="AS471" s="1064"/>
      <c r="AT471" s="1064"/>
      <c r="AU471" s="1053">
        <f t="shared" si="189"/>
        <v>0</v>
      </c>
      <c r="AV471" s="1054">
        <f>IF(AK471,IF(OR(AU471="",N(AU471)&lt;=0.000000001),"",_xlfn.XLOOKUP(AJ471,BJ15:BJ62,BN15:BN62,_xlfn.XLOOKUP(AJ471,BK15:BK62,BN15:BN62,_xlfn.XLOOKUP(AJ471,BL15:BL62,BN15:BN62,"")))),0)</f>
        <v>0</v>
      </c>
      <c r="AW471" s="1067" cm="1">
        <f t="array" ref="AW471">IF(AK471&lt;&gt;1,0,IF(OR(AU471="",N(AU471)&lt;=0.000000001),"",IF(OR(AO471="",N(AO471)&lt;=0.000000001),0,IF(ISNUMBER(AU471),IFERROR(_xlfn.LET(_xlpm.ai_test,TRIM(AJ471),_xlpm.r,IFERROR(_xlfn.XLOOKUP(_xlpm.ai_test,BJ15:BJ62,ROW(BJ15:BJ62),0,1),IFERROR(_xlfn.XLOOKUP(_xlpm.ai_test,BK15:BK62,ROW(BK15:BK62),0,1),_xlfn.XLOOKUP(_xlpm.ai_test,BL15:BL62,ROW(BL15:BL62),0,1))),_xlpm.p,_xlpm.r-MIN(ROW(BJ15:BJ62))+1,_xlpm.f,INDEX(BM15:BM62,_xlpm.p),_xlpm.u,INDEX(BN15:BN62,_xlpm.p),_xlpm.s,INDEX(BP15:BP62,_xlpm.p),_xlpm.q,N(AU471)/_xlpm.f,IF(_xlpm.q&gt;=_xlpm.s,ROUND(_xlpm.q,1)&amp;" "&amp;_xlpm.ai_test&amp;" = "&amp;ROUND(_xlpm.q*_xlpm.f,1)&amp;" "&amp;_xlpm.u,ROUND(_xlpm.q,1)&amp;" "&amp;_xlpm.ai_test)),""),""))))</f>
        <v>0</v>
      </c>
      <c r="AX471" s="1055"/>
      <c r="AY471" s="1053">
        <f t="shared" si="190"/>
        <v>0</v>
      </c>
      <c r="AZ471" s="1054" t="str">
        <f t="shared" si="191"/>
        <v/>
      </c>
      <c r="BA471" s="1056">
        <f t="shared" si="192"/>
        <v>0</v>
      </c>
      <c r="BB471" s="1057" t="str">
        <f t="shared" si="193"/>
        <v/>
      </c>
      <c r="BC471" s="1046"/>
      <c r="BD471" s="1058">
        <f t="shared" si="194"/>
        <v>0</v>
      </c>
      <c r="BE471" s="1048" t="str">
        <f t="shared" si="195"/>
        <v/>
      </c>
      <c r="BF471" s="262" t="s">
        <v>22</v>
      </c>
      <c r="BG471" s="1027">
        <f t="shared" si="196"/>
        <v>0</v>
      </c>
      <c r="BH471" s="1028">
        <f t="shared" si="197"/>
        <v>0</v>
      </c>
      <c r="BI471"/>
      <c r="BR471"/>
      <c r="BS471"/>
      <c r="BT471"/>
      <c r="BU471"/>
      <c r="BV471"/>
      <c r="BW471"/>
      <c r="BX471" s="964" t="str">
        <f t="shared" si="179"/>
        <v>►</v>
      </c>
      <c r="BY471" s="848"/>
      <c r="BZ471" s="848"/>
      <c r="CA471" s="848"/>
      <c r="CB471" s="848"/>
      <c r="CC471" s="848"/>
      <c r="CD471" s="262"/>
      <c r="CE471"/>
      <c r="CF471"/>
      <c r="CG471"/>
      <c r="CH471"/>
      <c r="CI471"/>
      <c r="CJ471"/>
      <c r="CK471"/>
      <c r="CL471" s="262"/>
      <c r="CM471"/>
      <c r="CN471"/>
      <c r="CO471"/>
      <c r="CP471"/>
      <c r="CQ471"/>
      <c r="CR471"/>
      <c r="CS471"/>
      <c r="CT471" s="262"/>
      <c r="CU471"/>
      <c r="CV471"/>
      <c r="CW471"/>
      <c r="CX471"/>
      <c r="CY471"/>
      <c r="CZ471"/>
      <c r="DA471"/>
      <c r="DB471" s="262"/>
      <c r="DC471" s="3">
        <v>1</v>
      </c>
    </row>
    <row r="472" spans="3:107" s="701" customFormat="1" ht="21" customHeight="1">
      <c r="C472"/>
      <c r="D472" s="262"/>
      <c r="E472" s="262"/>
      <c r="F472" s="262"/>
      <c r="G472" s="262"/>
      <c r="H472" s="262"/>
      <c r="I472" s="262"/>
      <c r="J472" s="262"/>
      <c r="K472" s="262"/>
      <c r="L472" s="115" t="s">
        <v>16</v>
      </c>
      <c r="M472" s="3141"/>
      <c r="N472" s="3142"/>
      <c r="O472" s="3141"/>
      <c r="P472" s="3143"/>
      <c r="Q472" s="3144"/>
      <c r="R472" s="3145"/>
      <c r="S472" s="3146"/>
      <c r="T472" s="3147"/>
      <c r="U472" s="3148"/>
      <c r="V472" s="3149"/>
      <c r="W472" s="2109"/>
      <c r="X472" s="3150"/>
      <c r="Y472" s="117"/>
      <c r="Z472" s="3151"/>
      <c r="AA472" s="3152"/>
      <c r="AB472" s="3153"/>
      <c r="AC472" s="3154"/>
      <c r="AD472" s="119"/>
      <c r="AE472" s="262" t="s">
        <v>22</v>
      </c>
      <c r="AF472" s="1035" t="str">
        <f t="shared" si="180"/>
        <v>►</v>
      </c>
      <c r="AG472" s="1036" t="str">
        <f t="shared" si="181"/>
        <v/>
      </c>
      <c r="AH472" s="1037" t="str">
        <f t="shared" si="182"/>
        <v/>
      </c>
      <c r="AI472" s="1036" t="str">
        <f t="shared" si="183"/>
        <v/>
      </c>
      <c r="AJ472" s="1037" t="str">
        <f t="shared" si="184"/>
        <v/>
      </c>
      <c r="AK472" s="1037">
        <f>IF(AND(L472="A",COUNTIF(BJ15:BL62,TRIM(U472))&gt;0),1,0)</f>
        <v>0</v>
      </c>
      <c r="AL472" s="1051" t="str" cm="1">
        <f t="array" ref="AL472">IF(AF472&lt;&gt;"A","",IFERROR((IFERROR(_xlfn.XLOOKUP(TRIM(SUBSTITUTE(U472,CHAR(160)," ")),BJ15:BJ62,BM15:BM62),IFERROR(_xlfn.XLOOKUP(TRIM(SUBSTITUTE(U472,CHAR(160)," ")),BK15:BK62,BM15:BM62),_xlfn.XLOOKUP(TRIM(SUBSTITUTE(U472,CHAR(160)," ")),BL15:BL62,BM15:BM62))))*T472*IF(ISBLANK(Q472),1,Q472)+IFERROR(_xlfn.XLOOKUP("RECHERCHEX",TRIM(L472:AD472),L472:AD472),0),0))</f>
        <v/>
      </c>
      <c r="AM472" s="1038">
        <f t="shared" si="185"/>
        <v>0</v>
      </c>
      <c r="AN472" s="1627" t="str">
        <f t="shared" si="186"/>
        <v/>
      </c>
      <c r="AO472" s="1039">
        <f t="shared" si="187"/>
        <v>0</v>
      </c>
      <c r="AP472" s="1039">
        <f t="shared" si="188"/>
        <v>0</v>
      </c>
      <c r="AQ472" s="1040">
        <f>IF(AO472&gt;0,AS9,0)</f>
        <v>0</v>
      </c>
      <c r="AR472" s="1628" t="str">
        <f>IF(TRIM(AG472)="▼ recette suivante", AG472, IF(AQ472&gt;0, IF(AT9&lt;&gt;"", AT9&amp;"-ou.or.o ❾ + or - &gt;", ""), ""))</f>
        <v/>
      </c>
      <c r="AS472" s="1064"/>
      <c r="AT472" s="1064"/>
      <c r="AU472" s="1042">
        <f t="shared" si="189"/>
        <v>0</v>
      </c>
      <c r="AV472" s="1043">
        <f>IF(AK472,IF(OR(AU472="",N(AU472)&lt;=0.000000001),"",_xlfn.XLOOKUP(AJ472,BJ15:BJ62,BN15:BN62,_xlfn.XLOOKUP(AJ472,BK15:BK62,BN15:BN62,_xlfn.XLOOKUP(AJ472,BL15:BL62,BN15:BN62,"")))),0)</f>
        <v>0</v>
      </c>
      <c r="AW472" s="1065" cm="1">
        <f t="array" ref="AW472">IF(AK472&lt;&gt;1,0,IF(OR(AU472="",N(AU472)&lt;=0.000000001),"",IF(OR(AO472="",N(AO472)&lt;=0.000000001),0,IF(ISNUMBER(AU472),IFERROR(_xlfn.LET(_xlpm.ai_test,TRIM(AJ472),_xlpm.r,IFERROR(_xlfn.XLOOKUP(_xlpm.ai_test,BJ15:BJ62,ROW(BJ15:BJ62),0,1),IFERROR(_xlfn.XLOOKUP(_xlpm.ai_test,BK15:BK62,ROW(BK15:BK62),0,1),_xlfn.XLOOKUP(_xlpm.ai_test,BL15:BL62,ROW(BL15:BL62),0,1))),_xlpm.p,_xlpm.r-MIN(ROW(BJ15:BJ62))+1,_xlpm.f,INDEX(BM15:BM62,_xlpm.p),_xlpm.u,INDEX(BN15:BN62,_xlpm.p),_xlpm.s,INDEX(BP15:BP62,_xlpm.p),_xlpm.q,N(AU472)/_xlpm.f,IF(_xlpm.q&gt;=_xlpm.s,ROUND(_xlpm.q,1)&amp;" "&amp;_xlpm.ai_test&amp;" = "&amp;ROUND(_xlpm.q*_xlpm.f,1)&amp;" "&amp;_xlpm.u,ROUND(_xlpm.q,1)&amp;" "&amp;_xlpm.ai_test)),""),""))))</f>
        <v>0</v>
      </c>
      <c r="AX472" s="1055"/>
      <c r="AY472" s="1042">
        <f t="shared" si="190"/>
        <v>0</v>
      </c>
      <c r="AZ472" s="1043" t="str">
        <f t="shared" si="191"/>
        <v/>
      </c>
      <c r="BA472" s="1044">
        <f t="shared" si="192"/>
        <v>0</v>
      </c>
      <c r="BB472" s="1045" t="str">
        <f t="shared" si="193"/>
        <v/>
      </c>
      <c r="BC472" s="1046"/>
      <c r="BD472" s="1047">
        <f t="shared" si="194"/>
        <v>0</v>
      </c>
      <c r="BE472" s="1048" t="str">
        <f t="shared" si="195"/>
        <v/>
      </c>
      <c r="BF472" s="262" t="s">
        <v>22</v>
      </c>
      <c r="BG472" s="1027">
        <f t="shared" si="196"/>
        <v>0</v>
      </c>
      <c r="BH472" s="1028">
        <f t="shared" si="197"/>
        <v>0</v>
      </c>
      <c r="BI472"/>
      <c r="BR472"/>
      <c r="BS472"/>
      <c r="BT472"/>
      <c r="BU472"/>
      <c r="BV472"/>
      <c r="BW472"/>
      <c r="BX472" s="964" t="str">
        <f t="shared" si="179"/>
        <v>►</v>
      </c>
      <c r="BY472" s="848"/>
      <c r="BZ472" s="848"/>
      <c r="CA472" s="848"/>
      <c r="CB472" s="848"/>
      <c r="CC472" s="848"/>
      <c r="CD472" s="262"/>
      <c r="CE472"/>
      <c r="CF472"/>
      <c r="CG472"/>
      <c r="CH472"/>
      <c r="CI472"/>
      <c r="CJ472"/>
      <c r="CK472"/>
      <c r="CL472" s="262"/>
      <c r="CM472"/>
      <c r="CN472"/>
      <c r="CO472"/>
      <c r="CP472"/>
      <c r="CQ472"/>
      <c r="CR472"/>
      <c r="CS472"/>
      <c r="CT472" s="262"/>
      <c r="CU472"/>
      <c r="CV472"/>
      <c r="CW472"/>
      <c r="CX472"/>
      <c r="CY472"/>
      <c r="CZ472"/>
      <c r="DA472"/>
      <c r="DB472" s="262"/>
      <c r="DC472" s="3">
        <v>1</v>
      </c>
    </row>
    <row r="473" spans="3:107" s="701" customFormat="1" ht="21" customHeight="1">
      <c r="C473"/>
      <c r="D473" s="262"/>
      <c r="E473" s="262"/>
      <c r="F473" s="262"/>
      <c r="G473" s="262"/>
      <c r="H473" s="262"/>
      <c r="I473" s="262"/>
      <c r="J473" s="262"/>
      <c r="K473" s="262"/>
      <c r="L473" s="115" t="s">
        <v>16</v>
      </c>
      <c r="M473" s="3141"/>
      <c r="N473" s="3142"/>
      <c r="O473" s="3141"/>
      <c r="P473" s="3143"/>
      <c r="Q473" s="3144"/>
      <c r="R473" s="3145"/>
      <c r="S473" s="3146"/>
      <c r="T473" s="3147"/>
      <c r="U473" s="3148"/>
      <c r="V473" s="3149"/>
      <c r="W473" s="2109"/>
      <c r="X473" s="3150"/>
      <c r="Y473" s="117"/>
      <c r="Z473" s="3151"/>
      <c r="AA473" s="3152"/>
      <c r="AB473" s="3153"/>
      <c r="AC473" s="3154"/>
      <c r="AD473" s="119"/>
      <c r="AE473" s="262" t="s">
        <v>22</v>
      </c>
      <c r="AF473" s="1035" t="str">
        <f t="shared" si="180"/>
        <v>►</v>
      </c>
      <c r="AG473" s="1036" t="str">
        <f t="shared" si="181"/>
        <v/>
      </c>
      <c r="AH473" s="1037" t="str">
        <f t="shared" si="182"/>
        <v/>
      </c>
      <c r="AI473" s="1036" t="str">
        <f t="shared" si="183"/>
        <v/>
      </c>
      <c r="AJ473" s="1037" t="str">
        <f t="shared" si="184"/>
        <v/>
      </c>
      <c r="AK473" s="1037">
        <f>IF(AND(L473="A",COUNTIF(BJ15:BL62,TRIM(U473))&gt;0),1,0)</f>
        <v>0</v>
      </c>
      <c r="AL473" s="1051" t="str" cm="1">
        <f t="array" ref="AL473">IF(AF473&lt;&gt;"A","",IFERROR((IFERROR(_xlfn.XLOOKUP(TRIM(SUBSTITUTE(U473,CHAR(160)," ")),BJ15:BJ62,BM15:BM62),IFERROR(_xlfn.XLOOKUP(TRIM(SUBSTITUTE(U473,CHAR(160)," ")),BK15:BK62,BM15:BM62),_xlfn.XLOOKUP(TRIM(SUBSTITUTE(U473,CHAR(160)," ")),BL15:BL62,BM15:BM62))))*T473*IF(ISBLANK(Q473),1,Q473)+IFERROR(_xlfn.XLOOKUP("RECHERCHEX",TRIM(L473:AD473),L473:AD473),0),0))</f>
        <v/>
      </c>
      <c r="AM473" s="1038">
        <f t="shared" si="185"/>
        <v>0</v>
      </c>
      <c r="AN473" s="1627" t="str">
        <f t="shared" si="186"/>
        <v/>
      </c>
      <c r="AO473" s="1039">
        <f t="shared" si="187"/>
        <v>0</v>
      </c>
      <c r="AP473" s="1039">
        <f t="shared" si="188"/>
        <v>0</v>
      </c>
      <c r="AQ473" s="1052">
        <f>IF(AO473&gt;0,AS9,0)</f>
        <v>0</v>
      </c>
      <c r="AR473" s="1626" t="str">
        <f>IF(TRIM(AG473)="▼ recette suivante", AG473, IF(AQ473&gt;0, IF(AT9&lt;&gt;"", AT9&amp;"-ou.or.o ❾ + or - &gt;", ""), ""))</f>
        <v/>
      </c>
      <c r="AS473" s="1064"/>
      <c r="AT473" s="1064"/>
      <c r="AU473" s="1053">
        <f t="shared" si="189"/>
        <v>0</v>
      </c>
      <c r="AV473" s="1054">
        <f>IF(AK473,IF(OR(AU473="",N(AU473)&lt;=0.000000001),"",_xlfn.XLOOKUP(AJ473,BJ15:BJ62,BN15:BN62,_xlfn.XLOOKUP(AJ473,BK15:BK62,BN15:BN62,_xlfn.XLOOKUP(AJ473,BL15:BL62,BN15:BN62,"")))),0)</f>
        <v>0</v>
      </c>
      <c r="AW473" s="1067" cm="1">
        <f t="array" ref="AW473">IF(AK473&lt;&gt;1,0,IF(OR(AU473="",N(AU473)&lt;=0.000000001),"",IF(OR(AO473="",N(AO473)&lt;=0.000000001),0,IF(ISNUMBER(AU473),IFERROR(_xlfn.LET(_xlpm.ai_test,TRIM(AJ473),_xlpm.r,IFERROR(_xlfn.XLOOKUP(_xlpm.ai_test,BJ15:BJ62,ROW(BJ15:BJ62),0,1),IFERROR(_xlfn.XLOOKUP(_xlpm.ai_test,BK15:BK62,ROW(BK15:BK62),0,1),_xlfn.XLOOKUP(_xlpm.ai_test,BL15:BL62,ROW(BL15:BL62),0,1))),_xlpm.p,_xlpm.r-MIN(ROW(BJ15:BJ62))+1,_xlpm.f,INDEX(BM15:BM62,_xlpm.p),_xlpm.u,INDEX(BN15:BN62,_xlpm.p),_xlpm.s,INDEX(BP15:BP62,_xlpm.p),_xlpm.q,N(AU473)/_xlpm.f,IF(_xlpm.q&gt;=_xlpm.s,ROUND(_xlpm.q,1)&amp;" "&amp;_xlpm.ai_test&amp;" = "&amp;ROUND(_xlpm.q*_xlpm.f,1)&amp;" "&amp;_xlpm.u,ROUND(_xlpm.q,1)&amp;" "&amp;_xlpm.ai_test)),""),""))))</f>
        <v>0</v>
      </c>
      <c r="AX473" s="1055"/>
      <c r="AY473" s="1053">
        <f t="shared" si="190"/>
        <v>0</v>
      </c>
      <c r="AZ473" s="1054" t="str">
        <f t="shared" si="191"/>
        <v/>
      </c>
      <c r="BA473" s="1056">
        <f t="shared" si="192"/>
        <v>0</v>
      </c>
      <c r="BB473" s="1057" t="str">
        <f t="shared" si="193"/>
        <v/>
      </c>
      <c r="BC473" s="1046"/>
      <c r="BD473" s="1058">
        <f t="shared" si="194"/>
        <v>0</v>
      </c>
      <c r="BE473" s="1048" t="str">
        <f t="shared" si="195"/>
        <v/>
      </c>
      <c r="BF473" s="262" t="s">
        <v>22</v>
      </c>
      <c r="BG473" s="1027">
        <f t="shared" si="196"/>
        <v>0</v>
      </c>
      <c r="BH473" s="1028">
        <f t="shared" si="197"/>
        <v>0</v>
      </c>
      <c r="BI473"/>
      <c r="BR473"/>
      <c r="BS473"/>
      <c r="BT473"/>
      <c r="BU473"/>
      <c r="BV473"/>
      <c r="BW473"/>
      <c r="BX473" s="964" t="str">
        <f t="shared" si="179"/>
        <v>►</v>
      </c>
      <c r="BY473" s="848"/>
      <c r="BZ473" s="848"/>
      <c r="CA473" s="848"/>
      <c r="CB473" s="848"/>
      <c r="CC473" s="848"/>
      <c r="CD473" s="262"/>
      <c r="CE473"/>
      <c r="CF473"/>
      <c r="CG473"/>
      <c r="CH473"/>
      <c r="CI473"/>
      <c r="CJ473"/>
      <c r="CK473"/>
      <c r="CL473" s="262"/>
      <c r="CM473"/>
      <c r="CN473"/>
      <c r="CO473"/>
      <c r="CP473"/>
      <c r="CQ473"/>
      <c r="CR473"/>
      <c r="CS473"/>
      <c r="CT473" s="262"/>
      <c r="CU473"/>
      <c r="CV473"/>
      <c r="CW473"/>
      <c r="CX473"/>
      <c r="CY473"/>
      <c r="CZ473"/>
      <c r="DA473"/>
      <c r="DB473" s="262"/>
      <c r="DC473" s="3">
        <v>1</v>
      </c>
    </row>
    <row r="474" spans="3:107" s="701" customFormat="1" ht="21" customHeight="1">
      <c r="C474"/>
      <c r="D474" s="262"/>
      <c r="E474" s="262"/>
      <c r="F474" s="262"/>
      <c r="G474" s="262"/>
      <c r="H474" s="262"/>
      <c r="I474" s="262"/>
      <c r="J474" s="262"/>
      <c r="K474" s="262"/>
      <c r="L474" s="115" t="s">
        <v>16</v>
      </c>
      <c r="M474" s="3141"/>
      <c r="N474" s="3142"/>
      <c r="O474" s="3141"/>
      <c r="P474" s="3143"/>
      <c r="Q474" s="3144"/>
      <c r="R474" s="3145"/>
      <c r="S474" s="3146"/>
      <c r="T474" s="3147"/>
      <c r="U474" s="3148"/>
      <c r="V474" s="3149"/>
      <c r="W474" s="2109"/>
      <c r="X474" s="3150"/>
      <c r="Y474" s="117"/>
      <c r="Z474" s="3151"/>
      <c r="AA474" s="3152"/>
      <c r="AB474" s="3153"/>
      <c r="AC474" s="3154"/>
      <c r="AD474" s="119"/>
      <c r="AE474" s="262" t="s">
        <v>22</v>
      </c>
      <c r="AF474" s="1035" t="str">
        <f t="shared" si="180"/>
        <v>►</v>
      </c>
      <c r="AG474" s="1036" t="str">
        <f t="shared" si="181"/>
        <v/>
      </c>
      <c r="AH474" s="1037" t="str">
        <f t="shared" si="182"/>
        <v/>
      </c>
      <c r="AI474" s="1036" t="str">
        <f t="shared" si="183"/>
        <v/>
      </c>
      <c r="AJ474" s="1037" t="str">
        <f t="shared" si="184"/>
        <v/>
      </c>
      <c r="AK474" s="1037">
        <f>IF(AND(L474="A",COUNTIF(BJ15:BL62,TRIM(U474))&gt;0),1,0)</f>
        <v>0</v>
      </c>
      <c r="AL474" s="1051" t="str" cm="1">
        <f t="array" ref="AL474">IF(AF474&lt;&gt;"A","",IFERROR((IFERROR(_xlfn.XLOOKUP(TRIM(SUBSTITUTE(U474,CHAR(160)," ")),BJ15:BJ62,BM15:BM62),IFERROR(_xlfn.XLOOKUP(TRIM(SUBSTITUTE(U474,CHAR(160)," ")),BK15:BK62,BM15:BM62),_xlfn.XLOOKUP(TRIM(SUBSTITUTE(U474,CHAR(160)," ")),BL15:BL62,BM15:BM62))))*T474*IF(ISBLANK(Q474),1,Q474)+IFERROR(_xlfn.XLOOKUP("RECHERCHEX",TRIM(L474:AD474),L474:AD474),0),0))</f>
        <v/>
      </c>
      <c r="AM474" s="1038">
        <f t="shared" si="185"/>
        <v>0</v>
      </c>
      <c r="AN474" s="1627" t="str">
        <f t="shared" si="186"/>
        <v/>
      </c>
      <c r="AO474" s="1039">
        <f t="shared" si="187"/>
        <v>0</v>
      </c>
      <c r="AP474" s="1039">
        <f t="shared" si="188"/>
        <v>0</v>
      </c>
      <c r="AQ474" s="1040">
        <f>IF(AO474&gt;0,AS9,0)</f>
        <v>0</v>
      </c>
      <c r="AR474" s="1628" t="str">
        <f>IF(TRIM(AG474)="▼ recette suivante", AG474, IF(AQ474&gt;0, IF(AT9&lt;&gt;"", AT9&amp;"-ou.or.o ❾ + or - &gt;", ""), ""))</f>
        <v/>
      </c>
      <c r="AS474" s="1064"/>
      <c r="AT474" s="1064"/>
      <c r="AU474" s="1042">
        <f t="shared" si="189"/>
        <v>0</v>
      </c>
      <c r="AV474" s="1043">
        <f>IF(AK474,IF(OR(AU474="",N(AU474)&lt;=0.000000001),"",_xlfn.XLOOKUP(AJ474,BJ15:BJ62,BN15:BN62,_xlfn.XLOOKUP(AJ474,BK15:BK62,BN15:BN62,_xlfn.XLOOKUP(AJ474,BL15:BL62,BN15:BN62,"")))),0)</f>
        <v>0</v>
      </c>
      <c r="AW474" s="1065" cm="1">
        <f t="array" ref="AW474">IF(AK474&lt;&gt;1,0,IF(OR(AU474="",N(AU474)&lt;=0.000000001),"",IF(OR(AO474="",N(AO474)&lt;=0.000000001),0,IF(ISNUMBER(AU474),IFERROR(_xlfn.LET(_xlpm.ai_test,TRIM(AJ474),_xlpm.r,IFERROR(_xlfn.XLOOKUP(_xlpm.ai_test,BJ15:BJ62,ROW(BJ15:BJ62),0,1),IFERROR(_xlfn.XLOOKUP(_xlpm.ai_test,BK15:BK62,ROW(BK15:BK62),0,1),_xlfn.XLOOKUP(_xlpm.ai_test,BL15:BL62,ROW(BL15:BL62),0,1))),_xlpm.p,_xlpm.r-MIN(ROW(BJ15:BJ62))+1,_xlpm.f,INDEX(BM15:BM62,_xlpm.p),_xlpm.u,INDEX(BN15:BN62,_xlpm.p),_xlpm.s,INDEX(BP15:BP62,_xlpm.p),_xlpm.q,N(AU474)/_xlpm.f,IF(_xlpm.q&gt;=_xlpm.s,ROUND(_xlpm.q,1)&amp;" "&amp;_xlpm.ai_test&amp;" = "&amp;ROUND(_xlpm.q*_xlpm.f,1)&amp;" "&amp;_xlpm.u,ROUND(_xlpm.q,1)&amp;" "&amp;_xlpm.ai_test)),""),""))))</f>
        <v>0</v>
      </c>
      <c r="AX474" s="1055"/>
      <c r="AY474" s="1042">
        <f t="shared" si="190"/>
        <v>0</v>
      </c>
      <c r="AZ474" s="1043" t="str">
        <f t="shared" si="191"/>
        <v/>
      </c>
      <c r="BA474" s="1044">
        <f t="shared" si="192"/>
        <v>0</v>
      </c>
      <c r="BB474" s="1045" t="str">
        <f t="shared" si="193"/>
        <v/>
      </c>
      <c r="BC474" s="1046"/>
      <c r="BD474" s="1047">
        <f t="shared" si="194"/>
        <v>0</v>
      </c>
      <c r="BE474" s="1048" t="str">
        <f t="shared" si="195"/>
        <v/>
      </c>
      <c r="BF474" s="262" t="s">
        <v>22</v>
      </c>
      <c r="BG474" s="1027">
        <f t="shared" si="196"/>
        <v>0</v>
      </c>
      <c r="BH474" s="1028">
        <f t="shared" si="197"/>
        <v>0</v>
      </c>
      <c r="BI474"/>
      <c r="BR474"/>
      <c r="BS474"/>
      <c r="BT474"/>
      <c r="BU474"/>
      <c r="BV474"/>
      <c r="BW474"/>
      <c r="BX474" s="964" t="str">
        <f t="shared" si="179"/>
        <v>►</v>
      </c>
      <c r="BY474" s="848"/>
      <c r="BZ474" s="848"/>
      <c r="CA474" s="848"/>
      <c r="CB474" s="848"/>
      <c r="CC474" s="848"/>
      <c r="CD474" s="262"/>
      <c r="CE474"/>
      <c r="CF474"/>
      <c r="CG474"/>
      <c r="CH474"/>
      <c r="CI474"/>
      <c r="CJ474"/>
      <c r="CK474"/>
      <c r="CL474" s="262"/>
      <c r="CM474"/>
      <c r="CN474"/>
      <c r="CO474"/>
      <c r="CP474"/>
      <c r="CQ474"/>
      <c r="CR474"/>
      <c r="CS474"/>
      <c r="CT474" s="262"/>
      <c r="CU474"/>
      <c r="CV474"/>
      <c r="CW474"/>
      <c r="CX474"/>
      <c r="CY474"/>
      <c r="CZ474"/>
      <c r="DA474"/>
      <c r="DB474" s="262"/>
      <c r="DC474" s="3">
        <v>1</v>
      </c>
    </row>
    <row r="475" spans="3:107" s="701" customFormat="1" ht="21" customHeight="1">
      <c r="C475"/>
      <c r="D475" s="262"/>
      <c r="E475" s="262"/>
      <c r="F475" s="262"/>
      <c r="G475" s="262"/>
      <c r="H475" s="262"/>
      <c r="I475" s="262"/>
      <c r="J475" s="262"/>
      <c r="K475" s="262"/>
      <c r="L475" s="115" t="s">
        <v>16</v>
      </c>
      <c r="M475" s="3141"/>
      <c r="N475" s="3142"/>
      <c r="O475" s="3141"/>
      <c r="P475" s="3143"/>
      <c r="Q475" s="3144"/>
      <c r="R475" s="3145"/>
      <c r="S475" s="3146"/>
      <c r="T475" s="3147"/>
      <c r="U475" s="3148"/>
      <c r="V475" s="3149"/>
      <c r="W475" s="2109"/>
      <c r="X475" s="3150"/>
      <c r="Y475" s="117"/>
      <c r="Z475" s="3151"/>
      <c r="AA475" s="3152"/>
      <c r="AB475" s="3153"/>
      <c r="AC475" s="3154"/>
      <c r="AD475" s="119"/>
      <c r="AE475" s="262" t="s">
        <v>22</v>
      </c>
      <c r="AF475" s="1035" t="str">
        <f t="shared" si="180"/>
        <v>►</v>
      </c>
      <c r="AG475" s="1036" t="str">
        <f t="shared" si="181"/>
        <v/>
      </c>
      <c r="AH475" s="1037" t="str">
        <f t="shared" si="182"/>
        <v/>
      </c>
      <c r="AI475" s="1036" t="str">
        <f t="shared" si="183"/>
        <v/>
      </c>
      <c r="AJ475" s="1037" t="str">
        <f t="shared" si="184"/>
        <v/>
      </c>
      <c r="AK475" s="1037">
        <f>IF(AND(L475="A",COUNTIF(BJ15:BL62,TRIM(U475))&gt;0),1,0)</f>
        <v>0</v>
      </c>
      <c r="AL475" s="1051" t="str" cm="1">
        <f t="array" ref="AL475">IF(AF475&lt;&gt;"A","",IFERROR((IFERROR(_xlfn.XLOOKUP(TRIM(SUBSTITUTE(U475,CHAR(160)," ")),BJ15:BJ62,BM15:BM62),IFERROR(_xlfn.XLOOKUP(TRIM(SUBSTITUTE(U475,CHAR(160)," ")),BK15:BK62,BM15:BM62),_xlfn.XLOOKUP(TRIM(SUBSTITUTE(U475,CHAR(160)," ")),BL15:BL62,BM15:BM62))))*T475*IF(ISBLANK(Q475),1,Q475)+IFERROR(_xlfn.XLOOKUP("RECHERCHEX",TRIM(L475:AD475),L475:AD475),0),0))</f>
        <v/>
      </c>
      <c r="AM475" s="1038">
        <f t="shared" si="185"/>
        <v>0</v>
      </c>
      <c r="AN475" s="1627" t="str">
        <f t="shared" si="186"/>
        <v/>
      </c>
      <c r="AO475" s="1039">
        <f t="shared" si="187"/>
        <v>0</v>
      </c>
      <c r="AP475" s="1039">
        <f t="shared" si="188"/>
        <v>0</v>
      </c>
      <c r="AQ475" s="1052">
        <f>IF(AO475&gt;0,AS9,0)</f>
        <v>0</v>
      </c>
      <c r="AR475" s="1626" t="str">
        <f>IF(TRIM(AG475)="▼ recette suivante", AG475, IF(AQ475&gt;0, IF(AT9&lt;&gt;"", AT9&amp;"-ou.or.o ❾ + or - &gt;", ""), ""))</f>
        <v/>
      </c>
      <c r="AS475" s="1064"/>
      <c r="AT475" s="1064"/>
      <c r="AU475" s="1053">
        <f t="shared" si="189"/>
        <v>0</v>
      </c>
      <c r="AV475" s="1054">
        <f>IF(AK475,IF(OR(AU475="",N(AU475)&lt;=0.000000001),"",_xlfn.XLOOKUP(AJ475,BJ15:BJ62,BN15:BN62,_xlfn.XLOOKUP(AJ475,BK15:BK62,BN15:BN62,_xlfn.XLOOKUP(AJ475,BL15:BL62,BN15:BN62,"")))),0)</f>
        <v>0</v>
      </c>
      <c r="AW475" s="1067" cm="1">
        <f t="array" ref="AW475">IF(AK475&lt;&gt;1,0,IF(OR(AU475="",N(AU475)&lt;=0.000000001),"",IF(OR(AO475="",N(AO475)&lt;=0.000000001),0,IF(ISNUMBER(AU475),IFERROR(_xlfn.LET(_xlpm.ai_test,TRIM(AJ475),_xlpm.r,IFERROR(_xlfn.XLOOKUP(_xlpm.ai_test,BJ15:BJ62,ROW(BJ15:BJ62),0,1),IFERROR(_xlfn.XLOOKUP(_xlpm.ai_test,BK15:BK62,ROW(BK15:BK62),0,1),_xlfn.XLOOKUP(_xlpm.ai_test,BL15:BL62,ROW(BL15:BL62),0,1))),_xlpm.p,_xlpm.r-MIN(ROW(BJ15:BJ62))+1,_xlpm.f,INDEX(BM15:BM62,_xlpm.p),_xlpm.u,INDEX(BN15:BN62,_xlpm.p),_xlpm.s,INDEX(BP15:BP62,_xlpm.p),_xlpm.q,N(AU475)/_xlpm.f,IF(_xlpm.q&gt;=_xlpm.s,ROUND(_xlpm.q,1)&amp;" "&amp;_xlpm.ai_test&amp;" = "&amp;ROUND(_xlpm.q*_xlpm.f,1)&amp;" "&amp;_xlpm.u,ROUND(_xlpm.q,1)&amp;" "&amp;_xlpm.ai_test)),""),""))))</f>
        <v>0</v>
      </c>
      <c r="AX475" s="1055"/>
      <c r="AY475" s="1053">
        <f t="shared" si="190"/>
        <v>0</v>
      </c>
      <c r="AZ475" s="1054" t="str">
        <f t="shared" si="191"/>
        <v/>
      </c>
      <c r="BA475" s="1056">
        <f t="shared" si="192"/>
        <v>0</v>
      </c>
      <c r="BB475" s="1057" t="str">
        <f t="shared" si="193"/>
        <v/>
      </c>
      <c r="BC475" s="1046"/>
      <c r="BD475" s="1058">
        <f t="shared" si="194"/>
        <v>0</v>
      </c>
      <c r="BE475" s="1048" t="str">
        <f t="shared" si="195"/>
        <v/>
      </c>
      <c r="BF475" s="262" t="s">
        <v>22</v>
      </c>
      <c r="BG475" s="1027">
        <f t="shared" si="196"/>
        <v>0</v>
      </c>
      <c r="BH475" s="1028">
        <f t="shared" si="197"/>
        <v>0</v>
      </c>
      <c r="BI475"/>
      <c r="BR475"/>
      <c r="BS475"/>
      <c r="BT475"/>
      <c r="BU475"/>
      <c r="BV475"/>
      <c r="BW475"/>
      <c r="BX475" s="964" t="str">
        <f t="shared" si="179"/>
        <v>►</v>
      </c>
      <c r="BY475" s="848"/>
      <c r="BZ475" s="848"/>
      <c r="CA475" s="848"/>
      <c r="CB475" s="848"/>
      <c r="CC475" s="848"/>
      <c r="CD475" s="262"/>
      <c r="CE475"/>
      <c r="CF475"/>
      <c r="CG475"/>
      <c r="CH475"/>
      <c r="CI475"/>
      <c r="CJ475"/>
      <c r="CK475"/>
      <c r="CL475" s="262"/>
      <c r="CM475"/>
      <c r="CN475"/>
      <c r="CO475"/>
      <c r="CP475"/>
      <c r="CQ475"/>
      <c r="CR475"/>
      <c r="CS475"/>
      <c r="CT475" s="262"/>
      <c r="CU475"/>
      <c r="CV475"/>
      <c r="CW475"/>
      <c r="CX475"/>
      <c r="CY475"/>
      <c r="CZ475"/>
      <c r="DA475"/>
      <c r="DB475" s="262"/>
      <c r="DC475" s="3">
        <v>1</v>
      </c>
    </row>
    <row r="476" spans="3:107" s="701" customFormat="1" ht="21" customHeight="1">
      <c r="C476"/>
      <c r="D476" s="262"/>
      <c r="E476" s="262"/>
      <c r="F476" s="262"/>
      <c r="G476" s="262"/>
      <c r="H476" s="262"/>
      <c r="I476" s="262"/>
      <c r="J476" s="262"/>
      <c r="K476" s="262"/>
      <c r="L476" s="115" t="s">
        <v>16</v>
      </c>
      <c r="M476" s="3141"/>
      <c r="N476" s="3142"/>
      <c r="O476" s="3141"/>
      <c r="P476" s="3143"/>
      <c r="Q476" s="3144"/>
      <c r="R476" s="3145"/>
      <c r="S476" s="3146"/>
      <c r="T476" s="3147"/>
      <c r="U476" s="3148"/>
      <c r="V476" s="3149"/>
      <c r="W476" s="2109"/>
      <c r="X476" s="3150"/>
      <c r="Y476" s="117"/>
      <c r="Z476" s="3151"/>
      <c r="AA476" s="3152"/>
      <c r="AB476" s="3153"/>
      <c r="AC476" s="3154"/>
      <c r="AD476" s="119"/>
      <c r="AE476" s="262" t="s">
        <v>22</v>
      </c>
      <c r="AF476" s="1035" t="str">
        <f t="shared" si="180"/>
        <v>►</v>
      </c>
      <c r="AG476" s="1036" t="str">
        <f t="shared" si="181"/>
        <v/>
      </c>
      <c r="AH476" s="1037" t="str">
        <f t="shared" si="182"/>
        <v/>
      </c>
      <c r="AI476" s="1036" t="str">
        <f t="shared" si="183"/>
        <v/>
      </c>
      <c r="AJ476" s="1037" t="str">
        <f t="shared" si="184"/>
        <v/>
      </c>
      <c r="AK476" s="1037">
        <f>IF(AND(L476="A",COUNTIF(BJ15:BL62,TRIM(U476))&gt;0),1,0)</f>
        <v>0</v>
      </c>
      <c r="AL476" s="1051" t="str" cm="1">
        <f t="array" ref="AL476">IF(AF476&lt;&gt;"A","",IFERROR((IFERROR(_xlfn.XLOOKUP(TRIM(SUBSTITUTE(U476,CHAR(160)," ")),BJ15:BJ62,BM15:BM62),IFERROR(_xlfn.XLOOKUP(TRIM(SUBSTITUTE(U476,CHAR(160)," ")),BK15:BK62,BM15:BM62),_xlfn.XLOOKUP(TRIM(SUBSTITUTE(U476,CHAR(160)," ")),BL15:BL62,BM15:BM62))))*T476*IF(ISBLANK(Q476),1,Q476)+IFERROR(_xlfn.XLOOKUP("RECHERCHEX",TRIM(L476:AD476),L476:AD476),0),0))</f>
        <v/>
      </c>
      <c r="AM476" s="1038">
        <f t="shared" si="185"/>
        <v>0</v>
      </c>
      <c r="AN476" s="1627" t="str">
        <f t="shared" si="186"/>
        <v/>
      </c>
      <c r="AO476" s="1039">
        <f t="shared" si="187"/>
        <v>0</v>
      </c>
      <c r="AP476" s="1039">
        <f t="shared" si="188"/>
        <v>0</v>
      </c>
      <c r="AQ476" s="1040">
        <f>IF(AO476&gt;0,AS9,0)</f>
        <v>0</v>
      </c>
      <c r="AR476" s="1628" t="str">
        <f>IF(TRIM(AG476)="▼ recette suivante", AG476, IF(AQ476&gt;0, IF(AT9&lt;&gt;"", AT9&amp;"-ou.or.o ❾ + or - &gt;", ""), ""))</f>
        <v/>
      </c>
      <c r="AS476" s="1064"/>
      <c r="AT476" s="1064"/>
      <c r="AU476" s="1042">
        <f t="shared" si="189"/>
        <v>0</v>
      </c>
      <c r="AV476" s="1043">
        <f>IF(AK476,IF(OR(AU476="",N(AU476)&lt;=0.000000001),"",_xlfn.XLOOKUP(AJ476,BJ15:BJ62,BN15:BN62,_xlfn.XLOOKUP(AJ476,BK15:BK62,BN15:BN62,_xlfn.XLOOKUP(AJ476,BL15:BL62,BN15:BN62,"")))),0)</f>
        <v>0</v>
      </c>
      <c r="AW476" s="1065" cm="1">
        <f t="array" ref="AW476">IF(AK476&lt;&gt;1,0,IF(OR(AU476="",N(AU476)&lt;=0.000000001),"",IF(OR(AO476="",N(AO476)&lt;=0.000000001),0,IF(ISNUMBER(AU476),IFERROR(_xlfn.LET(_xlpm.ai_test,TRIM(AJ476),_xlpm.r,IFERROR(_xlfn.XLOOKUP(_xlpm.ai_test,BJ15:BJ62,ROW(BJ15:BJ62),0,1),IFERROR(_xlfn.XLOOKUP(_xlpm.ai_test,BK15:BK62,ROW(BK15:BK62),0,1),_xlfn.XLOOKUP(_xlpm.ai_test,BL15:BL62,ROW(BL15:BL62),0,1))),_xlpm.p,_xlpm.r-MIN(ROW(BJ15:BJ62))+1,_xlpm.f,INDEX(BM15:BM62,_xlpm.p),_xlpm.u,INDEX(BN15:BN62,_xlpm.p),_xlpm.s,INDEX(BP15:BP62,_xlpm.p),_xlpm.q,N(AU476)/_xlpm.f,IF(_xlpm.q&gt;=_xlpm.s,ROUND(_xlpm.q,1)&amp;" "&amp;_xlpm.ai_test&amp;" = "&amp;ROUND(_xlpm.q*_xlpm.f,1)&amp;" "&amp;_xlpm.u,ROUND(_xlpm.q,1)&amp;" "&amp;_xlpm.ai_test)),""),""))))</f>
        <v>0</v>
      </c>
      <c r="AX476" s="1055"/>
      <c r="AY476" s="1042">
        <f t="shared" si="190"/>
        <v>0</v>
      </c>
      <c r="AZ476" s="1043" t="str">
        <f t="shared" si="191"/>
        <v/>
      </c>
      <c r="BA476" s="1044">
        <f t="shared" si="192"/>
        <v>0</v>
      </c>
      <c r="BB476" s="1045" t="str">
        <f t="shared" si="193"/>
        <v/>
      </c>
      <c r="BC476" s="1046"/>
      <c r="BD476" s="1047">
        <f t="shared" si="194"/>
        <v>0</v>
      </c>
      <c r="BE476" s="1048" t="str">
        <f t="shared" si="195"/>
        <v/>
      </c>
      <c r="BF476" s="262" t="s">
        <v>22</v>
      </c>
      <c r="BG476" s="1027">
        <f t="shared" si="196"/>
        <v>0</v>
      </c>
      <c r="BH476" s="1028">
        <f t="shared" si="197"/>
        <v>0</v>
      </c>
      <c r="BI476"/>
      <c r="BR476"/>
      <c r="BS476"/>
      <c r="BT476"/>
      <c r="BU476"/>
      <c r="BV476"/>
      <c r="BW476"/>
      <c r="BX476" s="964" t="str">
        <f t="shared" si="179"/>
        <v>►</v>
      </c>
      <c r="BY476" s="848"/>
      <c r="BZ476" s="848"/>
      <c r="CA476" s="848"/>
      <c r="CB476" s="848"/>
      <c r="CC476" s="848"/>
      <c r="CD476" s="262"/>
      <c r="CE476"/>
      <c r="CF476"/>
      <c r="CG476"/>
      <c r="CH476"/>
      <c r="CI476"/>
      <c r="CJ476"/>
      <c r="CK476"/>
      <c r="CL476" s="262"/>
      <c r="CM476"/>
      <c r="CN476"/>
      <c r="CO476"/>
      <c r="CP476"/>
      <c r="CQ476"/>
      <c r="CR476"/>
      <c r="CS476"/>
      <c r="CT476" s="262"/>
      <c r="CU476"/>
      <c r="CV476"/>
      <c r="CW476"/>
      <c r="CX476"/>
      <c r="CY476"/>
      <c r="CZ476"/>
      <c r="DA476"/>
      <c r="DB476" s="262"/>
      <c r="DC476" s="3">
        <v>1</v>
      </c>
    </row>
    <row r="477" spans="3:107" s="701" customFormat="1" ht="21" customHeight="1">
      <c r="C477"/>
      <c r="D477" s="262"/>
      <c r="E477" s="262"/>
      <c r="F477" s="262"/>
      <c r="G477" s="262"/>
      <c r="H477" s="262"/>
      <c r="I477" s="262"/>
      <c r="J477" s="262"/>
      <c r="K477" s="262"/>
      <c r="L477" s="115" t="s">
        <v>16</v>
      </c>
      <c r="M477" s="3141"/>
      <c r="N477" s="3142"/>
      <c r="O477" s="3141"/>
      <c r="P477" s="3143"/>
      <c r="Q477" s="3144"/>
      <c r="R477" s="3145"/>
      <c r="S477" s="3146"/>
      <c r="T477" s="3147"/>
      <c r="U477" s="3148"/>
      <c r="V477" s="3149"/>
      <c r="W477" s="2109"/>
      <c r="X477" s="3150"/>
      <c r="Y477" s="117"/>
      <c r="Z477" s="3151"/>
      <c r="AA477" s="3152"/>
      <c r="AB477" s="3153"/>
      <c r="AC477" s="3154"/>
      <c r="AD477" s="119"/>
      <c r="AE477" s="262" t="s">
        <v>22</v>
      </c>
      <c r="AF477" s="1035" t="str">
        <f t="shared" si="180"/>
        <v>►</v>
      </c>
      <c r="AG477" s="1036" t="str">
        <f t="shared" si="181"/>
        <v/>
      </c>
      <c r="AH477" s="1037" t="str">
        <f t="shared" si="182"/>
        <v/>
      </c>
      <c r="AI477" s="1036" t="str">
        <f t="shared" si="183"/>
        <v/>
      </c>
      <c r="AJ477" s="1037" t="str">
        <f t="shared" si="184"/>
        <v/>
      </c>
      <c r="AK477" s="1037">
        <f>IF(AND(L477="A",COUNTIF(BJ15:BL62,TRIM(U477))&gt;0),1,0)</f>
        <v>0</v>
      </c>
      <c r="AL477" s="1051" t="str" cm="1">
        <f t="array" ref="AL477">IF(AF477&lt;&gt;"A","",IFERROR((IFERROR(_xlfn.XLOOKUP(TRIM(SUBSTITUTE(U477,CHAR(160)," ")),BJ15:BJ62,BM15:BM62),IFERROR(_xlfn.XLOOKUP(TRIM(SUBSTITUTE(U477,CHAR(160)," ")),BK15:BK62,BM15:BM62),_xlfn.XLOOKUP(TRIM(SUBSTITUTE(U477,CHAR(160)," ")),BL15:BL62,BM15:BM62))))*T477*IF(ISBLANK(Q477),1,Q477)+IFERROR(_xlfn.XLOOKUP("RECHERCHEX",TRIM(L477:AD477),L477:AD477),0),0))</f>
        <v/>
      </c>
      <c r="AM477" s="1038">
        <f t="shared" si="185"/>
        <v>0</v>
      </c>
      <c r="AN477" s="1627" t="str">
        <f t="shared" si="186"/>
        <v/>
      </c>
      <c r="AO477" s="1039">
        <f t="shared" si="187"/>
        <v>0</v>
      </c>
      <c r="AP477" s="1039">
        <f t="shared" si="188"/>
        <v>0</v>
      </c>
      <c r="AQ477" s="1052">
        <f>IF(AO477&gt;0,AS9,0)</f>
        <v>0</v>
      </c>
      <c r="AR477" s="1626" t="str">
        <f>IF(TRIM(AG477)="▼ recette suivante", AG477, IF(AQ477&gt;0, IF(AT9&lt;&gt;"", AT9&amp;"-ou.or.o ❾ + or - &gt;", ""), ""))</f>
        <v/>
      </c>
      <c r="AS477" s="1064"/>
      <c r="AT477" s="1064"/>
      <c r="AU477" s="1053">
        <f t="shared" si="189"/>
        <v>0</v>
      </c>
      <c r="AV477" s="1054">
        <f>IF(AK477,IF(OR(AU477="",N(AU477)&lt;=0.000000001),"",_xlfn.XLOOKUP(AJ477,BJ15:BJ62,BN15:BN62,_xlfn.XLOOKUP(AJ477,BK15:BK62,BN15:BN62,_xlfn.XLOOKUP(AJ477,BL15:BL62,BN15:BN62,"")))),0)</f>
        <v>0</v>
      </c>
      <c r="AW477" s="1067" cm="1">
        <f t="array" ref="AW477">IF(AK477&lt;&gt;1,0,IF(OR(AU477="",N(AU477)&lt;=0.000000001),"",IF(OR(AO477="",N(AO477)&lt;=0.000000001),0,IF(ISNUMBER(AU477),IFERROR(_xlfn.LET(_xlpm.ai_test,TRIM(AJ477),_xlpm.r,IFERROR(_xlfn.XLOOKUP(_xlpm.ai_test,BJ15:BJ62,ROW(BJ15:BJ62),0,1),IFERROR(_xlfn.XLOOKUP(_xlpm.ai_test,BK15:BK62,ROW(BK15:BK62),0,1),_xlfn.XLOOKUP(_xlpm.ai_test,BL15:BL62,ROW(BL15:BL62),0,1))),_xlpm.p,_xlpm.r-MIN(ROW(BJ15:BJ62))+1,_xlpm.f,INDEX(BM15:BM62,_xlpm.p),_xlpm.u,INDEX(BN15:BN62,_xlpm.p),_xlpm.s,INDEX(BP15:BP62,_xlpm.p),_xlpm.q,N(AU477)/_xlpm.f,IF(_xlpm.q&gt;=_xlpm.s,ROUND(_xlpm.q,1)&amp;" "&amp;_xlpm.ai_test&amp;" = "&amp;ROUND(_xlpm.q*_xlpm.f,1)&amp;" "&amp;_xlpm.u,ROUND(_xlpm.q,1)&amp;" "&amp;_xlpm.ai_test)),""),""))))</f>
        <v>0</v>
      </c>
      <c r="AX477" s="1055"/>
      <c r="AY477" s="1053">
        <f t="shared" si="190"/>
        <v>0</v>
      </c>
      <c r="AZ477" s="1054" t="str">
        <f t="shared" si="191"/>
        <v/>
      </c>
      <c r="BA477" s="1056">
        <f t="shared" si="192"/>
        <v>0</v>
      </c>
      <c r="BB477" s="1057" t="str">
        <f t="shared" si="193"/>
        <v/>
      </c>
      <c r="BC477" s="1046"/>
      <c r="BD477" s="1058">
        <f t="shared" si="194"/>
        <v>0</v>
      </c>
      <c r="BE477" s="1048" t="str">
        <f t="shared" si="195"/>
        <v/>
      </c>
      <c r="BF477" s="262" t="s">
        <v>22</v>
      </c>
      <c r="BG477" s="1027">
        <f t="shared" si="196"/>
        <v>0</v>
      </c>
      <c r="BH477" s="1028">
        <f t="shared" si="197"/>
        <v>0</v>
      </c>
      <c r="BI477"/>
      <c r="BR477"/>
      <c r="BS477"/>
      <c r="BT477"/>
      <c r="BU477"/>
      <c r="BV477"/>
      <c r="BW477"/>
      <c r="BX477" s="964" t="str">
        <f t="shared" si="179"/>
        <v>►</v>
      </c>
      <c r="BY477" s="848"/>
      <c r="BZ477" s="848"/>
      <c r="CA477" s="848"/>
      <c r="CB477" s="848"/>
      <c r="CC477" s="848"/>
      <c r="CD477" s="262"/>
      <c r="CE477"/>
      <c r="CF477"/>
      <c r="CG477"/>
      <c r="CH477"/>
      <c r="CI477"/>
      <c r="CJ477"/>
      <c r="CK477"/>
      <c r="CL477" s="262"/>
      <c r="CM477"/>
      <c r="CN477"/>
      <c r="CO477"/>
      <c r="CP477"/>
      <c r="CQ477"/>
      <c r="CR477"/>
      <c r="CS477"/>
      <c r="CT477" s="262"/>
      <c r="CU477"/>
      <c r="CV477"/>
      <c r="CW477"/>
      <c r="CX477"/>
      <c r="CY477"/>
      <c r="CZ477"/>
      <c r="DA477"/>
      <c r="DB477" s="262"/>
      <c r="DC477" s="3">
        <v>1</v>
      </c>
    </row>
    <row r="478" spans="3:107" s="701" customFormat="1" ht="21" customHeight="1">
      <c r="C478"/>
      <c r="D478" s="262"/>
      <c r="E478" s="262"/>
      <c r="F478" s="262"/>
      <c r="G478" s="262"/>
      <c r="H478" s="262"/>
      <c r="I478" s="262"/>
      <c r="J478" s="262"/>
      <c r="K478" s="262"/>
      <c r="L478" s="115" t="s">
        <v>16</v>
      </c>
      <c r="M478" s="3141"/>
      <c r="N478" s="3142"/>
      <c r="O478" s="3141"/>
      <c r="P478" s="3143"/>
      <c r="Q478" s="3144"/>
      <c r="R478" s="3145"/>
      <c r="S478" s="3146"/>
      <c r="T478" s="3147"/>
      <c r="U478" s="3148"/>
      <c r="V478" s="3149"/>
      <c r="W478" s="2109"/>
      <c r="X478" s="3150"/>
      <c r="Y478" s="117"/>
      <c r="Z478" s="3151"/>
      <c r="AA478" s="3152"/>
      <c r="AB478" s="3153"/>
      <c r="AC478" s="3154"/>
      <c r="AD478" s="119"/>
      <c r="AE478" s="262" t="s">
        <v>22</v>
      </c>
      <c r="AF478" s="1035" t="str">
        <f t="shared" si="180"/>
        <v>►</v>
      </c>
      <c r="AG478" s="1036" t="str">
        <f t="shared" si="181"/>
        <v/>
      </c>
      <c r="AH478" s="1037" t="str">
        <f t="shared" si="182"/>
        <v/>
      </c>
      <c r="AI478" s="1036" t="str">
        <f t="shared" si="183"/>
        <v/>
      </c>
      <c r="AJ478" s="1037" t="str">
        <f t="shared" si="184"/>
        <v/>
      </c>
      <c r="AK478" s="1037">
        <f>IF(AND(L478="A",COUNTIF(BJ15:BL62,TRIM(U478))&gt;0),1,0)</f>
        <v>0</v>
      </c>
      <c r="AL478" s="1051" t="str" cm="1">
        <f t="array" ref="AL478">IF(AF478&lt;&gt;"A","",IFERROR((IFERROR(_xlfn.XLOOKUP(TRIM(SUBSTITUTE(U478,CHAR(160)," ")),BJ15:BJ62,BM15:BM62),IFERROR(_xlfn.XLOOKUP(TRIM(SUBSTITUTE(U478,CHAR(160)," ")),BK15:BK62,BM15:BM62),_xlfn.XLOOKUP(TRIM(SUBSTITUTE(U478,CHAR(160)," ")),BL15:BL62,BM15:BM62))))*T478*IF(ISBLANK(Q478),1,Q478)+IFERROR(_xlfn.XLOOKUP("RECHERCHEX",TRIM(L478:AD478),L478:AD478),0),0))</f>
        <v/>
      </c>
      <c r="AM478" s="1038">
        <f t="shared" si="185"/>
        <v>0</v>
      </c>
      <c r="AN478" s="1627" t="str">
        <f t="shared" si="186"/>
        <v/>
      </c>
      <c r="AO478" s="1039">
        <f t="shared" si="187"/>
        <v>0</v>
      </c>
      <c r="AP478" s="1039">
        <f t="shared" si="188"/>
        <v>0</v>
      </c>
      <c r="AQ478" s="1040">
        <f>IF(AO478&gt;0,AS9,0)</f>
        <v>0</v>
      </c>
      <c r="AR478" s="1628" t="str">
        <f>IF(TRIM(AG478)="▼ recette suivante", AG478, IF(AQ478&gt;0, IF(AT9&lt;&gt;"", AT9&amp;"-ou.or.o ❾ + or - &gt;", ""), ""))</f>
        <v/>
      </c>
      <c r="AS478" s="1064"/>
      <c r="AT478" s="1064"/>
      <c r="AU478" s="1042">
        <f t="shared" si="189"/>
        <v>0</v>
      </c>
      <c r="AV478" s="1043">
        <f>IF(AK478,IF(OR(AU478="",N(AU478)&lt;=0.000000001),"",_xlfn.XLOOKUP(AJ478,BJ15:BJ62,BN15:BN62,_xlfn.XLOOKUP(AJ478,BK15:BK62,BN15:BN62,_xlfn.XLOOKUP(AJ478,BL15:BL62,BN15:BN62,"")))),0)</f>
        <v>0</v>
      </c>
      <c r="AW478" s="1065" cm="1">
        <f t="array" ref="AW478">IF(AK478&lt;&gt;1,0,IF(OR(AU478="",N(AU478)&lt;=0.000000001),"",IF(OR(AO478="",N(AO478)&lt;=0.000000001),0,IF(ISNUMBER(AU478),IFERROR(_xlfn.LET(_xlpm.ai_test,TRIM(AJ478),_xlpm.r,IFERROR(_xlfn.XLOOKUP(_xlpm.ai_test,BJ15:BJ62,ROW(BJ15:BJ62),0,1),IFERROR(_xlfn.XLOOKUP(_xlpm.ai_test,BK15:BK62,ROW(BK15:BK62),0,1),_xlfn.XLOOKUP(_xlpm.ai_test,BL15:BL62,ROW(BL15:BL62),0,1))),_xlpm.p,_xlpm.r-MIN(ROW(BJ15:BJ62))+1,_xlpm.f,INDEX(BM15:BM62,_xlpm.p),_xlpm.u,INDEX(BN15:BN62,_xlpm.p),_xlpm.s,INDEX(BP15:BP62,_xlpm.p),_xlpm.q,N(AU478)/_xlpm.f,IF(_xlpm.q&gt;=_xlpm.s,ROUND(_xlpm.q,1)&amp;" "&amp;_xlpm.ai_test&amp;" = "&amp;ROUND(_xlpm.q*_xlpm.f,1)&amp;" "&amp;_xlpm.u,ROUND(_xlpm.q,1)&amp;" "&amp;_xlpm.ai_test)),""),""))))</f>
        <v>0</v>
      </c>
      <c r="AX478" s="1055"/>
      <c r="AY478" s="1042">
        <f t="shared" si="190"/>
        <v>0</v>
      </c>
      <c r="AZ478" s="1043" t="str">
        <f t="shared" si="191"/>
        <v/>
      </c>
      <c r="BA478" s="1044">
        <f t="shared" si="192"/>
        <v>0</v>
      </c>
      <c r="BB478" s="1045" t="str">
        <f t="shared" si="193"/>
        <v/>
      </c>
      <c r="BC478" s="1046"/>
      <c r="BD478" s="1047">
        <f t="shared" si="194"/>
        <v>0</v>
      </c>
      <c r="BE478" s="1048" t="str">
        <f t="shared" si="195"/>
        <v/>
      </c>
      <c r="BF478" s="262" t="s">
        <v>22</v>
      </c>
      <c r="BG478" s="1027">
        <f t="shared" si="196"/>
        <v>0</v>
      </c>
      <c r="BH478" s="1028">
        <f t="shared" si="197"/>
        <v>0</v>
      </c>
      <c r="BI478"/>
      <c r="BR478"/>
      <c r="BS478"/>
      <c r="BT478"/>
      <c r="BU478"/>
      <c r="BV478"/>
      <c r="BW478"/>
      <c r="BX478" s="964" t="str">
        <f t="shared" si="179"/>
        <v>►</v>
      </c>
      <c r="BY478" s="848"/>
      <c r="BZ478" s="848"/>
      <c r="CA478" s="848"/>
      <c r="CB478" s="848"/>
      <c r="CC478" s="848"/>
      <c r="CD478" s="262"/>
      <c r="CE478"/>
      <c r="CF478"/>
      <c r="CG478"/>
      <c r="CH478"/>
      <c r="CI478"/>
      <c r="CJ478"/>
      <c r="CK478"/>
      <c r="CL478" s="262"/>
      <c r="CM478"/>
      <c r="CN478"/>
      <c r="CO478"/>
      <c r="CP478"/>
      <c r="CQ478"/>
      <c r="CR478"/>
      <c r="CS478"/>
      <c r="CT478" s="262"/>
      <c r="CU478"/>
      <c r="CV478"/>
      <c r="CW478"/>
      <c r="CX478"/>
      <c r="CY478"/>
      <c r="CZ478"/>
      <c r="DA478"/>
      <c r="DB478" s="262"/>
      <c r="DC478" s="3">
        <v>1</v>
      </c>
    </row>
    <row r="479" spans="3:107" s="701" customFormat="1" ht="21" customHeight="1">
      <c r="C479"/>
      <c r="D479" s="262"/>
      <c r="E479" s="262"/>
      <c r="F479" s="262"/>
      <c r="G479" s="262"/>
      <c r="H479" s="262"/>
      <c r="I479" s="262"/>
      <c r="J479" s="262"/>
      <c r="K479" s="262"/>
      <c r="L479" s="115" t="s">
        <v>16</v>
      </c>
      <c r="M479" s="3141"/>
      <c r="N479" s="3142"/>
      <c r="O479" s="3141"/>
      <c r="P479" s="3143"/>
      <c r="Q479" s="3144"/>
      <c r="R479" s="3145"/>
      <c r="S479" s="3146"/>
      <c r="T479" s="3147"/>
      <c r="U479" s="3148"/>
      <c r="V479" s="3149"/>
      <c r="W479" s="2109"/>
      <c r="X479" s="3150"/>
      <c r="Y479" s="117"/>
      <c r="Z479" s="3151"/>
      <c r="AA479" s="3152"/>
      <c r="AB479" s="3153"/>
      <c r="AC479" s="3154"/>
      <c r="AD479" s="119"/>
      <c r="AE479" s="262" t="s">
        <v>22</v>
      </c>
      <c r="AF479" s="1035" t="str">
        <f t="shared" si="180"/>
        <v>►</v>
      </c>
      <c r="AG479" s="1036" t="str">
        <f t="shared" si="181"/>
        <v/>
      </c>
      <c r="AH479" s="1037" t="str">
        <f t="shared" si="182"/>
        <v/>
      </c>
      <c r="AI479" s="1036" t="str">
        <f t="shared" si="183"/>
        <v/>
      </c>
      <c r="AJ479" s="1037" t="str">
        <f t="shared" si="184"/>
        <v/>
      </c>
      <c r="AK479" s="1037">
        <f>IF(AND(L479="A",COUNTIF(BJ15:BL62,TRIM(U479))&gt;0),1,0)</f>
        <v>0</v>
      </c>
      <c r="AL479" s="1051" t="str" cm="1">
        <f t="array" ref="AL479">IF(AF479&lt;&gt;"A","",IFERROR((IFERROR(_xlfn.XLOOKUP(TRIM(SUBSTITUTE(U479,CHAR(160)," ")),BJ15:BJ62,BM15:BM62),IFERROR(_xlfn.XLOOKUP(TRIM(SUBSTITUTE(U479,CHAR(160)," ")),BK15:BK62,BM15:BM62),_xlfn.XLOOKUP(TRIM(SUBSTITUTE(U479,CHAR(160)," ")),BL15:BL62,BM15:BM62))))*T479*IF(ISBLANK(Q479),1,Q479)+IFERROR(_xlfn.XLOOKUP("RECHERCHEX",TRIM(L479:AD479),L479:AD479),0),0))</f>
        <v/>
      </c>
      <c r="AM479" s="1038">
        <f t="shared" si="185"/>
        <v>0</v>
      </c>
      <c r="AN479" s="1627" t="str">
        <f t="shared" si="186"/>
        <v/>
      </c>
      <c r="AO479" s="1039">
        <f t="shared" si="187"/>
        <v>0</v>
      </c>
      <c r="AP479" s="1039">
        <f t="shared" si="188"/>
        <v>0</v>
      </c>
      <c r="AQ479" s="1052">
        <f>IF(AO479&gt;0,AS9,0)</f>
        <v>0</v>
      </c>
      <c r="AR479" s="1626" t="str">
        <f>IF(TRIM(AG479)="▼ recette suivante", AG479, IF(AQ479&gt;0, IF(AT9&lt;&gt;"", AT9&amp;"-ou.or.o ❾ + or - &gt;", ""), ""))</f>
        <v/>
      </c>
      <c r="AS479" s="1064"/>
      <c r="AT479" s="1064"/>
      <c r="AU479" s="1053">
        <f t="shared" si="189"/>
        <v>0</v>
      </c>
      <c r="AV479" s="1054">
        <f>IF(AK479,IF(OR(AU479="",N(AU479)&lt;=0.000000001),"",_xlfn.XLOOKUP(AJ479,BJ15:BJ62,BN15:BN62,_xlfn.XLOOKUP(AJ479,BK15:BK62,BN15:BN62,_xlfn.XLOOKUP(AJ479,BL15:BL62,BN15:BN62,"")))),0)</f>
        <v>0</v>
      </c>
      <c r="AW479" s="1067" cm="1">
        <f t="array" ref="AW479">IF(AK479&lt;&gt;1,0,IF(OR(AU479="",N(AU479)&lt;=0.000000001),"",IF(OR(AO479="",N(AO479)&lt;=0.000000001),0,IF(ISNUMBER(AU479),IFERROR(_xlfn.LET(_xlpm.ai_test,TRIM(AJ479),_xlpm.r,IFERROR(_xlfn.XLOOKUP(_xlpm.ai_test,BJ15:BJ62,ROW(BJ15:BJ62),0,1),IFERROR(_xlfn.XLOOKUP(_xlpm.ai_test,BK15:BK62,ROW(BK15:BK62),0,1),_xlfn.XLOOKUP(_xlpm.ai_test,BL15:BL62,ROW(BL15:BL62),0,1))),_xlpm.p,_xlpm.r-MIN(ROW(BJ15:BJ62))+1,_xlpm.f,INDEX(BM15:BM62,_xlpm.p),_xlpm.u,INDEX(BN15:BN62,_xlpm.p),_xlpm.s,INDEX(BP15:BP62,_xlpm.p),_xlpm.q,N(AU479)/_xlpm.f,IF(_xlpm.q&gt;=_xlpm.s,ROUND(_xlpm.q,1)&amp;" "&amp;_xlpm.ai_test&amp;" = "&amp;ROUND(_xlpm.q*_xlpm.f,1)&amp;" "&amp;_xlpm.u,ROUND(_xlpm.q,1)&amp;" "&amp;_xlpm.ai_test)),""),""))))</f>
        <v>0</v>
      </c>
      <c r="AX479" s="1055"/>
      <c r="AY479" s="1053">
        <f t="shared" si="190"/>
        <v>0</v>
      </c>
      <c r="AZ479" s="1054" t="str">
        <f t="shared" si="191"/>
        <v/>
      </c>
      <c r="BA479" s="1056">
        <f t="shared" si="192"/>
        <v>0</v>
      </c>
      <c r="BB479" s="1057" t="str">
        <f t="shared" si="193"/>
        <v/>
      </c>
      <c r="BC479" s="1046"/>
      <c r="BD479" s="1058">
        <f t="shared" si="194"/>
        <v>0</v>
      </c>
      <c r="BE479" s="1048" t="str">
        <f t="shared" si="195"/>
        <v/>
      </c>
      <c r="BF479" s="262" t="s">
        <v>22</v>
      </c>
      <c r="BG479" s="1027">
        <f t="shared" si="196"/>
        <v>0</v>
      </c>
      <c r="BH479" s="1028">
        <f t="shared" si="197"/>
        <v>0</v>
      </c>
      <c r="BI479"/>
      <c r="BR479"/>
      <c r="BS479"/>
      <c r="BT479"/>
      <c r="BU479"/>
      <c r="BV479"/>
      <c r="BW479"/>
      <c r="BX479" s="964" t="str">
        <f t="shared" si="179"/>
        <v>►</v>
      </c>
      <c r="BY479" s="848"/>
      <c r="BZ479" s="848"/>
      <c r="CA479" s="848"/>
      <c r="CB479" s="848"/>
      <c r="CC479" s="848"/>
      <c r="CD479" s="262"/>
      <c r="CE479"/>
      <c r="CF479"/>
      <c r="CG479"/>
      <c r="CH479"/>
      <c r="CI479"/>
      <c r="CJ479"/>
      <c r="CK479"/>
      <c r="CL479" s="262"/>
      <c r="CM479"/>
      <c r="CN479"/>
      <c r="CO479"/>
      <c r="CP479"/>
      <c r="CQ479"/>
      <c r="CR479"/>
      <c r="CS479"/>
      <c r="CT479" s="262"/>
      <c r="CU479"/>
      <c r="CV479"/>
      <c r="CW479"/>
      <c r="CX479"/>
      <c r="CY479"/>
      <c r="CZ479"/>
      <c r="DA479"/>
      <c r="DB479" s="262"/>
      <c r="DC479" s="3">
        <v>1</v>
      </c>
    </row>
    <row r="480" spans="3:107" s="701" customFormat="1" ht="21" customHeight="1">
      <c r="C480"/>
      <c r="D480" s="262"/>
      <c r="E480" s="262"/>
      <c r="F480" s="262"/>
      <c r="G480" s="262"/>
      <c r="H480" s="262"/>
      <c r="I480" s="262"/>
      <c r="J480" s="262"/>
      <c r="K480" s="262"/>
      <c r="L480" s="115" t="s">
        <v>16</v>
      </c>
      <c r="M480" s="3141"/>
      <c r="N480" s="3142"/>
      <c r="O480" s="3141"/>
      <c r="P480" s="3143"/>
      <c r="Q480" s="3144"/>
      <c r="R480" s="3145"/>
      <c r="S480" s="3146"/>
      <c r="T480" s="3147"/>
      <c r="U480" s="3148"/>
      <c r="V480" s="3149"/>
      <c r="W480" s="2109"/>
      <c r="X480" s="3150"/>
      <c r="Y480" s="117"/>
      <c r="Z480" s="3151"/>
      <c r="AA480" s="3152"/>
      <c r="AB480" s="3153"/>
      <c r="AC480" s="3154"/>
      <c r="AD480" s="119"/>
      <c r="AE480" s="262" t="s">
        <v>22</v>
      </c>
      <c r="AF480" s="1035" t="str">
        <f t="shared" si="180"/>
        <v>►</v>
      </c>
      <c r="AG480" s="1036" t="str">
        <f t="shared" si="181"/>
        <v/>
      </c>
      <c r="AH480" s="1037" t="str">
        <f t="shared" si="182"/>
        <v/>
      </c>
      <c r="AI480" s="1036" t="str">
        <f t="shared" si="183"/>
        <v/>
      </c>
      <c r="AJ480" s="1037" t="str">
        <f t="shared" si="184"/>
        <v/>
      </c>
      <c r="AK480" s="1037">
        <f>IF(AND(L480="A",COUNTIF(BJ15:BL62,TRIM(U480))&gt;0),1,0)</f>
        <v>0</v>
      </c>
      <c r="AL480" s="1051" t="str" cm="1">
        <f t="array" ref="AL480">IF(AF480&lt;&gt;"A","",IFERROR((IFERROR(_xlfn.XLOOKUP(TRIM(SUBSTITUTE(U480,CHAR(160)," ")),BJ15:BJ62,BM15:BM62),IFERROR(_xlfn.XLOOKUP(TRIM(SUBSTITUTE(U480,CHAR(160)," ")),BK15:BK62,BM15:BM62),_xlfn.XLOOKUP(TRIM(SUBSTITUTE(U480,CHAR(160)," ")),BL15:BL62,BM15:BM62))))*T480*IF(ISBLANK(Q480),1,Q480)+IFERROR(_xlfn.XLOOKUP("RECHERCHEX",TRIM(L480:AD480),L480:AD480),0),0))</f>
        <v/>
      </c>
      <c r="AM480" s="1038">
        <f t="shared" si="185"/>
        <v>0</v>
      </c>
      <c r="AN480" s="1627" t="str">
        <f t="shared" si="186"/>
        <v/>
      </c>
      <c r="AO480" s="1039">
        <f t="shared" si="187"/>
        <v>0</v>
      </c>
      <c r="AP480" s="1039">
        <f t="shared" si="188"/>
        <v>0</v>
      </c>
      <c r="AQ480" s="1040">
        <f>IF(AO480&gt;0,AS9,0)</f>
        <v>0</v>
      </c>
      <c r="AR480" s="1628" t="str">
        <f>IF(TRIM(AG480)="▼ recette suivante", AG480, IF(AQ480&gt;0, IF(AT9&lt;&gt;"", AT9&amp;"-ou.or.o ❾ + or - &gt;", ""), ""))</f>
        <v/>
      </c>
      <c r="AS480" s="1064"/>
      <c r="AT480" s="1064"/>
      <c r="AU480" s="1042">
        <f t="shared" si="189"/>
        <v>0</v>
      </c>
      <c r="AV480" s="1043">
        <f>IF(AK480,IF(OR(AU480="",N(AU480)&lt;=0.000000001),"",_xlfn.XLOOKUP(AJ480,BJ15:BJ62,BN15:BN62,_xlfn.XLOOKUP(AJ480,BK15:BK62,BN15:BN62,_xlfn.XLOOKUP(AJ480,BL15:BL62,BN15:BN62,"")))),0)</f>
        <v>0</v>
      </c>
      <c r="AW480" s="1065" cm="1">
        <f t="array" ref="AW480">IF(AK480&lt;&gt;1,0,IF(OR(AU480="",N(AU480)&lt;=0.000000001),"",IF(OR(AO480="",N(AO480)&lt;=0.000000001),0,IF(ISNUMBER(AU480),IFERROR(_xlfn.LET(_xlpm.ai_test,TRIM(AJ480),_xlpm.r,IFERROR(_xlfn.XLOOKUP(_xlpm.ai_test,BJ15:BJ62,ROW(BJ15:BJ62),0,1),IFERROR(_xlfn.XLOOKUP(_xlpm.ai_test,BK15:BK62,ROW(BK15:BK62),0,1),_xlfn.XLOOKUP(_xlpm.ai_test,BL15:BL62,ROW(BL15:BL62),0,1))),_xlpm.p,_xlpm.r-MIN(ROW(BJ15:BJ62))+1,_xlpm.f,INDEX(BM15:BM62,_xlpm.p),_xlpm.u,INDEX(BN15:BN62,_xlpm.p),_xlpm.s,INDEX(BP15:BP62,_xlpm.p),_xlpm.q,N(AU480)/_xlpm.f,IF(_xlpm.q&gt;=_xlpm.s,ROUND(_xlpm.q,1)&amp;" "&amp;_xlpm.ai_test&amp;" = "&amp;ROUND(_xlpm.q*_xlpm.f,1)&amp;" "&amp;_xlpm.u,ROUND(_xlpm.q,1)&amp;" "&amp;_xlpm.ai_test)),""),""))))</f>
        <v>0</v>
      </c>
      <c r="AX480" s="1055"/>
      <c r="AY480" s="1042">
        <f t="shared" si="190"/>
        <v>0</v>
      </c>
      <c r="AZ480" s="1043" t="str">
        <f t="shared" si="191"/>
        <v/>
      </c>
      <c r="BA480" s="1044">
        <f t="shared" si="192"/>
        <v>0</v>
      </c>
      <c r="BB480" s="1045" t="str">
        <f t="shared" si="193"/>
        <v/>
      </c>
      <c r="BC480" s="1046"/>
      <c r="BD480" s="1047">
        <f t="shared" si="194"/>
        <v>0</v>
      </c>
      <c r="BE480" s="1048" t="str">
        <f t="shared" si="195"/>
        <v/>
      </c>
      <c r="BF480" s="262" t="s">
        <v>22</v>
      </c>
      <c r="BG480" s="1027">
        <f t="shared" si="196"/>
        <v>0</v>
      </c>
      <c r="BH480" s="1028">
        <f t="shared" si="197"/>
        <v>0</v>
      </c>
      <c r="BI480"/>
      <c r="BR480"/>
      <c r="BS480"/>
      <c r="BT480"/>
      <c r="BU480"/>
      <c r="BV480"/>
      <c r="BW480"/>
      <c r="BX480" s="964" t="str">
        <f t="shared" si="179"/>
        <v>►</v>
      </c>
      <c r="BY480" s="848"/>
      <c r="BZ480" s="848"/>
      <c r="CA480" s="848"/>
      <c r="CB480" s="848"/>
      <c r="CC480" s="848"/>
      <c r="CD480" s="262"/>
      <c r="CE480"/>
      <c r="CF480"/>
      <c r="CG480"/>
      <c r="CH480"/>
      <c r="CI480"/>
      <c r="CJ480"/>
      <c r="CK480"/>
      <c r="CL480" s="262"/>
      <c r="CM480"/>
      <c r="CN480"/>
      <c r="CO480"/>
      <c r="CP480"/>
      <c r="CQ480"/>
      <c r="CR480"/>
      <c r="CS480"/>
      <c r="CT480" s="262"/>
      <c r="CU480"/>
      <c r="CV480"/>
      <c r="CW480"/>
      <c r="CX480"/>
      <c r="CY480"/>
      <c r="CZ480"/>
      <c r="DA480"/>
      <c r="DB480" s="262"/>
      <c r="DC480" s="3">
        <v>1</v>
      </c>
    </row>
    <row r="481" spans="3:107" s="701" customFormat="1" ht="21" customHeight="1">
      <c r="C481"/>
      <c r="D481" s="262"/>
      <c r="E481" s="262"/>
      <c r="F481" s="262"/>
      <c r="G481" s="262"/>
      <c r="H481" s="262"/>
      <c r="I481" s="262"/>
      <c r="J481" s="262"/>
      <c r="K481" s="262"/>
      <c r="L481" s="115" t="s">
        <v>16</v>
      </c>
      <c r="M481" s="3141"/>
      <c r="N481" s="3142"/>
      <c r="O481" s="3141"/>
      <c r="P481" s="3143"/>
      <c r="Q481" s="3144"/>
      <c r="R481" s="3145"/>
      <c r="S481" s="3146"/>
      <c r="T481" s="3147"/>
      <c r="U481" s="3148"/>
      <c r="V481" s="3149"/>
      <c r="W481" s="2109"/>
      <c r="X481" s="3150"/>
      <c r="Y481" s="117"/>
      <c r="Z481" s="3151"/>
      <c r="AA481" s="3152"/>
      <c r="AB481" s="3153"/>
      <c r="AC481" s="3154"/>
      <c r="AD481" s="119"/>
      <c r="AE481" s="262" t="s">
        <v>22</v>
      </c>
      <c r="AF481" s="1035" t="str">
        <f t="shared" si="180"/>
        <v>►</v>
      </c>
      <c r="AG481" s="1036" t="str">
        <f t="shared" si="181"/>
        <v/>
      </c>
      <c r="AH481" s="1037" t="str">
        <f t="shared" si="182"/>
        <v/>
      </c>
      <c r="AI481" s="1036" t="str">
        <f t="shared" si="183"/>
        <v/>
      </c>
      <c r="AJ481" s="1037" t="str">
        <f t="shared" si="184"/>
        <v/>
      </c>
      <c r="AK481" s="1037">
        <f>IF(AND(L481="A",COUNTIF(BJ15:BL62,TRIM(U481))&gt;0),1,0)</f>
        <v>0</v>
      </c>
      <c r="AL481" s="1051" t="str" cm="1">
        <f t="array" ref="AL481">IF(AF481&lt;&gt;"A","",IFERROR((IFERROR(_xlfn.XLOOKUP(TRIM(SUBSTITUTE(U481,CHAR(160)," ")),BJ15:BJ62,BM15:BM62),IFERROR(_xlfn.XLOOKUP(TRIM(SUBSTITUTE(U481,CHAR(160)," ")),BK15:BK62,BM15:BM62),_xlfn.XLOOKUP(TRIM(SUBSTITUTE(U481,CHAR(160)," ")),BL15:BL62,BM15:BM62))))*T481*IF(ISBLANK(Q481),1,Q481)+IFERROR(_xlfn.XLOOKUP("RECHERCHEX",TRIM(L481:AD481),L481:AD481),0),0))</f>
        <v/>
      </c>
      <c r="AM481" s="1038">
        <f t="shared" si="185"/>
        <v>0</v>
      </c>
      <c r="AN481" s="1627" t="str">
        <f t="shared" si="186"/>
        <v/>
      </c>
      <c r="AO481" s="1039">
        <f t="shared" si="187"/>
        <v>0</v>
      </c>
      <c r="AP481" s="1039">
        <f t="shared" si="188"/>
        <v>0</v>
      </c>
      <c r="AQ481" s="1052">
        <f>IF(AO481&gt;0,AS9,0)</f>
        <v>0</v>
      </c>
      <c r="AR481" s="1626" t="str">
        <f>IF(TRIM(AG481)="▼ recette suivante", AG481, IF(AQ481&gt;0, IF(AT9&lt;&gt;"", AT9&amp;"-ou.or.o ❾ + or - &gt;", ""), ""))</f>
        <v/>
      </c>
      <c r="AS481" s="1064"/>
      <c r="AT481" s="1064"/>
      <c r="AU481" s="1053">
        <f t="shared" si="189"/>
        <v>0</v>
      </c>
      <c r="AV481" s="1054">
        <f>IF(AK481,IF(OR(AU481="",N(AU481)&lt;=0.000000001),"",_xlfn.XLOOKUP(AJ481,BJ15:BJ62,BN15:BN62,_xlfn.XLOOKUP(AJ481,BK15:BK62,BN15:BN62,_xlfn.XLOOKUP(AJ481,BL15:BL62,BN15:BN62,"")))),0)</f>
        <v>0</v>
      </c>
      <c r="AW481" s="1067" cm="1">
        <f t="array" ref="AW481">IF(AK481&lt;&gt;1,0,IF(OR(AU481="",N(AU481)&lt;=0.000000001),"",IF(OR(AO481="",N(AO481)&lt;=0.000000001),0,IF(ISNUMBER(AU481),IFERROR(_xlfn.LET(_xlpm.ai_test,TRIM(AJ481),_xlpm.r,IFERROR(_xlfn.XLOOKUP(_xlpm.ai_test,BJ15:BJ62,ROW(BJ15:BJ62),0,1),IFERROR(_xlfn.XLOOKUP(_xlpm.ai_test,BK15:BK62,ROW(BK15:BK62),0,1),_xlfn.XLOOKUP(_xlpm.ai_test,BL15:BL62,ROW(BL15:BL62),0,1))),_xlpm.p,_xlpm.r-MIN(ROW(BJ15:BJ62))+1,_xlpm.f,INDEX(BM15:BM62,_xlpm.p),_xlpm.u,INDEX(BN15:BN62,_xlpm.p),_xlpm.s,INDEX(BP15:BP62,_xlpm.p),_xlpm.q,N(AU481)/_xlpm.f,IF(_xlpm.q&gt;=_xlpm.s,ROUND(_xlpm.q,1)&amp;" "&amp;_xlpm.ai_test&amp;" = "&amp;ROUND(_xlpm.q*_xlpm.f,1)&amp;" "&amp;_xlpm.u,ROUND(_xlpm.q,1)&amp;" "&amp;_xlpm.ai_test)),""),""))))</f>
        <v>0</v>
      </c>
      <c r="AX481" s="1055"/>
      <c r="AY481" s="1053">
        <f t="shared" si="190"/>
        <v>0</v>
      </c>
      <c r="AZ481" s="1054" t="str">
        <f t="shared" si="191"/>
        <v/>
      </c>
      <c r="BA481" s="1056">
        <f t="shared" si="192"/>
        <v>0</v>
      </c>
      <c r="BB481" s="1057" t="str">
        <f t="shared" si="193"/>
        <v/>
      </c>
      <c r="BC481" s="1046"/>
      <c r="BD481" s="1058">
        <f t="shared" si="194"/>
        <v>0</v>
      </c>
      <c r="BE481" s="1048" t="str">
        <f t="shared" si="195"/>
        <v/>
      </c>
      <c r="BF481" s="262" t="s">
        <v>22</v>
      </c>
      <c r="BG481" s="1027">
        <f t="shared" si="196"/>
        <v>0</v>
      </c>
      <c r="BH481" s="1028">
        <f t="shared" si="197"/>
        <v>0</v>
      </c>
      <c r="BI481"/>
      <c r="BR481"/>
      <c r="BS481"/>
      <c r="BT481"/>
      <c r="BU481"/>
      <c r="BV481"/>
      <c r="BW481"/>
      <c r="BX481" s="964" t="str">
        <f t="shared" si="179"/>
        <v>►</v>
      </c>
      <c r="BY481" s="848"/>
      <c r="BZ481" s="848"/>
      <c r="CA481" s="848"/>
      <c r="CB481" s="848"/>
      <c r="CC481" s="848"/>
      <c r="CD481" s="262"/>
      <c r="CE481"/>
      <c r="CF481"/>
      <c r="CG481"/>
      <c r="CH481"/>
      <c r="CI481"/>
      <c r="CJ481"/>
      <c r="CK481"/>
      <c r="CL481" s="262"/>
      <c r="CM481"/>
      <c r="CN481"/>
      <c r="CO481"/>
      <c r="CP481"/>
      <c r="CQ481"/>
      <c r="CR481"/>
      <c r="CS481"/>
      <c r="CT481" s="262"/>
      <c r="CU481"/>
      <c r="CV481"/>
      <c r="CW481"/>
      <c r="CX481"/>
      <c r="CY481"/>
      <c r="CZ481"/>
      <c r="DA481"/>
      <c r="DB481" s="262"/>
      <c r="DC481" s="3">
        <v>1</v>
      </c>
    </row>
    <row r="482" spans="3:107" s="701" customFormat="1" ht="21" customHeight="1">
      <c r="C482"/>
      <c r="D482" s="262"/>
      <c r="E482" s="262"/>
      <c r="F482" s="262"/>
      <c r="G482" s="262"/>
      <c r="H482" s="262"/>
      <c r="I482" s="262"/>
      <c r="J482" s="262"/>
      <c r="K482" s="262"/>
      <c r="L482" s="115" t="s">
        <v>16</v>
      </c>
      <c r="M482" s="3141"/>
      <c r="N482" s="3142"/>
      <c r="O482" s="3141"/>
      <c r="P482" s="3143"/>
      <c r="Q482" s="3144"/>
      <c r="R482" s="3145"/>
      <c r="S482" s="3146"/>
      <c r="T482" s="3147"/>
      <c r="U482" s="3148"/>
      <c r="V482" s="3149"/>
      <c r="W482" s="2109"/>
      <c r="X482" s="3150"/>
      <c r="Y482" s="117"/>
      <c r="Z482" s="3151"/>
      <c r="AA482" s="3152"/>
      <c r="AB482" s="3153"/>
      <c r="AC482" s="3154"/>
      <c r="AD482" s="119"/>
      <c r="AE482" s="262" t="s">
        <v>22</v>
      </c>
      <c r="AF482" s="1035" t="str">
        <f t="shared" si="180"/>
        <v>►</v>
      </c>
      <c r="AG482" s="1036" t="str">
        <f t="shared" si="181"/>
        <v/>
      </c>
      <c r="AH482" s="1037" t="str">
        <f t="shared" si="182"/>
        <v/>
      </c>
      <c r="AI482" s="1036" t="str">
        <f t="shared" si="183"/>
        <v/>
      </c>
      <c r="AJ482" s="1037" t="str">
        <f t="shared" si="184"/>
        <v/>
      </c>
      <c r="AK482" s="1037">
        <f>IF(AND(L482="A",COUNTIF(BJ15:BL62,TRIM(U482))&gt;0),1,0)</f>
        <v>0</v>
      </c>
      <c r="AL482" s="1051" t="str" cm="1">
        <f t="array" ref="AL482">IF(AF482&lt;&gt;"A","",IFERROR((IFERROR(_xlfn.XLOOKUP(TRIM(SUBSTITUTE(U482,CHAR(160)," ")),BJ15:BJ62,BM15:BM62),IFERROR(_xlfn.XLOOKUP(TRIM(SUBSTITUTE(U482,CHAR(160)," ")),BK15:BK62,BM15:BM62),_xlfn.XLOOKUP(TRIM(SUBSTITUTE(U482,CHAR(160)," ")),BL15:BL62,BM15:BM62))))*T482*IF(ISBLANK(Q482),1,Q482)+IFERROR(_xlfn.XLOOKUP("RECHERCHEX",TRIM(L482:AD482),L482:AD482),0),0))</f>
        <v/>
      </c>
      <c r="AM482" s="1038">
        <f t="shared" si="185"/>
        <v>0</v>
      </c>
      <c r="AN482" s="1627" t="str">
        <f t="shared" si="186"/>
        <v/>
      </c>
      <c r="AO482" s="1039">
        <f t="shared" si="187"/>
        <v>0</v>
      </c>
      <c r="AP482" s="1039">
        <f t="shared" si="188"/>
        <v>0</v>
      </c>
      <c r="AQ482" s="1040">
        <f>IF(AO482&gt;0,AS9,0)</f>
        <v>0</v>
      </c>
      <c r="AR482" s="1628" t="str">
        <f>IF(TRIM(AG482)="▼ recette suivante", AG482, IF(AQ482&gt;0, IF(AT9&lt;&gt;"", AT9&amp;"-ou.or.o ❾ + or - &gt;", ""), ""))</f>
        <v/>
      </c>
      <c r="AS482" s="1064"/>
      <c r="AT482" s="1064"/>
      <c r="AU482" s="1042">
        <f t="shared" si="189"/>
        <v>0</v>
      </c>
      <c r="AV482" s="1043">
        <f>IF(AK482,IF(OR(AU482="",N(AU482)&lt;=0.000000001),"",_xlfn.XLOOKUP(AJ482,BJ15:BJ62,BN15:BN62,_xlfn.XLOOKUP(AJ482,BK15:BK62,BN15:BN62,_xlfn.XLOOKUP(AJ482,BL15:BL62,BN15:BN62,"")))),0)</f>
        <v>0</v>
      </c>
      <c r="AW482" s="1065" cm="1">
        <f t="array" ref="AW482">IF(AK482&lt;&gt;1,0,IF(OR(AU482="",N(AU482)&lt;=0.000000001),"",IF(OR(AO482="",N(AO482)&lt;=0.000000001),0,IF(ISNUMBER(AU482),IFERROR(_xlfn.LET(_xlpm.ai_test,TRIM(AJ482),_xlpm.r,IFERROR(_xlfn.XLOOKUP(_xlpm.ai_test,BJ15:BJ62,ROW(BJ15:BJ62),0,1),IFERROR(_xlfn.XLOOKUP(_xlpm.ai_test,BK15:BK62,ROW(BK15:BK62),0,1),_xlfn.XLOOKUP(_xlpm.ai_test,BL15:BL62,ROW(BL15:BL62),0,1))),_xlpm.p,_xlpm.r-MIN(ROW(BJ15:BJ62))+1,_xlpm.f,INDEX(BM15:BM62,_xlpm.p),_xlpm.u,INDEX(BN15:BN62,_xlpm.p),_xlpm.s,INDEX(BP15:BP62,_xlpm.p),_xlpm.q,N(AU482)/_xlpm.f,IF(_xlpm.q&gt;=_xlpm.s,ROUND(_xlpm.q,1)&amp;" "&amp;_xlpm.ai_test&amp;" = "&amp;ROUND(_xlpm.q*_xlpm.f,1)&amp;" "&amp;_xlpm.u,ROUND(_xlpm.q,1)&amp;" "&amp;_xlpm.ai_test)),""),""))))</f>
        <v>0</v>
      </c>
      <c r="AX482" s="1055"/>
      <c r="AY482" s="1042">
        <f t="shared" si="190"/>
        <v>0</v>
      </c>
      <c r="AZ482" s="1043" t="str">
        <f t="shared" si="191"/>
        <v/>
      </c>
      <c r="BA482" s="1044">
        <f t="shared" si="192"/>
        <v>0</v>
      </c>
      <c r="BB482" s="1045" t="str">
        <f t="shared" si="193"/>
        <v/>
      </c>
      <c r="BC482" s="1046"/>
      <c r="BD482" s="1047">
        <f t="shared" si="194"/>
        <v>0</v>
      </c>
      <c r="BE482" s="1048" t="str">
        <f t="shared" si="195"/>
        <v/>
      </c>
      <c r="BF482" s="262" t="s">
        <v>22</v>
      </c>
      <c r="BG482" s="1027">
        <f t="shared" si="196"/>
        <v>0</v>
      </c>
      <c r="BH482" s="1028">
        <f t="shared" si="197"/>
        <v>0</v>
      </c>
      <c r="BI482"/>
      <c r="BR482"/>
      <c r="BS482"/>
      <c r="BT482"/>
      <c r="BU482"/>
      <c r="BV482"/>
      <c r="BW482"/>
      <c r="BX482" s="964" t="str">
        <f t="shared" si="179"/>
        <v>►</v>
      </c>
      <c r="BY482" s="848"/>
      <c r="BZ482" s="848"/>
      <c r="CA482" s="848"/>
      <c r="CB482" s="848"/>
      <c r="CC482" s="848"/>
      <c r="CD482" s="262"/>
      <c r="CE482"/>
      <c r="CF482"/>
      <c r="CG482"/>
      <c r="CH482"/>
      <c r="CI482"/>
      <c r="CJ482"/>
      <c r="CK482"/>
      <c r="CL482" s="262"/>
      <c r="CM482"/>
      <c r="CN482"/>
      <c r="CO482"/>
      <c r="CP482"/>
      <c r="CQ482"/>
      <c r="CR482"/>
      <c r="CS482"/>
      <c r="CT482" s="262"/>
      <c r="CU482"/>
      <c r="CV482"/>
      <c r="CW482"/>
      <c r="CX482"/>
      <c r="CY482"/>
      <c r="CZ482"/>
      <c r="DA482"/>
      <c r="DB482" s="262"/>
      <c r="DC482" s="3">
        <v>1</v>
      </c>
    </row>
    <row r="483" spans="3:107" s="701" customFormat="1" ht="21" customHeight="1">
      <c r="C483"/>
      <c r="D483" s="262"/>
      <c r="E483" s="262"/>
      <c r="F483" s="262"/>
      <c r="G483" s="262"/>
      <c r="H483" s="262"/>
      <c r="I483" s="262"/>
      <c r="J483" s="262"/>
      <c r="K483" s="262"/>
      <c r="L483" s="115" t="s">
        <v>16</v>
      </c>
      <c r="M483" s="3141"/>
      <c r="N483" s="3142"/>
      <c r="O483" s="3141"/>
      <c r="P483" s="3143"/>
      <c r="Q483" s="3144"/>
      <c r="R483" s="3145"/>
      <c r="S483" s="3146"/>
      <c r="T483" s="3147"/>
      <c r="U483" s="3148"/>
      <c r="V483" s="3149"/>
      <c r="W483" s="2109"/>
      <c r="X483" s="3150"/>
      <c r="Y483" s="117"/>
      <c r="Z483" s="3151"/>
      <c r="AA483" s="3152"/>
      <c r="AB483" s="3153"/>
      <c r="AC483" s="3154"/>
      <c r="AD483" s="119"/>
      <c r="AE483" s="262" t="s">
        <v>22</v>
      </c>
      <c r="AF483" s="1035" t="str">
        <f t="shared" si="180"/>
        <v>►</v>
      </c>
      <c r="AG483" s="1036" t="str">
        <f t="shared" si="181"/>
        <v/>
      </c>
      <c r="AH483" s="1037" t="str">
        <f t="shared" si="182"/>
        <v/>
      </c>
      <c r="AI483" s="1036" t="str">
        <f t="shared" si="183"/>
        <v/>
      </c>
      <c r="AJ483" s="1037" t="str">
        <f t="shared" si="184"/>
        <v/>
      </c>
      <c r="AK483" s="1037">
        <f>IF(AND(L483="A",COUNTIF(BJ15:BL62,TRIM(U483))&gt;0),1,0)</f>
        <v>0</v>
      </c>
      <c r="AL483" s="1051" t="str" cm="1">
        <f t="array" ref="AL483">IF(AF483&lt;&gt;"A","",IFERROR((IFERROR(_xlfn.XLOOKUP(TRIM(SUBSTITUTE(U483,CHAR(160)," ")),BJ15:BJ62,BM15:BM62),IFERROR(_xlfn.XLOOKUP(TRIM(SUBSTITUTE(U483,CHAR(160)," ")),BK15:BK62,BM15:BM62),_xlfn.XLOOKUP(TRIM(SUBSTITUTE(U483,CHAR(160)," ")),BL15:BL62,BM15:BM62))))*T483*IF(ISBLANK(Q483),1,Q483)+IFERROR(_xlfn.XLOOKUP("RECHERCHEX",TRIM(L483:AD483),L483:AD483),0),0))</f>
        <v/>
      </c>
      <c r="AM483" s="1038">
        <f t="shared" si="185"/>
        <v>0</v>
      </c>
      <c r="AN483" s="1627" t="str">
        <f t="shared" si="186"/>
        <v/>
      </c>
      <c r="AO483" s="1039">
        <f t="shared" si="187"/>
        <v>0</v>
      </c>
      <c r="AP483" s="1039">
        <f t="shared" si="188"/>
        <v>0</v>
      </c>
      <c r="AQ483" s="1052">
        <f>IF(AO483&gt;0,AS9,0)</f>
        <v>0</v>
      </c>
      <c r="AR483" s="1626" t="str">
        <f>IF(TRIM(AG483)="▼ recette suivante", AG483, IF(AQ483&gt;0, IF(AT9&lt;&gt;"", AT9&amp;"-ou.or.o ❾ + or - &gt;", ""), ""))</f>
        <v/>
      </c>
      <c r="AS483" s="1064"/>
      <c r="AT483" s="1064"/>
      <c r="AU483" s="1053">
        <f t="shared" si="189"/>
        <v>0</v>
      </c>
      <c r="AV483" s="1054">
        <f>IF(AK483,IF(OR(AU483="",N(AU483)&lt;=0.000000001),"",_xlfn.XLOOKUP(AJ483,BJ15:BJ62,BN15:BN62,_xlfn.XLOOKUP(AJ483,BK15:BK62,BN15:BN62,_xlfn.XLOOKUP(AJ483,BL15:BL62,BN15:BN62,"")))),0)</f>
        <v>0</v>
      </c>
      <c r="AW483" s="1067" cm="1">
        <f t="array" ref="AW483">IF(AK483&lt;&gt;1,0,IF(OR(AU483="",N(AU483)&lt;=0.000000001),"",IF(OR(AO483="",N(AO483)&lt;=0.000000001),0,IF(ISNUMBER(AU483),IFERROR(_xlfn.LET(_xlpm.ai_test,TRIM(AJ483),_xlpm.r,IFERROR(_xlfn.XLOOKUP(_xlpm.ai_test,BJ15:BJ62,ROW(BJ15:BJ62),0,1),IFERROR(_xlfn.XLOOKUP(_xlpm.ai_test,BK15:BK62,ROW(BK15:BK62),0,1),_xlfn.XLOOKUP(_xlpm.ai_test,BL15:BL62,ROW(BL15:BL62),0,1))),_xlpm.p,_xlpm.r-MIN(ROW(BJ15:BJ62))+1,_xlpm.f,INDEX(BM15:BM62,_xlpm.p),_xlpm.u,INDEX(BN15:BN62,_xlpm.p),_xlpm.s,INDEX(BP15:BP62,_xlpm.p),_xlpm.q,N(AU483)/_xlpm.f,IF(_xlpm.q&gt;=_xlpm.s,ROUND(_xlpm.q,1)&amp;" "&amp;_xlpm.ai_test&amp;" = "&amp;ROUND(_xlpm.q*_xlpm.f,1)&amp;" "&amp;_xlpm.u,ROUND(_xlpm.q,1)&amp;" "&amp;_xlpm.ai_test)),""),""))))</f>
        <v>0</v>
      </c>
      <c r="AX483" s="1055"/>
      <c r="AY483" s="1053">
        <f t="shared" si="190"/>
        <v>0</v>
      </c>
      <c r="AZ483" s="1054" t="str">
        <f t="shared" si="191"/>
        <v/>
      </c>
      <c r="BA483" s="1056">
        <f t="shared" si="192"/>
        <v>0</v>
      </c>
      <c r="BB483" s="1057" t="str">
        <f t="shared" si="193"/>
        <v/>
      </c>
      <c r="BC483" s="1046"/>
      <c r="BD483" s="1058">
        <f t="shared" si="194"/>
        <v>0</v>
      </c>
      <c r="BE483" s="1048" t="str">
        <f t="shared" si="195"/>
        <v/>
      </c>
      <c r="BF483" s="262" t="s">
        <v>22</v>
      </c>
      <c r="BG483" s="1027">
        <f t="shared" si="196"/>
        <v>0</v>
      </c>
      <c r="BH483" s="1028">
        <f t="shared" si="197"/>
        <v>0</v>
      </c>
      <c r="BI483"/>
      <c r="BR483"/>
      <c r="BS483"/>
      <c r="BT483"/>
      <c r="BU483"/>
      <c r="BV483"/>
      <c r="BW483"/>
      <c r="BX483" s="964" t="str">
        <f t="shared" si="179"/>
        <v>►</v>
      </c>
      <c r="BY483" s="848"/>
      <c r="BZ483" s="848"/>
      <c r="CA483" s="848"/>
      <c r="CB483" s="848"/>
      <c r="CC483" s="848"/>
      <c r="CD483" s="262"/>
      <c r="CE483"/>
      <c r="CF483"/>
      <c r="CG483"/>
      <c r="CH483"/>
      <c r="CI483"/>
      <c r="CJ483"/>
      <c r="CK483"/>
      <c r="CL483" s="262"/>
      <c r="CM483"/>
      <c r="CN483"/>
      <c r="CO483"/>
      <c r="CP483"/>
      <c r="CQ483"/>
      <c r="CR483"/>
      <c r="CS483"/>
      <c r="CT483" s="262"/>
      <c r="CU483"/>
      <c r="CV483"/>
      <c r="CW483"/>
      <c r="CX483"/>
      <c r="CY483"/>
      <c r="CZ483"/>
      <c r="DA483"/>
      <c r="DB483" s="262"/>
      <c r="DC483" s="3">
        <v>1</v>
      </c>
    </row>
    <row r="484" spans="3:107" s="701" customFormat="1" ht="21" customHeight="1">
      <c r="C484"/>
      <c r="D484" s="262"/>
      <c r="E484" s="262"/>
      <c r="F484" s="262"/>
      <c r="G484" s="262"/>
      <c r="H484" s="262"/>
      <c r="I484" s="262"/>
      <c r="J484" s="262"/>
      <c r="K484" s="262"/>
      <c r="L484" s="115" t="s">
        <v>16</v>
      </c>
      <c r="M484" s="3141"/>
      <c r="N484" s="3142"/>
      <c r="O484" s="3141"/>
      <c r="P484" s="3143"/>
      <c r="Q484" s="3144"/>
      <c r="R484" s="3145"/>
      <c r="S484" s="3146"/>
      <c r="T484" s="3147"/>
      <c r="U484" s="3148"/>
      <c r="V484" s="3149"/>
      <c r="W484" s="2109"/>
      <c r="X484" s="3150"/>
      <c r="Y484" s="117"/>
      <c r="Z484" s="3151"/>
      <c r="AA484" s="3152"/>
      <c r="AB484" s="3153"/>
      <c r="AC484" s="3154"/>
      <c r="AD484" s="119"/>
      <c r="AE484" s="262" t="s">
        <v>22</v>
      </c>
      <c r="AF484" s="1035" t="str">
        <f t="shared" si="180"/>
        <v>►</v>
      </c>
      <c r="AG484" s="1036" t="str">
        <f t="shared" si="181"/>
        <v/>
      </c>
      <c r="AH484" s="1037" t="str">
        <f t="shared" si="182"/>
        <v/>
      </c>
      <c r="AI484" s="1036" t="str">
        <f t="shared" si="183"/>
        <v/>
      </c>
      <c r="AJ484" s="1037" t="str">
        <f t="shared" si="184"/>
        <v/>
      </c>
      <c r="AK484" s="1037">
        <f>IF(AND(L484="A",COUNTIF(BJ15:BL62,TRIM(U484))&gt;0),1,0)</f>
        <v>0</v>
      </c>
      <c r="AL484" s="1051" t="str" cm="1">
        <f t="array" ref="AL484">IF(AF484&lt;&gt;"A","",IFERROR((IFERROR(_xlfn.XLOOKUP(TRIM(SUBSTITUTE(U484,CHAR(160)," ")),BJ15:BJ62,BM15:BM62),IFERROR(_xlfn.XLOOKUP(TRIM(SUBSTITUTE(U484,CHAR(160)," ")),BK15:BK62,BM15:BM62),_xlfn.XLOOKUP(TRIM(SUBSTITUTE(U484,CHAR(160)," ")),BL15:BL62,BM15:BM62))))*T484*IF(ISBLANK(Q484),1,Q484)+IFERROR(_xlfn.XLOOKUP("RECHERCHEX",TRIM(L484:AD484),L484:AD484),0),0))</f>
        <v/>
      </c>
      <c r="AM484" s="1038">
        <f t="shared" si="185"/>
        <v>0</v>
      </c>
      <c r="AN484" s="1627" t="str">
        <f t="shared" si="186"/>
        <v/>
      </c>
      <c r="AO484" s="1039">
        <f t="shared" si="187"/>
        <v>0</v>
      </c>
      <c r="AP484" s="1039">
        <f t="shared" si="188"/>
        <v>0</v>
      </c>
      <c r="AQ484" s="1040">
        <f>IF(AO484&gt;0,AS9,0)</f>
        <v>0</v>
      </c>
      <c r="AR484" s="1628" t="str">
        <f>IF(TRIM(AG484)="▼ recette suivante", AG484, IF(AQ484&gt;0, IF(AT9&lt;&gt;"", AT9&amp;"-ou.or.o ❾ + or - &gt;", ""), ""))</f>
        <v/>
      </c>
      <c r="AS484" s="1064"/>
      <c r="AT484" s="1064"/>
      <c r="AU484" s="1042">
        <f t="shared" si="189"/>
        <v>0</v>
      </c>
      <c r="AV484" s="1043">
        <f>IF(AK484,IF(OR(AU484="",N(AU484)&lt;=0.000000001),"",_xlfn.XLOOKUP(AJ484,BJ15:BJ62,BN15:BN62,_xlfn.XLOOKUP(AJ484,BK15:BK62,BN15:BN62,_xlfn.XLOOKUP(AJ484,BL15:BL62,BN15:BN62,"")))),0)</f>
        <v>0</v>
      </c>
      <c r="AW484" s="1065" cm="1">
        <f t="array" ref="AW484">IF(AK484&lt;&gt;1,0,IF(OR(AU484="",N(AU484)&lt;=0.000000001),"",IF(OR(AO484="",N(AO484)&lt;=0.000000001),0,IF(ISNUMBER(AU484),IFERROR(_xlfn.LET(_xlpm.ai_test,TRIM(AJ484),_xlpm.r,IFERROR(_xlfn.XLOOKUP(_xlpm.ai_test,BJ15:BJ62,ROW(BJ15:BJ62),0,1),IFERROR(_xlfn.XLOOKUP(_xlpm.ai_test,BK15:BK62,ROW(BK15:BK62),0,1),_xlfn.XLOOKUP(_xlpm.ai_test,BL15:BL62,ROW(BL15:BL62),0,1))),_xlpm.p,_xlpm.r-MIN(ROW(BJ15:BJ62))+1,_xlpm.f,INDEX(BM15:BM62,_xlpm.p),_xlpm.u,INDEX(BN15:BN62,_xlpm.p),_xlpm.s,INDEX(BP15:BP62,_xlpm.p),_xlpm.q,N(AU484)/_xlpm.f,IF(_xlpm.q&gt;=_xlpm.s,ROUND(_xlpm.q,1)&amp;" "&amp;_xlpm.ai_test&amp;" = "&amp;ROUND(_xlpm.q*_xlpm.f,1)&amp;" "&amp;_xlpm.u,ROUND(_xlpm.q,1)&amp;" "&amp;_xlpm.ai_test)),""),""))))</f>
        <v>0</v>
      </c>
      <c r="AX484" s="1055"/>
      <c r="AY484" s="1042">
        <f t="shared" si="190"/>
        <v>0</v>
      </c>
      <c r="AZ484" s="1043" t="str">
        <f t="shared" si="191"/>
        <v/>
      </c>
      <c r="BA484" s="1044">
        <f t="shared" si="192"/>
        <v>0</v>
      </c>
      <c r="BB484" s="1045" t="str">
        <f t="shared" si="193"/>
        <v/>
      </c>
      <c r="BC484" s="1046"/>
      <c r="BD484" s="1047">
        <f t="shared" si="194"/>
        <v>0</v>
      </c>
      <c r="BE484" s="1048" t="str">
        <f t="shared" si="195"/>
        <v/>
      </c>
      <c r="BF484" s="262" t="s">
        <v>22</v>
      </c>
      <c r="BG484" s="1027">
        <f t="shared" si="196"/>
        <v>0</v>
      </c>
      <c r="BH484" s="1028">
        <f t="shared" si="197"/>
        <v>0</v>
      </c>
      <c r="BI484"/>
      <c r="BR484"/>
      <c r="BS484"/>
      <c r="BT484"/>
      <c r="BU484"/>
      <c r="BV484"/>
      <c r="BW484"/>
      <c r="BX484" s="964" t="str">
        <f t="shared" si="179"/>
        <v>►</v>
      </c>
      <c r="BY484" s="848"/>
      <c r="BZ484" s="848"/>
      <c r="CA484" s="848"/>
      <c r="CB484" s="848"/>
      <c r="CC484" s="848"/>
      <c r="CD484" s="262"/>
      <c r="CE484"/>
      <c r="CF484"/>
      <c r="CG484"/>
      <c r="CH484"/>
      <c r="CI484"/>
      <c r="CJ484"/>
      <c r="CK484"/>
      <c r="CL484" s="262"/>
      <c r="CM484"/>
      <c r="CN484"/>
      <c r="CO484"/>
      <c r="CP484"/>
      <c r="CQ484"/>
      <c r="CR484"/>
      <c r="CS484"/>
      <c r="CT484" s="262"/>
      <c r="CU484"/>
      <c r="CV484"/>
      <c r="CW484"/>
      <c r="CX484"/>
      <c r="CY484"/>
      <c r="CZ484"/>
      <c r="DA484"/>
      <c r="DB484" s="262"/>
      <c r="DC484" s="3">
        <v>1</v>
      </c>
    </row>
    <row r="485" spans="3:107" s="701" customFormat="1" ht="21" customHeight="1">
      <c r="C485"/>
      <c r="D485" s="262"/>
      <c r="E485" s="262"/>
      <c r="F485" s="262"/>
      <c r="G485" s="262"/>
      <c r="H485" s="262"/>
      <c r="I485" s="262"/>
      <c r="J485" s="262"/>
      <c r="K485" s="262"/>
      <c r="L485" s="115" t="s">
        <v>16</v>
      </c>
      <c r="M485" s="3141"/>
      <c r="N485" s="3142"/>
      <c r="O485" s="3141"/>
      <c r="P485" s="3143"/>
      <c r="Q485" s="3144"/>
      <c r="R485" s="3145"/>
      <c r="S485" s="3146"/>
      <c r="T485" s="3147"/>
      <c r="U485" s="3148"/>
      <c r="V485" s="3149"/>
      <c r="W485" s="2109"/>
      <c r="X485" s="3150"/>
      <c r="Y485" s="117"/>
      <c r="Z485" s="3151"/>
      <c r="AA485" s="3152"/>
      <c r="AB485" s="3153"/>
      <c r="AC485" s="3154"/>
      <c r="AD485" s="119"/>
      <c r="AE485" s="262" t="s">
        <v>22</v>
      </c>
      <c r="AF485" s="1035" t="str">
        <f t="shared" si="180"/>
        <v>►</v>
      </c>
      <c r="AG485" s="1036" t="str">
        <f t="shared" si="181"/>
        <v/>
      </c>
      <c r="AH485" s="1037" t="str">
        <f t="shared" si="182"/>
        <v/>
      </c>
      <c r="AI485" s="1036" t="str">
        <f t="shared" si="183"/>
        <v/>
      </c>
      <c r="AJ485" s="1037" t="str">
        <f t="shared" si="184"/>
        <v/>
      </c>
      <c r="AK485" s="1037">
        <f>IF(AND(L485="A",COUNTIF(BJ15:BL62,TRIM(U485))&gt;0),1,0)</f>
        <v>0</v>
      </c>
      <c r="AL485" s="1051" t="str" cm="1">
        <f t="array" ref="AL485">IF(AF485&lt;&gt;"A","",IFERROR((IFERROR(_xlfn.XLOOKUP(TRIM(SUBSTITUTE(U485,CHAR(160)," ")),BJ15:BJ62,BM15:BM62),IFERROR(_xlfn.XLOOKUP(TRIM(SUBSTITUTE(U485,CHAR(160)," ")),BK15:BK62,BM15:BM62),_xlfn.XLOOKUP(TRIM(SUBSTITUTE(U485,CHAR(160)," ")),BL15:BL62,BM15:BM62))))*T485*IF(ISBLANK(Q485),1,Q485)+IFERROR(_xlfn.XLOOKUP("RECHERCHEX",TRIM(L485:AD485),L485:AD485),0),0))</f>
        <v/>
      </c>
      <c r="AM485" s="1038">
        <f t="shared" si="185"/>
        <v>0</v>
      </c>
      <c r="AN485" s="1627" t="str">
        <f t="shared" si="186"/>
        <v/>
      </c>
      <c r="AO485" s="1039">
        <f t="shared" si="187"/>
        <v>0</v>
      </c>
      <c r="AP485" s="1039">
        <f t="shared" si="188"/>
        <v>0</v>
      </c>
      <c r="AQ485" s="1052">
        <f>IF(AO485&gt;0,AS9,0)</f>
        <v>0</v>
      </c>
      <c r="AR485" s="1626" t="str">
        <f>IF(TRIM(AG485)="▼ recette suivante", AG485, IF(AQ485&gt;0, IF(AT9&lt;&gt;"", AT9&amp;"-ou.or.o ❾ + or - &gt;", ""), ""))</f>
        <v/>
      </c>
      <c r="AS485" s="1064"/>
      <c r="AT485" s="1064"/>
      <c r="AU485" s="1053">
        <f t="shared" si="189"/>
        <v>0</v>
      </c>
      <c r="AV485" s="1054">
        <f>IF(AK485,IF(OR(AU485="",N(AU485)&lt;=0.000000001),"",_xlfn.XLOOKUP(AJ485,BJ15:BJ62,BN15:BN62,_xlfn.XLOOKUP(AJ485,BK15:BK62,BN15:BN62,_xlfn.XLOOKUP(AJ485,BL15:BL62,BN15:BN62,"")))),0)</f>
        <v>0</v>
      </c>
      <c r="AW485" s="1067" cm="1">
        <f t="array" ref="AW485">IF(AK485&lt;&gt;1,0,IF(OR(AU485="",N(AU485)&lt;=0.000000001),"",IF(OR(AO485="",N(AO485)&lt;=0.000000001),0,IF(ISNUMBER(AU485),IFERROR(_xlfn.LET(_xlpm.ai_test,TRIM(AJ485),_xlpm.r,IFERROR(_xlfn.XLOOKUP(_xlpm.ai_test,BJ15:BJ62,ROW(BJ15:BJ62),0,1),IFERROR(_xlfn.XLOOKUP(_xlpm.ai_test,BK15:BK62,ROW(BK15:BK62),0,1),_xlfn.XLOOKUP(_xlpm.ai_test,BL15:BL62,ROW(BL15:BL62),0,1))),_xlpm.p,_xlpm.r-MIN(ROW(BJ15:BJ62))+1,_xlpm.f,INDEX(BM15:BM62,_xlpm.p),_xlpm.u,INDEX(BN15:BN62,_xlpm.p),_xlpm.s,INDEX(BP15:BP62,_xlpm.p),_xlpm.q,N(AU485)/_xlpm.f,IF(_xlpm.q&gt;=_xlpm.s,ROUND(_xlpm.q,1)&amp;" "&amp;_xlpm.ai_test&amp;" = "&amp;ROUND(_xlpm.q*_xlpm.f,1)&amp;" "&amp;_xlpm.u,ROUND(_xlpm.q,1)&amp;" "&amp;_xlpm.ai_test)),""),""))))</f>
        <v>0</v>
      </c>
      <c r="AX485" s="1055"/>
      <c r="AY485" s="1053">
        <f t="shared" si="190"/>
        <v>0</v>
      </c>
      <c r="AZ485" s="1054" t="str">
        <f t="shared" si="191"/>
        <v/>
      </c>
      <c r="BA485" s="1056">
        <f t="shared" si="192"/>
        <v>0</v>
      </c>
      <c r="BB485" s="1057" t="str">
        <f t="shared" si="193"/>
        <v/>
      </c>
      <c r="BC485" s="1046"/>
      <c r="BD485" s="1058">
        <f t="shared" si="194"/>
        <v>0</v>
      </c>
      <c r="BE485" s="1048" t="str">
        <f t="shared" si="195"/>
        <v/>
      </c>
      <c r="BF485" s="262" t="s">
        <v>22</v>
      </c>
      <c r="BG485" s="1027">
        <f t="shared" si="196"/>
        <v>0</v>
      </c>
      <c r="BH485" s="1028">
        <f t="shared" si="197"/>
        <v>0</v>
      </c>
      <c r="BI485"/>
      <c r="BR485"/>
      <c r="BS485"/>
      <c r="BT485"/>
      <c r="BU485"/>
      <c r="BV485"/>
      <c r="BW485"/>
      <c r="BX485" s="964" t="str">
        <f t="shared" si="179"/>
        <v>►</v>
      </c>
      <c r="BY485" s="848"/>
      <c r="BZ485" s="848"/>
      <c r="CA485" s="848"/>
      <c r="CB485" s="848"/>
      <c r="CC485" s="848"/>
      <c r="CD485" s="262"/>
      <c r="CE485"/>
      <c r="CF485"/>
      <c r="CG485"/>
      <c r="CH485"/>
      <c r="CI485"/>
      <c r="CJ485"/>
      <c r="CK485"/>
      <c r="CL485" s="262"/>
      <c r="CM485"/>
      <c r="CN485"/>
      <c r="CO485"/>
      <c r="CP485"/>
      <c r="CQ485"/>
      <c r="CR485"/>
      <c r="CS485"/>
      <c r="CT485" s="262"/>
      <c r="CU485"/>
      <c r="CV485"/>
      <c r="CW485"/>
      <c r="CX485"/>
      <c r="CY485"/>
      <c r="CZ485"/>
      <c r="DA485"/>
      <c r="DB485" s="262"/>
      <c r="DC485" s="3">
        <v>1</v>
      </c>
    </row>
    <row r="486" spans="3:107" s="701" customFormat="1" ht="21" customHeight="1">
      <c r="C486"/>
      <c r="D486" s="262"/>
      <c r="E486" s="262"/>
      <c r="F486" s="262"/>
      <c r="G486" s="262"/>
      <c r="H486" s="262"/>
      <c r="I486" s="262"/>
      <c r="J486" s="262"/>
      <c r="K486" s="262"/>
      <c r="L486" s="115" t="s">
        <v>16</v>
      </c>
      <c r="M486" s="3141"/>
      <c r="N486" s="3142"/>
      <c r="O486" s="3141"/>
      <c r="P486" s="3143"/>
      <c r="Q486" s="3144"/>
      <c r="R486" s="3145"/>
      <c r="S486" s="3146"/>
      <c r="T486" s="3147"/>
      <c r="U486" s="3148"/>
      <c r="V486" s="3149"/>
      <c r="W486" s="2109"/>
      <c r="X486" s="3150"/>
      <c r="Y486" s="117"/>
      <c r="Z486" s="3151"/>
      <c r="AA486" s="3152"/>
      <c r="AB486" s="3153"/>
      <c r="AC486" s="3154"/>
      <c r="AD486" s="119"/>
      <c r="AE486" s="262" t="s">
        <v>22</v>
      </c>
      <c r="AF486" s="1035" t="str">
        <f t="shared" si="180"/>
        <v>►</v>
      </c>
      <c r="AG486" s="1036" t="str">
        <f t="shared" si="181"/>
        <v/>
      </c>
      <c r="AH486" s="1037" t="str">
        <f t="shared" si="182"/>
        <v/>
      </c>
      <c r="AI486" s="1036" t="str">
        <f t="shared" si="183"/>
        <v/>
      </c>
      <c r="AJ486" s="1037" t="str">
        <f t="shared" si="184"/>
        <v/>
      </c>
      <c r="AK486" s="1037">
        <f>IF(AND(L486="A",COUNTIF(BJ15:BL62,TRIM(U486))&gt;0),1,0)</f>
        <v>0</v>
      </c>
      <c r="AL486" s="1051" t="str" cm="1">
        <f t="array" ref="AL486">IF(AF486&lt;&gt;"A","",IFERROR((IFERROR(_xlfn.XLOOKUP(TRIM(SUBSTITUTE(U486,CHAR(160)," ")),BJ15:BJ62,BM15:BM62),IFERROR(_xlfn.XLOOKUP(TRIM(SUBSTITUTE(U486,CHAR(160)," ")),BK15:BK62,BM15:BM62),_xlfn.XLOOKUP(TRIM(SUBSTITUTE(U486,CHAR(160)," ")),BL15:BL62,BM15:BM62))))*T486*IF(ISBLANK(Q486),1,Q486)+IFERROR(_xlfn.XLOOKUP("RECHERCHEX",TRIM(L486:AD486),L486:AD486),0),0))</f>
        <v/>
      </c>
      <c r="AM486" s="1038">
        <f t="shared" si="185"/>
        <v>0</v>
      </c>
      <c r="AN486" s="1627" t="str">
        <f t="shared" si="186"/>
        <v/>
      </c>
      <c r="AO486" s="1039">
        <f t="shared" si="187"/>
        <v>0</v>
      </c>
      <c r="AP486" s="1039">
        <f t="shared" si="188"/>
        <v>0</v>
      </c>
      <c r="AQ486" s="1040">
        <f>IF(AO486&gt;0,AS9,0)</f>
        <v>0</v>
      </c>
      <c r="AR486" s="1628" t="str">
        <f>IF(TRIM(AG486)="▼ recette suivante", AG486, IF(AQ486&gt;0, IF(AT9&lt;&gt;"", AT9&amp;"-ou.or.o ❾ + or - &gt;", ""), ""))</f>
        <v/>
      </c>
      <c r="AS486" s="1064"/>
      <c r="AT486" s="1064"/>
      <c r="AU486" s="1042">
        <f t="shared" si="189"/>
        <v>0</v>
      </c>
      <c r="AV486" s="1043">
        <f>IF(AK486,IF(OR(AU486="",N(AU486)&lt;=0.000000001),"",_xlfn.XLOOKUP(AJ486,BJ15:BJ62,BN15:BN62,_xlfn.XLOOKUP(AJ486,BK15:BK62,BN15:BN62,_xlfn.XLOOKUP(AJ486,BL15:BL62,BN15:BN62,"")))),0)</f>
        <v>0</v>
      </c>
      <c r="AW486" s="1065" cm="1">
        <f t="array" ref="AW486">IF(AK486&lt;&gt;1,0,IF(OR(AU486="",N(AU486)&lt;=0.000000001),"",IF(OR(AO486="",N(AO486)&lt;=0.000000001),0,IF(ISNUMBER(AU486),IFERROR(_xlfn.LET(_xlpm.ai_test,TRIM(AJ486),_xlpm.r,IFERROR(_xlfn.XLOOKUP(_xlpm.ai_test,BJ15:BJ62,ROW(BJ15:BJ62),0,1),IFERROR(_xlfn.XLOOKUP(_xlpm.ai_test,BK15:BK62,ROW(BK15:BK62),0,1),_xlfn.XLOOKUP(_xlpm.ai_test,BL15:BL62,ROW(BL15:BL62),0,1))),_xlpm.p,_xlpm.r-MIN(ROW(BJ15:BJ62))+1,_xlpm.f,INDEX(BM15:BM62,_xlpm.p),_xlpm.u,INDEX(BN15:BN62,_xlpm.p),_xlpm.s,INDEX(BP15:BP62,_xlpm.p),_xlpm.q,N(AU486)/_xlpm.f,IF(_xlpm.q&gt;=_xlpm.s,ROUND(_xlpm.q,1)&amp;" "&amp;_xlpm.ai_test&amp;" = "&amp;ROUND(_xlpm.q*_xlpm.f,1)&amp;" "&amp;_xlpm.u,ROUND(_xlpm.q,1)&amp;" "&amp;_xlpm.ai_test)),""),""))))</f>
        <v>0</v>
      </c>
      <c r="AX486" s="1055"/>
      <c r="AY486" s="1042">
        <f t="shared" si="190"/>
        <v>0</v>
      </c>
      <c r="AZ486" s="1043" t="str">
        <f t="shared" si="191"/>
        <v/>
      </c>
      <c r="BA486" s="1044">
        <f t="shared" si="192"/>
        <v>0</v>
      </c>
      <c r="BB486" s="1045" t="str">
        <f t="shared" si="193"/>
        <v/>
      </c>
      <c r="BC486" s="1046"/>
      <c r="BD486" s="1047">
        <f t="shared" si="194"/>
        <v>0</v>
      </c>
      <c r="BE486" s="1048" t="str">
        <f t="shared" si="195"/>
        <v/>
      </c>
      <c r="BF486" s="262" t="s">
        <v>22</v>
      </c>
      <c r="BG486" s="1027">
        <f t="shared" si="196"/>
        <v>0</v>
      </c>
      <c r="BH486" s="1028">
        <f t="shared" si="197"/>
        <v>0</v>
      </c>
      <c r="BI486"/>
      <c r="BR486"/>
      <c r="BS486"/>
      <c r="BT486"/>
      <c r="BU486"/>
      <c r="BV486"/>
      <c r="BW486"/>
      <c r="BX486" s="964" t="str">
        <f t="shared" si="179"/>
        <v>►</v>
      </c>
      <c r="BY486" s="848"/>
      <c r="BZ486" s="848"/>
      <c r="CA486" s="848"/>
      <c r="CB486" s="848"/>
      <c r="CC486" s="848"/>
      <c r="CD486" s="262"/>
      <c r="CE486"/>
      <c r="CF486"/>
      <c r="CG486"/>
      <c r="CH486"/>
      <c r="CI486"/>
      <c r="CJ486"/>
      <c r="CK486"/>
      <c r="CL486" s="262"/>
      <c r="CM486"/>
      <c r="CN486"/>
      <c r="CO486"/>
      <c r="CP486"/>
      <c r="CQ486"/>
      <c r="CR486"/>
      <c r="CS486"/>
      <c r="CT486" s="262"/>
      <c r="CU486"/>
      <c r="CV486"/>
      <c r="CW486"/>
      <c r="CX486"/>
      <c r="CY486"/>
      <c r="CZ486"/>
      <c r="DA486"/>
      <c r="DB486" s="262"/>
      <c r="DC486" s="3">
        <v>1</v>
      </c>
    </row>
    <row r="487" spans="3:107" s="701" customFormat="1" ht="21" customHeight="1">
      <c r="C487"/>
      <c r="D487" s="262"/>
      <c r="E487" s="262"/>
      <c r="F487" s="262"/>
      <c r="G487" s="262"/>
      <c r="H487" s="262"/>
      <c r="I487" s="262"/>
      <c r="J487" s="262"/>
      <c r="K487" s="262"/>
      <c r="L487" s="115" t="s">
        <v>16</v>
      </c>
      <c r="M487" s="3141"/>
      <c r="N487" s="3142"/>
      <c r="O487" s="3141"/>
      <c r="P487" s="3143"/>
      <c r="Q487" s="3144"/>
      <c r="R487" s="3145"/>
      <c r="S487" s="3146"/>
      <c r="T487" s="3147"/>
      <c r="U487" s="3148"/>
      <c r="V487" s="3149"/>
      <c r="W487" s="2109"/>
      <c r="X487" s="3150"/>
      <c r="Y487" s="117"/>
      <c r="Z487" s="3151"/>
      <c r="AA487" s="3152"/>
      <c r="AB487" s="3153"/>
      <c r="AC487" s="3154"/>
      <c r="AD487" s="119"/>
      <c r="AE487" s="262" t="s">
        <v>22</v>
      </c>
      <c r="AF487" s="1035" t="str">
        <f t="shared" si="180"/>
        <v>►</v>
      </c>
      <c r="AG487" s="1036" t="str">
        <f t="shared" si="181"/>
        <v/>
      </c>
      <c r="AH487" s="1037" t="str">
        <f t="shared" si="182"/>
        <v/>
      </c>
      <c r="AI487" s="1036" t="str">
        <f t="shared" si="183"/>
        <v/>
      </c>
      <c r="AJ487" s="1037" t="str">
        <f t="shared" si="184"/>
        <v/>
      </c>
      <c r="AK487" s="1037">
        <f>IF(AND(L487="A",COUNTIF(BJ15:BL62,TRIM(U487))&gt;0),1,0)</f>
        <v>0</v>
      </c>
      <c r="AL487" s="1051" t="str" cm="1">
        <f t="array" ref="AL487">IF(AF487&lt;&gt;"A","",IFERROR((IFERROR(_xlfn.XLOOKUP(TRIM(SUBSTITUTE(U487,CHAR(160)," ")),BJ15:BJ62,BM15:BM62),IFERROR(_xlfn.XLOOKUP(TRIM(SUBSTITUTE(U487,CHAR(160)," ")),BK15:BK62,BM15:BM62),_xlfn.XLOOKUP(TRIM(SUBSTITUTE(U487,CHAR(160)," ")),BL15:BL62,BM15:BM62))))*T487*IF(ISBLANK(Q487),1,Q487)+IFERROR(_xlfn.XLOOKUP("RECHERCHEX",TRIM(L487:AD487),L487:AD487),0),0))</f>
        <v/>
      </c>
      <c r="AM487" s="1038">
        <f t="shared" si="185"/>
        <v>0</v>
      </c>
      <c r="AN487" s="1627" t="str">
        <f t="shared" si="186"/>
        <v/>
      </c>
      <c r="AO487" s="1039">
        <f t="shared" si="187"/>
        <v>0</v>
      </c>
      <c r="AP487" s="1039">
        <f t="shared" si="188"/>
        <v>0</v>
      </c>
      <c r="AQ487" s="1052">
        <f>IF(AO487&gt;0,AS9,0)</f>
        <v>0</v>
      </c>
      <c r="AR487" s="1626" t="str">
        <f>IF(TRIM(AG487)="▼ recette suivante", AG487, IF(AQ487&gt;0, IF(AT9&lt;&gt;"", AT9&amp;"-ou.or.o ❾ + or - &gt;", ""), ""))</f>
        <v/>
      </c>
      <c r="AS487" s="1064"/>
      <c r="AT487" s="1064"/>
      <c r="AU487" s="1053">
        <f t="shared" si="189"/>
        <v>0</v>
      </c>
      <c r="AV487" s="1054">
        <f>IF(AK487,IF(OR(AU487="",N(AU487)&lt;=0.000000001),"",_xlfn.XLOOKUP(AJ487,BJ15:BJ62,BN15:BN62,_xlfn.XLOOKUP(AJ487,BK15:BK62,BN15:BN62,_xlfn.XLOOKUP(AJ487,BL15:BL62,BN15:BN62,"")))),0)</f>
        <v>0</v>
      </c>
      <c r="AW487" s="1067" cm="1">
        <f t="array" ref="AW487">IF(AK487&lt;&gt;1,0,IF(OR(AU487="",N(AU487)&lt;=0.000000001),"",IF(OR(AO487="",N(AO487)&lt;=0.000000001),0,IF(ISNUMBER(AU487),IFERROR(_xlfn.LET(_xlpm.ai_test,TRIM(AJ487),_xlpm.r,IFERROR(_xlfn.XLOOKUP(_xlpm.ai_test,BJ15:BJ62,ROW(BJ15:BJ62),0,1),IFERROR(_xlfn.XLOOKUP(_xlpm.ai_test,BK15:BK62,ROW(BK15:BK62),0,1),_xlfn.XLOOKUP(_xlpm.ai_test,BL15:BL62,ROW(BL15:BL62),0,1))),_xlpm.p,_xlpm.r-MIN(ROW(BJ15:BJ62))+1,_xlpm.f,INDEX(BM15:BM62,_xlpm.p),_xlpm.u,INDEX(BN15:BN62,_xlpm.p),_xlpm.s,INDEX(BP15:BP62,_xlpm.p),_xlpm.q,N(AU487)/_xlpm.f,IF(_xlpm.q&gt;=_xlpm.s,ROUND(_xlpm.q,1)&amp;" "&amp;_xlpm.ai_test&amp;" = "&amp;ROUND(_xlpm.q*_xlpm.f,1)&amp;" "&amp;_xlpm.u,ROUND(_xlpm.q,1)&amp;" "&amp;_xlpm.ai_test)),""),""))))</f>
        <v>0</v>
      </c>
      <c r="AX487" s="1055"/>
      <c r="AY487" s="1053">
        <f t="shared" si="190"/>
        <v>0</v>
      </c>
      <c r="AZ487" s="1054" t="str">
        <f t="shared" si="191"/>
        <v/>
      </c>
      <c r="BA487" s="1056">
        <f t="shared" si="192"/>
        <v>0</v>
      </c>
      <c r="BB487" s="1057" t="str">
        <f t="shared" si="193"/>
        <v/>
      </c>
      <c r="BC487" s="1046"/>
      <c r="BD487" s="1058">
        <f t="shared" si="194"/>
        <v>0</v>
      </c>
      <c r="BE487" s="1048" t="str">
        <f t="shared" si="195"/>
        <v/>
      </c>
      <c r="BF487" s="262" t="s">
        <v>22</v>
      </c>
      <c r="BG487" s="1027">
        <f t="shared" si="196"/>
        <v>0</v>
      </c>
      <c r="BH487" s="1028">
        <f t="shared" si="197"/>
        <v>0</v>
      </c>
      <c r="BI487"/>
      <c r="BR487"/>
      <c r="BS487"/>
      <c r="BT487"/>
      <c r="BU487"/>
      <c r="BV487"/>
      <c r="BW487"/>
      <c r="BX487" s="964" t="str">
        <f t="shared" si="179"/>
        <v>►</v>
      </c>
      <c r="BY487" s="848"/>
      <c r="BZ487" s="848"/>
      <c r="CA487" s="848"/>
      <c r="CB487" s="848"/>
      <c r="CC487" s="848"/>
      <c r="CD487" s="262"/>
      <c r="CE487"/>
      <c r="CF487"/>
      <c r="CG487"/>
      <c r="CH487"/>
      <c r="CI487"/>
      <c r="CJ487"/>
      <c r="CK487"/>
      <c r="CL487" s="262"/>
      <c r="CM487"/>
      <c r="CN487"/>
      <c r="CO487"/>
      <c r="CP487"/>
      <c r="CQ487"/>
      <c r="CR487"/>
      <c r="CS487"/>
      <c r="CT487" s="262"/>
      <c r="CU487"/>
      <c r="CV487"/>
      <c r="CW487"/>
      <c r="CX487"/>
      <c r="CY487"/>
      <c r="CZ487"/>
      <c r="DA487"/>
      <c r="DB487" s="262"/>
      <c r="DC487" s="3">
        <v>1</v>
      </c>
    </row>
    <row r="488" spans="3:107" s="701" customFormat="1" ht="21" customHeight="1">
      <c r="C488"/>
      <c r="D488" s="262"/>
      <c r="E488" s="262"/>
      <c r="F488" s="262"/>
      <c r="G488" s="262"/>
      <c r="H488" s="262"/>
      <c r="I488" s="262"/>
      <c r="J488" s="262"/>
      <c r="K488" s="262"/>
      <c r="L488" s="115" t="s">
        <v>16</v>
      </c>
      <c r="M488" s="3141"/>
      <c r="N488" s="3142"/>
      <c r="O488" s="3141"/>
      <c r="P488" s="3143"/>
      <c r="Q488" s="3144"/>
      <c r="R488" s="3145"/>
      <c r="S488" s="3146"/>
      <c r="T488" s="3147"/>
      <c r="U488" s="3148"/>
      <c r="V488" s="3149"/>
      <c r="W488" s="2109"/>
      <c r="X488" s="3150"/>
      <c r="Y488" s="117"/>
      <c r="Z488" s="3151"/>
      <c r="AA488" s="3152"/>
      <c r="AB488" s="3153"/>
      <c r="AC488" s="3154"/>
      <c r="AD488" s="119"/>
      <c r="AE488" s="262" t="s">
        <v>22</v>
      </c>
      <c r="AF488" s="1035" t="str">
        <f t="shared" si="180"/>
        <v>►</v>
      </c>
      <c r="AG488" s="1036" t="str">
        <f t="shared" si="181"/>
        <v/>
      </c>
      <c r="AH488" s="1037" t="str">
        <f t="shared" si="182"/>
        <v/>
      </c>
      <c r="AI488" s="1036" t="str">
        <f t="shared" si="183"/>
        <v/>
      </c>
      <c r="AJ488" s="1037" t="str">
        <f t="shared" si="184"/>
        <v/>
      </c>
      <c r="AK488" s="1037">
        <f>IF(AND(L488="A",COUNTIF(BJ15:BL62,TRIM(U488))&gt;0),1,0)</f>
        <v>0</v>
      </c>
      <c r="AL488" s="1051" t="str" cm="1">
        <f t="array" ref="AL488">IF(AF488&lt;&gt;"A","",IFERROR((IFERROR(_xlfn.XLOOKUP(TRIM(SUBSTITUTE(U488,CHAR(160)," ")),BJ15:BJ62,BM15:BM62),IFERROR(_xlfn.XLOOKUP(TRIM(SUBSTITUTE(U488,CHAR(160)," ")),BK15:BK62,BM15:BM62),_xlfn.XLOOKUP(TRIM(SUBSTITUTE(U488,CHAR(160)," ")),BL15:BL62,BM15:BM62))))*T488*IF(ISBLANK(Q488),1,Q488)+IFERROR(_xlfn.XLOOKUP("RECHERCHEX",TRIM(L488:AD488),L488:AD488),0),0))</f>
        <v/>
      </c>
      <c r="AM488" s="1038">
        <f t="shared" si="185"/>
        <v>0</v>
      </c>
      <c r="AN488" s="1627" t="str">
        <f t="shared" si="186"/>
        <v/>
      </c>
      <c r="AO488" s="1039">
        <f t="shared" si="187"/>
        <v>0</v>
      </c>
      <c r="AP488" s="1039">
        <f t="shared" si="188"/>
        <v>0</v>
      </c>
      <c r="AQ488" s="1040">
        <f>IF(AO488&gt;0,AS9,0)</f>
        <v>0</v>
      </c>
      <c r="AR488" s="1628" t="str">
        <f>IF(TRIM(AG488)="▼ recette suivante", AG488, IF(AQ488&gt;0, IF(AT9&lt;&gt;"", AT9&amp;"-ou.or.o ❾ + or - &gt;", ""), ""))</f>
        <v/>
      </c>
      <c r="AS488" s="1064"/>
      <c r="AT488" s="1064"/>
      <c r="AU488" s="1042">
        <f t="shared" si="189"/>
        <v>0</v>
      </c>
      <c r="AV488" s="1043">
        <f>IF(AK488,IF(OR(AU488="",N(AU488)&lt;=0.000000001),"",_xlfn.XLOOKUP(AJ488,BJ15:BJ62,BN15:BN62,_xlfn.XLOOKUP(AJ488,BK15:BK62,BN15:BN62,_xlfn.XLOOKUP(AJ488,BL15:BL62,BN15:BN62,"")))),0)</f>
        <v>0</v>
      </c>
      <c r="AW488" s="1065" cm="1">
        <f t="array" ref="AW488">IF(AK488&lt;&gt;1,0,IF(OR(AU488="",N(AU488)&lt;=0.000000001),"",IF(OR(AO488="",N(AO488)&lt;=0.000000001),0,IF(ISNUMBER(AU488),IFERROR(_xlfn.LET(_xlpm.ai_test,TRIM(AJ488),_xlpm.r,IFERROR(_xlfn.XLOOKUP(_xlpm.ai_test,BJ15:BJ62,ROW(BJ15:BJ62),0,1),IFERROR(_xlfn.XLOOKUP(_xlpm.ai_test,BK15:BK62,ROW(BK15:BK62),0,1),_xlfn.XLOOKUP(_xlpm.ai_test,BL15:BL62,ROW(BL15:BL62),0,1))),_xlpm.p,_xlpm.r-MIN(ROW(BJ15:BJ62))+1,_xlpm.f,INDEX(BM15:BM62,_xlpm.p),_xlpm.u,INDEX(BN15:BN62,_xlpm.p),_xlpm.s,INDEX(BP15:BP62,_xlpm.p),_xlpm.q,N(AU488)/_xlpm.f,IF(_xlpm.q&gt;=_xlpm.s,ROUND(_xlpm.q,1)&amp;" "&amp;_xlpm.ai_test&amp;" = "&amp;ROUND(_xlpm.q*_xlpm.f,1)&amp;" "&amp;_xlpm.u,ROUND(_xlpm.q,1)&amp;" "&amp;_xlpm.ai_test)),""),""))))</f>
        <v>0</v>
      </c>
      <c r="AX488" s="1055"/>
      <c r="AY488" s="1042">
        <f t="shared" si="190"/>
        <v>0</v>
      </c>
      <c r="AZ488" s="1043" t="str">
        <f t="shared" si="191"/>
        <v/>
      </c>
      <c r="BA488" s="1044">
        <f t="shared" si="192"/>
        <v>0</v>
      </c>
      <c r="BB488" s="1045" t="str">
        <f t="shared" si="193"/>
        <v/>
      </c>
      <c r="BC488" s="1046"/>
      <c r="BD488" s="1047">
        <f t="shared" si="194"/>
        <v>0</v>
      </c>
      <c r="BE488" s="1048" t="str">
        <f t="shared" si="195"/>
        <v/>
      </c>
      <c r="BF488" s="262" t="s">
        <v>22</v>
      </c>
      <c r="BG488" s="1027">
        <f t="shared" si="196"/>
        <v>0</v>
      </c>
      <c r="BH488" s="1028">
        <f t="shared" si="197"/>
        <v>0</v>
      </c>
      <c r="BI488"/>
      <c r="BR488"/>
      <c r="BS488"/>
      <c r="BT488"/>
      <c r="BU488"/>
      <c r="BV488"/>
      <c r="BW488"/>
      <c r="BX488" s="964" t="str">
        <f t="shared" si="179"/>
        <v>►</v>
      </c>
      <c r="BY488" s="848"/>
      <c r="BZ488" s="848"/>
      <c r="CA488" s="848"/>
      <c r="CB488" s="848"/>
      <c r="CC488" s="848"/>
      <c r="CD488" s="262"/>
      <c r="CE488"/>
      <c r="CF488"/>
      <c r="CG488"/>
      <c r="CH488"/>
      <c r="CI488"/>
      <c r="CJ488"/>
      <c r="CK488"/>
      <c r="CL488" s="262"/>
      <c r="CM488"/>
      <c r="CN488"/>
      <c r="CO488"/>
      <c r="CP488"/>
      <c r="CQ488"/>
      <c r="CR488"/>
      <c r="CS488"/>
      <c r="CT488" s="262"/>
      <c r="CU488"/>
      <c r="CV488"/>
      <c r="CW488"/>
      <c r="CX488"/>
      <c r="CY488"/>
      <c r="CZ488"/>
      <c r="DA488"/>
      <c r="DB488" s="262"/>
      <c r="DC488" s="3">
        <v>1</v>
      </c>
    </row>
    <row r="489" spans="3:107" s="701" customFormat="1" ht="21" customHeight="1">
      <c r="C489"/>
      <c r="D489" s="262"/>
      <c r="E489" s="262"/>
      <c r="F489" s="262"/>
      <c r="G489" s="262"/>
      <c r="H489" s="262"/>
      <c r="I489" s="262"/>
      <c r="J489" s="262"/>
      <c r="K489" s="262"/>
      <c r="L489" s="115" t="s">
        <v>16</v>
      </c>
      <c r="M489" s="3141"/>
      <c r="N489" s="3142"/>
      <c r="O489" s="3141"/>
      <c r="P489" s="3143"/>
      <c r="Q489" s="3144"/>
      <c r="R489" s="3145"/>
      <c r="S489" s="3146"/>
      <c r="T489" s="3147"/>
      <c r="U489" s="3148"/>
      <c r="V489" s="3149"/>
      <c r="W489" s="2109"/>
      <c r="X489" s="3150"/>
      <c r="Y489" s="117"/>
      <c r="Z489" s="3151"/>
      <c r="AA489" s="3152"/>
      <c r="AB489" s="3153"/>
      <c r="AC489" s="3154"/>
      <c r="AD489" s="119"/>
      <c r="AE489" s="262" t="s">
        <v>22</v>
      </c>
      <c r="AF489" s="1035" t="str">
        <f t="shared" si="180"/>
        <v>►</v>
      </c>
      <c r="AG489" s="1036" t="str">
        <f t="shared" si="181"/>
        <v/>
      </c>
      <c r="AH489" s="1037" t="str">
        <f t="shared" si="182"/>
        <v/>
      </c>
      <c r="AI489" s="1036" t="str">
        <f t="shared" si="183"/>
        <v/>
      </c>
      <c r="AJ489" s="1037" t="str">
        <f t="shared" si="184"/>
        <v/>
      </c>
      <c r="AK489" s="1037">
        <f>IF(AND(L489="A",COUNTIF(BJ15:BL62,TRIM(U489))&gt;0),1,0)</f>
        <v>0</v>
      </c>
      <c r="AL489" s="1051" t="str" cm="1">
        <f t="array" ref="AL489">IF(AF489&lt;&gt;"A","",IFERROR((IFERROR(_xlfn.XLOOKUP(TRIM(SUBSTITUTE(U489,CHAR(160)," ")),BJ15:BJ62,BM15:BM62),IFERROR(_xlfn.XLOOKUP(TRIM(SUBSTITUTE(U489,CHAR(160)," ")),BK15:BK62,BM15:BM62),_xlfn.XLOOKUP(TRIM(SUBSTITUTE(U489,CHAR(160)," ")),BL15:BL62,BM15:BM62))))*T489*IF(ISBLANK(Q489),1,Q489)+IFERROR(_xlfn.XLOOKUP("RECHERCHEX",TRIM(L489:AD489),L489:AD489),0),0))</f>
        <v/>
      </c>
      <c r="AM489" s="1038">
        <f t="shared" si="185"/>
        <v>0</v>
      </c>
      <c r="AN489" s="1627" t="str">
        <f t="shared" si="186"/>
        <v/>
      </c>
      <c r="AO489" s="1039">
        <f t="shared" si="187"/>
        <v>0</v>
      </c>
      <c r="AP489" s="1039">
        <f t="shared" si="188"/>
        <v>0</v>
      </c>
      <c r="AQ489" s="1052">
        <f>IF(AO489&gt;0,AS9,0)</f>
        <v>0</v>
      </c>
      <c r="AR489" s="1626" t="str">
        <f>IF(TRIM(AG489)="▼ recette suivante", AG489, IF(AQ489&gt;0, IF(AT9&lt;&gt;"", AT9&amp;"-ou.or.o ❾ + or - &gt;", ""), ""))</f>
        <v/>
      </c>
      <c r="AS489" s="1064"/>
      <c r="AT489" s="1064"/>
      <c r="AU489" s="1053">
        <f t="shared" si="189"/>
        <v>0</v>
      </c>
      <c r="AV489" s="1054">
        <f>IF(AK489,IF(OR(AU489="",N(AU489)&lt;=0.000000001),"",_xlfn.XLOOKUP(AJ489,BJ15:BJ62,BN15:BN62,_xlfn.XLOOKUP(AJ489,BK15:BK62,BN15:BN62,_xlfn.XLOOKUP(AJ489,BL15:BL62,BN15:BN62,"")))),0)</f>
        <v>0</v>
      </c>
      <c r="AW489" s="1067" cm="1">
        <f t="array" ref="AW489">IF(AK489&lt;&gt;1,0,IF(OR(AU489="",N(AU489)&lt;=0.000000001),"",IF(OR(AO489="",N(AO489)&lt;=0.000000001),0,IF(ISNUMBER(AU489),IFERROR(_xlfn.LET(_xlpm.ai_test,TRIM(AJ489),_xlpm.r,IFERROR(_xlfn.XLOOKUP(_xlpm.ai_test,BJ15:BJ62,ROW(BJ15:BJ62),0,1),IFERROR(_xlfn.XLOOKUP(_xlpm.ai_test,BK15:BK62,ROW(BK15:BK62),0,1),_xlfn.XLOOKUP(_xlpm.ai_test,BL15:BL62,ROW(BL15:BL62),0,1))),_xlpm.p,_xlpm.r-MIN(ROW(BJ15:BJ62))+1,_xlpm.f,INDEX(BM15:BM62,_xlpm.p),_xlpm.u,INDEX(BN15:BN62,_xlpm.p),_xlpm.s,INDEX(BP15:BP62,_xlpm.p),_xlpm.q,N(AU489)/_xlpm.f,IF(_xlpm.q&gt;=_xlpm.s,ROUND(_xlpm.q,1)&amp;" "&amp;_xlpm.ai_test&amp;" = "&amp;ROUND(_xlpm.q*_xlpm.f,1)&amp;" "&amp;_xlpm.u,ROUND(_xlpm.q,1)&amp;" "&amp;_xlpm.ai_test)),""),""))))</f>
        <v>0</v>
      </c>
      <c r="AX489" s="1055"/>
      <c r="AY489" s="1053">
        <f t="shared" si="190"/>
        <v>0</v>
      </c>
      <c r="AZ489" s="1054" t="str">
        <f t="shared" si="191"/>
        <v/>
      </c>
      <c r="BA489" s="1056">
        <f t="shared" si="192"/>
        <v>0</v>
      </c>
      <c r="BB489" s="1057" t="str">
        <f t="shared" si="193"/>
        <v/>
      </c>
      <c r="BC489" s="1046"/>
      <c r="BD489" s="1058">
        <f t="shared" si="194"/>
        <v>0</v>
      </c>
      <c r="BE489" s="1048" t="str">
        <f t="shared" si="195"/>
        <v/>
      </c>
      <c r="BF489" s="262" t="s">
        <v>22</v>
      </c>
      <c r="BG489" s="1027">
        <f t="shared" si="196"/>
        <v>0</v>
      </c>
      <c r="BH489" s="1028">
        <f t="shared" si="197"/>
        <v>0</v>
      </c>
      <c r="BI489"/>
      <c r="BR489"/>
      <c r="BS489"/>
      <c r="BT489"/>
      <c r="BU489"/>
      <c r="BV489"/>
      <c r="BW489"/>
      <c r="BX489" s="964" t="str">
        <f t="shared" si="179"/>
        <v>►</v>
      </c>
      <c r="BY489" s="848"/>
      <c r="BZ489" s="848"/>
      <c r="CA489" s="848"/>
      <c r="CB489" s="848"/>
      <c r="CC489" s="848"/>
      <c r="CD489" s="262"/>
      <c r="CE489"/>
      <c r="CF489"/>
      <c r="CG489"/>
      <c r="CH489"/>
      <c r="CI489"/>
      <c r="CJ489"/>
      <c r="CK489"/>
      <c r="CL489" s="262"/>
      <c r="CM489"/>
      <c r="CN489"/>
      <c r="CO489"/>
      <c r="CP489"/>
      <c r="CQ489"/>
      <c r="CR489"/>
      <c r="CS489"/>
      <c r="CT489" s="262"/>
      <c r="CU489"/>
      <c r="CV489"/>
      <c r="CW489"/>
      <c r="CX489"/>
      <c r="CY489"/>
      <c r="CZ489"/>
      <c r="DA489"/>
      <c r="DB489" s="262"/>
      <c r="DC489" s="3">
        <v>1</v>
      </c>
    </row>
    <row r="490" spans="3:107" s="701" customFormat="1" ht="21" customHeight="1">
      <c r="C490"/>
      <c r="D490" s="262"/>
      <c r="E490" s="262"/>
      <c r="F490" s="262"/>
      <c r="G490" s="262"/>
      <c r="H490" s="262"/>
      <c r="I490" s="262"/>
      <c r="J490" s="262"/>
      <c r="K490" s="262"/>
      <c r="L490" s="115" t="s">
        <v>16</v>
      </c>
      <c r="M490" s="3141"/>
      <c r="N490" s="3142"/>
      <c r="O490" s="3141"/>
      <c r="P490" s="3143"/>
      <c r="Q490" s="3144"/>
      <c r="R490" s="3145"/>
      <c r="S490" s="3146"/>
      <c r="T490" s="3147"/>
      <c r="U490" s="3148"/>
      <c r="V490" s="3149"/>
      <c r="W490" s="2109"/>
      <c r="X490" s="3150"/>
      <c r="Y490" s="117"/>
      <c r="Z490" s="3151"/>
      <c r="AA490" s="3152"/>
      <c r="AB490" s="3153"/>
      <c r="AC490" s="3154"/>
      <c r="AD490" s="119"/>
      <c r="AE490" s="262" t="s">
        <v>22</v>
      </c>
      <c r="AF490" s="1035" t="str">
        <f t="shared" si="180"/>
        <v>►</v>
      </c>
      <c r="AG490" s="1036" t="str">
        <f t="shared" si="181"/>
        <v/>
      </c>
      <c r="AH490" s="1037" t="str">
        <f t="shared" si="182"/>
        <v/>
      </c>
      <c r="AI490" s="1036" t="str">
        <f t="shared" si="183"/>
        <v/>
      </c>
      <c r="AJ490" s="1037" t="str">
        <f t="shared" si="184"/>
        <v/>
      </c>
      <c r="AK490" s="1037">
        <f>IF(AND(L490="A",COUNTIF(BJ15:BL62,TRIM(U490))&gt;0),1,0)</f>
        <v>0</v>
      </c>
      <c r="AL490" s="1051" t="str" cm="1">
        <f t="array" ref="AL490">IF(AF490&lt;&gt;"A","",IFERROR((IFERROR(_xlfn.XLOOKUP(TRIM(SUBSTITUTE(U490,CHAR(160)," ")),BJ15:BJ62,BM15:BM62),IFERROR(_xlfn.XLOOKUP(TRIM(SUBSTITUTE(U490,CHAR(160)," ")),BK15:BK62,BM15:BM62),_xlfn.XLOOKUP(TRIM(SUBSTITUTE(U490,CHAR(160)," ")),BL15:BL62,BM15:BM62))))*T490*IF(ISBLANK(Q490),1,Q490)+IFERROR(_xlfn.XLOOKUP("RECHERCHEX",TRIM(L490:AD490),L490:AD490),0),0))</f>
        <v/>
      </c>
      <c r="AM490" s="1038">
        <f t="shared" si="185"/>
        <v>0</v>
      </c>
      <c r="AN490" s="1627" t="str">
        <f t="shared" si="186"/>
        <v/>
      </c>
      <c r="AO490" s="1039">
        <f t="shared" si="187"/>
        <v>0</v>
      </c>
      <c r="AP490" s="1039">
        <f t="shared" si="188"/>
        <v>0</v>
      </c>
      <c r="AQ490" s="1040">
        <f>IF(AO490&gt;0,AS9,0)</f>
        <v>0</v>
      </c>
      <c r="AR490" s="1628" t="str">
        <f>IF(TRIM(AG490)="▼ recette suivante", AG490, IF(AQ490&gt;0, IF(AT9&lt;&gt;"", AT9&amp;"-ou.or.o ❾ + or - &gt;", ""), ""))</f>
        <v/>
      </c>
      <c r="AS490" s="1064"/>
      <c r="AT490" s="1064"/>
      <c r="AU490" s="1042">
        <f t="shared" si="189"/>
        <v>0</v>
      </c>
      <c r="AV490" s="1043">
        <f>IF(AK490,IF(OR(AU490="",N(AU490)&lt;=0.000000001),"",_xlfn.XLOOKUP(AJ490,BJ15:BJ62,BN15:BN62,_xlfn.XLOOKUP(AJ490,BK15:BK62,BN15:BN62,_xlfn.XLOOKUP(AJ490,BL15:BL62,BN15:BN62,"")))),0)</f>
        <v>0</v>
      </c>
      <c r="AW490" s="1065" cm="1">
        <f t="array" ref="AW490">IF(AK490&lt;&gt;1,0,IF(OR(AU490="",N(AU490)&lt;=0.000000001),"",IF(OR(AO490="",N(AO490)&lt;=0.000000001),0,IF(ISNUMBER(AU490),IFERROR(_xlfn.LET(_xlpm.ai_test,TRIM(AJ490),_xlpm.r,IFERROR(_xlfn.XLOOKUP(_xlpm.ai_test,BJ15:BJ62,ROW(BJ15:BJ62),0,1),IFERROR(_xlfn.XLOOKUP(_xlpm.ai_test,BK15:BK62,ROW(BK15:BK62),0,1),_xlfn.XLOOKUP(_xlpm.ai_test,BL15:BL62,ROW(BL15:BL62),0,1))),_xlpm.p,_xlpm.r-MIN(ROW(BJ15:BJ62))+1,_xlpm.f,INDEX(BM15:BM62,_xlpm.p),_xlpm.u,INDEX(BN15:BN62,_xlpm.p),_xlpm.s,INDEX(BP15:BP62,_xlpm.p),_xlpm.q,N(AU490)/_xlpm.f,IF(_xlpm.q&gt;=_xlpm.s,ROUND(_xlpm.q,1)&amp;" "&amp;_xlpm.ai_test&amp;" = "&amp;ROUND(_xlpm.q*_xlpm.f,1)&amp;" "&amp;_xlpm.u,ROUND(_xlpm.q,1)&amp;" "&amp;_xlpm.ai_test)),""),""))))</f>
        <v>0</v>
      </c>
      <c r="AX490" s="1055"/>
      <c r="AY490" s="1042">
        <f t="shared" si="190"/>
        <v>0</v>
      </c>
      <c r="AZ490" s="1043" t="str">
        <f t="shared" si="191"/>
        <v/>
      </c>
      <c r="BA490" s="1044">
        <f t="shared" si="192"/>
        <v>0</v>
      </c>
      <c r="BB490" s="1045" t="str">
        <f t="shared" si="193"/>
        <v/>
      </c>
      <c r="BC490" s="1046"/>
      <c r="BD490" s="1047">
        <f t="shared" si="194"/>
        <v>0</v>
      </c>
      <c r="BE490" s="1048" t="str">
        <f t="shared" si="195"/>
        <v/>
      </c>
      <c r="BF490" s="262" t="s">
        <v>22</v>
      </c>
      <c r="BG490" s="1027">
        <f t="shared" si="196"/>
        <v>0</v>
      </c>
      <c r="BH490" s="1028">
        <f t="shared" si="197"/>
        <v>0</v>
      </c>
      <c r="BI490"/>
      <c r="BR490"/>
      <c r="BS490"/>
      <c r="BT490"/>
      <c r="BU490"/>
      <c r="BV490"/>
      <c r="BW490"/>
      <c r="BX490" s="964" t="str">
        <f t="shared" si="179"/>
        <v>►</v>
      </c>
      <c r="BY490" s="848"/>
      <c r="BZ490" s="848"/>
      <c r="CA490" s="848"/>
      <c r="CB490" s="848"/>
      <c r="CC490" s="848"/>
      <c r="CD490" s="262"/>
      <c r="CE490"/>
      <c r="CF490"/>
      <c r="CG490"/>
      <c r="CH490"/>
      <c r="CI490"/>
      <c r="CJ490"/>
      <c r="CK490"/>
      <c r="CL490" s="262"/>
      <c r="CM490"/>
      <c r="CN490"/>
      <c r="CO490"/>
      <c r="CP490"/>
      <c r="CQ490"/>
      <c r="CR490"/>
      <c r="CS490"/>
      <c r="CT490" s="262"/>
      <c r="CU490"/>
      <c r="CV490"/>
      <c r="CW490"/>
      <c r="CX490"/>
      <c r="CY490"/>
      <c r="CZ490"/>
      <c r="DA490"/>
      <c r="DB490" s="262"/>
      <c r="DC490" s="3">
        <v>1</v>
      </c>
    </row>
    <row r="491" spans="3:107" s="701" customFormat="1" ht="21" customHeight="1">
      <c r="C491"/>
      <c r="D491" s="262"/>
      <c r="E491" s="262"/>
      <c r="F491" s="262"/>
      <c r="G491" s="262"/>
      <c r="H491" s="262"/>
      <c r="I491" s="262"/>
      <c r="J491" s="262"/>
      <c r="K491" s="262"/>
      <c r="L491" s="115" t="s">
        <v>16</v>
      </c>
      <c r="M491" s="3141"/>
      <c r="N491" s="3142"/>
      <c r="O491" s="3141"/>
      <c r="P491" s="3143"/>
      <c r="Q491" s="3144"/>
      <c r="R491" s="3145"/>
      <c r="S491" s="3146"/>
      <c r="T491" s="3147"/>
      <c r="U491" s="3148"/>
      <c r="V491" s="3149"/>
      <c r="W491" s="2109"/>
      <c r="X491" s="3150"/>
      <c r="Y491" s="117"/>
      <c r="Z491" s="3151"/>
      <c r="AA491" s="3152"/>
      <c r="AB491" s="3153"/>
      <c r="AC491" s="3154"/>
      <c r="AD491" s="119"/>
      <c r="AE491" s="262" t="s">
        <v>22</v>
      </c>
      <c r="AF491" s="1035" t="str">
        <f t="shared" si="180"/>
        <v>►</v>
      </c>
      <c r="AG491" s="1036" t="str">
        <f t="shared" si="181"/>
        <v/>
      </c>
      <c r="AH491" s="1037" t="str">
        <f t="shared" si="182"/>
        <v/>
      </c>
      <c r="AI491" s="1036" t="str">
        <f t="shared" si="183"/>
        <v/>
      </c>
      <c r="AJ491" s="1037" t="str">
        <f t="shared" si="184"/>
        <v/>
      </c>
      <c r="AK491" s="1037">
        <f>IF(AND(L491="A",COUNTIF(BJ15:BL62,TRIM(U491))&gt;0),1,0)</f>
        <v>0</v>
      </c>
      <c r="AL491" s="1051" t="str" cm="1">
        <f t="array" ref="AL491">IF(AF491&lt;&gt;"A","",IFERROR((IFERROR(_xlfn.XLOOKUP(TRIM(SUBSTITUTE(U491,CHAR(160)," ")),BJ15:BJ62,BM15:BM62),IFERROR(_xlfn.XLOOKUP(TRIM(SUBSTITUTE(U491,CHAR(160)," ")),BK15:BK62,BM15:BM62),_xlfn.XLOOKUP(TRIM(SUBSTITUTE(U491,CHAR(160)," ")),BL15:BL62,BM15:BM62))))*T491*IF(ISBLANK(Q491),1,Q491)+IFERROR(_xlfn.XLOOKUP("RECHERCHEX",TRIM(L491:AD491),L491:AD491),0),0))</f>
        <v/>
      </c>
      <c r="AM491" s="1038">
        <f t="shared" si="185"/>
        <v>0</v>
      </c>
      <c r="AN491" s="1627" t="str">
        <f t="shared" si="186"/>
        <v/>
      </c>
      <c r="AO491" s="1039">
        <f t="shared" si="187"/>
        <v>0</v>
      </c>
      <c r="AP491" s="1039">
        <f t="shared" si="188"/>
        <v>0</v>
      </c>
      <c r="AQ491" s="1052">
        <f>IF(AO491&gt;0,AS9,0)</f>
        <v>0</v>
      </c>
      <c r="AR491" s="1626" t="str">
        <f>IF(TRIM(AG491)="▼ recette suivante", AG491, IF(AQ491&gt;0, IF(AT9&lt;&gt;"", AT9&amp;"-ou.or.o ❾ + or - &gt;", ""), ""))</f>
        <v/>
      </c>
      <c r="AS491" s="1064"/>
      <c r="AT491" s="1064"/>
      <c r="AU491" s="1053">
        <f t="shared" si="189"/>
        <v>0</v>
      </c>
      <c r="AV491" s="1054">
        <f>IF(AK491,IF(OR(AU491="",N(AU491)&lt;=0.000000001),"",_xlfn.XLOOKUP(AJ491,BJ15:BJ62,BN15:BN62,_xlfn.XLOOKUP(AJ491,BK15:BK62,BN15:BN62,_xlfn.XLOOKUP(AJ491,BL15:BL62,BN15:BN62,"")))),0)</f>
        <v>0</v>
      </c>
      <c r="AW491" s="1067" cm="1">
        <f t="array" ref="AW491">IF(AK491&lt;&gt;1,0,IF(OR(AU491="",N(AU491)&lt;=0.000000001),"",IF(OR(AO491="",N(AO491)&lt;=0.000000001),0,IF(ISNUMBER(AU491),IFERROR(_xlfn.LET(_xlpm.ai_test,TRIM(AJ491),_xlpm.r,IFERROR(_xlfn.XLOOKUP(_xlpm.ai_test,BJ15:BJ62,ROW(BJ15:BJ62),0,1),IFERROR(_xlfn.XLOOKUP(_xlpm.ai_test,BK15:BK62,ROW(BK15:BK62),0,1),_xlfn.XLOOKUP(_xlpm.ai_test,BL15:BL62,ROW(BL15:BL62),0,1))),_xlpm.p,_xlpm.r-MIN(ROW(BJ15:BJ62))+1,_xlpm.f,INDEX(BM15:BM62,_xlpm.p),_xlpm.u,INDEX(BN15:BN62,_xlpm.p),_xlpm.s,INDEX(BP15:BP62,_xlpm.p),_xlpm.q,N(AU491)/_xlpm.f,IF(_xlpm.q&gt;=_xlpm.s,ROUND(_xlpm.q,1)&amp;" "&amp;_xlpm.ai_test&amp;" = "&amp;ROUND(_xlpm.q*_xlpm.f,1)&amp;" "&amp;_xlpm.u,ROUND(_xlpm.q,1)&amp;" "&amp;_xlpm.ai_test)),""),""))))</f>
        <v>0</v>
      </c>
      <c r="AX491" s="1055"/>
      <c r="AY491" s="1053">
        <f t="shared" si="190"/>
        <v>0</v>
      </c>
      <c r="AZ491" s="1054" t="str">
        <f t="shared" si="191"/>
        <v/>
      </c>
      <c r="BA491" s="1056">
        <f t="shared" si="192"/>
        <v>0</v>
      </c>
      <c r="BB491" s="1057" t="str">
        <f t="shared" si="193"/>
        <v/>
      </c>
      <c r="BC491" s="1046"/>
      <c r="BD491" s="1058">
        <f t="shared" si="194"/>
        <v>0</v>
      </c>
      <c r="BE491" s="1048" t="str">
        <f t="shared" si="195"/>
        <v/>
      </c>
      <c r="BF491" s="262" t="s">
        <v>22</v>
      </c>
      <c r="BG491" s="1027">
        <f t="shared" si="196"/>
        <v>0</v>
      </c>
      <c r="BH491" s="1028">
        <f t="shared" si="197"/>
        <v>0</v>
      </c>
      <c r="BI491"/>
      <c r="BR491"/>
      <c r="BS491"/>
      <c r="BT491"/>
      <c r="BU491"/>
      <c r="BV491"/>
      <c r="BW491"/>
      <c r="BX491" s="964" t="str">
        <f t="shared" si="179"/>
        <v>►</v>
      </c>
      <c r="BY491" s="848"/>
      <c r="BZ491" s="848"/>
      <c r="CA491" s="848"/>
      <c r="CB491" s="848"/>
      <c r="CC491" s="848"/>
      <c r="CD491" s="262"/>
      <c r="CE491"/>
      <c r="CF491"/>
      <c r="CG491"/>
      <c r="CH491"/>
      <c r="CI491"/>
      <c r="CJ491"/>
      <c r="CK491"/>
      <c r="CL491" s="262"/>
      <c r="CM491"/>
      <c r="CN491"/>
      <c r="CO491"/>
      <c r="CP491"/>
      <c r="CQ491"/>
      <c r="CR491"/>
      <c r="CS491"/>
      <c r="CT491" s="262"/>
      <c r="CU491"/>
      <c r="CV491"/>
      <c r="CW491"/>
      <c r="CX491"/>
      <c r="CY491"/>
      <c r="CZ491"/>
      <c r="DA491"/>
      <c r="DB491" s="262"/>
      <c r="DC491" s="3">
        <v>1</v>
      </c>
    </row>
    <row r="492" spans="3:107" s="701" customFormat="1" ht="21" customHeight="1">
      <c r="C492"/>
      <c r="D492" s="262"/>
      <c r="E492" s="262"/>
      <c r="F492" s="262"/>
      <c r="G492" s="262"/>
      <c r="H492" s="262"/>
      <c r="I492" s="262"/>
      <c r="J492" s="262"/>
      <c r="K492" s="262"/>
      <c r="L492" s="115" t="s">
        <v>16</v>
      </c>
      <c r="M492" s="3141"/>
      <c r="N492" s="3142"/>
      <c r="O492" s="3141"/>
      <c r="P492" s="3143"/>
      <c r="Q492" s="3144"/>
      <c r="R492" s="3145"/>
      <c r="S492" s="3146"/>
      <c r="T492" s="3147"/>
      <c r="U492" s="3148"/>
      <c r="V492" s="3149"/>
      <c r="W492" s="2109"/>
      <c r="X492" s="3150"/>
      <c r="Y492" s="117"/>
      <c r="Z492" s="3151"/>
      <c r="AA492" s="3152"/>
      <c r="AB492" s="3153"/>
      <c r="AC492" s="3154"/>
      <c r="AD492" s="119"/>
      <c r="AE492" s="262" t="s">
        <v>22</v>
      </c>
      <c r="AF492" s="1035" t="str">
        <f t="shared" si="180"/>
        <v>►</v>
      </c>
      <c r="AG492" s="1036" t="str">
        <f t="shared" si="181"/>
        <v/>
      </c>
      <c r="AH492" s="1037" t="str">
        <f t="shared" si="182"/>
        <v/>
      </c>
      <c r="AI492" s="1036" t="str">
        <f t="shared" si="183"/>
        <v/>
      </c>
      <c r="AJ492" s="1037" t="str">
        <f t="shared" si="184"/>
        <v/>
      </c>
      <c r="AK492" s="1037">
        <f>IF(AND(L492="A",COUNTIF(BJ15:BL62,TRIM(U492))&gt;0),1,0)</f>
        <v>0</v>
      </c>
      <c r="AL492" s="1051" t="str" cm="1">
        <f t="array" ref="AL492">IF(AF492&lt;&gt;"A","",IFERROR((IFERROR(_xlfn.XLOOKUP(TRIM(SUBSTITUTE(U492,CHAR(160)," ")),BJ15:BJ62,BM15:BM62),IFERROR(_xlfn.XLOOKUP(TRIM(SUBSTITUTE(U492,CHAR(160)," ")),BK15:BK62,BM15:BM62),_xlfn.XLOOKUP(TRIM(SUBSTITUTE(U492,CHAR(160)," ")),BL15:BL62,BM15:BM62))))*T492*IF(ISBLANK(Q492),1,Q492)+IFERROR(_xlfn.XLOOKUP("RECHERCHEX",TRIM(L492:AD492),L492:AD492),0),0))</f>
        <v/>
      </c>
      <c r="AM492" s="1038">
        <f t="shared" si="185"/>
        <v>0</v>
      </c>
      <c r="AN492" s="1627" t="str">
        <f t="shared" si="186"/>
        <v/>
      </c>
      <c r="AO492" s="1039">
        <f t="shared" si="187"/>
        <v>0</v>
      </c>
      <c r="AP492" s="1039">
        <f t="shared" si="188"/>
        <v>0</v>
      </c>
      <c r="AQ492" s="1040">
        <f>IF(AO492&gt;0,AS9,0)</f>
        <v>0</v>
      </c>
      <c r="AR492" s="1628" t="str">
        <f>IF(TRIM(AG492)="▼ recette suivante", AG492, IF(AQ492&gt;0, IF(AT9&lt;&gt;"", AT9&amp;"-ou.or.o ❾ + or - &gt;", ""), ""))</f>
        <v/>
      </c>
      <c r="AS492" s="1064"/>
      <c r="AT492" s="1064"/>
      <c r="AU492" s="1042">
        <f t="shared" si="189"/>
        <v>0</v>
      </c>
      <c r="AV492" s="1043">
        <f>IF(AK492,IF(OR(AU492="",N(AU492)&lt;=0.000000001),"",_xlfn.XLOOKUP(AJ492,BJ15:BJ62,BN15:BN62,_xlfn.XLOOKUP(AJ492,BK15:BK62,BN15:BN62,_xlfn.XLOOKUP(AJ492,BL15:BL62,BN15:BN62,"")))),0)</f>
        <v>0</v>
      </c>
      <c r="AW492" s="1065" cm="1">
        <f t="array" ref="AW492">IF(AK492&lt;&gt;1,0,IF(OR(AU492="",N(AU492)&lt;=0.000000001),"",IF(OR(AO492="",N(AO492)&lt;=0.000000001),0,IF(ISNUMBER(AU492),IFERROR(_xlfn.LET(_xlpm.ai_test,TRIM(AJ492),_xlpm.r,IFERROR(_xlfn.XLOOKUP(_xlpm.ai_test,BJ15:BJ62,ROW(BJ15:BJ62),0,1),IFERROR(_xlfn.XLOOKUP(_xlpm.ai_test,BK15:BK62,ROW(BK15:BK62),0,1),_xlfn.XLOOKUP(_xlpm.ai_test,BL15:BL62,ROW(BL15:BL62),0,1))),_xlpm.p,_xlpm.r-MIN(ROW(BJ15:BJ62))+1,_xlpm.f,INDEX(BM15:BM62,_xlpm.p),_xlpm.u,INDEX(BN15:BN62,_xlpm.p),_xlpm.s,INDEX(BP15:BP62,_xlpm.p),_xlpm.q,N(AU492)/_xlpm.f,IF(_xlpm.q&gt;=_xlpm.s,ROUND(_xlpm.q,1)&amp;" "&amp;_xlpm.ai_test&amp;" = "&amp;ROUND(_xlpm.q*_xlpm.f,1)&amp;" "&amp;_xlpm.u,ROUND(_xlpm.q,1)&amp;" "&amp;_xlpm.ai_test)),""),""))))</f>
        <v>0</v>
      </c>
      <c r="AX492" s="1055"/>
      <c r="AY492" s="1042">
        <f t="shared" si="190"/>
        <v>0</v>
      </c>
      <c r="AZ492" s="1043" t="str">
        <f t="shared" si="191"/>
        <v/>
      </c>
      <c r="BA492" s="1044">
        <f t="shared" si="192"/>
        <v>0</v>
      </c>
      <c r="BB492" s="1045" t="str">
        <f t="shared" si="193"/>
        <v/>
      </c>
      <c r="BC492" s="1046"/>
      <c r="BD492" s="1047">
        <f t="shared" si="194"/>
        <v>0</v>
      </c>
      <c r="BE492" s="1048" t="str">
        <f t="shared" si="195"/>
        <v/>
      </c>
      <c r="BF492" s="262" t="s">
        <v>22</v>
      </c>
      <c r="BG492" s="1027">
        <f t="shared" si="196"/>
        <v>0</v>
      </c>
      <c r="BH492" s="1028">
        <f t="shared" si="197"/>
        <v>0</v>
      </c>
      <c r="BI492"/>
      <c r="BR492"/>
      <c r="BS492"/>
      <c r="BT492"/>
      <c r="BU492"/>
      <c r="BV492"/>
      <c r="BW492"/>
      <c r="BX492" s="964" t="str">
        <f t="shared" si="179"/>
        <v>►</v>
      </c>
      <c r="BY492" s="848"/>
      <c r="BZ492" s="848"/>
      <c r="CA492" s="848"/>
      <c r="CB492" s="848"/>
      <c r="CC492" s="848"/>
      <c r="CD492" s="262"/>
      <c r="CE492"/>
      <c r="CF492"/>
      <c r="CG492"/>
      <c r="CH492"/>
      <c r="CI492"/>
      <c r="CJ492"/>
      <c r="CK492"/>
      <c r="CL492" s="262"/>
      <c r="CM492"/>
      <c r="CN492"/>
      <c r="CO492"/>
      <c r="CP492"/>
      <c r="CQ492"/>
      <c r="CR492"/>
      <c r="CS492"/>
      <c r="CT492" s="262"/>
      <c r="CU492"/>
      <c r="CV492"/>
      <c r="CW492"/>
      <c r="CX492"/>
      <c r="CY492"/>
      <c r="CZ492"/>
      <c r="DA492"/>
      <c r="DB492" s="262"/>
      <c r="DC492" s="3">
        <v>1</v>
      </c>
    </row>
    <row r="493" spans="3:107" s="701" customFormat="1" ht="21" customHeight="1">
      <c r="C493"/>
      <c r="D493" s="262"/>
      <c r="E493" s="262"/>
      <c r="F493" s="262"/>
      <c r="G493" s="262"/>
      <c r="H493" s="262"/>
      <c r="I493" s="262"/>
      <c r="J493" s="262"/>
      <c r="K493" s="262"/>
      <c r="L493" s="115" t="s">
        <v>16</v>
      </c>
      <c r="M493" s="3141"/>
      <c r="N493" s="3142"/>
      <c r="O493" s="3141"/>
      <c r="P493" s="3143"/>
      <c r="Q493" s="3144"/>
      <c r="R493" s="3145"/>
      <c r="S493" s="3146"/>
      <c r="T493" s="3147"/>
      <c r="U493" s="3148"/>
      <c r="V493" s="3149"/>
      <c r="W493" s="2109"/>
      <c r="X493" s="3150"/>
      <c r="Y493" s="117"/>
      <c r="Z493" s="3151"/>
      <c r="AA493" s="3152"/>
      <c r="AB493" s="3153"/>
      <c r="AC493" s="3154"/>
      <c r="AD493" s="119"/>
      <c r="AE493" s="262" t="s">
        <v>22</v>
      </c>
      <c r="AF493" s="1035" t="str">
        <f t="shared" si="180"/>
        <v>►</v>
      </c>
      <c r="AG493" s="1036" t="str">
        <f t="shared" si="181"/>
        <v/>
      </c>
      <c r="AH493" s="1037" t="str">
        <f t="shared" si="182"/>
        <v/>
      </c>
      <c r="AI493" s="1036" t="str">
        <f t="shared" si="183"/>
        <v/>
      </c>
      <c r="AJ493" s="1037" t="str">
        <f t="shared" si="184"/>
        <v/>
      </c>
      <c r="AK493" s="1037">
        <f>IF(AND(L493="A",COUNTIF(BJ15:BL62,TRIM(U493))&gt;0),1,0)</f>
        <v>0</v>
      </c>
      <c r="AL493" s="1051" t="str" cm="1">
        <f t="array" ref="AL493">IF(AF493&lt;&gt;"A","",IFERROR((IFERROR(_xlfn.XLOOKUP(TRIM(SUBSTITUTE(U493,CHAR(160)," ")),BJ15:BJ62,BM15:BM62),IFERROR(_xlfn.XLOOKUP(TRIM(SUBSTITUTE(U493,CHAR(160)," ")),BK15:BK62,BM15:BM62),_xlfn.XLOOKUP(TRIM(SUBSTITUTE(U493,CHAR(160)," ")),BL15:BL62,BM15:BM62))))*T493*IF(ISBLANK(Q493),1,Q493)+IFERROR(_xlfn.XLOOKUP("RECHERCHEX",TRIM(L493:AD493),L493:AD493),0),0))</f>
        <v/>
      </c>
      <c r="AM493" s="1038">
        <f t="shared" si="185"/>
        <v>0</v>
      </c>
      <c r="AN493" s="1627" t="str">
        <f t="shared" si="186"/>
        <v/>
      </c>
      <c r="AO493" s="1039">
        <f t="shared" si="187"/>
        <v>0</v>
      </c>
      <c r="AP493" s="1039">
        <f t="shared" si="188"/>
        <v>0</v>
      </c>
      <c r="AQ493" s="1052">
        <f>IF(AO493&gt;0,AS9,0)</f>
        <v>0</v>
      </c>
      <c r="AR493" s="1626" t="str">
        <f>IF(TRIM(AG493)="▼ recette suivante", AG493, IF(AQ493&gt;0, IF(AT9&lt;&gt;"", AT9&amp;"-ou.or.o ❾ + or - &gt;", ""), ""))</f>
        <v/>
      </c>
      <c r="AS493" s="1064"/>
      <c r="AT493" s="1064"/>
      <c r="AU493" s="1053">
        <f t="shared" si="189"/>
        <v>0</v>
      </c>
      <c r="AV493" s="1054">
        <f>IF(AK493,IF(OR(AU493="",N(AU493)&lt;=0.000000001),"",_xlfn.XLOOKUP(AJ493,BJ15:BJ62,BN15:BN62,_xlfn.XLOOKUP(AJ493,BK15:BK62,BN15:BN62,_xlfn.XLOOKUP(AJ493,BL15:BL62,BN15:BN62,"")))),0)</f>
        <v>0</v>
      </c>
      <c r="AW493" s="1067" cm="1">
        <f t="array" ref="AW493">IF(AK493&lt;&gt;1,0,IF(OR(AU493="",N(AU493)&lt;=0.000000001),"",IF(OR(AO493="",N(AO493)&lt;=0.000000001),0,IF(ISNUMBER(AU493),IFERROR(_xlfn.LET(_xlpm.ai_test,TRIM(AJ493),_xlpm.r,IFERROR(_xlfn.XLOOKUP(_xlpm.ai_test,BJ15:BJ62,ROW(BJ15:BJ62),0,1),IFERROR(_xlfn.XLOOKUP(_xlpm.ai_test,BK15:BK62,ROW(BK15:BK62),0,1),_xlfn.XLOOKUP(_xlpm.ai_test,BL15:BL62,ROW(BL15:BL62),0,1))),_xlpm.p,_xlpm.r-MIN(ROW(BJ15:BJ62))+1,_xlpm.f,INDEX(BM15:BM62,_xlpm.p),_xlpm.u,INDEX(BN15:BN62,_xlpm.p),_xlpm.s,INDEX(BP15:BP62,_xlpm.p),_xlpm.q,N(AU493)/_xlpm.f,IF(_xlpm.q&gt;=_xlpm.s,ROUND(_xlpm.q,1)&amp;" "&amp;_xlpm.ai_test&amp;" = "&amp;ROUND(_xlpm.q*_xlpm.f,1)&amp;" "&amp;_xlpm.u,ROUND(_xlpm.q,1)&amp;" "&amp;_xlpm.ai_test)),""),""))))</f>
        <v>0</v>
      </c>
      <c r="AX493" s="1055"/>
      <c r="AY493" s="1053">
        <f t="shared" si="190"/>
        <v>0</v>
      </c>
      <c r="AZ493" s="1054" t="str">
        <f t="shared" si="191"/>
        <v/>
      </c>
      <c r="BA493" s="1056">
        <f t="shared" si="192"/>
        <v>0</v>
      </c>
      <c r="BB493" s="1057" t="str">
        <f t="shared" si="193"/>
        <v/>
      </c>
      <c r="BC493" s="1046"/>
      <c r="BD493" s="1058">
        <f t="shared" si="194"/>
        <v>0</v>
      </c>
      <c r="BE493" s="1048" t="str">
        <f t="shared" si="195"/>
        <v/>
      </c>
      <c r="BF493" s="262" t="s">
        <v>22</v>
      </c>
      <c r="BG493" s="1027">
        <f t="shared" si="196"/>
        <v>0</v>
      </c>
      <c r="BH493" s="1028">
        <f t="shared" si="197"/>
        <v>0</v>
      </c>
      <c r="BI493"/>
      <c r="BR493"/>
      <c r="BS493"/>
      <c r="BT493"/>
      <c r="BU493"/>
      <c r="BV493"/>
      <c r="BW493"/>
      <c r="BX493" s="964" t="str">
        <f t="shared" si="179"/>
        <v>►</v>
      </c>
      <c r="BY493" s="848"/>
      <c r="BZ493" s="848"/>
      <c r="CA493" s="848"/>
      <c r="CB493" s="848"/>
      <c r="CC493" s="848"/>
      <c r="CD493" s="262"/>
      <c r="CE493"/>
      <c r="CF493"/>
      <c r="CG493"/>
      <c r="CH493"/>
      <c r="CI493"/>
      <c r="CJ493"/>
      <c r="CK493"/>
      <c r="CL493" s="262"/>
      <c r="CM493"/>
      <c r="CN493"/>
      <c r="CO493"/>
      <c r="CP493"/>
      <c r="CQ493"/>
      <c r="CR493"/>
      <c r="CS493"/>
      <c r="CT493" s="262"/>
      <c r="CU493"/>
      <c r="CV493"/>
      <c r="CW493"/>
      <c r="CX493"/>
      <c r="CY493"/>
      <c r="CZ493"/>
      <c r="DA493"/>
      <c r="DB493" s="262"/>
      <c r="DC493" s="3">
        <v>1</v>
      </c>
    </row>
    <row r="494" spans="3:107" s="701" customFormat="1" ht="21" customHeight="1">
      <c r="C494"/>
      <c r="D494" s="262"/>
      <c r="E494" s="262"/>
      <c r="F494" s="262"/>
      <c r="G494" s="262"/>
      <c r="H494" s="262"/>
      <c r="I494" s="262"/>
      <c r="J494" s="262"/>
      <c r="K494" s="262"/>
      <c r="L494" s="115" t="s">
        <v>16</v>
      </c>
      <c r="M494" s="3141"/>
      <c r="N494" s="3142"/>
      <c r="O494" s="3141"/>
      <c r="P494" s="3143"/>
      <c r="Q494" s="3144"/>
      <c r="R494" s="3145"/>
      <c r="S494" s="3146"/>
      <c r="T494" s="3147"/>
      <c r="U494" s="3148"/>
      <c r="V494" s="3149"/>
      <c r="W494" s="2109"/>
      <c r="X494" s="3150"/>
      <c r="Y494" s="117"/>
      <c r="Z494" s="3151"/>
      <c r="AA494" s="3152"/>
      <c r="AB494" s="3153"/>
      <c r="AC494" s="3154"/>
      <c r="AD494" s="119"/>
      <c r="AE494" s="262" t="s">
        <v>22</v>
      </c>
      <c r="AF494" s="1035" t="str">
        <f t="shared" si="180"/>
        <v>►</v>
      </c>
      <c r="AG494" s="1036" t="str">
        <f t="shared" si="181"/>
        <v/>
      </c>
      <c r="AH494" s="1037" t="str">
        <f t="shared" si="182"/>
        <v/>
      </c>
      <c r="AI494" s="1036" t="str">
        <f t="shared" si="183"/>
        <v/>
      </c>
      <c r="AJ494" s="1037" t="str">
        <f t="shared" si="184"/>
        <v/>
      </c>
      <c r="AK494" s="1037">
        <f>IF(AND(L494="A",COUNTIF(BJ15:BL62,TRIM(U494))&gt;0),1,0)</f>
        <v>0</v>
      </c>
      <c r="AL494" s="1051" t="str" cm="1">
        <f t="array" ref="AL494">IF(AF494&lt;&gt;"A","",IFERROR((IFERROR(_xlfn.XLOOKUP(TRIM(SUBSTITUTE(U494,CHAR(160)," ")),BJ15:BJ62,BM15:BM62),IFERROR(_xlfn.XLOOKUP(TRIM(SUBSTITUTE(U494,CHAR(160)," ")),BK15:BK62,BM15:BM62),_xlfn.XLOOKUP(TRIM(SUBSTITUTE(U494,CHAR(160)," ")),BL15:BL62,BM15:BM62))))*T494*IF(ISBLANK(Q494),1,Q494)+IFERROR(_xlfn.XLOOKUP("RECHERCHEX",TRIM(L494:AD494),L494:AD494),0),0))</f>
        <v/>
      </c>
      <c r="AM494" s="1038">
        <f t="shared" si="185"/>
        <v>0</v>
      </c>
      <c r="AN494" s="1627" t="str">
        <f t="shared" si="186"/>
        <v/>
      </c>
      <c r="AO494" s="1039">
        <f t="shared" si="187"/>
        <v>0</v>
      </c>
      <c r="AP494" s="1039">
        <f t="shared" si="188"/>
        <v>0</v>
      </c>
      <c r="AQ494" s="1040">
        <f>IF(AO494&gt;0,AS9,0)</f>
        <v>0</v>
      </c>
      <c r="AR494" s="1628" t="str">
        <f>IF(TRIM(AG494)="▼ recette suivante", AG494, IF(AQ494&gt;0, IF(AT9&lt;&gt;"", AT9&amp;"-ou.or.o ❾ + or - &gt;", ""), ""))</f>
        <v/>
      </c>
      <c r="AS494" s="1064"/>
      <c r="AT494" s="1064"/>
      <c r="AU494" s="1042">
        <f t="shared" si="189"/>
        <v>0</v>
      </c>
      <c r="AV494" s="1043">
        <f>IF(AK494,IF(OR(AU494="",N(AU494)&lt;=0.000000001),"",_xlfn.XLOOKUP(AJ494,BJ15:BJ62,BN15:BN62,_xlfn.XLOOKUP(AJ494,BK15:BK62,BN15:BN62,_xlfn.XLOOKUP(AJ494,BL15:BL62,BN15:BN62,"")))),0)</f>
        <v>0</v>
      </c>
      <c r="AW494" s="1065" cm="1">
        <f t="array" ref="AW494">IF(AK494&lt;&gt;1,0,IF(OR(AU494="",N(AU494)&lt;=0.000000001),"",IF(OR(AO494="",N(AO494)&lt;=0.000000001),0,IF(ISNUMBER(AU494),IFERROR(_xlfn.LET(_xlpm.ai_test,TRIM(AJ494),_xlpm.r,IFERROR(_xlfn.XLOOKUP(_xlpm.ai_test,BJ15:BJ62,ROW(BJ15:BJ62),0,1),IFERROR(_xlfn.XLOOKUP(_xlpm.ai_test,BK15:BK62,ROW(BK15:BK62),0,1),_xlfn.XLOOKUP(_xlpm.ai_test,BL15:BL62,ROW(BL15:BL62),0,1))),_xlpm.p,_xlpm.r-MIN(ROW(BJ15:BJ62))+1,_xlpm.f,INDEX(BM15:BM62,_xlpm.p),_xlpm.u,INDEX(BN15:BN62,_xlpm.p),_xlpm.s,INDEX(BP15:BP62,_xlpm.p),_xlpm.q,N(AU494)/_xlpm.f,IF(_xlpm.q&gt;=_xlpm.s,ROUND(_xlpm.q,1)&amp;" "&amp;_xlpm.ai_test&amp;" = "&amp;ROUND(_xlpm.q*_xlpm.f,1)&amp;" "&amp;_xlpm.u,ROUND(_xlpm.q,1)&amp;" "&amp;_xlpm.ai_test)),""),""))))</f>
        <v>0</v>
      </c>
      <c r="AX494" s="1055"/>
      <c r="AY494" s="1042">
        <f t="shared" si="190"/>
        <v>0</v>
      </c>
      <c r="AZ494" s="1043" t="str">
        <f t="shared" si="191"/>
        <v/>
      </c>
      <c r="BA494" s="1044">
        <f t="shared" si="192"/>
        <v>0</v>
      </c>
      <c r="BB494" s="1045" t="str">
        <f t="shared" si="193"/>
        <v/>
      </c>
      <c r="BC494" s="1046"/>
      <c r="BD494" s="1047">
        <f t="shared" si="194"/>
        <v>0</v>
      </c>
      <c r="BE494" s="1048" t="str">
        <f t="shared" si="195"/>
        <v/>
      </c>
      <c r="BF494" s="262" t="s">
        <v>22</v>
      </c>
      <c r="BG494" s="1027">
        <f t="shared" si="196"/>
        <v>0</v>
      </c>
      <c r="BH494" s="1028">
        <f t="shared" si="197"/>
        <v>0</v>
      </c>
      <c r="BI494"/>
      <c r="BR494"/>
      <c r="BS494"/>
      <c r="BT494"/>
      <c r="BU494"/>
      <c r="BV494"/>
      <c r="BW494"/>
      <c r="BX494" s="964" t="str">
        <f t="shared" si="179"/>
        <v>►</v>
      </c>
      <c r="BY494" s="848"/>
      <c r="BZ494" s="848"/>
      <c r="CA494" s="848"/>
      <c r="CB494" s="848"/>
      <c r="CC494" s="848"/>
      <c r="CD494" s="262"/>
      <c r="CE494"/>
      <c r="CF494"/>
      <c r="CG494"/>
      <c r="CH494"/>
      <c r="CI494"/>
      <c r="CJ494"/>
      <c r="CK494"/>
      <c r="CL494" s="262"/>
      <c r="CM494"/>
      <c r="CN494"/>
      <c r="CO494"/>
      <c r="CP494"/>
      <c r="CQ494"/>
      <c r="CR494"/>
      <c r="CS494"/>
      <c r="CT494" s="262"/>
      <c r="CU494"/>
      <c r="CV494"/>
      <c r="CW494"/>
      <c r="CX494"/>
      <c r="CY494"/>
      <c r="CZ494"/>
      <c r="DA494"/>
      <c r="DB494" s="262"/>
      <c r="DC494" s="3">
        <v>1</v>
      </c>
    </row>
    <row r="495" spans="3:107" s="701" customFormat="1" ht="21" customHeight="1">
      <c r="C495"/>
      <c r="D495" s="262"/>
      <c r="E495" s="262"/>
      <c r="F495" s="262"/>
      <c r="G495" s="262"/>
      <c r="H495" s="262"/>
      <c r="I495" s="262"/>
      <c r="J495" s="262"/>
      <c r="K495" s="262"/>
      <c r="L495" s="115" t="s">
        <v>16</v>
      </c>
      <c r="M495" s="3141"/>
      <c r="N495" s="3142"/>
      <c r="O495" s="3141"/>
      <c r="P495" s="3143"/>
      <c r="Q495" s="3144"/>
      <c r="R495" s="3145"/>
      <c r="S495" s="3146"/>
      <c r="T495" s="3147"/>
      <c r="U495" s="3148"/>
      <c r="V495" s="3149"/>
      <c r="W495" s="2109"/>
      <c r="X495" s="3150"/>
      <c r="Y495" s="117"/>
      <c r="Z495" s="3151"/>
      <c r="AA495" s="3152"/>
      <c r="AB495" s="3153"/>
      <c r="AC495" s="3154"/>
      <c r="AD495" s="119"/>
      <c r="AE495" s="262" t="s">
        <v>22</v>
      </c>
      <c r="AF495" s="1035" t="str">
        <f t="shared" si="180"/>
        <v>►</v>
      </c>
      <c r="AG495" s="1036" t="str">
        <f t="shared" si="181"/>
        <v/>
      </c>
      <c r="AH495" s="1037" t="str">
        <f t="shared" si="182"/>
        <v/>
      </c>
      <c r="AI495" s="1036" t="str">
        <f t="shared" si="183"/>
        <v/>
      </c>
      <c r="AJ495" s="1037" t="str">
        <f t="shared" si="184"/>
        <v/>
      </c>
      <c r="AK495" s="1037">
        <f>IF(AND(L495="A",COUNTIF(BJ15:BL62,TRIM(U495))&gt;0),1,0)</f>
        <v>0</v>
      </c>
      <c r="AL495" s="1051" t="str" cm="1">
        <f t="array" ref="AL495">IF(AF495&lt;&gt;"A","",IFERROR((IFERROR(_xlfn.XLOOKUP(TRIM(SUBSTITUTE(U495,CHAR(160)," ")),BJ15:BJ62,BM15:BM62),IFERROR(_xlfn.XLOOKUP(TRIM(SUBSTITUTE(U495,CHAR(160)," ")),BK15:BK62,BM15:BM62),_xlfn.XLOOKUP(TRIM(SUBSTITUTE(U495,CHAR(160)," ")),BL15:BL62,BM15:BM62))))*T495*IF(ISBLANK(Q495),1,Q495)+IFERROR(_xlfn.XLOOKUP("RECHERCHEX",TRIM(L495:AD495),L495:AD495),0),0))</f>
        <v/>
      </c>
      <c r="AM495" s="1038">
        <f t="shared" si="185"/>
        <v>0</v>
      </c>
      <c r="AN495" s="1627" t="str">
        <f t="shared" si="186"/>
        <v/>
      </c>
      <c r="AO495" s="1039">
        <f t="shared" si="187"/>
        <v>0</v>
      </c>
      <c r="AP495" s="1039">
        <f t="shared" si="188"/>
        <v>0</v>
      </c>
      <c r="AQ495" s="1052">
        <f>IF(AO495&gt;0,AS9,0)</f>
        <v>0</v>
      </c>
      <c r="AR495" s="1626" t="str">
        <f>IF(TRIM(AG495)="▼ recette suivante", AG495, IF(AQ495&gt;0, IF(AT9&lt;&gt;"", AT9&amp;"-ou.or.o ❾ + or - &gt;", ""), ""))</f>
        <v/>
      </c>
      <c r="AS495" s="1064"/>
      <c r="AT495" s="1064"/>
      <c r="AU495" s="1053">
        <f t="shared" si="189"/>
        <v>0</v>
      </c>
      <c r="AV495" s="1054">
        <f>IF(AK495,IF(OR(AU495="",N(AU495)&lt;=0.000000001),"",_xlfn.XLOOKUP(AJ495,BJ15:BJ62,BN15:BN62,_xlfn.XLOOKUP(AJ495,BK15:BK62,BN15:BN62,_xlfn.XLOOKUP(AJ495,BL15:BL62,BN15:BN62,"")))),0)</f>
        <v>0</v>
      </c>
      <c r="AW495" s="1067" cm="1">
        <f t="array" ref="AW495">IF(AK495&lt;&gt;1,0,IF(OR(AU495="",N(AU495)&lt;=0.000000001),"",IF(OR(AO495="",N(AO495)&lt;=0.000000001),0,IF(ISNUMBER(AU495),IFERROR(_xlfn.LET(_xlpm.ai_test,TRIM(AJ495),_xlpm.r,IFERROR(_xlfn.XLOOKUP(_xlpm.ai_test,BJ15:BJ62,ROW(BJ15:BJ62),0,1),IFERROR(_xlfn.XLOOKUP(_xlpm.ai_test,BK15:BK62,ROW(BK15:BK62),0,1),_xlfn.XLOOKUP(_xlpm.ai_test,BL15:BL62,ROW(BL15:BL62),0,1))),_xlpm.p,_xlpm.r-MIN(ROW(BJ15:BJ62))+1,_xlpm.f,INDEX(BM15:BM62,_xlpm.p),_xlpm.u,INDEX(BN15:BN62,_xlpm.p),_xlpm.s,INDEX(BP15:BP62,_xlpm.p),_xlpm.q,N(AU495)/_xlpm.f,IF(_xlpm.q&gt;=_xlpm.s,ROUND(_xlpm.q,1)&amp;" "&amp;_xlpm.ai_test&amp;" = "&amp;ROUND(_xlpm.q*_xlpm.f,1)&amp;" "&amp;_xlpm.u,ROUND(_xlpm.q,1)&amp;" "&amp;_xlpm.ai_test)),""),""))))</f>
        <v>0</v>
      </c>
      <c r="AX495" s="1055"/>
      <c r="AY495" s="1053">
        <f t="shared" si="190"/>
        <v>0</v>
      </c>
      <c r="AZ495" s="1054" t="str">
        <f t="shared" si="191"/>
        <v/>
      </c>
      <c r="BA495" s="1056">
        <f t="shared" si="192"/>
        <v>0</v>
      </c>
      <c r="BB495" s="1057" t="str">
        <f t="shared" si="193"/>
        <v/>
      </c>
      <c r="BC495" s="1046"/>
      <c r="BD495" s="1058">
        <f t="shared" si="194"/>
        <v>0</v>
      </c>
      <c r="BE495" s="1048" t="str">
        <f t="shared" si="195"/>
        <v/>
      </c>
      <c r="BF495" s="262" t="s">
        <v>22</v>
      </c>
      <c r="BG495" s="1027">
        <f t="shared" si="196"/>
        <v>0</v>
      </c>
      <c r="BH495" s="1028">
        <f t="shared" si="197"/>
        <v>0</v>
      </c>
      <c r="BI495"/>
      <c r="BR495"/>
      <c r="BS495"/>
      <c r="BT495"/>
      <c r="BU495"/>
      <c r="BV495"/>
      <c r="BW495"/>
      <c r="BX495" s="964" t="str">
        <f t="shared" si="179"/>
        <v>►</v>
      </c>
      <c r="BY495" s="848"/>
      <c r="BZ495" s="848"/>
      <c r="CA495" s="848"/>
      <c r="CB495" s="848"/>
      <c r="CC495" s="848"/>
      <c r="CD495" s="262"/>
      <c r="CE495"/>
      <c r="CF495"/>
      <c r="CG495"/>
      <c r="CH495"/>
      <c r="CI495"/>
      <c r="CJ495"/>
      <c r="CK495"/>
      <c r="CL495" s="262"/>
      <c r="CM495"/>
      <c r="CN495"/>
      <c r="CO495"/>
      <c r="CP495"/>
      <c r="CQ495"/>
      <c r="CR495"/>
      <c r="CS495"/>
      <c r="CT495" s="262"/>
      <c r="CU495"/>
      <c r="CV495"/>
      <c r="CW495"/>
      <c r="CX495"/>
      <c r="CY495"/>
      <c r="CZ495"/>
      <c r="DA495"/>
      <c r="DB495" s="262"/>
      <c r="DC495" s="3">
        <v>1</v>
      </c>
    </row>
    <row r="496" spans="3:107" s="701" customFormat="1" ht="21" customHeight="1">
      <c r="C496"/>
      <c r="D496" s="262"/>
      <c r="E496" s="262"/>
      <c r="F496" s="262"/>
      <c r="G496" s="262"/>
      <c r="H496" s="262"/>
      <c r="I496" s="262"/>
      <c r="J496" s="262"/>
      <c r="K496" s="262"/>
      <c r="L496" s="115" t="s">
        <v>16</v>
      </c>
      <c r="M496" s="3141"/>
      <c r="N496" s="3142"/>
      <c r="O496" s="3141"/>
      <c r="P496" s="3143"/>
      <c r="Q496" s="3144"/>
      <c r="R496" s="3145"/>
      <c r="S496" s="3146"/>
      <c r="T496" s="3147"/>
      <c r="U496" s="3148"/>
      <c r="V496" s="3149"/>
      <c r="W496" s="2109"/>
      <c r="X496" s="3150"/>
      <c r="Y496" s="117"/>
      <c r="Z496" s="3151"/>
      <c r="AA496" s="3152"/>
      <c r="AB496" s="3153"/>
      <c r="AC496" s="3154"/>
      <c r="AD496" s="119"/>
      <c r="AE496" s="262" t="s">
        <v>22</v>
      </c>
      <c r="AF496" s="1035" t="str">
        <f t="shared" si="180"/>
        <v>►</v>
      </c>
      <c r="AG496" s="1036" t="str">
        <f t="shared" si="181"/>
        <v/>
      </c>
      <c r="AH496" s="1037" t="str">
        <f t="shared" si="182"/>
        <v/>
      </c>
      <c r="AI496" s="1036" t="str">
        <f t="shared" si="183"/>
        <v/>
      </c>
      <c r="AJ496" s="1037" t="str">
        <f t="shared" si="184"/>
        <v/>
      </c>
      <c r="AK496" s="1037">
        <f>IF(AND(L496="A",COUNTIF(BJ15:BL62,TRIM(U496))&gt;0),1,0)</f>
        <v>0</v>
      </c>
      <c r="AL496" s="1051" t="str" cm="1">
        <f t="array" ref="AL496">IF(AF496&lt;&gt;"A","",IFERROR((IFERROR(_xlfn.XLOOKUP(TRIM(SUBSTITUTE(U496,CHAR(160)," ")),BJ15:BJ62,BM15:BM62),IFERROR(_xlfn.XLOOKUP(TRIM(SUBSTITUTE(U496,CHAR(160)," ")),BK15:BK62,BM15:BM62),_xlfn.XLOOKUP(TRIM(SUBSTITUTE(U496,CHAR(160)," ")),BL15:BL62,BM15:BM62))))*T496*IF(ISBLANK(Q496),1,Q496)+IFERROR(_xlfn.XLOOKUP("RECHERCHEX",TRIM(L496:AD496),L496:AD496),0),0))</f>
        <v/>
      </c>
      <c r="AM496" s="1038">
        <f t="shared" si="185"/>
        <v>0</v>
      </c>
      <c r="AN496" s="1627" t="str">
        <f t="shared" si="186"/>
        <v/>
      </c>
      <c r="AO496" s="1039">
        <f t="shared" si="187"/>
        <v>0</v>
      </c>
      <c r="AP496" s="1039">
        <f t="shared" si="188"/>
        <v>0</v>
      </c>
      <c r="AQ496" s="1040">
        <f>IF(AO496&gt;0,AS9,0)</f>
        <v>0</v>
      </c>
      <c r="AR496" s="1628" t="str">
        <f>IF(TRIM(AG496)="▼ recette suivante", AG496, IF(AQ496&gt;0, IF(AT9&lt;&gt;"", AT9&amp;"-ou.or.o ❾ + or - &gt;", ""), ""))</f>
        <v/>
      </c>
      <c r="AS496" s="1064"/>
      <c r="AT496" s="1064"/>
      <c r="AU496" s="1042">
        <f t="shared" si="189"/>
        <v>0</v>
      </c>
      <c r="AV496" s="1043">
        <f>IF(AK496,IF(OR(AU496="",N(AU496)&lt;=0.000000001),"",_xlfn.XLOOKUP(AJ496,BJ15:BJ62,BN15:BN62,_xlfn.XLOOKUP(AJ496,BK15:BK62,BN15:BN62,_xlfn.XLOOKUP(AJ496,BL15:BL62,BN15:BN62,"")))),0)</f>
        <v>0</v>
      </c>
      <c r="AW496" s="1065" cm="1">
        <f t="array" ref="AW496">IF(AK496&lt;&gt;1,0,IF(OR(AU496="",N(AU496)&lt;=0.000000001),"",IF(OR(AO496="",N(AO496)&lt;=0.000000001),0,IF(ISNUMBER(AU496),IFERROR(_xlfn.LET(_xlpm.ai_test,TRIM(AJ496),_xlpm.r,IFERROR(_xlfn.XLOOKUP(_xlpm.ai_test,BJ15:BJ62,ROW(BJ15:BJ62),0,1),IFERROR(_xlfn.XLOOKUP(_xlpm.ai_test,BK15:BK62,ROW(BK15:BK62),0,1),_xlfn.XLOOKUP(_xlpm.ai_test,BL15:BL62,ROW(BL15:BL62),0,1))),_xlpm.p,_xlpm.r-MIN(ROW(BJ15:BJ62))+1,_xlpm.f,INDEX(BM15:BM62,_xlpm.p),_xlpm.u,INDEX(BN15:BN62,_xlpm.p),_xlpm.s,INDEX(BP15:BP62,_xlpm.p),_xlpm.q,N(AU496)/_xlpm.f,IF(_xlpm.q&gt;=_xlpm.s,ROUND(_xlpm.q,1)&amp;" "&amp;_xlpm.ai_test&amp;" = "&amp;ROUND(_xlpm.q*_xlpm.f,1)&amp;" "&amp;_xlpm.u,ROUND(_xlpm.q,1)&amp;" "&amp;_xlpm.ai_test)),""),""))))</f>
        <v>0</v>
      </c>
      <c r="AX496" s="1055"/>
      <c r="AY496" s="1042">
        <f t="shared" si="190"/>
        <v>0</v>
      </c>
      <c r="AZ496" s="1043" t="str">
        <f t="shared" si="191"/>
        <v/>
      </c>
      <c r="BA496" s="1044">
        <f t="shared" si="192"/>
        <v>0</v>
      </c>
      <c r="BB496" s="1045" t="str">
        <f t="shared" si="193"/>
        <v/>
      </c>
      <c r="BC496" s="1046"/>
      <c r="BD496" s="1047">
        <f t="shared" si="194"/>
        <v>0</v>
      </c>
      <c r="BE496" s="1048" t="str">
        <f t="shared" si="195"/>
        <v/>
      </c>
      <c r="BF496" s="262" t="s">
        <v>22</v>
      </c>
      <c r="BG496" s="1027">
        <f t="shared" si="196"/>
        <v>0</v>
      </c>
      <c r="BH496" s="1028">
        <f t="shared" si="197"/>
        <v>0</v>
      </c>
      <c r="BI496"/>
      <c r="BR496"/>
      <c r="BS496"/>
      <c r="BT496"/>
      <c r="BU496"/>
      <c r="BV496"/>
      <c r="BW496"/>
      <c r="BX496" s="964" t="str">
        <f t="shared" si="179"/>
        <v>►</v>
      </c>
      <c r="BY496" s="848"/>
      <c r="BZ496" s="848"/>
      <c r="CA496" s="848"/>
      <c r="CB496" s="848"/>
      <c r="CC496" s="848"/>
      <c r="CD496" s="262"/>
      <c r="CE496"/>
      <c r="CF496"/>
      <c r="CG496"/>
      <c r="CH496"/>
      <c r="CI496"/>
      <c r="CJ496"/>
      <c r="CK496"/>
      <c r="CL496" s="262"/>
      <c r="CM496"/>
      <c r="CN496"/>
      <c r="CO496"/>
      <c r="CP496"/>
      <c r="CQ496"/>
      <c r="CR496"/>
      <c r="CS496"/>
      <c r="CT496" s="262"/>
      <c r="CU496"/>
      <c r="CV496"/>
      <c r="CW496"/>
      <c r="CX496"/>
      <c r="CY496"/>
      <c r="CZ496"/>
      <c r="DA496"/>
      <c r="DB496" s="262"/>
      <c r="DC496" s="3">
        <v>1</v>
      </c>
    </row>
    <row r="497" spans="3:107" s="701" customFormat="1" ht="21" customHeight="1">
      <c r="C497"/>
      <c r="D497" s="262"/>
      <c r="E497" s="262"/>
      <c r="F497" s="262"/>
      <c r="G497" s="262"/>
      <c r="H497" s="262"/>
      <c r="I497" s="262"/>
      <c r="J497" s="262"/>
      <c r="K497" s="262"/>
      <c r="L497" s="115" t="s">
        <v>16</v>
      </c>
      <c r="M497" s="3141"/>
      <c r="N497" s="3142"/>
      <c r="O497" s="3141"/>
      <c r="P497" s="3143"/>
      <c r="Q497" s="3144"/>
      <c r="R497" s="3145"/>
      <c r="S497" s="3146"/>
      <c r="T497" s="3147"/>
      <c r="U497" s="3148"/>
      <c r="V497" s="3149"/>
      <c r="W497" s="2109"/>
      <c r="X497" s="3150"/>
      <c r="Y497" s="117"/>
      <c r="Z497" s="3151"/>
      <c r="AA497" s="3152"/>
      <c r="AB497" s="3153"/>
      <c r="AC497" s="3154"/>
      <c r="AD497" s="119"/>
      <c r="AE497" s="262" t="s">
        <v>22</v>
      </c>
      <c r="AF497" s="1035" t="str">
        <f t="shared" si="180"/>
        <v>►</v>
      </c>
      <c r="AG497" s="1036" t="str">
        <f t="shared" si="181"/>
        <v/>
      </c>
      <c r="AH497" s="1037" t="str">
        <f t="shared" si="182"/>
        <v/>
      </c>
      <c r="AI497" s="1036" t="str">
        <f t="shared" si="183"/>
        <v/>
      </c>
      <c r="AJ497" s="1037" t="str">
        <f t="shared" si="184"/>
        <v/>
      </c>
      <c r="AK497" s="1037">
        <f>IF(AND(L497="A",COUNTIF(BJ15:BL62,TRIM(U497))&gt;0),1,0)</f>
        <v>0</v>
      </c>
      <c r="AL497" s="1051" t="str" cm="1">
        <f t="array" ref="AL497">IF(AF497&lt;&gt;"A","",IFERROR((IFERROR(_xlfn.XLOOKUP(TRIM(SUBSTITUTE(U497,CHAR(160)," ")),BJ15:BJ62,BM15:BM62),IFERROR(_xlfn.XLOOKUP(TRIM(SUBSTITUTE(U497,CHAR(160)," ")),BK15:BK62,BM15:BM62),_xlfn.XLOOKUP(TRIM(SUBSTITUTE(U497,CHAR(160)," ")),BL15:BL62,BM15:BM62))))*T497*IF(ISBLANK(Q497),1,Q497)+IFERROR(_xlfn.XLOOKUP("RECHERCHEX",TRIM(L497:AD497),L497:AD497),0),0))</f>
        <v/>
      </c>
      <c r="AM497" s="1038">
        <f t="shared" si="185"/>
        <v>0</v>
      </c>
      <c r="AN497" s="1627" t="str">
        <f t="shared" si="186"/>
        <v/>
      </c>
      <c r="AO497" s="1039">
        <f t="shared" si="187"/>
        <v>0</v>
      </c>
      <c r="AP497" s="1039">
        <f t="shared" si="188"/>
        <v>0</v>
      </c>
      <c r="AQ497" s="1052">
        <f>IF(AO497&gt;0,AS9,0)</f>
        <v>0</v>
      </c>
      <c r="AR497" s="1626" t="str">
        <f>IF(TRIM(AG497)="▼ recette suivante", AG497, IF(AQ497&gt;0, IF(AT9&lt;&gt;"", AT9&amp;"-ou.or.o ❾ + or - &gt;", ""), ""))</f>
        <v/>
      </c>
      <c r="AS497" s="1064"/>
      <c r="AT497" s="1064"/>
      <c r="AU497" s="1053">
        <f t="shared" si="189"/>
        <v>0</v>
      </c>
      <c r="AV497" s="1054">
        <f>IF(AK497,IF(OR(AU497="",N(AU497)&lt;=0.000000001),"",_xlfn.XLOOKUP(AJ497,BJ15:BJ62,BN15:BN62,_xlfn.XLOOKUP(AJ497,BK15:BK62,BN15:BN62,_xlfn.XLOOKUP(AJ497,BL15:BL62,BN15:BN62,"")))),0)</f>
        <v>0</v>
      </c>
      <c r="AW497" s="1067" cm="1">
        <f t="array" ref="AW497">IF(AK497&lt;&gt;1,0,IF(OR(AU497="",N(AU497)&lt;=0.000000001),"",IF(OR(AO497="",N(AO497)&lt;=0.000000001),0,IF(ISNUMBER(AU497),IFERROR(_xlfn.LET(_xlpm.ai_test,TRIM(AJ497),_xlpm.r,IFERROR(_xlfn.XLOOKUP(_xlpm.ai_test,BJ15:BJ62,ROW(BJ15:BJ62),0,1),IFERROR(_xlfn.XLOOKUP(_xlpm.ai_test,BK15:BK62,ROW(BK15:BK62),0,1),_xlfn.XLOOKUP(_xlpm.ai_test,BL15:BL62,ROW(BL15:BL62),0,1))),_xlpm.p,_xlpm.r-MIN(ROW(BJ15:BJ62))+1,_xlpm.f,INDEX(BM15:BM62,_xlpm.p),_xlpm.u,INDEX(BN15:BN62,_xlpm.p),_xlpm.s,INDEX(BP15:BP62,_xlpm.p),_xlpm.q,N(AU497)/_xlpm.f,IF(_xlpm.q&gt;=_xlpm.s,ROUND(_xlpm.q,1)&amp;" "&amp;_xlpm.ai_test&amp;" = "&amp;ROUND(_xlpm.q*_xlpm.f,1)&amp;" "&amp;_xlpm.u,ROUND(_xlpm.q,1)&amp;" "&amp;_xlpm.ai_test)),""),""))))</f>
        <v>0</v>
      </c>
      <c r="AX497" s="1055"/>
      <c r="AY497" s="1053">
        <f t="shared" si="190"/>
        <v>0</v>
      </c>
      <c r="AZ497" s="1054" t="str">
        <f t="shared" si="191"/>
        <v/>
      </c>
      <c r="BA497" s="1056">
        <f t="shared" si="192"/>
        <v>0</v>
      </c>
      <c r="BB497" s="1057" t="str">
        <f t="shared" si="193"/>
        <v/>
      </c>
      <c r="BC497" s="1046"/>
      <c r="BD497" s="1058">
        <f t="shared" si="194"/>
        <v>0</v>
      </c>
      <c r="BE497" s="1048" t="str">
        <f t="shared" si="195"/>
        <v/>
      </c>
      <c r="BF497" s="262" t="s">
        <v>22</v>
      </c>
      <c r="BG497" s="1027">
        <f t="shared" si="196"/>
        <v>0</v>
      </c>
      <c r="BH497" s="1028">
        <f t="shared" si="197"/>
        <v>0</v>
      </c>
      <c r="BI497"/>
      <c r="BR497"/>
      <c r="BS497"/>
      <c r="BT497"/>
      <c r="BU497"/>
      <c r="BV497"/>
      <c r="BW497"/>
      <c r="BX497" s="964" t="str">
        <f t="shared" si="179"/>
        <v>►</v>
      </c>
      <c r="BY497" s="848"/>
      <c r="BZ497" s="848"/>
      <c r="CA497" s="848"/>
      <c r="CB497" s="848"/>
      <c r="CC497" s="848"/>
      <c r="CD497" s="262"/>
      <c r="CE497"/>
      <c r="CF497"/>
      <c r="CG497"/>
      <c r="CH497"/>
      <c r="CI497"/>
      <c r="CJ497"/>
      <c r="CK497"/>
      <c r="CL497" s="262"/>
      <c r="CM497"/>
      <c r="CN497"/>
      <c r="CO497"/>
      <c r="CP497"/>
      <c r="CQ497"/>
      <c r="CR497"/>
      <c r="CS497"/>
      <c r="CT497" s="262"/>
      <c r="CU497"/>
      <c r="CV497"/>
      <c r="CW497"/>
      <c r="CX497"/>
      <c r="CY497"/>
      <c r="CZ497"/>
      <c r="DA497"/>
      <c r="DB497" s="262"/>
      <c r="DC497" s="3">
        <v>1</v>
      </c>
    </row>
    <row r="498" spans="3:107" s="701" customFormat="1" ht="21" customHeight="1">
      <c r="C498"/>
      <c r="D498" s="262"/>
      <c r="E498" s="262"/>
      <c r="F498" s="262"/>
      <c r="G498" s="262"/>
      <c r="H498" s="262"/>
      <c r="I498" s="262"/>
      <c r="J498" s="262"/>
      <c r="K498" s="262"/>
      <c r="L498" s="115" t="s">
        <v>16</v>
      </c>
      <c r="M498" s="3141"/>
      <c r="N498" s="3142"/>
      <c r="O498" s="3141"/>
      <c r="P498" s="3143"/>
      <c r="Q498" s="3144"/>
      <c r="R498" s="3145"/>
      <c r="S498" s="3146"/>
      <c r="T498" s="3147"/>
      <c r="U498" s="3148"/>
      <c r="V498" s="3149"/>
      <c r="W498" s="2109"/>
      <c r="X498" s="3150"/>
      <c r="Y498" s="117"/>
      <c r="Z498" s="3151"/>
      <c r="AA498" s="3152"/>
      <c r="AB498" s="3153"/>
      <c r="AC498" s="3154"/>
      <c r="AD498" s="119"/>
      <c r="AE498" s="262" t="s">
        <v>22</v>
      </c>
      <c r="AF498" s="1035" t="str">
        <f t="shared" si="180"/>
        <v>►</v>
      </c>
      <c r="AG498" s="1036" t="str">
        <f t="shared" si="181"/>
        <v/>
      </c>
      <c r="AH498" s="1037" t="str">
        <f t="shared" si="182"/>
        <v/>
      </c>
      <c r="AI498" s="1036" t="str">
        <f t="shared" si="183"/>
        <v/>
      </c>
      <c r="AJ498" s="1037" t="str">
        <f t="shared" si="184"/>
        <v/>
      </c>
      <c r="AK498" s="1037">
        <f>IF(AND(L498="A",COUNTIF(BJ15:BL62,TRIM(U498))&gt;0),1,0)</f>
        <v>0</v>
      </c>
      <c r="AL498" s="1051" t="str" cm="1">
        <f t="array" ref="AL498">IF(AF498&lt;&gt;"A","",IFERROR((IFERROR(_xlfn.XLOOKUP(TRIM(SUBSTITUTE(U498,CHAR(160)," ")),BJ15:BJ62,BM15:BM62),IFERROR(_xlfn.XLOOKUP(TRIM(SUBSTITUTE(U498,CHAR(160)," ")),BK15:BK62,BM15:BM62),_xlfn.XLOOKUP(TRIM(SUBSTITUTE(U498,CHAR(160)," ")),BL15:BL62,BM15:BM62))))*T498*IF(ISBLANK(Q498),1,Q498)+IFERROR(_xlfn.XLOOKUP("RECHERCHEX",TRIM(L498:AD498),L498:AD498),0),0))</f>
        <v/>
      </c>
      <c r="AM498" s="1038">
        <f t="shared" si="185"/>
        <v>0</v>
      </c>
      <c r="AN498" s="1627" t="str">
        <f t="shared" si="186"/>
        <v/>
      </c>
      <c r="AO498" s="1039">
        <f t="shared" si="187"/>
        <v>0</v>
      </c>
      <c r="AP498" s="1039">
        <f t="shared" si="188"/>
        <v>0</v>
      </c>
      <c r="AQ498" s="1040">
        <f>IF(AO498&gt;0,AS9,0)</f>
        <v>0</v>
      </c>
      <c r="AR498" s="1628" t="str">
        <f>IF(TRIM(AG498)="▼ recette suivante", AG498, IF(AQ498&gt;0, IF(AT9&lt;&gt;"", AT9&amp;"-ou.or.o ❾ + or - &gt;", ""), ""))</f>
        <v/>
      </c>
      <c r="AS498" s="1064"/>
      <c r="AT498" s="1064"/>
      <c r="AU498" s="1042">
        <f t="shared" si="189"/>
        <v>0</v>
      </c>
      <c r="AV498" s="1043">
        <f>IF(AK498,IF(OR(AU498="",N(AU498)&lt;=0.000000001),"",_xlfn.XLOOKUP(AJ498,BJ15:BJ62,BN15:BN62,_xlfn.XLOOKUP(AJ498,BK15:BK62,BN15:BN62,_xlfn.XLOOKUP(AJ498,BL15:BL62,BN15:BN62,"")))),0)</f>
        <v>0</v>
      </c>
      <c r="AW498" s="1065" cm="1">
        <f t="array" ref="AW498">IF(AK498&lt;&gt;1,0,IF(OR(AU498="",N(AU498)&lt;=0.000000001),"",IF(OR(AO498="",N(AO498)&lt;=0.000000001),0,IF(ISNUMBER(AU498),IFERROR(_xlfn.LET(_xlpm.ai_test,TRIM(AJ498),_xlpm.r,IFERROR(_xlfn.XLOOKUP(_xlpm.ai_test,BJ15:BJ62,ROW(BJ15:BJ62),0,1),IFERROR(_xlfn.XLOOKUP(_xlpm.ai_test,BK15:BK62,ROW(BK15:BK62),0,1),_xlfn.XLOOKUP(_xlpm.ai_test,BL15:BL62,ROW(BL15:BL62),0,1))),_xlpm.p,_xlpm.r-MIN(ROW(BJ15:BJ62))+1,_xlpm.f,INDEX(BM15:BM62,_xlpm.p),_xlpm.u,INDEX(BN15:BN62,_xlpm.p),_xlpm.s,INDEX(BP15:BP62,_xlpm.p),_xlpm.q,N(AU498)/_xlpm.f,IF(_xlpm.q&gt;=_xlpm.s,ROUND(_xlpm.q,1)&amp;" "&amp;_xlpm.ai_test&amp;" = "&amp;ROUND(_xlpm.q*_xlpm.f,1)&amp;" "&amp;_xlpm.u,ROUND(_xlpm.q,1)&amp;" "&amp;_xlpm.ai_test)),""),""))))</f>
        <v>0</v>
      </c>
      <c r="AX498" s="1055"/>
      <c r="AY498" s="1042">
        <f t="shared" si="190"/>
        <v>0</v>
      </c>
      <c r="AZ498" s="1043" t="str">
        <f t="shared" si="191"/>
        <v/>
      </c>
      <c r="BA498" s="1044">
        <f t="shared" si="192"/>
        <v>0</v>
      </c>
      <c r="BB498" s="1045" t="str">
        <f t="shared" si="193"/>
        <v/>
      </c>
      <c r="BC498" s="1046"/>
      <c r="BD498" s="1047">
        <f t="shared" si="194"/>
        <v>0</v>
      </c>
      <c r="BE498" s="1048" t="str">
        <f t="shared" si="195"/>
        <v/>
      </c>
      <c r="BF498" s="262" t="s">
        <v>22</v>
      </c>
      <c r="BG498" s="1027">
        <f t="shared" si="196"/>
        <v>0</v>
      </c>
      <c r="BH498" s="1028">
        <f t="shared" si="197"/>
        <v>0</v>
      </c>
      <c r="BI498"/>
      <c r="BR498"/>
      <c r="BS498"/>
      <c r="BT498"/>
      <c r="BU498"/>
      <c r="BV498"/>
      <c r="BW498"/>
      <c r="BX498" s="964" t="str">
        <f t="shared" si="179"/>
        <v>►</v>
      </c>
      <c r="BY498" s="848"/>
      <c r="BZ498" s="848"/>
      <c r="CA498" s="848"/>
      <c r="CB498" s="848"/>
      <c r="CC498" s="848"/>
      <c r="CD498" s="262"/>
      <c r="CE498"/>
      <c r="CF498"/>
      <c r="CG498"/>
      <c r="CH498"/>
      <c r="CI498"/>
      <c r="CJ498"/>
      <c r="CK498"/>
      <c r="CL498" s="262"/>
      <c r="CM498"/>
      <c r="CN498"/>
      <c r="CO498"/>
      <c r="CP498"/>
      <c r="CQ498"/>
      <c r="CR498"/>
      <c r="CS498"/>
      <c r="CT498" s="262"/>
      <c r="CU498"/>
      <c r="CV498"/>
      <c r="CW498"/>
      <c r="CX498"/>
      <c r="CY498"/>
      <c r="CZ498"/>
      <c r="DA498"/>
      <c r="DB498" s="262"/>
      <c r="DC498" s="3">
        <v>1</v>
      </c>
    </row>
    <row r="499" spans="3:107" s="701" customFormat="1" ht="21" customHeight="1">
      <c r="C499"/>
      <c r="D499" s="262"/>
      <c r="E499" s="262"/>
      <c r="F499" s="262"/>
      <c r="G499" s="262"/>
      <c r="H499" s="262"/>
      <c r="I499" s="262"/>
      <c r="J499" s="262"/>
      <c r="K499" s="262"/>
      <c r="L499" s="115" t="s">
        <v>16</v>
      </c>
      <c r="M499" s="3141"/>
      <c r="N499" s="3142"/>
      <c r="O499" s="3141"/>
      <c r="P499" s="3143"/>
      <c r="Q499" s="3144"/>
      <c r="R499" s="3145"/>
      <c r="S499" s="3146"/>
      <c r="T499" s="3147"/>
      <c r="U499" s="3148"/>
      <c r="V499" s="3149"/>
      <c r="W499" s="2109"/>
      <c r="X499" s="3150"/>
      <c r="Y499" s="117"/>
      <c r="Z499" s="3151"/>
      <c r="AA499" s="3152"/>
      <c r="AB499" s="3153"/>
      <c r="AC499" s="3154"/>
      <c r="AD499" s="119"/>
      <c r="AE499" s="262" t="s">
        <v>22</v>
      </c>
      <c r="AF499" s="1035" t="str">
        <f t="shared" si="180"/>
        <v>►</v>
      </c>
      <c r="AG499" s="1036" t="str">
        <f t="shared" si="181"/>
        <v/>
      </c>
      <c r="AH499" s="1037" t="str">
        <f t="shared" si="182"/>
        <v/>
      </c>
      <c r="AI499" s="1036" t="str">
        <f t="shared" si="183"/>
        <v/>
      </c>
      <c r="AJ499" s="1037" t="str">
        <f t="shared" si="184"/>
        <v/>
      </c>
      <c r="AK499" s="1037">
        <f>IF(AND(L499="A",COUNTIF(BJ15:BL62,TRIM(U499))&gt;0),1,0)</f>
        <v>0</v>
      </c>
      <c r="AL499" s="1051" t="str" cm="1">
        <f t="array" ref="AL499">IF(AF499&lt;&gt;"A","",IFERROR((IFERROR(_xlfn.XLOOKUP(TRIM(SUBSTITUTE(U499,CHAR(160)," ")),BJ15:BJ62,BM15:BM62),IFERROR(_xlfn.XLOOKUP(TRIM(SUBSTITUTE(U499,CHAR(160)," ")),BK15:BK62,BM15:BM62),_xlfn.XLOOKUP(TRIM(SUBSTITUTE(U499,CHAR(160)," ")),BL15:BL62,BM15:BM62))))*T499*IF(ISBLANK(Q499),1,Q499)+IFERROR(_xlfn.XLOOKUP("RECHERCHEX",TRIM(L499:AD499),L499:AD499),0),0))</f>
        <v/>
      </c>
      <c r="AM499" s="1038">
        <f t="shared" si="185"/>
        <v>0</v>
      </c>
      <c r="AN499" s="1627" t="str">
        <f t="shared" si="186"/>
        <v/>
      </c>
      <c r="AO499" s="1039">
        <f t="shared" si="187"/>
        <v>0</v>
      </c>
      <c r="AP499" s="1039">
        <f t="shared" si="188"/>
        <v>0</v>
      </c>
      <c r="AQ499" s="1052">
        <f>IF(AO499&gt;0,AS9,0)</f>
        <v>0</v>
      </c>
      <c r="AR499" s="1626" t="str">
        <f>IF(TRIM(AG499)="▼ recette suivante", AG499, IF(AQ499&gt;0, IF(AT9&lt;&gt;"", AT9&amp;"-ou.or.o ❾ + or - &gt;", ""), ""))</f>
        <v/>
      </c>
      <c r="AS499" s="1064"/>
      <c r="AT499" s="1064"/>
      <c r="AU499" s="1053">
        <f t="shared" si="189"/>
        <v>0</v>
      </c>
      <c r="AV499" s="1054">
        <f>IF(AK499,IF(OR(AU499="",N(AU499)&lt;=0.000000001),"",_xlfn.XLOOKUP(AJ499,BJ15:BJ62,BN15:BN62,_xlfn.XLOOKUP(AJ499,BK15:BK62,BN15:BN62,_xlfn.XLOOKUP(AJ499,BL15:BL62,BN15:BN62,"")))),0)</f>
        <v>0</v>
      </c>
      <c r="AW499" s="1067" cm="1">
        <f t="array" ref="AW499">IF(AK499&lt;&gt;1,0,IF(OR(AU499="",N(AU499)&lt;=0.000000001),"",IF(OR(AO499="",N(AO499)&lt;=0.000000001),0,IF(ISNUMBER(AU499),IFERROR(_xlfn.LET(_xlpm.ai_test,TRIM(AJ499),_xlpm.r,IFERROR(_xlfn.XLOOKUP(_xlpm.ai_test,BJ15:BJ62,ROW(BJ15:BJ62),0,1),IFERROR(_xlfn.XLOOKUP(_xlpm.ai_test,BK15:BK62,ROW(BK15:BK62),0,1),_xlfn.XLOOKUP(_xlpm.ai_test,BL15:BL62,ROW(BL15:BL62),0,1))),_xlpm.p,_xlpm.r-MIN(ROW(BJ15:BJ62))+1,_xlpm.f,INDEX(BM15:BM62,_xlpm.p),_xlpm.u,INDEX(BN15:BN62,_xlpm.p),_xlpm.s,INDEX(BP15:BP62,_xlpm.p),_xlpm.q,N(AU499)/_xlpm.f,IF(_xlpm.q&gt;=_xlpm.s,ROUND(_xlpm.q,1)&amp;" "&amp;_xlpm.ai_test&amp;" = "&amp;ROUND(_xlpm.q*_xlpm.f,1)&amp;" "&amp;_xlpm.u,ROUND(_xlpm.q,1)&amp;" "&amp;_xlpm.ai_test)),""),""))))</f>
        <v>0</v>
      </c>
      <c r="AX499" s="1055"/>
      <c r="AY499" s="1053">
        <f t="shared" si="190"/>
        <v>0</v>
      </c>
      <c r="AZ499" s="1054" t="str">
        <f t="shared" si="191"/>
        <v/>
      </c>
      <c r="BA499" s="1056">
        <f t="shared" si="192"/>
        <v>0</v>
      </c>
      <c r="BB499" s="1057" t="str">
        <f t="shared" si="193"/>
        <v/>
      </c>
      <c r="BC499" s="1046"/>
      <c r="BD499" s="1058">
        <f t="shared" si="194"/>
        <v>0</v>
      </c>
      <c r="BE499" s="1048" t="str">
        <f t="shared" si="195"/>
        <v/>
      </c>
      <c r="BF499" s="262" t="s">
        <v>22</v>
      </c>
      <c r="BG499" s="1027">
        <f t="shared" si="196"/>
        <v>0</v>
      </c>
      <c r="BH499" s="1028">
        <f t="shared" si="197"/>
        <v>0</v>
      </c>
      <c r="BI499"/>
      <c r="BR499"/>
      <c r="BS499"/>
      <c r="BT499"/>
      <c r="BU499"/>
      <c r="BV499"/>
      <c r="BW499"/>
      <c r="BX499" s="964" t="str">
        <f t="shared" si="179"/>
        <v>►</v>
      </c>
      <c r="BY499" s="848"/>
      <c r="BZ499" s="848"/>
      <c r="CA499" s="848"/>
      <c r="CB499" s="848"/>
      <c r="CC499" s="848"/>
      <c r="CD499" s="262"/>
      <c r="CE499"/>
      <c r="CF499"/>
      <c r="CG499"/>
      <c r="CH499"/>
      <c r="CI499"/>
      <c r="CJ499"/>
      <c r="CK499"/>
      <c r="CL499" s="262"/>
      <c r="CM499"/>
      <c r="CN499"/>
      <c r="CO499"/>
      <c r="CP499"/>
      <c r="CQ499"/>
      <c r="CR499"/>
      <c r="CS499"/>
      <c r="CT499" s="262"/>
      <c r="CU499"/>
      <c r="CV499"/>
      <c r="CW499"/>
      <c r="CX499"/>
      <c r="CY499"/>
      <c r="CZ499"/>
      <c r="DA499"/>
      <c r="DB499" s="262"/>
      <c r="DC499" s="3">
        <v>1</v>
      </c>
    </row>
    <row r="500" spans="3:107" s="701" customFormat="1" ht="21" customHeight="1">
      <c r="C500"/>
      <c r="D500" s="262"/>
      <c r="E500" s="262"/>
      <c r="F500" s="262"/>
      <c r="G500" s="262"/>
      <c r="H500" s="262"/>
      <c r="I500" s="262"/>
      <c r="J500" s="262"/>
      <c r="K500" s="262"/>
      <c r="L500" s="115" t="s">
        <v>16</v>
      </c>
      <c r="M500" s="3141"/>
      <c r="N500" s="3142"/>
      <c r="O500" s="3141"/>
      <c r="P500" s="3143"/>
      <c r="Q500" s="3144"/>
      <c r="R500" s="3145"/>
      <c r="S500" s="3146"/>
      <c r="T500" s="3147"/>
      <c r="U500" s="3148"/>
      <c r="V500" s="3149"/>
      <c r="W500" s="2109"/>
      <c r="X500" s="3150"/>
      <c r="Y500" s="117"/>
      <c r="Z500" s="3151"/>
      <c r="AA500" s="3152"/>
      <c r="AB500" s="3153"/>
      <c r="AC500" s="3154"/>
      <c r="AD500" s="119"/>
      <c r="AE500" s="262" t="s">
        <v>22</v>
      </c>
      <c r="AF500" s="1035" t="str">
        <f t="shared" si="180"/>
        <v>►</v>
      </c>
      <c r="AG500" s="1036" t="str">
        <f t="shared" si="181"/>
        <v/>
      </c>
      <c r="AH500" s="1037" t="str">
        <f t="shared" si="182"/>
        <v/>
      </c>
      <c r="AI500" s="1036" t="str">
        <f t="shared" si="183"/>
        <v/>
      </c>
      <c r="AJ500" s="1037" t="str">
        <f t="shared" si="184"/>
        <v/>
      </c>
      <c r="AK500" s="1037">
        <f>IF(AND(L500="A",COUNTIF(BJ15:BL62,TRIM(U500))&gt;0),1,0)</f>
        <v>0</v>
      </c>
      <c r="AL500" s="1051" t="str" cm="1">
        <f t="array" ref="AL500">IF(AF500&lt;&gt;"A","",IFERROR((IFERROR(_xlfn.XLOOKUP(TRIM(SUBSTITUTE(U500,CHAR(160)," ")),BJ15:BJ62,BM15:BM62),IFERROR(_xlfn.XLOOKUP(TRIM(SUBSTITUTE(U500,CHAR(160)," ")),BK15:BK62,BM15:BM62),_xlfn.XLOOKUP(TRIM(SUBSTITUTE(U500,CHAR(160)," ")),BL15:BL62,BM15:BM62))))*T500*IF(ISBLANK(Q500),1,Q500)+IFERROR(_xlfn.XLOOKUP("RECHERCHEX",TRIM(L500:AD500),L500:AD500),0),0))</f>
        <v/>
      </c>
      <c r="AM500" s="1038">
        <f t="shared" si="185"/>
        <v>0</v>
      </c>
      <c r="AN500" s="1627" t="str">
        <f t="shared" si="186"/>
        <v/>
      </c>
      <c r="AO500" s="1039">
        <f t="shared" si="187"/>
        <v>0</v>
      </c>
      <c r="AP500" s="1039">
        <f t="shared" si="188"/>
        <v>0</v>
      </c>
      <c r="AQ500" s="1040">
        <f>IF(AO500&gt;0,AS9,0)</f>
        <v>0</v>
      </c>
      <c r="AR500" s="1628" t="str">
        <f>IF(TRIM(AG500)="▼ recette suivante", AG500, IF(AQ500&gt;0, IF(AT9&lt;&gt;"", AT9&amp;"-ou.or.o ❾ + or - &gt;", ""), ""))</f>
        <v/>
      </c>
      <c r="AS500" s="1064"/>
      <c r="AT500" s="1064"/>
      <c r="AU500" s="1042">
        <f t="shared" si="189"/>
        <v>0</v>
      </c>
      <c r="AV500" s="1043">
        <f>IF(AK500,IF(OR(AU500="",N(AU500)&lt;=0.000000001),"",_xlfn.XLOOKUP(AJ500,BJ15:BJ62,BN15:BN62,_xlfn.XLOOKUP(AJ500,BK15:BK62,BN15:BN62,_xlfn.XLOOKUP(AJ500,BL15:BL62,BN15:BN62,"")))),0)</f>
        <v>0</v>
      </c>
      <c r="AW500" s="1065" cm="1">
        <f t="array" ref="AW500">IF(AK500&lt;&gt;1,0,IF(OR(AU500="",N(AU500)&lt;=0.000000001),"",IF(OR(AO500="",N(AO500)&lt;=0.000000001),0,IF(ISNUMBER(AU500),IFERROR(_xlfn.LET(_xlpm.ai_test,TRIM(AJ500),_xlpm.r,IFERROR(_xlfn.XLOOKUP(_xlpm.ai_test,BJ15:BJ62,ROW(BJ15:BJ62),0,1),IFERROR(_xlfn.XLOOKUP(_xlpm.ai_test,BK15:BK62,ROW(BK15:BK62),0,1),_xlfn.XLOOKUP(_xlpm.ai_test,BL15:BL62,ROW(BL15:BL62),0,1))),_xlpm.p,_xlpm.r-MIN(ROW(BJ15:BJ62))+1,_xlpm.f,INDEX(BM15:BM62,_xlpm.p),_xlpm.u,INDEX(BN15:BN62,_xlpm.p),_xlpm.s,INDEX(BP15:BP62,_xlpm.p),_xlpm.q,N(AU500)/_xlpm.f,IF(_xlpm.q&gt;=_xlpm.s,ROUND(_xlpm.q,1)&amp;" "&amp;_xlpm.ai_test&amp;" = "&amp;ROUND(_xlpm.q*_xlpm.f,1)&amp;" "&amp;_xlpm.u,ROUND(_xlpm.q,1)&amp;" "&amp;_xlpm.ai_test)),""),""))))</f>
        <v>0</v>
      </c>
      <c r="AX500" s="1055"/>
      <c r="AY500" s="1042">
        <f t="shared" si="190"/>
        <v>0</v>
      </c>
      <c r="AZ500" s="1043" t="str">
        <f t="shared" si="191"/>
        <v/>
      </c>
      <c r="BA500" s="1044">
        <f t="shared" si="192"/>
        <v>0</v>
      </c>
      <c r="BB500" s="1045" t="str">
        <f t="shared" si="193"/>
        <v/>
      </c>
      <c r="BC500" s="1046"/>
      <c r="BD500" s="1047">
        <f t="shared" si="194"/>
        <v>0</v>
      </c>
      <c r="BE500" s="1048" t="str">
        <f t="shared" si="195"/>
        <v/>
      </c>
      <c r="BF500" s="262" t="s">
        <v>22</v>
      </c>
      <c r="BG500" s="1027">
        <f t="shared" si="196"/>
        <v>0</v>
      </c>
      <c r="BH500" s="1028">
        <f t="shared" si="197"/>
        <v>0</v>
      </c>
      <c r="BI500"/>
      <c r="BR500"/>
      <c r="BS500"/>
      <c r="BT500"/>
      <c r="BU500"/>
      <c r="BV500"/>
      <c r="BW500"/>
      <c r="BX500" s="964" t="str">
        <f t="shared" si="179"/>
        <v>►</v>
      </c>
      <c r="BY500" s="848"/>
      <c r="BZ500" s="848"/>
      <c r="CA500" s="848"/>
      <c r="CB500" s="848"/>
      <c r="CC500" s="848"/>
      <c r="CD500" s="262"/>
      <c r="CE500"/>
      <c r="CF500"/>
      <c r="CG500"/>
      <c r="CH500"/>
      <c r="CI500"/>
      <c r="CJ500"/>
      <c r="CK500"/>
      <c r="CL500" s="262"/>
      <c r="CM500"/>
      <c r="CN500"/>
      <c r="CO500"/>
      <c r="CP500"/>
      <c r="CQ500"/>
      <c r="CR500"/>
      <c r="CS500"/>
      <c r="CT500" s="262"/>
      <c r="CU500"/>
      <c r="CV500"/>
      <c r="CW500"/>
      <c r="CX500"/>
      <c r="CY500"/>
      <c r="CZ500"/>
      <c r="DA500"/>
      <c r="DB500" s="262"/>
      <c r="DC500" s="3">
        <v>1</v>
      </c>
    </row>
    <row r="501" spans="3:107" s="701" customFormat="1" ht="21" customHeight="1">
      <c r="C501"/>
      <c r="D501" s="262"/>
      <c r="E501" s="262"/>
      <c r="F501" s="262"/>
      <c r="G501" s="262"/>
      <c r="H501" s="262"/>
      <c r="I501" s="262"/>
      <c r="J501" s="262"/>
      <c r="K501" s="262"/>
      <c r="L501" s="115" t="s">
        <v>16</v>
      </c>
      <c r="M501" s="3141"/>
      <c r="N501" s="3142"/>
      <c r="O501" s="3141"/>
      <c r="P501" s="3143"/>
      <c r="Q501" s="3144"/>
      <c r="R501" s="3145"/>
      <c r="S501" s="3146"/>
      <c r="T501" s="3147"/>
      <c r="U501" s="3148"/>
      <c r="V501" s="3149"/>
      <c r="W501" s="2109"/>
      <c r="X501" s="3150"/>
      <c r="Y501" s="117"/>
      <c r="Z501" s="3151"/>
      <c r="AA501" s="3152"/>
      <c r="AB501" s="3153"/>
      <c r="AC501" s="3154"/>
      <c r="AD501" s="119"/>
      <c r="AE501" s="262" t="s">
        <v>22</v>
      </c>
      <c r="AF501" s="1035" t="str">
        <f t="shared" si="180"/>
        <v>►</v>
      </c>
      <c r="AG501" s="1036" t="str">
        <f t="shared" si="181"/>
        <v/>
      </c>
      <c r="AH501" s="1037" t="str">
        <f t="shared" si="182"/>
        <v/>
      </c>
      <c r="AI501" s="1036" t="str">
        <f t="shared" si="183"/>
        <v/>
      </c>
      <c r="AJ501" s="1037" t="str">
        <f t="shared" si="184"/>
        <v/>
      </c>
      <c r="AK501" s="1037">
        <f>IF(AND(L501="A",COUNTIF(BJ15:BL62,TRIM(U501))&gt;0),1,0)</f>
        <v>0</v>
      </c>
      <c r="AL501" s="1051" t="str" cm="1">
        <f t="array" ref="AL501">IF(AF501&lt;&gt;"A","",IFERROR((IFERROR(_xlfn.XLOOKUP(TRIM(SUBSTITUTE(U501,CHAR(160)," ")),BJ15:BJ62,BM15:BM62),IFERROR(_xlfn.XLOOKUP(TRIM(SUBSTITUTE(U501,CHAR(160)," ")),BK15:BK62,BM15:BM62),_xlfn.XLOOKUP(TRIM(SUBSTITUTE(U501,CHAR(160)," ")),BL15:BL62,BM15:BM62))))*T501*IF(ISBLANK(Q501),1,Q501)+IFERROR(_xlfn.XLOOKUP("RECHERCHEX",TRIM(L501:AD501),L501:AD501),0),0))</f>
        <v/>
      </c>
      <c r="AM501" s="1038">
        <f t="shared" si="185"/>
        <v>0</v>
      </c>
      <c r="AN501" s="1627" t="str">
        <f t="shared" si="186"/>
        <v/>
      </c>
      <c r="AO501" s="1039">
        <f t="shared" si="187"/>
        <v>0</v>
      </c>
      <c r="AP501" s="1039">
        <f t="shared" si="188"/>
        <v>0</v>
      </c>
      <c r="AQ501" s="1052">
        <f>IF(AO501&gt;0,AS9,0)</f>
        <v>0</v>
      </c>
      <c r="AR501" s="1626" t="str">
        <f>IF(TRIM(AG501)="▼ recette suivante", AG501, IF(AQ501&gt;0, IF(AT9&lt;&gt;"", AT9&amp;"-ou.or.o ❾ + or - &gt;", ""), ""))</f>
        <v/>
      </c>
      <c r="AS501" s="1064"/>
      <c r="AT501" s="1064"/>
      <c r="AU501" s="1053">
        <f t="shared" si="189"/>
        <v>0</v>
      </c>
      <c r="AV501" s="1054">
        <f>IF(AK501,IF(OR(AU501="",N(AU501)&lt;=0.000000001),"",_xlfn.XLOOKUP(AJ501,BJ15:BJ62,BN15:BN62,_xlfn.XLOOKUP(AJ501,BK15:BK62,BN15:BN62,_xlfn.XLOOKUP(AJ501,BL15:BL62,BN15:BN62,"")))),0)</f>
        <v>0</v>
      </c>
      <c r="AW501" s="1067" cm="1">
        <f t="array" ref="AW501">IF(AK501&lt;&gt;1,0,IF(OR(AU501="",N(AU501)&lt;=0.000000001),"",IF(OR(AO501="",N(AO501)&lt;=0.000000001),0,IF(ISNUMBER(AU501),IFERROR(_xlfn.LET(_xlpm.ai_test,TRIM(AJ501),_xlpm.r,IFERROR(_xlfn.XLOOKUP(_xlpm.ai_test,BJ15:BJ62,ROW(BJ15:BJ62),0,1),IFERROR(_xlfn.XLOOKUP(_xlpm.ai_test,BK15:BK62,ROW(BK15:BK62),0,1),_xlfn.XLOOKUP(_xlpm.ai_test,BL15:BL62,ROW(BL15:BL62),0,1))),_xlpm.p,_xlpm.r-MIN(ROW(BJ15:BJ62))+1,_xlpm.f,INDEX(BM15:BM62,_xlpm.p),_xlpm.u,INDEX(BN15:BN62,_xlpm.p),_xlpm.s,INDEX(BP15:BP62,_xlpm.p),_xlpm.q,N(AU501)/_xlpm.f,IF(_xlpm.q&gt;=_xlpm.s,ROUND(_xlpm.q,1)&amp;" "&amp;_xlpm.ai_test&amp;" = "&amp;ROUND(_xlpm.q*_xlpm.f,1)&amp;" "&amp;_xlpm.u,ROUND(_xlpm.q,1)&amp;" "&amp;_xlpm.ai_test)),""),""))))</f>
        <v>0</v>
      </c>
      <c r="AX501" s="1055"/>
      <c r="AY501" s="1053">
        <f t="shared" si="190"/>
        <v>0</v>
      </c>
      <c r="AZ501" s="1054" t="str">
        <f t="shared" si="191"/>
        <v/>
      </c>
      <c r="BA501" s="1056">
        <f t="shared" si="192"/>
        <v>0</v>
      </c>
      <c r="BB501" s="1057" t="str">
        <f t="shared" si="193"/>
        <v/>
      </c>
      <c r="BC501" s="1046"/>
      <c r="BD501" s="1058">
        <f t="shared" si="194"/>
        <v>0</v>
      </c>
      <c r="BE501" s="1048" t="str">
        <f t="shared" si="195"/>
        <v/>
      </c>
      <c r="BF501" s="262" t="s">
        <v>22</v>
      </c>
      <c r="BG501" s="1027">
        <f t="shared" si="196"/>
        <v>0</v>
      </c>
      <c r="BH501" s="1028">
        <f t="shared" si="197"/>
        <v>0</v>
      </c>
      <c r="BI501"/>
      <c r="BR501"/>
      <c r="BS501"/>
      <c r="BT501"/>
      <c r="BU501"/>
      <c r="BV501"/>
      <c r="BW501"/>
      <c r="BX501" s="964" t="str">
        <f t="shared" si="179"/>
        <v>►</v>
      </c>
      <c r="BY501" s="848"/>
      <c r="BZ501" s="848"/>
      <c r="CA501" s="848"/>
      <c r="CB501" s="848"/>
      <c r="CC501" s="848"/>
      <c r="CD501" s="262"/>
      <c r="CE501"/>
      <c r="CF501"/>
      <c r="CG501"/>
      <c r="CH501"/>
      <c r="CI501"/>
      <c r="CJ501"/>
      <c r="CK501"/>
      <c r="CL501" s="262"/>
      <c r="CM501"/>
      <c r="CN501"/>
      <c r="CO501"/>
      <c r="CP501"/>
      <c r="CQ501"/>
      <c r="CR501"/>
      <c r="CS501"/>
      <c r="CT501" s="262"/>
      <c r="CU501"/>
      <c r="CV501"/>
      <c r="CW501"/>
      <c r="CX501"/>
      <c r="CY501"/>
      <c r="CZ501"/>
      <c r="DA501"/>
      <c r="DB501" s="262"/>
      <c r="DC501" s="3">
        <v>1</v>
      </c>
    </row>
    <row r="502" spans="3:107" s="701" customFormat="1" ht="21" customHeight="1">
      <c r="C502"/>
      <c r="D502" s="262"/>
      <c r="E502" s="262"/>
      <c r="F502" s="262"/>
      <c r="G502" s="262"/>
      <c r="H502" s="262"/>
      <c r="I502" s="262"/>
      <c r="J502" s="262"/>
      <c r="K502" s="262"/>
      <c r="L502" s="115" t="s">
        <v>16</v>
      </c>
      <c r="M502" s="3141"/>
      <c r="N502" s="3142"/>
      <c r="O502" s="3141"/>
      <c r="P502" s="3143"/>
      <c r="Q502" s="3144"/>
      <c r="R502" s="3145"/>
      <c r="S502" s="3146"/>
      <c r="T502" s="3147"/>
      <c r="U502" s="3148"/>
      <c r="V502" s="3149"/>
      <c r="W502" s="2109"/>
      <c r="X502" s="3150"/>
      <c r="Y502" s="117"/>
      <c r="Z502" s="3151"/>
      <c r="AA502" s="3152"/>
      <c r="AB502" s="3153"/>
      <c r="AC502" s="3154"/>
      <c r="AD502" s="119"/>
      <c r="AE502" s="262" t="s">
        <v>22</v>
      </c>
      <c r="AF502" s="1035" t="str">
        <f t="shared" si="180"/>
        <v>►</v>
      </c>
      <c r="AG502" s="1036" t="str">
        <f t="shared" si="181"/>
        <v/>
      </c>
      <c r="AH502" s="1037" t="str">
        <f t="shared" si="182"/>
        <v/>
      </c>
      <c r="AI502" s="1036" t="str">
        <f t="shared" si="183"/>
        <v/>
      </c>
      <c r="AJ502" s="1037" t="str">
        <f t="shared" si="184"/>
        <v/>
      </c>
      <c r="AK502" s="1037">
        <f>IF(AND(L502="A",COUNTIF(BJ15:BL62,TRIM(U502))&gt;0),1,0)</f>
        <v>0</v>
      </c>
      <c r="AL502" s="1051" t="str" cm="1">
        <f t="array" ref="AL502">IF(AF502&lt;&gt;"A","",IFERROR((IFERROR(_xlfn.XLOOKUP(TRIM(SUBSTITUTE(U502,CHAR(160)," ")),BJ15:BJ62,BM15:BM62),IFERROR(_xlfn.XLOOKUP(TRIM(SUBSTITUTE(U502,CHAR(160)," ")),BK15:BK62,BM15:BM62),_xlfn.XLOOKUP(TRIM(SUBSTITUTE(U502,CHAR(160)," ")),BL15:BL62,BM15:BM62))))*T502*IF(ISBLANK(Q502),1,Q502)+IFERROR(_xlfn.XLOOKUP("RECHERCHEX",TRIM(L502:AD502),L502:AD502),0),0))</f>
        <v/>
      </c>
      <c r="AM502" s="1038">
        <f t="shared" si="185"/>
        <v>0</v>
      </c>
      <c r="AN502" s="1627" t="str">
        <f t="shared" si="186"/>
        <v/>
      </c>
      <c r="AO502" s="1039">
        <f t="shared" si="187"/>
        <v>0</v>
      </c>
      <c r="AP502" s="1039">
        <f t="shared" si="188"/>
        <v>0</v>
      </c>
      <c r="AQ502" s="1040">
        <f>IF(AO502&gt;0,AS9,0)</f>
        <v>0</v>
      </c>
      <c r="AR502" s="1628" t="str">
        <f>IF(TRIM(AG502)="▼ recette suivante", AG502, IF(AQ502&gt;0, IF(AT9&lt;&gt;"", AT9&amp;"-ou.or.o ❾ + or - &gt;", ""), ""))</f>
        <v/>
      </c>
      <c r="AS502" s="1064"/>
      <c r="AT502" s="1064"/>
      <c r="AU502" s="1042">
        <f t="shared" si="189"/>
        <v>0</v>
      </c>
      <c r="AV502" s="1043">
        <f>IF(AK502,IF(OR(AU502="",N(AU502)&lt;=0.000000001),"",_xlfn.XLOOKUP(AJ502,BJ15:BJ62,BN15:BN62,_xlfn.XLOOKUP(AJ502,BK15:BK62,BN15:BN62,_xlfn.XLOOKUP(AJ502,BL15:BL62,BN15:BN62,"")))),0)</f>
        <v>0</v>
      </c>
      <c r="AW502" s="1065" cm="1">
        <f t="array" ref="AW502">IF(AK502&lt;&gt;1,0,IF(OR(AU502="",N(AU502)&lt;=0.000000001),"",IF(OR(AO502="",N(AO502)&lt;=0.000000001),0,IF(ISNUMBER(AU502),IFERROR(_xlfn.LET(_xlpm.ai_test,TRIM(AJ502),_xlpm.r,IFERROR(_xlfn.XLOOKUP(_xlpm.ai_test,BJ15:BJ62,ROW(BJ15:BJ62),0,1),IFERROR(_xlfn.XLOOKUP(_xlpm.ai_test,BK15:BK62,ROW(BK15:BK62),0,1),_xlfn.XLOOKUP(_xlpm.ai_test,BL15:BL62,ROW(BL15:BL62),0,1))),_xlpm.p,_xlpm.r-MIN(ROW(BJ15:BJ62))+1,_xlpm.f,INDEX(BM15:BM62,_xlpm.p),_xlpm.u,INDEX(BN15:BN62,_xlpm.p),_xlpm.s,INDEX(BP15:BP62,_xlpm.p),_xlpm.q,N(AU502)/_xlpm.f,IF(_xlpm.q&gt;=_xlpm.s,ROUND(_xlpm.q,1)&amp;" "&amp;_xlpm.ai_test&amp;" = "&amp;ROUND(_xlpm.q*_xlpm.f,1)&amp;" "&amp;_xlpm.u,ROUND(_xlpm.q,1)&amp;" "&amp;_xlpm.ai_test)),""),""))))</f>
        <v>0</v>
      </c>
      <c r="AX502" s="1055"/>
      <c r="AY502" s="1042">
        <f t="shared" si="190"/>
        <v>0</v>
      </c>
      <c r="AZ502" s="1043" t="str">
        <f t="shared" si="191"/>
        <v/>
      </c>
      <c r="BA502" s="1044">
        <f t="shared" si="192"/>
        <v>0</v>
      </c>
      <c r="BB502" s="1045" t="str">
        <f t="shared" si="193"/>
        <v/>
      </c>
      <c r="BC502" s="1046"/>
      <c r="BD502" s="1047">
        <f t="shared" si="194"/>
        <v>0</v>
      </c>
      <c r="BE502" s="1048" t="str">
        <f t="shared" si="195"/>
        <v/>
      </c>
      <c r="BF502" s="262" t="s">
        <v>22</v>
      </c>
      <c r="BG502" s="1027">
        <f t="shared" si="196"/>
        <v>0</v>
      </c>
      <c r="BH502" s="1028">
        <f t="shared" si="197"/>
        <v>0</v>
      </c>
      <c r="BI502"/>
      <c r="BR502"/>
      <c r="BS502"/>
      <c r="BT502"/>
      <c r="BU502"/>
      <c r="BV502"/>
      <c r="BW502"/>
      <c r="BX502" s="964" t="str">
        <f t="shared" si="179"/>
        <v>►</v>
      </c>
      <c r="BY502" s="848"/>
      <c r="BZ502" s="848"/>
      <c r="CA502" s="848"/>
      <c r="CB502" s="848"/>
      <c r="CC502" s="848"/>
      <c r="CD502" s="262"/>
      <c r="CE502"/>
      <c r="CF502"/>
      <c r="CG502"/>
      <c r="CH502"/>
      <c r="CI502"/>
      <c r="CJ502"/>
      <c r="CK502"/>
      <c r="CL502" s="262"/>
      <c r="CM502"/>
      <c r="CN502"/>
      <c r="CO502"/>
      <c r="CP502"/>
      <c r="CQ502"/>
      <c r="CR502"/>
      <c r="CS502"/>
      <c r="CT502" s="262"/>
      <c r="CU502"/>
      <c r="CV502"/>
      <c r="CW502"/>
      <c r="CX502"/>
      <c r="CY502"/>
      <c r="CZ502"/>
      <c r="DA502"/>
      <c r="DB502" s="262"/>
      <c r="DC502" s="3">
        <v>1</v>
      </c>
    </row>
    <row r="503" spans="3:107" s="701" customFormat="1" ht="21" customHeight="1">
      <c r="C503"/>
      <c r="D503" s="262"/>
      <c r="E503" s="262"/>
      <c r="F503" s="262"/>
      <c r="G503" s="262"/>
      <c r="H503" s="262"/>
      <c r="I503" s="262"/>
      <c r="J503" s="262"/>
      <c r="K503" s="262"/>
      <c r="L503" s="115" t="s">
        <v>16</v>
      </c>
      <c r="M503" s="3141"/>
      <c r="N503" s="3142"/>
      <c r="O503" s="3141"/>
      <c r="P503" s="3143"/>
      <c r="Q503" s="3144"/>
      <c r="R503" s="3145"/>
      <c r="S503" s="3146"/>
      <c r="T503" s="3147"/>
      <c r="U503" s="3148"/>
      <c r="V503" s="3149"/>
      <c r="W503" s="2109"/>
      <c r="X503" s="3150"/>
      <c r="Y503" s="117"/>
      <c r="Z503" s="3151"/>
      <c r="AA503" s="3152"/>
      <c r="AB503" s="3153"/>
      <c r="AC503" s="3154"/>
      <c r="AD503" s="119"/>
      <c r="AE503" s="262" t="s">
        <v>22</v>
      </c>
      <c r="AF503" s="1035" t="str">
        <f t="shared" si="180"/>
        <v>►</v>
      </c>
      <c r="AG503" s="1036" t="str">
        <f t="shared" si="181"/>
        <v/>
      </c>
      <c r="AH503" s="1037" t="str">
        <f t="shared" si="182"/>
        <v/>
      </c>
      <c r="AI503" s="1036" t="str">
        <f t="shared" si="183"/>
        <v/>
      </c>
      <c r="AJ503" s="1037" t="str">
        <f t="shared" si="184"/>
        <v/>
      </c>
      <c r="AK503" s="1037">
        <f>IF(AND(L503="A",COUNTIF(BJ15:BL62,TRIM(U503))&gt;0),1,0)</f>
        <v>0</v>
      </c>
      <c r="AL503" s="1051" t="str" cm="1">
        <f t="array" ref="AL503">IF(AF503&lt;&gt;"A","",IFERROR((IFERROR(_xlfn.XLOOKUP(TRIM(SUBSTITUTE(U503,CHAR(160)," ")),BJ15:BJ62,BM15:BM62),IFERROR(_xlfn.XLOOKUP(TRIM(SUBSTITUTE(U503,CHAR(160)," ")),BK15:BK62,BM15:BM62),_xlfn.XLOOKUP(TRIM(SUBSTITUTE(U503,CHAR(160)," ")),BL15:BL62,BM15:BM62))))*T503*IF(ISBLANK(Q503),1,Q503)+IFERROR(_xlfn.XLOOKUP("RECHERCHEX",TRIM(L503:AD503),L503:AD503),0),0))</f>
        <v/>
      </c>
      <c r="AM503" s="1038">
        <f t="shared" si="185"/>
        <v>0</v>
      </c>
      <c r="AN503" s="1627" t="str">
        <f t="shared" si="186"/>
        <v/>
      </c>
      <c r="AO503" s="1039">
        <f t="shared" si="187"/>
        <v>0</v>
      </c>
      <c r="AP503" s="1039">
        <f t="shared" si="188"/>
        <v>0</v>
      </c>
      <c r="AQ503" s="1052">
        <f>IF(AO503&gt;0,AS9,0)</f>
        <v>0</v>
      </c>
      <c r="AR503" s="1626" t="str">
        <f>IF(TRIM(AG503)="▼ recette suivante", AG503, IF(AQ503&gt;0, IF(AT9&lt;&gt;"", AT9&amp;"-ou.or.o ❾ + or - &gt;", ""), ""))</f>
        <v/>
      </c>
      <c r="AS503" s="1064"/>
      <c r="AT503" s="1064"/>
      <c r="AU503" s="1053">
        <f t="shared" si="189"/>
        <v>0</v>
      </c>
      <c r="AV503" s="1054">
        <f>IF(AK503,IF(OR(AU503="",N(AU503)&lt;=0.000000001),"",_xlfn.XLOOKUP(AJ503,BJ15:BJ62,BN15:BN62,_xlfn.XLOOKUP(AJ503,BK15:BK62,BN15:BN62,_xlfn.XLOOKUP(AJ503,BL15:BL62,BN15:BN62,"")))),0)</f>
        <v>0</v>
      </c>
      <c r="AW503" s="1067" cm="1">
        <f t="array" ref="AW503">IF(AK503&lt;&gt;1,0,IF(OR(AU503="",N(AU503)&lt;=0.000000001),"",IF(OR(AO503="",N(AO503)&lt;=0.000000001),0,IF(ISNUMBER(AU503),IFERROR(_xlfn.LET(_xlpm.ai_test,TRIM(AJ503),_xlpm.r,IFERROR(_xlfn.XLOOKUP(_xlpm.ai_test,BJ15:BJ62,ROW(BJ15:BJ62),0,1),IFERROR(_xlfn.XLOOKUP(_xlpm.ai_test,BK15:BK62,ROW(BK15:BK62),0,1),_xlfn.XLOOKUP(_xlpm.ai_test,BL15:BL62,ROW(BL15:BL62),0,1))),_xlpm.p,_xlpm.r-MIN(ROW(BJ15:BJ62))+1,_xlpm.f,INDEX(BM15:BM62,_xlpm.p),_xlpm.u,INDEX(BN15:BN62,_xlpm.p),_xlpm.s,INDEX(BP15:BP62,_xlpm.p),_xlpm.q,N(AU503)/_xlpm.f,IF(_xlpm.q&gt;=_xlpm.s,ROUND(_xlpm.q,1)&amp;" "&amp;_xlpm.ai_test&amp;" = "&amp;ROUND(_xlpm.q*_xlpm.f,1)&amp;" "&amp;_xlpm.u,ROUND(_xlpm.q,1)&amp;" "&amp;_xlpm.ai_test)),""),""))))</f>
        <v>0</v>
      </c>
      <c r="AX503" s="1055"/>
      <c r="AY503" s="1053">
        <f t="shared" si="190"/>
        <v>0</v>
      </c>
      <c r="AZ503" s="1054" t="str">
        <f t="shared" si="191"/>
        <v/>
      </c>
      <c r="BA503" s="1056">
        <f t="shared" si="192"/>
        <v>0</v>
      </c>
      <c r="BB503" s="1057" t="str">
        <f t="shared" si="193"/>
        <v/>
      </c>
      <c r="BC503" s="1046"/>
      <c r="BD503" s="1058">
        <f t="shared" si="194"/>
        <v>0</v>
      </c>
      <c r="BE503" s="1048" t="str">
        <f t="shared" si="195"/>
        <v/>
      </c>
      <c r="BF503" s="262" t="s">
        <v>22</v>
      </c>
      <c r="BG503" s="1027">
        <f t="shared" si="196"/>
        <v>0</v>
      </c>
      <c r="BH503" s="1028">
        <f t="shared" si="197"/>
        <v>0</v>
      </c>
      <c r="BI503"/>
      <c r="BR503"/>
      <c r="BS503"/>
      <c r="BT503"/>
      <c r="BU503"/>
      <c r="BV503"/>
      <c r="BW503"/>
      <c r="BX503" s="964" t="str">
        <f t="shared" si="179"/>
        <v>►</v>
      </c>
      <c r="BY503" s="848"/>
      <c r="BZ503" s="848"/>
      <c r="CA503" s="848"/>
      <c r="CB503" s="848"/>
      <c r="CC503" s="848"/>
      <c r="CD503" s="262"/>
      <c r="CE503"/>
      <c r="CF503"/>
      <c r="CG503"/>
      <c r="CH503"/>
      <c r="CI503"/>
      <c r="CJ503"/>
      <c r="CK503"/>
      <c r="CL503" s="262"/>
      <c r="CM503"/>
      <c r="CN503"/>
      <c r="CO503"/>
      <c r="CP503"/>
      <c r="CQ503"/>
      <c r="CR503"/>
      <c r="CS503"/>
      <c r="CT503" s="262"/>
      <c r="CU503"/>
      <c r="CV503"/>
      <c r="CW503"/>
      <c r="CX503"/>
      <c r="CY503"/>
      <c r="CZ503"/>
      <c r="DA503"/>
      <c r="DB503" s="262"/>
      <c r="DC503" s="3">
        <v>1</v>
      </c>
    </row>
    <row r="504" spans="3:107" s="701" customFormat="1" ht="21" customHeight="1">
      <c r="C504"/>
      <c r="D504" s="262"/>
      <c r="E504" s="262"/>
      <c r="F504" s="262"/>
      <c r="G504" s="262"/>
      <c r="H504" s="262"/>
      <c r="I504" s="262"/>
      <c r="J504" s="262"/>
      <c r="K504" s="262"/>
      <c r="L504" s="115" t="s">
        <v>16</v>
      </c>
      <c r="M504" s="3141"/>
      <c r="N504" s="3142"/>
      <c r="O504" s="3141"/>
      <c r="P504" s="3143"/>
      <c r="Q504" s="3144"/>
      <c r="R504" s="3145"/>
      <c r="S504" s="3146"/>
      <c r="T504" s="3147"/>
      <c r="U504" s="3148"/>
      <c r="V504" s="3149"/>
      <c r="W504" s="2109"/>
      <c r="X504" s="3150"/>
      <c r="Y504" s="117"/>
      <c r="Z504" s="3151"/>
      <c r="AA504" s="3152"/>
      <c r="AB504" s="3153"/>
      <c r="AC504" s="3154"/>
      <c r="AD504" s="119"/>
      <c r="AE504" s="262" t="s">
        <v>22</v>
      </c>
      <c r="AF504" s="1035" t="str">
        <f t="shared" si="180"/>
        <v>►</v>
      </c>
      <c r="AG504" s="1036" t="str">
        <f t="shared" si="181"/>
        <v/>
      </c>
      <c r="AH504" s="1037" t="str">
        <f t="shared" si="182"/>
        <v/>
      </c>
      <c r="AI504" s="1036" t="str">
        <f t="shared" si="183"/>
        <v/>
      </c>
      <c r="AJ504" s="1037" t="str">
        <f t="shared" si="184"/>
        <v/>
      </c>
      <c r="AK504" s="1037">
        <f>IF(AND(L504="A",COUNTIF(BJ15:BL62,TRIM(U504))&gt;0),1,0)</f>
        <v>0</v>
      </c>
      <c r="AL504" s="1051" t="str" cm="1">
        <f t="array" ref="AL504">IF(AF504&lt;&gt;"A","",IFERROR((IFERROR(_xlfn.XLOOKUP(TRIM(SUBSTITUTE(U504,CHAR(160)," ")),BJ15:BJ62,BM15:BM62),IFERROR(_xlfn.XLOOKUP(TRIM(SUBSTITUTE(U504,CHAR(160)," ")),BK15:BK62,BM15:BM62),_xlfn.XLOOKUP(TRIM(SUBSTITUTE(U504,CHAR(160)," ")),BL15:BL62,BM15:BM62))))*T504*IF(ISBLANK(Q504),1,Q504)+IFERROR(_xlfn.XLOOKUP("RECHERCHEX",TRIM(L504:AD504),L504:AD504),0),0))</f>
        <v/>
      </c>
      <c r="AM504" s="1038">
        <f t="shared" si="185"/>
        <v>0</v>
      </c>
      <c r="AN504" s="1627" t="str">
        <f t="shared" si="186"/>
        <v/>
      </c>
      <c r="AO504" s="1039">
        <f t="shared" si="187"/>
        <v>0</v>
      </c>
      <c r="AP504" s="1039">
        <f t="shared" si="188"/>
        <v>0</v>
      </c>
      <c r="AQ504" s="1040">
        <f>IF(AO504&gt;0,AS9,0)</f>
        <v>0</v>
      </c>
      <c r="AR504" s="1628" t="str">
        <f>IF(TRIM(AG504)="▼ recette suivante", AG504, IF(AQ504&gt;0, IF(AT9&lt;&gt;"", AT9&amp;"-ou.or.o ❾ + or - &gt;", ""), ""))</f>
        <v/>
      </c>
      <c r="AS504" s="1064"/>
      <c r="AT504" s="1064"/>
      <c r="AU504" s="1042">
        <f t="shared" si="189"/>
        <v>0</v>
      </c>
      <c r="AV504" s="1043">
        <f>IF(AK504,IF(OR(AU504="",N(AU504)&lt;=0.000000001),"",_xlfn.XLOOKUP(AJ504,BJ15:BJ62,BN15:BN62,_xlfn.XLOOKUP(AJ504,BK15:BK62,BN15:BN62,_xlfn.XLOOKUP(AJ504,BL15:BL62,BN15:BN62,"")))),0)</f>
        <v>0</v>
      </c>
      <c r="AW504" s="1065" cm="1">
        <f t="array" ref="AW504">IF(AK504&lt;&gt;1,0,IF(OR(AU504="",N(AU504)&lt;=0.000000001),"",IF(OR(AO504="",N(AO504)&lt;=0.000000001),0,IF(ISNUMBER(AU504),IFERROR(_xlfn.LET(_xlpm.ai_test,TRIM(AJ504),_xlpm.r,IFERROR(_xlfn.XLOOKUP(_xlpm.ai_test,BJ15:BJ62,ROW(BJ15:BJ62),0,1),IFERROR(_xlfn.XLOOKUP(_xlpm.ai_test,BK15:BK62,ROW(BK15:BK62),0,1),_xlfn.XLOOKUP(_xlpm.ai_test,BL15:BL62,ROW(BL15:BL62),0,1))),_xlpm.p,_xlpm.r-MIN(ROW(BJ15:BJ62))+1,_xlpm.f,INDEX(BM15:BM62,_xlpm.p),_xlpm.u,INDEX(BN15:BN62,_xlpm.p),_xlpm.s,INDEX(BP15:BP62,_xlpm.p),_xlpm.q,N(AU504)/_xlpm.f,IF(_xlpm.q&gt;=_xlpm.s,ROUND(_xlpm.q,1)&amp;" "&amp;_xlpm.ai_test&amp;" = "&amp;ROUND(_xlpm.q*_xlpm.f,1)&amp;" "&amp;_xlpm.u,ROUND(_xlpm.q,1)&amp;" "&amp;_xlpm.ai_test)),""),""))))</f>
        <v>0</v>
      </c>
      <c r="AX504" s="1055"/>
      <c r="AY504" s="1042">
        <f t="shared" si="190"/>
        <v>0</v>
      </c>
      <c r="AZ504" s="1043" t="str">
        <f t="shared" si="191"/>
        <v/>
      </c>
      <c r="BA504" s="1044">
        <f t="shared" si="192"/>
        <v>0</v>
      </c>
      <c r="BB504" s="1045" t="str">
        <f t="shared" si="193"/>
        <v/>
      </c>
      <c r="BC504" s="1046"/>
      <c r="BD504" s="1047">
        <f t="shared" si="194"/>
        <v>0</v>
      </c>
      <c r="BE504" s="1048" t="str">
        <f t="shared" si="195"/>
        <v/>
      </c>
      <c r="BF504" s="262" t="s">
        <v>22</v>
      </c>
      <c r="BG504" s="1027">
        <f t="shared" si="196"/>
        <v>0</v>
      </c>
      <c r="BH504" s="1028">
        <f t="shared" si="197"/>
        <v>0</v>
      </c>
      <c r="BI504"/>
      <c r="BR504"/>
      <c r="BS504"/>
      <c r="BT504"/>
      <c r="BU504"/>
      <c r="BV504"/>
      <c r="BW504"/>
      <c r="BX504" s="964" t="str">
        <f t="shared" si="179"/>
        <v>►</v>
      </c>
      <c r="BY504" s="848"/>
      <c r="BZ504" s="848"/>
      <c r="CA504" s="848"/>
      <c r="CB504" s="848"/>
      <c r="CC504" s="848"/>
      <c r="CD504" s="262"/>
      <c r="CE504"/>
      <c r="CF504"/>
      <c r="CG504"/>
      <c r="CH504"/>
      <c r="CI504"/>
      <c r="CJ504"/>
      <c r="CK504"/>
      <c r="CL504" s="262"/>
      <c r="CM504"/>
      <c r="CN504"/>
      <c r="CO504"/>
      <c r="CP504"/>
      <c r="CQ504"/>
      <c r="CR504"/>
      <c r="CS504"/>
      <c r="CT504" s="262"/>
      <c r="CU504"/>
      <c r="CV504"/>
      <c r="CW504"/>
      <c r="CX504"/>
      <c r="CY504"/>
      <c r="CZ504"/>
      <c r="DA504"/>
      <c r="DB504" s="262"/>
      <c r="DC504" s="3">
        <v>1</v>
      </c>
    </row>
    <row r="505" spans="3:107" s="701" customFormat="1" ht="21" customHeight="1">
      <c r="C505"/>
      <c r="D505" s="262"/>
      <c r="E505" s="262"/>
      <c r="F505" s="262"/>
      <c r="G505" s="262"/>
      <c r="H505" s="262"/>
      <c r="I505" s="262"/>
      <c r="J505" s="262"/>
      <c r="K505" s="262"/>
      <c r="L505" s="115" t="s">
        <v>16</v>
      </c>
      <c r="M505" s="3141"/>
      <c r="N505" s="3142"/>
      <c r="O505" s="3141"/>
      <c r="P505" s="3143"/>
      <c r="Q505" s="3144"/>
      <c r="R505" s="3145"/>
      <c r="S505" s="3146"/>
      <c r="T505" s="3147"/>
      <c r="U505" s="3148"/>
      <c r="V505" s="3149"/>
      <c r="W505" s="2109"/>
      <c r="X505" s="3150"/>
      <c r="Y505" s="117"/>
      <c r="Z505" s="3151"/>
      <c r="AA505" s="3152"/>
      <c r="AB505" s="3153"/>
      <c r="AC505" s="3154"/>
      <c r="AD505" s="119"/>
      <c r="AE505" s="262" t="s">
        <v>22</v>
      </c>
      <c r="AF505" s="1035" t="str">
        <f t="shared" si="180"/>
        <v>►</v>
      </c>
      <c r="AG505" s="1036" t="str">
        <f t="shared" si="181"/>
        <v/>
      </c>
      <c r="AH505" s="1037" t="str">
        <f t="shared" si="182"/>
        <v/>
      </c>
      <c r="AI505" s="1036" t="str">
        <f t="shared" si="183"/>
        <v/>
      </c>
      <c r="AJ505" s="1037" t="str">
        <f t="shared" si="184"/>
        <v/>
      </c>
      <c r="AK505" s="1037">
        <f>IF(AND(L505="A",COUNTIF(BJ15:BL62,TRIM(U505))&gt;0),1,0)</f>
        <v>0</v>
      </c>
      <c r="AL505" s="1051" t="str" cm="1">
        <f t="array" ref="AL505">IF(AF505&lt;&gt;"A","",IFERROR((IFERROR(_xlfn.XLOOKUP(TRIM(SUBSTITUTE(U505,CHAR(160)," ")),BJ15:BJ62,BM15:BM62),IFERROR(_xlfn.XLOOKUP(TRIM(SUBSTITUTE(U505,CHAR(160)," ")),BK15:BK62,BM15:BM62),_xlfn.XLOOKUP(TRIM(SUBSTITUTE(U505,CHAR(160)," ")),BL15:BL62,BM15:BM62))))*T505*IF(ISBLANK(Q505),1,Q505)+IFERROR(_xlfn.XLOOKUP("RECHERCHEX",TRIM(L505:AD505),L505:AD505),0),0))</f>
        <v/>
      </c>
      <c r="AM505" s="1038">
        <f t="shared" si="185"/>
        <v>0</v>
      </c>
      <c r="AN505" s="1627" t="str">
        <f t="shared" si="186"/>
        <v/>
      </c>
      <c r="AO505" s="1039">
        <f t="shared" si="187"/>
        <v>0</v>
      </c>
      <c r="AP505" s="1039">
        <f t="shared" si="188"/>
        <v>0</v>
      </c>
      <c r="AQ505" s="1052">
        <f>IF(AO505&gt;0,AS9,0)</f>
        <v>0</v>
      </c>
      <c r="AR505" s="1626" t="str">
        <f>IF(TRIM(AG505)="▼ recette suivante", AG505, IF(AQ505&gt;0, IF(AT9&lt;&gt;"", AT9&amp;"-ou.or.o ❾ + or - &gt;", ""), ""))</f>
        <v/>
      </c>
      <c r="AS505" s="1064"/>
      <c r="AT505" s="1064"/>
      <c r="AU505" s="1053">
        <f t="shared" si="189"/>
        <v>0</v>
      </c>
      <c r="AV505" s="1054">
        <f>IF(AK505,IF(OR(AU505="",N(AU505)&lt;=0.000000001),"",_xlfn.XLOOKUP(AJ505,BJ15:BJ62,BN15:BN62,_xlfn.XLOOKUP(AJ505,BK15:BK62,BN15:BN62,_xlfn.XLOOKUP(AJ505,BL15:BL62,BN15:BN62,"")))),0)</f>
        <v>0</v>
      </c>
      <c r="AW505" s="1067" cm="1">
        <f t="array" ref="AW505">IF(AK505&lt;&gt;1,0,IF(OR(AU505="",N(AU505)&lt;=0.000000001),"",IF(OR(AO505="",N(AO505)&lt;=0.000000001),0,IF(ISNUMBER(AU505),IFERROR(_xlfn.LET(_xlpm.ai_test,TRIM(AJ505),_xlpm.r,IFERROR(_xlfn.XLOOKUP(_xlpm.ai_test,BJ15:BJ62,ROW(BJ15:BJ62),0,1),IFERROR(_xlfn.XLOOKUP(_xlpm.ai_test,BK15:BK62,ROW(BK15:BK62),0,1),_xlfn.XLOOKUP(_xlpm.ai_test,BL15:BL62,ROW(BL15:BL62),0,1))),_xlpm.p,_xlpm.r-MIN(ROW(BJ15:BJ62))+1,_xlpm.f,INDEX(BM15:BM62,_xlpm.p),_xlpm.u,INDEX(BN15:BN62,_xlpm.p),_xlpm.s,INDEX(BP15:BP62,_xlpm.p),_xlpm.q,N(AU505)/_xlpm.f,IF(_xlpm.q&gt;=_xlpm.s,ROUND(_xlpm.q,1)&amp;" "&amp;_xlpm.ai_test&amp;" = "&amp;ROUND(_xlpm.q*_xlpm.f,1)&amp;" "&amp;_xlpm.u,ROUND(_xlpm.q,1)&amp;" "&amp;_xlpm.ai_test)),""),""))))</f>
        <v>0</v>
      </c>
      <c r="AX505" s="1055"/>
      <c r="AY505" s="1053">
        <f t="shared" si="190"/>
        <v>0</v>
      </c>
      <c r="AZ505" s="1054" t="str">
        <f t="shared" si="191"/>
        <v/>
      </c>
      <c r="BA505" s="1056">
        <f t="shared" si="192"/>
        <v>0</v>
      </c>
      <c r="BB505" s="1057" t="str">
        <f t="shared" si="193"/>
        <v/>
      </c>
      <c r="BC505" s="1046"/>
      <c r="BD505" s="1058">
        <f t="shared" si="194"/>
        <v>0</v>
      </c>
      <c r="BE505" s="1048" t="str">
        <f t="shared" si="195"/>
        <v/>
      </c>
      <c r="BF505" s="262" t="s">
        <v>22</v>
      </c>
      <c r="BG505" s="1027">
        <f t="shared" si="196"/>
        <v>0</v>
      </c>
      <c r="BH505" s="1028">
        <f t="shared" si="197"/>
        <v>0</v>
      </c>
      <c r="BI505"/>
      <c r="BR505"/>
      <c r="BS505"/>
      <c r="BT505"/>
      <c r="BU505"/>
      <c r="BV505"/>
      <c r="BW505"/>
      <c r="BX505" s="964" t="str">
        <f t="shared" si="179"/>
        <v>►</v>
      </c>
      <c r="BY505" s="848"/>
      <c r="BZ505" s="848"/>
      <c r="CA505" s="848"/>
      <c r="CB505" s="848"/>
      <c r="CC505" s="848"/>
      <c r="CD505" s="262"/>
      <c r="CE505"/>
      <c r="CF505"/>
      <c r="CG505"/>
      <c r="CH505"/>
      <c r="CI505"/>
      <c r="CJ505"/>
      <c r="CK505"/>
      <c r="CL505" s="262"/>
      <c r="CM505"/>
      <c r="CN505"/>
      <c r="CO505"/>
      <c r="CP505"/>
      <c r="CQ505"/>
      <c r="CR505"/>
      <c r="CS505"/>
      <c r="CT505" s="262"/>
      <c r="CU505"/>
      <c r="CV505"/>
      <c r="CW505"/>
      <c r="CX505"/>
      <c r="CY505"/>
      <c r="CZ505"/>
      <c r="DA505"/>
      <c r="DB505" s="262"/>
      <c r="DC505" s="3">
        <v>1</v>
      </c>
    </row>
    <row r="506" spans="3:107" s="701" customFormat="1" ht="21" customHeight="1">
      <c r="C506"/>
      <c r="D506" s="262"/>
      <c r="E506" s="262"/>
      <c r="F506" s="262"/>
      <c r="G506" s="262"/>
      <c r="H506" s="262"/>
      <c r="I506" s="262"/>
      <c r="J506" s="262"/>
      <c r="K506" s="262"/>
      <c r="L506" s="115" t="s">
        <v>16</v>
      </c>
      <c r="M506" s="3141"/>
      <c r="N506" s="3142"/>
      <c r="O506" s="3141"/>
      <c r="P506" s="3143"/>
      <c r="Q506" s="3144"/>
      <c r="R506" s="3145"/>
      <c r="S506" s="3146"/>
      <c r="T506" s="3147"/>
      <c r="U506" s="3148"/>
      <c r="V506" s="3149"/>
      <c r="W506" s="2109"/>
      <c r="X506" s="3150"/>
      <c r="Y506" s="117"/>
      <c r="Z506" s="3151"/>
      <c r="AA506" s="3152"/>
      <c r="AB506" s="3153"/>
      <c r="AC506" s="3154"/>
      <c r="AD506" s="119"/>
      <c r="AE506" s="262" t="s">
        <v>22</v>
      </c>
      <c r="AF506" s="1035" t="str">
        <f t="shared" si="180"/>
        <v>►</v>
      </c>
      <c r="AG506" s="1036" t="str">
        <f t="shared" si="181"/>
        <v/>
      </c>
      <c r="AH506" s="1037" t="str">
        <f t="shared" si="182"/>
        <v/>
      </c>
      <c r="AI506" s="1036" t="str">
        <f t="shared" si="183"/>
        <v/>
      </c>
      <c r="AJ506" s="1037" t="str">
        <f t="shared" si="184"/>
        <v/>
      </c>
      <c r="AK506" s="1037">
        <f>IF(AND(L506="A",COUNTIF(BJ15:BL62,TRIM(U506))&gt;0),1,0)</f>
        <v>0</v>
      </c>
      <c r="AL506" s="1051" t="str" cm="1">
        <f t="array" ref="AL506">IF(AF506&lt;&gt;"A","",IFERROR((IFERROR(_xlfn.XLOOKUP(TRIM(SUBSTITUTE(U506,CHAR(160)," ")),BJ15:BJ62,BM15:BM62),IFERROR(_xlfn.XLOOKUP(TRIM(SUBSTITUTE(U506,CHAR(160)," ")),BK15:BK62,BM15:BM62),_xlfn.XLOOKUP(TRIM(SUBSTITUTE(U506,CHAR(160)," ")),BL15:BL62,BM15:BM62))))*T506*IF(ISBLANK(Q506),1,Q506)+IFERROR(_xlfn.XLOOKUP("RECHERCHEX",TRIM(L506:AD506),L506:AD506),0),0))</f>
        <v/>
      </c>
      <c r="AM506" s="1038">
        <f t="shared" si="185"/>
        <v>0</v>
      </c>
      <c r="AN506" s="1627" t="str">
        <f t="shared" si="186"/>
        <v/>
      </c>
      <c r="AO506" s="1039">
        <f t="shared" si="187"/>
        <v>0</v>
      </c>
      <c r="AP506" s="1039">
        <f t="shared" si="188"/>
        <v>0</v>
      </c>
      <c r="AQ506" s="1040">
        <f>IF(AO506&gt;0,AS9,0)</f>
        <v>0</v>
      </c>
      <c r="AR506" s="1628" t="str">
        <f>IF(TRIM(AG506)="▼ recette suivante", AG506, IF(AQ506&gt;0, IF(AT9&lt;&gt;"", AT9&amp;"-ou.or.o ❾ + or - &gt;", ""), ""))</f>
        <v/>
      </c>
      <c r="AS506" s="1064"/>
      <c r="AT506" s="1064"/>
      <c r="AU506" s="1042">
        <f t="shared" si="189"/>
        <v>0</v>
      </c>
      <c r="AV506" s="1043">
        <f>IF(AK506,IF(OR(AU506="",N(AU506)&lt;=0.000000001),"",_xlfn.XLOOKUP(AJ506,BJ15:BJ62,BN15:BN62,_xlfn.XLOOKUP(AJ506,BK15:BK62,BN15:BN62,_xlfn.XLOOKUP(AJ506,BL15:BL62,BN15:BN62,"")))),0)</f>
        <v>0</v>
      </c>
      <c r="AW506" s="1065" cm="1">
        <f t="array" ref="AW506">IF(AK506&lt;&gt;1,0,IF(OR(AU506="",N(AU506)&lt;=0.000000001),"",IF(OR(AO506="",N(AO506)&lt;=0.000000001),0,IF(ISNUMBER(AU506),IFERROR(_xlfn.LET(_xlpm.ai_test,TRIM(AJ506),_xlpm.r,IFERROR(_xlfn.XLOOKUP(_xlpm.ai_test,BJ15:BJ62,ROW(BJ15:BJ62),0,1),IFERROR(_xlfn.XLOOKUP(_xlpm.ai_test,BK15:BK62,ROW(BK15:BK62),0,1),_xlfn.XLOOKUP(_xlpm.ai_test,BL15:BL62,ROW(BL15:BL62),0,1))),_xlpm.p,_xlpm.r-MIN(ROW(BJ15:BJ62))+1,_xlpm.f,INDEX(BM15:BM62,_xlpm.p),_xlpm.u,INDEX(BN15:BN62,_xlpm.p),_xlpm.s,INDEX(BP15:BP62,_xlpm.p),_xlpm.q,N(AU506)/_xlpm.f,IF(_xlpm.q&gt;=_xlpm.s,ROUND(_xlpm.q,1)&amp;" "&amp;_xlpm.ai_test&amp;" = "&amp;ROUND(_xlpm.q*_xlpm.f,1)&amp;" "&amp;_xlpm.u,ROUND(_xlpm.q,1)&amp;" "&amp;_xlpm.ai_test)),""),""))))</f>
        <v>0</v>
      </c>
      <c r="AX506" s="1055"/>
      <c r="AY506" s="1042">
        <f t="shared" si="190"/>
        <v>0</v>
      </c>
      <c r="AZ506" s="1043" t="str">
        <f t="shared" si="191"/>
        <v/>
      </c>
      <c r="BA506" s="1044">
        <f t="shared" si="192"/>
        <v>0</v>
      </c>
      <c r="BB506" s="1045" t="str">
        <f t="shared" si="193"/>
        <v/>
      </c>
      <c r="BC506" s="1046"/>
      <c r="BD506" s="1047">
        <f t="shared" si="194"/>
        <v>0</v>
      </c>
      <c r="BE506" s="1048" t="str">
        <f t="shared" si="195"/>
        <v/>
      </c>
      <c r="BF506" s="262" t="s">
        <v>22</v>
      </c>
      <c r="BG506" s="1027">
        <f t="shared" si="196"/>
        <v>0</v>
      </c>
      <c r="BH506" s="1028">
        <f t="shared" si="197"/>
        <v>0</v>
      </c>
      <c r="BI506"/>
      <c r="BR506"/>
      <c r="BS506"/>
      <c r="BT506"/>
      <c r="BU506"/>
      <c r="BV506"/>
      <c r="BW506"/>
      <c r="BX506" s="964" t="str">
        <f t="shared" si="179"/>
        <v>►</v>
      </c>
      <c r="BY506" s="848"/>
      <c r="BZ506" s="848"/>
      <c r="CA506" s="848"/>
      <c r="CB506" s="848"/>
      <c r="CC506" s="848"/>
      <c r="CD506" s="262"/>
      <c r="CE506"/>
      <c r="CF506"/>
      <c r="CG506"/>
      <c r="CH506"/>
      <c r="CI506"/>
      <c r="CJ506"/>
      <c r="CK506"/>
      <c r="CL506" s="262"/>
      <c r="CM506"/>
      <c r="CN506"/>
      <c r="CO506"/>
      <c r="CP506"/>
      <c r="CQ506"/>
      <c r="CR506"/>
      <c r="CS506"/>
      <c r="CT506" s="262"/>
      <c r="CU506"/>
      <c r="CV506"/>
      <c r="CW506"/>
      <c r="CX506"/>
      <c r="CY506"/>
      <c r="CZ506"/>
      <c r="DA506"/>
      <c r="DB506" s="262"/>
      <c r="DC506" s="3">
        <v>1</v>
      </c>
    </row>
    <row r="507" spans="3:107" s="701" customFormat="1" ht="21" customHeight="1">
      <c r="C507"/>
      <c r="D507" s="262"/>
      <c r="E507" s="262"/>
      <c r="F507" s="262"/>
      <c r="G507" s="262"/>
      <c r="H507" s="262"/>
      <c r="I507" s="262"/>
      <c r="J507" s="262"/>
      <c r="K507" s="262"/>
      <c r="L507" s="115" t="s">
        <v>16</v>
      </c>
      <c r="M507" s="3141"/>
      <c r="N507" s="3142"/>
      <c r="O507" s="3141"/>
      <c r="P507" s="3143"/>
      <c r="Q507" s="3144"/>
      <c r="R507" s="3145"/>
      <c r="S507" s="3146"/>
      <c r="T507" s="3147"/>
      <c r="U507" s="3148"/>
      <c r="V507" s="3149"/>
      <c r="W507" s="2109"/>
      <c r="X507" s="3150"/>
      <c r="Y507" s="117"/>
      <c r="Z507" s="3151"/>
      <c r="AA507" s="3152"/>
      <c r="AB507" s="3153"/>
      <c r="AC507" s="3154"/>
      <c r="AD507" s="119"/>
      <c r="AE507" s="262" t="s">
        <v>22</v>
      </c>
      <c r="AF507" s="1035" t="str">
        <f t="shared" si="180"/>
        <v>►</v>
      </c>
      <c r="AG507" s="1036" t="str">
        <f t="shared" si="181"/>
        <v/>
      </c>
      <c r="AH507" s="1037" t="str">
        <f t="shared" si="182"/>
        <v/>
      </c>
      <c r="AI507" s="1036" t="str">
        <f t="shared" si="183"/>
        <v/>
      </c>
      <c r="AJ507" s="1037" t="str">
        <f t="shared" si="184"/>
        <v/>
      </c>
      <c r="AK507" s="1037">
        <f>IF(AND(L507="A",COUNTIF(BJ15:BL62,TRIM(U507))&gt;0),1,0)</f>
        <v>0</v>
      </c>
      <c r="AL507" s="1051" t="str" cm="1">
        <f t="array" ref="AL507">IF(AF507&lt;&gt;"A","",IFERROR((IFERROR(_xlfn.XLOOKUP(TRIM(SUBSTITUTE(U507,CHAR(160)," ")),BJ15:BJ62,BM15:BM62),IFERROR(_xlfn.XLOOKUP(TRIM(SUBSTITUTE(U507,CHAR(160)," ")),BK15:BK62,BM15:BM62),_xlfn.XLOOKUP(TRIM(SUBSTITUTE(U507,CHAR(160)," ")),BL15:BL62,BM15:BM62))))*T507*IF(ISBLANK(Q507),1,Q507)+IFERROR(_xlfn.XLOOKUP("RECHERCHEX",TRIM(L507:AD507),L507:AD507),0),0))</f>
        <v/>
      </c>
      <c r="AM507" s="1038">
        <f t="shared" si="185"/>
        <v>0</v>
      </c>
      <c r="AN507" s="1627" t="str">
        <f t="shared" si="186"/>
        <v/>
      </c>
      <c r="AO507" s="1039">
        <f t="shared" si="187"/>
        <v>0</v>
      </c>
      <c r="AP507" s="1039">
        <f t="shared" si="188"/>
        <v>0</v>
      </c>
      <c r="AQ507" s="1052">
        <f>IF(AO507&gt;0,AS9,0)</f>
        <v>0</v>
      </c>
      <c r="AR507" s="1626" t="str">
        <f>IF(TRIM(AG507)="▼ recette suivante", AG507, IF(AQ507&gt;0, IF(AT9&lt;&gt;"", AT9&amp;"-ou.or.o ❾ + or - &gt;", ""), ""))</f>
        <v/>
      </c>
      <c r="AS507" s="1064"/>
      <c r="AT507" s="1064"/>
      <c r="AU507" s="1053">
        <f t="shared" si="189"/>
        <v>0</v>
      </c>
      <c r="AV507" s="1054">
        <f>IF(AK507,IF(OR(AU507="",N(AU507)&lt;=0.000000001),"",_xlfn.XLOOKUP(AJ507,BJ15:BJ62,BN15:BN62,_xlfn.XLOOKUP(AJ507,BK15:BK62,BN15:BN62,_xlfn.XLOOKUP(AJ507,BL15:BL62,BN15:BN62,"")))),0)</f>
        <v>0</v>
      </c>
      <c r="AW507" s="1067" cm="1">
        <f t="array" ref="AW507">IF(AK507&lt;&gt;1,0,IF(OR(AU507="",N(AU507)&lt;=0.000000001),"",IF(OR(AO507="",N(AO507)&lt;=0.000000001),0,IF(ISNUMBER(AU507),IFERROR(_xlfn.LET(_xlpm.ai_test,TRIM(AJ507),_xlpm.r,IFERROR(_xlfn.XLOOKUP(_xlpm.ai_test,BJ15:BJ62,ROW(BJ15:BJ62),0,1),IFERROR(_xlfn.XLOOKUP(_xlpm.ai_test,BK15:BK62,ROW(BK15:BK62),0,1),_xlfn.XLOOKUP(_xlpm.ai_test,BL15:BL62,ROW(BL15:BL62),0,1))),_xlpm.p,_xlpm.r-MIN(ROW(BJ15:BJ62))+1,_xlpm.f,INDEX(BM15:BM62,_xlpm.p),_xlpm.u,INDEX(BN15:BN62,_xlpm.p),_xlpm.s,INDEX(BP15:BP62,_xlpm.p),_xlpm.q,N(AU507)/_xlpm.f,IF(_xlpm.q&gt;=_xlpm.s,ROUND(_xlpm.q,1)&amp;" "&amp;_xlpm.ai_test&amp;" = "&amp;ROUND(_xlpm.q*_xlpm.f,1)&amp;" "&amp;_xlpm.u,ROUND(_xlpm.q,1)&amp;" "&amp;_xlpm.ai_test)),""),""))))</f>
        <v>0</v>
      </c>
      <c r="AX507" s="1055"/>
      <c r="AY507" s="1053">
        <f t="shared" si="190"/>
        <v>0</v>
      </c>
      <c r="AZ507" s="1054" t="str">
        <f t="shared" si="191"/>
        <v/>
      </c>
      <c r="BA507" s="1056">
        <f t="shared" si="192"/>
        <v>0</v>
      </c>
      <c r="BB507" s="1057" t="str">
        <f t="shared" si="193"/>
        <v/>
      </c>
      <c r="BC507" s="1046"/>
      <c r="BD507" s="1058">
        <f t="shared" si="194"/>
        <v>0</v>
      </c>
      <c r="BE507" s="1048" t="str">
        <f t="shared" si="195"/>
        <v/>
      </c>
      <c r="BF507" s="262" t="s">
        <v>22</v>
      </c>
      <c r="BG507" s="1027">
        <f t="shared" si="196"/>
        <v>0</v>
      </c>
      <c r="BH507" s="1028">
        <f t="shared" si="197"/>
        <v>0</v>
      </c>
      <c r="BI507"/>
      <c r="BR507"/>
      <c r="BS507"/>
      <c r="BT507"/>
      <c r="BU507"/>
      <c r="BV507"/>
      <c r="BW507"/>
      <c r="BX507" s="964" t="str">
        <f t="shared" si="179"/>
        <v>►</v>
      </c>
      <c r="BY507" s="848"/>
      <c r="BZ507" s="848"/>
      <c r="CA507" s="848"/>
      <c r="CB507" s="848"/>
      <c r="CC507" s="848"/>
      <c r="CD507" s="262"/>
      <c r="CE507"/>
      <c r="CF507"/>
      <c r="CG507"/>
      <c r="CH507"/>
      <c r="CI507"/>
      <c r="CJ507"/>
      <c r="CK507"/>
      <c r="CL507" s="262"/>
      <c r="CM507"/>
      <c r="CN507"/>
      <c r="CO507"/>
      <c r="CP507"/>
      <c r="CQ507"/>
      <c r="CR507"/>
      <c r="CS507"/>
      <c r="CT507" s="262"/>
      <c r="CU507"/>
      <c r="CV507"/>
      <c r="CW507"/>
      <c r="CX507"/>
      <c r="CY507"/>
      <c r="CZ507"/>
      <c r="DA507"/>
      <c r="DB507" s="262"/>
      <c r="DC507" s="3">
        <v>1</v>
      </c>
    </row>
    <row r="508" spans="3:107" s="701" customFormat="1" ht="21" customHeight="1">
      <c r="C508"/>
      <c r="D508" s="262"/>
      <c r="E508" s="262"/>
      <c r="F508" s="262"/>
      <c r="G508" s="262"/>
      <c r="H508" s="262"/>
      <c r="I508" s="262"/>
      <c r="J508" s="262"/>
      <c r="K508" s="262"/>
      <c r="L508" s="115" t="s">
        <v>16</v>
      </c>
      <c r="M508" s="3141"/>
      <c r="N508" s="3142"/>
      <c r="O508" s="3141"/>
      <c r="P508" s="3143"/>
      <c r="Q508" s="3144"/>
      <c r="R508" s="3145"/>
      <c r="S508" s="3146"/>
      <c r="T508" s="3147"/>
      <c r="U508" s="3148"/>
      <c r="V508" s="3149"/>
      <c r="W508" s="2109"/>
      <c r="X508" s="3150"/>
      <c r="Y508" s="117"/>
      <c r="Z508" s="3151"/>
      <c r="AA508" s="3152"/>
      <c r="AB508" s="3153"/>
      <c r="AC508" s="3154"/>
      <c r="AD508" s="119"/>
      <c r="AE508" s="262" t="s">
        <v>22</v>
      </c>
      <c r="AF508" s="1035" t="str">
        <f t="shared" si="180"/>
        <v>►</v>
      </c>
      <c r="AG508" s="1036" t="str">
        <f t="shared" si="181"/>
        <v/>
      </c>
      <c r="AH508" s="1037" t="str">
        <f t="shared" si="182"/>
        <v/>
      </c>
      <c r="AI508" s="1036" t="str">
        <f t="shared" si="183"/>
        <v/>
      </c>
      <c r="AJ508" s="1037" t="str">
        <f t="shared" si="184"/>
        <v/>
      </c>
      <c r="AK508" s="1037">
        <f>IF(AND(L508="A",COUNTIF(BJ15:BL62,TRIM(U508))&gt;0),1,0)</f>
        <v>0</v>
      </c>
      <c r="AL508" s="1051" t="str" cm="1">
        <f t="array" ref="AL508">IF(AF508&lt;&gt;"A","",IFERROR((IFERROR(_xlfn.XLOOKUP(TRIM(SUBSTITUTE(U508,CHAR(160)," ")),BJ15:BJ62,BM15:BM62),IFERROR(_xlfn.XLOOKUP(TRIM(SUBSTITUTE(U508,CHAR(160)," ")),BK15:BK62,BM15:BM62),_xlfn.XLOOKUP(TRIM(SUBSTITUTE(U508,CHAR(160)," ")),BL15:BL62,BM15:BM62))))*T508*IF(ISBLANK(Q508),1,Q508)+IFERROR(_xlfn.XLOOKUP("RECHERCHEX",TRIM(L508:AD508),L508:AD508),0),0))</f>
        <v/>
      </c>
      <c r="AM508" s="1038">
        <f t="shared" si="185"/>
        <v>0</v>
      </c>
      <c r="AN508" s="1627" t="str">
        <f t="shared" si="186"/>
        <v/>
      </c>
      <c r="AO508" s="1039">
        <f t="shared" si="187"/>
        <v>0</v>
      </c>
      <c r="AP508" s="1039">
        <f t="shared" si="188"/>
        <v>0</v>
      </c>
      <c r="AQ508" s="1040">
        <f>IF(AO508&gt;0,AS9,0)</f>
        <v>0</v>
      </c>
      <c r="AR508" s="1628" t="str">
        <f>IF(TRIM(AG508)="▼ recette suivante", AG508, IF(AQ508&gt;0, IF(AT9&lt;&gt;"", AT9&amp;"-ou.or.o ❾ + or - &gt;", ""), ""))</f>
        <v/>
      </c>
      <c r="AS508" s="1064"/>
      <c r="AT508" s="1064"/>
      <c r="AU508" s="1042">
        <f t="shared" si="189"/>
        <v>0</v>
      </c>
      <c r="AV508" s="1043">
        <f>IF(AK508,IF(OR(AU508="",N(AU508)&lt;=0.000000001),"",_xlfn.XLOOKUP(AJ508,BJ15:BJ62,BN15:BN62,_xlfn.XLOOKUP(AJ508,BK15:BK62,BN15:BN62,_xlfn.XLOOKUP(AJ508,BL15:BL62,BN15:BN62,"")))),0)</f>
        <v>0</v>
      </c>
      <c r="AW508" s="1065" cm="1">
        <f t="array" ref="AW508">IF(AK508&lt;&gt;1,0,IF(OR(AU508="",N(AU508)&lt;=0.000000001),"",IF(OR(AO508="",N(AO508)&lt;=0.000000001),0,IF(ISNUMBER(AU508),IFERROR(_xlfn.LET(_xlpm.ai_test,TRIM(AJ508),_xlpm.r,IFERROR(_xlfn.XLOOKUP(_xlpm.ai_test,BJ15:BJ62,ROW(BJ15:BJ62),0,1),IFERROR(_xlfn.XLOOKUP(_xlpm.ai_test,BK15:BK62,ROW(BK15:BK62),0,1),_xlfn.XLOOKUP(_xlpm.ai_test,BL15:BL62,ROW(BL15:BL62),0,1))),_xlpm.p,_xlpm.r-MIN(ROW(BJ15:BJ62))+1,_xlpm.f,INDEX(BM15:BM62,_xlpm.p),_xlpm.u,INDEX(BN15:BN62,_xlpm.p),_xlpm.s,INDEX(BP15:BP62,_xlpm.p),_xlpm.q,N(AU508)/_xlpm.f,IF(_xlpm.q&gt;=_xlpm.s,ROUND(_xlpm.q,1)&amp;" "&amp;_xlpm.ai_test&amp;" = "&amp;ROUND(_xlpm.q*_xlpm.f,1)&amp;" "&amp;_xlpm.u,ROUND(_xlpm.q,1)&amp;" "&amp;_xlpm.ai_test)),""),""))))</f>
        <v>0</v>
      </c>
      <c r="AX508" s="1055"/>
      <c r="AY508" s="1042">
        <f t="shared" si="190"/>
        <v>0</v>
      </c>
      <c r="AZ508" s="1043" t="str">
        <f t="shared" si="191"/>
        <v/>
      </c>
      <c r="BA508" s="1044">
        <f t="shared" si="192"/>
        <v>0</v>
      </c>
      <c r="BB508" s="1045" t="str">
        <f t="shared" si="193"/>
        <v/>
      </c>
      <c r="BC508" s="1046"/>
      <c r="BD508" s="1047">
        <f t="shared" si="194"/>
        <v>0</v>
      </c>
      <c r="BE508" s="1048" t="str">
        <f t="shared" si="195"/>
        <v/>
      </c>
      <c r="BF508" s="262" t="s">
        <v>22</v>
      </c>
      <c r="BG508" s="1027">
        <f t="shared" si="196"/>
        <v>0</v>
      </c>
      <c r="BH508" s="1028">
        <f t="shared" si="197"/>
        <v>0</v>
      </c>
      <c r="BI508"/>
      <c r="BR508"/>
      <c r="BS508"/>
      <c r="BT508"/>
      <c r="BU508"/>
      <c r="BV508"/>
      <c r="BW508"/>
      <c r="BX508" s="964" t="str">
        <f t="shared" si="179"/>
        <v>►</v>
      </c>
      <c r="BY508" s="848"/>
      <c r="BZ508" s="848"/>
      <c r="CA508" s="848"/>
      <c r="CB508" s="848"/>
      <c r="CC508" s="848"/>
      <c r="CD508" s="262"/>
      <c r="CE508"/>
      <c r="CF508"/>
      <c r="CG508"/>
      <c r="CH508"/>
      <c r="CI508"/>
      <c r="CJ508"/>
      <c r="CK508"/>
      <c r="CL508" s="262"/>
      <c r="CM508"/>
      <c r="CN508"/>
      <c r="CO508"/>
      <c r="CP508"/>
      <c r="CQ508"/>
      <c r="CR508"/>
      <c r="CS508"/>
      <c r="CT508" s="262"/>
      <c r="CU508"/>
      <c r="CV508"/>
      <c r="CW508"/>
      <c r="CX508"/>
      <c r="CY508"/>
      <c r="CZ508"/>
      <c r="DA508"/>
      <c r="DB508" s="262"/>
      <c r="DC508" s="3">
        <v>1</v>
      </c>
    </row>
    <row r="509" spans="3:107" s="701" customFormat="1" ht="21" customHeight="1">
      <c r="C509"/>
      <c r="D509" s="262"/>
      <c r="E509" s="262"/>
      <c r="F509" s="262"/>
      <c r="G509" s="262"/>
      <c r="H509" s="262"/>
      <c r="I509" s="262"/>
      <c r="J509" s="262"/>
      <c r="K509" s="262"/>
      <c r="L509" s="115" t="s">
        <v>16</v>
      </c>
      <c r="M509" s="3141"/>
      <c r="N509" s="3142"/>
      <c r="O509" s="3141"/>
      <c r="P509" s="3143"/>
      <c r="Q509" s="3144"/>
      <c r="R509" s="3145"/>
      <c r="S509" s="3146"/>
      <c r="T509" s="3147"/>
      <c r="U509" s="3148"/>
      <c r="V509" s="3149"/>
      <c r="W509" s="2109"/>
      <c r="X509" s="3150"/>
      <c r="Y509" s="117"/>
      <c r="Z509" s="3151"/>
      <c r="AA509" s="3152"/>
      <c r="AB509" s="3153"/>
      <c r="AC509" s="3154"/>
      <c r="AD509" s="119"/>
      <c r="AE509" s="262" t="s">
        <v>22</v>
      </c>
      <c r="AF509" s="1035" t="str">
        <f t="shared" si="180"/>
        <v>►</v>
      </c>
      <c r="AG509" s="1036" t="str">
        <f t="shared" si="181"/>
        <v/>
      </c>
      <c r="AH509" s="1037" t="str">
        <f t="shared" si="182"/>
        <v/>
      </c>
      <c r="AI509" s="1036" t="str">
        <f t="shared" si="183"/>
        <v/>
      </c>
      <c r="AJ509" s="1037" t="str">
        <f t="shared" si="184"/>
        <v/>
      </c>
      <c r="AK509" s="1037">
        <f>IF(AND(L509="A",COUNTIF(BJ15:BL62,TRIM(U509))&gt;0),1,0)</f>
        <v>0</v>
      </c>
      <c r="AL509" s="1051" t="str" cm="1">
        <f t="array" ref="AL509">IF(AF509&lt;&gt;"A","",IFERROR((IFERROR(_xlfn.XLOOKUP(TRIM(SUBSTITUTE(U509,CHAR(160)," ")),BJ15:BJ62,BM15:BM62),IFERROR(_xlfn.XLOOKUP(TRIM(SUBSTITUTE(U509,CHAR(160)," ")),BK15:BK62,BM15:BM62),_xlfn.XLOOKUP(TRIM(SUBSTITUTE(U509,CHAR(160)," ")),BL15:BL62,BM15:BM62))))*T509*IF(ISBLANK(Q509),1,Q509)+IFERROR(_xlfn.XLOOKUP("RECHERCHEX",TRIM(L509:AD509),L509:AD509),0),0))</f>
        <v/>
      </c>
      <c r="AM509" s="1038">
        <f t="shared" si="185"/>
        <v>0</v>
      </c>
      <c r="AN509" s="1627" t="str">
        <f t="shared" si="186"/>
        <v/>
      </c>
      <c r="AO509" s="1039">
        <f t="shared" si="187"/>
        <v>0</v>
      </c>
      <c r="AP509" s="1039">
        <f t="shared" si="188"/>
        <v>0</v>
      </c>
      <c r="AQ509" s="1052">
        <f>IF(AO509&gt;0,AS9,0)</f>
        <v>0</v>
      </c>
      <c r="AR509" s="1626" t="str">
        <f>IF(TRIM(AG509)="▼ recette suivante", AG509, IF(AQ509&gt;0, IF(AT9&lt;&gt;"", AT9&amp;"-ou.or.o ❾ + or - &gt;", ""), ""))</f>
        <v/>
      </c>
      <c r="AS509" s="1064"/>
      <c r="AT509" s="1064"/>
      <c r="AU509" s="1053">
        <f t="shared" si="189"/>
        <v>0</v>
      </c>
      <c r="AV509" s="1054">
        <f>IF(AK509,IF(OR(AU509="",N(AU509)&lt;=0.000000001),"",_xlfn.XLOOKUP(AJ509,BJ15:BJ62,BN15:BN62,_xlfn.XLOOKUP(AJ509,BK15:BK62,BN15:BN62,_xlfn.XLOOKUP(AJ509,BL15:BL62,BN15:BN62,"")))),0)</f>
        <v>0</v>
      </c>
      <c r="AW509" s="1067" cm="1">
        <f t="array" ref="AW509">IF(AK509&lt;&gt;1,0,IF(OR(AU509="",N(AU509)&lt;=0.000000001),"",IF(OR(AO509="",N(AO509)&lt;=0.000000001),0,IF(ISNUMBER(AU509),IFERROR(_xlfn.LET(_xlpm.ai_test,TRIM(AJ509),_xlpm.r,IFERROR(_xlfn.XLOOKUP(_xlpm.ai_test,BJ15:BJ62,ROW(BJ15:BJ62),0,1),IFERROR(_xlfn.XLOOKUP(_xlpm.ai_test,BK15:BK62,ROW(BK15:BK62),0,1),_xlfn.XLOOKUP(_xlpm.ai_test,BL15:BL62,ROW(BL15:BL62),0,1))),_xlpm.p,_xlpm.r-MIN(ROW(BJ15:BJ62))+1,_xlpm.f,INDEX(BM15:BM62,_xlpm.p),_xlpm.u,INDEX(BN15:BN62,_xlpm.p),_xlpm.s,INDEX(BP15:BP62,_xlpm.p),_xlpm.q,N(AU509)/_xlpm.f,IF(_xlpm.q&gt;=_xlpm.s,ROUND(_xlpm.q,1)&amp;" "&amp;_xlpm.ai_test&amp;" = "&amp;ROUND(_xlpm.q*_xlpm.f,1)&amp;" "&amp;_xlpm.u,ROUND(_xlpm.q,1)&amp;" "&amp;_xlpm.ai_test)),""),""))))</f>
        <v>0</v>
      </c>
      <c r="AX509" s="1055"/>
      <c r="AY509" s="1053">
        <f t="shared" si="190"/>
        <v>0</v>
      </c>
      <c r="AZ509" s="1054" t="str">
        <f t="shared" si="191"/>
        <v/>
      </c>
      <c r="BA509" s="1056">
        <f t="shared" si="192"/>
        <v>0</v>
      </c>
      <c r="BB509" s="1057" t="str">
        <f t="shared" si="193"/>
        <v/>
      </c>
      <c r="BC509" s="1046"/>
      <c r="BD509" s="1058">
        <f t="shared" si="194"/>
        <v>0</v>
      </c>
      <c r="BE509" s="1048" t="str">
        <f t="shared" si="195"/>
        <v/>
      </c>
      <c r="BF509" s="262" t="s">
        <v>22</v>
      </c>
      <c r="BG509" s="1027">
        <f t="shared" si="196"/>
        <v>0</v>
      </c>
      <c r="BH509" s="1028">
        <f t="shared" si="197"/>
        <v>0</v>
      </c>
      <c r="BI509"/>
      <c r="BR509"/>
      <c r="BS509"/>
      <c r="BT509"/>
      <c r="BU509"/>
      <c r="BV509"/>
      <c r="BW509"/>
      <c r="BX509" s="964" t="str">
        <f t="shared" si="179"/>
        <v>►</v>
      </c>
      <c r="BY509" s="848"/>
      <c r="BZ509" s="848"/>
      <c r="CA509" s="848"/>
      <c r="CB509" s="848"/>
      <c r="CC509" s="848"/>
      <c r="CD509" s="262"/>
      <c r="CE509"/>
      <c r="CF509"/>
      <c r="CG509"/>
      <c r="CH509"/>
      <c r="CI509"/>
      <c r="CJ509"/>
      <c r="CK509"/>
      <c r="CL509" s="262"/>
      <c r="CM509"/>
      <c r="CN509"/>
      <c r="CO509"/>
      <c r="CP509"/>
      <c r="CQ509"/>
      <c r="CR509"/>
      <c r="CS509"/>
      <c r="CT509" s="262"/>
      <c r="CU509"/>
      <c r="CV509"/>
      <c r="CW509"/>
      <c r="CX509"/>
      <c r="CY509"/>
      <c r="CZ509"/>
      <c r="DA509"/>
      <c r="DB509" s="262"/>
      <c r="DC509" s="3">
        <v>1</v>
      </c>
    </row>
    <row r="510" spans="3:107" s="701" customFormat="1" ht="21" customHeight="1">
      <c r="C510"/>
      <c r="D510" s="262"/>
      <c r="E510" s="262"/>
      <c r="F510" s="262"/>
      <c r="G510" s="262"/>
      <c r="H510" s="262"/>
      <c r="I510" s="262"/>
      <c r="J510" s="262"/>
      <c r="K510" s="262"/>
      <c r="L510" s="115" t="s">
        <v>16</v>
      </c>
      <c r="M510" s="3141"/>
      <c r="N510" s="3142"/>
      <c r="O510" s="3141"/>
      <c r="P510" s="3143"/>
      <c r="Q510" s="3144"/>
      <c r="R510" s="3145"/>
      <c r="S510" s="3146"/>
      <c r="T510" s="3147"/>
      <c r="U510" s="3148"/>
      <c r="V510" s="3149"/>
      <c r="W510" s="2109"/>
      <c r="X510" s="3150"/>
      <c r="Y510" s="117"/>
      <c r="Z510" s="3151"/>
      <c r="AA510" s="3152"/>
      <c r="AB510" s="3153"/>
      <c r="AC510" s="3154"/>
      <c r="AD510" s="119"/>
      <c r="AE510" s="262" t="s">
        <v>22</v>
      </c>
      <c r="AF510" s="1035" t="str">
        <f t="shared" si="180"/>
        <v>►</v>
      </c>
      <c r="AG510" s="1036" t="str">
        <f t="shared" si="181"/>
        <v/>
      </c>
      <c r="AH510" s="1037" t="str">
        <f t="shared" si="182"/>
        <v/>
      </c>
      <c r="AI510" s="1036" t="str">
        <f t="shared" si="183"/>
        <v/>
      </c>
      <c r="AJ510" s="1037" t="str">
        <f t="shared" si="184"/>
        <v/>
      </c>
      <c r="AK510" s="1037">
        <f>IF(AND(L510="A",COUNTIF(BJ15:BL62,TRIM(U510))&gt;0),1,0)</f>
        <v>0</v>
      </c>
      <c r="AL510" s="1051" t="str" cm="1">
        <f t="array" ref="AL510">IF(AF510&lt;&gt;"A","",IFERROR((IFERROR(_xlfn.XLOOKUP(TRIM(SUBSTITUTE(U510,CHAR(160)," ")),BJ15:BJ62,BM15:BM62),IFERROR(_xlfn.XLOOKUP(TRIM(SUBSTITUTE(U510,CHAR(160)," ")),BK15:BK62,BM15:BM62),_xlfn.XLOOKUP(TRIM(SUBSTITUTE(U510,CHAR(160)," ")),BL15:BL62,BM15:BM62))))*T510*IF(ISBLANK(Q510),1,Q510)+IFERROR(_xlfn.XLOOKUP("RECHERCHEX",TRIM(L510:AD510),L510:AD510),0),0))</f>
        <v/>
      </c>
      <c r="AM510" s="1038">
        <f t="shared" si="185"/>
        <v>0</v>
      </c>
      <c r="AN510" s="1627" t="str">
        <f t="shared" si="186"/>
        <v/>
      </c>
      <c r="AO510" s="1039">
        <f t="shared" si="187"/>
        <v>0</v>
      </c>
      <c r="AP510" s="1039">
        <f t="shared" si="188"/>
        <v>0</v>
      </c>
      <c r="AQ510" s="1040">
        <f>IF(AO510&gt;0,AS9,0)</f>
        <v>0</v>
      </c>
      <c r="AR510" s="1628" t="str">
        <f>IF(TRIM(AG510)="▼ recette suivante", AG510, IF(AQ510&gt;0, IF(AT9&lt;&gt;"", AT9&amp;"-ou.or.o ❾ + or - &gt;", ""), ""))</f>
        <v/>
      </c>
      <c r="AS510" s="1064"/>
      <c r="AT510" s="1064"/>
      <c r="AU510" s="1042">
        <f t="shared" si="189"/>
        <v>0</v>
      </c>
      <c r="AV510" s="1043">
        <f>IF(AK510,IF(OR(AU510="",N(AU510)&lt;=0.000000001),"",_xlfn.XLOOKUP(AJ510,BJ15:BJ62,BN15:BN62,_xlfn.XLOOKUP(AJ510,BK15:BK62,BN15:BN62,_xlfn.XLOOKUP(AJ510,BL15:BL62,BN15:BN62,"")))),0)</f>
        <v>0</v>
      </c>
      <c r="AW510" s="1065" cm="1">
        <f t="array" ref="AW510">IF(AK510&lt;&gt;1,0,IF(OR(AU510="",N(AU510)&lt;=0.000000001),"",IF(OR(AO510="",N(AO510)&lt;=0.000000001),0,IF(ISNUMBER(AU510),IFERROR(_xlfn.LET(_xlpm.ai_test,TRIM(AJ510),_xlpm.r,IFERROR(_xlfn.XLOOKUP(_xlpm.ai_test,BJ15:BJ62,ROW(BJ15:BJ62),0,1),IFERROR(_xlfn.XLOOKUP(_xlpm.ai_test,BK15:BK62,ROW(BK15:BK62),0,1),_xlfn.XLOOKUP(_xlpm.ai_test,BL15:BL62,ROW(BL15:BL62),0,1))),_xlpm.p,_xlpm.r-MIN(ROW(BJ15:BJ62))+1,_xlpm.f,INDEX(BM15:BM62,_xlpm.p),_xlpm.u,INDEX(BN15:BN62,_xlpm.p),_xlpm.s,INDEX(BP15:BP62,_xlpm.p),_xlpm.q,N(AU510)/_xlpm.f,IF(_xlpm.q&gt;=_xlpm.s,ROUND(_xlpm.q,1)&amp;" "&amp;_xlpm.ai_test&amp;" = "&amp;ROUND(_xlpm.q*_xlpm.f,1)&amp;" "&amp;_xlpm.u,ROUND(_xlpm.q,1)&amp;" "&amp;_xlpm.ai_test)),""),""))))</f>
        <v>0</v>
      </c>
      <c r="AX510" s="1055"/>
      <c r="AY510" s="1042">
        <f t="shared" si="190"/>
        <v>0</v>
      </c>
      <c r="AZ510" s="1043" t="str">
        <f t="shared" si="191"/>
        <v/>
      </c>
      <c r="BA510" s="1044">
        <f t="shared" si="192"/>
        <v>0</v>
      </c>
      <c r="BB510" s="1045" t="str">
        <f t="shared" si="193"/>
        <v/>
      </c>
      <c r="BC510" s="1046"/>
      <c r="BD510" s="1047">
        <f t="shared" si="194"/>
        <v>0</v>
      </c>
      <c r="BE510" s="1048" t="str">
        <f t="shared" si="195"/>
        <v/>
      </c>
      <c r="BF510" s="262" t="s">
        <v>22</v>
      </c>
      <c r="BG510" s="1027">
        <f t="shared" si="196"/>
        <v>0</v>
      </c>
      <c r="BH510" s="1028">
        <f t="shared" si="197"/>
        <v>0</v>
      </c>
      <c r="BI510"/>
      <c r="BR510"/>
      <c r="BS510"/>
      <c r="BT510"/>
      <c r="BU510"/>
      <c r="BV510"/>
      <c r="BW510"/>
      <c r="BX510" s="964" t="str">
        <f t="shared" si="179"/>
        <v>►</v>
      </c>
      <c r="BY510" s="848"/>
      <c r="BZ510" s="848"/>
      <c r="CA510" s="848"/>
      <c r="CB510" s="848"/>
      <c r="CC510" s="848"/>
      <c r="CD510" s="262"/>
      <c r="CE510"/>
      <c r="CF510"/>
      <c r="CG510"/>
      <c r="CH510"/>
      <c r="CI510"/>
      <c r="CJ510"/>
      <c r="CK510"/>
      <c r="CL510" s="262"/>
      <c r="CM510"/>
      <c r="CN510"/>
      <c r="CO510"/>
      <c r="CP510"/>
      <c r="CQ510"/>
      <c r="CR510"/>
      <c r="CS510"/>
      <c r="CT510" s="262"/>
      <c r="CU510"/>
      <c r="CV510"/>
      <c r="CW510"/>
      <c r="CX510"/>
      <c r="CY510"/>
      <c r="CZ510"/>
      <c r="DA510"/>
      <c r="DB510" s="262"/>
      <c r="DC510" s="3">
        <v>1</v>
      </c>
    </row>
    <row r="511" spans="3:107" s="701" customFormat="1" ht="21" customHeight="1">
      <c r="C511"/>
      <c r="D511" s="262"/>
      <c r="E511" s="262"/>
      <c r="F511" s="262"/>
      <c r="G511" s="262"/>
      <c r="H511" s="262"/>
      <c r="I511" s="262"/>
      <c r="J511" s="262"/>
      <c r="K511" s="262"/>
      <c r="L511" s="115" t="s">
        <v>16</v>
      </c>
      <c r="M511" s="3141"/>
      <c r="N511" s="3142"/>
      <c r="O511" s="3141"/>
      <c r="P511" s="3143"/>
      <c r="Q511" s="3144"/>
      <c r="R511" s="3145"/>
      <c r="S511" s="3146"/>
      <c r="T511" s="3147"/>
      <c r="U511" s="3148"/>
      <c r="V511" s="3149"/>
      <c r="W511" s="2109"/>
      <c r="X511" s="3150"/>
      <c r="Y511" s="117"/>
      <c r="Z511" s="3151"/>
      <c r="AA511" s="3152"/>
      <c r="AB511" s="3153"/>
      <c r="AC511" s="3154"/>
      <c r="AD511" s="119"/>
      <c r="AE511" s="262" t="s">
        <v>22</v>
      </c>
      <c r="AF511" s="1035" t="str">
        <f t="shared" si="180"/>
        <v>►</v>
      </c>
      <c r="AG511" s="1036" t="str">
        <f t="shared" si="181"/>
        <v/>
      </c>
      <c r="AH511" s="1037" t="str">
        <f t="shared" si="182"/>
        <v/>
      </c>
      <c r="AI511" s="1036" t="str">
        <f t="shared" si="183"/>
        <v/>
      </c>
      <c r="AJ511" s="1037" t="str">
        <f t="shared" si="184"/>
        <v/>
      </c>
      <c r="AK511" s="1037">
        <f>IF(AND(L511="A",COUNTIF(BJ15:BL62,TRIM(U511))&gt;0),1,0)</f>
        <v>0</v>
      </c>
      <c r="AL511" s="1051" t="str" cm="1">
        <f t="array" ref="AL511">IF(AF511&lt;&gt;"A","",IFERROR((IFERROR(_xlfn.XLOOKUP(TRIM(SUBSTITUTE(U511,CHAR(160)," ")),BJ15:BJ62,BM15:BM62),IFERROR(_xlfn.XLOOKUP(TRIM(SUBSTITUTE(U511,CHAR(160)," ")),BK15:BK62,BM15:BM62),_xlfn.XLOOKUP(TRIM(SUBSTITUTE(U511,CHAR(160)," ")),BL15:BL62,BM15:BM62))))*T511*IF(ISBLANK(Q511),1,Q511)+IFERROR(_xlfn.XLOOKUP("RECHERCHEX",TRIM(L511:AD511),L511:AD511),0),0))</f>
        <v/>
      </c>
      <c r="AM511" s="1038">
        <f t="shared" si="185"/>
        <v>0</v>
      </c>
      <c r="AN511" s="1627" t="str">
        <f t="shared" si="186"/>
        <v/>
      </c>
      <c r="AO511" s="1039">
        <f t="shared" si="187"/>
        <v>0</v>
      </c>
      <c r="AP511" s="1039">
        <f t="shared" si="188"/>
        <v>0</v>
      </c>
      <c r="AQ511" s="1052">
        <f>IF(AO511&gt;0,AS9,0)</f>
        <v>0</v>
      </c>
      <c r="AR511" s="1626" t="str">
        <f>IF(TRIM(AG511)="▼ recette suivante", AG511, IF(AQ511&gt;0, IF(AT9&lt;&gt;"", AT9&amp;"-ou.or.o ❾ + or - &gt;", ""), ""))</f>
        <v/>
      </c>
      <c r="AS511" s="1064"/>
      <c r="AT511" s="1064"/>
      <c r="AU511" s="1053">
        <f t="shared" si="189"/>
        <v>0</v>
      </c>
      <c r="AV511" s="1054">
        <f>IF(AK511,IF(OR(AU511="",N(AU511)&lt;=0.000000001),"",_xlfn.XLOOKUP(AJ511,BJ15:BJ62,BN15:BN62,_xlfn.XLOOKUP(AJ511,BK15:BK62,BN15:BN62,_xlfn.XLOOKUP(AJ511,BL15:BL62,BN15:BN62,"")))),0)</f>
        <v>0</v>
      </c>
      <c r="AW511" s="1067" cm="1">
        <f t="array" ref="AW511">IF(AK511&lt;&gt;1,0,IF(OR(AU511="",N(AU511)&lt;=0.000000001),"",IF(OR(AO511="",N(AO511)&lt;=0.000000001),0,IF(ISNUMBER(AU511),IFERROR(_xlfn.LET(_xlpm.ai_test,TRIM(AJ511),_xlpm.r,IFERROR(_xlfn.XLOOKUP(_xlpm.ai_test,BJ15:BJ62,ROW(BJ15:BJ62),0,1),IFERROR(_xlfn.XLOOKUP(_xlpm.ai_test,BK15:BK62,ROW(BK15:BK62),0,1),_xlfn.XLOOKUP(_xlpm.ai_test,BL15:BL62,ROW(BL15:BL62),0,1))),_xlpm.p,_xlpm.r-MIN(ROW(BJ15:BJ62))+1,_xlpm.f,INDEX(BM15:BM62,_xlpm.p),_xlpm.u,INDEX(BN15:BN62,_xlpm.p),_xlpm.s,INDEX(BP15:BP62,_xlpm.p),_xlpm.q,N(AU511)/_xlpm.f,IF(_xlpm.q&gt;=_xlpm.s,ROUND(_xlpm.q,1)&amp;" "&amp;_xlpm.ai_test&amp;" = "&amp;ROUND(_xlpm.q*_xlpm.f,1)&amp;" "&amp;_xlpm.u,ROUND(_xlpm.q,1)&amp;" "&amp;_xlpm.ai_test)),""),""))))</f>
        <v>0</v>
      </c>
      <c r="AX511" s="1055"/>
      <c r="AY511" s="1053">
        <f t="shared" si="190"/>
        <v>0</v>
      </c>
      <c r="AZ511" s="1054" t="str">
        <f t="shared" si="191"/>
        <v/>
      </c>
      <c r="BA511" s="1056">
        <f t="shared" si="192"/>
        <v>0</v>
      </c>
      <c r="BB511" s="1057" t="str">
        <f t="shared" si="193"/>
        <v/>
      </c>
      <c r="BC511" s="1046"/>
      <c r="BD511" s="1058">
        <f t="shared" si="194"/>
        <v>0</v>
      </c>
      <c r="BE511" s="1048" t="str">
        <f t="shared" si="195"/>
        <v/>
      </c>
      <c r="BF511" s="262" t="s">
        <v>22</v>
      </c>
      <c r="BG511" s="1027">
        <f t="shared" si="196"/>
        <v>0</v>
      </c>
      <c r="BH511" s="1028">
        <f t="shared" si="197"/>
        <v>0</v>
      </c>
      <c r="BI511"/>
      <c r="BR511"/>
      <c r="BS511"/>
      <c r="BT511"/>
      <c r="BU511"/>
      <c r="BV511"/>
      <c r="BW511"/>
      <c r="BX511" s="964" t="str">
        <f t="shared" si="179"/>
        <v>►</v>
      </c>
      <c r="BY511" s="848"/>
      <c r="BZ511" s="848"/>
      <c r="CA511" s="848"/>
      <c r="CB511" s="848"/>
      <c r="CC511" s="848"/>
      <c r="CD511" s="262"/>
      <c r="CE511"/>
      <c r="CF511"/>
      <c r="CG511"/>
      <c r="CH511"/>
      <c r="CI511"/>
      <c r="CJ511"/>
      <c r="CK511"/>
      <c r="CL511" s="262"/>
      <c r="CM511"/>
      <c r="CN511"/>
      <c r="CO511"/>
      <c r="CP511"/>
      <c r="CQ511"/>
      <c r="CR511"/>
      <c r="CS511"/>
      <c r="CT511" s="262"/>
      <c r="CU511"/>
      <c r="CV511"/>
      <c r="CW511"/>
      <c r="CX511"/>
      <c r="CY511"/>
      <c r="CZ511"/>
      <c r="DA511"/>
      <c r="DB511" s="262"/>
      <c r="DC511" s="3">
        <v>1</v>
      </c>
    </row>
    <row r="512" spans="3:107" s="701" customFormat="1" ht="21" customHeight="1">
      <c r="C512"/>
      <c r="D512" s="262"/>
      <c r="E512" s="262"/>
      <c r="F512" s="262"/>
      <c r="G512" s="262"/>
      <c r="H512" s="262"/>
      <c r="I512" s="262"/>
      <c r="J512" s="262"/>
      <c r="K512" s="262"/>
      <c r="L512" s="115" t="s">
        <v>16</v>
      </c>
      <c r="M512" s="3141"/>
      <c r="N512" s="3142"/>
      <c r="O512" s="3141"/>
      <c r="P512" s="3143"/>
      <c r="Q512" s="3144"/>
      <c r="R512" s="3145"/>
      <c r="S512" s="3146"/>
      <c r="T512" s="3147"/>
      <c r="U512" s="3148"/>
      <c r="V512" s="3149"/>
      <c r="W512" s="2109"/>
      <c r="X512" s="3150"/>
      <c r="Y512" s="117"/>
      <c r="Z512" s="3151"/>
      <c r="AA512" s="3152"/>
      <c r="AB512" s="3153"/>
      <c r="AC512" s="3154"/>
      <c r="AD512" s="119"/>
      <c r="AE512" s="262" t="s">
        <v>22</v>
      </c>
      <c r="AF512" s="1035" t="str">
        <f t="shared" si="180"/>
        <v>►</v>
      </c>
      <c r="AG512" s="1036" t="str">
        <f t="shared" si="181"/>
        <v/>
      </c>
      <c r="AH512" s="1037" t="str">
        <f t="shared" si="182"/>
        <v/>
      </c>
      <c r="AI512" s="1036" t="str">
        <f t="shared" si="183"/>
        <v/>
      </c>
      <c r="AJ512" s="1037" t="str">
        <f t="shared" si="184"/>
        <v/>
      </c>
      <c r="AK512" s="1037">
        <f>IF(AND(L512="A",COUNTIF(BJ15:BL62,TRIM(U512))&gt;0),1,0)</f>
        <v>0</v>
      </c>
      <c r="AL512" s="1051" t="str" cm="1">
        <f t="array" ref="AL512">IF(AF512&lt;&gt;"A","",IFERROR((IFERROR(_xlfn.XLOOKUP(TRIM(SUBSTITUTE(U512,CHAR(160)," ")),BJ15:BJ62,BM15:BM62),IFERROR(_xlfn.XLOOKUP(TRIM(SUBSTITUTE(U512,CHAR(160)," ")),BK15:BK62,BM15:BM62),_xlfn.XLOOKUP(TRIM(SUBSTITUTE(U512,CHAR(160)," ")),BL15:BL62,BM15:BM62))))*T512*IF(ISBLANK(Q512),1,Q512)+IFERROR(_xlfn.XLOOKUP("RECHERCHEX",TRIM(L512:AD512),L512:AD512),0),0))</f>
        <v/>
      </c>
      <c r="AM512" s="1038">
        <f t="shared" si="185"/>
        <v>0</v>
      </c>
      <c r="AN512" s="1627" t="str">
        <f t="shared" si="186"/>
        <v/>
      </c>
      <c r="AO512" s="1039">
        <f t="shared" si="187"/>
        <v>0</v>
      </c>
      <c r="AP512" s="1039">
        <f t="shared" si="188"/>
        <v>0</v>
      </c>
      <c r="AQ512" s="1040">
        <f>IF(AO512&gt;0,AS9,0)</f>
        <v>0</v>
      </c>
      <c r="AR512" s="1628" t="str">
        <f>IF(TRIM(AG512)="▼ recette suivante", AG512, IF(AQ512&gt;0, IF(AT9&lt;&gt;"", AT9&amp;"-ou.or.o ❾ + or - &gt;", ""), ""))</f>
        <v/>
      </c>
      <c r="AS512" s="1064"/>
      <c r="AT512" s="1064"/>
      <c r="AU512" s="1042">
        <f t="shared" si="189"/>
        <v>0</v>
      </c>
      <c r="AV512" s="1043">
        <f>IF(AK512,IF(OR(AU512="",N(AU512)&lt;=0.000000001),"",_xlfn.XLOOKUP(AJ512,BJ15:BJ62,BN15:BN62,_xlfn.XLOOKUP(AJ512,BK15:BK62,BN15:BN62,_xlfn.XLOOKUP(AJ512,BL15:BL62,BN15:BN62,"")))),0)</f>
        <v>0</v>
      </c>
      <c r="AW512" s="1065" cm="1">
        <f t="array" ref="AW512">IF(AK512&lt;&gt;1,0,IF(OR(AU512="",N(AU512)&lt;=0.000000001),"",IF(OR(AO512="",N(AO512)&lt;=0.000000001),0,IF(ISNUMBER(AU512),IFERROR(_xlfn.LET(_xlpm.ai_test,TRIM(AJ512),_xlpm.r,IFERROR(_xlfn.XLOOKUP(_xlpm.ai_test,BJ15:BJ62,ROW(BJ15:BJ62),0,1),IFERROR(_xlfn.XLOOKUP(_xlpm.ai_test,BK15:BK62,ROW(BK15:BK62),0,1),_xlfn.XLOOKUP(_xlpm.ai_test,BL15:BL62,ROW(BL15:BL62),0,1))),_xlpm.p,_xlpm.r-MIN(ROW(BJ15:BJ62))+1,_xlpm.f,INDEX(BM15:BM62,_xlpm.p),_xlpm.u,INDEX(BN15:BN62,_xlpm.p),_xlpm.s,INDEX(BP15:BP62,_xlpm.p),_xlpm.q,N(AU512)/_xlpm.f,IF(_xlpm.q&gt;=_xlpm.s,ROUND(_xlpm.q,1)&amp;" "&amp;_xlpm.ai_test&amp;" = "&amp;ROUND(_xlpm.q*_xlpm.f,1)&amp;" "&amp;_xlpm.u,ROUND(_xlpm.q,1)&amp;" "&amp;_xlpm.ai_test)),""),""))))</f>
        <v>0</v>
      </c>
      <c r="AX512" s="1055"/>
      <c r="AY512" s="1042">
        <f t="shared" si="190"/>
        <v>0</v>
      </c>
      <c r="AZ512" s="1043" t="str">
        <f t="shared" si="191"/>
        <v/>
      </c>
      <c r="BA512" s="1044">
        <f t="shared" si="192"/>
        <v>0</v>
      </c>
      <c r="BB512" s="1045" t="str">
        <f t="shared" si="193"/>
        <v/>
      </c>
      <c r="BC512" s="1046"/>
      <c r="BD512" s="1047">
        <f t="shared" si="194"/>
        <v>0</v>
      </c>
      <c r="BE512" s="1048" t="str">
        <f t="shared" si="195"/>
        <v/>
      </c>
      <c r="BF512" s="262" t="s">
        <v>22</v>
      </c>
      <c r="BG512" s="1027">
        <f t="shared" si="196"/>
        <v>0</v>
      </c>
      <c r="BH512" s="1028">
        <f t="shared" si="197"/>
        <v>0</v>
      </c>
      <c r="BI512"/>
      <c r="BR512"/>
      <c r="BS512"/>
      <c r="BT512"/>
      <c r="BU512"/>
      <c r="BV512"/>
      <c r="BW512"/>
      <c r="BX512" s="964" t="str">
        <f t="shared" si="179"/>
        <v>►</v>
      </c>
      <c r="BY512" s="848"/>
      <c r="BZ512" s="848"/>
      <c r="CA512" s="848"/>
      <c r="CB512" s="848"/>
      <c r="CC512" s="848"/>
      <c r="CD512" s="262"/>
      <c r="CE512"/>
      <c r="CF512"/>
      <c r="CG512"/>
      <c r="CH512"/>
      <c r="CI512"/>
      <c r="CJ512"/>
      <c r="CK512"/>
      <c r="CL512" s="262"/>
      <c r="CM512"/>
      <c r="CN512"/>
      <c r="CO512"/>
      <c r="CP512"/>
      <c r="CQ512"/>
      <c r="CR512"/>
      <c r="CS512"/>
      <c r="CT512" s="262"/>
      <c r="CU512"/>
      <c r="CV512"/>
      <c r="CW512"/>
      <c r="CX512"/>
      <c r="CY512"/>
      <c r="CZ512"/>
      <c r="DA512"/>
      <c r="DB512" s="262"/>
      <c r="DC512" s="3">
        <v>1</v>
      </c>
    </row>
    <row r="513" spans="3:107" s="701" customFormat="1" ht="21" customHeight="1">
      <c r="C513"/>
      <c r="D513" s="262"/>
      <c r="E513" s="262"/>
      <c r="F513" s="262"/>
      <c r="G513" s="262"/>
      <c r="H513" s="262"/>
      <c r="I513" s="262"/>
      <c r="J513" s="262"/>
      <c r="K513" s="262"/>
      <c r="L513" s="115" t="s">
        <v>16</v>
      </c>
      <c r="M513" s="3141"/>
      <c r="N513" s="3142"/>
      <c r="O513" s="3141"/>
      <c r="P513" s="3143"/>
      <c r="Q513" s="3144"/>
      <c r="R513" s="3145"/>
      <c r="S513" s="3146"/>
      <c r="T513" s="3147"/>
      <c r="U513" s="3148"/>
      <c r="V513" s="3149"/>
      <c r="W513" s="2109"/>
      <c r="X513" s="3150"/>
      <c r="Y513" s="117"/>
      <c r="Z513" s="3151"/>
      <c r="AA513" s="3152"/>
      <c r="AB513" s="3153"/>
      <c r="AC513" s="3154"/>
      <c r="AD513" s="119"/>
      <c r="AE513" s="262" t="s">
        <v>22</v>
      </c>
      <c r="AF513" s="1035" t="str">
        <f t="shared" si="180"/>
        <v>►</v>
      </c>
      <c r="AG513" s="1036" t="str">
        <f t="shared" si="181"/>
        <v/>
      </c>
      <c r="AH513" s="1037" t="str">
        <f t="shared" si="182"/>
        <v/>
      </c>
      <c r="AI513" s="1036" t="str">
        <f t="shared" si="183"/>
        <v/>
      </c>
      <c r="AJ513" s="1037" t="str">
        <f t="shared" si="184"/>
        <v/>
      </c>
      <c r="AK513" s="1037">
        <f>IF(AND(L513="A",COUNTIF(BJ15:BL62,TRIM(U513))&gt;0),1,0)</f>
        <v>0</v>
      </c>
      <c r="AL513" s="1051" t="str" cm="1">
        <f t="array" ref="AL513">IF(AF513&lt;&gt;"A","",IFERROR((IFERROR(_xlfn.XLOOKUP(TRIM(SUBSTITUTE(U513,CHAR(160)," ")),BJ15:BJ62,BM15:BM62),IFERROR(_xlfn.XLOOKUP(TRIM(SUBSTITUTE(U513,CHAR(160)," ")),BK15:BK62,BM15:BM62),_xlfn.XLOOKUP(TRIM(SUBSTITUTE(U513,CHAR(160)," ")),BL15:BL62,BM15:BM62))))*T513*IF(ISBLANK(Q513),1,Q513)+IFERROR(_xlfn.XLOOKUP("RECHERCHEX",TRIM(L513:AD513),L513:AD513),0),0))</f>
        <v/>
      </c>
      <c r="AM513" s="1038">
        <f t="shared" si="185"/>
        <v>0</v>
      </c>
      <c r="AN513" s="1627" t="str">
        <f t="shared" si="186"/>
        <v/>
      </c>
      <c r="AO513" s="1039">
        <f t="shared" si="187"/>
        <v>0</v>
      </c>
      <c r="AP513" s="1039">
        <f t="shared" si="188"/>
        <v>0</v>
      </c>
      <c r="AQ513" s="1052">
        <f>IF(AO513&gt;0,AS9,0)</f>
        <v>0</v>
      </c>
      <c r="AR513" s="1626" t="str">
        <f>IF(TRIM(AG513)="▼ recette suivante", AG513, IF(AQ513&gt;0, IF(AT9&lt;&gt;"", AT9&amp;"-ou.or.o ❾ + or - &gt;", ""), ""))</f>
        <v/>
      </c>
      <c r="AS513" s="1064"/>
      <c r="AT513" s="1064"/>
      <c r="AU513" s="1053">
        <f t="shared" si="189"/>
        <v>0</v>
      </c>
      <c r="AV513" s="1054">
        <f>IF(AK513,IF(OR(AU513="",N(AU513)&lt;=0.000000001),"",_xlfn.XLOOKUP(AJ513,BJ15:BJ62,BN15:BN62,_xlfn.XLOOKUP(AJ513,BK15:BK62,BN15:BN62,_xlfn.XLOOKUP(AJ513,BL15:BL62,BN15:BN62,"")))),0)</f>
        <v>0</v>
      </c>
      <c r="AW513" s="1067" cm="1">
        <f t="array" ref="AW513">IF(AK513&lt;&gt;1,0,IF(OR(AU513="",N(AU513)&lt;=0.000000001),"",IF(OR(AO513="",N(AO513)&lt;=0.000000001),0,IF(ISNUMBER(AU513),IFERROR(_xlfn.LET(_xlpm.ai_test,TRIM(AJ513),_xlpm.r,IFERROR(_xlfn.XLOOKUP(_xlpm.ai_test,BJ15:BJ62,ROW(BJ15:BJ62),0,1),IFERROR(_xlfn.XLOOKUP(_xlpm.ai_test,BK15:BK62,ROW(BK15:BK62),0,1),_xlfn.XLOOKUP(_xlpm.ai_test,BL15:BL62,ROW(BL15:BL62),0,1))),_xlpm.p,_xlpm.r-MIN(ROW(BJ15:BJ62))+1,_xlpm.f,INDEX(BM15:BM62,_xlpm.p),_xlpm.u,INDEX(BN15:BN62,_xlpm.p),_xlpm.s,INDEX(BP15:BP62,_xlpm.p),_xlpm.q,N(AU513)/_xlpm.f,IF(_xlpm.q&gt;=_xlpm.s,ROUND(_xlpm.q,1)&amp;" "&amp;_xlpm.ai_test&amp;" = "&amp;ROUND(_xlpm.q*_xlpm.f,1)&amp;" "&amp;_xlpm.u,ROUND(_xlpm.q,1)&amp;" "&amp;_xlpm.ai_test)),""),""))))</f>
        <v>0</v>
      </c>
      <c r="AX513" s="1055"/>
      <c r="AY513" s="1053">
        <f t="shared" si="190"/>
        <v>0</v>
      </c>
      <c r="AZ513" s="1054" t="str">
        <f t="shared" si="191"/>
        <v/>
      </c>
      <c r="BA513" s="1056">
        <f t="shared" si="192"/>
        <v>0</v>
      </c>
      <c r="BB513" s="1057" t="str">
        <f t="shared" si="193"/>
        <v/>
      </c>
      <c r="BC513" s="1046"/>
      <c r="BD513" s="1058">
        <f t="shared" si="194"/>
        <v>0</v>
      </c>
      <c r="BE513" s="1048" t="str">
        <f t="shared" si="195"/>
        <v/>
      </c>
      <c r="BF513" s="262" t="s">
        <v>22</v>
      </c>
      <c r="BG513" s="1027">
        <f t="shared" si="196"/>
        <v>0</v>
      </c>
      <c r="BH513" s="1028">
        <f t="shared" si="197"/>
        <v>0</v>
      </c>
      <c r="BI513"/>
      <c r="BR513"/>
      <c r="BS513"/>
      <c r="BT513"/>
      <c r="BU513"/>
      <c r="BV513"/>
      <c r="BW513"/>
      <c r="BX513" s="964" t="str">
        <f t="shared" si="179"/>
        <v>►</v>
      </c>
      <c r="BY513" s="848"/>
      <c r="BZ513" s="848"/>
      <c r="CA513" s="848"/>
      <c r="CB513" s="848"/>
      <c r="CC513" s="848"/>
      <c r="CD513" s="262"/>
      <c r="CE513"/>
      <c r="CF513"/>
      <c r="CG513"/>
      <c r="CH513"/>
      <c r="CI513"/>
      <c r="CJ513"/>
      <c r="CK513"/>
      <c r="CL513" s="262"/>
      <c r="CM513"/>
      <c r="CN513"/>
      <c r="CO513"/>
      <c r="CP513"/>
      <c r="CQ513"/>
      <c r="CR513"/>
      <c r="CS513"/>
      <c r="CT513" s="262"/>
      <c r="CU513"/>
      <c r="CV513"/>
      <c r="CW513"/>
      <c r="CX513"/>
      <c r="CY513"/>
      <c r="CZ513"/>
      <c r="DA513"/>
      <c r="DB513" s="262"/>
      <c r="DC513" s="3">
        <v>1</v>
      </c>
    </row>
    <row r="514" spans="3:107" s="701" customFormat="1" ht="21" customHeight="1">
      <c r="C514"/>
      <c r="D514" s="262"/>
      <c r="E514" s="262"/>
      <c r="F514" s="262"/>
      <c r="G514" s="262"/>
      <c r="H514" s="262"/>
      <c r="I514" s="262"/>
      <c r="J514" s="262"/>
      <c r="K514" s="262"/>
      <c r="L514" s="115" t="s">
        <v>16</v>
      </c>
      <c r="M514" s="3141"/>
      <c r="N514" s="3142"/>
      <c r="O514" s="3141"/>
      <c r="P514" s="3143"/>
      <c r="Q514" s="3144"/>
      <c r="R514" s="3145"/>
      <c r="S514" s="3146"/>
      <c r="T514" s="3147"/>
      <c r="U514" s="3148"/>
      <c r="V514" s="3149"/>
      <c r="W514" s="2109"/>
      <c r="X514" s="3150"/>
      <c r="Y514" s="117"/>
      <c r="Z514" s="3151"/>
      <c r="AA514" s="3152"/>
      <c r="AB514" s="3153"/>
      <c r="AC514" s="3154"/>
      <c r="AD514" s="119"/>
      <c r="AE514" s="262" t="s">
        <v>22</v>
      </c>
      <c r="AF514" s="1035" t="str">
        <f t="shared" si="180"/>
        <v>►</v>
      </c>
      <c r="AG514" s="1036" t="str">
        <f t="shared" si="181"/>
        <v/>
      </c>
      <c r="AH514" s="1037" t="str">
        <f t="shared" si="182"/>
        <v/>
      </c>
      <c r="AI514" s="1036" t="str">
        <f t="shared" si="183"/>
        <v/>
      </c>
      <c r="AJ514" s="1037" t="str">
        <f t="shared" si="184"/>
        <v/>
      </c>
      <c r="AK514" s="1037">
        <f>IF(AND(L514="A",COUNTIF(BJ15:BL62,TRIM(U514))&gt;0),1,0)</f>
        <v>0</v>
      </c>
      <c r="AL514" s="1051" t="str" cm="1">
        <f t="array" ref="AL514">IF(AF514&lt;&gt;"A","",IFERROR((IFERROR(_xlfn.XLOOKUP(TRIM(SUBSTITUTE(U514,CHAR(160)," ")),BJ15:BJ62,BM15:BM62),IFERROR(_xlfn.XLOOKUP(TRIM(SUBSTITUTE(U514,CHAR(160)," ")),BK15:BK62,BM15:BM62),_xlfn.XLOOKUP(TRIM(SUBSTITUTE(U514,CHAR(160)," ")),BL15:BL62,BM15:BM62))))*T514*IF(ISBLANK(Q514),1,Q514)+IFERROR(_xlfn.XLOOKUP("RECHERCHEX",TRIM(L514:AD514),L514:AD514),0),0))</f>
        <v/>
      </c>
      <c r="AM514" s="1038">
        <f t="shared" si="185"/>
        <v>0</v>
      </c>
      <c r="AN514" s="1627" t="str">
        <f t="shared" si="186"/>
        <v/>
      </c>
      <c r="AO514" s="1039">
        <f t="shared" si="187"/>
        <v>0</v>
      </c>
      <c r="AP514" s="1039">
        <f t="shared" si="188"/>
        <v>0</v>
      </c>
      <c r="AQ514" s="1040">
        <f>IF(AO514&gt;0,AS9,0)</f>
        <v>0</v>
      </c>
      <c r="AR514" s="1628" t="str">
        <f>IF(TRIM(AG514)="▼ recette suivante", AG514, IF(AQ514&gt;0, IF(AT9&lt;&gt;"", AT9&amp;"-ou.or.o ❾ + or - &gt;", ""), ""))</f>
        <v/>
      </c>
      <c r="AS514" s="1064"/>
      <c r="AT514" s="1064"/>
      <c r="AU514" s="1042">
        <f t="shared" si="189"/>
        <v>0</v>
      </c>
      <c r="AV514" s="1043">
        <f>IF(AK514,IF(OR(AU514="",N(AU514)&lt;=0.000000001),"",_xlfn.XLOOKUP(AJ514,BJ15:BJ62,BN15:BN62,_xlfn.XLOOKUP(AJ514,BK15:BK62,BN15:BN62,_xlfn.XLOOKUP(AJ514,BL15:BL62,BN15:BN62,"")))),0)</f>
        <v>0</v>
      </c>
      <c r="AW514" s="1065" cm="1">
        <f t="array" ref="AW514">IF(AK514&lt;&gt;1,0,IF(OR(AU514="",N(AU514)&lt;=0.000000001),"",IF(OR(AO514="",N(AO514)&lt;=0.000000001),0,IF(ISNUMBER(AU514),IFERROR(_xlfn.LET(_xlpm.ai_test,TRIM(AJ514),_xlpm.r,IFERROR(_xlfn.XLOOKUP(_xlpm.ai_test,BJ15:BJ62,ROW(BJ15:BJ62),0,1),IFERROR(_xlfn.XLOOKUP(_xlpm.ai_test,BK15:BK62,ROW(BK15:BK62),0,1),_xlfn.XLOOKUP(_xlpm.ai_test,BL15:BL62,ROW(BL15:BL62),0,1))),_xlpm.p,_xlpm.r-MIN(ROW(BJ15:BJ62))+1,_xlpm.f,INDEX(BM15:BM62,_xlpm.p),_xlpm.u,INDEX(BN15:BN62,_xlpm.p),_xlpm.s,INDEX(BP15:BP62,_xlpm.p),_xlpm.q,N(AU514)/_xlpm.f,IF(_xlpm.q&gt;=_xlpm.s,ROUND(_xlpm.q,1)&amp;" "&amp;_xlpm.ai_test&amp;" = "&amp;ROUND(_xlpm.q*_xlpm.f,1)&amp;" "&amp;_xlpm.u,ROUND(_xlpm.q,1)&amp;" "&amp;_xlpm.ai_test)),""),""))))</f>
        <v>0</v>
      </c>
      <c r="AX514" s="1055"/>
      <c r="AY514" s="1042">
        <f t="shared" si="190"/>
        <v>0</v>
      </c>
      <c r="AZ514" s="1043" t="str">
        <f t="shared" si="191"/>
        <v/>
      </c>
      <c r="BA514" s="1044">
        <f t="shared" si="192"/>
        <v>0</v>
      </c>
      <c r="BB514" s="1045" t="str">
        <f t="shared" si="193"/>
        <v/>
      </c>
      <c r="BC514" s="1046"/>
      <c r="BD514" s="1047">
        <f t="shared" si="194"/>
        <v>0</v>
      </c>
      <c r="BE514" s="1048" t="str">
        <f t="shared" si="195"/>
        <v/>
      </c>
      <c r="BF514" s="262" t="s">
        <v>22</v>
      </c>
      <c r="BG514" s="1027">
        <f t="shared" si="196"/>
        <v>0</v>
      </c>
      <c r="BH514" s="1028">
        <f t="shared" si="197"/>
        <v>0</v>
      </c>
      <c r="BI514"/>
      <c r="BR514"/>
      <c r="BS514"/>
      <c r="BT514"/>
      <c r="BU514"/>
      <c r="BV514"/>
      <c r="BW514"/>
      <c r="BX514" s="964" t="str">
        <f t="shared" si="179"/>
        <v>►</v>
      </c>
      <c r="BY514" s="848"/>
      <c r="BZ514" s="848"/>
      <c r="CA514" s="848"/>
      <c r="CB514" s="848"/>
      <c r="CC514" s="848"/>
      <c r="CD514" s="262"/>
      <c r="CE514"/>
      <c r="CF514"/>
      <c r="CG514"/>
      <c r="CH514"/>
      <c r="CI514"/>
      <c r="CJ514"/>
      <c r="CK514"/>
      <c r="CL514" s="262"/>
      <c r="CM514"/>
      <c r="CN514"/>
      <c r="CO514"/>
      <c r="CP514"/>
      <c r="CQ514"/>
      <c r="CR514"/>
      <c r="CS514"/>
      <c r="CT514" s="262"/>
      <c r="CU514"/>
      <c r="CV514"/>
      <c r="CW514"/>
      <c r="CX514"/>
      <c r="CY514"/>
      <c r="CZ514"/>
      <c r="DA514"/>
      <c r="DB514" s="262"/>
      <c r="DC514" s="3">
        <v>1</v>
      </c>
    </row>
    <row r="515" spans="3:107" s="701" customFormat="1" ht="21" customHeight="1">
      <c r="C515"/>
      <c r="D515" s="262"/>
      <c r="E515" s="262"/>
      <c r="F515" s="262"/>
      <c r="G515" s="262"/>
      <c r="H515" s="262"/>
      <c r="I515" s="262"/>
      <c r="J515" s="262"/>
      <c r="K515" s="262"/>
      <c r="L515" s="115" t="s">
        <v>16</v>
      </c>
      <c r="M515" s="3141"/>
      <c r="N515" s="3142"/>
      <c r="O515" s="3141"/>
      <c r="P515" s="3143"/>
      <c r="Q515" s="3144"/>
      <c r="R515" s="3145"/>
      <c r="S515" s="3146"/>
      <c r="T515" s="3147"/>
      <c r="U515" s="3148"/>
      <c r="V515" s="3149"/>
      <c r="W515" s="2109"/>
      <c r="X515" s="3150"/>
      <c r="Y515" s="117"/>
      <c r="Z515" s="3151"/>
      <c r="AA515" s="3152"/>
      <c r="AB515" s="3153"/>
      <c r="AC515" s="3154"/>
      <c r="AD515" s="119"/>
      <c r="AE515" s="262" t="s">
        <v>22</v>
      </c>
      <c r="AF515" s="1035" t="str">
        <f t="shared" si="180"/>
        <v>►</v>
      </c>
      <c r="AG515" s="1036" t="str">
        <f t="shared" si="181"/>
        <v/>
      </c>
      <c r="AH515" s="1037" t="str">
        <f t="shared" si="182"/>
        <v/>
      </c>
      <c r="AI515" s="1036" t="str">
        <f t="shared" si="183"/>
        <v/>
      </c>
      <c r="AJ515" s="1037" t="str">
        <f t="shared" si="184"/>
        <v/>
      </c>
      <c r="AK515" s="1037">
        <f>IF(AND(L515="A",COUNTIF(BJ15:BL62,TRIM(U515))&gt;0),1,0)</f>
        <v>0</v>
      </c>
      <c r="AL515" s="1051" t="str" cm="1">
        <f t="array" ref="AL515">IF(AF515&lt;&gt;"A","",IFERROR((IFERROR(_xlfn.XLOOKUP(TRIM(SUBSTITUTE(U515,CHAR(160)," ")),BJ15:BJ62,BM15:BM62),IFERROR(_xlfn.XLOOKUP(TRIM(SUBSTITUTE(U515,CHAR(160)," ")),BK15:BK62,BM15:BM62),_xlfn.XLOOKUP(TRIM(SUBSTITUTE(U515,CHAR(160)," ")),BL15:BL62,BM15:BM62))))*T515*IF(ISBLANK(Q515),1,Q515)+IFERROR(_xlfn.XLOOKUP("RECHERCHEX",TRIM(L515:AD515),L515:AD515),0),0))</f>
        <v/>
      </c>
      <c r="AM515" s="1038">
        <f t="shared" si="185"/>
        <v>0</v>
      </c>
      <c r="AN515" s="1627" t="str">
        <f t="shared" si="186"/>
        <v/>
      </c>
      <c r="AO515" s="1039">
        <f t="shared" si="187"/>
        <v>0</v>
      </c>
      <c r="AP515" s="1039">
        <f t="shared" si="188"/>
        <v>0</v>
      </c>
      <c r="AQ515" s="1052">
        <f>IF(AO515&gt;0,AS9,0)</f>
        <v>0</v>
      </c>
      <c r="AR515" s="1626" t="str">
        <f>IF(TRIM(AG515)="▼ recette suivante", AG515, IF(AQ515&gt;0, IF(AT9&lt;&gt;"", AT9&amp;"-ou.or.o ❾ + or - &gt;", ""), ""))</f>
        <v/>
      </c>
      <c r="AS515" s="1064"/>
      <c r="AT515" s="1064"/>
      <c r="AU515" s="1053">
        <f t="shared" si="189"/>
        <v>0</v>
      </c>
      <c r="AV515" s="1054">
        <f>IF(AK515,IF(OR(AU515="",N(AU515)&lt;=0.000000001),"",_xlfn.XLOOKUP(AJ515,BJ15:BJ62,BN15:BN62,_xlfn.XLOOKUP(AJ515,BK15:BK62,BN15:BN62,_xlfn.XLOOKUP(AJ515,BL15:BL62,BN15:BN62,"")))),0)</f>
        <v>0</v>
      </c>
      <c r="AW515" s="1067" cm="1">
        <f t="array" ref="AW515">IF(AK515&lt;&gt;1,0,IF(OR(AU515="",N(AU515)&lt;=0.000000001),"",IF(OR(AO515="",N(AO515)&lt;=0.000000001),0,IF(ISNUMBER(AU515),IFERROR(_xlfn.LET(_xlpm.ai_test,TRIM(AJ515),_xlpm.r,IFERROR(_xlfn.XLOOKUP(_xlpm.ai_test,BJ15:BJ62,ROW(BJ15:BJ62),0,1),IFERROR(_xlfn.XLOOKUP(_xlpm.ai_test,BK15:BK62,ROW(BK15:BK62),0,1),_xlfn.XLOOKUP(_xlpm.ai_test,BL15:BL62,ROW(BL15:BL62),0,1))),_xlpm.p,_xlpm.r-MIN(ROW(BJ15:BJ62))+1,_xlpm.f,INDEX(BM15:BM62,_xlpm.p),_xlpm.u,INDEX(BN15:BN62,_xlpm.p),_xlpm.s,INDEX(BP15:BP62,_xlpm.p),_xlpm.q,N(AU515)/_xlpm.f,IF(_xlpm.q&gt;=_xlpm.s,ROUND(_xlpm.q,1)&amp;" "&amp;_xlpm.ai_test&amp;" = "&amp;ROUND(_xlpm.q*_xlpm.f,1)&amp;" "&amp;_xlpm.u,ROUND(_xlpm.q,1)&amp;" "&amp;_xlpm.ai_test)),""),""))))</f>
        <v>0</v>
      </c>
      <c r="AX515" s="1055"/>
      <c r="AY515" s="1053">
        <f t="shared" si="190"/>
        <v>0</v>
      </c>
      <c r="AZ515" s="1054" t="str">
        <f t="shared" si="191"/>
        <v/>
      </c>
      <c r="BA515" s="1056">
        <f t="shared" si="192"/>
        <v>0</v>
      </c>
      <c r="BB515" s="1057" t="str">
        <f t="shared" si="193"/>
        <v/>
      </c>
      <c r="BC515" s="1046"/>
      <c r="BD515" s="1058">
        <f t="shared" si="194"/>
        <v>0</v>
      </c>
      <c r="BE515" s="1048" t="str">
        <f t="shared" si="195"/>
        <v/>
      </c>
      <c r="BF515" s="262" t="s">
        <v>22</v>
      </c>
      <c r="BG515" s="1027">
        <f t="shared" si="196"/>
        <v>0</v>
      </c>
      <c r="BH515" s="1028">
        <f t="shared" si="197"/>
        <v>0</v>
      </c>
      <c r="BI515"/>
      <c r="BR515"/>
      <c r="BS515"/>
      <c r="BT515"/>
      <c r="BU515"/>
      <c r="BV515"/>
      <c r="BW515"/>
      <c r="BX515" s="964" t="str">
        <f t="shared" si="179"/>
        <v>►</v>
      </c>
      <c r="BY515" s="848"/>
      <c r="BZ515" s="848"/>
      <c r="CA515" s="848"/>
      <c r="CB515" s="848"/>
      <c r="CC515" s="848"/>
      <c r="CD515" s="262"/>
      <c r="CE515"/>
      <c r="CF515"/>
      <c r="CG515"/>
      <c r="CH515"/>
      <c r="CI515"/>
      <c r="CJ515"/>
      <c r="CK515"/>
      <c r="CL515" s="262"/>
      <c r="CM515"/>
      <c r="CN515"/>
      <c r="CO515"/>
      <c r="CP515"/>
      <c r="CQ515"/>
      <c r="CR515"/>
      <c r="CS515"/>
      <c r="CT515" s="262"/>
      <c r="CU515"/>
      <c r="CV515"/>
      <c r="CW515"/>
      <c r="CX515"/>
      <c r="CY515"/>
      <c r="CZ515"/>
      <c r="DA515"/>
      <c r="DB515" s="262"/>
      <c r="DC515" s="3">
        <v>1</v>
      </c>
    </row>
    <row r="516" spans="3:107" s="701" customFormat="1" ht="21" customHeight="1">
      <c r="C516"/>
      <c r="D516" s="262"/>
      <c r="E516" s="262"/>
      <c r="F516" s="262"/>
      <c r="G516" s="262"/>
      <c r="H516" s="262"/>
      <c r="I516" s="262"/>
      <c r="J516" s="262"/>
      <c r="K516" s="262"/>
      <c r="L516" s="115" t="s">
        <v>16</v>
      </c>
      <c r="M516" s="3141"/>
      <c r="N516" s="3142"/>
      <c r="O516" s="3141"/>
      <c r="P516" s="3143"/>
      <c r="Q516" s="3144"/>
      <c r="R516" s="3145"/>
      <c r="S516" s="3146"/>
      <c r="T516" s="3147"/>
      <c r="U516" s="3148"/>
      <c r="V516" s="3149"/>
      <c r="W516" s="2109"/>
      <c r="X516" s="3150"/>
      <c r="Y516" s="117"/>
      <c r="Z516" s="3151"/>
      <c r="AA516" s="3152"/>
      <c r="AB516" s="3153"/>
      <c r="AC516" s="3154"/>
      <c r="AD516" s="119"/>
      <c r="AE516" s="262" t="s">
        <v>22</v>
      </c>
      <c r="AF516" s="1035" t="str">
        <f t="shared" si="180"/>
        <v>►</v>
      </c>
      <c r="AG516" s="1036" t="str">
        <f t="shared" si="181"/>
        <v/>
      </c>
      <c r="AH516" s="1037" t="str">
        <f t="shared" si="182"/>
        <v/>
      </c>
      <c r="AI516" s="1036" t="str">
        <f t="shared" si="183"/>
        <v/>
      </c>
      <c r="AJ516" s="1037" t="str">
        <f t="shared" si="184"/>
        <v/>
      </c>
      <c r="AK516" s="1037">
        <f>IF(AND(L516="A",COUNTIF(BJ15:BL62,TRIM(U516))&gt;0),1,0)</f>
        <v>0</v>
      </c>
      <c r="AL516" s="1051" t="str" cm="1">
        <f t="array" ref="AL516">IF(AF516&lt;&gt;"A","",IFERROR((IFERROR(_xlfn.XLOOKUP(TRIM(SUBSTITUTE(U516,CHAR(160)," ")),BJ15:BJ62,BM15:BM62),IFERROR(_xlfn.XLOOKUP(TRIM(SUBSTITUTE(U516,CHAR(160)," ")),BK15:BK62,BM15:BM62),_xlfn.XLOOKUP(TRIM(SUBSTITUTE(U516,CHAR(160)," ")),BL15:BL62,BM15:BM62))))*T516*IF(ISBLANK(Q516),1,Q516)+IFERROR(_xlfn.XLOOKUP("RECHERCHEX",TRIM(L516:AD516),L516:AD516),0),0))</f>
        <v/>
      </c>
      <c r="AM516" s="1038">
        <f t="shared" si="185"/>
        <v>0</v>
      </c>
      <c r="AN516" s="1627" t="str">
        <f t="shared" si="186"/>
        <v/>
      </c>
      <c r="AO516" s="1039">
        <f t="shared" si="187"/>
        <v>0</v>
      </c>
      <c r="AP516" s="1039">
        <f t="shared" si="188"/>
        <v>0</v>
      </c>
      <c r="AQ516" s="1040">
        <f>IF(AO516&gt;0,AS9,0)</f>
        <v>0</v>
      </c>
      <c r="AR516" s="1628" t="str">
        <f>IF(TRIM(AG516)="▼ recette suivante", AG516, IF(AQ516&gt;0, IF(AT9&lt;&gt;"", AT9&amp;"-ou.or.o ❾ + or - &gt;", ""), ""))</f>
        <v/>
      </c>
      <c r="AS516" s="1064"/>
      <c r="AT516" s="1064"/>
      <c r="AU516" s="1042">
        <f t="shared" si="189"/>
        <v>0</v>
      </c>
      <c r="AV516" s="1043">
        <f>IF(AK516,IF(OR(AU516="",N(AU516)&lt;=0.000000001),"",_xlfn.XLOOKUP(AJ516,BJ15:BJ62,BN15:BN62,_xlfn.XLOOKUP(AJ516,BK15:BK62,BN15:BN62,_xlfn.XLOOKUP(AJ516,BL15:BL62,BN15:BN62,"")))),0)</f>
        <v>0</v>
      </c>
      <c r="AW516" s="1065" cm="1">
        <f t="array" ref="AW516">IF(AK516&lt;&gt;1,0,IF(OR(AU516="",N(AU516)&lt;=0.000000001),"",IF(OR(AO516="",N(AO516)&lt;=0.000000001),0,IF(ISNUMBER(AU516),IFERROR(_xlfn.LET(_xlpm.ai_test,TRIM(AJ516),_xlpm.r,IFERROR(_xlfn.XLOOKUP(_xlpm.ai_test,BJ15:BJ62,ROW(BJ15:BJ62),0,1),IFERROR(_xlfn.XLOOKUP(_xlpm.ai_test,BK15:BK62,ROW(BK15:BK62),0,1),_xlfn.XLOOKUP(_xlpm.ai_test,BL15:BL62,ROW(BL15:BL62),0,1))),_xlpm.p,_xlpm.r-MIN(ROW(BJ15:BJ62))+1,_xlpm.f,INDEX(BM15:BM62,_xlpm.p),_xlpm.u,INDEX(BN15:BN62,_xlpm.p),_xlpm.s,INDEX(BP15:BP62,_xlpm.p),_xlpm.q,N(AU516)/_xlpm.f,IF(_xlpm.q&gt;=_xlpm.s,ROUND(_xlpm.q,1)&amp;" "&amp;_xlpm.ai_test&amp;" = "&amp;ROUND(_xlpm.q*_xlpm.f,1)&amp;" "&amp;_xlpm.u,ROUND(_xlpm.q,1)&amp;" "&amp;_xlpm.ai_test)),""),""))))</f>
        <v>0</v>
      </c>
      <c r="AX516" s="1055"/>
      <c r="AY516" s="1042">
        <f t="shared" si="190"/>
        <v>0</v>
      </c>
      <c r="AZ516" s="1043" t="str">
        <f t="shared" si="191"/>
        <v/>
      </c>
      <c r="BA516" s="1044">
        <f t="shared" si="192"/>
        <v>0</v>
      </c>
      <c r="BB516" s="1045" t="str">
        <f t="shared" si="193"/>
        <v/>
      </c>
      <c r="BC516" s="1046"/>
      <c r="BD516" s="1047">
        <f t="shared" si="194"/>
        <v>0</v>
      </c>
      <c r="BE516" s="1048" t="str">
        <f t="shared" si="195"/>
        <v/>
      </c>
      <c r="BF516" s="262" t="s">
        <v>22</v>
      </c>
      <c r="BG516" s="1027">
        <f t="shared" si="196"/>
        <v>0</v>
      </c>
      <c r="BH516" s="1028">
        <f t="shared" si="197"/>
        <v>0</v>
      </c>
      <c r="BI516"/>
      <c r="BR516"/>
      <c r="BS516"/>
      <c r="BT516"/>
      <c r="BU516"/>
      <c r="BV516"/>
      <c r="BW516"/>
      <c r="BX516" s="964" t="str">
        <f t="shared" si="179"/>
        <v>►</v>
      </c>
      <c r="BY516" s="848"/>
      <c r="BZ516" s="848"/>
      <c r="CA516" s="848"/>
      <c r="CB516" s="848"/>
      <c r="CC516" s="848"/>
      <c r="CD516" s="262"/>
      <c r="CE516"/>
      <c r="CF516"/>
      <c r="CG516"/>
      <c r="CH516"/>
      <c r="CI516"/>
      <c r="CJ516"/>
      <c r="CK516"/>
      <c r="CL516" s="262"/>
      <c r="CM516"/>
      <c r="CN516"/>
      <c r="CO516"/>
      <c r="CP516"/>
      <c r="CQ516"/>
      <c r="CR516"/>
      <c r="CS516"/>
      <c r="CT516" s="262"/>
      <c r="CU516"/>
      <c r="CV516"/>
      <c r="CW516"/>
      <c r="CX516"/>
      <c r="CY516"/>
      <c r="CZ516"/>
      <c r="DA516"/>
      <c r="DB516" s="262"/>
      <c r="DC516" s="3">
        <v>1</v>
      </c>
    </row>
    <row r="517" spans="3:107" s="701" customFormat="1" ht="21" customHeight="1">
      <c r="C517"/>
      <c r="D517" s="262"/>
      <c r="E517" s="262"/>
      <c r="F517" s="262"/>
      <c r="G517" s="262"/>
      <c r="H517" s="262"/>
      <c r="I517" s="262"/>
      <c r="J517" s="262"/>
      <c r="K517" s="262"/>
      <c r="L517" s="115" t="s">
        <v>16</v>
      </c>
      <c r="M517" s="3141"/>
      <c r="N517" s="3142"/>
      <c r="O517" s="3141"/>
      <c r="P517" s="3143"/>
      <c r="Q517" s="3144"/>
      <c r="R517" s="3145"/>
      <c r="S517" s="3146"/>
      <c r="T517" s="3147"/>
      <c r="U517" s="3148"/>
      <c r="V517" s="3149"/>
      <c r="W517" s="2109"/>
      <c r="X517" s="3150"/>
      <c r="Y517" s="117"/>
      <c r="Z517" s="3151"/>
      <c r="AA517" s="3152"/>
      <c r="AB517" s="3153"/>
      <c r="AC517" s="3154"/>
      <c r="AD517" s="119"/>
      <c r="AE517" s="262" t="s">
        <v>22</v>
      </c>
      <c r="AF517" s="1035" t="str">
        <f t="shared" si="180"/>
        <v>►</v>
      </c>
      <c r="AG517" s="1036" t="str">
        <f t="shared" si="181"/>
        <v/>
      </c>
      <c r="AH517" s="1037" t="str">
        <f t="shared" si="182"/>
        <v/>
      </c>
      <c r="AI517" s="1036" t="str">
        <f t="shared" si="183"/>
        <v/>
      </c>
      <c r="AJ517" s="1037" t="str">
        <f t="shared" si="184"/>
        <v/>
      </c>
      <c r="AK517" s="1037">
        <f>IF(AND(L517="A",COUNTIF(BJ15:BL62,TRIM(U517))&gt;0),1,0)</f>
        <v>0</v>
      </c>
      <c r="AL517" s="1051" t="str" cm="1">
        <f t="array" ref="AL517">IF(AF517&lt;&gt;"A","",IFERROR((IFERROR(_xlfn.XLOOKUP(TRIM(SUBSTITUTE(U517,CHAR(160)," ")),BJ15:BJ62,BM15:BM62),IFERROR(_xlfn.XLOOKUP(TRIM(SUBSTITUTE(U517,CHAR(160)," ")),BK15:BK62,BM15:BM62),_xlfn.XLOOKUP(TRIM(SUBSTITUTE(U517,CHAR(160)," ")),BL15:BL62,BM15:BM62))))*T517*IF(ISBLANK(Q517),1,Q517)+IFERROR(_xlfn.XLOOKUP("RECHERCHEX",TRIM(L517:AD517),L517:AD517),0),0))</f>
        <v/>
      </c>
      <c r="AM517" s="1038">
        <f t="shared" si="185"/>
        <v>0</v>
      </c>
      <c r="AN517" s="1627" t="str">
        <f t="shared" si="186"/>
        <v/>
      </c>
      <c r="AO517" s="1039">
        <f t="shared" si="187"/>
        <v>0</v>
      </c>
      <c r="AP517" s="1039">
        <f t="shared" si="188"/>
        <v>0</v>
      </c>
      <c r="AQ517" s="1052">
        <f>IF(AO517&gt;0,AS9,0)</f>
        <v>0</v>
      </c>
      <c r="AR517" s="1626" t="str">
        <f>IF(TRIM(AG517)="▼ recette suivante", AG517, IF(AQ517&gt;0, IF(AT9&lt;&gt;"", AT9&amp;"-ou.or.o ❾ + or - &gt;", ""), ""))</f>
        <v/>
      </c>
      <c r="AS517" s="1064"/>
      <c r="AT517" s="1064"/>
      <c r="AU517" s="1053">
        <f t="shared" si="189"/>
        <v>0</v>
      </c>
      <c r="AV517" s="1054">
        <f>IF(AK517,IF(OR(AU517="",N(AU517)&lt;=0.000000001),"",_xlfn.XLOOKUP(AJ517,BJ15:BJ62,BN15:BN62,_xlfn.XLOOKUP(AJ517,BK15:BK62,BN15:BN62,_xlfn.XLOOKUP(AJ517,BL15:BL62,BN15:BN62,"")))),0)</f>
        <v>0</v>
      </c>
      <c r="AW517" s="1067" cm="1">
        <f t="array" ref="AW517">IF(AK517&lt;&gt;1,0,IF(OR(AU517="",N(AU517)&lt;=0.000000001),"",IF(OR(AO517="",N(AO517)&lt;=0.000000001),0,IF(ISNUMBER(AU517),IFERROR(_xlfn.LET(_xlpm.ai_test,TRIM(AJ517),_xlpm.r,IFERROR(_xlfn.XLOOKUP(_xlpm.ai_test,BJ15:BJ62,ROW(BJ15:BJ62),0,1),IFERROR(_xlfn.XLOOKUP(_xlpm.ai_test,BK15:BK62,ROW(BK15:BK62),0,1),_xlfn.XLOOKUP(_xlpm.ai_test,BL15:BL62,ROW(BL15:BL62),0,1))),_xlpm.p,_xlpm.r-MIN(ROW(BJ15:BJ62))+1,_xlpm.f,INDEX(BM15:BM62,_xlpm.p),_xlpm.u,INDEX(BN15:BN62,_xlpm.p),_xlpm.s,INDEX(BP15:BP62,_xlpm.p),_xlpm.q,N(AU517)/_xlpm.f,IF(_xlpm.q&gt;=_xlpm.s,ROUND(_xlpm.q,1)&amp;" "&amp;_xlpm.ai_test&amp;" = "&amp;ROUND(_xlpm.q*_xlpm.f,1)&amp;" "&amp;_xlpm.u,ROUND(_xlpm.q,1)&amp;" "&amp;_xlpm.ai_test)),""),""))))</f>
        <v>0</v>
      </c>
      <c r="AX517" s="1055"/>
      <c r="AY517" s="1053">
        <f t="shared" si="190"/>
        <v>0</v>
      </c>
      <c r="AZ517" s="1054" t="str">
        <f t="shared" si="191"/>
        <v/>
      </c>
      <c r="BA517" s="1056">
        <f t="shared" si="192"/>
        <v>0</v>
      </c>
      <c r="BB517" s="1057" t="str">
        <f t="shared" si="193"/>
        <v/>
      </c>
      <c r="BC517" s="1046"/>
      <c r="BD517" s="1058">
        <f t="shared" si="194"/>
        <v>0</v>
      </c>
      <c r="BE517" s="1048" t="str">
        <f t="shared" si="195"/>
        <v/>
      </c>
      <c r="BF517" s="262" t="s">
        <v>22</v>
      </c>
      <c r="BG517" s="1027">
        <f t="shared" si="196"/>
        <v>0</v>
      </c>
      <c r="BH517" s="1028">
        <f t="shared" si="197"/>
        <v>0</v>
      </c>
      <c r="BI517"/>
      <c r="BR517"/>
      <c r="BS517"/>
      <c r="BT517"/>
      <c r="BU517"/>
      <c r="BV517"/>
      <c r="BW517"/>
      <c r="BX517" s="964" t="str">
        <f t="shared" ref="BX517:BX549" si="198">AF517</f>
        <v>►</v>
      </c>
      <c r="BY517" s="848"/>
      <c r="BZ517" s="848"/>
      <c r="CA517" s="848"/>
      <c r="CB517" s="848"/>
      <c r="CC517" s="848"/>
      <c r="CD517" s="262"/>
      <c r="CE517"/>
      <c r="CF517"/>
      <c r="CG517"/>
      <c r="CH517"/>
      <c r="CI517"/>
      <c r="CJ517"/>
      <c r="CK517"/>
      <c r="CL517" s="262"/>
      <c r="CM517"/>
      <c r="CN517"/>
      <c r="CO517"/>
      <c r="CP517"/>
      <c r="CQ517"/>
      <c r="CR517"/>
      <c r="CS517"/>
      <c r="CT517" s="262"/>
      <c r="CU517"/>
      <c r="CV517"/>
      <c r="CW517"/>
      <c r="CX517"/>
      <c r="CY517"/>
      <c r="CZ517"/>
      <c r="DA517"/>
      <c r="DB517" s="262"/>
      <c r="DC517" s="3">
        <v>1</v>
      </c>
    </row>
    <row r="518" spans="3:107" s="701" customFormat="1" ht="21" customHeight="1">
      <c r="C518"/>
      <c r="D518" s="262"/>
      <c r="E518" s="262"/>
      <c r="F518" s="262"/>
      <c r="G518" s="262"/>
      <c r="H518" s="262"/>
      <c r="I518" s="262"/>
      <c r="J518" s="262"/>
      <c r="K518" s="262"/>
      <c r="L518" s="115" t="s">
        <v>16</v>
      </c>
      <c r="M518" s="3141"/>
      <c r="N518" s="3142"/>
      <c r="O518" s="3141"/>
      <c r="P518" s="3143"/>
      <c r="Q518" s="3144"/>
      <c r="R518" s="3145"/>
      <c r="S518" s="3146"/>
      <c r="T518" s="3147"/>
      <c r="U518" s="3148"/>
      <c r="V518" s="3149"/>
      <c r="W518" s="2109"/>
      <c r="X518" s="3150"/>
      <c r="Y518" s="117"/>
      <c r="Z518" s="3151"/>
      <c r="AA518" s="3152"/>
      <c r="AB518" s="3153"/>
      <c r="AC518" s="3154"/>
      <c r="AD518" s="119"/>
      <c r="AE518" s="262" t="s">
        <v>22</v>
      </c>
      <c r="AF518" s="1035" t="str">
        <f t="shared" si="180"/>
        <v>►</v>
      </c>
      <c r="AG518" s="1036" t="str">
        <f t="shared" si="181"/>
        <v/>
      </c>
      <c r="AH518" s="1037" t="str">
        <f t="shared" si="182"/>
        <v/>
      </c>
      <c r="AI518" s="1036" t="str">
        <f t="shared" si="183"/>
        <v/>
      </c>
      <c r="AJ518" s="1037" t="str">
        <f t="shared" si="184"/>
        <v/>
      </c>
      <c r="AK518" s="1037">
        <f>IF(AND(L518="A",COUNTIF(BJ15:BL62,TRIM(U518))&gt;0),1,0)</f>
        <v>0</v>
      </c>
      <c r="AL518" s="1051" t="str" cm="1">
        <f t="array" ref="AL518">IF(AF518&lt;&gt;"A","",IFERROR((IFERROR(_xlfn.XLOOKUP(TRIM(SUBSTITUTE(U518,CHAR(160)," ")),BJ15:BJ62,BM15:BM62),IFERROR(_xlfn.XLOOKUP(TRIM(SUBSTITUTE(U518,CHAR(160)," ")),BK15:BK62,BM15:BM62),_xlfn.XLOOKUP(TRIM(SUBSTITUTE(U518,CHAR(160)," ")),BL15:BL62,BM15:BM62))))*T518*IF(ISBLANK(Q518),1,Q518)+IFERROR(_xlfn.XLOOKUP("RECHERCHEX",TRIM(L518:AD518),L518:AD518),0),0))</f>
        <v/>
      </c>
      <c r="AM518" s="1038">
        <f t="shared" si="185"/>
        <v>0</v>
      </c>
      <c r="AN518" s="1627" t="str">
        <f t="shared" si="186"/>
        <v/>
      </c>
      <c r="AO518" s="1039">
        <f t="shared" si="187"/>
        <v>0</v>
      </c>
      <c r="AP518" s="1039">
        <f t="shared" si="188"/>
        <v>0</v>
      </c>
      <c r="AQ518" s="1040">
        <f>IF(AO518&gt;0,AS9,0)</f>
        <v>0</v>
      </c>
      <c r="AR518" s="1628" t="str">
        <f>IF(TRIM(AG518)="▼ recette suivante", AG518, IF(AQ518&gt;0, IF(AT9&lt;&gt;"", AT9&amp;"-ou.or.o ❾ + or - &gt;", ""), ""))</f>
        <v/>
      </c>
      <c r="AS518" s="1064"/>
      <c r="AT518" s="1064"/>
      <c r="AU518" s="1042">
        <f t="shared" si="189"/>
        <v>0</v>
      </c>
      <c r="AV518" s="1043">
        <f>IF(AK518,IF(OR(AU518="",N(AU518)&lt;=0.000000001),"",_xlfn.XLOOKUP(AJ518,BJ15:BJ62,BN15:BN62,_xlfn.XLOOKUP(AJ518,BK15:BK62,BN15:BN62,_xlfn.XLOOKUP(AJ518,BL15:BL62,BN15:BN62,"")))),0)</f>
        <v>0</v>
      </c>
      <c r="AW518" s="1065" cm="1">
        <f t="array" ref="AW518">IF(AK518&lt;&gt;1,0,IF(OR(AU518="",N(AU518)&lt;=0.000000001),"",IF(OR(AO518="",N(AO518)&lt;=0.000000001),0,IF(ISNUMBER(AU518),IFERROR(_xlfn.LET(_xlpm.ai_test,TRIM(AJ518),_xlpm.r,IFERROR(_xlfn.XLOOKUP(_xlpm.ai_test,BJ15:BJ62,ROW(BJ15:BJ62),0,1),IFERROR(_xlfn.XLOOKUP(_xlpm.ai_test,BK15:BK62,ROW(BK15:BK62),0,1),_xlfn.XLOOKUP(_xlpm.ai_test,BL15:BL62,ROW(BL15:BL62),0,1))),_xlpm.p,_xlpm.r-MIN(ROW(BJ15:BJ62))+1,_xlpm.f,INDEX(BM15:BM62,_xlpm.p),_xlpm.u,INDEX(BN15:BN62,_xlpm.p),_xlpm.s,INDEX(BP15:BP62,_xlpm.p),_xlpm.q,N(AU518)/_xlpm.f,IF(_xlpm.q&gt;=_xlpm.s,ROUND(_xlpm.q,1)&amp;" "&amp;_xlpm.ai_test&amp;" = "&amp;ROUND(_xlpm.q*_xlpm.f,1)&amp;" "&amp;_xlpm.u,ROUND(_xlpm.q,1)&amp;" "&amp;_xlpm.ai_test)),""),""))))</f>
        <v>0</v>
      </c>
      <c r="AX518" s="1055"/>
      <c r="AY518" s="1042">
        <f t="shared" si="190"/>
        <v>0</v>
      </c>
      <c r="AZ518" s="1043" t="str">
        <f t="shared" si="191"/>
        <v/>
      </c>
      <c r="BA518" s="1044">
        <f t="shared" si="192"/>
        <v>0</v>
      </c>
      <c r="BB518" s="1045" t="str">
        <f t="shared" si="193"/>
        <v/>
      </c>
      <c r="BC518" s="1046"/>
      <c r="BD518" s="1047">
        <f t="shared" si="194"/>
        <v>0</v>
      </c>
      <c r="BE518" s="1048" t="str">
        <f t="shared" si="195"/>
        <v/>
      </c>
      <c r="BF518" s="262" t="s">
        <v>22</v>
      </c>
      <c r="BG518" s="1027">
        <f t="shared" si="196"/>
        <v>0</v>
      </c>
      <c r="BH518" s="1028">
        <f t="shared" si="197"/>
        <v>0</v>
      </c>
      <c r="BI518"/>
      <c r="BR518"/>
      <c r="BS518"/>
      <c r="BT518"/>
      <c r="BU518"/>
      <c r="BV518"/>
      <c r="BW518"/>
      <c r="BX518" s="964" t="str">
        <f t="shared" si="198"/>
        <v>►</v>
      </c>
      <c r="BY518" s="848"/>
      <c r="BZ518" s="848"/>
      <c r="CA518" s="848"/>
      <c r="CB518" s="848"/>
      <c r="CC518" s="848"/>
      <c r="CD518" s="262"/>
      <c r="CE518"/>
      <c r="CF518"/>
      <c r="CG518"/>
      <c r="CH518"/>
      <c r="CI518"/>
      <c r="CJ518"/>
      <c r="CK518"/>
      <c r="CL518" s="262"/>
      <c r="CM518"/>
      <c r="CN518"/>
      <c r="CO518"/>
      <c r="CP518"/>
      <c r="CQ518"/>
      <c r="CR518"/>
      <c r="CS518"/>
      <c r="CT518" s="262"/>
      <c r="CU518"/>
      <c r="CV518"/>
      <c r="CW518"/>
      <c r="CX518"/>
      <c r="CY518"/>
      <c r="CZ518"/>
      <c r="DA518"/>
      <c r="DB518" s="262"/>
      <c r="DC518" s="3">
        <v>1</v>
      </c>
    </row>
    <row r="519" spans="3:107" s="701" customFormat="1" ht="21" customHeight="1">
      <c r="C519"/>
      <c r="D519" s="262"/>
      <c r="E519" s="262"/>
      <c r="F519" s="262"/>
      <c r="G519" s="262"/>
      <c r="H519" s="262"/>
      <c r="I519" s="262"/>
      <c r="J519" s="262"/>
      <c r="K519" s="262"/>
      <c r="L519" s="115" t="s">
        <v>16</v>
      </c>
      <c r="M519" s="3141"/>
      <c r="N519" s="3142"/>
      <c r="O519" s="3141"/>
      <c r="P519" s="3143"/>
      <c r="Q519" s="3144"/>
      <c r="R519" s="3145"/>
      <c r="S519" s="3146"/>
      <c r="T519" s="3147"/>
      <c r="U519" s="3148"/>
      <c r="V519" s="3149"/>
      <c r="W519" s="2109"/>
      <c r="X519" s="3150"/>
      <c r="Y519" s="117"/>
      <c r="Z519" s="3151"/>
      <c r="AA519" s="3152"/>
      <c r="AB519" s="3153"/>
      <c r="AC519" s="3154"/>
      <c r="AD519" s="119"/>
      <c r="AE519" s="262" t="s">
        <v>22</v>
      </c>
      <c r="AF519" s="1035" t="str">
        <f t="shared" si="180"/>
        <v>►</v>
      </c>
      <c r="AG519" s="1036" t="str">
        <f t="shared" si="181"/>
        <v/>
      </c>
      <c r="AH519" s="1037" t="str">
        <f t="shared" si="182"/>
        <v/>
      </c>
      <c r="AI519" s="1036" t="str">
        <f t="shared" si="183"/>
        <v/>
      </c>
      <c r="AJ519" s="1037" t="str">
        <f t="shared" si="184"/>
        <v/>
      </c>
      <c r="AK519" s="1037">
        <f>IF(AND(L519="A",COUNTIF(BJ15:BL62,TRIM(U519))&gt;0),1,0)</f>
        <v>0</v>
      </c>
      <c r="AL519" s="1051" t="str" cm="1">
        <f t="array" ref="AL519">IF(AF519&lt;&gt;"A","",IFERROR((IFERROR(_xlfn.XLOOKUP(TRIM(SUBSTITUTE(U519,CHAR(160)," ")),BJ15:BJ62,BM15:BM62),IFERROR(_xlfn.XLOOKUP(TRIM(SUBSTITUTE(U519,CHAR(160)," ")),BK15:BK62,BM15:BM62),_xlfn.XLOOKUP(TRIM(SUBSTITUTE(U519,CHAR(160)," ")),BL15:BL62,BM15:BM62))))*T519*IF(ISBLANK(Q519),1,Q519)+IFERROR(_xlfn.XLOOKUP("RECHERCHEX",TRIM(L519:AD519),L519:AD519),0),0))</f>
        <v/>
      </c>
      <c r="AM519" s="1038">
        <f t="shared" si="185"/>
        <v>0</v>
      </c>
      <c r="AN519" s="1627" t="str">
        <f t="shared" si="186"/>
        <v/>
      </c>
      <c r="AO519" s="1039">
        <f t="shared" si="187"/>
        <v>0</v>
      </c>
      <c r="AP519" s="1039">
        <f t="shared" si="188"/>
        <v>0</v>
      </c>
      <c r="AQ519" s="1052">
        <f>IF(AO519&gt;0,AS9,0)</f>
        <v>0</v>
      </c>
      <c r="AR519" s="1626" t="str">
        <f>IF(TRIM(AG519)="▼ recette suivante", AG519, IF(AQ519&gt;0, IF(AT9&lt;&gt;"", AT9&amp;"-ou.or.o ❾ + or - &gt;", ""), ""))</f>
        <v/>
      </c>
      <c r="AS519" s="1064"/>
      <c r="AT519" s="1064"/>
      <c r="AU519" s="1053">
        <f t="shared" si="189"/>
        <v>0</v>
      </c>
      <c r="AV519" s="1054">
        <f>IF(AK519,IF(OR(AU519="",N(AU519)&lt;=0.000000001),"",_xlfn.XLOOKUP(AJ519,BJ15:BJ62,BN15:BN62,_xlfn.XLOOKUP(AJ519,BK15:BK62,BN15:BN62,_xlfn.XLOOKUP(AJ519,BL15:BL62,BN15:BN62,"")))),0)</f>
        <v>0</v>
      </c>
      <c r="AW519" s="1067" cm="1">
        <f t="array" ref="AW519">IF(AK519&lt;&gt;1,0,IF(OR(AU519="",N(AU519)&lt;=0.000000001),"",IF(OR(AO519="",N(AO519)&lt;=0.000000001),0,IF(ISNUMBER(AU519),IFERROR(_xlfn.LET(_xlpm.ai_test,TRIM(AJ519),_xlpm.r,IFERROR(_xlfn.XLOOKUP(_xlpm.ai_test,BJ15:BJ62,ROW(BJ15:BJ62),0,1),IFERROR(_xlfn.XLOOKUP(_xlpm.ai_test,BK15:BK62,ROW(BK15:BK62),0,1),_xlfn.XLOOKUP(_xlpm.ai_test,BL15:BL62,ROW(BL15:BL62),0,1))),_xlpm.p,_xlpm.r-MIN(ROW(BJ15:BJ62))+1,_xlpm.f,INDEX(BM15:BM62,_xlpm.p),_xlpm.u,INDEX(BN15:BN62,_xlpm.p),_xlpm.s,INDEX(BP15:BP62,_xlpm.p),_xlpm.q,N(AU519)/_xlpm.f,IF(_xlpm.q&gt;=_xlpm.s,ROUND(_xlpm.q,1)&amp;" "&amp;_xlpm.ai_test&amp;" = "&amp;ROUND(_xlpm.q*_xlpm.f,1)&amp;" "&amp;_xlpm.u,ROUND(_xlpm.q,1)&amp;" "&amp;_xlpm.ai_test)),""),""))))</f>
        <v>0</v>
      </c>
      <c r="AX519" s="1055"/>
      <c r="AY519" s="1053">
        <f t="shared" si="190"/>
        <v>0</v>
      </c>
      <c r="AZ519" s="1054" t="str">
        <f t="shared" si="191"/>
        <v/>
      </c>
      <c r="BA519" s="1056">
        <f t="shared" si="192"/>
        <v>0</v>
      </c>
      <c r="BB519" s="1057" t="str">
        <f t="shared" si="193"/>
        <v/>
      </c>
      <c r="BC519" s="1046"/>
      <c r="BD519" s="1058">
        <f t="shared" si="194"/>
        <v>0</v>
      </c>
      <c r="BE519" s="1048" t="str">
        <f t="shared" si="195"/>
        <v/>
      </c>
      <c r="BF519" s="262" t="s">
        <v>22</v>
      </c>
      <c r="BG519" s="1027">
        <f t="shared" si="196"/>
        <v>0</v>
      </c>
      <c r="BH519" s="1028">
        <f t="shared" si="197"/>
        <v>0</v>
      </c>
      <c r="BI519"/>
      <c r="BR519"/>
      <c r="BS519"/>
      <c r="BT519"/>
      <c r="BU519"/>
      <c r="BV519"/>
      <c r="BW519"/>
      <c r="BX519" s="964" t="str">
        <f t="shared" si="198"/>
        <v>►</v>
      </c>
      <c r="BY519" s="848"/>
      <c r="BZ519" s="848"/>
      <c r="CA519" s="848"/>
      <c r="CB519" s="848"/>
      <c r="CC519" s="848"/>
      <c r="CD519" s="262"/>
      <c r="CE519"/>
      <c r="CF519"/>
      <c r="CG519"/>
      <c r="CH519"/>
      <c r="CI519"/>
      <c r="CJ519"/>
      <c r="CK519"/>
      <c r="CL519" s="262"/>
      <c r="CM519"/>
      <c r="CN519"/>
      <c r="CO519"/>
      <c r="CP519"/>
      <c r="CQ519"/>
      <c r="CR519"/>
      <c r="CS519"/>
      <c r="CT519" s="262"/>
      <c r="CU519"/>
      <c r="CV519"/>
      <c r="CW519"/>
      <c r="CX519"/>
      <c r="CY519"/>
      <c r="CZ519"/>
      <c r="DA519"/>
      <c r="DB519" s="262"/>
      <c r="DC519" s="3">
        <v>1</v>
      </c>
    </row>
    <row r="520" spans="3:107" s="701" customFormat="1" ht="21" customHeight="1">
      <c r="C520"/>
      <c r="D520" s="262"/>
      <c r="E520" s="262"/>
      <c r="F520" s="262"/>
      <c r="G520" s="262"/>
      <c r="H520" s="262"/>
      <c r="I520" s="262"/>
      <c r="J520" s="262"/>
      <c r="K520" s="262"/>
      <c r="L520" s="115" t="s">
        <v>16</v>
      </c>
      <c r="M520" s="3141"/>
      <c r="N520" s="3142"/>
      <c r="O520" s="3141"/>
      <c r="P520" s="3143"/>
      <c r="Q520" s="3144"/>
      <c r="R520" s="3145"/>
      <c r="S520" s="3146"/>
      <c r="T520" s="3147"/>
      <c r="U520" s="3148"/>
      <c r="V520" s="3149"/>
      <c r="W520" s="2109"/>
      <c r="X520" s="3150"/>
      <c r="Y520" s="117"/>
      <c r="Z520" s="3151"/>
      <c r="AA520" s="3152"/>
      <c r="AB520" s="3153"/>
      <c r="AC520" s="3154"/>
      <c r="AD520" s="119"/>
      <c r="AE520" s="262" t="s">
        <v>22</v>
      </c>
      <c r="AF520" s="1035" t="str">
        <f t="shared" si="180"/>
        <v>►</v>
      </c>
      <c r="AG520" s="1036" t="str">
        <f t="shared" si="181"/>
        <v/>
      </c>
      <c r="AH520" s="1037" t="str">
        <f t="shared" si="182"/>
        <v/>
      </c>
      <c r="AI520" s="1036" t="str">
        <f t="shared" si="183"/>
        <v/>
      </c>
      <c r="AJ520" s="1037" t="str">
        <f t="shared" si="184"/>
        <v/>
      </c>
      <c r="AK520" s="1037">
        <f>IF(AND(L520="A",COUNTIF(BJ15:BL62,TRIM(U520))&gt;0),1,0)</f>
        <v>0</v>
      </c>
      <c r="AL520" s="1051" t="str" cm="1">
        <f t="array" ref="AL520">IF(AF520&lt;&gt;"A","",IFERROR((IFERROR(_xlfn.XLOOKUP(TRIM(SUBSTITUTE(U520,CHAR(160)," ")),BJ15:BJ62,BM15:BM62),IFERROR(_xlfn.XLOOKUP(TRIM(SUBSTITUTE(U520,CHAR(160)," ")),BK15:BK62,BM15:BM62),_xlfn.XLOOKUP(TRIM(SUBSTITUTE(U520,CHAR(160)," ")),BL15:BL62,BM15:BM62))))*T520*IF(ISBLANK(Q520),1,Q520)+IFERROR(_xlfn.XLOOKUP("RECHERCHEX",TRIM(L520:AD520),L520:AD520),0),0))</f>
        <v/>
      </c>
      <c r="AM520" s="1038">
        <f t="shared" si="185"/>
        <v>0</v>
      </c>
      <c r="AN520" s="1627" t="str">
        <f t="shared" si="186"/>
        <v/>
      </c>
      <c r="AO520" s="1039">
        <f t="shared" si="187"/>
        <v>0</v>
      </c>
      <c r="AP520" s="1039">
        <f t="shared" si="188"/>
        <v>0</v>
      </c>
      <c r="AQ520" s="1040">
        <f>IF(AO520&gt;0,AS9,0)</f>
        <v>0</v>
      </c>
      <c r="AR520" s="1628" t="str">
        <f>IF(TRIM(AG520)="▼ recette suivante", AG520, IF(AQ520&gt;0, IF(AT9&lt;&gt;"", AT9&amp;"-ou.or.o ❾ + or - &gt;", ""), ""))</f>
        <v/>
      </c>
      <c r="AS520" s="1064"/>
      <c r="AT520" s="1064"/>
      <c r="AU520" s="1042">
        <f t="shared" si="189"/>
        <v>0</v>
      </c>
      <c r="AV520" s="1043">
        <f>IF(AK520,IF(OR(AU520="",N(AU520)&lt;=0.000000001),"",_xlfn.XLOOKUP(AJ520,BJ15:BJ62,BN15:BN62,_xlfn.XLOOKUP(AJ520,BK15:BK62,BN15:BN62,_xlfn.XLOOKUP(AJ520,BL15:BL62,BN15:BN62,"")))),0)</f>
        <v>0</v>
      </c>
      <c r="AW520" s="1065" cm="1">
        <f t="array" ref="AW520">IF(AK520&lt;&gt;1,0,IF(OR(AU520="",N(AU520)&lt;=0.000000001),"",IF(OR(AO520="",N(AO520)&lt;=0.000000001),0,IF(ISNUMBER(AU520),IFERROR(_xlfn.LET(_xlpm.ai_test,TRIM(AJ520),_xlpm.r,IFERROR(_xlfn.XLOOKUP(_xlpm.ai_test,BJ15:BJ62,ROW(BJ15:BJ62),0,1),IFERROR(_xlfn.XLOOKUP(_xlpm.ai_test,BK15:BK62,ROW(BK15:BK62),0,1),_xlfn.XLOOKUP(_xlpm.ai_test,BL15:BL62,ROW(BL15:BL62),0,1))),_xlpm.p,_xlpm.r-MIN(ROW(BJ15:BJ62))+1,_xlpm.f,INDEX(BM15:BM62,_xlpm.p),_xlpm.u,INDEX(BN15:BN62,_xlpm.p),_xlpm.s,INDEX(BP15:BP62,_xlpm.p),_xlpm.q,N(AU520)/_xlpm.f,IF(_xlpm.q&gt;=_xlpm.s,ROUND(_xlpm.q,1)&amp;" "&amp;_xlpm.ai_test&amp;" = "&amp;ROUND(_xlpm.q*_xlpm.f,1)&amp;" "&amp;_xlpm.u,ROUND(_xlpm.q,1)&amp;" "&amp;_xlpm.ai_test)),""),""))))</f>
        <v>0</v>
      </c>
      <c r="AX520" s="1055"/>
      <c r="AY520" s="1042">
        <f t="shared" si="190"/>
        <v>0</v>
      </c>
      <c r="AZ520" s="1043" t="str">
        <f t="shared" si="191"/>
        <v/>
      </c>
      <c r="BA520" s="1044">
        <f t="shared" si="192"/>
        <v>0</v>
      </c>
      <c r="BB520" s="1045" t="str">
        <f t="shared" si="193"/>
        <v/>
      </c>
      <c r="BC520" s="1046"/>
      <c r="BD520" s="1047">
        <f t="shared" si="194"/>
        <v>0</v>
      </c>
      <c r="BE520" s="1048" t="str">
        <f t="shared" si="195"/>
        <v/>
      </c>
      <c r="BF520" s="262" t="s">
        <v>22</v>
      </c>
      <c r="BG520" s="1027">
        <f t="shared" si="196"/>
        <v>0</v>
      </c>
      <c r="BH520" s="1028">
        <f t="shared" si="197"/>
        <v>0</v>
      </c>
      <c r="BI520"/>
      <c r="BR520"/>
      <c r="BS520"/>
      <c r="BT520"/>
      <c r="BU520"/>
      <c r="BV520"/>
      <c r="BW520"/>
      <c r="BX520" s="964" t="str">
        <f t="shared" si="198"/>
        <v>►</v>
      </c>
      <c r="BY520" s="848"/>
      <c r="BZ520" s="848"/>
      <c r="CA520" s="848"/>
      <c r="CB520" s="848"/>
      <c r="CC520" s="848"/>
      <c r="CD520" s="262"/>
      <c r="CE520"/>
      <c r="CF520"/>
      <c r="CG520"/>
      <c r="CH520"/>
      <c r="CI520"/>
      <c r="CJ520"/>
      <c r="CK520"/>
      <c r="CL520" s="262"/>
      <c r="CM520"/>
      <c r="CN520"/>
      <c r="CO520"/>
      <c r="CP520"/>
      <c r="CQ520"/>
      <c r="CR520"/>
      <c r="CS520"/>
      <c r="CT520" s="262"/>
      <c r="CU520"/>
      <c r="CV520"/>
      <c r="CW520"/>
      <c r="CX520"/>
      <c r="CY520"/>
      <c r="CZ520"/>
      <c r="DA520"/>
      <c r="DB520" s="262"/>
      <c r="DC520" s="3">
        <v>1</v>
      </c>
    </row>
    <row r="521" spans="3:107" s="701" customFormat="1" ht="21" customHeight="1">
      <c r="C521"/>
      <c r="D521" s="262"/>
      <c r="E521" s="262"/>
      <c r="F521" s="262"/>
      <c r="G521" s="262"/>
      <c r="H521" s="262"/>
      <c r="I521" s="262"/>
      <c r="J521" s="262"/>
      <c r="K521" s="262"/>
      <c r="L521" s="115" t="s">
        <v>16</v>
      </c>
      <c r="M521" s="3141"/>
      <c r="N521" s="3142"/>
      <c r="O521" s="3141"/>
      <c r="P521" s="3143"/>
      <c r="Q521" s="3144"/>
      <c r="R521" s="3145"/>
      <c r="S521" s="3146"/>
      <c r="T521" s="3147"/>
      <c r="U521" s="3148"/>
      <c r="V521" s="3149"/>
      <c r="W521" s="2109"/>
      <c r="X521" s="3150"/>
      <c r="Y521" s="117"/>
      <c r="Z521" s="3151"/>
      <c r="AA521" s="3152"/>
      <c r="AB521" s="3153"/>
      <c r="AC521" s="3154"/>
      <c r="AD521" s="119"/>
      <c r="AE521" s="262" t="s">
        <v>22</v>
      </c>
      <c r="AF521" s="1035" t="str">
        <f t="shared" si="180"/>
        <v>►</v>
      </c>
      <c r="AG521" s="1036" t="str">
        <f t="shared" si="181"/>
        <v/>
      </c>
      <c r="AH521" s="1037" t="str">
        <f t="shared" si="182"/>
        <v/>
      </c>
      <c r="AI521" s="1036" t="str">
        <f t="shared" si="183"/>
        <v/>
      </c>
      <c r="AJ521" s="1037" t="str">
        <f t="shared" si="184"/>
        <v/>
      </c>
      <c r="AK521" s="1037">
        <f>IF(AND(L521="A",COUNTIF(BJ15:BL62,TRIM(U521))&gt;0),1,0)</f>
        <v>0</v>
      </c>
      <c r="AL521" s="1051" t="str" cm="1">
        <f t="array" ref="AL521">IF(AF521&lt;&gt;"A","",IFERROR((IFERROR(_xlfn.XLOOKUP(TRIM(SUBSTITUTE(U521,CHAR(160)," ")),BJ15:BJ62,BM15:BM62),IFERROR(_xlfn.XLOOKUP(TRIM(SUBSTITUTE(U521,CHAR(160)," ")),BK15:BK62,BM15:BM62),_xlfn.XLOOKUP(TRIM(SUBSTITUTE(U521,CHAR(160)," ")),BL15:BL62,BM15:BM62))))*T521*IF(ISBLANK(Q521),1,Q521)+IFERROR(_xlfn.XLOOKUP("RECHERCHEX",TRIM(L521:AD521),L521:AD521),0),0))</f>
        <v/>
      </c>
      <c r="AM521" s="1038">
        <f t="shared" si="185"/>
        <v>0</v>
      </c>
      <c r="AN521" s="1627" t="str">
        <f t="shared" si="186"/>
        <v/>
      </c>
      <c r="AO521" s="1039">
        <f t="shared" si="187"/>
        <v>0</v>
      </c>
      <c r="AP521" s="1039">
        <f t="shared" si="188"/>
        <v>0</v>
      </c>
      <c r="AQ521" s="1052">
        <f>IF(AO521&gt;0,AS9,0)</f>
        <v>0</v>
      </c>
      <c r="AR521" s="1626" t="str">
        <f>IF(TRIM(AG521)="▼ recette suivante", AG521, IF(AQ521&gt;0, IF(AT9&lt;&gt;"", AT9&amp;"-ou.or.o ❾ + or - &gt;", ""), ""))</f>
        <v/>
      </c>
      <c r="AS521" s="1064"/>
      <c r="AT521" s="1064"/>
      <c r="AU521" s="1053">
        <f t="shared" si="189"/>
        <v>0</v>
      </c>
      <c r="AV521" s="1054">
        <f>IF(AK521,IF(OR(AU521="",N(AU521)&lt;=0.000000001),"",_xlfn.XLOOKUP(AJ521,BJ15:BJ62,BN15:BN62,_xlfn.XLOOKUP(AJ521,BK15:BK62,BN15:BN62,_xlfn.XLOOKUP(AJ521,BL15:BL62,BN15:BN62,"")))),0)</f>
        <v>0</v>
      </c>
      <c r="AW521" s="1067" cm="1">
        <f t="array" ref="AW521">IF(AK521&lt;&gt;1,0,IF(OR(AU521="",N(AU521)&lt;=0.000000001),"",IF(OR(AO521="",N(AO521)&lt;=0.000000001),0,IF(ISNUMBER(AU521),IFERROR(_xlfn.LET(_xlpm.ai_test,TRIM(AJ521),_xlpm.r,IFERROR(_xlfn.XLOOKUP(_xlpm.ai_test,BJ15:BJ62,ROW(BJ15:BJ62),0,1),IFERROR(_xlfn.XLOOKUP(_xlpm.ai_test,BK15:BK62,ROW(BK15:BK62),0,1),_xlfn.XLOOKUP(_xlpm.ai_test,BL15:BL62,ROW(BL15:BL62),0,1))),_xlpm.p,_xlpm.r-MIN(ROW(BJ15:BJ62))+1,_xlpm.f,INDEX(BM15:BM62,_xlpm.p),_xlpm.u,INDEX(BN15:BN62,_xlpm.p),_xlpm.s,INDEX(BP15:BP62,_xlpm.p),_xlpm.q,N(AU521)/_xlpm.f,IF(_xlpm.q&gt;=_xlpm.s,ROUND(_xlpm.q,1)&amp;" "&amp;_xlpm.ai_test&amp;" = "&amp;ROUND(_xlpm.q*_xlpm.f,1)&amp;" "&amp;_xlpm.u,ROUND(_xlpm.q,1)&amp;" "&amp;_xlpm.ai_test)),""),""))))</f>
        <v>0</v>
      </c>
      <c r="AX521" s="1055"/>
      <c r="AY521" s="1053">
        <f t="shared" si="190"/>
        <v>0</v>
      </c>
      <c r="AZ521" s="1054" t="str">
        <f t="shared" si="191"/>
        <v/>
      </c>
      <c r="BA521" s="1056">
        <f t="shared" si="192"/>
        <v>0</v>
      </c>
      <c r="BB521" s="1057" t="str">
        <f t="shared" si="193"/>
        <v/>
      </c>
      <c r="BC521" s="1046"/>
      <c r="BD521" s="1058">
        <f t="shared" si="194"/>
        <v>0</v>
      </c>
      <c r="BE521" s="1048" t="str">
        <f t="shared" si="195"/>
        <v/>
      </c>
      <c r="BF521" s="262" t="s">
        <v>22</v>
      </c>
      <c r="BG521" s="1027">
        <f t="shared" si="196"/>
        <v>0</v>
      </c>
      <c r="BH521" s="1028">
        <f t="shared" si="197"/>
        <v>0</v>
      </c>
      <c r="BI521"/>
      <c r="BR521"/>
      <c r="BS521"/>
      <c r="BT521"/>
      <c r="BU521"/>
      <c r="BV521"/>
      <c r="BW521"/>
      <c r="BX521" s="964" t="str">
        <f t="shared" si="198"/>
        <v>►</v>
      </c>
      <c r="BY521" s="848"/>
      <c r="BZ521" s="848"/>
      <c r="CA521" s="848"/>
      <c r="CB521" s="848"/>
      <c r="CC521" s="848"/>
      <c r="CD521" s="262"/>
      <c r="CE521"/>
      <c r="CF521"/>
      <c r="CG521"/>
      <c r="CH521"/>
      <c r="CI521"/>
      <c r="CJ521"/>
      <c r="CK521"/>
      <c r="CL521" s="262"/>
      <c r="CM521"/>
      <c r="CN521"/>
      <c r="CO521"/>
      <c r="CP521"/>
      <c r="CQ521"/>
      <c r="CR521"/>
      <c r="CS521"/>
      <c r="CT521" s="262"/>
      <c r="CU521"/>
      <c r="CV521"/>
      <c r="CW521"/>
      <c r="CX521"/>
      <c r="CY521"/>
      <c r="CZ521"/>
      <c r="DA521"/>
      <c r="DB521" s="262"/>
      <c r="DC521" s="3">
        <v>1</v>
      </c>
    </row>
    <row r="522" spans="3:107" s="701" customFormat="1" ht="21" customHeight="1">
      <c r="C522"/>
      <c r="D522" s="262"/>
      <c r="E522" s="262"/>
      <c r="F522" s="262"/>
      <c r="G522" s="262"/>
      <c r="H522" s="262"/>
      <c r="I522" s="262"/>
      <c r="J522" s="262"/>
      <c r="K522" s="262"/>
      <c r="L522" s="115" t="s">
        <v>16</v>
      </c>
      <c r="M522" s="3141"/>
      <c r="N522" s="3142"/>
      <c r="O522" s="3141"/>
      <c r="P522" s="3143"/>
      <c r="Q522" s="3144"/>
      <c r="R522" s="3145"/>
      <c r="S522" s="3146"/>
      <c r="T522" s="3147"/>
      <c r="U522" s="3148"/>
      <c r="V522" s="3149"/>
      <c r="W522" s="2109"/>
      <c r="X522" s="3150"/>
      <c r="Y522" s="117"/>
      <c r="Z522" s="3151"/>
      <c r="AA522" s="3152"/>
      <c r="AB522" s="3153"/>
      <c r="AC522" s="3154"/>
      <c r="AD522" s="119"/>
      <c r="AE522" s="262" t="s">
        <v>22</v>
      </c>
      <c r="AF522" s="1035" t="str">
        <f t="shared" si="180"/>
        <v>►</v>
      </c>
      <c r="AG522" s="1036" t="str">
        <f t="shared" si="181"/>
        <v/>
      </c>
      <c r="AH522" s="1037" t="str">
        <f t="shared" si="182"/>
        <v/>
      </c>
      <c r="AI522" s="1036" t="str">
        <f t="shared" si="183"/>
        <v/>
      </c>
      <c r="AJ522" s="1037" t="str">
        <f t="shared" si="184"/>
        <v/>
      </c>
      <c r="AK522" s="1037">
        <f>IF(AND(L522="A",COUNTIF(BJ15:BL62,TRIM(U522))&gt;0),1,0)</f>
        <v>0</v>
      </c>
      <c r="AL522" s="1051" t="str" cm="1">
        <f t="array" ref="AL522">IF(AF522&lt;&gt;"A","",IFERROR((IFERROR(_xlfn.XLOOKUP(TRIM(SUBSTITUTE(U522,CHAR(160)," ")),BJ15:BJ62,BM15:BM62),IFERROR(_xlfn.XLOOKUP(TRIM(SUBSTITUTE(U522,CHAR(160)," ")),BK15:BK62,BM15:BM62),_xlfn.XLOOKUP(TRIM(SUBSTITUTE(U522,CHAR(160)," ")),BL15:BL62,BM15:BM62))))*T522*IF(ISBLANK(Q522),1,Q522)+IFERROR(_xlfn.XLOOKUP("RECHERCHEX",TRIM(L522:AD522),L522:AD522),0),0))</f>
        <v/>
      </c>
      <c r="AM522" s="1038">
        <f t="shared" si="185"/>
        <v>0</v>
      </c>
      <c r="AN522" s="1627" t="str">
        <f t="shared" si="186"/>
        <v/>
      </c>
      <c r="AO522" s="1039">
        <f t="shared" si="187"/>
        <v>0</v>
      </c>
      <c r="AP522" s="1039">
        <f t="shared" si="188"/>
        <v>0</v>
      </c>
      <c r="AQ522" s="1040">
        <f>IF(AO522&gt;0,AS9,0)</f>
        <v>0</v>
      </c>
      <c r="AR522" s="1628" t="str">
        <f>IF(TRIM(AG522)="▼ recette suivante", AG522, IF(AQ522&gt;0, IF(AT9&lt;&gt;"", AT9&amp;"-ou.or.o ❾ + or - &gt;", ""), ""))</f>
        <v/>
      </c>
      <c r="AS522" s="1064"/>
      <c r="AT522" s="1064"/>
      <c r="AU522" s="1042">
        <f t="shared" si="189"/>
        <v>0</v>
      </c>
      <c r="AV522" s="1043">
        <f>IF(AK522,IF(OR(AU522="",N(AU522)&lt;=0.000000001),"",_xlfn.XLOOKUP(AJ522,BJ15:BJ62,BN15:BN62,_xlfn.XLOOKUP(AJ522,BK15:BK62,BN15:BN62,_xlfn.XLOOKUP(AJ522,BL15:BL62,BN15:BN62,"")))),0)</f>
        <v>0</v>
      </c>
      <c r="AW522" s="1065" cm="1">
        <f t="array" ref="AW522">IF(AK522&lt;&gt;1,0,IF(OR(AU522="",N(AU522)&lt;=0.000000001),"",IF(OR(AO522="",N(AO522)&lt;=0.000000001),0,IF(ISNUMBER(AU522),IFERROR(_xlfn.LET(_xlpm.ai_test,TRIM(AJ522),_xlpm.r,IFERROR(_xlfn.XLOOKUP(_xlpm.ai_test,BJ15:BJ62,ROW(BJ15:BJ62),0,1),IFERROR(_xlfn.XLOOKUP(_xlpm.ai_test,BK15:BK62,ROW(BK15:BK62),0,1),_xlfn.XLOOKUP(_xlpm.ai_test,BL15:BL62,ROW(BL15:BL62),0,1))),_xlpm.p,_xlpm.r-MIN(ROW(BJ15:BJ62))+1,_xlpm.f,INDEX(BM15:BM62,_xlpm.p),_xlpm.u,INDEX(BN15:BN62,_xlpm.p),_xlpm.s,INDEX(BP15:BP62,_xlpm.p),_xlpm.q,N(AU522)/_xlpm.f,IF(_xlpm.q&gt;=_xlpm.s,ROUND(_xlpm.q,1)&amp;" "&amp;_xlpm.ai_test&amp;" = "&amp;ROUND(_xlpm.q*_xlpm.f,1)&amp;" "&amp;_xlpm.u,ROUND(_xlpm.q,1)&amp;" "&amp;_xlpm.ai_test)),""),""))))</f>
        <v>0</v>
      </c>
      <c r="AX522" s="1055"/>
      <c r="AY522" s="1042">
        <f t="shared" si="190"/>
        <v>0</v>
      </c>
      <c r="AZ522" s="1043" t="str">
        <f t="shared" si="191"/>
        <v/>
      </c>
      <c r="BA522" s="1044">
        <f t="shared" si="192"/>
        <v>0</v>
      </c>
      <c r="BB522" s="1045" t="str">
        <f t="shared" si="193"/>
        <v/>
      </c>
      <c r="BC522" s="1046"/>
      <c r="BD522" s="1047">
        <f t="shared" si="194"/>
        <v>0</v>
      </c>
      <c r="BE522" s="1048" t="str">
        <f t="shared" si="195"/>
        <v/>
      </c>
      <c r="BF522" s="262" t="s">
        <v>22</v>
      </c>
      <c r="BG522" s="1027">
        <f t="shared" si="196"/>
        <v>0</v>
      </c>
      <c r="BH522" s="1028">
        <f t="shared" si="197"/>
        <v>0</v>
      </c>
      <c r="BI522"/>
      <c r="BR522"/>
      <c r="BS522"/>
      <c r="BT522"/>
      <c r="BU522"/>
      <c r="BV522"/>
      <c r="BW522"/>
      <c r="BX522" s="964" t="str">
        <f t="shared" si="198"/>
        <v>►</v>
      </c>
      <c r="BY522" s="848"/>
      <c r="BZ522" s="848"/>
      <c r="CA522" s="848"/>
      <c r="CB522" s="848"/>
      <c r="CC522" s="848"/>
      <c r="CD522" s="262"/>
      <c r="CE522"/>
      <c r="CF522"/>
      <c r="CG522"/>
      <c r="CH522"/>
      <c r="CI522"/>
      <c r="CJ522"/>
      <c r="CK522"/>
      <c r="CL522" s="262"/>
      <c r="CM522"/>
      <c r="CN522"/>
      <c r="CO522"/>
      <c r="CP522"/>
      <c r="CQ522"/>
      <c r="CR522"/>
      <c r="CS522"/>
      <c r="CT522" s="262"/>
      <c r="CU522"/>
      <c r="CV522"/>
      <c r="CW522"/>
      <c r="CX522"/>
      <c r="CY522"/>
      <c r="CZ522"/>
      <c r="DA522"/>
      <c r="DB522" s="262"/>
      <c r="DC522" s="3">
        <v>1</v>
      </c>
    </row>
    <row r="523" spans="3:107" s="701" customFormat="1" ht="21" customHeight="1">
      <c r="C523"/>
      <c r="D523" s="262"/>
      <c r="E523" s="262"/>
      <c r="F523" s="262"/>
      <c r="G523" s="262"/>
      <c r="H523" s="262"/>
      <c r="I523" s="262"/>
      <c r="J523" s="262"/>
      <c r="K523" s="262"/>
      <c r="L523" s="115" t="s">
        <v>16</v>
      </c>
      <c r="M523" s="3141"/>
      <c r="N523" s="3142"/>
      <c r="O523" s="3141"/>
      <c r="P523" s="3143"/>
      <c r="Q523" s="3144"/>
      <c r="R523" s="3145"/>
      <c r="S523" s="3146"/>
      <c r="T523" s="3147"/>
      <c r="U523" s="3148"/>
      <c r="V523" s="3149"/>
      <c r="W523" s="2109"/>
      <c r="X523" s="3150"/>
      <c r="Y523" s="117"/>
      <c r="Z523" s="3151"/>
      <c r="AA523" s="3152"/>
      <c r="AB523" s="3153"/>
      <c r="AC523" s="3154"/>
      <c r="AD523" s="119"/>
      <c r="AE523" s="262" t="s">
        <v>22</v>
      </c>
      <c r="AF523" s="1035" t="str">
        <f t="shared" si="180"/>
        <v>►</v>
      </c>
      <c r="AG523" s="1036" t="str">
        <f t="shared" si="181"/>
        <v/>
      </c>
      <c r="AH523" s="1037" t="str">
        <f t="shared" si="182"/>
        <v/>
      </c>
      <c r="AI523" s="1036" t="str">
        <f t="shared" si="183"/>
        <v/>
      </c>
      <c r="AJ523" s="1037" t="str">
        <f t="shared" si="184"/>
        <v/>
      </c>
      <c r="AK523" s="1037">
        <f>IF(AND(L523="A",COUNTIF(BJ15:BL62,TRIM(U523))&gt;0),1,0)</f>
        <v>0</v>
      </c>
      <c r="AL523" s="1051" t="str" cm="1">
        <f t="array" ref="AL523">IF(AF523&lt;&gt;"A","",IFERROR((IFERROR(_xlfn.XLOOKUP(TRIM(SUBSTITUTE(U523,CHAR(160)," ")),BJ15:BJ62,BM15:BM62),IFERROR(_xlfn.XLOOKUP(TRIM(SUBSTITUTE(U523,CHAR(160)," ")),BK15:BK62,BM15:BM62),_xlfn.XLOOKUP(TRIM(SUBSTITUTE(U523,CHAR(160)," ")),BL15:BL62,BM15:BM62))))*T523*IF(ISBLANK(Q523),1,Q523)+IFERROR(_xlfn.XLOOKUP("RECHERCHEX",TRIM(L523:AD523),L523:AD523),0),0))</f>
        <v/>
      </c>
      <c r="AM523" s="1038">
        <f t="shared" si="185"/>
        <v>0</v>
      </c>
      <c r="AN523" s="1627" t="str">
        <f t="shared" si="186"/>
        <v/>
      </c>
      <c r="AO523" s="1039">
        <f t="shared" si="187"/>
        <v>0</v>
      </c>
      <c r="AP523" s="1039">
        <f t="shared" si="188"/>
        <v>0</v>
      </c>
      <c r="AQ523" s="1052">
        <f>IF(AO523&gt;0,AS9,0)</f>
        <v>0</v>
      </c>
      <c r="AR523" s="1626" t="str">
        <f>IF(TRIM(AG523)="▼ recette suivante", AG523, IF(AQ523&gt;0, IF(AT9&lt;&gt;"", AT9&amp;"-ou.or.o ❾ + or - &gt;", ""), ""))</f>
        <v/>
      </c>
      <c r="AS523" s="1064"/>
      <c r="AT523" s="1064"/>
      <c r="AU523" s="1053">
        <f t="shared" si="189"/>
        <v>0</v>
      </c>
      <c r="AV523" s="1054">
        <f>IF(AK523,IF(OR(AU523="",N(AU523)&lt;=0.000000001),"",_xlfn.XLOOKUP(AJ523,BJ15:BJ62,BN15:BN62,_xlfn.XLOOKUP(AJ523,BK15:BK62,BN15:BN62,_xlfn.XLOOKUP(AJ523,BL15:BL62,BN15:BN62,"")))),0)</f>
        <v>0</v>
      </c>
      <c r="AW523" s="1067" cm="1">
        <f t="array" ref="AW523">IF(AK523&lt;&gt;1,0,IF(OR(AU523="",N(AU523)&lt;=0.000000001),"",IF(OR(AO523="",N(AO523)&lt;=0.000000001),0,IF(ISNUMBER(AU523),IFERROR(_xlfn.LET(_xlpm.ai_test,TRIM(AJ523),_xlpm.r,IFERROR(_xlfn.XLOOKUP(_xlpm.ai_test,BJ15:BJ62,ROW(BJ15:BJ62),0,1),IFERROR(_xlfn.XLOOKUP(_xlpm.ai_test,BK15:BK62,ROW(BK15:BK62),0,1),_xlfn.XLOOKUP(_xlpm.ai_test,BL15:BL62,ROW(BL15:BL62),0,1))),_xlpm.p,_xlpm.r-MIN(ROW(BJ15:BJ62))+1,_xlpm.f,INDEX(BM15:BM62,_xlpm.p),_xlpm.u,INDEX(BN15:BN62,_xlpm.p),_xlpm.s,INDEX(BP15:BP62,_xlpm.p),_xlpm.q,N(AU523)/_xlpm.f,IF(_xlpm.q&gt;=_xlpm.s,ROUND(_xlpm.q,1)&amp;" "&amp;_xlpm.ai_test&amp;" = "&amp;ROUND(_xlpm.q*_xlpm.f,1)&amp;" "&amp;_xlpm.u,ROUND(_xlpm.q,1)&amp;" "&amp;_xlpm.ai_test)),""),""))))</f>
        <v>0</v>
      </c>
      <c r="AX523" s="1055"/>
      <c r="AY523" s="1053">
        <f t="shared" si="190"/>
        <v>0</v>
      </c>
      <c r="AZ523" s="1054" t="str">
        <f t="shared" si="191"/>
        <v/>
      </c>
      <c r="BA523" s="1056">
        <f t="shared" si="192"/>
        <v>0</v>
      </c>
      <c r="BB523" s="1057" t="str">
        <f t="shared" si="193"/>
        <v/>
      </c>
      <c r="BC523" s="1046"/>
      <c r="BD523" s="1058">
        <f t="shared" si="194"/>
        <v>0</v>
      </c>
      <c r="BE523" s="1048" t="str">
        <f t="shared" si="195"/>
        <v/>
      </c>
      <c r="BF523" s="262" t="s">
        <v>22</v>
      </c>
      <c r="BG523" s="1027">
        <f t="shared" si="196"/>
        <v>0</v>
      </c>
      <c r="BH523" s="1028">
        <f t="shared" si="197"/>
        <v>0</v>
      </c>
      <c r="BI523"/>
      <c r="BR523"/>
      <c r="BS523"/>
      <c r="BT523"/>
      <c r="BU523"/>
      <c r="BV523"/>
      <c r="BW523"/>
      <c r="BX523" s="964" t="str">
        <f t="shared" si="198"/>
        <v>►</v>
      </c>
      <c r="BY523" s="848"/>
      <c r="BZ523" s="848"/>
      <c r="CA523" s="848"/>
      <c r="CB523" s="848"/>
      <c r="CC523" s="848"/>
      <c r="CD523" s="262"/>
      <c r="CE523"/>
      <c r="CF523"/>
      <c r="CG523"/>
      <c r="CH523"/>
      <c r="CI523"/>
      <c r="CJ523"/>
      <c r="CK523"/>
      <c r="CL523" s="262"/>
      <c r="CM523"/>
      <c r="CN523"/>
      <c r="CO523"/>
      <c r="CP523"/>
      <c r="CQ523"/>
      <c r="CR523"/>
      <c r="CS523"/>
      <c r="CT523" s="262"/>
      <c r="CU523"/>
      <c r="CV523"/>
      <c r="CW523"/>
      <c r="CX523"/>
      <c r="CY523"/>
      <c r="CZ523"/>
      <c r="DA523"/>
      <c r="DB523" s="262"/>
      <c r="DC523" s="3">
        <v>1</v>
      </c>
    </row>
    <row r="524" spans="3:107" s="701" customFormat="1" ht="21" customHeight="1">
      <c r="C524"/>
      <c r="D524" s="262"/>
      <c r="E524" s="262"/>
      <c r="F524" s="262"/>
      <c r="G524" s="262"/>
      <c r="H524" s="262"/>
      <c r="I524" s="262"/>
      <c r="J524" s="262"/>
      <c r="K524" s="262"/>
      <c r="L524" s="115" t="s">
        <v>16</v>
      </c>
      <c r="M524" s="3141"/>
      <c r="N524" s="3142"/>
      <c r="O524" s="3141"/>
      <c r="P524" s="3143"/>
      <c r="Q524" s="3144"/>
      <c r="R524" s="3145"/>
      <c r="S524" s="3146"/>
      <c r="T524" s="3147"/>
      <c r="U524" s="3148"/>
      <c r="V524" s="3149"/>
      <c r="W524" s="2109"/>
      <c r="X524" s="3150"/>
      <c r="Y524" s="117"/>
      <c r="Z524" s="3151"/>
      <c r="AA524" s="3152"/>
      <c r="AB524" s="3153"/>
      <c r="AC524" s="3154"/>
      <c r="AD524" s="119"/>
      <c r="AE524" s="262" t="s">
        <v>22</v>
      </c>
      <c r="AF524" s="1035" t="str">
        <f t="shared" si="180"/>
        <v>►</v>
      </c>
      <c r="AG524" s="1036" t="str">
        <f t="shared" si="181"/>
        <v/>
      </c>
      <c r="AH524" s="1037" t="str">
        <f t="shared" si="182"/>
        <v/>
      </c>
      <c r="AI524" s="1036" t="str">
        <f t="shared" si="183"/>
        <v/>
      </c>
      <c r="AJ524" s="1037" t="str">
        <f t="shared" si="184"/>
        <v/>
      </c>
      <c r="AK524" s="1037">
        <f>IF(AND(L524="A",COUNTIF(BJ15:BL62,TRIM(U524))&gt;0),1,0)</f>
        <v>0</v>
      </c>
      <c r="AL524" s="1051" t="str" cm="1">
        <f t="array" ref="AL524">IF(AF524&lt;&gt;"A","",IFERROR((IFERROR(_xlfn.XLOOKUP(TRIM(SUBSTITUTE(U524,CHAR(160)," ")),BJ15:BJ62,BM15:BM62),IFERROR(_xlfn.XLOOKUP(TRIM(SUBSTITUTE(U524,CHAR(160)," ")),BK15:BK62,BM15:BM62),_xlfn.XLOOKUP(TRIM(SUBSTITUTE(U524,CHAR(160)," ")),BL15:BL62,BM15:BM62))))*T524*IF(ISBLANK(Q524),1,Q524)+IFERROR(_xlfn.XLOOKUP("RECHERCHEX",TRIM(L524:AD524),L524:AD524),0),0))</f>
        <v/>
      </c>
      <c r="AM524" s="1038">
        <f t="shared" si="185"/>
        <v>0</v>
      </c>
      <c r="AN524" s="1627" t="str">
        <f t="shared" si="186"/>
        <v/>
      </c>
      <c r="AO524" s="1039">
        <f t="shared" si="187"/>
        <v>0</v>
      </c>
      <c r="AP524" s="1039">
        <f t="shared" si="188"/>
        <v>0</v>
      </c>
      <c r="AQ524" s="1040">
        <f>IF(AO524&gt;0,AS9,0)</f>
        <v>0</v>
      </c>
      <c r="AR524" s="1628" t="str">
        <f>IF(TRIM(AG524)="▼ recette suivante", AG524, IF(AQ524&gt;0, IF(AT9&lt;&gt;"", AT9&amp;"-ou.or.o ❾ + or - &gt;", ""), ""))</f>
        <v/>
      </c>
      <c r="AS524" s="1064"/>
      <c r="AT524" s="1064"/>
      <c r="AU524" s="1042">
        <f t="shared" si="189"/>
        <v>0</v>
      </c>
      <c r="AV524" s="1043">
        <f>IF(AK524,IF(OR(AU524="",N(AU524)&lt;=0.000000001),"",_xlfn.XLOOKUP(AJ524,BJ15:BJ62,BN15:BN62,_xlfn.XLOOKUP(AJ524,BK15:BK62,BN15:BN62,_xlfn.XLOOKUP(AJ524,BL15:BL62,BN15:BN62,"")))),0)</f>
        <v>0</v>
      </c>
      <c r="AW524" s="1065" cm="1">
        <f t="array" ref="AW524">IF(AK524&lt;&gt;1,0,IF(OR(AU524="",N(AU524)&lt;=0.000000001),"",IF(OR(AO524="",N(AO524)&lt;=0.000000001),0,IF(ISNUMBER(AU524),IFERROR(_xlfn.LET(_xlpm.ai_test,TRIM(AJ524),_xlpm.r,IFERROR(_xlfn.XLOOKUP(_xlpm.ai_test,BJ15:BJ62,ROW(BJ15:BJ62),0,1),IFERROR(_xlfn.XLOOKUP(_xlpm.ai_test,BK15:BK62,ROW(BK15:BK62),0,1),_xlfn.XLOOKUP(_xlpm.ai_test,BL15:BL62,ROW(BL15:BL62),0,1))),_xlpm.p,_xlpm.r-MIN(ROW(BJ15:BJ62))+1,_xlpm.f,INDEX(BM15:BM62,_xlpm.p),_xlpm.u,INDEX(BN15:BN62,_xlpm.p),_xlpm.s,INDEX(BP15:BP62,_xlpm.p),_xlpm.q,N(AU524)/_xlpm.f,IF(_xlpm.q&gt;=_xlpm.s,ROUND(_xlpm.q,1)&amp;" "&amp;_xlpm.ai_test&amp;" = "&amp;ROUND(_xlpm.q*_xlpm.f,1)&amp;" "&amp;_xlpm.u,ROUND(_xlpm.q,1)&amp;" "&amp;_xlpm.ai_test)),""),""))))</f>
        <v>0</v>
      </c>
      <c r="AX524" s="1055"/>
      <c r="AY524" s="1042">
        <f t="shared" si="190"/>
        <v>0</v>
      </c>
      <c r="AZ524" s="1043" t="str">
        <f t="shared" si="191"/>
        <v/>
      </c>
      <c r="BA524" s="1044">
        <f t="shared" si="192"/>
        <v>0</v>
      </c>
      <c r="BB524" s="1045" t="str">
        <f t="shared" si="193"/>
        <v/>
      </c>
      <c r="BC524" s="1046"/>
      <c r="BD524" s="1047">
        <f t="shared" si="194"/>
        <v>0</v>
      </c>
      <c r="BE524" s="1048" t="str">
        <f t="shared" si="195"/>
        <v/>
      </c>
      <c r="BF524" s="262" t="s">
        <v>22</v>
      </c>
      <c r="BG524" s="1027">
        <f t="shared" si="196"/>
        <v>0</v>
      </c>
      <c r="BH524" s="1028">
        <f t="shared" si="197"/>
        <v>0</v>
      </c>
      <c r="BI524"/>
      <c r="BR524"/>
      <c r="BS524"/>
      <c r="BT524"/>
      <c r="BU524"/>
      <c r="BV524"/>
      <c r="BW524"/>
      <c r="BX524" s="964" t="str">
        <f t="shared" si="198"/>
        <v>►</v>
      </c>
      <c r="BY524" s="848"/>
      <c r="BZ524" s="848"/>
      <c r="CA524" s="848"/>
      <c r="CB524" s="848"/>
      <c r="CC524" s="848"/>
      <c r="CD524" s="262"/>
      <c r="CE524"/>
      <c r="CF524"/>
      <c r="CG524"/>
      <c r="CH524"/>
      <c r="CI524"/>
      <c r="CJ524"/>
      <c r="CK524"/>
      <c r="CL524" s="262"/>
      <c r="CM524"/>
      <c r="CN524"/>
      <c r="CO524"/>
      <c r="CP524"/>
      <c r="CQ524"/>
      <c r="CR524"/>
      <c r="CS524"/>
      <c r="CT524" s="262"/>
      <c r="CU524"/>
      <c r="CV524"/>
      <c r="CW524"/>
      <c r="CX524"/>
      <c r="CY524"/>
      <c r="CZ524"/>
      <c r="DA524"/>
      <c r="DB524" s="262"/>
      <c r="DC524" s="3">
        <v>1</v>
      </c>
    </row>
    <row r="525" spans="3:107" s="701" customFormat="1" ht="21" customHeight="1">
      <c r="C525"/>
      <c r="D525" s="262"/>
      <c r="E525" s="262"/>
      <c r="F525" s="262"/>
      <c r="G525" s="262"/>
      <c r="H525" s="262"/>
      <c r="I525" s="262"/>
      <c r="J525" s="262"/>
      <c r="K525" s="262"/>
      <c r="L525" s="115" t="s">
        <v>16</v>
      </c>
      <c r="M525" s="3141"/>
      <c r="N525" s="3142"/>
      <c r="O525" s="3141"/>
      <c r="P525" s="3143"/>
      <c r="Q525" s="3144"/>
      <c r="R525" s="3145"/>
      <c r="S525" s="3146"/>
      <c r="T525" s="3147"/>
      <c r="U525" s="3148"/>
      <c r="V525" s="3149"/>
      <c r="W525" s="2109"/>
      <c r="X525" s="3150"/>
      <c r="Y525" s="117"/>
      <c r="Z525" s="3151"/>
      <c r="AA525" s="3152"/>
      <c r="AB525" s="3153"/>
      <c r="AC525" s="3154"/>
      <c r="AD525" s="119"/>
      <c r="AE525" s="262" t="s">
        <v>22</v>
      </c>
      <c r="AF525" s="1035" t="str">
        <f t="shared" si="180"/>
        <v>►</v>
      </c>
      <c r="AG525" s="1036" t="str">
        <f t="shared" si="181"/>
        <v/>
      </c>
      <c r="AH525" s="1037" t="str">
        <f t="shared" si="182"/>
        <v/>
      </c>
      <c r="AI525" s="1036" t="str">
        <f t="shared" si="183"/>
        <v/>
      </c>
      <c r="AJ525" s="1037" t="str">
        <f t="shared" si="184"/>
        <v/>
      </c>
      <c r="AK525" s="1037">
        <f>IF(AND(L525="A",COUNTIF(BJ15:BL62,TRIM(U525))&gt;0),1,0)</f>
        <v>0</v>
      </c>
      <c r="AL525" s="1051" t="str" cm="1">
        <f t="array" ref="AL525">IF(AF525&lt;&gt;"A","",IFERROR((IFERROR(_xlfn.XLOOKUP(TRIM(SUBSTITUTE(U525,CHAR(160)," ")),BJ15:BJ62,BM15:BM62),IFERROR(_xlfn.XLOOKUP(TRIM(SUBSTITUTE(U525,CHAR(160)," ")),BK15:BK62,BM15:BM62),_xlfn.XLOOKUP(TRIM(SUBSTITUTE(U525,CHAR(160)," ")),BL15:BL62,BM15:BM62))))*T525*IF(ISBLANK(Q525),1,Q525)+IFERROR(_xlfn.XLOOKUP("RECHERCHEX",TRIM(L525:AD525),L525:AD525),0),0))</f>
        <v/>
      </c>
      <c r="AM525" s="1038">
        <f t="shared" si="185"/>
        <v>0</v>
      </c>
      <c r="AN525" s="1627" t="str">
        <f t="shared" si="186"/>
        <v/>
      </c>
      <c r="AO525" s="1039">
        <f t="shared" si="187"/>
        <v>0</v>
      </c>
      <c r="AP525" s="1039">
        <f t="shared" si="188"/>
        <v>0</v>
      </c>
      <c r="AQ525" s="1052">
        <f>IF(AO525&gt;0,AS9,0)</f>
        <v>0</v>
      </c>
      <c r="AR525" s="1626" t="str">
        <f>IF(TRIM(AG525)="▼ recette suivante", AG525, IF(AQ525&gt;0, IF(AT9&lt;&gt;"", AT9&amp;"-ou.or.o ❾ + or - &gt;", ""), ""))</f>
        <v/>
      </c>
      <c r="AS525" s="1064"/>
      <c r="AT525" s="1064"/>
      <c r="AU525" s="1053">
        <f t="shared" si="189"/>
        <v>0</v>
      </c>
      <c r="AV525" s="1054">
        <f>IF(AK525,IF(OR(AU525="",N(AU525)&lt;=0.000000001),"",_xlfn.XLOOKUP(AJ525,BJ15:BJ62,BN15:BN62,_xlfn.XLOOKUP(AJ525,BK15:BK62,BN15:BN62,_xlfn.XLOOKUP(AJ525,BL15:BL62,BN15:BN62,"")))),0)</f>
        <v>0</v>
      </c>
      <c r="AW525" s="1067" cm="1">
        <f t="array" ref="AW525">IF(AK525&lt;&gt;1,0,IF(OR(AU525="",N(AU525)&lt;=0.000000001),"",IF(OR(AO525="",N(AO525)&lt;=0.000000001),0,IF(ISNUMBER(AU525),IFERROR(_xlfn.LET(_xlpm.ai_test,TRIM(AJ525),_xlpm.r,IFERROR(_xlfn.XLOOKUP(_xlpm.ai_test,BJ15:BJ62,ROW(BJ15:BJ62),0,1),IFERROR(_xlfn.XLOOKUP(_xlpm.ai_test,BK15:BK62,ROW(BK15:BK62),0,1),_xlfn.XLOOKUP(_xlpm.ai_test,BL15:BL62,ROW(BL15:BL62),0,1))),_xlpm.p,_xlpm.r-MIN(ROW(BJ15:BJ62))+1,_xlpm.f,INDEX(BM15:BM62,_xlpm.p),_xlpm.u,INDEX(BN15:BN62,_xlpm.p),_xlpm.s,INDEX(BP15:BP62,_xlpm.p),_xlpm.q,N(AU525)/_xlpm.f,IF(_xlpm.q&gt;=_xlpm.s,ROUND(_xlpm.q,1)&amp;" "&amp;_xlpm.ai_test&amp;" = "&amp;ROUND(_xlpm.q*_xlpm.f,1)&amp;" "&amp;_xlpm.u,ROUND(_xlpm.q,1)&amp;" "&amp;_xlpm.ai_test)),""),""))))</f>
        <v>0</v>
      </c>
      <c r="AX525" s="1055"/>
      <c r="AY525" s="1053">
        <f t="shared" si="190"/>
        <v>0</v>
      </c>
      <c r="AZ525" s="1054" t="str">
        <f t="shared" si="191"/>
        <v/>
      </c>
      <c r="BA525" s="1056">
        <f t="shared" si="192"/>
        <v>0</v>
      </c>
      <c r="BB525" s="1057" t="str">
        <f t="shared" si="193"/>
        <v/>
      </c>
      <c r="BC525" s="1046"/>
      <c r="BD525" s="1058">
        <f t="shared" si="194"/>
        <v>0</v>
      </c>
      <c r="BE525" s="1048" t="str">
        <f t="shared" si="195"/>
        <v/>
      </c>
      <c r="BF525" s="262" t="s">
        <v>22</v>
      </c>
      <c r="BG525" s="1027">
        <f t="shared" si="196"/>
        <v>0</v>
      </c>
      <c r="BH525" s="1028">
        <f t="shared" si="197"/>
        <v>0</v>
      </c>
      <c r="BI525"/>
      <c r="BR525"/>
      <c r="BS525"/>
      <c r="BT525"/>
      <c r="BU525"/>
      <c r="BV525"/>
      <c r="BW525"/>
      <c r="BX525" s="964" t="str">
        <f t="shared" si="198"/>
        <v>►</v>
      </c>
      <c r="BY525" s="848"/>
      <c r="BZ525" s="848"/>
      <c r="CA525" s="848"/>
      <c r="CB525" s="848"/>
      <c r="CC525" s="848"/>
      <c r="CD525" s="262"/>
      <c r="CE525"/>
      <c r="CF525"/>
      <c r="CG525"/>
      <c r="CH525"/>
      <c r="CI525"/>
      <c r="CJ525"/>
      <c r="CK525"/>
      <c r="CL525" s="262"/>
      <c r="CM525"/>
      <c r="CN525"/>
      <c r="CO525"/>
      <c r="CP525"/>
      <c r="CQ525"/>
      <c r="CR525"/>
      <c r="CS525"/>
      <c r="CT525" s="262"/>
      <c r="CU525"/>
      <c r="CV525"/>
      <c r="CW525"/>
      <c r="CX525"/>
      <c r="CY525"/>
      <c r="CZ525"/>
      <c r="DA525"/>
      <c r="DB525" s="262"/>
      <c r="DC525" s="3">
        <v>1</v>
      </c>
    </row>
    <row r="526" spans="3:107" s="701" customFormat="1" ht="21" customHeight="1">
      <c r="C526"/>
      <c r="D526" s="262"/>
      <c r="E526" s="262"/>
      <c r="F526" s="262"/>
      <c r="G526" s="262"/>
      <c r="H526" s="262"/>
      <c r="I526" s="262"/>
      <c r="J526" s="262"/>
      <c r="K526" s="262"/>
      <c r="L526" s="115" t="s">
        <v>16</v>
      </c>
      <c r="M526" s="3141"/>
      <c r="N526" s="3142"/>
      <c r="O526" s="3141"/>
      <c r="P526" s="3143"/>
      <c r="Q526" s="3144"/>
      <c r="R526" s="3145"/>
      <c r="S526" s="3146"/>
      <c r="T526" s="3147"/>
      <c r="U526" s="3148"/>
      <c r="V526" s="3149"/>
      <c r="W526" s="2109"/>
      <c r="X526" s="3150"/>
      <c r="Y526" s="117"/>
      <c r="Z526" s="3151"/>
      <c r="AA526" s="3152"/>
      <c r="AB526" s="3153"/>
      <c r="AC526" s="3154"/>
      <c r="AD526" s="119"/>
      <c r="AE526" s="262" t="s">
        <v>22</v>
      </c>
      <c r="AF526" s="1035" t="str">
        <f t="shared" si="180"/>
        <v>►</v>
      </c>
      <c r="AG526" s="1036" t="str">
        <f t="shared" si="181"/>
        <v/>
      </c>
      <c r="AH526" s="1037" t="str">
        <f t="shared" si="182"/>
        <v/>
      </c>
      <c r="AI526" s="1036" t="str">
        <f t="shared" si="183"/>
        <v/>
      </c>
      <c r="AJ526" s="1037" t="str">
        <f t="shared" si="184"/>
        <v/>
      </c>
      <c r="AK526" s="1037">
        <f>IF(AND(L526="A",COUNTIF(BJ15:BL62,TRIM(U526))&gt;0),1,0)</f>
        <v>0</v>
      </c>
      <c r="AL526" s="1051" t="str" cm="1">
        <f t="array" ref="AL526">IF(AF526&lt;&gt;"A","",IFERROR((IFERROR(_xlfn.XLOOKUP(TRIM(SUBSTITUTE(U526,CHAR(160)," ")),BJ15:BJ62,BM15:BM62),IFERROR(_xlfn.XLOOKUP(TRIM(SUBSTITUTE(U526,CHAR(160)," ")),BK15:BK62,BM15:BM62),_xlfn.XLOOKUP(TRIM(SUBSTITUTE(U526,CHAR(160)," ")),BL15:BL62,BM15:BM62))))*T526*IF(ISBLANK(Q526),1,Q526)+IFERROR(_xlfn.XLOOKUP("RECHERCHEX",TRIM(L526:AD526),L526:AD526),0),0))</f>
        <v/>
      </c>
      <c r="AM526" s="1038">
        <f t="shared" si="185"/>
        <v>0</v>
      </c>
      <c r="AN526" s="1627" t="str">
        <f t="shared" si="186"/>
        <v/>
      </c>
      <c r="AO526" s="1039">
        <f t="shared" si="187"/>
        <v>0</v>
      </c>
      <c r="AP526" s="1039">
        <f t="shared" si="188"/>
        <v>0</v>
      </c>
      <c r="AQ526" s="1040">
        <f>IF(AO526&gt;0,AS9,0)</f>
        <v>0</v>
      </c>
      <c r="AR526" s="1628" t="str">
        <f>IF(TRIM(AG526)="▼ recette suivante", AG526, IF(AQ526&gt;0, IF(AT9&lt;&gt;"", AT9&amp;"-ou.or.o ❾ + or - &gt;", ""), ""))</f>
        <v/>
      </c>
      <c r="AS526" s="1064"/>
      <c r="AT526" s="1064"/>
      <c r="AU526" s="1042">
        <f t="shared" si="189"/>
        <v>0</v>
      </c>
      <c r="AV526" s="1043">
        <f>IF(AK526,IF(OR(AU526="",N(AU526)&lt;=0.000000001),"",_xlfn.XLOOKUP(AJ526,BJ15:BJ62,BN15:BN62,_xlfn.XLOOKUP(AJ526,BK15:BK62,BN15:BN62,_xlfn.XLOOKUP(AJ526,BL15:BL62,BN15:BN62,"")))),0)</f>
        <v>0</v>
      </c>
      <c r="AW526" s="1065" cm="1">
        <f t="array" ref="AW526">IF(AK526&lt;&gt;1,0,IF(OR(AU526="",N(AU526)&lt;=0.000000001),"",IF(OR(AO526="",N(AO526)&lt;=0.000000001),0,IF(ISNUMBER(AU526),IFERROR(_xlfn.LET(_xlpm.ai_test,TRIM(AJ526),_xlpm.r,IFERROR(_xlfn.XLOOKUP(_xlpm.ai_test,BJ15:BJ62,ROW(BJ15:BJ62),0,1),IFERROR(_xlfn.XLOOKUP(_xlpm.ai_test,BK15:BK62,ROW(BK15:BK62),0,1),_xlfn.XLOOKUP(_xlpm.ai_test,BL15:BL62,ROW(BL15:BL62),0,1))),_xlpm.p,_xlpm.r-MIN(ROW(BJ15:BJ62))+1,_xlpm.f,INDEX(BM15:BM62,_xlpm.p),_xlpm.u,INDEX(BN15:BN62,_xlpm.p),_xlpm.s,INDEX(BP15:BP62,_xlpm.p),_xlpm.q,N(AU526)/_xlpm.f,IF(_xlpm.q&gt;=_xlpm.s,ROUND(_xlpm.q,1)&amp;" "&amp;_xlpm.ai_test&amp;" = "&amp;ROUND(_xlpm.q*_xlpm.f,1)&amp;" "&amp;_xlpm.u,ROUND(_xlpm.q,1)&amp;" "&amp;_xlpm.ai_test)),""),""))))</f>
        <v>0</v>
      </c>
      <c r="AX526" s="1055"/>
      <c r="AY526" s="1042">
        <f t="shared" si="190"/>
        <v>0</v>
      </c>
      <c r="AZ526" s="1043" t="str">
        <f t="shared" si="191"/>
        <v/>
      </c>
      <c r="BA526" s="1044">
        <f t="shared" si="192"/>
        <v>0</v>
      </c>
      <c r="BB526" s="1045" t="str">
        <f t="shared" si="193"/>
        <v/>
      </c>
      <c r="BC526" s="1046"/>
      <c r="BD526" s="1047">
        <f t="shared" si="194"/>
        <v>0</v>
      </c>
      <c r="BE526" s="1048" t="str">
        <f t="shared" si="195"/>
        <v/>
      </c>
      <c r="BF526" s="262" t="s">
        <v>22</v>
      </c>
      <c r="BG526" s="1027">
        <f t="shared" si="196"/>
        <v>0</v>
      </c>
      <c r="BH526" s="1028">
        <f t="shared" si="197"/>
        <v>0</v>
      </c>
      <c r="BI526"/>
      <c r="BR526"/>
      <c r="BS526"/>
      <c r="BT526"/>
      <c r="BU526"/>
      <c r="BV526"/>
      <c r="BW526"/>
      <c r="BX526" s="964" t="str">
        <f t="shared" si="198"/>
        <v>►</v>
      </c>
      <c r="BY526" s="848"/>
      <c r="BZ526" s="848"/>
      <c r="CA526" s="848"/>
      <c r="CB526" s="848"/>
      <c r="CC526" s="848"/>
      <c r="CD526" s="262"/>
      <c r="CE526"/>
      <c r="CF526"/>
      <c r="CG526"/>
      <c r="CH526"/>
      <c r="CI526"/>
      <c r="CJ526"/>
      <c r="CK526"/>
      <c r="CL526" s="262"/>
      <c r="CM526"/>
      <c r="CN526"/>
      <c r="CO526"/>
      <c r="CP526"/>
      <c r="CQ526"/>
      <c r="CR526"/>
      <c r="CS526"/>
      <c r="CT526" s="262"/>
      <c r="CU526"/>
      <c r="CV526"/>
      <c r="CW526"/>
      <c r="CX526"/>
      <c r="CY526"/>
      <c r="CZ526"/>
      <c r="DA526"/>
      <c r="DB526" s="262"/>
      <c r="DC526" s="3">
        <v>1</v>
      </c>
    </row>
    <row r="527" spans="3:107" s="701" customFormat="1" ht="21" customHeight="1">
      <c r="C527"/>
      <c r="D527" s="262"/>
      <c r="E527" s="262"/>
      <c r="F527" s="262"/>
      <c r="G527" s="262"/>
      <c r="H527" s="262"/>
      <c r="I527" s="262"/>
      <c r="J527" s="262"/>
      <c r="K527" s="262"/>
      <c r="L527" s="115" t="s">
        <v>16</v>
      </c>
      <c r="M527" s="3141"/>
      <c r="N527" s="3142"/>
      <c r="O527" s="3141"/>
      <c r="P527" s="3143"/>
      <c r="Q527" s="3144"/>
      <c r="R527" s="3145"/>
      <c r="S527" s="3146"/>
      <c r="T527" s="3147"/>
      <c r="U527" s="3148"/>
      <c r="V527" s="3149"/>
      <c r="W527" s="2109"/>
      <c r="X527" s="3150"/>
      <c r="Y527" s="117"/>
      <c r="Z527" s="3151"/>
      <c r="AA527" s="3152"/>
      <c r="AB527" s="3153"/>
      <c r="AC527" s="3154"/>
      <c r="AD527" s="119"/>
      <c r="AE527" s="262" t="s">
        <v>22</v>
      </c>
      <c r="AF527" s="1035" t="str">
        <f t="shared" si="180"/>
        <v>►</v>
      </c>
      <c r="AG527" s="1036" t="str">
        <f t="shared" si="181"/>
        <v/>
      </c>
      <c r="AH527" s="1037" t="str">
        <f t="shared" si="182"/>
        <v/>
      </c>
      <c r="AI527" s="1036" t="str">
        <f t="shared" si="183"/>
        <v/>
      </c>
      <c r="AJ527" s="1037" t="str">
        <f t="shared" si="184"/>
        <v/>
      </c>
      <c r="AK527" s="1037">
        <f>IF(AND(L527="A",COUNTIF(BJ15:BL62,TRIM(U527))&gt;0),1,0)</f>
        <v>0</v>
      </c>
      <c r="AL527" s="1051" t="str" cm="1">
        <f t="array" ref="AL527">IF(AF527&lt;&gt;"A","",IFERROR((IFERROR(_xlfn.XLOOKUP(TRIM(SUBSTITUTE(U527,CHAR(160)," ")),BJ15:BJ62,BM15:BM62),IFERROR(_xlfn.XLOOKUP(TRIM(SUBSTITUTE(U527,CHAR(160)," ")),BK15:BK62,BM15:BM62),_xlfn.XLOOKUP(TRIM(SUBSTITUTE(U527,CHAR(160)," ")),BL15:BL62,BM15:BM62))))*T527*IF(ISBLANK(Q527),1,Q527)+IFERROR(_xlfn.XLOOKUP("RECHERCHEX",TRIM(L527:AD527),L527:AD527),0),0))</f>
        <v/>
      </c>
      <c r="AM527" s="1038">
        <f t="shared" si="185"/>
        <v>0</v>
      </c>
      <c r="AN527" s="1627" t="str">
        <f t="shared" si="186"/>
        <v/>
      </c>
      <c r="AO527" s="1039">
        <f t="shared" si="187"/>
        <v>0</v>
      </c>
      <c r="AP527" s="1039">
        <f t="shared" si="188"/>
        <v>0</v>
      </c>
      <c r="AQ527" s="1052">
        <f>IF(AO527&gt;0,AS9,0)</f>
        <v>0</v>
      </c>
      <c r="AR527" s="1626" t="str">
        <f>IF(TRIM(AG527)="▼ recette suivante", AG527, IF(AQ527&gt;0, IF(AT9&lt;&gt;"", AT9&amp;"-ou.or.o ❾ + or - &gt;", ""), ""))</f>
        <v/>
      </c>
      <c r="AS527" s="1064"/>
      <c r="AT527" s="1064"/>
      <c r="AU527" s="1053">
        <f t="shared" si="189"/>
        <v>0</v>
      </c>
      <c r="AV527" s="1054">
        <f>IF(AK527,IF(OR(AU527="",N(AU527)&lt;=0.000000001),"",_xlfn.XLOOKUP(AJ527,BJ15:BJ62,BN15:BN62,_xlfn.XLOOKUP(AJ527,BK15:BK62,BN15:BN62,_xlfn.XLOOKUP(AJ527,BL15:BL62,BN15:BN62,"")))),0)</f>
        <v>0</v>
      </c>
      <c r="AW527" s="1067" cm="1">
        <f t="array" ref="AW527">IF(AK527&lt;&gt;1,0,IF(OR(AU527="",N(AU527)&lt;=0.000000001),"",IF(OR(AO527="",N(AO527)&lt;=0.000000001),0,IF(ISNUMBER(AU527),IFERROR(_xlfn.LET(_xlpm.ai_test,TRIM(AJ527),_xlpm.r,IFERROR(_xlfn.XLOOKUP(_xlpm.ai_test,BJ15:BJ62,ROW(BJ15:BJ62),0,1),IFERROR(_xlfn.XLOOKUP(_xlpm.ai_test,BK15:BK62,ROW(BK15:BK62),0,1),_xlfn.XLOOKUP(_xlpm.ai_test,BL15:BL62,ROW(BL15:BL62),0,1))),_xlpm.p,_xlpm.r-MIN(ROW(BJ15:BJ62))+1,_xlpm.f,INDEX(BM15:BM62,_xlpm.p),_xlpm.u,INDEX(BN15:BN62,_xlpm.p),_xlpm.s,INDEX(BP15:BP62,_xlpm.p),_xlpm.q,N(AU527)/_xlpm.f,IF(_xlpm.q&gt;=_xlpm.s,ROUND(_xlpm.q,1)&amp;" "&amp;_xlpm.ai_test&amp;" = "&amp;ROUND(_xlpm.q*_xlpm.f,1)&amp;" "&amp;_xlpm.u,ROUND(_xlpm.q,1)&amp;" "&amp;_xlpm.ai_test)),""),""))))</f>
        <v>0</v>
      </c>
      <c r="AX527" s="1055"/>
      <c r="AY527" s="1053">
        <f t="shared" si="190"/>
        <v>0</v>
      </c>
      <c r="AZ527" s="1054" t="str">
        <f t="shared" si="191"/>
        <v/>
      </c>
      <c r="BA527" s="1056">
        <f t="shared" si="192"/>
        <v>0</v>
      </c>
      <c r="BB527" s="1057" t="str">
        <f t="shared" si="193"/>
        <v/>
      </c>
      <c r="BC527" s="1046"/>
      <c r="BD527" s="1058">
        <f t="shared" si="194"/>
        <v>0</v>
      </c>
      <c r="BE527" s="1048" t="str">
        <f t="shared" si="195"/>
        <v/>
      </c>
      <c r="BF527" s="262" t="s">
        <v>22</v>
      </c>
      <c r="BG527" s="1027">
        <f t="shared" si="196"/>
        <v>0</v>
      </c>
      <c r="BH527" s="1028">
        <f t="shared" si="197"/>
        <v>0</v>
      </c>
      <c r="BI527"/>
      <c r="BR527"/>
      <c r="BS527"/>
      <c r="BT527"/>
      <c r="BU527"/>
      <c r="BV527"/>
      <c r="BW527"/>
      <c r="BX527" s="964" t="str">
        <f t="shared" si="198"/>
        <v>►</v>
      </c>
      <c r="BY527" s="848"/>
      <c r="BZ527" s="848"/>
      <c r="CA527" s="848"/>
      <c r="CB527" s="848"/>
      <c r="CC527" s="848"/>
      <c r="CD527" s="262"/>
      <c r="CE527"/>
      <c r="CF527"/>
      <c r="CG527"/>
      <c r="CH527"/>
      <c r="CI527"/>
      <c r="CJ527"/>
      <c r="CK527"/>
      <c r="CL527" s="262"/>
      <c r="CM527"/>
      <c r="CN527"/>
      <c r="CO527"/>
      <c r="CP527"/>
      <c r="CQ527"/>
      <c r="CR527"/>
      <c r="CS527"/>
      <c r="CT527" s="262"/>
      <c r="CU527"/>
      <c r="CV527"/>
      <c r="CW527"/>
      <c r="CX527"/>
      <c r="CY527"/>
      <c r="CZ527"/>
      <c r="DA527"/>
      <c r="DB527" s="262"/>
      <c r="DC527" s="3">
        <v>1</v>
      </c>
    </row>
    <row r="528" spans="3:107" s="701" customFormat="1" ht="21" customHeight="1">
      <c r="C528"/>
      <c r="D528" s="262"/>
      <c r="E528" s="262"/>
      <c r="F528" s="262"/>
      <c r="G528" s="262"/>
      <c r="H528" s="262"/>
      <c r="I528" s="262"/>
      <c r="J528" s="262"/>
      <c r="K528" s="262"/>
      <c r="L528" s="115" t="s">
        <v>16</v>
      </c>
      <c r="M528" s="3141"/>
      <c r="N528" s="3142"/>
      <c r="O528" s="3141"/>
      <c r="P528" s="3143"/>
      <c r="Q528" s="3144"/>
      <c r="R528" s="3145"/>
      <c r="S528" s="3146"/>
      <c r="T528" s="3147"/>
      <c r="U528" s="3148"/>
      <c r="V528" s="3149"/>
      <c r="W528" s="2109"/>
      <c r="X528" s="3150"/>
      <c r="Y528" s="117"/>
      <c r="Z528" s="3151"/>
      <c r="AA528" s="3152"/>
      <c r="AB528" s="3153"/>
      <c r="AC528" s="3154"/>
      <c r="AD528" s="119"/>
      <c r="AE528" s="262" t="s">
        <v>22</v>
      </c>
      <c r="AF528" s="1035" t="str">
        <f t="shared" si="180"/>
        <v>►</v>
      </c>
      <c r="AG528" s="1036" t="str">
        <f t="shared" si="181"/>
        <v/>
      </c>
      <c r="AH528" s="1037" t="str">
        <f t="shared" si="182"/>
        <v/>
      </c>
      <c r="AI528" s="1036" t="str">
        <f t="shared" si="183"/>
        <v/>
      </c>
      <c r="AJ528" s="1037" t="str">
        <f t="shared" si="184"/>
        <v/>
      </c>
      <c r="AK528" s="1037">
        <f>IF(AND(L528="A",COUNTIF(BJ15:BL62,TRIM(U528))&gt;0),1,0)</f>
        <v>0</v>
      </c>
      <c r="AL528" s="1051" t="str" cm="1">
        <f t="array" ref="AL528">IF(AF528&lt;&gt;"A","",IFERROR((IFERROR(_xlfn.XLOOKUP(TRIM(SUBSTITUTE(U528,CHAR(160)," ")),BJ15:BJ62,BM15:BM62),IFERROR(_xlfn.XLOOKUP(TRIM(SUBSTITUTE(U528,CHAR(160)," ")),BK15:BK62,BM15:BM62),_xlfn.XLOOKUP(TRIM(SUBSTITUTE(U528,CHAR(160)," ")),BL15:BL62,BM15:BM62))))*T528*IF(ISBLANK(Q528),1,Q528)+IFERROR(_xlfn.XLOOKUP("RECHERCHEX",TRIM(L528:AD528),L528:AD528),0),0))</f>
        <v/>
      </c>
      <c r="AM528" s="1038">
        <f t="shared" si="185"/>
        <v>0</v>
      </c>
      <c r="AN528" s="1627" t="str">
        <f t="shared" si="186"/>
        <v/>
      </c>
      <c r="AO528" s="1039">
        <f t="shared" si="187"/>
        <v>0</v>
      </c>
      <c r="AP528" s="1039">
        <f t="shared" si="188"/>
        <v>0</v>
      </c>
      <c r="AQ528" s="1040">
        <f>IF(AO528&gt;0,AS9,0)</f>
        <v>0</v>
      </c>
      <c r="AR528" s="1628" t="str">
        <f>IF(TRIM(AG528)="▼ recette suivante", AG528, IF(AQ528&gt;0, IF(AT9&lt;&gt;"", AT9&amp;"-ou.or.o ❾ + or - &gt;", ""), ""))</f>
        <v/>
      </c>
      <c r="AS528" s="1064"/>
      <c r="AT528" s="1064"/>
      <c r="AU528" s="1042">
        <f t="shared" si="189"/>
        <v>0</v>
      </c>
      <c r="AV528" s="1043">
        <f>IF(AK528,IF(OR(AU528="",N(AU528)&lt;=0.000000001),"",_xlfn.XLOOKUP(AJ528,BJ15:BJ62,BN15:BN62,_xlfn.XLOOKUP(AJ528,BK15:BK62,BN15:BN62,_xlfn.XLOOKUP(AJ528,BL15:BL62,BN15:BN62,"")))),0)</f>
        <v>0</v>
      </c>
      <c r="AW528" s="1065" cm="1">
        <f t="array" ref="AW528">IF(AK528&lt;&gt;1,0,IF(OR(AU528="",N(AU528)&lt;=0.000000001),"",IF(OR(AO528="",N(AO528)&lt;=0.000000001),0,IF(ISNUMBER(AU528),IFERROR(_xlfn.LET(_xlpm.ai_test,TRIM(AJ528),_xlpm.r,IFERROR(_xlfn.XLOOKUP(_xlpm.ai_test,BJ15:BJ62,ROW(BJ15:BJ62),0,1),IFERROR(_xlfn.XLOOKUP(_xlpm.ai_test,BK15:BK62,ROW(BK15:BK62),0,1),_xlfn.XLOOKUP(_xlpm.ai_test,BL15:BL62,ROW(BL15:BL62),0,1))),_xlpm.p,_xlpm.r-MIN(ROW(BJ15:BJ62))+1,_xlpm.f,INDEX(BM15:BM62,_xlpm.p),_xlpm.u,INDEX(BN15:BN62,_xlpm.p),_xlpm.s,INDEX(BP15:BP62,_xlpm.p),_xlpm.q,N(AU528)/_xlpm.f,IF(_xlpm.q&gt;=_xlpm.s,ROUND(_xlpm.q,1)&amp;" "&amp;_xlpm.ai_test&amp;" = "&amp;ROUND(_xlpm.q*_xlpm.f,1)&amp;" "&amp;_xlpm.u,ROUND(_xlpm.q,1)&amp;" "&amp;_xlpm.ai_test)),""),""))))</f>
        <v>0</v>
      </c>
      <c r="AX528" s="1055"/>
      <c r="AY528" s="1042">
        <f t="shared" si="190"/>
        <v>0</v>
      </c>
      <c r="AZ528" s="1043" t="str">
        <f t="shared" si="191"/>
        <v/>
      </c>
      <c r="BA528" s="1044">
        <f t="shared" si="192"/>
        <v>0</v>
      </c>
      <c r="BB528" s="1045" t="str">
        <f t="shared" si="193"/>
        <v/>
      </c>
      <c r="BC528" s="1046"/>
      <c r="BD528" s="1047">
        <f t="shared" si="194"/>
        <v>0</v>
      </c>
      <c r="BE528" s="1048" t="str">
        <f t="shared" si="195"/>
        <v/>
      </c>
      <c r="BF528" s="262" t="s">
        <v>22</v>
      </c>
      <c r="BG528" s="1027">
        <f t="shared" si="196"/>
        <v>0</v>
      </c>
      <c r="BH528" s="1028">
        <f t="shared" si="197"/>
        <v>0</v>
      </c>
      <c r="BI528"/>
      <c r="BR528"/>
      <c r="BS528"/>
      <c r="BT528"/>
      <c r="BU528"/>
      <c r="BV528"/>
      <c r="BW528"/>
      <c r="BX528" s="964" t="str">
        <f t="shared" si="198"/>
        <v>►</v>
      </c>
      <c r="BY528" s="848"/>
      <c r="BZ528" s="848"/>
      <c r="CA528" s="848"/>
      <c r="CB528" s="848"/>
      <c r="CC528" s="848"/>
      <c r="CD528" s="262"/>
      <c r="CE528"/>
      <c r="CF528"/>
      <c r="CG528"/>
      <c r="CH528"/>
      <c r="CI528"/>
      <c r="CJ528"/>
      <c r="CK528"/>
      <c r="CL528" s="262"/>
      <c r="CM528"/>
      <c r="CN528"/>
      <c r="CO528"/>
      <c r="CP528"/>
      <c r="CQ528"/>
      <c r="CR528"/>
      <c r="CS528"/>
      <c r="CT528" s="262"/>
      <c r="CU528"/>
      <c r="CV528"/>
      <c r="CW528"/>
      <c r="CX528"/>
      <c r="CY528"/>
      <c r="CZ528"/>
      <c r="DA528"/>
      <c r="DB528" s="262"/>
      <c r="DC528" s="3">
        <v>1</v>
      </c>
    </row>
    <row r="529" spans="3:107" s="701" customFormat="1" ht="21" customHeight="1">
      <c r="C529"/>
      <c r="D529" s="262"/>
      <c r="E529" s="262"/>
      <c r="F529" s="262"/>
      <c r="G529" s="262"/>
      <c r="H529" s="262"/>
      <c r="I529" s="262"/>
      <c r="J529" s="262"/>
      <c r="K529" s="262"/>
      <c r="L529" s="115" t="s">
        <v>16</v>
      </c>
      <c r="M529" s="3141"/>
      <c r="N529" s="3142"/>
      <c r="O529" s="3141"/>
      <c r="P529" s="3143"/>
      <c r="Q529" s="3144"/>
      <c r="R529" s="3145"/>
      <c r="S529" s="3146"/>
      <c r="T529" s="3147"/>
      <c r="U529" s="3148"/>
      <c r="V529" s="3149"/>
      <c r="W529" s="2109"/>
      <c r="X529" s="3150"/>
      <c r="Y529" s="117"/>
      <c r="Z529" s="3151"/>
      <c r="AA529" s="3152"/>
      <c r="AB529" s="3153"/>
      <c r="AC529" s="3154"/>
      <c r="AD529" s="119"/>
      <c r="AE529" s="262" t="s">
        <v>22</v>
      </c>
      <c r="AF529" s="1035" t="str">
        <f t="shared" si="180"/>
        <v>►</v>
      </c>
      <c r="AG529" s="1036" t="str">
        <f t="shared" si="181"/>
        <v/>
      </c>
      <c r="AH529" s="1037" t="str">
        <f t="shared" si="182"/>
        <v/>
      </c>
      <c r="AI529" s="1036" t="str">
        <f t="shared" si="183"/>
        <v/>
      </c>
      <c r="AJ529" s="1037" t="str">
        <f t="shared" si="184"/>
        <v/>
      </c>
      <c r="AK529" s="1037">
        <f>IF(AND(L529="A",COUNTIF(BJ15:BL62,TRIM(U529))&gt;0),1,0)</f>
        <v>0</v>
      </c>
      <c r="AL529" s="1051" t="str" cm="1">
        <f t="array" ref="AL529">IF(AF529&lt;&gt;"A","",IFERROR((IFERROR(_xlfn.XLOOKUP(TRIM(SUBSTITUTE(U529,CHAR(160)," ")),BJ15:BJ62,BM15:BM62),IFERROR(_xlfn.XLOOKUP(TRIM(SUBSTITUTE(U529,CHAR(160)," ")),BK15:BK62,BM15:BM62),_xlfn.XLOOKUP(TRIM(SUBSTITUTE(U529,CHAR(160)," ")),BL15:BL62,BM15:BM62))))*T529*IF(ISBLANK(Q529),1,Q529)+IFERROR(_xlfn.XLOOKUP("RECHERCHEX",TRIM(L529:AD529),L529:AD529),0),0))</f>
        <v/>
      </c>
      <c r="AM529" s="1038">
        <f t="shared" si="185"/>
        <v>0</v>
      </c>
      <c r="AN529" s="1627" t="str">
        <f t="shared" si="186"/>
        <v/>
      </c>
      <c r="AO529" s="1039">
        <f t="shared" si="187"/>
        <v>0</v>
      </c>
      <c r="AP529" s="1039">
        <f t="shared" si="188"/>
        <v>0</v>
      </c>
      <c r="AQ529" s="1052">
        <f>IF(AO529&gt;0,AS9,0)</f>
        <v>0</v>
      </c>
      <c r="AR529" s="1626" t="str">
        <f>IF(TRIM(AG529)="▼ recette suivante", AG529, IF(AQ529&gt;0, IF(AT9&lt;&gt;"", AT9&amp;"-ou.or.o ❾ + or - &gt;", ""), ""))</f>
        <v/>
      </c>
      <c r="AS529" s="1064"/>
      <c r="AT529" s="1064"/>
      <c r="AU529" s="1053">
        <f t="shared" si="189"/>
        <v>0</v>
      </c>
      <c r="AV529" s="1054">
        <f>IF(AK529,IF(OR(AU529="",N(AU529)&lt;=0.000000001),"",_xlfn.XLOOKUP(AJ529,BJ15:BJ62,BN15:BN62,_xlfn.XLOOKUP(AJ529,BK15:BK62,BN15:BN62,_xlfn.XLOOKUP(AJ529,BL15:BL62,BN15:BN62,"")))),0)</f>
        <v>0</v>
      </c>
      <c r="AW529" s="1067" cm="1">
        <f t="array" ref="AW529">IF(AK529&lt;&gt;1,0,IF(OR(AU529="",N(AU529)&lt;=0.000000001),"",IF(OR(AO529="",N(AO529)&lt;=0.000000001),0,IF(ISNUMBER(AU529),IFERROR(_xlfn.LET(_xlpm.ai_test,TRIM(AJ529),_xlpm.r,IFERROR(_xlfn.XLOOKUP(_xlpm.ai_test,BJ15:BJ62,ROW(BJ15:BJ62),0,1),IFERROR(_xlfn.XLOOKUP(_xlpm.ai_test,BK15:BK62,ROW(BK15:BK62),0,1),_xlfn.XLOOKUP(_xlpm.ai_test,BL15:BL62,ROW(BL15:BL62),0,1))),_xlpm.p,_xlpm.r-MIN(ROW(BJ15:BJ62))+1,_xlpm.f,INDEX(BM15:BM62,_xlpm.p),_xlpm.u,INDEX(BN15:BN62,_xlpm.p),_xlpm.s,INDEX(BP15:BP62,_xlpm.p),_xlpm.q,N(AU529)/_xlpm.f,IF(_xlpm.q&gt;=_xlpm.s,ROUND(_xlpm.q,1)&amp;" "&amp;_xlpm.ai_test&amp;" = "&amp;ROUND(_xlpm.q*_xlpm.f,1)&amp;" "&amp;_xlpm.u,ROUND(_xlpm.q,1)&amp;" "&amp;_xlpm.ai_test)),""),""))))</f>
        <v>0</v>
      </c>
      <c r="AX529" s="1055"/>
      <c r="AY529" s="1053">
        <f t="shared" si="190"/>
        <v>0</v>
      </c>
      <c r="AZ529" s="1054" t="str">
        <f t="shared" si="191"/>
        <v/>
      </c>
      <c r="BA529" s="1056">
        <f t="shared" si="192"/>
        <v>0</v>
      </c>
      <c r="BB529" s="1057" t="str">
        <f t="shared" si="193"/>
        <v/>
      </c>
      <c r="BC529" s="1046"/>
      <c r="BD529" s="1058">
        <f t="shared" si="194"/>
        <v>0</v>
      </c>
      <c r="BE529" s="1048" t="str">
        <f t="shared" si="195"/>
        <v/>
      </c>
      <c r="BF529" s="262" t="s">
        <v>22</v>
      </c>
      <c r="BG529" s="1027">
        <f t="shared" si="196"/>
        <v>0</v>
      </c>
      <c r="BH529" s="1028">
        <f t="shared" si="197"/>
        <v>0</v>
      </c>
      <c r="BI529"/>
      <c r="BR529"/>
      <c r="BS529"/>
      <c r="BT529"/>
      <c r="BU529"/>
      <c r="BV529"/>
      <c r="BW529"/>
      <c r="BX529" s="964" t="str">
        <f t="shared" si="198"/>
        <v>►</v>
      </c>
      <c r="BY529" s="848"/>
      <c r="BZ529" s="848"/>
      <c r="CA529" s="848"/>
      <c r="CB529" s="848"/>
      <c r="CC529" s="848"/>
      <c r="CD529" s="262"/>
      <c r="CE529"/>
      <c r="CF529"/>
      <c r="CG529"/>
      <c r="CH529"/>
      <c r="CI529"/>
      <c r="CJ529"/>
      <c r="CK529"/>
      <c r="CL529" s="262"/>
      <c r="CM529"/>
      <c r="CN529"/>
      <c r="CO529"/>
      <c r="CP529"/>
      <c r="CQ529"/>
      <c r="CR529"/>
      <c r="CS529"/>
      <c r="CT529" s="262"/>
      <c r="CU529"/>
      <c r="CV529"/>
      <c r="CW529"/>
      <c r="CX529"/>
      <c r="CY529"/>
      <c r="CZ529"/>
      <c r="DA529"/>
      <c r="DB529" s="262"/>
      <c r="DC529" s="3">
        <v>1</v>
      </c>
    </row>
    <row r="530" spans="3:107" s="701" customFormat="1" ht="21" customHeight="1">
      <c r="C530"/>
      <c r="D530" s="262"/>
      <c r="E530" s="262"/>
      <c r="F530" s="262"/>
      <c r="G530" s="262"/>
      <c r="H530" s="262"/>
      <c r="I530" s="262"/>
      <c r="J530" s="262"/>
      <c r="K530" s="262"/>
      <c r="L530" s="115" t="s">
        <v>16</v>
      </c>
      <c r="M530" s="3141"/>
      <c r="N530" s="3142"/>
      <c r="O530" s="3141"/>
      <c r="P530" s="3143"/>
      <c r="Q530" s="3144"/>
      <c r="R530" s="3145"/>
      <c r="S530" s="3146"/>
      <c r="T530" s="3147"/>
      <c r="U530" s="3148"/>
      <c r="V530" s="3149"/>
      <c r="W530" s="2109"/>
      <c r="X530" s="3150"/>
      <c r="Y530" s="117"/>
      <c r="Z530" s="3151"/>
      <c r="AA530" s="3152"/>
      <c r="AB530" s="3153"/>
      <c r="AC530" s="3154"/>
      <c r="AD530" s="119"/>
      <c r="AE530" s="262" t="s">
        <v>22</v>
      </c>
      <c r="AF530" s="1035" t="str">
        <f t="shared" si="180"/>
        <v>►</v>
      </c>
      <c r="AG530" s="1036" t="str">
        <f t="shared" si="181"/>
        <v/>
      </c>
      <c r="AH530" s="1037" t="str">
        <f t="shared" si="182"/>
        <v/>
      </c>
      <c r="AI530" s="1036" t="str">
        <f t="shared" si="183"/>
        <v/>
      </c>
      <c r="AJ530" s="1037" t="str">
        <f t="shared" si="184"/>
        <v/>
      </c>
      <c r="AK530" s="1037">
        <f>IF(AND(L530="A",COUNTIF(BJ15:BL62,TRIM(U530))&gt;0),1,0)</f>
        <v>0</v>
      </c>
      <c r="AL530" s="1051" t="str" cm="1">
        <f t="array" ref="AL530">IF(AF530&lt;&gt;"A","",IFERROR((IFERROR(_xlfn.XLOOKUP(TRIM(SUBSTITUTE(U530,CHAR(160)," ")),BJ15:BJ62,BM15:BM62),IFERROR(_xlfn.XLOOKUP(TRIM(SUBSTITUTE(U530,CHAR(160)," ")),BK15:BK62,BM15:BM62),_xlfn.XLOOKUP(TRIM(SUBSTITUTE(U530,CHAR(160)," ")),BL15:BL62,BM15:BM62))))*T530*IF(ISBLANK(Q530),1,Q530)+IFERROR(_xlfn.XLOOKUP("RECHERCHEX",TRIM(L530:AD530),L530:AD530),0),0))</f>
        <v/>
      </c>
      <c r="AM530" s="1038">
        <f t="shared" si="185"/>
        <v>0</v>
      </c>
      <c r="AN530" s="1627" t="str">
        <f t="shared" si="186"/>
        <v/>
      </c>
      <c r="AO530" s="1039">
        <f t="shared" si="187"/>
        <v>0</v>
      </c>
      <c r="AP530" s="1039">
        <f t="shared" si="188"/>
        <v>0</v>
      </c>
      <c r="AQ530" s="1040">
        <f>IF(AO530&gt;0,AS9,0)</f>
        <v>0</v>
      </c>
      <c r="AR530" s="1628" t="str">
        <f>IF(TRIM(AG530)="▼ recette suivante", AG530, IF(AQ530&gt;0, IF(AT9&lt;&gt;"", AT9&amp;"-ou.or.o ❾ + or - &gt;", ""), ""))</f>
        <v/>
      </c>
      <c r="AS530" s="1064"/>
      <c r="AT530" s="1064"/>
      <c r="AU530" s="1042">
        <f t="shared" si="189"/>
        <v>0</v>
      </c>
      <c r="AV530" s="1043">
        <f>IF(AK530,IF(OR(AU530="",N(AU530)&lt;=0.000000001),"",_xlfn.XLOOKUP(AJ530,BJ15:BJ62,BN15:BN62,_xlfn.XLOOKUP(AJ530,BK15:BK62,BN15:BN62,_xlfn.XLOOKUP(AJ530,BL15:BL62,BN15:BN62,"")))),0)</f>
        <v>0</v>
      </c>
      <c r="AW530" s="1065" cm="1">
        <f t="array" ref="AW530">IF(AK530&lt;&gt;1,0,IF(OR(AU530="",N(AU530)&lt;=0.000000001),"",IF(OR(AO530="",N(AO530)&lt;=0.000000001),0,IF(ISNUMBER(AU530),IFERROR(_xlfn.LET(_xlpm.ai_test,TRIM(AJ530),_xlpm.r,IFERROR(_xlfn.XLOOKUP(_xlpm.ai_test,BJ15:BJ62,ROW(BJ15:BJ62),0,1),IFERROR(_xlfn.XLOOKUP(_xlpm.ai_test,BK15:BK62,ROW(BK15:BK62),0,1),_xlfn.XLOOKUP(_xlpm.ai_test,BL15:BL62,ROW(BL15:BL62),0,1))),_xlpm.p,_xlpm.r-MIN(ROW(BJ15:BJ62))+1,_xlpm.f,INDEX(BM15:BM62,_xlpm.p),_xlpm.u,INDEX(BN15:BN62,_xlpm.p),_xlpm.s,INDEX(BP15:BP62,_xlpm.p),_xlpm.q,N(AU530)/_xlpm.f,IF(_xlpm.q&gt;=_xlpm.s,ROUND(_xlpm.q,1)&amp;" "&amp;_xlpm.ai_test&amp;" = "&amp;ROUND(_xlpm.q*_xlpm.f,1)&amp;" "&amp;_xlpm.u,ROUND(_xlpm.q,1)&amp;" "&amp;_xlpm.ai_test)),""),""))))</f>
        <v>0</v>
      </c>
      <c r="AX530" s="1055"/>
      <c r="AY530" s="1042">
        <f t="shared" si="190"/>
        <v>0</v>
      </c>
      <c r="AZ530" s="1043" t="str">
        <f t="shared" si="191"/>
        <v/>
      </c>
      <c r="BA530" s="1044">
        <f t="shared" si="192"/>
        <v>0</v>
      </c>
      <c r="BB530" s="1045" t="str">
        <f t="shared" si="193"/>
        <v/>
      </c>
      <c r="BC530" s="1046"/>
      <c r="BD530" s="1047">
        <f t="shared" si="194"/>
        <v>0</v>
      </c>
      <c r="BE530" s="1048" t="str">
        <f t="shared" si="195"/>
        <v/>
      </c>
      <c r="BF530" s="262" t="s">
        <v>22</v>
      </c>
      <c r="BG530" s="1027">
        <f t="shared" si="196"/>
        <v>0</v>
      </c>
      <c r="BH530" s="1028">
        <f t="shared" si="197"/>
        <v>0</v>
      </c>
      <c r="BI530"/>
      <c r="BR530"/>
      <c r="BS530"/>
      <c r="BT530"/>
      <c r="BU530"/>
      <c r="BV530"/>
      <c r="BW530"/>
      <c r="BX530" s="964" t="str">
        <f t="shared" si="198"/>
        <v>►</v>
      </c>
      <c r="BY530" s="848"/>
      <c r="BZ530" s="848"/>
      <c r="CA530" s="848"/>
      <c r="CB530" s="848"/>
      <c r="CC530" s="848"/>
      <c r="CD530" s="262"/>
      <c r="CE530"/>
      <c r="CF530"/>
      <c r="CG530"/>
      <c r="CH530"/>
      <c r="CI530"/>
      <c r="CJ530"/>
      <c r="CK530"/>
      <c r="CL530" s="262"/>
      <c r="CM530"/>
      <c r="CN530"/>
      <c r="CO530"/>
      <c r="CP530"/>
      <c r="CQ530"/>
      <c r="CR530"/>
      <c r="CS530"/>
      <c r="CT530" s="262"/>
      <c r="CU530"/>
      <c r="CV530"/>
      <c r="CW530"/>
      <c r="CX530"/>
      <c r="CY530"/>
      <c r="CZ530"/>
      <c r="DA530"/>
      <c r="DB530" s="262"/>
      <c r="DC530" s="3">
        <v>1</v>
      </c>
    </row>
    <row r="531" spans="3:107" s="701" customFormat="1" ht="21" customHeight="1">
      <c r="C531"/>
      <c r="D531" s="262"/>
      <c r="E531" s="262"/>
      <c r="F531" s="262"/>
      <c r="G531" s="262"/>
      <c r="H531" s="262"/>
      <c r="I531" s="262"/>
      <c r="J531" s="262"/>
      <c r="K531" s="262"/>
      <c r="L531" s="115" t="s">
        <v>16</v>
      </c>
      <c r="M531" s="3141"/>
      <c r="N531" s="3142"/>
      <c r="O531" s="3141"/>
      <c r="P531" s="3143"/>
      <c r="Q531" s="3144"/>
      <c r="R531" s="3145"/>
      <c r="S531" s="3146"/>
      <c r="T531" s="3147"/>
      <c r="U531" s="3148"/>
      <c r="V531" s="3149"/>
      <c r="W531" s="2109"/>
      <c r="X531" s="3150"/>
      <c r="Y531" s="117"/>
      <c r="Z531" s="3151"/>
      <c r="AA531" s="3152"/>
      <c r="AB531" s="3153"/>
      <c r="AC531" s="3154"/>
      <c r="AD531" s="119"/>
      <c r="AE531" s="262" t="s">
        <v>22</v>
      </c>
      <c r="AF531" s="1035" t="str">
        <f t="shared" si="180"/>
        <v>►</v>
      </c>
      <c r="AG531" s="1036" t="str">
        <f t="shared" si="181"/>
        <v/>
      </c>
      <c r="AH531" s="1037" t="str">
        <f t="shared" si="182"/>
        <v/>
      </c>
      <c r="AI531" s="1036" t="str">
        <f t="shared" si="183"/>
        <v/>
      </c>
      <c r="AJ531" s="1037" t="str">
        <f t="shared" si="184"/>
        <v/>
      </c>
      <c r="AK531" s="1037">
        <f>IF(AND(L531="A",COUNTIF(BJ15:BL62,TRIM(U531))&gt;0),1,0)</f>
        <v>0</v>
      </c>
      <c r="AL531" s="1051" t="str" cm="1">
        <f t="array" ref="AL531">IF(AF531&lt;&gt;"A","",IFERROR((IFERROR(_xlfn.XLOOKUP(TRIM(SUBSTITUTE(U531,CHAR(160)," ")),BJ15:BJ62,BM15:BM62),IFERROR(_xlfn.XLOOKUP(TRIM(SUBSTITUTE(U531,CHAR(160)," ")),BK15:BK62,BM15:BM62),_xlfn.XLOOKUP(TRIM(SUBSTITUTE(U531,CHAR(160)," ")),BL15:BL62,BM15:BM62))))*T531*IF(ISBLANK(Q531),1,Q531)+IFERROR(_xlfn.XLOOKUP("RECHERCHEX",TRIM(L531:AD531),L531:AD531),0),0))</f>
        <v/>
      </c>
      <c r="AM531" s="1038">
        <f t="shared" si="185"/>
        <v>0</v>
      </c>
      <c r="AN531" s="1627" t="str">
        <f t="shared" si="186"/>
        <v/>
      </c>
      <c r="AO531" s="1039">
        <f t="shared" si="187"/>
        <v>0</v>
      </c>
      <c r="AP531" s="1039">
        <f t="shared" si="188"/>
        <v>0</v>
      </c>
      <c r="AQ531" s="1052">
        <f>IF(AO531&gt;0,AS9,0)</f>
        <v>0</v>
      </c>
      <c r="AR531" s="1626" t="str">
        <f>IF(TRIM(AG531)="▼ recette suivante", AG531, IF(AQ531&gt;0, IF(AT9&lt;&gt;"", AT9&amp;"-ou.or.o ❾ + or - &gt;", ""), ""))</f>
        <v/>
      </c>
      <c r="AS531" s="1064"/>
      <c r="AT531" s="1064"/>
      <c r="AU531" s="1053">
        <f t="shared" si="189"/>
        <v>0</v>
      </c>
      <c r="AV531" s="1054">
        <f>IF(AK531,IF(OR(AU531="",N(AU531)&lt;=0.000000001),"",_xlfn.XLOOKUP(AJ531,BJ15:BJ62,BN15:BN62,_xlfn.XLOOKUP(AJ531,BK15:BK62,BN15:BN62,_xlfn.XLOOKUP(AJ531,BL15:BL62,BN15:BN62,"")))),0)</f>
        <v>0</v>
      </c>
      <c r="AW531" s="1067" cm="1">
        <f t="array" ref="AW531">IF(AK531&lt;&gt;1,0,IF(OR(AU531="",N(AU531)&lt;=0.000000001),"",IF(OR(AO531="",N(AO531)&lt;=0.000000001),0,IF(ISNUMBER(AU531),IFERROR(_xlfn.LET(_xlpm.ai_test,TRIM(AJ531),_xlpm.r,IFERROR(_xlfn.XLOOKUP(_xlpm.ai_test,BJ15:BJ62,ROW(BJ15:BJ62),0,1),IFERROR(_xlfn.XLOOKUP(_xlpm.ai_test,BK15:BK62,ROW(BK15:BK62),0,1),_xlfn.XLOOKUP(_xlpm.ai_test,BL15:BL62,ROW(BL15:BL62),0,1))),_xlpm.p,_xlpm.r-MIN(ROW(BJ15:BJ62))+1,_xlpm.f,INDEX(BM15:BM62,_xlpm.p),_xlpm.u,INDEX(BN15:BN62,_xlpm.p),_xlpm.s,INDEX(BP15:BP62,_xlpm.p),_xlpm.q,N(AU531)/_xlpm.f,IF(_xlpm.q&gt;=_xlpm.s,ROUND(_xlpm.q,1)&amp;" "&amp;_xlpm.ai_test&amp;" = "&amp;ROUND(_xlpm.q*_xlpm.f,1)&amp;" "&amp;_xlpm.u,ROUND(_xlpm.q,1)&amp;" "&amp;_xlpm.ai_test)),""),""))))</f>
        <v>0</v>
      </c>
      <c r="AX531" s="1055"/>
      <c r="AY531" s="1053">
        <f t="shared" si="190"/>
        <v>0</v>
      </c>
      <c r="AZ531" s="1054" t="str">
        <f t="shared" si="191"/>
        <v/>
      </c>
      <c r="BA531" s="1056">
        <f t="shared" si="192"/>
        <v>0</v>
      </c>
      <c r="BB531" s="1057" t="str">
        <f t="shared" si="193"/>
        <v/>
      </c>
      <c r="BC531" s="1046"/>
      <c r="BD531" s="1058">
        <f t="shared" si="194"/>
        <v>0</v>
      </c>
      <c r="BE531" s="1048" t="str">
        <f t="shared" si="195"/>
        <v/>
      </c>
      <c r="BF531" s="262" t="s">
        <v>22</v>
      </c>
      <c r="BG531" s="1027">
        <f t="shared" si="196"/>
        <v>0</v>
      </c>
      <c r="BH531" s="1028">
        <f t="shared" si="197"/>
        <v>0</v>
      </c>
      <c r="BI531"/>
      <c r="BR531"/>
      <c r="BS531"/>
      <c r="BT531"/>
      <c r="BU531"/>
      <c r="BV531"/>
      <c r="BW531"/>
      <c r="BX531" s="964" t="str">
        <f t="shared" si="198"/>
        <v>►</v>
      </c>
      <c r="BY531" s="848"/>
      <c r="BZ531" s="848"/>
      <c r="CA531" s="848"/>
      <c r="CB531" s="848"/>
      <c r="CC531" s="848"/>
      <c r="CD531" s="262"/>
      <c r="CE531"/>
      <c r="CF531"/>
      <c r="CG531"/>
      <c r="CH531"/>
      <c r="CI531"/>
      <c r="CJ531"/>
      <c r="CK531"/>
      <c r="CL531" s="262"/>
      <c r="CM531"/>
      <c r="CN531"/>
      <c r="CO531"/>
      <c r="CP531"/>
      <c r="CQ531"/>
      <c r="CR531"/>
      <c r="CS531"/>
      <c r="CT531" s="262"/>
      <c r="CU531"/>
      <c r="CV531"/>
      <c r="CW531"/>
      <c r="CX531"/>
      <c r="CY531"/>
      <c r="CZ531"/>
      <c r="DA531"/>
      <c r="DB531" s="262"/>
      <c r="DC531" s="3">
        <v>1</v>
      </c>
    </row>
    <row r="532" spans="3:107" s="701" customFormat="1" ht="21" customHeight="1">
      <c r="C532"/>
      <c r="D532" s="262"/>
      <c r="E532" s="262"/>
      <c r="F532" s="262"/>
      <c r="G532" s="262"/>
      <c r="H532" s="262"/>
      <c r="I532" s="262"/>
      <c r="J532" s="262"/>
      <c r="K532" s="262"/>
      <c r="L532" s="115" t="s">
        <v>16</v>
      </c>
      <c r="M532" s="3141"/>
      <c r="N532" s="3142"/>
      <c r="O532" s="3141"/>
      <c r="P532" s="3143"/>
      <c r="Q532" s="3144"/>
      <c r="R532" s="3145"/>
      <c r="S532" s="3146"/>
      <c r="T532" s="3147"/>
      <c r="U532" s="3148"/>
      <c r="V532" s="3149"/>
      <c r="W532" s="2109"/>
      <c r="X532" s="3150"/>
      <c r="Y532" s="117"/>
      <c r="Z532" s="3151"/>
      <c r="AA532" s="3152"/>
      <c r="AB532" s="3153"/>
      <c r="AC532" s="3154"/>
      <c r="AD532" s="119"/>
      <c r="AE532" s="262" t="s">
        <v>22</v>
      </c>
      <c r="AF532" s="1035" t="str">
        <f t="shared" si="180"/>
        <v>►</v>
      </c>
      <c r="AG532" s="1036" t="str">
        <f t="shared" si="181"/>
        <v/>
      </c>
      <c r="AH532" s="1037" t="str">
        <f t="shared" si="182"/>
        <v/>
      </c>
      <c r="AI532" s="1036" t="str">
        <f t="shared" si="183"/>
        <v/>
      </c>
      <c r="AJ532" s="1037" t="str">
        <f t="shared" si="184"/>
        <v/>
      </c>
      <c r="AK532" s="1037">
        <f>IF(AND(L532="A",COUNTIF(BJ15:BL62,TRIM(U532))&gt;0),1,0)</f>
        <v>0</v>
      </c>
      <c r="AL532" s="1051" t="str" cm="1">
        <f t="array" ref="AL532">IF(AF532&lt;&gt;"A","",IFERROR((IFERROR(_xlfn.XLOOKUP(TRIM(SUBSTITUTE(U532,CHAR(160)," ")),BJ15:BJ62,BM15:BM62),IFERROR(_xlfn.XLOOKUP(TRIM(SUBSTITUTE(U532,CHAR(160)," ")),BK15:BK62,BM15:BM62),_xlfn.XLOOKUP(TRIM(SUBSTITUTE(U532,CHAR(160)," ")),BL15:BL62,BM15:BM62))))*T532*IF(ISBLANK(Q532),1,Q532)+IFERROR(_xlfn.XLOOKUP("RECHERCHEX",TRIM(L532:AD532),L532:AD532),0),0))</f>
        <v/>
      </c>
      <c r="AM532" s="1038">
        <f t="shared" si="185"/>
        <v>0</v>
      </c>
      <c r="AN532" s="1627" t="str">
        <f t="shared" si="186"/>
        <v/>
      </c>
      <c r="AO532" s="1039">
        <f t="shared" si="187"/>
        <v>0</v>
      </c>
      <c r="AP532" s="1039">
        <f t="shared" si="188"/>
        <v>0</v>
      </c>
      <c r="AQ532" s="1040">
        <f>IF(AO532&gt;0,AS9,0)</f>
        <v>0</v>
      </c>
      <c r="AR532" s="1628" t="str">
        <f>IF(TRIM(AG532)="▼ recette suivante", AG532, IF(AQ532&gt;0, IF(AT9&lt;&gt;"", AT9&amp;"-ou.or.o ❾ + or - &gt;", ""), ""))</f>
        <v/>
      </c>
      <c r="AS532" s="1064"/>
      <c r="AT532" s="1064"/>
      <c r="AU532" s="1042">
        <f t="shared" si="189"/>
        <v>0</v>
      </c>
      <c r="AV532" s="1043">
        <f>IF(AK532,IF(OR(AU532="",N(AU532)&lt;=0.000000001),"",_xlfn.XLOOKUP(AJ532,BJ15:BJ62,BN15:BN62,_xlfn.XLOOKUP(AJ532,BK15:BK62,BN15:BN62,_xlfn.XLOOKUP(AJ532,BL15:BL62,BN15:BN62,"")))),0)</f>
        <v>0</v>
      </c>
      <c r="AW532" s="1065" cm="1">
        <f t="array" ref="AW532">IF(AK532&lt;&gt;1,0,IF(OR(AU532="",N(AU532)&lt;=0.000000001),"",IF(OR(AO532="",N(AO532)&lt;=0.000000001),0,IF(ISNUMBER(AU532),IFERROR(_xlfn.LET(_xlpm.ai_test,TRIM(AJ532),_xlpm.r,IFERROR(_xlfn.XLOOKUP(_xlpm.ai_test,BJ15:BJ62,ROW(BJ15:BJ62),0,1),IFERROR(_xlfn.XLOOKUP(_xlpm.ai_test,BK15:BK62,ROW(BK15:BK62),0,1),_xlfn.XLOOKUP(_xlpm.ai_test,BL15:BL62,ROW(BL15:BL62),0,1))),_xlpm.p,_xlpm.r-MIN(ROW(BJ15:BJ62))+1,_xlpm.f,INDEX(BM15:BM62,_xlpm.p),_xlpm.u,INDEX(BN15:BN62,_xlpm.p),_xlpm.s,INDEX(BP15:BP62,_xlpm.p),_xlpm.q,N(AU532)/_xlpm.f,IF(_xlpm.q&gt;=_xlpm.s,ROUND(_xlpm.q,1)&amp;" "&amp;_xlpm.ai_test&amp;" = "&amp;ROUND(_xlpm.q*_xlpm.f,1)&amp;" "&amp;_xlpm.u,ROUND(_xlpm.q,1)&amp;" "&amp;_xlpm.ai_test)),""),""))))</f>
        <v>0</v>
      </c>
      <c r="AX532" s="1055"/>
      <c r="AY532" s="1042">
        <f t="shared" si="190"/>
        <v>0</v>
      </c>
      <c r="AZ532" s="1043" t="str">
        <f t="shared" si="191"/>
        <v/>
      </c>
      <c r="BA532" s="1044">
        <f t="shared" si="192"/>
        <v>0</v>
      </c>
      <c r="BB532" s="1045" t="str">
        <f t="shared" si="193"/>
        <v/>
      </c>
      <c r="BC532" s="1046"/>
      <c r="BD532" s="1047">
        <f t="shared" si="194"/>
        <v>0</v>
      </c>
      <c r="BE532" s="1048" t="str">
        <f t="shared" si="195"/>
        <v/>
      </c>
      <c r="BF532" s="262" t="s">
        <v>22</v>
      </c>
      <c r="BG532" s="1027">
        <f t="shared" si="196"/>
        <v>0</v>
      </c>
      <c r="BH532" s="1028">
        <f t="shared" si="197"/>
        <v>0</v>
      </c>
      <c r="BI532"/>
      <c r="BR532"/>
      <c r="BS532"/>
      <c r="BT532"/>
      <c r="BU532"/>
      <c r="BV532"/>
      <c r="BW532"/>
      <c r="BX532" s="964" t="str">
        <f t="shared" si="198"/>
        <v>►</v>
      </c>
      <c r="BY532" s="848"/>
      <c r="BZ532" s="848"/>
      <c r="CA532" s="848"/>
      <c r="CB532" s="848"/>
      <c r="CC532" s="848"/>
      <c r="CD532" s="262"/>
      <c r="CE532"/>
      <c r="CF532"/>
      <c r="CG532"/>
      <c r="CH532"/>
      <c r="CI532"/>
      <c r="CJ532"/>
      <c r="CK532"/>
      <c r="CL532" s="262"/>
      <c r="CM532"/>
      <c r="CN532"/>
      <c r="CO532"/>
      <c r="CP532"/>
      <c r="CQ532"/>
      <c r="CR532"/>
      <c r="CS532"/>
      <c r="CT532" s="262"/>
      <c r="CU532"/>
      <c r="CV532"/>
      <c r="CW532"/>
      <c r="CX532"/>
      <c r="CY532"/>
      <c r="CZ532"/>
      <c r="DA532"/>
      <c r="DB532" s="262"/>
      <c r="DC532" s="3">
        <v>1</v>
      </c>
    </row>
    <row r="533" spans="3:107" s="701" customFormat="1" ht="21" customHeight="1">
      <c r="C533"/>
      <c r="D533" s="262"/>
      <c r="E533" s="262"/>
      <c r="F533" s="262"/>
      <c r="G533" s="262"/>
      <c r="H533" s="262"/>
      <c r="I533" s="262"/>
      <c r="J533" s="262"/>
      <c r="K533" s="262"/>
      <c r="L533" s="115" t="s">
        <v>16</v>
      </c>
      <c r="M533" s="3141"/>
      <c r="N533" s="3142"/>
      <c r="O533" s="3141"/>
      <c r="P533" s="3143"/>
      <c r="Q533" s="3144"/>
      <c r="R533" s="3145"/>
      <c r="S533" s="3146"/>
      <c r="T533" s="3147"/>
      <c r="U533" s="3148"/>
      <c r="V533" s="3149"/>
      <c r="W533" s="2109"/>
      <c r="X533" s="3150"/>
      <c r="Y533" s="117"/>
      <c r="Z533" s="3151"/>
      <c r="AA533" s="3152"/>
      <c r="AB533" s="3153"/>
      <c r="AC533" s="3154"/>
      <c r="AD533" s="119"/>
      <c r="AE533" s="262" t="s">
        <v>22</v>
      </c>
      <c r="AF533" s="1035" t="str">
        <f t="shared" si="180"/>
        <v>►</v>
      </c>
      <c r="AG533" s="1036" t="str">
        <f t="shared" si="181"/>
        <v/>
      </c>
      <c r="AH533" s="1037" t="str">
        <f t="shared" si="182"/>
        <v/>
      </c>
      <c r="AI533" s="1036" t="str">
        <f t="shared" si="183"/>
        <v/>
      </c>
      <c r="AJ533" s="1037" t="str">
        <f t="shared" si="184"/>
        <v/>
      </c>
      <c r="AK533" s="1037">
        <f>IF(AND(L533="A",COUNTIF(BJ15:BL62,TRIM(U533))&gt;0),1,0)</f>
        <v>0</v>
      </c>
      <c r="AL533" s="1051" t="str" cm="1">
        <f t="array" ref="AL533">IF(AF533&lt;&gt;"A","",IFERROR((IFERROR(_xlfn.XLOOKUP(TRIM(SUBSTITUTE(U533,CHAR(160)," ")),BJ15:BJ62,BM15:BM62),IFERROR(_xlfn.XLOOKUP(TRIM(SUBSTITUTE(U533,CHAR(160)," ")),BK15:BK62,BM15:BM62),_xlfn.XLOOKUP(TRIM(SUBSTITUTE(U533,CHAR(160)," ")),BL15:BL62,BM15:BM62))))*T533*IF(ISBLANK(Q533),1,Q533)+IFERROR(_xlfn.XLOOKUP("RECHERCHEX",TRIM(L533:AD533),L533:AD533),0),0))</f>
        <v/>
      </c>
      <c r="AM533" s="1038">
        <f t="shared" si="185"/>
        <v>0</v>
      </c>
      <c r="AN533" s="1627" t="str">
        <f t="shared" si="186"/>
        <v/>
      </c>
      <c r="AO533" s="1039">
        <f t="shared" si="187"/>
        <v>0</v>
      </c>
      <c r="AP533" s="1039">
        <f t="shared" si="188"/>
        <v>0</v>
      </c>
      <c r="AQ533" s="1052">
        <f>IF(AO533&gt;0,AS9,0)</f>
        <v>0</v>
      </c>
      <c r="AR533" s="1626" t="str">
        <f>IF(TRIM(AG533)="▼ recette suivante", AG533, IF(AQ533&gt;0, IF(AT9&lt;&gt;"", AT9&amp;"-ou.or.o ❾ + or - &gt;", ""), ""))</f>
        <v/>
      </c>
      <c r="AS533" s="1064"/>
      <c r="AT533" s="1064"/>
      <c r="AU533" s="1053">
        <f t="shared" si="189"/>
        <v>0</v>
      </c>
      <c r="AV533" s="1054">
        <f>IF(AK533,IF(OR(AU533="",N(AU533)&lt;=0.000000001),"",_xlfn.XLOOKUP(AJ533,BJ15:BJ62,BN15:BN62,_xlfn.XLOOKUP(AJ533,BK15:BK62,BN15:BN62,_xlfn.XLOOKUP(AJ533,BL15:BL62,BN15:BN62,"")))),0)</f>
        <v>0</v>
      </c>
      <c r="AW533" s="1067" cm="1">
        <f t="array" ref="AW533">IF(AK533&lt;&gt;1,0,IF(OR(AU533="",N(AU533)&lt;=0.000000001),"",IF(OR(AO533="",N(AO533)&lt;=0.000000001),0,IF(ISNUMBER(AU533),IFERROR(_xlfn.LET(_xlpm.ai_test,TRIM(AJ533),_xlpm.r,IFERROR(_xlfn.XLOOKUP(_xlpm.ai_test,BJ15:BJ62,ROW(BJ15:BJ62),0,1),IFERROR(_xlfn.XLOOKUP(_xlpm.ai_test,BK15:BK62,ROW(BK15:BK62),0,1),_xlfn.XLOOKUP(_xlpm.ai_test,BL15:BL62,ROW(BL15:BL62),0,1))),_xlpm.p,_xlpm.r-MIN(ROW(BJ15:BJ62))+1,_xlpm.f,INDEX(BM15:BM62,_xlpm.p),_xlpm.u,INDEX(BN15:BN62,_xlpm.p),_xlpm.s,INDEX(BP15:BP62,_xlpm.p),_xlpm.q,N(AU533)/_xlpm.f,IF(_xlpm.q&gt;=_xlpm.s,ROUND(_xlpm.q,1)&amp;" "&amp;_xlpm.ai_test&amp;" = "&amp;ROUND(_xlpm.q*_xlpm.f,1)&amp;" "&amp;_xlpm.u,ROUND(_xlpm.q,1)&amp;" "&amp;_xlpm.ai_test)),""),""))))</f>
        <v>0</v>
      </c>
      <c r="AX533" s="1055"/>
      <c r="AY533" s="1053">
        <f t="shared" si="190"/>
        <v>0</v>
      </c>
      <c r="AZ533" s="1054" t="str">
        <f t="shared" si="191"/>
        <v/>
      </c>
      <c r="BA533" s="1056">
        <f t="shared" si="192"/>
        <v>0</v>
      </c>
      <c r="BB533" s="1057" t="str">
        <f t="shared" si="193"/>
        <v/>
      </c>
      <c r="BC533" s="1046"/>
      <c r="BD533" s="1058">
        <f t="shared" si="194"/>
        <v>0</v>
      </c>
      <c r="BE533" s="1048" t="str">
        <f t="shared" si="195"/>
        <v/>
      </c>
      <c r="BF533" s="262" t="s">
        <v>22</v>
      </c>
      <c r="BG533" s="1027">
        <f t="shared" si="196"/>
        <v>0</v>
      </c>
      <c r="BH533" s="1028">
        <f t="shared" si="197"/>
        <v>0</v>
      </c>
      <c r="BI533"/>
      <c r="BR533"/>
      <c r="BS533"/>
      <c r="BT533"/>
      <c r="BU533"/>
      <c r="BV533"/>
      <c r="BW533"/>
      <c r="BX533" s="964" t="str">
        <f t="shared" si="198"/>
        <v>►</v>
      </c>
      <c r="BY533" s="848"/>
      <c r="BZ533" s="848"/>
      <c r="CA533" s="848"/>
      <c r="CB533" s="848"/>
      <c r="CC533" s="848"/>
      <c r="CD533" s="262"/>
      <c r="CE533"/>
      <c r="CF533"/>
      <c r="CG533"/>
      <c r="CH533"/>
      <c r="CI533"/>
      <c r="CJ533"/>
      <c r="CK533"/>
      <c r="CL533" s="262"/>
      <c r="CM533"/>
      <c r="CN533"/>
      <c r="CO533"/>
      <c r="CP533"/>
      <c r="CQ533"/>
      <c r="CR533"/>
      <c r="CS533"/>
      <c r="CT533" s="262"/>
      <c r="CU533"/>
      <c r="CV533"/>
      <c r="CW533"/>
      <c r="CX533"/>
      <c r="CY533"/>
      <c r="CZ533"/>
      <c r="DA533"/>
      <c r="DB533" s="262"/>
      <c r="DC533" s="3">
        <v>1</v>
      </c>
    </row>
    <row r="534" spans="3:107" s="701" customFormat="1" ht="21" customHeight="1">
      <c r="C534"/>
      <c r="D534" s="262"/>
      <c r="E534" s="262"/>
      <c r="F534" s="262"/>
      <c r="G534" s="262"/>
      <c r="H534" s="262"/>
      <c r="I534" s="262"/>
      <c r="J534" s="262"/>
      <c r="K534" s="262"/>
      <c r="L534" s="115" t="s">
        <v>16</v>
      </c>
      <c r="M534" s="3141"/>
      <c r="N534" s="3142"/>
      <c r="O534" s="3141"/>
      <c r="P534" s="3143"/>
      <c r="Q534" s="3144"/>
      <c r="R534" s="3145"/>
      <c r="S534" s="3146"/>
      <c r="T534" s="3147"/>
      <c r="U534" s="3148"/>
      <c r="V534" s="3149"/>
      <c r="W534" s="2109"/>
      <c r="X534" s="3150"/>
      <c r="Y534" s="117"/>
      <c r="Z534" s="3151"/>
      <c r="AA534" s="3152"/>
      <c r="AB534" s="3153"/>
      <c r="AC534" s="3154"/>
      <c r="AD534" s="119"/>
      <c r="AE534" s="262" t="s">
        <v>22</v>
      </c>
      <c r="AF534" s="1035" t="str">
        <f t="shared" ref="AF534:AF549" si="199">IF(OR(AO534&gt;0,TRIM(AG534)="▼ recette suivante"),"A","►")</f>
        <v>►</v>
      </c>
      <c r="AG534" s="1036" t="str">
        <f t="shared" ref="AG534:AG549" si="200">IF(TRIM(Q534)="Adresse PC","▼ recette suivante",IF(AO534&gt;0,M534,""))</f>
        <v/>
      </c>
      <c r="AH534" s="1037" t="str">
        <f t="shared" ref="AH534:AH549" si="201">IF(AF534="A",N534,"")</f>
        <v/>
      </c>
      <c r="AI534" s="1036" t="str">
        <f t="shared" ref="AI534:AI549" si="202">IF(AF534="A",O534,"")</f>
        <v/>
      </c>
      <c r="AJ534" s="1037" t="str">
        <f t="shared" ref="AJ534:AJ549" si="203">IF(AF534="A",U534,"")</f>
        <v/>
      </c>
      <c r="AK534" s="1037">
        <f>IF(AND(L534="A",COUNTIF(BJ15:BL62,TRIM(U534))&gt;0),1,0)</f>
        <v>0</v>
      </c>
      <c r="AL534" s="1051" t="str" cm="1">
        <f t="array" ref="AL534">IF(AF534&lt;&gt;"A","",IFERROR((IFERROR(_xlfn.XLOOKUP(TRIM(SUBSTITUTE(U534,CHAR(160)," ")),BJ15:BJ62,BM15:BM62),IFERROR(_xlfn.XLOOKUP(TRIM(SUBSTITUTE(U534,CHAR(160)," ")),BK15:BK62,BM15:BM62),_xlfn.XLOOKUP(TRIM(SUBSTITUTE(U534,CHAR(160)," ")),BL15:BL62,BM15:BM62))))*T534*IF(ISBLANK(Q534),1,Q534)+IFERROR(_xlfn.XLOOKUP("RECHERCHEX",TRIM(L534:AD534),L534:AD534),0),0))</f>
        <v/>
      </c>
      <c r="AM534" s="1038">
        <f t="shared" ref="AM534:AM549" si="204">IF(AK534,IF(AL534&gt;0,"Kg",0),0)</f>
        <v>0</v>
      </c>
      <c r="AN534" s="1627" t="str">
        <f t="shared" ref="AN534:AN549" si="205">IF(AF534="A","❾ Author reference &gt;","")</f>
        <v/>
      </c>
      <c r="AO534" s="1039">
        <f t="shared" ref="AO534:AO549" si="206">IF(AK534,N534,0)</f>
        <v>0</v>
      </c>
      <c r="AP534" s="1039">
        <f t="shared" ref="AP534:AP549" si="207">IF(AK534,O534,0)</f>
        <v>0</v>
      </c>
      <c r="AQ534" s="1040">
        <f>IF(AO534&gt;0,AS9,0)</f>
        <v>0</v>
      </c>
      <c r="AR534" s="1628" t="str">
        <f>IF(TRIM(AG534)="▼ recette suivante", AG534, IF(AQ534&gt;0, IF(AT9&lt;&gt;"", AT9&amp;"-ou.or.o ❾ + or - &gt;", ""), ""))</f>
        <v/>
      </c>
      <c r="AS534" s="1064"/>
      <c r="AT534" s="1064"/>
      <c r="AU534" s="1042">
        <f t="shared" ref="AU534:AU549" si="208">IF(TRIM(AM534)="Kg",N(AL534)*N(BH534),0)</f>
        <v>0</v>
      </c>
      <c r="AV534" s="1043">
        <f>IF(AK534,IF(OR(AU534="",N(AU534)&lt;=0.000000001),"",_xlfn.XLOOKUP(AJ534,BJ15:BJ62,BN15:BN62,_xlfn.XLOOKUP(AJ534,BK15:BK62,BN15:BN62,_xlfn.XLOOKUP(AJ534,BL15:BL62,BN15:BN62,"")))),0)</f>
        <v>0</v>
      </c>
      <c r="AW534" s="1065" cm="1">
        <f t="array" ref="AW534">IF(AK534&lt;&gt;1,0,IF(OR(AU534="",N(AU534)&lt;=0.000000001),"",IF(OR(AO534="",N(AO534)&lt;=0.000000001),0,IF(ISNUMBER(AU534),IFERROR(_xlfn.LET(_xlpm.ai_test,TRIM(AJ534),_xlpm.r,IFERROR(_xlfn.XLOOKUP(_xlpm.ai_test,BJ15:BJ62,ROW(BJ15:BJ62),0,1),IFERROR(_xlfn.XLOOKUP(_xlpm.ai_test,BK15:BK62,ROW(BK15:BK62),0,1),_xlfn.XLOOKUP(_xlpm.ai_test,BL15:BL62,ROW(BL15:BL62),0,1))),_xlpm.p,_xlpm.r-MIN(ROW(BJ15:BJ62))+1,_xlpm.f,INDEX(BM15:BM62,_xlpm.p),_xlpm.u,INDEX(BN15:BN62,_xlpm.p),_xlpm.s,INDEX(BP15:BP62,_xlpm.p),_xlpm.q,N(AU534)/_xlpm.f,IF(_xlpm.q&gt;=_xlpm.s,ROUND(_xlpm.q,1)&amp;" "&amp;_xlpm.ai_test&amp;" = "&amp;ROUND(_xlpm.q*_xlpm.f,1)&amp;" "&amp;_xlpm.u,ROUND(_xlpm.q,1)&amp;" "&amp;_xlpm.ai_test)),""),""))))</f>
        <v>0</v>
      </c>
      <c r="AX534" s="1055"/>
      <c r="AY534" s="1042">
        <f t="shared" ref="AY534:AY549" si="209">IF(TRIM(AG534)="▼ recette suivante","▼next recipe ",IF(AU534="","",IF(ISBLANK(AX534),AU534,ROUND(AU534*(1-MIN(1,MAX(0,IF(AX534&gt;1,AX534/100,AX534)))),3))))</f>
        <v>0</v>
      </c>
      <c r="AZ534" s="1043" t="str">
        <f t="shared" ref="AZ534:AZ549" si="210">IF(AK534,AV534,"")</f>
        <v/>
      </c>
      <c r="BA534" s="1044">
        <f t="shared" ref="BA534:BA549" si="211">IF(ISNUMBER(BG534),IF(ABS(BG534)&lt;=0.000000001,0,BG534),0)</f>
        <v>0</v>
      </c>
      <c r="BB534" s="1045" t="str">
        <f t="shared" ref="BB534:BB549" si="212">IF(AK534,IF(N(BA534)&gt;0.000000001,R534,""),"")</f>
        <v/>
      </c>
      <c r="BC534" s="1046"/>
      <c r="BD534" s="1047">
        <f t="shared" ref="BD534:BD549" si="213">IF(OR(AO534=0,ISBLANK(BC534),ISTEXT(BA534)),0,(IF(AU534=0,BA534,AU534)*BC534))</f>
        <v>0</v>
      </c>
      <c r="BE534" s="1048" t="str">
        <f t="shared" ref="BE534:BE549" si="214">IF(IFERROR(SEARCH("Adresse PC",TRIM(Q534)),0)&gt;0,"▼ receta siguiente",IF(AY534&gt;0,W534,""))</f>
        <v/>
      </c>
      <c r="BF534" s="262" t="s">
        <v>22</v>
      </c>
      <c r="BG534" s="1027">
        <f t="shared" ref="BG534:BG549" si="215">IFERROR(_xlfn.LET(_xlpm.EPS,0.000000001,_xlpm.b,Q534/AO534,IF(ISNUMBER(AS534),_xlpm.b*AS534,IF(OR(ISBLANK(AS534),AS534=""),_xlpm.b*AQ534,IF(AND(BH534=0,ISNUMBER(Q534)),_xlpm.b/AQ534,0)))),0)</f>
        <v>0</v>
      </c>
      <c r="BH534" s="1028">
        <f t="shared" ref="BH534:BH549" si="216">IF(AL534&gt;0,IFERROR(IF(OR(ISBLANK(AS534),AS534=""),AQ534,AS534)/AO534,0),0)</f>
        <v>0</v>
      </c>
      <c r="BI534"/>
      <c r="BR534"/>
      <c r="BS534"/>
      <c r="BT534"/>
      <c r="BU534"/>
      <c r="BV534"/>
      <c r="BW534"/>
      <c r="BX534" s="964" t="str">
        <f t="shared" si="198"/>
        <v>►</v>
      </c>
      <c r="BY534" s="848"/>
      <c r="BZ534" s="848"/>
      <c r="CA534" s="848"/>
      <c r="CB534" s="848"/>
      <c r="CC534" s="848"/>
      <c r="CD534" s="262"/>
      <c r="CE534"/>
      <c r="CF534"/>
      <c r="CG534"/>
      <c r="CH534"/>
      <c r="CI534"/>
      <c r="CJ534"/>
      <c r="CK534"/>
      <c r="CL534" s="262"/>
      <c r="CM534"/>
      <c r="CN534"/>
      <c r="CO534"/>
      <c r="CP534"/>
      <c r="CQ534"/>
      <c r="CR534"/>
      <c r="CS534"/>
      <c r="CT534" s="262"/>
      <c r="CU534"/>
      <c r="CV534"/>
      <c r="CW534"/>
      <c r="CX534"/>
      <c r="CY534"/>
      <c r="CZ534"/>
      <c r="DA534"/>
      <c r="DB534" s="262"/>
      <c r="DC534" s="3">
        <v>1</v>
      </c>
    </row>
    <row r="535" spans="3:107" s="701" customFormat="1" ht="21" customHeight="1">
      <c r="C535"/>
      <c r="D535" s="262"/>
      <c r="E535" s="262"/>
      <c r="F535" s="262"/>
      <c r="G535" s="262"/>
      <c r="H535" s="262"/>
      <c r="I535" s="262"/>
      <c r="J535" s="262"/>
      <c r="K535" s="262"/>
      <c r="L535" s="115" t="s">
        <v>16</v>
      </c>
      <c r="M535" s="3141"/>
      <c r="N535" s="3142"/>
      <c r="O535" s="3141"/>
      <c r="P535" s="3143"/>
      <c r="Q535" s="3144"/>
      <c r="R535" s="3145"/>
      <c r="S535" s="3146"/>
      <c r="T535" s="3147"/>
      <c r="U535" s="3148"/>
      <c r="V535" s="3149"/>
      <c r="W535" s="2109"/>
      <c r="X535" s="3150"/>
      <c r="Y535" s="117"/>
      <c r="Z535" s="3151"/>
      <c r="AA535" s="3152"/>
      <c r="AB535" s="3153"/>
      <c r="AC535" s="3154"/>
      <c r="AD535" s="119"/>
      <c r="AE535" s="262" t="s">
        <v>22</v>
      </c>
      <c r="AF535" s="1035" t="str">
        <f t="shared" si="199"/>
        <v>►</v>
      </c>
      <c r="AG535" s="1036" t="str">
        <f t="shared" si="200"/>
        <v/>
      </c>
      <c r="AH535" s="1037" t="str">
        <f t="shared" si="201"/>
        <v/>
      </c>
      <c r="AI535" s="1036" t="str">
        <f t="shared" si="202"/>
        <v/>
      </c>
      <c r="AJ535" s="1037" t="str">
        <f t="shared" si="203"/>
        <v/>
      </c>
      <c r="AK535" s="1037">
        <f>IF(AND(L535="A",COUNTIF(BJ15:BL62,TRIM(U535))&gt;0),1,0)</f>
        <v>0</v>
      </c>
      <c r="AL535" s="1051" t="str" cm="1">
        <f t="array" ref="AL535">IF(AF535&lt;&gt;"A","",IFERROR((IFERROR(_xlfn.XLOOKUP(TRIM(SUBSTITUTE(U535,CHAR(160)," ")),BJ15:BJ62,BM15:BM62),IFERROR(_xlfn.XLOOKUP(TRIM(SUBSTITUTE(U535,CHAR(160)," ")),BK15:BK62,BM15:BM62),_xlfn.XLOOKUP(TRIM(SUBSTITUTE(U535,CHAR(160)," ")),BL15:BL62,BM15:BM62))))*T535*IF(ISBLANK(Q535),1,Q535)+IFERROR(_xlfn.XLOOKUP("RECHERCHEX",TRIM(L535:AD535),L535:AD535),0),0))</f>
        <v/>
      </c>
      <c r="AM535" s="1038">
        <f t="shared" si="204"/>
        <v>0</v>
      </c>
      <c r="AN535" s="1627" t="str">
        <f t="shared" si="205"/>
        <v/>
      </c>
      <c r="AO535" s="1039">
        <f t="shared" si="206"/>
        <v>0</v>
      </c>
      <c r="AP535" s="1039">
        <f t="shared" si="207"/>
        <v>0</v>
      </c>
      <c r="AQ535" s="1052">
        <f>IF(AO535&gt;0,AS9,0)</f>
        <v>0</v>
      </c>
      <c r="AR535" s="1626" t="str">
        <f>IF(TRIM(AG535)="▼ recette suivante", AG535, IF(AQ535&gt;0, IF(AT9&lt;&gt;"", AT9&amp;"-ou.or.o ❾ + or - &gt;", ""), ""))</f>
        <v/>
      </c>
      <c r="AS535" s="1064"/>
      <c r="AT535" s="1064"/>
      <c r="AU535" s="1053">
        <f t="shared" si="208"/>
        <v>0</v>
      </c>
      <c r="AV535" s="1054">
        <f>IF(AK535,IF(OR(AU535="",N(AU535)&lt;=0.000000001),"",_xlfn.XLOOKUP(AJ535,BJ15:BJ62,BN15:BN62,_xlfn.XLOOKUP(AJ535,BK15:BK62,BN15:BN62,_xlfn.XLOOKUP(AJ535,BL15:BL62,BN15:BN62,"")))),0)</f>
        <v>0</v>
      </c>
      <c r="AW535" s="1067" cm="1">
        <f t="array" ref="AW535">IF(AK535&lt;&gt;1,0,IF(OR(AU535="",N(AU535)&lt;=0.000000001),"",IF(OR(AO535="",N(AO535)&lt;=0.000000001),0,IF(ISNUMBER(AU535),IFERROR(_xlfn.LET(_xlpm.ai_test,TRIM(AJ535),_xlpm.r,IFERROR(_xlfn.XLOOKUP(_xlpm.ai_test,BJ15:BJ62,ROW(BJ15:BJ62),0,1),IFERROR(_xlfn.XLOOKUP(_xlpm.ai_test,BK15:BK62,ROW(BK15:BK62),0,1),_xlfn.XLOOKUP(_xlpm.ai_test,BL15:BL62,ROW(BL15:BL62),0,1))),_xlpm.p,_xlpm.r-MIN(ROW(BJ15:BJ62))+1,_xlpm.f,INDEX(BM15:BM62,_xlpm.p),_xlpm.u,INDEX(BN15:BN62,_xlpm.p),_xlpm.s,INDEX(BP15:BP62,_xlpm.p),_xlpm.q,N(AU535)/_xlpm.f,IF(_xlpm.q&gt;=_xlpm.s,ROUND(_xlpm.q,1)&amp;" "&amp;_xlpm.ai_test&amp;" = "&amp;ROUND(_xlpm.q*_xlpm.f,1)&amp;" "&amp;_xlpm.u,ROUND(_xlpm.q,1)&amp;" "&amp;_xlpm.ai_test)),""),""))))</f>
        <v>0</v>
      </c>
      <c r="AX535" s="1055"/>
      <c r="AY535" s="1053">
        <f t="shared" si="209"/>
        <v>0</v>
      </c>
      <c r="AZ535" s="1054" t="str">
        <f t="shared" si="210"/>
        <v/>
      </c>
      <c r="BA535" s="1056">
        <f t="shared" si="211"/>
        <v>0</v>
      </c>
      <c r="BB535" s="1057" t="str">
        <f t="shared" si="212"/>
        <v/>
      </c>
      <c r="BC535" s="1046"/>
      <c r="BD535" s="1058">
        <f t="shared" si="213"/>
        <v>0</v>
      </c>
      <c r="BE535" s="1048" t="str">
        <f t="shared" si="214"/>
        <v/>
      </c>
      <c r="BF535" s="262" t="s">
        <v>22</v>
      </c>
      <c r="BG535" s="1027">
        <f t="shared" si="215"/>
        <v>0</v>
      </c>
      <c r="BH535" s="1028">
        <f t="shared" si="216"/>
        <v>0</v>
      </c>
      <c r="BI535"/>
      <c r="BR535"/>
      <c r="BS535"/>
      <c r="BT535"/>
      <c r="BU535"/>
      <c r="BV535"/>
      <c r="BW535"/>
      <c r="BX535" s="964" t="str">
        <f t="shared" si="198"/>
        <v>►</v>
      </c>
      <c r="BY535" s="848"/>
      <c r="BZ535" s="848"/>
      <c r="CA535" s="848"/>
      <c r="CB535" s="848"/>
      <c r="CC535" s="848"/>
      <c r="CD535" s="262"/>
      <c r="CE535"/>
      <c r="CF535"/>
      <c r="CG535"/>
      <c r="CH535"/>
      <c r="CI535"/>
      <c r="CJ535"/>
      <c r="CK535"/>
      <c r="CL535" s="262"/>
      <c r="CM535"/>
      <c r="CN535"/>
      <c r="CO535"/>
      <c r="CP535"/>
      <c r="CQ535"/>
      <c r="CR535"/>
      <c r="CS535"/>
      <c r="CT535" s="262"/>
      <c r="CU535"/>
      <c r="CV535"/>
      <c r="CW535"/>
      <c r="CX535"/>
      <c r="CY535"/>
      <c r="CZ535"/>
      <c r="DA535"/>
      <c r="DB535" s="262"/>
      <c r="DC535" s="3">
        <v>1</v>
      </c>
    </row>
    <row r="536" spans="3:107" s="701" customFormat="1" ht="21" customHeight="1">
      <c r="C536"/>
      <c r="D536" s="262"/>
      <c r="E536" s="262"/>
      <c r="F536" s="262"/>
      <c r="G536" s="262"/>
      <c r="H536" s="262"/>
      <c r="I536" s="262"/>
      <c r="J536" s="262"/>
      <c r="K536" s="262"/>
      <c r="L536" s="115" t="s">
        <v>16</v>
      </c>
      <c r="M536" s="3141"/>
      <c r="N536" s="3142"/>
      <c r="O536" s="3141"/>
      <c r="P536" s="3143"/>
      <c r="Q536" s="3144"/>
      <c r="R536" s="3145"/>
      <c r="S536" s="3146"/>
      <c r="T536" s="3147"/>
      <c r="U536" s="3148"/>
      <c r="V536" s="3149"/>
      <c r="W536" s="2109"/>
      <c r="X536" s="3150"/>
      <c r="Y536" s="117"/>
      <c r="Z536" s="3151"/>
      <c r="AA536" s="3152"/>
      <c r="AB536" s="3153"/>
      <c r="AC536" s="3154"/>
      <c r="AD536" s="119"/>
      <c r="AE536" s="262" t="s">
        <v>22</v>
      </c>
      <c r="AF536" s="1035" t="str">
        <f t="shared" si="199"/>
        <v>►</v>
      </c>
      <c r="AG536" s="1036" t="str">
        <f t="shared" si="200"/>
        <v/>
      </c>
      <c r="AH536" s="1037" t="str">
        <f t="shared" si="201"/>
        <v/>
      </c>
      <c r="AI536" s="1036" t="str">
        <f t="shared" si="202"/>
        <v/>
      </c>
      <c r="AJ536" s="1037" t="str">
        <f t="shared" si="203"/>
        <v/>
      </c>
      <c r="AK536" s="1037">
        <f>IF(AND(L536="A",COUNTIF(BJ15:BL62,TRIM(U536))&gt;0),1,0)</f>
        <v>0</v>
      </c>
      <c r="AL536" s="1051" t="str" cm="1">
        <f t="array" ref="AL536">IF(AF536&lt;&gt;"A","",IFERROR((IFERROR(_xlfn.XLOOKUP(TRIM(SUBSTITUTE(U536,CHAR(160)," ")),BJ15:BJ62,BM15:BM62),IFERROR(_xlfn.XLOOKUP(TRIM(SUBSTITUTE(U536,CHAR(160)," ")),BK15:BK62,BM15:BM62),_xlfn.XLOOKUP(TRIM(SUBSTITUTE(U536,CHAR(160)," ")),BL15:BL62,BM15:BM62))))*T536*IF(ISBLANK(Q536),1,Q536)+IFERROR(_xlfn.XLOOKUP("RECHERCHEX",TRIM(L536:AD536),L536:AD536),0),0))</f>
        <v/>
      </c>
      <c r="AM536" s="1038">
        <f t="shared" si="204"/>
        <v>0</v>
      </c>
      <c r="AN536" s="1627" t="str">
        <f t="shared" si="205"/>
        <v/>
      </c>
      <c r="AO536" s="1039">
        <f t="shared" si="206"/>
        <v>0</v>
      </c>
      <c r="AP536" s="1039">
        <f t="shared" si="207"/>
        <v>0</v>
      </c>
      <c r="AQ536" s="1040">
        <f>IF(AO536&gt;0,AS9,0)</f>
        <v>0</v>
      </c>
      <c r="AR536" s="1628" t="str">
        <f>IF(TRIM(AG536)="▼ recette suivante", AG536, IF(AQ536&gt;0, IF(AT9&lt;&gt;"", AT9&amp;"-ou.or.o ❾ + or - &gt;", ""), ""))</f>
        <v/>
      </c>
      <c r="AS536" s="1064"/>
      <c r="AT536" s="1064"/>
      <c r="AU536" s="1042">
        <f t="shared" si="208"/>
        <v>0</v>
      </c>
      <c r="AV536" s="1043">
        <f>IF(AK536,IF(OR(AU536="",N(AU536)&lt;=0.000000001),"",_xlfn.XLOOKUP(AJ536,BJ15:BJ62,BN15:BN62,_xlfn.XLOOKUP(AJ536,BK15:BK62,BN15:BN62,_xlfn.XLOOKUP(AJ536,BL15:BL62,BN15:BN62,"")))),0)</f>
        <v>0</v>
      </c>
      <c r="AW536" s="1065" cm="1">
        <f t="array" ref="AW536">IF(AK536&lt;&gt;1,0,IF(OR(AU536="",N(AU536)&lt;=0.000000001),"",IF(OR(AO536="",N(AO536)&lt;=0.000000001),0,IF(ISNUMBER(AU536),IFERROR(_xlfn.LET(_xlpm.ai_test,TRIM(AJ536),_xlpm.r,IFERROR(_xlfn.XLOOKUP(_xlpm.ai_test,BJ15:BJ62,ROW(BJ15:BJ62),0,1),IFERROR(_xlfn.XLOOKUP(_xlpm.ai_test,BK15:BK62,ROW(BK15:BK62),0,1),_xlfn.XLOOKUP(_xlpm.ai_test,BL15:BL62,ROW(BL15:BL62),0,1))),_xlpm.p,_xlpm.r-MIN(ROW(BJ15:BJ62))+1,_xlpm.f,INDEX(BM15:BM62,_xlpm.p),_xlpm.u,INDEX(BN15:BN62,_xlpm.p),_xlpm.s,INDEX(BP15:BP62,_xlpm.p),_xlpm.q,N(AU536)/_xlpm.f,IF(_xlpm.q&gt;=_xlpm.s,ROUND(_xlpm.q,1)&amp;" "&amp;_xlpm.ai_test&amp;" = "&amp;ROUND(_xlpm.q*_xlpm.f,1)&amp;" "&amp;_xlpm.u,ROUND(_xlpm.q,1)&amp;" "&amp;_xlpm.ai_test)),""),""))))</f>
        <v>0</v>
      </c>
      <c r="AX536" s="1055"/>
      <c r="AY536" s="1042">
        <f t="shared" si="209"/>
        <v>0</v>
      </c>
      <c r="AZ536" s="1043" t="str">
        <f t="shared" si="210"/>
        <v/>
      </c>
      <c r="BA536" s="1044">
        <f t="shared" si="211"/>
        <v>0</v>
      </c>
      <c r="BB536" s="1045" t="str">
        <f t="shared" si="212"/>
        <v/>
      </c>
      <c r="BC536" s="1046"/>
      <c r="BD536" s="1047">
        <f t="shared" si="213"/>
        <v>0</v>
      </c>
      <c r="BE536" s="1048" t="str">
        <f t="shared" si="214"/>
        <v/>
      </c>
      <c r="BF536" s="262" t="s">
        <v>22</v>
      </c>
      <c r="BG536" s="1027">
        <f t="shared" si="215"/>
        <v>0</v>
      </c>
      <c r="BH536" s="1028">
        <f t="shared" si="216"/>
        <v>0</v>
      </c>
      <c r="BI536"/>
      <c r="BR536"/>
      <c r="BS536"/>
      <c r="BT536"/>
      <c r="BU536"/>
      <c r="BV536"/>
      <c r="BW536"/>
      <c r="BX536" s="964" t="str">
        <f t="shared" si="198"/>
        <v>►</v>
      </c>
      <c r="BY536" s="848"/>
      <c r="BZ536" s="848"/>
      <c r="CA536" s="848"/>
      <c r="CB536" s="848"/>
      <c r="CC536" s="848"/>
      <c r="CD536" s="262"/>
      <c r="CE536"/>
      <c r="CF536"/>
      <c r="CG536"/>
      <c r="CH536"/>
      <c r="CI536"/>
      <c r="CJ536"/>
      <c r="CK536"/>
      <c r="CL536" s="262"/>
      <c r="CM536"/>
      <c r="CN536"/>
      <c r="CO536"/>
      <c r="CP536"/>
      <c r="CQ536"/>
      <c r="CR536"/>
      <c r="CS536"/>
      <c r="CT536" s="262"/>
      <c r="CU536"/>
      <c r="CV536"/>
      <c r="CW536"/>
      <c r="CX536"/>
      <c r="CY536"/>
      <c r="CZ536"/>
      <c r="DA536"/>
      <c r="DB536" s="262"/>
      <c r="DC536" s="3">
        <v>1</v>
      </c>
    </row>
    <row r="537" spans="3:107" s="701" customFormat="1" ht="21" customHeight="1">
      <c r="C537"/>
      <c r="D537" s="262"/>
      <c r="E537" s="262"/>
      <c r="F537" s="262"/>
      <c r="G537" s="262"/>
      <c r="H537" s="262"/>
      <c r="I537" s="262"/>
      <c r="J537" s="262"/>
      <c r="K537" s="262"/>
      <c r="L537" s="115" t="s">
        <v>16</v>
      </c>
      <c r="M537" s="3141"/>
      <c r="N537" s="3142"/>
      <c r="O537" s="3141"/>
      <c r="P537" s="3143"/>
      <c r="Q537" s="3144"/>
      <c r="R537" s="3145"/>
      <c r="S537" s="3146"/>
      <c r="T537" s="3147"/>
      <c r="U537" s="3148"/>
      <c r="V537" s="3149"/>
      <c r="W537" s="2109"/>
      <c r="X537" s="3150"/>
      <c r="Y537" s="117"/>
      <c r="Z537" s="3151"/>
      <c r="AA537" s="3152"/>
      <c r="AB537" s="3153"/>
      <c r="AC537" s="3154"/>
      <c r="AD537" s="119"/>
      <c r="AE537" s="262" t="s">
        <v>22</v>
      </c>
      <c r="AF537" s="1035" t="str">
        <f t="shared" si="199"/>
        <v>►</v>
      </c>
      <c r="AG537" s="1036" t="str">
        <f t="shared" si="200"/>
        <v/>
      </c>
      <c r="AH537" s="1037" t="str">
        <f t="shared" si="201"/>
        <v/>
      </c>
      <c r="AI537" s="1036" t="str">
        <f t="shared" si="202"/>
        <v/>
      </c>
      <c r="AJ537" s="1037" t="str">
        <f t="shared" si="203"/>
        <v/>
      </c>
      <c r="AK537" s="1037">
        <f>IF(AND(L537="A",COUNTIF(BJ15:BL62,TRIM(U537))&gt;0),1,0)</f>
        <v>0</v>
      </c>
      <c r="AL537" s="1051" t="str" cm="1">
        <f t="array" ref="AL537">IF(AF537&lt;&gt;"A","",IFERROR((IFERROR(_xlfn.XLOOKUP(TRIM(SUBSTITUTE(U537,CHAR(160)," ")),BJ15:BJ62,BM15:BM62),IFERROR(_xlfn.XLOOKUP(TRIM(SUBSTITUTE(U537,CHAR(160)," ")),BK15:BK62,BM15:BM62),_xlfn.XLOOKUP(TRIM(SUBSTITUTE(U537,CHAR(160)," ")),BL15:BL62,BM15:BM62))))*T537*IF(ISBLANK(Q537),1,Q537)+IFERROR(_xlfn.XLOOKUP("RECHERCHEX",TRIM(L537:AD537),L537:AD537),0),0))</f>
        <v/>
      </c>
      <c r="AM537" s="1038">
        <f t="shared" si="204"/>
        <v>0</v>
      </c>
      <c r="AN537" s="1627" t="str">
        <f t="shared" si="205"/>
        <v/>
      </c>
      <c r="AO537" s="1039">
        <f t="shared" si="206"/>
        <v>0</v>
      </c>
      <c r="AP537" s="1039">
        <f t="shared" si="207"/>
        <v>0</v>
      </c>
      <c r="AQ537" s="1052">
        <f>IF(AO537&gt;0,AS9,0)</f>
        <v>0</v>
      </c>
      <c r="AR537" s="1626" t="str">
        <f>IF(TRIM(AG537)="▼ recette suivante", AG537, IF(AQ537&gt;0, IF(AT9&lt;&gt;"", AT9&amp;"-ou.or.o ❾ + or - &gt;", ""), ""))</f>
        <v/>
      </c>
      <c r="AS537" s="1064"/>
      <c r="AT537" s="1064"/>
      <c r="AU537" s="1053">
        <f t="shared" si="208"/>
        <v>0</v>
      </c>
      <c r="AV537" s="1054">
        <f>IF(AK537,IF(OR(AU537="",N(AU537)&lt;=0.000000001),"",_xlfn.XLOOKUP(AJ537,BJ15:BJ62,BN15:BN62,_xlfn.XLOOKUP(AJ537,BK15:BK62,BN15:BN62,_xlfn.XLOOKUP(AJ537,BL15:BL62,BN15:BN62,"")))),0)</f>
        <v>0</v>
      </c>
      <c r="AW537" s="1067" cm="1">
        <f t="array" ref="AW537">IF(AK537&lt;&gt;1,0,IF(OR(AU537="",N(AU537)&lt;=0.000000001),"",IF(OR(AO537="",N(AO537)&lt;=0.000000001),0,IF(ISNUMBER(AU537),IFERROR(_xlfn.LET(_xlpm.ai_test,TRIM(AJ537),_xlpm.r,IFERROR(_xlfn.XLOOKUP(_xlpm.ai_test,BJ15:BJ62,ROW(BJ15:BJ62),0,1),IFERROR(_xlfn.XLOOKUP(_xlpm.ai_test,BK15:BK62,ROW(BK15:BK62),0,1),_xlfn.XLOOKUP(_xlpm.ai_test,BL15:BL62,ROW(BL15:BL62),0,1))),_xlpm.p,_xlpm.r-MIN(ROW(BJ15:BJ62))+1,_xlpm.f,INDEX(BM15:BM62,_xlpm.p),_xlpm.u,INDEX(BN15:BN62,_xlpm.p),_xlpm.s,INDEX(BP15:BP62,_xlpm.p),_xlpm.q,N(AU537)/_xlpm.f,IF(_xlpm.q&gt;=_xlpm.s,ROUND(_xlpm.q,1)&amp;" "&amp;_xlpm.ai_test&amp;" = "&amp;ROUND(_xlpm.q*_xlpm.f,1)&amp;" "&amp;_xlpm.u,ROUND(_xlpm.q,1)&amp;" "&amp;_xlpm.ai_test)),""),""))))</f>
        <v>0</v>
      </c>
      <c r="AX537" s="1055"/>
      <c r="AY537" s="1053">
        <f t="shared" si="209"/>
        <v>0</v>
      </c>
      <c r="AZ537" s="1054" t="str">
        <f t="shared" si="210"/>
        <v/>
      </c>
      <c r="BA537" s="1056">
        <f t="shared" si="211"/>
        <v>0</v>
      </c>
      <c r="BB537" s="1057" t="str">
        <f t="shared" si="212"/>
        <v/>
      </c>
      <c r="BC537" s="1046"/>
      <c r="BD537" s="1058">
        <f t="shared" si="213"/>
        <v>0</v>
      </c>
      <c r="BE537" s="1048" t="str">
        <f t="shared" si="214"/>
        <v/>
      </c>
      <c r="BF537" s="262" t="s">
        <v>22</v>
      </c>
      <c r="BG537" s="1027">
        <f t="shared" si="215"/>
        <v>0</v>
      </c>
      <c r="BH537" s="1028">
        <f t="shared" si="216"/>
        <v>0</v>
      </c>
      <c r="BI537"/>
      <c r="BR537"/>
      <c r="BS537"/>
      <c r="BT537"/>
      <c r="BU537"/>
      <c r="BV537"/>
      <c r="BW537"/>
      <c r="BX537" s="964" t="str">
        <f t="shared" si="198"/>
        <v>►</v>
      </c>
      <c r="BY537" s="848"/>
      <c r="BZ537" s="848"/>
      <c r="CA537" s="848"/>
      <c r="CB537" s="848"/>
      <c r="CC537" s="848"/>
      <c r="CD537" s="262"/>
      <c r="CE537"/>
      <c r="CF537"/>
      <c r="CG537"/>
      <c r="CH537"/>
      <c r="CI537"/>
      <c r="CJ537"/>
      <c r="CK537"/>
      <c r="CL537" s="262"/>
      <c r="CM537"/>
      <c r="CN537"/>
      <c r="CO537"/>
      <c r="CP537"/>
      <c r="CQ537"/>
      <c r="CR537"/>
      <c r="CS537"/>
      <c r="CT537" s="262"/>
      <c r="CU537"/>
      <c r="CV537"/>
      <c r="CW537"/>
      <c r="CX537"/>
      <c r="CY537"/>
      <c r="CZ537"/>
      <c r="DA537"/>
      <c r="DB537" s="262"/>
      <c r="DC537" s="3">
        <v>1</v>
      </c>
    </row>
    <row r="538" spans="3:107" s="701" customFormat="1" ht="21" customHeight="1">
      <c r="C538"/>
      <c r="D538" s="262"/>
      <c r="E538" s="262"/>
      <c r="F538" s="262"/>
      <c r="G538" s="262"/>
      <c r="H538" s="262"/>
      <c r="I538" s="262"/>
      <c r="J538" s="262"/>
      <c r="K538" s="262"/>
      <c r="L538" s="115" t="s">
        <v>16</v>
      </c>
      <c r="M538" s="3141"/>
      <c r="N538" s="3142"/>
      <c r="O538" s="3141"/>
      <c r="P538" s="3143"/>
      <c r="Q538" s="3144"/>
      <c r="R538" s="3145"/>
      <c r="S538" s="3146"/>
      <c r="T538" s="3147"/>
      <c r="U538" s="3148"/>
      <c r="V538" s="3149"/>
      <c r="W538" s="2109"/>
      <c r="X538" s="3150"/>
      <c r="Y538" s="117"/>
      <c r="Z538" s="3151"/>
      <c r="AA538" s="3152"/>
      <c r="AB538" s="3153"/>
      <c r="AC538" s="3154"/>
      <c r="AD538" s="119"/>
      <c r="AE538" s="262" t="s">
        <v>22</v>
      </c>
      <c r="AF538" s="1035" t="str">
        <f t="shared" si="199"/>
        <v>►</v>
      </c>
      <c r="AG538" s="1036" t="str">
        <f t="shared" si="200"/>
        <v/>
      </c>
      <c r="AH538" s="1037" t="str">
        <f t="shared" si="201"/>
        <v/>
      </c>
      <c r="AI538" s="1036" t="str">
        <f t="shared" si="202"/>
        <v/>
      </c>
      <c r="AJ538" s="1037" t="str">
        <f t="shared" si="203"/>
        <v/>
      </c>
      <c r="AK538" s="1037">
        <f>IF(AND(L538="A",COUNTIF(BJ15:BL62,TRIM(U538))&gt;0),1,0)</f>
        <v>0</v>
      </c>
      <c r="AL538" s="1051" t="str" cm="1">
        <f t="array" ref="AL538">IF(AF538&lt;&gt;"A","",IFERROR((IFERROR(_xlfn.XLOOKUP(TRIM(SUBSTITUTE(U538,CHAR(160)," ")),BJ15:BJ62,BM15:BM62),IFERROR(_xlfn.XLOOKUP(TRIM(SUBSTITUTE(U538,CHAR(160)," ")),BK15:BK62,BM15:BM62),_xlfn.XLOOKUP(TRIM(SUBSTITUTE(U538,CHAR(160)," ")),BL15:BL62,BM15:BM62))))*T538*IF(ISBLANK(Q538),1,Q538)+IFERROR(_xlfn.XLOOKUP("RECHERCHEX",TRIM(L538:AD538),L538:AD538),0),0))</f>
        <v/>
      </c>
      <c r="AM538" s="1038">
        <f t="shared" si="204"/>
        <v>0</v>
      </c>
      <c r="AN538" s="1627" t="str">
        <f t="shared" si="205"/>
        <v/>
      </c>
      <c r="AO538" s="1039">
        <f t="shared" si="206"/>
        <v>0</v>
      </c>
      <c r="AP538" s="1039">
        <f t="shared" si="207"/>
        <v>0</v>
      </c>
      <c r="AQ538" s="1040">
        <f>IF(AO538&gt;0,AS9,0)</f>
        <v>0</v>
      </c>
      <c r="AR538" s="1628" t="str">
        <f>IF(TRIM(AG538)="▼ recette suivante", AG538, IF(AQ538&gt;0, IF(AT9&lt;&gt;"", AT9&amp;"-ou.or.o ❾ + or - &gt;", ""), ""))</f>
        <v/>
      </c>
      <c r="AS538" s="1064"/>
      <c r="AT538" s="1064"/>
      <c r="AU538" s="1042">
        <f t="shared" si="208"/>
        <v>0</v>
      </c>
      <c r="AV538" s="1043">
        <f>IF(AK538,IF(OR(AU538="",N(AU538)&lt;=0.000000001),"",_xlfn.XLOOKUP(AJ538,BJ15:BJ62,BN15:BN62,_xlfn.XLOOKUP(AJ538,BK15:BK62,BN15:BN62,_xlfn.XLOOKUP(AJ538,BL15:BL62,BN15:BN62,"")))),0)</f>
        <v>0</v>
      </c>
      <c r="AW538" s="1065" cm="1">
        <f t="array" ref="AW538">IF(AK538&lt;&gt;1,0,IF(OR(AU538="",N(AU538)&lt;=0.000000001),"",IF(OR(AO538="",N(AO538)&lt;=0.000000001),0,IF(ISNUMBER(AU538),IFERROR(_xlfn.LET(_xlpm.ai_test,TRIM(AJ538),_xlpm.r,IFERROR(_xlfn.XLOOKUP(_xlpm.ai_test,BJ15:BJ62,ROW(BJ15:BJ62),0,1),IFERROR(_xlfn.XLOOKUP(_xlpm.ai_test,BK15:BK62,ROW(BK15:BK62),0,1),_xlfn.XLOOKUP(_xlpm.ai_test,BL15:BL62,ROW(BL15:BL62),0,1))),_xlpm.p,_xlpm.r-MIN(ROW(BJ15:BJ62))+1,_xlpm.f,INDEX(BM15:BM62,_xlpm.p),_xlpm.u,INDEX(BN15:BN62,_xlpm.p),_xlpm.s,INDEX(BP15:BP62,_xlpm.p),_xlpm.q,N(AU538)/_xlpm.f,IF(_xlpm.q&gt;=_xlpm.s,ROUND(_xlpm.q,1)&amp;" "&amp;_xlpm.ai_test&amp;" = "&amp;ROUND(_xlpm.q*_xlpm.f,1)&amp;" "&amp;_xlpm.u,ROUND(_xlpm.q,1)&amp;" "&amp;_xlpm.ai_test)),""),""))))</f>
        <v>0</v>
      </c>
      <c r="AX538" s="1055"/>
      <c r="AY538" s="1042">
        <f t="shared" si="209"/>
        <v>0</v>
      </c>
      <c r="AZ538" s="1043" t="str">
        <f t="shared" si="210"/>
        <v/>
      </c>
      <c r="BA538" s="1044">
        <f t="shared" si="211"/>
        <v>0</v>
      </c>
      <c r="BB538" s="1045" t="str">
        <f t="shared" si="212"/>
        <v/>
      </c>
      <c r="BC538" s="1046"/>
      <c r="BD538" s="1047">
        <f t="shared" si="213"/>
        <v>0</v>
      </c>
      <c r="BE538" s="1048" t="str">
        <f t="shared" si="214"/>
        <v/>
      </c>
      <c r="BF538" s="262" t="s">
        <v>22</v>
      </c>
      <c r="BG538" s="1027">
        <f t="shared" si="215"/>
        <v>0</v>
      </c>
      <c r="BH538" s="1028">
        <f t="shared" si="216"/>
        <v>0</v>
      </c>
      <c r="BI538"/>
      <c r="BR538"/>
      <c r="BS538"/>
      <c r="BT538"/>
      <c r="BU538"/>
      <c r="BV538"/>
      <c r="BW538"/>
      <c r="BX538" s="964" t="str">
        <f t="shared" si="198"/>
        <v>►</v>
      </c>
      <c r="BY538" s="848"/>
      <c r="BZ538" s="848"/>
      <c r="CA538" s="848"/>
      <c r="CB538" s="848"/>
      <c r="CC538" s="848"/>
      <c r="CD538" s="262"/>
      <c r="CE538"/>
      <c r="CF538"/>
      <c r="CG538"/>
      <c r="CH538"/>
      <c r="CI538"/>
      <c r="CJ538"/>
      <c r="CK538"/>
      <c r="CL538" s="262"/>
      <c r="CM538"/>
      <c r="CN538"/>
      <c r="CO538"/>
      <c r="CP538"/>
      <c r="CQ538"/>
      <c r="CR538"/>
      <c r="CS538"/>
      <c r="CT538" s="262"/>
      <c r="CU538"/>
      <c r="CV538"/>
      <c r="CW538"/>
      <c r="CX538"/>
      <c r="CY538"/>
      <c r="CZ538"/>
      <c r="DA538"/>
      <c r="DB538" s="262"/>
      <c r="DC538" s="3">
        <v>1</v>
      </c>
    </row>
    <row r="539" spans="3:107" s="701" customFormat="1" ht="21" customHeight="1">
      <c r="C539"/>
      <c r="D539" s="262"/>
      <c r="E539" s="262"/>
      <c r="F539" s="262"/>
      <c r="G539" s="262"/>
      <c r="H539" s="262"/>
      <c r="I539" s="262"/>
      <c r="J539" s="262"/>
      <c r="K539" s="262"/>
      <c r="L539" s="115" t="s">
        <v>16</v>
      </c>
      <c r="M539" s="3141"/>
      <c r="N539" s="3142"/>
      <c r="O539" s="3141"/>
      <c r="P539" s="3143"/>
      <c r="Q539" s="3144"/>
      <c r="R539" s="3145"/>
      <c r="S539" s="3146"/>
      <c r="T539" s="3147"/>
      <c r="U539" s="3148"/>
      <c r="V539" s="3149"/>
      <c r="W539" s="2109"/>
      <c r="X539" s="3150"/>
      <c r="Y539" s="117"/>
      <c r="Z539" s="3151"/>
      <c r="AA539" s="3152"/>
      <c r="AB539" s="3153"/>
      <c r="AC539" s="3154"/>
      <c r="AD539" s="119"/>
      <c r="AE539" s="262" t="s">
        <v>22</v>
      </c>
      <c r="AF539" s="1035" t="str">
        <f t="shared" si="199"/>
        <v>►</v>
      </c>
      <c r="AG539" s="1036" t="str">
        <f t="shared" si="200"/>
        <v/>
      </c>
      <c r="AH539" s="1037" t="str">
        <f t="shared" si="201"/>
        <v/>
      </c>
      <c r="AI539" s="1036" t="str">
        <f t="shared" si="202"/>
        <v/>
      </c>
      <c r="AJ539" s="1037" t="str">
        <f t="shared" si="203"/>
        <v/>
      </c>
      <c r="AK539" s="1037">
        <f>IF(AND(L539="A",COUNTIF(BJ15:BL62,TRIM(U539))&gt;0),1,0)</f>
        <v>0</v>
      </c>
      <c r="AL539" s="1051" t="str" cm="1">
        <f t="array" ref="AL539">IF(AF539&lt;&gt;"A","",IFERROR((IFERROR(_xlfn.XLOOKUP(TRIM(SUBSTITUTE(U539,CHAR(160)," ")),BJ15:BJ62,BM15:BM62),IFERROR(_xlfn.XLOOKUP(TRIM(SUBSTITUTE(U539,CHAR(160)," ")),BK15:BK62,BM15:BM62),_xlfn.XLOOKUP(TRIM(SUBSTITUTE(U539,CHAR(160)," ")),BL15:BL62,BM15:BM62))))*T539*IF(ISBLANK(Q539),1,Q539)+IFERROR(_xlfn.XLOOKUP("RECHERCHEX",TRIM(L539:AD539),L539:AD539),0),0))</f>
        <v/>
      </c>
      <c r="AM539" s="1038">
        <f t="shared" si="204"/>
        <v>0</v>
      </c>
      <c r="AN539" s="1627" t="str">
        <f t="shared" si="205"/>
        <v/>
      </c>
      <c r="AO539" s="1039">
        <f t="shared" si="206"/>
        <v>0</v>
      </c>
      <c r="AP539" s="1039">
        <f t="shared" si="207"/>
        <v>0</v>
      </c>
      <c r="AQ539" s="1052">
        <f>IF(AO539&gt;0,AS9,0)</f>
        <v>0</v>
      </c>
      <c r="AR539" s="1626" t="str">
        <f>IF(TRIM(AG539)="▼ recette suivante", AG539, IF(AQ539&gt;0, IF(AT9&lt;&gt;"", AT9&amp;"-ou.or.o ❾ + or - &gt;", ""), ""))</f>
        <v/>
      </c>
      <c r="AS539" s="1064"/>
      <c r="AT539" s="1064"/>
      <c r="AU539" s="1053">
        <f t="shared" si="208"/>
        <v>0</v>
      </c>
      <c r="AV539" s="1054">
        <f>IF(AK539,IF(OR(AU539="",N(AU539)&lt;=0.000000001),"",_xlfn.XLOOKUP(AJ539,BJ15:BJ62,BN15:BN62,_xlfn.XLOOKUP(AJ539,BK15:BK62,BN15:BN62,_xlfn.XLOOKUP(AJ539,BL15:BL62,BN15:BN62,"")))),0)</f>
        <v>0</v>
      </c>
      <c r="AW539" s="1067" cm="1">
        <f t="array" ref="AW539">IF(AK539&lt;&gt;1,0,IF(OR(AU539="",N(AU539)&lt;=0.000000001),"",IF(OR(AO539="",N(AO539)&lt;=0.000000001),0,IF(ISNUMBER(AU539),IFERROR(_xlfn.LET(_xlpm.ai_test,TRIM(AJ539),_xlpm.r,IFERROR(_xlfn.XLOOKUP(_xlpm.ai_test,BJ15:BJ62,ROW(BJ15:BJ62),0,1),IFERROR(_xlfn.XLOOKUP(_xlpm.ai_test,BK15:BK62,ROW(BK15:BK62),0,1),_xlfn.XLOOKUP(_xlpm.ai_test,BL15:BL62,ROW(BL15:BL62),0,1))),_xlpm.p,_xlpm.r-MIN(ROW(BJ15:BJ62))+1,_xlpm.f,INDEX(BM15:BM62,_xlpm.p),_xlpm.u,INDEX(BN15:BN62,_xlpm.p),_xlpm.s,INDEX(BP15:BP62,_xlpm.p),_xlpm.q,N(AU539)/_xlpm.f,IF(_xlpm.q&gt;=_xlpm.s,ROUND(_xlpm.q,1)&amp;" "&amp;_xlpm.ai_test&amp;" = "&amp;ROUND(_xlpm.q*_xlpm.f,1)&amp;" "&amp;_xlpm.u,ROUND(_xlpm.q,1)&amp;" "&amp;_xlpm.ai_test)),""),""))))</f>
        <v>0</v>
      </c>
      <c r="AX539" s="1055"/>
      <c r="AY539" s="1053">
        <f t="shared" si="209"/>
        <v>0</v>
      </c>
      <c r="AZ539" s="1054" t="str">
        <f t="shared" si="210"/>
        <v/>
      </c>
      <c r="BA539" s="1056">
        <f t="shared" si="211"/>
        <v>0</v>
      </c>
      <c r="BB539" s="1057" t="str">
        <f t="shared" si="212"/>
        <v/>
      </c>
      <c r="BC539" s="1046"/>
      <c r="BD539" s="1058">
        <f t="shared" si="213"/>
        <v>0</v>
      </c>
      <c r="BE539" s="1048" t="str">
        <f t="shared" si="214"/>
        <v/>
      </c>
      <c r="BF539" s="262" t="s">
        <v>22</v>
      </c>
      <c r="BG539" s="1027">
        <f t="shared" si="215"/>
        <v>0</v>
      </c>
      <c r="BH539" s="1028">
        <f t="shared" si="216"/>
        <v>0</v>
      </c>
      <c r="BI539"/>
      <c r="BR539"/>
      <c r="BS539"/>
      <c r="BT539"/>
      <c r="BU539"/>
      <c r="BV539"/>
      <c r="BW539"/>
      <c r="BX539" s="964" t="str">
        <f t="shared" si="198"/>
        <v>►</v>
      </c>
      <c r="BY539" s="848"/>
      <c r="BZ539" s="848"/>
      <c r="CA539" s="848"/>
      <c r="CB539" s="848"/>
      <c r="CC539" s="848"/>
      <c r="CD539" s="262"/>
      <c r="CE539"/>
      <c r="CF539"/>
      <c r="CG539"/>
      <c r="CH539"/>
      <c r="CI539"/>
      <c r="CJ539"/>
      <c r="CK539"/>
      <c r="CL539" s="262"/>
      <c r="CM539"/>
      <c r="CN539"/>
      <c r="CO539"/>
      <c r="CP539"/>
      <c r="CQ539"/>
      <c r="CR539"/>
      <c r="CS539"/>
      <c r="CT539" s="262"/>
      <c r="CU539"/>
      <c r="CV539"/>
      <c r="CW539"/>
      <c r="CX539"/>
      <c r="CY539"/>
      <c r="CZ539"/>
      <c r="DA539"/>
      <c r="DB539" s="262"/>
      <c r="DC539" s="3">
        <v>1</v>
      </c>
    </row>
    <row r="540" spans="3:107" s="701" customFormat="1" ht="21" customHeight="1">
      <c r="C540"/>
      <c r="D540" s="262"/>
      <c r="E540" s="262"/>
      <c r="F540" s="262"/>
      <c r="G540" s="262"/>
      <c r="H540" s="262"/>
      <c r="I540" s="262"/>
      <c r="J540" s="262"/>
      <c r="K540" s="262"/>
      <c r="L540" s="115" t="s">
        <v>16</v>
      </c>
      <c r="M540" s="3141"/>
      <c r="N540" s="3142"/>
      <c r="O540" s="3141"/>
      <c r="P540" s="3143"/>
      <c r="Q540" s="3144"/>
      <c r="R540" s="3145"/>
      <c r="S540" s="3146"/>
      <c r="T540" s="3147"/>
      <c r="U540" s="3148"/>
      <c r="V540" s="3149"/>
      <c r="W540" s="2109"/>
      <c r="X540" s="3150"/>
      <c r="Y540" s="117"/>
      <c r="Z540" s="3151"/>
      <c r="AA540" s="3152"/>
      <c r="AB540" s="3153"/>
      <c r="AC540" s="3154"/>
      <c r="AD540" s="119"/>
      <c r="AE540" s="262" t="s">
        <v>22</v>
      </c>
      <c r="AF540" s="1035" t="str">
        <f t="shared" si="199"/>
        <v>►</v>
      </c>
      <c r="AG540" s="1036" t="str">
        <f t="shared" si="200"/>
        <v/>
      </c>
      <c r="AH540" s="1037" t="str">
        <f t="shared" si="201"/>
        <v/>
      </c>
      <c r="AI540" s="1036" t="str">
        <f t="shared" si="202"/>
        <v/>
      </c>
      <c r="AJ540" s="1037" t="str">
        <f t="shared" si="203"/>
        <v/>
      </c>
      <c r="AK540" s="1037">
        <f>IF(AND(L540="A",COUNTIF(BJ15:BL62,TRIM(U540))&gt;0),1,0)</f>
        <v>0</v>
      </c>
      <c r="AL540" s="1051" t="str" cm="1">
        <f t="array" ref="AL540">IF(AF540&lt;&gt;"A","",IFERROR((IFERROR(_xlfn.XLOOKUP(TRIM(SUBSTITUTE(U540,CHAR(160)," ")),BJ15:BJ62,BM15:BM62),IFERROR(_xlfn.XLOOKUP(TRIM(SUBSTITUTE(U540,CHAR(160)," ")),BK15:BK62,BM15:BM62),_xlfn.XLOOKUP(TRIM(SUBSTITUTE(U540,CHAR(160)," ")),BL15:BL62,BM15:BM62))))*T540*IF(ISBLANK(Q540),1,Q540)+IFERROR(_xlfn.XLOOKUP("RECHERCHEX",TRIM(L540:AD540),L540:AD540),0),0))</f>
        <v/>
      </c>
      <c r="AM540" s="1038">
        <f t="shared" si="204"/>
        <v>0</v>
      </c>
      <c r="AN540" s="1627" t="str">
        <f t="shared" si="205"/>
        <v/>
      </c>
      <c r="AO540" s="1039">
        <f t="shared" si="206"/>
        <v>0</v>
      </c>
      <c r="AP540" s="1039">
        <f t="shared" si="207"/>
        <v>0</v>
      </c>
      <c r="AQ540" s="1040">
        <f>IF(AO540&gt;0,AS9,0)</f>
        <v>0</v>
      </c>
      <c r="AR540" s="1628" t="str">
        <f>IF(TRIM(AG540)="▼ recette suivante", AG540, IF(AQ540&gt;0, IF(AT9&lt;&gt;"", AT9&amp;"-ou.or.o ❾ + or - &gt;", ""), ""))</f>
        <v/>
      </c>
      <c r="AS540" s="1064"/>
      <c r="AT540" s="1064"/>
      <c r="AU540" s="1042">
        <f t="shared" si="208"/>
        <v>0</v>
      </c>
      <c r="AV540" s="1043">
        <f>IF(AK540,IF(OR(AU540="",N(AU540)&lt;=0.000000001),"",_xlfn.XLOOKUP(AJ540,BJ15:BJ62,BN15:BN62,_xlfn.XLOOKUP(AJ540,BK15:BK62,BN15:BN62,_xlfn.XLOOKUP(AJ540,BL15:BL62,BN15:BN62,"")))),0)</f>
        <v>0</v>
      </c>
      <c r="AW540" s="1065" cm="1">
        <f t="array" ref="AW540">IF(AK540&lt;&gt;1,0,IF(OR(AU540="",N(AU540)&lt;=0.000000001),"",IF(OR(AO540="",N(AO540)&lt;=0.000000001),0,IF(ISNUMBER(AU540),IFERROR(_xlfn.LET(_xlpm.ai_test,TRIM(AJ540),_xlpm.r,IFERROR(_xlfn.XLOOKUP(_xlpm.ai_test,BJ15:BJ62,ROW(BJ15:BJ62),0,1),IFERROR(_xlfn.XLOOKUP(_xlpm.ai_test,BK15:BK62,ROW(BK15:BK62),0,1),_xlfn.XLOOKUP(_xlpm.ai_test,BL15:BL62,ROW(BL15:BL62),0,1))),_xlpm.p,_xlpm.r-MIN(ROW(BJ15:BJ62))+1,_xlpm.f,INDEX(BM15:BM62,_xlpm.p),_xlpm.u,INDEX(BN15:BN62,_xlpm.p),_xlpm.s,INDEX(BP15:BP62,_xlpm.p),_xlpm.q,N(AU540)/_xlpm.f,IF(_xlpm.q&gt;=_xlpm.s,ROUND(_xlpm.q,1)&amp;" "&amp;_xlpm.ai_test&amp;" = "&amp;ROUND(_xlpm.q*_xlpm.f,1)&amp;" "&amp;_xlpm.u,ROUND(_xlpm.q,1)&amp;" "&amp;_xlpm.ai_test)),""),""))))</f>
        <v>0</v>
      </c>
      <c r="AX540" s="1055"/>
      <c r="AY540" s="1042">
        <f t="shared" si="209"/>
        <v>0</v>
      </c>
      <c r="AZ540" s="1043" t="str">
        <f t="shared" si="210"/>
        <v/>
      </c>
      <c r="BA540" s="1044">
        <f t="shared" si="211"/>
        <v>0</v>
      </c>
      <c r="BB540" s="1045" t="str">
        <f t="shared" si="212"/>
        <v/>
      </c>
      <c r="BC540" s="1046"/>
      <c r="BD540" s="1047">
        <f t="shared" si="213"/>
        <v>0</v>
      </c>
      <c r="BE540" s="1048" t="str">
        <f t="shared" si="214"/>
        <v/>
      </c>
      <c r="BF540" s="262" t="s">
        <v>22</v>
      </c>
      <c r="BG540" s="1027">
        <f t="shared" si="215"/>
        <v>0</v>
      </c>
      <c r="BH540" s="1028">
        <f t="shared" si="216"/>
        <v>0</v>
      </c>
      <c r="BI540"/>
      <c r="BR540"/>
      <c r="BS540"/>
      <c r="BT540"/>
      <c r="BU540"/>
      <c r="BV540"/>
      <c r="BW540"/>
      <c r="BX540" s="964" t="str">
        <f t="shared" si="198"/>
        <v>►</v>
      </c>
      <c r="BY540" s="848"/>
      <c r="BZ540" s="848"/>
      <c r="CA540" s="848"/>
      <c r="CB540" s="848"/>
      <c r="CC540" s="848"/>
      <c r="CD540" s="262"/>
      <c r="CE540"/>
      <c r="CF540"/>
      <c r="CG540"/>
      <c r="CH540"/>
      <c r="CI540"/>
      <c r="CJ540"/>
      <c r="CK540"/>
      <c r="CL540" s="262"/>
      <c r="CM540"/>
      <c r="CN540"/>
      <c r="CO540"/>
      <c r="CP540"/>
      <c r="CQ540"/>
      <c r="CR540"/>
      <c r="CS540"/>
      <c r="CT540" s="262"/>
      <c r="CU540"/>
      <c r="CV540"/>
      <c r="CW540"/>
      <c r="CX540"/>
      <c r="CY540"/>
      <c r="CZ540"/>
      <c r="DA540"/>
      <c r="DB540" s="262"/>
      <c r="DC540" s="3">
        <v>1</v>
      </c>
    </row>
    <row r="541" spans="3:107" s="701" customFormat="1" ht="21" customHeight="1">
      <c r="C541"/>
      <c r="D541" s="262"/>
      <c r="E541" s="262"/>
      <c r="F541" s="262"/>
      <c r="G541" s="262"/>
      <c r="H541" s="262"/>
      <c r="I541" s="262"/>
      <c r="J541" s="262"/>
      <c r="K541" s="262"/>
      <c r="L541" s="115" t="s">
        <v>16</v>
      </c>
      <c r="M541" s="3141"/>
      <c r="N541" s="3142"/>
      <c r="O541" s="3141"/>
      <c r="P541" s="3143"/>
      <c r="Q541" s="3144"/>
      <c r="R541" s="3145"/>
      <c r="S541" s="3146"/>
      <c r="T541" s="3147"/>
      <c r="U541" s="3148"/>
      <c r="V541" s="3149"/>
      <c r="W541" s="2109"/>
      <c r="X541" s="3150"/>
      <c r="Y541" s="117"/>
      <c r="Z541" s="3151"/>
      <c r="AA541" s="3152"/>
      <c r="AB541" s="3153"/>
      <c r="AC541" s="3154"/>
      <c r="AD541" s="119"/>
      <c r="AE541" s="262" t="s">
        <v>22</v>
      </c>
      <c r="AF541" s="1035" t="str">
        <f t="shared" si="199"/>
        <v>►</v>
      </c>
      <c r="AG541" s="1036" t="str">
        <f t="shared" si="200"/>
        <v/>
      </c>
      <c r="AH541" s="1037" t="str">
        <f t="shared" si="201"/>
        <v/>
      </c>
      <c r="AI541" s="1036" t="str">
        <f t="shared" si="202"/>
        <v/>
      </c>
      <c r="AJ541" s="1037" t="str">
        <f t="shared" si="203"/>
        <v/>
      </c>
      <c r="AK541" s="1037">
        <f>IF(AND(L541="A",COUNTIF(BJ15:BL62,TRIM(U541))&gt;0),1,0)</f>
        <v>0</v>
      </c>
      <c r="AL541" s="1051" t="str" cm="1">
        <f t="array" ref="AL541">IF(AF541&lt;&gt;"A","",IFERROR((IFERROR(_xlfn.XLOOKUP(TRIM(SUBSTITUTE(U541,CHAR(160)," ")),BJ15:BJ62,BM15:BM62),IFERROR(_xlfn.XLOOKUP(TRIM(SUBSTITUTE(U541,CHAR(160)," ")),BK15:BK62,BM15:BM62),_xlfn.XLOOKUP(TRIM(SUBSTITUTE(U541,CHAR(160)," ")),BL15:BL62,BM15:BM62))))*T541*IF(ISBLANK(Q541),1,Q541)+IFERROR(_xlfn.XLOOKUP("RECHERCHEX",TRIM(L541:AD541),L541:AD541),0),0))</f>
        <v/>
      </c>
      <c r="AM541" s="1038">
        <f t="shared" si="204"/>
        <v>0</v>
      </c>
      <c r="AN541" s="1627" t="str">
        <f t="shared" si="205"/>
        <v/>
      </c>
      <c r="AO541" s="1039">
        <f t="shared" si="206"/>
        <v>0</v>
      </c>
      <c r="AP541" s="1039">
        <f t="shared" si="207"/>
        <v>0</v>
      </c>
      <c r="AQ541" s="1052">
        <f>IF(AO541&gt;0,AS9,0)</f>
        <v>0</v>
      </c>
      <c r="AR541" s="1626" t="str">
        <f>IF(TRIM(AG541)="▼ recette suivante", AG541, IF(AQ541&gt;0, IF(AT9&lt;&gt;"", AT9&amp;"-ou.or.o ❾ + or - &gt;", ""), ""))</f>
        <v/>
      </c>
      <c r="AS541" s="1064"/>
      <c r="AT541" s="1064"/>
      <c r="AU541" s="1053">
        <f t="shared" si="208"/>
        <v>0</v>
      </c>
      <c r="AV541" s="1054">
        <f>IF(AK541,IF(OR(AU541="",N(AU541)&lt;=0.000000001),"",_xlfn.XLOOKUP(AJ541,BJ15:BJ62,BN15:BN62,_xlfn.XLOOKUP(AJ541,BK15:BK62,BN15:BN62,_xlfn.XLOOKUP(AJ541,BL15:BL62,BN15:BN62,"")))),0)</f>
        <v>0</v>
      </c>
      <c r="AW541" s="1067" cm="1">
        <f t="array" ref="AW541">IF(AK541&lt;&gt;1,0,IF(OR(AU541="",N(AU541)&lt;=0.000000001),"",IF(OR(AO541="",N(AO541)&lt;=0.000000001),0,IF(ISNUMBER(AU541),IFERROR(_xlfn.LET(_xlpm.ai_test,TRIM(AJ541),_xlpm.r,IFERROR(_xlfn.XLOOKUP(_xlpm.ai_test,BJ15:BJ62,ROW(BJ15:BJ62),0,1),IFERROR(_xlfn.XLOOKUP(_xlpm.ai_test,BK15:BK62,ROW(BK15:BK62),0,1),_xlfn.XLOOKUP(_xlpm.ai_test,BL15:BL62,ROW(BL15:BL62),0,1))),_xlpm.p,_xlpm.r-MIN(ROW(BJ15:BJ62))+1,_xlpm.f,INDEX(BM15:BM62,_xlpm.p),_xlpm.u,INDEX(BN15:BN62,_xlpm.p),_xlpm.s,INDEX(BP15:BP62,_xlpm.p),_xlpm.q,N(AU541)/_xlpm.f,IF(_xlpm.q&gt;=_xlpm.s,ROUND(_xlpm.q,1)&amp;" "&amp;_xlpm.ai_test&amp;" = "&amp;ROUND(_xlpm.q*_xlpm.f,1)&amp;" "&amp;_xlpm.u,ROUND(_xlpm.q,1)&amp;" "&amp;_xlpm.ai_test)),""),""))))</f>
        <v>0</v>
      </c>
      <c r="AX541" s="1055"/>
      <c r="AY541" s="1053">
        <f t="shared" si="209"/>
        <v>0</v>
      </c>
      <c r="AZ541" s="1054" t="str">
        <f t="shared" si="210"/>
        <v/>
      </c>
      <c r="BA541" s="1056">
        <f t="shared" si="211"/>
        <v>0</v>
      </c>
      <c r="BB541" s="1057" t="str">
        <f t="shared" si="212"/>
        <v/>
      </c>
      <c r="BC541" s="1046"/>
      <c r="BD541" s="1058">
        <f t="shared" si="213"/>
        <v>0</v>
      </c>
      <c r="BE541" s="1048" t="str">
        <f t="shared" si="214"/>
        <v/>
      </c>
      <c r="BF541" s="262" t="s">
        <v>22</v>
      </c>
      <c r="BG541" s="1027">
        <f t="shared" si="215"/>
        <v>0</v>
      </c>
      <c r="BH541" s="1028">
        <f t="shared" si="216"/>
        <v>0</v>
      </c>
      <c r="BI541"/>
      <c r="BR541"/>
      <c r="BS541"/>
      <c r="BT541"/>
      <c r="BU541"/>
      <c r="BV541"/>
      <c r="BW541"/>
      <c r="BX541" s="964" t="str">
        <f t="shared" si="198"/>
        <v>►</v>
      </c>
      <c r="BY541" s="848"/>
      <c r="BZ541" s="848"/>
      <c r="CA541" s="848"/>
      <c r="CB541" s="848"/>
      <c r="CC541" s="848"/>
      <c r="CD541" s="262"/>
      <c r="CE541"/>
      <c r="CF541"/>
      <c r="CG541"/>
      <c r="CH541"/>
      <c r="CI541"/>
      <c r="CJ541"/>
      <c r="CK541"/>
      <c r="CL541" s="262"/>
      <c r="CM541"/>
      <c r="CN541"/>
      <c r="CO541"/>
      <c r="CP541"/>
      <c r="CQ541"/>
      <c r="CR541"/>
      <c r="CS541"/>
      <c r="CT541" s="262"/>
      <c r="CU541"/>
      <c r="CV541"/>
      <c r="CW541"/>
      <c r="CX541"/>
      <c r="CY541"/>
      <c r="CZ541"/>
      <c r="DA541"/>
      <c r="DB541" s="262"/>
      <c r="DC541" s="3">
        <v>1</v>
      </c>
    </row>
    <row r="542" spans="3:107" s="701" customFormat="1" ht="21" customHeight="1">
      <c r="C542"/>
      <c r="D542" s="262"/>
      <c r="E542" s="262"/>
      <c r="F542" s="262"/>
      <c r="G542" s="262"/>
      <c r="H542" s="262"/>
      <c r="I542" s="262"/>
      <c r="J542" s="262"/>
      <c r="K542" s="262"/>
      <c r="L542" s="115" t="s">
        <v>16</v>
      </c>
      <c r="M542" s="3141"/>
      <c r="N542" s="3142"/>
      <c r="O542" s="3141"/>
      <c r="P542" s="3143"/>
      <c r="Q542" s="3144"/>
      <c r="R542" s="3145"/>
      <c r="S542" s="3146"/>
      <c r="T542" s="3147"/>
      <c r="U542" s="3148"/>
      <c r="V542" s="3149"/>
      <c r="W542" s="2109"/>
      <c r="X542" s="3150"/>
      <c r="Y542" s="117"/>
      <c r="Z542" s="3151"/>
      <c r="AA542" s="3152"/>
      <c r="AB542" s="3153"/>
      <c r="AC542" s="3154"/>
      <c r="AD542" s="119"/>
      <c r="AE542" s="262" t="s">
        <v>22</v>
      </c>
      <c r="AF542" s="1035" t="str">
        <f t="shared" si="199"/>
        <v>►</v>
      </c>
      <c r="AG542" s="1036" t="str">
        <f t="shared" si="200"/>
        <v/>
      </c>
      <c r="AH542" s="1037" t="str">
        <f t="shared" si="201"/>
        <v/>
      </c>
      <c r="AI542" s="1036" t="str">
        <f t="shared" si="202"/>
        <v/>
      </c>
      <c r="AJ542" s="1037" t="str">
        <f t="shared" si="203"/>
        <v/>
      </c>
      <c r="AK542" s="1037">
        <f>IF(AND(L542="A",COUNTIF(BJ15:BL62,TRIM(U542))&gt;0),1,0)</f>
        <v>0</v>
      </c>
      <c r="AL542" s="1051" t="str" cm="1">
        <f t="array" ref="AL542">IF(AF542&lt;&gt;"A","",IFERROR((IFERROR(_xlfn.XLOOKUP(TRIM(SUBSTITUTE(U542,CHAR(160)," ")),BJ15:BJ62,BM15:BM62),IFERROR(_xlfn.XLOOKUP(TRIM(SUBSTITUTE(U542,CHAR(160)," ")),BK15:BK62,BM15:BM62),_xlfn.XLOOKUP(TRIM(SUBSTITUTE(U542,CHAR(160)," ")),BL15:BL62,BM15:BM62))))*T542*IF(ISBLANK(Q542),1,Q542)+IFERROR(_xlfn.XLOOKUP("RECHERCHEX",TRIM(L542:AD542),L542:AD542),0),0))</f>
        <v/>
      </c>
      <c r="AM542" s="1038">
        <f t="shared" si="204"/>
        <v>0</v>
      </c>
      <c r="AN542" s="1627" t="str">
        <f t="shared" si="205"/>
        <v/>
      </c>
      <c r="AO542" s="1039">
        <f t="shared" si="206"/>
        <v>0</v>
      </c>
      <c r="AP542" s="1039">
        <f t="shared" si="207"/>
        <v>0</v>
      </c>
      <c r="AQ542" s="1040">
        <f>IF(AO542&gt;0,AS9,0)</f>
        <v>0</v>
      </c>
      <c r="AR542" s="1628" t="str">
        <f>IF(TRIM(AG542)="▼ recette suivante", AG542, IF(AQ542&gt;0, IF(AT9&lt;&gt;"", AT9&amp;"-ou.or.o ❾ + or - &gt;", ""), ""))</f>
        <v/>
      </c>
      <c r="AS542" s="1064"/>
      <c r="AT542" s="1064"/>
      <c r="AU542" s="1042">
        <f t="shared" si="208"/>
        <v>0</v>
      </c>
      <c r="AV542" s="1043">
        <f>IF(AK542,IF(OR(AU542="",N(AU542)&lt;=0.000000001),"",_xlfn.XLOOKUP(AJ542,BJ15:BJ62,BN15:BN62,_xlfn.XLOOKUP(AJ542,BK15:BK62,BN15:BN62,_xlfn.XLOOKUP(AJ542,BL15:BL62,BN15:BN62,"")))),0)</f>
        <v>0</v>
      </c>
      <c r="AW542" s="1065" cm="1">
        <f t="array" ref="AW542">IF(AK542&lt;&gt;1,0,IF(OR(AU542="",N(AU542)&lt;=0.000000001),"",IF(OR(AO542="",N(AO542)&lt;=0.000000001),0,IF(ISNUMBER(AU542),IFERROR(_xlfn.LET(_xlpm.ai_test,TRIM(AJ542),_xlpm.r,IFERROR(_xlfn.XLOOKUP(_xlpm.ai_test,BJ15:BJ62,ROW(BJ15:BJ62),0,1),IFERROR(_xlfn.XLOOKUP(_xlpm.ai_test,BK15:BK62,ROW(BK15:BK62),0,1),_xlfn.XLOOKUP(_xlpm.ai_test,BL15:BL62,ROW(BL15:BL62),0,1))),_xlpm.p,_xlpm.r-MIN(ROW(BJ15:BJ62))+1,_xlpm.f,INDEX(BM15:BM62,_xlpm.p),_xlpm.u,INDEX(BN15:BN62,_xlpm.p),_xlpm.s,INDEX(BP15:BP62,_xlpm.p),_xlpm.q,N(AU542)/_xlpm.f,IF(_xlpm.q&gt;=_xlpm.s,ROUND(_xlpm.q,1)&amp;" "&amp;_xlpm.ai_test&amp;" = "&amp;ROUND(_xlpm.q*_xlpm.f,1)&amp;" "&amp;_xlpm.u,ROUND(_xlpm.q,1)&amp;" "&amp;_xlpm.ai_test)),""),""))))</f>
        <v>0</v>
      </c>
      <c r="AX542" s="1055"/>
      <c r="AY542" s="1042">
        <f t="shared" si="209"/>
        <v>0</v>
      </c>
      <c r="AZ542" s="1043" t="str">
        <f t="shared" si="210"/>
        <v/>
      </c>
      <c r="BA542" s="1044">
        <f t="shared" si="211"/>
        <v>0</v>
      </c>
      <c r="BB542" s="1045" t="str">
        <f t="shared" si="212"/>
        <v/>
      </c>
      <c r="BC542" s="1046"/>
      <c r="BD542" s="1047">
        <f t="shared" si="213"/>
        <v>0</v>
      </c>
      <c r="BE542" s="1048" t="str">
        <f t="shared" si="214"/>
        <v/>
      </c>
      <c r="BF542" s="262" t="s">
        <v>22</v>
      </c>
      <c r="BG542" s="1027">
        <f t="shared" si="215"/>
        <v>0</v>
      </c>
      <c r="BH542" s="1028">
        <f t="shared" si="216"/>
        <v>0</v>
      </c>
      <c r="BI542"/>
      <c r="BR542"/>
      <c r="BS542"/>
      <c r="BT542"/>
      <c r="BU542"/>
      <c r="BV542"/>
      <c r="BW542"/>
      <c r="BX542" s="964" t="str">
        <f t="shared" si="198"/>
        <v>►</v>
      </c>
      <c r="BY542" s="848"/>
      <c r="BZ542" s="848"/>
      <c r="CA542" s="848"/>
      <c r="CB542" s="848"/>
      <c r="CC542" s="848"/>
      <c r="CD542" s="262"/>
      <c r="CE542"/>
      <c r="CF542"/>
      <c r="CG542"/>
      <c r="CH542"/>
      <c r="CI542"/>
      <c r="CJ542"/>
      <c r="CK542"/>
      <c r="CL542" s="262"/>
      <c r="CM542"/>
      <c r="CN542"/>
      <c r="CO542"/>
      <c r="CP542"/>
      <c r="CQ542"/>
      <c r="CR542"/>
      <c r="CS542"/>
      <c r="CT542" s="262"/>
      <c r="CU542"/>
      <c r="CV542"/>
      <c r="CW542"/>
      <c r="CX542"/>
      <c r="CY542"/>
      <c r="CZ542"/>
      <c r="DA542"/>
      <c r="DB542" s="262"/>
      <c r="DC542" s="3">
        <v>1</v>
      </c>
    </row>
    <row r="543" spans="3:107" s="701" customFormat="1" ht="21" customHeight="1">
      <c r="C543"/>
      <c r="D543" s="262"/>
      <c r="E543" s="262"/>
      <c r="F543" s="262"/>
      <c r="G543" s="262"/>
      <c r="H543" s="262"/>
      <c r="I543" s="262"/>
      <c r="J543" s="262"/>
      <c r="K543" s="262"/>
      <c r="L543" s="115" t="s">
        <v>16</v>
      </c>
      <c r="M543" s="3141"/>
      <c r="N543" s="3142"/>
      <c r="O543" s="3141"/>
      <c r="P543" s="3143"/>
      <c r="Q543" s="3144"/>
      <c r="R543" s="3145"/>
      <c r="S543" s="3146"/>
      <c r="T543" s="3147"/>
      <c r="U543" s="3148"/>
      <c r="V543" s="3149"/>
      <c r="W543" s="2109"/>
      <c r="X543" s="3150"/>
      <c r="Y543" s="117"/>
      <c r="Z543" s="3151"/>
      <c r="AA543" s="3152"/>
      <c r="AB543" s="3153"/>
      <c r="AC543" s="3154"/>
      <c r="AD543" s="119"/>
      <c r="AE543" s="262" t="s">
        <v>22</v>
      </c>
      <c r="AF543" s="1035" t="str">
        <f t="shared" si="199"/>
        <v>►</v>
      </c>
      <c r="AG543" s="1036" t="str">
        <f t="shared" si="200"/>
        <v/>
      </c>
      <c r="AH543" s="1037" t="str">
        <f t="shared" si="201"/>
        <v/>
      </c>
      <c r="AI543" s="1036" t="str">
        <f t="shared" si="202"/>
        <v/>
      </c>
      <c r="AJ543" s="1037" t="str">
        <f t="shared" si="203"/>
        <v/>
      </c>
      <c r="AK543" s="1037">
        <f>IF(AND(L543="A",COUNTIF(BJ15:BL62,TRIM(U543))&gt;0),1,0)</f>
        <v>0</v>
      </c>
      <c r="AL543" s="1051" t="str" cm="1">
        <f t="array" ref="AL543">IF(AF543&lt;&gt;"A","",IFERROR((IFERROR(_xlfn.XLOOKUP(TRIM(SUBSTITUTE(U543,CHAR(160)," ")),BJ15:BJ62,BM15:BM62),IFERROR(_xlfn.XLOOKUP(TRIM(SUBSTITUTE(U543,CHAR(160)," ")),BK15:BK62,BM15:BM62),_xlfn.XLOOKUP(TRIM(SUBSTITUTE(U543,CHAR(160)," ")),BL15:BL62,BM15:BM62))))*T543*IF(ISBLANK(Q543),1,Q543)+IFERROR(_xlfn.XLOOKUP("RECHERCHEX",TRIM(L543:AD543),L543:AD543),0),0))</f>
        <v/>
      </c>
      <c r="AM543" s="1038">
        <f t="shared" si="204"/>
        <v>0</v>
      </c>
      <c r="AN543" s="1627" t="str">
        <f t="shared" si="205"/>
        <v/>
      </c>
      <c r="AO543" s="1039">
        <f t="shared" si="206"/>
        <v>0</v>
      </c>
      <c r="AP543" s="1039">
        <f t="shared" si="207"/>
        <v>0</v>
      </c>
      <c r="AQ543" s="1052">
        <f>IF(AO543&gt;0,AS9,0)</f>
        <v>0</v>
      </c>
      <c r="AR543" s="1626" t="str">
        <f>IF(TRIM(AG543)="▼ recette suivante", AG543, IF(AQ543&gt;0, IF(AT9&lt;&gt;"", AT9&amp;"-ou.or.o ❾ + or - &gt;", ""), ""))</f>
        <v/>
      </c>
      <c r="AS543" s="1064"/>
      <c r="AT543" s="1064"/>
      <c r="AU543" s="1053">
        <f t="shared" si="208"/>
        <v>0</v>
      </c>
      <c r="AV543" s="1054">
        <f>IF(AK543,IF(OR(AU543="",N(AU543)&lt;=0.000000001),"",_xlfn.XLOOKUP(AJ543,BJ15:BJ62,BN15:BN62,_xlfn.XLOOKUP(AJ543,BK15:BK62,BN15:BN62,_xlfn.XLOOKUP(AJ543,BL15:BL62,BN15:BN62,"")))),0)</f>
        <v>0</v>
      </c>
      <c r="AW543" s="1067" cm="1">
        <f t="array" ref="AW543">IF(AK543&lt;&gt;1,0,IF(OR(AU543="",N(AU543)&lt;=0.000000001),"",IF(OR(AO543="",N(AO543)&lt;=0.000000001),0,IF(ISNUMBER(AU543),IFERROR(_xlfn.LET(_xlpm.ai_test,TRIM(AJ543),_xlpm.r,IFERROR(_xlfn.XLOOKUP(_xlpm.ai_test,BJ15:BJ62,ROW(BJ15:BJ62),0,1),IFERROR(_xlfn.XLOOKUP(_xlpm.ai_test,BK15:BK62,ROW(BK15:BK62),0,1),_xlfn.XLOOKUP(_xlpm.ai_test,BL15:BL62,ROW(BL15:BL62),0,1))),_xlpm.p,_xlpm.r-MIN(ROW(BJ15:BJ62))+1,_xlpm.f,INDEX(BM15:BM62,_xlpm.p),_xlpm.u,INDEX(BN15:BN62,_xlpm.p),_xlpm.s,INDEX(BP15:BP62,_xlpm.p),_xlpm.q,N(AU543)/_xlpm.f,IF(_xlpm.q&gt;=_xlpm.s,ROUND(_xlpm.q,1)&amp;" "&amp;_xlpm.ai_test&amp;" = "&amp;ROUND(_xlpm.q*_xlpm.f,1)&amp;" "&amp;_xlpm.u,ROUND(_xlpm.q,1)&amp;" "&amp;_xlpm.ai_test)),""),""))))</f>
        <v>0</v>
      </c>
      <c r="AX543" s="1055"/>
      <c r="AY543" s="1053">
        <f t="shared" si="209"/>
        <v>0</v>
      </c>
      <c r="AZ543" s="1054" t="str">
        <f t="shared" si="210"/>
        <v/>
      </c>
      <c r="BA543" s="1056">
        <f t="shared" si="211"/>
        <v>0</v>
      </c>
      <c r="BB543" s="1057" t="str">
        <f t="shared" si="212"/>
        <v/>
      </c>
      <c r="BC543" s="1046"/>
      <c r="BD543" s="1058">
        <f t="shared" si="213"/>
        <v>0</v>
      </c>
      <c r="BE543" s="1048" t="str">
        <f t="shared" si="214"/>
        <v/>
      </c>
      <c r="BF543" s="262" t="s">
        <v>22</v>
      </c>
      <c r="BG543" s="1027">
        <f t="shared" si="215"/>
        <v>0</v>
      </c>
      <c r="BH543" s="1028">
        <f t="shared" si="216"/>
        <v>0</v>
      </c>
      <c r="BI543"/>
      <c r="BR543"/>
      <c r="BS543"/>
      <c r="BT543"/>
      <c r="BU543"/>
      <c r="BV543"/>
      <c r="BW543"/>
      <c r="BX543" s="964" t="str">
        <f t="shared" si="198"/>
        <v>►</v>
      </c>
      <c r="BY543" s="848"/>
      <c r="BZ543" s="848"/>
      <c r="CA543" s="848"/>
      <c r="CB543" s="848"/>
      <c r="CC543" s="848"/>
      <c r="CD543" s="262"/>
      <c r="CE543"/>
      <c r="CF543"/>
      <c r="CG543"/>
      <c r="CH543"/>
      <c r="CI543"/>
      <c r="CJ543"/>
      <c r="CK543"/>
      <c r="CL543" s="262"/>
      <c r="CM543"/>
      <c r="CN543"/>
      <c r="CO543"/>
      <c r="CP543"/>
      <c r="CQ543"/>
      <c r="CR543"/>
      <c r="CS543"/>
      <c r="CT543" s="262"/>
      <c r="CU543"/>
      <c r="CV543"/>
      <c r="CW543"/>
      <c r="CX543"/>
      <c r="CY543"/>
      <c r="CZ543"/>
      <c r="DA543"/>
      <c r="DB543" s="262"/>
      <c r="DC543" s="3">
        <v>1</v>
      </c>
    </row>
    <row r="544" spans="3:107" s="701" customFormat="1" ht="21" customHeight="1">
      <c r="C544"/>
      <c r="D544" s="262"/>
      <c r="E544" s="262"/>
      <c r="F544" s="262"/>
      <c r="G544" s="262"/>
      <c r="H544" s="262"/>
      <c r="I544" s="262"/>
      <c r="J544" s="262"/>
      <c r="K544" s="262"/>
      <c r="L544" s="115" t="s">
        <v>16</v>
      </c>
      <c r="M544" s="3141"/>
      <c r="N544" s="3142"/>
      <c r="O544" s="3141"/>
      <c r="P544" s="3143"/>
      <c r="Q544" s="3144"/>
      <c r="R544" s="3145"/>
      <c r="S544" s="3146"/>
      <c r="T544" s="3147"/>
      <c r="U544" s="3148"/>
      <c r="V544" s="3149"/>
      <c r="W544" s="2109"/>
      <c r="X544" s="3150"/>
      <c r="Y544" s="117"/>
      <c r="Z544" s="3151"/>
      <c r="AA544" s="3152"/>
      <c r="AB544" s="3153"/>
      <c r="AC544" s="3154"/>
      <c r="AD544" s="119"/>
      <c r="AE544" s="262" t="s">
        <v>22</v>
      </c>
      <c r="AF544" s="1035" t="str">
        <f t="shared" si="199"/>
        <v>►</v>
      </c>
      <c r="AG544" s="1036" t="str">
        <f t="shared" si="200"/>
        <v/>
      </c>
      <c r="AH544" s="1037" t="str">
        <f t="shared" si="201"/>
        <v/>
      </c>
      <c r="AI544" s="1036" t="str">
        <f t="shared" si="202"/>
        <v/>
      </c>
      <c r="AJ544" s="1037" t="str">
        <f t="shared" si="203"/>
        <v/>
      </c>
      <c r="AK544" s="1037">
        <f>IF(AND(L544="A",COUNTIF(BJ15:BL62,TRIM(U544))&gt;0),1,0)</f>
        <v>0</v>
      </c>
      <c r="AL544" s="1051" t="str" cm="1">
        <f t="array" ref="AL544">IF(AF544&lt;&gt;"A","",IFERROR((IFERROR(_xlfn.XLOOKUP(TRIM(SUBSTITUTE(U544,CHAR(160)," ")),BJ15:BJ62,BM15:BM62),IFERROR(_xlfn.XLOOKUP(TRIM(SUBSTITUTE(U544,CHAR(160)," ")),BK15:BK62,BM15:BM62),_xlfn.XLOOKUP(TRIM(SUBSTITUTE(U544,CHAR(160)," ")),BL15:BL62,BM15:BM62))))*T544*IF(ISBLANK(Q544),1,Q544)+IFERROR(_xlfn.XLOOKUP("RECHERCHEX",TRIM(L544:AD544),L544:AD544),0),0))</f>
        <v/>
      </c>
      <c r="AM544" s="1038">
        <f t="shared" si="204"/>
        <v>0</v>
      </c>
      <c r="AN544" s="1627" t="str">
        <f t="shared" si="205"/>
        <v/>
      </c>
      <c r="AO544" s="1039">
        <f t="shared" si="206"/>
        <v>0</v>
      </c>
      <c r="AP544" s="1039">
        <f t="shared" si="207"/>
        <v>0</v>
      </c>
      <c r="AQ544" s="1040">
        <f>IF(AO544&gt;0,AS9,0)</f>
        <v>0</v>
      </c>
      <c r="AR544" s="1628" t="str">
        <f>IF(TRIM(AG544)="▼ recette suivante", AG544, IF(AQ544&gt;0, IF(AT9&lt;&gt;"", AT9&amp;"-ou.or.o ❾ + or - &gt;", ""), ""))</f>
        <v/>
      </c>
      <c r="AS544" s="1064"/>
      <c r="AT544" s="1064"/>
      <c r="AU544" s="1042">
        <f t="shared" si="208"/>
        <v>0</v>
      </c>
      <c r="AV544" s="1043">
        <f>IF(AK544,IF(OR(AU544="",N(AU544)&lt;=0.000000001),"",_xlfn.XLOOKUP(AJ544,BJ15:BJ62,BN15:BN62,_xlfn.XLOOKUP(AJ544,BK15:BK62,BN15:BN62,_xlfn.XLOOKUP(AJ544,BL15:BL62,BN15:BN62,"")))),0)</f>
        <v>0</v>
      </c>
      <c r="AW544" s="1065" cm="1">
        <f t="array" ref="AW544">IF(AK544&lt;&gt;1,0,IF(OR(AU544="",N(AU544)&lt;=0.000000001),"",IF(OR(AO544="",N(AO544)&lt;=0.000000001),0,IF(ISNUMBER(AU544),IFERROR(_xlfn.LET(_xlpm.ai_test,TRIM(AJ544),_xlpm.r,IFERROR(_xlfn.XLOOKUP(_xlpm.ai_test,BJ15:BJ62,ROW(BJ15:BJ62),0,1),IFERROR(_xlfn.XLOOKUP(_xlpm.ai_test,BK15:BK62,ROW(BK15:BK62),0,1),_xlfn.XLOOKUP(_xlpm.ai_test,BL15:BL62,ROW(BL15:BL62),0,1))),_xlpm.p,_xlpm.r-MIN(ROW(BJ15:BJ62))+1,_xlpm.f,INDEX(BM15:BM62,_xlpm.p),_xlpm.u,INDEX(BN15:BN62,_xlpm.p),_xlpm.s,INDEX(BP15:BP62,_xlpm.p),_xlpm.q,N(AU544)/_xlpm.f,IF(_xlpm.q&gt;=_xlpm.s,ROUND(_xlpm.q,1)&amp;" "&amp;_xlpm.ai_test&amp;" = "&amp;ROUND(_xlpm.q*_xlpm.f,1)&amp;" "&amp;_xlpm.u,ROUND(_xlpm.q,1)&amp;" "&amp;_xlpm.ai_test)),""),""))))</f>
        <v>0</v>
      </c>
      <c r="AX544" s="1055"/>
      <c r="AY544" s="1042">
        <f t="shared" si="209"/>
        <v>0</v>
      </c>
      <c r="AZ544" s="1043" t="str">
        <f t="shared" si="210"/>
        <v/>
      </c>
      <c r="BA544" s="1044">
        <f t="shared" si="211"/>
        <v>0</v>
      </c>
      <c r="BB544" s="1045" t="str">
        <f t="shared" si="212"/>
        <v/>
      </c>
      <c r="BC544" s="1046"/>
      <c r="BD544" s="1047">
        <f t="shared" si="213"/>
        <v>0</v>
      </c>
      <c r="BE544" s="1048" t="str">
        <f t="shared" si="214"/>
        <v/>
      </c>
      <c r="BF544" s="262" t="s">
        <v>22</v>
      </c>
      <c r="BG544" s="1027">
        <f t="shared" si="215"/>
        <v>0</v>
      </c>
      <c r="BH544" s="1028">
        <f t="shared" si="216"/>
        <v>0</v>
      </c>
      <c r="BI544"/>
      <c r="BR544"/>
      <c r="BS544"/>
      <c r="BT544"/>
      <c r="BU544"/>
      <c r="BV544"/>
      <c r="BW544"/>
      <c r="BX544" s="964" t="str">
        <f t="shared" si="198"/>
        <v>►</v>
      </c>
      <c r="BY544" s="848"/>
      <c r="BZ544" s="848"/>
      <c r="CA544" s="848"/>
      <c r="CB544" s="848"/>
      <c r="CC544" s="848"/>
      <c r="CD544" s="262"/>
      <c r="CE544"/>
      <c r="CF544"/>
      <c r="CG544"/>
      <c r="CH544"/>
      <c r="CI544"/>
      <c r="CJ544"/>
      <c r="CK544"/>
      <c r="CL544" s="262"/>
      <c r="CM544"/>
      <c r="CN544"/>
      <c r="CO544"/>
      <c r="CP544"/>
      <c r="CQ544"/>
      <c r="CR544"/>
      <c r="CS544"/>
      <c r="CT544" s="262"/>
      <c r="CU544"/>
      <c r="CV544"/>
      <c r="CW544"/>
      <c r="CX544"/>
      <c r="CY544"/>
      <c r="CZ544"/>
      <c r="DA544"/>
      <c r="DB544" s="262"/>
      <c r="DC544" s="3">
        <v>1</v>
      </c>
    </row>
    <row r="545" spans="1:109" ht="21" customHeight="1">
      <c r="L545" s="115" t="s">
        <v>16</v>
      </c>
      <c r="M545" s="3141"/>
      <c r="N545" s="3142"/>
      <c r="O545" s="3141"/>
      <c r="P545" s="3143"/>
      <c r="Q545" s="3144"/>
      <c r="R545" s="3145"/>
      <c r="S545" s="3146"/>
      <c r="T545" s="3147"/>
      <c r="U545" s="3148"/>
      <c r="V545" s="3149"/>
      <c r="W545" s="2109"/>
      <c r="X545" s="3150"/>
      <c r="Y545" s="117"/>
      <c r="Z545" s="3151"/>
      <c r="AA545" s="3152"/>
      <c r="AB545" s="3153"/>
      <c r="AC545" s="3154"/>
      <c r="AD545" s="119"/>
      <c r="AE545" s="262" t="s">
        <v>22</v>
      </c>
      <c r="AF545" s="1035" t="str">
        <f t="shared" si="199"/>
        <v>►</v>
      </c>
      <c r="AG545" s="1036" t="str">
        <f t="shared" si="200"/>
        <v/>
      </c>
      <c r="AH545" s="1037" t="str">
        <f t="shared" si="201"/>
        <v/>
      </c>
      <c r="AI545" s="1036" t="str">
        <f t="shared" si="202"/>
        <v/>
      </c>
      <c r="AJ545" s="1037" t="str">
        <f t="shared" si="203"/>
        <v/>
      </c>
      <c r="AK545" s="1037">
        <f>IF(AND(L545="A",COUNTIF(BJ15:BL62,TRIM(U545))&gt;0),1,0)</f>
        <v>0</v>
      </c>
      <c r="AL545" s="1051" t="str" cm="1">
        <f t="array" ref="AL545">IF(AF545&lt;&gt;"A","",IFERROR((IFERROR(_xlfn.XLOOKUP(TRIM(SUBSTITUTE(U545,CHAR(160)," ")),BJ15:BJ62,BM15:BM62),IFERROR(_xlfn.XLOOKUP(TRIM(SUBSTITUTE(U545,CHAR(160)," ")),BK15:BK62,BM15:BM62),_xlfn.XLOOKUP(TRIM(SUBSTITUTE(U545,CHAR(160)," ")),BL15:BL62,BM15:BM62))))*T545*IF(ISBLANK(Q545),1,Q545)+IFERROR(_xlfn.XLOOKUP("RECHERCHEX",TRIM(L545:AD545),L545:AD545),0),0))</f>
        <v/>
      </c>
      <c r="AM545" s="1038">
        <f t="shared" si="204"/>
        <v>0</v>
      </c>
      <c r="AN545" s="1627" t="str">
        <f t="shared" si="205"/>
        <v/>
      </c>
      <c r="AO545" s="1039">
        <f t="shared" si="206"/>
        <v>0</v>
      </c>
      <c r="AP545" s="1039">
        <f t="shared" si="207"/>
        <v>0</v>
      </c>
      <c r="AQ545" s="1052">
        <f>IF(AO545&gt;0,AS9,0)</f>
        <v>0</v>
      </c>
      <c r="AR545" s="1626" t="str">
        <f>IF(TRIM(AG545)="▼ recette suivante", AG545, IF(AQ545&gt;0, IF(AT9&lt;&gt;"", AT9&amp;"-ou.or.o ❾ + or - &gt;", ""), ""))</f>
        <v/>
      </c>
      <c r="AS545" s="1064"/>
      <c r="AT545" s="1064"/>
      <c r="AU545" s="1053">
        <f t="shared" si="208"/>
        <v>0</v>
      </c>
      <c r="AV545" s="1054">
        <f>IF(AK545,IF(OR(AU545="",N(AU545)&lt;=0.000000001),"",_xlfn.XLOOKUP(AJ545,BJ15:BJ62,BN15:BN62,_xlfn.XLOOKUP(AJ545,BK15:BK62,BN15:BN62,_xlfn.XLOOKUP(AJ545,BL15:BL62,BN15:BN62,"")))),0)</f>
        <v>0</v>
      </c>
      <c r="AW545" s="1067" cm="1">
        <f t="array" ref="AW545">IF(AK545&lt;&gt;1,0,IF(OR(AU545="",N(AU545)&lt;=0.000000001),"",IF(OR(AO545="",N(AO545)&lt;=0.000000001),0,IF(ISNUMBER(AU545),IFERROR(_xlfn.LET(_xlpm.ai_test,TRIM(AJ545),_xlpm.r,IFERROR(_xlfn.XLOOKUP(_xlpm.ai_test,BJ15:BJ62,ROW(BJ15:BJ62),0,1),IFERROR(_xlfn.XLOOKUP(_xlpm.ai_test,BK15:BK62,ROW(BK15:BK62),0,1),_xlfn.XLOOKUP(_xlpm.ai_test,BL15:BL62,ROW(BL15:BL62),0,1))),_xlpm.p,_xlpm.r-MIN(ROW(BJ15:BJ62))+1,_xlpm.f,INDEX(BM15:BM62,_xlpm.p),_xlpm.u,INDEX(BN15:BN62,_xlpm.p),_xlpm.s,INDEX(BP15:BP62,_xlpm.p),_xlpm.q,N(AU545)/_xlpm.f,IF(_xlpm.q&gt;=_xlpm.s,ROUND(_xlpm.q,1)&amp;" "&amp;_xlpm.ai_test&amp;" = "&amp;ROUND(_xlpm.q*_xlpm.f,1)&amp;" "&amp;_xlpm.u,ROUND(_xlpm.q,1)&amp;" "&amp;_xlpm.ai_test)),""),""))))</f>
        <v>0</v>
      </c>
      <c r="AX545" s="1055"/>
      <c r="AY545" s="1053">
        <f t="shared" si="209"/>
        <v>0</v>
      </c>
      <c r="AZ545" s="1054" t="str">
        <f t="shared" si="210"/>
        <v/>
      </c>
      <c r="BA545" s="1056">
        <f t="shared" si="211"/>
        <v>0</v>
      </c>
      <c r="BB545" s="1057" t="str">
        <f t="shared" si="212"/>
        <v/>
      </c>
      <c r="BC545" s="1046"/>
      <c r="BD545" s="1058">
        <f t="shared" si="213"/>
        <v>0</v>
      </c>
      <c r="BE545" s="1048" t="str">
        <f t="shared" si="214"/>
        <v/>
      </c>
      <c r="BF545" s="262" t="s">
        <v>22</v>
      </c>
      <c r="BG545" s="1027">
        <f t="shared" si="215"/>
        <v>0</v>
      </c>
      <c r="BH545" s="1028">
        <f t="shared" si="216"/>
        <v>0</v>
      </c>
      <c r="BI545"/>
      <c r="BJ545" s="701"/>
      <c r="BK545" s="701"/>
      <c r="BL545" s="701"/>
      <c r="BM545" s="701"/>
      <c r="BN545" s="701"/>
      <c r="BO545" s="701"/>
      <c r="BP545" s="701"/>
      <c r="BQ545" s="701"/>
      <c r="BX545" s="964" t="str">
        <f t="shared" si="198"/>
        <v>►</v>
      </c>
      <c r="BY545" s="848"/>
      <c r="BZ545" s="848"/>
      <c r="CA545" s="848"/>
      <c r="CB545" s="848"/>
      <c r="CC545" s="848"/>
      <c r="DC545" s="3">
        <v>1</v>
      </c>
    </row>
    <row r="546" spans="1:109" ht="21" customHeight="1">
      <c r="L546" s="115" t="s">
        <v>16</v>
      </c>
      <c r="M546" s="3141"/>
      <c r="N546" s="3142"/>
      <c r="O546" s="3141"/>
      <c r="P546" s="3143"/>
      <c r="Q546" s="3144"/>
      <c r="R546" s="3145"/>
      <c r="S546" s="3146"/>
      <c r="T546" s="3147"/>
      <c r="U546" s="3148"/>
      <c r="V546" s="3149"/>
      <c r="W546" s="2109"/>
      <c r="X546" s="3150"/>
      <c r="Y546" s="117"/>
      <c r="Z546" s="3151"/>
      <c r="AA546" s="3152"/>
      <c r="AB546" s="3153"/>
      <c r="AC546" s="3154"/>
      <c r="AD546" s="119"/>
      <c r="AE546" s="262" t="s">
        <v>22</v>
      </c>
      <c r="AF546" s="1035" t="str">
        <f t="shared" si="199"/>
        <v>►</v>
      </c>
      <c r="AG546" s="1036" t="str">
        <f t="shared" si="200"/>
        <v/>
      </c>
      <c r="AH546" s="1037" t="str">
        <f t="shared" si="201"/>
        <v/>
      </c>
      <c r="AI546" s="1036" t="str">
        <f t="shared" si="202"/>
        <v/>
      </c>
      <c r="AJ546" s="1037" t="str">
        <f t="shared" si="203"/>
        <v/>
      </c>
      <c r="AK546" s="1037">
        <f>IF(AND(L546="A",COUNTIF(BJ15:BL62,TRIM(U546))&gt;0),1,0)</f>
        <v>0</v>
      </c>
      <c r="AL546" s="1051" t="str" cm="1">
        <f t="array" ref="AL546">IF(AF546&lt;&gt;"A","",IFERROR((IFERROR(_xlfn.XLOOKUP(TRIM(SUBSTITUTE(U546,CHAR(160)," ")),BJ15:BJ62,BM15:BM62),IFERROR(_xlfn.XLOOKUP(TRIM(SUBSTITUTE(U546,CHAR(160)," ")),BK15:BK62,BM15:BM62),_xlfn.XLOOKUP(TRIM(SUBSTITUTE(U546,CHAR(160)," ")),BL15:BL62,BM15:BM62))))*T546*IF(ISBLANK(Q546),1,Q546)+IFERROR(_xlfn.XLOOKUP("RECHERCHEX",TRIM(L546:AD546),L546:AD546),0),0))</f>
        <v/>
      </c>
      <c r="AM546" s="1038">
        <f t="shared" si="204"/>
        <v>0</v>
      </c>
      <c r="AN546" s="1627" t="str">
        <f t="shared" si="205"/>
        <v/>
      </c>
      <c r="AO546" s="1039">
        <f t="shared" si="206"/>
        <v>0</v>
      </c>
      <c r="AP546" s="1039">
        <f t="shared" si="207"/>
        <v>0</v>
      </c>
      <c r="AQ546" s="1040">
        <f>IF(AO546&gt;0,AS9,0)</f>
        <v>0</v>
      </c>
      <c r="AR546" s="1628" t="str">
        <f>IF(TRIM(AG546)="▼ recette suivante", AG546, IF(AQ546&gt;0, IF(AT9&lt;&gt;"", AT9&amp;"-ou.or.o ❾ + or - &gt;", ""), ""))</f>
        <v/>
      </c>
      <c r="AS546" s="1064"/>
      <c r="AT546" s="1064"/>
      <c r="AU546" s="1042">
        <f t="shared" si="208"/>
        <v>0</v>
      </c>
      <c r="AV546" s="1043">
        <f>IF(AK546,IF(OR(AU546="",N(AU546)&lt;=0.000000001),"",_xlfn.XLOOKUP(AJ546,BJ15:BJ62,BN15:BN62,_xlfn.XLOOKUP(AJ546,BK15:BK62,BN15:BN62,_xlfn.XLOOKUP(AJ546,BL15:BL62,BN15:BN62,"")))),0)</f>
        <v>0</v>
      </c>
      <c r="AW546" s="1065" cm="1">
        <f t="array" ref="AW546">IF(AK546&lt;&gt;1,0,IF(OR(AU546="",N(AU546)&lt;=0.000000001),"",IF(OR(AO546="",N(AO546)&lt;=0.000000001),0,IF(ISNUMBER(AU546),IFERROR(_xlfn.LET(_xlpm.ai_test,TRIM(AJ546),_xlpm.r,IFERROR(_xlfn.XLOOKUP(_xlpm.ai_test,BJ15:BJ62,ROW(BJ15:BJ62),0,1),IFERROR(_xlfn.XLOOKUP(_xlpm.ai_test,BK15:BK62,ROW(BK15:BK62),0,1),_xlfn.XLOOKUP(_xlpm.ai_test,BL15:BL62,ROW(BL15:BL62),0,1))),_xlpm.p,_xlpm.r-MIN(ROW(BJ15:BJ62))+1,_xlpm.f,INDEX(BM15:BM62,_xlpm.p),_xlpm.u,INDEX(BN15:BN62,_xlpm.p),_xlpm.s,INDEX(BP15:BP62,_xlpm.p),_xlpm.q,N(AU546)/_xlpm.f,IF(_xlpm.q&gt;=_xlpm.s,ROUND(_xlpm.q,1)&amp;" "&amp;_xlpm.ai_test&amp;" = "&amp;ROUND(_xlpm.q*_xlpm.f,1)&amp;" "&amp;_xlpm.u,ROUND(_xlpm.q,1)&amp;" "&amp;_xlpm.ai_test)),""),""))))</f>
        <v>0</v>
      </c>
      <c r="AX546" s="1055"/>
      <c r="AY546" s="1042">
        <f t="shared" si="209"/>
        <v>0</v>
      </c>
      <c r="AZ546" s="1043" t="str">
        <f t="shared" si="210"/>
        <v/>
      </c>
      <c r="BA546" s="1044">
        <f t="shared" si="211"/>
        <v>0</v>
      </c>
      <c r="BB546" s="1045" t="str">
        <f t="shared" si="212"/>
        <v/>
      </c>
      <c r="BC546" s="1046"/>
      <c r="BD546" s="1047">
        <f t="shared" si="213"/>
        <v>0</v>
      </c>
      <c r="BE546" s="1048" t="str">
        <f t="shared" si="214"/>
        <v/>
      </c>
      <c r="BF546" s="262" t="s">
        <v>22</v>
      </c>
      <c r="BG546" s="1027">
        <f t="shared" si="215"/>
        <v>0</v>
      </c>
      <c r="BH546" s="1028">
        <f t="shared" si="216"/>
        <v>0</v>
      </c>
      <c r="BI546"/>
      <c r="BJ546" s="701"/>
      <c r="BK546" s="701"/>
      <c r="BL546" s="701"/>
      <c r="BM546" s="701"/>
      <c r="BN546" s="701"/>
      <c r="BO546" s="701"/>
      <c r="BP546" s="701"/>
      <c r="BQ546" s="701"/>
      <c r="BX546" s="964" t="str">
        <f t="shared" si="198"/>
        <v>►</v>
      </c>
      <c r="BY546" s="848"/>
      <c r="BZ546" s="848"/>
      <c r="CA546" s="848"/>
      <c r="CB546" s="848"/>
      <c r="CC546" s="848"/>
      <c r="DC546" s="3">
        <v>1</v>
      </c>
    </row>
    <row r="547" spans="1:109" ht="21" customHeight="1">
      <c r="L547" s="115" t="s">
        <v>16</v>
      </c>
      <c r="M547" s="3141"/>
      <c r="N547" s="3142"/>
      <c r="O547" s="3141"/>
      <c r="P547" s="3143"/>
      <c r="Q547" s="3144"/>
      <c r="R547" s="3145"/>
      <c r="S547" s="3146"/>
      <c r="T547" s="3147"/>
      <c r="U547" s="3148"/>
      <c r="V547" s="3149"/>
      <c r="W547" s="2109"/>
      <c r="X547" s="3150"/>
      <c r="Y547" s="117"/>
      <c r="Z547" s="3151"/>
      <c r="AA547" s="3152"/>
      <c r="AB547" s="3153"/>
      <c r="AC547" s="3154"/>
      <c r="AD547" s="119"/>
      <c r="AE547" s="262" t="s">
        <v>22</v>
      </c>
      <c r="AF547" s="1035" t="str">
        <f t="shared" si="199"/>
        <v>►</v>
      </c>
      <c r="AG547" s="1036" t="str">
        <f t="shared" si="200"/>
        <v/>
      </c>
      <c r="AH547" s="1037" t="str">
        <f t="shared" si="201"/>
        <v/>
      </c>
      <c r="AI547" s="1036" t="str">
        <f t="shared" si="202"/>
        <v/>
      </c>
      <c r="AJ547" s="1037" t="str">
        <f t="shared" si="203"/>
        <v/>
      </c>
      <c r="AK547" s="1037">
        <f>IF(AND(L547="A",COUNTIF(BJ15:BL62,TRIM(U547))&gt;0),1,0)</f>
        <v>0</v>
      </c>
      <c r="AL547" s="1051" t="str" cm="1">
        <f t="array" ref="AL547">IF(AF547&lt;&gt;"A","",IFERROR((IFERROR(_xlfn.XLOOKUP(TRIM(SUBSTITUTE(U547,CHAR(160)," ")),BJ15:BJ62,BM15:BM62),IFERROR(_xlfn.XLOOKUP(TRIM(SUBSTITUTE(U547,CHAR(160)," ")),BK15:BK62,BM15:BM62),_xlfn.XLOOKUP(TRIM(SUBSTITUTE(U547,CHAR(160)," ")),BL15:BL62,BM15:BM62))))*T547*IF(ISBLANK(Q547),1,Q547)+IFERROR(_xlfn.XLOOKUP("RECHERCHEX",TRIM(L547:AD547),L547:AD547),0),0))</f>
        <v/>
      </c>
      <c r="AM547" s="1038">
        <f t="shared" si="204"/>
        <v>0</v>
      </c>
      <c r="AN547" s="1627" t="str">
        <f t="shared" si="205"/>
        <v/>
      </c>
      <c r="AO547" s="1039">
        <f t="shared" si="206"/>
        <v>0</v>
      </c>
      <c r="AP547" s="1039">
        <f t="shared" si="207"/>
        <v>0</v>
      </c>
      <c r="AQ547" s="1052">
        <f>IF(AO547&gt;0,AS9,0)</f>
        <v>0</v>
      </c>
      <c r="AR547" s="1626" t="str">
        <f>IF(TRIM(AG547)="▼ recette suivante", AG547, IF(AQ547&gt;0, IF(AT9&lt;&gt;"", AT9&amp;"-ou.or.o ❾ + or - &gt;", ""), ""))</f>
        <v/>
      </c>
      <c r="AS547" s="1064"/>
      <c r="AT547" s="1064"/>
      <c r="AU547" s="1053">
        <f t="shared" si="208"/>
        <v>0</v>
      </c>
      <c r="AV547" s="1054">
        <f>IF(AK547,IF(OR(AU547="",N(AU547)&lt;=0.000000001),"",_xlfn.XLOOKUP(AJ547,BJ15:BJ62,BN15:BN62,_xlfn.XLOOKUP(AJ547,BK15:BK62,BN15:BN62,_xlfn.XLOOKUP(AJ547,BL15:BL62,BN15:BN62,"")))),0)</f>
        <v>0</v>
      </c>
      <c r="AW547" s="1067" cm="1">
        <f t="array" ref="AW547">IF(AK547&lt;&gt;1,0,IF(OR(AU547="",N(AU547)&lt;=0.000000001),"",IF(OR(AO547="",N(AO547)&lt;=0.000000001),0,IF(ISNUMBER(AU547),IFERROR(_xlfn.LET(_xlpm.ai_test,TRIM(AJ547),_xlpm.r,IFERROR(_xlfn.XLOOKUP(_xlpm.ai_test,BJ15:BJ62,ROW(BJ15:BJ62),0,1),IFERROR(_xlfn.XLOOKUP(_xlpm.ai_test,BK15:BK62,ROW(BK15:BK62),0,1),_xlfn.XLOOKUP(_xlpm.ai_test,BL15:BL62,ROW(BL15:BL62),0,1))),_xlpm.p,_xlpm.r-MIN(ROW(BJ15:BJ62))+1,_xlpm.f,INDEX(BM15:BM62,_xlpm.p),_xlpm.u,INDEX(BN15:BN62,_xlpm.p),_xlpm.s,INDEX(BP15:BP62,_xlpm.p),_xlpm.q,N(AU547)/_xlpm.f,IF(_xlpm.q&gt;=_xlpm.s,ROUND(_xlpm.q,1)&amp;" "&amp;_xlpm.ai_test&amp;" = "&amp;ROUND(_xlpm.q*_xlpm.f,1)&amp;" "&amp;_xlpm.u,ROUND(_xlpm.q,1)&amp;" "&amp;_xlpm.ai_test)),""),""))))</f>
        <v>0</v>
      </c>
      <c r="AX547" s="1055"/>
      <c r="AY547" s="1053">
        <f t="shared" si="209"/>
        <v>0</v>
      </c>
      <c r="AZ547" s="1054" t="str">
        <f t="shared" si="210"/>
        <v/>
      </c>
      <c r="BA547" s="1056">
        <f t="shared" si="211"/>
        <v>0</v>
      </c>
      <c r="BB547" s="1057" t="str">
        <f t="shared" si="212"/>
        <v/>
      </c>
      <c r="BC547" s="1046"/>
      <c r="BD547" s="1058">
        <f t="shared" si="213"/>
        <v>0</v>
      </c>
      <c r="BE547" s="1048" t="str">
        <f t="shared" si="214"/>
        <v/>
      </c>
      <c r="BF547" s="262" t="s">
        <v>22</v>
      </c>
      <c r="BG547" s="1027">
        <f t="shared" si="215"/>
        <v>0</v>
      </c>
      <c r="BH547" s="1028">
        <f t="shared" si="216"/>
        <v>0</v>
      </c>
      <c r="BI547"/>
      <c r="BJ547" s="701"/>
      <c r="BK547" s="701"/>
      <c r="BL547" s="701"/>
      <c r="BM547" s="701"/>
      <c r="BN547" s="701"/>
      <c r="BO547" s="701"/>
      <c r="BP547" s="701"/>
      <c r="BQ547" s="701"/>
      <c r="BX547" s="964" t="str">
        <f t="shared" si="198"/>
        <v>►</v>
      </c>
      <c r="BY547" s="848"/>
      <c r="BZ547" s="848"/>
      <c r="CA547" s="848"/>
      <c r="CB547" s="848"/>
      <c r="CC547" s="848"/>
      <c r="DC547" s="3">
        <v>1</v>
      </c>
    </row>
    <row r="548" spans="1:109" ht="21" customHeight="1">
      <c r="L548" s="115" t="s">
        <v>16</v>
      </c>
      <c r="M548" s="3141"/>
      <c r="N548" s="3142"/>
      <c r="O548" s="3141"/>
      <c r="P548" s="3143"/>
      <c r="Q548" s="3144"/>
      <c r="R548" s="3145"/>
      <c r="S548" s="3146"/>
      <c r="T548" s="3147"/>
      <c r="U548" s="3148"/>
      <c r="V548" s="3149"/>
      <c r="W548" s="2109"/>
      <c r="X548" s="3150"/>
      <c r="Y548" s="117"/>
      <c r="Z548" s="3151"/>
      <c r="AA548" s="3152"/>
      <c r="AB548" s="3153"/>
      <c r="AC548" s="3154"/>
      <c r="AD548" s="119"/>
      <c r="AE548" s="262" t="s">
        <v>22</v>
      </c>
      <c r="AF548" s="1035" t="str">
        <f t="shared" si="199"/>
        <v>►</v>
      </c>
      <c r="AG548" s="1036" t="str">
        <f t="shared" si="200"/>
        <v/>
      </c>
      <c r="AH548" s="1037" t="str">
        <f t="shared" si="201"/>
        <v/>
      </c>
      <c r="AI548" s="1036" t="str">
        <f t="shared" si="202"/>
        <v/>
      </c>
      <c r="AJ548" s="1037" t="str">
        <f t="shared" si="203"/>
        <v/>
      </c>
      <c r="AK548" s="1037">
        <f>IF(AND(L548="A",COUNTIF(BJ15:BL62,TRIM(U548))&gt;0),1,0)</f>
        <v>0</v>
      </c>
      <c r="AL548" s="1051" t="str" cm="1">
        <f t="array" ref="AL548">IF(AF548&lt;&gt;"A","",IFERROR((IFERROR(_xlfn.XLOOKUP(TRIM(SUBSTITUTE(U548,CHAR(160)," ")),BJ15:BJ62,BM15:BM62),IFERROR(_xlfn.XLOOKUP(TRIM(SUBSTITUTE(U548,CHAR(160)," ")),BK15:BK62,BM15:BM62),_xlfn.XLOOKUP(TRIM(SUBSTITUTE(U548,CHAR(160)," ")),BL15:BL62,BM15:BM62))))*T548*IF(ISBLANK(Q548),1,Q548)+IFERROR(_xlfn.XLOOKUP("RECHERCHEX",TRIM(L548:AD548),L548:AD548),0),0))</f>
        <v/>
      </c>
      <c r="AM548" s="1038">
        <f t="shared" si="204"/>
        <v>0</v>
      </c>
      <c r="AN548" s="1627" t="str">
        <f t="shared" si="205"/>
        <v/>
      </c>
      <c r="AO548" s="1039">
        <f t="shared" si="206"/>
        <v>0</v>
      </c>
      <c r="AP548" s="1039">
        <f t="shared" si="207"/>
        <v>0</v>
      </c>
      <c r="AQ548" s="1040">
        <f>IF(AO548&gt;0,AS9,0)</f>
        <v>0</v>
      </c>
      <c r="AR548" s="1628" t="str">
        <f>IF(TRIM(AG548)="▼ recette suivante", AG548, IF(AQ548&gt;0, IF(AT9&lt;&gt;"", AT9&amp;"-ou.or.o ❾ + or - &gt;", ""), ""))</f>
        <v/>
      </c>
      <c r="AS548" s="1064"/>
      <c r="AT548" s="1064"/>
      <c r="AU548" s="1042">
        <f t="shared" si="208"/>
        <v>0</v>
      </c>
      <c r="AV548" s="1043">
        <f>IF(AK548,IF(OR(AU548="",N(AU548)&lt;=0.000000001),"",_xlfn.XLOOKUP(AJ548,BJ15:BJ62,BN15:BN62,_xlfn.XLOOKUP(AJ548,BK15:BK62,BN15:BN62,_xlfn.XLOOKUP(AJ548,BL15:BL62,BN15:BN62,"")))),0)</f>
        <v>0</v>
      </c>
      <c r="AW548" s="1065" cm="1">
        <f t="array" ref="AW548">IF(AK548&lt;&gt;1,0,IF(OR(AU548="",N(AU548)&lt;=0.000000001),"",IF(OR(AO548="",N(AO548)&lt;=0.000000001),0,IF(ISNUMBER(AU548),IFERROR(_xlfn.LET(_xlpm.ai_test,TRIM(AJ548),_xlpm.r,IFERROR(_xlfn.XLOOKUP(_xlpm.ai_test,BJ15:BJ62,ROW(BJ15:BJ62),0,1),IFERROR(_xlfn.XLOOKUP(_xlpm.ai_test,BK15:BK62,ROW(BK15:BK62),0,1),_xlfn.XLOOKUP(_xlpm.ai_test,BL15:BL62,ROW(BL15:BL62),0,1))),_xlpm.p,_xlpm.r-MIN(ROW(BJ15:BJ62))+1,_xlpm.f,INDEX(BM15:BM62,_xlpm.p),_xlpm.u,INDEX(BN15:BN62,_xlpm.p),_xlpm.s,INDEX(BP15:BP62,_xlpm.p),_xlpm.q,N(AU548)/_xlpm.f,IF(_xlpm.q&gt;=_xlpm.s,ROUND(_xlpm.q,1)&amp;" "&amp;_xlpm.ai_test&amp;" = "&amp;ROUND(_xlpm.q*_xlpm.f,1)&amp;" "&amp;_xlpm.u,ROUND(_xlpm.q,1)&amp;" "&amp;_xlpm.ai_test)),""),""))))</f>
        <v>0</v>
      </c>
      <c r="AX548" s="1055"/>
      <c r="AY548" s="1042">
        <f t="shared" si="209"/>
        <v>0</v>
      </c>
      <c r="AZ548" s="1043" t="str">
        <f t="shared" si="210"/>
        <v/>
      </c>
      <c r="BA548" s="1044">
        <f t="shared" si="211"/>
        <v>0</v>
      </c>
      <c r="BB548" s="1045" t="str">
        <f t="shared" si="212"/>
        <v/>
      </c>
      <c r="BC548" s="1046"/>
      <c r="BD548" s="1047">
        <f t="shared" si="213"/>
        <v>0</v>
      </c>
      <c r="BE548" s="1048" t="str">
        <f t="shared" si="214"/>
        <v/>
      </c>
      <c r="BF548" s="262" t="s">
        <v>22</v>
      </c>
      <c r="BG548" s="1027">
        <f t="shared" si="215"/>
        <v>0</v>
      </c>
      <c r="BH548" s="1028">
        <f t="shared" si="216"/>
        <v>0</v>
      </c>
      <c r="BI548"/>
      <c r="BJ548" s="701"/>
      <c r="BK548" s="701"/>
      <c r="BL548" s="701"/>
      <c r="BM548" s="701"/>
      <c r="BN548" s="701"/>
      <c r="BO548" s="701"/>
      <c r="BP548" s="701"/>
      <c r="BQ548" s="701"/>
      <c r="BX548" s="964" t="str">
        <f t="shared" si="198"/>
        <v>►</v>
      </c>
      <c r="BY548" s="848"/>
      <c r="BZ548" s="848"/>
      <c r="CA548" s="848"/>
      <c r="CB548" s="848"/>
      <c r="CC548" s="848"/>
      <c r="DC548" s="3">
        <v>1</v>
      </c>
    </row>
    <row r="549" spans="1:109" ht="21" customHeight="1">
      <c r="L549" s="115" t="s">
        <v>16</v>
      </c>
      <c r="M549" s="3141"/>
      <c r="N549" s="3142"/>
      <c r="O549" s="3141"/>
      <c r="P549" s="3143"/>
      <c r="Q549" s="3144"/>
      <c r="R549" s="3145"/>
      <c r="S549" s="3146"/>
      <c r="T549" s="3147"/>
      <c r="U549" s="3148"/>
      <c r="V549" s="3149"/>
      <c r="W549" s="2109"/>
      <c r="X549" s="3150"/>
      <c r="Y549" s="117"/>
      <c r="Z549" s="3151"/>
      <c r="AA549" s="3152"/>
      <c r="AB549" s="3153"/>
      <c r="AC549" s="3154"/>
      <c r="AD549" s="119"/>
      <c r="AE549" s="262" t="s">
        <v>22</v>
      </c>
      <c r="AF549" s="1035" t="str">
        <f t="shared" si="199"/>
        <v>►</v>
      </c>
      <c r="AG549" s="1036" t="str">
        <f t="shared" si="200"/>
        <v/>
      </c>
      <c r="AH549" s="1037" t="str">
        <f t="shared" si="201"/>
        <v/>
      </c>
      <c r="AI549" s="1036" t="str">
        <f t="shared" si="202"/>
        <v/>
      </c>
      <c r="AJ549" s="1037" t="str">
        <f t="shared" si="203"/>
        <v/>
      </c>
      <c r="AK549" s="1037">
        <f>IF(AND(L549="A",COUNTIF(BJ15:BL62,TRIM(U549))&gt;0),1,0)</f>
        <v>0</v>
      </c>
      <c r="AL549" s="1051" t="str" cm="1">
        <f t="array" ref="AL549">IF(AF549&lt;&gt;"A","",IFERROR((IFERROR(_xlfn.XLOOKUP(TRIM(SUBSTITUTE(U549,CHAR(160)," ")),BJ15:BJ62,BM15:BM62),IFERROR(_xlfn.XLOOKUP(TRIM(SUBSTITUTE(U549,CHAR(160)," ")),BK15:BK62,BM15:BM62),_xlfn.XLOOKUP(TRIM(SUBSTITUTE(U549,CHAR(160)," ")),BL15:BL62,BM15:BM62))))*T549*IF(ISBLANK(Q549),1,Q549)+IFERROR(_xlfn.XLOOKUP("RECHERCHEX",TRIM(L549:AD549),L549:AD549),0),0))</f>
        <v/>
      </c>
      <c r="AM549" s="1038">
        <f t="shared" si="204"/>
        <v>0</v>
      </c>
      <c r="AN549" s="1627" t="str">
        <f t="shared" si="205"/>
        <v/>
      </c>
      <c r="AO549" s="1039">
        <f t="shared" si="206"/>
        <v>0</v>
      </c>
      <c r="AP549" s="1039">
        <f t="shared" si="207"/>
        <v>0</v>
      </c>
      <c r="AQ549" s="1052">
        <f>IF(AO549&gt;0,AS9,0)</f>
        <v>0</v>
      </c>
      <c r="AR549" s="1626" t="str">
        <f>IF(TRIM(AG549)="▼ recette suivante", AG549, IF(AQ549&gt;0, IF(AT9&lt;&gt;"", AT9&amp;"-ou.or.o ❾ + or - &gt;", ""), ""))</f>
        <v/>
      </c>
      <c r="AS549" s="1064"/>
      <c r="AT549" s="1064"/>
      <c r="AU549" s="1053">
        <f t="shared" si="208"/>
        <v>0</v>
      </c>
      <c r="AV549" s="1054">
        <f>IF(AK549,IF(OR(AU549="",N(AU549)&lt;=0.000000001),"",_xlfn.XLOOKUP(AJ549,BJ15:BJ62,BN15:BN62,_xlfn.XLOOKUP(AJ549,BK15:BK62,BN15:BN62,_xlfn.XLOOKUP(AJ549,BL15:BL62,BN15:BN62,"")))),0)</f>
        <v>0</v>
      </c>
      <c r="AW549" s="1067" cm="1">
        <f t="array" ref="AW549">IF(AK549&lt;&gt;1,0,IF(OR(AU549="",N(AU549)&lt;=0.000000001),"",IF(OR(AO549="",N(AO549)&lt;=0.000000001),0,IF(ISNUMBER(AU549),IFERROR(_xlfn.LET(_xlpm.ai_test,TRIM(AJ549),_xlpm.r,IFERROR(_xlfn.XLOOKUP(_xlpm.ai_test,BJ15:BJ62,ROW(BJ15:BJ62),0,1),IFERROR(_xlfn.XLOOKUP(_xlpm.ai_test,BK15:BK62,ROW(BK15:BK62),0,1),_xlfn.XLOOKUP(_xlpm.ai_test,BL15:BL62,ROW(BL15:BL62),0,1))),_xlpm.p,_xlpm.r-MIN(ROW(BJ15:BJ62))+1,_xlpm.f,INDEX(BM15:BM62,_xlpm.p),_xlpm.u,INDEX(BN15:BN62,_xlpm.p),_xlpm.s,INDEX(BP15:BP62,_xlpm.p),_xlpm.q,N(AU549)/_xlpm.f,IF(_xlpm.q&gt;=_xlpm.s,ROUND(_xlpm.q,1)&amp;" "&amp;_xlpm.ai_test&amp;" = "&amp;ROUND(_xlpm.q*_xlpm.f,1)&amp;" "&amp;_xlpm.u,ROUND(_xlpm.q,1)&amp;" "&amp;_xlpm.ai_test)),""),""))))</f>
        <v>0</v>
      </c>
      <c r="AX549" s="1055"/>
      <c r="AY549" s="1053">
        <f t="shared" si="209"/>
        <v>0</v>
      </c>
      <c r="AZ549" s="1054" t="str">
        <f t="shared" si="210"/>
        <v/>
      </c>
      <c r="BA549" s="1056">
        <f t="shared" si="211"/>
        <v>0</v>
      </c>
      <c r="BB549" s="1057" t="str">
        <f t="shared" si="212"/>
        <v/>
      </c>
      <c r="BC549" s="1046"/>
      <c r="BD549" s="1058">
        <f t="shared" si="213"/>
        <v>0</v>
      </c>
      <c r="BE549" s="1048" t="str">
        <f t="shared" si="214"/>
        <v/>
      </c>
      <c r="BF549" s="262" t="s">
        <v>22</v>
      </c>
      <c r="BG549" s="1027">
        <f t="shared" si="215"/>
        <v>0</v>
      </c>
      <c r="BH549" s="1028">
        <f t="shared" si="216"/>
        <v>0</v>
      </c>
      <c r="BI549"/>
      <c r="BJ549"/>
      <c r="BK549"/>
      <c r="BL549"/>
      <c r="BM549"/>
      <c r="BN549"/>
      <c r="BO549"/>
      <c r="BP549"/>
      <c r="BQ549"/>
      <c r="BX549" s="964" t="str">
        <f t="shared" si="198"/>
        <v>►</v>
      </c>
      <c r="BY549" s="848"/>
      <c r="BZ549" s="848"/>
      <c r="CA549" s="848"/>
      <c r="CB549" s="848"/>
      <c r="CC549" s="848"/>
      <c r="DC549" s="3">
        <v>1</v>
      </c>
    </row>
    <row r="550" spans="1:109" ht="21" customHeight="1">
      <c r="A550" s="260"/>
      <c r="B550" s="260"/>
      <c r="C550" s="150"/>
      <c r="D550" s="260"/>
      <c r="E550" s="260"/>
      <c r="F550" s="260"/>
      <c r="G550" s="260"/>
      <c r="H550" s="260"/>
      <c r="I550" s="260"/>
      <c r="J550" s="260"/>
      <c r="K550" s="260"/>
      <c r="L550" s="259" t="s">
        <v>11</v>
      </c>
      <c r="M550" s="260"/>
      <c r="N550" s="260"/>
      <c r="O550" s="260"/>
      <c r="P550" s="260"/>
      <c r="Q550" s="260"/>
      <c r="R550" s="260"/>
      <c r="S550" s="260"/>
      <c r="T550" s="260"/>
      <c r="U550" s="260"/>
      <c r="V550" s="260"/>
      <c r="W550" s="260"/>
      <c r="X550" s="260"/>
      <c r="Y550" s="260"/>
      <c r="Z550" s="260"/>
      <c r="AA550" s="260"/>
      <c r="AB550" s="260"/>
      <c r="AC550" s="260"/>
      <c r="AD550" s="260"/>
      <c r="AE550" s="260"/>
      <c r="AF550" s="260"/>
      <c r="AG550" s="260"/>
      <c r="AH550" s="260"/>
      <c r="AI550" s="260"/>
      <c r="AJ550" s="260"/>
      <c r="AK550" s="260"/>
      <c r="AL550" s="260"/>
      <c r="AM550" s="260"/>
      <c r="AN550" s="260"/>
      <c r="AO550" s="260"/>
      <c r="AP550" s="260"/>
      <c r="AQ550" s="260"/>
      <c r="AR550" s="260"/>
      <c r="AS550" s="260"/>
      <c r="AT550" s="260"/>
      <c r="AU550" s="260"/>
      <c r="AV550" s="260"/>
      <c r="AW550" s="260"/>
      <c r="AX550" s="260"/>
      <c r="AY550" s="260"/>
      <c r="AZ550" s="260"/>
      <c r="BA550" s="260"/>
      <c r="BB550" s="260"/>
      <c r="BC550" s="260"/>
      <c r="BD550" s="260"/>
      <c r="BE550" s="260"/>
      <c r="BF550" s="260"/>
      <c r="BG550" s="260"/>
      <c r="BH550" s="260"/>
      <c r="BI550" s="260"/>
      <c r="BJ550" s="260"/>
      <c r="BK550" s="260"/>
      <c r="BL550" s="260"/>
      <c r="BM550" s="260"/>
      <c r="BN550" s="260"/>
      <c r="BO550" s="260"/>
      <c r="BP550" s="260"/>
      <c r="BQ550" s="260"/>
      <c r="BR550" s="260"/>
      <c r="BS550" s="260"/>
      <c r="BT550" s="260"/>
      <c r="BU550" s="260"/>
      <c r="BV550" s="260"/>
      <c r="BW550" s="260"/>
      <c r="BX550" s="260"/>
      <c r="BY550" s="1135"/>
      <c r="BZ550" s="1135"/>
      <c r="CA550" s="1135"/>
      <c r="CB550" s="1135"/>
      <c r="CC550" s="1135"/>
      <c r="CD550" s="1135"/>
      <c r="CE550" s="1135"/>
      <c r="CF550" s="1135"/>
      <c r="CG550" s="1135"/>
      <c r="CH550" s="1135"/>
      <c r="CI550" s="1135"/>
      <c r="CJ550" s="1135"/>
      <c r="CK550" s="1135"/>
      <c r="CL550" s="1135"/>
      <c r="CM550" s="1135"/>
      <c r="CN550" s="1135"/>
      <c r="CO550" s="1135"/>
      <c r="CP550" s="1135"/>
      <c r="CQ550" s="1135"/>
      <c r="CR550" s="1135"/>
      <c r="CS550" s="1135"/>
      <c r="CT550" s="1135"/>
      <c r="CU550" s="1135"/>
      <c r="CV550" s="1135"/>
      <c r="CW550" s="1135"/>
      <c r="CX550" s="1135"/>
      <c r="CY550" s="1135"/>
      <c r="CZ550" s="1135"/>
      <c r="DA550" s="1135"/>
      <c r="DB550" s="1135"/>
      <c r="DC550" s="3">
        <v>1</v>
      </c>
    </row>
    <row r="551" spans="1:109">
      <c r="A551" s="3">
        <v>1</v>
      </c>
      <c r="B551" s="3">
        <v>1</v>
      </c>
      <c r="C551" s="3">
        <v>1</v>
      </c>
      <c r="D551" s="3">
        <v>1</v>
      </c>
      <c r="E551" s="3">
        <v>1</v>
      </c>
      <c r="F551" s="3">
        <v>1</v>
      </c>
      <c r="G551" s="3">
        <v>1</v>
      </c>
      <c r="H551" s="3">
        <v>1</v>
      </c>
      <c r="I551" s="3">
        <v>1</v>
      </c>
      <c r="J551" s="3">
        <v>1</v>
      </c>
      <c r="K551" s="3">
        <v>1</v>
      </c>
      <c r="L551" s="3">
        <v>1</v>
      </c>
      <c r="M551" s="3">
        <v>1</v>
      </c>
      <c r="N551" s="3">
        <v>1</v>
      </c>
      <c r="O551" s="3">
        <v>1</v>
      </c>
      <c r="P551" s="3">
        <v>1</v>
      </c>
      <c r="Q551" s="3">
        <v>1</v>
      </c>
      <c r="R551" s="3">
        <v>1</v>
      </c>
      <c r="S551" s="3">
        <v>1</v>
      </c>
      <c r="T551" s="3">
        <v>1</v>
      </c>
      <c r="U551" s="3">
        <v>1</v>
      </c>
      <c r="V551" s="3">
        <v>1</v>
      </c>
      <c r="W551" s="3">
        <v>1</v>
      </c>
      <c r="X551" s="3">
        <v>1</v>
      </c>
      <c r="Y551" s="3">
        <v>1</v>
      </c>
      <c r="Z551" s="3">
        <v>1</v>
      </c>
      <c r="AA551" s="3">
        <v>1</v>
      </c>
      <c r="AB551" s="3"/>
      <c r="AC551" s="3">
        <v>1</v>
      </c>
      <c r="AD551" s="3">
        <v>1</v>
      </c>
      <c r="AE551" s="3">
        <v>1</v>
      </c>
      <c r="AF551" s="3">
        <v>1</v>
      </c>
      <c r="AG551" s="3">
        <v>1</v>
      </c>
      <c r="AH551" s="3">
        <v>1</v>
      </c>
      <c r="AI551" s="3">
        <v>1</v>
      </c>
      <c r="AJ551" s="3">
        <v>1</v>
      </c>
      <c r="AK551" s="3">
        <v>1</v>
      </c>
      <c r="AL551" s="3">
        <v>1</v>
      </c>
      <c r="AM551" s="3">
        <v>1</v>
      </c>
      <c r="AN551" s="3">
        <v>1</v>
      </c>
      <c r="AO551" s="3">
        <v>1</v>
      </c>
      <c r="AP551" s="3">
        <v>1</v>
      </c>
      <c r="AQ551" s="3">
        <v>1</v>
      </c>
      <c r="AR551" s="3">
        <v>1</v>
      </c>
      <c r="AS551" s="3">
        <v>1</v>
      </c>
      <c r="AT551" s="3">
        <v>1</v>
      </c>
      <c r="AU551" s="3">
        <v>1</v>
      </c>
      <c r="AV551" s="3">
        <v>1</v>
      </c>
      <c r="AW551" s="3">
        <v>1</v>
      </c>
      <c r="AX551" s="3">
        <v>1</v>
      </c>
      <c r="AY551" s="3">
        <v>1</v>
      </c>
      <c r="AZ551" s="3">
        <v>1</v>
      </c>
      <c r="BA551" s="3">
        <v>1</v>
      </c>
      <c r="BB551" s="3">
        <v>1</v>
      </c>
      <c r="BC551" s="3">
        <v>1</v>
      </c>
      <c r="BD551" s="3">
        <v>1</v>
      </c>
      <c r="BE551" s="3">
        <v>1</v>
      </c>
      <c r="BF551" s="3">
        <v>1</v>
      </c>
      <c r="BG551" s="3">
        <v>1</v>
      </c>
      <c r="BH551" s="3">
        <v>1</v>
      </c>
      <c r="BI551" s="3">
        <v>1</v>
      </c>
      <c r="BJ551" s="3">
        <v>1</v>
      </c>
      <c r="BK551" s="3">
        <v>1</v>
      </c>
      <c r="BL551" s="3">
        <v>1</v>
      </c>
      <c r="BM551" s="3">
        <v>1</v>
      </c>
      <c r="BN551" s="3">
        <v>1</v>
      </c>
      <c r="BO551" s="3">
        <v>1</v>
      </c>
      <c r="BP551" s="3">
        <v>1</v>
      </c>
      <c r="BQ551" s="3">
        <v>1</v>
      </c>
      <c r="BR551" s="3">
        <v>1</v>
      </c>
      <c r="BS551" s="3">
        <v>1</v>
      </c>
      <c r="BT551" s="3">
        <v>1</v>
      </c>
      <c r="BU551" s="3">
        <v>1</v>
      </c>
      <c r="BV551" s="3">
        <v>1</v>
      </c>
      <c r="BW551" s="3">
        <v>1</v>
      </c>
      <c r="BX551" s="3">
        <v>1</v>
      </c>
      <c r="BY551" s="3">
        <v>1</v>
      </c>
      <c r="BZ551" s="3">
        <v>1</v>
      </c>
      <c r="CA551" s="3">
        <v>1</v>
      </c>
      <c r="CB551" s="3">
        <v>1</v>
      </c>
      <c r="CC551" s="3">
        <v>1</v>
      </c>
      <c r="CD551" s="3">
        <v>1</v>
      </c>
      <c r="CE551" s="3">
        <v>1</v>
      </c>
      <c r="CF551" s="3">
        <v>1</v>
      </c>
      <c r="CG551" s="3">
        <v>1</v>
      </c>
      <c r="CH551" s="3">
        <v>1</v>
      </c>
      <c r="CI551" s="3">
        <v>1</v>
      </c>
      <c r="CJ551" s="3">
        <v>1</v>
      </c>
      <c r="CK551" s="3">
        <v>1</v>
      </c>
      <c r="CL551" s="3">
        <v>1</v>
      </c>
      <c r="CM551" s="3">
        <v>1</v>
      </c>
      <c r="CN551" s="3">
        <v>1</v>
      </c>
      <c r="CO551" s="3">
        <v>1</v>
      </c>
      <c r="CP551" s="3">
        <v>1</v>
      </c>
      <c r="CQ551" s="3">
        <v>1</v>
      </c>
      <c r="CR551" s="3">
        <v>1</v>
      </c>
      <c r="CS551" s="3">
        <v>1</v>
      </c>
      <c r="CT551" s="3">
        <v>1</v>
      </c>
      <c r="CU551" s="3">
        <v>1</v>
      </c>
      <c r="CV551" s="3">
        <v>1</v>
      </c>
      <c r="CW551" s="3">
        <v>1</v>
      </c>
      <c r="CX551" s="3">
        <v>1</v>
      </c>
      <c r="CY551" s="3">
        <v>1</v>
      </c>
      <c r="CZ551" s="3">
        <v>1</v>
      </c>
      <c r="DA551" s="3">
        <v>1</v>
      </c>
      <c r="DB551" s="3">
        <v>1</v>
      </c>
      <c r="DC551" s="1" t="str">
        <f>ADDRESS(ROW(),COLUMN(),4)</f>
        <v>DC551</v>
      </c>
      <c r="DD551" s="702"/>
      <c r="DE551" s="703" t="str">
        <f>ADDRESS(ROW(),COLUMN(),4)</f>
        <v>DE551</v>
      </c>
    </row>
  </sheetData>
  <mergeCells count="167">
    <mergeCell ref="AY16:AZ17"/>
    <mergeCell ref="BA16:BA17"/>
    <mergeCell ref="AB103:AC104"/>
    <mergeCell ref="AB143:AC144"/>
    <mergeCell ref="AB183:AC184"/>
    <mergeCell ref="T13:AA14"/>
    <mergeCell ref="T63:AA64"/>
    <mergeCell ref="T103:AA104"/>
    <mergeCell ref="T143:AA144"/>
    <mergeCell ref="T183:AA184"/>
    <mergeCell ref="AC151:AC152"/>
    <mergeCell ref="AC111:AC112"/>
    <mergeCell ref="U16:Z17"/>
    <mergeCell ref="U106:Z107"/>
    <mergeCell ref="AD183:AD184"/>
    <mergeCell ref="T111:T112"/>
    <mergeCell ref="AB111:AB112"/>
    <mergeCell ref="AZ3:BE4"/>
    <mergeCell ref="C5:J6"/>
    <mergeCell ref="AK5:AL6"/>
    <mergeCell ref="AM5:BA6"/>
    <mergeCell ref="BB5:BC6"/>
    <mergeCell ref="BD5:BD6"/>
    <mergeCell ref="BE5:BE8"/>
    <mergeCell ref="D8:J8"/>
    <mergeCell ref="AP9:AR10"/>
    <mergeCell ref="AS9:AS10"/>
    <mergeCell ref="AT9:AU10"/>
    <mergeCell ref="CE5:CK7"/>
    <mergeCell ref="CM5:CS7"/>
    <mergeCell ref="CU5:DA7"/>
    <mergeCell ref="BY6:CC7"/>
    <mergeCell ref="C7:J7"/>
    <mergeCell ref="AG7:AK8"/>
    <mergeCell ref="AL7:AL8"/>
    <mergeCell ref="AM7:BA8"/>
    <mergeCell ref="BB7:BC8"/>
    <mergeCell ref="BD7:BD8"/>
    <mergeCell ref="CE8:CK8"/>
    <mergeCell ref="CM8:CS8"/>
    <mergeCell ref="CU8:DA8"/>
    <mergeCell ref="CE9:CK10"/>
    <mergeCell ref="CM9:CS10"/>
    <mergeCell ref="CU9:DA10"/>
    <mergeCell ref="CE11:CK11"/>
    <mergeCell ref="CM11:CS11"/>
    <mergeCell ref="CU11:DA11"/>
    <mergeCell ref="C12:C13"/>
    <mergeCell ref="AG14:AG15"/>
    <mergeCell ref="AL14:AP15"/>
    <mergeCell ref="AQ14:AR15"/>
    <mergeCell ref="AS14:AT15"/>
    <mergeCell ref="AU14:AV15"/>
    <mergeCell ref="AW14:AW15"/>
    <mergeCell ref="AX14:AX15"/>
    <mergeCell ref="AY14:AZ15"/>
    <mergeCell ref="AD13:AD14"/>
    <mergeCell ref="BA14:BA15"/>
    <mergeCell ref="BB14:BB15"/>
    <mergeCell ref="BC14:BC15"/>
    <mergeCell ref="BD14:BD15"/>
    <mergeCell ref="BE14:BE15"/>
    <mergeCell ref="AB13:AC14"/>
    <mergeCell ref="BB16:BB17"/>
    <mergeCell ref="BC16:BC17"/>
    <mergeCell ref="BD16:BD17"/>
    <mergeCell ref="BE16:BE17"/>
    <mergeCell ref="AG20:AK21"/>
    <mergeCell ref="AL20:AP21"/>
    <mergeCell ref="AQ20:AR21"/>
    <mergeCell ref="AS20:AT20"/>
    <mergeCell ref="AU20:AV21"/>
    <mergeCell ref="AW20:AW21"/>
    <mergeCell ref="AX20:AX21"/>
    <mergeCell ref="AY20:AZ21"/>
    <mergeCell ref="BA20:BA21"/>
    <mergeCell ref="BB20:BB21"/>
    <mergeCell ref="BC20:BC21"/>
    <mergeCell ref="BD20:BD21"/>
    <mergeCell ref="BE20:BE21"/>
    <mergeCell ref="AG16:AG17"/>
    <mergeCell ref="AL16:AP17"/>
    <mergeCell ref="AQ16:AR17"/>
    <mergeCell ref="AS16:AT17"/>
    <mergeCell ref="AU16:AV17"/>
    <mergeCell ref="AW16:AW17"/>
    <mergeCell ref="AX16:AX17"/>
    <mergeCell ref="CM59:CS60"/>
    <mergeCell ref="CU59:DA60"/>
    <mergeCell ref="BY61:CC62"/>
    <mergeCell ref="BJ63:BQ64"/>
    <mergeCell ref="BY64:CC65"/>
    <mergeCell ref="CU64:DA65"/>
    <mergeCell ref="CE26:CK28"/>
    <mergeCell ref="CM26:CS28"/>
    <mergeCell ref="CU26:DA28"/>
    <mergeCell ref="BY30:CC31"/>
    <mergeCell ref="BY33:CC34"/>
    <mergeCell ref="BY36:CC37"/>
    <mergeCell ref="CE38:CK39"/>
    <mergeCell ref="CM38:CS39"/>
    <mergeCell ref="CU38:DA39"/>
    <mergeCell ref="AD21:AD22"/>
    <mergeCell ref="BY45:CC46"/>
    <mergeCell ref="BY48:CC49"/>
    <mergeCell ref="BY58:CC59"/>
    <mergeCell ref="AB63:AC64"/>
    <mergeCell ref="AB21:AB22"/>
    <mergeCell ref="AB71:AB72"/>
    <mergeCell ref="U66:Z67"/>
    <mergeCell ref="CE59:CK60"/>
    <mergeCell ref="U111:U112"/>
    <mergeCell ref="V111:V112"/>
    <mergeCell ref="Z111:Z112"/>
    <mergeCell ref="AA111:AA112"/>
    <mergeCell ref="BJ67:BQ68"/>
    <mergeCell ref="AD111:AD112"/>
    <mergeCell ref="BY67:CC69"/>
    <mergeCell ref="BJ69:BQ70"/>
    <mergeCell ref="BJ74:BV75"/>
    <mergeCell ref="BJ82:BV83"/>
    <mergeCell ref="S18:T18"/>
    <mergeCell ref="BJ90:BV91"/>
    <mergeCell ref="BJ99:BV100"/>
    <mergeCell ref="BJ107:BV108"/>
    <mergeCell ref="AD103:AD104"/>
    <mergeCell ref="S108:T108"/>
    <mergeCell ref="S109:U109"/>
    <mergeCell ref="AD63:AD64"/>
    <mergeCell ref="S68:T68"/>
    <mergeCell ref="S69:U69"/>
    <mergeCell ref="T71:T72"/>
    <mergeCell ref="U71:U72"/>
    <mergeCell ref="V71:V72"/>
    <mergeCell ref="Z71:Z72"/>
    <mergeCell ref="AA71:AA72"/>
    <mergeCell ref="AC71:AC72"/>
    <mergeCell ref="AD71:AD72"/>
    <mergeCell ref="S19:U19"/>
    <mergeCell ref="T21:T22"/>
    <mergeCell ref="U21:U22"/>
    <mergeCell ref="V21:V22"/>
    <mergeCell ref="Z21:Z22"/>
    <mergeCell ref="AA21:AA22"/>
    <mergeCell ref="AC21:AC22"/>
    <mergeCell ref="S189:U189"/>
    <mergeCell ref="T191:T192"/>
    <mergeCell ref="U191:U192"/>
    <mergeCell ref="V191:V192"/>
    <mergeCell ref="Z191:Z192"/>
    <mergeCell ref="AA191:AA192"/>
    <mergeCell ref="AC191:AC192"/>
    <mergeCell ref="AD191:AD192"/>
    <mergeCell ref="AD143:AD144"/>
    <mergeCell ref="S148:T148"/>
    <mergeCell ref="S149:U149"/>
    <mergeCell ref="T151:T152"/>
    <mergeCell ref="U151:U152"/>
    <mergeCell ref="V151:V152"/>
    <mergeCell ref="Z151:Z152"/>
    <mergeCell ref="AA151:AA152"/>
    <mergeCell ref="AB151:AB152"/>
    <mergeCell ref="AB191:AB192"/>
    <mergeCell ref="U146:Z147"/>
    <mergeCell ref="U186:Z187"/>
    <mergeCell ref="AD151:AD152"/>
    <mergeCell ref="S188:T188"/>
  </mergeCells>
  <conditionalFormatting sqref="V23:V37">
    <cfRule type="cellIs" dxfId="11" priority="5" operator="notEqual">
      <formula>1</formula>
    </cfRule>
  </conditionalFormatting>
  <conditionalFormatting sqref="V73:V77">
    <cfRule type="cellIs" dxfId="10" priority="4" operator="notEqual">
      <formula>1</formula>
    </cfRule>
  </conditionalFormatting>
  <conditionalFormatting sqref="V113:V117">
    <cfRule type="cellIs" dxfId="9" priority="3" operator="notEqual">
      <formula>1</formula>
    </cfRule>
  </conditionalFormatting>
  <conditionalFormatting sqref="V153:V157">
    <cfRule type="cellIs" dxfId="8" priority="2" operator="notEqual">
      <formula>1</formula>
    </cfRule>
  </conditionalFormatting>
  <conditionalFormatting sqref="V193:V222">
    <cfRule type="cellIs" dxfId="7" priority="1" operator="notEqual">
      <formula>1</formula>
    </cfRule>
  </conditionalFormatting>
  <printOptions horizontalCentered="1"/>
  <pageMargins left="0.31496062992125984" right="0.31496062992125984" top="0.19685039370078741" bottom="0.15748031496062992" header="0.11811023622047245" footer="0.11811023622047245"/>
  <pageSetup paperSize="9" scale="3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CEE5A-BBF1-4D2A-ABB0-A08A4BADD566}">
  <dimension ref="A1:CI722"/>
  <sheetViews>
    <sheetView showZeros="0" zoomScaleNormal="100" workbookViewId="0">
      <selection activeCell="A10" sqref="A10"/>
    </sheetView>
  </sheetViews>
  <sheetFormatPr baseColWidth="10" defaultRowHeight="15"/>
  <cols>
    <col min="1" max="1" width="5" customWidth="1"/>
    <col min="2" max="5" width="3.7109375" customWidth="1"/>
    <col min="6" max="6" width="5.7109375" customWidth="1"/>
    <col min="7" max="8" width="12.7109375" customWidth="1"/>
    <col min="9" max="9" width="3.7109375" customWidth="1"/>
    <col min="10" max="10" width="9.7109375" customWidth="1"/>
    <col min="11" max="11" width="12.7109375" customWidth="1"/>
    <col min="12" max="12" width="13.7109375" customWidth="1"/>
    <col min="13" max="13" width="40.7109375" customWidth="1"/>
    <col min="14" max="14" width="10.7109375" customWidth="1"/>
    <col min="15" max="15" width="9.7109375" customWidth="1"/>
    <col min="16" max="16" width="18.7109375" customWidth="1"/>
    <col min="17" max="19" width="13.7109375" customWidth="1"/>
    <col min="20" max="20" width="17.7109375" customWidth="1"/>
    <col min="21" max="21" width="8.85546875" customWidth="1"/>
    <col min="22" max="22" width="4.42578125" customWidth="1"/>
    <col min="23" max="23" width="4.7109375" style="2420" customWidth="1"/>
    <col min="24" max="24" width="49.42578125" style="2420" customWidth="1"/>
    <col min="25" max="25" width="3.28515625" customWidth="1"/>
    <col min="26" max="26" width="9.7109375" style="2420" customWidth="1"/>
    <col min="27" max="28" width="12.7109375" style="2420" customWidth="1"/>
    <col min="29" max="29" width="3.7109375" style="2420" customWidth="1"/>
    <col min="30" max="30" width="9.7109375" style="2420" customWidth="1"/>
    <col min="31" max="31" width="12.7109375" style="2420" customWidth="1"/>
    <col min="32" max="32" width="13.7109375" style="2420" customWidth="1"/>
    <col min="33" max="33" width="40.7109375" style="2420" customWidth="1"/>
    <col min="34" max="34" width="3.28515625" customWidth="1"/>
    <col min="35" max="35" width="19.7109375" customWidth="1"/>
    <col min="36" max="36" width="18.7109375" customWidth="1"/>
    <col min="37" max="37" width="25.7109375" customWidth="1"/>
    <col min="38" max="38" width="18.28515625" customWidth="1"/>
    <col min="39" max="39" width="16.7109375" customWidth="1"/>
    <col min="40" max="40" width="31.7109375" customWidth="1"/>
    <col min="41" max="41" width="36.7109375" customWidth="1"/>
    <col min="43" max="44" width="13.7109375" style="848" customWidth="1"/>
    <col min="45" max="45" width="2.140625" style="848" customWidth="1"/>
    <col min="46" max="47" width="13.7109375" style="848" customWidth="1"/>
    <col min="48" max="48" width="2.140625" style="848" customWidth="1"/>
    <col min="49" max="50" width="13.7109375" style="848" customWidth="1"/>
    <col min="51" max="51" width="2.140625" style="848" customWidth="1"/>
    <col min="52" max="53" width="13.7109375" style="848" customWidth="1"/>
    <col min="54" max="54" width="2.140625" style="848" customWidth="1"/>
    <col min="55" max="56" width="13.7109375" style="848" customWidth="1"/>
    <col min="57" max="57" width="2.140625" style="848" customWidth="1"/>
    <col min="58" max="59" width="13.7109375" style="848" customWidth="1"/>
    <col min="60" max="60" width="2.140625" style="848" customWidth="1"/>
    <col min="61" max="62" width="13.7109375" style="848" customWidth="1"/>
    <col min="63" max="63" width="2.140625" style="848" customWidth="1"/>
    <col min="64" max="65" width="13.7109375" style="848" customWidth="1"/>
    <col min="66" max="66" width="2.140625" style="848" customWidth="1"/>
    <col min="67" max="68" width="13.7109375" style="848" customWidth="1"/>
    <col min="69" max="69" width="4.85546875" style="262" customWidth="1"/>
    <col min="70" max="71" width="13.7109375" style="848" customWidth="1"/>
    <col min="72" max="72" width="4.85546875" style="262" customWidth="1"/>
    <col min="73" max="74" width="13.7109375" style="848" customWidth="1"/>
    <col min="75" max="75" width="4.85546875" style="262" customWidth="1"/>
    <col min="76" max="76" width="11.7109375" style="848" customWidth="1"/>
    <col min="77" max="77" width="12.7109375" style="848" customWidth="1"/>
    <col min="78" max="78" width="4.5703125" style="848" customWidth="1"/>
    <col min="79" max="79" width="11.7109375" style="848" customWidth="1"/>
    <col min="80" max="80" width="12.5703125" style="848" customWidth="1"/>
    <col min="81" max="81" width="2.140625" style="848" customWidth="1"/>
    <col min="82" max="83" width="12.7109375" style="848" customWidth="1"/>
    <col min="84" max="84" width="5.140625" style="848" customWidth="1"/>
    <col min="85" max="85" width="8.7109375" customWidth="1"/>
    <col min="87" max="87" width="76.85546875" customWidth="1"/>
  </cols>
  <sheetData>
    <row r="1" spans="1:87" ht="15.75" thickTop="1">
      <c r="A1" s="1" t="str">
        <f>ADDRESS(ROW(),COLUMN(),4)</f>
        <v>A1</v>
      </c>
      <c r="B1" s="2" t="str">
        <f t="shared" ref="B1:T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U1" s="9"/>
      <c r="W1" s="4" t="str">
        <f>SUBSTITUTE(ADDRESS(1,COLUMN(),4),"1","")</f>
        <v>W</v>
      </c>
      <c r="X1" s="4" t="str">
        <f>SUBSTITUTE(ADDRESS(1,COLUMN(),4),"1","")</f>
        <v>X</v>
      </c>
      <c r="Z1" s="2" t="str">
        <f t="shared" ref="Z1:AG1" si="1">SUBSTITUTE(ADDRESS(1,COLUMN(),4),"1","")</f>
        <v>Z</v>
      </c>
      <c r="AA1" s="2" t="str">
        <f t="shared" si="1"/>
        <v>AA</v>
      </c>
      <c r="AB1" s="2" t="str">
        <f t="shared" si="1"/>
        <v>AB</v>
      </c>
      <c r="AC1" s="2" t="str">
        <f t="shared" si="1"/>
        <v>AC</v>
      </c>
      <c r="AD1" s="2" t="str">
        <f t="shared" si="1"/>
        <v>AD</v>
      </c>
      <c r="AE1" s="2" t="str">
        <f t="shared" si="1"/>
        <v>AE</v>
      </c>
      <c r="AF1" s="2" t="str">
        <f t="shared" si="1"/>
        <v>AF</v>
      </c>
      <c r="AG1" s="2" t="str">
        <f t="shared" si="1"/>
        <v>AG</v>
      </c>
      <c r="AI1" s="2" t="str">
        <f t="shared" ref="AI1:AO1" si="2">SUBSTITUTE(ADDRESS(1,COLUMN(),4),"1","")</f>
        <v>AI</v>
      </c>
      <c r="AJ1" s="2" t="str">
        <f t="shared" si="2"/>
        <v>AJ</v>
      </c>
      <c r="AK1" s="2" t="str">
        <f t="shared" si="2"/>
        <v>AK</v>
      </c>
      <c r="AL1" s="2" t="str">
        <f t="shared" si="2"/>
        <v>AL</v>
      </c>
      <c r="AM1" s="2" t="str">
        <f t="shared" si="2"/>
        <v>AM</v>
      </c>
      <c r="AN1" s="2" t="str">
        <f t="shared" si="2"/>
        <v>AN</v>
      </c>
      <c r="AO1" s="2" t="str">
        <f t="shared" si="2"/>
        <v>AO</v>
      </c>
      <c r="AQ1" s="877" t="str">
        <f>SUBSTITUTE(ADDRESS(1,COLUMN(),4),"1","")</f>
        <v>AQ</v>
      </c>
      <c r="AR1" s="877" t="str">
        <f>SUBSTITUTE(ADDRESS(1,COLUMN(),4),"1","")</f>
        <v>AR</v>
      </c>
      <c r="AT1" s="877" t="str">
        <f>SUBSTITUTE(ADDRESS(1,COLUMN(),4),"1","")</f>
        <v>AT</v>
      </c>
      <c r="AU1" s="877" t="str">
        <f>SUBSTITUTE(ADDRESS(1,COLUMN(),4),"1","")</f>
        <v>AU</v>
      </c>
      <c r="AW1" s="877" t="str">
        <f>SUBSTITUTE(ADDRESS(1,COLUMN(),4),"1","")</f>
        <v>AW</v>
      </c>
      <c r="AX1" s="877" t="str">
        <f>SUBSTITUTE(ADDRESS(1,COLUMN(),4),"1","")</f>
        <v>AX</v>
      </c>
      <c r="AZ1" s="877" t="str">
        <f>SUBSTITUTE(ADDRESS(1,COLUMN(),4),"1","")</f>
        <v>AZ</v>
      </c>
      <c r="BA1" s="877" t="str">
        <f>SUBSTITUTE(ADDRESS(1,COLUMN(),4),"1","")</f>
        <v>BA</v>
      </c>
      <c r="BC1" s="877" t="str">
        <f>SUBSTITUTE(ADDRESS(1,COLUMN(),4),"1","")</f>
        <v>BC</v>
      </c>
      <c r="BD1" s="877" t="str">
        <f>SUBSTITUTE(ADDRESS(1,COLUMN(),4),"1","")</f>
        <v>BD</v>
      </c>
      <c r="BF1" s="877" t="str">
        <f>SUBSTITUTE(ADDRESS(1,COLUMN(),4),"1","")</f>
        <v>BF</v>
      </c>
      <c r="BG1" s="877" t="str">
        <f>SUBSTITUTE(ADDRESS(1,COLUMN(),4),"1","")</f>
        <v>BG</v>
      </c>
      <c r="BI1" s="877" t="str">
        <f>SUBSTITUTE(ADDRESS(1,COLUMN(),4),"1","")</f>
        <v>BI</v>
      </c>
      <c r="BJ1" s="877" t="str">
        <f>SUBSTITUTE(ADDRESS(1,COLUMN(),4),"1","")</f>
        <v>BJ</v>
      </c>
      <c r="BL1" s="877" t="str">
        <f>SUBSTITUTE(ADDRESS(1,COLUMN(),4),"1","")</f>
        <v>BL</v>
      </c>
      <c r="BM1" s="877" t="str">
        <f>SUBSTITUTE(ADDRESS(1,COLUMN(),4),"1","")</f>
        <v>BM</v>
      </c>
      <c r="BO1" s="877" t="str">
        <f>SUBSTITUTE(ADDRESS(1,COLUMN(),4),"1","")</f>
        <v>BO</v>
      </c>
      <c r="BP1" s="877" t="str">
        <f>SUBSTITUTE(ADDRESS(1,COLUMN(),4),"1","")</f>
        <v>BP</v>
      </c>
      <c r="BR1" s="877" t="str">
        <f>SUBSTITUTE(ADDRESS(1,COLUMN(),4),"1","")</f>
        <v>BR</v>
      </c>
      <c r="BS1" s="877" t="str">
        <f>SUBSTITUTE(ADDRESS(1,COLUMN(),4),"1","")</f>
        <v>BS</v>
      </c>
      <c r="BU1" s="877" t="str">
        <f>SUBSTITUTE(ADDRESS(1,COLUMN(),4),"1","")</f>
        <v>BU</v>
      </c>
      <c r="BV1" s="877" t="str">
        <f>SUBSTITUTE(ADDRESS(1,COLUMN(),4),"1","")</f>
        <v>BV</v>
      </c>
      <c r="BX1" s="877" t="str">
        <f>SUBSTITUTE(ADDRESS(1,COLUMN(),4),"1","")</f>
        <v>BX</v>
      </c>
      <c r="BY1" s="877" t="str">
        <f>SUBSTITUTE(ADDRESS(1,COLUMN(),4),"1","")</f>
        <v>BY</v>
      </c>
      <c r="CA1" s="877" t="str">
        <f>SUBSTITUTE(ADDRESS(1,COLUMN(),4),"1","")</f>
        <v>CA</v>
      </c>
      <c r="CB1" s="877" t="str">
        <f>SUBSTITUTE(ADDRESS(1,COLUMN(),4),"1","")</f>
        <v>CB</v>
      </c>
      <c r="CC1"/>
      <c r="CD1" s="877" t="str">
        <f>SUBSTITUTE(ADDRESS(1,COLUMN(),4),"1","")</f>
        <v>CD</v>
      </c>
      <c r="CE1" s="877" t="str">
        <f>SUBSTITUTE(ADDRESS(1,COLUMN(),4),"1","")</f>
        <v>CE</v>
      </c>
      <c r="CF1"/>
      <c r="CG1" s="3">
        <v>1</v>
      </c>
      <c r="CH1" s="4" t="str">
        <f>SUBSTITUTE(ADDRESS(1,COLUMN(),4),"1","")</f>
        <v>CH</v>
      </c>
      <c r="CI1" s="5" t="str">
        <f>SUBSTITUTE(ADDRESS(1,COLUMN(),4),"1","")</f>
        <v>CI</v>
      </c>
    </row>
    <row r="2" spans="1:87" ht="15.75" thickBot="1">
      <c r="B2" s="927">
        <f t="shared" ref="B2:T3" ca="1" si="3">CELL("largeur",B2)</f>
        <v>3</v>
      </c>
      <c r="C2" s="927">
        <f t="shared" ca="1" si="3"/>
        <v>3</v>
      </c>
      <c r="D2" s="927">
        <f t="shared" ca="1" si="3"/>
        <v>3</v>
      </c>
      <c r="E2" s="927">
        <f t="shared" ca="1" si="3"/>
        <v>3</v>
      </c>
      <c r="F2" s="927">
        <f t="shared" ca="1" si="3"/>
        <v>5</v>
      </c>
      <c r="G2" s="927">
        <f t="shared" ca="1" si="3"/>
        <v>12</v>
      </c>
      <c r="H2" s="927">
        <f t="shared" ca="1" si="3"/>
        <v>12</v>
      </c>
      <c r="I2" s="927">
        <f t="shared" ca="1" si="3"/>
        <v>3</v>
      </c>
      <c r="J2" s="927">
        <f t="shared" ca="1" si="3"/>
        <v>9</v>
      </c>
      <c r="K2" s="927">
        <f t="shared" ca="1" si="3"/>
        <v>12</v>
      </c>
      <c r="L2" s="927">
        <f t="shared" ca="1" si="3"/>
        <v>13</v>
      </c>
      <c r="M2" s="927">
        <f t="shared" ca="1" si="3"/>
        <v>40</v>
      </c>
      <c r="N2" s="927">
        <f t="shared" ca="1" si="3"/>
        <v>10</v>
      </c>
      <c r="O2" s="927">
        <f t="shared" ca="1" si="3"/>
        <v>9</v>
      </c>
      <c r="P2" s="927">
        <f t="shared" ca="1" si="3"/>
        <v>18</v>
      </c>
      <c r="Q2" s="927">
        <f t="shared" ca="1" si="3"/>
        <v>13</v>
      </c>
      <c r="R2" s="927">
        <f t="shared" ca="1" si="3"/>
        <v>13</v>
      </c>
      <c r="S2" s="927">
        <f t="shared" ca="1" si="3"/>
        <v>13</v>
      </c>
      <c r="T2" s="927">
        <f t="shared" ca="1" si="3"/>
        <v>17</v>
      </c>
      <c r="U2" s="2124" t="s">
        <v>1951</v>
      </c>
      <c r="W2" s="846">
        <f ca="1">CELL("largeur",W2)</f>
        <v>4</v>
      </c>
      <c r="X2" s="846">
        <f ca="1">CELL("largeur",X2)</f>
        <v>49</v>
      </c>
      <c r="Z2" s="6">
        <f t="shared" ref="Z2:AG2" ca="1" si="4">CELL("largeur",Z2)</f>
        <v>9</v>
      </c>
      <c r="AA2" s="6">
        <f t="shared" ca="1" si="4"/>
        <v>12</v>
      </c>
      <c r="AB2" s="6">
        <f t="shared" ca="1" si="4"/>
        <v>12</v>
      </c>
      <c r="AC2" s="6">
        <f t="shared" ca="1" si="4"/>
        <v>3</v>
      </c>
      <c r="AD2" s="6">
        <f t="shared" ca="1" si="4"/>
        <v>9</v>
      </c>
      <c r="AE2" s="6">
        <f t="shared" ca="1" si="4"/>
        <v>12</v>
      </c>
      <c r="AF2" s="6">
        <f t="shared" ca="1" si="4"/>
        <v>13</v>
      </c>
      <c r="AG2" s="6">
        <f t="shared" ca="1" si="4"/>
        <v>40</v>
      </c>
      <c r="AI2" s="6">
        <f t="shared" ref="AI2:AO2" ca="1" si="5">CELL("largeur",AI2)</f>
        <v>19</v>
      </c>
      <c r="AJ2" s="6">
        <f t="shared" ca="1" si="5"/>
        <v>18</v>
      </c>
      <c r="AK2" s="6">
        <f t="shared" ca="1" si="5"/>
        <v>25</v>
      </c>
      <c r="AL2" s="6">
        <f t="shared" ca="1" si="5"/>
        <v>18</v>
      </c>
      <c r="AM2" s="6">
        <f t="shared" ca="1" si="5"/>
        <v>16</v>
      </c>
      <c r="AN2" s="6">
        <f t="shared" ca="1" si="5"/>
        <v>31</v>
      </c>
      <c r="AO2" s="6">
        <f t="shared" ca="1" si="5"/>
        <v>36</v>
      </c>
      <c r="AQ2" s="846">
        <f ca="1">CELL("largeur",AQ2)</f>
        <v>13</v>
      </c>
      <c r="AR2" s="846">
        <f ca="1">CELL("largeur",AR2)</f>
        <v>13</v>
      </c>
      <c r="AT2" s="846">
        <f ca="1">CELL("largeur",AT2)</f>
        <v>13</v>
      </c>
      <c r="AU2" s="846">
        <f ca="1">CELL("largeur",AU2)</f>
        <v>13</v>
      </c>
      <c r="AW2" s="846">
        <f ca="1">CELL("largeur",AW2)</f>
        <v>13</v>
      </c>
      <c r="AX2" s="846">
        <f ca="1">CELL("largeur",AX2)</f>
        <v>13</v>
      </c>
      <c r="AZ2" s="846">
        <f ca="1">CELL("largeur",AZ2)</f>
        <v>13</v>
      </c>
      <c r="BA2" s="846">
        <f ca="1">CELL("largeur",BA2)</f>
        <v>13</v>
      </c>
      <c r="BC2" s="846">
        <f ca="1">CELL("largeur",BC2)</f>
        <v>13</v>
      </c>
      <c r="BD2" s="846">
        <f ca="1">CELL("largeur",BD2)</f>
        <v>13</v>
      </c>
      <c r="BF2" s="846">
        <f ca="1">CELL("largeur",BF2)</f>
        <v>13</v>
      </c>
      <c r="BG2" s="846">
        <f ca="1">CELL("largeur",BG2)</f>
        <v>13</v>
      </c>
      <c r="BI2" s="846">
        <f ca="1">CELL("largeur",BI2)</f>
        <v>13</v>
      </c>
      <c r="BJ2" s="846">
        <f ca="1">CELL("largeur",BJ2)</f>
        <v>13</v>
      </c>
      <c r="BL2" s="846">
        <f ca="1">CELL("largeur",BL2)</f>
        <v>13</v>
      </c>
      <c r="BM2" s="846">
        <f ca="1">CELL("largeur",BM2)</f>
        <v>13</v>
      </c>
      <c r="BO2" s="846">
        <f ca="1">CELL("largeur",BO2)</f>
        <v>13</v>
      </c>
      <c r="BP2" s="846">
        <f ca="1">CELL("largeur",BP2)</f>
        <v>13</v>
      </c>
      <c r="BR2" s="846">
        <f ca="1">CELL("largeur",BR2)</f>
        <v>13</v>
      </c>
      <c r="BS2" s="846">
        <f ca="1">CELL("largeur",BS2)</f>
        <v>13</v>
      </c>
      <c r="BU2" s="846">
        <f ca="1">CELL("largeur",BU2)</f>
        <v>13</v>
      </c>
      <c r="BV2" s="846">
        <f ca="1">CELL("largeur",BV2)</f>
        <v>13</v>
      </c>
      <c r="BX2" s="846">
        <f ca="1">CELL("largeur",BX2)</f>
        <v>11</v>
      </c>
      <c r="BY2" s="846">
        <f ca="1">CELL("largeur",BY2)</f>
        <v>12</v>
      </c>
      <c r="CA2" s="846">
        <f ca="1">CELL("largeur",CA2)</f>
        <v>11</v>
      </c>
      <c r="CB2" s="846">
        <f ca="1">CELL("largeur",CB2)</f>
        <v>12</v>
      </c>
      <c r="CC2"/>
      <c r="CD2" s="846">
        <f ca="1">CELL("largeur",CD2)</f>
        <v>12</v>
      </c>
      <c r="CE2" s="846">
        <f ca="1">CELL("largeur",CE2)</f>
        <v>12</v>
      </c>
      <c r="CF2"/>
      <c r="CG2" s="3">
        <v>1</v>
      </c>
      <c r="CH2" s="7" t="s">
        <v>3</v>
      </c>
      <c r="CI2" s="8"/>
    </row>
    <row r="3" spans="1:87" ht="21" customHeight="1" thickBot="1">
      <c r="B3" s="928">
        <v>3</v>
      </c>
      <c r="C3" s="928">
        <v>3</v>
      </c>
      <c r="D3" s="928">
        <v>3</v>
      </c>
      <c r="E3" s="928">
        <v>3</v>
      </c>
      <c r="F3" s="928">
        <v>5</v>
      </c>
      <c r="G3" s="928">
        <v>12</v>
      </c>
      <c r="H3" s="928">
        <v>12</v>
      </c>
      <c r="I3" s="928">
        <v>3</v>
      </c>
      <c r="J3" s="928">
        <v>9</v>
      </c>
      <c r="K3" s="928">
        <v>12</v>
      </c>
      <c r="L3" s="928">
        <v>13</v>
      </c>
      <c r="M3" s="928">
        <v>40</v>
      </c>
      <c r="N3" s="928">
        <v>10</v>
      </c>
      <c r="O3" s="928">
        <v>9</v>
      </c>
      <c r="P3" s="928">
        <v>18</v>
      </c>
      <c r="Q3" s="928">
        <v>13</v>
      </c>
      <c r="R3" s="928">
        <v>13</v>
      </c>
      <c r="S3" s="928">
        <v>13</v>
      </c>
      <c r="T3" s="928">
        <v>17</v>
      </c>
      <c r="U3" s="2124" t="s">
        <v>1405</v>
      </c>
      <c r="W3" s="2125"/>
      <c r="X3" s="2125"/>
      <c r="Z3" s="942" t="s">
        <v>1649</v>
      </c>
      <c r="AA3" s="942"/>
      <c r="AB3" s="942"/>
      <c r="AC3" s="942"/>
      <c r="AD3" s="942"/>
      <c r="AE3" s="942"/>
      <c r="AF3" s="942"/>
      <c r="AG3" s="942"/>
      <c r="AQ3" t="s">
        <v>2596</v>
      </c>
      <c r="AR3"/>
      <c r="AS3"/>
      <c r="AT3"/>
      <c r="AU3"/>
      <c r="AV3"/>
      <c r="AW3"/>
      <c r="AX3"/>
      <c r="AY3"/>
      <c r="AZ3"/>
      <c r="BA3"/>
      <c r="BB3"/>
      <c r="BC3"/>
      <c r="BD3"/>
      <c r="BE3"/>
      <c r="BF3"/>
      <c r="BG3"/>
      <c r="BH3" s="9"/>
      <c r="BI3" s="9"/>
      <c r="BJ3" s="9"/>
      <c r="BK3" s="9"/>
      <c r="BL3" s="9"/>
      <c r="BM3" s="9"/>
      <c r="BN3" s="9"/>
      <c r="BO3" s="9"/>
      <c r="BP3" s="9"/>
      <c r="BQ3" s="9"/>
      <c r="BR3" s="9"/>
      <c r="BS3" s="9"/>
      <c r="BT3" s="9"/>
      <c r="BU3" s="9"/>
      <c r="BV3" s="9"/>
      <c r="BW3" s="9"/>
      <c r="BX3" s="9"/>
      <c r="BY3" s="9"/>
      <c r="BZ3" s="531"/>
      <c r="CA3" s="9"/>
      <c r="CB3" s="9"/>
      <c r="CC3" s="9"/>
      <c r="CD3" s="9"/>
      <c r="CE3" s="9"/>
      <c r="CF3" s="9"/>
      <c r="CG3" s="3">
        <v>1</v>
      </c>
      <c r="CH3" s="11">
        <f ca="1">COUNTA(A1:CG722) + COUNTBLANK(A1:CG722)</f>
        <v>61735</v>
      </c>
      <c r="CI3" s="12" t="str">
        <f>"cellules entre -cells -celdas  "&amp;" " &amp;A1&amp;" et  "&amp;CG722</f>
        <v>cellules entre -cells -celdas   A1 et  CG722</v>
      </c>
    </row>
    <row r="4" spans="1:87" ht="21" customHeight="1" thickBot="1">
      <c r="U4" s="9"/>
      <c r="W4" s="2126"/>
      <c r="X4" s="2126"/>
      <c r="Z4" s="950" t="s">
        <v>1652</v>
      </c>
      <c r="AA4" s="951"/>
      <c r="AB4" s="951"/>
      <c r="AC4" s="951"/>
      <c r="AD4" s="951"/>
      <c r="AE4" s="951"/>
      <c r="AF4" s="951"/>
      <c r="AG4" s="951"/>
      <c r="AN4" s="1703" t="s">
        <v>8557</v>
      </c>
      <c r="AO4" s="1522" t="str">
        <f>$CG$722</f>
        <v>CG722</v>
      </c>
      <c r="BH4" s="531"/>
      <c r="BI4" s="531"/>
      <c r="BJ4" s="531"/>
      <c r="BK4" s="531"/>
      <c r="BL4" s="531"/>
      <c r="BM4" s="531"/>
      <c r="BN4" s="531"/>
      <c r="BO4" s="531"/>
      <c r="BP4" s="531"/>
      <c r="BQ4" s="15"/>
      <c r="BR4" s="531"/>
      <c r="BS4" s="531"/>
      <c r="BT4" s="15"/>
      <c r="BU4" s="531"/>
      <c r="BV4" s="531"/>
      <c r="BW4" s="15"/>
      <c r="BX4" s="531"/>
      <c r="BY4" s="531"/>
      <c r="BZ4" s="531"/>
      <c r="CA4" s="531"/>
      <c r="CB4" s="531"/>
      <c r="CC4" s="531"/>
      <c r="CD4" s="531"/>
      <c r="CE4" s="531"/>
      <c r="CF4" s="531"/>
      <c r="CG4" s="3">
        <v>1</v>
      </c>
      <c r="CH4" s="11">
        <f ca="1">COUNTA(A1:CG722)</f>
        <v>8497</v>
      </c>
      <c r="CI4" s="12" t="s">
        <v>10</v>
      </c>
    </row>
    <row r="5" spans="1:87" ht="21" customHeight="1">
      <c r="A5" s="2127" t="s">
        <v>8558</v>
      </c>
      <c r="B5" s="2128"/>
      <c r="C5" s="2926" t="s">
        <v>8559</v>
      </c>
      <c r="D5" s="2926"/>
      <c r="E5" s="2926"/>
      <c r="F5" s="2926"/>
      <c r="G5" s="2926"/>
      <c r="H5" s="2926"/>
      <c r="I5" s="2926"/>
      <c r="J5" s="2926"/>
      <c r="K5" s="2926"/>
      <c r="L5" s="2926"/>
      <c r="M5" s="2926"/>
      <c r="N5" s="2926"/>
      <c r="O5" s="2926"/>
      <c r="P5" s="2926"/>
      <c r="Q5" s="2926"/>
      <c r="R5" s="2129"/>
      <c r="S5" s="2928" t="s">
        <v>8560</v>
      </c>
      <c r="T5" s="2929"/>
      <c r="U5" s="9"/>
      <c r="W5" s="2126"/>
      <c r="X5" s="2126"/>
      <c r="Z5" s="2706" t="s">
        <v>2591</v>
      </c>
      <c r="AA5" s="2707"/>
      <c r="AB5" s="2707"/>
      <c r="AC5" s="2707"/>
      <c r="AD5" s="2707"/>
      <c r="AE5" s="2707"/>
      <c r="AF5" s="2707"/>
      <c r="AG5" s="2707"/>
      <c r="AQ5" s="2820" t="s">
        <v>1348</v>
      </c>
      <c r="AR5" s="2820"/>
      <c r="AS5" s="2820"/>
      <c r="AT5" s="2820"/>
      <c r="AU5" s="2820"/>
      <c r="AV5" s="2820"/>
      <c r="AW5" s="2820"/>
      <c r="AX5" s="2820"/>
      <c r="AY5" s="2820"/>
      <c r="AZ5" s="2820"/>
      <c r="BA5" s="2820"/>
      <c r="BB5" s="2820"/>
      <c r="BC5" s="2820"/>
      <c r="BD5" s="2820"/>
      <c r="BE5" s="2820"/>
      <c r="BF5" s="2820"/>
      <c r="BG5" s="880" t="str">
        <f ca="1">"Page N°"&amp;_xlfn.SHEET()</f>
        <v>Page N°12</v>
      </c>
      <c r="BH5" s="531"/>
      <c r="BI5" s="881" t="s">
        <v>1349</v>
      </c>
      <c r="BJ5" s="531"/>
      <c r="BK5" s="531"/>
      <c r="BL5" s="531"/>
      <c r="BM5" s="531"/>
      <c r="BN5" s="531"/>
      <c r="BO5" s="531"/>
      <c r="BP5" s="531"/>
      <c r="BQ5" s="845"/>
      <c r="BR5" s="531"/>
      <c r="BS5" s="531"/>
      <c r="BT5" s="845"/>
      <c r="BU5" s="531"/>
      <c r="BV5" s="531"/>
      <c r="BW5" s="845"/>
      <c r="BX5" s="531"/>
      <c r="BY5" s="531"/>
      <c r="BZ5" s="531"/>
      <c r="CA5" s="531"/>
      <c r="CB5" s="531"/>
      <c r="CC5" s="531"/>
      <c r="CD5" s="531"/>
      <c r="CE5" s="531"/>
      <c r="CF5" s="531"/>
      <c r="CG5" s="3">
        <v>1</v>
      </c>
      <c r="CH5" s="11">
        <f ca="1">COUNTBLANK(A1:CG722)</f>
        <v>53238</v>
      </c>
      <c r="CI5" s="12" t="s">
        <v>13</v>
      </c>
    </row>
    <row r="6" spans="1:87" ht="21" customHeight="1">
      <c r="A6" s="2127"/>
      <c r="B6" s="2130"/>
      <c r="C6" s="2927"/>
      <c r="D6" s="2927"/>
      <c r="E6" s="2927"/>
      <c r="F6" s="2927"/>
      <c r="G6" s="2927"/>
      <c r="H6" s="2927"/>
      <c r="I6" s="2927"/>
      <c r="J6" s="2927"/>
      <c r="K6" s="2927"/>
      <c r="L6" s="2927"/>
      <c r="M6" s="2927"/>
      <c r="N6" s="2927"/>
      <c r="O6" s="2927"/>
      <c r="P6" s="2927"/>
      <c r="Q6" s="2927"/>
      <c r="R6" s="2131"/>
      <c r="S6" s="2919">
        <v>19</v>
      </c>
      <c r="T6" s="2920"/>
      <c r="U6" s="9"/>
      <c r="W6" s="3155" t="s">
        <v>8756</v>
      </c>
      <c r="X6" s="3156"/>
      <c r="Z6" s="2708"/>
      <c r="AA6" s="2709"/>
      <c r="AB6" s="2709"/>
      <c r="AC6" s="2709"/>
      <c r="AD6" s="2709"/>
      <c r="AE6" s="2709"/>
      <c r="AF6" s="2709"/>
      <c r="AG6" s="2709"/>
      <c r="AQ6" s="2820"/>
      <c r="AR6" s="2820"/>
      <c r="AS6" s="2820"/>
      <c r="AT6" s="2820"/>
      <c r="AU6" s="2820"/>
      <c r="AV6" s="2820"/>
      <c r="AW6" s="2820"/>
      <c r="AX6" s="2820"/>
      <c r="AY6" s="2820"/>
      <c r="AZ6" s="2820"/>
      <c r="BA6" s="2820"/>
      <c r="BB6" s="2820"/>
      <c r="BC6" s="2820"/>
      <c r="BD6" s="2820"/>
      <c r="BE6" s="2820"/>
      <c r="BF6" s="2820"/>
      <c r="BH6" s="531"/>
      <c r="BI6" s="531"/>
      <c r="BJ6" s="531"/>
      <c r="BK6" s="531"/>
      <c r="BL6" s="531"/>
      <c r="BM6" s="882"/>
      <c r="BN6" s="531"/>
      <c r="BO6" s="531"/>
      <c r="BP6" s="531"/>
      <c r="BQ6" s="15"/>
      <c r="BR6" s="531"/>
      <c r="BS6" s="531"/>
      <c r="BT6" s="15"/>
      <c r="BU6" s="531"/>
      <c r="BV6" s="882"/>
      <c r="BW6" s="15"/>
      <c r="BX6" s="531"/>
      <c r="BY6" s="531"/>
      <c r="BZ6" s="531"/>
      <c r="CA6" s="531"/>
      <c r="CB6" s="531"/>
      <c r="CC6" s="531"/>
      <c r="CD6" s="531"/>
      <c r="CE6" s="531"/>
      <c r="CF6" s="531"/>
      <c r="CG6" s="3">
        <v>1</v>
      </c>
      <c r="CH6" s="11">
        <f>SUM(CG1:CG720)+2</f>
        <v>722</v>
      </c>
      <c r="CI6" s="12" t="s">
        <v>15</v>
      </c>
    </row>
    <row r="7" spans="1:87" ht="21" customHeight="1" thickBot="1">
      <c r="A7" s="2127"/>
      <c r="B7" s="2130"/>
      <c r="C7" s="2126"/>
      <c r="D7" s="2126"/>
      <c r="E7" s="2126"/>
      <c r="F7" s="2126"/>
      <c r="G7" s="2126"/>
      <c r="H7" s="2126"/>
      <c r="I7" s="2126"/>
      <c r="J7" s="2126"/>
      <c r="K7" s="2126"/>
      <c r="L7" s="2126"/>
      <c r="M7" s="2126"/>
      <c r="N7" s="2126"/>
      <c r="O7" s="2126"/>
      <c r="P7" s="2126"/>
      <c r="Q7" s="2126"/>
      <c r="R7" s="2126"/>
      <c r="S7" s="2919"/>
      <c r="T7" s="2920"/>
      <c r="U7" s="9"/>
      <c r="W7" s="2126"/>
      <c r="X7" s="2126"/>
      <c r="Z7" s="2723" t="s">
        <v>2592</v>
      </c>
      <c r="AA7" s="2724"/>
      <c r="AB7" s="2724"/>
      <c r="AC7" s="2724"/>
      <c r="AD7" s="2724"/>
      <c r="AE7" s="2724"/>
      <c r="AF7" s="2724"/>
      <c r="AG7" s="2724"/>
      <c r="AQ7" s="264" t="s">
        <v>1960</v>
      </c>
      <c r="AR7" s="531"/>
      <c r="AS7" s="531"/>
      <c r="AT7" s="531"/>
      <c r="AU7" s="531"/>
      <c r="AV7" s="531"/>
      <c r="AW7" s="531"/>
      <c r="AX7" s="531"/>
      <c r="AY7" s="531"/>
      <c r="AZ7" s="531"/>
      <c r="BA7" s="531"/>
      <c r="BB7" s="531"/>
      <c r="BC7" s="531"/>
      <c r="BD7" s="531"/>
      <c r="BE7" s="531"/>
      <c r="BF7" s="531"/>
      <c r="BG7" s="531"/>
      <c r="BH7" s="531"/>
      <c r="BI7" s="531"/>
      <c r="BJ7" s="531"/>
      <c r="BK7" s="531"/>
      <c r="BL7" s="531"/>
      <c r="BM7" s="882"/>
      <c r="BN7" s="531"/>
      <c r="BO7" s="531"/>
      <c r="BP7" s="531"/>
      <c r="BQ7" s="15"/>
      <c r="BR7" s="531"/>
      <c r="BS7" s="531"/>
      <c r="BT7" s="15"/>
      <c r="BU7" s="531"/>
      <c r="BV7" s="882"/>
      <c r="BW7" s="15"/>
      <c r="BX7" s="531"/>
      <c r="BY7" s="531"/>
      <c r="BZ7" s="531"/>
      <c r="CA7" s="531"/>
      <c r="CB7" s="531"/>
      <c r="CC7" s="531"/>
      <c r="CD7" s="531"/>
      <c r="CE7" s="531"/>
      <c r="CF7" s="531"/>
      <c r="CG7" s="3">
        <v>1</v>
      </c>
      <c r="CH7" s="11">
        <f>SUM(A722:CF722)+1</f>
        <v>84</v>
      </c>
      <c r="CI7" s="12" t="s">
        <v>18</v>
      </c>
    </row>
    <row r="8" spans="1:87" ht="21" customHeight="1">
      <c r="A8" s="2127"/>
      <c r="B8" s="2132"/>
      <c r="C8" s="2133"/>
      <c r="D8" s="1708"/>
      <c r="E8" s="2134"/>
      <c r="F8" s="2133"/>
      <c r="H8" s="2135" t="s">
        <v>8561</v>
      </c>
      <c r="I8" s="2136"/>
      <c r="J8" s="2137"/>
      <c r="K8" s="2133"/>
      <c r="L8" s="2133"/>
      <c r="N8" s="2138"/>
      <c r="O8" s="2133"/>
      <c r="P8" s="2133"/>
      <c r="Q8" s="2133"/>
      <c r="R8" s="2133"/>
      <c r="S8" s="2919"/>
      <c r="T8" s="2920"/>
      <c r="U8" s="9"/>
      <c r="W8" s="2126"/>
      <c r="X8" s="2126"/>
      <c r="Z8" s="967"/>
      <c r="AA8" s="2718" t="s">
        <v>1668</v>
      </c>
      <c r="AB8" s="2718"/>
      <c r="AC8" s="2718"/>
      <c r="AD8" s="2718"/>
      <c r="AE8" s="2718"/>
      <c r="AF8" s="2718"/>
      <c r="AG8" s="2718"/>
      <c r="AI8" s="2546" t="s">
        <v>26</v>
      </c>
      <c r="AJ8" s="2547"/>
      <c r="AK8" s="2547"/>
      <c r="AL8" s="2547"/>
      <c r="AM8" s="2547"/>
      <c r="AN8" s="2547"/>
      <c r="AO8" s="2548"/>
      <c r="AQ8" s="264" t="s">
        <v>1961</v>
      </c>
      <c r="AR8" s="531"/>
      <c r="AS8" s="531"/>
      <c r="AT8" s="531"/>
      <c r="AU8" s="531"/>
      <c r="AV8" s="531"/>
      <c r="AW8" s="531"/>
      <c r="AX8" s="531"/>
      <c r="AY8" s="531"/>
      <c r="AZ8" s="531"/>
      <c r="BA8" s="531"/>
      <c r="BB8" s="531"/>
      <c r="BC8" s="531"/>
      <c r="BD8" s="531"/>
      <c r="BE8" s="531"/>
      <c r="BF8" s="531"/>
      <c r="BG8" s="531"/>
      <c r="BH8" s="531"/>
      <c r="BI8" s="531"/>
      <c r="BJ8" s="531"/>
      <c r="BK8" s="531"/>
      <c r="BL8" s="531"/>
      <c r="BM8" s="882"/>
      <c r="BN8" s="531"/>
      <c r="BO8" s="531"/>
      <c r="BP8" s="531"/>
      <c r="BQ8" s="15"/>
      <c r="BR8" s="531"/>
      <c r="BS8" s="531"/>
      <c r="BT8" s="15"/>
      <c r="BU8" s="531"/>
      <c r="BV8" s="882"/>
      <c r="BW8" s="15"/>
      <c r="BX8" s="2821" t="str">
        <f ca="1">BV10&amp;"  Formule ► "&amp;_xlfn.FORMULATEXT(BV10)</f>
        <v>pâti--ENT  Formule ► =SIERREUR(MINUSCULE(GAUCHE(SUPPRESPACE(GAUCHE(BT10;TROUVE("-";BT10)-1));4))&amp;"-"&amp;MAJUSCULE(GAUCHE(SUPPRESPACE(STXT(BT10;TROUVE("-";BT10)+1;99));4));"")</v>
      </c>
      <c r="BY8" s="2821"/>
      <c r="BZ8" s="2821"/>
      <c r="CA8" s="2821"/>
      <c r="CB8" s="2821"/>
      <c r="CC8" s="2821"/>
      <c r="CD8" s="2821"/>
      <c r="CE8" s="2821"/>
      <c r="CF8" s="531"/>
      <c r="CG8" s="3">
        <v>1</v>
      </c>
    </row>
    <row r="9" spans="1:87" ht="21" customHeight="1" thickBot="1">
      <c r="A9" s="2127"/>
      <c r="B9" s="2139"/>
      <c r="C9" s="2140"/>
      <c r="D9" s="1168" t="s">
        <v>8562</v>
      </c>
      <c r="E9" s="1170"/>
      <c r="F9" s="1170"/>
      <c r="G9" s="1170"/>
      <c r="H9" s="1170"/>
      <c r="I9" s="1170"/>
      <c r="J9" s="1170"/>
      <c r="K9" s="1170"/>
      <c r="L9" s="1170"/>
      <c r="M9" s="2141"/>
      <c r="N9" s="1170"/>
      <c r="O9" s="1170"/>
      <c r="P9" s="2142"/>
      <c r="Q9" s="1170"/>
      <c r="R9" s="1170"/>
      <c r="S9" s="2934" t="s">
        <v>8563</v>
      </c>
      <c r="T9" s="2935"/>
      <c r="U9" s="9"/>
      <c r="W9" s="2143"/>
      <c r="X9" s="2144" t="str" cm="1">
        <f t="array" aca="1" ref="X9" ca="1">IF(COUNTIF(B2:T2,"&lt;0.5")=0,"Aucune colonne masquée ",COUNTIF(B2:T2,"&lt;0.5") &amp; " " &amp; IF(COUNTIF(B2:T2,"&lt;0.5")&gt;1,"colonnes masquées","colonne masquée") &amp; " " &amp; _xlfn.TEXTJOIN(" ", TRUE, IF(B2:T2&lt;0.5,B1:T1,"")))&amp;" "</f>
        <v xml:space="preserve">Aucune colonne masquée  </v>
      </c>
      <c r="Z9" s="1680" t="str">
        <f>IF(ISNUMBER(IFERROR(VALUE("0,5"),"")),"On this computer, type a COMMA as the decimal separator",IF(ISNUMBER(IFERROR(VALUE("0.5"),"")),"On this computer, type a POINT as the decimal separator","Unable to determine the decimal separator"))</f>
        <v>On this computer, type a POINT as the decimal separator</v>
      </c>
      <c r="AA9" s="15"/>
      <c r="AB9" s="15"/>
      <c r="AC9" s="15"/>
      <c r="AD9" s="15"/>
      <c r="AE9" s="15"/>
      <c r="AF9" s="15"/>
      <c r="AG9" s="1681"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AI9" s="2549"/>
      <c r="AJ9" s="2550"/>
      <c r="AK9" s="2550"/>
      <c r="AL9" s="2550"/>
      <c r="AM9" s="2550"/>
      <c r="AN9" s="2550"/>
      <c r="AO9" s="2551"/>
      <c r="AQ9" s="9"/>
      <c r="AR9" s="9"/>
      <c r="AS9" s="9"/>
      <c r="AT9" s="9"/>
      <c r="AU9" s="9"/>
      <c r="AV9" s="9"/>
      <c r="AW9" s="9"/>
      <c r="AX9" s="9"/>
      <c r="AY9" s="9"/>
      <c r="AZ9" s="9"/>
      <c r="BA9" s="9"/>
      <c r="BB9" s="9"/>
      <c r="BC9" s="9"/>
      <c r="BD9" s="9"/>
      <c r="BE9" s="9"/>
      <c r="BF9" s="9"/>
      <c r="BG9" s="9"/>
      <c r="BH9" s="531"/>
      <c r="BI9" s="531"/>
      <c r="BJ9" s="531"/>
      <c r="BK9" s="531"/>
      <c r="BL9" s="531"/>
      <c r="BM9" s="882" t="s">
        <v>991</v>
      </c>
      <c r="BN9" s="531"/>
      <c r="BO9" s="531"/>
      <c r="BP9" s="531"/>
      <c r="BQ9" s="15"/>
      <c r="BR9" s="531"/>
      <c r="BS9" s="531"/>
      <c r="BT9" s="15"/>
      <c r="BU9" s="531"/>
      <c r="BV9" s="882" t="s">
        <v>992</v>
      </c>
      <c r="BW9" s="15"/>
      <c r="BX9" s="2821"/>
      <c r="BY9" s="2821"/>
      <c r="BZ9" s="2821"/>
      <c r="CA9" s="2821"/>
      <c r="CB9" s="2821"/>
      <c r="CC9" s="2821"/>
      <c r="CD9" s="2821"/>
      <c r="CE9" s="2821"/>
      <c r="CF9" s="531"/>
      <c r="CG9" s="3">
        <v>1</v>
      </c>
    </row>
    <row r="10" spans="1:87" ht="21" customHeight="1" thickBot="1">
      <c r="B10" s="2145"/>
      <c r="C10" s="1684"/>
      <c r="D10" s="1684"/>
      <c r="E10" s="1685"/>
      <c r="F10" s="1686"/>
      <c r="G10" s="1812"/>
      <c r="H10" s="1812"/>
      <c r="I10" s="1812"/>
      <c r="J10" s="1812"/>
      <c r="K10" s="1812"/>
      <c r="L10" s="1813" t="s">
        <v>8456</v>
      </c>
      <c r="M10" s="1676" t="s">
        <v>8564</v>
      </c>
      <c r="O10" s="2146"/>
      <c r="U10" s="9"/>
      <c r="W10" s="2126"/>
      <c r="X10" s="2126"/>
      <c r="Z10" s="2147"/>
      <c r="AA10" s="2148"/>
      <c r="AB10" s="2147"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AC10" s="2148"/>
      <c r="AD10" s="2148"/>
      <c r="AE10" s="2148"/>
      <c r="AF10" s="2148"/>
      <c r="AG10" s="2148"/>
      <c r="AI10" s="2549"/>
      <c r="AJ10" s="2550"/>
      <c r="AK10" s="2550"/>
      <c r="AL10" s="2550"/>
      <c r="AM10" s="2550"/>
      <c r="AN10" s="2550"/>
      <c r="AO10" s="2551"/>
      <c r="AQ10" s="2822" t="s">
        <v>993</v>
      </c>
      <c r="AR10" s="2822"/>
      <c r="AT10" s="2823" t="s">
        <v>994</v>
      </c>
      <c r="AU10" s="2823"/>
      <c r="AW10" s="565" t="s">
        <v>995</v>
      </c>
      <c r="AX10" s="531"/>
      <c r="AY10" s="531"/>
      <c r="AZ10" s="531"/>
      <c r="BA10" s="531"/>
      <c r="BB10" s="531"/>
      <c r="BC10" s="9"/>
      <c r="BD10" s="9"/>
      <c r="BE10" s="531"/>
      <c r="BF10" s="2660" t="s">
        <v>24</v>
      </c>
      <c r="BG10" s="2660"/>
      <c r="BH10" s="2660"/>
      <c r="BI10" s="2660"/>
      <c r="BJ10" s="2660"/>
      <c r="BK10" s="2539" t="s">
        <v>25</v>
      </c>
      <c r="BL10" s="2539"/>
      <c r="BM10" s="2537" t="str">
        <f>UPPER(LEFT(BF10,1))</f>
        <v>C</v>
      </c>
      <c r="BO10" s="2660" t="s">
        <v>24</v>
      </c>
      <c r="BP10" s="2660"/>
      <c r="BQ10" s="2660"/>
      <c r="BR10" s="2660"/>
      <c r="BS10" s="2660"/>
      <c r="BT10" s="2539" t="s">
        <v>25</v>
      </c>
      <c r="BU10" s="2539"/>
      <c r="BV10" s="883" t="str">
        <f>IFERROR(LOWER(LEFT(TRIM(LEFT(BT10,FIND("-",BT10)-1)),4))&amp;"-"&amp;UPPER(LEFT(TRIM(MID(BT10,FIND("-",BT10)+1,99)),4)),"")</f>
        <v>pâti--ENT</v>
      </c>
      <c r="BX10" s="2821"/>
      <c r="BY10" s="2821"/>
      <c r="BZ10" s="2821"/>
      <c r="CA10" s="2821"/>
      <c r="CB10" s="2821"/>
      <c r="CC10" s="2821"/>
      <c r="CD10" s="2821"/>
      <c r="CE10" s="2821"/>
      <c r="CF10" s="531"/>
      <c r="CG10" s="3">
        <v>1</v>
      </c>
    </row>
    <row r="11" spans="1:87" ht="21" customHeight="1" thickBot="1">
      <c r="B11" s="22" t="s">
        <v>11</v>
      </c>
      <c r="C11" s="2149" t="str">
        <f>C17</f>
        <v>B BEIGNETS D'ACACIA | pâtisserie--Beignets| Auteur &gt; Cuisine Actuelle</v>
      </c>
      <c r="D11" s="2150">
        <f>D17</f>
        <v>4</v>
      </c>
      <c r="E11" s="2150" t="str">
        <f>E17</f>
        <v>personnes</v>
      </c>
      <c r="F11" s="2151" t="str">
        <f>F17</f>
        <v>Recette mère ► Beignets d'acacia</v>
      </c>
      <c r="G11" s="2152" t="s">
        <v>22</v>
      </c>
      <c r="H11" s="2153" t="s">
        <v>23</v>
      </c>
      <c r="I11" s="2154"/>
      <c r="J11" s="3020" t="s">
        <v>8565</v>
      </c>
      <c r="K11" s="3020"/>
      <c r="L11" s="3020"/>
      <c r="M11" s="3020"/>
      <c r="N11" s="3020"/>
      <c r="O11" s="3020"/>
      <c r="P11" s="3020"/>
      <c r="Q11" s="3020"/>
      <c r="R11" s="2539" t="s">
        <v>8566</v>
      </c>
      <c r="S11" s="2539"/>
      <c r="T11" s="2936" t="str">
        <f>UPPER(LEFT(J11,1))</f>
        <v>B</v>
      </c>
      <c r="U11" s="9"/>
      <c r="W11" s="2155" t="str">
        <f t="shared" ref="W11:W74" si="6">B11</f>
        <v>A</v>
      </c>
      <c r="X11" s="2156" t="s">
        <v>16</v>
      </c>
      <c r="Z11" s="2938" t="s">
        <v>2593</v>
      </c>
      <c r="AA11" s="2939"/>
      <c r="AB11" s="2939"/>
      <c r="AC11" s="2939"/>
      <c r="AD11" s="2939"/>
      <c r="AE11" s="2939"/>
      <c r="AF11" s="2939"/>
      <c r="AG11" s="2940"/>
      <c r="AH11" s="1659" t="s">
        <v>22</v>
      </c>
      <c r="AI11" s="48" t="s">
        <v>38</v>
      </c>
      <c r="AJ11" s="49"/>
      <c r="AK11" s="49"/>
      <c r="AL11" s="49"/>
      <c r="AM11" s="49"/>
      <c r="AN11" s="49"/>
      <c r="AO11" s="50"/>
      <c r="AQ11" s="2822"/>
      <c r="AR11" s="2822"/>
      <c r="AT11" s="2822"/>
      <c r="AU11" s="2822"/>
      <c r="AW11" s="884" t="s">
        <v>996</v>
      </c>
      <c r="AX11" s="531"/>
      <c r="AY11" s="531"/>
      <c r="AZ11" s="531"/>
      <c r="BA11" s="531"/>
      <c r="BB11" s="531"/>
      <c r="BC11" s="9"/>
      <c r="BD11" s="9"/>
      <c r="BE11" s="531"/>
      <c r="BF11" s="2661"/>
      <c r="BG11" s="2661"/>
      <c r="BH11" s="2661"/>
      <c r="BI11" s="2661"/>
      <c r="BJ11" s="2661"/>
      <c r="BK11" s="2540"/>
      <c r="BL11" s="2540"/>
      <c r="BM11" s="2538"/>
      <c r="BO11" s="2661"/>
      <c r="BP11" s="2661"/>
      <c r="BQ11" s="2661"/>
      <c r="BR11" s="2661"/>
      <c r="BS11" s="2661"/>
      <c r="BT11" s="2540"/>
      <c r="BU11" s="2540"/>
      <c r="BV11" s="885" t="str">
        <f>IFERROR(LOWER(TRIM(MID(BT10, FIND("-",BT10, FIND("-",BT10)+1)+1, 999))), "")</f>
        <v>entremet</v>
      </c>
      <c r="BX11" s="2821" t="str">
        <f ca="1">BV11&amp;"  Formule ► "&amp;_xlfn.FORMULATEXT(BV11)</f>
        <v>entremet  Formule ► =SIERREUR(MINUSCULE(SUPPRESPACE(STXT(BT10; TROUVE("-";BT10; TROUVE("-";BT10)+1)+1; 999))); "")</v>
      </c>
      <c r="BY11" s="2821"/>
      <c r="BZ11" s="2821"/>
      <c r="CA11" s="2821"/>
      <c r="CB11" s="2821"/>
      <c r="CC11" s="2821"/>
      <c r="CD11" s="2821"/>
      <c r="CE11" s="2821"/>
      <c r="CF11" s="531"/>
      <c r="CG11" s="3">
        <v>1</v>
      </c>
    </row>
    <row r="12" spans="1:87" ht="21" customHeight="1">
      <c r="B12" s="2157" t="s">
        <v>11</v>
      </c>
      <c r="C12" s="2158" t="str">
        <f>C17</f>
        <v>B BEIGNETS D'ACACIA | pâtisserie--Beignets| Auteur &gt; Cuisine Actuelle</v>
      </c>
      <c r="D12" s="2159">
        <f>D17</f>
        <v>4</v>
      </c>
      <c r="E12" s="2159" t="str">
        <f>E17</f>
        <v>personnes</v>
      </c>
      <c r="F12" s="2160" t="str">
        <f>F17</f>
        <v>Recette mère ► Beignets d'acacia</v>
      </c>
      <c r="G12" s="2161" t="s">
        <v>29</v>
      </c>
      <c r="H12" s="2162" t="s">
        <v>865</v>
      </c>
      <c r="I12" s="2163"/>
      <c r="J12" s="3021"/>
      <c r="K12" s="3021"/>
      <c r="L12" s="3021"/>
      <c r="M12" s="3021"/>
      <c r="N12" s="3021"/>
      <c r="O12" s="3021"/>
      <c r="P12" s="3021"/>
      <c r="Q12" s="3021"/>
      <c r="R12" s="2540"/>
      <c r="S12" s="2540"/>
      <c r="T12" s="2937"/>
      <c r="U12" s="9"/>
      <c r="W12" s="2157" t="str">
        <f t="shared" si="6"/>
        <v>A</v>
      </c>
      <c r="X12" s="2164" t="s">
        <v>8567</v>
      </c>
      <c r="Z12" s="2930" t="s">
        <v>1691</v>
      </c>
      <c r="AA12" s="2931" t="s">
        <v>8568</v>
      </c>
      <c r="AB12" s="2931"/>
      <c r="AC12" s="2931"/>
      <c r="AD12" s="2931"/>
      <c r="AE12" s="2931"/>
      <c r="AF12" s="2931"/>
      <c r="AG12" s="2932"/>
      <c r="AH12" s="1659" t="s">
        <v>22</v>
      </c>
      <c r="AI12" s="55" t="s">
        <v>43</v>
      </c>
      <c r="AJ12" s="56" t="s">
        <v>44</v>
      </c>
      <c r="AK12" s="57"/>
      <c r="AL12" s="57"/>
      <c r="AM12" s="57"/>
      <c r="AN12" s="57"/>
      <c r="AO12" s="58" t="s">
        <v>45</v>
      </c>
      <c r="AQ12" s="9"/>
      <c r="AR12" s="9"/>
      <c r="AS12" s="9"/>
      <c r="AT12" s="9" t="s">
        <v>1962</v>
      </c>
      <c r="AU12" s="9"/>
      <c r="AV12" s="9"/>
      <c r="AW12" s="9"/>
      <c r="AX12" s="9"/>
      <c r="AY12" s="9"/>
      <c r="AZ12" s="9"/>
      <c r="BA12" s="9"/>
      <c r="BB12" s="9"/>
      <c r="BC12" s="9"/>
      <c r="BD12" s="9"/>
      <c r="BE12" s="9"/>
      <c r="BF12" s="9"/>
      <c r="BG12" s="9"/>
      <c r="BH12" s="9"/>
      <c r="BI12" s="9"/>
      <c r="BK12" s="9"/>
      <c r="BL12" s="886" t="str">
        <f>BM10&amp;"  Formule ►"</f>
        <v>C  Formule ►</v>
      </c>
      <c r="BM12" s="60" t="str">
        <f ca="1">_xlfn.FORMULATEXT(BM10)</f>
        <v>=MAJUSCULE(GAUCHE(BF10;1))</v>
      </c>
      <c r="BN12" s="9"/>
      <c r="BO12" s="9"/>
      <c r="BP12" s="9"/>
      <c r="BQ12" s="9"/>
      <c r="BR12" s="9"/>
      <c r="BS12" s="9"/>
      <c r="BT12" s="9"/>
      <c r="BU12" s="9"/>
      <c r="BV12" s="9"/>
      <c r="BW12" s="9"/>
      <c r="BX12" s="2821"/>
      <c r="BY12" s="2821"/>
      <c r="BZ12" s="2821"/>
      <c r="CA12" s="2821"/>
      <c r="CB12" s="2821"/>
      <c r="CC12" s="2821"/>
      <c r="CD12" s="2821"/>
      <c r="CE12" s="2821"/>
      <c r="CF12" s="531"/>
      <c r="CG12" s="3">
        <v>1</v>
      </c>
    </row>
    <row r="13" spans="1:87" ht="21" customHeight="1" thickBot="1">
      <c r="B13" s="2157" t="s">
        <v>11</v>
      </c>
      <c r="C13" s="34" t="str">
        <f>C17</f>
        <v>B BEIGNETS D'ACACIA | pâtisserie--Beignets| Auteur &gt; Cuisine Actuelle</v>
      </c>
      <c r="D13" s="35">
        <f>D17</f>
        <v>4</v>
      </c>
      <c r="E13" s="35" t="str">
        <f>E17</f>
        <v>personnes</v>
      </c>
      <c r="F13" s="36" t="str">
        <f>F17</f>
        <v>Recette mère ► Beignets d'acacia</v>
      </c>
      <c r="G13" s="2165"/>
      <c r="H13" s="2166"/>
      <c r="I13" s="2167"/>
      <c r="J13" s="2074"/>
      <c r="K13" s="2074"/>
      <c r="L13" s="38" t="s">
        <v>32</v>
      </c>
      <c r="M13" s="39" t="s">
        <v>8569</v>
      </c>
      <c r="N13" s="39"/>
      <c r="O13" s="39"/>
      <c r="P13" s="40"/>
      <c r="Q13" s="9"/>
      <c r="R13" s="9"/>
      <c r="S13" s="9"/>
      <c r="T13" s="41"/>
      <c r="U13" s="9"/>
      <c r="W13" s="2157" t="str">
        <f t="shared" si="6"/>
        <v>A</v>
      </c>
      <c r="X13" s="2933">
        <f>SUBTOTAL(103,W11:W381)</f>
        <v>371</v>
      </c>
      <c r="Z13" s="2930"/>
      <c r="AA13" s="2931"/>
      <c r="AB13" s="2931"/>
      <c r="AC13" s="2931"/>
      <c r="AD13" s="2931"/>
      <c r="AE13" s="2931"/>
      <c r="AF13" s="2931"/>
      <c r="AG13" s="2932"/>
      <c r="AH13" s="1659" t="s">
        <v>22</v>
      </c>
      <c r="AI13" s="64"/>
      <c r="AJ13" s="65"/>
      <c r="AK13" s="66"/>
      <c r="AL13" s="66"/>
      <c r="AM13" s="66"/>
      <c r="AN13" s="66"/>
      <c r="AO13" s="67" t="s">
        <v>25</v>
      </c>
      <c r="AQ13" s="9"/>
      <c r="AR13" s="9"/>
      <c r="AS13"/>
      <c r="AT13" s="887" t="s">
        <v>997</v>
      </c>
      <c r="AU13" s="888"/>
      <c r="AV13" s="888"/>
      <c r="AW13" s="888"/>
      <c r="AX13" s="888"/>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531"/>
      <c r="CA13" s="531"/>
      <c r="CB13" s="531"/>
      <c r="CC13" s="531"/>
      <c r="CD13" s="531"/>
      <c r="CE13" s="531"/>
      <c r="CF13" s="531"/>
      <c r="CG13" s="3">
        <v>1</v>
      </c>
    </row>
    <row r="14" spans="1:87" ht="21" customHeight="1">
      <c r="B14" s="2157" t="s">
        <v>11</v>
      </c>
      <c r="C14" s="34" t="str">
        <f>C17</f>
        <v>B BEIGNETS D'ACACIA | pâtisserie--Beignets| Auteur &gt; Cuisine Actuelle</v>
      </c>
      <c r="D14" s="35">
        <f>D17</f>
        <v>4</v>
      </c>
      <c r="E14" s="35" t="str">
        <f>E17</f>
        <v>personnes</v>
      </c>
      <c r="F14" s="36" t="str">
        <f>F17</f>
        <v>Recette mère ► Beignets d'acacia</v>
      </c>
      <c r="G14" s="42" t="s">
        <v>33</v>
      </c>
      <c r="H14" s="43"/>
      <c r="I14" s="43"/>
      <c r="J14" s="44" t="s">
        <v>34</v>
      </c>
      <c r="K14" s="2522" t="str">
        <f>L17&amp;" "&amp;M17&amp;" ► Famille = "&amp;R11&amp;" ► "&amp;J11&amp;" "&amp;P14&amp;" "&amp;R14&amp;" "&amp;S14&amp;" "&amp;T14</f>
        <v>Recette mère ► Beignets d'acacia ► Famille = pâtisserie--Beignets ► BEIGNETS D'ACACIA  ⓫  Dupliquée pour 50 personnes</v>
      </c>
      <c r="L14" s="2522"/>
      <c r="M14" s="2522"/>
      <c r="N14" s="2522"/>
      <c r="O14" s="2522"/>
      <c r="P14" s="2522"/>
      <c r="Q14" s="9"/>
      <c r="R14" s="1773" t="s">
        <v>36</v>
      </c>
      <c r="S14" s="158">
        <v>50</v>
      </c>
      <c r="T14" s="47" t="str">
        <f>T16</f>
        <v>personnes</v>
      </c>
      <c r="U14" s="9"/>
      <c r="W14" s="2157" t="str">
        <f t="shared" si="6"/>
        <v>A</v>
      </c>
      <c r="X14" s="2933"/>
      <c r="Z14" s="2168" cm="1">
        <f t="array" ref="Z14">SUMPRODUCT(LEN(AA14:AG14))</f>
        <v>34</v>
      </c>
      <c r="AA14" s="2169"/>
      <c r="AB14" s="2169"/>
      <c r="AC14" s="2169"/>
      <c r="AD14" s="2170" t="s">
        <v>8570</v>
      </c>
      <c r="AE14" s="2169"/>
      <c r="AF14" s="2169"/>
      <c r="AG14" s="2171"/>
      <c r="AH14" s="1659" t="s">
        <v>22</v>
      </c>
      <c r="AI14" s="78" t="s">
        <v>58</v>
      </c>
      <c r="AJ14" s="39" t="s">
        <v>59</v>
      </c>
      <c r="AK14" s="49"/>
      <c r="AL14" s="49"/>
      <c r="AM14" s="49"/>
      <c r="AN14" s="49"/>
      <c r="AO14" s="2545" t="s">
        <v>60</v>
      </c>
      <c r="AQ14" s="2838" t="s">
        <v>998</v>
      </c>
      <c r="AR14" s="2838"/>
      <c r="AS14"/>
      <c r="AT14" s="889" t="str">
        <f>IFERROR(LOWER(LEFT(TRIM(LEFT(AQ14,FIND("-",AQ14)-1)),4))&amp;"-"&amp;UPPER(LEFT(TRIM(MID(AQ14,FIND("-",AQ14)+1,99)),4)),"")</f>
        <v>cuis-CRUD</v>
      </c>
      <c r="AU14" s="217" t="str">
        <f ca="1">_xlfn.FORMULATEXT(AT14)</f>
        <v>=SIERREUR(MINUSCULE(GAUCHE(SUPPRESPACE(GAUCHE(AQ14;TROUVE("-";AQ14)-1));4))&amp;"-"&amp;MAJUSCULE(GAUCHE(SUPPRESPACE(STXT(AQ14;TROUVE("-";AQ14)+1;99));4));"")</v>
      </c>
      <c r="AV14" s="9"/>
      <c r="AW14" s="9"/>
      <c r="AX14" s="9"/>
      <c r="AY14" s="9"/>
      <c r="AZ14" s="9"/>
      <c r="BA14" s="9"/>
      <c r="BB14" s="9"/>
      <c r="BC14" s="9"/>
      <c r="BD14" s="9"/>
      <c r="BE14" s="9"/>
      <c r="BF14" s="9"/>
      <c r="BG14" s="9"/>
      <c r="BH14" s="9"/>
      <c r="BI14" s="9"/>
      <c r="BJ14" s="531"/>
      <c r="BK14" s="531"/>
      <c r="BL14" s="531"/>
      <c r="BM14" s="531"/>
      <c r="BN14" s="531"/>
      <c r="BO14" s="531"/>
      <c r="BP14" s="531"/>
      <c r="BQ14" s="15"/>
      <c r="BR14" s="531"/>
      <c r="BS14" s="531"/>
      <c r="BT14" s="15"/>
      <c r="BU14" s="531"/>
      <c r="BV14" s="531"/>
      <c r="BW14" s="15"/>
      <c r="BX14" s="531"/>
      <c r="BY14" s="890"/>
      <c r="BZ14" s="531"/>
      <c r="CA14" s="531"/>
      <c r="CB14" s="531"/>
      <c r="CC14" s="531"/>
      <c r="CD14" s="531"/>
      <c r="CE14" s="531"/>
      <c r="CF14" s="531"/>
      <c r="CG14" s="3">
        <v>1</v>
      </c>
    </row>
    <row r="15" spans="1:87" ht="21" customHeight="1">
      <c r="B15" s="2157" t="s">
        <v>11</v>
      </c>
      <c r="C15" s="34" t="str">
        <f>C17</f>
        <v>B BEIGNETS D'ACACIA | pâtisserie--Beignets| Auteur &gt; Cuisine Actuelle</v>
      </c>
      <c r="D15" s="35">
        <f>D17</f>
        <v>4</v>
      </c>
      <c r="E15" s="35" t="str">
        <f>E17</f>
        <v>personnes</v>
      </c>
      <c r="F15" s="36" t="str">
        <f>F17</f>
        <v>Recette mère ► Beignets d'acacia</v>
      </c>
      <c r="G15" s="1774">
        <v>4</v>
      </c>
      <c r="H15" s="1775" t="s">
        <v>8571</v>
      </c>
      <c r="I15" s="42"/>
      <c r="J15" s="42"/>
      <c r="K15" s="2522"/>
      <c r="L15" s="2522"/>
      <c r="M15" s="2522"/>
      <c r="N15" s="2522"/>
      <c r="O15" s="2522"/>
      <c r="P15" s="2522"/>
      <c r="Q15" s="9"/>
      <c r="R15" s="931"/>
      <c r="S15" s="53" t="s">
        <v>41</v>
      </c>
      <c r="T15" s="54" t="s">
        <v>42</v>
      </c>
      <c r="U15" s="9"/>
      <c r="W15" s="2157" t="str">
        <f t="shared" si="6"/>
        <v>A</v>
      </c>
      <c r="X15" s="2172" t="s">
        <v>8572</v>
      </c>
      <c r="Z15" s="2168" cm="1">
        <f t="array" ref="Z15">SUMPRODUCT(LEN(AA15:AG15))</f>
        <v>0</v>
      </c>
      <c r="AA15" s="2169"/>
      <c r="AB15" s="2169"/>
      <c r="AC15" s="2169"/>
      <c r="AD15" s="2169"/>
      <c r="AE15" s="2169"/>
      <c r="AF15" s="2169"/>
      <c r="AG15" s="2171"/>
      <c r="AH15" s="1659" t="s">
        <v>22</v>
      </c>
      <c r="AI15" s="78"/>
      <c r="AJ15" s="86"/>
      <c r="AK15" s="49"/>
      <c r="AL15" s="49"/>
      <c r="AM15" s="49"/>
      <c r="AN15" s="49"/>
      <c r="AO15" s="2545"/>
      <c r="AQ15" s="2839"/>
      <c r="AR15" s="2839"/>
      <c r="AS15"/>
      <c r="AT15" s="891" t="str">
        <f>IFERROR(LOWER(TRIM(MID(AQ14, FIND("-",AQ14, FIND("-",AQ14)+1)+1, 999))), "")</f>
        <v>céléri branche</v>
      </c>
      <c r="AU15" s="217" t="str">
        <f ca="1">_xlfn.FORMULATEXT(AT15)</f>
        <v>=SIERREUR(MINUSCULE(SUPPRESPACE(STXT(AQ14; TROUVE("-";AQ14; TROUVE("-";AQ14)+1)+1; 999))); "")</v>
      </c>
      <c r="AV15" s="9"/>
      <c r="AW15" s="565"/>
      <c r="AX15" s="9"/>
      <c r="AY15" s="9"/>
      <c r="AZ15" s="9"/>
      <c r="BA15" s="9"/>
      <c r="BB15" s="9"/>
      <c r="BC15" s="9"/>
      <c r="BD15" s="9"/>
      <c r="BE15" s="9"/>
      <c r="BF15" s="9"/>
      <c r="BG15" s="9"/>
      <c r="BH15" s="9"/>
      <c r="BI15" s="9"/>
      <c r="BJ15" s="9"/>
      <c r="BK15" s="9"/>
      <c r="BL15" s="9"/>
      <c r="BM15" s="9"/>
      <c r="BN15" s="9"/>
      <c r="BO15" s="9"/>
      <c r="BP15" s="9"/>
      <c r="BQ15" s="15"/>
      <c r="BR15" s="9"/>
      <c r="BS15" s="9"/>
      <c r="BT15" s="15"/>
      <c r="BU15" s="9"/>
      <c r="BV15" s="9"/>
      <c r="BW15" s="15"/>
      <c r="BX15" s="890"/>
      <c r="BY15" s="890"/>
      <c r="BZ15" s="531"/>
      <c r="CA15" s="531"/>
      <c r="CB15" s="531"/>
      <c r="CC15" s="531"/>
      <c r="CD15" s="531"/>
      <c r="CE15" s="531"/>
      <c r="CF15" s="531"/>
      <c r="CG15" s="3">
        <v>1</v>
      </c>
    </row>
    <row r="16" spans="1:87" ht="21" customHeight="1" thickBot="1">
      <c r="B16" s="2157" t="s">
        <v>16</v>
      </c>
      <c r="C16" s="34" t="str">
        <f>C17</f>
        <v>B BEIGNETS D'ACACIA | pâtisserie--Beignets| Auteur &gt; Cuisine Actuelle</v>
      </c>
      <c r="D16" s="35">
        <f>D17</f>
        <v>4</v>
      </c>
      <c r="E16" s="35" t="str">
        <f>E17</f>
        <v>personnes</v>
      </c>
      <c r="F16" s="36" t="str">
        <f>F17</f>
        <v>Recette mère ► Beignets d'acacia</v>
      </c>
      <c r="G16" s="59"/>
      <c r="H16" s="1638" t="s">
        <v>8365</v>
      </c>
      <c r="I16" s="2532">
        <f>P41</f>
        <v>0.51</v>
      </c>
      <c r="J16" s="2532"/>
      <c r="K16" s="1639" t="str" cm="1">
        <f t="array" ref="K16">"1= "&amp;IF(OR(G15&lt;=0,I16=""),"",_xlfn.LET(_xlpm.kg,IF(ISNUMBER(I16),I16,VALEUR(SUBSTITUTE(SUBSTITUTE(SUBSTITUTE(LOWER(I16),"kg",""),",",".")," ",""))),TEXT(ROUND(_xlpm.kg*1000/G15,2),"0.##")&amp;" g"))</f>
        <v>1= 127.5 g</v>
      </c>
      <c r="L16" s="1640">
        <f>IFERROR(S14/S16,0)</f>
        <v>12.5</v>
      </c>
      <c r="M16" s="61"/>
      <c r="N16" s="61"/>
      <c r="O16" s="61"/>
      <c r="Q16" s="9"/>
      <c r="R16" s="1776" t="s">
        <v>52</v>
      </c>
      <c r="S16" s="172">
        <v>4</v>
      </c>
      <c r="T16" s="1777" t="s">
        <v>8571</v>
      </c>
      <c r="U16" s="9"/>
      <c r="W16" s="2157" t="str">
        <f t="shared" si="6"/>
        <v>►</v>
      </c>
      <c r="X16" s="2172" t="str">
        <f>IF(X13=X18,"Aucunes",X18-X13)</f>
        <v>Aucunes</v>
      </c>
      <c r="Z16" s="2168" cm="1">
        <f t="array" ref="Z16">SUMPRODUCT(LEN(AA16:AG16))</f>
        <v>0</v>
      </c>
      <c r="AA16" s="2169"/>
      <c r="AB16" s="2169"/>
      <c r="AC16" s="2169"/>
      <c r="AD16" s="2169"/>
      <c r="AE16" s="2169"/>
      <c r="AF16" s="2169"/>
      <c r="AG16" s="2171"/>
      <c r="AH16" s="1659" t="s">
        <v>22</v>
      </c>
      <c r="AI16" s="93" t="s">
        <v>34</v>
      </c>
      <c r="AJ16" s="2552" t="s">
        <v>35</v>
      </c>
      <c r="AK16" s="2552"/>
      <c r="AL16" s="2552"/>
      <c r="AM16" s="2552"/>
      <c r="AN16" s="49"/>
      <c r="AO16" s="2545"/>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15"/>
      <c r="BR16" s="9"/>
      <c r="BS16" s="9"/>
      <c r="BT16" s="15"/>
      <c r="BU16" s="9"/>
      <c r="BV16" s="9"/>
      <c r="BW16" s="15"/>
      <c r="BX16" s="531"/>
      <c r="BY16" s="531"/>
      <c r="BZ16" s="531"/>
      <c r="CA16" s="531"/>
      <c r="CB16" s="531"/>
      <c r="CC16" s="531"/>
      <c r="CD16" s="531"/>
      <c r="CE16" s="531"/>
      <c r="CF16" s="531"/>
      <c r="CG16" s="3">
        <v>1</v>
      </c>
    </row>
    <row r="17" spans="2:85" ht="21" customHeight="1">
      <c r="B17" s="2173" t="s">
        <v>16</v>
      </c>
      <c r="C17" s="69" t="str">
        <f>G17</f>
        <v>B BEIGNETS D'ACACIA | pâtisserie--Beignets| Auteur &gt; Cuisine Actuelle</v>
      </c>
      <c r="D17" s="70">
        <f>G15</f>
        <v>4</v>
      </c>
      <c r="E17" s="69" t="str">
        <f>H15</f>
        <v>personnes</v>
      </c>
      <c r="F17" s="71" t="str">
        <f>L17&amp;" "&amp;M17</f>
        <v>Recette mère ► Beignets d'acacia</v>
      </c>
      <c r="G17" s="72" t="str">
        <f>UPPER(LEFT(J11,1))&amp;" "&amp;J11&amp;" | "&amp;R11&amp;"| "&amp;L13&amp;" "&amp;M13</f>
        <v>B BEIGNETS D'ACACIA | pâtisserie--Beignets| Auteur &gt; Cuisine Actuelle</v>
      </c>
      <c r="H17" s="73" t="s">
        <v>55</v>
      </c>
      <c r="I17" s="2525" t="s">
        <v>56</v>
      </c>
      <c r="J17" s="2525"/>
      <c r="K17" s="2525"/>
      <c r="L17" s="74" t="str">
        <f>IF(ISTEXT(M17),"Recette mère ►",H17)</f>
        <v>Recette mère ►</v>
      </c>
      <c r="M17" s="75" t="s">
        <v>8453</v>
      </c>
      <c r="N17" s="75"/>
      <c r="O17" s="75"/>
      <c r="P17" s="1139"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Q17" s="76"/>
      <c r="R17" s="76"/>
      <c r="S17" s="76"/>
      <c r="T17" s="77"/>
      <c r="U17" s="9"/>
      <c r="W17" s="2173" t="str">
        <f t="shared" si="6"/>
        <v>►</v>
      </c>
      <c r="X17" s="2174" t="s">
        <v>8573</v>
      </c>
      <c r="Z17" s="2168" cm="1">
        <f t="array" ref="Z17">SUMPRODUCT(LEN(AA17:AG17))</f>
        <v>0</v>
      </c>
      <c r="AA17" s="2169"/>
      <c r="AB17" s="2169"/>
      <c r="AC17" s="2169"/>
      <c r="AD17" s="2169"/>
      <c r="AE17" s="2169"/>
      <c r="AF17" s="2169"/>
      <c r="AG17" s="2171"/>
      <c r="AH17" s="1659" t="s">
        <v>22</v>
      </c>
      <c r="AI17" s="78"/>
      <c r="AJ17" s="2552"/>
      <c r="AK17" s="2552"/>
      <c r="AL17" s="2552"/>
      <c r="AM17" s="2552"/>
      <c r="AN17" s="49"/>
      <c r="AO17" s="50"/>
      <c r="AQ17" s="2828" t="s">
        <v>1401</v>
      </c>
      <c r="AR17" s="2828"/>
      <c r="AS17" s="9"/>
      <c r="AT17" s="2539" t="s">
        <v>1401</v>
      </c>
      <c r="AU17" s="2539"/>
      <c r="AV17" s="9"/>
      <c r="AW17" s="2830" t="s">
        <v>1401</v>
      </c>
      <c r="AX17" s="2830"/>
      <c r="AY17" s="9"/>
      <c r="AZ17" s="2832" t="s">
        <v>1401</v>
      </c>
      <c r="BA17" s="2832"/>
      <c r="BB17" s="9"/>
      <c r="BC17" s="2834" t="s">
        <v>1401</v>
      </c>
      <c r="BD17" s="2834"/>
      <c r="BE17" s="9"/>
      <c r="BF17" s="2836" t="s">
        <v>1401</v>
      </c>
      <c r="BG17" s="2836"/>
      <c r="BH17" s="9"/>
      <c r="BI17" s="2842" t="s">
        <v>1401</v>
      </c>
      <c r="BJ17" s="2842"/>
      <c r="BK17" s="9"/>
      <c r="BL17" s="2838" t="s">
        <v>1401</v>
      </c>
      <c r="BM17" s="2838"/>
      <c r="BN17" s="9"/>
      <c r="BO17" s="2816" t="s">
        <v>1401</v>
      </c>
      <c r="BP17" s="2816"/>
      <c r="BQ17" s="15"/>
      <c r="BR17" s="2818" t="s">
        <v>1401</v>
      </c>
      <c r="BS17" s="2818"/>
      <c r="BT17" s="15"/>
      <c r="BU17" s="2824" t="s">
        <v>1401</v>
      </c>
      <c r="BV17" s="2824"/>
      <c r="BW17" s="15"/>
      <c r="BX17" s="2840" t="s">
        <v>999</v>
      </c>
      <c r="BY17" s="2840"/>
      <c r="CA17" s="2840" t="s">
        <v>999</v>
      </c>
      <c r="CB17" s="2840"/>
      <c r="CD17" s="531"/>
      <c r="CE17" s="531"/>
      <c r="CG17" s="3">
        <v>1</v>
      </c>
    </row>
    <row r="18" spans="2:85" ht="21" customHeight="1">
      <c r="B18" s="2175" t="s">
        <v>16</v>
      </c>
      <c r="C18" s="2176" t="str">
        <f>C17</f>
        <v>B BEIGNETS D'ACACIA | pâtisserie--Beignets| Auteur &gt; Cuisine Actuelle</v>
      </c>
      <c r="D18" s="2176">
        <f>D17</f>
        <v>4</v>
      </c>
      <c r="E18" s="2176" t="str">
        <f>E17</f>
        <v>personnes</v>
      </c>
      <c r="F18" s="2177" t="str">
        <f>F17</f>
        <v>Recette mère ► Beignets d'acacia</v>
      </c>
      <c r="G18" s="2178" t="s">
        <v>67</v>
      </c>
      <c r="H18" s="2178" t="s">
        <v>68</v>
      </c>
      <c r="I18" s="2178" t="s">
        <v>69</v>
      </c>
      <c r="J18" s="2178" t="s">
        <v>70</v>
      </c>
      <c r="K18" s="82" t="s">
        <v>71</v>
      </c>
      <c r="L18" s="83" t="s">
        <v>72</v>
      </c>
      <c r="M18" s="2179" t="s">
        <v>73</v>
      </c>
      <c r="N18" s="2179" t="s">
        <v>74</v>
      </c>
      <c r="O18" s="2179" t="s">
        <v>75</v>
      </c>
      <c r="P18" s="2179" t="s">
        <v>76</v>
      </c>
      <c r="Q18" s="2179" t="s">
        <v>77</v>
      </c>
      <c r="R18" s="2179" t="s">
        <v>78</v>
      </c>
      <c r="S18" s="2179" t="s">
        <v>79</v>
      </c>
      <c r="T18" s="2180" t="s">
        <v>8454</v>
      </c>
      <c r="U18" s="9"/>
      <c r="W18" s="2175" t="str">
        <f t="shared" si="6"/>
        <v>►</v>
      </c>
      <c r="X18" s="2941">
        <f>ROWS(W11:W381)</f>
        <v>371</v>
      </c>
      <c r="Z18" s="2168" cm="1">
        <f t="array" ref="Z18">SUMPRODUCT(LEN(AA18:AG18))</f>
        <v>0</v>
      </c>
      <c r="AA18" s="2169"/>
      <c r="AB18" s="2169"/>
      <c r="AC18" s="2169"/>
      <c r="AD18" s="2169"/>
      <c r="AE18" s="2169"/>
      <c r="AF18" s="2169"/>
      <c r="AG18" s="2171"/>
      <c r="AH18" s="1659" t="s">
        <v>22</v>
      </c>
      <c r="AI18" s="78"/>
      <c r="AJ18" s="113"/>
      <c r="AK18" s="114"/>
      <c r="AL18" s="114"/>
      <c r="AM18" s="114"/>
      <c r="AN18" s="49"/>
      <c r="AO18" s="50"/>
      <c r="AQ18" s="2829"/>
      <c r="AR18" s="2829"/>
      <c r="AS18" s="9"/>
      <c r="AT18" s="2540"/>
      <c r="AU18" s="2540"/>
      <c r="AV18" s="9"/>
      <c r="AW18" s="2831"/>
      <c r="AX18" s="2831"/>
      <c r="AY18" s="9"/>
      <c r="AZ18" s="2833"/>
      <c r="BA18" s="2833"/>
      <c r="BB18" s="9"/>
      <c r="BC18" s="2835"/>
      <c r="BD18" s="2835"/>
      <c r="BE18" s="9"/>
      <c r="BF18" s="2837"/>
      <c r="BG18" s="2837"/>
      <c r="BH18" s="9"/>
      <c r="BI18" s="2843"/>
      <c r="BJ18" s="2843"/>
      <c r="BK18" s="9"/>
      <c r="BL18" s="2839"/>
      <c r="BM18" s="2839"/>
      <c r="BN18" s="9"/>
      <c r="BO18" s="2817"/>
      <c r="BP18" s="2817"/>
      <c r="BQ18" s="15"/>
      <c r="BR18" s="2819"/>
      <c r="BS18" s="2819"/>
      <c r="BT18" s="15"/>
      <c r="BU18" s="2825"/>
      <c r="BV18" s="2825"/>
      <c r="BW18" s="15"/>
      <c r="BX18" s="2840"/>
      <c r="BY18" s="2840"/>
      <c r="CA18" s="2840"/>
      <c r="CB18" s="2840"/>
      <c r="CD18" s="531"/>
      <c r="CE18" s="531"/>
      <c r="CG18" s="3">
        <v>1</v>
      </c>
    </row>
    <row r="19" spans="2:85" ht="21" customHeight="1" thickBot="1">
      <c r="B19" s="2157" t="s">
        <v>11</v>
      </c>
      <c r="C19" s="34" t="str">
        <f>C17</f>
        <v>B BEIGNETS D'ACACIA | pâtisserie--Beignets| Auteur &gt; Cuisine Actuelle</v>
      </c>
      <c r="D19" s="35">
        <f>D17</f>
        <v>4</v>
      </c>
      <c r="E19" s="34" t="str">
        <f>E17</f>
        <v>personnes</v>
      </c>
      <c r="F19" s="36" t="str">
        <f>F17</f>
        <v>Recette mère ► Beignets d'acacia</v>
      </c>
      <c r="G19" s="87" t="s">
        <v>80</v>
      </c>
      <c r="H19" s="88" t="s">
        <v>81</v>
      </c>
      <c r="I19" s="89"/>
      <c r="J19" s="2572" t="s">
        <v>82</v>
      </c>
      <c r="K19" s="2586" t="s">
        <v>83</v>
      </c>
      <c r="L19" s="2587" t="s">
        <v>84</v>
      </c>
      <c r="M19" s="1785" t="s">
        <v>85</v>
      </c>
      <c r="N19" s="1786" t="s">
        <v>51</v>
      </c>
      <c r="O19" s="1787" t="s">
        <v>86</v>
      </c>
      <c r="P19" s="2943" t="s">
        <v>87</v>
      </c>
      <c r="Q19" s="2523" t="s">
        <v>86</v>
      </c>
      <c r="R19" s="2523" t="s">
        <v>8754</v>
      </c>
      <c r="S19" s="2945" t="str">
        <f>"Vos poids pour "&amp;S14</f>
        <v>Vos poids pour 50</v>
      </c>
      <c r="T19" s="2588" t="s">
        <v>89</v>
      </c>
      <c r="U19" s="9"/>
      <c r="W19" s="2157" t="str">
        <f t="shared" si="6"/>
        <v>A</v>
      </c>
      <c r="X19" s="2941"/>
      <c r="Z19" s="2168" cm="1">
        <f t="array" ref="Z19">SUMPRODUCT(LEN(AA19:AG19))</f>
        <v>0</v>
      </c>
      <c r="AA19" s="2169"/>
      <c r="AB19" s="2169"/>
      <c r="AC19" s="2169"/>
      <c r="AD19" s="2169"/>
      <c r="AE19" s="2169"/>
      <c r="AF19" s="2169"/>
      <c r="AG19" s="2171"/>
      <c r="AH19" s="1659" t="s">
        <v>22</v>
      </c>
      <c r="AI19" s="78"/>
      <c r="AJ19" s="113" t="s">
        <v>105</v>
      </c>
      <c r="AK19" s="114"/>
      <c r="AL19" s="114"/>
      <c r="AM19" s="114"/>
      <c r="AN19" s="49"/>
      <c r="AO19" s="50"/>
      <c r="AQ19" s="892" t="s">
        <v>1000</v>
      </c>
      <c r="AR19" s="893"/>
      <c r="AS19" s="531"/>
      <c r="AT19" s="892"/>
      <c r="AU19" s="893"/>
      <c r="AV19" s="531"/>
      <c r="AW19" s="892"/>
      <c r="AX19" s="893"/>
      <c r="AY19" s="531"/>
      <c r="AZ19" s="892"/>
      <c r="BA19" s="893"/>
      <c r="BB19" s="531"/>
      <c r="BC19" s="892"/>
      <c r="BD19" s="893"/>
      <c r="BE19" s="531"/>
      <c r="BF19" s="892" t="s">
        <v>1000</v>
      </c>
      <c r="BG19" s="893"/>
      <c r="BH19" s="531"/>
      <c r="BI19" s="892" t="s">
        <v>1000</v>
      </c>
      <c r="BJ19" s="893"/>
      <c r="BK19" s="531"/>
      <c r="BL19" s="892" t="s">
        <v>1000</v>
      </c>
      <c r="BM19" s="893"/>
      <c r="BN19" s="531"/>
      <c r="BO19" s="892" t="s">
        <v>1000</v>
      </c>
      <c r="BP19" s="893"/>
      <c r="BQ19" s="15"/>
      <c r="BR19" s="892"/>
      <c r="BS19" s="893"/>
      <c r="BT19" s="15"/>
      <c r="BU19" s="892"/>
      <c r="BV19" s="893"/>
      <c r="BW19" s="15"/>
      <c r="CA19" s="531"/>
      <c r="CB19" s="531"/>
      <c r="CD19" s="531"/>
      <c r="CE19" s="531"/>
      <c r="CG19" s="3">
        <v>1</v>
      </c>
    </row>
    <row r="20" spans="2:85" ht="21" customHeight="1">
      <c r="B20" s="2157" t="s">
        <v>11</v>
      </c>
      <c r="C20" s="34" t="str">
        <f>C17</f>
        <v>B BEIGNETS D'ACACIA | pâtisserie--Beignets| Auteur &gt; Cuisine Actuelle</v>
      </c>
      <c r="D20" s="35">
        <f>D17</f>
        <v>4</v>
      </c>
      <c r="E20" s="34" t="str">
        <f>E17</f>
        <v>personnes</v>
      </c>
      <c r="F20" s="36" t="str">
        <f>F17</f>
        <v>Recette mère ► Beignets d'acacia</v>
      </c>
      <c r="G20" s="94" t="s">
        <v>94</v>
      </c>
      <c r="H20" s="95" t="s">
        <v>95</v>
      </c>
      <c r="I20" s="96" t="s">
        <v>96</v>
      </c>
      <c r="J20" s="2527"/>
      <c r="K20" s="2529"/>
      <c r="L20" s="2531"/>
      <c r="M20" s="1788" t="s">
        <v>97</v>
      </c>
      <c r="N20" s="1789" t="s">
        <v>98</v>
      </c>
      <c r="O20" s="1790">
        <v>1</v>
      </c>
      <c r="P20" s="2944"/>
      <c r="Q20" s="2524"/>
      <c r="R20" s="2524"/>
      <c r="S20" s="2946"/>
      <c r="T20" s="2544"/>
      <c r="U20" s="9"/>
      <c r="W20" s="2157" t="str">
        <f t="shared" si="6"/>
        <v>A</v>
      </c>
      <c r="X20" s="2942" t="s">
        <v>8574</v>
      </c>
      <c r="Z20" s="2168" cm="1">
        <f t="array" ref="Z20">SUMPRODUCT(LEN(AA20:AG20))</f>
        <v>0</v>
      </c>
      <c r="AA20" s="2169"/>
      <c r="AB20" s="2169"/>
      <c r="AC20" s="2169"/>
      <c r="AD20" s="2169"/>
      <c r="AE20" s="2169"/>
      <c r="AF20" s="2169"/>
      <c r="AG20" s="2171"/>
      <c r="AH20" s="1659" t="s">
        <v>22</v>
      </c>
      <c r="AI20" s="124"/>
      <c r="AJ20" s="125"/>
      <c r="AK20" s="49"/>
      <c r="AL20" s="49"/>
      <c r="AM20" s="49"/>
      <c r="AN20" s="49"/>
      <c r="AO20" s="50"/>
      <c r="AQ20" s="2828" t="s">
        <v>1001</v>
      </c>
      <c r="AR20" s="2828"/>
      <c r="AT20" s="2841" t="s">
        <v>864</v>
      </c>
      <c r="AU20" s="2841"/>
      <c r="AW20" s="2830" t="s">
        <v>1002</v>
      </c>
      <c r="AX20" s="2830"/>
      <c r="AZ20" s="2832" t="s">
        <v>1003</v>
      </c>
      <c r="BA20" s="2832"/>
      <c r="BC20" s="2834" t="s">
        <v>1004</v>
      </c>
      <c r="BD20" s="2834"/>
      <c r="BF20" s="2836" t="s">
        <v>1005</v>
      </c>
      <c r="BG20" s="2836"/>
      <c r="BI20" s="2842" t="s">
        <v>1006</v>
      </c>
      <c r="BJ20" s="2842"/>
      <c r="BL20" s="2838" t="s">
        <v>1007</v>
      </c>
      <c r="BM20" s="2838"/>
      <c r="BO20" s="2816" t="s">
        <v>1008</v>
      </c>
      <c r="BP20" s="2816"/>
      <c r="BR20" s="2818" t="s">
        <v>1009</v>
      </c>
      <c r="BS20" s="2818"/>
      <c r="BU20" s="2824" t="s">
        <v>1010</v>
      </c>
      <c r="BV20" s="2824"/>
      <c r="BX20" s="2844" t="s">
        <v>1011</v>
      </c>
      <c r="BY20" s="2844"/>
      <c r="CA20" s="531"/>
      <c r="CB20" s="531"/>
      <c r="CD20" s="531"/>
      <c r="CE20" s="531"/>
      <c r="CG20" s="3">
        <v>1</v>
      </c>
    </row>
    <row r="21" spans="2:85" ht="21" customHeight="1">
      <c r="B21" s="2157" t="s">
        <v>11</v>
      </c>
      <c r="C21" s="34" t="str">
        <f>C17</f>
        <v>B BEIGNETS D'ACACIA | pâtisserie--Beignets| Auteur &gt; Cuisine Actuelle</v>
      </c>
      <c r="D21" s="35">
        <f>D17</f>
        <v>4</v>
      </c>
      <c r="E21" s="34" t="str">
        <f>E17</f>
        <v>personnes</v>
      </c>
      <c r="F21" s="36" t="str">
        <f>F17</f>
        <v>Recette mère ► Beignets d'acacia</v>
      </c>
      <c r="G21" s="100">
        <v>1</v>
      </c>
      <c r="H21" s="120" t="s">
        <v>8575</v>
      </c>
      <c r="I21" s="1791" t="str">
        <f t="shared" ref="I21:I29" si="7">IF(AND(G21&gt;0,J21&gt;0),"de","")</f>
        <v/>
      </c>
      <c r="J21" s="103"/>
      <c r="K21" s="1792"/>
      <c r="L21" s="143">
        <v>1</v>
      </c>
      <c r="M21" s="1793" t="s">
        <v>8576</v>
      </c>
      <c r="N21" s="1794">
        <f>IF(P41=0,0,(P21/P41)*O20*1000)</f>
        <v>0</v>
      </c>
      <c r="O21" s="1795">
        <f>IF(P41=0, 0, (G21*L21)/(P41*O20))</f>
        <v>1.9607843137254901</v>
      </c>
      <c r="P21" s="1796" cm="1">
        <f t="array" ref="P21">IFERROR(_xlfn.XLOOKUP(UPPER(TRIM(K21)),UPPER(TRIM(G42:T42)),G43:T43,_xlfn.XLOOKUP(UPPER(TRIM(K21)),UPPER(TRIM(G44:T44)),G45:T45,0))*J21*IF(G21&gt;0,G21,1),0)</f>
        <v>0</v>
      </c>
      <c r="Q21" s="110">
        <f>IF(OR(ISBLANK(S16),S16=0),0,G21*S14*L21/S16)</f>
        <v>12.5</v>
      </c>
      <c r="R21" s="2435" t="str">
        <f>H21</f>
        <v>poignée</v>
      </c>
      <c r="S21" s="111">
        <f>IF(OR(ISBLANK(S16),S16=0),0,P21*L21*L16)</f>
        <v>0</v>
      </c>
      <c r="T21" s="1797" t="str">
        <f>IF(K21="","",IF(COUNTIF(M42:T42,SUBSTITUTE(TRIM(K21)," (s)",""))+COUNTIF(M44:T44,SUBSTITUTE(TRIM(K21)," (s)",""))&gt;0,IF(ROUND(S21,3)&gt;=1,ROUND(S21,3)&amp;" L",MAX(1,ROUND(S21*100,0))&amp;" cl"),IF(COUNTIF(G42:L42,SUBSTITUTE(TRIM(K21)," (s)",""))+COUNTIF(G44:L44,SUBSTITUTE(TRIM(K21)," (s)",""))&gt;0,IF(ROUND(S21,3)&gt;=1,ROUND(S21,3)&amp;" Kg",MAX(1,ROUND(S21*1000,0))&amp;" g"),"")))</f>
        <v/>
      </c>
      <c r="W21" s="2157" t="str">
        <f t="shared" si="6"/>
        <v>A</v>
      </c>
      <c r="X21" s="2942"/>
      <c r="Z21" s="2168" cm="1">
        <f t="array" ref="Z21">SUMPRODUCT(LEN(AA21:AG21))</f>
        <v>0</v>
      </c>
      <c r="AA21" s="2169"/>
      <c r="AB21" s="2169"/>
      <c r="AC21" s="2169"/>
      <c r="AD21" s="2169"/>
      <c r="AE21" s="2169"/>
      <c r="AF21" s="2169"/>
      <c r="AG21" s="2171"/>
      <c r="AH21" s="1659" t="s">
        <v>22</v>
      </c>
      <c r="AI21" s="126" t="s">
        <v>108</v>
      </c>
      <c r="AJ21" s="127"/>
      <c r="AK21" s="128"/>
      <c r="AL21" s="129"/>
      <c r="AM21" s="49"/>
      <c r="AN21" s="49"/>
      <c r="AO21" s="50"/>
      <c r="AQ21" s="2829"/>
      <c r="AR21" s="2829"/>
      <c r="AT21" s="2714"/>
      <c r="AU21" s="2714"/>
      <c r="AW21" s="2831"/>
      <c r="AX21" s="2831"/>
      <c r="AZ21" s="2833"/>
      <c r="BA21" s="2833"/>
      <c r="BC21" s="2835"/>
      <c r="BD21" s="2835"/>
      <c r="BF21" s="2837"/>
      <c r="BG21" s="2837"/>
      <c r="BI21" s="2843"/>
      <c r="BJ21" s="2843"/>
      <c r="BL21" s="2839"/>
      <c r="BM21" s="2839"/>
      <c r="BO21" s="2817"/>
      <c r="BP21" s="2817"/>
      <c r="BR21" s="2819"/>
      <c r="BS21" s="2819"/>
      <c r="BU21" s="2825"/>
      <c r="BV21" s="2825"/>
      <c r="BX21" s="2844"/>
      <c r="BY21" s="2844"/>
      <c r="CA21" s="531"/>
      <c r="CB21" s="531"/>
      <c r="CD21" s="455">
        <v>1</v>
      </c>
      <c r="CE21" s="455">
        <v>1</v>
      </c>
      <c r="CG21" s="3">
        <v>1</v>
      </c>
    </row>
    <row r="22" spans="2:85" ht="21" customHeight="1" thickBot="1">
      <c r="B22" s="115" t="str">
        <f t="shared" ref="B22:B40" si="8">IF(M22&lt;&gt;"","A","►")</f>
        <v>A</v>
      </c>
      <c r="C22" s="34" t="str">
        <f>C17</f>
        <v>B BEIGNETS D'ACACIA | pâtisserie--Beignets| Auteur &gt; Cuisine Actuelle</v>
      </c>
      <c r="D22" s="35">
        <f>D17</f>
        <v>4</v>
      </c>
      <c r="E22" s="34" t="str">
        <f>E17</f>
        <v>personnes</v>
      </c>
      <c r="F22" s="36" t="str">
        <f>F17</f>
        <v>Recette mère ► Beignets d'acacia</v>
      </c>
      <c r="G22" s="100"/>
      <c r="H22" s="120"/>
      <c r="I22" s="102" t="str">
        <f t="shared" si="7"/>
        <v/>
      </c>
      <c r="J22" s="103">
        <v>180</v>
      </c>
      <c r="K22" s="116" t="s">
        <v>102</v>
      </c>
      <c r="L22" s="143">
        <v>1</v>
      </c>
      <c r="M22" s="1793" t="s">
        <v>8577</v>
      </c>
      <c r="N22" s="1798">
        <f>IF(P41=0,0,(P22/P41)*O20*1000)</f>
        <v>352.94117647058818</v>
      </c>
      <c r="O22" s="1799">
        <f>IF(P41=0, 0, (G22*L22)/(P41*O20))</f>
        <v>0</v>
      </c>
      <c r="P22" s="1796" cm="1">
        <f t="array" ref="P22">IFERROR(_xlfn.XLOOKUP(UPPER(TRIM(K22)),UPPER(TRIM(G42:T42)),G43:T43,_xlfn.XLOOKUP(UPPER(TRIM(K22)),UPPER(TRIM(G44:T44)),G45:T45,0))*J22*IF(G22&gt;0,G22,1),0)</f>
        <v>0.18</v>
      </c>
      <c r="Q22" s="1800">
        <f>IF(OR(ISBLANK(S16),S16=0),0,G22*S14*L22/S16)</f>
        <v>0</v>
      </c>
      <c r="R22" s="2440">
        <f t="shared" ref="R22:R40" si="9">H22</f>
        <v>0</v>
      </c>
      <c r="S22" s="111">
        <f>IF(OR(ISBLANK(S16),S16=0),0,P22*L22*L16)</f>
        <v>2.25</v>
      </c>
      <c r="T22" s="1801" t="str">
        <f>IF(K22="","",IF(COUNTIF(M42:T42,SUBSTITUTE(TRIM(K22)," (s)",""))+COUNTIF(M44:T44,SUBSTITUTE(TRIM(K22)," (s)",""))&gt;0,IF(ROUND(S22,3)&gt;=1,ROUND(S22,3)&amp;" L",MAX(1,ROUND(S22*100,0))&amp;" cl"),IF(COUNTIF(G42:L42,SUBSTITUTE(TRIM(K22)," (s)",""))+COUNTIF(G44:L44,SUBSTITUTE(TRIM(K22)," (s)",""))&gt;0,IF(ROUND(S22,3)&gt;=1,ROUND(S22,3)&amp;" Kg",MAX(1,ROUND(S22*1000,0))&amp;" g"),"")))</f>
        <v>2.25 Kg</v>
      </c>
      <c r="W22" s="115" t="str">
        <f t="shared" si="6"/>
        <v>A</v>
      </c>
      <c r="X22" s="2947" t="s">
        <v>8578</v>
      </c>
      <c r="Z22" s="2168" cm="1">
        <f t="array" ref="Z22">SUMPRODUCT(LEN(AA22:AG22))</f>
        <v>0</v>
      </c>
      <c r="AA22" s="2169"/>
      <c r="AB22" s="2169"/>
      <c r="AC22" s="2169"/>
      <c r="AD22" s="2169"/>
      <c r="AE22" s="2169"/>
      <c r="AF22" s="2169"/>
      <c r="AG22" s="2171"/>
      <c r="AH22" s="1659" t="s">
        <v>22</v>
      </c>
      <c r="AI22" s="48"/>
      <c r="AJ22" s="49"/>
      <c r="AK22" s="131" t="str">
        <f>IF(ISTEXT(AL22),"Recette mère ►",#REF!)</f>
        <v>Recette mère ►</v>
      </c>
      <c r="AL22" s="132" t="s">
        <v>57</v>
      </c>
      <c r="AM22" s="49"/>
      <c r="AN22" s="49"/>
      <c r="AO22" s="50"/>
      <c r="BF22" s="894"/>
      <c r="BG22" s="894"/>
      <c r="CA22" s="531"/>
      <c r="CB22" s="531"/>
      <c r="CD22" s="895" t="s">
        <v>1012</v>
      </c>
      <c r="CE22" s="531"/>
      <c r="CG22" s="3">
        <v>1</v>
      </c>
    </row>
    <row r="23" spans="2:85" ht="21" customHeight="1">
      <c r="B23" s="115" t="str">
        <f t="shared" si="8"/>
        <v>A</v>
      </c>
      <c r="C23" s="34" t="str">
        <f>C17</f>
        <v>B BEIGNETS D'ACACIA | pâtisserie--Beignets| Auteur &gt; Cuisine Actuelle</v>
      </c>
      <c r="D23" s="35">
        <f>D17</f>
        <v>4</v>
      </c>
      <c r="E23" s="34" t="str">
        <f>E17</f>
        <v>personnes</v>
      </c>
      <c r="F23" s="36" t="str">
        <f>F17</f>
        <v>Recette mère ► Beignets d'acacia</v>
      </c>
      <c r="G23" s="100">
        <v>1</v>
      </c>
      <c r="H23" s="120" t="s">
        <v>8579</v>
      </c>
      <c r="I23" s="1791" t="str">
        <f t="shared" si="7"/>
        <v>de</v>
      </c>
      <c r="J23" s="103">
        <v>60</v>
      </c>
      <c r="K23" s="116" t="s">
        <v>102</v>
      </c>
      <c r="L23" s="143">
        <v>1</v>
      </c>
      <c r="M23" s="1793" t="s">
        <v>8579</v>
      </c>
      <c r="N23" s="1802">
        <f>IF(P41=0,0,(P23/P41)*O20*1000)</f>
        <v>117.64705882352941</v>
      </c>
      <c r="O23" s="1803">
        <f>IF(P41=0, 0, (G23*L23)/(P41*O20))</f>
        <v>1.9607843137254901</v>
      </c>
      <c r="P23" s="1796" cm="1">
        <f t="array" ref="P23">IFERROR(_xlfn.XLOOKUP(UPPER(TRIM(K23)),UPPER(TRIM(G42:T42)),G43:T43,_xlfn.XLOOKUP(UPPER(TRIM(K23)),UPPER(TRIM(G44:T44)),G45:T45,0))*J23*IF(G23&gt;0,G23,1),0)</f>
        <v>0.06</v>
      </c>
      <c r="Q23" s="122">
        <f>IF(OR(ISBLANK(S16),S16=0),0,G23*S14*L23/S16)</f>
        <v>12.5</v>
      </c>
      <c r="R23" s="2437" t="str">
        <f t="shared" si="9"/>
        <v>œuf</v>
      </c>
      <c r="S23" s="111">
        <f>IF(OR(ISBLANK(S16),S16=0),0,P23*L23*L16)</f>
        <v>0.75</v>
      </c>
      <c r="T23" s="1804" t="str">
        <f>IF(K23="","",IF(COUNTIF(M42:T42,SUBSTITUTE(TRIM(K23)," (s)",""))+COUNTIF(M44:T44,SUBSTITUTE(TRIM(K23)," (s)",""))&gt;0,IF(ROUND(S23,3)&gt;=1,ROUND(S23,3)&amp;" L",MAX(1,ROUND(S23*100,0))&amp;" cl"),IF(COUNTIF(G42:L42,SUBSTITUTE(TRIM(K23)," (s)",""))+COUNTIF(G44:L44,SUBSTITUTE(TRIM(K23)," (s)",""))&gt;0,IF(ROUND(S23,3)&gt;=1,ROUND(S23,3)&amp;" Kg",MAX(1,ROUND(S23*1000,0))&amp;" g"),"")))</f>
        <v>750 g</v>
      </c>
      <c r="W23" s="115" t="str">
        <f t="shared" si="6"/>
        <v>A</v>
      </c>
      <c r="X23" s="2947"/>
      <c r="Z23" s="2168" cm="1">
        <f t="array" ref="Z23">SUMPRODUCT(LEN(AA23:AG23))</f>
        <v>0</v>
      </c>
      <c r="AA23" s="2169"/>
      <c r="AB23" s="2169"/>
      <c r="AC23" s="2169"/>
      <c r="AD23" s="2169"/>
      <c r="AE23" s="2169"/>
      <c r="AF23" s="2169"/>
      <c r="AG23" s="2171"/>
      <c r="AH23" s="1659" t="s">
        <v>22</v>
      </c>
      <c r="AI23" s="48"/>
      <c r="AJ23" s="49"/>
      <c r="AK23" s="49"/>
      <c r="AL23" s="49"/>
      <c r="AM23" s="49"/>
      <c r="AN23" s="49"/>
      <c r="AO23" s="50"/>
      <c r="AQ23" s="2845" t="s">
        <v>1013</v>
      </c>
      <c r="AR23" s="2845"/>
      <c r="AT23" s="2539" t="s">
        <v>1014</v>
      </c>
      <c r="AU23" s="2539"/>
      <c r="AW23" s="2830" t="s">
        <v>1015</v>
      </c>
      <c r="AX23" s="2830"/>
      <c r="AZ23" s="2832" t="s">
        <v>1016</v>
      </c>
      <c r="BA23" s="2832"/>
      <c r="BC23" s="2834" t="s">
        <v>1017</v>
      </c>
      <c r="BD23" s="2834"/>
      <c r="BF23" s="2836" t="s">
        <v>1018</v>
      </c>
      <c r="BG23" s="2836"/>
      <c r="BI23" s="2842" t="s">
        <v>1019</v>
      </c>
      <c r="BJ23" s="2842"/>
      <c r="BL23" s="2838" t="s">
        <v>1020</v>
      </c>
      <c r="BM23" s="2838"/>
      <c r="BO23" s="2816" t="s">
        <v>1021</v>
      </c>
      <c r="BP23" s="2816"/>
      <c r="BR23" s="2818" t="s">
        <v>1022</v>
      </c>
      <c r="BS23" s="2818"/>
      <c r="BU23" s="2824" t="s">
        <v>1023</v>
      </c>
      <c r="BV23" s="2824"/>
      <c r="BX23" s="2843" t="s">
        <v>1024</v>
      </c>
      <c r="BY23" s="2843"/>
      <c r="CA23" s="2839" t="s">
        <v>1025</v>
      </c>
      <c r="CB23" s="2839"/>
      <c r="CD23" s="2847" t="s">
        <v>1026</v>
      </c>
      <c r="CE23" s="2847"/>
      <c r="CG23" s="3">
        <v>1</v>
      </c>
    </row>
    <row r="24" spans="2:85" ht="21" customHeight="1">
      <c r="B24" s="115" t="str">
        <f t="shared" si="8"/>
        <v>A</v>
      </c>
      <c r="C24" s="34" t="str">
        <f>C17</f>
        <v>B BEIGNETS D'ACACIA | pâtisserie--Beignets| Auteur &gt; Cuisine Actuelle</v>
      </c>
      <c r="D24" s="35">
        <f>D17</f>
        <v>4</v>
      </c>
      <c r="E24" s="34" t="str">
        <f>E17</f>
        <v>personnes</v>
      </c>
      <c r="F24" s="36" t="str">
        <f>F17</f>
        <v>Recette mère ► Beignets d'acacia</v>
      </c>
      <c r="G24" s="100"/>
      <c r="H24" s="120"/>
      <c r="I24" s="102" t="str">
        <f t="shared" si="7"/>
        <v/>
      </c>
      <c r="J24" s="103">
        <v>25</v>
      </c>
      <c r="K24" s="104" t="s">
        <v>151</v>
      </c>
      <c r="L24" s="143">
        <v>1</v>
      </c>
      <c r="M24" s="1793" t="s">
        <v>8580</v>
      </c>
      <c r="N24" s="1798">
        <f>IF(P41=0,0,(P24/P41)*O20*1000)</f>
        <v>490.19607843137254</v>
      </c>
      <c r="O24" s="1799">
        <f>IF(P41=0, 0, (G24*L24)/(P41*O20))</f>
        <v>0</v>
      </c>
      <c r="P24" s="1796" cm="1">
        <f t="array" ref="P24">IFERROR(_xlfn.XLOOKUP(UPPER(TRIM(K24)),UPPER(TRIM(G42:T42)),G43:T43,_xlfn.XLOOKUP(UPPER(TRIM(K24)),UPPER(TRIM(G44:T44)),G45:T45,0))*J24*IF(G24&gt;0,G24,1),0)</f>
        <v>0.25</v>
      </c>
      <c r="Q24" s="1800">
        <f>IF(OR(ISBLANK(S16),S16=0),0,G24*S14*L24/S16)</f>
        <v>0</v>
      </c>
      <c r="R24" s="2440">
        <f t="shared" si="9"/>
        <v>0</v>
      </c>
      <c r="S24" s="111">
        <f>IF(OR(ISBLANK(S16),S16=0),0,P24*L24*L16)</f>
        <v>3.125</v>
      </c>
      <c r="T24" s="1801" t="str">
        <f>IF(K24="","",IF(COUNTIF(M42:T42,SUBSTITUTE(TRIM(K24)," (s)",""))+COUNTIF(M44:T44,SUBSTITUTE(TRIM(K24)," (s)",""))&gt;0,IF(ROUND(S24,3)&gt;=1,ROUND(S24,3)&amp;" L",MAX(1,ROUND(S24*100,0))&amp;" cl"),IF(COUNTIF(G42:L42,SUBSTITUTE(TRIM(K24)," (s)",""))+COUNTIF(G44:L44,SUBSTITUTE(TRIM(K24)," (s)",""))&gt;0,IF(ROUND(S24,3)&gt;=1,ROUND(S24,3)&amp;" Kg",MAX(1,ROUND(S24*1000,0))&amp;" g"),"")))</f>
        <v>3.125 L</v>
      </c>
      <c r="W24" s="115" t="str">
        <f t="shared" si="6"/>
        <v>A</v>
      </c>
      <c r="X24" s="2947"/>
      <c r="Z24" s="2168" cm="1">
        <f t="array" ref="Z24">SUMPRODUCT(LEN(AA24:AG24))</f>
        <v>0</v>
      </c>
      <c r="AA24" s="2169"/>
      <c r="AB24" s="2169"/>
      <c r="AC24" s="2169"/>
      <c r="AD24" s="2169"/>
      <c r="AE24" s="2169"/>
      <c r="AF24" s="2169"/>
      <c r="AG24" s="2171"/>
      <c r="AH24" s="1659" t="s">
        <v>22</v>
      </c>
      <c r="AI24" s="48"/>
      <c r="AJ24" s="135" t="s">
        <v>117</v>
      </c>
      <c r="AK24" s="136"/>
      <c r="AL24" s="137"/>
      <c r="AM24" s="49"/>
      <c r="AN24" s="49"/>
      <c r="AO24" s="50"/>
      <c r="AQ24" s="2846"/>
      <c r="AR24" s="2846"/>
      <c r="AT24" s="2540"/>
      <c r="AU24" s="2540"/>
      <c r="AW24" s="2831"/>
      <c r="AX24" s="2831"/>
      <c r="AZ24" s="2833"/>
      <c r="BA24" s="2833"/>
      <c r="BC24" s="2835"/>
      <c r="BD24" s="2835"/>
      <c r="BF24" s="2837"/>
      <c r="BG24" s="2837"/>
      <c r="BI24" s="2843"/>
      <c r="BJ24" s="2843"/>
      <c r="BL24" s="2839"/>
      <c r="BM24" s="2839"/>
      <c r="BO24" s="2817"/>
      <c r="BP24" s="2817"/>
      <c r="BR24" s="2819"/>
      <c r="BS24" s="2819"/>
      <c r="BU24" s="2825"/>
      <c r="BV24" s="2825"/>
      <c r="BX24" s="2843"/>
      <c r="BY24" s="2843"/>
      <c r="CA24" s="2839"/>
      <c r="CB24" s="2839"/>
      <c r="CD24" s="2848" t="s">
        <v>1027</v>
      </c>
      <c r="CE24" s="2849"/>
      <c r="CG24" s="3">
        <v>1</v>
      </c>
    </row>
    <row r="25" spans="2:85" ht="21" customHeight="1" thickBot="1">
      <c r="B25" s="115" t="str">
        <f t="shared" si="8"/>
        <v>A</v>
      </c>
      <c r="C25" s="34" t="str">
        <f>C17</f>
        <v>B BEIGNETS D'ACACIA | pâtisserie--Beignets| Auteur &gt; Cuisine Actuelle</v>
      </c>
      <c r="D25" s="35">
        <f>D17</f>
        <v>4</v>
      </c>
      <c r="E25" s="34" t="str">
        <f>E17</f>
        <v>personnes</v>
      </c>
      <c r="F25" s="36" t="str">
        <f>F17</f>
        <v>Recette mère ► Beignets d'acacia</v>
      </c>
      <c r="G25" s="100">
        <v>1</v>
      </c>
      <c r="H25" s="120" t="s">
        <v>8581</v>
      </c>
      <c r="I25" s="1791" t="str">
        <f t="shared" si="7"/>
        <v/>
      </c>
      <c r="J25" s="103"/>
      <c r="K25" s="1792"/>
      <c r="L25" s="143">
        <v>1</v>
      </c>
      <c r="M25" s="1793" t="s">
        <v>8582</v>
      </c>
      <c r="N25" s="1802">
        <f>IF(P41=0,0,(P25/P41)*O20*1000)</f>
        <v>0</v>
      </c>
      <c r="O25" s="1803">
        <f>IF(P41=0, 0, (G25*L25)/(P41*O20))</f>
        <v>1.9607843137254901</v>
      </c>
      <c r="P25" s="1796" cm="1">
        <f t="array" ref="P25">IFERROR(_xlfn.XLOOKUP(UPPER(TRIM(K25)),UPPER(TRIM(G42:T42)),G43:T43,_xlfn.XLOOKUP(UPPER(TRIM(K25)),UPPER(TRIM(G44:T44)),G45:T45,0))*J25*IF(G25&gt;0,G25,1),0)</f>
        <v>0</v>
      </c>
      <c r="Q25" s="122">
        <f>IF(OR(ISBLANK(S16),S16=0),0,G25*S14*L25/S16)</f>
        <v>12.5</v>
      </c>
      <c r="R25" s="2437" t="str">
        <f t="shared" si="9"/>
        <v>C/café</v>
      </c>
      <c r="S25" s="111">
        <f>IF(OR(ISBLANK(S16),S16=0),0,P25*L25*L16)</f>
        <v>0</v>
      </c>
      <c r="T25" s="1804" t="str">
        <f>IF(K25="","",IF(COUNTIF(M42:T42,SUBSTITUTE(TRIM(K25)," (s)",""))+COUNTIF(M44:T44,SUBSTITUTE(TRIM(K25)," (s)",""))&gt;0,IF(ROUND(S25,3)&gt;=1,ROUND(S25,3)&amp;" L",MAX(1,ROUND(S25*100,0))&amp;" cl"),IF(COUNTIF(G42:L42,SUBSTITUTE(TRIM(K25)," (s)",""))+COUNTIF(G44:L44,SUBSTITUTE(TRIM(K25)," (s)",""))&gt;0,IF(ROUND(S25,3)&gt;=1,ROUND(S25,3)&amp;" Kg",MAX(1,ROUND(S25*1000,0))&amp;" g"),"")))</f>
        <v/>
      </c>
      <c r="W25" s="115" t="str">
        <f t="shared" si="6"/>
        <v>A</v>
      </c>
      <c r="X25" s="2181"/>
      <c r="Z25" s="2168" cm="1">
        <f t="array" ref="Z25">SUMPRODUCT(LEN(AA25:AG25))</f>
        <v>0</v>
      </c>
      <c r="AA25" s="2169"/>
      <c r="AB25" s="2169"/>
      <c r="AC25" s="2169"/>
      <c r="AD25" s="2169"/>
      <c r="AE25" s="2169"/>
      <c r="AF25" s="2169"/>
      <c r="AG25" s="2171"/>
      <c r="AH25" s="1659" t="s">
        <v>22</v>
      </c>
      <c r="AI25" s="48"/>
      <c r="AJ25" s="2489" t="s">
        <v>122</v>
      </c>
      <c r="AK25" s="139" t="s">
        <v>123</v>
      </c>
      <c r="AL25" s="140"/>
      <c r="AM25" s="49"/>
      <c r="AN25" s="49"/>
      <c r="AO25" s="50"/>
      <c r="BF25" s="894"/>
      <c r="BG25" s="894"/>
      <c r="CD25" s="2850"/>
      <c r="CE25" s="2851"/>
      <c r="CG25" s="3">
        <v>1</v>
      </c>
    </row>
    <row r="26" spans="2:85" ht="21" customHeight="1">
      <c r="B26" s="115" t="str">
        <f t="shared" si="8"/>
        <v>A</v>
      </c>
      <c r="C26" s="34" t="str">
        <f>C17</f>
        <v>B BEIGNETS D'ACACIA | pâtisserie--Beignets| Auteur &gt; Cuisine Actuelle</v>
      </c>
      <c r="D26" s="35">
        <f>D17</f>
        <v>4</v>
      </c>
      <c r="E26" s="34" t="str">
        <f>E17</f>
        <v>personnes</v>
      </c>
      <c r="F26" s="36" t="str">
        <f>F17</f>
        <v>Recette mère ► Beignets d'acacia</v>
      </c>
      <c r="G26" s="100"/>
      <c r="H26" s="120"/>
      <c r="I26" s="102" t="str">
        <f t="shared" si="7"/>
        <v/>
      </c>
      <c r="J26" s="103">
        <v>20</v>
      </c>
      <c r="K26" s="116" t="s">
        <v>102</v>
      </c>
      <c r="L26" s="143">
        <v>1</v>
      </c>
      <c r="M26" s="1793" t="s">
        <v>8583</v>
      </c>
      <c r="N26" s="1798">
        <f>IF(P41=0,0,(P26/P41)*O20*1000)</f>
        <v>39.215686274509807</v>
      </c>
      <c r="O26" s="1799">
        <f>IF(P41=0, 0, (G26*L26)/(P41*O20))</f>
        <v>0</v>
      </c>
      <c r="P26" s="1796" cm="1">
        <f t="array" ref="P26">IFERROR(_xlfn.XLOOKUP(UPPER(TRIM(K26)),UPPER(TRIM(G42:T42)),G43:T43,_xlfn.XLOOKUP(UPPER(TRIM(K26)),UPPER(TRIM(G44:T44)),G45:T45,0))*J26*IF(G26&gt;0,G26,1),0)</f>
        <v>0.02</v>
      </c>
      <c r="Q26" s="1800">
        <f>IF(OR(ISBLANK(S16),S16=0),0,G26*S14*L26/S16)</f>
        <v>0</v>
      </c>
      <c r="R26" s="2440">
        <f t="shared" si="9"/>
        <v>0</v>
      </c>
      <c r="S26" s="111">
        <f>IF(OR(ISBLANK(S16),S16=0),0,P26*L26*L16)</f>
        <v>0.25</v>
      </c>
      <c r="T26" s="1801" t="str">
        <f>IF(K26="","",IF(COUNTIF(M42:T42,SUBSTITUTE(TRIM(K26)," (s)",""))+COUNTIF(M44:T44,SUBSTITUTE(TRIM(K26)," (s)",""))&gt;0,IF(ROUND(S26,3)&gt;=1,ROUND(S26,3)&amp;" L",MAX(1,ROUND(S26*100,0))&amp;" cl"),IF(COUNTIF(G42:L42,SUBSTITUTE(TRIM(K26)," (s)",""))+COUNTIF(G44:L44,SUBSTITUTE(TRIM(K26)," (s)",""))&gt;0,IF(ROUND(S26,3)&gt;=1,ROUND(S26,3)&amp;" Kg",MAX(1,ROUND(S26*1000,0))&amp;" g"),"")))</f>
        <v>250 g</v>
      </c>
      <c r="W26" s="115" t="str">
        <f t="shared" si="6"/>
        <v>A</v>
      </c>
      <c r="X26" s="2182" t="s">
        <v>8584</v>
      </c>
      <c r="Z26" s="2168" cm="1">
        <f t="array" ref="Z26">SUMPRODUCT(LEN(AA26:AG26))</f>
        <v>0</v>
      </c>
      <c r="AA26" s="2169"/>
      <c r="AB26" s="2169"/>
      <c r="AC26" s="2169"/>
      <c r="AD26" s="2169"/>
      <c r="AE26" s="2169"/>
      <c r="AF26" s="2169"/>
      <c r="AG26" s="2171"/>
      <c r="AH26" s="1659" t="s">
        <v>22</v>
      </c>
      <c r="AI26" s="48"/>
      <c r="AJ26" s="2489"/>
      <c r="AK26" s="139" t="s">
        <v>128</v>
      </c>
      <c r="AL26" s="140"/>
      <c r="AM26" s="49"/>
      <c r="AN26" s="49"/>
      <c r="AO26" s="50"/>
      <c r="AQ26" s="2854" t="s">
        <v>1028</v>
      </c>
      <c r="AR26" s="2854"/>
      <c r="AT26" s="2841" t="s">
        <v>1029</v>
      </c>
      <c r="AU26" s="2841"/>
      <c r="AW26" s="2830" t="s">
        <v>1030</v>
      </c>
      <c r="AX26" s="2830"/>
      <c r="AZ26" s="2832" t="s">
        <v>1031</v>
      </c>
      <c r="BA26" s="2832"/>
      <c r="BC26" s="2834" t="s">
        <v>1032</v>
      </c>
      <c r="BD26" s="2834"/>
      <c r="BF26" s="2836" t="s">
        <v>1033</v>
      </c>
      <c r="BG26" s="2836"/>
      <c r="BI26" s="2842" t="s">
        <v>1034</v>
      </c>
      <c r="BJ26" s="2842"/>
      <c r="BL26" s="2838" t="s">
        <v>1035</v>
      </c>
      <c r="BM26" s="2838"/>
      <c r="BO26" s="2816" t="s">
        <v>1036</v>
      </c>
      <c r="BP26" s="2816"/>
      <c r="BR26" s="2818" t="s">
        <v>1037</v>
      </c>
      <c r="BS26" s="2818"/>
      <c r="BU26" s="2824" t="s">
        <v>1038</v>
      </c>
      <c r="BV26" s="2824"/>
      <c r="BX26" s="2817" t="s">
        <v>1039</v>
      </c>
      <c r="BY26" s="2817"/>
      <c r="CA26" s="2846" t="s">
        <v>1040</v>
      </c>
      <c r="CB26" s="2846"/>
      <c r="CD26" s="2852"/>
      <c r="CE26" s="2853"/>
      <c r="CG26" s="3">
        <v>1</v>
      </c>
    </row>
    <row r="27" spans="2:85" ht="21" customHeight="1">
      <c r="B27" s="115" t="str">
        <f t="shared" si="8"/>
        <v>►</v>
      </c>
      <c r="C27" s="34" t="str">
        <f>C17</f>
        <v>B BEIGNETS D'ACACIA | pâtisserie--Beignets| Auteur &gt; Cuisine Actuelle</v>
      </c>
      <c r="D27" s="35">
        <f>D17</f>
        <v>4</v>
      </c>
      <c r="E27" s="34" t="str">
        <f>E17</f>
        <v>personnes</v>
      </c>
      <c r="F27" s="36" t="str">
        <f>F17</f>
        <v>Recette mère ► Beignets d'acacia</v>
      </c>
      <c r="G27" s="100"/>
      <c r="H27" s="120"/>
      <c r="I27" s="1791" t="str">
        <f t="shared" si="7"/>
        <v/>
      </c>
      <c r="J27" s="103"/>
      <c r="K27" s="1792"/>
      <c r="L27" s="143">
        <v>1</v>
      </c>
      <c r="M27" s="1793"/>
      <c r="N27" s="1802">
        <f>IF(P41=0,0,(P27/P41)*O20*1000)</f>
        <v>0</v>
      </c>
      <c r="O27" s="1803">
        <f>IF(P41=0, 0, (G27*L27)/(P41*O20))</f>
        <v>0</v>
      </c>
      <c r="P27" s="1796" cm="1">
        <f t="array" ref="P27">IFERROR(_xlfn.XLOOKUP(UPPER(TRIM(K27)),UPPER(TRIM(G42:T42)),G43:T43,_xlfn.XLOOKUP(UPPER(TRIM(K27)),UPPER(TRIM(G44:T44)),G45:T45,0))*J27*IF(G27&gt;0,G27,1),0)</f>
        <v>0</v>
      </c>
      <c r="Q27" s="122">
        <f>IF(OR(ISBLANK(S16),S16=0),0,G27*S14*L27/S16)</f>
        <v>0</v>
      </c>
      <c r="R27" s="2437">
        <f t="shared" si="9"/>
        <v>0</v>
      </c>
      <c r="S27" s="111">
        <f>IF(OR(ISBLANK(S16),S16=0),0,P27*L27*L16)</f>
        <v>0</v>
      </c>
      <c r="T27" s="1805" t="str">
        <f>IF(K27="","",IF(COUNTIF(M42:T42,SUBSTITUTE(TRIM(K27)," (s)",""))+COUNTIF(M44:T44,SUBSTITUTE(TRIM(K27)," (s)",""))&gt;0,IF(ROUND(S27,3)&gt;=1,ROUND(S27,3)&amp;" L",MAX(1,ROUND(S27*100,0))&amp;" cl"),IF(COUNTIF(G42:L42,SUBSTITUTE(TRIM(K27)," (s)",""))+COUNTIF(G44:L44,SUBSTITUTE(TRIM(K27)," (s)",""))&gt;0,IF(ROUND(S27,3)&gt;=1,ROUND(S27,3)&amp;" Kg",MAX(1,ROUND(S27*1000,0))&amp;" g"),"")))</f>
        <v/>
      </c>
      <c r="W27" s="115" t="str">
        <f t="shared" si="6"/>
        <v>►</v>
      </c>
      <c r="X27" s="2948" t="s">
        <v>8585</v>
      </c>
      <c r="Z27" s="2168" cm="1">
        <f t="array" ref="Z27">SUMPRODUCT(LEN(AA27:AG27))</f>
        <v>0</v>
      </c>
      <c r="AA27" s="2169"/>
      <c r="AB27" s="2169"/>
      <c r="AC27" s="2169"/>
      <c r="AD27" s="2169"/>
      <c r="AE27" s="2169"/>
      <c r="AF27" s="2169"/>
      <c r="AG27" s="2171"/>
      <c r="AH27" s="1659" t="s">
        <v>22</v>
      </c>
      <c r="AI27" s="48"/>
      <c r="AJ27" s="2489"/>
      <c r="AK27" s="139" t="s">
        <v>129</v>
      </c>
      <c r="AL27" s="140"/>
      <c r="AM27" s="49"/>
      <c r="AN27" s="49"/>
      <c r="AO27" s="50"/>
      <c r="AQ27" s="2855"/>
      <c r="AR27" s="2855"/>
      <c r="AT27" s="2714"/>
      <c r="AU27" s="2714"/>
      <c r="AW27" s="2831"/>
      <c r="AX27" s="2831"/>
      <c r="AZ27" s="2833"/>
      <c r="BA27" s="2833"/>
      <c r="BC27" s="2835"/>
      <c r="BD27" s="2835"/>
      <c r="BF27" s="2837"/>
      <c r="BG27" s="2837"/>
      <c r="BI27" s="2843"/>
      <c r="BJ27" s="2843"/>
      <c r="BL27" s="2839"/>
      <c r="BM27" s="2839"/>
      <c r="BO27" s="2817"/>
      <c r="BP27" s="2817"/>
      <c r="BR27" s="2819"/>
      <c r="BS27" s="2819"/>
      <c r="BU27" s="2825"/>
      <c r="BV27" s="2825"/>
      <c r="BX27" s="2817"/>
      <c r="BY27" s="2817"/>
      <c r="CA27" s="2846"/>
      <c r="CB27" s="2846"/>
      <c r="CD27" s="896" t="s">
        <v>1041</v>
      </c>
      <c r="CE27" s="896"/>
      <c r="CG27" s="3">
        <v>1</v>
      </c>
    </row>
    <row r="28" spans="2:85" ht="21" customHeight="1" thickBot="1">
      <c r="B28" s="115" t="str">
        <f t="shared" si="8"/>
        <v>A</v>
      </c>
      <c r="C28" s="34" t="str">
        <f>C17</f>
        <v>B BEIGNETS D'ACACIA | pâtisserie--Beignets| Auteur &gt; Cuisine Actuelle</v>
      </c>
      <c r="D28" s="35">
        <f>D17</f>
        <v>4</v>
      </c>
      <c r="E28" s="34" t="str">
        <f>E17</f>
        <v>personnes</v>
      </c>
      <c r="F28" s="36" t="str">
        <f>F17</f>
        <v>Recette mère ► Beignets d'acacia</v>
      </c>
      <c r="G28" s="100"/>
      <c r="H28" s="120" t="s">
        <v>8586</v>
      </c>
      <c r="I28" s="102" t="str">
        <f t="shared" si="7"/>
        <v/>
      </c>
      <c r="J28" s="103"/>
      <c r="K28" s="1792"/>
      <c r="L28" s="143">
        <v>1</v>
      </c>
      <c r="M28" s="1793" t="s">
        <v>8587</v>
      </c>
      <c r="N28" s="1798">
        <f>IF(P41=0,0,(P28/P41)*O20*1000)</f>
        <v>0</v>
      </c>
      <c r="O28" s="1799">
        <f>IF(P41=0, 0, (G28*L28)/(P41*O20))</f>
        <v>0</v>
      </c>
      <c r="P28" s="1796" cm="1">
        <f t="array" ref="P28">IFERROR(_xlfn.XLOOKUP(UPPER(TRIM(K28)),UPPER(TRIM(G42:T42)),G43:T43,_xlfn.XLOOKUP(UPPER(TRIM(K28)),UPPER(TRIM(G44:T44)),G45:T45,0))*J28*IF(G28&gt;0,G28,1),0)</f>
        <v>0</v>
      </c>
      <c r="Q28" s="1800">
        <f>IF(OR(ISBLANK(S16),S16=0),0,G28*S14*L28/S16)</f>
        <v>0</v>
      </c>
      <c r="R28" s="2440" t="str">
        <f t="shared" si="9"/>
        <v>PM</v>
      </c>
      <c r="S28" s="111">
        <f>IF(OR(ISBLANK(S16),S16=0),0,P28*L28*L16)</f>
        <v>0</v>
      </c>
      <c r="T28" s="1801" t="str">
        <f>IF(K28="","",IF(COUNTIF(M42:T42,SUBSTITUTE(TRIM(K28)," (s)",""))+COUNTIF(M44:T44,SUBSTITUTE(TRIM(K28)," (s)",""))&gt;0,IF(ROUND(S28,3)&gt;=1,ROUND(S28,3)&amp;" L",MAX(1,ROUND(S28*100,0))&amp;" cl"),IF(COUNTIF(G42:L42,SUBSTITUTE(TRIM(K28)," (s)",""))+COUNTIF(G44:L44,SUBSTITUTE(TRIM(K28)," (s)",""))&gt;0,IF(ROUND(S28,3)&gt;=1,ROUND(S28,3)&amp;" Kg",MAX(1,ROUND(S28*1000,0))&amp;" g"),"")))</f>
        <v/>
      </c>
      <c r="U28" s="2183" t="str">
        <f t="shared" ref="U28:U40" si="10">IF(S28&gt;0, IF(OR(I28="Kg", K28="g"), IF(ROUND(S28,3)&gt;=1, ROUND(S28,3)&amp;" Kg", ROUND(S28*1000,0)&amp;" g"), IF(ROUND(S28,3)&gt;=1, ROUND(S28,3)&amp;" L", ROUND(S28*100,0)&amp;" cl")), "")</f>
        <v/>
      </c>
      <c r="W28" s="115" t="str">
        <f t="shared" si="6"/>
        <v>A</v>
      </c>
      <c r="X28" s="2948"/>
      <c r="Z28" s="2168" cm="1">
        <f t="array" ref="Z28">SUMPRODUCT(LEN(AA28:AG28))</f>
        <v>0</v>
      </c>
      <c r="AA28" s="2169"/>
      <c r="AB28" s="2169"/>
      <c r="AC28" s="2169"/>
      <c r="AD28" s="2169"/>
      <c r="AE28" s="2169"/>
      <c r="AF28" s="2169"/>
      <c r="AG28" s="2171"/>
      <c r="AH28" s="1659" t="s">
        <v>22</v>
      </c>
      <c r="AI28" s="48"/>
      <c r="AJ28" s="2489"/>
      <c r="AK28" s="139" t="s">
        <v>132</v>
      </c>
      <c r="AL28" s="140"/>
      <c r="AM28" s="49"/>
      <c r="AN28" s="49"/>
      <c r="AO28" s="50"/>
      <c r="AW28"/>
      <c r="AX28"/>
      <c r="BF28" s="894"/>
      <c r="BG28" s="894"/>
      <c r="CD28" s="2866" t="s">
        <v>1042</v>
      </c>
      <c r="CE28" s="2867"/>
      <c r="CG28" s="3">
        <v>1</v>
      </c>
    </row>
    <row r="29" spans="2:85" ht="21" customHeight="1">
      <c r="B29" s="115" t="str">
        <f t="shared" si="8"/>
        <v>A</v>
      </c>
      <c r="C29" s="34" t="str">
        <f>C17</f>
        <v>B BEIGNETS D'ACACIA | pâtisserie--Beignets| Auteur &gt; Cuisine Actuelle</v>
      </c>
      <c r="D29" s="35">
        <f>D17</f>
        <v>4</v>
      </c>
      <c r="E29" s="34" t="str">
        <f>E17</f>
        <v>personnes</v>
      </c>
      <c r="F29" s="36" t="str">
        <f>F17</f>
        <v>Recette mère ► Beignets d'acacia</v>
      </c>
      <c r="G29" s="100"/>
      <c r="H29" s="120" t="s">
        <v>8586</v>
      </c>
      <c r="I29" s="1791" t="str">
        <f t="shared" si="7"/>
        <v/>
      </c>
      <c r="J29" s="103"/>
      <c r="K29" s="1792"/>
      <c r="L29" s="143">
        <v>1</v>
      </c>
      <c r="M29" s="1793" t="s">
        <v>8588</v>
      </c>
      <c r="N29" s="1802">
        <f>IF(P41=0,0,(P29/P41)*O20*1000)</f>
        <v>0</v>
      </c>
      <c r="O29" s="1803">
        <f>IF(P41=0, 0, (G29*L29)/(P41*O20))</f>
        <v>0</v>
      </c>
      <c r="P29" s="1796" cm="1">
        <f t="array" ref="P29">IFERROR(_xlfn.XLOOKUP(UPPER(TRIM(K29)),UPPER(TRIM(G42:T42)),G43:T43,_xlfn.XLOOKUP(UPPER(TRIM(K29)),UPPER(TRIM(G44:T44)),G45:T45,0))*J29*IF(G29&gt;0,G29,1),0)</f>
        <v>0</v>
      </c>
      <c r="Q29" s="122">
        <f>IF(OR(ISBLANK(S16),S16=0),0,G29*S14*L29/S16)</f>
        <v>0</v>
      </c>
      <c r="R29" s="2437" t="str">
        <f t="shared" si="9"/>
        <v>PM</v>
      </c>
      <c r="S29" s="111">
        <f>IF(OR(ISBLANK(S16),S16=0),0,P29*L29*L16)</f>
        <v>0</v>
      </c>
      <c r="T29" s="1805" t="str">
        <f>IF(K29="","",IF(COUNTIF(M42:T42,SUBSTITUTE(TRIM(K29)," (s)",""))+COUNTIF(M44:T44,SUBSTITUTE(TRIM(K29)," (s)",""))&gt;0,IF(ROUND(S29,3)&gt;=1,ROUND(S29,3)&amp;" L",MAX(1,ROUND(S29*100,0))&amp;" cl"),IF(COUNTIF(G42:L42,SUBSTITUTE(TRIM(K29)," (s)",""))+COUNTIF(G44:L44,SUBSTITUTE(TRIM(K29)," (s)",""))&gt;0,IF(ROUND(S29,3)&gt;=1,ROUND(S29,3)&amp;" Kg",MAX(1,ROUND(S29*1000,0))&amp;" g"),"")))</f>
        <v/>
      </c>
      <c r="U29" s="2183" t="str">
        <f t="shared" si="10"/>
        <v/>
      </c>
      <c r="W29" s="115" t="str">
        <f t="shared" si="6"/>
        <v>A</v>
      </c>
      <c r="X29" s="2948"/>
      <c r="Z29" s="2168" cm="1">
        <f t="array" ref="Z29">SUMPRODUCT(LEN(AA29:AG29))</f>
        <v>0</v>
      </c>
      <c r="AA29" s="2169"/>
      <c r="AB29" s="2169"/>
      <c r="AC29" s="2169"/>
      <c r="AD29" s="2169"/>
      <c r="AE29" s="2169"/>
      <c r="AF29" s="2169"/>
      <c r="AG29" s="2171"/>
      <c r="AH29" s="1659" t="s">
        <v>22</v>
      </c>
      <c r="AI29" s="48"/>
      <c r="AJ29" s="2489"/>
      <c r="AK29" s="139" t="s">
        <v>134</v>
      </c>
      <c r="AL29" s="140"/>
      <c r="AM29" s="49"/>
      <c r="AN29" s="49"/>
      <c r="AO29" s="50"/>
      <c r="AQ29" s="2856" t="s">
        <v>1043</v>
      </c>
      <c r="AR29" s="2856"/>
      <c r="AT29" s="2539" t="s">
        <v>1044</v>
      </c>
      <c r="AU29" s="2539"/>
      <c r="AW29" s="2830" t="s">
        <v>1045</v>
      </c>
      <c r="AX29" s="2830"/>
      <c r="AZ29" s="2832" t="s">
        <v>1046</v>
      </c>
      <c r="BA29" s="2832"/>
      <c r="BC29" s="2834" t="s">
        <v>1047</v>
      </c>
      <c r="BD29" s="2834"/>
      <c r="BF29" s="2836" t="s">
        <v>1048</v>
      </c>
      <c r="BG29" s="2836"/>
      <c r="BI29" s="2842" t="s">
        <v>1049</v>
      </c>
      <c r="BJ29" s="2842"/>
      <c r="BL29" s="2838" t="s">
        <v>1050</v>
      </c>
      <c r="BM29" s="2838"/>
      <c r="BO29" s="2816" t="s">
        <v>1051</v>
      </c>
      <c r="BP29" s="2816"/>
      <c r="BR29" s="2818" t="s">
        <v>1052</v>
      </c>
      <c r="BS29" s="2818"/>
      <c r="BU29" s="2824" t="s">
        <v>1053</v>
      </c>
      <c r="BV29" s="2824"/>
      <c r="BX29" s="2860" t="s">
        <v>1054</v>
      </c>
      <c r="BY29" s="2860"/>
      <c r="CA29" s="2861" t="s">
        <v>1055</v>
      </c>
      <c r="CB29" s="2861"/>
      <c r="CD29" s="2868"/>
      <c r="CE29" s="2869"/>
      <c r="CG29" s="3">
        <v>1</v>
      </c>
    </row>
    <row r="30" spans="2:85" ht="21" customHeight="1">
      <c r="B30" s="115" t="str">
        <f t="shared" si="8"/>
        <v>►</v>
      </c>
      <c r="C30" s="34" t="str">
        <f>C17</f>
        <v>B BEIGNETS D'ACACIA | pâtisserie--Beignets| Auteur &gt; Cuisine Actuelle</v>
      </c>
      <c r="D30" s="35">
        <f>D17</f>
        <v>4</v>
      </c>
      <c r="E30" s="34" t="str">
        <f>E17</f>
        <v>personnes</v>
      </c>
      <c r="F30" s="36" t="str">
        <f>F17</f>
        <v>Recette mère ► Beignets d'acacia</v>
      </c>
      <c r="G30" s="100"/>
      <c r="H30" s="120"/>
      <c r="I30" s="102" t="str">
        <f t="shared" ref="I30:I40" si="11">IF(OR(ISTEXT(G30), G30&lt;=0, J30&lt;=0), "", "de")</f>
        <v/>
      </c>
      <c r="J30" s="103"/>
      <c r="K30" s="141"/>
      <c r="L30" s="143">
        <v>1</v>
      </c>
      <c r="M30" s="1793"/>
      <c r="N30" s="1798">
        <f>IF(P41=0,0,(P30/P41)*O20*1000)</f>
        <v>0</v>
      </c>
      <c r="O30" s="1799">
        <f>IF(P41=0, 0, (G30*L30)/(P41*O20))</f>
        <v>0</v>
      </c>
      <c r="P30" s="1796" cm="1">
        <f t="array" ref="P30">IFERROR(_xlfn.XLOOKUP(UPPER(TRIM(K30)),UPPER(TRIM(G42:T42)),G43:T43,_xlfn.XLOOKUP(UPPER(TRIM(K30)),UPPER(TRIM(G44:T44)),G45:T45,0))*J30*IF(G30&gt;0,G30,1),0)</f>
        <v>0</v>
      </c>
      <c r="Q30" s="1800">
        <f>IF(OR(ISBLANK(S16),S16=0),0,G30*S14*L30/S16)</f>
        <v>0</v>
      </c>
      <c r="R30" s="2440">
        <f t="shared" si="9"/>
        <v>0</v>
      </c>
      <c r="S30" s="111">
        <f>IF(OR(ISBLANK(S16),S16=0),0,P30*L30*L16)</f>
        <v>0</v>
      </c>
      <c r="T30" s="1801" t="str">
        <f>IF(K30="","",IF(COUNTIF(M42:T42,SUBSTITUTE(TRIM(K30)," (s)",""))+COUNTIF(M44:T44,SUBSTITUTE(TRIM(K30)," (s)",""))&gt;0,IF(ROUND(S30,3)&gt;=1,ROUND(S30,3)&amp;" L",MAX(1,ROUND(S30*100,0))&amp;" cl"),IF(COUNTIF(G42:L42,SUBSTITUTE(TRIM(K30)," (s)",""))+COUNTIF(G44:L44,SUBSTITUTE(TRIM(K30)," (s)",""))&gt;0,IF(ROUND(S30,3)&gt;=1,ROUND(S30,3)&amp;" Kg",MAX(1,ROUND(S30*1000,0))&amp;" g"),"")))</f>
        <v/>
      </c>
      <c r="U30" s="2183" t="str">
        <f t="shared" si="10"/>
        <v/>
      </c>
      <c r="W30" s="115" t="str">
        <f t="shared" si="6"/>
        <v>►</v>
      </c>
      <c r="X30" s="2184">
        <v>1</v>
      </c>
      <c r="Z30" s="2168" cm="1">
        <f t="array" ref="Z30">SUMPRODUCT(LEN(AA30:AG30))</f>
        <v>0</v>
      </c>
      <c r="AA30" s="2169"/>
      <c r="AB30" s="2169"/>
      <c r="AC30" s="2169"/>
      <c r="AD30" s="2169"/>
      <c r="AE30" s="2169"/>
      <c r="AF30" s="2169"/>
      <c r="AG30" s="2171"/>
      <c r="AH30" s="1659" t="s">
        <v>22</v>
      </c>
      <c r="AI30" s="48"/>
      <c r="AJ30" s="2490"/>
      <c r="AK30" s="144" t="s">
        <v>137</v>
      </c>
      <c r="AL30" s="145"/>
      <c r="AM30" s="49"/>
      <c r="AN30" s="49"/>
      <c r="AO30" s="50"/>
      <c r="AQ30" s="2857"/>
      <c r="AR30" s="2857"/>
      <c r="AT30" s="2540"/>
      <c r="AU30" s="2540"/>
      <c r="AW30" s="2831"/>
      <c r="AX30" s="2831"/>
      <c r="AZ30" s="2833"/>
      <c r="BA30" s="2833"/>
      <c r="BC30" s="2835"/>
      <c r="BD30" s="2835"/>
      <c r="BF30" s="2837"/>
      <c r="BG30" s="2837"/>
      <c r="BI30" s="2843"/>
      <c r="BJ30" s="2843"/>
      <c r="BL30" s="2839"/>
      <c r="BM30" s="2839"/>
      <c r="BO30" s="2817"/>
      <c r="BP30" s="2817"/>
      <c r="BR30" s="2819"/>
      <c r="BS30" s="2819"/>
      <c r="BU30" s="2825"/>
      <c r="BV30" s="2825"/>
      <c r="BX30" s="2860"/>
      <c r="BY30" s="2860"/>
      <c r="CA30" s="2861"/>
      <c r="CB30" s="2861"/>
      <c r="CD30" s="864">
        <v>1</v>
      </c>
      <c r="CE30" s="864">
        <v>1</v>
      </c>
      <c r="CG30" s="3">
        <v>1</v>
      </c>
    </row>
    <row r="31" spans="2:85" ht="21" customHeight="1" thickBot="1">
      <c r="B31" s="115" t="str">
        <f t="shared" si="8"/>
        <v>►</v>
      </c>
      <c r="C31" s="34" t="str">
        <f>C17</f>
        <v>B BEIGNETS D'ACACIA | pâtisserie--Beignets| Auteur &gt; Cuisine Actuelle</v>
      </c>
      <c r="D31" s="35">
        <f>D17</f>
        <v>4</v>
      </c>
      <c r="E31" s="34" t="str">
        <f>E17</f>
        <v>personnes</v>
      </c>
      <c r="F31" s="36" t="str">
        <f>F17</f>
        <v>Recette mère ► Beignets d'acacia</v>
      </c>
      <c r="G31" s="100"/>
      <c r="H31" s="120"/>
      <c r="I31" s="102" t="str">
        <f t="shared" si="11"/>
        <v/>
      </c>
      <c r="J31" s="103"/>
      <c r="K31" s="141"/>
      <c r="L31" s="143">
        <v>1</v>
      </c>
      <c r="M31" s="1793"/>
      <c r="N31" s="1802">
        <f>IF(P41=0,0,(P31/P41)*O20*1000)</f>
        <v>0</v>
      </c>
      <c r="O31" s="1803">
        <f>IF(P41=0, 0, (G31*L31)/(P41*O20))</f>
        <v>0</v>
      </c>
      <c r="P31" s="1796" cm="1">
        <f t="array" ref="P31">IFERROR(_xlfn.XLOOKUP(UPPER(TRIM(K31)),UPPER(TRIM(G42:T42)),G43:T43,_xlfn.XLOOKUP(UPPER(TRIM(K31)),UPPER(TRIM(G44:T44)),G45:T45,0))*J31*IF(G31&gt;0,G31,1),0)</f>
        <v>0</v>
      </c>
      <c r="Q31" s="122">
        <f>IF(OR(ISBLANK(S16),S16=0),0,G31*S14*L31/S16)</f>
        <v>0</v>
      </c>
      <c r="R31" s="2437">
        <f t="shared" si="9"/>
        <v>0</v>
      </c>
      <c r="S31" s="111">
        <f>IF(OR(ISBLANK(S16),S16=0),0,P31*L31*L16)</f>
        <v>0</v>
      </c>
      <c r="T31" s="1805" t="str">
        <f>IF(K31="","",IF(COUNTIF(M42:T42,SUBSTITUTE(TRIM(K31)," (s)",""))+COUNTIF(M44:T44,SUBSTITUTE(TRIM(K31)," (s)",""))&gt;0,IF(ROUND(S31,3)&gt;=1,ROUND(S31,3)&amp;" L",MAX(1,ROUND(S31*100,0))&amp;" cl"),IF(COUNTIF(G42:L42,SUBSTITUTE(TRIM(K31)," (s)",""))+COUNTIF(G44:L44,SUBSTITUTE(TRIM(K31)," (s)",""))&gt;0,IF(ROUND(S31,3)&gt;=1,ROUND(S31,3)&amp;" Kg",MAX(1,ROUND(S31*1000,0))&amp;" g"),"")))</f>
        <v/>
      </c>
      <c r="U31" s="2183" t="str">
        <f t="shared" si="10"/>
        <v/>
      </c>
      <c r="W31" s="115" t="str">
        <f t="shared" si="6"/>
        <v>►</v>
      </c>
      <c r="X31" s="2184"/>
      <c r="Z31" s="2168" cm="1">
        <f t="array" ref="Z31">SUMPRODUCT(LEN(AA31:AG31))</f>
        <v>0</v>
      </c>
      <c r="AA31" s="2169"/>
      <c r="AB31" s="2169"/>
      <c r="AC31" s="2169"/>
      <c r="AD31" s="2169"/>
      <c r="AE31" s="2169"/>
      <c r="AF31" s="2169"/>
      <c r="AG31" s="2171"/>
      <c r="AH31" s="1659" t="s">
        <v>22</v>
      </c>
      <c r="AI31" s="146"/>
      <c r="AJ31" s="147"/>
      <c r="AK31" s="148"/>
      <c r="AL31" s="49"/>
      <c r="AM31" s="49"/>
      <c r="AN31" s="49"/>
      <c r="AO31" s="50"/>
      <c r="BF31" s="894"/>
      <c r="BG31" s="894"/>
      <c r="CD31" s="2870" t="s">
        <v>1056</v>
      </c>
      <c r="CE31" s="2871"/>
      <c r="CG31" s="3">
        <v>1</v>
      </c>
    </row>
    <row r="32" spans="2:85" ht="21" customHeight="1">
      <c r="B32" s="115" t="str">
        <f t="shared" si="8"/>
        <v>►</v>
      </c>
      <c r="C32" s="34" t="str">
        <f>C17</f>
        <v>B BEIGNETS D'ACACIA | pâtisserie--Beignets| Auteur &gt; Cuisine Actuelle</v>
      </c>
      <c r="D32" s="35">
        <f>D17</f>
        <v>4</v>
      </c>
      <c r="E32" s="34" t="str">
        <f>E17</f>
        <v>personnes</v>
      </c>
      <c r="F32" s="36" t="str">
        <f>F17</f>
        <v>Recette mère ► Beignets d'acacia</v>
      </c>
      <c r="G32" s="100"/>
      <c r="H32" s="120"/>
      <c r="I32" s="102" t="str">
        <f t="shared" si="11"/>
        <v/>
      </c>
      <c r="J32" s="103"/>
      <c r="K32" s="141"/>
      <c r="L32" s="143">
        <v>1</v>
      </c>
      <c r="M32" s="1793"/>
      <c r="N32" s="1798">
        <f>IF(P41=0,0,(P32/P41)*O20*1000)</f>
        <v>0</v>
      </c>
      <c r="O32" s="1799">
        <f>IF(P41=0, 0, (G32*L32)/(P41*O20))</f>
        <v>0</v>
      </c>
      <c r="P32" s="1796" cm="1">
        <f t="array" ref="P32">IFERROR(_xlfn.XLOOKUP(UPPER(TRIM(K32)),UPPER(TRIM(G42:T42)),G43:T43,_xlfn.XLOOKUP(UPPER(TRIM(K32)),UPPER(TRIM(G44:T44)),G45:T45,0))*J32*IF(G32&gt;0,G32,1),0)</f>
        <v>0</v>
      </c>
      <c r="Q32" s="1800">
        <f>IF(OR(ISBLANK(S16),S16=0),0,G32*S14*L32/S16)</f>
        <v>0</v>
      </c>
      <c r="R32" s="2440">
        <f t="shared" si="9"/>
        <v>0</v>
      </c>
      <c r="S32" s="111">
        <f>IF(OR(ISBLANK(S16),S16=0),0,P32*L32*L16)</f>
        <v>0</v>
      </c>
      <c r="T32" s="1801" t="str">
        <f>IF(K32="","",IF(COUNTIF(M42:T42,SUBSTITUTE(TRIM(K32)," (s)",""))+COUNTIF(M44:T44,SUBSTITUTE(TRIM(K32)," (s)",""))&gt;0,IF(ROUND(S32,3)&gt;=1,ROUND(S32,3)&amp;" L",MAX(1,ROUND(S32*100,0))&amp;" cl"),IF(COUNTIF(G42:L42,SUBSTITUTE(TRIM(K32)," (s)",""))+COUNTIF(G44:L44,SUBSTITUTE(TRIM(K32)," (s)",""))&gt;0,IF(ROUND(S32,3)&gt;=1,ROUND(S32,3)&amp;" Kg",MAX(1,ROUND(S32*1000,0))&amp;" g"),"")))</f>
        <v/>
      </c>
      <c r="U32" s="2183" t="str">
        <f t="shared" si="10"/>
        <v/>
      </c>
      <c r="W32" s="115" t="str">
        <f t="shared" si="6"/>
        <v>►</v>
      </c>
      <c r="X32" s="2184"/>
      <c r="Z32" s="2168" cm="1">
        <f t="array" ref="Z32">SUMPRODUCT(LEN(AA32:AG32))</f>
        <v>0</v>
      </c>
      <c r="AA32" s="2169"/>
      <c r="AB32" s="2169"/>
      <c r="AC32" s="2169"/>
      <c r="AD32" s="2169"/>
      <c r="AE32" s="2169"/>
      <c r="AF32" s="2169"/>
      <c r="AG32" s="2171"/>
      <c r="AH32" s="1659" t="s">
        <v>22</v>
      </c>
      <c r="AI32" s="154" t="s">
        <v>33</v>
      </c>
      <c r="AJ32" s="155"/>
      <c r="AK32" s="156"/>
      <c r="AL32" s="156"/>
      <c r="AM32" s="157" t="s">
        <v>36</v>
      </c>
      <c r="AN32" s="158">
        <v>20</v>
      </c>
      <c r="AO32" s="159" t="s">
        <v>37</v>
      </c>
      <c r="AQ32" s="2878" t="s">
        <v>1057</v>
      </c>
      <c r="AR32" s="2878"/>
      <c r="AT32" s="2539" t="s">
        <v>1058</v>
      </c>
      <c r="AU32" s="2539"/>
      <c r="AW32" s="2830" t="s">
        <v>1059</v>
      </c>
      <c r="AX32" s="2830"/>
      <c r="AZ32" s="2832" t="s">
        <v>1060</v>
      </c>
      <c r="BA32" s="2832"/>
      <c r="BC32" s="2834" t="s">
        <v>1061</v>
      </c>
      <c r="BD32" s="2834"/>
      <c r="BF32" s="2836" t="s">
        <v>1062</v>
      </c>
      <c r="BG32" s="2836"/>
      <c r="BI32" s="2842" t="s">
        <v>1063</v>
      </c>
      <c r="BJ32" s="2842"/>
      <c r="BL32" s="2838" t="s">
        <v>1064</v>
      </c>
      <c r="BM32" s="2838"/>
      <c r="BO32" s="2816" t="s">
        <v>1065</v>
      </c>
      <c r="BP32" s="2816"/>
      <c r="BR32" s="2818" t="s">
        <v>1066</v>
      </c>
      <c r="BS32" s="2818"/>
      <c r="BU32" s="2824" t="s">
        <v>1067</v>
      </c>
      <c r="BV32" s="2824"/>
      <c r="BX32" s="2862" t="s">
        <v>1068</v>
      </c>
      <c r="BY32" s="2862"/>
      <c r="CA32" s="2863" t="s">
        <v>1069</v>
      </c>
      <c r="CB32" s="2863"/>
      <c r="CD32" s="2864" t="s">
        <v>1070</v>
      </c>
      <c r="CE32" s="2865"/>
      <c r="CG32" s="3">
        <v>1</v>
      </c>
    </row>
    <row r="33" spans="2:85" ht="21" customHeight="1">
      <c r="B33" s="115" t="str">
        <f t="shared" si="8"/>
        <v>►</v>
      </c>
      <c r="C33" s="34" t="str">
        <f>C17</f>
        <v>B BEIGNETS D'ACACIA | pâtisserie--Beignets| Auteur &gt; Cuisine Actuelle</v>
      </c>
      <c r="D33" s="35">
        <f>D17</f>
        <v>4</v>
      </c>
      <c r="E33" s="34" t="str">
        <f>E17</f>
        <v>personnes</v>
      </c>
      <c r="F33" s="36" t="str">
        <f>F17</f>
        <v>Recette mère ► Beignets d'acacia</v>
      </c>
      <c r="G33" s="100"/>
      <c r="H33" s="120"/>
      <c r="I33" s="102" t="str">
        <f t="shared" si="11"/>
        <v/>
      </c>
      <c r="J33" s="103"/>
      <c r="K33" s="141"/>
      <c r="L33" s="143">
        <v>1</v>
      </c>
      <c r="M33" s="1793"/>
      <c r="N33" s="1802">
        <f>IF(P41=0,0,(P33/P41)*O20*1000)</f>
        <v>0</v>
      </c>
      <c r="O33" s="1803">
        <f>IF(P41=0, 0, (G33*L33)/(P41*O20))</f>
        <v>0</v>
      </c>
      <c r="P33" s="1796" cm="1">
        <f t="array" ref="P33">IFERROR(_xlfn.XLOOKUP(UPPER(TRIM(K33)),UPPER(TRIM(G42:T42)),G43:T43,_xlfn.XLOOKUP(UPPER(TRIM(K33)),UPPER(TRIM(G44:T44)),G45:T45,0))*J33*IF(G33&gt;0,G33,1),0)</f>
        <v>0</v>
      </c>
      <c r="Q33" s="122">
        <f>IF(OR(ISBLANK(S16),S16=0),0,G33*S14*L33/S16)</f>
        <v>0</v>
      </c>
      <c r="R33" s="2437">
        <f t="shared" si="9"/>
        <v>0</v>
      </c>
      <c r="S33" s="111">
        <f>IF(OR(ISBLANK(S16),S16=0),0,P33*L33*L16)</f>
        <v>0</v>
      </c>
      <c r="T33" s="1805" t="str">
        <f>IF(K33="","",IF(COUNTIF(M42:T42,SUBSTITUTE(TRIM(K33)," (s)",""))+COUNTIF(M44:T44,SUBSTITUTE(TRIM(K33)," (s)",""))&gt;0,IF(ROUND(S33,3)&gt;=1,ROUND(S33,3)&amp;" L",MAX(1,ROUND(S33*100,0))&amp;" cl"),IF(COUNTIF(G42:L42,SUBSTITUTE(TRIM(K33)," (s)",""))+COUNTIF(G44:L44,SUBSTITUTE(TRIM(K33)," (s)",""))&gt;0,IF(ROUND(S33,3)&gt;=1,ROUND(S33,3)&amp;" Kg",MAX(1,ROUND(S33*1000,0))&amp;" g"),"")))</f>
        <v/>
      </c>
      <c r="U33" s="2183" t="str">
        <f t="shared" si="10"/>
        <v/>
      </c>
      <c r="W33" s="115" t="str">
        <f t="shared" si="6"/>
        <v>►</v>
      </c>
      <c r="X33" s="2184"/>
      <c r="Z33" s="2168" cm="1">
        <f t="array" ref="Z33">SUMPRODUCT(LEN(AA33:AG33))</f>
        <v>0</v>
      </c>
      <c r="AA33" s="2169"/>
      <c r="AB33" s="2169"/>
      <c r="AC33" s="2169"/>
      <c r="AD33" s="2169"/>
      <c r="AE33" s="2169"/>
      <c r="AF33" s="2169"/>
      <c r="AG33" s="2171"/>
      <c r="AH33" s="1659" t="s">
        <v>22</v>
      </c>
      <c r="AI33" s="164">
        <v>10</v>
      </c>
      <c r="AJ33" s="165" t="s">
        <v>20</v>
      </c>
      <c r="AK33" s="156"/>
      <c r="AL33" s="156"/>
      <c r="AM33" s="166"/>
      <c r="AN33" s="167" t="s">
        <v>41</v>
      </c>
      <c r="AO33" s="168" t="s">
        <v>42</v>
      </c>
      <c r="AQ33" s="2879"/>
      <c r="AR33" s="2879"/>
      <c r="AT33" s="2540"/>
      <c r="AU33" s="2540"/>
      <c r="AW33" s="2831"/>
      <c r="AX33" s="2831"/>
      <c r="AZ33" s="2833"/>
      <c r="BA33" s="2833"/>
      <c r="BC33" s="2835"/>
      <c r="BD33" s="2835"/>
      <c r="BF33" s="2837"/>
      <c r="BG33" s="2837"/>
      <c r="BI33" s="2843"/>
      <c r="BJ33" s="2843"/>
      <c r="BL33" s="2839"/>
      <c r="BM33" s="2839"/>
      <c r="BO33" s="2817"/>
      <c r="BP33" s="2817"/>
      <c r="BR33" s="2819"/>
      <c r="BS33" s="2819"/>
      <c r="BU33" s="2825"/>
      <c r="BV33" s="2825"/>
      <c r="BX33" s="2862"/>
      <c r="BY33" s="2862"/>
      <c r="CA33" s="2863"/>
      <c r="CB33" s="2863"/>
      <c r="CD33" s="897" t="s">
        <v>1071</v>
      </c>
      <c r="CE33" s="898"/>
      <c r="CG33" s="3">
        <v>1</v>
      </c>
    </row>
    <row r="34" spans="2:85" ht="21" customHeight="1" thickBot="1">
      <c r="B34" s="115" t="str">
        <f t="shared" si="8"/>
        <v>►</v>
      </c>
      <c r="C34" s="34" t="str">
        <f>C17</f>
        <v>B BEIGNETS D'ACACIA | pâtisserie--Beignets| Auteur &gt; Cuisine Actuelle</v>
      </c>
      <c r="D34" s="35">
        <f>D17</f>
        <v>4</v>
      </c>
      <c r="E34" s="34" t="str">
        <f>E17</f>
        <v>personnes</v>
      </c>
      <c r="F34" s="36" t="str">
        <f>F17</f>
        <v>Recette mère ► Beignets d'acacia</v>
      </c>
      <c r="G34" s="100"/>
      <c r="H34" s="120"/>
      <c r="I34" s="102" t="str">
        <f t="shared" si="11"/>
        <v/>
      </c>
      <c r="J34" s="103"/>
      <c r="K34" s="141"/>
      <c r="L34" s="143">
        <v>1</v>
      </c>
      <c r="M34" s="1793"/>
      <c r="N34" s="1798">
        <f>IF(P41=0,0,(P34/P41)*O20*1000)</f>
        <v>0</v>
      </c>
      <c r="O34" s="1799">
        <f>IF(P41=0, 0, (G34*L34)/(P41*O20))</f>
        <v>0</v>
      </c>
      <c r="P34" s="1796" cm="1">
        <f t="array" ref="P34">IFERROR(_xlfn.XLOOKUP(UPPER(TRIM(K34)),UPPER(TRIM(G42:T42)),G43:T43,_xlfn.XLOOKUP(UPPER(TRIM(K34)),UPPER(TRIM(G44:T44)),G45:T45,0))*J34*IF(G34&gt;0,G34,1),0)</f>
        <v>0</v>
      </c>
      <c r="Q34" s="1800">
        <f>IF(OR(ISBLANK(S16),S16=0),0,G34*S14*L34/S16)</f>
        <v>0</v>
      </c>
      <c r="R34" s="2440">
        <f t="shared" si="9"/>
        <v>0</v>
      </c>
      <c r="S34" s="111">
        <f>IF(OR(ISBLANK(S16),S16=0),0,P34*L34*L16)</f>
        <v>0</v>
      </c>
      <c r="T34" s="1801" t="str">
        <f>IF(K34="","",IF(COUNTIF(M42:T42,SUBSTITUTE(TRIM(K34)," (s)",""))+COUNTIF(M44:T44,SUBSTITUTE(TRIM(K34)," (s)",""))&gt;0,IF(ROUND(S34,3)&gt;=1,ROUND(S34,3)&amp;" L",MAX(1,ROUND(S34*100,0))&amp;" cl"),IF(COUNTIF(G42:L42,SUBSTITUTE(TRIM(K34)," (s)",""))+COUNTIF(G44:L44,SUBSTITUTE(TRIM(K34)," (s)",""))&gt;0,IF(ROUND(S34,3)&gt;=1,ROUND(S34,3)&amp;" Kg",MAX(1,ROUND(S34*1000,0))&amp;" g"),"")))</f>
        <v/>
      </c>
      <c r="U34" s="2183" t="str">
        <f t="shared" si="10"/>
        <v/>
      </c>
      <c r="W34" s="115" t="str">
        <f t="shared" si="6"/>
        <v>►</v>
      </c>
      <c r="X34" s="2184"/>
      <c r="Z34" s="2168" cm="1">
        <f t="array" ref="Z34">SUMPRODUCT(LEN(AA34:AG34))</f>
        <v>0</v>
      </c>
      <c r="AA34" s="2169"/>
      <c r="AB34" s="2169"/>
      <c r="AC34" s="2169"/>
      <c r="AD34" s="2169"/>
      <c r="AE34" s="2169"/>
      <c r="AF34" s="2169"/>
      <c r="AG34" s="2171"/>
      <c r="AH34" s="1659" t="s">
        <v>22</v>
      </c>
      <c r="AI34" s="169" t="s">
        <v>51</v>
      </c>
      <c r="AJ34" s="170">
        <v>3.4219999999999997</v>
      </c>
      <c r="AK34" s="156"/>
      <c r="AL34" s="156"/>
      <c r="AM34" s="171" t="s">
        <v>52</v>
      </c>
      <c r="AN34" s="172">
        <v>10</v>
      </c>
      <c r="AO34" s="63" t="s">
        <v>37</v>
      </c>
      <c r="BF34" s="894"/>
      <c r="BG34" s="894"/>
      <c r="CD34" s="2876" t="s">
        <v>1072</v>
      </c>
      <c r="CE34" s="2877"/>
      <c r="CG34" s="3">
        <v>1</v>
      </c>
    </row>
    <row r="35" spans="2:85" ht="21" customHeight="1">
      <c r="B35" s="115" t="str">
        <f t="shared" si="8"/>
        <v>►</v>
      </c>
      <c r="C35" s="34" t="str">
        <f>C17</f>
        <v>B BEIGNETS D'ACACIA | pâtisserie--Beignets| Auteur &gt; Cuisine Actuelle</v>
      </c>
      <c r="D35" s="35">
        <f>D17</f>
        <v>4</v>
      </c>
      <c r="E35" s="34" t="str">
        <f>E17</f>
        <v>personnes</v>
      </c>
      <c r="F35" s="36" t="str">
        <f>F17</f>
        <v>Recette mère ► Beignets d'acacia</v>
      </c>
      <c r="G35" s="100"/>
      <c r="H35" s="120"/>
      <c r="I35" s="102" t="str">
        <f t="shared" si="11"/>
        <v/>
      </c>
      <c r="J35" s="103"/>
      <c r="K35" s="141"/>
      <c r="L35" s="143">
        <v>1</v>
      </c>
      <c r="M35" s="1793"/>
      <c r="N35" s="1802">
        <f>IF(P41=0,0,(P35/P41)*O20*1000)</f>
        <v>0</v>
      </c>
      <c r="O35" s="1803">
        <f>IF(P41=0, 0, (G35*L35)/(P41*O20))</f>
        <v>0</v>
      </c>
      <c r="P35" s="1796" cm="1">
        <f t="array" ref="P35">IFERROR(_xlfn.XLOOKUP(UPPER(TRIM(K35)),UPPER(TRIM(G42:T42)),G43:T43,_xlfn.XLOOKUP(UPPER(TRIM(K35)),UPPER(TRIM(G44:T44)),G45:T45,0))*J35*IF(G35&gt;0,G35,1),0)</f>
        <v>0</v>
      </c>
      <c r="Q35" s="122">
        <f>IF(OR(ISBLANK(S16),S16=0),0,G35*S14*L35/S16)</f>
        <v>0</v>
      </c>
      <c r="R35" s="2437">
        <f t="shared" si="9"/>
        <v>0</v>
      </c>
      <c r="S35" s="111">
        <f>IF(OR(ISBLANK(S16),S16=0),0,P35*L35*L16)</f>
        <v>0</v>
      </c>
      <c r="T35" s="1805" t="str">
        <f>IF(K35="","",IF(COUNTIF(M42:T42,SUBSTITUTE(TRIM(K35)," (s)",""))+COUNTIF(M44:T44,SUBSTITUTE(TRIM(K35)," (s)",""))&gt;0,IF(ROUND(S35,3)&gt;=1,ROUND(S35,3)&amp;" L",MAX(1,ROUND(S35*100,0))&amp;" cl"),IF(COUNTIF(G42:L42,SUBSTITUTE(TRIM(K35)," (s)",""))+COUNTIF(G44:L44,SUBSTITUTE(TRIM(K35)," (s)",""))&gt;0,IF(ROUND(S35,3)&gt;=1,ROUND(S35,3)&amp;" Kg",MAX(1,ROUND(S35*1000,0))&amp;" g"),"")))</f>
        <v/>
      </c>
      <c r="U35" s="2183" t="str">
        <f t="shared" si="10"/>
        <v/>
      </c>
      <c r="W35" s="115" t="str">
        <f t="shared" si="6"/>
        <v>►</v>
      </c>
      <c r="X35" s="2184"/>
      <c r="Z35" s="2168" cm="1">
        <f t="array" ref="Z35">SUMPRODUCT(LEN(AA35:AG35))</f>
        <v>0</v>
      </c>
      <c r="AA35" s="2169"/>
      <c r="AB35" s="2169"/>
      <c r="AC35" s="2169"/>
      <c r="AD35" s="2169"/>
      <c r="AE35" s="2169"/>
      <c r="AF35" s="2169"/>
      <c r="AG35" s="2171"/>
      <c r="AH35" s="1659" t="s">
        <v>22</v>
      </c>
      <c r="AI35" s="48"/>
      <c r="AJ35" s="49"/>
      <c r="AK35" s="49"/>
      <c r="AL35" s="49"/>
      <c r="AM35" s="49"/>
      <c r="AN35" s="49"/>
      <c r="AO35" s="50"/>
      <c r="AQ35" s="2874" t="s">
        <v>1073</v>
      </c>
      <c r="AR35" s="2874"/>
      <c r="AT35" s="2539" t="s">
        <v>1074</v>
      </c>
      <c r="AU35" s="2539"/>
      <c r="AW35" s="2830" t="s">
        <v>1075</v>
      </c>
      <c r="AX35" s="2830"/>
      <c r="AZ35" s="2832" t="s">
        <v>1076</v>
      </c>
      <c r="BA35" s="2832"/>
      <c r="BC35" s="2834" t="s">
        <v>1077</v>
      </c>
      <c r="BD35" s="2834"/>
      <c r="BF35" s="2836" t="s">
        <v>1078</v>
      </c>
      <c r="BG35" s="2836"/>
      <c r="BI35" s="2842" t="s">
        <v>1079</v>
      </c>
      <c r="BJ35" s="2842"/>
      <c r="BL35" s="2838" t="s">
        <v>998</v>
      </c>
      <c r="BM35" s="2838"/>
      <c r="BO35" s="2816" t="s">
        <v>1080</v>
      </c>
      <c r="BP35" s="2816"/>
      <c r="BR35" s="2818" t="s">
        <v>1081</v>
      </c>
      <c r="BS35" s="2818"/>
      <c r="BU35" s="2824" t="s">
        <v>1082</v>
      </c>
      <c r="BV35" s="2824"/>
      <c r="BX35" s="2872" t="s">
        <v>1083</v>
      </c>
      <c r="BY35" s="2837"/>
      <c r="CA35" s="2873" t="s">
        <v>1084</v>
      </c>
      <c r="CB35" s="2873"/>
      <c r="CD35" s="897" t="s">
        <v>1085</v>
      </c>
      <c r="CE35" s="898"/>
      <c r="CG35" s="3">
        <v>1</v>
      </c>
    </row>
    <row r="36" spans="2:85" ht="21" customHeight="1">
      <c r="B36" s="115" t="str">
        <f t="shared" si="8"/>
        <v>►</v>
      </c>
      <c r="C36" s="34" t="str">
        <f>C17</f>
        <v>B BEIGNETS D'ACACIA | pâtisserie--Beignets| Auteur &gt; Cuisine Actuelle</v>
      </c>
      <c r="D36" s="35">
        <f>D17</f>
        <v>4</v>
      </c>
      <c r="E36" s="34" t="str">
        <f>E17</f>
        <v>personnes</v>
      </c>
      <c r="F36" s="36" t="str">
        <f>F17</f>
        <v>Recette mère ► Beignets d'acacia</v>
      </c>
      <c r="G36" s="100"/>
      <c r="H36" s="120"/>
      <c r="I36" s="102" t="str">
        <f t="shared" si="11"/>
        <v/>
      </c>
      <c r="J36" s="103"/>
      <c r="K36" s="141"/>
      <c r="L36" s="143">
        <v>1</v>
      </c>
      <c r="M36" s="1793"/>
      <c r="N36" s="1798">
        <f>IF(P41=0,0,(P36/P41)*O20*1000)</f>
        <v>0</v>
      </c>
      <c r="O36" s="1799">
        <f>IF(P41=0, 0, (G36*L36)/(P41*O20))</f>
        <v>0</v>
      </c>
      <c r="P36" s="1796" cm="1">
        <f t="array" ref="P36">IFERROR(_xlfn.XLOOKUP(UPPER(TRIM(K36)),UPPER(TRIM(G42:T42)),G43:T43,_xlfn.XLOOKUP(UPPER(TRIM(K36)),UPPER(TRIM(G44:T44)),G45:T45,0))*J36*IF(G36&gt;0,G36,1),0)</f>
        <v>0</v>
      </c>
      <c r="Q36" s="1800">
        <f>IF(OR(ISBLANK(S16),S16=0),0,G36*S14*L36/S16)</f>
        <v>0</v>
      </c>
      <c r="R36" s="2440">
        <f t="shared" si="9"/>
        <v>0</v>
      </c>
      <c r="S36" s="111">
        <f>IF(OR(ISBLANK(S16),S16=0),0,P36*L36*L16)</f>
        <v>0</v>
      </c>
      <c r="T36" s="1801" t="str">
        <f>IF(K36="","",IF(COUNTIF(M42:T42,SUBSTITUTE(TRIM(K36)," (s)",""))+COUNTIF(M44:T44,SUBSTITUTE(TRIM(K36)," (s)",""))&gt;0,IF(ROUND(S36,3)&gt;=1,ROUND(S36,3)&amp;" L",MAX(1,ROUND(S36*100,0))&amp;" cl"),IF(COUNTIF(G42:L42,SUBSTITUTE(TRIM(K36)," (s)",""))+COUNTIF(G44:L44,SUBSTITUTE(TRIM(K36)," (s)",""))&gt;0,IF(ROUND(S36,3)&gt;=1,ROUND(S36,3)&amp;" Kg",MAX(1,ROUND(S36*1000,0))&amp;" g"),"")))</f>
        <v/>
      </c>
      <c r="U36" s="2183" t="str">
        <f t="shared" si="10"/>
        <v/>
      </c>
      <c r="W36" s="115" t="str">
        <f t="shared" si="6"/>
        <v>►</v>
      </c>
      <c r="X36" s="2184"/>
      <c r="Z36" s="2168" cm="1">
        <f t="array" ref="Z36">SUMPRODUCT(LEN(AA36:AG36))</f>
        <v>0</v>
      </c>
      <c r="AA36" s="2169"/>
      <c r="AB36" s="2169"/>
      <c r="AC36" s="2169"/>
      <c r="AD36" s="2169"/>
      <c r="AE36" s="2169"/>
      <c r="AF36" s="2169"/>
      <c r="AG36" s="2171"/>
      <c r="AH36" s="1659" t="s">
        <v>22</v>
      </c>
      <c r="AI36" s="175"/>
      <c r="AJ36" s="176"/>
      <c r="AK36" s="177"/>
      <c r="AL36" s="176"/>
      <c r="AM36" s="176"/>
      <c r="AN36" s="176"/>
      <c r="AO36" s="178"/>
      <c r="AQ36" s="2875"/>
      <c r="AR36" s="2875"/>
      <c r="AT36" s="2540"/>
      <c r="AU36" s="2540"/>
      <c r="AW36" s="2831"/>
      <c r="AX36" s="2831"/>
      <c r="AZ36" s="2833"/>
      <c r="BA36" s="2833"/>
      <c r="BC36" s="2835"/>
      <c r="BD36" s="2835"/>
      <c r="BF36" s="2837"/>
      <c r="BG36" s="2837"/>
      <c r="BI36" s="2843"/>
      <c r="BJ36" s="2843"/>
      <c r="BL36" s="2839"/>
      <c r="BM36" s="2839"/>
      <c r="BO36" s="2817"/>
      <c r="BP36" s="2817"/>
      <c r="BR36" s="2819"/>
      <c r="BS36" s="2819"/>
      <c r="BU36" s="2825"/>
      <c r="BV36" s="2825"/>
      <c r="BX36" s="2837"/>
      <c r="BY36" s="2837"/>
      <c r="CA36" s="2873"/>
      <c r="CB36" s="2873"/>
      <c r="CD36" s="2876" t="s">
        <v>1086</v>
      </c>
      <c r="CE36" s="2877"/>
      <c r="CG36" s="3">
        <v>1</v>
      </c>
    </row>
    <row r="37" spans="2:85" ht="21" customHeight="1" thickBot="1">
      <c r="B37" s="115" t="str">
        <f t="shared" si="8"/>
        <v>►</v>
      </c>
      <c r="C37" s="34" t="str">
        <f>C17</f>
        <v>B BEIGNETS D'ACACIA | pâtisserie--Beignets| Auteur &gt; Cuisine Actuelle</v>
      </c>
      <c r="D37" s="35">
        <f>D17</f>
        <v>4</v>
      </c>
      <c r="E37" s="34" t="str">
        <f>E17</f>
        <v>personnes</v>
      </c>
      <c r="F37" s="36" t="str">
        <f>F17</f>
        <v>Recette mère ► Beignets d'acacia</v>
      </c>
      <c r="G37" s="100"/>
      <c r="H37" s="120"/>
      <c r="I37" s="102" t="str">
        <f t="shared" si="11"/>
        <v/>
      </c>
      <c r="J37" s="103"/>
      <c r="K37" s="141"/>
      <c r="L37" s="143">
        <v>1</v>
      </c>
      <c r="M37" s="1793"/>
      <c r="N37" s="1802">
        <f>IF(P41=0,0,(P37/P41)*O20*1000)</f>
        <v>0</v>
      </c>
      <c r="O37" s="1803">
        <f>IF(P41=0, 0, (G37*L37)/(P41*O20))</f>
        <v>0</v>
      </c>
      <c r="P37" s="1796" cm="1">
        <f t="array" ref="P37">IFERROR(_xlfn.XLOOKUP(UPPER(TRIM(K37)),UPPER(TRIM(G42:T42)),G43:T43,_xlfn.XLOOKUP(UPPER(TRIM(K37)),UPPER(TRIM(G44:T44)),G45:T45,0))*J37*IF(G37&gt;0,G37,1),0)</f>
        <v>0</v>
      </c>
      <c r="Q37" s="122">
        <f>IF(OR(ISBLANK(S16),S16=0),0,G37*S14*L37/S16)</f>
        <v>0</v>
      </c>
      <c r="R37" s="2437">
        <f t="shared" si="9"/>
        <v>0</v>
      </c>
      <c r="S37" s="111">
        <f>IF(OR(ISBLANK(S16),S16=0),0,P37*L37*L16)</f>
        <v>0</v>
      </c>
      <c r="T37" s="1805" t="str">
        <f>IF(K37="","",IF(COUNTIF(M42:T42,SUBSTITUTE(TRIM(K37)," (s)",""))+COUNTIF(M44:T44,SUBSTITUTE(TRIM(K37)," (s)",""))&gt;0,IF(ROUND(S37,3)&gt;=1,ROUND(S37,3)&amp;" L",MAX(1,ROUND(S37*100,0))&amp;" cl"),IF(COUNTIF(G42:L42,SUBSTITUTE(TRIM(K37)," (s)",""))+COUNTIF(G44:L44,SUBSTITUTE(TRIM(K37)," (s)",""))&gt;0,IF(ROUND(S37,3)&gt;=1,ROUND(S37,3)&amp;" Kg",MAX(1,ROUND(S37*1000,0))&amp;" g"),"")))</f>
        <v/>
      </c>
      <c r="U37" s="2183" t="str">
        <f t="shared" si="10"/>
        <v/>
      </c>
      <c r="W37" s="115" t="str">
        <f t="shared" si="6"/>
        <v>►</v>
      </c>
      <c r="X37" s="2184"/>
      <c r="Z37" s="2168" cm="1">
        <f t="array" ref="Z37">SUMPRODUCT(LEN(AA37:AG37))</f>
        <v>0</v>
      </c>
      <c r="AA37" s="2169"/>
      <c r="AB37" s="2169"/>
      <c r="AC37" s="2169"/>
      <c r="AD37" s="2169"/>
      <c r="AE37" s="2169"/>
      <c r="AF37" s="2169"/>
      <c r="AG37" s="2171"/>
      <c r="AH37" s="1659" t="s">
        <v>22</v>
      </c>
      <c r="AI37" s="48"/>
      <c r="AJ37" s="49"/>
      <c r="AK37" s="49"/>
      <c r="AL37" s="49"/>
      <c r="AM37" s="49"/>
      <c r="AN37" s="49"/>
      <c r="AO37" s="50"/>
      <c r="BF37" s="894"/>
      <c r="BG37" s="894"/>
      <c r="CD37" s="897" t="s">
        <v>1087</v>
      </c>
      <c r="CE37" s="898"/>
      <c r="CG37" s="3">
        <v>1</v>
      </c>
    </row>
    <row r="38" spans="2:85" ht="21" customHeight="1">
      <c r="B38" s="115" t="str">
        <f t="shared" si="8"/>
        <v>►</v>
      </c>
      <c r="C38" s="34" t="str">
        <f>C17</f>
        <v>B BEIGNETS D'ACACIA | pâtisserie--Beignets| Auteur &gt; Cuisine Actuelle</v>
      </c>
      <c r="D38" s="35">
        <f>D17</f>
        <v>4</v>
      </c>
      <c r="E38" s="34" t="str">
        <f>E17</f>
        <v>personnes</v>
      </c>
      <c r="F38" s="36" t="str">
        <f>F17</f>
        <v>Recette mère ► Beignets d'acacia</v>
      </c>
      <c r="G38" s="100"/>
      <c r="H38" s="120"/>
      <c r="I38" s="102" t="str">
        <f t="shared" si="11"/>
        <v/>
      </c>
      <c r="J38" s="103"/>
      <c r="K38" s="141"/>
      <c r="L38" s="143">
        <v>1</v>
      </c>
      <c r="M38" s="1793"/>
      <c r="N38" s="1798">
        <f>IF(P41=0,0,(P38/P41)*O20*1000)</f>
        <v>0</v>
      </c>
      <c r="O38" s="1799">
        <f>IF(P41=0, 0, (G38*L38)/(P41*O20))</f>
        <v>0</v>
      </c>
      <c r="P38" s="1796" cm="1">
        <f t="array" ref="P38">IFERROR(_xlfn.XLOOKUP(UPPER(TRIM(K38)),UPPER(TRIM(G42:T42)),G43:T43,_xlfn.XLOOKUP(UPPER(TRIM(K38)),UPPER(TRIM(G44:T44)),G45:T45,0))*J38*IF(G38&gt;0,G38,1),0)</f>
        <v>0</v>
      </c>
      <c r="Q38" s="1800">
        <f>IF(OR(ISBLANK(S16),S16=0),0,G38*S14*L38/S16)</f>
        <v>0</v>
      </c>
      <c r="R38" s="2440">
        <f t="shared" si="9"/>
        <v>0</v>
      </c>
      <c r="S38" s="111">
        <f>IF(OR(ISBLANK(S16),S16=0),0,P38*L38*L16)</f>
        <v>0</v>
      </c>
      <c r="T38" s="1801" t="str">
        <f>IF(K38="","",IF(COUNTIF(M42:T42,SUBSTITUTE(TRIM(K38)," (s)",""))+COUNTIF(M44:T44,SUBSTITUTE(TRIM(K38)," (s)",""))&gt;0,IF(ROUND(S38,3)&gt;=1,ROUND(S38,3)&amp;" L",MAX(1,ROUND(S38*100,0))&amp;" cl"),IF(COUNTIF(G42:L42,SUBSTITUTE(TRIM(K38)," (s)",""))+COUNTIF(G44:L44,SUBSTITUTE(TRIM(K38)," (s)",""))&gt;0,IF(ROUND(S38,3)&gt;=1,ROUND(S38,3)&amp;" Kg",MAX(1,ROUND(S38*1000,0))&amp;" g"),"")))</f>
        <v/>
      </c>
      <c r="U38" s="2183" t="str">
        <f t="shared" si="10"/>
        <v/>
      </c>
      <c r="W38" s="115" t="str">
        <f t="shared" si="6"/>
        <v>►</v>
      </c>
      <c r="X38" s="2184"/>
      <c r="Z38" s="2168" cm="1">
        <f t="array" ref="Z38">SUMPRODUCT(LEN(AA38:AG38))</f>
        <v>0</v>
      </c>
      <c r="AA38" s="2169"/>
      <c r="AB38" s="2169"/>
      <c r="AC38" s="2169"/>
      <c r="AD38" s="2169"/>
      <c r="AE38" s="2169"/>
      <c r="AF38" s="2169"/>
      <c r="AG38" s="2171"/>
      <c r="AH38" s="1659" t="s">
        <v>22</v>
      </c>
      <c r="AI38" s="200" t="s">
        <v>177</v>
      </c>
      <c r="AJ38" s="49"/>
      <c r="AK38" s="49"/>
      <c r="AL38" s="49"/>
      <c r="AM38" s="49"/>
      <c r="AN38" s="49"/>
      <c r="AO38" s="50"/>
      <c r="AQ38" s="2881" t="s">
        <v>1088</v>
      </c>
      <c r="AR38" s="2881"/>
      <c r="AT38" s="2539" t="s">
        <v>25</v>
      </c>
      <c r="AU38" s="2539"/>
      <c r="AW38" s="2830" t="s">
        <v>1089</v>
      </c>
      <c r="AX38" s="2830"/>
      <c r="AZ38" s="2832" t="s">
        <v>1090</v>
      </c>
      <c r="BA38" s="2832"/>
      <c r="BC38" s="2834" t="s">
        <v>1091</v>
      </c>
      <c r="BD38" s="2834"/>
      <c r="BF38" s="2836" t="s">
        <v>1092</v>
      </c>
      <c r="BG38" s="2836"/>
      <c r="BI38" s="2842" t="s">
        <v>1093</v>
      </c>
      <c r="BJ38" s="2842"/>
      <c r="BL38" s="2838" t="s">
        <v>1094</v>
      </c>
      <c r="BM38" s="2838"/>
      <c r="BO38" s="2816" t="s">
        <v>1095</v>
      </c>
      <c r="BP38" s="2816"/>
      <c r="BR38" s="2818" t="s">
        <v>1096</v>
      </c>
      <c r="BS38" s="2818"/>
      <c r="BU38" s="2824" t="s">
        <v>1097</v>
      </c>
      <c r="BV38" s="2824"/>
      <c r="BX38" s="2880" t="s">
        <v>1098</v>
      </c>
      <c r="BY38" s="2880"/>
      <c r="CA38" s="2846" t="s">
        <v>1040</v>
      </c>
      <c r="CB38" s="2846"/>
      <c r="CD38" s="897" t="s">
        <v>1099</v>
      </c>
      <c r="CE38" s="898"/>
      <c r="CG38" s="3">
        <v>1</v>
      </c>
    </row>
    <row r="39" spans="2:85" ht="21" customHeight="1">
      <c r="B39" s="115" t="str">
        <f t="shared" si="8"/>
        <v>►</v>
      </c>
      <c r="C39" s="34" t="str">
        <f>C17</f>
        <v>B BEIGNETS D'ACACIA | pâtisserie--Beignets| Auteur &gt; Cuisine Actuelle</v>
      </c>
      <c r="D39" s="35">
        <f>D17</f>
        <v>4</v>
      </c>
      <c r="E39" s="34" t="str">
        <f>E17</f>
        <v>personnes</v>
      </c>
      <c r="F39" s="36" t="str">
        <f>F17</f>
        <v>Recette mère ► Beignets d'acacia</v>
      </c>
      <c r="G39" s="100"/>
      <c r="H39" s="120"/>
      <c r="I39" s="102" t="str">
        <f t="shared" si="11"/>
        <v/>
      </c>
      <c r="J39" s="103"/>
      <c r="K39" s="141"/>
      <c r="L39" s="143">
        <v>1</v>
      </c>
      <c r="M39" s="1793"/>
      <c r="N39" s="1802">
        <f>IF(P41=0,0,(P39/P41)*O20*1000)</f>
        <v>0</v>
      </c>
      <c r="O39" s="1803">
        <f>IF(P41=0, 0, (G39*L39)/(P41*O20))</f>
        <v>0</v>
      </c>
      <c r="P39" s="1796" cm="1">
        <f t="array" ref="P39">IFERROR(_xlfn.XLOOKUP(UPPER(TRIM(K39)),UPPER(TRIM(G42:T42)),G43:T43,_xlfn.XLOOKUP(UPPER(TRIM(K39)),UPPER(TRIM(G44:T44)),G45:T45,0))*J39*IF(G39&gt;0,G39,1),0)</f>
        <v>0</v>
      </c>
      <c r="Q39" s="122">
        <f>IF(OR(ISBLANK(S16),S16=0),0,G39*S14*L39/S16)</f>
        <v>0</v>
      </c>
      <c r="R39" s="2437">
        <f t="shared" si="9"/>
        <v>0</v>
      </c>
      <c r="S39" s="111">
        <f>IF(OR(ISBLANK(S16),S16=0),0,P39*L39*L16)</f>
        <v>0</v>
      </c>
      <c r="T39" s="2185" t="str">
        <f>IF(K39="","",IF(COUNTIF(M42:T42,SUBSTITUTE(TRIM(K39)," (s)",""))+COUNTIF(M44:T44,SUBSTITUTE(TRIM(K39)," (s)",""))&gt;0,IF(ROUND(S39,3)&gt;=1,ROUND(S39,3)&amp;" L",MAX(1,ROUND(S39*100,0))&amp;" cl"),IF(COUNTIF(G42:L42,SUBSTITUTE(TRIM(K39)," (s)",""))+COUNTIF(G44:L44,SUBSTITUTE(TRIM(K39)," (s)",""))&gt;0,IF(ROUND(S39,3)&gt;=1,ROUND(S39,3)&amp;" Kg",MAX(1,ROUND(S39*1000,0))&amp;" g"),"")))</f>
        <v/>
      </c>
      <c r="U39" s="2183" t="str">
        <f t="shared" si="10"/>
        <v/>
      </c>
      <c r="W39" s="115" t="str">
        <f t="shared" si="6"/>
        <v>►</v>
      </c>
      <c r="X39" s="2184">
        <v>1</v>
      </c>
      <c r="Z39" s="2168" cm="1">
        <f t="array" ref="Z39">SUMPRODUCT(LEN(AA39:AG39))</f>
        <v>0</v>
      </c>
      <c r="AA39" s="2169"/>
      <c r="AB39" s="2169"/>
      <c r="AC39" s="2169"/>
      <c r="AD39" s="2169"/>
      <c r="AE39" s="2169"/>
      <c r="AF39" s="2169"/>
      <c r="AG39" s="2171"/>
      <c r="AH39" s="1659" t="s">
        <v>22</v>
      </c>
      <c r="AI39" s="200"/>
      <c r="AJ39" s="49"/>
      <c r="AK39" s="49"/>
      <c r="AL39" s="49"/>
      <c r="AM39" s="49"/>
      <c r="AN39" s="49"/>
      <c r="AO39" s="50"/>
      <c r="AQ39" s="2882"/>
      <c r="AR39" s="2882"/>
      <c r="AT39" s="2540"/>
      <c r="AU39" s="2540"/>
      <c r="AW39" s="2831"/>
      <c r="AX39" s="2831"/>
      <c r="AZ39" s="2833"/>
      <c r="BA39" s="2833"/>
      <c r="BC39" s="2835"/>
      <c r="BD39" s="2835"/>
      <c r="BF39" s="2837"/>
      <c r="BG39" s="2837"/>
      <c r="BI39" s="2843"/>
      <c r="BJ39" s="2843"/>
      <c r="BL39" s="2839"/>
      <c r="BM39" s="2839"/>
      <c r="BO39" s="2817"/>
      <c r="BP39" s="2817"/>
      <c r="BR39" s="2819"/>
      <c r="BS39" s="2819"/>
      <c r="BU39" s="2825"/>
      <c r="BV39" s="2825"/>
      <c r="BX39" s="2880"/>
      <c r="BY39" s="2880"/>
      <c r="CA39" s="2846"/>
      <c r="CB39" s="2846"/>
      <c r="CD39" s="2876" t="s">
        <v>1100</v>
      </c>
      <c r="CE39" s="2877"/>
      <c r="CG39" s="3">
        <v>1</v>
      </c>
    </row>
    <row r="40" spans="2:85" ht="21" customHeight="1" thickBot="1">
      <c r="B40" s="115" t="str">
        <f t="shared" si="8"/>
        <v>►</v>
      </c>
      <c r="C40" s="34" t="str">
        <f>C17</f>
        <v>B BEIGNETS D'ACACIA | pâtisserie--Beignets| Auteur &gt; Cuisine Actuelle</v>
      </c>
      <c r="D40" s="35">
        <f>D17</f>
        <v>4</v>
      </c>
      <c r="E40" s="34" t="str">
        <f>E17</f>
        <v>personnes</v>
      </c>
      <c r="F40" s="36" t="str">
        <f>F17</f>
        <v>Recette mère ► Beignets d'acacia</v>
      </c>
      <c r="G40" s="100"/>
      <c r="H40" s="120"/>
      <c r="I40" s="102" t="str">
        <f t="shared" si="11"/>
        <v/>
      </c>
      <c r="J40" s="103"/>
      <c r="K40" s="141"/>
      <c r="L40" s="143">
        <v>1</v>
      </c>
      <c r="M40" s="1793"/>
      <c r="N40" s="1798">
        <f>IF(P41=0,0,(P40/P41)*O20*1000)</f>
        <v>0</v>
      </c>
      <c r="O40" s="1799">
        <f>IF(P41=0, 0, (G40*L40)/(P41*O20))</f>
        <v>0</v>
      </c>
      <c r="P40" s="1796" cm="1">
        <f t="array" ref="P40">IFERROR(_xlfn.XLOOKUP(UPPER(TRIM(K40)),UPPER(TRIM(G42:T42)),G43:T43,_xlfn.XLOOKUP(UPPER(TRIM(K40)),UPPER(TRIM(G44:T44)),G45:T45,0))*J40*IF(G40&gt;0,G40,1),0)</f>
        <v>0</v>
      </c>
      <c r="Q40" s="1800">
        <f>IF(OR(ISBLANK(S16),S16=0),0,G40*S14*L40/S16)</f>
        <v>0</v>
      </c>
      <c r="R40" s="2440">
        <f t="shared" si="9"/>
        <v>0</v>
      </c>
      <c r="S40" s="111">
        <f>IF(OR(ISBLANK(S16),S16=0),0,P40*L40*L16)</f>
        <v>0</v>
      </c>
      <c r="T40" s="1801" t="str">
        <f>IF(K40="","",IF(COUNTIF(M42:T42,SUBSTITUTE(TRIM(K40)," (s)",""))+COUNTIF(M44:T44,SUBSTITUTE(TRIM(K40)," (s)",""))&gt;0,IF(ROUND(S40,3)&gt;=1,ROUND(S40,3)&amp;" L",MAX(1,ROUND(S40*100,0))&amp;" cl"),IF(COUNTIF(G42:L42,SUBSTITUTE(TRIM(K40)," (s)",""))+COUNTIF(G44:L44,SUBSTITUTE(TRIM(K40)," (s)",""))&gt;0,IF(ROUND(S40,3)&gt;=1,ROUND(S40,3)&amp;" Kg",MAX(1,ROUND(S40*1000,0))&amp;" g"),"")))</f>
        <v/>
      </c>
      <c r="U40" s="2183" t="str">
        <f t="shared" si="10"/>
        <v/>
      </c>
      <c r="W40" s="115" t="str">
        <f t="shared" si="6"/>
        <v>►</v>
      </c>
      <c r="X40" s="2184">
        <v>1</v>
      </c>
      <c r="Z40" s="2168" cm="1">
        <f t="array" ref="Z40">SUMPRODUCT(LEN(AA40:AG40))</f>
        <v>0</v>
      </c>
      <c r="AA40" s="2169"/>
      <c r="AB40" s="2169"/>
      <c r="AC40" s="2169"/>
      <c r="AD40" s="2169"/>
      <c r="AE40" s="2169"/>
      <c r="AF40" s="2169"/>
      <c r="AG40" s="2171"/>
      <c r="AH40" s="1659" t="s">
        <v>22</v>
      </c>
      <c r="AI40" s="2554" t="s">
        <v>183</v>
      </c>
      <c r="AJ40" s="2555" t="s">
        <v>184</v>
      </c>
      <c r="AK40" s="2555"/>
      <c r="AL40" s="2555"/>
      <c r="AM40" s="2555"/>
      <c r="AN40" s="2555"/>
      <c r="AO40" s="2556"/>
      <c r="BF40" s="894"/>
      <c r="BG40" s="894"/>
      <c r="CD40" s="897" t="s">
        <v>1101</v>
      </c>
      <c r="CE40" s="898"/>
      <c r="CG40" s="3">
        <v>1</v>
      </c>
    </row>
    <row r="41" spans="2:85" ht="21" customHeight="1">
      <c r="B41" s="115" t="s">
        <v>11</v>
      </c>
      <c r="C41" s="34" t="str">
        <f>C17</f>
        <v>B BEIGNETS D'ACACIA | pâtisserie--Beignets| Auteur &gt; Cuisine Actuelle</v>
      </c>
      <c r="D41" s="35">
        <f>D17</f>
        <v>4</v>
      </c>
      <c r="E41" s="34" t="str">
        <f>E17</f>
        <v>personnes</v>
      </c>
      <c r="F41" s="36" t="str">
        <f>F17</f>
        <v>Recette mère ► Beignets d'acacia</v>
      </c>
      <c r="G41" s="909" t="s">
        <v>140</v>
      </c>
      <c r="H41" s="533"/>
      <c r="I41" s="533"/>
      <c r="J41" s="533"/>
      <c r="K41" s="533"/>
      <c r="L41" s="910"/>
      <c r="M41" s="911"/>
      <c r="N41" s="912"/>
      <c r="O41" s="912"/>
      <c r="P41" s="913">
        <f>SUM(P21:P40)</f>
        <v>0.51</v>
      </c>
      <c r="Q41" s="914"/>
      <c r="R41" s="914"/>
      <c r="S41" s="914" t="str">
        <f>"Total " &amp; S18&amp;" &gt;"</f>
        <v>Total Col.18 &gt;</v>
      </c>
      <c r="T41" s="915">
        <f>SUM(S21:S40)</f>
        <v>6.375</v>
      </c>
      <c r="W41" s="115" t="str">
        <f t="shared" si="6"/>
        <v>A</v>
      </c>
      <c r="X41" s="2184">
        <v>1</v>
      </c>
      <c r="Z41" s="2168" cm="1">
        <f t="array" ref="Z41">SUMPRODUCT(LEN(AA41:AG41))</f>
        <v>0</v>
      </c>
      <c r="AA41" s="2169"/>
      <c r="AB41" s="2169"/>
      <c r="AC41" s="2169"/>
      <c r="AD41" s="2169"/>
      <c r="AE41" s="2169"/>
      <c r="AF41" s="2169"/>
      <c r="AG41" s="2171"/>
      <c r="AH41" s="1659" t="s">
        <v>22</v>
      </c>
      <c r="AI41" s="2554"/>
      <c r="AJ41" s="2555"/>
      <c r="AK41" s="2555"/>
      <c r="AL41" s="2555"/>
      <c r="AM41" s="2555"/>
      <c r="AN41" s="2555"/>
      <c r="AO41" s="2556"/>
      <c r="AQ41" s="2885" t="s">
        <v>1102</v>
      </c>
      <c r="AR41" s="2885"/>
      <c r="AT41" s="2539" t="s">
        <v>1103</v>
      </c>
      <c r="AU41" s="2539"/>
      <c r="AW41" s="2830" t="s">
        <v>1104</v>
      </c>
      <c r="AX41" s="2830"/>
      <c r="AZ41" s="2832" t="s">
        <v>1105</v>
      </c>
      <c r="BA41" s="2832"/>
      <c r="BC41" s="2834" t="s">
        <v>1106</v>
      </c>
      <c r="BD41" s="2834"/>
      <c r="BF41" s="2836" t="s">
        <v>1107</v>
      </c>
      <c r="BG41" s="2836"/>
      <c r="BI41" s="2842" t="s">
        <v>1108</v>
      </c>
      <c r="BJ41" s="2842"/>
      <c r="BL41" s="2838" t="s">
        <v>1109</v>
      </c>
      <c r="BM41" s="2838"/>
      <c r="BO41" s="2816" t="s">
        <v>1110</v>
      </c>
      <c r="BP41" s="2816"/>
      <c r="BR41" s="2818" t="s">
        <v>1111</v>
      </c>
      <c r="BS41" s="2818"/>
      <c r="BU41" s="2824" t="s">
        <v>1112</v>
      </c>
      <c r="BV41" s="2824"/>
      <c r="BX41" s="2891" t="s">
        <v>1113</v>
      </c>
      <c r="BY41" s="2891"/>
      <c r="CA41" s="2888" t="s">
        <v>1114</v>
      </c>
      <c r="CB41" s="2888"/>
      <c r="CD41" s="2876" t="s">
        <v>1115</v>
      </c>
      <c r="CE41" s="2877"/>
      <c r="CG41" s="3">
        <v>1</v>
      </c>
    </row>
    <row r="42" spans="2:85" ht="21" customHeight="1">
      <c r="B42" s="115" t="s">
        <v>16</v>
      </c>
      <c r="C42" s="34" t="str">
        <f>C17</f>
        <v>B BEIGNETS D'ACACIA | pâtisserie--Beignets| Auteur &gt; Cuisine Actuelle</v>
      </c>
      <c r="D42" s="35">
        <f>D17</f>
        <v>4</v>
      </c>
      <c r="E42" s="34" t="str">
        <f>E17</f>
        <v>personnes</v>
      </c>
      <c r="F42" s="36" t="str">
        <f>F17</f>
        <v>Recette mère ► Beignets d'acacia</v>
      </c>
      <c r="G42" s="160" t="s">
        <v>147</v>
      </c>
      <c r="H42" s="116" t="s">
        <v>102</v>
      </c>
      <c r="I42" s="161" t="s">
        <v>148</v>
      </c>
      <c r="J42" s="162" t="s">
        <v>149</v>
      </c>
      <c r="K42" s="130" t="s">
        <v>150</v>
      </c>
      <c r="L42" s="130" t="s">
        <v>111</v>
      </c>
      <c r="M42" s="104" t="s">
        <v>0</v>
      </c>
      <c r="N42" s="104" t="s">
        <v>99</v>
      </c>
      <c r="O42" s="104" t="s">
        <v>151</v>
      </c>
      <c r="P42" s="104" t="s">
        <v>152</v>
      </c>
      <c r="Q42" s="121" t="s">
        <v>106</v>
      </c>
      <c r="R42" s="121" t="s">
        <v>371</v>
      </c>
      <c r="S42" s="379" t="s">
        <v>153</v>
      </c>
      <c r="T42" s="121" t="s">
        <v>154</v>
      </c>
      <c r="U42" t="str">
        <f>IF(K29="","",IF(COUNTIF(M42:T42,SUBSTITUTE(TRIM(K29)," (s)",""))+COUNTIF(M44:T44,SUBSTITUTE(TRIM(K29)," (s)",""))&gt;0,IF(ROUND(S29,3)&gt;=1,ROUND(S29,3)&amp;" L",MAX(1,ROUND(S29*100,0))&amp;" cl"),IF(COUNTIF(G42:L42,SUBSTITUTE(TRIM(K29)," (s)",""))+COUNTIF(G44:L44,SUBSTITUTE(TRIM(K29)," (s)",""))&gt;0,IF(ROUND(S29,3)&gt;=1,ROUND(S29,3)&amp;" Kg",MAX(1,ROUND(S29*1000,0))&amp;" g"),"")))</f>
        <v/>
      </c>
      <c r="W42" s="115" t="str">
        <f t="shared" si="6"/>
        <v>►</v>
      </c>
      <c r="X42" s="2184">
        <v>1</v>
      </c>
      <c r="Z42" s="2168" cm="1">
        <f t="array" ref="Z42">SUMPRODUCT(LEN(AA42:AG42))</f>
        <v>0</v>
      </c>
      <c r="AA42" s="2169"/>
      <c r="AB42" s="2169"/>
      <c r="AC42" s="2169"/>
      <c r="AD42" s="2169"/>
      <c r="AE42" s="2169"/>
      <c r="AF42" s="2169"/>
      <c r="AG42" s="2171"/>
      <c r="AH42" s="1659" t="s">
        <v>22</v>
      </c>
      <c r="AI42" s="2554"/>
      <c r="AJ42" s="212" t="s">
        <v>192</v>
      </c>
      <c r="AK42" s="212"/>
      <c r="AL42" s="212"/>
      <c r="AM42" s="212"/>
      <c r="AN42" s="213"/>
      <c r="AO42" s="214"/>
      <c r="AQ42" s="2886"/>
      <c r="AR42" s="2886"/>
      <c r="AT42" s="2540"/>
      <c r="AU42" s="2540"/>
      <c r="AW42" s="2831"/>
      <c r="AX42" s="2831"/>
      <c r="AZ42" s="2833"/>
      <c r="BA42" s="2833"/>
      <c r="BC42" s="2835"/>
      <c r="BD42" s="2835"/>
      <c r="BF42" s="2837"/>
      <c r="BG42" s="2837"/>
      <c r="BI42" s="2843"/>
      <c r="BJ42" s="2843"/>
      <c r="BL42" s="2839"/>
      <c r="BM42" s="2839"/>
      <c r="BO42" s="2817"/>
      <c r="BP42" s="2817"/>
      <c r="BR42" s="2819"/>
      <c r="BS42" s="2819"/>
      <c r="BU42" s="2825"/>
      <c r="BV42" s="2825"/>
      <c r="BX42" s="2891"/>
      <c r="BY42" s="2891"/>
      <c r="CA42" s="2888"/>
      <c r="CB42" s="2888"/>
      <c r="CD42" s="2889" t="s">
        <v>1116</v>
      </c>
      <c r="CE42" s="2890"/>
      <c r="CG42" s="3">
        <v>1</v>
      </c>
    </row>
    <row r="43" spans="2:85" ht="21" customHeight="1" thickBot="1">
      <c r="B43" s="115" t="s">
        <v>16</v>
      </c>
      <c r="C43" s="34" t="str">
        <f>C17</f>
        <v>B BEIGNETS D'ACACIA | pâtisserie--Beignets| Auteur &gt; Cuisine Actuelle</v>
      </c>
      <c r="D43" s="35">
        <f>D17</f>
        <v>4</v>
      </c>
      <c r="E43" s="34" t="str">
        <f>E17</f>
        <v>personnes</v>
      </c>
      <c r="F43" s="36" t="str">
        <f>F17</f>
        <v>Recette mère ► Beignets d'acacia</v>
      </c>
      <c r="G43" s="916">
        <v>1</v>
      </c>
      <c r="H43" s="917">
        <v>1E-3</v>
      </c>
      <c r="I43" s="918">
        <v>0</v>
      </c>
      <c r="J43" s="917">
        <v>0.25</v>
      </c>
      <c r="K43" s="917">
        <v>0.33332999999999996</v>
      </c>
      <c r="L43" s="917">
        <v>0.5</v>
      </c>
      <c r="M43" s="919">
        <v>1</v>
      </c>
      <c r="N43" s="919">
        <v>0.1</v>
      </c>
      <c r="O43" s="919">
        <v>0.01</v>
      </c>
      <c r="P43" s="919">
        <v>1E-3</v>
      </c>
      <c r="Q43" s="919">
        <v>0.5</v>
      </c>
      <c r="R43" s="919">
        <v>0.25</v>
      </c>
      <c r="S43" s="919">
        <v>0.33300000000000002</v>
      </c>
      <c r="T43" s="2468">
        <v>0.2</v>
      </c>
      <c r="W43" s="115" t="str">
        <f t="shared" si="6"/>
        <v>►</v>
      </c>
      <c r="X43" s="2949" t="s">
        <v>8589</v>
      </c>
      <c r="Z43" s="2168" cm="1">
        <f t="array" ref="Z43">SUMPRODUCT(LEN(AA43:AG43))</f>
        <v>0</v>
      </c>
      <c r="AA43" s="2169"/>
      <c r="AB43" s="2169"/>
      <c r="AC43" s="2169"/>
      <c r="AD43" s="2169"/>
      <c r="AE43" s="2169"/>
      <c r="AF43" s="2169"/>
      <c r="AG43" s="2171"/>
      <c r="AH43" s="1659" t="s">
        <v>22</v>
      </c>
      <c r="AI43" s="2554"/>
      <c r="AJ43" s="212" t="s">
        <v>196</v>
      </c>
      <c r="AK43" s="215"/>
      <c r="AL43" s="215"/>
      <c r="AM43" s="215"/>
      <c r="AN43" s="213"/>
      <c r="AO43" s="214"/>
      <c r="BF43" s="894"/>
      <c r="BG43" s="894"/>
      <c r="CD43" s="899">
        <v>12</v>
      </c>
      <c r="CE43" s="900">
        <v>12</v>
      </c>
      <c r="CG43" s="3">
        <v>1</v>
      </c>
    </row>
    <row r="44" spans="2:85" ht="21" customHeight="1">
      <c r="B44" s="115" t="s">
        <v>16</v>
      </c>
      <c r="C44" s="34" t="str">
        <f>C17</f>
        <v>B BEIGNETS D'ACACIA | pâtisserie--Beignets| Auteur &gt; Cuisine Actuelle</v>
      </c>
      <c r="D44" s="35">
        <f>D17</f>
        <v>4</v>
      </c>
      <c r="E44" s="34" t="str">
        <f>E17</f>
        <v>personnes</v>
      </c>
      <c r="F44" s="36" t="str">
        <f>F17</f>
        <v>Recette mère ► Beignets d'acacia</v>
      </c>
      <c r="G44" s="133" t="s">
        <v>162</v>
      </c>
      <c r="H44" s="133" t="s">
        <v>163</v>
      </c>
      <c r="I44" s="161" t="s">
        <v>148</v>
      </c>
      <c r="J44" s="133" t="s">
        <v>116</v>
      </c>
      <c r="K44" s="133" t="s">
        <v>164</v>
      </c>
      <c r="L44" s="133" t="s">
        <v>165</v>
      </c>
      <c r="M44" s="138" t="s">
        <v>121</v>
      </c>
      <c r="N44" s="173" t="s">
        <v>166</v>
      </c>
      <c r="O44" s="173" t="s">
        <v>167</v>
      </c>
      <c r="P44" s="121" t="s">
        <v>168</v>
      </c>
      <c r="Q44" s="121" t="s">
        <v>169</v>
      </c>
      <c r="R44" s="121" t="s">
        <v>107</v>
      </c>
      <c r="S44" s="2470" t="s">
        <v>1857</v>
      </c>
      <c r="T44" s="934" t="s">
        <v>170</v>
      </c>
      <c r="W44" s="115" t="str">
        <f t="shared" si="6"/>
        <v>►</v>
      </c>
      <c r="X44" s="2949"/>
      <c r="Z44" s="2168" cm="1">
        <f t="array" ref="Z44">SUMPRODUCT(LEN(AA44:AG44))</f>
        <v>0</v>
      </c>
      <c r="AA44" s="2169"/>
      <c r="AB44" s="2169"/>
      <c r="AC44" s="2169"/>
      <c r="AD44" s="2169"/>
      <c r="AE44" s="2169"/>
      <c r="AF44" s="2169"/>
      <c r="AG44" s="2171"/>
      <c r="AH44" s="1659" t="s">
        <v>22</v>
      </c>
      <c r="AI44" s="200"/>
      <c r="AJ44" s="212"/>
      <c r="AK44" s="215"/>
      <c r="AL44" s="215"/>
      <c r="AM44" s="215"/>
      <c r="AN44" s="213"/>
      <c r="AO44" s="214"/>
      <c r="AQ44" s="2841" t="s">
        <v>1117</v>
      </c>
      <c r="AR44" s="2841"/>
      <c r="AT44" s="2841" t="s">
        <v>1118</v>
      </c>
      <c r="AU44" s="2841"/>
      <c r="AW44" s="2830" t="s">
        <v>1119</v>
      </c>
      <c r="AX44" s="2830"/>
      <c r="AZ44" s="2832" t="s">
        <v>1120</v>
      </c>
      <c r="BA44" s="2832"/>
      <c r="BC44" s="2834" t="s">
        <v>1121</v>
      </c>
      <c r="BD44" s="2834"/>
      <c r="BF44" s="2836" t="s">
        <v>1122</v>
      </c>
      <c r="BG44" s="2836"/>
      <c r="BI44" s="2842" t="s">
        <v>1123</v>
      </c>
      <c r="BJ44" s="2842"/>
      <c r="BL44" s="2838" t="s">
        <v>1124</v>
      </c>
      <c r="BM44" s="2838"/>
      <c r="BO44" s="2816" t="s">
        <v>1125</v>
      </c>
      <c r="BP44" s="2816"/>
      <c r="BR44" s="2818" t="s">
        <v>1126</v>
      </c>
      <c r="BS44" s="2818"/>
      <c r="BU44" s="2824" t="s">
        <v>1127</v>
      </c>
      <c r="BV44" s="2824"/>
      <c r="BX44" s="2887" t="s">
        <v>1128</v>
      </c>
      <c r="BY44" s="2887"/>
      <c r="CA44" s="2894" t="s">
        <v>1129</v>
      </c>
      <c r="CB44" s="2894"/>
      <c r="CG44" s="3">
        <v>1</v>
      </c>
    </row>
    <row r="45" spans="2:85" ht="21" customHeight="1">
      <c r="B45" s="115" t="s">
        <v>16</v>
      </c>
      <c r="C45" s="34" t="str">
        <f>C17</f>
        <v>B BEIGNETS D'ACACIA | pâtisserie--Beignets| Auteur &gt; Cuisine Actuelle</v>
      </c>
      <c r="D45" s="35">
        <f>D17</f>
        <v>4</v>
      </c>
      <c r="E45" s="34" t="str">
        <f>E17</f>
        <v>personnes</v>
      </c>
      <c r="F45" s="36" t="str">
        <f>F17</f>
        <v>Recette mère ► Beignets d'acacia</v>
      </c>
      <c r="G45" s="916">
        <v>2.835E-2</v>
      </c>
      <c r="H45" s="917">
        <v>0.13</v>
      </c>
      <c r="I45" s="918">
        <v>0</v>
      </c>
      <c r="J45" s="917">
        <v>0.2</v>
      </c>
      <c r="K45" s="917">
        <v>0.23</v>
      </c>
      <c r="L45" s="917">
        <v>0.22500000000000001</v>
      </c>
      <c r="M45" s="919">
        <v>0.35</v>
      </c>
      <c r="N45" s="919">
        <v>5.0000000000000001E-3</v>
      </c>
      <c r="O45" s="919">
        <v>5.0000000000000001E-3</v>
      </c>
      <c r="P45" s="919">
        <v>1.4999999999999999E-2</v>
      </c>
      <c r="Q45" s="919">
        <v>0.1</v>
      </c>
      <c r="R45" s="919">
        <v>0.22500000000000001</v>
      </c>
      <c r="S45" s="919">
        <v>4.0000000000000001E-3</v>
      </c>
      <c r="T45" s="2469">
        <v>1E-3</v>
      </c>
      <c r="W45" s="115" t="str">
        <f t="shared" si="6"/>
        <v>►</v>
      </c>
      <c r="X45" s="2949"/>
      <c r="Z45" s="2168" cm="1">
        <f t="array" ref="Z45">SUMPRODUCT(LEN(AA45:AG45))</f>
        <v>0</v>
      </c>
      <c r="AA45" s="2169"/>
      <c r="AB45" s="2169"/>
      <c r="AC45" s="2169"/>
      <c r="AD45" s="2169"/>
      <c r="AE45" s="2169"/>
      <c r="AF45" s="2169"/>
      <c r="AG45" s="2171"/>
      <c r="AH45" s="1659" t="s">
        <v>22</v>
      </c>
      <c r="AI45" s="221" t="s">
        <v>202</v>
      </c>
      <c r="AJ45" s="49"/>
      <c r="AK45" s="49"/>
      <c r="AL45" s="49"/>
      <c r="AM45" s="49"/>
      <c r="AN45" s="49"/>
      <c r="AO45" s="50"/>
      <c r="AQ45" s="2714"/>
      <c r="AR45" s="2714"/>
      <c r="AT45" s="2714"/>
      <c r="AU45" s="2714"/>
      <c r="AW45" s="2831"/>
      <c r="AX45" s="2831"/>
      <c r="AZ45" s="2833"/>
      <c r="BA45" s="2833"/>
      <c r="BC45" s="2835"/>
      <c r="BD45" s="2835"/>
      <c r="BF45" s="2837"/>
      <c r="BG45" s="2837"/>
      <c r="BI45" s="2843"/>
      <c r="BJ45" s="2843"/>
      <c r="BL45" s="2839"/>
      <c r="BM45" s="2839"/>
      <c r="BO45" s="2817"/>
      <c r="BP45" s="2817"/>
      <c r="BR45" s="2819"/>
      <c r="BS45" s="2819"/>
      <c r="BU45" s="2825"/>
      <c r="BV45" s="2825"/>
      <c r="BX45" s="2887"/>
      <c r="BY45" s="2887"/>
      <c r="CA45" s="2894"/>
      <c r="CB45" s="2894"/>
      <c r="CG45" s="3">
        <v>1</v>
      </c>
    </row>
    <row r="46" spans="2:85" ht="21" customHeight="1" thickBot="1">
      <c r="B46" s="115" t="s">
        <v>16</v>
      </c>
      <c r="C46" s="2186" t="str">
        <f>C17</f>
        <v>B BEIGNETS D'ACACIA | pâtisserie--Beignets| Auteur &gt; Cuisine Actuelle</v>
      </c>
      <c r="D46" s="2186">
        <f>D17</f>
        <v>4</v>
      </c>
      <c r="E46" s="2176" t="str">
        <f>E17</f>
        <v>personnes</v>
      </c>
      <c r="F46" s="2187" t="str">
        <f>F17</f>
        <v>Recette mère ► Beignets d'acacia</v>
      </c>
      <c r="G46" s="2188" t="str">
        <f t="shared" ref="G46:L46" si="12">G18</f>
        <v>Col.6</v>
      </c>
      <c r="H46" s="2188" t="str">
        <f t="shared" si="12"/>
        <v>Col.7</v>
      </c>
      <c r="I46" s="2188" t="str">
        <f t="shared" si="12"/>
        <v>Col.8</v>
      </c>
      <c r="J46" s="2188" t="str">
        <f t="shared" si="12"/>
        <v>Col.9</v>
      </c>
      <c r="K46" s="2188" t="str">
        <f t="shared" si="12"/>
        <v>Col.10</v>
      </c>
      <c r="L46" s="2188" t="str">
        <f t="shared" si="12"/>
        <v>Col.11</v>
      </c>
      <c r="M46" s="2189" t="s">
        <v>8590</v>
      </c>
      <c r="N46" s="1140"/>
      <c r="O46" s="184" t="s">
        <v>171</v>
      </c>
      <c r="P46" s="1140"/>
      <c r="Q46" s="1140"/>
      <c r="R46" s="1140"/>
      <c r="S46" s="1140"/>
      <c r="T46" s="1651"/>
      <c r="W46" s="115" t="str">
        <f t="shared" si="6"/>
        <v>►</v>
      </c>
      <c r="X46" s="2949"/>
      <c r="Z46" s="2168" cm="1">
        <f t="array" ref="Z46">SUMPRODUCT(LEN(AA46:AG46))</f>
        <v>0</v>
      </c>
      <c r="AA46" s="2169"/>
      <c r="AB46" s="2169"/>
      <c r="AC46" s="2169"/>
      <c r="AD46" s="2169"/>
      <c r="AE46" s="2169"/>
      <c r="AF46" s="2169"/>
      <c r="AG46" s="2171"/>
      <c r="AH46" s="1659" t="s">
        <v>22</v>
      </c>
      <c r="AI46" s="48"/>
      <c r="AJ46" s="49"/>
      <c r="AK46" s="49"/>
      <c r="AL46" s="49"/>
      <c r="AM46" s="49"/>
      <c r="AN46" s="49"/>
      <c r="AO46" s="50"/>
      <c r="BF46" s="894"/>
      <c r="BG46" s="894"/>
      <c r="CG46" s="3">
        <v>1</v>
      </c>
    </row>
    <row r="47" spans="2:85" ht="21" customHeight="1">
      <c r="B47" s="2190" t="s">
        <v>11</v>
      </c>
      <c r="C47" s="1684" t="str">
        <f>C17</f>
        <v>B BEIGNETS D'ACACIA | pâtisserie--Beignets| Auteur &gt; Cuisine Actuelle</v>
      </c>
      <c r="D47" s="1684">
        <f>D17</f>
        <v>4</v>
      </c>
      <c r="E47" s="1685" t="str">
        <f>E17</f>
        <v>personnes</v>
      </c>
      <c r="F47" s="1686" t="str">
        <f>F17</f>
        <v>Recette mère ► Beignets d'acacia</v>
      </c>
      <c r="G47" s="1812"/>
      <c r="H47" s="1812"/>
      <c r="I47" s="1812"/>
      <c r="J47" s="1812"/>
      <c r="K47" s="1812"/>
      <c r="L47" s="1813" t="s">
        <v>8456</v>
      </c>
      <c r="M47" s="432" t="s">
        <v>855</v>
      </c>
      <c r="N47" s="1644"/>
      <c r="O47" s="1644"/>
      <c r="P47" s="9"/>
      <c r="Q47" s="9"/>
      <c r="R47" s="9"/>
      <c r="S47" s="1646" t="s">
        <v>172</v>
      </c>
      <c r="T47" s="1647" t="s">
        <v>173</v>
      </c>
      <c r="W47" s="2190" t="str">
        <f t="shared" si="6"/>
        <v>A</v>
      </c>
      <c r="X47" s="2184">
        <v>1</v>
      </c>
      <c r="Z47" s="2168" cm="1">
        <f t="array" ref="Z47">SUMPRODUCT(LEN(AA47:AG47))</f>
        <v>0</v>
      </c>
      <c r="AA47" s="2169"/>
      <c r="AB47" s="2169"/>
      <c r="AC47" s="2169"/>
      <c r="AD47" s="2169"/>
      <c r="AE47" s="2169"/>
      <c r="AF47" s="2169"/>
      <c r="AG47" s="2171"/>
      <c r="AH47" s="1659" t="s">
        <v>22</v>
      </c>
      <c r="AI47" s="48"/>
      <c r="AJ47" s="49"/>
      <c r="AK47" s="49"/>
      <c r="AL47" s="49"/>
      <c r="AM47" s="49"/>
      <c r="AN47" s="49"/>
      <c r="AO47" s="50"/>
      <c r="AQ47" s="2892" t="s">
        <v>1130</v>
      </c>
      <c r="AR47" s="2892"/>
      <c r="AT47" s="2841" t="s">
        <v>1131</v>
      </c>
      <c r="AU47" s="2841"/>
      <c r="AW47" s="2830" t="s">
        <v>1132</v>
      </c>
      <c r="AX47" s="2830"/>
      <c r="AZ47" s="2832" t="s">
        <v>1133</v>
      </c>
      <c r="BA47" s="2832"/>
      <c r="BC47" s="2834" t="s">
        <v>1134</v>
      </c>
      <c r="BD47" s="2834"/>
      <c r="BF47" s="2836" t="s">
        <v>1135</v>
      </c>
      <c r="BG47" s="2836"/>
      <c r="BI47" s="2842" t="s">
        <v>1136</v>
      </c>
      <c r="BJ47" s="2842"/>
      <c r="BL47" s="2838" t="s">
        <v>1137</v>
      </c>
      <c r="BM47" s="2838"/>
      <c r="BO47" s="2816" t="s">
        <v>1138</v>
      </c>
      <c r="BP47" s="2816"/>
      <c r="BR47" s="2818" t="s">
        <v>1139</v>
      </c>
      <c r="BS47" s="2818"/>
      <c r="BU47" s="2824" t="s">
        <v>1140</v>
      </c>
      <c r="BV47" s="2824"/>
      <c r="CG47" s="3">
        <v>1</v>
      </c>
    </row>
    <row r="48" spans="2:85" ht="21" customHeight="1">
      <c r="B48" s="2190" t="s">
        <v>11</v>
      </c>
      <c r="C48" s="190" t="str">
        <f>C17</f>
        <v>B BEIGNETS D'ACACIA | pâtisserie--Beignets| Auteur &gt; Cuisine Actuelle</v>
      </c>
      <c r="D48" s="190">
        <f>D17</f>
        <v>4</v>
      </c>
      <c r="E48" s="191" t="str">
        <f>E17</f>
        <v>personnes</v>
      </c>
      <c r="F48" s="192" t="str">
        <f>F17</f>
        <v>Recette mère ► Beignets d'acacia</v>
      </c>
      <c r="G48" s="533"/>
      <c r="H48" s="533"/>
      <c r="I48" s="533"/>
      <c r="J48" s="533"/>
      <c r="K48" s="533"/>
      <c r="L48" s="1846">
        <v>0</v>
      </c>
      <c r="M48" s="1819" t="s">
        <v>8569</v>
      </c>
      <c r="N48" s="1644"/>
      <c r="O48" s="1644"/>
      <c r="P48" s="9"/>
      <c r="Q48" s="9"/>
      <c r="R48" s="9"/>
      <c r="S48" s="1650" t="s">
        <v>176</v>
      </c>
      <c r="T48" s="1647" t="s">
        <v>173</v>
      </c>
      <c r="W48" s="2190" t="str">
        <f t="shared" si="6"/>
        <v>A</v>
      </c>
      <c r="X48" s="2184">
        <v>1</v>
      </c>
      <c r="Z48" s="2168" cm="1">
        <f t="array" ref="Z48">SUMPRODUCT(LEN(AA48:AG48))</f>
        <v>0</v>
      </c>
      <c r="AA48" s="2169"/>
      <c r="AB48" s="2169"/>
      <c r="AC48" s="2169"/>
      <c r="AD48" s="2169"/>
      <c r="AE48" s="2169"/>
      <c r="AF48" s="2169"/>
      <c r="AG48" s="2171"/>
      <c r="AH48" s="1659" t="s">
        <v>22</v>
      </c>
      <c r="AI48" s="48"/>
      <c r="AJ48" s="49"/>
      <c r="AK48" s="49"/>
      <c r="AL48" s="49"/>
      <c r="AM48" s="49"/>
      <c r="AN48" s="49"/>
      <c r="AO48" s="50"/>
      <c r="AQ48" s="2893"/>
      <c r="AR48" s="2893"/>
      <c r="AT48" s="2714"/>
      <c r="AU48" s="2714"/>
      <c r="AW48" s="2831"/>
      <c r="AX48" s="2831"/>
      <c r="AZ48" s="2833"/>
      <c r="BA48" s="2833"/>
      <c r="BC48" s="2835"/>
      <c r="BD48" s="2835"/>
      <c r="BF48" s="2837"/>
      <c r="BG48" s="2837"/>
      <c r="BI48" s="2843"/>
      <c r="BJ48" s="2843"/>
      <c r="BL48" s="2839"/>
      <c r="BM48" s="2839"/>
      <c r="BO48" s="2817"/>
      <c r="BP48" s="2817"/>
      <c r="BR48" s="2819"/>
      <c r="BS48" s="2819"/>
      <c r="BU48" s="2825"/>
      <c r="BV48" s="2825"/>
      <c r="CG48" s="3">
        <v>1</v>
      </c>
    </row>
    <row r="49" spans="2:85" ht="21" customHeight="1" thickBot="1">
      <c r="B49" s="115" t="str">
        <f t="shared" ref="B49:B64" si="13">IF(OR(M49&lt;&gt; "",N49&lt;&gt;"",O49&lt;&gt;""),"A", "►")</f>
        <v>A</v>
      </c>
      <c r="C49" s="190" t="str">
        <f>C17</f>
        <v>B BEIGNETS D'ACACIA | pâtisserie--Beignets| Auteur &gt; Cuisine Actuelle</v>
      </c>
      <c r="D49" s="190">
        <f>D17</f>
        <v>4</v>
      </c>
      <c r="E49" s="191" t="str">
        <f>E17</f>
        <v>personnes</v>
      </c>
      <c r="F49" s="192" t="str">
        <f>F17</f>
        <v>Recette mère ► Beignets d'acacia</v>
      </c>
      <c r="G49" s="533"/>
      <c r="H49" s="533"/>
      <c r="I49" s="533"/>
      <c r="J49" s="533"/>
      <c r="K49" s="533"/>
      <c r="L49" s="2191">
        <f>IF(ISBLANK(M49),"",LARGE(L48:L48,1)+1)</f>
        <v>1</v>
      </c>
      <c r="M49" s="1822" t="s">
        <v>8591</v>
      </c>
      <c r="N49" s="1822"/>
      <c r="O49" s="1822"/>
      <c r="P49" s="1822"/>
      <c r="Q49" s="1822"/>
      <c r="R49" s="1822"/>
      <c r="S49" s="1822"/>
      <c r="T49" s="2120"/>
      <c r="W49" s="2192" t="str">
        <f t="shared" si="6"/>
        <v>A</v>
      </c>
      <c r="X49" s="2184">
        <v>1</v>
      </c>
      <c r="Z49" s="2168" cm="1">
        <f t="array" ref="Z49">SUMPRODUCT(LEN(AA49:AG49))</f>
        <v>0</v>
      </c>
      <c r="AA49" s="2169"/>
      <c r="AB49" s="2169"/>
      <c r="AC49" s="2169"/>
      <c r="AD49" s="2169"/>
      <c r="AE49" s="2169"/>
      <c r="AF49" s="2169"/>
      <c r="AG49" s="2171"/>
      <c r="AH49" s="1659" t="s">
        <v>22</v>
      </c>
      <c r="AI49" s="48"/>
      <c r="AJ49" s="49"/>
      <c r="AK49" s="49"/>
      <c r="AL49" s="49"/>
      <c r="AM49" s="49"/>
      <c r="AN49" s="49"/>
      <c r="AO49" s="50"/>
      <c r="BF49" s="894"/>
      <c r="BG49" s="894"/>
      <c r="CG49" s="3">
        <v>1</v>
      </c>
    </row>
    <row r="50" spans="2:85" ht="21" customHeight="1">
      <c r="B50" s="115" t="str">
        <f t="shared" si="13"/>
        <v>A</v>
      </c>
      <c r="C50" s="190" t="str">
        <f>C17</f>
        <v>B BEIGNETS D'ACACIA | pâtisserie--Beignets| Auteur &gt; Cuisine Actuelle</v>
      </c>
      <c r="D50" s="190">
        <f>D17</f>
        <v>4</v>
      </c>
      <c r="E50" s="191" t="str">
        <f>E17</f>
        <v>personnes</v>
      </c>
      <c r="F50" s="192" t="str">
        <f>F17</f>
        <v>Recette mère ► Beignets d'acacia</v>
      </c>
      <c r="G50" s="533"/>
      <c r="H50" s="533"/>
      <c r="I50" s="533"/>
      <c r="J50" s="533"/>
      <c r="K50" s="533"/>
      <c r="L50" s="2191" t="str">
        <f>IF(ISBLANK(M50),"",LARGE(L48:L49,1)+1)</f>
        <v/>
      </c>
      <c r="M50" s="1822"/>
      <c r="N50" s="1822" t="s">
        <v>8592</v>
      </c>
      <c r="O50" s="1822"/>
      <c r="P50" s="1822"/>
      <c r="Q50" s="1822"/>
      <c r="R50" s="1822"/>
      <c r="S50" s="1822"/>
      <c r="T50" s="2120"/>
      <c r="W50" s="2192" t="str">
        <f t="shared" si="6"/>
        <v>A</v>
      </c>
      <c r="X50" s="2184">
        <v>1</v>
      </c>
      <c r="Z50" s="2168" cm="1">
        <f t="array" ref="Z50">SUMPRODUCT(LEN(AA50:AG50))</f>
        <v>0</v>
      </c>
      <c r="AA50" s="2169"/>
      <c r="AB50" s="2169"/>
      <c r="AC50" s="2169"/>
      <c r="AD50" s="2169"/>
      <c r="AE50" s="2169"/>
      <c r="AF50" s="2169"/>
      <c r="AG50" s="2171"/>
      <c r="AH50" s="1659" t="s">
        <v>22</v>
      </c>
      <c r="AI50" s="48"/>
      <c r="AJ50" s="49"/>
      <c r="AK50" s="49"/>
      <c r="AL50" s="49"/>
      <c r="AM50" s="49"/>
      <c r="AN50" s="49"/>
      <c r="AO50" s="50"/>
      <c r="AQ50" s="2895" t="s">
        <v>1141</v>
      </c>
      <c r="AR50" s="2895"/>
      <c r="AT50" s="2539" t="s">
        <v>1142</v>
      </c>
      <c r="AU50" s="2539"/>
      <c r="AW50" s="2830" t="s">
        <v>1143</v>
      </c>
      <c r="AX50" s="2830"/>
      <c r="AZ50" s="2832" t="s">
        <v>1144</v>
      </c>
      <c r="BA50" s="2832"/>
      <c r="BC50" s="2834" t="s">
        <v>1145</v>
      </c>
      <c r="BD50" s="2834"/>
      <c r="BF50" s="2836" t="s">
        <v>1146</v>
      </c>
      <c r="BG50" s="2836"/>
      <c r="BI50" s="2842" t="s">
        <v>1147</v>
      </c>
      <c r="BJ50" s="2842"/>
      <c r="BL50" s="2838" t="s">
        <v>1148</v>
      </c>
      <c r="BM50" s="2838"/>
      <c r="BO50" s="2816" t="s">
        <v>1149</v>
      </c>
      <c r="BP50" s="2816"/>
      <c r="BR50" s="2818" t="s">
        <v>1150</v>
      </c>
      <c r="BS50" s="2818"/>
      <c r="BU50" s="2824" t="s">
        <v>1151</v>
      </c>
      <c r="BV50" s="2824"/>
      <c r="CG50" s="3">
        <v>1</v>
      </c>
    </row>
    <row r="51" spans="2:85" ht="21" customHeight="1">
      <c r="B51" s="115" t="str">
        <f t="shared" si="13"/>
        <v>A</v>
      </c>
      <c r="C51" s="190" t="str">
        <f>C17</f>
        <v>B BEIGNETS D'ACACIA | pâtisserie--Beignets| Auteur &gt; Cuisine Actuelle</v>
      </c>
      <c r="D51" s="190">
        <f>D17</f>
        <v>4</v>
      </c>
      <c r="E51" s="191" t="str">
        <f>E17</f>
        <v>personnes</v>
      </c>
      <c r="F51" s="192" t="str">
        <f>F17</f>
        <v>Recette mère ► Beignets d'acacia</v>
      </c>
      <c r="G51" s="533"/>
      <c r="H51" s="533"/>
      <c r="I51" s="533"/>
      <c r="J51" s="533"/>
      <c r="K51" s="533"/>
      <c r="L51" s="2191">
        <f>IF(ISBLANK(M51),"",LARGE(L48:L50,1)+1)</f>
        <v>2</v>
      </c>
      <c r="M51" s="1822" t="s">
        <v>8593</v>
      </c>
      <c r="N51" s="1822"/>
      <c r="O51" s="1822"/>
      <c r="P51" s="1822"/>
      <c r="Q51" s="1822"/>
      <c r="R51" s="1822"/>
      <c r="S51" s="1822"/>
      <c r="T51" s="2120"/>
      <c r="W51" s="2192" t="str">
        <f t="shared" si="6"/>
        <v>A</v>
      </c>
      <c r="X51" s="2184"/>
      <c r="Z51" s="2168" cm="1">
        <f t="array" ref="Z51">SUMPRODUCT(LEN(AA51:AG51))</f>
        <v>0</v>
      </c>
      <c r="AA51" s="2169"/>
      <c r="AB51" s="2169"/>
      <c r="AC51" s="2169"/>
      <c r="AD51" s="2169"/>
      <c r="AE51" s="2169"/>
      <c r="AF51" s="2169"/>
      <c r="AG51" s="2171"/>
      <c r="AH51" s="1659" t="s">
        <v>22</v>
      </c>
      <c r="AI51" s="48"/>
      <c r="AJ51" s="49"/>
      <c r="AK51" s="49"/>
      <c r="AL51" s="49"/>
      <c r="AM51" s="49"/>
      <c r="AN51" s="49"/>
      <c r="AO51" s="50"/>
      <c r="AQ51" s="2896"/>
      <c r="AR51" s="2896"/>
      <c r="AT51" s="2540"/>
      <c r="AU51" s="2540"/>
      <c r="AW51" s="2831"/>
      <c r="AX51" s="2831"/>
      <c r="AZ51" s="2833"/>
      <c r="BA51" s="2833"/>
      <c r="BC51" s="2835"/>
      <c r="BD51" s="2835"/>
      <c r="BF51" s="2837"/>
      <c r="BG51" s="2837"/>
      <c r="BI51" s="2843"/>
      <c r="BJ51" s="2843"/>
      <c r="BL51" s="2839"/>
      <c r="BM51" s="2839"/>
      <c r="BO51" s="2817"/>
      <c r="BP51" s="2817"/>
      <c r="BR51" s="2819"/>
      <c r="BS51" s="2819"/>
      <c r="BU51" s="2825"/>
      <c r="BV51" s="2825"/>
      <c r="CG51" s="3">
        <v>1</v>
      </c>
    </row>
    <row r="52" spans="2:85" ht="21" customHeight="1" thickBot="1">
      <c r="B52" s="115" t="str">
        <f t="shared" si="13"/>
        <v>A</v>
      </c>
      <c r="C52" s="190" t="str">
        <f>C17</f>
        <v>B BEIGNETS D'ACACIA | pâtisserie--Beignets| Auteur &gt; Cuisine Actuelle</v>
      </c>
      <c r="D52" s="190">
        <f>D17</f>
        <v>4</v>
      </c>
      <c r="E52" s="191" t="str">
        <f>E17</f>
        <v>personnes</v>
      </c>
      <c r="F52" s="192" t="str">
        <f>F17</f>
        <v>Recette mère ► Beignets d'acacia</v>
      </c>
      <c r="G52" s="533"/>
      <c r="H52" s="533"/>
      <c r="I52" s="533"/>
      <c r="J52" s="533"/>
      <c r="K52" s="533"/>
      <c r="L52" s="2191">
        <f>IF(ISBLANK(M52),"",LARGE(L48:L51,1)+1)</f>
        <v>3</v>
      </c>
      <c r="M52" s="1822" t="s">
        <v>8594</v>
      </c>
      <c r="N52" s="1822"/>
      <c r="O52" s="1822"/>
      <c r="P52" s="1822"/>
      <c r="Q52" s="1822"/>
      <c r="R52" s="1822"/>
      <c r="S52" s="1822"/>
      <c r="T52" s="2120"/>
      <c r="W52" s="2192" t="str">
        <f t="shared" si="6"/>
        <v>A</v>
      </c>
      <c r="X52" s="2949" t="s">
        <v>8595</v>
      </c>
      <c r="Z52" s="2168" cm="1">
        <f t="array" ref="Z52">SUMPRODUCT(LEN(AA52:AG52))</f>
        <v>0</v>
      </c>
      <c r="AA52" s="2169"/>
      <c r="AB52" s="2169"/>
      <c r="AC52" s="2169"/>
      <c r="AD52" s="2169"/>
      <c r="AE52" s="2169"/>
      <c r="AF52" s="2169"/>
      <c r="AG52" s="2171"/>
      <c r="AH52" s="1659" t="s">
        <v>22</v>
      </c>
      <c r="AI52" s="48"/>
      <c r="AJ52" s="49"/>
      <c r="AK52" s="49"/>
      <c r="AL52" s="49"/>
      <c r="AM52" s="49"/>
      <c r="AN52" s="49"/>
      <c r="AO52" s="50"/>
      <c r="BF52" s="894"/>
      <c r="BG52" s="894"/>
      <c r="CG52" s="3">
        <v>1</v>
      </c>
    </row>
    <row r="53" spans="2:85" ht="21" customHeight="1">
      <c r="B53" s="115" t="str">
        <f t="shared" si="13"/>
        <v>A</v>
      </c>
      <c r="C53" s="190" t="str">
        <f>C17</f>
        <v>B BEIGNETS D'ACACIA | pâtisserie--Beignets| Auteur &gt; Cuisine Actuelle</v>
      </c>
      <c r="D53" s="190">
        <f>D17</f>
        <v>4</v>
      </c>
      <c r="E53" s="191" t="str">
        <f>E17</f>
        <v>personnes</v>
      </c>
      <c r="F53" s="192" t="str">
        <f>F17</f>
        <v>Recette mère ► Beignets d'acacia</v>
      </c>
      <c r="G53" s="533"/>
      <c r="H53" s="533"/>
      <c r="I53" s="533"/>
      <c r="J53" s="533"/>
      <c r="K53" s="533"/>
      <c r="L53" s="2191">
        <f>IF(ISBLANK(M53),"",LARGE(L48:L52,1)+1)</f>
        <v>4</v>
      </c>
      <c r="M53" s="1822" t="s">
        <v>8596</v>
      </c>
      <c r="N53" s="1822"/>
      <c r="O53" s="1822"/>
      <c r="P53" s="1822"/>
      <c r="Q53" s="1822"/>
      <c r="R53" s="1822"/>
      <c r="S53" s="1822"/>
      <c r="T53" s="2120"/>
      <c r="W53" s="2192" t="str">
        <f t="shared" si="6"/>
        <v>A</v>
      </c>
      <c r="X53" s="2949"/>
      <c r="Z53" s="2168" cm="1">
        <f t="array" ref="Z53">SUMPRODUCT(LEN(AA53:AG53))</f>
        <v>0</v>
      </c>
      <c r="AA53" s="2169"/>
      <c r="AB53" s="2169"/>
      <c r="AC53" s="2169"/>
      <c r="AD53" s="2169"/>
      <c r="AE53" s="2169"/>
      <c r="AF53" s="2169"/>
      <c r="AG53" s="2171"/>
      <c r="AH53" s="1659" t="s">
        <v>22</v>
      </c>
      <c r="AI53" s="241"/>
      <c r="AJ53" s="242" t="s">
        <v>210</v>
      </c>
      <c r="AK53" s="49"/>
      <c r="AL53" s="49"/>
      <c r="AM53" s="49"/>
      <c r="AN53" s="49"/>
      <c r="AO53" s="50"/>
      <c r="AQ53" s="2897" t="s">
        <v>1152</v>
      </c>
      <c r="AR53" s="2897"/>
      <c r="AT53" s="2841" t="s">
        <v>1153</v>
      </c>
      <c r="AU53" s="2841"/>
      <c r="AW53" s="2830" t="s">
        <v>1154</v>
      </c>
      <c r="AX53" s="2830"/>
      <c r="AZ53" s="2832" t="s">
        <v>1155</v>
      </c>
      <c r="BA53" s="2832"/>
      <c r="BC53" s="2834" t="s">
        <v>1156</v>
      </c>
      <c r="BD53" s="2834"/>
      <c r="BF53" s="2836" t="s">
        <v>1157</v>
      </c>
      <c r="BG53" s="2836"/>
      <c r="BI53" s="2842" t="s">
        <v>1158</v>
      </c>
      <c r="BJ53" s="2842"/>
      <c r="BL53" s="2838" t="s">
        <v>1159</v>
      </c>
      <c r="BM53" s="2838"/>
      <c r="BO53" s="2816" t="s">
        <v>1160</v>
      </c>
      <c r="BP53" s="2816"/>
      <c r="BR53" s="2818" t="s">
        <v>1161</v>
      </c>
      <c r="BS53" s="2818"/>
      <c r="BU53" s="2824" t="s">
        <v>1162</v>
      </c>
      <c r="BV53" s="2824"/>
      <c r="CG53" s="3">
        <v>1</v>
      </c>
    </row>
    <row r="54" spans="2:85" ht="21" customHeight="1">
      <c r="B54" s="115" t="str">
        <f t="shared" si="13"/>
        <v>A</v>
      </c>
      <c r="C54" s="190" t="str">
        <f>C17</f>
        <v>B BEIGNETS D'ACACIA | pâtisserie--Beignets| Auteur &gt; Cuisine Actuelle</v>
      </c>
      <c r="D54" s="190">
        <f>D17</f>
        <v>4</v>
      </c>
      <c r="E54" s="191" t="str">
        <f>E17</f>
        <v>personnes</v>
      </c>
      <c r="F54" s="192" t="str">
        <f>F17</f>
        <v>Recette mère ► Beignets d'acacia</v>
      </c>
      <c r="G54" s="533"/>
      <c r="H54" s="533"/>
      <c r="I54" s="533"/>
      <c r="J54" s="533"/>
      <c r="K54" s="533"/>
      <c r="L54" s="2191">
        <f>IF(ISBLANK(M54),"",LARGE(L48:L53,1)+1)</f>
        <v>5</v>
      </c>
      <c r="M54" s="1822" t="s">
        <v>8597</v>
      </c>
      <c r="N54" s="1822"/>
      <c r="O54" s="1822"/>
      <c r="P54" s="1822"/>
      <c r="Q54" s="1822"/>
      <c r="R54" s="1822"/>
      <c r="S54" s="1822"/>
      <c r="T54" s="2120"/>
      <c r="W54" s="2192" t="str">
        <f t="shared" si="6"/>
        <v>A</v>
      </c>
      <c r="X54" s="2949"/>
      <c r="Z54" s="2168" cm="1">
        <f t="array" ref="Z54">SUMPRODUCT(LEN(AA54:AG54))</f>
        <v>0</v>
      </c>
      <c r="AA54" s="2169"/>
      <c r="AB54" s="2169"/>
      <c r="AC54" s="2169"/>
      <c r="AD54" s="2169"/>
      <c r="AE54" s="2169"/>
      <c r="AF54" s="2169"/>
      <c r="AG54" s="2171"/>
      <c r="AH54" s="1659" t="s">
        <v>22</v>
      </c>
      <c r="AI54" s="241"/>
      <c r="AJ54" s="242" t="s">
        <v>213</v>
      </c>
      <c r="AK54" s="49"/>
      <c r="AL54" s="49"/>
      <c r="AM54" s="49"/>
      <c r="AN54" s="49"/>
      <c r="AO54" s="50"/>
      <c r="AQ54" s="2898"/>
      <c r="AR54" s="2898"/>
      <c r="AT54" s="2714"/>
      <c r="AU54" s="2714"/>
      <c r="AW54" s="2831"/>
      <c r="AX54" s="2831"/>
      <c r="AZ54" s="2833"/>
      <c r="BA54" s="2833"/>
      <c r="BC54" s="2835"/>
      <c r="BD54" s="2835"/>
      <c r="BF54" s="2837"/>
      <c r="BG54" s="2837"/>
      <c r="BI54" s="2843"/>
      <c r="BJ54" s="2843"/>
      <c r="BL54" s="2839"/>
      <c r="BM54" s="2839"/>
      <c r="BO54" s="2817"/>
      <c r="BP54" s="2817"/>
      <c r="BR54" s="2819"/>
      <c r="BS54" s="2819"/>
      <c r="BU54" s="2825"/>
      <c r="BV54" s="2825"/>
      <c r="CG54" s="3">
        <v>1</v>
      </c>
    </row>
    <row r="55" spans="2:85" ht="21" customHeight="1" thickBot="1">
      <c r="B55" s="115" t="str">
        <f t="shared" si="13"/>
        <v>A</v>
      </c>
      <c r="C55" s="190" t="str">
        <f>C17</f>
        <v>B BEIGNETS D'ACACIA | pâtisserie--Beignets| Auteur &gt; Cuisine Actuelle</v>
      </c>
      <c r="D55" s="190">
        <f>D17</f>
        <v>4</v>
      </c>
      <c r="E55" s="191" t="str">
        <f>E17</f>
        <v>personnes</v>
      </c>
      <c r="F55" s="192" t="str">
        <f>F17</f>
        <v>Recette mère ► Beignets d'acacia</v>
      </c>
      <c r="G55" s="533"/>
      <c r="H55" s="533"/>
      <c r="I55" s="533"/>
      <c r="J55" s="533"/>
      <c r="K55" s="533"/>
      <c r="L55" s="2191">
        <f>IF(ISBLANK(M55),"",LARGE(L48:L54,1)+1)</f>
        <v>6</v>
      </c>
      <c r="M55" s="1822" t="s">
        <v>8598</v>
      </c>
      <c r="N55" s="1822"/>
      <c r="O55" s="1822"/>
      <c r="P55" s="1822"/>
      <c r="Q55" s="1822"/>
      <c r="R55" s="1822"/>
      <c r="S55" s="1822"/>
      <c r="T55" s="2120"/>
      <c r="W55" s="2192" t="str">
        <f t="shared" si="6"/>
        <v>A</v>
      </c>
      <c r="X55" s="2949"/>
      <c r="Z55" s="2168" cm="1">
        <f t="array" ref="Z55">SUMPRODUCT(LEN(AA55:AG55))</f>
        <v>0</v>
      </c>
      <c r="AA55" s="2169"/>
      <c r="AB55" s="2169"/>
      <c r="AC55" s="2169"/>
      <c r="AD55" s="2169"/>
      <c r="AE55" s="2169"/>
      <c r="AF55" s="2169"/>
      <c r="AG55" s="2171"/>
      <c r="AH55" s="1659" t="s">
        <v>22</v>
      </c>
      <c r="AI55" s="257"/>
      <c r="AJ55" s="258" t="s">
        <v>217</v>
      </c>
      <c r="AK55" s="49"/>
      <c r="AL55" s="49"/>
      <c r="AM55" s="49"/>
      <c r="AN55" s="49"/>
      <c r="AO55" s="50"/>
      <c r="BF55" s="894"/>
      <c r="BG55" s="894"/>
      <c r="CG55" s="3">
        <v>1</v>
      </c>
    </row>
    <row r="56" spans="2:85" ht="21" customHeight="1">
      <c r="B56" s="115" t="str">
        <f t="shared" si="13"/>
        <v>►</v>
      </c>
      <c r="C56" s="190" t="str">
        <f>C17</f>
        <v>B BEIGNETS D'ACACIA | pâtisserie--Beignets| Auteur &gt; Cuisine Actuelle</v>
      </c>
      <c r="D56" s="190">
        <f>D17</f>
        <v>4</v>
      </c>
      <c r="E56" s="191" t="str">
        <f>E17</f>
        <v>personnes</v>
      </c>
      <c r="F56" s="192" t="str">
        <f>F17</f>
        <v>Recette mère ► Beignets d'acacia</v>
      </c>
      <c r="G56" s="533"/>
      <c r="H56" s="533"/>
      <c r="I56" s="533"/>
      <c r="J56" s="533"/>
      <c r="K56" s="533"/>
      <c r="L56" s="2191" t="str">
        <f>IF(ISBLANK(M56),"",LARGE(L48:L55,1)+1)</f>
        <v/>
      </c>
      <c r="M56" s="1822"/>
      <c r="N56" s="1822"/>
      <c r="O56" s="1822"/>
      <c r="P56" s="1822"/>
      <c r="Q56" s="1822"/>
      <c r="R56" s="1822"/>
      <c r="S56" s="1822"/>
      <c r="T56" s="2120"/>
      <c r="W56" s="2192" t="str">
        <f t="shared" si="6"/>
        <v>►</v>
      </c>
      <c r="X56" s="2184">
        <v>1</v>
      </c>
      <c r="Z56" s="2168" cm="1">
        <f t="array" ref="Z56">SUMPRODUCT(LEN(AA56:AG56))</f>
        <v>0</v>
      </c>
      <c r="AA56" s="2169"/>
      <c r="AB56" s="2169"/>
      <c r="AC56" s="2169"/>
      <c r="AD56" s="2169"/>
      <c r="AE56" s="2169"/>
      <c r="AF56" s="2169"/>
      <c r="AG56" s="2171"/>
      <c r="AH56" s="1659" t="s">
        <v>22</v>
      </c>
      <c r="AI56" s="261"/>
      <c r="AJ56" s="212" t="s">
        <v>220</v>
      </c>
      <c r="AK56" s="49"/>
      <c r="AL56" s="49"/>
      <c r="AM56" s="49"/>
      <c r="AN56" s="49"/>
      <c r="AO56" s="50"/>
      <c r="AQ56" s="2899" t="s">
        <v>1163</v>
      </c>
      <c r="AR56" s="2899"/>
      <c r="AT56" s="2539" t="s">
        <v>1164</v>
      </c>
      <c r="AU56" s="2539"/>
      <c r="AW56" s="2830" t="s">
        <v>1165</v>
      </c>
      <c r="AX56" s="2830"/>
      <c r="AZ56" s="2832" t="s">
        <v>1166</v>
      </c>
      <c r="BA56" s="2832"/>
      <c r="BC56" s="2883" t="s">
        <v>1167</v>
      </c>
      <c r="BD56" s="2883"/>
      <c r="BF56" s="2836" t="s">
        <v>1168</v>
      </c>
      <c r="BG56" s="2836"/>
      <c r="BI56" s="2842" t="s">
        <v>1169</v>
      </c>
      <c r="BJ56" s="2842"/>
      <c r="BL56" s="2838" t="s">
        <v>1170</v>
      </c>
      <c r="BM56" s="2838"/>
      <c r="BO56" s="2816" t="s">
        <v>1171</v>
      </c>
      <c r="BP56" s="2816"/>
      <c r="BR56" s="2818" t="s">
        <v>1172</v>
      </c>
      <c r="BS56" s="2818"/>
      <c r="BU56" s="2824" t="s">
        <v>1173</v>
      </c>
      <c r="BV56" s="2824"/>
      <c r="CG56" s="3">
        <v>1</v>
      </c>
    </row>
    <row r="57" spans="2:85" ht="21" customHeight="1">
      <c r="B57" s="115" t="str">
        <f t="shared" si="13"/>
        <v>►</v>
      </c>
      <c r="C57" s="190" t="str">
        <f>C17</f>
        <v>B BEIGNETS D'ACACIA | pâtisserie--Beignets| Auteur &gt; Cuisine Actuelle</v>
      </c>
      <c r="D57" s="190">
        <f>D17</f>
        <v>4</v>
      </c>
      <c r="E57" s="191" t="str">
        <f>E17</f>
        <v>personnes</v>
      </c>
      <c r="F57" s="192" t="str">
        <f>F17</f>
        <v>Recette mère ► Beignets d'acacia</v>
      </c>
      <c r="G57" s="533"/>
      <c r="H57" s="533"/>
      <c r="I57" s="533"/>
      <c r="J57" s="533"/>
      <c r="K57" s="533"/>
      <c r="L57" s="2191" t="str">
        <f>IF(ISBLANK(M57),"",LARGE(L48:L56,1)+1)</f>
        <v/>
      </c>
      <c r="M57" s="1822"/>
      <c r="N57" s="1822"/>
      <c r="O57" s="1822"/>
      <c r="P57" s="1822"/>
      <c r="Q57" s="1822"/>
      <c r="R57" s="1822"/>
      <c r="S57" s="1822"/>
      <c r="T57" s="2120"/>
      <c r="W57" s="2192" t="str">
        <f t="shared" si="6"/>
        <v>►</v>
      </c>
      <c r="X57" s="2184">
        <v>1</v>
      </c>
      <c r="Z57" s="2168" cm="1">
        <f t="array" ref="Z57">SUMPRODUCT(LEN(AA57:AG57))</f>
        <v>0</v>
      </c>
      <c r="AA57" s="2169"/>
      <c r="AB57" s="2169"/>
      <c r="AC57" s="2169"/>
      <c r="AD57" s="2169"/>
      <c r="AE57" s="2169"/>
      <c r="AF57" s="2169"/>
      <c r="AG57" s="2171"/>
      <c r="AH57" s="1659" t="s">
        <v>22</v>
      </c>
      <c r="AI57" s="261"/>
      <c r="AJ57" s="212" t="s">
        <v>224</v>
      </c>
      <c r="AK57" s="49"/>
      <c r="AL57" s="49"/>
      <c r="AM57" s="49"/>
      <c r="AN57" s="49"/>
      <c r="AO57" s="50"/>
      <c r="AQ57" s="2880"/>
      <c r="AR57" s="2880"/>
      <c r="AT57" s="2540"/>
      <c r="AU57" s="2540"/>
      <c r="AW57" s="2831"/>
      <c r="AX57" s="2831"/>
      <c r="AZ57" s="2833"/>
      <c r="BA57" s="2833"/>
      <c r="BC57" s="2884"/>
      <c r="BD57" s="2884"/>
      <c r="BF57" s="2837"/>
      <c r="BG57" s="2837"/>
      <c r="BI57" s="2843"/>
      <c r="BJ57" s="2843"/>
      <c r="BL57" s="2839"/>
      <c r="BM57" s="2839"/>
      <c r="BO57" s="2817"/>
      <c r="BP57" s="2817"/>
      <c r="BR57" s="2819"/>
      <c r="BS57" s="2819"/>
      <c r="BU57" s="2825"/>
      <c r="BV57" s="2825"/>
      <c r="CG57" s="3">
        <v>1</v>
      </c>
    </row>
    <row r="58" spans="2:85" ht="21" customHeight="1" thickBot="1">
      <c r="B58" s="115" t="str">
        <f t="shared" si="13"/>
        <v>►</v>
      </c>
      <c r="C58" s="190" t="str">
        <f>C17</f>
        <v>B BEIGNETS D'ACACIA | pâtisserie--Beignets| Auteur &gt; Cuisine Actuelle</v>
      </c>
      <c r="D58" s="190">
        <f>D17</f>
        <v>4</v>
      </c>
      <c r="E58" s="191" t="str">
        <f>E17</f>
        <v>personnes</v>
      </c>
      <c r="F58" s="192" t="str">
        <f>F17</f>
        <v>Recette mère ► Beignets d'acacia</v>
      </c>
      <c r="G58" s="533"/>
      <c r="H58" s="533"/>
      <c r="I58" s="533"/>
      <c r="J58" s="533"/>
      <c r="K58" s="533"/>
      <c r="L58" s="2191" t="str">
        <f>IF(ISBLANK(M58),"",LARGE(L48:L57,1)+1)</f>
        <v/>
      </c>
      <c r="M58" s="1822"/>
      <c r="N58" s="1822"/>
      <c r="O58" s="1822"/>
      <c r="P58" s="1822"/>
      <c r="Q58" s="1822"/>
      <c r="R58" s="1822"/>
      <c r="S58" s="1822"/>
      <c r="T58" s="2120"/>
      <c r="W58" s="2192" t="str">
        <f t="shared" si="6"/>
        <v>►</v>
      </c>
      <c r="X58" s="2184">
        <v>1</v>
      </c>
      <c r="Z58" s="2168" cm="1">
        <f t="array" ref="Z58">SUMPRODUCT(LEN(AA58:AG58))</f>
        <v>0</v>
      </c>
      <c r="AA58" s="2169"/>
      <c r="AB58" s="2169"/>
      <c r="AC58" s="2169"/>
      <c r="AD58" s="2169"/>
      <c r="AE58" s="2169"/>
      <c r="AF58" s="2169"/>
      <c r="AG58" s="2171"/>
      <c r="AH58" s="1659" t="s">
        <v>22</v>
      </c>
      <c r="AI58" s="261"/>
      <c r="AJ58" s="212"/>
      <c r="AK58" s="49"/>
      <c r="AL58" s="49"/>
      <c r="AM58" s="49"/>
      <c r="AN58" s="49"/>
      <c r="AO58" s="50"/>
      <c r="BF58" s="894"/>
      <c r="BG58" s="894"/>
      <c r="CG58" s="3">
        <v>1</v>
      </c>
    </row>
    <row r="59" spans="2:85" ht="21" customHeight="1">
      <c r="B59" s="115" t="str">
        <f t="shared" si="13"/>
        <v>►</v>
      </c>
      <c r="C59" s="190" t="str">
        <f>C17</f>
        <v>B BEIGNETS D'ACACIA | pâtisserie--Beignets| Auteur &gt; Cuisine Actuelle</v>
      </c>
      <c r="D59" s="190">
        <f>D17</f>
        <v>4</v>
      </c>
      <c r="E59" s="191" t="str">
        <f>E17</f>
        <v>personnes</v>
      </c>
      <c r="F59" s="192" t="str">
        <f>F17</f>
        <v>Recette mère ► Beignets d'acacia</v>
      </c>
      <c r="G59" s="533"/>
      <c r="H59" s="533"/>
      <c r="I59" s="533"/>
      <c r="J59" s="533"/>
      <c r="K59" s="533"/>
      <c r="L59" s="2191" t="str">
        <f>IF(ISBLANK(M59),"",LARGE(L48:L58,1)+1)</f>
        <v/>
      </c>
      <c r="M59" s="1822"/>
      <c r="N59" s="1822"/>
      <c r="O59" s="1822"/>
      <c r="P59" s="1822"/>
      <c r="Q59" s="1822"/>
      <c r="R59" s="1822"/>
      <c r="S59" s="1822"/>
      <c r="T59" s="2120"/>
      <c r="W59" s="2192" t="str">
        <f t="shared" si="6"/>
        <v>►</v>
      </c>
      <c r="X59" s="2184">
        <v>1</v>
      </c>
      <c r="Z59" s="2168" cm="1">
        <f t="array" ref="Z59">SUMPRODUCT(LEN(AA59:AG59))</f>
        <v>0</v>
      </c>
      <c r="AA59" s="2169"/>
      <c r="AB59" s="2169"/>
      <c r="AC59" s="2169"/>
      <c r="AD59" s="2169"/>
      <c r="AE59" s="2169"/>
      <c r="AF59" s="2169"/>
      <c r="AG59" s="2171"/>
      <c r="AH59" s="1659" t="s">
        <v>22</v>
      </c>
      <c r="AI59" s="270"/>
      <c r="AJ59" s="271" t="s">
        <v>230</v>
      </c>
      <c r="AK59" s="49"/>
      <c r="AL59" s="49"/>
      <c r="AM59" s="49"/>
      <c r="AN59" s="49"/>
      <c r="AO59" s="50"/>
      <c r="AQ59" s="2900" t="s">
        <v>1174</v>
      </c>
      <c r="AR59" s="2900"/>
      <c r="AT59" s="2539" t="s">
        <v>1175</v>
      </c>
      <c r="AU59" s="2539"/>
      <c r="AW59" s="2830" t="s">
        <v>1176</v>
      </c>
      <c r="AX59" s="2830"/>
      <c r="AZ59" s="2832" t="s">
        <v>1177</v>
      </c>
      <c r="BA59" s="2832"/>
      <c r="BC59" s="2883" t="s">
        <v>1178</v>
      </c>
      <c r="BD59" s="2883"/>
      <c r="BF59" s="2836" t="s">
        <v>1179</v>
      </c>
      <c r="BG59" s="2836"/>
      <c r="BI59" s="2842" t="s">
        <v>1180</v>
      </c>
      <c r="BJ59" s="2842"/>
      <c r="BL59" s="2838" t="s">
        <v>1181</v>
      </c>
      <c r="BM59" s="2838"/>
      <c r="BO59" s="2816" t="s">
        <v>1182</v>
      </c>
      <c r="BP59" s="2816"/>
      <c r="BR59" s="2818" t="s">
        <v>1183</v>
      </c>
      <c r="BS59" s="2818"/>
      <c r="BU59" s="2824" t="s">
        <v>1184</v>
      </c>
      <c r="BV59" s="2824"/>
      <c r="CG59" s="3">
        <v>1</v>
      </c>
    </row>
    <row r="60" spans="2:85" ht="21" customHeight="1">
      <c r="B60" s="115" t="str">
        <f t="shared" si="13"/>
        <v>►</v>
      </c>
      <c r="C60" s="190" t="str">
        <f>C17</f>
        <v>B BEIGNETS D'ACACIA | pâtisserie--Beignets| Auteur &gt; Cuisine Actuelle</v>
      </c>
      <c r="D60" s="190">
        <f>D17</f>
        <v>4</v>
      </c>
      <c r="E60" s="191" t="str">
        <f>E17</f>
        <v>personnes</v>
      </c>
      <c r="F60" s="192" t="str">
        <f>F17</f>
        <v>Recette mère ► Beignets d'acacia</v>
      </c>
      <c r="G60" s="533"/>
      <c r="H60" s="533"/>
      <c r="I60" s="533"/>
      <c r="J60" s="533"/>
      <c r="K60" s="533"/>
      <c r="L60" s="2191" t="str">
        <f>IF(ISBLANK(M60),"",LARGE(L48:L59,1)+1)</f>
        <v/>
      </c>
      <c r="M60" s="1822"/>
      <c r="N60" s="1822"/>
      <c r="O60" s="1822"/>
      <c r="P60" s="1822"/>
      <c r="Q60" s="1822"/>
      <c r="R60" s="1822"/>
      <c r="S60" s="1822"/>
      <c r="T60" s="2120"/>
      <c r="W60" s="2192" t="str">
        <f t="shared" si="6"/>
        <v>►</v>
      </c>
      <c r="X60" s="2184">
        <v>1</v>
      </c>
      <c r="Z60" s="2168" cm="1">
        <f t="array" ref="Z60">SUMPRODUCT(LEN(AA60:AG60))</f>
        <v>0</v>
      </c>
      <c r="AA60" s="2169"/>
      <c r="AB60" s="2169"/>
      <c r="AC60" s="2169"/>
      <c r="AD60" s="2169"/>
      <c r="AE60" s="2169"/>
      <c r="AF60" s="2169"/>
      <c r="AG60" s="2171"/>
      <c r="AH60" s="1659" t="s">
        <v>22</v>
      </c>
      <c r="AI60" s="261"/>
      <c r="AJ60" s="212"/>
      <c r="AK60" s="49"/>
      <c r="AL60" s="49"/>
      <c r="AM60" s="49"/>
      <c r="AN60" s="49"/>
      <c r="AO60" s="50"/>
      <c r="AQ60" s="2901"/>
      <c r="AR60" s="2901"/>
      <c r="AT60" s="2540"/>
      <c r="AU60" s="2540"/>
      <c r="AW60" s="2831"/>
      <c r="AX60" s="2831"/>
      <c r="AZ60" s="2833"/>
      <c r="BA60" s="2833"/>
      <c r="BC60" s="2884"/>
      <c r="BD60" s="2884"/>
      <c r="BF60" s="2837"/>
      <c r="BG60" s="2837"/>
      <c r="BI60" s="2843"/>
      <c r="BJ60" s="2843"/>
      <c r="BL60" s="2839"/>
      <c r="BM60" s="2839"/>
      <c r="BO60" s="2817"/>
      <c r="BP60" s="2817"/>
      <c r="BR60" s="2819"/>
      <c r="BS60" s="2819"/>
      <c r="BU60" s="2825"/>
      <c r="BV60" s="2825"/>
      <c r="CG60" s="3">
        <v>1</v>
      </c>
    </row>
    <row r="61" spans="2:85" ht="21" customHeight="1" thickBot="1">
      <c r="B61" s="115" t="str">
        <f t="shared" si="13"/>
        <v>►</v>
      </c>
      <c r="C61" s="190" t="str">
        <f>C17</f>
        <v>B BEIGNETS D'ACACIA | pâtisserie--Beignets| Auteur &gt; Cuisine Actuelle</v>
      </c>
      <c r="D61" s="190">
        <f>D17</f>
        <v>4</v>
      </c>
      <c r="E61" s="191" t="str">
        <f>E17</f>
        <v>personnes</v>
      </c>
      <c r="F61" s="192" t="str">
        <f>F17</f>
        <v>Recette mère ► Beignets d'acacia</v>
      </c>
      <c r="G61" s="533"/>
      <c r="H61" s="533"/>
      <c r="I61" s="533"/>
      <c r="J61" s="533"/>
      <c r="K61" s="533"/>
      <c r="L61" s="2191" t="str">
        <f>IF(ISBLANK(M61),"",LARGE(L48:L60,1)+1)</f>
        <v/>
      </c>
      <c r="M61" s="1822"/>
      <c r="N61" s="1822"/>
      <c r="O61" s="1822"/>
      <c r="P61" s="1822"/>
      <c r="Q61" s="1822"/>
      <c r="R61" s="1822"/>
      <c r="S61" s="1822"/>
      <c r="T61" s="2120"/>
      <c r="W61" s="2192" t="str">
        <f t="shared" si="6"/>
        <v>►</v>
      </c>
      <c r="X61" s="2950" t="s">
        <v>8599</v>
      </c>
      <c r="Z61" s="2168" cm="1">
        <f t="array" ref="Z61">SUMPRODUCT(LEN(AA61:AG61))</f>
        <v>0</v>
      </c>
      <c r="AA61" s="2169"/>
      <c r="AB61" s="2169"/>
      <c r="AC61" s="2169"/>
      <c r="AD61" s="2169"/>
      <c r="AE61" s="2169"/>
      <c r="AF61" s="2169"/>
      <c r="AG61" s="2171"/>
      <c r="AH61" s="1659" t="s">
        <v>22</v>
      </c>
      <c r="AI61" s="274" t="s">
        <v>80</v>
      </c>
      <c r="AJ61" s="275" t="s">
        <v>81</v>
      </c>
      <c r="AK61" s="276"/>
      <c r="AL61" s="2559" t="s">
        <v>82</v>
      </c>
      <c r="AM61" s="2553" t="s">
        <v>83</v>
      </c>
      <c r="AN61" s="2558" t="s">
        <v>84</v>
      </c>
      <c r="AO61" s="277" t="s">
        <v>85</v>
      </c>
      <c r="BF61" s="894"/>
      <c r="BG61" s="894"/>
      <c r="CG61" s="3">
        <v>1</v>
      </c>
    </row>
    <row r="62" spans="2:85" ht="21" customHeight="1">
      <c r="B62" s="115" t="str">
        <f t="shared" si="13"/>
        <v>►</v>
      </c>
      <c r="C62" s="190" t="str">
        <f>C17</f>
        <v>B BEIGNETS D'ACACIA | pâtisserie--Beignets| Auteur &gt; Cuisine Actuelle</v>
      </c>
      <c r="D62" s="190">
        <f>D17</f>
        <v>4</v>
      </c>
      <c r="E62" s="191" t="str">
        <f>E17</f>
        <v>personnes</v>
      </c>
      <c r="F62" s="192" t="str">
        <f>F17</f>
        <v>Recette mère ► Beignets d'acacia</v>
      </c>
      <c r="G62" s="533"/>
      <c r="H62" s="533"/>
      <c r="I62" s="533"/>
      <c r="J62" s="533"/>
      <c r="K62" s="533"/>
      <c r="L62" s="2191" t="str">
        <f>IF(ISBLANK(M62),"",LARGE(L48:L61,1)+1)</f>
        <v/>
      </c>
      <c r="M62" s="1822"/>
      <c r="N62" s="1822"/>
      <c r="O62" s="1822"/>
      <c r="P62" s="1822"/>
      <c r="Q62" s="1822"/>
      <c r="R62" s="1822"/>
      <c r="S62" s="1822"/>
      <c r="T62" s="2120"/>
      <c r="W62" s="2192" t="str">
        <f t="shared" si="6"/>
        <v>►</v>
      </c>
      <c r="X62" s="2950"/>
      <c r="Z62" s="2168" cm="1">
        <f t="array" ref="Z62">SUMPRODUCT(LEN(AA62:AG62))</f>
        <v>0</v>
      </c>
      <c r="AA62" s="2169"/>
      <c r="AB62" s="2169"/>
      <c r="AC62" s="2169"/>
      <c r="AD62" s="2169"/>
      <c r="AE62" s="2169"/>
      <c r="AF62" s="2169"/>
      <c r="AG62" s="2171"/>
      <c r="AH62" s="1659" t="s">
        <v>22</v>
      </c>
      <c r="AI62" s="278" t="s">
        <v>94</v>
      </c>
      <c r="AJ62" s="95" t="s">
        <v>95</v>
      </c>
      <c r="AK62" s="96" t="s">
        <v>96</v>
      </c>
      <c r="AL62" s="2527"/>
      <c r="AM62" s="2529"/>
      <c r="AN62" s="2531"/>
      <c r="AO62" s="279" t="s">
        <v>97</v>
      </c>
      <c r="AQ62" s="2902" t="s">
        <v>1185</v>
      </c>
      <c r="AR62" s="2902"/>
      <c r="AT62" s="2539" t="s">
        <v>1186</v>
      </c>
      <c r="AU62" s="2539"/>
      <c r="AW62" s="2830" t="s">
        <v>1187</v>
      </c>
      <c r="AX62" s="2830"/>
      <c r="AZ62" s="2832" t="s">
        <v>1188</v>
      </c>
      <c r="BA62" s="2832"/>
      <c r="BC62" s="2883" t="s">
        <v>1189</v>
      </c>
      <c r="BD62" s="2883"/>
      <c r="BF62" s="2836" t="s">
        <v>1190</v>
      </c>
      <c r="BG62" s="2836"/>
      <c r="BI62" s="2842" t="s">
        <v>1191</v>
      </c>
      <c r="BJ62" s="2842"/>
      <c r="BL62" s="2838" t="s">
        <v>1192</v>
      </c>
      <c r="BM62" s="2838"/>
      <c r="BO62" s="2816" t="s">
        <v>1193</v>
      </c>
      <c r="BP62" s="2816"/>
      <c r="BR62" s="2818" t="s">
        <v>1194</v>
      </c>
      <c r="BS62" s="2818"/>
      <c r="BU62" s="2824" t="s">
        <v>1195</v>
      </c>
      <c r="BV62" s="2824"/>
      <c r="CG62" s="3">
        <v>1</v>
      </c>
    </row>
    <row r="63" spans="2:85" ht="21" customHeight="1">
      <c r="B63" s="115" t="str">
        <f t="shared" si="13"/>
        <v>►</v>
      </c>
      <c r="C63" s="190" t="str">
        <f>C17</f>
        <v>B BEIGNETS D'ACACIA | pâtisserie--Beignets| Auteur &gt; Cuisine Actuelle</v>
      </c>
      <c r="D63" s="190">
        <f>D17</f>
        <v>4</v>
      </c>
      <c r="E63" s="191" t="str">
        <f>E17</f>
        <v>personnes</v>
      </c>
      <c r="F63" s="192" t="str">
        <f>F17</f>
        <v>Recette mère ► Beignets d'acacia</v>
      </c>
      <c r="G63" s="533"/>
      <c r="H63" s="533"/>
      <c r="I63" s="533"/>
      <c r="J63" s="533"/>
      <c r="K63" s="533"/>
      <c r="L63" s="2191" t="str">
        <f>IF(ISBLANK(M63),"",LARGE(L48:L62,1)+1)</f>
        <v/>
      </c>
      <c r="M63" s="1822"/>
      <c r="N63" s="1822"/>
      <c r="O63" s="1822"/>
      <c r="P63" s="1822"/>
      <c r="Q63" s="1822"/>
      <c r="R63" s="1822"/>
      <c r="S63" s="1822"/>
      <c r="T63" s="2120"/>
      <c r="W63" s="2192" t="str">
        <f t="shared" si="6"/>
        <v>►</v>
      </c>
      <c r="X63" s="2950"/>
      <c r="Z63" s="2168" cm="1">
        <f t="array" ref="Z63">SUMPRODUCT(LEN(AA63:AG63))</f>
        <v>0</v>
      </c>
      <c r="AA63" s="2169"/>
      <c r="AB63" s="2169"/>
      <c r="AC63" s="2169"/>
      <c r="AD63" s="2169"/>
      <c r="AE63" s="2169"/>
      <c r="AF63" s="2169"/>
      <c r="AG63" s="2171"/>
      <c r="AH63" s="1659" t="s">
        <v>22</v>
      </c>
      <c r="AI63" s="282">
        <v>2</v>
      </c>
      <c r="AJ63" s="101"/>
      <c r="AK63" s="102" t="s">
        <v>96</v>
      </c>
      <c r="AL63" s="103">
        <v>1</v>
      </c>
      <c r="AM63" s="104" t="s">
        <v>99</v>
      </c>
      <c r="AN63" s="105">
        <v>1</v>
      </c>
      <c r="AO63" s="283" t="s">
        <v>100</v>
      </c>
      <c r="AQ63" s="2903"/>
      <c r="AR63" s="2903"/>
      <c r="AT63" s="2540"/>
      <c r="AU63" s="2540"/>
      <c r="AW63" s="2831"/>
      <c r="AX63" s="2831"/>
      <c r="AZ63" s="2833"/>
      <c r="BA63" s="2833"/>
      <c r="BC63" s="2884"/>
      <c r="BD63" s="2884"/>
      <c r="BF63" s="2837"/>
      <c r="BG63" s="2837"/>
      <c r="BI63" s="2843"/>
      <c r="BJ63" s="2843"/>
      <c r="BL63" s="2839"/>
      <c r="BM63" s="2839"/>
      <c r="BO63" s="2817"/>
      <c r="BP63" s="2817"/>
      <c r="BR63" s="2819"/>
      <c r="BS63" s="2819"/>
      <c r="BU63" s="2825"/>
      <c r="BV63" s="2825"/>
      <c r="CG63" s="3">
        <v>1</v>
      </c>
    </row>
    <row r="64" spans="2:85" ht="21" customHeight="1" thickBot="1">
      <c r="B64" s="115" t="str">
        <f t="shared" si="13"/>
        <v>►</v>
      </c>
      <c r="C64" s="190" t="str">
        <f>C17</f>
        <v>B BEIGNETS D'ACACIA | pâtisserie--Beignets| Auteur &gt; Cuisine Actuelle</v>
      </c>
      <c r="D64" s="190">
        <f>D17</f>
        <v>4</v>
      </c>
      <c r="E64" s="191" t="str">
        <f>E17</f>
        <v>personnes</v>
      </c>
      <c r="F64" s="192" t="str">
        <f>F17</f>
        <v>Recette mère ► Beignets d'acacia</v>
      </c>
      <c r="G64" s="533"/>
      <c r="H64" s="533"/>
      <c r="I64" s="533"/>
      <c r="J64" s="533"/>
      <c r="K64" s="533"/>
      <c r="L64" s="2191" t="str">
        <f>IF(ISBLANK(M64),"",LARGE(L48:L63,1)+1)</f>
        <v/>
      </c>
      <c r="M64" s="1822"/>
      <c r="N64" s="1822"/>
      <c r="O64" s="1822"/>
      <c r="P64" s="1822"/>
      <c r="Q64" s="1822"/>
      <c r="R64" s="1822"/>
      <c r="S64" s="1822"/>
      <c r="T64" s="2120"/>
      <c r="W64" s="2192" t="str">
        <f t="shared" si="6"/>
        <v>►</v>
      </c>
      <c r="X64" s="2950" t="s">
        <v>8600</v>
      </c>
      <c r="Z64" s="2168" cm="1">
        <f t="array" ref="Z64">SUMPRODUCT(LEN(AA64:AG64))</f>
        <v>0</v>
      </c>
      <c r="AA64" s="2169"/>
      <c r="AB64" s="2169"/>
      <c r="AC64" s="2169"/>
      <c r="AD64" s="2169"/>
      <c r="AE64" s="2169"/>
      <c r="AF64" s="2169"/>
      <c r="AG64" s="2171"/>
      <c r="AH64" s="1659" t="s">
        <v>22</v>
      </c>
      <c r="AI64" s="282">
        <v>2</v>
      </c>
      <c r="AJ64" s="101"/>
      <c r="AK64" s="102" t="s">
        <v>96</v>
      </c>
      <c r="AL64" s="103">
        <v>10</v>
      </c>
      <c r="AM64" s="116" t="s">
        <v>102</v>
      </c>
      <c r="AN64" s="105">
        <v>1</v>
      </c>
      <c r="AO64" s="283" t="s">
        <v>103</v>
      </c>
      <c r="BF64" s="894"/>
      <c r="BG64" s="894"/>
      <c r="CG64" s="3">
        <v>1</v>
      </c>
    </row>
    <row r="65" spans="2:85" ht="21" customHeight="1" thickBot="1">
      <c r="B65" s="115" t="str">
        <f>IF(OR(G65&lt;&gt;"",H65&lt;&gt; "",I65&lt;&gt;"",J65&lt;&gt;""),"A", "►")</f>
        <v>A</v>
      </c>
      <c r="C65" s="190" t="str">
        <f>C17</f>
        <v>B BEIGNETS D'ACACIA | pâtisserie--Beignets| Auteur &gt; Cuisine Actuelle</v>
      </c>
      <c r="D65" s="190">
        <f>D17</f>
        <v>4</v>
      </c>
      <c r="E65" s="191" t="str">
        <f>E17</f>
        <v>personnes</v>
      </c>
      <c r="F65" s="192" t="str">
        <f>F17</f>
        <v>Recette mère ► Beignets d'acacia</v>
      </c>
      <c r="G65" s="533"/>
      <c r="H65" s="2193" t="s">
        <v>216</v>
      </c>
      <c r="I65" s="206" t="s">
        <v>1419</v>
      </c>
      <c r="J65" s="206"/>
      <c r="K65" s="206"/>
      <c r="L65" s="206"/>
      <c r="M65" s="206"/>
      <c r="N65" s="206"/>
      <c r="O65" s="206"/>
      <c r="P65" s="206"/>
      <c r="Q65" s="206"/>
      <c r="R65" s="206"/>
      <c r="S65" s="206"/>
      <c r="T65" s="1145"/>
      <c r="W65" s="2192" t="str">
        <f t="shared" si="6"/>
        <v>A</v>
      </c>
      <c r="X65" s="2950"/>
      <c r="Z65" s="2168" cm="1">
        <f t="array" ref="Z65">SUMPRODUCT(LEN(AA65:AG65))</f>
        <v>0</v>
      </c>
      <c r="AA65" s="2169"/>
      <c r="AB65" s="2169"/>
      <c r="AC65" s="2169"/>
      <c r="AD65" s="2169"/>
      <c r="AE65" s="2169"/>
      <c r="AF65" s="2169"/>
      <c r="AG65" s="2171"/>
      <c r="AH65" s="1659" t="s">
        <v>22</v>
      </c>
      <c r="AI65" s="48"/>
      <c r="AJ65" s="49"/>
      <c r="AK65" s="49"/>
      <c r="AL65" s="49"/>
      <c r="AM65" s="49"/>
      <c r="AN65" s="49"/>
      <c r="AO65" s="50"/>
      <c r="AQ65" s="2904" t="s">
        <v>1196</v>
      </c>
      <c r="AR65" s="2904"/>
      <c r="AT65" s="2841" t="s">
        <v>1197</v>
      </c>
      <c r="AU65" s="2841"/>
      <c r="AW65" s="2830" t="s">
        <v>1198</v>
      </c>
      <c r="AX65" s="2830"/>
      <c r="AZ65" s="2832" t="s">
        <v>1199</v>
      </c>
      <c r="BA65" s="2832"/>
      <c r="BC65" s="2834" t="s">
        <v>1200</v>
      </c>
      <c r="BD65" s="2834"/>
      <c r="BF65" s="2836" t="s">
        <v>1201</v>
      </c>
      <c r="BG65" s="2836"/>
      <c r="BI65" s="2842" t="s">
        <v>1202</v>
      </c>
      <c r="BJ65" s="2842"/>
      <c r="BL65" s="2838" t="s">
        <v>1203</v>
      </c>
      <c r="BM65" s="2838"/>
      <c r="BO65" s="2816" t="s">
        <v>1204</v>
      </c>
      <c r="BP65" s="2816"/>
      <c r="BR65" s="2818" t="s">
        <v>1205</v>
      </c>
      <c r="BS65" s="2818"/>
      <c r="BU65" s="2824" t="s">
        <v>1206</v>
      </c>
      <c r="BV65" s="2824"/>
      <c r="CG65" s="3">
        <v>1</v>
      </c>
    </row>
    <row r="66" spans="2:85" ht="21" customHeight="1">
      <c r="B66" s="115" t="str">
        <f>IF(OR(G66&lt;&gt;"",H66&lt;&gt; "",I66&lt;&gt;"",J66&lt;&gt;""),"A", "►")</f>
        <v>►</v>
      </c>
      <c r="C66" s="190" t="str">
        <f>C17</f>
        <v>B BEIGNETS D'ACACIA | pâtisserie--Beignets| Auteur &gt; Cuisine Actuelle</v>
      </c>
      <c r="D66" s="190">
        <f>D17</f>
        <v>4</v>
      </c>
      <c r="E66" s="191" t="str">
        <f>E17</f>
        <v>personnes</v>
      </c>
      <c r="F66" s="192" t="str">
        <f>F17</f>
        <v>Recette mère ► Beignets d'acacia</v>
      </c>
      <c r="G66" s="1828"/>
      <c r="H66" s="1829"/>
      <c r="I66" s="1829"/>
      <c r="J66" s="1829"/>
      <c r="K66" s="1829"/>
      <c r="L66" s="1829"/>
      <c r="M66" s="1830" t="s">
        <v>205</v>
      </c>
      <c r="N66" s="235"/>
      <c r="O66" s="235"/>
      <c r="P66" s="235"/>
      <c r="Q66" s="235"/>
      <c r="R66" s="235"/>
      <c r="S66" s="235"/>
      <c r="T66" s="1146"/>
      <c r="W66" s="2192" t="str">
        <f t="shared" si="6"/>
        <v>►</v>
      </c>
      <c r="X66" s="2950"/>
      <c r="Z66" s="2168" cm="1">
        <f t="array" ref="Z66">SUMPRODUCT(LEN(AA66:AG66))</f>
        <v>0</v>
      </c>
      <c r="AA66" s="2169"/>
      <c r="AB66" s="2169"/>
      <c r="AC66" s="2169"/>
      <c r="AD66" s="2169"/>
      <c r="AE66" s="2169"/>
      <c r="AF66" s="2169"/>
      <c r="AG66" s="2171"/>
      <c r="AH66" s="1659" t="s">
        <v>22</v>
      </c>
      <c r="AI66" s="284" t="s">
        <v>51</v>
      </c>
      <c r="AJ66" s="92" t="s">
        <v>86</v>
      </c>
      <c r="AK66" s="2563" t="s">
        <v>87</v>
      </c>
      <c r="AL66" s="2523" t="s">
        <v>86</v>
      </c>
      <c r="AM66" s="2560" t="s">
        <v>88</v>
      </c>
      <c r="AN66" s="2561" t="s">
        <v>89</v>
      </c>
      <c r="AO66" s="285"/>
      <c r="AQ66" s="2905"/>
      <c r="AR66" s="2905"/>
      <c r="AT66" s="2714"/>
      <c r="AU66" s="2714"/>
      <c r="AW66" s="2831"/>
      <c r="AX66" s="2831"/>
      <c r="AZ66" s="2833"/>
      <c r="BA66" s="2833"/>
      <c r="BC66" s="2835"/>
      <c r="BD66" s="2835"/>
      <c r="BF66" s="2837"/>
      <c r="BG66" s="2837"/>
      <c r="BI66" s="2843"/>
      <c r="BJ66" s="2843"/>
      <c r="BL66" s="2839"/>
      <c r="BM66" s="2839"/>
      <c r="BO66" s="2817"/>
      <c r="BP66" s="2817"/>
      <c r="BR66" s="2819"/>
      <c r="BS66" s="2819"/>
      <c r="BU66" s="2825"/>
      <c r="BV66" s="2825"/>
      <c r="CG66" s="3">
        <v>1</v>
      </c>
    </row>
    <row r="67" spans="2:85" ht="21" customHeight="1" thickBot="1">
      <c r="B67" s="115" t="s">
        <v>16</v>
      </c>
      <c r="C67" s="190" t="str">
        <f>C17</f>
        <v>B BEIGNETS D'ACACIA | pâtisserie--Beignets| Auteur &gt; Cuisine Actuelle</v>
      </c>
      <c r="D67" s="190">
        <f>D17</f>
        <v>4</v>
      </c>
      <c r="E67" s="191" t="str">
        <f>E17</f>
        <v>personnes</v>
      </c>
      <c r="F67" s="192" t="str">
        <f>F17</f>
        <v>Recette mère ► Beignets d'acacia</v>
      </c>
      <c r="G67" s="1147"/>
      <c r="H67" s="1147"/>
      <c r="I67" s="1147" t="s">
        <v>209</v>
      </c>
      <c r="J67" s="239" t="s">
        <v>8601</v>
      </c>
      <c r="K67" s="531"/>
      <c r="L67" s="531"/>
      <c r="M67" s="531"/>
      <c r="N67" s="531"/>
      <c r="O67" s="531"/>
      <c r="P67" s="531"/>
      <c r="Q67" s="531"/>
      <c r="R67" s="531"/>
      <c r="S67" s="9"/>
      <c r="T67" s="41"/>
      <c r="W67" s="2192" t="str">
        <f t="shared" si="6"/>
        <v>►</v>
      </c>
      <c r="X67" s="2194" t="s">
        <v>8602</v>
      </c>
      <c r="Z67" s="2168" cm="1">
        <f t="array" ref="Z67">SUMPRODUCT(LEN(AA67:AG67))</f>
        <v>0</v>
      </c>
      <c r="AA67" s="2169"/>
      <c r="AB67" s="2169"/>
      <c r="AC67" s="2169"/>
      <c r="AD67" s="2169"/>
      <c r="AE67" s="2169"/>
      <c r="AF67" s="2169"/>
      <c r="AG67" s="2171"/>
      <c r="AH67" s="1659" t="s">
        <v>22</v>
      </c>
      <c r="AI67" s="286" t="s">
        <v>98</v>
      </c>
      <c r="AJ67" s="99">
        <v>1</v>
      </c>
      <c r="AK67" s="2564"/>
      <c r="AL67" s="2524"/>
      <c r="AM67" s="2542"/>
      <c r="AN67" s="2562"/>
      <c r="AO67" s="285"/>
      <c r="BF67" s="894"/>
      <c r="BG67" s="894"/>
      <c r="CG67" s="3">
        <v>1</v>
      </c>
    </row>
    <row r="68" spans="2:85" ht="21" customHeight="1">
      <c r="B68" s="2190" t="s">
        <v>11</v>
      </c>
      <c r="C68" s="243" t="str">
        <f>C17</f>
        <v>B BEIGNETS D'ACACIA | pâtisserie--Beignets| Auteur &gt; Cuisine Actuelle</v>
      </c>
      <c r="D68" s="243">
        <f>D17</f>
        <v>4</v>
      </c>
      <c r="E68" s="244" t="str">
        <f>E17</f>
        <v>personnes</v>
      </c>
      <c r="F68" s="245" t="str">
        <f>F17</f>
        <v>Recette mère ► Beignets d'acacia</v>
      </c>
      <c r="G68" s="246" t="s">
        <v>8459</v>
      </c>
      <c r="H68" s="247"/>
      <c r="I68" s="248"/>
      <c r="J68" s="249"/>
      <c r="K68" s="248"/>
      <c r="L68" s="248"/>
      <c r="M68" s="248"/>
      <c r="N68" s="248"/>
      <c r="O68" s="248"/>
      <c r="P68" s="248"/>
      <c r="Q68" s="248"/>
      <c r="R68" s="248"/>
      <c r="S68" s="248"/>
      <c r="T68" s="604"/>
      <c r="W68" s="2195" t="str">
        <f t="shared" si="6"/>
        <v>A</v>
      </c>
      <c r="X68" s="2196" t="s">
        <v>8603</v>
      </c>
      <c r="Z68" s="2168" cm="1">
        <f t="array" ref="Z68">SUMPRODUCT(LEN(AA68:AG68))</f>
        <v>0</v>
      </c>
      <c r="AA68" s="2169"/>
      <c r="AB68" s="2169"/>
      <c r="AC68" s="2169"/>
      <c r="AD68" s="2169"/>
      <c r="AE68" s="2169"/>
      <c r="AF68" s="2169"/>
      <c r="AG68" s="2171"/>
      <c r="AH68" s="1659" t="s">
        <v>22</v>
      </c>
      <c r="AI68" s="287">
        <v>58.445353594389253</v>
      </c>
      <c r="AJ68" s="108">
        <v>0.58445353594389249</v>
      </c>
      <c r="AK68" s="109">
        <v>0.2</v>
      </c>
      <c r="AL68" s="110">
        <v>4</v>
      </c>
      <c r="AM68" s="111">
        <v>0.4</v>
      </c>
      <c r="AN68" s="288" t="s">
        <v>101</v>
      </c>
      <c r="AO68" s="285"/>
      <c r="AQ68" s="2906" t="s">
        <v>1207</v>
      </c>
      <c r="AR68" s="2906"/>
      <c r="AT68" s="2539" t="s">
        <v>1208</v>
      </c>
      <c r="AU68" s="2539"/>
      <c r="AW68" s="2830" t="s">
        <v>1209</v>
      </c>
      <c r="AX68" s="2830"/>
      <c r="AZ68" s="2832" t="s">
        <v>1210</v>
      </c>
      <c r="BA68" s="2832"/>
      <c r="BC68" s="2834"/>
      <c r="BD68" s="2834"/>
      <c r="BF68" s="2836" t="s">
        <v>1211</v>
      </c>
      <c r="BG68" s="2836"/>
      <c r="BI68" s="2842" t="s">
        <v>1212</v>
      </c>
      <c r="BJ68" s="2842"/>
      <c r="BL68" s="2838" t="s">
        <v>1213</v>
      </c>
      <c r="BM68" s="2838"/>
      <c r="BO68" s="2816" t="s">
        <v>1214</v>
      </c>
      <c r="BP68" s="2816"/>
      <c r="BR68" s="2818" t="s">
        <v>1215</v>
      </c>
      <c r="BS68" s="2818"/>
      <c r="BU68" s="2824" t="s">
        <v>1216</v>
      </c>
      <c r="BV68" s="2824"/>
      <c r="CG68" s="3">
        <v>1</v>
      </c>
    </row>
    <row r="69" spans="2:85" ht="21" customHeight="1" thickBot="1">
      <c r="B69" s="2197" t="s">
        <v>11</v>
      </c>
      <c r="C69" s="2198"/>
      <c r="D69" s="2198"/>
      <c r="E69" s="2198"/>
      <c r="F69" s="2199"/>
      <c r="G69" s="2193" t="s">
        <v>216</v>
      </c>
      <c r="H69" s="2200" t="str">
        <f ca="1">CELL("nomfichier")</f>
        <v>D:\Données\1.UPRT\0-UPRT.fait\1-UPRT.FR-SITE-WEB\ff-fiches-fabrications\ff.fiches.fabrication.2023\ffr.restaurant.2023\[ff.FICHE.TRILINGUE.19.COLONNES.01.12.2025.xlsx]Nota.ES</v>
      </c>
      <c r="I69" s="2200"/>
      <c r="J69" s="2200"/>
      <c r="K69" s="2200"/>
      <c r="L69" s="2200"/>
      <c r="M69" s="2200"/>
      <c r="N69" s="2200"/>
      <c r="O69" s="2200"/>
      <c r="P69" s="2200"/>
      <c r="Q69" s="2200"/>
      <c r="R69" s="2200"/>
      <c r="S69" s="2200"/>
      <c r="T69" s="2201"/>
      <c r="W69" s="2202" t="str">
        <f t="shared" si="6"/>
        <v>A</v>
      </c>
      <c r="X69" s="2184"/>
      <c r="Z69" s="2203">
        <v>9</v>
      </c>
      <c r="AA69" s="2204">
        <v>12</v>
      </c>
      <c r="AB69" s="2204">
        <v>12</v>
      </c>
      <c r="AC69" s="2204">
        <v>3</v>
      </c>
      <c r="AD69" s="2204">
        <v>9</v>
      </c>
      <c r="AE69" s="2204">
        <v>12</v>
      </c>
      <c r="AF69" s="2204">
        <v>13</v>
      </c>
      <c r="AG69" s="2205">
        <v>40</v>
      </c>
      <c r="AH69" s="1659" t="s">
        <v>22</v>
      </c>
      <c r="AI69" s="287">
        <v>5.8445353594389253</v>
      </c>
      <c r="AJ69" s="117">
        <v>0.58445353594389249</v>
      </c>
      <c r="AK69" s="109">
        <v>0.02</v>
      </c>
      <c r="AL69" s="118">
        <v>4</v>
      </c>
      <c r="AM69" s="111">
        <v>0.04</v>
      </c>
      <c r="AN69" s="289" t="s">
        <v>104</v>
      </c>
      <c r="AO69" s="285"/>
      <c r="AQ69" s="2907"/>
      <c r="AR69" s="2907"/>
      <c r="AT69" s="2540"/>
      <c r="AU69" s="2540"/>
      <c r="AW69" s="2831"/>
      <c r="AX69" s="2831"/>
      <c r="AZ69" s="2833"/>
      <c r="BA69" s="2833"/>
      <c r="BC69" s="2835"/>
      <c r="BD69" s="2835"/>
      <c r="BF69" s="2837"/>
      <c r="BG69" s="2837"/>
      <c r="BI69" s="2843"/>
      <c r="BJ69" s="2843"/>
      <c r="BL69" s="2839"/>
      <c r="BM69" s="2839"/>
      <c r="BO69" s="2817"/>
      <c r="BP69" s="2817"/>
      <c r="BR69" s="2819"/>
      <c r="BS69" s="2819"/>
      <c r="BU69" s="2825"/>
      <c r="BV69" s="2825"/>
      <c r="CG69" s="3">
        <v>1</v>
      </c>
    </row>
    <row r="70" spans="2:85" ht="21" customHeight="1" thickBot="1">
      <c r="B70" s="2206" t="s">
        <v>11</v>
      </c>
      <c r="C70" s="910" t="s">
        <v>8604</v>
      </c>
      <c r="D70" s="910"/>
      <c r="E70" s="533"/>
      <c r="F70" s="533"/>
      <c r="G70" s="533"/>
      <c r="H70" s="533"/>
      <c r="I70" s="533"/>
      <c r="J70" s="533"/>
      <c r="K70" s="533"/>
      <c r="L70" s="2207" t="s">
        <v>8605</v>
      </c>
      <c r="M70" s="1948"/>
      <c r="N70" s="1948"/>
      <c r="O70" s="1949"/>
      <c r="P70" s="1949"/>
      <c r="Q70" s="1949"/>
      <c r="R70" s="1949"/>
      <c r="S70" s="1852"/>
      <c r="T70" s="2208" t="s">
        <v>1923</v>
      </c>
      <c r="W70" s="2209" t="str">
        <f t="shared" si="6"/>
        <v>A</v>
      </c>
      <c r="X70" s="2210" t="s">
        <v>8606</v>
      </c>
      <c r="Z70"/>
      <c r="AA70"/>
      <c r="AB70"/>
      <c r="AC70"/>
      <c r="AD70"/>
      <c r="AE70"/>
      <c r="AF70"/>
      <c r="AG70"/>
      <c r="AH70" s="1659" t="s">
        <v>22</v>
      </c>
      <c r="AI70" s="287"/>
      <c r="AJ70" s="1641"/>
      <c r="AK70" s="109"/>
      <c r="AL70" s="1642"/>
      <c r="AM70" s="111"/>
      <c r="AN70" s="1643"/>
      <c r="AO70" s="285"/>
      <c r="BF70" s="894"/>
      <c r="BG70" s="894"/>
      <c r="CG70" s="3">
        <v>1</v>
      </c>
    </row>
    <row r="71" spans="2:85" ht="21" customHeight="1">
      <c r="B71" s="22" t="s">
        <v>11</v>
      </c>
      <c r="C71" s="2211" t="str">
        <f>C77</f>
        <v xml:space="preserve">B BEIGNETS D'ACACIA | pâtisserie--Beignets|  </v>
      </c>
      <c r="D71" s="2212">
        <f>D77</f>
        <v>4</v>
      </c>
      <c r="E71" s="2212" t="str">
        <f>E77</f>
        <v>personnes</v>
      </c>
      <c r="F71" s="2213" t="str">
        <f>F77</f>
        <v>Recette mère ► Beignets d'acacia</v>
      </c>
      <c r="G71" s="2214" t="s">
        <v>22</v>
      </c>
      <c r="H71" s="2215" t="s">
        <v>23</v>
      </c>
      <c r="I71" s="2215"/>
      <c r="J71" s="2547" t="s">
        <v>8565</v>
      </c>
      <c r="K71" s="2547"/>
      <c r="L71" s="2547"/>
      <c r="M71" s="2547"/>
      <c r="N71" s="2547"/>
      <c r="O71" s="2547"/>
      <c r="P71" s="2547"/>
      <c r="Q71" s="2547"/>
      <c r="R71" s="2539" t="s">
        <v>8566</v>
      </c>
      <c r="S71" s="2539"/>
      <c r="T71" s="2951" t="str">
        <f>UPPER(LEFT(J71,1))</f>
        <v>B</v>
      </c>
      <c r="W71" s="2155" t="str">
        <f t="shared" si="6"/>
        <v>A</v>
      </c>
      <c r="X71" s="2216" t="s">
        <v>8607</v>
      </c>
      <c r="Z71" s="2938" t="s">
        <v>2593</v>
      </c>
      <c r="AA71" s="2939"/>
      <c r="AB71" s="2939"/>
      <c r="AC71" s="2939"/>
      <c r="AD71" s="2939"/>
      <c r="AE71" s="2939"/>
      <c r="AF71" s="2939"/>
      <c r="AG71" s="2940"/>
      <c r="AH71" s="1659" t="s">
        <v>22</v>
      </c>
      <c r="AI71" s="290"/>
      <c r="AJ71" s="291"/>
      <c r="AK71" s="292" t="s">
        <v>264</v>
      </c>
      <c r="AL71" s="293"/>
      <c r="AM71" s="294"/>
      <c r="AN71" s="291"/>
      <c r="AO71" s="285"/>
      <c r="AQ71" s="2908" t="s">
        <v>1217</v>
      </c>
      <c r="AR71" s="2908"/>
      <c r="AT71" s="2539" t="s">
        <v>1218</v>
      </c>
      <c r="AU71" s="2539"/>
      <c r="AW71" s="2830" t="s">
        <v>1219</v>
      </c>
      <c r="AX71" s="2830"/>
      <c r="AZ71" s="2832" t="s">
        <v>1220</v>
      </c>
      <c r="BA71" s="2832"/>
      <c r="BF71" s="2836" t="s">
        <v>1221</v>
      </c>
      <c r="BG71" s="2836"/>
      <c r="BI71" s="2842" t="s">
        <v>1222</v>
      </c>
      <c r="BJ71" s="2842"/>
      <c r="BL71" s="2838" t="s">
        <v>1223</v>
      </c>
      <c r="BM71" s="2838"/>
      <c r="BO71" s="2816" t="s">
        <v>1224</v>
      </c>
      <c r="BP71" s="2816"/>
      <c r="BR71" s="2818" t="s">
        <v>1225</v>
      </c>
      <c r="BS71" s="2818"/>
      <c r="BU71" s="2824" t="s">
        <v>1226</v>
      </c>
      <c r="BV71" s="2824"/>
      <c r="CG71" s="3">
        <v>1</v>
      </c>
    </row>
    <row r="72" spans="2:85" ht="21" customHeight="1">
      <c r="B72" s="2217" t="s">
        <v>11</v>
      </c>
      <c r="C72" s="2218" t="str">
        <f>C77</f>
        <v xml:space="preserve">B BEIGNETS D'ACACIA | pâtisserie--Beignets|  </v>
      </c>
      <c r="D72" s="2219">
        <f>D77</f>
        <v>4</v>
      </c>
      <c r="E72" s="2219" t="str">
        <f>E77</f>
        <v>personnes</v>
      </c>
      <c r="F72" s="2220" t="str">
        <f>F77</f>
        <v>Recette mère ► Beignets d'acacia</v>
      </c>
      <c r="G72" s="2221" t="s">
        <v>29</v>
      </c>
      <c r="H72" s="2222" t="s">
        <v>865</v>
      </c>
      <c r="I72" s="2222"/>
      <c r="J72" s="3022"/>
      <c r="K72" s="3022"/>
      <c r="L72" s="3022"/>
      <c r="M72" s="3022"/>
      <c r="N72" s="3022"/>
      <c r="O72" s="3022"/>
      <c r="P72" s="3022"/>
      <c r="Q72" s="3022"/>
      <c r="R72" s="2540"/>
      <c r="S72" s="2540"/>
      <c r="T72" s="2952"/>
      <c r="W72" s="2223" t="str">
        <f t="shared" si="6"/>
        <v>A</v>
      </c>
      <c r="X72" s="2184"/>
      <c r="Z72" s="2930" t="s">
        <v>1691</v>
      </c>
      <c r="AA72" s="2931" t="s">
        <v>8568</v>
      </c>
      <c r="AB72" s="2931"/>
      <c r="AC72" s="2931"/>
      <c r="AD72" s="2931"/>
      <c r="AE72" s="2931"/>
      <c r="AF72" s="2931"/>
      <c r="AG72" s="2932"/>
      <c r="AH72" s="1659" t="s">
        <v>22</v>
      </c>
      <c r="AI72" s="290"/>
      <c r="AJ72" s="291"/>
      <c r="AK72" s="295" t="s">
        <v>268</v>
      </c>
      <c r="AL72" s="293"/>
      <c r="AM72" s="294"/>
      <c r="AN72" s="291"/>
      <c r="AO72" s="285"/>
      <c r="AQ72" s="2861"/>
      <c r="AR72" s="2861"/>
      <c r="AT72" s="2540"/>
      <c r="AU72" s="2540"/>
      <c r="AW72" s="2831"/>
      <c r="AX72" s="2831"/>
      <c r="AZ72" s="2833"/>
      <c r="BA72" s="2833"/>
      <c r="BF72" s="2837"/>
      <c r="BG72" s="2837"/>
      <c r="BI72" s="2843"/>
      <c r="BJ72" s="2843"/>
      <c r="BL72" s="2839"/>
      <c r="BM72" s="2839"/>
      <c r="BO72" s="2817"/>
      <c r="BP72" s="2817"/>
      <c r="BR72" s="2819"/>
      <c r="BS72" s="2819"/>
      <c r="BU72" s="2825"/>
      <c r="BV72" s="2825"/>
      <c r="CG72" s="3">
        <v>1</v>
      </c>
    </row>
    <row r="73" spans="2:85" ht="21" customHeight="1" thickBot="1">
      <c r="B73" s="2217" t="s">
        <v>11</v>
      </c>
      <c r="C73" s="34" t="str">
        <f>C77</f>
        <v xml:space="preserve">B BEIGNETS D'ACACIA | pâtisserie--Beignets|  </v>
      </c>
      <c r="D73" s="35">
        <f>D77</f>
        <v>4</v>
      </c>
      <c r="E73" s="35" t="str">
        <f>E77</f>
        <v>personnes</v>
      </c>
      <c r="F73" s="36" t="str">
        <f>F77</f>
        <v>Recette mère ► Beignets d'acacia</v>
      </c>
      <c r="G73" s="225"/>
      <c r="H73" s="2224"/>
      <c r="I73" s="37"/>
      <c r="J73" s="38" t="s">
        <v>32</v>
      </c>
      <c r="K73" s="39" t="s">
        <v>8608</v>
      </c>
      <c r="L73" s="9"/>
      <c r="M73" s="39"/>
      <c r="N73" s="39"/>
      <c r="O73" s="39"/>
      <c r="P73" s="40"/>
      <c r="Q73" s="9"/>
      <c r="R73" s="9"/>
      <c r="S73" s="9"/>
      <c r="T73" s="41"/>
      <c r="W73" s="2223" t="str">
        <f t="shared" si="6"/>
        <v>A</v>
      </c>
      <c r="X73" s="2181"/>
      <c r="Z73" s="2930"/>
      <c r="AA73" s="2931"/>
      <c r="AB73" s="2931"/>
      <c r="AC73" s="2931"/>
      <c r="AD73" s="2931"/>
      <c r="AE73" s="2931"/>
      <c r="AF73" s="2931"/>
      <c r="AG73" s="2932"/>
      <c r="AH73" s="1659" t="s">
        <v>22</v>
      </c>
      <c r="AI73" s="290"/>
      <c r="AJ73" s="291"/>
      <c r="AK73" s="298"/>
      <c r="AL73" s="293"/>
      <c r="AM73" s="294"/>
      <c r="AN73" s="299" t="s">
        <v>89</v>
      </c>
      <c r="AO73" s="285"/>
      <c r="BF73" s="894"/>
      <c r="BG73" s="894"/>
      <c r="BR73"/>
      <c r="BS73"/>
      <c r="BU73"/>
      <c r="BV73"/>
      <c r="CG73" s="3">
        <v>1</v>
      </c>
    </row>
    <row r="74" spans="2:85" ht="21" customHeight="1">
      <c r="B74" s="2217" t="s">
        <v>11</v>
      </c>
      <c r="C74" s="34" t="str">
        <f>C77</f>
        <v xml:space="preserve">B BEIGNETS D'ACACIA | pâtisserie--Beignets|  </v>
      </c>
      <c r="D74" s="35">
        <f>D77</f>
        <v>4</v>
      </c>
      <c r="E74" s="35" t="str">
        <f>E77</f>
        <v>personnes</v>
      </c>
      <c r="F74" s="36" t="str">
        <f>F77</f>
        <v>Recette mère ► Beignets d'acacia</v>
      </c>
      <c r="G74" s="42" t="s">
        <v>33</v>
      </c>
      <c r="H74" s="43"/>
      <c r="I74" s="43"/>
      <c r="J74" s="44" t="s">
        <v>34</v>
      </c>
      <c r="K74" s="2522" t="str">
        <f>L77&amp;" "&amp;M77&amp;" ► Famille = "&amp;R71&amp;" ► "&amp;J71&amp;" "&amp;P74&amp;" "&amp;R74&amp;" "&amp;S74&amp;" "&amp;T74</f>
        <v>Recette mère ► Beignets d'acacia ► Famille = pâtisserie--Beignets ► BEIGNETS D'ACACIA  ⓫  Dupliquée pour 50 personnes</v>
      </c>
      <c r="L74" s="2522"/>
      <c r="M74" s="2522"/>
      <c r="N74" s="2522"/>
      <c r="O74" s="2522"/>
      <c r="P74" s="2522"/>
      <c r="Q74" s="9"/>
      <c r="R74" s="1773" t="s">
        <v>36</v>
      </c>
      <c r="S74" s="158">
        <v>50</v>
      </c>
      <c r="T74" s="47" t="str">
        <f>T76</f>
        <v>personnes</v>
      </c>
      <c r="W74" s="2223" t="str">
        <f t="shared" si="6"/>
        <v>A</v>
      </c>
      <c r="X74" s="2194" t="s">
        <v>8609</v>
      </c>
      <c r="Z74" s="2168" cm="1">
        <f t="array" ref="Z74">SUMPRODUCT(LEN(AA74:AG74))</f>
        <v>0</v>
      </c>
      <c r="AA74" s="2169"/>
      <c r="AB74" s="2169"/>
      <c r="AC74" s="2169"/>
      <c r="AD74" s="2170"/>
      <c r="AE74" s="2169"/>
      <c r="AF74" s="2169"/>
      <c r="AG74" s="2171"/>
      <c r="AH74" s="1659" t="s">
        <v>22</v>
      </c>
      <c r="AI74" s="290"/>
      <c r="AJ74" s="291"/>
      <c r="AK74" s="298"/>
      <c r="AL74" s="293"/>
      <c r="AM74" s="2575" t="s">
        <v>269</v>
      </c>
      <c r="AN74" s="2575"/>
      <c r="AO74" s="2576"/>
      <c r="AQ74" s="2909" t="s">
        <v>1227</v>
      </c>
      <c r="AR74" s="2909"/>
      <c r="AT74" s="2539" t="s">
        <v>1228</v>
      </c>
      <c r="AU74" s="2539"/>
      <c r="AW74" s="2830" t="s">
        <v>1229</v>
      </c>
      <c r="AX74" s="2830"/>
      <c r="AZ74" s="2832" t="s">
        <v>1230</v>
      </c>
      <c r="BA74" s="2832"/>
      <c r="BF74" s="2836" t="s">
        <v>1231</v>
      </c>
      <c r="BG74" s="2836"/>
      <c r="BI74" s="2842" t="s">
        <v>1232</v>
      </c>
      <c r="BJ74" s="2842"/>
      <c r="BL74" s="2838" t="s">
        <v>1233</v>
      </c>
      <c r="BM74" s="2838"/>
      <c r="BO74" s="2816" t="s">
        <v>1234</v>
      </c>
      <c r="BP74" s="2816"/>
      <c r="BR74" s="2818" t="s">
        <v>1235</v>
      </c>
      <c r="BS74" s="2818"/>
      <c r="BU74" s="2824" t="s">
        <v>1236</v>
      </c>
      <c r="BV74" s="2824"/>
      <c r="CG74" s="3">
        <v>1</v>
      </c>
    </row>
    <row r="75" spans="2:85" ht="21" customHeight="1">
      <c r="B75" s="2217" t="s">
        <v>11</v>
      </c>
      <c r="C75" s="34" t="str">
        <f>C77</f>
        <v xml:space="preserve">B BEIGNETS D'ACACIA | pâtisserie--Beignets|  </v>
      </c>
      <c r="D75" s="35">
        <f>D77</f>
        <v>4</v>
      </c>
      <c r="E75" s="35" t="str">
        <f>E77</f>
        <v>personnes</v>
      </c>
      <c r="F75" s="36" t="str">
        <f>F77</f>
        <v>Recette mère ► Beignets d'acacia</v>
      </c>
      <c r="G75" s="1774">
        <v>4</v>
      </c>
      <c r="H75" s="1775" t="s">
        <v>8571</v>
      </c>
      <c r="I75" s="42"/>
      <c r="J75" s="42"/>
      <c r="K75" s="2522"/>
      <c r="L75" s="2522"/>
      <c r="M75" s="2522"/>
      <c r="N75" s="2522"/>
      <c r="O75" s="2522"/>
      <c r="P75" s="2522"/>
      <c r="Q75" s="9"/>
      <c r="R75" s="931"/>
      <c r="S75" s="53" t="s">
        <v>41</v>
      </c>
      <c r="T75" s="54" t="s">
        <v>42</v>
      </c>
      <c r="W75" s="2223" t="str">
        <f t="shared" ref="W75:W138" si="14">B75</f>
        <v>A</v>
      </c>
      <c r="X75" s="2194" t="s">
        <v>874</v>
      </c>
      <c r="Z75" s="2168" cm="1">
        <f t="array" ref="Z75">SUMPRODUCT(LEN(AA75:AG75))</f>
        <v>11</v>
      </c>
      <c r="AA75" s="2169"/>
      <c r="AB75" s="2169"/>
      <c r="AC75" s="2169"/>
      <c r="AD75" s="2169"/>
      <c r="AE75" s="39" t="s">
        <v>8608</v>
      </c>
      <c r="AF75" s="2169"/>
      <c r="AG75" s="2171"/>
      <c r="AH75" s="1659" t="s">
        <v>22</v>
      </c>
      <c r="AI75" s="290"/>
      <c r="AJ75" s="291"/>
      <c r="AK75" s="298"/>
      <c r="AL75" s="293"/>
      <c r="AM75" s="2575"/>
      <c r="AN75" s="2575"/>
      <c r="AO75" s="2576"/>
      <c r="AQ75" s="2910"/>
      <c r="AR75" s="2910"/>
      <c r="AT75" s="2540"/>
      <c r="AU75" s="2540"/>
      <c r="AW75" s="2831"/>
      <c r="AX75" s="2831"/>
      <c r="AZ75" s="2833"/>
      <c r="BA75" s="2833"/>
      <c r="BF75" s="2837"/>
      <c r="BG75" s="2837"/>
      <c r="BI75" s="2843"/>
      <c r="BJ75" s="2843"/>
      <c r="BL75" s="2839"/>
      <c r="BM75" s="2839"/>
      <c r="BO75" s="2817"/>
      <c r="BP75" s="2817"/>
      <c r="BR75" s="2819"/>
      <c r="BS75" s="2819"/>
      <c r="BU75" s="2825"/>
      <c r="BV75" s="2825"/>
      <c r="CG75" s="3">
        <v>1</v>
      </c>
    </row>
    <row r="76" spans="2:85" ht="21" customHeight="1" thickBot="1">
      <c r="B76" s="2217" t="s">
        <v>16</v>
      </c>
      <c r="C76" s="34" t="str">
        <f>C77</f>
        <v xml:space="preserve">B BEIGNETS D'ACACIA | pâtisserie--Beignets|  </v>
      </c>
      <c r="D76" s="35">
        <f>D77</f>
        <v>4</v>
      </c>
      <c r="E76" s="35" t="str">
        <f>E77</f>
        <v>personnes</v>
      </c>
      <c r="F76" s="36" t="str">
        <f>F77</f>
        <v>Recette mère ► Beignets d'acacia</v>
      </c>
      <c r="G76" s="59"/>
      <c r="H76" s="1638" t="s">
        <v>8365</v>
      </c>
      <c r="I76" s="2532">
        <f>P93</f>
        <v>0.74</v>
      </c>
      <c r="J76" s="2532"/>
      <c r="K76" s="1639" t="str" cm="1">
        <f t="array" ref="K76">"1= "&amp;IF(OR(G75&lt;=0,I76=""),"",_xlfn.LET(_xlpm.kg,IF(ISNUMBER(I76),I76,VALEUR(SUBSTITUTE(SUBSTITUTE(SUBSTITUTE(LOWER(I76),"kg",""),",",".")," ",""))),TEXT(ROUND(_xlpm.kg*1000/G75,2),"0.##")&amp;" g"))</f>
        <v>1= 185. g</v>
      </c>
      <c r="L76" s="1640">
        <f>IFERROR(S74/S76,0)</f>
        <v>12.5</v>
      </c>
      <c r="M76" s="61"/>
      <c r="N76" s="61"/>
      <c r="O76" s="61"/>
      <c r="Q76" s="9"/>
      <c r="R76" s="1776" t="s">
        <v>52</v>
      </c>
      <c r="S76" s="172">
        <v>4</v>
      </c>
      <c r="T76" s="1777" t="s">
        <v>8571</v>
      </c>
      <c r="W76" s="2223" t="str">
        <f t="shared" si="14"/>
        <v>►</v>
      </c>
      <c r="X76" s="2196" t="s">
        <v>875</v>
      </c>
      <c r="Z76" s="2168" cm="1">
        <f t="array" ref="Z76">SUMPRODUCT(LEN(AA76:AG76))</f>
        <v>0</v>
      </c>
      <c r="AA76" s="2169"/>
      <c r="AB76" s="2169"/>
      <c r="AC76" s="2169"/>
      <c r="AD76" s="2169"/>
      <c r="AE76" s="2169"/>
      <c r="AF76" s="2169"/>
      <c r="AG76" s="2171"/>
      <c r="AH76" s="1659" t="s">
        <v>22</v>
      </c>
      <c r="AI76" s="290"/>
      <c r="AJ76" s="271"/>
      <c r="AK76" s="298"/>
      <c r="AL76" s="293"/>
      <c r="AM76" s="2575"/>
      <c r="AN76" s="2575"/>
      <c r="AO76" s="2576"/>
      <c r="AZ76"/>
      <c r="BA76"/>
      <c r="BF76" s="894"/>
      <c r="BG76" s="894"/>
      <c r="BR76"/>
      <c r="BS76"/>
      <c r="BU76"/>
      <c r="BV76"/>
      <c r="CG76" s="3">
        <v>1</v>
      </c>
    </row>
    <row r="77" spans="2:85" ht="21" customHeight="1">
      <c r="B77" s="2225" t="s">
        <v>16</v>
      </c>
      <c r="C77" s="69" t="str">
        <f>G77</f>
        <v xml:space="preserve">B BEIGNETS D'ACACIA | pâtisserie--Beignets|  </v>
      </c>
      <c r="D77" s="70">
        <f>G75</f>
        <v>4</v>
      </c>
      <c r="E77" s="69" t="str">
        <f>H75</f>
        <v>personnes</v>
      </c>
      <c r="F77" s="71" t="str">
        <f>L77&amp;" "&amp;M77</f>
        <v>Recette mère ► Beignets d'acacia</v>
      </c>
      <c r="G77" s="72" t="str">
        <f>UPPER(LEFT(J71,1))&amp;" "&amp;J71&amp;" | "&amp;R71&amp;"| "&amp;L73&amp;" "&amp;M73</f>
        <v xml:space="preserve">B BEIGNETS D'ACACIA | pâtisserie--Beignets|  </v>
      </c>
      <c r="H77" s="73" t="s">
        <v>55</v>
      </c>
      <c r="I77" s="2525" t="s">
        <v>56</v>
      </c>
      <c r="J77" s="2525"/>
      <c r="K77" s="2525"/>
      <c r="L77" s="74" t="str">
        <f>IF(ISTEXT(M77),"Recette mère ►",H77)</f>
        <v>Recette mère ►</v>
      </c>
      <c r="M77" s="75" t="s">
        <v>8453</v>
      </c>
      <c r="N77" s="75"/>
      <c r="O77" s="75"/>
      <c r="P77" s="1139"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Q77" s="76"/>
      <c r="R77" s="76"/>
      <c r="S77" s="76"/>
      <c r="T77" s="77"/>
      <c r="W77" s="2226" t="str">
        <f t="shared" si="14"/>
        <v>►</v>
      </c>
      <c r="X77" s="2184">
        <v>1</v>
      </c>
      <c r="Z77" s="2168" cm="1">
        <f t="array" ref="Z77">SUMPRODUCT(LEN(AA77:AG77))</f>
        <v>0</v>
      </c>
      <c r="AA77" s="2169"/>
      <c r="AB77" s="2169"/>
      <c r="AC77" s="2169"/>
      <c r="AD77" s="2169"/>
      <c r="AE77" s="2169"/>
      <c r="AF77" s="2169"/>
      <c r="AG77" s="2171"/>
      <c r="AH77" s="1659" t="s">
        <v>22</v>
      </c>
      <c r="AI77" s="303"/>
      <c r="AJ77" s="304" t="s">
        <v>96</v>
      </c>
      <c r="AK77" s="305" t="s">
        <v>271</v>
      </c>
      <c r="AL77" s="306"/>
      <c r="AM77" s="49"/>
      <c r="AN77" s="49"/>
      <c r="AO77" s="50"/>
      <c r="AQ77" s="2911" t="s">
        <v>1237</v>
      </c>
      <c r="AR77" s="2911"/>
      <c r="AT77" s="2539" t="s">
        <v>1238</v>
      </c>
      <c r="AU77" s="2539"/>
      <c r="AW77" s="2830" t="s">
        <v>1239</v>
      </c>
      <c r="AX77" s="2830"/>
      <c r="AZ77" s="2832" t="s">
        <v>1240</v>
      </c>
      <c r="BA77" s="2832"/>
      <c r="BF77" s="2836" t="s">
        <v>1241</v>
      </c>
      <c r="BG77" s="2836"/>
      <c r="BI77" s="2842" t="s">
        <v>1242</v>
      </c>
      <c r="BJ77" s="2842"/>
      <c r="BL77" s="2838" t="s">
        <v>1243</v>
      </c>
      <c r="BM77" s="2838"/>
      <c r="BO77" s="2816" t="s">
        <v>1244</v>
      </c>
      <c r="BP77" s="2816"/>
      <c r="BR77" s="2818" t="s">
        <v>1245</v>
      </c>
      <c r="BS77" s="2818"/>
      <c r="BU77" s="2824" t="s">
        <v>1246</v>
      </c>
      <c r="BV77" s="2824"/>
      <c r="CG77" s="3">
        <v>1</v>
      </c>
    </row>
    <row r="78" spans="2:85" ht="21" customHeight="1">
      <c r="B78" s="2227" t="s">
        <v>16</v>
      </c>
      <c r="C78" s="2228" t="str">
        <f>C77</f>
        <v xml:space="preserve">B BEIGNETS D'ACACIA | pâtisserie--Beignets|  </v>
      </c>
      <c r="D78" s="2228">
        <f>D77</f>
        <v>4</v>
      </c>
      <c r="E78" s="2228" t="str">
        <f>E77</f>
        <v>personnes</v>
      </c>
      <c r="F78" s="2229" t="str">
        <f>F77</f>
        <v>Recette mère ► Beignets d'acacia</v>
      </c>
      <c r="G78" s="2230" t="s">
        <v>67</v>
      </c>
      <c r="H78" s="2230" t="s">
        <v>68</v>
      </c>
      <c r="I78" s="2230" t="s">
        <v>69</v>
      </c>
      <c r="J78" s="2230" t="s">
        <v>70</v>
      </c>
      <c r="K78" s="82" t="s">
        <v>71</v>
      </c>
      <c r="L78" s="83" t="s">
        <v>72</v>
      </c>
      <c r="M78" s="2231" t="s">
        <v>73</v>
      </c>
      <c r="N78" s="2231" t="s">
        <v>74</v>
      </c>
      <c r="O78" s="2231" t="s">
        <v>75</v>
      </c>
      <c r="P78" s="2231" t="s">
        <v>76</v>
      </c>
      <c r="Q78" s="2231" t="s">
        <v>77</v>
      </c>
      <c r="R78" s="2231" t="s">
        <v>78</v>
      </c>
      <c r="S78" s="2231" t="s">
        <v>79</v>
      </c>
      <c r="T78" s="2232" t="s">
        <v>8454</v>
      </c>
      <c r="W78" s="2233" t="str">
        <f t="shared" si="14"/>
        <v>►</v>
      </c>
      <c r="X78" s="2234" t="s">
        <v>876</v>
      </c>
      <c r="Z78" s="2168" cm="1">
        <f t="array" ref="Z78">SUMPRODUCT(LEN(AA78:AG78))</f>
        <v>0</v>
      </c>
      <c r="AA78" s="2169"/>
      <c r="AB78" s="2169"/>
      <c r="AC78" s="2169"/>
      <c r="AD78" s="2169"/>
      <c r="AE78" s="2169"/>
      <c r="AF78" s="2169"/>
      <c r="AG78" s="2171"/>
      <c r="AH78" s="1659" t="s">
        <v>22</v>
      </c>
      <c r="AI78" s="303"/>
      <c r="AJ78" s="258" t="s">
        <v>273</v>
      </c>
      <c r="AK78" s="258"/>
      <c r="AL78" s="307"/>
      <c r="AM78" s="49"/>
      <c r="AN78" s="49"/>
      <c r="AO78" s="50"/>
      <c r="AQ78" s="2912"/>
      <c r="AR78" s="2912"/>
      <c r="AT78" s="2540"/>
      <c r="AU78" s="2540"/>
      <c r="AW78" s="2831"/>
      <c r="AX78" s="2831"/>
      <c r="AZ78" s="2833"/>
      <c r="BA78" s="2833"/>
      <c r="BF78" s="2837"/>
      <c r="BG78" s="2837"/>
      <c r="BI78" s="2843"/>
      <c r="BJ78" s="2843"/>
      <c r="BL78" s="2839"/>
      <c r="BM78" s="2839"/>
      <c r="BO78" s="2817"/>
      <c r="BP78" s="2817"/>
      <c r="BR78" s="2819"/>
      <c r="BS78" s="2819"/>
      <c r="BU78" s="2825"/>
      <c r="BV78" s="2825"/>
      <c r="CG78" s="3">
        <v>1</v>
      </c>
    </row>
    <row r="79" spans="2:85" ht="21" customHeight="1" thickBot="1">
      <c r="B79" s="2217" t="s">
        <v>11</v>
      </c>
      <c r="C79" s="34" t="str">
        <f>C77</f>
        <v xml:space="preserve">B BEIGNETS D'ACACIA | pâtisserie--Beignets|  </v>
      </c>
      <c r="D79" s="35">
        <f>D77</f>
        <v>4</v>
      </c>
      <c r="E79" s="34" t="str">
        <f>E77</f>
        <v>personnes</v>
      </c>
      <c r="F79" s="36" t="str">
        <f>F77</f>
        <v>Recette mère ► Beignets d'acacia</v>
      </c>
      <c r="G79" s="87" t="s">
        <v>80</v>
      </c>
      <c r="H79" s="88" t="s">
        <v>81</v>
      </c>
      <c r="I79" s="89"/>
      <c r="J79" s="2572" t="s">
        <v>82</v>
      </c>
      <c r="K79" s="2586" t="s">
        <v>83</v>
      </c>
      <c r="L79" s="2587" t="s">
        <v>84</v>
      </c>
      <c r="M79" s="1785" t="s">
        <v>85</v>
      </c>
      <c r="N79" s="1786" t="s">
        <v>51</v>
      </c>
      <c r="O79" s="1787" t="s">
        <v>86</v>
      </c>
      <c r="P79" s="2943" t="s">
        <v>87</v>
      </c>
      <c r="Q79" s="2523" t="s">
        <v>86</v>
      </c>
      <c r="R79" s="2523" t="s">
        <v>8754</v>
      </c>
      <c r="S79" s="2523" t="s">
        <v>88</v>
      </c>
      <c r="T79" s="2588" t="s">
        <v>89</v>
      </c>
      <c r="W79" s="2223" t="str">
        <f t="shared" si="14"/>
        <v>A</v>
      </c>
      <c r="X79" s="2196" t="s">
        <v>877</v>
      </c>
      <c r="Z79" s="2168" cm="1">
        <f t="array" ref="Z79">SUMPRODUCT(LEN(AA79:AG79))</f>
        <v>0</v>
      </c>
      <c r="AA79" s="2169"/>
      <c r="AB79" s="2169"/>
      <c r="AC79" s="2169"/>
      <c r="AD79" s="2169"/>
      <c r="AE79" s="2169"/>
      <c r="AF79" s="2169"/>
      <c r="AG79" s="2171"/>
      <c r="AH79" s="1659" t="s">
        <v>22</v>
      </c>
      <c r="AI79" s="290"/>
      <c r="AJ79" s="271"/>
      <c r="AK79" s="298"/>
      <c r="AL79" s="293"/>
      <c r="AM79" s="310"/>
      <c r="AN79" s="310"/>
      <c r="AO79" s="311"/>
      <c r="AW79"/>
      <c r="AX79"/>
      <c r="AZ79"/>
      <c r="BA79"/>
      <c r="BF79" s="894"/>
      <c r="BG79" s="894"/>
      <c r="BR79"/>
      <c r="BS79"/>
      <c r="BU79"/>
      <c r="BV79"/>
      <c r="CG79" s="3">
        <v>1</v>
      </c>
    </row>
    <row r="80" spans="2:85" ht="21" customHeight="1">
      <c r="B80" s="2217" t="s">
        <v>11</v>
      </c>
      <c r="C80" s="34" t="str">
        <f>C77</f>
        <v xml:space="preserve">B BEIGNETS D'ACACIA | pâtisserie--Beignets|  </v>
      </c>
      <c r="D80" s="35">
        <f>D77</f>
        <v>4</v>
      </c>
      <c r="E80" s="34" t="str">
        <f>E77</f>
        <v>personnes</v>
      </c>
      <c r="F80" s="36" t="str">
        <f>F77</f>
        <v>Recette mère ► Beignets d'acacia</v>
      </c>
      <c r="G80" s="94" t="s">
        <v>94</v>
      </c>
      <c r="H80" s="95" t="s">
        <v>95</v>
      </c>
      <c r="I80" s="96" t="s">
        <v>96</v>
      </c>
      <c r="J80" s="2527"/>
      <c r="K80" s="2529"/>
      <c r="L80" s="2531"/>
      <c r="M80" s="1788" t="s">
        <v>97</v>
      </c>
      <c r="N80" s="1789" t="s">
        <v>98</v>
      </c>
      <c r="O80" s="1790">
        <v>1</v>
      </c>
      <c r="P80" s="2944"/>
      <c r="Q80" s="2524"/>
      <c r="R80" s="2524"/>
      <c r="S80" s="2524"/>
      <c r="T80" s="2544"/>
      <c r="W80" s="2223" t="str">
        <f t="shared" si="14"/>
        <v>A</v>
      </c>
      <c r="X80" s="2184"/>
      <c r="Z80" s="2168" cm="1">
        <f t="array" ref="Z80">SUMPRODUCT(LEN(AA80:AG80))</f>
        <v>0</v>
      </c>
      <c r="AA80" s="2169"/>
      <c r="AB80" s="2169"/>
      <c r="AC80" s="2169"/>
      <c r="AD80" s="2169"/>
      <c r="AE80" s="2169"/>
      <c r="AF80" s="2169"/>
      <c r="AG80" s="2171"/>
      <c r="AH80" s="1659" t="s">
        <v>22</v>
      </c>
      <c r="AI80" s="290"/>
      <c r="AJ80" s="271" t="s">
        <v>278</v>
      </c>
      <c r="AK80" s="298"/>
      <c r="AL80" s="293"/>
      <c r="AM80" s="310"/>
      <c r="AN80" s="310"/>
      <c r="AO80" s="311"/>
      <c r="AQ80" s="2828" t="s">
        <v>1247</v>
      </c>
      <c r="AR80" s="2828"/>
      <c r="AT80" s="2539" t="s">
        <v>1248</v>
      </c>
      <c r="AU80" s="2539"/>
      <c r="AW80" s="2830" t="s">
        <v>1249</v>
      </c>
      <c r="AX80" s="2830"/>
      <c r="AZ80" s="2832" t="s">
        <v>1250</v>
      </c>
      <c r="BA80" s="2832"/>
      <c r="BF80" s="2836" t="s">
        <v>1251</v>
      </c>
      <c r="BG80" s="2836"/>
      <c r="BI80" s="2842" t="s">
        <v>1252</v>
      </c>
      <c r="BJ80" s="2842"/>
      <c r="BL80" s="2838" t="s">
        <v>1253</v>
      </c>
      <c r="BM80" s="2838"/>
      <c r="BO80" s="2816" t="s">
        <v>1254</v>
      </c>
      <c r="BP80" s="2816"/>
      <c r="BR80" s="2818" t="s">
        <v>1255</v>
      </c>
      <c r="BS80" s="2818"/>
      <c r="BU80" s="2824" t="s">
        <v>1256</v>
      </c>
      <c r="BV80" s="2824"/>
      <c r="CG80" s="3">
        <v>1</v>
      </c>
    </row>
    <row r="81" spans="2:85" ht="21" customHeight="1" thickBot="1">
      <c r="B81" s="2217" t="s">
        <v>11</v>
      </c>
      <c r="C81" s="34" t="str">
        <f>C77</f>
        <v xml:space="preserve">B BEIGNETS D'ACACIA | pâtisserie--Beignets|  </v>
      </c>
      <c r="D81" s="35">
        <f>D77</f>
        <v>4</v>
      </c>
      <c r="E81" s="34" t="str">
        <f>E77</f>
        <v>personnes</v>
      </c>
      <c r="F81" s="36" t="str">
        <f>F77</f>
        <v>Recette mère ► Beignets d'acacia</v>
      </c>
      <c r="G81" s="100"/>
      <c r="H81" s="120"/>
      <c r="I81" s="1791" t="str">
        <f t="shared" ref="I81:I90" si="15">IF(AND(G81&gt;0,J81&gt;0),"de","")</f>
        <v/>
      </c>
      <c r="J81" s="103"/>
      <c r="K81" s="1792"/>
      <c r="L81" s="143">
        <v>1</v>
      </c>
      <c r="M81" s="1793"/>
      <c r="N81" s="1794">
        <f>IF(P93=0,0,(P81/P93)*O80*1000)</f>
        <v>0</v>
      </c>
      <c r="O81" s="1795">
        <f>IF(P93=0, 0, (G81*L81)/(P93*O80))</f>
        <v>0</v>
      </c>
      <c r="P81" s="1796" cm="1">
        <f t="array" ref="P81">IFERROR(_xlfn.XLOOKUP(UPPER(TRIM(K81)),UPPER(TRIM(G94:T94)),G95:T95,_xlfn.XLOOKUP(UPPER(TRIM(K81)),UPPER(TRIM(G96:T96)),G97:T97,0))*J81*IF(G81&gt;0,G81,1),0)</f>
        <v>0</v>
      </c>
      <c r="Q81" s="110">
        <f>IF(OR(ISBLANK(S76),S76=0),0,G81*S74*L81/S76)</f>
        <v>0</v>
      </c>
      <c r="R81" s="2438">
        <f>H81</f>
        <v>0</v>
      </c>
      <c r="S81" s="111">
        <f>IF(OR(ISBLANK(S76),S76=0),0,P81*L81*L76)</f>
        <v>0</v>
      </c>
      <c r="T81" s="1797" t="str">
        <f>IF(K81="","",IF(COUNTIF(M94:T94,SUBSTITUTE(TRIM(K81)," (s)",""))+COUNTIF(M96:T96,SUBSTITUTE(TRIM(K81)," (s)",""))&gt;0,IF(ROUND(S81,3)&gt;=1,ROUND(S81,3)&amp;" L",MAX(1,ROUND(S81*100,0))&amp;" cl"),IF(COUNTIF(G94:L94,SUBSTITUTE(TRIM(K81)," (s)",""))+COUNTIF(G96:L96,SUBSTITUTE(TRIM(K81)," (s)",""))&gt;0,IF(ROUND(S81,3)&gt;=1,ROUND(S81,3)&amp;" Kg",MAX(1,ROUND(S81*1000,0))&amp;" g"),"")))</f>
        <v/>
      </c>
      <c r="W81" s="2223" t="str">
        <f t="shared" si="14"/>
        <v>A</v>
      </c>
      <c r="X81" s="2184"/>
      <c r="Z81" s="2168" cm="1">
        <f t="array" ref="Z81">SUMPRODUCT(LEN(AA81:AG81))</f>
        <v>0</v>
      </c>
      <c r="AA81" s="2169"/>
      <c r="AB81" s="2169"/>
      <c r="AC81" s="2169"/>
      <c r="AD81" s="2169"/>
      <c r="AE81" s="2169"/>
      <c r="AF81" s="2169"/>
      <c r="AG81" s="2171"/>
      <c r="AH81" s="1659" t="s">
        <v>22</v>
      </c>
      <c r="AI81" s="270"/>
      <c r="AJ81" s="49"/>
      <c r="AK81" s="49"/>
      <c r="AL81" s="49"/>
      <c r="AM81" s="49"/>
      <c r="AN81" s="49"/>
      <c r="AO81" s="50"/>
      <c r="AQ81" s="2829"/>
      <c r="AR81" s="2829"/>
      <c r="AT81" s="2540"/>
      <c r="AU81" s="2540"/>
      <c r="AW81" s="2831"/>
      <c r="AX81" s="2831"/>
      <c r="AZ81" s="2833"/>
      <c r="BA81" s="2833"/>
      <c r="BF81" s="2837"/>
      <c r="BG81" s="2837"/>
      <c r="BI81" s="2843"/>
      <c r="BJ81" s="2843"/>
      <c r="BL81" s="2839"/>
      <c r="BM81" s="2839"/>
      <c r="BO81" s="2817"/>
      <c r="BP81" s="2817"/>
      <c r="BR81" s="2819"/>
      <c r="BS81" s="2819"/>
      <c r="BU81" s="2825"/>
      <c r="BV81" s="2825"/>
      <c r="CG81" s="3">
        <v>1</v>
      </c>
    </row>
    <row r="82" spans="2:85" ht="21" customHeight="1" thickTop="1" thickBot="1">
      <c r="B82" s="115" t="str">
        <f t="shared" ref="B82:B92" si="16">IF(M82&lt;&gt;"","A","►")</f>
        <v>A</v>
      </c>
      <c r="C82" s="34" t="str">
        <f>C77</f>
        <v xml:space="preserve">B BEIGNETS D'ACACIA | pâtisserie--Beignets|  </v>
      </c>
      <c r="D82" s="35">
        <f>D77</f>
        <v>4</v>
      </c>
      <c r="E82" s="34" t="str">
        <f>E77</f>
        <v>personnes</v>
      </c>
      <c r="F82" s="36" t="str">
        <f>F77</f>
        <v>Recette mère ► Beignets d'acacia</v>
      </c>
      <c r="G82" s="100"/>
      <c r="H82" s="120"/>
      <c r="I82" s="102" t="str">
        <f t="shared" si="15"/>
        <v/>
      </c>
      <c r="J82" s="103">
        <v>240</v>
      </c>
      <c r="K82" s="116" t="s">
        <v>102</v>
      </c>
      <c r="L82" s="143">
        <v>1</v>
      </c>
      <c r="M82" s="1793" t="s">
        <v>8577</v>
      </c>
      <c r="N82" s="1798">
        <f>IF(P93=0,0,(P82/P93)*O80*1000)</f>
        <v>324.32432432432432</v>
      </c>
      <c r="O82" s="1799">
        <f>IF(P93=0, 0, (G82*L82)/(P93*O80))</f>
        <v>0</v>
      </c>
      <c r="P82" s="1796" cm="1">
        <f t="array" ref="P82">IFERROR(_xlfn.XLOOKUP(UPPER(TRIM(K82)),UPPER(TRIM(G94:T94)),G95:T95,_xlfn.XLOOKUP(UPPER(TRIM(K82)),UPPER(TRIM(G96:T96)),G97:T97,0))*J82*IF(G82&gt;0,G82,1),0)</f>
        <v>0.24</v>
      </c>
      <c r="Q82" s="1800">
        <f>IF(OR(ISBLANK(S76),S76=0),0,G82*S74*L82/S76)</f>
        <v>0</v>
      </c>
      <c r="R82" s="2441">
        <f t="shared" ref="R82:R92" si="17">H82</f>
        <v>0</v>
      </c>
      <c r="S82" s="111">
        <f>IF(OR(ISBLANK(S76),S76=0),0,P82*L82*L76)</f>
        <v>3</v>
      </c>
      <c r="T82" s="1801" t="str">
        <f>IF(K82="","",IF(COUNTIF(M94:T94,SUBSTITUTE(TRIM(K82)," (s)",""))+COUNTIF(M96:T96,SUBSTITUTE(TRIM(K82)," (s)",""))&gt;0,IF(ROUND(S82,3)&gt;=1,ROUND(S82,3)&amp;" L",MAX(1,ROUND(S82*100,0))&amp;" cl"),IF(COUNTIF(G94:L94,SUBSTITUTE(TRIM(K82)," (s)",""))+COUNTIF(G96:L96,SUBSTITUTE(TRIM(K82)," (s)",""))&gt;0,IF(ROUND(S82,3)&gt;=1,ROUND(S82,3)&amp;" Kg",MAX(1,ROUND(S82*1000,0))&amp;" g"),"")))</f>
        <v>3 Kg</v>
      </c>
      <c r="W82" s="2192" t="str">
        <f t="shared" si="14"/>
        <v>A</v>
      </c>
      <c r="X82" s="2184"/>
      <c r="Z82" s="2168" cm="1">
        <f t="array" ref="Z82">SUMPRODUCT(LEN(AA82:AG82))</f>
        <v>0</v>
      </c>
      <c r="AA82" s="2169"/>
      <c r="AB82" s="2169"/>
      <c r="AC82" s="2169"/>
      <c r="AD82" s="2169"/>
      <c r="AE82" s="2169"/>
      <c r="AF82" s="2169"/>
      <c r="AG82" s="2171"/>
      <c r="AH82" s="1659" t="s">
        <v>22</v>
      </c>
      <c r="AI82" s="314" t="s">
        <v>85</v>
      </c>
      <c r="AJ82" s="2579" t="s">
        <v>281</v>
      </c>
      <c r="AK82" s="2580"/>
      <c r="AL82" s="2580"/>
      <c r="AM82" s="2565" t="s">
        <v>282</v>
      </c>
      <c r="AN82" s="2567" t="s">
        <v>283</v>
      </c>
      <c r="AO82" s="2568"/>
      <c r="AW82"/>
      <c r="AX82"/>
      <c r="AZ82"/>
      <c r="BA82"/>
      <c r="BF82" s="894"/>
      <c r="BG82" s="894"/>
      <c r="BR82"/>
      <c r="BS82"/>
      <c r="BU82"/>
      <c r="BV82"/>
      <c r="CG82" s="3">
        <v>1</v>
      </c>
    </row>
    <row r="83" spans="2:85" ht="21" customHeight="1">
      <c r="B83" s="115" t="str">
        <f t="shared" si="16"/>
        <v>A</v>
      </c>
      <c r="C83" s="34" t="str">
        <f>C77</f>
        <v xml:space="preserve">B BEIGNETS D'ACACIA | pâtisserie--Beignets|  </v>
      </c>
      <c r="D83" s="35">
        <f>D77</f>
        <v>4</v>
      </c>
      <c r="E83" s="34" t="str">
        <f>E77</f>
        <v>personnes</v>
      </c>
      <c r="F83" s="36" t="str">
        <f>F77</f>
        <v>Recette mère ► Beignets d'acacia</v>
      </c>
      <c r="G83" s="100"/>
      <c r="H83" s="120"/>
      <c r="I83" s="1791" t="str">
        <f t="shared" si="15"/>
        <v/>
      </c>
      <c r="J83" s="103">
        <v>20</v>
      </c>
      <c r="K83" s="104" t="s">
        <v>151</v>
      </c>
      <c r="L83" s="143">
        <v>1</v>
      </c>
      <c r="M83" s="1793" t="s">
        <v>8580</v>
      </c>
      <c r="N83" s="1802">
        <f>IF(P93=0,0,(P83/P93)*O80*1000)</f>
        <v>270.27027027027026</v>
      </c>
      <c r="O83" s="1803">
        <f>IF(P93=0, 0, (G83*L83)/(P93*O80))</f>
        <v>0</v>
      </c>
      <c r="P83" s="1796" cm="1">
        <f t="array" ref="P83">IFERROR(_xlfn.XLOOKUP(UPPER(TRIM(K83)),UPPER(TRIM(G94:T94)),G95:T95,_xlfn.XLOOKUP(UPPER(TRIM(K83)),UPPER(TRIM(G96:T96)),G97:T97,0))*J83*IF(G83&gt;0,G83,1),0)</f>
        <v>0.2</v>
      </c>
      <c r="Q83" s="122">
        <f>IF(OR(ISBLANK(S76),S76=0),0,G83*S74*L83/S76)</f>
        <v>0</v>
      </c>
      <c r="R83" s="2439">
        <f t="shared" si="17"/>
        <v>0</v>
      </c>
      <c r="S83" s="111">
        <f>IF(OR(ISBLANK(S76),S76=0),0,P83*L83*L76)</f>
        <v>2.5</v>
      </c>
      <c r="T83" s="1804" t="str">
        <f>IF(K83="","",IF(COUNTIF(M94:T94,SUBSTITUTE(TRIM(K83)," (s)",""))+COUNTIF(M96:T96,SUBSTITUTE(TRIM(K83)," (s)",""))&gt;0,IF(ROUND(S83,3)&gt;=1,ROUND(S83,3)&amp;" L",MAX(1,ROUND(S83*100,0))&amp;" cl"),IF(COUNTIF(G94:L94,SUBSTITUTE(TRIM(K83)," (s)",""))+COUNTIF(G96:L96,SUBSTITUTE(TRIM(K83)," (s)",""))&gt;0,IF(ROUND(S83,3)&gt;=1,ROUND(S83,3)&amp;" Kg",MAX(1,ROUND(S83*1000,0))&amp;" g"),"")))</f>
        <v>2.5 L</v>
      </c>
      <c r="W83" s="2192" t="str">
        <f t="shared" si="14"/>
        <v>A</v>
      </c>
      <c r="X83" s="2184"/>
      <c r="Z83" s="2168" cm="1">
        <f t="array" ref="Z83">SUMPRODUCT(LEN(AA83:AG83))</f>
        <v>0</v>
      </c>
      <c r="AA83" s="2169"/>
      <c r="AB83" s="2169"/>
      <c r="AC83" s="2169"/>
      <c r="AD83" s="2169"/>
      <c r="AE83" s="2169"/>
      <c r="AF83" s="2169"/>
      <c r="AG83" s="2171"/>
      <c r="AH83" s="1659" t="s">
        <v>22</v>
      </c>
      <c r="AI83" s="316" t="s">
        <v>97</v>
      </c>
      <c r="AJ83" s="2581"/>
      <c r="AK83" s="2582"/>
      <c r="AL83" s="2582"/>
      <c r="AM83" s="2566"/>
      <c r="AN83" s="2569"/>
      <c r="AO83" s="2570"/>
      <c r="AQ83" s="2828" t="s">
        <v>1257</v>
      </c>
      <c r="AR83" s="2828"/>
      <c r="AT83" s="2841" t="s">
        <v>1258</v>
      </c>
      <c r="AU83" s="2841"/>
      <c r="AW83" s="2830" t="s">
        <v>1259</v>
      </c>
      <c r="AX83" s="2830"/>
      <c r="AZ83" s="2832" t="s">
        <v>1166</v>
      </c>
      <c r="BA83" s="2832"/>
      <c r="BF83" s="2836" t="s">
        <v>1260</v>
      </c>
      <c r="BG83" s="2836"/>
      <c r="BI83" s="2842" t="s">
        <v>1261</v>
      </c>
      <c r="BJ83" s="2842"/>
      <c r="BL83" s="2838" t="s">
        <v>1262</v>
      </c>
      <c r="BM83" s="2838"/>
      <c r="BO83" s="2816"/>
      <c r="BP83" s="2816"/>
      <c r="BR83" s="2818"/>
      <c r="BS83" s="2818"/>
      <c r="BU83" s="2824"/>
      <c r="BV83" s="2824"/>
      <c r="CG83" s="3">
        <v>1</v>
      </c>
    </row>
    <row r="84" spans="2:85" ht="21" customHeight="1">
      <c r="B84" s="115" t="str">
        <f t="shared" si="16"/>
        <v>A</v>
      </c>
      <c r="C84" s="34" t="str">
        <f>C77</f>
        <v xml:space="preserve">B BEIGNETS D'ACACIA | pâtisserie--Beignets|  </v>
      </c>
      <c r="D84" s="35">
        <f>D77</f>
        <v>4</v>
      </c>
      <c r="E84" s="34" t="str">
        <f>E77</f>
        <v>personnes</v>
      </c>
      <c r="F84" s="36" t="str">
        <f>F77</f>
        <v>Recette mère ► Beignets d'acacia</v>
      </c>
      <c r="G84" s="100">
        <v>2</v>
      </c>
      <c r="H84" s="120" t="s">
        <v>8610</v>
      </c>
      <c r="I84" s="102" t="str">
        <f t="shared" si="15"/>
        <v/>
      </c>
      <c r="J84" s="103"/>
      <c r="K84" s="1792"/>
      <c r="L84" s="143">
        <v>1</v>
      </c>
      <c r="M84" s="1793" t="s">
        <v>8611</v>
      </c>
      <c r="N84" s="1798">
        <f>IF(P93=0,0,(P84/P93)*O80*1000)</f>
        <v>0</v>
      </c>
      <c r="O84" s="1799">
        <f>IF(P93=0, 0, (G84*L84)/(P93*O80))</f>
        <v>2.7027027027027026</v>
      </c>
      <c r="P84" s="1796" cm="1">
        <f t="array" ref="P84">IFERROR(_xlfn.XLOOKUP(UPPER(TRIM(K84)),UPPER(TRIM(G94:T94)),G95:T95,_xlfn.XLOOKUP(UPPER(TRIM(K84)),UPPER(TRIM(G96:T96)),G97:T97,0))*J84*IF(G84&gt;0,G84,1),0)</f>
        <v>0</v>
      </c>
      <c r="Q84" s="1800">
        <f>IF(OR(ISBLANK(S76),S76=0),0,G84*S74*L84/S76)</f>
        <v>25</v>
      </c>
      <c r="R84" s="2441" t="str">
        <f t="shared" si="17"/>
        <v>C/s</v>
      </c>
      <c r="S84" s="111">
        <f>IF(OR(ISBLANK(S76),S76=0),0,P84*L84*L76)</f>
        <v>0</v>
      </c>
      <c r="T84" s="1801" t="str">
        <f>IF(K84="","",IF(COUNTIF(M94:T94,SUBSTITUTE(TRIM(K84)," (s)",""))+COUNTIF(M96:T96,SUBSTITUTE(TRIM(K84)," (s)",""))&gt;0,IF(ROUND(S84,3)&gt;=1,ROUND(S84,3)&amp;" L",MAX(1,ROUND(S84*100,0))&amp;" cl"),IF(COUNTIF(G94:L94,SUBSTITUTE(TRIM(K84)," (s)",""))+COUNTIF(G96:L96,SUBSTITUTE(TRIM(K84)," (s)",""))&gt;0,IF(ROUND(S84,3)&gt;=1,ROUND(S84,3)&amp;" Kg",MAX(1,ROUND(S84*1000,0))&amp;" g"),"")))</f>
        <v/>
      </c>
      <c r="W84" s="2192" t="str">
        <f t="shared" si="14"/>
        <v>A</v>
      </c>
      <c r="X84" s="2184"/>
      <c r="Z84" s="2168" cm="1">
        <f t="array" ref="Z84">SUMPRODUCT(LEN(AA84:AG84))</f>
        <v>0</v>
      </c>
      <c r="AA84" s="2169"/>
      <c r="AB84" s="2169"/>
      <c r="AC84" s="2169"/>
      <c r="AD84" s="2169"/>
      <c r="AE84" s="2169"/>
      <c r="AF84" s="2169"/>
      <c r="AG84" s="2171"/>
      <c r="AH84" s="1659" t="s">
        <v>22</v>
      </c>
      <c r="AI84" s="317" t="s">
        <v>293</v>
      </c>
      <c r="AJ84" s="318">
        <v>1.1100000000000001</v>
      </c>
      <c r="AK84" s="319" t="s">
        <v>294</v>
      </c>
      <c r="AL84" s="320" t="s">
        <v>295</v>
      </c>
      <c r="AM84" s="321">
        <v>20</v>
      </c>
      <c r="AN84" s="322">
        <v>0.88800000000000012</v>
      </c>
      <c r="AO84" s="323" t="s">
        <v>296</v>
      </c>
      <c r="AQ84" s="2829"/>
      <c r="AR84" s="2829"/>
      <c r="AT84" s="2714"/>
      <c r="AU84" s="2714"/>
      <c r="AW84" s="2831"/>
      <c r="AX84" s="2831"/>
      <c r="AZ84" s="2833"/>
      <c r="BA84" s="2833"/>
      <c r="BF84" s="2837"/>
      <c r="BG84" s="2837"/>
      <c r="BI84" s="2843"/>
      <c r="BJ84" s="2843"/>
      <c r="BL84" s="2839"/>
      <c r="BM84" s="2839"/>
      <c r="BO84" s="2817"/>
      <c r="BP84" s="2817"/>
      <c r="BR84" s="2819"/>
      <c r="BS84" s="2819"/>
      <c r="BU84" s="2825"/>
      <c r="BV84" s="2825"/>
      <c r="CG84" s="3">
        <v>1</v>
      </c>
    </row>
    <row r="85" spans="2:85" ht="21" customHeight="1" thickBot="1">
      <c r="B85" s="115" t="str">
        <f t="shared" si="16"/>
        <v>A</v>
      </c>
      <c r="C85" s="34" t="str">
        <f>C77</f>
        <v xml:space="preserve">B BEIGNETS D'ACACIA | pâtisserie--Beignets|  </v>
      </c>
      <c r="D85" s="35">
        <f>D77</f>
        <v>4</v>
      </c>
      <c r="E85" s="34" t="str">
        <f>E77</f>
        <v>personnes</v>
      </c>
      <c r="F85" s="36" t="str">
        <f>F77</f>
        <v>Recette mère ► Beignets d'acacia</v>
      </c>
      <c r="G85" s="100">
        <v>1</v>
      </c>
      <c r="H85" s="120" t="s">
        <v>8612</v>
      </c>
      <c r="I85" s="1791" t="str">
        <f t="shared" si="15"/>
        <v/>
      </c>
      <c r="J85" s="103"/>
      <c r="K85" s="1792"/>
      <c r="L85" s="143">
        <v>1</v>
      </c>
      <c r="M85" s="1793" t="s">
        <v>8613</v>
      </c>
      <c r="N85" s="1802">
        <f>IF(P93=0,0,(P85/P93)*O80*1000)</f>
        <v>0</v>
      </c>
      <c r="O85" s="1803">
        <f>IF(P93=0, 0, (G85*L85)/(P93*O80))</f>
        <v>1.3513513513513513</v>
      </c>
      <c r="P85" s="1796" cm="1">
        <f t="array" ref="P85">IFERROR(_xlfn.XLOOKUP(UPPER(TRIM(K85)),UPPER(TRIM(G94:T94)),G95:T95,_xlfn.XLOOKUP(UPPER(TRIM(K85)),UPPER(TRIM(G96:T96)),G97:T97,0))*J85*IF(G85&gt;0,G85,1),0)</f>
        <v>0</v>
      </c>
      <c r="Q85" s="122">
        <f>IF(OR(ISBLANK(S76),S76=0),0,G85*S74*L85/S76)</f>
        <v>12.5</v>
      </c>
      <c r="R85" s="2439" t="str">
        <f t="shared" si="17"/>
        <v>sachet(s)</v>
      </c>
      <c r="S85" s="111">
        <f>IF(OR(ISBLANK(S76),S76=0),0,P85*L85*L76)</f>
        <v>0</v>
      </c>
      <c r="T85" s="1804" t="str">
        <f>IF(K85="","",IF(COUNTIF(M94:T94,SUBSTITUTE(TRIM(K85)," (s)",""))+COUNTIF(M96:T96,SUBSTITUTE(TRIM(K85)," (s)",""))&gt;0,IF(ROUND(S85,3)&gt;=1,ROUND(S85,3)&amp;" L",MAX(1,ROUND(S85*100,0))&amp;" cl"),IF(COUNTIF(G94:L94,SUBSTITUTE(TRIM(K85)," (s)",""))+COUNTIF(G96:L96,SUBSTITUTE(TRIM(K85)," (s)",""))&gt;0,IF(ROUND(S85,3)&gt;=1,ROUND(S85,3)&amp;" Kg",MAX(1,ROUND(S85*1000,0))&amp;" g"),"")))</f>
        <v/>
      </c>
      <c r="W85" s="2192" t="str">
        <f t="shared" si="14"/>
        <v>A</v>
      </c>
      <c r="X85" s="2184"/>
      <c r="Z85" s="2168" cm="1">
        <f t="array" ref="Z85">SUMPRODUCT(LEN(AA85:AG85))</f>
        <v>0</v>
      </c>
      <c r="AA85" s="2169"/>
      <c r="AB85" s="2169"/>
      <c r="AC85" s="2169"/>
      <c r="AD85" s="2169"/>
      <c r="AE85" s="2169"/>
      <c r="AF85" s="2169"/>
      <c r="AG85" s="2171"/>
      <c r="AH85" s="1659" t="s">
        <v>22</v>
      </c>
      <c r="AI85" s="317" t="s">
        <v>300</v>
      </c>
      <c r="AJ85" s="324">
        <v>0.13319999999999999</v>
      </c>
      <c r="AK85" s="319" t="s">
        <v>301</v>
      </c>
      <c r="AL85" s="320" t="s">
        <v>302</v>
      </c>
      <c r="AM85" s="321">
        <v>10</v>
      </c>
      <c r="AN85" s="325">
        <v>0.11987999999999999</v>
      </c>
      <c r="AO85" s="326" t="s">
        <v>303</v>
      </c>
      <c r="AW85"/>
      <c r="AX85"/>
      <c r="AZ85"/>
      <c r="BA85"/>
      <c r="BF85" s="894"/>
      <c r="BG85" s="894"/>
      <c r="BR85"/>
      <c r="BS85"/>
      <c r="BU85"/>
      <c r="BV85"/>
      <c r="CG85" s="3">
        <v>1</v>
      </c>
    </row>
    <row r="86" spans="2:85" ht="21" customHeight="1">
      <c r="B86" s="115" t="str">
        <f t="shared" si="16"/>
        <v>A</v>
      </c>
      <c r="C86" s="34" t="str">
        <f>C77</f>
        <v xml:space="preserve">B BEIGNETS D'ACACIA | pâtisserie--Beignets|  </v>
      </c>
      <c r="D86" s="35">
        <f>D77</f>
        <v>4</v>
      </c>
      <c r="E86" s="34" t="str">
        <f>E77</f>
        <v>personnes</v>
      </c>
      <c r="F86" s="36" t="str">
        <f>F77</f>
        <v>Recette mère ► Beignets d'acacia</v>
      </c>
      <c r="G86" s="100">
        <v>20</v>
      </c>
      <c r="H86" s="120" t="s">
        <v>8614</v>
      </c>
      <c r="I86" s="102" t="str">
        <f t="shared" si="15"/>
        <v/>
      </c>
      <c r="J86" s="103"/>
      <c r="K86" s="1792"/>
      <c r="L86" s="143">
        <v>1</v>
      </c>
      <c r="M86" s="1793" t="s">
        <v>8615</v>
      </c>
      <c r="N86" s="1798">
        <f>IF(P93=0,0,(P86/P93)*O80*1000)</f>
        <v>0</v>
      </c>
      <c r="O86" s="1799">
        <f>IF(P93=0, 0, (G86*L86)/(P93*O80))</f>
        <v>27.027027027027028</v>
      </c>
      <c r="P86" s="1796" cm="1">
        <f t="array" ref="P86">IFERROR(_xlfn.XLOOKUP(UPPER(TRIM(K86)),UPPER(TRIM(G94:T94)),G95:T95,_xlfn.XLOOKUP(UPPER(TRIM(K86)),UPPER(TRIM(G96:T96)),G97:T97,0))*J86*IF(G86&gt;0,G86,1),0)</f>
        <v>0</v>
      </c>
      <c r="Q86" s="1800">
        <f>IF(OR(ISBLANK(S76),S76=0),0,G86*S74*L86/S76)</f>
        <v>250</v>
      </c>
      <c r="R86" s="2441" t="str">
        <f t="shared" si="17"/>
        <v>grappes</v>
      </c>
      <c r="S86" s="111">
        <f>IF(OR(ISBLANK(S76),S76=0),0,P86*L86*L76)</f>
        <v>0</v>
      </c>
      <c r="T86" s="1801" t="str">
        <f>IF(K86="","",IF(COUNTIF(M94:T94,SUBSTITUTE(TRIM(K86)," (s)",""))+COUNTIF(M96:T96,SUBSTITUTE(TRIM(K86)," (s)",""))&gt;0,IF(ROUND(S86,3)&gt;=1,ROUND(S86,3)&amp;" L",MAX(1,ROUND(S86*100,0))&amp;" cl"),IF(COUNTIF(G94:L94,SUBSTITUTE(TRIM(K86)," (s)",""))+COUNTIF(G96:L96,SUBSTITUTE(TRIM(K86)," (s)",""))&gt;0,IF(ROUND(S86,3)&gt;=1,ROUND(S86,3)&amp;" Kg",MAX(1,ROUND(S86*1000,0))&amp;" g"),"")))</f>
        <v/>
      </c>
      <c r="W86" s="2192" t="str">
        <f t="shared" si="14"/>
        <v>A</v>
      </c>
      <c r="X86" s="2184"/>
      <c r="Z86" s="2168" cm="1">
        <f t="array" ref="Z86">SUMPRODUCT(LEN(AA86:AG86))</f>
        <v>0</v>
      </c>
      <c r="AA86" s="2169"/>
      <c r="AB86" s="2169"/>
      <c r="AC86" s="2169"/>
      <c r="AD86" s="2169"/>
      <c r="AE86" s="2169"/>
      <c r="AF86" s="2169"/>
      <c r="AG86" s="2171"/>
      <c r="AH86" s="1659" t="s">
        <v>22</v>
      </c>
      <c r="AI86" s="317" t="s">
        <v>305</v>
      </c>
      <c r="AJ86" s="324">
        <v>8.3249999999999993</v>
      </c>
      <c r="AK86" s="319" t="s">
        <v>306</v>
      </c>
      <c r="AL86" s="320" t="s">
        <v>307</v>
      </c>
      <c r="AM86" s="321">
        <v>30</v>
      </c>
      <c r="AN86" s="325">
        <v>5.8274999999999997</v>
      </c>
      <c r="AO86" s="326" t="s">
        <v>308</v>
      </c>
      <c r="AQ86" s="2828" t="s">
        <v>1263</v>
      </c>
      <c r="AR86" s="2828"/>
      <c r="AT86" s="2539" t="s">
        <v>1264</v>
      </c>
      <c r="AU86" s="2539"/>
      <c r="AW86" s="2830" t="s">
        <v>1265</v>
      </c>
      <c r="AX86" s="2830"/>
      <c r="AZ86" s="2832" t="s">
        <v>1266</v>
      </c>
      <c r="BA86" s="2832"/>
      <c r="BF86" s="2836" t="s">
        <v>1267</v>
      </c>
      <c r="BG86" s="2836"/>
      <c r="BI86" s="2842" t="s">
        <v>1268</v>
      </c>
      <c r="BJ86" s="2842"/>
      <c r="BL86" s="2838" t="s">
        <v>1269</v>
      </c>
      <c r="BM86" s="2838"/>
      <c r="CG86" s="3">
        <v>1</v>
      </c>
    </row>
    <row r="87" spans="2:85" ht="21" customHeight="1">
      <c r="B87" s="115" t="str">
        <f t="shared" si="16"/>
        <v>A</v>
      </c>
      <c r="C87" s="34" t="str">
        <f>C77</f>
        <v xml:space="preserve">B BEIGNETS D'ACACIA | pâtisserie--Beignets|  </v>
      </c>
      <c r="D87" s="35">
        <f>D77</f>
        <v>4</v>
      </c>
      <c r="E87" s="34" t="str">
        <f>E77</f>
        <v>personnes</v>
      </c>
      <c r="F87" s="36" t="str">
        <f>F77</f>
        <v>Recette mère ► Beignets d'acacia</v>
      </c>
      <c r="G87" s="100"/>
      <c r="H87" s="120"/>
      <c r="I87" s="1791" t="str">
        <f t="shared" si="15"/>
        <v/>
      </c>
      <c r="J87" s="103">
        <v>20</v>
      </c>
      <c r="K87" s="104" t="s">
        <v>151</v>
      </c>
      <c r="L87" s="143">
        <v>1</v>
      </c>
      <c r="M87" s="1793" t="s">
        <v>8616</v>
      </c>
      <c r="N87" s="1802">
        <f>IF(P93=0,0,(P87/P93)*O80*1000)</f>
        <v>270.27027027027026</v>
      </c>
      <c r="O87" s="1803">
        <f>IF(P93=0, 0, (G87*L87)/(P93*O80))</f>
        <v>0</v>
      </c>
      <c r="P87" s="1796" cm="1">
        <f t="array" ref="P87">IFERROR(_xlfn.XLOOKUP(UPPER(TRIM(K87)),UPPER(TRIM(G94:T94)),G95:T95,_xlfn.XLOOKUP(UPPER(TRIM(K87)),UPPER(TRIM(G96:T96)),G97:T97,0))*J87*IF(G87&gt;0,G87,1),0)</f>
        <v>0.2</v>
      </c>
      <c r="Q87" s="122">
        <f>IF(OR(ISBLANK(S76),S76=0),0,G87*S74*L87/S76)</f>
        <v>0</v>
      </c>
      <c r="R87" s="2439">
        <f t="shared" si="17"/>
        <v>0</v>
      </c>
      <c r="S87" s="111">
        <f>IF(OR(ISBLANK(S76),S76=0),0,P87*L87*L76)</f>
        <v>2.5</v>
      </c>
      <c r="T87" s="1805" t="str">
        <f>IF(K87="","",IF(COUNTIF(M94:T94,SUBSTITUTE(TRIM(K87)," (s)",""))+COUNTIF(M96:T96,SUBSTITUTE(TRIM(K87)," (s)",""))&gt;0,IF(ROUND(S87,3)&gt;=1,ROUND(S87,3)&amp;" L",MAX(1,ROUND(S87*100,0))&amp;" cl"),IF(COUNTIF(G94:L94,SUBSTITUTE(TRIM(K87)," (s)",""))+COUNTIF(G96:L96,SUBSTITUTE(TRIM(K87)," (s)",""))&gt;0,IF(ROUND(S87,3)&gt;=1,ROUND(S87,3)&amp;" Kg",MAX(1,ROUND(S87*1000,0))&amp;" g"),"")))</f>
        <v>2.5 L</v>
      </c>
      <c r="W87" s="2192" t="str">
        <f t="shared" si="14"/>
        <v>A</v>
      </c>
      <c r="X87" s="2184"/>
      <c r="Z87" s="2168" cm="1">
        <f t="array" ref="Z87">SUMPRODUCT(LEN(AA87:AG87))</f>
        <v>67</v>
      </c>
      <c r="AA87" s="2235" t="s">
        <v>8617</v>
      </c>
      <c r="AB87" s="2169"/>
      <c r="AC87" s="2169"/>
      <c r="AD87" s="2169"/>
      <c r="AE87" s="2169"/>
      <c r="AF87" s="2169"/>
      <c r="AG87" s="2171"/>
      <c r="AH87" s="1659" t="s">
        <v>22</v>
      </c>
      <c r="AI87" s="327"/>
      <c r="AJ87" s="328"/>
      <c r="AK87" s="329"/>
      <c r="AL87" s="320"/>
      <c r="AM87" s="330"/>
      <c r="AN87" s="331"/>
      <c r="AO87" s="332"/>
      <c r="AQ87" s="2829"/>
      <c r="AR87" s="2829"/>
      <c r="AT87" s="2540"/>
      <c r="AU87" s="2540"/>
      <c r="AW87" s="2831"/>
      <c r="AX87" s="2831"/>
      <c r="AZ87" s="2833"/>
      <c r="BA87" s="2833"/>
      <c r="BF87" s="2837"/>
      <c r="BG87" s="2837"/>
      <c r="BI87" s="2843"/>
      <c r="BJ87" s="2843"/>
      <c r="BL87" s="2839"/>
      <c r="BM87" s="2839"/>
      <c r="CG87" s="3">
        <v>1</v>
      </c>
    </row>
    <row r="88" spans="2:85" ht="21" customHeight="1" thickBot="1">
      <c r="B88" s="115" t="str">
        <f t="shared" si="16"/>
        <v>A</v>
      </c>
      <c r="C88" s="34" t="str">
        <f>C77</f>
        <v xml:space="preserve">B BEIGNETS D'ACACIA | pâtisserie--Beignets|  </v>
      </c>
      <c r="D88" s="35">
        <f>D77</f>
        <v>4</v>
      </c>
      <c r="E88" s="34" t="str">
        <f>E77</f>
        <v>personnes</v>
      </c>
      <c r="F88" s="36" t="str">
        <f>F77</f>
        <v>Recette mère ► Beignets d'acacia</v>
      </c>
      <c r="G88" s="100">
        <v>2</v>
      </c>
      <c r="H88" s="120" t="s">
        <v>508</v>
      </c>
      <c r="I88" s="102" t="str">
        <f t="shared" si="15"/>
        <v>de</v>
      </c>
      <c r="J88" s="103">
        <v>50</v>
      </c>
      <c r="K88" s="116" t="s">
        <v>102</v>
      </c>
      <c r="L88" s="143">
        <v>1</v>
      </c>
      <c r="M88" s="1793" t="s">
        <v>8618</v>
      </c>
      <c r="N88" s="1798">
        <f>IF(P93=0,0,(P88/P93)*O80*1000)</f>
        <v>135.13513513513513</v>
      </c>
      <c r="O88" s="1799">
        <f>IF(P93=0, 0, (G88*L88)/(P93*O80))</f>
        <v>2.7027027027027026</v>
      </c>
      <c r="P88" s="1796" cm="1">
        <f t="array" ref="P88">IFERROR(_xlfn.XLOOKUP(UPPER(TRIM(K88)),UPPER(TRIM(G94:T94)),G95:T95,_xlfn.XLOOKUP(UPPER(TRIM(K88)),UPPER(TRIM(G96:T96)),G97:T97,0))*J88*IF(G88&gt;0,G88,1),0)</f>
        <v>0.1</v>
      </c>
      <c r="Q88" s="1800">
        <f>IF(OR(ISBLANK(S76),S76=0),0,G88*S74*L88/S76)</f>
        <v>25</v>
      </c>
      <c r="R88" s="2441" t="str">
        <f t="shared" si="17"/>
        <v>œufs</v>
      </c>
      <c r="S88" s="111">
        <f>IF(OR(ISBLANK(S76),S76=0),0,P88*L88*L76)</f>
        <v>1.25</v>
      </c>
      <c r="T88" s="1801" t="str">
        <f>IF(K88="","",IF(COUNTIF(M94:T94,SUBSTITUTE(TRIM(K88)," (s)",""))+COUNTIF(M96:T96,SUBSTITUTE(TRIM(K88)," (s)",""))&gt;0,IF(ROUND(S88,3)&gt;=1,ROUND(S88,3)&amp;" L",MAX(1,ROUND(S88*100,0))&amp;" cl"),IF(COUNTIF(G94:L94,SUBSTITUTE(TRIM(K88)," (s)",""))+COUNTIF(G96:L96,SUBSTITUTE(TRIM(K88)," (s)",""))&gt;0,IF(ROUND(S88,3)&gt;=1,ROUND(S88,3)&amp;" Kg",MAX(1,ROUND(S88*1000,0))&amp;" g"),"")))</f>
        <v>1.25 Kg</v>
      </c>
      <c r="W88" s="2192" t="str">
        <f t="shared" si="14"/>
        <v>A</v>
      </c>
      <c r="X88" s="2184"/>
      <c r="Z88" s="2168" cm="1">
        <f t="array" ref="Z88">SUMPRODUCT(LEN(AA88:AG88))</f>
        <v>29</v>
      </c>
      <c r="AA88" s="2235" t="s">
        <v>8619</v>
      </c>
      <c r="AB88" s="2169"/>
      <c r="AC88" s="2169"/>
      <c r="AD88" s="2169"/>
      <c r="AE88" s="2169"/>
      <c r="AF88" s="2169"/>
      <c r="AG88" s="2171"/>
      <c r="AH88" s="1659" t="s">
        <v>22</v>
      </c>
      <c r="AI88" s="303"/>
      <c r="AJ88" s="333"/>
      <c r="AK88" s="334"/>
      <c r="AL88" s="333"/>
      <c r="AM88" s="333"/>
      <c r="AN88" s="333"/>
      <c r="AO88" s="335"/>
      <c r="AW88"/>
      <c r="AX88"/>
      <c r="AZ88"/>
      <c r="BA88"/>
      <c r="BF88" s="894"/>
      <c r="BG88" s="894"/>
      <c r="CG88" s="3">
        <v>1</v>
      </c>
    </row>
    <row r="89" spans="2:85" ht="21" customHeight="1">
      <c r="B89" s="115" t="str">
        <f t="shared" si="16"/>
        <v>A</v>
      </c>
      <c r="C89" s="34" t="str">
        <f>C77</f>
        <v xml:space="preserve">B BEIGNETS D'ACACIA | pâtisserie--Beignets|  </v>
      </c>
      <c r="D89" s="35">
        <f>D77</f>
        <v>4</v>
      </c>
      <c r="E89" s="34" t="str">
        <f>E77</f>
        <v>personnes</v>
      </c>
      <c r="F89" s="36" t="str">
        <f>F77</f>
        <v>Recette mère ► Beignets d'acacia</v>
      </c>
      <c r="G89" s="100"/>
      <c r="H89" s="120" t="s">
        <v>8586</v>
      </c>
      <c r="I89" s="1791" t="str">
        <f t="shared" si="15"/>
        <v/>
      </c>
      <c r="J89" s="103"/>
      <c r="K89" s="1792"/>
      <c r="L89" s="143">
        <v>1</v>
      </c>
      <c r="M89" s="1793" t="s">
        <v>8620</v>
      </c>
      <c r="N89" s="1802">
        <f>IF(P93=0,0,(P89/P93)*O80*1000)</f>
        <v>0</v>
      </c>
      <c r="O89" s="1803">
        <f>IF(P93=0, 0, (G89*L89)/(P93*O80))</f>
        <v>0</v>
      </c>
      <c r="P89" s="1796" cm="1">
        <f t="array" ref="P89">IFERROR(_xlfn.XLOOKUP(UPPER(TRIM(K89)),UPPER(TRIM(G94:T94)),G95:T95,_xlfn.XLOOKUP(UPPER(TRIM(K89)),UPPER(TRIM(G96:T96)),G97:T97,0))*J89*IF(G89&gt;0,G89,1),0)</f>
        <v>0</v>
      </c>
      <c r="Q89" s="122">
        <f>IF(OR(ISBLANK(S76),S76=0),0,G89*S74*L89/S76)</f>
        <v>0</v>
      </c>
      <c r="R89" s="2439" t="str">
        <f t="shared" si="17"/>
        <v>PM</v>
      </c>
      <c r="S89" s="111">
        <f>IF(OR(ISBLANK(S76),S76=0),0,P89*L89*L76)</f>
        <v>0</v>
      </c>
      <c r="T89" s="1805" t="str">
        <f>IF(K89="","",IF(COUNTIF(M94:T94,SUBSTITUTE(TRIM(K89)," (s)",""))+COUNTIF(M96:T96,SUBSTITUTE(TRIM(K89)," (s)",""))&gt;0,IF(ROUND(S89,3)&gt;=1,ROUND(S89,3)&amp;" L",MAX(1,ROUND(S89*100,0))&amp;" cl"),IF(COUNTIF(G94:L94,SUBSTITUTE(TRIM(K89)," (s)",""))+COUNTIF(G96:L96,SUBSTITUTE(TRIM(K89)," (s)",""))&gt;0,IF(ROUND(S89,3)&gt;=1,ROUND(S89,3)&amp;" Kg",MAX(1,ROUND(S89*1000,0))&amp;" g"),"")))</f>
        <v/>
      </c>
      <c r="W89" s="2192" t="str">
        <f t="shared" si="14"/>
        <v>A</v>
      </c>
      <c r="X89" s="2184"/>
      <c r="Z89" s="2168" cm="1">
        <f t="array" ref="Z89">SUMPRODUCT(LEN(AA89:AG89))</f>
        <v>0</v>
      </c>
      <c r="AA89" s="2169"/>
      <c r="AB89" s="2169"/>
      <c r="AC89" s="2169"/>
      <c r="AD89" s="2169"/>
      <c r="AE89" s="2169"/>
      <c r="AF89" s="2169"/>
      <c r="AG89" s="2171"/>
      <c r="AH89" s="1659" t="s">
        <v>22</v>
      </c>
      <c r="AI89" s="48"/>
      <c r="AJ89" s="49"/>
      <c r="AK89" s="49"/>
      <c r="AL89" s="49"/>
      <c r="AM89" s="49"/>
      <c r="AN89" s="49"/>
      <c r="AO89" s="50"/>
      <c r="AQ89" s="2828" t="s">
        <v>1270</v>
      </c>
      <c r="AR89" s="2828"/>
      <c r="AT89" s="2539" t="s">
        <v>1271</v>
      </c>
      <c r="AU89" s="2539"/>
      <c r="AW89" s="2830" t="s">
        <v>1272</v>
      </c>
      <c r="AX89" s="2830"/>
      <c r="AZ89" s="2832" t="s">
        <v>1273</v>
      </c>
      <c r="BA89" s="2832"/>
      <c r="BF89" s="2836"/>
      <c r="BG89" s="2836"/>
      <c r="BI89" s="2842" t="s">
        <v>1274</v>
      </c>
      <c r="BJ89" s="2842"/>
      <c r="BL89" s="2838" t="s">
        <v>1275</v>
      </c>
      <c r="BM89" s="2838"/>
      <c r="CG89" s="3">
        <v>1</v>
      </c>
    </row>
    <row r="90" spans="2:85" ht="21" customHeight="1">
      <c r="B90" s="115" t="str">
        <f t="shared" si="16"/>
        <v>A</v>
      </c>
      <c r="C90" s="34" t="str">
        <f>C77</f>
        <v xml:space="preserve">B BEIGNETS D'ACACIA | pâtisserie--Beignets|  </v>
      </c>
      <c r="D90" s="35">
        <f>D77</f>
        <v>4</v>
      </c>
      <c r="E90" s="34" t="str">
        <f>E77</f>
        <v>personnes</v>
      </c>
      <c r="F90" s="36" t="str">
        <f>F77</f>
        <v>Recette mère ► Beignets d'acacia</v>
      </c>
      <c r="G90" s="100">
        <v>1</v>
      </c>
      <c r="H90" s="120" t="s">
        <v>8621</v>
      </c>
      <c r="I90" s="102" t="str">
        <f t="shared" si="15"/>
        <v/>
      </c>
      <c r="J90" s="103"/>
      <c r="K90" s="1792"/>
      <c r="L90" s="143">
        <v>1</v>
      </c>
      <c r="M90" s="1793" t="s">
        <v>8622</v>
      </c>
      <c r="N90" s="1798">
        <f>IF(P93=0,0,(P90/P93)*O80*1000)</f>
        <v>0</v>
      </c>
      <c r="O90" s="1799">
        <f>IF(P93=0, 0, (G90*L90)/(P93*O80))</f>
        <v>1.3513513513513513</v>
      </c>
      <c r="P90" s="1796" cm="1">
        <f t="array" ref="P90">IFERROR(_xlfn.XLOOKUP(UPPER(TRIM(K90)),UPPER(TRIM(G94:T94)),G95:T95,_xlfn.XLOOKUP(UPPER(TRIM(K90)),UPPER(TRIM(G96:T96)),G97:T97,0))*J90*IF(G90&gt;0,G90,1),0)</f>
        <v>0</v>
      </c>
      <c r="Q90" s="1800">
        <f>IF(OR(ISBLANK(S76),S76=0),0,G90*S74*L90/S76)</f>
        <v>12.5</v>
      </c>
      <c r="R90" s="2441" t="str">
        <f t="shared" si="17"/>
        <v>pincée(s)</v>
      </c>
      <c r="S90" s="111">
        <f>IF(OR(ISBLANK(S76),S76=0),0,P90*L90*L76)</f>
        <v>0</v>
      </c>
      <c r="T90" s="1801" t="str">
        <f>IF(K90="","",IF(COUNTIF(M94:T94,SUBSTITUTE(TRIM(K90)," (s)",""))+COUNTIF(M96:T96,SUBSTITUTE(TRIM(K90)," (s)",""))&gt;0,IF(ROUND(S90,3)&gt;=1,ROUND(S90,3)&amp;" L",MAX(1,ROUND(S90*100,0))&amp;" cl"),IF(COUNTIF(G94:L94,SUBSTITUTE(TRIM(K90)," (s)",""))+COUNTIF(G96:L96,SUBSTITUTE(TRIM(K90)," (s)",""))&gt;0,IF(ROUND(S90,3)&gt;=1,ROUND(S90,3)&amp;" Kg",MAX(1,ROUND(S90*1000,0))&amp;" g"),"")))</f>
        <v/>
      </c>
      <c r="W90" s="2192" t="str">
        <f t="shared" si="14"/>
        <v>A</v>
      </c>
      <c r="X90" s="2184"/>
      <c r="Z90" s="2168" cm="1">
        <f t="array" ref="Z90">SUMPRODUCT(LEN(AA90:AG90))</f>
        <v>127</v>
      </c>
      <c r="AA90" s="2235" t="s">
        <v>8623</v>
      </c>
      <c r="AB90" s="2169"/>
      <c r="AC90" s="2169"/>
      <c r="AD90" s="2169"/>
      <c r="AE90" s="2169"/>
      <c r="AF90" s="2169"/>
      <c r="AG90" s="2171"/>
      <c r="AH90" s="1659" t="s">
        <v>22</v>
      </c>
      <c r="AI90" s="261"/>
      <c r="AJ90" s="336" t="s">
        <v>311</v>
      </c>
      <c r="AK90" s="176"/>
      <c r="AL90" s="176"/>
      <c r="AM90" s="337"/>
      <c r="AN90" s="307"/>
      <c r="AO90" s="50"/>
      <c r="AQ90" s="2829"/>
      <c r="AR90" s="2829"/>
      <c r="AT90" s="2540"/>
      <c r="AU90" s="2540"/>
      <c r="AW90" s="2831"/>
      <c r="AX90" s="2831"/>
      <c r="AZ90" s="2833"/>
      <c r="BA90" s="2833"/>
      <c r="BF90" s="2837"/>
      <c r="BG90" s="2837"/>
      <c r="BI90" s="2843"/>
      <c r="BJ90" s="2843"/>
      <c r="BL90" s="2839"/>
      <c r="BM90" s="2839"/>
      <c r="CG90" s="3">
        <v>1</v>
      </c>
    </row>
    <row r="91" spans="2:85" ht="21" customHeight="1" thickBot="1">
      <c r="B91" s="115" t="str">
        <f t="shared" si="16"/>
        <v>►</v>
      </c>
      <c r="C91" s="34" t="str">
        <f>C77</f>
        <v xml:space="preserve">B BEIGNETS D'ACACIA | pâtisserie--Beignets|  </v>
      </c>
      <c r="D91" s="35">
        <f>D77</f>
        <v>4</v>
      </c>
      <c r="E91" s="34" t="str">
        <f>E77</f>
        <v>personnes</v>
      </c>
      <c r="F91" s="36" t="str">
        <f>F77</f>
        <v>Recette mère ► Beignets d'acacia</v>
      </c>
      <c r="G91" s="100"/>
      <c r="H91" s="120"/>
      <c r="I91" s="102" t="str">
        <f>IF(OR(ISTEXT(G91), G91&lt;=0, J91&lt;=0), "", "de")</f>
        <v/>
      </c>
      <c r="J91" s="103"/>
      <c r="K91" s="141"/>
      <c r="L91" s="143">
        <v>1</v>
      </c>
      <c r="M91" s="1793"/>
      <c r="N91" s="1802">
        <f>IF(P93=0,0,(P91/P93)*O80*1000)</f>
        <v>0</v>
      </c>
      <c r="O91" s="1803">
        <f>IF(P93=0, 0, (G91*L91)/(P93*O80))</f>
        <v>0</v>
      </c>
      <c r="P91" s="1796" cm="1">
        <f t="array" ref="P91">IFERROR(_xlfn.XLOOKUP(UPPER(TRIM(K91)),UPPER(TRIM(G94:T94)),G95:T95,_xlfn.XLOOKUP(UPPER(TRIM(K91)),UPPER(TRIM(G96:T96)),G97:T97,0))*J91*IF(G91&gt;0,G91,1),0)</f>
        <v>0</v>
      </c>
      <c r="Q91" s="122">
        <f>IF(OR(ISBLANK(S76),S76=0),0,G91*S74*L91/S76)</f>
        <v>0</v>
      </c>
      <c r="R91" s="2439">
        <f t="shared" si="17"/>
        <v>0</v>
      </c>
      <c r="S91" s="111">
        <f>IF(OR(ISBLANK(S76),S76=0),0,P91*L91*L76)</f>
        <v>0</v>
      </c>
      <c r="T91" s="1805" t="str">
        <f>IF(K91="","",IF(COUNTIF(M94:T94,SUBSTITUTE(TRIM(K91)," (s)",""))+COUNTIF(M96:T96,SUBSTITUTE(TRIM(K91)," (s)",""))&gt;0,IF(ROUND(S91,3)&gt;=1,ROUND(S91,3)&amp;" L",MAX(1,ROUND(S91*100,0))&amp;" cl"),IF(COUNTIF(G94:L94,SUBSTITUTE(TRIM(K91)," (s)",""))+COUNTIF(G96:L96,SUBSTITUTE(TRIM(K91)," (s)",""))&gt;0,IF(ROUND(S91,3)&gt;=1,ROUND(S91,3)&amp;" Kg",MAX(1,ROUND(S91*1000,0))&amp;" g"),"")))</f>
        <v/>
      </c>
      <c r="W91" s="2192" t="str">
        <f t="shared" si="14"/>
        <v>►</v>
      </c>
      <c r="X91" s="2184"/>
      <c r="Z91" s="2168" cm="1">
        <f t="array" ref="Z91">SUMPRODUCT(LEN(AA91:AG91))</f>
        <v>168</v>
      </c>
      <c r="AA91" s="2235" t="s">
        <v>8624</v>
      </c>
      <c r="AB91" s="2169"/>
      <c r="AC91" s="2169"/>
      <c r="AD91" s="2169"/>
      <c r="AE91" s="2169"/>
      <c r="AF91" s="2169"/>
      <c r="AG91" s="2171"/>
      <c r="AH91" s="1659" t="s">
        <v>22</v>
      </c>
      <c r="AI91" s="257" t="s">
        <v>217</v>
      </c>
      <c r="AJ91" s="307"/>
      <c r="AK91" s="307"/>
      <c r="AL91" s="307"/>
      <c r="AM91" s="49"/>
      <c r="AN91" s="307"/>
      <c r="AO91" s="50"/>
      <c r="AW91"/>
      <c r="AX91"/>
      <c r="AZ91"/>
      <c r="BA91"/>
      <c r="BF91" s="894"/>
      <c r="BG91" s="894"/>
      <c r="CG91" s="3">
        <v>1</v>
      </c>
    </row>
    <row r="92" spans="2:85" ht="21" customHeight="1" thickBot="1">
      <c r="B92" s="115" t="str">
        <f t="shared" si="16"/>
        <v>►</v>
      </c>
      <c r="C92" s="34" t="str">
        <f>C77</f>
        <v xml:space="preserve">B BEIGNETS D'ACACIA | pâtisserie--Beignets|  </v>
      </c>
      <c r="D92" s="35">
        <f>D77</f>
        <v>4</v>
      </c>
      <c r="E92" s="34" t="str">
        <f>E77</f>
        <v>personnes</v>
      </c>
      <c r="F92" s="36" t="str">
        <f>F77</f>
        <v>Recette mère ► Beignets d'acacia</v>
      </c>
      <c r="G92" s="100"/>
      <c r="H92" s="120"/>
      <c r="I92" s="102" t="str">
        <f>IF(OR(ISTEXT(G92), G92&lt;=0, J92&lt;=0), "", "de")</f>
        <v/>
      </c>
      <c r="J92" s="103"/>
      <c r="K92" s="141"/>
      <c r="L92" s="143">
        <v>1</v>
      </c>
      <c r="M92" s="1793"/>
      <c r="N92" s="1798">
        <f>IF(P93=0,0,(P92/P93)*O80*1000)</f>
        <v>0</v>
      </c>
      <c r="O92" s="1799">
        <f>IF(P93=0, 0, (G92*L92)/(P93*O80))</f>
        <v>0</v>
      </c>
      <c r="P92" s="1796" cm="1">
        <f t="array" ref="P92">IFERROR(_xlfn.XLOOKUP(UPPER(TRIM(K92)),UPPER(TRIM(G94:T94)),G95:T95,_xlfn.XLOOKUP(UPPER(TRIM(K92)),UPPER(TRIM(G96:T96)),G97:T97,0))*J92*IF(G92&gt;0,G92,1),0)</f>
        <v>0</v>
      </c>
      <c r="Q92" s="1800">
        <f>IF(OR(ISBLANK(S76),S76=0),0,G92*S74*L92/S76)</f>
        <v>0</v>
      </c>
      <c r="R92" s="2441">
        <f t="shared" si="17"/>
        <v>0</v>
      </c>
      <c r="S92" s="111">
        <f>IF(OR(ISBLANK(S76),S76=0),0,P92*L92*L76)</f>
        <v>0</v>
      </c>
      <c r="T92" s="1801" t="str">
        <f>IF(K92="","",IF(COUNTIF(M94:T94,SUBSTITUTE(TRIM(K92)," (s)",""))+COUNTIF(M96:T96,SUBSTITUTE(TRIM(K92)," (s)",""))&gt;0,IF(ROUND(S92,3)&gt;=1,ROUND(S92,3)&amp;" L",MAX(1,ROUND(S92*100,0))&amp;" cl"),IF(COUNTIF(G94:L94,SUBSTITUTE(TRIM(K92)," (s)",""))+COUNTIF(G96:L96,SUBSTITUTE(TRIM(K92)," (s)",""))&gt;0,IF(ROUND(S92,3)&gt;=1,ROUND(S92,3)&amp;" Kg",MAX(1,ROUND(S92*1000,0))&amp;" g"),"")))</f>
        <v/>
      </c>
      <c r="W92" s="2192" t="str">
        <f t="shared" si="14"/>
        <v>►</v>
      </c>
      <c r="X92" s="2184"/>
      <c r="Z92" s="2168" cm="1">
        <f t="array" ref="Z92">SUMPRODUCT(LEN(AA92:AG92))</f>
        <v>0</v>
      </c>
      <c r="AA92" s="2169"/>
      <c r="AB92" s="2169"/>
      <c r="AC92" s="2169"/>
      <c r="AD92" s="2169"/>
      <c r="AE92" s="2169"/>
      <c r="AF92" s="2169"/>
      <c r="AG92" s="2171"/>
      <c r="AH92" s="1659" t="s">
        <v>22</v>
      </c>
      <c r="AI92" s="261" t="s">
        <v>220</v>
      </c>
      <c r="AJ92" s="49"/>
      <c r="AK92" s="49"/>
      <c r="AL92" s="49"/>
      <c r="AM92" s="49"/>
      <c r="AN92" s="49"/>
      <c r="AO92" s="50"/>
      <c r="AQ92" s="2828" t="s">
        <v>1276</v>
      </c>
      <c r="AR92" s="2828"/>
      <c r="AT92" s="2539" t="s">
        <v>1277</v>
      </c>
      <c r="AU92" s="2539"/>
      <c r="AW92" s="2830" t="s">
        <v>1278</v>
      </c>
      <c r="AX92" s="2830"/>
      <c r="AZ92" s="2832" t="s">
        <v>1279</v>
      </c>
      <c r="BA92" s="2832"/>
      <c r="BI92" s="2842" t="s">
        <v>1280</v>
      </c>
      <c r="BJ92" s="2842"/>
      <c r="BL92" s="2838" t="s">
        <v>1281</v>
      </c>
      <c r="BM92" s="2838"/>
      <c r="CG92" s="3">
        <v>1</v>
      </c>
    </row>
    <row r="93" spans="2:85" ht="21" customHeight="1" thickTop="1">
      <c r="B93" s="115" t="s">
        <v>11</v>
      </c>
      <c r="C93" s="34" t="str">
        <f>C77</f>
        <v xml:space="preserve">B BEIGNETS D'ACACIA | pâtisserie--Beignets|  </v>
      </c>
      <c r="D93" s="35">
        <f>D77</f>
        <v>4</v>
      </c>
      <c r="E93" s="34" t="str">
        <f>E77</f>
        <v>personnes</v>
      </c>
      <c r="F93" s="36" t="str">
        <f>F77</f>
        <v>Recette mère ► Beignets d'acacia</v>
      </c>
      <c r="G93" s="909" t="s">
        <v>140</v>
      </c>
      <c r="H93" s="533"/>
      <c r="I93" s="533"/>
      <c r="J93" s="533"/>
      <c r="K93" s="533"/>
      <c r="L93" s="910"/>
      <c r="M93" s="911"/>
      <c r="N93" s="912"/>
      <c r="O93" s="912"/>
      <c r="P93" s="913">
        <f>SUM(P81:P92)</f>
        <v>0.74</v>
      </c>
      <c r="Q93" s="914"/>
      <c r="R93" s="914"/>
      <c r="S93" s="914" t="str">
        <f>"Total " &amp; S78&amp;" &gt;"</f>
        <v>Total Col.18 &gt;</v>
      </c>
      <c r="T93" s="915">
        <f>SUM(S81:S92)</f>
        <v>9.25</v>
      </c>
      <c r="W93" s="2192" t="str">
        <f t="shared" si="14"/>
        <v>A</v>
      </c>
      <c r="X93" s="2184"/>
      <c r="Z93" s="2168" cm="1">
        <f t="array" ref="Z93">SUMPRODUCT(LEN(AA93:AG93))</f>
        <v>68</v>
      </c>
      <c r="AA93" s="2235" t="s">
        <v>8625</v>
      </c>
      <c r="AB93" s="2169"/>
      <c r="AC93" s="2169"/>
      <c r="AD93" s="2169"/>
      <c r="AE93" s="2169"/>
      <c r="AF93" s="2169"/>
      <c r="AG93" s="2171"/>
      <c r="AH93" s="1659" t="s">
        <v>22</v>
      </c>
      <c r="AI93" s="339" t="s">
        <v>80</v>
      </c>
      <c r="AJ93" s="340" t="s">
        <v>81</v>
      </c>
      <c r="AK93" s="341"/>
      <c r="AL93" s="2571" t="s">
        <v>82</v>
      </c>
      <c r="AM93" s="2573" t="s">
        <v>83</v>
      </c>
      <c r="AN93" s="342" t="s">
        <v>85</v>
      </c>
      <c r="AO93" s="50"/>
      <c r="AQ93" s="2829"/>
      <c r="AR93" s="2829"/>
      <c r="AT93" s="2540"/>
      <c r="AU93" s="2540"/>
      <c r="AW93" s="2831"/>
      <c r="AX93" s="2831"/>
      <c r="AZ93" s="2833"/>
      <c r="BA93" s="2833"/>
      <c r="BI93" s="2843"/>
      <c r="BJ93" s="2843"/>
      <c r="BL93" s="2839"/>
      <c r="BM93" s="2839"/>
      <c r="CG93" s="3">
        <v>1</v>
      </c>
    </row>
    <row r="94" spans="2:85" ht="21" customHeight="1" thickBot="1">
      <c r="B94" s="115" t="s">
        <v>16</v>
      </c>
      <c r="C94" s="34" t="str">
        <f>C77</f>
        <v xml:space="preserve">B BEIGNETS D'ACACIA | pâtisserie--Beignets|  </v>
      </c>
      <c r="D94" s="35">
        <f>D77</f>
        <v>4</v>
      </c>
      <c r="E94" s="34" t="str">
        <f>E77</f>
        <v>personnes</v>
      </c>
      <c r="F94" s="36" t="str">
        <f>F77</f>
        <v>Recette mère ► Beignets d'acacia</v>
      </c>
      <c r="G94" s="160" t="s">
        <v>147</v>
      </c>
      <c r="H94" s="116" t="s">
        <v>102</v>
      </c>
      <c r="I94" s="161" t="s">
        <v>148</v>
      </c>
      <c r="J94" s="162" t="s">
        <v>149</v>
      </c>
      <c r="K94" s="130" t="s">
        <v>150</v>
      </c>
      <c r="L94" s="130" t="s">
        <v>111</v>
      </c>
      <c r="M94" s="104" t="s">
        <v>0</v>
      </c>
      <c r="N94" s="104" t="s">
        <v>99</v>
      </c>
      <c r="O94" s="104" t="s">
        <v>151</v>
      </c>
      <c r="P94" s="104" t="s">
        <v>152</v>
      </c>
      <c r="Q94" s="121" t="s">
        <v>106</v>
      </c>
      <c r="R94" s="121" t="s">
        <v>371</v>
      </c>
      <c r="S94" s="379" t="s">
        <v>153</v>
      </c>
      <c r="T94" s="121" t="s">
        <v>154</v>
      </c>
      <c r="W94" s="2192" t="str">
        <f t="shared" si="14"/>
        <v>►</v>
      </c>
      <c r="X94" s="2184"/>
      <c r="Z94" s="2168" cm="1">
        <f t="array" ref="Z94">SUMPRODUCT(LEN(AA94:AG94))</f>
        <v>132</v>
      </c>
      <c r="AA94" s="2235" t="s">
        <v>8626</v>
      </c>
      <c r="AB94" s="2169"/>
      <c r="AC94" s="2169"/>
      <c r="AD94" s="2169"/>
      <c r="AE94" s="2169"/>
      <c r="AF94" s="2169"/>
      <c r="AG94" s="2171"/>
      <c r="AH94" s="1659" t="s">
        <v>22</v>
      </c>
      <c r="AI94" s="343" t="s">
        <v>94</v>
      </c>
      <c r="AJ94" s="281" t="s">
        <v>95</v>
      </c>
      <c r="AK94" s="102" t="s">
        <v>96</v>
      </c>
      <c r="AL94" s="2572"/>
      <c r="AM94" s="2574"/>
      <c r="AN94" s="344" t="s">
        <v>97</v>
      </c>
      <c r="AO94" s="50"/>
      <c r="AW94"/>
      <c r="AX94"/>
      <c r="AZ94"/>
      <c r="BA94"/>
      <c r="CG94" s="3">
        <v>1</v>
      </c>
    </row>
    <row r="95" spans="2:85" ht="21" customHeight="1">
      <c r="B95" s="115" t="s">
        <v>16</v>
      </c>
      <c r="C95" s="34" t="str">
        <f>C77</f>
        <v xml:space="preserve">B BEIGNETS D'ACACIA | pâtisserie--Beignets|  </v>
      </c>
      <c r="D95" s="35">
        <f>D77</f>
        <v>4</v>
      </c>
      <c r="E95" s="34" t="str">
        <f>E77</f>
        <v>personnes</v>
      </c>
      <c r="F95" s="36" t="str">
        <f>F77</f>
        <v>Recette mère ► Beignets d'acacia</v>
      </c>
      <c r="G95" s="916">
        <v>1</v>
      </c>
      <c r="H95" s="917">
        <v>1E-3</v>
      </c>
      <c r="I95" s="918">
        <v>0</v>
      </c>
      <c r="J95" s="917">
        <v>0.25</v>
      </c>
      <c r="K95" s="917">
        <v>0.33332999999999996</v>
      </c>
      <c r="L95" s="917">
        <v>0.5</v>
      </c>
      <c r="M95" s="919">
        <v>1</v>
      </c>
      <c r="N95" s="919">
        <v>0.1</v>
      </c>
      <c r="O95" s="919">
        <v>0.01</v>
      </c>
      <c r="P95" s="919">
        <v>1E-3</v>
      </c>
      <c r="Q95" s="919">
        <v>0.5</v>
      </c>
      <c r="R95" s="919">
        <v>0.25</v>
      </c>
      <c r="S95" s="919">
        <v>0.33300000000000002</v>
      </c>
      <c r="T95" s="2468">
        <v>0.2</v>
      </c>
      <c r="W95" s="2192" t="str">
        <f t="shared" si="14"/>
        <v>►</v>
      </c>
      <c r="X95" s="2184"/>
      <c r="Z95" s="2168" cm="1">
        <f t="array" ref="Z95">SUMPRODUCT(LEN(AA95:AG95))</f>
        <v>0</v>
      </c>
      <c r="AA95" s="2169"/>
      <c r="AB95" s="2169"/>
      <c r="AC95" s="2169"/>
      <c r="AD95" s="2169"/>
      <c r="AE95" s="2169"/>
      <c r="AF95" s="2169"/>
      <c r="AG95" s="2171"/>
      <c r="AH95" s="1659" t="s">
        <v>22</v>
      </c>
      <c r="AI95" s="345">
        <v>0.25</v>
      </c>
      <c r="AJ95" s="346" t="s">
        <v>315</v>
      </c>
      <c r="AK95" s="347"/>
      <c r="AL95" s="348"/>
      <c r="AM95" s="349"/>
      <c r="AN95" s="350" t="s">
        <v>316</v>
      </c>
      <c r="AO95" s="50"/>
      <c r="AQ95" s="2828" t="s">
        <v>1282</v>
      </c>
      <c r="AR95" s="2828"/>
      <c r="AT95" s="2539" t="s">
        <v>1283</v>
      </c>
      <c r="AU95" s="2539"/>
      <c r="AW95" s="2830" t="s">
        <v>1284</v>
      </c>
      <c r="AX95" s="2830"/>
      <c r="AZ95" s="2832" t="s">
        <v>1285</v>
      </c>
      <c r="BA95" s="2832"/>
      <c r="BI95" s="2842" t="s">
        <v>1286</v>
      </c>
      <c r="BJ95" s="2842"/>
      <c r="BL95" s="2838" t="s">
        <v>1287</v>
      </c>
      <c r="BM95" s="2838"/>
      <c r="CG95" s="3">
        <v>1</v>
      </c>
    </row>
    <row r="96" spans="2:85" ht="21" customHeight="1">
      <c r="B96" s="115" t="s">
        <v>16</v>
      </c>
      <c r="C96" s="34" t="str">
        <f>C77</f>
        <v xml:space="preserve">B BEIGNETS D'ACACIA | pâtisserie--Beignets|  </v>
      </c>
      <c r="D96" s="35">
        <f>D77</f>
        <v>4</v>
      </c>
      <c r="E96" s="34" t="str">
        <f>E77</f>
        <v>personnes</v>
      </c>
      <c r="F96" s="36" t="str">
        <f>F77</f>
        <v>Recette mère ► Beignets d'acacia</v>
      </c>
      <c r="G96" s="133" t="s">
        <v>162</v>
      </c>
      <c r="H96" s="133" t="s">
        <v>163</v>
      </c>
      <c r="I96" s="161" t="s">
        <v>148</v>
      </c>
      <c r="J96" s="133" t="s">
        <v>116</v>
      </c>
      <c r="K96" s="133" t="s">
        <v>164</v>
      </c>
      <c r="L96" s="133" t="s">
        <v>165</v>
      </c>
      <c r="M96" s="138" t="s">
        <v>121</v>
      </c>
      <c r="N96" s="173" t="s">
        <v>166</v>
      </c>
      <c r="O96" s="173" t="s">
        <v>167</v>
      </c>
      <c r="P96" s="121" t="s">
        <v>168</v>
      </c>
      <c r="Q96" s="121" t="s">
        <v>169</v>
      </c>
      <c r="R96" s="121" t="s">
        <v>107</v>
      </c>
      <c r="S96" s="2470" t="s">
        <v>1857</v>
      </c>
      <c r="T96" s="934" t="s">
        <v>170</v>
      </c>
      <c r="W96" s="2192" t="str">
        <f t="shared" si="14"/>
        <v>►</v>
      </c>
      <c r="X96" s="2184"/>
      <c r="Z96" s="2168" cm="1">
        <f t="array" ref="Z96">SUMPRODUCT(LEN(AA96:AG96))</f>
        <v>33</v>
      </c>
      <c r="AA96" s="2235" t="s">
        <v>8627</v>
      </c>
      <c r="AB96" s="2169"/>
      <c r="AC96" s="2169"/>
      <c r="AD96" s="2169"/>
      <c r="AE96" s="2169"/>
      <c r="AF96" s="2169"/>
      <c r="AG96" s="2171"/>
      <c r="AH96" s="1659" t="s">
        <v>22</v>
      </c>
      <c r="AI96" s="345">
        <v>0.5</v>
      </c>
      <c r="AJ96" s="346" t="s">
        <v>321</v>
      </c>
      <c r="AK96" s="347"/>
      <c r="AL96" s="348"/>
      <c r="AM96" s="349"/>
      <c r="AN96" s="350" t="s">
        <v>322</v>
      </c>
      <c r="AO96" s="50"/>
      <c r="AQ96" s="2829"/>
      <c r="AR96" s="2829"/>
      <c r="AT96" s="2540"/>
      <c r="AU96" s="2540"/>
      <c r="AW96" s="2831"/>
      <c r="AX96" s="2831"/>
      <c r="AZ96" s="2833"/>
      <c r="BA96" s="2833"/>
      <c r="BI96" s="2843"/>
      <c r="BJ96" s="2843"/>
      <c r="BL96" s="2839"/>
      <c r="BM96" s="2839"/>
      <c r="CG96" s="3">
        <v>1</v>
      </c>
    </row>
    <row r="97" spans="2:85" ht="21" customHeight="1" thickBot="1">
      <c r="B97" s="115" t="s">
        <v>16</v>
      </c>
      <c r="C97" s="34" t="str">
        <f>C77</f>
        <v xml:space="preserve">B BEIGNETS D'ACACIA | pâtisserie--Beignets|  </v>
      </c>
      <c r="D97" s="35">
        <f>D77</f>
        <v>4</v>
      </c>
      <c r="E97" s="34" t="str">
        <f>E77</f>
        <v>personnes</v>
      </c>
      <c r="F97" s="36" t="str">
        <f>F77</f>
        <v>Recette mère ► Beignets d'acacia</v>
      </c>
      <c r="G97" s="916">
        <v>2.835E-2</v>
      </c>
      <c r="H97" s="917">
        <v>0.13</v>
      </c>
      <c r="I97" s="918">
        <v>0</v>
      </c>
      <c r="J97" s="917">
        <v>0.2</v>
      </c>
      <c r="K97" s="917">
        <v>0.23</v>
      </c>
      <c r="L97" s="917">
        <v>0.22500000000000001</v>
      </c>
      <c r="M97" s="919">
        <v>0.35</v>
      </c>
      <c r="N97" s="919">
        <v>5.0000000000000001E-3</v>
      </c>
      <c r="O97" s="919">
        <v>5.0000000000000001E-3</v>
      </c>
      <c r="P97" s="919">
        <v>1.4999999999999999E-2</v>
      </c>
      <c r="Q97" s="919">
        <v>0.1</v>
      </c>
      <c r="R97" s="919">
        <v>0.22500000000000001</v>
      </c>
      <c r="S97" s="919">
        <v>4.0000000000000001E-3</v>
      </c>
      <c r="T97" s="2469">
        <v>1E-3</v>
      </c>
      <c r="W97" s="2192" t="str">
        <f t="shared" si="14"/>
        <v>►</v>
      </c>
      <c r="X97" s="2184"/>
      <c r="Z97" s="2168" cm="1">
        <f t="array" ref="Z97">SUMPRODUCT(LEN(AA97:AG97))</f>
        <v>0</v>
      </c>
      <c r="AA97" s="2169"/>
      <c r="AB97" s="2169"/>
      <c r="AC97" s="2169"/>
      <c r="AD97" s="2169"/>
      <c r="AE97" s="2169"/>
      <c r="AF97" s="2169"/>
      <c r="AG97" s="2171"/>
      <c r="AH97" s="1659" t="s">
        <v>22</v>
      </c>
      <c r="AI97" s="345">
        <v>0.75</v>
      </c>
      <c r="AJ97" s="346" t="s">
        <v>328</v>
      </c>
      <c r="AK97" s="347"/>
      <c r="AL97" s="348"/>
      <c r="AM97" s="349"/>
      <c r="AN97" s="350" t="s">
        <v>329</v>
      </c>
      <c r="AO97" s="50"/>
      <c r="AW97"/>
      <c r="AX97"/>
      <c r="AZ97"/>
      <c r="BA97"/>
      <c r="CG97" s="3">
        <v>1</v>
      </c>
    </row>
    <row r="98" spans="2:85" ht="21" customHeight="1">
      <c r="B98" s="115" t="s">
        <v>16</v>
      </c>
      <c r="C98" s="2236" t="str">
        <f>C77</f>
        <v xml:space="preserve">B BEIGNETS D'ACACIA | pâtisserie--Beignets|  </v>
      </c>
      <c r="D98" s="2236">
        <f>D77</f>
        <v>4</v>
      </c>
      <c r="E98" s="2237" t="str">
        <f>E77</f>
        <v>personnes</v>
      </c>
      <c r="F98" s="2238" t="str">
        <f>F77</f>
        <v>Recette mère ► Beignets d'acacia</v>
      </c>
      <c r="G98" s="2239" t="str">
        <f t="shared" ref="G98:L98" si="18">G78</f>
        <v>Col.6</v>
      </c>
      <c r="H98" s="2239" t="str">
        <f t="shared" si="18"/>
        <v>Col.7</v>
      </c>
      <c r="I98" s="2239" t="str">
        <f t="shared" si="18"/>
        <v>Col.8</v>
      </c>
      <c r="J98" s="2239" t="str">
        <f t="shared" si="18"/>
        <v>Col.9</v>
      </c>
      <c r="K98" s="2239" t="str">
        <f t="shared" si="18"/>
        <v>Col.10</v>
      </c>
      <c r="L98" s="2239" t="str">
        <f t="shared" si="18"/>
        <v>Col.11</v>
      </c>
      <c r="M98" s="2240" t="s">
        <v>8590</v>
      </c>
      <c r="N98" s="1140"/>
      <c r="O98" s="184" t="s">
        <v>171</v>
      </c>
      <c r="P98" s="1140"/>
      <c r="Q98" s="1140"/>
      <c r="R98" s="1140"/>
      <c r="S98" s="1140"/>
      <c r="T98" s="1651"/>
      <c r="W98" s="2192" t="str">
        <f t="shared" si="14"/>
        <v>►</v>
      </c>
      <c r="X98" s="2184"/>
      <c r="Z98" s="2168" cm="1">
        <f t="array" ref="Z98">SUMPRODUCT(LEN(AA98:AG98))</f>
        <v>52</v>
      </c>
      <c r="AA98" s="2235" t="s">
        <v>8628</v>
      </c>
      <c r="AB98" s="2169"/>
      <c r="AC98" s="2169"/>
      <c r="AD98" s="2169"/>
      <c r="AE98" s="2169"/>
      <c r="AF98" s="2169"/>
      <c r="AG98" s="2171"/>
      <c r="AH98" s="1659" t="s">
        <v>22</v>
      </c>
      <c r="AI98" s="355">
        <v>2</v>
      </c>
      <c r="AJ98" s="356" t="s">
        <v>305</v>
      </c>
      <c r="AK98" s="347"/>
      <c r="AL98" s="348"/>
      <c r="AM98" s="349"/>
      <c r="AN98" s="350"/>
      <c r="AO98" s="50"/>
      <c r="AQ98" s="2828" t="s">
        <v>1288</v>
      </c>
      <c r="AR98" s="2828"/>
      <c r="AT98" s="2539" t="s">
        <v>1289</v>
      </c>
      <c r="AU98" s="2539"/>
      <c r="AW98" s="2830" t="s">
        <v>1290</v>
      </c>
      <c r="AX98" s="2830"/>
      <c r="AZ98" s="2832" t="s">
        <v>1291</v>
      </c>
      <c r="BA98" s="2832"/>
      <c r="BI98" s="2842" t="s">
        <v>1292</v>
      </c>
      <c r="BJ98" s="2842"/>
      <c r="BL98" s="2838" t="s">
        <v>1293</v>
      </c>
      <c r="BM98" s="2838"/>
      <c r="CG98" s="3">
        <v>1</v>
      </c>
    </row>
    <row r="99" spans="2:85" ht="21" customHeight="1">
      <c r="B99" s="2241" t="s">
        <v>11</v>
      </c>
      <c r="C99" s="1684" t="str">
        <f>C77</f>
        <v xml:space="preserve">B BEIGNETS D'ACACIA | pâtisserie--Beignets|  </v>
      </c>
      <c r="D99" s="1684">
        <f>D77</f>
        <v>4</v>
      </c>
      <c r="E99" s="1685" t="str">
        <f>E77</f>
        <v>personnes</v>
      </c>
      <c r="F99" s="1686" t="str">
        <f>F77</f>
        <v>Recette mère ► Beignets d'acacia</v>
      </c>
      <c r="G99" s="1812"/>
      <c r="H99" s="1812"/>
      <c r="I99" s="1812"/>
      <c r="J99" s="1812"/>
      <c r="K99" s="1812"/>
      <c r="L99" s="1813" t="s">
        <v>8456</v>
      </c>
      <c r="M99" s="432" t="s">
        <v>855</v>
      </c>
      <c r="N99" s="1644"/>
      <c r="O99" s="1644"/>
      <c r="P99" s="9"/>
      <c r="Q99" s="9"/>
      <c r="R99" s="9"/>
      <c r="S99" s="1646" t="s">
        <v>172</v>
      </c>
      <c r="T99" s="1647" t="s">
        <v>173</v>
      </c>
      <c r="W99" s="2242" t="str">
        <f t="shared" si="14"/>
        <v>A</v>
      </c>
      <c r="X99" s="2184"/>
      <c r="Z99" s="2168" cm="1">
        <f t="array" ref="Z99">SUMPRODUCT(LEN(AA99:AG99))</f>
        <v>13</v>
      </c>
      <c r="AA99" s="2235" t="s">
        <v>8629</v>
      </c>
      <c r="AB99" s="2169"/>
      <c r="AC99" s="2169"/>
      <c r="AD99" s="2169"/>
      <c r="AE99" s="2169"/>
      <c r="AF99" s="2169"/>
      <c r="AG99" s="2171"/>
      <c r="AH99" s="1659" t="s">
        <v>22</v>
      </c>
      <c r="AI99" s="358"/>
      <c r="AJ99" s="359"/>
      <c r="AK99" s="360"/>
      <c r="AL99" s="361"/>
      <c r="AM99" s="362"/>
      <c r="AN99" s="363"/>
      <c r="AO99" s="50"/>
      <c r="AQ99" s="2829"/>
      <c r="AR99" s="2829"/>
      <c r="AT99" s="2540"/>
      <c r="AU99" s="2540"/>
      <c r="AW99" s="2831"/>
      <c r="AX99" s="2831"/>
      <c r="AZ99" s="2833"/>
      <c r="BA99" s="2833"/>
      <c r="BI99" s="2843"/>
      <c r="BJ99" s="2843"/>
      <c r="BL99" s="2839"/>
      <c r="BM99" s="2839"/>
      <c r="CG99" s="3">
        <v>1</v>
      </c>
    </row>
    <row r="100" spans="2:85" ht="21" customHeight="1" thickBot="1">
      <c r="B100" s="2241" t="s">
        <v>11</v>
      </c>
      <c r="C100" s="190" t="str">
        <f>C77</f>
        <v xml:space="preserve">B BEIGNETS D'ACACIA | pâtisserie--Beignets|  </v>
      </c>
      <c r="D100" s="190">
        <f>D77</f>
        <v>4</v>
      </c>
      <c r="E100" s="191" t="str">
        <f>E77</f>
        <v>personnes</v>
      </c>
      <c r="F100" s="192" t="str">
        <f>F77</f>
        <v>Recette mère ► Beignets d'acacia</v>
      </c>
      <c r="G100" s="533"/>
      <c r="H100" s="533"/>
      <c r="I100" s="533"/>
      <c r="J100" s="533"/>
      <c r="K100" s="533"/>
      <c r="L100" s="1846">
        <v>0</v>
      </c>
      <c r="M100" s="1819" t="s">
        <v>8608</v>
      </c>
      <c r="N100" s="1644"/>
      <c r="O100" s="1644"/>
      <c r="P100" s="9"/>
      <c r="Q100" s="9"/>
      <c r="R100" s="9"/>
      <c r="S100" s="1650" t="s">
        <v>176</v>
      </c>
      <c r="T100" s="1647" t="s">
        <v>173</v>
      </c>
      <c r="W100" s="2242" t="str">
        <f t="shared" si="14"/>
        <v>A</v>
      </c>
      <c r="X100" s="2184"/>
      <c r="Z100" s="2168" cm="1">
        <f t="array" ref="Z100">SUMPRODUCT(LEN(AA100:AG100))</f>
        <v>0</v>
      </c>
      <c r="AA100" s="2169"/>
      <c r="AB100" s="2169"/>
      <c r="AC100" s="2169"/>
      <c r="AD100" s="2169"/>
      <c r="AE100" s="2169"/>
      <c r="AF100" s="2169"/>
      <c r="AG100" s="2171"/>
      <c r="AH100" s="1659" t="s">
        <v>22</v>
      </c>
      <c r="AI100" s="365" t="s">
        <v>224</v>
      </c>
      <c r="AJ100" s="166"/>
      <c r="AK100" s="166"/>
      <c r="AL100" s="49"/>
      <c r="AM100" s="49"/>
      <c r="AN100" s="49"/>
      <c r="AO100" s="50"/>
      <c r="AW100"/>
      <c r="AX100"/>
      <c r="AZ100"/>
      <c r="BA100"/>
      <c r="CG100" s="3">
        <v>1</v>
      </c>
    </row>
    <row r="101" spans="2:85" ht="21" customHeight="1">
      <c r="B101" s="115" t="str">
        <f t="shared" ref="B101:B116" si="19">IF(OR(M101&lt;&gt; "",N101&lt;&gt;"",O101&lt;&gt;""),"A", "►")</f>
        <v>A</v>
      </c>
      <c r="C101" s="190" t="str">
        <f>C77</f>
        <v xml:space="preserve">B BEIGNETS D'ACACIA | pâtisserie--Beignets|  </v>
      </c>
      <c r="D101" s="190">
        <f>D77</f>
        <v>4</v>
      </c>
      <c r="E101" s="191" t="str">
        <f>E77</f>
        <v>personnes</v>
      </c>
      <c r="F101" s="192" t="str">
        <f>F77</f>
        <v>Recette mère ► Beignets d'acacia</v>
      </c>
      <c r="G101" s="533"/>
      <c r="H101" s="533"/>
      <c r="I101" s="533"/>
      <c r="J101" s="533"/>
      <c r="K101" s="533"/>
      <c r="L101" s="2191">
        <f>IF(ISBLANK(M101),"",LARGE(L100:L100,1)+1)</f>
        <v>1</v>
      </c>
      <c r="M101" s="1822" t="s">
        <v>8617</v>
      </c>
      <c r="N101" s="1822"/>
      <c r="O101" s="1822"/>
      <c r="P101" s="1822"/>
      <c r="Q101" s="1822"/>
      <c r="R101" s="1822"/>
      <c r="S101" s="1822"/>
      <c r="T101" s="2120"/>
      <c r="W101" s="2192" t="str">
        <f t="shared" si="14"/>
        <v>A</v>
      </c>
      <c r="X101" s="2184"/>
      <c r="Z101" s="2168" cm="1">
        <f t="array" ref="Z101">SUMPRODUCT(LEN(AA101:AG101))</f>
        <v>104</v>
      </c>
      <c r="AA101" s="2235" t="s">
        <v>8630</v>
      </c>
      <c r="AB101" s="2169"/>
      <c r="AC101" s="2169"/>
      <c r="AD101" s="2169"/>
      <c r="AE101" s="2169"/>
      <c r="AF101" s="2169"/>
      <c r="AG101" s="2171"/>
      <c r="AH101" s="1659" t="s">
        <v>22</v>
      </c>
      <c r="AI101" s="365"/>
      <c r="AJ101" s="166"/>
      <c r="AK101" s="166"/>
      <c r="AL101" s="49"/>
      <c r="AM101" s="49"/>
      <c r="AN101" s="49"/>
      <c r="AO101" s="50"/>
      <c r="AQ101" s="2828" t="s">
        <v>1294</v>
      </c>
      <c r="AR101" s="2828"/>
      <c r="AT101" s="2539" t="s">
        <v>1295</v>
      </c>
      <c r="AU101" s="2539"/>
      <c r="AW101" s="2830" t="s">
        <v>1296</v>
      </c>
      <c r="AX101" s="2830"/>
      <c r="AZ101" s="2832" t="s">
        <v>1297</v>
      </c>
      <c r="BA101" s="2832"/>
      <c r="BI101" s="2842" t="s">
        <v>1298</v>
      </c>
      <c r="BJ101" s="2842"/>
      <c r="BL101" s="2838" t="s">
        <v>1299</v>
      </c>
      <c r="BM101" s="2838"/>
      <c r="CG101" s="3">
        <v>1</v>
      </c>
    </row>
    <row r="102" spans="2:85" ht="21" customHeight="1">
      <c r="B102" s="115" t="str">
        <f t="shared" si="19"/>
        <v>A</v>
      </c>
      <c r="C102" s="190" t="str">
        <f>C77</f>
        <v xml:space="preserve">B BEIGNETS D'ACACIA | pâtisserie--Beignets|  </v>
      </c>
      <c r="D102" s="190">
        <f>D77</f>
        <v>4</v>
      </c>
      <c r="E102" s="191" t="str">
        <f>E77</f>
        <v>personnes</v>
      </c>
      <c r="F102" s="192" t="str">
        <f>F77</f>
        <v>Recette mère ► Beignets d'acacia</v>
      </c>
      <c r="G102" s="533"/>
      <c r="H102" s="533"/>
      <c r="I102" s="533"/>
      <c r="J102" s="533"/>
      <c r="K102" s="533"/>
      <c r="L102" s="2191">
        <f>IF(ISBLANK(M102),"",LARGE(L100:L101,1)+1)</f>
        <v>2</v>
      </c>
      <c r="M102" s="1822" t="s">
        <v>8619</v>
      </c>
      <c r="N102" s="1822"/>
      <c r="O102" s="1822"/>
      <c r="P102" s="1822"/>
      <c r="Q102" s="1822"/>
      <c r="R102" s="1822"/>
      <c r="S102" s="1822"/>
      <c r="T102" s="2120"/>
      <c r="W102" s="2192" t="str">
        <f t="shared" si="14"/>
        <v>A</v>
      </c>
      <c r="X102" s="2184"/>
      <c r="Z102" s="2168" cm="1">
        <f t="array" ref="Z102">SUMPRODUCT(LEN(AA102:AG102))</f>
        <v>71</v>
      </c>
      <c r="AA102" s="2235" t="s">
        <v>8631</v>
      </c>
      <c r="AB102" s="2169"/>
      <c r="AC102" s="2169"/>
      <c r="AD102" s="2169"/>
      <c r="AE102" s="2169"/>
      <c r="AF102" s="2169"/>
      <c r="AG102" s="2171"/>
      <c r="AH102" s="1659" t="s">
        <v>22</v>
      </c>
      <c r="AI102" s="366"/>
      <c r="AJ102" s="367" t="s">
        <v>343</v>
      </c>
      <c r="AK102" s="166"/>
      <c r="AL102" s="49"/>
      <c r="AM102" s="49"/>
      <c r="AN102" s="49"/>
      <c r="AO102" s="50"/>
      <c r="AQ102" s="2829"/>
      <c r="AR102" s="2829"/>
      <c r="AT102" s="2540"/>
      <c r="AU102" s="2540"/>
      <c r="AW102" s="2831"/>
      <c r="AX102" s="2831"/>
      <c r="AZ102" s="2833"/>
      <c r="BA102" s="2833"/>
      <c r="BI102" s="2843"/>
      <c r="BJ102" s="2843"/>
      <c r="BL102" s="2839"/>
      <c r="BM102" s="2839"/>
      <c r="CG102" s="3">
        <v>1</v>
      </c>
    </row>
    <row r="103" spans="2:85" ht="21" customHeight="1" thickBot="1">
      <c r="B103" s="115" t="str">
        <f t="shared" si="19"/>
        <v>►</v>
      </c>
      <c r="C103" s="190" t="str">
        <f>C77</f>
        <v xml:space="preserve">B BEIGNETS D'ACACIA | pâtisserie--Beignets|  </v>
      </c>
      <c r="D103" s="190">
        <f>D77</f>
        <v>4</v>
      </c>
      <c r="E103" s="191" t="str">
        <f>E77</f>
        <v>personnes</v>
      </c>
      <c r="F103" s="192" t="str">
        <f>F77</f>
        <v>Recette mère ► Beignets d'acacia</v>
      </c>
      <c r="G103" s="533"/>
      <c r="H103" s="533"/>
      <c r="I103" s="533"/>
      <c r="J103" s="533"/>
      <c r="K103" s="533"/>
      <c r="L103" s="2191" t="str">
        <f>IF(ISBLANK(M103),"",LARGE(L100:L102,1)+1)</f>
        <v/>
      </c>
      <c r="M103" s="1822"/>
      <c r="N103" s="1822"/>
      <c r="O103" s="1822"/>
      <c r="P103" s="1822"/>
      <c r="Q103" s="1822"/>
      <c r="R103" s="1822"/>
      <c r="S103" s="1822"/>
      <c r="T103" s="2120"/>
      <c r="W103" s="2192" t="str">
        <f t="shared" si="14"/>
        <v>►</v>
      </c>
      <c r="X103" s="2184"/>
      <c r="Z103" s="2168" cm="1">
        <f t="array" ref="Z103">SUMPRODUCT(LEN(AA103:AG103))</f>
        <v>0</v>
      </c>
      <c r="AA103" s="2169"/>
      <c r="AB103" s="2169"/>
      <c r="AC103" s="2169"/>
      <c r="AD103" s="2169"/>
      <c r="AE103" s="2169"/>
      <c r="AF103" s="2169"/>
      <c r="AG103" s="2171"/>
      <c r="AH103" s="1659" t="s">
        <v>22</v>
      </c>
      <c r="AI103" s="368" t="s">
        <v>348</v>
      </c>
      <c r="AJ103" s="367"/>
      <c r="AK103" s="166"/>
      <c r="AL103" s="49"/>
      <c r="AM103" s="49"/>
      <c r="AN103" s="49"/>
      <c r="AO103" s="50"/>
      <c r="AW103"/>
      <c r="AX103"/>
      <c r="AZ103"/>
      <c r="BA103"/>
      <c r="CG103" s="3">
        <v>1</v>
      </c>
    </row>
    <row r="104" spans="2:85" ht="21" customHeight="1">
      <c r="B104" s="115" t="str">
        <f t="shared" si="19"/>
        <v>A</v>
      </c>
      <c r="C104" s="190" t="str">
        <f>C77</f>
        <v xml:space="preserve">B BEIGNETS D'ACACIA | pâtisserie--Beignets|  </v>
      </c>
      <c r="D104" s="190">
        <f>D77</f>
        <v>4</v>
      </c>
      <c r="E104" s="191" t="str">
        <f>E77</f>
        <v>personnes</v>
      </c>
      <c r="F104" s="192" t="str">
        <f>F77</f>
        <v>Recette mère ► Beignets d'acacia</v>
      </c>
      <c r="G104" s="533"/>
      <c r="H104" s="533"/>
      <c r="I104" s="533"/>
      <c r="J104" s="533"/>
      <c r="K104" s="533"/>
      <c r="L104" s="2191">
        <f>IF(ISBLANK(M104),"",LARGE(L100:L103,1)+1)</f>
        <v>3</v>
      </c>
      <c r="M104" s="1822" t="s">
        <v>8623</v>
      </c>
      <c r="N104" s="1822"/>
      <c r="O104" s="1822"/>
      <c r="P104" s="1822"/>
      <c r="Q104" s="1822"/>
      <c r="R104" s="1822"/>
      <c r="S104" s="1822"/>
      <c r="T104" s="2120"/>
      <c r="W104" s="2192" t="str">
        <f t="shared" si="14"/>
        <v>A</v>
      </c>
      <c r="X104" s="2184"/>
      <c r="Z104" s="2168" cm="1">
        <f t="array" ref="Z104">SUMPRODUCT(LEN(AA104:AG104))</f>
        <v>0</v>
      </c>
      <c r="AA104" s="2169"/>
      <c r="AB104" s="2169"/>
      <c r="AC104" s="2169"/>
      <c r="AD104" s="2169"/>
      <c r="AE104" s="2169"/>
      <c r="AF104" s="2169"/>
      <c r="AG104" s="2171"/>
      <c r="AH104" s="1659" t="s">
        <v>22</v>
      </c>
      <c r="AI104" s="48"/>
      <c r="AJ104" s="369" t="s">
        <v>353</v>
      </c>
      <c r="AK104" s="49"/>
      <c r="AL104" s="49"/>
      <c r="AM104" s="49"/>
      <c r="AN104" s="49"/>
      <c r="AO104" s="50"/>
      <c r="AQ104" s="2828" t="s">
        <v>1300</v>
      </c>
      <c r="AR104" s="2828"/>
      <c r="AT104" s="2539" t="s">
        <v>1301</v>
      </c>
      <c r="AU104" s="2539"/>
      <c r="AW104" s="2830" t="s">
        <v>1302</v>
      </c>
      <c r="AX104" s="2830"/>
      <c r="AZ104" s="2832" t="s">
        <v>1303</v>
      </c>
      <c r="BA104" s="2832"/>
      <c r="BI104" s="2842" t="s">
        <v>1304</v>
      </c>
      <c r="BJ104" s="2842"/>
      <c r="BL104" s="2838" t="s">
        <v>1305</v>
      </c>
      <c r="BM104" s="2838"/>
      <c r="CG104" s="3">
        <v>1</v>
      </c>
    </row>
    <row r="105" spans="2:85" ht="21" customHeight="1">
      <c r="B105" s="115" t="str">
        <f t="shared" si="19"/>
        <v>►</v>
      </c>
      <c r="C105" s="190" t="str">
        <f>C77</f>
        <v xml:space="preserve">B BEIGNETS D'ACACIA | pâtisserie--Beignets|  </v>
      </c>
      <c r="D105" s="190">
        <f>D77</f>
        <v>4</v>
      </c>
      <c r="E105" s="191" t="str">
        <f>E77</f>
        <v>personnes</v>
      </c>
      <c r="F105" s="192" t="str">
        <f>F77</f>
        <v>Recette mère ► Beignets d'acacia</v>
      </c>
      <c r="G105" s="533"/>
      <c r="H105" s="533"/>
      <c r="I105" s="533"/>
      <c r="J105" s="533"/>
      <c r="K105" s="533"/>
      <c r="L105" s="2191" t="str">
        <f>IF(ISBLANK(M105),"",LARGE(L100:L104,1)+1)</f>
        <v/>
      </c>
      <c r="M105" s="1822"/>
      <c r="N105" s="1822"/>
      <c r="O105" s="1822"/>
      <c r="P105" s="1822"/>
      <c r="Q105" s="1822"/>
      <c r="R105" s="1822"/>
      <c r="S105" s="1822"/>
      <c r="T105" s="2120"/>
      <c r="W105" s="2192" t="str">
        <f t="shared" si="14"/>
        <v>►</v>
      </c>
      <c r="X105" s="2184"/>
      <c r="Z105" s="2168" cm="1">
        <f t="array" ref="Z105">SUMPRODUCT(LEN(AA105:AG105))</f>
        <v>0</v>
      </c>
      <c r="AA105" s="2169"/>
      <c r="AB105" s="2169"/>
      <c r="AC105" s="2169"/>
      <c r="AD105" s="2169"/>
      <c r="AE105" s="2169"/>
      <c r="AF105" s="2169"/>
      <c r="AG105" s="2171"/>
      <c r="AH105" s="1659" t="s">
        <v>22</v>
      </c>
      <c r="AI105" s="371" t="s">
        <v>356</v>
      </c>
      <c r="AJ105" s="49"/>
      <c r="AK105" s="49"/>
      <c r="AL105" s="49"/>
      <c r="AM105" s="49"/>
      <c r="AN105" s="49"/>
      <c r="AO105" s="50"/>
      <c r="AQ105" s="2829"/>
      <c r="AR105" s="2829"/>
      <c r="AT105" s="2540"/>
      <c r="AU105" s="2540"/>
      <c r="AW105" s="2831"/>
      <c r="AX105" s="2831"/>
      <c r="AZ105" s="2833"/>
      <c r="BA105" s="2833"/>
      <c r="BI105" s="2843"/>
      <c r="BJ105" s="2843"/>
      <c r="BL105" s="2839"/>
      <c r="BM105" s="2839"/>
      <c r="CG105" s="3">
        <v>1</v>
      </c>
    </row>
    <row r="106" spans="2:85" ht="21" customHeight="1" thickBot="1">
      <c r="B106" s="115" t="str">
        <f t="shared" si="19"/>
        <v>A</v>
      </c>
      <c r="C106" s="190" t="str">
        <f>C77</f>
        <v xml:space="preserve">B BEIGNETS D'ACACIA | pâtisserie--Beignets|  </v>
      </c>
      <c r="D106" s="190">
        <f>D77</f>
        <v>4</v>
      </c>
      <c r="E106" s="191" t="str">
        <f>E77</f>
        <v>personnes</v>
      </c>
      <c r="F106" s="192" t="str">
        <f>F77</f>
        <v>Recette mère ► Beignets d'acacia</v>
      </c>
      <c r="G106" s="533"/>
      <c r="H106" s="533"/>
      <c r="I106" s="533"/>
      <c r="J106" s="533"/>
      <c r="K106" s="533"/>
      <c r="L106" s="2191">
        <f>IF(ISBLANK(M106),"",LARGE(L100:L105,1)+1)</f>
        <v>4</v>
      </c>
      <c r="M106" s="1822" t="s">
        <v>8632</v>
      </c>
      <c r="N106" s="1822"/>
      <c r="O106" s="1822"/>
      <c r="P106" s="1822"/>
      <c r="Q106" s="1822"/>
      <c r="R106" s="1822"/>
      <c r="S106" s="1822"/>
      <c r="T106" s="2120"/>
      <c r="W106" s="2192" t="str">
        <f t="shared" si="14"/>
        <v>A</v>
      </c>
      <c r="X106" s="2184"/>
      <c r="Z106" s="2168" cm="1">
        <f t="array" ref="Z106">SUMPRODUCT(LEN(AA106:AG106))</f>
        <v>0</v>
      </c>
      <c r="AA106" s="2169"/>
      <c r="AB106" s="2169"/>
      <c r="AC106" s="2169"/>
      <c r="AD106" s="2169"/>
      <c r="AE106" s="2169"/>
      <c r="AF106" s="2169"/>
      <c r="AG106" s="2171"/>
      <c r="AH106" s="1659" t="s">
        <v>22</v>
      </c>
      <c r="AI106" s="48"/>
      <c r="AJ106" s="49"/>
      <c r="AK106" s="49"/>
      <c r="AL106" s="49"/>
      <c r="AM106" s="49"/>
      <c r="AN106" s="49"/>
      <c r="AO106" s="50"/>
      <c r="AW106"/>
      <c r="AX106"/>
      <c r="AZ106"/>
      <c r="BA106"/>
      <c r="CG106" s="3">
        <v>1</v>
      </c>
    </row>
    <row r="107" spans="2:85" ht="21" customHeight="1" thickTop="1">
      <c r="B107" s="115" t="str">
        <f t="shared" si="19"/>
        <v>A</v>
      </c>
      <c r="C107" s="190" t="str">
        <f>C77</f>
        <v xml:space="preserve">B BEIGNETS D'ACACIA | pâtisserie--Beignets|  </v>
      </c>
      <c r="D107" s="190">
        <f>D77</f>
        <v>4</v>
      </c>
      <c r="E107" s="191" t="str">
        <f>E77</f>
        <v>personnes</v>
      </c>
      <c r="F107" s="192" t="str">
        <f>F77</f>
        <v>Recette mère ► Beignets d'acacia</v>
      </c>
      <c r="G107" s="533"/>
      <c r="H107" s="533"/>
      <c r="I107" s="533"/>
      <c r="J107" s="533"/>
      <c r="K107" s="533"/>
      <c r="L107" s="2191" t="str">
        <f>IF(ISBLANK(M107),"",LARGE(L100:L106,1)+1)</f>
        <v/>
      </c>
      <c r="M107" s="1822"/>
      <c r="N107" s="1822" t="s">
        <v>8633</v>
      </c>
      <c r="O107" s="1822"/>
      <c r="P107" s="1822"/>
      <c r="Q107" s="1822"/>
      <c r="R107" s="1822"/>
      <c r="S107" s="1822"/>
      <c r="T107" s="2120"/>
      <c r="W107" s="2192" t="str">
        <f t="shared" si="14"/>
        <v>A</v>
      </c>
      <c r="X107" s="2184"/>
      <c r="Z107" s="2168" cm="1">
        <f t="array" ref="Z107">SUMPRODUCT(LEN(AA107:AG107))</f>
        <v>0</v>
      </c>
      <c r="AA107" s="2169"/>
      <c r="AB107" s="2169"/>
      <c r="AC107" s="2169"/>
      <c r="AD107" s="2169"/>
      <c r="AE107" s="2169"/>
      <c r="AF107" s="2169"/>
      <c r="AG107" s="2171"/>
      <c r="AH107" s="1659" t="s">
        <v>22</v>
      </c>
      <c r="AI107" s="48"/>
      <c r="AJ107" s="2584" t="s">
        <v>363</v>
      </c>
      <c r="AK107" s="2585"/>
      <c r="AL107" s="2583" t="s">
        <v>364</v>
      </c>
      <c r="AM107" s="2583"/>
      <c r="AN107" s="49"/>
      <c r="AO107" s="50"/>
      <c r="AQ107" s="2828"/>
      <c r="AR107" s="2828"/>
      <c r="AT107" s="2539" t="s">
        <v>1306</v>
      </c>
      <c r="AU107" s="2539"/>
      <c r="AW107" s="2830" t="s">
        <v>1015</v>
      </c>
      <c r="AX107" s="2830"/>
      <c r="AZ107" s="2832" t="s">
        <v>1307</v>
      </c>
      <c r="BA107" s="2832"/>
      <c r="BI107" s="2842" t="s">
        <v>1308</v>
      </c>
      <c r="BJ107" s="2842"/>
      <c r="BL107" s="2838" t="s">
        <v>1309</v>
      </c>
      <c r="BM107" s="2838"/>
      <c r="CG107" s="3">
        <v>1</v>
      </c>
    </row>
    <row r="108" spans="2:85" ht="21" customHeight="1">
      <c r="B108" s="115" t="str">
        <f t="shared" si="19"/>
        <v>►</v>
      </c>
      <c r="C108" s="190" t="str">
        <f>C77</f>
        <v xml:space="preserve">B BEIGNETS D'ACACIA | pâtisserie--Beignets|  </v>
      </c>
      <c r="D108" s="190">
        <f>D77</f>
        <v>4</v>
      </c>
      <c r="E108" s="191" t="str">
        <f>E77</f>
        <v>personnes</v>
      </c>
      <c r="F108" s="192" t="str">
        <f>F77</f>
        <v>Recette mère ► Beignets d'acacia</v>
      </c>
      <c r="G108" s="533"/>
      <c r="H108" s="533"/>
      <c r="I108" s="533"/>
      <c r="J108" s="533"/>
      <c r="K108" s="533"/>
      <c r="L108" s="2191" t="str">
        <f>IF(ISBLANK(M108),"",LARGE(L100:L107,1)+1)</f>
        <v/>
      </c>
      <c r="M108" s="1822"/>
      <c r="N108" s="1822"/>
      <c r="O108" s="1822"/>
      <c r="P108" s="1822"/>
      <c r="Q108" s="1822"/>
      <c r="R108" s="1822"/>
      <c r="S108" s="1822"/>
      <c r="T108" s="2120"/>
      <c r="W108" s="2192" t="str">
        <f t="shared" si="14"/>
        <v>►</v>
      </c>
      <c r="X108" s="2184"/>
      <c r="Z108" s="2168" cm="1">
        <f t="array" ref="Z108">SUMPRODUCT(LEN(AA108:AG108))</f>
        <v>0</v>
      </c>
      <c r="AA108" s="2169"/>
      <c r="AB108" s="2169"/>
      <c r="AC108" s="2169"/>
      <c r="AD108" s="2169"/>
      <c r="AE108" s="2169"/>
      <c r="AF108" s="2169"/>
      <c r="AG108" s="2171"/>
      <c r="AH108" s="1659" t="s">
        <v>22</v>
      </c>
      <c r="AI108" s="48"/>
      <c r="AJ108" s="379" t="s">
        <v>106</v>
      </c>
      <c r="AK108" s="380" t="s">
        <v>371</v>
      </c>
      <c r="AL108" s="381" t="s">
        <v>372</v>
      </c>
      <c r="AM108" s="382" t="s">
        <v>373</v>
      </c>
      <c r="AN108" s="49"/>
      <c r="AO108" s="50"/>
      <c r="AQ108" s="2829"/>
      <c r="AR108" s="2829"/>
      <c r="AT108" s="2540"/>
      <c r="AU108" s="2540"/>
      <c r="AW108" s="2831"/>
      <c r="AX108" s="2831"/>
      <c r="AZ108" s="2833"/>
      <c r="BA108" s="2833"/>
      <c r="BI108" s="2843"/>
      <c r="BJ108" s="2843"/>
      <c r="BL108" s="2839"/>
      <c r="BM108" s="2839"/>
      <c r="CG108" s="3">
        <v>1</v>
      </c>
    </row>
    <row r="109" spans="2:85" ht="21" customHeight="1" thickBot="1">
      <c r="B109" s="115" t="str">
        <f t="shared" si="19"/>
        <v>A</v>
      </c>
      <c r="C109" s="190" t="str">
        <f>C77</f>
        <v xml:space="preserve">B BEIGNETS D'ACACIA | pâtisserie--Beignets|  </v>
      </c>
      <c r="D109" s="190">
        <f>D77</f>
        <v>4</v>
      </c>
      <c r="E109" s="191" t="str">
        <f>E77</f>
        <v>personnes</v>
      </c>
      <c r="F109" s="192" t="str">
        <f>F77</f>
        <v>Recette mère ► Beignets d'acacia</v>
      </c>
      <c r="G109" s="533"/>
      <c r="H109" s="533"/>
      <c r="I109" s="533"/>
      <c r="J109" s="533"/>
      <c r="K109" s="533"/>
      <c r="L109" s="2191">
        <f>IF(ISBLANK(M109),"",LARGE(L100:L108,1)+1)</f>
        <v>5</v>
      </c>
      <c r="M109" s="1822" t="s">
        <v>8625</v>
      </c>
      <c r="N109" s="1822"/>
      <c r="O109" s="1822"/>
      <c r="P109" s="1822"/>
      <c r="Q109" s="1822"/>
      <c r="R109" s="1822"/>
      <c r="S109" s="1822"/>
      <c r="T109" s="2120"/>
      <c r="W109" s="2192" t="str">
        <f t="shared" si="14"/>
        <v>A</v>
      </c>
      <c r="X109" s="2184"/>
      <c r="Z109" s="2168" cm="1">
        <f t="array" ref="Z109">SUMPRODUCT(LEN(AA109:AG109))</f>
        <v>0</v>
      </c>
      <c r="AA109" s="2169"/>
      <c r="AB109" s="2169"/>
      <c r="AC109" s="2169"/>
      <c r="AD109" s="2169"/>
      <c r="AE109" s="2169"/>
      <c r="AF109" s="2169"/>
      <c r="AG109" s="2171"/>
      <c r="AH109" s="1659" t="s">
        <v>22</v>
      </c>
      <c r="AI109" s="48"/>
      <c r="AJ109" s="383">
        <v>0.25</v>
      </c>
      <c r="AK109" s="384">
        <v>0.5</v>
      </c>
      <c r="AL109" s="385" t="s">
        <v>376</v>
      </c>
      <c r="AM109" s="386"/>
      <c r="AN109" s="49"/>
      <c r="AO109" s="50"/>
      <c r="AZ109"/>
      <c r="BA109"/>
      <c r="BI109" s="863">
        <v>1</v>
      </c>
      <c r="BJ109" s="863">
        <v>1</v>
      </c>
      <c r="BL109" s="863">
        <v>1</v>
      </c>
      <c r="BM109" s="863">
        <v>1</v>
      </c>
      <c r="CG109" s="3">
        <v>1</v>
      </c>
    </row>
    <row r="110" spans="2:85" ht="21" customHeight="1">
      <c r="B110" s="115" t="str">
        <f t="shared" si="19"/>
        <v>A</v>
      </c>
      <c r="C110" s="190" t="str">
        <f>C77</f>
        <v xml:space="preserve">B BEIGNETS D'ACACIA | pâtisserie--Beignets|  </v>
      </c>
      <c r="D110" s="190">
        <f>D77</f>
        <v>4</v>
      </c>
      <c r="E110" s="191" t="str">
        <f>E77</f>
        <v>personnes</v>
      </c>
      <c r="F110" s="192" t="str">
        <f>F77</f>
        <v>Recette mère ► Beignets d'acacia</v>
      </c>
      <c r="G110" s="533"/>
      <c r="H110" s="533"/>
      <c r="I110" s="533"/>
      <c r="J110" s="533"/>
      <c r="K110" s="533"/>
      <c r="L110" s="2191">
        <f>IF(ISBLANK(M110),"",LARGE(L100:L109,1)+1)</f>
        <v>6</v>
      </c>
      <c r="M110" s="1822" t="s">
        <v>8634</v>
      </c>
      <c r="N110" s="1822"/>
      <c r="O110" s="1822"/>
      <c r="P110" s="1822"/>
      <c r="Q110" s="1822"/>
      <c r="R110" s="1822"/>
      <c r="S110" s="1822"/>
      <c r="T110" s="2120"/>
      <c r="W110" s="2192" t="str">
        <f t="shared" si="14"/>
        <v>A</v>
      </c>
      <c r="X110" s="2184"/>
      <c r="Z110" s="2168" cm="1">
        <f t="array" ref="Z110">SUMPRODUCT(LEN(AA110:AG110))</f>
        <v>0</v>
      </c>
      <c r="AA110" s="2169"/>
      <c r="AB110" s="2169"/>
      <c r="AC110" s="2169"/>
      <c r="AD110" s="2169"/>
      <c r="AE110" s="2169"/>
      <c r="AF110" s="2169"/>
      <c r="AG110" s="2171"/>
      <c r="AH110" s="1659" t="s">
        <v>22</v>
      </c>
      <c r="AI110" s="48"/>
      <c r="AJ110" s="387" t="s">
        <v>378</v>
      </c>
      <c r="AK110" s="388" t="s">
        <v>379</v>
      </c>
      <c r="AL110" s="381" t="s">
        <v>380</v>
      </c>
      <c r="AM110" s="389" t="s">
        <v>381</v>
      </c>
      <c r="AN110" s="49"/>
      <c r="AO110" s="50"/>
      <c r="AT110" s="2539" t="s">
        <v>1310</v>
      </c>
      <c r="AU110" s="2539"/>
      <c r="AW110" s="2830"/>
      <c r="AX110" s="2830"/>
      <c r="AZ110" s="2832" t="s">
        <v>1016</v>
      </c>
      <c r="BA110" s="2832"/>
      <c r="BI110" s="2842" t="s">
        <v>1311</v>
      </c>
      <c r="BJ110" s="2842"/>
      <c r="BL110" s="2838" t="s">
        <v>1312</v>
      </c>
      <c r="BM110" s="2838"/>
      <c r="CG110" s="3">
        <v>1</v>
      </c>
    </row>
    <row r="111" spans="2:85" ht="21" customHeight="1">
      <c r="B111" s="115" t="str">
        <f t="shared" si="19"/>
        <v>A</v>
      </c>
      <c r="C111" s="190" t="str">
        <f>C77</f>
        <v xml:space="preserve">B BEIGNETS D'ACACIA | pâtisserie--Beignets|  </v>
      </c>
      <c r="D111" s="190">
        <f>D77</f>
        <v>4</v>
      </c>
      <c r="E111" s="191" t="str">
        <f>E77</f>
        <v>personnes</v>
      </c>
      <c r="F111" s="192" t="str">
        <f>F77</f>
        <v>Recette mère ► Beignets d'acacia</v>
      </c>
      <c r="G111" s="533"/>
      <c r="H111" s="533"/>
      <c r="I111" s="533"/>
      <c r="J111" s="533"/>
      <c r="K111" s="533"/>
      <c r="L111" s="2191" t="str">
        <f>IF(ISBLANK(M111),"",LARGE(L100:L110,1)+1)</f>
        <v/>
      </c>
      <c r="M111" s="1822"/>
      <c r="N111" s="1822" t="s">
        <v>8635</v>
      </c>
      <c r="O111" s="1822"/>
      <c r="P111" s="1822"/>
      <c r="Q111" s="1822"/>
      <c r="R111" s="1822"/>
      <c r="S111" s="1822"/>
      <c r="T111" s="2120"/>
      <c r="W111" s="2192" t="str">
        <f t="shared" si="14"/>
        <v>A</v>
      </c>
      <c r="X111" s="2184"/>
      <c r="Z111" s="2168" cm="1">
        <f t="array" ref="Z111">SUMPRODUCT(LEN(AA111:AG111))</f>
        <v>0</v>
      </c>
      <c r="AA111" s="2169"/>
      <c r="AB111" s="2169"/>
      <c r="AC111" s="2169"/>
      <c r="AD111" s="2169"/>
      <c r="AE111" s="2169"/>
      <c r="AF111" s="2169"/>
      <c r="AG111" s="2171"/>
      <c r="AH111" s="1659" t="s">
        <v>22</v>
      </c>
      <c r="AI111" s="48"/>
      <c r="AJ111" s="383">
        <v>0.25</v>
      </c>
      <c r="AK111" s="384">
        <v>0.5</v>
      </c>
      <c r="AL111" s="385" t="s">
        <v>382</v>
      </c>
      <c r="AM111" s="386"/>
      <c r="AN111" s="49"/>
      <c r="AO111" s="50"/>
      <c r="AT111" s="2540"/>
      <c r="AU111" s="2540"/>
      <c r="AW111" s="2831"/>
      <c r="AX111" s="2831"/>
      <c r="AZ111" s="2833"/>
      <c r="BA111" s="2833"/>
      <c r="BI111" s="2843"/>
      <c r="BJ111" s="2843"/>
      <c r="BL111" s="2839"/>
      <c r="BM111" s="2839"/>
      <c r="CG111" s="3">
        <v>1</v>
      </c>
    </row>
    <row r="112" spans="2:85" ht="21" customHeight="1" thickBot="1">
      <c r="B112" s="115" t="str">
        <f t="shared" si="19"/>
        <v>A</v>
      </c>
      <c r="C112" s="190" t="str">
        <f>C77</f>
        <v xml:space="preserve">B BEIGNETS D'ACACIA | pâtisserie--Beignets|  </v>
      </c>
      <c r="D112" s="190">
        <f>D77</f>
        <v>4</v>
      </c>
      <c r="E112" s="191" t="str">
        <f>E77</f>
        <v>personnes</v>
      </c>
      <c r="F112" s="192" t="str">
        <f>F77</f>
        <v>Recette mère ► Beignets d'acacia</v>
      </c>
      <c r="G112" s="533"/>
      <c r="H112" s="533"/>
      <c r="I112" s="533"/>
      <c r="J112" s="533"/>
      <c r="K112" s="533"/>
      <c r="L112" s="2191">
        <f>IF(ISBLANK(M112),"",LARGE(L100:L111,1)+1)</f>
        <v>7</v>
      </c>
      <c r="M112" s="1822" t="s">
        <v>8627</v>
      </c>
      <c r="N112" s="1822"/>
      <c r="O112" s="1822"/>
      <c r="P112" s="1822"/>
      <c r="Q112" s="1822"/>
      <c r="R112" s="1822"/>
      <c r="S112" s="1822"/>
      <c r="T112" s="2120"/>
      <c r="W112" s="2192" t="str">
        <f t="shared" si="14"/>
        <v>A</v>
      </c>
      <c r="X112" s="2184"/>
      <c r="Z112" s="2168" cm="1">
        <f t="array" ref="Z112">SUMPRODUCT(LEN(AA112:AG112))</f>
        <v>0</v>
      </c>
      <c r="AA112" s="2169"/>
      <c r="AB112" s="2169"/>
      <c r="AC112" s="2169"/>
      <c r="AD112" s="2169"/>
      <c r="AE112" s="2169"/>
      <c r="AF112" s="2169"/>
      <c r="AG112" s="2171"/>
      <c r="AH112" s="1659" t="s">
        <v>22</v>
      </c>
      <c r="AI112" s="48"/>
      <c r="AJ112" s="394" t="s">
        <v>383</v>
      </c>
      <c r="AK112" s="395" t="s">
        <v>384</v>
      </c>
      <c r="AL112" s="395"/>
      <c r="AM112" s="395"/>
      <c r="AN112" s="49"/>
      <c r="AO112" s="50"/>
      <c r="BI112" s="863">
        <v>1</v>
      </c>
      <c r="BJ112" s="863">
        <v>1</v>
      </c>
      <c r="BL112" s="863">
        <v>1</v>
      </c>
      <c r="BM112" s="863">
        <v>1</v>
      </c>
      <c r="CG112" s="3">
        <v>1</v>
      </c>
    </row>
    <row r="113" spans="2:85" ht="21" customHeight="1">
      <c r="B113" s="115" t="str">
        <f t="shared" si="19"/>
        <v>►</v>
      </c>
      <c r="C113" s="190" t="str">
        <f>C77</f>
        <v xml:space="preserve">B BEIGNETS D'ACACIA | pâtisserie--Beignets|  </v>
      </c>
      <c r="D113" s="190">
        <f>D77</f>
        <v>4</v>
      </c>
      <c r="E113" s="191" t="str">
        <f>E77</f>
        <v>personnes</v>
      </c>
      <c r="F113" s="192" t="str">
        <f>F77</f>
        <v>Recette mère ► Beignets d'acacia</v>
      </c>
      <c r="G113" s="533"/>
      <c r="H113" s="533"/>
      <c r="I113" s="533"/>
      <c r="J113" s="533"/>
      <c r="K113" s="533"/>
      <c r="L113" s="2191" t="str">
        <f>IF(ISBLANK(M113),"",LARGE(L100:L112,1)+1)</f>
        <v/>
      </c>
      <c r="M113" s="1822"/>
      <c r="N113" s="1822"/>
      <c r="O113" s="1822"/>
      <c r="P113" s="1822"/>
      <c r="Q113" s="1822"/>
      <c r="R113" s="1822"/>
      <c r="S113" s="1822"/>
      <c r="T113" s="2120"/>
      <c r="W113" s="2192" t="str">
        <f t="shared" si="14"/>
        <v>►</v>
      </c>
      <c r="X113" s="2184"/>
      <c r="Z113" s="2168" cm="1">
        <f t="array" ref="Z113">SUMPRODUCT(LEN(AA113:AG113))</f>
        <v>0</v>
      </c>
      <c r="AA113" s="2169"/>
      <c r="AB113" s="2169"/>
      <c r="AC113" s="2169"/>
      <c r="AD113" s="2169"/>
      <c r="AE113" s="2169"/>
      <c r="AF113" s="2169"/>
      <c r="AG113" s="2171"/>
      <c r="AH113" s="1659" t="s">
        <v>22</v>
      </c>
      <c r="AI113" s="48"/>
      <c r="AJ113" s="396" t="s">
        <v>389</v>
      </c>
      <c r="AK113" s="397"/>
      <c r="AL113" s="398"/>
      <c r="AM113" s="398"/>
      <c r="AN113" s="49"/>
      <c r="AO113" s="50"/>
      <c r="AT113" s="2539" t="s">
        <v>1313</v>
      </c>
      <c r="AU113" s="2539"/>
      <c r="AZ113" s="2832"/>
      <c r="BA113" s="2832"/>
      <c r="BI113" s="2842" t="s">
        <v>1314</v>
      </c>
      <c r="BJ113" s="2842"/>
      <c r="BL113" s="2838" t="s">
        <v>1315</v>
      </c>
      <c r="BM113" s="2838"/>
      <c r="CG113" s="3">
        <v>1</v>
      </c>
    </row>
    <row r="114" spans="2:85" ht="21" customHeight="1">
      <c r="B114" s="115" t="str">
        <f t="shared" si="19"/>
        <v>A</v>
      </c>
      <c r="C114" s="190" t="str">
        <f>C77</f>
        <v xml:space="preserve">B BEIGNETS D'ACACIA | pâtisserie--Beignets|  </v>
      </c>
      <c r="D114" s="190">
        <f>D77</f>
        <v>4</v>
      </c>
      <c r="E114" s="191" t="str">
        <f>E77</f>
        <v>personnes</v>
      </c>
      <c r="F114" s="192" t="str">
        <f>F77</f>
        <v>Recette mère ► Beignets d'acacia</v>
      </c>
      <c r="G114" s="533"/>
      <c r="H114" s="533"/>
      <c r="I114" s="533"/>
      <c r="J114" s="533"/>
      <c r="K114" s="533"/>
      <c r="L114" s="2191">
        <f>IF(ISBLANK(M114),"",LARGE(L100:L113,1)+1)</f>
        <v>8</v>
      </c>
      <c r="M114" s="1822" t="s">
        <v>8628</v>
      </c>
      <c r="N114" s="1822"/>
      <c r="O114" s="1822"/>
      <c r="P114" s="1822"/>
      <c r="Q114" s="1822"/>
      <c r="R114" s="1822"/>
      <c r="S114" s="1822"/>
      <c r="T114" s="2120"/>
      <c r="W114" s="2192" t="str">
        <f t="shared" si="14"/>
        <v>A</v>
      </c>
      <c r="X114" s="2184"/>
      <c r="Z114" s="2168" cm="1">
        <f t="array" ref="Z114">SUMPRODUCT(LEN(AA114:AG114))</f>
        <v>0</v>
      </c>
      <c r="AA114" s="2169"/>
      <c r="AB114" s="2169"/>
      <c r="AC114" s="2169"/>
      <c r="AD114" s="2169"/>
      <c r="AE114" s="2169"/>
      <c r="AF114" s="2169"/>
      <c r="AG114" s="2171"/>
      <c r="AH114" s="1659" t="s">
        <v>22</v>
      </c>
      <c r="AI114" s="48"/>
      <c r="AJ114" s="49"/>
      <c r="AK114" s="49"/>
      <c r="AL114" s="49"/>
      <c r="AM114" s="49"/>
      <c r="AN114" s="49"/>
      <c r="AO114" s="50"/>
      <c r="AT114" s="2540"/>
      <c r="AU114" s="2540"/>
      <c r="AZ114" s="2833"/>
      <c r="BA114" s="2833"/>
      <c r="BI114" s="2843"/>
      <c r="BJ114" s="2843"/>
      <c r="BL114" s="2839"/>
      <c r="BM114" s="2839"/>
      <c r="CG114" s="3">
        <v>1</v>
      </c>
    </row>
    <row r="115" spans="2:85" ht="21" customHeight="1" thickBot="1">
      <c r="B115" s="115" t="str">
        <f t="shared" si="19"/>
        <v>A</v>
      </c>
      <c r="C115" s="190" t="str">
        <f>C77</f>
        <v xml:space="preserve">B BEIGNETS D'ACACIA | pâtisserie--Beignets|  </v>
      </c>
      <c r="D115" s="190">
        <f>D77</f>
        <v>4</v>
      </c>
      <c r="E115" s="191" t="str">
        <f>E77</f>
        <v>personnes</v>
      </c>
      <c r="F115" s="192" t="str">
        <f>F77</f>
        <v>Recette mère ► Beignets d'acacia</v>
      </c>
      <c r="G115" s="533"/>
      <c r="H115" s="533"/>
      <c r="I115" s="533"/>
      <c r="J115" s="533"/>
      <c r="K115" s="533"/>
      <c r="L115" s="2191" t="str">
        <f>IF(ISBLANK(M115),"",LARGE(L100:L114,1)+1)</f>
        <v/>
      </c>
      <c r="M115" s="1822"/>
      <c r="N115" s="1822" t="s">
        <v>8631</v>
      </c>
      <c r="O115" s="1822"/>
      <c r="P115" s="1822"/>
      <c r="Q115" s="1822"/>
      <c r="R115" s="1822"/>
      <c r="S115" s="1822"/>
      <c r="T115" s="2120"/>
      <c r="W115" s="2192" t="str">
        <f t="shared" si="14"/>
        <v>A</v>
      </c>
      <c r="X115" s="2184"/>
      <c r="Z115" s="2168" cm="1">
        <f t="array" ref="Z115">SUMPRODUCT(LEN(AA115:AG115))</f>
        <v>0</v>
      </c>
      <c r="AA115" s="2169"/>
      <c r="AB115" s="2169"/>
      <c r="AC115" s="2169"/>
      <c r="AD115" s="2169"/>
      <c r="AE115" s="2169"/>
      <c r="AF115" s="2169"/>
      <c r="AG115" s="2171"/>
      <c r="AH115" s="1659" t="s">
        <v>22</v>
      </c>
      <c r="AI115" s="175"/>
      <c r="AJ115" s="176"/>
      <c r="AK115" s="177"/>
      <c r="AL115" s="176"/>
      <c r="AM115" s="176"/>
      <c r="AN115" s="176"/>
      <c r="AO115" s="178"/>
      <c r="BI115" s="863">
        <v>1</v>
      </c>
      <c r="BJ115" s="863">
        <v>1</v>
      </c>
      <c r="BL115" s="863">
        <v>1</v>
      </c>
      <c r="BM115" s="863">
        <v>1</v>
      </c>
      <c r="CG115" s="3">
        <v>1</v>
      </c>
    </row>
    <row r="116" spans="2:85" ht="21" customHeight="1">
      <c r="B116" s="115" t="str">
        <f t="shared" si="19"/>
        <v>►</v>
      </c>
      <c r="C116" s="190" t="str">
        <f>C77</f>
        <v xml:space="preserve">B BEIGNETS D'ACACIA | pâtisserie--Beignets|  </v>
      </c>
      <c r="D116" s="190">
        <f>D77</f>
        <v>4</v>
      </c>
      <c r="E116" s="191" t="str">
        <f>E77</f>
        <v>personnes</v>
      </c>
      <c r="F116" s="192" t="str">
        <f>F77</f>
        <v>Recette mère ► Beignets d'acacia</v>
      </c>
      <c r="G116" s="533"/>
      <c r="H116" s="533"/>
      <c r="I116" s="533"/>
      <c r="J116" s="533"/>
      <c r="K116" s="533"/>
      <c r="L116" s="2191" t="str">
        <f>IF(ISBLANK(M116),"",LARGE(L100:L115,1)+1)</f>
        <v/>
      </c>
      <c r="M116" s="1822"/>
      <c r="N116" s="1822"/>
      <c r="O116" s="1822"/>
      <c r="P116" s="1822"/>
      <c r="Q116" s="1822"/>
      <c r="R116" s="1822"/>
      <c r="S116" s="1822"/>
      <c r="T116" s="2120"/>
      <c r="W116" s="2192" t="str">
        <f t="shared" si="14"/>
        <v>►</v>
      </c>
      <c r="X116" s="2184"/>
      <c r="Z116" s="2168" cm="1">
        <f t="array" ref="Z116">SUMPRODUCT(LEN(AA116:AG116))</f>
        <v>0</v>
      </c>
      <c r="AA116" s="2169"/>
      <c r="AB116" s="2169"/>
      <c r="AC116" s="2169"/>
      <c r="AD116" s="2169"/>
      <c r="AE116" s="2169"/>
      <c r="AF116" s="2169"/>
      <c r="AG116" s="2171"/>
      <c r="AH116" s="1659" t="s">
        <v>22</v>
      </c>
      <c r="AI116" s="303"/>
      <c r="AJ116" s="333"/>
      <c r="AK116" s="334"/>
      <c r="AL116" s="333"/>
      <c r="AM116" s="333"/>
      <c r="AN116" s="333"/>
      <c r="AO116" s="335"/>
      <c r="AT116" s="2539" t="s">
        <v>1316</v>
      </c>
      <c r="AU116" s="2539"/>
      <c r="BI116" s="2842" t="s">
        <v>1317</v>
      </c>
      <c r="BJ116" s="2842"/>
      <c r="BL116" s="2838" t="s">
        <v>1318</v>
      </c>
      <c r="BM116" s="2838"/>
      <c r="CG116" s="3">
        <v>1</v>
      </c>
    </row>
    <row r="117" spans="2:85" ht="21" customHeight="1" thickBot="1">
      <c r="B117" s="115" t="str">
        <f>IF(OR(G117&lt;&gt;"",H117&lt;&gt; "",I117&lt;&gt;"",J117&lt;&gt;""),"A", "►")</f>
        <v>A</v>
      </c>
      <c r="C117" s="190" t="str">
        <f>C77</f>
        <v xml:space="preserve">B BEIGNETS D'ACACIA | pâtisserie--Beignets|  </v>
      </c>
      <c r="D117" s="190">
        <f>D77</f>
        <v>4</v>
      </c>
      <c r="E117" s="191" t="str">
        <f>E77</f>
        <v>personnes</v>
      </c>
      <c r="F117" s="192" t="str">
        <f>F77</f>
        <v>Recette mère ► Beignets d'acacia</v>
      </c>
      <c r="G117" s="201"/>
      <c r="H117" s="2243" t="s">
        <v>216</v>
      </c>
      <c r="I117" s="206" t="s">
        <v>1419</v>
      </c>
      <c r="J117" s="206"/>
      <c r="K117" s="206"/>
      <c r="L117" s="206"/>
      <c r="M117" s="206"/>
      <c r="N117" s="206"/>
      <c r="O117" s="206"/>
      <c r="P117" s="206"/>
      <c r="Q117" s="206"/>
      <c r="R117" s="206"/>
      <c r="S117" s="206"/>
      <c r="T117" s="1145"/>
      <c r="W117" s="2192" t="str">
        <f t="shared" si="14"/>
        <v>A</v>
      </c>
      <c r="X117" s="2184"/>
      <c r="Z117" s="2168" cm="1">
        <f t="array" ref="Z117">SUMPRODUCT(LEN(AA117:AG117))</f>
        <v>0</v>
      </c>
      <c r="AA117" s="2169"/>
      <c r="AB117" s="2169"/>
      <c r="AC117" s="2169"/>
      <c r="AD117" s="2169"/>
      <c r="AE117" s="2169"/>
      <c r="AF117" s="2169"/>
      <c r="AG117" s="2171"/>
      <c r="AH117" s="1659" t="s">
        <v>22</v>
      </c>
      <c r="AI117" s="402" t="s">
        <v>71</v>
      </c>
      <c r="AJ117" s="403" t="s">
        <v>393</v>
      </c>
      <c r="AK117" s="49"/>
      <c r="AL117" s="49"/>
      <c r="AM117" s="49"/>
      <c r="AN117" s="49"/>
      <c r="AO117" s="50"/>
      <c r="AT117" s="2540"/>
      <c r="AU117" s="2540"/>
      <c r="BI117" s="2843"/>
      <c r="BJ117" s="2843"/>
      <c r="BL117" s="2839"/>
      <c r="BM117" s="2839"/>
      <c r="CG117" s="3">
        <v>1</v>
      </c>
    </row>
    <row r="118" spans="2:85" ht="21" customHeight="1" thickBot="1">
      <c r="B118" s="115" t="str">
        <f>IF(OR(G118&lt;&gt;"",H118&lt;&gt; "",I118&lt;&gt;"",J118&lt;&gt;""),"A", "►")</f>
        <v>►</v>
      </c>
      <c r="C118" s="190" t="str">
        <f>C77</f>
        <v xml:space="preserve">B BEIGNETS D'ACACIA | pâtisserie--Beignets|  </v>
      </c>
      <c r="D118" s="190">
        <f>D77</f>
        <v>4</v>
      </c>
      <c r="E118" s="191" t="str">
        <f>E77</f>
        <v>personnes</v>
      </c>
      <c r="F118" s="192" t="str">
        <f>F77</f>
        <v>Recette mère ► Beignets d'acacia</v>
      </c>
      <c r="G118" s="1828"/>
      <c r="H118" s="1829"/>
      <c r="I118" s="1829"/>
      <c r="J118" s="1829"/>
      <c r="K118" s="1829"/>
      <c r="L118" s="1829"/>
      <c r="M118" s="1830" t="s">
        <v>205</v>
      </c>
      <c r="N118" s="235"/>
      <c r="O118" s="235"/>
      <c r="P118" s="235"/>
      <c r="Q118" s="235"/>
      <c r="R118" s="235"/>
      <c r="S118" s="235"/>
      <c r="T118" s="1146"/>
      <c r="W118" s="2192" t="str">
        <f t="shared" si="14"/>
        <v>►</v>
      </c>
      <c r="X118" s="2184"/>
      <c r="Z118" s="2168" cm="1">
        <f t="array" ref="Z118">SUMPRODUCT(LEN(AA118:AG118))</f>
        <v>0</v>
      </c>
      <c r="AA118" s="2169"/>
      <c r="AB118" s="2169"/>
      <c r="AC118" s="2169"/>
      <c r="AD118" s="2169"/>
      <c r="AE118" s="2169"/>
      <c r="AF118" s="2169"/>
      <c r="AG118" s="2171"/>
      <c r="AH118" s="1659" t="s">
        <v>22</v>
      </c>
      <c r="AI118" s="368" t="s">
        <v>348</v>
      </c>
      <c r="AJ118" s="49"/>
      <c r="AK118" s="49"/>
      <c r="AL118" s="49"/>
      <c r="AM118" s="49"/>
      <c r="AN118" s="49"/>
      <c r="AO118" s="50"/>
      <c r="BI118" s="863">
        <v>1</v>
      </c>
      <c r="BJ118" s="863">
        <v>1</v>
      </c>
      <c r="BL118" s="863">
        <v>1</v>
      </c>
      <c r="BM118" s="863">
        <v>1</v>
      </c>
      <c r="CG118" s="3">
        <v>1</v>
      </c>
    </row>
    <row r="119" spans="2:85" ht="21" customHeight="1">
      <c r="B119" s="115" t="s">
        <v>16</v>
      </c>
      <c r="C119" s="190" t="str">
        <f>C77</f>
        <v xml:space="preserve">B BEIGNETS D'ACACIA | pâtisserie--Beignets|  </v>
      </c>
      <c r="D119" s="190">
        <f>D77</f>
        <v>4</v>
      </c>
      <c r="E119" s="191" t="str">
        <f>E77</f>
        <v>personnes</v>
      </c>
      <c r="F119" s="192" t="str">
        <f>F77</f>
        <v>Recette mère ► Beignets d'acacia</v>
      </c>
      <c r="G119" s="1147"/>
      <c r="H119" s="1147"/>
      <c r="I119" s="1147" t="s">
        <v>209</v>
      </c>
      <c r="J119" s="239" t="s">
        <v>8636</v>
      </c>
      <c r="K119" s="531"/>
      <c r="L119" s="531"/>
      <c r="M119" s="531"/>
      <c r="N119" s="531"/>
      <c r="O119" s="531"/>
      <c r="P119" s="531"/>
      <c r="Q119" s="531"/>
      <c r="R119" s="531"/>
      <c r="S119" s="9"/>
      <c r="T119" s="41"/>
      <c r="W119" s="2192" t="str">
        <f t="shared" si="14"/>
        <v>►</v>
      </c>
      <c r="X119" s="2184"/>
      <c r="Z119" s="2168" cm="1">
        <f t="array" ref="Z119">SUMPRODUCT(LEN(AA119:AG119))</f>
        <v>0</v>
      </c>
      <c r="AA119" s="2169"/>
      <c r="AB119" s="2169"/>
      <c r="AC119" s="2169"/>
      <c r="AD119" s="2169"/>
      <c r="AE119" s="2169"/>
      <c r="AF119" s="2169"/>
      <c r="AG119" s="2171"/>
      <c r="AH119" s="1659" t="s">
        <v>22</v>
      </c>
      <c r="AI119" s="48"/>
      <c r="AJ119" s="49"/>
      <c r="AK119" s="49"/>
      <c r="AL119" s="49"/>
      <c r="AM119" s="49"/>
      <c r="AN119" s="49"/>
      <c r="AO119" s="50"/>
      <c r="AT119" s="2539" t="s">
        <v>1319</v>
      </c>
      <c r="AU119" s="2539"/>
      <c r="BI119" s="2842" t="s">
        <v>1320</v>
      </c>
      <c r="BJ119" s="2842"/>
      <c r="BL119" s="2838" t="s">
        <v>1321</v>
      </c>
      <c r="BM119" s="2838"/>
      <c r="CG119" s="3">
        <v>1</v>
      </c>
    </row>
    <row r="120" spans="2:85" ht="21" customHeight="1">
      <c r="B120" s="2241" t="s">
        <v>11</v>
      </c>
      <c r="C120" s="243" t="str">
        <f>C77</f>
        <v xml:space="preserve">B BEIGNETS D'ACACIA | pâtisserie--Beignets|  </v>
      </c>
      <c r="D120" s="243">
        <f>D77</f>
        <v>4</v>
      </c>
      <c r="E120" s="244" t="str">
        <f>E77</f>
        <v>personnes</v>
      </c>
      <c r="F120" s="245" t="str">
        <f>F77</f>
        <v>Recette mère ► Beignets d'acacia</v>
      </c>
      <c r="G120" s="246" t="s">
        <v>8459</v>
      </c>
      <c r="H120" s="247"/>
      <c r="I120" s="248"/>
      <c r="J120" s="249"/>
      <c r="K120" s="248"/>
      <c r="L120" s="248"/>
      <c r="M120" s="248"/>
      <c r="N120" s="248"/>
      <c r="O120" s="248"/>
      <c r="P120" s="248"/>
      <c r="Q120" s="248"/>
      <c r="R120" s="248"/>
      <c r="S120" s="248"/>
      <c r="T120" s="604"/>
      <c r="W120" s="2242" t="str">
        <f t="shared" si="14"/>
        <v>A</v>
      </c>
      <c r="X120" s="2184"/>
      <c r="Z120" s="2168" cm="1">
        <f t="array" ref="Z120">SUMPRODUCT(LEN(AA120:AG120))</f>
        <v>0</v>
      </c>
      <c r="AA120" s="2169"/>
      <c r="AB120" s="2169"/>
      <c r="AC120" s="2169"/>
      <c r="AD120" s="2169"/>
      <c r="AE120" s="2169"/>
      <c r="AF120" s="2169"/>
      <c r="AG120" s="2171"/>
      <c r="AH120" s="1659" t="s">
        <v>22</v>
      </c>
      <c r="AI120" s="175"/>
      <c r="AJ120" s="176"/>
      <c r="AK120" s="177"/>
      <c r="AL120" s="176"/>
      <c r="AM120" s="176"/>
      <c r="AN120" s="176"/>
      <c r="AO120" s="178"/>
      <c r="AT120" s="2540"/>
      <c r="AU120" s="2540"/>
      <c r="BI120" s="2843"/>
      <c r="BJ120" s="2843"/>
      <c r="BL120" s="2839"/>
      <c r="BM120" s="2839"/>
      <c r="CG120" s="3">
        <v>1</v>
      </c>
    </row>
    <row r="121" spans="2:85" ht="21" customHeight="1" thickBot="1">
      <c r="B121" s="2244" t="s">
        <v>11</v>
      </c>
      <c r="C121" s="2245"/>
      <c r="D121" s="2245"/>
      <c r="E121" s="2245"/>
      <c r="F121" s="2246"/>
      <c r="G121" s="2243" t="s">
        <v>216</v>
      </c>
      <c r="H121" s="2247" t="str">
        <f ca="1">CELL("nomfichier")</f>
        <v>D:\Données\1.UPRT\0-UPRT.fait\1-UPRT.FR-SITE-WEB\ff-fiches-fabrications\ff.fiches.fabrication.2023\ffr.restaurant.2023\[ff.FICHE.TRILINGUE.19.COLONNES.01.12.2025.xlsx]Nota.ES</v>
      </c>
      <c r="I121" s="2247"/>
      <c r="J121" s="2247"/>
      <c r="K121" s="2247"/>
      <c r="L121" s="2247"/>
      <c r="M121" s="2247"/>
      <c r="N121" s="2247"/>
      <c r="O121" s="2247"/>
      <c r="P121" s="2247"/>
      <c r="Q121" s="2247"/>
      <c r="R121" s="2247"/>
      <c r="S121" s="2247"/>
      <c r="T121" s="2248"/>
      <c r="W121" s="2249" t="str">
        <f t="shared" si="14"/>
        <v>A</v>
      </c>
      <c r="X121" s="2184"/>
      <c r="Z121" s="2203">
        <v>9</v>
      </c>
      <c r="AA121" s="2204">
        <v>12</v>
      </c>
      <c r="AB121" s="2204">
        <v>12</v>
      </c>
      <c r="AC121" s="2204">
        <v>3</v>
      </c>
      <c r="AD121" s="2204">
        <v>9</v>
      </c>
      <c r="AE121" s="2204">
        <v>12</v>
      </c>
      <c r="AF121" s="2204">
        <v>13</v>
      </c>
      <c r="AG121" s="2205">
        <v>40</v>
      </c>
      <c r="AH121" s="1659" t="s">
        <v>22</v>
      </c>
      <c r="AI121" s="303"/>
      <c r="AJ121" s="333"/>
      <c r="AK121" s="334"/>
      <c r="AL121" s="333"/>
      <c r="AM121" s="333"/>
      <c r="AN121" s="333"/>
      <c r="AO121" s="335"/>
      <c r="BI121" s="863">
        <v>1</v>
      </c>
      <c r="BJ121" s="863">
        <v>1</v>
      </c>
      <c r="BL121" s="863">
        <v>1</v>
      </c>
      <c r="BM121" s="863">
        <v>1</v>
      </c>
      <c r="CG121" s="3">
        <v>1</v>
      </c>
    </row>
    <row r="122" spans="2:85" ht="21" customHeight="1" thickBot="1">
      <c r="B122" s="2206" t="s">
        <v>11</v>
      </c>
      <c r="C122" s="910" t="s">
        <v>8604</v>
      </c>
      <c r="D122" s="910"/>
      <c r="E122" s="533"/>
      <c r="F122" s="533"/>
      <c r="G122" s="533"/>
      <c r="H122" s="533"/>
      <c r="I122" s="533"/>
      <c r="J122" s="533"/>
      <c r="K122" s="533"/>
      <c r="L122" s="2207" t="s">
        <v>8605</v>
      </c>
      <c r="M122" s="1948"/>
      <c r="N122" s="1948"/>
      <c r="O122" s="1949"/>
      <c r="P122" s="1949"/>
      <c r="Q122" s="1949"/>
      <c r="R122" s="1949"/>
      <c r="S122" s="1852"/>
      <c r="T122" s="2208" t="s">
        <v>1923</v>
      </c>
      <c r="W122" s="2209" t="str">
        <f t="shared" si="14"/>
        <v>A</v>
      </c>
      <c r="X122" s="2184"/>
      <c r="Z122"/>
      <c r="AA122"/>
      <c r="AB122"/>
      <c r="AC122"/>
      <c r="AD122"/>
      <c r="AE122"/>
      <c r="AF122"/>
      <c r="AG122"/>
      <c r="AH122" s="1659" t="s">
        <v>22</v>
      </c>
      <c r="AI122" s="2593" t="s">
        <v>400</v>
      </c>
      <c r="AJ122" s="411">
        <v>1</v>
      </c>
      <c r="AK122" s="412" t="s">
        <v>401</v>
      </c>
      <c r="AL122" s="49"/>
      <c r="AM122" s="49"/>
      <c r="AN122" s="49"/>
      <c r="AO122" s="50"/>
      <c r="AT122" s="2539" t="s">
        <v>1322</v>
      </c>
      <c r="AU122" s="2539"/>
      <c r="BI122" s="2842" t="s">
        <v>1323</v>
      </c>
      <c r="BJ122" s="2842"/>
      <c r="BL122" s="2838" t="s">
        <v>1324</v>
      </c>
      <c r="BM122" s="2838"/>
      <c r="CG122" s="3">
        <v>1</v>
      </c>
    </row>
    <row r="123" spans="2:85" ht="21" customHeight="1">
      <c r="B123" s="22" t="s">
        <v>11</v>
      </c>
      <c r="C123" s="2250" t="str">
        <f>C129</f>
        <v xml:space="preserve">B BEIGNETS D'ACACIA | pâtisserie--Beignets|  </v>
      </c>
      <c r="D123" s="2251">
        <f>D129</f>
        <v>6</v>
      </c>
      <c r="E123" s="2251" t="str">
        <f>E129</f>
        <v>personnes</v>
      </c>
      <c r="F123" s="2252" t="str">
        <f>F129</f>
        <v>Recette mère ► Beignets d'acacia</v>
      </c>
      <c r="G123" s="2253" t="s">
        <v>22</v>
      </c>
      <c r="H123" s="2254" t="s">
        <v>23</v>
      </c>
      <c r="I123" s="2255"/>
      <c r="J123" s="3023" t="s">
        <v>8565</v>
      </c>
      <c r="K123" s="3023"/>
      <c r="L123" s="3023"/>
      <c r="M123" s="3023"/>
      <c r="N123" s="3023"/>
      <c r="O123" s="3023"/>
      <c r="P123" s="3023"/>
      <c r="Q123" s="3023"/>
      <c r="R123" s="2539" t="s">
        <v>8566</v>
      </c>
      <c r="S123" s="2539"/>
      <c r="T123" s="2953" t="str">
        <f>UPPER(LEFT(J123,1))</f>
        <v>B</v>
      </c>
      <c r="W123" s="2155" t="str">
        <f t="shared" si="14"/>
        <v>A</v>
      </c>
      <c r="X123" s="2184"/>
      <c r="Z123" s="2938" t="s">
        <v>2593</v>
      </c>
      <c r="AA123" s="2939"/>
      <c r="AB123" s="2939"/>
      <c r="AC123" s="2939"/>
      <c r="AD123" s="2939"/>
      <c r="AE123" s="2939"/>
      <c r="AF123" s="2939"/>
      <c r="AG123" s="2940"/>
      <c r="AH123" s="1659" t="s">
        <v>22</v>
      </c>
      <c r="AI123" s="2593"/>
      <c r="AJ123" s="105">
        <v>2</v>
      </c>
      <c r="AK123" s="412" t="s">
        <v>405</v>
      </c>
      <c r="AL123" s="49"/>
      <c r="AM123" s="49"/>
      <c r="AN123" s="49"/>
      <c r="AO123" s="50"/>
      <c r="AT123" s="2540"/>
      <c r="AU123" s="2540"/>
      <c r="BI123" s="2843"/>
      <c r="BJ123" s="2843"/>
      <c r="BL123" s="2839"/>
      <c r="BM123" s="2839"/>
      <c r="CG123" s="3">
        <v>1</v>
      </c>
    </row>
    <row r="124" spans="2:85" ht="21" customHeight="1" thickBot="1">
      <c r="B124" s="2256" t="s">
        <v>11</v>
      </c>
      <c r="C124" s="2257" t="str">
        <f>C129</f>
        <v xml:space="preserve">B BEIGNETS D'ACACIA | pâtisserie--Beignets|  </v>
      </c>
      <c r="D124" s="2258">
        <f>D129</f>
        <v>6</v>
      </c>
      <c r="E124" s="2258" t="str">
        <f>E129</f>
        <v>personnes</v>
      </c>
      <c r="F124" s="2259" t="str">
        <f>F129</f>
        <v>Recette mère ► Beignets d'acacia</v>
      </c>
      <c r="G124" s="2260" t="s">
        <v>29</v>
      </c>
      <c r="H124" s="2261" t="s">
        <v>865</v>
      </c>
      <c r="I124" s="2262"/>
      <c r="J124" s="3024"/>
      <c r="K124" s="3024"/>
      <c r="L124" s="3024"/>
      <c r="M124" s="3024"/>
      <c r="N124" s="3024"/>
      <c r="O124" s="3024"/>
      <c r="P124" s="3024"/>
      <c r="Q124" s="3024"/>
      <c r="R124" s="2540"/>
      <c r="S124" s="2540"/>
      <c r="T124" s="2954"/>
      <c r="W124" s="2263" t="str">
        <f t="shared" si="14"/>
        <v>A</v>
      </c>
      <c r="X124" s="2184"/>
      <c r="Z124" s="2930" t="s">
        <v>1691</v>
      </c>
      <c r="AA124" s="2931" t="s">
        <v>8568</v>
      </c>
      <c r="AB124" s="2931"/>
      <c r="AC124" s="2931"/>
      <c r="AD124" s="2931"/>
      <c r="AE124" s="2931"/>
      <c r="AF124" s="2931"/>
      <c r="AG124" s="2932"/>
      <c r="AH124" s="1659" t="s">
        <v>22</v>
      </c>
      <c r="AI124" s="2593"/>
      <c r="AJ124" s="415" t="s">
        <v>408</v>
      </c>
      <c r="AK124" s="416"/>
      <c r="AL124" s="49"/>
      <c r="AM124" s="49"/>
      <c r="AN124" s="49"/>
      <c r="AO124" s="50"/>
      <c r="BI124" s="863">
        <v>1</v>
      </c>
      <c r="BJ124" s="863">
        <v>1</v>
      </c>
      <c r="BL124" s="863">
        <v>1</v>
      </c>
      <c r="BM124" s="863">
        <v>1</v>
      </c>
      <c r="CG124" s="3">
        <v>1</v>
      </c>
    </row>
    <row r="125" spans="2:85" ht="21" customHeight="1">
      <c r="B125" s="2256" t="s">
        <v>11</v>
      </c>
      <c r="C125" s="34" t="str">
        <f>C129</f>
        <v xml:space="preserve">B BEIGNETS D'ACACIA | pâtisserie--Beignets|  </v>
      </c>
      <c r="D125" s="35">
        <f>D129</f>
        <v>6</v>
      </c>
      <c r="E125" s="35" t="str">
        <f>E129</f>
        <v>personnes</v>
      </c>
      <c r="F125" s="36" t="str">
        <f>F129</f>
        <v>Recette mère ► Beignets d'acacia</v>
      </c>
      <c r="G125" s="2264"/>
      <c r="H125" s="2265"/>
      <c r="I125" s="37"/>
      <c r="J125" s="38" t="s">
        <v>32</v>
      </c>
      <c r="K125" s="39" t="s">
        <v>8637</v>
      </c>
      <c r="L125" s="9"/>
      <c r="M125" s="39"/>
      <c r="N125" s="39"/>
      <c r="O125" s="39"/>
      <c r="P125" s="40"/>
      <c r="Q125" s="9"/>
      <c r="R125" s="9"/>
      <c r="S125" s="9"/>
      <c r="T125" s="41"/>
      <c r="W125" s="2263" t="str">
        <f t="shared" si="14"/>
        <v>A</v>
      </c>
      <c r="X125" s="2184"/>
      <c r="Z125" s="2930"/>
      <c r="AA125" s="2931"/>
      <c r="AB125" s="2931"/>
      <c r="AC125" s="2931"/>
      <c r="AD125" s="2931"/>
      <c r="AE125" s="2931"/>
      <c r="AF125" s="2931"/>
      <c r="AG125" s="2932"/>
      <c r="AH125" s="1659" t="s">
        <v>22</v>
      </c>
      <c r="AI125" s="2593"/>
      <c r="AJ125" s="419" t="s">
        <v>411</v>
      </c>
      <c r="AK125" s="420"/>
      <c r="AL125" s="49"/>
      <c r="AM125" s="49"/>
      <c r="AN125" s="49"/>
      <c r="AO125" s="50"/>
      <c r="AT125" s="2539"/>
      <c r="AU125" s="2539"/>
      <c r="BI125" s="2842" t="s">
        <v>1325</v>
      </c>
      <c r="BJ125" s="2842"/>
      <c r="BL125" s="2838" t="s">
        <v>1326</v>
      </c>
      <c r="BM125" s="2838"/>
      <c r="CG125" s="3">
        <v>1</v>
      </c>
    </row>
    <row r="126" spans="2:85" ht="21" customHeight="1">
      <c r="B126" s="2256" t="s">
        <v>11</v>
      </c>
      <c r="C126" s="34" t="str">
        <f>C129</f>
        <v xml:space="preserve">B BEIGNETS D'ACACIA | pâtisserie--Beignets|  </v>
      </c>
      <c r="D126" s="35">
        <f>D129</f>
        <v>6</v>
      </c>
      <c r="E126" s="35" t="str">
        <f>E129</f>
        <v>personnes</v>
      </c>
      <c r="F126" s="36" t="str">
        <f>F129</f>
        <v>Recette mère ► Beignets d'acacia</v>
      </c>
      <c r="G126" s="42" t="s">
        <v>33</v>
      </c>
      <c r="H126" s="43"/>
      <c r="I126" s="43"/>
      <c r="J126" s="44" t="s">
        <v>34</v>
      </c>
      <c r="K126" s="2522" t="str">
        <f>L129&amp;" "&amp;M129&amp;" ► Famille = "&amp;R123&amp;" ► "&amp;J123&amp;" "&amp;P126&amp;" "&amp;R126&amp;" "&amp;S126&amp;" "&amp;T126</f>
        <v>Recette mère ► Beignets d'acacia ► Famille = pâtisserie--Beignets ► BEIGNETS D'ACACIA  ⓫  Dupliquée pour 50 personnes</v>
      </c>
      <c r="L126" s="2522"/>
      <c r="M126" s="2522"/>
      <c r="N126" s="2522"/>
      <c r="O126" s="2522"/>
      <c r="P126" s="2522"/>
      <c r="Q126" s="9"/>
      <c r="R126" s="1773" t="s">
        <v>36</v>
      </c>
      <c r="S126" s="158">
        <v>50</v>
      </c>
      <c r="T126" s="47" t="str">
        <f>T128</f>
        <v>personnes</v>
      </c>
      <c r="W126" s="2263" t="str">
        <f t="shared" si="14"/>
        <v>A</v>
      </c>
      <c r="X126" s="2184"/>
      <c r="Z126" s="2168" cm="1">
        <f t="array" ref="Z126">SUMPRODUCT(LEN(AA126:AG126))</f>
        <v>36</v>
      </c>
      <c r="AA126" s="2169"/>
      <c r="AB126" s="2169"/>
      <c r="AC126" s="2169"/>
      <c r="AD126" s="2266" t="s">
        <v>8638</v>
      </c>
      <c r="AE126" s="2169"/>
      <c r="AF126" s="2169"/>
      <c r="AG126" s="2171"/>
      <c r="AH126" s="1659" t="s">
        <v>22</v>
      </c>
      <c r="AI126" s="2593"/>
      <c r="AJ126" s="419" t="s">
        <v>414</v>
      </c>
      <c r="AK126" s="420"/>
      <c r="AL126" s="49"/>
      <c r="AM126" s="49"/>
      <c r="AN126" s="49"/>
      <c r="AO126" s="50"/>
      <c r="AT126" s="2540"/>
      <c r="AU126" s="2540"/>
      <c r="BI126" s="2843"/>
      <c r="BJ126" s="2843"/>
      <c r="BL126" s="2839"/>
      <c r="BM126" s="2839"/>
      <c r="CG126" s="3">
        <v>1</v>
      </c>
    </row>
    <row r="127" spans="2:85" ht="21" customHeight="1" thickBot="1">
      <c r="B127" s="2256" t="s">
        <v>11</v>
      </c>
      <c r="C127" s="34" t="str">
        <f>C129</f>
        <v xml:space="preserve">B BEIGNETS D'ACACIA | pâtisserie--Beignets|  </v>
      </c>
      <c r="D127" s="35">
        <f>D129</f>
        <v>6</v>
      </c>
      <c r="E127" s="35" t="str">
        <f>E129</f>
        <v>personnes</v>
      </c>
      <c r="F127" s="36" t="str">
        <f>F129</f>
        <v>Recette mère ► Beignets d'acacia</v>
      </c>
      <c r="G127" s="1774">
        <v>6</v>
      </c>
      <c r="H127" s="1775" t="s">
        <v>8571</v>
      </c>
      <c r="I127" s="42"/>
      <c r="J127" s="42"/>
      <c r="K127" s="2522"/>
      <c r="L127" s="2522"/>
      <c r="M127" s="2522"/>
      <c r="N127" s="2522"/>
      <c r="O127" s="2522"/>
      <c r="P127" s="2522"/>
      <c r="Q127" s="9"/>
      <c r="R127" s="931"/>
      <c r="S127" s="53" t="s">
        <v>41</v>
      </c>
      <c r="T127" s="54" t="s">
        <v>42</v>
      </c>
      <c r="W127" s="2263" t="str">
        <f t="shared" si="14"/>
        <v>A</v>
      </c>
      <c r="X127" s="2184"/>
      <c r="Z127" s="2168" cm="1">
        <f t="array" ref="Z127">SUMPRODUCT(LEN(AA127:AG127))</f>
        <v>0</v>
      </c>
      <c r="AA127" s="2169"/>
      <c r="AB127" s="2169"/>
      <c r="AC127" s="2169"/>
      <c r="AD127" s="2169"/>
      <c r="AE127" s="2169"/>
      <c r="AF127" s="2169"/>
      <c r="AG127" s="2171"/>
      <c r="AH127" s="1659" t="s">
        <v>22</v>
      </c>
      <c r="AI127" s="2593"/>
      <c r="AJ127" s="166" t="s">
        <v>418</v>
      </c>
      <c r="AK127" s="420"/>
      <c r="AL127" s="49"/>
      <c r="AM127" s="49"/>
      <c r="AN127" s="49"/>
      <c r="AO127" s="50"/>
      <c r="BI127" s="863">
        <v>1</v>
      </c>
      <c r="BJ127" s="863">
        <v>1</v>
      </c>
      <c r="BL127" s="863">
        <v>1</v>
      </c>
      <c r="BM127" s="863">
        <v>1</v>
      </c>
      <c r="CG127" s="3">
        <v>1</v>
      </c>
    </row>
    <row r="128" spans="2:85" ht="21" customHeight="1">
      <c r="B128" s="2256" t="s">
        <v>16</v>
      </c>
      <c r="C128" s="34" t="str">
        <f>C129</f>
        <v xml:space="preserve">B BEIGNETS D'ACACIA | pâtisserie--Beignets|  </v>
      </c>
      <c r="D128" s="35">
        <f>D129</f>
        <v>6</v>
      </c>
      <c r="E128" s="35" t="str">
        <f>E129</f>
        <v>personnes</v>
      </c>
      <c r="F128" s="36" t="str">
        <f>F129</f>
        <v>Recette mère ► Beignets d'acacia</v>
      </c>
      <c r="G128" s="59"/>
      <c r="H128" s="1638" t="s">
        <v>8365</v>
      </c>
      <c r="I128" s="2532">
        <f>P145</f>
        <v>0.7</v>
      </c>
      <c r="J128" s="2532"/>
      <c r="K128" s="1639" t="str" cm="1">
        <f t="array" ref="K128">"1= "&amp;IF(OR(G127&lt;=0,I128=""),"",_xlfn.LET(_xlpm.kg,IF(ISNUMBER(I128),I128,VALEUR(SUBSTITUTE(SUBSTITUTE(SUBSTITUTE(LOWER(I128),"kg",""),",",".")," ",""))),TEXT(ROUND(_xlpm.kg*1000/G127,2),"0.##")&amp;" g"))</f>
        <v>1= 116.67 g</v>
      </c>
      <c r="L128" s="1640">
        <f>IFERROR(S126/S128,0)</f>
        <v>8.3333333333333339</v>
      </c>
      <c r="M128" s="61"/>
      <c r="N128" s="61"/>
      <c r="O128" s="61"/>
      <c r="Q128" s="9"/>
      <c r="R128" s="1776" t="s">
        <v>52</v>
      </c>
      <c r="S128" s="172">
        <v>6</v>
      </c>
      <c r="T128" s="1777" t="s">
        <v>8571</v>
      </c>
      <c r="W128" s="2263" t="str">
        <f t="shared" si="14"/>
        <v>►</v>
      </c>
      <c r="X128" s="2184"/>
      <c r="Z128" s="2168" cm="1">
        <f t="array" ref="Z128">SUMPRODUCT(LEN(AA128:AG128))</f>
        <v>0</v>
      </c>
      <c r="AA128" s="2169"/>
      <c r="AB128" s="2169"/>
      <c r="AC128" s="2169"/>
      <c r="AD128" s="2169"/>
      <c r="AE128" s="2169"/>
      <c r="AF128" s="2169"/>
      <c r="AG128" s="2171"/>
      <c r="AH128" s="1659" t="s">
        <v>22</v>
      </c>
      <c r="AI128" s="2593"/>
      <c r="AJ128" s="424" t="s">
        <v>422</v>
      </c>
      <c r="AK128" s="420"/>
      <c r="AL128" s="49"/>
      <c r="AM128" s="49"/>
      <c r="AN128" s="49"/>
      <c r="AO128" s="50"/>
      <c r="BI128" s="2842" t="s">
        <v>1327</v>
      </c>
      <c r="BJ128" s="2842"/>
      <c r="BL128" s="2838" t="s">
        <v>1328</v>
      </c>
      <c r="BM128" s="2838"/>
      <c r="CG128" s="3">
        <v>1</v>
      </c>
    </row>
    <row r="129" spans="2:85" ht="21" customHeight="1">
      <c r="B129" s="2267" t="s">
        <v>16</v>
      </c>
      <c r="C129" s="69" t="str">
        <f>G129</f>
        <v xml:space="preserve">B BEIGNETS D'ACACIA | pâtisserie--Beignets|  </v>
      </c>
      <c r="D129" s="70">
        <f>G127</f>
        <v>6</v>
      </c>
      <c r="E129" s="69" t="str">
        <f>H127</f>
        <v>personnes</v>
      </c>
      <c r="F129" s="71" t="str">
        <f>L129&amp;" "&amp;M129</f>
        <v>Recette mère ► Beignets d'acacia</v>
      </c>
      <c r="G129" s="72" t="str">
        <f>UPPER(LEFT(J123,1))&amp;" "&amp;J123&amp;" | "&amp;R123&amp;"| "&amp;L125&amp;" "&amp;M125</f>
        <v xml:space="preserve">B BEIGNETS D'ACACIA | pâtisserie--Beignets|  </v>
      </c>
      <c r="H129" s="73" t="s">
        <v>55</v>
      </c>
      <c r="I129" s="2525" t="s">
        <v>56</v>
      </c>
      <c r="J129" s="2525"/>
      <c r="K129" s="2525"/>
      <c r="L129" s="74" t="str">
        <f>IF(ISTEXT(M129),"Recette mère ►",H129)</f>
        <v>Recette mère ►</v>
      </c>
      <c r="M129" s="75" t="s">
        <v>8453</v>
      </c>
      <c r="N129" s="75"/>
      <c r="O129" s="75"/>
      <c r="P129" s="1139"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Q129" s="76"/>
      <c r="R129" s="76"/>
      <c r="S129" s="76"/>
      <c r="T129" s="77"/>
      <c r="W129" s="2268" t="str">
        <f t="shared" si="14"/>
        <v>►</v>
      </c>
      <c r="X129" s="2184"/>
      <c r="Z129" s="2168" cm="1">
        <f t="array" ref="Z129">SUMPRODUCT(LEN(AA129:AG129))</f>
        <v>0</v>
      </c>
      <c r="AA129" s="2169"/>
      <c r="AB129" s="2169"/>
      <c r="AC129" s="2169"/>
      <c r="AD129" s="2169"/>
      <c r="AE129" s="2169"/>
      <c r="AF129" s="2169"/>
      <c r="AG129" s="2171"/>
      <c r="AH129" s="1659" t="s">
        <v>22</v>
      </c>
      <c r="AI129" s="2593"/>
      <c r="AJ129" s="419" t="s">
        <v>426</v>
      </c>
      <c r="AK129" s="425"/>
      <c r="AL129" s="49"/>
      <c r="AM129" s="49"/>
      <c r="AN129" s="49"/>
      <c r="AO129" s="50"/>
      <c r="BI129" s="2843"/>
      <c r="BJ129" s="2843"/>
      <c r="BL129" s="2839"/>
      <c r="BM129" s="2839"/>
      <c r="CG129" s="3">
        <v>1</v>
      </c>
    </row>
    <row r="130" spans="2:85" ht="21" customHeight="1" thickBot="1">
      <c r="B130" s="2269" t="s">
        <v>16</v>
      </c>
      <c r="C130" s="2270" t="str">
        <f>C129</f>
        <v xml:space="preserve">B BEIGNETS D'ACACIA | pâtisserie--Beignets|  </v>
      </c>
      <c r="D130" s="2270">
        <f>D129</f>
        <v>6</v>
      </c>
      <c r="E130" s="2270" t="str">
        <f>E129</f>
        <v>personnes</v>
      </c>
      <c r="F130" s="2271" t="str">
        <f>F129</f>
        <v>Recette mère ► Beignets d'acacia</v>
      </c>
      <c r="G130" s="2272" t="s">
        <v>67</v>
      </c>
      <c r="H130" s="2272" t="s">
        <v>68</v>
      </c>
      <c r="I130" s="2272" t="s">
        <v>69</v>
      </c>
      <c r="J130" s="2272" t="s">
        <v>70</v>
      </c>
      <c r="K130" s="82" t="s">
        <v>71</v>
      </c>
      <c r="L130" s="83" t="s">
        <v>72</v>
      </c>
      <c r="M130" s="2273" t="s">
        <v>73</v>
      </c>
      <c r="N130" s="2273" t="s">
        <v>74</v>
      </c>
      <c r="O130" s="2273" t="s">
        <v>75</v>
      </c>
      <c r="P130" s="2273" t="s">
        <v>76</v>
      </c>
      <c r="Q130" s="2273" t="s">
        <v>77</v>
      </c>
      <c r="R130" s="2273" t="s">
        <v>78</v>
      </c>
      <c r="S130" s="2273" t="s">
        <v>79</v>
      </c>
      <c r="T130" s="2274" t="s">
        <v>8454</v>
      </c>
      <c r="W130" s="2275" t="str">
        <f t="shared" si="14"/>
        <v>►</v>
      </c>
      <c r="X130" s="2184"/>
      <c r="Z130" s="2168" cm="1">
        <f t="array" ref="Z130">SUMPRODUCT(LEN(AA130:AG130))</f>
        <v>0</v>
      </c>
      <c r="AA130" s="2169"/>
      <c r="AB130" s="2169"/>
      <c r="AC130" s="2169"/>
      <c r="AD130" s="2169"/>
      <c r="AE130" s="2169"/>
      <c r="AF130" s="2169"/>
      <c r="AG130" s="2171"/>
      <c r="AH130" s="1659" t="s">
        <v>22</v>
      </c>
      <c r="AI130" s="48"/>
      <c r="AJ130" s="49"/>
      <c r="AK130" s="49"/>
      <c r="AL130" s="49"/>
      <c r="AM130" s="49"/>
      <c r="AN130" s="49"/>
      <c r="AO130" s="50"/>
      <c r="BI130" s="863">
        <v>1</v>
      </c>
      <c r="BJ130" s="863">
        <v>1</v>
      </c>
      <c r="BL130" s="863">
        <v>1</v>
      </c>
      <c r="BM130" s="863">
        <v>1</v>
      </c>
      <c r="CG130" s="3">
        <v>1</v>
      </c>
    </row>
    <row r="131" spans="2:85" ht="21" customHeight="1">
      <c r="B131" s="2256" t="s">
        <v>11</v>
      </c>
      <c r="C131" s="34" t="str">
        <f>C129</f>
        <v xml:space="preserve">B BEIGNETS D'ACACIA | pâtisserie--Beignets|  </v>
      </c>
      <c r="D131" s="35">
        <f>D129</f>
        <v>6</v>
      </c>
      <c r="E131" s="34" t="str">
        <f>E129</f>
        <v>personnes</v>
      </c>
      <c r="F131" s="36" t="str">
        <f>F129</f>
        <v>Recette mère ► Beignets d'acacia</v>
      </c>
      <c r="G131" s="87" t="s">
        <v>80</v>
      </c>
      <c r="H131" s="88" t="s">
        <v>81</v>
      </c>
      <c r="I131" s="89"/>
      <c r="J131" s="2572" t="s">
        <v>82</v>
      </c>
      <c r="K131" s="2586" t="s">
        <v>83</v>
      </c>
      <c r="L131" s="2587" t="s">
        <v>84</v>
      </c>
      <c r="M131" s="1785" t="s">
        <v>85</v>
      </c>
      <c r="N131" s="1786" t="s">
        <v>51</v>
      </c>
      <c r="O131" s="1787" t="s">
        <v>86</v>
      </c>
      <c r="P131" s="2943" t="s">
        <v>87</v>
      </c>
      <c r="Q131" s="2523" t="s">
        <v>86</v>
      </c>
      <c r="R131" s="2523" t="s">
        <v>8754</v>
      </c>
      <c r="S131" s="2523" t="s">
        <v>88</v>
      </c>
      <c r="T131" s="2588" t="s">
        <v>89</v>
      </c>
      <c r="W131" s="2263" t="str">
        <f t="shared" si="14"/>
        <v>A</v>
      </c>
      <c r="X131" s="2184"/>
      <c r="Z131" s="2168" cm="1">
        <f t="array" ref="Z131">SUMPRODUCT(LEN(AA131:AG131))</f>
        <v>0</v>
      </c>
      <c r="AA131" s="2169"/>
      <c r="AB131" s="2169"/>
      <c r="AC131" s="2169"/>
      <c r="AD131" s="2169"/>
      <c r="AE131" s="2169"/>
      <c r="AF131" s="2169"/>
      <c r="AG131" s="2171"/>
      <c r="AH131" s="1659" t="s">
        <v>22</v>
      </c>
      <c r="AI131" s="48"/>
      <c r="AJ131" s="49"/>
      <c r="AK131" s="49"/>
      <c r="AL131" s="49"/>
      <c r="AM131" s="49"/>
      <c r="AN131" s="49"/>
      <c r="AO131" s="50"/>
      <c r="BI131" s="2842" t="s">
        <v>1329</v>
      </c>
      <c r="BJ131" s="2842"/>
      <c r="BL131" s="2838" t="s">
        <v>1330</v>
      </c>
      <c r="BM131" s="2838"/>
      <c r="CG131" s="3">
        <v>1</v>
      </c>
    </row>
    <row r="132" spans="2:85" ht="21" customHeight="1">
      <c r="B132" s="2256" t="s">
        <v>11</v>
      </c>
      <c r="C132" s="34" t="str">
        <f>C129</f>
        <v xml:space="preserve">B BEIGNETS D'ACACIA | pâtisserie--Beignets|  </v>
      </c>
      <c r="D132" s="35">
        <f>D129</f>
        <v>6</v>
      </c>
      <c r="E132" s="34" t="str">
        <f>E129</f>
        <v>personnes</v>
      </c>
      <c r="F132" s="36" t="str">
        <f>F129</f>
        <v>Recette mère ► Beignets d'acacia</v>
      </c>
      <c r="G132" s="94" t="s">
        <v>94</v>
      </c>
      <c r="H132" s="95" t="s">
        <v>95</v>
      </c>
      <c r="I132" s="96" t="s">
        <v>96</v>
      </c>
      <c r="J132" s="2527"/>
      <c r="K132" s="2529"/>
      <c r="L132" s="2531"/>
      <c r="M132" s="1788" t="s">
        <v>97</v>
      </c>
      <c r="N132" s="1789" t="s">
        <v>98</v>
      </c>
      <c r="O132" s="1790">
        <v>1</v>
      </c>
      <c r="P132" s="2944"/>
      <c r="Q132" s="2524"/>
      <c r="R132" s="2524"/>
      <c r="S132" s="2524"/>
      <c r="T132" s="2544"/>
      <c r="W132" s="2263" t="str">
        <f t="shared" si="14"/>
        <v>A</v>
      </c>
      <c r="X132" s="2184"/>
      <c r="Z132" s="2168" cm="1">
        <f t="array" ref="Z132">SUMPRODUCT(LEN(AA132:AG132))</f>
        <v>0</v>
      </c>
      <c r="AA132" s="2169"/>
      <c r="AB132" s="2169"/>
      <c r="AC132" s="2169"/>
      <c r="AD132" s="2169"/>
      <c r="AE132" s="2169"/>
      <c r="AF132" s="2169"/>
      <c r="AG132" s="2171"/>
      <c r="AH132" s="1659" t="s">
        <v>22</v>
      </c>
      <c r="AI132" s="48"/>
      <c r="AJ132" s="49"/>
      <c r="AK132" s="49"/>
      <c r="AL132" s="49"/>
      <c r="AM132" s="49"/>
      <c r="AN132" s="49"/>
      <c r="AO132" s="50"/>
      <c r="BI132" s="2843"/>
      <c r="BJ132" s="2843"/>
      <c r="BL132" s="2839"/>
      <c r="BM132" s="2839"/>
      <c r="CG132" s="3">
        <v>1</v>
      </c>
    </row>
    <row r="133" spans="2:85" ht="21" customHeight="1" thickBot="1">
      <c r="B133" s="2256" t="s">
        <v>11</v>
      </c>
      <c r="C133" s="34" t="str">
        <f>C129</f>
        <v xml:space="preserve">B BEIGNETS D'ACACIA | pâtisserie--Beignets|  </v>
      </c>
      <c r="D133" s="35">
        <f>D129</f>
        <v>6</v>
      </c>
      <c r="E133" s="34" t="str">
        <f>E129</f>
        <v>personnes</v>
      </c>
      <c r="F133" s="36" t="str">
        <f>F129</f>
        <v>Recette mère ► Beignets d'acacia</v>
      </c>
      <c r="G133" s="100"/>
      <c r="H133" s="120"/>
      <c r="I133" s="1791" t="str">
        <f t="shared" ref="I133:I141" si="20">IF(AND(G133&gt;0,J133&gt;0),"de","")</f>
        <v/>
      </c>
      <c r="J133" s="103"/>
      <c r="K133" s="1792"/>
      <c r="L133" s="143">
        <v>1</v>
      </c>
      <c r="M133" s="1793"/>
      <c r="N133" s="1794">
        <f>IF(P145=0,0,(P133/P145)*O132*1000)</f>
        <v>0</v>
      </c>
      <c r="O133" s="1795">
        <f>IF(P145=0, 0, (G133*L133)/(P145*O132))</f>
        <v>0</v>
      </c>
      <c r="P133" s="1796" cm="1">
        <f t="array" ref="P133">IFERROR(_xlfn.XLOOKUP(UPPER(TRIM(K133)),UPPER(TRIM(G146:T146)),G147:T147,_xlfn.XLOOKUP(UPPER(TRIM(K133)),UPPER(TRIM(G148:T148)),G149:T149,0))*J133*IF(G133&gt;0,G133,1),0)</f>
        <v>0</v>
      </c>
      <c r="Q133" s="110">
        <f>IF(OR(ISBLANK(S128),S128=0),0,G133*S126*L133/S128)</f>
        <v>0</v>
      </c>
      <c r="R133" s="2435">
        <f>H133</f>
        <v>0</v>
      </c>
      <c r="S133" s="111">
        <f>IF(OR(ISBLANK(S128),S128=0),0,P133*L133*L128)</f>
        <v>0</v>
      </c>
      <c r="T133" s="1797" t="str">
        <f>IF(K133="","",IF(COUNTIF(M146:T146,SUBSTITUTE(TRIM(K133)," (s)",""))+COUNTIF(M148:T148,SUBSTITUTE(TRIM(K133)," (s)",""))&gt;0,IF(ROUND(S133,3)&gt;=1,ROUND(S133,3)&amp;" L",MAX(1,ROUND(S133*100,0))&amp;" cl"),IF(COUNTIF(G146:L146,SUBSTITUTE(TRIM(K133)," (s)",""))+COUNTIF(G148:L148,SUBSTITUTE(TRIM(K133)," (s)",""))&gt;0,IF(ROUND(S133,3)&gt;=1,ROUND(S133,3)&amp;" Kg",MAX(1,ROUND(S133*1000,0))&amp;" g"),"")))</f>
        <v/>
      </c>
      <c r="W133" s="2263" t="str">
        <f t="shared" si="14"/>
        <v>A</v>
      </c>
      <c r="X133" s="2184"/>
      <c r="Z133" s="2168" cm="1">
        <f t="array" ref="Z133">SUMPRODUCT(LEN(AA133:AG133))</f>
        <v>0</v>
      </c>
      <c r="AA133" s="2169"/>
      <c r="AB133" s="2169"/>
      <c r="AC133" s="2169"/>
      <c r="AD133" s="2169"/>
      <c r="AE133" s="2169"/>
      <c r="AF133" s="2169"/>
      <c r="AG133" s="2171"/>
      <c r="AH133" s="1659" t="s">
        <v>22</v>
      </c>
      <c r="AI133" s="48"/>
      <c r="AJ133" s="49"/>
      <c r="AK133" s="49"/>
      <c r="AL133" s="49"/>
      <c r="AM133" s="49"/>
      <c r="AN133" s="49"/>
      <c r="AO133" s="50"/>
      <c r="BI133" s="863">
        <v>1</v>
      </c>
      <c r="BJ133" s="863">
        <v>1</v>
      </c>
      <c r="BL133" s="863">
        <v>1</v>
      </c>
      <c r="BM133" s="863">
        <v>1</v>
      </c>
      <c r="CG133" s="3">
        <v>1</v>
      </c>
    </row>
    <row r="134" spans="2:85" ht="21" customHeight="1">
      <c r="B134" s="115" t="str">
        <f t="shared" ref="B134:B144" si="21">IF(M134&lt;&gt;"","A","►")</f>
        <v>A</v>
      </c>
      <c r="C134" s="34" t="str">
        <f>C129</f>
        <v xml:space="preserve">B BEIGNETS D'ACACIA | pâtisserie--Beignets|  </v>
      </c>
      <c r="D134" s="35">
        <f>D129</f>
        <v>6</v>
      </c>
      <c r="E134" s="34" t="str">
        <f>E129</f>
        <v>personnes</v>
      </c>
      <c r="F134" s="36" t="str">
        <f>F129</f>
        <v>Recette mère ► Beignets d'acacia</v>
      </c>
      <c r="G134" s="100">
        <v>20</v>
      </c>
      <c r="H134" s="120" t="s">
        <v>8614</v>
      </c>
      <c r="I134" s="102" t="str">
        <f t="shared" si="20"/>
        <v/>
      </c>
      <c r="J134" s="103"/>
      <c r="K134" s="1792"/>
      <c r="L134" s="143">
        <v>1</v>
      </c>
      <c r="M134" s="1793" t="s">
        <v>8615</v>
      </c>
      <c r="N134" s="1798">
        <f>IF(P145=0,0,(P134/P145)*O132*1000)</f>
        <v>0</v>
      </c>
      <c r="O134" s="1799">
        <f>IF(P145=0, 0, (G134*L134)/(P145*O132))</f>
        <v>28.571428571428573</v>
      </c>
      <c r="P134" s="1796" cm="1">
        <f t="array" ref="P134">IFERROR(_xlfn.XLOOKUP(UPPER(TRIM(K134)),UPPER(TRIM(G146:T146)),G147:T147,_xlfn.XLOOKUP(UPPER(TRIM(K134)),UPPER(TRIM(G148:T148)),G149:T149,0))*J134*IF(G134&gt;0,G134,1),0)</f>
        <v>0</v>
      </c>
      <c r="Q134" s="1800">
        <f>IF(OR(ISBLANK(S128),S128=0),0,G134*S126*L134/S128)</f>
        <v>166.66666666666666</v>
      </c>
      <c r="R134" s="2440" t="str">
        <f t="shared" ref="R134:R144" si="22">H134</f>
        <v>grappes</v>
      </c>
      <c r="S134" s="111">
        <f>IF(OR(ISBLANK(S128),S128=0),0,P134*L134*L128)</f>
        <v>0</v>
      </c>
      <c r="T134" s="1801" t="str">
        <f>IF(K134="","",IF(COUNTIF(M146:T146,SUBSTITUTE(TRIM(K134)," (s)",""))+COUNTIF(M148:T148,SUBSTITUTE(TRIM(K134)," (s)",""))&gt;0,IF(ROUND(S134,3)&gt;=1,ROUND(S134,3)&amp;" L",MAX(1,ROUND(S134*100,0))&amp;" cl"),IF(COUNTIF(G146:L146,SUBSTITUTE(TRIM(K134)," (s)",""))+COUNTIF(G148:L148,SUBSTITUTE(TRIM(K134)," (s)",""))&gt;0,IF(ROUND(S134,3)&gt;=1,ROUND(S134,3)&amp;" Kg",MAX(1,ROUND(S134*1000,0))&amp;" g"),"")))</f>
        <v/>
      </c>
      <c r="W134" s="2192" t="str">
        <f t="shared" si="14"/>
        <v>A</v>
      </c>
      <c r="X134" s="2184"/>
      <c r="Z134" s="2168" cm="1">
        <f t="array" ref="Z134">SUMPRODUCT(LEN(AA134:AG134))</f>
        <v>0</v>
      </c>
      <c r="AA134" s="2169"/>
      <c r="AB134" s="2169"/>
      <c r="AC134" s="2169"/>
      <c r="AD134" s="2169"/>
      <c r="AE134" s="2169"/>
      <c r="AF134" s="2169"/>
      <c r="AG134" s="2171"/>
      <c r="AH134" s="1659" t="s">
        <v>22</v>
      </c>
      <c r="AI134" s="48"/>
      <c r="AJ134" s="49"/>
      <c r="AK134" s="49"/>
      <c r="AL134" s="49"/>
      <c r="AM134" s="49"/>
      <c r="AN134" s="49"/>
      <c r="AO134" s="50"/>
      <c r="BI134" s="2842" t="s">
        <v>1331</v>
      </c>
      <c r="BJ134" s="2842"/>
      <c r="BL134" s="2838" t="s">
        <v>1332</v>
      </c>
      <c r="BM134" s="2838"/>
      <c r="CG134" s="3">
        <v>1</v>
      </c>
    </row>
    <row r="135" spans="2:85" ht="21" customHeight="1">
      <c r="B135" s="115" t="str">
        <f t="shared" si="21"/>
        <v>A</v>
      </c>
      <c r="C135" s="34" t="str">
        <f>C129</f>
        <v xml:space="preserve">B BEIGNETS D'ACACIA | pâtisserie--Beignets|  </v>
      </c>
      <c r="D135" s="35">
        <f>D129</f>
        <v>6</v>
      </c>
      <c r="E135" s="34" t="str">
        <f>E129</f>
        <v>personnes</v>
      </c>
      <c r="F135" s="36" t="str">
        <f>F129</f>
        <v>Recette mère ► Beignets d'acacia</v>
      </c>
      <c r="G135" s="100"/>
      <c r="H135" s="120"/>
      <c r="I135" s="1791" t="str">
        <f t="shared" si="20"/>
        <v/>
      </c>
      <c r="J135" s="103">
        <v>0.5</v>
      </c>
      <c r="K135" s="104" t="s">
        <v>0</v>
      </c>
      <c r="L135" s="143">
        <v>1</v>
      </c>
      <c r="M135" s="1793" t="s">
        <v>8580</v>
      </c>
      <c r="N135" s="1802">
        <f>IF(P145=0,0,(P135/P145)*O132*1000)</f>
        <v>714.28571428571433</v>
      </c>
      <c r="O135" s="1803">
        <f>IF(P145=0, 0, (G135*L135)/(P145*O132))</f>
        <v>0</v>
      </c>
      <c r="P135" s="1796" cm="1">
        <f t="array" ref="P135">IFERROR(_xlfn.XLOOKUP(UPPER(TRIM(K135)),UPPER(TRIM(G146:T146)),G147:T147,_xlfn.XLOOKUP(UPPER(TRIM(K135)),UPPER(TRIM(G148:T148)),G149:T149,0))*J135*IF(G135&gt;0,G135,1),0)</f>
        <v>0.5</v>
      </c>
      <c r="Q135" s="122">
        <f>IF(OR(ISBLANK(S128),S128=0),0,G135*S126*L135/S128)</f>
        <v>0</v>
      </c>
      <c r="R135" s="2437">
        <f t="shared" si="22"/>
        <v>0</v>
      </c>
      <c r="S135" s="111">
        <f>IF(OR(ISBLANK(S128),S128=0),0,P135*L135*L128)</f>
        <v>4.166666666666667</v>
      </c>
      <c r="T135" s="1804" t="str">
        <f>IF(K135="","",IF(COUNTIF(M146:T146,SUBSTITUTE(TRIM(K135)," (s)",""))+COUNTIF(M148:T148,SUBSTITUTE(TRIM(K135)," (s)",""))&gt;0,IF(ROUND(S135,3)&gt;=1,ROUND(S135,3)&amp;" L",MAX(1,ROUND(S135*100,0))&amp;" cl"),IF(COUNTIF(G146:L146,SUBSTITUTE(TRIM(K135)," (s)",""))+COUNTIF(G148:L148,SUBSTITUTE(TRIM(K135)," (s)",""))&gt;0,IF(ROUND(S135,3)&gt;=1,ROUND(S135,3)&amp;" Kg",MAX(1,ROUND(S135*1000,0))&amp;" g"),"")))</f>
        <v>4.167 L</v>
      </c>
      <c r="W135" s="2192" t="str">
        <f t="shared" si="14"/>
        <v>A</v>
      </c>
      <c r="X135" s="2184"/>
      <c r="Z135" s="2168" cm="1">
        <f t="array" ref="Z135">SUMPRODUCT(LEN(AA135:AG135))</f>
        <v>0</v>
      </c>
      <c r="AA135" s="2169"/>
      <c r="AB135" s="2169"/>
      <c r="AC135" s="2169"/>
      <c r="AD135" s="2169"/>
      <c r="AE135" s="2169"/>
      <c r="AF135" s="2169"/>
      <c r="AG135" s="2171"/>
      <c r="AH135" s="1659" t="s">
        <v>22</v>
      </c>
      <c r="AI135" s="48"/>
      <c r="AJ135" s="49"/>
      <c r="AK135" s="49"/>
      <c r="AL135" s="49"/>
      <c r="AM135" s="49"/>
      <c r="AN135" s="49"/>
      <c r="AO135" s="50"/>
      <c r="BI135" s="2843"/>
      <c r="BJ135" s="2843"/>
      <c r="BL135" s="2839"/>
      <c r="BM135" s="2839"/>
      <c r="CG135" s="3">
        <v>1</v>
      </c>
    </row>
    <row r="136" spans="2:85" ht="21" customHeight="1" thickBot="1">
      <c r="B136" s="115" t="str">
        <f t="shared" si="21"/>
        <v>A</v>
      </c>
      <c r="C136" s="34" t="str">
        <f>C129</f>
        <v xml:space="preserve">B BEIGNETS D'ACACIA | pâtisserie--Beignets|  </v>
      </c>
      <c r="D136" s="35">
        <f>D129</f>
        <v>6</v>
      </c>
      <c r="E136" s="34" t="str">
        <f>E129</f>
        <v>personnes</v>
      </c>
      <c r="F136" s="36" t="str">
        <f>F129</f>
        <v>Recette mère ► Beignets d'acacia</v>
      </c>
      <c r="G136" s="100">
        <v>1</v>
      </c>
      <c r="H136" s="120" t="s">
        <v>8639</v>
      </c>
      <c r="I136" s="102" t="str">
        <f t="shared" si="20"/>
        <v>de</v>
      </c>
      <c r="J136" s="103">
        <v>100</v>
      </c>
      <c r="K136" s="116" t="s">
        <v>102</v>
      </c>
      <c r="L136" s="143">
        <v>1</v>
      </c>
      <c r="M136" s="1793" t="s">
        <v>8577</v>
      </c>
      <c r="N136" s="1798">
        <f>IF(P145=0,0,(P136/P145)*O132*1000)</f>
        <v>142.85714285714289</v>
      </c>
      <c r="O136" s="1799">
        <f>IF(P145=0, 0, (G136*L136)/(P145*O132))</f>
        <v>1.4285714285714286</v>
      </c>
      <c r="P136" s="1796" cm="1">
        <f t="array" ref="P136">IFERROR(_xlfn.XLOOKUP(UPPER(TRIM(K136)),UPPER(TRIM(G146:T146)),G147:T147,_xlfn.XLOOKUP(UPPER(TRIM(K136)),UPPER(TRIM(G148:T148)),G149:T149,0))*J136*IF(G136&gt;0,G136,1),0)</f>
        <v>0.1</v>
      </c>
      <c r="Q136" s="1800">
        <f>IF(OR(ISBLANK(S128),S128=0),0,G136*S126*L136/S128)</f>
        <v>8.3333333333333339</v>
      </c>
      <c r="R136" s="2440" t="str">
        <f t="shared" si="22"/>
        <v>verre</v>
      </c>
      <c r="S136" s="111">
        <f>IF(OR(ISBLANK(S128),S128=0),0,P136*L136*L128)</f>
        <v>0.83333333333333348</v>
      </c>
      <c r="T136" s="1801" t="str">
        <f>IF(K136="","",IF(COUNTIF(M146:T146,SUBSTITUTE(TRIM(K136)," (s)",""))+COUNTIF(M148:T148,SUBSTITUTE(TRIM(K136)," (s)",""))&gt;0,IF(ROUND(S136,3)&gt;=1,ROUND(S136,3)&amp;" L",MAX(1,ROUND(S136*100,0))&amp;" cl"),IF(COUNTIF(G146:L146,SUBSTITUTE(TRIM(K136)," (s)",""))+COUNTIF(G148:L148,SUBSTITUTE(TRIM(K136)," (s)",""))&gt;0,IF(ROUND(S136,3)&gt;=1,ROUND(S136,3)&amp;" Kg",MAX(1,ROUND(S136*1000,0))&amp;" g"),"")))</f>
        <v>833 g</v>
      </c>
      <c r="W136" s="2192" t="str">
        <f t="shared" si="14"/>
        <v>A</v>
      </c>
      <c r="X136" s="2184"/>
      <c r="Z136" s="2168" cm="1">
        <f t="array" ref="Z136">SUMPRODUCT(LEN(AA136:AG136))</f>
        <v>0</v>
      </c>
      <c r="AA136" s="2169"/>
      <c r="AB136" s="2169"/>
      <c r="AC136" s="2169"/>
      <c r="AD136" s="2169"/>
      <c r="AE136" s="2169"/>
      <c r="AF136" s="2169"/>
      <c r="AG136" s="2171"/>
      <c r="AH136" s="1659" t="s">
        <v>22</v>
      </c>
      <c r="AI136" s="48"/>
      <c r="AJ136" s="49"/>
      <c r="AK136" s="49"/>
      <c r="AL136" s="49"/>
      <c r="AM136" s="49"/>
      <c r="AN136" s="49"/>
      <c r="AO136" s="50"/>
      <c r="BI136" s="863">
        <v>1</v>
      </c>
      <c r="BJ136" s="863">
        <v>1</v>
      </c>
      <c r="BL136" s="863">
        <v>1</v>
      </c>
      <c r="BM136" s="863">
        <v>1</v>
      </c>
      <c r="CG136" s="3">
        <v>1</v>
      </c>
    </row>
    <row r="137" spans="2:85" ht="21" customHeight="1">
      <c r="B137" s="115" t="str">
        <f t="shared" si="21"/>
        <v>A</v>
      </c>
      <c r="C137" s="34" t="str">
        <f>C129</f>
        <v xml:space="preserve">B BEIGNETS D'ACACIA | pâtisserie--Beignets|  </v>
      </c>
      <c r="D137" s="35">
        <f>D129</f>
        <v>6</v>
      </c>
      <c r="E137" s="34" t="str">
        <f>E129</f>
        <v>personnes</v>
      </c>
      <c r="F137" s="36" t="str">
        <f>F129</f>
        <v>Recette mère ► Beignets d'acacia</v>
      </c>
      <c r="G137" s="100">
        <v>2</v>
      </c>
      <c r="H137" s="120" t="s">
        <v>508</v>
      </c>
      <c r="I137" s="1791" t="str">
        <f t="shared" si="20"/>
        <v>de</v>
      </c>
      <c r="J137" s="103">
        <v>50</v>
      </c>
      <c r="K137" s="116" t="s">
        <v>102</v>
      </c>
      <c r="L137" s="143">
        <v>1</v>
      </c>
      <c r="M137" s="1793" t="s">
        <v>8640</v>
      </c>
      <c r="N137" s="1802">
        <f>IF(P145=0,0,(P137/P145)*O132*1000)</f>
        <v>142.85714285714289</v>
      </c>
      <c r="O137" s="1803">
        <f>IF(P145=0, 0, (G137*L137)/(P145*O132))</f>
        <v>2.8571428571428572</v>
      </c>
      <c r="P137" s="1796" cm="1">
        <f t="array" ref="P137">IFERROR(_xlfn.XLOOKUP(UPPER(TRIM(K137)),UPPER(TRIM(G146:T146)),G147:T147,_xlfn.XLOOKUP(UPPER(TRIM(K137)),UPPER(TRIM(G148:T148)),G149:T149,0))*J137*IF(G137&gt;0,G137,1),0)</f>
        <v>0.1</v>
      </c>
      <c r="Q137" s="122">
        <f>IF(OR(ISBLANK(S128),S128=0),0,G137*S126*L137/S128)</f>
        <v>16.666666666666668</v>
      </c>
      <c r="R137" s="2437" t="str">
        <f t="shared" si="22"/>
        <v>œufs</v>
      </c>
      <c r="S137" s="111">
        <f>IF(OR(ISBLANK(S128),S128=0),0,P137*L137*L128)</f>
        <v>0.83333333333333348</v>
      </c>
      <c r="T137" s="1804" t="str">
        <f>IF(K137="","",IF(COUNTIF(M146:T146,SUBSTITUTE(TRIM(K137)," (s)",""))+COUNTIF(M148:T148,SUBSTITUTE(TRIM(K137)," (s)",""))&gt;0,IF(ROUND(S137,3)&gt;=1,ROUND(S137,3)&amp;" L",MAX(1,ROUND(S137*100,0))&amp;" cl"),IF(COUNTIF(G146:L146,SUBSTITUTE(TRIM(K137)," (s)",""))+COUNTIF(G148:L148,SUBSTITUTE(TRIM(K137)," (s)",""))&gt;0,IF(ROUND(S137,3)&gt;=1,ROUND(S137,3)&amp;" Kg",MAX(1,ROUND(S137*1000,0))&amp;" g"),"")))</f>
        <v>833 g</v>
      </c>
      <c r="W137" s="2192" t="str">
        <f t="shared" si="14"/>
        <v>A</v>
      </c>
      <c r="X137" s="2184"/>
      <c r="Z137" s="2168" cm="1">
        <f t="array" ref="Z137">SUMPRODUCT(LEN(AA137:AG137))</f>
        <v>0</v>
      </c>
      <c r="AA137" s="2169"/>
      <c r="AB137" s="2169"/>
      <c r="AC137" s="2169"/>
      <c r="AD137" s="2169"/>
      <c r="AE137" s="2169"/>
      <c r="AF137" s="2169"/>
      <c r="AG137" s="2171"/>
      <c r="AH137" s="1659" t="s">
        <v>22</v>
      </c>
      <c r="AI137" s="48"/>
      <c r="AJ137" s="49"/>
      <c r="AK137" s="49"/>
      <c r="AL137" s="49"/>
      <c r="AM137" s="49"/>
      <c r="AN137" s="49"/>
      <c r="AO137" s="50"/>
      <c r="BI137" s="2842" t="s">
        <v>1333</v>
      </c>
      <c r="BJ137" s="2842"/>
      <c r="BL137" s="2838" t="s">
        <v>1334</v>
      </c>
      <c r="BM137" s="2838"/>
      <c r="CG137" s="3">
        <v>1</v>
      </c>
    </row>
    <row r="138" spans="2:85" ht="21" customHeight="1">
      <c r="B138" s="115" t="str">
        <f t="shared" si="21"/>
        <v>A</v>
      </c>
      <c r="C138" s="34" t="str">
        <f>C129</f>
        <v xml:space="preserve">B BEIGNETS D'ACACIA | pâtisserie--Beignets|  </v>
      </c>
      <c r="D138" s="35">
        <f>D129</f>
        <v>6</v>
      </c>
      <c r="E138" s="34" t="str">
        <f>E129</f>
        <v>personnes</v>
      </c>
      <c r="F138" s="36" t="str">
        <f>F129</f>
        <v>Recette mère ► Beignets d'acacia</v>
      </c>
      <c r="G138" s="100"/>
      <c r="H138" s="120" t="s">
        <v>8641</v>
      </c>
      <c r="I138" s="102" t="str">
        <f t="shared" si="20"/>
        <v/>
      </c>
      <c r="J138" s="103"/>
      <c r="K138" s="1792"/>
      <c r="L138" s="143">
        <v>1</v>
      </c>
      <c r="M138" s="1793" t="s">
        <v>8583</v>
      </c>
      <c r="N138" s="1798">
        <f>IF(P145=0,0,(P138/P145)*O132*1000)</f>
        <v>0</v>
      </c>
      <c r="O138" s="1799">
        <f>IF(P145=0, 0, (G138*L138)/(P145*O132))</f>
        <v>0</v>
      </c>
      <c r="P138" s="1796" cm="1">
        <f t="array" ref="P138">IFERROR(_xlfn.XLOOKUP(UPPER(TRIM(K138)),UPPER(TRIM(G146:T146)),G147:T147,_xlfn.XLOOKUP(UPPER(TRIM(K138)),UPPER(TRIM(G148:T148)),G149:T149,0))*J138*IF(G138&gt;0,G138,1),0)</f>
        <v>0</v>
      </c>
      <c r="Q138" s="1800">
        <f>IF(OR(ISBLANK(S128),S128=0),0,G138*S126*L138/S128)</f>
        <v>0</v>
      </c>
      <c r="R138" s="2440" t="str">
        <f t="shared" si="22"/>
        <v>un peu</v>
      </c>
      <c r="S138" s="111">
        <f>IF(OR(ISBLANK(S128),S128=0),0,P138*L138*L128)</f>
        <v>0</v>
      </c>
      <c r="T138" s="1801" t="str">
        <f>IF(K138="","",IF(COUNTIF(M146:T146,SUBSTITUTE(TRIM(K138)," (s)",""))+COUNTIF(M148:T148,SUBSTITUTE(TRIM(K138)," (s)",""))&gt;0,IF(ROUND(S138,3)&gt;=1,ROUND(S138,3)&amp;" L",MAX(1,ROUND(S138*100,0))&amp;" cl"),IF(COUNTIF(G146:L146,SUBSTITUTE(TRIM(K138)," (s)",""))+COUNTIF(G148:L148,SUBSTITUTE(TRIM(K138)," (s)",""))&gt;0,IF(ROUND(S138,3)&gt;=1,ROUND(S138,3)&amp;" Kg",MAX(1,ROUND(S138*1000,0))&amp;" g"),"")))</f>
        <v/>
      </c>
      <c r="W138" s="2192" t="str">
        <f t="shared" si="14"/>
        <v>A</v>
      </c>
      <c r="X138" s="2184"/>
      <c r="Z138" s="2168" cm="1">
        <f t="array" ref="Z138">SUMPRODUCT(LEN(AA138:AG138))</f>
        <v>0</v>
      </c>
      <c r="AA138" s="2169"/>
      <c r="AB138" s="2169"/>
      <c r="AC138" s="2169"/>
      <c r="AD138" s="2169"/>
      <c r="AE138" s="2169"/>
      <c r="AF138" s="2169"/>
      <c r="AG138" s="2171"/>
      <c r="AH138" s="1659" t="s">
        <v>22</v>
      </c>
      <c r="AI138" s="48"/>
      <c r="AJ138" s="49"/>
      <c r="AK138" s="49"/>
      <c r="AL138" s="49"/>
      <c r="AM138" s="49"/>
      <c r="AN138" s="49"/>
      <c r="AO138" s="50"/>
      <c r="BI138" s="2843"/>
      <c r="BJ138" s="2843"/>
      <c r="BL138" s="2839"/>
      <c r="BM138" s="2839"/>
      <c r="CG138" s="3">
        <v>1</v>
      </c>
    </row>
    <row r="139" spans="2:85" ht="21" customHeight="1" thickBot="1">
      <c r="B139" s="115" t="str">
        <f t="shared" si="21"/>
        <v>A</v>
      </c>
      <c r="C139" s="34" t="str">
        <f>C129</f>
        <v xml:space="preserve">B BEIGNETS D'ACACIA | pâtisserie--Beignets|  </v>
      </c>
      <c r="D139" s="35">
        <f>D129</f>
        <v>6</v>
      </c>
      <c r="E139" s="34" t="str">
        <f>E129</f>
        <v>personnes</v>
      </c>
      <c r="F139" s="36" t="str">
        <f>F129</f>
        <v>Recette mère ► Beignets d'acacia</v>
      </c>
      <c r="G139" s="100">
        <v>2</v>
      </c>
      <c r="H139" s="120" t="s">
        <v>8642</v>
      </c>
      <c r="I139" s="1791" t="str">
        <f t="shared" si="20"/>
        <v/>
      </c>
      <c r="J139" s="103"/>
      <c r="K139" s="1792"/>
      <c r="L139" s="143">
        <v>1</v>
      </c>
      <c r="M139" s="1793" t="s">
        <v>8643</v>
      </c>
      <c r="N139" s="1802">
        <f>IF(P145=0,0,(P139/P145)*O132*1000)</f>
        <v>0</v>
      </c>
      <c r="O139" s="1803">
        <f>IF(P145=0, 0, (G139*L139)/(P145*O132))</f>
        <v>2.8571428571428572</v>
      </c>
      <c r="P139" s="1796" cm="1">
        <f t="array" ref="P139">IFERROR(_xlfn.XLOOKUP(UPPER(TRIM(K139)),UPPER(TRIM(G146:T146)),G147:T147,_xlfn.XLOOKUP(UPPER(TRIM(K139)),UPPER(TRIM(G148:T148)),G149:T149,0))*J139*IF(G139&gt;0,G139,1),0)</f>
        <v>0</v>
      </c>
      <c r="Q139" s="122">
        <f>IF(OR(ISBLANK(S128),S128=0),0,G139*S126*L139/S128)</f>
        <v>16.666666666666668</v>
      </c>
      <c r="R139" s="2437" t="str">
        <f t="shared" si="22"/>
        <v>C/soupe</v>
      </c>
      <c r="S139" s="111">
        <f>IF(OR(ISBLANK(S128),S128=0),0,P139*L139*L128)</f>
        <v>0</v>
      </c>
      <c r="T139" s="1805" t="str">
        <f>IF(K139="","",IF(COUNTIF(M146:T146,SUBSTITUTE(TRIM(K139)," (s)",""))+COUNTIF(M148:T148,SUBSTITUTE(TRIM(K139)," (s)",""))&gt;0,IF(ROUND(S139,3)&gt;=1,ROUND(S139,3)&amp;" L",MAX(1,ROUND(S139*100,0))&amp;" cl"),IF(COUNTIF(G146:L146,SUBSTITUTE(TRIM(K139)," (s)",""))+COUNTIF(G148:L148,SUBSTITUTE(TRIM(K139)," (s)",""))&gt;0,IF(ROUND(S139,3)&gt;=1,ROUND(S139,3)&amp;" Kg",MAX(1,ROUND(S139*1000,0))&amp;" g"),"")))</f>
        <v/>
      </c>
      <c r="W139" s="2192" t="str">
        <f t="shared" ref="W139:W202" si="23">B139</f>
        <v>A</v>
      </c>
      <c r="X139" s="2184"/>
      <c r="Z139" s="2168" cm="1">
        <f t="array" ref="Z139">SUMPRODUCT(LEN(AA139:AG139))</f>
        <v>135</v>
      </c>
      <c r="AA139" s="2235" t="s">
        <v>8644</v>
      </c>
      <c r="AB139" s="2169"/>
      <c r="AC139" s="2169"/>
      <c r="AD139" s="2169"/>
      <c r="AE139" s="2169"/>
      <c r="AF139" s="2169"/>
      <c r="AG139" s="2171"/>
      <c r="AH139" s="1659" t="s">
        <v>22</v>
      </c>
      <c r="AI139" s="48"/>
      <c r="AJ139" s="49"/>
      <c r="AK139" s="49"/>
      <c r="AL139" s="49"/>
      <c r="AM139" s="49"/>
      <c r="AN139" s="49"/>
      <c r="AO139" s="50"/>
      <c r="BI139" s="863">
        <v>1</v>
      </c>
      <c r="BJ139" s="863">
        <v>1</v>
      </c>
      <c r="BL139" s="863">
        <v>1</v>
      </c>
      <c r="BM139" s="863">
        <v>1</v>
      </c>
      <c r="CG139" s="3">
        <v>1</v>
      </c>
    </row>
    <row r="140" spans="2:85" ht="21" customHeight="1">
      <c r="B140" s="115" t="str">
        <f t="shared" si="21"/>
        <v>A</v>
      </c>
      <c r="C140" s="34" t="str">
        <f>C129</f>
        <v xml:space="preserve">B BEIGNETS D'ACACIA | pâtisserie--Beignets|  </v>
      </c>
      <c r="D140" s="35">
        <f>D129</f>
        <v>6</v>
      </c>
      <c r="E140" s="34" t="str">
        <f>E129</f>
        <v>personnes</v>
      </c>
      <c r="F140" s="36" t="str">
        <f>F129</f>
        <v>Recette mère ► Beignets d'acacia</v>
      </c>
      <c r="G140" s="100"/>
      <c r="H140" s="120" t="s">
        <v>8586</v>
      </c>
      <c r="I140" s="102" t="str">
        <f t="shared" si="20"/>
        <v/>
      </c>
      <c r="J140" s="103"/>
      <c r="K140" s="1792"/>
      <c r="L140" s="143">
        <v>1</v>
      </c>
      <c r="M140" s="1793" t="s">
        <v>8620</v>
      </c>
      <c r="N140" s="1798">
        <f>IF(P145=0,0,(P140/P145)*O132*1000)</f>
        <v>0</v>
      </c>
      <c r="O140" s="1799">
        <f>IF(P145=0, 0, (G140*L140)/(P145*O132))</f>
        <v>0</v>
      </c>
      <c r="P140" s="1796" cm="1">
        <f t="array" ref="P140">IFERROR(_xlfn.XLOOKUP(UPPER(TRIM(K140)),UPPER(TRIM(G146:T146)),G147:T147,_xlfn.XLOOKUP(UPPER(TRIM(K140)),UPPER(TRIM(G148:T148)),G149:T149,0))*J140*IF(G140&gt;0,G140,1),0)</f>
        <v>0</v>
      </c>
      <c r="Q140" s="1800">
        <f>IF(OR(ISBLANK(S128),S128=0),0,G140*S126*L140/S128)</f>
        <v>0</v>
      </c>
      <c r="R140" s="2440" t="str">
        <f t="shared" si="22"/>
        <v>PM</v>
      </c>
      <c r="S140" s="111">
        <f>IF(OR(ISBLANK(S128),S128=0),0,P140*L140*L128)</f>
        <v>0</v>
      </c>
      <c r="T140" s="1801" t="str">
        <f>IF(K140="","",IF(COUNTIF(M146:T146,SUBSTITUTE(TRIM(K140)," (s)",""))+COUNTIF(M148:T148,SUBSTITUTE(TRIM(K140)," (s)",""))&gt;0,IF(ROUND(S140,3)&gt;=1,ROUND(S140,3)&amp;" L",MAX(1,ROUND(S140*100,0))&amp;" cl"),IF(COUNTIF(G146:L146,SUBSTITUTE(TRIM(K140)," (s)",""))+COUNTIF(G148:L148,SUBSTITUTE(TRIM(K140)," (s)",""))&gt;0,IF(ROUND(S140,3)&gt;=1,ROUND(S140,3)&amp;" Kg",MAX(1,ROUND(S140*1000,0))&amp;" g"),"")))</f>
        <v/>
      </c>
      <c r="W140" s="2192" t="str">
        <f t="shared" si="23"/>
        <v>A</v>
      </c>
      <c r="X140" s="2184"/>
      <c r="Z140" s="2168" cm="1">
        <f t="array" ref="Z140">SUMPRODUCT(LEN(AA140:AG140))</f>
        <v>163</v>
      </c>
      <c r="AA140" s="2235" t="s">
        <v>8645</v>
      </c>
      <c r="AB140" s="2169"/>
      <c r="AC140" s="2169"/>
      <c r="AD140" s="2169"/>
      <c r="AE140" s="2169"/>
      <c r="AF140" s="2169"/>
      <c r="AG140" s="2171"/>
      <c r="AH140" s="1659" t="s">
        <v>22</v>
      </c>
      <c r="AI140" s="48"/>
      <c r="AJ140" s="49"/>
      <c r="AK140" s="49"/>
      <c r="AL140" s="49"/>
      <c r="AM140" s="49"/>
      <c r="AN140" s="49"/>
      <c r="AO140" s="50"/>
      <c r="BI140" s="2842" t="s">
        <v>1335</v>
      </c>
      <c r="BJ140" s="2842"/>
      <c r="BL140" s="2838" t="s">
        <v>1336</v>
      </c>
      <c r="BM140" s="2838"/>
      <c r="CG140" s="3">
        <v>1</v>
      </c>
    </row>
    <row r="141" spans="2:85" ht="21" customHeight="1">
      <c r="B141" s="115" t="str">
        <f t="shared" si="21"/>
        <v>A</v>
      </c>
      <c r="C141" s="34" t="str">
        <f>C129</f>
        <v xml:space="preserve">B BEIGNETS D'ACACIA | pâtisserie--Beignets|  </v>
      </c>
      <c r="D141" s="35">
        <f>D129</f>
        <v>6</v>
      </c>
      <c r="E141" s="34" t="str">
        <f>E129</f>
        <v>personnes</v>
      </c>
      <c r="F141" s="36" t="str">
        <f>F129</f>
        <v>Recette mère ► Beignets d'acacia</v>
      </c>
      <c r="G141" s="100"/>
      <c r="H141" s="120" t="s">
        <v>8586</v>
      </c>
      <c r="I141" s="1791" t="str">
        <f t="shared" si="20"/>
        <v/>
      </c>
      <c r="J141" s="103"/>
      <c r="K141" s="1792"/>
      <c r="L141" s="143">
        <v>1</v>
      </c>
      <c r="M141" s="1793" t="s">
        <v>8587</v>
      </c>
      <c r="N141" s="1802">
        <f>IF(P145=0,0,(P141/P145)*O132*1000)</f>
        <v>0</v>
      </c>
      <c r="O141" s="1803">
        <f>IF(P145=0, 0, (G141*L141)/(P145*O132))</f>
        <v>0</v>
      </c>
      <c r="P141" s="1796" cm="1">
        <f t="array" ref="P141">IFERROR(_xlfn.XLOOKUP(UPPER(TRIM(K141)),UPPER(TRIM(G146:T146)),G147:T147,_xlfn.XLOOKUP(UPPER(TRIM(K141)),UPPER(TRIM(G148:T148)),G149:T149,0))*J141*IF(G141&gt;0,G141,1),0)</f>
        <v>0</v>
      </c>
      <c r="Q141" s="122">
        <f>IF(OR(ISBLANK(S128),S128=0),0,G141*S126*L141/S128)</f>
        <v>0</v>
      </c>
      <c r="R141" s="2437" t="str">
        <f t="shared" si="22"/>
        <v>PM</v>
      </c>
      <c r="S141" s="111">
        <f>IF(OR(ISBLANK(S128),S128=0),0,P141*L141*L128)</f>
        <v>0</v>
      </c>
      <c r="T141" s="1805" t="str">
        <f>IF(K141="","",IF(COUNTIF(M146:T146,SUBSTITUTE(TRIM(K141)," (s)",""))+COUNTIF(M148:T148,SUBSTITUTE(TRIM(K141)," (s)",""))&gt;0,IF(ROUND(S141,3)&gt;=1,ROUND(S141,3)&amp;" L",MAX(1,ROUND(S141*100,0))&amp;" cl"),IF(COUNTIF(G146:L146,SUBSTITUTE(TRIM(K141)," (s)",""))+COUNTIF(G148:L148,SUBSTITUTE(TRIM(K141)," (s)",""))&gt;0,IF(ROUND(S141,3)&gt;=1,ROUND(S141,3)&amp;" Kg",MAX(1,ROUND(S141*1000,0))&amp;" g"),"")))</f>
        <v/>
      </c>
      <c r="W141" s="2192" t="str">
        <f t="shared" si="23"/>
        <v>A</v>
      </c>
      <c r="X141" s="2184"/>
      <c r="Z141" s="2168" cm="1">
        <f t="array" ref="Z141">SUMPRODUCT(LEN(AA141:AG141))</f>
        <v>0</v>
      </c>
      <c r="AA141" s="2169"/>
      <c r="AB141" s="2169"/>
      <c r="AC141" s="2169"/>
      <c r="AD141" s="2169"/>
      <c r="AE141" s="2169"/>
      <c r="AF141" s="2169"/>
      <c r="AG141" s="2171"/>
      <c r="AH141" s="1659" t="s">
        <v>22</v>
      </c>
      <c r="AI141" s="48"/>
      <c r="AJ141" s="49"/>
      <c r="AK141" s="49"/>
      <c r="AL141" s="49"/>
      <c r="AM141" s="49"/>
      <c r="AN141" s="49"/>
      <c r="AO141" s="50"/>
      <c r="BI141" s="2843"/>
      <c r="BJ141" s="2843"/>
      <c r="BL141" s="2839"/>
      <c r="BM141" s="2839"/>
      <c r="CG141" s="3">
        <v>1</v>
      </c>
    </row>
    <row r="142" spans="2:85" ht="21" customHeight="1" thickBot="1">
      <c r="B142" s="115" t="str">
        <f t="shared" si="21"/>
        <v>►</v>
      </c>
      <c r="C142" s="34" t="str">
        <f>C129</f>
        <v xml:space="preserve">B BEIGNETS D'ACACIA | pâtisserie--Beignets|  </v>
      </c>
      <c r="D142" s="35">
        <f>D129</f>
        <v>6</v>
      </c>
      <c r="E142" s="34" t="str">
        <f>E129</f>
        <v>personnes</v>
      </c>
      <c r="F142" s="36" t="str">
        <f>F129</f>
        <v>Recette mère ► Beignets d'acacia</v>
      </c>
      <c r="G142" s="100"/>
      <c r="H142" s="120"/>
      <c r="I142" s="102" t="str">
        <f>IF(OR(ISTEXT(G142), G142&lt;=0, J142&lt;=0), "", "de")</f>
        <v/>
      </c>
      <c r="J142" s="103"/>
      <c r="K142" s="141"/>
      <c r="L142" s="143">
        <v>1</v>
      </c>
      <c r="M142" s="1793"/>
      <c r="N142" s="1798">
        <f>IF(P145=0,0,(P142/P145)*O132*1000)</f>
        <v>0</v>
      </c>
      <c r="O142" s="1799">
        <f>IF(P145=0, 0, (G142*L142)/(P145*O132))</f>
        <v>0</v>
      </c>
      <c r="P142" s="1796" cm="1">
        <f t="array" ref="P142">IFERROR(_xlfn.XLOOKUP(UPPER(TRIM(K142)),UPPER(TRIM(G146:T146)),G147:T147,_xlfn.XLOOKUP(UPPER(TRIM(K142)),UPPER(TRIM(G148:T148)),G149:T149,0))*J142*IF(G142&gt;0,G142,1),0)</f>
        <v>0</v>
      </c>
      <c r="Q142" s="1800">
        <f>IF(OR(ISBLANK(S128),S128=0),0,G142*S126*L142/S128)</f>
        <v>0</v>
      </c>
      <c r="R142" s="2440">
        <f t="shared" si="22"/>
        <v>0</v>
      </c>
      <c r="S142" s="111">
        <f>IF(OR(ISBLANK(S128),S128=0),0,P142*L142*L128)</f>
        <v>0</v>
      </c>
      <c r="T142" s="1801" t="str">
        <f>IF(K142="","",IF(COUNTIF(M146:T146,SUBSTITUTE(TRIM(K142)," (s)",""))+COUNTIF(M148:T148,SUBSTITUTE(TRIM(K142)," (s)",""))&gt;0,IF(ROUND(S142,3)&gt;=1,ROUND(S142,3)&amp;" L",MAX(1,ROUND(S142*100,0))&amp;" cl"),IF(COUNTIF(G146:L146,SUBSTITUTE(TRIM(K142)," (s)",""))+COUNTIF(G148:L148,SUBSTITUTE(TRIM(K142)," (s)",""))&gt;0,IF(ROUND(S142,3)&gt;=1,ROUND(S142,3)&amp;" Kg",MAX(1,ROUND(S142*1000,0))&amp;" g"),"")))</f>
        <v/>
      </c>
      <c r="W142" s="2192" t="str">
        <f t="shared" si="23"/>
        <v>►</v>
      </c>
      <c r="X142" s="2184"/>
      <c r="Z142" s="2168" cm="1">
        <f t="array" ref="Z142">SUMPRODUCT(LEN(AA142:AG142))</f>
        <v>343</v>
      </c>
      <c r="AA142" s="2235" t="s">
        <v>8646</v>
      </c>
      <c r="AB142" s="2169"/>
      <c r="AC142" s="2169"/>
      <c r="AD142" s="2169"/>
      <c r="AE142" s="2169"/>
      <c r="AF142" s="2169"/>
      <c r="AG142" s="2171"/>
      <c r="AH142" s="1659" t="s">
        <v>22</v>
      </c>
      <c r="AI142" s="48"/>
      <c r="AJ142" s="434" t="s">
        <v>72</v>
      </c>
      <c r="AK142" s="395" t="s">
        <v>84</v>
      </c>
      <c r="AL142" s="49"/>
      <c r="AM142" s="49"/>
      <c r="AN142" s="49"/>
      <c r="AO142" s="50"/>
      <c r="BI142" s="863">
        <v>1</v>
      </c>
      <c r="BJ142" s="863">
        <v>1</v>
      </c>
      <c r="BL142" s="863">
        <v>1</v>
      </c>
      <c r="BM142" s="863">
        <v>1</v>
      </c>
      <c r="CG142" s="3">
        <v>1</v>
      </c>
    </row>
    <row r="143" spans="2:85" ht="21" customHeight="1">
      <c r="B143" s="115" t="str">
        <f t="shared" si="21"/>
        <v>►</v>
      </c>
      <c r="C143" s="34" t="str">
        <f>C129</f>
        <v xml:space="preserve">B BEIGNETS D'ACACIA | pâtisserie--Beignets|  </v>
      </c>
      <c r="D143" s="35">
        <f>D129</f>
        <v>6</v>
      </c>
      <c r="E143" s="34" t="str">
        <f>E129</f>
        <v>personnes</v>
      </c>
      <c r="F143" s="36" t="str">
        <f>F129</f>
        <v>Recette mère ► Beignets d'acacia</v>
      </c>
      <c r="G143" s="100"/>
      <c r="H143" s="120"/>
      <c r="I143" s="102" t="str">
        <f>IF(OR(ISTEXT(G143), G143&lt;=0, J143&lt;=0), "", "de")</f>
        <v/>
      </c>
      <c r="J143" s="103"/>
      <c r="K143" s="141"/>
      <c r="L143" s="143">
        <v>1</v>
      </c>
      <c r="M143" s="1793"/>
      <c r="N143" s="1802">
        <f>IF(P145=0,0,(P143/P145)*O132*1000)</f>
        <v>0</v>
      </c>
      <c r="O143" s="1803">
        <f>IF(P145=0, 0, (G143*L143)/(P145*O132))</f>
        <v>0</v>
      </c>
      <c r="P143" s="1796" cm="1">
        <f t="array" ref="P143">IFERROR(_xlfn.XLOOKUP(UPPER(TRIM(K143)),UPPER(TRIM(G146:T146)),G147:T147,_xlfn.XLOOKUP(UPPER(TRIM(K143)),UPPER(TRIM(G148:T148)),G149:T149,0))*J143*IF(G143&gt;0,G143,1),0)</f>
        <v>0</v>
      </c>
      <c r="Q143" s="122">
        <f>IF(OR(ISBLANK(S128),S128=0),0,G143*S126*L143/S128)</f>
        <v>0</v>
      </c>
      <c r="R143" s="2437">
        <f t="shared" si="22"/>
        <v>0</v>
      </c>
      <c r="S143" s="111">
        <f>IF(OR(ISBLANK(S128),S128=0),0,P143*L143*L128)</f>
        <v>0</v>
      </c>
      <c r="T143" s="1805" t="str">
        <f>IF(K143="","",IF(COUNTIF(M146:T146,SUBSTITUTE(TRIM(K143)," (s)",""))+COUNTIF(M148:T148,SUBSTITUTE(TRIM(K143)," (s)",""))&gt;0,IF(ROUND(S143,3)&gt;=1,ROUND(S143,3)&amp;" L",MAX(1,ROUND(S143*100,0))&amp;" cl"),IF(COUNTIF(G146:L146,SUBSTITUTE(TRIM(K143)," (s)",""))+COUNTIF(G148:L148,SUBSTITUTE(TRIM(K143)," (s)",""))&gt;0,IF(ROUND(S143,3)&gt;=1,ROUND(S143,3)&amp;" Kg",MAX(1,ROUND(S143*1000,0))&amp;" g"),"")))</f>
        <v/>
      </c>
      <c r="W143" s="2192" t="str">
        <f t="shared" si="23"/>
        <v>►</v>
      </c>
      <c r="X143" s="2184"/>
      <c r="Z143" s="2168" cm="1">
        <f t="array" ref="Z143">SUMPRODUCT(LEN(AA143:AG143))</f>
        <v>59</v>
      </c>
      <c r="AA143" s="2235" t="s">
        <v>8647</v>
      </c>
      <c r="AB143" s="2169"/>
      <c r="AC143" s="2169"/>
      <c r="AD143" s="2169"/>
      <c r="AE143" s="2169"/>
      <c r="AF143" s="2169"/>
      <c r="AG143" s="2171"/>
      <c r="AH143" s="1659" t="s">
        <v>22</v>
      </c>
      <c r="AI143" s="48"/>
      <c r="AJ143" s="395"/>
      <c r="AK143" s="395"/>
      <c r="AL143" s="49"/>
      <c r="AM143" s="49"/>
      <c r="AN143" s="49"/>
      <c r="AO143" s="50"/>
      <c r="BI143" s="2842" t="s">
        <v>1337</v>
      </c>
      <c r="BJ143" s="2842"/>
      <c r="BL143" s="2838" t="s">
        <v>1338</v>
      </c>
      <c r="BM143" s="2838"/>
      <c r="CG143" s="3">
        <v>1</v>
      </c>
    </row>
    <row r="144" spans="2:85" ht="21" customHeight="1">
      <c r="B144" s="115" t="str">
        <f t="shared" si="21"/>
        <v>►</v>
      </c>
      <c r="C144" s="34" t="str">
        <f>C129</f>
        <v xml:space="preserve">B BEIGNETS D'ACACIA | pâtisserie--Beignets|  </v>
      </c>
      <c r="D144" s="35">
        <f>D129</f>
        <v>6</v>
      </c>
      <c r="E144" s="34" t="str">
        <f>E129</f>
        <v>personnes</v>
      </c>
      <c r="F144" s="36" t="str">
        <f>F129</f>
        <v>Recette mère ► Beignets d'acacia</v>
      </c>
      <c r="G144" s="100"/>
      <c r="H144" s="120"/>
      <c r="I144" s="102" t="str">
        <f>IF(OR(ISTEXT(G144), G144&lt;=0, J144&lt;=0), "", "de")</f>
        <v/>
      </c>
      <c r="J144" s="103"/>
      <c r="K144" s="141"/>
      <c r="L144" s="143">
        <v>1</v>
      </c>
      <c r="M144" s="1793"/>
      <c r="N144" s="1798">
        <f>IF(P145=0,0,(P144/P145)*O132*1000)</f>
        <v>0</v>
      </c>
      <c r="O144" s="1799">
        <f>IF(P145=0, 0, (G144*L144)/(P145*O132))</f>
        <v>0</v>
      </c>
      <c r="P144" s="1796" cm="1">
        <f t="array" ref="P144">IFERROR(_xlfn.XLOOKUP(UPPER(TRIM(K144)),UPPER(TRIM(G146:T146)),G147:T147,_xlfn.XLOOKUP(UPPER(TRIM(K144)),UPPER(TRIM(G148:T148)),G149:T149,0))*J144*IF(G144&gt;0,G144,1),0)</f>
        <v>0</v>
      </c>
      <c r="Q144" s="1800">
        <f>IF(OR(ISBLANK(S128),S128=0),0,G144*S126*L144/S128)</f>
        <v>0</v>
      </c>
      <c r="R144" s="2440">
        <f t="shared" si="22"/>
        <v>0</v>
      </c>
      <c r="S144" s="111">
        <f>IF(OR(ISBLANK(S128),S128=0),0,P144*L144*L128)</f>
        <v>0</v>
      </c>
      <c r="T144" s="1801" t="str">
        <f>IF(K144="","",IF(COUNTIF(M146:T146,SUBSTITUTE(TRIM(K144)," (s)",""))+COUNTIF(M148:T148,SUBSTITUTE(TRIM(K144)," (s)",""))&gt;0,IF(ROUND(S144,3)&gt;=1,ROUND(S144,3)&amp;" L",MAX(1,ROUND(S144*100,0))&amp;" cl"),IF(COUNTIF(G146:L146,SUBSTITUTE(TRIM(K144)," (s)",""))+COUNTIF(G148:L148,SUBSTITUTE(TRIM(K144)," (s)",""))&gt;0,IF(ROUND(S144,3)&gt;=1,ROUND(S144,3)&amp;" Kg",MAX(1,ROUND(S144*1000,0))&amp;" g"),"")))</f>
        <v/>
      </c>
      <c r="W144" s="2192" t="str">
        <f t="shared" si="23"/>
        <v>►</v>
      </c>
      <c r="X144" s="2184"/>
      <c r="Z144" s="2168" cm="1">
        <f t="array" ref="Z144">SUMPRODUCT(LEN(AA144:AG144))</f>
        <v>0</v>
      </c>
      <c r="AA144" s="2169"/>
      <c r="AB144" s="2169"/>
      <c r="AC144" s="2169"/>
      <c r="AD144" s="2169"/>
      <c r="AE144" s="2169"/>
      <c r="AF144" s="2169"/>
      <c r="AG144" s="2171"/>
      <c r="AH144" s="1659" t="s">
        <v>22</v>
      </c>
      <c r="AI144" s="48"/>
      <c r="AJ144" s="435" t="s">
        <v>442</v>
      </c>
      <c r="AK144" s="436" t="s">
        <v>443</v>
      </c>
      <c r="AL144" s="49"/>
      <c r="AM144" s="49"/>
      <c r="AN144" s="49"/>
      <c r="AO144" s="50"/>
      <c r="BI144" s="2843"/>
      <c r="BJ144" s="2843"/>
      <c r="BL144" s="2839"/>
      <c r="BM144" s="2839"/>
      <c r="CG144" s="3">
        <v>1</v>
      </c>
    </row>
    <row r="145" spans="2:85" ht="21" customHeight="1" thickBot="1">
      <c r="B145" s="115" t="s">
        <v>11</v>
      </c>
      <c r="C145" s="34" t="str">
        <f>C129</f>
        <v xml:space="preserve">B BEIGNETS D'ACACIA | pâtisserie--Beignets|  </v>
      </c>
      <c r="D145" s="35">
        <f>D129</f>
        <v>6</v>
      </c>
      <c r="E145" s="34" t="str">
        <f>E129</f>
        <v>personnes</v>
      </c>
      <c r="F145" s="36" t="str">
        <f>F129</f>
        <v>Recette mère ► Beignets d'acacia</v>
      </c>
      <c r="G145" s="909" t="s">
        <v>140</v>
      </c>
      <c r="H145" s="533"/>
      <c r="I145" s="533"/>
      <c r="J145" s="533"/>
      <c r="K145" s="533"/>
      <c r="L145" s="910"/>
      <c r="M145" s="911"/>
      <c r="N145" s="912"/>
      <c r="O145" s="912"/>
      <c r="P145" s="913">
        <f>SUM(P133:P144)</f>
        <v>0.7</v>
      </c>
      <c r="Q145" s="914"/>
      <c r="R145" s="914"/>
      <c r="S145" s="914" t="str">
        <f>"Total " &amp; S130&amp;" &gt;"</f>
        <v>Total Col.18 &gt;</v>
      </c>
      <c r="T145" s="915">
        <f>SUM(S133:S144)</f>
        <v>5.8333333333333339</v>
      </c>
      <c r="W145" s="2192" t="str">
        <f t="shared" si="23"/>
        <v>A</v>
      </c>
      <c r="X145" s="2184"/>
      <c r="Z145" s="2168" cm="1">
        <f t="array" ref="Z145">SUMPRODUCT(LEN(AA145:AG145))</f>
        <v>0</v>
      </c>
      <c r="AA145" s="2169"/>
      <c r="AB145" s="2169"/>
      <c r="AC145" s="2169"/>
      <c r="AD145" s="2169"/>
      <c r="AE145" s="2169"/>
      <c r="AF145" s="2169"/>
      <c r="AG145" s="2171"/>
      <c r="AH145" s="1659" t="s">
        <v>22</v>
      </c>
      <c r="AI145" s="48"/>
      <c r="AJ145" s="437"/>
      <c r="AK145" s="436" t="s">
        <v>447</v>
      </c>
      <c r="AL145" s="49"/>
      <c r="AM145" s="49"/>
      <c r="AN145" s="49"/>
      <c r="AO145" s="50"/>
      <c r="BL145" s="863">
        <v>1</v>
      </c>
      <c r="BM145" s="863">
        <v>1</v>
      </c>
      <c r="CG145" s="3">
        <v>1</v>
      </c>
    </row>
    <row r="146" spans="2:85" ht="21" customHeight="1">
      <c r="B146" s="115" t="s">
        <v>16</v>
      </c>
      <c r="C146" s="34" t="str">
        <f>C129</f>
        <v xml:space="preserve">B BEIGNETS D'ACACIA | pâtisserie--Beignets|  </v>
      </c>
      <c r="D146" s="35">
        <f>D129</f>
        <v>6</v>
      </c>
      <c r="E146" s="34" t="str">
        <f>E129</f>
        <v>personnes</v>
      </c>
      <c r="F146" s="36" t="str">
        <f>F129</f>
        <v>Recette mère ► Beignets d'acacia</v>
      </c>
      <c r="G146" s="160" t="s">
        <v>147</v>
      </c>
      <c r="H146" s="116" t="s">
        <v>102</v>
      </c>
      <c r="I146" s="161" t="s">
        <v>148</v>
      </c>
      <c r="J146" s="162" t="s">
        <v>149</v>
      </c>
      <c r="K146" s="130" t="s">
        <v>150</v>
      </c>
      <c r="L146" s="130" t="s">
        <v>111</v>
      </c>
      <c r="M146" s="104" t="s">
        <v>0</v>
      </c>
      <c r="N146" s="104" t="s">
        <v>99</v>
      </c>
      <c r="O146" s="104" t="s">
        <v>151</v>
      </c>
      <c r="P146" s="104" t="s">
        <v>152</v>
      </c>
      <c r="Q146" s="121" t="s">
        <v>106</v>
      </c>
      <c r="R146" s="121" t="s">
        <v>371</v>
      </c>
      <c r="S146" s="379" t="s">
        <v>153</v>
      </c>
      <c r="T146" s="121" t="s">
        <v>154</v>
      </c>
      <c r="W146" s="2192" t="str">
        <f t="shared" si="23"/>
        <v>►</v>
      </c>
      <c r="X146" s="2184"/>
      <c r="Z146" s="2168" cm="1">
        <f t="array" ref="Z146">SUMPRODUCT(LEN(AA146:AG146))</f>
        <v>0</v>
      </c>
      <c r="AA146" s="2169"/>
      <c r="AB146" s="2169"/>
      <c r="AC146" s="2169"/>
      <c r="AD146" s="2169"/>
      <c r="AE146" s="2169"/>
      <c r="AF146" s="2169"/>
      <c r="AG146" s="2171"/>
      <c r="AH146" s="1659" t="s">
        <v>22</v>
      </c>
      <c r="AI146" s="48"/>
      <c r="AJ146" s="436"/>
      <c r="AK146" s="395"/>
      <c r="AL146" s="49"/>
      <c r="AM146" s="49"/>
      <c r="AN146" s="49"/>
      <c r="AO146" s="50"/>
      <c r="BI146" s="2842"/>
      <c r="BJ146" s="2842"/>
      <c r="BL146" s="2838" t="s">
        <v>1339</v>
      </c>
      <c r="BM146" s="2838"/>
      <c r="CG146" s="3">
        <v>1</v>
      </c>
    </row>
    <row r="147" spans="2:85" ht="21" customHeight="1">
      <c r="B147" s="115" t="s">
        <v>16</v>
      </c>
      <c r="C147" s="34" t="str">
        <f>C129</f>
        <v xml:space="preserve">B BEIGNETS D'ACACIA | pâtisserie--Beignets|  </v>
      </c>
      <c r="D147" s="35">
        <f>D129</f>
        <v>6</v>
      </c>
      <c r="E147" s="34" t="str">
        <f>E129</f>
        <v>personnes</v>
      </c>
      <c r="F147" s="36" t="str">
        <f>F129</f>
        <v>Recette mère ► Beignets d'acacia</v>
      </c>
      <c r="G147" s="916">
        <v>1</v>
      </c>
      <c r="H147" s="917">
        <v>1E-3</v>
      </c>
      <c r="I147" s="918">
        <v>0</v>
      </c>
      <c r="J147" s="917">
        <v>0.25</v>
      </c>
      <c r="K147" s="917">
        <v>0.33332999999999996</v>
      </c>
      <c r="L147" s="917">
        <v>0.5</v>
      </c>
      <c r="M147" s="919">
        <v>1</v>
      </c>
      <c r="N147" s="919">
        <v>0.1</v>
      </c>
      <c r="O147" s="919">
        <v>0.01</v>
      </c>
      <c r="P147" s="919">
        <v>1E-3</v>
      </c>
      <c r="Q147" s="919">
        <v>0.5</v>
      </c>
      <c r="R147" s="919">
        <v>0.25</v>
      </c>
      <c r="S147" s="919">
        <v>0.33300000000000002</v>
      </c>
      <c r="T147" s="2468">
        <v>0.2</v>
      </c>
      <c r="W147" s="2192" t="str">
        <f t="shared" si="23"/>
        <v>►</v>
      </c>
      <c r="X147" s="2184"/>
      <c r="Z147" s="2168" cm="1">
        <f t="array" ref="Z147">SUMPRODUCT(LEN(AA147:AG147))</f>
        <v>0</v>
      </c>
      <c r="AA147" s="2169"/>
      <c r="AB147" s="2169"/>
      <c r="AC147" s="2169"/>
      <c r="AD147" s="2169"/>
      <c r="AE147" s="2169"/>
      <c r="AF147" s="2169"/>
      <c r="AG147" s="2171"/>
      <c r="AH147" s="1659" t="s">
        <v>22</v>
      </c>
      <c r="AI147" s="175"/>
      <c r="AJ147" s="176"/>
      <c r="AK147" s="177"/>
      <c r="AL147" s="176"/>
      <c r="AM147" s="176"/>
      <c r="AN147" s="176"/>
      <c r="AO147" s="178"/>
      <c r="BI147" s="2843"/>
      <c r="BJ147" s="2843"/>
      <c r="BL147" s="2839"/>
      <c r="BM147" s="2839"/>
      <c r="CG147" s="3">
        <v>1</v>
      </c>
    </row>
    <row r="148" spans="2:85" ht="21" customHeight="1" thickBot="1">
      <c r="B148" s="115" t="s">
        <v>16</v>
      </c>
      <c r="C148" s="34" t="str">
        <f>C129</f>
        <v xml:space="preserve">B BEIGNETS D'ACACIA | pâtisserie--Beignets|  </v>
      </c>
      <c r="D148" s="35">
        <f>D129</f>
        <v>6</v>
      </c>
      <c r="E148" s="34" t="str">
        <f>E129</f>
        <v>personnes</v>
      </c>
      <c r="F148" s="36" t="str">
        <f>F129</f>
        <v>Recette mère ► Beignets d'acacia</v>
      </c>
      <c r="G148" s="133" t="s">
        <v>162</v>
      </c>
      <c r="H148" s="133" t="s">
        <v>163</v>
      </c>
      <c r="I148" s="161" t="s">
        <v>148</v>
      </c>
      <c r="J148" s="133" t="s">
        <v>116</v>
      </c>
      <c r="K148" s="133" t="s">
        <v>164</v>
      </c>
      <c r="L148" s="133" t="s">
        <v>165</v>
      </c>
      <c r="M148" s="138" t="s">
        <v>121</v>
      </c>
      <c r="N148" s="173" t="s">
        <v>166</v>
      </c>
      <c r="O148" s="173" t="s">
        <v>167</v>
      </c>
      <c r="P148" s="121" t="s">
        <v>168</v>
      </c>
      <c r="Q148" s="121" t="s">
        <v>169</v>
      </c>
      <c r="R148" s="121" t="s">
        <v>107</v>
      </c>
      <c r="S148" s="2470" t="s">
        <v>1857</v>
      </c>
      <c r="T148" s="934" t="s">
        <v>170</v>
      </c>
      <c r="W148" s="2192" t="str">
        <f t="shared" si="23"/>
        <v>►</v>
      </c>
      <c r="X148" s="2184"/>
      <c r="Z148" s="2168" cm="1">
        <f t="array" ref="Z148">SUMPRODUCT(LEN(AA148:AG148))</f>
        <v>0</v>
      </c>
      <c r="AA148" s="2169"/>
      <c r="AB148" s="2169"/>
      <c r="AC148" s="2169"/>
      <c r="AD148" s="2169"/>
      <c r="AE148" s="2169"/>
      <c r="AF148" s="2169"/>
      <c r="AG148" s="2171"/>
      <c r="AH148" s="1659" t="s">
        <v>22</v>
      </c>
      <c r="AI148" s="438"/>
      <c r="AJ148" s="439"/>
      <c r="AK148" s="440"/>
      <c r="AL148" s="439"/>
      <c r="AM148" s="439"/>
      <c r="AN148" s="439"/>
      <c r="AO148" s="441"/>
      <c r="BL148" s="863">
        <v>1</v>
      </c>
      <c r="BM148" s="863">
        <v>1</v>
      </c>
      <c r="CG148" s="3">
        <v>1</v>
      </c>
    </row>
    <row r="149" spans="2:85" ht="21" customHeight="1" thickTop="1">
      <c r="B149" s="115" t="s">
        <v>16</v>
      </c>
      <c r="C149" s="34" t="str">
        <f>C129</f>
        <v xml:space="preserve">B BEIGNETS D'ACACIA | pâtisserie--Beignets|  </v>
      </c>
      <c r="D149" s="35">
        <f>D129</f>
        <v>6</v>
      </c>
      <c r="E149" s="34" t="str">
        <f>E129</f>
        <v>personnes</v>
      </c>
      <c r="F149" s="36" t="str">
        <f>F129</f>
        <v>Recette mère ► Beignets d'acacia</v>
      </c>
      <c r="G149" s="916">
        <v>2.835E-2</v>
      </c>
      <c r="H149" s="917">
        <v>0.13</v>
      </c>
      <c r="I149" s="918">
        <v>0</v>
      </c>
      <c r="J149" s="917">
        <v>0.2</v>
      </c>
      <c r="K149" s="917">
        <v>0.23</v>
      </c>
      <c r="L149" s="917">
        <v>0.22500000000000001</v>
      </c>
      <c r="M149" s="919">
        <v>0.35</v>
      </c>
      <c r="N149" s="919">
        <v>5.0000000000000001E-3</v>
      </c>
      <c r="O149" s="919">
        <v>5.0000000000000001E-3</v>
      </c>
      <c r="P149" s="919">
        <v>1.4999999999999999E-2</v>
      </c>
      <c r="Q149" s="919">
        <v>0.1</v>
      </c>
      <c r="R149" s="919">
        <v>0.22500000000000001</v>
      </c>
      <c r="S149" s="919">
        <v>4.0000000000000001E-3</v>
      </c>
      <c r="T149" s="2469">
        <v>1E-3</v>
      </c>
      <c r="W149" s="2192" t="str">
        <f t="shared" si="23"/>
        <v>►</v>
      </c>
      <c r="X149" s="2184"/>
      <c r="Z149" s="2168" cm="1">
        <f t="array" ref="Z149">SUMPRODUCT(LEN(AA149:AG149))</f>
        <v>0</v>
      </c>
      <c r="AA149" s="2169"/>
      <c r="AB149" s="2169"/>
      <c r="AC149" s="2169"/>
      <c r="AD149" s="2169"/>
      <c r="AE149" s="2169"/>
      <c r="AF149" s="2169"/>
      <c r="AG149" s="2171"/>
      <c r="AH149" s="1659" t="s">
        <v>22</v>
      </c>
      <c r="AI149" s="442"/>
      <c r="AJ149" s="443" t="s">
        <v>86</v>
      </c>
      <c r="AK149" s="444" t="s">
        <v>51</v>
      </c>
      <c r="AL149" s="217"/>
      <c r="AM149" s="9"/>
      <c r="AN149" s="217"/>
      <c r="AO149" s="223"/>
      <c r="BL149" s="2838" t="s">
        <v>1340</v>
      </c>
      <c r="BM149" s="2838"/>
      <c r="CG149" s="3">
        <v>1</v>
      </c>
    </row>
    <row r="150" spans="2:85" ht="21" customHeight="1">
      <c r="B150" s="115" t="s">
        <v>16</v>
      </c>
      <c r="C150" s="2276" t="str">
        <f>C129</f>
        <v xml:space="preserve">B BEIGNETS D'ACACIA | pâtisserie--Beignets|  </v>
      </c>
      <c r="D150" s="2276">
        <f>D129</f>
        <v>6</v>
      </c>
      <c r="E150" s="2277" t="str">
        <f>E129</f>
        <v>personnes</v>
      </c>
      <c r="F150" s="2278" t="str">
        <f>F129</f>
        <v>Recette mère ► Beignets d'acacia</v>
      </c>
      <c r="G150" s="2279" t="str">
        <f t="shared" ref="G150:L150" si="24">G130</f>
        <v>Col.6</v>
      </c>
      <c r="H150" s="2279" t="str">
        <f t="shared" si="24"/>
        <v>Col.7</v>
      </c>
      <c r="I150" s="2279" t="str">
        <f t="shared" si="24"/>
        <v>Col.8</v>
      </c>
      <c r="J150" s="2279" t="str">
        <f t="shared" si="24"/>
        <v>Col.9</v>
      </c>
      <c r="K150" s="2279" t="str">
        <f t="shared" si="24"/>
        <v>Col.10</v>
      </c>
      <c r="L150" s="2279" t="str">
        <f t="shared" si="24"/>
        <v>Col.11</v>
      </c>
      <c r="M150" s="2280" t="s">
        <v>8590</v>
      </c>
      <c r="N150" s="1140"/>
      <c r="O150" s="184" t="s">
        <v>171</v>
      </c>
      <c r="P150" s="1140"/>
      <c r="Q150" s="1140"/>
      <c r="R150" s="1140"/>
      <c r="S150" s="1140"/>
      <c r="T150" s="1651"/>
      <c r="W150" s="2192" t="str">
        <f t="shared" si="23"/>
        <v>►</v>
      </c>
      <c r="X150" s="2184"/>
      <c r="Z150" s="2168" cm="1">
        <f t="array" ref="Z150">SUMPRODUCT(LEN(AA150:AG150))</f>
        <v>0</v>
      </c>
      <c r="AA150" s="2169"/>
      <c r="AB150" s="2169"/>
      <c r="AC150" s="2169"/>
      <c r="AD150" s="2169"/>
      <c r="AE150" s="2169"/>
      <c r="AF150" s="2169"/>
      <c r="AG150" s="2171"/>
      <c r="AH150" s="1659" t="s">
        <v>22</v>
      </c>
      <c r="AI150" s="442"/>
      <c r="AJ150" s="445" t="s">
        <v>98</v>
      </c>
      <c r="AK150" s="99">
        <v>1</v>
      </c>
      <c r="AL150" s="217"/>
      <c r="AM150" s="9"/>
      <c r="AN150" s="217"/>
      <c r="AO150" s="223"/>
      <c r="BL150" s="2839"/>
      <c r="BM150" s="2839"/>
      <c r="CG150" s="3">
        <v>1</v>
      </c>
    </row>
    <row r="151" spans="2:85" ht="21" customHeight="1" thickBot="1">
      <c r="B151" s="2281" t="s">
        <v>11</v>
      </c>
      <c r="C151" s="1684" t="str">
        <f>C129</f>
        <v xml:space="preserve">B BEIGNETS D'ACACIA | pâtisserie--Beignets|  </v>
      </c>
      <c r="D151" s="1684">
        <f>D129</f>
        <v>6</v>
      </c>
      <c r="E151" s="1685" t="str">
        <f>E129</f>
        <v>personnes</v>
      </c>
      <c r="F151" s="1686" t="str">
        <f>F129</f>
        <v>Recette mère ► Beignets d'acacia</v>
      </c>
      <c r="G151" s="1812"/>
      <c r="H151" s="1812"/>
      <c r="I151" s="1812"/>
      <c r="J151" s="1812"/>
      <c r="K151" s="1812"/>
      <c r="L151" s="1813" t="s">
        <v>8456</v>
      </c>
      <c r="M151" s="432" t="s">
        <v>855</v>
      </c>
      <c r="N151" s="1644"/>
      <c r="O151" s="1644"/>
      <c r="P151" s="9"/>
      <c r="Q151" s="9"/>
      <c r="R151" s="9"/>
      <c r="S151" s="1646" t="s">
        <v>172</v>
      </c>
      <c r="T151" s="1647" t="s">
        <v>173</v>
      </c>
      <c r="W151" s="2282" t="str">
        <f t="shared" si="23"/>
        <v>A</v>
      </c>
      <c r="X151" s="2184"/>
      <c r="Z151" s="2168" cm="1">
        <f t="array" ref="Z151">SUMPRODUCT(LEN(AA151:AG151))</f>
        <v>0</v>
      </c>
      <c r="AA151" s="2169"/>
      <c r="AB151" s="2169"/>
      <c r="AC151" s="2169"/>
      <c r="AD151" s="2169"/>
      <c r="AE151" s="2169"/>
      <c r="AF151" s="2169"/>
      <c r="AG151" s="2171"/>
      <c r="AH151" s="1659" t="s">
        <v>22</v>
      </c>
      <c r="AI151" s="442"/>
      <c r="AJ151" s="446" t="s">
        <v>452</v>
      </c>
      <c r="AK151" s="9"/>
      <c r="AL151" s="9"/>
      <c r="AM151" s="9"/>
      <c r="AN151" s="217"/>
      <c r="AO151" s="223"/>
      <c r="BL151" s="863">
        <v>1</v>
      </c>
      <c r="BM151" s="863">
        <v>1</v>
      </c>
      <c r="CG151" s="3">
        <v>1</v>
      </c>
    </row>
    <row r="152" spans="2:85" ht="21" customHeight="1">
      <c r="B152" s="2281" t="s">
        <v>11</v>
      </c>
      <c r="C152" s="190" t="str">
        <f>C129</f>
        <v xml:space="preserve">B BEIGNETS D'ACACIA | pâtisserie--Beignets|  </v>
      </c>
      <c r="D152" s="190">
        <f>D129</f>
        <v>6</v>
      </c>
      <c r="E152" s="191" t="str">
        <f>E129</f>
        <v>personnes</v>
      </c>
      <c r="F152" s="192" t="str">
        <f>F129</f>
        <v>Recette mère ► Beignets d'acacia</v>
      </c>
      <c r="G152" s="533"/>
      <c r="H152" s="533"/>
      <c r="I152" s="533"/>
      <c r="J152" s="533"/>
      <c r="K152" s="533"/>
      <c r="L152" s="1846">
        <v>0</v>
      </c>
      <c r="M152" s="1819" t="s">
        <v>8637</v>
      </c>
      <c r="N152" s="1644"/>
      <c r="O152" s="1644"/>
      <c r="P152" s="9"/>
      <c r="Q152" s="9"/>
      <c r="R152" s="9"/>
      <c r="S152" s="1650" t="s">
        <v>176</v>
      </c>
      <c r="T152" s="1647" t="s">
        <v>173</v>
      </c>
      <c r="W152" s="2282" t="str">
        <f t="shared" si="23"/>
        <v>A</v>
      </c>
      <c r="X152" s="2184"/>
      <c r="Z152" s="2168" cm="1">
        <f t="array" ref="Z152">SUMPRODUCT(LEN(AA152:AG152))</f>
        <v>0</v>
      </c>
      <c r="AA152" s="2169"/>
      <c r="AB152" s="2169"/>
      <c r="AC152" s="2169"/>
      <c r="AD152" s="2169"/>
      <c r="AE152" s="2169"/>
      <c r="AF152" s="2169"/>
      <c r="AG152" s="2171"/>
      <c r="AH152" s="1659" t="s">
        <v>22</v>
      </c>
      <c r="AI152" s="442"/>
      <c r="AJ152" s="446" t="s">
        <v>455</v>
      </c>
      <c r="AK152" s="9"/>
      <c r="AL152" s="9"/>
      <c r="AM152" s="9"/>
      <c r="AN152" s="217"/>
      <c r="AO152" s="223"/>
      <c r="BL152" s="2838" t="s">
        <v>1341</v>
      </c>
      <c r="BM152" s="2838"/>
      <c r="CG152" s="3">
        <v>1</v>
      </c>
    </row>
    <row r="153" spans="2:85" ht="21" customHeight="1">
      <c r="B153" s="115" t="str">
        <f t="shared" ref="B153:B168" si="25">IF(OR(M153&lt;&gt; "",N153&lt;&gt;"",O153&lt;&gt;""),"A", "►")</f>
        <v>A</v>
      </c>
      <c r="C153" s="190" t="str">
        <f>C129</f>
        <v xml:space="preserve">B BEIGNETS D'ACACIA | pâtisserie--Beignets|  </v>
      </c>
      <c r="D153" s="190">
        <f>D129</f>
        <v>6</v>
      </c>
      <c r="E153" s="191" t="str">
        <f>E129</f>
        <v>personnes</v>
      </c>
      <c r="F153" s="192" t="str">
        <f>F129</f>
        <v>Recette mère ► Beignets d'acacia</v>
      </c>
      <c r="G153" s="533"/>
      <c r="H153" s="533"/>
      <c r="I153" s="533"/>
      <c r="J153" s="533"/>
      <c r="K153" s="533"/>
      <c r="L153" s="2191">
        <f>IF(ISBLANK(M153),"",LARGE(L152:L152,1)+1)</f>
        <v>1</v>
      </c>
      <c r="M153" s="1822" t="s">
        <v>8648</v>
      </c>
      <c r="N153" s="1822"/>
      <c r="O153" s="1822"/>
      <c r="P153" s="1822"/>
      <c r="Q153" s="1822"/>
      <c r="R153" s="1822"/>
      <c r="S153" s="1822"/>
      <c r="T153" s="2120"/>
      <c r="W153" s="2192" t="str">
        <f t="shared" si="23"/>
        <v>A</v>
      </c>
      <c r="X153" s="2184"/>
      <c r="Z153" s="2168" cm="1">
        <f t="array" ref="Z153">SUMPRODUCT(LEN(AA153:AG153))</f>
        <v>0</v>
      </c>
      <c r="AA153" s="2169"/>
      <c r="AB153" s="2169"/>
      <c r="AC153" s="2169"/>
      <c r="AD153" s="2169"/>
      <c r="AE153" s="2169"/>
      <c r="AF153" s="2169"/>
      <c r="AG153" s="2171"/>
      <c r="AH153" s="1659" t="s">
        <v>22</v>
      </c>
      <c r="AI153" s="442"/>
      <c r="AJ153" s="446" t="s">
        <v>458</v>
      </c>
      <c r="AK153" s="9"/>
      <c r="AL153" s="9"/>
      <c r="AM153" s="9"/>
      <c r="AN153" s="217"/>
      <c r="AO153" s="223"/>
      <c r="BL153" s="2839"/>
      <c r="BM153" s="2839"/>
      <c r="CG153" s="3">
        <v>1</v>
      </c>
    </row>
    <row r="154" spans="2:85" ht="21" customHeight="1" thickBot="1">
      <c r="B154" s="115" t="str">
        <f t="shared" si="25"/>
        <v>A</v>
      </c>
      <c r="C154" s="190" t="str">
        <f>C129</f>
        <v xml:space="preserve">B BEIGNETS D'ACACIA | pâtisserie--Beignets|  </v>
      </c>
      <c r="D154" s="190">
        <f>D129</f>
        <v>6</v>
      </c>
      <c r="E154" s="191" t="str">
        <f>E129</f>
        <v>personnes</v>
      </c>
      <c r="F154" s="192" t="str">
        <f>F129</f>
        <v>Recette mère ► Beignets d'acacia</v>
      </c>
      <c r="G154" s="533"/>
      <c r="H154" s="533"/>
      <c r="I154" s="533"/>
      <c r="J154" s="533"/>
      <c r="K154" s="533"/>
      <c r="L154" s="2191" t="str">
        <f>IF(ISBLANK(M154),"",LARGE(L152:L153,1)+1)</f>
        <v/>
      </c>
      <c r="M154" s="1822"/>
      <c r="N154" s="1822" t="s">
        <v>8649</v>
      </c>
      <c r="O154" s="1822"/>
      <c r="P154" s="1822"/>
      <c r="Q154" s="1822"/>
      <c r="R154" s="1822"/>
      <c r="S154" s="1822"/>
      <c r="T154" s="2120"/>
      <c r="W154" s="2192" t="str">
        <f t="shared" si="23"/>
        <v>A</v>
      </c>
      <c r="X154" s="2184"/>
      <c r="Z154" s="2168" cm="1">
        <f t="array" ref="Z154">SUMPRODUCT(LEN(AA154:AG154))</f>
        <v>0</v>
      </c>
      <c r="AA154" s="2169"/>
      <c r="AB154" s="2169"/>
      <c r="AC154" s="2169"/>
      <c r="AD154" s="2169"/>
      <c r="AE154" s="2169"/>
      <c r="AF154" s="2169"/>
      <c r="AG154" s="2171"/>
      <c r="AH154" s="1659" t="s">
        <v>22</v>
      </c>
      <c r="AI154" s="442"/>
      <c r="AJ154" s="446" t="s">
        <v>461</v>
      </c>
      <c r="AK154" s="9"/>
      <c r="AL154" s="9"/>
      <c r="AM154" s="9"/>
      <c r="AN154" s="217"/>
      <c r="AO154" s="223"/>
      <c r="BL154" s="863">
        <v>1</v>
      </c>
      <c r="BM154" s="863">
        <v>1</v>
      </c>
      <c r="CG154" s="3">
        <v>1</v>
      </c>
    </row>
    <row r="155" spans="2:85" ht="21" customHeight="1">
      <c r="B155" s="115" t="str">
        <f t="shared" si="25"/>
        <v>A</v>
      </c>
      <c r="C155" s="190" t="str">
        <f>C129</f>
        <v xml:space="preserve">B BEIGNETS D'ACACIA | pâtisserie--Beignets|  </v>
      </c>
      <c r="D155" s="190">
        <f>D129</f>
        <v>6</v>
      </c>
      <c r="E155" s="191" t="str">
        <f>E129</f>
        <v>personnes</v>
      </c>
      <c r="F155" s="192" t="str">
        <f>F129</f>
        <v>Recette mère ► Beignets d'acacia</v>
      </c>
      <c r="G155" s="533"/>
      <c r="H155" s="533"/>
      <c r="I155" s="533"/>
      <c r="J155" s="533"/>
      <c r="K155" s="533"/>
      <c r="L155" s="2191">
        <f>IF(ISBLANK(M155),"",LARGE(L152:L154,1)+1)</f>
        <v>2</v>
      </c>
      <c r="M155" s="1822" t="s">
        <v>8650</v>
      </c>
      <c r="N155" s="1822"/>
      <c r="O155" s="1822"/>
      <c r="P155" s="1822"/>
      <c r="Q155" s="1822"/>
      <c r="R155" s="1822"/>
      <c r="S155" s="1822"/>
      <c r="T155" s="2120"/>
      <c r="W155" s="2192" t="str">
        <f t="shared" si="23"/>
        <v>A</v>
      </c>
      <c r="X155" s="2184"/>
      <c r="Z155" s="2168" cm="1">
        <f t="array" ref="Z155">SUMPRODUCT(LEN(AA155:AG155))</f>
        <v>0</v>
      </c>
      <c r="AA155" s="2169"/>
      <c r="AB155" s="2169"/>
      <c r="AC155" s="2169"/>
      <c r="AD155" s="2169"/>
      <c r="AE155" s="2169"/>
      <c r="AF155" s="2169"/>
      <c r="AG155" s="2171"/>
      <c r="AH155" s="1659" t="s">
        <v>22</v>
      </c>
      <c r="AI155" s="442"/>
      <c r="AJ155" s="446"/>
      <c r="AK155" s="9"/>
      <c r="AL155" s="9"/>
      <c r="AM155" s="9"/>
      <c r="AN155" s="217"/>
      <c r="AO155" s="223"/>
      <c r="BL155" s="2838" t="s">
        <v>1342</v>
      </c>
      <c r="BM155" s="2838"/>
      <c r="CG155" s="3">
        <v>1</v>
      </c>
    </row>
    <row r="156" spans="2:85" ht="21" customHeight="1">
      <c r="B156" s="115" t="str">
        <f t="shared" si="25"/>
        <v>►</v>
      </c>
      <c r="C156" s="190" t="str">
        <f>C129</f>
        <v xml:space="preserve">B BEIGNETS D'ACACIA | pâtisserie--Beignets|  </v>
      </c>
      <c r="D156" s="190">
        <f>D129</f>
        <v>6</v>
      </c>
      <c r="E156" s="191" t="str">
        <f>E129</f>
        <v>personnes</v>
      </c>
      <c r="F156" s="192" t="str">
        <f>F129</f>
        <v>Recette mère ► Beignets d'acacia</v>
      </c>
      <c r="G156" s="533"/>
      <c r="H156" s="533"/>
      <c r="I156" s="533"/>
      <c r="J156" s="533"/>
      <c r="K156" s="533"/>
      <c r="L156" s="2191" t="str">
        <f>IF(ISBLANK(M156),"",LARGE(L152:L155,1)+1)</f>
        <v/>
      </c>
      <c r="M156" s="1822"/>
      <c r="N156" s="1822"/>
      <c r="O156" s="1822"/>
      <c r="P156" s="1822"/>
      <c r="Q156" s="1822"/>
      <c r="R156" s="1822"/>
      <c r="S156" s="1822"/>
      <c r="T156" s="2120"/>
      <c r="W156" s="2192" t="str">
        <f t="shared" si="23"/>
        <v>►</v>
      </c>
      <c r="X156" s="2184"/>
      <c r="Z156" s="2168" cm="1">
        <f t="array" ref="Z156">SUMPRODUCT(LEN(AA156:AG156))</f>
        <v>0</v>
      </c>
      <c r="AA156" s="2169"/>
      <c r="AB156" s="2169"/>
      <c r="AC156" s="2169"/>
      <c r="AD156" s="2169"/>
      <c r="AE156" s="2169"/>
      <c r="AF156" s="2169"/>
      <c r="AG156" s="2171"/>
      <c r="AH156" s="1659" t="s">
        <v>22</v>
      </c>
      <c r="AI156" s="175"/>
      <c r="AJ156" s="176"/>
      <c r="AK156" s="177"/>
      <c r="AL156" s="176"/>
      <c r="AM156" s="176"/>
      <c r="AN156" s="176"/>
      <c r="AO156" s="178"/>
      <c r="BL156" s="2839"/>
      <c r="BM156" s="2839"/>
      <c r="CG156" s="3">
        <v>1</v>
      </c>
    </row>
    <row r="157" spans="2:85" ht="21" customHeight="1" thickBot="1">
      <c r="B157" s="115" t="str">
        <f t="shared" si="25"/>
        <v>►</v>
      </c>
      <c r="C157" s="190" t="str">
        <f>C129</f>
        <v xml:space="preserve">B BEIGNETS D'ACACIA | pâtisserie--Beignets|  </v>
      </c>
      <c r="D157" s="190">
        <f>D129</f>
        <v>6</v>
      </c>
      <c r="E157" s="191" t="str">
        <f>E129</f>
        <v>personnes</v>
      </c>
      <c r="F157" s="192" t="str">
        <f>F129</f>
        <v>Recette mère ► Beignets d'acacia</v>
      </c>
      <c r="G157" s="533"/>
      <c r="H157" s="533"/>
      <c r="I157" s="533"/>
      <c r="J157" s="533"/>
      <c r="K157" s="533"/>
      <c r="L157" s="2191" t="str">
        <f>IF(ISBLANK(M157),"",LARGE(L152:L156,1)+1)</f>
        <v/>
      </c>
      <c r="M157" s="1822"/>
      <c r="N157" s="1822"/>
      <c r="O157" s="1822"/>
      <c r="P157" s="1822"/>
      <c r="Q157" s="1822"/>
      <c r="R157" s="1822"/>
      <c r="S157" s="1822"/>
      <c r="T157" s="2120"/>
      <c r="W157" s="2192" t="str">
        <f t="shared" si="23"/>
        <v>►</v>
      </c>
      <c r="X157" s="2184"/>
      <c r="Z157" s="2168" cm="1">
        <f t="array" ref="Z157">SUMPRODUCT(LEN(AA157:AG157))</f>
        <v>0</v>
      </c>
      <c r="AA157" s="2169"/>
      <c r="AB157" s="2169"/>
      <c r="AC157" s="2169"/>
      <c r="AD157" s="2169"/>
      <c r="AE157" s="2169"/>
      <c r="AF157" s="2169"/>
      <c r="AG157" s="2171"/>
      <c r="AH157" s="1659" t="s">
        <v>22</v>
      </c>
      <c r="AI157" s="438"/>
      <c r="AJ157" s="439"/>
      <c r="AK157" s="440"/>
      <c r="AL157" s="439"/>
      <c r="AM157" s="439"/>
      <c r="AN157" s="439"/>
      <c r="AO157" s="441"/>
      <c r="BL157" s="863">
        <v>1</v>
      </c>
      <c r="BM157" s="863">
        <v>1</v>
      </c>
      <c r="CG157" s="3">
        <v>1</v>
      </c>
    </row>
    <row r="158" spans="2:85" ht="21" customHeight="1">
      <c r="B158" s="115" t="str">
        <f t="shared" si="25"/>
        <v>►</v>
      </c>
      <c r="C158" s="190" t="str">
        <f>C129</f>
        <v xml:space="preserve">B BEIGNETS D'ACACIA | pâtisserie--Beignets|  </v>
      </c>
      <c r="D158" s="190">
        <f>D129</f>
        <v>6</v>
      </c>
      <c r="E158" s="191" t="str">
        <f>E129</f>
        <v>personnes</v>
      </c>
      <c r="F158" s="192" t="str">
        <f>F129</f>
        <v>Recette mère ► Beignets d'acacia</v>
      </c>
      <c r="G158" s="533"/>
      <c r="H158" s="533"/>
      <c r="I158" s="533"/>
      <c r="J158" s="533"/>
      <c r="K158" s="533"/>
      <c r="L158" s="2191" t="str">
        <f>IF(ISBLANK(M158),"",LARGE(L152:L157,1)+1)</f>
        <v/>
      </c>
      <c r="M158" s="1822"/>
      <c r="N158" s="1822"/>
      <c r="O158" s="1822"/>
      <c r="P158" s="1822"/>
      <c r="Q158" s="1822"/>
      <c r="R158" s="1822"/>
      <c r="S158" s="1822"/>
      <c r="T158" s="2120"/>
      <c r="W158" s="2192" t="str">
        <f t="shared" si="23"/>
        <v>►</v>
      </c>
      <c r="X158" s="2184"/>
      <c r="Z158" s="2168" cm="1">
        <f t="array" ref="Z158">SUMPRODUCT(LEN(AA158:AG158))</f>
        <v>0</v>
      </c>
      <c r="AA158" s="2169"/>
      <c r="AB158" s="2169"/>
      <c r="AC158" s="2169"/>
      <c r="AD158" s="2169"/>
      <c r="AE158" s="2169"/>
      <c r="AF158" s="2169"/>
      <c r="AG158" s="2171"/>
      <c r="AH158" s="1659" t="s">
        <v>22</v>
      </c>
      <c r="AI158" s="2592" t="s">
        <v>467</v>
      </c>
      <c r="AJ158" s="453" t="s">
        <v>468</v>
      </c>
      <c r="AK158" s="454"/>
      <c r="AL158" s="455"/>
      <c r="AM158" s="9"/>
      <c r="AN158" s="217"/>
      <c r="AO158" s="223"/>
      <c r="BL158" s="2838" t="s">
        <v>1343</v>
      </c>
      <c r="BM158" s="2838"/>
      <c r="CG158" s="3">
        <v>1</v>
      </c>
    </row>
    <row r="159" spans="2:85" ht="21" customHeight="1">
      <c r="B159" s="115" t="str">
        <f t="shared" si="25"/>
        <v>A</v>
      </c>
      <c r="C159" s="190" t="str">
        <f>C129</f>
        <v xml:space="preserve">B BEIGNETS D'ACACIA | pâtisserie--Beignets|  </v>
      </c>
      <c r="D159" s="190">
        <f>D129</f>
        <v>6</v>
      </c>
      <c r="E159" s="191" t="str">
        <f>E129</f>
        <v>personnes</v>
      </c>
      <c r="F159" s="192" t="str">
        <f>F129</f>
        <v>Recette mère ► Beignets d'acacia</v>
      </c>
      <c r="G159" s="533"/>
      <c r="H159" s="533"/>
      <c r="I159" s="533"/>
      <c r="J159" s="533"/>
      <c r="K159" s="533"/>
      <c r="L159" s="2191">
        <f>IF(ISBLANK(M159),"",LARGE(L152:L158,1)+1)</f>
        <v>3</v>
      </c>
      <c r="M159" s="1822" t="s">
        <v>8651</v>
      </c>
      <c r="N159" s="1822"/>
      <c r="O159" s="1822"/>
      <c r="P159" s="1822"/>
      <c r="Q159" s="1822"/>
      <c r="R159" s="1822"/>
      <c r="S159" s="1822"/>
      <c r="T159" s="2120"/>
      <c r="W159" s="2192" t="str">
        <f t="shared" si="23"/>
        <v>A</v>
      </c>
      <c r="X159" s="2184"/>
      <c r="Z159" s="2168" cm="1">
        <f t="array" ref="Z159">SUMPRODUCT(LEN(AA159:AG159))</f>
        <v>0</v>
      </c>
      <c r="AA159" s="2169"/>
      <c r="AB159" s="2169"/>
      <c r="AC159" s="2169"/>
      <c r="AD159" s="2169"/>
      <c r="AE159" s="2169"/>
      <c r="AF159" s="2169"/>
      <c r="AG159" s="2171"/>
      <c r="AH159" s="1659" t="s">
        <v>22</v>
      </c>
      <c r="AI159" s="2592"/>
      <c r="AJ159" s="457" t="s">
        <v>33</v>
      </c>
      <c r="AK159" s="454"/>
      <c r="AL159" s="455"/>
      <c r="AM159" s="9"/>
      <c r="AN159" s="217"/>
      <c r="AO159" s="223"/>
      <c r="BL159" s="2839"/>
      <c r="BM159" s="2839"/>
      <c r="CG159" s="3">
        <v>1</v>
      </c>
    </row>
    <row r="160" spans="2:85" ht="21" customHeight="1" thickBot="1">
      <c r="B160" s="115" t="str">
        <f t="shared" si="25"/>
        <v>►</v>
      </c>
      <c r="C160" s="190" t="str">
        <f>C129</f>
        <v xml:space="preserve">B BEIGNETS D'ACACIA | pâtisserie--Beignets|  </v>
      </c>
      <c r="D160" s="190">
        <f>D129</f>
        <v>6</v>
      </c>
      <c r="E160" s="191" t="str">
        <f>E129</f>
        <v>personnes</v>
      </c>
      <c r="F160" s="192" t="str">
        <f>F129</f>
        <v>Recette mère ► Beignets d'acacia</v>
      </c>
      <c r="G160" s="533"/>
      <c r="H160" s="533"/>
      <c r="I160" s="533"/>
      <c r="J160" s="533"/>
      <c r="K160" s="533"/>
      <c r="L160" s="2191" t="str">
        <f>IF(ISBLANK(M160),"",LARGE(L152:L159,1)+1)</f>
        <v/>
      </c>
      <c r="M160" s="1822"/>
      <c r="N160" s="1822"/>
      <c r="O160" s="1822"/>
      <c r="P160" s="1822"/>
      <c r="Q160" s="1822"/>
      <c r="R160" s="1822"/>
      <c r="S160" s="1822"/>
      <c r="T160" s="2120"/>
      <c r="W160" s="2192" t="str">
        <f t="shared" si="23"/>
        <v>►</v>
      </c>
      <c r="X160" s="2184"/>
      <c r="Z160" s="2168" cm="1">
        <f t="array" ref="Z160">SUMPRODUCT(LEN(AA160:AG160))</f>
        <v>0</v>
      </c>
      <c r="AA160" s="2169"/>
      <c r="AB160" s="2169"/>
      <c r="AC160" s="2169"/>
      <c r="AD160" s="2169"/>
      <c r="AE160" s="2169"/>
      <c r="AF160" s="2169"/>
      <c r="AG160" s="2171"/>
      <c r="AH160" s="1659" t="s">
        <v>22</v>
      </c>
      <c r="AI160" s="2592"/>
      <c r="AJ160" s="459">
        <v>1</v>
      </c>
      <c r="AK160" s="460" t="s">
        <v>471</v>
      </c>
      <c r="AL160" s="455"/>
      <c r="AM160" s="9"/>
      <c r="AN160" s="217"/>
      <c r="AO160" s="223"/>
      <c r="BL160" s="863">
        <v>1</v>
      </c>
      <c r="BM160" s="863">
        <v>1</v>
      </c>
      <c r="CG160" s="3">
        <v>1</v>
      </c>
    </row>
    <row r="161" spans="2:85" ht="21" customHeight="1">
      <c r="B161" s="115" t="str">
        <f t="shared" si="25"/>
        <v>A</v>
      </c>
      <c r="C161" s="190" t="str">
        <f>C129</f>
        <v xml:space="preserve">B BEIGNETS D'ACACIA | pâtisserie--Beignets|  </v>
      </c>
      <c r="D161" s="190">
        <f>D129</f>
        <v>6</v>
      </c>
      <c r="E161" s="191" t="str">
        <f>E129</f>
        <v>personnes</v>
      </c>
      <c r="F161" s="192" t="str">
        <f>F129</f>
        <v>Recette mère ► Beignets d'acacia</v>
      </c>
      <c r="G161" s="533"/>
      <c r="H161" s="533"/>
      <c r="I161" s="533"/>
      <c r="J161" s="533"/>
      <c r="K161" s="533"/>
      <c r="L161" s="2191">
        <f>IF(ISBLANK(M161),"",LARGE(L152:L160,1)+1)</f>
        <v>4</v>
      </c>
      <c r="M161" s="1822" t="s">
        <v>8652</v>
      </c>
      <c r="N161" s="1822"/>
      <c r="O161" s="1822"/>
      <c r="P161" s="1822"/>
      <c r="Q161" s="1822"/>
      <c r="R161" s="1822"/>
      <c r="S161" s="1822"/>
      <c r="T161" s="2120"/>
      <c r="W161" s="2192" t="str">
        <f t="shared" si="23"/>
        <v>A</v>
      </c>
      <c r="X161" s="2184"/>
      <c r="Z161" s="2168" cm="1">
        <f t="array" ref="Z161">SUMPRODUCT(LEN(AA161:AG161))</f>
        <v>0</v>
      </c>
      <c r="AA161" s="2169"/>
      <c r="AB161" s="2169"/>
      <c r="AC161" s="2169"/>
      <c r="AD161" s="2169"/>
      <c r="AE161" s="2169"/>
      <c r="AF161" s="2169"/>
      <c r="AG161" s="2171"/>
      <c r="AH161" s="1659" t="s">
        <v>22</v>
      </c>
      <c r="AI161" s="2592"/>
      <c r="AJ161" s="459">
        <v>3</v>
      </c>
      <c r="AK161" s="460" t="s">
        <v>474</v>
      </c>
      <c r="AL161" s="455"/>
      <c r="AM161" s="9"/>
      <c r="AN161" s="217"/>
      <c r="AO161" s="223"/>
      <c r="BL161" s="2838" t="s">
        <v>1344</v>
      </c>
      <c r="BM161" s="2838"/>
      <c r="CG161" s="3">
        <v>1</v>
      </c>
    </row>
    <row r="162" spans="2:85" ht="21" customHeight="1">
      <c r="B162" s="115" t="str">
        <f t="shared" si="25"/>
        <v>A</v>
      </c>
      <c r="C162" s="190" t="str">
        <f>C129</f>
        <v xml:space="preserve">B BEIGNETS D'ACACIA | pâtisserie--Beignets|  </v>
      </c>
      <c r="D162" s="190">
        <f>D129</f>
        <v>6</v>
      </c>
      <c r="E162" s="191" t="str">
        <f>E129</f>
        <v>personnes</v>
      </c>
      <c r="F162" s="192" t="str">
        <f>F129</f>
        <v>Recette mère ► Beignets d'acacia</v>
      </c>
      <c r="G162" s="533"/>
      <c r="H162" s="533"/>
      <c r="I162" s="533"/>
      <c r="J162" s="533"/>
      <c r="K162" s="533"/>
      <c r="L162" s="2191">
        <f>IF(ISBLANK(M162),"",LARGE(L152:L161,1)+1)</f>
        <v>5</v>
      </c>
      <c r="M162" s="1822" t="s">
        <v>8653</v>
      </c>
      <c r="N162" s="1822"/>
      <c r="O162" s="1822"/>
      <c r="P162" s="1822"/>
      <c r="Q162" s="1822"/>
      <c r="R162" s="1822"/>
      <c r="S162" s="1822"/>
      <c r="T162" s="2120"/>
      <c r="W162" s="2192" t="str">
        <f t="shared" si="23"/>
        <v>A</v>
      </c>
      <c r="X162" s="2184"/>
      <c r="Z162" s="2168" cm="1">
        <f t="array" ref="Z162">SUMPRODUCT(LEN(AA162:AG162))</f>
        <v>0</v>
      </c>
      <c r="AA162" s="2169"/>
      <c r="AB162" s="2169"/>
      <c r="AC162" s="2169"/>
      <c r="AD162" s="2169"/>
      <c r="AE162" s="2169"/>
      <c r="AF162" s="2169"/>
      <c r="AG162" s="2171"/>
      <c r="AH162" s="1659" t="s">
        <v>22</v>
      </c>
      <c r="AI162" s="452"/>
      <c r="AJ162" s="461"/>
      <c r="AK162" s="462"/>
      <c r="AL162" s="455"/>
      <c r="AM162" s="9"/>
      <c r="AN162" s="217"/>
      <c r="AO162" s="223"/>
      <c r="BL162" s="2839"/>
      <c r="BM162" s="2839"/>
      <c r="CG162" s="3">
        <v>1</v>
      </c>
    </row>
    <row r="163" spans="2:85" ht="21" customHeight="1" thickBot="1">
      <c r="B163" s="115" t="str">
        <f t="shared" si="25"/>
        <v>►</v>
      </c>
      <c r="C163" s="190" t="str">
        <f>C129</f>
        <v xml:space="preserve">B BEIGNETS D'ACACIA | pâtisserie--Beignets|  </v>
      </c>
      <c r="D163" s="190">
        <f>D129</f>
        <v>6</v>
      </c>
      <c r="E163" s="191" t="str">
        <f>E129</f>
        <v>personnes</v>
      </c>
      <c r="F163" s="192" t="str">
        <f>F129</f>
        <v>Recette mère ► Beignets d'acacia</v>
      </c>
      <c r="G163" s="533"/>
      <c r="H163" s="533"/>
      <c r="I163" s="533"/>
      <c r="J163" s="533"/>
      <c r="K163" s="533"/>
      <c r="L163" s="2191" t="str">
        <f>IF(ISBLANK(M163),"",LARGE(L152:L162,1)+1)</f>
        <v/>
      </c>
      <c r="M163" s="1822"/>
      <c r="N163" s="1822"/>
      <c r="O163" s="1822"/>
      <c r="P163" s="1822"/>
      <c r="Q163" s="1822"/>
      <c r="R163" s="1822"/>
      <c r="S163" s="1822"/>
      <c r="T163" s="2120"/>
      <c r="W163" s="2192" t="str">
        <f t="shared" si="23"/>
        <v>►</v>
      </c>
      <c r="X163" s="2184"/>
      <c r="Z163" s="2168" cm="1">
        <f t="array" ref="Z163">SUMPRODUCT(LEN(AA163:AG163))</f>
        <v>0</v>
      </c>
      <c r="AA163" s="2169"/>
      <c r="AB163" s="2169"/>
      <c r="AC163" s="2169"/>
      <c r="AD163" s="2169"/>
      <c r="AE163" s="2169"/>
      <c r="AF163" s="2169"/>
      <c r="AG163" s="2171"/>
      <c r="AH163" s="1659" t="s">
        <v>22</v>
      </c>
      <c r="AI163" s="175"/>
      <c r="AJ163" s="176"/>
      <c r="AK163" s="177"/>
      <c r="AL163" s="176"/>
      <c r="AM163" s="176"/>
      <c r="AN163" s="176"/>
      <c r="AO163" s="178"/>
      <c r="BL163" s="863">
        <v>1</v>
      </c>
      <c r="BM163" s="863">
        <v>1</v>
      </c>
      <c r="CG163" s="3">
        <v>1</v>
      </c>
    </row>
    <row r="164" spans="2:85" ht="21" customHeight="1">
      <c r="B164" s="115" t="str">
        <f t="shared" si="25"/>
        <v>►</v>
      </c>
      <c r="C164" s="190" t="str">
        <f>C129</f>
        <v xml:space="preserve">B BEIGNETS D'ACACIA | pâtisserie--Beignets|  </v>
      </c>
      <c r="D164" s="190">
        <f>D129</f>
        <v>6</v>
      </c>
      <c r="E164" s="191" t="str">
        <f>E129</f>
        <v>personnes</v>
      </c>
      <c r="F164" s="192" t="str">
        <f>F129</f>
        <v>Recette mère ► Beignets d'acacia</v>
      </c>
      <c r="G164" s="533"/>
      <c r="H164" s="533"/>
      <c r="I164" s="533"/>
      <c r="J164" s="533"/>
      <c r="K164" s="533"/>
      <c r="L164" s="2191" t="str">
        <f>IF(ISBLANK(M164),"",LARGE(L152:L163,1)+1)</f>
        <v/>
      </c>
      <c r="M164" s="1822"/>
      <c r="N164" s="1822"/>
      <c r="O164" s="1822"/>
      <c r="P164" s="1822"/>
      <c r="Q164" s="1822"/>
      <c r="R164" s="1822"/>
      <c r="S164" s="1822"/>
      <c r="T164" s="2120"/>
      <c r="W164" s="2192" t="str">
        <f t="shared" si="23"/>
        <v>►</v>
      </c>
      <c r="X164" s="2184"/>
      <c r="Z164" s="2168" cm="1">
        <f t="array" ref="Z164">SUMPRODUCT(LEN(AA164:AG164))</f>
        <v>0</v>
      </c>
      <c r="AA164" s="2169"/>
      <c r="AB164" s="2169"/>
      <c r="AC164" s="2169"/>
      <c r="AD164" s="2169"/>
      <c r="AE164" s="2169"/>
      <c r="AF164" s="2169"/>
      <c r="AG164" s="2171"/>
      <c r="AH164" s="1659" t="s">
        <v>22</v>
      </c>
      <c r="AI164" s="438"/>
      <c r="AJ164" s="439"/>
      <c r="AK164" s="440"/>
      <c r="AL164" s="439"/>
      <c r="AM164" s="439"/>
      <c r="AN164" s="439"/>
      <c r="AO164" s="441"/>
      <c r="BL164" s="2838" t="s">
        <v>1345</v>
      </c>
      <c r="BM164" s="2838"/>
      <c r="CG164" s="3">
        <v>1</v>
      </c>
    </row>
    <row r="165" spans="2:85" ht="21" customHeight="1">
      <c r="B165" s="115" t="str">
        <f t="shared" si="25"/>
        <v>A</v>
      </c>
      <c r="C165" s="190" t="str">
        <f>C129</f>
        <v xml:space="preserve">B BEIGNETS D'ACACIA | pâtisserie--Beignets|  </v>
      </c>
      <c r="D165" s="190">
        <f>D129</f>
        <v>6</v>
      </c>
      <c r="E165" s="191" t="str">
        <f>E129</f>
        <v>personnes</v>
      </c>
      <c r="F165" s="192" t="str">
        <f>F129</f>
        <v>Recette mère ► Beignets d'acacia</v>
      </c>
      <c r="G165" s="533"/>
      <c r="H165" s="533"/>
      <c r="I165" s="533"/>
      <c r="J165" s="533"/>
      <c r="K165" s="533"/>
      <c r="L165" s="2191">
        <f>IF(ISBLANK(M165),"",LARGE(L152:L164,1)+1)</f>
        <v>6</v>
      </c>
      <c r="M165" s="1822" t="s">
        <v>8654</v>
      </c>
      <c r="N165" s="1822"/>
      <c r="O165" s="1822"/>
      <c r="P165" s="1822"/>
      <c r="Q165" s="1822"/>
      <c r="R165" s="1822"/>
      <c r="S165" s="1822"/>
      <c r="T165" s="2120"/>
      <c r="W165" s="2192" t="str">
        <f t="shared" si="23"/>
        <v>A</v>
      </c>
      <c r="X165" s="2184"/>
      <c r="Z165" s="2168" cm="1">
        <f t="array" ref="Z165">SUMPRODUCT(LEN(AA165:AG165))</f>
        <v>0</v>
      </c>
      <c r="AA165" s="2169"/>
      <c r="AB165" s="2169"/>
      <c r="AC165" s="2169"/>
      <c r="AD165" s="2169"/>
      <c r="AE165" s="2169"/>
      <c r="AF165" s="2169"/>
      <c r="AG165" s="2171"/>
      <c r="AH165" s="1659" t="s">
        <v>22</v>
      </c>
      <c r="AI165" s="463"/>
      <c r="AJ165" s="464" t="s">
        <v>52</v>
      </c>
      <c r="AK165" s="465"/>
      <c r="AL165" s="9"/>
      <c r="AM165" s="9"/>
      <c r="AN165" s="217"/>
      <c r="AO165" s="223"/>
      <c r="BL165" s="2839"/>
      <c r="BM165" s="2839"/>
      <c r="CG165" s="3">
        <v>1</v>
      </c>
    </row>
    <row r="166" spans="2:85" ht="21" customHeight="1" thickBot="1">
      <c r="B166" s="115" t="str">
        <f t="shared" si="25"/>
        <v>►</v>
      </c>
      <c r="C166" s="190" t="str">
        <f>C129</f>
        <v xml:space="preserve">B BEIGNETS D'ACACIA | pâtisserie--Beignets|  </v>
      </c>
      <c r="D166" s="190">
        <f>D129</f>
        <v>6</v>
      </c>
      <c r="E166" s="191" t="str">
        <f>E129</f>
        <v>personnes</v>
      </c>
      <c r="F166" s="192" t="str">
        <f>F129</f>
        <v>Recette mère ► Beignets d'acacia</v>
      </c>
      <c r="G166" s="533"/>
      <c r="H166" s="533"/>
      <c r="I166" s="533"/>
      <c r="J166" s="533"/>
      <c r="K166" s="533"/>
      <c r="L166" s="2191" t="str">
        <f>IF(ISBLANK(M166),"",LARGE(L152:L165,1)+1)</f>
        <v/>
      </c>
      <c r="M166" s="1822"/>
      <c r="N166" s="1822"/>
      <c r="O166" s="1822"/>
      <c r="P166" s="1822"/>
      <c r="Q166" s="1822"/>
      <c r="R166" s="1822"/>
      <c r="S166" s="1822"/>
      <c r="T166" s="2120"/>
      <c r="W166" s="2192" t="str">
        <f t="shared" si="23"/>
        <v>►</v>
      </c>
      <c r="X166" s="2184"/>
      <c r="Z166" s="2168" cm="1">
        <f t="array" ref="Z166">SUMPRODUCT(LEN(AA166:AG166))</f>
        <v>0</v>
      </c>
      <c r="AA166" s="2169"/>
      <c r="AB166" s="2169"/>
      <c r="AC166" s="2169"/>
      <c r="AD166" s="2169"/>
      <c r="AE166" s="2169"/>
      <c r="AF166" s="2169"/>
      <c r="AG166" s="2171"/>
      <c r="AH166" s="1659" t="s">
        <v>22</v>
      </c>
      <c r="AI166" s="463"/>
      <c r="AJ166" s="453" t="s">
        <v>477</v>
      </c>
      <c r="AK166" s="465"/>
      <c r="AL166" s="9"/>
      <c r="AM166" s="9"/>
      <c r="AN166" s="217"/>
      <c r="AO166" s="223"/>
      <c r="BL166" s="863">
        <v>1</v>
      </c>
      <c r="BM166" s="863">
        <v>1</v>
      </c>
      <c r="CG166" s="3">
        <v>1</v>
      </c>
    </row>
    <row r="167" spans="2:85" ht="21" customHeight="1">
      <c r="B167" s="115" t="str">
        <f t="shared" si="25"/>
        <v>►</v>
      </c>
      <c r="C167" s="190" t="str">
        <f>C129</f>
        <v xml:space="preserve">B BEIGNETS D'ACACIA | pâtisserie--Beignets|  </v>
      </c>
      <c r="D167" s="190">
        <f>D129</f>
        <v>6</v>
      </c>
      <c r="E167" s="191" t="str">
        <f>E129</f>
        <v>personnes</v>
      </c>
      <c r="F167" s="192" t="str">
        <f>F129</f>
        <v>Recette mère ► Beignets d'acacia</v>
      </c>
      <c r="G167" s="533"/>
      <c r="H167" s="533"/>
      <c r="I167" s="533"/>
      <c r="J167" s="533"/>
      <c r="K167" s="533"/>
      <c r="L167" s="2191" t="str">
        <f>IF(ISBLANK(M167),"",LARGE(L152:L166,1)+1)</f>
        <v/>
      </c>
      <c r="M167" s="1822"/>
      <c r="N167" s="1822"/>
      <c r="O167" s="1822"/>
      <c r="P167" s="1822"/>
      <c r="Q167" s="1822"/>
      <c r="R167" s="1822"/>
      <c r="S167" s="1822"/>
      <c r="T167" s="2120"/>
      <c r="W167" s="2192" t="str">
        <f t="shared" si="23"/>
        <v>►</v>
      </c>
      <c r="X167" s="2184"/>
      <c r="Z167" s="2168" cm="1">
        <f t="array" ref="Z167">SUMPRODUCT(LEN(AA167:AG167))</f>
        <v>0</v>
      </c>
      <c r="AA167" s="2169"/>
      <c r="AB167" s="2169"/>
      <c r="AC167" s="2169"/>
      <c r="AD167" s="2169"/>
      <c r="AE167" s="2169"/>
      <c r="AF167" s="2169"/>
      <c r="AG167" s="2171"/>
      <c r="AH167" s="1659" t="s">
        <v>22</v>
      </c>
      <c r="AI167" s="463"/>
      <c r="AJ167" s="446" t="s">
        <v>480</v>
      </c>
      <c r="AK167" s="466"/>
      <c r="AL167" s="9"/>
      <c r="AM167" s="9"/>
      <c r="AN167" s="217"/>
      <c r="AO167" s="223"/>
      <c r="BL167" s="2838" t="s">
        <v>1346</v>
      </c>
      <c r="BM167" s="2838"/>
      <c r="CG167" s="3">
        <v>1</v>
      </c>
    </row>
    <row r="168" spans="2:85" ht="21" customHeight="1">
      <c r="B168" s="115" t="str">
        <f t="shared" si="25"/>
        <v>►</v>
      </c>
      <c r="C168" s="190" t="str">
        <f>C129</f>
        <v xml:space="preserve">B BEIGNETS D'ACACIA | pâtisserie--Beignets|  </v>
      </c>
      <c r="D168" s="190">
        <f>D129</f>
        <v>6</v>
      </c>
      <c r="E168" s="191" t="str">
        <f>E129</f>
        <v>personnes</v>
      </c>
      <c r="F168" s="192" t="str">
        <f>F129</f>
        <v>Recette mère ► Beignets d'acacia</v>
      </c>
      <c r="G168" s="533"/>
      <c r="H168" s="533"/>
      <c r="I168" s="533"/>
      <c r="J168" s="533"/>
      <c r="K168" s="533"/>
      <c r="L168" s="2191" t="str">
        <f>IF(ISBLANK(M168),"",LARGE(L152:L167,1)+1)</f>
        <v/>
      </c>
      <c r="M168" s="1822"/>
      <c r="N168" s="1822"/>
      <c r="O168" s="1822"/>
      <c r="P168" s="1822"/>
      <c r="Q168" s="1822"/>
      <c r="R168" s="1822"/>
      <c r="S168" s="1822"/>
      <c r="T168" s="2120"/>
      <c r="W168" s="2192" t="str">
        <f t="shared" si="23"/>
        <v>►</v>
      </c>
      <c r="X168" s="2184"/>
      <c r="Z168" s="2168" cm="1">
        <f t="array" ref="Z168">SUMPRODUCT(LEN(AA168:AG168))</f>
        <v>0</v>
      </c>
      <c r="AA168" s="2169"/>
      <c r="AB168" s="2169"/>
      <c r="AC168" s="2169"/>
      <c r="AD168" s="2169"/>
      <c r="AE168" s="2169"/>
      <c r="AF168" s="2169"/>
      <c r="AG168" s="2171"/>
      <c r="AH168" s="1659" t="s">
        <v>22</v>
      </c>
      <c r="AI168" s="463"/>
      <c r="AJ168" s="468">
        <v>1</v>
      </c>
      <c r="AK168" s="469" t="s">
        <v>483</v>
      </c>
      <c r="AL168" s="9"/>
      <c r="AM168" s="9"/>
      <c r="AN168" s="217"/>
      <c r="AO168" s="223"/>
      <c r="BL168" s="2839"/>
      <c r="BM168" s="2839"/>
      <c r="CG168" s="3">
        <v>1</v>
      </c>
    </row>
    <row r="169" spans="2:85" ht="21" customHeight="1" thickBot="1">
      <c r="B169" s="115" t="str">
        <f>IF(OR(G169&lt;&gt;"",H169&lt;&gt; "",I169&lt;&gt;"",J169&lt;&gt;""),"A", "►")</f>
        <v>A</v>
      </c>
      <c r="C169" s="190" t="str">
        <f>C129</f>
        <v xml:space="preserve">B BEIGNETS D'ACACIA | pâtisserie--Beignets|  </v>
      </c>
      <c r="D169" s="190">
        <f>D129</f>
        <v>6</v>
      </c>
      <c r="E169" s="191" t="str">
        <f>E129</f>
        <v>personnes</v>
      </c>
      <c r="F169" s="192" t="str">
        <f>F129</f>
        <v>Recette mère ► Beignets d'acacia</v>
      </c>
      <c r="G169" s="533"/>
      <c r="H169" s="2283" t="s">
        <v>216</v>
      </c>
      <c r="I169" s="206" t="s">
        <v>1419</v>
      </c>
      <c r="J169" s="206"/>
      <c r="K169" s="206"/>
      <c r="L169" s="206"/>
      <c r="M169" s="206"/>
      <c r="N169" s="206"/>
      <c r="O169" s="206"/>
      <c r="P169" s="206"/>
      <c r="Q169" s="206"/>
      <c r="R169" s="206"/>
      <c r="S169" s="206"/>
      <c r="T169" s="1145"/>
      <c r="W169" s="2192" t="str">
        <f t="shared" si="23"/>
        <v>A</v>
      </c>
      <c r="X169" s="2184"/>
      <c r="Z169" s="2168" cm="1">
        <f t="array" ref="Z169">SUMPRODUCT(LEN(AA169:AG169))</f>
        <v>0</v>
      </c>
      <c r="AA169" s="2169"/>
      <c r="AB169" s="2169"/>
      <c r="AC169" s="2169"/>
      <c r="AD169" s="2169"/>
      <c r="AE169" s="2169"/>
      <c r="AF169" s="2169"/>
      <c r="AG169" s="2171"/>
      <c r="AH169" s="1659" t="s">
        <v>22</v>
      </c>
      <c r="AI169" s="463"/>
      <c r="AJ169" s="468">
        <v>4</v>
      </c>
      <c r="AK169" s="469" t="s">
        <v>486</v>
      </c>
      <c r="AL169" s="9"/>
      <c r="AM169" s="9"/>
      <c r="AN169" s="217"/>
      <c r="AO169" s="223"/>
      <c r="BL169" s="863">
        <v>1</v>
      </c>
      <c r="BM169" s="863">
        <v>1</v>
      </c>
      <c r="CG169" s="3">
        <v>1</v>
      </c>
    </row>
    <row r="170" spans="2:85" ht="21" customHeight="1">
      <c r="B170" s="115" t="str">
        <f>IF(OR(G170&lt;&gt;"",H170&lt;&gt; "",I170&lt;&gt;"",J170&lt;&gt;""),"A", "►")</f>
        <v>►</v>
      </c>
      <c r="C170" s="190" t="str">
        <f>C129</f>
        <v xml:space="preserve">B BEIGNETS D'ACACIA | pâtisserie--Beignets|  </v>
      </c>
      <c r="D170" s="190">
        <f>D129</f>
        <v>6</v>
      </c>
      <c r="E170" s="191" t="str">
        <f>E129</f>
        <v>personnes</v>
      </c>
      <c r="F170" s="192" t="str">
        <f>F129</f>
        <v>Recette mère ► Beignets d'acacia</v>
      </c>
      <c r="G170" s="1828"/>
      <c r="H170" s="1829"/>
      <c r="I170" s="1829"/>
      <c r="J170" s="1829"/>
      <c r="K170" s="1829"/>
      <c r="L170" s="1829"/>
      <c r="M170" s="1830" t="s">
        <v>205</v>
      </c>
      <c r="N170" s="235"/>
      <c r="O170" s="235"/>
      <c r="P170" s="235"/>
      <c r="Q170" s="235"/>
      <c r="R170" s="235"/>
      <c r="S170" s="235"/>
      <c r="T170" s="1146"/>
      <c r="W170" s="2192" t="str">
        <f t="shared" si="23"/>
        <v>►</v>
      </c>
      <c r="X170" s="2184"/>
      <c r="Z170" s="2168" cm="1">
        <f t="array" ref="Z170">SUMPRODUCT(LEN(AA170:AG170))</f>
        <v>0</v>
      </c>
      <c r="AA170" s="2169"/>
      <c r="AB170" s="2169"/>
      <c r="AC170" s="2169"/>
      <c r="AD170" s="2169"/>
      <c r="AE170" s="2169"/>
      <c r="AF170" s="2169"/>
      <c r="AG170" s="2171"/>
      <c r="AH170" s="1659" t="s">
        <v>22</v>
      </c>
      <c r="AI170" s="463"/>
      <c r="AJ170" s="468">
        <v>10</v>
      </c>
      <c r="AK170" s="469" t="s">
        <v>37</v>
      </c>
      <c r="AL170" s="9"/>
      <c r="AM170" s="9"/>
      <c r="AN170" s="217"/>
      <c r="AO170" s="223"/>
      <c r="BL170" s="2838" t="s">
        <v>1347</v>
      </c>
      <c r="BM170" s="2838"/>
      <c r="CG170" s="3">
        <v>1</v>
      </c>
    </row>
    <row r="171" spans="2:85" ht="21" customHeight="1">
      <c r="B171" s="115" t="s">
        <v>16</v>
      </c>
      <c r="C171" s="190" t="str">
        <f>C129</f>
        <v xml:space="preserve">B BEIGNETS D'ACACIA | pâtisserie--Beignets|  </v>
      </c>
      <c r="D171" s="190">
        <f>D129</f>
        <v>6</v>
      </c>
      <c r="E171" s="191" t="str">
        <f>E129</f>
        <v>personnes</v>
      </c>
      <c r="F171" s="192" t="str">
        <f>F129</f>
        <v>Recette mère ► Beignets d'acacia</v>
      </c>
      <c r="G171" s="1147"/>
      <c r="H171" s="1147"/>
      <c r="I171" s="1147" t="s">
        <v>209</v>
      </c>
      <c r="J171" s="239" t="s">
        <v>8655</v>
      </c>
      <c r="K171" s="531"/>
      <c r="L171" s="531"/>
      <c r="M171" s="531"/>
      <c r="N171" s="531"/>
      <c r="O171" s="531"/>
      <c r="P171" s="531"/>
      <c r="Q171" s="531"/>
      <c r="R171" s="531"/>
      <c r="S171" s="9"/>
      <c r="T171" s="41"/>
      <c r="W171" s="2192" t="str">
        <f t="shared" si="23"/>
        <v>►</v>
      </c>
      <c r="X171" s="2184"/>
      <c r="Z171" s="2168" cm="1">
        <f t="array" ref="Z171">SUMPRODUCT(LEN(AA171:AG171))</f>
        <v>0</v>
      </c>
      <c r="AA171" s="2169"/>
      <c r="AB171" s="2169"/>
      <c r="AC171" s="2169"/>
      <c r="AD171" s="2169"/>
      <c r="AE171" s="2169"/>
      <c r="AF171" s="2169"/>
      <c r="AG171" s="2171"/>
      <c r="AH171" s="1659" t="s">
        <v>22</v>
      </c>
      <c r="AI171" s="463"/>
      <c r="AJ171" s="446" t="s">
        <v>491</v>
      </c>
      <c r="AK171" s="465"/>
      <c r="AL171" s="465"/>
      <c r="AM171" s="465"/>
      <c r="AN171" s="465"/>
      <c r="AO171" s="470"/>
      <c r="BL171" s="2839"/>
      <c r="BM171" s="2839"/>
      <c r="CG171" s="3">
        <v>1</v>
      </c>
    </row>
    <row r="172" spans="2:85" ht="21" customHeight="1" thickBot="1">
      <c r="B172" s="2281" t="s">
        <v>11</v>
      </c>
      <c r="C172" s="243" t="str">
        <f>C129</f>
        <v xml:space="preserve">B BEIGNETS D'ACACIA | pâtisserie--Beignets|  </v>
      </c>
      <c r="D172" s="243">
        <f>D129</f>
        <v>6</v>
      </c>
      <c r="E172" s="244" t="str">
        <f>E129</f>
        <v>personnes</v>
      </c>
      <c r="F172" s="245" t="str">
        <f>F129</f>
        <v>Recette mère ► Beignets d'acacia</v>
      </c>
      <c r="G172" s="246" t="s">
        <v>8459</v>
      </c>
      <c r="H172" s="247"/>
      <c r="I172" s="248"/>
      <c r="J172" s="249"/>
      <c r="K172" s="248"/>
      <c r="L172" s="248"/>
      <c r="M172" s="248"/>
      <c r="N172" s="248"/>
      <c r="O172" s="248"/>
      <c r="P172" s="248"/>
      <c r="Q172" s="248"/>
      <c r="R172" s="248"/>
      <c r="S172" s="248"/>
      <c r="T172" s="604"/>
      <c r="W172" s="2282" t="str">
        <f t="shared" si="23"/>
        <v>A</v>
      </c>
      <c r="X172" s="2184"/>
      <c r="Z172" s="2168" cm="1">
        <f t="array" ref="Z172">SUMPRODUCT(LEN(AA172:AG172))</f>
        <v>0</v>
      </c>
      <c r="AA172" s="2169"/>
      <c r="AB172" s="2169"/>
      <c r="AC172" s="2169"/>
      <c r="AD172" s="2169"/>
      <c r="AE172" s="2169"/>
      <c r="AF172" s="2169"/>
      <c r="AG172" s="2171"/>
      <c r="AH172" s="1659" t="s">
        <v>22</v>
      </c>
      <c r="AI172" s="463"/>
      <c r="AJ172" s="2590" t="s">
        <v>494</v>
      </c>
      <c r="AK172" s="2590"/>
      <c r="AL172" s="2590"/>
      <c r="AM172" s="2590"/>
      <c r="AN172" s="2590"/>
      <c r="AO172" s="2591"/>
      <c r="CG172" s="3">
        <v>1</v>
      </c>
    </row>
    <row r="173" spans="2:85" ht="21" customHeight="1" thickBot="1">
      <c r="B173" s="2284" t="s">
        <v>11</v>
      </c>
      <c r="C173" s="2285"/>
      <c r="D173" s="2285"/>
      <c r="E173" s="2285"/>
      <c r="F173" s="2286"/>
      <c r="G173" s="2283" t="s">
        <v>216</v>
      </c>
      <c r="H173" s="2287" t="str">
        <f ca="1">CELL("nomfichier")</f>
        <v>D:\Données\1.UPRT\0-UPRT.fait\1-UPRT.FR-SITE-WEB\ff-fiches-fabrications\ff.fiches.fabrication.2023\ffr.restaurant.2023\[ff.FICHE.TRILINGUE.19.COLONNES.01.12.2025.xlsx]Nota.ES</v>
      </c>
      <c r="I173" s="2287"/>
      <c r="J173" s="2287"/>
      <c r="K173" s="2287"/>
      <c r="L173" s="2287"/>
      <c r="M173" s="2287"/>
      <c r="N173" s="2287"/>
      <c r="O173" s="2287"/>
      <c r="P173" s="2287"/>
      <c r="Q173" s="2287"/>
      <c r="R173" s="2287"/>
      <c r="S173" s="2287"/>
      <c r="T173" s="2288"/>
      <c r="W173" s="2289" t="str">
        <f t="shared" si="23"/>
        <v>A</v>
      </c>
      <c r="X173" s="2184"/>
      <c r="Z173" s="2203">
        <v>9</v>
      </c>
      <c r="AA173" s="2204">
        <v>12</v>
      </c>
      <c r="AB173" s="2204">
        <v>12</v>
      </c>
      <c r="AC173" s="2204">
        <v>3</v>
      </c>
      <c r="AD173" s="2204">
        <v>9</v>
      </c>
      <c r="AE173" s="2204">
        <v>12</v>
      </c>
      <c r="AF173" s="2204">
        <v>13</v>
      </c>
      <c r="AG173" s="2205">
        <v>40</v>
      </c>
      <c r="AH173" s="1659" t="s">
        <v>22</v>
      </c>
      <c r="AI173" s="463"/>
      <c r="AJ173" s="468">
        <v>5</v>
      </c>
      <c r="AK173" s="469" t="s">
        <v>498</v>
      </c>
      <c r="AL173" s="9"/>
      <c r="AM173" s="9"/>
      <c r="AN173" s="9"/>
      <c r="AO173" s="223"/>
      <c r="BL173" s="2838"/>
      <c r="BM173" s="2838"/>
      <c r="CG173" s="3">
        <v>1</v>
      </c>
    </row>
    <row r="174" spans="2:85" ht="21" customHeight="1" thickBot="1">
      <c r="B174" s="2206" t="s">
        <v>11</v>
      </c>
      <c r="C174" s="910" t="s">
        <v>8604</v>
      </c>
      <c r="D174" s="910"/>
      <c r="E174" s="533"/>
      <c r="F174" s="533"/>
      <c r="G174" s="533"/>
      <c r="H174" s="533"/>
      <c r="I174" s="533"/>
      <c r="J174" s="533"/>
      <c r="K174" s="533"/>
      <c r="L174" s="2207" t="s">
        <v>8605</v>
      </c>
      <c r="M174" s="1948"/>
      <c r="N174" s="1948"/>
      <c r="O174" s="1949"/>
      <c r="P174" s="1949"/>
      <c r="Q174" s="1949"/>
      <c r="R174" s="1949"/>
      <c r="S174" s="1852"/>
      <c r="T174" s="2208" t="s">
        <v>1923</v>
      </c>
      <c r="W174" s="2209" t="str">
        <f t="shared" si="23"/>
        <v>A</v>
      </c>
      <c r="X174" s="2184"/>
      <c r="Z174"/>
      <c r="AA174"/>
      <c r="AB174"/>
      <c r="AC174"/>
      <c r="AD174"/>
      <c r="AE174"/>
      <c r="AF174"/>
      <c r="AG174"/>
      <c r="AH174" s="1659" t="s">
        <v>22</v>
      </c>
      <c r="AI174" s="463"/>
      <c r="AJ174" s="468">
        <v>8</v>
      </c>
      <c r="AK174" s="469" t="s">
        <v>501</v>
      </c>
      <c r="AL174" s="9"/>
      <c r="AM174" s="9"/>
      <c r="AN174" s="9"/>
      <c r="AO174" s="223"/>
      <c r="BL174" s="2839"/>
      <c r="BM174" s="2839"/>
      <c r="BQ174" s="848"/>
      <c r="BT174" s="848"/>
      <c r="BW174" s="848"/>
      <c r="CG174" s="3">
        <v>1</v>
      </c>
    </row>
    <row r="175" spans="2:85" ht="21" customHeight="1">
      <c r="B175" s="22" t="s">
        <v>11</v>
      </c>
      <c r="C175" s="2290" t="str">
        <f>C181</f>
        <v xml:space="preserve">B BEIGNETS D'ACACIA | pâtisserie--Beignets|  </v>
      </c>
      <c r="D175" s="2291">
        <f>D181</f>
        <v>6</v>
      </c>
      <c r="E175" s="2291" t="str">
        <f>E181</f>
        <v>couverts</v>
      </c>
      <c r="F175" s="2292" t="str">
        <f>F181</f>
        <v>Recette mère ► Beignets d'acacia</v>
      </c>
      <c r="G175" s="2293" t="s">
        <v>22</v>
      </c>
      <c r="H175" s="2294" t="s">
        <v>23</v>
      </c>
      <c r="I175" s="2294"/>
      <c r="J175" s="3025" t="s">
        <v>8565</v>
      </c>
      <c r="K175" s="3025"/>
      <c r="L175" s="3025"/>
      <c r="M175" s="3025"/>
      <c r="N175" s="3025"/>
      <c r="O175" s="3025"/>
      <c r="P175" s="3025"/>
      <c r="Q175" s="3025"/>
      <c r="R175" s="2539" t="s">
        <v>8566</v>
      </c>
      <c r="S175" s="2539"/>
      <c r="T175" s="2955" t="str">
        <f>UPPER(LEFT(J175,1))</f>
        <v>B</v>
      </c>
      <c r="W175" s="2155" t="str">
        <f t="shared" si="23"/>
        <v>A</v>
      </c>
      <c r="X175" s="2184"/>
      <c r="Z175" s="2938" t="s">
        <v>2593</v>
      </c>
      <c r="AA175" s="2939"/>
      <c r="AB175" s="2939"/>
      <c r="AC175" s="2939"/>
      <c r="AD175" s="2939"/>
      <c r="AE175" s="2939"/>
      <c r="AF175" s="2939"/>
      <c r="AG175" s="2940"/>
      <c r="AH175" s="1659" t="s">
        <v>22</v>
      </c>
      <c r="AI175" s="463"/>
      <c r="AJ175" s="468">
        <v>1.5</v>
      </c>
      <c r="AK175" s="469" t="s">
        <v>504</v>
      </c>
      <c r="AL175" s="9"/>
      <c r="AM175" s="9"/>
      <c r="AN175" s="9"/>
      <c r="AO175" s="223"/>
      <c r="BQ175" s="848"/>
      <c r="BT175" s="848"/>
      <c r="BW175" s="848"/>
      <c r="CG175" s="3">
        <v>1</v>
      </c>
    </row>
    <row r="176" spans="2:85" ht="21" customHeight="1">
      <c r="B176" s="2295" t="s">
        <v>11</v>
      </c>
      <c r="C176" s="2296" t="str">
        <f>C181</f>
        <v xml:space="preserve">B BEIGNETS D'ACACIA | pâtisserie--Beignets|  </v>
      </c>
      <c r="D176" s="2297">
        <f>D181</f>
        <v>6</v>
      </c>
      <c r="E176" s="2297" t="str">
        <f>E181</f>
        <v>couverts</v>
      </c>
      <c r="F176" s="2298" t="str">
        <f>F181</f>
        <v>Recette mère ► Beignets d'acacia</v>
      </c>
      <c r="G176" s="2299" t="s">
        <v>29</v>
      </c>
      <c r="H176" s="2300" t="s">
        <v>865</v>
      </c>
      <c r="I176" s="2300"/>
      <c r="J176" s="3026"/>
      <c r="K176" s="3026"/>
      <c r="L176" s="3026"/>
      <c r="M176" s="3026"/>
      <c r="N176" s="3026"/>
      <c r="O176" s="3026"/>
      <c r="P176" s="3026"/>
      <c r="Q176" s="3026"/>
      <c r="R176" s="2540"/>
      <c r="S176" s="2540"/>
      <c r="T176" s="2956"/>
      <c r="W176" s="2301" t="str">
        <f t="shared" si="23"/>
        <v>A</v>
      </c>
      <c r="X176" s="2184"/>
      <c r="Z176" s="2930" t="s">
        <v>1691</v>
      </c>
      <c r="AA176" s="2931" t="s">
        <v>8568</v>
      </c>
      <c r="AB176" s="2931"/>
      <c r="AC176" s="2931"/>
      <c r="AD176" s="2931"/>
      <c r="AE176" s="2931"/>
      <c r="AF176" s="2931"/>
      <c r="AG176" s="2932"/>
      <c r="AH176" s="1659" t="s">
        <v>22</v>
      </c>
      <c r="AI176" s="463"/>
      <c r="AJ176" s="468">
        <v>3</v>
      </c>
      <c r="AK176" s="469" t="s">
        <v>508</v>
      </c>
      <c r="AL176" s="9"/>
      <c r="AM176" s="9"/>
      <c r="AN176" s="9"/>
      <c r="AO176" s="223"/>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G176" s="3">
        <v>1</v>
      </c>
    </row>
    <row r="177" spans="2:85" ht="21" customHeight="1">
      <c r="B177" s="2295" t="s">
        <v>11</v>
      </c>
      <c r="C177" s="34" t="str">
        <f>C181</f>
        <v xml:space="preserve">B BEIGNETS D'ACACIA | pâtisserie--Beignets|  </v>
      </c>
      <c r="D177" s="35">
        <f>D181</f>
        <v>6</v>
      </c>
      <c r="E177" s="35" t="str">
        <f>E181</f>
        <v>couverts</v>
      </c>
      <c r="F177" s="36" t="str">
        <f>F181</f>
        <v>Recette mère ► Beignets d'acacia</v>
      </c>
      <c r="G177" s="1770"/>
      <c r="H177" s="1771"/>
      <c r="I177" s="37"/>
      <c r="J177" s="38" t="s">
        <v>32</v>
      </c>
      <c r="K177" s="39" t="s">
        <v>8656</v>
      </c>
      <c r="L177" s="9"/>
      <c r="M177" s="39"/>
      <c r="N177" s="39"/>
      <c r="O177" s="39"/>
      <c r="P177" s="40"/>
      <c r="Q177" s="9"/>
      <c r="R177" s="9"/>
      <c r="S177" s="9"/>
      <c r="T177" s="41"/>
      <c r="W177" s="2301" t="str">
        <f t="shared" si="23"/>
        <v>A</v>
      </c>
      <c r="X177" s="2184"/>
      <c r="Z177" s="2930"/>
      <c r="AA177" s="2931"/>
      <c r="AB177" s="2931"/>
      <c r="AC177" s="2931"/>
      <c r="AD177" s="2931"/>
      <c r="AE177" s="2931"/>
      <c r="AF177" s="2931"/>
      <c r="AG177" s="2932"/>
      <c r="AH177" s="1659" t="s">
        <v>22</v>
      </c>
      <c r="AI177" s="463"/>
      <c r="AJ177" s="479" t="s">
        <v>512</v>
      </c>
      <c r="AK177" s="479"/>
      <c r="AL177" s="9"/>
      <c r="AM177" s="9"/>
      <c r="AN177" s="9"/>
      <c r="AO177" s="223"/>
      <c r="CG177" s="3">
        <v>1</v>
      </c>
    </row>
    <row r="178" spans="2:85" ht="21" customHeight="1">
      <c r="B178" s="2295" t="s">
        <v>11</v>
      </c>
      <c r="C178" s="34" t="str">
        <f>C181</f>
        <v xml:space="preserve">B BEIGNETS D'ACACIA | pâtisserie--Beignets|  </v>
      </c>
      <c r="D178" s="35">
        <f>D181</f>
        <v>6</v>
      </c>
      <c r="E178" s="35" t="str">
        <f>E181</f>
        <v>couverts</v>
      </c>
      <c r="F178" s="36" t="str">
        <f>F181</f>
        <v>Recette mère ► Beignets d'acacia</v>
      </c>
      <c r="G178" s="42" t="s">
        <v>33</v>
      </c>
      <c r="H178" s="43"/>
      <c r="I178" s="43"/>
      <c r="J178" s="44" t="s">
        <v>34</v>
      </c>
      <c r="K178" s="2522" t="str">
        <f>L181&amp;" "&amp;M181&amp;" ► Famille = "&amp;R175&amp;" ► "&amp;J175&amp;" "&amp;P178&amp;" "&amp;R178&amp;" "&amp;S178&amp;" "&amp;T178</f>
        <v>Recette mère ► Beignets d'acacia ► Famille = pâtisserie--Beignets ► BEIGNETS D'ACACIA  ⓫  Dupliquée pour 50 couverts</v>
      </c>
      <c r="L178" s="2522"/>
      <c r="M178" s="2522"/>
      <c r="N178" s="2522"/>
      <c r="O178" s="2522"/>
      <c r="P178" s="2522"/>
      <c r="Q178" s="9"/>
      <c r="R178" s="1773" t="s">
        <v>36</v>
      </c>
      <c r="S178" s="158">
        <v>50</v>
      </c>
      <c r="T178" s="47" t="str">
        <f>T180</f>
        <v>couverts</v>
      </c>
      <c r="W178" s="2301" t="str">
        <f t="shared" si="23"/>
        <v>A</v>
      </c>
      <c r="X178" s="2184"/>
      <c r="Z178" s="2168" cm="1">
        <f t="array" ref="Z178">SUMPRODUCT(LEN(AA178:AG178))</f>
        <v>0</v>
      </c>
      <c r="AA178" s="2169"/>
      <c r="AB178" s="2169"/>
      <c r="AC178" s="2169"/>
      <c r="AD178" s="2169"/>
      <c r="AE178" s="2169"/>
      <c r="AF178" s="2169"/>
      <c r="AG178" s="2171"/>
      <c r="AH178" s="1659" t="s">
        <v>22</v>
      </c>
      <c r="AI178" s="480"/>
      <c r="AJ178" s="481" t="s">
        <v>515</v>
      </c>
      <c r="AK178" s="482" t="s">
        <v>516</v>
      </c>
      <c r="AL178" s="9"/>
      <c r="AM178" s="9"/>
      <c r="AN178" s="9"/>
      <c r="AO178" s="223"/>
      <c r="CG178" s="3">
        <v>1</v>
      </c>
    </row>
    <row r="179" spans="2:85" ht="21" customHeight="1">
      <c r="B179" s="2295" t="s">
        <v>11</v>
      </c>
      <c r="C179" s="34" t="str">
        <f>C181</f>
        <v xml:space="preserve">B BEIGNETS D'ACACIA | pâtisserie--Beignets|  </v>
      </c>
      <c r="D179" s="35">
        <f>D181</f>
        <v>6</v>
      </c>
      <c r="E179" s="35" t="str">
        <f>E181</f>
        <v>couverts</v>
      </c>
      <c r="F179" s="36" t="str">
        <f>F181</f>
        <v>Recette mère ► Beignets d'acacia</v>
      </c>
      <c r="G179" s="1774">
        <v>6</v>
      </c>
      <c r="H179" s="1775" t="s">
        <v>37</v>
      </c>
      <c r="I179" s="42"/>
      <c r="J179" s="42"/>
      <c r="K179" s="2522"/>
      <c r="L179" s="2522"/>
      <c r="M179" s="2522"/>
      <c r="N179" s="2522"/>
      <c r="O179" s="2522"/>
      <c r="P179" s="2522"/>
      <c r="Q179" s="9"/>
      <c r="R179" s="931"/>
      <c r="S179" s="53" t="s">
        <v>41</v>
      </c>
      <c r="T179" s="54" t="s">
        <v>42</v>
      </c>
      <c r="W179" s="2301" t="str">
        <f t="shared" si="23"/>
        <v>A</v>
      </c>
      <c r="X179" s="2184"/>
      <c r="Z179" s="2168" cm="1">
        <f t="array" ref="Z179">SUMPRODUCT(LEN(AA179:AG179))</f>
        <v>0</v>
      </c>
      <c r="AA179" s="2169"/>
      <c r="AB179" s="2169"/>
      <c r="AC179" s="2169"/>
      <c r="AD179" s="2169"/>
      <c r="AE179" s="2169"/>
      <c r="AF179" s="2169"/>
      <c r="AG179" s="2171"/>
      <c r="AH179" s="1659" t="s">
        <v>22</v>
      </c>
      <c r="AI179" s="2598" t="s">
        <v>522</v>
      </c>
      <c r="AJ179" s="2599"/>
      <c r="AK179" s="2599"/>
      <c r="AL179" s="2599"/>
      <c r="AM179" s="2599"/>
      <c r="AN179" s="2599"/>
      <c r="AO179" s="2600"/>
      <c r="CG179" s="3">
        <v>1</v>
      </c>
    </row>
    <row r="180" spans="2:85" ht="21" customHeight="1">
      <c r="B180" s="2295" t="s">
        <v>16</v>
      </c>
      <c r="C180" s="34" t="str">
        <f>C181</f>
        <v xml:space="preserve">B BEIGNETS D'ACACIA | pâtisserie--Beignets|  </v>
      </c>
      <c r="D180" s="35">
        <f>D181</f>
        <v>6</v>
      </c>
      <c r="E180" s="35" t="str">
        <f>E181</f>
        <v>couverts</v>
      </c>
      <c r="F180" s="36" t="str">
        <f>F181</f>
        <v>Recette mère ► Beignets d'acacia</v>
      </c>
      <c r="G180" s="59"/>
      <c r="H180" s="1638" t="s">
        <v>8365</v>
      </c>
      <c r="I180" s="2532">
        <f>P197</f>
        <v>0.32499999999999996</v>
      </c>
      <c r="J180" s="2532"/>
      <c r="K180" s="1639" t="str" cm="1">
        <f t="array" ref="K180">"1= "&amp;IF(OR(G179&lt;=0,I180=""),"",_xlfn.LET(_xlpm.kg,IF(ISNUMBER(I180),I180,VALEUR(SUBSTITUTE(SUBSTITUTE(SUBSTITUTE(LOWER(I180),"kg",""),",",".")," ",""))),TEXT(ROUND(_xlpm.kg*1000/G179,2),"0.##")&amp;" g"))</f>
        <v>1= 54.17 g</v>
      </c>
      <c r="L180" s="1640">
        <f>IFERROR(S178/S180,0)</f>
        <v>8.3333333333333339</v>
      </c>
      <c r="M180" s="61"/>
      <c r="N180" s="61"/>
      <c r="O180" s="61"/>
      <c r="Q180" s="9"/>
      <c r="R180" s="1776" t="s">
        <v>52</v>
      </c>
      <c r="S180" s="172">
        <v>6</v>
      </c>
      <c r="T180" s="1777" t="s">
        <v>37</v>
      </c>
      <c r="W180" s="2301" t="str">
        <f t="shared" si="23"/>
        <v>►</v>
      </c>
      <c r="X180" s="2184"/>
      <c r="Z180" s="2168" cm="1">
        <f t="array" ref="Z180">SUMPRODUCT(LEN(AA180:AG180))</f>
        <v>0</v>
      </c>
      <c r="AA180" s="2169"/>
      <c r="AB180" s="2169"/>
      <c r="AC180" s="2169"/>
      <c r="AD180" s="2169"/>
      <c r="AE180" s="2169"/>
      <c r="AF180" s="2169"/>
      <c r="AG180" s="2171"/>
      <c r="AH180" s="1659" t="s">
        <v>22</v>
      </c>
      <c r="AI180" s="2598"/>
      <c r="AJ180" s="2599"/>
      <c r="AK180" s="2599"/>
      <c r="AL180" s="2599"/>
      <c r="AM180" s="2599"/>
      <c r="AN180" s="2599"/>
      <c r="AO180" s="2600"/>
      <c r="CG180" s="3">
        <v>1</v>
      </c>
    </row>
    <row r="181" spans="2:85" ht="21" customHeight="1">
      <c r="B181" s="2302" t="s">
        <v>16</v>
      </c>
      <c r="C181" s="69" t="str">
        <f>G181</f>
        <v xml:space="preserve">B BEIGNETS D'ACACIA | pâtisserie--Beignets|  </v>
      </c>
      <c r="D181" s="70">
        <f>G179</f>
        <v>6</v>
      </c>
      <c r="E181" s="69" t="str">
        <f>H179</f>
        <v>couverts</v>
      </c>
      <c r="F181" s="71" t="str">
        <f>L181&amp;" "&amp;M181</f>
        <v>Recette mère ► Beignets d'acacia</v>
      </c>
      <c r="G181" s="72" t="str">
        <f>UPPER(LEFT(J175,1))&amp;" "&amp;J175&amp;" | "&amp;R175&amp;"| "&amp;L177&amp;" "&amp;M177</f>
        <v xml:space="preserve">B BEIGNETS D'ACACIA | pâtisserie--Beignets|  </v>
      </c>
      <c r="H181" s="73" t="s">
        <v>55</v>
      </c>
      <c r="I181" s="2525" t="s">
        <v>56</v>
      </c>
      <c r="J181" s="2525"/>
      <c r="K181" s="2525"/>
      <c r="L181" s="74" t="str">
        <f>IF(ISTEXT(M181),"Recette mère ►",H181)</f>
        <v>Recette mère ►</v>
      </c>
      <c r="M181" s="75" t="s">
        <v>8453</v>
      </c>
      <c r="N181" s="75"/>
      <c r="O181" s="75"/>
      <c r="P181" s="1139"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Q181" s="76"/>
      <c r="R181" s="76"/>
      <c r="S181" s="76"/>
      <c r="T181" s="77"/>
      <c r="W181" s="2303" t="str">
        <f t="shared" si="23"/>
        <v>►</v>
      </c>
      <c r="X181" s="2184"/>
      <c r="Z181" s="2168" cm="1">
        <f t="array" ref="Z181">SUMPRODUCT(LEN(AA181:AG181))</f>
        <v>147</v>
      </c>
      <c r="AA181" s="2169"/>
      <c r="AB181" s="2304" t="s">
        <v>8657</v>
      </c>
      <c r="AC181" s="2304"/>
      <c r="AD181" s="2304"/>
      <c r="AE181" s="2304"/>
      <c r="AF181" s="2304"/>
      <c r="AG181" s="2171" t="s">
        <v>22</v>
      </c>
      <c r="AH181" s="1659" t="s">
        <v>22</v>
      </c>
      <c r="AI181" s="2598"/>
      <c r="AJ181" s="2599"/>
      <c r="AK181" s="2599"/>
      <c r="AL181" s="2599"/>
      <c r="AM181" s="2599"/>
      <c r="AN181" s="2599"/>
      <c r="AO181" s="2600"/>
      <c r="CG181" s="3">
        <v>1</v>
      </c>
    </row>
    <row r="182" spans="2:85" ht="21" customHeight="1">
      <c r="B182" s="2305" t="s">
        <v>16</v>
      </c>
      <c r="C182" s="2306" t="str">
        <f>C181</f>
        <v xml:space="preserve">B BEIGNETS D'ACACIA | pâtisserie--Beignets|  </v>
      </c>
      <c r="D182" s="2306">
        <f>D181</f>
        <v>6</v>
      </c>
      <c r="E182" s="2306" t="str">
        <f>E181</f>
        <v>couverts</v>
      </c>
      <c r="F182" s="2307" t="str">
        <f>F181</f>
        <v>Recette mère ► Beignets d'acacia</v>
      </c>
      <c r="G182" s="2308" t="s">
        <v>67</v>
      </c>
      <c r="H182" s="2308" t="s">
        <v>68</v>
      </c>
      <c r="I182" s="2308" t="s">
        <v>69</v>
      </c>
      <c r="J182" s="2308" t="s">
        <v>70</v>
      </c>
      <c r="K182" s="82" t="s">
        <v>71</v>
      </c>
      <c r="L182" s="83" t="s">
        <v>72</v>
      </c>
      <c r="M182" s="2309" t="s">
        <v>73</v>
      </c>
      <c r="N182" s="2309" t="s">
        <v>74</v>
      </c>
      <c r="O182" s="2309" t="s">
        <v>75</v>
      </c>
      <c r="P182" s="2309" t="s">
        <v>76</v>
      </c>
      <c r="Q182" s="2309" t="s">
        <v>77</v>
      </c>
      <c r="R182" s="2309" t="s">
        <v>78</v>
      </c>
      <c r="S182" s="2309" t="s">
        <v>79</v>
      </c>
      <c r="T182" s="2310" t="s">
        <v>8454</v>
      </c>
      <c r="W182" s="2311" t="str">
        <f t="shared" si="23"/>
        <v>►</v>
      </c>
      <c r="X182" s="2184"/>
      <c r="Z182" s="2168" cm="1">
        <f t="array" ref="Z182">SUMPRODUCT(LEN(AA182:AG182))</f>
        <v>0</v>
      </c>
      <c r="AA182" s="2169"/>
      <c r="AB182" s="2169"/>
      <c r="AC182" s="2169"/>
      <c r="AD182" s="2169"/>
      <c r="AE182" s="2169"/>
      <c r="AF182" s="2169"/>
      <c r="AG182" s="2171"/>
      <c r="AH182" s="1659" t="s">
        <v>22</v>
      </c>
      <c r="AI182" s="175"/>
      <c r="AJ182" s="176"/>
      <c r="AK182" s="177"/>
      <c r="AL182" s="176"/>
      <c r="AM182" s="176"/>
      <c r="AN182" s="176"/>
      <c r="AO182" s="178"/>
      <c r="CG182" s="3">
        <v>1</v>
      </c>
    </row>
    <row r="183" spans="2:85" ht="21" customHeight="1">
      <c r="B183" s="2295" t="s">
        <v>11</v>
      </c>
      <c r="C183" s="34" t="str">
        <f>C181</f>
        <v xml:space="preserve">B BEIGNETS D'ACACIA | pâtisserie--Beignets|  </v>
      </c>
      <c r="D183" s="35">
        <f>D181</f>
        <v>6</v>
      </c>
      <c r="E183" s="34" t="str">
        <f>E181</f>
        <v>couverts</v>
      </c>
      <c r="F183" s="36" t="str">
        <f>F181</f>
        <v>Recette mère ► Beignets d'acacia</v>
      </c>
      <c r="G183" s="87" t="s">
        <v>80</v>
      </c>
      <c r="H183" s="88" t="s">
        <v>81</v>
      </c>
      <c r="I183" s="89"/>
      <c r="J183" s="2572" t="s">
        <v>82</v>
      </c>
      <c r="K183" s="2586" t="s">
        <v>83</v>
      </c>
      <c r="L183" s="2587" t="s">
        <v>84</v>
      </c>
      <c r="M183" s="1785" t="s">
        <v>85</v>
      </c>
      <c r="N183" s="1786" t="s">
        <v>51</v>
      </c>
      <c r="O183" s="1787" t="s">
        <v>86</v>
      </c>
      <c r="P183" s="2943" t="s">
        <v>87</v>
      </c>
      <c r="Q183" s="2523" t="s">
        <v>86</v>
      </c>
      <c r="R183" s="2523" t="s">
        <v>8754</v>
      </c>
      <c r="S183" s="2523" t="s">
        <v>88</v>
      </c>
      <c r="T183" s="2588" t="s">
        <v>89</v>
      </c>
      <c r="W183" s="2301" t="str">
        <f t="shared" si="23"/>
        <v>A</v>
      </c>
      <c r="X183" s="2184"/>
      <c r="Z183" s="2168" cm="1">
        <f t="array" ref="Z183">SUMPRODUCT(LEN(AA183:AG183))</f>
        <v>0</v>
      </c>
      <c r="AA183" s="2169"/>
      <c r="AB183" s="2169"/>
      <c r="AC183" s="2169"/>
      <c r="AD183" s="2169"/>
      <c r="AE183" s="2169"/>
      <c r="AF183" s="2169"/>
      <c r="AG183" s="2171"/>
      <c r="AH183" s="1659" t="s">
        <v>22</v>
      </c>
      <c r="AI183" s="438"/>
      <c r="AJ183" s="439"/>
      <c r="AK183" s="440"/>
      <c r="AL183" s="439"/>
      <c r="AM183" s="439"/>
      <c r="AN183" s="439"/>
      <c r="AO183" s="441"/>
      <c r="BQ183" s="848"/>
      <c r="BT183" s="848"/>
      <c r="BW183" s="848"/>
      <c r="CG183" s="3">
        <v>1</v>
      </c>
    </row>
    <row r="184" spans="2:85" ht="21" customHeight="1">
      <c r="B184" s="2295" t="s">
        <v>11</v>
      </c>
      <c r="C184" s="34" t="str">
        <f>C181</f>
        <v xml:space="preserve">B BEIGNETS D'ACACIA | pâtisserie--Beignets|  </v>
      </c>
      <c r="D184" s="35">
        <f>D181</f>
        <v>6</v>
      </c>
      <c r="E184" s="34" t="str">
        <f>E181</f>
        <v>couverts</v>
      </c>
      <c r="F184" s="36" t="str">
        <f>F181</f>
        <v>Recette mère ► Beignets d'acacia</v>
      </c>
      <c r="G184" s="94" t="s">
        <v>94</v>
      </c>
      <c r="H184" s="95" t="s">
        <v>95</v>
      </c>
      <c r="I184" s="96" t="s">
        <v>96</v>
      </c>
      <c r="J184" s="2527"/>
      <c r="K184" s="2529"/>
      <c r="L184" s="2531"/>
      <c r="M184" s="1788" t="s">
        <v>97</v>
      </c>
      <c r="N184" s="1789" t="s">
        <v>98</v>
      </c>
      <c r="O184" s="1790">
        <v>1</v>
      </c>
      <c r="P184" s="2944"/>
      <c r="Q184" s="2524"/>
      <c r="R184" s="2524"/>
      <c r="S184" s="2524"/>
      <c r="T184" s="2544"/>
      <c r="W184" s="2301" t="str">
        <f t="shared" si="23"/>
        <v>A</v>
      </c>
      <c r="X184" s="2184"/>
      <c r="Z184" s="2168" cm="1">
        <f t="array" ref="Z184">SUMPRODUCT(LEN(AA184:AG184))</f>
        <v>0</v>
      </c>
      <c r="AA184" s="2169"/>
      <c r="AB184" s="2169"/>
      <c r="AC184" s="2169"/>
      <c r="AD184" s="2169"/>
      <c r="AE184" s="2169"/>
      <c r="AF184" s="2169"/>
      <c r="AG184" s="2171"/>
      <c r="AH184" s="1659" t="s">
        <v>22</v>
      </c>
      <c r="AI184" s="2594" t="s">
        <v>526</v>
      </c>
      <c r="AJ184" s="484" t="s">
        <v>527</v>
      </c>
      <c r="AK184" s="485"/>
      <c r="AL184" s="486"/>
      <c r="AM184" s="486"/>
      <c r="AN184" s="9"/>
      <c r="AO184" s="223"/>
      <c r="CG184" s="3">
        <v>1</v>
      </c>
    </row>
    <row r="185" spans="2:85" ht="21" customHeight="1">
      <c r="B185" s="2295" t="s">
        <v>11</v>
      </c>
      <c r="C185" s="34" t="str">
        <f>C181</f>
        <v xml:space="preserve">B BEIGNETS D'ACACIA | pâtisserie--Beignets|  </v>
      </c>
      <c r="D185" s="35">
        <f>D181</f>
        <v>6</v>
      </c>
      <c r="E185" s="34" t="str">
        <f>E181</f>
        <v>couverts</v>
      </c>
      <c r="F185" s="36" t="str">
        <f>F181</f>
        <v>Recette mère ► Beignets d'acacia</v>
      </c>
      <c r="G185" s="100"/>
      <c r="H185" s="120"/>
      <c r="I185" s="1791" t="str">
        <f t="shared" ref="I185:I191" si="26">IF(AND(G185&gt;0,J185&gt;0),"de","")</f>
        <v/>
      </c>
      <c r="J185" s="103">
        <v>125</v>
      </c>
      <c r="K185" s="116" t="s">
        <v>102</v>
      </c>
      <c r="L185" s="143">
        <v>1</v>
      </c>
      <c r="M185" s="1793" t="s">
        <v>8577</v>
      </c>
      <c r="N185" s="1794">
        <f>IF(P197=0,0,(P185/P197)*O184*1000)</f>
        <v>384.6153846153847</v>
      </c>
      <c r="O185" s="1795">
        <f>IF(P197=0, 0, (G185*L185)/(P197*O184))</f>
        <v>0</v>
      </c>
      <c r="P185" s="1796" cm="1">
        <f t="array" ref="P185">IFERROR(_xlfn.XLOOKUP(UPPER(TRIM(K185)),UPPER(TRIM(G198:T198)),G199:T199,_xlfn.XLOOKUP(UPPER(TRIM(K185)),UPPER(TRIM(G200:T200)),G201:T201,0))*J185*IF(G185&gt;0,G185,1),0)</f>
        <v>0.125</v>
      </c>
      <c r="Q185" s="110">
        <f>IF(OR(ISBLANK(S180),S180=0),0,G185*S178*L185/S180)</f>
        <v>0</v>
      </c>
      <c r="R185" s="2435">
        <f>H185</f>
        <v>0</v>
      </c>
      <c r="S185" s="111">
        <f>IF(OR(ISBLANK(S180),S180=0),0,P185*L185*L180)</f>
        <v>1.0416666666666667</v>
      </c>
      <c r="T185" s="1797" t="str">
        <f>IF(K185="","",IF(COUNTIF(M198:T198,SUBSTITUTE(TRIM(K185)," (s)",""))+COUNTIF(M200:T200,SUBSTITUTE(TRIM(K185)," (s)",""))&gt;0,IF(ROUND(S185,3)&gt;=1,ROUND(S185,3)&amp;" L",MAX(1,ROUND(S185*100,0))&amp;" cl"),IF(COUNTIF(G198:L198,SUBSTITUTE(TRIM(K185)," (s)",""))+COUNTIF(G200:L200,SUBSTITUTE(TRIM(K185)," (s)",""))&gt;0,IF(ROUND(S185,3)&gt;=1,ROUND(S185,3)&amp;" Kg",MAX(1,ROUND(S185*1000,0))&amp;" g"),"")))</f>
        <v>1.042 Kg</v>
      </c>
      <c r="W185" s="2301" t="str">
        <f t="shared" si="23"/>
        <v>A</v>
      </c>
      <c r="X185" s="2184"/>
      <c r="Z185" s="2168" cm="1">
        <f t="array" ref="Z185">SUMPRODUCT(LEN(AA185:AG185))</f>
        <v>0</v>
      </c>
      <c r="AA185" s="2169"/>
      <c r="AB185" s="2169"/>
      <c r="AC185" s="2169"/>
      <c r="AD185" s="2169"/>
      <c r="AE185" s="2169"/>
      <c r="AF185" s="2169"/>
      <c r="AG185" s="2171"/>
      <c r="AH185" s="1659" t="s">
        <v>22</v>
      </c>
      <c r="AI185" s="2594"/>
      <c r="AJ185" s="487" t="s">
        <v>530</v>
      </c>
      <c r="AK185" s="488"/>
      <c r="AL185" s="488"/>
      <c r="AM185" s="489"/>
      <c r="AN185" s="9"/>
      <c r="AO185" s="223"/>
      <c r="CG185" s="3">
        <v>1</v>
      </c>
    </row>
    <row r="186" spans="2:85" ht="21" customHeight="1">
      <c r="B186" s="115" t="str">
        <f t="shared" ref="B186:B196" si="27">IF(M186&lt;&gt;"","A","►")</f>
        <v>A</v>
      </c>
      <c r="C186" s="34" t="str">
        <f>C181</f>
        <v xml:space="preserve">B BEIGNETS D'ACACIA | pâtisserie--Beignets|  </v>
      </c>
      <c r="D186" s="35">
        <f>D181</f>
        <v>6</v>
      </c>
      <c r="E186" s="34" t="str">
        <f>E181</f>
        <v>couverts</v>
      </c>
      <c r="F186" s="36" t="str">
        <f>F181</f>
        <v>Recette mère ► Beignets d'acacia</v>
      </c>
      <c r="G186" s="100">
        <v>1</v>
      </c>
      <c r="H186" s="120" t="s">
        <v>8642</v>
      </c>
      <c r="I186" s="102" t="str">
        <f t="shared" si="26"/>
        <v/>
      </c>
      <c r="J186" s="103"/>
      <c r="K186" s="1792"/>
      <c r="L186" s="143">
        <v>1</v>
      </c>
      <c r="M186" s="1793" t="s">
        <v>8658</v>
      </c>
      <c r="N186" s="1798">
        <f>IF(P197=0,0,(P186/P197)*O184*1000)</f>
        <v>0</v>
      </c>
      <c r="O186" s="1799">
        <f>IF(P197=0, 0, (G186*L186)/(P197*O184))</f>
        <v>3.0769230769230775</v>
      </c>
      <c r="P186" s="1796" cm="1">
        <f t="array" ref="P186">IFERROR(_xlfn.XLOOKUP(UPPER(TRIM(K186)),UPPER(TRIM(G198:T198)),G199:T199,_xlfn.XLOOKUP(UPPER(TRIM(K186)),UPPER(TRIM(G200:T200)),G201:T201,0))*J186*IF(G186&gt;0,G186,1),0)</f>
        <v>0</v>
      </c>
      <c r="Q186" s="1800">
        <f>IF(OR(ISBLANK(S180),S180=0),0,G186*S178*L186/S180)</f>
        <v>8.3333333333333339</v>
      </c>
      <c r="R186" s="2440" t="str">
        <f t="shared" ref="R186:R196" si="28">H186</f>
        <v>C/soupe</v>
      </c>
      <c r="S186" s="111">
        <f>IF(OR(ISBLANK(S180),S180=0),0,P186*L186*L180)</f>
        <v>0</v>
      </c>
      <c r="T186" s="1801" t="str">
        <f>IF(K186="","",IF(COUNTIF(M198:T198,SUBSTITUTE(TRIM(K186)," (s)",""))+COUNTIF(M200:T200,SUBSTITUTE(TRIM(K186)," (s)",""))&gt;0,IF(ROUND(S186,3)&gt;=1,ROUND(S186,3)&amp;" L",MAX(1,ROUND(S186*100,0))&amp;" cl"),IF(COUNTIF(G198:L198,SUBSTITUTE(TRIM(K186)," (s)",""))+COUNTIF(G200:L200,SUBSTITUTE(TRIM(K186)," (s)",""))&gt;0,IF(ROUND(S186,3)&gt;=1,ROUND(S186,3)&amp;" Kg",MAX(1,ROUND(S186*1000,0))&amp;" g"),"")))</f>
        <v/>
      </c>
      <c r="W186" s="2192" t="str">
        <f t="shared" si="23"/>
        <v>A</v>
      </c>
      <c r="X186" s="2184"/>
      <c r="Z186" s="2168" cm="1">
        <f t="array" ref="Z186">SUMPRODUCT(LEN(AA186:AG186))</f>
        <v>0</v>
      </c>
      <c r="AA186" s="2169"/>
      <c r="AB186" s="2169"/>
      <c r="AC186" s="2169"/>
      <c r="AD186" s="2169"/>
      <c r="AE186" s="2169"/>
      <c r="AF186" s="2169"/>
      <c r="AG186" s="2171"/>
      <c r="AH186" s="1659" t="s">
        <v>22</v>
      </c>
      <c r="AI186" s="2594"/>
      <c r="AJ186" s="490">
        <v>16</v>
      </c>
      <c r="AK186" s="491" t="s">
        <v>498</v>
      </c>
      <c r="AL186" s="489"/>
      <c r="AM186" s="489"/>
      <c r="AN186" s="9"/>
      <c r="AO186" s="223"/>
      <c r="CG186" s="3">
        <v>1</v>
      </c>
    </row>
    <row r="187" spans="2:85" ht="21" customHeight="1">
      <c r="B187" s="115" t="str">
        <f t="shared" si="27"/>
        <v>A</v>
      </c>
      <c r="C187" s="34" t="str">
        <f>C181</f>
        <v xml:space="preserve">B BEIGNETS D'ACACIA | pâtisserie--Beignets|  </v>
      </c>
      <c r="D187" s="35">
        <f>D181</f>
        <v>6</v>
      </c>
      <c r="E187" s="34" t="str">
        <f>E181</f>
        <v>couverts</v>
      </c>
      <c r="F187" s="36" t="str">
        <f>F181</f>
        <v>Recette mère ► Beignets d'acacia</v>
      </c>
      <c r="G187" s="100">
        <v>1</v>
      </c>
      <c r="H187" s="120" t="s">
        <v>8579</v>
      </c>
      <c r="I187" s="1791" t="str">
        <f t="shared" si="26"/>
        <v>de</v>
      </c>
      <c r="J187" s="103">
        <v>50</v>
      </c>
      <c r="K187" s="116" t="s">
        <v>102</v>
      </c>
      <c r="L187" s="143">
        <v>1</v>
      </c>
      <c r="M187" s="1793" t="s">
        <v>8618</v>
      </c>
      <c r="N187" s="1802">
        <f>IF(P197=0,0,(P187/P197)*O184*1000)</f>
        <v>153.8461538461539</v>
      </c>
      <c r="O187" s="1803">
        <f>IF(P197=0, 0, (G187*L187)/(P197*O184))</f>
        <v>3.0769230769230775</v>
      </c>
      <c r="P187" s="1796" cm="1">
        <f t="array" ref="P187">IFERROR(_xlfn.XLOOKUP(UPPER(TRIM(K187)),UPPER(TRIM(G198:T198)),G199:T199,_xlfn.XLOOKUP(UPPER(TRIM(K187)),UPPER(TRIM(G200:T200)),G201:T201,0))*J187*IF(G187&gt;0,G187,1),0)</f>
        <v>0.05</v>
      </c>
      <c r="Q187" s="122">
        <f>IF(OR(ISBLANK(S180),S180=0),0,G187*S178*L187/S180)</f>
        <v>8.3333333333333339</v>
      </c>
      <c r="R187" s="2437" t="str">
        <f t="shared" si="28"/>
        <v>œuf</v>
      </c>
      <c r="S187" s="111">
        <f>IF(OR(ISBLANK(S180),S180=0),0,P187*L187*L180)</f>
        <v>0.41666666666666674</v>
      </c>
      <c r="T187" s="1804" t="str">
        <f>IF(K187="","",IF(COUNTIF(M198:T198,SUBSTITUTE(TRIM(K187)," (s)",""))+COUNTIF(M200:T200,SUBSTITUTE(TRIM(K187)," (s)",""))&gt;0,IF(ROUND(S187,3)&gt;=1,ROUND(S187,3)&amp;" L",MAX(1,ROUND(S187*100,0))&amp;" cl"),IF(COUNTIF(G198:L198,SUBSTITUTE(TRIM(K187)," (s)",""))+COUNTIF(G200:L200,SUBSTITUTE(TRIM(K187)," (s)",""))&gt;0,IF(ROUND(S187,3)&gt;=1,ROUND(S187,3)&amp;" Kg",MAX(1,ROUND(S187*1000,0))&amp;" g"),"")))</f>
        <v>417 g</v>
      </c>
      <c r="W187" s="2192" t="str">
        <f t="shared" si="23"/>
        <v>A</v>
      </c>
      <c r="X187" s="2184"/>
      <c r="Z187" s="2168" cm="1">
        <f t="array" ref="Z187">SUMPRODUCT(LEN(AA187:AG187))</f>
        <v>0</v>
      </c>
      <c r="AA187" s="2169"/>
      <c r="AB187" s="2169"/>
      <c r="AC187" s="2169"/>
      <c r="AD187" s="2169"/>
      <c r="AE187" s="2169"/>
      <c r="AF187" s="2169"/>
      <c r="AG187" s="2171"/>
      <c r="AH187" s="1659" t="s">
        <v>22</v>
      </c>
      <c r="AI187" s="2594"/>
      <c r="AJ187" s="490">
        <v>25</v>
      </c>
      <c r="AK187" s="491" t="s">
        <v>501</v>
      </c>
      <c r="AL187" s="489"/>
      <c r="AM187" s="489"/>
      <c r="AN187" s="9"/>
      <c r="AO187" s="223"/>
      <c r="CG187" s="3">
        <v>1</v>
      </c>
    </row>
    <row r="188" spans="2:85" ht="21" customHeight="1">
      <c r="B188" s="115" t="str">
        <f t="shared" si="27"/>
        <v>A</v>
      </c>
      <c r="C188" s="34" t="str">
        <f>C181</f>
        <v xml:space="preserve">B BEIGNETS D'ACACIA | pâtisserie--Beignets|  </v>
      </c>
      <c r="D188" s="35">
        <f>D181</f>
        <v>6</v>
      </c>
      <c r="E188" s="34" t="str">
        <f>E181</f>
        <v>couverts</v>
      </c>
      <c r="F188" s="36" t="str">
        <f>F181</f>
        <v>Recette mère ► Beignets d'acacia</v>
      </c>
      <c r="G188" s="100">
        <v>1</v>
      </c>
      <c r="H188" s="120" t="s">
        <v>8621</v>
      </c>
      <c r="I188" s="102" t="str">
        <f t="shared" si="26"/>
        <v/>
      </c>
      <c r="J188" s="103"/>
      <c r="K188" s="1792"/>
      <c r="L188" s="143">
        <v>1</v>
      </c>
      <c r="M188" s="1793" t="s">
        <v>8622</v>
      </c>
      <c r="N188" s="1798">
        <f>IF(P197=0,0,(P188/P197)*O184*1000)</f>
        <v>0</v>
      </c>
      <c r="O188" s="1799">
        <f>IF(P197=0, 0, (G188*L188)/(P197*O184))</f>
        <v>3.0769230769230775</v>
      </c>
      <c r="P188" s="1796" cm="1">
        <f t="array" ref="P188">IFERROR(_xlfn.XLOOKUP(UPPER(TRIM(K188)),UPPER(TRIM(G198:T198)),G199:T199,_xlfn.XLOOKUP(UPPER(TRIM(K188)),UPPER(TRIM(G200:T200)),G201:T201,0))*J188*IF(G188&gt;0,G188,1),0)</f>
        <v>0</v>
      </c>
      <c r="Q188" s="1800">
        <f>IF(OR(ISBLANK(S180),S180=0),0,G188*S178*L188/S180)</f>
        <v>8.3333333333333339</v>
      </c>
      <c r="R188" s="2440" t="str">
        <f t="shared" si="28"/>
        <v>pincée(s)</v>
      </c>
      <c r="S188" s="111">
        <f>IF(OR(ISBLANK(S180),S180=0),0,P188*L188*L180)</f>
        <v>0</v>
      </c>
      <c r="T188" s="1801" t="str">
        <f>IF(K188="","",IF(COUNTIF(M198:T198,SUBSTITUTE(TRIM(K188)," (s)",""))+COUNTIF(M200:T200,SUBSTITUTE(TRIM(K188)," (s)",""))&gt;0,IF(ROUND(S188,3)&gt;=1,ROUND(S188,3)&amp;" L",MAX(1,ROUND(S188*100,0))&amp;" cl"),IF(COUNTIF(G198:L198,SUBSTITUTE(TRIM(K188)," (s)",""))+COUNTIF(G200:L200,SUBSTITUTE(TRIM(K188)," (s)",""))&gt;0,IF(ROUND(S188,3)&gt;=1,ROUND(S188,3)&amp;" Kg",MAX(1,ROUND(S188*1000,0))&amp;" g"),"")))</f>
        <v/>
      </c>
      <c r="W188" s="2192" t="str">
        <f t="shared" si="23"/>
        <v>A</v>
      </c>
      <c r="X188" s="2184"/>
      <c r="Z188" s="2168" cm="1">
        <f t="array" ref="Z188">SUMPRODUCT(LEN(AA188:AG188))</f>
        <v>0</v>
      </c>
      <c r="AA188" s="2169"/>
      <c r="AB188" s="2169"/>
      <c r="AC188" s="2169"/>
      <c r="AD188" s="2169"/>
      <c r="AE188" s="2169"/>
      <c r="AF188" s="2169"/>
      <c r="AG188" s="2171"/>
      <c r="AH188" s="1659" t="s">
        <v>22</v>
      </c>
      <c r="AI188" s="2594"/>
      <c r="AJ188" s="490">
        <v>12</v>
      </c>
      <c r="AK188" s="493" t="s">
        <v>504</v>
      </c>
      <c r="AL188" s="489"/>
      <c r="AM188" s="489"/>
      <c r="AN188" s="9"/>
      <c r="AO188" s="223"/>
      <c r="CG188" s="3">
        <v>1</v>
      </c>
    </row>
    <row r="189" spans="2:85" ht="21" customHeight="1">
      <c r="B189" s="115" t="str">
        <f t="shared" si="27"/>
        <v>A</v>
      </c>
      <c r="C189" s="34" t="str">
        <f>C181</f>
        <v xml:space="preserve">B BEIGNETS D'ACACIA | pâtisserie--Beignets|  </v>
      </c>
      <c r="D189" s="35">
        <f>D181</f>
        <v>6</v>
      </c>
      <c r="E189" s="34" t="str">
        <f>E181</f>
        <v>couverts</v>
      </c>
      <c r="F189" s="36" t="str">
        <f>F181</f>
        <v>Recette mère ► Beignets d'acacia</v>
      </c>
      <c r="G189" s="100">
        <v>1</v>
      </c>
      <c r="H189" s="120" t="s">
        <v>8639</v>
      </c>
      <c r="I189" s="1791" t="str">
        <f t="shared" si="26"/>
        <v>de</v>
      </c>
      <c r="J189" s="103">
        <v>15</v>
      </c>
      <c r="K189" s="104" t="s">
        <v>151</v>
      </c>
      <c r="L189" s="143">
        <v>1</v>
      </c>
      <c r="M189" s="1793" t="s">
        <v>8659</v>
      </c>
      <c r="N189" s="1802">
        <f>IF(P197=0,0,(P189/P197)*O184*1000)</f>
        <v>461.53846153846155</v>
      </c>
      <c r="O189" s="1803">
        <f>IF(P197=0, 0, (G189*L189)/(P197*O184))</f>
        <v>3.0769230769230775</v>
      </c>
      <c r="P189" s="1796" cm="1">
        <f t="array" ref="P189">IFERROR(_xlfn.XLOOKUP(UPPER(TRIM(K189)),UPPER(TRIM(G198:T198)),G199:T199,_xlfn.XLOOKUP(UPPER(TRIM(K189)),UPPER(TRIM(G200:T200)),G201:T201,0))*J189*IF(G189&gt;0,G189,1),0)</f>
        <v>0.15</v>
      </c>
      <c r="Q189" s="122">
        <f>IF(OR(ISBLANK(S180),S180=0),0,G189*S178*L189/S180)</f>
        <v>8.3333333333333339</v>
      </c>
      <c r="R189" s="2437" t="str">
        <f t="shared" si="28"/>
        <v>verre</v>
      </c>
      <c r="S189" s="111">
        <f>IF(OR(ISBLANK(S180),S180=0),0,P189*L189*L180)</f>
        <v>1.25</v>
      </c>
      <c r="T189" s="1804" t="str">
        <f>IF(K189="","",IF(COUNTIF(M198:T198,SUBSTITUTE(TRIM(K189)," (s)",""))+COUNTIF(M200:T200,SUBSTITUTE(TRIM(K189)," (s)",""))&gt;0,IF(ROUND(S189,3)&gt;=1,ROUND(S189,3)&amp;" L",MAX(1,ROUND(S189*100,0))&amp;" cl"),IF(COUNTIF(G198:L198,SUBSTITUTE(TRIM(K189)," (s)",""))+COUNTIF(G200:L200,SUBSTITUTE(TRIM(K189)," (s)",""))&gt;0,IF(ROUND(S189,3)&gt;=1,ROUND(S189,3)&amp;" Kg",MAX(1,ROUND(S189*1000,0))&amp;" g"),"")))</f>
        <v>1.25 L</v>
      </c>
      <c r="W189" s="2192" t="str">
        <f t="shared" si="23"/>
        <v>A</v>
      </c>
      <c r="X189" s="2184"/>
      <c r="Z189" s="2168" cm="1">
        <f t="array" ref="Z189">SUMPRODUCT(LEN(AA189:AG189))</f>
        <v>0</v>
      </c>
      <c r="AA189" s="2169"/>
      <c r="AB189" s="2169"/>
      <c r="AC189" s="2169"/>
      <c r="AD189" s="2169"/>
      <c r="AE189" s="2169"/>
      <c r="AF189" s="2169"/>
      <c r="AG189" s="2171"/>
      <c r="AH189" s="1659" t="s">
        <v>22</v>
      </c>
      <c r="AI189" s="2594"/>
      <c r="AJ189" s="490">
        <v>7</v>
      </c>
      <c r="AK189" s="493" t="s">
        <v>508</v>
      </c>
      <c r="AL189" s="489"/>
      <c r="AM189" s="489"/>
      <c r="AN189" s="9"/>
      <c r="AO189" s="223"/>
      <c r="CG189" s="3">
        <v>1</v>
      </c>
    </row>
    <row r="190" spans="2:85" ht="21" customHeight="1">
      <c r="B190" s="115" t="str">
        <f t="shared" si="27"/>
        <v>A</v>
      </c>
      <c r="C190" s="34" t="str">
        <f>C181</f>
        <v xml:space="preserve">B BEIGNETS D'ACACIA | pâtisserie--Beignets|  </v>
      </c>
      <c r="D190" s="35">
        <f>D181</f>
        <v>6</v>
      </c>
      <c r="E190" s="34" t="str">
        <f>E181</f>
        <v>couverts</v>
      </c>
      <c r="F190" s="36" t="str">
        <f>F181</f>
        <v>Recette mère ► Beignets d'acacia</v>
      </c>
      <c r="G190" s="100">
        <v>1</v>
      </c>
      <c r="H190" s="120" t="s">
        <v>8621</v>
      </c>
      <c r="I190" s="102" t="str">
        <f t="shared" si="26"/>
        <v/>
      </c>
      <c r="J190" s="103"/>
      <c r="K190" s="1792"/>
      <c r="L190" s="143">
        <v>1</v>
      </c>
      <c r="M190" s="1793" t="s">
        <v>8582</v>
      </c>
      <c r="N190" s="1798">
        <f>IF(P197=0,0,(P190/P197)*O184*1000)</f>
        <v>0</v>
      </c>
      <c r="O190" s="1799">
        <f>IF(P197=0, 0, (G190*L190)/(P197*O184))</f>
        <v>3.0769230769230775</v>
      </c>
      <c r="P190" s="1796" cm="1">
        <f t="array" ref="P190">IFERROR(_xlfn.XLOOKUP(UPPER(TRIM(K190)),UPPER(TRIM(G198:T198)),G199:T199,_xlfn.XLOOKUP(UPPER(TRIM(K190)),UPPER(TRIM(G200:T200)),G201:T201,0))*J190*IF(G190&gt;0,G190,1),0)</f>
        <v>0</v>
      </c>
      <c r="Q190" s="1800">
        <f>IF(OR(ISBLANK(S180),S180=0),0,G190*S178*L190/S180)</f>
        <v>8.3333333333333339</v>
      </c>
      <c r="R190" s="2440" t="str">
        <f t="shared" si="28"/>
        <v>pincée(s)</v>
      </c>
      <c r="S190" s="111">
        <f>IF(OR(ISBLANK(S180),S180=0),0,P190*L190*L180)</f>
        <v>0</v>
      </c>
      <c r="T190" s="1801" t="str">
        <f>IF(K190="","",IF(COUNTIF(M198:T198,SUBSTITUTE(TRIM(K190)," (s)",""))+COUNTIF(M200:T200,SUBSTITUTE(TRIM(K190)," (s)",""))&gt;0,IF(ROUND(S190,3)&gt;=1,ROUND(S190,3)&amp;" L",MAX(1,ROUND(S190*100,0))&amp;" cl"),IF(COUNTIF(G198:L198,SUBSTITUTE(TRIM(K190)," (s)",""))+COUNTIF(G200:L200,SUBSTITUTE(TRIM(K190)," (s)",""))&gt;0,IF(ROUND(S190,3)&gt;=1,ROUND(S190,3)&amp;" Kg",MAX(1,ROUND(S190*1000,0))&amp;" g"),"")))</f>
        <v/>
      </c>
      <c r="W190" s="2192" t="str">
        <f t="shared" si="23"/>
        <v>A</v>
      </c>
      <c r="X190" s="2184"/>
      <c r="Z190" s="2168" cm="1">
        <f t="array" ref="Z190">SUMPRODUCT(LEN(AA190:AG190))</f>
        <v>0</v>
      </c>
      <c r="AA190" s="2169"/>
      <c r="AB190" s="2169"/>
      <c r="AC190" s="2169"/>
      <c r="AD190" s="2169"/>
      <c r="AE190" s="2169"/>
      <c r="AF190" s="2169"/>
      <c r="AG190" s="2171"/>
      <c r="AH190" s="1659" t="s">
        <v>22</v>
      </c>
      <c r="AI190" s="2594"/>
      <c r="AJ190" s="494" t="s">
        <v>533</v>
      </c>
      <c r="AK190" s="494"/>
      <c r="AL190" s="494"/>
      <c r="AM190" s="494"/>
      <c r="AN190" s="9"/>
      <c r="AO190" s="223"/>
      <c r="CG190" s="3">
        <v>1</v>
      </c>
    </row>
    <row r="191" spans="2:85" ht="21" customHeight="1">
      <c r="B191" s="115" t="str">
        <f t="shared" si="27"/>
        <v>A</v>
      </c>
      <c r="C191" s="34" t="str">
        <f>C181</f>
        <v xml:space="preserve">B BEIGNETS D'ACACIA | pâtisserie--Beignets|  </v>
      </c>
      <c r="D191" s="35">
        <f>D181</f>
        <v>6</v>
      </c>
      <c r="E191" s="34" t="str">
        <f>E181</f>
        <v>couverts</v>
      </c>
      <c r="F191" s="36" t="str">
        <f>F181</f>
        <v>Recette mère ► Beignets d'acacia</v>
      </c>
      <c r="G191" s="100"/>
      <c r="H191" s="120" t="s">
        <v>8586</v>
      </c>
      <c r="I191" s="1791" t="str">
        <f t="shared" si="26"/>
        <v/>
      </c>
      <c r="J191" s="103"/>
      <c r="K191" s="1792"/>
      <c r="L191" s="143">
        <v>1</v>
      </c>
      <c r="M191" s="1793" t="s">
        <v>8660</v>
      </c>
      <c r="N191" s="1802">
        <f>IF(P197=0,0,(P191/P197)*O184*1000)</f>
        <v>0</v>
      </c>
      <c r="O191" s="1803">
        <f>IF(P197=0, 0, (G191*L191)/(P197*O184))</f>
        <v>0</v>
      </c>
      <c r="P191" s="1796" cm="1">
        <f t="array" ref="P191">IFERROR(_xlfn.XLOOKUP(UPPER(TRIM(K191)),UPPER(TRIM(G198:T198)),G199:T199,_xlfn.XLOOKUP(UPPER(TRIM(K191)),UPPER(TRIM(G200:T200)),G201:T201,0))*J191*IF(G191&gt;0,G191,1),0)</f>
        <v>0</v>
      </c>
      <c r="Q191" s="122">
        <f>IF(OR(ISBLANK(S180),S180=0),0,G191*S178*L191/S180)</f>
        <v>0</v>
      </c>
      <c r="R191" s="2437" t="str">
        <f t="shared" si="28"/>
        <v>PM</v>
      </c>
      <c r="S191" s="111">
        <f>IF(OR(ISBLANK(S180),S180=0),0,P191*L191*L180)</f>
        <v>0</v>
      </c>
      <c r="T191" s="1805" t="str">
        <f>IF(K191="","",IF(COUNTIF(M198:T198,SUBSTITUTE(TRIM(K191)," (s)",""))+COUNTIF(M200:T200,SUBSTITUTE(TRIM(K191)," (s)",""))&gt;0,IF(ROUND(S191,3)&gt;=1,ROUND(S191,3)&amp;" L",MAX(1,ROUND(S191*100,0))&amp;" cl"),IF(COUNTIF(G198:L198,SUBSTITUTE(TRIM(K191)," (s)",""))+COUNTIF(G200:L200,SUBSTITUTE(TRIM(K191)," (s)",""))&gt;0,IF(ROUND(S191,3)&gt;=1,ROUND(S191,3)&amp;" Kg",MAX(1,ROUND(S191*1000,0))&amp;" g"),"")))</f>
        <v/>
      </c>
      <c r="W191" s="2192" t="str">
        <f t="shared" si="23"/>
        <v>A</v>
      </c>
      <c r="X191" s="2184"/>
      <c r="Z191" s="2168" cm="1">
        <f t="array" ref="Z191">SUMPRODUCT(LEN(AA191:AG191))</f>
        <v>0</v>
      </c>
      <c r="AA191" s="2169"/>
      <c r="AB191" s="2169"/>
      <c r="AC191" s="2169"/>
      <c r="AD191" s="2169"/>
      <c r="AE191" s="2169"/>
      <c r="AF191" s="2169"/>
      <c r="AG191" s="2171"/>
      <c r="AH191" s="1659" t="s">
        <v>22</v>
      </c>
      <c r="AI191" s="483"/>
      <c r="AJ191" s="494"/>
      <c r="AK191" s="494"/>
      <c r="AL191" s="494"/>
      <c r="AM191" s="494"/>
      <c r="AN191" s="9"/>
      <c r="AO191" s="223"/>
      <c r="CG191" s="3">
        <v>1</v>
      </c>
    </row>
    <row r="192" spans="2:85" ht="21" customHeight="1">
      <c r="B192" s="115" t="str">
        <f t="shared" si="27"/>
        <v>►</v>
      </c>
      <c r="C192" s="34" t="str">
        <f>C181</f>
        <v xml:space="preserve">B BEIGNETS D'ACACIA | pâtisserie--Beignets|  </v>
      </c>
      <c r="D192" s="35">
        <f>D181</f>
        <v>6</v>
      </c>
      <c r="E192" s="34" t="str">
        <f>E181</f>
        <v>couverts</v>
      </c>
      <c r="F192" s="36" t="str">
        <f>F181</f>
        <v>Recette mère ► Beignets d'acacia</v>
      </c>
      <c r="G192" s="100"/>
      <c r="H192" s="120"/>
      <c r="I192" s="102" t="str">
        <f>IF(OR(ISTEXT(G192), G192&lt;=0, J192&lt;=0), "", "de")</f>
        <v/>
      </c>
      <c r="J192" s="103"/>
      <c r="K192" s="141"/>
      <c r="L192" s="143">
        <v>1</v>
      </c>
      <c r="M192" s="1793"/>
      <c r="N192" s="1798">
        <f>IF(P197=0,0,(P192/P197)*O184*1000)</f>
        <v>0</v>
      </c>
      <c r="O192" s="1799">
        <f>IF(P197=0, 0, (G192*L192)/(P197*O184))</f>
        <v>0</v>
      </c>
      <c r="P192" s="1796" cm="1">
        <f t="array" ref="P192">IFERROR(_xlfn.XLOOKUP(UPPER(TRIM(K192)),UPPER(TRIM(G198:T198)),G199:T199,_xlfn.XLOOKUP(UPPER(TRIM(K192)),UPPER(TRIM(G200:T200)),G201:T201,0))*J192*IF(G192&gt;0,G192,1),0)</f>
        <v>0</v>
      </c>
      <c r="Q192" s="1800">
        <f>IF(OR(ISBLANK(S180),S180=0),0,G192*S178*L192/S180)</f>
        <v>0</v>
      </c>
      <c r="R192" s="2440">
        <f t="shared" si="28"/>
        <v>0</v>
      </c>
      <c r="S192" s="111">
        <f>IF(OR(ISBLANK(S180),S180=0),0,P192*L192*L180)</f>
        <v>0</v>
      </c>
      <c r="T192" s="1801" t="str">
        <f>IF(K192="","",IF(COUNTIF(M198:T198,SUBSTITUTE(TRIM(K192)," (s)",""))+COUNTIF(M200:T200,SUBSTITUTE(TRIM(K192)," (s)",""))&gt;0,IF(ROUND(S192,3)&gt;=1,ROUND(S192,3)&amp;" L",MAX(1,ROUND(S192*100,0))&amp;" cl"),IF(COUNTIF(G198:L198,SUBSTITUTE(TRIM(K192)," (s)",""))+COUNTIF(G200:L200,SUBSTITUTE(TRIM(K192)," (s)",""))&gt;0,IF(ROUND(S192,3)&gt;=1,ROUND(S192,3)&amp;" Kg",MAX(1,ROUND(S192*1000,0))&amp;" g"),"")))</f>
        <v/>
      </c>
      <c r="W192" s="2192" t="str">
        <f t="shared" si="23"/>
        <v>►</v>
      </c>
      <c r="X192" s="2184"/>
      <c r="Z192" s="2168" cm="1">
        <f t="array" ref="Z192">SUMPRODUCT(LEN(AA192:AG192))</f>
        <v>0</v>
      </c>
      <c r="AA192" s="2169"/>
      <c r="AB192" s="2169"/>
      <c r="AC192" s="2169"/>
      <c r="AD192" s="2169"/>
      <c r="AE192" s="2169"/>
      <c r="AF192" s="2169"/>
      <c r="AG192" s="2171"/>
      <c r="AH192" s="1659" t="s">
        <v>22</v>
      </c>
      <c r="AI192" s="175"/>
      <c r="AJ192" s="176"/>
      <c r="AK192" s="177"/>
      <c r="AL192" s="176"/>
      <c r="AM192" s="176"/>
      <c r="AN192" s="176"/>
      <c r="AO192" s="178"/>
      <c r="CG192" s="3">
        <v>1</v>
      </c>
    </row>
    <row r="193" spans="2:85" ht="21" customHeight="1">
      <c r="B193" s="115" t="str">
        <f t="shared" si="27"/>
        <v>►</v>
      </c>
      <c r="C193" s="34" t="str">
        <f>C181</f>
        <v xml:space="preserve">B BEIGNETS D'ACACIA | pâtisserie--Beignets|  </v>
      </c>
      <c r="D193" s="35">
        <f>D181</f>
        <v>6</v>
      </c>
      <c r="E193" s="34" t="str">
        <f>E181</f>
        <v>couverts</v>
      </c>
      <c r="F193" s="36" t="str">
        <f>F181</f>
        <v>Recette mère ► Beignets d'acacia</v>
      </c>
      <c r="G193" s="100"/>
      <c r="H193" s="120"/>
      <c r="I193" s="102" t="str">
        <f>IF(OR(ISTEXT(G193), G193&lt;=0, J193&lt;=0), "", "de")</f>
        <v/>
      </c>
      <c r="J193" s="103"/>
      <c r="K193" s="141"/>
      <c r="L193" s="143">
        <v>1</v>
      </c>
      <c r="M193" s="1793"/>
      <c r="N193" s="1802">
        <f>IF(P197=0,0,(P193/P197)*O184*1000)</f>
        <v>0</v>
      </c>
      <c r="O193" s="1803">
        <f>IF(P197=0, 0, (G193*L193)/(P197*O184))</f>
        <v>0</v>
      </c>
      <c r="P193" s="1796" cm="1">
        <f t="array" ref="P193">IFERROR(_xlfn.XLOOKUP(UPPER(TRIM(K193)),UPPER(TRIM(G198:T198)),G199:T199,_xlfn.XLOOKUP(UPPER(TRIM(K193)),UPPER(TRIM(G200:T200)),G201:T201,0))*J193*IF(G193&gt;0,G193,1),0)</f>
        <v>0</v>
      </c>
      <c r="Q193" s="122">
        <f>IF(OR(ISBLANK(S180),S180=0),0,G193*S178*L193/S180)</f>
        <v>0</v>
      </c>
      <c r="R193" s="2437">
        <f t="shared" si="28"/>
        <v>0</v>
      </c>
      <c r="S193" s="111">
        <f>IF(OR(ISBLANK(S180),S180=0),0,P193*L193*L180)</f>
        <v>0</v>
      </c>
      <c r="T193" s="1805" t="str">
        <f>IF(K193="","",IF(COUNTIF(M198:T198,SUBSTITUTE(TRIM(K193)," (s)",""))+COUNTIF(M200:T200,SUBSTITUTE(TRIM(K193)," (s)",""))&gt;0,IF(ROUND(S193,3)&gt;=1,ROUND(S193,3)&amp;" L",MAX(1,ROUND(S193*100,0))&amp;" cl"),IF(COUNTIF(G198:L198,SUBSTITUTE(TRIM(K193)," (s)",""))+COUNTIF(G200:L200,SUBSTITUTE(TRIM(K193)," (s)",""))&gt;0,IF(ROUND(S193,3)&gt;=1,ROUND(S193,3)&amp;" Kg",MAX(1,ROUND(S193*1000,0))&amp;" g"),"")))</f>
        <v/>
      </c>
      <c r="W193" s="2192" t="str">
        <f t="shared" si="23"/>
        <v>►</v>
      </c>
      <c r="X193" s="2184"/>
      <c r="Z193" s="2168" cm="1">
        <f t="array" ref="Z193">SUMPRODUCT(LEN(AA193:AG193))</f>
        <v>0</v>
      </c>
      <c r="AA193" s="2169"/>
      <c r="AB193" s="2169"/>
      <c r="AC193" s="2169"/>
      <c r="AD193" s="2169"/>
      <c r="AE193" s="2169"/>
      <c r="AF193" s="2169"/>
      <c r="AG193" s="2171"/>
      <c r="AH193" s="1659" t="s">
        <v>22</v>
      </c>
      <c r="AI193" s="2595" t="s">
        <v>540</v>
      </c>
      <c r="AJ193" s="2596"/>
      <c r="AK193" s="2596"/>
      <c r="AL193" s="2596"/>
      <c r="AM193" s="2596"/>
      <c r="AN193" s="2596"/>
      <c r="AO193" s="2597"/>
      <c r="CG193" s="3">
        <v>1</v>
      </c>
    </row>
    <row r="194" spans="2:85" ht="21" customHeight="1">
      <c r="B194" s="115" t="str">
        <f t="shared" si="27"/>
        <v>►</v>
      </c>
      <c r="C194" s="34" t="str">
        <f>C181</f>
        <v xml:space="preserve">B BEIGNETS D'ACACIA | pâtisserie--Beignets|  </v>
      </c>
      <c r="D194" s="35">
        <f>D181</f>
        <v>6</v>
      </c>
      <c r="E194" s="34" t="str">
        <f>E181</f>
        <v>couverts</v>
      </c>
      <c r="F194" s="36" t="str">
        <f>F181</f>
        <v>Recette mère ► Beignets d'acacia</v>
      </c>
      <c r="G194" s="100"/>
      <c r="H194" s="120"/>
      <c r="I194" s="102" t="str">
        <f>IF(OR(ISTEXT(G194), G194&lt;=0, J194&lt;=0), "", "de")</f>
        <v/>
      </c>
      <c r="J194" s="103"/>
      <c r="K194" s="141"/>
      <c r="L194" s="143">
        <v>1</v>
      </c>
      <c r="M194" s="1793"/>
      <c r="N194" s="1798">
        <f>IF(P197=0,0,(P194/P197)*O184*1000)</f>
        <v>0</v>
      </c>
      <c r="O194" s="1799">
        <f>IF(P197=0, 0, (G194*L194)/(P197*O184))</f>
        <v>0</v>
      </c>
      <c r="P194" s="1796" cm="1">
        <f t="array" ref="P194">IFERROR(_xlfn.XLOOKUP(UPPER(TRIM(K194)),UPPER(TRIM(G198:T198)),G199:T199,_xlfn.XLOOKUP(UPPER(TRIM(K194)),UPPER(TRIM(G200:T200)),G201:T201,0))*J194*IF(G194&gt;0,G194,1),0)</f>
        <v>0</v>
      </c>
      <c r="Q194" s="1800">
        <f>IF(OR(ISBLANK(S180),S180=0),0,G194*S178*L194/S180)</f>
        <v>0</v>
      </c>
      <c r="R194" s="2440">
        <f t="shared" si="28"/>
        <v>0</v>
      </c>
      <c r="S194" s="111">
        <f>IF(OR(ISBLANK(S180),S180=0),0,P194*L194*L180)</f>
        <v>0</v>
      </c>
      <c r="T194" s="1801" t="str">
        <f>IF(K194="","",IF(COUNTIF(M198:T198,SUBSTITUTE(TRIM(K194)," (s)",""))+COUNTIF(M200:T200,SUBSTITUTE(TRIM(K194)," (s)",""))&gt;0,IF(ROUND(S194,3)&gt;=1,ROUND(S194,3)&amp;" L",MAX(1,ROUND(S194*100,0))&amp;" cl"),IF(COUNTIF(G198:L198,SUBSTITUTE(TRIM(K194)," (s)",""))+COUNTIF(G200:L200,SUBSTITUTE(TRIM(K194)," (s)",""))&gt;0,IF(ROUND(S194,3)&gt;=1,ROUND(S194,3)&amp;" Kg",MAX(1,ROUND(S194*1000,0))&amp;" g"),"")))</f>
        <v/>
      </c>
      <c r="W194" s="2192" t="str">
        <f t="shared" si="23"/>
        <v>►</v>
      </c>
      <c r="X194" s="2184"/>
      <c r="Z194" s="2168" cm="1">
        <f t="array" ref="Z194">SUMPRODUCT(LEN(AA194:AG194))</f>
        <v>0</v>
      </c>
      <c r="AA194" s="2169"/>
      <c r="AB194" s="2169"/>
      <c r="AC194" s="2169"/>
      <c r="AD194" s="2169"/>
      <c r="AE194" s="2169"/>
      <c r="AF194" s="2169"/>
      <c r="AG194" s="2171"/>
      <c r="AH194" s="1659" t="s">
        <v>22</v>
      </c>
      <c r="AI194" s="2595"/>
      <c r="AJ194" s="2596"/>
      <c r="AK194" s="2596"/>
      <c r="AL194" s="2596"/>
      <c r="AM194" s="2596"/>
      <c r="AN194" s="2596"/>
      <c r="AO194" s="2597"/>
      <c r="CG194" s="3">
        <v>1</v>
      </c>
    </row>
    <row r="195" spans="2:85" ht="21" customHeight="1" thickBot="1">
      <c r="B195" s="115" t="str">
        <f t="shared" si="27"/>
        <v>►</v>
      </c>
      <c r="C195" s="34" t="str">
        <f>C181</f>
        <v xml:space="preserve">B BEIGNETS D'ACACIA | pâtisserie--Beignets|  </v>
      </c>
      <c r="D195" s="35">
        <f>D181</f>
        <v>6</v>
      </c>
      <c r="E195" s="34" t="str">
        <f>E181</f>
        <v>couverts</v>
      </c>
      <c r="F195" s="36" t="str">
        <f>F181</f>
        <v>Recette mère ► Beignets d'acacia</v>
      </c>
      <c r="G195" s="100"/>
      <c r="H195" s="120"/>
      <c r="I195" s="102" t="str">
        <f>IF(OR(ISTEXT(G195), G195&lt;=0, J195&lt;=0), "", "de")</f>
        <v/>
      </c>
      <c r="J195" s="103"/>
      <c r="K195" s="141"/>
      <c r="L195" s="143">
        <v>1</v>
      </c>
      <c r="M195" s="1793"/>
      <c r="N195" s="1802">
        <f>IF(P197=0,0,(P195/P197)*O184*1000)</f>
        <v>0</v>
      </c>
      <c r="O195" s="1803">
        <f>IF(P197=0, 0, (G195*L195)/(P197*O184))</f>
        <v>0</v>
      </c>
      <c r="P195" s="1796" cm="1">
        <f t="array" ref="P195">IFERROR(_xlfn.XLOOKUP(UPPER(TRIM(K195)),UPPER(TRIM(G198:T198)),G199:T199,_xlfn.XLOOKUP(UPPER(TRIM(K195)),UPPER(TRIM(G200:T200)),G201:T201,0))*J195*IF(G195&gt;0,G195,1),0)</f>
        <v>0</v>
      </c>
      <c r="Q195" s="122">
        <f>IF(OR(ISBLANK(S180),S180=0),0,G195*S178*L195/S180)</f>
        <v>0</v>
      </c>
      <c r="R195" s="2437">
        <f t="shared" si="28"/>
        <v>0</v>
      </c>
      <c r="S195" s="111">
        <f>IF(OR(ISBLANK(S180),S180=0),0,P195*L195*L180)</f>
        <v>0</v>
      </c>
      <c r="T195" s="1805" t="str">
        <f>IF(K195="","",IF(COUNTIF(M198:T198,SUBSTITUTE(TRIM(K195)," (s)",""))+COUNTIF(M200:T200,SUBSTITUTE(TRIM(K195)," (s)",""))&gt;0,IF(ROUND(S195,3)&gt;=1,ROUND(S195,3)&amp;" L",MAX(1,ROUND(S195*100,0))&amp;" cl"),IF(COUNTIF(G198:L198,SUBSTITUTE(TRIM(K195)," (s)",""))+COUNTIF(G200:L200,SUBSTITUTE(TRIM(K195)," (s)",""))&gt;0,IF(ROUND(S195,3)&gt;=1,ROUND(S195,3)&amp;" Kg",MAX(1,ROUND(S195*1000,0))&amp;" g"),"")))</f>
        <v/>
      </c>
      <c r="W195" s="2192" t="str">
        <f t="shared" si="23"/>
        <v>►</v>
      </c>
      <c r="X195" s="2184"/>
      <c r="Z195" s="2168" cm="1">
        <f t="array" ref="Z195">SUMPRODUCT(LEN(AA195:AG195))</f>
        <v>0</v>
      </c>
      <c r="AA195" s="2169"/>
      <c r="AB195" s="2169"/>
      <c r="AC195" s="2169"/>
      <c r="AD195" s="2169"/>
      <c r="AE195" s="2169"/>
      <c r="AF195" s="2169"/>
      <c r="AG195" s="2171"/>
      <c r="AH195" s="1659" t="s">
        <v>22</v>
      </c>
      <c r="AI195" s="463"/>
      <c r="AJ195" s="505" t="s">
        <v>547</v>
      </c>
      <c r="AK195" s="446" t="s">
        <v>548</v>
      </c>
      <c r="AL195" s="264"/>
      <c r="AM195" s="9"/>
      <c r="AN195" s="9"/>
      <c r="AO195" s="223"/>
      <c r="CG195" s="3">
        <v>1</v>
      </c>
    </row>
    <row r="196" spans="2:85" ht="21" customHeight="1" thickTop="1">
      <c r="B196" s="115" t="str">
        <f t="shared" si="27"/>
        <v>►</v>
      </c>
      <c r="C196" s="34" t="str">
        <f>C181</f>
        <v xml:space="preserve">B BEIGNETS D'ACACIA | pâtisserie--Beignets|  </v>
      </c>
      <c r="D196" s="35">
        <f>D181</f>
        <v>6</v>
      </c>
      <c r="E196" s="34" t="str">
        <f>E181</f>
        <v>couverts</v>
      </c>
      <c r="F196" s="36" t="str">
        <f>F181</f>
        <v>Recette mère ► Beignets d'acacia</v>
      </c>
      <c r="G196" s="100"/>
      <c r="H196" s="120"/>
      <c r="I196" s="102" t="str">
        <f>IF(OR(ISTEXT(G196), G196&lt;=0, J196&lt;=0), "", "de")</f>
        <v/>
      </c>
      <c r="J196" s="103"/>
      <c r="K196" s="141"/>
      <c r="L196" s="143">
        <v>1</v>
      </c>
      <c r="M196" s="1793"/>
      <c r="N196" s="1798">
        <f>IF(P197=0,0,(P196/P197)*O184*1000)</f>
        <v>0</v>
      </c>
      <c r="O196" s="1799">
        <f>IF(P197=0, 0, (G196*L196)/(P197*O184))</f>
        <v>0</v>
      </c>
      <c r="P196" s="1796" cm="1">
        <f t="array" ref="P196">IFERROR(_xlfn.XLOOKUP(UPPER(TRIM(K196)),UPPER(TRIM(G198:T198)),G199:T199,_xlfn.XLOOKUP(UPPER(TRIM(K196)),UPPER(TRIM(G200:T200)),G201:T201,0))*J196*IF(G196&gt;0,G196,1),0)</f>
        <v>0</v>
      </c>
      <c r="Q196" s="1800">
        <f>IF(OR(ISBLANK(S180),S180=0),0,G196*S178*L196/S180)</f>
        <v>0</v>
      </c>
      <c r="R196" s="2440">
        <f t="shared" si="28"/>
        <v>0</v>
      </c>
      <c r="S196" s="111">
        <f>IF(OR(ISBLANK(S180),S180=0),0,P196*L196*L180)</f>
        <v>0</v>
      </c>
      <c r="T196" s="1801" t="str">
        <f>IF(K196="","",IF(COUNTIF(M198:T198,SUBSTITUTE(TRIM(K196)," (s)",""))+COUNTIF(M200:T200,SUBSTITUTE(TRIM(K196)," (s)",""))&gt;0,IF(ROUND(S196,3)&gt;=1,ROUND(S196,3)&amp;" L",MAX(1,ROUND(S196*100,0))&amp;" cl"),IF(COUNTIF(G198:L198,SUBSTITUTE(TRIM(K196)," (s)",""))+COUNTIF(G200:L200,SUBSTITUTE(TRIM(K196)," (s)",""))&gt;0,IF(ROUND(S196,3)&gt;=1,ROUND(S196,3)&amp;" Kg",MAX(1,ROUND(S196*1000,0))&amp;" g"),"")))</f>
        <v/>
      </c>
      <c r="W196" s="2192" t="str">
        <f t="shared" si="23"/>
        <v>►</v>
      </c>
      <c r="X196" s="2184"/>
      <c r="Z196" s="2168" cm="1">
        <f t="array" ref="Z196">SUMPRODUCT(LEN(AA196:AG196))</f>
        <v>0</v>
      </c>
      <c r="AA196" s="2169"/>
      <c r="AB196" s="2169"/>
      <c r="AC196" s="2169"/>
      <c r="AD196" s="2169"/>
      <c r="AE196" s="2169"/>
      <c r="AF196" s="2169"/>
      <c r="AG196" s="2171"/>
      <c r="AH196" s="1659" t="s">
        <v>22</v>
      </c>
      <c r="AI196" s="510"/>
      <c r="AJ196" s="511" t="s">
        <v>191</v>
      </c>
      <c r="AK196" s="512">
        <v>18.824999999999999</v>
      </c>
      <c r="AL196" s="513" t="s">
        <v>555</v>
      </c>
      <c r="AM196" s="514">
        <v>0.15687499999999999</v>
      </c>
      <c r="AN196" s="9"/>
      <c r="AO196" s="41"/>
      <c r="CG196" s="3">
        <v>1</v>
      </c>
    </row>
    <row r="197" spans="2:85" ht="21" customHeight="1">
      <c r="B197" s="115" t="s">
        <v>11</v>
      </c>
      <c r="C197" s="34" t="str">
        <f>C181</f>
        <v xml:space="preserve">B BEIGNETS D'ACACIA | pâtisserie--Beignets|  </v>
      </c>
      <c r="D197" s="35">
        <f>D181</f>
        <v>6</v>
      </c>
      <c r="E197" s="34" t="str">
        <f>E181</f>
        <v>couverts</v>
      </c>
      <c r="F197" s="36" t="str">
        <f>F181</f>
        <v>Recette mère ► Beignets d'acacia</v>
      </c>
      <c r="G197" s="909" t="s">
        <v>140</v>
      </c>
      <c r="H197" s="533"/>
      <c r="I197" s="533"/>
      <c r="J197" s="533"/>
      <c r="K197" s="533"/>
      <c r="L197" s="910"/>
      <c r="M197" s="911"/>
      <c r="N197" s="912"/>
      <c r="O197" s="912"/>
      <c r="P197" s="913">
        <f>SUM(P185:P196)</f>
        <v>0.32499999999999996</v>
      </c>
      <c r="Q197" s="914"/>
      <c r="R197" s="914"/>
      <c r="S197" s="914" t="str">
        <f>"Total " &amp; S182&amp;" &gt;"</f>
        <v>Total Col.18 &gt;</v>
      </c>
      <c r="T197" s="915">
        <f>SUM(S185:S196)</f>
        <v>2.7083333333333335</v>
      </c>
      <c r="W197" s="2192" t="str">
        <f t="shared" si="23"/>
        <v>A</v>
      </c>
      <c r="X197" s="2184"/>
      <c r="Z197" s="2168" cm="1">
        <f t="array" ref="Z197">SUMPRODUCT(LEN(AA197:AG197))</f>
        <v>0</v>
      </c>
      <c r="AA197" s="2169"/>
      <c r="AB197" s="2169"/>
      <c r="AC197" s="2169"/>
      <c r="AD197" s="2169"/>
      <c r="AE197" s="2169"/>
      <c r="AF197" s="2169"/>
      <c r="AG197" s="2171"/>
      <c r="AH197" s="1659" t="s">
        <v>22</v>
      </c>
      <c r="AI197" s="517"/>
      <c r="AJ197" s="518" t="s">
        <v>547</v>
      </c>
      <c r="AK197" s="519" t="s">
        <v>557</v>
      </c>
      <c r="AL197" s="493"/>
      <c r="AM197" s="493"/>
      <c r="AN197" s="9"/>
      <c r="AO197" s="41"/>
      <c r="CG197" s="3">
        <v>1</v>
      </c>
    </row>
    <row r="198" spans="2:85" ht="21" customHeight="1">
      <c r="B198" s="115" t="s">
        <v>16</v>
      </c>
      <c r="C198" s="34" t="str">
        <f>C181</f>
        <v xml:space="preserve">B BEIGNETS D'ACACIA | pâtisserie--Beignets|  </v>
      </c>
      <c r="D198" s="35">
        <f>D181</f>
        <v>6</v>
      </c>
      <c r="E198" s="34" t="str">
        <f>E181</f>
        <v>couverts</v>
      </c>
      <c r="F198" s="36" t="str">
        <f>F181</f>
        <v>Recette mère ► Beignets d'acacia</v>
      </c>
      <c r="G198" s="160" t="s">
        <v>147</v>
      </c>
      <c r="H198" s="116" t="s">
        <v>102</v>
      </c>
      <c r="I198" s="161" t="s">
        <v>148</v>
      </c>
      <c r="J198" s="162" t="s">
        <v>149</v>
      </c>
      <c r="K198" s="130" t="s">
        <v>150</v>
      </c>
      <c r="L198" s="130" t="s">
        <v>111</v>
      </c>
      <c r="M198" s="104" t="s">
        <v>0</v>
      </c>
      <c r="N198" s="104" t="s">
        <v>99</v>
      </c>
      <c r="O198" s="104" t="s">
        <v>151</v>
      </c>
      <c r="P198" s="104" t="s">
        <v>152</v>
      </c>
      <c r="Q198" s="121" t="s">
        <v>106</v>
      </c>
      <c r="R198" s="121" t="s">
        <v>371</v>
      </c>
      <c r="S198" s="379" t="s">
        <v>153</v>
      </c>
      <c r="T198" s="121" t="s">
        <v>154</v>
      </c>
      <c r="W198" s="2192" t="str">
        <f t="shared" si="23"/>
        <v>►</v>
      </c>
      <c r="X198" s="2184"/>
      <c r="Z198" s="2168" cm="1">
        <f t="array" ref="Z198">SUMPRODUCT(LEN(AA198:AG198))</f>
        <v>0</v>
      </c>
      <c r="AA198" s="2169"/>
      <c r="AB198" s="2169"/>
      <c r="AC198" s="2169"/>
      <c r="AD198" s="2169"/>
      <c r="AE198" s="2169"/>
      <c r="AF198" s="2169"/>
      <c r="AG198" s="2171"/>
      <c r="AH198" s="1659" t="s">
        <v>22</v>
      </c>
      <c r="AI198" s="517"/>
      <c r="AJ198" s="520">
        <v>1</v>
      </c>
      <c r="AK198" s="521">
        <v>1.5</v>
      </c>
      <c r="AL198" s="493"/>
      <c r="AM198" s="493"/>
      <c r="AN198" s="9"/>
      <c r="AO198" s="41"/>
      <c r="CG198" s="3">
        <v>1</v>
      </c>
    </row>
    <row r="199" spans="2:85" ht="21" customHeight="1">
      <c r="B199" s="115" t="s">
        <v>16</v>
      </c>
      <c r="C199" s="34" t="str">
        <f>C181</f>
        <v xml:space="preserve">B BEIGNETS D'ACACIA | pâtisserie--Beignets|  </v>
      </c>
      <c r="D199" s="35">
        <f>D181</f>
        <v>6</v>
      </c>
      <c r="E199" s="34" t="str">
        <f>E181</f>
        <v>couverts</v>
      </c>
      <c r="F199" s="36" t="str">
        <f>F181</f>
        <v>Recette mère ► Beignets d'acacia</v>
      </c>
      <c r="G199" s="916">
        <v>1</v>
      </c>
      <c r="H199" s="917">
        <v>1E-3</v>
      </c>
      <c r="I199" s="918">
        <v>0</v>
      </c>
      <c r="J199" s="917">
        <v>0.25</v>
      </c>
      <c r="K199" s="917">
        <v>0.33332999999999996</v>
      </c>
      <c r="L199" s="917">
        <v>0.5</v>
      </c>
      <c r="M199" s="919">
        <v>1</v>
      </c>
      <c r="N199" s="919">
        <v>0.1</v>
      </c>
      <c r="O199" s="919">
        <v>0.01</v>
      </c>
      <c r="P199" s="919">
        <v>1E-3</v>
      </c>
      <c r="Q199" s="919">
        <v>0.5</v>
      </c>
      <c r="R199" s="919">
        <v>0.25</v>
      </c>
      <c r="S199" s="919">
        <v>0.33300000000000002</v>
      </c>
      <c r="T199" s="2468">
        <v>0.2</v>
      </c>
      <c r="W199" s="2192" t="str">
        <f t="shared" si="23"/>
        <v>►</v>
      </c>
      <c r="X199" s="2184"/>
      <c r="Z199" s="2168" cm="1">
        <f t="array" ref="Z199">SUMPRODUCT(LEN(AA199:AG199))</f>
        <v>0</v>
      </c>
      <c r="AA199" s="2169"/>
      <c r="AB199" s="2169"/>
      <c r="AC199" s="2169"/>
      <c r="AD199" s="2169"/>
      <c r="AE199" s="2169"/>
      <c r="AF199" s="2169"/>
      <c r="AG199" s="2171"/>
      <c r="AH199" s="1659" t="s">
        <v>22</v>
      </c>
      <c r="AI199" s="517"/>
      <c r="AJ199" s="9"/>
      <c r="AK199" s="9"/>
      <c r="AL199" s="9"/>
      <c r="AM199" s="9"/>
      <c r="AN199" s="9"/>
      <c r="AO199" s="41"/>
      <c r="CG199" s="3">
        <v>1</v>
      </c>
    </row>
    <row r="200" spans="2:85" ht="21" customHeight="1">
      <c r="B200" s="115" t="s">
        <v>16</v>
      </c>
      <c r="C200" s="34" t="str">
        <f>C181</f>
        <v xml:space="preserve">B BEIGNETS D'ACACIA | pâtisserie--Beignets|  </v>
      </c>
      <c r="D200" s="35">
        <f>D181</f>
        <v>6</v>
      </c>
      <c r="E200" s="34" t="str">
        <f>E181</f>
        <v>couverts</v>
      </c>
      <c r="F200" s="36" t="str">
        <f>F181</f>
        <v>Recette mère ► Beignets d'acacia</v>
      </c>
      <c r="G200" s="133" t="s">
        <v>162</v>
      </c>
      <c r="H200" s="133" t="s">
        <v>163</v>
      </c>
      <c r="I200" s="161" t="s">
        <v>148</v>
      </c>
      <c r="J200" s="133" t="s">
        <v>116</v>
      </c>
      <c r="K200" s="133" t="s">
        <v>164</v>
      </c>
      <c r="L200" s="133" t="s">
        <v>165</v>
      </c>
      <c r="M200" s="138" t="s">
        <v>121</v>
      </c>
      <c r="N200" s="173" t="s">
        <v>166</v>
      </c>
      <c r="O200" s="173" t="s">
        <v>167</v>
      </c>
      <c r="P200" s="121" t="s">
        <v>168</v>
      </c>
      <c r="Q200" s="121" t="s">
        <v>169</v>
      </c>
      <c r="R200" s="121" t="s">
        <v>107</v>
      </c>
      <c r="S200" s="2470" t="s">
        <v>1857</v>
      </c>
      <c r="T200" s="934" t="s">
        <v>170</v>
      </c>
      <c r="W200" s="2192" t="str">
        <f t="shared" si="23"/>
        <v>►</v>
      </c>
      <c r="X200" s="2184"/>
      <c r="Z200" s="2168" cm="1">
        <f t="array" ref="Z200">SUMPRODUCT(LEN(AA200:AG200))</f>
        <v>0</v>
      </c>
      <c r="AA200" s="2169"/>
      <c r="AB200" s="2169"/>
      <c r="AC200" s="2169"/>
      <c r="AD200" s="2169"/>
      <c r="AE200" s="2169"/>
      <c r="AF200" s="2169"/>
      <c r="AG200" s="2171"/>
      <c r="AH200" s="1659" t="s">
        <v>22</v>
      </c>
      <c r="AI200" s="463"/>
      <c r="AJ200" s="522" t="s">
        <v>562</v>
      </c>
      <c r="AK200" s="523"/>
      <c r="AL200" s="264"/>
      <c r="AM200" s="9"/>
      <c r="AN200" s="9"/>
      <c r="AO200" s="223"/>
      <c r="CG200" s="3">
        <v>1</v>
      </c>
    </row>
    <row r="201" spans="2:85" ht="21" customHeight="1" thickBot="1">
      <c r="B201" s="115" t="s">
        <v>16</v>
      </c>
      <c r="C201" s="34" t="str">
        <f>C181</f>
        <v xml:space="preserve">B BEIGNETS D'ACACIA | pâtisserie--Beignets|  </v>
      </c>
      <c r="D201" s="35">
        <f>D181</f>
        <v>6</v>
      </c>
      <c r="E201" s="34" t="str">
        <f>E181</f>
        <v>couverts</v>
      </c>
      <c r="F201" s="36" t="str">
        <f>F181</f>
        <v>Recette mère ► Beignets d'acacia</v>
      </c>
      <c r="G201" s="916">
        <v>2.835E-2</v>
      </c>
      <c r="H201" s="917">
        <v>0.13</v>
      </c>
      <c r="I201" s="918">
        <v>0</v>
      </c>
      <c r="J201" s="917">
        <v>0.2</v>
      </c>
      <c r="K201" s="917">
        <v>0.23</v>
      </c>
      <c r="L201" s="917">
        <v>0.22500000000000001</v>
      </c>
      <c r="M201" s="919">
        <v>0.35</v>
      </c>
      <c r="N201" s="919">
        <v>5.0000000000000001E-3</v>
      </c>
      <c r="O201" s="919">
        <v>5.0000000000000001E-3</v>
      </c>
      <c r="P201" s="919">
        <v>1.4999999999999999E-2</v>
      </c>
      <c r="Q201" s="919">
        <v>0.1</v>
      </c>
      <c r="R201" s="919">
        <v>0.22500000000000001</v>
      </c>
      <c r="S201" s="919">
        <v>4.0000000000000001E-3</v>
      </c>
      <c r="T201" s="2469">
        <v>1E-3</v>
      </c>
      <c r="W201" s="2192" t="str">
        <f t="shared" si="23"/>
        <v>►</v>
      </c>
      <c r="X201" s="2184"/>
      <c r="Z201" s="2168" cm="1">
        <f t="array" ref="Z201">SUMPRODUCT(LEN(AA201:AG201))</f>
        <v>0</v>
      </c>
      <c r="AA201" s="2169"/>
      <c r="AB201" s="2169"/>
      <c r="AC201" s="2169"/>
      <c r="AD201" s="2169"/>
      <c r="AE201" s="2169"/>
      <c r="AF201" s="2169"/>
      <c r="AG201" s="2171"/>
      <c r="AH201" s="1659" t="s">
        <v>22</v>
      </c>
      <c r="AI201" s="463"/>
      <c r="AJ201" s="523" t="s">
        <v>566</v>
      </c>
      <c r="AK201" s="493"/>
      <c r="AL201" s="493"/>
      <c r="AM201" s="9"/>
      <c r="AN201" s="9"/>
      <c r="AO201" s="223"/>
      <c r="CG201" s="3">
        <v>1</v>
      </c>
    </row>
    <row r="202" spans="2:85" ht="21" customHeight="1" thickTop="1">
      <c r="B202" s="115" t="s">
        <v>16</v>
      </c>
      <c r="C202" s="2312" t="str">
        <f>C181</f>
        <v xml:space="preserve">B BEIGNETS D'ACACIA | pâtisserie--Beignets|  </v>
      </c>
      <c r="D202" s="2312">
        <f>D181</f>
        <v>6</v>
      </c>
      <c r="E202" s="2313" t="str">
        <f>E181</f>
        <v>couverts</v>
      </c>
      <c r="F202" s="2314" t="str">
        <f>F181</f>
        <v>Recette mère ► Beignets d'acacia</v>
      </c>
      <c r="G202" s="2315" t="str">
        <f t="shared" ref="G202:L202" si="29">G182</f>
        <v>Col.6</v>
      </c>
      <c r="H202" s="2315" t="str">
        <f t="shared" si="29"/>
        <v>Col.7</v>
      </c>
      <c r="I202" s="2315" t="str">
        <f t="shared" si="29"/>
        <v>Col.8</v>
      </c>
      <c r="J202" s="2315" t="str">
        <f t="shared" si="29"/>
        <v>Col.9</v>
      </c>
      <c r="K202" s="2315" t="str">
        <f t="shared" si="29"/>
        <v>Col.10</v>
      </c>
      <c r="L202" s="2315" t="str">
        <f t="shared" si="29"/>
        <v>Col.11</v>
      </c>
      <c r="M202" s="2316" t="s">
        <v>8590</v>
      </c>
      <c r="N202" s="1140"/>
      <c r="O202" s="184" t="s">
        <v>171</v>
      </c>
      <c r="P202" s="1140"/>
      <c r="Q202" s="1140"/>
      <c r="R202" s="1140"/>
      <c r="S202" s="1140"/>
      <c r="T202" s="1651"/>
      <c r="W202" s="2192" t="str">
        <f t="shared" si="23"/>
        <v>►</v>
      </c>
      <c r="X202" s="2184"/>
      <c r="Z202" s="2168" cm="1">
        <f t="array" ref="Z202">SUMPRODUCT(LEN(AA202:AG202))</f>
        <v>766</v>
      </c>
      <c r="AA202" s="2957" t="s">
        <v>8661</v>
      </c>
      <c r="AB202" s="2957"/>
      <c r="AC202" s="2957"/>
      <c r="AD202" s="2957"/>
      <c r="AE202" s="2957"/>
      <c r="AF202" s="2957"/>
      <c r="AG202" s="2958"/>
      <c r="AH202" s="1659" t="s">
        <v>22</v>
      </c>
      <c r="AI202" s="463"/>
      <c r="AJ202" s="524"/>
      <c r="AK202" s="525"/>
      <c r="AL202" s="2601" t="s">
        <v>569</v>
      </c>
      <c r="AM202" s="9"/>
      <c r="AN202" s="9"/>
      <c r="AO202" s="223"/>
      <c r="CG202" s="3">
        <v>1</v>
      </c>
    </row>
    <row r="203" spans="2:85" ht="21" customHeight="1">
      <c r="B203" s="2317" t="s">
        <v>11</v>
      </c>
      <c r="C203" s="1684" t="str">
        <f>C181</f>
        <v xml:space="preserve">B BEIGNETS D'ACACIA | pâtisserie--Beignets|  </v>
      </c>
      <c r="D203" s="1684">
        <f>D181</f>
        <v>6</v>
      </c>
      <c r="E203" s="1685" t="str">
        <f>E181</f>
        <v>couverts</v>
      </c>
      <c r="F203" s="1686" t="str">
        <f>F181</f>
        <v>Recette mère ► Beignets d'acacia</v>
      </c>
      <c r="G203" s="1812"/>
      <c r="H203" s="1812"/>
      <c r="I203" s="1812"/>
      <c r="J203" s="1812"/>
      <c r="K203" s="1812"/>
      <c r="L203" s="1813" t="s">
        <v>8456</v>
      </c>
      <c r="M203" s="432" t="s">
        <v>855</v>
      </c>
      <c r="N203" s="1644"/>
      <c r="O203" s="1644"/>
      <c r="P203" s="9"/>
      <c r="Q203" s="9"/>
      <c r="R203" s="9"/>
      <c r="S203" s="1646" t="s">
        <v>172</v>
      </c>
      <c r="T203" s="1647" t="s">
        <v>173</v>
      </c>
      <c r="W203" s="2318" t="str">
        <f t="shared" ref="W203:W266" si="30">B203</f>
        <v>A</v>
      </c>
      <c r="X203" s="2184"/>
      <c r="Z203" s="2168" cm="1">
        <f t="array" ref="Z203">SUMPRODUCT(LEN(AA203:AG203))</f>
        <v>0</v>
      </c>
      <c r="AA203" s="2957"/>
      <c r="AB203" s="2957"/>
      <c r="AC203" s="2957"/>
      <c r="AD203" s="2957"/>
      <c r="AE203" s="2957"/>
      <c r="AF203" s="2957"/>
      <c r="AG203" s="2958"/>
      <c r="AH203" s="1659" t="s">
        <v>22</v>
      </c>
      <c r="AI203" s="463"/>
      <c r="AJ203" s="526" t="s">
        <v>282</v>
      </c>
      <c r="AK203" s="527" t="s">
        <v>573</v>
      </c>
      <c r="AL203" s="2602"/>
      <c r="AM203" s="264"/>
      <c r="AN203" s="9"/>
      <c r="AO203" s="223"/>
      <c r="CG203" s="3">
        <v>1</v>
      </c>
    </row>
    <row r="204" spans="2:85" ht="21" customHeight="1">
      <c r="B204" s="2317" t="s">
        <v>11</v>
      </c>
      <c r="C204" s="190" t="str">
        <f>C181</f>
        <v xml:space="preserve">B BEIGNETS D'ACACIA | pâtisserie--Beignets|  </v>
      </c>
      <c r="D204" s="190">
        <f>D181</f>
        <v>6</v>
      </c>
      <c r="E204" s="191" t="str">
        <f>E181</f>
        <v>couverts</v>
      </c>
      <c r="F204" s="192" t="str">
        <f>F181</f>
        <v>Recette mère ► Beignets d'acacia</v>
      </c>
      <c r="G204" s="533"/>
      <c r="H204" s="533"/>
      <c r="I204" s="533"/>
      <c r="J204" s="533"/>
      <c r="K204" s="533"/>
      <c r="L204" s="1846">
        <v>0</v>
      </c>
      <c r="M204" s="1819" t="s">
        <v>8656</v>
      </c>
      <c r="N204" s="1644"/>
      <c r="O204" s="1644"/>
      <c r="P204" s="9"/>
      <c r="Q204" s="9"/>
      <c r="R204" s="9"/>
      <c r="S204" s="1650" t="s">
        <v>176</v>
      </c>
      <c r="T204" s="1647" t="s">
        <v>173</v>
      </c>
      <c r="W204" s="2318" t="str">
        <f t="shared" si="30"/>
        <v>A</v>
      </c>
      <c r="X204" s="2184"/>
      <c r="Z204" s="2168" cm="1">
        <f t="array" ref="Z204">SUMPRODUCT(LEN(AA204:AG204))</f>
        <v>0</v>
      </c>
      <c r="AA204" s="2957"/>
      <c r="AB204" s="2957"/>
      <c r="AC204" s="2957"/>
      <c r="AD204" s="2957"/>
      <c r="AE204" s="2957"/>
      <c r="AF204" s="2957"/>
      <c r="AG204" s="2958"/>
      <c r="AH204" s="1659" t="s">
        <v>22</v>
      </c>
      <c r="AI204" s="463"/>
      <c r="AJ204" s="528">
        <v>20</v>
      </c>
      <c r="AK204" s="111">
        <v>0.75</v>
      </c>
      <c r="AL204" s="529" t="s">
        <v>576</v>
      </c>
      <c r="AM204" s="264"/>
      <c r="AN204" s="9"/>
      <c r="AO204" s="223"/>
      <c r="CG204" s="3">
        <v>1</v>
      </c>
    </row>
    <row r="205" spans="2:85" ht="21" customHeight="1">
      <c r="B205" s="115" t="str">
        <f t="shared" ref="B205:B220" si="31">IF(OR(M205&lt;&gt; "",N205&lt;&gt;"",O205&lt;&gt;""),"A", "►")</f>
        <v>A</v>
      </c>
      <c r="C205" s="190" t="str">
        <f>C181</f>
        <v xml:space="preserve">B BEIGNETS D'ACACIA | pâtisserie--Beignets|  </v>
      </c>
      <c r="D205" s="190">
        <f>D181</f>
        <v>6</v>
      </c>
      <c r="E205" s="191" t="str">
        <f>E181</f>
        <v>couverts</v>
      </c>
      <c r="F205" s="192" t="str">
        <f>F181</f>
        <v>Recette mère ► Beignets d'acacia</v>
      </c>
      <c r="G205" s="533"/>
      <c r="H205" s="533"/>
      <c r="I205" s="533"/>
      <c r="J205" s="533"/>
      <c r="K205" s="533"/>
      <c r="L205" s="2191">
        <f>IF(ISBLANK(M205),"",LARGE(L204:L204,1)+1)</f>
        <v>1</v>
      </c>
      <c r="M205" s="1822" t="s">
        <v>8662</v>
      </c>
      <c r="N205" s="1822"/>
      <c r="O205" s="1822"/>
      <c r="P205" s="1822"/>
      <c r="Q205" s="1822"/>
      <c r="R205" s="1822"/>
      <c r="S205" s="1822"/>
      <c r="T205" s="2120"/>
      <c r="W205" s="2192" t="str">
        <f t="shared" si="30"/>
        <v>A</v>
      </c>
      <c r="X205" s="2184"/>
      <c r="Z205" s="2168" cm="1">
        <f t="array" ref="Z205">SUMPRODUCT(LEN(AA205:AG205))</f>
        <v>0</v>
      </c>
      <c r="AA205" s="2957"/>
      <c r="AB205" s="2957"/>
      <c r="AC205" s="2957"/>
      <c r="AD205" s="2957"/>
      <c r="AE205" s="2957"/>
      <c r="AF205" s="2957"/>
      <c r="AG205" s="2958"/>
      <c r="AH205" s="1659" t="s">
        <v>22</v>
      </c>
      <c r="AI205" s="463"/>
      <c r="AJ205" s="489" t="s">
        <v>577</v>
      </c>
      <c r="AK205" s="531"/>
      <c r="AL205" s="531"/>
      <c r="AM205" s="264"/>
      <c r="AN205" s="9"/>
      <c r="AO205" s="223"/>
      <c r="CG205" s="3">
        <v>1</v>
      </c>
    </row>
    <row r="206" spans="2:85" ht="21" customHeight="1">
      <c r="B206" s="115" t="str">
        <f t="shared" si="31"/>
        <v>A</v>
      </c>
      <c r="C206" s="190" t="str">
        <f>C181</f>
        <v xml:space="preserve">B BEIGNETS D'ACACIA | pâtisserie--Beignets|  </v>
      </c>
      <c r="D206" s="190">
        <f>D181</f>
        <v>6</v>
      </c>
      <c r="E206" s="191" t="str">
        <f>E181</f>
        <v>couverts</v>
      </c>
      <c r="F206" s="192" t="str">
        <f>F181</f>
        <v>Recette mère ► Beignets d'acacia</v>
      </c>
      <c r="G206" s="533"/>
      <c r="H206" s="533"/>
      <c r="I206" s="533"/>
      <c r="J206" s="533"/>
      <c r="K206" s="533"/>
      <c r="L206" s="2191">
        <f>IF(ISBLANK(M206),"",LARGE(L204:L205,1)+1)</f>
        <v>2</v>
      </c>
      <c r="M206" s="1822" t="s">
        <v>8663</v>
      </c>
      <c r="N206" s="1822"/>
      <c r="O206" s="1822"/>
      <c r="P206" s="1822"/>
      <c r="Q206" s="1822"/>
      <c r="R206" s="1822"/>
      <c r="S206" s="1822"/>
      <c r="T206" s="2120"/>
      <c r="W206" s="2192" t="str">
        <f t="shared" si="30"/>
        <v>A</v>
      </c>
      <c r="X206" s="2184"/>
      <c r="Z206" s="2168" cm="1">
        <f t="array" ref="Z206">SUMPRODUCT(LEN(AA206:AG206))</f>
        <v>0</v>
      </c>
      <c r="AA206" s="2957"/>
      <c r="AB206" s="2957"/>
      <c r="AC206" s="2957"/>
      <c r="AD206" s="2957"/>
      <c r="AE206" s="2957"/>
      <c r="AF206" s="2957"/>
      <c r="AG206" s="2958"/>
      <c r="AH206" s="1659" t="s">
        <v>22</v>
      </c>
      <c r="AI206" s="463"/>
      <c r="AJ206" s="489" t="s">
        <v>580</v>
      </c>
      <c r="AK206" s="531"/>
      <c r="AL206" s="531"/>
      <c r="AM206" s="264"/>
      <c r="AN206" s="9"/>
      <c r="AO206" s="223"/>
      <c r="CG206" s="3">
        <v>1</v>
      </c>
    </row>
    <row r="207" spans="2:85" ht="21" customHeight="1">
      <c r="B207" s="115" t="str">
        <f t="shared" si="31"/>
        <v>A</v>
      </c>
      <c r="C207" s="190" t="str">
        <f>C181</f>
        <v xml:space="preserve">B BEIGNETS D'ACACIA | pâtisserie--Beignets|  </v>
      </c>
      <c r="D207" s="190">
        <f>D181</f>
        <v>6</v>
      </c>
      <c r="E207" s="191" t="str">
        <f>E181</f>
        <v>couverts</v>
      </c>
      <c r="F207" s="192" t="str">
        <f>F181</f>
        <v>Recette mère ► Beignets d'acacia</v>
      </c>
      <c r="G207" s="533"/>
      <c r="H207" s="533"/>
      <c r="I207" s="533"/>
      <c r="J207" s="533"/>
      <c r="K207" s="533"/>
      <c r="L207" s="2191">
        <f>IF(ISBLANK(M207),"",LARGE(L204:L206,1)+1)</f>
        <v>3</v>
      </c>
      <c r="M207" s="1822" t="s">
        <v>8664</v>
      </c>
      <c r="N207" s="1822"/>
      <c r="O207" s="1822"/>
      <c r="P207" s="1822"/>
      <c r="Q207" s="1822"/>
      <c r="R207" s="1822"/>
      <c r="S207" s="1822"/>
      <c r="T207" s="2120"/>
      <c r="W207" s="2192" t="str">
        <f t="shared" si="30"/>
        <v>A</v>
      </c>
      <c r="X207" s="2184"/>
      <c r="Z207" s="2168" cm="1">
        <f t="array" ref="Z207">SUMPRODUCT(LEN(AA207:AG207))</f>
        <v>0</v>
      </c>
      <c r="AA207" s="2957"/>
      <c r="AB207" s="2957"/>
      <c r="AC207" s="2957"/>
      <c r="AD207" s="2957"/>
      <c r="AE207" s="2957"/>
      <c r="AF207" s="2957"/>
      <c r="AG207" s="2958"/>
      <c r="AH207" s="1659" t="s">
        <v>22</v>
      </c>
      <c r="AI207" s="463"/>
      <c r="AM207" s="264"/>
      <c r="AN207" s="9"/>
      <c r="AO207" s="223"/>
      <c r="CG207" s="3">
        <v>1</v>
      </c>
    </row>
    <row r="208" spans="2:85" ht="21" customHeight="1">
      <c r="B208" s="115" t="str">
        <f t="shared" si="31"/>
        <v>A</v>
      </c>
      <c r="C208" s="190" t="str">
        <f>C181</f>
        <v xml:space="preserve">B BEIGNETS D'ACACIA | pâtisserie--Beignets|  </v>
      </c>
      <c r="D208" s="190">
        <f>D181</f>
        <v>6</v>
      </c>
      <c r="E208" s="191" t="str">
        <f>E181</f>
        <v>couverts</v>
      </c>
      <c r="F208" s="192" t="str">
        <f>F181</f>
        <v>Recette mère ► Beignets d'acacia</v>
      </c>
      <c r="G208" s="533"/>
      <c r="H208" s="533"/>
      <c r="I208" s="533"/>
      <c r="J208" s="533"/>
      <c r="K208" s="533"/>
      <c r="L208" s="2191">
        <f>IF(ISBLANK(M208),"",LARGE(L204:L207,1)+1)</f>
        <v>4</v>
      </c>
      <c r="M208" s="1822" t="s">
        <v>8665</v>
      </c>
      <c r="N208" s="1822"/>
      <c r="O208" s="1822"/>
      <c r="P208" s="1822"/>
      <c r="Q208" s="1822"/>
      <c r="R208" s="1822"/>
      <c r="S208" s="1822"/>
      <c r="T208" s="2120"/>
      <c r="W208" s="2192" t="str">
        <f t="shared" si="30"/>
        <v>A</v>
      </c>
      <c r="X208" s="2184"/>
      <c r="Z208" s="2168" cm="1">
        <f t="array" ref="Z208">SUMPRODUCT(LEN(AA208:AG208))</f>
        <v>0</v>
      </c>
      <c r="AA208" s="2957"/>
      <c r="AB208" s="2957"/>
      <c r="AC208" s="2957"/>
      <c r="AD208" s="2957"/>
      <c r="AE208" s="2957"/>
      <c r="AF208" s="2957"/>
      <c r="AG208" s="2958"/>
      <c r="AH208" s="1659" t="s">
        <v>22</v>
      </c>
      <c r="AI208" s="532" t="s">
        <v>583</v>
      </c>
      <c r="AJ208" s="533"/>
      <c r="AK208" s="533"/>
      <c r="AL208" s="533"/>
      <c r="AM208" s="533"/>
      <c r="AN208" s="533"/>
      <c r="AO208" s="50"/>
      <c r="CG208" s="3">
        <v>1</v>
      </c>
    </row>
    <row r="209" spans="2:85" ht="21" customHeight="1">
      <c r="B209" s="115" t="str">
        <f t="shared" si="31"/>
        <v>A</v>
      </c>
      <c r="C209" s="190" t="str">
        <f>C181</f>
        <v xml:space="preserve">B BEIGNETS D'ACACIA | pâtisserie--Beignets|  </v>
      </c>
      <c r="D209" s="190">
        <f>D181</f>
        <v>6</v>
      </c>
      <c r="E209" s="191" t="str">
        <f>E181</f>
        <v>couverts</v>
      </c>
      <c r="F209" s="192" t="str">
        <f>F181</f>
        <v>Recette mère ► Beignets d'acacia</v>
      </c>
      <c r="G209" s="533"/>
      <c r="H209" s="533"/>
      <c r="I209" s="533"/>
      <c r="J209" s="533"/>
      <c r="K209" s="533"/>
      <c r="L209" s="2191">
        <f>IF(ISBLANK(M209),"",LARGE(L204:L208,1)+1)</f>
        <v>5</v>
      </c>
      <c r="M209" s="1822" t="s">
        <v>8666</v>
      </c>
      <c r="N209" s="1822"/>
      <c r="O209" s="1822"/>
      <c r="P209" s="1822"/>
      <c r="Q209" s="1822"/>
      <c r="R209" s="1822"/>
      <c r="S209" s="1822"/>
      <c r="T209" s="2120"/>
      <c r="W209" s="2192" t="str">
        <f t="shared" si="30"/>
        <v>A</v>
      </c>
      <c r="X209" s="2184"/>
      <c r="Z209" s="2168" cm="1">
        <f t="array" ref="Z209">SUMPRODUCT(LEN(AA209:AG209))</f>
        <v>0</v>
      </c>
      <c r="AA209" s="2957"/>
      <c r="AB209" s="2957"/>
      <c r="AC209" s="2957"/>
      <c r="AD209" s="2957"/>
      <c r="AE209" s="2957"/>
      <c r="AF209" s="2957"/>
      <c r="AG209" s="2958"/>
      <c r="AH209" s="1659" t="s">
        <v>22</v>
      </c>
      <c r="AI209" s="534"/>
      <c r="AJ209" s="49"/>
      <c r="AK209" s="49"/>
      <c r="AL209" s="49"/>
      <c r="AM209" s="49"/>
      <c r="AN209" s="49"/>
      <c r="AO209" s="50"/>
      <c r="CG209" s="3">
        <v>1</v>
      </c>
    </row>
    <row r="210" spans="2:85" ht="21" customHeight="1">
      <c r="B210" s="115" t="str">
        <f t="shared" si="31"/>
        <v>A</v>
      </c>
      <c r="C210" s="190" t="str">
        <f>C181</f>
        <v xml:space="preserve">B BEIGNETS D'ACACIA | pâtisserie--Beignets|  </v>
      </c>
      <c r="D210" s="190">
        <f>D181</f>
        <v>6</v>
      </c>
      <c r="E210" s="191" t="str">
        <f>E181</f>
        <v>couverts</v>
      </c>
      <c r="F210" s="192" t="str">
        <f>F181</f>
        <v>Recette mère ► Beignets d'acacia</v>
      </c>
      <c r="G210" s="533"/>
      <c r="H210" s="533"/>
      <c r="I210" s="533"/>
      <c r="J210" s="533"/>
      <c r="K210" s="533"/>
      <c r="L210" s="2191">
        <f>IF(ISBLANK(M210),"",LARGE(L204:L209,1)+1)</f>
        <v>6</v>
      </c>
      <c r="M210" s="1822" t="s">
        <v>8667</v>
      </c>
      <c r="N210" s="1822"/>
      <c r="O210" s="1822"/>
      <c r="P210" s="1822"/>
      <c r="Q210" s="1822"/>
      <c r="R210" s="1822"/>
      <c r="S210" s="1822"/>
      <c r="T210" s="2120"/>
      <c r="W210" s="2192" t="str">
        <f t="shared" si="30"/>
        <v>A</v>
      </c>
      <c r="X210" s="2184"/>
      <c r="Z210" s="2168" cm="1">
        <f t="array" ref="Z210">SUMPRODUCT(LEN(AA210:AG210))</f>
        <v>0</v>
      </c>
      <c r="AA210" s="2169"/>
      <c r="AB210" s="2169"/>
      <c r="AC210" s="2169"/>
      <c r="AD210" s="2169"/>
      <c r="AE210" s="2169"/>
      <c r="AF210" s="2169"/>
      <c r="AG210" s="2171"/>
      <c r="AH210" s="1659" t="s">
        <v>22</v>
      </c>
      <c r="AI210" s="535" t="s">
        <v>584</v>
      </c>
      <c r="AJ210" s="49"/>
      <c r="AK210" s="49"/>
      <c r="AL210" s="49"/>
      <c r="AM210" s="49"/>
      <c r="AN210" s="49"/>
      <c r="AO210" s="50"/>
      <c r="CG210" s="3">
        <v>1</v>
      </c>
    </row>
    <row r="211" spans="2:85" ht="21" customHeight="1">
      <c r="B211" s="115" t="str">
        <f t="shared" si="31"/>
        <v>A</v>
      </c>
      <c r="C211" s="190" t="str">
        <f>C181</f>
        <v xml:space="preserve">B BEIGNETS D'ACACIA | pâtisserie--Beignets|  </v>
      </c>
      <c r="D211" s="190">
        <f>D181</f>
        <v>6</v>
      </c>
      <c r="E211" s="191" t="str">
        <f>E181</f>
        <v>couverts</v>
      </c>
      <c r="F211" s="192" t="str">
        <f>F181</f>
        <v>Recette mère ► Beignets d'acacia</v>
      </c>
      <c r="G211" s="533"/>
      <c r="H211" s="533"/>
      <c r="I211" s="533"/>
      <c r="J211" s="533"/>
      <c r="K211" s="533"/>
      <c r="L211" s="2191">
        <f>IF(ISBLANK(M211),"",LARGE(L204:L210,1)+1)</f>
        <v>7</v>
      </c>
      <c r="M211" s="1822" t="s">
        <v>8668</v>
      </c>
      <c r="N211" s="1822"/>
      <c r="O211" s="1822"/>
      <c r="P211" s="1822"/>
      <c r="Q211" s="1822"/>
      <c r="R211" s="1822"/>
      <c r="S211" s="1822"/>
      <c r="T211" s="2120"/>
      <c r="W211" s="2192" t="str">
        <f t="shared" si="30"/>
        <v>A</v>
      </c>
      <c r="X211" s="2184"/>
      <c r="Z211" s="2168" cm="1">
        <f t="array" ref="Z211">SUMPRODUCT(LEN(AA211:AG211))</f>
        <v>0</v>
      </c>
      <c r="AA211" s="2169"/>
      <c r="AB211" s="2169"/>
      <c r="AC211" s="2169"/>
      <c r="AD211" s="2169"/>
      <c r="AE211" s="2169"/>
      <c r="AF211" s="2169"/>
      <c r="AG211" s="2171"/>
      <c r="AH211" s="1659" t="s">
        <v>22</v>
      </c>
      <c r="AI211" s="535"/>
      <c r="AJ211" s="49"/>
      <c r="AK211" s="49"/>
      <c r="AL211" s="49"/>
      <c r="AM211" s="49"/>
      <c r="AN211" s="49"/>
      <c r="AO211" s="50"/>
      <c r="CG211" s="3">
        <v>1</v>
      </c>
    </row>
    <row r="212" spans="2:85" ht="21" customHeight="1">
      <c r="B212" s="115" t="str">
        <f t="shared" si="31"/>
        <v>A</v>
      </c>
      <c r="C212" s="190" t="str">
        <f>C181</f>
        <v xml:space="preserve">B BEIGNETS D'ACACIA | pâtisserie--Beignets|  </v>
      </c>
      <c r="D212" s="190">
        <f>D181</f>
        <v>6</v>
      </c>
      <c r="E212" s="191" t="str">
        <f>E181</f>
        <v>couverts</v>
      </c>
      <c r="F212" s="192" t="str">
        <f>F181</f>
        <v>Recette mère ► Beignets d'acacia</v>
      </c>
      <c r="G212" s="533"/>
      <c r="H212" s="533"/>
      <c r="I212" s="533"/>
      <c r="J212" s="533"/>
      <c r="K212" s="533"/>
      <c r="L212" s="2191" t="str">
        <f>IF(ISBLANK(M212),"",LARGE(L204:L211,1)+1)</f>
        <v/>
      </c>
      <c r="M212" s="1822"/>
      <c r="N212" s="1822" t="s">
        <v>8669</v>
      </c>
      <c r="O212" s="1822"/>
      <c r="P212" s="1822"/>
      <c r="Q212" s="1822"/>
      <c r="R212" s="1822"/>
      <c r="S212" s="1822"/>
      <c r="T212" s="2120"/>
      <c r="W212" s="2192" t="str">
        <f t="shared" si="30"/>
        <v>A</v>
      </c>
      <c r="X212" s="2184"/>
      <c r="Z212" s="2168" cm="1">
        <f t="array" ref="Z212">SUMPRODUCT(LEN(AA212:AG212))</f>
        <v>0</v>
      </c>
      <c r="AA212" s="2169"/>
      <c r="AB212" s="2169"/>
      <c r="AC212" s="2169"/>
      <c r="AD212" s="2169"/>
      <c r="AE212" s="2169"/>
      <c r="AF212" s="2169"/>
      <c r="AG212" s="2171"/>
      <c r="AH212" s="1659" t="s">
        <v>22</v>
      </c>
      <c r="AI212" s="539" t="s">
        <v>67</v>
      </c>
      <c r="AJ212" s="13" t="s">
        <v>68</v>
      </c>
      <c r="AK212" s="13" t="s">
        <v>69</v>
      </c>
      <c r="AL212" s="13" t="s">
        <v>70</v>
      </c>
      <c r="AM212" s="13" t="s">
        <v>71</v>
      </c>
      <c r="AN212" s="13" t="s">
        <v>72</v>
      </c>
      <c r="AO212" s="50"/>
      <c r="CG212" s="3">
        <v>1</v>
      </c>
    </row>
    <row r="213" spans="2:85" ht="21" customHeight="1">
      <c r="B213" s="115" t="str">
        <f t="shared" si="31"/>
        <v>A</v>
      </c>
      <c r="C213" s="190" t="str">
        <f>C181</f>
        <v xml:space="preserve">B BEIGNETS D'ACACIA | pâtisserie--Beignets|  </v>
      </c>
      <c r="D213" s="190">
        <f>D181</f>
        <v>6</v>
      </c>
      <c r="E213" s="191" t="str">
        <f>E181</f>
        <v>couverts</v>
      </c>
      <c r="F213" s="192" t="str">
        <f>F181</f>
        <v>Recette mère ► Beignets d'acacia</v>
      </c>
      <c r="G213" s="533"/>
      <c r="H213" s="533"/>
      <c r="I213" s="533"/>
      <c r="J213" s="533"/>
      <c r="K213" s="533"/>
      <c r="L213" s="2191">
        <f>IF(ISBLANK(M213),"",LARGE(L204:L212,1)+1)</f>
        <v>8</v>
      </c>
      <c r="M213" s="1822" t="s">
        <v>8670</v>
      </c>
      <c r="N213" s="1822"/>
      <c r="O213" s="1822"/>
      <c r="P213" s="1822"/>
      <c r="Q213" s="1822"/>
      <c r="R213" s="1822"/>
      <c r="S213" s="1822"/>
      <c r="T213" s="2120"/>
      <c r="W213" s="2192" t="str">
        <f t="shared" si="30"/>
        <v>A</v>
      </c>
      <c r="X213" s="2184"/>
      <c r="Z213" s="2168" cm="1">
        <f t="array" ref="Z213">SUMPRODUCT(LEN(AA213:AG213))</f>
        <v>0</v>
      </c>
      <c r="AA213" s="2169"/>
      <c r="AB213" s="2169"/>
      <c r="AC213" s="2169"/>
      <c r="AD213" s="2169"/>
      <c r="AE213" s="2169"/>
      <c r="AF213" s="2169"/>
      <c r="AG213" s="2171"/>
      <c r="AH213" s="1659" t="s">
        <v>22</v>
      </c>
      <c r="AI213" s="541" t="s">
        <v>147</v>
      </c>
      <c r="AJ213" s="116" t="s">
        <v>102</v>
      </c>
      <c r="AK213" s="161" t="s">
        <v>148</v>
      </c>
      <c r="AL213" s="162" t="s">
        <v>149</v>
      </c>
      <c r="AM213" s="130" t="s">
        <v>150</v>
      </c>
      <c r="AN213" s="130" t="s">
        <v>111</v>
      </c>
      <c r="AO213" s="50"/>
      <c r="CG213" s="3">
        <v>1</v>
      </c>
    </row>
    <row r="214" spans="2:85" ht="21" customHeight="1">
      <c r="B214" s="115" t="str">
        <f t="shared" si="31"/>
        <v>A</v>
      </c>
      <c r="C214" s="190" t="str">
        <f>C181</f>
        <v xml:space="preserve">B BEIGNETS D'ACACIA | pâtisserie--Beignets|  </v>
      </c>
      <c r="D214" s="190">
        <f>D181</f>
        <v>6</v>
      </c>
      <c r="E214" s="191" t="str">
        <f>E181</f>
        <v>couverts</v>
      </c>
      <c r="F214" s="192" t="str">
        <f>F181</f>
        <v>Recette mère ► Beignets d'acacia</v>
      </c>
      <c r="G214" s="533"/>
      <c r="H214" s="533"/>
      <c r="I214" s="533"/>
      <c r="J214" s="533"/>
      <c r="K214" s="533"/>
      <c r="L214" s="2191">
        <f>IF(ISBLANK(M214),"",LARGE(L204:L213,1)+1)</f>
        <v>9</v>
      </c>
      <c r="M214" s="1822" t="s">
        <v>8671</v>
      </c>
      <c r="N214" s="1822"/>
      <c r="O214" s="1822"/>
      <c r="P214" s="1822"/>
      <c r="Q214" s="1822"/>
      <c r="R214" s="1822"/>
      <c r="S214" s="1822"/>
      <c r="T214" s="2120"/>
      <c r="W214" s="2192" t="str">
        <f t="shared" si="30"/>
        <v>A</v>
      </c>
      <c r="X214" s="2184"/>
      <c r="Z214" s="2168" cm="1">
        <f t="array" ref="Z214">SUMPRODUCT(LEN(AA214:AG214))</f>
        <v>0</v>
      </c>
      <c r="AA214" s="2169"/>
      <c r="AB214" s="2169"/>
      <c r="AC214" s="2169"/>
      <c r="AD214" s="2169"/>
      <c r="AE214" s="2169"/>
      <c r="AF214" s="2169"/>
      <c r="AG214" s="2171"/>
      <c r="AH214" s="1659" t="s">
        <v>22</v>
      </c>
      <c r="AI214" s="542" t="s">
        <v>162</v>
      </c>
      <c r="AJ214" s="133" t="s">
        <v>163</v>
      </c>
      <c r="AK214" s="161" t="s">
        <v>148</v>
      </c>
      <c r="AL214" s="133" t="s">
        <v>116</v>
      </c>
      <c r="AM214" s="133" t="s">
        <v>164</v>
      </c>
      <c r="AN214" s="133" t="s">
        <v>165</v>
      </c>
      <c r="AO214" s="50"/>
      <c r="CG214" s="3">
        <v>1</v>
      </c>
    </row>
    <row r="215" spans="2:85" ht="21" customHeight="1">
      <c r="B215" s="115" t="str">
        <f t="shared" si="31"/>
        <v>A</v>
      </c>
      <c r="C215" s="190" t="str">
        <f>C181</f>
        <v xml:space="preserve">B BEIGNETS D'ACACIA | pâtisserie--Beignets|  </v>
      </c>
      <c r="D215" s="190">
        <f>D181</f>
        <v>6</v>
      </c>
      <c r="E215" s="191" t="str">
        <f>E181</f>
        <v>couverts</v>
      </c>
      <c r="F215" s="192" t="str">
        <f>F181</f>
        <v>Recette mère ► Beignets d'acacia</v>
      </c>
      <c r="G215" s="533"/>
      <c r="H215" s="533"/>
      <c r="I215" s="533"/>
      <c r="J215" s="533"/>
      <c r="K215" s="533"/>
      <c r="L215" s="2191">
        <f>IF(ISBLANK(M215),"",LARGE(L204:L214,1)+1)</f>
        <v>10</v>
      </c>
      <c r="M215" s="1822" t="s">
        <v>8672</v>
      </c>
      <c r="N215" s="1822"/>
      <c r="O215" s="1822"/>
      <c r="P215" s="1822"/>
      <c r="Q215" s="1822"/>
      <c r="R215" s="1822"/>
      <c r="S215" s="1822"/>
      <c r="T215" s="2120"/>
      <c r="W215" s="2192" t="str">
        <f t="shared" si="30"/>
        <v>A</v>
      </c>
      <c r="X215" s="2184"/>
      <c r="Z215" s="2168" cm="1">
        <f t="array" ref="Z215">SUMPRODUCT(LEN(AA215:AG215))</f>
        <v>0</v>
      </c>
      <c r="AA215" s="2169"/>
      <c r="AB215" s="2169"/>
      <c r="AC215" s="2169"/>
      <c r="AD215" s="2169"/>
      <c r="AE215" s="2169"/>
      <c r="AF215" s="2169"/>
      <c r="AG215" s="2171"/>
      <c r="AH215" s="1659" t="s">
        <v>22</v>
      </c>
      <c r="AI215" s="535"/>
      <c r="AJ215" s="543" t="s">
        <v>591</v>
      </c>
      <c r="AK215" s="49"/>
      <c r="AL215" s="49"/>
      <c r="AM215" s="49"/>
      <c r="AN215" s="49"/>
      <c r="AO215" s="50"/>
      <c r="CG215" s="3">
        <v>1</v>
      </c>
    </row>
    <row r="216" spans="2:85" ht="21" customHeight="1">
      <c r="B216" s="115" t="str">
        <f t="shared" si="31"/>
        <v>A</v>
      </c>
      <c r="C216" s="190" t="str">
        <f>C181</f>
        <v xml:space="preserve">B BEIGNETS D'ACACIA | pâtisserie--Beignets|  </v>
      </c>
      <c r="D216" s="190">
        <f>D181</f>
        <v>6</v>
      </c>
      <c r="E216" s="191" t="str">
        <f>E181</f>
        <v>couverts</v>
      </c>
      <c r="F216" s="192" t="str">
        <f>F181</f>
        <v>Recette mère ► Beignets d'acacia</v>
      </c>
      <c r="G216" s="533"/>
      <c r="H216" s="533"/>
      <c r="I216" s="533"/>
      <c r="J216" s="533"/>
      <c r="K216" s="533"/>
      <c r="L216" s="2191" t="str">
        <f>IF(ISBLANK(M216),"",LARGE(L204:L215,1)+1)</f>
        <v/>
      </c>
      <c r="M216" s="1822"/>
      <c r="N216" s="1822" t="s">
        <v>8673</v>
      </c>
      <c r="O216" s="1822"/>
      <c r="P216" s="1822"/>
      <c r="Q216" s="1822"/>
      <c r="R216" s="1822"/>
      <c r="S216" s="1822"/>
      <c r="T216" s="2120"/>
      <c r="W216" s="2192" t="str">
        <f t="shared" si="30"/>
        <v>A</v>
      </c>
      <c r="X216" s="2184"/>
      <c r="Z216" s="2168" cm="1">
        <f t="array" ref="Z216">SUMPRODUCT(LEN(AA216:AG216))</f>
        <v>0</v>
      </c>
      <c r="AA216" s="2169"/>
      <c r="AB216" s="2169"/>
      <c r="AC216" s="2169"/>
      <c r="AD216" s="2169"/>
      <c r="AE216" s="2169"/>
      <c r="AF216" s="2169"/>
      <c r="AG216" s="2171"/>
      <c r="AH216" s="1659" t="s">
        <v>22</v>
      </c>
      <c r="AI216" s="544"/>
      <c r="AJ216" s="307" t="s">
        <v>595</v>
      </c>
      <c r="AK216" s="307"/>
      <c r="AL216" s="307"/>
      <c r="AM216" s="307"/>
      <c r="AN216" s="307"/>
      <c r="AO216" s="50"/>
      <c r="CG216" s="3">
        <v>1</v>
      </c>
    </row>
    <row r="217" spans="2:85" ht="21" customHeight="1">
      <c r="B217" s="115" t="str">
        <f t="shared" si="31"/>
        <v>A</v>
      </c>
      <c r="C217" s="190" t="str">
        <f>C181</f>
        <v xml:space="preserve">B BEIGNETS D'ACACIA | pâtisserie--Beignets|  </v>
      </c>
      <c r="D217" s="190">
        <f>D181</f>
        <v>6</v>
      </c>
      <c r="E217" s="191" t="str">
        <f>E181</f>
        <v>couverts</v>
      </c>
      <c r="F217" s="192" t="str">
        <f>F181</f>
        <v>Recette mère ► Beignets d'acacia</v>
      </c>
      <c r="G217" s="533"/>
      <c r="H217" s="533"/>
      <c r="I217" s="533"/>
      <c r="J217" s="533"/>
      <c r="K217" s="533"/>
      <c r="L217" s="2191" t="str">
        <f>IF(ISBLANK(M217),"",LARGE(L204:L216,1)+1)</f>
        <v/>
      </c>
      <c r="M217" s="1822"/>
      <c r="N217" s="1822" t="s">
        <v>8674</v>
      </c>
      <c r="O217" s="1822"/>
      <c r="P217" s="1822"/>
      <c r="Q217" s="1822"/>
      <c r="R217" s="1822"/>
      <c r="S217" s="1822"/>
      <c r="T217" s="2120"/>
      <c r="W217" s="2192" t="str">
        <f t="shared" si="30"/>
        <v>A</v>
      </c>
      <c r="X217" s="2184"/>
      <c r="Z217" s="2168" cm="1">
        <f t="array" ref="Z217">SUMPRODUCT(LEN(AA217:AG217))</f>
        <v>0</v>
      </c>
      <c r="AA217" s="2169"/>
      <c r="AB217" s="2169"/>
      <c r="AC217" s="2169"/>
      <c r="AD217" s="2169"/>
      <c r="AE217" s="2169"/>
      <c r="AF217" s="2169"/>
      <c r="AG217" s="2171"/>
      <c r="AH217" s="1659" t="s">
        <v>22</v>
      </c>
      <c r="AI217" s="545"/>
      <c r="AJ217" s="546" t="s">
        <v>598</v>
      </c>
      <c r="AK217" s="307"/>
      <c r="AL217" s="307"/>
      <c r="AM217" s="307"/>
      <c r="AN217" s="307"/>
      <c r="AO217" s="50"/>
      <c r="CG217" s="3">
        <v>1</v>
      </c>
    </row>
    <row r="218" spans="2:85" ht="21" customHeight="1">
      <c r="B218" s="115" t="str">
        <f t="shared" si="31"/>
        <v>►</v>
      </c>
      <c r="C218" s="190" t="str">
        <f>C181</f>
        <v xml:space="preserve">B BEIGNETS D'ACACIA | pâtisserie--Beignets|  </v>
      </c>
      <c r="D218" s="190">
        <f>D181</f>
        <v>6</v>
      </c>
      <c r="E218" s="191" t="str">
        <f>E181</f>
        <v>couverts</v>
      </c>
      <c r="F218" s="192" t="str">
        <f>F181</f>
        <v>Recette mère ► Beignets d'acacia</v>
      </c>
      <c r="G218" s="533"/>
      <c r="H218" s="533"/>
      <c r="I218" s="533"/>
      <c r="J218" s="533"/>
      <c r="K218" s="533"/>
      <c r="L218" s="2191" t="str">
        <f>IF(ISBLANK(M218),"",LARGE(L204:L217,1)+1)</f>
        <v/>
      </c>
      <c r="M218" s="1822"/>
      <c r="N218" s="1822"/>
      <c r="O218" s="1822"/>
      <c r="P218" s="1822"/>
      <c r="Q218" s="1822"/>
      <c r="R218" s="1822"/>
      <c r="S218" s="1822"/>
      <c r="T218" s="2120"/>
      <c r="W218" s="2192" t="str">
        <f t="shared" si="30"/>
        <v>►</v>
      </c>
      <c r="X218" s="2184"/>
      <c r="Z218" s="2168" cm="1">
        <f t="array" ref="Z218">SUMPRODUCT(LEN(AA218:AG218))</f>
        <v>0</v>
      </c>
      <c r="AA218" s="2169"/>
      <c r="AB218" s="2169"/>
      <c r="AC218" s="2169"/>
      <c r="AD218" s="2169"/>
      <c r="AE218" s="2169"/>
      <c r="AF218" s="2169"/>
      <c r="AG218" s="2171"/>
      <c r="AH218" s="1659" t="s">
        <v>22</v>
      </c>
      <c r="AI218" s="545"/>
      <c r="AJ218" s="546" t="s">
        <v>602</v>
      </c>
      <c r="AK218" s="307"/>
      <c r="AL218" s="307"/>
      <c r="AM218" s="307"/>
      <c r="AN218" s="307"/>
      <c r="AO218" s="50"/>
      <c r="CG218" s="3">
        <v>1</v>
      </c>
    </row>
    <row r="219" spans="2:85" ht="21" customHeight="1">
      <c r="B219" s="115" t="str">
        <f t="shared" si="31"/>
        <v>►</v>
      </c>
      <c r="C219" s="190" t="str">
        <f>C181</f>
        <v xml:space="preserve">B BEIGNETS D'ACACIA | pâtisserie--Beignets|  </v>
      </c>
      <c r="D219" s="190">
        <f>D181</f>
        <v>6</v>
      </c>
      <c r="E219" s="191" t="str">
        <f>E181</f>
        <v>couverts</v>
      </c>
      <c r="F219" s="192" t="str">
        <f>F181</f>
        <v>Recette mère ► Beignets d'acacia</v>
      </c>
      <c r="G219" s="533"/>
      <c r="H219" s="533"/>
      <c r="I219" s="533"/>
      <c r="J219" s="533"/>
      <c r="K219" s="533"/>
      <c r="L219" s="2191" t="str">
        <f>IF(ISBLANK(M219),"",LARGE(L204:L218,1)+1)</f>
        <v/>
      </c>
      <c r="M219" s="1822"/>
      <c r="N219" s="1822"/>
      <c r="O219" s="1822"/>
      <c r="P219" s="1822"/>
      <c r="Q219" s="1822"/>
      <c r="R219" s="1822"/>
      <c r="S219" s="1822"/>
      <c r="T219" s="2120"/>
      <c r="W219" s="2192" t="str">
        <f t="shared" si="30"/>
        <v>►</v>
      </c>
      <c r="X219" s="2184"/>
      <c r="Z219" s="2168" cm="1">
        <f t="array" ref="Z219">SUMPRODUCT(LEN(AA219:AG219))</f>
        <v>0</v>
      </c>
      <c r="AA219" s="2169"/>
      <c r="AB219" s="2169"/>
      <c r="AC219" s="2169"/>
      <c r="AD219" s="2169"/>
      <c r="AE219" s="2169"/>
      <c r="AF219" s="2169"/>
      <c r="AG219" s="2171"/>
      <c r="AH219" s="1659" t="s">
        <v>22</v>
      </c>
      <c r="AI219" s="48"/>
      <c r="AJ219" s="307"/>
      <c r="AK219" s="307"/>
      <c r="AL219" s="307"/>
      <c r="AM219" s="307"/>
      <c r="AN219" s="307"/>
      <c r="AO219" s="547"/>
      <c r="CG219" s="3">
        <v>1</v>
      </c>
    </row>
    <row r="220" spans="2:85" ht="21" customHeight="1">
      <c r="B220" s="115" t="str">
        <f t="shared" si="31"/>
        <v>►</v>
      </c>
      <c r="C220" s="190" t="str">
        <f>C181</f>
        <v xml:space="preserve">B BEIGNETS D'ACACIA | pâtisserie--Beignets|  </v>
      </c>
      <c r="D220" s="190">
        <f>D181</f>
        <v>6</v>
      </c>
      <c r="E220" s="191" t="str">
        <f>E181</f>
        <v>couverts</v>
      </c>
      <c r="F220" s="192" t="str">
        <f>F181</f>
        <v>Recette mère ► Beignets d'acacia</v>
      </c>
      <c r="G220" s="533"/>
      <c r="H220" s="533"/>
      <c r="I220" s="533"/>
      <c r="J220" s="533"/>
      <c r="K220" s="533"/>
      <c r="L220" s="2191" t="str">
        <f>IF(ISBLANK(M220),"",LARGE(L204:L219,1)+1)</f>
        <v/>
      </c>
      <c r="M220" s="1822"/>
      <c r="N220" s="1822"/>
      <c r="O220" s="1822"/>
      <c r="P220" s="1822"/>
      <c r="Q220" s="1822"/>
      <c r="R220" s="1822"/>
      <c r="S220" s="1822"/>
      <c r="T220" s="2120"/>
      <c r="W220" s="2192" t="str">
        <f t="shared" si="30"/>
        <v>►</v>
      </c>
      <c r="X220" s="2184"/>
      <c r="Z220" s="2168" cm="1">
        <f t="array" ref="Z220">SUMPRODUCT(LEN(AA220:AG220))</f>
        <v>0</v>
      </c>
      <c r="AA220" s="2169"/>
      <c r="AB220" s="2169"/>
      <c r="AC220" s="2169"/>
      <c r="AD220" s="2169"/>
      <c r="AE220" s="2169"/>
      <c r="AF220" s="2169"/>
      <c r="AG220" s="2171"/>
      <c r="AH220" s="1659" t="s">
        <v>22</v>
      </c>
      <c r="AI220" s="532" t="s">
        <v>583</v>
      </c>
      <c r="AJ220" s="533"/>
      <c r="AK220" s="533"/>
      <c r="AL220" s="533"/>
      <c r="AM220" s="533"/>
      <c r="AN220" s="533"/>
      <c r="AO220" s="548"/>
      <c r="CG220" s="3">
        <v>1</v>
      </c>
    </row>
    <row r="221" spans="2:85" ht="21" customHeight="1" thickBot="1">
      <c r="B221" s="115" t="str">
        <f>IF(OR(G221&lt;&gt;"",H221&lt;&gt; "",I221&lt;&gt;"",J221&lt;&gt;""),"A", "►")</f>
        <v>A</v>
      </c>
      <c r="C221" s="190" t="str">
        <f>C181</f>
        <v xml:space="preserve">B BEIGNETS D'ACACIA | pâtisserie--Beignets|  </v>
      </c>
      <c r="D221" s="190">
        <f>D181</f>
        <v>6</v>
      </c>
      <c r="E221" s="191" t="str">
        <f>E181</f>
        <v>couverts</v>
      </c>
      <c r="F221" s="192" t="str">
        <f>F181</f>
        <v>Recette mère ► Beignets d'acacia</v>
      </c>
      <c r="G221" s="201"/>
      <c r="H221" s="2319" t="s">
        <v>216</v>
      </c>
      <c r="I221" s="206" t="s">
        <v>1419</v>
      </c>
      <c r="J221" s="206"/>
      <c r="K221" s="206"/>
      <c r="L221" s="206"/>
      <c r="M221" s="206"/>
      <c r="N221" s="206"/>
      <c r="O221" s="206"/>
      <c r="P221" s="206"/>
      <c r="Q221" s="206"/>
      <c r="R221" s="206"/>
      <c r="S221" s="206"/>
      <c r="T221" s="1145"/>
      <c r="W221" s="2192" t="str">
        <f t="shared" si="30"/>
        <v>A</v>
      </c>
      <c r="X221" s="2184"/>
      <c r="Z221" s="2168" cm="1">
        <f t="array" ref="Z221">SUMPRODUCT(LEN(AA221:AG221))</f>
        <v>0</v>
      </c>
      <c r="AA221" s="2169"/>
      <c r="AB221" s="2169"/>
      <c r="AC221" s="2169"/>
      <c r="AD221" s="2169"/>
      <c r="AE221" s="2169"/>
      <c r="AF221" s="2169"/>
      <c r="AG221" s="2171"/>
      <c r="AH221" s="1659" t="s">
        <v>22</v>
      </c>
      <c r="AI221" s="534"/>
      <c r="AJ221" s="49"/>
      <c r="AK221" s="49"/>
      <c r="AL221" s="49"/>
      <c r="AM221" s="49"/>
      <c r="AN221" s="49"/>
      <c r="AO221" s="50"/>
      <c r="CG221" s="3">
        <v>1</v>
      </c>
    </row>
    <row r="222" spans="2:85" ht="21" customHeight="1">
      <c r="B222" s="115" t="str">
        <f>IF(OR(G222&lt;&gt;"",H222&lt;&gt; "",I222&lt;&gt;"",J222&lt;&gt;""),"A", "►")</f>
        <v>►</v>
      </c>
      <c r="C222" s="190" t="str">
        <f>C181</f>
        <v xml:space="preserve">B BEIGNETS D'ACACIA | pâtisserie--Beignets|  </v>
      </c>
      <c r="D222" s="190">
        <f>D181</f>
        <v>6</v>
      </c>
      <c r="E222" s="191" t="str">
        <f>E181</f>
        <v>couverts</v>
      </c>
      <c r="F222" s="192" t="str">
        <f>F181</f>
        <v>Recette mère ► Beignets d'acacia</v>
      </c>
      <c r="G222" s="1828"/>
      <c r="H222" s="1829"/>
      <c r="I222" s="1829"/>
      <c r="J222" s="1829"/>
      <c r="K222" s="1829"/>
      <c r="L222" s="1829"/>
      <c r="M222" s="1830" t="s">
        <v>205</v>
      </c>
      <c r="N222" s="235"/>
      <c r="O222" s="235"/>
      <c r="P222" s="235"/>
      <c r="Q222" s="235"/>
      <c r="R222" s="235"/>
      <c r="S222" s="235"/>
      <c r="T222" s="1146"/>
      <c r="W222" s="2192" t="str">
        <f t="shared" si="30"/>
        <v>►</v>
      </c>
      <c r="X222" s="2184"/>
      <c r="Z222" s="2168" cm="1">
        <f t="array" ref="Z222">SUMPRODUCT(LEN(AA222:AG222))</f>
        <v>0</v>
      </c>
      <c r="AA222" s="2169"/>
      <c r="AB222" s="2169"/>
      <c r="AC222" s="2169"/>
      <c r="AD222" s="2169"/>
      <c r="AE222" s="2169"/>
      <c r="AF222" s="2169"/>
      <c r="AG222" s="2171"/>
      <c r="AH222" s="1659" t="s">
        <v>22</v>
      </c>
      <c r="AI222" s="535"/>
      <c r="AJ222" s="403" t="s">
        <v>610</v>
      </c>
      <c r="AK222" s="49"/>
      <c r="AL222" s="49"/>
      <c r="AM222" s="49"/>
      <c r="AN222" s="49"/>
      <c r="AO222" s="50"/>
      <c r="CG222" s="3">
        <v>1</v>
      </c>
    </row>
    <row r="223" spans="2:85" ht="21" customHeight="1">
      <c r="B223" s="115" t="s">
        <v>16</v>
      </c>
      <c r="C223" s="190" t="str">
        <f>C181</f>
        <v xml:space="preserve">B BEIGNETS D'ACACIA | pâtisserie--Beignets|  </v>
      </c>
      <c r="D223" s="190">
        <f>D181</f>
        <v>6</v>
      </c>
      <c r="E223" s="191" t="str">
        <f>E181</f>
        <v>couverts</v>
      </c>
      <c r="F223" s="192" t="str">
        <f>F181</f>
        <v>Recette mère ► Beignets d'acacia</v>
      </c>
      <c r="G223" s="1147"/>
      <c r="H223" s="1147"/>
      <c r="I223" s="1147" t="s">
        <v>209</v>
      </c>
      <c r="J223" s="239" t="s">
        <v>8675</v>
      </c>
      <c r="K223" s="531"/>
      <c r="L223" s="531"/>
      <c r="M223" s="531"/>
      <c r="N223" s="531"/>
      <c r="O223" s="531"/>
      <c r="P223" s="531"/>
      <c r="Q223" s="531"/>
      <c r="R223" s="531"/>
      <c r="S223" s="9"/>
      <c r="T223" s="41"/>
      <c r="W223" s="2192" t="str">
        <f t="shared" si="30"/>
        <v>►</v>
      </c>
      <c r="X223" s="2184"/>
      <c r="Z223" s="2168" cm="1">
        <f t="array" ref="Z223">SUMPRODUCT(LEN(AA223:AG223))</f>
        <v>0</v>
      </c>
      <c r="AA223" s="2169"/>
      <c r="AB223" s="2169"/>
      <c r="AC223" s="2169"/>
      <c r="AD223" s="2169"/>
      <c r="AE223" s="2169"/>
      <c r="AF223" s="2169"/>
      <c r="AG223" s="2171"/>
      <c r="AH223" s="1659" t="s">
        <v>22</v>
      </c>
      <c r="AI223" s="535"/>
      <c r="AJ223" s="403"/>
      <c r="AK223" s="49"/>
      <c r="AL223" s="49"/>
      <c r="AM223" s="49"/>
      <c r="AN223" s="49"/>
      <c r="AO223" s="50"/>
      <c r="CG223" s="3">
        <v>1</v>
      </c>
    </row>
    <row r="224" spans="2:85" ht="21" customHeight="1">
      <c r="B224" s="2317" t="s">
        <v>11</v>
      </c>
      <c r="C224" s="243" t="str">
        <f>C181</f>
        <v xml:space="preserve">B BEIGNETS D'ACACIA | pâtisserie--Beignets|  </v>
      </c>
      <c r="D224" s="243">
        <f>D181</f>
        <v>6</v>
      </c>
      <c r="E224" s="244" t="str">
        <f>E181</f>
        <v>couverts</v>
      </c>
      <c r="F224" s="245" t="str">
        <f>F181</f>
        <v>Recette mère ► Beignets d'acacia</v>
      </c>
      <c r="G224" s="246" t="s">
        <v>8459</v>
      </c>
      <c r="H224" s="247"/>
      <c r="I224" s="248"/>
      <c r="J224" s="249"/>
      <c r="K224" s="248"/>
      <c r="L224" s="248"/>
      <c r="M224" s="248"/>
      <c r="N224" s="248"/>
      <c r="O224" s="248"/>
      <c r="P224" s="248"/>
      <c r="Q224" s="248"/>
      <c r="R224" s="248"/>
      <c r="S224" s="248"/>
      <c r="T224" s="604"/>
      <c r="W224" s="2318" t="str">
        <f t="shared" si="30"/>
        <v>A</v>
      </c>
      <c r="X224" s="2184"/>
      <c r="Z224" s="2168" cm="1">
        <f t="array" ref="Z224">SUMPRODUCT(LEN(AA224:AG224))</f>
        <v>0</v>
      </c>
      <c r="AA224" s="2169"/>
      <c r="AB224" s="2169"/>
      <c r="AC224" s="2169"/>
      <c r="AD224" s="2169"/>
      <c r="AE224" s="2169"/>
      <c r="AF224" s="2169"/>
      <c r="AG224" s="2171"/>
      <c r="AH224" s="1659" t="s">
        <v>22</v>
      </c>
      <c r="AI224" s="539" t="s">
        <v>73</v>
      </c>
      <c r="AJ224" s="13" t="s">
        <v>74</v>
      </c>
      <c r="AK224" s="13" t="s">
        <v>75</v>
      </c>
      <c r="AL224" s="13" t="s">
        <v>76</v>
      </c>
      <c r="AM224" s="13" t="s">
        <v>77</v>
      </c>
      <c r="AN224" s="13" t="s">
        <v>78</v>
      </c>
      <c r="AO224" s="552" t="s">
        <v>79</v>
      </c>
      <c r="CG224" s="3">
        <v>1</v>
      </c>
    </row>
    <row r="225" spans="2:85" ht="21" customHeight="1" thickBot="1">
      <c r="B225" s="2320" t="s">
        <v>11</v>
      </c>
      <c r="C225" s="2321"/>
      <c r="D225" s="2321"/>
      <c r="E225" s="2321"/>
      <c r="F225" s="2322"/>
      <c r="G225" s="2319" t="s">
        <v>216</v>
      </c>
      <c r="H225" s="2323" t="str">
        <f ca="1">CELL("nomfichier")</f>
        <v>D:\Données\1.UPRT\0-UPRT.fait\1-UPRT.FR-SITE-WEB\ff-fiches-fabrications\ff.fiches.fabrication.2023\ffr.restaurant.2023\[ff.FICHE.TRILINGUE.19.COLONNES.01.12.2025.xlsx]Nota.ES</v>
      </c>
      <c r="I225" s="2323"/>
      <c r="J225" s="2323"/>
      <c r="K225" s="2323"/>
      <c r="L225" s="2323"/>
      <c r="M225" s="2323"/>
      <c r="N225" s="2323"/>
      <c r="O225" s="2323"/>
      <c r="P225" s="2323"/>
      <c r="Q225" s="2323"/>
      <c r="R225" s="2323"/>
      <c r="S225" s="2323"/>
      <c r="T225" s="2324"/>
      <c r="W225" s="2325" t="str">
        <f t="shared" si="30"/>
        <v>A</v>
      </c>
      <c r="X225" s="2184"/>
      <c r="Z225" s="2203">
        <v>9</v>
      </c>
      <c r="AA225" s="2204">
        <v>12</v>
      </c>
      <c r="AB225" s="2204">
        <v>12</v>
      </c>
      <c r="AC225" s="2204">
        <v>3</v>
      </c>
      <c r="AD225" s="2204">
        <v>9</v>
      </c>
      <c r="AE225" s="2204">
        <v>12</v>
      </c>
      <c r="AF225" s="2204">
        <v>13</v>
      </c>
      <c r="AG225" s="2205">
        <v>40</v>
      </c>
      <c r="AH225" s="1659" t="s">
        <v>22</v>
      </c>
      <c r="AI225" s="553" t="s">
        <v>0</v>
      </c>
      <c r="AJ225" s="104" t="s">
        <v>99</v>
      </c>
      <c r="AK225" s="104" t="s">
        <v>151</v>
      </c>
      <c r="AL225" s="104" t="s">
        <v>152</v>
      </c>
      <c r="AM225" s="121" t="s">
        <v>106</v>
      </c>
      <c r="AN225" s="121" t="s">
        <v>153</v>
      </c>
      <c r="AO225" s="554" t="s">
        <v>154</v>
      </c>
      <c r="CG225" s="3">
        <v>1</v>
      </c>
    </row>
    <row r="226" spans="2:85" ht="21" customHeight="1" thickBot="1">
      <c r="B226" s="2206" t="s">
        <v>11</v>
      </c>
      <c r="C226" s="910" t="s">
        <v>8604</v>
      </c>
      <c r="D226" s="910"/>
      <c r="E226" s="533"/>
      <c r="F226" s="533"/>
      <c r="G226" s="533"/>
      <c r="H226" s="533"/>
      <c r="I226" s="533"/>
      <c r="J226" s="533"/>
      <c r="K226" s="533"/>
      <c r="L226" s="2207" t="s">
        <v>8605</v>
      </c>
      <c r="M226" s="1948"/>
      <c r="N226" s="1948"/>
      <c r="O226" s="1949"/>
      <c r="P226" s="1949"/>
      <c r="Q226" s="1949"/>
      <c r="R226" s="1949"/>
      <c r="S226" s="1852"/>
      <c r="T226" s="2208" t="s">
        <v>1923</v>
      </c>
      <c r="W226" s="2209" t="str">
        <f t="shared" si="30"/>
        <v>A</v>
      </c>
      <c r="X226" s="2184"/>
      <c r="Z226"/>
      <c r="AA226"/>
      <c r="AB226"/>
      <c r="AC226"/>
      <c r="AD226"/>
      <c r="AE226"/>
      <c r="AF226"/>
      <c r="AG226"/>
      <c r="AH226" s="1659" t="s">
        <v>22</v>
      </c>
      <c r="AI226" s="555" t="s">
        <v>121</v>
      </c>
      <c r="AJ226" s="173" t="s">
        <v>166</v>
      </c>
      <c r="AK226" s="173" t="s">
        <v>167</v>
      </c>
      <c r="AL226" s="121" t="s">
        <v>168</v>
      </c>
      <c r="AM226" s="121" t="s">
        <v>169</v>
      </c>
      <c r="AN226" s="121" t="s">
        <v>107</v>
      </c>
      <c r="AO226" s="174" t="s">
        <v>170</v>
      </c>
      <c r="CG226" s="3">
        <v>1</v>
      </c>
    </row>
    <row r="227" spans="2:85" ht="21" customHeight="1">
      <c r="B227" s="22" t="s">
        <v>11</v>
      </c>
      <c r="C227" s="2326" t="str">
        <f>C233</f>
        <v xml:space="preserve">B BEIGNETS D'ACACIA | pâtisserie--Beignets|  </v>
      </c>
      <c r="D227" s="2327">
        <f>D233</f>
        <v>6</v>
      </c>
      <c r="E227" s="2327" t="str">
        <f>E233</f>
        <v>personnes</v>
      </c>
      <c r="F227" s="2328" t="str">
        <f>F233</f>
        <v>Recette mère ► Beignets d'acacia</v>
      </c>
      <c r="G227" s="2329" t="s">
        <v>22</v>
      </c>
      <c r="H227" s="2330" t="s">
        <v>23</v>
      </c>
      <c r="I227" s="2330"/>
      <c r="J227" s="3027" t="s">
        <v>8565</v>
      </c>
      <c r="K227" s="3027"/>
      <c r="L227" s="3027"/>
      <c r="M227" s="3027"/>
      <c r="N227" s="3027"/>
      <c r="O227" s="3027"/>
      <c r="P227" s="3027"/>
      <c r="Q227" s="3027"/>
      <c r="R227" s="2539" t="s">
        <v>8566</v>
      </c>
      <c r="S227" s="2539"/>
      <c r="T227" s="2959" t="str">
        <f>UPPER(LEFT(J227,1))</f>
        <v>B</v>
      </c>
      <c r="W227" s="2155" t="str">
        <f t="shared" si="30"/>
        <v>A</v>
      </c>
      <c r="X227" s="2184"/>
      <c r="Z227" s="2938" t="s">
        <v>2593</v>
      </c>
      <c r="AA227" s="2939"/>
      <c r="AB227" s="2939"/>
      <c r="AC227" s="2939"/>
      <c r="AD227" s="2939"/>
      <c r="AE227" s="2939"/>
      <c r="AF227" s="2939"/>
      <c r="AG227" s="2940"/>
      <c r="AH227" s="1659" t="s">
        <v>22</v>
      </c>
      <c r="AI227" s="535"/>
      <c r="AJ227" s="543" t="s">
        <v>614</v>
      </c>
      <c r="AK227" s="49"/>
      <c r="AL227" s="49"/>
      <c r="AM227" s="49"/>
      <c r="AN227" s="49"/>
      <c r="AO227" s="50"/>
      <c r="CG227" s="3">
        <v>1</v>
      </c>
    </row>
    <row r="228" spans="2:85" ht="21" customHeight="1">
      <c r="B228" s="2331" t="s">
        <v>11</v>
      </c>
      <c r="C228" s="2332" t="str">
        <f>C233</f>
        <v xml:space="preserve">B BEIGNETS D'ACACIA | pâtisserie--Beignets|  </v>
      </c>
      <c r="D228" s="2333">
        <f>D233</f>
        <v>6</v>
      </c>
      <c r="E228" s="2333" t="str">
        <f>E233</f>
        <v>personnes</v>
      </c>
      <c r="F228" s="2334" t="str">
        <f>F233</f>
        <v>Recette mère ► Beignets d'acacia</v>
      </c>
      <c r="G228" s="2335" t="s">
        <v>29</v>
      </c>
      <c r="H228" s="2336" t="s">
        <v>865</v>
      </c>
      <c r="I228" s="2336"/>
      <c r="J228" s="3028"/>
      <c r="K228" s="3028"/>
      <c r="L228" s="3028"/>
      <c r="M228" s="3028"/>
      <c r="N228" s="3028"/>
      <c r="O228" s="3028"/>
      <c r="P228" s="3028"/>
      <c r="Q228" s="3028"/>
      <c r="R228" s="2540"/>
      <c r="S228" s="2540"/>
      <c r="T228" s="2960"/>
      <c r="W228" s="2337" t="str">
        <f t="shared" si="30"/>
        <v>A</v>
      </c>
      <c r="X228" s="2184"/>
      <c r="Z228" s="2930" t="s">
        <v>1691</v>
      </c>
      <c r="AA228" s="2931" t="s">
        <v>8568</v>
      </c>
      <c r="AB228" s="2931"/>
      <c r="AC228" s="2931"/>
      <c r="AD228" s="2931"/>
      <c r="AE228" s="2931"/>
      <c r="AF228" s="2931"/>
      <c r="AG228" s="2932"/>
      <c r="AH228" s="1659" t="s">
        <v>22</v>
      </c>
      <c r="AI228" s="544"/>
      <c r="AJ228" s="307" t="s">
        <v>617</v>
      </c>
      <c r="AK228" s="49"/>
      <c r="AL228" s="49"/>
      <c r="AM228" s="49"/>
      <c r="AN228" s="49"/>
      <c r="AO228" s="50"/>
      <c r="CG228" s="3">
        <v>1</v>
      </c>
    </row>
    <row r="229" spans="2:85" ht="21" customHeight="1">
      <c r="B229" s="2331" t="s">
        <v>11</v>
      </c>
      <c r="C229" s="34" t="str">
        <f>C233</f>
        <v xml:space="preserve">B BEIGNETS D'ACACIA | pâtisserie--Beignets|  </v>
      </c>
      <c r="D229" s="35">
        <f>D233</f>
        <v>6</v>
      </c>
      <c r="E229" s="35" t="str">
        <f>E233</f>
        <v>personnes</v>
      </c>
      <c r="F229" s="36" t="str">
        <f>F233</f>
        <v>Recette mère ► Beignets d'acacia</v>
      </c>
      <c r="G229" s="1770"/>
      <c r="H229" s="1771"/>
      <c r="I229" s="37"/>
      <c r="J229" s="38" t="s">
        <v>32</v>
      </c>
      <c r="K229" s="39" t="s">
        <v>8676</v>
      </c>
      <c r="L229" s="9"/>
      <c r="M229" s="39"/>
      <c r="N229" s="39"/>
      <c r="O229" s="39"/>
      <c r="P229" s="40"/>
      <c r="Q229" s="9"/>
      <c r="R229" s="9"/>
      <c r="S229" s="9"/>
      <c r="T229" s="41"/>
      <c r="W229" s="2337" t="str">
        <f t="shared" si="30"/>
        <v>A</v>
      </c>
      <c r="X229" s="2184"/>
      <c r="Z229" s="2930"/>
      <c r="AA229" s="2931"/>
      <c r="AB229" s="2931"/>
      <c r="AC229" s="2931"/>
      <c r="AD229" s="2931"/>
      <c r="AE229" s="2931"/>
      <c r="AF229" s="2931"/>
      <c r="AG229" s="2932"/>
      <c r="AH229" s="1659" t="s">
        <v>22</v>
      </c>
      <c r="AI229" s="545"/>
      <c r="AJ229" s="546" t="s">
        <v>620</v>
      </c>
      <c r="AK229" s="49"/>
      <c r="AL229" s="49"/>
      <c r="AM229" s="49"/>
      <c r="AN229" s="49"/>
      <c r="AO229" s="50"/>
      <c r="CG229" s="3">
        <v>1</v>
      </c>
    </row>
    <row r="230" spans="2:85" ht="21" customHeight="1">
      <c r="B230" s="2331" t="s">
        <v>11</v>
      </c>
      <c r="C230" s="34" t="str">
        <f>C233</f>
        <v xml:space="preserve">B BEIGNETS D'ACACIA | pâtisserie--Beignets|  </v>
      </c>
      <c r="D230" s="35">
        <f>D233</f>
        <v>6</v>
      </c>
      <c r="E230" s="35" t="str">
        <f>E233</f>
        <v>personnes</v>
      </c>
      <c r="F230" s="36" t="str">
        <f>F233</f>
        <v>Recette mère ► Beignets d'acacia</v>
      </c>
      <c r="G230" s="42" t="s">
        <v>33</v>
      </c>
      <c r="H230" s="43"/>
      <c r="I230" s="43"/>
      <c r="J230" s="44" t="s">
        <v>34</v>
      </c>
      <c r="K230" s="2522" t="str">
        <f>L233&amp;" "&amp;M233&amp;" ► Famille = "&amp;R227&amp;" ► "&amp;J227&amp;" "&amp;P230&amp;" "&amp;R230&amp;" "&amp;S230&amp;" "&amp;T230</f>
        <v>Recette mère ► Beignets d'acacia ► Famille = pâtisserie--Beignets ► BEIGNETS D'ACACIA  ⓫  Dupliquée pour 50 personnes</v>
      </c>
      <c r="L230" s="2522"/>
      <c r="M230" s="2522"/>
      <c r="N230" s="2522"/>
      <c r="O230" s="2522"/>
      <c r="P230" s="2522"/>
      <c r="Q230" s="9"/>
      <c r="R230" s="1773" t="s">
        <v>36</v>
      </c>
      <c r="S230" s="158">
        <v>50</v>
      </c>
      <c r="T230" s="47" t="str">
        <f>T232</f>
        <v>personnes</v>
      </c>
      <c r="W230" s="2337" t="str">
        <f t="shared" si="30"/>
        <v>A</v>
      </c>
      <c r="X230" s="2184"/>
      <c r="Z230" s="2168" cm="1">
        <f t="array" ref="Z230">SUMPRODUCT(LEN(AA230:AG230))</f>
        <v>31</v>
      </c>
      <c r="AA230" s="2169"/>
      <c r="AB230" s="2169"/>
      <c r="AC230" s="2169"/>
      <c r="AD230" s="2266" t="s">
        <v>8677</v>
      </c>
      <c r="AE230" s="2169"/>
      <c r="AF230" s="2169"/>
      <c r="AG230" s="2171"/>
      <c r="AH230" s="1659" t="s">
        <v>22</v>
      </c>
      <c r="AI230" s="545"/>
      <c r="AJ230" s="546" t="s">
        <v>623</v>
      </c>
      <c r="AK230" s="49"/>
      <c r="AL230" s="49"/>
      <c r="AM230" s="49"/>
      <c r="AN230" s="49"/>
      <c r="AO230" s="50"/>
      <c r="CG230" s="3">
        <v>1</v>
      </c>
    </row>
    <row r="231" spans="2:85" ht="21" customHeight="1">
      <c r="B231" s="2331" t="s">
        <v>11</v>
      </c>
      <c r="C231" s="34" t="str">
        <f>C233</f>
        <v xml:space="preserve">B BEIGNETS D'ACACIA | pâtisserie--Beignets|  </v>
      </c>
      <c r="D231" s="35">
        <f>D233</f>
        <v>6</v>
      </c>
      <c r="E231" s="35" t="str">
        <f>E233</f>
        <v>personnes</v>
      </c>
      <c r="F231" s="36" t="str">
        <f>F233</f>
        <v>Recette mère ► Beignets d'acacia</v>
      </c>
      <c r="G231" s="1774">
        <v>6</v>
      </c>
      <c r="H231" s="1775" t="s">
        <v>8571</v>
      </c>
      <c r="I231" s="42"/>
      <c r="J231" s="42"/>
      <c r="K231" s="2522"/>
      <c r="L231" s="2522"/>
      <c r="M231" s="2522"/>
      <c r="N231" s="2522"/>
      <c r="O231" s="2522"/>
      <c r="P231" s="2522"/>
      <c r="Q231" s="9"/>
      <c r="R231" s="931"/>
      <c r="S231" s="53" t="s">
        <v>41</v>
      </c>
      <c r="T231" s="54" t="s">
        <v>42</v>
      </c>
      <c r="W231" s="2337" t="str">
        <f t="shared" si="30"/>
        <v>A</v>
      </c>
      <c r="X231" s="2184"/>
      <c r="Z231" s="2168" cm="1">
        <f t="array" ref="Z231">SUMPRODUCT(LEN(AA231:AG231))</f>
        <v>0</v>
      </c>
      <c r="AA231" s="2169"/>
      <c r="AB231" s="2169"/>
      <c r="AC231" s="2169"/>
      <c r="AD231" s="2169"/>
      <c r="AE231" s="2169"/>
      <c r="AF231" s="2169"/>
      <c r="AG231" s="2171"/>
      <c r="AH231" s="1659" t="s">
        <v>22</v>
      </c>
      <c r="AI231" s="545"/>
      <c r="AJ231" s="49"/>
      <c r="AK231" s="49"/>
      <c r="AL231" s="49"/>
      <c r="AM231" s="49"/>
      <c r="AN231" s="49"/>
      <c r="AO231" s="50"/>
      <c r="CG231" s="3">
        <v>1</v>
      </c>
    </row>
    <row r="232" spans="2:85" ht="21" customHeight="1">
      <c r="B232" s="2331" t="s">
        <v>16</v>
      </c>
      <c r="C232" s="34" t="str">
        <f>C233</f>
        <v xml:space="preserve">B BEIGNETS D'ACACIA | pâtisserie--Beignets|  </v>
      </c>
      <c r="D232" s="35">
        <f>D233</f>
        <v>6</v>
      </c>
      <c r="E232" s="35" t="str">
        <f>E233</f>
        <v>personnes</v>
      </c>
      <c r="F232" s="36" t="str">
        <f>F233</f>
        <v>Recette mère ► Beignets d'acacia</v>
      </c>
      <c r="G232" s="59"/>
      <c r="H232" s="1638" t="s">
        <v>8365</v>
      </c>
      <c r="I232" s="2532">
        <f>P249</f>
        <v>0.75719999999999998</v>
      </c>
      <c r="J232" s="2532"/>
      <c r="K232" s="1639" t="str" cm="1">
        <f t="array" ref="K232">"1= "&amp;IF(OR(G231&lt;=0,I232=""),"",_xlfn.LET(_xlpm.kg,IF(ISNUMBER(I232),I232,VALEUR(SUBSTITUTE(SUBSTITUTE(SUBSTITUTE(LOWER(I232),"kg",""),",",".")," ",""))),TEXT(ROUND(_xlpm.kg*1000/G231,2),"0.##")&amp;" g"))</f>
        <v>1= 126.2 g</v>
      </c>
      <c r="L232" s="1640">
        <f>IFERROR(S230/S232,0)</f>
        <v>8.3333333333333339</v>
      </c>
      <c r="M232" s="61"/>
      <c r="N232" s="61"/>
      <c r="O232" s="61"/>
      <c r="Q232" s="9"/>
      <c r="R232" s="1776" t="s">
        <v>52</v>
      </c>
      <c r="S232" s="172">
        <v>6</v>
      </c>
      <c r="T232" s="1777" t="s">
        <v>8571</v>
      </c>
      <c r="W232" s="2337" t="str">
        <f t="shared" si="30"/>
        <v>►</v>
      </c>
      <c r="X232" s="2184"/>
      <c r="Z232" s="2168" cm="1">
        <f t="array" ref="Z232">SUMPRODUCT(LEN(AA232:AG232))</f>
        <v>0</v>
      </c>
      <c r="AA232" s="2169"/>
      <c r="AB232" s="2169"/>
      <c r="AC232" s="2169"/>
      <c r="AD232" s="2169"/>
      <c r="AE232" s="2169"/>
      <c r="AF232" s="2169"/>
      <c r="AG232" s="2171"/>
      <c r="AH232" s="1659" t="s">
        <v>22</v>
      </c>
      <c r="AI232" s="556" t="s">
        <v>628</v>
      </c>
      <c r="AJ232" s="49"/>
      <c r="AK232" s="49"/>
      <c r="AL232" s="49"/>
      <c r="AM232" s="49"/>
      <c r="AN232" s="49"/>
      <c r="AO232" s="50"/>
      <c r="CG232" s="3">
        <v>1</v>
      </c>
    </row>
    <row r="233" spans="2:85" ht="21" customHeight="1">
      <c r="B233" s="2338" t="s">
        <v>16</v>
      </c>
      <c r="C233" s="69" t="str">
        <f>G233</f>
        <v xml:space="preserve">B BEIGNETS D'ACACIA | pâtisserie--Beignets|  </v>
      </c>
      <c r="D233" s="70">
        <f>G231</f>
        <v>6</v>
      </c>
      <c r="E233" s="69" t="str">
        <f>H231</f>
        <v>personnes</v>
      </c>
      <c r="F233" s="71" t="str">
        <f>L233&amp;" "&amp;M233</f>
        <v>Recette mère ► Beignets d'acacia</v>
      </c>
      <c r="G233" s="72" t="str">
        <f>UPPER(LEFT(J227,1))&amp;" "&amp;J227&amp;" | "&amp;R227&amp;"| "&amp;L229&amp;" "&amp;M229</f>
        <v xml:space="preserve">B BEIGNETS D'ACACIA | pâtisserie--Beignets|  </v>
      </c>
      <c r="H233" s="73" t="s">
        <v>55</v>
      </c>
      <c r="I233" s="2525" t="s">
        <v>56</v>
      </c>
      <c r="J233" s="2525"/>
      <c r="K233" s="2525"/>
      <c r="L233" s="74" t="str">
        <f>IF(ISTEXT(M233),"Recette mère ►",H233)</f>
        <v>Recette mère ►</v>
      </c>
      <c r="M233" s="75" t="s">
        <v>8453</v>
      </c>
      <c r="N233" s="75"/>
      <c r="O233" s="75"/>
      <c r="P233" s="1139"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Q233" s="76"/>
      <c r="R233" s="76"/>
      <c r="S233" s="76"/>
      <c r="T233" s="77"/>
      <c r="W233" s="2339" t="str">
        <f t="shared" si="30"/>
        <v>►</v>
      </c>
      <c r="X233" s="2184"/>
      <c r="Z233" s="2168" cm="1">
        <f t="array" ref="Z233">SUMPRODUCT(LEN(AA233:AG233))</f>
        <v>0</v>
      </c>
      <c r="AA233" s="2169"/>
      <c r="AB233" s="2169"/>
      <c r="AC233" s="2169"/>
      <c r="AD233" s="2169"/>
      <c r="AE233" s="2169"/>
      <c r="AF233" s="2169"/>
      <c r="AG233" s="2171"/>
      <c r="AH233" s="1659" t="s">
        <v>22</v>
      </c>
      <c r="AI233" s="561" t="s">
        <v>631</v>
      </c>
      <c r="AJ233" s="539" t="s">
        <v>6</v>
      </c>
      <c r="AK233" s="539" t="s">
        <v>7</v>
      </c>
      <c r="AL233" s="539" t="s">
        <v>8</v>
      </c>
      <c r="AM233" s="539" t="s">
        <v>9</v>
      </c>
      <c r="AN233" s="562" t="s">
        <v>632</v>
      </c>
      <c r="AO233" s="50"/>
      <c r="CG233" s="3">
        <v>1</v>
      </c>
    </row>
    <row r="234" spans="2:85" ht="21" customHeight="1">
      <c r="B234" s="2340" t="s">
        <v>16</v>
      </c>
      <c r="C234" s="2341" t="str">
        <f>C233</f>
        <v xml:space="preserve">B BEIGNETS D'ACACIA | pâtisserie--Beignets|  </v>
      </c>
      <c r="D234" s="2341">
        <f>D233</f>
        <v>6</v>
      </c>
      <c r="E234" s="2341" t="str">
        <f>E233</f>
        <v>personnes</v>
      </c>
      <c r="F234" s="2342" t="str">
        <f>F233</f>
        <v>Recette mère ► Beignets d'acacia</v>
      </c>
      <c r="G234" s="2343" t="s">
        <v>67</v>
      </c>
      <c r="H234" s="2343" t="s">
        <v>68</v>
      </c>
      <c r="I234" s="2343" t="s">
        <v>69</v>
      </c>
      <c r="J234" s="2343" t="s">
        <v>70</v>
      </c>
      <c r="K234" s="82" t="s">
        <v>71</v>
      </c>
      <c r="L234" s="83" t="s">
        <v>72</v>
      </c>
      <c r="M234" s="2344" t="s">
        <v>73</v>
      </c>
      <c r="N234" s="2344" t="s">
        <v>74</v>
      </c>
      <c r="O234" s="2344" t="s">
        <v>75</v>
      </c>
      <c r="P234" s="2344" t="s">
        <v>76</v>
      </c>
      <c r="Q234" s="2344" t="s">
        <v>77</v>
      </c>
      <c r="R234" s="2344" t="s">
        <v>78</v>
      </c>
      <c r="S234" s="2344" t="s">
        <v>79</v>
      </c>
      <c r="T234" s="2345" t="s">
        <v>8454</v>
      </c>
      <c r="W234" s="2346" t="str">
        <f t="shared" si="30"/>
        <v>►</v>
      </c>
      <c r="X234" s="2184"/>
      <c r="Z234" s="2168" cm="1">
        <f t="array" ref="Z234">SUMPRODUCT(LEN(AA234:AG234))</f>
        <v>0</v>
      </c>
      <c r="AA234" s="2169"/>
      <c r="AB234" s="2169"/>
      <c r="AC234" s="2169"/>
      <c r="AD234" s="2169"/>
      <c r="AE234" s="2169"/>
      <c r="AF234" s="2169"/>
      <c r="AG234" s="2171"/>
      <c r="AH234" s="1659" t="s">
        <v>22</v>
      </c>
      <c r="AI234" s="566"/>
      <c r="AJ234" s="567" t="s">
        <v>636</v>
      </c>
      <c r="AK234" s="568"/>
      <c r="AL234" s="568"/>
      <c r="AM234" s="49"/>
      <c r="AN234" s="49"/>
      <c r="AO234" s="50"/>
      <c r="CG234" s="3">
        <v>1</v>
      </c>
    </row>
    <row r="235" spans="2:85" ht="21" customHeight="1">
      <c r="B235" s="2331" t="s">
        <v>11</v>
      </c>
      <c r="C235" s="34" t="str">
        <f>C233</f>
        <v xml:space="preserve">B BEIGNETS D'ACACIA | pâtisserie--Beignets|  </v>
      </c>
      <c r="D235" s="35">
        <f>D233</f>
        <v>6</v>
      </c>
      <c r="E235" s="34" t="str">
        <f>E233</f>
        <v>personnes</v>
      </c>
      <c r="F235" s="36" t="str">
        <f>F233</f>
        <v>Recette mère ► Beignets d'acacia</v>
      </c>
      <c r="G235" s="87" t="s">
        <v>80</v>
      </c>
      <c r="H235" s="88" t="s">
        <v>81</v>
      </c>
      <c r="I235" s="89"/>
      <c r="J235" s="2572" t="s">
        <v>82</v>
      </c>
      <c r="K235" s="2586" t="s">
        <v>83</v>
      </c>
      <c r="L235" s="2587" t="s">
        <v>84</v>
      </c>
      <c r="M235" s="1785" t="s">
        <v>85</v>
      </c>
      <c r="N235" s="1786" t="s">
        <v>51</v>
      </c>
      <c r="O235" s="1787" t="s">
        <v>86</v>
      </c>
      <c r="P235" s="2943" t="s">
        <v>87</v>
      </c>
      <c r="Q235" s="2523" t="s">
        <v>86</v>
      </c>
      <c r="R235" s="2523" t="s">
        <v>8754</v>
      </c>
      <c r="S235" s="2523" t="s">
        <v>88</v>
      </c>
      <c r="T235" s="2588" t="s">
        <v>89</v>
      </c>
      <c r="W235" s="2337" t="str">
        <f t="shared" si="30"/>
        <v>A</v>
      </c>
      <c r="X235" s="2184"/>
      <c r="Z235" s="2168" cm="1">
        <f t="array" ref="Z235">SUMPRODUCT(LEN(AA235:AG235))</f>
        <v>0</v>
      </c>
      <c r="AA235" s="2169"/>
      <c r="AB235" s="2169"/>
      <c r="AC235" s="2169"/>
      <c r="AD235" s="2169"/>
      <c r="AE235" s="2169"/>
      <c r="AF235" s="2169"/>
      <c r="AG235" s="2171"/>
      <c r="AH235" s="1659" t="s">
        <v>22</v>
      </c>
      <c r="AI235" s="545"/>
      <c r="AJ235" s="2603" t="s">
        <v>19</v>
      </c>
      <c r="AK235" s="2604">
        <v>10</v>
      </c>
      <c r="AL235" s="2605" t="s">
        <v>20</v>
      </c>
      <c r="AM235" s="2603" t="s">
        <v>21</v>
      </c>
      <c r="AN235" s="49"/>
      <c r="AO235" s="50"/>
      <c r="CG235" s="3">
        <v>1</v>
      </c>
    </row>
    <row r="236" spans="2:85" ht="21" customHeight="1">
      <c r="B236" s="2331" t="s">
        <v>11</v>
      </c>
      <c r="C236" s="34" t="str">
        <f>C233</f>
        <v xml:space="preserve">B BEIGNETS D'ACACIA | pâtisserie--Beignets|  </v>
      </c>
      <c r="D236" s="35">
        <f>D233</f>
        <v>6</v>
      </c>
      <c r="E236" s="34" t="str">
        <f>E233</f>
        <v>personnes</v>
      </c>
      <c r="F236" s="36" t="str">
        <f>F233</f>
        <v>Recette mère ► Beignets d'acacia</v>
      </c>
      <c r="G236" s="94" t="s">
        <v>94</v>
      </c>
      <c r="H236" s="95" t="s">
        <v>95</v>
      </c>
      <c r="I236" s="96" t="s">
        <v>96</v>
      </c>
      <c r="J236" s="2527"/>
      <c r="K236" s="2529"/>
      <c r="L236" s="2531"/>
      <c r="M236" s="1788" t="s">
        <v>97</v>
      </c>
      <c r="N236" s="1789" t="s">
        <v>98</v>
      </c>
      <c r="O236" s="1790">
        <v>1</v>
      </c>
      <c r="P236" s="2944"/>
      <c r="Q236" s="2524"/>
      <c r="R236" s="2524"/>
      <c r="S236" s="2524"/>
      <c r="T236" s="2544"/>
      <c r="W236" s="2337" t="str">
        <f t="shared" si="30"/>
        <v>A</v>
      </c>
      <c r="X236" s="2184"/>
      <c r="Z236" s="2168" cm="1">
        <f t="array" ref="Z236">SUMPRODUCT(LEN(AA236:AG236))</f>
        <v>0</v>
      </c>
      <c r="AA236" s="2169"/>
      <c r="AB236" s="2169"/>
      <c r="AC236" s="2169"/>
      <c r="AD236" s="2169"/>
      <c r="AE236" s="2169"/>
      <c r="AF236" s="2169"/>
      <c r="AG236" s="2171"/>
      <c r="AH236" s="1659" t="s">
        <v>22</v>
      </c>
      <c r="AI236" s="545"/>
      <c r="AJ236" s="2603"/>
      <c r="AK236" s="2604"/>
      <c r="AL236" s="2605"/>
      <c r="AM236" s="2603"/>
      <c r="AN236" s="49"/>
      <c r="AO236" s="50"/>
      <c r="CG236" s="3">
        <v>1</v>
      </c>
    </row>
    <row r="237" spans="2:85" ht="21" customHeight="1">
      <c r="B237" s="2331" t="s">
        <v>11</v>
      </c>
      <c r="C237" s="34" t="str">
        <f>C233</f>
        <v xml:space="preserve">B BEIGNETS D'ACACIA | pâtisserie--Beignets|  </v>
      </c>
      <c r="D237" s="35">
        <f>D233</f>
        <v>6</v>
      </c>
      <c r="E237" s="34" t="str">
        <f>E233</f>
        <v>personnes</v>
      </c>
      <c r="F237" s="36" t="str">
        <f>F233</f>
        <v>Recette mère ► Beignets d'acacia</v>
      </c>
      <c r="G237" s="100"/>
      <c r="H237" s="120"/>
      <c r="I237" s="1791" t="str">
        <f t="shared" ref="I237:I245" si="32">IF(AND(G237&gt;0,J237&gt;0),"de","")</f>
        <v/>
      </c>
      <c r="J237" s="103">
        <v>250</v>
      </c>
      <c r="K237" s="116" t="s">
        <v>102</v>
      </c>
      <c r="L237" s="143">
        <v>1</v>
      </c>
      <c r="M237" s="1793" t="s">
        <v>8577</v>
      </c>
      <c r="N237" s="1794">
        <f>IF(P249=0,0,(P237/P249)*O236*1000)</f>
        <v>330.1637612255679</v>
      </c>
      <c r="O237" s="1795">
        <f>IF(P249=0, 0, (G237*L237)/(P249*O236))</f>
        <v>0</v>
      </c>
      <c r="P237" s="1796" cm="1">
        <f t="array" ref="P237">IFERROR(_xlfn.XLOOKUP(UPPER(TRIM(K237)),UPPER(TRIM(G250:T250)),G251:T251,_xlfn.XLOOKUP(UPPER(TRIM(K237)),UPPER(TRIM(G252:T252)),G253:T253,0))*J237*IF(G237&gt;0,G237,1),0)</f>
        <v>0.25</v>
      </c>
      <c r="Q237" s="110">
        <f>IF(OR(ISBLANK(S232),S232=0),0,G237*S230*L237/S232)</f>
        <v>0</v>
      </c>
      <c r="R237" s="2435">
        <f>H237</f>
        <v>0</v>
      </c>
      <c r="S237" s="111">
        <f>IF(OR(ISBLANK(S232),S232=0),0,P237*L237*L232)</f>
        <v>2.0833333333333335</v>
      </c>
      <c r="T237" s="1797" t="str">
        <f>IF(K237="","",IF(COUNTIF(M250:T250,SUBSTITUTE(TRIM(K237)," (s)",""))+COUNTIF(M252:T252,SUBSTITUTE(TRIM(K237)," (s)",""))&gt;0,IF(ROUND(S237,3)&gt;=1,ROUND(S237,3)&amp;" L",MAX(1,ROUND(S237*100,0))&amp;" cl"),IF(COUNTIF(G250:L250,SUBSTITUTE(TRIM(K237)," (s)",""))+COUNTIF(G252:L252,SUBSTITUTE(TRIM(K237)," (s)",""))&gt;0,IF(ROUND(S237,3)&gt;=1,ROUND(S237,3)&amp;" Kg",MAX(1,ROUND(S237*1000,0))&amp;" g"),"")))</f>
        <v>2.083 Kg</v>
      </c>
      <c r="W237" s="2337" t="str">
        <f t="shared" si="30"/>
        <v>A</v>
      </c>
      <c r="X237" s="2184"/>
      <c r="Z237" s="2168" cm="1">
        <f t="array" ref="Z237">SUMPRODUCT(LEN(AA237:AG237))</f>
        <v>0</v>
      </c>
      <c r="AA237" s="2169"/>
      <c r="AB237" s="2169"/>
      <c r="AC237" s="2169"/>
      <c r="AD237" s="2169"/>
      <c r="AE237" s="2169"/>
      <c r="AF237" s="2169"/>
      <c r="AG237" s="2171"/>
      <c r="AH237" s="1659" t="s">
        <v>22</v>
      </c>
      <c r="AI237" s="545"/>
      <c r="AJ237" s="2603"/>
      <c r="AK237" s="2604"/>
      <c r="AL237" s="2605"/>
      <c r="AM237" s="2603"/>
      <c r="AN237" s="49"/>
      <c r="AO237" s="50"/>
      <c r="CG237" s="3">
        <v>1</v>
      </c>
    </row>
    <row r="238" spans="2:85" ht="21" customHeight="1">
      <c r="B238" s="115" t="str">
        <f t="shared" ref="B238:B248" si="33">IF(M238&lt;&gt;"","A","►")</f>
        <v>A</v>
      </c>
      <c r="C238" s="34" t="str">
        <f>C233</f>
        <v xml:space="preserve">B BEIGNETS D'ACACIA | pâtisserie--Beignets|  </v>
      </c>
      <c r="D238" s="35">
        <f>D233</f>
        <v>6</v>
      </c>
      <c r="E238" s="34" t="str">
        <f>E233</f>
        <v>personnes</v>
      </c>
      <c r="F238" s="36" t="str">
        <f>F233</f>
        <v>Recette mère ► Beignets d'acacia</v>
      </c>
      <c r="G238" s="100">
        <v>1</v>
      </c>
      <c r="H238" s="120" t="s">
        <v>8579</v>
      </c>
      <c r="I238" s="102" t="str">
        <f t="shared" si="32"/>
        <v>de</v>
      </c>
      <c r="J238" s="103">
        <v>75</v>
      </c>
      <c r="K238" s="116" t="s">
        <v>102</v>
      </c>
      <c r="L238" s="143">
        <v>1</v>
      </c>
      <c r="M238" s="1793" t="s">
        <v>8678</v>
      </c>
      <c r="N238" s="1798">
        <f>IF(P249=0,0,(P238/P249)*O236*1000)</f>
        <v>99.049128367670363</v>
      </c>
      <c r="O238" s="1799">
        <f>IF(P249=0, 0, (G238*L238)/(P249*O236))</f>
        <v>1.3206550449022716</v>
      </c>
      <c r="P238" s="1796" cm="1">
        <f t="array" ref="P238">IFERROR(_xlfn.XLOOKUP(UPPER(TRIM(K238)),UPPER(TRIM(G250:T250)),G251:T251,_xlfn.XLOOKUP(UPPER(TRIM(K238)),UPPER(TRIM(G252:T252)),G253:T253,0))*J238*IF(G238&gt;0,G238,1),0)</f>
        <v>7.4999999999999997E-2</v>
      </c>
      <c r="Q238" s="1800">
        <f>IF(OR(ISBLANK(S232),S232=0),0,G238*S230*L238/S232)</f>
        <v>8.3333333333333339</v>
      </c>
      <c r="R238" s="2440" t="str">
        <f t="shared" ref="R238:R248" si="34">H238</f>
        <v>œuf</v>
      </c>
      <c r="S238" s="111">
        <f>IF(OR(ISBLANK(S232),S232=0),0,P238*L238*L232)</f>
        <v>0.625</v>
      </c>
      <c r="T238" s="1801" t="str">
        <f>IF(K238="","",IF(COUNTIF(M250:T250,SUBSTITUTE(TRIM(K238)," (s)",""))+COUNTIF(M252:T252,SUBSTITUTE(TRIM(K238)," (s)",""))&gt;0,IF(ROUND(S238,3)&gt;=1,ROUND(S238,3)&amp;" L",MAX(1,ROUND(S238*100,0))&amp;" cl"),IF(COUNTIF(G250:L250,SUBSTITUTE(TRIM(K238)," (s)",""))+COUNTIF(G252:L252,SUBSTITUTE(TRIM(K238)," (s)",""))&gt;0,IF(ROUND(S238,3)&gt;=1,ROUND(S238,3)&amp;" Kg",MAX(1,ROUND(S238*1000,0))&amp;" g"),"")))</f>
        <v>625 g</v>
      </c>
      <c r="W238" s="2192" t="str">
        <f t="shared" si="30"/>
        <v>A</v>
      </c>
      <c r="X238" s="2184"/>
      <c r="Z238" s="2168" cm="1">
        <f t="array" ref="Z238">SUMPRODUCT(LEN(AA238:AG238))</f>
        <v>0</v>
      </c>
      <c r="AA238" s="2169"/>
      <c r="AB238" s="2169"/>
      <c r="AC238" s="2169"/>
      <c r="AD238" s="2169"/>
      <c r="AE238" s="2169"/>
      <c r="AF238" s="2169"/>
      <c r="AG238" s="2171"/>
      <c r="AH238" s="1659" t="s">
        <v>22</v>
      </c>
      <c r="AI238" s="545"/>
      <c r="AJ238" s="2603"/>
      <c r="AK238" s="2604"/>
      <c r="AL238" s="2605"/>
      <c r="AM238" s="2603"/>
      <c r="AN238" s="49"/>
      <c r="AO238" s="50"/>
      <c r="CG238" s="3">
        <v>1</v>
      </c>
    </row>
    <row r="239" spans="2:85" ht="21" customHeight="1">
      <c r="B239" s="115" t="str">
        <f t="shared" si="33"/>
        <v>A</v>
      </c>
      <c r="C239" s="34" t="str">
        <f>C233</f>
        <v xml:space="preserve">B BEIGNETS D'ACACIA | pâtisserie--Beignets|  </v>
      </c>
      <c r="D239" s="35">
        <f>D233</f>
        <v>6</v>
      </c>
      <c r="E239" s="34" t="str">
        <f>E233</f>
        <v>personnes</v>
      </c>
      <c r="F239" s="36" t="str">
        <f>F233</f>
        <v>Recette mère ► Beignets d'acacia</v>
      </c>
      <c r="G239" s="100"/>
      <c r="H239" s="120"/>
      <c r="I239" s="1791" t="str">
        <f t="shared" si="32"/>
        <v/>
      </c>
      <c r="J239" s="103">
        <v>1.2</v>
      </c>
      <c r="K239" s="116" t="s">
        <v>102</v>
      </c>
      <c r="L239" s="143">
        <v>1</v>
      </c>
      <c r="M239" s="1793" t="s">
        <v>8679</v>
      </c>
      <c r="N239" s="1802">
        <f>IF(P249=0,0,(P239/P249)*O236*1000)</f>
        <v>1.5847860538827256</v>
      </c>
      <c r="O239" s="1803">
        <f>IF(P249=0, 0, (G239*L239)/(P249*O236))</f>
        <v>0</v>
      </c>
      <c r="P239" s="1796" cm="1">
        <f t="array" ref="P239">IFERROR(_xlfn.XLOOKUP(UPPER(TRIM(K239)),UPPER(TRIM(G250:T250)),G251:T251,_xlfn.XLOOKUP(UPPER(TRIM(K239)),UPPER(TRIM(G252:T252)),G253:T253,0))*J239*IF(G239&gt;0,G239,1),0)</f>
        <v>1.1999999999999999E-3</v>
      </c>
      <c r="Q239" s="122">
        <f>IF(OR(ISBLANK(S232),S232=0),0,G239*S230*L239/S232)</f>
        <v>0</v>
      </c>
      <c r="R239" s="2437">
        <f t="shared" si="34"/>
        <v>0</v>
      </c>
      <c r="S239" s="111">
        <f>IF(OR(ISBLANK(S232),S232=0),0,P239*L239*L232)</f>
        <v>0.01</v>
      </c>
      <c r="T239" s="1804" t="str">
        <f>IF(K239="","",IF(COUNTIF(M250:T250,SUBSTITUTE(TRIM(K239)," (s)",""))+COUNTIF(M252:T252,SUBSTITUTE(TRIM(K239)," (s)",""))&gt;0,IF(ROUND(S239,3)&gt;=1,ROUND(S239,3)&amp;" L",MAX(1,ROUND(S239*100,0))&amp;" cl"),IF(COUNTIF(G250:L250,SUBSTITUTE(TRIM(K239)," (s)",""))+COUNTIF(G252:L252,SUBSTITUTE(TRIM(K239)," (s)",""))&gt;0,IF(ROUND(S239,3)&gt;=1,ROUND(S239,3)&amp;" Kg",MAX(1,ROUND(S239*1000,0))&amp;" g"),"")))</f>
        <v>10 g</v>
      </c>
      <c r="W239" s="2192" t="str">
        <f t="shared" si="30"/>
        <v>A</v>
      </c>
      <c r="X239" s="2184"/>
      <c r="Z239" s="2168" cm="1">
        <f t="array" ref="Z239">SUMPRODUCT(LEN(AA239:AG239))</f>
        <v>0</v>
      </c>
      <c r="AA239" s="2169"/>
      <c r="AB239" s="2169"/>
      <c r="AC239" s="2169"/>
      <c r="AD239" s="2169"/>
      <c r="AE239" s="2169"/>
      <c r="AF239" s="2169"/>
      <c r="AG239" s="2171"/>
      <c r="AH239" s="1659" t="s">
        <v>22</v>
      </c>
      <c r="AI239" s="545"/>
      <c r="AJ239" s="2603"/>
      <c r="AK239" s="2604"/>
      <c r="AL239" s="2605"/>
      <c r="AM239" s="2603"/>
      <c r="AN239" s="49"/>
      <c r="AO239" s="50"/>
      <c r="CG239" s="3">
        <v>1</v>
      </c>
    </row>
    <row r="240" spans="2:85" ht="21" customHeight="1">
      <c r="B240" s="115" t="str">
        <f t="shared" si="33"/>
        <v>A</v>
      </c>
      <c r="C240" s="34" t="str">
        <f>C233</f>
        <v xml:space="preserve">B BEIGNETS D'ACACIA | pâtisserie--Beignets|  </v>
      </c>
      <c r="D240" s="35">
        <f>D233</f>
        <v>6</v>
      </c>
      <c r="E240" s="34" t="str">
        <f>E233</f>
        <v>personnes</v>
      </c>
      <c r="F240" s="36" t="str">
        <f>F233</f>
        <v>Recette mère ► Beignets d'acacia</v>
      </c>
      <c r="G240" s="100"/>
      <c r="H240" s="120"/>
      <c r="I240" s="102" t="str">
        <f t="shared" si="32"/>
        <v/>
      </c>
      <c r="J240" s="103">
        <v>6</v>
      </c>
      <c r="K240" s="116" t="s">
        <v>102</v>
      </c>
      <c r="L240" s="143">
        <v>1</v>
      </c>
      <c r="M240" s="1793" t="s">
        <v>8680</v>
      </c>
      <c r="N240" s="1798">
        <f>IF(P249=0,0,(P240/P249)*O236*1000)</f>
        <v>7.9239302694136295</v>
      </c>
      <c r="O240" s="1799">
        <f>IF(P249=0, 0, (G240*L240)/(P249*O236))</f>
        <v>0</v>
      </c>
      <c r="P240" s="1796" cm="1">
        <f t="array" ref="P240">IFERROR(_xlfn.XLOOKUP(UPPER(TRIM(K240)),UPPER(TRIM(G250:T250)),G251:T251,_xlfn.XLOOKUP(UPPER(TRIM(K240)),UPPER(TRIM(G252:T252)),G253:T253,0))*J240*IF(G240&gt;0,G240,1),0)</f>
        <v>6.0000000000000001E-3</v>
      </c>
      <c r="Q240" s="1800">
        <f>IF(OR(ISBLANK(S232),S232=0),0,G240*S230*L240/S232)</f>
        <v>0</v>
      </c>
      <c r="R240" s="2440">
        <f t="shared" si="34"/>
        <v>0</v>
      </c>
      <c r="S240" s="111">
        <f>IF(OR(ISBLANK(S232),S232=0),0,P240*L240*L232)</f>
        <v>0.05</v>
      </c>
      <c r="T240" s="1801" t="str">
        <f>IF(K240="","",IF(COUNTIF(M250:T250,SUBSTITUTE(TRIM(K240)," (s)",""))+COUNTIF(M252:T252,SUBSTITUTE(TRIM(K240)," (s)",""))&gt;0,IF(ROUND(S240,3)&gt;=1,ROUND(S240,3)&amp;" L",MAX(1,ROUND(S240*100,0))&amp;" cl"),IF(COUNTIF(G250:L250,SUBSTITUTE(TRIM(K240)," (s)",""))+COUNTIF(G252:L252,SUBSTITUTE(TRIM(K240)," (s)",""))&gt;0,IF(ROUND(S240,3)&gt;=1,ROUND(S240,3)&amp;" Kg",MAX(1,ROUND(S240*1000,0))&amp;" g"),"")))</f>
        <v>50 g</v>
      </c>
      <c r="W240" s="2192" t="str">
        <f t="shared" si="30"/>
        <v>A</v>
      </c>
      <c r="X240" s="2184"/>
      <c r="Z240" s="2168" cm="1">
        <f t="array" ref="Z240">SUMPRODUCT(LEN(AA240:AG240))</f>
        <v>0</v>
      </c>
      <c r="AA240" s="2169"/>
      <c r="AB240" s="2169"/>
      <c r="AC240" s="2169"/>
      <c r="AD240" s="2169"/>
      <c r="AE240" s="2169"/>
      <c r="AF240" s="2169"/>
      <c r="AG240" s="2171"/>
      <c r="AH240" s="1659" t="s">
        <v>22</v>
      </c>
      <c r="AI240" s="545"/>
      <c r="AJ240" s="2603"/>
      <c r="AK240" s="2604"/>
      <c r="AL240" s="2605"/>
      <c r="AM240" s="2603"/>
      <c r="AN240" s="49"/>
      <c r="AO240" s="50"/>
      <c r="CG240" s="3">
        <v>1</v>
      </c>
    </row>
    <row r="241" spans="2:85" ht="21" customHeight="1">
      <c r="B241" s="115" t="str">
        <f t="shared" si="33"/>
        <v>A</v>
      </c>
      <c r="C241" s="34" t="str">
        <f>C233</f>
        <v xml:space="preserve">B BEIGNETS D'ACACIA | pâtisserie--Beignets|  </v>
      </c>
      <c r="D241" s="35">
        <f>D233</f>
        <v>6</v>
      </c>
      <c r="E241" s="34" t="str">
        <f>E233</f>
        <v>personnes</v>
      </c>
      <c r="F241" s="36" t="str">
        <f>F233</f>
        <v>Recette mère ► Beignets d'acacia</v>
      </c>
      <c r="G241" s="100"/>
      <c r="H241" s="120"/>
      <c r="I241" s="1791" t="str">
        <f t="shared" si="32"/>
        <v/>
      </c>
      <c r="J241" s="103">
        <v>15</v>
      </c>
      <c r="K241" s="116" t="s">
        <v>102</v>
      </c>
      <c r="L241" s="143">
        <v>1</v>
      </c>
      <c r="M241" s="1793" t="s">
        <v>8681</v>
      </c>
      <c r="N241" s="1802">
        <f>IF(P249=0,0,(P241/P249)*O236*1000)</f>
        <v>19.809825673534071</v>
      </c>
      <c r="O241" s="1803">
        <f>IF(P249=0, 0, (G241*L241)/(P249*O236))</f>
        <v>0</v>
      </c>
      <c r="P241" s="1796" cm="1">
        <f t="array" ref="P241">IFERROR(_xlfn.XLOOKUP(UPPER(TRIM(K241)),UPPER(TRIM(G250:T250)),G251:T251,_xlfn.XLOOKUP(UPPER(TRIM(K241)),UPPER(TRIM(G252:T252)),G253:T253,0))*J241*IF(G241&gt;0,G241,1),0)</f>
        <v>1.4999999999999999E-2</v>
      </c>
      <c r="Q241" s="122">
        <f>IF(OR(ISBLANK(S232),S232=0),0,G241*S230*L241/S232)</f>
        <v>0</v>
      </c>
      <c r="R241" s="2437">
        <f t="shared" si="34"/>
        <v>0</v>
      </c>
      <c r="S241" s="111">
        <f>IF(OR(ISBLANK(S232),S232=0),0,P241*L241*L232)</f>
        <v>0.125</v>
      </c>
      <c r="T241" s="1804" t="str">
        <f>IF(K241="","",IF(COUNTIF(M250:T250,SUBSTITUTE(TRIM(K241)," (s)",""))+COUNTIF(M252:T252,SUBSTITUTE(TRIM(K241)," (s)",""))&gt;0,IF(ROUND(S241,3)&gt;=1,ROUND(S241,3)&amp;" L",MAX(1,ROUND(S241*100,0))&amp;" cl"),IF(COUNTIF(G250:L250,SUBSTITUTE(TRIM(K241)," (s)",""))+COUNTIF(G252:L252,SUBSTITUTE(TRIM(K241)," (s)",""))&gt;0,IF(ROUND(S241,3)&gt;=1,ROUND(S241,3)&amp;" Kg",MAX(1,ROUND(S241*1000,0))&amp;" g"),"")))</f>
        <v>125 g</v>
      </c>
      <c r="W241" s="2192" t="str">
        <f t="shared" si="30"/>
        <v>A</v>
      </c>
      <c r="X241" s="2184"/>
      <c r="Z241" s="2168" cm="1">
        <f t="array" ref="Z241">SUMPRODUCT(LEN(AA241:AG241))</f>
        <v>0</v>
      </c>
      <c r="AA241" s="2169"/>
      <c r="AB241" s="2169"/>
      <c r="AC241" s="2169"/>
      <c r="AD241" s="2169"/>
      <c r="AE241" s="2169"/>
      <c r="AF241" s="2169"/>
      <c r="AG241" s="2171"/>
      <c r="AH241" s="1659" t="s">
        <v>22</v>
      </c>
      <c r="AI241" s="545"/>
      <c r="AJ241" s="2603"/>
      <c r="AK241" s="2604"/>
      <c r="AL241" s="2605"/>
      <c r="AM241" s="2603"/>
      <c r="AN241" s="49"/>
      <c r="AO241" s="50"/>
      <c r="CG241" s="3">
        <v>1</v>
      </c>
    </row>
    <row r="242" spans="2:85" ht="21" customHeight="1">
      <c r="B242" s="115" t="str">
        <f t="shared" si="33"/>
        <v>A</v>
      </c>
      <c r="C242" s="34" t="str">
        <f>C233</f>
        <v xml:space="preserve">B BEIGNETS D'ACACIA | pâtisserie--Beignets|  </v>
      </c>
      <c r="D242" s="35">
        <f>D233</f>
        <v>6</v>
      </c>
      <c r="E242" s="34" t="str">
        <f>E233</f>
        <v>personnes</v>
      </c>
      <c r="F242" s="36" t="str">
        <f>F233</f>
        <v>Recette mère ► Beignets d'acacia</v>
      </c>
      <c r="G242" s="100"/>
      <c r="H242" s="120"/>
      <c r="I242" s="102" t="str">
        <f t="shared" si="32"/>
        <v/>
      </c>
      <c r="J242" s="103">
        <v>250</v>
      </c>
      <c r="K242" s="116" t="s">
        <v>102</v>
      </c>
      <c r="L242" s="143">
        <v>1</v>
      </c>
      <c r="M242" s="1793" t="s">
        <v>8682</v>
      </c>
      <c r="N242" s="1798">
        <f>IF(P249=0,0,(P242/P249)*O236*1000)</f>
        <v>330.1637612255679</v>
      </c>
      <c r="O242" s="1799">
        <f>IF(P249=0, 0, (G242*L242)/(P249*O236))</f>
        <v>0</v>
      </c>
      <c r="P242" s="1796" cm="1">
        <f t="array" ref="P242">IFERROR(_xlfn.XLOOKUP(UPPER(TRIM(K242)),UPPER(TRIM(G250:T250)),G251:T251,_xlfn.XLOOKUP(UPPER(TRIM(K242)),UPPER(TRIM(G252:T252)),G253:T253,0))*J242*IF(G242&gt;0,G242,1),0)</f>
        <v>0.25</v>
      </c>
      <c r="Q242" s="1800">
        <f>IF(OR(ISBLANK(S232),S232=0),0,G242*S230*L242/S232)</f>
        <v>0</v>
      </c>
      <c r="R242" s="2440">
        <f t="shared" si="34"/>
        <v>0</v>
      </c>
      <c r="S242" s="111">
        <f>IF(OR(ISBLANK(S232),S232=0),0,P242*L242*L232)</f>
        <v>2.0833333333333335</v>
      </c>
      <c r="T242" s="1801" t="str">
        <f>IF(K242="","",IF(COUNTIF(M250:T250,SUBSTITUTE(TRIM(K242)," (s)",""))+COUNTIF(M252:T252,SUBSTITUTE(TRIM(K242)," (s)",""))&gt;0,IF(ROUND(S242,3)&gt;=1,ROUND(S242,3)&amp;" L",MAX(1,ROUND(S242*100,0))&amp;" cl"),IF(COUNTIF(G250:L250,SUBSTITUTE(TRIM(K242)," (s)",""))+COUNTIF(G252:L252,SUBSTITUTE(TRIM(K242)," (s)",""))&gt;0,IF(ROUND(S242,3)&gt;=1,ROUND(S242,3)&amp;" Kg",MAX(1,ROUND(S242*1000,0))&amp;" g"),"")))</f>
        <v>2.083 Kg</v>
      </c>
      <c r="W242" s="2192" t="str">
        <f t="shared" si="30"/>
        <v>A</v>
      </c>
      <c r="X242" s="2184"/>
      <c r="Z242" s="2168" cm="1">
        <f t="array" ref="Z242">SUMPRODUCT(LEN(AA242:AG242))</f>
        <v>0</v>
      </c>
      <c r="AA242" s="2169"/>
      <c r="AB242" s="2169"/>
      <c r="AC242" s="2169"/>
      <c r="AD242" s="2169"/>
      <c r="AE242" s="2169"/>
      <c r="AF242" s="2169"/>
      <c r="AG242" s="2171"/>
      <c r="AH242" s="1659" t="s">
        <v>22</v>
      </c>
      <c r="AI242" s="545"/>
      <c r="AJ242" s="2603"/>
      <c r="AK242" s="570"/>
      <c r="AL242" s="570"/>
      <c r="AM242" s="2603"/>
      <c r="AN242" s="49"/>
      <c r="AO242" s="50"/>
      <c r="CG242" s="3">
        <v>1</v>
      </c>
    </row>
    <row r="243" spans="2:85" ht="21" customHeight="1">
      <c r="B243" s="115" t="str">
        <f t="shared" si="33"/>
        <v>A</v>
      </c>
      <c r="C243" s="34" t="str">
        <f>C233</f>
        <v xml:space="preserve">B BEIGNETS D'ACACIA | pâtisserie--Beignets|  </v>
      </c>
      <c r="D243" s="35">
        <f>D233</f>
        <v>6</v>
      </c>
      <c r="E243" s="34" t="str">
        <f>E233</f>
        <v>personnes</v>
      </c>
      <c r="F243" s="36" t="str">
        <f>F233</f>
        <v>Recette mère ► Beignets d'acacia</v>
      </c>
      <c r="G243" s="100"/>
      <c r="H243" s="120"/>
      <c r="I243" s="1791" t="str">
        <f t="shared" si="32"/>
        <v/>
      </c>
      <c r="J243" s="103">
        <v>20</v>
      </c>
      <c r="K243" s="116" t="s">
        <v>102</v>
      </c>
      <c r="L243" s="143">
        <v>1</v>
      </c>
      <c r="M243" s="1793" t="s">
        <v>8643</v>
      </c>
      <c r="N243" s="1802">
        <f>IF(P249=0,0,(P243/P249)*O236*1000)</f>
        <v>26.413100898045432</v>
      </c>
      <c r="O243" s="1803">
        <f>IF(P249=0, 0, (G243*L243)/(P249*O236))</f>
        <v>0</v>
      </c>
      <c r="P243" s="1796" cm="1">
        <f t="array" ref="P243">IFERROR(_xlfn.XLOOKUP(UPPER(TRIM(K243)),UPPER(TRIM(G250:T250)),G251:T251,_xlfn.XLOOKUP(UPPER(TRIM(K243)),UPPER(TRIM(G252:T252)),G253:T253,0))*J243*IF(G243&gt;0,G243,1),0)</f>
        <v>0.02</v>
      </c>
      <c r="Q243" s="122">
        <f>IF(OR(ISBLANK(S232),S232=0),0,G243*S230*L243/S232)</f>
        <v>0</v>
      </c>
      <c r="R243" s="2437">
        <f t="shared" si="34"/>
        <v>0</v>
      </c>
      <c r="S243" s="111">
        <f>IF(OR(ISBLANK(S232),S232=0),0,P243*L243*L232)</f>
        <v>0.16666666666666669</v>
      </c>
      <c r="T243" s="1805" t="str">
        <f>IF(K243="","",IF(COUNTIF(M250:T250,SUBSTITUTE(TRIM(K243)," (s)",""))+COUNTIF(M252:T252,SUBSTITUTE(TRIM(K243)," (s)",""))&gt;0,IF(ROUND(S243,3)&gt;=1,ROUND(S243,3)&amp;" L",MAX(1,ROUND(S243*100,0))&amp;" cl"),IF(COUNTIF(G250:L250,SUBSTITUTE(TRIM(K243)," (s)",""))+COUNTIF(G252:L252,SUBSTITUTE(TRIM(K243)," (s)",""))&gt;0,IF(ROUND(S243,3)&gt;=1,ROUND(S243,3)&amp;" Kg",MAX(1,ROUND(S243*1000,0))&amp;" g"),"")))</f>
        <v>167 g</v>
      </c>
      <c r="W243" s="2192" t="str">
        <f t="shared" si="30"/>
        <v>A</v>
      </c>
      <c r="X243" s="2184"/>
      <c r="Z243" s="2168" cm="1">
        <f t="array" ref="Z243">SUMPRODUCT(LEN(AA243:AG243))</f>
        <v>162</v>
      </c>
      <c r="AA243" s="2235" t="s">
        <v>8683</v>
      </c>
      <c r="AB243" s="2169"/>
      <c r="AC243" s="2169"/>
      <c r="AD243" s="2169"/>
      <c r="AE243" s="2169"/>
      <c r="AF243" s="2169"/>
      <c r="AG243" s="2171"/>
      <c r="AH243" s="1659" t="s">
        <v>22</v>
      </c>
      <c r="AI243" s="1148" t="s">
        <v>822</v>
      </c>
      <c r="AJ243" s="1484" t="s">
        <v>3294</v>
      </c>
      <c r="AK243" s="1482"/>
      <c r="AL243" s="1482"/>
      <c r="AM243" s="1483" t="s">
        <v>3254</v>
      </c>
      <c r="AN243" s="1482"/>
      <c r="AO243" s="50"/>
      <c r="CG243" s="3">
        <v>1</v>
      </c>
    </row>
    <row r="244" spans="2:85" ht="21" customHeight="1">
      <c r="B244" s="115" t="str">
        <f t="shared" si="33"/>
        <v>A</v>
      </c>
      <c r="C244" s="34" t="str">
        <f>C233</f>
        <v xml:space="preserve">B BEIGNETS D'ACACIA | pâtisserie--Beignets|  </v>
      </c>
      <c r="D244" s="35">
        <f>D233</f>
        <v>6</v>
      </c>
      <c r="E244" s="34" t="str">
        <f>E233</f>
        <v>personnes</v>
      </c>
      <c r="F244" s="36" t="str">
        <f>F233</f>
        <v>Recette mère ► Beignets d'acacia</v>
      </c>
      <c r="G244" s="100"/>
      <c r="H244" s="120"/>
      <c r="I244" s="102" t="str">
        <f t="shared" si="32"/>
        <v/>
      </c>
      <c r="J244" s="103">
        <v>120</v>
      </c>
      <c r="K244" s="116" t="s">
        <v>102</v>
      </c>
      <c r="L244" s="143">
        <v>1</v>
      </c>
      <c r="M244" s="1793" t="s">
        <v>8576</v>
      </c>
      <c r="N244" s="1798">
        <f>IF(P249=0,0,(P244/P249)*O236*1000)</f>
        <v>158.47860538827257</v>
      </c>
      <c r="O244" s="1799">
        <f>IF(P249=0, 0, (G244*L244)/(P249*O236))</f>
        <v>0</v>
      </c>
      <c r="P244" s="1796" cm="1">
        <f t="array" ref="P244">IFERROR(_xlfn.XLOOKUP(UPPER(TRIM(K244)),UPPER(TRIM(G250:T250)),G251:T251,_xlfn.XLOOKUP(UPPER(TRIM(K244)),UPPER(TRIM(G252:T252)),G253:T253,0))*J244*IF(G244&gt;0,G244,1),0)</f>
        <v>0.12</v>
      </c>
      <c r="Q244" s="1800">
        <f>IF(OR(ISBLANK(S232),S232=0),0,G244*S230*L244/S232)</f>
        <v>0</v>
      </c>
      <c r="R244" s="2440">
        <f t="shared" si="34"/>
        <v>0</v>
      </c>
      <c r="S244" s="111">
        <f>IF(OR(ISBLANK(S232),S232=0),0,P244*L244*L232)</f>
        <v>1</v>
      </c>
      <c r="T244" s="1801" t="str">
        <f>IF(K244="","",IF(COUNTIF(M250:T250,SUBSTITUTE(TRIM(K244)," (s)",""))+COUNTIF(M252:T252,SUBSTITUTE(TRIM(K244)," (s)",""))&gt;0,IF(ROUND(S244,3)&gt;=1,ROUND(S244,3)&amp;" L",MAX(1,ROUND(S244*100,0))&amp;" cl"),IF(COUNTIF(G250:L250,SUBSTITUTE(TRIM(K244)," (s)",""))+COUNTIF(G252:L252,SUBSTITUTE(TRIM(K244)," (s)",""))&gt;0,IF(ROUND(S244,3)&gt;=1,ROUND(S244,3)&amp;" Kg",MAX(1,ROUND(S244*1000,0))&amp;" g"),"")))</f>
        <v>1 Kg</v>
      </c>
      <c r="W244" s="2192" t="str">
        <f t="shared" si="30"/>
        <v>A</v>
      </c>
      <c r="X244" s="2184"/>
      <c r="Z244" s="2168" cm="1">
        <f t="array" ref="Z244">SUMPRODUCT(LEN(AA244:AG244))</f>
        <v>0</v>
      </c>
      <c r="AA244" s="2169"/>
      <c r="AB244" s="2169"/>
      <c r="AC244" s="2169"/>
      <c r="AD244" s="2169"/>
      <c r="AE244" s="2169"/>
      <c r="AF244" s="2169"/>
      <c r="AG244" s="2171"/>
      <c r="AH244" s="1659" t="s">
        <v>22</v>
      </c>
      <c r="AI244" s="1149" t="s">
        <v>1944</v>
      </c>
      <c r="AJ244" s="49"/>
      <c r="AK244" s="49"/>
      <c r="AL244" s="49"/>
      <c r="AM244" s="49"/>
      <c r="AN244" s="49"/>
      <c r="AO244" s="50"/>
      <c r="CG244" s="3">
        <v>1</v>
      </c>
    </row>
    <row r="245" spans="2:85" ht="21" customHeight="1">
      <c r="B245" s="115" t="str">
        <f t="shared" si="33"/>
        <v>A</v>
      </c>
      <c r="C245" s="34" t="str">
        <f>C233</f>
        <v xml:space="preserve">B BEIGNETS D'ACACIA | pâtisserie--Beignets|  </v>
      </c>
      <c r="D245" s="35">
        <f>D233</f>
        <v>6</v>
      </c>
      <c r="E245" s="34" t="str">
        <f>E233</f>
        <v>personnes</v>
      </c>
      <c r="F245" s="36" t="str">
        <f>F233</f>
        <v>Recette mère ► Beignets d'acacia</v>
      </c>
      <c r="G245" s="100"/>
      <c r="H245" s="120"/>
      <c r="I245" s="1791" t="str">
        <f t="shared" si="32"/>
        <v/>
      </c>
      <c r="J245" s="103">
        <v>20</v>
      </c>
      <c r="K245" s="116" t="s">
        <v>102</v>
      </c>
      <c r="L245" s="143">
        <v>1</v>
      </c>
      <c r="M245" s="1793" t="s">
        <v>8587</v>
      </c>
      <c r="N245" s="1802">
        <f>IF(P249=0,0,(P245/P249)*O236*1000)</f>
        <v>26.413100898045432</v>
      </c>
      <c r="O245" s="1803">
        <f>IF(P249=0, 0, (G245*L245)/(P249*O236))</f>
        <v>0</v>
      </c>
      <c r="P245" s="1796" cm="1">
        <f t="array" ref="P245">IFERROR(_xlfn.XLOOKUP(UPPER(TRIM(K245)),UPPER(TRIM(G250:T250)),G251:T251,_xlfn.XLOOKUP(UPPER(TRIM(K245)),UPPER(TRIM(G252:T252)),G253:T253,0))*J245*IF(G245&gt;0,G245,1),0)</f>
        <v>0.02</v>
      </c>
      <c r="Q245" s="122">
        <f>IF(OR(ISBLANK(S232),S232=0),0,G245*S230*L245/S232)</f>
        <v>0</v>
      </c>
      <c r="R245" s="2437">
        <f t="shared" si="34"/>
        <v>0</v>
      </c>
      <c r="S245" s="111">
        <f>IF(OR(ISBLANK(S232),S232=0),0,P245*L245*L232)</f>
        <v>0.16666666666666669</v>
      </c>
      <c r="T245" s="1805" t="str">
        <f>IF(K245="","",IF(COUNTIF(M250:T250,SUBSTITUTE(TRIM(K245)," (s)",""))+COUNTIF(M252:T252,SUBSTITUTE(TRIM(K245)," (s)",""))&gt;0,IF(ROUND(S245,3)&gt;=1,ROUND(S245,3)&amp;" L",MAX(1,ROUND(S245*100,0))&amp;" cl"),IF(COUNTIF(G250:L250,SUBSTITUTE(TRIM(K245)," (s)",""))+COUNTIF(G252:L252,SUBSTITUTE(TRIM(K245)," (s)",""))&gt;0,IF(ROUND(S245,3)&gt;=1,ROUND(S245,3)&amp;" Kg",MAX(1,ROUND(S245*1000,0))&amp;" g"),"")))</f>
        <v>167 g</v>
      </c>
      <c r="W245" s="2192" t="str">
        <f t="shared" si="30"/>
        <v>A</v>
      </c>
      <c r="X245" s="2184"/>
      <c r="Z245" s="2168" cm="1">
        <f t="array" ref="Z245">SUMPRODUCT(LEN(AA245:AG245))</f>
        <v>155</v>
      </c>
      <c r="AA245" s="2235" t="s">
        <v>8684</v>
      </c>
      <c r="AB245" s="2169"/>
      <c r="AC245" s="2169"/>
      <c r="AD245" s="2169"/>
      <c r="AE245" s="2169"/>
      <c r="AF245" s="2169"/>
      <c r="AG245" s="2171"/>
      <c r="AH245" s="1659" t="s">
        <v>22</v>
      </c>
      <c r="AI245" s="2615" t="s">
        <v>1955</v>
      </c>
      <c r="AJ245" s="2616"/>
      <c r="AK245" s="2616"/>
      <c r="AL245" s="2616"/>
      <c r="AM245" s="2616"/>
      <c r="AN245" s="2616"/>
      <c r="AO245" s="2617"/>
      <c r="CG245" s="3">
        <v>1</v>
      </c>
    </row>
    <row r="246" spans="2:85" ht="21" customHeight="1">
      <c r="B246" s="115" t="str">
        <f t="shared" si="33"/>
        <v>►</v>
      </c>
      <c r="C246" s="34" t="str">
        <f>C233</f>
        <v xml:space="preserve">B BEIGNETS D'ACACIA | pâtisserie--Beignets|  </v>
      </c>
      <c r="D246" s="35">
        <f>D233</f>
        <v>6</v>
      </c>
      <c r="E246" s="34" t="str">
        <f>E233</f>
        <v>personnes</v>
      </c>
      <c r="F246" s="36" t="str">
        <f>F233</f>
        <v>Recette mère ► Beignets d'acacia</v>
      </c>
      <c r="G246" s="100"/>
      <c r="H246" s="120"/>
      <c r="I246" s="102" t="str">
        <f>IF(OR(ISTEXT(G246), G246&lt;=0, J246&lt;=0), "", "de")</f>
        <v/>
      </c>
      <c r="J246" s="103"/>
      <c r="K246" s="141"/>
      <c r="L246" s="143">
        <v>1</v>
      </c>
      <c r="M246" s="1793"/>
      <c r="N246" s="1798">
        <f>IF(P249=0,0,(P246/P249)*O236*1000)</f>
        <v>0</v>
      </c>
      <c r="O246" s="1799">
        <f>IF(P249=0, 0, (G246*L246)/(P249*O236))</f>
        <v>0</v>
      </c>
      <c r="P246" s="1796" cm="1">
        <f t="array" ref="P246">IFERROR(_xlfn.XLOOKUP(UPPER(TRIM(K246)),UPPER(TRIM(G250:T250)),G251:T251,_xlfn.XLOOKUP(UPPER(TRIM(K246)),UPPER(TRIM(G252:T252)),G253:T253,0))*J246*IF(G246&gt;0,G246,1),0)</f>
        <v>0</v>
      </c>
      <c r="Q246" s="1800">
        <f>IF(OR(ISBLANK(S232),S232=0),0,G246*S230*L246/S232)</f>
        <v>0</v>
      </c>
      <c r="R246" s="2440">
        <f t="shared" si="34"/>
        <v>0</v>
      </c>
      <c r="S246" s="111">
        <f>IF(OR(ISBLANK(S232),S232=0),0,P246*L246*L232)</f>
        <v>0</v>
      </c>
      <c r="T246" s="1801" t="str">
        <f>IF(K246="","",IF(COUNTIF(M250:T250,SUBSTITUTE(TRIM(K246)," (s)",""))+COUNTIF(M252:T252,SUBSTITUTE(TRIM(K246)," (s)",""))&gt;0,IF(ROUND(S246,3)&gt;=1,ROUND(S246,3)&amp;" L",MAX(1,ROUND(S246*100,0))&amp;" cl"),IF(COUNTIF(G250:L250,SUBSTITUTE(TRIM(K246)," (s)",""))+COUNTIF(G252:L252,SUBSTITUTE(TRIM(K246)," (s)",""))&gt;0,IF(ROUND(S246,3)&gt;=1,ROUND(S246,3)&amp;" Kg",MAX(1,ROUND(S246*1000,0))&amp;" g"),"")))</f>
        <v/>
      </c>
      <c r="W246" s="2192" t="str">
        <f t="shared" si="30"/>
        <v>►</v>
      </c>
      <c r="X246" s="2184"/>
      <c r="Z246" s="2168" cm="1">
        <f t="array" ref="Z246">SUMPRODUCT(LEN(AA246:AG246))</f>
        <v>0</v>
      </c>
      <c r="AA246" s="2169"/>
      <c r="AB246" s="2169"/>
      <c r="AC246" s="2169"/>
      <c r="AD246" s="2169"/>
      <c r="AE246" s="2169"/>
      <c r="AF246" s="2169"/>
      <c r="AG246" s="2171"/>
      <c r="AH246" s="1659" t="s">
        <v>22</v>
      </c>
      <c r="AI246" s="2615"/>
      <c r="AJ246" s="2616"/>
      <c r="AK246" s="2616"/>
      <c r="AL246" s="2616"/>
      <c r="AM246" s="2616"/>
      <c r="AN246" s="2616"/>
      <c r="AO246" s="2617"/>
      <c r="CG246" s="3">
        <v>1</v>
      </c>
    </row>
    <row r="247" spans="2:85" ht="21" customHeight="1">
      <c r="B247" s="115" t="str">
        <f t="shared" si="33"/>
        <v>►</v>
      </c>
      <c r="C247" s="34" t="str">
        <f>C233</f>
        <v xml:space="preserve">B BEIGNETS D'ACACIA | pâtisserie--Beignets|  </v>
      </c>
      <c r="D247" s="35">
        <f>D233</f>
        <v>6</v>
      </c>
      <c r="E247" s="34" t="str">
        <f>E233</f>
        <v>personnes</v>
      </c>
      <c r="F247" s="36" t="str">
        <f>F233</f>
        <v>Recette mère ► Beignets d'acacia</v>
      </c>
      <c r="G247" s="100"/>
      <c r="H247" s="120"/>
      <c r="I247" s="102" t="str">
        <f>IF(OR(ISTEXT(G247), G247&lt;=0, J247&lt;=0), "", "de")</f>
        <v/>
      </c>
      <c r="J247" s="103"/>
      <c r="K247" s="141"/>
      <c r="L247" s="143">
        <v>1</v>
      </c>
      <c r="M247" s="1793"/>
      <c r="N247" s="1802">
        <f>IF(P249=0,0,(P247/P249)*O236*1000)</f>
        <v>0</v>
      </c>
      <c r="O247" s="1803">
        <f>IF(P249=0, 0, (G247*L247)/(P249*O236))</f>
        <v>0</v>
      </c>
      <c r="P247" s="1796" cm="1">
        <f t="array" ref="P247">IFERROR(_xlfn.XLOOKUP(UPPER(TRIM(K247)),UPPER(TRIM(G250:T250)),G251:T251,_xlfn.XLOOKUP(UPPER(TRIM(K247)),UPPER(TRIM(G252:T252)),G253:T253,0))*J247*IF(G247&gt;0,G247,1),0)</f>
        <v>0</v>
      </c>
      <c r="Q247" s="122">
        <f>IF(OR(ISBLANK(S232),S232=0),0,G247*S230*L247/S232)</f>
        <v>0</v>
      </c>
      <c r="R247" s="2437">
        <f t="shared" si="34"/>
        <v>0</v>
      </c>
      <c r="S247" s="111">
        <f>IF(OR(ISBLANK(S232),S232=0),0,P247*L247*L232)</f>
        <v>0</v>
      </c>
      <c r="T247" s="1805" t="str">
        <f>IF(K247="","",IF(COUNTIF(M250:T250,SUBSTITUTE(TRIM(K247)," (s)",""))+COUNTIF(M252:T252,SUBSTITUTE(TRIM(K247)," (s)",""))&gt;0,IF(ROUND(S247,3)&gt;=1,ROUND(S247,3)&amp;" L",MAX(1,ROUND(S247*100,0))&amp;" cl"),IF(COUNTIF(G250:L250,SUBSTITUTE(TRIM(K247)," (s)",""))+COUNTIF(G252:L252,SUBSTITUTE(TRIM(K247)," (s)",""))&gt;0,IF(ROUND(S247,3)&gt;=1,ROUND(S247,3)&amp;" Kg",MAX(1,ROUND(S247*1000,0))&amp;" g"),"")))</f>
        <v/>
      </c>
      <c r="W247" s="2192" t="str">
        <f t="shared" si="30"/>
        <v>►</v>
      </c>
      <c r="X247" s="2184"/>
      <c r="Z247" s="2168" cm="1">
        <f t="array" ref="Z247">SUMPRODUCT(LEN(AA247:AG247))</f>
        <v>131</v>
      </c>
      <c r="AA247" s="2235" t="s">
        <v>8685</v>
      </c>
      <c r="AB247" s="2169"/>
      <c r="AC247" s="2169"/>
      <c r="AD247" s="2169"/>
      <c r="AE247" s="2169"/>
      <c r="AF247" s="2169"/>
      <c r="AG247" s="2171"/>
      <c r="AH247" s="1659" t="s">
        <v>22</v>
      </c>
      <c r="AI247" s="1149" t="s">
        <v>1956</v>
      </c>
      <c r="AJ247" s="49"/>
      <c r="AK247" s="49"/>
      <c r="AL247" s="49"/>
      <c r="AM247" s="49"/>
      <c r="AN247" s="49"/>
      <c r="AO247" s="50"/>
      <c r="CG247" s="3">
        <v>1</v>
      </c>
    </row>
    <row r="248" spans="2:85" ht="21" customHeight="1">
      <c r="B248" s="115" t="str">
        <f t="shared" si="33"/>
        <v>►</v>
      </c>
      <c r="C248" s="34" t="str">
        <f>C233</f>
        <v xml:space="preserve">B BEIGNETS D'ACACIA | pâtisserie--Beignets|  </v>
      </c>
      <c r="D248" s="35">
        <f>D233</f>
        <v>6</v>
      </c>
      <c r="E248" s="34" t="str">
        <f>E233</f>
        <v>personnes</v>
      </c>
      <c r="F248" s="36" t="str">
        <f>F233</f>
        <v>Recette mère ► Beignets d'acacia</v>
      </c>
      <c r="G248" s="100"/>
      <c r="H248" s="120"/>
      <c r="I248" s="102" t="str">
        <f>IF(OR(ISTEXT(G248), G248&lt;=0, J248&lt;=0), "", "de")</f>
        <v/>
      </c>
      <c r="J248" s="103"/>
      <c r="K248" s="141"/>
      <c r="L248" s="143">
        <v>1</v>
      </c>
      <c r="M248" s="1793"/>
      <c r="N248" s="1798">
        <f>IF(P249=0,0,(P248/P249)*O236*1000)</f>
        <v>0</v>
      </c>
      <c r="O248" s="1799">
        <f>IF(P249=0, 0, (G248*L248)/(P249*O236))</f>
        <v>0</v>
      </c>
      <c r="P248" s="1796" cm="1">
        <f t="array" ref="P248">IFERROR(_xlfn.XLOOKUP(UPPER(TRIM(K248)),UPPER(TRIM(G250:T250)),G251:T251,_xlfn.XLOOKUP(UPPER(TRIM(K248)),UPPER(TRIM(G252:T252)),G253:T253,0))*J248*IF(G248&gt;0,G248,1),0)</f>
        <v>0</v>
      </c>
      <c r="Q248" s="1800">
        <f>IF(OR(ISBLANK(S232),S232=0),0,G248*S230*L248/S232)</f>
        <v>0</v>
      </c>
      <c r="R248" s="2440">
        <f t="shared" si="34"/>
        <v>0</v>
      </c>
      <c r="S248" s="111">
        <f>IF(OR(ISBLANK(S232),S232=0),0,P248*L248*L232)</f>
        <v>0</v>
      </c>
      <c r="T248" s="1801" t="str">
        <f>IF(K248="","",IF(COUNTIF(M250:T250,SUBSTITUTE(TRIM(K248)," (s)",""))+COUNTIF(M252:T252,SUBSTITUTE(TRIM(K248)," (s)",""))&gt;0,IF(ROUND(S248,3)&gt;=1,ROUND(S248,3)&amp;" L",MAX(1,ROUND(S248*100,0))&amp;" cl"),IF(COUNTIF(G250:L250,SUBSTITUTE(TRIM(K248)," (s)",""))+COUNTIF(G252:L252,SUBSTITUTE(TRIM(K248)," (s)",""))&gt;0,IF(ROUND(S248,3)&gt;=1,ROUND(S248,3)&amp;" Kg",MAX(1,ROUND(S248*1000,0))&amp;" g"),"")))</f>
        <v/>
      </c>
      <c r="W248" s="2192" t="str">
        <f t="shared" si="30"/>
        <v>►</v>
      </c>
      <c r="X248" s="2184"/>
      <c r="Z248" s="2168" cm="1">
        <f t="array" ref="Z248">SUMPRODUCT(LEN(AA248:AG248))</f>
        <v>0</v>
      </c>
      <c r="AA248" s="2169"/>
      <c r="AB248" s="2169"/>
      <c r="AC248" s="2169"/>
      <c r="AD248" s="2169"/>
      <c r="AE248" s="2169"/>
      <c r="AF248" s="2169"/>
      <c r="AG248" s="2171"/>
      <c r="AH248" s="1659" t="s">
        <v>22</v>
      </c>
      <c r="AI248" s="1149" t="s">
        <v>8510</v>
      </c>
      <c r="AJ248" s="49"/>
      <c r="AK248" s="49"/>
      <c r="AL248" s="49"/>
      <c r="AM248" s="49"/>
      <c r="AN248" s="49"/>
      <c r="AO248" s="50"/>
      <c r="CG248" s="3">
        <v>1</v>
      </c>
    </row>
    <row r="249" spans="2:85" ht="21" customHeight="1">
      <c r="B249" s="115" t="s">
        <v>11</v>
      </c>
      <c r="C249" s="34" t="str">
        <f>C233</f>
        <v xml:space="preserve">B BEIGNETS D'ACACIA | pâtisserie--Beignets|  </v>
      </c>
      <c r="D249" s="35">
        <f>D233</f>
        <v>6</v>
      </c>
      <c r="E249" s="34" t="str">
        <f>E233</f>
        <v>personnes</v>
      </c>
      <c r="F249" s="36" t="str">
        <f>F233</f>
        <v>Recette mère ► Beignets d'acacia</v>
      </c>
      <c r="G249" s="909" t="s">
        <v>140</v>
      </c>
      <c r="H249" s="533"/>
      <c r="I249" s="533"/>
      <c r="J249" s="533"/>
      <c r="K249" s="533"/>
      <c r="L249" s="910"/>
      <c r="M249" s="911"/>
      <c r="N249" s="912"/>
      <c r="O249" s="912"/>
      <c r="P249" s="913">
        <f>SUM(P237:P248)</f>
        <v>0.75719999999999998</v>
      </c>
      <c r="Q249" s="914"/>
      <c r="R249" s="914"/>
      <c r="S249" s="914" t="str">
        <f>"Total " &amp; S234&amp;" &gt;"</f>
        <v>Total Col.18 &gt;</v>
      </c>
      <c r="T249" s="915">
        <f>SUM(S237:S248)</f>
        <v>6.3100000000000005</v>
      </c>
      <c r="W249" s="2192" t="str">
        <f t="shared" si="30"/>
        <v>A</v>
      </c>
      <c r="X249" s="2184"/>
      <c r="Z249" s="2168" cm="1">
        <f t="array" ref="Z249">SUMPRODUCT(LEN(AA249:AG249))</f>
        <v>168</v>
      </c>
      <c r="AA249" s="2235" t="s">
        <v>8686</v>
      </c>
      <c r="AB249" s="2169"/>
      <c r="AC249" s="2169"/>
      <c r="AD249" s="2169"/>
      <c r="AE249" s="2169"/>
      <c r="AF249" s="2169"/>
      <c r="AG249" s="2171"/>
      <c r="AH249" s="1659" t="s">
        <v>22</v>
      </c>
      <c r="AI249" s="1149" t="s">
        <v>1957</v>
      </c>
      <c r="AJ249" s="571"/>
      <c r="AK249" s="49"/>
      <c r="AL249" s="49"/>
      <c r="AM249" s="49"/>
      <c r="AN249" s="49"/>
      <c r="AO249" s="50"/>
      <c r="CG249" s="3">
        <v>1</v>
      </c>
    </row>
    <row r="250" spans="2:85" ht="21" customHeight="1">
      <c r="B250" s="115" t="s">
        <v>16</v>
      </c>
      <c r="C250" s="34" t="str">
        <f>C233</f>
        <v xml:space="preserve">B BEIGNETS D'ACACIA | pâtisserie--Beignets|  </v>
      </c>
      <c r="D250" s="35">
        <f>D233</f>
        <v>6</v>
      </c>
      <c r="E250" s="34" t="str">
        <f>E233</f>
        <v>personnes</v>
      </c>
      <c r="F250" s="36" t="str">
        <f>F233</f>
        <v>Recette mère ► Beignets d'acacia</v>
      </c>
      <c r="G250" s="160" t="s">
        <v>147</v>
      </c>
      <c r="H250" s="116" t="s">
        <v>102</v>
      </c>
      <c r="I250" s="161" t="s">
        <v>148</v>
      </c>
      <c r="J250" s="162" t="s">
        <v>149</v>
      </c>
      <c r="K250" s="130" t="s">
        <v>150</v>
      </c>
      <c r="L250" s="130" t="s">
        <v>111</v>
      </c>
      <c r="M250" s="104" t="s">
        <v>0</v>
      </c>
      <c r="N250" s="104" t="s">
        <v>99</v>
      </c>
      <c r="O250" s="104" t="s">
        <v>151</v>
      </c>
      <c r="P250" s="104" t="s">
        <v>152</v>
      </c>
      <c r="Q250" s="121" t="s">
        <v>106</v>
      </c>
      <c r="R250" s="121" t="s">
        <v>371</v>
      </c>
      <c r="S250" s="379" t="s">
        <v>153</v>
      </c>
      <c r="T250" s="121" t="s">
        <v>154</v>
      </c>
      <c r="W250" s="2192" t="str">
        <f t="shared" si="30"/>
        <v>►</v>
      </c>
      <c r="X250" s="2184"/>
      <c r="Z250" s="2168" cm="1">
        <f t="array" ref="Z250">SUMPRODUCT(LEN(AA250:AG250))</f>
        <v>0</v>
      </c>
      <c r="AA250" s="2169"/>
      <c r="AB250" s="2169"/>
      <c r="AC250" s="2169"/>
      <c r="AD250" s="2169"/>
      <c r="AE250" s="2169"/>
      <c r="AF250" s="2169"/>
      <c r="AG250" s="2171"/>
      <c r="AH250" s="1659" t="s">
        <v>22</v>
      </c>
      <c r="AI250" s="572" t="s">
        <v>9</v>
      </c>
      <c r="AJ250" s="573"/>
      <c r="AK250" s="574"/>
      <c r="AL250" s="575"/>
      <c r="AM250" s="575"/>
      <c r="AN250" s="576"/>
      <c r="AO250" s="577"/>
      <c r="CG250" s="3">
        <v>1</v>
      </c>
    </row>
    <row r="251" spans="2:85" ht="21" customHeight="1">
      <c r="B251" s="115" t="s">
        <v>16</v>
      </c>
      <c r="C251" s="34" t="str">
        <f>C233</f>
        <v xml:space="preserve">B BEIGNETS D'ACACIA | pâtisserie--Beignets|  </v>
      </c>
      <c r="D251" s="35">
        <f>D233</f>
        <v>6</v>
      </c>
      <c r="E251" s="34" t="str">
        <f>E233</f>
        <v>personnes</v>
      </c>
      <c r="F251" s="36" t="str">
        <f>F233</f>
        <v>Recette mère ► Beignets d'acacia</v>
      </c>
      <c r="G251" s="916">
        <v>1</v>
      </c>
      <c r="H251" s="917">
        <v>1E-3</v>
      </c>
      <c r="I251" s="918">
        <v>0</v>
      </c>
      <c r="J251" s="917">
        <v>0.25</v>
      </c>
      <c r="K251" s="917">
        <v>0.33332999999999996</v>
      </c>
      <c r="L251" s="917">
        <v>0.5</v>
      </c>
      <c r="M251" s="919">
        <v>1</v>
      </c>
      <c r="N251" s="919">
        <v>0.1</v>
      </c>
      <c r="O251" s="919">
        <v>0.01</v>
      </c>
      <c r="P251" s="919">
        <v>1E-3</v>
      </c>
      <c r="Q251" s="919">
        <v>0.5</v>
      </c>
      <c r="R251" s="919">
        <v>0.25</v>
      </c>
      <c r="S251" s="919">
        <v>0.33300000000000002</v>
      </c>
      <c r="T251" s="2468">
        <v>0.2</v>
      </c>
      <c r="W251" s="2192" t="str">
        <f t="shared" si="30"/>
        <v>►</v>
      </c>
      <c r="X251" s="2184"/>
      <c r="Z251" s="2168" cm="1">
        <f t="array" ref="Z251">SUMPRODUCT(LEN(AA251:AG251))</f>
        <v>163</v>
      </c>
      <c r="AA251" s="2235" t="s">
        <v>8687</v>
      </c>
      <c r="AB251" s="2169"/>
      <c r="AC251" s="2169"/>
      <c r="AD251" s="2169"/>
      <c r="AE251" s="2169"/>
      <c r="AF251" s="2169"/>
      <c r="AG251" s="2171"/>
      <c r="AH251" s="1659" t="s">
        <v>22</v>
      </c>
      <c r="AI251" s="2347" t="s">
        <v>8688</v>
      </c>
      <c r="AJ251" s="2348"/>
      <c r="AK251" s="2348"/>
      <c r="AL251" s="195"/>
      <c r="AM251" s="195"/>
      <c r="AN251" s="195"/>
      <c r="AO251" s="579"/>
      <c r="CG251" s="3">
        <v>1</v>
      </c>
    </row>
    <row r="252" spans="2:85" ht="21" customHeight="1">
      <c r="B252" s="115" t="s">
        <v>16</v>
      </c>
      <c r="C252" s="34" t="str">
        <f>C233</f>
        <v xml:space="preserve">B BEIGNETS D'ACACIA | pâtisserie--Beignets|  </v>
      </c>
      <c r="D252" s="35">
        <f>D233</f>
        <v>6</v>
      </c>
      <c r="E252" s="34" t="str">
        <f>E233</f>
        <v>personnes</v>
      </c>
      <c r="F252" s="36" t="str">
        <f>F233</f>
        <v>Recette mère ► Beignets d'acacia</v>
      </c>
      <c r="G252" s="133" t="s">
        <v>162</v>
      </c>
      <c r="H252" s="133" t="s">
        <v>163</v>
      </c>
      <c r="I252" s="161" t="s">
        <v>148</v>
      </c>
      <c r="J252" s="133" t="s">
        <v>116</v>
      </c>
      <c r="K252" s="133" t="s">
        <v>164</v>
      </c>
      <c r="L252" s="133" t="s">
        <v>165</v>
      </c>
      <c r="M252" s="138" t="s">
        <v>121</v>
      </c>
      <c r="N252" s="173" t="s">
        <v>166</v>
      </c>
      <c r="O252" s="173" t="s">
        <v>167</v>
      </c>
      <c r="P252" s="121" t="s">
        <v>168</v>
      </c>
      <c r="Q252" s="121" t="s">
        <v>169</v>
      </c>
      <c r="R252" s="121" t="s">
        <v>107</v>
      </c>
      <c r="S252" s="2470" t="s">
        <v>1857</v>
      </c>
      <c r="T252" s="934" t="s">
        <v>170</v>
      </c>
      <c r="W252" s="2192" t="str">
        <f t="shared" si="30"/>
        <v>►</v>
      </c>
      <c r="X252" s="2184"/>
      <c r="Z252" s="2168" cm="1">
        <f t="array" ref="Z252">SUMPRODUCT(LEN(AA252:AG252))</f>
        <v>0</v>
      </c>
      <c r="AA252" s="2169"/>
      <c r="AB252" s="2169"/>
      <c r="AC252" s="2169"/>
      <c r="AD252" s="2169"/>
      <c r="AE252" s="2169"/>
      <c r="AF252" s="2169"/>
      <c r="AG252" s="2171"/>
      <c r="AH252" s="1659" t="s">
        <v>22</v>
      </c>
      <c r="AI252" s="580" t="s">
        <v>855</v>
      </c>
      <c r="AJ252" s="202"/>
      <c r="AK252" s="202"/>
      <c r="AL252" s="202"/>
      <c r="AM252" s="202"/>
      <c r="AN252" s="202"/>
      <c r="AO252" s="581"/>
      <c r="CG252" s="3">
        <v>1</v>
      </c>
    </row>
    <row r="253" spans="2:85" ht="21" customHeight="1">
      <c r="B253" s="115" t="s">
        <v>16</v>
      </c>
      <c r="C253" s="34" t="str">
        <f>C233</f>
        <v xml:space="preserve">B BEIGNETS D'ACACIA | pâtisserie--Beignets|  </v>
      </c>
      <c r="D253" s="35">
        <f>D233</f>
        <v>6</v>
      </c>
      <c r="E253" s="34" t="str">
        <f>E233</f>
        <v>personnes</v>
      </c>
      <c r="F253" s="36" t="str">
        <f>F233</f>
        <v>Recette mère ► Beignets d'acacia</v>
      </c>
      <c r="G253" s="916">
        <v>2.835E-2</v>
      </c>
      <c r="H253" s="917">
        <v>0.13</v>
      </c>
      <c r="I253" s="918">
        <v>0</v>
      </c>
      <c r="J253" s="917">
        <v>0.2</v>
      </c>
      <c r="K253" s="917">
        <v>0.23</v>
      </c>
      <c r="L253" s="917">
        <v>0.22500000000000001</v>
      </c>
      <c r="M253" s="919">
        <v>0.35</v>
      </c>
      <c r="N253" s="919">
        <v>5.0000000000000001E-3</v>
      </c>
      <c r="O253" s="919">
        <v>5.0000000000000001E-3</v>
      </c>
      <c r="P253" s="919">
        <v>1.4999999999999999E-2</v>
      </c>
      <c r="Q253" s="919">
        <v>0.1</v>
      </c>
      <c r="R253" s="919">
        <v>0.22500000000000001</v>
      </c>
      <c r="S253" s="919">
        <v>4.0000000000000001E-3</v>
      </c>
      <c r="T253" s="2469">
        <v>1E-3</v>
      </c>
      <c r="W253" s="2192" t="str">
        <f t="shared" si="30"/>
        <v>►</v>
      </c>
      <c r="X253" s="2184"/>
      <c r="Z253" s="2168" cm="1">
        <f t="array" ref="Z253">SUMPRODUCT(LEN(AA253:AG253))</f>
        <v>0</v>
      </c>
      <c r="AA253" s="2169"/>
      <c r="AB253" s="2169"/>
      <c r="AC253" s="2169"/>
      <c r="AD253" s="2169"/>
      <c r="AE253" s="2169"/>
      <c r="AF253" s="2169"/>
      <c r="AG253" s="2171"/>
      <c r="AH253" s="1659" t="s">
        <v>22</v>
      </c>
      <c r="AI253" s="582" t="s">
        <v>181</v>
      </c>
      <c r="AJ253" s="206"/>
      <c r="AK253" s="206"/>
      <c r="AL253" s="206"/>
      <c r="AM253" s="206"/>
      <c r="AN253" s="206"/>
      <c r="AO253" s="583"/>
      <c r="CG253" s="3">
        <v>1</v>
      </c>
    </row>
    <row r="254" spans="2:85" ht="21" customHeight="1">
      <c r="B254" s="115" t="s">
        <v>16</v>
      </c>
      <c r="C254" s="2349" t="str">
        <f>C233</f>
        <v xml:space="preserve">B BEIGNETS D'ACACIA | pâtisserie--Beignets|  </v>
      </c>
      <c r="D254" s="2349">
        <f>D233</f>
        <v>6</v>
      </c>
      <c r="E254" s="2350" t="str">
        <f>E233</f>
        <v>personnes</v>
      </c>
      <c r="F254" s="2351" t="str">
        <f>F233</f>
        <v>Recette mère ► Beignets d'acacia</v>
      </c>
      <c r="G254" s="2352" t="str">
        <f t="shared" ref="G254:L254" si="35">G234</f>
        <v>Col.6</v>
      </c>
      <c r="H254" s="2352" t="str">
        <f t="shared" si="35"/>
        <v>Col.7</v>
      </c>
      <c r="I254" s="2352" t="str">
        <f t="shared" si="35"/>
        <v>Col.8</v>
      </c>
      <c r="J254" s="2352" t="str">
        <f t="shared" si="35"/>
        <v>Col.9</v>
      </c>
      <c r="K254" s="2352" t="str">
        <f t="shared" si="35"/>
        <v>Col.10</v>
      </c>
      <c r="L254" s="2352" t="str">
        <f t="shared" si="35"/>
        <v>Col.11</v>
      </c>
      <c r="M254" s="2348" t="s">
        <v>8590</v>
      </c>
      <c r="N254" s="1140"/>
      <c r="O254" s="184" t="s">
        <v>171</v>
      </c>
      <c r="P254" s="1140"/>
      <c r="Q254" s="1140"/>
      <c r="R254" s="1140"/>
      <c r="S254" s="1140"/>
      <c r="T254" s="1651"/>
      <c r="W254" s="2192" t="str">
        <f t="shared" si="30"/>
        <v>►</v>
      </c>
      <c r="X254" s="2184"/>
      <c r="Z254" s="2168" cm="1">
        <f t="array" ref="Z254">SUMPRODUCT(LEN(AA254:AG254))</f>
        <v>0</v>
      </c>
      <c r="AA254" s="2169"/>
      <c r="AB254" s="2169"/>
      <c r="AC254" s="2169"/>
      <c r="AD254" s="2169"/>
      <c r="AE254" s="2169"/>
      <c r="AF254" s="2169"/>
      <c r="AG254" s="2171"/>
      <c r="AH254" s="1659" t="s">
        <v>22</v>
      </c>
      <c r="AI254" s="582" t="s">
        <v>189</v>
      </c>
      <c r="AJ254" s="206"/>
      <c r="AK254" s="206"/>
      <c r="AL254" s="206"/>
      <c r="AM254" s="206"/>
      <c r="AN254" s="206"/>
      <c r="AO254" s="583"/>
      <c r="CG254" s="3">
        <v>1</v>
      </c>
    </row>
    <row r="255" spans="2:85" ht="21" customHeight="1">
      <c r="B255" s="2353" t="s">
        <v>11</v>
      </c>
      <c r="C255" s="1684" t="str">
        <f>C233</f>
        <v xml:space="preserve">B BEIGNETS D'ACACIA | pâtisserie--Beignets|  </v>
      </c>
      <c r="D255" s="1684">
        <f>D233</f>
        <v>6</v>
      </c>
      <c r="E255" s="1685" t="str">
        <f>E233</f>
        <v>personnes</v>
      </c>
      <c r="F255" s="1686" t="str">
        <f>F233</f>
        <v>Recette mère ► Beignets d'acacia</v>
      </c>
      <c r="G255" s="1812"/>
      <c r="H255" s="1812"/>
      <c r="I255" s="1812"/>
      <c r="J255" s="1812"/>
      <c r="K255" s="1812"/>
      <c r="L255" s="1813" t="s">
        <v>8456</v>
      </c>
      <c r="M255" s="432" t="s">
        <v>855</v>
      </c>
      <c r="N255" s="1644"/>
      <c r="O255" s="1644"/>
      <c r="P255" s="9"/>
      <c r="Q255" s="9"/>
      <c r="R255" s="9"/>
      <c r="S255" s="1646" t="s">
        <v>172</v>
      </c>
      <c r="T255" s="1647" t="s">
        <v>173</v>
      </c>
      <c r="W255" s="2354" t="str">
        <f t="shared" si="30"/>
        <v>A</v>
      </c>
      <c r="X255" s="2184"/>
      <c r="Z255" s="2168" cm="1">
        <f t="array" ref="Z255">SUMPRODUCT(LEN(AA255:AG255))</f>
        <v>0</v>
      </c>
      <c r="AA255" s="2169"/>
      <c r="AB255" s="2169"/>
      <c r="AC255" s="2169"/>
      <c r="AD255" s="2169"/>
      <c r="AE255" s="2169"/>
      <c r="AF255" s="2169"/>
      <c r="AG255" s="2171"/>
      <c r="AH255" s="1659" t="s">
        <v>22</v>
      </c>
      <c r="AI255" s="584" t="s">
        <v>205</v>
      </c>
      <c r="AJ255" s="206"/>
      <c r="AK255" s="206"/>
      <c r="AL255" s="206"/>
      <c r="AM255" s="206"/>
      <c r="AN255" s="206"/>
      <c r="AO255" s="585"/>
      <c r="CG255" s="3">
        <v>1</v>
      </c>
    </row>
    <row r="256" spans="2:85" ht="21" customHeight="1">
      <c r="B256" s="2353" t="s">
        <v>11</v>
      </c>
      <c r="C256" s="190" t="str">
        <f>C233</f>
        <v xml:space="preserve">B BEIGNETS D'ACACIA | pâtisserie--Beignets|  </v>
      </c>
      <c r="D256" s="190">
        <f>D233</f>
        <v>6</v>
      </c>
      <c r="E256" s="191" t="str">
        <f>E233</f>
        <v>personnes</v>
      </c>
      <c r="F256" s="192" t="str">
        <f>F233</f>
        <v>Recette mère ► Beignets d'acacia</v>
      </c>
      <c r="G256" s="533"/>
      <c r="H256" s="533"/>
      <c r="I256" s="533"/>
      <c r="J256" s="533"/>
      <c r="K256" s="533"/>
      <c r="L256" s="1846">
        <v>0</v>
      </c>
      <c r="M256" s="1819" t="s">
        <v>8676</v>
      </c>
      <c r="N256" s="1644"/>
      <c r="O256" s="1644"/>
      <c r="P256" s="9"/>
      <c r="Q256" s="9"/>
      <c r="R256" s="9"/>
      <c r="S256" s="1650" t="s">
        <v>176</v>
      </c>
      <c r="T256" s="1647" t="s">
        <v>173</v>
      </c>
      <c r="W256" s="2354" t="str">
        <f t="shared" si="30"/>
        <v>A</v>
      </c>
      <c r="X256" s="2184"/>
      <c r="Z256" s="2168" cm="1">
        <f t="array" ref="Z256">SUMPRODUCT(LEN(AA256:AG256))</f>
        <v>0</v>
      </c>
      <c r="AA256" s="2169"/>
      <c r="AB256" s="2169"/>
      <c r="AC256" s="2169"/>
      <c r="AD256" s="2169"/>
      <c r="AE256" s="2169"/>
      <c r="AF256" s="2169"/>
      <c r="AG256" s="2171"/>
      <c r="AH256" s="1659" t="s">
        <v>22</v>
      </c>
      <c r="AI256" s="584"/>
      <c r="AJ256" s="206"/>
      <c r="AK256" s="206"/>
      <c r="AL256" s="206"/>
      <c r="AM256" s="206"/>
      <c r="AN256" s="206"/>
      <c r="AO256" s="585"/>
      <c r="CG256" s="3">
        <v>1</v>
      </c>
    </row>
    <row r="257" spans="2:85" ht="21" customHeight="1">
      <c r="B257" s="115" t="str">
        <f t="shared" ref="B257:B272" si="36">IF(OR(M257&lt;&gt; "",N257&lt;&gt;"",O257&lt;&gt;""),"A", "►")</f>
        <v>A</v>
      </c>
      <c r="C257" s="190" t="str">
        <f>C233</f>
        <v xml:space="preserve">B BEIGNETS D'ACACIA | pâtisserie--Beignets|  </v>
      </c>
      <c r="D257" s="190">
        <f>D233</f>
        <v>6</v>
      </c>
      <c r="E257" s="191" t="str">
        <f>E233</f>
        <v>personnes</v>
      </c>
      <c r="F257" s="192" t="str">
        <f>F233</f>
        <v>Recette mère ► Beignets d'acacia</v>
      </c>
      <c r="G257" s="533"/>
      <c r="H257" s="533"/>
      <c r="I257" s="533"/>
      <c r="J257" s="533"/>
      <c r="K257" s="533"/>
      <c r="L257" s="2191">
        <f>IF(ISBLANK(M257),"",LARGE(L256:L256,1)+1)</f>
        <v>1</v>
      </c>
      <c r="M257" s="1822" t="s">
        <v>8689</v>
      </c>
      <c r="N257" s="1822"/>
      <c r="O257" s="1822"/>
      <c r="P257" s="1822"/>
      <c r="Q257" s="1822"/>
      <c r="R257" s="1822"/>
      <c r="S257" s="1822"/>
      <c r="T257" s="2120"/>
      <c r="W257" s="2192" t="str">
        <f t="shared" si="30"/>
        <v>A</v>
      </c>
      <c r="X257" s="2184"/>
      <c r="Z257" s="2168" cm="1">
        <f t="array" ref="Z257">SUMPRODUCT(LEN(AA257:AG257))</f>
        <v>0</v>
      </c>
      <c r="AA257" s="2169"/>
      <c r="AB257" s="2169"/>
      <c r="AC257" s="2169"/>
      <c r="AD257" s="2169"/>
      <c r="AE257" s="2169"/>
      <c r="AF257" s="2169"/>
      <c r="AG257" s="2171"/>
      <c r="AH257" s="1659" t="s">
        <v>22</v>
      </c>
      <c r="AI257" s="591"/>
      <c r="AJ257" s="238"/>
      <c r="AK257" s="238" t="s">
        <v>209</v>
      </c>
      <c r="AL257" s="1485" t="s">
        <v>661</v>
      </c>
      <c r="AM257" s="240"/>
      <c r="AN257" s="240"/>
      <c r="AO257" s="592"/>
      <c r="CG257" s="3">
        <v>1</v>
      </c>
    </row>
    <row r="258" spans="2:85" ht="21" customHeight="1">
      <c r="B258" s="115" t="str">
        <f t="shared" si="36"/>
        <v>A</v>
      </c>
      <c r="C258" s="190" t="str">
        <f>C233</f>
        <v xml:space="preserve">B BEIGNETS D'ACACIA | pâtisserie--Beignets|  </v>
      </c>
      <c r="D258" s="190">
        <f>D233</f>
        <v>6</v>
      </c>
      <c r="E258" s="191" t="str">
        <f>E233</f>
        <v>personnes</v>
      </c>
      <c r="F258" s="192" t="str">
        <f>F233</f>
        <v>Recette mère ► Beignets d'acacia</v>
      </c>
      <c r="G258" s="533"/>
      <c r="H258" s="533"/>
      <c r="I258" s="533"/>
      <c r="J258" s="533"/>
      <c r="K258" s="533"/>
      <c r="L258" s="2191">
        <f>IF(ISBLANK(M258),"",LARGE(L256:L257,1)+1)</f>
        <v>2</v>
      </c>
      <c r="M258" s="1822" t="s">
        <v>8690</v>
      </c>
      <c r="N258" s="1822"/>
      <c r="O258" s="1822"/>
      <c r="P258" s="1822"/>
      <c r="Q258" s="1822"/>
      <c r="R258" s="1822"/>
      <c r="S258" s="1822"/>
      <c r="T258" s="2120"/>
      <c r="W258" s="2192" t="str">
        <f t="shared" si="30"/>
        <v>A</v>
      </c>
      <c r="X258" s="2184"/>
      <c r="Z258" s="2168" cm="1">
        <f t="array" ref="Z258">SUMPRODUCT(LEN(AA258:AG258))</f>
        <v>0</v>
      </c>
      <c r="AA258" s="2169"/>
      <c r="AB258" s="2169"/>
      <c r="AC258" s="2169"/>
      <c r="AD258" s="2169"/>
      <c r="AE258" s="2169"/>
      <c r="AF258" s="2169"/>
      <c r="AG258" s="2171"/>
      <c r="AH258" s="1659" t="s">
        <v>22</v>
      </c>
      <c r="AI258" s="596"/>
      <c r="AJ258" s="597"/>
      <c r="AK258" s="598"/>
      <c r="AL258" s="599"/>
      <c r="AM258" s="531"/>
      <c r="AN258" s="531"/>
      <c r="AO258" s="600"/>
      <c r="CG258" s="3">
        <v>1</v>
      </c>
    </row>
    <row r="259" spans="2:85" ht="21" customHeight="1">
      <c r="B259" s="115" t="str">
        <f t="shared" si="36"/>
        <v>A</v>
      </c>
      <c r="C259" s="190" t="str">
        <f>C233</f>
        <v xml:space="preserve">B BEIGNETS D'ACACIA | pâtisserie--Beignets|  </v>
      </c>
      <c r="D259" s="190">
        <f>D233</f>
        <v>6</v>
      </c>
      <c r="E259" s="191" t="str">
        <f>E233</f>
        <v>personnes</v>
      </c>
      <c r="F259" s="192" t="str">
        <f>F233</f>
        <v>Recette mère ► Beignets d'acacia</v>
      </c>
      <c r="G259" s="533"/>
      <c r="H259" s="533"/>
      <c r="I259" s="533"/>
      <c r="J259" s="533"/>
      <c r="K259" s="533"/>
      <c r="L259" s="2191">
        <f>IF(ISBLANK(M259),"",LARGE(L256:L258,1)+1)</f>
        <v>3</v>
      </c>
      <c r="M259" s="1822" t="s">
        <v>8691</v>
      </c>
      <c r="N259" s="1822"/>
      <c r="O259" s="1822"/>
      <c r="P259" s="1822"/>
      <c r="Q259" s="1822"/>
      <c r="R259" s="1822"/>
      <c r="S259" s="1822"/>
      <c r="T259" s="2120"/>
      <c r="W259" s="2192" t="str">
        <f t="shared" si="30"/>
        <v>A</v>
      </c>
      <c r="X259" s="2184"/>
      <c r="Z259" s="2168" cm="1">
        <f t="array" ref="Z259">SUMPRODUCT(LEN(AA259:AG259))</f>
        <v>0</v>
      </c>
      <c r="AA259" s="2169"/>
      <c r="AB259" s="2169"/>
      <c r="AC259" s="2169"/>
      <c r="AD259" s="2169"/>
      <c r="AE259" s="2169"/>
      <c r="AF259" s="2169"/>
      <c r="AG259" s="2171"/>
      <c r="AH259" s="1659" t="s">
        <v>22</v>
      </c>
      <c r="AI259" s="603"/>
      <c r="AJ259" s="247"/>
      <c r="AK259" s="248"/>
      <c r="AL259" s="249"/>
      <c r="AM259" s="248"/>
      <c r="AN259" s="248"/>
      <c r="AO259" s="604"/>
      <c r="CG259" s="3">
        <v>1</v>
      </c>
    </row>
    <row r="260" spans="2:85" ht="21" customHeight="1">
      <c r="B260" s="115" t="str">
        <f t="shared" si="36"/>
        <v>A</v>
      </c>
      <c r="C260" s="190" t="str">
        <f>C233</f>
        <v xml:space="preserve">B BEIGNETS D'ACACIA | pâtisserie--Beignets|  </v>
      </c>
      <c r="D260" s="190">
        <f>D233</f>
        <v>6</v>
      </c>
      <c r="E260" s="191" t="str">
        <f>E233</f>
        <v>personnes</v>
      </c>
      <c r="F260" s="192" t="str">
        <f>F233</f>
        <v>Recette mère ► Beignets d'acacia</v>
      </c>
      <c r="G260" s="533"/>
      <c r="H260" s="533"/>
      <c r="I260" s="533"/>
      <c r="J260" s="533"/>
      <c r="K260" s="533"/>
      <c r="L260" s="2191" t="str">
        <f>IF(ISBLANK(M260),"",LARGE(L256:L259,1)+1)</f>
        <v/>
      </c>
      <c r="M260" s="1822"/>
      <c r="N260" s="1822" t="s">
        <v>8692</v>
      </c>
      <c r="O260" s="1822"/>
      <c r="P260" s="1822"/>
      <c r="Q260" s="1822"/>
      <c r="R260" s="1822"/>
      <c r="S260" s="1822"/>
      <c r="T260" s="2120"/>
      <c r="W260" s="2192" t="str">
        <f t="shared" si="30"/>
        <v>A</v>
      </c>
      <c r="X260" s="2184"/>
      <c r="Z260" s="2168" cm="1">
        <f t="array" ref="Z260">SUMPRODUCT(LEN(AA260:AG260))</f>
        <v>0</v>
      </c>
      <c r="AA260" s="2169"/>
      <c r="AB260" s="2169"/>
      <c r="AC260" s="2169"/>
      <c r="AD260" s="2169"/>
      <c r="AE260" s="2169"/>
      <c r="AF260" s="2169"/>
      <c r="AG260" s="2171"/>
      <c r="AH260" s="1659" t="s">
        <v>22</v>
      </c>
      <c r="AI260" s="517"/>
      <c r="AN260" s="9"/>
      <c r="AO260" s="41"/>
      <c r="CG260" s="3">
        <v>1</v>
      </c>
    </row>
    <row r="261" spans="2:85" ht="21" customHeight="1">
      <c r="B261" s="115" t="str">
        <f t="shared" si="36"/>
        <v>A</v>
      </c>
      <c r="C261" s="190" t="str">
        <f>C233</f>
        <v xml:space="preserve">B BEIGNETS D'ACACIA | pâtisserie--Beignets|  </v>
      </c>
      <c r="D261" s="190">
        <f>D233</f>
        <v>6</v>
      </c>
      <c r="E261" s="191" t="str">
        <f>E233</f>
        <v>personnes</v>
      </c>
      <c r="F261" s="192" t="str">
        <f>F233</f>
        <v>Recette mère ► Beignets d'acacia</v>
      </c>
      <c r="G261" s="533"/>
      <c r="H261" s="533"/>
      <c r="I261" s="533"/>
      <c r="J261" s="533"/>
      <c r="K261" s="533"/>
      <c r="L261" s="2191">
        <f>IF(ISBLANK(M261),"",LARGE(L256:L260,1)+1)</f>
        <v>4</v>
      </c>
      <c r="M261" s="1822" t="s">
        <v>8693</v>
      </c>
      <c r="N261" s="1822"/>
      <c r="O261" s="1822"/>
      <c r="P261" s="1822"/>
      <c r="Q261" s="1822"/>
      <c r="R261" s="1822"/>
      <c r="S261" s="1822"/>
      <c r="T261" s="2120"/>
      <c r="W261" s="2192" t="str">
        <f t="shared" si="30"/>
        <v>A</v>
      </c>
      <c r="X261" s="2184"/>
      <c r="Z261" s="2168" cm="1">
        <f t="array" ref="Z261">SUMPRODUCT(LEN(AA261:AG261))</f>
        <v>0</v>
      </c>
      <c r="AA261" s="2169"/>
      <c r="AB261" s="2169"/>
      <c r="AC261" s="2169"/>
      <c r="AD261" s="2169"/>
      <c r="AE261" s="2169"/>
      <c r="AF261" s="2169"/>
      <c r="AG261" s="2171"/>
      <c r="AH261" s="1659" t="s">
        <v>22</v>
      </c>
      <c r="AI261" s="517"/>
      <c r="AJ261" s="606"/>
      <c r="AK261" s="607"/>
      <c r="AL261" s="608" t="s">
        <v>172</v>
      </c>
      <c r="AM261" s="609" t="s">
        <v>667</v>
      </c>
      <c r="AN261" s="9"/>
      <c r="AO261" s="41"/>
      <c r="CG261" s="3">
        <v>1</v>
      </c>
    </row>
    <row r="262" spans="2:85" ht="21" customHeight="1">
      <c r="B262" s="115" t="str">
        <f t="shared" si="36"/>
        <v>A</v>
      </c>
      <c r="C262" s="190" t="str">
        <f>C233</f>
        <v xml:space="preserve">B BEIGNETS D'ACACIA | pâtisserie--Beignets|  </v>
      </c>
      <c r="D262" s="190">
        <f>D233</f>
        <v>6</v>
      </c>
      <c r="E262" s="191" t="str">
        <f>E233</f>
        <v>personnes</v>
      </c>
      <c r="F262" s="192" t="str">
        <f>F233</f>
        <v>Recette mère ► Beignets d'acacia</v>
      </c>
      <c r="G262" s="533"/>
      <c r="H262" s="533"/>
      <c r="I262" s="533"/>
      <c r="J262" s="533"/>
      <c r="K262" s="533"/>
      <c r="L262" s="2191">
        <f>IF(ISBLANK(M262),"",LARGE(L256:L261,1)+1)</f>
        <v>5</v>
      </c>
      <c r="M262" s="1822" t="s">
        <v>8694</v>
      </c>
      <c r="N262" s="1822"/>
      <c r="O262" s="1822"/>
      <c r="P262" s="1822"/>
      <c r="Q262" s="1822"/>
      <c r="R262" s="1822"/>
      <c r="S262" s="1822"/>
      <c r="T262" s="2120"/>
      <c r="W262" s="2192" t="str">
        <f t="shared" si="30"/>
        <v>A</v>
      </c>
      <c r="X262" s="2184"/>
      <c r="Z262" s="2168" cm="1">
        <f t="array" ref="Z262">SUMPRODUCT(LEN(AA262:AG262))</f>
        <v>0</v>
      </c>
      <c r="AA262" s="2169"/>
      <c r="AB262" s="2169"/>
      <c r="AC262" s="2169"/>
      <c r="AD262" s="2169"/>
      <c r="AE262" s="2169"/>
      <c r="AF262" s="2169"/>
      <c r="AG262" s="2171"/>
      <c r="AH262" s="1659" t="s">
        <v>22</v>
      </c>
      <c r="AI262" s="517"/>
      <c r="AJ262" s="612"/>
      <c r="AK262" s="197"/>
      <c r="AL262" s="198" t="s">
        <v>176</v>
      </c>
      <c r="AM262" s="613" t="s">
        <v>173</v>
      </c>
      <c r="AN262" s="9"/>
      <c r="AO262" s="41"/>
      <c r="CG262" s="3">
        <v>1</v>
      </c>
    </row>
    <row r="263" spans="2:85" ht="21" customHeight="1">
      <c r="B263" s="115" t="str">
        <f t="shared" si="36"/>
        <v>A</v>
      </c>
      <c r="C263" s="190" t="str">
        <f>C233</f>
        <v xml:space="preserve">B BEIGNETS D'ACACIA | pâtisserie--Beignets|  </v>
      </c>
      <c r="D263" s="190">
        <f>D233</f>
        <v>6</v>
      </c>
      <c r="E263" s="191" t="str">
        <f>E233</f>
        <v>personnes</v>
      </c>
      <c r="F263" s="192" t="str">
        <f>F233</f>
        <v>Recette mère ► Beignets d'acacia</v>
      </c>
      <c r="G263" s="533"/>
      <c r="H263" s="533"/>
      <c r="I263" s="533"/>
      <c r="J263" s="533"/>
      <c r="K263" s="533"/>
      <c r="L263" s="2191">
        <f>IF(ISBLANK(M263),"",LARGE(L256:L262,1)+1)</f>
        <v>6</v>
      </c>
      <c r="M263" s="1822" t="s">
        <v>8695</v>
      </c>
      <c r="N263" s="1822"/>
      <c r="O263" s="1822"/>
      <c r="P263" s="1822"/>
      <c r="Q263" s="1822"/>
      <c r="R263" s="1822"/>
      <c r="S263" s="1822"/>
      <c r="T263" s="2120"/>
      <c r="W263" s="2192" t="str">
        <f t="shared" si="30"/>
        <v>A</v>
      </c>
      <c r="X263" s="2184"/>
      <c r="Z263" s="2168" cm="1">
        <f t="array" ref="Z263">SUMPRODUCT(LEN(AA263:AG263))</f>
        <v>0</v>
      </c>
      <c r="AA263" s="2169"/>
      <c r="AB263" s="2169"/>
      <c r="AC263" s="2169"/>
      <c r="AD263" s="2169"/>
      <c r="AE263" s="2169"/>
      <c r="AF263" s="2169"/>
      <c r="AG263" s="2171"/>
      <c r="AH263" s="1659" t="s">
        <v>22</v>
      </c>
      <c r="AI263" s="517"/>
      <c r="AJ263" s="616"/>
      <c r="AK263" s="9"/>
      <c r="AL263" s="204" t="s">
        <v>180</v>
      </c>
      <c r="AM263" s="617">
        <v>1.7361111111111112E-2</v>
      </c>
      <c r="AN263" s="9"/>
      <c r="AO263" s="41"/>
      <c r="CG263" s="3">
        <v>1</v>
      </c>
    </row>
    <row r="264" spans="2:85" ht="21" customHeight="1">
      <c r="B264" s="115" t="str">
        <f t="shared" si="36"/>
        <v>A</v>
      </c>
      <c r="C264" s="190" t="str">
        <f>C233</f>
        <v xml:space="preserve">B BEIGNETS D'ACACIA | pâtisserie--Beignets|  </v>
      </c>
      <c r="D264" s="190">
        <f>D233</f>
        <v>6</v>
      </c>
      <c r="E264" s="191" t="str">
        <f>E233</f>
        <v>personnes</v>
      </c>
      <c r="F264" s="192" t="str">
        <f>F233</f>
        <v>Recette mère ► Beignets d'acacia</v>
      </c>
      <c r="G264" s="533"/>
      <c r="H264" s="533"/>
      <c r="I264" s="533"/>
      <c r="J264" s="533"/>
      <c r="K264" s="533"/>
      <c r="L264" s="2191" t="str">
        <f>IF(ISBLANK(M264),"",LARGE(L256:L263,1)+1)</f>
        <v/>
      </c>
      <c r="M264" s="1822"/>
      <c r="N264" s="1822" t="s">
        <v>8696</v>
      </c>
      <c r="O264" s="1822"/>
      <c r="P264" s="1822"/>
      <c r="Q264" s="1822"/>
      <c r="R264" s="1822"/>
      <c r="S264" s="1822"/>
      <c r="T264" s="2120"/>
      <c r="W264" s="2192" t="str">
        <f t="shared" si="30"/>
        <v>A</v>
      </c>
      <c r="X264" s="2184"/>
      <c r="Z264" s="2168" cm="1">
        <f t="array" ref="Z264">SUMPRODUCT(LEN(AA264:AG264))</f>
        <v>0</v>
      </c>
      <c r="AA264" s="2169"/>
      <c r="AB264" s="2169"/>
      <c r="AC264" s="2169"/>
      <c r="AD264" s="2169"/>
      <c r="AE264" s="2169"/>
      <c r="AF264" s="2169"/>
      <c r="AG264" s="2171"/>
      <c r="AH264" s="1659" t="s">
        <v>22</v>
      </c>
      <c r="AI264" s="517"/>
      <c r="AJ264" s="616"/>
      <c r="AK264" s="9"/>
      <c r="AL264" s="204" t="s">
        <v>182</v>
      </c>
      <c r="AM264" s="619">
        <v>1.0416666666666666E-2</v>
      </c>
      <c r="AN264" s="9"/>
      <c r="AO264" s="41"/>
      <c r="CG264" s="3">
        <v>1</v>
      </c>
    </row>
    <row r="265" spans="2:85" ht="21" customHeight="1">
      <c r="B265" s="115" t="str">
        <f t="shared" si="36"/>
        <v>A</v>
      </c>
      <c r="C265" s="190" t="str">
        <f>C233</f>
        <v xml:space="preserve">B BEIGNETS D'ACACIA | pâtisserie--Beignets|  </v>
      </c>
      <c r="D265" s="190">
        <f>D233</f>
        <v>6</v>
      </c>
      <c r="E265" s="191" t="str">
        <f>E233</f>
        <v>personnes</v>
      </c>
      <c r="F265" s="192" t="str">
        <f>F233</f>
        <v>Recette mère ► Beignets d'acacia</v>
      </c>
      <c r="G265" s="533"/>
      <c r="H265" s="533"/>
      <c r="I265" s="533"/>
      <c r="J265" s="533"/>
      <c r="K265" s="533"/>
      <c r="L265" s="2191">
        <f>IF(ISBLANK(M265),"",LARGE(L256:L264,1)+1)</f>
        <v>7</v>
      </c>
      <c r="M265" s="1822" t="s">
        <v>8697</v>
      </c>
      <c r="N265" s="1822"/>
      <c r="O265" s="1822"/>
      <c r="P265" s="1822"/>
      <c r="Q265" s="1822"/>
      <c r="R265" s="1822"/>
      <c r="S265" s="1822"/>
      <c r="T265" s="2120"/>
      <c r="W265" s="2192" t="str">
        <f t="shared" si="30"/>
        <v>A</v>
      </c>
      <c r="X265" s="2184"/>
      <c r="Z265" s="2168" cm="1">
        <f t="array" ref="Z265">SUMPRODUCT(LEN(AA265:AG265))</f>
        <v>0</v>
      </c>
      <c r="AA265" s="2169"/>
      <c r="AB265" s="2169"/>
      <c r="AC265" s="2169"/>
      <c r="AD265" s="2169"/>
      <c r="AE265" s="2169"/>
      <c r="AF265" s="2169"/>
      <c r="AG265" s="2171"/>
      <c r="AH265" s="1659" t="s">
        <v>22</v>
      </c>
      <c r="AI265" s="517"/>
      <c r="AJ265" s="616"/>
      <c r="AK265" s="9"/>
      <c r="AL265" s="204" t="s">
        <v>190</v>
      </c>
      <c r="AM265" s="620">
        <v>6.25E-2</v>
      </c>
      <c r="AN265" s="9"/>
      <c r="AO265" s="41"/>
      <c r="CG265" s="3">
        <v>1</v>
      </c>
    </row>
    <row r="266" spans="2:85" ht="21" customHeight="1">
      <c r="B266" s="115" t="str">
        <f t="shared" si="36"/>
        <v>A</v>
      </c>
      <c r="C266" s="190" t="str">
        <f>C233</f>
        <v xml:space="preserve">B BEIGNETS D'ACACIA | pâtisserie--Beignets|  </v>
      </c>
      <c r="D266" s="190">
        <f>D233</f>
        <v>6</v>
      </c>
      <c r="E266" s="191" t="str">
        <f>E233</f>
        <v>personnes</v>
      </c>
      <c r="F266" s="192" t="str">
        <f>F233</f>
        <v>Recette mère ► Beignets d'acacia</v>
      </c>
      <c r="G266" s="533"/>
      <c r="H266" s="533"/>
      <c r="I266" s="533"/>
      <c r="J266" s="533"/>
      <c r="K266" s="533"/>
      <c r="L266" s="2191">
        <f>IF(ISBLANK(M266),"",LARGE(L256:L265,1)+1)</f>
        <v>8</v>
      </c>
      <c r="M266" s="1822" t="s">
        <v>8698</v>
      </c>
      <c r="N266" s="1822"/>
      <c r="O266" s="1822"/>
      <c r="P266" s="1822"/>
      <c r="Q266" s="1822"/>
      <c r="R266" s="1822"/>
      <c r="S266" s="1822"/>
      <c r="T266" s="2120"/>
      <c r="W266" s="2192" t="str">
        <f t="shared" si="30"/>
        <v>A</v>
      </c>
      <c r="X266" s="2184"/>
      <c r="Z266" s="2168" cm="1">
        <f t="array" ref="Z266">SUMPRODUCT(LEN(AA266:AG266))</f>
        <v>0</v>
      </c>
      <c r="AA266" s="2169"/>
      <c r="AB266" s="2169"/>
      <c r="AC266" s="2169"/>
      <c r="AD266" s="2169"/>
      <c r="AE266" s="2169"/>
      <c r="AF266" s="2169"/>
      <c r="AG266" s="2171"/>
      <c r="AH266" s="1659" t="s">
        <v>22</v>
      </c>
      <c r="AI266" s="517"/>
      <c r="AJ266" s="616"/>
      <c r="AK266" s="9"/>
      <c r="AL266" s="210" t="s">
        <v>191</v>
      </c>
      <c r="AM266" s="621">
        <f>AM263+AM264+AM265</f>
        <v>9.0277777777777776E-2</v>
      </c>
      <c r="AN266" s="9"/>
      <c r="AO266" s="41"/>
      <c r="CG266" s="3">
        <v>1</v>
      </c>
    </row>
    <row r="267" spans="2:85" ht="21" customHeight="1">
      <c r="B267" s="115" t="str">
        <f t="shared" si="36"/>
        <v>A</v>
      </c>
      <c r="C267" s="190" t="str">
        <f>C233</f>
        <v xml:space="preserve">B BEIGNETS D'ACACIA | pâtisserie--Beignets|  </v>
      </c>
      <c r="D267" s="190">
        <f>D233</f>
        <v>6</v>
      </c>
      <c r="E267" s="191" t="str">
        <f>E233</f>
        <v>personnes</v>
      </c>
      <c r="F267" s="192" t="str">
        <f>F233</f>
        <v>Recette mère ► Beignets d'acacia</v>
      </c>
      <c r="G267" s="533"/>
      <c r="H267" s="533"/>
      <c r="I267" s="533"/>
      <c r="J267" s="533"/>
      <c r="K267" s="533"/>
      <c r="L267" s="2191" t="str">
        <f>IF(ISBLANK(M267),"",LARGE(L256:L266,1)+1)</f>
        <v/>
      </c>
      <c r="M267" s="1822"/>
      <c r="N267" s="1822" t="s">
        <v>8699</v>
      </c>
      <c r="O267" s="1822"/>
      <c r="P267" s="1822"/>
      <c r="Q267" s="1822"/>
      <c r="R267" s="1822"/>
      <c r="S267" s="1822"/>
      <c r="T267" s="2120"/>
      <c r="W267" s="2192" t="str">
        <f t="shared" ref="W267:W330" si="37">B267</f>
        <v>A</v>
      </c>
      <c r="X267" s="2184"/>
      <c r="Z267" s="2168" cm="1">
        <f t="array" ref="Z267">SUMPRODUCT(LEN(AA267:AG267))</f>
        <v>0</v>
      </c>
      <c r="AA267" s="2169"/>
      <c r="AB267" s="2169"/>
      <c r="AC267" s="2169"/>
      <c r="AD267" s="2169"/>
      <c r="AE267" s="2169"/>
      <c r="AF267" s="2169"/>
      <c r="AG267" s="2171"/>
      <c r="AH267" s="1659" t="s">
        <v>22</v>
      </c>
      <c r="AI267" s="517"/>
      <c r="AJ267" s="2606" t="s">
        <v>1819</v>
      </c>
      <c r="AK267" s="2607"/>
      <c r="AL267" s="2607"/>
      <c r="AM267" s="2608"/>
      <c r="AN267" s="9"/>
      <c r="AO267" s="41"/>
      <c r="CG267" s="3">
        <v>1</v>
      </c>
    </row>
    <row r="268" spans="2:85" ht="21" customHeight="1">
      <c r="B268" s="115" t="str">
        <f t="shared" si="36"/>
        <v>A</v>
      </c>
      <c r="C268" s="190" t="str">
        <f>C233</f>
        <v xml:space="preserve">B BEIGNETS D'ACACIA | pâtisserie--Beignets|  </v>
      </c>
      <c r="D268" s="190">
        <f>D233</f>
        <v>6</v>
      </c>
      <c r="E268" s="191" t="str">
        <f>E233</f>
        <v>personnes</v>
      </c>
      <c r="F268" s="192" t="str">
        <f>F233</f>
        <v>Recette mère ► Beignets d'acacia</v>
      </c>
      <c r="G268" s="533"/>
      <c r="H268" s="533"/>
      <c r="I268" s="533"/>
      <c r="J268" s="533"/>
      <c r="K268" s="533"/>
      <c r="L268" s="2191" t="str">
        <f>IF(ISBLANK(M268),"",LARGE(L256:L267,1)+1)</f>
        <v/>
      </c>
      <c r="M268" s="1822"/>
      <c r="N268" s="1822" t="s">
        <v>8700</v>
      </c>
      <c r="O268" s="1822"/>
      <c r="P268" s="1822"/>
      <c r="Q268" s="1822"/>
      <c r="R268" s="1822"/>
      <c r="S268" s="1822"/>
      <c r="T268" s="2120"/>
      <c r="W268" s="2192" t="str">
        <f t="shared" si="37"/>
        <v>A</v>
      </c>
      <c r="X268" s="2184"/>
      <c r="Z268" s="2168" cm="1">
        <f t="array" ref="Z268">SUMPRODUCT(LEN(AA268:AG268))</f>
        <v>0</v>
      </c>
      <c r="AA268" s="2169"/>
      <c r="AB268" s="2169"/>
      <c r="AC268" s="2169"/>
      <c r="AD268" s="2169"/>
      <c r="AE268" s="2169"/>
      <c r="AF268" s="2169"/>
      <c r="AG268" s="2171"/>
      <c r="AH268" s="1659" t="s">
        <v>22</v>
      </c>
      <c r="AI268" s="517"/>
      <c r="AJ268" s="216" t="s">
        <v>199</v>
      </c>
      <c r="AK268" s="217"/>
      <c r="AL268" s="1073" t="s">
        <v>200</v>
      </c>
      <c r="AM268" s="227">
        <f>AJ271*AJ269</f>
        <v>225</v>
      </c>
      <c r="AN268" s="9"/>
      <c r="AO268" s="41"/>
      <c r="CG268" s="3">
        <v>1</v>
      </c>
    </row>
    <row r="269" spans="2:85" ht="21" customHeight="1">
      <c r="B269" s="115" t="str">
        <f t="shared" si="36"/>
        <v>A</v>
      </c>
      <c r="C269" s="190" t="str">
        <f>C233</f>
        <v xml:space="preserve">B BEIGNETS D'ACACIA | pâtisserie--Beignets|  </v>
      </c>
      <c r="D269" s="190">
        <f>D233</f>
        <v>6</v>
      </c>
      <c r="E269" s="191" t="str">
        <f>E233</f>
        <v>personnes</v>
      </c>
      <c r="F269" s="192" t="str">
        <f>F233</f>
        <v>Recette mère ► Beignets d'acacia</v>
      </c>
      <c r="G269" s="533"/>
      <c r="H269" s="533"/>
      <c r="I269" s="533"/>
      <c r="J269" s="533"/>
      <c r="K269" s="533"/>
      <c r="L269" s="2191" t="str">
        <f>IF(ISBLANK(M269),"",LARGE(L256:L268,1)+1)</f>
        <v/>
      </c>
      <c r="M269" s="1822"/>
      <c r="N269" s="1822" t="s">
        <v>8701</v>
      </c>
      <c r="O269" s="1822"/>
      <c r="P269" s="1822"/>
      <c r="Q269" s="1822"/>
      <c r="R269" s="1822"/>
      <c r="S269" s="1822"/>
      <c r="T269" s="2120"/>
      <c r="W269" s="2192" t="str">
        <f t="shared" si="37"/>
        <v>A</v>
      </c>
      <c r="X269" s="2184"/>
      <c r="Z269" s="2168" cm="1">
        <f t="array" ref="Z269">SUMPRODUCT(LEN(AA269:AG269))</f>
        <v>0</v>
      </c>
      <c r="AA269" s="2169"/>
      <c r="AB269" s="2169"/>
      <c r="AC269" s="2169"/>
      <c r="AD269" s="2169"/>
      <c r="AE269" s="2169"/>
      <c r="AF269" s="2169"/>
      <c r="AG269" s="2171"/>
      <c r="AH269" s="1659" t="s">
        <v>22</v>
      </c>
      <c r="AI269" s="517"/>
      <c r="AJ269" s="218">
        <v>150</v>
      </c>
      <c r="AK269" s="219" t="s">
        <v>201</v>
      </c>
      <c r="AL269" s="2612" t="s">
        <v>934</v>
      </c>
      <c r="AM269" s="2613"/>
      <c r="AN269" s="9"/>
      <c r="AO269" s="41"/>
      <c r="CG269" s="3">
        <v>1</v>
      </c>
    </row>
    <row r="270" spans="2:85" ht="21" customHeight="1">
      <c r="B270" s="115" t="str">
        <f t="shared" si="36"/>
        <v>A</v>
      </c>
      <c r="C270" s="190" t="str">
        <f>C233</f>
        <v xml:space="preserve">B BEIGNETS D'ACACIA | pâtisserie--Beignets|  </v>
      </c>
      <c r="D270" s="190">
        <f>D233</f>
        <v>6</v>
      </c>
      <c r="E270" s="191" t="str">
        <f>E233</f>
        <v>personnes</v>
      </c>
      <c r="F270" s="192" t="str">
        <f>F233</f>
        <v>Recette mère ► Beignets d'acacia</v>
      </c>
      <c r="G270" s="533"/>
      <c r="H270" s="533"/>
      <c r="I270" s="533"/>
      <c r="J270" s="533"/>
      <c r="K270" s="533"/>
      <c r="L270" s="2191" t="str">
        <f>IF(ISBLANK(M270),"",LARGE(L256:L269,1)+1)</f>
        <v/>
      </c>
      <c r="M270" s="1822"/>
      <c r="N270" s="1822" t="s">
        <v>8702</v>
      </c>
      <c r="O270" s="1822"/>
      <c r="P270" s="1822"/>
      <c r="Q270" s="1822"/>
      <c r="R270" s="1822"/>
      <c r="S270" s="1822"/>
      <c r="T270" s="2120"/>
      <c r="W270" s="2192" t="str">
        <f t="shared" si="37"/>
        <v>A</v>
      </c>
      <c r="X270" s="2184"/>
      <c r="Z270" s="2168" cm="1">
        <f t="array" ref="Z270">SUMPRODUCT(LEN(AA270:AG270))</f>
        <v>0</v>
      </c>
      <c r="AA270" s="2169"/>
      <c r="AB270" s="2169"/>
      <c r="AC270" s="2169"/>
      <c r="AD270" s="2169"/>
      <c r="AE270" s="2169"/>
      <c r="AF270" s="2169"/>
      <c r="AG270" s="2171"/>
      <c r="AH270" s="1659" t="s">
        <v>22</v>
      </c>
      <c r="AI270" s="517"/>
      <c r="AJ270" s="2969" t="s">
        <v>436</v>
      </c>
      <c r="AK270" s="2970"/>
      <c r="AL270" s="1075" t="s">
        <v>1820</v>
      </c>
      <c r="AM270" s="223"/>
      <c r="AN270" s="9"/>
      <c r="AO270" s="41"/>
      <c r="CG270" s="3">
        <v>1</v>
      </c>
    </row>
    <row r="271" spans="2:85" ht="21" customHeight="1">
      <c r="B271" s="115" t="str">
        <f t="shared" si="36"/>
        <v>A</v>
      </c>
      <c r="C271" s="190" t="str">
        <f>C233</f>
        <v xml:space="preserve">B BEIGNETS D'ACACIA | pâtisserie--Beignets|  </v>
      </c>
      <c r="D271" s="190">
        <f>D233</f>
        <v>6</v>
      </c>
      <c r="E271" s="191" t="str">
        <f>E233</f>
        <v>personnes</v>
      </c>
      <c r="F271" s="192" t="str">
        <f>F233</f>
        <v>Recette mère ► Beignets d'acacia</v>
      </c>
      <c r="G271" s="533"/>
      <c r="H271" s="533"/>
      <c r="I271" s="533"/>
      <c r="J271" s="533"/>
      <c r="K271" s="533"/>
      <c r="L271" s="2191" t="str">
        <f>IF(ISBLANK(M271),"",LARGE(L256:L270,1)+1)</f>
        <v/>
      </c>
      <c r="M271" s="1822"/>
      <c r="N271" s="1822" t="s">
        <v>8703</v>
      </c>
      <c r="O271" s="1822"/>
      <c r="P271" s="1822"/>
      <c r="Q271" s="1822"/>
      <c r="R271" s="1822"/>
      <c r="S271" s="1822"/>
      <c r="T271" s="2120"/>
      <c r="W271" s="2192" t="str">
        <f t="shared" si="37"/>
        <v>A</v>
      </c>
      <c r="X271" s="2184"/>
      <c r="Z271" s="2168" cm="1">
        <f t="array" ref="Z271">SUMPRODUCT(LEN(AA271:AG271))</f>
        <v>0</v>
      </c>
      <c r="AA271" s="2169"/>
      <c r="AB271" s="2169"/>
      <c r="AC271" s="2169"/>
      <c r="AD271" s="2169"/>
      <c r="AE271" s="2169"/>
      <c r="AF271" s="2169"/>
      <c r="AG271" s="2171"/>
      <c r="AH271" s="1659" t="s">
        <v>22</v>
      </c>
      <c r="AI271" s="517"/>
      <c r="AJ271" s="224">
        <v>1.5</v>
      </c>
      <c r="AK271" s="225" t="str">
        <f>"&lt; Nb de "&amp;AL269&amp;" par personne "</f>
        <v xml:space="preserve">&lt; Nb de tranches par personne </v>
      </c>
      <c r="AL271" s="226"/>
      <c r="AM271" s="662"/>
      <c r="AN271" s="9"/>
      <c r="AO271" s="41"/>
      <c r="CG271" s="3">
        <v>1</v>
      </c>
    </row>
    <row r="272" spans="2:85" ht="21" customHeight="1">
      <c r="B272" s="115" t="str">
        <f t="shared" si="36"/>
        <v>A</v>
      </c>
      <c r="C272" s="190" t="str">
        <f>C233</f>
        <v xml:space="preserve">B BEIGNETS D'ACACIA | pâtisserie--Beignets|  </v>
      </c>
      <c r="D272" s="190">
        <f>D233</f>
        <v>6</v>
      </c>
      <c r="E272" s="191" t="str">
        <f>E233</f>
        <v>personnes</v>
      </c>
      <c r="F272" s="192" t="str">
        <f>F233</f>
        <v>Recette mère ► Beignets d'acacia</v>
      </c>
      <c r="G272" s="533"/>
      <c r="H272" s="533"/>
      <c r="I272" s="533"/>
      <c r="J272" s="533"/>
      <c r="K272" s="533"/>
      <c r="L272" s="2191" t="str">
        <f>IF(ISBLANK(M272),"",LARGE(L256:L271,1)+1)</f>
        <v/>
      </c>
      <c r="M272" s="1822"/>
      <c r="N272" s="1822" t="s">
        <v>8704</v>
      </c>
      <c r="O272" s="1822"/>
      <c r="P272" s="1822"/>
      <c r="Q272" s="1822"/>
      <c r="R272" s="1822"/>
      <c r="S272" s="1822"/>
      <c r="T272" s="2120"/>
      <c r="W272" s="2192" t="str">
        <f t="shared" si="37"/>
        <v>A</v>
      </c>
      <c r="X272" s="2184"/>
      <c r="Z272" s="2168" cm="1">
        <f t="array" ref="Z272">SUMPRODUCT(LEN(AA272:AG272))</f>
        <v>0</v>
      </c>
      <c r="AA272" s="2169"/>
      <c r="AB272" s="2169"/>
      <c r="AC272" s="2169"/>
      <c r="AD272" s="2169"/>
      <c r="AE272" s="2169"/>
      <c r="AF272" s="2169"/>
      <c r="AG272" s="2171"/>
      <c r="AH272" s="1659" t="s">
        <v>22</v>
      </c>
      <c r="AI272" s="517"/>
      <c r="AJ272" s="228">
        <v>27</v>
      </c>
      <c r="AK272" s="225" t="str">
        <f>"&lt; Nb "&amp;AL269&amp;" dans 1 " &amp;AJ270</f>
        <v>&lt; Nb tranches dans 1 Gastro 1/1</v>
      </c>
      <c r="AL272" s="229"/>
      <c r="AM272" s="227"/>
      <c r="AN272" s="9"/>
      <c r="AO272" s="41"/>
      <c r="CG272" s="3">
        <v>1</v>
      </c>
    </row>
    <row r="273" spans="2:85" ht="21" customHeight="1" thickBot="1">
      <c r="B273" s="115" t="str">
        <f>IF(OR(G273&lt;&gt;"",H273&lt;&gt; "",I273&lt;&gt;"",J273&lt;&gt;""),"A", "►")</f>
        <v>A</v>
      </c>
      <c r="C273" s="190" t="str">
        <f>C233</f>
        <v xml:space="preserve">B BEIGNETS D'ACACIA | pâtisserie--Beignets|  </v>
      </c>
      <c r="D273" s="190">
        <f>D233</f>
        <v>6</v>
      </c>
      <c r="E273" s="191" t="str">
        <f>E233</f>
        <v>personnes</v>
      </c>
      <c r="F273" s="192" t="str">
        <f>F233</f>
        <v>Recette mère ► Beignets d'acacia</v>
      </c>
      <c r="G273" s="201"/>
      <c r="H273" s="2355" t="s">
        <v>216</v>
      </c>
      <c r="I273" s="206" t="s">
        <v>1419</v>
      </c>
      <c r="J273" s="206"/>
      <c r="K273" s="206"/>
      <c r="L273" s="206"/>
      <c r="M273" s="206"/>
      <c r="N273" s="206"/>
      <c r="O273" s="206"/>
      <c r="P273" s="206"/>
      <c r="Q273" s="206"/>
      <c r="R273" s="206"/>
      <c r="S273" s="206"/>
      <c r="T273" s="1145"/>
      <c r="W273" s="2192" t="str">
        <f t="shared" si="37"/>
        <v>A</v>
      </c>
      <c r="X273" s="2184"/>
      <c r="Z273" s="2168" cm="1">
        <f t="array" ref="Z273">SUMPRODUCT(LEN(AA273:AG273))</f>
        <v>0</v>
      </c>
      <c r="AA273" s="2169"/>
      <c r="AB273" s="2169"/>
      <c r="AC273" s="2169"/>
      <c r="AD273" s="2169"/>
      <c r="AE273" s="2169"/>
      <c r="AF273" s="2169"/>
      <c r="AG273" s="2171"/>
      <c r="AH273" s="1659" t="s">
        <v>22</v>
      </c>
      <c r="AI273" s="517"/>
      <c r="AJ273" s="2961" t="str">
        <f>IF(OR(AJ272="",AM268=0),"",INT(AM268/AJ272) &amp; " " &amp; AJ270 &amp; " de " &amp; AJ272 &amp; " " &amp; AL269 &amp; IF(MOD(AM268,AJ272)&gt;0," + 1 " &amp; AJ270 &amp; " de " &amp; TEXT(MOD(AM268,AJ272),"0.00") &amp; " " &amp; AL269,""))</f>
        <v>8 Gastro 1/1 de 27 tranches + 1 Gastro 1/1 de 9.00 tranches</v>
      </c>
      <c r="AK273" s="2668"/>
      <c r="AL273" s="2668"/>
      <c r="AM273" s="2669"/>
      <c r="AN273" s="9"/>
      <c r="AO273" s="41"/>
      <c r="CG273" s="3">
        <v>1</v>
      </c>
    </row>
    <row r="274" spans="2:85" ht="21" customHeight="1">
      <c r="B274" s="115" t="str">
        <f>IF(OR(G274&lt;&gt;"",H274&lt;&gt; "",I274&lt;&gt;"",J274&lt;&gt;""),"A", "►")</f>
        <v>►</v>
      </c>
      <c r="C274" s="190" t="str">
        <f>C233</f>
        <v xml:space="preserve">B BEIGNETS D'ACACIA | pâtisserie--Beignets|  </v>
      </c>
      <c r="D274" s="190">
        <f>D233</f>
        <v>6</v>
      </c>
      <c r="E274" s="191" t="str">
        <f>E233</f>
        <v>personnes</v>
      </c>
      <c r="F274" s="192" t="str">
        <f>F233</f>
        <v>Recette mère ► Beignets d'acacia</v>
      </c>
      <c r="G274" s="1828"/>
      <c r="H274" s="1829"/>
      <c r="I274" s="1829"/>
      <c r="J274" s="1829"/>
      <c r="K274" s="1829"/>
      <c r="L274" s="1829"/>
      <c r="M274" s="1830" t="s">
        <v>205</v>
      </c>
      <c r="N274" s="235"/>
      <c r="O274" s="235"/>
      <c r="P274" s="235"/>
      <c r="Q274" s="235"/>
      <c r="R274" s="235"/>
      <c r="S274" s="235"/>
      <c r="T274" s="1146"/>
      <c r="W274" s="2192" t="str">
        <f t="shared" si="37"/>
        <v>►</v>
      </c>
      <c r="X274" s="2184"/>
      <c r="Z274" s="2168" cm="1">
        <f t="array" ref="Z274">SUMPRODUCT(LEN(AA274:AG274))</f>
        <v>0</v>
      </c>
      <c r="AA274" s="2169"/>
      <c r="AB274" s="2169"/>
      <c r="AC274" s="2169"/>
      <c r="AD274" s="2169"/>
      <c r="AE274" s="2169"/>
      <c r="AF274" s="2169"/>
      <c r="AG274" s="2171"/>
      <c r="AH274" s="1659" t="s">
        <v>22</v>
      </c>
      <c r="AI274" s="517"/>
      <c r="AJ274" s="2962"/>
      <c r="AK274" s="2670"/>
      <c r="AL274" s="2670"/>
      <c r="AM274" s="2671"/>
      <c r="AN274" s="9"/>
      <c r="AO274" s="41"/>
      <c r="CG274" s="3">
        <v>1</v>
      </c>
    </row>
    <row r="275" spans="2:85" ht="21" customHeight="1">
      <c r="B275" s="115" t="s">
        <v>16</v>
      </c>
      <c r="C275" s="190" t="str">
        <f>C233</f>
        <v xml:space="preserve">B BEIGNETS D'ACACIA | pâtisserie--Beignets|  </v>
      </c>
      <c r="D275" s="190">
        <f>D233</f>
        <v>6</v>
      </c>
      <c r="E275" s="191" t="str">
        <f>E233</f>
        <v>personnes</v>
      </c>
      <c r="F275" s="192" t="str">
        <f>F233</f>
        <v>Recette mère ► Beignets d'acacia</v>
      </c>
      <c r="G275" s="1147"/>
      <c r="H275" s="1147"/>
      <c r="I275" s="1147" t="s">
        <v>209</v>
      </c>
      <c r="J275" s="239" t="s">
        <v>8705</v>
      </c>
      <c r="K275" s="531"/>
      <c r="L275" s="531"/>
      <c r="M275" s="531"/>
      <c r="N275" s="531"/>
      <c r="O275" s="531"/>
      <c r="P275" s="531"/>
      <c r="Q275" s="531"/>
      <c r="R275" s="531"/>
      <c r="S275" s="9"/>
      <c r="T275" s="41"/>
      <c r="W275" s="2192" t="str">
        <f t="shared" si="37"/>
        <v>►</v>
      </c>
      <c r="X275" s="2184"/>
      <c r="Z275" s="2168" cm="1">
        <f t="array" ref="Z275">SUMPRODUCT(LEN(AA275:AG275))</f>
        <v>0</v>
      </c>
      <c r="AA275" s="2169"/>
      <c r="AB275" s="2169"/>
      <c r="AC275" s="2169"/>
      <c r="AD275" s="2169"/>
      <c r="AE275" s="2169"/>
      <c r="AF275" s="2169"/>
      <c r="AG275" s="2171"/>
      <c r="AH275" s="1659" t="s">
        <v>22</v>
      </c>
      <c r="AI275" s="517"/>
      <c r="AJ275" s="232">
        <v>120</v>
      </c>
      <c r="AK275" s="233" t="s">
        <v>207</v>
      </c>
      <c r="AL275" s="217"/>
      <c r="AM275" s="234">
        <f>(AJ275*AJ269)/1000</f>
        <v>18</v>
      </c>
      <c r="AN275" s="9"/>
      <c r="AO275" s="41"/>
      <c r="CG275" s="3">
        <v>1</v>
      </c>
    </row>
    <row r="276" spans="2:85" ht="21" customHeight="1">
      <c r="B276" s="2353" t="s">
        <v>11</v>
      </c>
      <c r="C276" s="243" t="str">
        <f>C233</f>
        <v xml:space="preserve">B BEIGNETS D'ACACIA | pâtisserie--Beignets|  </v>
      </c>
      <c r="D276" s="243">
        <f>D233</f>
        <v>6</v>
      </c>
      <c r="E276" s="244" t="str">
        <f>E233</f>
        <v>personnes</v>
      </c>
      <c r="F276" s="245" t="str">
        <f>F233</f>
        <v>Recette mère ► Beignets d'acacia</v>
      </c>
      <c r="G276" s="246" t="s">
        <v>8459</v>
      </c>
      <c r="H276" s="247"/>
      <c r="I276" s="248"/>
      <c r="J276" s="249"/>
      <c r="K276" s="248"/>
      <c r="L276" s="248"/>
      <c r="M276" s="248"/>
      <c r="N276" s="248"/>
      <c r="O276" s="248"/>
      <c r="P276" s="248"/>
      <c r="Q276" s="248"/>
      <c r="R276" s="248"/>
      <c r="S276" s="248"/>
      <c r="T276" s="604"/>
      <c r="W276" s="2354" t="str">
        <f t="shared" si="37"/>
        <v>A</v>
      </c>
      <c r="X276" s="2184"/>
      <c r="Z276" s="2168" cm="1">
        <f t="array" ref="Z276">SUMPRODUCT(LEN(AA276:AG276))</f>
        <v>0</v>
      </c>
      <c r="AA276" s="2169"/>
      <c r="AB276" s="2169"/>
      <c r="AC276" s="2169"/>
      <c r="AD276" s="2169"/>
      <c r="AE276" s="2169"/>
      <c r="AF276" s="2169"/>
      <c r="AG276" s="2171"/>
      <c r="AH276" s="1659" t="s">
        <v>22</v>
      </c>
      <c r="AI276" s="517"/>
      <c r="AJ276" s="1081">
        <v>2.7</v>
      </c>
      <c r="AK276" s="237" t="str">
        <f>"poids par "&amp; AJ270</f>
        <v>poids par Gastro 1/1</v>
      </c>
      <c r="AL276" s="217"/>
      <c r="AM276" s="223"/>
      <c r="AN276" s="9"/>
      <c r="AO276" s="41"/>
      <c r="CG276" s="3">
        <v>1</v>
      </c>
    </row>
    <row r="277" spans="2:85" ht="21" customHeight="1" thickBot="1">
      <c r="B277" s="2356" t="s">
        <v>11</v>
      </c>
      <c r="C277" s="2357"/>
      <c r="D277" s="2357"/>
      <c r="E277" s="2357"/>
      <c r="F277" s="2358"/>
      <c r="G277" s="2355" t="s">
        <v>216</v>
      </c>
      <c r="H277" s="2359" t="str">
        <f ca="1">CELL("nomfichier")</f>
        <v>D:\Données\1.UPRT\0-UPRT.fait\1-UPRT.FR-SITE-WEB\ff-fiches-fabrications\ff.fiches.fabrication.2023\ffr.restaurant.2023\[ff.FICHE.TRILINGUE.19.COLONNES.01.12.2025.xlsx]Nota.ES</v>
      </c>
      <c r="I277" s="2359"/>
      <c r="J277" s="2359"/>
      <c r="K277" s="2359"/>
      <c r="L277" s="2359"/>
      <c r="M277" s="2359"/>
      <c r="N277" s="2359"/>
      <c r="O277" s="2359"/>
      <c r="P277" s="2359"/>
      <c r="Q277" s="2359"/>
      <c r="R277" s="2359"/>
      <c r="S277" s="2359"/>
      <c r="T277" s="2360"/>
      <c r="W277" s="2361" t="str">
        <f t="shared" si="37"/>
        <v>A</v>
      </c>
      <c r="X277" s="2184"/>
      <c r="Z277" s="2203">
        <v>9</v>
      </c>
      <c r="AA277" s="2204">
        <v>12</v>
      </c>
      <c r="AB277" s="2204">
        <v>12</v>
      </c>
      <c r="AC277" s="2204">
        <v>3</v>
      </c>
      <c r="AD277" s="2204">
        <v>9</v>
      </c>
      <c r="AE277" s="2204">
        <v>12</v>
      </c>
      <c r="AF277" s="2204">
        <v>13</v>
      </c>
      <c r="AG277" s="2205">
        <v>40</v>
      </c>
      <c r="AH277" s="1659" t="s">
        <v>22</v>
      </c>
      <c r="AI277" s="517"/>
      <c r="AJ277" s="2963" t="str">
        <f>IF(OR(AM275&lt;=0,AJ276&lt;=0),"",_xlfn.LET(_xlpm.n,ROUND(AM275/AJ276,9),_xlpm.q,INT(_xlpm.n),_xlpm.r,ROUND(AM275-_xlpm.q*AJ276,9),_xlpm.base,_xlpm.q&amp;" "&amp;AJ270&amp;" de "&amp;TEXT(AJ276,"0.000")&amp;" kg",IF(_xlpm.r&lt;=0.000000001,_xlpm.base,_xlpm.base&amp;" + 1 "&amp;AJ270&amp;" de "&amp;TEXT(_xlpm.r,"0.000")&amp;" kg")))</f>
        <v>6 Gastro 1/1 de 2.700 kg + 1 Gastro 1/1 de 1.800 kg</v>
      </c>
      <c r="AK277" s="2673"/>
      <c r="AL277" s="2673"/>
      <c r="AM277" s="2674"/>
      <c r="AN277" s="9"/>
      <c r="AO277" s="41"/>
      <c r="CG277" s="3">
        <v>1</v>
      </c>
    </row>
    <row r="278" spans="2:85" ht="21" customHeight="1" thickBot="1">
      <c r="B278" s="2206" t="s">
        <v>11</v>
      </c>
      <c r="C278" s="910" t="s">
        <v>8604</v>
      </c>
      <c r="D278" s="910"/>
      <c r="E278" s="533"/>
      <c r="F278" s="533"/>
      <c r="G278" s="533"/>
      <c r="H278" s="533"/>
      <c r="I278" s="533"/>
      <c r="J278" s="533"/>
      <c r="K278" s="533"/>
      <c r="L278" s="2207" t="s">
        <v>8605</v>
      </c>
      <c r="M278" s="1948"/>
      <c r="N278" s="1948"/>
      <c r="O278" s="1949"/>
      <c r="P278" s="1949"/>
      <c r="Q278" s="1949"/>
      <c r="R278" s="1949"/>
      <c r="S278" s="1852"/>
      <c r="T278" s="2208" t="s">
        <v>1923</v>
      </c>
      <c r="W278" s="2209" t="str">
        <f t="shared" si="37"/>
        <v>A</v>
      </c>
      <c r="X278" s="2184"/>
      <c r="Z278"/>
      <c r="AA278"/>
      <c r="AB278"/>
      <c r="AC278"/>
      <c r="AD278"/>
      <c r="AE278"/>
      <c r="AF278"/>
      <c r="AG278"/>
      <c r="AH278" s="1659" t="s">
        <v>22</v>
      </c>
      <c r="AI278" s="517"/>
      <c r="AJ278" s="2964"/>
      <c r="AK278" s="2965"/>
      <c r="AL278" s="2965"/>
      <c r="AM278" s="2966"/>
      <c r="AN278" s="9"/>
      <c r="AO278" s="41"/>
      <c r="CG278" s="3">
        <v>1</v>
      </c>
    </row>
    <row r="279" spans="2:85" ht="21" customHeight="1">
      <c r="B279" s="22" t="s">
        <v>11</v>
      </c>
      <c r="C279" s="2362" t="str">
        <f>C285</f>
        <v>B BEIGNETS D'ACACIA | pâtisserie--Beignets| ◄ Masquez ces 10 colonnes ▼ Auteur &gt;</v>
      </c>
      <c r="D279" s="2363">
        <f>D285</f>
        <v>4</v>
      </c>
      <c r="E279" s="2363" t="str">
        <f>E285</f>
        <v>personnes</v>
      </c>
      <c r="F279" s="2364" t="str">
        <f>F285</f>
        <v>Recette mère ► Beignets d'acacia</v>
      </c>
      <c r="G279" s="2365" t="s">
        <v>22</v>
      </c>
      <c r="H279" s="2366" t="s">
        <v>23</v>
      </c>
      <c r="I279" s="2366"/>
      <c r="J279" s="3029" t="s">
        <v>8565</v>
      </c>
      <c r="K279" s="3029"/>
      <c r="L279" s="3029"/>
      <c r="M279" s="3029"/>
      <c r="N279" s="3029"/>
      <c r="O279" s="3029"/>
      <c r="P279" s="3029"/>
      <c r="Q279" s="3029"/>
      <c r="R279" s="2539" t="s">
        <v>8566</v>
      </c>
      <c r="S279" s="2539"/>
      <c r="T279" s="2967" t="str">
        <f>UPPER(LEFT(J279,1))</f>
        <v>B</v>
      </c>
      <c r="W279" s="2155" t="str">
        <f t="shared" si="37"/>
        <v>A</v>
      </c>
      <c r="X279" s="2184"/>
      <c r="Z279" s="2938" t="s">
        <v>2593</v>
      </c>
      <c r="AA279" s="2939"/>
      <c r="AB279" s="2939"/>
      <c r="AC279" s="2939"/>
      <c r="AD279" s="2939"/>
      <c r="AE279" s="2939"/>
      <c r="AF279" s="2939"/>
      <c r="AG279" s="2940"/>
      <c r="AH279" s="1659" t="s">
        <v>22</v>
      </c>
      <c r="AI279" s="517"/>
      <c r="AJ279" s="9"/>
      <c r="AK279" s="9"/>
      <c r="AL279" s="9"/>
      <c r="AM279" s="9"/>
      <c r="AN279" s="9"/>
      <c r="AO279" s="41"/>
      <c r="CG279" s="3">
        <v>1</v>
      </c>
    </row>
    <row r="280" spans="2:85" ht="21" customHeight="1">
      <c r="B280" s="2367" t="s">
        <v>11</v>
      </c>
      <c r="C280" s="2368" t="str">
        <f>C285</f>
        <v>B BEIGNETS D'ACACIA | pâtisserie--Beignets| ◄ Masquez ces 10 colonnes ▼ Auteur &gt;</v>
      </c>
      <c r="D280" s="2369">
        <f>D285</f>
        <v>4</v>
      </c>
      <c r="E280" s="2369" t="str">
        <f>E285</f>
        <v>personnes</v>
      </c>
      <c r="F280" s="2370" t="str">
        <f>F285</f>
        <v>Recette mère ► Beignets d'acacia</v>
      </c>
      <c r="G280" s="2371" t="s">
        <v>29</v>
      </c>
      <c r="H280" s="2372" t="s">
        <v>865</v>
      </c>
      <c r="I280" s="2372"/>
      <c r="J280" s="3030"/>
      <c r="K280" s="3030"/>
      <c r="L280" s="3030"/>
      <c r="M280" s="3030"/>
      <c r="N280" s="3030"/>
      <c r="O280" s="3030"/>
      <c r="P280" s="3030"/>
      <c r="Q280" s="3030"/>
      <c r="R280" s="2540"/>
      <c r="S280" s="2540"/>
      <c r="T280" s="2968"/>
      <c r="W280" s="2373" t="str">
        <f t="shared" si="37"/>
        <v>A</v>
      </c>
      <c r="X280" s="2184"/>
      <c r="Z280" s="2930" t="s">
        <v>1691</v>
      </c>
      <c r="AA280" s="2931" t="s">
        <v>8568</v>
      </c>
      <c r="AB280" s="2931"/>
      <c r="AC280" s="2931"/>
      <c r="AD280" s="2931"/>
      <c r="AE280" s="2931"/>
      <c r="AF280" s="2931"/>
      <c r="AG280" s="2932"/>
      <c r="AH280" s="1659" t="s">
        <v>22</v>
      </c>
      <c r="AI280" s="517"/>
      <c r="AJ280" s="639" t="s">
        <v>195</v>
      </c>
      <c r="AK280" s="9"/>
      <c r="AL280" s="9"/>
      <c r="AM280" s="219" t="s">
        <v>709</v>
      </c>
      <c r="AN280" s="9"/>
      <c r="AO280" s="41"/>
      <c r="CG280" s="3">
        <v>1</v>
      </c>
    </row>
    <row r="281" spans="2:85" ht="21" customHeight="1">
      <c r="B281" s="2367" t="s">
        <v>11</v>
      </c>
      <c r="C281" s="34" t="str">
        <f>C285</f>
        <v>B BEIGNETS D'ACACIA | pâtisserie--Beignets| ◄ Masquez ces 10 colonnes ▼ Auteur &gt;</v>
      </c>
      <c r="D281" s="35">
        <f>D285</f>
        <v>4</v>
      </c>
      <c r="E281" s="35" t="str">
        <f>E285</f>
        <v>personnes</v>
      </c>
      <c r="F281" s="36" t="str">
        <f>F285</f>
        <v>Recette mère ► Beignets d'acacia</v>
      </c>
      <c r="G281" s="1770"/>
      <c r="H281" s="1771"/>
      <c r="I281" s="37"/>
      <c r="L281" s="2374" t="s">
        <v>8706</v>
      </c>
      <c r="M281" s="38" t="s">
        <v>32</v>
      </c>
      <c r="N281" s="39" t="s">
        <v>8707</v>
      </c>
      <c r="O281" s="39"/>
      <c r="P281" s="40"/>
      <c r="Q281" s="9"/>
      <c r="R281" s="9"/>
      <c r="S281" s="9"/>
      <c r="T281" s="41"/>
      <c r="W281" s="2373" t="str">
        <f t="shared" si="37"/>
        <v>A</v>
      </c>
      <c r="X281" s="2184"/>
      <c r="Z281" s="2930"/>
      <c r="AA281" s="2931"/>
      <c r="AB281" s="2931"/>
      <c r="AC281" s="2931"/>
      <c r="AD281" s="2931"/>
      <c r="AE281" s="2931"/>
      <c r="AF281" s="2931"/>
      <c r="AG281" s="2932"/>
      <c r="AH281" s="1659" t="s">
        <v>22</v>
      </c>
      <c r="AI281" s="517"/>
      <c r="AJ281" s="641" t="s">
        <v>712</v>
      </c>
      <c r="AK281" s="9"/>
      <c r="AL281" s="9"/>
      <c r="AM281" s="642" t="s">
        <v>206</v>
      </c>
      <c r="AN281" s="9"/>
      <c r="AO281" s="41"/>
      <c r="CG281" s="3">
        <v>1</v>
      </c>
    </row>
    <row r="282" spans="2:85" ht="21" customHeight="1">
      <c r="B282" s="2367" t="s">
        <v>11</v>
      </c>
      <c r="C282" s="34" t="str">
        <f>C285</f>
        <v>B BEIGNETS D'ACACIA | pâtisserie--Beignets| ◄ Masquez ces 10 colonnes ▼ Auteur &gt;</v>
      </c>
      <c r="D282" s="35">
        <f>D285</f>
        <v>4</v>
      </c>
      <c r="E282" s="35" t="str">
        <f>E285</f>
        <v>personnes</v>
      </c>
      <c r="F282" s="36" t="str">
        <f>F285</f>
        <v>Recette mère ► Beignets d'acacia</v>
      </c>
      <c r="G282" s="42" t="s">
        <v>33</v>
      </c>
      <c r="H282" s="43"/>
      <c r="I282" s="43"/>
      <c r="J282" s="44" t="s">
        <v>34</v>
      </c>
      <c r="K282" s="2522" t="str">
        <f>L285&amp;" "&amp;M285&amp;" ► Famille = "&amp;R279&amp;" ► "&amp;J279&amp;" "&amp;P282&amp;" "&amp;R282&amp;" "&amp;S282&amp;" "&amp;T282</f>
        <v>Recette mère ► Beignets d'acacia ► Famille = pâtisserie--Beignets ► BEIGNETS D'ACACIA  ⓫  Dupliquée pour 50 personnes</v>
      </c>
      <c r="L282" s="2522"/>
      <c r="M282" s="2522"/>
      <c r="N282" s="2522"/>
      <c r="O282" s="2522"/>
      <c r="P282" s="2522"/>
      <c r="Q282" s="9"/>
      <c r="R282" s="1773" t="s">
        <v>36</v>
      </c>
      <c r="S282" s="158">
        <v>50</v>
      </c>
      <c r="T282" s="47" t="str">
        <f>T284</f>
        <v>personnes</v>
      </c>
      <c r="W282" s="2373" t="str">
        <f t="shared" si="37"/>
        <v>A</v>
      </c>
      <c r="X282" s="2184"/>
      <c r="Z282" s="2168" cm="1">
        <f t="array" ref="Z282">SUMPRODUCT(LEN(AA282:AG282))</f>
        <v>32</v>
      </c>
      <c r="AA282" s="2169"/>
      <c r="AB282" s="2169"/>
      <c r="AC282" s="2169"/>
      <c r="AD282" s="2266" t="s">
        <v>8708</v>
      </c>
      <c r="AE282" s="2169"/>
      <c r="AF282" s="2169"/>
      <c r="AG282" s="2171"/>
      <c r="AH282" s="1659" t="s">
        <v>22</v>
      </c>
      <c r="AI282" s="517"/>
      <c r="AJ282" s="643" t="s">
        <v>717</v>
      </c>
      <c r="AK282" s="9"/>
      <c r="AL282" s="9"/>
      <c r="AM282" s="642" t="s">
        <v>208</v>
      </c>
      <c r="AN282" s="9"/>
      <c r="AO282" s="41"/>
      <c r="CG282" s="3">
        <v>1</v>
      </c>
    </row>
    <row r="283" spans="2:85" ht="21" customHeight="1">
      <c r="B283" s="2367" t="s">
        <v>11</v>
      </c>
      <c r="C283" s="34" t="str">
        <f>C285</f>
        <v>B BEIGNETS D'ACACIA | pâtisserie--Beignets| ◄ Masquez ces 10 colonnes ▼ Auteur &gt;</v>
      </c>
      <c r="D283" s="35">
        <f>D285</f>
        <v>4</v>
      </c>
      <c r="E283" s="35" t="str">
        <f>E285</f>
        <v>personnes</v>
      </c>
      <c r="F283" s="36" t="str">
        <f>F285</f>
        <v>Recette mère ► Beignets d'acacia</v>
      </c>
      <c r="G283" s="1774">
        <v>4</v>
      </c>
      <c r="H283" s="1775" t="s">
        <v>8571</v>
      </c>
      <c r="I283" s="42"/>
      <c r="J283" s="42"/>
      <c r="K283" s="2522"/>
      <c r="L283" s="2522"/>
      <c r="M283" s="2522"/>
      <c r="N283" s="2522"/>
      <c r="O283" s="2522"/>
      <c r="P283" s="2522"/>
      <c r="Q283" s="9"/>
      <c r="R283" s="931"/>
      <c r="S283" s="53" t="s">
        <v>41</v>
      </c>
      <c r="T283" s="54" t="s">
        <v>42</v>
      </c>
      <c r="W283" s="2373" t="str">
        <f t="shared" si="37"/>
        <v>A</v>
      </c>
      <c r="X283" s="2184"/>
      <c r="Z283" s="2168" cm="1">
        <f t="array" ref="Z283">SUMPRODUCT(LEN(AA283:AG283))</f>
        <v>0</v>
      </c>
      <c r="AA283" s="2169"/>
      <c r="AB283" s="2169"/>
      <c r="AC283" s="2169"/>
      <c r="AD283" s="2169"/>
      <c r="AE283" s="2169"/>
      <c r="AF283" s="2169"/>
      <c r="AG283" s="2171"/>
      <c r="AH283" s="1659" t="s">
        <v>22</v>
      </c>
      <c r="AI283" s="517"/>
      <c r="AJ283" s="219" t="s">
        <v>722</v>
      </c>
      <c r="AK283" s="9"/>
      <c r="AL283" s="9"/>
      <c r="AM283" s="642" t="s">
        <v>723</v>
      </c>
      <c r="AN283" s="9"/>
      <c r="AO283" s="41"/>
      <c r="CG283" s="3">
        <v>1</v>
      </c>
    </row>
    <row r="284" spans="2:85" ht="21" customHeight="1">
      <c r="B284" s="2367" t="s">
        <v>16</v>
      </c>
      <c r="C284" s="34" t="str">
        <f>C285</f>
        <v>B BEIGNETS D'ACACIA | pâtisserie--Beignets| ◄ Masquez ces 10 colonnes ▼ Auteur &gt;</v>
      </c>
      <c r="D284" s="35">
        <f>D285</f>
        <v>4</v>
      </c>
      <c r="E284" s="35" t="str">
        <f>E285</f>
        <v>personnes</v>
      </c>
      <c r="F284" s="36" t="str">
        <f>F285</f>
        <v>Recette mère ► Beignets d'acacia</v>
      </c>
      <c r="G284" s="59"/>
      <c r="H284" s="1638" t="s">
        <v>8365</v>
      </c>
      <c r="I284" s="2532">
        <f>P301</f>
        <v>0.71</v>
      </c>
      <c r="J284" s="2532"/>
      <c r="K284" s="1639" t="str" cm="1">
        <f t="array" ref="K284">"1= "&amp;IF(OR(G283&lt;=0,I284=""),"",_xlfn.LET(_xlpm.kg,IF(ISNUMBER(I284),I284,VALEUR(SUBSTITUTE(SUBSTITUTE(SUBSTITUTE(LOWER(I284),"kg",""),",",".")," ",""))),TEXT(ROUND(_xlpm.kg*1000/G283,2),"0.##")&amp;" g"))</f>
        <v>1= 177.5 g</v>
      </c>
      <c r="L284" s="1640">
        <f>IFERROR(S282/S284,0)</f>
        <v>12.5</v>
      </c>
      <c r="M284" s="61"/>
      <c r="N284" s="61"/>
      <c r="O284" s="61"/>
      <c r="Q284" s="9"/>
      <c r="R284" s="1776" t="s">
        <v>52</v>
      </c>
      <c r="S284" s="172">
        <v>4</v>
      </c>
      <c r="T284" s="1777" t="s">
        <v>8571</v>
      </c>
      <c r="W284" s="2373" t="str">
        <f t="shared" si="37"/>
        <v>►</v>
      </c>
      <c r="X284" s="2184"/>
      <c r="Z284" s="2168" cm="1">
        <f t="array" ref="Z284">SUMPRODUCT(LEN(AA284:AG284))</f>
        <v>0</v>
      </c>
      <c r="AA284" s="2169"/>
      <c r="AB284" s="2169"/>
      <c r="AC284" s="2169"/>
      <c r="AD284" s="2169"/>
      <c r="AE284" s="2169"/>
      <c r="AF284" s="2169"/>
      <c r="AG284" s="2171"/>
      <c r="AH284" s="1659" t="s">
        <v>22</v>
      </c>
      <c r="AI284" s="517"/>
      <c r="AJ284" s="219"/>
      <c r="AK284" s="9"/>
      <c r="AL284" s="9"/>
      <c r="AM284" s="642" t="s">
        <v>728</v>
      </c>
      <c r="AN284" s="9"/>
      <c r="AO284" s="41"/>
      <c r="CG284" s="3">
        <v>1</v>
      </c>
    </row>
    <row r="285" spans="2:85" ht="21" customHeight="1">
      <c r="B285" s="2375" t="s">
        <v>16</v>
      </c>
      <c r="C285" s="69" t="str">
        <f>G285</f>
        <v>B BEIGNETS D'ACACIA | pâtisserie--Beignets| ◄ Masquez ces 10 colonnes ▼ Auteur &gt;</v>
      </c>
      <c r="D285" s="70">
        <f>G283</f>
        <v>4</v>
      </c>
      <c r="E285" s="69" t="str">
        <f>H283</f>
        <v>personnes</v>
      </c>
      <c r="F285" s="71" t="str">
        <f>L285&amp;" "&amp;M285</f>
        <v>Recette mère ► Beignets d'acacia</v>
      </c>
      <c r="G285" s="72" t="str">
        <f>UPPER(LEFT(J279,1))&amp;" "&amp;J279&amp;" | "&amp;R279&amp;"| "&amp;L281&amp;" "&amp;M281</f>
        <v>B BEIGNETS D'ACACIA | pâtisserie--Beignets| ◄ Masquez ces 10 colonnes ▼ Auteur &gt;</v>
      </c>
      <c r="H285" s="73" t="s">
        <v>55</v>
      </c>
      <c r="I285" s="2525" t="s">
        <v>56</v>
      </c>
      <c r="J285" s="2525"/>
      <c r="K285" s="2525"/>
      <c r="L285" s="74" t="str">
        <f>IF(ISTEXT(M285),"Recette mère ►",H285)</f>
        <v>Recette mère ►</v>
      </c>
      <c r="M285" s="75" t="s">
        <v>8453</v>
      </c>
      <c r="N285" s="75"/>
      <c r="O285" s="75"/>
      <c r="P285" s="1139"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Q285" s="76"/>
      <c r="R285" s="76"/>
      <c r="S285" s="76"/>
      <c r="T285" s="77"/>
      <c r="W285" s="2376" t="str">
        <f t="shared" si="37"/>
        <v>►</v>
      </c>
      <c r="X285" s="2184"/>
      <c r="Z285" s="2168" cm="1">
        <f t="array" ref="Z285">SUMPRODUCT(LEN(AA285:AG285))</f>
        <v>0</v>
      </c>
      <c r="AA285" s="2169"/>
      <c r="AB285" s="2169"/>
      <c r="AC285" s="2169"/>
      <c r="AD285" s="2169"/>
      <c r="AE285" s="2169"/>
      <c r="AF285" s="2169"/>
      <c r="AG285" s="2171"/>
      <c r="AH285" s="1659" t="s">
        <v>22</v>
      </c>
      <c r="AI285" s="644"/>
      <c r="AJ285" s="9"/>
      <c r="AK285" s="9"/>
      <c r="AL285" s="9"/>
      <c r="AM285" s="9"/>
      <c r="AN285" s="9"/>
      <c r="AO285" s="41"/>
      <c r="CG285" s="3">
        <v>1</v>
      </c>
    </row>
    <row r="286" spans="2:85" ht="21" customHeight="1">
      <c r="B286" s="2377" t="s">
        <v>16</v>
      </c>
      <c r="C286" s="2378" t="str">
        <f>C285</f>
        <v>B BEIGNETS D'ACACIA | pâtisserie--Beignets| ◄ Masquez ces 10 colonnes ▼ Auteur &gt;</v>
      </c>
      <c r="D286" s="2378">
        <f>D285</f>
        <v>4</v>
      </c>
      <c r="E286" s="2378" t="str">
        <f>E285</f>
        <v>personnes</v>
      </c>
      <c r="F286" s="2379" t="str">
        <f>F285</f>
        <v>Recette mère ► Beignets d'acacia</v>
      </c>
      <c r="G286" s="2380" t="s">
        <v>67</v>
      </c>
      <c r="H286" s="2380" t="s">
        <v>68</v>
      </c>
      <c r="I286" s="2380" t="s">
        <v>69</v>
      </c>
      <c r="J286" s="2380" t="s">
        <v>70</v>
      </c>
      <c r="K286" s="82" t="s">
        <v>71</v>
      </c>
      <c r="L286" s="83" t="s">
        <v>72</v>
      </c>
      <c r="M286" s="2381" t="s">
        <v>73</v>
      </c>
      <c r="N286" s="2381" t="s">
        <v>74</v>
      </c>
      <c r="O286" s="2381" t="s">
        <v>75</v>
      </c>
      <c r="P286" s="2381" t="s">
        <v>76</v>
      </c>
      <c r="Q286" s="2381" t="s">
        <v>77</v>
      </c>
      <c r="R286" s="2381" t="s">
        <v>78</v>
      </c>
      <c r="S286" s="2381" t="s">
        <v>79</v>
      </c>
      <c r="T286" s="2382" t="s">
        <v>8454</v>
      </c>
      <c r="W286" s="2383" t="str">
        <f t="shared" si="37"/>
        <v>►</v>
      </c>
      <c r="X286" s="2184"/>
      <c r="Z286" s="2168" cm="1">
        <f t="array" ref="Z286">SUMPRODUCT(LEN(AA286:AG286))</f>
        <v>0</v>
      </c>
      <c r="AA286" s="2169"/>
      <c r="AB286" s="2169"/>
      <c r="AC286" s="2169"/>
      <c r="AD286" s="2169"/>
      <c r="AE286" s="2169"/>
      <c r="AF286" s="2169"/>
      <c r="AG286" s="2171"/>
      <c r="AH286" s="1659" t="s">
        <v>22</v>
      </c>
      <c r="AI286" s="645"/>
      <c r="AJ286" s="646"/>
      <c r="AK286" s="646" t="s">
        <v>216</v>
      </c>
      <c r="AL286" s="647"/>
      <c r="AM286" s="647"/>
      <c r="AN286" s="647"/>
      <c r="AO286" s="41"/>
      <c r="CG286" s="3">
        <v>1</v>
      </c>
    </row>
    <row r="287" spans="2:85" ht="21" customHeight="1">
      <c r="B287" s="2367" t="s">
        <v>11</v>
      </c>
      <c r="C287" s="34" t="str">
        <f>C285</f>
        <v>B BEIGNETS D'ACACIA | pâtisserie--Beignets| ◄ Masquez ces 10 colonnes ▼ Auteur &gt;</v>
      </c>
      <c r="D287" s="35">
        <f>D285</f>
        <v>4</v>
      </c>
      <c r="E287" s="34" t="str">
        <f>E285</f>
        <v>personnes</v>
      </c>
      <c r="F287" s="36" t="str">
        <f>F285</f>
        <v>Recette mère ► Beignets d'acacia</v>
      </c>
      <c r="G287" s="87" t="s">
        <v>80</v>
      </c>
      <c r="H287" s="88" t="s">
        <v>81</v>
      </c>
      <c r="I287" s="89"/>
      <c r="J287" s="2572" t="s">
        <v>82</v>
      </c>
      <c r="K287" s="2586" t="s">
        <v>83</v>
      </c>
      <c r="L287" s="2587" t="s">
        <v>84</v>
      </c>
      <c r="M287" s="1785" t="s">
        <v>85</v>
      </c>
      <c r="N287" s="1786" t="s">
        <v>51</v>
      </c>
      <c r="O287" s="1787" t="s">
        <v>86</v>
      </c>
      <c r="P287" s="2943" t="s">
        <v>87</v>
      </c>
      <c r="Q287" s="2523" t="s">
        <v>86</v>
      </c>
      <c r="R287" s="2523" t="s">
        <v>8754</v>
      </c>
      <c r="S287" s="2523" t="s">
        <v>88</v>
      </c>
      <c r="T287" s="2588" t="s">
        <v>89</v>
      </c>
      <c r="W287" s="2373" t="str">
        <f t="shared" si="37"/>
        <v>A</v>
      </c>
      <c r="X287" s="2184"/>
      <c r="Z287" s="2168" cm="1">
        <f t="array" ref="Z287">SUMPRODUCT(LEN(AA287:AG287))</f>
        <v>0</v>
      </c>
      <c r="AA287" s="2169"/>
      <c r="AB287" s="2169"/>
      <c r="AC287" s="2169"/>
      <c r="AD287" s="2169"/>
      <c r="AE287" s="2169"/>
      <c r="AF287" s="2169"/>
      <c r="AG287" s="2171"/>
      <c r="AH287" s="1659" t="s">
        <v>22</v>
      </c>
      <c r="AI287" s="644"/>
      <c r="AJ287" s="9"/>
      <c r="AK287" s="598" t="s">
        <v>731</v>
      </c>
      <c r="AL287" s="9"/>
      <c r="AM287" s="9"/>
      <c r="AN287" s="9"/>
      <c r="AO287" s="41"/>
      <c r="CG287" s="3">
        <v>1</v>
      </c>
    </row>
    <row r="288" spans="2:85" ht="21" customHeight="1">
      <c r="B288" s="2367" t="s">
        <v>11</v>
      </c>
      <c r="C288" s="34" t="str">
        <f>C285</f>
        <v>B BEIGNETS D'ACACIA | pâtisserie--Beignets| ◄ Masquez ces 10 colonnes ▼ Auteur &gt;</v>
      </c>
      <c r="D288" s="35">
        <f>D285</f>
        <v>4</v>
      </c>
      <c r="E288" s="34" t="str">
        <f>E285</f>
        <v>personnes</v>
      </c>
      <c r="F288" s="36" t="str">
        <f>F285</f>
        <v>Recette mère ► Beignets d'acacia</v>
      </c>
      <c r="G288" s="94" t="s">
        <v>94</v>
      </c>
      <c r="H288" s="95" t="s">
        <v>95</v>
      </c>
      <c r="I288" s="96" t="s">
        <v>96</v>
      </c>
      <c r="J288" s="2527"/>
      <c r="K288" s="2529"/>
      <c r="L288" s="2531"/>
      <c r="M288" s="1788" t="s">
        <v>97</v>
      </c>
      <c r="N288" s="1789" t="s">
        <v>98</v>
      </c>
      <c r="O288" s="1790">
        <v>1</v>
      </c>
      <c r="P288" s="2944"/>
      <c r="Q288" s="2524"/>
      <c r="R288" s="2524"/>
      <c r="S288" s="2524"/>
      <c r="T288" s="2544"/>
      <c r="W288" s="2373" t="str">
        <f t="shared" si="37"/>
        <v>A</v>
      </c>
      <c r="X288" s="2184"/>
      <c r="Z288" s="2168" cm="1">
        <f t="array" ref="Z288">SUMPRODUCT(LEN(AA288:AG288))</f>
        <v>0</v>
      </c>
      <c r="AA288" s="2169"/>
      <c r="AB288" s="2169"/>
      <c r="AC288" s="2169"/>
      <c r="AD288" s="2169"/>
      <c r="AE288" s="2169"/>
      <c r="AF288" s="2169"/>
      <c r="AG288" s="2171"/>
      <c r="AH288" s="1659" t="s">
        <v>22</v>
      </c>
      <c r="AI288" s="644"/>
      <c r="AJ288" s="9"/>
      <c r="AK288" s="648" t="s">
        <v>734</v>
      </c>
      <c r="AL288" s="9"/>
      <c r="AM288" s="9"/>
      <c r="AN288" s="9"/>
      <c r="AO288" s="41"/>
      <c r="CG288" s="3">
        <v>1</v>
      </c>
    </row>
    <row r="289" spans="2:85" ht="21" customHeight="1">
      <c r="B289" s="2367" t="s">
        <v>11</v>
      </c>
      <c r="C289" s="34" t="str">
        <f>C285</f>
        <v>B BEIGNETS D'ACACIA | pâtisserie--Beignets| ◄ Masquez ces 10 colonnes ▼ Auteur &gt;</v>
      </c>
      <c r="D289" s="35">
        <f>D285</f>
        <v>4</v>
      </c>
      <c r="E289" s="34" t="str">
        <f>E285</f>
        <v>personnes</v>
      </c>
      <c r="F289" s="36" t="str">
        <f>F285</f>
        <v>Recette mère ► Beignets d'acacia</v>
      </c>
      <c r="G289" s="100"/>
      <c r="H289" s="120"/>
      <c r="I289" s="1791" t="str">
        <f t="shared" ref="I289:I296" si="38">IF(AND(G289&gt;0,J289&gt;0),"de","")</f>
        <v/>
      </c>
      <c r="J289" s="103"/>
      <c r="K289" s="1792"/>
      <c r="L289" s="143">
        <v>1</v>
      </c>
      <c r="M289" s="1793" t="s">
        <v>8709</v>
      </c>
      <c r="N289" s="1794">
        <f>IF(P301=0,0,(P289/P301)*O288*1000)</f>
        <v>0</v>
      </c>
      <c r="O289" s="1795">
        <f>IF(P301=0, 0, (G289*L289)/(P301*O288))</f>
        <v>0</v>
      </c>
      <c r="P289" s="1796" cm="1">
        <f t="array" ref="P289">IFERROR(_xlfn.XLOOKUP(UPPER(TRIM(K289)),UPPER(TRIM(G302:T302)),G303:T303,_xlfn.XLOOKUP(UPPER(TRIM(K289)),UPPER(TRIM(G304:T304)),G305:T305,0))*J289*IF(G289&gt;0,G289,1),0)</f>
        <v>0</v>
      </c>
      <c r="Q289" s="110">
        <f>IF(OR(ISBLANK(S284),S284=0),0,G289*S282*L289/S284)</f>
        <v>0</v>
      </c>
      <c r="R289" s="2435">
        <f>H289</f>
        <v>0</v>
      </c>
      <c r="S289" s="111">
        <f>IF(OR(ISBLANK(S284),S284=0),0,P289*L289*L284)</f>
        <v>0</v>
      </c>
      <c r="T289" s="1797" t="str">
        <f>IF(K289="","",IF(COUNTIF(M302:T302,SUBSTITUTE(TRIM(K289)," (s)",""))+COUNTIF(M304:T304,SUBSTITUTE(TRIM(K289)," (s)",""))&gt;0,IF(ROUND(S289,3)&gt;=1,ROUND(S289,3)&amp;" L",MAX(1,ROUND(S289*100,0))&amp;" cl"),IF(COUNTIF(G302:L302,SUBSTITUTE(TRIM(K289)," (s)",""))+COUNTIF(G304:L304,SUBSTITUTE(TRIM(K289)," (s)",""))&gt;0,IF(ROUND(S289,3)&gt;=1,ROUND(S289,3)&amp;" Kg",MAX(1,ROUND(S289*1000,0))&amp;" g"),"")))</f>
        <v/>
      </c>
      <c r="W289" s="2373" t="str">
        <f t="shared" si="37"/>
        <v>A</v>
      </c>
      <c r="X289" s="2184"/>
      <c r="Z289" s="2168" cm="1">
        <f t="array" ref="Z289">SUMPRODUCT(LEN(AA289:AG289))</f>
        <v>0</v>
      </c>
      <c r="AA289" s="2169"/>
      <c r="AB289" s="2169"/>
      <c r="AC289" s="2169"/>
      <c r="AD289" s="2169"/>
      <c r="AE289" s="2169"/>
      <c r="AF289" s="2169"/>
      <c r="AG289" s="2171"/>
      <c r="AH289" s="1659" t="s">
        <v>22</v>
      </c>
      <c r="AI289" s="644"/>
      <c r="AJ289" s="9"/>
      <c r="AK289" s="9"/>
      <c r="AL289" s="9"/>
      <c r="AM289" s="9"/>
      <c r="AN289" s="9"/>
      <c r="AO289" s="41"/>
      <c r="CG289" s="3">
        <v>1</v>
      </c>
    </row>
    <row r="290" spans="2:85" ht="21" customHeight="1">
      <c r="B290" s="115" t="str">
        <f t="shared" ref="B290:B300" si="39">IF(M290&lt;&gt;"","A","►")</f>
        <v>A</v>
      </c>
      <c r="C290" s="34" t="str">
        <f>C285</f>
        <v>B BEIGNETS D'ACACIA | pâtisserie--Beignets| ◄ Masquez ces 10 colonnes ▼ Auteur &gt;</v>
      </c>
      <c r="D290" s="35">
        <f>D285</f>
        <v>4</v>
      </c>
      <c r="E290" s="34" t="str">
        <f>E285</f>
        <v>personnes</v>
      </c>
      <c r="F290" s="36" t="str">
        <f>F285</f>
        <v>Recette mère ► Beignets d'acacia</v>
      </c>
      <c r="G290" s="100"/>
      <c r="H290" s="120"/>
      <c r="I290" s="102" t="str">
        <f t="shared" si="38"/>
        <v/>
      </c>
      <c r="J290" s="103">
        <v>20</v>
      </c>
      <c r="K290" s="116" t="s">
        <v>102</v>
      </c>
      <c r="L290" s="143">
        <v>1</v>
      </c>
      <c r="M290" s="1793" t="s">
        <v>8583</v>
      </c>
      <c r="N290" s="1798">
        <f>IF(P301=0,0,(P290/P301)*O288*1000)</f>
        <v>28.169014084507044</v>
      </c>
      <c r="O290" s="1799">
        <f>IF(P301=0, 0, (G290*L290)/(P301*O288))</f>
        <v>0</v>
      </c>
      <c r="P290" s="1796" cm="1">
        <f t="array" ref="P290">IFERROR(_xlfn.XLOOKUP(UPPER(TRIM(K290)),UPPER(TRIM(G302:T302)),G303:T303,_xlfn.XLOOKUP(UPPER(TRIM(K290)),UPPER(TRIM(G304:T304)),G305:T305,0))*J290*IF(G290&gt;0,G290,1),0)</f>
        <v>0.02</v>
      </c>
      <c r="Q290" s="1800">
        <f>IF(OR(ISBLANK(S284),S284=0),0,G290*S282*L290/S284)</f>
        <v>0</v>
      </c>
      <c r="R290" s="2440">
        <f t="shared" ref="R290:R300" si="40">H290</f>
        <v>0</v>
      </c>
      <c r="S290" s="111">
        <f>IF(OR(ISBLANK(S284),S284=0),0,P290*L290*L284)</f>
        <v>0.25</v>
      </c>
      <c r="T290" s="1801" t="str">
        <f>IF(K290="","",IF(COUNTIF(M302:T302,SUBSTITUTE(TRIM(K290)," (s)",""))+COUNTIF(M304:T304,SUBSTITUTE(TRIM(K290)," (s)",""))&gt;0,IF(ROUND(S290,3)&gt;=1,ROUND(S290,3)&amp;" L",MAX(1,ROUND(S290*100,0))&amp;" cl"),IF(COUNTIF(G302:L302,SUBSTITUTE(TRIM(K290)," (s)",""))+COUNTIF(G304:L304,SUBSTITUTE(TRIM(K290)," (s)",""))&gt;0,IF(ROUND(S290,3)&gt;=1,ROUND(S290,3)&amp;" Kg",MAX(1,ROUND(S290*1000,0))&amp;" g"),"")))</f>
        <v>250 g</v>
      </c>
      <c r="W290" s="2192" t="str">
        <f t="shared" si="37"/>
        <v>A</v>
      </c>
      <c r="X290" s="2184"/>
      <c r="Z290" s="2168" cm="1">
        <f t="array" ref="Z290">SUMPRODUCT(LEN(AA290:AG290))</f>
        <v>0</v>
      </c>
      <c r="AA290" s="2169"/>
      <c r="AB290" s="2169"/>
      <c r="AC290" s="2169"/>
      <c r="AD290" s="2169"/>
      <c r="AE290" s="2169"/>
      <c r="AF290" s="2169"/>
      <c r="AG290" s="2171"/>
      <c r="AH290" s="1659" t="s">
        <v>22</v>
      </c>
      <c r="AI290" s="175"/>
      <c r="AJ290" s="176"/>
      <c r="AK290" s="177"/>
      <c r="AL290" s="176"/>
      <c r="AM290" s="176"/>
      <c r="AN290" s="176"/>
      <c r="AO290" s="178"/>
      <c r="CG290" s="3">
        <v>1</v>
      </c>
    </row>
    <row r="291" spans="2:85" ht="21" customHeight="1">
      <c r="B291" s="115" t="str">
        <f t="shared" si="39"/>
        <v>►</v>
      </c>
      <c r="C291" s="34" t="str">
        <f>C285</f>
        <v>B BEIGNETS D'ACACIA | pâtisserie--Beignets| ◄ Masquez ces 10 colonnes ▼ Auteur &gt;</v>
      </c>
      <c r="D291" s="35">
        <f>D285</f>
        <v>4</v>
      </c>
      <c r="E291" s="34" t="str">
        <f>E285</f>
        <v>personnes</v>
      </c>
      <c r="F291" s="36" t="str">
        <f>F285</f>
        <v>Recette mère ► Beignets d'acacia</v>
      </c>
      <c r="G291" s="100"/>
      <c r="H291" s="120"/>
      <c r="I291" s="1791" t="str">
        <f t="shared" si="38"/>
        <v/>
      </c>
      <c r="J291" s="103"/>
      <c r="K291" s="1792"/>
      <c r="L291" s="143">
        <v>1</v>
      </c>
      <c r="M291" s="1793"/>
      <c r="N291" s="1802">
        <f>IF(P301=0,0,(P291/P301)*O288*1000)</f>
        <v>0</v>
      </c>
      <c r="O291" s="1803">
        <f>IF(P301=0, 0, (G291*L291)/(P301*O288))</f>
        <v>0</v>
      </c>
      <c r="P291" s="1796" cm="1">
        <f t="array" ref="P291">IFERROR(_xlfn.XLOOKUP(UPPER(TRIM(K291)),UPPER(TRIM(G302:T302)),G303:T303,_xlfn.XLOOKUP(UPPER(TRIM(K291)),UPPER(TRIM(G304:T304)),G305:T305,0))*J291*IF(G291&gt;0,G291,1),0)</f>
        <v>0</v>
      </c>
      <c r="Q291" s="122">
        <f>IF(OR(ISBLANK(S284),S284=0),0,G291*S282*L291/S284)</f>
        <v>0</v>
      </c>
      <c r="R291" s="2437">
        <f t="shared" si="40"/>
        <v>0</v>
      </c>
      <c r="S291" s="111">
        <f>IF(OR(ISBLANK(S284),S284=0),0,P291*L291*L284)</f>
        <v>0</v>
      </c>
      <c r="T291" s="1804" t="str">
        <f>IF(K291="","",IF(COUNTIF(M302:T302,SUBSTITUTE(TRIM(K291)," (s)",""))+COUNTIF(M304:T304,SUBSTITUTE(TRIM(K291)," (s)",""))&gt;0,IF(ROUND(S291,3)&gt;=1,ROUND(S291,3)&amp;" L",MAX(1,ROUND(S291*100,0))&amp;" cl"),IF(COUNTIF(G302:L302,SUBSTITUTE(TRIM(K291)," (s)",""))+COUNTIF(G304:L304,SUBSTITUTE(TRIM(K291)," (s)",""))&gt;0,IF(ROUND(S291,3)&gt;=1,ROUND(S291,3)&amp;" Kg",MAX(1,ROUND(S291*1000,0))&amp;" g"),"")))</f>
        <v/>
      </c>
      <c r="W291" s="2192" t="str">
        <f t="shared" si="37"/>
        <v>►</v>
      </c>
      <c r="X291" s="2184"/>
      <c r="Z291" s="2168" cm="1">
        <f t="array" ref="Z291">SUMPRODUCT(LEN(AA291:AG291))</f>
        <v>0</v>
      </c>
      <c r="AA291" s="2169"/>
      <c r="AB291" s="2169"/>
      <c r="AC291" s="2169"/>
      <c r="AD291" s="2169"/>
      <c r="AE291" s="2169"/>
      <c r="AF291" s="2169"/>
      <c r="AG291" s="2171"/>
      <c r="AH291" s="1659" t="s">
        <v>22</v>
      </c>
      <c r="AI291" s="644"/>
      <c r="AJ291" s="9"/>
      <c r="AK291" s="9"/>
      <c r="AL291" s="9"/>
      <c r="AM291" s="9"/>
      <c r="AN291" s="9"/>
      <c r="AO291" s="41"/>
      <c r="CG291" s="3">
        <v>1</v>
      </c>
    </row>
    <row r="292" spans="2:85" ht="21" customHeight="1">
      <c r="B292" s="115" t="str">
        <f t="shared" si="39"/>
        <v>A</v>
      </c>
      <c r="C292" s="34" t="str">
        <f>C285</f>
        <v>B BEIGNETS D'ACACIA | pâtisserie--Beignets| ◄ Masquez ces 10 colonnes ▼ Auteur &gt;</v>
      </c>
      <c r="D292" s="35">
        <f>D285</f>
        <v>4</v>
      </c>
      <c r="E292" s="34" t="str">
        <f>E285</f>
        <v>personnes</v>
      </c>
      <c r="F292" s="36" t="str">
        <f>F285</f>
        <v>Recette mère ► Beignets d'acacia</v>
      </c>
      <c r="G292" s="100"/>
      <c r="H292" s="120"/>
      <c r="I292" s="102" t="str">
        <f t="shared" si="38"/>
        <v/>
      </c>
      <c r="J292" s="103"/>
      <c r="K292" s="1792"/>
      <c r="L292" s="143">
        <v>1</v>
      </c>
      <c r="M292" s="1793" t="s">
        <v>8710</v>
      </c>
      <c r="N292" s="1798">
        <f>IF(P301=0,0,(P292/P301)*O288*1000)</f>
        <v>0</v>
      </c>
      <c r="O292" s="1799">
        <f>IF(P301=0, 0, (G292*L292)/(P301*O288))</f>
        <v>0</v>
      </c>
      <c r="P292" s="1796" cm="1">
        <f t="array" ref="P292">IFERROR(_xlfn.XLOOKUP(UPPER(TRIM(K292)),UPPER(TRIM(G302:T302)),G303:T303,_xlfn.XLOOKUP(UPPER(TRIM(K292)),UPPER(TRIM(G304:T304)),G305:T305,0))*J292*IF(G292&gt;0,G292,1),0)</f>
        <v>0</v>
      </c>
      <c r="Q292" s="1800">
        <f>IF(OR(ISBLANK(S284),S284=0),0,G292*S282*L292/S284)</f>
        <v>0</v>
      </c>
      <c r="R292" s="2440">
        <f t="shared" si="40"/>
        <v>0</v>
      </c>
      <c r="S292" s="111">
        <f>IF(OR(ISBLANK(S284),S284=0),0,P292*L292*L284)</f>
        <v>0</v>
      </c>
      <c r="T292" s="1801" t="str">
        <f>IF(K292="","",IF(COUNTIF(M302:T302,SUBSTITUTE(TRIM(K292)," (s)",""))+COUNTIF(M304:T304,SUBSTITUTE(TRIM(K292)," (s)",""))&gt;0,IF(ROUND(S292,3)&gt;=1,ROUND(S292,3)&amp;" L",MAX(1,ROUND(S292*100,0))&amp;" cl"),IF(COUNTIF(G302:L302,SUBSTITUTE(TRIM(K292)," (s)",""))+COUNTIF(G304:L304,SUBSTITUTE(TRIM(K292)," (s)",""))&gt;0,IF(ROUND(S292,3)&gt;=1,ROUND(S292,3)&amp;" Kg",MAX(1,ROUND(S292*1000,0))&amp;" g"),"")))</f>
        <v/>
      </c>
      <c r="W292" s="2192" t="str">
        <f t="shared" si="37"/>
        <v>A</v>
      </c>
      <c r="X292" s="2184"/>
      <c r="Z292" s="2168" cm="1">
        <f t="array" ref="Z292">SUMPRODUCT(LEN(AA292:AG292))</f>
        <v>0</v>
      </c>
      <c r="AA292" s="2169"/>
      <c r="AB292" s="2169"/>
      <c r="AC292" s="2169"/>
      <c r="AD292" s="2169"/>
      <c r="AE292" s="2169"/>
      <c r="AF292" s="2169"/>
      <c r="AG292" s="2171"/>
      <c r="AH292" s="1659" t="s">
        <v>22</v>
      </c>
      <c r="AI292" s="2657" t="str">
        <f>"Ligne "&amp;ROW(M376)&amp;" Cellule 9 colonnes"</f>
        <v>Ligne 376 Cellule 9 colonnes</v>
      </c>
      <c r="AJ292" s="2658"/>
      <c r="AK292" s="2659" t="s">
        <v>738</v>
      </c>
      <c r="AL292" s="2659"/>
      <c r="AM292" s="9"/>
      <c r="AN292" s="9"/>
      <c r="AO292" s="41"/>
      <c r="CG292" s="3">
        <v>1</v>
      </c>
    </row>
    <row r="293" spans="2:85" ht="21" customHeight="1">
      <c r="B293" s="115" t="str">
        <f t="shared" si="39"/>
        <v>A</v>
      </c>
      <c r="C293" s="34" t="str">
        <f>C285</f>
        <v>B BEIGNETS D'ACACIA | pâtisserie--Beignets| ◄ Masquez ces 10 colonnes ▼ Auteur &gt;</v>
      </c>
      <c r="D293" s="35">
        <f>D285</f>
        <v>4</v>
      </c>
      <c r="E293" s="34" t="str">
        <f>E285</f>
        <v>personnes</v>
      </c>
      <c r="F293" s="36" t="str">
        <f>F285</f>
        <v>Recette mère ► Beignets d'acacia</v>
      </c>
      <c r="G293" s="100"/>
      <c r="H293" s="120"/>
      <c r="I293" s="1791" t="str">
        <f t="shared" si="38"/>
        <v/>
      </c>
      <c r="J293" s="103">
        <v>250</v>
      </c>
      <c r="K293" s="116" t="s">
        <v>102</v>
      </c>
      <c r="L293" s="143">
        <v>1</v>
      </c>
      <c r="M293" s="1793" t="s">
        <v>8577</v>
      </c>
      <c r="N293" s="1802">
        <f>IF(P301=0,0,(P293/P301)*O288*1000)</f>
        <v>352.11267605633805</v>
      </c>
      <c r="O293" s="1803">
        <f>IF(P301=0, 0, (G293*L293)/(P301*O288))</f>
        <v>0</v>
      </c>
      <c r="P293" s="1796" cm="1">
        <f t="array" ref="P293">IFERROR(_xlfn.XLOOKUP(UPPER(TRIM(K293)),UPPER(TRIM(G302:T302)),G303:T303,_xlfn.XLOOKUP(UPPER(TRIM(K293)),UPPER(TRIM(G304:T304)),G305:T305,0))*J293*IF(G293&gt;0,G293,1),0)</f>
        <v>0.25</v>
      </c>
      <c r="Q293" s="122">
        <f>IF(OR(ISBLANK(S284),S284=0),0,G293*S282*L293/S284)</f>
        <v>0</v>
      </c>
      <c r="R293" s="2437">
        <f t="shared" si="40"/>
        <v>0</v>
      </c>
      <c r="S293" s="111">
        <f>IF(OR(ISBLANK(S284),S284=0),0,P293*L293*L284)</f>
        <v>3.125</v>
      </c>
      <c r="T293" s="1804" t="str">
        <f>IF(K293="","",IF(COUNTIF(M302:T302,SUBSTITUTE(TRIM(K293)," (s)",""))+COUNTIF(M304:T304,SUBSTITUTE(TRIM(K293)," (s)",""))&gt;0,IF(ROUND(S293,3)&gt;=1,ROUND(S293,3)&amp;" L",MAX(1,ROUND(S293*100,0))&amp;" cl"),IF(COUNTIF(G302:L302,SUBSTITUTE(TRIM(K293)," (s)",""))+COUNTIF(G304:L304,SUBSTITUTE(TRIM(K293)," (s)",""))&gt;0,IF(ROUND(S293,3)&gt;=1,ROUND(S293,3)&amp;" Kg",MAX(1,ROUND(S293*1000,0))&amp;" g"),"")))</f>
        <v>3.125 Kg</v>
      </c>
      <c r="W293" s="2192" t="str">
        <f t="shared" si="37"/>
        <v>A</v>
      </c>
      <c r="X293" s="2184"/>
      <c r="Z293" s="2168" cm="1">
        <f t="array" ref="Z293">SUMPRODUCT(LEN(AA293:AG293))</f>
        <v>0</v>
      </c>
      <c r="AA293" s="2169"/>
      <c r="AB293" s="2169"/>
      <c r="AC293" s="2169"/>
      <c r="AD293" s="2169"/>
      <c r="AE293" s="2169"/>
      <c r="AF293" s="2169"/>
      <c r="AG293" s="2171"/>
      <c r="AH293" s="1659" t="s">
        <v>22</v>
      </c>
      <c r="AI293" s="2657"/>
      <c r="AJ293" s="2658"/>
      <c r="AK293" s="2659"/>
      <c r="AL293" s="2659"/>
      <c r="AM293" s="9"/>
      <c r="AN293" s="9"/>
      <c r="AO293" s="41"/>
      <c r="CG293" s="3">
        <v>1</v>
      </c>
    </row>
    <row r="294" spans="2:85" ht="21" customHeight="1">
      <c r="B294" s="115" t="str">
        <f t="shared" si="39"/>
        <v>A</v>
      </c>
      <c r="C294" s="34" t="str">
        <f>C285</f>
        <v>B BEIGNETS D'ACACIA | pâtisserie--Beignets| ◄ Masquez ces 10 colonnes ▼ Auteur &gt;</v>
      </c>
      <c r="D294" s="35">
        <f>D285</f>
        <v>4</v>
      </c>
      <c r="E294" s="34" t="str">
        <f>E285</f>
        <v>personnes</v>
      </c>
      <c r="F294" s="36" t="str">
        <f>F285</f>
        <v>Recette mère ► Beignets d'acacia</v>
      </c>
      <c r="G294" s="100">
        <v>2</v>
      </c>
      <c r="H294" s="120" t="s">
        <v>508</v>
      </c>
      <c r="I294" s="102" t="str">
        <f t="shared" si="38"/>
        <v>de</v>
      </c>
      <c r="J294" s="103">
        <v>50</v>
      </c>
      <c r="K294" s="116" t="s">
        <v>102</v>
      </c>
      <c r="L294" s="143">
        <v>1</v>
      </c>
      <c r="M294" s="1793" t="s">
        <v>8711</v>
      </c>
      <c r="N294" s="1798">
        <f>IF(P301=0,0,(P294/P301)*O288*1000)</f>
        <v>140.84507042253523</v>
      </c>
      <c r="O294" s="1799">
        <f>IF(P301=0, 0, (G294*L294)/(P301*O288))</f>
        <v>2.8169014084507045</v>
      </c>
      <c r="P294" s="1796" cm="1">
        <f t="array" ref="P294">IFERROR(_xlfn.XLOOKUP(UPPER(TRIM(K294)),UPPER(TRIM(G302:T302)),G303:T303,_xlfn.XLOOKUP(UPPER(TRIM(K294)),UPPER(TRIM(G304:T304)),G305:T305,0))*J294*IF(G294&gt;0,G294,1),0)</f>
        <v>0.1</v>
      </c>
      <c r="Q294" s="1800">
        <f>IF(OR(ISBLANK(S284),S284=0),0,G294*S282*L294/S284)</f>
        <v>25</v>
      </c>
      <c r="R294" s="2440" t="str">
        <f t="shared" si="40"/>
        <v>œufs</v>
      </c>
      <c r="S294" s="111">
        <f>IF(OR(ISBLANK(S284),S284=0),0,P294*L294*L284)</f>
        <v>1.25</v>
      </c>
      <c r="T294" s="1801" t="str">
        <f>IF(K294="","",IF(COUNTIF(M302:T302,SUBSTITUTE(TRIM(K294)," (s)",""))+COUNTIF(M304:T304,SUBSTITUTE(TRIM(K294)," (s)",""))&gt;0,IF(ROUND(S294,3)&gt;=1,ROUND(S294,3)&amp;" L",MAX(1,ROUND(S294*100,0))&amp;" cl"),IF(COUNTIF(G302:L302,SUBSTITUTE(TRIM(K294)," (s)",""))+COUNTIF(G304:L304,SUBSTITUTE(TRIM(K294)," (s)",""))&gt;0,IF(ROUND(S294,3)&gt;=1,ROUND(S294,3)&amp;" Kg",MAX(1,ROUND(S294*1000,0))&amp;" g"),"")))</f>
        <v>1.25 Kg</v>
      </c>
      <c r="W294" s="2192" t="str">
        <f t="shared" si="37"/>
        <v>A</v>
      </c>
      <c r="X294" s="2184"/>
      <c r="Z294" s="2168" cm="1">
        <f t="array" ref="Z294">SUMPRODUCT(LEN(AA294:AG294))</f>
        <v>0</v>
      </c>
      <c r="AA294" s="2169"/>
      <c r="AB294" s="2169"/>
      <c r="AC294" s="2169"/>
      <c r="AD294" s="2169"/>
      <c r="AE294" s="2169"/>
      <c r="AF294" s="2169"/>
      <c r="AG294" s="2171"/>
      <c r="AH294" s="1659" t="s">
        <v>22</v>
      </c>
      <c r="AI294" s="649" t="s">
        <v>223</v>
      </c>
      <c r="AJ294" s="9"/>
      <c r="AK294" s="9"/>
      <c r="AL294" s="9"/>
      <c r="AM294" s="9"/>
      <c r="AN294" s="9"/>
      <c r="AO294" s="41"/>
      <c r="CG294" s="3">
        <v>1</v>
      </c>
    </row>
    <row r="295" spans="2:85" ht="21" customHeight="1">
      <c r="B295" s="115" t="str">
        <f t="shared" si="39"/>
        <v>A</v>
      </c>
      <c r="C295" s="34" t="str">
        <f>C285</f>
        <v>B BEIGNETS D'ACACIA | pâtisserie--Beignets| ◄ Masquez ces 10 colonnes ▼ Auteur &gt;</v>
      </c>
      <c r="D295" s="35">
        <f>D285</f>
        <v>4</v>
      </c>
      <c r="E295" s="34" t="str">
        <f>E285</f>
        <v>personnes</v>
      </c>
      <c r="F295" s="36" t="str">
        <f>F285</f>
        <v>Recette mère ► Beignets d'acacia</v>
      </c>
      <c r="G295" s="100">
        <v>3</v>
      </c>
      <c r="H295" s="120" t="s">
        <v>3260</v>
      </c>
      <c r="I295" s="1791" t="str">
        <f t="shared" si="38"/>
        <v>de</v>
      </c>
      <c r="J295" s="103">
        <v>30</v>
      </c>
      <c r="K295" s="116" t="s">
        <v>102</v>
      </c>
      <c r="L295" s="143">
        <v>1</v>
      </c>
      <c r="M295" s="1793" t="s">
        <v>3266</v>
      </c>
      <c r="N295" s="1802">
        <f>IF(P301=0,0,(P295/P301)*O288*1000)</f>
        <v>126.76056338028168</v>
      </c>
      <c r="O295" s="1803">
        <f>IF(P301=0, 0, (G295*L295)/(P301*O288))</f>
        <v>4.2253521126760569</v>
      </c>
      <c r="P295" s="1796" cm="1">
        <f t="array" ref="P295">IFERROR(_xlfn.XLOOKUP(UPPER(TRIM(K295)),UPPER(TRIM(G302:T302)),G303:T303,_xlfn.XLOOKUP(UPPER(TRIM(K295)),UPPER(TRIM(G304:T304)),G305:T305,0))*J295*IF(G295&gt;0,G295,1),0)</f>
        <v>0.09</v>
      </c>
      <c r="Q295" s="122">
        <f>IF(OR(ISBLANK(S284),S284=0),0,G295*S282*L295/S284)</f>
        <v>37.5</v>
      </c>
      <c r="R295" s="2437" t="str">
        <f t="shared" si="40"/>
        <v>blancs</v>
      </c>
      <c r="S295" s="111">
        <f>IF(OR(ISBLANK(S284),S284=0),0,P295*L295*L284)</f>
        <v>1.125</v>
      </c>
      <c r="T295" s="1805" t="str">
        <f>IF(K295="","",IF(COUNTIF(M302:T302,SUBSTITUTE(TRIM(K295)," (s)",""))+COUNTIF(M304:T304,SUBSTITUTE(TRIM(K295)," (s)",""))&gt;0,IF(ROUND(S295,3)&gt;=1,ROUND(S295,3)&amp;" L",MAX(1,ROUND(S295*100,0))&amp;" cl"),IF(COUNTIF(G302:L302,SUBSTITUTE(TRIM(K295)," (s)",""))+COUNTIF(G304:L304,SUBSTITUTE(TRIM(K295)," (s)",""))&gt;0,IF(ROUND(S295,3)&gt;=1,ROUND(S295,3)&amp;" Kg",MAX(1,ROUND(S295*1000,0))&amp;" g"),"")))</f>
        <v>1.125 Kg</v>
      </c>
      <c r="W295" s="2192" t="str">
        <f t="shared" si="37"/>
        <v>A</v>
      </c>
      <c r="X295" s="2184"/>
      <c r="Z295" s="2168" cm="1">
        <f t="array" ref="Z295">SUMPRODUCT(LEN(AA295:AG295))</f>
        <v>0</v>
      </c>
      <c r="AA295" s="2169"/>
      <c r="AB295" s="2169"/>
      <c r="AC295" s="2169"/>
      <c r="AD295" s="2169"/>
      <c r="AE295" s="2169"/>
      <c r="AF295" s="2169"/>
      <c r="AG295" s="2171"/>
      <c r="AH295" s="1659" t="s">
        <v>22</v>
      </c>
      <c r="AI295" s="517"/>
      <c r="AJ295" s="264"/>
      <c r="AK295" s="9"/>
      <c r="AL295" s="9"/>
      <c r="AM295" s="9"/>
      <c r="AN295" s="9"/>
      <c r="AO295" s="41"/>
      <c r="CG295" s="3">
        <v>1</v>
      </c>
    </row>
    <row r="296" spans="2:85" ht="21" customHeight="1">
      <c r="B296" s="115" t="str">
        <f t="shared" si="39"/>
        <v>A</v>
      </c>
      <c r="C296" s="34" t="str">
        <f>C285</f>
        <v>B BEIGNETS D'ACACIA | pâtisserie--Beignets| ◄ Masquez ces 10 colonnes ▼ Auteur &gt;</v>
      </c>
      <c r="D296" s="35">
        <f>D285</f>
        <v>4</v>
      </c>
      <c r="E296" s="34" t="str">
        <f>E285</f>
        <v>personnes</v>
      </c>
      <c r="F296" s="36" t="str">
        <f>F285</f>
        <v>Recette mère ► Beignets d'acacia</v>
      </c>
      <c r="G296" s="100"/>
      <c r="H296" s="120"/>
      <c r="I296" s="102" t="str">
        <f t="shared" si="38"/>
        <v/>
      </c>
      <c r="J296" s="2384">
        <v>0.25</v>
      </c>
      <c r="K296" s="104" t="s">
        <v>0</v>
      </c>
      <c r="L296" s="143">
        <v>1</v>
      </c>
      <c r="M296" s="1793" t="s">
        <v>8712</v>
      </c>
      <c r="N296" s="1798">
        <f>IF(P301=0,0,(P296/P301)*O288*1000)</f>
        <v>352.11267605633805</v>
      </c>
      <c r="O296" s="1799">
        <f>IF(P301=0, 0, (G296*L296)/(P301*O288))</f>
        <v>0</v>
      </c>
      <c r="P296" s="1796" cm="1">
        <f t="array" ref="P296">IFERROR(_xlfn.XLOOKUP(UPPER(TRIM(K296)),UPPER(TRIM(G302:T302)),G303:T303,_xlfn.XLOOKUP(UPPER(TRIM(K296)),UPPER(TRIM(G304:T304)),G305:T305,0))*J296*IF(G296&gt;0,G296,1),0)</f>
        <v>0.25</v>
      </c>
      <c r="Q296" s="1800">
        <f>IF(OR(ISBLANK(S284),S284=0),0,G296*S282*L296/S284)</f>
        <v>0</v>
      </c>
      <c r="R296" s="2440">
        <f t="shared" si="40"/>
        <v>0</v>
      </c>
      <c r="S296" s="111">
        <f>IF(OR(ISBLANK(S284),S284=0),0,P296*L296*L284)</f>
        <v>3.125</v>
      </c>
      <c r="T296" s="1801" t="str">
        <f>IF(K296="","",IF(COUNTIF(M302:T302,SUBSTITUTE(TRIM(K296)," (s)",""))+COUNTIF(M304:T304,SUBSTITUTE(TRIM(K296)," (s)",""))&gt;0,IF(ROUND(S296,3)&gt;=1,ROUND(S296,3)&amp;" L",MAX(1,ROUND(S296*100,0))&amp;" cl"),IF(COUNTIF(G302:L302,SUBSTITUTE(TRIM(K296)," (s)",""))+COUNTIF(G304:L304,SUBSTITUTE(TRIM(K296)," (s)",""))&gt;0,IF(ROUND(S296,3)&gt;=1,ROUND(S296,3)&amp;" Kg",MAX(1,ROUND(S296*1000,0))&amp;" g"),"")))</f>
        <v>3.125 L</v>
      </c>
      <c r="W296" s="2192" t="str">
        <f t="shared" si="37"/>
        <v>A</v>
      </c>
      <c r="X296" s="2184"/>
      <c r="Z296" s="2168" cm="1">
        <f t="array" ref="Z296">SUMPRODUCT(LEN(AA296:AG296))</f>
        <v>0</v>
      </c>
      <c r="AA296" s="2169"/>
      <c r="AB296" s="2169"/>
      <c r="AC296" s="2169"/>
      <c r="AD296" s="2169"/>
      <c r="AE296" s="2169"/>
      <c r="AF296" s="2169"/>
      <c r="AG296" s="2171"/>
      <c r="AH296" s="1659" t="s">
        <v>22</v>
      </c>
      <c r="AI296" s="654" t="s">
        <v>174</v>
      </c>
      <c r="AJ296" s="265"/>
      <c r="AK296" s="265"/>
      <c r="AL296" s="265"/>
      <c r="AM296" s="265"/>
      <c r="AN296" s="266"/>
      <c r="AO296" s="655" t="s">
        <v>227</v>
      </c>
      <c r="CG296" s="3">
        <v>1</v>
      </c>
    </row>
    <row r="297" spans="2:85" ht="21" customHeight="1">
      <c r="B297" s="115" t="str">
        <f t="shared" si="39"/>
        <v>►</v>
      </c>
      <c r="C297" s="34" t="str">
        <f>C285</f>
        <v>B BEIGNETS D'ACACIA | pâtisserie--Beignets| ◄ Masquez ces 10 colonnes ▼ Auteur &gt;</v>
      </c>
      <c r="D297" s="35">
        <f>D285</f>
        <v>4</v>
      </c>
      <c r="E297" s="34" t="str">
        <f>E285</f>
        <v>personnes</v>
      </c>
      <c r="F297" s="36" t="str">
        <f>F285</f>
        <v>Recette mère ► Beignets d'acacia</v>
      </c>
      <c r="G297" s="100"/>
      <c r="H297" s="120"/>
      <c r="I297" s="102" t="str">
        <f>IF(OR(ISTEXT(G297), G297&lt;=0, J297&lt;=0), "", "de")</f>
        <v/>
      </c>
      <c r="J297" s="103"/>
      <c r="K297" s="141"/>
      <c r="L297" s="143">
        <v>1</v>
      </c>
      <c r="M297" s="1793"/>
      <c r="N297" s="1802">
        <f>IF(P301=0,0,(P297/P301)*O288*1000)</f>
        <v>0</v>
      </c>
      <c r="O297" s="1803">
        <f>IF(P301=0, 0, (G297*L297)/(P301*O288))</f>
        <v>0</v>
      </c>
      <c r="P297" s="1796" cm="1">
        <f t="array" ref="P297">IFERROR(_xlfn.XLOOKUP(UPPER(TRIM(K297)),UPPER(TRIM(G302:T302)),G303:T303,_xlfn.XLOOKUP(UPPER(TRIM(K297)),UPPER(TRIM(G304:T304)),G305:T305,0))*J297*IF(G297&gt;0,G297,1),0)</f>
        <v>0</v>
      </c>
      <c r="Q297" s="122">
        <f>IF(OR(ISBLANK(S284),S284=0),0,G297*S282*L297/S284)</f>
        <v>0</v>
      </c>
      <c r="R297" s="2437">
        <f t="shared" si="40"/>
        <v>0</v>
      </c>
      <c r="S297" s="111">
        <f>IF(OR(ISBLANK(S284),S284=0),0,P297*L297*L284)</f>
        <v>0</v>
      </c>
      <c r="T297" s="1805" t="str">
        <f>IF(K297="","",IF(COUNTIF(M302:T302,SUBSTITUTE(TRIM(K297)," (s)",""))+COUNTIF(M304:T304,SUBSTITUTE(TRIM(K297)," (s)",""))&gt;0,IF(ROUND(S297,3)&gt;=1,ROUND(S297,3)&amp;" L",MAX(1,ROUND(S297*100,0))&amp;" cl"),IF(COUNTIF(G302:L302,SUBSTITUTE(TRIM(K297)," (s)",""))+COUNTIF(G304:L304,SUBSTITUTE(TRIM(K297)," (s)",""))&gt;0,IF(ROUND(S297,3)&gt;=1,ROUND(S297,3)&amp;" Kg",MAX(1,ROUND(S297*1000,0))&amp;" g"),"")))</f>
        <v/>
      </c>
      <c r="W297" s="2192" t="str">
        <f t="shared" si="37"/>
        <v>►</v>
      </c>
      <c r="X297" s="2184"/>
      <c r="Z297" s="2168" cm="1">
        <f t="array" ref="Z297">SUMPRODUCT(LEN(AA297:AG297))</f>
        <v>151</v>
      </c>
      <c r="AA297" s="2235" t="s">
        <v>8713</v>
      </c>
      <c r="AB297" s="2169"/>
      <c r="AC297" s="2169"/>
      <c r="AD297" s="2169"/>
      <c r="AE297" s="2169"/>
      <c r="AF297" s="2169"/>
      <c r="AG297" s="2171"/>
      <c r="AH297" s="1659" t="s">
        <v>22</v>
      </c>
      <c r="AI297" s="657" t="s">
        <v>228</v>
      </c>
      <c r="AJ297" s="269" t="s">
        <v>229</v>
      </c>
      <c r="AK297" s="217"/>
      <c r="AL297" s="217"/>
      <c r="AM297" s="217"/>
      <c r="AN297" s="217"/>
      <c r="AO297" s="223"/>
      <c r="CG297" s="3">
        <v>1</v>
      </c>
    </row>
    <row r="298" spans="2:85" ht="21" customHeight="1">
      <c r="B298" s="115" t="str">
        <f t="shared" si="39"/>
        <v>►</v>
      </c>
      <c r="C298" s="34" t="str">
        <f>C285</f>
        <v>B BEIGNETS D'ACACIA | pâtisserie--Beignets| ◄ Masquez ces 10 colonnes ▼ Auteur &gt;</v>
      </c>
      <c r="D298" s="35">
        <f>D285</f>
        <v>4</v>
      </c>
      <c r="E298" s="34" t="str">
        <f>E285</f>
        <v>personnes</v>
      </c>
      <c r="F298" s="36" t="str">
        <f>F285</f>
        <v>Recette mère ► Beignets d'acacia</v>
      </c>
      <c r="G298" s="100"/>
      <c r="H298" s="120"/>
      <c r="I298" s="102" t="str">
        <f>IF(OR(ISTEXT(G298), G298&lt;=0, J298&lt;=0), "", "de")</f>
        <v/>
      </c>
      <c r="J298" s="103"/>
      <c r="K298" s="141"/>
      <c r="L298" s="143">
        <v>1</v>
      </c>
      <c r="M298" s="1793"/>
      <c r="N298" s="1798">
        <f>IF(P301=0,0,(P298/P301)*O288*1000)</f>
        <v>0</v>
      </c>
      <c r="O298" s="1799">
        <f>IF(P301=0, 0, (G298*L298)/(P301*O288))</f>
        <v>0</v>
      </c>
      <c r="P298" s="1796" cm="1">
        <f t="array" ref="P298">IFERROR(_xlfn.XLOOKUP(UPPER(TRIM(K298)),UPPER(TRIM(G302:T302)),G303:T303,_xlfn.XLOOKUP(UPPER(TRIM(K298)),UPPER(TRIM(G304:T304)),G305:T305,0))*J298*IF(G298&gt;0,G298,1),0)</f>
        <v>0</v>
      </c>
      <c r="Q298" s="1800">
        <f>IF(OR(ISBLANK(S284),S284=0),0,G298*S282*L298/S284)</f>
        <v>0</v>
      </c>
      <c r="R298" s="2440">
        <f t="shared" si="40"/>
        <v>0</v>
      </c>
      <c r="S298" s="111">
        <f>IF(OR(ISBLANK(S284),S284=0),0,P298*L298*L284)</f>
        <v>0</v>
      </c>
      <c r="T298" s="1801" t="str">
        <f>IF(K298="","",IF(COUNTIF(M302:T302,SUBSTITUTE(TRIM(K298)," (s)",""))+COUNTIF(M304:T304,SUBSTITUTE(TRIM(K298)," (s)",""))&gt;0,IF(ROUND(S298,3)&gt;=1,ROUND(S298,3)&amp;" L",MAX(1,ROUND(S298*100,0))&amp;" cl"),IF(COUNTIF(G302:L302,SUBSTITUTE(TRIM(K298)," (s)",""))+COUNTIF(G304:L304,SUBSTITUTE(TRIM(K298)," (s)",""))&gt;0,IF(ROUND(S298,3)&gt;=1,ROUND(S298,3)&amp;" Kg",MAX(1,ROUND(S298*1000,0))&amp;" g"),"")))</f>
        <v/>
      </c>
      <c r="W298" s="2192" t="str">
        <f t="shared" si="37"/>
        <v>►</v>
      </c>
      <c r="X298" s="2184"/>
      <c r="Z298" s="2168" cm="1">
        <f t="array" ref="Z298">SUMPRODUCT(LEN(AA298:AG298))</f>
        <v>0</v>
      </c>
      <c r="AA298" s="2169"/>
      <c r="AB298" s="2169"/>
      <c r="AC298" s="2169"/>
      <c r="AD298" s="2169"/>
      <c r="AE298" s="2169"/>
      <c r="AF298" s="2169"/>
      <c r="AG298" s="2171"/>
      <c r="AH298" s="1659" t="s">
        <v>22</v>
      </c>
      <c r="AI298" s="657" t="s">
        <v>228</v>
      </c>
      <c r="AJ298" s="269" t="s">
        <v>233</v>
      </c>
      <c r="AK298" s="206"/>
      <c r="AL298" s="206"/>
      <c r="AM298" s="273"/>
      <c r="AN298" s="231"/>
      <c r="AO298" s="658"/>
      <c r="CG298" s="3">
        <v>1</v>
      </c>
    </row>
    <row r="299" spans="2:85" ht="21" customHeight="1">
      <c r="B299" s="115" t="str">
        <f t="shared" si="39"/>
        <v>►</v>
      </c>
      <c r="C299" s="34" t="str">
        <f>C285</f>
        <v>B BEIGNETS D'ACACIA | pâtisserie--Beignets| ◄ Masquez ces 10 colonnes ▼ Auteur &gt;</v>
      </c>
      <c r="D299" s="35">
        <f>D285</f>
        <v>4</v>
      </c>
      <c r="E299" s="34" t="str">
        <f>E285</f>
        <v>personnes</v>
      </c>
      <c r="F299" s="36" t="str">
        <f>F285</f>
        <v>Recette mère ► Beignets d'acacia</v>
      </c>
      <c r="G299" s="100"/>
      <c r="H299" s="120"/>
      <c r="I299" s="102" t="str">
        <f>IF(OR(ISTEXT(G299), G299&lt;=0, J299&lt;=0), "", "de")</f>
        <v/>
      </c>
      <c r="J299" s="103"/>
      <c r="K299" s="141"/>
      <c r="L299" s="143">
        <v>1</v>
      </c>
      <c r="M299" s="1793"/>
      <c r="N299" s="1802">
        <f>IF(P301=0,0,(P299/P301)*O288*1000)</f>
        <v>0</v>
      </c>
      <c r="O299" s="1803">
        <f>IF(P301=0, 0, (G299*L299)/(P301*O288))</f>
        <v>0</v>
      </c>
      <c r="P299" s="1796" cm="1">
        <f t="array" ref="P299">IFERROR(_xlfn.XLOOKUP(UPPER(TRIM(K299)),UPPER(TRIM(G302:T302)),G303:T303,_xlfn.XLOOKUP(UPPER(TRIM(K299)),UPPER(TRIM(G304:T304)),G305:T305,0))*J299*IF(G299&gt;0,G299,1),0)</f>
        <v>0</v>
      </c>
      <c r="Q299" s="122">
        <f>IF(OR(ISBLANK(S284),S284=0),0,G299*S282*L299/S284)</f>
        <v>0</v>
      </c>
      <c r="R299" s="2437">
        <f t="shared" si="40"/>
        <v>0</v>
      </c>
      <c r="S299" s="111">
        <f>IF(OR(ISBLANK(S284),S284=0),0,P299*L299*L284)</f>
        <v>0</v>
      </c>
      <c r="T299" s="1805" t="str">
        <f>IF(K299="","",IF(COUNTIF(M302:T302,SUBSTITUTE(TRIM(K299)," (s)",""))+COUNTIF(M304:T304,SUBSTITUTE(TRIM(K299)," (s)",""))&gt;0,IF(ROUND(S299,3)&gt;=1,ROUND(S299,3)&amp;" L",MAX(1,ROUND(S299*100,0))&amp;" cl"),IF(COUNTIF(G302:L302,SUBSTITUTE(TRIM(K299)," (s)",""))+COUNTIF(G304:L304,SUBSTITUTE(TRIM(K299)," (s)",""))&gt;0,IF(ROUND(S299,3)&gt;=1,ROUND(S299,3)&amp;" Kg",MAX(1,ROUND(S299*1000,0))&amp;" g"),"")))</f>
        <v/>
      </c>
      <c r="W299" s="2192" t="str">
        <f t="shared" si="37"/>
        <v>►</v>
      </c>
      <c r="X299" s="2184"/>
      <c r="Z299" s="2168" cm="1">
        <f t="array" ref="Z299">SUMPRODUCT(LEN(AA299:AG299))</f>
        <v>57</v>
      </c>
      <c r="AA299" s="2235" t="s">
        <v>8714</v>
      </c>
      <c r="AB299" s="2169"/>
      <c r="AC299" s="2169"/>
      <c r="AD299" s="2169"/>
      <c r="AE299" s="2169"/>
      <c r="AF299" s="2169"/>
      <c r="AG299" s="2171"/>
      <c r="AH299" s="1659" t="s">
        <v>22</v>
      </c>
      <c r="AI299" s="657" t="s">
        <v>228</v>
      </c>
      <c r="AJ299" s="269" t="s">
        <v>234</v>
      </c>
      <c r="AK299" s="217"/>
      <c r="AL299" s="217"/>
      <c r="AM299" s="231"/>
      <c r="AN299" s="231"/>
      <c r="AO299" s="658"/>
      <c r="CG299" s="3">
        <v>1</v>
      </c>
    </row>
    <row r="300" spans="2:85" ht="21" customHeight="1">
      <c r="B300" s="115" t="str">
        <f t="shared" si="39"/>
        <v>►</v>
      </c>
      <c r="C300" s="34" t="str">
        <f>C285</f>
        <v>B BEIGNETS D'ACACIA | pâtisserie--Beignets| ◄ Masquez ces 10 colonnes ▼ Auteur &gt;</v>
      </c>
      <c r="D300" s="35">
        <f>D285</f>
        <v>4</v>
      </c>
      <c r="E300" s="34" t="str">
        <f>E285</f>
        <v>personnes</v>
      </c>
      <c r="F300" s="36" t="str">
        <f>F285</f>
        <v>Recette mère ► Beignets d'acacia</v>
      </c>
      <c r="G300" s="100"/>
      <c r="H300" s="120"/>
      <c r="I300" s="102" t="str">
        <f>IF(OR(ISTEXT(G300), G300&lt;=0, J300&lt;=0), "", "de")</f>
        <v/>
      </c>
      <c r="J300" s="103"/>
      <c r="K300" s="141"/>
      <c r="L300" s="143">
        <v>1</v>
      </c>
      <c r="M300" s="1793"/>
      <c r="N300" s="1798">
        <f>IF(P301=0,0,(P300/P301)*O288*1000)</f>
        <v>0</v>
      </c>
      <c r="O300" s="1799">
        <f>IF(P301=0, 0, (G300*L300)/(P301*O288))</f>
        <v>0</v>
      </c>
      <c r="P300" s="1796" cm="1">
        <f t="array" ref="P300">IFERROR(_xlfn.XLOOKUP(UPPER(TRIM(K300)),UPPER(TRIM(G302:T302)),G303:T303,_xlfn.XLOOKUP(UPPER(TRIM(K300)),UPPER(TRIM(G304:T304)),G305:T305,0))*J300*IF(G300&gt;0,G300,1),0)</f>
        <v>0</v>
      </c>
      <c r="Q300" s="1800">
        <f>IF(OR(ISBLANK(S284),S284=0),0,G300*S282*L300/S284)</f>
        <v>0</v>
      </c>
      <c r="R300" s="2440">
        <f t="shared" si="40"/>
        <v>0</v>
      </c>
      <c r="S300" s="111">
        <f>IF(OR(ISBLANK(S284),S284=0),0,P300*L300*L284)</f>
        <v>0</v>
      </c>
      <c r="T300" s="1801" t="str">
        <f>IF(K300="","",IF(COUNTIF(M302:T302,SUBSTITUTE(TRIM(K300)," (s)",""))+COUNTIF(M304:T304,SUBSTITUTE(TRIM(K300)," (s)",""))&gt;0,IF(ROUND(S300,3)&gt;=1,ROUND(S300,3)&amp;" L",MAX(1,ROUND(S300*100,0))&amp;" cl"),IF(COUNTIF(G302:L302,SUBSTITUTE(TRIM(K300)," (s)",""))+COUNTIF(G304:L304,SUBSTITUTE(TRIM(K300)," (s)",""))&gt;0,IF(ROUND(S300,3)&gt;=1,ROUND(S300,3)&amp;" Kg",MAX(1,ROUND(S300*1000,0))&amp;" g"),"")))</f>
        <v/>
      </c>
      <c r="W300" s="2192" t="str">
        <f t="shared" si="37"/>
        <v>►</v>
      </c>
      <c r="X300" s="2184"/>
      <c r="Z300" s="2168" cm="1">
        <f t="array" ref="Z300">SUMPRODUCT(LEN(AA300:AG300))</f>
        <v>0</v>
      </c>
      <c r="AA300" s="2169"/>
      <c r="AB300" s="2169"/>
      <c r="AC300" s="2169"/>
      <c r="AD300" s="2169"/>
      <c r="AE300" s="2169"/>
      <c r="AF300" s="2169"/>
      <c r="AG300" s="2171"/>
      <c r="AH300" s="1659" t="s">
        <v>22</v>
      </c>
      <c r="AI300" s="644"/>
      <c r="AJ300" s="206"/>
      <c r="AK300" s="206"/>
      <c r="AL300" s="206"/>
      <c r="AM300" s="206"/>
      <c r="AN300" s="206"/>
      <c r="AO300" s="585" t="s">
        <v>205</v>
      </c>
      <c r="CG300" s="3">
        <v>1</v>
      </c>
    </row>
    <row r="301" spans="2:85" ht="21" customHeight="1">
      <c r="B301" s="115" t="s">
        <v>11</v>
      </c>
      <c r="C301" s="34" t="str">
        <f>C285</f>
        <v>B BEIGNETS D'ACACIA | pâtisserie--Beignets| ◄ Masquez ces 10 colonnes ▼ Auteur &gt;</v>
      </c>
      <c r="D301" s="35">
        <f>D285</f>
        <v>4</v>
      </c>
      <c r="E301" s="34" t="str">
        <f>E285</f>
        <v>personnes</v>
      </c>
      <c r="F301" s="36" t="str">
        <f>F285</f>
        <v>Recette mère ► Beignets d'acacia</v>
      </c>
      <c r="G301" s="909" t="s">
        <v>140</v>
      </c>
      <c r="H301" s="533"/>
      <c r="I301" s="533"/>
      <c r="J301" s="533"/>
      <c r="K301" s="533"/>
      <c r="L301" s="910"/>
      <c r="M301" s="911"/>
      <c r="N301" s="912"/>
      <c r="O301" s="912"/>
      <c r="P301" s="913">
        <f>SUM(P289:P300)</f>
        <v>0.71</v>
      </c>
      <c r="Q301" s="914"/>
      <c r="R301" s="914"/>
      <c r="S301" s="914" t="str">
        <f>"Total " &amp; S286&amp;" &gt;"</f>
        <v>Total Col.18 &gt;</v>
      </c>
      <c r="T301" s="915">
        <f>SUM(S289:S300)</f>
        <v>8.875</v>
      </c>
      <c r="W301" s="2192" t="str">
        <f t="shared" si="37"/>
        <v>A</v>
      </c>
      <c r="X301" s="2184"/>
      <c r="Z301" s="2168" cm="1">
        <f t="array" ref="Z301">SUMPRODUCT(LEN(AA301:AG301))</f>
        <v>164</v>
      </c>
      <c r="AA301" s="2235" t="s">
        <v>8715</v>
      </c>
      <c r="AB301" s="2169"/>
      <c r="AC301" s="2169"/>
      <c r="AD301" s="2169"/>
      <c r="AE301" s="2169"/>
      <c r="AF301" s="2169"/>
      <c r="AG301" s="2171"/>
      <c r="AH301" s="1659" t="s">
        <v>22</v>
      </c>
      <c r="AI301" s="591"/>
      <c r="AJ301" s="238"/>
      <c r="AK301" s="238" t="s">
        <v>209</v>
      </c>
      <c r="AL301" s="239"/>
      <c r="AM301" s="240"/>
      <c r="AN301" s="240"/>
      <c r="AO301" s="592"/>
      <c r="CG301" s="3">
        <v>1</v>
      </c>
    </row>
    <row r="302" spans="2:85" ht="21" customHeight="1" thickBot="1">
      <c r="B302" s="115" t="s">
        <v>16</v>
      </c>
      <c r="C302" s="34" t="str">
        <f>C285</f>
        <v>B BEIGNETS D'ACACIA | pâtisserie--Beignets| ◄ Masquez ces 10 colonnes ▼ Auteur &gt;</v>
      </c>
      <c r="D302" s="35">
        <f>D285</f>
        <v>4</v>
      </c>
      <c r="E302" s="34" t="str">
        <f>E285</f>
        <v>personnes</v>
      </c>
      <c r="F302" s="36" t="str">
        <f>F285</f>
        <v>Recette mère ► Beignets d'acacia</v>
      </c>
      <c r="G302" s="160" t="s">
        <v>147</v>
      </c>
      <c r="H302" s="116" t="s">
        <v>102</v>
      </c>
      <c r="I302" s="161" t="s">
        <v>148</v>
      </c>
      <c r="J302" s="162" t="s">
        <v>149</v>
      </c>
      <c r="K302" s="130" t="s">
        <v>150</v>
      </c>
      <c r="L302" s="130" t="s">
        <v>111</v>
      </c>
      <c r="M302" s="104" t="s">
        <v>0</v>
      </c>
      <c r="N302" s="104" t="s">
        <v>99</v>
      </c>
      <c r="O302" s="104" t="s">
        <v>151</v>
      </c>
      <c r="P302" s="104" t="s">
        <v>152</v>
      </c>
      <c r="Q302" s="121" t="s">
        <v>106</v>
      </c>
      <c r="R302" s="121" t="s">
        <v>371</v>
      </c>
      <c r="S302" s="379" t="s">
        <v>153</v>
      </c>
      <c r="T302" s="121" t="s">
        <v>154</v>
      </c>
      <c r="W302" s="2192" t="str">
        <f t="shared" si="37"/>
        <v>►</v>
      </c>
      <c r="X302" s="2184"/>
      <c r="Z302" s="2168" cm="1">
        <f t="array" ref="Z302">SUMPRODUCT(LEN(AA302:AG302))</f>
        <v>0</v>
      </c>
      <c r="AA302" s="2169"/>
      <c r="AB302" s="2169"/>
      <c r="AC302" s="2169"/>
      <c r="AD302" s="2169"/>
      <c r="AE302" s="2169"/>
      <c r="AF302" s="2169"/>
      <c r="AG302" s="2171"/>
      <c r="AH302" s="1659" t="s">
        <v>22</v>
      </c>
      <c r="AI302" s="660" t="s">
        <v>270</v>
      </c>
      <c r="AJ302" s="300"/>
      <c r="AK302" s="301"/>
      <c r="AL302" s="302"/>
      <c r="AM302" s="301"/>
      <c r="AN302" s="301"/>
      <c r="AO302" s="661"/>
      <c r="CG302" s="3">
        <v>1</v>
      </c>
    </row>
    <row r="303" spans="2:85" ht="21" customHeight="1">
      <c r="B303" s="115" t="s">
        <v>16</v>
      </c>
      <c r="C303" s="34" t="str">
        <f>C285</f>
        <v>B BEIGNETS D'ACACIA | pâtisserie--Beignets| ◄ Masquez ces 10 colonnes ▼ Auteur &gt;</v>
      </c>
      <c r="D303" s="35">
        <f>D285</f>
        <v>4</v>
      </c>
      <c r="E303" s="34" t="str">
        <f>E285</f>
        <v>personnes</v>
      </c>
      <c r="F303" s="36" t="str">
        <f>F285</f>
        <v>Recette mère ► Beignets d'acacia</v>
      </c>
      <c r="G303" s="916">
        <v>1</v>
      </c>
      <c r="H303" s="917">
        <v>1E-3</v>
      </c>
      <c r="I303" s="918">
        <v>0</v>
      </c>
      <c r="J303" s="917">
        <v>0.25</v>
      </c>
      <c r="K303" s="917">
        <v>0.33332999999999996</v>
      </c>
      <c r="L303" s="917">
        <v>0.5</v>
      </c>
      <c r="M303" s="919">
        <v>1</v>
      </c>
      <c r="N303" s="919">
        <v>0.1</v>
      </c>
      <c r="O303" s="919">
        <v>0.01</v>
      </c>
      <c r="P303" s="919">
        <v>1E-3</v>
      </c>
      <c r="Q303" s="919">
        <v>0.5</v>
      </c>
      <c r="R303" s="919">
        <v>0.25</v>
      </c>
      <c r="S303" s="919">
        <v>0.33300000000000002</v>
      </c>
      <c r="T303" s="2468">
        <v>0.2</v>
      </c>
      <c r="W303" s="2192" t="str">
        <f t="shared" si="37"/>
        <v>►</v>
      </c>
      <c r="X303" s="2184"/>
      <c r="Z303" s="2168" cm="1">
        <f t="array" ref="Z303">SUMPRODUCT(LEN(AA303:AG303))</f>
        <v>74</v>
      </c>
      <c r="AA303" s="2235" t="s">
        <v>8716</v>
      </c>
      <c r="AB303" s="2169"/>
      <c r="AC303" s="2169"/>
      <c r="AD303" s="2169"/>
      <c r="AE303" s="2169"/>
      <c r="AF303" s="2169"/>
      <c r="AG303" s="2171"/>
      <c r="AH303" s="1659" t="s">
        <v>22</v>
      </c>
      <c r="AI303" s="510"/>
      <c r="AO303" s="662"/>
      <c r="CG303" s="3">
        <v>1</v>
      </c>
    </row>
    <row r="304" spans="2:85" ht="21" customHeight="1">
      <c r="B304" s="115" t="s">
        <v>16</v>
      </c>
      <c r="C304" s="34" t="str">
        <f>C285</f>
        <v>B BEIGNETS D'ACACIA | pâtisserie--Beignets| ◄ Masquez ces 10 colonnes ▼ Auteur &gt;</v>
      </c>
      <c r="D304" s="35">
        <f>D285</f>
        <v>4</v>
      </c>
      <c r="E304" s="34" t="str">
        <f>E285</f>
        <v>personnes</v>
      </c>
      <c r="F304" s="36" t="str">
        <f>F285</f>
        <v>Recette mère ► Beignets d'acacia</v>
      </c>
      <c r="G304" s="133" t="s">
        <v>162</v>
      </c>
      <c r="H304" s="133" t="s">
        <v>163</v>
      </c>
      <c r="I304" s="161" t="s">
        <v>148</v>
      </c>
      <c r="J304" s="133" t="s">
        <v>116</v>
      </c>
      <c r="K304" s="133" t="s">
        <v>164</v>
      </c>
      <c r="L304" s="133" t="s">
        <v>165</v>
      </c>
      <c r="M304" s="138" t="s">
        <v>121</v>
      </c>
      <c r="N304" s="173" t="s">
        <v>166</v>
      </c>
      <c r="O304" s="173" t="s">
        <v>167</v>
      </c>
      <c r="P304" s="121" t="s">
        <v>168</v>
      </c>
      <c r="Q304" s="121" t="s">
        <v>169</v>
      </c>
      <c r="R304" s="121" t="s">
        <v>107</v>
      </c>
      <c r="S304" s="2470" t="s">
        <v>1857</v>
      </c>
      <c r="T304" s="934" t="s">
        <v>170</v>
      </c>
      <c r="W304" s="2192" t="str">
        <f t="shared" si="37"/>
        <v>►</v>
      </c>
      <c r="X304" s="2184"/>
      <c r="Z304" s="2168" cm="1">
        <f t="array" ref="Z304">SUMPRODUCT(LEN(AA304:AG304))</f>
        <v>0</v>
      </c>
      <c r="AA304" s="2169"/>
      <c r="AB304" s="2169"/>
      <c r="AC304" s="2169"/>
      <c r="AD304" s="2169"/>
      <c r="AE304" s="2169"/>
      <c r="AF304" s="2169"/>
      <c r="AG304" s="2171"/>
      <c r="AH304" s="1659" t="s">
        <v>22</v>
      </c>
      <c r="AI304" s="654" t="s">
        <v>174</v>
      </c>
      <c r="AJ304" s="265"/>
      <c r="AK304" s="265"/>
      <c r="AL304" s="265"/>
      <c r="AM304" s="265"/>
      <c r="AN304" s="266"/>
      <c r="AO304" s="655" t="s">
        <v>272</v>
      </c>
      <c r="CG304" s="3">
        <v>1</v>
      </c>
    </row>
    <row r="305" spans="2:85" ht="21" customHeight="1">
      <c r="B305" s="115" t="s">
        <v>16</v>
      </c>
      <c r="C305" s="34" t="str">
        <f>C285</f>
        <v>B BEIGNETS D'ACACIA | pâtisserie--Beignets| ◄ Masquez ces 10 colonnes ▼ Auteur &gt;</v>
      </c>
      <c r="D305" s="35">
        <f>D285</f>
        <v>4</v>
      </c>
      <c r="E305" s="34" t="str">
        <f>E285</f>
        <v>personnes</v>
      </c>
      <c r="F305" s="36" t="str">
        <f>F285</f>
        <v>Recette mère ► Beignets d'acacia</v>
      </c>
      <c r="G305" s="916">
        <v>2.835E-2</v>
      </c>
      <c r="H305" s="917">
        <v>0.13</v>
      </c>
      <c r="I305" s="918">
        <v>0</v>
      </c>
      <c r="J305" s="917">
        <v>0.2</v>
      </c>
      <c r="K305" s="917">
        <v>0.23</v>
      </c>
      <c r="L305" s="917">
        <v>0.22500000000000001</v>
      </c>
      <c r="M305" s="919">
        <v>0.35</v>
      </c>
      <c r="N305" s="919">
        <v>5.0000000000000001E-3</v>
      </c>
      <c r="O305" s="919">
        <v>5.0000000000000001E-3</v>
      </c>
      <c r="P305" s="919">
        <v>1.4999999999999999E-2</v>
      </c>
      <c r="Q305" s="919">
        <v>0.1</v>
      </c>
      <c r="R305" s="919">
        <v>0.22500000000000001</v>
      </c>
      <c r="S305" s="919">
        <v>4.0000000000000001E-3</v>
      </c>
      <c r="T305" s="2469">
        <v>1E-3</v>
      </c>
      <c r="W305" s="2192" t="str">
        <f t="shared" si="37"/>
        <v>►</v>
      </c>
      <c r="X305" s="2184"/>
      <c r="Z305" s="2168" cm="1">
        <f t="array" ref="Z305">SUMPRODUCT(LEN(AA305:AG305))</f>
        <v>59</v>
      </c>
      <c r="AA305" s="2235" t="s">
        <v>8717</v>
      </c>
      <c r="AB305" s="2169"/>
      <c r="AC305" s="2169"/>
      <c r="AD305" s="2169"/>
      <c r="AE305" s="2169"/>
      <c r="AF305" s="2169"/>
      <c r="AG305" s="2171"/>
      <c r="AH305" s="1659" t="s">
        <v>22</v>
      </c>
      <c r="AI305" s="663" t="s">
        <v>276</v>
      </c>
      <c r="AJ305" s="217"/>
      <c r="AK305" s="309"/>
      <c r="AL305" s="264"/>
      <c r="AM305" s="264"/>
      <c r="AN305" s="264"/>
      <c r="AO305" s="223"/>
      <c r="CG305" s="3">
        <v>1</v>
      </c>
    </row>
    <row r="306" spans="2:85" ht="21" customHeight="1">
      <c r="B306" s="115" t="s">
        <v>16</v>
      </c>
      <c r="C306" s="2385" t="str">
        <f>C285</f>
        <v>B BEIGNETS D'ACACIA | pâtisserie--Beignets| ◄ Masquez ces 10 colonnes ▼ Auteur &gt;</v>
      </c>
      <c r="D306" s="2385">
        <f>D285</f>
        <v>4</v>
      </c>
      <c r="E306" s="2386" t="str">
        <f>E285</f>
        <v>personnes</v>
      </c>
      <c r="F306" s="2387" t="str">
        <f>F285</f>
        <v>Recette mère ► Beignets d'acacia</v>
      </c>
      <c r="G306" s="2388" t="str">
        <f t="shared" ref="G306:L306" si="41">G286</f>
        <v>Col.6</v>
      </c>
      <c r="H306" s="2388" t="str">
        <f t="shared" si="41"/>
        <v>Col.7</v>
      </c>
      <c r="I306" s="2388" t="str">
        <f t="shared" si="41"/>
        <v>Col.8</v>
      </c>
      <c r="J306" s="2388" t="str">
        <f t="shared" si="41"/>
        <v>Col.9</v>
      </c>
      <c r="K306" s="2388" t="str">
        <f t="shared" si="41"/>
        <v>Col.10</v>
      </c>
      <c r="L306" s="2388" t="str">
        <f t="shared" si="41"/>
        <v>Col.11</v>
      </c>
      <c r="M306" s="184" t="s">
        <v>171</v>
      </c>
      <c r="N306" s="1140"/>
      <c r="O306" s="184"/>
      <c r="P306" s="1140"/>
      <c r="Q306" s="1140"/>
      <c r="R306" s="1140"/>
      <c r="S306" s="1140"/>
      <c r="T306" s="1651"/>
      <c r="W306" s="2192" t="str">
        <f t="shared" si="37"/>
        <v>►</v>
      </c>
      <c r="X306" s="2184"/>
      <c r="Z306" s="2168" cm="1">
        <f t="array" ref="Z306">SUMPRODUCT(LEN(AA306:AG306))</f>
        <v>0</v>
      </c>
      <c r="AA306" s="2169"/>
      <c r="AB306" s="2169"/>
      <c r="AC306" s="2169"/>
      <c r="AD306" s="2169"/>
      <c r="AE306" s="2169"/>
      <c r="AF306" s="2169"/>
      <c r="AG306" s="2171"/>
      <c r="AH306" s="1659" t="s">
        <v>22</v>
      </c>
      <c r="AI306" s="2645" t="s">
        <v>277</v>
      </c>
      <c r="AJ306" s="2646"/>
      <c r="AK306" s="2646"/>
      <c r="AL306" s="2646"/>
      <c r="AM306" s="2646"/>
      <c r="AN306" s="2646"/>
      <c r="AO306" s="2647"/>
      <c r="CG306" s="3">
        <v>1</v>
      </c>
    </row>
    <row r="307" spans="2:85" ht="21" customHeight="1">
      <c r="B307" s="2389" t="s">
        <v>11</v>
      </c>
      <c r="C307" s="1684" t="str">
        <f>C285</f>
        <v>B BEIGNETS D'ACACIA | pâtisserie--Beignets| ◄ Masquez ces 10 colonnes ▼ Auteur &gt;</v>
      </c>
      <c r="D307" s="1684">
        <f>D285</f>
        <v>4</v>
      </c>
      <c r="E307" s="1685" t="str">
        <f>E285</f>
        <v>personnes</v>
      </c>
      <c r="F307" s="1686" t="str">
        <f>F285</f>
        <v>Recette mère ► Beignets d'acacia</v>
      </c>
      <c r="G307" s="1812"/>
      <c r="H307" s="1812"/>
      <c r="I307" s="1812"/>
      <c r="J307" s="1812"/>
      <c r="K307" s="1812"/>
      <c r="L307" s="1813" t="s">
        <v>8456</v>
      </c>
      <c r="M307" s="432" t="s">
        <v>855</v>
      </c>
      <c r="N307" s="1644"/>
      <c r="O307" s="1644"/>
      <c r="P307" s="9"/>
      <c r="Q307" s="9"/>
      <c r="R307" s="9"/>
      <c r="S307" s="1646" t="s">
        <v>172</v>
      </c>
      <c r="T307" s="1647" t="s">
        <v>173</v>
      </c>
      <c r="W307" s="2390" t="str">
        <f t="shared" si="37"/>
        <v>A</v>
      </c>
      <c r="X307" s="2184"/>
      <c r="Z307" s="2168" cm="1">
        <f t="array" ref="Z307">SUMPRODUCT(LEN(AA307:AG307))</f>
        <v>97</v>
      </c>
      <c r="AA307" s="2235" t="s">
        <v>8718</v>
      </c>
      <c r="AB307" s="2169"/>
      <c r="AC307" s="2169"/>
      <c r="AD307" s="2169"/>
      <c r="AE307" s="2169"/>
      <c r="AF307" s="2169"/>
      <c r="AG307" s="2171"/>
      <c r="AH307" s="1659" t="s">
        <v>22</v>
      </c>
      <c r="AI307" s="2645"/>
      <c r="AJ307" s="2646"/>
      <c r="AK307" s="2646"/>
      <c r="AL307" s="2646"/>
      <c r="AM307" s="2646"/>
      <c r="AN307" s="2646"/>
      <c r="AO307" s="2647"/>
      <c r="CG307" s="3">
        <v>1</v>
      </c>
    </row>
    <row r="308" spans="2:85" ht="21" customHeight="1">
      <c r="B308" s="2389" t="s">
        <v>11</v>
      </c>
      <c r="C308" s="190" t="str">
        <f>C285</f>
        <v>B BEIGNETS D'ACACIA | pâtisserie--Beignets| ◄ Masquez ces 10 colonnes ▼ Auteur &gt;</v>
      </c>
      <c r="D308" s="190">
        <f>D285</f>
        <v>4</v>
      </c>
      <c r="E308" s="191" t="str">
        <f>E285</f>
        <v>personnes</v>
      </c>
      <c r="F308" s="192" t="str">
        <f>F285</f>
        <v>Recette mère ► Beignets d'acacia</v>
      </c>
      <c r="G308" s="533"/>
      <c r="H308" s="533"/>
      <c r="I308" s="533"/>
      <c r="J308" s="533"/>
      <c r="K308" s="533"/>
      <c r="L308" s="1846">
        <v>0</v>
      </c>
      <c r="M308" s="1819" t="s">
        <v>8707</v>
      </c>
      <c r="N308" s="1644"/>
      <c r="O308" s="1644"/>
      <c r="P308" s="9"/>
      <c r="Q308" s="9"/>
      <c r="R308" s="9"/>
      <c r="S308" s="1650" t="s">
        <v>176</v>
      </c>
      <c r="T308" s="1647" t="s">
        <v>173</v>
      </c>
      <c r="W308" s="2390" t="str">
        <f t="shared" si="37"/>
        <v>A</v>
      </c>
      <c r="X308" s="2184"/>
      <c r="Z308" s="2168" cm="1">
        <f t="array" ref="Z308">SUMPRODUCT(LEN(AA308:AG308))</f>
        <v>0</v>
      </c>
      <c r="AA308" s="2169"/>
      <c r="AB308" s="2169"/>
      <c r="AC308" s="2169"/>
      <c r="AD308" s="2169"/>
      <c r="AE308" s="2169"/>
      <c r="AF308" s="2169"/>
      <c r="AG308" s="2171"/>
      <c r="AH308" s="1659" t="s">
        <v>22</v>
      </c>
      <c r="AI308" s="664" t="s">
        <v>290</v>
      </c>
      <c r="AJ308" s="231"/>
      <c r="AK308" s="231"/>
      <c r="AL308" s="231"/>
      <c r="AM308" s="231"/>
      <c r="AN308" s="231"/>
      <c r="AO308" s="658"/>
      <c r="CG308" s="3">
        <v>1</v>
      </c>
    </row>
    <row r="309" spans="2:85" ht="21" customHeight="1">
      <c r="B309" s="115" t="str">
        <f t="shared" ref="B309:B324" si="42">IF(OR(M309&lt;&gt; "",N309&lt;&gt;"",O309&lt;&gt;""),"A", "►")</f>
        <v>A</v>
      </c>
      <c r="C309" s="190" t="str">
        <f>C285</f>
        <v>B BEIGNETS D'ACACIA | pâtisserie--Beignets| ◄ Masquez ces 10 colonnes ▼ Auteur &gt;</v>
      </c>
      <c r="D309" s="190">
        <f>D285</f>
        <v>4</v>
      </c>
      <c r="E309" s="191" t="str">
        <f>E285</f>
        <v>personnes</v>
      </c>
      <c r="F309" s="192" t="str">
        <f>F285</f>
        <v>Recette mère ► Beignets d'acacia</v>
      </c>
      <c r="G309" s="533"/>
      <c r="H309" s="533"/>
      <c r="I309" s="533"/>
      <c r="J309" s="533"/>
      <c r="K309" s="533"/>
      <c r="L309" s="2191">
        <f>IF(ISBLANK(M309),"",LARGE(L308:L308,1)+1)</f>
        <v>1</v>
      </c>
      <c r="M309" s="1822" t="s">
        <v>8719</v>
      </c>
      <c r="N309" s="1822"/>
      <c r="O309" s="1822"/>
      <c r="P309" s="1822"/>
      <c r="Q309" s="1822"/>
      <c r="R309" s="1822"/>
      <c r="S309" s="1822"/>
      <c r="T309" s="2120"/>
      <c r="W309" s="2192" t="str">
        <f t="shared" si="37"/>
        <v>A</v>
      </c>
      <c r="X309" s="2184"/>
      <c r="Z309" s="2168" cm="1">
        <f t="array" ref="Z309">SUMPRODUCT(LEN(AA309:AG309))</f>
        <v>69</v>
      </c>
      <c r="AA309" s="2235" t="s">
        <v>8720</v>
      </c>
      <c r="AB309" s="2169"/>
      <c r="AC309" s="2169"/>
      <c r="AD309" s="2169"/>
      <c r="AE309" s="2169"/>
      <c r="AF309" s="2169"/>
      <c r="AG309" s="2171"/>
      <c r="AH309" s="1659" t="s">
        <v>22</v>
      </c>
      <c r="AI309" s="580" t="s">
        <v>292</v>
      </c>
      <c r="AJ309" s="202"/>
      <c r="AK309" s="202"/>
      <c r="AL309" s="202"/>
      <c r="AM309" s="202"/>
      <c r="AN309" s="202"/>
      <c r="AO309" s="665"/>
      <c r="CG309" s="3">
        <v>1</v>
      </c>
    </row>
    <row r="310" spans="2:85" ht="21" customHeight="1">
      <c r="B310" s="115" t="str">
        <f t="shared" si="42"/>
        <v>A</v>
      </c>
      <c r="C310" s="190" t="str">
        <f>C285</f>
        <v>B BEIGNETS D'ACACIA | pâtisserie--Beignets| ◄ Masquez ces 10 colonnes ▼ Auteur &gt;</v>
      </c>
      <c r="D310" s="190">
        <f>D285</f>
        <v>4</v>
      </c>
      <c r="E310" s="191" t="str">
        <f>E285</f>
        <v>personnes</v>
      </c>
      <c r="F310" s="192" t="str">
        <f>F285</f>
        <v>Recette mère ► Beignets d'acacia</v>
      </c>
      <c r="G310" s="533"/>
      <c r="H310" s="533"/>
      <c r="I310" s="533"/>
      <c r="J310" s="533"/>
      <c r="K310" s="533"/>
      <c r="L310" s="2191" t="str">
        <f>IF(ISBLANK(M310),"",LARGE(L308:L309,1)+1)</f>
        <v/>
      </c>
      <c r="M310" s="1822"/>
      <c r="N310" s="1822" t="s">
        <v>8721</v>
      </c>
      <c r="O310" s="1822"/>
      <c r="P310" s="1822"/>
      <c r="Q310" s="1822"/>
      <c r="R310" s="1822"/>
      <c r="S310" s="1822"/>
      <c r="T310" s="2120"/>
      <c r="W310" s="2192" t="str">
        <f t="shared" si="37"/>
        <v>A</v>
      </c>
      <c r="X310" s="2184"/>
      <c r="Z310" s="2168" cm="1">
        <f t="array" ref="Z310">SUMPRODUCT(LEN(AA310:AG310))</f>
        <v>0</v>
      </c>
      <c r="AA310" s="2169"/>
      <c r="AB310" s="2169"/>
      <c r="AC310" s="2169"/>
      <c r="AD310" s="2169"/>
      <c r="AE310" s="2169"/>
      <c r="AF310" s="2169"/>
      <c r="AG310" s="2171"/>
      <c r="AH310" s="1659" t="s">
        <v>22</v>
      </c>
      <c r="AI310" s="2651" t="s">
        <v>299</v>
      </c>
      <c r="AJ310" s="2652"/>
      <c r="AK310" s="2652"/>
      <c r="AL310" s="2652"/>
      <c r="AM310" s="2652"/>
      <c r="AN310" s="2652"/>
      <c r="AO310" s="2653"/>
      <c r="CG310" s="3">
        <v>1</v>
      </c>
    </row>
    <row r="311" spans="2:85" ht="21" customHeight="1">
      <c r="B311" s="115" t="str">
        <f t="shared" si="42"/>
        <v>A</v>
      </c>
      <c r="C311" s="190" t="str">
        <f>C285</f>
        <v>B BEIGNETS D'ACACIA | pâtisserie--Beignets| ◄ Masquez ces 10 colonnes ▼ Auteur &gt;</v>
      </c>
      <c r="D311" s="190">
        <f>D285</f>
        <v>4</v>
      </c>
      <c r="E311" s="191" t="str">
        <f>E285</f>
        <v>personnes</v>
      </c>
      <c r="F311" s="192" t="str">
        <f>F285</f>
        <v>Recette mère ► Beignets d'acacia</v>
      </c>
      <c r="G311" s="533"/>
      <c r="H311" s="533"/>
      <c r="I311" s="533"/>
      <c r="J311" s="533"/>
      <c r="K311" s="533"/>
      <c r="L311" s="2191" t="str">
        <f>IF(ISBLANK(M311),"",LARGE(L308:L310,1)+1)</f>
        <v/>
      </c>
      <c r="M311" s="1822"/>
      <c r="N311" s="1822" t="s">
        <v>8722</v>
      </c>
      <c r="O311" s="1822"/>
      <c r="P311" s="1822"/>
      <c r="Q311" s="1822"/>
      <c r="R311" s="1822"/>
      <c r="S311" s="1822"/>
      <c r="T311" s="2120"/>
      <c r="W311" s="2192" t="str">
        <f t="shared" si="37"/>
        <v>A</v>
      </c>
      <c r="X311" s="2184"/>
      <c r="Z311" s="2168" cm="1">
        <f t="array" ref="Z311">SUMPRODUCT(LEN(AA311:AG311))</f>
        <v>80</v>
      </c>
      <c r="AA311" s="2235" t="s">
        <v>8723</v>
      </c>
      <c r="AB311" s="2169"/>
      <c r="AC311" s="2169"/>
      <c r="AD311" s="2169"/>
      <c r="AE311" s="2169"/>
      <c r="AF311" s="2169"/>
      <c r="AG311" s="2171"/>
      <c r="AH311" s="1659" t="s">
        <v>22</v>
      </c>
      <c r="AI311" s="2651"/>
      <c r="AJ311" s="2652"/>
      <c r="AK311" s="2652"/>
      <c r="AL311" s="2652"/>
      <c r="AM311" s="2652"/>
      <c r="AN311" s="2652"/>
      <c r="AO311" s="2653"/>
      <c r="CG311" s="3">
        <v>1</v>
      </c>
    </row>
    <row r="312" spans="2:85" ht="21" customHeight="1">
      <c r="B312" s="115" t="str">
        <f t="shared" si="42"/>
        <v>A</v>
      </c>
      <c r="C312" s="190" t="str">
        <f>C285</f>
        <v>B BEIGNETS D'ACACIA | pâtisserie--Beignets| ◄ Masquez ces 10 colonnes ▼ Auteur &gt;</v>
      </c>
      <c r="D312" s="190">
        <f>D285</f>
        <v>4</v>
      </c>
      <c r="E312" s="191" t="str">
        <f>E285</f>
        <v>personnes</v>
      </c>
      <c r="F312" s="192" t="str">
        <f>F285</f>
        <v>Recette mère ► Beignets d'acacia</v>
      </c>
      <c r="G312" s="533"/>
      <c r="H312" s="533"/>
      <c r="I312" s="533"/>
      <c r="J312" s="533"/>
      <c r="K312" s="533"/>
      <c r="L312" s="2191">
        <f>IF(ISBLANK(M312),"",LARGE(L308:L311,1)+1)</f>
        <v>2</v>
      </c>
      <c r="M312" s="1822" t="s">
        <v>8714</v>
      </c>
      <c r="N312" s="1822"/>
      <c r="O312" s="1822"/>
      <c r="P312" s="1822"/>
      <c r="Q312" s="1822"/>
      <c r="R312" s="1822"/>
      <c r="S312" s="1822"/>
      <c r="T312" s="2120"/>
      <c r="W312" s="2192" t="str">
        <f t="shared" si="37"/>
        <v>A</v>
      </c>
      <c r="X312" s="2184"/>
      <c r="Z312" s="2168" cm="1">
        <f t="array" ref="Z312">SUMPRODUCT(LEN(AA312:AG312))</f>
        <v>0</v>
      </c>
      <c r="AA312" s="2169"/>
      <c r="AB312" s="2169"/>
      <c r="AC312" s="2169"/>
      <c r="AD312" s="2169"/>
      <c r="AE312" s="2169"/>
      <c r="AF312" s="2169"/>
      <c r="AG312" s="2171"/>
      <c r="AH312" s="1659" t="s">
        <v>22</v>
      </c>
      <c r="AI312" s="2651"/>
      <c r="AJ312" s="2652"/>
      <c r="AK312" s="2652"/>
      <c r="AL312" s="2652"/>
      <c r="AM312" s="2652"/>
      <c r="AN312" s="2652"/>
      <c r="AO312" s="2653"/>
      <c r="CG312" s="3">
        <v>1</v>
      </c>
    </row>
    <row r="313" spans="2:85" ht="21" customHeight="1">
      <c r="B313" s="115" t="str">
        <f t="shared" si="42"/>
        <v>►</v>
      </c>
      <c r="C313" s="190" t="str">
        <f>C285</f>
        <v>B BEIGNETS D'ACACIA | pâtisserie--Beignets| ◄ Masquez ces 10 colonnes ▼ Auteur &gt;</v>
      </c>
      <c r="D313" s="190">
        <f>D285</f>
        <v>4</v>
      </c>
      <c r="E313" s="191" t="str">
        <f>E285</f>
        <v>personnes</v>
      </c>
      <c r="F313" s="192" t="str">
        <f>F285</f>
        <v>Recette mère ► Beignets d'acacia</v>
      </c>
      <c r="G313" s="533"/>
      <c r="H313" s="533"/>
      <c r="I313" s="533"/>
      <c r="J313" s="533"/>
      <c r="K313" s="533"/>
      <c r="L313" s="2191" t="str">
        <f>IF(ISBLANK(M313),"",LARGE(L308:L312,1)+1)</f>
        <v/>
      </c>
      <c r="M313" s="1822"/>
      <c r="N313" s="1822"/>
      <c r="O313" s="1822"/>
      <c r="P313" s="1822"/>
      <c r="Q313" s="1822"/>
      <c r="R313" s="1822"/>
      <c r="S313" s="1822"/>
      <c r="T313" s="2120"/>
      <c r="W313" s="2192" t="str">
        <f t="shared" si="37"/>
        <v>►</v>
      </c>
      <c r="X313" s="2184"/>
      <c r="Z313" s="2168" cm="1">
        <f t="array" ref="Z313">SUMPRODUCT(LEN(AA313:AG313))</f>
        <v>92</v>
      </c>
      <c r="AA313" s="2235" t="s">
        <v>8724</v>
      </c>
      <c r="AB313" s="2169"/>
      <c r="AC313" s="2169"/>
      <c r="AD313" s="2169"/>
      <c r="AE313" s="2169"/>
      <c r="AF313" s="2169"/>
      <c r="AG313" s="2171"/>
      <c r="AH313" s="1659" t="s">
        <v>22</v>
      </c>
      <c r="AI313" s="2654"/>
      <c r="AJ313" s="2655"/>
      <c r="AK313" s="2655"/>
      <c r="AL313" s="2655"/>
      <c r="AM313" s="2655"/>
      <c r="AN313" s="2655"/>
      <c r="AO313" s="2656"/>
      <c r="CG313" s="3">
        <v>1</v>
      </c>
    </row>
    <row r="314" spans="2:85" ht="21" customHeight="1" thickBot="1">
      <c r="B314" s="115" t="str">
        <f t="shared" si="42"/>
        <v>A</v>
      </c>
      <c r="C314" s="190" t="str">
        <f>C285</f>
        <v>B BEIGNETS D'ACACIA | pâtisserie--Beignets| ◄ Masquez ces 10 colonnes ▼ Auteur &gt;</v>
      </c>
      <c r="D314" s="190">
        <f>D285</f>
        <v>4</v>
      </c>
      <c r="E314" s="191" t="str">
        <f>E285</f>
        <v>personnes</v>
      </c>
      <c r="F314" s="192" t="str">
        <f>F285</f>
        <v>Recette mère ► Beignets d'acacia</v>
      </c>
      <c r="G314" s="533"/>
      <c r="H314" s="533"/>
      <c r="I314" s="533"/>
      <c r="J314" s="533"/>
      <c r="K314" s="533"/>
      <c r="L314" s="2191">
        <f>IF(ISBLANK(M314),"",LARGE(L308:L313,1)+1)</f>
        <v>3</v>
      </c>
      <c r="M314" s="1822" t="s">
        <v>8725</v>
      </c>
      <c r="N314" s="1822"/>
      <c r="O314" s="1822"/>
      <c r="P314" s="1822"/>
      <c r="Q314" s="1822"/>
      <c r="R314" s="1822"/>
      <c r="S314" s="1822"/>
      <c r="T314" s="2120"/>
      <c r="W314" s="2192" t="str">
        <f t="shared" si="37"/>
        <v>A</v>
      </c>
      <c r="X314" s="2184"/>
      <c r="Z314" s="2168" cm="1">
        <f t="array" ref="Z314">SUMPRODUCT(LEN(AA314:AG314))</f>
        <v>0</v>
      </c>
      <c r="AA314" s="2169"/>
      <c r="AB314" s="2169"/>
      <c r="AC314" s="2169"/>
      <c r="AD314" s="2169"/>
      <c r="AE314" s="2169"/>
      <c r="AF314" s="2169"/>
      <c r="AG314" s="2171"/>
      <c r="AH314" s="1659" t="s">
        <v>22</v>
      </c>
      <c r="AI314" s="660" t="s">
        <v>270</v>
      </c>
      <c r="AJ314" s="300"/>
      <c r="AK314" s="301"/>
      <c r="AL314" s="302"/>
      <c r="AM314" s="301"/>
      <c r="AN314" s="301"/>
      <c r="AO314" s="661"/>
      <c r="CG314" s="3">
        <v>1</v>
      </c>
    </row>
    <row r="315" spans="2:85" ht="21" customHeight="1">
      <c r="B315" s="115" t="str">
        <f t="shared" si="42"/>
        <v>A</v>
      </c>
      <c r="C315" s="190" t="str">
        <f>C285</f>
        <v>B BEIGNETS D'ACACIA | pâtisserie--Beignets| ◄ Masquez ces 10 colonnes ▼ Auteur &gt;</v>
      </c>
      <c r="D315" s="190">
        <f>D285</f>
        <v>4</v>
      </c>
      <c r="E315" s="191" t="str">
        <f>E285</f>
        <v>personnes</v>
      </c>
      <c r="F315" s="192" t="str">
        <f>F285</f>
        <v>Recette mère ► Beignets d'acacia</v>
      </c>
      <c r="G315" s="533"/>
      <c r="H315" s="533"/>
      <c r="I315" s="533"/>
      <c r="J315" s="533"/>
      <c r="K315" s="533"/>
      <c r="L315" s="2191" t="str">
        <f>IF(ISBLANK(M315),"",LARGE(L308:L314,1)+1)</f>
        <v/>
      </c>
      <c r="M315" s="1822"/>
      <c r="N315" s="1822" t="s">
        <v>8726</v>
      </c>
      <c r="O315" s="1822"/>
      <c r="P315" s="1822"/>
      <c r="Q315" s="1822"/>
      <c r="R315" s="1822"/>
      <c r="S315" s="1822"/>
      <c r="T315" s="2120"/>
      <c r="W315" s="2192" t="str">
        <f t="shared" si="37"/>
        <v>A</v>
      </c>
      <c r="X315" s="2184"/>
      <c r="Z315" s="2168" cm="1">
        <f t="array" ref="Z315">SUMPRODUCT(LEN(AA315:AG315))</f>
        <v>92</v>
      </c>
      <c r="AA315" s="2235" t="s">
        <v>8727</v>
      </c>
      <c r="AB315" s="2169"/>
      <c r="AC315" s="2169"/>
      <c r="AD315" s="2169"/>
      <c r="AE315" s="2169"/>
      <c r="AF315" s="2169"/>
      <c r="AG315" s="2171"/>
      <c r="AH315" s="1659" t="s">
        <v>22</v>
      </c>
      <c r="AI315" s="510"/>
      <c r="AO315" s="662"/>
      <c r="CG315" s="3">
        <v>1</v>
      </c>
    </row>
    <row r="316" spans="2:85" ht="21" customHeight="1">
      <c r="B316" s="115" t="str">
        <f t="shared" si="42"/>
        <v>A</v>
      </c>
      <c r="C316" s="190" t="str">
        <f>C285</f>
        <v>B BEIGNETS D'ACACIA | pâtisserie--Beignets| ◄ Masquez ces 10 colonnes ▼ Auteur &gt;</v>
      </c>
      <c r="D316" s="190">
        <f>D285</f>
        <v>4</v>
      </c>
      <c r="E316" s="191" t="str">
        <f>E285</f>
        <v>personnes</v>
      </c>
      <c r="F316" s="192" t="str">
        <f>F285</f>
        <v>Recette mère ► Beignets d'acacia</v>
      </c>
      <c r="G316" s="533"/>
      <c r="H316" s="533"/>
      <c r="I316" s="533"/>
      <c r="J316" s="533"/>
      <c r="K316" s="533"/>
      <c r="L316" s="2191" t="str">
        <f>IF(ISBLANK(M316),"",LARGE(L308:L315,1)+1)</f>
        <v/>
      </c>
      <c r="M316" s="1822"/>
      <c r="N316" s="1822" t="s">
        <v>8728</v>
      </c>
      <c r="O316" s="1822"/>
      <c r="P316" s="1822"/>
      <c r="Q316" s="1822"/>
      <c r="R316" s="1822"/>
      <c r="S316" s="1822"/>
      <c r="T316" s="2120"/>
      <c r="W316" s="2192" t="str">
        <f t="shared" si="37"/>
        <v>A</v>
      </c>
      <c r="X316" s="2184"/>
      <c r="Z316" s="2168" cm="1">
        <f t="array" ref="Z316">SUMPRODUCT(LEN(AA316:AG316))</f>
        <v>0</v>
      </c>
      <c r="AA316" s="2169"/>
      <c r="AB316" s="2169"/>
      <c r="AC316" s="2169"/>
      <c r="AD316" s="2169"/>
      <c r="AE316" s="2169"/>
      <c r="AF316" s="2169"/>
      <c r="AG316" s="2171"/>
      <c r="AH316" s="1659" t="s">
        <v>22</v>
      </c>
      <c r="AI316" s="654" t="s">
        <v>174</v>
      </c>
      <c r="AJ316" s="351"/>
      <c r="AK316" s="351"/>
      <c r="AL316" s="351"/>
      <c r="AM316" s="351"/>
      <c r="AN316" s="351"/>
      <c r="AO316" s="655" t="s">
        <v>327</v>
      </c>
      <c r="CG316" s="3">
        <v>1</v>
      </c>
    </row>
    <row r="317" spans="2:85" ht="21" customHeight="1">
      <c r="B317" s="115" t="str">
        <f t="shared" si="42"/>
        <v>A</v>
      </c>
      <c r="C317" s="190" t="str">
        <f>C285</f>
        <v>B BEIGNETS D'ACACIA | pâtisserie--Beignets| ◄ Masquez ces 10 colonnes ▼ Auteur &gt;</v>
      </c>
      <c r="D317" s="190">
        <f>D285</f>
        <v>4</v>
      </c>
      <c r="E317" s="191" t="str">
        <f>E285</f>
        <v>personnes</v>
      </c>
      <c r="F317" s="192" t="str">
        <f>F285</f>
        <v>Recette mère ► Beignets d'acacia</v>
      </c>
      <c r="G317" s="533"/>
      <c r="H317" s="533"/>
      <c r="I317" s="533"/>
      <c r="J317" s="533"/>
      <c r="K317" s="533"/>
      <c r="L317" s="2191">
        <f>IF(ISBLANK(M317),"",LARGE(L308:L316,1)+1)</f>
        <v>4</v>
      </c>
      <c r="M317" s="1822" t="s">
        <v>8716</v>
      </c>
      <c r="N317" s="1822"/>
      <c r="O317" s="1822"/>
      <c r="P317" s="1822"/>
      <c r="Q317" s="1822"/>
      <c r="R317" s="1822"/>
      <c r="S317" s="1822"/>
      <c r="T317" s="2120"/>
      <c r="W317" s="2192" t="str">
        <f t="shared" si="37"/>
        <v>A</v>
      </c>
      <c r="X317" s="2184"/>
      <c r="Z317" s="2168" cm="1">
        <f t="array" ref="Z317">SUMPRODUCT(LEN(AA317:AG317))</f>
        <v>82</v>
      </c>
      <c r="AA317" s="2235" t="s">
        <v>8729</v>
      </c>
      <c r="AB317" s="2169"/>
      <c r="AC317" s="2169"/>
      <c r="AD317" s="2169"/>
      <c r="AE317" s="2169"/>
      <c r="AF317" s="2169"/>
      <c r="AG317" s="2171"/>
      <c r="AH317" s="1659" t="s">
        <v>22</v>
      </c>
      <c r="AI317" s="666"/>
      <c r="AJ317" s="353" t="s">
        <v>334</v>
      </c>
      <c r="AK317" s="273"/>
      <c r="AL317" s="273"/>
      <c r="AM317" s="273"/>
      <c r="AN317" s="354" t="s">
        <v>335</v>
      </c>
      <c r="AO317" s="667"/>
      <c r="CG317" s="3">
        <v>1</v>
      </c>
    </row>
    <row r="318" spans="2:85" ht="21" customHeight="1">
      <c r="B318" s="115" t="str">
        <f t="shared" si="42"/>
        <v>A</v>
      </c>
      <c r="C318" s="190" t="str">
        <f>C285</f>
        <v>B BEIGNETS D'ACACIA | pâtisserie--Beignets| ◄ Masquez ces 10 colonnes ▼ Auteur &gt;</v>
      </c>
      <c r="D318" s="190">
        <f>D285</f>
        <v>4</v>
      </c>
      <c r="E318" s="191" t="str">
        <f>E285</f>
        <v>personnes</v>
      </c>
      <c r="F318" s="192" t="str">
        <f>F285</f>
        <v>Recette mère ► Beignets d'acacia</v>
      </c>
      <c r="G318" s="533"/>
      <c r="H318" s="533"/>
      <c r="I318" s="533"/>
      <c r="J318" s="533"/>
      <c r="K318" s="533"/>
      <c r="L318" s="2191">
        <f>IF(ISBLANK(M318),"",LARGE(L308:L317,1)+1)</f>
        <v>5</v>
      </c>
      <c r="M318" s="1822" t="s">
        <v>8717</v>
      </c>
      <c r="N318" s="1822"/>
      <c r="O318" s="1822"/>
      <c r="P318" s="1822"/>
      <c r="Q318" s="1822"/>
      <c r="R318" s="1822"/>
      <c r="S318" s="1822"/>
      <c r="T318" s="2120"/>
      <c r="W318" s="2192" t="str">
        <f t="shared" si="37"/>
        <v>A</v>
      </c>
      <c r="X318" s="2184"/>
      <c r="Z318" s="2168" cm="1">
        <f t="array" ref="Z318">SUMPRODUCT(LEN(AA318:AG318))</f>
        <v>98</v>
      </c>
      <c r="AA318" s="2235" t="s">
        <v>8730</v>
      </c>
      <c r="AB318" s="2169"/>
      <c r="AC318" s="2169"/>
      <c r="AD318" s="2169"/>
      <c r="AE318" s="2169"/>
      <c r="AF318" s="2169"/>
      <c r="AG318" s="2171"/>
      <c r="AH318" s="1659" t="s">
        <v>22</v>
      </c>
      <c r="AI318" s="666">
        <v>3</v>
      </c>
      <c r="AJ318" s="357" t="s">
        <v>336</v>
      </c>
      <c r="AK318" s="231"/>
      <c r="AL318" s="231"/>
      <c r="AM318" s="231"/>
      <c r="AN318" s="268" t="s">
        <v>228</v>
      </c>
      <c r="AO318" s="668" t="s">
        <v>337</v>
      </c>
      <c r="CG318" s="3">
        <v>1</v>
      </c>
    </row>
    <row r="319" spans="2:85" ht="21" customHeight="1" thickBot="1">
      <c r="B319" s="115" t="str">
        <f t="shared" si="42"/>
        <v>►</v>
      </c>
      <c r="C319" s="190" t="str">
        <f>C285</f>
        <v>B BEIGNETS D'ACACIA | pâtisserie--Beignets| ◄ Masquez ces 10 colonnes ▼ Auteur &gt;</v>
      </c>
      <c r="D319" s="190">
        <f>D285</f>
        <v>4</v>
      </c>
      <c r="E319" s="191" t="str">
        <f>E285</f>
        <v>personnes</v>
      </c>
      <c r="F319" s="192" t="str">
        <f>F285</f>
        <v>Recette mère ► Beignets d'acacia</v>
      </c>
      <c r="G319" s="533"/>
      <c r="H319" s="533"/>
      <c r="I319" s="533"/>
      <c r="J319" s="533"/>
      <c r="K319" s="533"/>
      <c r="L319" s="2191" t="str">
        <f>IF(ISBLANK(M319),"",LARGE(L308:L318,1)+1)</f>
        <v/>
      </c>
      <c r="M319" s="1822"/>
      <c r="N319" s="1822"/>
      <c r="O319" s="1822"/>
      <c r="P319" s="1822"/>
      <c r="Q319" s="1822"/>
      <c r="R319" s="1822"/>
      <c r="S319" s="1822"/>
      <c r="T319" s="2120"/>
      <c r="W319" s="2192" t="str">
        <f t="shared" si="37"/>
        <v>►</v>
      </c>
      <c r="X319" s="2184"/>
      <c r="Z319" s="2168" cm="1">
        <f t="array" ref="Z319">SUMPRODUCT(LEN(AA319:AG319))</f>
        <v>79</v>
      </c>
      <c r="AA319" s="2235" t="s">
        <v>8731</v>
      </c>
      <c r="AB319" s="2169"/>
      <c r="AC319" s="2169"/>
      <c r="AD319" s="2169"/>
      <c r="AE319" s="2169"/>
      <c r="AF319" s="2169"/>
      <c r="AG319" s="2171"/>
      <c r="AH319" s="1659" t="s">
        <v>22</v>
      </c>
      <c r="AI319" s="666"/>
      <c r="AJ319" s="357" t="s">
        <v>338</v>
      </c>
      <c r="AK319" s="231"/>
      <c r="AL319" s="231"/>
      <c r="AM319" s="231"/>
      <c r="AN319" s="364"/>
      <c r="AO319" s="668" t="s">
        <v>339</v>
      </c>
      <c r="CG319" s="3">
        <v>1</v>
      </c>
    </row>
    <row r="320" spans="2:85" ht="21" customHeight="1" thickTop="1">
      <c r="B320" s="115" t="str">
        <f t="shared" si="42"/>
        <v>A</v>
      </c>
      <c r="C320" s="190" t="str">
        <f>C285</f>
        <v>B BEIGNETS D'ACACIA | pâtisserie--Beignets| ◄ Masquez ces 10 colonnes ▼ Auteur &gt;</v>
      </c>
      <c r="D320" s="190">
        <f>D285</f>
        <v>4</v>
      </c>
      <c r="E320" s="191" t="str">
        <f>E285</f>
        <v>personnes</v>
      </c>
      <c r="F320" s="192" t="str">
        <f>F285</f>
        <v>Recette mère ► Beignets d'acacia</v>
      </c>
      <c r="G320" s="533"/>
      <c r="H320" s="533"/>
      <c r="I320" s="533"/>
      <c r="J320" s="533"/>
      <c r="K320" s="533"/>
      <c r="L320" s="2191">
        <f>IF(ISBLANK(M320),"",LARGE(L308:L319,1)+1)</f>
        <v>6</v>
      </c>
      <c r="M320" s="1822" t="s">
        <v>8718</v>
      </c>
      <c r="N320" s="1822"/>
      <c r="O320" s="1822"/>
      <c r="P320" s="1822"/>
      <c r="Q320" s="1822"/>
      <c r="R320" s="1822"/>
      <c r="S320" s="1822"/>
      <c r="T320" s="2120"/>
      <c r="W320" s="2192" t="str">
        <f t="shared" si="37"/>
        <v>A</v>
      </c>
      <c r="X320" s="2184"/>
      <c r="Z320" s="2168" cm="1">
        <f t="array" ref="Z320">SUMPRODUCT(LEN(AA320:AG320))</f>
        <v>73</v>
      </c>
      <c r="AA320" s="2235" t="s">
        <v>8732</v>
      </c>
      <c r="AB320" s="2169"/>
      <c r="AC320" s="2169"/>
      <c r="AD320" s="2169"/>
      <c r="AE320" s="2169"/>
      <c r="AF320" s="2169"/>
      <c r="AG320" s="2171"/>
      <c r="AH320" s="1659" t="s">
        <v>22</v>
      </c>
      <c r="AI320" s="669" t="str">
        <f>SUM(AI317:AI319) &amp; " / " &amp; (COUNTA(AI317:AI319) * 3)</f>
        <v>3 / 3</v>
      </c>
      <c r="AJ320" s="231" t="s">
        <v>359</v>
      </c>
      <c r="AK320" s="231"/>
      <c r="AL320" s="231"/>
      <c r="AM320" s="231"/>
      <c r="AN320" s="373" t="s">
        <v>360</v>
      </c>
      <c r="AO320" s="668" t="s">
        <v>361</v>
      </c>
      <c r="CG320" s="3">
        <v>1</v>
      </c>
    </row>
    <row r="321" spans="2:85" ht="21" customHeight="1">
      <c r="B321" s="115" t="str">
        <f t="shared" si="42"/>
        <v>►</v>
      </c>
      <c r="C321" s="190" t="str">
        <f>C285</f>
        <v>B BEIGNETS D'ACACIA | pâtisserie--Beignets| ◄ Masquez ces 10 colonnes ▼ Auteur &gt;</v>
      </c>
      <c r="D321" s="190">
        <f>D285</f>
        <v>4</v>
      </c>
      <c r="E321" s="191" t="str">
        <f>E285</f>
        <v>personnes</v>
      </c>
      <c r="F321" s="192" t="str">
        <f>F285</f>
        <v>Recette mère ► Beignets d'acacia</v>
      </c>
      <c r="G321" s="533"/>
      <c r="H321" s="533"/>
      <c r="I321" s="533"/>
      <c r="J321" s="533"/>
      <c r="K321" s="533"/>
      <c r="L321" s="2191" t="str">
        <f>IF(ISBLANK(M321),"",LARGE(L308:L320,1)+1)</f>
        <v/>
      </c>
      <c r="M321" s="1822"/>
      <c r="N321" s="1822"/>
      <c r="O321" s="1822"/>
      <c r="P321" s="1822"/>
      <c r="Q321" s="1822"/>
      <c r="R321" s="1822"/>
      <c r="S321" s="1822"/>
      <c r="T321" s="2120"/>
      <c r="W321" s="2192" t="str">
        <f t="shared" si="37"/>
        <v>►</v>
      </c>
      <c r="X321" s="2184"/>
      <c r="Z321" s="2168" cm="1">
        <f t="array" ref="Z321">SUMPRODUCT(LEN(AA321:AG321))</f>
        <v>52</v>
      </c>
      <c r="AA321" s="2235" t="s">
        <v>8733</v>
      </c>
      <c r="AB321" s="2169"/>
      <c r="AC321" s="2169"/>
      <c r="AD321" s="2169"/>
      <c r="AE321" s="2169"/>
      <c r="AF321" s="2169"/>
      <c r="AG321" s="2171"/>
      <c r="AH321" s="1659" t="s">
        <v>22</v>
      </c>
      <c r="AI321" s="670" t="str">
        <f>SUM(AI317:AI319) &amp;"/ "&amp;AI322</f>
        <v>3/ 24</v>
      </c>
      <c r="AJ321" s="375" t="s">
        <v>362</v>
      </c>
      <c r="AK321" s="231"/>
      <c r="AL321" s="231"/>
      <c r="AM321" s="231"/>
      <c r="AN321" s="364"/>
      <c r="AO321" s="668" t="s">
        <v>339</v>
      </c>
      <c r="CG321" s="3">
        <v>1</v>
      </c>
    </row>
    <row r="322" spans="2:85" ht="21" customHeight="1" thickBot="1">
      <c r="B322" s="115" t="str">
        <f t="shared" si="42"/>
        <v>►</v>
      </c>
      <c r="C322" s="190" t="str">
        <f>C285</f>
        <v>B BEIGNETS D'ACACIA | pâtisserie--Beignets| ◄ Masquez ces 10 colonnes ▼ Auteur &gt;</v>
      </c>
      <c r="D322" s="190">
        <f>D285</f>
        <v>4</v>
      </c>
      <c r="E322" s="191" t="str">
        <f>E285</f>
        <v>personnes</v>
      </c>
      <c r="F322" s="192" t="str">
        <f>F285</f>
        <v>Recette mère ► Beignets d'acacia</v>
      </c>
      <c r="G322" s="533"/>
      <c r="H322" s="533"/>
      <c r="I322" s="533"/>
      <c r="J322" s="533"/>
      <c r="K322" s="533"/>
      <c r="L322" s="2191" t="str">
        <f>IF(ISBLANK(M322),"",LARGE(L308:L321,1)+1)</f>
        <v/>
      </c>
      <c r="M322" s="1822"/>
      <c r="N322" s="1822"/>
      <c r="O322" s="1822"/>
      <c r="P322" s="1822"/>
      <c r="Q322" s="1822"/>
      <c r="R322" s="1822"/>
      <c r="S322" s="1822"/>
      <c r="T322" s="2120"/>
      <c r="W322" s="2192" t="str">
        <f t="shared" si="37"/>
        <v>►</v>
      </c>
      <c r="X322" s="2184"/>
      <c r="Z322" s="2168" cm="1">
        <f t="array" ref="Z322">SUMPRODUCT(LEN(AA322:AG322))</f>
        <v>0</v>
      </c>
      <c r="AA322" s="2169"/>
      <c r="AB322" s="2169"/>
      <c r="AC322" s="2169"/>
      <c r="AD322" s="2169"/>
      <c r="AE322" s="2169"/>
      <c r="AF322" s="2169"/>
      <c r="AG322" s="2171"/>
      <c r="AH322" s="1659" t="s">
        <v>22</v>
      </c>
      <c r="AI322" s="671">
        <v>24</v>
      </c>
      <c r="AJ322" s="377" t="s">
        <v>369</v>
      </c>
      <c r="AK322" s="231"/>
      <c r="AL322" s="231"/>
      <c r="AM322" s="231"/>
      <c r="AN322" s="378"/>
      <c r="AO322" s="672" t="s">
        <v>370</v>
      </c>
      <c r="CG322" s="3">
        <v>1</v>
      </c>
    </row>
    <row r="323" spans="2:85" ht="21" customHeight="1" thickTop="1">
      <c r="B323" s="115" t="str">
        <f t="shared" si="42"/>
        <v>►</v>
      </c>
      <c r="C323" s="190" t="str">
        <f>C285</f>
        <v>B BEIGNETS D'ACACIA | pâtisserie--Beignets| ◄ Masquez ces 10 colonnes ▼ Auteur &gt;</v>
      </c>
      <c r="D323" s="190">
        <f>D285</f>
        <v>4</v>
      </c>
      <c r="E323" s="191" t="str">
        <f>E285</f>
        <v>personnes</v>
      </c>
      <c r="F323" s="192" t="str">
        <f>F285</f>
        <v>Recette mère ► Beignets d'acacia</v>
      </c>
      <c r="G323" s="533"/>
      <c r="H323" s="533"/>
      <c r="I323" s="533"/>
      <c r="J323" s="533"/>
      <c r="K323" s="533"/>
      <c r="L323" s="2191" t="str">
        <f>IF(ISBLANK(M323),"",LARGE(L308:L322,1)+1)</f>
        <v/>
      </c>
      <c r="M323" s="1822"/>
      <c r="N323" s="1822"/>
      <c r="O323" s="1822"/>
      <c r="P323" s="1822"/>
      <c r="Q323" s="1822"/>
      <c r="R323" s="1822"/>
      <c r="S323" s="1822"/>
      <c r="T323" s="2120"/>
      <c r="W323" s="2192" t="str">
        <f t="shared" si="37"/>
        <v>►</v>
      </c>
      <c r="X323" s="2184"/>
      <c r="Z323" s="2168" cm="1">
        <f t="array" ref="Z323">SUMPRODUCT(LEN(AA323:AG323))</f>
        <v>0</v>
      </c>
      <c r="AA323" s="2169"/>
      <c r="AB323" s="2169"/>
      <c r="AC323" s="2169"/>
      <c r="AD323" s="2169"/>
      <c r="AE323" s="2169"/>
      <c r="AF323" s="2169"/>
      <c r="AG323" s="2171"/>
      <c r="AH323" s="1659" t="s">
        <v>22</v>
      </c>
      <c r="AI323" s="644" t="s">
        <v>374</v>
      </c>
      <c r="AJ323" s="231"/>
      <c r="AK323" s="231"/>
      <c r="AL323" s="231"/>
      <c r="AM323" s="231"/>
      <c r="AN323" s="364"/>
      <c r="AO323" s="668" t="s">
        <v>375</v>
      </c>
      <c r="CG323" s="3">
        <v>1</v>
      </c>
    </row>
    <row r="324" spans="2:85" ht="21" customHeight="1">
      <c r="B324" s="115" t="str">
        <f t="shared" si="42"/>
        <v>►</v>
      </c>
      <c r="C324" s="190" t="str">
        <f>C285</f>
        <v>B BEIGNETS D'ACACIA | pâtisserie--Beignets| ◄ Masquez ces 10 colonnes ▼ Auteur &gt;</v>
      </c>
      <c r="D324" s="190">
        <f>D285</f>
        <v>4</v>
      </c>
      <c r="E324" s="191" t="str">
        <f>E285</f>
        <v>personnes</v>
      </c>
      <c r="F324" s="192" t="str">
        <f>F285</f>
        <v>Recette mère ► Beignets d'acacia</v>
      </c>
      <c r="G324" s="533"/>
      <c r="H324" s="533"/>
      <c r="I324" s="533"/>
      <c r="J324" s="533"/>
      <c r="K324" s="533"/>
      <c r="L324" s="2191" t="str">
        <f>IF(ISBLANK(M324),"",LARGE(L308:L323,1)+1)</f>
        <v/>
      </c>
      <c r="M324" s="1822"/>
      <c r="N324" s="1822"/>
      <c r="O324" s="1822"/>
      <c r="P324" s="1822"/>
      <c r="Q324" s="1822"/>
      <c r="R324" s="1822"/>
      <c r="S324" s="1822"/>
      <c r="T324" s="2120"/>
      <c r="W324" s="2192" t="str">
        <f t="shared" si="37"/>
        <v>►</v>
      </c>
      <c r="X324" s="2184"/>
      <c r="Z324" s="2168" cm="1">
        <f t="array" ref="Z324">SUMPRODUCT(LEN(AA324:AG324))</f>
        <v>0</v>
      </c>
      <c r="AA324" s="2169"/>
      <c r="AB324" s="2169"/>
      <c r="AC324" s="2169"/>
      <c r="AD324" s="2169"/>
      <c r="AE324" s="2169"/>
      <c r="AF324" s="2169"/>
      <c r="AG324" s="2171"/>
      <c r="AH324" s="1659" t="s">
        <v>22</v>
      </c>
      <c r="AI324" s="673"/>
      <c r="AJ324" s="674"/>
      <c r="AK324" s="674"/>
      <c r="AL324" s="675"/>
      <c r="AM324" s="675"/>
      <c r="AN324" s="676"/>
      <c r="AO324" s="677" t="s">
        <v>377</v>
      </c>
      <c r="CG324" s="3">
        <v>1</v>
      </c>
    </row>
    <row r="325" spans="2:85" ht="21" customHeight="1" thickBot="1">
      <c r="B325" s="115" t="str">
        <f>IF(OR(G325&lt;&gt;"",H325&lt;&gt; "",I325&lt;&gt;"",J325&lt;&gt;""),"A", "►")</f>
        <v>A</v>
      </c>
      <c r="C325" s="190" t="str">
        <f>C285</f>
        <v>B BEIGNETS D'ACACIA | pâtisserie--Beignets| ◄ Masquez ces 10 colonnes ▼ Auteur &gt;</v>
      </c>
      <c r="D325" s="190">
        <f>D285</f>
        <v>4</v>
      </c>
      <c r="E325" s="191" t="str">
        <f>E285</f>
        <v>personnes</v>
      </c>
      <c r="F325" s="192" t="str">
        <f>F285</f>
        <v>Recette mère ► Beignets d'acacia</v>
      </c>
      <c r="G325" s="2391"/>
      <c r="H325" s="2392" t="s">
        <v>216</v>
      </c>
      <c r="I325" s="206" t="s">
        <v>1419</v>
      </c>
      <c r="J325" s="206"/>
      <c r="K325" s="206"/>
      <c r="L325" s="206"/>
      <c r="M325" s="206"/>
      <c r="N325" s="206"/>
      <c r="O325" s="206"/>
      <c r="P325" s="206"/>
      <c r="Q325" s="206"/>
      <c r="R325" s="206"/>
      <c r="S325" s="206"/>
      <c r="T325" s="1145"/>
      <c r="W325" s="2192" t="str">
        <f t="shared" si="37"/>
        <v>A</v>
      </c>
      <c r="X325" s="2184"/>
      <c r="Z325" s="2168" cm="1">
        <f t="array" ref="Z325">SUMPRODUCT(LEN(AA325:AG325))</f>
        <v>0</v>
      </c>
      <c r="AA325" s="2169"/>
      <c r="AB325" s="2169"/>
      <c r="AC325" s="2169"/>
      <c r="AD325" s="2169"/>
      <c r="AE325" s="2169"/>
      <c r="AF325" s="2169"/>
      <c r="AG325" s="2171"/>
      <c r="AH325" s="1659" t="s">
        <v>22</v>
      </c>
      <c r="AI325" s="660" t="s">
        <v>270</v>
      </c>
      <c r="AJ325" s="300"/>
      <c r="AK325" s="301"/>
      <c r="AL325" s="302"/>
      <c r="AM325" s="301"/>
      <c r="AN325" s="301"/>
      <c r="AO325" s="661"/>
      <c r="CG325" s="3">
        <v>1</v>
      </c>
    </row>
    <row r="326" spans="2:85" ht="21" customHeight="1">
      <c r="B326" s="115" t="str">
        <f>IF(OR(G326&lt;&gt;"",H326&lt;&gt; "",I326&lt;&gt;"",J326&lt;&gt;""),"A", "►")</f>
        <v>►</v>
      </c>
      <c r="C326" s="190" t="str">
        <f>C285</f>
        <v>B BEIGNETS D'ACACIA | pâtisserie--Beignets| ◄ Masquez ces 10 colonnes ▼ Auteur &gt;</v>
      </c>
      <c r="D326" s="190">
        <f>D285</f>
        <v>4</v>
      </c>
      <c r="E326" s="191" t="str">
        <f>E285</f>
        <v>personnes</v>
      </c>
      <c r="F326" s="192" t="str">
        <f>F285</f>
        <v>Recette mère ► Beignets d'acacia</v>
      </c>
      <c r="G326" s="1828"/>
      <c r="H326" s="1829"/>
      <c r="I326" s="1829"/>
      <c r="J326" s="1829"/>
      <c r="K326" s="1829"/>
      <c r="L326" s="1829"/>
      <c r="M326" s="1830" t="s">
        <v>205</v>
      </c>
      <c r="N326" s="235"/>
      <c r="O326" s="235"/>
      <c r="P326" s="235"/>
      <c r="Q326" s="235"/>
      <c r="R326" s="235"/>
      <c r="S326" s="235"/>
      <c r="T326" s="1146"/>
      <c r="W326" s="2192" t="str">
        <f t="shared" si="37"/>
        <v>►</v>
      </c>
      <c r="X326" s="2184"/>
      <c r="Z326" s="2168" cm="1">
        <f t="array" ref="Z326">SUMPRODUCT(LEN(AA326:AG326))</f>
        <v>0</v>
      </c>
      <c r="AA326" s="2169"/>
      <c r="AB326" s="2169"/>
      <c r="AC326" s="2169"/>
      <c r="AD326" s="2169"/>
      <c r="AE326" s="2169"/>
      <c r="AF326" s="2169"/>
      <c r="AG326" s="2171"/>
      <c r="AH326" s="1659" t="s">
        <v>22</v>
      </c>
      <c r="AI326" s="510"/>
      <c r="AO326" s="662"/>
      <c r="CG326" s="3">
        <v>1</v>
      </c>
    </row>
    <row r="327" spans="2:85" ht="21" customHeight="1">
      <c r="B327" s="115" t="s">
        <v>16</v>
      </c>
      <c r="C327" s="190" t="str">
        <f>C285</f>
        <v>B BEIGNETS D'ACACIA | pâtisserie--Beignets| ◄ Masquez ces 10 colonnes ▼ Auteur &gt;</v>
      </c>
      <c r="D327" s="190">
        <f>D285</f>
        <v>4</v>
      </c>
      <c r="E327" s="191" t="str">
        <f>E285</f>
        <v>personnes</v>
      </c>
      <c r="F327" s="192" t="str">
        <f>F285</f>
        <v>Recette mère ► Beignets d'acacia</v>
      </c>
      <c r="G327" s="1147"/>
      <c r="H327" s="1147"/>
      <c r="I327" s="1147" t="s">
        <v>209</v>
      </c>
      <c r="J327" s="239" t="s">
        <v>8734</v>
      </c>
      <c r="K327" s="531"/>
      <c r="L327" s="531"/>
      <c r="M327" s="531"/>
      <c r="N327" s="531"/>
      <c r="O327" s="531"/>
      <c r="P327" s="531"/>
      <c r="Q327" s="531"/>
      <c r="R327" s="531"/>
      <c r="S327" s="9"/>
      <c r="T327" s="41"/>
      <c r="W327" s="2192" t="str">
        <f t="shared" si="37"/>
        <v>►</v>
      </c>
      <c r="X327" s="2184"/>
      <c r="Z327" s="2168" cm="1">
        <f t="array" ref="Z327">SUMPRODUCT(LEN(AA327:AG327))</f>
        <v>0</v>
      </c>
      <c r="AA327" s="2169"/>
      <c r="AB327" s="2169"/>
      <c r="AC327" s="2169"/>
      <c r="AD327" s="2169"/>
      <c r="AE327" s="2169"/>
      <c r="AF327" s="2169"/>
      <c r="AG327" s="2171"/>
      <c r="AH327" s="1659" t="s">
        <v>22</v>
      </c>
      <c r="AI327" s="578" t="s">
        <v>174</v>
      </c>
      <c r="AJ327" s="399"/>
      <c r="AK327" s="399"/>
      <c r="AL327" s="399"/>
      <c r="AM327" s="399"/>
      <c r="AN327" s="399"/>
      <c r="AO327" s="678" t="s">
        <v>327</v>
      </c>
      <c r="CG327" s="3">
        <v>1</v>
      </c>
    </row>
    <row r="328" spans="2:85" ht="21" customHeight="1">
      <c r="B328" s="2389" t="s">
        <v>11</v>
      </c>
      <c r="C328" s="243" t="str">
        <f>C285</f>
        <v>B BEIGNETS D'ACACIA | pâtisserie--Beignets| ◄ Masquez ces 10 colonnes ▼ Auteur &gt;</v>
      </c>
      <c r="D328" s="243">
        <f>D285</f>
        <v>4</v>
      </c>
      <c r="E328" s="244" t="str">
        <f>E285</f>
        <v>personnes</v>
      </c>
      <c r="F328" s="245" t="str">
        <f>F285</f>
        <v>Recette mère ► Beignets d'acacia</v>
      </c>
      <c r="G328" s="246" t="s">
        <v>8459</v>
      </c>
      <c r="H328" s="247"/>
      <c r="I328" s="248"/>
      <c r="J328" s="249"/>
      <c r="K328" s="248"/>
      <c r="L328" s="248"/>
      <c r="M328" s="248"/>
      <c r="N328" s="248"/>
      <c r="O328" s="248"/>
      <c r="P328" s="248"/>
      <c r="Q328" s="248"/>
      <c r="R328" s="248"/>
      <c r="S328" s="248"/>
      <c r="T328" s="604"/>
      <c r="W328" s="2390" t="str">
        <f t="shared" si="37"/>
        <v>A</v>
      </c>
      <c r="X328" s="2184"/>
      <c r="Z328" s="2168" cm="1">
        <f t="array" ref="Z328">SUMPRODUCT(LEN(AA328:AG328))</f>
        <v>0</v>
      </c>
      <c r="AA328" s="2169"/>
      <c r="AB328" s="2169"/>
      <c r="AC328" s="2169"/>
      <c r="AD328" s="2169"/>
      <c r="AE328" s="2169"/>
      <c r="AF328" s="2169"/>
      <c r="AG328" s="2171"/>
      <c r="AH328" s="1659" t="s">
        <v>22</v>
      </c>
      <c r="AI328" s="679"/>
      <c r="AJ328" s="401"/>
      <c r="AK328" s="401"/>
      <c r="AL328" s="401"/>
      <c r="AM328" s="401"/>
      <c r="AN328" s="401"/>
      <c r="AO328" s="680" t="s">
        <v>392</v>
      </c>
      <c r="CG328" s="3">
        <v>1</v>
      </c>
    </row>
    <row r="329" spans="2:85" ht="21" customHeight="1" thickBot="1">
      <c r="B329" s="2393" t="s">
        <v>11</v>
      </c>
      <c r="C329" s="2394"/>
      <c r="D329" s="2394"/>
      <c r="E329" s="2394"/>
      <c r="F329" s="2395"/>
      <c r="G329" s="2392" t="s">
        <v>216</v>
      </c>
      <c r="H329" s="2396" t="str">
        <f ca="1">CELL("nomfichier")</f>
        <v>D:\Données\1.UPRT\0-UPRT.fait\1-UPRT.FR-SITE-WEB\ff-fiches-fabrications\ff.fiches.fabrication.2023\ffr.restaurant.2023\[ff.FICHE.TRILINGUE.19.COLONNES.01.12.2025.xlsx]Nota.ES</v>
      </c>
      <c r="I329" s="2396"/>
      <c r="J329" s="2396"/>
      <c r="K329" s="2396"/>
      <c r="L329" s="2396"/>
      <c r="M329" s="2396"/>
      <c r="N329" s="2396"/>
      <c r="O329" s="2396"/>
      <c r="P329" s="2396"/>
      <c r="Q329" s="2396"/>
      <c r="R329" s="2396"/>
      <c r="S329" s="2396"/>
      <c r="T329" s="2397"/>
      <c r="W329" s="2398" t="str">
        <f t="shared" si="37"/>
        <v>A</v>
      </c>
      <c r="X329" s="2184"/>
      <c r="Z329" s="2203">
        <v>9</v>
      </c>
      <c r="AA329" s="2204">
        <v>12</v>
      </c>
      <c r="AB329" s="2204">
        <v>12</v>
      </c>
      <c r="AC329" s="2204">
        <v>3</v>
      </c>
      <c r="AD329" s="2204">
        <v>9</v>
      </c>
      <c r="AE329" s="2204">
        <v>12</v>
      </c>
      <c r="AF329" s="2204">
        <v>13</v>
      </c>
      <c r="AG329" s="2205">
        <v>40</v>
      </c>
      <c r="AH329" s="1659" t="s">
        <v>22</v>
      </c>
      <c r="AI329" s="681" t="s">
        <v>396</v>
      </c>
      <c r="AJ329" s="404" t="s">
        <v>397</v>
      </c>
      <c r="AK329" s="273"/>
      <c r="AL329" s="405" t="s">
        <v>398</v>
      </c>
      <c r="AM329" s="406" t="s">
        <v>399</v>
      </c>
      <c r="AN329" s="231"/>
      <c r="AO329" s="658"/>
      <c r="CG329" s="3">
        <v>1</v>
      </c>
    </row>
    <row r="330" spans="2:85" ht="21" customHeight="1" thickBot="1">
      <c r="B330" s="2206" t="s">
        <v>11</v>
      </c>
      <c r="C330" s="910" t="s">
        <v>8604</v>
      </c>
      <c r="D330" s="910"/>
      <c r="E330" s="533"/>
      <c r="F330" s="533"/>
      <c r="G330" s="533"/>
      <c r="H330" s="533"/>
      <c r="I330" s="533"/>
      <c r="J330" s="533"/>
      <c r="K330" s="533"/>
      <c r="L330" s="2207" t="s">
        <v>8605</v>
      </c>
      <c r="M330" s="1948"/>
      <c r="N330" s="1948"/>
      <c r="O330" s="1949"/>
      <c r="P330" s="1949"/>
      <c r="Q330" s="1949"/>
      <c r="R330" s="1949"/>
      <c r="S330" s="1852"/>
      <c r="T330" s="2208" t="s">
        <v>1923</v>
      </c>
      <c r="W330" s="2209" t="str">
        <f t="shared" si="37"/>
        <v>A</v>
      </c>
      <c r="X330" s="2184"/>
      <c r="Z330"/>
      <c r="AA330"/>
      <c r="AB330"/>
      <c r="AC330"/>
      <c r="AD330"/>
      <c r="AE330"/>
      <c r="AF330"/>
      <c r="AG330"/>
      <c r="AH330" s="1659" t="s">
        <v>22</v>
      </c>
      <c r="AI330" s="682"/>
      <c r="AJ330" s="407"/>
      <c r="AK330" s="231"/>
      <c r="AL330" s="408"/>
      <c r="AM330" s="409"/>
      <c r="AN330" s="410" t="s">
        <v>334</v>
      </c>
      <c r="AO330" s="658"/>
      <c r="CG330" s="3">
        <v>1</v>
      </c>
    </row>
    <row r="331" spans="2:85" ht="21" customHeight="1">
      <c r="B331" s="22" t="s">
        <v>11</v>
      </c>
      <c r="C331" s="1759" t="str">
        <f>C337</f>
        <v xml:space="preserve">B BEIGNETS D'ACACIA | pâtisserie--Beignets|  </v>
      </c>
      <c r="D331" s="1760">
        <f>D337</f>
        <v>6</v>
      </c>
      <c r="E331" s="1760" t="str">
        <f>E337</f>
        <v>couverts</v>
      </c>
      <c r="F331" s="1761" t="str">
        <f>F337</f>
        <v>Recette mère ► Beignets d'acacia</v>
      </c>
      <c r="G331" s="1762" t="s">
        <v>22</v>
      </c>
      <c r="H331" s="1763" t="s">
        <v>23</v>
      </c>
      <c r="I331" s="1763"/>
      <c r="J331" s="2973" t="s">
        <v>8565</v>
      </c>
      <c r="K331" s="2973"/>
      <c r="L331" s="2973"/>
      <c r="M331" s="2973"/>
      <c r="N331" s="2973"/>
      <c r="O331" s="2973"/>
      <c r="P331" s="2973"/>
      <c r="Q331" s="2973"/>
      <c r="R331" s="2539" t="s">
        <v>8566</v>
      </c>
      <c r="S331" s="2539"/>
      <c r="T331" s="2971" t="str">
        <f>UPPER(LEFT(J331,1))</f>
        <v>B</v>
      </c>
      <c r="W331" s="2155" t="str">
        <f t="shared" ref="W331:W381" si="43">B331</f>
        <v>A</v>
      </c>
      <c r="X331" s="2184"/>
      <c r="Z331" s="2938" t="s">
        <v>2593</v>
      </c>
      <c r="AA331" s="2939"/>
      <c r="AB331" s="2939"/>
      <c r="AC331" s="2939"/>
      <c r="AD331" s="2939"/>
      <c r="AE331" s="2939"/>
      <c r="AF331" s="2939"/>
      <c r="AG331" s="2940"/>
      <c r="AH331" s="1659" t="s">
        <v>22</v>
      </c>
      <c r="AI331" s="682">
        <v>3</v>
      </c>
      <c r="AJ331" s="407"/>
      <c r="AK331" s="231"/>
      <c r="AL331" s="408"/>
      <c r="AM331" s="409"/>
      <c r="AN331" s="410" t="s">
        <v>336</v>
      </c>
      <c r="AO331" s="658"/>
      <c r="CG331" s="3">
        <v>1</v>
      </c>
    </row>
    <row r="332" spans="2:85" ht="21" customHeight="1">
      <c r="B332" s="1764" t="s">
        <v>11</v>
      </c>
      <c r="C332" s="1765" t="str">
        <f>C337</f>
        <v xml:space="preserve">B BEIGNETS D'ACACIA | pâtisserie--Beignets|  </v>
      </c>
      <c r="D332" s="1766">
        <f>D337</f>
        <v>6</v>
      </c>
      <c r="E332" s="1766" t="str">
        <f>E337</f>
        <v>couverts</v>
      </c>
      <c r="F332" s="1767" t="str">
        <f>F337</f>
        <v>Recette mère ► Beignets d'acacia</v>
      </c>
      <c r="G332" s="1768" t="s">
        <v>29</v>
      </c>
      <c r="H332" s="1769" t="s">
        <v>865</v>
      </c>
      <c r="I332" s="1769"/>
      <c r="J332" s="3019"/>
      <c r="K332" s="3019"/>
      <c r="L332" s="3019"/>
      <c r="M332" s="3019"/>
      <c r="N332" s="3019"/>
      <c r="O332" s="3019"/>
      <c r="P332" s="3019"/>
      <c r="Q332" s="3019"/>
      <c r="R332" s="2540"/>
      <c r="S332" s="2540"/>
      <c r="T332" s="2972"/>
      <c r="W332" s="2399" t="str">
        <f t="shared" si="43"/>
        <v>A</v>
      </c>
      <c r="X332" s="2184"/>
      <c r="Z332" s="2930" t="s">
        <v>1691</v>
      </c>
      <c r="AA332" s="2931" t="s">
        <v>8568</v>
      </c>
      <c r="AB332" s="2931"/>
      <c r="AC332" s="2931"/>
      <c r="AD332" s="2931"/>
      <c r="AE332" s="2931"/>
      <c r="AF332" s="2931"/>
      <c r="AG332" s="2932"/>
      <c r="AH332" s="1659" t="s">
        <v>22</v>
      </c>
      <c r="AI332" s="687" t="str">
        <f>SUM(AI330:AI331) &amp; " / " &amp; (COUNTA(AI330:AI331) * 3)</f>
        <v>3 / 3</v>
      </c>
      <c r="AJ332" s="414" t="str">
        <f>SUM(AJ330:AJ331) &amp; " / " &amp; (COUNTA(AJ330:AJ331) * 3)</f>
        <v>0 / 0</v>
      </c>
      <c r="AK332" s="231"/>
      <c r="AL332" s="413" t="str">
        <f>SUM(AL330:AL331) &amp; " / " &amp; (COUNTA(AL330:AL331) * 3)</f>
        <v>0 / 0</v>
      </c>
      <c r="AM332" s="414" t="str">
        <f>SUM(AM330:AM331) &amp; " / " &amp; (COUNTA(AM330:AM331) * 3)</f>
        <v>0 / 0</v>
      </c>
      <c r="AN332" s="231" t="s">
        <v>359</v>
      </c>
      <c r="AO332" s="658"/>
      <c r="CG332" s="3">
        <v>1</v>
      </c>
    </row>
    <row r="333" spans="2:85" ht="21" customHeight="1">
      <c r="B333" s="1764" t="s">
        <v>11</v>
      </c>
      <c r="C333" s="34" t="str">
        <f>C337</f>
        <v xml:space="preserve">B BEIGNETS D'ACACIA | pâtisserie--Beignets|  </v>
      </c>
      <c r="D333" s="35">
        <f>D337</f>
        <v>6</v>
      </c>
      <c r="E333" s="35" t="str">
        <f>E337</f>
        <v>couverts</v>
      </c>
      <c r="F333" s="36" t="str">
        <f>F337</f>
        <v>Recette mère ► Beignets d'acacia</v>
      </c>
      <c r="G333" s="1770"/>
      <c r="H333" s="1771"/>
      <c r="I333" s="37"/>
      <c r="J333" s="38" t="s">
        <v>32</v>
      </c>
      <c r="K333" s="39" t="s">
        <v>8461</v>
      </c>
      <c r="L333" s="9"/>
      <c r="M333" s="39"/>
      <c r="N333" s="39"/>
      <c r="O333" s="39"/>
      <c r="P333" s="40"/>
      <c r="Q333" s="9"/>
      <c r="R333" s="9"/>
      <c r="S333" s="9"/>
      <c r="T333" s="41"/>
      <c r="W333" s="2399" t="str">
        <f t="shared" si="43"/>
        <v>A</v>
      </c>
      <c r="X333" s="2184"/>
      <c r="Z333" s="2930"/>
      <c r="AA333" s="2931"/>
      <c r="AB333" s="2931"/>
      <c r="AC333" s="2931"/>
      <c r="AD333" s="2931"/>
      <c r="AE333" s="2931"/>
      <c r="AF333" s="2931"/>
      <c r="AG333" s="2932"/>
      <c r="AH333" s="1659" t="s">
        <v>22</v>
      </c>
      <c r="AI333" s="688" t="str">
        <f>SUM(AI330:AI331) &amp;"/ "&amp;AI334</f>
        <v>3/ 15</v>
      </c>
      <c r="AJ333" s="418" t="str">
        <f>SUM(AJ330:AJ331) &amp;"/ "&amp;AJ334</f>
        <v>0/ 15</v>
      </c>
      <c r="AK333" s="231"/>
      <c r="AL333" s="417" t="str">
        <f>SUM(AL330:AL331) &amp;"/ "&amp;AL334</f>
        <v>0/ 15</v>
      </c>
      <c r="AM333" s="418" t="str">
        <f>SUM(AM330:AM331) &amp;"/ "&amp;AM334</f>
        <v>0/ 15</v>
      </c>
      <c r="AN333" s="375" t="s">
        <v>362</v>
      </c>
      <c r="AO333" s="658"/>
      <c r="CG333" s="3">
        <v>1</v>
      </c>
    </row>
    <row r="334" spans="2:85" ht="21" customHeight="1">
      <c r="B334" s="1764" t="s">
        <v>11</v>
      </c>
      <c r="C334" s="34" t="str">
        <f>C337</f>
        <v xml:space="preserve">B BEIGNETS D'ACACIA | pâtisserie--Beignets|  </v>
      </c>
      <c r="D334" s="35">
        <f>D337</f>
        <v>6</v>
      </c>
      <c r="E334" s="35" t="str">
        <f>E337</f>
        <v>couverts</v>
      </c>
      <c r="F334" s="36" t="str">
        <f>F337</f>
        <v>Recette mère ► Beignets d'acacia</v>
      </c>
      <c r="G334" s="42" t="s">
        <v>33</v>
      </c>
      <c r="H334" s="43"/>
      <c r="I334" s="43"/>
      <c r="J334" s="44" t="s">
        <v>34</v>
      </c>
      <c r="K334" s="2522" t="str">
        <f>L337&amp;" "&amp;M337&amp;" ► Famille = "&amp;R331&amp;" ► "&amp;J331&amp;" "&amp;P334&amp;" "&amp;R334&amp;" "&amp;S334&amp;" "&amp;T334</f>
        <v>Recette mère ► Beignets d'acacia ► Famille = pâtisserie--Beignets ► BEIGNETS D'ACACIA  ⓫  Dupliquée pour 50 couverts</v>
      </c>
      <c r="L334" s="2522"/>
      <c r="M334" s="2522"/>
      <c r="N334" s="2522"/>
      <c r="O334" s="2522"/>
      <c r="P334" s="2522"/>
      <c r="Q334" s="9"/>
      <c r="R334" s="1773" t="s">
        <v>36</v>
      </c>
      <c r="S334" s="158">
        <v>50</v>
      </c>
      <c r="T334" s="47" t="str">
        <f>T336</f>
        <v>couverts</v>
      </c>
      <c r="W334" s="2399" t="str">
        <f t="shared" si="43"/>
        <v>A</v>
      </c>
      <c r="X334" s="2184"/>
      <c r="Z334" s="2168" cm="1">
        <f t="array" ref="Z334">SUMPRODUCT(LEN(AA334:AG334))</f>
        <v>35</v>
      </c>
      <c r="AA334" s="2169"/>
      <c r="AB334" s="2169"/>
      <c r="AC334" s="2169"/>
      <c r="AD334" s="2266" t="s">
        <v>8735</v>
      </c>
      <c r="AE334" s="2169"/>
      <c r="AF334" s="2169"/>
      <c r="AG334" s="2171"/>
      <c r="AH334" s="1659" t="s">
        <v>22</v>
      </c>
      <c r="AI334" s="689">
        <v>15</v>
      </c>
      <c r="AJ334" s="422">
        <v>15</v>
      </c>
      <c r="AK334" s="231"/>
      <c r="AL334" s="421">
        <v>15</v>
      </c>
      <c r="AM334" s="422">
        <v>15</v>
      </c>
      <c r="AN334" s="377" t="s">
        <v>369</v>
      </c>
      <c r="AO334" s="658"/>
      <c r="CG334" s="3">
        <v>1</v>
      </c>
    </row>
    <row r="335" spans="2:85" ht="21" customHeight="1">
      <c r="B335" s="1764" t="s">
        <v>11</v>
      </c>
      <c r="C335" s="34" t="str">
        <f>C337</f>
        <v xml:space="preserve">B BEIGNETS D'ACACIA | pâtisserie--Beignets|  </v>
      </c>
      <c r="D335" s="35">
        <f>D337</f>
        <v>6</v>
      </c>
      <c r="E335" s="35" t="str">
        <f>E337</f>
        <v>couverts</v>
      </c>
      <c r="F335" s="36" t="str">
        <f>F337</f>
        <v>Recette mère ► Beignets d'acacia</v>
      </c>
      <c r="G335" s="1774">
        <v>6</v>
      </c>
      <c r="H335" s="1775" t="s">
        <v>37</v>
      </c>
      <c r="I335" s="42"/>
      <c r="J335" s="42"/>
      <c r="K335" s="2522"/>
      <c r="L335" s="2522"/>
      <c r="M335" s="2522"/>
      <c r="N335" s="2522"/>
      <c r="O335" s="2522"/>
      <c r="P335" s="2522"/>
      <c r="Q335" s="9"/>
      <c r="R335" s="931"/>
      <c r="S335" s="53" t="s">
        <v>41</v>
      </c>
      <c r="T335" s="54" t="s">
        <v>42</v>
      </c>
      <c r="W335" s="2399" t="str">
        <f t="shared" si="43"/>
        <v>A</v>
      </c>
      <c r="X335" s="2184"/>
      <c r="Z335" s="2168" cm="1">
        <f t="array" ref="Z335">SUMPRODUCT(LEN(AA335:AG335))</f>
        <v>0</v>
      </c>
      <c r="AA335" s="2169"/>
      <c r="AB335" s="2169"/>
      <c r="AC335" s="2169"/>
      <c r="AD335" s="2169"/>
      <c r="AE335" s="2169"/>
      <c r="AF335" s="2169"/>
      <c r="AG335" s="2171"/>
      <c r="AH335" s="1659" t="s">
        <v>22</v>
      </c>
      <c r="AI335" s="690" t="s">
        <v>417</v>
      </c>
      <c r="AL335" s="423"/>
      <c r="AM335" s="423"/>
      <c r="AN335" s="423"/>
      <c r="AO335" s="691"/>
      <c r="CG335" s="3">
        <v>1</v>
      </c>
    </row>
    <row r="336" spans="2:85" ht="21" customHeight="1">
      <c r="B336" s="1764" t="s">
        <v>16</v>
      </c>
      <c r="C336" s="34" t="str">
        <f>C337</f>
        <v xml:space="preserve">B BEIGNETS D'ACACIA | pâtisserie--Beignets|  </v>
      </c>
      <c r="D336" s="35">
        <f>D337</f>
        <v>6</v>
      </c>
      <c r="E336" s="35" t="str">
        <f>E337</f>
        <v>couverts</v>
      </c>
      <c r="F336" s="36" t="str">
        <f>F337</f>
        <v>Recette mère ► Beignets d'acacia</v>
      </c>
      <c r="G336" s="59"/>
      <c r="H336" s="1638" t="s">
        <v>8365</v>
      </c>
      <c r="I336" s="2532">
        <f>P353</f>
        <v>0.53</v>
      </c>
      <c r="J336" s="2532"/>
      <c r="K336" s="1639" t="str" cm="1">
        <f t="array" ref="K336">"1= "&amp;IF(OR(G335&lt;=0,I336=""),"",_xlfn.LET(_xlpm.kg,IF(ISNUMBER(I336),I336,VALEUR(SUBSTITUTE(SUBSTITUTE(SUBSTITUTE(LOWER(I336),"kg",""),",",".")," ",""))),TEXT(ROUND(_xlpm.kg*1000/G335,2),"0.##")&amp;" g"))</f>
        <v>1= 88.33 g</v>
      </c>
      <c r="L336" s="1640">
        <f>IFERROR(S334/S336,0)</f>
        <v>8.3333333333333339</v>
      </c>
      <c r="M336" s="61"/>
      <c r="N336" s="61"/>
      <c r="O336" s="61"/>
      <c r="Q336" s="9"/>
      <c r="R336" s="1776" t="s">
        <v>52</v>
      </c>
      <c r="S336" s="172">
        <v>6</v>
      </c>
      <c r="T336" s="1777" t="s">
        <v>37</v>
      </c>
      <c r="W336" s="2399" t="str">
        <f t="shared" si="43"/>
        <v>►</v>
      </c>
      <c r="X336" s="2184"/>
      <c r="Z336" s="2168" cm="1">
        <f t="array" ref="Z336">SUMPRODUCT(LEN(AA336:AG336))</f>
        <v>0</v>
      </c>
      <c r="AA336" s="2169"/>
      <c r="AB336" s="2169"/>
      <c r="AC336" s="2169"/>
      <c r="AD336" s="2169"/>
      <c r="AE336" s="2169"/>
      <c r="AF336" s="2169"/>
      <c r="AG336" s="2171"/>
      <c r="AH336" s="1659" t="s">
        <v>22</v>
      </c>
      <c r="AI336" s="692" t="s">
        <v>421</v>
      </c>
      <c r="AL336" s="423"/>
      <c r="AM336" s="423"/>
      <c r="AN336" s="423"/>
      <c r="AO336" s="691"/>
      <c r="CG336" s="3">
        <v>1</v>
      </c>
    </row>
    <row r="337" spans="2:85" ht="21" customHeight="1">
      <c r="B337" s="1778" t="s">
        <v>16</v>
      </c>
      <c r="C337" s="69" t="str">
        <f>G337</f>
        <v xml:space="preserve">B BEIGNETS D'ACACIA | pâtisserie--Beignets|  </v>
      </c>
      <c r="D337" s="70">
        <f>G335</f>
        <v>6</v>
      </c>
      <c r="E337" s="69" t="str">
        <f>H335</f>
        <v>couverts</v>
      </c>
      <c r="F337" s="71" t="str">
        <f>L337&amp;" "&amp;M337</f>
        <v>Recette mère ► Beignets d'acacia</v>
      </c>
      <c r="G337" s="72" t="str">
        <f>UPPER(LEFT(J331,1))&amp;" "&amp;J331&amp;" | "&amp;R331&amp;"| "&amp;L333&amp;" "&amp;M333</f>
        <v xml:space="preserve">B BEIGNETS D'ACACIA | pâtisserie--Beignets|  </v>
      </c>
      <c r="H337" s="73" t="s">
        <v>55</v>
      </c>
      <c r="I337" s="2525" t="s">
        <v>56</v>
      </c>
      <c r="J337" s="2525"/>
      <c r="K337" s="2525"/>
      <c r="L337" s="74" t="str">
        <f>IF(ISTEXT(M337),"Recette mère ►",H337)</f>
        <v>Recette mère ►</v>
      </c>
      <c r="M337" s="75" t="s">
        <v>8453</v>
      </c>
      <c r="N337" s="75"/>
      <c r="O337" s="75"/>
      <c r="P337" s="1139"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Q337" s="76"/>
      <c r="R337" s="76"/>
      <c r="S337" s="76"/>
      <c r="T337" s="77"/>
      <c r="W337" s="2400" t="str">
        <f t="shared" si="43"/>
        <v>►</v>
      </c>
      <c r="X337" s="2184"/>
      <c r="Z337" s="2168" cm="1">
        <f t="array" ref="Z337">SUMPRODUCT(LEN(AA337:AG337))</f>
        <v>0</v>
      </c>
      <c r="AA337" s="2169"/>
      <c r="AB337" s="2169"/>
      <c r="AC337" s="2169"/>
      <c r="AD337" s="2169"/>
      <c r="AE337" s="2169"/>
      <c r="AF337" s="2169"/>
      <c r="AG337" s="2171"/>
      <c r="AH337" s="1659" t="s">
        <v>22</v>
      </c>
      <c r="AI337" s="692" t="s">
        <v>425</v>
      </c>
      <c r="AL337" s="423"/>
      <c r="AM337" s="423"/>
      <c r="AN337" s="423"/>
      <c r="AO337" s="691"/>
      <c r="CG337" s="3">
        <v>1</v>
      </c>
    </row>
    <row r="338" spans="2:85" ht="21" customHeight="1" thickBot="1">
      <c r="B338" s="1779" t="s">
        <v>16</v>
      </c>
      <c r="C338" s="1780" t="str">
        <f>C337</f>
        <v xml:space="preserve">B BEIGNETS D'ACACIA | pâtisserie--Beignets|  </v>
      </c>
      <c r="D338" s="1780">
        <f>D337</f>
        <v>6</v>
      </c>
      <c r="E338" s="1780" t="str">
        <f>E337</f>
        <v>couverts</v>
      </c>
      <c r="F338" s="1781" t="str">
        <f>F337</f>
        <v>Recette mère ► Beignets d'acacia</v>
      </c>
      <c r="G338" s="1782" t="s">
        <v>67</v>
      </c>
      <c r="H338" s="1782" t="s">
        <v>68</v>
      </c>
      <c r="I338" s="1782" t="s">
        <v>69</v>
      </c>
      <c r="J338" s="1782" t="s">
        <v>70</v>
      </c>
      <c r="K338" s="82" t="s">
        <v>71</v>
      </c>
      <c r="L338" s="83" t="s">
        <v>72</v>
      </c>
      <c r="M338" s="1783" t="s">
        <v>73</v>
      </c>
      <c r="N338" s="1783" t="s">
        <v>74</v>
      </c>
      <c r="O338" s="1783" t="s">
        <v>75</v>
      </c>
      <c r="P338" s="1783" t="s">
        <v>76</v>
      </c>
      <c r="Q338" s="1783" t="s">
        <v>77</v>
      </c>
      <c r="R338" s="1783" t="s">
        <v>78</v>
      </c>
      <c r="S338" s="1783" t="s">
        <v>79</v>
      </c>
      <c r="T338" s="1784" t="s">
        <v>8454</v>
      </c>
      <c r="W338" s="2401" t="str">
        <f t="shared" si="43"/>
        <v>►</v>
      </c>
      <c r="X338" s="2184"/>
      <c r="Z338" s="2168" cm="1">
        <f t="array" ref="Z338">SUMPRODUCT(LEN(AA338:AG338))</f>
        <v>0</v>
      </c>
      <c r="AA338" s="2169"/>
      <c r="AB338" s="2169"/>
      <c r="AC338" s="2169"/>
      <c r="AD338" s="2169"/>
      <c r="AE338" s="2169"/>
      <c r="AF338" s="2169"/>
      <c r="AG338" s="2171"/>
      <c r="AH338" s="1659" t="s">
        <v>22</v>
      </c>
      <c r="AI338" s="660" t="s">
        <v>270</v>
      </c>
      <c r="AJ338" s="300"/>
      <c r="AK338" s="301"/>
      <c r="AL338" s="302"/>
      <c r="AM338" s="301"/>
      <c r="AN338" s="301"/>
      <c r="AO338" s="661"/>
      <c r="CG338" s="3">
        <v>1</v>
      </c>
    </row>
    <row r="339" spans="2:85" ht="21" customHeight="1">
      <c r="B339" s="1764" t="s">
        <v>11</v>
      </c>
      <c r="C339" s="34" t="str">
        <f>C337</f>
        <v xml:space="preserve">B BEIGNETS D'ACACIA | pâtisserie--Beignets|  </v>
      </c>
      <c r="D339" s="35">
        <f>D337</f>
        <v>6</v>
      </c>
      <c r="E339" s="34" t="str">
        <f>E337</f>
        <v>couverts</v>
      </c>
      <c r="F339" s="36" t="str">
        <f>F337</f>
        <v>Recette mère ► Beignets d'acacia</v>
      </c>
      <c r="G339" s="87" t="s">
        <v>80</v>
      </c>
      <c r="H339" s="88" t="s">
        <v>81</v>
      </c>
      <c r="I339" s="89"/>
      <c r="J339" s="2572" t="s">
        <v>82</v>
      </c>
      <c r="K339" s="2586" t="s">
        <v>83</v>
      </c>
      <c r="L339" s="2587" t="s">
        <v>84</v>
      </c>
      <c r="M339" s="1785" t="s">
        <v>85</v>
      </c>
      <c r="N339" s="1786" t="s">
        <v>51</v>
      </c>
      <c r="O339" s="1787" t="s">
        <v>86</v>
      </c>
      <c r="P339" s="2943" t="s">
        <v>87</v>
      </c>
      <c r="Q339" s="2523" t="s">
        <v>86</v>
      </c>
      <c r="R339" s="2523" t="s">
        <v>8754</v>
      </c>
      <c r="S339" s="2523" t="s">
        <v>88</v>
      </c>
      <c r="T339" s="2588" t="s">
        <v>89</v>
      </c>
      <c r="W339" s="2399" t="str">
        <f t="shared" si="43"/>
        <v>A</v>
      </c>
      <c r="X339" s="2184"/>
      <c r="Z339" s="2168" cm="1">
        <f t="array" ref="Z339">SUMPRODUCT(LEN(AA339:AG339))</f>
        <v>0</v>
      </c>
      <c r="AA339" s="2169"/>
      <c r="AB339" s="2169"/>
      <c r="AC339" s="2169"/>
      <c r="AD339" s="2169"/>
      <c r="AE339" s="2169"/>
      <c r="AF339" s="2169"/>
      <c r="AG339" s="2171"/>
      <c r="AH339" s="1659" t="s">
        <v>22</v>
      </c>
      <c r="AI339" s="2402"/>
      <c r="AJ339" s="2403"/>
      <c r="AK339" s="2403"/>
      <c r="AL339" s="2403"/>
      <c r="AM339" s="2403"/>
      <c r="AN339" s="2403"/>
      <c r="AO339" s="2404"/>
      <c r="CG339" s="3">
        <v>1</v>
      </c>
    </row>
    <row r="340" spans="2:85" ht="21" customHeight="1">
      <c r="B340" s="1764" t="s">
        <v>11</v>
      </c>
      <c r="C340" s="34" t="str">
        <f>C337</f>
        <v xml:space="preserve">B BEIGNETS D'ACACIA | pâtisserie--Beignets|  </v>
      </c>
      <c r="D340" s="35">
        <f>D337</f>
        <v>6</v>
      </c>
      <c r="E340" s="34" t="str">
        <f>E337</f>
        <v>couverts</v>
      </c>
      <c r="F340" s="36" t="str">
        <f>F337</f>
        <v>Recette mère ► Beignets d'acacia</v>
      </c>
      <c r="G340" s="94" t="s">
        <v>94</v>
      </c>
      <c r="H340" s="95" t="s">
        <v>95</v>
      </c>
      <c r="I340" s="96" t="s">
        <v>96</v>
      </c>
      <c r="J340" s="2527"/>
      <c r="K340" s="2529"/>
      <c r="L340" s="2531"/>
      <c r="M340" s="1788" t="s">
        <v>97</v>
      </c>
      <c r="N340" s="1789" t="s">
        <v>98</v>
      </c>
      <c r="O340" s="1790">
        <v>1</v>
      </c>
      <c r="P340" s="2944"/>
      <c r="Q340" s="2524"/>
      <c r="R340" s="2524"/>
      <c r="S340" s="2524"/>
      <c r="T340" s="2544"/>
      <c r="W340" s="2399" t="str">
        <f t="shared" si="43"/>
        <v>A</v>
      </c>
      <c r="X340" s="2184"/>
      <c r="Z340" s="2168" cm="1">
        <f t="array" ref="Z340">SUMPRODUCT(LEN(AA340:AG340))</f>
        <v>0</v>
      </c>
      <c r="AA340" s="2169"/>
      <c r="AB340" s="2169"/>
      <c r="AC340" s="2169"/>
      <c r="AD340" s="2169"/>
      <c r="AE340" s="2169"/>
      <c r="AF340" s="2169"/>
      <c r="AG340" s="2171"/>
      <c r="AH340" s="1659" t="s">
        <v>22</v>
      </c>
      <c r="AI340" s="693" t="s">
        <v>820</v>
      </c>
      <c r="AJ340" s="9"/>
      <c r="AK340" s="9"/>
      <c r="AL340" s="9"/>
      <c r="AM340" s="9"/>
      <c r="AN340" s="9"/>
      <c r="AO340" s="41"/>
      <c r="CG340" s="3">
        <v>1</v>
      </c>
    </row>
    <row r="341" spans="2:85" ht="21" customHeight="1">
      <c r="B341" s="1764" t="s">
        <v>11</v>
      </c>
      <c r="C341" s="34" t="str">
        <f>C337</f>
        <v xml:space="preserve">B BEIGNETS D'ACACIA | pâtisserie--Beignets|  </v>
      </c>
      <c r="D341" s="35">
        <f>D337</f>
        <v>6</v>
      </c>
      <c r="E341" s="34" t="str">
        <f>E337</f>
        <v>couverts</v>
      </c>
      <c r="F341" s="36" t="str">
        <f>F337</f>
        <v>Recette mère ► Beignets d'acacia</v>
      </c>
      <c r="G341" s="100"/>
      <c r="H341" s="120"/>
      <c r="I341" s="1791" t="str">
        <f t="shared" ref="I341:I347" si="44">IF(AND(G341&gt;0,J341&gt;0),"de","")</f>
        <v/>
      </c>
      <c r="J341" s="103">
        <v>180</v>
      </c>
      <c r="K341" s="116" t="s">
        <v>102</v>
      </c>
      <c r="L341" s="143">
        <v>1</v>
      </c>
      <c r="M341" s="1793" t="s">
        <v>8455</v>
      </c>
      <c r="N341" s="1794">
        <f>IF(P353=0,0,(P341/P353)*O340*1000)</f>
        <v>339.62264150943395</v>
      </c>
      <c r="O341" s="1795">
        <f>IF(P353=0, 0, (G341*L341)/(P353*O340))</f>
        <v>0</v>
      </c>
      <c r="P341" s="1796" cm="1">
        <f t="array" ref="P341">IFERROR(_xlfn.XLOOKUP(UPPER(TRIM(K341)),UPPER(TRIM(G354:T354)),G355:T355,_xlfn.XLOOKUP(UPPER(TRIM(K341)),UPPER(TRIM(G356:T356)),G357:T357,0))*J341*IF(G341&gt;0,G341,1),0)</f>
        <v>0.18</v>
      </c>
      <c r="Q341" s="110">
        <f>IF(OR(ISBLANK(S336),S336=0),0,G341*S334*L341/S336)</f>
        <v>0</v>
      </c>
      <c r="R341" s="2435">
        <f>H341</f>
        <v>0</v>
      </c>
      <c r="S341" s="111">
        <f>IF(OR(ISBLANK(S336),S336=0),0,P341*L341*L336)</f>
        <v>1.5</v>
      </c>
      <c r="T341" s="1797" t="str">
        <f>IF(K341="","",IF(COUNTIF(M354:T354,SUBSTITUTE(TRIM(K341)," (s)",""))+COUNTIF(M356:T356,SUBSTITUTE(TRIM(K341)," (s)",""))&gt;0,IF(ROUND(S341,3)&gt;=1,ROUND(S341,3)&amp;" L",MAX(1,ROUND(S341*100,0))&amp;" cl"),IF(COUNTIF(G354:L354,SUBSTITUTE(TRIM(K341)," (s)",""))+COUNTIF(G356:L356,SUBSTITUTE(TRIM(K341)," (s)",""))&gt;0,IF(ROUND(S341,3)&gt;=1,ROUND(S341,3)&amp;" Kg",MAX(1,ROUND(S341*1000,0))&amp;" g"),"")))</f>
        <v>1.5 Kg</v>
      </c>
      <c r="W341" s="2399" t="str">
        <f t="shared" si="43"/>
        <v>A</v>
      </c>
      <c r="X341" s="2184"/>
      <c r="Z341" s="2168" cm="1">
        <f t="array" ref="Z341">SUMPRODUCT(LEN(AA341:AG341))</f>
        <v>0</v>
      </c>
      <c r="AA341" s="2169"/>
      <c r="AB341" s="2169"/>
      <c r="AC341" s="2169"/>
      <c r="AD341" s="2169"/>
      <c r="AE341" s="2169"/>
      <c r="AF341" s="2169"/>
      <c r="AG341" s="2171"/>
      <c r="AH341" s="1659" t="s">
        <v>22</v>
      </c>
      <c r="AI341" s="517"/>
      <c r="AJ341" s="9"/>
      <c r="AK341" s="9"/>
      <c r="AL341" s="9"/>
      <c r="AM341" s="9"/>
      <c r="AN341" s="9"/>
      <c r="AO341" s="41"/>
      <c r="CG341" s="3">
        <v>1</v>
      </c>
    </row>
    <row r="342" spans="2:85" ht="21" customHeight="1">
      <c r="B342" s="115" t="str">
        <f t="shared" ref="B342:B352" si="45">IF(M342&lt;&gt;"","A","►")</f>
        <v>A</v>
      </c>
      <c r="C342" s="34" t="str">
        <f>C337</f>
        <v xml:space="preserve">B BEIGNETS D'ACACIA | pâtisserie--Beignets|  </v>
      </c>
      <c r="D342" s="35">
        <f>D337</f>
        <v>6</v>
      </c>
      <c r="E342" s="34" t="str">
        <f>E337</f>
        <v>couverts</v>
      </c>
      <c r="F342" s="36" t="str">
        <f>F337</f>
        <v>Recette mère ► Beignets d'acacia</v>
      </c>
      <c r="G342" s="100">
        <v>1</v>
      </c>
      <c r="H342" s="120" t="s">
        <v>8736</v>
      </c>
      <c r="I342" s="102" t="str">
        <f t="shared" si="44"/>
        <v>de</v>
      </c>
      <c r="J342" s="103">
        <v>50</v>
      </c>
      <c r="K342" s="116" t="s">
        <v>102</v>
      </c>
      <c r="L342" s="143">
        <v>1</v>
      </c>
      <c r="M342" s="1793" t="s">
        <v>8737</v>
      </c>
      <c r="N342" s="1798">
        <f>IF(P353=0,0,(P342/P353)*O340*1000)</f>
        <v>94.339622641509436</v>
      </c>
      <c r="O342" s="1799">
        <f>IF(P353=0, 0, (G342*L342)/(P353*O340))</f>
        <v>1.8867924528301885</v>
      </c>
      <c r="P342" s="1796" cm="1">
        <f t="array" ref="P342">IFERROR(_xlfn.XLOOKUP(UPPER(TRIM(K342)),UPPER(TRIM(G354:T354)),G355:T355,_xlfn.XLOOKUP(UPPER(TRIM(K342)),UPPER(TRIM(G356:T356)),G357:T357,0))*J342*IF(G342&gt;0,G342,1),0)</f>
        <v>0.05</v>
      </c>
      <c r="Q342" s="1800">
        <f>IF(OR(ISBLANK(S336),S336=0),0,G342*S334*L342/S336)</f>
        <v>8.3333333333333339</v>
      </c>
      <c r="R342" s="2440" t="str">
        <f t="shared" ref="R342:R352" si="46">H342</f>
        <v>œuf(s)</v>
      </c>
      <c r="S342" s="111">
        <f>IF(OR(ISBLANK(S336),S336=0),0,P342*L342*L336)</f>
        <v>0.41666666666666674</v>
      </c>
      <c r="T342" s="1801" t="str">
        <f>IF(K342="","",IF(COUNTIF(M354:T354,SUBSTITUTE(TRIM(K342)," (s)",""))+COUNTIF(M356:T356,SUBSTITUTE(TRIM(K342)," (s)",""))&gt;0,IF(ROUND(S342,3)&gt;=1,ROUND(S342,3)&amp;" L",MAX(1,ROUND(S342*100,0))&amp;" cl"),IF(COUNTIF(G354:L354,SUBSTITUTE(TRIM(K342)," (s)",""))+COUNTIF(G356:L356,SUBSTITUTE(TRIM(K342)," (s)",""))&gt;0,IF(ROUND(S342,3)&gt;=1,ROUND(S342,3)&amp;" Kg",MAX(1,ROUND(S342*1000,0))&amp;" g"),"")))</f>
        <v>417 g</v>
      </c>
      <c r="W342" s="2192" t="str">
        <f t="shared" si="43"/>
        <v>A</v>
      </c>
      <c r="X342" s="2184"/>
      <c r="Z342" s="2168" cm="1">
        <f t="array" ref="Z342">SUMPRODUCT(LEN(AA342:AG342))</f>
        <v>0</v>
      </c>
      <c r="AA342" s="2169"/>
      <c r="AB342" s="2169"/>
      <c r="AC342" s="2169"/>
      <c r="AD342" s="2169"/>
      <c r="AE342" s="2169"/>
      <c r="AF342" s="2169"/>
      <c r="AG342" s="2171"/>
      <c r="AH342" s="1659" t="s">
        <v>22</v>
      </c>
      <c r="AI342" s="2405" t="str">
        <f>"▼ colonne "&amp;SUBSTITUTE(ADDRESS(1,COLUMN(),4),"1","")</f>
        <v>▼ colonne AI</v>
      </c>
      <c r="AJ342" s="9"/>
      <c r="AK342" s="9"/>
      <c r="AL342" s="9"/>
      <c r="AM342" s="9"/>
      <c r="AN342" s="9"/>
      <c r="AO342" s="41"/>
      <c r="CG342" s="3">
        <v>1</v>
      </c>
    </row>
    <row r="343" spans="2:85" ht="21" customHeight="1">
      <c r="B343" s="115" t="str">
        <f t="shared" si="45"/>
        <v>A</v>
      </c>
      <c r="C343" s="34" t="str">
        <f>C337</f>
        <v xml:space="preserve">B BEIGNETS D'ACACIA | pâtisserie--Beignets|  </v>
      </c>
      <c r="D343" s="35">
        <f>D337</f>
        <v>6</v>
      </c>
      <c r="E343" s="34" t="str">
        <f>E337</f>
        <v>couverts</v>
      </c>
      <c r="F343" s="36" t="str">
        <f>F337</f>
        <v>Recette mère ► Beignets d'acacia</v>
      </c>
      <c r="G343" s="100"/>
      <c r="H343" s="120"/>
      <c r="I343" s="1791" t="str">
        <f t="shared" si="44"/>
        <v/>
      </c>
      <c r="J343" s="103">
        <v>50</v>
      </c>
      <c r="K343" s="116" t="s">
        <v>102</v>
      </c>
      <c r="L343" s="143">
        <v>1</v>
      </c>
      <c r="M343" s="1793" t="s">
        <v>8738</v>
      </c>
      <c r="N343" s="1802">
        <f>IF(P353=0,0,(P343/P353)*O340*1000)</f>
        <v>94.339622641509436</v>
      </c>
      <c r="O343" s="1803">
        <f>IF(P353=0, 0, (G343*L343)/(P353*O340))</f>
        <v>0</v>
      </c>
      <c r="P343" s="1796" cm="1">
        <f t="array" ref="P343">IFERROR(_xlfn.XLOOKUP(UPPER(TRIM(K343)),UPPER(TRIM(G354:T354)),G355:T355,_xlfn.XLOOKUP(UPPER(TRIM(K343)),UPPER(TRIM(G356:T356)),G357:T357,0))*J343*IF(G343&gt;0,G343,1),0)</f>
        <v>0.05</v>
      </c>
      <c r="Q343" s="122">
        <f>IF(OR(ISBLANK(S336),S336=0),0,G343*S334*L343/S336)</f>
        <v>0</v>
      </c>
      <c r="R343" s="2437">
        <f t="shared" si="46"/>
        <v>0</v>
      </c>
      <c r="S343" s="111">
        <f>IF(OR(ISBLANK(S336),S336=0),0,P343*L343*L336)</f>
        <v>0.41666666666666674</v>
      </c>
      <c r="T343" s="1804" t="str">
        <f>IF(K343="","",IF(COUNTIF(M354:T354,SUBSTITUTE(TRIM(K343)," (s)",""))+COUNTIF(M356:T356,SUBSTITUTE(TRIM(K343)," (s)",""))&gt;0,IF(ROUND(S343,3)&gt;=1,ROUND(S343,3)&amp;" L",MAX(1,ROUND(S343*100,0))&amp;" cl"),IF(COUNTIF(G354:L354,SUBSTITUTE(TRIM(K343)," (s)",""))+COUNTIF(G356:L356,SUBSTITUTE(TRIM(K343)," (s)",""))&gt;0,IF(ROUND(S343,3)&gt;=1,ROUND(S343,3)&amp;" Kg",MAX(1,ROUND(S343*1000,0))&amp;" g"),"")))</f>
        <v>417 g</v>
      </c>
      <c r="W343" s="2192" t="str">
        <f t="shared" si="43"/>
        <v>A</v>
      </c>
      <c r="X343" s="2184"/>
      <c r="Z343" s="2168" cm="1">
        <f t="array" ref="Z343">SUMPRODUCT(LEN(AA343:AG343))</f>
        <v>0</v>
      </c>
      <c r="AA343" s="2169"/>
      <c r="AB343" s="2169"/>
      <c r="AC343" s="2169"/>
      <c r="AD343" s="2169"/>
      <c r="AE343" s="2169"/>
      <c r="AF343" s="2169"/>
      <c r="AG343" s="2171"/>
      <c r="AH343" s="1659" t="s">
        <v>22</v>
      </c>
      <c r="AI343" s="2406" t="s">
        <v>872</v>
      </c>
      <c r="AJ343" s="2407"/>
      <c r="AK343" s="2407"/>
      <c r="AL343" s="2407"/>
      <c r="AM343" s="2407"/>
      <c r="AN343" s="2407"/>
      <c r="AO343" s="2408"/>
      <c r="CG343" s="3">
        <v>1</v>
      </c>
    </row>
    <row r="344" spans="2:85" ht="21" customHeight="1">
      <c r="B344" s="115" t="str">
        <f t="shared" si="45"/>
        <v>A</v>
      </c>
      <c r="C344" s="34" t="str">
        <f>C337</f>
        <v xml:space="preserve">B BEIGNETS D'ACACIA | pâtisserie--Beignets|  </v>
      </c>
      <c r="D344" s="35">
        <f>D337</f>
        <v>6</v>
      </c>
      <c r="E344" s="34" t="str">
        <f>E337</f>
        <v>couverts</v>
      </c>
      <c r="F344" s="36" t="str">
        <f>F337</f>
        <v>Recette mère ► Beignets d'acacia</v>
      </c>
      <c r="G344" s="100"/>
      <c r="H344" s="120"/>
      <c r="I344" s="102" t="str">
        <f t="shared" si="44"/>
        <v/>
      </c>
      <c r="J344" s="103">
        <v>100</v>
      </c>
      <c r="K344" s="104" t="s">
        <v>152</v>
      </c>
      <c r="L344" s="143">
        <v>1</v>
      </c>
      <c r="M344" s="1793" t="s">
        <v>8739</v>
      </c>
      <c r="N344" s="1798">
        <f>IF(P353=0,0,(P344/P353)*O340*1000)</f>
        <v>188.67924528301887</v>
      </c>
      <c r="O344" s="1799">
        <f>IF(P353=0, 0, (G344*L344)/(P353*O340))</f>
        <v>0</v>
      </c>
      <c r="P344" s="1796" cm="1">
        <f t="array" ref="P344">IFERROR(_xlfn.XLOOKUP(UPPER(TRIM(K344)),UPPER(TRIM(G354:T354)),G355:T355,_xlfn.XLOOKUP(UPPER(TRIM(K344)),UPPER(TRIM(G356:T356)),G357:T357,0))*J344*IF(G344&gt;0,G344,1),0)</f>
        <v>0.1</v>
      </c>
      <c r="Q344" s="1800">
        <f>IF(OR(ISBLANK(S336),S336=0),0,G344*S334*L344/S336)</f>
        <v>0</v>
      </c>
      <c r="R344" s="2440">
        <f t="shared" si="46"/>
        <v>0</v>
      </c>
      <c r="S344" s="111">
        <f>IF(OR(ISBLANK(S336),S336=0),0,P344*L344*L336)</f>
        <v>0.83333333333333348</v>
      </c>
      <c r="T344" s="1801" t="str">
        <f>IF(K344="","",IF(COUNTIF(M354:T354,SUBSTITUTE(TRIM(K344)," (s)",""))+COUNTIF(M356:T356,SUBSTITUTE(TRIM(K344)," (s)",""))&gt;0,IF(ROUND(S344,3)&gt;=1,ROUND(S344,3)&amp;" L",MAX(1,ROUND(S344*100,0))&amp;" cl"),IF(COUNTIF(G354:L354,SUBSTITUTE(TRIM(K344)," (s)",""))+COUNTIF(G356:L356,SUBSTITUTE(TRIM(K344)," (s)",""))&gt;0,IF(ROUND(S344,3)&gt;=1,ROUND(S344,3)&amp;" Kg",MAX(1,ROUND(S344*1000,0))&amp;" g"),"")))</f>
        <v>83 cl</v>
      </c>
      <c r="W344" s="2192" t="str">
        <f t="shared" si="43"/>
        <v>A</v>
      </c>
      <c r="X344" s="2184"/>
      <c r="Z344" s="2168" cm="1">
        <f t="array" ref="Z344">SUMPRODUCT(LEN(AA344:AG344))</f>
        <v>0</v>
      </c>
      <c r="AA344" s="2169"/>
      <c r="AB344" s="2169"/>
      <c r="AC344" s="2169"/>
      <c r="AD344" s="2169"/>
      <c r="AE344" s="2169"/>
      <c r="AF344" s="2169"/>
      <c r="AG344" s="2171"/>
      <c r="AH344" s="1659" t="s">
        <v>22</v>
      </c>
      <c r="AI344" s="2409" t="str">
        <f>"cliquez sur la colonne "&amp;SUBSTITUTE(ADDRESS(1,COLUMN(),4),"1","")</f>
        <v>cliquez sur la colonne AI</v>
      </c>
      <c r="AJ344" s="2410"/>
      <c r="AK344" s="2410"/>
      <c r="AL344" s="2410"/>
      <c r="AM344" s="2410"/>
      <c r="AN344" s="2407"/>
      <c r="AO344" s="2408"/>
      <c r="CG344" s="3">
        <v>1</v>
      </c>
    </row>
    <row r="345" spans="2:85" ht="21" customHeight="1">
      <c r="B345" s="115" t="str">
        <f t="shared" si="45"/>
        <v>A</v>
      </c>
      <c r="C345" s="34" t="str">
        <f>C337</f>
        <v xml:space="preserve">B BEIGNETS D'ACACIA | pâtisserie--Beignets|  </v>
      </c>
      <c r="D345" s="35">
        <f>D337</f>
        <v>6</v>
      </c>
      <c r="E345" s="34" t="str">
        <f>E337</f>
        <v>couverts</v>
      </c>
      <c r="F345" s="36" t="str">
        <f>F337</f>
        <v>Recette mère ► Beignets d'acacia</v>
      </c>
      <c r="G345" s="100"/>
      <c r="H345" s="120"/>
      <c r="I345" s="1791" t="str">
        <f t="shared" si="44"/>
        <v/>
      </c>
      <c r="J345" s="103">
        <v>150</v>
      </c>
      <c r="K345" s="104" t="s">
        <v>152</v>
      </c>
      <c r="L345" s="143">
        <v>1</v>
      </c>
      <c r="M345" s="1793" t="s">
        <v>8740</v>
      </c>
      <c r="N345" s="1802">
        <f>IF(P353=0,0,(P345/P353)*O340*1000)</f>
        <v>283.01886792452831</v>
      </c>
      <c r="O345" s="1803">
        <f>IF(P353=0, 0, (G345*L345)/(P353*O340))</f>
        <v>0</v>
      </c>
      <c r="P345" s="1796" cm="1">
        <f t="array" ref="P345">IFERROR(_xlfn.XLOOKUP(UPPER(TRIM(K345)),UPPER(TRIM(G354:T354)),G355:T355,_xlfn.XLOOKUP(UPPER(TRIM(K345)),UPPER(TRIM(G356:T356)),G357:T357,0))*J345*IF(G345&gt;0,G345,1),0)</f>
        <v>0.15</v>
      </c>
      <c r="Q345" s="122">
        <f>IF(OR(ISBLANK(S336),S336=0),0,G345*S334*L345/S336)</f>
        <v>0</v>
      </c>
      <c r="R345" s="2437">
        <f t="shared" si="46"/>
        <v>0</v>
      </c>
      <c r="S345" s="111">
        <f>IF(OR(ISBLANK(S336),S336=0),0,P345*L345*L336)</f>
        <v>1.25</v>
      </c>
      <c r="T345" s="1804" t="str">
        <f>IF(K345="","",IF(COUNTIF(M354:T354,SUBSTITUTE(TRIM(K345)," (s)",""))+COUNTIF(M356:T356,SUBSTITUTE(TRIM(K345)," (s)",""))&gt;0,IF(ROUND(S345,3)&gt;=1,ROUND(S345,3)&amp;" L",MAX(1,ROUND(S345*100,0))&amp;" cl"),IF(COUNTIF(G354:L354,SUBSTITUTE(TRIM(K345)," (s)",""))+COUNTIF(G356:L356,SUBSTITUTE(TRIM(K345)," (s)",""))&gt;0,IF(ROUND(S345,3)&gt;=1,ROUND(S345,3)&amp;" Kg",MAX(1,ROUND(S345*1000,0))&amp;" g"),"")))</f>
        <v>1.25 L</v>
      </c>
      <c r="W345" s="2192" t="str">
        <f t="shared" si="43"/>
        <v>A</v>
      </c>
      <c r="X345" s="2184"/>
      <c r="Z345" s="2168" cm="1">
        <f t="array" ref="Z345">SUMPRODUCT(LEN(AA345:AG345))</f>
        <v>43</v>
      </c>
      <c r="AA345" s="2235" t="s">
        <v>8741</v>
      </c>
      <c r="AB345" s="2169"/>
      <c r="AC345" s="2169"/>
      <c r="AD345" s="2169"/>
      <c r="AE345" s="2169"/>
      <c r="AF345" s="2169"/>
      <c r="AG345" s="2171"/>
      <c r="AH345" s="1659" t="s">
        <v>22</v>
      </c>
      <c r="AI345" s="2409" t="s">
        <v>8742</v>
      </c>
      <c r="AJ345" s="2410"/>
      <c r="AK345" s="2410"/>
      <c r="AL345" s="2410"/>
      <c r="AM345" s="2410"/>
      <c r="AN345" s="2407"/>
      <c r="AO345" s="2408"/>
      <c r="CG345" s="3">
        <v>1</v>
      </c>
    </row>
    <row r="346" spans="2:85" ht="21" customHeight="1">
      <c r="B346" s="115" t="str">
        <f t="shared" si="45"/>
        <v>A</v>
      </c>
      <c r="C346" s="34" t="str">
        <f>C337</f>
        <v xml:space="preserve">B BEIGNETS D'ACACIA | pâtisserie--Beignets|  </v>
      </c>
      <c r="D346" s="35">
        <f>D337</f>
        <v>6</v>
      </c>
      <c r="E346" s="34" t="str">
        <f>E337</f>
        <v>couverts</v>
      </c>
      <c r="F346" s="36" t="str">
        <f>F337</f>
        <v>Recette mère ► Beignets d'acacia</v>
      </c>
      <c r="G346" s="100">
        <v>1</v>
      </c>
      <c r="H346" s="120" t="s">
        <v>8612</v>
      </c>
      <c r="I346" s="102" t="str">
        <f t="shared" si="44"/>
        <v/>
      </c>
      <c r="J346" s="103"/>
      <c r="K346" s="1792"/>
      <c r="L346" s="143">
        <v>1</v>
      </c>
      <c r="M346" s="1793" t="s">
        <v>8743</v>
      </c>
      <c r="N346" s="1798">
        <f>IF(P353=0,0,(P346/P353)*O340*1000)</f>
        <v>0</v>
      </c>
      <c r="O346" s="1799">
        <f>IF(P353=0, 0, (G346*L346)/(P353*O340))</f>
        <v>1.8867924528301885</v>
      </c>
      <c r="P346" s="1796" cm="1">
        <f t="array" ref="P346">IFERROR(_xlfn.XLOOKUP(UPPER(TRIM(K346)),UPPER(TRIM(G354:T354)),G355:T355,_xlfn.XLOOKUP(UPPER(TRIM(K346)),UPPER(TRIM(G356:T356)),G357:T357,0))*J346*IF(G346&gt;0,G346,1),0)</f>
        <v>0</v>
      </c>
      <c r="Q346" s="1800">
        <f>IF(OR(ISBLANK(S336),S336=0),0,G346*S334*L346/S336)</f>
        <v>8.3333333333333339</v>
      </c>
      <c r="R346" s="2440" t="str">
        <f t="shared" si="46"/>
        <v>sachet(s)</v>
      </c>
      <c r="S346" s="111">
        <f>IF(OR(ISBLANK(S336),S336=0),0,P346*L346*L336)</f>
        <v>0</v>
      </c>
      <c r="T346" s="1801" t="str">
        <f>IF(K346="","",IF(COUNTIF(M354:T354,SUBSTITUTE(TRIM(K346)," (s)",""))+COUNTIF(M356:T356,SUBSTITUTE(TRIM(K346)," (s)",""))&gt;0,IF(ROUND(S346,3)&gt;=1,ROUND(S346,3)&amp;" L",MAX(1,ROUND(S346*100,0))&amp;" cl"),IF(COUNTIF(G354:L354,SUBSTITUTE(TRIM(K346)," (s)",""))+COUNTIF(G356:L356,SUBSTITUTE(TRIM(K346)," (s)",""))&gt;0,IF(ROUND(S346,3)&gt;=1,ROUND(S346,3)&amp;" Kg",MAX(1,ROUND(S346*1000,0))&amp;" g"),"")))</f>
        <v/>
      </c>
      <c r="W346" s="2192" t="str">
        <f t="shared" si="43"/>
        <v>A</v>
      </c>
      <c r="X346" s="2184"/>
      <c r="Z346" s="2168" cm="1">
        <f t="array" ref="Z346">SUMPRODUCT(LEN(AA346:AG346))</f>
        <v>67</v>
      </c>
      <c r="AA346" s="2235" t="s">
        <v>8744</v>
      </c>
      <c r="AB346" s="2169"/>
      <c r="AC346" s="2169"/>
      <c r="AD346" s="2169"/>
      <c r="AE346" s="2169"/>
      <c r="AF346" s="2169"/>
      <c r="AG346" s="2171"/>
      <c r="AH346" s="1659" t="s">
        <v>22</v>
      </c>
      <c r="AI346" s="2409"/>
      <c r="AJ346" s="2410"/>
      <c r="AK346" s="2410"/>
      <c r="AL346" s="2410"/>
      <c r="AM346" s="2410"/>
      <c r="AN346" s="2407"/>
      <c r="AO346" s="2408"/>
      <c r="CG346" s="3">
        <v>1</v>
      </c>
    </row>
    <row r="347" spans="2:85" ht="21" customHeight="1">
      <c r="B347" s="115" t="str">
        <f t="shared" si="45"/>
        <v>A</v>
      </c>
      <c r="C347" s="34" t="str">
        <f>C337</f>
        <v xml:space="preserve">B BEIGNETS D'ACACIA | pâtisserie--Beignets|  </v>
      </c>
      <c r="D347" s="35">
        <f>D337</f>
        <v>6</v>
      </c>
      <c r="E347" s="34" t="str">
        <f>E337</f>
        <v>couverts</v>
      </c>
      <c r="F347" s="36" t="str">
        <f>F337</f>
        <v>Recette mère ► Beignets d'acacia</v>
      </c>
      <c r="G347" s="100">
        <v>1</v>
      </c>
      <c r="H347" s="120" t="s">
        <v>8621</v>
      </c>
      <c r="I347" s="1791" t="str">
        <f t="shared" si="44"/>
        <v/>
      </c>
      <c r="J347" s="103"/>
      <c r="K347" s="1792"/>
      <c r="L347" s="143">
        <v>1</v>
      </c>
      <c r="M347" s="1793" t="s">
        <v>8745</v>
      </c>
      <c r="N347" s="1802">
        <f>IF(P353=0,0,(P347/P353)*O340*1000)</f>
        <v>0</v>
      </c>
      <c r="O347" s="1803">
        <f>IF(P353=0, 0, (G347*L347)/(P353*O340))</f>
        <v>1.8867924528301885</v>
      </c>
      <c r="P347" s="1796" cm="1">
        <f t="array" ref="P347">IFERROR(_xlfn.XLOOKUP(UPPER(TRIM(K347)),UPPER(TRIM(G354:T354)),G355:T355,_xlfn.XLOOKUP(UPPER(TRIM(K347)),UPPER(TRIM(G356:T356)),G357:T357,0))*J347*IF(G347&gt;0,G347,1),0)</f>
        <v>0</v>
      </c>
      <c r="Q347" s="122">
        <f>IF(OR(ISBLANK(S336),S336=0),0,G347*S334*L347/S336)</f>
        <v>8.3333333333333339</v>
      </c>
      <c r="R347" s="2437" t="str">
        <f t="shared" si="46"/>
        <v>pincée(s)</v>
      </c>
      <c r="S347" s="111">
        <f>IF(OR(ISBLANK(S336),S336=0),0,P347*L347*L336)</f>
        <v>0</v>
      </c>
      <c r="T347" s="1805" t="str">
        <f>IF(K347="","",IF(COUNTIF(M354:T354,SUBSTITUTE(TRIM(K347)," (s)",""))+COUNTIF(M356:T356,SUBSTITUTE(TRIM(K347)," (s)",""))&gt;0,IF(ROUND(S347,3)&gt;=1,ROUND(S347,3)&amp;" L",MAX(1,ROUND(S347*100,0))&amp;" cl"),IF(COUNTIF(G354:L354,SUBSTITUTE(TRIM(K347)," (s)",""))+COUNTIF(G356:L356,SUBSTITUTE(TRIM(K347)," (s)",""))&gt;0,IF(ROUND(S347,3)&gt;=1,ROUND(S347,3)&amp;" Kg",MAX(1,ROUND(S347*1000,0))&amp;" g"),"")))</f>
        <v/>
      </c>
      <c r="W347" s="2192" t="str">
        <f t="shared" si="43"/>
        <v>A</v>
      </c>
      <c r="X347" s="2184"/>
      <c r="Z347" s="2168" cm="1">
        <f t="array" ref="Z347">SUMPRODUCT(LEN(AA347:AG347))</f>
        <v>89</v>
      </c>
      <c r="AA347" s="2235" t="s">
        <v>8746</v>
      </c>
      <c r="AB347" s="2169"/>
      <c r="AC347" s="2169"/>
      <c r="AD347" s="2169"/>
      <c r="AE347" s="2169"/>
      <c r="AF347" s="2169"/>
      <c r="AG347" s="2171"/>
      <c r="AH347" s="1659" t="s">
        <v>22</v>
      </c>
      <c r="AI347" s="2411" t="s">
        <v>873</v>
      </c>
      <c r="AJ347" s="2412"/>
      <c r="AK347" s="2412"/>
      <c r="AL347" s="2412"/>
      <c r="AM347" s="2412"/>
      <c r="AN347" s="2407"/>
      <c r="AO347" s="2408"/>
      <c r="CG347" s="3">
        <v>1</v>
      </c>
    </row>
    <row r="348" spans="2:85" ht="21" customHeight="1">
      <c r="B348" s="115" t="str">
        <f t="shared" si="45"/>
        <v>A</v>
      </c>
      <c r="C348" s="34" t="str">
        <f>C337</f>
        <v xml:space="preserve">B BEIGNETS D'ACACIA | pâtisserie--Beignets|  </v>
      </c>
      <c r="D348" s="35">
        <f>D337</f>
        <v>6</v>
      </c>
      <c r="E348" s="34" t="str">
        <f>E337</f>
        <v>couverts</v>
      </c>
      <c r="F348" s="36" t="str">
        <f>F337</f>
        <v>Recette mère ► Beignets d'acacia</v>
      </c>
      <c r="G348" s="100"/>
      <c r="H348" s="120"/>
      <c r="I348" s="102" t="str">
        <f>IF(OR(ISTEXT(G348), G348&lt;=0, J348&lt;=0), "", "de")</f>
        <v/>
      </c>
      <c r="J348" s="103"/>
      <c r="K348" s="141"/>
      <c r="L348" s="143">
        <v>1</v>
      </c>
      <c r="M348" s="1793" t="s">
        <v>8747</v>
      </c>
      <c r="N348" s="1798">
        <f>IF(P353=0,0,(P348/P353)*O340*1000)</f>
        <v>0</v>
      </c>
      <c r="O348" s="1799">
        <f>IF(P353=0, 0, (G348*L348)/(P353*O340))</f>
        <v>0</v>
      </c>
      <c r="P348" s="1796" cm="1">
        <f t="array" ref="P348">IFERROR(_xlfn.XLOOKUP(UPPER(TRIM(K348)),UPPER(TRIM(G354:T354)),G355:T355,_xlfn.XLOOKUP(UPPER(TRIM(K348)),UPPER(TRIM(G356:T356)),G357:T357,0))*J348*IF(G348&gt;0,G348,1),0)</f>
        <v>0</v>
      </c>
      <c r="Q348" s="1800">
        <f>IF(OR(ISBLANK(S336),S336=0),0,G348*S334*L348/S336)</f>
        <v>0</v>
      </c>
      <c r="R348" s="2440">
        <f t="shared" si="46"/>
        <v>0</v>
      </c>
      <c r="S348" s="111">
        <f>IF(OR(ISBLANK(S336),S336=0),0,P348*L348*L336)</f>
        <v>0</v>
      </c>
      <c r="T348" s="1801" t="str">
        <f>IF(K348="","",IF(COUNTIF(M354:T354,SUBSTITUTE(TRIM(K348)," (s)",""))+COUNTIF(M356:T356,SUBSTITUTE(TRIM(K348)," (s)",""))&gt;0,IF(ROUND(S348,3)&gt;=1,ROUND(S348,3)&amp;" L",MAX(1,ROUND(S348*100,0))&amp;" cl"),IF(COUNTIF(G354:L354,SUBSTITUTE(TRIM(K348)," (s)",""))+COUNTIF(G356:L356,SUBSTITUTE(TRIM(K348)," (s)",""))&gt;0,IF(ROUND(S348,3)&gt;=1,ROUND(S348,3)&amp;" Kg",MAX(1,ROUND(S348*1000,0))&amp;" g"),"")))</f>
        <v/>
      </c>
      <c r="W348" s="2192" t="str">
        <f t="shared" si="43"/>
        <v>A</v>
      </c>
      <c r="X348" s="2184"/>
      <c r="Z348" s="2168" cm="1">
        <f t="array" ref="Z348">SUMPRODUCT(LEN(AA348:AG348))</f>
        <v>153</v>
      </c>
      <c r="AA348" s="2235" t="s">
        <v>8748</v>
      </c>
      <c r="AB348" s="2169"/>
      <c r="AC348" s="2169"/>
      <c r="AD348" s="2169"/>
      <c r="AE348" s="2169"/>
      <c r="AF348" s="2169"/>
      <c r="AG348" s="2171"/>
      <c r="AH348" s="1659" t="s">
        <v>22</v>
      </c>
      <c r="AI348" s="2413" t="s">
        <v>2732</v>
      </c>
      <c r="AJ348" s="2414"/>
      <c r="AK348" s="2414"/>
      <c r="AL348" s="2414"/>
      <c r="AM348" s="2414"/>
      <c r="AN348" s="2407"/>
      <c r="AO348" s="2408"/>
      <c r="CG348" s="3">
        <v>1</v>
      </c>
    </row>
    <row r="349" spans="2:85" ht="21" customHeight="1">
      <c r="B349" s="115" t="str">
        <f t="shared" si="45"/>
        <v>►</v>
      </c>
      <c r="C349" s="34" t="str">
        <f>C337</f>
        <v xml:space="preserve">B BEIGNETS D'ACACIA | pâtisserie--Beignets|  </v>
      </c>
      <c r="D349" s="35">
        <f>D337</f>
        <v>6</v>
      </c>
      <c r="E349" s="34" t="str">
        <f>E337</f>
        <v>couverts</v>
      </c>
      <c r="F349" s="36" t="str">
        <f>F337</f>
        <v>Recette mère ► Beignets d'acacia</v>
      </c>
      <c r="G349" s="100"/>
      <c r="H349" s="120"/>
      <c r="I349" s="102" t="str">
        <f>IF(OR(ISTEXT(G349), G349&lt;=0, J349&lt;=0), "", "de")</f>
        <v/>
      </c>
      <c r="J349" s="103"/>
      <c r="K349" s="141"/>
      <c r="L349" s="143">
        <v>1</v>
      </c>
      <c r="M349" s="1793"/>
      <c r="N349" s="1802">
        <f>IF(P353=0,0,(P349/P353)*O340*1000)</f>
        <v>0</v>
      </c>
      <c r="O349" s="1803">
        <f>IF(P353=0, 0, (G349*L349)/(P353*O340))</f>
        <v>0</v>
      </c>
      <c r="P349" s="1796" cm="1">
        <f t="array" ref="P349">IFERROR(_xlfn.XLOOKUP(UPPER(TRIM(K349)),UPPER(TRIM(G354:T354)),G355:T355,_xlfn.XLOOKUP(UPPER(TRIM(K349)),UPPER(TRIM(G356:T356)),G357:T357,0))*J349*IF(G349&gt;0,G349,1),0)</f>
        <v>0</v>
      </c>
      <c r="Q349" s="122">
        <f>IF(OR(ISBLANK(S336),S336=0),0,G349*S334*L349/S336)</f>
        <v>0</v>
      </c>
      <c r="R349" s="2437">
        <f t="shared" si="46"/>
        <v>0</v>
      </c>
      <c r="S349" s="111">
        <f>IF(OR(ISBLANK(S336),S336=0),0,P349*L349*L336)</f>
        <v>0</v>
      </c>
      <c r="T349" s="1805" t="str">
        <f>IF(K349="","",IF(COUNTIF(M354:T354,SUBSTITUTE(TRIM(K349)," (s)",""))+COUNTIF(M356:T356,SUBSTITUTE(TRIM(K349)," (s)",""))&gt;0,IF(ROUND(S349,3)&gt;=1,ROUND(S349,3)&amp;" L",MAX(1,ROUND(S349*100,0))&amp;" cl"),IF(COUNTIF(G354:L354,SUBSTITUTE(TRIM(K349)," (s)",""))+COUNTIF(G356:L356,SUBSTITUTE(TRIM(K349)," (s)",""))&gt;0,IF(ROUND(S349,3)&gt;=1,ROUND(S349,3)&amp;" Kg",MAX(1,ROUND(S349*1000,0))&amp;" g"),"")))</f>
        <v/>
      </c>
      <c r="W349" s="2192" t="str">
        <f t="shared" si="43"/>
        <v>►</v>
      </c>
      <c r="X349" s="2184"/>
      <c r="Z349" s="2168" cm="1">
        <f t="array" ref="Z349">SUMPRODUCT(LEN(AA349:AG349))</f>
        <v>52</v>
      </c>
      <c r="AA349" s="2235" t="s">
        <v>8749</v>
      </c>
      <c r="AB349" s="2169"/>
      <c r="AC349" s="2169"/>
      <c r="AD349" s="2169"/>
      <c r="AE349" s="2169"/>
      <c r="AF349" s="2169"/>
      <c r="AG349" s="2171"/>
      <c r="AH349" s="1659" t="s">
        <v>22</v>
      </c>
      <c r="AI349" s="2413" t="s">
        <v>2734</v>
      </c>
      <c r="AJ349" s="2414"/>
      <c r="AK349" s="2414"/>
      <c r="AL349" s="2414"/>
      <c r="AM349" s="2414"/>
      <c r="AN349" s="2407"/>
      <c r="AO349" s="2408"/>
      <c r="CG349" s="3">
        <v>1</v>
      </c>
    </row>
    <row r="350" spans="2:85" ht="21" customHeight="1">
      <c r="B350" s="115" t="str">
        <f t="shared" si="45"/>
        <v>►</v>
      </c>
      <c r="C350" s="34" t="str">
        <f>C337</f>
        <v xml:space="preserve">B BEIGNETS D'ACACIA | pâtisserie--Beignets|  </v>
      </c>
      <c r="D350" s="35">
        <f>D337</f>
        <v>6</v>
      </c>
      <c r="E350" s="34" t="str">
        <f>E337</f>
        <v>couverts</v>
      </c>
      <c r="F350" s="36" t="str">
        <f>F337</f>
        <v>Recette mère ► Beignets d'acacia</v>
      </c>
      <c r="G350" s="100"/>
      <c r="H350" s="120"/>
      <c r="I350" s="102" t="str">
        <f>IF(OR(ISTEXT(G350), G350&lt;=0, J350&lt;=0), "", "de")</f>
        <v/>
      </c>
      <c r="J350" s="103"/>
      <c r="K350" s="141"/>
      <c r="L350" s="143">
        <v>1</v>
      </c>
      <c r="M350" s="1793"/>
      <c r="N350" s="1798">
        <f>IF(P353=0,0,(P350/P353)*O340*1000)</f>
        <v>0</v>
      </c>
      <c r="O350" s="1799">
        <f>IF(P353=0, 0, (G350*L350)/(P353*O340))</f>
        <v>0</v>
      </c>
      <c r="P350" s="1796" cm="1">
        <f t="array" ref="P350">IFERROR(_xlfn.XLOOKUP(UPPER(TRIM(K350)),UPPER(TRIM(G354:T354)),G355:T355,_xlfn.XLOOKUP(UPPER(TRIM(K350)),UPPER(TRIM(G356:T356)),G357:T357,0))*J350*IF(G350&gt;0,G350,1),0)</f>
        <v>0</v>
      </c>
      <c r="Q350" s="1800">
        <f>IF(OR(ISBLANK(S336),S336=0),0,G350*S334*L350/S336)</f>
        <v>0</v>
      </c>
      <c r="R350" s="2440">
        <f t="shared" si="46"/>
        <v>0</v>
      </c>
      <c r="S350" s="111">
        <f>IF(OR(ISBLANK(S336),S336=0),0,P350*L350*L336)</f>
        <v>0</v>
      </c>
      <c r="T350" s="1801" t="str">
        <f>IF(K350="","",IF(COUNTIF(M354:T354,SUBSTITUTE(TRIM(K350)," (s)",""))+COUNTIF(M356:T356,SUBSTITUTE(TRIM(K350)," (s)",""))&gt;0,IF(ROUND(S350,3)&gt;=1,ROUND(S350,3)&amp;" L",MAX(1,ROUND(S350*100,0))&amp;" cl"),IF(COUNTIF(G354:L354,SUBSTITUTE(TRIM(K350)," (s)",""))+COUNTIF(G356:L356,SUBSTITUTE(TRIM(K350)," (s)",""))&gt;0,IF(ROUND(S350,3)&gt;=1,ROUND(S350,3)&amp;" Kg",MAX(1,ROUND(S350*1000,0))&amp;" g"),"")))</f>
        <v/>
      </c>
      <c r="W350" s="2192" t="str">
        <f t="shared" si="43"/>
        <v>►</v>
      </c>
      <c r="X350" s="2184"/>
      <c r="Z350" s="2168" cm="1">
        <f t="array" ref="Z350">SUMPRODUCT(LEN(AA350:AG350))</f>
        <v>164</v>
      </c>
      <c r="AA350" s="2235" t="s">
        <v>8750</v>
      </c>
      <c r="AB350" s="2169"/>
      <c r="AC350" s="2169"/>
      <c r="AD350" s="2169"/>
      <c r="AE350" s="2169"/>
      <c r="AF350" s="2169"/>
      <c r="AG350" s="2171"/>
      <c r="AH350" s="1659" t="s">
        <v>22</v>
      </c>
      <c r="AI350" s="2411" t="s">
        <v>2736</v>
      </c>
      <c r="AJ350" s="2412"/>
      <c r="AK350" s="2412"/>
      <c r="AL350" s="2412"/>
      <c r="AM350" s="2412"/>
      <c r="AN350" s="2407"/>
      <c r="AO350" s="2408"/>
      <c r="CG350" s="3">
        <v>1</v>
      </c>
    </row>
    <row r="351" spans="2:85" ht="21" customHeight="1">
      <c r="B351" s="115" t="str">
        <f t="shared" si="45"/>
        <v>►</v>
      </c>
      <c r="C351" s="34" t="str">
        <f>C337</f>
        <v xml:space="preserve">B BEIGNETS D'ACACIA | pâtisserie--Beignets|  </v>
      </c>
      <c r="D351" s="35">
        <f>D337</f>
        <v>6</v>
      </c>
      <c r="E351" s="34" t="str">
        <f>E337</f>
        <v>couverts</v>
      </c>
      <c r="F351" s="36" t="str">
        <f>F337</f>
        <v>Recette mère ► Beignets d'acacia</v>
      </c>
      <c r="G351" s="100"/>
      <c r="H351" s="120"/>
      <c r="I351" s="102" t="str">
        <f>IF(OR(ISTEXT(G351), G351&lt;=0, J351&lt;=0), "", "de")</f>
        <v/>
      </c>
      <c r="J351" s="103"/>
      <c r="K351" s="141"/>
      <c r="L351" s="143">
        <v>1</v>
      </c>
      <c r="M351" s="1793"/>
      <c r="N351" s="1802">
        <f>IF(P353=0,0,(P351/P353)*O340*1000)</f>
        <v>0</v>
      </c>
      <c r="O351" s="1803">
        <f>IF(P353=0, 0, (G351*L351)/(P353*O340))</f>
        <v>0</v>
      </c>
      <c r="P351" s="1796" cm="1">
        <f t="array" ref="P351">IFERROR(_xlfn.XLOOKUP(UPPER(TRIM(K351)),UPPER(TRIM(G354:T354)),G355:T355,_xlfn.XLOOKUP(UPPER(TRIM(K351)),UPPER(TRIM(G356:T356)),G357:T357,0))*J351*IF(G351&gt;0,G351,1),0)</f>
        <v>0</v>
      </c>
      <c r="Q351" s="122">
        <f>IF(OR(ISBLANK(S336),S336=0),0,G351*S334*L351/S336)</f>
        <v>0</v>
      </c>
      <c r="R351" s="2437">
        <f t="shared" si="46"/>
        <v>0</v>
      </c>
      <c r="S351" s="111">
        <f>IF(OR(ISBLANK(S336),S336=0),0,P351*L351*L336)</f>
        <v>0</v>
      </c>
      <c r="T351" s="1805" t="str">
        <f>IF(K351="","",IF(COUNTIF(M354:T354,SUBSTITUTE(TRIM(K351)," (s)",""))+COUNTIF(M356:T356,SUBSTITUTE(TRIM(K351)," (s)",""))&gt;0,IF(ROUND(S351,3)&gt;=1,ROUND(S351,3)&amp;" L",MAX(1,ROUND(S351*100,0))&amp;" cl"),IF(COUNTIF(G354:L354,SUBSTITUTE(TRIM(K351)," (s)",""))+COUNTIF(G356:L356,SUBSTITUTE(TRIM(K351)," (s)",""))&gt;0,IF(ROUND(S351,3)&gt;=1,ROUND(S351,3)&amp;" Kg",MAX(1,ROUND(S351*1000,0))&amp;" g"),"")))</f>
        <v/>
      </c>
      <c r="W351" s="2192" t="str">
        <f t="shared" si="43"/>
        <v>►</v>
      </c>
      <c r="X351" s="2184"/>
      <c r="Z351" s="2168" cm="1">
        <f t="array" ref="Z351">SUMPRODUCT(LEN(AA351:AG351))</f>
        <v>141</v>
      </c>
      <c r="AA351" s="2235" t="s">
        <v>8751</v>
      </c>
      <c r="AB351" s="2169"/>
      <c r="AC351" s="2169"/>
      <c r="AD351" s="2169"/>
      <c r="AE351" s="2169"/>
      <c r="AF351" s="2169"/>
      <c r="AG351" s="2171"/>
      <c r="AH351" s="1659" t="s">
        <v>22</v>
      </c>
      <c r="AI351" s="2411" t="s">
        <v>2737</v>
      </c>
      <c r="AJ351" s="2412"/>
      <c r="AK351" s="2412"/>
      <c r="AL351" s="2412"/>
      <c r="AM351" s="2412"/>
      <c r="AN351" s="2407"/>
      <c r="AO351" s="2408"/>
      <c r="CG351" s="3">
        <v>1</v>
      </c>
    </row>
    <row r="352" spans="2:85" ht="21" customHeight="1">
      <c r="B352" s="115" t="str">
        <f t="shared" si="45"/>
        <v>►</v>
      </c>
      <c r="C352" s="34" t="str">
        <f>C337</f>
        <v xml:space="preserve">B BEIGNETS D'ACACIA | pâtisserie--Beignets|  </v>
      </c>
      <c r="D352" s="35">
        <f>D337</f>
        <v>6</v>
      </c>
      <c r="E352" s="34" t="str">
        <f>E337</f>
        <v>couverts</v>
      </c>
      <c r="F352" s="36" t="str">
        <f>F337</f>
        <v>Recette mère ► Beignets d'acacia</v>
      </c>
      <c r="G352" s="100"/>
      <c r="H352" s="120"/>
      <c r="I352" s="102" t="str">
        <f>IF(OR(ISTEXT(G352), G352&lt;=0, J352&lt;=0), "", "de")</f>
        <v/>
      </c>
      <c r="J352" s="103"/>
      <c r="K352" s="141"/>
      <c r="L352" s="143">
        <v>1</v>
      </c>
      <c r="M352" s="1793"/>
      <c r="N352" s="1798">
        <f>IF(P353=0,0,(P352/P353)*O340*1000)</f>
        <v>0</v>
      </c>
      <c r="O352" s="1799">
        <f>IF(P353=0, 0, (G352*L352)/(P353*O340))</f>
        <v>0</v>
      </c>
      <c r="P352" s="1796" cm="1">
        <f t="array" ref="P352">IFERROR(_xlfn.XLOOKUP(UPPER(TRIM(K352)),UPPER(TRIM(G354:T354)),G355:T355,_xlfn.XLOOKUP(UPPER(TRIM(K352)),UPPER(TRIM(G356:T356)),G357:T357,0))*J352*IF(G352&gt;0,G352,1),0)</f>
        <v>0</v>
      </c>
      <c r="Q352" s="1800">
        <f>IF(OR(ISBLANK(S336),S336=0),0,G352*S334*L352/S336)</f>
        <v>0</v>
      </c>
      <c r="R352" s="2440">
        <f t="shared" si="46"/>
        <v>0</v>
      </c>
      <c r="S352" s="111">
        <f>IF(OR(ISBLANK(S336),S336=0),0,P352*L352*L336)</f>
        <v>0</v>
      </c>
      <c r="T352" s="1801" t="str">
        <f>IF(K352="","",IF(COUNTIF(M354:T354,SUBSTITUTE(TRIM(K352)," (s)",""))+COUNTIF(M356:T356,SUBSTITUTE(TRIM(K352)," (s)",""))&gt;0,IF(ROUND(S352,3)&gt;=1,ROUND(S352,3)&amp;" L",MAX(1,ROUND(S352*100,0))&amp;" cl"),IF(COUNTIF(G354:L354,SUBSTITUTE(TRIM(K352)," (s)",""))+COUNTIF(G356:L356,SUBSTITUTE(TRIM(K352)," (s)",""))&gt;0,IF(ROUND(S352,3)&gt;=1,ROUND(S352,3)&amp;" Kg",MAX(1,ROUND(S352*1000,0))&amp;" g"),"")))</f>
        <v/>
      </c>
      <c r="W352" s="2192" t="str">
        <f t="shared" si="43"/>
        <v>►</v>
      </c>
      <c r="X352" s="2184"/>
      <c r="Z352" s="2168" cm="1">
        <f t="array" ref="Z352">SUMPRODUCT(LEN(AA352:AG352))</f>
        <v>0</v>
      </c>
      <c r="AA352" s="2169"/>
      <c r="AB352" s="2169"/>
      <c r="AC352" s="2169"/>
      <c r="AD352" s="2169"/>
      <c r="AE352" s="2169"/>
      <c r="AF352" s="2169"/>
      <c r="AG352" s="2171"/>
      <c r="AH352" s="1659" t="s">
        <v>22</v>
      </c>
      <c r="AI352" s="2415"/>
      <c r="AJ352" s="2416" t="s">
        <v>16</v>
      </c>
      <c r="AK352" s="2416" t="s">
        <v>1923</v>
      </c>
      <c r="AL352" s="2416" t="s">
        <v>1924</v>
      </c>
      <c r="AM352" s="2416" t="s">
        <v>863</v>
      </c>
      <c r="AN352" s="2407"/>
      <c r="AO352" s="2408"/>
      <c r="CG352" s="3">
        <v>1</v>
      </c>
    </row>
    <row r="353" spans="2:85" ht="21" customHeight="1">
      <c r="B353" s="115" t="s">
        <v>11</v>
      </c>
      <c r="C353" s="34" t="str">
        <f>C337</f>
        <v xml:space="preserve">B BEIGNETS D'ACACIA | pâtisserie--Beignets|  </v>
      </c>
      <c r="D353" s="35">
        <f>D337</f>
        <v>6</v>
      </c>
      <c r="E353" s="34" t="str">
        <f>E337</f>
        <v>couverts</v>
      </c>
      <c r="F353" s="36" t="str">
        <f>F337</f>
        <v>Recette mère ► Beignets d'acacia</v>
      </c>
      <c r="G353" s="909" t="s">
        <v>140</v>
      </c>
      <c r="H353" s="533"/>
      <c r="I353" s="533"/>
      <c r="J353" s="533"/>
      <c r="K353" s="533"/>
      <c r="L353" s="910"/>
      <c r="M353" s="911"/>
      <c r="N353" s="912"/>
      <c r="O353" s="912"/>
      <c r="P353" s="913">
        <f>SUM(P341:P352)</f>
        <v>0.53</v>
      </c>
      <c r="Q353" s="914"/>
      <c r="R353" s="914"/>
      <c r="S353" s="914" t="str">
        <f>"Total " &amp; S338&amp;" &gt;"</f>
        <v>Total Col.18 &gt;</v>
      </c>
      <c r="T353" s="915">
        <f>SUM(S341:S352)</f>
        <v>4.416666666666667</v>
      </c>
      <c r="W353" s="2192" t="str">
        <f t="shared" si="43"/>
        <v>A</v>
      </c>
      <c r="X353" s="2184"/>
      <c r="Z353" s="2168" cm="1">
        <f t="array" ref="Z353">SUMPRODUCT(LEN(AA353:AG353))</f>
        <v>0</v>
      </c>
      <c r="AA353" s="2169"/>
      <c r="AB353" s="2169"/>
      <c r="AC353" s="2169"/>
      <c r="AD353" s="2169"/>
      <c r="AE353" s="2169"/>
      <c r="AF353" s="2169"/>
      <c r="AG353" s="2171"/>
      <c r="AH353" s="1659" t="s">
        <v>22</v>
      </c>
      <c r="AI353" s="694">
        <v>19</v>
      </c>
      <c r="AJ353" s="695">
        <v>18</v>
      </c>
      <c r="AK353" s="695">
        <v>25</v>
      </c>
      <c r="AL353" s="695">
        <v>16</v>
      </c>
      <c r="AM353" s="695">
        <v>16</v>
      </c>
      <c r="AN353" s="695">
        <v>31</v>
      </c>
      <c r="AO353" s="696">
        <v>36</v>
      </c>
      <c r="CG353" s="3">
        <v>1</v>
      </c>
    </row>
    <row r="354" spans="2:85" ht="21" customHeight="1" thickBot="1">
      <c r="B354" s="115" t="s">
        <v>16</v>
      </c>
      <c r="C354" s="34" t="str">
        <f>C337</f>
        <v xml:space="preserve">B BEIGNETS D'ACACIA | pâtisserie--Beignets|  </v>
      </c>
      <c r="D354" s="35">
        <f>D337</f>
        <v>6</v>
      </c>
      <c r="E354" s="34" t="str">
        <f>E337</f>
        <v>couverts</v>
      </c>
      <c r="F354" s="36" t="str">
        <f>F337</f>
        <v>Recette mère ► Beignets d'acacia</v>
      </c>
      <c r="G354" s="160" t="s">
        <v>147</v>
      </c>
      <c r="H354" s="116" t="s">
        <v>102</v>
      </c>
      <c r="I354" s="161" t="s">
        <v>148</v>
      </c>
      <c r="J354" s="162" t="s">
        <v>149</v>
      </c>
      <c r="K354" s="130" t="s">
        <v>150</v>
      </c>
      <c r="L354" s="130" t="s">
        <v>111</v>
      </c>
      <c r="M354" s="104" t="s">
        <v>0</v>
      </c>
      <c r="N354" s="104" t="s">
        <v>99</v>
      </c>
      <c r="O354" s="104" t="s">
        <v>151</v>
      </c>
      <c r="P354" s="104" t="s">
        <v>152</v>
      </c>
      <c r="Q354" s="121" t="s">
        <v>106</v>
      </c>
      <c r="R354" s="121" t="s">
        <v>371</v>
      </c>
      <c r="S354" s="379" t="s">
        <v>153</v>
      </c>
      <c r="T354" s="121" t="s">
        <v>154</v>
      </c>
      <c r="W354" s="2192" t="str">
        <f t="shared" si="43"/>
        <v>►</v>
      </c>
      <c r="X354" s="2184"/>
      <c r="Z354" s="2168" cm="1">
        <f t="array" ref="Z354">SUMPRODUCT(LEN(AA354:AG354))</f>
        <v>0</v>
      </c>
      <c r="AA354" s="2169"/>
      <c r="AB354" s="2169"/>
      <c r="AC354" s="2169"/>
      <c r="AD354" s="2169"/>
      <c r="AE354" s="2169"/>
      <c r="AF354" s="2169"/>
      <c r="AG354" s="2171"/>
      <c r="AH354" s="1659" t="s">
        <v>22</v>
      </c>
      <c r="AI354" s="697">
        <f t="shared" ref="AI354:AO354" ca="1" si="47">CELL("largeur",AI354)</f>
        <v>19</v>
      </c>
      <c r="AJ354" s="698">
        <f t="shared" ca="1" si="47"/>
        <v>18</v>
      </c>
      <c r="AK354" s="698">
        <f t="shared" ca="1" si="47"/>
        <v>25</v>
      </c>
      <c r="AL354" s="698">
        <f t="shared" ca="1" si="47"/>
        <v>18</v>
      </c>
      <c r="AM354" s="698">
        <f t="shared" ca="1" si="47"/>
        <v>16</v>
      </c>
      <c r="AN354" s="698">
        <f t="shared" ca="1" si="47"/>
        <v>31</v>
      </c>
      <c r="AO354" s="699">
        <f t="shared" ca="1" si="47"/>
        <v>36</v>
      </c>
      <c r="CG354" s="3">
        <v>1</v>
      </c>
    </row>
    <row r="355" spans="2:85" ht="21" customHeight="1">
      <c r="B355" s="115" t="s">
        <v>16</v>
      </c>
      <c r="C355" s="34" t="str">
        <f>C337</f>
        <v xml:space="preserve">B BEIGNETS D'ACACIA | pâtisserie--Beignets|  </v>
      </c>
      <c r="D355" s="35">
        <f>D337</f>
        <v>6</v>
      </c>
      <c r="E355" s="34" t="str">
        <f>E337</f>
        <v>couverts</v>
      </c>
      <c r="F355" s="36" t="str">
        <f>F337</f>
        <v>Recette mère ► Beignets d'acacia</v>
      </c>
      <c r="G355" s="916">
        <v>1</v>
      </c>
      <c r="H355" s="917">
        <v>1E-3</v>
      </c>
      <c r="I355" s="918">
        <v>0</v>
      </c>
      <c r="J355" s="917">
        <v>0.25</v>
      </c>
      <c r="K355" s="917">
        <v>0.33332999999999996</v>
      </c>
      <c r="L355" s="917">
        <v>0.5</v>
      </c>
      <c r="M355" s="919">
        <v>1</v>
      </c>
      <c r="N355" s="919">
        <v>0.1</v>
      </c>
      <c r="O355" s="919">
        <v>0.01</v>
      </c>
      <c r="P355" s="919">
        <v>1E-3</v>
      </c>
      <c r="Q355" s="919">
        <v>0.5</v>
      </c>
      <c r="R355" s="919">
        <v>0.25</v>
      </c>
      <c r="S355" s="919">
        <v>0.33300000000000002</v>
      </c>
      <c r="T355" s="2468">
        <v>0.2</v>
      </c>
      <c r="W355" s="2192" t="str">
        <f t="shared" si="43"/>
        <v>►</v>
      </c>
      <c r="X355" s="2184"/>
      <c r="Z355" s="2168" cm="1">
        <f t="array" ref="Z355">SUMPRODUCT(LEN(AA355:AG355))</f>
        <v>0</v>
      </c>
      <c r="AA355" s="2169"/>
      <c r="AB355" s="2169"/>
      <c r="AC355" s="2169"/>
      <c r="AD355" s="2169"/>
      <c r="AE355" s="2169"/>
      <c r="AF355" s="2169"/>
      <c r="AG355" s="2171"/>
      <c r="AH355" s="1659" t="s">
        <v>22</v>
      </c>
      <c r="CG355" s="3">
        <v>1</v>
      </c>
    </row>
    <row r="356" spans="2:85" ht="21" customHeight="1">
      <c r="B356" s="115" t="s">
        <v>16</v>
      </c>
      <c r="C356" s="34" t="str">
        <f>C337</f>
        <v xml:space="preserve">B BEIGNETS D'ACACIA | pâtisserie--Beignets|  </v>
      </c>
      <c r="D356" s="35">
        <f>D337</f>
        <v>6</v>
      </c>
      <c r="E356" s="34" t="str">
        <f>E337</f>
        <v>couverts</v>
      </c>
      <c r="F356" s="36" t="str">
        <f>F337</f>
        <v>Recette mère ► Beignets d'acacia</v>
      </c>
      <c r="G356" s="133" t="s">
        <v>162</v>
      </c>
      <c r="H356" s="133" t="s">
        <v>163</v>
      </c>
      <c r="I356" s="161" t="s">
        <v>148</v>
      </c>
      <c r="J356" s="133" t="s">
        <v>116</v>
      </c>
      <c r="K356" s="133" t="s">
        <v>164</v>
      </c>
      <c r="L356" s="133" t="s">
        <v>165</v>
      </c>
      <c r="M356" s="138" t="s">
        <v>121</v>
      </c>
      <c r="N356" s="173" t="s">
        <v>166</v>
      </c>
      <c r="O356" s="173" t="s">
        <v>167</v>
      </c>
      <c r="P356" s="121" t="s">
        <v>168</v>
      </c>
      <c r="Q356" s="121" t="s">
        <v>169</v>
      </c>
      <c r="R356" s="121" t="s">
        <v>107</v>
      </c>
      <c r="S356" s="2470" t="s">
        <v>1857</v>
      </c>
      <c r="T356" s="934" t="s">
        <v>170</v>
      </c>
      <c r="W356" s="2192" t="str">
        <f t="shared" si="43"/>
        <v>►</v>
      </c>
      <c r="X356" s="2184"/>
      <c r="Z356" s="2168" cm="1">
        <f t="array" ref="Z356">SUMPRODUCT(LEN(AA356:AG356))</f>
        <v>0</v>
      </c>
      <c r="AA356" s="2169"/>
      <c r="AB356" s="2169"/>
      <c r="AC356" s="2169"/>
      <c r="AD356" s="2169"/>
      <c r="AE356" s="2169"/>
      <c r="AF356" s="2169"/>
      <c r="AG356" s="2171"/>
      <c r="AH356" s="1659" t="s">
        <v>22</v>
      </c>
      <c r="CG356" s="3">
        <v>1</v>
      </c>
    </row>
    <row r="357" spans="2:85" ht="21" customHeight="1">
      <c r="B357" s="115" t="s">
        <v>16</v>
      </c>
      <c r="C357" s="34" t="str">
        <f>C337</f>
        <v xml:space="preserve">B BEIGNETS D'ACACIA | pâtisserie--Beignets|  </v>
      </c>
      <c r="D357" s="35">
        <f>D337</f>
        <v>6</v>
      </c>
      <c r="E357" s="34" t="str">
        <f>E337</f>
        <v>couverts</v>
      </c>
      <c r="F357" s="36" t="str">
        <f>F337</f>
        <v>Recette mère ► Beignets d'acacia</v>
      </c>
      <c r="G357" s="916">
        <v>2.835E-2</v>
      </c>
      <c r="H357" s="917">
        <v>0.13</v>
      </c>
      <c r="I357" s="918">
        <v>0</v>
      </c>
      <c r="J357" s="917">
        <v>0.2</v>
      </c>
      <c r="K357" s="917">
        <v>0.23</v>
      </c>
      <c r="L357" s="917">
        <v>0.22500000000000001</v>
      </c>
      <c r="M357" s="919">
        <v>0.35</v>
      </c>
      <c r="N357" s="919">
        <v>5.0000000000000001E-3</v>
      </c>
      <c r="O357" s="919">
        <v>5.0000000000000001E-3</v>
      </c>
      <c r="P357" s="919">
        <v>1.4999999999999999E-2</v>
      </c>
      <c r="Q357" s="919">
        <v>0.1</v>
      </c>
      <c r="R357" s="919">
        <v>0.22500000000000001</v>
      </c>
      <c r="S357" s="919">
        <v>4.0000000000000001E-3</v>
      </c>
      <c r="T357" s="2469">
        <v>1E-3</v>
      </c>
      <c r="W357" s="2192" t="str">
        <f t="shared" si="43"/>
        <v>►</v>
      </c>
      <c r="X357" s="2184"/>
      <c r="Z357" s="2168" cm="1">
        <f t="array" ref="Z357">SUMPRODUCT(LEN(AA357:AG357))</f>
        <v>0</v>
      </c>
      <c r="AA357" s="2169"/>
      <c r="AB357" s="2169"/>
      <c r="AC357" s="2169"/>
      <c r="AD357" s="2169"/>
      <c r="AE357" s="2169"/>
      <c r="AF357" s="2169"/>
      <c r="AG357" s="2171"/>
      <c r="AH357" s="1659" t="s">
        <v>22</v>
      </c>
      <c r="CG357" s="3">
        <v>1</v>
      </c>
    </row>
    <row r="358" spans="2:85" ht="21" customHeight="1">
      <c r="B358" s="115" t="s">
        <v>16</v>
      </c>
      <c r="C358" s="1806" t="str">
        <f>C337</f>
        <v xml:space="preserve">B BEIGNETS D'ACACIA | pâtisserie--Beignets|  </v>
      </c>
      <c r="D358" s="1806">
        <f>D337</f>
        <v>6</v>
      </c>
      <c r="E358" s="1807" t="str">
        <f>E337</f>
        <v>couverts</v>
      </c>
      <c r="F358" s="1808" t="str">
        <f>F337</f>
        <v>Recette mère ► Beignets d'acacia</v>
      </c>
      <c r="G358" s="1809" t="str">
        <f t="shared" ref="G358:L358" si="48">G338</f>
        <v>Col.6</v>
      </c>
      <c r="H358" s="1809" t="str">
        <f t="shared" si="48"/>
        <v>Col.7</v>
      </c>
      <c r="I358" s="1809" t="str">
        <f t="shared" si="48"/>
        <v>Col.8</v>
      </c>
      <c r="J358" s="1809" t="str">
        <f t="shared" si="48"/>
        <v>Col.9</v>
      </c>
      <c r="K358" s="1809" t="str">
        <f t="shared" si="48"/>
        <v>Col.10</v>
      </c>
      <c r="L358" s="1809" t="str">
        <f t="shared" si="48"/>
        <v>Col.11</v>
      </c>
      <c r="M358" s="184" t="s">
        <v>171</v>
      </c>
      <c r="N358" s="1140"/>
      <c r="O358" s="184"/>
      <c r="P358" s="1140"/>
      <c r="Q358" s="1140"/>
      <c r="R358" s="1140"/>
      <c r="S358" s="1140"/>
      <c r="T358" s="1651"/>
      <c r="W358" s="2192" t="str">
        <f t="shared" si="43"/>
        <v>►</v>
      </c>
      <c r="X358" s="2184"/>
      <c r="Z358" s="2168" cm="1">
        <f t="array" ref="Z358">SUMPRODUCT(LEN(AA358:AG358))</f>
        <v>0</v>
      </c>
      <c r="AA358" s="2169"/>
      <c r="AB358" s="2169"/>
      <c r="AC358" s="2169"/>
      <c r="AD358" s="2169"/>
      <c r="AE358" s="2169"/>
      <c r="AF358" s="2169"/>
      <c r="AG358" s="2171"/>
      <c r="AH358" s="1659" t="s">
        <v>22</v>
      </c>
      <c r="CG358" s="3">
        <v>1</v>
      </c>
    </row>
    <row r="359" spans="2:85" ht="21" customHeight="1">
      <c r="B359" s="1810" t="s">
        <v>11</v>
      </c>
      <c r="C359" s="1811" t="str">
        <f>C337</f>
        <v xml:space="preserve">B BEIGNETS D'ACACIA | pâtisserie--Beignets|  </v>
      </c>
      <c r="D359" s="1684">
        <f>D337</f>
        <v>6</v>
      </c>
      <c r="E359" s="1685" t="str">
        <f>E337</f>
        <v>couverts</v>
      </c>
      <c r="F359" s="1686" t="str">
        <f>F337</f>
        <v>Recette mère ► Beignets d'acacia</v>
      </c>
      <c r="G359" s="1812"/>
      <c r="H359" s="1812"/>
      <c r="I359" s="1812"/>
      <c r="J359" s="1812"/>
      <c r="K359" s="1812"/>
      <c r="L359" s="1813" t="s">
        <v>8456</v>
      </c>
      <c r="M359" s="1814" t="s">
        <v>855</v>
      </c>
      <c r="N359" s="1815"/>
      <c r="O359" s="1815"/>
      <c r="P359" s="607"/>
      <c r="Q359" s="607"/>
      <c r="R359" s="607"/>
      <c r="S359" s="608" t="s">
        <v>172</v>
      </c>
      <c r="T359" s="1816" t="s">
        <v>173</v>
      </c>
      <c r="W359" s="2417" t="str">
        <f t="shared" si="43"/>
        <v>A</v>
      </c>
      <c r="X359" s="2184"/>
      <c r="Z359" s="2168" cm="1">
        <f t="array" ref="Z359">SUMPRODUCT(LEN(AA359:AG359))</f>
        <v>0</v>
      </c>
      <c r="AA359" s="2169"/>
      <c r="AB359" s="2169"/>
      <c r="AC359" s="2169"/>
      <c r="AD359" s="2169"/>
      <c r="AE359" s="2169"/>
      <c r="AF359" s="2169"/>
      <c r="AG359" s="2171"/>
      <c r="AH359" s="1659" t="s">
        <v>22</v>
      </c>
      <c r="CG359" s="3">
        <v>1</v>
      </c>
    </row>
    <row r="360" spans="2:85" ht="21" customHeight="1">
      <c r="B360" s="1810" t="s">
        <v>11</v>
      </c>
      <c r="C360" s="190" t="str">
        <f>C337</f>
        <v xml:space="preserve">B BEIGNETS D'ACACIA | pâtisserie--Beignets|  </v>
      </c>
      <c r="D360" s="190">
        <f>D337</f>
        <v>6</v>
      </c>
      <c r="E360" s="191" t="str">
        <f>E337</f>
        <v>couverts</v>
      </c>
      <c r="F360" s="192" t="str">
        <f>F337</f>
        <v>Recette mère ► Beignets d'acacia</v>
      </c>
      <c r="G360" s="533"/>
      <c r="H360" s="533"/>
      <c r="I360" s="533"/>
      <c r="J360" s="533"/>
      <c r="K360" s="1817"/>
      <c r="L360" s="1818">
        <v>0</v>
      </c>
      <c r="M360" s="1819" t="s">
        <v>8461</v>
      </c>
      <c r="N360" s="1644"/>
      <c r="O360" s="1644"/>
      <c r="P360" s="9"/>
      <c r="Q360" s="9"/>
      <c r="R360" s="9"/>
      <c r="S360" s="1650" t="s">
        <v>176</v>
      </c>
      <c r="T360" s="1647" t="s">
        <v>173</v>
      </c>
      <c r="W360" s="2417" t="str">
        <f t="shared" si="43"/>
        <v>A</v>
      </c>
      <c r="X360" s="2184"/>
      <c r="Z360" s="2168" cm="1">
        <f t="array" ref="Z360">SUMPRODUCT(LEN(AA360:AG360))</f>
        <v>0</v>
      </c>
      <c r="AA360" s="2169"/>
      <c r="AB360" s="2169"/>
      <c r="AC360" s="2169"/>
      <c r="AD360" s="2169"/>
      <c r="AE360" s="2169"/>
      <c r="AF360" s="2169"/>
      <c r="AG360" s="2171"/>
      <c r="AH360" s="1659" t="s">
        <v>22</v>
      </c>
      <c r="CG360" s="3">
        <v>1</v>
      </c>
    </row>
    <row r="361" spans="2:85" ht="21" customHeight="1">
      <c r="B361" s="1820" t="str">
        <f t="shared" ref="B361:B376" si="49">IF(OR(M361&lt;&gt; "",N361&lt;&gt;"",O361&lt;&gt;""),"A", "►")</f>
        <v>A</v>
      </c>
      <c r="C361" s="190" t="str">
        <f>C337</f>
        <v xml:space="preserve">B BEIGNETS D'ACACIA | pâtisserie--Beignets|  </v>
      </c>
      <c r="D361" s="190">
        <f>D337</f>
        <v>6</v>
      </c>
      <c r="E361" s="191" t="str">
        <f>E337</f>
        <v>couverts</v>
      </c>
      <c r="F361" s="192" t="str">
        <f>F337</f>
        <v>Recette mère ► Beignets d'acacia</v>
      </c>
      <c r="G361" s="533"/>
      <c r="H361" s="533"/>
      <c r="I361" s="533"/>
      <c r="J361" s="533"/>
      <c r="K361" s="1817"/>
      <c r="L361" s="1821">
        <f>IF(ISBLANK(M361),"",LARGE(L360:L360,1)+1)</f>
        <v>1</v>
      </c>
      <c r="M361" s="1822" t="s">
        <v>8462</v>
      </c>
      <c r="N361" s="1822"/>
      <c r="O361" s="1822"/>
      <c r="P361" s="1644"/>
      <c r="Q361" s="1644"/>
      <c r="R361" s="1644"/>
      <c r="S361" s="1644"/>
      <c r="T361" s="1645"/>
      <c r="W361" s="2192" t="str">
        <f t="shared" si="43"/>
        <v>A</v>
      </c>
      <c r="X361" s="2184"/>
      <c r="Z361" s="2168" cm="1">
        <f t="array" ref="Z361">SUMPRODUCT(LEN(AA361:AG361))</f>
        <v>0</v>
      </c>
      <c r="AA361" s="2169"/>
      <c r="AB361" s="2169"/>
      <c r="AC361" s="2169"/>
      <c r="AD361" s="2169"/>
      <c r="AE361" s="2169"/>
      <c r="AF361" s="2169"/>
      <c r="AG361" s="2171"/>
      <c r="AH361" s="1659" t="s">
        <v>22</v>
      </c>
      <c r="CG361" s="3">
        <v>1</v>
      </c>
    </row>
    <row r="362" spans="2:85" ht="21" customHeight="1">
      <c r="B362" s="1820" t="str">
        <f t="shared" si="49"/>
        <v>A</v>
      </c>
      <c r="C362" s="190" t="str">
        <f>C337</f>
        <v xml:space="preserve">B BEIGNETS D'ACACIA | pâtisserie--Beignets|  </v>
      </c>
      <c r="D362" s="190">
        <f>D337</f>
        <v>6</v>
      </c>
      <c r="E362" s="191" t="str">
        <f>E337</f>
        <v>couverts</v>
      </c>
      <c r="F362" s="192" t="str">
        <f>F337</f>
        <v>Recette mère ► Beignets d'acacia</v>
      </c>
      <c r="G362" s="533"/>
      <c r="H362" s="533"/>
      <c r="I362" s="533"/>
      <c r="J362" s="533"/>
      <c r="K362" s="1817"/>
      <c r="L362" s="1821">
        <f>IF(ISBLANK(M362),"",LARGE(L360:L361,1)+1)</f>
        <v>2</v>
      </c>
      <c r="M362" s="1822" t="s">
        <v>8463</v>
      </c>
      <c r="N362" s="1822"/>
      <c r="O362" s="1822"/>
      <c r="P362" s="1644"/>
      <c r="Q362" s="1644"/>
      <c r="R362" s="1644"/>
      <c r="S362" s="1644"/>
      <c r="T362" s="1645"/>
      <c r="W362" s="2192" t="str">
        <f t="shared" si="43"/>
        <v>A</v>
      </c>
      <c r="X362" s="2184"/>
      <c r="Z362" s="2168" cm="1">
        <f t="array" ref="Z362">SUMPRODUCT(LEN(AA362:AG362))</f>
        <v>0</v>
      </c>
      <c r="AA362" s="2169"/>
      <c r="AB362" s="2169"/>
      <c r="AC362" s="2169"/>
      <c r="AD362" s="2169"/>
      <c r="AE362" s="2169"/>
      <c r="AF362" s="2169"/>
      <c r="AG362" s="2171"/>
      <c r="AH362" s="1659" t="s">
        <v>22</v>
      </c>
      <c r="CG362" s="3">
        <v>1</v>
      </c>
    </row>
    <row r="363" spans="2:85" ht="21" customHeight="1">
      <c r="B363" s="1820" t="str">
        <f t="shared" si="49"/>
        <v>A</v>
      </c>
      <c r="C363" s="190" t="str">
        <f>C337</f>
        <v xml:space="preserve">B BEIGNETS D'ACACIA | pâtisserie--Beignets|  </v>
      </c>
      <c r="D363" s="190">
        <f>D337</f>
        <v>6</v>
      </c>
      <c r="E363" s="191" t="str">
        <f>E337</f>
        <v>couverts</v>
      </c>
      <c r="F363" s="192" t="str">
        <f>F337</f>
        <v>Recette mère ► Beignets d'acacia</v>
      </c>
      <c r="G363" s="533"/>
      <c r="H363" s="533"/>
      <c r="I363" s="533"/>
      <c r="J363" s="533"/>
      <c r="K363" s="1817"/>
      <c r="L363" s="1821">
        <f>IF(ISBLANK(M363),"",LARGE(L360:L362,1)+1)</f>
        <v>3</v>
      </c>
      <c r="M363" s="1822" t="s">
        <v>8464</v>
      </c>
      <c r="N363" s="1822"/>
      <c r="O363" s="1822"/>
      <c r="P363" s="1644"/>
      <c r="Q363" s="1644"/>
      <c r="R363" s="1644"/>
      <c r="S363" s="1644"/>
      <c r="T363" s="1645"/>
      <c r="W363" s="2192" t="str">
        <f t="shared" si="43"/>
        <v>A</v>
      </c>
      <c r="X363" s="2184"/>
      <c r="Z363" s="2168" cm="1">
        <f t="array" ref="Z363">SUMPRODUCT(LEN(AA363:AG363))</f>
        <v>0</v>
      </c>
      <c r="AA363" s="2169"/>
      <c r="AB363" s="2169"/>
      <c r="AC363" s="2169"/>
      <c r="AD363" s="2169"/>
      <c r="AE363" s="2169"/>
      <c r="AF363" s="2169"/>
      <c r="AG363" s="2171"/>
      <c r="AH363" s="1659" t="s">
        <v>22</v>
      </c>
      <c r="CG363" s="3">
        <v>1</v>
      </c>
    </row>
    <row r="364" spans="2:85" ht="21" customHeight="1">
      <c r="B364" s="1820" t="str">
        <f t="shared" si="49"/>
        <v>A</v>
      </c>
      <c r="C364" s="190" t="str">
        <f>C337</f>
        <v xml:space="preserve">B BEIGNETS D'ACACIA | pâtisserie--Beignets|  </v>
      </c>
      <c r="D364" s="190">
        <f>D337</f>
        <v>6</v>
      </c>
      <c r="E364" s="191" t="str">
        <f>E337</f>
        <v>couverts</v>
      </c>
      <c r="F364" s="192" t="str">
        <f>F337</f>
        <v>Recette mère ► Beignets d'acacia</v>
      </c>
      <c r="G364" s="533"/>
      <c r="H364" s="533"/>
      <c r="I364" s="533"/>
      <c r="J364" s="533"/>
      <c r="K364" s="1817"/>
      <c r="L364" s="1821">
        <f>IF(ISBLANK(M364),"",LARGE(L360:L363,1)+1)</f>
        <v>4</v>
      </c>
      <c r="M364" s="1822" t="s">
        <v>8465</v>
      </c>
      <c r="N364" s="1822"/>
      <c r="O364" s="1822"/>
      <c r="P364" s="1644"/>
      <c r="Q364" s="1644"/>
      <c r="R364" s="1644"/>
      <c r="S364" s="1644"/>
      <c r="T364" s="1645"/>
      <c r="W364" s="2192" t="str">
        <f t="shared" si="43"/>
        <v>A</v>
      </c>
      <c r="X364" s="2184"/>
      <c r="Z364" s="2168" cm="1">
        <f t="array" ref="Z364">SUMPRODUCT(LEN(AA364:AG364))</f>
        <v>0</v>
      </c>
      <c r="AA364" s="2169"/>
      <c r="AB364" s="2169"/>
      <c r="AC364" s="2169"/>
      <c r="AD364" s="2169"/>
      <c r="AE364" s="2169"/>
      <c r="AF364" s="2169"/>
      <c r="AG364" s="2171"/>
      <c r="AH364" s="1659" t="s">
        <v>22</v>
      </c>
      <c r="CG364" s="3">
        <v>1</v>
      </c>
    </row>
    <row r="365" spans="2:85" ht="21" customHeight="1">
      <c r="B365" s="1820" t="str">
        <f t="shared" si="49"/>
        <v>A</v>
      </c>
      <c r="C365" s="190" t="str">
        <f>C337</f>
        <v xml:space="preserve">B BEIGNETS D'ACACIA | pâtisserie--Beignets|  </v>
      </c>
      <c r="D365" s="190">
        <f>D337</f>
        <v>6</v>
      </c>
      <c r="E365" s="191" t="str">
        <f>E337</f>
        <v>couverts</v>
      </c>
      <c r="F365" s="192" t="str">
        <f>F337</f>
        <v>Recette mère ► Beignets d'acacia</v>
      </c>
      <c r="G365" s="533"/>
      <c r="H365" s="533"/>
      <c r="I365" s="533"/>
      <c r="J365" s="533"/>
      <c r="K365" s="1817"/>
      <c r="L365" s="1821" t="str">
        <f>IF(ISBLANK(M365),"",LARGE(L360:L364,1)+1)</f>
        <v/>
      </c>
      <c r="M365" s="1822"/>
      <c r="N365" s="1822" t="s">
        <v>8466</v>
      </c>
      <c r="O365" s="1822"/>
      <c r="P365" s="1644"/>
      <c r="Q365" s="1644"/>
      <c r="R365" s="1644"/>
      <c r="S365" s="1644"/>
      <c r="T365" s="1645"/>
      <c r="W365" s="2192" t="str">
        <f t="shared" si="43"/>
        <v>A</v>
      </c>
      <c r="X365" s="2184"/>
      <c r="Z365" s="2168" cm="1">
        <f t="array" ref="Z365">SUMPRODUCT(LEN(AA365:AG365))</f>
        <v>0</v>
      </c>
      <c r="AA365" s="2169"/>
      <c r="AB365" s="2169"/>
      <c r="AC365" s="2169"/>
      <c r="AD365" s="2169"/>
      <c r="AE365" s="2169"/>
      <c r="AF365" s="2169"/>
      <c r="AG365" s="2171"/>
      <c r="AH365" s="1659" t="s">
        <v>22</v>
      </c>
      <c r="CG365" s="3">
        <v>1</v>
      </c>
    </row>
    <row r="366" spans="2:85" ht="21" customHeight="1">
      <c r="B366" s="1820" t="str">
        <f t="shared" si="49"/>
        <v>A</v>
      </c>
      <c r="C366" s="190" t="str">
        <f>C337</f>
        <v xml:space="preserve">B BEIGNETS D'ACACIA | pâtisserie--Beignets|  </v>
      </c>
      <c r="D366" s="190">
        <f>D337</f>
        <v>6</v>
      </c>
      <c r="E366" s="191" t="str">
        <f>E337</f>
        <v>couverts</v>
      </c>
      <c r="F366" s="192" t="str">
        <f>F337</f>
        <v>Recette mère ► Beignets d'acacia</v>
      </c>
      <c r="G366" s="533"/>
      <c r="H366" s="533"/>
      <c r="I366" s="533"/>
      <c r="J366" s="533"/>
      <c r="K366" s="1817"/>
      <c r="L366" s="1821">
        <f>IF(ISBLANK(M366),"",LARGE(L360:L365,1)+1)</f>
        <v>5</v>
      </c>
      <c r="M366" s="1822" t="s">
        <v>8467</v>
      </c>
      <c r="N366" s="1822"/>
      <c r="O366" s="1822"/>
      <c r="P366" s="1644"/>
      <c r="Q366" s="1644"/>
      <c r="R366" s="1644"/>
      <c r="S366" s="1644"/>
      <c r="T366" s="1645"/>
      <c r="W366" s="2192" t="str">
        <f t="shared" si="43"/>
        <v>A</v>
      </c>
      <c r="X366" s="2184"/>
      <c r="Z366" s="2168" cm="1">
        <f t="array" ref="Z366">SUMPRODUCT(LEN(AA366:AG366))</f>
        <v>0</v>
      </c>
      <c r="AA366" s="2169"/>
      <c r="AB366" s="2169"/>
      <c r="AC366" s="2169"/>
      <c r="AD366" s="2169"/>
      <c r="AE366" s="2169"/>
      <c r="AF366" s="2169"/>
      <c r="AG366" s="2171"/>
      <c r="AH366" s="1659" t="s">
        <v>22</v>
      </c>
      <c r="CG366" s="3">
        <v>1</v>
      </c>
    </row>
    <row r="367" spans="2:85" ht="21" customHeight="1">
      <c r="B367" s="1820" t="str">
        <f t="shared" si="49"/>
        <v>A</v>
      </c>
      <c r="C367" s="190" t="str">
        <f>C337</f>
        <v xml:space="preserve">B BEIGNETS D'ACACIA | pâtisserie--Beignets|  </v>
      </c>
      <c r="D367" s="190">
        <f>D337</f>
        <v>6</v>
      </c>
      <c r="E367" s="191" t="str">
        <f>E337</f>
        <v>couverts</v>
      </c>
      <c r="F367" s="192" t="str">
        <f>F337</f>
        <v>Recette mère ► Beignets d'acacia</v>
      </c>
      <c r="G367" s="533"/>
      <c r="H367" s="533"/>
      <c r="I367" s="533"/>
      <c r="J367" s="533"/>
      <c r="K367" s="1817"/>
      <c r="L367" s="1821">
        <f>IF(ISBLANK(M367),"",LARGE(L360:L366,1)+1)</f>
        <v>6</v>
      </c>
      <c r="M367" s="1822" t="s">
        <v>8468</v>
      </c>
      <c r="N367" s="1822"/>
      <c r="O367" s="1822"/>
      <c r="P367" s="1644"/>
      <c r="Q367" s="1644"/>
      <c r="R367" s="1644"/>
      <c r="S367" s="1644"/>
      <c r="T367" s="1645"/>
      <c r="W367" s="2192" t="str">
        <f t="shared" si="43"/>
        <v>A</v>
      </c>
      <c r="X367" s="2184"/>
      <c r="Z367" s="2168" cm="1">
        <f t="array" ref="Z367">SUMPRODUCT(LEN(AA367:AG367))</f>
        <v>0</v>
      </c>
      <c r="AA367" s="2169"/>
      <c r="AB367" s="2169"/>
      <c r="AC367" s="2169"/>
      <c r="AD367" s="2169"/>
      <c r="AE367" s="2169"/>
      <c r="AF367" s="2169"/>
      <c r="AG367" s="2171"/>
      <c r="AH367" s="1659" t="s">
        <v>22</v>
      </c>
      <c r="CG367" s="3">
        <v>1</v>
      </c>
    </row>
    <row r="368" spans="2:85" ht="21" customHeight="1">
      <c r="B368" s="1820" t="str">
        <f t="shared" si="49"/>
        <v>A</v>
      </c>
      <c r="C368" s="190" t="str">
        <f>C337</f>
        <v xml:space="preserve">B BEIGNETS D'ACACIA | pâtisserie--Beignets|  </v>
      </c>
      <c r="D368" s="190">
        <f>D337</f>
        <v>6</v>
      </c>
      <c r="E368" s="191" t="str">
        <f>E337</f>
        <v>couverts</v>
      </c>
      <c r="F368" s="192" t="str">
        <f>F337</f>
        <v>Recette mère ► Beignets d'acacia</v>
      </c>
      <c r="G368" s="533"/>
      <c r="H368" s="533"/>
      <c r="I368" s="533"/>
      <c r="J368" s="533"/>
      <c r="K368" s="1817"/>
      <c r="L368" s="1821" t="str">
        <f>IF(ISBLANK(M368),"",LARGE(L360:L367,1)+1)</f>
        <v/>
      </c>
      <c r="M368" s="1822"/>
      <c r="N368" s="1822" t="s">
        <v>8469</v>
      </c>
      <c r="O368" s="1822"/>
      <c r="P368" s="1644"/>
      <c r="Q368" s="1644"/>
      <c r="R368" s="1644"/>
      <c r="S368" s="1644"/>
      <c r="T368" s="1645"/>
      <c r="W368" s="2192" t="str">
        <f t="shared" si="43"/>
        <v>A</v>
      </c>
      <c r="X368" s="2184"/>
      <c r="Z368" s="2168" cm="1">
        <f t="array" ref="Z368">SUMPRODUCT(LEN(AA368:AG368))</f>
        <v>0</v>
      </c>
      <c r="AA368" s="2169"/>
      <c r="AB368" s="2169"/>
      <c r="AC368" s="2169"/>
      <c r="AD368" s="2169"/>
      <c r="AE368" s="2169"/>
      <c r="AF368" s="2169"/>
      <c r="AG368" s="2171"/>
      <c r="AH368" s="1659" t="s">
        <v>22</v>
      </c>
      <c r="CG368" s="3">
        <v>1</v>
      </c>
    </row>
    <row r="369" spans="2:85" ht="21" customHeight="1">
      <c r="B369" s="1820" t="str">
        <f t="shared" si="49"/>
        <v>A</v>
      </c>
      <c r="C369" s="190" t="str">
        <f>C337</f>
        <v xml:space="preserve">B BEIGNETS D'ACACIA | pâtisserie--Beignets|  </v>
      </c>
      <c r="D369" s="190">
        <f>D337</f>
        <v>6</v>
      </c>
      <c r="E369" s="191" t="str">
        <f>E337</f>
        <v>couverts</v>
      </c>
      <c r="F369" s="192" t="str">
        <f>F337</f>
        <v>Recette mère ► Beignets d'acacia</v>
      </c>
      <c r="G369" s="533"/>
      <c r="H369" s="533"/>
      <c r="I369" s="533"/>
      <c r="J369" s="533"/>
      <c r="K369" s="1817"/>
      <c r="L369" s="1821">
        <f>IF(ISBLANK(M369),"",LARGE(L360:L368,1)+1)</f>
        <v>7</v>
      </c>
      <c r="M369" s="1822" t="s">
        <v>8470</v>
      </c>
      <c r="N369" s="1822"/>
      <c r="O369" s="1822"/>
      <c r="P369" s="1644"/>
      <c r="Q369" s="1644"/>
      <c r="R369" s="1644"/>
      <c r="S369" s="1644"/>
      <c r="T369" s="1645"/>
      <c r="W369" s="2192" t="str">
        <f t="shared" si="43"/>
        <v>A</v>
      </c>
      <c r="X369" s="2184"/>
      <c r="Z369" s="2168" cm="1">
        <f t="array" ref="Z369">SUMPRODUCT(LEN(AA369:AG369))</f>
        <v>0</v>
      </c>
      <c r="AA369" s="2169"/>
      <c r="AB369" s="2169"/>
      <c r="AC369" s="2169"/>
      <c r="AD369" s="2169"/>
      <c r="AE369" s="2169"/>
      <c r="AF369" s="2169"/>
      <c r="AG369" s="2171"/>
      <c r="AH369" s="1659" t="s">
        <v>22</v>
      </c>
      <c r="CG369" s="3">
        <v>1</v>
      </c>
    </row>
    <row r="370" spans="2:85" ht="21" customHeight="1">
      <c r="B370" s="1820" t="str">
        <f t="shared" si="49"/>
        <v>A</v>
      </c>
      <c r="C370" s="190" t="str">
        <f>C337</f>
        <v xml:space="preserve">B BEIGNETS D'ACACIA | pâtisserie--Beignets|  </v>
      </c>
      <c r="D370" s="190">
        <f>D337</f>
        <v>6</v>
      </c>
      <c r="E370" s="191" t="str">
        <f>E337</f>
        <v>couverts</v>
      </c>
      <c r="F370" s="192" t="str">
        <f>F337</f>
        <v>Recette mère ► Beignets d'acacia</v>
      </c>
      <c r="G370" s="533"/>
      <c r="H370" s="533"/>
      <c r="I370" s="533"/>
      <c r="J370" s="533"/>
      <c r="K370" s="1817"/>
      <c r="L370" s="1821">
        <f>IF(ISBLANK(M370),"",LARGE(L360:L369,1)+1)</f>
        <v>8</v>
      </c>
      <c r="M370" s="1822" t="s">
        <v>8471</v>
      </c>
      <c r="N370" s="1822"/>
      <c r="O370" s="1822"/>
      <c r="P370" s="1644"/>
      <c r="Q370" s="1644"/>
      <c r="R370" s="1644"/>
      <c r="S370" s="1644"/>
      <c r="T370" s="1645"/>
      <c r="W370" s="2192" t="str">
        <f t="shared" si="43"/>
        <v>A</v>
      </c>
      <c r="X370" s="2184"/>
      <c r="Z370" s="2168" cm="1">
        <f t="array" ref="Z370">SUMPRODUCT(LEN(AA370:AG370))</f>
        <v>0</v>
      </c>
      <c r="AA370" s="2169"/>
      <c r="AB370" s="2169"/>
      <c r="AC370" s="2169"/>
      <c r="AD370" s="2169"/>
      <c r="AE370" s="2169"/>
      <c r="AF370" s="2169"/>
      <c r="AG370" s="2171"/>
      <c r="AH370" s="1659" t="s">
        <v>22</v>
      </c>
      <c r="CG370" s="3">
        <v>1</v>
      </c>
    </row>
    <row r="371" spans="2:85" ht="21" customHeight="1">
      <c r="B371" s="1820" t="str">
        <f t="shared" si="49"/>
        <v>►</v>
      </c>
      <c r="C371" s="190" t="str">
        <f>C337</f>
        <v xml:space="preserve">B BEIGNETS D'ACACIA | pâtisserie--Beignets|  </v>
      </c>
      <c r="D371" s="190">
        <f>D337</f>
        <v>6</v>
      </c>
      <c r="E371" s="191" t="str">
        <f>E337</f>
        <v>couverts</v>
      </c>
      <c r="F371" s="192" t="str">
        <f>F337</f>
        <v>Recette mère ► Beignets d'acacia</v>
      </c>
      <c r="G371" s="533"/>
      <c r="H371" s="533"/>
      <c r="I371" s="533"/>
      <c r="J371" s="533"/>
      <c r="K371" s="1817"/>
      <c r="L371" s="1821" t="str">
        <f>IF(ISBLANK(M371),"",LARGE(L360:L370,1)+1)</f>
        <v/>
      </c>
      <c r="M371" s="1822"/>
      <c r="N371" s="1822"/>
      <c r="O371" s="1822"/>
      <c r="P371" s="1644"/>
      <c r="Q371" s="1644"/>
      <c r="R371" s="1644"/>
      <c r="S371" s="1644"/>
      <c r="T371" s="1645"/>
      <c r="W371" s="2192" t="str">
        <f t="shared" si="43"/>
        <v>►</v>
      </c>
      <c r="X371" s="2184"/>
      <c r="Z371" s="2168" cm="1">
        <f t="array" ref="Z371">SUMPRODUCT(LEN(AA371:AG371))</f>
        <v>0</v>
      </c>
      <c r="AA371" s="2169"/>
      <c r="AB371" s="2169"/>
      <c r="AC371" s="2169"/>
      <c r="AD371" s="2169"/>
      <c r="AE371" s="2169"/>
      <c r="AF371" s="2169"/>
      <c r="AG371" s="2171"/>
      <c r="AH371" s="1659" t="s">
        <v>22</v>
      </c>
      <c r="CG371" s="3">
        <v>1</v>
      </c>
    </row>
    <row r="372" spans="2:85" ht="21" customHeight="1">
      <c r="B372" s="1820" t="str">
        <f t="shared" si="49"/>
        <v>►</v>
      </c>
      <c r="C372" s="190" t="str">
        <f>C337</f>
        <v xml:space="preserve">B BEIGNETS D'ACACIA | pâtisserie--Beignets|  </v>
      </c>
      <c r="D372" s="190">
        <f>D337</f>
        <v>6</v>
      </c>
      <c r="E372" s="191" t="str">
        <f>E337</f>
        <v>couverts</v>
      </c>
      <c r="F372" s="192" t="str">
        <f>F337</f>
        <v>Recette mère ► Beignets d'acacia</v>
      </c>
      <c r="G372" s="533"/>
      <c r="H372" s="533"/>
      <c r="I372" s="533"/>
      <c r="J372" s="533"/>
      <c r="K372" s="1817"/>
      <c r="L372" s="1821" t="str">
        <f>IF(ISBLANK(M372),"",LARGE(L360:L371,1)+1)</f>
        <v/>
      </c>
      <c r="M372" s="1822"/>
      <c r="N372" s="1822"/>
      <c r="O372" s="1822"/>
      <c r="P372" s="1644"/>
      <c r="Q372" s="1644"/>
      <c r="R372" s="1644"/>
      <c r="S372" s="1644"/>
      <c r="T372" s="1645"/>
      <c r="W372" s="2192" t="str">
        <f t="shared" si="43"/>
        <v>►</v>
      </c>
      <c r="X372" s="2184"/>
      <c r="Z372" s="2168" cm="1">
        <f t="array" ref="Z372">SUMPRODUCT(LEN(AA372:AG372))</f>
        <v>0</v>
      </c>
      <c r="AA372" s="2169"/>
      <c r="AB372" s="2169"/>
      <c r="AC372" s="2169"/>
      <c r="AD372" s="2169"/>
      <c r="AE372" s="2169"/>
      <c r="AF372" s="2169"/>
      <c r="AG372" s="2171"/>
      <c r="AH372" s="1659" t="s">
        <v>22</v>
      </c>
      <c r="CG372" s="3">
        <v>1</v>
      </c>
    </row>
    <row r="373" spans="2:85" ht="21" customHeight="1">
      <c r="B373" s="1820" t="str">
        <f t="shared" si="49"/>
        <v>►</v>
      </c>
      <c r="C373" s="190" t="str">
        <f>C337</f>
        <v xml:space="preserve">B BEIGNETS D'ACACIA | pâtisserie--Beignets|  </v>
      </c>
      <c r="D373" s="190">
        <f>D337</f>
        <v>6</v>
      </c>
      <c r="E373" s="191" t="str">
        <f>E337</f>
        <v>couverts</v>
      </c>
      <c r="F373" s="192" t="str">
        <f>F337</f>
        <v>Recette mère ► Beignets d'acacia</v>
      </c>
      <c r="G373" s="533"/>
      <c r="H373" s="533"/>
      <c r="I373" s="533"/>
      <c r="J373" s="533"/>
      <c r="K373" s="1817"/>
      <c r="L373" s="1821" t="str">
        <f>IF(ISBLANK(M373),"",LARGE(L360:L372,1)+1)</f>
        <v/>
      </c>
      <c r="M373" s="1822"/>
      <c r="N373" s="1822"/>
      <c r="O373" s="1822"/>
      <c r="P373" s="1644"/>
      <c r="Q373" s="1644"/>
      <c r="R373" s="1644"/>
      <c r="S373" s="1644"/>
      <c r="T373" s="1645"/>
      <c r="W373" s="2192" t="str">
        <f t="shared" si="43"/>
        <v>►</v>
      </c>
      <c r="X373" s="2184"/>
      <c r="Z373" s="2168" cm="1">
        <f t="array" ref="Z373">SUMPRODUCT(LEN(AA373:AG373))</f>
        <v>0</v>
      </c>
      <c r="AA373" s="2169"/>
      <c r="AB373" s="2169"/>
      <c r="AC373" s="2169"/>
      <c r="AD373" s="2169"/>
      <c r="AE373" s="2169"/>
      <c r="AF373" s="2169"/>
      <c r="AG373" s="2171"/>
      <c r="AH373" s="1659" t="s">
        <v>22</v>
      </c>
      <c r="CG373" s="3">
        <v>1</v>
      </c>
    </row>
    <row r="374" spans="2:85" ht="21" customHeight="1">
      <c r="B374" s="1820" t="str">
        <f t="shared" si="49"/>
        <v>►</v>
      </c>
      <c r="C374" s="190" t="str">
        <f>C337</f>
        <v xml:space="preserve">B BEIGNETS D'ACACIA | pâtisserie--Beignets|  </v>
      </c>
      <c r="D374" s="190">
        <f>D337</f>
        <v>6</v>
      </c>
      <c r="E374" s="191" t="str">
        <f>E337</f>
        <v>couverts</v>
      </c>
      <c r="F374" s="192" t="str">
        <f>F337</f>
        <v>Recette mère ► Beignets d'acacia</v>
      </c>
      <c r="G374" s="533"/>
      <c r="H374" s="533"/>
      <c r="I374" s="533"/>
      <c r="J374" s="533"/>
      <c r="K374" s="1817"/>
      <c r="L374" s="1821" t="str">
        <f>IF(ISBLANK(M374),"",LARGE(L360:L373,1)+1)</f>
        <v/>
      </c>
      <c r="M374" s="1822"/>
      <c r="N374" s="1822"/>
      <c r="O374" s="1822"/>
      <c r="P374" s="1644"/>
      <c r="Q374" s="1644"/>
      <c r="R374" s="1644"/>
      <c r="S374" s="1644"/>
      <c r="T374" s="1645"/>
      <c r="W374" s="2192" t="str">
        <f t="shared" si="43"/>
        <v>►</v>
      </c>
      <c r="X374" s="2184"/>
      <c r="Z374" s="2168" cm="1">
        <f t="array" ref="Z374">SUMPRODUCT(LEN(AA374:AG374))</f>
        <v>0</v>
      </c>
      <c r="AA374" s="2169"/>
      <c r="AB374" s="2169"/>
      <c r="AC374" s="2169"/>
      <c r="AD374" s="2169"/>
      <c r="AE374" s="2169"/>
      <c r="AF374" s="2169"/>
      <c r="AG374" s="2171"/>
      <c r="AH374" s="1659" t="s">
        <v>22</v>
      </c>
      <c r="CG374" s="3">
        <v>1</v>
      </c>
    </row>
    <row r="375" spans="2:85" ht="21" customHeight="1">
      <c r="B375" s="1820" t="str">
        <f t="shared" si="49"/>
        <v>►</v>
      </c>
      <c r="C375" s="190" t="str">
        <f>C337</f>
        <v xml:space="preserve">B BEIGNETS D'ACACIA | pâtisserie--Beignets|  </v>
      </c>
      <c r="D375" s="190">
        <f>D337</f>
        <v>6</v>
      </c>
      <c r="E375" s="191" t="str">
        <f>E337</f>
        <v>couverts</v>
      </c>
      <c r="F375" s="192" t="str">
        <f>F337</f>
        <v>Recette mère ► Beignets d'acacia</v>
      </c>
      <c r="G375" s="533"/>
      <c r="H375" s="533"/>
      <c r="I375" s="533"/>
      <c r="J375" s="533"/>
      <c r="K375" s="1817"/>
      <c r="L375" s="1821" t="str">
        <f>IF(ISBLANK(M375),"",LARGE(L360:L374,1)+1)</f>
        <v/>
      </c>
      <c r="M375" s="1822"/>
      <c r="N375" s="1822"/>
      <c r="O375" s="1822"/>
      <c r="P375" s="1644"/>
      <c r="Q375" s="1644"/>
      <c r="R375" s="1644"/>
      <c r="S375" s="1644"/>
      <c r="T375" s="1645"/>
      <c r="W375" s="2192" t="str">
        <f t="shared" si="43"/>
        <v>►</v>
      </c>
      <c r="X375" s="2184"/>
      <c r="Z375" s="2168" cm="1">
        <f t="array" ref="Z375">SUMPRODUCT(LEN(AA375:AG375))</f>
        <v>0</v>
      </c>
      <c r="AA375" s="2169"/>
      <c r="AB375" s="2169"/>
      <c r="AC375" s="2169"/>
      <c r="AD375" s="2169"/>
      <c r="AE375" s="2169"/>
      <c r="AF375" s="2169"/>
      <c r="AG375" s="2171"/>
      <c r="AH375" s="1659" t="s">
        <v>22</v>
      </c>
      <c r="CG375" s="3">
        <v>1</v>
      </c>
    </row>
    <row r="376" spans="2:85" ht="21" customHeight="1">
      <c r="B376" s="1820" t="str">
        <f t="shared" si="49"/>
        <v>►</v>
      </c>
      <c r="C376" s="190" t="str">
        <f>C337</f>
        <v xml:space="preserve">B BEIGNETS D'ACACIA | pâtisserie--Beignets|  </v>
      </c>
      <c r="D376" s="190">
        <f>D337</f>
        <v>6</v>
      </c>
      <c r="E376" s="191" t="str">
        <f>E337</f>
        <v>couverts</v>
      </c>
      <c r="F376" s="192" t="str">
        <f>F337</f>
        <v>Recette mère ► Beignets d'acacia</v>
      </c>
      <c r="G376" s="533"/>
      <c r="H376" s="533"/>
      <c r="I376" s="533"/>
      <c r="J376" s="533"/>
      <c r="K376" s="1817"/>
      <c r="L376" s="1823" t="str">
        <f>IF(ISBLANK(M376),"",LARGE(L360:L375,1)+1)</f>
        <v/>
      </c>
      <c r="M376" s="1824"/>
      <c r="N376" s="1824"/>
      <c r="O376" s="1824"/>
      <c r="P376" s="1825"/>
      <c r="Q376" s="1825"/>
      <c r="R376" s="1825"/>
      <c r="S376" s="1825"/>
      <c r="T376" s="1826"/>
      <c r="W376" s="2192" t="str">
        <f t="shared" si="43"/>
        <v>►</v>
      </c>
      <c r="X376" s="2184"/>
      <c r="Z376" s="2168" cm="1">
        <f t="array" ref="Z376">SUMPRODUCT(LEN(AA376:AG376))</f>
        <v>0</v>
      </c>
      <c r="AA376" s="2169"/>
      <c r="AB376" s="2169"/>
      <c r="AC376" s="2169"/>
      <c r="AD376" s="2169"/>
      <c r="AE376" s="2169"/>
      <c r="AF376" s="2169"/>
      <c r="AG376" s="2171"/>
      <c r="AH376" s="1659" t="s">
        <v>22</v>
      </c>
      <c r="CG376" s="3">
        <v>1</v>
      </c>
    </row>
    <row r="377" spans="2:85" ht="21" customHeight="1" thickBot="1">
      <c r="B377" s="1820" t="str">
        <f>IF(OR(G377&lt;&gt;"",H377&lt;&gt; "",I377&lt;&gt;"",J377&lt;&gt;""),"A", "►")</f>
        <v>A</v>
      </c>
      <c r="C377" s="190" t="str">
        <f>C337</f>
        <v xml:space="preserve">B BEIGNETS D'ACACIA | pâtisserie--Beignets|  </v>
      </c>
      <c r="D377" s="190">
        <f>D337</f>
        <v>6</v>
      </c>
      <c r="E377" s="191" t="str">
        <f>E337</f>
        <v>couverts</v>
      </c>
      <c r="F377" s="192" t="str">
        <f>F337</f>
        <v>Recette mère ► Beignets d'acacia</v>
      </c>
      <c r="G377" s="201"/>
      <c r="H377" s="1827" t="s">
        <v>216</v>
      </c>
      <c r="I377" s="206" t="s">
        <v>1419</v>
      </c>
      <c r="J377" s="206"/>
      <c r="K377" s="206"/>
      <c r="L377" s="206"/>
      <c r="M377" s="206"/>
      <c r="N377" s="206"/>
      <c r="O377" s="206"/>
      <c r="P377" s="206"/>
      <c r="Q377" s="206"/>
      <c r="R377" s="206"/>
      <c r="S377" s="206"/>
      <c r="T377" s="1145"/>
      <c r="W377" s="2192" t="str">
        <f t="shared" si="43"/>
        <v>A</v>
      </c>
      <c r="X377" s="2184"/>
      <c r="Z377" s="2168" cm="1">
        <f t="array" ref="Z377">SUMPRODUCT(LEN(AA377:AG377))</f>
        <v>0</v>
      </c>
      <c r="AA377" s="2169"/>
      <c r="AB377" s="2169"/>
      <c r="AC377" s="2169"/>
      <c r="AD377" s="2169"/>
      <c r="AE377" s="2169"/>
      <c r="AF377" s="2169"/>
      <c r="AG377" s="2171"/>
      <c r="AH377" s="1659" t="s">
        <v>22</v>
      </c>
      <c r="CG377" s="3">
        <v>1</v>
      </c>
    </row>
    <row r="378" spans="2:85" ht="21" customHeight="1">
      <c r="B378" s="1820" t="str">
        <f>IF(OR(G378&lt;&gt;"",H378&lt;&gt; "",I378&lt;&gt;"",J378&lt;&gt;""),"A", "►")</f>
        <v>►</v>
      </c>
      <c r="C378" s="190" t="str">
        <f>C337</f>
        <v xml:space="preserve">B BEIGNETS D'ACACIA | pâtisserie--Beignets|  </v>
      </c>
      <c r="D378" s="190">
        <f>D337</f>
        <v>6</v>
      </c>
      <c r="E378" s="191" t="str">
        <f>E337</f>
        <v>couverts</v>
      </c>
      <c r="F378" s="192" t="str">
        <f>F337</f>
        <v>Recette mère ► Beignets d'acacia</v>
      </c>
      <c r="G378" s="1828"/>
      <c r="H378" s="1829"/>
      <c r="I378" s="1829"/>
      <c r="J378" s="1829"/>
      <c r="K378" s="1829"/>
      <c r="L378" s="1829"/>
      <c r="M378" s="1830" t="s">
        <v>205</v>
      </c>
      <c r="N378" s="235"/>
      <c r="O378" s="235"/>
      <c r="P378" s="235"/>
      <c r="Q378" s="235"/>
      <c r="R378" s="235"/>
      <c r="S378" s="235"/>
      <c r="T378" s="1146"/>
      <c r="W378" s="2192" t="str">
        <f t="shared" si="43"/>
        <v>►</v>
      </c>
      <c r="X378" s="2184"/>
      <c r="Z378" s="2168" cm="1">
        <f t="array" ref="Z378">SUMPRODUCT(LEN(AA378:AG378))</f>
        <v>0</v>
      </c>
      <c r="AA378" s="2169"/>
      <c r="AB378" s="2169"/>
      <c r="AC378" s="2169"/>
      <c r="AD378" s="2169"/>
      <c r="AE378" s="2169"/>
      <c r="AF378" s="2169"/>
      <c r="AG378" s="2171"/>
      <c r="AH378" s="1659" t="s">
        <v>22</v>
      </c>
      <c r="CG378" s="3">
        <v>1</v>
      </c>
    </row>
    <row r="379" spans="2:85" ht="21" customHeight="1">
      <c r="B379" s="1820" t="s">
        <v>16</v>
      </c>
      <c r="C379" s="190" t="str">
        <f>C337</f>
        <v xml:space="preserve">B BEIGNETS D'ACACIA | pâtisserie--Beignets|  </v>
      </c>
      <c r="D379" s="190">
        <f>D337</f>
        <v>6</v>
      </c>
      <c r="E379" s="191" t="str">
        <f>E337</f>
        <v>couverts</v>
      </c>
      <c r="F379" s="192" t="str">
        <f>F337</f>
        <v>Recette mère ► Beignets d'acacia</v>
      </c>
      <c r="G379" s="1147"/>
      <c r="H379" s="1147"/>
      <c r="I379" s="1147" t="s">
        <v>209</v>
      </c>
      <c r="J379" s="239" t="s">
        <v>8458</v>
      </c>
      <c r="K379" s="531"/>
      <c r="L379" s="531"/>
      <c r="M379" s="531"/>
      <c r="N379" s="531"/>
      <c r="O379" s="531"/>
      <c r="P379" s="531"/>
      <c r="Q379" s="531"/>
      <c r="R379" s="531"/>
      <c r="S379" s="9"/>
      <c r="T379" s="41"/>
      <c r="W379" s="2192" t="str">
        <f t="shared" si="43"/>
        <v>►</v>
      </c>
      <c r="X379" s="2184"/>
      <c r="Z379" s="2168" cm="1">
        <f t="array" ref="Z379">SUMPRODUCT(LEN(AA379:AG379))</f>
        <v>0</v>
      </c>
      <c r="AA379" s="2169"/>
      <c r="AB379" s="2169"/>
      <c r="AC379" s="2169"/>
      <c r="AD379" s="2169"/>
      <c r="AE379" s="2169"/>
      <c r="AF379" s="2169"/>
      <c r="AG379" s="2171"/>
      <c r="AH379" s="1659" t="s">
        <v>22</v>
      </c>
      <c r="CG379" s="3">
        <v>1</v>
      </c>
    </row>
    <row r="380" spans="2:85" ht="21" customHeight="1">
      <c r="B380" s="1831" t="s">
        <v>11</v>
      </c>
      <c r="C380" s="243" t="str">
        <f>C337</f>
        <v xml:space="preserve">B BEIGNETS D'ACACIA | pâtisserie--Beignets|  </v>
      </c>
      <c r="D380" s="243">
        <f>D337</f>
        <v>6</v>
      </c>
      <c r="E380" s="244" t="str">
        <f>E337</f>
        <v>couverts</v>
      </c>
      <c r="F380" s="245" t="str">
        <f>F337</f>
        <v>Recette mère ► Beignets d'acacia</v>
      </c>
      <c r="G380" s="246" t="s">
        <v>8459</v>
      </c>
      <c r="H380" s="247"/>
      <c r="I380" s="248"/>
      <c r="J380" s="249"/>
      <c r="K380" s="248"/>
      <c r="L380" s="248"/>
      <c r="M380" s="248"/>
      <c r="N380" s="248"/>
      <c r="O380" s="248"/>
      <c r="P380" s="248"/>
      <c r="Q380" s="248"/>
      <c r="R380" s="248"/>
      <c r="S380" s="248"/>
      <c r="T380" s="604"/>
      <c r="W380" s="2417" t="str">
        <f t="shared" si="43"/>
        <v>A</v>
      </c>
      <c r="X380" s="2184"/>
      <c r="Z380" s="2168" cm="1">
        <f t="array" ref="Z380">SUMPRODUCT(LEN(AA380:AG380))</f>
        <v>0</v>
      </c>
      <c r="AA380" s="2169"/>
      <c r="AB380" s="2169"/>
      <c r="AC380" s="2169"/>
      <c r="AD380" s="2169"/>
      <c r="AE380" s="2169"/>
      <c r="AF380" s="2169"/>
      <c r="AG380" s="2171"/>
      <c r="AH380" s="1659" t="s">
        <v>22</v>
      </c>
      <c r="CG380" s="3">
        <v>1</v>
      </c>
    </row>
    <row r="381" spans="2:85" ht="21" customHeight="1" thickBot="1">
      <c r="B381" s="1832" t="s">
        <v>11</v>
      </c>
      <c r="C381" s="1833"/>
      <c r="D381" s="1833"/>
      <c r="E381" s="1833"/>
      <c r="F381" s="1834"/>
      <c r="G381" s="1827" t="s">
        <v>216</v>
      </c>
      <c r="H381" s="1835" t="str">
        <f ca="1">CELL("nomfichier")</f>
        <v>D:\Données\1.UPRT\0-UPRT.fait\1-UPRT.FR-SITE-WEB\ff-fiches-fabrications\ff.fiches.fabrication.2023\ffr.restaurant.2023\[ff.FICHE.TRILINGUE.19.COLONNES.01.12.2025.xlsx]Nota.ES</v>
      </c>
      <c r="I381" s="1836"/>
      <c r="J381" s="1836"/>
      <c r="K381" s="1836"/>
      <c r="L381" s="1836"/>
      <c r="M381" s="1836"/>
      <c r="N381" s="1836"/>
      <c r="O381" s="1836"/>
      <c r="P381" s="1836"/>
      <c r="Q381" s="1836"/>
      <c r="R381" s="1836"/>
      <c r="S381" s="1836"/>
      <c r="T381" s="1837"/>
      <c r="W381" s="2418" t="str">
        <f t="shared" si="43"/>
        <v>A</v>
      </c>
      <c r="X381" s="2184"/>
      <c r="Z381" s="2203">
        <v>9</v>
      </c>
      <c r="AA381" s="2204">
        <v>12</v>
      </c>
      <c r="AB381" s="2204">
        <v>12</v>
      </c>
      <c r="AC381" s="2204">
        <v>3</v>
      </c>
      <c r="AD381" s="2204">
        <v>9</v>
      </c>
      <c r="AE381" s="2204">
        <v>12</v>
      </c>
      <c r="AF381" s="2204">
        <v>13</v>
      </c>
      <c r="AG381" s="2205">
        <v>40</v>
      </c>
      <c r="AH381" s="1659" t="s">
        <v>22</v>
      </c>
      <c r="CG381" s="3">
        <v>1</v>
      </c>
    </row>
    <row r="382" spans="2:85" ht="21" customHeight="1" thickBot="1">
      <c r="B382" s="9"/>
      <c r="C382" s="9"/>
      <c r="D382" s="9"/>
      <c r="E382" s="9"/>
      <c r="F382" s="9"/>
      <c r="G382" s="9"/>
      <c r="H382" s="9"/>
      <c r="I382" s="9"/>
      <c r="J382" s="9"/>
      <c r="K382" s="9"/>
      <c r="L382" s="9"/>
      <c r="M382" s="9"/>
      <c r="N382" s="9"/>
      <c r="O382" s="9"/>
      <c r="P382" s="9"/>
      <c r="Q382" s="9"/>
      <c r="R382" s="9"/>
      <c r="S382" s="9"/>
      <c r="T382" s="9"/>
      <c r="W382"/>
      <c r="X382" s="2419">
        <v>49</v>
      </c>
      <c r="CG382" s="3">
        <v>1</v>
      </c>
    </row>
    <row r="383" spans="2:85" ht="21" customHeight="1">
      <c r="B383" s="15"/>
      <c r="C383" s="15"/>
      <c r="D383" s="15"/>
      <c r="E383" s="15"/>
      <c r="F383" s="15"/>
      <c r="G383" s="15"/>
      <c r="H383" s="15"/>
      <c r="I383" s="15"/>
      <c r="J383" s="15"/>
      <c r="K383" s="263" t="s">
        <v>8460</v>
      </c>
      <c r="L383" s="1841" t="s">
        <v>223</v>
      </c>
      <c r="O383" s="262"/>
      <c r="P383" s="262"/>
      <c r="Q383" s="262"/>
      <c r="R383" s="262"/>
      <c r="S383" s="262"/>
      <c r="T383" s="262"/>
      <c r="W383"/>
      <c r="X383" s="846">
        <f ca="1">CELL("largeur",X383)</f>
        <v>49</v>
      </c>
      <c r="CG383" s="3">
        <v>1</v>
      </c>
    </row>
    <row r="384" spans="2:85" ht="21" customHeight="1">
      <c r="B384" s="15"/>
      <c r="C384" s="15"/>
      <c r="D384" s="15"/>
      <c r="E384" s="15"/>
      <c r="F384" s="15"/>
      <c r="G384" s="15"/>
      <c r="H384" s="15"/>
      <c r="I384" s="15"/>
      <c r="J384" s="15"/>
      <c r="K384" s="15"/>
      <c r="L384" s="1842" t="s">
        <v>8456</v>
      </c>
      <c r="M384" s="432" t="s">
        <v>855</v>
      </c>
      <c r="N384" s="1649"/>
      <c r="O384" s="1649"/>
      <c r="P384" s="1843"/>
      <c r="Q384" s="1843"/>
      <c r="R384" s="1843"/>
      <c r="S384" s="1844" t="s">
        <v>172</v>
      </c>
      <c r="T384" s="1845" t="s">
        <v>173</v>
      </c>
      <c r="W384"/>
      <c r="X384"/>
      <c r="CG384" s="3">
        <v>1</v>
      </c>
    </row>
    <row r="385" spans="2:85" ht="21" customHeight="1">
      <c r="B385" s="15"/>
      <c r="C385" s="15"/>
      <c r="D385" s="15"/>
      <c r="E385" s="15"/>
      <c r="F385" s="15"/>
      <c r="G385" s="15"/>
      <c r="H385" s="15"/>
      <c r="I385" s="15"/>
      <c r="J385" s="15"/>
      <c r="K385" s="15"/>
      <c r="L385" s="1846">
        <v>0</v>
      </c>
      <c r="M385" s="1847" t="s">
        <v>8461</v>
      </c>
      <c r="N385" s="1644"/>
      <c r="O385" s="1644"/>
      <c r="P385" s="9"/>
      <c r="Q385" s="9"/>
      <c r="R385" s="9"/>
      <c r="S385" s="1650" t="s">
        <v>176</v>
      </c>
      <c r="T385" s="1647" t="s">
        <v>173</v>
      </c>
      <c r="W385"/>
      <c r="X385"/>
      <c r="CG385" s="3">
        <v>1</v>
      </c>
    </row>
    <row r="386" spans="2:85" ht="21" customHeight="1">
      <c r="B386" s="15"/>
      <c r="C386" s="15"/>
      <c r="D386" s="15"/>
      <c r="E386" s="15"/>
      <c r="F386" s="15"/>
      <c r="G386" s="15"/>
      <c r="H386" s="15"/>
      <c r="I386" s="15"/>
      <c r="J386" s="15"/>
      <c r="K386" s="15"/>
      <c r="L386" s="1848">
        <f>IF(ISBLANK(M386),"",LARGE(L385:L385,1)+1)</f>
        <v>1</v>
      </c>
      <c r="M386" s="1849" t="s">
        <v>8462</v>
      </c>
      <c r="N386" s="1822"/>
      <c r="O386" s="1822"/>
      <c r="P386" s="1644"/>
      <c r="Q386" s="1644"/>
      <c r="R386" s="1644"/>
      <c r="S386" s="1644"/>
      <c r="T386" s="1645"/>
      <c r="W386"/>
      <c r="X386"/>
      <c r="CG386" s="3">
        <v>1</v>
      </c>
    </row>
    <row r="387" spans="2:85" ht="21" customHeight="1">
      <c r="B387" s="15"/>
      <c r="C387" s="15"/>
      <c r="D387" s="15"/>
      <c r="E387" s="15"/>
      <c r="F387" s="15"/>
      <c r="G387" s="15"/>
      <c r="H387" s="15"/>
      <c r="I387" s="15"/>
      <c r="J387" s="15"/>
      <c r="K387" s="15"/>
      <c r="L387" s="1848">
        <f>IF(ISBLANK(M387),"",LARGE(L385:L386,1)+1)</f>
        <v>2</v>
      </c>
      <c r="M387" s="1849" t="s">
        <v>8463</v>
      </c>
      <c r="N387" s="1822"/>
      <c r="O387" s="1822"/>
      <c r="P387" s="1644"/>
      <c r="Q387" s="1644"/>
      <c r="R387" s="1644"/>
      <c r="S387" s="1644"/>
      <c r="T387" s="1645"/>
      <c r="W387"/>
      <c r="X387"/>
      <c r="CG387" s="3">
        <v>1</v>
      </c>
    </row>
    <row r="388" spans="2:85" ht="21" customHeight="1">
      <c r="B388" s="15"/>
      <c r="C388" s="15"/>
      <c r="D388" s="15"/>
      <c r="E388" s="15"/>
      <c r="F388" s="15"/>
      <c r="G388" s="15"/>
      <c r="H388" s="15"/>
      <c r="I388" s="15"/>
      <c r="J388" s="15"/>
      <c r="K388" s="15"/>
      <c r="L388" s="1848">
        <f>IF(ISBLANK(M388),"",LARGE(L385:L387,1)+1)</f>
        <v>3</v>
      </c>
      <c r="M388" s="1849" t="s">
        <v>8464</v>
      </c>
      <c r="N388" s="1822"/>
      <c r="O388" s="1822"/>
      <c r="P388" s="1644"/>
      <c r="Q388" s="1644"/>
      <c r="R388" s="1644"/>
      <c r="S388" s="1644"/>
      <c r="T388" s="1645"/>
      <c r="W388"/>
      <c r="X388"/>
      <c r="CG388" s="3">
        <v>1</v>
      </c>
    </row>
    <row r="389" spans="2:85" ht="21" customHeight="1">
      <c r="B389" s="15"/>
      <c r="C389" s="15"/>
      <c r="D389" s="15"/>
      <c r="E389" s="15"/>
      <c r="F389" s="15"/>
      <c r="G389" s="15"/>
      <c r="H389" s="15"/>
      <c r="I389" s="15"/>
      <c r="J389" s="15"/>
      <c r="K389" s="15"/>
      <c r="L389" s="1848">
        <f>IF(ISBLANK(M389),"",LARGE(L385:L388,1)+1)</f>
        <v>4</v>
      </c>
      <c r="M389" s="1849" t="s">
        <v>8465</v>
      </c>
      <c r="N389" s="1822"/>
      <c r="O389" s="1822"/>
      <c r="P389" s="1644"/>
      <c r="Q389" s="1644"/>
      <c r="R389" s="1644"/>
      <c r="S389" s="1644"/>
      <c r="T389" s="1645"/>
      <c r="W389"/>
      <c r="X389"/>
      <c r="CG389" s="3">
        <v>1</v>
      </c>
    </row>
    <row r="390" spans="2:85" ht="21" customHeight="1">
      <c r="B390" s="15"/>
      <c r="C390" s="15"/>
      <c r="D390" s="15"/>
      <c r="E390" s="15"/>
      <c r="F390" s="15"/>
      <c r="G390" s="15"/>
      <c r="H390" s="15"/>
      <c r="I390" s="15"/>
      <c r="J390" s="15"/>
      <c r="K390" s="15"/>
      <c r="L390" s="1848" t="str">
        <f>IF(ISBLANK(M390),"",LARGE(L385:L389,1)+1)</f>
        <v/>
      </c>
      <c r="M390" s="1849"/>
      <c r="N390" s="1822" t="s">
        <v>8466</v>
      </c>
      <c r="O390" s="1822"/>
      <c r="P390" s="1644"/>
      <c r="Q390" s="1644"/>
      <c r="R390" s="1644"/>
      <c r="S390" s="1644"/>
      <c r="T390" s="1645"/>
      <c r="W390"/>
      <c r="X390"/>
      <c r="CG390" s="3">
        <v>1</v>
      </c>
    </row>
    <row r="391" spans="2:85" ht="21" customHeight="1">
      <c r="B391" s="15"/>
      <c r="C391" s="15"/>
      <c r="D391" s="15"/>
      <c r="E391" s="15"/>
      <c r="F391" s="15"/>
      <c r="G391" s="15"/>
      <c r="H391" s="15"/>
      <c r="I391" s="15"/>
      <c r="J391" s="15"/>
      <c r="K391" s="15"/>
      <c r="L391" s="1848">
        <f>IF(ISBLANK(M391),"",LARGE(L385:L390,1)+1)</f>
        <v>5</v>
      </c>
      <c r="M391" s="1849" t="s">
        <v>8467</v>
      </c>
      <c r="N391" s="1822"/>
      <c r="O391" s="1822"/>
      <c r="P391" s="1644"/>
      <c r="Q391" s="1644"/>
      <c r="R391" s="1644"/>
      <c r="S391" s="1644"/>
      <c r="T391" s="1645"/>
      <c r="W391"/>
      <c r="X391"/>
      <c r="CG391" s="3">
        <v>1</v>
      </c>
    </row>
    <row r="392" spans="2:85" ht="21" customHeight="1">
      <c r="B392" s="15"/>
      <c r="C392" s="15"/>
      <c r="D392" s="15"/>
      <c r="E392" s="15"/>
      <c r="F392" s="15"/>
      <c r="G392" s="15"/>
      <c r="H392" s="15"/>
      <c r="I392" s="15"/>
      <c r="J392" s="15"/>
      <c r="K392" s="15"/>
      <c r="L392" s="1848">
        <f>IF(ISBLANK(M392),"",LARGE(L385:L391,1)+1)</f>
        <v>6</v>
      </c>
      <c r="M392" s="1849" t="s">
        <v>8468</v>
      </c>
      <c r="N392" s="1822"/>
      <c r="O392" s="1822"/>
      <c r="P392" s="1644"/>
      <c r="Q392" s="1644"/>
      <c r="R392" s="1644"/>
      <c r="S392" s="1644"/>
      <c r="T392" s="1645"/>
      <c r="W392"/>
      <c r="X392"/>
      <c r="CG392" s="3">
        <v>1</v>
      </c>
    </row>
    <row r="393" spans="2:85" ht="21" customHeight="1">
      <c r="B393" s="15"/>
      <c r="C393" s="15"/>
      <c r="D393" s="15"/>
      <c r="E393" s="15"/>
      <c r="F393" s="15"/>
      <c r="G393" s="15"/>
      <c r="H393" s="15"/>
      <c r="I393" s="15"/>
      <c r="J393" s="15"/>
      <c r="K393" s="15"/>
      <c r="L393" s="1848" t="str">
        <f>IF(ISBLANK(M393),"",LARGE(L385:L392,1)+1)</f>
        <v/>
      </c>
      <c r="M393" s="1849"/>
      <c r="N393" s="1822" t="s">
        <v>8469</v>
      </c>
      <c r="O393" s="1822"/>
      <c r="P393" s="1644"/>
      <c r="Q393" s="1644"/>
      <c r="R393" s="1644"/>
      <c r="S393" s="1644"/>
      <c r="T393" s="1645"/>
      <c r="W393"/>
      <c r="X393"/>
      <c r="CG393" s="3">
        <v>1</v>
      </c>
    </row>
    <row r="394" spans="2:85" ht="21" customHeight="1">
      <c r="B394" s="15"/>
      <c r="C394" s="15"/>
      <c r="D394" s="15"/>
      <c r="E394" s="15"/>
      <c r="F394" s="15"/>
      <c r="G394" s="15"/>
      <c r="H394" s="15"/>
      <c r="I394" s="15"/>
      <c r="J394" s="15"/>
      <c r="K394" s="15"/>
      <c r="L394" s="1848">
        <f>IF(ISBLANK(M394),"",LARGE(L385:L393,1)+1)</f>
        <v>7</v>
      </c>
      <c r="M394" s="1849" t="s">
        <v>8470</v>
      </c>
      <c r="N394" s="1822"/>
      <c r="O394" s="1822"/>
      <c r="P394" s="1644"/>
      <c r="Q394" s="1644"/>
      <c r="R394" s="1644"/>
      <c r="S394" s="1644"/>
      <c r="T394" s="1645"/>
      <c r="W394"/>
      <c r="X394"/>
      <c r="CG394" s="3">
        <v>1</v>
      </c>
    </row>
    <row r="395" spans="2:85" ht="21" customHeight="1">
      <c r="B395" s="15"/>
      <c r="C395" s="15"/>
      <c r="D395" s="15"/>
      <c r="E395" s="15"/>
      <c r="F395" s="15"/>
      <c r="G395" s="15"/>
      <c r="H395" s="15"/>
      <c r="I395" s="15"/>
      <c r="J395" s="15"/>
      <c r="K395" s="15"/>
      <c r="L395" s="1848">
        <f>IF(ISBLANK(M395),"",LARGE(L385:L394,1)+1)</f>
        <v>8</v>
      </c>
      <c r="M395" s="1849" t="s">
        <v>8471</v>
      </c>
      <c r="N395" s="1822"/>
      <c r="O395" s="1822"/>
      <c r="P395" s="1644"/>
      <c r="Q395" s="1644"/>
      <c r="R395" s="1644"/>
      <c r="S395" s="1644"/>
      <c r="T395" s="1645"/>
      <c r="W395"/>
      <c r="X395"/>
      <c r="CG395" s="3">
        <v>1</v>
      </c>
    </row>
    <row r="396" spans="2:85" ht="21" customHeight="1">
      <c r="B396" s="15"/>
      <c r="C396" s="15"/>
      <c r="D396" s="15"/>
      <c r="E396" s="15"/>
      <c r="F396" s="15"/>
      <c r="G396" s="15"/>
      <c r="H396" s="15"/>
      <c r="I396" s="15"/>
      <c r="J396" s="15"/>
      <c r="K396" s="15"/>
      <c r="L396" s="1848" t="str">
        <f>IF(ISBLANK(M396),"",LARGE(L385:L395,1)+1)</f>
        <v/>
      </c>
      <c r="M396" s="1849"/>
      <c r="N396" s="1822"/>
      <c r="O396" s="1822"/>
      <c r="P396" s="1644"/>
      <c r="Q396" s="1644"/>
      <c r="R396" s="1644"/>
      <c r="S396" s="1644"/>
      <c r="T396" s="1645"/>
      <c r="W396"/>
      <c r="X396"/>
      <c r="CG396" s="3">
        <v>1</v>
      </c>
    </row>
    <row r="397" spans="2:85" ht="21" customHeight="1">
      <c r="B397" s="15"/>
      <c r="C397" s="15"/>
      <c r="D397" s="15"/>
      <c r="E397" s="15"/>
      <c r="F397" s="15"/>
      <c r="G397" s="15"/>
      <c r="H397" s="15"/>
      <c r="I397" s="15"/>
      <c r="J397" s="15"/>
      <c r="K397" s="15"/>
      <c r="L397" s="1848" t="str">
        <f>IF(ISBLANK(M397),"",LARGE(L385:L396,1)+1)</f>
        <v/>
      </c>
      <c r="M397" s="1849"/>
      <c r="N397" s="1822"/>
      <c r="O397" s="1822"/>
      <c r="P397" s="1644"/>
      <c r="Q397" s="1644"/>
      <c r="R397" s="1644"/>
      <c r="S397" s="1644"/>
      <c r="T397" s="1645"/>
      <c r="W397"/>
      <c r="X397"/>
      <c r="CG397" s="3">
        <v>1</v>
      </c>
    </row>
    <row r="398" spans="2:85" ht="21" customHeight="1">
      <c r="B398" s="15"/>
      <c r="C398" s="15"/>
      <c r="D398" s="15"/>
      <c r="E398" s="15"/>
      <c r="F398" s="15"/>
      <c r="G398" s="15"/>
      <c r="H398" s="15"/>
      <c r="I398" s="15"/>
      <c r="J398" s="15"/>
      <c r="K398" s="15"/>
      <c r="L398" s="1848" t="str">
        <f>IF(ISBLANK(M398),"",LARGE(L385:L397,1)+1)</f>
        <v/>
      </c>
      <c r="M398" s="1849"/>
      <c r="N398" s="1822"/>
      <c r="O398" s="1822"/>
      <c r="P398" s="1644"/>
      <c r="Q398" s="1644"/>
      <c r="R398" s="1644"/>
      <c r="S398" s="1644"/>
      <c r="T398" s="1645"/>
      <c r="W398"/>
      <c r="X398"/>
      <c r="CG398" s="3">
        <v>1</v>
      </c>
    </row>
    <row r="399" spans="2:85" ht="21" customHeight="1">
      <c r="B399" s="15"/>
      <c r="C399" s="15"/>
      <c r="D399" s="15"/>
      <c r="E399" s="15"/>
      <c r="F399" s="15"/>
      <c r="G399" s="15"/>
      <c r="H399" s="15"/>
      <c r="I399" s="15"/>
      <c r="J399" s="15"/>
      <c r="K399" s="15"/>
      <c r="L399" s="1848" t="str">
        <f>IF(ISBLANK(M399),"",LARGE(L385:L398,1)+1)</f>
        <v/>
      </c>
      <c r="M399" s="1849"/>
      <c r="N399" s="1822"/>
      <c r="O399" s="1822"/>
      <c r="P399" s="1644"/>
      <c r="Q399" s="1644"/>
      <c r="R399" s="1644"/>
      <c r="S399" s="1644"/>
      <c r="T399" s="1645"/>
      <c r="W399"/>
      <c r="X399"/>
      <c r="CG399" s="3">
        <v>1</v>
      </c>
    </row>
    <row r="400" spans="2:85" ht="21" customHeight="1">
      <c r="B400" s="15"/>
      <c r="C400" s="15"/>
      <c r="D400" s="15"/>
      <c r="E400" s="15"/>
      <c r="F400" s="15"/>
      <c r="G400" s="15"/>
      <c r="H400" s="15"/>
      <c r="I400" s="15"/>
      <c r="J400" s="15"/>
      <c r="K400" s="15"/>
      <c r="L400" s="1848" t="str">
        <f>IF(ISBLANK(M400),"",LARGE(L385:L399,1)+1)</f>
        <v/>
      </c>
      <c r="M400" s="1849"/>
      <c r="N400" s="1822"/>
      <c r="O400" s="1822"/>
      <c r="P400" s="1644"/>
      <c r="Q400" s="1644"/>
      <c r="R400" s="1644"/>
      <c r="S400" s="1644"/>
      <c r="T400" s="1645"/>
      <c r="W400"/>
      <c r="X400"/>
      <c r="CG400" s="3">
        <v>1</v>
      </c>
    </row>
    <row r="401" spans="2:85" ht="21" customHeight="1">
      <c r="B401" s="15"/>
      <c r="C401" s="15"/>
      <c r="D401" s="15"/>
      <c r="E401" s="15"/>
      <c r="F401" s="15"/>
      <c r="G401" s="15"/>
      <c r="H401" s="15"/>
      <c r="I401" s="15"/>
      <c r="J401" s="15"/>
      <c r="K401" s="15"/>
      <c r="L401" s="1850" t="str">
        <f>IF(ISBLANK(M401),"",LARGE(L385:L400,1)+1)</f>
        <v/>
      </c>
      <c r="M401" s="1851"/>
      <c r="N401" s="1824"/>
      <c r="O401" s="1824"/>
      <c r="P401" s="1825"/>
      <c r="Q401" s="1825"/>
      <c r="R401" s="1825"/>
      <c r="S401" s="1825"/>
      <c r="T401" s="1826"/>
      <c r="W401"/>
      <c r="X401"/>
      <c r="CG401" s="3">
        <v>1</v>
      </c>
    </row>
    <row r="402" spans="2:85" ht="21" customHeight="1">
      <c r="B402" s="15"/>
      <c r="C402" s="15"/>
      <c r="D402" s="15"/>
      <c r="E402" s="15"/>
      <c r="F402" s="15"/>
      <c r="G402" s="15"/>
      <c r="H402" s="15"/>
      <c r="I402" s="15"/>
      <c r="J402" s="15"/>
      <c r="K402" s="15"/>
      <c r="L402" s="1852"/>
      <c r="M402" s="1852"/>
      <c r="N402" s="1852"/>
      <c r="O402" s="1852"/>
      <c r="P402" s="1852"/>
      <c r="Q402" s="1852"/>
      <c r="R402" s="1852"/>
      <c r="S402" s="1852"/>
      <c r="T402" s="1852"/>
      <c r="W402"/>
      <c r="X402"/>
      <c r="CG402" s="3">
        <v>1</v>
      </c>
    </row>
    <row r="403" spans="2:85" ht="21" customHeight="1">
      <c r="B403" s="15"/>
      <c r="C403" s="15"/>
      <c r="D403" s="15"/>
      <c r="E403" s="15"/>
      <c r="F403" s="15"/>
      <c r="G403" s="15"/>
      <c r="H403" s="15"/>
      <c r="I403" s="15"/>
      <c r="J403" s="15"/>
      <c r="K403" s="15"/>
      <c r="L403" s="1842" t="s">
        <v>8456</v>
      </c>
      <c r="M403" s="432" t="s">
        <v>855</v>
      </c>
      <c r="N403" s="195"/>
      <c r="O403" s="1853"/>
      <c r="P403" s="1843"/>
      <c r="Q403" s="1843"/>
      <c r="R403" s="1843"/>
      <c r="S403" s="1844" t="s">
        <v>172</v>
      </c>
      <c r="T403" s="1845" t="s">
        <v>173</v>
      </c>
      <c r="W403"/>
      <c r="X403"/>
      <c r="CG403" s="3">
        <v>1</v>
      </c>
    </row>
    <row r="404" spans="2:85" ht="21" customHeight="1">
      <c r="B404" s="15"/>
      <c r="C404" s="15"/>
      <c r="D404" s="15"/>
      <c r="E404" s="15"/>
      <c r="F404" s="15"/>
      <c r="G404" s="15"/>
      <c r="H404" s="15"/>
      <c r="I404" s="15"/>
      <c r="J404" s="15"/>
      <c r="K404" s="15"/>
      <c r="L404" s="1846">
        <v>0</v>
      </c>
      <c r="M404" s="1847" t="s">
        <v>8457</v>
      </c>
      <c r="N404" s="202"/>
      <c r="O404" s="1854"/>
      <c r="P404" s="197"/>
      <c r="Q404" s="197"/>
      <c r="R404" s="197"/>
      <c r="S404" s="198" t="s">
        <v>176</v>
      </c>
      <c r="T404" s="199" t="s">
        <v>173</v>
      </c>
      <c r="W404"/>
      <c r="X404"/>
      <c r="CG404" s="3">
        <v>1</v>
      </c>
    </row>
    <row r="405" spans="2:85" ht="21" customHeight="1">
      <c r="B405" s="15"/>
      <c r="C405" s="15"/>
      <c r="D405" s="15"/>
      <c r="E405" s="15"/>
      <c r="F405" s="15"/>
      <c r="G405" s="15"/>
      <c r="H405" s="15"/>
      <c r="I405" s="15"/>
      <c r="J405" s="15"/>
      <c r="K405" s="15"/>
      <c r="L405" s="1848">
        <f>IF(ISBLANK(M405),"",LARGE(L404:L404,1)+1)</f>
        <v>1</v>
      </c>
      <c r="M405" s="1849" t="s">
        <v>8462</v>
      </c>
      <c r="N405" s="1822"/>
      <c r="O405" s="1855"/>
      <c r="P405" s="9"/>
      <c r="Q405" s="9"/>
      <c r="R405" s="9"/>
      <c r="S405" s="204" t="s">
        <v>180</v>
      </c>
      <c r="T405" s="205">
        <v>3.472222222222222E-3</v>
      </c>
      <c r="W405"/>
      <c r="X405"/>
      <c r="CG405" s="3">
        <v>1</v>
      </c>
    </row>
    <row r="406" spans="2:85" ht="21" customHeight="1">
      <c r="B406" s="15"/>
      <c r="C406" s="15"/>
      <c r="D406" s="15"/>
      <c r="E406" s="15"/>
      <c r="F406" s="15"/>
      <c r="G406" s="15"/>
      <c r="H406" s="15"/>
      <c r="I406" s="15"/>
      <c r="J406" s="15"/>
      <c r="K406" s="15"/>
      <c r="L406" s="1848">
        <f>IF(ISBLANK(M406),"",LARGE(L404:L405,1)+1)</f>
        <v>2</v>
      </c>
      <c r="M406" s="1849" t="s">
        <v>8463</v>
      </c>
      <c r="N406" s="1822"/>
      <c r="O406" s="1855"/>
      <c r="P406" s="9"/>
      <c r="Q406" s="9"/>
      <c r="R406" s="9"/>
      <c r="S406" s="204" t="s">
        <v>182</v>
      </c>
      <c r="T406" s="208">
        <v>1.0416666666666666E-2</v>
      </c>
      <c r="W406"/>
      <c r="X406"/>
      <c r="CG406" s="3">
        <v>1</v>
      </c>
    </row>
    <row r="407" spans="2:85" ht="21" customHeight="1">
      <c r="B407" s="15"/>
      <c r="C407" s="15"/>
      <c r="D407" s="15"/>
      <c r="E407" s="15"/>
      <c r="F407" s="15"/>
      <c r="G407" s="15"/>
      <c r="H407" s="15"/>
      <c r="I407" s="15"/>
      <c r="J407" s="15"/>
      <c r="K407" s="15"/>
      <c r="L407" s="1848" t="str">
        <f>IF(ISBLANK(M407),"",LARGE(L404:L406,1)+1)</f>
        <v/>
      </c>
      <c r="M407" s="1849"/>
      <c r="N407" s="1822"/>
      <c r="O407" s="1855"/>
      <c r="P407" s="9"/>
      <c r="Q407" s="9"/>
      <c r="R407" s="9"/>
      <c r="S407" s="204" t="s">
        <v>190</v>
      </c>
      <c r="T407" s="209">
        <v>2.0833333333333332E-2</v>
      </c>
      <c r="W407"/>
      <c r="X407"/>
      <c r="CG407" s="3">
        <v>1</v>
      </c>
    </row>
    <row r="408" spans="2:85" ht="21" customHeight="1">
      <c r="B408" s="15"/>
      <c r="C408" s="15"/>
      <c r="D408" s="15"/>
      <c r="E408" s="15"/>
      <c r="F408" s="15"/>
      <c r="G408" s="15"/>
      <c r="H408" s="15"/>
      <c r="I408" s="15"/>
      <c r="J408" s="15"/>
      <c r="K408" s="15"/>
      <c r="L408" s="1848" t="str">
        <f>IF(ISBLANK(M408),"",LARGE(L404:L407,1)+1)</f>
        <v/>
      </c>
      <c r="M408" s="1849"/>
      <c r="N408" s="1822"/>
      <c r="O408" s="1855"/>
      <c r="P408" s="9"/>
      <c r="Q408" s="9"/>
      <c r="R408" s="9"/>
      <c r="S408" s="210" t="s">
        <v>191</v>
      </c>
      <c r="T408" s="211">
        <f>T405+T406+T407</f>
        <v>3.4722222222222224E-2</v>
      </c>
      <c r="W408"/>
      <c r="X408"/>
      <c r="CG408" s="3">
        <v>1</v>
      </c>
    </row>
    <row r="409" spans="2:85" ht="21" customHeight="1">
      <c r="B409" s="15"/>
      <c r="C409" s="15"/>
      <c r="D409" s="15"/>
      <c r="E409" s="15"/>
      <c r="F409" s="15"/>
      <c r="G409" s="15"/>
      <c r="H409" s="15"/>
      <c r="I409" s="15"/>
      <c r="J409" s="15"/>
      <c r="K409" s="15"/>
      <c r="L409" s="1848" t="str">
        <f>IF(ISBLANK(M409),"",LARGE(L404:L408,1)+1)</f>
        <v/>
      </c>
      <c r="M409" s="1849"/>
      <c r="N409" s="1822"/>
      <c r="O409" s="1855"/>
      <c r="P409" s="1856" t="s">
        <v>1819</v>
      </c>
      <c r="Q409" s="1856"/>
      <c r="R409" s="1856"/>
      <c r="S409" s="1856"/>
      <c r="T409" s="1857"/>
      <c r="W409"/>
      <c r="X409"/>
      <c r="CG409" s="3">
        <v>1</v>
      </c>
    </row>
    <row r="410" spans="2:85" ht="21" customHeight="1">
      <c r="B410" s="15"/>
      <c r="C410" s="15"/>
      <c r="D410" s="15"/>
      <c r="E410" s="15"/>
      <c r="F410" s="15"/>
      <c r="G410" s="15"/>
      <c r="H410" s="15"/>
      <c r="I410" s="15"/>
      <c r="J410" s="15"/>
      <c r="K410" s="15"/>
      <c r="L410" s="1848" t="str">
        <f>IF(ISBLANK(M410),"",LARGE(L404:L409,1)+1)</f>
        <v/>
      </c>
      <c r="M410" s="1849"/>
      <c r="N410" s="1822"/>
      <c r="O410" s="1855"/>
      <c r="P410" s="1858" t="s">
        <v>199</v>
      </c>
      <c r="Q410" s="217"/>
      <c r="R410" s="217"/>
      <c r="S410" s="1073" t="s">
        <v>200</v>
      </c>
      <c r="T410" s="662"/>
      <c r="W410"/>
      <c r="X410"/>
      <c r="CG410" s="3">
        <v>1</v>
      </c>
    </row>
    <row r="411" spans="2:85" ht="21" customHeight="1">
      <c r="B411" s="15"/>
      <c r="C411" s="15"/>
      <c r="D411" s="15"/>
      <c r="E411" s="15"/>
      <c r="F411" s="15"/>
      <c r="G411" s="15"/>
      <c r="H411" s="15"/>
      <c r="I411" s="15"/>
      <c r="J411" s="15"/>
      <c r="K411" s="15"/>
      <c r="L411" s="1848" t="str">
        <f>IF(ISBLANK(M411),"",LARGE(L404:L410,1)+1)</f>
        <v/>
      </c>
      <c r="M411" s="1849"/>
      <c r="N411" s="1822"/>
      <c r="O411" s="1855"/>
      <c r="P411" s="1859">
        <v>150</v>
      </c>
      <c r="Q411" s="219" t="s">
        <v>201</v>
      </c>
      <c r="R411" s="219"/>
      <c r="S411" s="1839" t="s">
        <v>934</v>
      </c>
      <c r="T411" s="1840"/>
      <c r="W411"/>
      <c r="X411"/>
      <c r="CG411" s="3">
        <v>1</v>
      </c>
    </row>
    <row r="412" spans="2:85" ht="21" customHeight="1">
      <c r="B412" s="15"/>
      <c r="C412" s="15"/>
      <c r="D412" s="15"/>
      <c r="E412" s="15"/>
      <c r="F412" s="15"/>
      <c r="G412" s="15"/>
      <c r="H412" s="15"/>
      <c r="I412" s="15"/>
      <c r="J412" s="15"/>
      <c r="K412" s="15"/>
      <c r="L412" s="1848" t="str">
        <f>IF(ISBLANK(M412),"",LARGE(L404:L411,1)+1)</f>
        <v/>
      </c>
      <c r="M412" s="1849"/>
      <c r="N412" s="1822"/>
      <c r="O412" s="1855"/>
      <c r="P412" s="1839" t="s">
        <v>436</v>
      </c>
      <c r="Q412" s="1075" t="s">
        <v>1820</v>
      </c>
      <c r="R412" s="1075"/>
      <c r="S412" s="1075"/>
      <c r="T412" s="223"/>
      <c r="W412"/>
      <c r="X412"/>
      <c r="CG412" s="3">
        <v>1</v>
      </c>
    </row>
    <row r="413" spans="2:85" ht="21" customHeight="1">
      <c r="B413" s="15"/>
      <c r="C413" s="15"/>
      <c r="D413" s="15"/>
      <c r="E413" s="15"/>
      <c r="F413" s="15"/>
      <c r="G413" s="15"/>
      <c r="H413" s="15"/>
      <c r="I413" s="15"/>
      <c r="J413" s="15"/>
      <c r="K413" s="15"/>
      <c r="L413" s="1848" t="str">
        <f>IF(ISBLANK(M413),"",LARGE(L404:L412,1)+1)</f>
        <v/>
      </c>
      <c r="M413" s="1849"/>
      <c r="N413" s="1822"/>
      <c r="O413" s="1855"/>
      <c r="P413" s="633">
        <v>1.5</v>
      </c>
      <c r="Q413" s="225" t="str">
        <f>"&lt; Nb de "&amp;S411&amp;" par personne "</f>
        <v xml:space="preserve">&lt; Nb de tranches par personne </v>
      </c>
      <c r="R413" s="225"/>
      <c r="S413" s="226"/>
      <c r="T413" s="227">
        <f>P413*P411</f>
        <v>225</v>
      </c>
      <c r="W413"/>
      <c r="X413"/>
      <c r="CG413" s="3">
        <v>1</v>
      </c>
    </row>
    <row r="414" spans="2:85" ht="21" customHeight="1">
      <c r="B414" s="15"/>
      <c r="C414" s="15"/>
      <c r="D414" s="15"/>
      <c r="E414" s="15"/>
      <c r="F414" s="15"/>
      <c r="G414" s="15"/>
      <c r="H414" s="15"/>
      <c r="I414" s="15"/>
      <c r="J414" s="15"/>
      <c r="K414" s="15"/>
      <c r="L414" s="1848" t="str">
        <f>IF(ISBLANK(M414),"",LARGE(L404:L413,1)+1)</f>
        <v/>
      </c>
      <c r="M414" s="1849"/>
      <c r="N414" s="1822"/>
      <c r="O414" s="1855"/>
      <c r="P414" s="634">
        <v>27</v>
      </c>
      <c r="Q414" s="225" t="str">
        <f>"&lt; Nb "&amp;S411&amp;" dans 1 " &amp;P412</f>
        <v>&lt; Nb tranches dans 1 Gastro 1/1</v>
      </c>
      <c r="R414" s="225"/>
      <c r="S414" s="229"/>
      <c r="T414" s="227"/>
      <c r="W414"/>
      <c r="X414"/>
      <c r="CG414" s="3">
        <v>1</v>
      </c>
    </row>
    <row r="415" spans="2:85" ht="21" customHeight="1">
      <c r="B415" s="15"/>
      <c r="C415" s="15"/>
      <c r="D415" s="15"/>
      <c r="E415" s="15"/>
      <c r="F415" s="15"/>
      <c r="G415" s="15"/>
      <c r="H415" s="15"/>
      <c r="I415" s="15"/>
      <c r="J415" s="15"/>
      <c r="K415" s="15"/>
      <c r="L415" s="1848" t="str">
        <f>IF(ISBLANK(M415),"",LARGE(L404:L414,1)+1)</f>
        <v/>
      </c>
      <c r="M415" s="1849"/>
      <c r="N415" s="1822"/>
      <c r="O415" s="1855"/>
      <c r="P415" s="2668" t="str">
        <f>IF(OR(P414="",T413=0),"",INT(T413/P414) &amp; " " &amp; P412 &amp; " de " &amp; P414 &amp; " " &amp; S411 &amp; IF(MOD(T413,P414)&gt;0," + 1 " &amp; P412 &amp; " de " &amp; TEXT(MOD(T413,P414),"0.00") &amp; " " &amp; S411,""))</f>
        <v>8 Gastro 1/1 de 27 tranches + 1 Gastro 1/1 de 9.00 tranches</v>
      </c>
      <c r="Q415" s="2668"/>
      <c r="R415" s="2668"/>
      <c r="S415" s="2668"/>
      <c r="T415" s="2669"/>
      <c r="W415"/>
      <c r="X415"/>
      <c r="CG415" s="3">
        <v>1</v>
      </c>
    </row>
    <row r="416" spans="2:85" ht="21" customHeight="1">
      <c r="B416" s="15"/>
      <c r="C416" s="15"/>
      <c r="D416" s="15"/>
      <c r="E416" s="15"/>
      <c r="F416" s="15"/>
      <c r="G416" s="15"/>
      <c r="H416" s="15"/>
      <c r="I416" s="15"/>
      <c r="J416" s="15"/>
      <c r="K416" s="15"/>
      <c r="L416" s="1848" t="str">
        <f>IF(ISBLANK(M416),"",LARGE(L404:L415,1)+1)</f>
        <v/>
      </c>
      <c r="M416" s="1849"/>
      <c r="N416" s="1822"/>
      <c r="O416" s="1855"/>
      <c r="P416" s="2670"/>
      <c r="Q416" s="2670"/>
      <c r="R416" s="2670"/>
      <c r="S416" s="2670"/>
      <c r="T416" s="2671"/>
      <c r="W416"/>
      <c r="X416"/>
      <c r="CG416" s="3">
        <v>1</v>
      </c>
    </row>
    <row r="417" spans="2:85" ht="21" customHeight="1">
      <c r="B417" s="15"/>
      <c r="C417" s="15"/>
      <c r="D417" s="15"/>
      <c r="E417" s="15"/>
      <c r="F417" s="15"/>
      <c r="G417" s="15"/>
      <c r="H417" s="15"/>
      <c r="I417" s="15"/>
      <c r="J417" s="15"/>
      <c r="K417" s="15"/>
      <c r="L417" s="1848" t="str">
        <f>IF(ISBLANK(M417),"",LARGE(L404:L416,1)+1)</f>
        <v/>
      </c>
      <c r="M417" s="1849"/>
      <c r="N417" s="1822"/>
      <c r="O417" s="1855"/>
      <c r="P417" s="1441">
        <v>120</v>
      </c>
      <c r="Q417" s="233" t="s">
        <v>207</v>
      </c>
      <c r="R417" s="233"/>
      <c r="S417" s="217"/>
      <c r="T417" s="234">
        <f>(P417*P411)/1000</f>
        <v>18</v>
      </c>
      <c r="W417"/>
      <c r="X417"/>
      <c r="CG417" s="3">
        <v>1</v>
      </c>
    </row>
    <row r="418" spans="2:85" ht="21" customHeight="1">
      <c r="B418" s="15"/>
      <c r="C418" s="15"/>
      <c r="D418" s="15"/>
      <c r="E418" s="15"/>
      <c r="F418" s="15"/>
      <c r="G418" s="15"/>
      <c r="H418" s="15"/>
      <c r="I418" s="15"/>
      <c r="J418" s="15"/>
      <c r="K418" s="15"/>
      <c r="L418" s="1848" t="str">
        <f>IF(ISBLANK(M418),"",LARGE(L404:L417,1)+1)</f>
        <v/>
      </c>
      <c r="M418" s="1849"/>
      <c r="N418" s="1822"/>
      <c r="O418" s="1855"/>
      <c r="P418" s="1440">
        <v>2.7</v>
      </c>
      <c r="Q418" s="237" t="str">
        <f>"poids par "&amp; P412</f>
        <v>poids par Gastro 1/1</v>
      </c>
      <c r="R418" s="237"/>
      <c r="S418" s="217"/>
      <c r="T418" s="223"/>
      <c r="W418"/>
      <c r="X418"/>
      <c r="CG418" s="3">
        <v>1</v>
      </c>
    </row>
    <row r="419" spans="2:85" ht="21" customHeight="1">
      <c r="B419" s="15"/>
      <c r="C419" s="15"/>
      <c r="D419" s="15"/>
      <c r="E419" s="15"/>
      <c r="F419" s="15"/>
      <c r="G419" s="15"/>
      <c r="H419" s="15"/>
      <c r="I419" s="15"/>
      <c r="J419" s="15"/>
      <c r="K419" s="15"/>
      <c r="L419" s="1848" t="str">
        <f>IF(ISBLANK(M419),"",LARGE(L404:L418,1)+1)</f>
        <v/>
      </c>
      <c r="M419" s="1849"/>
      <c r="N419" s="1644"/>
      <c r="O419" s="1860" t="s">
        <v>206</v>
      </c>
      <c r="P419" s="2672" t="str">
        <f>IF(OR(T417&lt;=0,P418&lt;=0),"",_xlfn.LET(_xlpm.n,ROUND(T417/P418,9),_xlpm.q,INT(_xlpm.n),_xlpm.r,ROUND(T417-_xlpm.q*P418,9),_xlpm.base,_xlpm.q&amp;" "&amp;P412&amp;" de "&amp;TEXT(P418,"0.000")&amp;" kg",IF(_xlpm.r&lt;=0.000000001,_xlpm.base,_xlpm.base&amp;" + 1 "&amp;P412&amp;" de "&amp;TEXT(_xlpm.r,"0.000")&amp;" kg")))</f>
        <v>6 Gastro 1/1 de 2.700 kg + 1 Gastro 1/1 de 1.800 kg</v>
      </c>
      <c r="Q419" s="2673"/>
      <c r="R419" s="2673"/>
      <c r="S419" s="2673"/>
      <c r="T419" s="2674"/>
      <c r="W419"/>
      <c r="X419"/>
      <c r="CG419" s="3">
        <v>1</v>
      </c>
    </row>
    <row r="420" spans="2:85" ht="21" customHeight="1">
      <c r="B420" s="15"/>
      <c r="C420" s="15"/>
      <c r="D420" s="15"/>
      <c r="E420" s="15"/>
      <c r="F420" s="15"/>
      <c r="G420" s="15"/>
      <c r="H420" s="15"/>
      <c r="I420" s="15"/>
      <c r="J420" s="15"/>
      <c r="K420" s="15"/>
      <c r="L420" s="1850" t="str">
        <f>IF(ISBLANK(M420),"",LARGE(L404:L419,1)+1)</f>
        <v/>
      </c>
      <c r="M420" s="1851"/>
      <c r="N420" s="1825"/>
      <c r="O420" s="1861" t="s">
        <v>208</v>
      </c>
      <c r="P420" s="2675"/>
      <c r="Q420" s="2676"/>
      <c r="R420" s="2676"/>
      <c r="S420" s="2676"/>
      <c r="T420" s="2677"/>
      <c r="W420"/>
      <c r="X420"/>
      <c r="CG420" s="3">
        <v>1</v>
      </c>
    </row>
    <row r="421" spans="2:85" ht="21" customHeight="1">
      <c r="B421" s="15"/>
      <c r="C421" s="15"/>
      <c r="D421" s="15"/>
      <c r="E421" s="15"/>
      <c r="F421" s="15"/>
      <c r="G421" s="15"/>
      <c r="H421" s="15"/>
      <c r="I421" s="15"/>
      <c r="J421" s="15"/>
      <c r="K421" s="15"/>
      <c r="L421" s="1852"/>
      <c r="M421" s="1852"/>
      <c r="N421" s="1852"/>
      <c r="O421" s="1852"/>
      <c r="P421" s="1852"/>
      <c r="Q421" s="1852"/>
      <c r="R421" s="1852"/>
      <c r="S421" s="1852"/>
      <c r="T421" s="1852"/>
      <c r="W421"/>
      <c r="X421"/>
      <c r="CG421" s="3">
        <v>1</v>
      </c>
    </row>
    <row r="422" spans="2:85" ht="21" customHeight="1">
      <c r="B422" s="15"/>
      <c r="C422" s="15"/>
      <c r="D422" s="15"/>
      <c r="E422" s="15"/>
      <c r="F422" s="15"/>
      <c r="G422" s="15"/>
      <c r="H422" s="15"/>
      <c r="I422" s="15"/>
      <c r="J422" s="15"/>
      <c r="K422" s="15"/>
      <c r="L422" s="1813" t="s">
        <v>8456</v>
      </c>
      <c r="M422" s="265"/>
      <c r="N422" s="267"/>
      <c r="O422" s="267"/>
      <c r="P422" s="267"/>
      <c r="Q422" s="267"/>
      <c r="R422" s="267"/>
      <c r="S422" s="267"/>
      <c r="T422" s="655" t="s">
        <v>227</v>
      </c>
      <c r="W422"/>
      <c r="X422"/>
      <c r="CG422" s="3">
        <v>1</v>
      </c>
    </row>
    <row r="423" spans="2:85" ht="21" customHeight="1">
      <c r="B423" s="15"/>
      <c r="C423" s="15"/>
      <c r="D423" s="15"/>
      <c r="E423" s="15"/>
      <c r="F423" s="15"/>
      <c r="G423" s="15"/>
      <c r="H423" s="15"/>
      <c r="I423" s="15"/>
      <c r="J423" s="15"/>
      <c r="K423" s="15"/>
      <c r="L423" s="1862"/>
      <c r="M423" s="1863"/>
      <c r="N423" s="1864"/>
      <c r="O423" s="1865" t="s">
        <v>229</v>
      </c>
      <c r="P423" s="268" t="s">
        <v>228</v>
      </c>
      <c r="Q423" s="1864"/>
      <c r="R423" s="1864"/>
      <c r="S423" s="1866"/>
      <c r="T423" s="1867"/>
      <c r="W423"/>
      <c r="X423"/>
      <c r="CG423" s="3">
        <v>1</v>
      </c>
    </row>
    <row r="424" spans="2:85" ht="21" customHeight="1">
      <c r="B424" s="15"/>
      <c r="C424" s="15"/>
      <c r="D424" s="15"/>
      <c r="E424" s="15"/>
      <c r="F424" s="15"/>
      <c r="G424" s="15"/>
      <c r="H424" s="15"/>
      <c r="I424" s="15"/>
      <c r="J424" s="15"/>
      <c r="K424" s="15"/>
      <c r="L424" s="1862"/>
      <c r="M424" s="1868"/>
      <c r="N424" s="1869"/>
      <c r="O424" s="1865" t="s">
        <v>233</v>
      </c>
      <c r="P424" s="268" t="s">
        <v>228</v>
      </c>
      <c r="Q424" s="1869"/>
      <c r="R424" s="1869"/>
      <c r="S424" s="1870"/>
      <c r="T424" s="1867"/>
      <c r="W424"/>
      <c r="X424"/>
      <c r="CG424" s="3">
        <v>1</v>
      </c>
    </row>
    <row r="425" spans="2:85" ht="21" customHeight="1">
      <c r="B425" s="15"/>
      <c r="C425" s="15"/>
      <c r="D425" s="15"/>
      <c r="E425" s="15"/>
      <c r="F425" s="15"/>
      <c r="G425" s="15"/>
      <c r="H425" s="15"/>
      <c r="I425" s="15"/>
      <c r="J425" s="15"/>
      <c r="K425" s="15"/>
      <c r="L425" s="1862"/>
      <c r="M425" s="1868"/>
      <c r="N425" s="1869"/>
      <c r="O425" s="1865" t="s">
        <v>234</v>
      </c>
      <c r="P425" s="268" t="s">
        <v>228</v>
      </c>
      <c r="Q425" s="1869"/>
      <c r="R425" s="1869"/>
      <c r="S425" s="1870"/>
      <c r="T425" s="1867"/>
      <c r="W425"/>
      <c r="X425"/>
      <c r="CG425" s="3">
        <v>1</v>
      </c>
    </row>
    <row r="426" spans="2:85" ht="21" customHeight="1">
      <c r="B426" s="15"/>
      <c r="C426" s="9"/>
      <c r="D426" s="9"/>
      <c r="E426" s="9"/>
      <c r="F426" s="15"/>
      <c r="G426" s="15"/>
      <c r="H426" s="15"/>
      <c r="I426" s="15"/>
      <c r="J426" s="15"/>
      <c r="K426" s="15"/>
      <c r="L426" s="1862"/>
      <c r="M426" s="1868"/>
      <c r="N426" s="1869"/>
      <c r="O426" s="1865" t="s">
        <v>237</v>
      </c>
      <c r="P426" s="268" t="s">
        <v>228</v>
      </c>
      <c r="Q426" s="1869"/>
      <c r="R426" s="1869"/>
      <c r="S426" s="1870"/>
      <c r="T426" s="1867"/>
      <c r="W426"/>
      <c r="X426"/>
      <c r="CG426" s="3">
        <v>1</v>
      </c>
    </row>
    <row r="427" spans="2:85" ht="21" customHeight="1">
      <c r="B427" s="15"/>
      <c r="C427" s="9"/>
      <c r="D427" s="9"/>
      <c r="E427" s="9"/>
      <c r="F427" s="15"/>
      <c r="G427" s="15"/>
      <c r="H427" s="15"/>
      <c r="I427" s="15"/>
      <c r="J427" s="15"/>
      <c r="K427" s="15"/>
      <c r="L427" s="1862"/>
      <c r="M427" s="1868"/>
      <c r="N427" s="1869"/>
      <c r="O427" s="1865" t="s">
        <v>243</v>
      </c>
      <c r="P427" s="268" t="s">
        <v>228</v>
      </c>
      <c r="Q427" s="1869"/>
      <c r="R427" s="1869"/>
      <c r="S427" s="1870"/>
      <c r="T427" s="1867"/>
      <c r="W427"/>
      <c r="X427"/>
      <c r="CG427" s="3">
        <v>1</v>
      </c>
    </row>
    <row r="428" spans="2:85" ht="21" customHeight="1">
      <c r="B428" s="15"/>
      <c r="C428" s="9"/>
      <c r="D428" s="9"/>
      <c r="E428" s="9"/>
      <c r="F428" s="15"/>
      <c r="G428" s="15"/>
      <c r="H428" s="15"/>
      <c r="I428" s="15"/>
      <c r="J428" s="15"/>
      <c r="K428" s="15"/>
      <c r="L428" s="1862"/>
      <c r="M428" s="1868"/>
      <c r="N428" s="1869"/>
      <c r="O428" s="1871" t="s">
        <v>246</v>
      </c>
      <c r="P428" s="268" t="s">
        <v>228</v>
      </c>
      <c r="Q428" s="1869"/>
      <c r="R428" s="1869"/>
      <c r="S428" s="1870"/>
      <c r="T428" s="1867"/>
      <c r="W428"/>
      <c r="X428"/>
      <c r="CG428" s="3">
        <v>1</v>
      </c>
    </row>
    <row r="429" spans="2:85" ht="21" customHeight="1">
      <c r="B429" s="15"/>
      <c r="C429" s="9"/>
      <c r="D429" s="9"/>
      <c r="E429" s="9"/>
      <c r="F429" s="15"/>
      <c r="G429" s="15"/>
      <c r="H429" s="15"/>
      <c r="I429" s="15"/>
      <c r="J429" s="15"/>
      <c r="K429" s="15"/>
      <c r="L429" s="1862"/>
      <c r="M429" s="1868"/>
      <c r="N429" s="1869"/>
      <c r="O429" s="1865" t="s">
        <v>249</v>
      </c>
      <c r="P429" s="268" t="s">
        <v>228</v>
      </c>
      <c r="Q429" s="1869"/>
      <c r="R429" s="1869"/>
      <c r="S429" s="1870"/>
      <c r="T429" s="1867"/>
      <c r="W429"/>
      <c r="X429"/>
      <c r="CG429" s="3">
        <v>1</v>
      </c>
    </row>
    <row r="430" spans="2:85" ht="21" customHeight="1">
      <c r="B430" s="15"/>
      <c r="C430" s="9"/>
      <c r="D430" s="9"/>
      <c r="E430" s="9"/>
      <c r="F430" s="15"/>
      <c r="G430" s="15"/>
      <c r="H430" s="15"/>
      <c r="I430" s="15"/>
      <c r="J430" s="15"/>
      <c r="K430" s="15"/>
      <c r="L430" s="1862"/>
      <c r="M430" s="1868"/>
      <c r="N430" s="1869"/>
      <c r="O430" s="1865" t="s">
        <v>250</v>
      </c>
      <c r="P430" s="268" t="s">
        <v>228</v>
      </c>
      <c r="Q430" s="1869"/>
      <c r="R430" s="1869"/>
      <c r="S430" s="1870"/>
      <c r="T430" s="1867"/>
      <c r="W430"/>
      <c r="X430"/>
      <c r="CG430" s="3">
        <v>1</v>
      </c>
    </row>
    <row r="431" spans="2:85" ht="21" customHeight="1">
      <c r="B431" s="15"/>
      <c r="C431" s="9"/>
      <c r="D431" s="9"/>
      <c r="E431" s="9"/>
      <c r="F431" s="15"/>
      <c r="G431" s="15"/>
      <c r="H431" s="15"/>
      <c r="I431" s="15"/>
      <c r="J431" s="15"/>
      <c r="K431" s="15"/>
      <c r="L431" s="1862"/>
      <c r="M431" s="1868"/>
      <c r="N431" s="1869"/>
      <c r="O431" s="1865" t="s">
        <v>260</v>
      </c>
      <c r="P431" s="268" t="s">
        <v>228</v>
      </c>
      <c r="Q431" s="1869"/>
      <c r="R431" s="1869"/>
      <c r="S431" s="1870"/>
      <c r="T431" s="1867"/>
      <c r="W431"/>
      <c r="X431"/>
      <c r="CG431" s="3">
        <v>1</v>
      </c>
    </row>
    <row r="432" spans="2:85" ht="21" customHeight="1">
      <c r="B432" s="15"/>
      <c r="C432" s="9"/>
      <c r="D432" s="9"/>
      <c r="E432" s="9"/>
      <c r="F432" s="15"/>
      <c r="G432" s="15"/>
      <c r="H432" s="15"/>
      <c r="I432" s="15"/>
      <c r="J432" s="15"/>
      <c r="K432" s="15"/>
      <c r="L432" s="1862"/>
      <c r="M432" s="1868"/>
      <c r="N432" s="1869"/>
      <c r="O432" s="1865" t="s">
        <v>261</v>
      </c>
      <c r="P432" s="268" t="s">
        <v>228</v>
      </c>
      <c r="Q432" s="1869"/>
      <c r="R432" s="1869"/>
      <c r="S432" s="1870"/>
      <c r="T432" s="1867"/>
      <c r="W432"/>
      <c r="X432"/>
      <c r="CG432" s="3">
        <v>1</v>
      </c>
    </row>
    <row r="433" spans="2:85" ht="21" customHeight="1">
      <c r="B433" s="15"/>
      <c r="C433" s="9"/>
      <c r="D433" s="9"/>
      <c r="E433" s="9"/>
      <c r="F433" s="15"/>
      <c r="G433" s="15"/>
      <c r="H433" s="15"/>
      <c r="I433" s="15"/>
      <c r="J433" s="15"/>
      <c r="K433" s="15"/>
      <c r="L433" s="1862"/>
      <c r="M433" s="1868"/>
      <c r="N433" s="1869"/>
      <c r="O433" s="1865" t="s">
        <v>262</v>
      </c>
      <c r="P433" s="268" t="s">
        <v>228</v>
      </c>
      <c r="Q433" s="1869"/>
      <c r="R433" s="1869"/>
      <c r="S433" s="1870"/>
      <c r="T433" s="1867"/>
      <c r="W433"/>
      <c r="X433"/>
      <c r="CG433" s="3">
        <v>1</v>
      </c>
    </row>
    <row r="434" spans="2:85" ht="21" customHeight="1">
      <c r="B434" s="15"/>
      <c r="C434" s="9"/>
      <c r="D434" s="9"/>
      <c r="E434" s="9"/>
      <c r="F434" s="15"/>
      <c r="G434" s="15"/>
      <c r="H434" s="15"/>
      <c r="I434" s="15"/>
      <c r="J434" s="15"/>
      <c r="K434" s="15"/>
      <c r="L434" s="1862"/>
      <c r="M434" s="1868"/>
      <c r="N434" s="1869"/>
      <c r="O434" s="1865" t="s">
        <v>263</v>
      </c>
      <c r="P434" s="268" t="s">
        <v>228</v>
      </c>
      <c r="Q434" s="1869"/>
      <c r="R434" s="1869"/>
      <c r="S434" s="1870"/>
      <c r="T434" s="1867"/>
      <c r="W434"/>
      <c r="X434"/>
      <c r="CG434" s="3">
        <v>1</v>
      </c>
    </row>
    <row r="435" spans="2:85" ht="21" customHeight="1">
      <c r="B435" s="15"/>
      <c r="C435" s="9"/>
      <c r="D435" s="9"/>
      <c r="E435" s="9"/>
      <c r="F435" s="15"/>
      <c r="G435" s="15"/>
      <c r="H435" s="15"/>
      <c r="I435" s="15"/>
      <c r="J435" s="15"/>
      <c r="K435" s="15"/>
      <c r="L435" s="1862"/>
      <c r="M435" s="1868"/>
      <c r="N435" s="1869"/>
      <c r="O435" s="1865" t="s">
        <v>267</v>
      </c>
      <c r="P435" s="268" t="s">
        <v>228</v>
      </c>
      <c r="Q435" s="1869"/>
      <c r="R435" s="1869"/>
      <c r="S435" s="1870"/>
      <c r="T435" s="1867"/>
      <c r="W435"/>
      <c r="X435"/>
      <c r="CG435" s="3">
        <v>1</v>
      </c>
    </row>
    <row r="436" spans="2:85" ht="21" customHeight="1">
      <c r="B436" s="15"/>
      <c r="C436" s="9"/>
      <c r="D436" s="9"/>
      <c r="E436" s="9"/>
      <c r="F436" s="15"/>
      <c r="G436" s="15"/>
      <c r="H436" s="15"/>
      <c r="I436" s="15"/>
      <c r="J436" s="15"/>
      <c r="K436" s="15"/>
      <c r="L436" s="1862"/>
      <c r="M436" s="1872"/>
      <c r="N436" s="297"/>
      <c r="O436" s="297"/>
      <c r="P436" s="1873" t="s">
        <v>8472</v>
      </c>
      <c r="Q436" s="262"/>
      <c r="R436" s="262"/>
      <c r="S436" s="1874"/>
      <c r="T436" s="1875" t="s">
        <v>8472</v>
      </c>
      <c r="W436"/>
      <c r="X436"/>
      <c r="CG436" s="3">
        <v>1</v>
      </c>
    </row>
    <row r="437" spans="2:85" ht="21" customHeight="1">
      <c r="B437" s="15"/>
      <c r="C437" s="9"/>
      <c r="D437" s="9"/>
      <c r="E437" s="9"/>
      <c r="F437" s="15"/>
      <c r="G437" s="15"/>
      <c r="H437" s="15"/>
      <c r="I437" s="15"/>
      <c r="J437" s="15"/>
      <c r="K437" s="15"/>
      <c r="L437" s="1862"/>
      <c r="M437" s="1872"/>
      <c r="N437" s="492"/>
      <c r="O437" s="492"/>
      <c r="P437" s="492"/>
      <c r="Q437" s="492"/>
      <c r="R437" s="492"/>
      <c r="S437" s="393"/>
      <c r="T437" s="1876"/>
      <c r="W437"/>
      <c r="X437"/>
      <c r="CG437" s="3">
        <v>1</v>
      </c>
    </row>
    <row r="438" spans="2:85" ht="21" customHeight="1">
      <c r="B438" s="15"/>
      <c r="C438" s="9"/>
      <c r="D438" s="9"/>
      <c r="E438" s="9"/>
      <c r="F438" s="15"/>
      <c r="G438" s="15"/>
      <c r="H438" s="15"/>
      <c r="I438" s="15"/>
      <c r="J438" s="15"/>
      <c r="K438" s="15"/>
      <c r="L438" s="1862"/>
      <c r="M438" s="1872"/>
      <c r="N438" s="492"/>
      <c r="O438" s="492"/>
      <c r="P438" s="492"/>
      <c r="Q438" s="492"/>
      <c r="R438" s="492"/>
      <c r="S438" s="393"/>
      <c r="T438" s="1876"/>
      <c r="W438"/>
      <c r="X438"/>
      <c r="CG438" s="3">
        <v>1</v>
      </c>
    </row>
    <row r="439" spans="2:85" ht="21" customHeight="1">
      <c r="B439" s="15"/>
      <c r="C439" s="9"/>
      <c r="D439" s="9"/>
      <c r="E439" s="9"/>
      <c r="F439" s="15"/>
      <c r="G439" s="15"/>
      <c r="H439" s="15"/>
      <c r="I439" s="15"/>
      <c r="J439" s="15"/>
      <c r="K439" s="15"/>
      <c r="L439" s="1877"/>
      <c r="M439" s="1878"/>
      <c r="N439" s="391"/>
      <c r="O439" s="391"/>
      <c r="P439" s="391"/>
      <c r="Q439" s="391"/>
      <c r="R439" s="391"/>
      <c r="S439" s="392"/>
      <c r="T439" s="1879" t="s">
        <v>205</v>
      </c>
      <c r="W439"/>
      <c r="X439"/>
      <c r="CG439" s="3">
        <v>1</v>
      </c>
    </row>
    <row r="440" spans="2:85" ht="21" customHeight="1">
      <c r="B440" s="15"/>
      <c r="C440" s="9"/>
      <c r="D440" s="9"/>
      <c r="E440" s="9"/>
      <c r="F440" s="15"/>
      <c r="G440" s="15"/>
      <c r="H440" s="15"/>
      <c r="I440" s="15"/>
      <c r="J440" s="15"/>
      <c r="K440" s="15"/>
      <c r="L440" s="1880"/>
      <c r="M440" s="1881"/>
      <c r="N440" s="1882"/>
      <c r="O440" s="1882"/>
      <c r="P440" s="1852"/>
      <c r="Q440" s="1852"/>
      <c r="R440" s="1852"/>
      <c r="S440" s="1852"/>
      <c r="T440" s="1852"/>
      <c r="W440"/>
      <c r="X440"/>
      <c r="CG440" s="3">
        <v>1</v>
      </c>
    </row>
    <row r="441" spans="2:85" ht="21" customHeight="1">
      <c r="B441" s="15"/>
      <c r="C441" s="9"/>
      <c r="D441" s="9"/>
      <c r="E441" s="9"/>
      <c r="F441" s="15"/>
      <c r="G441" s="15"/>
      <c r="H441" s="15"/>
      <c r="I441" s="15"/>
      <c r="J441" s="15"/>
      <c r="K441" s="15"/>
      <c r="L441" s="1813" t="s">
        <v>8456</v>
      </c>
      <c r="M441" s="400"/>
      <c r="N441" s="400"/>
      <c r="O441" s="400"/>
      <c r="P441" s="400"/>
      <c r="Q441" s="400"/>
      <c r="R441" s="400"/>
      <c r="S441" s="400"/>
      <c r="T441" s="678" t="s">
        <v>272</v>
      </c>
      <c r="W441"/>
      <c r="X441"/>
      <c r="CG441" s="3">
        <v>1</v>
      </c>
    </row>
    <row r="442" spans="2:85" ht="21" customHeight="1">
      <c r="B442" s="15"/>
      <c r="C442" s="9"/>
      <c r="D442" s="9"/>
      <c r="E442" s="9"/>
      <c r="F442" s="15"/>
      <c r="G442" s="15"/>
      <c r="H442" s="15"/>
      <c r="I442" s="15"/>
      <c r="J442" s="15"/>
      <c r="K442" s="15"/>
      <c r="L442" s="308"/>
      <c r="M442" s="308" t="s">
        <v>276</v>
      </c>
      <c r="N442" s="264"/>
      <c r="O442" s="217"/>
      <c r="P442" s="15"/>
      <c r="Q442" s="15"/>
      <c r="R442" s="15"/>
      <c r="S442" s="15"/>
      <c r="T442" s="1883"/>
      <c r="W442"/>
      <c r="X442"/>
      <c r="CG442" s="3">
        <v>1</v>
      </c>
    </row>
    <row r="443" spans="2:85" ht="21" customHeight="1">
      <c r="B443" s="15"/>
      <c r="C443" s="9"/>
      <c r="D443" s="9"/>
      <c r="E443" s="9"/>
      <c r="F443" s="15"/>
      <c r="G443" s="15"/>
      <c r="H443" s="15"/>
      <c r="I443" s="15"/>
      <c r="J443" s="15"/>
      <c r="K443" s="15"/>
      <c r="L443" s="308"/>
      <c r="M443" s="2678" t="s">
        <v>277</v>
      </c>
      <c r="N443" s="2679"/>
      <c r="O443" s="2679"/>
      <c r="P443" s="2679"/>
      <c r="Q443" s="2679"/>
      <c r="R443" s="2679"/>
      <c r="S443" s="2679"/>
      <c r="T443" s="2680"/>
      <c r="W443"/>
      <c r="X443"/>
      <c r="CG443" s="3">
        <v>1</v>
      </c>
    </row>
    <row r="444" spans="2:85" ht="21" customHeight="1">
      <c r="B444" s="15"/>
      <c r="C444" s="9"/>
      <c r="D444" s="9"/>
      <c r="E444" s="9"/>
      <c r="F444" s="15"/>
      <c r="G444" s="15"/>
      <c r="H444" s="15"/>
      <c r="I444" s="15"/>
      <c r="J444" s="15"/>
      <c r="K444" s="15"/>
      <c r="L444" s="308"/>
      <c r="M444" s="2678"/>
      <c r="N444" s="2679"/>
      <c r="O444" s="2679"/>
      <c r="P444" s="2679"/>
      <c r="Q444" s="2679"/>
      <c r="R444" s="2679"/>
      <c r="S444" s="2679"/>
      <c r="T444" s="2680"/>
      <c r="W444"/>
      <c r="X444"/>
      <c r="CG444" s="3">
        <v>1</v>
      </c>
    </row>
    <row r="445" spans="2:85" ht="21" customHeight="1">
      <c r="B445" s="15"/>
      <c r="C445" s="9"/>
      <c r="D445" s="9"/>
      <c r="E445" s="9"/>
      <c r="F445" s="15"/>
      <c r="G445" s="15"/>
      <c r="H445" s="15"/>
      <c r="I445" s="15"/>
      <c r="J445" s="15"/>
      <c r="K445" s="15"/>
      <c r="L445" s="308"/>
      <c r="M445" s="2678"/>
      <c r="N445" s="2679"/>
      <c r="O445" s="2679"/>
      <c r="P445" s="2679"/>
      <c r="Q445" s="2679"/>
      <c r="R445" s="2679"/>
      <c r="S445" s="2679"/>
      <c r="T445" s="2680"/>
      <c r="W445"/>
      <c r="X445"/>
      <c r="CG445" s="3">
        <v>1</v>
      </c>
    </row>
    <row r="446" spans="2:85" ht="21" customHeight="1">
      <c r="B446" s="15"/>
      <c r="C446" s="9"/>
      <c r="D446" s="9"/>
      <c r="E446" s="9"/>
      <c r="F446" s="15"/>
      <c r="G446" s="15"/>
      <c r="H446" s="15"/>
      <c r="I446" s="15"/>
      <c r="J446" s="15"/>
      <c r="K446" s="15"/>
      <c r="L446" s="308"/>
      <c r="M446" s="315" t="s">
        <v>290</v>
      </c>
      <c r="N446" s="231"/>
      <c r="O446" s="231"/>
      <c r="P446" s="15"/>
      <c r="Q446" s="15"/>
      <c r="R446" s="15"/>
      <c r="S446" s="15"/>
      <c r="T446" s="1883"/>
      <c r="W446"/>
      <c r="X446"/>
      <c r="CG446" s="3">
        <v>1</v>
      </c>
    </row>
    <row r="447" spans="2:85" ht="21" customHeight="1">
      <c r="B447" s="15"/>
      <c r="C447" s="9"/>
      <c r="D447" s="9"/>
      <c r="E447" s="9"/>
      <c r="F447" s="15"/>
      <c r="G447" s="15"/>
      <c r="H447" s="15"/>
      <c r="I447" s="15"/>
      <c r="J447" s="15"/>
      <c r="K447" s="15"/>
      <c r="L447" s="308"/>
      <c r="M447" s="194" t="s">
        <v>292</v>
      </c>
      <c r="N447" s="202"/>
      <c r="O447" s="202"/>
      <c r="P447" s="15"/>
      <c r="Q447" s="15"/>
      <c r="R447" s="15"/>
      <c r="S447" s="15"/>
      <c r="T447" s="1883"/>
      <c r="W447"/>
      <c r="X447"/>
      <c r="CG447" s="3">
        <v>1</v>
      </c>
    </row>
    <row r="448" spans="2:85" ht="21" customHeight="1">
      <c r="B448" s="15"/>
      <c r="C448" s="9"/>
      <c r="D448" s="9"/>
      <c r="E448" s="9"/>
      <c r="F448" s="15"/>
      <c r="G448" s="15"/>
      <c r="H448" s="15"/>
      <c r="I448" s="15"/>
      <c r="J448" s="15"/>
      <c r="K448" s="15"/>
      <c r="L448" s="308"/>
      <c r="M448" s="2681" t="s">
        <v>299</v>
      </c>
      <c r="N448" s="2682"/>
      <c r="O448" s="2682"/>
      <c r="P448" s="2682"/>
      <c r="Q448" s="2682"/>
      <c r="R448" s="2682"/>
      <c r="S448" s="2682"/>
      <c r="T448" s="2683"/>
      <c r="W448"/>
      <c r="X448"/>
      <c r="CG448" s="3">
        <v>1</v>
      </c>
    </row>
    <row r="449" spans="2:85" ht="21" customHeight="1">
      <c r="B449" s="15"/>
      <c r="C449" s="9"/>
      <c r="D449" s="9"/>
      <c r="E449" s="9"/>
      <c r="F449" s="15"/>
      <c r="G449" s="15"/>
      <c r="H449" s="15"/>
      <c r="I449" s="15"/>
      <c r="J449" s="15"/>
      <c r="K449" s="15"/>
      <c r="L449" s="308"/>
      <c r="M449" s="2681"/>
      <c r="N449" s="2682"/>
      <c r="O449" s="2682"/>
      <c r="P449" s="2682"/>
      <c r="Q449" s="2682"/>
      <c r="R449" s="2682"/>
      <c r="S449" s="2682"/>
      <c r="T449" s="2683"/>
      <c r="W449"/>
      <c r="X449"/>
      <c r="CG449" s="3">
        <v>1</v>
      </c>
    </row>
    <row r="450" spans="2:85" ht="21" customHeight="1">
      <c r="B450" s="15"/>
      <c r="C450" s="9"/>
      <c r="D450" s="9"/>
      <c r="E450" s="9"/>
      <c r="F450" s="15"/>
      <c r="G450" s="15"/>
      <c r="H450" s="15"/>
      <c r="I450" s="15"/>
      <c r="J450" s="15"/>
      <c r="K450" s="15"/>
      <c r="L450" s="308"/>
      <c r="M450" s="2681"/>
      <c r="N450" s="2682"/>
      <c r="O450" s="2682"/>
      <c r="P450" s="2682"/>
      <c r="Q450" s="2682"/>
      <c r="R450" s="2682"/>
      <c r="S450" s="2682"/>
      <c r="T450" s="2683"/>
      <c r="W450"/>
      <c r="X450"/>
      <c r="CG450" s="3">
        <v>1</v>
      </c>
    </row>
    <row r="451" spans="2:85" ht="21" customHeight="1">
      <c r="B451" s="15"/>
      <c r="C451" s="9"/>
      <c r="D451" s="9"/>
      <c r="E451" s="9"/>
      <c r="F451" s="15"/>
      <c r="G451" s="15"/>
      <c r="H451" s="15"/>
      <c r="I451" s="15"/>
      <c r="J451" s="15"/>
      <c r="K451" s="15"/>
      <c r="L451" s="1884"/>
      <c r="M451" s="2684"/>
      <c r="N451" s="2685"/>
      <c r="O451" s="2685"/>
      <c r="P451" s="2685"/>
      <c r="Q451" s="2685"/>
      <c r="R451" s="2685"/>
      <c r="S451" s="2685"/>
      <c r="T451" s="2686"/>
      <c r="W451"/>
      <c r="X451"/>
      <c r="CG451" s="3">
        <v>1</v>
      </c>
    </row>
    <row r="452" spans="2:85" ht="21" customHeight="1">
      <c r="B452" s="15"/>
      <c r="C452" s="9"/>
      <c r="D452" s="9"/>
      <c r="E452" s="9"/>
      <c r="F452" s="15"/>
      <c r="G452" s="15"/>
      <c r="H452" s="15"/>
      <c r="I452" s="15"/>
      <c r="J452" s="15"/>
      <c r="K452" s="15"/>
      <c r="L452" s="1885">
        <v>0</v>
      </c>
      <c r="M452" s="432" t="s">
        <v>175</v>
      </c>
      <c r="N452" s="195"/>
      <c r="O452" s="195"/>
      <c r="P452" s="195"/>
      <c r="Q452" s="195"/>
      <c r="R452" s="195"/>
      <c r="S452" s="433"/>
      <c r="T452" s="1886"/>
      <c r="W452"/>
      <c r="X452"/>
      <c r="CG452" s="3">
        <v>1</v>
      </c>
    </row>
    <row r="453" spans="2:85" ht="21" customHeight="1">
      <c r="B453" s="15"/>
      <c r="C453" s="9"/>
      <c r="D453" s="9"/>
      <c r="E453" s="9"/>
      <c r="F453" s="15"/>
      <c r="G453" s="15"/>
      <c r="H453" s="15"/>
      <c r="I453" s="15"/>
      <c r="J453" s="15"/>
      <c r="K453" s="15"/>
      <c r="L453" s="1848" t="str">
        <f>IF(ISBLANK(M453),"",LARGE(L452:L452,1)+1)</f>
        <v/>
      </c>
      <c r="M453" s="1849"/>
      <c r="N453" s="1887"/>
      <c r="O453" s="1887"/>
      <c r="P453" s="1887"/>
      <c r="Q453" s="1887"/>
      <c r="R453" s="1887"/>
      <c r="S453" s="1887"/>
      <c r="T453" s="1888"/>
      <c r="W453"/>
      <c r="X453"/>
      <c r="CG453" s="3">
        <v>1</v>
      </c>
    </row>
    <row r="454" spans="2:85" ht="21" customHeight="1">
      <c r="B454" s="15"/>
      <c r="C454" s="9"/>
      <c r="D454" s="9"/>
      <c r="E454" s="9"/>
      <c r="F454" s="15"/>
      <c r="G454" s="15"/>
      <c r="H454" s="15"/>
      <c r="I454" s="15"/>
      <c r="J454" s="15"/>
      <c r="K454" s="15"/>
      <c r="L454" s="1848" t="str">
        <f>IF(ISBLANK(M454),"",LARGE(L452:L453,1)+1)</f>
        <v/>
      </c>
      <c r="M454" s="1849"/>
      <c r="N454" s="1887"/>
      <c r="O454" s="1887"/>
      <c r="P454" s="1887"/>
      <c r="Q454" s="1887"/>
      <c r="R454" s="1887"/>
      <c r="S454" s="1887"/>
      <c r="T454" s="1888"/>
      <c r="W454"/>
      <c r="X454"/>
      <c r="CG454" s="3">
        <v>1</v>
      </c>
    </row>
    <row r="455" spans="2:85" ht="21" customHeight="1">
      <c r="B455" s="15"/>
      <c r="C455" s="9"/>
      <c r="D455" s="9"/>
      <c r="E455" s="9"/>
      <c r="F455" s="15"/>
      <c r="G455" s="15"/>
      <c r="H455" s="15"/>
      <c r="I455" s="15"/>
      <c r="J455" s="15"/>
      <c r="K455" s="15"/>
      <c r="L455" s="1848" t="str">
        <f>IF(ISBLANK(M455),"",LARGE(L452:L454,1)+1)</f>
        <v/>
      </c>
      <c r="M455" s="1849"/>
      <c r="N455" s="1887"/>
      <c r="O455" s="1887"/>
      <c r="P455" s="1887"/>
      <c r="Q455" s="1887"/>
      <c r="R455" s="1887"/>
      <c r="S455" s="1887"/>
      <c r="T455" s="1888"/>
      <c r="W455"/>
      <c r="X455"/>
      <c r="CG455" s="3">
        <v>1</v>
      </c>
    </row>
    <row r="456" spans="2:85" ht="21" customHeight="1">
      <c r="B456" s="15"/>
      <c r="C456" s="9"/>
      <c r="D456" s="9"/>
      <c r="E456" s="9"/>
      <c r="F456" s="15"/>
      <c r="G456" s="15"/>
      <c r="H456" s="15"/>
      <c r="I456" s="15"/>
      <c r="J456" s="15"/>
      <c r="K456" s="15"/>
      <c r="L456" s="1848" t="str">
        <f>IF(ISBLANK(M456),"",LARGE(L452:L455,1)+1)</f>
        <v/>
      </c>
      <c r="M456" s="1849"/>
      <c r="N456" s="1887"/>
      <c r="O456" s="1887"/>
      <c r="P456" s="1887"/>
      <c r="Q456" s="1887"/>
      <c r="R456" s="1887"/>
      <c r="S456" s="1887"/>
      <c r="T456" s="1888"/>
      <c r="W456"/>
      <c r="X456"/>
      <c r="CG456" s="3">
        <v>1</v>
      </c>
    </row>
    <row r="457" spans="2:85" ht="21" customHeight="1">
      <c r="B457" s="15"/>
      <c r="C457" s="9"/>
      <c r="D457" s="9"/>
      <c r="E457" s="9"/>
      <c r="F457" s="15"/>
      <c r="G457" s="15"/>
      <c r="H457" s="15"/>
      <c r="I457" s="15"/>
      <c r="J457" s="15"/>
      <c r="K457" s="15"/>
      <c r="L457" s="1848" t="str">
        <f>IF(ISBLANK(M457),"",LARGE(L452:L456,1)+1)</f>
        <v/>
      </c>
      <c r="M457" s="1849"/>
      <c r="N457" s="1887"/>
      <c r="O457" s="1887"/>
      <c r="P457" s="1887"/>
      <c r="Q457" s="1887"/>
      <c r="R457" s="1887"/>
      <c r="S457" s="1887"/>
      <c r="T457" s="1888"/>
      <c r="W457"/>
      <c r="X457"/>
      <c r="CG457" s="3">
        <v>1</v>
      </c>
    </row>
    <row r="458" spans="2:85" ht="21" customHeight="1">
      <c r="B458" s="15"/>
      <c r="C458" s="9"/>
      <c r="D458" s="9"/>
      <c r="E458" s="9"/>
      <c r="F458" s="15"/>
      <c r="G458" s="15"/>
      <c r="H458" s="15"/>
      <c r="I458" s="15"/>
      <c r="J458" s="15"/>
      <c r="K458" s="15"/>
      <c r="L458" s="1889"/>
      <c r="M458" s="1878"/>
      <c r="N458" s="391"/>
      <c r="O458" s="391"/>
      <c r="P458" s="391"/>
      <c r="Q458" s="391"/>
      <c r="R458" s="391"/>
      <c r="S458" s="392"/>
      <c r="T458" s="1879" t="s">
        <v>205</v>
      </c>
      <c r="W458"/>
      <c r="X458"/>
      <c r="CG458" s="3">
        <v>1</v>
      </c>
    </row>
    <row r="459" spans="2:85" ht="21" customHeight="1">
      <c r="B459" s="15"/>
      <c r="C459" s="9"/>
      <c r="D459" s="9"/>
      <c r="E459" s="9"/>
      <c r="F459" s="15"/>
      <c r="G459" s="15"/>
      <c r="H459" s="15"/>
      <c r="I459" s="15"/>
      <c r="J459" s="15"/>
      <c r="K459" s="15"/>
      <c r="L459" s="1880"/>
      <c r="M459" s="1881"/>
      <c r="N459" s="1882"/>
      <c r="O459" s="1882"/>
      <c r="P459" s="1852"/>
      <c r="Q459" s="1852"/>
      <c r="R459" s="1852"/>
      <c r="S459" s="1852"/>
      <c r="T459" s="1852"/>
      <c r="W459"/>
      <c r="X459"/>
      <c r="CG459" s="3">
        <v>1</v>
      </c>
    </row>
    <row r="460" spans="2:85" ht="21" customHeight="1">
      <c r="B460" s="15"/>
      <c r="C460" s="9"/>
      <c r="D460" s="9"/>
      <c r="E460" s="9"/>
      <c r="F460" s="15"/>
      <c r="G460" s="15"/>
      <c r="H460" s="15"/>
      <c r="I460" s="15"/>
      <c r="J460" s="15"/>
      <c r="K460" s="15"/>
      <c r="L460" s="1813" t="s">
        <v>8456</v>
      </c>
      <c r="M460" s="351"/>
      <c r="N460" s="351"/>
      <c r="O460" s="351"/>
      <c r="P460" s="351"/>
      <c r="Q460" s="351"/>
      <c r="R460" s="351"/>
      <c r="S460" s="267"/>
      <c r="T460" s="655" t="s">
        <v>327</v>
      </c>
      <c r="W460"/>
      <c r="X460"/>
      <c r="CG460" s="3">
        <v>1</v>
      </c>
    </row>
    <row r="461" spans="2:85" ht="21" customHeight="1">
      <c r="B461" s="15"/>
      <c r="C461" s="9"/>
      <c r="D461" s="9"/>
      <c r="E461" s="9"/>
      <c r="F461" s="15"/>
      <c r="G461" s="15"/>
      <c r="H461" s="15"/>
      <c r="I461" s="15"/>
      <c r="J461" s="15"/>
      <c r="K461" s="15"/>
      <c r="L461" s="1890"/>
      <c r="M461" s="432"/>
      <c r="N461" s="186"/>
      <c r="O461" s="3060" t="s">
        <v>334</v>
      </c>
      <c r="P461" s="352"/>
      <c r="Q461" s="1891"/>
      <c r="R461" s="2424"/>
      <c r="S461" s="1891" t="s">
        <v>335</v>
      </c>
      <c r="T461" s="41"/>
      <c r="W461"/>
      <c r="X461"/>
      <c r="CG461" s="3">
        <v>1</v>
      </c>
    </row>
    <row r="462" spans="2:85" ht="21" customHeight="1">
      <c r="B462" s="15"/>
      <c r="C462" s="9"/>
      <c r="D462" s="9"/>
      <c r="E462" s="9"/>
      <c r="F462" s="15"/>
      <c r="G462" s="15"/>
      <c r="H462" s="15"/>
      <c r="I462" s="15"/>
      <c r="J462" s="15"/>
      <c r="K462" s="15"/>
      <c r="L462" s="1890"/>
      <c r="M462" s="3058"/>
      <c r="N462" s="9"/>
      <c r="O462" s="3157" t="s">
        <v>336</v>
      </c>
      <c r="P462" s="352">
        <v>3</v>
      </c>
      <c r="Q462" s="1892"/>
      <c r="R462" s="1892"/>
      <c r="S462" s="1892" t="s">
        <v>337</v>
      </c>
      <c r="T462" s="1867" t="s">
        <v>228</v>
      </c>
      <c r="W462"/>
      <c r="X462"/>
      <c r="CG462" s="3">
        <v>1</v>
      </c>
    </row>
    <row r="463" spans="2:85" ht="21" customHeight="1">
      <c r="B463" s="15"/>
      <c r="C463" s="9"/>
      <c r="D463" s="9"/>
      <c r="E463" s="9"/>
      <c r="F463" s="15"/>
      <c r="G463" s="15"/>
      <c r="H463" s="15"/>
      <c r="I463" s="15"/>
      <c r="J463" s="15"/>
      <c r="K463" s="15"/>
      <c r="L463" s="1890"/>
      <c r="M463" s="3058"/>
      <c r="N463" s="9"/>
      <c r="O463" s="3157" t="s">
        <v>338</v>
      </c>
      <c r="P463" s="352"/>
      <c r="Q463" s="1892"/>
      <c r="R463" s="1892"/>
      <c r="S463" s="1892" t="s">
        <v>339</v>
      </c>
      <c r="T463" s="3067"/>
      <c r="W463"/>
      <c r="X463"/>
      <c r="CG463" s="3">
        <v>1</v>
      </c>
    </row>
    <row r="464" spans="2:85" ht="21" customHeight="1">
      <c r="B464" s="15"/>
      <c r="C464" s="9"/>
      <c r="D464" s="9"/>
      <c r="E464" s="9"/>
      <c r="F464" s="15"/>
      <c r="G464" s="15"/>
      <c r="H464" s="15"/>
      <c r="I464" s="15"/>
      <c r="J464" s="15"/>
      <c r="K464" s="15"/>
      <c r="L464" s="1890"/>
      <c r="M464" s="3058"/>
      <c r="N464" s="9"/>
      <c r="O464" s="3157" t="s">
        <v>340</v>
      </c>
      <c r="P464" s="352">
        <v>1</v>
      </c>
      <c r="Q464" s="1893"/>
      <c r="R464" s="1893"/>
      <c r="S464" s="1893" t="s">
        <v>341</v>
      </c>
      <c r="T464" s="3068"/>
      <c r="W464"/>
      <c r="X464"/>
      <c r="CG464" s="3">
        <v>1</v>
      </c>
    </row>
    <row r="465" spans="2:85" ht="21" customHeight="1">
      <c r="B465" s="15"/>
      <c r="C465" s="9"/>
      <c r="D465" s="9"/>
      <c r="E465" s="9"/>
      <c r="F465" s="15"/>
      <c r="G465" s="15"/>
      <c r="H465" s="15"/>
      <c r="I465" s="15"/>
      <c r="J465" s="15"/>
      <c r="K465" s="15"/>
      <c r="L465" s="1890"/>
      <c r="M465" s="3058"/>
      <c r="N465" s="9"/>
      <c r="O465" s="3157" t="s">
        <v>342</v>
      </c>
      <c r="P465" s="352"/>
      <c r="Q465" s="1892"/>
      <c r="R465" s="1892"/>
      <c r="S465" s="1892" t="s">
        <v>337</v>
      </c>
      <c r="T465" s="3067"/>
      <c r="W465"/>
      <c r="X465"/>
      <c r="CG465" s="3">
        <v>1</v>
      </c>
    </row>
    <row r="466" spans="2:85" ht="21" customHeight="1">
      <c r="B466" s="15"/>
      <c r="C466" s="9"/>
      <c r="D466" s="9"/>
      <c r="E466" s="9"/>
      <c r="F466" s="15"/>
      <c r="G466" s="15"/>
      <c r="H466" s="15"/>
      <c r="I466" s="15"/>
      <c r="J466" s="15"/>
      <c r="K466" s="15"/>
      <c r="L466" s="1890"/>
      <c r="M466" s="3058"/>
      <c r="N466" s="9"/>
      <c r="O466" s="3157" t="s">
        <v>346</v>
      </c>
      <c r="P466" s="352"/>
      <c r="Q466" s="1892"/>
      <c r="R466" s="1892"/>
      <c r="S466" s="1892" t="s">
        <v>347</v>
      </c>
      <c r="T466" s="3067"/>
      <c r="W466"/>
      <c r="X466"/>
      <c r="CG466" s="3">
        <v>1</v>
      </c>
    </row>
    <row r="467" spans="2:85" ht="21" customHeight="1">
      <c r="B467" s="15"/>
      <c r="C467" s="9"/>
      <c r="D467" s="9"/>
      <c r="E467" s="9"/>
      <c r="F467" s="15"/>
      <c r="G467" s="15"/>
      <c r="H467" s="15"/>
      <c r="I467" s="15"/>
      <c r="J467" s="15"/>
      <c r="K467" s="15"/>
      <c r="L467" s="1890"/>
      <c r="M467" s="3058"/>
      <c r="N467" s="9"/>
      <c r="O467" s="3157" t="s">
        <v>351</v>
      </c>
      <c r="P467" s="352"/>
      <c r="Q467" s="1892"/>
      <c r="R467" s="1892"/>
      <c r="S467" s="1892" t="s">
        <v>339</v>
      </c>
      <c r="T467" s="3069" t="s">
        <v>352</v>
      </c>
      <c r="W467"/>
      <c r="X467"/>
      <c r="CG467" s="3">
        <v>1</v>
      </c>
    </row>
    <row r="468" spans="2:85" ht="21" customHeight="1" thickBot="1">
      <c r="B468" s="15"/>
      <c r="C468" s="9"/>
      <c r="D468" s="9"/>
      <c r="E468" s="9"/>
      <c r="F468" s="15"/>
      <c r="G468" s="15"/>
      <c r="H468" s="15"/>
      <c r="I468" s="15"/>
      <c r="J468" s="15"/>
      <c r="K468" s="15"/>
      <c r="L468" s="1890"/>
      <c r="M468" s="3058"/>
      <c r="N468" s="9"/>
      <c r="O468" s="3157" t="s">
        <v>354</v>
      </c>
      <c r="P468" s="370"/>
      <c r="Q468" s="1894"/>
      <c r="R468" s="1894"/>
      <c r="S468" s="1894" t="s">
        <v>355</v>
      </c>
      <c r="T468" s="3068"/>
      <c r="W468"/>
      <c r="X468"/>
      <c r="CG468" s="3">
        <v>1</v>
      </c>
    </row>
    <row r="469" spans="2:85" ht="21" customHeight="1" thickTop="1">
      <c r="B469" s="15"/>
      <c r="C469" s="9"/>
      <c r="D469" s="9"/>
      <c r="E469" s="9"/>
      <c r="F469" s="15"/>
      <c r="G469" s="15"/>
      <c r="H469" s="15"/>
      <c r="I469" s="15"/>
      <c r="J469" s="15"/>
      <c r="K469" s="15"/>
      <c r="L469" s="1890"/>
      <c r="M469" s="3058"/>
      <c r="N469" s="9"/>
      <c r="O469" s="3158" t="s">
        <v>359</v>
      </c>
      <c r="P469" s="372" t="str">
        <f>SUM(P461:P468) &amp; " / " &amp; (COUNTA(P461:P468) * 3)</f>
        <v>4 / 6</v>
      </c>
      <c r="Q469" s="1892"/>
      <c r="R469" s="1892"/>
      <c r="S469" s="1892" t="s">
        <v>361</v>
      </c>
      <c r="T469" s="1956" t="s">
        <v>360</v>
      </c>
      <c r="W469"/>
      <c r="X469"/>
      <c r="CG469" s="3">
        <v>1</v>
      </c>
    </row>
    <row r="470" spans="2:85" ht="21" customHeight="1">
      <c r="B470" s="15"/>
      <c r="C470" s="9"/>
      <c r="D470" s="9"/>
      <c r="E470" s="9"/>
      <c r="F470" s="15"/>
      <c r="G470" s="15"/>
      <c r="H470" s="15"/>
      <c r="I470" s="15"/>
      <c r="J470" s="15"/>
      <c r="K470" s="15"/>
      <c r="L470" s="1890"/>
      <c r="M470" s="3058"/>
      <c r="N470" s="9"/>
      <c r="O470" s="3159" t="s">
        <v>362</v>
      </c>
      <c r="P470" s="374" t="str">
        <f>SUM(P461:P468) &amp;"/ "&amp;P471</f>
        <v>4/ 24</v>
      </c>
      <c r="Q470" s="1892"/>
      <c r="R470" s="1892"/>
      <c r="S470" s="1892" t="s">
        <v>339</v>
      </c>
      <c r="T470" s="3067"/>
      <c r="W470"/>
      <c r="X470"/>
      <c r="CG470" s="3">
        <v>1</v>
      </c>
    </row>
    <row r="471" spans="2:85" ht="21" customHeight="1" thickBot="1">
      <c r="B471" s="15"/>
      <c r="C471" s="9"/>
      <c r="D471" s="9"/>
      <c r="E471" s="9"/>
      <c r="F471" s="15"/>
      <c r="G471" s="15"/>
      <c r="H471" s="15"/>
      <c r="I471" s="15"/>
      <c r="J471" s="15"/>
      <c r="K471" s="15"/>
      <c r="L471" s="1890"/>
      <c r="M471" s="3058"/>
      <c r="N471" s="9"/>
      <c r="O471" s="3160" t="s">
        <v>369</v>
      </c>
      <c r="P471" s="376">
        <v>24</v>
      </c>
      <c r="Q471" s="1894"/>
      <c r="R471" s="1894"/>
      <c r="S471" s="1894" t="s">
        <v>370</v>
      </c>
      <c r="T471" s="3070"/>
      <c r="W471"/>
      <c r="X471"/>
      <c r="CG471" s="3">
        <v>1</v>
      </c>
    </row>
    <row r="472" spans="2:85" ht="21" customHeight="1" thickTop="1">
      <c r="B472" s="15"/>
      <c r="C472" s="9"/>
      <c r="D472" s="9"/>
      <c r="E472" s="9"/>
      <c r="F472" s="15"/>
      <c r="G472" s="15"/>
      <c r="H472" s="15"/>
      <c r="I472" s="15"/>
      <c r="J472" s="15"/>
      <c r="K472" s="15"/>
      <c r="L472" s="1890"/>
      <c r="M472" s="3058"/>
      <c r="N472" s="231"/>
      <c r="O472" s="9"/>
      <c r="P472" s="9"/>
      <c r="Q472" s="9"/>
      <c r="R472" s="9"/>
      <c r="S472" s="9"/>
      <c r="T472" s="3071" t="s">
        <v>799</v>
      </c>
      <c r="W472"/>
      <c r="X472"/>
      <c r="CG472" s="3">
        <v>1</v>
      </c>
    </row>
    <row r="473" spans="2:85" ht="21" customHeight="1">
      <c r="B473" s="15"/>
      <c r="C473" s="9"/>
      <c r="D473" s="9"/>
      <c r="E473" s="9"/>
      <c r="F473" s="15"/>
      <c r="G473" s="15"/>
      <c r="H473" s="15"/>
      <c r="I473" s="15"/>
      <c r="J473" s="15"/>
      <c r="K473" s="15"/>
      <c r="L473" s="1890"/>
      <c r="M473" s="3058"/>
      <c r="N473" s="1895"/>
      <c r="O473" s="9"/>
      <c r="P473" s="9"/>
      <c r="Q473" s="1892"/>
      <c r="R473" s="1892"/>
      <c r="S473" s="1892" t="s">
        <v>375</v>
      </c>
      <c r="T473" s="3067"/>
      <c r="W473"/>
      <c r="X473"/>
      <c r="CG473" s="3">
        <v>1</v>
      </c>
    </row>
    <row r="474" spans="2:85" ht="21" customHeight="1">
      <c r="B474" s="15"/>
      <c r="C474" s="9"/>
      <c r="D474" s="9"/>
      <c r="E474" s="9"/>
      <c r="F474" s="15"/>
      <c r="G474" s="15"/>
      <c r="H474" s="15"/>
      <c r="I474" s="15"/>
      <c r="J474" s="15"/>
      <c r="K474" s="15"/>
      <c r="L474" s="1890"/>
      <c r="M474" s="3058"/>
      <c r="N474" s="1895"/>
      <c r="O474" s="492"/>
      <c r="P474" s="492"/>
      <c r="Q474" s="1896"/>
      <c r="R474" s="1896"/>
      <c r="S474" s="1896" t="s">
        <v>377</v>
      </c>
      <c r="T474" s="3067"/>
      <c r="W474"/>
      <c r="X474"/>
      <c r="CG474" s="3">
        <v>1</v>
      </c>
    </row>
    <row r="475" spans="2:85" ht="21" customHeight="1">
      <c r="B475" s="15"/>
      <c r="C475" s="9"/>
      <c r="D475" s="9"/>
      <c r="E475" s="9"/>
      <c r="F475" s="15"/>
      <c r="G475" s="15"/>
      <c r="H475" s="15"/>
      <c r="I475" s="15"/>
      <c r="J475" s="15"/>
      <c r="K475" s="15"/>
      <c r="L475" s="1890"/>
      <c r="M475" s="3058"/>
      <c r="N475" s="1895"/>
      <c r="O475" s="492"/>
      <c r="P475" s="492"/>
      <c r="Q475" s="1897"/>
      <c r="R475" s="1897"/>
      <c r="S475" s="1897"/>
      <c r="T475" s="1876"/>
      <c r="W475"/>
      <c r="X475"/>
      <c r="CG475" s="3">
        <v>1</v>
      </c>
    </row>
    <row r="476" spans="2:85" ht="21" customHeight="1">
      <c r="B476" s="15"/>
      <c r="C476" s="9"/>
      <c r="D476" s="9"/>
      <c r="E476" s="9"/>
      <c r="F476" s="15"/>
      <c r="G476" s="15"/>
      <c r="H476" s="15"/>
      <c r="I476" s="15"/>
      <c r="J476" s="15"/>
      <c r="K476" s="15"/>
      <c r="L476" s="1890"/>
      <c r="M476" s="3058"/>
      <c r="N476" s="1895"/>
      <c r="O476" s="492"/>
      <c r="P476" s="492"/>
      <c r="Q476" s="1897"/>
      <c r="R476" s="1897"/>
      <c r="S476" s="1897"/>
      <c r="T476" s="1875" t="s">
        <v>8472</v>
      </c>
      <c r="W476"/>
      <c r="X476"/>
      <c r="CG476" s="3">
        <v>1</v>
      </c>
    </row>
    <row r="477" spans="2:85" ht="21" customHeight="1">
      <c r="B477" s="15"/>
      <c r="C477" s="9"/>
      <c r="D477" s="9"/>
      <c r="E477" s="9"/>
      <c r="F477" s="15"/>
      <c r="G477" s="15"/>
      <c r="H477" s="15"/>
      <c r="I477" s="15"/>
      <c r="J477" s="15"/>
      <c r="K477" s="15"/>
      <c r="L477" s="1898"/>
      <c r="M477" s="3058"/>
      <c r="N477" s="391"/>
      <c r="O477" s="391"/>
      <c r="P477" s="391"/>
      <c r="Q477" s="391"/>
      <c r="R477" s="391"/>
      <c r="S477" s="392"/>
      <c r="T477" s="1879" t="s">
        <v>1448</v>
      </c>
      <c r="W477"/>
      <c r="X477"/>
      <c r="CG477" s="3">
        <v>1</v>
      </c>
    </row>
    <row r="478" spans="2:85" ht="21" customHeight="1">
      <c r="B478" s="15"/>
      <c r="C478" s="9"/>
      <c r="D478" s="9"/>
      <c r="E478" s="9"/>
      <c r="F478" s="15"/>
      <c r="G478" s="15"/>
      <c r="H478" s="15"/>
      <c r="I478" s="15"/>
      <c r="J478" s="15"/>
      <c r="K478" s="15"/>
      <c r="L478" s="1880"/>
      <c r="M478" s="1881"/>
      <c r="N478" s="1882"/>
      <c r="O478" s="1882"/>
      <c r="P478" s="1852"/>
      <c r="Q478" s="1852"/>
      <c r="R478" s="1852"/>
      <c r="S478" s="1852"/>
      <c r="T478" s="1852"/>
      <c r="W478"/>
      <c r="X478"/>
      <c r="CG478" s="3">
        <v>1</v>
      </c>
    </row>
    <row r="479" spans="2:85" ht="21" customHeight="1">
      <c r="B479" s="15"/>
      <c r="C479" s="9"/>
      <c r="D479" s="9"/>
      <c r="E479" s="9"/>
      <c r="F479" s="15"/>
      <c r="G479" s="15"/>
      <c r="H479" s="15"/>
      <c r="I479" s="15"/>
      <c r="J479" s="15"/>
      <c r="K479" s="15"/>
      <c r="L479" s="1813" t="s">
        <v>8456</v>
      </c>
      <c r="M479" s="265"/>
      <c r="N479" s="265"/>
      <c r="O479" s="265"/>
      <c r="P479" s="265"/>
      <c r="Q479" s="266"/>
      <c r="R479" s="266"/>
      <c r="S479" s="474"/>
      <c r="T479" s="678" t="s">
        <v>227</v>
      </c>
      <c r="W479"/>
      <c r="X479"/>
      <c r="CG479" s="3">
        <v>1</v>
      </c>
    </row>
    <row r="480" spans="2:85" ht="21" customHeight="1">
      <c r="B480" s="15"/>
      <c r="C480" s="9"/>
      <c r="D480" s="9"/>
      <c r="E480" s="9"/>
      <c r="F480" s="15"/>
      <c r="G480" s="15"/>
      <c r="H480" s="15"/>
      <c r="I480" s="15"/>
      <c r="K480" s="15"/>
      <c r="L480" s="1890"/>
      <c r="M480" s="1899"/>
      <c r="N480" s="1900" t="s">
        <v>429</v>
      </c>
      <c r="O480" s="1901" t="s">
        <v>430</v>
      </c>
      <c r="P480" s="938" t="s">
        <v>431</v>
      </c>
      <c r="Q480" s="426" t="s">
        <v>432</v>
      </c>
      <c r="R480" s="426" t="s">
        <v>433</v>
      </c>
      <c r="S480" s="2444" t="s">
        <v>8473</v>
      </c>
      <c r="T480" s="3034"/>
      <c r="W480"/>
      <c r="X480"/>
      <c r="CG480" s="3">
        <v>1</v>
      </c>
    </row>
    <row r="481" spans="2:85" ht="21" customHeight="1">
      <c r="B481" s="15"/>
      <c r="C481" s="9"/>
      <c r="D481" s="9"/>
      <c r="E481" s="9"/>
      <c r="F481" s="15"/>
      <c r="G481" s="15"/>
      <c r="H481" s="15"/>
      <c r="I481" s="15"/>
      <c r="K481" s="15"/>
      <c r="L481" s="1890"/>
      <c r="M481" s="1902"/>
      <c r="N481" s="1903" t="s">
        <v>8474</v>
      </c>
      <c r="O481" s="1904">
        <v>2.4305555555555556E-2</v>
      </c>
      <c r="P481" s="427">
        <v>100</v>
      </c>
      <c r="Q481" s="428">
        <v>0.6</v>
      </c>
      <c r="R481" s="2446" t="s">
        <v>434</v>
      </c>
      <c r="S481" s="3032" t="s">
        <v>435</v>
      </c>
      <c r="T481" s="3033"/>
      <c r="W481"/>
      <c r="X481"/>
      <c r="CG481" s="3">
        <v>1</v>
      </c>
    </row>
    <row r="482" spans="2:85" ht="21" customHeight="1">
      <c r="B482" s="15"/>
      <c r="C482" s="9"/>
      <c r="D482" s="9"/>
      <c r="E482" s="9"/>
      <c r="F482" s="15"/>
      <c r="G482" s="15"/>
      <c r="H482" s="15"/>
      <c r="I482" s="15"/>
      <c r="K482" s="15"/>
      <c r="L482" s="1890"/>
      <c r="M482" s="1902"/>
      <c r="N482" s="1903" t="s">
        <v>436</v>
      </c>
      <c r="O482" s="1904">
        <v>1.0416666666666666E-2</v>
      </c>
      <c r="P482" s="427">
        <v>100</v>
      </c>
      <c r="Q482" s="428">
        <v>0.6</v>
      </c>
      <c r="R482" s="2446" t="s">
        <v>437</v>
      </c>
      <c r="S482" s="3032" t="s">
        <v>438</v>
      </c>
      <c r="T482" s="3033"/>
      <c r="W482"/>
      <c r="X482"/>
      <c r="CG482" s="3">
        <v>1</v>
      </c>
    </row>
    <row r="483" spans="2:85" ht="21" customHeight="1">
      <c r="B483" s="15"/>
      <c r="C483" s="9"/>
      <c r="D483" s="9"/>
      <c r="E483" s="9"/>
      <c r="F483" s="15"/>
      <c r="G483" s="15"/>
      <c r="H483" s="15"/>
      <c r="I483" s="15"/>
      <c r="K483" s="15"/>
      <c r="L483" s="1890"/>
      <c r="M483" s="1902"/>
      <c r="N483" s="1903" t="s">
        <v>439</v>
      </c>
      <c r="O483" s="1904">
        <v>5.2083333333333301E-2</v>
      </c>
      <c r="P483" s="427">
        <v>100</v>
      </c>
      <c r="Q483" s="428">
        <v>0.6</v>
      </c>
      <c r="R483" s="2446" t="s">
        <v>434</v>
      </c>
      <c r="S483" s="3032" t="s">
        <v>440</v>
      </c>
      <c r="T483" s="3033"/>
      <c r="W483"/>
      <c r="X483"/>
      <c r="CG483" s="3">
        <v>1</v>
      </c>
    </row>
    <row r="484" spans="2:85" ht="21" customHeight="1">
      <c r="B484" s="15"/>
      <c r="C484" s="9"/>
      <c r="D484" s="9"/>
      <c r="E484" s="9"/>
      <c r="F484" s="15"/>
      <c r="G484" s="15"/>
      <c r="H484" s="15"/>
      <c r="I484" s="15"/>
      <c r="K484" s="15"/>
      <c r="L484" s="1890"/>
      <c r="M484" s="1902"/>
      <c r="N484" s="1903" t="s">
        <v>20</v>
      </c>
      <c r="O484" s="1904">
        <v>9.375E-2</v>
      </c>
      <c r="P484" s="427">
        <v>100</v>
      </c>
      <c r="Q484" s="428">
        <v>0.6</v>
      </c>
      <c r="R484" s="2446" t="s">
        <v>437</v>
      </c>
      <c r="S484" s="3032" t="s">
        <v>441</v>
      </c>
      <c r="T484" s="3033"/>
      <c r="W484"/>
      <c r="X484"/>
      <c r="CG484" s="3">
        <v>1</v>
      </c>
    </row>
    <row r="485" spans="2:85" ht="21" customHeight="1">
      <c r="B485" s="15"/>
      <c r="C485" s="9"/>
      <c r="D485" s="9"/>
      <c r="E485" s="9"/>
      <c r="F485" s="15"/>
      <c r="G485" s="15"/>
      <c r="H485" s="15"/>
      <c r="I485" s="15"/>
      <c r="K485" s="15"/>
      <c r="L485" s="2119"/>
      <c r="M485" s="430"/>
      <c r="N485" s="431"/>
      <c r="O485" s="1905">
        <f>SUM(O481:O484)</f>
        <v>0.18055555555555552</v>
      </c>
      <c r="P485" s="431"/>
      <c r="Q485" s="431"/>
      <c r="R485" s="431"/>
      <c r="S485" s="431"/>
      <c r="T485" s="1906"/>
      <c r="W485"/>
      <c r="X485"/>
      <c r="CG485" s="3">
        <v>1</v>
      </c>
    </row>
    <row r="486" spans="2:85" ht="21" customHeight="1">
      <c r="B486" s="15"/>
      <c r="C486" s="9"/>
      <c r="D486" s="9"/>
      <c r="E486" s="9"/>
      <c r="F486" s="15"/>
      <c r="G486" s="15"/>
      <c r="H486" s="15"/>
      <c r="I486" s="15"/>
      <c r="J486" s="15"/>
      <c r="K486" s="15"/>
      <c r="L486" s="1885">
        <v>0</v>
      </c>
      <c r="M486" s="432" t="s">
        <v>175</v>
      </c>
      <c r="N486" s="195"/>
      <c r="O486" s="195"/>
      <c r="P486" s="195"/>
      <c r="Q486" s="195"/>
      <c r="R486" s="195"/>
      <c r="S486" s="433"/>
      <c r="T486" s="1886"/>
      <c r="W486"/>
      <c r="X486"/>
      <c r="CG486" s="3">
        <v>1</v>
      </c>
    </row>
    <row r="487" spans="2:85" ht="21" customHeight="1">
      <c r="B487" s="15"/>
      <c r="C487" s="9"/>
      <c r="D487" s="9"/>
      <c r="E487" s="9"/>
      <c r="F487" s="15"/>
      <c r="G487" s="15"/>
      <c r="H487" s="15"/>
      <c r="I487" s="15"/>
      <c r="J487" s="15"/>
      <c r="K487" s="15"/>
      <c r="L487" s="1848" t="str">
        <f>IF(ISBLANK(M487),"",LARGE(L486:L486,1)+1)</f>
        <v/>
      </c>
      <c r="M487" s="1849"/>
      <c r="N487" s="1887"/>
      <c r="O487" s="1887"/>
      <c r="P487" s="1887"/>
      <c r="Q487" s="1887"/>
      <c r="R487" s="1887"/>
      <c r="S487" s="1887"/>
      <c r="T487" s="1888"/>
      <c r="W487"/>
      <c r="X487"/>
      <c r="CG487" s="3">
        <v>1</v>
      </c>
    </row>
    <row r="488" spans="2:85" ht="21" customHeight="1">
      <c r="B488" s="15"/>
      <c r="C488" s="9"/>
      <c r="D488" s="9"/>
      <c r="E488" s="9"/>
      <c r="F488" s="15"/>
      <c r="G488" s="15"/>
      <c r="H488" s="15"/>
      <c r="I488" s="15"/>
      <c r="J488" s="15"/>
      <c r="K488" s="15"/>
      <c r="L488" s="1848" t="str">
        <f>IF(ISBLANK(M488),"",LARGE(L486:L487,1)+1)</f>
        <v/>
      </c>
      <c r="M488" s="1849"/>
      <c r="N488" s="1887"/>
      <c r="O488" s="1887"/>
      <c r="P488" s="1887"/>
      <c r="Q488" s="1887"/>
      <c r="R488" s="1887"/>
      <c r="S488" s="1887"/>
      <c r="T488" s="1888"/>
      <c r="W488"/>
      <c r="X488"/>
      <c r="CG488" s="3">
        <v>1</v>
      </c>
    </row>
    <row r="489" spans="2:85" ht="21" customHeight="1">
      <c r="B489" s="15"/>
      <c r="C489" s="9"/>
      <c r="D489" s="9"/>
      <c r="E489" s="9"/>
      <c r="F489" s="15"/>
      <c r="G489" s="15"/>
      <c r="H489" s="15"/>
      <c r="I489" s="15"/>
      <c r="J489" s="15"/>
      <c r="K489" s="15"/>
      <c r="L489" s="1848" t="str">
        <f>IF(ISBLANK(M489),"",LARGE(L486:L488,1)+1)</f>
        <v/>
      </c>
      <c r="M489" s="1849"/>
      <c r="N489" s="1887"/>
      <c r="O489" s="1887"/>
      <c r="P489" s="1887"/>
      <c r="Q489" s="1887"/>
      <c r="R489" s="1887"/>
      <c r="S489" s="1887"/>
      <c r="T489" s="1888"/>
      <c r="W489"/>
      <c r="X489"/>
      <c r="CG489" s="3">
        <v>1</v>
      </c>
    </row>
    <row r="490" spans="2:85" ht="21" customHeight="1">
      <c r="B490" s="15"/>
      <c r="C490" s="9"/>
      <c r="D490" s="9"/>
      <c r="E490" s="9"/>
      <c r="F490" s="15"/>
      <c r="G490" s="15"/>
      <c r="H490" s="15"/>
      <c r="I490" s="15"/>
      <c r="J490" s="15"/>
      <c r="K490" s="15"/>
      <c r="L490" s="1848" t="str">
        <f>IF(ISBLANK(M490),"",LARGE(L486:L489,1)+1)</f>
        <v/>
      </c>
      <c r="M490" s="1849"/>
      <c r="N490" s="1887"/>
      <c r="O490" s="1887"/>
      <c r="P490" s="1887"/>
      <c r="Q490" s="1887"/>
      <c r="R490" s="1887"/>
      <c r="S490" s="1887"/>
      <c r="T490" s="1888"/>
      <c r="W490"/>
      <c r="X490"/>
      <c r="CG490" s="3">
        <v>1</v>
      </c>
    </row>
    <row r="491" spans="2:85" ht="21" customHeight="1">
      <c r="B491" s="15"/>
      <c r="C491" s="9"/>
      <c r="D491" s="9"/>
      <c r="E491" s="9"/>
      <c r="F491" s="15"/>
      <c r="G491" s="15"/>
      <c r="H491" s="15"/>
      <c r="I491" s="15"/>
      <c r="J491" s="15"/>
      <c r="K491" s="15"/>
      <c r="L491" s="1848" t="str">
        <f>IF(ISBLANK(M491),"",LARGE(L486:L490,1)+1)</f>
        <v/>
      </c>
      <c r="M491" s="1849"/>
      <c r="N491" s="1887"/>
      <c r="O491" s="1887"/>
      <c r="P491" s="1887"/>
      <c r="Q491" s="1887"/>
      <c r="R491" s="1887"/>
      <c r="S491" s="1887"/>
      <c r="T491" s="1888"/>
      <c r="W491"/>
      <c r="X491"/>
      <c r="CG491" s="3">
        <v>1</v>
      </c>
    </row>
    <row r="492" spans="2:85" ht="21" customHeight="1">
      <c r="B492" s="15"/>
      <c r="C492" s="9"/>
      <c r="D492" s="9"/>
      <c r="E492" s="9"/>
      <c r="F492" s="15"/>
      <c r="G492" s="15"/>
      <c r="H492" s="15"/>
      <c r="I492" s="15"/>
      <c r="J492" s="15"/>
      <c r="K492" s="15"/>
      <c r="L492" s="1848" t="str">
        <f>IF(ISBLANK(M492),"",LARGE(L486:L491,1)+1)</f>
        <v/>
      </c>
      <c r="M492" s="1849"/>
      <c r="N492" s="1887"/>
      <c r="O492" s="1887"/>
      <c r="P492" s="1887"/>
      <c r="Q492" s="1887"/>
      <c r="R492" s="1887"/>
      <c r="S492" s="1887"/>
      <c r="T492" s="1888"/>
      <c r="W492"/>
      <c r="X492"/>
      <c r="CG492" s="3">
        <v>1</v>
      </c>
    </row>
    <row r="493" spans="2:85" ht="21" customHeight="1">
      <c r="B493" s="15"/>
      <c r="C493" s="9"/>
      <c r="D493" s="9"/>
      <c r="E493" s="9"/>
      <c r="F493" s="15"/>
      <c r="G493" s="15"/>
      <c r="H493" s="15"/>
      <c r="I493" s="15"/>
      <c r="J493" s="15"/>
      <c r="K493" s="15"/>
      <c r="L493" s="1848" t="str">
        <f>IF(ISBLANK(M493),"",LARGE(L486:L492,1)+1)</f>
        <v/>
      </c>
      <c r="M493" s="1872"/>
      <c r="N493" s="492"/>
      <c r="O493" s="492"/>
      <c r="P493" s="492"/>
      <c r="Q493" s="492"/>
      <c r="R493" s="492"/>
      <c r="S493" s="393"/>
      <c r="T493" s="1876"/>
      <c r="W493"/>
      <c r="X493"/>
      <c r="CG493" s="3">
        <v>1</v>
      </c>
    </row>
    <row r="494" spans="2:85" ht="21" customHeight="1">
      <c r="B494" s="15"/>
      <c r="C494" s="9"/>
      <c r="D494" s="9"/>
      <c r="E494" s="9"/>
      <c r="F494" s="15"/>
      <c r="G494" s="15"/>
      <c r="H494" s="15"/>
      <c r="I494" s="15"/>
      <c r="J494" s="15"/>
      <c r="K494" s="15"/>
      <c r="L494" s="1848" t="str">
        <f>IF(ISBLANK(M494),"",LARGE(L486:L493,1)+1)</f>
        <v/>
      </c>
      <c r="M494" s="1872"/>
      <c r="N494" s="492"/>
      <c r="O494" s="492"/>
      <c r="P494" s="492"/>
      <c r="Q494" s="492"/>
      <c r="R494" s="492"/>
      <c r="S494" s="393"/>
      <c r="T494" s="1876"/>
      <c r="W494"/>
      <c r="X494"/>
      <c r="CG494" s="3">
        <v>1</v>
      </c>
    </row>
    <row r="495" spans="2:85" ht="21" customHeight="1">
      <c r="B495" s="15"/>
      <c r="C495" s="9"/>
      <c r="D495" s="9"/>
      <c r="E495" s="9"/>
      <c r="F495" s="15"/>
      <c r="G495" s="15"/>
      <c r="H495" s="15"/>
      <c r="I495" s="15"/>
      <c r="J495" s="15"/>
      <c r="K495" s="15"/>
      <c r="L495" s="1848" t="str">
        <f>IF(ISBLANK(M495),"",LARGE(L486:L494,1)+1)</f>
        <v/>
      </c>
      <c r="M495" s="1872"/>
      <c r="N495" s="492"/>
      <c r="O495" s="492"/>
      <c r="P495" s="492"/>
      <c r="Q495" s="492"/>
      <c r="R495" s="492"/>
      <c r="S495" s="393"/>
      <c r="T495" s="1876"/>
      <c r="W495"/>
      <c r="X495"/>
      <c r="CG495" s="3">
        <v>1</v>
      </c>
    </row>
    <row r="496" spans="2:85" ht="21" customHeight="1">
      <c r="B496" s="15"/>
      <c r="C496" s="9"/>
      <c r="D496" s="9"/>
      <c r="E496" s="9"/>
      <c r="F496" s="15"/>
      <c r="G496" s="15"/>
      <c r="H496" s="15"/>
      <c r="I496" s="15"/>
      <c r="J496" s="15"/>
      <c r="K496" s="15"/>
      <c r="L496" s="1878"/>
      <c r="M496" s="1878"/>
      <c r="N496" s="391"/>
      <c r="O496" s="391"/>
      <c r="P496" s="391"/>
      <c r="Q496" s="391"/>
      <c r="R496" s="391"/>
      <c r="S496" s="392"/>
      <c r="T496" s="1879" t="s">
        <v>205</v>
      </c>
      <c r="W496"/>
      <c r="X496"/>
      <c r="CG496" s="3">
        <v>1</v>
      </c>
    </row>
    <row r="497" spans="2:85" ht="21" customHeight="1">
      <c r="B497" s="15"/>
      <c r="C497" s="9"/>
      <c r="D497" s="9"/>
      <c r="E497" s="9"/>
      <c r="F497" s="15"/>
      <c r="G497" s="15"/>
      <c r="H497" s="15"/>
      <c r="I497" s="15"/>
      <c r="J497" s="15"/>
      <c r="K497" s="15"/>
      <c r="L497" s="1880"/>
      <c r="M497" s="1881"/>
      <c r="N497" s="1882"/>
      <c r="O497" s="1882"/>
      <c r="P497" s="1852"/>
      <c r="Q497" s="1852"/>
      <c r="R497" s="1852"/>
      <c r="S497" s="1852"/>
      <c r="T497" s="1852"/>
      <c r="W497"/>
      <c r="X497"/>
      <c r="CG497" s="3">
        <v>1</v>
      </c>
    </row>
    <row r="498" spans="2:85" ht="21" customHeight="1">
      <c r="B498" s="15"/>
      <c r="C498" s="9"/>
      <c r="D498" s="9"/>
      <c r="E498" s="9"/>
      <c r="F498" s="15"/>
      <c r="G498" s="15"/>
      <c r="H498" s="15"/>
      <c r="I498" s="15"/>
      <c r="J498" s="15"/>
      <c r="K498" s="15"/>
      <c r="L498" s="1813" t="s">
        <v>8456</v>
      </c>
      <c r="M498" s="265"/>
      <c r="N498" s="265"/>
      <c r="O498" s="265"/>
      <c r="P498" s="265"/>
      <c r="Q498" s="266"/>
      <c r="R498" s="266"/>
      <c r="S498" s="266"/>
      <c r="T498" s="655" t="s">
        <v>227</v>
      </c>
      <c r="W498"/>
      <c r="X498"/>
      <c r="CG498" s="3">
        <v>1</v>
      </c>
    </row>
    <row r="499" spans="2:85" ht="21" customHeight="1">
      <c r="B499" s="15"/>
      <c r="C499" s="9"/>
      <c r="D499" s="9"/>
      <c r="E499" s="9"/>
      <c r="F499" s="15"/>
      <c r="G499" s="15"/>
      <c r="H499" s="15"/>
      <c r="I499" s="15"/>
      <c r="J499" s="15"/>
      <c r="K499" s="15"/>
      <c r="L499" s="1890"/>
      <c r="M499" s="1907"/>
      <c r="N499" s="204"/>
      <c r="O499" s="204" t="s">
        <v>180</v>
      </c>
      <c r="P499" s="1908">
        <v>3.472222222222222E-3</v>
      </c>
      <c r="Q499" s="447">
        <v>100</v>
      </c>
      <c r="R499" s="448" t="s">
        <v>464</v>
      </c>
      <c r="S499" s="448"/>
      <c r="T499" s="1909"/>
      <c r="W499"/>
      <c r="X499"/>
      <c r="CG499" s="3">
        <v>1</v>
      </c>
    </row>
    <row r="500" spans="2:85" ht="21" customHeight="1">
      <c r="B500" s="15"/>
      <c r="C500" s="9"/>
      <c r="D500" s="9"/>
      <c r="E500" s="9"/>
      <c r="F500" s="15"/>
      <c r="G500" s="15"/>
      <c r="H500" s="15"/>
      <c r="I500" s="15"/>
      <c r="J500" s="15"/>
      <c r="K500" s="15"/>
      <c r="L500" s="1890"/>
      <c r="M500" s="1910"/>
      <c r="N500" s="204"/>
      <c r="O500" s="204" t="s">
        <v>182</v>
      </c>
      <c r="P500" s="1911">
        <v>1.0416666666666666E-2</v>
      </c>
      <c r="Q500" s="427">
        <v>90</v>
      </c>
      <c r="R500" s="449" t="s">
        <v>465</v>
      </c>
      <c r="S500" s="449"/>
      <c r="T500" s="1912"/>
      <c r="W500"/>
      <c r="X500"/>
      <c r="CG500" s="3">
        <v>1</v>
      </c>
    </row>
    <row r="501" spans="2:85" ht="21" customHeight="1">
      <c r="B501" s="15"/>
      <c r="C501" s="9"/>
      <c r="D501" s="9"/>
      <c r="E501" s="9"/>
      <c r="F501" s="15"/>
      <c r="G501" s="15"/>
      <c r="H501" s="15"/>
      <c r="I501" s="15"/>
      <c r="J501" s="15"/>
      <c r="K501" s="15"/>
      <c r="L501" s="1890"/>
      <c r="M501" s="1910"/>
      <c r="N501" s="204"/>
      <c r="O501" s="204" t="s">
        <v>466</v>
      </c>
      <c r="P501" s="1913">
        <v>2.0833333333333332E-2</v>
      </c>
      <c r="Q501" s="3035" t="s">
        <v>173</v>
      </c>
      <c r="R501" s="1914" t="s">
        <v>172</v>
      </c>
      <c r="S501" s="1914"/>
      <c r="T501" s="1915"/>
      <c r="W501"/>
      <c r="X501"/>
      <c r="CG501" s="3">
        <v>1</v>
      </c>
    </row>
    <row r="502" spans="2:85" ht="21" customHeight="1">
      <c r="B502" s="15"/>
      <c r="C502" s="9"/>
      <c r="D502" s="9"/>
      <c r="E502" s="9"/>
      <c r="F502" s="15"/>
      <c r="G502" s="15"/>
      <c r="H502" s="15"/>
      <c r="I502" s="15"/>
      <c r="J502" s="15"/>
      <c r="K502" s="15"/>
      <c r="L502" s="2119"/>
      <c r="M502" s="1916"/>
      <c r="N502" s="210"/>
      <c r="O502" s="210" t="s">
        <v>191</v>
      </c>
      <c r="P502" s="1917">
        <f>P499+P500+P501</f>
        <v>3.4722222222222224E-2</v>
      </c>
      <c r="Q502" s="3036" t="s">
        <v>173</v>
      </c>
      <c r="R502" s="1918" t="s">
        <v>176</v>
      </c>
      <c r="S502" s="1918"/>
      <c r="T502" s="1919"/>
      <c r="W502"/>
      <c r="X502"/>
      <c r="CG502" s="3">
        <v>1</v>
      </c>
    </row>
    <row r="503" spans="2:85" ht="21" customHeight="1">
      <c r="B503" s="15"/>
      <c r="C503" s="9"/>
      <c r="D503" s="9"/>
      <c r="E503" s="9"/>
      <c r="F503" s="15"/>
      <c r="G503" s="15"/>
      <c r="H503" s="15"/>
      <c r="I503" s="15"/>
      <c r="J503" s="15"/>
      <c r="K503" s="15"/>
      <c r="L503" s="1885">
        <v>0</v>
      </c>
      <c r="M503" s="432" t="s">
        <v>175</v>
      </c>
      <c r="N503" s="195"/>
      <c r="O503" s="195"/>
      <c r="P503" s="195"/>
      <c r="Q503" s="195"/>
      <c r="R503" s="202"/>
      <c r="S503" s="456"/>
      <c r="T503" s="581"/>
      <c r="W503"/>
      <c r="X503"/>
      <c r="CG503" s="3">
        <v>1</v>
      </c>
    </row>
    <row r="504" spans="2:85" ht="21" customHeight="1">
      <c r="B504" s="15"/>
      <c r="C504" s="9"/>
      <c r="D504" s="9"/>
      <c r="E504" s="9"/>
      <c r="F504" s="15"/>
      <c r="G504" s="15"/>
      <c r="H504" s="15"/>
      <c r="I504" s="15"/>
      <c r="J504" s="15"/>
      <c r="K504" s="15"/>
      <c r="L504" s="1848" t="str">
        <f>IF(ISBLANK(M504),"",LARGE(L503:L503,1)+1)</f>
        <v/>
      </c>
      <c r="M504" s="1849"/>
      <c r="N504" s="1887"/>
      <c r="O504" s="1887"/>
      <c r="P504" s="1887"/>
      <c r="Q504" s="1887"/>
      <c r="R504" s="1887"/>
      <c r="S504" s="1887"/>
      <c r="T504" s="1888"/>
      <c r="W504"/>
      <c r="X504"/>
      <c r="CG504" s="3">
        <v>1</v>
      </c>
    </row>
    <row r="505" spans="2:85" ht="21" customHeight="1">
      <c r="B505" s="15"/>
      <c r="C505" s="9"/>
      <c r="D505" s="9"/>
      <c r="E505" s="9"/>
      <c r="F505" s="15"/>
      <c r="G505" s="15"/>
      <c r="H505" s="15"/>
      <c r="I505" s="15"/>
      <c r="J505" s="15"/>
      <c r="K505" s="15"/>
      <c r="L505" s="1848" t="str">
        <f>IF(ISBLANK(M505),"",LARGE(L503:L504,1)+1)</f>
        <v/>
      </c>
      <c r="M505" s="1849"/>
      <c r="N505" s="1887"/>
      <c r="O505" s="1887"/>
      <c r="P505" s="1887"/>
      <c r="Q505" s="1887"/>
      <c r="R505" s="1887"/>
      <c r="S505" s="1887"/>
      <c r="T505" s="1888"/>
      <c r="CG505" s="3">
        <v>1</v>
      </c>
    </row>
    <row r="506" spans="2:85" ht="21" customHeight="1">
      <c r="B506" s="15"/>
      <c r="C506" s="9"/>
      <c r="D506" s="9"/>
      <c r="E506" s="9"/>
      <c r="F506" s="15"/>
      <c r="G506" s="15"/>
      <c r="H506" s="15"/>
      <c r="I506" s="15"/>
      <c r="J506" s="15"/>
      <c r="K506" s="15"/>
      <c r="L506" s="1848" t="str">
        <f>IF(ISBLANK(M506),"",LARGE(L503:L505,1)+1)</f>
        <v/>
      </c>
      <c r="M506" s="1849"/>
      <c r="N506" s="1887"/>
      <c r="O506" s="1887"/>
      <c r="P506" s="1887"/>
      <c r="Q506" s="1887"/>
      <c r="R506" s="1887"/>
      <c r="S506" s="1887"/>
      <c r="T506" s="1888"/>
      <c r="CG506" s="3">
        <v>1</v>
      </c>
    </row>
    <row r="507" spans="2:85" ht="21" customHeight="1">
      <c r="B507" s="15"/>
      <c r="C507" s="9"/>
      <c r="D507" s="9"/>
      <c r="E507" s="9"/>
      <c r="F507" s="15"/>
      <c r="G507" s="15"/>
      <c r="H507" s="15"/>
      <c r="I507" s="15"/>
      <c r="J507" s="15"/>
      <c r="K507" s="15"/>
      <c r="L507" s="1848" t="str">
        <f>IF(ISBLANK(M507),"",LARGE(L503:L506,1)+1)</f>
        <v/>
      </c>
      <c r="M507" s="1849"/>
      <c r="N507" s="1887"/>
      <c r="O507" s="1887"/>
      <c r="P507" s="1887"/>
      <c r="Q507" s="1887"/>
      <c r="R507" s="1887"/>
      <c r="S507" s="1887"/>
      <c r="T507" s="1888"/>
      <c r="CG507" s="3">
        <v>1</v>
      </c>
    </row>
    <row r="508" spans="2:85" ht="21" customHeight="1">
      <c r="B508" s="15"/>
      <c r="C508" s="9"/>
      <c r="D508" s="9"/>
      <c r="E508" s="9"/>
      <c r="F508" s="15"/>
      <c r="G508" s="15"/>
      <c r="H508" s="15"/>
      <c r="I508" s="15"/>
      <c r="J508" s="15"/>
      <c r="K508" s="15"/>
      <c r="L508" s="1848" t="str">
        <f>IF(ISBLANK(M508),"",LARGE(L503:L507,1)+1)</f>
        <v/>
      </c>
      <c r="M508" s="1849"/>
      <c r="N508" s="1887"/>
      <c r="O508" s="1887"/>
      <c r="P508" s="1887"/>
      <c r="Q508" s="1887"/>
      <c r="R508" s="1887"/>
      <c r="S508" s="1887"/>
      <c r="T508" s="1888"/>
      <c r="CG508" s="3">
        <v>1</v>
      </c>
    </row>
    <row r="509" spans="2:85" ht="21" customHeight="1">
      <c r="B509" s="15"/>
      <c r="C509" s="9"/>
      <c r="D509" s="9"/>
      <c r="E509" s="9"/>
      <c r="F509" s="15"/>
      <c r="G509" s="15"/>
      <c r="H509" s="15"/>
      <c r="I509" s="15"/>
      <c r="J509" s="15"/>
      <c r="K509" s="15"/>
      <c r="L509" s="1848" t="str">
        <f>IF(ISBLANK(M509),"",LARGE(L503:L508,1)+1)</f>
        <v/>
      </c>
      <c r="M509" s="1849"/>
      <c r="N509" s="1887"/>
      <c r="O509" s="1887"/>
      <c r="P509" s="1887"/>
      <c r="Q509" s="1887"/>
      <c r="R509" s="1887"/>
      <c r="S509" s="1887"/>
      <c r="T509" s="1888"/>
      <c r="CG509" s="3">
        <v>1</v>
      </c>
    </row>
    <row r="510" spans="2:85" ht="21" customHeight="1">
      <c r="B510" s="15"/>
      <c r="C510" s="9"/>
      <c r="D510" s="9"/>
      <c r="E510" s="9"/>
      <c r="F510" s="15"/>
      <c r="G510" s="15"/>
      <c r="H510" s="15"/>
      <c r="I510" s="15"/>
      <c r="J510" s="15"/>
      <c r="K510" s="15"/>
      <c r="L510" s="1848" t="str">
        <f>IF(ISBLANK(M510),"",LARGE(L503:L509,1)+1)</f>
        <v/>
      </c>
      <c r="M510" s="1849"/>
      <c r="N510" s="1887"/>
      <c r="O510" s="1887"/>
      <c r="P510" s="1887"/>
      <c r="Q510" s="1887"/>
      <c r="R510" s="1887"/>
      <c r="S510" s="1887"/>
      <c r="T510" s="1888"/>
      <c r="CG510" s="3">
        <v>1</v>
      </c>
    </row>
    <row r="511" spans="2:85" ht="21" customHeight="1">
      <c r="B511" s="15"/>
      <c r="C511" s="9"/>
      <c r="D511" s="9"/>
      <c r="E511" s="9"/>
      <c r="F511" s="15"/>
      <c r="G511" s="15"/>
      <c r="H511" s="15"/>
      <c r="I511" s="15"/>
      <c r="J511" s="15"/>
      <c r="K511" s="15"/>
      <c r="L511" s="1848" t="str">
        <f>IF(ISBLANK(M511),"",LARGE(L503:L510,1)+1)</f>
        <v/>
      </c>
      <c r="M511" s="1849"/>
      <c r="N511" s="1887"/>
      <c r="O511" s="1887"/>
      <c r="P511" s="1887"/>
      <c r="Q511" s="1887"/>
      <c r="R511" s="1887"/>
      <c r="S511" s="1887"/>
      <c r="T511" s="1888"/>
      <c r="CG511" s="3">
        <v>1</v>
      </c>
    </row>
    <row r="512" spans="2:85" ht="21" customHeight="1">
      <c r="B512" s="15"/>
      <c r="C512" s="9"/>
      <c r="D512" s="9"/>
      <c r="E512" s="9"/>
      <c r="F512" s="15"/>
      <c r="G512" s="15"/>
      <c r="H512" s="15"/>
      <c r="I512" s="15"/>
      <c r="J512" s="15"/>
      <c r="K512" s="15"/>
      <c r="L512" s="1848" t="str">
        <f>IF(ISBLANK(M512),"",LARGE(L503:L511,1)+1)</f>
        <v/>
      </c>
      <c r="M512" s="1849"/>
      <c r="N512" s="1887"/>
      <c r="O512" s="1887"/>
      <c r="P512" s="1887"/>
      <c r="Q512" s="1887"/>
      <c r="R512" s="1887"/>
      <c r="S512" s="1887"/>
      <c r="T512" s="1888"/>
      <c r="CG512" s="3">
        <v>1</v>
      </c>
    </row>
    <row r="513" spans="2:85" ht="21" customHeight="1">
      <c r="B513" s="15"/>
      <c r="C513" s="9"/>
      <c r="D513" s="9"/>
      <c r="E513" s="9"/>
      <c r="F513" s="15"/>
      <c r="G513" s="15"/>
      <c r="H513" s="15"/>
      <c r="I513" s="15"/>
      <c r="J513" s="15"/>
      <c r="K513" s="15"/>
      <c r="L513" s="1848" t="str">
        <f>IF(ISBLANK(M513),"",LARGE(L503:L512,1)+1)</f>
        <v/>
      </c>
      <c r="M513" s="1849"/>
      <c r="N513" s="1887"/>
      <c r="O513" s="1887"/>
      <c r="P513" s="1887"/>
      <c r="Q513" s="1887"/>
      <c r="R513" s="1887"/>
      <c r="S513" s="1887"/>
      <c r="T513" s="1888"/>
      <c r="CG513" s="3">
        <v>1</v>
      </c>
    </row>
    <row r="514" spans="2:85" ht="21" customHeight="1">
      <c r="B514" s="15"/>
      <c r="C514" s="9"/>
      <c r="D514" s="9"/>
      <c r="E514" s="9"/>
      <c r="F514" s="15"/>
      <c r="G514" s="15"/>
      <c r="H514" s="15"/>
      <c r="I514" s="15"/>
      <c r="J514" s="15"/>
      <c r="K514" s="15"/>
      <c r="L514" s="1848" t="str">
        <f>IF(ISBLANK(M514),"",LARGE(L503:L513,1)+1)</f>
        <v/>
      </c>
      <c r="M514" s="1849"/>
      <c r="N514" s="1887"/>
      <c r="O514" s="1887"/>
      <c r="P514" s="1887"/>
      <c r="Q514" s="1887"/>
      <c r="R514" s="1887"/>
      <c r="S514" s="1887"/>
      <c r="T514" s="1888"/>
      <c r="CG514" s="3">
        <v>1</v>
      </c>
    </row>
    <row r="515" spans="2:85" ht="21" customHeight="1">
      <c r="B515" s="15"/>
      <c r="C515" s="9"/>
      <c r="D515" s="9"/>
      <c r="E515" s="9"/>
      <c r="F515" s="15"/>
      <c r="G515" s="15"/>
      <c r="H515" s="15"/>
      <c r="I515" s="15"/>
      <c r="J515" s="15"/>
      <c r="K515" s="15"/>
      <c r="L515" s="338"/>
      <c r="M515" s="1920"/>
      <c r="N515" s="235"/>
      <c r="O515" s="235"/>
      <c r="P515" s="235"/>
      <c r="Q515" s="235"/>
      <c r="R515" s="235"/>
      <c r="S515" s="467"/>
      <c r="T515" s="1921" t="s">
        <v>205</v>
      </c>
      <c r="CG515" s="3">
        <v>1</v>
      </c>
    </row>
    <row r="516" spans="2:85" ht="21" customHeight="1">
      <c r="B516" s="15"/>
      <c r="C516" s="9"/>
      <c r="D516" s="9"/>
      <c r="E516" s="9"/>
      <c r="F516" s="15"/>
      <c r="G516" s="15"/>
      <c r="H516" s="15"/>
      <c r="I516" s="15"/>
      <c r="J516" s="15"/>
      <c r="K516" s="15"/>
      <c r="L516" s="1880"/>
      <c r="M516" s="1881"/>
      <c r="N516" s="1882"/>
      <c r="O516" s="1882"/>
      <c r="P516" s="1852"/>
      <c r="Q516" s="1852"/>
      <c r="R516" s="1852"/>
      <c r="S516" s="1852"/>
      <c r="T516" s="1852"/>
      <c r="CG516" s="3">
        <v>1</v>
      </c>
    </row>
    <row r="517" spans="2:85" ht="21" customHeight="1">
      <c r="B517" s="15"/>
      <c r="C517" s="9"/>
      <c r="D517" s="9"/>
      <c r="E517" s="9"/>
      <c r="F517" s="15"/>
      <c r="G517" s="15"/>
      <c r="H517" s="15"/>
      <c r="I517" s="15"/>
      <c r="J517" s="15"/>
      <c r="K517" s="15"/>
      <c r="L517" s="1842" t="s">
        <v>8456</v>
      </c>
      <c r="M517" s="1922"/>
      <c r="N517" s="473"/>
      <c r="O517" s="473"/>
      <c r="P517" s="473"/>
      <c r="Q517" s="474"/>
      <c r="R517" s="474"/>
      <c r="S517" s="474"/>
      <c r="T517" s="678" t="s">
        <v>497</v>
      </c>
      <c r="Y517" s="2420"/>
      <c r="CG517" s="3">
        <v>1</v>
      </c>
    </row>
    <row r="518" spans="2:85" ht="21" customHeight="1">
      <c r="B518" s="15"/>
      <c r="C518" s="9"/>
      <c r="D518" s="9"/>
      <c r="E518" s="9"/>
      <c r="F518" s="15"/>
      <c r="G518" s="15"/>
      <c r="H518" s="15"/>
      <c r="I518" s="15"/>
      <c r="J518" s="15"/>
      <c r="K518" s="15"/>
      <c r="L518" s="1890"/>
      <c r="M518" s="2687" t="s">
        <v>97</v>
      </c>
      <c r="N518" s="87" t="s">
        <v>80</v>
      </c>
      <c r="O518" s="2572" t="s">
        <v>82</v>
      </c>
      <c r="P518" s="2574" t="s">
        <v>83</v>
      </c>
      <c r="Q518" s="2702" t="s">
        <v>51</v>
      </c>
      <c r="R518" s="2561" t="s">
        <v>89</v>
      </c>
      <c r="S518" s="3038"/>
      <c r="T518" s="3039"/>
      <c r="Y518" s="2420"/>
      <c r="CG518" s="3">
        <v>1</v>
      </c>
    </row>
    <row r="519" spans="2:85" ht="21" customHeight="1">
      <c r="B519" s="15"/>
      <c r="C519" s="9"/>
      <c r="D519" s="9"/>
      <c r="E519" s="9"/>
      <c r="F519" s="15"/>
      <c r="G519" s="15"/>
      <c r="H519" s="15"/>
      <c r="I519" s="15"/>
      <c r="J519" s="15"/>
      <c r="K519" s="15"/>
      <c r="L519" s="1890"/>
      <c r="M519" s="2688"/>
      <c r="N519" s="94" t="s">
        <v>86</v>
      </c>
      <c r="O519" s="2527"/>
      <c r="P519" s="2689"/>
      <c r="Q519" s="2703"/>
      <c r="R519" s="2562"/>
      <c r="S519" s="3038"/>
      <c r="T519" s="3039"/>
      <c r="Y519" s="2420"/>
      <c r="CG519" s="3">
        <v>1</v>
      </c>
    </row>
    <row r="520" spans="2:85" ht="21" customHeight="1">
      <c r="B520" s="15"/>
      <c r="C520" s="9"/>
      <c r="D520" s="9"/>
      <c r="E520" s="9"/>
      <c r="F520" s="15"/>
      <c r="G520" s="15"/>
      <c r="H520" s="15"/>
      <c r="I520" s="15"/>
      <c r="J520" s="15"/>
      <c r="K520" s="15"/>
      <c r="L520" s="1890"/>
      <c r="M520" s="1923" t="s">
        <v>507</v>
      </c>
      <c r="N520" s="475"/>
      <c r="O520" s="1924">
        <v>350</v>
      </c>
      <c r="P520" s="1925" t="s">
        <v>102</v>
      </c>
      <c r="Q520" s="476">
        <f>IFERROR(INDEX($N$526:$T$526,MATCH(P520,$N$525:$T$525,0)) * O520 * IF(ISBLANK(N520), 1, N520), 0)</f>
        <v>0.35000000000000003</v>
      </c>
      <c r="R520" s="1926" t="str">
        <f>IF(P520="","",IF(COUNTIF($P$525:$T$525,SUBSTITUTE(TRIM(P520)," (s)",""))&gt;0,IF(ROUND(Q520,3)&gt;=1,ROUND(Q520,3)&amp;" L",MAX(1,ROUND(Q520*100,0))&amp;" cl"),IF(COUNTIF($N$525:$O$525,SUBSTITUTE(TRIM(P520)," (s)",""))&gt;0,IF(ROUND(Q520,3)&gt;=1,ROUND(Q520,3)&amp;" Kg",MAX(1,ROUND(Q520*1000,0))&amp;" g"),"")))</f>
        <v>350 g</v>
      </c>
      <c r="S520" s="3038"/>
      <c r="T520" s="3039"/>
      <c r="Y520" s="2420"/>
      <c r="CG520" s="3">
        <v>1</v>
      </c>
    </row>
    <row r="521" spans="2:85" ht="21" customHeight="1">
      <c r="B521" s="15"/>
      <c r="C521" s="9"/>
      <c r="D521" s="9"/>
      <c r="E521" s="9"/>
      <c r="F521" s="15"/>
      <c r="G521" s="15"/>
      <c r="H521" s="15"/>
      <c r="I521" s="15"/>
      <c r="J521" s="15"/>
      <c r="K521" s="15"/>
      <c r="L521" s="1890"/>
      <c r="M521" s="1927" t="s">
        <v>511</v>
      </c>
      <c r="N521" s="477"/>
      <c r="O521" s="1928">
        <v>1.2</v>
      </c>
      <c r="P521" s="478" t="s">
        <v>147</v>
      </c>
      <c r="Q521" s="476">
        <f t="shared" ref="Q521:Q523" si="50">IFERROR(INDEX($N$526:$T$526,MATCH(P521,$N$525:$T$525,0)) * O521 * IF(ISBLANK(N521), 1, N521), 0)</f>
        <v>1.2</v>
      </c>
      <c r="R521" s="1926" t="str">
        <f>IF(P521="","",IF(COUNTIF($P$525:$T$525,SUBSTITUTE(TRIM(P521)," (s)",""))&gt;0,IF(ROUND(Q521,3)&gt;=1,ROUND(Q521,3)&amp;" L",MAX(1,ROUND(Q521*100,0))&amp;" cl"),IF(COUNTIF($N$525:$O$525,SUBSTITUTE(TRIM(P521)," (s)",""))&gt;0,IF(ROUND(Q521,3)&gt;=1,ROUND(Q521,3)&amp;" Kg",MAX(1,ROUND(Q521*1000,0))&amp;" g"),"")))</f>
        <v>1.2 Kg</v>
      </c>
      <c r="S521" s="3038"/>
      <c r="T521" s="3039"/>
      <c r="Y521" s="2420"/>
      <c r="CG521" s="3">
        <v>1</v>
      </c>
    </row>
    <row r="522" spans="2:85" ht="21" customHeight="1">
      <c r="B522" s="15"/>
      <c r="C522" s="9"/>
      <c r="D522" s="9"/>
      <c r="E522" s="9"/>
      <c r="F522" s="15"/>
      <c r="G522" s="15"/>
      <c r="H522" s="15"/>
      <c r="I522" s="15"/>
      <c r="J522" s="15"/>
      <c r="K522" s="15"/>
      <c r="L522" s="1890"/>
      <c r="M522" s="1929" t="s">
        <v>508</v>
      </c>
      <c r="N522" s="477">
        <v>2</v>
      </c>
      <c r="O522" s="1930">
        <v>50</v>
      </c>
      <c r="P522" s="116" t="s">
        <v>102</v>
      </c>
      <c r="Q522" s="476">
        <f t="shared" si="50"/>
        <v>0.1</v>
      </c>
      <c r="R522" s="1926" t="str">
        <f>IF(P522="","",IF(COUNTIF($P$525:$T$525,SUBSTITUTE(TRIM(P522)," (s)",""))&gt;0,IF(ROUND(Q522,3)&gt;=1,ROUND(Q522,3)&amp;" L",MAX(1,ROUND(Q522*100,0))&amp;" cl"),IF(COUNTIF($N$525:$O$525,SUBSTITUTE(TRIM(P522)," (s)",""))&gt;0,IF(ROUND(Q522,3)&gt;=1,ROUND(Q522,3)&amp;" Kg",MAX(1,ROUND(Q522*1000,0))&amp;" g"),"")))</f>
        <v>100 g</v>
      </c>
      <c r="S522" s="3038"/>
      <c r="T522" s="3039"/>
      <c r="Y522" s="2420"/>
      <c r="CG522" s="3">
        <v>1</v>
      </c>
    </row>
    <row r="523" spans="2:85" ht="21" customHeight="1">
      <c r="B523" s="15"/>
      <c r="C523" s="9"/>
      <c r="D523" s="9"/>
      <c r="E523" s="9"/>
      <c r="F523" s="15"/>
      <c r="G523" s="15"/>
      <c r="H523" s="15"/>
      <c r="I523" s="15"/>
      <c r="J523" s="15"/>
      <c r="K523" s="15"/>
      <c r="L523" s="1890"/>
      <c r="M523" s="1927" t="s">
        <v>521</v>
      </c>
      <c r="N523" s="477"/>
      <c r="O523" s="1930">
        <v>15</v>
      </c>
      <c r="P523" s="121" t="s">
        <v>106</v>
      </c>
      <c r="Q523" s="476">
        <f t="shared" si="50"/>
        <v>7.5</v>
      </c>
      <c r="R523" s="1926" t="str">
        <f>IF(P523="","",IF(COUNTIF($P$525:$T$525,SUBSTITUTE(TRIM(P523)," (s)",""))&gt;0,IF(ROUND(Q523,3)&gt;=1,ROUND(Q523,3)&amp;" L",MAX(1,ROUND(Q523*100,0))&amp;" cl"),IF(COUNTIF($N$525:$O$525,SUBSTITUTE(TRIM(P523)," (s)",""))&gt;0,IF(ROUND(Q523,3)&gt;=1,ROUND(Q523,3)&amp;" Kg",MAX(1,ROUND(Q523*1000,0))&amp;" g"),"")))</f>
        <v>7.5 L</v>
      </c>
      <c r="S523" s="3038"/>
      <c r="T523" s="3039"/>
      <c r="Y523" s="2420"/>
      <c r="CG523" s="3">
        <v>1</v>
      </c>
    </row>
    <row r="524" spans="2:85" ht="21" customHeight="1">
      <c r="B524" s="15"/>
      <c r="C524" s="9"/>
      <c r="D524" s="9"/>
      <c r="E524" s="9"/>
      <c r="F524" s="15"/>
      <c r="G524" s="15"/>
      <c r="H524" s="15"/>
      <c r="I524" s="15"/>
      <c r="J524" s="15"/>
      <c r="K524" s="15"/>
      <c r="L524" s="1890"/>
      <c r="M524" s="1931" t="s">
        <v>525</v>
      </c>
      <c r="N524" s="1932"/>
      <c r="O524" s="1933"/>
      <c r="P524" s="231"/>
      <c r="Q524" s="231"/>
      <c r="R524" s="231"/>
      <c r="S524" s="3040"/>
      <c r="T524" s="3041"/>
      <c r="Y524" s="2420"/>
      <c r="CG524" s="3">
        <v>1</v>
      </c>
    </row>
    <row r="525" spans="2:85" ht="21" customHeight="1">
      <c r="B525" s="15"/>
      <c r="C525" s="9"/>
      <c r="D525" s="9"/>
      <c r="E525" s="9"/>
      <c r="F525" s="15"/>
      <c r="G525" s="15"/>
      <c r="H525" s="15"/>
      <c r="I525" s="15"/>
      <c r="J525" s="15"/>
      <c r="K525" s="15"/>
      <c r="L525" s="1935"/>
      <c r="M525" s="1936" t="s">
        <v>8475</v>
      </c>
      <c r="N525" s="478" t="s">
        <v>147</v>
      </c>
      <c r="O525" s="116" t="s">
        <v>102</v>
      </c>
      <c r="P525" s="121" t="s">
        <v>106</v>
      </c>
      <c r="Q525" s="858" t="s">
        <v>0</v>
      </c>
      <c r="R525" s="104" t="s">
        <v>99</v>
      </c>
      <c r="S525" s="104" t="s">
        <v>151</v>
      </c>
      <c r="T525" s="858" t="s">
        <v>152</v>
      </c>
      <c r="Y525" s="2420"/>
      <c r="AH525" s="2420"/>
      <c r="AI525" s="2420"/>
      <c r="AJ525" s="2420"/>
      <c r="AK525" s="2420"/>
      <c r="CG525" s="3">
        <v>1</v>
      </c>
    </row>
    <row r="526" spans="2:85" ht="21" customHeight="1">
      <c r="B526" s="15"/>
      <c r="C526" s="9"/>
      <c r="D526" s="9"/>
      <c r="E526" s="9"/>
      <c r="F526" s="15"/>
      <c r="G526" s="15"/>
      <c r="H526" s="15"/>
      <c r="I526" s="15"/>
      <c r="J526" s="15"/>
      <c r="K526" s="15"/>
      <c r="L526" s="1937"/>
      <c r="M526" s="1938"/>
      <c r="N526" s="1939">
        <v>1</v>
      </c>
      <c r="O526" s="1940">
        <v>1E-3</v>
      </c>
      <c r="P526" s="1941">
        <v>0.5</v>
      </c>
      <c r="Q526" s="919">
        <v>1</v>
      </c>
      <c r="R526" s="919">
        <v>0.1</v>
      </c>
      <c r="S526" s="919">
        <v>0.01</v>
      </c>
      <c r="T526" s="919">
        <v>1E-3</v>
      </c>
      <c r="Y526" s="2420"/>
      <c r="AH526" s="2420"/>
      <c r="AI526" s="2420"/>
      <c r="AJ526" s="2420"/>
      <c r="AK526" s="2420"/>
      <c r="CG526" s="3">
        <v>1</v>
      </c>
    </row>
    <row r="527" spans="2:85" ht="21" customHeight="1">
      <c r="B527" s="15"/>
      <c r="C527" s="9"/>
      <c r="D527" s="9"/>
      <c r="E527" s="9"/>
      <c r="F527" s="15"/>
      <c r="G527" s="15"/>
      <c r="H527" s="15"/>
      <c r="I527" s="15"/>
      <c r="J527" s="15"/>
      <c r="K527" s="15"/>
      <c r="L527" s="1885">
        <v>0</v>
      </c>
      <c r="M527" s="432" t="s">
        <v>175</v>
      </c>
      <c r="N527" s="195"/>
      <c r="O527" s="195"/>
      <c r="P527" s="195"/>
      <c r="Q527" s="195"/>
      <c r="R527" s="195"/>
      <c r="S527" s="433"/>
      <c r="T527" s="1886"/>
      <c r="Y527" s="2420"/>
      <c r="AH527" s="2420"/>
      <c r="AI527" s="2420"/>
      <c r="AJ527" s="2420"/>
      <c r="AK527" s="2420"/>
      <c r="CG527" s="3">
        <v>1</v>
      </c>
    </row>
    <row r="528" spans="2:85" ht="21" customHeight="1">
      <c r="B528" s="15"/>
      <c r="C528" s="9"/>
      <c r="D528" s="9"/>
      <c r="E528" s="9"/>
      <c r="F528" s="15"/>
      <c r="G528" s="15"/>
      <c r="H528" s="15"/>
      <c r="I528" s="15"/>
      <c r="J528" s="15"/>
      <c r="K528" s="15"/>
      <c r="L528" s="1848" t="str">
        <f>IF(ISBLANK(M528),"",LARGE(L527:L527,1)+1)</f>
        <v/>
      </c>
      <c r="M528" s="1849"/>
      <c r="N528" s="1887"/>
      <c r="O528" s="1887"/>
      <c r="P528" s="1887"/>
      <c r="Q528" s="1887"/>
      <c r="R528" s="1887"/>
      <c r="S528" s="1887"/>
      <c r="T528" s="1888"/>
      <c r="Y528" s="2420"/>
      <c r="AH528" s="2420"/>
      <c r="AI528" s="2420"/>
      <c r="AJ528" s="2420"/>
      <c r="AK528" s="2420"/>
      <c r="CG528" s="3">
        <v>1</v>
      </c>
    </row>
    <row r="529" spans="2:85" ht="21" customHeight="1">
      <c r="B529" s="15"/>
      <c r="C529" s="9"/>
      <c r="D529" s="9"/>
      <c r="E529" s="9"/>
      <c r="F529" s="15"/>
      <c r="G529" s="15"/>
      <c r="H529" s="15"/>
      <c r="I529" s="15"/>
      <c r="J529" s="15"/>
      <c r="K529" s="15"/>
      <c r="L529" s="1848" t="str">
        <f>IF(ISBLANK(M529),"",LARGE(L527:L528,1)+1)</f>
        <v/>
      </c>
      <c r="M529" s="1849"/>
      <c r="N529" s="1887"/>
      <c r="O529" s="1887"/>
      <c r="P529" s="1887"/>
      <c r="Q529" s="1887"/>
      <c r="R529" s="1887"/>
      <c r="S529" s="1887"/>
      <c r="T529" s="1888"/>
      <c r="Y529" s="2420"/>
      <c r="AH529" s="2420"/>
      <c r="AI529" s="2420"/>
      <c r="AJ529" s="2420"/>
      <c r="AK529" s="2420"/>
      <c r="CG529" s="3">
        <v>1</v>
      </c>
    </row>
    <row r="530" spans="2:85" ht="21" customHeight="1">
      <c r="B530" s="15"/>
      <c r="C530" s="9"/>
      <c r="D530" s="9"/>
      <c r="E530" s="9"/>
      <c r="F530" s="15"/>
      <c r="G530" s="15"/>
      <c r="H530" s="15"/>
      <c r="I530" s="15"/>
      <c r="J530" s="15"/>
      <c r="K530" s="15"/>
      <c r="L530" s="1848" t="str">
        <f>IF(ISBLANK(M530),"",LARGE(L527:L529,1)+1)</f>
        <v/>
      </c>
      <c r="M530" s="1849"/>
      <c r="N530" s="1887"/>
      <c r="O530" s="1887"/>
      <c r="P530" s="1887"/>
      <c r="Q530" s="1887"/>
      <c r="R530" s="1887"/>
      <c r="S530" s="1887"/>
      <c r="T530" s="1888"/>
      <c r="Y530" s="2420"/>
      <c r="CG530" s="3">
        <v>1</v>
      </c>
    </row>
    <row r="531" spans="2:85" ht="21" customHeight="1">
      <c r="B531" s="15"/>
      <c r="C531" s="9"/>
      <c r="D531" s="9"/>
      <c r="E531" s="9"/>
      <c r="F531" s="15"/>
      <c r="G531" s="15"/>
      <c r="H531" s="15"/>
      <c r="I531" s="15"/>
      <c r="J531" s="15"/>
      <c r="K531" s="15"/>
      <c r="L531" s="1848" t="str">
        <f>IF(ISBLANK(M531),"",LARGE(L527:L530,1)+1)</f>
        <v/>
      </c>
      <c r="M531" s="1849"/>
      <c r="N531" s="1887"/>
      <c r="O531" s="1887"/>
      <c r="P531" s="1887"/>
      <c r="Q531" s="1887"/>
      <c r="R531" s="1887"/>
      <c r="S531" s="1887"/>
      <c r="T531" s="1888"/>
      <c r="Y531" s="2420"/>
      <c r="CG531" s="3">
        <v>1</v>
      </c>
    </row>
    <row r="532" spans="2:85" ht="21" customHeight="1">
      <c r="B532" s="15"/>
      <c r="C532" s="9"/>
      <c r="D532" s="9"/>
      <c r="E532" s="9"/>
      <c r="F532" s="15"/>
      <c r="G532" s="15"/>
      <c r="H532" s="15"/>
      <c r="I532" s="15"/>
      <c r="J532" s="15"/>
      <c r="K532" s="15"/>
      <c r="L532" s="1848" t="str">
        <f>IF(ISBLANK(M532),"",LARGE(L527:L531,1)+1)</f>
        <v/>
      </c>
      <c r="M532" s="1849"/>
      <c r="N532" s="1887"/>
      <c r="O532" s="1887"/>
      <c r="P532" s="1887"/>
      <c r="Q532" s="1887"/>
      <c r="R532" s="1887"/>
      <c r="S532" s="1887"/>
      <c r="T532" s="1888"/>
      <c r="Y532" s="2420"/>
      <c r="CG532" s="3">
        <v>1</v>
      </c>
    </row>
    <row r="533" spans="2:85" ht="21" customHeight="1">
      <c r="B533" s="15"/>
      <c r="C533" s="9"/>
      <c r="D533" s="9"/>
      <c r="E533" s="9"/>
      <c r="F533" s="15"/>
      <c r="G533" s="15"/>
      <c r="H533" s="15"/>
      <c r="I533" s="15"/>
      <c r="J533" s="15"/>
      <c r="K533" s="15"/>
      <c r="L533" s="1848" t="str">
        <f>IF(ISBLANK(M533),"",LARGE(L527:L532,1)+1)</f>
        <v/>
      </c>
      <c r="M533" s="1849"/>
      <c r="N533" s="1887"/>
      <c r="O533" s="1887"/>
      <c r="P533" s="1887"/>
      <c r="Q533" s="1887"/>
      <c r="R533" s="1887"/>
      <c r="S533" s="1887"/>
      <c r="T533" s="1888"/>
      <c r="Y533" s="2420"/>
      <c r="CG533" s="3">
        <v>1</v>
      </c>
    </row>
    <row r="534" spans="2:85" ht="21" customHeight="1">
      <c r="B534" s="15"/>
      <c r="C534" s="9"/>
      <c r="D534" s="9"/>
      <c r="E534" s="9"/>
      <c r="F534" s="15"/>
      <c r="G534" s="15"/>
      <c r="H534" s="15"/>
      <c r="I534" s="15"/>
      <c r="J534" s="15"/>
      <c r="K534" s="15"/>
      <c r="L534" s="390"/>
      <c r="M534" s="1878"/>
      <c r="N534" s="391"/>
      <c r="O534" s="391"/>
      <c r="P534" s="391"/>
      <c r="Q534" s="391"/>
      <c r="R534" s="391"/>
      <c r="S534" s="392" t="s">
        <v>205</v>
      </c>
      <c r="T534" s="1879" t="s">
        <v>205</v>
      </c>
      <c r="Y534" s="2420"/>
      <c r="CG534" s="3">
        <v>1</v>
      </c>
    </row>
    <row r="535" spans="2:85" ht="21" customHeight="1">
      <c r="B535" s="15"/>
      <c r="C535" s="9"/>
      <c r="D535" s="9"/>
      <c r="E535" s="9"/>
      <c r="F535" s="15"/>
      <c r="G535" s="15"/>
      <c r="H535" s="15"/>
      <c r="I535" s="15"/>
      <c r="J535" s="15"/>
      <c r="K535" s="15"/>
      <c r="L535" s="1880"/>
      <c r="M535" s="1881"/>
      <c r="N535" s="1882"/>
      <c r="O535" s="1882"/>
      <c r="P535" s="1852"/>
      <c r="Q535" s="1852"/>
      <c r="R535" s="1852"/>
      <c r="S535" s="1852"/>
      <c r="T535" s="1852"/>
      <c r="Y535" s="2420"/>
      <c r="CG535" s="3">
        <v>1</v>
      </c>
    </row>
    <row r="536" spans="2:85" ht="21" customHeight="1">
      <c r="B536" s="15"/>
      <c r="C536" s="9"/>
      <c r="D536" s="9"/>
      <c r="E536" s="9"/>
      <c r="F536" s="15"/>
      <c r="G536" s="15"/>
      <c r="H536" s="15"/>
      <c r="I536" s="15"/>
      <c r="J536" s="15"/>
      <c r="K536" s="15"/>
      <c r="L536" s="1813" t="s">
        <v>8456</v>
      </c>
      <c r="M536" s="265"/>
      <c r="N536" s="265"/>
      <c r="O536" s="265"/>
      <c r="P536" s="265"/>
      <c r="Q536" s="266"/>
      <c r="R536" s="266"/>
      <c r="S536" s="266"/>
      <c r="T536" s="655" t="s">
        <v>227</v>
      </c>
      <c r="CG536" s="3">
        <v>1</v>
      </c>
    </row>
    <row r="537" spans="2:85" ht="21" customHeight="1">
      <c r="B537" s="15"/>
      <c r="C537" s="9"/>
      <c r="D537" s="9"/>
      <c r="E537" s="9"/>
      <c r="F537" s="15"/>
      <c r="G537" s="15"/>
      <c r="H537" s="15"/>
      <c r="I537" s="15"/>
      <c r="J537" s="15"/>
      <c r="K537" s="15"/>
      <c r="L537" s="1885">
        <v>0</v>
      </c>
      <c r="M537" s="3042" t="s">
        <v>539</v>
      </c>
      <c r="N537" s="3044"/>
      <c r="O537" s="3045"/>
      <c r="P537" s="495" t="s">
        <v>536</v>
      </c>
      <c r="Q537" s="497" t="s">
        <v>430</v>
      </c>
      <c r="R537" s="497" t="s">
        <v>537</v>
      </c>
      <c r="S537" s="497" t="s">
        <v>538</v>
      </c>
      <c r="T537" s="3095"/>
      <c r="Y537" s="2420"/>
      <c r="CG537" s="3">
        <v>1</v>
      </c>
    </row>
    <row r="538" spans="2:85" ht="21" customHeight="1">
      <c r="B538" s="15"/>
      <c r="C538" s="9"/>
      <c r="D538" s="9"/>
      <c r="E538" s="9"/>
      <c r="F538" s="15"/>
      <c r="G538" s="15"/>
      <c r="H538" s="15"/>
      <c r="I538" s="15"/>
      <c r="J538" s="15"/>
      <c r="K538" s="15"/>
      <c r="L538" s="1848" t="str">
        <f>IF(ISBLANK(M538),"",LARGE(L537:L537,1)+1)</f>
        <v/>
      </c>
      <c r="M538" s="3043"/>
      <c r="N538" s="3161"/>
      <c r="O538" s="3047"/>
      <c r="P538" s="498" t="s">
        <v>543</v>
      </c>
      <c r="Q538" s="499">
        <v>4.1666666666666699E-2</v>
      </c>
      <c r="R538" s="500">
        <v>220</v>
      </c>
      <c r="S538" s="501" t="s">
        <v>544</v>
      </c>
      <c r="T538" s="3096"/>
      <c r="Y538" s="2420"/>
      <c r="CG538" s="3">
        <v>1</v>
      </c>
    </row>
    <row r="539" spans="2:85" ht="21" customHeight="1">
      <c r="B539" s="15"/>
      <c r="C539" s="9"/>
      <c r="D539" s="9"/>
      <c r="E539" s="9"/>
      <c r="F539" s="15"/>
      <c r="G539" s="15"/>
      <c r="H539" s="15"/>
      <c r="I539" s="15"/>
      <c r="J539" s="15"/>
      <c r="K539" s="15"/>
      <c r="L539" s="1848" t="str">
        <f>IF(ISBLANK(M539),"",LARGE(L537:L538,1)+1)</f>
        <v/>
      </c>
      <c r="M539" s="3043"/>
      <c r="N539" s="3161"/>
      <c r="O539" s="3047"/>
      <c r="P539" s="502" t="s">
        <v>536</v>
      </c>
      <c r="Q539" s="503"/>
      <c r="R539" s="503" t="s">
        <v>545</v>
      </c>
      <c r="S539" s="504" t="s">
        <v>546</v>
      </c>
      <c r="T539" s="3097"/>
      <c r="Y539" s="2420"/>
      <c r="CG539" s="3">
        <v>1</v>
      </c>
    </row>
    <row r="540" spans="2:85" ht="21" customHeight="1">
      <c r="B540" s="15"/>
      <c r="C540" s="9"/>
      <c r="D540" s="9"/>
      <c r="E540" s="9"/>
      <c r="F540" s="15"/>
      <c r="G540" s="15"/>
      <c r="H540" s="15"/>
      <c r="I540" s="15"/>
      <c r="J540" s="15"/>
      <c r="K540" s="15"/>
      <c r="L540" s="1848" t="str">
        <f>IF(ISBLANK(M540),"",LARGE(L537:L539,1)+1)</f>
        <v/>
      </c>
      <c r="M540" s="3043"/>
      <c r="N540" s="3161"/>
      <c r="O540" s="3047"/>
      <c r="P540" s="506" t="s">
        <v>553</v>
      </c>
      <c r="Q540" s="507"/>
      <c r="R540" s="508">
        <v>250</v>
      </c>
      <c r="S540" s="509" t="s">
        <v>554</v>
      </c>
      <c r="T540" s="3098"/>
      <c r="Y540" s="2420"/>
      <c r="CG540" s="3">
        <v>1</v>
      </c>
    </row>
    <row r="541" spans="2:85" ht="21" customHeight="1">
      <c r="B541" s="15"/>
      <c r="C541" s="9"/>
      <c r="D541" s="9"/>
      <c r="E541" s="9"/>
      <c r="F541" s="15"/>
      <c r="G541" s="15"/>
      <c r="H541" s="15"/>
      <c r="I541" s="15"/>
      <c r="J541" s="15"/>
      <c r="K541" s="15"/>
      <c r="L541" s="1848" t="str">
        <f>IF(ISBLANK(M541),"",LARGE(L537:L540,1)+1)</f>
        <v/>
      </c>
      <c r="M541" s="3043"/>
      <c r="N541" s="3161"/>
      <c r="O541" s="3047"/>
      <c r="P541" s="502" t="s">
        <v>536</v>
      </c>
      <c r="Q541" s="503"/>
      <c r="R541" s="503" t="s">
        <v>545</v>
      </c>
      <c r="S541" s="504" t="s">
        <v>546</v>
      </c>
      <c r="T541" s="3097"/>
      <c r="Y541" s="2420"/>
      <c r="CG541" s="3">
        <v>1</v>
      </c>
    </row>
    <row r="542" spans="2:85" ht="21" customHeight="1">
      <c r="B542" s="15"/>
      <c r="C542" s="9"/>
      <c r="D542" s="9"/>
      <c r="E542" s="9"/>
      <c r="F542" s="15"/>
      <c r="G542" s="15"/>
      <c r="H542" s="15"/>
      <c r="I542" s="15"/>
      <c r="J542" s="15"/>
      <c r="K542" s="15"/>
      <c r="L542" s="1848" t="str">
        <f>IF(ISBLANK(M542),"",LARGE(L537:L541,1)+1)</f>
        <v/>
      </c>
      <c r="M542" s="3043"/>
      <c r="N542" s="3161"/>
      <c r="O542" s="3047"/>
      <c r="P542" s="506" t="s">
        <v>553</v>
      </c>
      <c r="Q542" s="507">
        <v>4.8611111111111112E-3</v>
      </c>
      <c r="R542" s="508">
        <v>250</v>
      </c>
      <c r="S542" s="509" t="s">
        <v>560</v>
      </c>
      <c r="T542" s="3098"/>
      <c r="Y542" s="2420"/>
      <c r="CG542" s="3">
        <v>1</v>
      </c>
    </row>
    <row r="543" spans="2:85" ht="21" customHeight="1">
      <c r="B543" s="15"/>
      <c r="C543" s="9"/>
      <c r="D543" s="9"/>
      <c r="E543" s="9"/>
      <c r="F543" s="15"/>
      <c r="G543" s="15"/>
      <c r="H543" s="15"/>
      <c r="I543" s="15"/>
      <c r="J543" s="15"/>
      <c r="K543" s="15"/>
      <c r="L543" s="1848" t="str">
        <f>IF(ISBLANK(M543),"",LARGE(L537:L542,1)+1)</f>
        <v/>
      </c>
      <c r="M543" s="3043"/>
      <c r="N543" s="3161"/>
      <c r="O543" s="3047"/>
      <c r="P543" s="502" t="s">
        <v>536</v>
      </c>
      <c r="Q543" s="503"/>
      <c r="R543" s="503" t="s">
        <v>545</v>
      </c>
      <c r="S543" s="504" t="s">
        <v>546</v>
      </c>
      <c r="T543" s="3097"/>
      <c r="Y543" s="2420"/>
      <c r="CG543" s="3">
        <v>1</v>
      </c>
    </row>
    <row r="544" spans="2:85" ht="21" customHeight="1">
      <c r="B544" s="15"/>
      <c r="C544" s="9"/>
      <c r="D544" s="9"/>
      <c r="E544" s="9"/>
      <c r="F544" s="15"/>
      <c r="G544" s="15"/>
      <c r="H544" s="15"/>
      <c r="I544" s="15"/>
      <c r="J544" s="15"/>
      <c r="K544" s="15"/>
      <c r="L544" s="1848" t="str">
        <f>IF(ISBLANK(M544),"",LARGE(L537:L543,1)+1)</f>
        <v/>
      </c>
      <c r="M544" s="3043"/>
      <c r="N544" s="3161"/>
      <c r="O544" s="3047"/>
      <c r="P544" s="506" t="s">
        <v>553</v>
      </c>
      <c r="Q544" s="507">
        <v>0.10416666666666667</v>
      </c>
      <c r="R544" s="508">
        <v>170</v>
      </c>
      <c r="S544" s="1943" t="s">
        <v>561</v>
      </c>
      <c r="T544" s="3099"/>
      <c r="Y544" s="2420"/>
      <c r="CG544" s="3">
        <v>1</v>
      </c>
    </row>
    <row r="545" spans="2:85" ht="21" customHeight="1">
      <c r="B545" s="15"/>
      <c r="C545" s="9"/>
      <c r="D545" s="9"/>
      <c r="E545" s="9"/>
      <c r="F545" s="15"/>
      <c r="G545" s="15"/>
      <c r="H545" s="15"/>
      <c r="I545" s="15"/>
      <c r="J545" s="15"/>
      <c r="K545" s="15"/>
      <c r="L545" s="1848" t="str">
        <f>IF(ISBLANK(M545),"",LARGE(L537:L544,1)+1)</f>
        <v/>
      </c>
      <c r="M545" s="3043"/>
      <c r="N545" s="3161"/>
      <c r="O545" s="3047"/>
      <c r="P545" s="502" t="s">
        <v>536</v>
      </c>
      <c r="Q545" s="503"/>
      <c r="R545" s="503" t="s">
        <v>545</v>
      </c>
      <c r="S545" s="504" t="s">
        <v>565</v>
      </c>
      <c r="T545" s="3097"/>
      <c r="Y545" s="2420"/>
      <c r="CG545" s="3">
        <v>1</v>
      </c>
    </row>
    <row r="546" spans="2:85" ht="21" customHeight="1">
      <c r="B546" s="15"/>
      <c r="C546" s="9"/>
      <c r="D546" s="9"/>
      <c r="E546" s="9"/>
      <c r="F546" s="15"/>
      <c r="G546" s="15"/>
      <c r="H546" s="15"/>
      <c r="I546" s="15"/>
      <c r="J546" s="15"/>
      <c r="K546" s="15"/>
      <c r="L546" s="1848" t="str">
        <f>IF(ISBLANK(M546),"",LARGE(L537:L545,1)+1)</f>
        <v/>
      </c>
      <c r="M546" s="3043"/>
      <c r="N546" s="3161"/>
      <c r="O546" s="3047"/>
      <c r="P546" s="506" t="s">
        <v>553</v>
      </c>
      <c r="Q546" s="507">
        <v>4.8611111111111112E-3</v>
      </c>
      <c r="R546" s="508">
        <v>100</v>
      </c>
      <c r="S546" s="509"/>
      <c r="T546" s="3098"/>
      <c r="Y546" s="2420"/>
      <c r="CG546" s="3">
        <v>1</v>
      </c>
    </row>
    <row r="547" spans="2:85" ht="21" customHeight="1">
      <c r="B547" s="15"/>
      <c r="C547" s="9"/>
      <c r="D547" s="9"/>
      <c r="E547" s="9"/>
      <c r="F547" s="15"/>
      <c r="G547" s="15"/>
      <c r="H547" s="15"/>
      <c r="I547" s="15"/>
      <c r="J547" s="15"/>
      <c r="K547" s="15"/>
      <c r="L547" s="1848" t="str">
        <f>IF(ISBLANK(M547),"",LARGE(L537:L546,1)+1)</f>
        <v/>
      </c>
      <c r="M547" s="3043"/>
      <c r="N547" s="3161"/>
      <c r="O547" s="3047"/>
      <c r="P547" s="502" t="s">
        <v>536</v>
      </c>
      <c r="Q547" s="503"/>
      <c r="R547" s="503" t="s">
        <v>545</v>
      </c>
      <c r="S547" s="504" t="s">
        <v>572</v>
      </c>
      <c r="T547" s="3097"/>
      <c r="Y547" s="2420"/>
      <c r="CG547" s="3">
        <v>1</v>
      </c>
    </row>
    <row r="548" spans="2:85" ht="21" customHeight="1">
      <c r="B548" s="15"/>
      <c r="C548" s="9"/>
      <c r="D548" s="9"/>
      <c r="E548" s="9"/>
      <c r="F548" s="15"/>
      <c r="G548" s="15"/>
      <c r="H548" s="15"/>
      <c r="I548" s="15"/>
      <c r="J548" s="15"/>
      <c r="K548" s="15"/>
      <c r="L548" s="1848" t="str">
        <f>IF(ISBLANK(M548),"",LARGE(L537:L547,1)+1)</f>
        <v/>
      </c>
      <c r="M548" s="3043"/>
      <c r="N548" s="3161"/>
      <c r="O548" s="3047"/>
      <c r="P548" s="498" t="s">
        <v>553</v>
      </c>
      <c r="Q548" s="499">
        <v>4.8611111111111112E-3</v>
      </c>
      <c r="R548" s="500">
        <v>110</v>
      </c>
      <c r="S548" s="501"/>
      <c r="T548" s="3096"/>
      <c r="Y548" s="2420"/>
      <c r="CG548" s="3">
        <v>1</v>
      </c>
    </row>
    <row r="549" spans="2:85" ht="21" customHeight="1">
      <c r="B549" s="15"/>
      <c r="C549" s="9"/>
      <c r="D549" s="9"/>
      <c r="E549" s="9"/>
      <c r="F549" s="15"/>
      <c r="G549" s="15"/>
      <c r="H549" s="15"/>
      <c r="I549" s="15"/>
      <c r="J549" s="15"/>
      <c r="K549" s="15"/>
      <c r="L549" s="1848" t="str">
        <f>IF(ISBLANK(M549),"",LARGE(L537:L548,1)+1)</f>
        <v/>
      </c>
      <c r="M549" s="3043"/>
      <c r="N549" s="3161"/>
      <c r="O549" s="3047"/>
      <c r="P549" s="502" t="s">
        <v>536</v>
      </c>
      <c r="Q549" s="503"/>
      <c r="R549" s="503" t="s">
        <v>545</v>
      </c>
      <c r="S549" s="504" t="s">
        <v>572</v>
      </c>
      <c r="T549" s="3097"/>
      <c r="Y549" s="2420"/>
      <c r="CG549" s="3">
        <v>1</v>
      </c>
    </row>
    <row r="550" spans="2:85" ht="21" customHeight="1">
      <c r="B550" s="15"/>
      <c r="C550" s="9"/>
      <c r="D550" s="9"/>
      <c r="E550" s="9"/>
      <c r="F550" s="15"/>
      <c r="G550" s="15"/>
      <c r="H550" s="15"/>
      <c r="I550" s="15"/>
      <c r="J550" s="15"/>
      <c r="K550" s="15"/>
      <c r="L550" s="1848" t="str">
        <f>IF(ISBLANK(M550),"",LARGE(L537:L549,1)+1)</f>
        <v/>
      </c>
      <c r="M550" s="3043"/>
      <c r="N550" s="3161"/>
      <c r="O550" s="3047"/>
      <c r="P550" s="498" t="s">
        <v>553</v>
      </c>
      <c r="Q550" s="499">
        <v>4.8611111111111112E-3</v>
      </c>
      <c r="R550" s="500">
        <v>110</v>
      </c>
      <c r="S550" s="501"/>
      <c r="T550" s="3096"/>
      <c r="Y550" s="2420"/>
      <c r="CG550" s="3">
        <v>1</v>
      </c>
    </row>
    <row r="551" spans="2:85" ht="21" customHeight="1">
      <c r="B551" s="15"/>
      <c r="C551" s="9"/>
      <c r="D551" s="9"/>
      <c r="E551" s="9"/>
      <c r="F551" s="15"/>
      <c r="G551" s="15"/>
      <c r="H551" s="15"/>
      <c r="I551" s="15"/>
      <c r="J551" s="15"/>
      <c r="K551" s="15"/>
      <c r="L551" s="1848" t="str">
        <f>IF(ISBLANK(M551),"",LARGE(L537:L550,1)+1)</f>
        <v/>
      </c>
      <c r="M551" s="3043"/>
      <c r="N551" s="3161"/>
      <c r="O551" s="3047"/>
      <c r="P551" s="502" t="s">
        <v>536</v>
      </c>
      <c r="Q551" s="503"/>
      <c r="R551" s="503" t="s">
        <v>545</v>
      </c>
      <c r="S551" s="504" t="s">
        <v>572</v>
      </c>
      <c r="T551" s="3097"/>
      <c r="Y551" s="2420"/>
      <c r="CG551" s="3">
        <v>1</v>
      </c>
    </row>
    <row r="552" spans="2:85" ht="21" customHeight="1">
      <c r="B552" s="15"/>
      <c r="C552" s="9"/>
      <c r="D552" s="9"/>
      <c r="E552" s="9"/>
      <c r="F552" s="15"/>
      <c r="G552" s="15"/>
      <c r="H552" s="15"/>
      <c r="I552" s="15"/>
      <c r="J552" s="15"/>
      <c r="K552" s="15"/>
      <c r="L552" s="1848" t="str">
        <f>IF(ISBLANK(M552),"",LARGE(L537:L551,1)+1)</f>
        <v/>
      </c>
      <c r="M552" s="3043"/>
      <c r="N552" s="3161"/>
      <c r="O552" s="3047"/>
      <c r="P552" s="506" t="s">
        <v>553</v>
      </c>
      <c r="Q552" s="507">
        <v>4.8611111111111112E-3</v>
      </c>
      <c r="R552" s="508">
        <v>110</v>
      </c>
      <c r="S552" s="509"/>
      <c r="T552" s="3098"/>
      <c r="Y552" s="2420"/>
      <c r="CG552" s="3">
        <v>1</v>
      </c>
    </row>
    <row r="553" spans="2:85" ht="21" customHeight="1">
      <c r="B553" s="15"/>
      <c r="C553" s="9"/>
      <c r="D553" s="9"/>
      <c r="E553" s="9"/>
      <c r="F553" s="15"/>
      <c r="G553" s="15"/>
      <c r="H553" s="15"/>
      <c r="I553" s="15"/>
      <c r="J553" s="15"/>
      <c r="K553" s="15"/>
      <c r="L553" s="1944"/>
      <c r="M553" s="1945"/>
      <c r="N553" s="197"/>
      <c r="O553" s="197"/>
      <c r="P553" s="197"/>
      <c r="Q553" s="197"/>
      <c r="R553" s="197"/>
      <c r="S553" s="197"/>
      <c r="T553" s="1879" t="s">
        <v>205</v>
      </c>
      <c r="Y553" s="2420"/>
      <c r="CG553" s="3">
        <v>1</v>
      </c>
    </row>
    <row r="554" spans="2:85" ht="21" customHeight="1">
      <c r="B554" s="15"/>
      <c r="C554" s="9"/>
      <c r="D554" s="9"/>
      <c r="E554" s="9"/>
      <c r="F554" s="15"/>
      <c r="G554" s="15"/>
      <c r="H554" s="15"/>
      <c r="I554" s="15"/>
      <c r="J554" s="15"/>
      <c r="K554" s="15"/>
      <c r="L554" s="1946"/>
      <c r="M554" s="1947"/>
      <c r="N554" s="1948"/>
      <c r="O554" s="1948"/>
      <c r="P554" s="1949"/>
      <c r="Q554" s="1949"/>
      <c r="R554" s="1949"/>
      <c r="S554" s="1949"/>
      <c r="T554" s="1949"/>
      <c r="CG554" s="3">
        <v>1</v>
      </c>
    </row>
    <row r="555" spans="2:85" ht="21" customHeight="1">
      <c r="B555" s="15"/>
      <c r="C555" s="9"/>
      <c r="D555" s="9"/>
      <c r="E555" s="9"/>
      <c r="F555" s="15"/>
      <c r="G555" s="15"/>
      <c r="H555" s="15"/>
      <c r="I555" s="15"/>
      <c r="J555" s="15"/>
      <c r="K555" s="15"/>
      <c r="L555" s="1813" t="s">
        <v>8456</v>
      </c>
      <c r="M555" s="1950"/>
      <c r="N555" s="1950"/>
      <c r="O555" s="1950"/>
      <c r="P555" s="1950"/>
      <c r="Q555" s="1951"/>
      <c r="R555" s="1951"/>
      <c r="S555" s="1951"/>
      <c r="T555" s="1952" t="s">
        <v>227</v>
      </c>
      <c r="CG555" s="3">
        <v>1</v>
      </c>
    </row>
    <row r="556" spans="2:85" ht="21" customHeight="1">
      <c r="B556" s="15"/>
      <c r="C556" s="9"/>
      <c r="D556" s="9"/>
      <c r="E556" s="9"/>
      <c r="F556" s="15"/>
      <c r="G556" s="15"/>
      <c r="H556" s="15"/>
      <c r="I556" s="15"/>
      <c r="J556" s="15"/>
      <c r="K556" s="15"/>
      <c r="L556" s="1885">
        <v>0</v>
      </c>
      <c r="M556" s="3048" t="s">
        <v>175</v>
      </c>
      <c r="N556" s="3049"/>
      <c r="O556" s="3049"/>
      <c r="P556" s="3049"/>
      <c r="Q556" s="1953" t="s">
        <v>587</v>
      </c>
      <c r="R556" s="536">
        <v>1.7361111111111112E-2</v>
      </c>
      <c r="S556" s="537">
        <v>3</v>
      </c>
      <c r="T556" s="1954" t="s">
        <v>360</v>
      </c>
      <c r="CG556" s="3">
        <v>1</v>
      </c>
    </row>
    <row r="557" spans="2:85" ht="21" customHeight="1">
      <c r="B557" s="15"/>
      <c r="C557" s="9"/>
      <c r="D557" s="9"/>
      <c r="E557" s="9"/>
      <c r="F557" s="15"/>
      <c r="G557" s="15"/>
      <c r="H557" s="15"/>
      <c r="I557" s="15"/>
      <c r="J557" s="15"/>
      <c r="K557" s="15"/>
      <c r="L557" s="1848">
        <f>IF(ISBLANK(M557),"",LARGE(L556:L556,1)+1)</f>
        <v>1</v>
      </c>
      <c r="M557" s="1955" t="s">
        <v>8477</v>
      </c>
      <c r="N557" s="3050"/>
      <c r="O557" s="3050"/>
      <c r="P557" s="3050"/>
      <c r="Q557" s="496" t="s">
        <v>588</v>
      </c>
      <c r="R557" s="536">
        <v>1.7361111111111112E-2</v>
      </c>
      <c r="S557" s="537">
        <v>3</v>
      </c>
      <c r="T557" s="1956" t="s">
        <v>360</v>
      </c>
      <c r="CG557" s="3">
        <v>1</v>
      </c>
    </row>
    <row r="558" spans="2:85" ht="21" customHeight="1">
      <c r="B558" s="15"/>
      <c r="C558" s="9"/>
      <c r="D558" s="9"/>
      <c r="E558" s="9"/>
      <c r="F558" s="15"/>
      <c r="G558" s="15"/>
      <c r="H558" s="15"/>
      <c r="I558" s="15"/>
      <c r="J558" s="15"/>
      <c r="K558" s="15"/>
      <c r="L558" s="1848" t="str">
        <f>IF(ISBLANK(M558),"",LARGE(L556:L557,1)+1)</f>
        <v/>
      </c>
      <c r="M558" s="1955"/>
      <c r="N558" s="3050"/>
      <c r="O558" s="3050"/>
      <c r="P558" s="3050"/>
      <c r="Q558" s="496" t="s">
        <v>589</v>
      </c>
      <c r="R558" s="536">
        <v>5.9027777777777797E-2</v>
      </c>
      <c r="S558" s="537">
        <v>3</v>
      </c>
      <c r="T558" s="1956" t="s">
        <v>360</v>
      </c>
      <c r="CG558" s="3">
        <v>1</v>
      </c>
    </row>
    <row r="559" spans="2:85" ht="21" customHeight="1">
      <c r="B559" s="15"/>
      <c r="C559" s="9"/>
      <c r="D559" s="9"/>
      <c r="E559" s="9"/>
      <c r="F559" s="15"/>
      <c r="G559" s="15"/>
      <c r="H559" s="15"/>
      <c r="I559" s="15"/>
      <c r="J559" s="15"/>
      <c r="K559" s="15"/>
      <c r="L559" s="1848" t="str">
        <f>IF(ISBLANK(M559),"",LARGE(L556:L558,1)+1)</f>
        <v/>
      </c>
      <c r="M559" s="1955"/>
      <c r="N559" s="3050"/>
      <c r="O559" s="3050"/>
      <c r="P559" s="3050"/>
      <c r="Q559" s="496" t="s">
        <v>590</v>
      </c>
      <c r="R559" s="536">
        <v>2.4305555555555556E-2</v>
      </c>
      <c r="S559" s="537">
        <v>3</v>
      </c>
      <c r="T559" s="1956" t="s">
        <v>360</v>
      </c>
      <c r="CG559" s="3">
        <v>1</v>
      </c>
    </row>
    <row r="560" spans="2:85" ht="21" customHeight="1">
      <c r="B560" s="15"/>
      <c r="C560" s="9"/>
      <c r="D560" s="9"/>
      <c r="E560" s="9"/>
      <c r="F560" s="15"/>
      <c r="G560" s="15"/>
      <c r="H560" s="15"/>
      <c r="I560" s="15"/>
      <c r="J560" s="15"/>
      <c r="K560" s="15"/>
      <c r="L560" s="1848" t="str">
        <f>IF(ISBLANK(M560),"",LARGE(L556:L559,1)+1)</f>
        <v/>
      </c>
      <c r="M560" s="1955"/>
      <c r="N560" s="3050"/>
      <c r="O560" s="3050"/>
      <c r="P560" s="3050"/>
      <c r="Q560" s="496" t="s">
        <v>594</v>
      </c>
      <c r="R560" s="536">
        <v>1.0416666666666666E-2</v>
      </c>
      <c r="S560" s="537">
        <v>170</v>
      </c>
      <c r="T560" s="1956" t="s">
        <v>360</v>
      </c>
      <c r="CG560" s="3">
        <v>1</v>
      </c>
    </row>
    <row r="561" spans="2:85" ht="21" customHeight="1">
      <c r="B561" s="15"/>
      <c r="C561" s="9"/>
      <c r="D561" s="9"/>
      <c r="E561" s="9"/>
      <c r="F561" s="15"/>
      <c r="G561" s="15"/>
      <c r="H561" s="15"/>
      <c r="I561" s="15"/>
      <c r="J561" s="15"/>
      <c r="K561" s="15"/>
      <c r="L561" s="1848" t="str">
        <f>IF(ISBLANK(M561),"",LARGE(L556:L560,1)+1)</f>
        <v/>
      </c>
      <c r="M561" s="1955"/>
      <c r="N561" s="3050"/>
      <c r="O561" s="3050"/>
      <c r="P561" s="3050"/>
      <c r="Q561" s="496" t="s">
        <v>554</v>
      </c>
      <c r="R561" s="536">
        <v>6.9444444444444441E-3</v>
      </c>
      <c r="S561" s="537">
        <v>150</v>
      </c>
      <c r="T561" s="1956" t="s">
        <v>360</v>
      </c>
      <c r="CG561" s="3">
        <v>1</v>
      </c>
    </row>
    <row r="562" spans="2:85" ht="21" customHeight="1">
      <c r="B562" s="15"/>
      <c r="C562" s="9"/>
      <c r="D562" s="9"/>
      <c r="E562" s="9"/>
      <c r="F562" s="15"/>
      <c r="G562" s="15"/>
      <c r="H562" s="15"/>
      <c r="I562" s="15"/>
      <c r="J562" s="15"/>
      <c r="K562" s="15"/>
      <c r="L562" s="1848" t="str">
        <f>IF(ISBLANK(M562),"",LARGE(L556:L561,1)+1)</f>
        <v/>
      </c>
      <c r="M562" s="1955"/>
      <c r="N562" s="3050"/>
      <c r="O562" s="3050"/>
      <c r="P562" s="3050"/>
      <c r="Q562" s="496" t="s">
        <v>601</v>
      </c>
      <c r="R562" s="536">
        <v>0.10069444444444445</v>
      </c>
      <c r="S562" s="537">
        <v>120</v>
      </c>
      <c r="T562" s="1956" t="s">
        <v>360</v>
      </c>
      <c r="CG562" s="3">
        <v>1</v>
      </c>
    </row>
    <row r="563" spans="2:85" ht="21" customHeight="1">
      <c r="B563" s="15"/>
      <c r="C563" s="9"/>
      <c r="D563" s="9"/>
      <c r="E563" s="9"/>
      <c r="F563" s="15"/>
      <c r="G563" s="15"/>
      <c r="H563" s="15"/>
      <c r="I563" s="15"/>
      <c r="J563" s="15"/>
      <c r="K563" s="15"/>
      <c r="L563" s="1848" t="str">
        <f>IF(ISBLANK(M563),"",LARGE(L556:L562,1)+1)</f>
        <v/>
      </c>
      <c r="M563" s="1955"/>
      <c r="N563" s="3050"/>
      <c r="O563" s="3050"/>
      <c r="P563" s="3050"/>
      <c r="Q563" s="496" t="s">
        <v>605</v>
      </c>
      <c r="R563" s="536">
        <v>1.3888888888888888E-2</v>
      </c>
      <c r="S563" s="537">
        <v>120</v>
      </c>
      <c r="T563" s="1956" t="s">
        <v>360</v>
      </c>
      <c r="CG563" s="3">
        <v>1</v>
      </c>
    </row>
    <row r="564" spans="2:85" ht="21" customHeight="1">
      <c r="B564" s="15"/>
      <c r="C564" s="9"/>
      <c r="D564" s="9"/>
      <c r="E564" s="9"/>
      <c r="F564" s="15"/>
      <c r="G564" s="15"/>
      <c r="H564" s="15"/>
      <c r="I564" s="15"/>
      <c r="J564" s="15"/>
      <c r="K564" s="15"/>
      <c r="L564" s="1848" t="str">
        <f>IF(ISBLANK(M564),"",LARGE(L556:L563,1)+1)</f>
        <v/>
      </c>
      <c r="M564" s="1955"/>
      <c r="N564" s="3050"/>
      <c r="O564" s="3050"/>
      <c r="P564" s="3050"/>
      <c r="Q564" s="496" t="s">
        <v>606</v>
      </c>
      <c r="R564" s="536">
        <v>2.4305555555555556E-2</v>
      </c>
      <c r="S564" s="537"/>
      <c r="T564" s="1956" t="s">
        <v>360</v>
      </c>
      <c r="AQ564"/>
      <c r="AR564"/>
      <c r="AS564"/>
      <c r="AT564"/>
      <c r="AU564"/>
      <c r="AV564"/>
      <c r="AW564"/>
      <c r="AX564"/>
      <c r="CG564" s="3">
        <v>1</v>
      </c>
    </row>
    <row r="565" spans="2:85" ht="21" customHeight="1">
      <c r="B565" s="15"/>
      <c r="C565" s="9"/>
      <c r="D565" s="9"/>
      <c r="E565" s="9"/>
      <c r="F565" s="15"/>
      <c r="G565" s="15"/>
      <c r="H565" s="15"/>
      <c r="I565" s="15"/>
      <c r="J565" s="15"/>
      <c r="K565" s="15"/>
      <c r="L565" s="1848" t="str">
        <f>IF(ISBLANK(M565),"",LARGE(L556:L564,1)+1)</f>
        <v/>
      </c>
      <c r="M565" s="1955"/>
      <c r="N565" s="3050"/>
      <c r="O565" s="3050"/>
      <c r="P565" s="3050"/>
      <c r="Q565" s="496" t="s">
        <v>608</v>
      </c>
      <c r="R565" s="536">
        <v>7.2916666666666671E-2</v>
      </c>
      <c r="S565" s="549" t="s">
        <v>607</v>
      </c>
      <c r="T565" s="1956" t="s">
        <v>360</v>
      </c>
      <c r="AQ565"/>
      <c r="AR565"/>
      <c r="AS565"/>
      <c r="AT565"/>
      <c r="AU565"/>
      <c r="AV565"/>
      <c r="AW565"/>
      <c r="AX565"/>
      <c r="CG565" s="3">
        <v>1</v>
      </c>
    </row>
    <row r="566" spans="2:85" ht="21" customHeight="1">
      <c r="B566" s="15"/>
      <c r="C566" s="9"/>
      <c r="D566" s="9"/>
      <c r="E566" s="9"/>
      <c r="F566" s="15"/>
      <c r="G566" s="15"/>
      <c r="H566" s="15"/>
      <c r="I566" s="15"/>
      <c r="J566" s="15"/>
      <c r="K566" s="15"/>
      <c r="L566" s="1848" t="str">
        <f>IF(ISBLANK(M566),"",LARGE(L556:L565,1)+1)</f>
        <v/>
      </c>
      <c r="M566" s="1955"/>
      <c r="N566" s="3050"/>
      <c r="O566" s="3050"/>
      <c r="P566" s="3050"/>
      <c r="Q566" s="496"/>
      <c r="R566" s="1703" t="s">
        <v>609</v>
      </c>
      <c r="S566" s="427">
        <v>65</v>
      </c>
      <c r="T566" s="1956" t="s">
        <v>360</v>
      </c>
      <c r="AQ566"/>
      <c r="AR566"/>
      <c r="AS566"/>
      <c r="AT566"/>
      <c r="AU566"/>
      <c r="AV566"/>
      <c r="AW566"/>
      <c r="AX566"/>
      <c r="CG566" s="3">
        <v>1</v>
      </c>
    </row>
    <row r="567" spans="2:85" ht="21" customHeight="1">
      <c r="B567" s="15"/>
      <c r="C567" s="9"/>
      <c r="D567" s="9"/>
      <c r="E567" s="9"/>
      <c r="F567" s="15"/>
      <c r="G567" s="15"/>
      <c r="H567" s="15"/>
      <c r="I567" s="15"/>
      <c r="J567" s="15"/>
      <c r="K567" s="15"/>
      <c r="L567" s="1848" t="str">
        <f>IF(ISBLANK(M567),"",LARGE(L556:L566,1)+1)</f>
        <v/>
      </c>
      <c r="M567" s="1955"/>
      <c r="N567" s="3050"/>
      <c r="O567" s="3050"/>
      <c r="P567" s="3050"/>
      <c r="Q567" s="496"/>
      <c r="R567" s="1957" t="s">
        <v>613</v>
      </c>
      <c r="S567" s="447">
        <v>3</v>
      </c>
      <c r="T567" s="1956" t="s">
        <v>360</v>
      </c>
      <c r="AQ567"/>
      <c r="AR567"/>
      <c r="AS567"/>
      <c r="AT567"/>
      <c r="AU567"/>
      <c r="AV567"/>
      <c r="AW567"/>
      <c r="AX567"/>
      <c r="CG567" s="3">
        <v>1</v>
      </c>
    </row>
    <row r="568" spans="2:85" ht="21" customHeight="1">
      <c r="B568" s="15"/>
      <c r="C568" s="9"/>
      <c r="D568" s="9"/>
      <c r="E568" s="9"/>
      <c r="F568" s="15"/>
      <c r="G568" s="15"/>
      <c r="H568" s="15"/>
      <c r="I568" s="15"/>
      <c r="J568" s="15"/>
      <c r="K568" s="15"/>
      <c r="L568" s="1848" t="str">
        <f>IF(ISBLANK(M568),"",LARGE(L556:L567,1)+1)</f>
        <v/>
      </c>
      <c r="M568" s="1955"/>
      <c r="N568" s="3050"/>
      <c r="O568" s="3050"/>
      <c r="P568" s="3050"/>
      <c r="Q568" s="1958" t="s">
        <v>191</v>
      </c>
      <c r="R568" s="1959">
        <f>SUM(R556:R565)</f>
        <v>0.34722222222222227</v>
      </c>
      <c r="S568" s="469"/>
      <c r="T568" s="1875" t="s">
        <v>8472</v>
      </c>
      <c r="AQ568"/>
      <c r="AR568"/>
      <c r="AS568"/>
      <c r="AT568"/>
      <c r="AU568"/>
      <c r="AV568"/>
      <c r="AW568"/>
      <c r="AX568"/>
      <c r="CG568" s="3">
        <v>1</v>
      </c>
    </row>
    <row r="569" spans="2:85" ht="21" customHeight="1">
      <c r="B569" s="15"/>
      <c r="C569" s="9"/>
      <c r="D569" s="9"/>
      <c r="E569" s="9"/>
      <c r="F569" s="15"/>
      <c r="G569" s="15"/>
      <c r="H569" s="15"/>
      <c r="I569" s="15"/>
      <c r="J569" s="15"/>
      <c r="K569" s="15"/>
      <c r="L569" s="1848" t="str">
        <f>IF(ISBLANK(M569),"",LARGE(L556:L568,1)+1)</f>
        <v/>
      </c>
      <c r="M569" s="1955"/>
      <c r="N569" s="3050"/>
      <c r="O569" s="3050"/>
      <c r="P569" s="3050"/>
      <c r="Q569" s="492"/>
      <c r="R569" s="492"/>
      <c r="S569" s="297"/>
      <c r="T569" s="585"/>
      <c r="AQ569"/>
      <c r="AR569"/>
      <c r="AS569"/>
      <c r="AT569"/>
      <c r="AU569"/>
      <c r="AV569"/>
      <c r="AW569"/>
      <c r="AX569"/>
      <c r="CG569" s="3">
        <v>1</v>
      </c>
    </row>
    <row r="570" spans="2:85" ht="21" customHeight="1">
      <c r="B570" s="15"/>
      <c r="C570" s="9"/>
      <c r="D570" s="9"/>
      <c r="E570" s="9"/>
      <c r="F570" s="15"/>
      <c r="G570" s="15"/>
      <c r="H570" s="15"/>
      <c r="I570" s="15"/>
      <c r="J570" s="15"/>
      <c r="K570" s="15"/>
      <c r="L570" s="1848" t="str">
        <f>IF(ISBLANK(M570),"",LARGE(L556:L569,1)+1)</f>
        <v/>
      </c>
      <c r="M570" s="1955"/>
      <c r="N570" s="3050"/>
      <c r="O570" s="3050"/>
      <c r="P570" s="3050"/>
      <c r="Q570" s="492"/>
      <c r="R570" s="492"/>
      <c r="S570" s="297"/>
      <c r="T570" s="585"/>
      <c r="AQ570"/>
      <c r="AR570"/>
      <c r="AS570"/>
      <c r="AT570"/>
      <c r="AU570"/>
      <c r="AV570"/>
      <c r="AW570"/>
      <c r="AX570"/>
      <c r="CG570" s="3">
        <v>1</v>
      </c>
    </row>
    <row r="571" spans="2:85" ht="21" customHeight="1">
      <c r="B571" s="9"/>
      <c r="C571" s="9"/>
      <c r="D571" s="9"/>
      <c r="E571" s="9"/>
      <c r="F571" s="9"/>
      <c r="G571" s="9"/>
      <c r="H571" s="15"/>
      <c r="I571" s="15"/>
      <c r="J571" s="15"/>
      <c r="K571" s="15"/>
      <c r="L571" s="1848" t="str">
        <f>IF(ISBLANK(M571),"",LARGE(L556:L570,1)+1)</f>
        <v/>
      </c>
      <c r="M571" s="1955"/>
      <c r="N571" s="3050"/>
      <c r="O571" s="3050"/>
      <c r="P571" s="3050"/>
      <c r="Q571" s="492"/>
      <c r="R571" s="492"/>
      <c r="S571" s="297"/>
      <c r="T571" s="585"/>
      <c r="AQ571"/>
      <c r="AR571"/>
      <c r="AS571"/>
      <c r="AT571"/>
      <c r="AU571"/>
      <c r="AV571"/>
      <c r="AW571"/>
      <c r="AX571"/>
      <c r="CG571" s="3">
        <v>1</v>
      </c>
    </row>
    <row r="572" spans="2:85" ht="21" customHeight="1">
      <c r="B572" s="9"/>
      <c r="C572" s="9"/>
      <c r="D572" s="9"/>
      <c r="E572" s="9"/>
      <c r="F572" s="9"/>
      <c r="G572" s="9"/>
      <c r="H572" s="15"/>
      <c r="I572" s="15"/>
      <c r="J572" s="15"/>
      <c r="K572" s="15"/>
      <c r="L572" s="390" t="s">
        <v>205</v>
      </c>
      <c r="M572" s="1960"/>
      <c r="N572" s="391"/>
      <c r="O572" s="391"/>
      <c r="P572" s="391"/>
      <c r="Q572" s="391"/>
      <c r="R572" s="391"/>
      <c r="S572" s="392"/>
      <c r="T572" s="1879"/>
      <c r="AQ572"/>
      <c r="AR572"/>
      <c r="AS572"/>
      <c r="AT572"/>
      <c r="AU572"/>
      <c r="AV572"/>
      <c r="AW572"/>
      <c r="AX572"/>
      <c r="CG572" s="3">
        <v>1</v>
      </c>
    </row>
    <row r="573" spans="2:85" ht="21" customHeight="1">
      <c r="B573" s="9"/>
      <c r="C573" s="9"/>
      <c r="D573" s="9"/>
      <c r="E573" s="9"/>
      <c r="F573" s="9"/>
      <c r="G573" s="9"/>
      <c r="H573" s="15"/>
      <c r="I573" s="15"/>
      <c r="J573" s="15"/>
      <c r="K573" s="15"/>
      <c r="L573" s="1880"/>
      <c r="M573" s="1881"/>
      <c r="N573" s="1882"/>
      <c r="O573" s="1882"/>
      <c r="P573" s="1852"/>
      <c r="Q573" s="1852"/>
      <c r="R573" s="1852"/>
      <c r="S573" s="1852"/>
      <c r="T573" s="1852"/>
      <c r="AQ573"/>
      <c r="AR573"/>
      <c r="AS573"/>
      <c r="AT573"/>
      <c r="AU573"/>
      <c r="AV573"/>
      <c r="AW573"/>
      <c r="AX573"/>
      <c r="CG573" s="3">
        <v>1</v>
      </c>
    </row>
    <row r="574" spans="2:85" ht="21" customHeight="1">
      <c r="B574" s="9"/>
      <c r="C574" s="9"/>
      <c r="D574" s="9"/>
      <c r="E574" s="9"/>
      <c r="F574" s="9"/>
      <c r="G574" s="9"/>
      <c r="H574" s="15"/>
      <c r="I574" s="15"/>
      <c r="J574" s="15"/>
      <c r="K574" s="15"/>
      <c r="L574" s="1813" t="s">
        <v>8456</v>
      </c>
      <c r="M574" s="473"/>
      <c r="N574" s="473"/>
      <c r="O574" s="473"/>
      <c r="P574" s="473"/>
      <c r="Q574" s="474"/>
      <c r="R574" s="474"/>
      <c r="S574" s="474"/>
      <c r="T574" s="678" t="s">
        <v>697</v>
      </c>
      <c r="AQ574"/>
      <c r="AR574"/>
      <c r="AS574"/>
      <c r="AT574"/>
      <c r="AU574"/>
      <c r="AV574"/>
      <c r="AW574"/>
      <c r="AX574"/>
      <c r="CG574" s="3">
        <v>1</v>
      </c>
    </row>
    <row r="575" spans="2:85" ht="21" customHeight="1">
      <c r="B575" s="9"/>
      <c r="C575" s="9"/>
      <c r="D575" s="9"/>
      <c r="E575" s="9"/>
      <c r="F575" s="9"/>
      <c r="G575" s="9"/>
      <c r="H575" s="15"/>
      <c r="I575" s="15"/>
      <c r="J575" s="15"/>
      <c r="K575" s="15"/>
      <c r="L575" s="1938"/>
      <c r="M575" s="626" t="s">
        <v>698</v>
      </c>
      <c r="N575" s="626"/>
      <c r="O575" s="627"/>
      <c r="P575" s="626"/>
      <c r="Q575" s="626"/>
      <c r="R575" s="626"/>
      <c r="S575" s="627"/>
      <c r="T575" s="1961"/>
      <c r="AQ575"/>
      <c r="AR575"/>
      <c r="AS575"/>
      <c r="AT575"/>
      <c r="AU575"/>
      <c r="AV575"/>
      <c r="AW575"/>
      <c r="AX575"/>
      <c r="CG575" s="3">
        <v>1</v>
      </c>
    </row>
    <row r="576" spans="2:85" ht="21" customHeight="1">
      <c r="B576" s="9"/>
      <c r="C576" s="9"/>
      <c r="D576" s="9"/>
      <c r="E576" s="9"/>
      <c r="F576" s="9"/>
      <c r="G576" s="9"/>
      <c r="H576" s="15"/>
      <c r="I576" s="15"/>
      <c r="J576" s="15"/>
      <c r="K576" s="15"/>
      <c r="L576" s="1938"/>
      <c r="M576" s="194"/>
      <c r="N576" s="264"/>
      <c r="O576" s="264"/>
      <c r="P576" s="9"/>
      <c r="Q576" s="629" t="s">
        <v>701</v>
      </c>
      <c r="R576" s="629"/>
      <c r="S576" s="262"/>
      <c r="T576" s="3093"/>
      <c r="AQ576"/>
      <c r="AR576"/>
      <c r="AS576"/>
      <c r="AT576"/>
      <c r="AU576"/>
      <c r="AV576"/>
      <c r="AW576"/>
      <c r="AX576"/>
      <c r="CG576" s="3">
        <v>1</v>
      </c>
    </row>
    <row r="577" spans="2:85" ht="21" customHeight="1">
      <c r="B577" s="9"/>
      <c r="C577" s="9"/>
      <c r="D577" s="9"/>
      <c r="E577" s="9"/>
      <c r="F577" s="9"/>
      <c r="G577" s="9"/>
      <c r="H577" s="15"/>
      <c r="I577" s="15"/>
      <c r="J577" s="15"/>
      <c r="K577" s="15"/>
      <c r="L577" s="1938"/>
      <c r="M577" s="630" t="s">
        <v>702</v>
      </c>
      <c r="N577" s="631" t="s">
        <v>703</v>
      </c>
      <c r="O577" s="1838" t="s">
        <v>95</v>
      </c>
      <c r="P577" s="9"/>
      <c r="Q577" s="632" t="s">
        <v>704</v>
      </c>
      <c r="R577" s="632"/>
      <c r="S577" s="629" t="s">
        <v>429</v>
      </c>
      <c r="T577" s="1963"/>
      <c r="AQ577"/>
      <c r="AR577"/>
      <c r="AS577"/>
      <c r="AT577"/>
      <c r="AU577"/>
      <c r="AV577"/>
      <c r="AW577"/>
      <c r="AX577"/>
      <c r="CG577" s="3">
        <v>1</v>
      </c>
    </row>
    <row r="578" spans="2:85" ht="21" customHeight="1">
      <c r="B578" s="9"/>
      <c r="C578" s="9"/>
      <c r="D578" s="9"/>
      <c r="E578" s="9"/>
      <c r="F578" s="9"/>
      <c r="G578" s="9"/>
      <c r="H578" s="15"/>
      <c r="I578" s="15"/>
      <c r="J578" s="15"/>
      <c r="K578" s="15"/>
      <c r="L578" s="1938"/>
      <c r="M578" s="3072">
        <v>750</v>
      </c>
      <c r="N578" s="633">
        <v>1</v>
      </c>
      <c r="O578" s="1839" t="s">
        <v>705</v>
      </c>
      <c r="P578" s="3094"/>
      <c r="Q578" s="634">
        <v>16</v>
      </c>
      <c r="R578" s="1962">
        <f>N578*M578</f>
        <v>750</v>
      </c>
      <c r="S578" s="220" t="s">
        <v>706</v>
      </c>
      <c r="T578" s="1964"/>
      <c r="AQ578"/>
      <c r="AR578"/>
      <c r="AS578"/>
      <c r="AT578"/>
      <c r="AU578"/>
      <c r="AV578"/>
      <c r="AW578"/>
      <c r="AX578"/>
      <c r="CG578" s="3">
        <v>1</v>
      </c>
    </row>
    <row r="579" spans="2:85" ht="21" customHeight="1">
      <c r="B579" s="9"/>
      <c r="C579" s="9"/>
      <c r="D579" s="9"/>
      <c r="E579" s="9"/>
      <c r="F579" s="9"/>
      <c r="G579" s="9"/>
      <c r="H579" s="15"/>
      <c r="I579" s="15"/>
      <c r="J579" s="15"/>
      <c r="K579" s="15"/>
      <c r="L579" s="1938"/>
      <c r="M579" s="3072"/>
      <c r="N579" s="635">
        <v>120</v>
      </c>
      <c r="O579" s="636" t="s">
        <v>707</v>
      </c>
      <c r="Q579" s="637">
        <v>1.2</v>
      </c>
      <c r="R579" s="2115">
        <f>(N579*M578)/1000</f>
        <v>90</v>
      </c>
      <c r="S579" s="2662" t="s">
        <v>708</v>
      </c>
      <c r="T579" s="2663"/>
      <c r="AQ579"/>
      <c r="AR579"/>
      <c r="AS579"/>
      <c r="AT579"/>
      <c r="AU579"/>
      <c r="AV579"/>
      <c r="AW579"/>
      <c r="AX579"/>
      <c r="CG579" s="3">
        <v>1</v>
      </c>
    </row>
    <row r="580" spans="2:85" ht="21" customHeight="1">
      <c r="B580" s="9"/>
      <c r="C580" s="9"/>
      <c r="D580" s="9"/>
      <c r="E580" s="9"/>
      <c r="F580" s="9"/>
      <c r="G580" s="9"/>
      <c r="H580" s="15"/>
      <c r="I580" s="15"/>
      <c r="J580" s="15"/>
      <c r="K580" s="15"/>
      <c r="L580" s="1938"/>
      <c r="M580" s="638" t="str">
        <f>INT(R578/Q578) &amp; " " &amp; S578 &amp; " de " &amp; Q578 &amp; " " &amp; O578 &amp; IF(MOD(R578,Q578)&gt;0, " + 1 "&amp;S578&amp;" de " &amp; TEXT(MOD(R578,Q578), "0.00") &amp; " " &amp; O578, "")</f>
        <v>46 Assiette(s) de 16 madeleine(s) + 1 Assiette(s) de 14.00 madeleine(s)</v>
      </c>
      <c r="N580" s="9"/>
      <c r="O580" s="9"/>
      <c r="P580" s="9"/>
      <c r="Q580" s="231"/>
      <c r="R580" s="231"/>
      <c r="S580" s="2662"/>
      <c r="T580" s="2663"/>
      <c r="AQ580"/>
      <c r="AR580"/>
      <c r="AS580"/>
      <c r="AT580"/>
      <c r="AU580"/>
      <c r="AV580"/>
      <c r="AW580"/>
      <c r="AX580"/>
      <c r="CG580" s="3">
        <v>1</v>
      </c>
    </row>
    <row r="581" spans="2:85" ht="21" customHeight="1">
      <c r="B581" s="9"/>
      <c r="C581" s="9"/>
      <c r="D581" s="9"/>
      <c r="E581" s="9"/>
      <c r="F581" s="9"/>
      <c r="G581" s="9"/>
      <c r="H581" s="15"/>
      <c r="I581" s="15"/>
      <c r="J581" s="15"/>
      <c r="K581" s="15"/>
      <c r="L581" s="1938"/>
      <c r="M581" s="640" t="str">
        <f>IF(MOD(R579, Q579) = 0, INT(R579/Q579) &amp; " " &amp; S578 &amp; " de " &amp; Q579 &amp; " kg", INT(R579/Q579) &amp; " " &amp; S578 &amp; " de " &amp; Q579 &amp; " kg" &amp; " + 1 "&amp;S578&amp;" de " &amp; TEXT(MOD(R579, Q579), "0.00") &amp; " kg")</f>
        <v>75 Assiette(s) de 1.2 kg + 1 Assiette(s) de 0.00 kg</v>
      </c>
      <c r="N581" s="9"/>
      <c r="O581" s="9"/>
      <c r="P581" s="9"/>
      <c r="Q581" s="231"/>
      <c r="R581" s="231"/>
      <c r="S581" s="231"/>
      <c r="T581" s="1965"/>
      <c r="AQ581"/>
      <c r="AR581"/>
      <c r="AS581"/>
      <c r="AT581"/>
      <c r="AU581"/>
      <c r="AV581"/>
      <c r="AW581"/>
      <c r="AX581"/>
      <c r="CG581" s="3">
        <v>1</v>
      </c>
    </row>
    <row r="582" spans="2:85" ht="21" customHeight="1">
      <c r="B582" s="9"/>
      <c r="C582" s="9"/>
      <c r="D582" s="9"/>
      <c r="E582" s="9"/>
      <c r="F582" s="9"/>
      <c r="G582" s="9"/>
      <c r="H582" s="15"/>
      <c r="I582" s="15"/>
      <c r="J582" s="15"/>
      <c r="K582" s="15"/>
      <c r="L582" s="1966"/>
      <c r="M582" s="296"/>
      <c r="N582" s="231"/>
      <c r="O582" s="231"/>
      <c r="P582" s="231"/>
      <c r="Q582" s="231"/>
      <c r="R582" s="231"/>
      <c r="S582" s="231"/>
      <c r="T582" s="658"/>
      <c r="AQ582"/>
      <c r="AR582"/>
      <c r="AS582"/>
      <c r="AT582"/>
      <c r="AU582"/>
      <c r="AV582"/>
      <c r="AW582"/>
      <c r="AX582"/>
      <c r="CG582" s="3">
        <v>1</v>
      </c>
    </row>
    <row r="583" spans="2:85" ht="21" customHeight="1">
      <c r="B583" s="9"/>
      <c r="C583" s="9"/>
      <c r="D583" s="9"/>
      <c r="E583" s="9"/>
      <c r="F583" s="9"/>
      <c r="G583" s="9"/>
      <c r="H583" s="15"/>
      <c r="I583" s="15"/>
      <c r="J583" s="15"/>
      <c r="K583" s="15"/>
      <c r="L583" s="1885">
        <v>0</v>
      </c>
      <c r="M583" s="432" t="s">
        <v>175</v>
      </c>
      <c r="N583" s="195"/>
      <c r="O583" s="195"/>
      <c r="P583" s="195"/>
      <c r="Q583" s="195"/>
      <c r="R583" s="195"/>
      <c r="S583" s="433"/>
      <c r="T583" s="1886"/>
      <c r="AQ583"/>
      <c r="AR583"/>
      <c r="AS583"/>
      <c r="AT583"/>
      <c r="AU583"/>
      <c r="AV583"/>
      <c r="AW583"/>
      <c r="AX583"/>
      <c r="CG583" s="3">
        <v>1</v>
      </c>
    </row>
    <row r="584" spans="2:85" ht="21" customHeight="1">
      <c r="B584" s="9"/>
      <c r="C584" s="9"/>
      <c r="D584" s="9"/>
      <c r="E584" s="9"/>
      <c r="F584" s="9"/>
      <c r="G584" s="9"/>
      <c r="H584" s="15"/>
      <c r="I584" s="15"/>
      <c r="J584" s="15"/>
      <c r="K584" s="15"/>
      <c r="L584" s="1848" t="str">
        <f>IF(ISBLANK(M584),"",LARGE(L583:L583,1)+1)</f>
        <v/>
      </c>
      <c r="M584" s="296"/>
      <c r="N584" s="431"/>
      <c r="O584" s="431"/>
      <c r="P584" s="431"/>
      <c r="Q584" s="431"/>
      <c r="R584" s="431"/>
      <c r="S584" s="431"/>
      <c r="T584" s="1967"/>
      <c r="AQ584"/>
      <c r="AR584"/>
      <c r="AS584"/>
      <c r="AT584"/>
      <c r="AU584"/>
      <c r="AV584"/>
      <c r="AW584"/>
      <c r="AX584"/>
      <c r="CG584" s="3">
        <v>1</v>
      </c>
    </row>
    <row r="585" spans="2:85" ht="21" customHeight="1">
      <c r="B585" s="9"/>
      <c r="C585" s="9"/>
      <c r="D585" s="9"/>
      <c r="E585" s="9"/>
      <c r="F585" s="9"/>
      <c r="G585" s="9"/>
      <c r="H585" s="15"/>
      <c r="I585" s="15"/>
      <c r="J585" s="15"/>
      <c r="K585" s="15"/>
      <c r="L585" s="1848" t="str">
        <f>IF(ISBLANK(M585),"",LARGE(L583:L584,1)+1)</f>
        <v/>
      </c>
      <c r="M585" s="296"/>
      <c r="N585" s="431"/>
      <c r="O585" s="431"/>
      <c r="P585" s="431"/>
      <c r="Q585" s="431"/>
      <c r="R585" s="431"/>
      <c r="S585" s="431"/>
      <c r="T585" s="1967"/>
      <c r="AQ585"/>
      <c r="AR585"/>
      <c r="AS585"/>
      <c r="AT585"/>
      <c r="AU585"/>
      <c r="AV585"/>
      <c r="AW585"/>
      <c r="AX585"/>
      <c r="CG585" s="3">
        <v>1</v>
      </c>
    </row>
    <row r="586" spans="2:85" ht="21" customHeight="1">
      <c r="B586" s="9"/>
      <c r="C586" s="9"/>
      <c r="D586" s="9"/>
      <c r="E586" s="9"/>
      <c r="F586" s="9"/>
      <c r="G586" s="9"/>
      <c r="H586" s="15"/>
      <c r="I586" s="15"/>
      <c r="J586" s="15"/>
      <c r="K586" s="15"/>
      <c r="L586" s="1848" t="str">
        <f>IF(ISBLANK(M586),"",LARGE(L583:L585,1)+1)</f>
        <v/>
      </c>
      <c r="M586" s="296"/>
      <c r="N586" s="431"/>
      <c r="O586" s="431"/>
      <c r="P586" s="431"/>
      <c r="Q586" s="431"/>
      <c r="R586" s="431"/>
      <c r="S586" s="431"/>
      <c r="T586" s="1967"/>
      <c r="AQ586"/>
      <c r="AR586"/>
      <c r="AS586"/>
      <c r="AT586"/>
      <c r="AU586"/>
      <c r="AV586"/>
      <c r="AW586"/>
      <c r="AX586"/>
      <c r="CG586" s="3">
        <v>1</v>
      </c>
    </row>
    <row r="587" spans="2:85" ht="21" customHeight="1">
      <c r="B587" s="9"/>
      <c r="C587" s="9"/>
      <c r="D587" s="9"/>
      <c r="E587" s="9"/>
      <c r="F587" s="9"/>
      <c r="G587" s="9"/>
      <c r="H587" s="15"/>
      <c r="I587" s="15"/>
      <c r="J587" s="15"/>
      <c r="K587" s="15"/>
      <c r="L587" s="1848" t="str">
        <f>IF(ISBLANK(M587),"",LARGE(L583:L586,1)+1)</f>
        <v/>
      </c>
      <c r="M587" s="296"/>
      <c r="N587" s="431"/>
      <c r="O587" s="431"/>
      <c r="P587" s="431"/>
      <c r="Q587" s="431"/>
      <c r="R587" s="431"/>
      <c r="S587" s="431"/>
      <c r="T587" s="1967"/>
      <c r="AQ587"/>
      <c r="AR587"/>
      <c r="AS587"/>
      <c r="AT587"/>
      <c r="AU587"/>
      <c r="AV587"/>
      <c r="AW587"/>
      <c r="AX587"/>
      <c r="CG587" s="3">
        <v>1</v>
      </c>
    </row>
    <row r="588" spans="2:85" ht="21" customHeight="1">
      <c r="B588" s="15"/>
      <c r="C588" s="9"/>
      <c r="D588" s="9"/>
      <c r="E588" s="9"/>
      <c r="F588" s="15"/>
      <c r="G588" s="15"/>
      <c r="H588" s="15"/>
      <c r="I588" s="15"/>
      <c r="J588" s="15"/>
      <c r="K588" s="15"/>
      <c r="L588" s="1848" t="str">
        <f>IF(ISBLANK(M588),"",LARGE(L583:L587,1)+1)</f>
        <v/>
      </c>
      <c r="M588" s="296"/>
      <c r="N588" s="431"/>
      <c r="O588" s="431"/>
      <c r="P588" s="431"/>
      <c r="Q588" s="431"/>
      <c r="R588" s="431"/>
      <c r="S588" s="431"/>
      <c r="T588" s="1967"/>
      <c r="AQ588"/>
      <c r="AR588"/>
      <c r="AS588"/>
      <c r="AT588"/>
      <c r="AU588"/>
      <c r="AV588"/>
      <c r="AW588"/>
      <c r="AX588"/>
      <c r="CG588" s="3">
        <v>1</v>
      </c>
    </row>
    <row r="589" spans="2:85" ht="21" customHeight="1">
      <c r="B589" s="15"/>
      <c r="C589" s="9"/>
      <c r="D589" s="9"/>
      <c r="E589" s="9"/>
      <c r="F589" s="15"/>
      <c r="G589" s="15"/>
      <c r="H589" s="15"/>
      <c r="I589" s="15"/>
      <c r="J589" s="15"/>
      <c r="K589" s="15"/>
      <c r="L589" s="1848" t="str">
        <f>IF(ISBLANK(M589),"",LARGE(L583:L588,1)+1)</f>
        <v/>
      </c>
      <c r="M589" s="296"/>
      <c r="N589" s="431"/>
      <c r="O589" s="431"/>
      <c r="P589" s="431"/>
      <c r="Q589" s="431"/>
      <c r="R589" s="431"/>
      <c r="S589" s="431"/>
      <c r="T589" s="1967"/>
      <c r="AQ589"/>
      <c r="AR589"/>
      <c r="AS589"/>
      <c r="AT589"/>
      <c r="AU589"/>
      <c r="AV589"/>
      <c r="AW589"/>
      <c r="AX589"/>
      <c r="CG589" s="3">
        <v>1</v>
      </c>
    </row>
    <row r="590" spans="2:85" ht="21" customHeight="1">
      <c r="B590" s="15"/>
      <c r="C590" s="9"/>
      <c r="D590" s="9"/>
      <c r="E590" s="9"/>
      <c r="F590" s="15"/>
      <c r="G590" s="15"/>
      <c r="H590" s="15"/>
      <c r="I590" s="15"/>
      <c r="J590" s="15"/>
      <c r="K590" s="15"/>
      <c r="L590" s="1848" t="str">
        <f>IF(ISBLANK(M590),"",LARGE(L583:L589,1)+1)</f>
        <v/>
      </c>
      <c r="M590" s="296"/>
      <c r="N590" s="431"/>
      <c r="O590" s="431"/>
      <c r="P590" s="431"/>
      <c r="Q590" s="431"/>
      <c r="R590" s="431"/>
      <c r="S590" s="431"/>
      <c r="T590" s="1967"/>
      <c r="AQ590"/>
      <c r="AR590"/>
      <c r="AS590"/>
      <c r="AT590"/>
      <c r="AU590"/>
      <c r="AV590"/>
      <c r="AW590"/>
      <c r="AX590"/>
      <c r="CG590" s="3">
        <v>1</v>
      </c>
    </row>
    <row r="591" spans="2:85" ht="21" customHeight="1">
      <c r="B591" s="15"/>
      <c r="C591" s="9"/>
      <c r="D591" s="9"/>
      <c r="E591" s="9"/>
      <c r="F591" s="15"/>
      <c r="G591" s="15"/>
      <c r="H591" s="15"/>
      <c r="I591" s="15"/>
      <c r="J591" s="15"/>
      <c r="K591" s="15"/>
      <c r="L591" s="1968"/>
      <c r="M591" s="1968"/>
      <c r="N591" s="392"/>
      <c r="O591" s="392"/>
      <c r="P591" s="392"/>
      <c r="Q591" s="392"/>
      <c r="R591" s="392"/>
      <c r="S591" s="392"/>
      <c r="T591" s="1879" t="s">
        <v>205</v>
      </c>
      <c r="AQ591"/>
      <c r="AR591"/>
      <c r="AS591"/>
      <c r="AT591"/>
      <c r="AU591"/>
      <c r="AV591"/>
      <c r="AW591"/>
      <c r="AX591"/>
      <c r="CG591" s="3">
        <v>1</v>
      </c>
    </row>
    <row r="592" spans="2:85" ht="21" customHeight="1">
      <c r="B592" s="15"/>
      <c r="C592" s="9"/>
      <c r="D592" s="9"/>
      <c r="E592" s="9"/>
      <c r="F592" s="15"/>
      <c r="G592" s="15"/>
      <c r="H592" s="15"/>
      <c r="I592" s="15"/>
      <c r="J592" s="15"/>
      <c r="K592" s="15"/>
      <c r="L592" s="1880"/>
      <c r="M592" s="1881"/>
      <c r="N592" s="1882"/>
      <c r="O592" s="1882"/>
      <c r="P592" s="1852"/>
      <c r="Q592" s="1852"/>
      <c r="R592" s="1852"/>
      <c r="S592" s="1852"/>
      <c r="T592" s="1852"/>
      <c r="AQ592"/>
      <c r="AR592"/>
      <c r="AS592"/>
      <c r="AT592"/>
      <c r="AU592"/>
      <c r="AV592"/>
      <c r="AW592"/>
      <c r="AX592"/>
      <c r="CG592" s="3">
        <v>1</v>
      </c>
    </row>
    <row r="593" spans="2:85" ht="21" customHeight="1">
      <c r="B593" s="15"/>
      <c r="C593" s="9"/>
      <c r="D593" s="9"/>
      <c r="E593" s="9"/>
      <c r="F593" s="15"/>
      <c r="G593" s="15"/>
      <c r="H593" s="15"/>
      <c r="I593" s="15"/>
      <c r="J593" s="15"/>
      <c r="K593" s="15"/>
      <c r="L593" s="1813" t="s">
        <v>8456</v>
      </c>
      <c r="M593" s="473"/>
      <c r="N593" s="473"/>
      <c r="O593" s="473"/>
      <c r="P593" s="473"/>
      <c r="Q593" s="474"/>
      <c r="R593" s="474"/>
      <c r="S593" s="474"/>
      <c r="T593" s="678" t="s">
        <v>743</v>
      </c>
      <c r="AQ593"/>
      <c r="AR593"/>
      <c r="AS593"/>
      <c r="AT593"/>
      <c r="AU593"/>
      <c r="AV593"/>
      <c r="AW593"/>
      <c r="AX593"/>
      <c r="CG593" s="3">
        <v>1</v>
      </c>
    </row>
    <row r="594" spans="2:85" ht="21" customHeight="1">
      <c r="B594" s="15"/>
      <c r="C594" s="9"/>
      <c r="D594" s="9"/>
      <c r="E594" s="9"/>
      <c r="F594" s="15"/>
      <c r="G594" s="15"/>
      <c r="H594" s="15"/>
      <c r="I594" s="15"/>
      <c r="J594" s="15"/>
      <c r="K594" s="15"/>
      <c r="L594" s="1885">
        <v>0</v>
      </c>
      <c r="M594" s="194" t="s">
        <v>175</v>
      </c>
      <c r="N594" s="231"/>
      <c r="O594" s="217"/>
      <c r="P594" s="217"/>
      <c r="Q594" s="217"/>
      <c r="R594" s="217"/>
      <c r="S594" s="618" t="s">
        <v>679</v>
      </c>
      <c r="T594" s="1969"/>
      <c r="AQ594"/>
      <c r="AR594"/>
      <c r="AS594"/>
      <c r="AT594"/>
      <c r="AU594"/>
      <c r="AV594"/>
      <c r="AW594"/>
      <c r="AX594"/>
      <c r="CG594" s="3">
        <v>1</v>
      </c>
    </row>
    <row r="595" spans="2:85" ht="21" customHeight="1">
      <c r="B595" s="15"/>
      <c r="C595" s="9"/>
      <c r="D595" s="9"/>
      <c r="E595" s="9"/>
      <c r="F595" s="15"/>
      <c r="G595" s="15"/>
      <c r="H595" s="15"/>
      <c r="I595" s="15"/>
      <c r="J595" s="15"/>
      <c r="K595" s="15"/>
      <c r="L595" s="1848" t="str">
        <f>IF(ISBLANK(M595),"",LARGE(L594:L594,1)+1)</f>
        <v/>
      </c>
      <c r="M595" s="296"/>
      <c r="N595" s="231"/>
      <c r="O595" s="231"/>
      <c r="P595" s="231"/>
      <c r="Q595" s="231"/>
      <c r="R595" s="231"/>
      <c r="S595" s="651">
        <v>10</v>
      </c>
      <c r="T595" s="1970" t="s">
        <v>747</v>
      </c>
      <c r="AQ595"/>
      <c r="AR595"/>
      <c r="AS595"/>
      <c r="AT595"/>
      <c r="AU595"/>
      <c r="AV595"/>
      <c r="AW595"/>
      <c r="AX595"/>
      <c r="CG595" s="3">
        <v>1</v>
      </c>
    </row>
    <row r="596" spans="2:85" ht="21" customHeight="1">
      <c r="B596" s="15"/>
      <c r="C596" s="9"/>
      <c r="D596" s="9"/>
      <c r="E596" s="9"/>
      <c r="F596" s="15"/>
      <c r="G596" s="15"/>
      <c r="H596" s="15"/>
      <c r="I596" s="15"/>
      <c r="J596" s="15"/>
      <c r="K596" s="15"/>
      <c r="L596" s="1848" t="str">
        <f>IF(ISBLANK(M596),"",LARGE(L594:L595,1)+1)</f>
        <v/>
      </c>
      <c r="M596" s="296"/>
      <c r="N596" s="231"/>
      <c r="O596" s="231"/>
      <c r="P596" s="231"/>
      <c r="Q596" s="231"/>
      <c r="R596" s="231"/>
      <c r="S596" s="653">
        <v>15</v>
      </c>
      <c r="T596" s="1971" t="s">
        <v>749</v>
      </c>
      <c r="AQ596"/>
      <c r="AR596"/>
      <c r="AS596"/>
      <c r="AT596"/>
      <c r="AU596"/>
      <c r="AV596"/>
      <c r="AW596"/>
      <c r="AX596"/>
      <c r="CG596" s="3">
        <v>1</v>
      </c>
    </row>
    <row r="597" spans="2:85" ht="21" customHeight="1">
      <c r="B597" s="15"/>
      <c r="C597" s="9"/>
      <c r="D597" s="9"/>
      <c r="E597" s="9"/>
      <c r="F597" s="15"/>
      <c r="G597" s="15"/>
      <c r="H597" s="15"/>
      <c r="I597" s="15"/>
      <c r="J597" s="15"/>
      <c r="K597" s="15"/>
      <c r="L597" s="1848" t="str">
        <f>IF(ISBLANK(M597),"",LARGE(L594:L596,1)+1)</f>
        <v/>
      </c>
      <c r="M597" s="296"/>
      <c r="N597" s="231"/>
      <c r="O597" s="231"/>
      <c r="P597" s="231"/>
      <c r="Q597" s="231"/>
      <c r="R597" s="231"/>
      <c r="S597" s="1972">
        <f>IF(S595=0,0,IF(S596=0,0,S596-S595))</f>
        <v>5</v>
      </c>
      <c r="T597" s="1973" t="s">
        <v>755</v>
      </c>
      <c r="AQ597"/>
      <c r="AR597"/>
      <c r="AS597"/>
      <c r="AT597"/>
      <c r="AU597"/>
      <c r="AV597"/>
      <c r="AW597"/>
      <c r="AX597"/>
      <c r="CG597" s="3">
        <v>1</v>
      </c>
    </row>
    <row r="598" spans="2:85" ht="21" customHeight="1">
      <c r="B598" s="15"/>
      <c r="C598" s="9"/>
      <c r="D598" s="9"/>
      <c r="E598" s="9"/>
      <c r="F598" s="15"/>
      <c r="G598" s="15"/>
      <c r="H598" s="15"/>
      <c r="I598" s="15"/>
      <c r="J598" s="15"/>
      <c r="K598" s="15"/>
      <c r="L598" s="1848" t="str">
        <f>IF(ISBLANK(M598),"",LARGE(L594:L597,1)+1)</f>
        <v/>
      </c>
      <c r="M598" s="296"/>
      <c r="N598" s="231"/>
      <c r="O598" s="231"/>
      <c r="P598" s="231"/>
      <c r="Q598" s="231"/>
      <c r="R598" s="231"/>
      <c r="S598" s="1974">
        <f>IF(S595=0,0,IF(ISBLANK(S595),0,(S597/S595)*100))</f>
        <v>50</v>
      </c>
      <c r="T598" s="1973" t="s">
        <v>759</v>
      </c>
      <c r="AQ598"/>
      <c r="AR598"/>
      <c r="AS598"/>
      <c r="AT598"/>
      <c r="AU598"/>
      <c r="AV598"/>
      <c r="AW598"/>
      <c r="AX598"/>
      <c r="CG598" s="3">
        <v>1</v>
      </c>
    </row>
    <row r="599" spans="2:85" ht="21" customHeight="1">
      <c r="B599" s="15"/>
      <c r="C599" s="9"/>
      <c r="D599" s="9"/>
      <c r="E599" s="9"/>
      <c r="F599" s="15"/>
      <c r="G599" s="15"/>
      <c r="H599" s="15"/>
      <c r="I599" s="15"/>
      <c r="J599" s="15"/>
      <c r="K599" s="15"/>
      <c r="L599" s="1848" t="str">
        <f>IF(ISBLANK(M599),"",LARGE(L594:L598,1)+1)</f>
        <v/>
      </c>
      <c r="M599" s="296"/>
      <c r="N599" s="231"/>
      <c r="O599" s="231"/>
      <c r="P599" s="231"/>
      <c r="Q599" s="231"/>
      <c r="R599" s="231"/>
      <c r="S599" s="651">
        <v>10</v>
      </c>
      <c r="T599" s="1970" t="s">
        <v>747</v>
      </c>
      <c r="AQ599"/>
      <c r="AR599"/>
      <c r="AS599"/>
      <c r="AT599"/>
      <c r="AU599"/>
      <c r="AV599"/>
      <c r="AW599"/>
      <c r="AX599"/>
      <c r="CG599" s="3">
        <v>1</v>
      </c>
    </row>
    <row r="600" spans="2:85" ht="21" customHeight="1">
      <c r="B600" s="15"/>
      <c r="C600" s="9"/>
      <c r="D600" s="9"/>
      <c r="E600" s="9"/>
      <c r="F600" s="15"/>
      <c r="G600" s="15"/>
      <c r="H600" s="15"/>
      <c r="I600" s="15"/>
      <c r="J600" s="15"/>
      <c r="K600" s="15"/>
      <c r="L600" s="1848" t="str">
        <f>IF(ISBLANK(M600),"",LARGE(L594:L599,1)+1)</f>
        <v/>
      </c>
      <c r="M600" s="296"/>
      <c r="N600" s="231"/>
      <c r="O600" s="231"/>
      <c r="P600" s="231"/>
      <c r="Q600" s="231"/>
      <c r="R600" s="231"/>
      <c r="S600" s="1975">
        <v>50</v>
      </c>
      <c r="T600" s="1976" t="s">
        <v>759</v>
      </c>
      <c r="AQ600"/>
      <c r="AR600"/>
      <c r="AS600"/>
      <c r="AT600"/>
      <c r="AU600"/>
      <c r="AV600"/>
      <c r="AW600"/>
      <c r="AX600"/>
      <c r="CG600" s="3">
        <v>1</v>
      </c>
    </row>
    <row r="601" spans="2:85" ht="21" customHeight="1">
      <c r="B601" s="15"/>
      <c r="C601" s="9"/>
      <c r="D601" s="9"/>
      <c r="E601" s="9"/>
      <c r="F601" s="15"/>
      <c r="G601" s="15"/>
      <c r="H601" s="15"/>
      <c r="I601" s="15"/>
      <c r="J601" s="15"/>
      <c r="K601" s="15"/>
      <c r="L601" s="1848" t="str">
        <f>IF(ISBLANK(M601),"",LARGE(L594:L600,1)+1)</f>
        <v/>
      </c>
      <c r="M601" s="296"/>
      <c r="N601" s="231"/>
      <c r="O601" s="231"/>
      <c r="P601" s="231"/>
      <c r="Q601" s="231"/>
      <c r="R601" s="231"/>
      <c r="S601" s="1972">
        <f>S599*S600%</f>
        <v>5</v>
      </c>
      <c r="T601" s="1973" t="s">
        <v>755</v>
      </c>
      <c r="AQ601"/>
      <c r="AR601"/>
      <c r="AS601"/>
      <c r="AT601"/>
      <c r="AU601"/>
      <c r="AV601"/>
      <c r="AW601"/>
      <c r="AX601"/>
      <c r="CG601" s="3">
        <v>1</v>
      </c>
    </row>
    <row r="602" spans="2:85" ht="21" customHeight="1">
      <c r="B602" s="15"/>
      <c r="C602" s="9"/>
      <c r="D602" s="9"/>
      <c r="E602" s="9"/>
      <c r="F602" s="15"/>
      <c r="G602" s="15"/>
      <c r="H602" s="15"/>
      <c r="I602" s="15"/>
      <c r="J602" s="15"/>
      <c r="K602" s="15"/>
      <c r="L602" s="1848" t="str">
        <f>IF(ISBLANK(M602),"",LARGE(L594:L601,1)+1)</f>
        <v/>
      </c>
      <c r="M602" s="296"/>
      <c r="N602" s="231"/>
      <c r="O602" s="231"/>
      <c r="P602" s="231"/>
      <c r="Q602" s="231"/>
      <c r="R602" s="231"/>
      <c r="S602" s="656">
        <f>((S599*S600)/100)+S599</f>
        <v>15</v>
      </c>
      <c r="T602" s="1977" t="s">
        <v>749</v>
      </c>
      <c r="AQ602"/>
      <c r="AR602"/>
      <c r="AS602"/>
      <c r="AT602"/>
      <c r="AU602"/>
      <c r="AV602"/>
      <c r="AW602"/>
      <c r="AX602"/>
      <c r="CG602" s="3">
        <v>1</v>
      </c>
    </row>
    <row r="603" spans="2:85" ht="21" customHeight="1">
      <c r="B603" s="15"/>
      <c r="C603" s="9"/>
      <c r="D603" s="9"/>
      <c r="E603" s="9"/>
      <c r="F603" s="15"/>
      <c r="G603" s="15"/>
      <c r="H603" s="15"/>
      <c r="I603" s="15"/>
      <c r="J603" s="15"/>
      <c r="K603" s="15"/>
      <c r="L603" s="1848" t="str">
        <f>IF(ISBLANK(M603),"",LARGE(L594:L602,1)+1)</f>
        <v/>
      </c>
      <c r="M603" s="296"/>
      <c r="N603" s="231"/>
      <c r="O603" s="231"/>
      <c r="P603" s="231"/>
      <c r="Q603" s="231"/>
      <c r="R603" s="231"/>
      <c r="S603" s="1978"/>
      <c r="T603" s="1979"/>
      <c r="AQ603"/>
      <c r="AR603"/>
      <c r="AS603"/>
      <c r="AT603"/>
      <c r="AU603"/>
      <c r="AV603"/>
      <c r="AW603"/>
      <c r="AX603"/>
      <c r="CG603" s="3">
        <v>1</v>
      </c>
    </row>
    <row r="604" spans="2:85" ht="21" customHeight="1">
      <c r="B604" s="15"/>
      <c r="C604" s="9"/>
      <c r="D604" s="9"/>
      <c r="E604" s="9"/>
      <c r="F604" s="15"/>
      <c r="G604" s="15"/>
      <c r="H604" s="15"/>
      <c r="I604" s="15"/>
      <c r="J604" s="15"/>
      <c r="K604" s="15"/>
      <c r="L604" s="1848" t="str">
        <f>IF(ISBLANK(M604),"",LARGE(L594:L603,1)+1)</f>
        <v/>
      </c>
      <c r="M604" s="296"/>
      <c r="N604" s="231"/>
      <c r="O604" s="231"/>
      <c r="P604" s="231"/>
      <c r="Q604" s="231"/>
      <c r="R604" s="231"/>
      <c r="S604" s="650">
        <v>2</v>
      </c>
      <c r="T604" s="1980" t="s">
        <v>746</v>
      </c>
      <c r="AQ604"/>
      <c r="AR604"/>
      <c r="AS604"/>
      <c r="AT604"/>
      <c r="AU604"/>
      <c r="AV604"/>
      <c r="AW604"/>
      <c r="AX604"/>
      <c r="CG604" s="3">
        <v>1</v>
      </c>
    </row>
    <row r="605" spans="2:85" ht="21" customHeight="1">
      <c r="B605" s="15"/>
      <c r="C605" s="9"/>
      <c r="D605" s="9"/>
      <c r="E605" s="9"/>
      <c r="F605" s="15"/>
      <c r="G605" s="15"/>
      <c r="H605" s="15"/>
      <c r="I605" s="15"/>
      <c r="J605" s="15"/>
      <c r="K605" s="15"/>
      <c r="L605" s="1848" t="str">
        <f>IF(ISBLANK(M605),"",LARGE(L594:L604,1)+1)</f>
        <v/>
      </c>
      <c r="M605" s="296"/>
      <c r="N605" s="231"/>
      <c r="O605" s="231"/>
      <c r="P605" s="231"/>
      <c r="Q605" s="231"/>
      <c r="R605" s="231"/>
      <c r="S605" s="652">
        <v>1</v>
      </c>
      <c r="T605" s="1981" t="s">
        <v>748</v>
      </c>
      <c r="AQ605"/>
      <c r="AR605"/>
      <c r="AS605"/>
      <c r="AT605"/>
      <c r="AU605"/>
      <c r="AV605"/>
      <c r="AW605"/>
      <c r="AX605"/>
      <c r="CG605" s="3">
        <v>1</v>
      </c>
    </row>
    <row r="606" spans="2:85" ht="21" customHeight="1">
      <c r="B606" s="15"/>
      <c r="C606" s="9"/>
      <c r="D606" s="9"/>
      <c r="E606" s="9"/>
      <c r="F606" s="15"/>
      <c r="G606" s="15"/>
      <c r="H606" s="15"/>
      <c r="I606" s="15"/>
      <c r="J606" s="15"/>
      <c r="K606" s="15"/>
      <c r="L606" s="1848" t="str">
        <f>IF(ISBLANK(M606),"",LARGE(L594:L605,1)+1)</f>
        <v/>
      </c>
      <c r="M606" s="296"/>
      <c r="N606" s="231"/>
      <c r="O606" s="231"/>
      <c r="P606" s="231"/>
      <c r="Q606" s="231"/>
      <c r="R606" s="231"/>
      <c r="S606" s="1982">
        <f>IF(S604=0,0,IF(S605=0,0,S604-S605))</f>
        <v>1</v>
      </c>
      <c r="T606" s="1973" t="s">
        <v>754</v>
      </c>
      <c r="AQ606"/>
      <c r="AR606"/>
      <c r="AS606"/>
      <c r="AT606"/>
      <c r="AU606"/>
      <c r="AV606"/>
      <c r="AW606"/>
      <c r="AX606"/>
      <c r="CG606" s="3">
        <v>1</v>
      </c>
    </row>
    <row r="607" spans="2:85" ht="21" customHeight="1">
      <c r="B607" s="15"/>
      <c r="C607" s="9"/>
      <c r="D607" s="9"/>
      <c r="E607" s="9"/>
      <c r="F607" s="15"/>
      <c r="G607" s="15"/>
      <c r="H607" s="15"/>
      <c r="I607" s="15"/>
      <c r="J607" s="15"/>
      <c r="K607" s="15"/>
      <c r="L607" s="1848" t="str">
        <f>IF(ISBLANK(M607),"",LARGE(L594:L606,1)+1)</f>
        <v/>
      </c>
      <c r="M607" s="296"/>
      <c r="N607" s="231"/>
      <c r="O607" s="231"/>
      <c r="P607" s="231"/>
      <c r="Q607" s="231"/>
      <c r="R607" s="231"/>
      <c r="S607" s="1983">
        <f>IF(S604=0,0,S606/S604)</f>
        <v>0.5</v>
      </c>
      <c r="T607" s="1973" t="s">
        <v>758</v>
      </c>
      <c r="AQ607"/>
      <c r="AR607"/>
      <c r="AS607"/>
      <c r="AT607"/>
      <c r="AU607"/>
      <c r="AV607"/>
      <c r="AW607"/>
      <c r="AX607"/>
      <c r="CG607" s="3">
        <v>1</v>
      </c>
    </row>
    <row r="608" spans="2:85" ht="21" customHeight="1">
      <c r="B608" s="15"/>
      <c r="C608" s="9"/>
      <c r="D608" s="9"/>
      <c r="E608" s="9"/>
      <c r="F608" s="15"/>
      <c r="G608" s="15"/>
      <c r="H608" s="15"/>
      <c r="I608" s="15"/>
      <c r="J608" s="15"/>
      <c r="K608" s="15"/>
      <c r="L608" s="1848" t="str">
        <f>IF(ISBLANK(M608),"",LARGE(L594:L607,1)+1)</f>
        <v/>
      </c>
      <c r="M608" s="296"/>
      <c r="N608" s="231"/>
      <c r="O608" s="231"/>
      <c r="P608" s="231"/>
      <c r="Q608" s="231"/>
      <c r="R608" s="231"/>
      <c r="S608" s="659">
        <v>50</v>
      </c>
      <c r="T608" s="1981" t="s">
        <v>762</v>
      </c>
      <c r="AQ608"/>
      <c r="AR608"/>
      <c r="AS608"/>
      <c r="AT608"/>
      <c r="AU608"/>
      <c r="AV608"/>
      <c r="AW608"/>
      <c r="AX608"/>
      <c r="CG608" s="3">
        <v>1</v>
      </c>
    </row>
    <row r="609" spans="2:85" ht="21" customHeight="1">
      <c r="B609" s="15"/>
      <c r="C609" s="9"/>
      <c r="D609" s="9"/>
      <c r="E609" s="9"/>
      <c r="F609" s="15"/>
      <c r="G609" s="15"/>
      <c r="H609" s="15"/>
      <c r="I609" s="15"/>
      <c r="J609" s="15"/>
      <c r="K609" s="15"/>
      <c r="L609" s="1848" t="str">
        <f>IF(ISBLANK(M609),"",LARGE(L594:L608,1)+1)</f>
        <v/>
      </c>
      <c r="M609" s="296"/>
      <c r="N609" s="231"/>
      <c r="O609" s="231"/>
      <c r="P609" s="231"/>
      <c r="Q609" s="231"/>
      <c r="R609" s="231"/>
      <c r="S609" s="1982">
        <f>S604*S608%</f>
        <v>1</v>
      </c>
      <c r="T609" s="1973" t="s">
        <v>754</v>
      </c>
      <c r="AQ609"/>
      <c r="AR609"/>
      <c r="AS609"/>
      <c r="AT609"/>
      <c r="AU609"/>
      <c r="AV609"/>
      <c r="AW609"/>
      <c r="AX609"/>
      <c r="CG609" s="3">
        <v>1</v>
      </c>
    </row>
    <row r="610" spans="2:85" ht="21" customHeight="1">
      <c r="B610" s="15"/>
      <c r="C610" s="9"/>
      <c r="D610" s="9"/>
      <c r="E610" s="9"/>
      <c r="F610" s="15"/>
      <c r="G610" s="15"/>
      <c r="H610" s="15"/>
      <c r="I610" s="15"/>
      <c r="J610" s="15"/>
      <c r="K610" s="15"/>
      <c r="L610" s="390" t="s">
        <v>205</v>
      </c>
      <c r="M610" s="1878"/>
      <c r="N610" s="1830"/>
      <c r="O610" s="1830"/>
      <c r="P610" s="1830"/>
      <c r="Q610" s="1830"/>
      <c r="R610" s="1830"/>
      <c r="S610" s="1984">
        <f>S604-S609</f>
        <v>1</v>
      </c>
      <c r="T610" s="1985" t="s">
        <v>765</v>
      </c>
      <c r="AQ610"/>
      <c r="AR610"/>
      <c r="AS610"/>
      <c r="AT610"/>
      <c r="AU610"/>
      <c r="AV610"/>
      <c r="AW610"/>
      <c r="AX610"/>
      <c r="CG610" s="3">
        <v>1</v>
      </c>
    </row>
    <row r="611" spans="2:85" ht="21" customHeight="1">
      <c r="B611" s="15"/>
      <c r="C611" s="9"/>
      <c r="D611" s="9"/>
      <c r="E611" s="9"/>
      <c r="F611" s="15"/>
      <c r="G611" s="15"/>
      <c r="H611" s="15"/>
      <c r="I611" s="15"/>
      <c r="J611" s="15"/>
      <c r="K611" s="15"/>
      <c r="L611" s="1880"/>
      <c r="M611" s="1881"/>
      <c r="N611" s="1882"/>
      <c r="O611" s="1882"/>
      <c r="P611" s="1852"/>
      <c r="Q611" s="1852"/>
      <c r="R611" s="1852"/>
      <c r="S611" s="1852"/>
      <c r="T611" s="1852"/>
      <c r="AQ611"/>
      <c r="AR611"/>
      <c r="AS611"/>
      <c r="AT611"/>
      <c r="AU611"/>
      <c r="AV611"/>
      <c r="AW611"/>
      <c r="AX611"/>
      <c r="CG611" s="3">
        <v>1</v>
      </c>
    </row>
    <row r="612" spans="2:85" ht="21" customHeight="1">
      <c r="B612" s="15"/>
      <c r="C612" s="9"/>
      <c r="D612" s="9"/>
      <c r="E612" s="9"/>
      <c r="F612" s="15"/>
      <c r="G612" s="15"/>
      <c r="H612" s="15"/>
      <c r="I612" s="15"/>
      <c r="J612" s="15"/>
      <c r="K612" s="15"/>
      <c r="L612" s="1813" t="s">
        <v>8456</v>
      </c>
      <c r="M612" s="265"/>
      <c r="N612" s="265"/>
      <c r="O612" s="265"/>
      <c r="P612" s="265"/>
      <c r="Q612" s="266"/>
      <c r="R612" s="266"/>
      <c r="S612" s="266"/>
      <c r="T612" s="655" t="s">
        <v>8478</v>
      </c>
      <c r="AQ612"/>
      <c r="AR612"/>
      <c r="AS612"/>
      <c r="AT612"/>
      <c r="AU612"/>
      <c r="AV612"/>
      <c r="AW612"/>
      <c r="AX612"/>
      <c r="CG612" s="3">
        <v>1</v>
      </c>
    </row>
    <row r="613" spans="2:85" ht="21" customHeight="1">
      <c r="B613" s="15"/>
      <c r="C613" s="9"/>
      <c r="D613" s="9"/>
      <c r="E613" s="9"/>
      <c r="F613" s="15"/>
      <c r="G613" s="15"/>
      <c r="H613" s="15"/>
      <c r="I613" s="15"/>
      <c r="J613" s="15"/>
      <c r="K613" s="15"/>
      <c r="L613" s="557"/>
      <c r="M613" s="1986"/>
      <c r="N613" s="558" t="s">
        <v>8479</v>
      </c>
      <c r="O613" s="559">
        <v>175</v>
      </c>
      <c r="P613" s="560" t="s">
        <v>37</v>
      </c>
      <c r="Q613" s="231"/>
      <c r="R613" s="231"/>
      <c r="S613" s="393"/>
      <c r="T613" s="1876"/>
      <c r="AQ613"/>
      <c r="AR613"/>
      <c r="AS613"/>
      <c r="AT613"/>
      <c r="AU613"/>
      <c r="AV613"/>
      <c r="AW613"/>
      <c r="AX613"/>
      <c r="CG613" s="3">
        <v>1</v>
      </c>
    </row>
    <row r="614" spans="2:85" ht="21" customHeight="1">
      <c r="B614" s="15"/>
      <c r="C614" s="9"/>
      <c r="D614" s="9"/>
      <c r="E614" s="9"/>
      <c r="F614" s="15"/>
      <c r="G614" s="15"/>
      <c r="H614" s="15"/>
      <c r="I614" s="15"/>
      <c r="J614" s="15"/>
      <c r="K614" s="15"/>
      <c r="L614" s="563"/>
      <c r="M614" s="1987"/>
      <c r="N614" s="1988" t="s">
        <v>626</v>
      </c>
      <c r="O614" s="1989" t="s">
        <v>8480</v>
      </c>
      <c r="P614" s="1990" t="s">
        <v>8481</v>
      </c>
      <c r="Q614" s="231"/>
      <c r="R614" s="231"/>
      <c r="S614" s="1991"/>
      <c r="T614" s="1992" t="s">
        <v>8482</v>
      </c>
      <c r="AQ614"/>
      <c r="AR614"/>
      <c r="AS614"/>
      <c r="AT614"/>
      <c r="AU614"/>
      <c r="AV614"/>
      <c r="AW614"/>
      <c r="AX614"/>
      <c r="CG614" s="3">
        <v>1</v>
      </c>
    </row>
    <row r="615" spans="2:85" ht="21" customHeight="1">
      <c r="B615" s="15"/>
      <c r="C615" s="9"/>
      <c r="D615" s="9"/>
      <c r="E615" s="9"/>
      <c r="F615" s="15"/>
      <c r="G615" s="15"/>
      <c r="H615" s="15"/>
      <c r="I615" s="15"/>
      <c r="J615" s="15"/>
      <c r="K615" s="15"/>
      <c r="L615" s="1993">
        <f>O615*O613</f>
        <v>262.5</v>
      </c>
      <c r="M615" s="1994" t="s">
        <v>627</v>
      </c>
      <c r="N615" s="1995">
        <v>12</v>
      </c>
      <c r="O615" s="1996">
        <v>1.5</v>
      </c>
      <c r="P615" s="1997" t="s">
        <v>8483</v>
      </c>
      <c r="Q615" s="1998" t="str">
        <f t="shared" ref="Q615:Q623" si="51">IF(OR(N615="",L615=0),"",INT(L615/N615) &amp;""&amp; " de " &amp; N615 &amp;" "&amp;P615&amp;  IF(MOD(L615,N615)&gt;0," + 1 " &amp; "de " &amp; TEXT(MOD(L615,N615)&amp;""&amp;P615,"0.00"),""))</f>
        <v>21 de 12 cuisse + 1 de 10.5cuisse</v>
      </c>
      <c r="R615" s="1998"/>
      <c r="S615" s="1999"/>
      <c r="T615" s="2000" t="s">
        <v>639</v>
      </c>
      <c r="AQ615"/>
      <c r="AR615"/>
      <c r="AS615"/>
      <c r="AT615"/>
      <c r="AU615"/>
      <c r="AV615"/>
      <c r="AW615"/>
      <c r="AX615"/>
      <c r="CG615" s="3">
        <v>1</v>
      </c>
    </row>
    <row r="616" spans="2:85" ht="21" customHeight="1">
      <c r="B616" s="15"/>
      <c r="C616" s="9"/>
      <c r="D616" s="9"/>
      <c r="E616" s="9"/>
      <c r="F616" s="15"/>
      <c r="G616" s="15"/>
      <c r="H616" s="15"/>
      <c r="I616" s="15"/>
      <c r="J616" s="15"/>
      <c r="K616" s="15"/>
      <c r="L616" s="1993">
        <f>O616*O613</f>
        <v>175</v>
      </c>
      <c r="M616" s="1994" t="s">
        <v>630</v>
      </c>
      <c r="N616" s="1995">
        <v>24</v>
      </c>
      <c r="O616" s="1996">
        <v>1</v>
      </c>
      <c r="P616" s="1997" t="s">
        <v>8483</v>
      </c>
      <c r="Q616" s="1998" t="str">
        <f t="shared" si="51"/>
        <v>7 de 24 cuisse + 1 de 7cuisse</v>
      </c>
      <c r="R616" s="1998"/>
      <c r="S616" s="1999"/>
      <c r="T616" s="2000" t="s">
        <v>640</v>
      </c>
      <c r="AQ616"/>
      <c r="AR616"/>
      <c r="AS616"/>
      <c r="AT616"/>
      <c r="AU616"/>
      <c r="AV616"/>
      <c r="AW616"/>
      <c r="AX616"/>
      <c r="CG616" s="3">
        <v>1</v>
      </c>
    </row>
    <row r="617" spans="2:85" ht="21" customHeight="1">
      <c r="B617" s="15"/>
      <c r="C617" s="9"/>
      <c r="D617" s="9"/>
      <c r="E617" s="9"/>
      <c r="F617" s="15"/>
      <c r="G617" s="15"/>
      <c r="H617" s="15"/>
      <c r="I617" s="15"/>
      <c r="J617" s="15"/>
      <c r="K617" s="15"/>
      <c r="L617" s="1993">
        <f>O617*O613</f>
        <v>175</v>
      </c>
      <c r="M617" s="1994" t="s">
        <v>635</v>
      </c>
      <c r="N617" s="1995">
        <v>25</v>
      </c>
      <c r="O617" s="1996">
        <v>1</v>
      </c>
      <c r="P617" s="1997" t="s">
        <v>8484</v>
      </c>
      <c r="Q617" s="1998" t="str">
        <f t="shared" si="51"/>
        <v>7 de 25 escalope</v>
      </c>
      <c r="R617" s="1998"/>
      <c r="S617" s="1999"/>
      <c r="T617" s="2000" t="s">
        <v>642</v>
      </c>
      <c r="AQ617"/>
      <c r="AR617"/>
      <c r="AS617"/>
      <c r="AT617"/>
      <c r="AU617"/>
      <c r="AV617"/>
      <c r="AW617"/>
      <c r="AX617"/>
      <c r="CG617" s="3">
        <v>1</v>
      </c>
    </row>
    <row r="618" spans="2:85" ht="21" customHeight="1">
      <c r="B618" s="15"/>
      <c r="C618" s="9"/>
      <c r="D618" s="9"/>
      <c r="E618" s="9"/>
      <c r="F618" s="15"/>
      <c r="G618" s="15"/>
      <c r="H618" s="15"/>
      <c r="I618" s="15"/>
      <c r="J618" s="15"/>
      <c r="K618" s="15"/>
      <c r="L618" s="1993">
        <f>O618*O613</f>
        <v>175</v>
      </c>
      <c r="M618" s="1994" t="s">
        <v>8485</v>
      </c>
      <c r="N618" s="1995">
        <v>60</v>
      </c>
      <c r="O618" s="1996">
        <v>1</v>
      </c>
      <c r="P618" s="1997" t="s">
        <v>8486</v>
      </c>
      <c r="Q618" s="1998" t="str">
        <f t="shared" si="51"/>
        <v>2 de 60 tranche + 1 de 55tranche</v>
      </c>
      <c r="R618" s="1998"/>
      <c r="S618" s="1999"/>
      <c r="T618" s="2000" t="s">
        <v>644</v>
      </c>
      <c r="AQ618"/>
      <c r="AR618"/>
      <c r="AS618"/>
      <c r="AT618"/>
      <c r="AU618"/>
      <c r="AV618"/>
      <c r="AW618"/>
      <c r="AX618"/>
      <c r="CG618" s="3">
        <v>1</v>
      </c>
    </row>
    <row r="619" spans="2:85" ht="21" customHeight="1">
      <c r="B619" s="15"/>
      <c r="C619" s="9"/>
      <c r="D619" s="9"/>
      <c r="E619" s="9"/>
      <c r="F619" s="15"/>
      <c r="G619" s="15"/>
      <c r="H619" s="15"/>
      <c r="I619" s="15"/>
      <c r="J619" s="15"/>
      <c r="K619" s="15"/>
      <c r="L619" s="1993">
        <f>O619*O613</f>
        <v>175</v>
      </c>
      <c r="M619" s="1994" t="s">
        <v>641</v>
      </c>
      <c r="N619" s="1995">
        <v>25</v>
      </c>
      <c r="O619" s="1996">
        <v>1</v>
      </c>
      <c r="P619" s="1997" t="s">
        <v>8487</v>
      </c>
      <c r="Q619" s="1998" t="str">
        <f t="shared" si="51"/>
        <v>7 de 25 paupiettes</v>
      </c>
      <c r="R619" s="1998"/>
      <c r="S619" s="1999"/>
      <c r="T619" s="2000" t="s">
        <v>646</v>
      </c>
      <c r="AQ619"/>
      <c r="AR619"/>
      <c r="AS619"/>
      <c r="AT619"/>
      <c r="AU619"/>
      <c r="AV619"/>
      <c r="AW619"/>
      <c r="AX619"/>
      <c r="CG619" s="3">
        <v>1</v>
      </c>
    </row>
    <row r="620" spans="2:85" ht="21" customHeight="1">
      <c r="B620" s="15"/>
      <c r="C620" s="9"/>
      <c r="D620" s="9"/>
      <c r="E620" s="9"/>
      <c r="F620" s="15"/>
      <c r="G620" s="15"/>
      <c r="H620" s="15"/>
      <c r="I620" s="15"/>
      <c r="J620" s="15"/>
      <c r="K620" s="15"/>
      <c r="L620" s="1993">
        <f>O620*O613</f>
        <v>175</v>
      </c>
      <c r="M620" s="1994" t="s">
        <v>643</v>
      </c>
      <c r="N620" s="1995">
        <v>20</v>
      </c>
      <c r="O620" s="1996">
        <v>1</v>
      </c>
      <c r="P620" s="1997" t="s">
        <v>8488</v>
      </c>
      <c r="Q620" s="1998" t="str">
        <f t="shared" si="51"/>
        <v>8 de 20 tomates + 1 de 15tomates</v>
      </c>
      <c r="R620" s="1998"/>
      <c r="S620" s="393"/>
      <c r="T620" s="2000" t="s">
        <v>639</v>
      </c>
      <c r="AQ620"/>
      <c r="AR620"/>
      <c r="AS620"/>
      <c r="AT620"/>
      <c r="AU620"/>
      <c r="AV620"/>
      <c r="AW620"/>
      <c r="AX620"/>
      <c r="CG620" s="3">
        <v>1</v>
      </c>
    </row>
    <row r="621" spans="2:85" ht="21" customHeight="1">
      <c r="B621" s="15"/>
      <c r="C621" s="9"/>
      <c r="D621" s="9"/>
      <c r="E621" s="9"/>
      <c r="F621" s="15"/>
      <c r="G621" s="15"/>
      <c r="H621" s="15"/>
      <c r="I621" s="15"/>
      <c r="J621" s="15"/>
      <c r="K621" s="15"/>
      <c r="L621" s="1993">
        <f>O621*O613</f>
        <v>31.5</v>
      </c>
      <c r="M621" s="1994" t="s">
        <v>645</v>
      </c>
      <c r="N621" s="1995">
        <v>7.2</v>
      </c>
      <c r="O621" s="1996">
        <v>0.18</v>
      </c>
      <c r="P621" s="1997" t="s">
        <v>147</v>
      </c>
      <c r="Q621" s="1998" t="str">
        <f t="shared" si="51"/>
        <v>4 de 7.2 kg + 1 de 2.7kg</v>
      </c>
      <c r="R621" s="1998"/>
      <c r="S621" s="393"/>
      <c r="T621" s="2000" t="s">
        <v>640</v>
      </c>
      <c r="AQ621"/>
      <c r="AR621"/>
      <c r="AS621"/>
      <c r="AT621"/>
      <c r="AU621"/>
      <c r="AV621"/>
      <c r="AW621"/>
      <c r="AX621"/>
      <c r="CG621" s="3">
        <v>1</v>
      </c>
    </row>
    <row r="622" spans="2:85" ht="21" customHeight="1">
      <c r="B622" s="15"/>
      <c r="C622" s="9"/>
      <c r="D622" s="9"/>
      <c r="E622" s="9"/>
      <c r="F622" s="15"/>
      <c r="G622" s="15"/>
      <c r="H622" s="15"/>
      <c r="I622" s="15"/>
      <c r="J622" s="15"/>
      <c r="K622" s="15"/>
      <c r="L622" s="1993">
        <f>O622*O613</f>
        <v>31.5</v>
      </c>
      <c r="M622" s="1994" t="s">
        <v>647</v>
      </c>
      <c r="N622" s="1995">
        <v>4</v>
      </c>
      <c r="O622" s="1996">
        <v>0.18</v>
      </c>
      <c r="P622" s="1997" t="s">
        <v>147</v>
      </c>
      <c r="Q622" s="1998" t="str">
        <f t="shared" si="51"/>
        <v>7 de 4 kg + 1 de 3.5kg</v>
      </c>
      <c r="R622" s="1998"/>
      <c r="S622" s="393"/>
      <c r="T622" s="2000" t="s">
        <v>642</v>
      </c>
      <c r="AQ622"/>
      <c r="AR622"/>
      <c r="AS622"/>
      <c r="AT622"/>
      <c r="AU622"/>
      <c r="AV622"/>
      <c r="AW622"/>
      <c r="AX622"/>
      <c r="CG622" s="3">
        <v>1</v>
      </c>
    </row>
    <row r="623" spans="2:85" ht="21" customHeight="1">
      <c r="B623" s="15"/>
      <c r="C623" s="9"/>
      <c r="D623" s="9"/>
      <c r="E623" s="9"/>
      <c r="F623" s="15"/>
      <c r="G623" s="15"/>
      <c r="H623" s="15"/>
      <c r="I623" s="15"/>
      <c r="J623" s="15"/>
      <c r="K623" s="15"/>
      <c r="L623" s="1993">
        <f>O623*O613</f>
        <v>31.5</v>
      </c>
      <c r="M623" s="1994" t="s">
        <v>648</v>
      </c>
      <c r="N623" s="1995">
        <v>3</v>
      </c>
      <c r="O623" s="1996">
        <v>0.18</v>
      </c>
      <c r="P623" s="1997" t="s">
        <v>147</v>
      </c>
      <c r="Q623" s="1998" t="str">
        <f t="shared" si="51"/>
        <v>10 de 3 kg + 1 de 1.5kg</v>
      </c>
      <c r="R623" s="1998"/>
      <c r="S623" s="393"/>
      <c r="T623" s="2000" t="s">
        <v>644</v>
      </c>
      <c r="AQ623"/>
      <c r="AR623"/>
      <c r="AS623"/>
      <c r="AT623"/>
      <c r="AU623"/>
      <c r="AV623"/>
      <c r="AW623"/>
      <c r="AX623"/>
      <c r="CG623" s="3">
        <v>1</v>
      </c>
    </row>
    <row r="624" spans="2:85" ht="21" customHeight="1">
      <c r="B624" s="15"/>
      <c r="C624" s="9"/>
      <c r="D624" s="9"/>
      <c r="E624" s="9"/>
      <c r="F624" s="15"/>
      <c r="G624" s="15"/>
      <c r="H624" s="15"/>
      <c r="I624" s="15"/>
      <c r="J624" s="15"/>
      <c r="K624" s="15"/>
      <c r="L624" s="432"/>
      <c r="M624" s="432" t="s">
        <v>8489</v>
      </c>
      <c r="N624" s="530"/>
      <c r="O624" s="530"/>
      <c r="P624" s="530"/>
      <c r="Q624" s="530"/>
      <c r="R624" s="530"/>
      <c r="S624" s="530"/>
      <c r="T624" s="2001" t="s">
        <v>8490</v>
      </c>
      <c r="AQ624"/>
      <c r="AR624"/>
      <c r="AS624"/>
      <c r="AT624"/>
      <c r="AU624"/>
      <c r="AV624"/>
      <c r="AW624"/>
      <c r="AX624"/>
      <c r="CG624" s="3">
        <v>1</v>
      </c>
    </row>
    <row r="625" spans="2:85" ht="21" customHeight="1">
      <c r="B625" s="15"/>
      <c r="C625" s="9"/>
      <c r="D625" s="9"/>
      <c r="E625" s="9"/>
      <c r="F625" s="15"/>
      <c r="G625" s="15"/>
      <c r="H625" s="15"/>
      <c r="I625" s="15"/>
      <c r="J625" s="15"/>
      <c r="K625" s="15"/>
      <c r="L625" s="296"/>
      <c r="M625" s="296"/>
      <c r="N625" s="231"/>
      <c r="O625" s="231"/>
      <c r="P625" s="231"/>
      <c r="Q625" s="231"/>
      <c r="R625" s="231"/>
      <c r="S625" s="231"/>
      <c r="T625" s="2000" t="s">
        <v>640</v>
      </c>
      <c r="AQ625"/>
      <c r="AR625"/>
      <c r="AS625"/>
      <c r="AT625"/>
      <c r="AU625"/>
      <c r="AV625"/>
      <c r="AW625"/>
      <c r="AX625"/>
      <c r="CG625" s="3">
        <v>1</v>
      </c>
    </row>
    <row r="626" spans="2:85" ht="21" customHeight="1">
      <c r="B626" s="15"/>
      <c r="C626" s="9"/>
      <c r="D626" s="9"/>
      <c r="E626" s="9"/>
      <c r="F626" s="15"/>
      <c r="G626" s="15"/>
      <c r="H626" s="15"/>
      <c r="I626" s="15"/>
      <c r="J626" s="15"/>
      <c r="K626" s="15"/>
      <c r="L626" s="296"/>
      <c r="M626" s="296"/>
      <c r="N626" s="231"/>
      <c r="O626" s="231"/>
      <c r="P626" s="231"/>
      <c r="Q626" s="231"/>
      <c r="R626" s="231"/>
      <c r="S626" s="231"/>
      <c r="T626" s="2000" t="s">
        <v>642</v>
      </c>
      <c r="CG626" s="3">
        <v>1</v>
      </c>
    </row>
    <row r="627" spans="2:85" ht="21" customHeight="1">
      <c r="B627" s="15"/>
      <c r="C627" s="9"/>
      <c r="D627" s="9"/>
      <c r="E627" s="9"/>
      <c r="F627" s="15"/>
      <c r="G627" s="15"/>
      <c r="H627" s="15"/>
      <c r="I627" s="15"/>
      <c r="J627" s="15"/>
      <c r="K627" s="15"/>
      <c r="L627" s="296"/>
      <c r="M627" s="296"/>
      <c r="N627" s="231"/>
      <c r="O627" s="231"/>
      <c r="P627" s="231"/>
      <c r="Q627" s="231"/>
      <c r="R627" s="231"/>
      <c r="S627" s="231"/>
      <c r="T627" s="2000" t="s">
        <v>644</v>
      </c>
      <c r="CG627" s="3">
        <v>1</v>
      </c>
    </row>
    <row r="628" spans="2:85" ht="21" customHeight="1">
      <c r="B628" s="15"/>
      <c r="C628" s="9"/>
      <c r="D628" s="9"/>
      <c r="E628" s="9"/>
      <c r="F628" s="15"/>
      <c r="G628" s="15"/>
      <c r="H628" s="15"/>
      <c r="I628" s="15"/>
      <c r="J628" s="15"/>
      <c r="K628" s="15"/>
      <c r="L628" s="296"/>
      <c r="M628" s="296"/>
      <c r="N628" s="231"/>
      <c r="O628" s="231"/>
      <c r="P628" s="231"/>
      <c r="Q628" s="231"/>
      <c r="R628" s="231"/>
      <c r="S628" s="231"/>
      <c r="T628" s="2000" t="s">
        <v>646</v>
      </c>
      <c r="CG628" s="3">
        <v>1</v>
      </c>
    </row>
    <row r="629" spans="2:85" ht="21" customHeight="1">
      <c r="B629" s="15"/>
      <c r="C629" s="9"/>
      <c r="D629" s="9"/>
      <c r="E629" s="9"/>
      <c r="F629" s="15"/>
      <c r="G629" s="15"/>
      <c r="H629" s="15"/>
      <c r="I629" s="15"/>
      <c r="J629" s="15"/>
      <c r="K629" s="15"/>
      <c r="L629" s="390"/>
      <c r="M629" s="2002" t="s">
        <v>205</v>
      </c>
      <c r="N629" s="2003"/>
      <c r="O629" s="2003"/>
      <c r="P629" s="2003"/>
      <c r="Q629" s="2003"/>
      <c r="R629" s="2003"/>
      <c r="S629" s="2003"/>
      <c r="T629" s="2000" t="s">
        <v>639</v>
      </c>
      <c r="CG629" s="3">
        <v>1</v>
      </c>
    </row>
    <row r="630" spans="2:85" ht="21" customHeight="1">
      <c r="B630" s="15"/>
      <c r="C630" s="9"/>
      <c r="D630" s="9"/>
      <c r="E630" s="9"/>
      <c r="F630" s="15"/>
      <c r="G630" s="15"/>
      <c r="H630" s="15"/>
      <c r="I630" s="15"/>
      <c r="J630" s="15"/>
      <c r="K630" s="15"/>
      <c r="L630" s="2004"/>
      <c r="M630" s="1881"/>
      <c r="N630" s="1882"/>
      <c r="O630" s="1882"/>
      <c r="P630" s="1852"/>
      <c r="Q630" s="1852"/>
      <c r="R630" s="1852"/>
      <c r="S630" s="1852"/>
      <c r="T630" s="1852"/>
      <c r="CG630" s="3">
        <v>1</v>
      </c>
    </row>
    <row r="631" spans="2:85" ht="21" customHeight="1">
      <c r="B631" s="15"/>
      <c r="C631" s="9"/>
      <c r="D631" s="9"/>
      <c r="E631" s="9"/>
      <c r="F631" s="15"/>
      <c r="G631" s="15"/>
      <c r="H631" s="15"/>
      <c r="I631" s="15"/>
      <c r="J631" s="15"/>
      <c r="K631" s="15"/>
      <c r="L631" s="1813" t="s">
        <v>8456</v>
      </c>
      <c r="M631" s="265"/>
      <c r="N631" s="265"/>
      <c r="O631" s="265"/>
      <c r="P631" s="265"/>
      <c r="Q631" s="266"/>
      <c r="R631" s="266"/>
      <c r="S631" s="266"/>
      <c r="T631" s="655" t="s">
        <v>655</v>
      </c>
      <c r="CG631" s="3">
        <v>1</v>
      </c>
    </row>
    <row r="632" spans="2:85" ht="21" customHeight="1">
      <c r="B632" s="15"/>
      <c r="C632" s="9"/>
      <c r="D632" s="9"/>
      <c r="E632" s="9"/>
      <c r="F632" s="15"/>
      <c r="G632" s="15"/>
      <c r="H632" s="15"/>
      <c r="I632" s="15"/>
      <c r="J632" s="15"/>
      <c r="K632" s="15"/>
      <c r="L632" s="1890"/>
      <c r="M632" s="432" t="s">
        <v>8489</v>
      </c>
      <c r="N632" s="3037"/>
      <c r="O632" s="2006" t="s">
        <v>660</v>
      </c>
      <c r="P632" s="586" t="s">
        <v>1</v>
      </c>
      <c r="Q632" s="587" t="s">
        <v>2</v>
      </c>
      <c r="R632" s="588" t="s">
        <v>658</v>
      </c>
      <c r="S632" s="587" t="s">
        <v>11</v>
      </c>
      <c r="T632" s="2007" t="s">
        <v>659</v>
      </c>
      <c r="CG632" s="3">
        <v>1</v>
      </c>
    </row>
    <row r="633" spans="2:85" ht="21" customHeight="1">
      <c r="B633" s="15"/>
      <c r="C633" s="9"/>
      <c r="D633" s="9"/>
      <c r="E633" s="9"/>
      <c r="F633" s="15"/>
      <c r="G633" s="15"/>
      <c r="H633" s="15"/>
      <c r="I633" s="15"/>
      <c r="J633" s="15"/>
      <c r="K633" s="15"/>
      <c r="L633" s="1890"/>
      <c r="M633" s="3053"/>
      <c r="N633" s="3037"/>
      <c r="O633" s="3052">
        <v>1</v>
      </c>
      <c r="P633" s="589" t="str">
        <f>"◄ cellule "&amp;ADDRESS(ROW(O633),COLUMN(O633),4)&amp;"  vous pouvez saisir un autre poids"</f>
        <v>◄ cellule O633  vous pouvez saisir un autre poids</v>
      </c>
      <c r="Q633" s="590"/>
      <c r="R633" s="264"/>
      <c r="S633" s="590"/>
      <c r="T633" s="662"/>
      <c r="CG633" s="3">
        <v>1</v>
      </c>
    </row>
    <row r="634" spans="2:85" ht="21" customHeight="1">
      <c r="B634" s="15"/>
      <c r="C634" s="9"/>
      <c r="D634" s="9"/>
      <c r="E634" s="9"/>
      <c r="F634" s="15"/>
      <c r="G634" s="15"/>
      <c r="H634" s="15"/>
      <c r="I634" s="15"/>
      <c r="J634" s="15"/>
      <c r="K634" s="15"/>
      <c r="L634" s="1890"/>
      <c r="M634" s="3053"/>
      <c r="N634" s="3037"/>
      <c r="O634" s="2008" t="s">
        <v>8491</v>
      </c>
      <c r="P634" s="593">
        <v>100</v>
      </c>
      <c r="Q634" s="594">
        <v>120</v>
      </c>
      <c r="R634" s="594">
        <v>180</v>
      </c>
      <c r="S634" s="594">
        <v>180</v>
      </c>
      <c r="T634" s="2009">
        <v>200</v>
      </c>
      <c r="CG634" s="3">
        <v>1</v>
      </c>
    </row>
    <row r="635" spans="2:85" ht="21" customHeight="1">
      <c r="B635" s="15"/>
      <c r="C635" s="9"/>
      <c r="D635" s="9"/>
      <c r="E635" s="9"/>
      <c r="F635" s="15"/>
      <c r="G635" s="15"/>
      <c r="H635" s="15"/>
      <c r="I635" s="15"/>
      <c r="J635" s="15"/>
      <c r="K635" s="15"/>
      <c r="L635" s="1890"/>
      <c r="M635" s="3053"/>
      <c r="N635" s="3037"/>
      <c r="O635" s="2010" t="s">
        <v>666</v>
      </c>
      <c r="P635" s="601">
        <f>IF(MOD(O633*1000/P634,1)=0,O633*1000/P634,IF(MOD(O633*1000/P634,1)&lt;0.5,INT(O633*1000/P634),INT(O633*1000/P634)+1))</f>
        <v>10</v>
      </c>
      <c r="Q635" s="602">
        <f>IF(MOD(O633*1000/Q634,1)=0,O633*1000/Q634,IF(MOD(O633*1000/Q634,1)&lt;0.5,INT(O633*1000/Q634),INT(O633*1000/Q634)+1))</f>
        <v>8</v>
      </c>
      <c r="R635" s="602">
        <f>IF(MOD(O633*1000/R634,1)=0,O633*1000/R634,IF(MOD(O633*1000/R634,1)&lt;0.5,INT(O633*1000/R634),INT(O633*1000/R634)+1))</f>
        <v>6</v>
      </c>
      <c r="S635" s="602">
        <f>IF(MOD(O633*1000/S634,1)=0,O633*1000/S634,IF(MOD(O633*1000/S634,1)&lt;0.5,INT(O633*1000/S634),INT(O633*1000/S634)+1))</f>
        <v>6</v>
      </c>
      <c r="T635" s="2011">
        <f>IF(MOD(O633*1000/T634,1)=0,O633*1000/T634,IF(MOD(O633*1000/T634,1)&lt;0.5,INT(O633*1000/T634),INT(O633*1000/T634)+1))</f>
        <v>5</v>
      </c>
      <c r="CG635" s="3">
        <v>1</v>
      </c>
    </row>
    <row r="636" spans="2:85" ht="21" customHeight="1">
      <c r="B636" s="15"/>
      <c r="C636" s="9"/>
      <c r="D636" s="9"/>
      <c r="E636" s="9"/>
      <c r="F636" s="15"/>
      <c r="G636" s="15"/>
      <c r="H636" s="15"/>
      <c r="I636" s="15"/>
      <c r="J636" s="15"/>
      <c r="K636" s="15"/>
      <c r="L636" s="1890"/>
      <c r="M636" s="3053"/>
      <c r="N636" s="3037"/>
      <c r="O636" s="2012">
        <v>1</v>
      </c>
      <c r="P636" s="589" t="str">
        <f>"◄ cellule "&amp;ADDRESS(ROW(O636),COLUMN(O636),4)&amp;"  vous pouvez saisir un autre poids"</f>
        <v>◄ cellule O636  vous pouvez saisir un autre poids</v>
      </c>
      <c r="Q636" s="595"/>
      <c r="R636" s="9"/>
      <c r="S636" s="595"/>
      <c r="T636" s="662"/>
      <c r="CG636" s="3">
        <v>1</v>
      </c>
    </row>
    <row r="637" spans="2:85" ht="21" customHeight="1">
      <c r="B637" s="15"/>
      <c r="C637" s="9"/>
      <c r="D637" s="9"/>
      <c r="E637" s="9"/>
      <c r="F637" s="15"/>
      <c r="G637" s="15"/>
      <c r="H637" s="15"/>
      <c r="I637" s="15"/>
      <c r="J637" s="15"/>
      <c r="K637" s="15"/>
      <c r="L637" s="1890"/>
      <c r="M637" s="3053"/>
      <c r="N637" s="3037"/>
      <c r="O637" s="2013" t="s">
        <v>8492</v>
      </c>
      <c r="P637" s="605">
        <v>10</v>
      </c>
      <c r="Q637" s="564">
        <v>8</v>
      </c>
      <c r="R637" s="564">
        <v>5</v>
      </c>
      <c r="S637" s="564">
        <v>6</v>
      </c>
      <c r="T637" s="2014">
        <v>10</v>
      </c>
      <c r="CG637" s="3">
        <v>1</v>
      </c>
    </row>
    <row r="638" spans="2:85" ht="21" customHeight="1">
      <c r="B638" s="15"/>
      <c r="C638" s="9"/>
      <c r="D638" s="9"/>
      <c r="E638" s="9"/>
      <c r="F638" s="15"/>
      <c r="G638" s="15"/>
      <c r="H638" s="15"/>
      <c r="I638" s="15"/>
      <c r="J638" s="15"/>
      <c r="K638" s="15"/>
      <c r="L638" s="1890"/>
      <c r="M638" s="3053"/>
      <c r="N638" s="3037"/>
      <c r="O638" s="2015" t="s">
        <v>670</v>
      </c>
      <c r="P638" s="610">
        <f>O636/P637*1000</f>
        <v>100</v>
      </c>
      <c r="Q638" s="611">
        <f>O636/Q637*1000</f>
        <v>125</v>
      </c>
      <c r="R638" s="611">
        <f>O636/R637*1000</f>
        <v>200</v>
      </c>
      <c r="S638" s="611">
        <f>O636/S637*1000</f>
        <v>166.66666666666666</v>
      </c>
      <c r="T638" s="2016">
        <f>O636/T637*1000</f>
        <v>100</v>
      </c>
      <c r="CG638" s="3">
        <v>1</v>
      </c>
    </row>
    <row r="639" spans="2:85" ht="21" customHeight="1">
      <c r="B639" s="15"/>
      <c r="C639" s="9"/>
      <c r="D639" s="9"/>
      <c r="E639" s="9"/>
      <c r="F639" s="15"/>
      <c r="G639" s="15"/>
      <c r="H639" s="15"/>
      <c r="I639" s="15"/>
      <c r="J639" s="15"/>
      <c r="K639" s="15"/>
      <c r="L639" s="2017"/>
      <c r="M639" s="3053"/>
      <c r="N639" s="3054" t="s">
        <v>8493</v>
      </c>
      <c r="O639" s="615" t="s">
        <v>677</v>
      </c>
      <c r="P639" s="614"/>
      <c r="Q639" s="615" t="s">
        <v>673</v>
      </c>
      <c r="R639" s="615"/>
      <c r="S639" s="939" t="s">
        <v>678</v>
      </c>
      <c r="T639" s="2019"/>
      <c r="CG639" s="3">
        <v>1</v>
      </c>
    </row>
    <row r="640" spans="2:85" ht="21" customHeight="1">
      <c r="B640" s="15"/>
      <c r="C640" s="9"/>
      <c r="D640" s="9"/>
      <c r="E640" s="9"/>
      <c r="F640" s="15"/>
      <c r="G640" s="15"/>
      <c r="H640" s="15"/>
      <c r="I640" s="15"/>
      <c r="J640" s="15"/>
      <c r="K640" s="15"/>
      <c r="L640" s="2020"/>
      <c r="M640" s="3055"/>
      <c r="N640" s="3056"/>
      <c r="O640" s="618" t="s">
        <v>679</v>
      </c>
      <c r="P640" s="614"/>
      <c r="Q640" s="2022" t="s">
        <v>674</v>
      </c>
      <c r="R640" s="2022"/>
      <c r="S640" s="2022" t="s">
        <v>8494</v>
      </c>
      <c r="T640" s="1969"/>
      <c r="CG640" s="3">
        <v>1</v>
      </c>
    </row>
    <row r="641" spans="2:85" ht="21" customHeight="1">
      <c r="B641" s="15"/>
      <c r="C641" s="9"/>
      <c r="D641" s="9"/>
      <c r="E641" s="9"/>
      <c r="F641" s="15"/>
      <c r="G641" s="15"/>
      <c r="H641" s="15"/>
      <c r="I641" s="15"/>
      <c r="J641" s="15"/>
      <c r="K641" s="15"/>
      <c r="L641" s="1885">
        <v>0</v>
      </c>
      <c r="M641" s="432" t="s">
        <v>175</v>
      </c>
      <c r="N641" s="195"/>
      <c r="O641" s="195"/>
      <c r="P641" s="195"/>
      <c r="Q641" s="195"/>
      <c r="R641" s="195"/>
      <c r="S641" s="195"/>
      <c r="T641" s="1886"/>
      <c r="CG641" s="3">
        <v>1</v>
      </c>
    </row>
    <row r="642" spans="2:85" ht="21" customHeight="1">
      <c r="B642" s="15"/>
      <c r="C642" s="9"/>
      <c r="D642" s="9"/>
      <c r="E642" s="9"/>
      <c r="F642" s="15"/>
      <c r="G642" s="15"/>
      <c r="H642" s="15"/>
      <c r="I642" s="15"/>
      <c r="J642" s="15"/>
      <c r="K642" s="15"/>
      <c r="L642" s="1848" t="str">
        <f>IF(ISBLANK(M642),"",LARGE(L641:L641,1)+1)</f>
        <v/>
      </c>
      <c r="M642" s="296"/>
      <c r="N642" s="231"/>
      <c r="O642" s="231"/>
      <c r="P642" s="231"/>
      <c r="Q642" s="231"/>
      <c r="R642" s="231"/>
      <c r="S642" s="231"/>
      <c r="T642" s="658"/>
      <c r="CG642" s="3">
        <v>1</v>
      </c>
    </row>
    <row r="643" spans="2:85" ht="21" customHeight="1">
      <c r="B643" s="15"/>
      <c r="C643" s="9"/>
      <c r="D643" s="9"/>
      <c r="E643" s="9"/>
      <c r="F643" s="15"/>
      <c r="G643" s="15"/>
      <c r="H643" s="15"/>
      <c r="I643" s="15"/>
      <c r="J643" s="15"/>
      <c r="K643" s="15"/>
      <c r="L643" s="1848" t="str">
        <f>IF(ISBLANK(M643),"",LARGE(L641:L642,1)+1)</f>
        <v/>
      </c>
      <c r="M643" s="296"/>
      <c r="N643" s="231"/>
      <c r="O643" s="231"/>
      <c r="P643" s="231"/>
      <c r="Q643" s="231"/>
      <c r="R643" s="231"/>
      <c r="S643" s="231"/>
      <c r="T643" s="658"/>
      <c r="CG643" s="3">
        <v>1</v>
      </c>
    </row>
    <row r="644" spans="2:85" ht="21" customHeight="1">
      <c r="B644" s="15"/>
      <c r="C644" s="9"/>
      <c r="D644" s="9"/>
      <c r="E644" s="9"/>
      <c r="F644" s="15"/>
      <c r="G644" s="15"/>
      <c r="H644" s="15"/>
      <c r="I644" s="15"/>
      <c r="J644" s="15"/>
      <c r="K644" s="15"/>
      <c r="L644" s="1848" t="str">
        <f>IF(ISBLANK(M644),"",LARGE(L641:L643,1)+1)</f>
        <v/>
      </c>
      <c r="M644" s="296"/>
      <c r="N644" s="231"/>
      <c r="O644" s="231"/>
      <c r="P644" s="231"/>
      <c r="Q644" s="231"/>
      <c r="R644" s="231"/>
      <c r="S644" s="231"/>
      <c r="T644" s="658"/>
      <c r="CG644" s="3">
        <v>1</v>
      </c>
    </row>
    <row r="645" spans="2:85" ht="21" customHeight="1">
      <c r="B645" s="15"/>
      <c r="C645" s="9"/>
      <c r="D645" s="9"/>
      <c r="E645" s="9"/>
      <c r="F645" s="15"/>
      <c r="G645" s="15"/>
      <c r="H645" s="15"/>
      <c r="I645" s="15"/>
      <c r="J645" s="15"/>
      <c r="K645" s="15"/>
      <c r="L645" s="1848" t="str">
        <f>IF(ISBLANK(M645),"",LARGE(L641:L644,1)+1)</f>
        <v/>
      </c>
      <c r="M645" s="296"/>
      <c r="N645" s="231"/>
      <c r="O645" s="231"/>
      <c r="P645" s="231"/>
      <c r="Q645" s="231"/>
      <c r="R645" s="231"/>
      <c r="S645" s="231"/>
      <c r="T645" s="658"/>
      <c r="CG645" s="3">
        <v>1</v>
      </c>
    </row>
    <row r="646" spans="2:85" ht="21" customHeight="1">
      <c r="B646" s="15"/>
      <c r="C646" s="9"/>
      <c r="D646" s="9"/>
      <c r="E646" s="9"/>
      <c r="F646" s="15"/>
      <c r="G646" s="15"/>
      <c r="H646" s="15"/>
      <c r="I646" s="15"/>
      <c r="J646" s="15"/>
      <c r="K646" s="15"/>
      <c r="L646" s="1848" t="str">
        <f>IF(ISBLANK(M646),"",LARGE(L641:L645,1)+1)</f>
        <v/>
      </c>
      <c r="M646" s="296"/>
      <c r="N646" s="231"/>
      <c r="O646" s="231"/>
      <c r="P646" s="231"/>
      <c r="Q646" s="231"/>
      <c r="R646" s="231"/>
      <c r="S646" s="231"/>
      <c r="T646" s="658"/>
      <c r="CG646" s="3">
        <v>1</v>
      </c>
    </row>
    <row r="647" spans="2:85" ht="21" customHeight="1">
      <c r="B647" s="15"/>
      <c r="C647" s="9"/>
      <c r="D647" s="9"/>
      <c r="E647" s="9"/>
      <c r="F647" s="15"/>
      <c r="G647" s="15"/>
      <c r="H647" s="15"/>
      <c r="I647" s="15"/>
      <c r="J647" s="15"/>
      <c r="K647" s="15"/>
      <c r="L647" s="1848" t="str">
        <f>IF(ISBLANK(M647),"",LARGE(L641:L646,1)+1)</f>
        <v/>
      </c>
      <c r="M647" s="296"/>
      <c r="N647" s="231"/>
      <c r="O647" s="231"/>
      <c r="P647" s="231"/>
      <c r="Q647" s="231"/>
      <c r="R647" s="231"/>
      <c r="S647" s="231"/>
      <c r="T647" s="658"/>
      <c r="CG647" s="3">
        <v>1</v>
      </c>
    </row>
    <row r="648" spans="2:85" ht="21" customHeight="1">
      <c r="B648" s="15"/>
      <c r="C648" s="9"/>
      <c r="D648" s="9"/>
      <c r="E648" s="9"/>
      <c r="F648" s="15"/>
      <c r="G648" s="15"/>
      <c r="H648" s="15"/>
      <c r="I648" s="15"/>
      <c r="J648" s="15"/>
      <c r="K648" s="15"/>
      <c r="L648" s="2023"/>
      <c r="M648" s="390"/>
      <c r="N648" s="2003"/>
      <c r="O648" s="2003"/>
      <c r="P648" s="2003"/>
      <c r="Q648" s="2003"/>
      <c r="R648" s="2003"/>
      <c r="S648" s="2003"/>
      <c r="T648" s="1879" t="s">
        <v>205</v>
      </c>
      <c r="CG648" s="3">
        <v>1</v>
      </c>
    </row>
    <row r="649" spans="2:85" ht="21" customHeight="1">
      <c r="B649" s="15"/>
      <c r="C649" s="9"/>
      <c r="D649" s="9"/>
      <c r="E649" s="9"/>
      <c r="F649" s="15"/>
      <c r="G649" s="15"/>
      <c r="H649" s="15"/>
      <c r="I649" s="15"/>
      <c r="J649" s="15"/>
      <c r="K649" s="15"/>
      <c r="L649" s="1946"/>
      <c r="M649" s="1947"/>
      <c r="N649" s="1948"/>
      <c r="O649" s="1948"/>
      <c r="P649" s="1949"/>
      <c r="Q649" s="1949"/>
      <c r="R649" s="1949"/>
      <c r="S649" s="1949"/>
      <c r="T649" s="1949"/>
      <c r="CG649" s="3">
        <v>1</v>
      </c>
    </row>
    <row r="650" spans="2:85" ht="21" customHeight="1">
      <c r="B650" s="15"/>
      <c r="C650" s="9"/>
      <c r="D650" s="9"/>
      <c r="E650" s="9"/>
      <c r="F650" s="15"/>
      <c r="G650" s="15"/>
      <c r="H650" s="15"/>
      <c r="I650" s="15"/>
      <c r="J650" s="15"/>
      <c r="K650" s="15"/>
      <c r="L650" s="2024" t="s">
        <v>8456</v>
      </c>
      <c r="M650" s="265"/>
      <c r="N650" s="265"/>
      <c r="O650" s="265"/>
      <c r="P650" s="265"/>
      <c r="Q650" s="266"/>
      <c r="R650" s="266"/>
      <c r="S650" s="266"/>
      <c r="T650" s="655" t="s">
        <v>8478</v>
      </c>
      <c r="CG650" s="3">
        <v>1</v>
      </c>
    </row>
    <row r="651" spans="2:85" ht="21" customHeight="1">
      <c r="B651" s="15"/>
      <c r="C651" s="9"/>
      <c r="D651" s="9"/>
      <c r="E651" s="9"/>
      <c r="F651" s="15"/>
      <c r="G651" s="15"/>
      <c r="H651" s="15"/>
      <c r="I651" s="15"/>
      <c r="J651" s="15"/>
      <c r="K651" s="15"/>
      <c r="L651" s="1890"/>
      <c r="M651" s="2025" t="s">
        <v>8495</v>
      </c>
      <c r="N651" s="2026" t="s">
        <v>8496</v>
      </c>
      <c r="O651" s="607"/>
      <c r="P651" s="607"/>
      <c r="Q651" s="2027">
        <v>25</v>
      </c>
      <c r="R651" s="2027"/>
      <c r="S651" s="2028" t="str">
        <f>"&lt; ③ quantité dans 1"&amp;" "&amp;N652</f>
        <v>&lt; ③ quantité dans 1 Gastro 1/1</v>
      </c>
      <c r="T651" s="2029"/>
      <c r="CG651" s="3">
        <v>1</v>
      </c>
    </row>
    <row r="652" spans="2:85" ht="21" customHeight="1">
      <c r="B652" s="15"/>
      <c r="C652" s="9"/>
      <c r="D652" s="9"/>
      <c r="E652" s="9"/>
      <c r="F652" s="15"/>
      <c r="G652" s="15"/>
      <c r="H652" s="15"/>
      <c r="I652" s="15"/>
      <c r="J652" s="15"/>
      <c r="K652" s="15"/>
      <c r="L652" s="1890"/>
      <c r="M652" s="2030" t="s">
        <v>8497</v>
      </c>
      <c r="N652" s="2031" t="s">
        <v>436</v>
      </c>
      <c r="O652" s="9"/>
      <c r="P652" s="9"/>
      <c r="Q652" s="2032" t="s">
        <v>8498</v>
      </c>
      <c r="R652" s="2032"/>
      <c r="S652" s="2033" t="s">
        <v>8499</v>
      </c>
      <c r="T652" s="41"/>
      <c r="CG652" s="3">
        <v>1</v>
      </c>
    </row>
    <row r="653" spans="2:85" ht="21" customHeight="1">
      <c r="B653" s="15"/>
      <c r="C653" s="9"/>
      <c r="D653" s="9"/>
      <c r="E653" s="9"/>
      <c r="F653" s="15"/>
      <c r="G653" s="15"/>
      <c r="H653" s="15"/>
      <c r="I653" s="15"/>
      <c r="J653" s="15"/>
      <c r="K653" s="15"/>
      <c r="L653" s="1890"/>
      <c r="M653" s="2034"/>
      <c r="N653" s="2035"/>
      <c r="O653" s="2036" t="s">
        <v>8500</v>
      </c>
      <c r="P653" s="2037">
        <v>120</v>
      </c>
      <c r="Q653" s="2038">
        <v>2.7</v>
      </c>
      <c r="R653" s="2038"/>
      <c r="S653" s="2039" t="str">
        <f>"&lt; ⑥ poids par "&amp; N652</f>
        <v>&lt; ⑥ poids par Gastro 1/1</v>
      </c>
      <c r="T653" s="41"/>
      <c r="CG653" s="3">
        <v>1</v>
      </c>
    </row>
    <row r="654" spans="2:85" ht="21" customHeight="1">
      <c r="B654" s="15"/>
      <c r="C654" s="9"/>
      <c r="D654" s="9"/>
      <c r="E654" s="9"/>
      <c r="F654" s="15"/>
      <c r="G654" s="15"/>
      <c r="H654" s="15"/>
      <c r="I654" s="15"/>
      <c r="J654" s="15"/>
      <c r="K654" s="15"/>
      <c r="L654" s="1890"/>
      <c r="M654" s="2040" t="s">
        <v>8501</v>
      </c>
      <c r="N654" s="2041" t="s">
        <v>8502</v>
      </c>
      <c r="O654" s="2042" t="s">
        <v>8503</v>
      </c>
      <c r="P654" s="2043" t="s">
        <v>8504</v>
      </c>
      <c r="Q654" s="2664" t="s">
        <v>8505</v>
      </c>
      <c r="R654" s="2425"/>
      <c r="S654" s="2044">
        <f>M656*M655</f>
        <v>225</v>
      </c>
      <c r="T654" s="2045" t="str">
        <f>M657</f>
        <v>escalopes</v>
      </c>
      <c r="CG654" s="3">
        <v>1</v>
      </c>
    </row>
    <row r="655" spans="2:85" ht="21" customHeight="1">
      <c r="B655" s="15"/>
      <c r="C655" s="9"/>
      <c r="D655" s="9"/>
      <c r="E655" s="9"/>
      <c r="F655" s="15"/>
      <c r="G655" s="15"/>
      <c r="H655" s="15"/>
      <c r="I655" s="15"/>
      <c r="J655" s="15"/>
      <c r="K655" s="15"/>
      <c r="L655" s="1890"/>
      <c r="M655" s="2046">
        <v>450</v>
      </c>
      <c r="N655" s="2047">
        <v>1230</v>
      </c>
      <c r="O655" s="2047">
        <v>220</v>
      </c>
      <c r="P655" s="2048">
        <v>95</v>
      </c>
      <c r="Q655" s="2665"/>
      <c r="R655" s="2426"/>
      <c r="S655" s="2049"/>
      <c r="T655" s="2050">
        <f>P662</f>
        <v>54</v>
      </c>
      <c r="U655" s="2421" t="str">
        <f>"◄ LIGNE "&amp;ROW()</f>
        <v>◄ LIGNE 655</v>
      </c>
      <c r="CG655" s="3">
        <v>1</v>
      </c>
    </row>
    <row r="656" spans="2:85" ht="21" customHeight="1">
      <c r="B656" s="15"/>
      <c r="C656" s="9"/>
      <c r="D656" s="9"/>
      <c r="E656" s="9"/>
      <c r="F656" s="15"/>
      <c r="G656" s="15"/>
      <c r="H656" s="15"/>
      <c r="I656" s="15"/>
      <c r="J656" s="15"/>
      <c r="K656" s="15"/>
      <c r="L656" s="1890"/>
      <c r="M656" s="2051">
        <v>0.5</v>
      </c>
      <c r="N656" s="2052">
        <v>0.75</v>
      </c>
      <c r="O656" s="2052">
        <v>1</v>
      </c>
      <c r="P656" s="2052">
        <v>1</v>
      </c>
      <c r="Q656" s="2666" t="s">
        <v>8506</v>
      </c>
      <c r="R656" s="2427"/>
      <c r="S656" s="2053">
        <f>N656*N655</f>
        <v>922.5</v>
      </c>
      <c r="T656" s="2054" t="str">
        <f>N657</f>
        <v>escalopes</v>
      </c>
      <c r="U656" s="2422" t="str">
        <f>"◄ LIGNE "&amp;ROW()</f>
        <v>◄ LIGNE 656</v>
      </c>
      <c r="CG656" s="3">
        <v>1</v>
      </c>
    </row>
    <row r="657" spans="2:85" ht="21" customHeight="1">
      <c r="B657" s="15"/>
      <c r="C657" s="9"/>
      <c r="D657" s="9"/>
      <c r="E657" s="9"/>
      <c r="F657" s="15"/>
      <c r="G657" s="15"/>
      <c r="H657" s="15"/>
      <c r="I657" s="15"/>
      <c r="J657" s="15"/>
      <c r="K657" s="15"/>
      <c r="L657" s="1890"/>
      <c r="M657" s="2055" t="str">
        <f>Q652</f>
        <v>escalopes</v>
      </c>
      <c r="N657" s="2056" t="str">
        <f>Q652</f>
        <v>escalopes</v>
      </c>
      <c r="O657" s="2056" t="str">
        <f>Q652</f>
        <v>escalopes</v>
      </c>
      <c r="P657" s="2056" t="str">
        <f>Q652</f>
        <v>escalopes</v>
      </c>
      <c r="Q657" s="2667"/>
      <c r="R657" s="2428"/>
      <c r="S657" s="2057"/>
      <c r="T657" s="2058">
        <f>P663</f>
        <v>147.6</v>
      </c>
      <c r="U657" s="844"/>
      <c r="CG657" s="3">
        <v>1</v>
      </c>
    </row>
    <row r="658" spans="2:85" ht="21" customHeight="1">
      <c r="B658" s="15"/>
      <c r="C658" s="9"/>
      <c r="D658" s="9"/>
      <c r="E658" s="9"/>
      <c r="F658" s="15"/>
      <c r="G658" s="15"/>
      <c r="H658" s="15"/>
      <c r="I658" s="15"/>
      <c r="J658" s="15"/>
      <c r="K658" s="15"/>
      <c r="L658" s="1890"/>
      <c r="M658" s="2059">
        <f>M656*M655</f>
        <v>225</v>
      </c>
      <c r="N658" s="2060">
        <f>N656*N655</f>
        <v>922.5</v>
      </c>
      <c r="O658" s="2060">
        <f>O656*O655</f>
        <v>220</v>
      </c>
      <c r="P658" s="2060">
        <f>P656*P655</f>
        <v>95</v>
      </c>
      <c r="Q658" s="2690" t="s">
        <v>8507</v>
      </c>
      <c r="R658" s="2429"/>
      <c r="S658" s="2061">
        <f>O656*O655</f>
        <v>220</v>
      </c>
      <c r="T658" s="2062" t="str">
        <f>O657</f>
        <v>escalopes</v>
      </c>
      <c r="CG658" s="3">
        <v>1</v>
      </c>
    </row>
    <row r="659" spans="2:85" ht="21" customHeight="1">
      <c r="B659" s="15"/>
      <c r="C659" s="9"/>
      <c r="D659" s="9"/>
      <c r="E659" s="9"/>
      <c r="F659" s="15"/>
      <c r="G659" s="15"/>
      <c r="H659" s="15"/>
      <c r="I659" s="15"/>
      <c r="J659" s="15"/>
      <c r="K659" s="15"/>
      <c r="L659" s="1890"/>
      <c r="M659" s="2063"/>
      <c r="N659" s="2064">
        <f>IFERROR(SUM(M655:P655),0)</f>
        <v>1995</v>
      </c>
      <c r="O659" s="538" t="s">
        <v>8508</v>
      </c>
      <c r="P659" s="2065"/>
      <c r="Q659" s="2691"/>
      <c r="R659" s="2430"/>
      <c r="S659" s="2066"/>
      <c r="T659" s="2067">
        <f>P664</f>
        <v>26.4</v>
      </c>
      <c r="CG659" s="3">
        <v>1</v>
      </c>
    </row>
    <row r="660" spans="2:85" ht="21" customHeight="1">
      <c r="B660" s="15"/>
      <c r="C660" s="9"/>
      <c r="D660" s="9"/>
      <c r="E660" s="9"/>
      <c r="F660" s="15"/>
      <c r="G660" s="15"/>
      <c r="H660" s="15"/>
      <c r="I660" s="15"/>
      <c r="J660" s="15"/>
      <c r="K660" s="15"/>
      <c r="L660" s="1890"/>
      <c r="M660" s="2068">
        <f>P666</f>
        <v>239.4</v>
      </c>
      <c r="N660" s="2069">
        <f>IFERROR(SUM(#REF!,#REF!,#REF!,#REF!),0)</f>
        <v>0</v>
      </c>
      <c r="O660" s="538" t="str">
        <f>Q652</f>
        <v>escalopes</v>
      </c>
      <c r="P660" s="2070"/>
      <c r="Q660" s="2692" t="s">
        <v>8509</v>
      </c>
      <c r="R660" s="2431"/>
      <c r="S660" s="2071">
        <f>P656*P655</f>
        <v>95</v>
      </c>
      <c r="T660" s="2072" t="str">
        <f>P657</f>
        <v>escalopes</v>
      </c>
      <c r="CG660" s="3">
        <v>1</v>
      </c>
    </row>
    <row r="661" spans="2:85" ht="21" customHeight="1">
      <c r="B661" s="15"/>
      <c r="C661" s="9"/>
      <c r="D661" s="9"/>
      <c r="E661" s="9"/>
      <c r="F661" s="15"/>
      <c r="G661" s="15"/>
      <c r="H661" s="15"/>
      <c r="I661" s="15"/>
      <c r="J661" s="15"/>
      <c r="K661" s="15"/>
      <c r="L661" s="1890"/>
      <c r="M661" s="2073" t="str">
        <f>"Saisissez ①②③④⑤⑥⑦ plus effectifs ligne "&amp;ROW(M655)&amp;" et quantité ligne " &amp; ROW(M656)</f>
        <v>Saisissez ①②③④⑤⑥⑦ plus effectifs ligne 655 et quantité ligne 656</v>
      </c>
      <c r="N661" s="2074"/>
      <c r="O661" s="569"/>
      <c r="P661" s="2075"/>
      <c r="Q661" s="2693"/>
      <c r="R661" s="2432"/>
      <c r="S661" s="2076"/>
      <c r="T661" s="2077">
        <f>P665</f>
        <v>11.4</v>
      </c>
      <c r="CG661" s="3">
        <v>1</v>
      </c>
    </row>
    <row r="662" spans="2:85" ht="21" customHeight="1">
      <c r="B662" s="15"/>
      <c r="C662" s="9"/>
      <c r="D662" s="9"/>
      <c r="E662" s="9"/>
      <c r="F662" s="15"/>
      <c r="G662" s="15"/>
      <c r="H662" s="15"/>
      <c r="I662" s="15"/>
      <c r="J662" s="15"/>
      <c r="K662" s="15"/>
      <c r="L662" s="1890"/>
      <c r="M662" s="2078" t="str">
        <f>IF(OR(Q651="",M658=0),"",INT(M658/Q651) &amp; " " &amp; N652 &amp; " de " &amp; Q651 &amp; " " &amp; Q652 &amp; IF(MOD(M658,Q651)&gt;0," + 1 " &amp; N652 &amp; " de " &amp; TEXT(MOD(M658,Q651),"0.00") &amp; " " &amp; Q652,""))</f>
        <v>9 Gastro 1/1 de 25 escalopes</v>
      </c>
      <c r="N662" s="2079"/>
      <c r="O662" s="2080"/>
      <c r="P662" s="2081">
        <f>(P653*M655)/1000</f>
        <v>54</v>
      </c>
      <c r="Q662" s="2082" t="str">
        <f>IF(OR(P662&lt;=0,Q653&lt;=0),"",_xlfn.LET(_xlpm.n,ROUND(P662/Q653,9),_xlpm.q,INT(_xlpm.n),_xlpm.r,ROUND(P662-_xlpm.q*Q653,9),_xlpm.base,_xlpm.q&amp;" "&amp;N652&amp;" de "&amp;TEXT(Q653,"0.000")&amp;" kg",IF(_xlpm.r&lt;=0.000000001,_xlpm.base,_xlpm.base&amp;" + 1 "&amp;N652&amp;" de "&amp;TEXT(_xlpm.r,"0.000")&amp;" kg")))</f>
        <v>20 Gastro 1/1 de 2.700 kg</v>
      </c>
      <c r="R662" s="2082"/>
      <c r="S662" s="2083"/>
      <c r="T662" s="2084"/>
      <c r="CG662" s="3">
        <v>1</v>
      </c>
    </row>
    <row r="663" spans="2:85" ht="21" customHeight="1">
      <c r="B663" s="15"/>
      <c r="C663" s="9"/>
      <c r="D663" s="9"/>
      <c r="E663" s="9"/>
      <c r="F663" s="15"/>
      <c r="G663" s="15"/>
      <c r="H663" s="15"/>
      <c r="I663" s="15"/>
      <c r="J663" s="15"/>
      <c r="K663" s="15"/>
      <c r="L663" s="1890"/>
      <c r="M663" s="2085" t="str">
        <f>IF(OR(Q651="",N658=0),"",INT(N658/Q651) &amp; " " &amp; N652 &amp; " de " &amp; Q651 &amp; " " &amp; Q652 &amp; IF(MOD(N658,Q651)&gt;0," + 1 " &amp; N652 &amp; " de " &amp; TEXT(MOD(N658,Q651),"0.00") &amp; " " &amp; Q652,""))</f>
        <v>36 Gastro 1/1 de 25 escalopes + 1 Gastro 1/1 de 22.50 escalopes</v>
      </c>
      <c r="N663" s="2086"/>
      <c r="O663" s="2087"/>
      <c r="P663" s="2088">
        <f>(P653*N655)/1000</f>
        <v>147.6</v>
      </c>
      <c r="Q663" s="2089" t="str">
        <f>IF(OR(P663&lt;=0,Q653&lt;=0),"",_xlfn.LET(_xlpm.n,ROUND(P663/Q653,9),_xlpm.q,INT(_xlpm.n),_xlpm.r,ROUND(P663-_xlpm.q*Q653,9),_xlpm.base,_xlpm.q&amp;" "&amp;N652&amp;" de "&amp;TEXT(Q653,"0.000")&amp;" kg",IF(_xlpm.r&lt;=0.000000001,_xlpm.base,_xlpm.base&amp;" + 1 "&amp;N652&amp;" de "&amp;TEXT(_xlpm.r,"0.000")&amp;" kg")))</f>
        <v>54 Gastro 1/1 de 2.700 kg + 1 Gastro 1/1 de 1.800 kg</v>
      </c>
      <c r="R663" s="2089"/>
      <c r="S663" s="2090"/>
      <c r="T663" s="2091"/>
      <c r="CG663" s="3">
        <v>1</v>
      </c>
    </row>
    <row r="664" spans="2:85" ht="21" customHeight="1">
      <c r="B664" s="15"/>
      <c r="C664" s="9"/>
      <c r="D664" s="9"/>
      <c r="E664" s="9"/>
      <c r="F664" s="15"/>
      <c r="G664" s="15"/>
      <c r="H664" s="15"/>
      <c r="I664" s="15"/>
      <c r="J664" s="15"/>
      <c r="K664" s="15"/>
      <c r="L664" s="1890"/>
      <c r="M664" s="2092" t="str">
        <f>IF(OR(Q651="",O658=0),"",INT(O658/Q651) &amp; " " &amp; N652 &amp; " de " &amp; Q651 &amp; " " &amp; Q652 &amp; IF(MOD(O658,Q651)&gt;0," + 1 " &amp; N652 &amp; " de " &amp; TEXT(MOD(O658,Q651),"0.00") &amp; " " &amp; Q652,""))</f>
        <v>8 Gastro 1/1 de 25 escalopes + 1 Gastro 1/1 de 20.00 escalopes</v>
      </c>
      <c r="N664" s="2093"/>
      <c r="O664" s="2094"/>
      <c r="P664" s="2095">
        <f>(P653*O655)/1000</f>
        <v>26.4</v>
      </c>
      <c r="Q664" s="2096" t="str">
        <f>IF(OR(P664&lt;=0,Q653&lt;=0),"",_xlfn.LET(_xlpm.n,ROUND(P664/Q653,9),_xlpm.q,INT(_xlpm.n),_xlpm.r,ROUND(P664-_xlpm.q*Q653,9),_xlpm.base,_xlpm.q&amp;" "&amp;N652&amp;" de "&amp;TEXT(Q653,"0.000")&amp;" kg",IF(_xlpm.r&lt;=0.000000001,_xlpm.base,_xlpm.base&amp;" + 1 "&amp;N652&amp;" de "&amp;TEXT(_xlpm.r,"0.000")&amp;" kg")))</f>
        <v>9 Gastro 1/1 de 2.700 kg + 1 Gastro 1/1 de 2.100 kg</v>
      </c>
      <c r="R664" s="2096"/>
      <c r="S664" s="2097"/>
      <c r="T664" s="2098"/>
      <c r="CG664" s="3">
        <v>1</v>
      </c>
    </row>
    <row r="665" spans="2:85" ht="21" customHeight="1">
      <c r="B665" s="15"/>
      <c r="C665" s="9"/>
      <c r="D665" s="9"/>
      <c r="E665" s="9"/>
      <c r="F665" s="15"/>
      <c r="G665" s="15"/>
      <c r="H665" s="15"/>
      <c r="I665" s="15"/>
      <c r="J665" s="15"/>
      <c r="K665" s="15"/>
      <c r="L665" s="1890"/>
      <c r="M665" s="2099" t="str">
        <f>IF(OR(Q651="",P658=0),"",INT(P658/Q651) &amp; " " &amp; N652 &amp; " de " &amp; Q651 &amp; " " &amp; Q652 &amp; IF(MOD(P658,Q651)&gt;0," + 1 " &amp; N652 &amp; " de " &amp; TEXT(MOD(P658,Q651),"0.00") &amp; " " &amp; Q652,""))</f>
        <v>3 Gastro 1/1 de 25 escalopes + 1 Gastro 1/1 de 20.00 escalopes</v>
      </c>
      <c r="N665" s="2100"/>
      <c r="O665" s="2101"/>
      <c r="P665" s="2102">
        <f>(P653*P655)/1000</f>
        <v>11.4</v>
      </c>
      <c r="Q665" s="2103" t="str">
        <f>IF(OR(P665&lt;=0,Q653&lt;=0),"",_xlfn.LET(_xlpm.n,ROUND(P665/Q653,9),_xlpm.q,INT(_xlpm.n),_xlpm.r,ROUND(P665-_xlpm.q*Q653,9),_xlpm.base,_xlpm.q&amp;" "&amp;N652&amp;" de "&amp;TEXT(Q653,"0.000")&amp;" kg",IF(_xlpm.r&lt;=0.000000001,_xlpm.base,_xlpm.base&amp;" + 1 "&amp;N652&amp;" de "&amp;TEXT(_xlpm.r,"0.000")&amp;" kg")))</f>
        <v>4 Gastro 1/1 de 2.700 kg + 1 Gastro 1/1 de 0.600 kg</v>
      </c>
      <c r="R665" s="2103"/>
      <c r="S665" s="2104"/>
      <c r="T665" s="2105"/>
      <c r="CG665" s="3">
        <v>1</v>
      </c>
    </row>
    <row r="666" spans="2:85" ht="21" customHeight="1">
      <c r="B666" s="15"/>
      <c r="C666" s="9"/>
      <c r="D666" s="9"/>
      <c r="E666" s="9"/>
      <c r="F666" s="15"/>
      <c r="G666" s="15"/>
      <c r="H666" s="15"/>
      <c r="I666" s="15"/>
      <c r="J666" s="15"/>
      <c r="K666" s="15"/>
      <c r="L666" s="1890"/>
      <c r="M666" s="2694" t="str">
        <f>N660&amp;" "&amp;O660&amp;" "&amp;SUM(
   IFERROR(LEFT(M662, FIND(" ", M662) - 1), 0) + IFERROR(IF(FIND("+", M662), MID(M662, FIND("+", M662) + 2, FIND(" ", M662, FIND("+", M662) + 2) - FIND("+", M662) - 2), 0), 0),
   IFERROR(LEFT(M663, FIND(" ", M663) - 1), 0) + IFERROR(IF(FIND("+", M663), MID(M663, FIND("+", M663) + 2, FIND(" ", M663, FIND("+", M663) + 2) - FIND("+", M663) - 2), 0), 0),
   IFERROR(LEFT(M664, FIND(" ", M664) - 1), 0) + IFERROR(IF(FIND("+", M664), MID(M664, FIND("+", M664) + 2, FIND(" ", M664, FIND("+", M664) + 2) - FIND("+", M664) - 2), 0), 0),
   IFERROR(LEFT(M665, FIND(" ", M665) - 1), 0) + IFERROR(IF(FIND("+", M665), MID(M665, FIND("+", M665) + 2, FIND(" ", M665, FIND("+", M665) + 2) - FIND("+", M665) - 2), 0), 0))&amp;" "&amp;N652</f>
        <v>0 escalopes 59 Gastro 1/1</v>
      </c>
      <c r="N666" s="2695"/>
      <c r="O666" s="2696"/>
      <c r="P666" s="2697">
        <f>SUM(P662:P665)</f>
        <v>239.4</v>
      </c>
      <c r="Q666" s="2695" t="str">
        <f>SUM(
   IFERROR(LEFT(Q662, FIND(" ", Q662) - 1), 0) + IFERROR(IF(FIND("+", Q662), MID(Q662, FIND("+", Q662) + 2, FIND(" ", Q662, FIND("+", Q662) + 2) - FIND("+", Q662) - 2), 0), 0),
   IFERROR(LEFT(Q663, FIND(" ", Q663) - 1), 0) + IFERROR(IF(FIND("+", Q663), MID(Q663, FIND("+", Q663) + 2, FIND(" ", Q663, FIND("+", Q663) + 2) - FIND("+", Q663) - 2), 0), 0),
   IFERROR(LEFT(Q664, FIND(" ", Q664) - 1), 0) + IFERROR(IF(FIND("+", Q664), MID(Q664, FIND("+", Q664) + 2, FIND(" ", Q664, FIND("+", Q664) + 2) - FIND("+", Q664) - 2), 0), 0),
   IFERROR(LEFT(Q665, FIND(" ", Q665) - 1), 0) + IFERROR(IF(FIND("+", Q665), MID(Q665, FIND("+", Q665) + 2, FIND(" ", Q665, FIND("+", Q665) + 2) - FIND("+", Q665) - 2), 0), 0))&amp;" "&amp;N652</f>
        <v>90 Gastro 1/1</v>
      </c>
      <c r="R666" s="2695"/>
      <c r="S666" s="2695"/>
      <c r="T666" s="2699"/>
      <c r="CG666" s="3">
        <v>1</v>
      </c>
    </row>
    <row r="667" spans="2:85" ht="21" customHeight="1">
      <c r="B667" s="15"/>
      <c r="C667" s="9"/>
      <c r="D667" s="9"/>
      <c r="E667" s="9"/>
      <c r="F667" s="15"/>
      <c r="G667" s="15"/>
      <c r="H667" s="15"/>
      <c r="I667" s="15"/>
      <c r="J667" s="15"/>
      <c r="K667" s="15"/>
      <c r="L667" s="1944"/>
      <c r="M667" s="2694"/>
      <c r="N667" s="2695"/>
      <c r="O667" s="2696"/>
      <c r="P667" s="2698"/>
      <c r="Q667" s="2700"/>
      <c r="R667" s="2700"/>
      <c r="S667" s="2700"/>
      <c r="T667" s="2701"/>
      <c r="CG667" s="3">
        <v>1</v>
      </c>
    </row>
    <row r="668" spans="2:85" ht="21" customHeight="1" thickBot="1">
      <c r="B668" s="262"/>
      <c r="C668" s="9"/>
      <c r="D668" s="9"/>
      <c r="E668" s="9"/>
      <c r="F668" s="262"/>
      <c r="CG668" s="3">
        <v>1</v>
      </c>
    </row>
    <row r="669" spans="2:85" ht="21" customHeight="1">
      <c r="B669" s="22" t="s">
        <v>11</v>
      </c>
      <c r="C669" s="1759" t="str">
        <f>C675</f>
        <v xml:space="preserve">N NOM DE VOTRE RECETTE | Famille-à-saisir|  </v>
      </c>
      <c r="D669" s="1760">
        <f>D675</f>
        <v>6</v>
      </c>
      <c r="E669" s="1760" t="str">
        <f>E675</f>
        <v>couverts</v>
      </c>
      <c r="F669" s="1761" t="str">
        <f>F675</f>
        <v>Recette mère ► Beignets d'acacia</v>
      </c>
      <c r="G669" s="1762" t="s">
        <v>22</v>
      </c>
      <c r="H669" s="1763" t="s">
        <v>23</v>
      </c>
      <c r="I669" s="1763"/>
      <c r="J669" s="2973" t="s">
        <v>1398</v>
      </c>
      <c r="K669" s="2973"/>
      <c r="L669" s="2973"/>
      <c r="M669" s="2973"/>
      <c r="N669" s="2973"/>
      <c r="O669" s="2973"/>
      <c r="P669" s="2973"/>
      <c r="Q669" s="2539" t="s">
        <v>8452</v>
      </c>
      <c r="R669" s="2539"/>
      <c r="S669" s="2539"/>
      <c r="T669" s="2971" t="str">
        <f>UPPER(LEFT(J669,1))</f>
        <v>N</v>
      </c>
      <c r="Y669" s="2420"/>
      <c r="CG669" s="3">
        <v>1</v>
      </c>
    </row>
    <row r="670" spans="2:85" ht="21" customHeight="1">
      <c r="B670" s="1764" t="s">
        <v>11</v>
      </c>
      <c r="C670" s="1765" t="str">
        <f>C675</f>
        <v xml:space="preserve">N NOM DE VOTRE RECETTE | Famille-à-saisir|  </v>
      </c>
      <c r="D670" s="1766">
        <f>D675</f>
        <v>6</v>
      </c>
      <c r="E670" s="1766" t="str">
        <f>E675</f>
        <v>couverts</v>
      </c>
      <c r="F670" s="1767" t="str">
        <f>F675</f>
        <v>Recette mère ► Beignets d'acacia</v>
      </c>
      <c r="G670" s="1768" t="s">
        <v>29</v>
      </c>
      <c r="H670" s="1769" t="s">
        <v>865</v>
      </c>
      <c r="I670" s="1769"/>
      <c r="J670" s="2925"/>
      <c r="K670" s="2925"/>
      <c r="L670" s="2925"/>
      <c r="M670" s="2925"/>
      <c r="N670" s="2925"/>
      <c r="O670" s="2925"/>
      <c r="P670" s="2925"/>
      <c r="Q670" s="2540"/>
      <c r="R670" s="2540"/>
      <c r="S670" s="2540"/>
      <c r="T670" s="2972"/>
      <c r="Y670" s="2420"/>
      <c r="CG670" s="3">
        <v>1</v>
      </c>
    </row>
    <row r="671" spans="2:85" ht="21" customHeight="1">
      <c r="B671" s="1764" t="s">
        <v>11</v>
      </c>
      <c r="C671" s="34" t="str">
        <f>C675</f>
        <v xml:space="preserve">N NOM DE VOTRE RECETTE | Famille-à-saisir|  </v>
      </c>
      <c r="D671" s="35">
        <f>D675</f>
        <v>6</v>
      </c>
      <c r="E671" s="35" t="str">
        <f>E675</f>
        <v>couverts</v>
      </c>
      <c r="F671" s="36" t="str">
        <f>F675</f>
        <v>Recette mère ► Beignets d'acacia</v>
      </c>
      <c r="G671" s="1770"/>
      <c r="H671" s="1771"/>
      <c r="I671" s="37"/>
      <c r="J671" s="38" t="s">
        <v>32</v>
      </c>
      <c r="K671" s="39" t="s">
        <v>59</v>
      </c>
      <c r="L671" s="9"/>
      <c r="M671" s="39"/>
      <c r="N671" s="39"/>
      <c r="O671" s="39"/>
      <c r="P671" s="40"/>
      <c r="Q671" s="9"/>
      <c r="R671" s="9"/>
      <c r="S671" s="9"/>
      <c r="T671" s="41"/>
      <c r="CG671" s="3">
        <v>1</v>
      </c>
    </row>
    <row r="672" spans="2:85" ht="21" customHeight="1">
      <c r="B672" s="1764" t="s">
        <v>11</v>
      </c>
      <c r="C672" s="34" t="str">
        <f>C675</f>
        <v xml:space="preserve">N NOM DE VOTRE RECETTE | Famille-à-saisir|  </v>
      </c>
      <c r="D672" s="35">
        <f>D675</f>
        <v>6</v>
      </c>
      <c r="E672" s="35" t="str">
        <f>E675</f>
        <v>couverts</v>
      </c>
      <c r="F672" s="36" t="str">
        <f>F675</f>
        <v>Recette mère ► Beignets d'acacia</v>
      </c>
      <c r="G672" s="42" t="s">
        <v>33</v>
      </c>
      <c r="H672" s="43"/>
      <c r="I672" s="43"/>
      <c r="J672" s="44" t="s">
        <v>34</v>
      </c>
      <c r="K672" s="2522" t="str">
        <f>L675&amp;" "&amp;M675&amp;" ► Famille = "&amp;Q669&amp;" ► "&amp;J669&amp;" "&amp;P672&amp;" "&amp;Q672&amp;" "&amp;S672&amp;" "&amp;T672</f>
        <v>Recette mère ► Beignets d'acacia ► Famille = Famille-à-saisir ► NOM DE VOTRE RECETTE  ⓫  Dupliquée pour 50 couverts</v>
      </c>
      <c r="L672" s="2522"/>
      <c r="M672" s="2522"/>
      <c r="N672" s="2522"/>
      <c r="O672" s="2522"/>
      <c r="P672" s="1772"/>
      <c r="Q672" s="1773" t="s">
        <v>36</v>
      </c>
      <c r="R672" s="1773"/>
      <c r="S672" s="158">
        <v>50</v>
      </c>
      <c r="T672" s="47" t="str">
        <f>T674</f>
        <v>couverts</v>
      </c>
      <c r="CG672" s="3">
        <v>1</v>
      </c>
    </row>
    <row r="673" spans="2:85" ht="21" customHeight="1">
      <c r="B673" s="1764" t="s">
        <v>11</v>
      </c>
      <c r="C673" s="34" t="str">
        <f>C675</f>
        <v xml:space="preserve">N NOM DE VOTRE RECETTE | Famille-à-saisir|  </v>
      </c>
      <c r="D673" s="35">
        <f>D675</f>
        <v>6</v>
      </c>
      <c r="E673" s="35" t="str">
        <f>E675</f>
        <v>couverts</v>
      </c>
      <c r="F673" s="36" t="str">
        <f>F675</f>
        <v>Recette mère ► Beignets d'acacia</v>
      </c>
      <c r="G673" s="1774">
        <v>6</v>
      </c>
      <c r="H673" s="1775" t="s">
        <v>37</v>
      </c>
      <c r="I673" s="42"/>
      <c r="J673" s="42"/>
      <c r="K673" s="2522"/>
      <c r="L673" s="2522"/>
      <c r="M673" s="2522"/>
      <c r="N673" s="2522"/>
      <c r="O673" s="2522"/>
      <c r="P673" s="1772"/>
      <c r="Q673" s="931"/>
      <c r="R673" s="931"/>
      <c r="S673" s="53" t="s">
        <v>41</v>
      </c>
      <c r="T673" s="54" t="s">
        <v>42</v>
      </c>
      <c r="CG673" s="3">
        <v>1</v>
      </c>
    </row>
    <row r="674" spans="2:85" ht="21" customHeight="1">
      <c r="B674" s="1764" t="s">
        <v>16</v>
      </c>
      <c r="C674" s="34" t="str">
        <f>C675</f>
        <v xml:space="preserve">N NOM DE VOTRE RECETTE | Famille-à-saisir|  </v>
      </c>
      <c r="D674" s="35">
        <f>D675</f>
        <v>6</v>
      </c>
      <c r="E674" s="35" t="str">
        <f>E675</f>
        <v>couverts</v>
      </c>
      <c r="F674" s="36" t="str">
        <f>F675</f>
        <v>Recette mère ► Beignets d'acacia</v>
      </c>
      <c r="G674" s="59"/>
      <c r="H674" s="1638" t="s">
        <v>8365</v>
      </c>
      <c r="I674" s="2532">
        <f>P691</f>
        <v>0</v>
      </c>
      <c r="J674" s="2532"/>
      <c r="K674" s="1639" t="str" cm="1">
        <f t="array" ref="K674">"1= "&amp;IF(OR(G673&lt;=0,I674=""),"",_xlfn.LET(_xlpm.kg,IF(ISNUMBER(I674),I674,VALEUR(SUBSTITUTE(SUBSTITUTE(SUBSTITUTE(LOWER(I674),"kg",""),",",".")," ",""))),TEXT(ROUND(_xlpm.kg*1000/G673,2),"0.##")&amp;" g"))</f>
        <v>1= 0. g</v>
      </c>
      <c r="L674" s="1640">
        <f>IFERROR(S672/S674,0)</f>
        <v>8.3333333333333339</v>
      </c>
      <c r="M674" s="61"/>
      <c r="N674" s="61"/>
      <c r="O674" s="61"/>
      <c r="Q674" s="1776" t="s">
        <v>52</v>
      </c>
      <c r="R674" s="1776"/>
      <c r="S674" s="172">
        <v>6</v>
      </c>
      <c r="T674" s="1777" t="s">
        <v>37</v>
      </c>
      <c r="CG674" s="3">
        <v>1</v>
      </c>
    </row>
    <row r="675" spans="2:85" ht="21" customHeight="1">
      <c r="B675" s="1778" t="s">
        <v>16</v>
      </c>
      <c r="C675" s="69" t="str">
        <f>G675</f>
        <v xml:space="preserve">N NOM DE VOTRE RECETTE | Famille-à-saisir|  </v>
      </c>
      <c r="D675" s="70">
        <f>G673</f>
        <v>6</v>
      </c>
      <c r="E675" s="69" t="str">
        <f>H673</f>
        <v>couverts</v>
      </c>
      <c r="F675" s="71" t="str">
        <f>L675&amp;" "&amp;M675</f>
        <v>Recette mère ► Beignets d'acacia</v>
      </c>
      <c r="G675" s="72" t="str">
        <f>UPPER(LEFT(J669,1))&amp;" "&amp;J669&amp;" | "&amp;Q669&amp;"| "&amp;L671&amp;" "&amp;M671</f>
        <v xml:space="preserve">N NOM DE VOTRE RECETTE | Famille-à-saisir|  </v>
      </c>
      <c r="H675" s="73" t="s">
        <v>55</v>
      </c>
      <c r="I675" s="2525" t="s">
        <v>56</v>
      </c>
      <c r="J675" s="2525"/>
      <c r="K675" s="2525"/>
      <c r="L675" s="74" t="str">
        <f>IF(ISTEXT(M675),"Recette mère ►",H675)</f>
        <v>Recette mère ►</v>
      </c>
      <c r="M675" s="75" t="s">
        <v>8453</v>
      </c>
      <c r="N675" s="75"/>
      <c r="O675" s="75"/>
      <c r="P675" s="1139"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Q675" s="76"/>
      <c r="R675" s="76"/>
      <c r="S675" s="76"/>
      <c r="T675" s="77"/>
      <c r="CG675" s="3">
        <v>1</v>
      </c>
    </row>
    <row r="676" spans="2:85" ht="21" customHeight="1">
      <c r="B676" s="1779" t="s">
        <v>16</v>
      </c>
      <c r="C676" s="1780" t="str">
        <f>C675</f>
        <v xml:space="preserve">N NOM DE VOTRE RECETTE | Famille-à-saisir|  </v>
      </c>
      <c r="D676" s="1780">
        <f>D675</f>
        <v>6</v>
      </c>
      <c r="E676" s="1780" t="str">
        <f>E675</f>
        <v>couverts</v>
      </c>
      <c r="F676" s="1781" t="str">
        <f>F675</f>
        <v>Recette mère ► Beignets d'acacia</v>
      </c>
      <c r="G676" s="1782" t="s">
        <v>67</v>
      </c>
      <c r="H676" s="1782" t="s">
        <v>68</v>
      </c>
      <c r="I676" s="1782" t="s">
        <v>69</v>
      </c>
      <c r="J676" s="1782" t="s">
        <v>70</v>
      </c>
      <c r="K676" s="82" t="s">
        <v>71</v>
      </c>
      <c r="L676" s="83" t="s">
        <v>72</v>
      </c>
      <c r="M676" s="1783" t="s">
        <v>73</v>
      </c>
      <c r="N676" s="1783" t="s">
        <v>74</v>
      </c>
      <c r="O676" s="1783" t="s">
        <v>75</v>
      </c>
      <c r="P676" s="1783" t="s">
        <v>76</v>
      </c>
      <c r="Q676" s="1783" t="s">
        <v>77</v>
      </c>
      <c r="R676" s="1783"/>
      <c r="S676" s="1783" t="s">
        <v>79</v>
      </c>
      <c r="T676" s="1784" t="s">
        <v>8454</v>
      </c>
      <c r="CG676" s="3">
        <v>1</v>
      </c>
    </row>
    <row r="677" spans="2:85" ht="21" customHeight="1">
      <c r="B677" s="1764" t="s">
        <v>11</v>
      </c>
      <c r="C677" s="34" t="str">
        <f>C675</f>
        <v xml:space="preserve">N NOM DE VOTRE RECETTE | Famille-à-saisir|  </v>
      </c>
      <c r="D677" s="35">
        <f>D675</f>
        <v>6</v>
      </c>
      <c r="E677" s="34" t="str">
        <f>E675</f>
        <v>couverts</v>
      </c>
      <c r="F677" s="36" t="str">
        <f>F675</f>
        <v>Recette mère ► Beignets d'acacia</v>
      </c>
      <c r="G677" s="87" t="s">
        <v>80</v>
      </c>
      <c r="H677" s="88" t="s">
        <v>81</v>
      </c>
      <c r="I677" s="89"/>
      <c r="J677" s="2572" t="s">
        <v>82</v>
      </c>
      <c r="K677" s="2586" t="s">
        <v>83</v>
      </c>
      <c r="L677" s="2587" t="s">
        <v>84</v>
      </c>
      <c r="M677" s="1785" t="s">
        <v>85</v>
      </c>
      <c r="N677" s="1786" t="s">
        <v>51</v>
      </c>
      <c r="O677" s="1787" t="s">
        <v>86</v>
      </c>
      <c r="P677" s="2943" t="s">
        <v>87</v>
      </c>
      <c r="Q677" s="2523" t="s">
        <v>86</v>
      </c>
      <c r="R677" s="2113"/>
      <c r="S677" s="2523" t="s">
        <v>88</v>
      </c>
      <c r="T677" s="2588" t="s">
        <v>89</v>
      </c>
      <c r="CG677" s="3">
        <v>1</v>
      </c>
    </row>
    <row r="678" spans="2:85" ht="21" customHeight="1">
      <c r="B678" s="1764" t="s">
        <v>11</v>
      </c>
      <c r="C678" s="34" t="str">
        <f>C675</f>
        <v xml:space="preserve">N NOM DE VOTRE RECETTE | Famille-à-saisir|  </v>
      </c>
      <c r="D678" s="35">
        <f>D675</f>
        <v>6</v>
      </c>
      <c r="E678" s="34" t="str">
        <f>E675</f>
        <v>couverts</v>
      </c>
      <c r="F678" s="36" t="str">
        <f>F675</f>
        <v>Recette mère ► Beignets d'acacia</v>
      </c>
      <c r="G678" s="94" t="s">
        <v>94</v>
      </c>
      <c r="H678" s="95" t="s">
        <v>95</v>
      </c>
      <c r="I678" s="96" t="s">
        <v>96</v>
      </c>
      <c r="J678" s="2527"/>
      <c r="K678" s="2529"/>
      <c r="L678" s="2531"/>
      <c r="M678" s="1788" t="s">
        <v>97</v>
      </c>
      <c r="N678" s="1789" t="s">
        <v>98</v>
      </c>
      <c r="O678" s="1790">
        <v>1</v>
      </c>
      <c r="P678" s="2944"/>
      <c r="Q678" s="2524"/>
      <c r="R678" s="2112"/>
      <c r="S678" s="2524"/>
      <c r="T678" s="2544"/>
      <c r="CG678" s="3">
        <v>1</v>
      </c>
    </row>
    <row r="679" spans="2:85" ht="21" customHeight="1">
      <c r="B679" s="1764" t="s">
        <v>11</v>
      </c>
      <c r="C679" s="34" t="str">
        <f>C675</f>
        <v xml:space="preserve">N NOM DE VOTRE RECETTE | Famille-à-saisir|  </v>
      </c>
      <c r="D679" s="35">
        <f>D675</f>
        <v>6</v>
      </c>
      <c r="E679" s="34" t="str">
        <f>E675</f>
        <v>couverts</v>
      </c>
      <c r="F679" s="36" t="str">
        <f>F675</f>
        <v>Recette mère ► Beignets d'acacia</v>
      </c>
      <c r="G679" s="100"/>
      <c r="H679" s="120"/>
      <c r="I679" s="1791" t="str">
        <f t="shared" ref="I679:I685" si="52">IF(AND(G679&gt;0,J679&gt;0),"de","")</f>
        <v/>
      </c>
      <c r="J679" s="103"/>
      <c r="K679" s="1792"/>
      <c r="L679" s="143">
        <v>1</v>
      </c>
      <c r="M679" s="1793" t="s">
        <v>8455</v>
      </c>
      <c r="N679" s="1794">
        <f>IF(P691=0,0,(P679/P691)*O678*1000)</f>
        <v>0</v>
      </c>
      <c r="O679" s="1795">
        <f>IF(P691=0, 0, (G679*L679)/(P691*O678))</f>
        <v>0</v>
      </c>
      <c r="P679" s="1796" cm="1">
        <f t="array" ref="P679">IFERROR(_xlfn.LET(_xlpm.k,UPPER(TRIM(K679)),_xlpm.r,_xlfn.XLOOKUP(_xlpm.k,UPPER(TRIM(G692:T692)),G693:T693,_xlfn.XLOOKUP(_xlpm.k,UPPER(TRIM(G694:T694)),G695:T695,0)),_xlpm.r*J679*IF(G679&gt;0,G679,1)),0)</f>
        <v>0</v>
      </c>
      <c r="Q679" s="110">
        <f>IF(OR(ISBLANK(S674),S674=0),0,G679*S672*L679/S674)</f>
        <v>0</v>
      </c>
      <c r="R679" s="2423"/>
      <c r="S679" s="111">
        <f>IF(OR(ISBLANK(S674),S674=0),0,P679*L679*L674)</f>
        <v>0</v>
      </c>
      <c r="T679" s="1797" t="str">
        <f>IF(K679="","",IF(COUNTIF(M692:T692,SUBSTITUTE(TRIM(K679)," (s)",""))+COUNTIF(M694:T694,SUBSTITUTE(TRIM(K679)," (s)",""))&gt;0,IF(ROUND(S679,3)&gt;=1,ROUND(S679,3)&amp;" L",MAX(1,ROUND(S679*100,0))&amp;" cl"),IF(COUNTIF(G692:L692,SUBSTITUTE(TRIM(K679)," (s)",""))+COUNTIF(G694:L694,SUBSTITUTE(TRIM(K679)," (s)",""))&gt;0,IF(ROUND(S679,3)&gt;=1,ROUND(S679,3)&amp;" Kg",MAX(1,ROUND(S679*1000,0))&amp;" g"),"")))</f>
        <v/>
      </c>
      <c r="CG679" s="3">
        <v>1</v>
      </c>
    </row>
    <row r="680" spans="2:85" ht="21" customHeight="1">
      <c r="B680" s="115" t="str">
        <f t="shared" ref="B680:B690" si="53">IF(M680&lt;&gt;"","A","►")</f>
        <v>►</v>
      </c>
      <c r="C680" s="34" t="str">
        <f>C675</f>
        <v xml:space="preserve">N NOM DE VOTRE RECETTE | Famille-à-saisir|  </v>
      </c>
      <c r="D680" s="35">
        <f>D675</f>
        <v>6</v>
      </c>
      <c r="E680" s="34" t="str">
        <f>E675</f>
        <v>couverts</v>
      </c>
      <c r="F680" s="36" t="str">
        <f>F675</f>
        <v>Recette mère ► Beignets d'acacia</v>
      </c>
      <c r="G680" s="100"/>
      <c r="H680" s="120"/>
      <c r="I680" s="102" t="str">
        <f t="shared" si="52"/>
        <v/>
      </c>
      <c r="J680" s="103"/>
      <c r="K680" s="1792"/>
      <c r="L680" s="143">
        <v>1</v>
      </c>
      <c r="M680" s="1793"/>
      <c r="N680" s="1798">
        <f>IF(P691=0,0,(P680/P691)*O678*1000)</f>
        <v>0</v>
      </c>
      <c r="O680" s="1799">
        <f>IF(P691=0, 0, (G680*L680)/(P691*O678))</f>
        <v>0</v>
      </c>
      <c r="P680" s="1796" cm="1">
        <f t="array" ref="P680">IFERROR(_xlfn.LET(_xlpm.k,UPPER(TRIM(K680)),_xlpm.r,_xlfn.XLOOKUP(_xlpm.k,UPPER(TRIM(G692:T692)),G693:T693,_xlfn.XLOOKUP(_xlpm.k,UPPER(TRIM(G694:T694)),G695:T695,0)),_xlpm.r*J680*IF(G680&gt;0,G680,1)),0)</f>
        <v>0</v>
      </c>
      <c r="Q680" s="1800">
        <f>IF(OR(ISBLANK(S674),S674=0),0,G680*S672*L680/S674)</f>
        <v>0</v>
      </c>
      <c r="R680" s="2434"/>
      <c r="S680" s="111">
        <f>IF(OR(ISBLANK(S674),S674=0),0,P680*L680*L674)</f>
        <v>0</v>
      </c>
      <c r="T680" s="1801" t="str">
        <f>IF(K680="","",IF(COUNTIF(M692:T692,SUBSTITUTE(TRIM(K680)," (s)",""))+COUNTIF(M694:T694,SUBSTITUTE(TRIM(K680)," (s)",""))&gt;0,IF(ROUND(S680,3)&gt;=1,ROUND(S680,3)&amp;" L",MAX(1,ROUND(S680*100,0))&amp;" cl"),IF(COUNTIF(G692:L692,SUBSTITUTE(TRIM(K680)," (s)",""))+COUNTIF(G694:L694,SUBSTITUTE(TRIM(K680)," (s)",""))&gt;0,IF(ROUND(S680,3)&gt;=1,ROUND(S680,3)&amp;" Kg",MAX(1,ROUND(S680*1000,0))&amp;" g"),"")))</f>
        <v/>
      </c>
      <c r="CG680" s="3">
        <v>1</v>
      </c>
    </row>
    <row r="681" spans="2:85" ht="21" customHeight="1">
      <c r="B681" s="115" t="str">
        <f t="shared" si="53"/>
        <v>►</v>
      </c>
      <c r="C681" s="34" t="str">
        <f>C675</f>
        <v xml:space="preserve">N NOM DE VOTRE RECETTE | Famille-à-saisir|  </v>
      </c>
      <c r="D681" s="35">
        <f>D675</f>
        <v>6</v>
      </c>
      <c r="E681" s="34" t="str">
        <f>E675</f>
        <v>couverts</v>
      </c>
      <c r="F681" s="36" t="str">
        <f>F675</f>
        <v>Recette mère ► Beignets d'acacia</v>
      </c>
      <c r="G681" s="100"/>
      <c r="H681" s="120"/>
      <c r="I681" s="1791" t="str">
        <f t="shared" si="52"/>
        <v/>
      </c>
      <c r="J681" s="103"/>
      <c r="K681" s="1792"/>
      <c r="L681" s="143">
        <v>1</v>
      </c>
      <c r="M681" s="1793"/>
      <c r="N681" s="1802">
        <f>IF(P691=0,0,(P681/P691)*O678*1000)</f>
        <v>0</v>
      </c>
      <c r="O681" s="1803">
        <f>IF(P691=0, 0, (G681*L681)/(P691*O678))</f>
        <v>0</v>
      </c>
      <c r="P681" s="1796" cm="1">
        <f t="array" ref="P681">IFERROR(_xlfn.LET(_xlpm.k,UPPER(TRIM(K681)),_xlpm.r,_xlfn.XLOOKUP(_xlpm.k,UPPER(TRIM(G692:T692)),G693:T693,_xlfn.XLOOKUP(_xlpm.k,UPPER(TRIM(G694:T694)),G695:T695,0)),_xlpm.r*J681*IF(G681&gt;0,G681,1)),0)</f>
        <v>0</v>
      </c>
      <c r="Q681" s="122">
        <f>IF(OR(ISBLANK(S674),S674=0),0,G681*S672*L681/S674)</f>
        <v>0</v>
      </c>
      <c r="R681" s="2423"/>
      <c r="S681" s="111">
        <f>IF(OR(ISBLANK(S674),S674=0),0,P681*L681*L674)</f>
        <v>0</v>
      </c>
      <c r="T681" s="1804" t="str">
        <f>IF(K681="","",IF(COUNTIF(M692:T692,SUBSTITUTE(TRIM(K681)," (s)",""))+COUNTIF(M694:T694,SUBSTITUTE(TRIM(K681)," (s)",""))&gt;0,IF(ROUND(S681,3)&gt;=1,ROUND(S681,3)&amp;" L",MAX(1,ROUND(S681*100,0))&amp;" cl"),IF(COUNTIF(G692:L692,SUBSTITUTE(TRIM(K681)," (s)",""))+COUNTIF(G694:L694,SUBSTITUTE(TRIM(K681)," (s)",""))&gt;0,IF(ROUND(S681,3)&gt;=1,ROUND(S681,3)&amp;" Kg",MAX(1,ROUND(S681*1000,0))&amp;" g"),"")))</f>
        <v/>
      </c>
      <c r="CG681" s="3">
        <v>1</v>
      </c>
    </row>
    <row r="682" spans="2:85" ht="21" customHeight="1">
      <c r="B682" s="115" t="str">
        <f t="shared" si="53"/>
        <v>►</v>
      </c>
      <c r="C682" s="34" t="str">
        <f>C675</f>
        <v xml:space="preserve">N NOM DE VOTRE RECETTE | Famille-à-saisir|  </v>
      </c>
      <c r="D682" s="35">
        <f>D675</f>
        <v>6</v>
      </c>
      <c r="E682" s="34" t="str">
        <f>E675</f>
        <v>couverts</v>
      </c>
      <c r="F682" s="36" t="str">
        <f>F675</f>
        <v>Recette mère ► Beignets d'acacia</v>
      </c>
      <c r="G682" s="100"/>
      <c r="H682" s="120"/>
      <c r="I682" s="102" t="str">
        <f t="shared" si="52"/>
        <v/>
      </c>
      <c r="J682" s="103"/>
      <c r="K682" s="1792"/>
      <c r="L682" s="143">
        <v>1</v>
      </c>
      <c r="M682" s="1793"/>
      <c r="N682" s="1798">
        <f>IF(P691=0,0,(P682/P691)*O678*1000)</f>
        <v>0</v>
      </c>
      <c r="O682" s="1799">
        <f>IF(P691=0, 0, (G682*L682)/(P691*O678))</f>
        <v>0</v>
      </c>
      <c r="P682" s="1796" cm="1">
        <f t="array" ref="P682">IFERROR(_xlfn.LET(_xlpm.k,UPPER(TRIM(K682)),_xlpm.r,_xlfn.XLOOKUP(_xlpm.k,UPPER(TRIM(G692:T692)),G693:T693,_xlfn.XLOOKUP(_xlpm.k,UPPER(TRIM(G694:T694)),G695:T695,0)),_xlpm.r*J682*IF(G682&gt;0,G682,1)),0)</f>
        <v>0</v>
      </c>
      <c r="Q682" s="1800">
        <f>IF(OR(ISBLANK(S674),S674=0),0,G682*S672*L682/S674)</f>
        <v>0</v>
      </c>
      <c r="R682" s="2434"/>
      <c r="S682" s="111">
        <f>IF(OR(ISBLANK(S674),S674=0),0,P682*L682*L674)</f>
        <v>0</v>
      </c>
      <c r="T682" s="1801" t="str">
        <f>IF(K682="","",IF(COUNTIF(M692:T692,SUBSTITUTE(TRIM(K682)," (s)",""))+COUNTIF(M694:T694,SUBSTITUTE(TRIM(K682)," (s)",""))&gt;0,IF(ROUND(S682,3)&gt;=1,ROUND(S682,3)&amp;" L",MAX(1,ROUND(S682*100,0))&amp;" cl"),IF(COUNTIF(G692:L692,SUBSTITUTE(TRIM(K682)," (s)",""))+COUNTIF(G694:L694,SUBSTITUTE(TRIM(K682)," (s)",""))&gt;0,IF(ROUND(S682,3)&gt;=1,ROUND(S682,3)&amp;" Kg",MAX(1,ROUND(S682*1000,0))&amp;" g"),"")))</f>
        <v/>
      </c>
      <c r="CG682" s="3">
        <v>1</v>
      </c>
    </row>
    <row r="683" spans="2:85" ht="21" customHeight="1">
      <c r="B683" s="115" t="str">
        <f t="shared" si="53"/>
        <v>►</v>
      </c>
      <c r="C683" s="34" t="str">
        <f>C675</f>
        <v xml:space="preserve">N NOM DE VOTRE RECETTE | Famille-à-saisir|  </v>
      </c>
      <c r="D683" s="35">
        <f>D675</f>
        <v>6</v>
      </c>
      <c r="E683" s="34" t="str">
        <f>E675</f>
        <v>couverts</v>
      </c>
      <c r="F683" s="36" t="str">
        <f>F675</f>
        <v>Recette mère ► Beignets d'acacia</v>
      </c>
      <c r="G683" s="100"/>
      <c r="H683" s="120"/>
      <c r="I683" s="1791" t="str">
        <f t="shared" si="52"/>
        <v/>
      </c>
      <c r="J683" s="103"/>
      <c r="K683" s="1792"/>
      <c r="L683" s="143">
        <v>1</v>
      </c>
      <c r="M683" s="1793"/>
      <c r="N683" s="1802">
        <f>IF(P691=0,0,(P683/P691)*O678*1000)</f>
        <v>0</v>
      </c>
      <c r="O683" s="1803">
        <f>IF(P691=0, 0, (G683*L683)/(P691*O678))</f>
        <v>0</v>
      </c>
      <c r="P683" s="1796" cm="1">
        <f t="array" ref="P683">IFERROR(_xlfn.LET(_xlpm.k,UPPER(TRIM(K683)),_xlpm.r,_xlfn.XLOOKUP(_xlpm.k,UPPER(TRIM(G692:T692)),G693:T693,_xlfn.XLOOKUP(_xlpm.k,UPPER(TRIM(G694:T694)),G695:T695,0)),_xlpm.r*J683*IF(G683&gt;0,G683,1)),0)</f>
        <v>0</v>
      </c>
      <c r="Q683" s="122">
        <f>IF(OR(ISBLANK(S674),S674=0),0,G683*S672*L683/S674)</f>
        <v>0</v>
      </c>
      <c r="R683" s="2423"/>
      <c r="S683" s="111">
        <f>IF(OR(ISBLANK(S674),S674=0),0,P683*L683*L674)</f>
        <v>0</v>
      </c>
      <c r="T683" s="1804" t="str">
        <f>IF(K683="","",IF(COUNTIF(M692:T692,SUBSTITUTE(TRIM(K683)," (s)",""))+COUNTIF(M694:T694,SUBSTITUTE(TRIM(K683)," (s)",""))&gt;0,IF(ROUND(S683,3)&gt;=1,ROUND(S683,3)&amp;" L",MAX(1,ROUND(S683*100,0))&amp;" cl"),IF(COUNTIF(G692:L692,SUBSTITUTE(TRIM(K683)," (s)",""))+COUNTIF(G694:L694,SUBSTITUTE(TRIM(K683)," (s)",""))&gt;0,IF(ROUND(S683,3)&gt;=1,ROUND(S683,3)&amp;" Kg",MAX(1,ROUND(S683*1000,0))&amp;" g"),"")))</f>
        <v/>
      </c>
      <c r="CG683" s="3">
        <v>1</v>
      </c>
    </row>
    <row r="684" spans="2:85" ht="21" customHeight="1">
      <c r="B684" s="115" t="str">
        <f t="shared" si="53"/>
        <v>►</v>
      </c>
      <c r="C684" s="34" t="str">
        <f>C675</f>
        <v xml:space="preserve">N NOM DE VOTRE RECETTE | Famille-à-saisir|  </v>
      </c>
      <c r="D684" s="35">
        <f>D675</f>
        <v>6</v>
      </c>
      <c r="E684" s="34" t="str">
        <f>E675</f>
        <v>couverts</v>
      </c>
      <c r="F684" s="36" t="str">
        <f>F675</f>
        <v>Recette mère ► Beignets d'acacia</v>
      </c>
      <c r="G684" s="100"/>
      <c r="H684" s="120"/>
      <c r="I684" s="102" t="str">
        <f t="shared" si="52"/>
        <v/>
      </c>
      <c r="J684" s="103"/>
      <c r="K684" s="1792"/>
      <c r="L684" s="143">
        <v>1</v>
      </c>
      <c r="M684" s="1793"/>
      <c r="N684" s="1798">
        <f>IF(P691=0,0,(P684/P691)*O678*1000)</f>
        <v>0</v>
      </c>
      <c r="O684" s="1799">
        <f>IF(P691=0, 0, (G684*L684)/(P691*O678))</f>
        <v>0</v>
      </c>
      <c r="P684" s="1796" cm="1">
        <f t="array" ref="P684">IFERROR(_xlfn.LET(_xlpm.k,UPPER(TRIM(K684)),_xlpm.r,_xlfn.XLOOKUP(_xlpm.k,UPPER(TRIM(G692:T692)),G693:T693,_xlfn.XLOOKUP(_xlpm.k,UPPER(TRIM(G694:T694)),G695:T695,0)),_xlpm.r*J684*IF(G684&gt;0,G684,1)),0)</f>
        <v>0</v>
      </c>
      <c r="Q684" s="1800">
        <f>IF(OR(ISBLANK(S674),S674=0),0,G684*S672*L684/S674)</f>
        <v>0</v>
      </c>
      <c r="R684" s="2434"/>
      <c r="S684" s="111">
        <f>IF(OR(ISBLANK(S674),S674=0),0,P684*L684*L674)</f>
        <v>0</v>
      </c>
      <c r="T684" s="1801" t="str">
        <f>IF(K684="","",IF(COUNTIF(M692:T692,SUBSTITUTE(TRIM(K684)," (s)",""))+COUNTIF(M694:T694,SUBSTITUTE(TRIM(K684)," (s)",""))&gt;0,IF(ROUND(S684,3)&gt;=1,ROUND(S684,3)&amp;" L",MAX(1,ROUND(S684*100,0))&amp;" cl"),IF(COUNTIF(G692:L692,SUBSTITUTE(TRIM(K684)," (s)",""))+COUNTIF(G694:L694,SUBSTITUTE(TRIM(K684)," (s)",""))&gt;0,IF(ROUND(S684,3)&gt;=1,ROUND(S684,3)&amp;" Kg",MAX(1,ROUND(S684*1000,0))&amp;" g"),"")))</f>
        <v/>
      </c>
      <c r="CG684" s="3">
        <v>1</v>
      </c>
    </row>
    <row r="685" spans="2:85" ht="21" customHeight="1">
      <c r="B685" s="115" t="str">
        <f t="shared" si="53"/>
        <v>►</v>
      </c>
      <c r="C685" s="34" t="str">
        <f>C675</f>
        <v xml:space="preserve">N NOM DE VOTRE RECETTE | Famille-à-saisir|  </v>
      </c>
      <c r="D685" s="35">
        <f>D675</f>
        <v>6</v>
      </c>
      <c r="E685" s="34" t="str">
        <f>E675</f>
        <v>couverts</v>
      </c>
      <c r="F685" s="36" t="str">
        <f>F675</f>
        <v>Recette mère ► Beignets d'acacia</v>
      </c>
      <c r="G685" s="100"/>
      <c r="H685" s="120"/>
      <c r="I685" s="1791" t="str">
        <f t="shared" si="52"/>
        <v/>
      </c>
      <c r="J685" s="103"/>
      <c r="K685" s="1792"/>
      <c r="L685" s="143">
        <v>1</v>
      </c>
      <c r="M685" s="1793"/>
      <c r="N685" s="1802">
        <f>IF(P691=0,0,(P685/P691)*O678*1000)</f>
        <v>0</v>
      </c>
      <c r="O685" s="1803">
        <f>IF(P691=0, 0, (G685*L685)/(P691*O678))</f>
        <v>0</v>
      </c>
      <c r="P685" s="1796" cm="1">
        <f t="array" ref="P685">IFERROR(_xlfn.LET(_xlpm.k,UPPER(TRIM(K685)),_xlpm.r,_xlfn.XLOOKUP(_xlpm.k,UPPER(TRIM(G692:T692)),G693:T693,_xlfn.XLOOKUP(_xlpm.k,UPPER(TRIM(G694:T694)),G695:T695,0)),_xlpm.r*J685*IF(G685&gt;0,G685,1)),0)</f>
        <v>0</v>
      </c>
      <c r="Q685" s="122">
        <f>IF(OR(ISBLANK(S674),S674=0),0,G685*S672*L685/S674)</f>
        <v>0</v>
      </c>
      <c r="R685" s="2423"/>
      <c r="S685" s="111">
        <f>IF(OR(ISBLANK(S674),S674=0),0,P685*L685*L674)</f>
        <v>0</v>
      </c>
      <c r="T685" s="1805" t="str">
        <f>IF(K685="","",IF(COUNTIF(M692:T692,SUBSTITUTE(TRIM(K685)," (s)",""))+COUNTIF(M694:T694,SUBSTITUTE(TRIM(K685)," (s)",""))&gt;0,IF(ROUND(S685,3)&gt;=1,ROUND(S685,3)&amp;" L",MAX(1,ROUND(S685*100,0))&amp;" cl"),IF(COUNTIF(G692:L692,SUBSTITUTE(TRIM(K685)," (s)",""))+COUNTIF(G694:L694,SUBSTITUTE(TRIM(K685)," (s)",""))&gt;0,IF(ROUND(S685,3)&gt;=1,ROUND(S685,3)&amp;" Kg",MAX(1,ROUND(S685*1000,0))&amp;" g"),"")))</f>
        <v/>
      </c>
      <c r="CG685" s="3">
        <v>1</v>
      </c>
    </row>
    <row r="686" spans="2:85" ht="21" customHeight="1">
      <c r="B686" s="115" t="str">
        <f t="shared" si="53"/>
        <v>►</v>
      </c>
      <c r="C686" s="34" t="str">
        <f>C675</f>
        <v xml:space="preserve">N NOM DE VOTRE RECETTE | Famille-à-saisir|  </v>
      </c>
      <c r="D686" s="35">
        <f>D675</f>
        <v>6</v>
      </c>
      <c r="E686" s="34" t="str">
        <f>E675</f>
        <v>couverts</v>
      </c>
      <c r="F686" s="36" t="str">
        <f>F675</f>
        <v>Recette mère ► Beignets d'acacia</v>
      </c>
      <c r="G686" s="100"/>
      <c r="H686" s="120"/>
      <c r="I686" s="102" t="str">
        <f>IF(OR(ISTEXT(G686), G686&lt;=0, J686&lt;=0), "", "de")</f>
        <v/>
      </c>
      <c r="J686" s="103"/>
      <c r="K686" s="141"/>
      <c r="L686" s="143">
        <v>1</v>
      </c>
      <c r="M686" s="1793"/>
      <c r="N686" s="1798">
        <f>IF(P691=0,0,(P686/P691)*O678*1000)</f>
        <v>0</v>
      </c>
      <c r="O686" s="1799">
        <f>IF(P691=0, 0, (G686*L686)/(P691*O678))</f>
        <v>0</v>
      </c>
      <c r="P686" s="1796" cm="1">
        <f t="array" ref="P686">IFERROR(_xlfn.LET(_xlpm.k,UPPER(TRIM(K686)),_xlpm.r,_xlfn.XLOOKUP(_xlpm.k,UPPER(TRIM(G692:T692)),G693:T693,_xlfn.XLOOKUP(_xlpm.k,UPPER(TRIM(G694:T694)),G695:T695,0)),_xlpm.r*J686*IF(G686&gt;0,G686,1)),0)</f>
        <v>0</v>
      </c>
      <c r="Q686" s="1800">
        <f>IF(OR(ISBLANK(S674),S674=0),0,G686*S672*L686/S674)</f>
        <v>0</v>
      </c>
      <c r="R686" s="2434"/>
      <c r="S686" s="111">
        <f>IF(OR(ISBLANK(S674),S674=0),0,P686*L686*L674)</f>
        <v>0</v>
      </c>
      <c r="T686" s="1801" t="str">
        <f>IF(K686="","",IF(COUNTIF(M692:T692,SUBSTITUTE(TRIM(K686)," (s)",""))+COUNTIF(M694:T694,SUBSTITUTE(TRIM(K686)," (s)",""))&gt;0,IF(ROUND(S686,3)&gt;=1,ROUND(S686,3)&amp;" L",MAX(1,ROUND(S686*100,0))&amp;" cl"),IF(COUNTIF(G692:L692,SUBSTITUTE(TRIM(K686)," (s)",""))+COUNTIF(G694:L694,SUBSTITUTE(TRIM(K686)," (s)",""))&gt;0,IF(ROUND(S686,3)&gt;=1,ROUND(S686,3)&amp;" Kg",MAX(1,ROUND(S686*1000,0))&amp;" g"),"")))</f>
        <v/>
      </c>
      <c r="CG686" s="3">
        <v>1</v>
      </c>
    </row>
    <row r="687" spans="2:85" ht="21" customHeight="1">
      <c r="B687" s="115" t="str">
        <f t="shared" si="53"/>
        <v>►</v>
      </c>
      <c r="C687" s="34" t="str">
        <f>C675</f>
        <v xml:space="preserve">N NOM DE VOTRE RECETTE | Famille-à-saisir|  </v>
      </c>
      <c r="D687" s="35">
        <f>D675</f>
        <v>6</v>
      </c>
      <c r="E687" s="34" t="str">
        <f>E675</f>
        <v>couverts</v>
      </c>
      <c r="F687" s="36" t="str">
        <f>F675</f>
        <v>Recette mère ► Beignets d'acacia</v>
      </c>
      <c r="G687" s="100"/>
      <c r="H687" s="120"/>
      <c r="I687" s="102" t="str">
        <f>IF(OR(ISTEXT(G687), G687&lt;=0, J687&lt;=0), "", "de")</f>
        <v/>
      </c>
      <c r="J687" s="103"/>
      <c r="K687" s="141"/>
      <c r="L687" s="143">
        <v>1</v>
      </c>
      <c r="M687" s="1793"/>
      <c r="N687" s="1802">
        <f>IF(P691=0,0,(P687/P691)*O678*1000)</f>
        <v>0</v>
      </c>
      <c r="O687" s="1803">
        <f>IF(P691=0, 0, (G687*L687)/(P691*O678))</f>
        <v>0</v>
      </c>
      <c r="P687" s="1796" cm="1">
        <f t="array" ref="P687">IFERROR(_xlfn.LET(_xlpm.k,UPPER(TRIM(K687)),_xlpm.r,_xlfn.XLOOKUP(_xlpm.k,UPPER(TRIM(G692:T692)),G693:T693,_xlfn.XLOOKUP(_xlpm.k,UPPER(TRIM(G694:T694)),G695:T695,0)),_xlpm.r*J687*IF(G687&gt;0,G687,1)),0)</f>
        <v>0</v>
      </c>
      <c r="Q687" s="122">
        <f>IF(OR(ISBLANK(S674),S674=0),0,G687*S672*L687/S674)</f>
        <v>0</v>
      </c>
      <c r="R687" s="2423"/>
      <c r="S687" s="111">
        <f>IF(OR(ISBLANK(S674),S674=0),0,P687*L687*L674)</f>
        <v>0</v>
      </c>
      <c r="T687" s="1805" t="str">
        <f>IF(K687="","",IF(COUNTIF(M692:T692,SUBSTITUTE(TRIM(K687)," (s)",""))+COUNTIF(M694:T694,SUBSTITUTE(TRIM(K687)," (s)",""))&gt;0,IF(ROUND(S687,3)&gt;=1,ROUND(S687,3)&amp;" L",MAX(1,ROUND(S687*100,0))&amp;" cl"),IF(COUNTIF(G692:L692,SUBSTITUTE(TRIM(K687)," (s)",""))+COUNTIF(G694:L694,SUBSTITUTE(TRIM(K687)," (s)",""))&gt;0,IF(ROUND(S687,3)&gt;=1,ROUND(S687,3)&amp;" Kg",MAX(1,ROUND(S687*1000,0))&amp;" g"),"")))</f>
        <v/>
      </c>
      <c r="CG687" s="3">
        <v>1</v>
      </c>
    </row>
    <row r="688" spans="2:85" ht="21" customHeight="1">
      <c r="B688" s="115" t="str">
        <f t="shared" si="53"/>
        <v>►</v>
      </c>
      <c r="C688" s="34" t="str">
        <f>C675</f>
        <v xml:space="preserve">N NOM DE VOTRE RECETTE | Famille-à-saisir|  </v>
      </c>
      <c r="D688" s="35">
        <f>D675</f>
        <v>6</v>
      </c>
      <c r="E688" s="34" t="str">
        <f>E675</f>
        <v>couverts</v>
      </c>
      <c r="F688" s="36" t="str">
        <f>F675</f>
        <v>Recette mère ► Beignets d'acacia</v>
      </c>
      <c r="G688" s="100"/>
      <c r="H688" s="120"/>
      <c r="I688" s="102" t="str">
        <f>IF(OR(ISTEXT(G688), G688&lt;=0, J688&lt;=0), "", "de")</f>
        <v/>
      </c>
      <c r="J688" s="103"/>
      <c r="K688" s="141"/>
      <c r="L688" s="143">
        <v>1</v>
      </c>
      <c r="M688" s="1793"/>
      <c r="N688" s="1798">
        <f>IF(P691=0,0,(P688/P691)*O678*1000)</f>
        <v>0</v>
      </c>
      <c r="O688" s="1799">
        <f>IF(P691=0, 0, (G688*L688)/(P691*O678))</f>
        <v>0</v>
      </c>
      <c r="P688" s="1796" cm="1">
        <f t="array" ref="P688">IFERROR(_xlfn.LET(_xlpm.k,UPPER(TRIM(K688)),_xlpm.r,_xlfn.XLOOKUP(_xlpm.k,UPPER(TRIM(G692:T692)),G693:T693,_xlfn.XLOOKUP(_xlpm.k,UPPER(TRIM(G694:T694)),G695:T695,0)),_xlpm.r*J688*IF(G688&gt;0,G688,1)),0)</f>
        <v>0</v>
      </c>
      <c r="Q688" s="1800">
        <f>IF(OR(ISBLANK(S674),S674=0),0,G688*S672*L688/S674)</f>
        <v>0</v>
      </c>
      <c r="R688" s="2434"/>
      <c r="S688" s="111">
        <f>IF(OR(ISBLANK(S674),S674=0),0,P688*L688*L674)</f>
        <v>0</v>
      </c>
      <c r="T688" s="1801" t="str">
        <f>IF(K688="","",IF(COUNTIF(M692:T692,SUBSTITUTE(TRIM(K688)," (s)",""))+COUNTIF(M694:T694,SUBSTITUTE(TRIM(K688)," (s)",""))&gt;0,IF(ROUND(S688,3)&gt;=1,ROUND(S688,3)&amp;" L",MAX(1,ROUND(S688*100,0))&amp;" cl"),IF(COUNTIF(G692:L692,SUBSTITUTE(TRIM(K688)," (s)",""))+COUNTIF(G694:L694,SUBSTITUTE(TRIM(K688)," (s)",""))&gt;0,IF(ROUND(S688,3)&gt;=1,ROUND(S688,3)&amp;" Kg",MAX(1,ROUND(S688*1000,0))&amp;" g"),"")))</f>
        <v/>
      </c>
      <c r="CG688" s="3">
        <v>1</v>
      </c>
    </row>
    <row r="689" spans="2:85" ht="21" customHeight="1">
      <c r="B689" s="115" t="str">
        <f t="shared" si="53"/>
        <v>►</v>
      </c>
      <c r="C689" s="34" t="str">
        <f>C675</f>
        <v xml:space="preserve">N NOM DE VOTRE RECETTE | Famille-à-saisir|  </v>
      </c>
      <c r="D689" s="35">
        <f>D675</f>
        <v>6</v>
      </c>
      <c r="E689" s="34" t="str">
        <f>E675</f>
        <v>couverts</v>
      </c>
      <c r="F689" s="36" t="str">
        <f>F675</f>
        <v>Recette mère ► Beignets d'acacia</v>
      </c>
      <c r="G689" s="100"/>
      <c r="H689" s="120"/>
      <c r="I689" s="102" t="str">
        <f>IF(OR(ISTEXT(G689), G689&lt;=0, J689&lt;=0), "", "de")</f>
        <v/>
      </c>
      <c r="J689" s="103"/>
      <c r="K689" s="141"/>
      <c r="L689" s="143">
        <v>1</v>
      </c>
      <c r="M689" s="1793"/>
      <c r="N689" s="1802">
        <f>IF(P691=0,0,(P689/P691)*O678*1000)</f>
        <v>0</v>
      </c>
      <c r="O689" s="1803">
        <f>IF(P691=0, 0, (G689*L689)/(P691*O678))</f>
        <v>0</v>
      </c>
      <c r="P689" s="1796" cm="1">
        <f t="array" ref="P689">IFERROR(_xlfn.LET(_xlpm.k,UPPER(TRIM(K689)),_xlpm.r,_xlfn.XLOOKUP(_xlpm.k,UPPER(TRIM(G692:T692)),G693:T693,_xlfn.XLOOKUP(_xlpm.k,UPPER(TRIM(G694:T694)),G695:T695,0)),_xlpm.r*J689*IF(G689&gt;0,G689,1)),0)</f>
        <v>0</v>
      </c>
      <c r="Q689" s="122">
        <f>IF(OR(ISBLANK(S674),S674=0),0,G689*S672*L689/S674)</f>
        <v>0</v>
      </c>
      <c r="R689" s="2423"/>
      <c r="S689" s="111">
        <f>IF(OR(ISBLANK(S674),S674=0),0,P689*L689*L674)</f>
        <v>0</v>
      </c>
      <c r="T689" s="1805" t="str">
        <f>IF(K689="","",IF(COUNTIF(M692:T692,SUBSTITUTE(TRIM(K689)," (s)",""))+COUNTIF(M694:T694,SUBSTITUTE(TRIM(K689)," (s)",""))&gt;0,IF(ROUND(S689,3)&gt;=1,ROUND(S689,3)&amp;" L",MAX(1,ROUND(S689*100,0))&amp;" cl"),IF(COUNTIF(G692:L692,SUBSTITUTE(TRIM(K689)," (s)",""))+COUNTIF(G694:L694,SUBSTITUTE(TRIM(K689)," (s)",""))&gt;0,IF(ROUND(S689,3)&gt;=1,ROUND(S689,3)&amp;" Kg",MAX(1,ROUND(S689*1000,0))&amp;" g"),"")))</f>
        <v/>
      </c>
      <c r="CG689" s="3">
        <v>1</v>
      </c>
    </row>
    <row r="690" spans="2:85" ht="21" customHeight="1">
      <c r="B690" s="115" t="str">
        <f t="shared" si="53"/>
        <v>►</v>
      </c>
      <c r="C690" s="34" t="str">
        <f>C675</f>
        <v xml:space="preserve">N NOM DE VOTRE RECETTE | Famille-à-saisir|  </v>
      </c>
      <c r="D690" s="35">
        <f>D675</f>
        <v>6</v>
      </c>
      <c r="E690" s="34" t="str">
        <f>E675</f>
        <v>couverts</v>
      </c>
      <c r="F690" s="36" t="str">
        <f>F675</f>
        <v>Recette mère ► Beignets d'acacia</v>
      </c>
      <c r="G690" s="100"/>
      <c r="H690" s="120"/>
      <c r="I690" s="102" t="str">
        <f>IF(OR(ISTEXT(G690), G690&lt;=0, J690&lt;=0), "", "de")</f>
        <v/>
      </c>
      <c r="J690" s="103"/>
      <c r="K690" s="141"/>
      <c r="L690" s="143">
        <v>1</v>
      </c>
      <c r="M690" s="1793"/>
      <c r="N690" s="1798">
        <f>IF(P691=0,0,(P690/P691)*O678*1000)</f>
        <v>0</v>
      </c>
      <c r="O690" s="1799">
        <f>IF(P691=0, 0, (G690*L690)/(P691*O678))</f>
        <v>0</v>
      </c>
      <c r="P690" s="1796" cm="1">
        <f t="array" ref="P690">IFERROR(_xlfn.LET(_xlpm.k,UPPER(TRIM(K690)),_xlpm.r,_xlfn.XLOOKUP(_xlpm.k,UPPER(TRIM(G692:T692)),G693:T693,_xlfn.XLOOKUP(_xlpm.k,UPPER(TRIM(G694:T694)),G695:T695,0)),_xlpm.r*J690*IF(G690&gt;0,G690,1)),0)</f>
        <v>0</v>
      </c>
      <c r="Q690" s="1800">
        <f>IF(OR(ISBLANK(S674),S674=0),0,G690*S672*L690/S674)</f>
        <v>0</v>
      </c>
      <c r="R690" s="2434"/>
      <c r="S690" s="111">
        <f>IF(OR(ISBLANK(S674),S674=0),0,P690*L690*L674)</f>
        <v>0</v>
      </c>
      <c r="T690" s="1801" t="str">
        <f>IF(K690="","",IF(COUNTIF(M692:T692,SUBSTITUTE(TRIM(K690)," (s)",""))+COUNTIF(M694:T694,SUBSTITUTE(TRIM(K690)," (s)",""))&gt;0,IF(ROUND(S690,3)&gt;=1,ROUND(S690,3)&amp;" L",MAX(1,ROUND(S690*100,0))&amp;" cl"),IF(COUNTIF(G692:L692,SUBSTITUTE(TRIM(K690)," (s)",""))+COUNTIF(G694:L694,SUBSTITUTE(TRIM(K690)," (s)",""))&gt;0,IF(ROUND(S690,3)&gt;=1,ROUND(S690,3)&amp;" Kg",MAX(1,ROUND(S690*1000,0))&amp;" g"),"")))</f>
        <v/>
      </c>
      <c r="CG690" s="3">
        <v>1</v>
      </c>
    </row>
    <row r="691" spans="2:85" ht="21" customHeight="1">
      <c r="B691" s="115" t="s">
        <v>11</v>
      </c>
      <c r="C691" s="34" t="str">
        <f>C675</f>
        <v xml:space="preserve">N NOM DE VOTRE RECETTE | Famille-à-saisir|  </v>
      </c>
      <c r="D691" s="35">
        <f>D675</f>
        <v>6</v>
      </c>
      <c r="E691" s="34" t="str">
        <f>E675</f>
        <v>couverts</v>
      </c>
      <c r="F691" s="36" t="str">
        <f>F675</f>
        <v>Recette mère ► Beignets d'acacia</v>
      </c>
      <c r="G691" s="909" t="s">
        <v>140</v>
      </c>
      <c r="H691" s="533"/>
      <c r="I691" s="533"/>
      <c r="J691" s="533"/>
      <c r="K691" s="533"/>
      <c r="L691" s="910"/>
      <c r="M691" s="911"/>
      <c r="N691" s="912"/>
      <c r="O691" s="912"/>
      <c r="P691" s="913">
        <f>SUM(P679:P690)</f>
        <v>0</v>
      </c>
      <c r="Q691" s="914"/>
      <c r="R691" s="914"/>
      <c r="S691" s="914" t="str">
        <f>"Total " &amp; S676&amp;" &gt;"</f>
        <v>Total Col.18 &gt;</v>
      </c>
      <c r="T691" s="915">
        <f>SUM(S679:S690)</f>
        <v>0</v>
      </c>
      <c r="CG691" s="3">
        <v>1</v>
      </c>
    </row>
    <row r="692" spans="2:85" ht="21" customHeight="1">
      <c r="B692" s="115" t="s">
        <v>16</v>
      </c>
      <c r="C692" s="34" t="str">
        <f>C675</f>
        <v xml:space="preserve">N NOM DE VOTRE RECETTE | Famille-à-saisir|  </v>
      </c>
      <c r="D692" s="35">
        <f>D675</f>
        <v>6</v>
      </c>
      <c r="E692" s="34" t="str">
        <f>E675</f>
        <v>couverts</v>
      </c>
      <c r="F692" s="36" t="str">
        <f>F675</f>
        <v>Recette mère ► Beignets d'acacia</v>
      </c>
      <c r="G692" s="160" t="s">
        <v>147</v>
      </c>
      <c r="H692" s="116" t="s">
        <v>102</v>
      </c>
      <c r="I692" s="161" t="s">
        <v>148</v>
      </c>
      <c r="J692" s="162" t="s">
        <v>149</v>
      </c>
      <c r="K692" s="130" t="s">
        <v>150</v>
      </c>
      <c r="L692" s="130" t="s">
        <v>111</v>
      </c>
      <c r="M692" s="104" t="s">
        <v>0</v>
      </c>
      <c r="N692" s="104" t="s">
        <v>99</v>
      </c>
      <c r="O692" s="104" t="s">
        <v>151</v>
      </c>
      <c r="P692" s="104" t="s">
        <v>152</v>
      </c>
      <c r="Q692" s="121" t="s">
        <v>106</v>
      </c>
      <c r="R692" s="121"/>
      <c r="S692" s="121" t="s">
        <v>153</v>
      </c>
      <c r="T692" s="121" t="s">
        <v>154</v>
      </c>
      <c r="CG692" s="3">
        <v>1</v>
      </c>
    </row>
    <row r="693" spans="2:85" ht="21" customHeight="1">
      <c r="B693" s="115" t="s">
        <v>16</v>
      </c>
      <c r="C693" s="34" t="str">
        <f>C675</f>
        <v xml:space="preserve">N NOM DE VOTRE RECETTE | Famille-à-saisir|  </v>
      </c>
      <c r="D693" s="35">
        <f>D675</f>
        <v>6</v>
      </c>
      <c r="E693" s="34" t="str">
        <f>E675</f>
        <v>couverts</v>
      </c>
      <c r="F693" s="36" t="str">
        <f>F675</f>
        <v>Recette mère ► Beignets d'acacia</v>
      </c>
      <c r="G693" s="916">
        <v>1</v>
      </c>
      <c r="H693" s="917">
        <v>1E-3</v>
      </c>
      <c r="I693" s="918">
        <v>0</v>
      </c>
      <c r="J693" s="917">
        <v>0.25</v>
      </c>
      <c r="K693" s="917">
        <v>0.33332999999999996</v>
      </c>
      <c r="L693" s="917">
        <v>0.5</v>
      </c>
      <c r="M693" s="919">
        <v>1</v>
      </c>
      <c r="N693" s="919">
        <v>0.1</v>
      </c>
      <c r="O693" s="919">
        <v>0.01</v>
      </c>
      <c r="P693" s="919">
        <v>1E-3</v>
      </c>
      <c r="Q693" s="919">
        <v>0.5</v>
      </c>
      <c r="R693" s="919"/>
      <c r="S693" s="919">
        <v>0.33300000000000002</v>
      </c>
      <c r="T693" s="919">
        <v>0.2</v>
      </c>
      <c r="CG693" s="3">
        <v>1</v>
      </c>
    </row>
    <row r="694" spans="2:85" ht="21" customHeight="1">
      <c r="B694" s="115" t="s">
        <v>16</v>
      </c>
      <c r="C694" s="34" t="str">
        <f>C675</f>
        <v xml:space="preserve">N NOM DE VOTRE RECETTE | Famille-à-saisir|  </v>
      </c>
      <c r="D694" s="35">
        <f>D675</f>
        <v>6</v>
      </c>
      <c r="E694" s="34" t="str">
        <f>E675</f>
        <v>couverts</v>
      </c>
      <c r="F694" s="36" t="str">
        <f>F675</f>
        <v>Recette mère ► Beignets d'acacia</v>
      </c>
      <c r="G694" s="133" t="s">
        <v>162</v>
      </c>
      <c r="H694" s="133" t="s">
        <v>163</v>
      </c>
      <c r="I694" s="161" t="s">
        <v>148</v>
      </c>
      <c r="J694" s="133" t="s">
        <v>116</v>
      </c>
      <c r="K694" s="133" t="s">
        <v>164</v>
      </c>
      <c r="L694" s="133" t="s">
        <v>165</v>
      </c>
      <c r="M694" s="138" t="s">
        <v>121</v>
      </c>
      <c r="N694" s="173" t="s">
        <v>166</v>
      </c>
      <c r="O694" s="173" t="s">
        <v>167</v>
      </c>
      <c r="P694" s="121" t="s">
        <v>168</v>
      </c>
      <c r="Q694" s="121" t="s">
        <v>169</v>
      </c>
      <c r="R694" s="121"/>
      <c r="S694" s="121" t="s">
        <v>107</v>
      </c>
      <c r="T694" s="934" t="s">
        <v>170</v>
      </c>
      <c r="CG694" s="3">
        <v>1</v>
      </c>
    </row>
    <row r="695" spans="2:85" ht="21" customHeight="1">
      <c r="B695" s="115" t="s">
        <v>16</v>
      </c>
      <c r="C695" s="34" t="str">
        <f>C675</f>
        <v xml:space="preserve">N NOM DE VOTRE RECETTE | Famille-à-saisir|  </v>
      </c>
      <c r="D695" s="35">
        <f>D675</f>
        <v>6</v>
      </c>
      <c r="E695" s="34" t="str">
        <f>E675</f>
        <v>couverts</v>
      </c>
      <c r="F695" s="36" t="str">
        <f>F675</f>
        <v>Recette mère ► Beignets d'acacia</v>
      </c>
      <c r="G695" s="916">
        <v>2.835E-2</v>
      </c>
      <c r="H695" s="917">
        <v>0.13</v>
      </c>
      <c r="I695" s="918">
        <v>0</v>
      </c>
      <c r="J695" s="917">
        <v>0.2</v>
      </c>
      <c r="K695" s="917">
        <v>0.23</v>
      </c>
      <c r="L695" s="917">
        <v>0.22500000000000001</v>
      </c>
      <c r="M695" s="919">
        <v>0.35</v>
      </c>
      <c r="N695" s="919">
        <v>5.0000000000000001E-3</v>
      </c>
      <c r="O695" s="919">
        <v>5.0000000000000001E-3</v>
      </c>
      <c r="P695" s="919">
        <v>1.4999999999999999E-2</v>
      </c>
      <c r="Q695" s="919">
        <v>0.1</v>
      </c>
      <c r="R695" s="919"/>
      <c r="S695" s="919">
        <v>0.22500000000000001</v>
      </c>
      <c r="T695" s="919">
        <v>1E-3</v>
      </c>
      <c r="CG695" s="3">
        <v>1</v>
      </c>
    </row>
    <row r="696" spans="2:85" ht="21" customHeight="1">
      <c r="B696" s="115" t="s">
        <v>16</v>
      </c>
      <c r="C696" s="1806" t="str">
        <f>C675</f>
        <v xml:space="preserve">N NOM DE VOTRE RECETTE | Famille-à-saisir|  </v>
      </c>
      <c r="D696" s="1806">
        <f>D675</f>
        <v>6</v>
      </c>
      <c r="E696" s="1807" t="str">
        <f>E675</f>
        <v>couverts</v>
      </c>
      <c r="F696" s="1808" t="str">
        <f>F675</f>
        <v>Recette mère ► Beignets d'acacia</v>
      </c>
      <c r="G696" s="1809" t="str">
        <f t="shared" ref="G696:L696" si="54">G676</f>
        <v>Col.6</v>
      </c>
      <c r="H696" s="1809" t="str">
        <f t="shared" si="54"/>
        <v>Col.7</v>
      </c>
      <c r="I696" s="1809" t="str">
        <f t="shared" si="54"/>
        <v>Col.8</v>
      </c>
      <c r="J696" s="1809" t="str">
        <f t="shared" si="54"/>
        <v>Col.9</v>
      </c>
      <c r="K696" s="1809" t="str">
        <f t="shared" si="54"/>
        <v>Col.10</v>
      </c>
      <c r="L696" s="1809" t="str">
        <f t="shared" si="54"/>
        <v>Col.11</v>
      </c>
      <c r="M696" s="184" t="s">
        <v>171</v>
      </c>
      <c r="N696" s="1140"/>
      <c r="O696" s="184"/>
      <c r="P696" s="1140"/>
      <c r="Q696" s="1140"/>
      <c r="R696" s="1140"/>
      <c r="S696" s="1140"/>
      <c r="T696" s="1651"/>
      <c r="CG696" s="3">
        <v>1</v>
      </c>
    </row>
    <row r="697" spans="2:85" ht="21" customHeight="1">
      <c r="B697" s="1810" t="s">
        <v>11</v>
      </c>
      <c r="C697" s="1811" t="str">
        <f>C675</f>
        <v xml:space="preserve">N NOM DE VOTRE RECETTE | Famille-à-saisir|  </v>
      </c>
      <c r="D697" s="1684">
        <f>D675</f>
        <v>6</v>
      </c>
      <c r="E697" s="1685" t="str">
        <f>E675</f>
        <v>couverts</v>
      </c>
      <c r="F697" s="1686" t="str">
        <f>F675</f>
        <v>Recette mère ► Beignets d'acacia</v>
      </c>
      <c r="G697" s="1812"/>
      <c r="H697" s="1812"/>
      <c r="I697" s="1812"/>
      <c r="J697" s="1812"/>
      <c r="K697" s="1812"/>
      <c r="L697" s="1813" t="s">
        <v>8456</v>
      </c>
      <c r="M697" s="1814" t="s">
        <v>855</v>
      </c>
      <c r="N697" s="1815"/>
      <c r="O697" s="1815"/>
      <c r="P697" s="607"/>
      <c r="Q697" s="607"/>
      <c r="R697" s="607"/>
      <c r="S697" s="608" t="s">
        <v>172</v>
      </c>
      <c r="T697" s="1816" t="s">
        <v>173</v>
      </c>
      <c r="CG697" s="3">
        <v>1</v>
      </c>
    </row>
    <row r="698" spans="2:85" ht="21" customHeight="1">
      <c r="B698" s="1810" t="s">
        <v>11</v>
      </c>
      <c r="C698" s="190" t="str">
        <f>C675</f>
        <v xml:space="preserve">N NOM DE VOTRE RECETTE | Famille-à-saisir|  </v>
      </c>
      <c r="D698" s="190">
        <f>D675</f>
        <v>6</v>
      </c>
      <c r="E698" s="191" t="str">
        <f>E675</f>
        <v>couverts</v>
      </c>
      <c r="F698" s="192" t="str">
        <f>F675</f>
        <v>Recette mère ► Beignets d'acacia</v>
      </c>
      <c r="G698" s="533"/>
      <c r="H698" s="533"/>
      <c r="I698" s="533"/>
      <c r="J698" s="533"/>
      <c r="K698" s="1817"/>
      <c r="L698" s="1818">
        <v>0</v>
      </c>
      <c r="M698" s="1819" t="s">
        <v>8457</v>
      </c>
      <c r="N698" s="1644"/>
      <c r="O698" s="1644"/>
      <c r="P698" s="9"/>
      <c r="Q698" s="9"/>
      <c r="R698" s="9"/>
      <c r="S698" s="1650" t="s">
        <v>176</v>
      </c>
      <c r="T698" s="1647" t="s">
        <v>173</v>
      </c>
      <c r="CG698" s="3">
        <v>1</v>
      </c>
    </row>
    <row r="699" spans="2:85" ht="21" customHeight="1">
      <c r="B699" s="1820" t="str">
        <f t="shared" ref="B699:B714" si="55">IF(OR(M699&lt;&gt; "",N699&lt;&gt;"",O699&lt;&gt;""),"A", "►")</f>
        <v>►</v>
      </c>
      <c r="C699" s="190" t="str">
        <f>C675</f>
        <v xml:space="preserve">N NOM DE VOTRE RECETTE | Famille-à-saisir|  </v>
      </c>
      <c r="D699" s="190">
        <f>D675</f>
        <v>6</v>
      </c>
      <c r="E699" s="191" t="str">
        <f>E675</f>
        <v>couverts</v>
      </c>
      <c r="F699" s="192" t="str">
        <f>F675</f>
        <v>Recette mère ► Beignets d'acacia</v>
      </c>
      <c r="G699" s="533"/>
      <c r="H699" s="533"/>
      <c r="I699" s="533"/>
      <c r="J699" s="533"/>
      <c r="K699" s="1817"/>
      <c r="L699" s="1821" t="str">
        <f>IF(ISBLANK(M699),"",LARGE(L698:L698,1)+1)</f>
        <v/>
      </c>
      <c r="M699" s="1822"/>
      <c r="N699" s="1822"/>
      <c r="O699" s="1822"/>
      <c r="P699" s="1644"/>
      <c r="Q699" s="1644"/>
      <c r="R699" s="1644"/>
      <c r="S699" s="1644"/>
      <c r="T699" s="1645"/>
      <c r="CG699" s="3">
        <v>1</v>
      </c>
    </row>
    <row r="700" spans="2:85" ht="21" customHeight="1">
      <c r="B700" s="1820" t="str">
        <f t="shared" si="55"/>
        <v>►</v>
      </c>
      <c r="C700" s="190" t="str">
        <f>C675</f>
        <v xml:space="preserve">N NOM DE VOTRE RECETTE | Famille-à-saisir|  </v>
      </c>
      <c r="D700" s="190">
        <f>D675</f>
        <v>6</v>
      </c>
      <c r="E700" s="191" t="str">
        <f>E675</f>
        <v>couverts</v>
      </c>
      <c r="F700" s="192" t="str">
        <f>F675</f>
        <v>Recette mère ► Beignets d'acacia</v>
      </c>
      <c r="G700" s="533"/>
      <c r="H700" s="533"/>
      <c r="I700" s="533"/>
      <c r="J700" s="533"/>
      <c r="K700" s="1817"/>
      <c r="L700" s="1821" t="str">
        <f>IF(ISBLANK(M700),"",LARGE(L698:L699,1)+1)</f>
        <v/>
      </c>
      <c r="M700" s="1822"/>
      <c r="N700" s="1822"/>
      <c r="O700" s="1822"/>
      <c r="P700" s="1644"/>
      <c r="Q700" s="1644"/>
      <c r="R700" s="1644"/>
      <c r="S700" s="1644"/>
      <c r="T700" s="1645"/>
      <c r="CG700" s="3">
        <v>1</v>
      </c>
    </row>
    <row r="701" spans="2:85" ht="21" customHeight="1">
      <c r="B701" s="1820" t="str">
        <f t="shared" si="55"/>
        <v>►</v>
      </c>
      <c r="C701" s="190" t="str">
        <f>C675</f>
        <v xml:space="preserve">N NOM DE VOTRE RECETTE | Famille-à-saisir|  </v>
      </c>
      <c r="D701" s="190">
        <f>D675</f>
        <v>6</v>
      </c>
      <c r="E701" s="191" t="str">
        <f>E675</f>
        <v>couverts</v>
      </c>
      <c r="F701" s="192" t="str">
        <f>F675</f>
        <v>Recette mère ► Beignets d'acacia</v>
      </c>
      <c r="G701" s="533"/>
      <c r="H701" s="533"/>
      <c r="I701" s="533"/>
      <c r="J701" s="533"/>
      <c r="K701" s="1817"/>
      <c r="L701" s="1821" t="str">
        <f>IF(ISBLANK(M701),"",LARGE(L698:L700,1)+1)</f>
        <v/>
      </c>
      <c r="M701" s="1822"/>
      <c r="N701" s="1822"/>
      <c r="O701" s="1822"/>
      <c r="P701" s="1644"/>
      <c r="Q701" s="1644"/>
      <c r="R701" s="1644"/>
      <c r="S701" s="1644"/>
      <c r="T701" s="1645"/>
      <c r="CG701" s="3">
        <v>1</v>
      </c>
    </row>
    <row r="702" spans="2:85" ht="21" customHeight="1">
      <c r="B702" s="1820" t="str">
        <f t="shared" si="55"/>
        <v>►</v>
      </c>
      <c r="C702" s="190" t="str">
        <f>C675</f>
        <v xml:space="preserve">N NOM DE VOTRE RECETTE | Famille-à-saisir|  </v>
      </c>
      <c r="D702" s="190">
        <f>D675</f>
        <v>6</v>
      </c>
      <c r="E702" s="191" t="str">
        <f>E675</f>
        <v>couverts</v>
      </c>
      <c r="F702" s="192" t="str">
        <f>F675</f>
        <v>Recette mère ► Beignets d'acacia</v>
      </c>
      <c r="G702" s="533"/>
      <c r="H702" s="533"/>
      <c r="I702" s="533"/>
      <c r="J702" s="533"/>
      <c r="K702" s="1817"/>
      <c r="L702" s="1821" t="str">
        <f>IF(ISBLANK(M702),"",LARGE(L698:L701,1)+1)</f>
        <v/>
      </c>
      <c r="M702" s="1822"/>
      <c r="N702" s="1822"/>
      <c r="O702" s="1822"/>
      <c r="P702" s="1644"/>
      <c r="Q702" s="1644"/>
      <c r="R702" s="1644"/>
      <c r="S702" s="1644"/>
      <c r="T702" s="1645"/>
      <c r="CG702" s="3">
        <v>1</v>
      </c>
    </row>
    <row r="703" spans="2:85" ht="21" customHeight="1">
      <c r="B703" s="1820" t="str">
        <f t="shared" si="55"/>
        <v>►</v>
      </c>
      <c r="C703" s="190" t="str">
        <f>C675</f>
        <v xml:space="preserve">N NOM DE VOTRE RECETTE | Famille-à-saisir|  </v>
      </c>
      <c r="D703" s="190">
        <f>D675</f>
        <v>6</v>
      </c>
      <c r="E703" s="191" t="str">
        <f>E675</f>
        <v>couverts</v>
      </c>
      <c r="F703" s="192" t="str">
        <f>F675</f>
        <v>Recette mère ► Beignets d'acacia</v>
      </c>
      <c r="G703" s="533"/>
      <c r="H703" s="533"/>
      <c r="I703" s="533"/>
      <c r="J703" s="533"/>
      <c r="K703" s="1817"/>
      <c r="L703" s="1821" t="str">
        <f>IF(ISBLANK(M703),"",LARGE(L698:L702,1)+1)</f>
        <v/>
      </c>
      <c r="M703" s="1822"/>
      <c r="N703" s="1822"/>
      <c r="O703" s="1822"/>
      <c r="P703" s="1644"/>
      <c r="Q703" s="1644"/>
      <c r="R703" s="1644"/>
      <c r="S703" s="1644"/>
      <c r="T703" s="1645"/>
      <c r="CG703" s="3">
        <v>1</v>
      </c>
    </row>
    <row r="704" spans="2:85" ht="21" customHeight="1">
      <c r="B704" s="1820" t="str">
        <f t="shared" si="55"/>
        <v>►</v>
      </c>
      <c r="C704" s="190" t="str">
        <f>C675</f>
        <v xml:space="preserve">N NOM DE VOTRE RECETTE | Famille-à-saisir|  </v>
      </c>
      <c r="D704" s="190">
        <f>D675</f>
        <v>6</v>
      </c>
      <c r="E704" s="191" t="str">
        <f>E675</f>
        <v>couverts</v>
      </c>
      <c r="F704" s="192" t="str">
        <f>F675</f>
        <v>Recette mère ► Beignets d'acacia</v>
      </c>
      <c r="G704" s="533"/>
      <c r="H704" s="533"/>
      <c r="I704" s="533"/>
      <c r="J704" s="533"/>
      <c r="K704" s="1817"/>
      <c r="L704" s="1821" t="str">
        <f>IF(ISBLANK(M704),"",LARGE(L698:L703,1)+1)</f>
        <v/>
      </c>
      <c r="M704" s="1822"/>
      <c r="N704" s="1822"/>
      <c r="O704" s="1822"/>
      <c r="P704" s="1644"/>
      <c r="Q704" s="1644"/>
      <c r="R704" s="1644"/>
      <c r="S704" s="1644"/>
      <c r="T704" s="1645"/>
      <c r="CG704" s="3">
        <v>1</v>
      </c>
    </row>
    <row r="705" spans="2:85" ht="21" customHeight="1">
      <c r="B705" s="1820" t="str">
        <f t="shared" si="55"/>
        <v>►</v>
      </c>
      <c r="C705" s="190" t="str">
        <f>C675</f>
        <v xml:space="preserve">N NOM DE VOTRE RECETTE | Famille-à-saisir|  </v>
      </c>
      <c r="D705" s="190">
        <f>D675</f>
        <v>6</v>
      </c>
      <c r="E705" s="191" t="str">
        <f>E675</f>
        <v>couverts</v>
      </c>
      <c r="F705" s="192" t="str">
        <f>F675</f>
        <v>Recette mère ► Beignets d'acacia</v>
      </c>
      <c r="G705" s="533"/>
      <c r="H705" s="533"/>
      <c r="I705" s="533"/>
      <c r="J705" s="533"/>
      <c r="K705" s="1817"/>
      <c r="L705" s="1821" t="str">
        <f>IF(ISBLANK(M705),"",LARGE(L698:L704,1)+1)</f>
        <v/>
      </c>
      <c r="M705" s="1822"/>
      <c r="N705" s="1822"/>
      <c r="O705" s="1822"/>
      <c r="P705" s="1644"/>
      <c r="Q705" s="1644"/>
      <c r="R705" s="1644"/>
      <c r="S705" s="1644"/>
      <c r="T705" s="1645"/>
      <c r="CG705" s="3">
        <v>1</v>
      </c>
    </row>
    <row r="706" spans="2:85" ht="21" customHeight="1">
      <c r="B706" s="1820" t="str">
        <f t="shared" si="55"/>
        <v>►</v>
      </c>
      <c r="C706" s="190" t="str">
        <f>C675</f>
        <v xml:space="preserve">N NOM DE VOTRE RECETTE | Famille-à-saisir|  </v>
      </c>
      <c r="D706" s="190">
        <f>D675</f>
        <v>6</v>
      </c>
      <c r="E706" s="191" t="str">
        <f>E675</f>
        <v>couverts</v>
      </c>
      <c r="F706" s="192" t="str">
        <f>F675</f>
        <v>Recette mère ► Beignets d'acacia</v>
      </c>
      <c r="G706" s="533"/>
      <c r="H706" s="533"/>
      <c r="I706" s="533"/>
      <c r="J706" s="533"/>
      <c r="K706" s="1817"/>
      <c r="L706" s="1821" t="str">
        <f>IF(ISBLANK(M706),"",LARGE(L698:L705,1)+1)</f>
        <v/>
      </c>
      <c r="M706" s="1822"/>
      <c r="N706" s="1822"/>
      <c r="O706" s="1822"/>
      <c r="P706" s="1644"/>
      <c r="Q706" s="1644"/>
      <c r="R706" s="1644"/>
      <c r="S706" s="1644"/>
      <c r="T706" s="1645"/>
      <c r="CG706" s="3">
        <v>1</v>
      </c>
    </row>
    <row r="707" spans="2:85" ht="21" customHeight="1">
      <c r="B707" s="1820" t="str">
        <f t="shared" si="55"/>
        <v>►</v>
      </c>
      <c r="C707" s="190" t="str">
        <f>C675</f>
        <v xml:space="preserve">N NOM DE VOTRE RECETTE | Famille-à-saisir|  </v>
      </c>
      <c r="D707" s="190">
        <f>D675</f>
        <v>6</v>
      </c>
      <c r="E707" s="191" t="str">
        <f>E675</f>
        <v>couverts</v>
      </c>
      <c r="F707" s="192" t="str">
        <f>F675</f>
        <v>Recette mère ► Beignets d'acacia</v>
      </c>
      <c r="G707" s="533"/>
      <c r="H707" s="533"/>
      <c r="I707" s="533"/>
      <c r="J707" s="533"/>
      <c r="K707" s="1817"/>
      <c r="L707" s="1821" t="str">
        <f>IF(ISBLANK(M707),"",LARGE(L698:L706,1)+1)</f>
        <v/>
      </c>
      <c r="M707" s="1822"/>
      <c r="N707" s="1822"/>
      <c r="O707" s="1822"/>
      <c r="P707" s="1644"/>
      <c r="Q707" s="1644"/>
      <c r="R707" s="1644"/>
      <c r="S707" s="1644"/>
      <c r="T707" s="1645"/>
      <c r="CG707" s="3">
        <v>1</v>
      </c>
    </row>
    <row r="708" spans="2:85" ht="21" customHeight="1">
      <c r="B708" s="1820" t="str">
        <f t="shared" si="55"/>
        <v>►</v>
      </c>
      <c r="C708" s="190" t="str">
        <f>C675</f>
        <v xml:space="preserve">N NOM DE VOTRE RECETTE | Famille-à-saisir|  </v>
      </c>
      <c r="D708" s="190">
        <f>D675</f>
        <v>6</v>
      </c>
      <c r="E708" s="191" t="str">
        <f>E675</f>
        <v>couverts</v>
      </c>
      <c r="F708" s="192" t="str">
        <f>F675</f>
        <v>Recette mère ► Beignets d'acacia</v>
      </c>
      <c r="G708" s="533"/>
      <c r="H708" s="533"/>
      <c r="I708" s="533"/>
      <c r="J708" s="533"/>
      <c r="K708" s="1817"/>
      <c r="L708" s="1821" t="str">
        <f>IF(ISBLANK(M708),"",LARGE(L698:L707,1)+1)</f>
        <v/>
      </c>
      <c r="M708" s="1822"/>
      <c r="N708" s="1822"/>
      <c r="O708" s="1822"/>
      <c r="P708" s="1644"/>
      <c r="Q708" s="1644"/>
      <c r="R708" s="1644"/>
      <c r="S708" s="1644"/>
      <c r="T708" s="1645"/>
      <c r="CG708" s="3">
        <v>1</v>
      </c>
    </row>
    <row r="709" spans="2:85" ht="21" customHeight="1">
      <c r="B709" s="1820" t="str">
        <f t="shared" si="55"/>
        <v>►</v>
      </c>
      <c r="C709" s="190" t="str">
        <f>C675</f>
        <v xml:space="preserve">N NOM DE VOTRE RECETTE | Famille-à-saisir|  </v>
      </c>
      <c r="D709" s="190">
        <f>D675</f>
        <v>6</v>
      </c>
      <c r="E709" s="191" t="str">
        <f>E675</f>
        <v>couverts</v>
      </c>
      <c r="F709" s="192" t="str">
        <f>F675</f>
        <v>Recette mère ► Beignets d'acacia</v>
      </c>
      <c r="G709" s="533"/>
      <c r="H709" s="533"/>
      <c r="I709" s="533"/>
      <c r="J709" s="533"/>
      <c r="K709" s="1817"/>
      <c r="L709" s="1821" t="str">
        <f>IF(ISBLANK(M709),"",LARGE(L698:L708,1)+1)</f>
        <v/>
      </c>
      <c r="M709" s="1822"/>
      <c r="N709" s="1822"/>
      <c r="O709" s="1822"/>
      <c r="P709" s="1644"/>
      <c r="Q709" s="1644"/>
      <c r="R709" s="1644"/>
      <c r="S709" s="1644"/>
      <c r="T709" s="1645"/>
      <c r="CG709" s="3">
        <v>1</v>
      </c>
    </row>
    <row r="710" spans="2:85" ht="21" customHeight="1">
      <c r="B710" s="1820" t="str">
        <f t="shared" si="55"/>
        <v>►</v>
      </c>
      <c r="C710" s="190" t="str">
        <f>C675</f>
        <v xml:space="preserve">N NOM DE VOTRE RECETTE | Famille-à-saisir|  </v>
      </c>
      <c r="D710" s="190">
        <f>D675</f>
        <v>6</v>
      </c>
      <c r="E710" s="191" t="str">
        <f>E675</f>
        <v>couverts</v>
      </c>
      <c r="F710" s="192" t="str">
        <f>F675</f>
        <v>Recette mère ► Beignets d'acacia</v>
      </c>
      <c r="G710" s="533"/>
      <c r="H710" s="533"/>
      <c r="I710" s="533"/>
      <c r="J710" s="533"/>
      <c r="K710" s="1817"/>
      <c r="L710" s="1821" t="str">
        <f>IF(ISBLANK(M710),"",LARGE(L698:L709,1)+1)</f>
        <v/>
      </c>
      <c r="M710" s="1822"/>
      <c r="N710" s="1822"/>
      <c r="O710" s="1822"/>
      <c r="P710" s="1644"/>
      <c r="Q710" s="1644"/>
      <c r="R710" s="1644"/>
      <c r="S710" s="1644"/>
      <c r="T710" s="1645"/>
      <c r="CG710" s="3">
        <v>1</v>
      </c>
    </row>
    <row r="711" spans="2:85" ht="21" customHeight="1">
      <c r="B711" s="1820" t="str">
        <f t="shared" si="55"/>
        <v>►</v>
      </c>
      <c r="C711" s="190" t="str">
        <f>C675</f>
        <v xml:space="preserve">N NOM DE VOTRE RECETTE | Famille-à-saisir|  </v>
      </c>
      <c r="D711" s="190">
        <f>D675</f>
        <v>6</v>
      </c>
      <c r="E711" s="191" t="str">
        <f>E675</f>
        <v>couverts</v>
      </c>
      <c r="F711" s="192" t="str">
        <f>F675</f>
        <v>Recette mère ► Beignets d'acacia</v>
      </c>
      <c r="G711" s="533"/>
      <c r="H711" s="533"/>
      <c r="I711" s="533"/>
      <c r="J711" s="533"/>
      <c r="K711" s="1817"/>
      <c r="L711" s="1821" t="str">
        <f>IF(ISBLANK(M711),"",LARGE(L698:L710,1)+1)</f>
        <v/>
      </c>
      <c r="M711" s="1822"/>
      <c r="N711" s="1822"/>
      <c r="O711" s="1822"/>
      <c r="P711" s="1644"/>
      <c r="Q711" s="1644"/>
      <c r="R711" s="1644"/>
      <c r="S711" s="1644"/>
      <c r="T711" s="1645"/>
      <c r="CG711" s="3">
        <v>1</v>
      </c>
    </row>
    <row r="712" spans="2:85" ht="21" customHeight="1">
      <c r="B712" s="1820" t="str">
        <f t="shared" si="55"/>
        <v>►</v>
      </c>
      <c r="C712" s="190" t="str">
        <f>C675</f>
        <v xml:space="preserve">N NOM DE VOTRE RECETTE | Famille-à-saisir|  </v>
      </c>
      <c r="D712" s="190">
        <f>D675</f>
        <v>6</v>
      </c>
      <c r="E712" s="191" t="str">
        <f>E675</f>
        <v>couverts</v>
      </c>
      <c r="F712" s="192" t="str">
        <f>F675</f>
        <v>Recette mère ► Beignets d'acacia</v>
      </c>
      <c r="G712" s="533"/>
      <c r="H712" s="533"/>
      <c r="I712" s="533"/>
      <c r="J712" s="533"/>
      <c r="K712" s="1817"/>
      <c r="L712" s="1821" t="str">
        <f>IF(ISBLANK(M712),"",LARGE(L698:L711,1)+1)</f>
        <v/>
      </c>
      <c r="M712" s="1822"/>
      <c r="N712" s="1822"/>
      <c r="O712" s="1822"/>
      <c r="P712" s="1644"/>
      <c r="Q712" s="1644"/>
      <c r="R712" s="1644"/>
      <c r="S712" s="1644"/>
      <c r="T712" s="1645"/>
      <c r="CG712" s="3">
        <v>1</v>
      </c>
    </row>
    <row r="713" spans="2:85" ht="21" customHeight="1">
      <c r="B713" s="1820" t="str">
        <f t="shared" si="55"/>
        <v>►</v>
      </c>
      <c r="C713" s="190" t="str">
        <f>C675</f>
        <v xml:space="preserve">N NOM DE VOTRE RECETTE | Famille-à-saisir|  </v>
      </c>
      <c r="D713" s="190">
        <f>D675</f>
        <v>6</v>
      </c>
      <c r="E713" s="191" t="str">
        <f>E675</f>
        <v>couverts</v>
      </c>
      <c r="F713" s="192" t="str">
        <f>F675</f>
        <v>Recette mère ► Beignets d'acacia</v>
      </c>
      <c r="G713" s="533"/>
      <c r="H713" s="533"/>
      <c r="I713" s="533"/>
      <c r="J713" s="533"/>
      <c r="K713" s="1817"/>
      <c r="L713" s="1821" t="str">
        <f>IF(ISBLANK(M713),"",LARGE(L698:L712,1)+1)</f>
        <v/>
      </c>
      <c r="M713" s="1822"/>
      <c r="N713" s="1822"/>
      <c r="O713" s="1822"/>
      <c r="P713" s="1644"/>
      <c r="Q713" s="1644"/>
      <c r="R713" s="1644"/>
      <c r="S713" s="1644"/>
      <c r="T713" s="1645"/>
      <c r="CG713" s="3">
        <v>1</v>
      </c>
    </row>
    <row r="714" spans="2:85" ht="21" customHeight="1">
      <c r="B714" s="1820" t="str">
        <f t="shared" si="55"/>
        <v>►</v>
      </c>
      <c r="C714" s="190" t="str">
        <f>C675</f>
        <v xml:space="preserve">N NOM DE VOTRE RECETTE | Famille-à-saisir|  </v>
      </c>
      <c r="D714" s="190">
        <f>D675</f>
        <v>6</v>
      </c>
      <c r="E714" s="191" t="str">
        <f>E675</f>
        <v>couverts</v>
      </c>
      <c r="F714" s="192" t="str">
        <f>F675</f>
        <v>Recette mère ► Beignets d'acacia</v>
      </c>
      <c r="G714" s="533"/>
      <c r="H714" s="533"/>
      <c r="I714" s="533"/>
      <c r="J714" s="533"/>
      <c r="K714" s="1817"/>
      <c r="L714" s="1823" t="str">
        <f>IF(ISBLANK(M714),"",LARGE(L698:L713,1)+1)</f>
        <v/>
      </c>
      <c r="M714" s="1824"/>
      <c r="N714" s="1824"/>
      <c r="O714" s="1824"/>
      <c r="P714" s="1825"/>
      <c r="Q714" s="1825"/>
      <c r="R714" s="1825"/>
      <c r="S714" s="1825"/>
      <c r="T714" s="1826"/>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s="3">
        <v>1</v>
      </c>
    </row>
    <row r="715" spans="2:85" ht="21" customHeight="1" thickBot="1">
      <c r="B715" s="1820" t="str">
        <f>IF(OR(G715&lt;&gt;"",H715&lt;&gt; "",I715&lt;&gt;"",J715&lt;&gt;""),"A", "►")</f>
        <v>A</v>
      </c>
      <c r="C715" s="190" t="str">
        <f>C675</f>
        <v xml:space="preserve">N NOM DE VOTRE RECETTE | Famille-à-saisir|  </v>
      </c>
      <c r="D715" s="190">
        <f>D675</f>
        <v>6</v>
      </c>
      <c r="E715" s="191" t="str">
        <f>E675</f>
        <v>couverts</v>
      </c>
      <c r="F715" s="192" t="str">
        <f>F675</f>
        <v>Recette mère ► Beignets d'acacia</v>
      </c>
      <c r="G715" s="201"/>
      <c r="H715" s="1827" t="s">
        <v>216</v>
      </c>
      <c r="I715" s="206" t="s">
        <v>1419</v>
      </c>
      <c r="J715" s="206"/>
      <c r="K715" s="206"/>
      <c r="L715" s="206"/>
      <c r="M715" s="206"/>
      <c r="N715" s="206"/>
      <c r="O715" s="206"/>
      <c r="P715" s="206"/>
      <c r="Q715" s="206"/>
      <c r="R715" s="206"/>
      <c r="S715" s="206"/>
      <c r="T715" s="1145"/>
      <c r="CG715" s="3">
        <v>1</v>
      </c>
    </row>
    <row r="716" spans="2:85" ht="21" customHeight="1">
      <c r="B716" s="1820" t="str">
        <f>IF(OR(G716&lt;&gt;"",H716&lt;&gt; "",I716&lt;&gt;"",J716&lt;&gt;""),"A", "►")</f>
        <v>►</v>
      </c>
      <c r="C716" s="190" t="str">
        <f>C675</f>
        <v xml:space="preserve">N NOM DE VOTRE RECETTE | Famille-à-saisir|  </v>
      </c>
      <c r="D716" s="190">
        <f>D675</f>
        <v>6</v>
      </c>
      <c r="E716" s="191" t="str">
        <f>E675</f>
        <v>couverts</v>
      </c>
      <c r="F716" s="192" t="str">
        <f>F675</f>
        <v>Recette mère ► Beignets d'acacia</v>
      </c>
      <c r="G716" s="1828"/>
      <c r="H716" s="1829"/>
      <c r="I716" s="1829"/>
      <c r="J716" s="1829"/>
      <c r="K716" s="1829"/>
      <c r="L716" s="1829"/>
      <c r="M716" s="1830" t="s">
        <v>205</v>
      </c>
      <c r="N716" s="235"/>
      <c r="O716" s="235"/>
      <c r="P716" s="235"/>
      <c r="Q716" s="235"/>
      <c r="R716" s="235"/>
      <c r="S716" s="235"/>
      <c r="T716" s="1146"/>
      <c r="CG716" s="3">
        <v>1</v>
      </c>
    </row>
    <row r="717" spans="2:85" ht="21" customHeight="1">
      <c r="B717" s="1820" t="s">
        <v>16</v>
      </c>
      <c r="C717" s="190" t="str">
        <f>C675</f>
        <v xml:space="preserve">N NOM DE VOTRE RECETTE | Famille-à-saisir|  </v>
      </c>
      <c r="D717" s="190">
        <f>D675</f>
        <v>6</v>
      </c>
      <c r="E717" s="191" t="str">
        <f>E675</f>
        <v>couverts</v>
      </c>
      <c r="F717" s="192" t="str">
        <f>F675</f>
        <v>Recette mère ► Beignets d'acacia</v>
      </c>
      <c r="G717" s="1147"/>
      <c r="H717" s="1147"/>
      <c r="I717" s="1147" t="s">
        <v>209</v>
      </c>
      <c r="J717" s="239" t="s">
        <v>8458</v>
      </c>
      <c r="K717" s="531"/>
      <c r="L717" s="531"/>
      <c r="M717" s="531"/>
      <c r="N717" s="531"/>
      <c r="O717" s="531"/>
      <c r="P717" s="531"/>
      <c r="Q717" s="531"/>
      <c r="R717" s="531"/>
      <c r="S717" s="9"/>
      <c r="T717" s="41"/>
      <c r="CG717" s="3">
        <v>1</v>
      </c>
    </row>
    <row r="718" spans="2:85" ht="21" customHeight="1">
      <c r="B718" s="1831" t="s">
        <v>11</v>
      </c>
      <c r="C718" s="243" t="str">
        <f>C675</f>
        <v xml:space="preserve">N NOM DE VOTRE RECETTE | Famille-à-saisir|  </v>
      </c>
      <c r="D718" s="243">
        <f>D675</f>
        <v>6</v>
      </c>
      <c r="E718" s="244" t="str">
        <f>E675</f>
        <v>couverts</v>
      </c>
      <c r="F718" s="245" t="str">
        <f>F675</f>
        <v>Recette mère ► Beignets d'acacia</v>
      </c>
      <c r="G718" s="246" t="s">
        <v>8459</v>
      </c>
      <c r="H718" s="247"/>
      <c r="I718" s="248"/>
      <c r="J718" s="249"/>
      <c r="K718" s="248"/>
      <c r="L718" s="248"/>
      <c r="M718" s="248"/>
      <c r="N718" s="248"/>
      <c r="O718" s="248"/>
      <c r="P718" s="248"/>
      <c r="Q718" s="248"/>
      <c r="R718" s="248"/>
      <c r="S718" s="248"/>
      <c r="T718" s="604"/>
      <c r="CG718" s="3">
        <v>1</v>
      </c>
    </row>
    <row r="719" spans="2:85" ht="21" customHeight="1" thickBot="1">
      <c r="B719" s="1832" t="s">
        <v>11</v>
      </c>
      <c r="C719" s="1833"/>
      <c r="D719" s="1833"/>
      <c r="E719" s="1833"/>
      <c r="F719" s="1834"/>
      <c r="G719" s="1827" t="s">
        <v>216</v>
      </c>
      <c r="H719" s="1835" t="str">
        <f ca="1">CELL("nomfichier")</f>
        <v>D:\Données\1.UPRT\0-UPRT.fait\1-UPRT.FR-SITE-WEB\ff-fiches-fabrications\ff.fiches.fabrication.2023\ffr.restaurant.2023\[ff.FICHE.TRILINGUE.19.COLONNES.01.12.2025.xlsx]Nota.ES</v>
      </c>
      <c r="I719" s="1836"/>
      <c r="J719" s="1836"/>
      <c r="K719" s="1836"/>
      <c r="L719" s="1836"/>
      <c r="M719" s="1836"/>
      <c r="N719" s="1836"/>
      <c r="O719" s="1836"/>
      <c r="P719" s="1836"/>
      <c r="Q719" s="1836"/>
      <c r="R719" s="1836"/>
      <c r="S719" s="1836"/>
      <c r="T719" s="1837"/>
      <c r="CG719" s="3">
        <v>1</v>
      </c>
    </row>
    <row r="720" spans="2:85" ht="21" customHeight="1">
      <c r="B720" s="115" t="s">
        <v>16</v>
      </c>
      <c r="C720" s="3141"/>
      <c r="D720" s="3142"/>
      <c r="E720" s="3141"/>
      <c r="F720" s="3143"/>
      <c r="G720" s="3144"/>
      <c r="H720" s="3145"/>
      <c r="I720" s="3146"/>
      <c r="J720" s="3147"/>
      <c r="K720" s="3148"/>
      <c r="L720" s="3149"/>
      <c r="M720" s="2109"/>
      <c r="N720" s="3150"/>
      <c r="O720" s="117"/>
      <c r="P720" s="3151"/>
      <c r="Q720" s="3152"/>
      <c r="R720" s="3153"/>
      <c r="S720" s="3154"/>
      <c r="T720" s="119"/>
      <c r="CG720" s="3">
        <v>1</v>
      </c>
    </row>
    <row r="721" spans="1:87" ht="21" customHeight="1">
      <c r="B721" s="115" t="s">
        <v>16</v>
      </c>
      <c r="C721" s="3141"/>
      <c r="D721" s="3142"/>
      <c r="E721" s="3141"/>
      <c r="F721" s="3143"/>
      <c r="G721" s="3144"/>
      <c r="H721" s="3145"/>
      <c r="I721" s="3146"/>
      <c r="J721" s="3147"/>
      <c r="K721" s="3148"/>
      <c r="L721" s="3149"/>
      <c r="M721" s="2109"/>
      <c r="N721" s="3150"/>
      <c r="O721" s="117"/>
      <c r="P721" s="3151"/>
      <c r="Q721" s="3152"/>
      <c r="R721" s="3153"/>
      <c r="S721" s="3154"/>
      <c r="T721" s="119"/>
      <c r="CG721" s="1422" t="s">
        <v>821</v>
      </c>
    </row>
    <row r="722" spans="1:87" ht="15.75" customHeight="1">
      <c r="A722" s="3">
        <v>1</v>
      </c>
      <c r="B722" s="3">
        <v>1</v>
      </c>
      <c r="C722" s="3">
        <v>1</v>
      </c>
      <c r="D722" s="3">
        <v>1</v>
      </c>
      <c r="E722" s="3">
        <v>1</v>
      </c>
      <c r="F722" s="3">
        <v>1</v>
      </c>
      <c r="G722" s="3">
        <v>1</v>
      </c>
      <c r="H722" s="3">
        <v>1</v>
      </c>
      <c r="I722" s="3">
        <v>1</v>
      </c>
      <c r="J722" s="3">
        <v>1</v>
      </c>
      <c r="K722" s="3">
        <v>1</v>
      </c>
      <c r="L722" s="3">
        <v>1</v>
      </c>
      <c r="M722" s="3">
        <v>1</v>
      </c>
      <c r="N722" s="3">
        <v>1</v>
      </c>
      <c r="O722" s="3">
        <v>1</v>
      </c>
      <c r="P722" s="3">
        <v>1</v>
      </c>
      <c r="Q722" s="3">
        <v>1</v>
      </c>
      <c r="R722" s="3"/>
      <c r="S722" s="3">
        <v>1</v>
      </c>
      <c r="T722" s="3">
        <v>1</v>
      </c>
      <c r="U722" s="3">
        <v>1</v>
      </c>
      <c r="V722" s="3">
        <v>1</v>
      </c>
      <c r="W722" s="3">
        <v>1</v>
      </c>
      <c r="X722" s="3">
        <v>1</v>
      </c>
      <c r="Y722" s="3">
        <v>1</v>
      </c>
      <c r="Z722" s="3">
        <v>1</v>
      </c>
      <c r="AA722" s="3">
        <v>1</v>
      </c>
      <c r="AB722" s="3">
        <v>1</v>
      </c>
      <c r="AC722" s="3">
        <v>1</v>
      </c>
      <c r="AD722" s="3">
        <v>1</v>
      </c>
      <c r="AE722" s="3">
        <v>1</v>
      </c>
      <c r="AF722" s="3">
        <v>1</v>
      </c>
      <c r="AG722" s="3">
        <v>1</v>
      </c>
      <c r="AH722" s="3">
        <v>1</v>
      </c>
      <c r="AI722" s="3">
        <v>1</v>
      </c>
      <c r="AJ722" s="3">
        <v>1</v>
      </c>
      <c r="AK722" s="3">
        <v>1</v>
      </c>
      <c r="AL722" s="3">
        <v>1</v>
      </c>
      <c r="AM722" s="3">
        <v>1</v>
      </c>
      <c r="AN722" s="3">
        <v>1</v>
      </c>
      <c r="AO722" s="3">
        <v>1</v>
      </c>
      <c r="AP722" s="3">
        <v>1</v>
      </c>
      <c r="AQ722" s="3">
        <v>1</v>
      </c>
      <c r="AR722" s="3">
        <v>1</v>
      </c>
      <c r="AS722" s="3">
        <v>1</v>
      </c>
      <c r="AT722" s="3">
        <v>1</v>
      </c>
      <c r="AU722" s="3">
        <v>1</v>
      </c>
      <c r="AV722" s="3">
        <v>1</v>
      </c>
      <c r="AW722" s="3">
        <v>1</v>
      </c>
      <c r="AX722" s="3">
        <v>1</v>
      </c>
      <c r="AY722" s="3">
        <v>1</v>
      </c>
      <c r="AZ722" s="3">
        <v>1</v>
      </c>
      <c r="BA722" s="3">
        <v>1</v>
      </c>
      <c r="BB722" s="3">
        <v>1</v>
      </c>
      <c r="BC722" s="3">
        <v>1</v>
      </c>
      <c r="BD722" s="3">
        <v>1</v>
      </c>
      <c r="BE722" s="3">
        <v>1</v>
      </c>
      <c r="BF722" s="3">
        <v>1</v>
      </c>
      <c r="BG722" s="3">
        <v>1</v>
      </c>
      <c r="BH722" s="3">
        <v>1</v>
      </c>
      <c r="BI722" s="3">
        <v>1</v>
      </c>
      <c r="BJ722" s="3">
        <v>1</v>
      </c>
      <c r="BK722" s="3">
        <v>1</v>
      </c>
      <c r="BL722" s="3">
        <v>1</v>
      </c>
      <c r="BM722" s="3">
        <v>1</v>
      </c>
      <c r="BN722" s="3">
        <v>1</v>
      </c>
      <c r="BO722" s="3">
        <v>1</v>
      </c>
      <c r="BP722" s="3">
        <v>1</v>
      </c>
      <c r="BQ722" s="3">
        <v>1</v>
      </c>
      <c r="BR722" s="3">
        <v>1</v>
      </c>
      <c r="BS722" s="3">
        <v>1</v>
      </c>
      <c r="BT722" s="3">
        <v>1</v>
      </c>
      <c r="BU722" s="3">
        <v>1</v>
      </c>
      <c r="BV722" s="3">
        <v>1</v>
      </c>
      <c r="BW722" s="3">
        <v>1</v>
      </c>
      <c r="BX722" s="3">
        <v>1</v>
      </c>
      <c r="BY722" s="3">
        <v>1</v>
      </c>
      <c r="BZ722" s="3">
        <v>1</v>
      </c>
      <c r="CA722" s="3">
        <v>1</v>
      </c>
      <c r="CB722" s="3">
        <v>1</v>
      </c>
      <c r="CC722" s="3">
        <v>1</v>
      </c>
      <c r="CD722" s="3">
        <v>1</v>
      </c>
      <c r="CE722" s="3">
        <v>1</v>
      </c>
      <c r="CF722" s="3">
        <v>1</v>
      </c>
      <c r="CG722" s="1" t="str">
        <f>ADDRESS(ROW(),COLUMN(),4)</f>
        <v>CG722</v>
      </c>
      <c r="CH722" s="702"/>
      <c r="CI722" s="703" t="str">
        <f>ADDRESS(ROW(),COLUMN(),4)</f>
        <v>CI722</v>
      </c>
    </row>
  </sheetData>
  <mergeCells count="591">
    <mergeCell ref="P677:P678"/>
    <mergeCell ref="Q677:Q678"/>
    <mergeCell ref="S677:S678"/>
    <mergeCell ref="T677:T678"/>
    <mergeCell ref="K672:O673"/>
    <mergeCell ref="I674:J674"/>
    <mergeCell ref="I675:K675"/>
    <mergeCell ref="J677:J678"/>
    <mergeCell ref="K677:K678"/>
    <mergeCell ref="L677:L678"/>
    <mergeCell ref="M666:O667"/>
    <mergeCell ref="P666:P667"/>
    <mergeCell ref="Q666:T667"/>
    <mergeCell ref="J669:P670"/>
    <mergeCell ref="Q669:S670"/>
    <mergeCell ref="T669:T670"/>
    <mergeCell ref="S579:T580"/>
    <mergeCell ref="Q654:Q655"/>
    <mergeCell ref="Q656:Q657"/>
    <mergeCell ref="Q658:Q659"/>
    <mergeCell ref="Q660:Q661"/>
    <mergeCell ref="M578:M579"/>
    <mergeCell ref="M443:T445"/>
    <mergeCell ref="M448:T451"/>
    <mergeCell ref="M518:M519"/>
    <mergeCell ref="O518:O519"/>
    <mergeCell ref="P518:P519"/>
    <mergeCell ref="Q518:Q519"/>
    <mergeCell ref="R518:R519"/>
    <mergeCell ref="P339:P340"/>
    <mergeCell ref="Q339:Q340"/>
    <mergeCell ref="S339:S340"/>
    <mergeCell ref="T339:T340"/>
    <mergeCell ref="P415:T416"/>
    <mergeCell ref="P419:T420"/>
    <mergeCell ref="I336:J336"/>
    <mergeCell ref="I337:K337"/>
    <mergeCell ref="J339:J340"/>
    <mergeCell ref="K339:K340"/>
    <mergeCell ref="L339:L340"/>
    <mergeCell ref="AI306:AO307"/>
    <mergeCell ref="AI310:AO313"/>
    <mergeCell ref="T331:T332"/>
    <mergeCell ref="Z331:AG331"/>
    <mergeCell ref="Z332:Z333"/>
    <mergeCell ref="AA332:AG333"/>
    <mergeCell ref="R331:S332"/>
    <mergeCell ref="R339:R340"/>
    <mergeCell ref="K334:P335"/>
    <mergeCell ref="R279:S280"/>
    <mergeCell ref="P287:P288"/>
    <mergeCell ref="Q287:Q288"/>
    <mergeCell ref="S287:S288"/>
    <mergeCell ref="T287:T288"/>
    <mergeCell ref="AI292:AJ293"/>
    <mergeCell ref="AK292:AL293"/>
    <mergeCell ref="I284:J284"/>
    <mergeCell ref="I285:K285"/>
    <mergeCell ref="J287:J288"/>
    <mergeCell ref="K287:K288"/>
    <mergeCell ref="L287:L288"/>
    <mergeCell ref="AJ277:AM278"/>
    <mergeCell ref="T279:T280"/>
    <mergeCell ref="Z279:AG279"/>
    <mergeCell ref="Z280:Z281"/>
    <mergeCell ref="AA280:AG281"/>
    <mergeCell ref="AL235:AL241"/>
    <mergeCell ref="AM235:AM242"/>
    <mergeCell ref="AI245:AO246"/>
    <mergeCell ref="AJ267:AM267"/>
    <mergeCell ref="AL269:AM269"/>
    <mergeCell ref="AJ270:AK270"/>
    <mergeCell ref="T235:T236"/>
    <mergeCell ref="AJ235:AJ242"/>
    <mergeCell ref="AK235:AK241"/>
    <mergeCell ref="I233:K233"/>
    <mergeCell ref="J235:J236"/>
    <mergeCell ref="K235:K236"/>
    <mergeCell ref="L235:L236"/>
    <mergeCell ref="T227:T228"/>
    <mergeCell ref="AJ273:AM274"/>
    <mergeCell ref="R227:S228"/>
    <mergeCell ref="Z227:AG227"/>
    <mergeCell ref="Z228:Z229"/>
    <mergeCell ref="AA228:AG229"/>
    <mergeCell ref="P235:P236"/>
    <mergeCell ref="Q235:Q236"/>
    <mergeCell ref="S235:S236"/>
    <mergeCell ref="T183:T184"/>
    <mergeCell ref="AI184:AI190"/>
    <mergeCell ref="AI193:AO194"/>
    <mergeCell ref="AA202:AG209"/>
    <mergeCell ref="AL202:AL203"/>
    <mergeCell ref="AI179:AO181"/>
    <mergeCell ref="I180:J180"/>
    <mergeCell ref="I181:K181"/>
    <mergeCell ref="J183:J184"/>
    <mergeCell ref="K183:K184"/>
    <mergeCell ref="L183:L184"/>
    <mergeCell ref="P183:P184"/>
    <mergeCell ref="Q183:Q184"/>
    <mergeCell ref="BL164:BM165"/>
    <mergeCell ref="BL167:BM168"/>
    <mergeCell ref="BL170:BM171"/>
    <mergeCell ref="AJ172:AO172"/>
    <mergeCell ref="BL173:BM174"/>
    <mergeCell ref="T175:T176"/>
    <mergeCell ref="Z175:AG175"/>
    <mergeCell ref="Z176:Z177"/>
    <mergeCell ref="AA176:AG177"/>
    <mergeCell ref="BI146:BJ147"/>
    <mergeCell ref="BL146:BM147"/>
    <mergeCell ref="BL149:BM150"/>
    <mergeCell ref="BL152:BM153"/>
    <mergeCell ref="BL155:BM156"/>
    <mergeCell ref="AI158:AI161"/>
    <mergeCell ref="BL158:BM159"/>
    <mergeCell ref="BL161:BM162"/>
    <mergeCell ref="BI137:BJ138"/>
    <mergeCell ref="BL137:BM138"/>
    <mergeCell ref="BI140:BJ141"/>
    <mergeCell ref="BL140:BM141"/>
    <mergeCell ref="BI143:BJ144"/>
    <mergeCell ref="BL143:BM144"/>
    <mergeCell ref="T131:T132"/>
    <mergeCell ref="BI131:BJ132"/>
    <mergeCell ref="BL131:BM132"/>
    <mergeCell ref="BI134:BJ135"/>
    <mergeCell ref="BL134:BM135"/>
    <mergeCell ref="I128:J128"/>
    <mergeCell ref="BI128:BJ129"/>
    <mergeCell ref="BL128:BM129"/>
    <mergeCell ref="I129:K129"/>
    <mergeCell ref="J131:J132"/>
    <mergeCell ref="K131:K132"/>
    <mergeCell ref="L131:L132"/>
    <mergeCell ref="P131:P132"/>
    <mergeCell ref="Q131:Q132"/>
    <mergeCell ref="T123:T124"/>
    <mergeCell ref="Z123:AG123"/>
    <mergeCell ref="Z124:Z125"/>
    <mergeCell ref="AA124:AG125"/>
    <mergeCell ref="AT119:AU120"/>
    <mergeCell ref="BI119:BJ120"/>
    <mergeCell ref="BL119:BM120"/>
    <mergeCell ref="AI122:AI129"/>
    <mergeCell ref="AT122:AU123"/>
    <mergeCell ref="BI122:BJ123"/>
    <mergeCell ref="BL122:BM123"/>
    <mergeCell ref="AT125:AU126"/>
    <mergeCell ref="BI125:BJ126"/>
    <mergeCell ref="BL125:BM126"/>
    <mergeCell ref="AT113:AU114"/>
    <mergeCell ref="AZ113:BA114"/>
    <mergeCell ref="BI113:BJ114"/>
    <mergeCell ref="BL113:BM114"/>
    <mergeCell ref="AT116:AU117"/>
    <mergeCell ref="BI116:BJ117"/>
    <mergeCell ref="BL116:BM117"/>
    <mergeCell ref="BI107:BJ108"/>
    <mergeCell ref="BL107:BM108"/>
    <mergeCell ref="AT110:AU111"/>
    <mergeCell ref="AW110:AX111"/>
    <mergeCell ref="AZ110:BA111"/>
    <mergeCell ref="BI110:BJ111"/>
    <mergeCell ref="BL110:BM111"/>
    <mergeCell ref="AJ107:AK107"/>
    <mergeCell ref="AL107:AM107"/>
    <mergeCell ref="AQ107:AR108"/>
    <mergeCell ref="AT107:AU108"/>
    <mergeCell ref="AW107:AX108"/>
    <mergeCell ref="AZ107:BA108"/>
    <mergeCell ref="AQ104:AR105"/>
    <mergeCell ref="AT104:AU105"/>
    <mergeCell ref="AW104:AX105"/>
    <mergeCell ref="AZ104:BA105"/>
    <mergeCell ref="BI104:BJ105"/>
    <mergeCell ref="BL104:BM105"/>
    <mergeCell ref="AQ101:AR102"/>
    <mergeCell ref="AT101:AU102"/>
    <mergeCell ref="AW101:AX102"/>
    <mergeCell ref="AZ101:BA102"/>
    <mergeCell ref="BI101:BJ102"/>
    <mergeCell ref="BL101:BM102"/>
    <mergeCell ref="BI95:BJ96"/>
    <mergeCell ref="BL95:BM96"/>
    <mergeCell ref="AQ98:AR99"/>
    <mergeCell ref="AT98:AU99"/>
    <mergeCell ref="AW98:AX99"/>
    <mergeCell ref="AZ98:BA99"/>
    <mergeCell ref="BI98:BJ99"/>
    <mergeCell ref="BL98:BM99"/>
    <mergeCell ref="AL93:AL94"/>
    <mergeCell ref="AM93:AM94"/>
    <mergeCell ref="AQ95:AR96"/>
    <mergeCell ref="AT95:AU96"/>
    <mergeCell ref="AW95:AX96"/>
    <mergeCell ref="AZ95:BA96"/>
    <mergeCell ref="BL89:BM90"/>
    <mergeCell ref="AQ92:AR93"/>
    <mergeCell ref="AT92:AU93"/>
    <mergeCell ref="AW92:AX93"/>
    <mergeCell ref="AZ92:BA93"/>
    <mergeCell ref="BI92:BJ93"/>
    <mergeCell ref="BL92:BM93"/>
    <mergeCell ref="AQ89:AR90"/>
    <mergeCell ref="AT89:AU90"/>
    <mergeCell ref="AW89:AX90"/>
    <mergeCell ref="AZ89:BA90"/>
    <mergeCell ref="BF89:BG90"/>
    <mergeCell ref="BI89:BJ90"/>
    <mergeCell ref="BU83:BV84"/>
    <mergeCell ref="AQ86:AR87"/>
    <mergeCell ref="AT86:AU87"/>
    <mergeCell ref="AW86:AX87"/>
    <mergeCell ref="AZ86:BA87"/>
    <mergeCell ref="BF86:BG87"/>
    <mergeCell ref="BI86:BJ87"/>
    <mergeCell ref="BL86:BM87"/>
    <mergeCell ref="AZ83:BA84"/>
    <mergeCell ref="BF83:BG84"/>
    <mergeCell ref="BI83:BJ84"/>
    <mergeCell ref="BL83:BM84"/>
    <mergeCell ref="BO83:BP84"/>
    <mergeCell ref="BR83:BS84"/>
    <mergeCell ref="AJ82:AL83"/>
    <mergeCell ref="AM82:AM83"/>
    <mergeCell ref="AN82:AO83"/>
    <mergeCell ref="AQ83:AR84"/>
    <mergeCell ref="AT83:AU84"/>
    <mergeCell ref="AW83:AX84"/>
    <mergeCell ref="AQ80:AR81"/>
    <mergeCell ref="AT80:AU81"/>
    <mergeCell ref="AW80:AX81"/>
    <mergeCell ref="BU77:BV78"/>
    <mergeCell ref="J79:J80"/>
    <mergeCell ref="K79:K80"/>
    <mergeCell ref="L79:L80"/>
    <mergeCell ref="P79:P80"/>
    <mergeCell ref="Q79:Q80"/>
    <mergeCell ref="S79:S80"/>
    <mergeCell ref="T79:T80"/>
    <mergeCell ref="BL80:BM81"/>
    <mergeCell ref="BO80:BP81"/>
    <mergeCell ref="BR80:BS81"/>
    <mergeCell ref="BU80:BV81"/>
    <mergeCell ref="AZ80:BA81"/>
    <mergeCell ref="BF80:BG81"/>
    <mergeCell ref="BI80:BJ81"/>
    <mergeCell ref="AQ77:AR78"/>
    <mergeCell ref="AT77:AU78"/>
    <mergeCell ref="AW77:AX78"/>
    <mergeCell ref="AZ77:BA78"/>
    <mergeCell ref="BF77:BG78"/>
    <mergeCell ref="BI77:BJ78"/>
    <mergeCell ref="BL77:BM78"/>
    <mergeCell ref="BO77:BP78"/>
    <mergeCell ref="BR77:BS78"/>
    <mergeCell ref="BO71:BP72"/>
    <mergeCell ref="BR71:BS72"/>
    <mergeCell ref="BU71:BV72"/>
    <mergeCell ref="Z72:Z73"/>
    <mergeCell ref="AA72:AG73"/>
    <mergeCell ref="AM74:AO76"/>
    <mergeCell ref="AQ74:AR75"/>
    <mergeCell ref="AT74:AU75"/>
    <mergeCell ref="AW74:AX75"/>
    <mergeCell ref="AT71:AU72"/>
    <mergeCell ref="AW71:AX72"/>
    <mergeCell ref="AZ71:BA72"/>
    <mergeCell ref="BF71:BG72"/>
    <mergeCell ref="BI71:BJ72"/>
    <mergeCell ref="BL71:BM72"/>
    <mergeCell ref="BU74:BV75"/>
    <mergeCell ref="AZ74:BA75"/>
    <mergeCell ref="BF74:BG75"/>
    <mergeCell ref="BI74:BJ75"/>
    <mergeCell ref="BL74:BM75"/>
    <mergeCell ref="BO74:BP75"/>
    <mergeCell ref="BR74:BS75"/>
    <mergeCell ref="T71:T72"/>
    <mergeCell ref="Z71:AG71"/>
    <mergeCell ref="AQ71:AR72"/>
    <mergeCell ref="AQ68:AR69"/>
    <mergeCell ref="AT68:AU69"/>
    <mergeCell ref="AW68:AX69"/>
    <mergeCell ref="AZ68:BA69"/>
    <mergeCell ref="BC68:BD69"/>
    <mergeCell ref="R71:S72"/>
    <mergeCell ref="BO65:BP66"/>
    <mergeCell ref="BR65:BS66"/>
    <mergeCell ref="BU65:BV66"/>
    <mergeCell ref="AK66:AK67"/>
    <mergeCell ref="AL66:AL67"/>
    <mergeCell ref="AM66:AM67"/>
    <mergeCell ref="AN66:AN67"/>
    <mergeCell ref="BI68:BJ69"/>
    <mergeCell ref="BL68:BM69"/>
    <mergeCell ref="BO68:BP69"/>
    <mergeCell ref="BR68:BS69"/>
    <mergeCell ref="BU68:BV69"/>
    <mergeCell ref="BF68:BG69"/>
    <mergeCell ref="BO62:BP63"/>
    <mergeCell ref="BR62:BS63"/>
    <mergeCell ref="BU62:BV63"/>
    <mergeCell ref="X64:X66"/>
    <mergeCell ref="AQ65:AR66"/>
    <mergeCell ref="AT65:AU66"/>
    <mergeCell ref="AW65:AX66"/>
    <mergeCell ref="AZ65:BA66"/>
    <mergeCell ref="BC65:BD66"/>
    <mergeCell ref="BF65:BG66"/>
    <mergeCell ref="AW62:AX63"/>
    <mergeCell ref="AZ62:BA63"/>
    <mergeCell ref="BC62:BD63"/>
    <mergeCell ref="BF62:BG63"/>
    <mergeCell ref="BI62:BJ63"/>
    <mergeCell ref="BL62:BM63"/>
    <mergeCell ref="X61:X63"/>
    <mergeCell ref="AL61:AL62"/>
    <mergeCell ref="AM61:AM62"/>
    <mergeCell ref="AN61:AN62"/>
    <mergeCell ref="AQ62:AR63"/>
    <mergeCell ref="AT62:AU63"/>
    <mergeCell ref="BI65:BJ66"/>
    <mergeCell ref="BL65:BM66"/>
    <mergeCell ref="BR50:BS51"/>
    <mergeCell ref="BU50:BV51"/>
    <mergeCell ref="AQ59:AR60"/>
    <mergeCell ref="AT59:AU60"/>
    <mergeCell ref="AW59:AX60"/>
    <mergeCell ref="AZ59:BA60"/>
    <mergeCell ref="BC59:BD60"/>
    <mergeCell ref="AQ56:AR57"/>
    <mergeCell ref="AT56:AU57"/>
    <mergeCell ref="AW56:AX57"/>
    <mergeCell ref="AZ56:BA57"/>
    <mergeCell ref="BC56:BD57"/>
    <mergeCell ref="BF59:BG60"/>
    <mergeCell ref="BI59:BJ60"/>
    <mergeCell ref="BL59:BM60"/>
    <mergeCell ref="BO59:BP60"/>
    <mergeCell ref="BR59:BS60"/>
    <mergeCell ref="BU59:BV60"/>
    <mergeCell ref="BI56:BJ57"/>
    <mergeCell ref="BL56:BM57"/>
    <mergeCell ref="BO56:BP57"/>
    <mergeCell ref="BR56:BS57"/>
    <mergeCell ref="BU56:BV57"/>
    <mergeCell ref="BF56:BG57"/>
    <mergeCell ref="X52:X55"/>
    <mergeCell ref="AQ53:AR54"/>
    <mergeCell ref="AT53:AU54"/>
    <mergeCell ref="AW53:AX54"/>
    <mergeCell ref="AZ53:BA54"/>
    <mergeCell ref="BC53:BD54"/>
    <mergeCell ref="BO47:BP48"/>
    <mergeCell ref="BR47:BS48"/>
    <mergeCell ref="BU47:BV48"/>
    <mergeCell ref="AQ50:AR51"/>
    <mergeCell ref="AT50:AU51"/>
    <mergeCell ref="AW50:AX51"/>
    <mergeCell ref="AZ50:BA51"/>
    <mergeCell ref="BC50:BD51"/>
    <mergeCell ref="BF50:BG51"/>
    <mergeCell ref="BI50:BJ51"/>
    <mergeCell ref="BF53:BG54"/>
    <mergeCell ref="BI53:BJ54"/>
    <mergeCell ref="BL53:BM54"/>
    <mergeCell ref="BO53:BP54"/>
    <mergeCell ref="BR53:BS54"/>
    <mergeCell ref="BU53:BV54"/>
    <mergeCell ref="BL50:BM51"/>
    <mergeCell ref="BO50:BP51"/>
    <mergeCell ref="CA44:CB45"/>
    <mergeCell ref="AQ47:AR48"/>
    <mergeCell ref="AT47:AU48"/>
    <mergeCell ref="AW47:AX48"/>
    <mergeCell ref="AZ47:BA48"/>
    <mergeCell ref="BC47:BD48"/>
    <mergeCell ref="BF47:BG48"/>
    <mergeCell ref="BI47:BJ48"/>
    <mergeCell ref="BL47:BM48"/>
    <mergeCell ref="BF44:BG45"/>
    <mergeCell ref="BI44:BJ45"/>
    <mergeCell ref="BL44:BM45"/>
    <mergeCell ref="BO44:BP45"/>
    <mergeCell ref="BR44:BS45"/>
    <mergeCell ref="BU44:BV45"/>
    <mergeCell ref="X43:X46"/>
    <mergeCell ref="AQ44:AR45"/>
    <mergeCell ref="AT44:AU45"/>
    <mergeCell ref="AW44:AX45"/>
    <mergeCell ref="AZ44:BA45"/>
    <mergeCell ref="BC44:BD45"/>
    <mergeCell ref="BR41:BS42"/>
    <mergeCell ref="BU41:BV42"/>
    <mergeCell ref="BX41:BY42"/>
    <mergeCell ref="BX44:BY45"/>
    <mergeCell ref="CD39:CE39"/>
    <mergeCell ref="AI40:AI43"/>
    <mergeCell ref="AJ40:AO41"/>
    <mergeCell ref="AQ41:AR42"/>
    <mergeCell ref="AT41:AU42"/>
    <mergeCell ref="AW41:AX42"/>
    <mergeCell ref="CA41:CB42"/>
    <mergeCell ref="CD41:CE41"/>
    <mergeCell ref="CD42:CE42"/>
    <mergeCell ref="AZ41:BA42"/>
    <mergeCell ref="BC41:BD42"/>
    <mergeCell ref="BF41:BG42"/>
    <mergeCell ref="BI41:BJ42"/>
    <mergeCell ref="BL41:BM42"/>
    <mergeCell ref="BO41:BP42"/>
    <mergeCell ref="AQ38:AR39"/>
    <mergeCell ref="AT38:AU39"/>
    <mergeCell ref="AW38:AX39"/>
    <mergeCell ref="AZ38:BA39"/>
    <mergeCell ref="BC38:BD39"/>
    <mergeCell ref="BF38:BG39"/>
    <mergeCell ref="BI38:BJ39"/>
    <mergeCell ref="BL38:BM39"/>
    <mergeCell ref="BO35:BP36"/>
    <mergeCell ref="BR35:BS36"/>
    <mergeCell ref="BU35:BV36"/>
    <mergeCell ref="BX35:BY36"/>
    <mergeCell ref="CA35:CB36"/>
    <mergeCell ref="BR38:BS39"/>
    <mergeCell ref="BU38:BV39"/>
    <mergeCell ref="BX38:BY39"/>
    <mergeCell ref="CA38:CB39"/>
    <mergeCell ref="BO38:BP39"/>
    <mergeCell ref="CA32:CB33"/>
    <mergeCell ref="CD32:CE32"/>
    <mergeCell ref="CD34:CE34"/>
    <mergeCell ref="AQ35:AR36"/>
    <mergeCell ref="AT35:AU36"/>
    <mergeCell ref="AW35:AX36"/>
    <mergeCell ref="AZ35:BA36"/>
    <mergeCell ref="BC35:BD36"/>
    <mergeCell ref="BF35:BG36"/>
    <mergeCell ref="BI35:BJ36"/>
    <mergeCell ref="BI32:BJ33"/>
    <mergeCell ref="BL32:BM33"/>
    <mergeCell ref="BO32:BP33"/>
    <mergeCell ref="BR32:BS33"/>
    <mergeCell ref="BU32:BV33"/>
    <mergeCell ref="BX32:BY33"/>
    <mergeCell ref="AQ32:AR33"/>
    <mergeCell ref="AT32:AU33"/>
    <mergeCell ref="AW32:AX33"/>
    <mergeCell ref="AZ32:BA33"/>
    <mergeCell ref="BC32:BD33"/>
    <mergeCell ref="BF32:BG33"/>
    <mergeCell ref="CD36:CE36"/>
    <mergeCell ref="BL35:BM36"/>
    <mergeCell ref="CD31:CE31"/>
    <mergeCell ref="X27:X29"/>
    <mergeCell ref="CD28:CE29"/>
    <mergeCell ref="AQ29:AR30"/>
    <mergeCell ref="AT29:AU30"/>
    <mergeCell ref="AW29:AX30"/>
    <mergeCell ref="AZ29:BA30"/>
    <mergeCell ref="BC29:BD30"/>
    <mergeCell ref="BF29:BG30"/>
    <mergeCell ref="BI29:BJ30"/>
    <mergeCell ref="BL29:BM30"/>
    <mergeCell ref="BL26:BM27"/>
    <mergeCell ref="BO26:BP27"/>
    <mergeCell ref="BR26:BS27"/>
    <mergeCell ref="BU26:BV27"/>
    <mergeCell ref="BX26:BY27"/>
    <mergeCell ref="CA26:CB27"/>
    <mergeCell ref="CD23:CE23"/>
    <mergeCell ref="CD24:CE26"/>
    <mergeCell ref="AJ25:AJ30"/>
    <mergeCell ref="AQ26:AR27"/>
    <mergeCell ref="AT26:AU27"/>
    <mergeCell ref="AW26:AX27"/>
    <mergeCell ref="AZ26:BA27"/>
    <mergeCell ref="BC26:BD27"/>
    <mergeCell ref="BF26:BG27"/>
    <mergeCell ref="BI26:BJ27"/>
    <mergeCell ref="BL23:BM24"/>
    <mergeCell ref="BO23:BP24"/>
    <mergeCell ref="BR23:BS24"/>
    <mergeCell ref="BU23:BV24"/>
    <mergeCell ref="BX23:BY24"/>
    <mergeCell ref="CA23:CB24"/>
    <mergeCell ref="BO29:BP30"/>
    <mergeCell ref="BR29:BS30"/>
    <mergeCell ref="BU29:BV30"/>
    <mergeCell ref="BX29:BY30"/>
    <mergeCell ref="CA29:CB30"/>
    <mergeCell ref="BU20:BV21"/>
    <mergeCell ref="BX20:BY21"/>
    <mergeCell ref="X22:X24"/>
    <mergeCell ref="AQ23:AR24"/>
    <mergeCell ref="AT23:AU24"/>
    <mergeCell ref="AW23:AX24"/>
    <mergeCell ref="AZ23:BA24"/>
    <mergeCell ref="BC23:BD24"/>
    <mergeCell ref="BF23:BG24"/>
    <mergeCell ref="BI23:BJ24"/>
    <mergeCell ref="BC20:BD21"/>
    <mergeCell ref="BF20:BG21"/>
    <mergeCell ref="BI20:BJ21"/>
    <mergeCell ref="BL20:BM21"/>
    <mergeCell ref="BO20:BP21"/>
    <mergeCell ref="BR20:BS21"/>
    <mergeCell ref="T19:T20"/>
    <mergeCell ref="X20:X21"/>
    <mergeCell ref="AQ20:AR21"/>
    <mergeCell ref="AT20:AU21"/>
    <mergeCell ref="AW20:AX21"/>
    <mergeCell ref="AZ20:BA21"/>
    <mergeCell ref="J19:J20"/>
    <mergeCell ref="K19:K20"/>
    <mergeCell ref="L19:L20"/>
    <mergeCell ref="P19:P20"/>
    <mergeCell ref="Q19:Q20"/>
    <mergeCell ref="S19:S20"/>
    <mergeCell ref="BR17:BS18"/>
    <mergeCell ref="BU17:BV18"/>
    <mergeCell ref="BX17:BY18"/>
    <mergeCell ref="CA17:CB18"/>
    <mergeCell ref="X18:X19"/>
    <mergeCell ref="AW17:AX18"/>
    <mergeCell ref="AZ17:BA18"/>
    <mergeCell ref="BC17:BD18"/>
    <mergeCell ref="BF17:BG18"/>
    <mergeCell ref="BI17:BJ18"/>
    <mergeCell ref="BL17:BM18"/>
    <mergeCell ref="K14:P15"/>
    <mergeCell ref="I16:J16"/>
    <mergeCell ref="AJ16:AM17"/>
    <mergeCell ref="I17:K17"/>
    <mergeCell ref="AQ17:AR18"/>
    <mergeCell ref="AT17:AU18"/>
    <mergeCell ref="T11:T12"/>
    <mergeCell ref="Z11:AG11"/>
    <mergeCell ref="BO17:BP18"/>
    <mergeCell ref="BX11:CE12"/>
    <mergeCell ref="Z12:Z13"/>
    <mergeCell ref="AA12:AG13"/>
    <mergeCell ref="X13:X14"/>
    <mergeCell ref="AO14:AO16"/>
    <mergeCell ref="BX8:CE10"/>
    <mergeCell ref="S9:T9"/>
    <mergeCell ref="AQ10:AR11"/>
    <mergeCell ref="AT10:AU11"/>
    <mergeCell ref="BF10:BJ11"/>
    <mergeCell ref="BK10:BL11"/>
    <mergeCell ref="BM10:BM11"/>
    <mergeCell ref="BO10:BS11"/>
    <mergeCell ref="BT10:BU11"/>
    <mergeCell ref="AQ14:AR15"/>
    <mergeCell ref="C5:Q6"/>
    <mergeCell ref="S5:T5"/>
    <mergeCell ref="Z5:AG6"/>
    <mergeCell ref="AQ5:BF6"/>
    <mergeCell ref="S6:T8"/>
    <mergeCell ref="Z7:AG7"/>
    <mergeCell ref="AA8:AG8"/>
    <mergeCell ref="AI8:AO10"/>
    <mergeCell ref="R11:S12"/>
    <mergeCell ref="J11:Q12"/>
    <mergeCell ref="J71:Q72"/>
    <mergeCell ref="J123:Q124"/>
    <mergeCell ref="J175:Q176"/>
    <mergeCell ref="J227:Q228"/>
    <mergeCell ref="J279:Q280"/>
    <mergeCell ref="J331:Q332"/>
    <mergeCell ref="R19:R20"/>
    <mergeCell ref="R79:R80"/>
    <mergeCell ref="R131:R132"/>
    <mergeCell ref="R183:R184"/>
    <mergeCell ref="R235:R236"/>
    <mergeCell ref="R287:R288"/>
    <mergeCell ref="K282:P283"/>
    <mergeCell ref="K230:P231"/>
    <mergeCell ref="K178:P179"/>
    <mergeCell ref="K126:P127"/>
    <mergeCell ref="K74:P75"/>
    <mergeCell ref="I76:J76"/>
    <mergeCell ref="I77:K77"/>
    <mergeCell ref="R123:S124"/>
    <mergeCell ref="S131:S132"/>
    <mergeCell ref="R175:S176"/>
    <mergeCell ref="S183:S184"/>
    <mergeCell ref="I232:J232"/>
  </mergeCells>
  <conditionalFormatting sqref="L21:L40 L81:L92 L133:L144 L185:L196 L237:L248 L289:L300 L341:L352">
    <cfRule type="cellIs" dxfId="6" priority="4" operator="notEqual">
      <formula>1</formula>
    </cfRule>
  </conditionalFormatting>
  <conditionalFormatting sqref="L679:L690">
    <cfRule type="cellIs" dxfId="5" priority="1" operator="notEqual">
      <formula>1</formula>
    </cfRule>
  </conditionalFormatting>
  <conditionalFormatting sqref="AJ122:AJ123">
    <cfRule type="cellIs" dxfId="4" priority="3" operator="notEqual">
      <formula>1</formula>
    </cfRule>
  </conditionalFormatting>
  <conditionalFormatting sqref="AN63:AN64">
    <cfRule type="cellIs" dxfId="3" priority="2" operator="notEqual">
      <formula>1</formula>
    </cfRule>
  </conditionalFormatting>
  <hyperlinks>
    <hyperlink ref="J67" r:id="rId1" xr:uid="{AC470042-57E3-472B-9FB0-C3FC250218CB}"/>
    <hyperlink ref="J119" r:id="rId2" xr:uid="{23F53291-5CF4-4BBA-9840-67E19FF93597}"/>
    <hyperlink ref="J171" r:id="rId3" xr:uid="{E49C7B0D-5A65-4CAB-BE6C-EC13D3AA097F}"/>
    <hyperlink ref="J223" r:id="rId4" xr:uid="{9C5F4085-D040-46FF-AD85-7E46799AFBCE}"/>
    <hyperlink ref="J275" r:id="rId5" xr:uid="{2B368021-717E-4194-A986-C47D03812437}"/>
    <hyperlink ref="J327" r:id="rId6" xr:uid="{E0A1AFF7-9FFD-4E2C-B36F-BB91C16EB50B}"/>
    <hyperlink ref="J379" r:id="rId7" xr:uid="{81117DB5-5EEC-466E-8E6E-5065AC899645}"/>
    <hyperlink ref="X68" r:id="rId8" xr:uid="{3DB5AEA8-E4C1-4046-B55B-4BDC4C14148F}"/>
    <hyperlink ref="X76" r:id="rId9" xr:uid="{ED5F18FC-930C-4026-88E0-639575354F98}"/>
    <hyperlink ref="X79" r:id="rId10" xr:uid="{498EBB66-72B7-4BED-B242-E6396E70B4A2}"/>
    <hyperlink ref="X71" r:id="rId11" xr:uid="{2D418B9B-35BB-4BFF-BED0-06A730B31D36}"/>
    <hyperlink ref="AB181" r:id="rId12" xr:uid="{AC883333-AEFA-43E3-83EF-F977826FCAE8}"/>
    <hyperlink ref="AM243" r:id="rId13" xr:uid="{54446EC3-B6EB-4D2F-A804-61C44C077267}"/>
    <hyperlink ref="J717" r:id="rId14" xr:uid="{F9C0430A-F311-4141-A4F3-06773B654CE1}"/>
  </hyperlinks>
  <pageMargins left="0.7" right="0.7" top="0.75" bottom="0.75" header="0.3" footer="0.3"/>
  <drawing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B5CC6-5433-4228-BC7B-24BF9CB7CA3E}">
  <dimension ref="A1:BM343"/>
  <sheetViews>
    <sheetView showZeros="0" workbookViewId="0">
      <selection activeCell="K13" sqref="K13:P14"/>
    </sheetView>
  </sheetViews>
  <sheetFormatPr baseColWidth="10" defaultRowHeight="15"/>
  <cols>
    <col min="1" max="1" width="2.85546875" customWidth="1"/>
    <col min="2" max="6" width="3.7109375" customWidth="1"/>
    <col min="7" max="8" width="12.7109375" customWidth="1"/>
    <col min="9" max="9" width="3.7109375" customWidth="1"/>
    <col min="10" max="10" width="9.7109375" customWidth="1"/>
    <col min="11" max="11" width="12.7109375" customWidth="1"/>
    <col min="12" max="12" width="13.7109375" customWidth="1"/>
    <col min="13" max="13" width="40.7109375" customWidth="1"/>
    <col min="14" max="14" width="10.7109375" customWidth="1"/>
    <col min="15" max="15" width="9.7109375" customWidth="1"/>
    <col min="16" max="16" width="18.7109375" customWidth="1"/>
    <col min="17" max="19" width="13.7109375" customWidth="1"/>
    <col min="20" max="20" width="17.7109375" customWidth="1"/>
    <col min="21" max="21" width="6.140625" customWidth="1"/>
    <col min="22" max="26" width="3.7109375" customWidth="1"/>
    <col min="27" max="28" width="12.7109375" customWidth="1"/>
    <col min="29" max="29" width="3.7109375" customWidth="1"/>
    <col min="30" max="30" width="9.7109375" customWidth="1"/>
    <col min="31" max="31" width="12.7109375" customWidth="1"/>
    <col min="32" max="32" width="13.7109375" customWidth="1"/>
    <col min="33" max="33" width="40.7109375" customWidth="1"/>
    <col min="34" max="34" width="10.7109375" customWidth="1"/>
    <col min="35" max="35" width="9.7109375" customWidth="1"/>
    <col min="36" max="36" width="18.7109375" customWidth="1"/>
    <col min="37" max="39" width="13.7109375" customWidth="1"/>
    <col min="40" max="40" width="17.7109375" customWidth="1"/>
    <col min="41" max="41" width="5.7109375" customWidth="1"/>
    <col min="42" max="46" width="3.7109375" customWidth="1"/>
    <col min="47" max="48" width="12.7109375" customWidth="1"/>
    <col min="49" max="49" width="3.7109375" customWidth="1"/>
    <col min="50" max="50" width="9.7109375" customWidth="1"/>
    <col min="51" max="51" width="12.7109375" customWidth="1"/>
    <col min="52" max="52" width="13.7109375" customWidth="1"/>
    <col min="53" max="53" width="40.7109375" customWidth="1"/>
    <col min="54" max="54" width="10.7109375" customWidth="1"/>
    <col min="55" max="55" width="9.7109375" customWidth="1"/>
    <col min="56" max="56" width="18.7109375" customWidth="1"/>
    <col min="57" max="59" width="13.7109375" customWidth="1"/>
    <col min="60" max="60" width="17.7109375" customWidth="1"/>
    <col min="63" max="63" width="5.42578125" customWidth="1"/>
    <col min="65" max="65" width="86" customWidth="1"/>
  </cols>
  <sheetData>
    <row r="1" spans="1:65" ht="15.75" thickTop="1">
      <c r="A1" s="1" t="str">
        <f>ADDRESS(ROW(),COLUMN(),4)</f>
        <v>A1</v>
      </c>
      <c r="B1" s="2" t="str">
        <f t="shared" ref="B1:T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V1" s="2" t="str">
        <f t="shared" ref="V1:AN1" si="1">SUBSTITUTE(ADDRESS(1,COLUMN(),4),"1","")</f>
        <v>V</v>
      </c>
      <c r="W1" s="2" t="str">
        <f t="shared" si="1"/>
        <v>W</v>
      </c>
      <c r="X1" s="2" t="str">
        <f t="shared" si="1"/>
        <v>X</v>
      </c>
      <c r="Y1" s="2" t="str">
        <f t="shared" si="1"/>
        <v>Y</v>
      </c>
      <c r="Z1" s="2" t="str">
        <f t="shared" si="1"/>
        <v>Z</v>
      </c>
      <c r="AA1" s="2" t="str">
        <f t="shared" si="1"/>
        <v>AA</v>
      </c>
      <c r="AB1" s="2" t="str">
        <f t="shared" si="1"/>
        <v>AB</v>
      </c>
      <c r="AC1" s="2" t="str">
        <f t="shared" si="1"/>
        <v>AC</v>
      </c>
      <c r="AD1" s="2" t="str">
        <f t="shared" si="1"/>
        <v>AD</v>
      </c>
      <c r="AE1" s="2" t="str">
        <f t="shared" si="1"/>
        <v>AE</v>
      </c>
      <c r="AF1" s="2" t="str">
        <f t="shared" si="1"/>
        <v>AF</v>
      </c>
      <c r="AG1" s="2" t="str">
        <f t="shared" si="1"/>
        <v>AG</v>
      </c>
      <c r="AH1" s="2" t="str">
        <f t="shared" si="1"/>
        <v>AH</v>
      </c>
      <c r="AI1" s="2" t="str">
        <f t="shared" si="1"/>
        <v>AI</v>
      </c>
      <c r="AJ1" s="2" t="str">
        <f t="shared" si="1"/>
        <v>AJ</v>
      </c>
      <c r="AK1" s="2" t="str">
        <f t="shared" si="1"/>
        <v>AK</v>
      </c>
      <c r="AL1" s="2" t="str">
        <f t="shared" si="1"/>
        <v>AL</v>
      </c>
      <c r="AM1" s="2" t="str">
        <f t="shared" si="1"/>
        <v>AM</v>
      </c>
      <c r="AN1" s="2" t="str">
        <f t="shared" si="1"/>
        <v>AN</v>
      </c>
      <c r="AP1" s="2" t="str">
        <f t="shared" ref="AP1:BH1" si="2">SUBSTITUTE(ADDRESS(1,COLUMN(),4),"1","")</f>
        <v>AP</v>
      </c>
      <c r="AQ1" s="2" t="str">
        <f t="shared" si="2"/>
        <v>AQ</v>
      </c>
      <c r="AR1" s="2" t="str">
        <f t="shared" si="2"/>
        <v>AR</v>
      </c>
      <c r="AS1" s="2" t="str">
        <f t="shared" si="2"/>
        <v>AS</v>
      </c>
      <c r="AT1" s="2" t="str">
        <f t="shared" si="2"/>
        <v>AT</v>
      </c>
      <c r="AU1" s="2" t="str">
        <f t="shared" si="2"/>
        <v>AU</v>
      </c>
      <c r="AV1" s="2" t="str">
        <f t="shared" si="2"/>
        <v>AV</v>
      </c>
      <c r="AW1" s="2" t="str">
        <f t="shared" si="2"/>
        <v>AW</v>
      </c>
      <c r="AX1" s="2" t="str">
        <f t="shared" si="2"/>
        <v>AX</v>
      </c>
      <c r="AY1" s="2" t="str">
        <f t="shared" si="2"/>
        <v>AY</v>
      </c>
      <c r="AZ1" s="2" t="str">
        <f t="shared" si="2"/>
        <v>AZ</v>
      </c>
      <c r="BA1" s="2" t="str">
        <f t="shared" si="2"/>
        <v>BA</v>
      </c>
      <c r="BB1" s="2" t="str">
        <f t="shared" si="2"/>
        <v>BB</v>
      </c>
      <c r="BC1" s="2" t="str">
        <f t="shared" si="2"/>
        <v>BC</v>
      </c>
      <c r="BD1" s="2" t="str">
        <f t="shared" si="2"/>
        <v>BD</v>
      </c>
      <c r="BE1" s="2" t="str">
        <f t="shared" si="2"/>
        <v>BE</v>
      </c>
      <c r="BF1" s="2" t="str">
        <f t="shared" si="2"/>
        <v>BF</v>
      </c>
      <c r="BG1" s="2" t="str">
        <f t="shared" si="2"/>
        <v>BG</v>
      </c>
      <c r="BH1" s="2" t="str">
        <f t="shared" si="2"/>
        <v>BH</v>
      </c>
      <c r="BK1" s="3">
        <v>1</v>
      </c>
      <c r="BL1" s="4" t="str">
        <f>SUBSTITUTE(ADDRESS(1,COLUMN(),4),"1","")</f>
        <v>BL</v>
      </c>
      <c r="BM1" s="5" t="str">
        <f>SUBSTITUTE(ADDRESS(1,COLUMN(),4),"1","")</f>
        <v>BM</v>
      </c>
    </row>
    <row r="2" spans="1:65">
      <c r="B2" s="927">
        <f t="shared" ref="B2:T3" ca="1" si="3">CELL("largeur",B2)</f>
        <v>3</v>
      </c>
      <c r="C2" s="927">
        <f t="shared" ca="1" si="3"/>
        <v>3</v>
      </c>
      <c r="D2" s="927">
        <f t="shared" ca="1" si="3"/>
        <v>3</v>
      </c>
      <c r="E2" s="927">
        <f t="shared" ca="1" si="3"/>
        <v>3</v>
      </c>
      <c r="F2" s="927">
        <f t="shared" ca="1" si="3"/>
        <v>3</v>
      </c>
      <c r="G2" s="927">
        <f t="shared" ca="1" si="3"/>
        <v>12</v>
      </c>
      <c r="H2" s="927">
        <f t="shared" ca="1" si="3"/>
        <v>12</v>
      </c>
      <c r="I2" s="927">
        <f t="shared" ca="1" si="3"/>
        <v>3</v>
      </c>
      <c r="J2" s="927">
        <f t="shared" ca="1" si="3"/>
        <v>9</v>
      </c>
      <c r="K2" s="927">
        <f t="shared" ca="1" si="3"/>
        <v>12</v>
      </c>
      <c r="L2" s="927">
        <f t="shared" ca="1" si="3"/>
        <v>13</v>
      </c>
      <c r="M2" s="927">
        <f t="shared" ca="1" si="3"/>
        <v>40</v>
      </c>
      <c r="N2" s="927">
        <f t="shared" ca="1" si="3"/>
        <v>10</v>
      </c>
      <c r="O2" s="927">
        <f t="shared" ca="1" si="3"/>
        <v>9</v>
      </c>
      <c r="P2" s="927">
        <f t="shared" ca="1" si="3"/>
        <v>18</v>
      </c>
      <c r="Q2" s="927">
        <f t="shared" ca="1" si="3"/>
        <v>13</v>
      </c>
      <c r="R2" s="927">
        <f t="shared" ca="1" si="3"/>
        <v>13</v>
      </c>
      <c r="S2" s="927">
        <f t="shared" ca="1" si="3"/>
        <v>13</v>
      </c>
      <c r="T2" s="927">
        <f t="shared" ca="1" si="3"/>
        <v>17</v>
      </c>
      <c r="V2" s="927">
        <f t="shared" ref="V2:AN3" ca="1" si="4">CELL("largeur",V2)</f>
        <v>3</v>
      </c>
      <c r="W2" s="927">
        <f t="shared" ca="1" si="4"/>
        <v>3</v>
      </c>
      <c r="X2" s="927">
        <f t="shared" ca="1" si="4"/>
        <v>3</v>
      </c>
      <c r="Y2" s="927">
        <f t="shared" ca="1" si="4"/>
        <v>3</v>
      </c>
      <c r="Z2" s="927">
        <f t="shared" ca="1" si="4"/>
        <v>3</v>
      </c>
      <c r="AA2" s="927">
        <f t="shared" ca="1" si="4"/>
        <v>12</v>
      </c>
      <c r="AB2" s="927">
        <f t="shared" ca="1" si="4"/>
        <v>12</v>
      </c>
      <c r="AC2" s="927">
        <f t="shared" ca="1" si="4"/>
        <v>3</v>
      </c>
      <c r="AD2" s="927">
        <f t="shared" ca="1" si="4"/>
        <v>9</v>
      </c>
      <c r="AE2" s="927">
        <f t="shared" ca="1" si="4"/>
        <v>12</v>
      </c>
      <c r="AF2" s="927">
        <f t="shared" ca="1" si="4"/>
        <v>13</v>
      </c>
      <c r="AG2" s="927">
        <f t="shared" ca="1" si="4"/>
        <v>40</v>
      </c>
      <c r="AH2" s="927">
        <f t="shared" ca="1" si="4"/>
        <v>10</v>
      </c>
      <c r="AI2" s="927">
        <f t="shared" ca="1" si="4"/>
        <v>9</v>
      </c>
      <c r="AJ2" s="927">
        <f t="shared" ca="1" si="4"/>
        <v>18</v>
      </c>
      <c r="AK2" s="927">
        <f t="shared" ca="1" si="4"/>
        <v>13</v>
      </c>
      <c r="AL2" s="927">
        <f t="shared" ca="1" si="4"/>
        <v>13</v>
      </c>
      <c r="AM2" s="927">
        <f t="shared" ca="1" si="4"/>
        <v>13</v>
      </c>
      <c r="AN2" s="927">
        <f t="shared" ca="1" si="4"/>
        <v>17</v>
      </c>
      <c r="AP2" s="927">
        <f t="shared" ref="AP2:BH3" ca="1" si="5">CELL("largeur",AP2)</f>
        <v>3</v>
      </c>
      <c r="AQ2" s="927">
        <f t="shared" ca="1" si="5"/>
        <v>3</v>
      </c>
      <c r="AR2" s="927">
        <f t="shared" ca="1" si="5"/>
        <v>3</v>
      </c>
      <c r="AS2" s="927">
        <f t="shared" ca="1" si="5"/>
        <v>3</v>
      </c>
      <c r="AT2" s="927">
        <f t="shared" ca="1" si="5"/>
        <v>3</v>
      </c>
      <c r="AU2" s="927">
        <f t="shared" ca="1" si="5"/>
        <v>12</v>
      </c>
      <c r="AV2" s="927">
        <f t="shared" ca="1" si="5"/>
        <v>12</v>
      </c>
      <c r="AW2" s="927">
        <f t="shared" ca="1" si="5"/>
        <v>3</v>
      </c>
      <c r="AX2" s="927">
        <f t="shared" ca="1" si="5"/>
        <v>9</v>
      </c>
      <c r="AY2" s="927">
        <f t="shared" ca="1" si="5"/>
        <v>12</v>
      </c>
      <c r="AZ2" s="927">
        <f t="shared" ca="1" si="5"/>
        <v>13</v>
      </c>
      <c r="BA2" s="927">
        <f t="shared" ca="1" si="5"/>
        <v>40</v>
      </c>
      <c r="BB2" s="927">
        <f t="shared" ca="1" si="5"/>
        <v>10</v>
      </c>
      <c r="BC2" s="927">
        <f t="shared" ca="1" si="5"/>
        <v>9</v>
      </c>
      <c r="BD2" s="927">
        <f t="shared" ca="1" si="5"/>
        <v>18</v>
      </c>
      <c r="BE2" s="927">
        <f t="shared" ca="1" si="5"/>
        <v>13</v>
      </c>
      <c r="BF2" s="927">
        <f t="shared" ca="1" si="5"/>
        <v>13</v>
      </c>
      <c r="BG2" s="927">
        <f t="shared" ca="1" si="5"/>
        <v>13</v>
      </c>
      <c r="BH2" s="927">
        <f t="shared" ca="1" si="5"/>
        <v>17</v>
      </c>
      <c r="BI2" s="1137" t="s">
        <v>1951</v>
      </c>
      <c r="BK2" s="3">
        <v>1</v>
      </c>
      <c r="BL2" s="7" t="s">
        <v>3</v>
      </c>
      <c r="BM2" s="8"/>
    </row>
    <row r="3" spans="1:65" ht="19.5" customHeight="1" thickBot="1">
      <c r="B3" s="928">
        <v>3</v>
      </c>
      <c r="C3" s="928">
        <v>3</v>
      </c>
      <c r="D3" s="928">
        <v>3</v>
      </c>
      <c r="E3" s="928">
        <v>3</v>
      </c>
      <c r="F3" s="928">
        <v>5</v>
      </c>
      <c r="G3" s="928">
        <v>12</v>
      </c>
      <c r="H3" s="928">
        <v>12</v>
      </c>
      <c r="I3" s="928">
        <v>3</v>
      </c>
      <c r="J3" s="928">
        <v>9</v>
      </c>
      <c r="K3" s="928">
        <v>12</v>
      </c>
      <c r="L3" s="928">
        <v>13</v>
      </c>
      <c r="M3" s="928">
        <v>40</v>
      </c>
      <c r="N3" s="928">
        <v>10</v>
      </c>
      <c r="O3" s="928">
        <v>9</v>
      </c>
      <c r="P3" s="928">
        <v>18</v>
      </c>
      <c r="Q3" s="928">
        <v>13</v>
      </c>
      <c r="R3" s="928">
        <v>13</v>
      </c>
      <c r="S3" s="928">
        <v>13</v>
      </c>
      <c r="T3" s="928">
        <v>17</v>
      </c>
      <c r="U3" s="1161">
        <v>1</v>
      </c>
      <c r="V3" s="928">
        <v>3</v>
      </c>
      <c r="W3" s="928">
        <v>3</v>
      </c>
      <c r="X3" s="928">
        <v>3</v>
      </c>
      <c r="Y3" s="928">
        <v>3</v>
      </c>
      <c r="Z3" s="928">
        <v>5</v>
      </c>
      <c r="AA3" s="928">
        <v>12</v>
      </c>
      <c r="AB3" s="928">
        <v>12</v>
      </c>
      <c r="AC3" s="928">
        <v>3</v>
      </c>
      <c r="AD3" s="928">
        <v>9</v>
      </c>
      <c r="AE3" s="928">
        <v>12</v>
      </c>
      <c r="AF3" s="928">
        <v>13</v>
      </c>
      <c r="AG3" s="928">
        <v>40</v>
      </c>
      <c r="AH3" s="928">
        <v>10</v>
      </c>
      <c r="AI3" s="928">
        <v>9</v>
      </c>
      <c r="AJ3" s="928">
        <v>18</v>
      </c>
      <c r="AK3" s="928">
        <v>13</v>
      </c>
      <c r="AL3" s="928">
        <v>13</v>
      </c>
      <c r="AM3" s="928">
        <v>13</v>
      </c>
      <c r="AN3" s="928">
        <v>17</v>
      </c>
      <c r="AO3" s="1161"/>
      <c r="AP3" s="928">
        <v>3</v>
      </c>
      <c r="AQ3" s="928">
        <v>3</v>
      </c>
      <c r="AR3" s="928">
        <v>3</v>
      </c>
      <c r="AS3" s="928">
        <v>3</v>
      </c>
      <c r="AT3" s="928">
        <v>5</v>
      </c>
      <c r="AU3" s="928">
        <v>12</v>
      </c>
      <c r="AV3" s="928">
        <v>12</v>
      </c>
      <c r="AW3" s="928">
        <v>3</v>
      </c>
      <c r="AX3" s="928">
        <v>9</v>
      </c>
      <c r="AY3" s="928">
        <v>12</v>
      </c>
      <c r="AZ3" s="928">
        <v>13</v>
      </c>
      <c r="BA3" s="928">
        <v>40</v>
      </c>
      <c r="BB3" s="928">
        <v>10</v>
      </c>
      <c r="BC3" s="928">
        <v>9</v>
      </c>
      <c r="BD3" s="928">
        <v>18</v>
      </c>
      <c r="BE3" s="928">
        <v>13</v>
      </c>
      <c r="BF3" s="928">
        <v>13</v>
      </c>
      <c r="BG3" s="928">
        <v>13</v>
      </c>
      <c r="BH3" s="928">
        <v>17</v>
      </c>
      <c r="BI3" s="1137" t="s">
        <v>1405</v>
      </c>
      <c r="BK3" s="3">
        <v>1</v>
      </c>
      <c r="BL3" s="11">
        <f ca="1">COUNTA(A1:BJ343) + COUNTBLANK(A1:BJ343)</f>
        <v>21278</v>
      </c>
      <c r="BM3" s="12" t="str">
        <f>"cellules entre -cells -celdas  "&amp;" " &amp;A1&amp;" et  "&amp;BK343</f>
        <v>cellules entre -cells -celdas   A1 et  BK343</v>
      </c>
    </row>
    <row r="4" spans="1:65" s="1162" customFormat="1" ht="27" customHeight="1">
      <c r="B4" s="2913" t="s">
        <v>2600</v>
      </c>
      <c r="C4" s="2914"/>
      <c r="D4" s="2914"/>
      <c r="E4" s="2914"/>
      <c r="F4" s="2914"/>
      <c r="G4" s="2914"/>
      <c r="H4" s="2914"/>
      <c r="I4" s="2914"/>
      <c r="J4" s="2914"/>
      <c r="K4" s="2914"/>
      <c r="L4" s="2914"/>
      <c r="M4" s="2914"/>
      <c r="N4" s="2914"/>
      <c r="O4" s="2914"/>
      <c r="P4" s="2914"/>
      <c r="Q4" s="2914"/>
      <c r="R4" s="2914"/>
      <c r="S4" s="2914"/>
      <c r="T4" s="2914"/>
      <c r="U4" s="2914"/>
      <c r="V4" s="2914"/>
      <c r="W4" s="2914"/>
      <c r="X4" s="2914"/>
      <c r="Y4" s="2914"/>
      <c r="Z4" s="2914"/>
      <c r="AA4" s="2914"/>
      <c r="AB4" s="2914"/>
      <c r="AC4" s="2914"/>
      <c r="AD4" s="2914"/>
      <c r="AE4" s="2914"/>
      <c r="AF4" s="2914"/>
      <c r="AG4" s="2914"/>
      <c r="AH4" s="2914"/>
      <c r="AI4" s="2914"/>
      <c r="AJ4" s="2914"/>
      <c r="AK4" s="2914"/>
      <c r="AL4" s="2914"/>
      <c r="AM4" s="2914"/>
      <c r="AN4" s="2914"/>
      <c r="AO4" s="2914"/>
      <c r="AP4" s="2914"/>
      <c r="AQ4" s="2914"/>
      <c r="AR4" s="2914"/>
      <c r="AS4" s="2914"/>
      <c r="AT4" s="2914"/>
      <c r="AU4" s="2914"/>
      <c r="AV4" s="2914"/>
      <c r="AW4" s="2914"/>
      <c r="AX4" s="2914"/>
      <c r="AY4" s="2914"/>
      <c r="AZ4" s="2914"/>
      <c r="BA4" s="2914"/>
      <c r="BB4" s="2914"/>
      <c r="BC4" s="2914"/>
      <c r="BD4" s="2914"/>
      <c r="BE4" s="2914"/>
      <c r="BF4" s="1163"/>
      <c r="BG4" s="2917" t="s">
        <v>3295</v>
      </c>
      <c r="BH4" s="2918"/>
      <c r="BK4" s="3">
        <v>1</v>
      </c>
      <c r="BL4" s="11">
        <f ca="1">COUNTA(A1:BJ343)</f>
        <v>1625</v>
      </c>
      <c r="BM4" s="12" t="s">
        <v>10</v>
      </c>
    </row>
    <row r="5" spans="1:65" ht="27" customHeight="1">
      <c r="B5" s="2915"/>
      <c r="C5" s="2916"/>
      <c r="D5" s="2916"/>
      <c r="E5" s="2916"/>
      <c r="F5" s="2916"/>
      <c r="G5" s="2916"/>
      <c r="H5" s="2916"/>
      <c r="I5" s="2916"/>
      <c r="J5" s="2916"/>
      <c r="K5" s="2916"/>
      <c r="L5" s="2916"/>
      <c r="M5" s="2916"/>
      <c r="N5" s="2916"/>
      <c r="O5" s="2916"/>
      <c r="P5" s="2916"/>
      <c r="Q5" s="2916"/>
      <c r="R5" s="2916"/>
      <c r="S5" s="2916"/>
      <c r="T5" s="2916"/>
      <c r="U5" s="2916"/>
      <c r="V5" s="2916"/>
      <c r="W5" s="2916"/>
      <c r="X5" s="2916"/>
      <c r="Y5" s="2916"/>
      <c r="Z5" s="2916"/>
      <c r="AA5" s="2916"/>
      <c r="AB5" s="2916"/>
      <c r="AC5" s="2916"/>
      <c r="AD5" s="2916"/>
      <c r="AE5" s="2916"/>
      <c r="AF5" s="2916"/>
      <c r="AG5" s="2916"/>
      <c r="AH5" s="2916"/>
      <c r="AI5" s="2916"/>
      <c r="AJ5" s="2916"/>
      <c r="AK5" s="2916"/>
      <c r="AL5" s="2916"/>
      <c r="AM5" s="2916"/>
      <c r="AN5" s="2916"/>
      <c r="AO5" s="2916"/>
      <c r="AP5" s="2916"/>
      <c r="AQ5" s="2916"/>
      <c r="AR5" s="2916"/>
      <c r="AS5" s="2916"/>
      <c r="AT5" s="2916"/>
      <c r="AU5" s="2916"/>
      <c r="AV5" s="2916"/>
      <c r="AW5" s="2916"/>
      <c r="AX5" s="2916"/>
      <c r="AY5" s="2916"/>
      <c r="AZ5" s="2916"/>
      <c r="BA5" s="2916"/>
      <c r="BB5" s="2916"/>
      <c r="BC5" s="2916"/>
      <c r="BD5" s="2916"/>
      <c r="BE5" s="2916"/>
      <c r="BF5" s="1164"/>
      <c r="BG5" s="2919"/>
      <c r="BH5" s="2920"/>
      <c r="BK5" s="3">
        <v>1</v>
      </c>
      <c r="BL5" s="11">
        <f ca="1">COUNTBLANK(A1:BJ343)</f>
        <v>19653</v>
      </c>
      <c r="BM5" s="12" t="s">
        <v>13</v>
      </c>
    </row>
    <row r="6" spans="1:65" ht="27" customHeight="1">
      <c r="B6" s="1165" t="s">
        <v>8369</v>
      </c>
      <c r="C6" s="1166"/>
      <c r="D6" s="1166"/>
      <c r="E6" s="1166"/>
      <c r="F6" s="1166"/>
      <c r="G6" s="1166"/>
      <c r="H6" s="1166"/>
      <c r="I6" s="1166"/>
      <c r="J6" s="1166"/>
      <c r="K6" s="1166"/>
      <c r="L6" s="1166"/>
      <c r="M6" s="1166"/>
      <c r="N6" s="1166" t="s">
        <v>8370</v>
      </c>
      <c r="O6" s="1166"/>
      <c r="P6" s="1166"/>
      <c r="Q6" s="1166"/>
      <c r="R6" s="1166"/>
      <c r="S6" s="1166"/>
      <c r="T6" s="1166"/>
      <c r="U6" s="1166"/>
      <c r="V6" s="1166"/>
      <c r="W6" s="1166"/>
      <c r="X6" s="1166"/>
      <c r="Y6" s="1166"/>
      <c r="Z6" s="1166"/>
      <c r="AA6" s="1166"/>
      <c r="AB6" s="1166"/>
      <c r="AC6" s="1166" t="s">
        <v>8371</v>
      </c>
      <c r="AD6" s="1166"/>
      <c r="AE6" s="1166"/>
      <c r="AF6" s="1166"/>
      <c r="AG6" s="1166"/>
      <c r="AH6" s="1166"/>
      <c r="AI6" s="1166"/>
      <c r="AJ6" s="1166"/>
      <c r="AK6" s="1166"/>
      <c r="AL6" s="1166"/>
      <c r="AM6" s="1166"/>
      <c r="AN6" s="1166"/>
      <c r="AO6" s="1166"/>
      <c r="AP6" s="1166"/>
      <c r="AQ6" s="1166"/>
      <c r="AR6" s="1166"/>
      <c r="AS6" s="1167"/>
      <c r="AT6" s="1167"/>
      <c r="AU6" s="1167"/>
      <c r="AV6" s="1167"/>
      <c r="AW6" s="1167"/>
      <c r="AX6" s="1167"/>
      <c r="AY6" s="1167"/>
      <c r="AZ6" s="1167"/>
      <c r="BA6" s="1167"/>
      <c r="BB6" s="1167"/>
      <c r="BC6" s="1167"/>
      <c r="BD6" s="1167"/>
      <c r="BE6" s="1167"/>
      <c r="BF6" s="1167"/>
      <c r="BG6" s="2919"/>
      <c r="BH6" s="2920"/>
      <c r="BK6" s="3">
        <v>1</v>
      </c>
      <c r="BL6" s="11">
        <f>SUM(BK1:BK341)+2</f>
        <v>340</v>
      </c>
      <c r="BM6" s="12" t="s">
        <v>15</v>
      </c>
    </row>
    <row r="7" spans="1:65" ht="27" customHeight="1" thickBot="1">
      <c r="B7" s="1165" t="s">
        <v>2601</v>
      </c>
      <c r="C7" s="1168"/>
      <c r="D7" s="1168"/>
      <c r="E7" s="1168"/>
      <c r="F7" s="1168"/>
      <c r="G7" s="1168"/>
      <c r="H7" s="1168"/>
      <c r="I7" s="1168"/>
      <c r="J7" s="1168"/>
      <c r="K7" s="1168"/>
      <c r="L7" s="1168"/>
      <c r="M7" s="1168"/>
      <c r="N7" s="1168" t="s">
        <v>2602</v>
      </c>
      <c r="O7" s="1168"/>
      <c r="P7" s="1168"/>
      <c r="Q7" s="1168"/>
      <c r="R7" s="1168"/>
      <c r="S7" s="1168"/>
      <c r="T7" s="1168"/>
      <c r="U7" s="1168"/>
      <c r="V7" s="1168"/>
      <c r="W7" s="1168"/>
      <c r="X7" s="1168"/>
      <c r="Y7" s="1168"/>
      <c r="Z7" s="1168"/>
      <c r="AA7" s="1168"/>
      <c r="AB7" s="1168"/>
      <c r="AC7" s="1168"/>
      <c r="AD7" s="1168" t="s">
        <v>2603</v>
      </c>
      <c r="AE7" s="1168"/>
      <c r="AF7" s="1168"/>
      <c r="AG7" s="1168"/>
      <c r="AH7" s="1168"/>
      <c r="AI7" s="1168"/>
      <c r="AJ7" s="1168"/>
      <c r="AK7" s="1168"/>
      <c r="AL7" s="1168"/>
      <c r="AM7" s="1168"/>
      <c r="AN7" s="1168"/>
      <c r="AO7" s="1168"/>
      <c r="AP7" s="1168"/>
      <c r="AQ7" s="1168"/>
      <c r="AR7" s="1168"/>
      <c r="AS7" s="1169"/>
      <c r="AT7" s="1169"/>
      <c r="AU7" s="1169"/>
      <c r="AV7" s="1169"/>
      <c r="AW7" s="1169"/>
      <c r="AX7" s="1169"/>
      <c r="AY7" s="1169"/>
      <c r="AZ7" s="1169"/>
      <c r="BA7" s="1170" t="s">
        <v>8756</v>
      </c>
      <c r="BB7" s="1170"/>
      <c r="BC7" s="1170"/>
      <c r="BD7" s="1171"/>
      <c r="BE7" s="1171"/>
      <c r="BF7" s="1171"/>
      <c r="BG7" s="2921"/>
      <c r="BH7" s="2922"/>
      <c r="BK7" s="3">
        <v>1</v>
      </c>
      <c r="BL7" s="11">
        <f>SUM(A343:BJ343)+1</f>
        <v>60</v>
      </c>
      <c r="BM7" s="12" t="s">
        <v>18</v>
      </c>
    </row>
    <row r="8" spans="1:65" ht="27" customHeight="1">
      <c r="B8" s="1172" t="s">
        <v>216</v>
      </c>
      <c r="C8" s="1173" t="str">
        <f ca="1">CELL("nomfichier")</f>
        <v>D:\Données\1.UPRT\0-UPRT.fait\1-UPRT.FR-SITE-WEB\ff-fiches-fabrications\ff.fiches.fabrication.2023\ffr.restaurant.2023\[ff.FICHE.TRILINGUE.19.COLONNES.01.12.2025.xlsx]Nota.ES</v>
      </c>
      <c r="D8" s="1173"/>
      <c r="E8" s="1163"/>
      <c r="F8" s="1163"/>
      <c r="G8" s="1163"/>
      <c r="H8" s="1163"/>
      <c r="I8" s="1163"/>
      <c r="J8" s="1163"/>
      <c r="K8" s="1163"/>
      <c r="L8" s="1163"/>
      <c r="M8" s="1163"/>
      <c r="N8" s="1163"/>
      <c r="O8" s="1163"/>
      <c r="P8" s="1163"/>
      <c r="Q8" s="1163"/>
      <c r="R8" s="1163"/>
      <c r="S8" s="1163"/>
      <c r="T8" s="1163"/>
      <c r="U8" s="1163"/>
      <c r="V8" s="1176" t="s">
        <v>1679</v>
      </c>
      <c r="W8" s="1163"/>
      <c r="X8" s="1163"/>
      <c r="Y8" s="1163"/>
      <c r="Z8" s="1163"/>
      <c r="AA8" s="1163"/>
      <c r="AB8" s="1163"/>
      <c r="AC8" s="1163"/>
      <c r="AD8" s="1163"/>
      <c r="AE8" s="1163"/>
      <c r="AF8" s="1163"/>
      <c r="AG8" s="1163"/>
      <c r="AH8" s="1163"/>
      <c r="AI8" s="1163"/>
      <c r="AJ8" s="1163"/>
      <c r="AK8" s="1163"/>
      <c r="AL8" s="1163"/>
      <c r="AM8" s="1163"/>
      <c r="AN8" s="1163"/>
      <c r="AO8" s="1163"/>
      <c r="AP8" s="1174"/>
      <c r="AQ8" s="1174"/>
      <c r="AR8" s="1174"/>
      <c r="AS8" s="1174"/>
      <c r="AT8" s="1174"/>
      <c r="AU8" s="1174"/>
      <c r="AV8" s="1174"/>
      <c r="AW8" s="1174"/>
      <c r="AX8" s="1174"/>
      <c r="AY8" s="1174"/>
      <c r="AZ8" s="1174"/>
      <c r="BA8" s="1174"/>
      <c r="BB8" s="1174"/>
      <c r="BC8" s="1174"/>
      <c r="BD8" s="1174"/>
      <c r="BE8" s="1174"/>
      <c r="BF8" s="1174"/>
      <c r="BG8" s="946" t="s">
        <v>1651</v>
      </c>
      <c r="BH8" s="947" t="str">
        <f>$BK$343</f>
        <v>BK343</v>
      </c>
      <c r="BK8" s="3">
        <v>1</v>
      </c>
    </row>
    <row r="9" spans="1:65" ht="27" customHeight="1" thickBot="1">
      <c r="B9" s="1682"/>
      <c r="C9" s="1683"/>
      <c r="D9" s="167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E9" s="1683"/>
      <c r="F9" s="1683"/>
      <c r="G9" s="1683"/>
      <c r="H9" s="1683"/>
      <c r="I9" s="1683"/>
      <c r="J9" s="1683"/>
      <c r="K9" s="1683"/>
      <c r="L9" s="1683"/>
      <c r="M9" s="1683"/>
      <c r="N9" s="1683"/>
      <c r="O9" s="1683"/>
      <c r="P9" s="1683"/>
      <c r="Q9" s="1683"/>
      <c r="R9" s="1683"/>
      <c r="S9" s="1683"/>
      <c r="T9" s="1683"/>
      <c r="U9" s="1683"/>
      <c r="V9" s="1683"/>
      <c r="W9" s="1679" t="str">
        <f>IF(ISNUMBER(IFERROR(VALUE("0,5"),"")),"On this computer, type a COMMA as the decimal separator",IF(ISNUMBER(IFERROR(VALUE("0.5"),"")),"On this computer, type a POINT as the decimal separator","Unable to determine the decimal separator"))</f>
        <v>On this computer, type a POINT as the decimal separator</v>
      </c>
      <c r="X9" s="1683"/>
      <c r="Y9" s="1683"/>
      <c r="Z9" s="1683"/>
      <c r="AA9" s="1683"/>
      <c r="AB9" s="1683"/>
      <c r="AC9" s="1683"/>
      <c r="AE9" s="1177"/>
      <c r="AF9" s="1175"/>
      <c r="AG9" s="1177"/>
      <c r="AH9" s="1175"/>
      <c r="AI9" s="1177"/>
      <c r="AJ9" s="1175"/>
      <c r="AK9" s="1177"/>
      <c r="AL9" s="1177"/>
      <c r="AM9" s="1175"/>
      <c r="AN9" s="1177"/>
      <c r="AO9" s="1164"/>
      <c r="AP9" s="1175"/>
      <c r="AQ9" s="1679"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AR9" s="1175"/>
      <c r="AS9" s="1177"/>
      <c r="AT9" s="1175"/>
      <c r="AU9" s="1177"/>
      <c r="AV9" s="1175"/>
      <c r="AW9" s="1177"/>
      <c r="AX9" s="1175"/>
      <c r="AY9" s="1177"/>
      <c r="AZ9" s="1175"/>
      <c r="BA9" s="1177"/>
      <c r="BB9" s="1175"/>
      <c r="BC9" s="1177"/>
      <c r="BD9" s="1175"/>
      <c r="BE9" s="1177"/>
      <c r="BF9" s="1177"/>
      <c r="BG9" s="1175"/>
      <c r="BH9" s="1177"/>
      <c r="BK9" s="3">
        <v>1</v>
      </c>
    </row>
    <row r="10" spans="1:65" ht="27" customHeight="1">
      <c r="B10" s="22" t="s">
        <v>11</v>
      </c>
      <c r="C10" s="23" t="str">
        <f>C16</f>
        <v>F FEUILLES DE MERINGUE | pâtisserie--ENTREMET| Auteur &gt; recette Béghin Say de Jean-Jacques Borne MOF 1994</v>
      </c>
      <c r="D10" s="24">
        <f>D16</f>
        <v>18</v>
      </c>
      <c r="E10" s="24" t="str">
        <f>E16</f>
        <v>assiettes</v>
      </c>
      <c r="F10" s="25" t="str">
        <f>F16</f>
        <v>Recette mère ► MILLE-FEUILLE meringue et chiboust pamplemousse aux fraises des bois</v>
      </c>
      <c r="G10" s="26" t="s">
        <v>22</v>
      </c>
      <c r="H10" s="27" t="s">
        <v>23</v>
      </c>
      <c r="I10" s="27"/>
      <c r="J10" s="2660" t="s">
        <v>3265</v>
      </c>
      <c r="K10" s="2660"/>
      <c r="L10" s="2660"/>
      <c r="M10" s="2660"/>
      <c r="N10" s="2660"/>
      <c r="O10" s="2660"/>
      <c r="P10" s="2660"/>
      <c r="Q10" s="2660"/>
      <c r="R10" s="2539" t="s">
        <v>25</v>
      </c>
      <c r="S10" s="2539"/>
      <c r="T10" s="2537" t="str">
        <f>UPPER(LEFT(J10,1))</f>
        <v>F</v>
      </c>
      <c r="U10" s="1180"/>
      <c r="V10" s="22"/>
      <c r="W10" s="23"/>
      <c r="X10" s="24"/>
      <c r="Y10" s="24"/>
      <c r="Z10" s="25"/>
      <c r="AA10" s="3139"/>
      <c r="AB10" s="3140"/>
      <c r="AC10" s="3140"/>
      <c r="AD10" s="57"/>
      <c r="AE10" s="57"/>
      <c r="AF10" s="57"/>
      <c r="AG10" s="57"/>
      <c r="AH10" s="57"/>
      <c r="AI10" s="57"/>
      <c r="AJ10" s="57"/>
      <c r="AK10" s="57"/>
      <c r="AL10" s="1178"/>
      <c r="AM10" s="1178"/>
      <c r="AN10" s="1179"/>
      <c r="AO10" s="1180"/>
      <c r="AP10" s="22"/>
      <c r="AQ10" s="23"/>
      <c r="AR10" s="24"/>
      <c r="AS10" s="24"/>
      <c r="AT10" s="25"/>
      <c r="AU10" s="3139"/>
      <c r="AV10" s="3140"/>
      <c r="AW10" s="3140"/>
      <c r="AX10" s="57"/>
      <c r="AY10" s="57"/>
      <c r="AZ10" s="57"/>
      <c r="BA10" s="57"/>
      <c r="BB10" s="57"/>
      <c r="BC10" s="57"/>
      <c r="BD10" s="57"/>
      <c r="BE10" s="57"/>
      <c r="BF10" s="1178"/>
      <c r="BG10" s="1178"/>
      <c r="BH10" s="1179"/>
      <c r="BK10" s="3">
        <v>1</v>
      </c>
    </row>
    <row r="11" spans="1:65" ht="27" customHeight="1">
      <c r="B11" s="28" t="s">
        <v>11</v>
      </c>
      <c r="C11" s="29" t="str">
        <f>C16</f>
        <v>F FEUILLES DE MERINGUE | pâtisserie--ENTREMET| Auteur &gt; recette Béghin Say de Jean-Jacques Borne MOF 1994</v>
      </c>
      <c r="D11" s="30">
        <f>D16</f>
        <v>18</v>
      </c>
      <c r="E11" s="30" t="str">
        <f>E16</f>
        <v>assiettes</v>
      </c>
      <c r="F11" s="31" t="str">
        <f>F16</f>
        <v>Recette mère ► MILLE-FEUILLE meringue et chiboust pamplemousse aux fraises des bois</v>
      </c>
      <c r="G11" s="32" t="s">
        <v>29</v>
      </c>
      <c r="H11" s="33" t="s">
        <v>30</v>
      </c>
      <c r="I11" s="33"/>
      <c r="J11" s="3018"/>
      <c r="K11" s="3018"/>
      <c r="L11" s="3018"/>
      <c r="M11" s="3018"/>
      <c r="N11" s="3018"/>
      <c r="O11" s="3018"/>
      <c r="P11" s="3018"/>
      <c r="Q11" s="3018"/>
      <c r="R11" s="2540"/>
      <c r="S11" s="2540"/>
      <c r="T11" s="2538"/>
      <c r="U11" s="1180"/>
      <c r="V11" s="115" t="s">
        <v>16</v>
      </c>
      <c r="W11" s="3141"/>
      <c r="X11" s="3142"/>
      <c r="Y11" s="3141"/>
      <c r="Z11" s="3143"/>
      <c r="AA11" s="3144"/>
      <c r="AB11" s="3145"/>
      <c r="AC11" s="3146"/>
      <c r="AD11" s="3147"/>
      <c r="AE11" s="3148"/>
      <c r="AF11" s="3149"/>
      <c r="AG11" s="2109"/>
      <c r="AH11" s="3150"/>
      <c r="AI11" s="117"/>
      <c r="AJ11" s="3151"/>
      <c r="AK11" s="3152"/>
      <c r="AL11" s="3153"/>
      <c r="AM11" s="3154"/>
      <c r="AN11" s="119"/>
      <c r="AO11" s="1180"/>
      <c r="AP11" s="115" t="s">
        <v>16</v>
      </c>
      <c r="AQ11" s="3141"/>
      <c r="AR11" s="3142"/>
      <c r="AS11" s="3141"/>
      <c r="AT11" s="3143"/>
      <c r="AU11" s="3144"/>
      <c r="AV11" s="3145"/>
      <c r="AW11" s="3146"/>
      <c r="AX11" s="3147"/>
      <c r="AY11" s="3148"/>
      <c r="AZ11" s="3149"/>
      <c r="BA11" s="2109"/>
      <c r="BB11" s="3150"/>
      <c r="BC11" s="117"/>
      <c r="BD11" s="3151"/>
      <c r="BE11" s="3152"/>
      <c r="BF11" s="3153"/>
      <c r="BG11" s="3154"/>
      <c r="BH11" s="119"/>
      <c r="BK11" s="3">
        <v>1</v>
      </c>
    </row>
    <row r="12" spans="1:65" ht="27" customHeight="1">
      <c r="B12" s="28" t="s">
        <v>11</v>
      </c>
      <c r="C12" s="34" t="str">
        <f>C16</f>
        <v>F FEUILLES DE MERINGUE | pâtisserie--ENTREMET| Auteur &gt; recette Béghin Say de Jean-Jacques Borne MOF 1994</v>
      </c>
      <c r="D12" s="35">
        <f>D16</f>
        <v>18</v>
      </c>
      <c r="E12" s="35" t="str">
        <f>E16</f>
        <v>assiettes</v>
      </c>
      <c r="F12" s="36" t="str">
        <f>F16</f>
        <v>Recette mère ► MILLE-FEUILLE meringue et chiboust pamplemousse aux fraises des bois</v>
      </c>
      <c r="G12" s="1770"/>
      <c r="H12" s="1771"/>
      <c r="I12" s="37"/>
      <c r="J12" s="38" t="s">
        <v>32</v>
      </c>
      <c r="K12" s="39" t="s">
        <v>3255</v>
      </c>
      <c r="L12" s="9"/>
      <c r="M12" s="39"/>
      <c r="N12" s="39"/>
      <c r="O12" s="39"/>
      <c r="P12" s="40"/>
      <c r="Q12" s="9"/>
      <c r="R12" s="9"/>
      <c r="S12" s="9"/>
      <c r="T12" s="41"/>
      <c r="U12" s="1180"/>
      <c r="V12" s="115" t="s">
        <v>16</v>
      </c>
      <c r="W12" s="3141"/>
      <c r="X12" s="3142"/>
      <c r="Y12" s="3141"/>
      <c r="Z12" s="3143"/>
      <c r="AA12" s="3144"/>
      <c r="AB12" s="3145"/>
      <c r="AC12" s="3146"/>
      <c r="AD12" s="3147"/>
      <c r="AE12" s="3148"/>
      <c r="AF12" s="3149"/>
      <c r="AG12" s="2109"/>
      <c r="AH12" s="3150"/>
      <c r="AI12" s="117"/>
      <c r="AJ12" s="3151"/>
      <c r="AK12" s="3152"/>
      <c r="AL12" s="3153"/>
      <c r="AM12" s="3154"/>
      <c r="AN12" s="119"/>
      <c r="AO12" s="1180"/>
      <c r="AP12" s="115" t="s">
        <v>16</v>
      </c>
      <c r="AQ12" s="3141"/>
      <c r="AR12" s="3142"/>
      <c r="AS12" s="3141"/>
      <c r="AT12" s="3143"/>
      <c r="AU12" s="3144"/>
      <c r="AV12" s="3145"/>
      <c r="AW12" s="3146"/>
      <c r="AX12" s="3147"/>
      <c r="AY12" s="3148"/>
      <c r="AZ12" s="3149"/>
      <c r="BA12" s="2109"/>
      <c r="BB12" s="3150"/>
      <c r="BC12" s="117"/>
      <c r="BD12" s="3151"/>
      <c r="BE12" s="3152"/>
      <c r="BF12" s="3153"/>
      <c r="BG12" s="3154"/>
      <c r="BH12" s="119"/>
      <c r="BK12" s="3">
        <v>1</v>
      </c>
    </row>
    <row r="13" spans="1:65" ht="27" customHeight="1">
      <c r="B13" s="28" t="s">
        <v>11</v>
      </c>
      <c r="C13" s="34" t="str">
        <f>C16</f>
        <v>F FEUILLES DE MERINGUE | pâtisserie--ENTREMET| Auteur &gt; recette Béghin Say de Jean-Jacques Borne MOF 1994</v>
      </c>
      <c r="D13" s="35">
        <f>D16</f>
        <v>18</v>
      </c>
      <c r="E13" s="35" t="str">
        <f>E16</f>
        <v>assiettes</v>
      </c>
      <c r="F13" s="36" t="str">
        <f>F16</f>
        <v>Recette mère ► MILLE-FEUILLE meringue et chiboust pamplemousse aux fraises des bois</v>
      </c>
      <c r="G13" s="42" t="s">
        <v>33</v>
      </c>
      <c r="H13" s="43"/>
      <c r="I13" s="43"/>
      <c r="J13" s="44" t="s">
        <v>34</v>
      </c>
      <c r="K13" s="2522" t="str">
        <f>L16&amp;" "&amp;M16&amp;" ► Famille = "&amp;R10&amp;" ► "&amp;J10&amp;" "&amp;P13&amp;" "&amp;R13&amp;" "&amp;S13&amp;" "&amp;T13</f>
        <v>Recette mère ► MILLE-FEUILLE meringue et chiboust pamplemousse aux fraises des bois ► Famille = pâtisserie--ENTREMET ► FEUILLES DE MERINGUE  ⓫  Dupliquée pour 36 couverts</v>
      </c>
      <c r="L13" s="2522"/>
      <c r="M13" s="2522"/>
      <c r="N13" s="2522"/>
      <c r="O13" s="2522"/>
      <c r="P13" s="2522"/>
      <c r="Q13" s="9"/>
      <c r="R13" s="1773" t="s">
        <v>36</v>
      </c>
      <c r="S13" s="46">
        <v>36</v>
      </c>
      <c r="T13" s="47" t="str">
        <f>T15</f>
        <v>couverts</v>
      </c>
      <c r="U13" s="1180"/>
      <c r="V13" s="115" t="s">
        <v>16</v>
      </c>
      <c r="W13" s="3141"/>
      <c r="X13" s="3142"/>
      <c r="Y13" s="3141"/>
      <c r="Z13" s="3143"/>
      <c r="AA13" s="3144"/>
      <c r="AB13" s="3145"/>
      <c r="AC13" s="3146"/>
      <c r="AD13" s="3147"/>
      <c r="AE13" s="3148"/>
      <c r="AF13" s="3149"/>
      <c r="AG13" s="2109"/>
      <c r="AH13" s="3150"/>
      <c r="AI13" s="117"/>
      <c r="AJ13" s="3151"/>
      <c r="AK13" s="3152"/>
      <c r="AL13" s="3153"/>
      <c r="AM13" s="3154"/>
      <c r="AN13" s="119"/>
      <c r="AO13" s="1180"/>
      <c r="AP13" s="115" t="s">
        <v>16</v>
      </c>
      <c r="AQ13" s="3141"/>
      <c r="AR13" s="3142"/>
      <c r="AS13" s="3141"/>
      <c r="AT13" s="3143"/>
      <c r="AU13" s="3144"/>
      <c r="AV13" s="3145"/>
      <c r="AW13" s="3146"/>
      <c r="AX13" s="3147"/>
      <c r="AY13" s="3148"/>
      <c r="AZ13" s="3149"/>
      <c r="BA13" s="2109"/>
      <c r="BB13" s="3150"/>
      <c r="BC13" s="117"/>
      <c r="BD13" s="3151"/>
      <c r="BE13" s="3152"/>
      <c r="BF13" s="3153"/>
      <c r="BG13" s="3154"/>
      <c r="BH13" s="119"/>
      <c r="BK13" s="3">
        <v>1</v>
      </c>
    </row>
    <row r="14" spans="1:65" ht="27" customHeight="1">
      <c r="B14" s="28" t="s">
        <v>11</v>
      </c>
      <c r="C14" s="34" t="str">
        <f>C16</f>
        <v>F FEUILLES DE MERINGUE | pâtisserie--ENTREMET| Auteur &gt; recette Béghin Say de Jean-Jacques Borne MOF 1994</v>
      </c>
      <c r="D14" s="35">
        <f>D16</f>
        <v>18</v>
      </c>
      <c r="E14" s="35" t="str">
        <f>E16</f>
        <v>assiettes</v>
      </c>
      <c r="F14" s="36" t="str">
        <f>F16</f>
        <v>Recette mère ► MILLE-FEUILLE meringue et chiboust pamplemousse aux fraises des bois</v>
      </c>
      <c r="G14" s="1774">
        <v>18</v>
      </c>
      <c r="H14" s="1775" t="s">
        <v>20</v>
      </c>
      <c r="I14" s="42"/>
      <c r="J14" s="42"/>
      <c r="K14" s="2522"/>
      <c r="L14" s="2522"/>
      <c r="M14" s="2522"/>
      <c r="N14" s="2522"/>
      <c r="O14" s="2522"/>
      <c r="P14" s="2522"/>
      <c r="Q14" s="9"/>
      <c r="R14" s="931"/>
      <c r="S14" s="53" t="s">
        <v>41</v>
      </c>
      <c r="T14" s="54" t="s">
        <v>42</v>
      </c>
      <c r="U14" s="1180"/>
      <c r="V14" s="115" t="s">
        <v>16</v>
      </c>
      <c r="W14" s="3141"/>
      <c r="X14" s="3142"/>
      <c r="Y14" s="3141"/>
      <c r="Z14" s="3143"/>
      <c r="AA14" s="3144"/>
      <c r="AB14" s="3145"/>
      <c r="AC14" s="3146"/>
      <c r="AD14" s="3147"/>
      <c r="AE14" s="3148"/>
      <c r="AF14" s="3149"/>
      <c r="AG14" s="2109"/>
      <c r="AH14" s="3150"/>
      <c r="AI14" s="117"/>
      <c r="AJ14" s="3151"/>
      <c r="AK14" s="3152"/>
      <c r="AL14" s="3153"/>
      <c r="AM14" s="3154"/>
      <c r="AN14" s="119"/>
      <c r="AO14" s="1180"/>
      <c r="AP14" s="115" t="s">
        <v>16</v>
      </c>
      <c r="AQ14" s="3141"/>
      <c r="AR14" s="3142"/>
      <c r="AS14" s="3141"/>
      <c r="AT14" s="3143"/>
      <c r="AU14" s="3144"/>
      <c r="AV14" s="3145"/>
      <c r="AW14" s="3146"/>
      <c r="AX14" s="3147"/>
      <c r="AY14" s="3148"/>
      <c r="AZ14" s="3149"/>
      <c r="BA14" s="2109"/>
      <c r="BB14" s="3150"/>
      <c r="BC14" s="117"/>
      <c r="BD14" s="3151"/>
      <c r="BE14" s="3152"/>
      <c r="BF14" s="3153"/>
      <c r="BG14" s="3154"/>
      <c r="BH14" s="119"/>
      <c r="BK14" s="3">
        <v>1</v>
      </c>
    </row>
    <row r="15" spans="1:65" ht="27" customHeight="1">
      <c r="B15" s="28" t="s">
        <v>16</v>
      </c>
      <c r="C15" s="34" t="str">
        <f>C16</f>
        <v>F FEUILLES DE MERINGUE | pâtisserie--ENTREMET| Auteur &gt; recette Béghin Say de Jean-Jacques Borne MOF 1994</v>
      </c>
      <c r="D15" s="35">
        <f>D16</f>
        <v>18</v>
      </c>
      <c r="E15" s="35" t="str">
        <f>E16</f>
        <v>assiettes</v>
      </c>
      <c r="F15" s="36" t="str">
        <f>F16</f>
        <v>Recette mère ► MILLE-FEUILLE meringue et chiboust pamplemousse aux fraises des bois</v>
      </c>
      <c r="G15" s="59"/>
      <c r="H15" s="1638" t="s">
        <v>8365</v>
      </c>
      <c r="I15" s="2532">
        <f>P25</f>
        <v>0.33000000000000007</v>
      </c>
      <c r="J15" s="2532"/>
      <c r="K15" s="1639" t="str" cm="1">
        <f t="array" ref="K15">"1= "&amp;IF(OR(G14&lt;=0,I15=""),"",_xlfn.LET(_xlpm.kg,IF(ISNUMBER(I15),I15,VALEUR(SUBSTITUTE(SUBSTITUTE(SUBSTITUTE(LOWER(I15),"kg",""),",",".")," ",""))),TEXT(ROUND(_xlpm.kg*1000/G14,2),"0.##")&amp;" g"))</f>
        <v>1= 18.33 g</v>
      </c>
      <c r="L15" s="1640">
        <f>IFERROR(S13/S15,0)</f>
        <v>2</v>
      </c>
      <c r="M15" s="61"/>
      <c r="N15" s="61"/>
      <c r="O15" s="61"/>
      <c r="Q15" s="9"/>
      <c r="R15" s="1776" t="s">
        <v>52</v>
      </c>
      <c r="S15" s="1471">
        <v>18</v>
      </c>
      <c r="T15" s="63" t="s">
        <v>37</v>
      </c>
      <c r="U15" s="1180"/>
      <c r="V15" s="115" t="s">
        <v>16</v>
      </c>
      <c r="W15" s="3141"/>
      <c r="X15" s="3142"/>
      <c r="Y15" s="3141"/>
      <c r="Z15" s="3143"/>
      <c r="AA15" s="3144"/>
      <c r="AB15" s="3145"/>
      <c r="AC15" s="3146"/>
      <c r="AD15" s="3147"/>
      <c r="AE15" s="3148"/>
      <c r="AF15" s="3149"/>
      <c r="AG15" s="2109"/>
      <c r="AH15" s="3150"/>
      <c r="AI15" s="117"/>
      <c r="AJ15" s="3151"/>
      <c r="AK15" s="3152"/>
      <c r="AL15" s="3153"/>
      <c r="AM15" s="3154"/>
      <c r="AN15" s="119"/>
      <c r="AO15" s="1180"/>
      <c r="AP15" s="115" t="s">
        <v>16</v>
      </c>
      <c r="AQ15" s="3141"/>
      <c r="AR15" s="3142"/>
      <c r="AS15" s="3141"/>
      <c r="AT15" s="3143"/>
      <c r="AU15" s="3144"/>
      <c r="AV15" s="3145"/>
      <c r="AW15" s="3146"/>
      <c r="AX15" s="3147"/>
      <c r="AY15" s="3148"/>
      <c r="AZ15" s="3149"/>
      <c r="BA15" s="2109"/>
      <c r="BB15" s="3150"/>
      <c r="BC15" s="117"/>
      <c r="BD15" s="3151"/>
      <c r="BE15" s="3152"/>
      <c r="BF15" s="3153"/>
      <c r="BG15" s="3154"/>
      <c r="BH15" s="119"/>
      <c r="BK15" s="3">
        <v>1</v>
      </c>
    </row>
    <row r="16" spans="1:65" ht="27" customHeight="1">
      <c r="B16" s="68" t="s">
        <v>16</v>
      </c>
      <c r="C16" s="69" t="str">
        <f>G16</f>
        <v>F FEUILLES DE MERINGUE | pâtisserie--ENTREMET| Auteur &gt; recette Béghin Say de Jean-Jacques Borne MOF 1994</v>
      </c>
      <c r="D16" s="70">
        <f>G14</f>
        <v>18</v>
      </c>
      <c r="E16" s="69" t="str">
        <f>H14</f>
        <v>assiettes</v>
      </c>
      <c r="F16" s="71" t="str">
        <f>L16&amp;" "&amp;M16</f>
        <v>Recette mère ► MILLE-FEUILLE meringue et chiboust pamplemousse aux fraises des bois</v>
      </c>
      <c r="G16" s="72" t="str">
        <f>UPPER(LEFT(J10,1))&amp;" "&amp;J10&amp;" | "&amp;R10&amp;"| "&amp;J12&amp;" "&amp;K12</f>
        <v>F FEUILLES DE MERINGUE | pâtisserie--ENTREMET| Auteur &gt; recette Béghin Say de Jean-Jacques Borne MOF 1994</v>
      </c>
      <c r="H16" s="73" t="s">
        <v>55</v>
      </c>
      <c r="I16" s="2525" t="s">
        <v>56</v>
      </c>
      <c r="J16" s="2525"/>
      <c r="K16" s="2525"/>
      <c r="L16" s="74" t="str">
        <f>IF(ISTEXT(M16),"Recette mère ►",H16)</f>
        <v>Recette mère ►</v>
      </c>
      <c r="M16" s="75" t="s">
        <v>57</v>
      </c>
      <c r="N16" s="75"/>
      <c r="O16" s="75"/>
      <c r="P16" s="76"/>
      <c r="Q16" s="76"/>
      <c r="R16" s="76"/>
      <c r="S16" s="76"/>
      <c r="T16" s="933" t="s">
        <v>892</v>
      </c>
      <c r="U16" s="1180"/>
      <c r="V16" s="115" t="s">
        <v>16</v>
      </c>
      <c r="W16" s="3141"/>
      <c r="X16" s="3142"/>
      <c r="Y16" s="3141"/>
      <c r="Z16" s="3143"/>
      <c r="AA16" s="3144"/>
      <c r="AB16" s="3145"/>
      <c r="AC16" s="3146"/>
      <c r="AD16" s="3147"/>
      <c r="AE16" s="3148"/>
      <c r="AF16" s="3149"/>
      <c r="AG16" s="2109"/>
      <c r="AH16" s="3150"/>
      <c r="AI16" s="117"/>
      <c r="AJ16" s="3151"/>
      <c r="AK16" s="3152"/>
      <c r="AL16" s="3153"/>
      <c r="AM16" s="3154"/>
      <c r="AN16" s="119"/>
      <c r="AO16" s="1180"/>
      <c r="AP16" s="115" t="s">
        <v>16</v>
      </c>
      <c r="AQ16" s="3141"/>
      <c r="AR16" s="3142"/>
      <c r="AS16" s="3141"/>
      <c r="AT16" s="3143"/>
      <c r="AU16" s="3144"/>
      <c r="AV16" s="3145"/>
      <c r="AW16" s="3146"/>
      <c r="AX16" s="3147"/>
      <c r="AY16" s="3148"/>
      <c r="AZ16" s="3149"/>
      <c r="BA16" s="2109"/>
      <c r="BB16" s="3150"/>
      <c r="BC16" s="117"/>
      <c r="BD16" s="3151"/>
      <c r="BE16" s="3152"/>
      <c r="BF16" s="3153"/>
      <c r="BG16" s="3154"/>
      <c r="BH16" s="119"/>
      <c r="BK16" s="3">
        <v>1</v>
      </c>
    </row>
    <row r="17" spans="2:63" ht="27" customHeight="1">
      <c r="B17" s="79" t="s">
        <v>16</v>
      </c>
      <c r="C17" s="80" t="str">
        <f>C16</f>
        <v>F FEUILLES DE MERINGUE | pâtisserie--ENTREMET| Auteur &gt; recette Béghin Say de Jean-Jacques Borne MOF 1994</v>
      </c>
      <c r="D17" s="80">
        <f>D16</f>
        <v>18</v>
      </c>
      <c r="E17" s="80" t="str">
        <f>E16</f>
        <v>assiettes</v>
      </c>
      <c r="F17" s="81" t="str">
        <f>F16</f>
        <v>Recette mère ► MILLE-FEUILLE meringue et chiboust pamplemousse aux fraises des bois</v>
      </c>
      <c r="G17" s="13" t="s">
        <v>67</v>
      </c>
      <c r="H17" s="13" t="s">
        <v>68</v>
      </c>
      <c r="I17" s="13" t="s">
        <v>69</v>
      </c>
      <c r="J17" s="13" t="s">
        <v>70</v>
      </c>
      <c r="K17" s="82" t="s">
        <v>71</v>
      </c>
      <c r="L17" s="83" t="s">
        <v>72</v>
      </c>
      <c r="M17" s="84" t="s">
        <v>73</v>
      </c>
      <c r="N17" s="84" t="s">
        <v>74</v>
      </c>
      <c r="O17" s="84" t="s">
        <v>75</v>
      </c>
      <c r="P17" s="84" t="s">
        <v>76</v>
      </c>
      <c r="Q17" s="84" t="s">
        <v>77</v>
      </c>
      <c r="R17" s="84" t="s">
        <v>78</v>
      </c>
      <c r="S17" s="84" t="s">
        <v>79</v>
      </c>
      <c r="T17" s="85" t="s">
        <v>8454</v>
      </c>
      <c r="U17" s="1180"/>
      <c r="V17" s="115" t="s">
        <v>16</v>
      </c>
      <c r="W17" s="3141"/>
      <c r="X17" s="3142"/>
      <c r="Y17" s="3141"/>
      <c r="Z17" s="3143"/>
      <c r="AA17" s="3144"/>
      <c r="AB17" s="3145"/>
      <c r="AC17" s="3146"/>
      <c r="AD17" s="3147"/>
      <c r="AE17" s="3148"/>
      <c r="AF17" s="3149"/>
      <c r="AG17" s="2109"/>
      <c r="AH17" s="3150"/>
      <c r="AI17" s="117"/>
      <c r="AJ17" s="3151"/>
      <c r="AK17" s="3152"/>
      <c r="AL17" s="3153"/>
      <c r="AM17" s="3154"/>
      <c r="AN17" s="119"/>
      <c r="AO17" s="1180"/>
      <c r="AP17" s="115" t="s">
        <v>16</v>
      </c>
      <c r="AQ17" s="3141"/>
      <c r="AR17" s="3142"/>
      <c r="AS17" s="3141"/>
      <c r="AT17" s="3143"/>
      <c r="AU17" s="3144"/>
      <c r="AV17" s="3145"/>
      <c r="AW17" s="3146"/>
      <c r="AX17" s="3147"/>
      <c r="AY17" s="3148"/>
      <c r="AZ17" s="3149"/>
      <c r="BA17" s="2109"/>
      <c r="BB17" s="3150"/>
      <c r="BC17" s="117"/>
      <c r="BD17" s="3151"/>
      <c r="BE17" s="3152"/>
      <c r="BF17" s="3153"/>
      <c r="BG17" s="3154"/>
      <c r="BH17" s="119"/>
      <c r="BK17" s="3">
        <v>1</v>
      </c>
    </row>
    <row r="18" spans="2:63" ht="27" customHeight="1">
      <c r="B18" s="28" t="s">
        <v>11</v>
      </c>
      <c r="C18" s="34" t="str">
        <f>C16</f>
        <v>F FEUILLES DE MERINGUE | pâtisserie--ENTREMET| Auteur &gt; recette Béghin Say de Jean-Jacques Borne MOF 1994</v>
      </c>
      <c r="D18" s="35">
        <f>D16</f>
        <v>18</v>
      </c>
      <c r="E18" s="34" t="str">
        <f>E16</f>
        <v>assiettes</v>
      </c>
      <c r="F18" s="36" t="str">
        <f>F16</f>
        <v>Recette mère ► MILLE-FEUILLE meringue et chiboust pamplemousse aux fraises des bois</v>
      </c>
      <c r="G18" s="87" t="s">
        <v>80</v>
      </c>
      <c r="H18" s="88" t="s">
        <v>81</v>
      </c>
      <c r="I18" s="89"/>
      <c r="J18" s="2526" t="s">
        <v>82</v>
      </c>
      <c r="K18" s="2528" t="s">
        <v>83</v>
      </c>
      <c r="L18" s="2530" t="s">
        <v>84</v>
      </c>
      <c r="M18" s="90" t="s">
        <v>85</v>
      </c>
      <c r="N18" s="91" t="s">
        <v>51</v>
      </c>
      <c r="O18" s="92" t="s">
        <v>86</v>
      </c>
      <c r="P18" s="2533" t="s">
        <v>87</v>
      </c>
      <c r="Q18" s="2535" t="s">
        <v>86</v>
      </c>
      <c r="R18" s="2523" t="s">
        <v>8754</v>
      </c>
      <c r="S18" s="2541" t="s">
        <v>88</v>
      </c>
      <c r="T18" s="2543" t="s">
        <v>89</v>
      </c>
      <c r="U18" s="1180"/>
      <c r="V18" s="115" t="s">
        <v>16</v>
      </c>
      <c r="W18" s="3141"/>
      <c r="X18" s="3142"/>
      <c r="Y18" s="3141"/>
      <c r="Z18" s="3143"/>
      <c r="AA18" s="3144"/>
      <c r="AB18" s="3145"/>
      <c r="AC18" s="3146"/>
      <c r="AD18" s="3147"/>
      <c r="AE18" s="3148"/>
      <c r="AF18" s="3149"/>
      <c r="AG18" s="2109"/>
      <c r="AH18" s="3150"/>
      <c r="AI18" s="117"/>
      <c r="AJ18" s="3151"/>
      <c r="AK18" s="3152"/>
      <c r="AL18" s="3153"/>
      <c r="AM18" s="3154"/>
      <c r="AN18" s="119"/>
      <c r="AO18" s="1180"/>
      <c r="AP18" s="115" t="s">
        <v>16</v>
      </c>
      <c r="AQ18" s="3141"/>
      <c r="AR18" s="3142"/>
      <c r="AS18" s="3141"/>
      <c r="AT18" s="3143"/>
      <c r="AU18" s="3144"/>
      <c r="AV18" s="3145"/>
      <c r="AW18" s="3146"/>
      <c r="AX18" s="3147"/>
      <c r="AY18" s="3148"/>
      <c r="AZ18" s="3149"/>
      <c r="BA18" s="2109"/>
      <c r="BB18" s="3150"/>
      <c r="BC18" s="117"/>
      <c r="BD18" s="3151"/>
      <c r="BE18" s="3152"/>
      <c r="BF18" s="3153"/>
      <c r="BG18" s="3154"/>
      <c r="BH18" s="119"/>
      <c r="BK18" s="3">
        <v>1</v>
      </c>
    </row>
    <row r="19" spans="2:63" ht="27" customHeight="1">
      <c r="B19" s="28" t="s">
        <v>11</v>
      </c>
      <c r="C19" s="34" t="str">
        <f>C16</f>
        <v>F FEUILLES DE MERINGUE | pâtisserie--ENTREMET| Auteur &gt; recette Béghin Say de Jean-Jacques Borne MOF 1994</v>
      </c>
      <c r="D19" s="35">
        <f>D16</f>
        <v>18</v>
      </c>
      <c r="E19" s="34" t="str">
        <f>E16</f>
        <v>assiettes</v>
      </c>
      <c r="F19" s="36" t="str">
        <f>F16</f>
        <v>Recette mère ► MILLE-FEUILLE meringue et chiboust pamplemousse aux fraises des bois</v>
      </c>
      <c r="G19" s="94" t="s">
        <v>94</v>
      </c>
      <c r="H19" s="95" t="s">
        <v>95</v>
      </c>
      <c r="I19" s="96" t="s">
        <v>96</v>
      </c>
      <c r="J19" s="2527"/>
      <c r="K19" s="2529"/>
      <c r="L19" s="2531"/>
      <c r="M19" s="97" t="s">
        <v>97</v>
      </c>
      <c r="N19" s="98" t="s">
        <v>98</v>
      </c>
      <c r="O19" s="99">
        <v>1</v>
      </c>
      <c r="P19" s="2534"/>
      <c r="Q19" s="2524"/>
      <c r="R19" s="2524"/>
      <c r="S19" s="2542"/>
      <c r="T19" s="2544"/>
      <c r="U19" s="1180"/>
      <c r="V19" s="115" t="s">
        <v>16</v>
      </c>
      <c r="W19" s="3141"/>
      <c r="X19" s="3142"/>
      <c r="Y19" s="3141"/>
      <c r="Z19" s="3143"/>
      <c r="AA19" s="3144"/>
      <c r="AB19" s="3145"/>
      <c r="AC19" s="3146"/>
      <c r="AD19" s="3147"/>
      <c r="AE19" s="3148"/>
      <c r="AF19" s="3149"/>
      <c r="AG19" s="2109"/>
      <c r="AH19" s="3150"/>
      <c r="AI19" s="117"/>
      <c r="AJ19" s="3151"/>
      <c r="AK19" s="3152"/>
      <c r="AL19" s="3153"/>
      <c r="AM19" s="3154"/>
      <c r="AN19" s="119"/>
      <c r="AO19" s="1180"/>
      <c r="AP19" s="115" t="s">
        <v>16</v>
      </c>
      <c r="AQ19" s="3141"/>
      <c r="AR19" s="3142"/>
      <c r="AS19" s="3141"/>
      <c r="AT19" s="3143"/>
      <c r="AU19" s="3144"/>
      <c r="AV19" s="3145"/>
      <c r="AW19" s="3146"/>
      <c r="AX19" s="3147"/>
      <c r="AY19" s="3148"/>
      <c r="AZ19" s="3149"/>
      <c r="BA19" s="2109"/>
      <c r="BB19" s="3150"/>
      <c r="BC19" s="117"/>
      <c r="BD19" s="3151"/>
      <c r="BE19" s="3152"/>
      <c r="BF19" s="3153"/>
      <c r="BG19" s="3154"/>
      <c r="BH19" s="119"/>
      <c r="BK19" s="3">
        <v>1</v>
      </c>
    </row>
    <row r="20" spans="2:63" ht="27" customHeight="1">
      <c r="B20" s="28" t="s">
        <v>11</v>
      </c>
      <c r="C20" s="34" t="str">
        <f>C16</f>
        <v>F FEUILLES DE MERINGUE | pâtisserie--ENTREMET| Auteur &gt; recette Béghin Say de Jean-Jacques Borne MOF 1994</v>
      </c>
      <c r="D20" s="35">
        <f>D16</f>
        <v>18</v>
      </c>
      <c r="E20" s="34" t="str">
        <f>E16</f>
        <v>assiettes</v>
      </c>
      <c r="F20" s="36" t="str">
        <f>F16</f>
        <v>Recette mère ► MILLE-FEUILLE meringue et chiboust pamplemousse aux fraises des bois</v>
      </c>
      <c r="G20" s="100"/>
      <c r="H20" s="101"/>
      <c r="I20" s="102" t="str">
        <f>IF(OR(ISTEXT(G20), G20&lt;=0, J20&lt;=0), "", "de")</f>
        <v/>
      </c>
      <c r="J20" s="103">
        <v>100</v>
      </c>
      <c r="K20" s="116" t="s">
        <v>102</v>
      </c>
      <c r="L20" s="105">
        <v>1</v>
      </c>
      <c r="M20" s="106" t="s">
        <v>3266</v>
      </c>
      <c r="N20" s="107">
        <f>IF(P25=0,0,(P20/P25)*O19*1000)</f>
        <v>303.030303030303</v>
      </c>
      <c r="O20" s="108">
        <f>IF(P25=0, 0, (G20*L20)/(P25*O19))</f>
        <v>0</v>
      </c>
      <c r="P20" s="109" cm="1">
        <f t="array" ref="P20">IFERROR(_xlfn.LET(_xlpm.k,UPPER(TRIM(K20)),_xlpm.r,_xlfn.XLOOKUP(_xlpm.k,UPPER(TRIM(G26:T26)),G27:T27,_xlfn.XLOOKUP(_xlpm.k,UPPER(TRIM(G28:T28)),G29:T29,0)),_xlpm.r*J20*IF(G20&gt;0,G20,1)),0)</f>
        <v>0.1</v>
      </c>
      <c r="Q20" s="110">
        <f>IF(OR(ISBLANK(S15),S15=0),0,G20*S13*L20/S15)</f>
        <v>0</v>
      </c>
      <c r="R20" s="2435">
        <f>H20</f>
        <v>0</v>
      </c>
      <c r="S20" s="111">
        <f>IF(OR(ISBLANK(S15),S15=0),0,P20*L20*L15)</f>
        <v>0.2</v>
      </c>
      <c r="T20" s="112" t="str">
        <f>_xlfn.LET(_xlpm.unite,SUBSTITUTE(TRIM(K20)," (s)",""),_xlpm.val,S20,_xlpm.estVol,COUNTIF(M26:T26,_xlpm.unite)+COUNTIF(M28:T28,_xlpm.unite)&gt;0,_xlpm.estPoids,COUNTIF(G26:L26,_xlpm.unite)+COUNTIF(G28:L28,_xlpm.unite)&gt;0,IF(_xlpm.estVol,IF(ROUND(_xlpm.val,3)&gt;=1,ROUND(_xlpm.val,3)&amp;" L",MAX(1,ROUND(_xlpm.val*100,0))&amp;" cl"),IF(_xlpm.estPoids,IF(ROUND(_xlpm.val,3)&gt;=1,ROUND(_xlpm.val,3)&amp;" Kg",MAX(1,ROUND(_xlpm.val*1000,0))&amp;" g"),"")))</f>
        <v>200 g</v>
      </c>
      <c r="U20" s="1180"/>
      <c r="V20" s="115" t="s">
        <v>16</v>
      </c>
      <c r="W20" s="3141"/>
      <c r="X20" s="3142"/>
      <c r="Y20" s="3141"/>
      <c r="Z20" s="3143"/>
      <c r="AA20" s="3144"/>
      <c r="AB20" s="3145"/>
      <c r="AC20" s="3146"/>
      <c r="AD20" s="3147"/>
      <c r="AE20" s="3148"/>
      <c r="AF20" s="3149"/>
      <c r="AG20" s="2109"/>
      <c r="AH20" s="3150"/>
      <c r="AI20" s="117"/>
      <c r="AJ20" s="3151"/>
      <c r="AK20" s="3152"/>
      <c r="AL20" s="3153"/>
      <c r="AM20" s="3154"/>
      <c r="AN20" s="119"/>
      <c r="AO20" s="1180"/>
      <c r="AP20" s="115" t="s">
        <v>16</v>
      </c>
      <c r="AQ20" s="3141"/>
      <c r="AR20" s="3142"/>
      <c r="AS20" s="3141"/>
      <c r="AT20" s="3143"/>
      <c r="AU20" s="3144"/>
      <c r="AV20" s="3145"/>
      <c r="AW20" s="3146"/>
      <c r="AX20" s="3147"/>
      <c r="AY20" s="3148"/>
      <c r="AZ20" s="3149"/>
      <c r="BA20" s="2109"/>
      <c r="BB20" s="3150"/>
      <c r="BC20" s="117"/>
      <c r="BD20" s="3151"/>
      <c r="BE20" s="3152"/>
      <c r="BF20" s="3153"/>
      <c r="BG20" s="3154"/>
      <c r="BH20" s="119"/>
      <c r="BK20" s="3">
        <v>1</v>
      </c>
    </row>
    <row r="21" spans="2:63" ht="27" customHeight="1">
      <c r="B21" s="115" t="str">
        <f>IF(M21&lt;&gt;"","A","►")</f>
        <v>A</v>
      </c>
      <c r="C21" s="34" t="str">
        <f>C16</f>
        <v>F FEUILLES DE MERINGUE | pâtisserie--ENTREMET| Auteur &gt; recette Béghin Say de Jean-Jacques Borne MOF 1994</v>
      </c>
      <c r="D21" s="35">
        <f>D16</f>
        <v>18</v>
      </c>
      <c r="E21" s="34" t="str">
        <f>E16</f>
        <v>assiettes</v>
      </c>
      <c r="F21" s="36" t="str">
        <f>F16</f>
        <v>Recette mère ► MILLE-FEUILLE meringue et chiboust pamplemousse aux fraises des bois</v>
      </c>
      <c r="G21" s="100"/>
      <c r="H21" s="101"/>
      <c r="I21" s="102" t="str">
        <f>IF(OR(ISTEXT(G21), G21&lt;=0, J21&lt;=0), "", "de")</f>
        <v/>
      </c>
      <c r="J21" s="103">
        <v>100</v>
      </c>
      <c r="K21" s="116" t="s">
        <v>102</v>
      </c>
      <c r="L21" s="105">
        <v>1</v>
      </c>
      <c r="M21" s="106" t="s">
        <v>3267</v>
      </c>
      <c r="N21" s="107">
        <f>IF(P25=0,0,(P21/P25)*O19*1000)</f>
        <v>303.030303030303</v>
      </c>
      <c r="O21" s="117">
        <f>IF(P25=0, 0, (G21*L21)/(P25*O19))</f>
        <v>0</v>
      </c>
      <c r="P21" s="109" cm="1">
        <f t="array" ref="P21">IFERROR(_xlfn.LET(_xlpm.k,UPPER(TRIM(K21)),_xlpm.r,_xlfn.XLOOKUP(_xlpm.k,UPPER(TRIM(G26:T26)),G27:T27,_xlfn.XLOOKUP(_xlpm.k,UPPER(TRIM(G28:T28)),G29:T29,0)),_xlpm.r*J21*IF(G21&gt;0,G21,1)),0)</f>
        <v>0.1</v>
      </c>
      <c r="Q21" s="118">
        <f>IF(OR(ISBLANK(S15),S15=0),0,G21*S13*L21/S15)</f>
        <v>0</v>
      </c>
      <c r="R21" s="2436">
        <f t="shared" ref="R21:R24" si="6">H21</f>
        <v>0</v>
      </c>
      <c r="S21" s="111">
        <f>IF(OR(ISBLANK(S15),S15=0),0,P21*L21*L15)</f>
        <v>0.2</v>
      </c>
      <c r="T21" s="119" t="str">
        <f>_xlfn.LET(_xlpm.unite,SUBSTITUTE(TRIM(K21)," (s)",""),_xlpm.val,S21,_xlpm.estVol,COUNTIF(M26:T26,_xlpm.unite)+COUNTIF(M28:T28,_xlpm.unite)&gt;0,_xlpm.estPoids,COUNTIF(G26:L26,_xlpm.unite)+COUNTIF(G28:L28,_xlpm.unite)&gt;0,IF(_xlpm.estVol,IF(ROUND(_xlpm.val,3)&gt;=1,ROUND(_xlpm.val,3)&amp;" L",MAX(1,ROUND(_xlpm.val*100,0))&amp;" cl"),IF(_xlpm.estPoids,IF(ROUND(_xlpm.val,3)&gt;=1,ROUND(_xlpm.val,3)&amp;" Kg",MAX(1,ROUND(_xlpm.val*1000,0))&amp;" g"),"")))</f>
        <v>200 g</v>
      </c>
      <c r="U21" s="1180"/>
      <c r="V21" s="115" t="s">
        <v>16</v>
      </c>
      <c r="W21" s="3141"/>
      <c r="X21" s="3142"/>
      <c r="Y21" s="3141"/>
      <c r="Z21" s="3143"/>
      <c r="AA21" s="3144"/>
      <c r="AB21" s="3145"/>
      <c r="AC21" s="3146"/>
      <c r="AD21" s="3147"/>
      <c r="AE21" s="3148"/>
      <c r="AF21" s="3149"/>
      <c r="AG21" s="2109"/>
      <c r="AH21" s="3150"/>
      <c r="AI21" s="117"/>
      <c r="AJ21" s="3151"/>
      <c r="AK21" s="3152"/>
      <c r="AL21" s="3153"/>
      <c r="AM21" s="3154"/>
      <c r="AN21" s="119"/>
      <c r="AO21" s="1180"/>
      <c r="AP21" s="115" t="s">
        <v>16</v>
      </c>
      <c r="AQ21" s="3141"/>
      <c r="AR21" s="3142"/>
      <c r="AS21" s="3141"/>
      <c r="AT21" s="3143"/>
      <c r="AU21" s="3144"/>
      <c r="AV21" s="3145"/>
      <c r="AW21" s="3146"/>
      <c r="AX21" s="3147"/>
      <c r="AY21" s="3148"/>
      <c r="AZ21" s="3149"/>
      <c r="BA21" s="2109"/>
      <c r="BB21" s="3150"/>
      <c r="BC21" s="117"/>
      <c r="BD21" s="3151"/>
      <c r="BE21" s="3152"/>
      <c r="BF21" s="3153"/>
      <c r="BG21" s="3154"/>
      <c r="BH21" s="119"/>
      <c r="BK21" s="3">
        <v>1</v>
      </c>
    </row>
    <row r="22" spans="2:63" ht="27" customHeight="1">
      <c r="B22" s="115" t="str">
        <f>IF(M22&lt;&gt;"","A","►")</f>
        <v>A</v>
      </c>
      <c r="C22" s="34" t="str">
        <f>C16</f>
        <v>F FEUILLES DE MERINGUE | pâtisserie--ENTREMET| Auteur &gt; recette Béghin Say de Jean-Jacques Borne MOF 1994</v>
      </c>
      <c r="D22" s="35">
        <f>D16</f>
        <v>18</v>
      </c>
      <c r="E22" s="34" t="str">
        <f>E16</f>
        <v>assiettes</v>
      </c>
      <c r="F22" s="36" t="str">
        <f>F16</f>
        <v>Recette mère ► MILLE-FEUILLE meringue et chiboust pamplemousse aux fraises des bois</v>
      </c>
      <c r="G22" s="100"/>
      <c r="H22" s="120"/>
      <c r="I22" s="102" t="str">
        <f>IF(OR(ISTEXT(G22), G22&lt;=0, J22&lt;=0), "", "de")</f>
        <v/>
      </c>
      <c r="J22" s="103">
        <v>100</v>
      </c>
      <c r="K22" s="116" t="s">
        <v>102</v>
      </c>
      <c r="L22" s="105">
        <v>1</v>
      </c>
      <c r="M22" s="106" t="s">
        <v>3268</v>
      </c>
      <c r="N22" s="107">
        <f>IF(P25=0,0,(P22/P25)*O19*1000)</f>
        <v>303.030303030303</v>
      </c>
      <c r="O22" s="117">
        <f>IF(P25=0, 0, (G22*L22)/(P25*O19))</f>
        <v>0</v>
      </c>
      <c r="P22" s="109" cm="1">
        <f t="array" ref="P22">IFERROR(_xlfn.LET(_xlpm.k,UPPER(TRIM(K22)),_xlpm.r,_xlfn.XLOOKUP(_xlpm.k,UPPER(TRIM(G26:T26)),G27:T27,_xlfn.XLOOKUP(_xlpm.k,UPPER(TRIM(G28:T28)),G29:T29,0)),_xlpm.r*J22*IF(G22&gt;0,G22,1)),0)</f>
        <v>0.1</v>
      </c>
      <c r="Q22" s="122">
        <f>IF(OR(ISBLANK(S15),S15=0),0,G22*S13*L22/S15)</f>
        <v>0</v>
      </c>
      <c r="R22" s="2437">
        <f t="shared" si="6"/>
        <v>0</v>
      </c>
      <c r="S22" s="111">
        <f>IF(OR(ISBLANK(S15),S15=0),0,P22*L22*L15)</f>
        <v>0.2</v>
      </c>
      <c r="T22" s="123" t="str">
        <f>_xlfn.LET(_xlpm.unite,SUBSTITUTE(TRIM(K22)," (s)",""),_xlpm.val,S22,_xlpm.estVol,COUNTIF(M26:T26,_xlpm.unite)+COUNTIF(M28:T28,_xlpm.unite)&gt;0,_xlpm.estPoids,COUNTIF(G26:L26,_xlpm.unite)+COUNTIF(G28:L28,_xlpm.unite)&gt;0,IF(_xlpm.estVol,IF(ROUND(_xlpm.val,3)&gt;=1,ROUND(_xlpm.val,3)&amp;" L",MAX(1,ROUND(_xlpm.val*100,0))&amp;" cl"),IF(_xlpm.estPoids,IF(ROUND(_xlpm.val,3)&gt;=1,ROUND(_xlpm.val,3)&amp;" Kg",MAX(1,ROUND(_xlpm.val*1000,0))&amp;" g"),"")))</f>
        <v>200 g</v>
      </c>
      <c r="U22" s="1180"/>
      <c r="V22" s="115" t="s">
        <v>16</v>
      </c>
      <c r="W22" s="3141"/>
      <c r="X22" s="3142"/>
      <c r="Y22" s="3141"/>
      <c r="Z22" s="3143"/>
      <c r="AA22" s="3144"/>
      <c r="AB22" s="3145"/>
      <c r="AC22" s="3146"/>
      <c r="AD22" s="3147"/>
      <c r="AE22" s="3148"/>
      <c r="AF22" s="3149"/>
      <c r="AG22" s="2109"/>
      <c r="AH22" s="3150"/>
      <c r="AI22" s="117"/>
      <c r="AJ22" s="3151"/>
      <c r="AK22" s="3152"/>
      <c r="AL22" s="3153"/>
      <c r="AM22" s="3154"/>
      <c r="AN22" s="119"/>
      <c r="AO22" s="1180"/>
      <c r="AP22" s="115" t="s">
        <v>16</v>
      </c>
      <c r="AQ22" s="3141"/>
      <c r="AR22" s="3142"/>
      <c r="AS22" s="3141"/>
      <c r="AT22" s="3143"/>
      <c r="AU22" s="3144"/>
      <c r="AV22" s="3145"/>
      <c r="AW22" s="3146"/>
      <c r="AX22" s="3147"/>
      <c r="AY22" s="3148"/>
      <c r="AZ22" s="3149"/>
      <c r="BA22" s="2109"/>
      <c r="BB22" s="3150"/>
      <c r="BC22" s="117"/>
      <c r="BD22" s="3151"/>
      <c r="BE22" s="3152"/>
      <c r="BF22" s="3153"/>
      <c r="BG22" s="3154"/>
      <c r="BH22" s="119"/>
      <c r="BK22" s="3">
        <v>1</v>
      </c>
    </row>
    <row r="23" spans="2:63" ht="27" customHeight="1">
      <c r="B23" s="115" t="str">
        <f>IF(M23&lt;&gt;"","A","►")</f>
        <v>A</v>
      </c>
      <c r="C23" s="34" t="str">
        <f>C16</f>
        <v>F FEUILLES DE MERINGUE | pâtisserie--ENTREMET| Auteur &gt; recette Béghin Say de Jean-Jacques Borne MOF 1994</v>
      </c>
      <c r="D23" s="35">
        <f>D16</f>
        <v>18</v>
      </c>
      <c r="E23" s="34" t="str">
        <f>E16</f>
        <v>assiettes</v>
      </c>
      <c r="F23" s="36" t="str">
        <f>F16</f>
        <v>Recette mère ► MILLE-FEUILLE meringue et chiboust pamplemousse aux fraises des bois</v>
      </c>
      <c r="G23" s="100"/>
      <c r="H23" s="120"/>
      <c r="I23" s="102" t="str">
        <f>IF(OR(ISTEXT(G23), G23&lt;=0, J23&lt;=0), "", "de")</f>
        <v/>
      </c>
      <c r="J23" s="103">
        <v>30</v>
      </c>
      <c r="K23" s="116" t="s">
        <v>102</v>
      </c>
      <c r="L23" s="105">
        <v>1</v>
      </c>
      <c r="M23" s="106" t="s">
        <v>3269</v>
      </c>
      <c r="N23" s="107">
        <f>IF(P25=0,0,(P23/P25)*O19*1000)</f>
        <v>90.909090909090878</v>
      </c>
      <c r="O23" s="117">
        <f>IF(P25=0, 0, (G23*L23)/(P25*O19))</f>
        <v>0</v>
      </c>
      <c r="P23" s="109" cm="1">
        <f t="array" ref="P23">IFERROR(_xlfn.LET(_xlpm.k,UPPER(TRIM(K23)),_xlpm.r,_xlfn.XLOOKUP(_xlpm.k,UPPER(TRIM(G26:T26)),G27:T27,_xlfn.XLOOKUP(_xlpm.k,UPPER(TRIM(G28:T28)),G29:T29,0)),_xlpm.r*J23*IF(G23&gt;0,G23,1)),0)</f>
        <v>0.03</v>
      </c>
      <c r="Q23" s="118">
        <f>IF(OR(ISBLANK(S15),S15=0),0,G23*S13*L23/S15)</f>
        <v>0</v>
      </c>
      <c r="R23" s="2436">
        <f t="shared" si="6"/>
        <v>0</v>
      </c>
      <c r="S23" s="111">
        <f>IF(OR(ISBLANK(S15),S15=0),0,P23*L23*L15)</f>
        <v>0.06</v>
      </c>
      <c r="T23" s="119" t="str">
        <f>_xlfn.LET(_xlpm.unite,SUBSTITUTE(TRIM(K23)," (s)",""),_xlpm.val,S23,_xlpm.estVol,COUNTIF(M26:T26,_xlpm.unite)+COUNTIF(M28:T28,_xlpm.unite)&gt;0,_xlpm.estPoids,COUNTIF(G26:L26,_xlpm.unite)+COUNTIF(G28:L28,_xlpm.unite)&gt;0,IF(_xlpm.estVol,IF(ROUND(_xlpm.val,3)&gt;=1,ROUND(_xlpm.val,3)&amp;" L",MAX(1,ROUND(_xlpm.val*100,0))&amp;" cl"),IF(_xlpm.estPoids,IF(ROUND(_xlpm.val,3)&gt;=1,ROUND(_xlpm.val,3)&amp;" Kg",MAX(1,ROUND(_xlpm.val*1000,0))&amp;" g"),"")))</f>
        <v>60 g</v>
      </c>
      <c r="U23" s="1180"/>
      <c r="V23" s="115" t="s">
        <v>16</v>
      </c>
      <c r="W23" s="3141"/>
      <c r="X23" s="3142"/>
      <c r="Y23" s="3141"/>
      <c r="Z23" s="3143"/>
      <c r="AA23" s="3144"/>
      <c r="AB23" s="3145"/>
      <c r="AC23" s="3146"/>
      <c r="AD23" s="3147"/>
      <c r="AE23" s="3148"/>
      <c r="AF23" s="3149"/>
      <c r="AG23" s="2109"/>
      <c r="AH23" s="3150"/>
      <c r="AI23" s="117"/>
      <c r="AJ23" s="3151"/>
      <c r="AK23" s="3152"/>
      <c r="AL23" s="3153"/>
      <c r="AM23" s="3154"/>
      <c r="AN23" s="119"/>
      <c r="AO23" s="1180"/>
      <c r="AP23" s="115" t="s">
        <v>16</v>
      </c>
      <c r="AQ23" s="3141"/>
      <c r="AR23" s="3142"/>
      <c r="AS23" s="3141"/>
      <c r="AT23" s="3143"/>
      <c r="AU23" s="3144"/>
      <c r="AV23" s="3145"/>
      <c r="AW23" s="3146"/>
      <c r="AX23" s="3147"/>
      <c r="AY23" s="3148"/>
      <c r="AZ23" s="3149"/>
      <c r="BA23" s="2109"/>
      <c r="BB23" s="3150"/>
      <c r="BC23" s="117"/>
      <c r="BD23" s="3151"/>
      <c r="BE23" s="3152"/>
      <c r="BF23" s="3153"/>
      <c r="BG23" s="3154"/>
      <c r="BH23" s="119"/>
      <c r="BK23" s="3">
        <v>1</v>
      </c>
    </row>
    <row r="24" spans="2:63" ht="27" customHeight="1">
      <c r="B24" s="115" t="str">
        <f>IF(M24&lt;&gt;"","A","►")</f>
        <v>A</v>
      </c>
      <c r="C24" s="34" t="str">
        <f>C16</f>
        <v>F FEUILLES DE MERINGUE | pâtisserie--ENTREMET| Auteur &gt; recette Béghin Say de Jean-Jacques Borne MOF 1994</v>
      </c>
      <c r="D24" s="35">
        <f>D16</f>
        <v>18</v>
      </c>
      <c r="E24" s="34" t="str">
        <f>E16</f>
        <v>assiettes</v>
      </c>
      <c r="F24" s="36" t="str">
        <f>F16</f>
        <v>Recette mère ► MILLE-FEUILLE meringue et chiboust pamplemousse aux fraises des bois</v>
      </c>
      <c r="G24" s="100"/>
      <c r="H24" s="120"/>
      <c r="I24" s="102" t="str">
        <f>IF(OR(ISTEXT(G24), G24&lt;=0, J24&lt;=0), "", "de")</f>
        <v/>
      </c>
      <c r="J24" s="103"/>
      <c r="K24" s="141"/>
      <c r="L24" s="105">
        <v>1</v>
      </c>
      <c r="M24" s="106" t="s">
        <v>3270</v>
      </c>
      <c r="N24" s="107">
        <f>IF(P25=0,0,(P24/P25)*O19*1000)</f>
        <v>0</v>
      </c>
      <c r="O24" s="117">
        <f>IF(P25=0, 0, (G24*L24)/(P25*O19))</f>
        <v>0</v>
      </c>
      <c r="P24" s="109" cm="1">
        <f t="array" ref="P24">IFERROR(_xlfn.LET(_xlpm.k,UPPER(TRIM(K24)),_xlpm.r,_xlfn.XLOOKUP(_xlpm.k,UPPER(TRIM(G26:T26)),G27:T27,_xlfn.XLOOKUP(_xlpm.k,UPPER(TRIM(G28:T28)),G29:T29,0)),_xlpm.r*J24*IF(G24&gt;0,G24,1)),0)</f>
        <v>0</v>
      </c>
      <c r="Q24" s="122">
        <f>IF(OR(ISBLANK(S15),S15=0),0,G24*S13*L24/S15)</f>
        <v>0</v>
      </c>
      <c r="R24" s="2437">
        <f t="shared" si="6"/>
        <v>0</v>
      </c>
      <c r="S24" s="111">
        <f>IF(OR(ISBLANK(S15),S15=0),0,P24*L24*L15)</f>
        <v>0</v>
      </c>
      <c r="T24" s="123" t="str">
        <f>_xlfn.LET(_xlpm.unite,SUBSTITUTE(TRIM(K24)," (s)",""),_xlpm.val,S24,_xlpm.estVol,COUNTIF(M26:T26,_xlpm.unite)+COUNTIF(M28:T28,_xlpm.unite)&gt;0,_xlpm.estPoids,COUNTIF(G26:L26,_xlpm.unite)+COUNTIF(G28:L28,_xlpm.unite)&gt;0,IF(_xlpm.estVol,IF(ROUND(_xlpm.val,3)&gt;=1,ROUND(_xlpm.val,3)&amp;" L",MAX(1,ROUND(_xlpm.val*100,0))&amp;" cl"),IF(_xlpm.estPoids,IF(ROUND(_xlpm.val,3)&gt;=1,ROUND(_xlpm.val,3)&amp;" Kg",MAX(1,ROUND(_xlpm.val*1000,0))&amp;" g"),"")))</f>
        <v/>
      </c>
      <c r="U24" s="1180"/>
      <c r="V24" s="115" t="s">
        <v>16</v>
      </c>
      <c r="W24" s="3141"/>
      <c r="X24" s="3142"/>
      <c r="Y24" s="3141"/>
      <c r="Z24" s="3143"/>
      <c r="AA24" s="3144"/>
      <c r="AB24" s="3145"/>
      <c r="AC24" s="3146"/>
      <c r="AD24" s="3147"/>
      <c r="AE24" s="3148"/>
      <c r="AF24" s="3149"/>
      <c r="AG24" s="2109"/>
      <c r="AH24" s="3150"/>
      <c r="AI24" s="117"/>
      <c r="AJ24" s="3151"/>
      <c r="AK24" s="3152"/>
      <c r="AL24" s="3153"/>
      <c r="AM24" s="3154"/>
      <c r="AN24" s="119"/>
      <c r="AO24" s="1180"/>
      <c r="AP24" s="115" t="s">
        <v>16</v>
      </c>
      <c r="AQ24" s="3141"/>
      <c r="AR24" s="3142"/>
      <c r="AS24" s="3141"/>
      <c r="AT24" s="3143"/>
      <c r="AU24" s="3144"/>
      <c r="AV24" s="3145"/>
      <c r="AW24" s="3146"/>
      <c r="AX24" s="3147"/>
      <c r="AY24" s="3148"/>
      <c r="AZ24" s="3149"/>
      <c r="BA24" s="2109"/>
      <c r="BB24" s="3150"/>
      <c r="BC24" s="117"/>
      <c r="BD24" s="3151"/>
      <c r="BE24" s="3152"/>
      <c r="BF24" s="3153"/>
      <c r="BG24" s="3154"/>
      <c r="BH24" s="119"/>
      <c r="BK24" s="3">
        <v>1</v>
      </c>
    </row>
    <row r="25" spans="2:63" ht="27" customHeight="1">
      <c r="B25" s="115" t="s">
        <v>11</v>
      </c>
      <c r="C25" s="34" t="str">
        <f>C16</f>
        <v>F FEUILLES DE MERINGUE | pâtisserie--ENTREMET| Auteur &gt; recette Béghin Say de Jean-Jacques Borne MOF 1994</v>
      </c>
      <c r="D25" s="35">
        <f>D16</f>
        <v>18</v>
      </c>
      <c r="E25" s="34" t="str">
        <f>E16</f>
        <v>assiettes</v>
      </c>
      <c r="F25" s="36" t="str">
        <f>F16</f>
        <v>Recette mère ► MILLE-FEUILLE meringue et chiboust pamplemousse aux fraises des bois</v>
      </c>
      <c r="G25" s="149" t="s">
        <v>140</v>
      </c>
      <c r="H25" s="150"/>
      <c r="I25" s="150"/>
      <c r="J25" s="150"/>
      <c r="K25" s="150"/>
      <c r="L25" s="935"/>
      <c r="M25" s="936"/>
      <c r="N25" s="151"/>
      <c r="O25" s="151"/>
      <c r="P25" s="152">
        <f>SUM(P20:P24)</f>
        <v>0.33000000000000007</v>
      </c>
      <c r="Q25" s="153"/>
      <c r="R25" s="153"/>
      <c r="S25" s="153" t="str">
        <f>"Total " &amp; S17&amp;" &gt;"</f>
        <v>Total Col.18 &gt;</v>
      </c>
      <c r="T25" s="937">
        <f>SUM(S20:S24)</f>
        <v>0.66000000000000014</v>
      </c>
      <c r="U25" s="1180"/>
      <c r="V25" s="115" t="s">
        <v>16</v>
      </c>
      <c r="W25" s="3141"/>
      <c r="X25" s="3142"/>
      <c r="Y25" s="3141"/>
      <c r="Z25" s="3143"/>
      <c r="AA25" s="3144"/>
      <c r="AB25" s="3145"/>
      <c r="AC25" s="3146"/>
      <c r="AD25" s="3147"/>
      <c r="AE25" s="3148"/>
      <c r="AF25" s="3149"/>
      <c r="AG25" s="2109"/>
      <c r="AH25" s="3150"/>
      <c r="AI25" s="117"/>
      <c r="AJ25" s="3151"/>
      <c r="AK25" s="3152"/>
      <c r="AL25" s="3153"/>
      <c r="AM25" s="3154"/>
      <c r="AN25" s="119"/>
      <c r="AO25" s="1180"/>
      <c r="AP25" s="115" t="s">
        <v>16</v>
      </c>
      <c r="AQ25" s="3141"/>
      <c r="AR25" s="3142"/>
      <c r="AS25" s="3141"/>
      <c r="AT25" s="3143"/>
      <c r="AU25" s="3144"/>
      <c r="AV25" s="3145"/>
      <c r="AW25" s="3146"/>
      <c r="AX25" s="3147"/>
      <c r="AY25" s="3148"/>
      <c r="AZ25" s="3149"/>
      <c r="BA25" s="2109"/>
      <c r="BB25" s="3150"/>
      <c r="BC25" s="117"/>
      <c r="BD25" s="3151"/>
      <c r="BE25" s="3152"/>
      <c r="BF25" s="3153"/>
      <c r="BG25" s="3154"/>
      <c r="BH25" s="119"/>
      <c r="BK25" s="3">
        <v>1</v>
      </c>
    </row>
    <row r="26" spans="2:63" ht="27" customHeight="1">
      <c r="B26" s="115" t="s">
        <v>16</v>
      </c>
      <c r="C26" s="34" t="str">
        <f>C16</f>
        <v>F FEUILLES DE MERINGUE | pâtisserie--ENTREMET| Auteur &gt; recette Béghin Say de Jean-Jacques Borne MOF 1994</v>
      </c>
      <c r="D26" s="35">
        <f>D16</f>
        <v>18</v>
      </c>
      <c r="E26" s="34" t="str">
        <f>E16</f>
        <v>assiettes</v>
      </c>
      <c r="F26" s="36" t="str">
        <f>F16</f>
        <v>Recette mère ► MILLE-FEUILLE meringue et chiboust pamplemousse aux fraises des bois</v>
      </c>
      <c r="G26" s="160" t="s">
        <v>147</v>
      </c>
      <c r="H26" s="116" t="s">
        <v>102</v>
      </c>
      <c r="I26" s="161" t="s">
        <v>148</v>
      </c>
      <c r="J26" s="162" t="s">
        <v>149</v>
      </c>
      <c r="K26" s="130" t="s">
        <v>150</v>
      </c>
      <c r="L26" s="130" t="s">
        <v>111</v>
      </c>
      <c r="M26" s="104" t="s">
        <v>0</v>
      </c>
      <c r="N26" s="104" t="s">
        <v>99</v>
      </c>
      <c r="O26" s="104" t="s">
        <v>151</v>
      </c>
      <c r="P26" s="104" t="s">
        <v>152</v>
      </c>
      <c r="Q26" s="121" t="s">
        <v>106</v>
      </c>
      <c r="R26" s="121" t="s">
        <v>371</v>
      </c>
      <c r="S26" s="379" t="s">
        <v>153</v>
      </c>
      <c r="T26" s="121" t="s">
        <v>154</v>
      </c>
      <c r="U26" s="1180"/>
      <c r="V26" s="115" t="s">
        <v>16</v>
      </c>
      <c r="W26" s="3141"/>
      <c r="X26" s="3142"/>
      <c r="Y26" s="3141"/>
      <c r="Z26" s="3143"/>
      <c r="AA26" s="3144"/>
      <c r="AB26" s="3145"/>
      <c r="AC26" s="3146"/>
      <c r="AD26" s="3147"/>
      <c r="AE26" s="3148"/>
      <c r="AF26" s="3149"/>
      <c r="AG26" s="2109"/>
      <c r="AH26" s="3150"/>
      <c r="AI26" s="117"/>
      <c r="AJ26" s="3151"/>
      <c r="AK26" s="3152"/>
      <c r="AL26" s="3153"/>
      <c r="AM26" s="3154"/>
      <c r="AN26" s="119"/>
      <c r="AO26" s="1180"/>
      <c r="AP26" s="115" t="s">
        <v>16</v>
      </c>
      <c r="AQ26" s="3141"/>
      <c r="AR26" s="3142"/>
      <c r="AS26" s="3141"/>
      <c r="AT26" s="3143"/>
      <c r="AU26" s="3144"/>
      <c r="AV26" s="3145"/>
      <c r="AW26" s="3146"/>
      <c r="AX26" s="3147"/>
      <c r="AY26" s="3148"/>
      <c r="AZ26" s="3149"/>
      <c r="BA26" s="2109"/>
      <c r="BB26" s="3150"/>
      <c r="BC26" s="117"/>
      <c r="BD26" s="3151"/>
      <c r="BE26" s="3152"/>
      <c r="BF26" s="3153"/>
      <c r="BG26" s="3154"/>
      <c r="BH26" s="119"/>
      <c r="BK26" s="3">
        <v>1</v>
      </c>
    </row>
    <row r="27" spans="2:63" ht="27" customHeight="1">
      <c r="B27" s="115" t="s">
        <v>16</v>
      </c>
      <c r="C27" s="34" t="str">
        <f>C16</f>
        <v>F FEUILLES DE MERINGUE | pâtisserie--ENTREMET| Auteur &gt; recette Béghin Say de Jean-Jacques Borne MOF 1994</v>
      </c>
      <c r="D27" s="35">
        <f>D16</f>
        <v>18</v>
      </c>
      <c r="E27" s="34" t="str">
        <f>E16</f>
        <v>assiettes</v>
      </c>
      <c r="F27" s="36" t="str">
        <f>F16</f>
        <v>Recette mère ► MILLE-FEUILLE meringue et chiboust pamplemousse aux fraises des bois</v>
      </c>
      <c r="G27" s="916">
        <v>1</v>
      </c>
      <c r="H27" s="917">
        <v>1E-3</v>
      </c>
      <c r="I27" s="918">
        <v>0</v>
      </c>
      <c r="J27" s="917">
        <v>0.25</v>
      </c>
      <c r="K27" s="917">
        <v>0.33332999999999996</v>
      </c>
      <c r="L27" s="917">
        <v>0.5</v>
      </c>
      <c r="M27" s="919">
        <v>1</v>
      </c>
      <c r="N27" s="919">
        <v>0.1</v>
      </c>
      <c r="O27" s="919">
        <v>0.01</v>
      </c>
      <c r="P27" s="919">
        <v>1E-3</v>
      </c>
      <c r="Q27" s="919">
        <v>0.5</v>
      </c>
      <c r="R27" s="919">
        <v>0.25</v>
      </c>
      <c r="S27" s="919">
        <v>0.33300000000000002</v>
      </c>
      <c r="T27" s="2468">
        <v>0.2</v>
      </c>
      <c r="U27" s="1180"/>
      <c r="V27" s="115" t="s">
        <v>16</v>
      </c>
      <c r="W27" s="3141"/>
      <c r="X27" s="3142"/>
      <c r="Y27" s="3141"/>
      <c r="Z27" s="3143"/>
      <c r="AA27" s="3144"/>
      <c r="AB27" s="3145"/>
      <c r="AC27" s="3146"/>
      <c r="AD27" s="3147"/>
      <c r="AE27" s="3148"/>
      <c r="AF27" s="3149"/>
      <c r="AG27" s="2109"/>
      <c r="AH27" s="3150"/>
      <c r="AI27" s="117"/>
      <c r="AJ27" s="3151"/>
      <c r="AK27" s="3152"/>
      <c r="AL27" s="3153"/>
      <c r="AM27" s="3154"/>
      <c r="AN27" s="119"/>
      <c r="AO27" s="1180"/>
      <c r="AP27" s="115" t="s">
        <v>16</v>
      </c>
      <c r="AQ27" s="3141"/>
      <c r="AR27" s="3142"/>
      <c r="AS27" s="3141"/>
      <c r="AT27" s="3143"/>
      <c r="AU27" s="3144"/>
      <c r="AV27" s="3145"/>
      <c r="AW27" s="3146"/>
      <c r="AX27" s="3147"/>
      <c r="AY27" s="3148"/>
      <c r="AZ27" s="3149"/>
      <c r="BA27" s="2109"/>
      <c r="BB27" s="3150"/>
      <c r="BC27" s="117"/>
      <c r="BD27" s="3151"/>
      <c r="BE27" s="3152"/>
      <c r="BF27" s="3153"/>
      <c r="BG27" s="3154"/>
      <c r="BH27" s="119"/>
      <c r="BK27" s="3">
        <v>1</v>
      </c>
    </row>
    <row r="28" spans="2:63" ht="27" customHeight="1">
      <c r="B28" s="115" t="s">
        <v>16</v>
      </c>
      <c r="C28" s="34" t="str">
        <f>C16</f>
        <v>F FEUILLES DE MERINGUE | pâtisserie--ENTREMET| Auteur &gt; recette Béghin Say de Jean-Jacques Borne MOF 1994</v>
      </c>
      <c r="D28" s="35">
        <f>D16</f>
        <v>18</v>
      </c>
      <c r="E28" s="34" t="str">
        <f>E16</f>
        <v>assiettes</v>
      </c>
      <c r="F28" s="36" t="str">
        <f>F16</f>
        <v>Recette mère ► MILLE-FEUILLE meringue et chiboust pamplemousse aux fraises des bois</v>
      </c>
      <c r="G28" s="133" t="s">
        <v>162</v>
      </c>
      <c r="H28" s="133" t="s">
        <v>163</v>
      </c>
      <c r="I28" s="161" t="s">
        <v>148</v>
      </c>
      <c r="J28" s="133" t="s">
        <v>116</v>
      </c>
      <c r="K28" s="133" t="s">
        <v>164</v>
      </c>
      <c r="L28" s="133" t="s">
        <v>165</v>
      </c>
      <c r="M28" s="138" t="s">
        <v>121</v>
      </c>
      <c r="N28" s="173" t="s">
        <v>166</v>
      </c>
      <c r="O28" s="173" t="s">
        <v>167</v>
      </c>
      <c r="P28" s="121" t="s">
        <v>168</v>
      </c>
      <c r="Q28" s="121" t="s">
        <v>169</v>
      </c>
      <c r="R28" s="121" t="s">
        <v>107</v>
      </c>
      <c r="S28" s="2470" t="s">
        <v>1857</v>
      </c>
      <c r="T28" s="934" t="s">
        <v>170</v>
      </c>
      <c r="U28" s="1180"/>
      <c r="V28" s="115" t="s">
        <v>16</v>
      </c>
      <c r="W28" s="3141"/>
      <c r="X28" s="3142"/>
      <c r="Y28" s="3141"/>
      <c r="Z28" s="3143"/>
      <c r="AA28" s="3144"/>
      <c r="AB28" s="3145"/>
      <c r="AC28" s="3146"/>
      <c r="AD28" s="3147"/>
      <c r="AE28" s="3148"/>
      <c r="AF28" s="3149"/>
      <c r="AG28" s="2109"/>
      <c r="AH28" s="3150"/>
      <c r="AI28" s="117"/>
      <c r="AJ28" s="3151"/>
      <c r="AK28" s="3152"/>
      <c r="AL28" s="3153"/>
      <c r="AM28" s="3154"/>
      <c r="AN28" s="119"/>
      <c r="AO28" s="1180"/>
      <c r="AP28" s="115" t="s">
        <v>16</v>
      </c>
      <c r="AQ28" s="3141"/>
      <c r="AR28" s="3142"/>
      <c r="AS28" s="3141"/>
      <c r="AT28" s="3143"/>
      <c r="AU28" s="3144"/>
      <c r="AV28" s="3145"/>
      <c r="AW28" s="3146"/>
      <c r="AX28" s="3147"/>
      <c r="AY28" s="3148"/>
      <c r="AZ28" s="3149"/>
      <c r="BA28" s="2109"/>
      <c r="BB28" s="3150"/>
      <c r="BC28" s="117"/>
      <c r="BD28" s="3151"/>
      <c r="BE28" s="3152"/>
      <c r="BF28" s="3153"/>
      <c r="BG28" s="3154"/>
      <c r="BH28" s="119"/>
      <c r="BK28" s="3">
        <v>1</v>
      </c>
    </row>
    <row r="29" spans="2:63" ht="27" customHeight="1">
      <c r="B29" s="115" t="s">
        <v>16</v>
      </c>
      <c r="C29" s="34" t="str">
        <f>C16</f>
        <v>F FEUILLES DE MERINGUE | pâtisserie--ENTREMET| Auteur &gt; recette Béghin Say de Jean-Jacques Borne MOF 1994</v>
      </c>
      <c r="D29" s="35">
        <f>D16</f>
        <v>18</v>
      </c>
      <c r="E29" s="34" t="str">
        <f>E16</f>
        <v>assiettes</v>
      </c>
      <c r="F29" s="36" t="str">
        <f>F16</f>
        <v>Recette mère ► MILLE-FEUILLE meringue et chiboust pamplemousse aux fraises des bois</v>
      </c>
      <c r="G29" s="916">
        <v>2.835E-2</v>
      </c>
      <c r="H29" s="917">
        <v>0.13</v>
      </c>
      <c r="I29" s="918">
        <v>0</v>
      </c>
      <c r="J29" s="917">
        <v>0.2</v>
      </c>
      <c r="K29" s="917">
        <v>0.23</v>
      </c>
      <c r="L29" s="917">
        <v>0.22500000000000001</v>
      </c>
      <c r="M29" s="919">
        <v>0.35</v>
      </c>
      <c r="N29" s="919">
        <v>5.0000000000000001E-3</v>
      </c>
      <c r="O29" s="919">
        <v>5.0000000000000001E-3</v>
      </c>
      <c r="P29" s="919">
        <v>1.4999999999999999E-2</v>
      </c>
      <c r="Q29" s="919">
        <v>0.1</v>
      </c>
      <c r="R29" s="919">
        <v>0.22500000000000001</v>
      </c>
      <c r="S29" s="919">
        <v>4.0000000000000001E-3</v>
      </c>
      <c r="T29" s="2469">
        <v>1E-3</v>
      </c>
      <c r="U29" s="1180"/>
      <c r="V29" s="115" t="s">
        <v>16</v>
      </c>
      <c r="W29" s="3141"/>
      <c r="X29" s="3142"/>
      <c r="Y29" s="3141"/>
      <c r="Z29" s="3143"/>
      <c r="AA29" s="3144"/>
      <c r="AB29" s="3145"/>
      <c r="AC29" s="3146"/>
      <c r="AD29" s="3147"/>
      <c r="AE29" s="3148"/>
      <c r="AF29" s="3149"/>
      <c r="AG29" s="2109"/>
      <c r="AH29" s="3150"/>
      <c r="AI29" s="117"/>
      <c r="AJ29" s="3151"/>
      <c r="AK29" s="3152"/>
      <c r="AL29" s="3153"/>
      <c r="AM29" s="3154"/>
      <c r="AN29" s="119"/>
      <c r="AO29" s="1180"/>
      <c r="AP29" s="115" t="s">
        <v>16</v>
      </c>
      <c r="AQ29" s="3141"/>
      <c r="AR29" s="3142"/>
      <c r="AS29" s="3141"/>
      <c r="AT29" s="3143"/>
      <c r="AU29" s="3144"/>
      <c r="AV29" s="3145"/>
      <c r="AW29" s="3146"/>
      <c r="AX29" s="3147"/>
      <c r="AY29" s="3148"/>
      <c r="AZ29" s="3149"/>
      <c r="BA29" s="2109"/>
      <c r="BB29" s="3150"/>
      <c r="BC29" s="117"/>
      <c r="BD29" s="3151"/>
      <c r="BE29" s="3152"/>
      <c r="BF29" s="3153"/>
      <c r="BG29" s="3154"/>
      <c r="BH29" s="119"/>
      <c r="BK29" s="3">
        <v>1</v>
      </c>
    </row>
    <row r="30" spans="2:63" ht="27" customHeight="1">
      <c r="B30" s="179" t="s">
        <v>11</v>
      </c>
      <c r="C30" s="180" t="str">
        <f>C16</f>
        <v>F FEUILLES DE MERINGUE | pâtisserie--ENTREMET| Auteur &gt; recette Béghin Say de Jean-Jacques Borne MOF 1994</v>
      </c>
      <c r="D30" s="180">
        <f>D16</f>
        <v>18</v>
      </c>
      <c r="E30" s="181" t="str">
        <f>E16</f>
        <v>assiettes</v>
      </c>
      <c r="F30" s="182" t="str">
        <f>F16</f>
        <v>Recette mère ► MILLE-FEUILLE meringue et chiboust pamplemousse aux fraises des bois</v>
      </c>
      <c r="G30" s="183" t="str">
        <f t="shared" ref="G30:L30" si="7">G17</f>
        <v>Col.6</v>
      </c>
      <c r="H30" s="183" t="str">
        <f t="shared" si="7"/>
        <v>Col.7</v>
      </c>
      <c r="I30" s="183" t="str">
        <f t="shared" si="7"/>
        <v>Col.8</v>
      </c>
      <c r="J30" s="183" t="str">
        <f t="shared" si="7"/>
        <v>Col.9</v>
      </c>
      <c r="K30" s="183" t="str">
        <f t="shared" si="7"/>
        <v>Col.10</v>
      </c>
      <c r="L30" s="183" t="str">
        <f t="shared" si="7"/>
        <v>Col.11</v>
      </c>
      <c r="M30" s="184" t="s">
        <v>171</v>
      </c>
      <c r="N30" s="1140"/>
      <c r="O30" s="1140"/>
      <c r="P30" s="1140"/>
      <c r="Q30" s="1140"/>
      <c r="R30" s="1140"/>
      <c r="S30" s="1140"/>
      <c r="T30" s="1651"/>
      <c r="U30" s="1180"/>
      <c r="V30" s="115" t="s">
        <v>16</v>
      </c>
      <c r="W30" s="3141"/>
      <c r="X30" s="3142"/>
      <c r="Y30" s="3141"/>
      <c r="Z30" s="3143"/>
      <c r="AA30" s="3144"/>
      <c r="AB30" s="3145"/>
      <c r="AC30" s="3146"/>
      <c r="AD30" s="3147"/>
      <c r="AE30" s="3148"/>
      <c r="AF30" s="3149"/>
      <c r="AG30" s="2109"/>
      <c r="AH30" s="3150"/>
      <c r="AI30" s="117"/>
      <c r="AJ30" s="3151"/>
      <c r="AK30" s="3152"/>
      <c r="AL30" s="3153"/>
      <c r="AM30" s="3154"/>
      <c r="AN30" s="119"/>
      <c r="AO30" s="1180"/>
      <c r="AP30" s="115" t="s">
        <v>16</v>
      </c>
      <c r="AQ30" s="3141"/>
      <c r="AR30" s="3142"/>
      <c r="AS30" s="3141"/>
      <c r="AT30" s="3143"/>
      <c r="AU30" s="3144"/>
      <c r="AV30" s="3145"/>
      <c r="AW30" s="3146"/>
      <c r="AX30" s="3147"/>
      <c r="AY30" s="3148"/>
      <c r="AZ30" s="3149"/>
      <c r="BA30" s="2109"/>
      <c r="BB30" s="3150"/>
      <c r="BC30" s="117"/>
      <c r="BD30" s="3151"/>
      <c r="BE30" s="3152"/>
      <c r="BF30" s="3153"/>
      <c r="BG30" s="3154"/>
      <c r="BH30" s="119"/>
      <c r="BK30" s="3">
        <v>1</v>
      </c>
    </row>
    <row r="31" spans="2:63" ht="27" customHeight="1">
      <c r="B31" s="189" t="s">
        <v>11</v>
      </c>
      <c r="C31" s="1684" t="str">
        <f>C16</f>
        <v>F FEUILLES DE MERINGUE | pâtisserie--ENTREMET| Auteur &gt; recette Béghin Say de Jean-Jacques Borne MOF 1994</v>
      </c>
      <c r="D31" s="1684">
        <f>D16</f>
        <v>18</v>
      </c>
      <c r="E31" s="1685" t="str">
        <f>E16</f>
        <v>assiettes</v>
      </c>
      <c r="F31" s="1686" t="str">
        <f>F16</f>
        <v>Recette mère ► MILLE-FEUILLE meringue et chiboust pamplemousse aux fraises des bois</v>
      </c>
      <c r="G31" s="1812"/>
      <c r="H31" s="1812"/>
      <c r="I31" s="1812"/>
      <c r="J31" s="1812"/>
      <c r="K31" s="1812"/>
      <c r="L31" s="1813" t="s">
        <v>8456</v>
      </c>
      <c r="M31" s="1814" t="s">
        <v>855</v>
      </c>
      <c r="N31" s="1822"/>
      <c r="O31" s="1822"/>
      <c r="P31" s="931"/>
      <c r="Q31" s="931"/>
      <c r="R31" s="931"/>
      <c r="S31" s="1646" t="s">
        <v>172</v>
      </c>
      <c r="T31" s="1647" t="s">
        <v>173</v>
      </c>
      <c r="U31" s="1180"/>
      <c r="V31" s="115" t="s">
        <v>16</v>
      </c>
      <c r="W31" s="3141"/>
      <c r="X31" s="3142"/>
      <c r="Y31" s="3141"/>
      <c r="Z31" s="3143"/>
      <c r="AA31" s="3144"/>
      <c r="AB31" s="3145"/>
      <c r="AC31" s="3146"/>
      <c r="AD31" s="3147"/>
      <c r="AE31" s="3148"/>
      <c r="AF31" s="3149"/>
      <c r="AG31" s="2109"/>
      <c r="AH31" s="3150"/>
      <c r="AI31" s="117"/>
      <c r="AJ31" s="3151"/>
      <c r="AK31" s="3152"/>
      <c r="AL31" s="3153"/>
      <c r="AM31" s="3154"/>
      <c r="AN31" s="119"/>
      <c r="AO31" s="1180"/>
      <c r="AP31" s="115" t="s">
        <v>16</v>
      </c>
      <c r="AQ31" s="3141"/>
      <c r="AR31" s="3142"/>
      <c r="AS31" s="3141"/>
      <c r="AT31" s="3143"/>
      <c r="AU31" s="3144"/>
      <c r="AV31" s="3145"/>
      <c r="AW31" s="3146"/>
      <c r="AX31" s="3147"/>
      <c r="AY31" s="3148"/>
      <c r="AZ31" s="3149"/>
      <c r="BA31" s="2109"/>
      <c r="BB31" s="3150"/>
      <c r="BC31" s="117"/>
      <c r="BD31" s="3151"/>
      <c r="BE31" s="3152"/>
      <c r="BF31" s="3153"/>
      <c r="BG31" s="3154"/>
      <c r="BH31" s="119"/>
      <c r="BK31" s="3">
        <v>1</v>
      </c>
    </row>
    <row r="32" spans="2:63" ht="27" customHeight="1">
      <c r="B32" s="115" t="str">
        <f t="shared" ref="B32:B42" si="8">IF(OR(G32&lt;&gt;"",H32&lt;&gt; "",I32&lt;&gt;"",J32&lt;&gt;""),"A", "►")</f>
        <v>►</v>
      </c>
      <c r="C32" s="190" t="str">
        <f>C16</f>
        <v>F FEUILLES DE MERINGUE | pâtisserie--ENTREMET| Auteur &gt; recette Béghin Say de Jean-Jacques Borne MOF 1994</v>
      </c>
      <c r="D32" s="190">
        <f>D16</f>
        <v>18</v>
      </c>
      <c r="E32" s="191" t="str">
        <f>E16</f>
        <v>assiettes</v>
      </c>
      <c r="F32" s="192" t="str">
        <f>F16</f>
        <v>Recette mère ► MILLE-FEUILLE meringue et chiboust pamplemousse aux fraises des bois</v>
      </c>
      <c r="G32" s="533"/>
      <c r="H32" s="533"/>
      <c r="I32" s="533"/>
      <c r="J32" s="533"/>
      <c r="K32" s="1817"/>
      <c r="L32" s="1818">
        <v>0</v>
      </c>
      <c r="M32" s="1822"/>
      <c r="N32" s="1822"/>
      <c r="O32" s="1822"/>
      <c r="P32" s="931"/>
      <c r="Q32" s="931"/>
      <c r="R32" s="931"/>
      <c r="S32" s="1646" t="s">
        <v>176</v>
      </c>
      <c r="T32" s="1647" t="s">
        <v>173</v>
      </c>
      <c r="U32" s="1180"/>
      <c r="V32" s="115" t="s">
        <v>16</v>
      </c>
      <c r="W32" s="3141"/>
      <c r="X32" s="3142"/>
      <c r="Y32" s="3141"/>
      <c r="Z32" s="3143"/>
      <c r="AA32" s="3144"/>
      <c r="AB32" s="3145"/>
      <c r="AC32" s="3146"/>
      <c r="AD32" s="3147"/>
      <c r="AE32" s="3148"/>
      <c r="AF32" s="3149"/>
      <c r="AG32" s="2109"/>
      <c r="AH32" s="3150"/>
      <c r="AI32" s="117"/>
      <c r="AJ32" s="3151"/>
      <c r="AK32" s="3152"/>
      <c r="AL32" s="3153"/>
      <c r="AM32" s="3154"/>
      <c r="AN32" s="119"/>
      <c r="AO32" s="1180"/>
      <c r="AP32" s="115" t="s">
        <v>16</v>
      </c>
      <c r="AQ32" s="3141"/>
      <c r="AR32" s="3142"/>
      <c r="AS32" s="3141"/>
      <c r="AT32" s="3143"/>
      <c r="AU32" s="3144"/>
      <c r="AV32" s="3145"/>
      <c r="AW32" s="3146"/>
      <c r="AX32" s="3147"/>
      <c r="AY32" s="3148"/>
      <c r="AZ32" s="3149"/>
      <c r="BA32" s="2109"/>
      <c r="BB32" s="3150"/>
      <c r="BC32" s="117"/>
      <c r="BD32" s="3151"/>
      <c r="BE32" s="3152"/>
      <c r="BF32" s="3153"/>
      <c r="BG32" s="3154"/>
      <c r="BH32" s="119"/>
      <c r="BK32" s="3">
        <v>1</v>
      </c>
    </row>
    <row r="33" spans="2:63" ht="27" customHeight="1">
      <c r="B33" s="115" t="str">
        <f t="shared" si="8"/>
        <v>►</v>
      </c>
      <c r="C33" s="190" t="str">
        <f>C16</f>
        <v>F FEUILLES DE MERINGUE | pâtisserie--ENTREMET| Auteur &gt; recette Béghin Say de Jean-Jacques Borne MOF 1994</v>
      </c>
      <c r="D33" s="190">
        <f>D16</f>
        <v>18</v>
      </c>
      <c r="E33" s="191" t="str">
        <f>E16</f>
        <v>assiettes</v>
      </c>
      <c r="F33" s="192" t="str">
        <f>F16</f>
        <v>Recette mère ► MILLE-FEUILLE meringue et chiboust pamplemousse aux fraises des bois</v>
      </c>
      <c r="G33" s="533"/>
      <c r="H33" s="533"/>
      <c r="I33" s="533"/>
      <c r="J33" s="533"/>
      <c r="K33" s="1817"/>
      <c r="L33" s="1821" t="str">
        <f>IF(ISBLANK(M33),"",LARGE(L32:L32,1)+1)</f>
        <v/>
      </c>
      <c r="M33" s="1849"/>
      <c r="N33" s="1822"/>
      <c r="O33" s="1822"/>
      <c r="P33" s="1822"/>
      <c r="Q33" s="1822"/>
      <c r="R33" s="1822"/>
      <c r="S33" s="1822"/>
      <c r="T33" s="2120"/>
      <c r="U33" s="1180"/>
      <c r="V33" s="115" t="s">
        <v>16</v>
      </c>
      <c r="W33" s="3141"/>
      <c r="X33" s="3142"/>
      <c r="Y33" s="3141"/>
      <c r="Z33" s="3143"/>
      <c r="AA33" s="3144"/>
      <c r="AB33" s="3145"/>
      <c r="AC33" s="3146"/>
      <c r="AD33" s="3147"/>
      <c r="AE33" s="3148"/>
      <c r="AF33" s="3149"/>
      <c r="AG33" s="2109"/>
      <c r="AH33" s="3150"/>
      <c r="AI33" s="117"/>
      <c r="AJ33" s="3151"/>
      <c r="AK33" s="3152"/>
      <c r="AL33" s="3153"/>
      <c r="AM33" s="3154"/>
      <c r="AN33" s="119"/>
      <c r="AO33" s="1180"/>
      <c r="AP33" s="115" t="s">
        <v>16</v>
      </c>
      <c r="AQ33" s="3141"/>
      <c r="AR33" s="3142"/>
      <c r="AS33" s="3141"/>
      <c r="AT33" s="3143"/>
      <c r="AU33" s="3144"/>
      <c r="AV33" s="3145"/>
      <c r="AW33" s="3146"/>
      <c r="AX33" s="3147"/>
      <c r="AY33" s="3148"/>
      <c r="AZ33" s="3149"/>
      <c r="BA33" s="2109"/>
      <c r="BB33" s="3150"/>
      <c r="BC33" s="117"/>
      <c r="BD33" s="3151"/>
      <c r="BE33" s="3152"/>
      <c r="BF33" s="3153"/>
      <c r="BG33" s="3154"/>
      <c r="BH33" s="119"/>
      <c r="BK33" s="3">
        <v>1</v>
      </c>
    </row>
    <row r="34" spans="2:63" ht="27" customHeight="1">
      <c r="B34" s="115" t="str">
        <f t="shared" si="8"/>
        <v>►</v>
      </c>
      <c r="C34" s="190" t="str">
        <f>C16</f>
        <v>F FEUILLES DE MERINGUE | pâtisserie--ENTREMET| Auteur &gt; recette Béghin Say de Jean-Jacques Borne MOF 1994</v>
      </c>
      <c r="D34" s="190">
        <f>D16</f>
        <v>18</v>
      </c>
      <c r="E34" s="191" t="str">
        <f>E16</f>
        <v>assiettes</v>
      </c>
      <c r="F34" s="192" t="str">
        <f>F16</f>
        <v>Recette mère ► MILLE-FEUILLE meringue et chiboust pamplemousse aux fraises des bois</v>
      </c>
      <c r="G34" s="533"/>
      <c r="H34" s="533"/>
      <c r="I34" s="533"/>
      <c r="J34" s="533"/>
      <c r="K34" s="1817"/>
      <c r="L34" s="1821">
        <f>IF(ISBLANK(M34),"",LARGE(L32:L33,1)+1)</f>
        <v>1</v>
      </c>
      <c r="M34" s="1849" t="s">
        <v>3271</v>
      </c>
      <c r="N34" s="1822"/>
      <c r="O34" s="1822"/>
      <c r="P34" s="1822"/>
      <c r="Q34" s="1822"/>
      <c r="R34" s="1822"/>
      <c r="S34" s="1822"/>
      <c r="T34" s="2120"/>
      <c r="U34" s="1180"/>
      <c r="V34" s="115" t="s">
        <v>16</v>
      </c>
      <c r="W34" s="3141"/>
      <c r="X34" s="3142"/>
      <c r="Y34" s="3141"/>
      <c r="Z34" s="3143"/>
      <c r="AA34" s="3144"/>
      <c r="AB34" s="3145"/>
      <c r="AC34" s="3146"/>
      <c r="AD34" s="3147"/>
      <c r="AE34" s="3148"/>
      <c r="AF34" s="3149"/>
      <c r="AG34" s="2109"/>
      <c r="AH34" s="3150"/>
      <c r="AI34" s="117"/>
      <c r="AJ34" s="3151"/>
      <c r="AK34" s="3152"/>
      <c r="AL34" s="3153"/>
      <c r="AM34" s="3154"/>
      <c r="AN34" s="119"/>
      <c r="AO34" s="1180"/>
      <c r="AP34" s="115" t="s">
        <v>16</v>
      </c>
      <c r="AQ34" s="3141"/>
      <c r="AR34" s="3142"/>
      <c r="AS34" s="3141"/>
      <c r="AT34" s="3143"/>
      <c r="AU34" s="3144"/>
      <c r="AV34" s="3145"/>
      <c r="AW34" s="3146"/>
      <c r="AX34" s="3147"/>
      <c r="AY34" s="3148"/>
      <c r="AZ34" s="3149"/>
      <c r="BA34" s="2109"/>
      <c r="BB34" s="3150"/>
      <c r="BC34" s="117"/>
      <c r="BD34" s="3151"/>
      <c r="BE34" s="3152"/>
      <c r="BF34" s="3153"/>
      <c r="BG34" s="3154"/>
      <c r="BH34" s="119"/>
      <c r="BK34" s="3">
        <v>1</v>
      </c>
    </row>
    <row r="35" spans="2:63" ht="27" customHeight="1">
      <c r="B35" s="115" t="str">
        <f t="shared" si="8"/>
        <v>►</v>
      </c>
      <c r="C35" s="190" t="str">
        <f>C16</f>
        <v>F FEUILLES DE MERINGUE | pâtisserie--ENTREMET| Auteur &gt; recette Béghin Say de Jean-Jacques Borne MOF 1994</v>
      </c>
      <c r="D35" s="190">
        <f>D16</f>
        <v>18</v>
      </c>
      <c r="E35" s="191" t="str">
        <f>E16</f>
        <v>assiettes</v>
      </c>
      <c r="F35" s="192" t="str">
        <f>F16</f>
        <v>Recette mère ► MILLE-FEUILLE meringue et chiboust pamplemousse aux fraises des bois</v>
      </c>
      <c r="G35" s="533"/>
      <c r="H35" s="533"/>
      <c r="I35" s="533"/>
      <c r="J35" s="533"/>
      <c r="K35" s="1817"/>
      <c r="L35" s="1821">
        <f>IF(ISBLANK(M35),"",LARGE(L32:L34,1)+1)</f>
        <v>2</v>
      </c>
      <c r="M35" s="1849" t="s">
        <v>3272</v>
      </c>
      <c r="N35" s="1822"/>
      <c r="O35" s="1822"/>
      <c r="P35" s="1822"/>
      <c r="Q35" s="1822"/>
      <c r="R35" s="1822"/>
      <c r="S35" s="1822"/>
      <c r="T35" s="2120"/>
      <c r="U35" s="1180"/>
      <c r="V35" s="115" t="s">
        <v>16</v>
      </c>
      <c r="W35" s="3141"/>
      <c r="X35" s="3142"/>
      <c r="Y35" s="3141"/>
      <c r="Z35" s="3143"/>
      <c r="AA35" s="3144"/>
      <c r="AB35" s="3145"/>
      <c r="AC35" s="3146"/>
      <c r="AD35" s="3147"/>
      <c r="AE35" s="3148"/>
      <c r="AF35" s="3149"/>
      <c r="AG35" s="2109"/>
      <c r="AH35" s="3150"/>
      <c r="AI35" s="117"/>
      <c r="AJ35" s="3151"/>
      <c r="AK35" s="3152"/>
      <c r="AL35" s="3153"/>
      <c r="AM35" s="3154"/>
      <c r="AN35" s="119"/>
      <c r="AO35" s="1180"/>
      <c r="AP35" s="115" t="s">
        <v>16</v>
      </c>
      <c r="AQ35" s="3141"/>
      <c r="AR35" s="3142"/>
      <c r="AS35" s="3141"/>
      <c r="AT35" s="3143"/>
      <c r="AU35" s="3144"/>
      <c r="AV35" s="3145"/>
      <c r="AW35" s="3146"/>
      <c r="AX35" s="3147"/>
      <c r="AY35" s="3148"/>
      <c r="AZ35" s="3149"/>
      <c r="BA35" s="2109"/>
      <c r="BB35" s="3150"/>
      <c r="BC35" s="117"/>
      <c r="BD35" s="3151"/>
      <c r="BE35" s="3152"/>
      <c r="BF35" s="3153"/>
      <c r="BG35" s="3154"/>
      <c r="BH35" s="119"/>
      <c r="BK35" s="3">
        <v>1</v>
      </c>
    </row>
    <row r="36" spans="2:63" ht="27" customHeight="1">
      <c r="B36" s="115" t="str">
        <f t="shared" si="8"/>
        <v>►</v>
      </c>
      <c r="C36" s="190" t="str">
        <f>C16</f>
        <v>F FEUILLES DE MERINGUE | pâtisserie--ENTREMET| Auteur &gt; recette Béghin Say de Jean-Jacques Borne MOF 1994</v>
      </c>
      <c r="D36" s="190">
        <f>D16</f>
        <v>18</v>
      </c>
      <c r="E36" s="191" t="str">
        <f>E16</f>
        <v>assiettes</v>
      </c>
      <c r="F36" s="192" t="str">
        <f>F16</f>
        <v>Recette mère ► MILLE-FEUILLE meringue et chiboust pamplemousse aux fraises des bois</v>
      </c>
      <c r="G36" s="533"/>
      <c r="H36" s="533"/>
      <c r="I36" s="533"/>
      <c r="J36" s="533"/>
      <c r="K36" s="1817"/>
      <c r="L36" s="1821">
        <f>IF(ISBLANK(M36),"",LARGE(L32:L35,1)+1)</f>
        <v>3</v>
      </c>
      <c r="M36" s="1849" t="s">
        <v>3273</v>
      </c>
      <c r="N36" s="1822"/>
      <c r="O36" s="1822"/>
      <c r="P36" s="1822"/>
      <c r="Q36" s="1822"/>
      <c r="R36" s="1822"/>
      <c r="S36" s="1822"/>
      <c r="T36" s="2120"/>
      <c r="U36" s="1180"/>
      <c r="V36" s="115" t="s">
        <v>16</v>
      </c>
      <c r="W36" s="3141"/>
      <c r="X36" s="3142"/>
      <c r="Y36" s="3141"/>
      <c r="Z36" s="3143"/>
      <c r="AA36" s="3144"/>
      <c r="AB36" s="3145"/>
      <c r="AC36" s="3146"/>
      <c r="AD36" s="3147"/>
      <c r="AE36" s="3148"/>
      <c r="AF36" s="3149"/>
      <c r="AG36" s="2109"/>
      <c r="AH36" s="3150"/>
      <c r="AI36" s="117"/>
      <c r="AJ36" s="3151"/>
      <c r="AK36" s="3152"/>
      <c r="AL36" s="3153"/>
      <c r="AM36" s="3154"/>
      <c r="AN36" s="119"/>
      <c r="AO36" s="1180"/>
      <c r="AP36" s="115" t="s">
        <v>16</v>
      </c>
      <c r="AQ36" s="3141"/>
      <c r="AR36" s="3142"/>
      <c r="AS36" s="3141"/>
      <c r="AT36" s="3143"/>
      <c r="AU36" s="3144"/>
      <c r="AV36" s="3145"/>
      <c r="AW36" s="3146"/>
      <c r="AX36" s="3147"/>
      <c r="AY36" s="3148"/>
      <c r="AZ36" s="3149"/>
      <c r="BA36" s="2109"/>
      <c r="BB36" s="3150"/>
      <c r="BC36" s="117"/>
      <c r="BD36" s="3151"/>
      <c r="BE36" s="3152"/>
      <c r="BF36" s="3153"/>
      <c r="BG36" s="3154"/>
      <c r="BH36" s="119"/>
      <c r="BK36" s="3">
        <v>1</v>
      </c>
    </row>
    <row r="37" spans="2:63" ht="27" customHeight="1">
      <c r="B37" s="115" t="str">
        <f t="shared" si="8"/>
        <v>►</v>
      </c>
      <c r="C37" s="190" t="str">
        <f>C16</f>
        <v>F FEUILLES DE MERINGUE | pâtisserie--ENTREMET| Auteur &gt; recette Béghin Say de Jean-Jacques Borne MOF 1994</v>
      </c>
      <c r="D37" s="190">
        <f>D16</f>
        <v>18</v>
      </c>
      <c r="E37" s="191" t="str">
        <f>E16</f>
        <v>assiettes</v>
      </c>
      <c r="F37" s="192" t="str">
        <f>F16</f>
        <v>Recette mère ► MILLE-FEUILLE meringue et chiboust pamplemousse aux fraises des bois</v>
      </c>
      <c r="G37" s="533"/>
      <c r="H37" s="533"/>
      <c r="I37" s="533"/>
      <c r="J37" s="533"/>
      <c r="K37" s="1817"/>
      <c r="L37" s="1821">
        <f>IF(ISBLANK(M37),"",LARGE(L32:L36,1)+1)</f>
        <v>4</v>
      </c>
      <c r="M37" s="1849" t="s">
        <v>3274</v>
      </c>
      <c r="N37" s="1822"/>
      <c r="O37" s="1822"/>
      <c r="P37" s="1822"/>
      <c r="Q37" s="1822"/>
      <c r="R37" s="1822"/>
      <c r="S37" s="1822"/>
      <c r="T37" s="2120"/>
      <c r="U37" s="1180"/>
      <c r="V37" s="115" t="s">
        <v>16</v>
      </c>
      <c r="W37" s="3141"/>
      <c r="X37" s="3142"/>
      <c r="Y37" s="3141"/>
      <c r="Z37" s="3143"/>
      <c r="AA37" s="3144"/>
      <c r="AB37" s="3145"/>
      <c r="AC37" s="3146"/>
      <c r="AD37" s="3147"/>
      <c r="AE37" s="3148"/>
      <c r="AF37" s="3149"/>
      <c r="AG37" s="2109"/>
      <c r="AH37" s="3150"/>
      <c r="AI37" s="117"/>
      <c r="AJ37" s="3151"/>
      <c r="AK37" s="3152"/>
      <c r="AL37" s="3153"/>
      <c r="AM37" s="3154"/>
      <c r="AN37" s="119"/>
      <c r="AO37" s="1180"/>
      <c r="AP37" s="115" t="s">
        <v>16</v>
      </c>
      <c r="AQ37" s="3141"/>
      <c r="AR37" s="3142"/>
      <c r="AS37" s="3141"/>
      <c r="AT37" s="3143"/>
      <c r="AU37" s="3144"/>
      <c r="AV37" s="3145"/>
      <c r="AW37" s="3146"/>
      <c r="AX37" s="3147"/>
      <c r="AY37" s="3148"/>
      <c r="AZ37" s="3149"/>
      <c r="BA37" s="2109"/>
      <c r="BB37" s="3150"/>
      <c r="BC37" s="117"/>
      <c r="BD37" s="3151"/>
      <c r="BE37" s="3152"/>
      <c r="BF37" s="3153"/>
      <c r="BG37" s="3154"/>
      <c r="BH37" s="119"/>
      <c r="BK37" s="3">
        <v>1</v>
      </c>
    </row>
    <row r="38" spans="2:63" ht="27" customHeight="1">
      <c r="B38" s="115" t="str">
        <f t="shared" si="8"/>
        <v>►</v>
      </c>
      <c r="C38" s="190" t="str">
        <f>C16</f>
        <v>F FEUILLES DE MERINGUE | pâtisserie--ENTREMET| Auteur &gt; recette Béghin Say de Jean-Jacques Borne MOF 1994</v>
      </c>
      <c r="D38" s="190">
        <f>D16</f>
        <v>18</v>
      </c>
      <c r="E38" s="191" t="str">
        <f>E16</f>
        <v>assiettes</v>
      </c>
      <c r="F38" s="192" t="str">
        <f>F16</f>
        <v>Recette mère ► MILLE-FEUILLE meringue et chiboust pamplemousse aux fraises des bois</v>
      </c>
      <c r="G38" s="533"/>
      <c r="H38" s="533"/>
      <c r="I38" s="533"/>
      <c r="J38" s="533"/>
      <c r="K38" s="1817"/>
      <c r="L38" s="1821" t="str">
        <f>IF(ISBLANK(M38),"",LARGE(L32:L37,1)+1)</f>
        <v/>
      </c>
      <c r="M38" s="1849"/>
      <c r="N38" s="1822"/>
      <c r="O38" s="1822"/>
      <c r="P38" s="1822"/>
      <c r="Q38" s="1822"/>
      <c r="R38" s="1822"/>
      <c r="S38" s="1822"/>
      <c r="T38" s="2120"/>
      <c r="U38" s="1180"/>
      <c r="V38" s="115" t="s">
        <v>16</v>
      </c>
      <c r="W38" s="3141"/>
      <c r="X38" s="3142"/>
      <c r="Y38" s="3141"/>
      <c r="Z38" s="3143"/>
      <c r="AA38" s="3144"/>
      <c r="AB38" s="3145"/>
      <c r="AC38" s="3146"/>
      <c r="AD38" s="3147"/>
      <c r="AE38" s="3148"/>
      <c r="AF38" s="3149"/>
      <c r="AG38" s="2109"/>
      <c r="AH38" s="3150"/>
      <c r="AI38" s="117"/>
      <c r="AJ38" s="3151"/>
      <c r="AK38" s="3152"/>
      <c r="AL38" s="3153"/>
      <c r="AM38" s="3154"/>
      <c r="AN38" s="119"/>
      <c r="AO38" s="1180"/>
      <c r="AP38" s="115" t="s">
        <v>16</v>
      </c>
      <c r="AQ38" s="3141"/>
      <c r="AR38" s="3142"/>
      <c r="AS38" s="3141"/>
      <c r="AT38" s="3143"/>
      <c r="AU38" s="3144"/>
      <c r="AV38" s="3145"/>
      <c r="AW38" s="3146"/>
      <c r="AX38" s="3147"/>
      <c r="AY38" s="3148"/>
      <c r="AZ38" s="3149"/>
      <c r="BA38" s="2109"/>
      <c r="BB38" s="3150"/>
      <c r="BC38" s="117"/>
      <c r="BD38" s="3151"/>
      <c r="BE38" s="3152"/>
      <c r="BF38" s="3153"/>
      <c r="BG38" s="3154"/>
      <c r="BH38" s="119"/>
      <c r="BK38" s="3">
        <v>1</v>
      </c>
    </row>
    <row r="39" spans="2:63" ht="27" customHeight="1">
      <c r="B39" s="115" t="str">
        <f t="shared" si="8"/>
        <v>►</v>
      </c>
      <c r="C39" s="190" t="str">
        <f>C16</f>
        <v>F FEUILLES DE MERINGUE | pâtisserie--ENTREMET| Auteur &gt; recette Béghin Say de Jean-Jacques Borne MOF 1994</v>
      </c>
      <c r="D39" s="190">
        <f>D16</f>
        <v>18</v>
      </c>
      <c r="E39" s="191" t="str">
        <f>E16</f>
        <v>assiettes</v>
      </c>
      <c r="F39" s="192" t="str">
        <f>F16</f>
        <v>Recette mère ► MILLE-FEUILLE meringue et chiboust pamplemousse aux fraises des bois</v>
      </c>
      <c r="G39" s="533"/>
      <c r="H39" s="533"/>
      <c r="I39" s="533"/>
      <c r="J39" s="533"/>
      <c r="K39" s="1817"/>
      <c r="L39" s="1821">
        <f>IF(ISBLANK(M39),"",LARGE(L32:L38,1)+1)</f>
        <v>5</v>
      </c>
      <c r="M39" s="1849" t="s">
        <v>3275</v>
      </c>
      <c r="N39" s="1822"/>
      <c r="O39" s="1822"/>
      <c r="P39" s="1822"/>
      <c r="Q39" s="1822"/>
      <c r="R39" s="1822"/>
      <c r="S39" s="1822"/>
      <c r="T39" s="2120"/>
      <c r="U39" s="1180"/>
      <c r="V39" s="115" t="s">
        <v>16</v>
      </c>
      <c r="W39" s="3141"/>
      <c r="X39" s="3142"/>
      <c r="Y39" s="3141"/>
      <c r="Z39" s="3143"/>
      <c r="AA39" s="3144"/>
      <c r="AB39" s="3145"/>
      <c r="AC39" s="3146"/>
      <c r="AD39" s="3147"/>
      <c r="AE39" s="3148"/>
      <c r="AF39" s="3149"/>
      <c r="AG39" s="2109"/>
      <c r="AH39" s="3150"/>
      <c r="AI39" s="117"/>
      <c r="AJ39" s="3151"/>
      <c r="AK39" s="3152"/>
      <c r="AL39" s="3153"/>
      <c r="AM39" s="3154"/>
      <c r="AN39" s="119"/>
      <c r="AO39" s="1180"/>
      <c r="AP39" s="115" t="s">
        <v>16</v>
      </c>
      <c r="AQ39" s="3141"/>
      <c r="AR39" s="3142"/>
      <c r="AS39" s="3141"/>
      <c r="AT39" s="3143"/>
      <c r="AU39" s="3144"/>
      <c r="AV39" s="3145"/>
      <c r="AW39" s="3146"/>
      <c r="AX39" s="3147"/>
      <c r="AY39" s="3148"/>
      <c r="AZ39" s="3149"/>
      <c r="BA39" s="2109"/>
      <c r="BB39" s="3150"/>
      <c r="BC39" s="117"/>
      <c r="BD39" s="3151"/>
      <c r="BE39" s="3152"/>
      <c r="BF39" s="3153"/>
      <c r="BG39" s="3154"/>
      <c r="BH39" s="119"/>
      <c r="BK39" s="3">
        <v>1</v>
      </c>
    </row>
    <row r="40" spans="2:63" ht="27" customHeight="1">
      <c r="B40" s="115" t="str">
        <f t="shared" si="8"/>
        <v>►</v>
      </c>
      <c r="C40" s="190" t="str">
        <f>C16</f>
        <v>F FEUILLES DE MERINGUE | pâtisserie--ENTREMET| Auteur &gt; recette Béghin Say de Jean-Jacques Borne MOF 1994</v>
      </c>
      <c r="D40" s="190">
        <f>D16</f>
        <v>18</v>
      </c>
      <c r="E40" s="191" t="str">
        <f>E16</f>
        <v>assiettes</v>
      </c>
      <c r="F40" s="192" t="str">
        <f>F16</f>
        <v>Recette mère ► MILLE-FEUILLE meringue et chiboust pamplemousse aux fraises des bois</v>
      </c>
      <c r="G40" s="533"/>
      <c r="H40" s="533"/>
      <c r="I40" s="533"/>
      <c r="J40" s="533"/>
      <c r="K40" s="1817"/>
      <c r="L40" s="1821" t="str">
        <f>IF(ISBLANK(M40),"",LARGE(L32:L39,1)+1)</f>
        <v/>
      </c>
      <c r="M40" s="1822"/>
      <c r="N40" s="1822"/>
      <c r="O40" s="1822"/>
      <c r="P40" s="1822"/>
      <c r="Q40" s="1822"/>
      <c r="R40" s="1822"/>
      <c r="S40" s="1822"/>
      <c r="T40" s="2120"/>
      <c r="U40" s="1180"/>
      <c r="V40" s="115" t="s">
        <v>16</v>
      </c>
      <c r="W40" s="3141"/>
      <c r="X40" s="3142"/>
      <c r="Y40" s="3141"/>
      <c r="Z40" s="3143"/>
      <c r="AA40" s="3144"/>
      <c r="AB40" s="3145"/>
      <c r="AC40" s="3146"/>
      <c r="AD40" s="3147"/>
      <c r="AE40" s="3148"/>
      <c r="AF40" s="3149"/>
      <c r="AG40" s="2109"/>
      <c r="AH40" s="3150"/>
      <c r="AI40" s="117"/>
      <c r="AJ40" s="3151"/>
      <c r="AK40" s="3152"/>
      <c r="AL40" s="3153"/>
      <c r="AM40" s="3154"/>
      <c r="AN40" s="119"/>
      <c r="AO40" s="1180"/>
      <c r="AP40" s="115" t="s">
        <v>16</v>
      </c>
      <c r="AQ40" s="3141"/>
      <c r="AR40" s="3142"/>
      <c r="AS40" s="3141"/>
      <c r="AT40" s="3143"/>
      <c r="AU40" s="3144"/>
      <c r="AV40" s="3145"/>
      <c r="AW40" s="3146"/>
      <c r="AX40" s="3147"/>
      <c r="AY40" s="3148"/>
      <c r="AZ40" s="3149"/>
      <c r="BA40" s="2109"/>
      <c r="BB40" s="3150"/>
      <c r="BC40" s="117"/>
      <c r="BD40" s="3151"/>
      <c r="BE40" s="3152"/>
      <c r="BF40" s="3153"/>
      <c r="BG40" s="3154"/>
      <c r="BH40" s="119"/>
      <c r="BK40" s="3">
        <v>1</v>
      </c>
    </row>
    <row r="41" spans="2:63" ht="27" customHeight="1">
      <c r="B41" s="115" t="str">
        <f t="shared" si="8"/>
        <v>►</v>
      </c>
      <c r="C41" s="190" t="str">
        <f>C16</f>
        <v>F FEUILLES DE MERINGUE | pâtisserie--ENTREMET| Auteur &gt; recette Béghin Say de Jean-Jacques Borne MOF 1994</v>
      </c>
      <c r="D41" s="190">
        <f>D16</f>
        <v>18</v>
      </c>
      <c r="E41" s="191" t="str">
        <f>E16</f>
        <v>assiettes</v>
      </c>
      <c r="F41" s="192" t="str">
        <f>F16</f>
        <v>Recette mère ► MILLE-FEUILLE meringue et chiboust pamplemousse aux fraises des bois</v>
      </c>
      <c r="G41" s="533"/>
      <c r="H41" s="533"/>
      <c r="I41" s="533"/>
      <c r="J41" s="533"/>
      <c r="K41" s="1817"/>
      <c r="L41" s="1821" t="str">
        <f>IF(ISBLANK(M41),"",LARGE(L32:L40,1)+1)</f>
        <v/>
      </c>
      <c r="M41" s="1822"/>
      <c r="N41" s="1822"/>
      <c r="O41" s="1822"/>
      <c r="P41" s="1822"/>
      <c r="Q41" s="1822"/>
      <c r="R41" s="1822"/>
      <c r="S41" s="1822"/>
      <c r="T41" s="2120"/>
      <c r="U41" s="1180"/>
      <c r="V41" s="115" t="s">
        <v>16</v>
      </c>
      <c r="W41" s="3141"/>
      <c r="X41" s="3142"/>
      <c r="Y41" s="3141"/>
      <c r="Z41" s="3143"/>
      <c r="AA41" s="3144"/>
      <c r="AB41" s="3145"/>
      <c r="AC41" s="3146"/>
      <c r="AD41" s="3147"/>
      <c r="AE41" s="3148"/>
      <c r="AF41" s="3149"/>
      <c r="AG41" s="2109"/>
      <c r="AH41" s="3150"/>
      <c r="AI41" s="117"/>
      <c r="AJ41" s="3151"/>
      <c r="AK41" s="3152"/>
      <c r="AL41" s="3153"/>
      <c r="AM41" s="3154"/>
      <c r="AN41" s="119"/>
      <c r="AO41" s="1180"/>
      <c r="AP41" s="115" t="s">
        <v>16</v>
      </c>
      <c r="AQ41" s="3141"/>
      <c r="AR41" s="3142"/>
      <c r="AS41" s="3141"/>
      <c r="AT41" s="3143"/>
      <c r="AU41" s="3144"/>
      <c r="AV41" s="3145"/>
      <c r="AW41" s="3146"/>
      <c r="AX41" s="3147"/>
      <c r="AY41" s="3148"/>
      <c r="AZ41" s="3149"/>
      <c r="BA41" s="2109"/>
      <c r="BB41" s="3150"/>
      <c r="BC41" s="117"/>
      <c r="BD41" s="3151"/>
      <c r="BE41" s="3152"/>
      <c r="BF41" s="3153"/>
      <c r="BG41" s="3154"/>
      <c r="BH41" s="119"/>
      <c r="BK41" s="3">
        <v>1</v>
      </c>
    </row>
    <row r="42" spans="2:63" ht="27" customHeight="1">
      <c r="B42" s="115" t="str">
        <f t="shared" si="8"/>
        <v>►</v>
      </c>
      <c r="C42" s="190" t="str">
        <f>C16</f>
        <v>F FEUILLES DE MERINGUE | pâtisserie--ENTREMET| Auteur &gt; recette Béghin Say de Jean-Jacques Borne MOF 1994</v>
      </c>
      <c r="D42" s="190">
        <f>D16</f>
        <v>18</v>
      </c>
      <c r="E42" s="191" t="str">
        <f>E16</f>
        <v>assiettes</v>
      </c>
      <c r="F42" s="192" t="str">
        <f>F16</f>
        <v>Recette mère ► MILLE-FEUILLE meringue et chiboust pamplemousse aux fraises des bois</v>
      </c>
      <c r="G42" s="533"/>
      <c r="H42" s="533"/>
      <c r="I42" s="533"/>
      <c r="J42" s="533"/>
      <c r="K42" s="1817"/>
      <c r="L42" s="1821" t="str">
        <f>IF(ISBLANK(M42),"",LARGE(L32:L41,1)+1)</f>
        <v/>
      </c>
      <c r="M42" s="1822"/>
      <c r="N42" s="1822"/>
      <c r="O42" s="1822"/>
      <c r="P42" s="1822"/>
      <c r="Q42" s="1822"/>
      <c r="R42" s="1822"/>
      <c r="S42" s="1822"/>
      <c r="T42" s="2120"/>
      <c r="U42" s="1180"/>
      <c r="V42" s="115" t="s">
        <v>16</v>
      </c>
      <c r="W42" s="3141"/>
      <c r="X42" s="3142"/>
      <c r="Y42" s="3141"/>
      <c r="Z42" s="3143"/>
      <c r="AA42" s="3144"/>
      <c r="AB42" s="3145"/>
      <c r="AC42" s="3146"/>
      <c r="AD42" s="3147"/>
      <c r="AE42" s="3148"/>
      <c r="AF42" s="3149"/>
      <c r="AG42" s="2109"/>
      <c r="AH42" s="3150"/>
      <c r="AI42" s="117"/>
      <c r="AJ42" s="3151"/>
      <c r="AK42" s="3152"/>
      <c r="AL42" s="3153"/>
      <c r="AM42" s="3154"/>
      <c r="AN42" s="119"/>
      <c r="AO42" s="1180"/>
      <c r="AP42" s="115" t="s">
        <v>16</v>
      </c>
      <c r="AQ42" s="3141"/>
      <c r="AR42" s="3142"/>
      <c r="AS42" s="3141"/>
      <c r="AT42" s="3143"/>
      <c r="AU42" s="3144"/>
      <c r="AV42" s="3145"/>
      <c r="AW42" s="3146"/>
      <c r="AX42" s="3147"/>
      <c r="AY42" s="3148"/>
      <c r="AZ42" s="3149"/>
      <c r="BA42" s="2109"/>
      <c r="BB42" s="3150"/>
      <c r="BC42" s="117"/>
      <c r="BD42" s="3151"/>
      <c r="BE42" s="3152"/>
      <c r="BF42" s="3153"/>
      <c r="BG42" s="3154"/>
      <c r="BH42" s="119"/>
      <c r="BK42" s="3">
        <v>1</v>
      </c>
    </row>
    <row r="43" spans="2:63" ht="27" customHeight="1">
      <c r="B43" s="230" t="s">
        <v>16</v>
      </c>
      <c r="C43" s="190" t="str">
        <f>C16</f>
        <v>F FEUILLES DE MERINGUE | pâtisserie--ENTREMET| Auteur &gt; recette Béghin Say de Jean-Jacques Borne MOF 1994</v>
      </c>
      <c r="D43" s="190">
        <f>D16</f>
        <v>18</v>
      </c>
      <c r="E43" s="191" t="str">
        <f>E16</f>
        <v>assiettes</v>
      </c>
      <c r="F43" s="192" t="str">
        <f>F16</f>
        <v>Recette mère ► MILLE-FEUILLE meringue et chiboust pamplemousse aux fraises des bois</v>
      </c>
      <c r="G43" s="533"/>
      <c r="H43" s="533"/>
      <c r="I43" s="533"/>
      <c r="J43" s="533"/>
      <c r="K43" s="1817"/>
      <c r="L43" s="1821" t="str">
        <f>IF(ISBLANK(M43),"",LARGE(L32:L42,1)+1)</f>
        <v/>
      </c>
      <c r="M43" s="1822"/>
      <c r="N43" s="1822"/>
      <c r="O43" s="1822"/>
      <c r="P43" s="1822"/>
      <c r="Q43" s="1822"/>
      <c r="R43" s="1822"/>
      <c r="S43" s="1822"/>
      <c r="T43" s="2120"/>
      <c r="U43" s="1180"/>
      <c r="V43" s="115" t="s">
        <v>16</v>
      </c>
      <c r="W43" s="3141"/>
      <c r="X43" s="3142"/>
      <c r="Y43" s="3141"/>
      <c r="Z43" s="3143"/>
      <c r="AA43" s="3144"/>
      <c r="AB43" s="3145"/>
      <c r="AC43" s="3146"/>
      <c r="AD43" s="3147"/>
      <c r="AE43" s="3148"/>
      <c r="AF43" s="3149"/>
      <c r="AG43" s="2109"/>
      <c r="AH43" s="3150"/>
      <c r="AI43" s="117"/>
      <c r="AJ43" s="3151"/>
      <c r="AK43" s="3152"/>
      <c r="AL43" s="3153"/>
      <c r="AM43" s="3154"/>
      <c r="AN43" s="119"/>
      <c r="AO43" s="1180"/>
      <c r="AP43" s="115" t="s">
        <v>16</v>
      </c>
      <c r="AQ43" s="3141"/>
      <c r="AR43" s="3142"/>
      <c r="AS43" s="3141"/>
      <c r="AT43" s="3143"/>
      <c r="AU43" s="3144"/>
      <c r="AV43" s="3145"/>
      <c r="AW43" s="3146"/>
      <c r="AX43" s="3147"/>
      <c r="AY43" s="3148"/>
      <c r="AZ43" s="3149"/>
      <c r="BA43" s="2109"/>
      <c r="BB43" s="3150"/>
      <c r="BC43" s="117"/>
      <c r="BD43" s="3151"/>
      <c r="BE43" s="3152"/>
      <c r="BF43" s="3153"/>
      <c r="BG43" s="3154"/>
      <c r="BH43" s="119"/>
      <c r="BK43" s="3">
        <v>1</v>
      </c>
    </row>
    <row r="44" spans="2:63" ht="27" customHeight="1" thickBot="1">
      <c r="B44" s="230" t="s">
        <v>11</v>
      </c>
      <c r="C44" s="190" t="str">
        <f>C16</f>
        <v>F FEUILLES DE MERINGUE | pâtisserie--ENTREMET| Auteur &gt; recette Béghin Say de Jean-Jacques Borne MOF 1994</v>
      </c>
      <c r="D44" s="190">
        <f>D16</f>
        <v>18</v>
      </c>
      <c r="E44" s="191" t="str">
        <f>E16</f>
        <v>assiettes</v>
      </c>
      <c r="F44" s="192" t="str">
        <f>F16</f>
        <v>Recette mère ► MILLE-FEUILLE meringue et chiboust pamplemousse aux fraises des bois</v>
      </c>
      <c r="G44" s="201"/>
      <c r="H44" s="1644"/>
      <c r="I44" s="1644"/>
      <c r="J44" s="253" t="s">
        <v>216</v>
      </c>
      <c r="K44" s="206" t="s">
        <v>1419</v>
      </c>
      <c r="L44" s="1644"/>
      <c r="M44" s="1644"/>
      <c r="N44" s="1644"/>
      <c r="O44" s="1644"/>
      <c r="P44" s="1822"/>
      <c r="Q44" s="1822"/>
      <c r="R44" s="1822"/>
      <c r="S44" s="1822"/>
      <c r="T44" s="2120"/>
      <c r="U44" s="1180"/>
      <c r="V44" s="115" t="s">
        <v>16</v>
      </c>
      <c r="W44" s="3141"/>
      <c r="X44" s="3142"/>
      <c r="Y44" s="3141"/>
      <c r="Z44" s="3143"/>
      <c r="AA44" s="3144"/>
      <c r="AB44" s="3145"/>
      <c r="AC44" s="3146"/>
      <c r="AD44" s="3147"/>
      <c r="AE44" s="3148"/>
      <c r="AF44" s="3149"/>
      <c r="AG44" s="2109"/>
      <c r="AH44" s="3150"/>
      <c r="AI44" s="117"/>
      <c r="AJ44" s="3151"/>
      <c r="AK44" s="3152"/>
      <c r="AL44" s="3153"/>
      <c r="AM44" s="3154"/>
      <c r="AN44" s="119"/>
      <c r="AO44" s="1180"/>
      <c r="AP44" s="115" t="s">
        <v>16</v>
      </c>
      <c r="AQ44" s="3141"/>
      <c r="AR44" s="3142"/>
      <c r="AS44" s="3141"/>
      <c r="AT44" s="3143"/>
      <c r="AU44" s="3144"/>
      <c r="AV44" s="3145"/>
      <c r="AW44" s="3146"/>
      <c r="AX44" s="3147"/>
      <c r="AY44" s="3148"/>
      <c r="AZ44" s="3149"/>
      <c r="BA44" s="2109"/>
      <c r="BB44" s="3150"/>
      <c r="BC44" s="117"/>
      <c r="BD44" s="3151"/>
      <c r="BE44" s="3152"/>
      <c r="BF44" s="3153"/>
      <c r="BG44" s="3154"/>
      <c r="BH44" s="119"/>
      <c r="BK44" s="3">
        <v>1</v>
      </c>
    </row>
    <row r="45" spans="2:63" ht="27" customHeight="1">
      <c r="B45" s="230" t="s">
        <v>11</v>
      </c>
      <c r="C45" s="190" t="str">
        <f>C16</f>
        <v>F FEUILLES DE MERINGUE | pâtisserie--ENTREMET| Auteur &gt; recette Béghin Say de Jean-Jacques Borne MOF 1994</v>
      </c>
      <c r="D45" s="190">
        <f>D16</f>
        <v>18</v>
      </c>
      <c r="E45" s="191" t="str">
        <f>E16</f>
        <v>assiettes</v>
      </c>
      <c r="F45" s="192" t="str">
        <f>F16</f>
        <v>Recette mère ► MILLE-FEUILLE meringue et chiboust pamplemousse aux fraises des bois</v>
      </c>
      <c r="G45" s="338" t="s">
        <v>205</v>
      </c>
      <c r="H45" s="235"/>
      <c r="I45" s="235"/>
      <c r="J45" s="235"/>
      <c r="K45" s="235"/>
      <c r="L45" s="1644"/>
      <c r="M45" s="1644"/>
      <c r="N45" s="1644"/>
      <c r="O45" s="1644"/>
      <c r="P45" s="1822"/>
      <c r="Q45" s="1822"/>
      <c r="R45" s="1822"/>
      <c r="S45" s="1822"/>
      <c r="T45" s="2120"/>
      <c r="U45" s="1180"/>
      <c r="V45" s="115" t="s">
        <v>16</v>
      </c>
      <c r="W45" s="3141"/>
      <c r="X45" s="3142"/>
      <c r="Y45" s="3141"/>
      <c r="Z45" s="3143"/>
      <c r="AA45" s="3144"/>
      <c r="AB45" s="3145"/>
      <c r="AC45" s="3146"/>
      <c r="AD45" s="3147"/>
      <c r="AE45" s="3148"/>
      <c r="AF45" s="3149"/>
      <c r="AG45" s="2109"/>
      <c r="AH45" s="3150"/>
      <c r="AI45" s="117"/>
      <c r="AJ45" s="3151"/>
      <c r="AK45" s="3152"/>
      <c r="AL45" s="3153"/>
      <c r="AM45" s="3154"/>
      <c r="AN45" s="119"/>
      <c r="AO45" s="1180"/>
      <c r="AP45" s="115" t="s">
        <v>16</v>
      </c>
      <c r="AQ45" s="3141"/>
      <c r="AR45" s="3142"/>
      <c r="AS45" s="3141"/>
      <c r="AT45" s="3143"/>
      <c r="AU45" s="3144"/>
      <c r="AV45" s="3145"/>
      <c r="AW45" s="3146"/>
      <c r="AX45" s="3147"/>
      <c r="AY45" s="3148"/>
      <c r="AZ45" s="3149"/>
      <c r="BA45" s="2109"/>
      <c r="BB45" s="3150"/>
      <c r="BC45" s="117"/>
      <c r="BD45" s="3151"/>
      <c r="BE45" s="3152"/>
      <c r="BF45" s="3153"/>
      <c r="BG45" s="3154"/>
      <c r="BH45" s="119"/>
      <c r="BK45" s="3">
        <v>1</v>
      </c>
    </row>
    <row r="46" spans="2:63" ht="27" customHeight="1">
      <c r="B46" s="230" t="s">
        <v>11</v>
      </c>
      <c r="C46" s="190" t="str">
        <f>C16</f>
        <v>F FEUILLES DE MERINGUE | pâtisserie--ENTREMET| Auteur &gt; recette Béghin Say de Jean-Jacques Borne MOF 1994</v>
      </c>
      <c r="D46" s="190">
        <f>D16</f>
        <v>18</v>
      </c>
      <c r="E46" s="191" t="str">
        <f>E16</f>
        <v>assiettes</v>
      </c>
      <c r="F46" s="192" t="str">
        <f>F16</f>
        <v>Recette mère ► MILLE-FEUILLE meringue et chiboust pamplemousse aux fraises des bois</v>
      </c>
      <c r="G46" s="238"/>
      <c r="H46" s="238"/>
      <c r="I46" s="238" t="s">
        <v>209</v>
      </c>
      <c r="J46" s="239"/>
      <c r="K46" s="240"/>
      <c r="L46" s="240"/>
      <c r="M46" s="240"/>
      <c r="N46" s="240"/>
      <c r="O46" s="240"/>
      <c r="P46" s="240"/>
      <c r="Q46" s="240"/>
      <c r="R46" s="240"/>
      <c r="S46" s="240"/>
      <c r="T46" s="592"/>
      <c r="U46" s="1180"/>
      <c r="V46" s="115" t="s">
        <v>16</v>
      </c>
      <c r="W46" s="3141"/>
      <c r="X46" s="3142"/>
      <c r="Y46" s="3141"/>
      <c r="Z46" s="3143"/>
      <c r="AA46" s="3144"/>
      <c r="AB46" s="3145"/>
      <c r="AC46" s="3146"/>
      <c r="AD46" s="3147"/>
      <c r="AE46" s="3148"/>
      <c r="AF46" s="3149"/>
      <c r="AG46" s="2109"/>
      <c r="AH46" s="3150"/>
      <c r="AI46" s="117"/>
      <c r="AJ46" s="3151"/>
      <c r="AK46" s="3152"/>
      <c r="AL46" s="3153"/>
      <c r="AM46" s="3154"/>
      <c r="AN46" s="119"/>
      <c r="AO46" s="1180"/>
      <c r="AP46" s="115" t="s">
        <v>16</v>
      </c>
      <c r="AQ46" s="3141"/>
      <c r="AR46" s="3142"/>
      <c r="AS46" s="3141"/>
      <c r="AT46" s="3143"/>
      <c r="AU46" s="3144"/>
      <c r="AV46" s="3145"/>
      <c r="AW46" s="3146"/>
      <c r="AX46" s="3147"/>
      <c r="AY46" s="3148"/>
      <c r="AZ46" s="3149"/>
      <c r="BA46" s="2109"/>
      <c r="BB46" s="3150"/>
      <c r="BC46" s="117"/>
      <c r="BD46" s="3151"/>
      <c r="BE46" s="3152"/>
      <c r="BF46" s="3153"/>
      <c r="BG46" s="3154"/>
      <c r="BH46" s="119"/>
      <c r="BK46" s="3">
        <v>1</v>
      </c>
    </row>
    <row r="47" spans="2:63" ht="27" customHeight="1">
      <c r="B47" s="230" t="s">
        <v>11</v>
      </c>
      <c r="C47" s="243" t="str">
        <f>C16</f>
        <v>F FEUILLES DE MERINGUE | pâtisserie--ENTREMET| Auteur &gt; recette Béghin Say de Jean-Jacques Borne MOF 1994</v>
      </c>
      <c r="D47" s="243">
        <f>D16</f>
        <v>18</v>
      </c>
      <c r="E47" s="244" t="str">
        <f>E16</f>
        <v>assiettes</v>
      </c>
      <c r="F47" s="245" t="str">
        <f>F16</f>
        <v>Recette mère ► MILLE-FEUILLE meringue et chiboust pamplemousse aux fraises des bois</v>
      </c>
      <c r="G47" s="246"/>
      <c r="H47" s="247"/>
      <c r="I47" s="248"/>
      <c r="J47" s="249"/>
      <c r="K47" s="248"/>
      <c r="L47" s="248"/>
      <c r="M47" s="248"/>
      <c r="N47" s="248"/>
      <c r="O47" s="248"/>
      <c r="P47" s="248"/>
      <c r="Q47" s="248"/>
      <c r="R47" s="248"/>
      <c r="S47" s="248"/>
      <c r="T47" s="604"/>
      <c r="U47" s="1180"/>
      <c r="V47" s="115" t="s">
        <v>16</v>
      </c>
      <c r="W47" s="3141"/>
      <c r="X47" s="3142"/>
      <c r="Y47" s="3141"/>
      <c r="Z47" s="3143"/>
      <c r="AA47" s="3144"/>
      <c r="AB47" s="3145"/>
      <c r="AC47" s="3146"/>
      <c r="AD47" s="3147"/>
      <c r="AE47" s="3148"/>
      <c r="AF47" s="3149"/>
      <c r="AG47" s="2109"/>
      <c r="AH47" s="3150"/>
      <c r="AI47" s="117"/>
      <c r="AJ47" s="3151"/>
      <c r="AK47" s="3152"/>
      <c r="AL47" s="3153"/>
      <c r="AM47" s="3154"/>
      <c r="AN47" s="119"/>
      <c r="AO47" s="1180"/>
      <c r="AP47" s="115" t="s">
        <v>16</v>
      </c>
      <c r="AQ47" s="3141"/>
      <c r="AR47" s="3142"/>
      <c r="AS47" s="3141"/>
      <c r="AT47" s="3143"/>
      <c r="AU47" s="3144"/>
      <c r="AV47" s="3145"/>
      <c r="AW47" s="3146"/>
      <c r="AX47" s="3147"/>
      <c r="AY47" s="3148"/>
      <c r="AZ47" s="3149"/>
      <c r="BA47" s="2109"/>
      <c r="BB47" s="3150"/>
      <c r="BC47" s="117"/>
      <c r="BD47" s="3151"/>
      <c r="BE47" s="3152"/>
      <c r="BF47" s="3153"/>
      <c r="BG47" s="3154"/>
      <c r="BH47" s="119"/>
      <c r="BK47" s="3">
        <v>1</v>
      </c>
    </row>
    <row r="48" spans="2:63" ht="27" customHeight="1" thickBot="1">
      <c r="B48" s="250" t="s">
        <v>11</v>
      </c>
      <c r="C48" s="251"/>
      <c r="D48" s="251"/>
      <c r="E48" s="251"/>
      <c r="F48" s="252"/>
      <c r="G48" s="253" t="s">
        <v>216</v>
      </c>
      <c r="H48" s="254" t="str">
        <f ca="1">CELL("nomfichier")</f>
        <v>D:\Données\1.UPRT\0-UPRT.fait\1-UPRT.FR-SITE-WEB\ff-fiches-fabrications\ff.fiches.fabrication.2023\ffr.restaurant.2023\[ff.FICHE.TRILINGUE.19.COLONNES.01.12.2025.xlsx]Nota.ES</v>
      </c>
      <c r="I48" s="255"/>
      <c r="J48" s="255"/>
      <c r="K48" s="255"/>
      <c r="L48" s="255"/>
      <c r="M48" s="255"/>
      <c r="N48" s="255"/>
      <c r="O48" s="255"/>
      <c r="P48" s="255"/>
      <c r="Q48" s="255"/>
      <c r="R48" s="255"/>
      <c r="S48" s="255"/>
      <c r="T48" s="256"/>
      <c r="U48" s="1180"/>
      <c r="V48" s="115" t="s">
        <v>16</v>
      </c>
      <c r="W48" s="3141"/>
      <c r="X48" s="3142"/>
      <c r="Y48" s="3141"/>
      <c r="Z48" s="3143"/>
      <c r="AA48" s="3144"/>
      <c r="AB48" s="3145"/>
      <c r="AC48" s="3146"/>
      <c r="AD48" s="3147"/>
      <c r="AE48" s="3148"/>
      <c r="AF48" s="3149"/>
      <c r="AG48" s="2109"/>
      <c r="AH48" s="3150"/>
      <c r="AI48" s="117"/>
      <c r="AJ48" s="3151"/>
      <c r="AK48" s="3152"/>
      <c r="AL48" s="3153"/>
      <c r="AM48" s="3154"/>
      <c r="AN48" s="119"/>
      <c r="AO48" s="1180"/>
      <c r="AP48" s="115" t="s">
        <v>16</v>
      </c>
      <c r="AQ48" s="3141"/>
      <c r="AR48" s="3142"/>
      <c r="AS48" s="3141"/>
      <c r="AT48" s="3143"/>
      <c r="AU48" s="3144"/>
      <c r="AV48" s="3145"/>
      <c r="AW48" s="3146"/>
      <c r="AX48" s="3147"/>
      <c r="AY48" s="3148"/>
      <c r="AZ48" s="3149"/>
      <c r="BA48" s="2109"/>
      <c r="BB48" s="3150"/>
      <c r="BC48" s="117"/>
      <c r="BD48" s="3151"/>
      <c r="BE48" s="3152"/>
      <c r="BF48" s="3153"/>
      <c r="BG48" s="3154"/>
      <c r="BH48" s="119"/>
      <c r="BK48" s="3">
        <v>1</v>
      </c>
    </row>
    <row r="49" spans="2:63" ht="27" customHeight="1" thickBot="1">
      <c r="B49" s="1497" t="s">
        <v>11</v>
      </c>
      <c r="C49" s="1498" t="s">
        <v>11</v>
      </c>
      <c r="D49" s="1498" t="s">
        <v>11</v>
      </c>
      <c r="E49" s="1498" t="s">
        <v>11</v>
      </c>
      <c r="F49" s="1498" t="s">
        <v>11</v>
      </c>
      <c r="G49" s="1499" t="s">
        <v>2590</v>
      </c>
      <c r="H49" s="1500"/>
      <c r="I49" s="1501"/>
      <c r="J49" s="1502"/>
      <c r="K49" s="1503"/>
      <c r="L49" s="1504"/>
      <c r="M49" s="1502"/>
      <c r="N49" s="1502"/>
      <c r="O49" s="1500"/>
      <c r="P49" s="1500"/>
      <c r="Q49" s="1500"/>
      <c r="R49" s="1500"/>
      <c r="S49" s="1500"/>
      <c r="T49" s="1505" t="s">
        <v>1923</v>
      </c>
      <c r="U49" s="1180"/>
      <c r="V49" s="115" t="s">
        <v>16</v>
      </c>
      <c r="W49" s="3141"/>
      <c r="X49" s="3142"/>
      <c r="Y49" s="3141"/>
      <c r="Z49" s="3143"/>
      <c r="AA49" s="3144"/>
      <c r="AB49" s="3145"/>
      <c r="AC49" s="3146"/>
      <c r="AD49" s="3147"/>
      <c r="AE49" s="3148"/>
      <c r="AF49" s="3149"/>
      <c r="AG49" s="2109"/>
      <c r="AH49" s="3150"/>
      <c r="AI49" s="117"/>
      <c r="AJ49" s="3151"/>
      <c r="AK49" s="3152"/>
      <c r="AL49" s="3153"/>
      <c r="AM49" s="3154"/>
      <c r="AN49" s="119"/>
      <c r="AO49" s="1180"/>
      <c r="AP49" s="115" t="s">
        <v>16</v>
      </c>
      <c r="AQ49" s="3141"/>
      <c r="AR49" s="3142"/>
      <c r="AS49" s="3141"/>
      <c r="AT49" s="3143"/>
      <c r="AU49" s="3144"/>
      <c r="AV49" s="3145"/>
      <c r="AW49" s="3146"/>
      <c r="AX49" s="3147"/>
      <c r="AY49" s="3148"/>
      <c r="AZ49" s="3149"/>
      <c r="BA49" s="2109"/>
      <c r="BB49" s="3150"/>
      <c r="BC49" s="117"/>
      <c r="BD49" s="3151"/>
      <c r="BE49" s="3152"/>
      <c r="BF49" s="3153"/>
      <c r="BG49" s="3154"/>
      <c r="BH49" s="119"/>
      <c r="BK49" s="3">
        <v>1</v>
      </c>
    </row>
    <row r="50" spans="2:63" ht="27" customHeight="1">
      <c r="B50" s="115" t="s">
        <v>16</v>
      </c>
      <c r="C50" s="3141"/>
      <c r="D50" s="3142"/>
      <c r="E50" s="3141"/>
      <c r="F50" s="3143"/>
      <c r="G50" s="3144"/>
      <c r="H50" s="3145"/>
      <c r="I50" s="3146"/>
      <c r="J50" s="3147"/>
      <c r="K50" s="3148"/>
      <c r="L50" s="3149"/>
      <c r="M50" s="2109"/>
      <c r="N50" s="3150"/>
      <c r="O50" s="117"/>
      <c r="P50" s="3151"/>
      <c r="Q50" s="3152"/>
      <c r="R50" s="3153"/>
      <c r="S50" s="3154"/>
      <c r="T50" s="119"/>
      <c r="U50" s="1180"/>
      <c r="V50" s="115" t="s">
        <v>16</v>
      </c>
      <c r="W50" s="3141"/>
      <c r="X50" s="3142"/>
      <c r="Y50" s="3141"/>
      <c r="Z50" s="3143"/>
      <c r="AA50" s="3144"/>
      <c r="AB50" s="3145"/>
      <c r="AC50" s="3146"/>
      <c r="AD50" s="3147"/>
      <c r="AE50" s="3148"/>
      <c r="AF50" s="3149"/>
      <c r="AG50" s="2109"/>
      <c r="AH50" s="3150"/>
      <c r="AI50" s="117"/>
      <c r="AJ50" s="3151"/>
      <c r="AK50" s="3152"/>
      <c r="AL50" s="3153"/>
      <c r="AM50" s="3154"/>
      <c r="AN50" s="119"/>
      <c r="AO50" s="1180"/>
      <c r="AP50" s="115" t="s">
        <v>16</v>
      </c>
      <c r="AQ50" s="3141"/>
      <c r="AR50" s="3142"/>
      <c r="AS50" s="3141"/>
      <c r="AT50" s="3143"/>
      <c r="AU50" s="3144"/>
      <c r="AV50" s="3145"/>
      <c r="AW50" s="3146"/>
      <c r="AX50" s="3147"/>
      <c r="AY50" s="3148"/>
      <c r="AZ50" s="3149"/>
      <c r="BA50" s="2109"/>
      <c r="BB50" s="3150"/>
      <c r="BC50" s="117"/>
      <c r="BD50" s="3151"/>
      <c r="BE50" s="3152"/>
      <c r="BF50" s="3153"/>
      <c r="BG50" s="3154"/>
      <c r="BH50" s="119"/>
      <c r="BK50" s="3">
        <v>1</v>
      </c>
    </row>
    <row r="51" spans="2:63" ht="27" customHeight="1">
      <c r="B51" s="115" t="s">
        <v>16</v>
      </c>
      <c r="C51" s="3141"/>
      <c r="D51" s="3142"/>
      <c r="E51" s="3141"/>
      <c r="F51" s="3143"/>
      <c r="G51" s="3144"/>
      <c r="H51" s="3145"/>
      <c r="I51" s="3146"/>
      <c r="J51" s="3147"/>
      <c r="K51" s="3148"/>
      <c r="L51" s="3149"/>
      <c r="M51" s="2109"/>
      <c r="N51" s="3150"/>
      <c r="O51" s="117"/>
      <c r="P51" s="3151"/>
      <c r="Q51" s="3152"/>
      <c r="R51" s="3153"/>
      <c r="S51" s="3154"/>
      <c r="T51" s="119"/>
      <c r="U51" s="1180"/>
      <c r="V51" s="115" t="s">
        <v>16</v>
      </c>
      <c r="W51" s="3141"/>
      <c r="X51" s="3142"/>
      <c r="Y51" s="3141"/>
      <c r="Z51" s="3143"/>
      <c r="AA51" s="3144"/>
      <c r="AB51" s="3145"/>
      <c r="AC51" s="3146"/>
      <c r="AD51" s="3147"/>
      <c r="AE51" s="3148"/>
      <c r="AF51" s="3149"/>
      <c r="AG51" s="2109"/>
      <c r="AH51" s="3150"/>
      <c r="AI51" s="117"/>
      <c r="AJ51" s="3151"/>
      <c r="AK51" s="3152"/>
      <c r="AL51" s="3153"/>
      <c r="AM51" s="3154"/>
      <c r="AN51" s="119"/>
      <c r="AO51" s="1180"/>
      <c r="AP51" s="115" t="s">
        <v>16</v>
      </c>
      <c r="AQ51" s="3141"/>
      <c r="AR51" s="3142"/>
      <c r="AS51" s="3141"/>
      <c r="AT51" s="3143"/>
      <c r="AU51" s="3144"/>
      <c r="AV51" s="3145"/>
      <c r="AW51" s="3146"/>
      <c r="AX51" s="3147"/>
      <c r="AY51" s="3148"/>
      <c r="AZ51" s="3149"/>
      <c r="BA51" s="2109"/>
      <c r="BB51" s="3150"/>
      <c r="BC51" s="117"/>
      <c r="BD51" s="3151"/>
      <c r="BE51" s="3152"/>
      <c r="BF51" s="3153"/>
      <c r="BG51" s="3154"/>
      <c r="BH51" s="119"/>
      <c r="BK51" s="3">
        <v>1</v>
      </c>
    </row>
    <row r="52" spans="2:63" ht="27" customHeight="1">
      <c r="B52" s="115" t="s">
        <v>16</v>
      </c>
      <c r="C52" s="3141"/>
      <c r="D52" s="3142"/>
      <c r="E52" s="3141"/>
      <c r="F52" s="3143"/>
      <c r="G52" s="3144"/>
      <c r="H52" s="3145"/>
      <c r="I52" s="3146"/>
      <c r="J52" s="3147"/>
      <c r="K52" s="3148"/>
      <c r="L52" s="3149"/>
      <c r="M52" s="2109"/>
      <c r="N52" s="3150"/>
      <c r="O52" s="117"/>
      <c r="P52" s="3151"/>
      <c r="Q52" s="3152"/>
      <c r="R52" s="3153"/>
      <c r="S52" s="3154"/>
      <c r="T52" s="119"/>
      <c r="U52" s="1180"/>
      <c r="V52" s="115" t="s">
        <v>16</v>
      </c>
      <c r="W52" s="3141"/>
      <c r="X52" s="3142"/>
      <c r="Y52" s="3141"/>
      <c r="Z52" s="3143"/>
      <c r="AA52" s="3144"/>
      <c r="AB52" s="3145"/>
      <c r="AC52" s="3146"/>
      <c r="AD52" s="3147"/>
      <c r="AE52" s="3148"/>
      <c r="AF52" s="3149"/>
      <c r="AG52" s="2109"/>
      <c r="AH52" s="3150"/>
      <c r="AI52" s="117"/>
      <c r="AJ52" s="3151"/>
      <c r="AK52" s="3152"/>
      <c r="AL52" s="3153"/>
      <c r="AM52" s="3154"/>
      <c r="AN52" s="119"/>
      <c r="AO52" s="1180"/>
      <c r="AP52" s="115" t="s">
        <v>16</v>
      </c>
      <c r="AQ52" s="3141"/>
      <c r="AR52" s="3142"/>
      <c r="AS52" s="3141"/>
      <c r="AT52" s="3143"/>
      <c r="AU52" s="3144"/>
      <c r="AV52" s="3145"/>
      <c r="AW52" s="3146"/>
      <c r="AX52" s="3147"/>
      <c r="AY52" s="3148"/>
      <c r="AZ52" s="3149"/>
      <c r="BA52" s="2109"/>
      <c r="BB52" s="3150"/>
      <c r="BC52" s="117"/>
      <c r="BD52" s="3151"/>
      <c r="BE52" s="3152"/>
      <c r="BF52" s="3153"/>
      <c r="BG52" s="3154"/>
      <c r="BH52" s="119"/>
      <c r="BK52" s="3">
        <v>1</v>
      </c>
    </row>
    <row r="53" spans="2:63" ht="27" customHeight="1">
      <c r="B53" s="115" t="s">
        <v>16</v>
      </c>
      <c r="C53" s="3141"/>
      <c r="D53" s="3142"/>
      <c r="E53" s="3141"/>
      <c r="F53" s="3143"/>
      <c r="G53" s="3144"/>
      <c r="H53" s="3145"/>
      <c r="I53" s="3146"/>
      <c r="J53" s="3147"/>
      <c r="K53" s="3148"/>
      <c r="L53" s="3149"/>
      <c r="M53" s="2109"/>
      <c r="N53" s="3150"/>
      <c r="O53" s="117"/>
      <c r="P53" s="3151"/>
      <c r="Q53" s="3152"/>
      <c r="R53" s="3153"/>
      <c r="S53" s="3154"/>
      <c r="T53" s="119"/>
      <c r="U53" s="1180"/>
      <c r="V53" s="115" t="s">
        <v>16</v>
      </c>
      <c r="W53" s="3141"/>
      <c r="X53" s="3142"/>
      <c r="Y53" s="3141"/>
      <c r="Z53" s="3143"/>
      <c r="AA53" s="3144"/>
      <c r="AB53" s="3145"/>
      <c r="AC53" s="3146"/>
      <c r="AD53" s="3147"/>
      <c r="AE53" s="3148"/>
      <c r="AF53" s="3149"/>
      <c r="AG53" s="2109"/>
      <c r="AH53" s="3150"/>
      <c r="AI53" s="117"/>
      <c r="AJ53" s="3151"/>
      <c r="AK53" s="3152"/>
      <c r="AL53" s="3153"/>
      <c r="AM53" s="3154"/>
      <c r="AN53" s="119"/>
      <c r="AO53" s="1180"/>
      <c r="AP53" s="115" t="s">
        <v>16</v>
      </c>
      <c r="AQ53" s="3141"/>
      <c r="AR53" s="3142"/>
      <c r="AS53" s="3141"/>
      <c r="AT53" s="3143"/>
      <c r="AU53" s="3144"/>
      <c r="AV53" s="3145"/>
      <c r="AW53" s="3146"/>
      <c r="AX53" s="3147"/>
      <c r="AY53" s="3148"/>
      <c r="AZ53" s="3149"/>
      <c r="BA53" s="2109"/>
      <c r="BB53" s="3150"/>
      <c r="BC53" s="117"/>
      <c r="BD53" s="3151"/>
      <c r="BE53" s="3152"/>
      <c r="BF53" s="3153"/>
      <c r="BG53" s="3154"/>
      <c r="BH53" s="119"/>
      <c r="BK53" s="3">
        <v>1</v>
      </c>
    </row>
    <row r="54" spans="2:63" ht="27" customHeight="1">
      <c r="B54" s="115" t="s">
        <v>16</v>
      </c>
      <c r="C54" s="3141"/>
      <c r="D54" s="3142"/>
      <c r="E54" s="3141"/>
      <c r="F54" s="3143"/>
      <c r="G54" s="3144"/>
      <c r="H54" s="3145"/>
      <c r="I54" s="3146"/>
      <c r="J54" s="3147"/>
      <c r="K54" s="3148"/>
      <c r="L54" s="3149"/>
      <c r="M54" s="2109"/>
      <c r="N54" s="3150"/>
      <c r="O54" s="117"/>
      <c r="P54" s="3151"/>
      <c r="Q54" s="3152"/>
      <c r="R54" s="3153"/>
      <c r="S54" s="3154"/>
      <c r="T54" s="119"/>
      <c r="U54" s="1180"/>
      <c r="V54" s="115" t="s">
        <v>16</v>
      </c>
      <c r="W54" s="3141"/>
      <c r="X54" s="3142"/>
      <c r="Y54" s="3141"/>
      <c r="Z54" s="3143"/>
      <c r="AA54" s="3144"/>
      <c r="AB54" s="3145"/>
      <c r="AC54" s="3146"/>
      <c r="AD54" s="3147"/>
      <c r="AE54" s="3148"/>
      <c r="AF54" s="3149"/>
      <c r="AG54" s="2109"/>
      <c r="AH54" s="3150"/>
      <c r="AI54" s="117"/>
      <c r="AJ54" s="3151"/>
      <c r="AK54" s="3152"/>
      <c r="AL54" s="3153"/>
      <c r="AM54" s="3154"/>
      <c r="AN54" s="119"/>
      <c r="AO54" s="1180"/>
      <c r="AP54" s="115" t="s">
        <v>16</v>
      </c>
      <c r="AQ54" s="3141"/>
      <c r="AR54" s="3142"/>
      <c r="AS54" s="3141"/>
      <c r="AT54" s="3143"/>
      <c r="AU54" s="3144"/>
      <c r="AV54" s="3145"/>
      <c r="AW54" s="3146"/>
      <c r="AX54" s="3147"/>
      <c r="AY54" s="3148"/>
      <c r="AZ54" s="3149"/>
      <c r="BA54" s="2109"/>
      <c r="BB54" s="3150"/>
      <c r="BC54" s="117"/>
      <c r="BD54" s="3151"/>
      <c r="BE54" s="3152"/>
      <c r="BF54" s="3153"/>
      <c r="BG54" s="3154"/>
      <c r="BH54" s="119"/>
      <c r="BK54" s="3">
        <v>1</v>
      </c>
    </row>
    <row r="55" spans="2:63" ht="27" customHeight="1">
      <c r="B55" s="115" t="s">
        <v>16</v>
      </c>
      <c r="C55" s="3141"/>
      <c r="D55" s="3142"/>
      <c r="E55" s="3141"/>
      <c r="F55" s="3143"/>
      <c r="G55" s="3144"/>
      <c r="H55" s="3145"/>
      <c r="I55" s="3146"/>
      <c r="J55" s="3147"/>
      <c r="K55" s="3148"/>
      <c r="L55" s="3149"/>
      <c r="M55" s="2109"/>
      <c r="N55" s="3150"/>
      <c r="O55" s="117"/>
      <c r="P55" s="3151"/>
      <c r="Q55" s="3152"/>
      <c r="R55" s="3153"/>
      <c r="S55" s="3154"/>
      <c r="T55" s="119"/>
      <c r="U55" s="1180"/>
      <c r="V55" s="115" t="s">
        <v>16</v>
      </c>
      <c r="W55" s="3141"/>
      <c r="X55" s="3142"/>
      <c r="Y55" s="3141"/>
      <c r="Z55" s="3143"/>
      <c r="AA55" s="3144"/>
      <c r="AB55" s="3145"/>
      <c r="AC55" s="3146"/>
      <c r="AD55" s="3147"/>
      <c r="AE55" s="3148"/>
      <c r="AF55" s="3149"/>
      <c r="AG55" s="2109"/>
      <c r="AH55" s="3150"/>
      <c r="AI55" s="117"/>
      <c r="AJ55" s="3151"/>
      <c r="AK55" s="3152"/>
      <c r="AL55" s="3153"/>
      <c r="AM55" s="3154"/>
      <c r="AN55" s="119"/>
      <c r="AO55" s="1180"/>
      <c r="AP55" s="115" t="s">
        <v>16</v>
      </c>
      <c r="AQ55" s="3141"/>
      <c r="AR55" s="3142"/>
      <c r="AS55" s="3141"/>
      <c r="AT55" s="3143"/>
      <c r="AU55" s="3144"/>
      <c r="AV55" s="3145"/>
      <c r="AW55" s="3146"/>
      <c r="AX55" s="3147"/>
      <c r="AY55" s="3148"/>
      <c r="AZ55" s="3149"/>
      <c r="BA55" s="2109"/>
      <c r="BB55" s="3150"/>
      <c r="BC55" s="117"/>
      <c r="BD55" s="3151"/>
      <c r="BE55" s="3152"/>
      <c r="BF55" s="3153"/>
      <c r="BG55" s="3154"/>
      <c r="BH55" s="119"/>
      <c r="BK55" s="3">
        <v>1</v>
      </c>
    </row>
    <row r="56" spans="2:63" ht="27" customHeight="1">
      <c r="B56" s="115" t="s">
        <v>16</v>
      </c>
      <c r="C56" s="3141"/>
      <c r="D56" s="3142"/>
      <c r="E56" s="3141"/>
      <c r="F56" s="3143"/>
      <c r="G56" s="3144"/>
      <c r="H56" s="3145"/>
      <c r="I56" s="3146"/>
      <c r="J56" s="3147"/>
      <c r="K56" s="3148"/>
      <c r="L56" s="3149"/>
      <c r="M56" s="2109"/>
      <c r="N56" s="3150"/>
      <c r="O56" s="117"/>
      <c r="P56" s="3151"/>
      <c r="Q56" s="3152"/>
      <c r="R56" s="3153"/>
      <c r="S56" s="3154"/>
      <c r="T56" s="119"/>
      <c r="U56" s="1180"/>
      <c r="V56" s="115" t="s">
        <v>16</v>
      </c>
      <c r="W56" s="3141"/>
      <c r="X56" s="3142"/>
      <c r="Y56" s="3141"/>
      <c r="Z56" s="3143"/>
      <c r="AA56" s="3144"/>
      <c r="AB56" s="3145"/>
      <c r="AC56" s="3146"/>
      <c r="AD56" s="3147"/>
      <c r="AE56" s="3148"/>
      <c r="AF56" s="3149"/>
      <c r="AG56" s="2109"/>
      <c r="AH56" s="3150"/>
      <c r="AI56" s="117"/>
      <c r="AJ56" s="3151"/>
      <c r="AK56" s="3152"/>
      <c r="AL56" s="3153"/>
      <c r="AM56" s="3154"/>
      <c r="AN56" s="119"/>
      <c r="AO56" s="1180"/>
      <c r="AP56" s="115" t="s">
        <v>16</v>
      </c>
      <c r="AQ56" s="3141"/>
      <c r="AR56" s="3142"/>
      <c r="AS56" s="3141"/>
      <c r="AT56" s="3143"/>
      <c r="AU56" s="3144"/>
      <c r="AV56" s="3145"/>
      <c r="AW56" s="3146"/>
      <c r="AX56" s="3147"/>
      <c r="AY56" s="3148"/>
      <c r="AZ56" s="3149"/>
      <c r="BA56" s="2109"/>
      <c r="BB56" s="3150"/>
      <c r="BC56" s="117"/>
      <c r="BD56" s="3151"/>
      <c r="BE56" s="3152"/>
      <c r="BF56" s="3153"/>
      <c r="BG56" s="3154"/>
      <c r="BH56" s="119"/>
      <c r="BK56" s="3">
        <v>1</v>
      </c>
    </row>
    <row r="57" spans="2:63" ht="27" customHeight="1">
      <c r="B57" s="115" t="s">
        <v>16</v>
      </c>
      <c r="C57" s="3141"/>
      <c r="D57" s="3142"/>
      <c r="E57" s="3141"/>
      <c r="F57" s="3143"/>
      <c r="G57" s="3144"/>
      <c r="H57" s="3145"/>
      <c r="I57" s="3146"/>
      <c r="J57" s="3147"/>
      <c r="K57" s="3148"/>
      <c r="L57" s="3149"/>
      <c r="M57" s="2109"/>
      <c r="N57" s="3150"/>
      <c r="O57" s="117"/>
      <c r="P57" s="3151"/>
      <c r="Q57" s="3152"/>
      <c r="R57" s="3153"/>
      <c r="S57" s="3154"/>
      <c r="T57" s="119"/>
      <c r="U57" s="1180"/>
      <c r="V57" s="115" t="s">
        <v>16</v>
      </c>
      <c r="W57" s="3141"/>
      <c r="X57" s="3142"/>
      <c r="Y57" s="3141"/>
      <c r="Z57" s="3143"/>
      <c r="AA57" s="3144"/>
      <c r="AB57" s="3145"/>
      <c r="AC57" s="3146"/>
      <c r="AD57" s="3147"/>
      <c r="AE57" s="3148"/>
      <c r="AF57" s="3149"/>
      <c r="AG57" s="2109"/>
      <c r="AH57" s="3150"/>
      <c r="AI57" s="117"/>
      <c r="AJ57" s="3151"/>
      <c r="AK57" s="3152"/>
      <c r="AL57" s="3153"/>
      <c r="AM57" s="3154"/>
      <c r="AN57" s="119"/>
      <c r="AO57" s="1180"/>
      <c r="AP57" s="115" t="s">
        <v>16</v>
      </c>
      <c r="AQ57" s="3141"/>
      <c r="AR57" s="3142"/>
      <c r="AS57" s="3141"/>
      <c r="AT57" s="3143"/>
      <c r="AU57" s="3144"/>
      <c r="AV57" s="3145"/>
      <c r="AW57" s="3146"/>
      <c r="AX57" s="3147"/>
      <c r="AY57" s="3148"/>
      <c r="AZ57" s="3149"/>
      <c r="BA57" s="2109"/>
      <c r="BB57" s="3150"/>
      <c r="BC57" s="117"/>
      <c r="BD57" s="3151"/>
      <c r="BE57" s="3152"/>
      <c r="BF57" s="3153"/>
      <c r="BG57" s="3154"/>
      <c r="BH57" s="119"/>
      <c r="BK57" s="3">
        <v>1</v>
      </c>
    </row>
    <row r="58" spans="2:63" ht="27" customHeight="1">
      <c r="B58" s="115" t="s">
        <v>16</v>
      </c>
      <c r="C58" s="3141"/>
      <c r="D58" s="3142"/>
      <c r="E58" s="3141"/>
      <c r="F58" s="3143"/>
      <c r="G58" s="3144"/>
      <c r="H58" s="3145"/>
      <c r="I58" s="3146"/>
      <c r="J58" s="3147"/>
      <c r="K58" s="3148"/>
      <c r="L58" s="3149"/>
      <c r="M58" s="2109"/>
      <c r="N58" s="3150"/>
      <c r="O58" s="117"/>
      <c r="P58" s="3151"/>
      <c r="Q58" s="3152"/>
      <c r="R58" s="3153"/>
      <c r="S58" s="3154"/>
      <c r="T58" s="119"/>
      <c r="U58" s="1180"/>
      <c r="V58" s="115" t="s">
        <v>16</v>
      </c>
      <c r="W58" s="3141"/>
      <c r="X58" s="3142"/>
      <c r="Y58" s="3141"/>
      <c r="Z58" s="3143"/>
      <c r="AA58" s="3144"/>
      <c r="AB58" s="3145"/>
      <c r="AC58" s="3146"/>
      <c r="AD58" s="3147"/>
      <c r="AE58" s="3148"/>
      <c r="AF58" s="3149"/>
      <c r="AG58" s="2109"/>
      <c r="AH58" s="3150"/>
      <c r="AI58" s="117"/>
      <c r="AJ58" s="3151"/>
      <c r="AK58" s="3152"/>
      <c r="AL58" s="3153"/>
      <c r="AM58" s="3154"/>
      <c r="AN58" s="119"/>
      <c r="AO58" s="1180"/>
      <c r="AP58" s="115" t="s">
        <v>16</v>
      </c>
      <c r="AQ58" s="3141"/>
      <c r="AR58" s="3142"/>
      <c r="AS58" s="3141"/>
      <c r="AT58" s="3143"/>
      <c r="AU58" s="3144"/>
      <c r="AV58" s="3145"/>
      <c r="AW58" s="3146"/>
      <c r="AX58" s="3147"/>
      <c r="AY58" s="3148"/>
      <c r="AZ58" s="3149"/>
      <c r="BA58" s="2109"/>
      <c r="BB58" s="3150"/>
      <c r="BC58" s="117"/>
      <c r="BD58" s="3151"/>
      <c r="BE58" s="3152"/>
      <c r="BF58" s="3153"/>
      <c r="BG58" s="3154"/>
      <c r="BH58" s="119"/>
      <c r="BK58" s="3">
        <v>1</v>
      </c>
    </row>
    <row r="59" spans="2:63" ht="27" customHeight="1">
      <c r="B59" s="115" t="s">
        <v>16</v>
      </c>
      <c r="C59" s="3141"/>
      <c r="D59" s="3142"/>
      <c r="E59" s="3141"/>
      <c r="F59" s="3143"/>
      <c r="G59" s="3144"/>
      <c r="H59" s="3145"/>
      <c r="I59" s="3146"/>
      <c r="J59" s="3147"/>
      <c r="K59" s="3148"/>
      <c r="L59" s="3149"/>
      <c r="M59" s="2109"/>
      <c r="N59" s="3150"/>
      <c r="O59" s="117"/>
      <c r="P59" s="3151"/>
      <c r="Q59" s="3152"/>
      <c r="R59" s="3153"/>
      <c r="S59" s="3154"/>
      <c r="T59" s="119"/>
      <c r="U59" s="1180"/>
      <c r="V59" s="115" t="s">
        <v>16</v>
      </c>
      <c r="W59" s="3141"/>
      <c r="X59" s="3142"/>
      <c r="Y59" s="3141"/>
      <c r="Z59" s="3143"/>
      <c r="AA59" s="3144"/>
      <c r="AB59" s="3145"/>
      <c r="AC59" s="3146"/>
      <c r="AD59" s="3147"/>
      <c r="AE59" s="3148"/>
      <c r="AF59" s="3149"/>
      <c r="AG59" s="2109"/>
      <c r="AH59" s="3150"/>
      <c r="AI59" s="117"/>
      <c r="AJ59" s="3151"/>
      <c r="AK59" s="3152"/>
      <c r="AL59" s="3153"/>
      <c r="AM59" s="3154"/>
      <c r="AN59" s="119"/>
      <c r="AO59" s="1180"/>
      <c r="AP59" s="115" t="s">
        <v>16</v>
      </c>
      <c r="AQ59" s="3141"/>
      <c r="AR59" s="3142"/>
      <c r="AS59" s="3141"/>
      <c r="AT59" s="3143"/>
      <c r="AU59" s="3144"/>
      <c r="AV59" s="3145"/>
      <c r="AW59" s="3146"/>
      <c r="AX59" s="3147"/>
      <c r="AY59" s="3148"/>
      <c r="AZ59" s="3149"/>
      <c r="BA59" s="2109"/>
      <c r="BB59" s="3150"/>
      <c r="BC59" s="117"/>
      <c r="BD59" s="3151"/>
      <c r="BE59" s="3152"/>
      <c r="BF59" s="3153"/>
      <c r="BG59" s="3154"/>
      <c r="BH59" s="119"/>
      <c r="BK59" s="3">
        <v>1</v>
      </c>
    </row>
    <row r="60" spans="2:63" ht="27" customHeight="1">
      <c r="B60" s="115" t="s">
        <v>16</v>
      </c>
      <c r="C60" s="3141"/>
      <c r="D60" s="3142"/>
      <c r="E60" s="3141"/>
      <c r="F60" s="3143"/>
      <c r="G60" s="3144"/>
      <c r="H60" s="3145"/>
      <c r="I60" s="3146"/>
      <c r="J60" s="3147"/>
      <c r="K60" s="3148"/>
      <c r="L60" s="3149"/>
      <c r="M60" s="2109"/>
      <c r="N60" s="3150"/>
      <c r="O60" s="117"/>
      <c r="P60" s="3151"/>
      <c r="Q60" s="3152"/>
      <c r="R60" s="3153"/>
      <c r="S60" s="3154"/>
      <c r="T60" s="119"/>
      <c r="U60" s="1180"/>
      <c r="V60" s="115" t="s">
        <v>16</v>
      </c>
      <c r="W60" s="3141"/>
      <c r="X60" s="3142"/>
      <c r="Y60" s="3141"/>
      <c r="Z60" s="3143"/>
      <c r="AA60" s="3144"/>
      <c r="AB60" s="3145"/>
      <c r="AC60" s="3146"/>
      <c r="AD60" s="3147"/>
      <c r="AE60" s="3148"/>
      <c r="AF60" s="3149"/>
      <c r="AG60" s="2109"/>
      <c r="AH60" s="3150"/>
      <c r="AI60" s="117"/>
      <c r="AJ60" s="3151"/>
      <c r="AK60" s="3152"/>
      <c r="AL60" s="3153"/>
      <c r="AM60" s="3154"/>
      <c r="AN60" s="119"/>
      <c r="AO60" s="1180"/>
      <c r="AP60" s="115" t="s">
        <v>16</v>
      </c>
      <c r="AQ60" s="3141"/>
      <c r="AR60" s="3142"/>
      <c r="AS60" s="3141"/>
      <c r="AT60" s="3143"/>
      <c r="AU60" s="3144"/>
      <c r="AV60" s="3145"/>
      <c r="AW60" s="3146"/>
      <c r="AX60" s="3147"/>
      <c r="AY60" s="3148"/>
      <c r="AZ60" s="3149"/>
      <c r="BA60" s="2109"/>
      <c r="BB60" s="3150"/>
      <c r="BC60" s="117"/>
      <c r="BD60" s="3151"/>
      <c r="BE60" s="3152"/>
      <c r="BF60" s="3153"/>
      <c r="BG60" s="3154"/>
      <c r="BH60" s="119"/>
      <c r="BK60" s="3">
        <v>1</v>
      </c>
    </row>
    <row r="61" spans="2:63" ht="27" customHeight="1">
      <c r="B61" s="115" t="s">
        <v>16</v>
      </c>
      <c r="C61" s="3141"/>
      <c r="D61" s="3142"/>
      <c r="E61" s="3141"/>
      <c r="F61" s="3143"/>
      <c r="G61" s="3144"/>
      <c r="H61" s="3145"/>
      <c r="I61" s="3146"/>
      <c r="J61" s="3147"/>
      <c r="K61" s="3148"/>
      <c r="L61" s="3149"/>
      <c r="M61" s="2109"/>
      <c r="N61" s="3150"/>
      <c r="O61" s="117"/>
      <c r="P61" s="3151"/>
      <c r="Q61" s="3152"/>
      <c r="R61" s="3153"/>
      <c r="S61" s="3154"/>
      <c r="T61" s="119"/>
      <c r="U61" s="1180"/>
      <c r="V61" s="115" t="s">
        <v>16</v>
      </c>
      <c r="W61" s="3141"/>
      <c r="X61" s="3142"/>
      <c r="Y61" s="3141"/>
      <c r="Z61" s="3143"/>
      <c r="AA61" s="3144"/>
      <c r="AB61" s="3145"/>
      <c r="AC61" s="3146"/>
      <c r="AD61" s="3147"/>
      <c r="AE61" s="3148"/>
      <c r="AF61" s="3149"/>
      <c r="AG61" s="2109"/>
      <c r="AH61" s="3150"/>
      <c r="AI61" s="117"/>
      <c r="AJ61" s="3151"/>
      <c r="AK61" s="3152"/>
      <c r="AL61" s="3153"/>
      <c r="AM61" s="3154"/>
      <c r="AN61" s="119"/>
      <c r="AO61" s="1180"/>
      <c r="AP61" s="115" t="s">
        <v>16</v>
      </c>
      <c r="AQ61" s="3141"/>
      <c r="AR61" s="3142"/>
      <c r="AS61" s="3141"/>
      <c r="AT61" s="3143"/>
      <c r="AU61" s="3144"/>
      <c r="AV61" s="3145"/>
      <c r="AW61" s="3146"/>
      <c r="AX61" s="3147"/>
      <c r="AY61" s="3148"/>
      <c r="AZ61" s="3149"/>
      <c r="BA61" s="2109"/>
      <c r="BB61" s="3150"/>
      <c r="BC61" s="117"/>
      <c r="BD61" s="3151"/>
      <c r="BE61" s="3152"/>
      <c r="BF61" s="3153"/>
      <c r="BG61" s="3154"/>
      <c r="BH61" s="119"/>
      <c r="BK61" s="3">
        <v>1</v>
      </c>
    </row>
    <row r="62" spans="2:63" ht="27" customHeight="1">
      <c r="B62" s="115" t="s">
        <v>16</v>
      </c>
      <c r="C62" s="3141"/>
      <c r="D62" s="3142"/>
      <c r="E62" s="3141"/>
      <c r="F62" s="3143"/>
      <c r="G62" s="3144"/>
      <c r="H62" s="3145"/>
      <c r="I62" s="3146"/>
      <c r="J62" s="3147"/>
      <c r="K62" s="3148"/>
      <c r="L62" s="3149"/>
      <c r="M62" s="2109"/>
      <c r="N62" s="3150"/>
      <c r="O62" s="117"/>
      <c r="P62" s="3151"/>
      <c r="Q62" s="3152"/>
      <c r="R62" s="3153"/>
      <c r="S62" s="3154"/>
      <c r="T62" s="119"/>
      <c r="U62" s="1180"/>
      <c r="V62" s="115" t="s">
        <v>16</v>
      </c>
      <c r="W62" s="3141"/>
      <c r="X62" s="3142"/>
      <c r="Y62" s="3141"/>
      <c r="Z62" s="3143"/>
      <c r="AA62" s="3144"/>
      <c r="AB62" s="3145"/>
      <c r="AC62" s="3146"/>
      <c r="AD62" s="3147"/>
      <c r="AE62" s="3148"/>
      <c r="AF62" s="3149"/>
      <c r="AG62" s="2109"/>
      <c r="AH62" s="3150"/>
      <c r="AI62" s="117"/>
      <c r="AJ62" s="3151"/>
      <c r="AK62" s="3152"/>
      <c r="AL62" s="3153"/>
      <c r="AM62" s="3154"/>
      <c r="AN62" s="119"/>
      <c r="AO62" s="1180"/>
      <c r="AP62" s="115" t="s">
        <v>16</v>
      </c>
      <c r="AQ62" s="3141"/>
      <c r="AR62" s="3142"/>
      <c r="AS62" s="3141"/>
      <c r="AT62" s="3143"/>
      <c r="AU62" s="3144"/>
      <c r="AV62" s="3145"/>
      <c r="AW62" s="3146"/>
      <c r="AX62" s="3147"/>
      <c r="AY62" s="3148"/>
      <c r="AZ62" s="3149"/>
      <c r="BA62" s="2109"/>
      <c r="BB62" s="3150"/>
      <c r="BC62" s="117"/>
      <c r="BD62" s="3151"/>
      <c r="BE62" s="3152"/>
      <c r="BF62" s="3153"/>
      <c r="BG62" s="3154"/>
      <c r="BH62" s="119"/>
      <c r="BK62" s="3">
        <v>1</v>
      </c>
    </row>
    <row r="63" spans="2:63" ht="27" customHeight="1">
      <c r="B63" s="115" t="s">
        <v>16</v>
      </c>
      <c r="C63" s="3141"/>
      <c r="D63" s="3142"/>
      <c r="E63" s="3141"/>
      <c r="F63" s="3143"/>
      <c r="G63" s="3144"/>
      <c r="H63" s="3145"/>
      <c r="I63" s="3146"/>
      <c r="J63" s="3147"/>
      <c r="K63" s="3148"/>
      <c r="L63" s="3149"/>
      <c r="M63" s="2109"/>
      <c r="N63" s="3150"/>
      <c r="O63" s="117"/>
      <c r="P63" s="3151"/>
      <c r="Q63" s="3152"/>
      <c r="R63" s="3153"/>
      <c r="S63" s="3154"/>
      <c r="T63" s="119"/>
      <c r="U63" s="1180"/>
      <c r="V63" s="115" t="s">
        <v>16</v>
      </c>
      <c r="W63" s="3141"/>
      <c r="X63" s="3142"/>
      <c r="Y63" s="3141"/>
      <c r="Z63" s="3143"/>
      <c r="AA63" s="3144"/>
      <c r="AB63" s="3145"/>
      <c r="AC63" s="3146"/>
      <c r="AD63" s="3147"/>
      <c r="AE63" s="3148"/>
      <c r="AF63" s="3149"/>
      <c r="AG63" s="2109"/>
      <c r="AH63" s="3150"/>
      <c r="AI63" s="117"/>
      <c r="AJ63" s="3151"/>
      <c r="AK63" s="3152"/>
      <c r="AL63" s="3153"/>
      <c r="AM63" s="3154"/>
      <c r="AN63" s="119"/>
      <c r="AO63" s="1180"/>
      <c r="AP63" s="115" t="s">
        <v>16</v>
      </c>
      <c r="AQ63" s="3141"/>
      <c r="AR63" s="3142"/>
      <c r="AS63" s="3141"/>
      <c r="AT63" s="3143"/>
      <c r="AU63" s="3144"/>
      <c r="AV63" s="3145"/>
      <c r="AW63" s="3146"/>
      <c r="AX63" s="3147"/>
      <c r="AY63" s="3148"/>
      <c r="AZ63" s="3149"/>
      <c r="BA63" s="2109"/>
      <c r="BB63" s="3150"/>
      <c r="BC63" s="117"/>
      <c r="BD63" s="3151"/>
      <c r="BE63" s="3152"/>
      <c r="BF63" s="3153"/>
      <c r="BG63" s="3154"/>
      <c r="BH63" s="119"/>
      <c r="BK63" s="3">
        <v>1</v>
      </c>
    </row>
    <row r="64" spans="2:63" ht="27" customHeight="1">
      <c r="B64" s="115" t="s">
        <v>16</v>
      </c>
      <c r="C64" s="3141"/>
      <c r="D64" s="3142"/>
      <c r="E64" s="3141"/>
      <c r="F64" s="3143"/>
      <c r="G64" s="3144"/>
      <c r="H64" s="3145"/>
      <c r="I64" s="3146"/>
      <c r="J64" s="3147"/>
      <c r="K64" s="3148"/>
      <c r="L64" s="3149"/>
      <c r="M64" s="2109"/>
      <c r="N64" s="3150"/>
      <c r="O64" s="117"/>
      <c r="P64" s="3151"/>
      <c r="Q64" s="3152"/>
      <c r="R64" s="3153"/>
      <c r="S64" s="3154"/>
      <c r="T64" s="119"/>
      <c r="U64" s="1180"/>
      <c r="V64" s="115" t="s">
        <v>16</v>
      </c>
      <c r="W64" s="3141"/>
      <c r="X64" s="3142"/>
      <c r="Y64" s="3141"/>
      <c r="Z64" s="3143"/>
      <c r="AA64" s="3144"/>
      <c r="AB64" s="3145"/>
      <c r="AC64" s="3146"/>
      <c r="AD64" s="3147"/>
      <c r="AE64" s="3148"/>
      <c r="AF64" s="3149"/>
      <c r="AG64" s="2109"/>
      <c r="AH64" s="3150"/>
      <c r="AI64" s="117"/>
      <c r="AJ64" s="3151"/>
      <c r="AK64" s="3152"/>
      <c r="AL64" s="3153"/>
      <c r="AM64" s="3154"/>
      <c r="AN64" s="119"/>
      <c r="AO64" s="1180"/>
      <c r="AP64" s="115" t="s">
        <v>16</v>
      </c>
      <c r="AQ64" s="3141"/>
      <c r="AR64" s="3142"/>
      <c r="AS64" s="3141"/>
      <c r="AT64" s="3143"/>
      <c r="AU64" s="3144"/>
      <c r="AV64" s="3145"/>
      <c r="AW64" s="3146"/>
      <c r="AX64" s="3147"/>
      <c r="AY64" s="3148"/>
      <c r="AZ64" s="3149"/>
      <c r="BA64" s="2109"/>
      <c r="BB64" s="3150"/>
      <c r="BC64" s="117"/>
      <c r="BD64" s="3151"/>
      <c r="BE64" s="3152"/>
      <c r="BF64" s="3153"/>
      <c r="BG64" s="3154"/>
      <c r="BH64" s="119"/>
      <c r="BK64" s="3">
        <v>1</v>
      </c>
    </row>
    <row r="65" spans="2:63" ht="27" customHeight="1">
      <c r="B65" s="115" t="s">
        <v>16</v>
      </c>
      <c r="C65" s="3141"/>
      <c r="D65" s="3142"/>
      <c r="E65" s="3141"/>
      <c r="F65" s="3143"/>
      <c r="G65" s="3144"/>
      <c r="H65" s="3145"/>
      <c r="I65" s="3146"/>
      <c r="J65" s="3147"/>
      <c r="K65" s="3148"/>
      <c r="L65" s="3149"/>
      <c r="M65" s="2109"/>
      <c r="N65" s="3150"/>
      <c r="O65" s="117"/>
      <c r="P65" s="3151"/>
      <c r="Q65" s="3152"/>
      <c r="R65" s="3153"/>
      <c r="S65" s="3154"/>
      <c r="T65" s="119"/>
      <c r="U65" s="1180"/>
      <c r="V65" s="115" t="s">
        <v>16</v>
      </c>
      <c r="W65" s="3141"/>
      <c r="X65" s="3142"/>
      <c r="Y65" s="3141"/>
      <c r="Z65" s="3143"/>
      <c r="AA65" s="3144"/>
      <c r="AB65" s="3145"/>
      <c r="AC65" s="3146"/>
      <c r="AD65" s="3147"/>
      <c r="AE65" s="3148"/>
      <c r="AF65" s="3149"/>
      <c r="AG65" s="2109"/>
      <c r="AH65" s="3150"/>
      <c r="AI65" s="117"/>
      <c r="AJ65" s="3151"/>
      <c r="AK65" s="3152"/>
      <c r="AL65" s="3153"/>
      <c r="AM65" s="3154"/>
      <c r="AN65" s="119"/>
      <c r="AO65" s="1180"/>
      <c r="AP65" s="115" t="s">
        <v>16</v>
      </c>
      <c r="AQ65" s="3141"/>
      <c r="AR65" s="3142"/>
      <c r="AS65" s="3141"/>
      <c r="AT65" s="3143"/>
      <c r="AU65" s="3144"/>
      <c r="AV65" s="3145"/>
      <c r="AW65" s="3146"/>
      <c r="AX65" s="3147"/>
      <c r="AY65" s="3148"/>
      <c r="AZ65" s="3149"/>
      <c r="BA65" s="2109"/>
      <c r="BB65" s="3150"/>
      <c r="BC65" s="117"/>
      <c r="BD65" s="3151"/>
      <c r="BE65" s="3152"/>
      <c r="BF65" s="3153"/>
      <c r="BG65" s="3154"/>
      <c r="BH65" s="119"/>
      <c r="BK65" s="3">
        <v>1</v>
      </c>
    </row>
    <row r="66" spans="2:63" ht="27" customHeight="1">
      <c r="B66" s="115" t="s">
        <v>16</v>
      </c>
      <c r="C66" s="3141"/>
      <c r="D66" s="3142"/>
      <c r="E66" s="3141"/>
      <c r="F66" s="3143"/>
      <c r="G66" s="3144"/>
      <c r="H66" s="3145"/>
      <c r="I66" s="3146"/>
      <c r="J66" s="3147"/>
      <c r="K66" s="3148"/>
      <c r="L66" s="3149"/>
      <c r="M66" s="2109"/>
      <c r="N66" s="3150"/>
      <c r="O66" s="117"/>
      <c r="P66" s="3151"/>
      <c r="Q66" s="3152"/>
      <c r="R66" s="3153"/>
      <c r="S66" s="3154"/>
      <c r="T66" s="119"/>
      <c r="U66" s="1180"/>
      <c r="V66" s="115" t="s">
        <v>16</v>
      </c>
      <c r="W66" s="3141"/>
      <c r="X66" s="3142"/>
      <c r="Y66" s="3141"/>
      <c r="Z66" s="3143"/>
      <c r="AA66" s="3144"/>
      <c r="AB66" s="3145"/>
      <c r="AC66" s="3146"/>
      <c r="AD66" s="3147"/>
      <c r="AE66" s="3148"/>
      <c r="AF66" s="3149"/>
      <c r="AG66" s="2109"/>
      <c r="AH66" s="3150"/>
      <c r="AI66" s="117"/>
      <c r="AJ66" s="3151"/>
      <c r="AK66" s="3152"/>
      <c r="AL66" s="3153"/>
      <c r="AM66" s="3154"/>
      <c r="AN66" s="119"/>
      <c r="AP66" s="115" t="s">
        <v>16</v>
      </c>
      <c r="AQ66" s="3141"/>
      <c r="AR66" s="3142"/>
      <c r="AS66" s="3141"/>
      <c r="AT66" s="3143"/>
      <c r="AU66" s="3144"/>
      <c r="AV66" s="3145"/>
      <c r="AW66" s="3146"/>
      <c r="AX66" s="3147"/>
      <c r="AY66" s="3148"/>
      <c r="AZ66" s="3149"/>
      <c r="BA66" s="2109"/>
      <c r="BB66" s="3150"/>
      <c r="BC66" s="117"/>
      <c r="BD66" s="3151"/>
      <c r="BE66" s="3152"/>
      <c r="BF66" s="3153"/>
      <c r="BG66" s="3154"/>
      <c r="BH66" s="119"/>
      <c r="BK66" s="3">
        <v>1</v>
      </c>
    </row>
    <row r="67" spans="2:63" ht="27" customHeight="1">
      <c r="B67" s="115" t="s">
        <v>16</v>
      </c>
      <c r="C67" s="3141"/>
      <c r="D67" s="3142"/>
      <c r="E67" s="3141"/>
      <c r="F67" s="3143"/>
      <c r="G67" s="3144"/>
      <c r="H67" s="3145"/>
      <c r="I67" s="3146"/>
      <c r="J67" s="3147"/>
      <c r="K67" s="3148"/>
      <c r="L67" s="3149"/>
      <c r="M67" s="2109"/>
      <c r="N67" s="3150"/>
      <c r="O67" s="117"/>
      <c r="P67" s="3151"/>
      <c r="Q67" s="3152"/>
      <c r="R67" s="3153"/>
      <c r="S67" s="3154"/>
      <c r="T67" s="119"/>
      <c r="U67" s="1180"/>
      <c r="V67" s="115" t="s">
        <v>16</v>
      </c>
      <c r="W67" s="3141"/>
      <c r="X67" s="3142"/>
      <c r="Y67" s="3141"/>
      <c r="Z67" s="3143"/>
      <c r="AA67" s="3144"/>
      <c r="AB67" s="3145"/>
      <c r="AC67" s="3146"/>
      <c r="AD67" s="3147"/>
      <c r="AE67" s="3148"/>
      <c r="AF67" s="3149"/>
      <c r="AG67" s="2109"/>
      <c r="AH67" s="3150"/>
      <c r="AI67" s="117"/>
      <c r="AJ67" s="3151"/>
      <c r="AK67" s="3152"/>
      <c r="AL67" s="3153"/>
      <c r="AM67" s="3154"/>
      <c r="AN67" s="119"/>
      <c r="AP67" s="115" t="s">
        <v>16</v>
      </c>
      <c r="AQ67" s="3141"/>
      <c r="AR67" s="3142"/>
      <c r="AS67" s="3141"/>
      <c r="AT67" s="3143"/>
      <c r="AU67" s="3144"/>
      <c r="AV67" s="3145"/>
      <c r="AW67" s="3146"/>
      <c r="AX67" s="3147"/>
      <c r="AY67" s="3148"/>
      <c r="AZ67" s="3149"/>
      <c r="BA67" s="2109"/>
      <c r="BB67" s="3150"/>
      <c r="BC67" s="117"/>
      <c r="BD67" s="3151"/>
      <c r="BE67" s="3152"/>
      <c r="BF67" s="3153"/>
      <c r="BG67" s="3154"/>
      <c r="BH67" s="119"/>
      <c r="BK67" s="3">
        <v>1</v>
      </c>
    </row>
    <row r="68" spans="2:63" ht="27" customHeight="1">
      <c r="B68" s="115" t="s">
        <v>16</v>
      </c>
      <c r="C68" s="3141"/>
      <c r="D68" s="3142"/>
      <c r="E68" s="3141"/>
      <c r="F68" s="3143"/>
      <c r="G68" s="3144"/>
      <c r="H68" s="3145"/>
      <c r="I68" s="3146"/>
      <c r="J68" s="3147"/>
      <c r="K68" s="3148"/>
      <c r="L68" s="3149"/>
      <c r="M68" s="2109"/>
      <c r="N68" s="3150"/>
      <c r="O68" s="117"/>
      <c r="P68" s="3151"/>
      <c r="Q68" s="3152"/>
      <c r="R68" s="3153"/>
      <c r="S68" s="3154"/>
      <c r="T68" s="119"/>
      <c r="U68" s="1180"/>
      <c r="V68" s="115" t="s">
        <v>16</v>
      </c>
      <c r="W68" s="3141"/>
      <c r="X68" s="3142"/>
      <c r="Y68" s="3141"/>
      <c r="Z68" s="3143"/>
      <c r="AA68" s="3144"/>
      <c r="AB68" s="3145"/>
      <c r="AC68" s="3146"/>
      <c r="AD68" s="3147"/>
      <c r="AE68" s="3148"/>
      <c r="AF68" s="3149"/>
      <c r="AG68" s="2109"/>
      <c r="AH68" s="3150"/>
      <c r="AI68" s="117"/>
      <c r="AJ68" s="3151"/>
      <c r="AK68" s="3152"/>
      <c r="AL68" s="3153"/>
      <c r="AM68" s="3154"/>
      <c r="AN68" s="119"/>
      <c r="AP68" s="115" t="s">
        <v>16</v>
      </c>
      <c r="AQ68" s="3141"/>
      <c r="AR68" s="3142"/>
      <c r="AS68" s="3141"/>
      <c r="AT68" s="3143"/>
      <c r="AU68" s="3144"/>
      <c r="AV68" s="3145"/>
      <c r="AW68" s="3146"/>
      <c r="AX68" s="3147"/>
      <c r="AY68" s="3148"/>
      <c r="AZ68" s="3149"/>
      <c r="BA68" s="2109"/>
      <c r="BB68" s="3150"/>
      <c r="BC68" s="117"/>
      <c r="BD68" s="3151"/>
      <c r="BE68" s="3152"/>
      <c r="BF68" s="3153"/>
      <c r="BG68" s="3154"/>
      <c r="BH68" s="119"/>
      <c r="BK68" s="3">
        <v>1</v>
      </c>
    </row>
    <row r="69" spans="2:63" ht="27" customHeight="1">
      <c r="B69" s="115" t="s">
        <v>16</v>
      </c>
      <c r="C69" s="3141"/>
      <c r="D69" s="3142"/>
      <c r="E69" s="3141"/>
      <c r="F69" s="3143"/>
      <c r="G69" s="3144"/>
      <c r="H69" s="3145"/>
      <c r="I69" s="3146"/>
      <c r="J69" s="3147"/>
      <c r="K69" s="3148"/>
      <c r="L69" s="3149"/>
      <c r="M69" s="2109"/>
      <c r="N69" s="3150"/>
      <c r="O69" s="117"/>
      <c r="P69" s="3151"/>
      <c r="Q69" s="3152"/>
      <c r="R69" s="3153"/>
      <c r="S69" s="3154"/>
      <c r="T69" s="119"/>
      <c r="U69" s="1180"/>
      <c r="V69" s="115" t="s">
        <v>16</v>
      </c>
      <c r="W69" s="3141"/>
      <c r="X69" s="3142"/>
      <c r="Y69" s="3141"/>
      <c r="Z69" s="3143"/>
      <c r="AA69" s="3144"/>
      <c r="AB69" s="3145"/>
      <c r="AC69" s="3146"/>
      <c r="AD69" s="3147"/>
      <c r="AE69" s="3148"/>
      <c r="AF69" s="3149"/>
      <c r="AG69" s="2109"/>
      <c r="AH69" s="3150"/>
      <c r="AI69" s="117"/>
      <c r="AJ69" s="3151"/>
      <c r="AK69" s="3152"/>
      <c r="AL69" s="3153"/>
      <c r="AM69" s="3154"/>
      <c r="AN69" s="119"/>
      <c r="AO69" s="1180"/>
      <c r="AP69" s="115" t="s">
        <v>16</v>
      </c>
      <c r="AQ69" s="3141"/>
      <c r="AR69" s="3142"/>
      <c r="AS69" s="3141"/>
      <c r="AT69" s="3143"/>
      <c r="AU69" s="3144"/>
      <c r="AV69" s="3145"/>
      <c r="AW69" s="3146"/>
      <c r="AX69" s="3147"/>
      <c r="AY69" s="3148"/>
      <c r="AZ69" s="3149"/>
      <c r="BA69" s="2109"/>
      <c r="BB69" s="3150"/>
      <c r="BC69" s="117"/>
      <c r="BD69" s="3151"/>
      <c r="BE69" s="3152"/>
      <c r="BF69" s="3153"/>
      <c r="BG69" s="3154"/>
      <c r="BH69" s="119"/>
      <c r="BK69" s="3">
        <v>1</v>
      </c>
    </row>
    <row r="70" spans="2:63" ht="27" customHeight="1">
      <c r="B70" s="115" t="s">
        <v>16</v>
      </c>
      <c r="C70" s="3141"/>
      <c r="D70" s="3142"/>
      <c r="E70" s="3141"/>
      <c r="F70" s="3143"/>
      <c r="G70" s="3144"/>
      <c r="H70" s="3145"/>
      <c r="I70" s="3146"/>
      <c r="J70" s="3147"/>
      <c r="K70" s="3148"/>
      <c r="L70" s="3149"/>
      <c r="M70" s="2109"/>
      <c r="N70" s="3150"/>
      <c r="O70" s="117"/>
      <c r="P70" s="3151"/>
      <c r="Q70" s="3152"/>
      <c r="R70" s="3153"/>
      <c r="S70" s="3154"/>
      <c r="T70" s="119"/>
      <c r="U70" s="1180"/>
      <c r="V70" s="115" t="s">
        <v>16</v>
      </c>
      <c r="W70" s="3141"/>
      <c r="X70" s="3142"/>
      <c r="Y70" s="3141"/>
      <c r="Z70" s="3143"/>
      <c r="AA70" s="3144"/>
      <c r="AB70" s="3145"/>
      <c r="AC70" s="3146"/>
      <c r="AD70" s="3147"/>
      <c r="AE70" s="3148"/>
      <c r="AF70" s="3149"/>
      <c r="AG70" s="2109"/>
      <c r="AH70" s="3150"/>
      <c r="AI70" s="117"/>
      <c r="AJ70" s="3151"/>
      <c r="AK70" s="3152"/>
      <c r="AL70" s="3153"/>
      <c r="AM70" s="3154"/>
      <c r="AN70" s="119"/>
      <c r="AO70" s="1180"/>
      <c r="AP70" s="115" t="s">
        <v>16</v>
      </c>
      <c r="AQ70" s="3141"/>
      <c r="AR70" s="3142"/>
      <c r="AS70" s="3141"/>
      <c r="AT70" s="3143"/>
      <c r="AU70" s="3144"/>
      <c r="AV70" s="3145"/>
      <c r="AW70" s="3146"/>
      <c r="AX70" s="3147"/>
      <c r="AY70" s="3148"/>
      <c r="AZ70" s="3149"/>
      <c r="BA70" s="2109"/>
      <c r="BB70" s="3150"/>
      <c r="BC70" s="117"/>
      <c r="BD70" s="3151"/>
      <c r="BE70" s="3152"/>
      <c r="BF70" s="3153"/>
      <c r="BG70" s="3154"/>
      <c r="BH70" s="119"/>
      <c r="BK70" s="3">
        <v>1</v>
      </c>
    </row>
    <row r="71" spans="2:63" ht="27" customHeight="1">
      <c r="B71" s="115" t="s">
        <v>16</v>
      </c>
      <c r="C71" s="3141"/>
      <c r="D71" s="3142"/>
      <c r="E71" s="3141"/>
      <c r="F71" s="3143"/>
      <c r="G71" s="3144"/>
      <c r="H71" s="3145"/>
      <c r="I71" s="3146"/>
      <c r="J71" s="3147"/>
      <c r="K71" s="3148"/>
      <c r="L71" s="3149"/>
      <c r="M71" s="2109"/>
      <c r="N71" s="3150"/>
      <c r="O71" s="117"/>
      <c r="P71" s="3151"/>
      <c r="Q71" s="3152"/>
      <c r="R71" s="3153"/>
      <c r="S71" s="3154"/>
      <c r="T71" s="119"/>
      <c r="U71" s="1180"/>
      <c r="V71" s="115" t="s">
        <v>16</v>
      </c>
      <c r="W71" s="3141"/>
      <c r="X71" s="3142"/>
      <c r="Y71" s="3141"/>
      <c r="Z71" s="3143"/>
      <c r="AA71" s="3144"/>
      <c r="AB71" s="3145"/>
      <c r="AC71" s="3146"/>
      <c r="AD71" s="3147"/>
      <c r="AE71" s="3148"/>
      <c r="AF71" s="3149"/>
      <c r="AG71" s="2109"/>
      <c r="AH71" s="3150"/>
      <c r="AI71" s="117"/>
      <c r="AJ71" s="3151"/>
      <c r="AK71" s="3152"/>
      <c r="AL71" s="3153"/>
      <c r="AM71" s="3154"/>
      <c r="AN71" s="119"/>
      <c r="AO71" s="1180"/>
      <c r="AP71" s="115" t="s">
        <v>16</v>
      </c>
      <c r="AQ71" s="3141"/>
      <c r="AR71" s="3142"/>
      <c r="AS71" s="3141"/>
      <c r="AT71" s="3143"/>
      <c r="AU71" s="3144"/>
      <c r="AV71" s="3145"/>
      <c r="AW71" s="3146"/>
      <c r="AX71" s="3147"/>
      <c r="AY71" s="3148"/>
      <c r="AZ71" s="3149"/>
      <c r="BA71" s="2109"/>
      <c r="BB71" s="3150"/>
      <c r="BC71" s="117"/>
      <c r="BD71" s="3151"/>
      <c r="BE71" s="3152"/>
      <c r="BF71" s="3153"/>
      <c r="BG71" s="3154"/>
      <c r="BH71" s="119"/>
      <c r="BK71" s="3">
        <v>1</v>
      </c>
    </row>
    <row r="72" spans="2:63" ht="27" customHeight="1">
      <c r="B72" s="115" t="s">
        <v>16</v>
      </c>
      <c r="C72" s="3141"/>
      <c r="D72" s="3142"/>
      <c r="E72" s="3141"/>
      <c r="F72" s="3143"/>
      <c r="G72" s="3144"/>
      <c r="H72" s="3145"/>
      <c r="I72" s="3146"/>
      <c r="J72" s="3147"/>
      <c r="K72" s="3148"/>
      <c r="L72" s="3149"/>
      <c r="M72" s="2109"/>
      <c r="N72" s="3150"/>
      <c r="O72" s="117"/>
      <c r="P72" s="3151"/>
      <c r="Q72" s="3152"/>
      <c r="R72" s="3153"/>
      <c r="S72" s="3154"/>
      <c r="T72" s="119"/>
      <c r="U72" s="1180"/>
      <c r="V72" s="115" t="s">
        <v>16</v>
      </c>
      <c r="W72" s="3141"/>
      <c r="X72" s="3142"/>
      <c r="Y72" s="3141"/>
      <c r="Z72" s="3143"/>
      <c r="AA72" s="3144"/>
      <c r="AB72" s="3145"/>
      <c r="AC72" s="3146"/>
      <c r="AD72" s="3147"/>
      <c r="AE72" s="3148"/>
      <c r="AF72" s="3149"/>
      <c r="AG72" s="2109"/>
      <c r="AH72" s="3150"/>
      <c r="AI72" s="117"/>
      <c r="AJ72" s="3151"/>
      <c r="AK72" s="3152"/>
      <c r="AL72" s="3153"/>
      <c r="AM72" s="3154"/>
      <c r="AN72" s="119"/>
      <c r="AO72" s="1180"/>
      <c r="AP72" s="115" t="s">
        <v>16</v>
      </c>
      <c r="AQ72" s="3141"/>
      <c r="AR72" s="3142"/>
      <c r="AS72" s="3141"/>
      <c r="AT72" s="3143"/>
      <c r="AU72" s="3144"/>
      <c r="AV72" s="3145"/>
      <c r="AW72" s="3146"/>
      <c r="AX72" s="3147"/>
      <c r="AY72" s="3148"/>
      <c r="AZ72" s="3149"/>
      <c r="BA72" s="2109"/>
      <c r="BB72" s="3150"/>
      <c r="BC72" s="117"/>
      <c r="BD72" s="3151"/>
      <c r="BE72" s="3152"/>
      <c r="BF72" s="3153"/>
      <c r="BG72" s="3154"/>
      <c r="BH72" s="119"/>
      <c r="BK72" s="3">
        <v>1</v>
      </c>
    </row>
    <row r="73" spans="2:63" ht="27" customHeight="1">
      <c r="B73" s="115" t="s">
        <v>16</v>
      </c>
      <c r="C73" s="3141"/>
      <c r="D73" s="3142"/>
      <c r="E73" s="3141"/>
      <c r="F73" s="3143"/>
      <c r="G73" s="3144"/>
      <c r="H73" s="3145"/>
      <c r="I73" s="3146"/>
      <c r="J73" s="3147"/>
      <c r="K73" s="3148"/>
      <c r="L73" s="3149"/>
      <c r="M73" s="2109"/>
      <c r="N73" s="3150"/>
      <c r="O73" s="117"/>
      <c r="P73" s="3151"/>
      <c r="Q73" s="3152"/>
      <c r="R73" s="3153"/>
      <c r="S73" s="3154"/>
      <c r="T73" s="119"/>
      <c r="U73" s="1180"/>
      <c r="V73" s="115" t="s">
        <v>16</v>
      </c>
      <c r="W73" s="3141"/>
      <c r="X73" s="3142"/>
      <c r="Y73" s="3141"/>
      <c r="Z73" s="3143"/>
      <c r="AA73" s="3144"/>
      <c r="AB73" s="3145"/>
      <c r="AC73" s="3146"/>
      <c r="AD73" s="3147"/>
      <c r="AE73" s="3148"/>
      <c r="AF73" s="3149"/>
      <c r="AG73" s="2109"/>
      <c r="AH73" s="3150"/>
      <c r="AI73" s="117"/>
      <c r="AJ73" s="3151"/>
      <c r="AK73" s="3152"/>
      <c r="AL73" s="3153"/>
      <c r="AM73" s="3154"/>
      <c r="AN73" s="119"/>
      <c r="AO73" s="1180"/>
      <c r="AP73" s="115" t="s">
        <v>16</v>
      </c>
      <c r="AQ73" s="3141"/>
      <c r="AR73" s="3142"/>
      <c r="AS73" s="3141"/>
      <c r="AT73" s="3143"/>
      <c r="AU73" s="3144"/>
      <c r="AV73" s="3145"/>
      <c r="AW73" s="3146"/>
      <c r="AX73" s="3147"/>
      <c r="AY73" s="3148"/>
      <c r="AZ73" s="3149"/>
      <c r="BA73" s="2109"/>
      <c r="BB73" s="3150"/>
      <c r="BC73" s="117"/>
      <c r="BD73" s="3151"/>
      <c r="BE73" s="3152"/>
      <c r="BF73" s="3153"/>
      <c r="BG73" s="3154"/>
      <c r="BH73" s="119"/>
      <c r="BK73" s="3">
        <v>1</v>
      </c>
    </row>
    <row r="74" spans="2:63" ht="27" customHeight="1">
      <c r="B74" s="115" t="s">
        <v>16</v>
      </c>
      <c r="C74" s="3141"/>
      <c r="D74" s="3142"/>
      <c r="E74" s="3141"/>
      <c r="F74" s="3143"/>
      <c r="G74" s="3144"/>
      <c r="H74" s="3145"/>
      <c r="I74" s="3146"/>
      <c r="J74" s="3147"/>
      <c r="K74" s="3148"/>
      <c r="L74" s="3149"/>
      <c r="M74" s="2109"/>
      <c r="N74" s="3150"/>
      <c r="O74" s="117"/>
      <c r="P74" s="3151"/>
      <c r="Q74" s="3152"/>
      <c r="R74" s="3153"/>
      <c r="S74" s="3154"/>
      <c r="T74" s="119"/>
      <c r="U74" s="1180"/>
      <c r="V74" s="115" t="s">
        <v>16</v>
      </c>
      <c r="W74" s="3141"/>
      <c r="X74" s="3142"/>
      <c r="Y74" s="3141"/>
      <c r="Z74" s="3143"/>
      <c r="AA74" s="3144"/>
      <c r="AB74" s="3145"/>
      <c r="AC74" s="3146"/>
      <c r="AD74" s="3147"/>
      <c r="AE74" s="3148"/>
      <c r="AF74" s="3149"/>
      <c r="AG74" s="2109"/>
      <c r="AH74" s="3150"/>
      <c r="AI74" s="117"/>
      <c r="AJ74" s="3151"/>
      <c r="AK74" s="3152"/>
      <c r="AL74" s="3153"/>
      <c r="AM74" s="3154"/>
      <c r="AN74" s="119"/>
      <c r="AO74" s="1180"/>
      <c r="AP74" s="115" t="s">
        <v>16</v>
      </c>
      <c r="AQ74" s="3141"/>
      <c r="AR74" s="3142"/>
      <c r="AS74" s="3141"/>
      <c r="AT74" s="3143"/>
      <c r="AU74" s="3144"/>
      <c r="AV74" s="3145"/>
      <c r="AW74" s="3146"/>
      <c r="AX74" s="3147"/>
      <c r="AY74" s="3148"/>
      <c r="AZ74" s="3149"/>
      <c r="BA74" s="2109"/>
      <c r="BB74" s="3150"/>
      <c r="BC74" s="117"/>
      <c r="BD74" s="3151"/>
      <c r="BE74" s="3152"/>
      <c r="BF74" s="3153"/>
      <c r="BG74" s="3154"/>
      <c r="BH74" s="119"/>
      <c r="BK74" s="3">
        <v>1</v>
      </c>
    </row>
    <row r="75" spans="2:63" ht="27" customHeight="1">
      <c r="B75" s="115" t="s">
        <v>16</v>
      </c>
      <c r="C75" s="3141"/>
      <c r="D75" s="3142"/>
      <c r="E75" s="3141"/>
      <c r="F75" s="3143"/>
      <c r="G75" s="3144"/>
      <c r="H75" s="3145"/>
      <c r="I75" s="3146"/>
      <c r="J75" s="3147"/>
      <c r="K75" s="3148"/>
      <c r="L75" s="3149"/>
      <c r="M75" s="2109"/>
      <c r="N75" s="3150"/>
      <c r="O75" s="117"/>
      <c r="P75" s="3151"/>
      <c r="Q75" s="3152"/>
      <c r="R75" s="3153"/>
      <c r="S75" s="3154"/>
      <c r="T75" s="119"/>
      <c r="U75" s="1180"/>
      <c r="V75" s="115" t="s">
        <v>16</v>
      </c>
      <c r="W75" s="3141"/>
      <c r="X75" s="3142"/>
      <c r="Y75" s="3141"/>
      <c r="Z75" s="3143"/>
      <c r="AA75" s="3144"/>
      <c r="AB75" s="3145"/>
      <c r="AC75" s="3146"/>
      <c r="AD75" s="3147"/>
      <c r="AE75" s="3148"/>
      <c r="AF75" s="3149"/>
      <c r="AG75" s="2109"/>
      <c r="AH75" s="3150"/>
      <c r="AI75" s="117"/>
      <c r="AJ75" s="3151"/>
      <c r="AK75" s="3152"/>
      <c r="AL75" s="3153"/>
      <c r="AM75" s="3154"/>
      <c r="AN75" s="119"/>
      <c r="AO75" s="1180"/>
      <c r="AP75" s="115" t="s">
        <v>16</v>
      </c>
      <c r="AQ75" s="3141"/>
      <c r="AR75" s="3142"/>
      <c r="AS75" s="3141"/>
      <c r="AT75" s="3143"/>
      <c r="AU75" s="3144"/>
      <c r="AV75" s="3145"/>
      <c r="AW75" s="3146"/>
      <c r="AX75" s="3147"/>
      <c r="AY75" s="3148"/>
      <c r="AZ75" s="3149"/>
      <c r="BA75" s="2109"/>
      <c r="BB75" s="3150"/>
      <c r="BC75" s="117"/>
      <c r="BD75" s="3151"/>
      <c r="BE75" s="3152"/>
      <c r="BF75" s="3153"/>
      <c r="BG75" s="3154"/>
      <c r="BH75" s="119"/>
      <c r="BK75" s="3">
        <v>1</v>
      </c>
    </row>
    <row r="76" spans="2:63" ht="27" customHeight="1">
      <c r="B76" s="115" t="s">
        <v>16</v>
      </c>
      <c r="C76" s="3141"/>
      <c r="D76" s="3142"/>
      <c r="E76" s="3141"/>
      <c r="F76" s="3143"/>
      <c r="G76" s="3144"/>
      <c r="H76" s="3145"/>
      <c r="I76" s="3146"/>
      <c r="J76" s="3147"/>
      <c r="K76" s="3148"/>
      <c r="L76" s="3149"/>
      <c r="M76" s="2109"/>
      <c r="N76" s="3150"/>
      <c r="O76" s="117"/>
      <c r="P76" s="3151"/>
      <c r="Q76" s="3152"/>
      <c r="R76" s="3153"/>
      <c r="S76" s="3154"/>
      <c r="T76" s="119"/>
      <c r="U76" s="1180"/>
      <c r="V76" s="115" t="s">
        <v>16</v>
      </c>
      <c r="W76" s="3141"/>
      <c r="X76" s="3142"/>
      <c r="Y76" s="3141"/>
      <c r="Z76" s="3143"/>
      <c r="AA76" s="3144"/>
      <c r="AB76" s="3145"/>
      <c r="AC76" s="3146"/>
      <c r="AD76" s="3147"/>
      <c r="AE76" s="3148"/>
      <c r="AF76" s="3149"/>
      <c r="AG76" s="2109"/>
      <c r="AH76" s="3150"/>
      <c r="AI76" s="117"/>
      <c r="AJ76" s="3151"/>
      <c r="AK76" s="3152"/>
      <c r="AL76" s="3153"/>
      <c r="AM76" s="3154"/>
      <c r="AN76" s="119"/>
      <c r="AO76" s="1180"/>
      <c r="AP76" s="115" t="s">
        <v>16</v>
      </c>
      <c r="AQ76" s="3141"/>
      <c r="AR76" s="3142"/>
      <c r="AS76" s="3141"/>
      <c r="AT76" s="3143"/>
      <c r="AU76" s="3144"/>
      <c r="AV76" s="3145"/>
      <c r="AW76" s="3146"/>
      <c r="AX76" s="3147"/>
      <c r="AY76" s="3148"/>
      <c r="AZ76" s="3149"/>
      <c r="BA76" s="2109"/>
      <c r="BB76" s="3150"/>
      <c r="BC76" s="117"/>
      <c r="BD76" s="3151"/>
      <c r="BE76" s="3152"/>
      <c r="BF76" s="3153"/>
      <c r="BG76" s="3154"/>
      <c r="BH76" s="119"/>
      <c r="BK76" s="3">
        <v>1</v>
      </c>
    </row>
    <row r="77" spans="2:63" ht="27" customHeight="1">
      <c r="B77" s="115" t="s">
        <v>16</v>
      </c>
      <c r="C77" s="3141"/>
      <c r="D77" s="3142"/>
      <c r="E77" s="3141"/>
      <c r="F77" s="3143"/>
      <c r="G77" s="3144"/>
      <c r="H77" s="3145"/>
      <c r="I77" s="3146"/>
      <c r="J77" s="3147"/>
      <c r="K77" s="3148"/>
      <c r="L77" s="3149"/>
      <c r="M77" s="2109"/>
      <c r="N77" s="3150"/>
      <c r="O77" s="117"/>
      <c r="P77" s="3151"/>
      <c r="Q77" s="3152"/>
      <c r="R77" s="3153"/>
      <c r="S77" s="3154"/>
      <c r="T77" s="119"/>
      <c r="U77" s="1180"/>
      <c r="V77" s="115" t="s">
        <v>16</v>
      </c>
      <c r="W77" s="3141"/>
      <c r="X77" s="3142"/>
      <c r="Y77" s="3141"/>
      <c r="Z77" s="3143"/>
      <c r="AA77" s="3144"/>
      <c r="AB77" s="3145"/>
      <c r="AC77" s="3146"/>
      <c r="AD77" s="3147"/>
      <c r="AE77" s="3148"/>
      <c r="AF77" s="3149"/>
      <c r="AG77" s="2109"/>
      <c r="AH77" s="3150"/>
      <c r="AI77" s="117"/>
      <c r="AJ77" s="3151"/>
      <c r="AK77" s="3152"/>
      <c r="AL77" s="3153"/>
      <c r="AM77" s="3154"/>
      <c r="AN77" s="119"/>
      <c r="AO77" s="1180"/>
      <c r="AP77" s="115" t="s">
        <v>16</v>
      </c>
      <c r="AQ77" s="3141"/>
      <c r="AR77" s="3142"/>
      <c r="AS77" s="3141"/>
      <c r="AT77" s="3143"/>
      <c r="AU77" s="3144"/>
      <c r="AV77" s="3145"/>
      <c r="AW77" s="3146"/>
      <c r="AX77" s="3147"/>
      <c r="AY77" s="3148"/>
      <c r="AZ77" s="3149"/>
      <c r="BA77" s="2109"/>
      <c r="BB77" s="3150"/>
      <c r="BC77" s="117"/>
      <c r="BD77" s="3151"/>
      <c r="BE77" s="3152"/>
      <c r="BF77" s="3153"/>
      <c r="BG77" s="3154"/>
      <c r="BH77" s="119"/>
      <c r="BK77" s="3">
        <v>1</v>
      </c>
    </row>
    <row r="78" spans="2:63" ht="27" customHeight="1">
      <c r="B78" s="115" t="s">
        <v>16</v>
      </c>
      <c r="C78" s="3141"/>
      <c r="D78" s="3142"/>
      <c r="E78" s="3141"/>
      <c r="F78" s="3143"/>
      <c r="G78" s="3144"/>
      <c r="H78" s="3145"/>
      <c r="I78" s="3146"/>
      <c r="J78" s="3147"/>
      <c r="K78" s="3148"/>
      <c r="L78" s="3149"/>
      <c r="M78" s="2109"/>
      <c r="N78" s="3150"/>
      <c r="O78" s="117"/>
      <c r="P78" s="3151"/>
      <c r="Q78" s="3152"/>
      <c r="R78" s="3153"/>
      <c r="S78" s="3154"/>
      <c r="T78" s="119"/>
      <c r="U78" s="1180"/>
      <c r="V78" s="115" t="s">
        <v>16</v>
      </c>
      <c r="W78" s="3141"/>
      <c r="X78" s="3142"/>
      <c r="Y78" s="3141"/>
      <c r="Z78" s="3143"/>
      <c r="AA78" s="3144"/>
      <c r="AB78" s="3145"/>
      <c r="AC78" s="3146"/>
      <c r="AD78" s="3147"/>
      <c r="AE78" s="3148"/>
      <c r="AF78" s="3149"/>
      <c r="AG78" s="2109"/>
      <c r="AH78" s="3150"/>
      <c r="AI78" s="117"/>
      <c r="AJ78" s="3151"/>
      <c r="AK78" s="3152"/>
      <c r="AL78" s="3153"/>
      <c r="AM78" s="3154"/>
      <c r="AN78" s="119"/>
      <c r="AO78" s="1180"/>
      <c r="AP78" s="115" t="s">
        <v>16</v>
      </c>
      <c r="AQ78" s="3141"/>
      <c r="AR78" s="3142"/>
      <c r="AS78" s="3141"/>
      <c r="AT78" s="3143"/>
      <c r="AU78" s="3144"/>
      <c r="AV78" s="3145"/>
      <c r="AW78" s="3146"/>
      <c r="AX78" s="3147"/>
      <c r="AY78" s="3148"/>
      <c r="AZ78" s="3149"/>
      <c r="BA78" s="2109"/>
      <c r="BB78" s="3150"/>
      <c r="BC78" s="117"/>
      <c r="BD78" s="3151"/>
      <c r="BE78" s="3152"/>
      <c r="BF78" s="3153"/>
      <c r="BG78" s="3154"/>
      <c r="BH78" s="119"/>
      <c r="BK78" s="3">
        <v>1</v>
      </c>
    </row>
    <row r="79" spans="2:63" ht="27" customHeight="1">
      <c r="B79" s="115" t="s">
        <v>16</v>
      </c>
      <c r="C79" s="3141"/>
      <c r="D79" s="3142"/>
      <c r="E79" s="3141"/>
      <c r="F79" s="3143"/>
      <c r="G79" s="3144"/>
      <c r="H79" s="3145"/>
      <c r="I79" s="3146"/>
      <c r="J79" s="3147"/>
      <c r="K79" s="3148"/>
      <c r="L79" s="3149"/>
      <c r="M79" s="2109"/>
      <c r="N79" s="3150"/>
      <c r="O79" s="117"/>
      <c r="P79" s="3151"/>
      <c r="Q79" s="3152"/>
      <c r="R79" s="3153"/>
      <c r="S79" s="3154"/>
      <c r="T79" s="119"/>
      <c r="U79" s="1180"/>
      <c r="V79" s="115" t="s">
        <v>16</v>
      </c>
      <c r="W79" s="3141"/>
      <c r="X79" s="3142"/>
      <c r="Y79" s="3141"/>
      <c r="Z79" s="3143"/>
      <c r="AA79" s="3144"/>
      <c r="AB79" s="3145"/>
      <c r="AC79" s="3146"/>
      <c r="AD79" s="3147"/>
      <c r="AE79" s="3148"/>
      <c r="AF79" s="3149"/>
      <c r="AG79" s="2109"/>
      <c r="AH79" s="3150"/>
      <c r="AI79" s="117"/>
      <c r="AJ79" s="3151"/>
      <c r="AK79" s="3152"/>
      <c r="AL79" s="3153"/>
      <c r="AM79" s="3154"/>
      <c r="AN79" s="119"/>
      <c r="AO79" s="1180"/>
      <c r="AP79" s="115" t="s">
        <v>16</v>
      </c>
      <c r="AQ79" s="3141"/>
      <c r="AR79" s="3142"/>
      <c r="AS79" s="3141"/>
      <c r="AT79" s="3143"/>
      <c r="AU79" s="3144"/>
      <c r="AV79" s="3145"/>
      <c r="AW79" s="3146"/>
      <c r="AX79" s="3147"/>
      <c r="AY79" s="3148"/>
      <c r="AZ79" s="3149"/>
      <c r="BA79" s="2109"/>
      <c r="BB79" s="3150"/>
      <c r="BC79" s="117"/>
      <c r="BD79" s="3151"/>
      <c r="BE79" s="3152"/>
      <c r="BF79" s="3153"/>
      <c r="BG79" s="3154"/>
      <c r="BH79" s="119"/>
      <c r="BK79" s="3">
        <v>1</v>
      </c>
    </row>
    <row r="80" spans="2:63" ht="27" customHeight="1">
      <c r="B80" s="115" t="s">
        <v>16</v>
      </c>
      <c r="C80" s="3141"/>
      <c r="D80" s="3142"/>
      <c r="E80" s="3141"/>
      <c r="F80" s="3143"/>
      <c r="G80" s="3144"/>
      <c r="H80" s="3145"/>
      <c r="I80" s="3146"/>
      <c r="J80" s="3147"/>
      <c r="K80" s="3148"/>
      <c r="L80" s="3149"/>
      <c r="M80" s="2109"/>
      <c r="N80" s="3150"/>
      <c r="O80" s="117"/>
      <c r="P80" s="3151"/>
      <c r="Q80" s="3152"/>
      <c r="R80" s="3153"/>
      <c r="S80" s="3154"/>
      <c r="T80" s="119"/>
      <c r="U80" s="1180"/>
      <c r="V80" s="115" t="s">
        <v>16</v>
      </c>
      <c r="W80" s="3141"/>
      <c r="X80" s="3142"/>
      <c r="Y80" s="3141"/>
      <c r="Z80" s="3143"/>
      <c r="AA80" s="3144"/>
      <c r="AB80" s="3145"/>
      <c r="AC80" s="3146"/>
      <c r="AD80" s="3147"/>
      <c r="AE80" s="3148"/>
      <c r="AF80" s="3149"/>
      <c r="AG80" s="2109"/>
      <c r="AH80" s="3150"/>
      <c r="AI80" s="117"/>
      <c r="AJ80" s="3151"/>
      <c r="AK80" s="3152"/>
      <c r="AL80" s="3153"/>
      <c r="AM80" s="3154"/>
      <c r="AN80" s="119"/>
      <c r="AO80" s="1180"/>
      <c r="AP80" s="115" t="s">
        <v>16</v>
      </c>
      <c r="AQ80" s="3141"/>
      <c r="AR80" s="3142"/>
      <c r="AS80" s="3141"/>
      <c r="AT80" s="3143"/>
      <c r="AU80" s="3144"/>
      <c r="AV80" s="3145"/>
      <c r="AW80" s="3146"/>
      <c r="AX80" s="3147"/>
      <c r="AY80" s="3148"/>
      <c r="AZ80" s="3149"/>
      <c r="BA80" s="2109"/>
      <c r="BB80" s="3150"/>
      <c r="BC80" s="117"/>
      <c r="BD80" s="3151"/>
      <c r="BE80" s="3152"/>
      <c r="BF80" s="3153"/>
      <c r="BG80" s="3154"/>
      <c r="BH80" s="119"/>
      <c r="BK80" s="3">
        <v>1</v>
      </c>
    </row>
    <row r="81" spans="2:63" ht="27" customHeight="1">
      <c r="B81" s="115" t="s">
        <v>16</v>
      </c>
      <c r="C81" s="3141"/>
      <c r="D81" s="3142"/>
      <c r="E81" s="3141"/>
      <c r="F81" s="3143"/>
      <c r="G81" s="3144"/>
      <c r="H81" s="3145"/>
      <c r="I81" s="3146"/>
      <c r="J81" s="3147"/>
      <c r="K81" s="3148"/>
      <c r="L81" s="3149"/>
      <c r="M81" s="2109"/>
      <c r="N81" s="3150"/>
      <c r="O81" s="117"/>
      <c r="P81" s="3151"/>
      <c r="Q81" s="3152"/>
      <c r="R81" s="3153"/>
      <c r="S81" s="3154"/>
      <c r="T81" s="119"/>
      <c r="U81" s="1180"/>
      <c r="V81" s="115" t="s">
        <v>16</v>
      </c>
      <c r="W81" s="3141"/>
      <c r="X81" s="3142"/>
      <c r="Y81" s="3141"/>
      <c r="Z81" s="3143"/>
      <c r="AA81" s="3144"/>
      <c r="AB81" s="3145"/>
      <c r="AC81" s="3146"/>
      <c r="AD81" s="3147"/>
      <c r="AE81" s="3148"/>
      <c r="AF81" s="3149"/>
      <c r="AG81" s="2109"/>
      <c r="AH81" s="3150"/>
      <c r="AI81" s="117"/>
      <c r="AJ81" s="3151"/>
      <c r="AK81" s="3152"/>
      <c r="AL81" s="3153"/>
      <c r="AM81" s="3154"/>
      <c r="AN81" s="119"/>
      <c r="AO81" s="1180"/>
      <c r="AP81" s="115" t="s">
        <v>16</v>
      </c>
      <c r="AQ81" s="3141"/>
      <c r="AR81" s="3142"/>
      <c r="AS81" s="3141"/>
      <c r="AT81" s="3143"/>
      <c r="AU81" s="3144"/>
      <c r="AV81" s="3145"/>
      <c r="AW81" s="3146"/>
      <c r="AX81" s="3147"/>
      <c r="AY81" s="3148"/>
      <c r="AZ81" s="3149"/>
      <c r="BA81" s="2109"/>
      <c r="BB81" s="3150"/>
      <c r="BC81" s="117"/>
      <c r="BD81" s="3151"/>
      <c r="BE81" s="3152"/>
      <c r="BF81" s="3153"/>
      <c r="BG81" s="3154"/>
      <c r="BH81" s="119"/>
      <c r="BK81" s="3">
        <v>1</v>
      </c>
    </row>
    <row r="82" spans="2:63" ht="27" customHeight="1">
      <c r="B82" s="115" t="s">
        <v>16</v>
      </c>
      <c r="C82" s="3141"/>
      <c r="D82" s="3142"/>
      <c r="E82" s="3141"/>
      <c r="F82" s="3143"/>
      <c r="G82" s="3144"/>
      <c r="H82" s="3145"/>
      <c r="I82" s="3146"/>
      <c r="J82" s="3147"/>
      <c r="K82" s="3148"/>
      <c r="L82" s="3149"/>
      <c r="M82" s="2109"/>
      <c r="N82" s="3150"/>
      <c r="O82" s="117"/>
      <c r="P82" s="3151"/>
      <c r="Q82" s="3152"/>
      <c r="R82" s="3153"/>
      <c r="S82" s="3154"/>
      <c r="T82" s="119"/>
      <c r="U82" s="1180"/>
      <c r="V82" s="115" t="s">
        <v>16</v>
      </c>
      <c r="W82" s="3141"/>
      <c r="X82" s="3142"/>
      <c r="Y82" s="3141"/>
      <c r="Z82" s="3143"/>
      <c r="AA82" s="3144"/>
      <c r="AB82" s="3145"/>
      <c r="AC82" s="3146"/>
      <c r="AD82" s="3147"/>
      <c r="AE82" s="3148"/>
      <c r="AF82" s="3149"/>
      <c r="AG82" s="2109"/>
      <c r="AH82" s="3150"/>
      <c r="AI82" s="117"/>
      <c r="AJ82" s="3151"/>
      <c r="AK82" s="3152"/>
      <c r="AL82" s="3153"/>
      <c r="AM82" s="3154"/>
      <c r="AN82" s="119"/>
      <c r="AO82" s="1180"/>
      <c r="AP82" s="115" t="s">
        <v>16</v>
      </c>
      <c r="AQ82" s="3141"/>
      <c r="AR82" s="3142"/>
      <c r="AS82" s="3141"/>
      <c r="AT82" s="3143"/>
      <c r="AU82" s="3144"/>
      <c r="AV82" s="3145"/>
      <c r="AW82" s="3146"/>
      <c r="AX82" s="3147"/>
      <c r="AY82" s="3148"/>
      <c r="AZ82" s="3149"/>
      <c r="BA82" s="2109"/>
      <c r="BB82" s="3150"/>
      <c r="BC82" s="117"/>
      <c r="BD82" s="3151"/>
      <c r="BE82" s="3152"/>
      <c r="BF82" s="3153"/>
      <c r="BG82" s="3154"/>
      <c r="BH82" s="119"/>
      <c r="BK82" s="3">
        <v>1</v>
      </c>
    </row>
    <row r="83" spans="2:63" ht="27" customHeight="1">
      <c r="B83" s="115" t="s">
        <v>16</v>
      </c>
      <c r="C83" s="3141"/>
      <c r="D83" s="3142"/>
      <c r="E83" s="3141"/>
      <c r="F83" s="3143"/>
      <c r="G83" s="3144"/>
      <c r="H83" s="3145"/>
      <c r="I83" s="3146"/>
      <c r="J83" s="3147"/>
      <c r="K83" s="3148"/>
      <c r="L83" s="3149"/>
      <c r="M83" s="2109"/>
      <c r="N83" s="3150"/>
      <c r="O83" s="117"/>
      <c r="P83" s="3151"/>
      <c r="Q83" s="3152"/>
      <c r="R83" s="3153"/>
      <c r="S83" s="3154"/>
      <c r="T83" s="119"/>
      <c r="U83" s="1180"/>
      <c r="V83" s="115" t="s">
        <v>16</v>
      </c>
      <c r="W83" s="3141"/>
      <c r="X83" s="3142"/>
      <c r="Y83" s="3141"/>
      <c r="Z83" s="3143"/>
      <c r="AA83" s="3144"/>
      <c r="AB83" s="3145"/>
      <c r="AC83" s="3146"/>
      <c r="AD83" s="3147"/>
      <c r="AE83" s="3148"/>
      <c r="AF83" s="3149"/>
      <c r="AG83" s="2109"/>
      <c r="AH83" s="3150"/>
      <c r="AI83" s="117"/>
      <c r="AJ83" s="3151"/>
      <c r="AK83" s="3152"/>
      <c r="AL83" s="3153"/>
      <c r="AM83" s="3154"/>
      <c r="AN83" s="119"/>
      <c r="AO83" s="1180"/>
      <c r="AP83" s="115" t="s">
        <v>16</v>
      </c>
      <c r="AQ83" s="3141"/>
      <c r="AR83" s="3142"/>
      <c r="AS83" s="3141"/>
      <c r="AT83" s="3143"/>
      <c r="AU83" s="3144"/>
      <c r="AV83" s="3145"/>
      <c r="AW83" s="3146"/>
      <c r="AX83" s="3147"/>
      <c r="AY83" s="3148"/>
      <c r="AZ83" s="3149"/>
      <c r="BA83" s="2109"/>
      <c r="BB83" s="3150"/>
      <c r="BC83" s="117"/>
      <c r="BD83" s="3151"/>
      <c r="BE83" s="3152"/>
      <c r="BF83" s="3153"/>
      <c r="BG83" s="3154"/>
      <c r="BH83" s="119"/>
      <c r="BK83" s="3">
        <v>1</v>
      </c>
    </row>
    <row r="84" spans="2:63" ht="27" customHeight="1">
      <c r="B84" s="115" t="s">
        <v>16</v>
      </c>
      <c r="C84" s="3141"/>
      <c r="D84" s="3142"/>
      <c r="E84" s="3141"/>
      <c r="F84" s="3143"/>
      <c r="G84" s="3144"/>
      <c r="H84" s="3145"/>
      <c r="I84" s="3146"/>
      <c r="J84" s="3147"/>
      <c r="K84" s="3148"/>
      <c r="L84" s="3149"/>
      <c r="M84" s="2109"/>
      <c r="N84" s="3150"/>
      <c r="O84" s="117"/>
      <c r="P84" s="3151"/>
      <c r="Q84" s="3152"/>
      <c r="R84" s="3153"/>
      <c r="S84" s="3154"/>
      <c r="T84" s="119"/>
      <c r="U84" s="1180"/>
      <c r="V84" s="115" t="s">
        <v>16</v>
      </c>
      <c r="W84" s="3141"/>
      <c r="X84" s="3142"/>
      <c r="Y84" s="3141"/>
      <c r="Z84" s="3143"/>
      <c r="AA84" s="3144"/>
      <c r="AB84" s="3145"/>
      <c r="AC84" s="3146"/>
      <c r="AD84" s="3147"/>
      <c r="AE84" s="3148"/>
      <c r="AF84" s="3149"/>
      <c r="AG84" s="2109"/>
      <c r="AH84" s="3150"/>
      <c r="AI84" s="117"/>
      <c r="AJ84" s="3151"/>
      <c r="AK84" s="3152"/>
      <c r="AL84" s="3153"/>
      <c r="AM84" s="3154"/>
      <c r="AN84" s="119"/>
      <c r="AO84" s="1180"/>
      <c r="AP84" s="115" t="s">
        <v>16</v>
      </c>
      <c r="AQ84" s="3141"/>
      <c r="AR84" s="3142"/>
      <c r="AS84" s="3141"/>
      <c r="AT84" s="3143"/>
      <c r="AU84" s="3144"/>
      <c r="AV84" s="3145"/>
      <c r="AW84" s="3146"/>
      <c r="AX84" s="3147"/>
      <c r="AY84" s="3148"/>
      <c r="AZ84" s="3149"/>
      <c r="BA84" s="2109"/>
      <c r="BB84" s="3150"/>
      <c r="BC84" s="117"/>
      <c r="BD84" s="3151"/>
      <c r="BE84" s="3152"/>
      <c r="BF84" s="3153"/>
      <c r="BG84" s="3154"/>
      <c r="BH84" s="119"/>
      <c r="BK84" s="3">
        <v>1</v>
      </c>
    </row>
    <row r="85" spans="2:63" ht="27" customHeight="1">
      <c r="B85" s="115" t="s">
        <v>16</v>
      </c>
      <c r="C85" s="3141"/>
      <c r="D85" s="3142"/>
      <c r="E85" s="3141"/>
      <c r="F85" s="3143"/>
      <c r="G85" s="3144"/>
      <c r="H85" s="3145"/>
      <c r="I85" s="3146"/>
      <c r="J85" s="3147"/>
      <c r="K85" s="3148"/>
      <c r="L85" s="3149"/>
      <c r="M85" s="2109"/>
      <c r="N85" s="3150"/>
      <c r="O85" s="117"/>
      <c r="P85" s="3151"/>
      <c r="Q85" s="3152"/>
      <c r="R85" s="3153"/>
      <c r="S85" s="3154"/>
      <c r="T85" s="119"/>
      <c r="U85" s="1180"/>
      <c r="V85" s="115" t="s">
        <v>16</v>
      </c>
      <c r="W85" s="3141"/>
      <c r="X85" s="3142"/>
      <c r="Y85" s="3141"/>
      <c r="Z85" s="3143"/>
      <c r="AA85" s="3144"/>
      <c r="AB85" s="3145"/>
      <c r="AC85" s="3146"/>
      <c r="AD85" s="3147"/>
      <c r="AE85" s="3148"/>
      <c r="AF85" s="3149"/>
      <c r="AG85" s="2109"/>
      <c r="AH85" s="3150"/>
      <c r="AI85" s="117"/>
      <c r="AJ85" s="3151"/>
      <c r="AK85" s="3152"/>
      <c r="AL85" s="3153"/>
      <c r="AM85" s="3154"/>
      <c r="AN85" s="119"/>
      <c r="AO85" s="1180"/>
      <c r="AP85" s="115" t="s">
        <v>16</v>
      </c>
      <c r="AQ85" s="3141"/>
      <c r="AR85" s="3142"/>
      <c r="AS85" s="3141"/>
      <c r="AT85" s="3143"/>
      <c r="AU85" s="3144"/>
      <c r="AV85" s="3145"/>
      <c r="AW85" s="3146"/>
      <c r="AX85" s="3147"/>
      <c r="AY85" s="3148"/>
      <c r="AZ85" s="3149"/>
      <c r="BA85" s="2109"/>
      <c r="BB85" s="3150"/>
      <c r="BC85" s="117"/>
      <c r="BD85" s="3151"/>
      <c r="BE85" s="3152"/>
      <c r="BF85" s="3153"/>
      <c r="BG85" s="3154"/>
      <c r="BH85" s="119"/>
      <c r="BK85" s="3">
        <v>1</v>
      </c>
    </row>
    <row r="86" spans="2:63" ht="27" customHeight="1">
      <c r="B86" s="115" t="s">
        <v>16</v>
      </c>
      <c r="C86" s="3141"/>
      <c r="D86" s="3142"/>
      <c r="E86" s="3141"/>
      <c r="F86" s="3143"/>
      <c r="G86" s="3144"/>
      <c r="H86" s="3145"/>
      <c r="I86" s="3146"/>
      <c r="J86" s="3147"/>
      <c r="K86" s="3148"/>
      <c r="L86" s="3149"/>
      <c r="M86" s="2109"/>
      <c r="N86" s="3150"/>
      <c r="O86" s="117"/>
      <c r="P86" s="3151"/>
      <c r="Q86" s="3152"/>
      <c r="R86" s="3153"/>
      <c r="S86" s="3154"/>
      <c r="T86" s="119"/>
      <c r="U86" s="1180"/>
      <c r="V86" s="115" t="s">
        <v>16</v>
      </c>
      <c r="W86" s="3141"/>
      <c r="X86" s="3142"/>
      <c r="Y86" s="3141"/>
      <c r="Z86" s="3143"/>
      <c r="AA86" s="3144"/>
      <c r="AB86" s="3145"/>
      <c r="AC86" s="3146"/>
      <c r="AD86" s="3147"/>
      <c r="AE86" s="3148"/>
      <c r="AF86" s="3149"/>
      <c r="AG86" s="2109"/>
      <c r="AH86" s="3150"/>
      <c r="AI86" s="117"/>
      <c r="AJ86" s="3151"/>
      <c r="AK86" s="3152"/>
      <c r="AL86" s="3153"/>
      <c r="AM86" s="3154"/>
      <c r="AN86" s="119"/>
      <c r="AO86" s="1180"/>
      <c r="AP86" s="115" t="s">
        <v>16</v>
      </c>
      <c r="AQ86" s="3141"/>
      <c r="AR86" s="3142"/>
      <c r="AS86" s="3141"/>
      <c r="AT86" s="3143"/>
      <c r="AU86" s="3144"/>
      <c r="AV86" s="3145"/>
      <c r="AW86" s="3146"/>
      <c r="AX86" s="3147"/>
      <c r="AY86" s="3148"/>
      <c r="AZ86" s="3149"/>
      <c r="BA86" s="2109"/>
      <c r="BB86" s="3150"/>
      <c r="BC86" s="117"/>
      <c r="BD86" s="3151"/>
      <c r="BE86" s="3152"/>
      <c r="BF86" s="3153"/>
      <c r="BG86" s="3154"/>
      <c r="BH86" s="119"/>
      <c r="BK86" s="3">
        <v>1</v>
      </c>
    </row>
    <row r="87" spans="2:63" ht="27" customHeight="1">
      <c r="B87" s="115" t="s">
        <v>16</v>
      </c>
      <c r="C87" s="3141"/>
      <c r="D87" s="3142"/>
      <c r="E87" s="3141"/>
      <c r="F87" s="3143"/>
      <c r="G87" s="3144"/>
      <c r="H87" s="3145"/>
      <c r="I87" s="3146"/>
      <c r="J87" s="3147"/>
      <c r="K87" s="3148"/>
      <c r="L87" s="3149"/>
      <c r="M87" s="2109"/>
      <c r="N87" s="3150"/>
      <c r="O87" s="117"/>
      <c r="P87" s="3151"/>
      <c r="Q87" s="3152"/>
      <c r="R87" s="3153"/>
      <c r="S87" s="3154"/>
      <c r="T87" s="119"/>
      <c r="U87" s="1180"/>
      <c r="V87" s="115" t="s">
        <v>16</v>
      </c>
      <c r="W87" s="3141"/>
      <c r="X87" s="3142"/>
      <c r="Y87" s="3141"/>
      <c r="Z87" s="3143"/>
      <c r="AA87" s="3144"/>
      <c r="AB87" s="3145"/>
      <c r="AC87" s="3146"/>
      <c r="AD87" s="3147"/>
      <c r="AE87" s="3148"/>
      <c r="AF87" s="3149"/>
      <c r="AG87" s="2109"/>
      <c r="AH87" s="3150"/>
      <c r="AI87" s="117"/>
      <c r="AJ87" s="3151"/>
      <c r="AK87" s="3152"/>
      <c r="AL87" s="3153"/>
      <c r="AM87" s="3154"/>
      <c r="AN87" s="119"/>
      <c r="AO87" s="1180"/>
      <c r="AP87" s="115" t="s">
        <v>16</v>
      </c>
      <c r="AQ87" s="3141"/>
      <c r="AR87" s="3142"/>
      <c r="AS87" s="3141"/>
      <c r="AT87" s="3143"/>
      <c r="AU87" s="3144"/>
      <c r="AV87" s="3145"/>
      <c r="AW87" s="3146"/>
      <c r="AX87" s="3147"/>
      <c r="AY87" s="3148"/>
      <c r="AZ87" s="3149"/>
      <c r="BA87" s="2109"/>
      <c r="BB87" s="3150"/>
      <c r="BC87" s="117"/>
      <c r="BD87" s="3151"/>
      <c r="BE87" s="3152"/>
      <c r="BF87" s="3153"/>
      <c r="BG87" s="3154"/>
      <c r="BH87" s="119"/>
      <c r="BK87" s="3">
        <v>1</v>
      </c>
    </row>
    <row r="88" spans="2:63" ht="27" customHeight="1">
      <c r="B88" s="115" t="s">
        <v>16</v>
      </c>
      <c r="C88" s="3141"/>
      <c r="D88" s="3142"/>
      <c r="E88" s="3141"/>
      <c r="F88" s="3143"/>
      <c r="G88" s="3144"/>
      <c r="H88" s="3145"/>
      <c r="I88" s="3146"/>
      <c r="J88" s="3147"/>
      <c r="K88" s="3148"/>
      <c r="L88" s="3149"/>
      <c r="M88" s="2109"/>
      <c r="N88" s="3150"/>
      <c r="O88" s="117"/>
      <c r="P88" s="3151"/>
      <c r="Q88" s="3152"/>
      <c r="R88" s="3153"/>
      <c r="S88" s="3154"/>
      <c r="T88" s="119"/>
      <c r="U88" s="1180"/>
      <c r="V88" s="115" t="s">
        <v>16</v>
      </c>
      <c r="W88" s="3141"/>
      <c r="X88" s="3142"/>
      <c r="Y88" s="3141"/>
      <c r="Z88" s="3143"/>
      <c r="AA88" s="3144"/>
      <c r="AB88" s="3145"/>
      <c r="AC88" s="3146"/>
      <c r="AD88" s="3147"/>
      <c r="AE88" s="3148"/>
      <c r="AF88" s="3149"/>
      <c r="AG88" s="2109"/>
      <c r="AH88" s="3150"/>
      <c r="AI88" s="117"/>
      <c r="AJ88" s="3151"/>
      <c r="AK88" s="3152"/>
      <c r="AL88" s="3153"/>
      <c r="AM88" s="3154"/>
      <c r="AN88" s="119"/>
      <c r="AO88" s="1180"/>
      <c r="AP88" s="115" t="s">
        <v>16</v>
      </c>
      <c r="AQ88" s="3141"/>
      <c r="AR88" s="3142"/>
      <c r="AS88" s="3141"/>
      <c r="AT88" s="3143"/>
      <c r="AU88" s="3144"/>
      <c r="AV88" s="3145"/>
      <c r="AW88" s="3146"/>
      <c r="AX88" s="3147"/>
      <c r="AY88" s="3148"/>
      <c r="AZ88" s="3149"/>
      <c r="BA88" s="2109"/>
      <c r="BB88" s="3150"/>
      <c r="BC88" s="117"/>
      <c r="BD88" s="3151"/>
      <c r="BE88" s="3152"/>
      <c r="BF88" s="3153"/>
      <c r="BG88" s="3154"/>
      <c r="BH88" s="119"/>
      <c r="BK88" s="3">
        <v>1</v>
      </c>
    </row>
    <row r="89" spans="2:63" ht="27" customHeight="1">
      <c r="B89" s="115" t="s">
        <v>16</v>
      </c>
      <c r="C89" s="3141"/>
      <c r="D89" s="3142"/>
      <c r="E89" s="3141"/>
      <c r="F89" s="3143"/>
      <c r="G89" s="3144"/>
      <c r="H89" s="3145"/>
      <c r="I89" s="3146"/>
      <c r="J89" s="3147"/>
      <c r="K89" s="3148"/>
      <c r="L89" s="3149"/>
      <c r="M89" s="2109"/>
      <c r="N89" s="3150"/>
      <c r="O89" s="117"/>
      <c r="P89" s="3151"/>
      <c r="Q89" s="3152"/>
      <c r="R89" s="3153"/>
      <c r="S89" s="3154"/>
      <c r="T89" s="119"/>
      <c r="U89" s="1180"/>
      <c r="V89" s="115" t="s">
        <v>16</v>
      </c>
      <c r="W89" s="3141"/>
      <c r="X89" s="3142"/>
      <c r="Y89" s="3141"/>
      <c r="Z89" s="3143"/>
      <c r="AA89" s="3144"/>
      <c r="AB89" s="3145"/>
      <c r="AC89" s="3146"/>
      <c r="AD89" s="3147"/>
      <c r="AE89" s="3148"/>
      <c r="AF89" s="3149"/>
      <c r="AG89" s="2109"/>
      <c r="AH89" s="3150"/>
      <c r="AI89" s="117"/>
      <c r="AJ89" s="3151"/>
      <c r="AK89" s="3152"/>
      <c r="AL89" s="3153"/>
      <c r="AM89" s="3154"/>
      <c r="AN89" s="119"/>
      <c r="AO89" s="1180"/>
      <c r="AP89" s="115" t="s">
        <v>16</v>
      </c>
      <c r="AQ89" s="3141"/>
      <c r="AR89" s="3142"/>
      <c r="AS89" s="3141"/>
      <c r="AT89" s="3143"/>
      <c r="AU89" s="3144"/>
      <c r="AV89" s="3145"/>
      <c r="AW89" s="3146"/>
      <c r="AX89" s="3147"/>
      <c r="AY89" s="3148"/>
      <c r="AZ89" s="3149"/>
      <c r="BA89" s="2109"/>
      <c r="BB89" s="3150"/>
      <c r="BC89" s="117"/>
      <c r="BD89" s="3151"/>
      <c r="BE89" s="3152"/>
      <c r="BF89" s="3153"/>
      <c r="BG89" s="3154"/>
      <c r="BH89" s="119"/>
      <c r="BK89" s="3">
        <v>1</v>
      </c>
    </row>
    <row r="90" spans="2:63" ht="27" customHeight="1">
      <c r="B90" s="115" t="s">
        <v>16</v>
      </c>
      <c r="C90" s="3141"/>
      <c r="D90" s="3142"/>
      <c r="E90" s="3141"/>
      <c r="F90" s="3143"/>
      <c r="G90" s="3144"/>
      <c r="H90" s="3145"/>
      <c r="I90" s="3146"/>
      <c r="J90" s="3147"/>
      <c r="K90" s="3148"/>
      <c r="L90" s="3149"/>
      <c r="M90" s="2109"/>
      <c r="N90" s="3150"/>
      <c r="O90" s="117"/>
      <c r="P90" s="3151"/>
      <c r="Q90" s="3152"/>
      <c r="R90" s="3153"/>
      <c r="S90" s="3154"/>
      <c r="T90" s="119"/>
      <c r="U90" s="1180"/>
      <c r="V90" s="115" t="s">
        <v>16</v>
      </c>
      <c r="W90" s="3141"/>
      <c r="X90" s="3142"/>
      <c r="Y90" s="3141"/>
      <c r="Z90" s="3143"/>
      <c r="AA90" s="3144"/>
      <c r="AB90" s="3145"/>
      <c r="AC90" s="3146"/>
      <c r="AD90" s="3147"/>
      <c r="AE90" s="3148"/>
      <c r="AF90" s="3149"/>
      <c r="AG90" s="2109"/>
      <c r="AH90" s="3150"/>
      <c r="AI90" s="117"/>
      <c r="AJ90" s="3151"/>
      <c r="AK90" s="3152"/>
      <c r="AL90" s="3153"/>
      <c r="AM90" s="3154"/>
      <c r="AN90" s="119"/>
      <c r="AO90" s="1180"/>
      <c r="AP90" s="115" t="s">
        <v>16</v>
      </c>
      <c r="AQ90" s="3141"/>
      <c r="AR90" s="3142"/>
      <c r="AS90" s="3141"/>
      <c r="AT90" s="3143"/>
      <c r="AU90" s="3144"/>
      <c r="AV90" s="3145"/>
      <c r="AW90" s="3146"/>
      <c r="AX90" s="3147"/>
      <c r="AY90" s="3148"/>
      <c r="AZ90" s="3149"/>
      <c r="BA90" s="2109"/>
      <c r="BB90" s="3150"/>
      <c r="BC90" s="117"/>
      <c r="BD90" s="3151"/>
      <c r="BE90" s="3152"/>
      <c r="BF90" s="3153"/>
      <c r="BG90" s="3154"/>
      <c r="BH90" s="119"/>
      <c r="BK90" s="3">
        <v>1</v>
      </c>
    </row>
    <row r="91" spans="2:63" ht="27" customHeight="1">
      <c r="B91" s="115" t="s">
        <v>16</v>
      </c>
      <c r="C91" s="3141"/>
      <c r="D91" s="3142"/>
      <c r="E91" s="3141"/>
      <c r="F91" s="3143"/>
      <c r="G91" s="3144"/>
      <c r="H91" s="3145"/>
      <c r="I91" s="3146"/>
      <c r="J91" s="3147"/>
      <c r="K91" s="3148"/>
      <c r="L91" s="3149"/>
      <c r="M91" s="2109"/>
      <c r="N91" s="3150"/>
      <c r="O91" s="117"/>
      <c r="P91" s="3151"/>
      <c r="Q91" s="3152"/>
      <c r="R91" s="3153"/>
      <c r="S91" s="3154"/>
      <c r="T91" s="119"/>
      <c r="U91" s="1180"/>
      <c r="V91" s="115" t="s">
        <v>16</v>
      </c>
      <c r="W91" s="3141"/>
      <c r="X91" s="3142"/>
      <c r="Y91" s="3141"/>
      <c r="Z91" s="3143"/>
      <c r="AA91" s="3144"/>
      <c r="AB91" s="3145"/>
      <c r="AC91" s="3146"/>
      <c r="AD91" s="3147"/>
      <c r="AE91" s="3148"/>
      <c r="AF91" s="3149"/>
      <c r="AG91" s="2109"/>
      <c r="AH91" s="3150"/>
      <c r="AI91" s="117"/>
      <c r="AJ91" s="3151"/>
      <c r="AK91" s="3152"/>
      <c r="AL91" s="3153"/>
      <c r="AM91" s="3154"/>
      <c r="AN91" s="119"/>
      <c r="AO91" s="1180"/>
      <c r="AP91" s="115" t="s">
        <v>16</v>
      </c>
      <c r="AQ91" s="3141"/>
      <c r="AR91" s="3142"/>
      <c r="AS91" s="3141"/>
      <c r="AT91" s="3143"/>
      <c r="AU91" s="3144"/>
      <c r="AV91" s="3145"/>
      <c r="AW91" s="3146"/>
      <c r="AX91" s="3147"/>
      <c r="AY91" s="3148"/>
      <c r="AZ91" s="3149"/>
      <c r="BA91" s="2109"/>
      <c r="BB91" s="3150"/>
      <c r="BC91" s="117"/>
      <c r="BD91" s="3151"/>
      <c r="BE91" s="3152"/>
      <c r="BF91" s="3153"/>
      <c r="BG91" s="3154"/>
      <c r="BH91" s="119"/>
      <c r="BK91" s="3">
        <v>1</v>
      </c>
    </row>
    <row r="92" spans="2:63" ht="27" customHeight="1">
      <c r="B92" s="115" t="s">
        <v>16</v>
      </c>
      <c r="C92" s="3141"/>
      <c r="D92" s="3142"/>
      <c r="E92" s="3141"/>
      <c r="F92" s="3143"/>
      <c r="G92" s="3144"/>
      <c r="H92" s="3145"/>
      <c r="I92" s="3146"/>
      <c r="J92" s="3147"/>
      <c r="K92" s="3148"/>
      <c r="L92" s="3149"/>
      <c r="M92" s="2109"/>
      <c r="N92" s="3150"/>
      <c r="O92" s="117"/>
      <c r="P92" s="3151"/>
      <c r="Q92" s="3152"/>
      <c r="R92" s="3153"/>
      <c r="S92" s="3154"/>
      <c r="T92" s="119"/>
      <c r="U92" s="1180"/>
      <c r="V92" s="115" t="s">
        <v>16</v>
      </c>
      <c r="W92" s="3141"/>
      <c r="X92" s="3142"/>
      <c r="Y92" s="3141"/>
      <c r="Z92" s="3143"/>
      <c r="AA92" s="3144"/>
      <c r="AB92" s="3145"/>
      <c r="AC92" s="3146"/>
      <c r="AD92" s="3147"/>
      <c r="AE92" s="3148"/>
      <c r="AF92" s="3149"/>
      <c r="AG92" s="2109"/>
      <c r="AH92" s="3150"/>
      <c r="AI92" s="117"/>
      <c r="AJ92" s="3151"/>
      <c r="AK92" s="3152"/>
      <c r="AL92" s="3153"/>
      <c r="AM92" s="3154"/>
      <c r="AN92" s="119"/>
      <c r="AO92" s="1180"/>
      <c r="AP92" s="115" t="s">
        <v>16</v>
      </c>
      <c r="AQ92" s="3141"/>
      <c r="AR92" s="3142"/>
      <c r="AS92" s="3141"/>
      <c r="AT92" s="3143"/>
      <c r="AU92" s="3144"/>
      <c r="AV92" s="3145"/>
      <c r="AW92" s="3146"/>
      <c r="AX92" s="3147"/>
      <c r="AY92" s="3148"/>
      <c r="AZ92" s="3149"/>
      <c r="BA92" s="2109"/>
      <c r="BB92" s="3150"/>
      <c r="BC92" s="117"/>
      <c r="BD92" s="3151"/>
      <c r="BE92" s="3152"/>
      <c r="BF92" s="3153"/>
      <c r="BG92" s="3154"/>
      <c r="BH92" s="119"/>
      <c r="BK92" s="3">
        <v>1</v>
      </c>
    </row>
    <row r="93" spans="2:63" ht="27" customHeight="1">
      <c r="B93" s="115" t="s">
        <v>16</v>
      </c>
      <c r="C93" s="3141"/>
      <c r="D93" s="3142"/>
      <c r="E93" s="3141"/>
      <c r="F93" s="3143"/>
      <c r="G93" s="3144"/>
      <c r="H93" s="3145"/>
      <c r="I93" s="3146"/>
      <c r="J93" s="3147"/>
      <c r="K93" s="3148"/>
      <c r="L93" s="3149"/>
      <c r="M93" s="2109"/>
      <c r="N93" s="3150"/>
      <c r="O93" s="117"/>
      <c r="P93" s="3151"/>
      <c r="Q93" s="3152"/>
      <c r="R93" s="3153"/>
      <c r="S93" s="3154"/>
      <c r="T93" s="119"/>
      <c r="U93" s="1180"/>
      <c r="V93" s="115" t="s">
        <v>16</v>
      </c>
      <c r="W93" s="3141"/>
      <c r="X93" s="3142"/>
      <c r="Y93" s="3141"/>
      <c r="Z93" s="3143"/>
      <c r="AA93" s="3144"/>
      <c r="AB93" s="3145"/>
      <c r="AC93" s="3146"/>
      <c r="AD93" s="3147"/>
      <c r="AE93" s="3148"/>
      <c r="AF93" s="3149"/>
      <c r="AG93" s="2109"/>
      <c r="AH93" s="3150"/>
      <c r="AI93" s="117"/>
      <c r="AJ93" s="3151"/>
      <c r="AK93" s="3152"/>
      <c r="AL93" s="3153"/>
      <c r="AM93" s="3154"/>
      <c r="AN93" s="119"/>
      <c r="AO93" s="1180"/>
      <c r="AP93" s="115" t="s">
        <v>16</v>
      </c>
      <c r="AQ93" s="3141"/>
      <c r="AR93" s="3142"/>
      <c r="AS93" s="3141"/>
      <c r="AT93" s="3143"/>
      <c r="AU93" s="3144"/>
      <c r="AV93" s="3145"/>
      <c r="AW93" s="3146"/>
      <c r="AX93" s="3147"/>
      <c r="AY93" s="3148"/>
      <c r="AZ93" s="3149"/>
      <c r="BA93" s="2109"/>
      <c r="BB93" s="3150"/>
      <c r="BC93" s="117"/>
      <c r="BD93" s="3151"/>
      <c r="BE93" s="3152"/>
      <c r="BF93" s="3153"/>
      <c r="BG93" s="3154"/>
      <c r="BH93" s="119"/>
      <c r="BK93" s="3">
        <v>1</v>
      </c>
    </row>
    <row r="94" spans="2:63" ht="27" customHeight="1">
      <c r="B94" s="115" t="s">
        <v>16</v>
      </c>
      <c r="C94" s="3141"/>
      <c r="D94" s="3142"/>
      <c r="E94" s="3141"/>
      <c r="F94" s="3143"/>
      <c r="G94" s="3144"/>
      <c r="H94" s="3145"/>
      <c r="I94" s="3146"/>
      <c r="J94" s="3147"/>
      <c r="K94" s="3148"/>
      <c r="L94" s="3149"/>
      <c r="M94" s="2109"/>
      <c r="N94" s="3150"/>
      <c r="O94" s="117"/>
      <c r="P94" s="3151"/>
      <c r="Q94" s="3152"/>
      <c r="R94" s="3153"/>
      <c r="S94" s="3154"/>
      <c r="T94" s="119"/>
      <c r="U94" s="1180"/>
      <c r="V94" s="115" t="s">
        <v>16</v>
      </c>
      <c r="W94" s="3141"/>
      <c r="X94" s="3142"/>
      <c r="Y94" s="3141"/>
      <c r="Z94" s="3143"/>
      <c r="AA94" s="3144"/>
      <c r="AB94" s="3145"/>
      <c r="AC94" s="3146"/>
      <c r="AD94" s="3147"/>
      <c r="AE94" s="3148"/>
      <c r="AF94" s="3149"/>
      <c r="AG94" s="2109"/>
      <c r="AH94" s="3150"/>
      <c r="AI94" s="117"/>
      <c r="AJ94" s="3151"/>
      <c r="AK94" s="3152"/>
      <c r="AL94" s="3153"/>
      <c r="AM94" s="3154"/>
      <c r="AN94" s="119"/>
      <c r="AO94" s="1180"/>
      <c r="AP94" s="115" t="s">
        <v>16</v>
      </c>
      <c r="AQ94" s="3141"/>
      <c r="AR94" s="3142"/>
      <c r="AS94" s="3141"/>
      <c r="AT94" s="3143"/>
      <c r="AU94" s="3144"/>
      <c r="AV94" s="3145"/>
      <c r="AW94" s="3146"/>
      <c r="AX94" s="3147"/>
      <c r="AY94" s="3148"/>
      <c r="AZ94" s="3149"/>
      <c r="BA94" s="2109"/>
      <c r="BB94" s="3150"/>
      <c r="BC94" s="117"/>
      <c r="BD94" s="3151"/>
      <c r="BE94" s="3152"/>
      <c r="BF94" s="3153"/>
      <c r="BG94" s="3154"/>
      <c r="BH94" s="119"/>
      <c r="BK94" s="3">
        <v>1</v>
      </c>
    </row>
    <row r="95" spans="2:63" ht="27" customHeight="1">
      <c r="B95" s="115" t="s">
        <v>16</v>
      </c>
      <c r="C95" s="3141"/>
      <c r="D95" s="3142"/>
      <c r="E95" s="3141"/>
      <c r="F95" s="3143"/>
      <c r="G95" s="3144"/>
      <c r="H95" s="3145"/>
      <c r="I95" s="3146"/>
      <c r="J95" s="3147"/>
      <c r="K95" s="3148"/>
      <c r="L95" s="3149"/>
      <c r="M95" s="2109"/>
      <c r="N95" s="3150"/>
      <c r="O95" s="117"/>
      <c r="P95" s="3151"/>
      <c r="Q95" s="3152"/>
      <c r="R95" s="3153"/>
      <c r="S95" s="3154"/>
      <c r="T95" s="119"/>
      <c r="U95" s="1180"/>
      <c r="V95" s="115" t="s">
        <v>16</v>
      </c>
      <c r="W95" s="3141"/>
      <c r="X95" s="3142"/>
      <c r="Y95" s="3141"/>
      <c r="Z95" s="3143"/>
      <c r="AA95" s="3144"/>
      <c r="AB95" s="3145"/>
      <c r="AC95" s="3146"/>
      <c r="AD95" s="3147"/>
      <c r="AE95" s="3148"/>
      <c r="AF95" s="3149"/>
      <c r="AG95" s="2109"/>
      <c r="AH95" s="3150"/>
      <c r="AI95" s="117"/>
      <c r="AJ95" s="3151"/>
      <c r="AK95" s="3152"/>
      <c r="AL95" s="3153"/>
      <c r="AM95" s="3154"/>
      <c r="AN95" s="119"/>
      <c r="AO95" s="1180"/>
      <c r="AP95" s="115" t="s">
        <v>16</v>
      </c>
      <c r="AQ95" s="3141"/>
      <c r="AR95" s="3142"/>
      <c r="AS95" s="3141"/>
      <c r="AT95" s="3143"/>
      <c r="AU95" s="3144"/>
      <c r="AV95" s="3145"/>
      <c r="AW95" s="3146"/>
      <c r="AX95" s="3147"/>
      <c r="AY95" s="3148"/>
      <c r="AZ95" s="3149"/>
      <c r="BA95" s="2109"/>
      <c r="BB95" s="3150"/>
      <c r="BC95" s="117"/>
      <c r="BD95" s="3151"/>
      <c r="BE95" s="3152"/>
      <c r="BF95" s="3153"/>
      <c r="BG95" s="3154"/>
      <c r="BH95" s="119"/>
      <c r="BK95" s="3">
        <v>1</v>
      </c>
    </row>
    <row r="96" spans="2:63" ht="27" customHeight="1">
      <c r="B96" s="115" t="s">
        <v>16</v>
      </c>
      <c r="C96" s="3141"/>
      <c r="D96" s="3142"/>
      <c r="E96" s="3141"/>
      <c r="F96" s="3143"/>
      <c r="G96" s="3144"/>
      <c r="H96" s="3145"/>
      <c r="I96" s="3146"/>
      <c r="J96" s="3147"/>
      <c r="K96" s="3148"/>
      <c r="L96" s="3149"/>
      <c r="M96" s="2109"/>
      <c r="N96" s="3150"/>
      <c r="O96" s="117"/>
      <c r="P96" s="3151"/>
      <c r="Q96" s="3152"/>
      <c r="R96" s="3153"/>
      <c r="S96" s="3154"/>
      <c r="T96" s="119"/>
      <c r="U96" s="1180"/>
      <c r="V96" s="115" t="s">
        <v>16</v>
      </c>
      <c r="W96" s="3141"/>
      <c r="X96" s="3142"/>
      <c r="Y96" s="3141"/>
      <c r="Z96" s="3143"/>
      <c r="AA96" s="3144"/>
      <c r="AB96" s="3145"/>
      <c r="AC96" s="3146"/>
      <c r="AD96" s="3147"/>
      <c r="AE96" s="3148"/>
      <c r="AF96" s="3149"/>
      <c r="AG96" s="2109"/>
      <c r="AH96" s="3150"/>
      <c r="AI96" s="117"/>
      <c r="AJ96" s="3151"/>
      <c r="AK96" s="3152"/>
      <c r="AL96" s="3153"/>
      <c r="AM96" s="3154"/>
      <c r="AN96" s="119"/>
      <c r="AO96" s="1180"/>
      <c r="AP96" s="115" t="s">
        <v>16</v>
      </c>
      <c r="AQ96" s="3141"/>
      <c r="AR96" s="3142"/>
      <c r="AS96" s="3141"/>
      <c r="AT96" s="3143"/>
      <c r="AU96" s="3144"/>
      <c r="AV96" s="3145"/>
      <c r="AW96" s="3146"/>
      <c r="AX96" s="3147"/>
      <c r="AY96" s="3148"/>
      <c r="AZ96" s="3149"/>
      <c r="BA96" s="2109"/>
      <c r="BB96" s="3150"/>
      <c r="BC96" s="117"/>
      <c r="BD96" s="3151"/>
      <c r="BE96" s="3152"/>
      <c r="BF96" s="3153"/>
      <c r="BG96" s="3154"/>
      <c r="BH96" s="119"/>
      <c r="BK96" s="3">
        <v>1</v>
      </c>
    </row>
    <row r="97" spans="2:63" ht="27" customHeight="1">
      <c r="B97" s="115" t="s">
        <v>16</v>
      </c>
      <c r="C97" s="3141"/>
      <c r="D97" s="3142"/>
      <c r="E97" s="3141"/>
      <c r="F97" s="3143"/>
      <c r="G97" s="3144"/>
      <c r="H97" s="3145"/>
      <c r="I97" s="3146"/>
      <c r="J97" s="3147"/>
      <c r="K97" s="3148"/>
      <c r="L97" s="3149"/>
      <c r="M97" s="2109"/>
      <c r="N97" s="3150"/>
      <c r="O97" s="117"/>
      <c r="P97" s="3151"/>
      <c r="Q97" s="3152"/>
      <c r="R97" s="3153"/>
      <c r="S97" s="3154"/>
      <c r="T97" s="119"/>
      <c r="U97" s="1180"/>
      <c r="V97" s="115" t="s">
        <v>16</v>
      </c>
      <c r="W97" s="3141"/>
      <c r="X97" s="3142"/>
      <c r="Y97" s="3141"/>
      <c r="Z97" s="3143"/>
      <c r="AA97" s="3144"/>
      <c r="AB97" s="3145"/>
      <c r="AC97" s="3146"/>
      <c r="AD97" s="3147"/>
      <c r="AE97" s="3148"/>
      <c r="AF97" s="3149"/>
      <c r="AG97" s="2109"/>
      <c r="AH97" s="3150"/>
      <c r="AI97" s="117"/>
      <c r="AJ97" s="3151"/>
      <c r="AK97" s="3152"/>
      <c r="AL97" s="3153"/>
      <c r="AM97" s="3154"/>
      <c r="AN97" s="119"/>
      <c r="AO97" s="1180"/>
      <c r="AP97" s="115" t="s">
        <v>16</v>
      </c>
      <c r="AQ97" s="3141"/>
      <c r="AR97" s="3142"/>
      <c r="AS97" s="3141"/>
      <c r="AT97" s="3143"/>
      <c r="AU97" s="3144"/>
      <c r="AV97" s="3145"/>
      <c r="AW97" s="3146"/>
      <c r="AX97" s="3147"/>
      <c r="AY97" s="3148"/>
      <c r="AZ97" s="3149"/>
      <c r="BA97" s="2109"/>
      <c r="BB97" s="3150"/>
      <c r="BC97" s="117"/>
      <c r="BD97" s="3151"/>
      <c r="BE97" s="3152"/>
      <c r="BF97" s="3153"/>
      <c r="BG97" s="3154"/>
      <c r="BH97" s="119"/>
      <c r="BK97" s="3">
        <v>1</v>
      </c>
    </row>
    <row r="98" spans="2:63" ht="27" customHeight="1">
      <c r="B98" s="115" t="s">
        <v>16</v>
      </c>
      <c r="C98" s="3141"/>
      <c r="D98" s="3142"/>
      <c r="E98" s="3141"/>
      <c r="F98" s="3143"/>
      <c r="G98" s="3144"/>
      <c r="H98" s="3145"/>
      <c r="I98" s="3146"/>
      <c r="J98" s="3147"/>
      <c r="K98" s="3148"/>
      <c r="L98" s="3149"/>
      <c r="M98" s="2109"/>
      <c r="N98" s="3150"/>
      <c r="O98" s="117"/>
      <c r="P98" s="3151"/>
      <c r="Q98" s="3152"/>
      <c r="R98" s="3153"/>
      <c r="S98" s="3154"/>
      <c r="T98" s="119"/>
      <c r="U98" s="1180"/>
      <c r="V98" s="115" t="s">
        <v>16</v>
      </c>
      <c r="W98" s="3141"/>
      <c r="X98" s="3142"/>
      <c r="Y98" s="3141"/>
      <c r="Z98" s="3143"/>
      <c r="AA98" s="3144"/>
      <c r="AB98" s="3145"/>
      <c r="AC98" s="3146"/>
      <c r="AD98" s="3147"/>
      <c r="AE98" s="3148"/>
      <c r="AF98" s="3149"/>
      <c r="AG98" s="2109"/>
      <c r="AH98" s="3150"/>
      <c r="AI98" s="117"/>
      <c r="AJ98" s="3151"/>
      <c r="AK98" s="3152"/>
      <c r="AL98" s="3153"/>
      <c r="AM98" s="3154"/>
      <c r="AN98" s="119"/>
      <c r="AO98" s="1180"/>
      <c r="AP98" s="115" t="s">
        <v>16</v>
      </c>
      <c r="AQ98" s="3141"/>
      <c r="AR98" s="3142"/>
      <c r="AS98" s="3141"/>
      <c r="AT98" s="3143"/>
      <c r="AU98" s="3144"/>
      <c r="AV98" s="3145"/>
      <c r="AW98" s="3146"/>
      <c r="AX98" s="3147"/>
      <c r="AY98" s="3148"/>
      <c r="AZ98" s="3149"/>
      <c r="BA98" s="2109"/>
      <c r="BB98" s="3150"/>
      <c r="BC98" s="117"/>
      <c r="BD98" s="3151"/>
      <c r="BE98" s="3152"/>
      <c r="BF98" s="3153"/>
      <c r="BG98" s="3154"/>
      <c r="BH98" s="119"/>
      <c r="BK98" s="3">
        <v>1</v>
      </c>
    </row>
    <row r="99" spans="2:63" ht="27" customHeight="1">
      <c r="B99" s="115" t="s">
        <v>16</v>
      </c>
      <c r="C99" s="3141"/>
      <c r="D99" s="3142"/>
      <c r="E99" s="3141"/>
      <c r="F99" s="3143"/>
      <c r="G99" s="3144"/>
      <c r="H99" s="3145"/>
      <c r="I99" s="3146"/>
      <c r="J99" s="3147"/>
      <c r="K99" s="3148"/>
      <c r="L99" s="3149"/>
      <c r="M99" s="2109"/>
      <c r="N99" s="3150"/>
      <c r="O99" s="117"/>
      <c r="P99" s="3151"/>
      <c r="Q99" s="3152"/>
      <c r="R99" s="3153"/>
      <c r="S99" s="3154"/>
      <c r="T99" s="119"/>
      <c r="U99" s="1180"/>
      <c r="V99" s="115" t="s">
        <v>16</v>
      </c>
      <c r="W99" s="3141"/>
      <c r="X99" s="3142"/>
      <c r="Y99" s="3141"/>
      <c r="Z99" s="3143"/>
      <c r="AA99" s="3144"/>
      <c r="AB99" s="3145"/>
      <c r="AC99" s="3146"/>
      <c r="AD99" s="3147"/>
      <c r="AE99" s="3148"/>
      <c r="AF99" s="3149"/>
      <c r="AG99" s="2109"/>
      <c r="AH99" s="3150"/>
      <c r="AI99" s="117"/>
      <c r="AJ99" s="3151"/>
      <c r="AK99" s="3152"/>
      <c r="AL99" s="3153"/>
      <c r="AM99" s="3154"/>
      <c r="AN99" s="119"/>
      <c r="AO99" s="1180"/>
      <c r="AP99" s="115" t="s">
        <v>16</v>
      </c>
      <c r="AQ99" s="3141"/>
      <c r="AR99" s="3142"/>
      <c r="AS99" s="3141"/>
      <c r="AT99" s="3143"/>
      <c r="AU99" s="3144"/>
      <c r="AV99" s="3145"/>
      <c r="AW99" s="3146"/>
      <c r="AX99" s="3147"/>
      <c r="AY99" s="3148"/>
      <c r="AZ99" s="3149"/>
      <c r="BA99" s="2109"/>
      <c r="BB99" s="3150"/>
      <c r="BC99" s="117"/>
      <c r="BD99" s="3151"/>
      <c r="BE99" s="3152"/>
      <c r="BF99" s="3153"/>
      <c r="BG99" s="3154"/>
      <c r="BH99" s="119"/>
      <c r="BK99" s="3">
        <v>1</v>
      </c>
    </row>
    <row r="100" spans="2:63" ht="27" customHeight="1">
      <c r="B100" s="115" t="s">
        <v>16</v>
      </c>
      <c r="C100" s="3141"/>
      <c r="D100" s="3142"/>
      <c r="E100" s="3141"/>
      <c r="F100" s="3143"/>
      <c r="G100" s="3144"/>
      <c r="H100" s="3145"/>
      <c r="I100" s="3146"/>
      <c r="J100" s="3147"/>
      <c r="K100" s="3148"/>
      <c r="L100" s="3149"/>
      <c r="M100" s="2109"/>
      <c r="N100" s="3150"/>
      <c r="O100" s="117"/>
      <c r="P100" s="3151"/>
      <c r="Q100" s="3152"/>
      <c r="R100" s="3153"/>
      <c r="S100" s="3154"/>
      <c r="T100" s="119"/>
      <c r="U100" s="1180"/>
      <c r="V100" s="115" t="s">
        <v>16</v>
      </c>
      <c r="W100" s="3141"/>
      <c r="X100" s="3142"/>
      <c r="Y100" s="3141"/>
      <c r="Z100" s="3143"/>
      <c r="AA100" s="3144"/>
      <c r="AB100" s="3145"/>
      <c r="AC100" s="3146"/>
      <c r="AD100" s="3147"/>
      <c r="AE100" s="3148"/>
      <c r="AF100" s="3149"/>
      <c r="AG100" s="2109"/>
      <c r="AH100" s="3150"/>
      <c r="AI100" s="117"/>
      <c r="AJ100" s="3151"/>
      <c r="AK100" s="3152"/>
      <c r="AL100" s="3153"/>
      <c r="AM100" s="3154"/>
      <c r="AN100" s="119"/>
      <c r="AO100" s="1180"/>
      <c r="AP100" s="115" t="s">
        <v>16</v>
      </c>
      <c r="AQ100" s="3141"/>
      <c r="AR100" s="3142"/>
      <c r="AS100" s="3141"/>
      <c r="AT100" s="3143"/>
      <c r="AU100" s="3144"/>
      <c r="AV100" s="3145"/>
      <c r="AW100" s="3146"/>
      <c r="AX100" s="3147"/>
      <c r="AY100" s="3148"/>
      <c r="AZ100" s="3149"/>
      <c r="BA100" s="2109"/>
      <c r="BB100" s="3150"/>
      <c r="BC100" s="117"/>
      <c r="BD100" s="3151"/>
      <c r="BE100" s="3152"/>
      <c r="BF100" s="3153"/>
      <c r="BG100" s="3154"/>
      <c r="BH100" s="119"/>
      <c r="BK100" s="3">
        <v>1</v>
      </c>
    </row>
    <row r="101" spans="2:63" ht="27" customHeight="1">
      <c r="B101" s="115" t="s">
        <v>16</v>
      </c>
      <c r="C101" s="3141"/>
      <c r="D101" s="3142"/>
      <c r="E101" s="3141"/>
      <c r="F101" s="3143"/>
      <c r="G101" s="3144"/>
      <c r="H101" s="3145"/>
      <c r="I101" s="3146"/>
      <c r="J101" s="3147"/>
      <c r="K101" s="3148"/>
      <c r="L101" s="3149"/>
      <c r="M101" s="2109"/>
      <c r="N101" s="3150"/>
      <c r="O101" s="117"/>
      <c r="P101" s="3151"/>
      <c r="Q101" s="3152"/>
      <c r="R101" s="3153"/>
      <c r="S101" s="3154"/>
      <c r="T101" s="119"/>
      <c r="U101" s="1180"/>
      <c r="V101" s="115" t="s">
        <v>16</v>
      </c>
      <c r="W101" s="3141"/>
      <c r="X101" s="3142"/>
      <c r="Y101" s="3141"/>
      <c r="Z101" s="3143"/>
      <c r="AA101" s="3144"/>
      <c r="AB101" s="3145"/>
      <c r="AC101" s="3146"/>
      <c r="AD101" s="3147"/>
      <c r="AE101" s="3148"/>
      <c r="AF101" s="3149"/>
      <c r="AG101" s="2109"/>
      <c r="AH101" s="3150"/>
      <c r="AI101" s="117"/>
      <c r="AJ101" s="3151"/>
      <c r="AK101" s="3152"/>
      <c r="AL101" s="3153"/>
      <c r="AM101" s="3154"/>
      <c r="AN101" s="119"/>
      <c r="AO101" s="1180"/>
      <c r="AP101" s="115" t="s">
        <v>16</v>
      </c>
      <c r="AQ101" s="3141"/>
      <c r="AR101" s="3142"/>
      <c r="AS101" s="3141"/>
      <c r="AT101" s="3143"/>
      <c r="AU101" s="3144"/>
      <c r="AV101" s="3145"/>
      <c r="AW101" s="3146"/>
      <c r="AX101" s="3147"/>
      <c r="AY101" s="3148"/>
      <c r="AZ101" s="3149"/>
      <c r="BA101" s="2109"/>
      <c r="BB101" s="3150"/>
      <c r="BC101" s="117"/>
      <c r="BD101" s="3151"/>
      <c r="BE101" s="3152"/>
      <c r="BF101" s="3153"/>
      <c r="BG101" s="3154"/>
      <c r="BH101" s="119"/>
      <c r="BK101" s="3">
        <v>1</v>
      </c>
    </row>
    <row r="102" spans="2:63" ht="27" customHeight="1">
      <c r="B102" s="115" t="s">
        <v>16</v>
      </c>
      <c r="C102" s="3141"/>
      <c r="D102" s="3142"/>
      <c r="E102" s="3141"/>
      <c r="F102" s="3143"/>
      <c r="G102" s="3144"/>
      <c r="H102" s="3145"/>
      <c r="I102" s="3146"/>
      <c r="J102" s="3147"/>
      <c r="K102" s="3148"/>
      <c r="L102" s="3149"/>
      <c r="M102" s="2109"/>
      <c r="N102" s="3150"/>
      <c r="O102" s="117"/>
      <c r="P102" s="3151"/>
      <c r="Q102" s="3152"/>
      <c r="R102" s="3153"/>
      <c r="S102" s="3154"/>
      <c r="T102" s="119"/>
      <c r="U102" s="1180"/>
      <c r="V102" s="115" t="s">
        <v>16</v>
      </c>
      <c r="W102" s="3141"/>
      <c r="X102" s="3142"/>
      <c r="Y102" s="3141"/>
      <c r="Z102" s="3143"/>
      <c r="AA102" s="3144"/>
      <c r="AB102" s="3145"/>
      <c r="AC102" s="3146"/>
      <c r="AD102" s="3147"/>
      <c r="AE102" s="3148"/>
      <c r="AF102" s="3149"/>
      <c r="AG102" s="2109"/>
      <c r="AH102" s="3150"/>
      <c r="AI102" s="117"/>
      <c r="AJ102" s="3151"/>
      <c r="AK102" s="3152"/>
      <c r="AL102" s="3153"/>
      <c r="AM102" s="3154"/>
      <c r="AN102" s="119"/>
      <c r="AO102" s="1180"/>
      <c r="AP102" s="115" t="s">
        <v>16</v>
      </c>
      <c r="AQ102" s="3141"/>
      <c r="AR102" s="3142"/>
      <c r="AS102" s="3141"/>
      <c r="AT102" s="3143"/>
      <c r="AU102" s="3144"/>
      <c r="AV102" s="3145"/>
      <c r="AW102" s="3146"/>
      <c r="AX102" s="3147"/>
      <c r="AY102" s="3148"/>
      <c r="AZ102" s="3149"/>
      <c r="BA102" s="2109"/>
      <c r="BB102" s="3150"/>
      <c r="BC102" s="117"/>
      <c r="BD102" s="3151"/>
      <c r="BE102" s="3152"/>
      <c r="BF102" s="3153"/>
      <c r="BG102" s="3154"/>
      <c r="BH102" s="119"/>
      <c r="BK102" s="3">
        <v>1</v>
      </c>
    </row>
    <row r="103" spans="2:63" ht="27" customHeight="1">
      <c r="B103" s="115" t="s">
        <v>16</v>
      </c>
      <c r="C103" s="3141"/>
      <c r="D103" s="3142"/>
      <c r="E103" s="3141"/>
      <c r="F103" s="3143"/>
      <c r="G103" s="3144"/>
      <c r="H103" s="3145"/>
      <c r="I103" s="3146"/>
      <c r="J103" s="3147"/>
      <c r="K103" s="3148"/>
      <c r="L103" s="3149"/>
      <c r="M103" s="2109"/>
      <c r="N103" s="3150"/>
      <c r="O103" s="117"/>
      <c r="P103" s="3151"/>
      <c r="Q103" s="3152"/>
      <c r="R103" s="3153"/>
      <c r="S103" s="3154"/>
      <c r="T103" s="119"/>
      <c r="U103" s="1180"/>
      <c r="V103" s="115" t="s">
        <v>16</v>
      </c>
      <c r="W103" s="3141"/>
      <c r="X103" s="3142"/>
      <c r="Y103" s="3141"/>
      <c r="Z103" s="3143"/>
      <c r="AA103" s="3144"/>
      <c r="AB103" s="3145"/>
      <c r="AC103" s="3146"/>
      <c r="AD103" s="3147"/>
      <c r="AE103" s="3148"/>
      <c r="AF103" s="3149"/>
      <c r="AG103" s="2109"/>
      <c r="AH103" s="3150"/>
      <c r="AI103" s="117"/>
      <c r="AJ103" s="3151"/>
      <c r="AK103" s="3152"/>
      <c r="AL103" s="3153"/>
      <c r="AM103" s="3154"/>
      <c r="AN103" s="119"/>
      <c r="AO103" s="1180"/>
      <c r="AP103" s="115" t="s">
        <v>16</v>
      </c>
      <c r="AQ103" s="3141"/>
      <c r="AR103" s="3142"/>
      <c r="AS103" s="3141"/>
      <c r="AT103" s="3143"/>
      <c r="AU103" s="3144"/>
      <c r="AV103" s="3145"/>
      <c r="AW103" s="3146"/>
      <c r="AX103" s="3147"/>
      <c r="AY103" s="3148"/>
      <c r="AZ103" s="3149"/>
      <c r="BA103" s="2109"/>
      <c r="BB103" s="3150"/>
      <c r="BC103" s="117"/>
      <c r="BD103" s="3151"/>
      <c r="BE103" s="3152"/>
      <c r="BF103" s="3153"/>
      <c r="BG103" s="3154"/>
      <c r="BH103" s="119"/>
      <c r="BK103" s="3">
        <v>1</v>
      </c>
    </row>
    <row r="104" spans="2:63" ht="27" customHeight="1">
      <c r="B104" s="115" t="s">
        <v>16</v>
      </c>
      <c r="C104" s="3141"/>
      <c r="D104" s="3142"/>
      <c r="E104" s="3141"/>
      <c r="F104" s="3143"/>
      <c r="G104" s="3144"/>
      <c r="H104" s="3145"/>
      <c r="I104" s="3146"/>
      <c r="J104" s="3147"/>
      <c r="K104" s="3148"/>
      <c r="L104" s="3149"/>
      <c r="M104" s="2109"/>
      <c r="N104" s="3150"/>
      <c r="O104" s="117"/>
      <c r="P104" s="3151"/>
      <c r="Q104" s="3152"/>
      <c r="R104" s="3153"/>
      <c r="S104" s="3154"/>
      <c r="T104" s="119"/>
      <c r="U104" s="1180"/>
      <c r="V104" s="115" t="s">
        <v>16</v>
      </c>
      <c r="W104" s="3141"/>
      <c r="X104" s="3142"/>
      <c r="Y104" s="3141"/>
      <c r="Z104" s="3143"/>
      <c r="AA104" s="3144"/>
      <c r="AB104" s="3145"/>
      <c r="AC104" s="3146"/>
      <c r="AD104" s="3147"/>
      <c r="AE104" s="3148"/>
      <c r="AF104" s="3149"/>
      <c r="AG104" s="2109"/>
      <c r="AH104" s="3150"/>
      <c r="AI104" s="117"/>
      <c r="AJ104" s="3151"/>
      <c r="AK104" s="3152"/>
      <c r="AL104" s="3153"/>
      <c r="AM104" s="3154"/>
      <c r="AN104" s="119"/>
      <c r="AO104" s="1180"/>
      <c r="AP104" s="115" t="s">
        <v>16</v>
      </c>
      <c r="AQ104" s="3141"/>
      <c r="AR104" s="3142"/>
      <c r="AS104" s="3141"/>
      <c r="AT104" s="3143"/>
      <c r="AU104" s="3144"/>
      <c r="AV104" s="3145"/>
      <c r="AW104" s="3146"/>
      <c r="AX104" s="3147"/>
      <c r="AY104" s="3148"/>
      <c r="AZ104" s="3149"/>
      <c r="BA104" s="2109"/>
      <c r="BB104" s="3150"/>
      <c r="BC104" s="117"/>
      <c r="BD104" s="3151"/>
      <c r="BE104" s="3152"/>
      <c r="BF104" s="3153"/>
      <c r="BG104" s="3154"/>
      <c r="BH104" s="119"/>
      <c r="BK104" s="3">
        <v>1</v>
      </c>
    </row>
    <row r="105" spans="2:63" ht="27" customHeight="1">
      <c r="B105" s="115" t="s">
        <v>16</v>
      </c>
      <c r="C105" s="3141"/>
      <c r="D105" s="3142"/>
      <c r="E105" s="3141"/>
      <c r="F105" s="3143"/>
      <c r="G105" s="3144"/>
      <c r="H105" s="3145"/>
      <c r="I105" s="3146"/>
      <c r="J105" s="3147"/>
      <c r="K105" s="3148"/>
      <c r="L105" s="3149"/>
      <c r="M105" s="2109"/>
      <c r="N105" s="3150"/>
      <c r="O105" s="117"/>
      <c r="P105" s="3151"/>
      <c r="Q105" s="3152"/>
      <c r="R105" s="3153"/>
      <c r="S105" s="3154"/>
      <c r="T105" s="119"/>
      <c r="U105" s="1180"/>
      <c r="V105" s="115" t="s">
        <v>16</v>
      </c>
      <c r="W105" s="3141"/>
      <c r="X105" s="3142"/>
      <c r="Y105" s="3141"/>
      <c r="Z105" s="3143"/>
      <c r="AA105" s="3144"/>
      <c r="AB105" s="3145"/>
      <c r="AC105" s="3146"/>
      <c r="AD105" s="3147"/>
      <c r="AE105" s="3148"/>
      <c r="AF105" s="3149"/>
      <c r="AG105" s="2109"/>
      <c r="AH105" s="3150"/>
      <c r="AI105" s="117"/>
      <c r="AJ105" s="3151"/>
      <c r="AK105" s="3152"/>
      <c r="AL105" s="3153"/>
      <c r="AM105" s="3154"/>
      <c r="AN105" s="119"/>
      <c r="AO105" s="1180"/>
      <c r="AP105" s="115" t="s">
        <v>16</v>
      </c>
      <c r="AQ105" s="3141"/>
      <c r="AR105" s="3142"/>
      <c r="AS105" s="3141"/>
      <c r="AT105" s="3143"/>
      <c r="AU105" s="3144"/>
      <c r="AV105" s="3145"/>
      <c r="AW105" s="3146"/>
      <c r="AX105" s="3147"/>
      <c r="AY105" s="3148"/>
      <c r="AZ105" s="3149"/>
      <c r="BA105" s="2109"/>
      <c r="BB105" s="3150"/>
      <c r="BC105" s="117"/>
      <c r="BD105" s="3151"/>
      <c r="BE105" s="3152"/>
      <c r="BF105" s="3153"/>
      <c r="BG105" s="3154"/>
      <c r="BH105" s="119"/>
      <c r="BK105" s="3">
        <v>1</v>
      </c>
    </row>
    <row r="106" spans="2:63" ht="27" customHeight="1">
      <c r="B106" s="115" t="s">
        <v>16</v>
      </c>
      <c r="C106" s="3141"/>
      <c r="D106" s="3142"/>
      <c r="E106" s="3141"/>
      <c r="F106" s="3143"/>
      <c r="G106" s="3144"/>
      <c r="H106" s="3145"/>
      <c r="I106" s="3146"/>
      <c r="J106" s="3147"/>
      <c r="K106" s="3148"/>
      <c r="L106" s="3149"/>
      <c r="M106" s="2109"/>
      <c r="N106" s="3150"/>
      <c r="O106" s="117"/>
      <c r="P106" s="3151"/>
      <c r="Q106" s="3152"/>
      <c r="R106" s="3153"/>
      <c r="S106" s="3154"/>
      <c r="T106" s="119"/>
      <c r="U106" s="1180"/>
      <c r="V106" s="115" t="s">
        <v>16</v>
      </c>
      <c r="W106" s="3141"/>
      <c r="X106" s="3142"/>
      <c r="Y106" s="3141"/>
      <c r="Z106" s="3143"/>
      <c r="AA106" s="3144"/>
      <c r="AB106" s="3145"/>
      <c r="AC106" s="3146"/>
      <c r="AD106" s="3147"/>
      <c r="AE106" s="3148"/>
      <c r="AF106" s="3149"/>
      <c r="AG106" s="2109"/>
      <c r="AH106" s="3150"/>
      <c r="AI106" s="117"/>
      <c r="AJ106" s="3151"/>
      <c r="AK106" s="3152"/>
      <c r="AL106" s="3153"/>
      <c r="AM106" s="3154"/>
      <c r="AN106" s="119"/>
      <c r="AO106" s="1180"/>
      <c r="AP106" s="115" t="s">
        <v>16</v>
      </c>
      <c r="AQ106" s="3141"/>
      <c r="AR106" s="3142"/>
      <c r="AS106" s="3141"/>
      <c r="AT106" s="3143"/>
      <c r="AU106" s="3144"/>
      <c r="AV106" s="3145"/>
      <c r="AW106" s="3146"/>
      <c r="AX106" s="3147"/>
      <c r="AY106" s="3148"/>
      <c r="AZ106" s="3149"/>
      <c r="BA106" s="2109"/>
      <c r="BB106" s="3150"/>
      <c r="BC106" s="117"/>
      <c r="BD106" s="3151"/>
      <c r="BE106" s="3152"/>
      <c r="BF106" s="3153"/>
      <c r="BG106" s="3154"/>
      <c r="BH106" s="119"/>
      <c r="BK106" s="3">
        <v>1</v>
      </c>
    </row>
    <row r="107" spans="2:63" ht="27" customHeight="1">
      <c r="B107" s="115" t="s">
        <v>16</v>
      </c>
      <c r="C107" s="3141"/>
      <c r="D107" s="3142"/>
      <c r="E107" s="3141"/>
      <c r="F107" s="3143"/>
      <c r="G107" s="3144"/>
      <c r="H107" s="3145"/>
      <c r="I107" s="3146"/>
      <c r="J107" s="3147"/>
      <c r="K107" s="3148"/>
      <c r="L107" s="3149"/>
      <c r="M107" s="2109"/>
      <c r="N107" s="3150"/>
      <c r="O107" s="117"/>
      <c r="P107" s="3151"/>
      <c r="Q107" s="3152"/>
      <c r="R107" s="3153"/>
      <c r="S107" s="3154"/>
      <c r="T107" s="119"/>
      <c r="U107" s="1180"/>
      <c r="V107" s="115" t="s">
        <v>16</v>
      </c>
      <c r="W107" s="3141"/>
      <c r="X107" s="3142"/>
      <c r="Y107" s="3141"/>
      <c r="Z107" s="3143"/>
      <c r="AA107" s="3144"/>
      <c r="AB107" s="3145"/>
      <c r="AC107" s="3146"/>
      <c r="AD107" s="3147"/>
      <c r="AE107" s="3148"/>
      <c r="AF107" s="3149"/>
      <c r="AG107" s="2109"/>
      <c r="AH107" s="3150"/>
      <c r="AI107" s="117"/>
      <c r="AJ107" s="3151"/>
      <c r="AK107" s="3152"/>
      <c r="AL107" s="3153"/>
      <c r="AM107" s="3154"/>
      <c r="AN107" s="119"/>
      <c r="AO107" s="1180"/>
      <c r="AP107" s="115" t="s">
        <v>16</v>
      </c>
      <c r="AQ107" s="3141"/>
      <c r="AR107" s="3142"/>
      <c r="AS107" s="3141"/>
      <c r="AT107" s="3143"/>
      <c r="AU107" s="3144"/>
      <c r="AV107" s="3145"/>
      <c r="AW107" s="3146"/>
      <c r="AX107" s="3147"/>
      <c r="AY107" s="3148"/>
      <c r="AZ107" s="3149"/>
      <c r="BA107" s="2109"/>
      <c r="BB107" s="3150"/>
      <c r="BC107" s="117"/>
      <c r="BD107" s="3151"/>
      <c r="BE107" s="3152"/>
      <c r="BF107" s="3153"/>
      <c r="BG107" s="3154"/>
      <c r="BH107" s="119"/>
      <c r="BK107" s="3">
        <v>1</v>
      </c>
    </row>
    <row r="108" spans="2:63" ht="27" customHeight="1">
      <c r="B108" s="115" t="s">
        <v>16</v>
      </c>
      <c r="C108" s="3141"/>
      <c r="D108" s="3142"/>
      <c r="E108" s="3141"/>
      <c r="F108" s="3143"/>
      <c r="G108" s="3144"/>
      <c r="H108" s="3145"/>
      <c r="I108" s="3146"/>
      <c r="J108" s="3147"/>
      <c r="K108" s="3148"/>
      <c r="L108" s="3149"/>
      <c r="M108" s="2109"/>
      <c r="N108" s="3150"/>
      <c r="O108" s="117"/>
      <c r="P108" s="3151"/>
      <c r="Q108" s="3152"/>
      <c r="R108" s="3153"/>
      <c r="S108" s="3154"/>
      <c r="T108" s="119"/>
      <c r="U108" s="1180"/>
      <c r="V108" s="115" t="s">
        <v>16</v>
      </c>
      <c r="W108" s="3141"/>
      <c r="X108" s="3142"/>
      <c r="Y108" s="3141"/>
      <c r="Z108" s="3143"/>
      <c r="AA108" s="3144"/>
      <c r="AB108" s="3145"/>
      <c r="AC108" s="3146"/>
      <c r="AD108" s="3147"/>
      <c r="AE108" s="3148"/>
      <c r="AF108" s="3149"/>
      <c r="AG108" s="2109"/>
      <c r="AH108" s="3150"/>
      <c r="AI108" s="117"/>
      <c r="AJ108" s="3151"/>
      <c r="AK108" s="3152"/>
      <c r="AL108" s="3153"/>
      <c r="AM108" s="3154"/>
      <c r="AN108" s="119"/>
      <c r="AO108" s="1180"/>
      <c r="AP108" s="115" t="s">
        <v>16</v>
      </c>
      <c r="AQ108" s="3141"/>
      <c r="AR108" s="3142"/>
      <c r="AS108" s="3141"/>
      <c r="AT108" s="3143"/>
      <c r="AU108" s="3144"/>
      <c r="AV108" s="3145"/>
      <c r="AW108" s="3146"/>
      <c r="AX108" s="3147"/>
      <c r="AY108" s="3148"/>
      <c r="AZ108" s="3149"/>
      <c r="BA108" s="2109"/>
      <c r="BB108" s="3150"/>
      <c r="BC108" s="117"/>
      <c r="BD108" s="3151"/>
      <c r="BE108" s="3152"/>
      <c r="BF108" s="3153"/>
      <c r="BG108" s="3154"/>
      <c r="BH108" s="119"/>
      <c r="BK108" s="3">
        <v>1</v>
      </c>
    </row>
    <row r="109" spans="2:63" ht="27" customHeight="1">
      <c r="B109" s="115" t="s">
        <v>16</v>
      </c>
      <c r="C109" s="3141"/>
      <c r="D109" s="3142"/>
      <c r="E109" s="3141"/>
      <c r="F109" s="3143"/>
      <c r="G109" s="3144"/>
      <c r="H109" s="3145"/>
      <c r="I109" s="3146"/>
      <c r="J109" s="3147"/>
      <c r="K109" s="3148"/>
      <c r="L109" s="3149"/>
      <c r="M109" s="2109"/>
      <c r="N109" s="3150"/>
      <c r="O109" s="117"/>
      <c r="P109" s="3151"/>
      <c r="Q109" s="3152"/>
      <c r="R109" s="3153"/>
      <c r="S109" s="3154"/>
      <c r="T109" s="119"/>
      <c r="U109" s="1180"/>
      <c r="V109" s="115" t="s">
        <v>16</v>
      </c>
      <c r="W109" s="3141"/>
      <c r="X109" s="3142"/>
      <c r="Y109" s="3141"/>
      <c r="Z109" s="3143"/>
      <c r="AA109" s="3144"/>
      <c r="AB109" s="3145"/>
      <c r="AC109" s="3146"/>
      <c r="AD109" s="3147"/>
      <c r="AE109" s="3148"/>
      <c r="AF109" s="3149"/>
      <c r="AG109" s="2109"/>
      <c r="AH109" s="3150"/>
      <c r="AI109" s="117"/>
      <c r="AJ109" s="3151"/>
      <c r="AK109" s="3152"/>
      <c r="AL109" s="3153"/>
      <c r="AM109" s="3154"/>
      <c r="AN109" s="119"/>
      <c r="AO109" s="1180"/>
      <c r="AP109" s="115" t="s">
        <v>16</v>
      </c>
      <c r="AQ109" s="3141"/>
      <c r="AR109" s="3142"/>
      <c r="AS109" s="3141"/>
      <c r="AT109" s="3143"/>
      <c r="AU109" s="3144"/>
      <c r="AV109" s="3145"/>
      <c r="AW109" s="3146"/>
      <c r="AX109" s="3147"/>
      <c r="AY109" s="3148"/>
      <c r="AZ109" s="3149"/>
      <c r="BA109" s="2109"/>
      <c r="BB109" s="3150"/>
      <c r="BC109" s="117"/>
      <c r="BD109" s="3151"/>
      <c r="BE109" s="3152"/>
      <c r="BF109" s="3153"/>
      <c r="BG109" s="3154"/>
      <c r="BH109" s="119"/>
      <c r="BK109" s="3">
        <v>1</v>
      </c>
    </row>
    <row r="110" spans="2:63" ht="27" customHeight="1">
      <c r="B110" s="115" t="s">
        <v>16</v>
      </c>
      <c r="C110" s="3141"/>
      <c r="D110" s="3142"/>
      <c r="E110" s="3141"/>
      <c r="F110" s="3143"/>
      <c r="G110" s="3144"/>
      <c r="H110" s="3145"/>
      <c r="I110" s="3146"/>
      <c r="J110" s="3147"/>
      <c r="K110" s="3148"/>
      <c r="L110" s="3149"/>
      <c r="M110" s="2109"/>
      <c r="N110" s="3150"/>
      <c r="O110" s="117"/>
      <c r="P110" s="3151"/>
      <c r="Q110" s="3152"/>
      <c r="R110" s="3153"/>
      <c r="S110" s="3154"/>
      <c r="T110" s="119"/>
      <c r="U110" s="1180"/>
      <c r="V110" s="115" t="s">
        <v>16</v>
      </c>
      <c r="W110" s="3141"/>
      <c r="X110" s="3142"/>
      <c r="Y110" s="3141"/>
      <c r="Z110" s="3143"/>
      <c r="AA110" s="3144"/>
      <c r="AB110" s="3145"/>
      <c r="AC110" s="3146"/>
      <c r="AD110" s="3147"/>
      <c r="AE110" s="3148"/>
      <c r="AF110" s="3149"/>
      <c r="AG110" s="2109"/>
      <c r="AH110" s="3150"/>
      <c r="AI110" s="117"/>
      <c r="AJ110" s="3151"/>
      <c r="AK110" s="3152"/>
      <c r="AL110" s="3153"/>
      <c r="AM110" s="3154"/>
      <c r="AN110" s="119"/>
      <c r="AO110" s="1180"/>
      <c r="AP110" s="115" t="s">
        <v>16</v>
      </c>
      <c r="AQ110" s="3141"/>
      <c r="AR110" s="3142"/>
      <c r="AS110" s="3141"/>
      <c r="AT110" s="3143"/>
      <c r="AU110" s="3144"/>
      <c r="AV110" s="3145"/>
      <c r="AW110" s="3146"/>
      <c r="AX110" s="3147"/>
      <c r="AY110" s="3148"/>
      <c r="AZ110" s="3149"/>
      <c r="BA110" s="2109"/>
      <c r="BB110" s="3150"/>
      <c r="BC110" s="117"/>
      <c r="BD110" s="3151"/>
      <c r="BE110" s="3152"/>
      <c r="BF110" s="3153"/>
      <c r="BG110" s="3154"/>
      <c r="BH110" s="119"/>
      <c r="BK110" s="3">
        <v>1</v>
      </c>
    </row>
    <row r="111" spans="2:63" ht="27" customHeight="1">
      <c r="B111" s="115" t="s">
        <v>16</v>
      </c>
      <c r="C111" s="3141"/>
      <c r="D111" s="3142"/>
      <c r="E111" s="3141"/>
      <c r="F111" s="3143"/>
      <c r="G111" s="3144"/>
      <c r="H111" s="3145"/>
      <c r="I111" s="3146"/>
      <c r="J111" s="3147"/>
      <c r="K111" s="3148"/>
      <c r="L111" s="3149"/>
      <c r="M111" s="2109"/>
      <c r="N111" s="3150"/>
      <c r="O111" s="117"/>
      <c r="P111" s="3151"/>
      <c r="Q111" s="3152"/>
      <c r="R111" s="3153"/>
      <c r="S111" s="3154"/>
      <c r="T111" s="119"/>
      <c r="U111" s="1180"/>
      <c r="V111" s="115" t="s">
        <v>16</v>
      </c>
      <c r="W111" s="3141"/>
      <c r="X111" s="3142"/>
      <c r="Y111" s="3141"/>
      <c r="Z111" s="3143"/>
      <c r="AA111" s="3144"/>
      <c r="AB111" s="3145"/>
      <c r="AC111" s="3146"/>
      <c r="AD111" s="3147"/>
      <c r="AE111" s="3148"/>
      <c r="AF111" s="3149"/>
      <c r="AG111" s="2109"/>
      <c r="AH111" s="3150"/>
      <c r="AI111" s="117"/>
      <c r="AJ111" s="3151"/>
      <c r="AK111" s="3152"/>
      <c r="AL111" s="3153"/>
      <c r="AM111" s="3154"/>
      <c r="AN111" s="119"/>
      <c r="AO111" s="1180"/>
      <c r="AP111" s="115" t="s">
        <v>16</v>
      </c>
      <c r="AQ111" s="3141"/>
      <c r="AR111" s="3142"/>
      <c r="AS111" s="3141"/>
      <c r="AT111" s="3143"/>
      <c r="AU111" s="3144"/>
      <c r="AV111" s="3145"/>
      <c r="AW111" s="3146"/>
      <c r="AX111" s="3147"/>
      <c r="AY111" s="3148"/>
      <c r="AZ111" s="3149"/>
      <c r="BA111" s="2109"/>
      <c r="BB111" s="3150"/>
      <c r="BC111" s="117"/>
      <c r="BD111" s="3151"/>
      <c r="BE111" s="3152"/>
      <c r="BF111" s="3153"/>
      <c r="BG111" s="3154"/>
      <c r="BH111" s="119"/>
      <c r="BK111" s="3">
        <v>1</v>
      </c>
    </row>
    <row r="112" spans="2:63" ht="27" customHeight="1">
      <c r="B112" s="115" t="s">
        <v>16</v>
      </c>
      <c r="C112" s="3141"/>
      <c r="D112" s="3142"/>
      <c r="E112" s="3141"/>
      <c r="F112" s="3143"/>
      <c r="G112" s="3144"/>
      <c r="H112" s="3145"/>
      <c r="I112" s="3146"/>
      <c r="J112" s="3147"/>
      <c r="K112" s="3148"/>
      <c r="L112" s="3149"/>
      <c r="M112" s="2109"/>
      <c r="N112" s="3150"/>
      <c r="O112" s="117"/>
      <c r="P112" s="3151"/>
      <c r="Q112" s="3152"/>
      <c r="R112" s="3153"/>
      <c r="S112" s="3154"/>
      <c r="T112" s="119"/>
      <c r="U112" s="1180"/>
      <c r="V112" s="115" t="s">
        <v>16</v>
      </c>
      <c r="W112" s="3141"/>
      <c r="X112" s="3142"/>
      <c r="Y112" s="3141"/>
      <c r="Z112" s="3143"/>
      <c r="AA112" s="3144"/>
      <c r="AB112" s="3145"/>
      <c r="AC112" s="3146"/>
      <c r="AD112" s="3147"/>
      <c r="AE112" s="3148"/>
      <c r="AF112" s="3149"/>
      <c r="AG112" s="2109"/>
      <c r="AH112" s="3150"/>
      <c r="AI112" s="117"/>
      <c r="AJ112" s="3151"/>
      <c r="AK112" s="3152"/>
      <c r="AL112" s="3153"/>
      <c r="AM112" s="3154"/>
      <c r="AN112" s="119"/>
      <c r="AO112" s="1180"/>
      <c r="AP112" s="115" t="s">
        <v>16</v>
      </c>
      <c r="AQ112" s="3141"/>
      <c r="AR112" s="3142"/>
      <c r="AS112" s="3141"/>
      <c r="AT112" s="3143"/>
      <c r="AU112" s="3144"/>
      <c r="AV112" s="3145"/>
      <c r="AW112" s="3146"/>
      <c r="AX112" s="3147"/>
      <c r="AY112" s="3148"/>
      <c r="AZ112" s="3149"/>
      <c r="BA112" s="2109"/>
      <c r="BB112" s="3150"/>
      <c r="BC112" s="117"/>
      <c r="BD112" s="3151"/>
      <c r="BE112" s="3152"/>
      <c r="BF112" s="3153"/>
      <c r="BG112" s="3154"/>
      <c r="BH112" s="119"/>
      <c r="BK112" s="3">
        <v>1</v>
      </c>
    </row>
    <row r="113" spans="2:63" ht="27" customHeight="1">
      <c r="B113" s="115" t="s">
        <v>16</v>
      </c>
      <c r="C113" s="3141"/>
      <c r="D113" s="3142"/>
      <c r="E113" s="3141"/>
      <c r="F113" s="3143"/>
      <c r="G113" s="3144"/>
      <c r="H113" s="3145"/>
      <c r="I113" s="3146"/>
      <c r="J113" s="3147"/>
      <c r="K113" s="3148"/>
      <c r="L113" s="3149"/>
      <c r="M113" s="2109"/>
      <c r="N113" s="3150"/>
      <c r="O113" s="117"/>
      <c r="P113" s="3151"/>
      <c r="Q113" s="3152"/>
      <c r="R113" s="3153"/>
      <c r="S113" s="3154"/>
      <c r="T113" s="119"/>
      <c r="U113" s="1180"/>
      <c r="V113" s="115" t="s">
        <v>16</v>
      </c>
      <c r="W113" s="3141"/>
      <c r="X113" s="3142"/>
      <c r="Y113" s="3141"/>
      <c r="Z113" s="3143"/>
      <c r="AA113" s="3144"/>
      <c r="AB113" s="3145"/>
      <c r="AC113" s="3146"/>
      <c r="AD113" s="3147"/>
      <c r="AE113" s="3148"/>
      <c r="AF113" s="3149"/>
      <c r="AG113" s="2109"/>
      <c r="AH113" s="3150"/>
      <c r="AI113" s="117"/>
      <c r="AJ113" s="3151"/>
      <c r="AK113" s="3152"/>
      <c r="AL113" s="3153"/>
      <c r="AM113" s="3154"/>
      <c r="AN113" s="119"/>
      <c r="AO113" s="1180"/>
      <c r="AP113" s="115" t="s">
        <v>16</v>
      </c>
      <c r="AQ113" s="3141"/>
      <c r="AR113" s="3142"/>
      <c r="AS113" s="3141"/>
      <c r="AT113" s="3143"/>
      <c r="AU113" s="3144"/>
      <c r="AV113" s="3145"/>
      <c r="AW113" s="3146"/>
      <c r="AX113" s="3147"/>
      <c r="AY113" s="3148"/>
      <c r="AZ113" s="3149"/>
      <c r="BA113" s="2109"/>
      <c r="BB113" s="3150"/>
      <c r="BC113" s="117"/>
      <c r="BD113" s="3151"/>
      <c r="BE113" s="3152"/>
      <c r="BF113" s="3153"/>
      <c r="BG113" s="3154"/>
      <c r="BH113" s="119"/>
      <c r="BK113" s="3">
        <v>1</v>
      </c>
    </row>
    <row r="114" spans="2:63" ht="27" customHeight="1">
      <c r="B114" s="115" t="s">
        <v>16</v>
      </c>
      <c r="C114" s="3141"/>
      <c r="D114" s="3142"/>
      <c r="E114" s="3141"/>
      <c r="F114" s="3143"/>
      <c r="G114" s="3144"/>
      <c r="H114" s="3145"/>
      <c r="I114" s="3146"/>
      <c r="J114" s="3147"/>
      <c r="K114" s="3148"/>
      <c r="L114" s="3149"/>
      <c r="M114" s="2109"/>
      <c r="N114" s="3150"/>
      <c r="O114" s="117"/>
      <c r="P114" s="3151"/>
      <c r="Q114" s="3152"/>
      <c r="R114" s="3153"/>
      <c r="S114" s="3154"/>
      <c r="T114" s="119"/>
      <c r="U114" s="1180"/>
      <c r="V114" s="115" t="s">
        <v>16</v>
      </c>
      <c r="W114" s="3141"/>
      <c r="X114" s="3142"/>
      <c r="Y114" s="3141"/>
      <c r="Z114" s="3143"/>
      <c r="AA114" s="3144"/>
      <c r="AB114" s="3145"/>
      <c r="AC114" s="3146"/>
      <c r="AD114" s="3147"/>
      <c r="AE114" s="3148"/>
      <c r="AF114" s="3149"/>
      <c r="AG114" s="2109"/>
      <c r="AH114" s="3150"/>
      <c r="AI114" s="117"/>
      <c r="AJ114" s="3151"/>
      <c r="AK114" s="3152"/>
      <c r="AL114" s="3153"/>
      <c r="AM114" s="3154"/>
      <c r="AN114" s="119"/>
      <c r="AO114" s="1180"/>
      <c r="AP114" s="115" t="s">
        <v>16</v>
      </c>
      <c r="AQ114" s="3141"/>
      <c r="AR114" s="3142"/>
      <c r="AS114" s="3141"/>
      <c r="AT114" s="3143"/>
      <c r="AU114" s="3144"/>
      <c r="AV114" s="3145"/>
      <c r="AW114" s="3146"/>
      <c r="AX114" s="3147"/>
      <c r="AY114" s="3148"/>
      <c r="AZ114" s="3149"/>
      <c r="BA114" s="2109"/>
      <c r="BB114" s="3150"/>
      <c r="BC114" s="117"/>
      <c r="BD114" s="3151"/>
      <c r="BE114" s="3152"/>
      <c r="BF114" s="3153"/>
      <c r="BG114" s="3154"/>
      <c r="BH114" s="119"/>
      <c r="BK114" s="3">
        <v>1</v>
      </c>
    </row>
    <row r="115" spans="2:63" ht="27" customHeight="1">
      <c r="B115" s="115" t="s">
        <v>16</v>
      </c>
      <c r="C115" s="3141"/>
      <c r="D115" s="3142"/>
      <c r="E115" s="3141"/>
      <c r="F115" s="3143"/>
      <c r="G115" s="3144"/>
      <c r="H115" s="3145"/>
      <c r="I115" s="3146"/>
      <c r="J115" s="3147"/>
      <c r="K115" s="3148"/>
      <c r="L115" s="3149"/>
      <c r="M115" s="2109"/>
      <c r="N115" s="3150"/>
      <c r="O115" s="117"/>
      <c r="P115" s="3151"/>
      <c r="Q115" s="3152"/>
      <c r="R115" s="3153"/>
      <c r="S115" s="3154"/>
      <c r="T115" s="119"/>
      <c r="U115" s="1180"/>
      <c r="V115" s="115" t="s">
        <v>16</v>
      </c>
      <c r="W115" s="3141"/>
      <c r="X115" s="3142"/>
      <c r="Y115" s="3141"/>
      <c r="Z115" s="3143"/>
      <c r="AA115" s="3144"/>
      <c r="AB115" s="3145"/>
      <c r="AC115" s="3146"/>
      <c r="AD115" s="3147"/>
      <c r="AE115" s="3148"/>
      <c r="AF115" s="3149"/>
      <c r="AG115" s="2109"/>
      <c r="AH115" s="3150"/>
      <c r="AI115" s="117"/>
      <c r="AJ115" s="3151"/>
      <c r="AK115" s="3152"/>
      <c r="AL115" s="3153"/>
      <c r="AM115" s="3154"/>
      <c r="AN115" s="119"/>
      <c r="AO115" s="1180"/>
      <c r="AP115" s="115" t="s">
        <v>16</v>
      </c>
      <c r="AQ115" s="3141"/>
      <c r="AR115" s="3142"/>
      <c r="AS115" s="3141"/>
      <c r="AT115" s="3143"/>
      <c r="AU115" s="3144"/>
      <c r="AV115" s="3145"/>
      <c r="AW115" s="3146"/>
      <c r="AX115" s="3147"/>
      <c r="AY115" s="3148"/>
      <c r="AZ115" s="3149"/>
      <c r="BA115" s="2109"/>
      <c r="BB115" s="3150"/>
      <c r="BC115" s="117"/>
      <c r="BD115" s="3151"/>
      <c r="BE115" s="3152"/>
      <c r="BF115" s="3153"/>
      <c r="BG115" s="3154"/>
      <c r="BH115" s="119"/>
      <c r="BK115" s="3">
        <v>1</v>
      </c>
    </row>
    <row r="116" spans="2:63" ht="27" customHeight="1">
      <c r="B116" s="115" t="s">
        <v>16</v>
      </c>
      <c r="C116" s="3141"/>
      <c r="D116" s="3142"/>
      <c r="E116" s="3141"/>
      <c r="F116" s="3143"/>
      <c r="G116" s="3144"/>
      <c r="H116" s="3145"/>
      <c r="I116" s="3146"/>
      <c r="J116" s="3147"/>
      <c r="K116" s="3148"/>
      <c r="L116" s="3149"/>
      <c r="M116" s="2109"/>
      <c r="N116" s="3150"/>
      <c r="O116" s="117"/>
      <c r="P116" s="3151"/>
      <c r="Q116" s="3152"/>
      <c r="R116" s="3153"/>
      <c r="S116" s="3154"/>
      <c r="T116" s="119"/>
      <c r="U116" s="1180"/>
      <c r="V116" s="115" t="s">
        <v>16</v>
      </c>
      <c r="W116" s="3141"/>
      <c r="X116" s="3142"/>
      <c r="Y116" s="3141"/>
      <c r="Z116" s="3143"/>
      <c r="AA116" s="3144"/>
      <c r="AB116" s="3145"/>
      <c r="AC116" s="3146"/>
      <c r="AD116" s="3147"/>
      <c r="AE116" s="3148"/>
      <c r="AF116" s="3149"/>
      <c r="AG116" s="2109"/>
      <c r="AH116" s="3150"/>
      <c r="AI116" s="117"/>
      <c r="AJ116" s="3151"/>
      <c r="AK116" s="3152"/>
      <c r="AL116" s="3153"/>
      <c r="AM116" s="3154"/>
      <c r="AN116" s="119"/>
      <c r="AO116" s="1180"/>
      <c r="AP116" s="115" t="s">
        <v>16</v>
      </c>
      <c r="AQ116" s="3141"/>
      <c r="AR116" s="3142"/>
      <c r="AS116" s="3141"/>
      <c r="AT116" s="3143"/>
      <c r="AU116" s="3144"/>
      <c r="AV116" s="3145"/>
      <c r="AW116" s="3146"/>
      <c r="AX116" s="3147"/>
      <c r="AY116" s="3148"/>
      <c r="AZ116" s="3149"/>
      <c r="BA116" s="2109"/>
      <c r="BB116" s="3150"/>
      <c r="BC116" s="117"/>
      <c r="BD116" s="3151"/>
      <c r="BE116" s="3152"/>
      <c r="BF116" s="3153"/>
      <c r="BG116" s="3154"/>
      <c r="BH116" s="119"/>
      <c r="BK116" s="3">
        <v>1</v>
      </c>
    </row>
    <row r="117" spans="2:63" ht="27" customHeight="1">
      <c r="B117" s="115" t="s">
        <v>16</v>
      </c>
      <c r="C117" s="3141"/>
      <c r="D117" s="3142"/>
      <c r="E117" s="3141"/>
      <c r="F117" s="3143"/>
      <c r="G117" s="3144"/>
      <c r="H117" s="3145"/>
      <c r="I117" s="3146"/>
      <c r="J117" s="3147"/>
      <c r="K117" s="3148"/>
      <c r="L117" s="3149"/>
      <c r="M117" s="2109"/>
      <c r="N117" s="3150"/>
      <c r="O117" s="117"/>
      <c r="P117" s="3151"/>
      <c r="Q117" s="3152"/>
      <c r="R117" s="3153"/>
      <c r="S117" s="3154"/>
      <c r="T117" s="119"/>
      <c r="U117" s="1180"/>
      <c r="V117" s="115" t="s">
        <v>16</v>
      </c>
      <c r="W117" s="3141"/>
      <c r="X117" s="3142"/>
      <c r="Y117" s="3141"/>
      <c r="Z117" s="3143"/>
      <c r="AA117" s="3144"/>
      <c r="AB117" s="3145"/>
      <c r="AC117" s="3146"/>
      <c r="AD117" s="3147"/>
      <c r="AE117" s="3148"/>
      <c r="AF117" s="3149"/>
      <c r="AG117" s="2109"/>
      <c r="AH117" s="3150"/>
      <c r="AI117" s="117"/>
      <c r="AJ117" s="3151"/>
      <c r="AK117" s="3152"/>
      <c r="AL117" s="3153"/>
      <c r="AM117" s="3154"/>
      <c r="AN117" s="119"/>
      <c r="AO117" s="1180"/>
      <c r="AP117" s="115" t="s">
        <v>16</v>
      </c>
      <c r="AQ117" s="3141"/>
      <c r="AR117" s="3142"/>
      <c r="AS117" s="3141"/>
      <c r="AT117" s="3143"/>
      <c r="AU117" s="3144"/>
      <c r="AV117" s="3145"/>
      <c r="AW117" s="3146"/>
      <c r="AX117" s="3147"/>
      <c r="AY117" s="3148"/>
      <c r="AZ117" s="3149"/>
      <c r="BA117" s="2109"/>
      <c r="BB117" s="3150"/>
      <c r="BC117" s="117"/>
      <c r="BD117" s="3151"/>
      <c r="BE117" s="3152"/>
      <c r="BF117" s="3153"/>
      <c r="BG117" s="3154"/>
      <c r="BH117" s="119"/>
      <c r="BK117" s="3">
        <v>1</v>
      </c>
    </row>
    <row r="118" spans="2:63" ht="27" customHeight="1">
      <c r="B118" s="115" t="s">
        <v>16</v>
      </c>
      <c r="C118" s="3141"/>
      <c r="D118" s="3142"/>
      <c r="E118" s="3141"/>
      <c r="F118" s="3143"/>
      <c r="G118" s="3144"/>
      <c r="H118" s="3145"/>
      <c r="I118" s="3146"/>
      <c r="J118" s="3147"/>
      <c r="K118" s="3148"/>
      <c r="L118" s="3149"/>
      <c r="M118" s="2109"/>
      <c r="N118" s="3150"/>
      <c r="O118" s="117"/>
      <c r="P118" s="3151"/>
      <c r="Q118" s="3152"/>
      <c r="R118" s="3153"/>
      <c r="S118" s="3154"/>
      <c r="T118" s="119"/>
      <c r="U118" s="1180"/>
      <c r="V118" s="115" t="s">
        <v>16</v>
      </c>
      <c r="W118" s="3141"/>
      <c r="X118" s="3142"/>
      <c r="Y118" s="3141"/>
      <c r="Z118" s="3143"/>
      <c r="AA118" s="3144"/>
      <c r="AB118" s="3145"/>
      <c r="AC118" s="3146"/>
      <c r="AD118" s="3147"/>
      <c r="AE118" s="3148"/>
      <c r="AF118" s="3149"/>
      <c r="AG118" s="2109"/>
      <c r="AH118" s="3150"/>
      <c r="AI118" s="117"/>
      <c r="AJ118" s="3151"/>
      <c r="AK118" s="3152"/>
      <c r="AL118" s="3153"/>
      <c r="AM118" s="3154"/>
      <c r="AN118" s="119"/>
      <c r="AO118" s="1180"/>
      <c r="AP118" s="115" t="s">
        <v>16</v>
      </c>
      <c r="AQ118" s="3141"/>
      <c r="AR118" s="3142"/>
      <c r="AS118" s="3141"/>
      <c r="AT118" s="3143"/>
      <c r="AU118" s="3144"/>
      <c r="AV118" s="3145"/>
      <c r="AW118" s="3146"/>
      <c r="AX118" s="3147"/>
      <c r="AY118" s="3148"/>
      <c r="AZ118" s="3149"/>
      <c r="BA118" s="2109"/>
      <c r="BB118" s="3150"/>
      <c r="BC118" s="117"/>
      <c r="BD118" s="3151"/>
      <c r="BE118" s="3152"/>
      <c r="BF118" s="3153"/>
      <c r="BG118" s="3154"/>
      <c r="BH118" s="119"/>
      <c r="BK118" s="3">
        <v>1</v>
      </c>
    </row>
    <row r="119" spans="2:63" ht="27" customHeight="1">
      <c r="B119" s="115" t="s">
        <v>16</v>
      </c>
      <c r="C119" s="3141"/>
      <c r="D119" s="3142"/>
      <c r="E119" s="3141"/>
      <c r="F119" s="3143"/>
      <c r="G119" s="3144"/>
      <c r="H119" s="3145"/>
      <c r="I119" s="3146"/>
      <c r="J119" s="3147"/>
      <c r="K119" s="3148"/>
      <c r="L119" s="3149"/>
      <c r="M119" s="2109"/>
      <c r="N119" s="3150"/>
      <c r="O119" s="117"/>
      <c r="P119" s="3151"/>
      <c r="Q119" s="3152"/>
      <c r="R119" s="3153"/>
      <c r="S119" s="3154"/>
      <c r="T119" s="119"/>
      <c r="U119" s="1180"/>
      <c r="V119" s="115" t="s">
        <v>16</v>
      </c>
      <c r="W119" s="3141"/>
      <c r="X119" s="3142"/>
      <c r="Y119" s="3141"/>
      <c r="Z119" s="3143"/>
      <c r="AA119" s="3144"/>
      <c r="AB119" s="3145"/>
      <c r="AC119" s="3146"/>
      <c r="AD119" s="3147"/>
      <c r="AE119" s="3148"/>
      <c r="AF119" s="3149"/>
      <c r="AG119" s="2109"/>
      <c r="AH119" s="3150"/>
      <c r="AI119" s="117"/>
      <c r="AJ119" s="3151"/>
      <c r="AK119" s="3152"/>
      <c r="AL119" s="3153"/>
      <c r="AM119" s="3154"/>
      <c r="AN119" s="119"/>
      <c r="AO119" s="1180"/>
      <c r="AP119" s="115" t="s">
        <v>16</v>
      </c>
      <c r="AQ119" s="3141"/>
      <c r="AR119" s="3142"/>
      <c r="AS119" s="3141"/>
      <c r="AT119" s="3143"/>
      <c r="AU119" s="3144"/>
      <c r="AV119" s="3145"/>
      <c r="AW119" s="3146"/>
      <c r="AX119" s="3147"/>
      <c r="AY119" s="3148"/>
      <c r="AZ119" s="3149"/>
      <c r="BA119" s="2109"/>
      <c r="BB119" s="3150"/>
      <c r="BC119" s="117"/>
      <c r="BD119" s="3151"/>
      <c r="BE119" s="3152"/>
      <c r="BF119" s="3153"/>
      <c r="BG119" s="3154"/>
      <c r="BH119" s="119"/>
      <c r="BK119" s="3">
        <v>1</v>
      </c>
    </row>
    <row r="120" spans="2:63" ht="27" customHeight="1">
      <c r="B120" s="115" t="s">
        <v>16</v>
      </c>
      <c r="C120" s="3141"/>
      <c r="D120" s="3142"/>
      <c r="E120" s="3141"/>
      <c r="F120" s="3143"/>
      <c r="G120" s="3144"/>
      <c r="H120" s="3145"/>
      <c r="I120" s="3146"/>
      <c r="J120" s="3147"/>
      <c r="K120" s="3148"/>
      <c r="L120" s="3149"/>
      <c r="M120" s="2109"/>
      <c r="N120" s="3150"/>
      <c r="O120" s="117"/>
      <c r="P120" s="3151"/>
      <c r="Q120" s="3152"/>
      <c r="R120" s="3153"/>
      <c r="S120" s="3154"/>
      <c r="T120" s="119"/>
      <c r="U120" s="1180"/>
      <c r="V120" s="115" t="s">
        <v>16</v>
      </c>
      <c r="W120" s="3141"/>
      <c r="X120" s="3142"/>
      <c r="Y120" s="3141"/>
      <c r="Z120" s="3143"/>
      <c r="AA120" s="3144"/>
      <c r="AB120" s="3145"/>
      <c r="AC120" s="3146"/>
      <c r="AD120" s="3147"/>
      <c r="AE120" s="3148"/>
      <c r="AF120" s="3149"/>
      <c r="AG120" s="2109"/>
      <c r="AH120" s="3150"/>
      <c r="AI120" s="117"/>
      <c r="AJ120" s="3151"/>
      <c r="AK120" s="3152"/>
      <c r="AL120" s="3153"/>
      <c r="AM120" s="3154"/>
      <c r="AN120" s="119"/>
      <c r="AO120" s="1180"/>
      <c r="AP120" s="115" t="s">
        <v>16</v>
      </c>
      <c r="AQ120" s="3141"/>
      <c r="AR120" s="3142"/>
      <c r="AS120" s="3141"/>
      <c r="AT120" s="3143"/>
      <c r="AU120" s="3144"/>
      <c r="AV120" s="3145"/>
      <c r="AW120" s="3146"/>
      <c r="AX120" s="3147"/>
      <c r="AY120" s="3148"/>
      <c r="AZ120" s="3149"/>
      <c r="BA120" s="2109"/>
      <c r="BB120" s="3150"/>
      <c r="BC120" s="117"/>
      <c r="BD120" s="3151"/>
      <c r="BE120" s="3152"/>
      <c r="BF120" s="3153"/>
      <c r="BG120" s="3154"/>
      <c r="BH120" s="119"/>
      <c r="BK120" s="3">
        <v>1</v>
      </c>
    </row>
    <row r="121" spans="2:63" ht="27" customHeight="1">
      <c r="B121" s="115" t="s">
        <v>16</v>
      </c>
      <c r="C121" s="3141"/>
      <c r="D121" s="3142"/>
      <c r="E121" s="3141"/>
      <c r="F121" s="3143"/>
      <c r="G121" s="3144"/>
      <c r="H121" s="3145"/>
      <c r="I121" s="3146"/>
      <c r="J121" s="3147"/>
      <c r="K121" s="3148"/>
      <c r="L121" s="3149"/>
      <c r="M121" s="2109"/>
      <c r="N121" s="3150"/>
      <c r="O121" s="117"/>
      <c r="P121" s="3151"/>
      <c r="Q121" s="3152"/>
      <c r="R121" s="3153"/>
      <c r="S121" s="3154"/>
      <c r="T121" s="119"/>
      <c r="U121" s="1180"/>
      <c r="V121" s="115" t="s">
        <v>16</v>
      </c>
      <c r="W121" s="3141"/>
      <c r="X121" s="3142"/>
      <c r="Y121" s="3141"/>
      <c r="Z121" s="3143"/>
      <c r="AA121" s="3144"/>
      <c r="AB121" s="3145"/>
      <c r="AC121" s="3146"/>
      <c r="AD121" s="3147"/>
      <c r="AE121" s="3148"/>
      <c r="AF121" s="3149"/>
      <c r="AG121" s="2109"/>
      <c r="AH121" s="3150"/>
      <c r="AI121" s="117"/>
      <c r="AJ121" s="3151"/>
      <c r="AK121" s="3152"/>
      <c r="AL121" s="3153"/>
      <c r="AM121" s="3154"/>
      <c r="AN121" s="119"/>
      <c r="AP121" s="115" t="s">
        <v>16</v>
      </c>
      <c r="AQ121" s="3141"/>
      <c r="AR121" s="3142"/>
      <c r="AS121" s="3141"/>
      <c r="AT121" s="3143"/>
      <c r="AU121" s="3144"/>
      <c r="AV121" s="3145"/>
      <c r="AW121" s="3146"/>
      <c r="AX121" s="3147"/>
      <c r="AY121" s="3148"/>
      <c r="AZ121" s="3149"/>
      <c r="BA121" s="2109"/>
      <c r="BB121" s="3150"/>
      <c r="BC121" s="117"/>
      <c r="BD121" s="3151"/>
      <c r="BE121" s="3152"/>
      <c r="BF121" s="3153"/>
      <c r="BG121" s="3154"/>
      <c r="BH121" s="119"/>
      <c r="BK121" s="3">
        <v>1</v>
      </c>
    </row>
    <row r="122" spans="2:63" ht="27" customHeight="1">
      <c r="B122" s="115" t="s">
        <v>16</v>
      </c>
      <c r="C122" s="3141"/>
      <c r="D122" s="3142"/>
      <c r="E122" s="3141"/>
      <c r="F122" s="3143"/>
      <c r="G122" s="3144"/>
      <c r="H122" s="3145"/>
      <c r="I122" s="3146"/>
      <c r="J122" s="3147"/>
      <c r="K122" s="3148"/>
      <c r="L122" s="3149"/>
      <c r="M122" s="2109"/>
      <c r="N122" s="3150"/>
      <c r="O122" s="117"/>
      <c r="P122" s="3151"/>
      <c r="Q122" s="3152"/>
      <c r="R122" s="3153"/>
      <c r="S122" s="3154"/>
      <c r="T122" s="119"/>
      <c r="U122" s="1180"/>
      <c r="V122" s="115" t="s">
        <v>16</v>
      </c>
      <c r="W122" s="3141"/>
      <c r="X122" s="3142"/>
      <c r="Y122" s="3141"/>
      <c r="Z122" s="3143"/>
      <c r="AA122" s="3144"/>
      <c r="AB122" s="3145"/>
      <c r="AC122" s="3146"/>
      <c r="AD122" s="3147"/>
      <c r="AE122" s="3148"/>
      <c r="AF122" s="3149"/>
      <c r="AG122" s="2109"/>
      <c r="AH122" s="3150"/>
      <c r="AI122" s="117"/>
      <c r="AJ122" s="3151"/>
      <c r="AK122" s="3152"/>
      <c r="AL122" s="3153"/>
      <c r="AM122" s="3154"/>
      <c r="AN122" s="119"/>
      <c r="AP122" s="115" t="s">
        <v>16</v>
      </c>
      <c r="AQ122" s="3141"/>
      <c r="AR122" s="3142"/>
      <c r="AS122" s="3141"/>
      <c r="AT122" s="3143"/>
      <c r="AU122" s="3144"/>
      <c r="AV122" s="3145"/>
      <c r="AW122" s="3146"/>
      <c r="AX122" s="3147"/>
      <c r="AY122" s="3148"/>
      <c r="AZ122" s="3149"/>
      <c r="BA122" s="2109"/>
      <c r="BB122" s="3150"/>
      <c r="BC122" s="117"/>
      <c r="BD122" s="3151"/>
      <c r="BE122" s="3152"/>
      <c r="BF122" s="3153"/>
      <c r="BG122" s="3154"/>
      <c r="BH122" s="119"/>
      <c r="BK122" s="3">
        <v>1</v>
      </c>
    </row>
    <row r="123" spans="2:63" ht="27" customHeight="1">
      <c r="B123" s="115" t="s">
        <v>16</v>
      </c>
      <c r="C123" s="3141"/>
      <c r="D123" s="3142"/>
      <c r="E123" s="3141"/>
      <c r="F123" s="3143"/>
      <c r="G123" s="3144"/>
      <c r="H123" s="3145"/>
      <c r="I123" s="3146"/>
      <c r="J123" s="3147"/>
      <c r="K123" s="3148"/>
      <c r="L123" s="3149"/>
      <c r="M123" s="2109"/>
      <c r="N123" s="3150"/>
      <c r="O123" s="117"/>
      <c r="P123" s="3151"/>
      <c r="Q123" s="3152"/>
      <c r="R123" s="3153"/>
      <c r="S123" s="3154"/>
      <c r="T123" s="119"/>
      <c r="U123" s="1180"/>
      <c r="V123" s="115" t="s">
        <v>16</v>
      </c>
      <c r="W123" s="3141"/>
      <c r="X123" s="3142"/>
      <c r="Y123" s="3141"/>
      <c r="Z123" s="3143"/>
      <c r="AA123" s="3144"/>
      <c r="AB123" s="3145"/>
      <c r="AC123" s="3146"/>
      <c r="AD123" s="3147"/>
      <c r="AE123" s="3148"/>
      <c r="AF123" s="3149"/>
      <c r="AG123" s="2109"/>
      <c r="AH123" s="3150"/>
      <c r="AI123" s="117"/>
      <c r="AJ123" s="3151"/>
      <c r="AK123" s="3152"/>
      <c r="AL123" s="3153"/>
      <c r="AM123" s="3154"/>
      <c r="AN123" s="119"/>
      <c r="AP123" s="115" t="s">
        <v>16</v>
      </c>
      <c r="AQ123" s="3141"/>
      <c r="AR123" s="3142"/>
      <c r="AS123" s="3141"/>
      <c r="AT123" s="3143"/>
      <c r="AU123" s="3144"/>
      <c r="AV123" s="3145"/>
      <c r="AW123" s="3146"/>
      <c r="AX123" s="3147"/>
      <c r="AY123" s="3148"/>
      <c r="AZ123" s="3149"/>
      <c r="BA123" s="2109"/>
      <c r="BB123" s="3150"/>
      <c r="BC123" s="117"/>
      <c r="BD123" s="3151"/>
      <c r="BE123" s="3152"/>
      <c r="BF123" s="3153"/>
      <c r="BG123" s="3154"/>
      <c r="BH123" s="119"/>
      <c r="BK123" s="3">
        <v>1</v>
      </c>
    </row>
    <row r="124" spans="2:63" ht="27" customHeight="1">
      <c r="B124" s="115" t="s">
        <v>16</v>
      </c>
      <c r="C124" s="3141"/>
      <c r="D124" s="3142"/>
      <c r="E124" s="3141"/>
      <c r="F124" s="3143"/>
      <c r="G124" s="3144"/>
      <c r="H124" s="3145"/>
      <c r="I124" s="3146"/>
      <c r="J124" s="3147"/>
      <c r="K124" s="3148"/>
      <c r="L124" s="3149"/>
      <c r="M124" s="2109"/>
      <c r="N124" s="3150"/>
      <c r="O124" s="117"/>
      <c r="P124" s="3151"/>
      <c r="Q124" s="3152"/>
      <c r="R124" s="3153"/>
      <c r="S124" s="3154"/>
      <c r="T124" s="119"/>
      <c r="U124" s="1180"/>
      <c r="V124" s="115" t="s">
        <v>16</v>
      </c>
      <c r="W124" s="3141"/>
      <c r="X124" s="3142"/>
      <c r="Y124" s="3141"/>
      <c r="Z124" s="3143"/>
      <c r="AA124" s="3144"/>
      <c r="AB124" s="3145"/>
      <c r="AC124" s="3146"/>
      <c r="AD124" s="3147"/>
      <c r="AE124" s="3148"/>
      <c r="AF124" s="3149"/>
      <c r="AG124" s="2109"/>
      <c r="AH124" s="3150"/>
      <c r="AI124" s="117"/>
      <c r="AJ124" s="3151"/>
      <c r="AK124" s="3152"/>
      <c r="AL124" s="3153"/>
      <c r="AM124" s="3154"/>
      <c r="AN124" s="119"/>
      <c r="AO124" s="1180"/>
      <c r="AP124" s="115" t="s">
        <v>16</v>
      </c>
      <c r="AQ124" s="3141"/>
      <c r="AR124" s="3142"/>
      <c r="AS124" s="3141"/>
      <c r="AT124" s="3143"/>
      <c r="AU124" s="3144"/>
      <c r="AV124" s="3145"/>
      <c r="AW124" s="3146"/>
      <c r="AX124" s="3147"/>
      <c r="AY124" s="3148"/>
      <c r="AZ124" s="3149"/>
      <c r="BA124" s="2109"/>
      <c r="BB124" s="3150"/>
      <c r="BC124" s="117"/>
      <c r="BD124" s="3151"/>
      <c r="BE124" s="3152"/>
      <c r="BF124" s="3153"/>
      <c r="BG124" s="3154"/>
      <c r="BH124" s="119"/>
      <c r="BK124" s="3">
        <v>1</v>
      </c>
    </row>
    <row r="125" spans="2:63" ht="27" customHeight="1">
      <c r="B125" s="115" t="s">
        <v>16</v>
      </c>
      <c r="C125" s="3141"/>
      <c r="D125" s="3142"/>
      <c r="E125" s="3141"/>
      <c r="F125" s="3143"/>
      <c r="G125" s="3144"/>
      <c r="H125" s="3145"/>
      <c r="I125" s="3146"/>
      <c r="J125" s="3147"/>
      <c r="K125" s="3148"/>
      <c r="L125" s="3149"/>
      <c r="M125" s="2109"/>
      <c r="N125" s="3150"/>
      <c r="O125" s="117"/>
      <c r="P125" s="3151"/>
      <c r="Q125" s="3152"/>
      <c r="R125" s="3153"/>
      <c r="S125" s="3154"/>
      <c r="T125" s="119"/>
      <c r="U125" s="1180"/>
      <c r="V125" s="115" t="s">
        <v>16</v>
      </c>
      <c r="W125" s="3141"/>
      <c r="X125" s="3142"/>
      <c r="Y125" s="3141"/>
      <c r="Z125" s="3143"/>
      <c r="AA125" s="3144"/>
      <c r="AB125" s="3145"/>
      <c r="AC125" s="3146"/>
      <c r="AD125" s="3147"/>
      <c r="AE125" s="3148"/>
      <c r="AF125" s="3149"/>
      <c r="AG125" s="2109"/>
      <c r="AH125" s="3150"/>
      <c r="AI125" s="117"/>
      <c r="AJ125" s="3151"/>
      <c r="AK125" s="3152"/>
      <c r="AL125" s="3153"/>
      <c r="AM125" s="3154"/>
      <c r="AN125" s="119"/>
      <c r="AO125" s="1180"/>
      <c r="AP125" s="115" t="s">
        <v>16</v>
      </c>
      <c r="AQ125" s="3141"/>
      <c r="AR125" s="3142"/>
      <c r="AS125" s="3141"/>
      <c r="AT125" s="3143"/>
      <c r="AU125" s="3144"/>
      <c r="AV125" s="3145"/>
      <c r="AW125" s="3146"/>
      <c r="AX125" s="3147"/>
      <c r="AY125" s="3148"/>
      <c r="AZ125" s="3149"/>
      <c r="BA125" s="2109"/>
      <c r="BB125" s="3150"/>
      <c r="BC125" s="117"/>
      <c r="BD125" s="3151"/>
      <c r="BE125" s="3152"/>
      <c r="BF125" s="3153"/>
      <c r="BG125" s="3154"/>
      <c r="BH125" s="119"/>
      <c r="BK125" s="3">
        <v>1</v>
      </c>
    </row>
    <row r="126" spans="2:63" ht="27" customHeight="1">
      <c r="B126" s="115" t="s">
        <v>16</v>
      </c>
      <c r="C126" s="3141"/>
      <c r="D126" s="3142"/>
      <c r="E126" s="3141"/>
      <c r="F126" s="3143"/>
      <c r="G126" s="3144"/>
      <c r="H126" s="3145"/>
      <c r="I126" s="3146"/>
      <c r="J126" s="3147"/>
      <c r="K126" s="3148"/>
      <c r="L126" s="3149"/>
      <c r="M126" s="2109"/>
      <c r="N126" s="3150"/>
      <c r="O126" s="117"/>
      <c r="P126" s="3151"/>
      <c r="Q126" s="3152"/>
      <c r="R126" s="3153"/>
      <c r="S126" s="3154"/>
      <c r="T126" s="119"/>
      <c r="U126" s="1180"/>
      <c r="V126" s="115" t="s">
        <v>16</v>
      </c>
      <c r="W126" s="3141"/>
      <c r="X126" s="3142"/>
      <c r="Y126" s="3141"/>
      <c r="Z126" s="3143"/>
      <c r="AA126" s="3144"/>
      <c r="AB126" s="3145"/>
      <c r="AC126" s="3146"/>
      <c r="AD126" s="3147"/>
      <c r="AE126" s="3148"/>
      <c r="AF126" s="3149"/>
      <c r="AG126" s="2109"/>
      <c r="AH126" s="3150"/>
      <c r="AI126" s="117"/>
      <c r="AJ126" s="3151"/>
      <c r="AK126" s="3152"/>
      <c r="AL126" s="3153"/>
      <c r="AM126" s="3154"/>
      <c r="AN126" s="119"/>
      <c r="AO126" s="1180"/>
      <c r="AP126" s="115" t="s">
        <v>16</v>
      </c>
      <c r="AQ126" s="3141"/>
      <c r="AR126" s="3142"/>
      <c r="AS126" s="3141"/>
      <c r="AT126" s="3143"/>
      <c r="AU126" s="3144"/>
      <c r="AV126" s="3145"/>
      <c r="AW126" s="3146"/>
      <c r="AX126" s="3147"/>
      <c r="AY126" s="3148"/>
      <c r="AZ126" s="3149"/>
      <c r="BA126" s="2109"/>
      <c r="BB126" s="3150"/>
      <c r="BC126" s="117"/>
      <c r="BD126" s="3151"/>
      <c r="BE126" s="3152"/>
      <c r="BF126" s="3153"/>
      <c r="BG126" s="3154"/>
      <c r="BH126" s="119"/>
      <c r="BK126" s="3">
        <v>1</v>
      </c>
    </row>
    <row r="127" spans="2:63" ht="27" customHeight="1">
      <c r="B127" s="115" t="s">
        <v>16</v>
      </c>
      <c r="C127" s="3141"/>
      <c r="D127" s="3142"/>
      <c r="E127" s="3141"/>
      <c r="F127" s="3143"/>
      <c r="G127" s="3144"/>
      <c r="H127" s="3145"/>
      <c r="I127" s="3146"/>
      <c r="J127" s="3147"/>
      <c r="K127" s="3148"/>
      <c r="L127" s="3149"/>
      <c r="M127" s="2109"/>
      <c r="N127" s="3150"/>
      <c r="O127" s="117"/>
      <c r="P127" s="3151"/>
      <c r="Q127" s="3152"/>
      <c r="R127" s="3153"/>
      <c r="S127" s="3154"/>
      <c r="T127" s="119"/>
      <c r="U127" s="1180"/>
      <c r="V127" s="115" t="s">
        <v>16</v>
      </c>
      <c r="W127" s="3141"/>
      <c r="X127" s="3142"/>
      <c r="Y127" s="3141"/>
      <c r="Z127" s="3143"/>
      <c r="AA127" s="3144"/>
      <c r="AB127" s="3145"/>
      <c r="AC127" s="3146"/>
      <c r="AD127" s="3147"/>
      <c r="AE127" s="3148"/>
      <c r="AF127" s="3149"/>
      <c r="AG127" s="2109"/>
      <c r="AH127" s="3150"/>
      <c r="AI127" s="117"/>
      <c r="AJ127" s="3151"/>
      <c r="AK127" s="3152"/>
      <c r="AL127" s="3153"/>
      <c r="AM127" s="3154"/>
      <c r="AN127" s="119"/>
      <c r="AO127" s="1180"/>
      <c r="AP127" s="115" t="s">
        <v>16</v>
      </c>
      <c r="AQ127" s="3141"/>
      <c r="AR127" s="3142"/>
      <c r="AS127" s="3141"/>
      <c r="AT127" s="3143"/>
      <c r="AU127" s="3144"/>
      <c r="AV127" s="3145"/>
      <c r="AW127" s="3146"/>
      <c r="AX127" s="3147"/>
      <c r="AY127" s="3148"/>
      <c r="AZ127" s="3149"/>
      <c r="BA127" s="2109"/>
      <c r="BB127" s="3150"/>
      <c r="BC127" s="117"/>
      <c r="BD127" s="3151"/>
      <c r="BE127" s="3152"/>
      <c r="BF127" s="3153"/>
      <c r="BG127" s="3154"/>
      <c r="BH127" s="119"/>
      <c r="BK127" s="3">
        <v>1</v>
      </c>
    </row>
    <row r="128" spans="2:63" ht="27" customHeight="1">
      <c r="B128" s="115" t="s">
        <v>16</v>
      </c>
      <c r="C128" s="3141"/>
      <c r="D128" s="3142"/>
      <c r="E128" s="3141"/>
      <c r="F128" s="3143"/>
      <c r="G128" s="3144"/>
      <c r="H128" s="3145"/>
      <c r="I128" s="3146"/>
      <c r="J128" s="3147"/>
      <c r="K128" s="3148"/>
      <c r="L128" s="3149"/>
      <c r="M128" s="2109"/>
      <c r="N128" s="3150"/>
      <c r="O128" s="117"/>
      <c r="P128" s="3151"/>
      <c r="Q128" s="3152"/>
      <c r="R128" s="3153"/>
      <c r="S128" s="3154"/>
      <c r="T128" s="119"/>
      <c r="U128" s="1180"/>
      <c r="V128" s="115" t="s">
        <v>16</v>
      </c>
      <c r="W128" s="3141"/>
      <c r="X128" s="3142"/>
      <c r="Y128" s="3141"/>
      <c r="Z128" s="3143"/>
      <c r="AA128" s="3144"/>
      <c r="AB128" s="3145"/>
      <c r="AC128" s="3146"/>
      <c r="AD128" s="3147"/>
      <c r="AE128" s="3148"/>
      <c r="AF128" s="3149"/>
      <c r="AG128" s="2109"/>
      <c r="AH128" s="3150"/>
      <c r="AI128" s="117"/>
      <c r="AJ128" s="3151"/>
      <c r="AK128" s="3152"/>
      <c r="AL128" s="3153"/>
      <c r="AM128" s="3154"/>
      <c r="AN128" s="119"/>
      <c r="AO128" s="1180"/>
      <c r="AP128" s="115" t="s">
        <v>16</v>
      </c>
      <c r="AQ128" s="3141"/>
      <c r="AR128" s="3142"/>
      <c r="AS128" s="3141"/>
      <c r="AT128" s="3143"/>
      <c r="AU128" s="3144"/>
      <c r="AV128" s="3145"/>
      <c r="AW128" s="3146"/>
      <c r="AX128" s="3147"/>
      <c r="AY128" s="3148"/>
      <c r="AZ128" s="3149"/>
      <c r="BA128" s="2109"/>
      <c r="BB128" s="3150"/>
      <c r="BC128" s="117"/>
      <c r="BD128" s="3151"/>
      <c r="BE128" s="3152"/>
      <c r="BF128" s="3153"/>
      <c r="BG128" s="3154"/>
      <c r="BH128" s="119"/>
      <c r="BK128" s="3">
        <v>1</v>
      </c>
    </row>
    <row r="129" spans="2:63" ht="27" customHeight="1">
      <c r="B129" s="115" t="s">
        <v>16</v>
      </c>
      <c r="C129" s="3141"/>
      <c r="D129" s="3142"/>
      <c r="E129" s="3141"/>
      <c r="F129" s="3143"/>
      <c r="G129" s="3144"/>
      <c r="H129" s="3145"/>
      <c r="I129" s="3146"/>
      <c r="J129" s="3147"/>
      <c r="K129" s="3148"/>
      <c r="L129" s="3149"/>
      <c r="M129" s="2109"/>
      <c r="N129" s="3150"/>
      <c r="O129" s="117"/>
      <c r="P129" s="3151"/>
      <c r="Q129" s="3152"/>
      <c r="R129" s="3153"/>
      <c r="S129" s="3154"/>
      <c r="T129" s="119"/>
      <c r="U129" s="1180"/>
      <c r="V129" s="115" t="s">
        <v>16</v>
      </c>
      <c r="W129" s="3141"/>
      <c r="X129" s="3142"/>
      <c r="Y129" s="3141"/>
      <c r="Z129" s="3143"/>
      <c r="AA129" s="3144"/>
      <c r="AB129" s="3145"/>
      <c r="AC129" s="3146"/>
      <c r="AD129" s="3147"/>
      <c r="AE129" s="3148"/>
      <c r="AF129" s="3149"/>
      <c r="AG129" s="2109"/>
      <c r="AH129" s="3150"/>
      <c r="AI129" s="117"/>
      <c r="AJ129" s="3151"/>
      <c r="AK129" s="3152"/>
      <c r="AL129" s="3153"/>
      <c r="AM129" s="3154"/>
      <c r="AN129" s="119"/>
      <c r="AO129" s="1180"/>
      <c r="AP129" s="115" t="s">
        <v>16</v>
      </c>
      <c r="AQ129" s="3141"/>
      <c r="AR129" s="3142"/>
      <c r="AS129" s="3141"/>
      <c r="AT129" s="3143"/>
      <c r="AU129" s="3144"/>
      <c r="AV129" s="3145"/>
      <c r="AW129" s="3146"/>
      <c r="AX129" s="3147"/>
      <c r="AY129" s="3148"/>
      <c r="AZ129" s="3149"/>
      <c r="BA129" s="2109"/>
      <c r="BB129" s="3150"/>
      <c r="BC129" s="117"/>
      <c r="BD129" s="3151"/>
      <c r="BE129" s="3152"/>
      <c r="BF129" s="3153"/>
      <c r="BG129" s="3154"/>
      <c r="BH129" s="119"/>
      <c r="BK129" s="3">
        <v>1</v>
      </c>
    </row>
    <row r="130" spans="2:63" ht="27" customHeight="1">
      <c r="B130" s="115" t="s">
        <v>16</v>
      </c>
      <c r="C130" s="3141"/>
      <c r="D130" s="3142"/>
      <c r="E130" s="3141"/>
      <c r="F130" s="3143"/>
      <c r="G130" s="3144"/>
      <c r="H130" s="3145"/>
      <c r="I130" s="3146"/>
      <c r="J130" s="3147"/>
      <c r="K130" s="3148"/>
      <c r="L130" s="3149"/>
      <c r="M130" s="2109"/>
      <c r="N130" s="3150"/>
      <c r="O130" s="117"/>
      <c r="P130" s="3151"/>
      <c r="Q130" s="3152"/>
      <c r="R130" s="3153"/>
      <c r="S130" s="3154"/>
      <c r="T130" s="119"/>
      <c r="U130" s="1180"/>
      <c r="V130" s="115" t="s">
        <v>16</v>
      </c>
      <c r="W130" s="3141"/>
      <c r="X130" s="3142"/>
      <c r="Y130" s="3141"/>
      <c r="Z130" s="3143"/>
      <c r="AA130" s="3144"/>
      <c r="AB130" s="3145"/>
      <c r="AC130" s="3146"/>
      <c r="AD130" s="3147"/>
      <c r="AE130" s="3148"/>
      <c r="AF130" s="3149"/>
      <c r="AG130" s="2109"/>
      <c r="AH130" s="3150"/>
      <c r="AI130" s="117"/>
      <c r="AJ130" s="3151"/>
      <c r="AK130" s="3152"/>
      <c r="AL130" s="3153"/>
      <c r="AM130" s="3154"/>
      <c r="AN130" s="119"/>
      <c r="AO130" s="1180"/>
      <c r="AP130" s="115" t="s">
        <v>16</v>
      </c>
      <c r="AQ130" s="3141"/>
      <c r="AR130" s="3142"/>
      <c r="AS130" s="3141"/>
      <c r="AT130" s="3143"/>
      <c r="AU130" s="3144"/>
      <c r="AV130" s="3145"/>
      <c r="AW130" s="3146"/>
      <c r="AX130" s="3147"/>
      <c r="AY130" s="3148"/>
      <c r="AZ130" s="3149"/>
      <c r="BA130" s="2109"/>
      <c r="BB130" s="3150"/>
      <c r="BC130" s="117"/>
      <c r="BD130" s="3151"/>
      <c r="BE130" s="3152"/>
      <c r="BF130" s="3153"/>
      <c r="BG130" s="3154"/>
      <c r="BH130" s="119"/>
      <c r="BK130" s="3">
        <v>1</v>
      </c>
    </row>
    <row r="131" spans="2:63" ht="27" customHeight="1">
      <c r="B131" s="115" t="s">
        <v>16</v>
      </c>
      <c r="C131" s="3141"/>
      <c r="D131" s="3142"/>
      <c r="E131" s="3141"/>
      <c r="F131" s="3143"/>
      <c r="G131" s="3144"/>
      <c r="H131" s="3145"/>
      <c r="I131" s="3146"/>
      <c r="J131" s="3147"/>
      <c r="K131" s="3148"/>
      <c r="L131" s="3149"/>
      <c r="M131" s="2109"/>
      <c r="N131" s="3150"/>
      <c r="O131" s="117"/>
      <c r="P131" s="3151"/>
      <c r="Q131" s="3152"/>
      <c r="R131" s="3153"/>
      <c r="S131" s="3154"/>
      <c r="T131" s="119"/>
      <c r="U131" s="1180"/>
      <c r="V131" s="115" t="s">
        <v>16</v>
      </c>
      <c r="W131" s="3141"/>
      <c r="X131" s="3142"/>
      <c r="Y131" s="3141"/>
      <c r="Z131" s="3143"/>
      <c r="AA131" s="3144"/>
      <c r="AB131" s="3145"/>
      <c r="AC131" s="3146"/>
      <c r="AD131" s="3147"/>
      <c r="AE131" s="3148"/>
      <c r="AF131" s="3149"/>
      <c r="AG131" s="2109"/>
      <c r="AH131" s="3150"/>
      <c r="AI131" s="117"/>
      <c r="AJ131" s="3151"/>
      <c r="AK131" s="3152"/>
      <c r="AL131" s="3153"/>
      <c r="AM131" s="3154"/>
      <c r="AN131" s="119"/>
      <c r="AO131" s="1180"/>
      <c r="AP131" s="115" t="s">
        <v>16</v>
      </c>
      <c r="AQ131" s="3141"/>
      <c r="AR131" s="3142"/>
      <c r="AS131" s="3141"/>
      <c r="AT131" s="3143"/>
      <c r="AU131" s="3144"/>
      <c r="AV131" s="3145"/>
      <c r="AW131" s="3146"/>
      <c r="AX131" s="3147"/>
      <c r="AY131" s="3148"/>
      <c r="AZ131" s="3149"/>
      <c r="BA131" s="2109"/>
      <c r="BB131" s="3150"/>
      <c r="BC131" s="117"/>
      <c r="BD131" s="3151"/>
      <c r="BE131" s="3152"/>
      <c r="BF131" s="3153"/>
      <c r="BG131" s="3154"/>
      <c r="BH131" s="119"/>
      <c r="BK131" s="3">
        <v>1</v>
      </c>
    </row>
    <row r="132" spans="2:63" ht="27" customHeight="1">
      <c r="B132" s="115" t="s">
        <v>16</v>
      </c>
      <c r="C132" s="3141"/>
      <c r="D132" s="3142"/>
      <c r="E132" s="3141"/>
      <c r="F132" s="3143"/>
      <c r="G132" s="3144"/>
      <c r="H132" s="3145"/>
      <c r="I132" s="3146"/>
      <c r="J132" s="3147"/>
      <c r="K132" s="3148"/>
      <c r="L132" s="3149"/>
      <c r="M132" s="2109"/>
      <c r="N132" s="3150"/>
      <c r="O132" s="117"/>
      <c r="P132" s="3151"/>
      <c r="Q132" s="3152"/>
      <c r="R132" s="3153"/>
      <c r="S132" s="3154"/>
      <c r="T132" s="119"/>
      <c r="U132" s="1180"/>
      <c r="V132" s="115" t="s">
        <v>16</v>
      </c>
      <c r="W132" s="3141"/>
      <c r="X132" s="3142"/>
      <c r="Y132" s="3141"/>
      <c r="Z132" s="3143"/>
      <c r="AA132" s="3144"/>
      <c r="AB132" s="3145"/>
      <c r="AC132" s="3146"/>
      <c r="AD132" s="3147"/>
      <c r="AE132" s="3148"/>
      <c r="AF132" s="3149"/>
      <c r="AG132" s="2109"/>
      <c r="AH132" s="3150"/>
      <c r="AI132" s="117"/>
      <c r="AJ132" s="3151"/>
      <c r="AK132" s="3152"/>
      <c r="AL132" s="3153"/>
      <c r="AM132" s="3154"/>
      <c r="AN132" s="119"/>
      <c r="AO132" s="1180"/>
      <c r="AP132" s="115" t="s">
        <v>16</v>
      </c>
      <c r="AQ132" s="3141"/>
      <c r="AR132" s="3142"/>
      <c r="AS132" s="3141"/>
      <c r="AT132" s="3143"/>
      <c r="AU132" s="3144"/>
      <c r="AV132" s="3145"/>
      <c r="AW132" s="3146"/>
      <c r="AX132" s="3147"/>
      <c r="AY132" s="3148"/>
      <c r="AZ132" s="3149"/>
      <c r="BA132" s="2109"/>
      <c r="BB132" s="3150"/>
      <c r="BC132" s="117"/>
      <c r="BD132" s="3151"/>
      <c r="BE132" s="3152"/>
      <c r="BF132" s="3153"/>
      <c r="BG132" s="3154"/>
      <c r="BH132" s="119"/>
      <c r="BK132" s="3">
        <v>1</v>
      </c>
    </row>
    <row r="133" spans="2:63" ht="27" customHeight="1">
      <c r="B133" s="115" t="s">
        <v>16</v>
      </c>
      <c r="C133" s="3141"/>
      <c r="D133" s="3142"/>
      <c r="E133" s="3141"/>
      <c r="F133" s="3143"/>
      <c r="G133" s="3144"/>
      <c r="H133" s="3145"/>
      <c r="I133" s="3146"/>
      <c r="J133" s="3147"/>
      <c r="K133" s="3148"/>
      <c r="L133" s="3149"/>
      <c r="M133" s="2109"/>
      <c r="N133" s="3150"/>
      <c r="O133" s="117"/>
      <c r="P133" s="3151"/>
      <c r="Q133" s="3152"/>
      <c r="R133" s="3153"/>
      <c r="S133" s="3154"/>
      <c r="T133" s="119"/>
      <c r="U133" s="1180"/>
      <c r="V133" s="115" t="s">
        <v>16</v>
      </c>
      <c r="W133" s="3141"/>
      <c r="X133" s="3142"/>
      <c r="Y133" s="3141"/>
      <c r="Z133" s="3143"/>
      <c r="AA133" s="3144"/>
      <c r="AB133" s="3145"/>
      <c r="AC133" s="3146"/>
      <c r="AD133" s="3147"/>
      <c r="AE133" s="3148"/>
      <c r="AF133" s="3149"/>
      <c r="AG133" s="2109"/>
      <c r="AH133" s="3150"/>
      <c r="AI133" s="117"/>
      <c r="AJ133" s="3151"/>
      <c r="AK133" s="3152"/>
      <c r="AL133" s="3153"/>
      <c r="AM133" s="3154"/>
      <c r="AN133" s="119"/>
      <c r="AO133" s="1180"/>
      <c r="AP133" s="115" t="s">
        <v>16</v>
      </c>
      <c r="AQ133" s="3141"/>
      <c r="AR133" s="3142"/>
      <c r="AS133" s="3141"/>
      <c r="AT133" s="3143"/>
      <c r="AU133" s="3144"/>
      <c r="AV133" s="3145"/>
      <c r="AW133" s="3146"/>
      <c r="AX133" s="3147"/>
      <c r="AY133" s="3148"/>
      <c r="AZ133" s="3149"/>
      <c r="BA133" s="2109"/>
      <c r="BB133" s="3150"/>
      <c r="BC133" s="117"/>
      <c r="BD133" s="3151"/>
      <c r="BE133" s="3152"/>
      <c r="BF133" s="3153"/>
      <c r="BG133" s="3154"/>
      <c r="BH133" s="119"/>
      <c r="BK133" s="3">
        <v>1</v>
      </c>
    </row>
    <row r="134" spans="2:63" ht="27" customHeight="1">
      <c r="B134" s="115" t="s">
        <v>16</v>
      </c>
      <c r="C134" s="3141"/>
      <c r="D134" s="3142"/>
      <c r="E134" s="3141"/>
      <c r="F134" s="3143"/>
      <c r="G134" s="3144"/>
      <c r="H134" s="3145"/>
      <c r="I134" s="3146"/>
      <c r="J134" s="3147"/>
      <c r="K134" s="3148"/>
      <c r="L134" s="3149"/>
      <c r="M134" s="2109"/>
      <c r="N134" s="3150"/>
      <c r="O134" s="117"/>
      <c r="P134" s="3151"/>
      <c r="Q134" s="3152"/>
      <c r="R134" s="3153"/>
      <c r="S134" s="3154"/>
      <c r="T134" s="119"/>
      <c r="U134" s="1180"/>
      <c r="V134" s="115" t="s">
        <v>16</v>
      </c>
      <c r="W134" s="3141"/>
      <c r="X134" s="3142"/>
      <c r="Y134" s="3141"/>
      <c r="Z134" s="3143"/>
      <c r="AA134" s="3144"/>
      <c r="AB134" s="3145"/>
      <c r="AC134" s="3146"/>
      <c r="AD134" s="3147"/>
      <c r="AE134" s="3148"/>
      <c r="AF134" s="3149"/>
      <c r="AG134" s="2109"/>
      <c r="AH134" s="3150"/>
      <c r="AI134" s="117"/>
      <c r="AJ134" s="3151"/>
      <c r="AK134" s="3152"/>
      <c r="AL134" s="3153"/>
      <c r="AM134" s="3154"/>
      <c r="AN134" s="119"/>
      <c r="AO134" s="1180"/>
      <c r="AP134" s="115" t="s">
        <v>16</v>
      </c>
      <c r="AQ134" s="3141"/>
      <c r="AR134" s="3142"/>
      <c r="AS134" s="3141"/>
      <c r="AT134" s="3143"/>
      <c r="AU134" s="3144"/>
      <c r="AV134" s="3145"/>
      <c r="AW134" s="3146"/>
      <c r="AX134" s="3147"/>
      <c r="AY134" s="3148"/>
      <c r="AZ134" s="3149"/>
      <c r="BA134" s="2109"/>
      <c r="BB134" s="3150"/>
      <c r="BC134" s="117"/>
      <c r="BD134" s="3151"/>
      <c r="BE134" s="3152"/>
      <c r="BF134" s="3153"/>
      <c r="BG134" s="3154"/>
      <c r="BH134" s="119"/>
      <c r="BK134" s="3">
        <v>1</v>
      </c>
    </row>
    <row r="135" spans="2:63" ht="27" customHeight="1">
      <c r="B135" s="115" t="s">
        <v>16</v>
      </c>
      <c r="C135" s="3141"/>
      <c r="D135" s="3142"/>
      <c r="E135" s="3141"/>
      <c r="F135" s="3143"/>
      <c r="G135" s="3144"/>
      <c r="H135" s="3145"/>
      <c r="I135" s="3146"/>
      <c r="J135" s="3147"/>
      <c r="K135" s="3148"/>
      <c r="L135" s="3149"/>
      <c r="M135" s="2109"/>
      <c r="N135" s="3150"/>
      <c r="O135" s="117"/>
      <c r="P135" s="3151"/>
      <c r="Q135" s="3152"/>
      <c r="R135" s="3153"/>
      <c r="S135" s="3154"/>
      <c r="T135" s="119"/>
      <c r="U135" s="1180"/>
      <c r="V135" s="115" t="s">
        <v>16</v>
      </c>
      <c r="W135" s="3141"/>
      <c r="X135" s="3142"/>
      <c r="Y135" s="3141"/>
      <c r="Z135" s="3143"/>
      <c r="AA135" s="3144"/>
      <c r="AB135" s="3145"/>
      <c r="AC135" s="3146"/>
      <c r="AD135" s="3147"/>
      <c r="AE135" s="3148"/>
      <c r="AF135" s="3149"/>
      <c r="AG135" s="2109"/>
      <c r="AH135" s="3150"/>
      <c r="AI135" s="117"/>
      <c r="AJ135" s="3151"/>
      <c r="AK135" s="3152"/>
      <c r="AL135" s="3153"/>
      <c r="AM135" s="3154"/>
      <c r="AN135" s="119"/>
      <c r="AO135" s="1180"/>
      <c r="AP135" s="115" t="s">
        <v>16</v>
      </c>
      <c r="AQ135" s="3141"/>
      <c r="AR135" s="3142"/>
      <c r="AS135" s="3141"/>
      <c r="AT135" s="3143"/>
      <c r="AU135" s="3144"/>
      <c r="AV135" s="3145"/>
      <c r="AW135" s="3146"/>
      <c r="AX135" s="3147"/>
      <c r="AY135" s="3148"/>
      <c r="AZ135" s="3149"/>
      <c r="BA135" s="2109"/>
      <c r="BB135" s="3150"/>
      <c r="BC135" s="117"/>
      <c r="BD135" s="3151"/>
      <c r="BE135" s="3152"/>
      <c r="BF135" s="3153"/>
      <c r="BG135" s="3154"/>
      <c r="BH135" s="119"/>
      <c r="BK135" s="3">
        <v>1</v>
      </c>
    </row>
    <row r="136" spans="2:63" ht="27" customHeight="1">
      <c r="B136" s="115" t="s">
        <v>16</v>
      </c>
      <c r="C136" s="3141"/>
      <c r="D136" s="3142"/>
      <c r="E136" s="3141"/>
      <c r="F136" s="3143"/>
      <c r="G136" s="3144"/>
      <c r="H136" s="3145"/>
      <c r="I136" s="3146"/>
      <c r="J136" s="3147"/>
      <c r="K136" s="3148"/>
      <c r="L136" s="3149"/>
      <c r="M136" s="2109"/>
      <c r="N136" s="3150"/>
      <c r="O136" s="117"/>
      <c r="P136" s="3151"/>
      <c r="Q136" s="3152"/>
      <c r="R136" s="3153"/>
      <c r="S136" s="3154"/>
      <c r="T136" s="119"/>
      <c r="U136" s="1180"/>
      <c r="V136" s="115" t="s">
        <v>16</v>
      </c>
      <c r="W136" s="3141"/>
      <c r="X136" s="3142"/>
      <c r="Y136" s="3141"/>
      <c r="Z136" s="3143"/>
      <c r="AA136" s="3144"/>
      <c r="AB136" s="3145"/>
      <c r="AC136" s="3146"/>
      <c r="AD136" s="3147"/>
      <c r="AE136" s="3148"/>
      <c r="AF136" s="3149"/>
      <c r="AG136" s="2109"/>
      <c r="AH136" s="3150"/>
      <c r="AI136" s="117"/>
      <c r="AJ136" s="3151"/>
      <c r="AK136" s="3152"/>
      <c r="AL136" s="3153"/>
      <c r="AM136" s="3154"/>
      <c r="AN136" s="119"/>
      <c r="AO136" s="1180"/>
      <c r="AP136" s="115" t="s">
        <v>16</v>
      </c>
      <c r="AQ136" s="3141"/>
      <c r="AR136" s="3142"/>
      <c r="AS136" s="3141"/>
      <c r="AT136" s="3143"/>
      <c r="AU136" s="3144"/>
      <c r="AV136" s="3145"/>
      <c r="AW136" s="3146"/>
      <c r="AX136" s="3147"/>
      <c r="AY136" s="3148"/>
      <c r="AZ136" s="3149"/>
      <c r="BA136" s="2109"/>
      <c r="BB136" s="3150"/>
      <c r="BC136" s="117"/>
      <c r="BD136" s="3151"/>
      <c r="BE136" s="3152"/>
      <c r="BF136" s="3153"/>
      <c r="BG136" s="3154"/>
      <c r="BH136" s="119"/>
      <c r="BK136" s="3">
        <v>1</v>
      </c>
    </row>
    <row r="137" spans="2:63" ht="27" customHeight="1">
      <c r="B137" s="115" t="s">
        <v>16</v>
      </c>
      <c r="C137" s="3141"/>
      <c r="D137" s="3142"/>
      <c r="E137" s="3141"/>
      <c r="F137" s="3143"/>
      <c r="G137" s="3144"/>
      <c r="H137" s="3145"/>
      <c r="I137" s="3146"/>
      <c r="J137" s="3147"/>
      <c r="K137" s="3148"/>
      <c r="L137" s="3149"/>
      <c r="M137" s="2109"/>
      <c r="N137" s="3150"/>
      <c r="O137" s="117"/>
      <c r="P137" s="3151"/>
      <c r="Q137" s="3152"/>
      <c r="R137" s="3153"/>
      <c r="S137" s="3154"/>
      <c r="T137" s="119"/>
      <c r="U137" s="1180"/>
      <c r="V137" s="115" t="s">
        <v>16</v>
      </c>
      <c r="W137" s="3141"/>
      <c r="X137" s="3142"/>
      <c r="Y137" s="3141"/>
      <c r="Z137" s="3143"/>
      <c r="AA137" s="3144"/>
      <c r="AB137" s="3145"/>
      <c r="AC137" s="3146"/>
      <c r="AD137" s="3147"/>
      <c r="AE137" s="3148"/>
      <c r="AF137" s="3149"/>
      <c r="AG137" s="2109"/>
      <c r="AH137" s="3150"/>
      <c r="AI137" s="117"/>
      <c r="AJ137" s="3151"/>
      <c r="AK137" s="3152"/>
      <c r="AL137" s="3153"/>
      <c r="AM137" s="3154"/>
      <c r="AN137" s="119"/>
      <c r="AO137" s="1180"/>
      <c r="AP137" s="115" t="s">
        <v>16</v>
      </c>
      <c r="AQ137" s="3141"/>
      <c r="AR137" s="3142"/>
      <c r="AS137" s="3141"/>
      <c r="AT137" s="3143"/>
      <c r="AU137" s="3144"/>
      <c r="AV137" s="3145"/>
      <c r="AW137" s="3146"/>
      <c r="AX137" s="3147"/>
      <c r="AY137" s="3148"/>
      <c r="AZ137" s="3149"/>
      <c r="BA137" s="2109"/>
      <c r="BB137" s="3150"/>
      <c r="BC137" s="117"/>
      <c r="BD137" s="3151"/>
      <c r="BE137" s="3152"/>
      <c r="BF137" s="3153"/>
      <c r="BG137" s="3154"/>
      <c r="BH137" s="119"/>
      <c r="BK137" s="3">
        <v>1</v>
      </c>
    </row>
    <row r="138" spans="2:63" ht="27" customHeight="1">
      <c r="B138" s="115" t="s">
        <v>16</v>
      </c>
      <c r="C138" s="3141"/>
      <c r="D138" s="3142"/>
      <c r="E138" s="3141"/>
      <c r="F138" s="3143"/>
      <c r="G138" s="3144"/>
      <c r="H138" s="3145"/>
      <c r="I138" s="3146"/>
      <c r="J138" s="3147"/>
      <c r="K138" s="3148"/>
      <c r="L138" s="3149"/>
      <c r="M138" s="2109"/>
      <c r="N138" s="3150"/>
      <c r="O138" s="117"/>
      <c r="P138" s="3151"/>
      <c r="Q138" s="3152"/>
      <c r="R138" s="3153"/>
      <c r="S138" s="3154"/>
      <c r="T138" s="119"/>
      <c r="U138" s="1180"/>
      <c r="V138" s="115" t="s">
        <v>16</v>
      </c>
      <c r="W138" s="3141"/>
      <c r="X138" s="3142"/>
      <c r="Y138" s="3141"/>
      <c r="Z138" s="3143"/>
      <c r="AA138" s="3144"/>
      <c r="AB138" s="3145"/>
      <c r="AC138" s="3146"/>
      <c r="AD138" s="3147"/>
      <c r="AE138" s="3148"/>
      <c r="AF138" s="3149"/>
      <c r="AG138" s="2109"/>
      <c r="AH138" s="3150"/>
      <c r="AI138" s="117"/>
      <c r="AJ138" s="3151"/>
      <c r="AK138" s="3152"/>
      <c r="AL138" s="3153"/>
      <c r="AM138" s="3154"/>
      <c r="AN138" s="119"/>
      <c r="AO138" s="1180"/>
      <c r="AP138" s="115" t="s">
        <v>16</v>
      </c>
      <c r="AQ138" s="3141"/>
      <c r="AR138" s="3142"/>
      <c r="AS138" s="3141"/>
      <c r="AT138" s="3143"/>
      <c r="AU138" s="3144"/>
      <c r="AV138" s="3145"/>
      <c r="AW138" s="3146"/>
      <c r="AX138" s="3147"/>
      <c r="AY138" s="3148"/>
      <c r="AZ138" s="3149"/>
      <c r="BA138" s="2109"/>
      <c r="BB138" s="3150"/>
      <c r="BC138" s="117"/>
      <c r="BD138" s="3151"/>
      <c r="BE138" s="3152"/>
      <c r="BF138" s="3153"/>
      <c r="BG138" s="3154"/>
      <c r="BH138" s="119"/>
      <c r="BK138" s="3">
        <v>1</v>
      </c>
    </row>
    <row r="139" spans="2:63" ht="27" customHeight="1">
      <c r="B139" s="115" t="s">
        <v>16</v>
      </c>
      <c r="C139" s="3141"/>
      <c r="D139" s="3142"/>
      <c r="E139" s="3141"/>
      <c r="F139" s="3143"/>
      <c r="G139" s="3144"/>
      <c r="H139" s="3145"/>
      <c r="I139" s="3146"/>
      <c r="J139" s="3147"/>
      <c r="K139" s="3148"/>
      <c r="L139" s="3149"/>
      <c r="M139" s="2109"/>
      <c r="N139" s="3150"/>
      <c r="O139" s="117"/>
      <c r="P139" s="3151"/>
      <c r="Q139" s="3152"/>
      <c r="R139" s="3153"/>
      <c r="S139" s="3154"/>
      <c r="T139" s="119"/>
      <c r="U139" s="1180"/>
      <c r="V139" s="115" t="s">
        <v>16</v>
      </c>
      <c r="W139" s="3141"/>
      <c r="X139" s="3142"/>
      <c r="Y139" s="3141"/>
      <c r="Z139" s="3143"/>
      <c r="AA139" s="3144"/>
      <c r="AB139" s="3145"/>
      <c r="AC139" s="3146"/>
      <c r="AD139" s="3147"/>
      <c r="AE139" s="3148"/>
      <c r="AF139" s="3149"/>
      <c r="AG139" s="2109"/>
      <c r="AH139" s="3150"/>
      <c r="AI139" s="117"/>
      <c r="AJ139" s="3151"/>
      <c r="AK139" s="3152"/>
      <c r="AL139" s="3153"/>
      <c r="AM139" s="3154"/>
      <c r="AN139" s="119"/>
      <c r="AO139" s="1180"/>
      <c r="AP139" s="115" t="s">
        <v>16</v>
      </c>
      <c r="AQ139" s="3141"/>
      <c r="AR139" s="3142"/>
      <c r="AS139" s="3141"/>
      <c r="AT139" s="3143"/>
      <c r="AU139" s="3144"/>
      <c r="AV139" s="3145"/>
      <c r="AW139" s="3146"/>
      <c r="AX139" s="3147"/>
      <c r="AY139" s="3148"/>
      <c r="AZ139" s="3149"/>
      <c r="BA139" s="2109"/>
      <c r="BB139" s="3150"/>
      <c r="BC139" s="117"/>
      <c r="BD139" s="3151"/>
      <c r="BE139" s="3152"/>
      <c r="BF139" s="3153"/>
      <c r="BG139" s="3154"/>
      <c r="BH139" s="119"/>
      <c r="BK139" s="3">
        <v>1</v>
      </c>
    </row>
    <row r="140" spans="2:63" ht="27" customHeight="1">
      <c r="B140" s="115" t="s">
        <v>16</v>
      </c>
      <c r="C140" s="3141"/>
      <c r="D140" s="3142"/>
      <c r="E140" s="3141"/>
      <c r="F140" s="3143"/>
      <c r="G140" s="3144"/>
      <c r="H140" s="3145"/>
      <c r="I140" s="3146"/>
      <c r="J140" s="3147"/>
      <c r="K140" s="3148"/>
      <c r="L140" s="3149"/>
      <c r="M140" s="2109"/>
      <c r="N140" s="3150"/>
      <c r="O140" s="117"/>
      <c r="P140" s="3151"/>
      <c r="Q140" s="3152"/>
      <c r="R140" s="3153"/>
      <c r="S140" s="3154"/>
      <c r="T140" s="119"/>
      <c r="U140" s="1180"/>
      <c r="V140" s="115" t="s">
        <v>16</v>
      </c>
      <c r="W140" s="3141"/>
      <c r="X140" s="3142"/>
      <c r="Y140" s="3141"/>
      <c r="Z140" s="3143"/>
      <c r="AA140" s="3144"/>
      <c r="AB140" s="3145"/>
      <c r="AC140" s="3146"/>
      <c r="AD140" s="3147"/>
      <c r="AE140" s="3148"/>
      <c r="AF140" s="3149"/>
      <c r="AG140" s="2109"/>
      <c r="AH140" s="3150"/>
      <c r="AI140" s="117"/>
      <c r="AJ140" s="3151"/>
      <c r="AK140" s="3152"/>
      <c r="AL140" s="3153"/>
      <c r="AM140" s="3154"/>
      <c r="AN140" s="119"/>
      <c r="AO140" s="1180"/>
      <c r="AP140" s="115" t="s">
        <v>16</v>
      </c>
      <c r="AQ140" s="3141"/>
      <c r="AR140" s="3142"/>
      <c r="AS140" s="3141"/>
      <c r="AT140" s="3143"/>
      <c r="AU140" s="3144"/>
      <c r="AV140" s="3145"/>
      <c r="AW140" s="3146"/>
      <c r="AX140" s="3147"/>
      <c r="AY140" s="3148"/>
      <c r="AZ140" s="3149"/>
      <c r="BA140" s="2109"/>
      <c r="BB140" s="3150"/>
      <c r="BC140" s="117"/>
      <c r="BD140" s="3151"/>
      <c r="BE140" s="3152"/>
      <c r="BF140" s="3153"/>
      <c r="BG140" s="3154"/>
      <c r="BH140" s="119"/>
      <c r="BK140" s="3">
        <v>1</v>
      </c>
    </row>
    <row r="141" spans="2:63" ht="27" customHeight="1">
      <c r="B141" s="115" t="s">
        <v>16</v>
      </c>
      <c r="C141" s="3141"/>
      <c r="D141" s="3142"/>
      <c r="E141" s="3141"/>
      <c r="F141" s="3143"/>
      <c r="G141" s="3144"/>
      <c r="H141" s="3145"/>
      <c r="I141" s="3146"/>
      <c r="J141" s="3147"/>
      <c r="K141" s="3148"/>
      <c r="L141" s="3149"/>
      <c r="M141" s="2109"/>
      <c r="N141" s="3150"/>
      <c r="O141" s="117"/>
      <c r="P141" s="3151"/>
      <c r="Q141" s="3152"/>
      <c r="R141" s="3153"/>
      <c r="S141" s="3154"/>
      <c r="T141" s="119"/>
      <c r="U141" s="1180"/>
      <c r="V141" s="115" t="s">
        <v>16</v>
      </c>
      <c r="W141" s="3141"/>
      <c r="X141" s="3142"/>
      <c r="Y141" s="3141"/>
      <c r="Z141" s="3143"/>
      <c r="AA141" s="3144"/>
      <c r="AB141" s="3145"/>
      <c r="AC141" s="3146"/>
      <c r="AD141" s="3147"/>
      <c r="AE141" s="3148"/>
      <c r="AF141" s="3149"/>
      <c r="AG141" s="2109"/>
      <c r="AH141" s="3150"/>
      <c r="AI141" s="117"/>
      <c r="AJ141" s="3151"/>
      <c r="AK141" s="3152"/>
      <c r="AL141" s="3153"/>
      <c r="AM141" s="3154"/>
      <c r="AN141" s="119"/>
      <c r="AO141" s="1180"/>
      <c r="AP141" s="115" t="s">
        <v>16</v>
      </c>
      <c r="AQ141" s="3141"/>
      <c r="AR141" s="3142"/>
      <c r="AS141" s="3141"/>
      <c r="AT141" s="3143"/>
      <c r="AU141" s="3144"/>
      <c r="AV141" s="3145"/>
      <c r="AW141" s="3146"/>
      <c r="AX141" s="3147"/>
      <c r="AY141" s="3148"/>
      <c r="AZ141" s="3149"/>
      <c r="BA141" s="2109"/>
      <c r="BB141" s="3150"/>
      <c r="BC141" s="117"/>
      <c r="BD141" s="3151"/>
      <c r="BE141" s="3152"/>
      <c r="BF141" s="3153"/>
      <c r="BG141" s="3154"/>
      <c r="BH141" s="119"/>
      <c r="BK141" s="3">
        <v>1</v>
      </c>
    </row>
    <row r="142" spans="2:63" ht="27" customHeight="1">
      <c r="B142" s="115" t="s">
        <v>16</v>
      </c>
      <c r="C142" s="3141"/>
      <c r="D142" s="3142"/>
      <c r="E142" s="3141"/>
      <c r="F142" s="3143"/>
      <c r="G142" s="3144"/>
      <c r="H142" s="3145"/>
      <c r="I142" s="3146"/>
      <c r="J142" s="3147"/>
      <c r="K142" s="3148"/>
      <c r="L142" s="3149"/>
      <c r="M142" s="2109"/>
      <c r="N142" s="3150"/>
      <c r="O142" s="117"/>
      <c r="P142" s="3151"/>
      <c r="Q142" s="3152"/>
      <c r="R142" s="3153"/>
      <c r="S142" s="3154"/>
      <c r="T142" s="119"/>
      <c r="U142" s="1180"/>
      <c r="V142" s="115" t="s">
        <v>16</v>
      </c>
      <c r="W142" s="3141"/>
      <c r="X142" s="3142"/>
      <c r="Y142" s="3141"/>
      <c r="Z142" s="3143"/>
      <c r="AA142" s="3144"/>
      <c r="AB142" s="3145"/>
      <c r="AC142" s="3146"/>
      <c r="AD142" s="3147"/>
      <c r="AE142" s="3148"/>
      <c r="AF142" s="3149"/>
      <c r="AG142" s="2109"/>
      <c r="AH142" s="3150"/>
      <c r="AI142" s="117"/>
      <c r="AJ142" s="3151"/>
      <c r="AK142" s="3152"/>
      <c r="AL142" s="3153"/>
      <c r="AM142" s="3154"/>
      <c r="AN142" s="119"/>
      <c r="AO142" s="1180"/>
      <c r="AP142" s="115" t="s">
        <v>16</v>
      </c>
      <c r="AQ142" s="3141"/>
      <c r="AR142" s="3142"/>
      <c r="AS142" s="3141"/>
      <c r="AT142" s="3143"/>
      <c r="AU142" s="3144"/>
      <c r="AV142" s="3145"/>
      <c r="AW142" s="3146"/>
      <c r="AX142" s="3147"/>
      <c r="AY142" s="3148"/>
      <c r="AZ142" s="3149"/>
      <c r="BA142" s="2109"/>
      <c r="BB142" s="3150"/>
      <c r="BC142" s="117"/>
      <c r="BD142" s="3151"/>
      <c r="BE142" s="3152"/>
      <c r="BF142" s="3153"/>
      <c r="BG142" s="3154"/>
      <c r="BH142" s="119"/>
      <c r="BK142" s="3">
        <v>1</v>
      </c>
    </row>
    <row r="143" spans="2:63" ht="27" customHeight="1">
      <c r="B143" s="115" t="s">
        <v>16</v>
      </c>
      <c r="C143" s="3141"/>
      <c r="D143" s="3142"/>
      <c r="E143" s="3141"/>
      <c r="F143" s="3143"/>
      <c r="G143" s="3144"/>
      <c r="H143" s="3145"/>
      <c r="I143" s="3146"/>
      <c r="J143" s="3147"/>
      <c r="K143" s="3148"/>
      <c r="L143" s="3149"/>
      <c r="M143" s="2109"/>
      <c r="N143" s="3150"/>
      <c r="O143" s="117"/>
      <c r="P143" s="3151"/>
      <c r="Q143" s="3152"/>
      <c r="R143" s="3153"/>
      <c r="S143" s="3154"/>
      <c r="T143" s="119"/>
      <c r="U143" s="1180"/>
      <c r="V143" s="115" t="s">
        <v>16</v>
      </c>
      <c r="W143" s="3141"/>
      <c r="X143" s="3142"/>
      <c r="Y143" s="3141"/>
      <c r="Z143" s="3143"/>
      <c r="AA143" s="3144"/>
      <c r="AB143" s="3145"/>
      <c r="AC143" s="3146"/>
      <c r="AD143" s="3147"/>
      <c r="AE143" s="3148"/>
      <c r="AF143" s="3149"/>
      <c r="AG143" s="2109"/>
      <c r="AH143" s="3150"/>
      <c r="AI143" s="117"/>
      <c r="AJ143" s="3151"/>
      <c r="AK143" s="3152"/>
      <c r="AL143" s="3153"/>
      <c r="AM143" s="3154"/>
      <c r="AN143" s="119"/>
      <c r="AO143" s="1180"/>
      <c r="AP143" s="115" t="s">
        <v>16</v>
      </c>
      <c r="AQ143" s="3141"/>
      <c r="AR143" s="3142"/>
      <c r="AS143" s="3141"/>
      <c r="AT143" s="3143"/>
      <c r="AU143" s="3144"/>
      <c r="AV143" s="3145"/>
      <c r="AW143" s="3146"/>
      <c r="AX143" s="3147"/>
      <c r="AY143" s="3148"/>
      <c r="AZ143" s="3149"/>
      <c r="BA143" s="2109"/>
      <c r="BB143" s="3150"/>
      <c r="BC143" s="117"/>
      <c r="BD143" s="3151"/>
      <c r="BE143" s="3152"/>
      <c r="BF143" s="3153"/>
      <c r="BG143" s="3154"/>
      <c r="BH143" s="119"/>
      <c r="BK143" s="3">
        <v>1</v>
      </c>
    </row>
    <row r="144" spans="2:63" ht="27" customHeight="1">
      <c r="B144" s="115" t="s">
        <v>16</v>
      </c>
      <c r="C144" s="3141"/>
      <c r="D144" s="3142"/>
      <c r="E144" s="3141"/>
      <c r="F144" s="3143"/>
      <c r="G144" s="3144"/>
      <c r="H144" s="3145"/>
      <c r="I144" s="3146"/>
      <c r="J144" s="3147"/>
      <c r="K144" s="3148"/>
      <c r="L144" s="3149"/>
      <c r="M144" s="2109"/>
      <c r="N144" s="3150"/>
      <c r="O144" s="117"/>
      <c r="P144" s="3151"/>
      <c r="Q144" s="3152"/>
      <c r="R144" s="3153"/>
      <c r="S144" s="3154"/>
      <c r="T144" s="119"/>
      <c r="U144" s="1180"/>
      <c r="V144" s="115" t="s">
        <v>16</v>
      </c>
      <c r="W144" s="3141"/>
      <c r="X144" s="3142"/>
      <c r="Y144" s="3141"/>
      <c r="Z144" s="3143"/>
      <c r="AA144" s="3144"/>
      <c r="AB144" s="3145"/>
      <c r="AC144" s="3146"/>
      <c r="AD144" s="3147"/>
      <c r="AE144" s="3148"/>
      <c r="AF144" s="3149"/>
      <c r="AG144" s="2109"/>
      <c r="AH144" s="3150"/>
      <c r="AI144" s="117"/>
      <c r="AJ144" s="3151"/>
      <c r="AK144" s="3152"/>
      <c r="AL144" s="3153"/>
      <c r="AM144" s="3154"/>
      <c r="AN144" s="119"/>
      <c r="AO144" s="1180"/>
      <c r="AP144" s="115" t="s">
        <v>16</v>
      </c>
      <c r="AQ144" s="3141"/>
      <c r="AR144" s="3142"/>
      <c r="AS144" s="3141"/>
      <c r="AT144" s="3143"/>
      <c r="AU144" s="3144"/>
      <c r="AV144" s="3145"/>
      <c r="AW144" s="3146"/>
      <c r="AX144" s="3147"/>
      <c r="AY144" s="3148"/>
      <c r="AZ144" s="3149"/>
      <c r="BA144" s="2109"/>
      <c r="BB144" s="3150"/>
      <c r="BC144" s="117"/>
      <c r="BD144" s="3151"/>
      <c r="BE144" s="3152"/>
      <c r="BF144" s="3153"/>
      <c r="BG144" s="3154"/>
      <c r="BH144" s="119"/>
      <c r="BK144" s="3">
        <v>1</v>
      </c>
    </row>
    <row r="145" spans="2:63" ht="27" customHeight="1">
      <c r="B145" s="115" t="s">
        <v>16</v>
      </c>
      <c r="C145" s="3141"/>
      <c r="D145" s="3142"/>
      <c r="E145" s="3141"/>
      <c r="F145" s="3143"/>
      <c r="G145" s="3144"/>
      <c r="H145" s="3145"/>
      <c r="I145" s="3146"/>
      <c r="J145" s="3147"/>
      <c r="K145" s="3148"/>
      <c r="L145" s="3149"/>
      <c r="M145" s="2109"/>
      <c r="N145" s="3150"/>
      <c r="O145" s="117"/>
      <c r="P145" s="3151"/>
      <c r="Q145" s="3152"/>
      <c r="R145" s="3153"/>
      <c r="S145" s="3154"/>
      <c r="T145" s="119"/>
      <c r="U145" s="1180"/>
      <c r="V145" s="115" t="s">
        <v>16</v>
      </c>
      <c r="W145" s="3141"/>
      <c r="X145" s="3142"/>
      <c r="Y145" s="3141"/>
      <c r="Z145" s="3143"/>
      <c r="AA145" s="3144"/>
      <c r="AB145" s="3145"/>
      <c r="AC145" s="3146"/>
      <c r="AD145" s="3147"/>
      <c r="AE145" s="3148"/>
      <c r="AF145" s="3149"/>
      <c r="AG145" s="2109"/>
      <c r="AH145" s="3150"/>
      <c r="AI145" s="117"/>
      <c r="AJ145" s="3151"/>
      <c r="AK145" s="3152"/>
      <c r="AL145" s="3153"/>
      <c r="AM145" s="3154"/>
      <c r="AN145" s="119"/>
      <c r="AO145" s="1180"/>
      <c r="AP145" s="115" t="s">
        <v>16</v>
      </c>
      <c r="AQ145" s="3141"/>
      <c r="AR145" s="3142"/>
      <c r="AS145" s="3141"/>
      <c r="AT145" s="3143"/>
      <c r="AU145" s="3144"/>
      <c r="AV145" s="3145"/>
      <c r="AW145" s="3146"/>
      <c r="AX145" s="3147"/>
      <c r="AY145" s="3148"/>
      <c r="AZ145" s="3149"/>
      <c r="BA145" s="2109"/>
      <c r="BB145" s="3150"/>
      <c r="BC145" s="117"/>
      <c r="BD145" s="3151"/>
      <c r="BE145" s="3152"/>
      <c r="BF145" s="3153"/>
      <c r="BG145" s="3154"/>
      <c r="BH145" s="119"/>
      <c r="BK145" s="3">
        <v>1</v>
      </c>
    </row>
    <row r="146" spans="2:63" ht="27" customHeight="1">
      <c r="B146" s="115" t="s">
        <v>16</v>
      </c>
      <c r="C146" s="3141"/>
      <c r="D146" s="3142"/>
      <c r="E146" s="3141"/>
      <c r="F146" s="3143"/>
      <c r="G146" s="3144"/>
      <c r="H146" s="3145"/>
      <c r="I146" s="3146"/>
      <c r="J146" s="3147"/>
      <c r="K146" s="3148"/>
      <c r="L146" s="3149"/>
      <c r="M146" s="2109"/>
      <c r="N146" s="3150"/>
      <c r="O146" s="117"/>
      <c r="P146" s="3151"/>
      <c r="Q146" s="3152"/>
      <c r="R146" s="3153"/>
      <c r="S146" s="3154"/>
      <c r="T146" s="119"/>
      <c r="U146" s="1180"/>
      <c r="V146" s="115" t="s">
        <v>16</v>
      </c>
      <c r="W146" s="3141"/>
      <c r="X146" s="3142"/>
      <c r="Y146" s="3141"/>
      <c r="Z146" s="3143"/>
      <c r="AA146" s="3144"/>
      <c r="AB146" s="3145"/>
      <c r="AC146" s="3146"/>
      <c r="AD146" s="3147"/>
      <c r="AE146" s="3148"/>
      <c r="AF146" s="3149"/>
      <c r="AG146" s="2109"/>
      <c r="AH146" s="3150"/>
      <c r="AI146" s="117"/>
      <c r="AJ146" s="3151"/>
      <c r="AK146" s="3152"/>
      <c r="AL146" s="3153"/>
      <c r="AM146" s="3154"/>
      <c r="AN146" s="119"/>
      <c r="AO146" s="1180"/>
      <c r="AP146" s="115" t="s">
        <v>16</v>
      </c>
      <c r="AQ146" s="3141"/>
      <c r="AR146" s="3142"/>
      <c r="AS146" s="3141"/>
      <c r="AT146" s="3143"/>
      <c r="AU146" s="3144"/>
      <c r="AV146" s="3145"/>
      <c r="AW146" s="3146"/>
      <c r="AX146" s="3147"/>
      <c r="AY146" s="3148"/>
      <c r="AZ146" s="3149"/>
      <c r="BA146" s="2109"/>
      <c r="BB146" s="3150"/>
      <c r="BC146" s="117"/>
      <c r="BD146" s="3151"/>
      <c r="BE146" s="3152"/>
      <c r="BF146" s="3153"/>
      <c r="BG146" s="3154"/>
      <c r="BH146" s="119"/>
      <c r="BK146" s="3">
        <v>1</v>
      </c>
    </row>
    <row r="147" spans="2:63" ht="27" customHeight="1">
      <c r="B147" s="115" t="s">
        <v>16</v>
      </c>
      <c r="C147" s="3141"/>
      <c r="D147" s="3142"/>
      <c r="E147" s="3141"/>
      <c r="F147" s="3143"/>
      <c r="G147" s="3144"/>
      <c r="H147" s="3145"/>
      <c r="I147" s="3146"/>
      <c r="J147" s="3147"/>
      <c r="K147" s="3148"/>
      <c r="L147" s="3149"/>
      <c r="M147" s="2109"/>
      <c r="N147" s="3150"/>
      <c r="O147" s="117"/>
      <c r="P147" s="3151"/>
      <c r="Q147" s="3152"/>
      <c r="R147" s="3153"/>
      <c r="S147" s="3154"/>
      <c r="T147" s="119"/>
      <c r="U147" s="1180"/>
      <c r="V147" s="115" t="s">
        <v>16</v>
      </c>
      <c r="W147" s="3141"/>
      <c r="X147" s="3142"/>
      <c r="Y147" s="3141"/>
      <c r="Z147" s="3143"/>
      <c r="AA147" s="3144"/>
      <c r="AB147" s="3145"/>
      <c r="AC147" s="3146"/>
      <c r="AD147" s="3147"/>
      <c r="AE147" s="3148"/>
      <c r="AF147" s="3149"/>
      <c r="AG147" s="2109"/>
      <c r="AH147" s="3150"/>
      <c r="AI147" s="117"/>
      <c r="AJ147" s="3151"/>
      <c r="AK147" s="3152"/>
      <c r="AL147" s="3153"/>
      <c r="AM147" s="3154"/>
      <c r="AN147" s="119"/>
      <c r="AO147" s="1180"/>
      <c r="AP147" s="115" t="s">
        <v>16</v>
      </c>
      <c r="AQ147" s="3141"/>
      <c r="AR147" s="3142"/>
      <c r="AS147" s="3141"/>
      <c r="AT147" s="3143"/>
      <c r="AU147" s="3144"/>
      <c r="AV147" s="3145"/>
      <c r="AW147" s="3146"/>
      <c r="AX147" s="3147"/>
      <c r="AY147" s="3148"/>
      <c r="AZ147" s="3149"/>
      <c r="BA147" s="2109"/>
      <c r="BB147" s="3150"/>
      <c r="BC147" s="117"/>
      <c r="BD147" s="3151"/>
      <c r="BE147" s="3152"/>
      <c r="BF147" s="3153"/>
      <c r="BG147" s="3154"/>
      <c r="BH147" s="119"/>
      <c r="BK147" s="3">
        <v>1</v>
      </c>
    </row>
    <row r="148" spans="2:63" ht="27" customHeight="1">
      <c r="B148" s="115" t="s">
        <v>16</v>
      </c>
      <c r="C148" s="3141"/>
      <c r="D148" s="3142"/>
      <c r="E148" s="3141"/>
      <c r="F148" s="3143"/>
      <c r="G148" s="3144"/>
      <c r="H148" s="3145"/>
      <c r="I148" s="3146"/>
      <c r="J148" s="3147"/>
      <c r="K148" s="3148"/>
      <c r="L148" s="3149"/>
      <c r="M148" s="2109"/>
      <c r="N148" s="3150"/>
      <c r="O148" s="117"/>
      <c r="P148" s="3151"/>
      <c r="Q148" s="3152"/>
      <c r="R148" s="3153"/>
      <c r="S148" s="3154"/>
      <c r="T148" s="119"/>
      <c r="U148" s="1180"/>
      <c r="V148" s="115" t="s">
        <v>16</v>
      </c>
      <c r="W148" s="3141"/>
      <c r="X148" s="3142"/>
      <c r="Y148" s="3141"/>
      <c r="Z148" s="3143"/>
      <c r="AA148" s="3144"/>
      <c r="AB148" s="3145"/>
      <c r="AC148" s="3146"/>
      <c r="AD148" s="3147"/>
      <c r="AE148" s="3148"/>
      <c r="AF148" s="3149"/>
      <c r="AG148" s="2109"/>
      <c r="AH148" s="3150"/>
      <c r="AI148" s="117"/>
      <c r="AJ148" s="3151"/>
      <c r="AK148" s="3152"/>
      <c r="AL148" s="3153"/>
      <c r="AM148" s="3154"/>
      <c r="AN148" s="119"/>
      <c r="AO148" s="1180"/>
      <c r="AP148" s="115" t="s">
        <v>16</v>
      </c>
      <c r="AQ148" s="3141"/>
      <c r="AR148" s="3142"/>
      <c r="AS148" s="3141"/>
      <c r="AT148" s="3143"/>
      <c r="AU148" s="3144"/>
      <c r="AV148" s="3145"/>
      <c r="AW148" s="3146"/>
      <c r="AX148" s="3147"/>
      <c r="AY148" s="3148"/>
      <c r="AZ148" s="3149"/>
      <c r="BA148" s="2109"/>
      <c r="BB148" s="3150"/>
      <c r="BC148" s="117"/>
      <c r="BD148" s="3151"/>
      <c r="BE148" s="3152"/>
      <c r="BF148" s="3153"/>
      <c r="BG148" s="3154"/>
      <c r="BH148" s="119"/>
      <c r="BK148" s="3">
        <v>1</v>
      </c>
    </row>
    <row r="149" spans="2:63" ht="27" customHeight="1">
      <c r="B149" s="115" t="s">
        <v>16</v>
      </c>
      <c r="C149" s="3141"/>
      <c r="D149" s="3142"/>
      <c r="E149" s="3141"/>
      <c r="F149" s="3143"/>
      <c r="G149" s="3144"/>
      <c r="H149" s="3145"/>
      <c r="I149" s="3146"/>
      <c r="J149" s="3147"/>
      <c r="K149" s="3148"/>
      <c r="L149" s="3149"/>
      <c r="M149" s="2109"/>
      <c r="N149" s="3150"/>
      <c r="O149" s="117"/>
      <c r="P149" s="3151"/>
      <c r="Q149" s="3152"/>
      <c r="R149" s="3153"/>
      <c r="S149" s="3154"/>
      <c r="T149" s="119"/>
      <c r="U149" s="1180"/>
      <c r="V149" s="115" t="s">
        <v>16</v>
      </c>
      <c r="W149" s="3141"/>
      <c r="X149" s="3142"/>
      <c r="Y149" s="3141"/>
      <c r="Z149" s="3143"/>
      <c r="AA149" s="3144"/>
      <c r="AB149" s="3145"/>
      <c r="AC149" s="3146"/>
      <c r="AD149" s="3147"/>
      <c r="AE149" s="3148"/>
      <c r="AF149" s="3149"/>
      <c r="AG149" s="2109"/>
      <c r="AH149" s="3150"/>
      <c r="AI149" s="117"/>
      <c r="AJ149" s="3151"/>
      <c r="AK149" s="3152"/>
      <c r="AL149" s="3153"/>
      <c r="AM149" s="3154"/>
      <c r="AN149" s="119"/>
      <c r="AO149" s="1180"/>
      <c r="AP149" s="115" t="s">
        <v>16</v>
      </c>
      <c r="AQ149" s="3141"/>
      <c r="AR149" s="3142"/>
      <c r="AS149" s="3141"/>
      <c r="AT149" s="3143"/>
      <c r="AU149" s="3144"/>
      <c r="AV149" s="3145"/>
      <c r="AW149" s="3146"/>
      <c r="AX149" s="3147"/>
      <c r="AY149" s="3148"/>
      <c r="AZ149" s="3149"/>
      <c r="BA149" s="2109"/>
      <c r="BB149" s="3150"/>
      <c r="BC149" s="117"/>
      <c r="BD149" s="3151"/>
      <c r="BE149" s="3152"/>
      <c r="BF149" s="3153"/>
      <c r="BG149" s="3154"/>
      <c r="BH149" s="119"/>
      <c r="BK149" s="3">
        <v>1</v>
      </c>
    </row>
    <row r="150" spans="2:63" ht="27" customHeight="1">
      <c r="B150" s="115" t="s">
        <v>16</v>
      </c>
      <c r="C150" s="3141"/>
      <c r="D150" s="3142"/>
      <c r="E150" s="3141"/>
      <c r="F150" s="3143"/>
      <c r="G150" s="3144"/>
      <c r="H150" s="3145"/>
      <c r="I150" s="3146"/>
      <c r="J150" s="3147"/>
      <c r="K150" s="3148"/>
      <c r="L150" s="3149"/>
      <c r="M150" s="2109"/>
      <c r="N150" s="3150"/>
      <c r="O150" s="117"/>
      <c r="P150" s="3151"/>
      <c r="Q150" s="3152"/>
      <c r="R150" s="3153"/>
      <c r="S150" s="3154"/>
      <c r="T150" s="119"/>
      <c r="U150" s="1180"/>
      <c r="V150" s="115" t="s">
        <v>16</v>
      </c>
      <c r="W150" s="3141"/>
      <c r="X150" s="3142"/>
      <c r="Y150" s="3141"/>
      <c r="Z150" s="3143"/>
      <c r="AA150" s="3144"/>
      <c r="AB150" s="3145"/>
      <c r="AC150" s="3146"/>
      <c r="AD150" s="3147"/>
      <c r="AE150" s="3148"/>
      <c r="AF150" s="3149"/>
      <c r="AG150" s="2109"/>
      <c r="AH150" s="3150"/>
      <c r="AI150" s="117"/>
      <c r="AJ150" s="3151"/>
      <c r="AK150" s="3152"/>
      <c r="AL150" s="3153"/>
      <c r="AM150" s="3154"/>
      <c r="AN150" s="119"/>
      <c r="AO150" s="1180"/>
      <c r="AP150" s="115" t="s">
        <v>16</v>
      </c>
      <c r="AQ150" s="3141"/>
      <c r="AR150" s="3142"/>
      <c r="AS150" s="3141"/>
      <c r="AT150" s="3143"/>
      <c r="AU150" s="3144"/>
      <c r="AV150" s="3145"/>
      <c r="AW150" s="3146"/>
      <c r="AX150" s="3147"/>
      <c r="AY150" s="3148"/>
      <c r="AZ150" s="3149"/>
      <c r="BA150" s="2109"/>
      <c r="BB150" s="3150"/>
      <c r="BC150" s="117"/>
      <c r="BD150" s="3151"/>
      <c r="BE150" s="3152"/>
      <c r="BF150" s="3153"/>
      <c r="BG150" s="3154"/>
      <c r="BH150" s="119"/>
      <c r="BK150" s="3">
        <v>1</v>
      </c>
    </row>
    <row r="151" spans="2:63" ht="27" customHeight="1">
      <c r="B151" s="115" t="s">
        <v>16</v>
      </c>
      <c r="C151" s="3141"/>
      <c r="D151" s="3142"/>
      <c r="E151" s="3141"/>
      <c r="F151" s="3143"/>
      <c r="G151" s="3144"/>
      <c r="H151" s="3145"/>
      <c r="I151" s="3146"/>
      <c r="J151" s="3147"/>
      <c r="K151" s="3148"/>
      <c r="L151" s="3149"/>
      <c r="M151" s="2109"/>
      <c r="N151" s="3150"/>
      <c r="O151" s="117"/>
      <c r="P151" s="3151"/>
      <c r="Q151" s="3152"/>
      <c r="R151" s="3153"/>
      <c r="S151" s="3154"/>
      <c r="T151" s="119"/>
      <c r="U151" s="1180"/>
      <c r="V151" s="115" t="s">
        <v>16</v>
      </c>
      <c r="W151" s="3141"/>
      <c r="X151" s="3142"/>
      <c r="Y151" s="3141"/>
      <c r="Z151" s="3143"/>
      <c r="AA151" s="3144"/>
      <c r="AB151" s="3145"/>
      <c r="AC151" s="3146"/>
      <c r="AD151" s="3147"/>
      <c r="AE151" s="3148"/>
      <c r="AF151" s="3149"/>
      <c r="AG151" s="2109"/>
      <c r="AH151" s="3150"/>
      <c r="AI151" s="117"/>
      <c r="AJ151" s="3151"/>
      <c r="AK151" s="3152"/>
      <c r="AL151" s="3153"/>
      <c r="AM151" s="3154"/>
      <c r="AN151" s="119"/>
      <c r="AO151" s="1180"/>
      <c r="AP151" s="115" t="s">
        <v>16</v>
      </c>
      <c r="AQ151" s="3141"/>
      <c r="AR151" s="3142"/>
      <c r="AS151" s="3141"/>
      <c r="AT151" s="3143"/>
      <c r="AU151" s="3144"/>
      <c r="AV151" s="3145"/>
      <c r="AW151" s="3146"/>
      <c r="AX151" s="3147"/>
      <c r="AY151" s="3148"/>
      <c r="AZ151" s="3149"/>
      <c r="BA151" s="2109"/>
      <c r="BB151" s="3150"/>
      <c r="BC151" s="117"/>
      <c r="BD151" s="3151"/>
      <c r="BE151" s="3152"/>
      <c r="BF151" s="3153"/>
      <c r="BG151" s="3154"/>
      <c r="BH151" s="119"/>
      <c r="BK151" s="3">
        <v>1</v>
      </c>
    </row>
    <row r="152" spans="2:63" ht="27" customHeight="1">
      <c r="B152" s="115" t="s">
        <v>16</v>
      </c>
      <c r="C152" s="3141"/>
      <c r="D152" s="3142"/>
      <c r="E152" s="3141"/>
      <c r="F152" s="3143"/>
      <c r="G152" s="3144"/>
      <c r="H152" s="3145"/>
      <c r="I152" s="3146"/>
      <c r="J152" s="3147"/>
      <c r="K152" s="3148"/>
      <c r="L152" s="3149"/>
      <c r="M152" s="2109"/>
      <c r="N152" s="3150"/>
      <c r="O152" s="117"/>
      <c r="P152" s="3151"/>
      <c r="Q152" s="3152"/>
      <c r="R152" s="3153"/>
      <c r="S152" s="3154"/>
      <c r="T152" s="119"/>
      <c r="U152" s="1180"/>
      <c r="V152" s="115" t="s">
        <v>16</v>
      </c>
      <c r="W152" s="3141"/>
      <c r="X152" s="3142"/>
      <c r="Y152" s="3141"/>
      <c r="Z152" s="3143"/>
      <c r="AA152" s="3144"/>
      <c r="AB152" s="3145"/>
      <c r="AC152" s="3146"/>
      <c r="AD152" s="3147"/>
      <c r="AE152" s="3148"/>
      <c r="AF152" s="3149"/>
      <c r="AG152" s="2109"/>
      <c r="AH152" s="3150"/>
      <c r="AI152" s="117"/>
      <c r="AJ152" s="3151"/>
      <c r="AK152" s="3152"/>
      <c r="AL152" s="3153"/>
      <c r="AM152" s="3154"/>
      <c r="AN152" s="119"/>
      <c r="AO152" s="1180"/>
      <c r="AP152" s="115" t="s">
        <v>16</v>
      </c>
      <c r="AQ152" s="3141"/>
      <c r="AR152" s="3142"/>
      <c r="AS152" s="3141"/>
      <c r="AT152" s="3143"/>
      <c r="AU152" s="3144"/>
      <c r="AV152" s="3145"/>
      <c r="AW152" s="3146"/>
      <c r="AX152" s="3147"/>
      <c r="AY152" s="3148"/>
      <c r="AZ152" s="3149"/>
      <c r="BA152" s="2109"/>
      <c r="BB152" s="3150"/>
      <c r="BC152" s="117"/>
      <c r="BD152" s="3151"/>
      <c r="BE152" s="3152"/>
      <c r="BF152" s="3153"/>
      <c r="BG152" s="3154"/>
      <c r="BH152" s="119"/>
      <c r="BK152" s="3">
        <v>1</v>
      </c>
    </row>
    <row r="153" spans="2:63" ht="27" customHeight="1">
      <c r="B153" s="115" t="s">
        <v>16</v>
      </c>
      <c r="C153" s="3141"/>
      <c r="D153" s="3142"/>
      <c r="E153" s="3141"/>
      <c r="F153" s="3143"/>
      <c r="G153" s="3144"/>
      <c r="H153" s="3145"/>
      <c r="I153" s="3146"/>
      <c r="J153" s="3147"/>
      <c r="K153" s="3148"/>
      <c r="L153" s="3149"/>
      <c r="M153" s="2109"/>
      <c r="N153" s="3150"/>
      <c r="O153" s="117"/>
      <c r="P153" s="3151"/>
      <c r="Q153" s="3152"/>
      <c r="R153" s="3153"/>
      <c r="S153" s="3154"/>
      <c r="T153" s="119"/>
      <c r="U153" s="1180"/>
      <c r="V153" s="115" t="s">
        <v>16</v>
      </c>
      <c r="W153" s="3141"/>
      <c r="X153" s="3142"/>
      <c r="Y153" s="3141"/>
      <c r="Z153" s="3143"/>
      <c r="AA153" s="3144"/>
      <c r="AB153" s="3145"/>
      <c r="AC153" s="3146"/>
      <c r="AD153" s="3147"/>
      <c r="AE153" s="3148"/>
      <c r="AF153" s="3149"/>
      <c r="AG153" s="2109"/>
      <c r="AH153" s="3150"/>
      <c r="AI153" s="117"/>
      <c r="AJ153" s="3151"/>
      <c r="AK153" s="3152"/>
      <c r="AL153" s="3153"/>
      <c r="AM153" s="3154"/>
      <c r="AN153" s="119"/>
      <c r="AO153" s="1180"/>
      <c r="AP153" s="115" t="s">
        <v>16</v>
      </c>
      <c r="AQ153" s="3141"/>
      <c r="AR153" s="3142"/>
      <c r="AS153" s="3141"/>
      <c r="AT153" s="3143"/>
      <c r="AU153" s="3144"/>
      <c r="AV153" s="3145"/>
      <c r="AW153" s="3146"/>
      <c r="AX153" s="3147"/>
      <c r="AY153" s="3148"/>
      <c r="AZ153" s="3149"/>
      <c r="BA153" s="2109"/>
      <c r="BB153" s="3150"/>
      <c r="BC153" s="117"/>
      <c r="BD153" s="3151"/>
      <c r="BE153" s="3152"/>
      <c r="BF153" s="3153"/>
      <c r="BG153" s="3154"/>
      <c r="BH153" s="119"/>
      <c r="BK153" s="3">
        <v>1</v>
      </c>
    </row>
    <row r="154" spans="2:63" ht="27" customHeight="1">
      <c r="B154" s="115" t="s">
        <v>16</v>
      </c>
      <c r="C154" s="3141"/>
      <c r="D154" s="3142"/>
      <c r="E154" s="3141"/>
      <c r="F154" s="3143"/>
      <c r="G154" s="3144"/>
      <c r="H154" s="3145"/>
      <c r="I154" s="3146"/>
      <c r="J154" s="3147"/>
      <c r="K154" s="3148"/>
      <c r="L154" s="3149"/>
      <c r="M154" s="2109"/>
      <c r="N154" s="3150"/>
      <c r="O154" s="117"/>
      <c r="P154" s="3151"/>
      <c r="Q154" s="3152"/>
      <c r="R154" s="3153"/>
      <c r="S154" s="3154"/>
      <c r="T154" s="119"/>
      <c r="U154" s="1180"/>
      <c r="V154" s="115" t="s">
        <v>16</v>
      </c>
      <c r="W154" s="3141"/>
      <c r="X154" s="3142"/>
      <c r="Y154" s="3141"/>
      <c r="Z154" s="3143"/>
      <c r="AA154" s="3144"/>
      <c r="AB154" s="3145"/>
      <c r="AC154" s="3146"/>
      <c r="AD154" s="3147"/>
      <c r="AE154" s="3148"/>
      <c r="AF154" s="3149"/>
      <c r="AG154" s="2109"/>
      <c r="AH154" s="3150"/>
      <c r="AI154" s="117"/>
      <c r="AJ154" s="3151"/>
      <c r="AK154" s="3152"/>
      <c r="AL154" s="3153"/>
      <c r="AM154" s="3154"/>
      <c r="AN154" s="119"/>
      <c r="AO154" s="1180"/>
      <c r="AP154" s="115" t="s">
        <v>16</v>
      </c>
      <c r="AQ154" s="3141"/>
      <c r="AR154" s="3142"/>
      <c r="AS154" s="3141"/>
      <c r="AT154" s="3143"/>
      <c r="AU154" s="3144"/>
      <c r="AV154" s="3145"/>
      <c r="AW154" s="3146"/>
      <c r="AX154" s="3147"/>
      <c r="AY154" s="3148"/>
      <c r="AZ154" s="3149"/>
      <c r="BA154" s="2109"/>
      <c r="BB154" s="3150"/>
      <c r="BC154" s="117"/>
      <c r="BD154" s="3151"/>
      <c r="BE154" s="3152"/>
      <c r="BF154" s="3153"/>
      <c r="BG154" s="3154"/>
      <c r="BH154" s="119"/>
      <c r="BK154" s="3">
        <v>1</v>
      </c>
    </row>
    <row r="155" spans="2:63" ht="27" customHeight="1">
      <c r="B155" s="115" t="s">
        <v>16</v>
      </c>
      <c r="C155" s="3141"/>
      <c r="D155" s="3142"/>
      <c r="E155" s="3141"/>
      <c r="F155" s="3143"/>
      <c r="G155" s="3144"/>
      <c r="H155" s="3145"/>
      <c r="I155" s="3146"/>
      <c r="J155" s="3147"/>
      <c r="K155" s="3148"/>
      <c r="L155" s="3149"/>
      <c r="M155" s="2109"/>
      <c r="N155" s="3150"/>
      <c r="O155" s="117"/>
      <c r="P155" s="3151"/>
      <c r="Q155" s="3152"/>
      <c r="R155" s="3153"/>
      <c r="S155" s="3154"/>
      <c r="T155" s="119"/>
      <c r="U155" s="1180"/>
      <c r="V155" s="115" t="s">
        <v>16</v>
      </c>
      <c r="W155" s="3141"/>
      <c r="X155" s="3142"/>
      <c r="Y155" s="3141"/>
      <c r="Z155" s="3143"/>
      <c r="AA155" s="3144"/>
      <c r="AB155" s="3145"/>
      <c r="AC155" s="3146"/>
      <c r="AD155" s="3147"/>
      <c r="AE155" s="3148"/>
      <c r="AF155" s="3149"/>
      <c r="AG155" s="2109"/>
      <c r="AH155" s="3150"/>
      <c r="AI155" s="117"/>
      <c r="AJ155" s="3151"/>
      <c r="AK155" s="3152"/>
      <c r="AL155" s="3153"/>
      <c r="AM155" s="3154"/>
      <c r="AN155" s="119"/>
      <c r="AO155" s="1180"/>
      <c r="AP155" s="115" t="s">
        <v>16</v>
      </c>
      <c r="AQ155" s="3141"/>
      <c r="AR155" s="3142"/>
      <c r="AS155" s="3141"/>
      <c r="AT155" s="3143"/>
      <c r="AU155" s="3144"/>
      <c r="AV155" s="3145"/>
      <c r="AW155" s="3146"/>
      <c r="AX155" s="3147"/>
      <c r="AY155" s="3148"/>
      <c r="AZ155" s="3149"/>
      <c r="BA155" s="2109"/>
      <c r="BB155" s="3150"/>
      <c r="BC155" s="117"/>
      <c r="BD155" s="3151"/>
      <c r="BE155" s="3152"/>
      <c r="BF155" s="3153"/>
      <c r="BG155" s="3154"/>
      <c r="BH155" s="119"/>
      <c r="BK155" s="3">
        <v>1</v>
      </c>
    </row>
    <row r="156" spans="2:63" ht="27" customHeight="1">
      <c r="B156" s="115" t="s">
        <v>16</v>
      </c>
      <c r="C156" s="3141"/>
      <c r="D156" s="3142"/>
      <c r="E156" s="3141"/>
      <c r="F156" s="3143"/>
      <c r="G156" s="3144"/>
      <c r="H156" s="3145"/>
      <c r="I156" s="3146"/>
      <c r="J156" s="3147"/>
      <c r="K156" s="3148"/>
      <c r="L156" s="3149"/>
      <c r="M156" s="2109"/>
      <c r="N156" s="3150"/>
      <c r="O156" s="117"/>
      <c r="P156" s="3151"/>
      <c r="Q156" s="3152"/>
      <c r="R156" s="3153"/>
      <c r="S156" s="3154"/>
      <c r="T156" s="119"/>
      <c r="U156" s="1180"/>
      <c r="V156" s="115" t="s">
        <v>16</v>
      </c>
      <c r="W156" s="3141"/>
      <c r="X156" s="3142"/>
      <c r="Y156" s="3141"/>
      <c r="Z156" s="3143"/>
      <c r="AA156" s="3144"/>
      <c r="AB156" s="3145"/>
      <c r="AC156" s="3146"/>
      <c r="AD156" s="3147"/>
      <c r="AE156" s="3148"/>
      <c r="AF156" s="3149"/>
      <c r="AG156" s="2109"/>
      <c r="AH156" s="3150"/>
      <c r="AI156" s="117"/>
      <c r="AJ156" s="3151"/>
      <c r="AK156" s="3152"/>
      <c r="AL156" s="3153"/>
      <c r="AM156" s="3154"/>
      <c r="AN156" s="119"/>
      <c r="AO156" s="1180"/>
      <c r="AP156" s="115" t="s">
        <v>16</v>
      </c>
      <c r="AQ156" s="3141"/>
      <c r="AR156" s="3142"/>
      <c r="AS156" s="3141"/>
      <c r="AT156" s="3143"/>
      <c r="AU156" s="3144"/>
      <c r="AV156" s="3145"/>
      <c r="AW156" s="3146"/>
      <c r="AX156" s="3147"/>
      <c r="AY156" s="3148"/>
      <c r="AZ156" s="3149"/>
      <c r="BA156" s="2109"/>
      <c r="BB156" s="3150"/>
      <c r="BC156" s="117"/>
      <c r="BD156" s="3151"/>
      <c r="BE156" s="3152"/>
      <c r="BF156" s="3153"/>
      <c r="BG156" s="3154"/>
      <c r="BH156" s="119"/>
      <c r="BK156" s="3">
        <v>1</v>
      </c>
    </row>
    <row r="157" spans="2:63" ht="27" customHeight="1">
      <c r="B157" s="115" t="s">
        <v>16</v>
      </c>
      <c r="C157" s="3141"/>
      <c r="D157" s="3142"/>
      <c r="E157" s="3141"/>
      <c r="F157" s="3143"/>
      <c r="G157" s="3144"/>
      <c r="H157" s="3145"/>
      <c r="I157" s="3146"/>
      <c r="J157" s="3147"/>
      <c r="K157" s="3148"/>
      <c r="L157" s="3149"/>
      <c r="M157" s="2109"/>
      <c r="N157" s="3150"/>
      <c r="O157" s="117"/>
      <c r="P157" s="3151"/>
      <c r="Q157" s="3152"/>
      <c r="R157" s="3153"/>
      <c r="S157" s="3154"/>
      <c r="T157" s="119"/>
      <c r="U157" s="1180"/>
      <c r="V157" s="115" t="s">
        <v>16</v>
      </c>
      <c r="W157" s="3141"/>
      <c r="X157" s="3142"/>
      <c r="Y157" s="3141"/>
      <c r="Z157" s="3143"/>
      <c r="AA157" s="3144"/>
      <c r="AB157" s="3145"/>
      <c r="AC157" s="3146"/>
      <c r="AD157" s="3147"/>
      <c r="AE157" s="3148"/>
      <c r="AF157" s="3149"/>
      <c r="AG157" s="2109"/>
      <c r="AH157" s="3150"/>
      <c r="AI157" s="117"/>
      <c r="AJ157" s="3151"/>
      <c r="AK157" s="3152"/>
      <c r="AL157" s="3153"/>
      <c r="AM157" s="3154"/>
      <c r="AN157" s="119"/>
      <c r="AO157" s="1180"/>
      <c r="AP157" s="115" t="s">
        <v>16</v>
      </c>
      <c r="AQ157" s="3141"/>
      <c r="AR157" s="3142"/>
      <c r="AS157" s="3141"/>
      <c r="AT157" s="3143"/>
      <c r="AU157" s="3144"/>
      <c r="AV157" s="3145"/>
      <c r="AW157" s="3146"/>
      <c r="AX157" s="3147"/>
      <c r="AY157" s="3148"/>
      <c r="AZ157" s="3149"/>
      <c r="BA157" s="2109"/>
      <c r="BB157" s="3150"/>
      <c r="BC157" s="117"/>
      <c r="BD157" s="3151"/>
      <c r="BE157" s="3152"/>
      <c r="BF157" s="3153"/>
      <c r="BG157" s="3154"/>
      <c r="BH157" s="119"/>
      <c r="BK157" s="3">
        <v>1</v>
      </c>
    </row>
    <row r="158" spans="2:63" ht="27" customHeight="1">
      <c r="B158" s="115" t="s">
        <v>16</v>
      </c>
      <c r="C158" s="3141"/>
      <c r="D158" s="3142"/>
      <c r="E158" s="3141"/>
      <c r="F158" s="3143"/>
      <c r="G158" s="3144"/>
      <c r="H158" s="3145"/>
      <c r="I158" s="3146"/>
      <c r="J158" s="3147"/>
      <c r="K158" s="3148"/>
      <c r="L158" s="3149"/>
      <c r="M158" s="2109"/>
      <c r="N158" s="3150"/>
      <c r="O158" s="117"/>
      <c r="P158" s="3151"/>
      <c r="Q158" s="3152"/>
      <c r="R158" s="3153"/>
      <c r="S158" s="3154"/>
      <c r="T158" s="119"/>
      <c r="U158" s="1180"/>
      <c r="V158" s="115" t="s">
        <v>16</v>
      </c>
      <c r="W158" s="3141"/>
      <c r="X158" s="3142"/>
      <c r="Y158" s="3141"/>
      <c r="Z158" s="3143"/>
      <c r="AA158" s="3144"/>
      <c r="AB158" s="3145"/>
      <c r="AC158" s="3146"/>
      <c r="AD158" s="3147"/>
      <c r="AE158" s="3148"/>
      <c r="AF158" s="3149"/>
      <c r="AG158" s="2109"/>
      <c r="AH158" s="3150"/>
      <c r="AI158" s="117"/>
      <c r="AJ158" s="3151"/>
      <c r="AK158" s="3152"/>
      <c r="AL158" s="3153"/>
      <c r="AM158" s="3154"/>
      <c r="AN158" s="119"/>
      <c r="AO158" s="1180"/>
      <c r="AP158" s="115" t="s">
        <v>16</v>
      </c>
      <c r="AQ158" s="3141"/>
      <c r="AR158" s="3142"/>
      <c r="AS158" s="3141"/>
      <c r="AT158" s="3143"/>
      <c r="AU158" s="3144"/>
      <c r="AV158" s="3145"/>
      <c r="AW158" s="3146"/>
      <c r="AX158" s="3147"/>
      <c r="AY158" s="3148"/>
      <c r="AZ158" s="3149"/>
      <c r="BA158" s="2109"/>
      <c r="BB158" s="3150"/>
      <c r="BC158" s="117"/>
      <c r="BD158" s="3151"/>
      <c r="BE158" s="3152"/>
      <c r="BF158" s="3153"/>
      <c r="BG158" s="3154"/>
      <c r="BH158" s="119"/>
      <c r="BK158" s="3">
        <v>1</v>
      </c>
    </row>
    <row r="159" spans="2:63" ht="27" customHeight="1">
      <c r="B159" s="115" t="s">
        <v>16</v>
      </c>
      <c r="C159" s="3141"/>
      <c r="D159" s="3142"/>
      <c r="E159" s="3141"/>
      <c r="F159" s="3143"/>
      <c r="G159" s="3144"/>
      <c r="H159" s="3145"/>
      <c r="I159" s="3146"/>
      <c r="J159" s="3147"/>
      <c r="K159" s="3148"/>
      <c r="L159" s="3149"/>
      <c r="M159" s="2109"/>
      <c r="N159" s="3150"/>
      <c r="O159" s="117"/>
      <c r="P159" s="3151"/>
      <c r="Q159" s="3152"/>
      <c r="R159" s="3153"/>
      <c r="S159" s="3154"/>
      <c r="T159" s="119"/>
      <c r="U159" s="1180"/>
      <c r="V159" s="115" t="s">
        <v>16</v>
      </c>
      <c r="W159" s="3141"/>
      <c r="X159" s="3142"/>
      <c r="Y159" s="3141"/>
      <c r="Z159" s="3143"/>
      <c r="AA159" s="3144"/>
      <c r="AB159" s="3145"/>
      <c r="AC159" s="3146"/>
      <c r="AD159" s="3147"/>
      <c r="AE159" s="3148"/>
      <c r="AF159" s="3149"/>
      <c r="AG159" s="2109"/>
      <c r="AH159" s="3150"/>
      <c r="AI159" s="117"/>
      <c r="AJ159" s="3151"/>
      <c r="AK159" s="3152"/>
      <c r="AL159" s="3153"/>
      <c r="AM159" s="3154"/>
      <c r="AN159" s="119"/>
      <c r="AO159" s="1180"/>
      <c r="AP159" s="115" t="s">
        <v>16</v>
      </c>
      <c r="AQ159" s="3141"/>
      <c r="AR159" s="3142"/>
      <c r="AS159" s="3141"/>
      <c r="AT159" s="3143"/>
      <c r="AU159" s="3144"/>
      <c r="AV159" s="3145"/>
      <c r="AW159" s="3146"/>
      <c r="AX159" s="3147"/>
      <c r="AY159" s="3148"/>
      <c r="AZ159" s="3149"/>
      <c r="BA159" s="2109"/>
      <c r="BB159" s="3150"/>
      <c r="BC159" s="117"/>
      <c r="BD159" s="3151"/>
      <c r="BE159" s="3152"/>
      <c r="BF159" s="3153"/>
      <c r="BG159" s="3154"/>
      <c r="BH159" s="119"/>
      <c r="BK159" s="3">
        <v>1</v>
      </c>
    </row>
    <row r="160" spans="2:63" ht="27" customHeight="1">
      <c r="B160" s="115" t="s">
        <v>16</v>
      </c>
      <c r="C160" s="3141"/>
      <c r="D160" s="3142"/>
      <c r="E160" s="3141"/>
      <c r="F160" s="3143"/>
      <c r="G160" s="3144"/>
      <c r="H160" s="3145"/>
      <c r="I160" s="3146"/>
      <c r="J160" s="3147"/>
      <c r="K160" s="3148"/>
      <c r="L160" s="3149"/>
      <c r="M160" s="2109"/>
      <c r="N160" s="3150"/>
      <c r="O160" s="117"/>
      <c r="P160" s="3151"/>
      <c r="Q160" s="3152"/>
      <c r="R160" s="3153"/>
      <c r="S160" s="3154"/>
      <c r="T160" s="119"/>
      <c r="U160" s="1180"/>
      <c r="V160" s="115" t="s">
        <v>16</v>
      </c>
      <c r="W160" s="3141"/>
      <c r="X160" s="3142"/>
      <c r="Y160" s="3141"/>
      <c r="Z160" s="3143"/>
      <c r="AA160" s="3144"/>
      <c r="AB160" s="3145"/>
      <c r="AC160" s="3146"/>
      <c r="AD160" s="3147"/>
      <c r="AE160" s="3148"/>
      <c r="AF160" s="3149"/>
      <c r="AG160" s="2109"/>
      <c r="AH160" s="3150"/>
      <c r="AI160" s="117"/>
      <c r="AJ160" s="3151"/>
      <c r="AK160" s="3152"/>
      <c r="AL160" s="3153"/>
      <c r="AM160" s="3154"/>
      <c r="AN160" s="119"/>
      <c r="AO160" s="1180"/>
      <c r="AP160" s="115" t="s">
        <v>16</v>
      </c>
      <c r="AQ160" s="3141"/>
      <c r="AR160" s="3142"/>
      <c r="AS160" s="3141"/>
      <c r="AT160" s="3143"/>
      <c r="AU160" s="3144"/>
      <c r="AV160" s="3145"/>
      <c r="AW160" s="3146"/>
      <c r="AX160" s="3147"/>
      <c r="AY160" s="3148"/>
      <c r="AZ160" s="3149"/>
      <c r="BA160" s="2109"/>
      <c r="BB160" s="3150"/>
      <c r="BC160" s="117"/>
      <c r="BD160" s="3151"/>
      <c r="BE160" s="3152"/>
      <c r="BF160" s="3153"/>
      <c r="BG160" s="3154"/>
      <c r="BH160" s="119"/>
      <c r="BK160" s="3">
        <v>1</v>
      </c>
    </row>
    <row r="161" spans="2:63" ht="27" customHeight="1">
      <c r="B161" s="115" t="s">
        <v>16</v>
      </c>
      <c r="C161" s="3141"/>
      <c r="D161" s="3142"/>
      <c r="E161" s="3141"/>
      <c r="F161" s="3143"/>
      <c r="G161" s="3144"/>
      <c r="H161" s="3145"/>
      <c r="I161" s="3146"/>
      <c r="J161" s="3147"/>
      <c r="K161" s="3148"/>
      <c r="L161" s="3149"/>
      <c r="M161" s="2109"/>
      <c r="N161" s="3150"/>
      <c r="O161" s="117"/>
      <c r="P161" s="3151"/>
      <c r="Q161" s="3152"/>
      <c r="R161" s="3153"/>
      <c r="S161" s="3154"/>
      <c r="T161" s="119"/>
      <c r="U161" s="1180"/>
      <c r="V161" s="115" t="s">
        <v>16</v>
      </c>
      <c r="W161" s="3141"/>
      <c r="X161" s="3142"/>
      <c r="Y161" s="3141"/>
      <c r="Z161" s="3143"/>
      <c r="AA161" s="3144"/>
      <c r="AB161" s="3145"/>
      <c r="AC161" s="3146"/>
      <c r="AD161" s="3147"/>
      <c r="AE161" s="3148"/>
      <c r="AF161" s="3149"/>
      <c r="AG161" s="2109"/>
      <c r="AH161" s="3150"/>
      <c r="AI161" s="117"/>
      <c r="AJ161" s="3151"/>
      <c r="AK161" s="3152"/>
      <c r="AL161" s="3153"/>
      <c r="AM161" s="3154"/>
      <c r="AN161" s="119"/>
      <c r="AO161" s="1180"/>
      <c r="AP161" s="115" t="s">
        <v>16</v>
      </c>
      <c r="AQ161" s="3141"/>
      <c r="AR161" s="3142"/>
      <c r="AS161" s="3141"/>
      <c r="AT161" s="3143"/>
      <c r="AU161" s="3144"/>
      <c r="AV161" s="3145"/>
      <c r="AW161" s="3146"/>
      <c r="AX161" s="3147"/>
      <c r="AY161" s="3148"/>
      <c r="AZ161" s="3149"/>
      <c r="BA161" s="2109"/>
      <c r="BB161" s="3150"/>
      <c r="BC161" s="117"/>
      <c r="BD161" s="3151"/>
      <c r="BE161" s="3152"/>
      <c r="BF161" s="3153"/>
      <c r="BG161" s="3154"/>
      <c r="BH161" s="119"/>
      <c r="BK161" s="3">
        <v>1</v>
      </c>
    </row>
    <row r="162" spans="2:63" ht="27" customHeight="1">
      <c r="B162" s="115" t="s">
        <v>16</v>
      </c>
      <c r="C162" s="3141"/>
      <c r="D162" s="3142"/>
      <c r="E162" s="3141"/>
      <c r="F162" s="3143"/>
      <c r="G162" s="3144"/>
      <c r="H162" s="3145"/>
      <c r="I162" s="3146"/>
      <c r="J162" s="3147"/>
      <c r="K162" s="3148"/>
      <c r="L162" s="3149"/>
      <c r="M162" s="2109"/>
      <c r="N162" s="3150"/>
      <c r="O162" s="117"/>
      <c r="P162" s="3151"/>
      <c r="Q162" s="3152"/>
      <c r="R162" s="3153"/>
      <c r="S162" s="3154"/>
      <c r="T162" s="119"/>
      <c r="U162" s="1180"/>
      <c r="V162" s="115" t="s">
        <v>16</v>
      </c>
      <c r="W162" s="3141"/>
      <c r="X162" s="3142"/>
      <c r="Y162" s="3141"/>
      <c r="Z162" s="3143"/>
      <c r="AA162" s="3144"/>
      <c r="AB162" s="3145"/>
      <c r="AC162" s="3146"/>
      <c r="AD162" s="3147"/>
      <c r="AE162" s="3148"/>
      <c r="AF162" s="3149"/>
      <c r="AG162" s="2109"/>
      <c r="AH162" s="3150"/>
      <c r="AI162" s="117"/>
      <c r="AJ162" s="3151"/>
      <c r="AK162" s="3152"/>
      <c r="AL162" s="3153"/>
      <c r="AM162" s="3154"/>
      <c r="AN162" s="119"/>
      <c r="AO162" s="1180"/>
      <c r="AP162" s="115" t="s">
        <v>16</v>
      </c>
      <c r="AQ162" s="3141"/>
      <c r="AR162" s="3142"/>
      <c r="AS162" s="3141"/>
      <c r="AT162" s="3143"/>
      <c r="AU162" s="3144"/>
      <c r="AV162" s="3145"/>
      <c r="AW162" s="3146"/>
      <c r="AX162" s="3147"/>
      <c r="AY162" s="3148"/>
      <c r="AZ162" s="3149"/>
      <c r="BA162" s="2109"/>
      <c r="BB162" s="3150"/>
      <c r="BC162" s="117"/>
      <c r="BD162" s="3151"/>
      <c r="BE162" s="3152"/>
      <c r="BF162" s="3153"/>
      <c r="BG162" s="3154"/>
      <c r="BH162" s="119"/>
      <c r="BK162" s="3">
        <v>1</v>
      </c>
    </row>
    <row r="163" spans="2:63" ht="27" customHeight="1">
      <c r="B163" s="115" t="s">
        <v>16</v>
      </c>
      <c r="C163" s="3141"/>
      <c r="D163" s="3142"/>
      <c r="E163" s="3141"/>
      <c r="F163" s="3143"/>
      <c r="G163" s="3144"/>
      <c r="H163" s="3145"/>
      <c r="I163" s="3146"/>
      <c r="J163" s="3147"/>
      <c r="K163" s="3148"/>
      <c r="L163" s="3149"/>
      <c r="M163" s="2109"/>
      <c r="N163" s="3150"/>
      <c r="O163" s="117"/>
      <c r="P163" s="3151"/>
      <c r="Q163" s="3152"/>
      <c r="R163" s="3153"/>
      <c r="S163" s="3154"/>
      <c r="T163" s="119"/>
      <c r="U163" s="1180"/>
      <c r="V163" s="115" t="s">
        <v>16</v>
      </c>
      <c r="W163" s="3141"/>
      <c r="X163" s="3142"/>
      <c r="Y163" s="3141"/>
      <c r="Z163" s="3143"/>
      <c r="AA163" s="3144"/>
      <c r="AB163" s="3145"/>
      <c r="AC163" s="3146"/>
      <c r="AD163" s="3147"/>
      <c r="AE163" s="3148"/>
      <c r="AF163" s="3149"/>
      <c r="AG163" s="2109"/>
      <c r="AH163" s="3150"/>
      <c r="AI163" s="117"/>
      <c r="AJ163" s="3151"/>
      <c r="AK163" s="3152"/>
      <c r="AL163" s="3153"/>
      <c r="AM163" s="3154"/>
      <c r="AN163" s="119"/>
      <c r="AO163" s="1180"/>
      <c r="AP163" s="115" t="s">
        <v>16</v>
      </c>
      <c r="AQ163" s="3141"/>
      <c r="AR163" s="3142"/>
      <c r="AS163" s="3141"/>
      <c r="AT163" s="3143"/>
      <c r="AU163" s="3144"/>
      <c r="AV163" s="3145"/>
      <c r="AW163" s="3146"/>
      <c r="AX163" s="3147"/>
      <c r="AY163" s="3148"/>
      <c r="AZ163" s="3149"/>
      <c r="BA163" s="2109"/>
      <c r="BB163" s="3150"/>
      <c r="BC163" s="117"/>
      <c r="BD163" s="3151"/>
      <c r="BE163" s="3152"/>
      <c r="BF163" s="3153"/>
      <c r="BG163" s="3154"/>
      <c r="BH163" s="119"/>
      <c r="BK163" s="3">
        <v>1</v>
      </c>
    </row>
    <row r="164" spans="2:63" ht="27" customHeight="1">
      <c r="B164" s="115" t="s">
        <v>16</v>
      </c>
      <c r="C164" s="3141"/>
      <c r="D164" s="3142"/>
      <c r="E164" s="3141"/>
      <c r="F164" s="3143"/>
      <c r="G164" s="3144"/>
      <c r="H164" s="3145"/>
      <c r="I164" s="3146"/>
      <c r="J164" s="3147"/>
      <c r="K164" s="3148"/>
      <c r="L164" s="3149"/>
      <c r="M164" s="2109"/>
      <c r="N164" s="3150"/>
      <c r="O164" s="117"/>
      <c r="P164" s="3151"/>
      <c r="Q164" s="3152"/>
      <c r="R164" s="3153"/>
      <c r="S164" s="3154"/>
      <c r="T164" s="119"/>
      <c r="U164" s="1180"/>
      <c r="V164" s="115" t="s">
        <v>16</v>
      </c>
      <c r="W164" s="3141"/>
      <c r="X164" s="3142"/>
      <c r="Y164" s="3141"/>
      <c r="Z164" s="3143"/>
      <c r="AA164" s="3144"/>
      <c r="AB164" s="3145"/>
      <c r="AC164" s="3146"/>
      <c r="AD164" s="3147"/>
      <c r="AE164" s="3148"/>
      <c r="AF164" s="3149"/>
      <c r="AG164" s="2109"/>
      <c r="AH164" s="3150"/>
      <c r="AI164" s="117"/>
      <c r="AJ164" s="3151"/>
      <c r="AK164" s="3152"/>
      <c r="AL164" s="3153"/>
      <c r="AM164" s="3154"/>
      <c r="AN164" s="119"/>
      <c r="AO164" s="1180"/>
      <c r="AP164" s="115" t="s">
        <v>16</v>
      </c>
      <c r="AQ164" s="3141"/>
      <c r="AR164" s="3142"/>
      <c r="AS164" s="3141"/>
      <c r="AT164" s="3143"/>
      <c r="AU164" s="3144"/>
      <c r="AV164" s="3145"/>
      <c r="AW164" s="3146"/>
      <c r="AX164" s="3147"/>
      <c r="AY164" s="3148"/>
      <c r="AZ164" s="3149"/>
      <c r="BA164" s="2109"/>
      <c r="BB164" s="3150"/>
      <c r="BC164" s="117"/>
      <c r="BD164" s="3151"/>
      <c r="BE164" s="3152"/>
      <c r="BF164" s="3153"/>
      <c r="BG164" s="3154"/>
      <c r="BH164" s="119"/>
      <c r="BK164" s="3">
        <v>1</v>
      </c>
    </row>
    <row r="165" spans="2:63" ht="27" customHeight="1">
      <c r="B165" s="115" t="s">
        <v>16</v>
      </c>
      <c r="C165" s="3141"/>
      <c r="D165" s="3142"/>
      <c r="E165" s="3141"/>
      <c r="F165" s="3143"/>
      <c r="G165" s="3144"/>
      <c r="H165" s="3145"/>
      <c r="I165" s="3146"/>
      <c r="J165" s="3147"/>
      <c r="K165" s="3148"/>
      <c r="L165" s="3149"/>
      <c r="M165" s="2109"/>
      <c r="N165" s="3150"/>
      <c r="O165" s="117"/>
      <c r="P165" s="3151"/>
      <c r="Q165" s="3152"/>
      <c r="R165" s="3153"/>
      <c r="S165" s="3154"/>
      <c r="T165" s="119"/>
      <c r="U165" s="1180"/>
      <c r="V165" s="115" t="s">
        <v>16</v>
      </c>
      <c r="W165" s="3141"/>
      <c r="X165" s="3142"/>
      <c r="Y165" s="3141"/>
      <c r="Z165" s="3143"/>
      <c r="AA165" s="3144"/>
      <c r="AB165" s="3145"/>
      <c r="AC165" s="3146"/>
      <c r="AD165" s="3147"/>
      <c r="AE165" s="3148"/>
      <c r="AF165" s="3149"/>
      <c r="AG165" s="2109"/>
      <c r="AH165" s="3150"/>
      <c r="AI165" s="117"/>
      <c r="AJ165" s="3151"/>
      <c r="AK165" s="3152"/>
      <c r="AL165" s="3153"/>
      <c r="AM165" s="3154"/>
      <c r="AN165" s="119"/>
      <c r="AO165" s="1180"/>
      <c r="AP165" s="115" t="s">
        <v>16</v>
      </c>
      <c r="AQ165" s="3141"/>
      <c r="AR165" s="3142"/>
      <c r="AS165" s="3141"/>
      <c r="AT165" s="3143"/>
      <c r="AU165" s="3144"/>
      <c r="AV165" s="3145"/>
      <c r="AW165" s="3146"/>
      <c r="AX165" s="3147"/>
      <c r="AY165" s="3148"/>
      <c r="AZ165" s="3149"/>
      <c r="BA165" s="2109"/>
      <c r="BB165" s="3150"/>
      <c r="BC165" s="117"/>
      <c r="BD165" s="3151"/>
      <c r="BE165" s="3152"/>
      <c r="BF165" s="3153"/>
      <c r="BG165" s="3154"/>
      <c r="BH165" s="119"/>
      <c r="BK165" s="3">
        <v>1</v>
      </c>
    </row>
    <row r="166" spans="2:63" ht="27" customHeight="1">
      <c r="B166" s="115" t="s">
        <v>16</v>
      </c>
      <c r="C166" s="3141"/>
      <c r="D166" s="3142"/>
      <c r="E166" s="3141"/>
      <c r="F166" s="3143"/>
      <c r="G166" s="3144"/>
      <c r="H166" s="3145"/>
      <c r="I166" s="3146"/>
      <c r="J166" s="3147"/>
      <c r="K166" s="3148"/>
      <c r="L166" s="3149"/>
      <c r="M166" s="2109"/>
      <c r="N166" s="3150"/>
      <c r="O166" s="117"/>
      <c r="P166" s="3151"/>
      <c r="Q166" s="3152"/>
      <c r="R166" s="3153"/>
      <c r="S166" s="3154"/>
      <c r="T166" s="119"/>
      <c r="U166" s="1180"/>
      <c r="V166" s="115" t="s">
        <v>16</v>
      </c>
      <c r="W166" s="3141"/>
      <c r="X166" s="3142"/>
      <c r="Y166" s="3141"/>
      <c r="Z166" s="3143"/>
      <c r="AA166" s="3144"/>
      <c r="AB166" s="3145"/>
      <c r="AC166" s="3146"/>
      <c r="AD166" s="3147"/>
      <c r="AE166" s="3148"/>
      <c r="AF166" s="3149"/>
      <c r="AG166" s="2109"/>
      <c r="AH166" s="3150"/>
      <c r="AI166" s="117"/>
      <c r="AJ166" s="3151"/>
      <c r="AK166" s="3152"/>
      <c r="AL166" s="3153"/>
      <c r="AM166" s="3154"/>
      <c r="AN166" s="119"/>
      <c r="AO166" s="1180"/>
      <c r="AP166" s="115" t="s">
        <v>16</v>
      </c>
      <c r="AQ166" s="3141"/>
      <c r="AR166" s="3142"/>
      <c r="AS166" s="3141"/>
      <c r="AT166" s="3143"/>
      <c r="AU166" s="3144"/>
      <c r="AV166" s="3145"/>
      <c r="AW166" s="3146"/>
      <c r="AX166" s="3147"/>
      <c r="AY166" s="3148"/>
      <c r="AZ166" s="3149"/>
      <c r="BA166" s="2109"/>
      <c r="BB166" s="3150"/>
      <c r="BC166" s="117"/>
      <c r="BD166" s="3151"/>
      <c r="BE166" s="3152"/>
      <c r="BF166" s="3153"/>
      <c r="BG166" s="3154"/>
      <c r="BH166" s="119"/>
      <c r="BK166" s="3">
        <v>1</v>
      </c>
    </row>
    <row r="167" spans="2:63" ht="27" customHeight="1">
      <c r="B167" s="115" t="s">
        <v>16</v>
      </c>
      <c r="C167" s="3141"/>
      <c r="D167" s="3142"/>
      <c r="E167" s="3141"/>
      <c r="F167" s="3143"/>
      <c r="G167" s="3144"/>
      <c r="H167" s="3145"/>
      <c r="I167" s="3146"/>
      <c r="J167" s="3147"/>
      <c r="K167" s="3148"/>
      <c r="L167" s="3149"/>
      <c r="M167" s="2109"/>
      <c r="N167" s="3150"/>
      <c r="O167" s="117"/>
      <c r="P167" s="3151"/>
      <c r="Q167" s="3152"/>
      <c r="R167" s="3153"/>
      <c r="S167" s="3154"/>
      <c r="T167" s="119"/>
      <c r="U167" s="1180"/>
      <c r="V167" s="115" t="s">
        <v>16</v>
      </c>
      <c r="W167" s="3141"/>
      <c r="X167" s="3142"/>
      <c r="Y167" s="3141"/>
      <c r="Z167" s="3143"/>
      <c r="AA167" s="3144"/>
      <c r="AB167" s="3145"/>
      <c r="AC167" s="3146"/>
      <c r="AD167" s="3147"/>
      <c r="AE167" s="3148"/>
      <c r="AF167" s="3149"/>
      <c r="AG167" s="2109"/>
      <c r="AH167" s="3150"/>
      <c r="AI167" s="117"/>
      <c r="AJ167" s="3151"/>
      <c r="AK167" s="3152"/>
      <c r="AL167" s="3153"/>
      <c r="AM167" s="3154"/>
      <c r="AN167" s="119"/>
      <c r="AO167" s="1180"/>
      <c r="AP167" s="115" t="s">
        <v>16</v>
      </c>
      <c r="AQ167" s="3141"/>
      <c r="AR167" s="3142"/>
      <c r="AS167" s="3141"/>
      <c r="AT167" s="3143"/>
      <c r="AU167" s="3144"/>
      <c r="AV167" s="3145"/>
      <c r="AW167" s="3146"/>
      <c r="AX167" s="3147"/>
      <c r="AY167" s="3148"/>
      <c r="AZ167" s="3149"/>
      <c r="BA167" s="2109"/>
      <c r="BB167" s="3150"/>
      <c r="BC167" s="117"/>
      <c r="BD167" s="3151"/>
      <c r="BE167" s="3152"/>
      <c r="BF167" s="3153"/>
      <c r="BG167" s="3154"/>
      <c r="BH167" s="119"/>
      <c r="BK167" s="3">
        <v>1</v>
      </c>
    </row>
    <row r="168" spans="2:63" ht="27" customHeight="1">
      <c r="B168" s="115" t="s">
        <v>16</v>
      </c>
      <c r="C168" s="3141"/>
      <c r="D168" s="3142"/>
      <c r="E168" s="3141"/>
      <c r="F168" s="3143"/>
      <c r="G168" s="3144"/>
      <c r="H168" s="3145"/>
      <c r="I168" s="3146"/>
      <c r="J168" s="3147"/>
      <c r="K168" s="3148"/>
      <c r="L168" s="3149"/>
      <c r="M168" s="2109"/>
      <c r="N168" s="3150"/>
      <c r="O168" s="117"/>
      <c r="P168" s="3151"/>
      <c r="Q168" s="3152"/>
      <c r="R168" s="3153"/>
      <c r="S168" s="3154"/>
      <c r="T168" s="119"/>
      <c r="U168" s="1180"/>
      <c r="V168" s="115" t="s">
        <v>16</v>
      </c>
      <c r="W168" s="3141"/>
      <c r="X168" s="3142"/>
      <c r="Y168" s="3141"/>
      <c r="Z168" s="3143"/>
      <c r="AA168" s="3144"/>
      <c r="AB168" s="3145"/>
      <c r="AC168" s="3146"/>
      <c r="AD168" s="3147"/>
      <c r="AE168" s="3148"/>
      <c r="AF168" s="3149"/>
      <c r="AG168" s="2109"/>
      <c r="AH168" s="3150"/>
      <c r="AI168" s="117"/>
      <c r="AJ168" s="3151"/>
      <c r="AK168" s="3152"/>
      <c r="AL168" s="3153"/>
      <c r="AM168" s="3154"/>
      <c r="AN168" s="119"/>
      <c r="AO168" s="1180"/>
      <c r="AP168" s="115" t="s">
        <v>16</v>
      </c>
      <c r="AQ168" s="3141"/>
      <c r="AR168" s="3142"/>
      <c r="AS168" s="3141"/>
      <c r="AT168" s="3143"/>
      <c r="AU168" s="3144"/>
      <c r="AV168" s="3145"/>
      <c r="AW168" s="3146"/>
      <c r="AX168" s="3147"/>
      <c r="AY168" s="3148"/>
      <c r="AZ168" s="3149"/>
      <c r="BA168" s="2109"/>
      <c r="BB168" s="3150"/>
      <c r="BC168" s="117"/>
      <c r="BD168" s="3151"/>
      <c r="BE168" s="3152"/>
      <c r="BF168" s="3153"/>
      <c r="BG168" s="3154"/>
      <c r="BH168" s="119"/>
      <c r="BK168" s="3">
        <v>1</v>
      </c>
    </row>
    <row r="169" spans="2:63" ht="27" customHeight="1">
      <c r="B169" s="115" t="s">
        <v>16</v>
      </c>
      <c r="C169" s="3141"/>
      <c r="D169" s="3142"/>
      <c r="E169" s="3141"/>
      <c r="F169" s="3143"/>
      <c r="G169" s="3144"/>
      <c r="H169" s="3145"/>
      <c r="I169" s="3146"/>
      <c r="J169" s="3147"/>
      <c r="K169" s="3148"/>
      <c r="L169" s="3149"/>
      <c r="M169" s="2109"/>
      <c r="N169" s="3150"/>
      <c r="O169" s="117"/>
      <c r="P169" s="3151"/>
      <c r="Q169" s="3152"/>
      <c r="R169" s="3153"/>
      <c r="S169" s="3154"/>
      <c r="T169" s="119"/>
      <c r="U169" s="1180"/>
      <c r="V169" s="115" t="s">
        <v>16</v>
      </c>
      <c r="W169" s="3141"/>
      <c r="X169" s="3142"/>
      <c r="Y169" s="3141"/>
      <c r="Z169" s="3143"/>
      <c r="AA169" s="3144"/>
      <c r="AB169" s="3145"/>
      <c r="AC169" s="3146"/>
      <c r="AD169" s="3147"/>
      <c r="AE169" s="3148"/>
      <c r="AF169" s="3149"/>
      <c r="AG169" s="2109"/>
      <c r="AH169" s="3150"/>
      <c r="AI169" s="117"/>
      <c r="AJ169" s="3151"/>
      <c r="AK169" s="3152"/>
      <c r="AL169" s="3153"/>
      <c r="AM169" s="3154"/>
      <c r="AN169" s="119"/>
      <c r="AO169" s="1180"/>
      <c r="AP169" s="115" t="s">
        <v>16</v>
      </c>
      <c r="AQ169" s="3141"/>
      <c r="AR169" s="3142"/>
      <c r="AS169" s="3141"/>
      <c r="AT169" s="3143"/>
      <c r="AU169" s="3144"/>
      <c r="AV169" s="3145"/>
      <c r="AW169" s="3146"/>
      <c r="AX169" s="3147"/>
      <c r="AY169" s="3148"/>
      <c r="AZ169" s="3149"/>
      <c r="BA169" s="2109"/>
      <c r="BB169" s="3150"/>
      <c r="BC169" s="117"/>
      <c r="BD169" s="3151"/>
      <c r="BE169" s="3152"/>
      <c r="BF169" s="3153"/>
      <c r="BG169" s="3154"/>
      <c r="BH169" s="119"/>
      <c r="BK169" s="3">
        <v>1</v>
      </c>
    </row>
    <row r="170" spans="2:63" ht="27" customHeight="1">
      <c r="B170" s="115" t="s">
        <v>16</v>
      </c>
      <c r="C170" s="3141"/>
      <c r="D170" s="3142"/>
      <c r="E170" s="3141"/>
      <c r="F170" s="3143"/>
      <c r="G170" s="3144"/>
      <c r="H170" s="3145"/>
      <c r="I170" s="3146"/>
      <c r="J170" s="3147"/>
      <c r="K170" s="3148"/>
      <c r="L170" s="3149"/>
      <c r="M170" s="2109"/>
      <c r="N170" s="3150"/>
      <c r="O170" s="117"/>
      <c r="P170" s="3151"/>
      <c r="Q170" s="3152"/>
      <c r="R170" s="3153"/>
      <c r="S170" s="3154"/>
      <c r="T170" s="119"/>
      <c r="U170" s="1180"/>
      <c r="V170" s="115" t="s">
        <v>16</v>
      </c>
      <c r="W170" s="3141"/>
      <c r="X170" s="3142"/>
      <c r="Y170" s="3141"/>
      <c r="Z170" s="3143"/>
      <c r="AA170" s="3144"/>
      <c r="AB170" s="3145"/>
      <c r="AC170" s="3146"/>
      <c r="AD170" s="3147"/>
      <c r="AE170" s="3148"/>
      <c r="AF170" s="3149"/>
      <c r="AG170" s="2109"/>
      <c r="AH170" s="3150"/>
      <c r="AI170" s="117"/>
      <c r="AJ170" s="3151"/>
      <c r="AK170" s="3152"/>
      <c r="AL170" s="3153"/>
      <c r="AM170" s="3154"/>
      <c r="AN170" s="119"/>
      <c r="AO170" s="1180"/>
      <c r="AP170" s="115" t="s">
        <v>16</v>
      </c>
      <c r="AQ170" s="3141"/>
      <c r="AR170" s="3142"/>
      <c r="AS170" s="3141"/>
      <c r="AT170" s="3143"/>
      <c r="AU170" s="3144"/>
      <c r="AV170" s="3145"/>
      <c r="AW170" s="3146"/>
      <c r="AX170" s="3147"/>
      <c r="AY170" s="3148"/>
      <c r="AZ170" s="3149"/>
      <c r="BA170" s="2109"/>
      <c r="BB170" s="3150"/>
      <c r="BC170" s="117"/>
      <c r="BD170" s="3151"/>
      <c r="BE170" s="3152"/>
      <c r="BF170" s="3153"/>
      <c r="BG170" s="3154"/>
      <c r="BH170" s="119"/>
      <c r="BK170" s="3">
        <v>1</v>
      </c>
    </row>
    <row r="171" spans="2:63" ht="27" customHeight="1">
      <c r="B171" s="115" t="s">
        <v>16</v>
      </c>
      <c r="C171" s="3141"/>
      <c r="D171" s="3142"/>
      <c r="E171" s="3141"/>
      <c r="F171" s="3143"/>
      <c r="G171" s="3144"/>
      <c r="H171" s="3145"/>
      <c r="I171" s="3146"/>
      <c r="J171" s="3147"/>
      <c r="K171" s="3148"/>
      <c r="L171" s="3149"/>
      <c r="M171" s="2109"/>
      <c r="N171" s="3150"/>
      <c r="O171" s="117"/>
      <c r="P171" s="3151"/>
      <c r="Q171" s="3152"/>
      <c r="R171" s="3153"/>
      <c r="S171" s="3154"/>
      <c r="T171" s="119"/>
      <c r="U171" s="1180"/>
      <c r="V171" s="115" t="s">
        <v>16</v>
      </c>
      <c r="W171" s="3141"/>
      <c r="X171" s="3142"/>
      <c r="Y171" s="3141"/>
      <c r="Z171" s="3143"/>
      <c r="AA171" s="3144"/>
      <c r="AB171" s="3145"/>
      <c r="AC171" s="3146"/>
      <c r="AD171" s="3147"/>
      <c r="AE171" s="3148"/>
      <c r="AF171" s="3149"/>
      <c r="AG171" s="2109"/>
      <c r="AH171" s="3150"/>
      <c r="AI171" s="117"/>
      <c r="AJ171" s="3151"/>
      <c r="AK171" s="3152"/>
      <c r="AL171" s="3153"/>
      <c r="AM171" s="3154"/>
      <c r="AN171" s="119"/>
      <c r="AO171" s="1180"/>
      <c r="AP171" s="115" t="s">
        <v>16</v>
      </c>
      <c r="AQ171" s="3141"/>
      <c r="AR171" s="3142"/>
      <c r="AS171" s="3141"/>
      <c r="AT171" s="3143"/>
      <c r="AU171" s="3144"/>
      <c r="AV171" s="3145"/>
      <c r="AW171" s="3146"/>
      <c r="AX171" s="3147"/>
      <c r="AY171" s="3148"/>
      <c r="AZ171" s="3149"/>
      <c r="BA171" s="2109"/>
      <c r="BB171" s="3150"/>
      <c r="BC171" s="117"/>
      <c r="BD171" s="3151"/>
      <c r="BE171" s="3152"/>
      <c r="BF171" s="3153"/>
      <c r="BG171" s="3154"/>
      <c r="BH171" s="119"/>
      <c r="BK171" s="3">
        <v>1</v>
      </c>
    </row>
    <row r="172" spans="2:63" ht="27" customHeight="1">
      <c r="B172" s="115" t="s">
        <v>16</v>
      </c>
      <c r="C172" s="3141"/>
      <c r="D172" s="3142"/>
      <c r="E172" s="3141"/>
      <c r="F172" s="3143"/>
      <c r="G172" s="3144"/>
      <c r="H172" s="3145"/>
      <c r="I172" s="3146"/>
      <c r="J172" s="3147"/>
      <c r="K172" s="3148"/>
      <c r="L172" s="3149"/>
      <c r="M172" s="2109"/>
      <c r="N172" s="3150"/>
      <c r="O172" s="117"/>
      <c r="P172" s="3151"/>
      <c r="Q172" s="3152"/>
      <c r="R172" s="3153"/>
      <c r="S172" s="3154"/>
      <c r="T172" s="119"/>
      <c r="U172" s="1180"/>
      <c r="V172" s="115" t="s">
        <v>16</v>
      </c>
      <c r="W172" s="3141"/>
      <c r="X172" s="3142"/>
      <c r="Y172" s="3141"/>
      <c r="Z172" s="3143"/>
      <c r="AA172" s="3144"/>
      <c r="AB172" s="3145"/>
      <c r="AC172" s="3146"/>
      <c r="AD172" s="3147"/>
      <c r="AE172" s="3148"/>
      <c r="AF172" s="3149"/>
      <c r="AG172" s="2109"/>
      <c r="AH172" s="3150"/>
      <c r="AI172" s="117"/>
      <c r="AJ172" s="3151"/>
      <c r="AK172" s="3152"/>
      <c r="AL172" s="3153"/>
      <c r="AM172" s="3154"/>
      <c r="AN172" s="119"/>
      <c r="AO172" s="1180"/>
      <c r="AP172" s="115" t="s">
        <v>16</v>
      </c>
      <c r="AQ172" s="3141"/>
      <c r="AR172" s="3142"/>
      <c r="AS172" s="3141"/>
      <c r="AT172" s="3143"/>
      <c r="AU172" s="3144"/>
      <c r="AV172" s="3145"/>
      <c r="AW172" s="3146"/>
      <c r="AX172" s="3147"/>
      <c r="AY172" s="3148"/>
      <c r="AZ172" s="3149"/>
      <c r="BA172" s="2109"/>
      <c r="BB172" s="3150"/>
      <c r="BC172" s="117"/>
      <c r="BD172" s="3151"/>
      <c r="BE172" s="3152"/>
      <c r="BF172" s="3153"/>
      <c r="BG172" s="3154"/>
      <c r="BH172" s="119"/>
      <c r="BK172" s="3">
        <v>1</v>
      </c>
    </row>
    <row r="173" spans="2:63" ht="27" customHeight="1">
      <c r="B173" s="115" t="s">
        <v>16</v>
      </c>
      <c r="C173" s="3141"/>
      <c r="D173" s="3142"/>
      <c r="E173" s="3141"/>
      <c r="F173" s="3143"/>
      <c r="G173" s="3144"/>
      <c r="H173" s="3145"/>
      <c r="I173" s="3146"/>
      <c r="J173" s="3147"/>
      <c r="K173" s="3148"/>
      <c r="L173" s="3149"/>
      <c r="M173" s="2109"/>
      <c r="N173" s="3150"/>
      <c r="O173" s="117"/>
      <c r="P173" s="3151"/>
      <c r="Q173" s="3152"/>
      <c r="R173" s="3153"/>
      <c r="S173" s="3154"/>
      <c r="T173" s="119"/>
      <c r="U173" s="1180"/>
      <c r="V173" s="115" t="s">
        <v>16</v>
      </c>
      <c r="W173" s="3141"/>
      <c r="X173" s="3142"/>
      <c r="Y173" s="3141"/>
      <c r="Z173" s="3143"/>
      <c r="AA173" s="3144"/>
      <c r="AB173" s="3145"/>
      <c r="AC173" s="3146"/>
      <c r="AD173" s="3147"/>
      <c r="AE173" s="3148"/>
      <c r="AF173" s="3149"/>
      <c r="AG173" s="2109"/>
      <c r="AH173" s="3150"/>
      <c r="AI173" s="117"/>
      <c r="AJ173" s="3151"/>
      <c r="AK173" s="3152"/>
      <c r="AL173" s="3153"/>
      <c r="AM173" s="3154"/>
      <c r="AN173" s="119"/>
      <c r="AO173" s="1180"/>
      <c r="AP173" s="115" t="s">
        <v>16</v>
      </c>
      <c r="AQ173" s="3141"/>
      <c r="AR173" s="3142"/>
      <c r="AS173" s="3141"/>
      <c r="AT173" s="3143"/>
      <c r="AU173" s="3144"/>
      <c r="AV173" s="3145"/>
      <c r="AW173" s="3146"/>
      <c r="AX173" s="3147"/>
      <c r="AY173" s="3148"/>
      <c r="AZ173" s="3149"/>
      <c r="BA173" s="2109"/>
      <c r="BB173" s="3150"/>
      <c r="BC173" s="117"/>
      <c r="BD173" s="3151"/>
      <c r="BE173" s="3152"/>
      <c r="BF173" s="3153"/>
      <c r="BG173" s="3154"/>
      <c r="BH173" s="119"/>
      <c r="BK173" s="3">
        <v>1</v>
      </c>
    </row>
    <row r="174" spans="2:63" ht="27" customHeight="1">
      <c r="B174" s="115" t="s">
        <v>16</v>
      </c>
      <c r="C174" s="3141"/>
      <c r="D174" s="3142"/>
      <c r="E174" s="3141"/>
      <c r="F174" s="3143"/>
      <c r="G174" s="3144"/>
      <c r="H174" s="3145"/>
      <c r="I174" s="3146"/>
      <c r="J174" s="3147"/>
      <c r="K174" s="3148"/>
      <c r="L174" s="3149"/>
      <c r="M174" s="2109"/>
      <c r="N174" s="3150"/>
      <c r="O174" s="117"/>
      <c r="P174" s="3151"/>
      <c r="Q174" s="3152"/>
      <c r="R174" s="3153"/>
      <c r="S174" s="3154"/>
      <c r="T174" s="119"/>
      <c r="U174" s="1180"/>
      <c r="V174" s="115" t="s">
        <v>16</v>
      </c>
      <c r="W174" s="3141"/>
      <c r="X174" s="3142"/>
      <c r="Y174" s="3141"/>
      <c r="Z174" s="3143"/>
      <c r="AA174" s="3144"/>
      <c r="AB174" s="3145"/>
      <c r="AC174" s="3146"/>
      <c r="AD174" s="3147"/>
      <c r="AE174" s="3148"/>
      <c r="AF174" s="3149"/>
      <c r="AG174" s="2109"/>
      <c r="AH174" s="3150"/>
      <c r="AI174" s="117"/>
      <c r="AJ174" s="3151"/>
      <c r="AK174" s="3152"/>
      <c r="AL174" s="3153"/>
      <c r="AM174" s="3154"/>
      <c r="AN174" s="119"/>
      <c r="AO174" s="1180"/>
      <c r="AP174" s="115" t="s">
        <v>16</v>
      </c>
      <c r="AQ174" s="3141"/>
      <c r="AR174" s="3142"/>
      <c r="AS174" s="3141"/>
      <c r="AT174" s="3143"/>
      <c r="AU174" s="3144"/>
      <c r="AV174" s="3145"/>
      <c r="AW174" s="3146"/>
      <c r="AX174" s="3147"/>
      <c r="AY174" s="3148"/>
      <c r="AZ174" s="3149"/>
      <c r="BA174" s="2109"/>
      <c r="BB174" s="3150"/>
      <c r="BC174" s="117"/>
      <c r="BD174" s="3151"/>
      <c r="BE174" s="3152"/>
      <c r="BF174" s="3153"/>
      <c r="BG174" s="3154"/>
      <c r="BH174" s="119"/>
      <c r="BK174" s="3">
        <v>1</v>
      </c>
    </row>
    <row r="175" spans="2:63" ht="27" customHeight="1">
      <c r="B175" s="115" t="s">
        <v>16</v>
      </c>
      <c r="C175" s="3141"/>
      <c r="D175" s="3142"/>
      <c r="E175" s="3141"/>
      <c r="F175" s="3143"/>
      <c r="G175" s="3144"/>
      <c r="H175" s="3145"/>
      <c r="I175" s="3146"/>
      <c r="J175" s="3147"/>
      <c r="K175" s="3148"/>
      <c r="L175" s="3149"/>
      <c r="M175" s="2109"/>
      <c r="N175" s="3150"/>
      <c r="O175" s="117"/>
      <c r="P175" s="3151"/>
      <c r="Q175" s="3152"/>
      <c r="R175" s="3153"/>
      <c r="S175" s="3154"/>
      <c r="T175" s="119"/>
      <c r="U175" s="1180"/>
      <c r="V175" s="115" t="s">
        <v>16</v>
      </c>
      <c r="W175" s="3141"/>
      <c r="X175" s="3142"/>
      <c r="Y175" s="3141"/>
      <c r="Z175" s="3143"/>
      <c r="AA175" s="3144"/>
      <c r="AB175" s="3145"/>
      <c r="AC175" s="3146"/>
      <c r="AD175" s="3147"/>
      <c r="AE175" s="3148"/>
      <c r="AF175" s="3149"/>
      <c r="AG175" s="2109"/>
      <c r="AH175" s="3150"/>
      <c r="AI175" s="117"/>
      <c r="AJ175" s="3151"/>
      <c r="AK175" s="3152"/>
      <c r="AL175" s="3153"/>
      <c r="AM175" s="3154"/>
      <c r="AN175" s="119"/>
      <c r="AO175" s="1180"/>
      <c r="AP175" s="115" t="s">
        <v>16</v>
      </c>
      <c r="AQ175" s="3141"/>
      <c r="AR175" s="3142"/>
      <c r="AS175" s="3141"/>
      <c r="AT175" s="3143"/>
      <c r="AU175" s="3144"/>
      <c r="AV175" s="3145"/>
      <c r="AW175" s="3146"/>
      <c r="AX175" s="3147"/>
      <c r="AY175" s="3148"/>
      <c r="AZ175" s="3149"/>
      <c r="BA175" s="2109"/>
      <c r="BB175" s="3150"/>
      <c r="BC175" s="117"/>
      <c r="BD175" s="3151"/>
      <c r="BE175" s="3152"/>
      <c r="BF175" s="3153"/>
      <c r="BG175" s="3154"/>
      <c r="BH175" s="119"/>
      <c r="BK175" s="3">
        <v>1</v>
      </c>
    </row>
    <row r="176" spans="2:63" ht="27" customHeight="1">
      <c r="B176" s="115" t="s">
        <v>16</v>
      </c>
      <c r="C176" s="3141"/>
      <c r="D176" s="3142"/>
      <c r="E176" s="3141"/>
      <c r="F176" s="3143"/>
      <c r="G176" s="3144"/>
      <c r="H176" s="3145"/>
      <c r="I176" s="3146"/>
      <c r="J176" s="3147"/>
      <c r="K176" s="3148"/>
      <c r="L176" s="3149"/>
      <c r="M176" s="2109"/>
      <c r="N176" s="3150"/>
      <c r="O176" s="117"/>
      <c r="P176" s="3151"/>
      <c r="Q176" s="3152"/>
      <c r="R176" s="3153"/>
      <c r="S176" s="3154"/>
      <c r="T176" s="119"/>
      <c r="U176" s="1180"/>
      <c r="V176" s="115" t="s">
        <v>16</v>
      </c>
      <c r="W176" s="3141"/>
      <c r="X176" s="3142"/>
      <c r="Y176" s="3141"/>
      <c r="Z176" s="3143"/>
      <c r="AA176" s="3144"/>
      <c r="AB176" s="3145"/>
      <c r="AC176" s="3146"/>
      <c r="AD176" s="3147"/>
      <c r="AE176" s="3148"/>
      <c r="AF176" s="3149"/>
      <c r="AG176" s="2109"/>
      <c r="AH176" s="3150"/>
      <c r="AI176" s="117"/>
      <c r="AJ176" s="3151"/>
      <c r="AK176" s="3152"/>
      <c r="AL176" s="3153"/>
      <c r="AM176" s="3154"/>
      <c r="AN176" s="119"/>
      <c r="AO176" s="1180"/>
      <c r="AP176" s="115" t="s">
        <v>16</v>
      </c>
      <c r="AQ176" s="3141"/>
      <c r="AR176" s="3142"/>
      <c r="AS176" s="3141"/>
      <c r="AT176" s="3143"/>
      <c r="AU176" s="3144"/>
      <c r="AV176" s="3145"/>
      <c r="AW176" s="3146"/>
      <c r="AX176" s="3147"/>
      <c r="AY176" s="3148"/>
      <c r="AZ176" s="3149"/>
      <c r="BA176" s="2109"/>
      <c r="BB176" s="3150"/>
      <c r="BC176" s="117"/>
      <c r="BD176" s="3151"/>
      <c r="BE176" s="3152"/>
      <c r="BF176" s="3153"/>
      <c r="BG176" s="3154"/>
      <c r="BH176" s="119"/>
      <c r="BK176" s="3">
        <v>1</v>
      </c>
    </row>
    <row r="177" spans="2:63" ht="27" customHeight="1">
      <c r="B177" s="115" t="s">
        <v>16</v>
      </c>
      <c r="C177" s="3141"/>
      <c r="D177" s="3142"/>
      <c r="E177" s="3141"/>
      <c r="F177" s="3143"/>
      <c r="G177" s="3144"/>
      <c r="H177" s="3145"/>
      <c r="I177" s="3146"/>
      <c r="J177" s="3147"/>
      <c r="K177" s="3148"/>
      <c r="L177" s="3149"/>
      <c r="M177" s="2109"/>
      <c r="N177" s="3150"/>
      <c r="O177" s="117"/>
      <c r="P177" s="3151"/>
      <c r="Q177" s="3152"/>
      <c r="R177" s="3153"/>
      <c r="S177" s="3154"/>
      <c r="T177" s="119"/>
      <c r="U177" s="1180"/>
      <c r="V177" s="115" t="s">
        <v>16</v>
      </c>
      <c r="W177" s="3141"/>
      <c r="X177" s="3142"/>
      <c r="Y177" s="3141"/>
      <c r="Z177" s="3143"/>
      <c r="AA177" s="3144"/>
      <c r="AB177" s="3145"/>
      <c r="AC177" s="3146"/>
      <c r="AD177" s="3147"/>
      <c r="AE177" s="3148"/>
      <c r="AF177" s="3149"/>
      <c r="AG177" s="2109"/>
      <c r="AH177" s="3150"/>
      <c r="AI177" s="117"/>
      <c r="AJ177" s="3151"/>
      <c r="AK177" s="3152"/>
      <c r="AL177" s="3153"/>
      <c r="AM177" s="3154"/>
      <c r="AN177" s="119"/>
      <c r="AO177" s="1180"/>
      <c r="AP177" s="115" t="s">
        <v>16</v>
      </c>
      <c r="AQ177" s="3141"/>
      <c r="AR177" s="3142"/>
      <c r="AS177" s="3141"/>
      <c r="AT177" s="3143"/>
      <c r="AU177" s="3144"/>
      <c r="AV177" s="3145"/>
      <c r="AW177" s="3146"/>
      <c r="AX177" s="3147"/>
      <c r="AY177" s="3148"/>
      <c r="AZ177" s="3149"/>
      <c r="BA177" s="2109"/>
      <c r="BB177" s="3150"/>
      <c r="BC177" s="117"/>
      <c r="BD177" s="3151"/>
      <c r="BE177" s="3152"/>
      <c r="BF177" s="3153"/>
      <c r="BG177" s="3154"/>
      <c r="BH177" s="119"/>
      <c r="BK177" s="3">
        <v>1</v>
      </c>
    </row>
    <row r="178" spans="2:63" ht="27" customHeight="1">
      <c r="B178" s="115" t="s">
        <v>16</v>
      </c>
      <c r="C178" s="3141"/>
      <c r="D178" s="3142"/>
      <c r="E178" s="3141"/>
      <c r="F178" s="3143"/>
      <c r="G178" s="3144"/>
      <c r="H178" s="3145"/>
      <c r="I178" s="3146"/>
      <c r="J178" s="3147"/>
      <c r="K178" s="3148"/>
      <c r="L178" s="3149"/>
      <c r="M178" s="2109"/>
      <c r="N178" s="3150"/>
      <c r="O178" s="117"/>
      <c r="P178" s="3151"/>
      <c r="Q178" s="3152"/>
      <c r="R178" s="3153"/>
      <c r="S178" s="3154"/>
      <c r="T178" s="119"/>
      <c r="U178" s="1180"/>
      <c r="V178" s="115" t="s">
        <v>16</v>
      </c>
      <c r="W178" s="3141"/>
      <c r="X178" s="3142"/>
      <c r="Y178" s="3141"/>
      <c r="Z178" s="3143"/>
      <c r="AA178" s="3144"/>
      <c r="AB178" s="3145"/>
      <c r="AC178" s="3146"/>
      <c r="AD178" s="3147"/>
      <c r="AE178" s="3148"/>
      <c r="AF178" s="3149"/>
      <c r="AG178" s="2109"/>
      <c r="AH178" s="3150"/>
      <c r="AI178" s="117"/>
      <c r="AJ178" s="3151"/>
      <c r="AK178" s="3152"/>
      <c r="AL178" s="3153"/>
      <c r="AM178" s="3154"/>
      <c r="AN178" s="119"/>
      <c r="AO178" s="1180"/>
      <c r="AP178" s="115" t="s">
        <v>16</v>
      </c>
      <c r="AQ178" s="3141"/>
      <c r="AR178" s="3142"/>
      <c r="AS178" s="3141"/>
      <c r="AT178" s="3143"/>
      <c r="AU178" s="3144"/>
      <c r="AV178" s="3145"/>
      <c r="AW178" s="3146"/>
      <c r="AX178" s="3147"/>
      <c r="AY178" s="3148"/>
      <c r="AZ178" s="3149"/>
      <c r="BA178" s="2109"/>
      <c r="BB178" s="3150"/>
      <c r="BC178" s="117"/>
      <c r="BD178" s="3151"/>
      <c r="BE178" s="3152"/>
      <c r="BF178" s="3153"/>
      <c r="BG178" s="3154"/>
      <c r="BH178" s="119"/>
      <c r="BK178" s="3">
        <v>1</v>
      </c>
    </row>
    <row r="179" spans="2:63" ht="27" customHeight="1">
      <c r="B179" s="115" t="s">
        <v>16</v>
      </c>
      <c r="C179" s="3141"/>
      <c r="D179" s="3142"/>
      <c r="E179" s="3141"/>
      <c r="F179" s="3143"/>
      <c r="G179" s="3144"/>
      <c r="H179" s="3145"/>
      <c r="I179" s="3146"/>
      <c r="J179" s="3147"/>
      <c r="K179" s="3148"/>
      <c r="L179" s="3149"/>
      <c r="M179" s="2109"/>
      <c r="N179" s="3150"/>
      <c r="O179" s="117"/>
      <c r="P179" s="3151"/>
      <c r="Q179" s="3152"/>
      <c r="R179" s="3153"/>
      <c r="S179" s="3154"/>
      <c r="T179" s="119"/>
      <c r="U179" s="1180"/>
      <c r="V179" s="115" t="s">
        <v>16</v>
      </c>
      <c r="W179" s="3141"/>
      <c r="X179" s="3142"/>
      <c r="Y179" s="3141"/>
      <c r="Z179" s="3143"/>
      <c r="AA179" s="3144"/>
      <c r="AB179" s="3145"/>
      <c r="AC179" s="3146"/>
      <c r="AD179" s="3147"/>
      <c r="AE179" s="3148"/>
      <c r="AF179" s="3149"/>
      <c r="AG179" s="2109"/>
      <c r="AH179" s="3150"/>
      <c r="AI179" s="117"/>
      <c r="AJ179" s="3151"/>
      <c r="AK179" s="3152"/>
      <c r="AL179" s="3153"/>
      <c r="AM179" s="3154"/>
      <c r="AN179" s="119"/>
      <c r="AO179" s="1180"/>
      <c r="AP179" s="115" t="s">
        <v>16</v>
      </c>
      <c r="AQ179" s="3141"/>
      <c r="AR179" s="3142"/>
      <c r="AS179" s="3141"/>
      <c r="AT179" s="3143"/>
      <c r="AU179" s="3144"/>
      <c r="AV179" s="3145"/>
      <c r="AW179" s="3146"/>
      <c r="AX179" s="3147"/>
      <c r="AY179" s="3148"/>
      <c r="AZ179" s="3149"/>
      <c r="BA179" s="2109"/>
      <c r="BB179" s="3150"/>
      <c r="BC179" s="117"/>
      <c r="BD179" s="3151"/>
      <c r="BE179" s="3152"/>
      <c r="BF179" s="3153"/>
      <c r="BG179" s="3154"/>
      <c r="BH179" s="119"/>
      <c r="BK179" s="3">
        <v>1</v>
      </c>
    </row>
    <row r="180" spans="2:63" ht="27" customHeight="1">
      <c r="B180" s="115" t="s">
        <v>16</v>
      </c>
      <c r="C180" s="3141"/>
      <c r="D180" s="3142"/>
      <c r="E180" s="3141"/>
      <c r="F180" s="3143"/>
      <c r="G180" s="3144"/>
      <c r="H180" s="3145"/>
      <c r="I180" s="3146"/>
      <c r="J180" s="3147"/>
      <c r="K180" s="3148"/>
      <c r="L180" s="3149"/>
      <c r="M180" s="2109"/>
      <c r="N180" s="3150"/>
      <c r="O180" s="117"/>
      <c r="P180" s="3151"/>
      <c r="Q180" s="3152"/>
      <c r="R180" s="3153"/>
      <c r="S180" s="3154"/>
      <c r="T180" s="119"/>
      <c r="U180" s="1180"/>
      <c r="V180" s="115" t="s">
        <v>16</v>
      </c>
      <c r="W180" s="3141"/>
      <c r="X180" s="3142"/>
      <c r="Y180" s="3141"/>
      <c r="Z180" s="3143"/>
      <c r="AA180" s="3144"/>
      <c r="AB180" s="3145"/>
      <c r="AC180" s="3146"/>
      <c r="AD180" s="3147"/>
      <c r="AE180" s="3148"/>
      <c r="AF180" s="3149"/>
      <c r="AG180" s="2109"/>
      <c r="AH180" s="3150"/>
      <c r="AI180" s="117"/>
      <c r="AJ180" s="3151"/>
      <c r="AK180" s="3152"/>
      <c r="AL180" s="3153"/>
      <c r="AM180" s="3154"/>
      <c r="AN180" s="119"/>
      <c r="AO180" s="1180"/>
      <c r="AP180" s="115" t="s">
        <v>16</v>
      </c>
      <c r="AQ180" s="3141"/>
      <c r="AR180" s="3142"/>
      <c r="AS180" s="3141"/>
      <c r="AT180" s="3143"/>
      <c r="AU180" s="3144"/>
      <c r="AV180" s="3145"/>
      <c r="AW180" s="3146"/>
      <c r="AX180" s="3147"/>
      <c r="AY180" s="3148"/>
      <c r="AZ180" s="3149"/>
      <c r="BA180" s="2109"/>
      <c r="BB180" s="3150"/>
      <c r="BC180" s="117"/>
      <c r="BD180" s="3151"/>
      <c r="BE180" s="3152"/>
      <c r="BF180" s="3153"/>
      <c r="BG180" s="3154"/>
      <c r="BH180" s="119"/>
      <c r="BK180" s="3">
        <v>1</v>
      </c>
    </row>
    <row r="181" spans="2:63" ht="27" customHeight="1">
      <c r="B181" s="115" t="s">
        <v>16</v>
      </c>
      <c r="C181" s="3141"/>
      <c r="D181" s="3142"/>
      <c r="E181" s="3141"/>
      <c r="F181" s="3143"/>
      <c r="G181" s="3144"/>
      <c r="H181" s="3145"/>
      <c r="I181" s="3146"/>
      <c r="J181" s="3147"/>
      <c r="K181" s="3148"/>
      <c r="L181" s="3149"/>
      <c r="M181" s="2109"/>
      <c r="N181" s="3150"/>
      <c r="O181" s="117"/>
      <c r="P181" s="3151"/>
      <c r="Q181" s="3152"/>
      <c r="R181" s="3153"/>
      <c r="S181" s="3154"/>
      <c r="T181" s="119"/>
      <c r="U181" s="1180"/>
      <c r="V181" s="115" t="s">
        <v>16</v>
      </c>
      <c r="W181" s="3141"/>
      <c r="X181" s="3142"/>
      <c r="Y181" s="3141"/>
      <c r="Z181" s="3143"/>
      <c r="AA181" s="3144"/>
      <c r="AB181" s="3145"/>
      <c r="AC181" s="3146"/>
      <c r="AD181" s="3147"/>
      <c r="AE181" s="3148"/>
      <c r="AF181" s="3149"/>
      <c r="AG181" s="2109"/>
      <c r="AH181" s="3150"/>
      <c r="AI181" s="117"/>
      <c r="AJ181" s="3151"/>
      <c r="AK181" s="3152"/>
      <c r="AL181" s="3153"/>
      <c r="AM181" s="3154"/>
      <c r="AN181" s="119"/>
      <c r="AO181" s="1180"/>
      <c r="AP181" s="115" t="s">
        <v>16</v>
      </c>
      <c r="AQ181" s="3141"/>
      <c r="AR181" s="3142"/>
      <c r="AS181" s="3141"/>
      <c r="AT181" s="3143"/>
      <c r="AU181" s="3144"/>
      <c r="AV181" s="3145"/>
      <c r="AW181" s="3146"/>
      <c r="AX181" s="3147"/>
      <c r="AY181" s="3148"/>
      <c r="AZ181" s="3149"/>
      <c r="BA181" s="2109"/>
      <c r="BB181" s="3150"/>
      <c r="BC181" s="117"/>
      <c r="BD181" s="3151"/>
      <c r="BE181" s="3152"/>
      <c r="BF181" s="3153"/>
      <c r="BG181" s="3154"/>
      <c r="BH181" s="119"/>
      <c r="BK181" s="3">
        <v>1</v>
      </c>
    </row>
    <row r="182" spans="2:63" ht="27" customHeight="1">
      <c r="B182" s="115" t="s">
        <v>16</v>
      </c>
      <c r="C182" s="3141"/>
      <c r="D182" s="3142"/>
      <c r="E182" s="3141"/>
      <c r="F182" s="3143"/>
      <c r="G182" s="3144"/>
      <c r="H182" s="3145"/>
      <c r="I182" s="3146"/>
      <c r="J182" s="3147"/>
      <c r="K182" s="3148"/>
      <c r="L182" s="3149"/>
      <c r="M182" s="2109"/>
      <c r="N182" s="3150"/>
      <c r="O182" s="117"/>
      <c r="P182" s="3151"/>
      <c r="Q182" s="3152"/>
      <c r="R182" s="3153"/>
      <c r="S182" s="3154"/>
      <c r="T182" s="119"/>
      <c r="U182" s="1180"/>
      <c r="V182" s="115" t="s">
        <v>16</v>
      </c>
      <c r="W182" s="3141"/>
      <c r="X182" s="3142"/>
      <c r="Y182" s="3141"/>
      <c r="Z182" s="3143"/>
      <c r="AA182" s="3144"/>
      <c r="AB182" s="3145"/>
      <c r="AC182" s="3146"/>
      <c r="AD182" s="3147"/>
      <c r="AE182" s="3148"/>
      <c r="AF182" s="3149"/>
      <c r="AG182" s="2109"/>
      <c r="AH182" s="3150"/>
      <c r="AI182" s="117"/>
      <c r="AJ182" s="3151"/>
      <c r="AK182" s="3152"/>
      <c r="AL182" s="3153"/>
      <c r="AM182" s="3154"/>
      <c r="AN182" s="119"/>
      <c r="AO182" s="1180"/>
      <c r="AP182" s="115" t="s">
        <v>16</v>
      </c>
      <c r="AQ182" s="3141"/>
      <c r="AR182" s="3142"/>
      <c r="AS182" s="3141"/>
      <c r="AT182" s="3143"/>
      <c r="AU182" s="3144"/>
      <c r="AV182" s="3145"/>
      <c r="AW182" s="3146"/>
      <c r="AX182" s="3147"/>
      <c r="AY182" s="3148"/>
      <c r="AZ182" s="3149"/>
      <c r="BA182" s="2109"/>
      <c r="BB182" s="3150"/>
      <c r="BC182" s="117"/>
      <c r="BD182" s="3151"/>
      <c r="BE182" s="3152"/>
      <c r="BF182" s="3153"/>
      <c r="BG182" s="3154"/>
      <c r="BH182" s="119"/>
      <c r="BK182" s="3">
        <v>1</v>
      </c>
    </row>
    <row r="183" spans="2:63" ht="27" customHeight="1">
      <c r="B183" s="115" t="s">
        <v>16</v>
      </c>
      <c r="C183" s="3141"/>
      <c r="D183" s="3142"/>
      <c r="E183" s="3141"/>
      <c r="F183" s="3143"/>
      <c r="G183" s="3144"/>
      <c r="H183" s="3145"/>
      <c r="I183" s="3146"/>
      <c r="J183" s="3147"/>
      <c r="K183" s="3148"/>
      <c r="L183" s="3149"/>
      <c r="M183" s="2109"/>
      <c r="N183" s="3150"/>
      <c r="O183" s="117"/>
      <c r="P183" s="3151"/>
      <c r="Q183" s="3152"/>
      <c r="R183" s="3153"/>
      <c r="S183" s="3154"/>
      <c r="T183" s="119"/>
      <c r="U183" s="1180"/>
      <c r="V183" s="115" t="s">
        <v>16</v>
      </c>
      <c r="W183" s="3141"/>
      <c r="X183" s="3142"/>
      <c r="Y183" s="3141"/>
      <c r="Z183" s="3143"/>
      <c r="AA183" s="3144"/>
      <c r="AB183" s="3145"/>
      <c r="AC183" s="3146"/>
      <c r="AD183" s="3147"/>
      <c r="AE183" s="3148"/>
      <c r="AF183" s="3149"/>
      <c r="AG183" s="2109"/>
      <c r="AH183" s="3150"/>
      <c r="AI183" s="117"/>
      <c r="AJ183" s="3151"/>
      <c r="AK183" s="3152"/>
      <c r="AL183" s="3153"/>
      <c r="AM183" s="3154"/>
      <c r="AN183" s="119"/>
      <c r="AO183" s="1180"/>
      <c r="AP183" s="115" t="s">
        <v>16</v>
      </c>
      <c r="AQ183" s="3141"/>
      <c r="AR183" s="3142"/>
      <c r="AS183" s="3141"/>
      <c r="AT183" s="3143"/>
      <c r="AU183" s="3144"/>
      <c r="AV183" s="3145"/>
      <c r="AW183" s="3146"/>
      <c r="AX183" s="3147"/>
      <c r="AY183" s="3148"/>
      <c r="AZ183" s="3149"/>
      <c r="BA183" s="2109"/>
      <c r="BB183" s="3150"/>
      <c r="BC183" s="117"/>
      <c r="BD183" s="3151"/>
      <c r="BE183" s="3152"/>
      <c r="BF183" s="3153"/>
      <c r="BG183" s="3154"/>
      <c r="BH183" s="119"/>
      <c r="BK183" s="3">
        <v>1</v>
      </c>
    </row>
    <row r="184" spans="2:63" ht="27" customHeight="1">
      <c r="B184" s="115" t="s">
        <v>16</v>
      </c>
      <c r="C184" s="3141"/>
      <c r="D184" s="3142"/>
      <c r="E184" s="3141"/>
      <c r="F184" s="3143"/>
      <c r="G184" s="3144"/>
      <c r="H184" s="3145"/>
      <c r="I184" s="3146"/>
      <c r="J184" s="3147"/>
      <c r="K184" s="3148"/>
      <c r="L184" s="3149"/>
      <c r="M184" s="2109"/>
      <c r="N184" s="3150"/>
      <c r="O184" s="117"/>
      <c r="P184" s="3151"/>
      <c r="Q184" s="3152"/>
      <c r="R184" s="3153"/>
      <c r="S184" s="3154"/>
      <c r="T184" s="119"/>
      <c r="U184" s="1180"/>
      <c r="V184" s="115" t="s">
        <v>16</v>
      </c>
      <c r="W184" s="3141"/>
      <c r="X184" s="3142"/>
      <c r="Y184" s="3141"/>
      <c r="Z184" s="3143"/>
      <c r="AA184" s="3144"/>
      <c r="AB184" s="3145"/>
      <c r="AC184" s="3146"/>
      <c r="AD184" s="3147"/>
      <c r="AE184" s="3148"/>
      <c r="AF184" s="3149"/>
      <c r="AG184" s="2109"/>
      <c r="AH184" s="3150"/>
      <c r="AI184" s="117"/>
      <c r="AJ184" s="3151"/>
      <c r="AK184" s="3152"/>
      <c r="AL184" s="3153"/>
      <c r="AM184" s="3154"/>
      <c r="AN184" s="119"/>
      <c r="AO184" s="1180"/>
      <c r="AP184" s="115" t="s">
        <v>16</v>
      </c>
      <c r="AQ184" s="3141"/>
      <c r="AR184" s="3142"/>
      <c r="AS184" s="3141"/>
      <c r="AT184" s="3143"/>
      <c r="AU184" s="3144"/>
      <c r="AV184" s="3145"/>
      <c r="AW184" s="3146"/>
      <c r="AX184" s="3147"/>
      <c r="AY184" s="3148"/>
      <c r="AZ184" s="3149"/>
      <c r="BA184" s="2109"/>
      <c r="BB184" s="3150"/>
      <c r="BC184" s="117"/>
      <c r="BD184" s="3151"/>
      <c r="BE184" s="3152"/>
      <c r="BF184" s="3153"/>
      <c r="BG184" s="3154"/>
      <c r="BH184" s="119"/>
      <c r="BK184" s="3">
        <v>1</v>
      </c>
    </row>
    <row r="185" spans="2:63" ht="27" customHeight="1">
      <c r="B185" s="115" t="s">
        <v>16</v>
      </c>
      <c r="C185" s="3141"/>
      <c r="D185" s="3142"/>
      <c r="E185" s="3141"/>
      <c r="F185" s="3143"/>
      <c r="G185" s="3144"/>
      <c r="H185" s="3145"/>
      <c r="I185" s="3146"/>
      <c r="J185" s="3147"/>
      <c r="K185" s="3148"/>
      <c r="L185" s="3149"/>
      <c r="M185" s="2109"/>
      <c r="N185" s="3150"/>
      <c r="O185" s="117"/>
      <c r="P185" s="3151"/>
      <c r="Q185" s="3152"/>
      <c r="R185" s="3153"/>
      <c r="S185" s="3154"/>
      <c r="T185" s="119"/>
      <c r="U185" s="1180"/>
      <c r="V185" s="115" t="s">
        <v>16</v>
      </c>
      <c r="W185" s="3141"/>
      <c r="X185" s="3142"/>
      <c r="Y185" s="3141"/>
      <c r="Z185" s="3143"/>
      <c r="AA185" s="3144"/>
      <c r="AB185" s="3145"/>
      <c r="AC185" s="3146"/>
      <c r="AD185" s="3147"/>
      <c r="AE185" s="3148"/>
      <c r="AF185" s="3149"/>
      <c r="AG185" s="2109"/>
      <c r="AH185" s="3150"/>
      <c r="AI185" s="117"/>
      <c r="AJ185" s="3151"/>
      <c r="AK185" s="3152"/>
      <c r="AL185" s="3153"/>
      <c r="AM185" s="3154"/>
      <c r="AN185" s="119"/>
      <c r="AO185" s="1180"/>
      <c r="AP185" s="115" t="s">
        <v>16</v>
      </c>
      <c r="AQ185" s="3141"/>
      <c r="AR185" s="3142"/>
      <c r="AS185" s="3141"/>
      <c r="AT185" s="3143"/>
      <c r="AU185" s="3144"/>
      <c r="AV185" s="3145"/>
      <c r="AW185" s="3146"/>
      <c r="AX185" s="3147"/>
      <c r="AY185" s="3148"/>
      <c r="AZ185" s="3149"/>
      <c r="BA185" s="2109"/>
      <c r="BB185" s="3150"/>
      <c r="BC185" s="117"/>
      <c r="BD185" s="3151"/>
      <c r="BE185" s="3152"/>
      <c r="BF185" s="3153"/>
      <c r="BG185" s="3154"/>
      <c r="BH185" s="119"/>
      <c r="BK185" s="3">
        <v>1</v>
      </c>
    </row>
    <row r="186" spans="2:63" ht="27" customHeight="1">
      <c r="B186" s="115" t="s">
        <v>16</v>
      </c>
      <c r="C186" s="3141"/>
      <c r="D186" s="3142"/>
      <c r="E186" s="3141"/>
      <c r="F186" s="3143"/>
      <c r="G186" s="3144"/>
      <c r="H186" s="3145"/>
      <c r="I186" s="3146"/>
      <c r="J186" s="3147"/>
      <c r="K186" s="3148"/>
      <c r="L186" s="3149"/>
      <c r="M186" s="2109"/>
      <c r="N186" s="3150"/>
      <c r="O186" s="117"/>
      <c r="P186" s="3151"/>
      <c r="Q186" s="3152"/>
      <c r="R186" s="3153"/>
      <c r="S186" s="3154"/>
      <c r="T186" s="119"/>
      <c r="U186" s="1180"/>
      <c r="V186" s="115" t="s">
        <v>16</v>
      </c>
      <c r="W186" s="3141"/>
      <c r="X186" s="3142"/>
      <c r="Y186" s="3141"/>
      <c r="Z186" s="3143"/>
      <c r="AA186" s="3144"/>
      <c r="AB186" s="3145"/>
      <c r="AC186" s="3146"/>
      <c r="AD186" s="3147"/>
      <c r="AE186" s="3148"/>
      <c r="AF186" s="3149"/>
      <c r="AG186" s="2109"/>
      <c r="AH186" s="3150"/>
      <c r="AI186" s="117"/>
      <c r="AJ186" s="3151"/>
      <c r="AK186" s="3152"/>
      <c r="AL186" s="3153"/>
      <c r="AM186" s="3154"/>
      <c r="AN186" s="119"/>
      <c r="AO186" s="1180"/>
      <c r="AP186" s="115" t="s">
        <v>16</v>
      </c>
      <c r="AQ186" s="3141"/>
      <c r="AR186" s="3142"/>
      <c r="AS186" s="3141"/>
      <c r="AT186" s="3143"/>
      <c r="AU186" s="3144"/>
      <c r="AV186" s="3145"/>
      <c r="AW186" s="3146"/>
      <c r="AX186" s="3147"/>
      <c r="AY186" s="3148"/>
      <c r="AZ186" s="3149"/>
      <c r="BA186" s="2109"/>
      <c r="BB186" s="3150"/>
      <c r="BC186" s="117"/>
      <c r="BD186" s="3151"/>
      <c r="BE186" s="3152"/>
      <c r="BF186" s="3153"/>
      <c r="BG186" s="3154"/>
      <c r="BH186" s="119"/>
      <c r="BK186" s="3">
        <v>1</v>
      </c>
    </row>
    <row r="187" spans="2:63" ht="27" customHeight="1">
      <c r="B187" s="115" t="s">
        <v>16</v>
      </c>
      <c r="C187" s="3141"/>
      <c r="D187" s="3142"/>
      <c r="E187" s="3141"/>
      <c r="F187" s="3143"/>
      <c r="G187" s="3144"/>
      <c r="H187" s="3145"/>
      <c r="I187" s="3146"/>
      <c r="J187" s="3147"/>
      <c r="K187" s="3148"/>
      <c r="L187" s="3149"/>
      <c r="M187" s="2109"/>
      <c r="N187" s="3150"/>
      <c r="O187" s="117"/>
      <c r="P187" s="3151"/>
      <c r="Q187" s="3152"/>
      <c r="R187" s="3153"/>
      <c r="S187" s="3154"/>
      <c r="T187" s="119"/>
      <c r="U187" s="1180"/>
      <c r="V187" s="115" t="s">
        <v>16</v>
      </c>
      <c r="W187" s="3141"/>
      <c r="X187" s="3142"/>
      <c r="Y187" s="3141"/>
      <c r="Z187" s="3143"/>
      <c r="AA187" s="3144"/>
      <c r="AB187" s="3145"/>
      <c r="AC187" s="3146"/>
      <c r="AD187" s="3147"/>
      <c r="AE187" s="3148"/>
      <c r="AF187" s="3149"/>
      <c r="AG187" s="2109"/>
      <c r="AH187" s="3150"/>
      <c r="AI187" s="117"/>
      <c r="AJ187" s="3151"/>
      <c r="AK187" s="3152"/>
      <c r="AL187" s="3153"/>
      <c r="AM187" s="3154"/>
      <c r="AN187" s="119"/>
      <c r="AO187" s="1180"/>
      <c r="AP187" s="115" t="s">
        <v>16</v>
      </c>
      <c r="AQ187" s="3141"/>
      <c r="AR187" s="3142"/>
      <c r="AS187" s="3141"/>
      <c r="AT187" s="3143"/>
      <c r="AU187" s="3144"/>
      <c r="AV187" s="3145"/>
      <c r="AW187" s="3146"/>
      <c r="AX187" s="3147"/>
      <c r="AY187" s="3148"/>
      <c r="AZ187" s="3149"/>
      <c r="BA187" s="2109"/>
      <c r="BB187" s="3150"/>
      <c r="BC187" s="117"/>
      <c r="BD187" s="3151"/>
      <c r="BE187" s="3152"/>
      <c r="BF187" s="3153"/>
      <c r="BG187" s="3154"/>
      <c r="BH187" s="119"/>
      <c r="BK187" s="3">
        <v>1</v>
      </c>
    </row>
    <row r="188" spans="2:63" ht="27" customHeight="1">
      <c r="B188" s="115" t="s">
        <v>16</v>
      </c>
      <c r="C188" s="3141"/>
      <c r="D188" s="3142"/>
      <c r="E188" s="3141"/>
      <c r="F188" s="3143"/>
      <c r="G188" s="3144"/>
      <c r="H188" s="3145"/>
      <c r="I188" s="3146"/>
      <c r="J188" s="3147"/>
      <c r="K188" s="3148"/>
      <c r="L188" s="3149"/>
      <c r="M188" s="2109"/>
      <c r="N188" s="3150"/>
      <c r="O188" s="117"/>
      <c r="P188" s="3151"/>
      <c r="Q188" s="3152"/>
      <c r="R188" s="3153"/>
      <c r="S188" s="3154"/>
      <c r="T188" s="119"/>
      <c r="U188" s="1180"/>
      <c r="V188" s="115" t="s">
        <v>16</v>
      </c>
      <c r="W188" s="3141"/>
      <c r="X188" s="3142"/>
      <c r="Y188" s="3141"/>
      <c r="Z188" s="3143"/>
      <c r="AA188" s="3144"/>
      <c r="AB188" s="3145"/>
      <c r="AC188" s="3146"/>
      <c r="AD188" s="3147"/>
      <c r="AE188" s="3148"/>
      <c r="AF188" s="3149"/>
      <c r="AG188" s="2109"/>
      <c r="AH188" s="3150"/>
      <c r="AI188" s="117"/>
      <c r="AJ188" s="3151"/>
      <c r="AK188" s="3152"/>
      <c r="AL188" s="3153"/>
      <c r="AM188" s="3154"/>
      <c r="AN188" s="119"/>
      <c r="AO188" s="1180"/>
      <c r="AP188" s="115" t="s">
        <v>16</v>
      </c>
      <c r="AQ188" s="3141"/>
      <c r="AR188" s="3142"/>
      <c r="AS188" s="3141"/>
      <c r="AT188" s="3143"/>
      <c r="AU188" s="3144"/>
      <c r="AV188" s="3145"/>
      <c r="AW188" s="3146"/>
      <c r="AX188" s="3147"/>
      <c r="AY188" s="3148"/>
      <c r="AZ188" s="3149"/>
      <c r="BA188" s="2109"/>
      <c r="BB188" s="3150"/>
      <c r="BC188" s="117"/>
      <c r="BD188" s="3151"/>
      <c r="BE188" s="3152"/>
      <c r="BF188" s="3153"/>
      <c r="BG188" s="3154"/>
      <c r="BH188" s="119"/>
      <c r="BK188" s="3">
        <v>1</v>
      </c>
    </row>
    <row r="189" spans="2:63" ht="27" customHeight="1">
      <c r="B189" s="115" t="s">
        <v>16</v>
      </c>
      <c r="C189" s="3141"/>
      <c r="D189" s="3142"/>
      <c r="E189" s="3141"/>
      <c r="F189" s="3143"/>
      <c r="G189" s="3144"/>
      <c r="H189" s="3145"/>
      <c r="I189" s="3146"/>
      <c r="J189" s="3147"/>
      <c r="K189" s="3148"/>
      <c r="L189" s="3149"/>
      <c r="M189" s="2109"/>
      <c r="N189" s="3150"/>
      <c r="O189" s="117"/>
      <c r="P189" s="3151"/>
      <c r="Q189" s="3152"/>
      <c r="R189" s="3153"/>
      <c r="S189" s="3154"/>
      <c r="T189" s="119"/>
      <c r="U189" s="1180"/>
      <c r="V189" s="115" t="s">
        <v>16</v>
      </c>
      <c r="W189" s="3141"/>
      <c r="X189" s="3142"/>
      <c r="Y189" s="3141"/>
      <c r="Z189" s="3143"/>
      <c r="AA189" s="3144"/>
      <c r="AB189" s="3145"/>
      <c r="AC189" s="3146"/>
      <c r="AD189" s="3147"/>
      <c r="AE189" s="3148"/>
      <c r="AF189" s="3149"/>
      <c r="AG189" s="2109"/>
      <c r="AH189" s="3150"/>
      <c r="AI189" s="117"/>
      <c r="AJ189" s="3151"/>
      <c r="AK189" s="3152"/>
      <c r="AL189" s="3153"/>
      <c r="AM189" s="3154"/>
      <c r="AN189" s="119"/>
      <c r="AO189" s="1180"/>
      <c r="AP189" s="115" t="s">
        <v>16</v>
      </c>
      <c r="AQ189" s="3141"/>
      <c r="AR189" s="3142"/>
      <c r="AS189" s="3141"/>
      <c r="AT189" s="3143"/>
      <c r="AU189" s="3144"/>
      <c r="AV189" s="3145"/>
      <c r="AW189" s="3146"/>
      <c r="AX189" s="3147"/>
      <c r="AY189" s="3148"/>
      <c r="AZ189" s="3149"/>
      <c r="BA189" s="2109"/>
      <c r="BB189" s="3150"/>
      <c r="BC189" s="117"/>
      <c r="BD189" s="3151"/>
      <c r="BE189" s="3152"/>
      <c r="BF189" s="3153"/>
      <c r="BG189" s="3154"/>
      <c r="BH189" s="119"/>
      <c r="BK189" s="3">
        <v>1</v>
      </c>
    </row>
    <row r="190" spans="2:63" ht="27" customHeight="1">
      <c r="B190" s="115" t="s">
        <v>16</v>
      </c>
      <c r="C190" s="3141"/>
      <c r="D190" s="3142"/>
      <c r="E190" s="3141"/>
      <c r="F190" s="3143"/>
      <c r="G190" s="3144"/>
      <c r="H190" s="3145"/>
      <c r="I190" s="3146"/>
      <c r="J190" s="3147"/>
      <c r="K190" s="3148"/>
      <c r="L190" s="3149"/>
      <c r="M190" s="2109"/>
      <c r="N190" s="3150"/>
      <c r="O190" s="117"/>
      <c r="P190" s="3151"/>
      <c r="Q190" s="3152"/>
      <c r="R190" s="3153"/>
      <c r="S190" s="3154"/>
      <c r="T190" s="119"/>
      <c r="U190" s="1180"/>
      <c r="V190" s="115" t="s">
        <v>16</v>
      </c>
      <c r="W190" s="3141"/>
      <c r="X190" s="3142"/>
      <c r="Y190" s="3141"/>
      <c r="Z190" s="3143"/>
      <c r="AA190" s="3144"/>
      <c r="AB190" s="3145"/>
      <c r="AC190" s="3146"/>
      <c r="AD190" s="3147"/>
      <c r="AE190" s="3148"/>
      <c r="AF190" s="3149"/>
      <c r="AG190" s="2109"/>
      <c r="AH190" s="3150"/>
      <c r="AI190" s="117"/>
      <c r="AJ190" s="3151"/>
      <c r="AK190" s="3152"/>
      <c r="AL190" s="3153"/>
      <c r="AM190" s="3154"/>
      <c r="AN190" s="119"/>
      <c r="AO190" s="1180"/>
      <c r="AP190" s="115" t="s">
        <v>16</v>
      </c>
      <c r="AQ190" s="3141"/>
      <c r="AR190" s="3142"/>
      <c r="AS190" s="3141"/>
      <c r="AT190" s="3143"/>
      <c r="AU190" s="3144"/>
      <c r="AV190" s="3145"/>
      <c r="AW190" s="3146"/>
      <c r="AX190" s="3147"/>
      <c r="AY190" s="3148"/>
      <c r="AZ190" s="3149"/>
      <c r="BA190" s="2109"/>
      <c r="BB190" s="3150"/>
      <c r="BC190" s="117"/>
      <c r="BD190" s="3151"/>
      <c r="BE190" s="3152"/>
      <c r="BF190" s="3153"/>
      <c r="BG190" s="3154"/>
      <c r="BH190" s="119"/>
      <c r="BK190" s="3">
        <v>1</v>
      </c>
    </row>
    <row r="191" spans="2:63" ht="27" customHeight="1">
      <c r="B191" s="115" t="s">
        <v>16</v>
      </c>
      <c r="C191" s="3141"/>
      <c r="D191" s="3142"/>
      <c r="E191" s="3141"/>
      <c r="F191" s="3143"/>
      <c r="G191" s="3144"/>
      <c r="H191" s="3145"/>
      <c r="I191" s="3146"/>
      <c r="J191" s="3147"/>
      <c r="K191" s="3148"/>
      <c r="L191" s="3149"/>
      <c r="M191" s="2109"/>
      <c r="N191" s="3150"/>
      <c r="O191" s="117"/>
      <c r="P191" s="3151"/>
      <c r="Q191" s="3152"/>
      <c r="R191" s="3153"/>
      <c r="S191" s="3154"/>
      <c r="T191" s="119"/>
      <c r="U191" s="1180"/>
      <c r="V191" s="115" t="s">
        <v>16</v>
      </c>
      <c r="W191" s="3141"/>
      <c r="X191" s="3142"/>
      <c r="Y191" s="3141"/>
      <c r="Z191" s="3143"/>
      <c r="AA191" s="3144"/>
      <c r="AB191" s="3145"/>
      <c r="AC191" s="3146"/>
      <c r="AD191" s="3147"/>
      <c r="AE191" s="3148"/>
      <c r="AF191" s="3149"/>
      <c r="AG191" s="2109"/>
      <c r="AH191" s="3150"/>
      <c r="AI191" s="117"/>
      <c r="AJ191" s="3151"/>
      <c r="AK191" s="3152"/>
      <c r="AL191" s="3153"/>
      <c r="AM191" s="3154"/>
      <c r="AN191" s="119"/>
      <c r="AO191" s="1180"/>
      <c r="AP191" s="115" t="s">
        <v>16</v>
      </c>
      <c r="AQ191" s="3141"/>
      <c r="AR191" s="3142"/>
      <c r="AS191" s="3141"/>
      <c r="AT191" s="3143"/>
      <c r="AU191" s="3144"/>
      <c r="AV191" s="3145"/>
      <c r="AW191" s="3146"/>
      <c r="AX191" s="3147"/>
      <c r="AY191" s="3148"/>
      <c r="AZ191" s="3149"/>
      <c r="BA191" s="2109"/>
      <c r="BB191" s="3150"/>
      <c r="BC191" s="117"/>
      <c r="BD191" s="3151"/>
      <c r="BE191" s="3152"/>
      <c r="BF191" s="3153"/>
      <c r="BG191" s="3154"/>
      <c r="BH191" s="119"/>
      <c r="BK191" s="3">
        <v>1</v>
      </c>
    </row>
    <row r="192" spans="2:63" ht="27" customHeight="1">
      <c r="B192" s="115" t="s">
        <v>16</v>
      </c>
      <c r="C192" s="3141"/>
      <c r="D192" s="3142"/>
      <c r="E192" s="3141"/>
      <c r="F192" s="3143"/>
      <c r="G192" s="3144"/>
      <c r="H192" s="3145"/>
      <c r="I192" s="3146"/>
      <c r="J192" s="3147"/>
      <c r="K192" s="3148"/>
      <c r="L192" s="3149"/>
      <c r="M192" s="2109"/>
      <c r="N192" s="3150"/>
      <c r="O192" s="117"/>
      <c r="P192" s="3151"/>
      <c r="Q192" s="3152"/>
      <c r="R192" s="3153"/>
      <c r="S192" s="3154"/>
      <c r="T192" s="119"/>
      <c r="U192" s="1180"/>
      <c r="V192" s="115" t="s">
        <v>16</v>
      </c>
      <c r="W192" s="3141"/>
      <c r="X192" s="3142"/>
      <c r="Y192" s="3141"/>
      <c r="Z192" s="3143"/>
      <c r="AA192" s="3144"/>
      <c r="AB192" s="3145"/>
      <c r="AC192" s="3146"/>
      <c r="AD192" s="3147"/>
      <c r="AE192" s="3148"/>
      <c r="AF192" s="3149"/>
      <c r="AG192" s="2109"/>
      <c r="AH192" s="3150"/>
      <c r="AI192" s="117"/>
      <c r="AJ192" s="3151"/>
      <c r="AK192" s="3152"/>
      <c r="AL192" s="3153"/>
      <c r="AM192" s="3154"/>
      <c r="AN192" s="119"/>
      <c r="AO192" s="1180"/>
      <c r="AP192" s="115" t="s">
        <v>16</v>
      </c>
      <c r="AQ192" s="3141"/>
      <c r="AR192" s="3142"/>
      <c r="AS192" s="3141"/>
      <c r="AT192" s="3143"/>
      <c r="AU192" s="3144"/>
      <c r="AV192" s="3145"/>
      <c r="AW192" s="3146"/>
      <c r="AX192" s="3147"/>
      <c r="AY192" s="3148"/>
      <c r="AZ192" s="3149"/>
      <c r="BA192" s="2109"/>
      <c r="BB192" s="3150"/>
      <c r="BC192" s="117"/>
      <c r="BD192" s="3151"/>
      <c r="BE192" s="3152"/>
      <c r="BF192" s="3153"/>
      <c r="BG192" s="3154"/>
      <c r="BH192" s="119"/>
      <c r="BK192" s="3">
        <v>1</v>
      </c>
    </row>
    <row r="193" spans="2:63" ht="27" customHeight="1">
      <c r="B193" s="115" t="s">
        <v>16</v>
      </c>
      <c r="C193" s="3141"/>
      <c r="D193" s="3142"/>
      <c r="E193" s="3141"/>
      <c r="F193" s="3143"/>
      <c r="G193" s="3144"/>
      <c r="H193" s="3145"/>
      <c r="I193" s="3146"/>
      <c r="J193" s="3147"/>
      <c r="K193" s="3148"/>
      <c r="L193" s="3149"/>
      <c r="M193" s="2109"/>
      <c r="N193" s="3150"/>
      <c r="O193" s="117"/>
      <c r="P193" s="3151"/>
      <c r="Q193" s="3152"/>
      <c r="R193" s="3153"/>
      <c r="S193" s="3154"/>
      <c r="T193" s="119"/>
      <c r="U193" s="1180"/>
      <c r="V193" s="115" t="s">
        <v>16</v>
      </c>
      <c r="W193" s="3141"/>
      <c r="X193" s="3142"/>
      <c r="Y193" s="3141"/>
      <c r="Z193" s="3143"/>
      <c r="AA193" s="3144"/>
      <c r="AB193" s="3145"/>
      <c r="AC193" s="3146"/>
      <c r="AD193" s="3147"/>
      <c r="AE193" s="3148"/>
      <c r="AF193" s="3149"/>
      <c r="AG193" s="2109"/>
      <c r="AH193" s="3150"/>
      <c r="AI193" s="117"/>
      <c r="AJ193" s="3151"/>
      <c r="AK193" s="3152"/>
      <c r="AL193" s="3153"/>
      <c r="AM193" s="3154"/>
      <c r="AN193" s="119"/>
      <c r="AO193" s="1180"/>
      <c r="AP193" s="115" t="s">
        <v>16</v>
      </c>
      <c r="AQ193" s="3141"/>
      <c r="AR193" s="3142"/>
      <c r="AS193" s="3141"/>
      <c r="AT193" s="3143"/>
      <c r="AU193" s="3144"/>
      <c r="AV193" s="3145"/>
      <c r="AW193" s="3146"/>
      <c r="AX193" s="3147"/>
      <c r="AY193" s="3148"/>
      <c r="AZ193" s="3149"/>
      <c r="BA193" s="2109"/>
      <c r="BB193" s="3150"/>
      <c r="BC193" s="117"/>
      <c r="BD193" s="3151"/>
      <c r="BE193" s="3152"/>
      <c r="BF193" s="3153"/>
      <c r="BG193" s="3154"/>
      <c r="BH193" s="119"/>
      <c r="BK193" s="3">
        <v>1</v>
      </c>
    </row>
    <row r="194" spans="2:63" ht="27" customHeight="1">
      <c r="B194" s="115" t="s">
        <v>16</v>
      </c>
      <c r="C194" s="3141"/>
      <c r="D194" s="3142"/>
      <c r="E194" s="3141"/>
      <c r="F194" s="3143"/>
      <c r="G194" s="3144"/>
      <c r="H194" s="3145"/>
      <c r="I194" s="3146"/>
      <c r="J194" s="3147"/>
      <c r="K194" s="3148"/>
      <c r="L194" s="3149"/>
      <c r="M194" s="2109"/>
      <c r="N194" s="3150"/>
      <c r="O194" s="117"/>
      <c r="P194" s="3151"/>
      <c r="Q194" s="3152"/>
      <c r="R194" s="3153"/>
      <c r="S194" s="3154"/>
      <c r="T194" s="119"/>
      <c r="U194" s="1180"/>
      <c r="V194" s="115" t="s">
        <v>16</v>
      </c>
      <c r="W194" s="3141"/>
      <c r="X194" s="3142"/>
      <c r="Y194" s="3141"/>
      <c r="Z194" s="3143"/>
      <c r="AA194" s="3144"/>
      <c r="AB194" s="3145"/>
      <c r="AC194" s="3146"/>
      <c r="AD194" s="3147"/>
      <c r="AE194" s="3148"/>
      <c r="AF194" s="3149"/>
      <c r="AG194" s="2109"/>
      <c r="AH194" s="3150"/>
      <c r="AI194" s="117"/>
      <c r="AJ194" s="3151"/>
      <c r="AK194" s="3152"/>
      <c r="AL194" s="3153"/>
      <c r="AM194" s="3154"/>
      <c r="AN194" s="119"/>
      <c r="AO194" s="1180"/>
      <c r="AP194" s="115" t="s">
        <v>16</v>
      </c>
      <c r="AQ194" s="3141"/>
      <c r="AR194" s="3142"/>
      <c r="AS194" s="3141"/>
      <c r="AT194" s="3143"/>
      <c r="AU194" s="3144"/>
      <c r="AV194" s="3145"/>
      <c r="AW194" s="3146"/>
      <c r="AX194" s="3147"/>
      <c r="AY194" s="3148"/>
      <c r="AZ194" s="3149"/>
      <c r="BA194" s="2109"/>
      <c r="BB194" s="3150"/>
      <c r="BC194" s="117"/>
      <c r="BD194" s="3151"/>
      <c r="BE194" s="3152"/>
      <c r="BF194" s="3153"/>
      <c r="BG194" s="3154"/>
      <c r="BH194" s="119"/>
      <c r="BK194" s="3">
        <v>1</v>
      </c>
    </row>
    <row r="195" spans="2:63" ht="27" customHeight="1">
      <c r="B195" s="115" t="s">
        <v>16</v>
      </c>
      <c r="C195" s="3141"/>
      <c r="D195" s="3142"/>
      <c r="E195" s="3141"/>
      <c r="F195" s="3143"/>
      <c r="G195" s="3144"/>
      <c r="H195" s="3145"/>
      <c r="I195" s="3146"/>
      <c r="J195" s="3147"/>
      <c r="K195" s="3148"/>
      <c r="L195" s="3149"/>
      <c r="M195" s="2109"/>
      <c r="N195" s="3150"/>
      <c r="O195" s="117"/>
      <c r="P195" s="3151"/>
      <c r="Q195" s="3152"/>
      <c r="R195" s="3153"/>
      <c r="S195" s="3154"/>
      <c r="T195" s="119"/>
      <c r="U195" s="1180"/>
      <c r="V195" s="115" t="s">
        <v>16</v>
      </c>
      <c r="W195" s="3141"/>
      <c r="X195" s="3142"/>
      <c r="Y195" s="3141"/>
      <c r="Z195" s="3143"/>
      <c r="AA195" s="3144"/>
      <c r="AB195" s="3145"/>
      <c r="AC195" s="3146"/>
      <c r="AD195" s="3147"/>
      <c r="AE195" s="3148"/>
      <c r="AF195" s="3149"/>
      <c r="AG195" s="2109"/>
      <c r="AH195" s="3150"/>
      <c r="AI195" s="117"/>
      <c r="AJ195" s="3151"/>
      <c r="AK195" s="3152"/>
      <c r="AL195" s="3153"/>
      <c r="AM195" s="3154"/>
      <c r="AN195" s="119"/>
      <c r="AO195" s="1180"/>
      <c r="AP195" s="115" t="s">
        <v>16</v>
      </c>
      <c r="AQ195" s="3141"/>
      <c r="AR195" s="3142"/>
      <c r="AS195" s="3141"/>
      <c r="AT195" s="3143"/>
      <c r="AU195" s="3144"/>
      <c r="AV195" s="3145"/>
      <c r="AW195" s="3146"/>
      <c r="AX195" s="3147"/>
      <c r="AY195" s="3148"/>
      <c r="AZ195" s="3149"/>
      <c r="BA195" s="2109"/>
      <c r="BB195" s="3150"/>
      <c r="BC195" s="117"/>
      <c r="BD195" s="3151"/>
      <c r="BE195" s="3152"/>
      <c r="BF195" s="3153"/>
      <c r="BG195" s="3154"/>
      <c r="BH195" s="119"/>
      <c r="BK195" s="3">
        <v>1</v>
      </c>
    </row>
    <row r="196" spans="2:63" ht="27" customHeight="1">
      <c r="B196" s="115" t="s">
        <v>16</v>
      </c>
      <c r="C196" s="3141"/>
      <c r="D196" s="3142"/>
      <c r="E196" s="3141"/>
      <c r="F196" s="3143"/>
      <c r="G196" s="3144"/>
      <c r="H196" s="3145"/>
      <c r="I196" s="3146"/>
      <c r="J196" s="3147"/>
      <c r="K196" s="3148"/>
      <c r="L196" s="3149"/>
      <c r="M196" s="2109"/>
      <c r="N196" s="3150"/>
      <c r="O196" s="117"/>
      <c r="P196" s="3151"/>
      <c r="Q196" s="3152"/>
      <c r="R196" s="3153"/>
      <c r="S196" s="3154"/>
      <c r="T196" s="119"/>
      <c r="U196" s="1180"/>
      <c r="V196" s="115" t="s">
        <v>16</v>
      </c>
      <c r="W196" s="3141"/>
      <c r="X196" s="3142"/>
      <c r="Y196" s="3141"/>
      <c r="Z196" s="3143"/>
      <c r="AA196" s="3144"/>
      <c r="AB196" s="3145"/>
      <c r="AC196" s="3146"/>
      <c r="AD196" s="3147"/>
      <c r="AE196" s="3148"/>
      <c r="AF196" s="3149"/>
      <c r="AG196" s="2109"/>
      <c r="AH196" s="3150"/>
      <c r="AI196" s="117"/>
      <c r="AJ196" s="3151"/>
      <c r="AK196" s="3152"/>
      <c r="AL196" s="3153"/>
      <c r="AM196" s="3154"/>
      <c r="AN196" s="119"/>
      <c r="AO196" s="1180"/>
      <c r="AP196" s="115" t="s">
        <v>16</v>
      </c>
      <c r="AQ196" s="3141"/>
      <c r="AR196" s="3142"/>
      <c r="AS196" s="3141"/>
      <c r="AT196" s="3143"/>
      <c r="AU196" s="3144"/>
      <c r="AV196" s="3145"/>
      <c r="AW196" s="3146"/>
      <c r="AX196" s="3147"/>
      <c r="AY196" s="3148"/>
      <c r="AZ196" s="3149"/>
      <c r="BA196" s="2109"/>
      <c r="BB196" s="3150"/>
      <c r="BC196" s="117"/>
      <c r="BD196" s="3151"/>
      <c r="BE196" s="3152"/>
      <c r="BF196" s="3153"/>
      <c r="BG196" s="3154"/>
      <c r="BH196" s="119"/>
      <c r="BK196" s="3">
        <v>1</v>
      </c>
    </row>
    <row r="197" spans="2:63" ht="27" customHeight="1">
      <c r="B197" s="115" t="s">
        <v>16</v>
      </c>
      <c r="C197" s="3141"/>
      <c r="D197" s="3142"/>
      <c r="E197" s="3141"/>
      <c r="F197" s="3143"/>
      <c r="G197" s="3144"/>
      <c r="H197" s="3145"/>
      <c r="I197" s="3146"/>
      <c r="J197" s="3147"/>
      <c r="K197" s="3148"/>
      <c r="L197" s="3149"/>
      <c r="M197" s="2109"/>
      <c r="N197" s="3150"/>
      <c r="O197" s="117"/>
      <c r="P197" s="3151"/>
      <c r="Q197" s="3152"/>
      <c r="R197" s="3153"/>
      <c r="S197" s="3154"/>
      <c r="T197" s="119"/>
      <c r="U197" s="1180"/>
      <c r="V197" s="115" t="s">
        <v>16</v>
      </c>
      <c r="W197" s="3141"/>
      <c r="X197" s="3142"/>
      <c r="Y197" s="3141"/>
      <c r="Z197" s="3143"/>
      <c r="AA197" s="3144"/>
      <c r="AB197" s="3145"/>
      <c r="AC197" s="3146"/>
      <c r="AD197" s="3147"/>
      <c r="AE197" s="3148"/>
      <c r="AF197" s="3149"/>
      <c r="AG197" s="2109"/>
      <c r="AH197" s="3150"/>
      <c r="AI197" s="117"/>
      <c r="AJ197" s="3151"/>
      <c r="AK197" s="3152"/>
      <c r="AL197" s="3153"/>
      <c r="AM197" s="3154"/>
      <c r="AN197" s="119"/>
      <c r="AO197" s="1180"/>
      <c r="AP197" s="115" t="s">
        <v>16</v>
      </c>
      <c r="AQ197" s="3141"/>
      <c r="AR197" s="3142"/>
      <c r="AS197" s="3141"/>
      <c r="AT197" s="3143"/>
      <c r="AU197" s="3144"/>
      <c r="AV197" s="3145"/>
      <c r="AW197" s="3146"/>
      <c r="AX197" s="3147"/>
      <c r="AY197" s="3148"/>
      <c r="AZ197" s="3149"/>
      <c r="BA197" s="2109"/>
      <c r="BB197" s="3150"/>
      <c r="BC197" s="117"/>
      <c r="BD197" s="3151"/>
      <c r="BE197" s="3152"/>
      <c r="BF197" s="3153"/>
      <c r="BG197" s="3154"/>
      <c r="BH197" s="119"/>
      <c r="BK197" s="3">
        <v>1</v>
      </c>
    </row>
    <row r="198" spans="2:63" ht="27" customHeight="1">
      <c r="B198" s="115" t="s">
        <v>16</v>
      </c>
      <c r="C198" s="3141"/>
      <c r="D198" s="3142"/>
      <c r="E198" s="3141"/>
      <c r="F198" s="3143"/>
      <c r="G198" s="3144"/>
      <c r="H198" s="3145"/>
      <c r="I198" s="3146"/>
      <c r="J198" s="3147"/>
      <c r="K198" s="3148"/>
      <c r="L198" s="3149"/>
      <c r="M198" s="2109"/>
      <c r="N198" s="3150"/>
      <c r="O198" s="117"/>
      <c r="P198" s="3151"/>
      <c r="Q198" s="3152"/>
      <c r="R198" s="3153"/>
      <c r="S198" s="3154"/>
      <c r="T198" s="119"/>
      <c r="U198" s="1180"/>
      <c r="V198" s="115" t="s">
        <v>16</v>
      </c>
      <c r="W198" s="3141"/>
      <c r="X198" s="3142"/>
      <c r="Y198" s="3141"/>
      <c r="Z198" s="3143"/>
      <c r="AA198" s="3144"/>
      <c r="AB198" s="3145"/>
      <c r="AC198" s="3146"/>
      <c r="AD198" s="3147"/>
      <c r="AE198" s="3148"/>
      <c r="AF198" s="3149"/>
      <c r="AG198" s="2109"/>
      <c r="AH198" s="3150"/>
      <c r="AI198" s="117"/>
      <c r="AJ198" s="3151"/>
      <c r="AK198" s="3152"/>
      <c r="AL198" s="3153"/>
      <c r="AM198" s="3154"/>
      <c r="AN198" s="119"/>
      <c r="AO198" s="1180"/>
      <c r="AP198" s="115" t="s">
        <v>16</v>
      </c>
      <c r="AQ198" s="3141"/>
      <c r="AR198" s="3142"/>
      <c r="AS198" s="3141"/>
      <c r="AT198" s="3143"/>
      <c r="AU198" s="3144"/>
      <c r="AV198" s="3145"/>
      <c r="AW198" s="3146"/>
      <c r="AX198" s="3147"/>
      <c r="AY198" s="3148"/>
      <c r="AZ198" s="3149"/>
      <c r="BA198" s="2109"/>
      <c r="BB198" s="3150"/>
      <c r="BC198" s="117"/>
      <c r="BD198" s="3151"/>
      <c r="BE198" s="3152"/>
      <c r="BF198" s="3153"/>
      <c r="BG198" s="3154"/>
      <c r="BH198" s="119"/>
      <c r="BK198" s="3">
        <v>1</v>
      </c>
    </row>
    <row r="199" spans="2:63" ht="27" customHeight="1">
      <c r="B199" s="115" t="s">
        <v>16</v>
      </c>
      <c r="C199" s="3141"/>
      <c r="D199" s="3142"/>
      <c r="E199" s="3141"/>
      <c r="F199" s="3143"/>
      <c r="G199" s="3144"/>
      <c r="H199" s="3145"/>
      <c r="I199" s="3146"/>
      <c r="J199" s="3147"/>
      <c r="K199" s="3148"/>
      <c r="L199" s="3149"/>
      <c r="M199" s="2109"/>
      <c r="N199" s="3150"/>
      <c r="O199" s="117"/>
      <c r="P199" s="3151"/>
      <c r="Q199" s="3152"/>
      <c r="R199" s="3153"/>
      <c r="S199" s="3154"/>
      <c r="T199" s="119"/>
      <c r="U199" s="1180"/>
      <c r="V199" s="115" t="s">
        <v>16</v>
      </c>
      <c r="W199" s="3141"/>
      <c r="X199" s="3142"/>
      <c r="Y199" s="3141"/>
      <c r="Z199" s="3143"/>
      <c r="AA199" s="3144"/>
      <c r="AB199" s="3145"/>
      <c r="AC199" s="3146"/>
      <c r="AD199" s="3147"/>
      <c r="AE199" s="3148"/>
      <c r="AF199" s="3149"/>
      <c r="AG199" s="2109"/>
      <c r="AH199" s="3150"/>
      <c r="AI199" s="117"/>
      <c r="AJ199" s="3151"/>
      <c r="AK199" s="3152"/>
      <c r="AL199" s="3153"/>
      <c r="AM199" s="3154"/>
      <c r="AN199" s="119"/>
      <c r="AO199" s="1180"/>
      <c r="AP199" s="115" t="s">
        <v>16</v>
      </c>
      <c r="AQ199" s="3141"/>
      <c r="AR199" s="3142"/>
      <c r="AS199" s="3141"/>
      <c r="AT199" s="3143"/>
      <c r="AU199" s="3144"/>
      <c r="AV199" s="3145"/>
      <c r="AW199" s="3146"/>
      <c r="AX199" s="3147"/>
      <c r="AY199" s="3148"/>
      <c r="AZ199" s="3149"/>
      <c r="BA199" s="2109"/>
      <c r="BB199" s="3150"/>
      <c r="BC199" s="117"/>
      <c r="BD199" s="3151"/>
      <c r="BE199" s="3152"/>
      <c r="BF199" s="3153"/>
      <c r="BG199" s="3154"/>
      <c r="BH199" s="119"/>
      <c r="BK199" s="3">
        <v>1</v>
      </c>
    </row>
    <row r="200" spans="2:63" ht="27" customHeight="1">
      <c r="B200" s="115" t="s">
        <v>16</v>
      </c>
      <c r="C200" s="3141"/>
      <c r="D200" s="3142"/>
      <c r="E200" s="3141"/>
      <c r="F200" s="3143"/>
      <c r="G200" s="3144"/>
      <c r="H200" s="3145"/>
      <c r="I200" s="3146"/>
      <c r="J200" s="3147"/>
      <c r="K200" s="3148"/>
      <c r="L200" s="3149"/>
      <c r="M200" s="2109"/>
      <c r="N200" s="3150"/>
      <c r="O200" s="117"/>
      <c r="P200" s="3151"/>
      <c r="Q200" s="3152"/>
      <c r="R200" s="3153"/>
      <c r="S200" s="3154"/>
      <c r="T200" s="119"/>
      <c r="U200" s="1180"/>
      <c r="V200" s="115" t="s">
        <v>16</v>
      </c>
      <c r="W200" s="3141"/>
      <c r="X200" s="3142"/>
      <c r="Y200" s="3141"/>
      <c r="Z200" s="3143"/>
      <c r="AA200" s="3144"/>
      <c r="AB200" s="3145"/>
      <c r="AC200" s="3146"/>
      <c r="AD200" s="3147"/>
      <c r="AE200" s="3148"/>
      <c r="AF200" s="3149"/>
      <c r="AG200" s="2109"/>
      <c r="AH200" s="3150"/>
      <c r="AI200" s="117"/>
      <c r="AJ200" s="3151"/>
      <c r="AK200" s="3152"/>
      <c r="AL200" s="3153"/>
      <c r="AM200" s="3154"/>
      <c r="AN200" s="119"/>
      <c r="AO200" s="1180"/>
      <c r="AP200" s="115" t="s">
        <v>16</v>
      </c>
      <c r="AQ200" s="3141"/>
      <c r="AR200" s="3142"/>
      <c r="AS200" s="3141"/>
      <c r="AT200" s="3143"/>
      <c r="AU200" s="3144"/>
      <c r="AV200" s="3145"/>
      <c r="AW200" s="3146"/>
      <c r="AX200" s="3147"/>
      <c r="AY200" s="3148"/>
      <c r="AZ200" s="3149"/>
      <c r="BA200" s="2109"/>
      <c r="BB200" s="3150"/>
      <c r="BC200" s="117"/>
      <c r="BD200" s="3151"/>
      <c r="BE200" s="3152"/>
      <c r="BF200" s="3153"/>
      <c r="BG200" s="3154"/>
      <c r="BH200" s="119"/>
      <c r="BK200" s="3">
        <v>1</v>
      </c>
    </row>
    <row r="201" spans="2:63" ht="27" customHeight="1">
      <c r="B201" s="115" t="s">
        <v>16</v>
      </c>
      <c r="C201" s="3141"/>
      <c r="D201" s="3142"/>
      <c r="E201" s="3141"/>
      <c r="F201" s="3143"/>
      <c r="G201" s="3144"/>
      <c r="H201" s="3145"/>
      <c r="I201" s="3146"/>
      <c r="J201" s="3147"/>
      <c r="K201" s="3148"/>
      <c r="L201" s="3149"/>
      <c r="M201" s="2109"/>
      <c r="N201" s="3150"/>
      <c r="O201" s="117"/>
      <c r="P201" s="3151"/>
      <c r="Q201" s="3152"/>
      <c r="R201" s="3153"/>
      <c r="S201" s="3154"/>
      <c r="T201" s="119"/>
      <c r="U201" s="1180"/>
      <c r="V201" s="115" t="s">
        <v>16</v>
      </c>
      <c r="W201" s="3141"/>
      <c r="X201" s="3142"/>
      <c r="Y201" s="3141"/>
      <c r="Z201" s="3143"/>
      <c r="AA201" s="3144"/>
      <c r="AB201" s="3145"/>
      <c r="AC201" s="3146"/>
      <c r="AD201" s="3147"/>
      <c r="AE201" s="3148"/>
      <c r="AF201" s="3149"/>
      <c r="AG201" s="2109"/>
      <c r="AH201" s="3150"/>
      <c r="AI201" s="117"/>
      <c r="AJ201" s="3151"/>
      <c r="AK201" s="3152"/>
      <c r="AL201" s="3153"/>
      <c r="AM201" s="3154"/>
      <c r="AN201" s="119"/>
      <c r="AO201" s="1180"/>
      <c r="AP201" s="115" t="s">
        <v>16</v>
      </c>
      <c r="AQ201" s="3141"/>
      <c r="AR201" s="3142"/>
      <c r="AS201" s="3141"/>
      <c r="AT201" s="3143"/>
      <c r="AU201" s="3144"/>
      <c r="AV201" s="3145"/>
      <c r="AW201" s="3146"/>
      <c r="AX201" s="3147"/>
      <c r="AY201" s="3148"/>
      <c r="AZ201" s="3149"/>
      <c r="BA201" s="2109"/>
      <c r="BB201" s="3150"/>
      <c r="BC201" s="117"/>
      <c r="BD201" s="3151"/>
      <c r="BE201" s="3152"/>
      <c r="BF201" s="3153"/>
      <c r="BG201" s="3154"/>
      <c r="BH201" s="119"/>
      <c r="BK201" s="3">
        <v>1</v>
      </c>
    </row>
    <row r="202" spans="2:63" ht="27" customHeight="1">
      <c r="B202" s="115" t="s">
        <v>16</v>
      </c>
      <c r="C202" s="3141"/>
      <c r="D202" s="3142"/>
      <c r="E202" s="3141"/>
      <c r="F202" s="3143"/>
      <c r="G202" s="3144"/>
      <c r="H202" s="3145"/>
      <c r="I202" s="3146"/>
      <c r="J202" s="3147"/>
      <c r="K202" s="3148"/>
      <c r="L202" s="3149"/>
      <c r="M202" s="2109"/>
      <c r="N202" s="3150"/>
      <c r="O202" s="117"/>
      <c r="P202" s="3151"/>
      <c r="Q202" s="3152"/>
      <c r="R202" s="3153"/>
      <c r="S202" s="3154"/>
      <c r="T202" s="119"/>
      <c r="U202" s="1180"/>
      <c r="V202" s="115" t="s">
        <v>16</v>
      </c>
      <c r="W202" s="3141"/>
      <c r="X202" s="3142"/>
      <c r="Y202" s="3141"/>
      <c r="Z202" s="3143"/>
      <c r="AA202" s="3144"/>
      <c r="AB202" s="3145"/>
      <c r="AC202" s="3146"/>
      <c r="AD202" s="3147"/>
      <c r="AE202" s="3148"/>
      <c r="AF202" s="3149"/>
      <c r="AG202" s="2109"/>
      <c r="AH202" s="3150"/>
      <c r="AI202" s="117"/>
      <c r="AJ202" s="3151"/>
      <c r="AK202" s="3152"/>
      <c r="AL202" s="3153"/>
      <c r="AM202" s="3154"/>
      <c r="AN202" s="119"/>
      <c r="AO202" s="1180"/>
      <c r="AP202" s="115" t="s">
        <v>16</v>
      </c>
      <c r="AQ202" s="3141"/>
      <c r="AR202" s="3142"/>
      <c r="AS202" s="3141"/>
      <c r="AT202" s="3143"/>
      <c r="AU202" s="3144"/>
      <c r="AV202" s="3145"/>
      <c r="AW202" s="3146"/>
      <c r="AX202" s="3147"/>
      <c r="AY202" s="3148"/>
      <c r="AZ202" s="3149"/>
      <c r="BA202" s="2109"/>
      <c r="BB202" s="3150"/>
      <c r="BC202" s="117"/>
      <c r="BD202" s="3151"/>
      <c r="BE202" s="3152"/>
      <c r="BF202" s="3153"/>
      <c r="BG202" s="3154"/>
      <c r="BH202" s="119"/>
      <c r="BK202" s="3">
        <v>1</v>
      </c>
    </row>
    <row r="203" spans="2:63" ht="27" customHeight="1">
      <c r="B203" s="115" t="s">
        <v>16</v>
      </c>
      <c r="C203" s="3141"/>
      <c r="D203" s="3142"/>
      <c r="E203" s="3141"/>
      <c r="F203" s="3143"/>
      <c r="G203" s="3144"/>
      <c r="H203" s="3145"/>
      <c r="I203" s="3146"/>
      <c r="J203" s="3147"/>
      <c r="K203" s="3148"/>
      <c r="L203" s="3149"/>
      <c r="M203" s="2109"/>
      <c r="N203" s="3150"/>
      <c r="O203" s="117"/>
      <c r="P203" s="3151"/>
      <c r="Q203" s="3152"/>
      <c r="R203" s="3153"/>
      <c r="S203" s="3154"/>
      <c r="T203" s="119"/>
      <c r="U203" s="1180"/>
      <c r="V203" s="115" t="s">
        <v>16</v>
      </c>
      <c r="W203" s="3141"/>
      <c r="X203" s="3142"/>
      <c r="Y203" s="3141"/>
      <c r="Z203" s="3143"/>
      <c r="AA203" s="3144"/>
      <c r="AB203" s="3145"/>
      <c r="AC203" s="3146"/>
      <c r="AD203" s="3147"/>
      <c r="AE203" s="3148"/>
      <c r="AF203" s="3149"/>
      <c r="AG203" s="2109"/>
      <c r="AH203" s="3150"/>
      <c r="AI203" s="117"/>
      <c r="AJ203" s="3151"/>
      <c r="AK203" s="3152"/>
      <c r="AL203" s="3153"/>
      <c r="AM203" s="3154"/>
      <c r="AN203" s="119"/>
      <c r="AO203" s="1180"/>
      <c r="AP203" s="115" t="s">
        <v>16</v>
      </c>
      <c r="AQ203" s="3141"/>
      <c r="AR203" s="3142"/>
      <c r="AS203" s="3141"/>
      <c r="AT203" s="3143"/>
      <c r="AU203" s="3144"/>
      <c r="AV203" s="3145"/>
      <c r="AW203" s="3146"/>
      <c r="AX203" s="3147"/>
      <c r="AY203" s="3148"/>
      <c r="AZ203" s="3149"/>
      <c r="BA203" s="2109"/>
      <c r="BB203" s="3150"/>
      <c r="BC203" s="117"/>
      <c r="BD203" s="3151"/>
      <c r="BE203" s="3152"/>
      <c r="BF203" s="3153"/>
      <c r="BG203" s="3154"/>
      <c r="BH203" s="119"/>
      <c r="BK203" s="3">
        <v>1</v>
      </c>
    </row>
    <row r="204" spans="2:63" ht="27" customHeight="1">
      <c r="B204" s="115" t="s">
        <v>16</v>
      </c>
      <c r="C204" s="3141"/>
      <c r="D204" s="3142"/>
      <c r="E204" s="3141"/>
      <c r="F204" s="3143"/>
      <c r="G204" s="3144"/>
      <c r="H204" s="3145"/>
      <c r="I204" s="3146"/>
      <c r="J204" s="3147"/>
      <c r="K204" s="3148"/>
      <c r="L204" s="3149"/>
      <c r="M204" s="2109"/>
      <c r="N204" s="3150"/>
      <c r="O204" s="117"/>
      <c r="P204" s="3151"/>
      <c r="Q204" s="3152"/>
      <c r="R204" s="3153"/>
      <c r="S204" s="3154"/>
      <c r="T204" s="119"/>
      <c r="U204" s="1180"/>
      <c r="V204" s="115" t="s">
        <v>16</v>
      </c>
      <c r="W204" s="3141"/>
      <c r="X204" s="3142"/>
      <c r="Y204" s="3141"/>
      <c r="Z204" s="3143"/>
      <c r="AA204" s="3144"/>
      <c r="AB204" s="3145"/>
      <c r="AC204" s="3146"/>
      <c r="AD204" s="3147"/>
      <c r="AE204" s="3148"/>
      <c r="AF204" s="3149"/>
      <c r="AG204" s="2109"/>
      <c r="AH204" s="3150"/>
      <c r="AI204" s="117"/>
      <c r="AJ204" s="3151"/>
      <c r="AK204" s="3152"/>
      <c r="AL204" s="3153"/>
      <c r="AM204" s="3154"/>
      <c r="AN204" s="119"/>
      <c r="AO204" s="1180"/>
      <c r="AP204" s="115" t="s">
        <v>16</v>
      </c>
      <c r="AQ204" s="3141"/>
      <c r="AR204" s="3142"/>
      <c r="AS204" s="3141"/>
      <c r="AT204" s="3143"/>
      <c r="AU204" s="3144"/>
      <c r="AV204" s="3145"/>
      <c r="AW204" s="3146"/>
      <c r="AX204" s="3147"/>
      <c r="AY204" s="3148"/>
      <c r="AZ204" s="3149"/>
      <c r="BA204" s="2109"/>
      <c r="BB204" s="3150"/>
      <c r="BC204" s="117"/>
      <c r="BD204" s="3151"/>
      <c r="BE204" s="3152"/>
      <c r="BF204" s="3153"/>
      <c r="BG204" s="3154"/>
      <c r="BH204" s="119"/>
      <c r="BK204" s="3">
        <v>1</v>
      </c>
    </row>
    <row r="205" spans="2:63" ht="27" customHeight="1">
      <c r="B205" s="115" t="s">
        <v>16</v>
      </c>
      <c r="C205" s="3141"/>
      <c r="D205" s="3142"/>
      <c r="E205" s="3141"/>
      <c r="F205" s="3143"/>
      <c r="G205" s="3144"/>
      <c r="H205" s="3145"/>
      <c r="I205" s="3146"/>
      <c r="J205" s="3147"/>
      <c r="K205" s="3148"/>
      <c r="L205" s="3149"/>
      <c r="M205" s="2109"/>
      <c r="N205" s="3150"/>
      <c r="O205" s="117"/>
      <c r="P205" s="3151"/>
      <c r="Q205" s="3152"/>
      <c r="R205" s="3153"/>
      <c r="S205" s="3154"/>
      <c r="T205" s="119"/>
      <c r="U205" s="1180"/>
      <c r="V205" s="115" t="s">
        <v>16</v>
      </c>
      <c r="W205" s="3141"/>
      <c r="X205" s="3142"/>
      <c r="Y205" s="3141"/>
      <c r="Z205" s="3143"/>
      <c r="AA205" s="3144"/>
      <c r="AB205" s="3145"/>
      <c r="AC205" s="3146"/>
      <c r="AD205" s="3147"/>
      <c r="AE205" s="3148"/>
      <c r="AF205" s="3149"/>
      <c r="AG205" s="2109"/>
      <c r="AH205" s="3150"/>
      <c r="AI205" s="117"/>
      <c r="AJ205" s="3151"/>
      <c r="AK205" s="3152"/>
      <c r="AL205" s="3153"/>
      <c r="AM205" s="3154"/>
      <c r="AN205" s="119"/>
      <c r="AO205" s="1180"/>
      <c r="AP205" s="115" t="s">
        <v>16</v>
      </c>
      <c r="AQ205" s="3141"/>
      <c r="AR205" s="3142"/>
      <c r="AS205" s="3141"/>
      <c r="AT205" s="3143"/>
      <c r="AU205" s="3144"/>
      <c r="AV205" s="3145"/>
      <c r="AW205" s="3146"/>
      <c r="AX205" s="3147"/>
      <c r="AY205" s="3148"/>
      <c r="AZ205" s="3149"/>
      <c r="BA205" s="2109"/>
      <c r="BB205" s="3150"/>
      <c r="BC205" s="117"/>
      <c r="BD205" s="3151"/>
      <c r="BE205" s="3152"/>
      <c r="BF205" s="3153"/>
      <c r="BG205" s="3154"/>
      <c r="BH205" s="119"/>
      <c r="BK205" s="3">
        <v>1</v>
      </c>
    </row>
    <row r="206" spans="2:63" ht="27" customHeight="1">
      <c r="B206" s="115" t="s">
        <v>16</v>
      </c>
      <c r="C206" s="3141"/>
      <c r="D206" s="3142"/>
      <c r="E206" s="3141"/>
      <c r="F206" s="3143"/>
      <c r="G206" s="3144"/>
      <c r="H206" s="3145"/>
      <c r="I206" s="3146"/>
      <c r="J206" s="3147"/>
      <c r="K206" s="3148"/>
      <c r="L206" s="3149"/>
      <c r="M206" s="2109"/>
      <c r="N206" s="3150"/>
      <c r="O206" s="117"/>
      <c r="P206" s="3151"/>
      <c r="Q206" s="3152"/>
      <c r="R206" s="3153"/>
      <c r="S206" s="3154"/>
      <c r="T206" s="119"/>
      <c r="U206" s="1180"/>
      <c r="V206" s="115" t="s">
        <v>16</v>
      </c>
      <c r="W206" s="3141"/>
      <c r="X206" s="3142"/>
      <c r="Y206" s="3141"/>
      <c r="Z206" s="3143"/>
      <c r="AA206" s="3144"/>
      <c r="AB206" s="3145"/>
      <c r="AC206" s="3146"/>
      <c r="AD206" s="3147"/>
      <c r="AE206" s="3148"/>
      <c r="AF206" s="3149"/>
      <c r="AG206" s="2109"/>
      <c r="AH206" s="3150"/>
      <c r="AI206" s="117"/>
      <c r="AJ206" s="3151"/>
      <c r="AK206" s="3152"/>
      <c r="AL206" s="3153"/>
      <c r="AM206" s="3154"/>
      <c r="AN206" s="119"/>
      <c r="AO206" s="1180"/>
      <c r="AP206" s="115" t="s">
        <v>16</v>
      </c>
      <c r="AQ206" s="3141"/>
      <c r="AR206" s="3142"/>
      <c r="AS206" s="3141"/>
      <c r="AT206" s="3143"/>
      <c r="AU206" s="3144"/>
      <c r="AV206" s="3145"/>
      <c r="AW206" s="3146"/>
      <c r="AX206" s="3147"/>
      <c r="AY206" s="3148"/>
      <c r="AZ206" s="3149"/>
      <c r="BA206" s="2109"/>
      <c r="BB206" s="3150"/>
      <c r="BC206" s="117"/>
      <c r="BD206" s="3151"/>
      <c r="BE206" s="3152"/>
      <c r="BF206" s="3153"/>
      <c r="BG206" s="3154"/>
      <c r="BH206" s="119"/>
      <c r="BK206" s="3">
        <v>1</v>
      </c>
    </row>
    <row r="207" spans="2:63" ht="27" customHeight="1">
      <c r="B207" s="115" t="s">
        <v>16</v>
      </c>
      <c r="C207" s="3141"/>
      <c r="D207" s="3142"/>
      <c r="E207" s="3141"/>
      <c r="F207" s="3143"/>
      <c r="G207" s="3144"/>
      <c r="H207" s="3145"/>
      <c r="I207" s="3146"/>
      <c r="J207" s="3147"/>
      <c r="K207" s="3148"/>
      <c r="L207" s="3149"/>
      <c r="M207" s="2109"/>
      <c r="N207" s="3150"/>
      <c r="O207" s="117"/>
      <c r="P207" s="3151"/>
      <c r="Q207" s="3152"/>
      <c r="R207" s="3153"/>
      <c r="S207" s="3154"/>
      <c r="T207" s="119"/>
      <c r="U207" s="1180"/>
      <c r="V207" s="115" t="s">
        <v>16</v>
      </c>
      <c r="W207" s="3141"/>
      <c r="X207" s="3142"/>
      <c r="Y207" s="3141"/>
      <c r="Z207" s="3143"/>
      <c r="AA207" s="3144"/>
      <c r="AB207" s="3145"/>
      <c r="AC207" s="3146"/>
      <c r="AD207" s="3147"/>
      <c r="AE207" s="3148"/>
      <c r="AF207" s="3149"/>
      <c r="AG207" s="2109"/>
      <c r="AH207" s="3150"/>
      <c r="AI207" s="117"/>
      <c r="AJ207" s="3151"/>
      <c r="AK207" s="3152"/>
      <c r="AL207" s="3153"/>
      <c r="AM207" s="3154"/>
      <c r="AN207" s="119"/>
      <c r="AO207" s="1180"/>
      <c r="AP207" s="115" t="s">
        <v>16</v>
      </c>
      <c r="AQ207" s="3141"/>
      <c r="AR207" s="3142"/>
      <c r="AS207" s="3141"/>
      <c r="AT207" s="3143"/>
      <c r="AU207" s="3144"/>
      <c r="AV207" s="3145"/>
      <c r="AW207" s="3146"/>
      <c r="AX207" s="3147"/>
      <c r="AY207" s="3148"/>
      <c r="AZ207" s="3149"/>
      <c r="BA207" s="2109"/>
      <c r="BB207" s="3150"/>
      <c r="BC207" s="117"/>
      <c r="BD207" s="3151"/>
      <c r="BE207" s="3152"/>
      <c r="BF207" s="3153"/>
      <c r="BG207" s="3154"/>
      <c r="BH207" s="119"/>
      <c r="BK207" s="3">
        <v>1</v>
      </c>
    </row>
    <row r="208" spans="2:63" ht="27" customHeight="1">
      <c r="B208" s="115" t="s">
        <v>16</v>
      </c>
      <c r="C208" s="3141"/>
      <c r="D208" s="3142"/>
      <c r="E208" s="3141"/>
      <c r="F208" s="3143"/>
      <c r="G208" s="3144"/>
      <c r="H208" s="3145"/>
      <c r="I208" s="3146"/>
      <c r="J208" s="3147"/>
      <c r="K208" s="3148"/>
      <c r="L208" s="3149"/>
      <c r="M208" s="2109"/>
      <c r="N208" s="3150"/>
      <c r="O208" s="117"/>
      <c r="P208" s="3151"/>
      <c r="Q208" s="3152"/>
      <c r="R208" s="3153"/>
      <c r="S208" s="3154"/>
      <c r="T208" s="119"/>
      <c r="U208" s="1180"/>
      <c r="V208" s="115" t="s">
        <v>16</v>
      </c>
      <c r="W208" s="3141"/>
      <c r="X208" s="3142"/>
      <c r="Y208" s="3141"/>
      <c r="Z208" s="3143"/>
      <c r="AA208" s="3144"/>
      <c r="AB208" s="3145"/>
      <c r="AC208" s="3146"/>
      <c r="AD208" s="3147"/>
      <c r="AE208" s="3148"/>
      <c r="AF208" s="3149"/>
      <c r="AG208" s="2109"/>
      <c r="AH208" s="3150"/>
      <c r="AI208" s="117"/>
      <c r="AJ208" s="3151"/>
      <c r="AK208" s="3152"/>
      <c r="AL208" s="3153"/>
      <c r="AM208" s="3154"/>
      <c r="AN208" s="119"/>
      <c r="AO208" s="1180"/>
      <c r="AP208" s="115" t="s">
        <v>16</v>
      </c>
      <c r="AQ208" s="3141"/>
      <c r="AR208" s="3142"/>
      <c r="AS208" s="3141"/>
      <c r="AT208" s="3143"/>
      <c r="AU208" s="3144"/>
      <c r="AV208" s="3145"/>
      <c r="AW208" s="3146"/>
      <c r="AX208" s="3147"/>
      <c r="AY208" s="3148"/>
      <c r="AZ208" s="3149"/>
      <c r="BA208" s="2109"/>
      <c r="BB208" s="3150"/>
      <c r="BC208" s="117"/>
      <c r="BD208" s="3151"/>
      <c r="BE208" s="3152"/>
      <c r="BF208" s="3153"/>
      <c r="BG208" s="3154"/>
      <c r="BH208" s="119"/>
      <c r="BK208" s="3">
        <v>1</v>
      </c>
    </row>
    <row r="209" spans="2:63" ht="27" customHeight="1">
      <c r="B209" s="115" t="s">
        <v>16</v>
      </c>
      <c r="C209" s="3141"/>
      <c r="D209" s="3142"/>
      <c r="E209" s="3141"/>
      <c r="F209" s="3143"/>
      <c r="G209" s="3144"/>
      <c r="H209" s="3145"/>
      <c r="I209" s="3146"/>
      <c r="J209" s="3147"/>
      <c r="K209" s="3148"/>
      <c r="L209" s="3149"/>
      <c r="M209" s="2109"/>
      <c r="N209" s="3150"/>
      <c r="O209" s="117"/>
      <c r="P209" s="3151"/>
      <c r="Q209" s="3152"/>
      <c r="R209" s="3153"/>
      <c r="S209" s="3154"/>
      <c r="T209" s="119"/>
      <c r="U209" s="1180"/>
      <c r="V209" s="115" t="s">
        <v>16</v>
      </c>
      <c r="W209" s="3141"/>
      <c r="X209" s="3142"/>
      <c r="Y209" s="3141"/>
      <c r="Z209" s="3143"/>
      <c r="AA209" s="3144"/>
      <c r="AB209" s="3145"/>
      <c r="AC209" s="3146"/>
      <c r="AD209" s="3147"/>
      <c r="AE209" s="3148"/>
      <c r="AF209" s="3149"/>
      <c r="AG209" s="2109"/>
      <c r="AH209" s="3150"/>
      <c r="AI209" s="117"/>
      <c r="AJ209" s="3151"/>
      <c r="AK209" s="3152"/>
      <c r="AL209" s="3153"/>
      <c r="AM209" s="3154"/>
      <c r="AN209" s="119"/>
      <c r="AO209" s="1180"/>
      <c r="AP209" s="115" t="s">
        <v>16</v>
      </c>
      <c r="AQ209" s="3141"/>
      <c r="AR209" s="3142"/>
      <c r="AS209" s="3141"/>
      <c r="AT209" s="3143"/>
      <c r="AU209" s="3144"/>
      <c r="AV209" s="3145"/>
      <c r="AW209" s="3146"/>
      <c r="AX209" s="3147"/>
      <c r="AY209" s="3148"/>
      <c r="AZ209" s="3149"/>
      <c r="BA209" s="2109"/>
      <c r="BB209" s="3150"/>
      <c r="BC209" s="117"/>
      <c r="BD209" s="3151"/>
      <c r="BE209" s="3152"/>
      <c r="BF209" s="3153"/>
      <c r="BG209" s="3154"/>
      <c r="BH209" s="119"/>
      <c r="BK209" s="3">
        <v>1</v>
      </c>
    </row>
    <row r="210" spans="2:63" ht="27" customHeight="1">
      <c r="B210" s="115" t="s">
        <v>16</v>
      </c>
      <c r="C210" s="3141"/>
      <c r="D210" s="3142"/>
      <c r="E210" s="3141"/>
      <c r="F210" s="3143"/>
      <c r="G210" s="3144"/>
      <c r="H210" s="3145"/>
      <c r="I210" s="3146"/>
      <c r="J210" s="3147"/>
      <c r="K210" s="3148"/>
      <c r="L210" s="3149"/>
      <c r="M210" s="2109"/>
      <c r="N210" s="3150"/>
      <c r="O210" s="117"/>
      <c r="P210" s="3151"/>
      <c r="Q210" s="3152"/>
      <c r="R210" s="3153"/>
      <c r="S210" s="3154"/>
      <c r="T210" s="119"/>
      <c r="U210" s="1180"/>
      <c r="V210" s="115" t="s">
        <v>16</v>
      </c>
      <c r="W210" s="3141"/>
      <c r="X210" s="3142"/>
      <c r="Y210" s="3141"/>
      <c r="Z210" s="3143"/>
      <c r="AA210" s="3144"/>
      <c r="AB210" s="3145"/>
      <c r="AC210" s="3146"/>
      <c r="AD210" s="3147"/>
      <c r="AE210" s="3148"/>
      <c r="AF210" s="3149"/>
      <c r="AG210" s="2109"/>
      <c r="AH210" s="3150"/>
      <c r="AI210" s="117"/>
      <c r="AJ210" s="3151"/>
      <c r="AK210" s="3152"/>
      <c r="AL210" s="3153"/>
      <c r="AM210" s="3154"/>
      <c r="AN210" s="119"/>
      <c r="AO210" s="1180"/>
      <c r="AP210" s="115" t="s">
        <v>16</v>
      </c>
      <c r="AQ210" s="3141"/>
      <c r="AR210" s="3142"/>
      <c r="AS210" s="3141"/>
      <c r="AT210" s="3143"/>
      <c r="AU210" s="3144"/>
      <c r="AV210" s="3145"/>
      <c r="AW210" s="3146"/>
      <c r="AX210" s="3147"/>
      <c r="AY210" s="3148"/>
      <c r="AZ210" s="3149"/>
      <c r="BA210" s="2109"/>
      <c r="BB210" s="3150"/>
      <c r="BC210" s="117"/>
      <c r="BD210" s="3151"/>
      <c r="BE210" s="3152"/>
      <c r="BF210" s="3153"/>
      <c r="BG210" s="3154"/>
      <c r="BH210" s="119"/>
      <c r="BK210" s="3">
        <v>1</v>
      </c>
    </row>
    <row r="211" spans="2:63" ht="27" customHeight="1">
      <c r="B211" s="115" t="s">
        <v>16</v>
      </c>
      <c r="C211" s="3141"/>
      <c r="D211" s="3142"/>
      <c r="E211" s="3141"/>
      <c r="F211" s="3143"/>
      <c r="G211" s="3144"/>
      <c r="H211" s="3145"/>
      <c r="I211" s="3146"/>
      <c r="J211" s="3147"/>
      <c r="K211" s="3148"/>
      <c r="L211" s="3149"/>
      <c r="M211" s="2109"/>
      <c r="N211" s="3150"/>
      <c r="O211" s="117"/>
      <c r="P211" s="3151"/>
      <c r="Q211" s="3152"/>
      <c r="R211" s="3153"/>
      <c r="S211" s="3154"/>
      <c r="T211" s="119"/>
      <c r="U211" s="1180"/>
      <c r="V211" s="115" t="s">
        <v>16</v>
      </c>
      <c r="W211" s="3141"/>
      <c r="X211" s="3142"/>
      <c r="Y211" s="3141"/>
      <c r="Z211" s="3143"/>
      <c r="AA211" s="3144"/>
      <c r="AB211" s="3145"/>
      <c r="AC211" s="3146"/>
      <c r="AD211" s="3147"/>
      <c r="AE211" s="3148"/>
      <c r="AF211" s="3149"/>
      <c r="AG211" s="2109"/>
      <c r="AH211" s="3150"/>
      <c r="AI211" s="117"/>
      <c r="AJ211" s="3151"/>
      <c r="AK211" s="3152"/>
      <c r="AL211" s="3153"/>
      <c r="AM211" s="3154"/>
      <c r="AN211" s="119"/>
      <c r="AO211" s="1180"/>
      <c r="AP211" s="115" t="s">
        <v>16</v>
      </c>
      <c r="AQ211" s="3141"/>
      <c r="AR211" s="3142"/>
      <c r="AS211" s="3141"/>
      <c r="AT211" s="3143"/>
      <c r="AU211" s="3144"/>
      <c r="AV211" s="3145"/>
      <c r="AW211" s="3146"/>
      <c r="AX211" s="3147"/>
      <c r="AY211" s="3148"/>
      <c r="AZ211" s="3149"/>
      <c r="BA211" s="2109"/>
      <c r="BB211" s="3150"/>
      <c r="BC211" s="117"/>
      <c r="BD211" s="3151"/>
      <c r="BE211" s="3152"/>
      <c r="BF211" s="3153"/>
      <c r="BG211" s="3154"/>
      <c r="BH211" s="119"/>
      <c r="BK211" s="3">
        <v>1</v>
      </c>
    </row>
    <row r="212" spans="2:63" ht="27" customHeight="1">
      <c r="B212" s="115" t="s">
        <v>16</v>
      </c>
      <c r="C212" s="3141"/>
      <c r="D212" s="3142"/>
      <c r="E212" s="3141"/>
      <c r="F212" s="3143"/>
      <c r="G212" s="3144"/>
      <c r="H212" s="3145"/>
      <c r="I212" s="3146"/>
      <c r="J212" s="3147"/>
      <c r="K212" s="3148"/>
      <c r="L212" s="3149"/>
      <c r="M212" s="2109"/>
      <c r="N212" s="3150"/>
      <c r="O212" s="117"/>
      <c r="P212" s="3151"/>
      <c r="Q212" s="3152"/>
      <c r="R212" s="3153"/>
      <c r="S212" s="3154"/>
      <c r="T212" s="119"/>
      <c r="U212" s="1180"/>
      <c r="V212" s="115" t="s">
        <v>16</v>
      </c>
      <c r="W212" s="3141"/>
      <c r="X212" s="3142"/>
      <c r="Y212" s="3141"/>
      <c r="Z212" s="3143"/>
      <c r="AA212" s="3144"/>
      <c r="AB212" s="3145"/>
      <c r="AC212" s="3146"/>
      <c r="AD212" s="3147"/>
      <c r="AE212" s="3148"/>
      <c r="AF212" s="3149"/>
      <c r="AG212" s="2109"/>
      <c r="AH212" s="3150"/>
      <c r="AI212" s="117"/>
      <c r="AJ212" s="3151"/>
      <c r="AK212" s="3152"/>
      <c r="AL212" s="3153"/>
      <c r="AM212" s="3154"/>
      <c r="AN212" s="119"/>
      <c r="AO212" s="1180"/>
      <c r="AP212" s="115" t="s">
        <v>16</v>
      </c>
      <c r="AQ212" s="3141"/>
      <c r="AR212" s="3142"/>
      <c r="AS212" s="3141"/>
      <c r="AT212" s="3143"/>
      <c r="AU212" s="3144"/>
      <c r="AV212" s="3145"/>
      <c r="AW212" s="3146"/>
      <c r="AX212" s="3147"/>
      <c r="AY212" s="3148"/>
      <c r="AZ212" s="3149"/>
      <c r="BA212" s="2109"/>
      <c r="BB212" s="3150"/>
      <c r="BC212" s="117"/>
      <c r="BD212" s="3151"/>
      <c r="BE212" s="3152"/>
      <c r="BF212" s="3153"/>
      <c r="BG212" s="3154"/>
      <c r="BH212" s="119"/>
      <c r="BK212" s="3">
        <v>1</v>
      </c>
    </row>
    <row r="213" spans="2:63" ht="27" customHeight="1">
      <c r="B213" s="115" t="s">
        <v>16</v>
      </c>
      <c r="C213" s="3141"/>
      <c r="D213" s="3142"/>
      <c r="E213" s="3141"/>
      <c r="F213" s="3143"/>
      <c r="G213" s="3144"/>
      <c r="H213" s="3145"/>
      <c r="I213" s="3146"/>
      <c r="J213" s="3147"/>
      <c r="K213" s="3148"/>
      <c r="L213" s="3149"/>
      <c r="M213" s="2109"/>
      <c r="N213" s="3150"/>
      <c r="O213" s="117"/>
      <c r="P213" s="3151"/>
      <c r="Q213" s="3152"/>
      <c r="R213" s="3153"/>
      <c r="S213" s="3154"/>
      <c r="T213" s="119"/>
      <c r="U213" s="1180"/>
      <c r="V213" s="115" t="s">
        <v>16</v>
      </c>
      <c r="W213" s="3141"/>
      <c r="X213" s="3142"/>
      <c r="Y213" s="3141"/>
      <c r="Z213" s="3143"/>
      <c r="AA213" s="3144"/>
      <c r="AB213" s="3145"/>
      <c r="AC213" s="3146"/>
      <c r="AD213" s="3147"/>
      <c r="AE213" s="3148"/>
      <c r="AF213" s="3149"/>
      <c r="AG213" s="2109"/>
      <c r="AH213" s="3150"/>
      <c r="AI213" s="117"/>
      <c r="AJ213" s="3151"/>
      <c r="AK213" s="3152"/>
      <c r="AL213" s="3153"/>
      <c r="AM213" s="3154"/>
      <c r="AN213" s="119"/>
      <c r="AO213" s="1180"/>
      <c r="AP213" s="115" t="s">
        <v>16</v>
      </c>
      <c r="AQ213" s="3141"/>
      <c r="AR213" s="3142"/>
      <c r="AS213" s="3141"/>
      <c r="AT213" s="3143"/>
      <c r="AU213" s="3144"/>
      <c r="AV213" s="3145"/>
      <c r="AW213" s="3146"/>
      <c r="AX213" s="3147"/>
      <c r="AY213" s="3148"/>
      <c r="AZ213" s="3149"/>
      <c r="BA213" s="2109"/>
      <c r="BB213" s="3150"/>
      <c r="BC213" s="117"/>
      <c r="BD213" s="3151"/>
      <c r="BE213" s="3152"/>
      <c r="BF213" s="3153"/>
      <c r="BG213" s="3154"/>
      <c r="BH213" s="119"/>
      <c r="BK213" s="3">
        <v>1</v>
      </c>
    </row>
    <row r="214" spans="2:63" ht="27" customHeight="1">
      <c r="B214" s="115" t="s">
        <v>16</v>
      </c>
      <c r="C214" s="3141"/>
      <c r="D214" s="3142"/>
      <c r="E214" s="3141"/>
      <c r="F214" s="3143"/>
      <c r="G214" s="3144"/>
      <c r="H214" s="3145"/>
      <c r="I214" s="3146"/>
      <c r="J214" s="3147"/>
      <c r="K214" s="3148"/>
      <c r="L214" s="3149"/>
      <c r="M214" s="2109"/>
      <c r="N214" s="3150"/>
      <c r="O214" s="117"/>
      <c r="P214" s="3151"/>
      <c r="Q214" s="3152"/>
      <c r="R214" s="3153"/>
      <c r="S214" s="3154"/>
      <c r="T214" s="119"/>
      <c r="U214" s="1180"/>
      <c r="V214" s="115" t="s">
        <v>16</v>
      </c>
      <c r="W214" s="3141"/>
      <c r="X214" s="3142"/>
      <c r="Y214" s="3141"/>
      <c r="Z214" s="3143"/>
      <c r="AA214" s="3144"/>
      <c r="AB214" s="3145"/>
      <c r="AC214" s="3146"/>
      <c r="AD214" s="3147"/>
      <c r="AE214" s="3148"/>
      <c r="AF214" s="3149"/>
      <c r="AG214" s="2109"/>
      <c r="AH214" s="3150"/>
      <c r="AI214" s="117"/>
      <c r="AJ214" s="3151"/>
      <c r="AK214" s="3152"/>
      <c r="AL214" s="3153"/>
      <c r="AM214" s="3154"/>
      <c r="AN214" s="119"/>
      <c r="AO214" s="1180"/>
      <c r="AP214" s="115" t="s">
        <v>16</v>
      </c>
      <c r="AQ214" s="3141"/>
      <c r="AR214" s="3142"/>
      <c r="AS214" s="3141"/>
      <c r="AT214" s="3143"/>
      <c r="AU214" s="3144"/>
      <c r="AV214" s="3145"/>
      <c r="AW214" s="3146"/>
      <c r="AX214" s="3147"/>
      <c r="AY214" s="3148"/>
      <c r="AZ214" s="3149"/>
      <c r="BA214" s="2109"/>
      <c r="BB214" s="3150"/>
      <c r="BC214" s="117"/>
      <c r="BD214" s="3151"/>
      <c r="BE214" s="3152"/>
      <c r="BF214" s="3153"/>
      <c r="BG214" s="3154"/>
      <c r="BH214" s="119"/>
      <c r="BK214" s="3">
        <v>1</v>
      </c>
    </row>
    <row r="215" spans="2:63" ht="27" customHeight="1">
      <c r="B215" s="115" t="s">
        <v>16</v>
      </c>
      <c r="C215" s="3141"/>
      <c r="D215" s="3142"/>
      <c r="E215" s="3141"/>
      <c r="F215" s="3143"/>
      <c r="G215" s="3144"/>
      <c r="H215" s="3145"/>
      <c r="I215" s="3146"/>
      <c r="J215" s="3147"/>
      <c r="K215" s="3148"/>
      <c r="L215" s="3149"/>
      <c r="M215" s="2109"/>
      <c r="N215" s="3150"/>
      <c r="O215" s="117"/>
      <c r="P215" s="3151"/>
      <c r="Q215" s="3152"/>
      <c r="R215" s="3153"/>
      <c r="S215" s="3154"/>
      <c r="T215" s="119"/>
      <c r="U215" s="1180"/>
      <c r="V215" s="115" t="s">
        <v>16</v>
      </c>
      <c r="W215" s="3141"/>
      <c r="X215" s="3142"/>
      <c r="Y215" s="3141"/>
      <c r="Z215" s="3143"/>
      <c r="AA215" s="3144"/>
      <c r="AB215" s="3145"/>
      <c r="AC215" s="3146"/>
      <c r="AD215" s="3147"/>
      <c r="AE215" s="3148"/>
      <c r="AF215" s="3149"/>
      <c r="AG215" s="2109"/>
      <c r="AH215" s="3150"/>
      <c r="AI215" s="117"/>
      <c r="AJ215" s="3151"/>
      <c r="AK215" s="3152"/>
      <c r="AL215" s="3153"/>
      <c r="AM215" s="3154"/>
      <c r="AN215" s="119"/>
      <c r="AO215" s="1180"/>
      <c r="AP215" s="115" t="s">
        <v>16</v>
      </c>
      <c r="AQ215" s="3141"/>
      <c r="AR215" s="3142"/>
      <c r="AS215" s="3141"/>
      <c r="AT215" s="3143"/>
      <c r="AU215" s="3144"/>
      <c r="AV215" s="3145"/>
      <c r="AW215" s="3146"/>
      <c r="AX215" s="3147"/>
      <c r="AY215" s="3148"/>
      <c r="AZ215" s="3149"/>
      <c r="BA215" s="2109"/>
      <c r="BB215" s="3150"/>
      <c r="BC215" s="117"/>
      <c r="BD215" s="3151"/>
      <c r="BE215" s="3152"/>
      <c r="BF215" s="3153"/>
      <c r="BG215" s="3154"/>
      <c r="BH215" s="119"/>
      <c r="BK215" s="3">
        <v>1</v>
      </c>
    </row>
    <row r="216" spans="2:63" ht="27" customHeight="1">
      <c r="B216" s="115" t="s">
        <v>16</v>
      </c>
      <c r="C216" s="3141"/>
      <c r="D216" s="3142"/>
      <c r="E216" s="3141"/>
      <c r="F216" s="3143"/>
      <c r="G216" s="3144"/>
      <c r="H216" s="3145"/>
      <c r="I216" s="3146"/>
      <c r="J216" s="3147"/>
      <c r="K216" s="3148"/>
      <c r="L216" s="3149"/>
      <c r="M216" s="2109"/>
      <c r="N216" s="3150"/>
      <c r="O216" s="117"/>
      <c r="P216" s="3151"/>
      <c r="Q216" s="3152"/>
      <c r="R216" s="3153"/>
      <c r="S216" s="3154"/>
      <c r="T216" s="119"/>
      <c r="U216" s="1180"/>
      <c r="V216" s="115" t="s">
        <v>16</v>
      </c>
      <c r="W216" s="3141"/>
      <c r="X216" s="3142"/>
      <c r="Y216" s="3141"/>
      <c r="Z216" s="3143"/>
      <c r="AA216" s="3144"/>
      <c r="AB216" s="3145"/>
      <c r="AC216" s="3146"/>
      <c r="AD216" s="3147"/>
      <c r="AE216" s="3148"/>
      <c r="AF216" s="3149"/>
      <c r="AG216" s="2109"/>
      <c r="AH216" s="3150"/>
      <c r="AI216" s="117"/>
      <c r="AJ216" s="3151"/>
      <c r="AK216" s="3152"/>
      <c r="AL216" s="3153"/>
      <c r="AM216" s="3154"/>
      <c r="AN216" s="119"/>
      <c r="AO216" s="1180"/>
      <c r="AP216" s="115" t="s">
        <v>16</v>
      </c>
      <c r="AQ216" s="3141"/>
      <c r="AR216" s="3142"/>
      <c r="AS216" s="3141"/>
      <c r="AT216" s="3143"/>
      <c r="AU216" s="3144"/>
      <c r="AV216" s="3145"/>
      <c r="AW216" s="3146"/>
      <c r="AX216" s="3147"/>
      <c r="AY216" s="3148"/>
      <c r="AZ216" s="3149"/>
      <c r="BA216" s="2109"/>
      <c r="BB216" s="3150"/>
      <c r="BC216" s="117"/>
      <c r="BD216" s="3151"/>
      <c r="BE216" s="3152"/>
      <c r="BF216" s="3153"/>
      <c r="BG216" s="3154"/>
      <c r="BH216" s="119"/>
      <c r="BK216" s="3">
        <v>1</v>
      </c>
    </row>
    <row r="217" spans="2:63" ht="27" customHeight="1">
      <c r="B217" s="115" t="s">
        <v>16</v>
      </c>
      <c r="C217" s="3141"/>
      <c r="D217" s="3142"/>
      <c r="E217" s="3141"/>
      <c r="F217" s="3143"/>
      <c r="G217" s="3144"/>
      <c r="H217" s="3145"/>
      <c r="I217" s="3146"/>
      <c r="J217" s="3147"/>
      <c r="K217" s="3148"/>
      <c r="L217" s="3149"/>
      <c r="M217" s="2109"/>
      <c r="N217" s="3150"/>
      <c r="O217" s="117"/>
      <c r="P217" s="3151"/>
      <c r="Q217" s="3152"/>
      <c r="R217" s="3153"/>
      <c r="S217" s="3154"/>
      <c r="T217" s="119"/>
      <c r="U217" s="1180"/>
      <c r="V217" s="115" t="s">
        <v>16</v>
      </c>
      <c r="W217" s="3141"/>
      <c r="X217" s="3142"/>
      <c r="Y217" s="3141"/>
      <c r="Z217" s="3143"/>
      <c r="AA217" s="3144"/>
      <c r="AB217" s="3145"/>
      <c r="AC217" s="3146"/>
      <c r="AD217" s="3147"/>
      <c r="AE217" s="3148"/>
      <c r="AF217" s="3149"/>
      <c r="AG217" s="2109"/>
      <c r="AH217" s="3150"/>
      <c r="AI217" s="117"/>
      <c r="AJ217" s="3151"/>
      <c r="AK217" s="3152"/>
      <c r="AL217" s="3153"/>
      <c r="AM217" s="3154"/>
      <c r="AN217" s="119"/>
      <c r="AO217" s="1180"/>
      <c r="AP217" s="115" t="s">
        <v>16</v>
      </c>
      <c r="AQ217" s="3141"/>
      <c r="AR217" s="3142"/>
      <c r="AS217" s="3141"/>
      <c r="AT217" s="3143"/>
      <c r="AU217" s="3144"/>
      <c r="AV217" s="3145"/>
      <c r="AW217" s="3146"/>
      <c r="AX217" s="3147"/>
      <c r="AY217" s="3148"/>
      <c r="AZ217" s="3149"/>
      <c r="BA217" s="2109"/>
      <c r="BB217" s="3150"/>
      <c r="BC217" s="117"/>
      <c r="BD217" s="3151"/>
      <c r="BE217" s="3152"/>
      <c r="BF217" s="3153"/>
      <c r="BG217" s="3154"/>
      <c r="BH217" s="119"/>
      <c r="BK217" s="3">
        <v>1</v>
      </c>
    </row>
    <row r="218" spans="2:63" ht="27" customHeight="1">
      <c r="B218" s="115" t="s">
        <v>16</v>
      </c>
      <c r="C218" s="3141"/>
      <c r="D218" s="3142"/>
      <c r="E218" s="3141"/>
      <c r="F218" s="3143"/>
      <c r="G218" s="3144"/>
      <c r="H218" s="3145"/>
      <c r="I218" s="3146"/>
      <c r="J218" s="3147"/>
      <c r="K218" s="3148"/>
      <c r="L218" s="3149"/>
      <c r="M218" s="2109"/>
      <c r="N218" s="3150"/>
      <c r="O218" s="117"/>
      <c r="P218" s="3151"/>
      <c r="Q218" s="3152"/>
      <c r="R218" s="3153"/>
      <c r="S218" s="3154"/>
      <c r="T218" s="119"/>
      <c r="U218" s="1180"/>
      <c r="V218" s="115" t="s">
        <v>16</v>
      </c>
      <c r="W218" s="3141"/>
      <c r="X218" s="3142"/>
      <c r="Y218" s="3141"/>
      <c r="Z218" s="3143"/>
      <c r="AA218" s="3144"/>
      <c r="AB218" s="3145"/>
      <c r="AC218" s="3146"/>
      <c r="AD218" s="3147"/>
      <c r="AE218" s="3148"/>
      <c r="AF218" s="3149"/>
      <c r="AG218" s="2109"/>
      <c r="AH218" s="3150"/>
      <c r="AI218" s="117"/>
      <c r="AJ218" s="3151"/>
      <c r="AK218" s="3152"/>
      <c r="AL218" s="3153"/>
      <c r="AM218" s="3154"/>
      <c r="AN218" s="119"/>
      <c r="AO218" s="1180"/>
      <c r="AP218" s="115" t="s">
        <v>16</v>
      </c>
      <c r="AQ218" s="3141"/>
      <c r="AR218" s="3142"/>
      <c r="AS218" s="3141"/>
      <c r="AT218" s="3143"/>
      <c r="AU218" s="3144"/>
      <c r="AV218" s="3145"/>
      <c r="AW218" s="3146"/>
      <c r="AX218" s="3147"/>
      <c r="AY218" s="3148"/>
      <c r="AZ218" s="3149"/>
      <c r="BA218" s="2109"/>
      <c r="BB218" s="3150"/>
      <c r="BC218" s="117"/>
      <c r="BD218" s="3151"/>
      <c r="BE218" s="3152"/>
      <c r="BF218" s="3153"/>
      <c r="BG218" s="3154"/>
      <c r="BH218" s="119"/>
      <c r="BK218" s="3">
        <v>1</v>
      </c>
    </row>
    <row r="219" spans="2:63" ht="27" customHeight="1">
      <c r="B219" s="115" t="s">
        <v>16</v>
      </c>
      <c r="C219" s="3141"/>
      <c r="D219" s="3142"/>
      <c r="E219" s="3141"/>
      <c r="F219" s="3143"/>
      <c r="G219" s="3144"/>
      <c r="H219" s="3145"/>
      <c r="I219" s="3146"/>
      <c r="J219" s="3147"/>
      <c r="K219" s="3148"/>
      <c r="L219" s="3149"/>
      <c r="M219" s="2109"/>
      <c r="N219" s="3150"/>
      <c r="O219" s="117"/>
      <c r="P219" s="3151"/>
      <c r="Q219" s="3152"/>
      <c r="R219" s="3153"/>
      <c r="S219" s="3154"/>
      <c r="T219" s="119"/>
      <c r="U219" s="1180"/>
      <c r="V219" s="115" t="s">
        <v>16</v>
      </c>
      <c r="W219" s="3141"/>
      <c r="X219" s="3142"/>
      <c r="Y219" s="3141"/>
      <c r="Z219" s="3143"/>
      <c r="AA219" s="3144"/>
      <c r="AB219" s="3145"/>
      <c r="AC219" s="3146"/>
      <c r="AD219" s="3147"/>
      <c r="AE219" s="3148"/>
      <c r="AF219" s="3149"/>
      <c r="AG219" s="2109"/>
      <c r="AH219" s="3150"/>
      <c r="AI219" s="117"/>
      <c r="AJ219" s="3151"/>
      <c r="AK219" s="3152"/>
      <c r="AL219" s="3153"/>
      <c r="AM219" s="3154"/>
      <c r="AN219" s="119"/>
      <c r="AO219" s="1180"/>
      <c r="AP219" s="115" t="s">
        <v>16</v>
      </c>
      <c r="AQ219" s="3141"/>
      <c r="AR219" s="3142"/>
      <c r="AS219" s="3141"/>
      <c r="AT219" s="3143"/>
      <c r="AU219" s="3144"/>
      <c r="AV219" s="3145"/>
      <c r="AW219" s="3146"/>
      <c r="AX219" s="3147"/>
      <c r="AY219" s="3148"/>
      <c r="AZ219" s="3149"/>
      <c r="BA219" s="2109"/>
      <c r="BB219" s="3150"/>
      <c r="BC219" s="117"/>
      <c r="BD219" s="3151"/>
      <c r="BE219" s="3152"/>
      <c r="BF219" s="3153"/>
      <c r="BG219" s="3154"/>
      <c r="BH219" s="119"/>
      <c r="BK219" s="3">
        <v>1</v>
      </c>
    </row>
    <row r="220" spans="2:63" ht="27" customHeight="1">
      <c r="B220" s="115" t="s">
        <v>16</v>
      </c>
      <c r="C220" s="3141"/>
      <c r="D220" s="3142"/>
      <c r="E220" s="3141"/>
      <c r="F220" s="3143"/>
      <c r="G220" s="3144"/>
      <c r="H220" s="3145"/>
      <c r="I220" s="3146"/>
      <c r="J220" s="3147"/>
      <c r="K220" s="3148"/>
      <c r="L220" s="3149"/>
      <c r="M220" s="2109"/>
      <c r="N220" s="3150"/>
      <c r="O220" s="117"/>
      <c r="P220" s="3151"/>
      <c r="Q220" s="3152"/>
      <c r="R220" s="3153"/>
      <c r="S220" s="3154"/>
      <c r="T220" s="119"/>
      <c r="U220" s="1180"/>
      <c r="V220" s="115" t="s">
        <v>16</v>
      </c>
      <c r="W220" s="3141"/>
      <c r="X220" s="3142"/>
      <c r="Y220" s="3141"/>
      <c r="Z220" s="3143"/>
      <c r="AA220" s="3144"/>
      <c r="AB220" s="3145"/>
      <c r="AC220" s="3146"/>
      <c r="AD220" s="3147"/>
      <c r="AE220" s="3148"/>
      <c r="AF220" s="3149"/>
      <c r="AG220" s="2109"/>
      <c r="AH220" s="3150"/>
      <c r="AI220" s="117"/>
      <c r="AJ220" s="3151"/>
      <c r="AK220" s="3152"/>
      <c r="AL220" s="3153"/>
      <c r="AM220" s="3154"/>
      <c r="AN220" s="119"/>
      <c r="AO220" s="1180"/>
      <c r="AP220" s="115" t="s">
        <v>16</v>
      </c>
      <c r="AQ220" s="3141"/>
      <c r="AR220" s="3142"/>
      <c r="AS220" s="3141"/>
      <c r="AT220" s="3143"/>
      <c r="AU220" s="3144"/>
      <c r="AV220" s="3145"/>
      <c r="AW220" s="3146"/>
      <c r="AX220" s="3147"/>
      <c r="AY220" s="3148"/>
      <c r="AZ220" s="3149"/>
      <c r="BA220" s="2109"/>
      <c r="BB220" s="3150"/>
      <c r="BC220" s="117"/>
      <c r="BD220" s="3151"/>
      <c r="BE220" s="3152"/>
      <c r="BF220" s="3153"/>
      <c r="BG220" s="3154"/>
      <c r="BH220" s="119"/>
      <c r="BK220" s="3">
        <v>1</v>
      </c>
    </row>
    <row r="221" spans="2:63" ht="27" customHeight="1">
      <c r="B221" s="115" t="s">
        <v>16</v>
      </c>
      <c r="C221" s="3141"/>
      <c r="D221" s="3142"/>
      <c r="E221" s="3141"/>
      <c r="F221" s="3143"/>
      <c r="G221" s="3144"/>
      <c r="H221" s="3145"/>
      <c r="I221" s="3146"/>
      <c r="J221" s="3147"/>
      <c r="K221" s="3148"/>
      <c r="L221" s="3149"/>
      <c r="M221" s="2109"/>
      <c r="N221" s="3150"/>
      <c r="O221" s="117"/>
      <c r="P221" s="3151"/>
      <c r="Q221" s="3152"/>
      <c r="R221" s="3153"/>
      <c r="S221" s="3154"/>
      <c r="T221" s="119"/>
      <c r="U221" s="1180"/>
      <c r="V221" s="115" t="s">
        <v>16</v>
      </c>
      <c r="W221" s="3141"/>
      <c r="X221" s="3142"/>
      <c r="Y221" s="3141"/>
      <c r="Z221" s="3143"/>
      <c r="AA221" s="3144"/>
      <c r="AB221" s="3145"/>
      <c r="AC221" s="3146"/>
      <c r="AD221" s="3147"/>
      <c r="AE221" s="3148"/>
      <c r="AF221" s="3149"/>
      <c r="AG221" s="2109"/>
      <c r="AH221" s="3150"/>
      <c r="AI221" s="117"/>
      <c r="AJ221" s="3151"/>
      <c r="AK221" s="3152"/>
      <c r="AL221" s="3153"/>
      <c r="AM221" s="3154"/>
      <c r="AN221" s="119"/>
      <c r="AO221" s="1180"/>
      <c r="AP221" s="115" t="s">
        <v>16</v>
      </c>
      <c r="AQ221" s="3141"/>
      <c r="AR221" s="3142"/>
      <c r="AS221" s="3141"/>
      <c r="AT221" s="3143"/>
      <c r="AU221" s="3144"/>
      <c r="AV221" s="3145"/>
      <c r="AW221" s="3146"/>
      <c r="AX221" s="3147"/>
      <c r="AY221" s="3148"/>
      <c r="AZ221" s="3149"/>
      <c r="BA221" s="2109"/>
      <c r="BB221" s="3150"/>
      <c r="BC221" s="117"/>
      <c r="BD221" s="3151"/>
      <c r="BE221" s="3152"/>
      <c r="BF221" s="3153"/>
      <c r="BG221" s="3154"/>
      <c r="BH221" s="119"/>
      <c r="BK221" s="3">
        <v>1</v>
      </c>
    </row>
    <row r="222" spans="2:63" ht="27" customHeight="1">
      <c r="B222" s="115" t="s">
        <v>16</v>
      </c>
      <c r="C222" s="3141"/>
      <c r="D222" s="3142"/>
      <c r="E222" s="3141"/>
      <c r="F222" s="3143"/>
      <c r="G222" s="3144"/>
      <c r="H222" s="3145"/>
      <c r="I222" s="3146"/>
      <c r="J222" s="3147"/>
      <c r="K222" s="3148"/>
      <c r="L222" s="3149"/>
      <c r="M222" s="2109"/>
      <c r="N222" s="3150"/>
      <c r="O222" s="117"/>
      <c r="P222" s="3151"/>
      <c r="Q222" s="3152"/>
      <c r="R222" s="3153"/>
      <c r="S222" s="3154"/>
      <c r="T222" s="119"/>
      <c r="U222" s="1180"/>
      <c r="V222" s="115" t="s">
        <v>16</v>
      </c>
      <c r="W222" s="3141"/>
      <c r="X222" s="3142"/>
      <c r="Y222" s="3141"/>
      <c r="Z222" s="3143"/>
      <c r="AA222" s="3144"/>
      <c r="AB222" s="3145"/>
      <c r="AC222" s="3146"/>
      <c r="AD222" s="3147"/>
      <c r="AE222" s="3148"/>
      <c r="AF222" s="3149"/>
      <c r="AG222" s="2109"/>
      <c r="AH222" s="3150"/>
      <c r="AI222" s="117"/>
      <c r="AJ222" s="3151"/>
      <c r="AK222" s="3152"/>
      <c r="AL222" s="3153"/>
      <c r="AM222" s="3154"/>
      <c r="AN222" s="119"/>
      <c r="AO222" s="1180"/>
      <c r="AP222" s="115" t="s">
        <v>16</v>
      </c>
      <c r="AQ222" s="3141"/>
      <c r="AR222" s="3142"/>
      <c r="AS222" s="3141"/>
      <c r="AT222" s="3143"/>
      <c r="AU222" s="3144"/>
      <c r="AV222" s="3145"/>
      <c r="AW222" s="3146"/>
      <c r="AX222" s="3147"/>
      <c r="AY222" s="3148"/>
      <c r="AZ222" s="3149"/>
      <c r="BA222" s="2109"/>
      <c r="BB222" s="3150"/>
      <c r="BC222" s="117"/>
      <c r="BD222" s="3151"/>
      <c r="BE222" s="3152"/>
      <c r="BF222" s="3153"/>
      <c r="BG222" s="3154"/>
      <c r="BH222" s="119"/>
      <c r="BK222" s="3">
        <v>1</v>
      </c>
    </row>
    <row r="223" spans="2:63" ht="27" customHeight="1">
      <c r="B223" s="115" t="s">
        <v>16</v>
      </c>
      <c r="C223" s="3141"/>
      <c r="D223" s="3142"/>
      <c r="E223" s="3141"/>
      <c r="F223" s="3143"/>
      <c r="G223" s="3144"/>
      <c r="H223" s="3145"/>
      <c r="I223" s="3146"/>
      <c r="J223" s="3147"/>
      <c r="K223" s="3148"/>
      <c r="L223" s="3149"/>
      <c r="M223" s="2109"/>
      <c r="N223" s="3150"/>
      <c r="O223" s="117"/>
      <c r="P223" s="3151"/>
      <c r="Q223" s="3152"/>
      <c r="R223" s="3153"/>
      <c r="S223" s="3154"/>
      <c r="T223" s="119"/>
      <c r="U223" s="1180"/>
      <c r="V223" s="115" t="s">
        <v>16</v>
      </c>
      <c r="W223" s="3141"/>
      <c r="X223" s="3142"/>
      <c r="Y223" s="3141"/>
      <c r="Z223" s="3143"/>
      <c r="AA223" s="3144"/>
      <c r="AB223" s="3145"/>
      <c r="AC223" s="3146"/>
      <c r="AD223" s="3147"/>
      <c r="AE223" s="3148"/>
      <c r="AF223" s="3149"/>
      <c r="AG223" s="2109"/>
      <c r="AH223" s="3150"/>
      <c r="AI223" s="117"/>
      <c r="AJ223" s="3151"/>
      <c r="AK223" s="3152"/>
      <c r="AL223" s="3153"/>
      <c r="AM223" s="3154"/>
      <c r="AN223" s="119"/>
      <c r="AO223" s="1180"/>
      <c r="AP223" s="115" t="s">
        <v>16</v>
      </c>
      <c r="AQ223" s="3141"/>
      <c r="AR223" s="3142"/>
      <c r="AS223" s="3141"/>
      <c r="AT223" s="3143"/>
      <c r="AU223" s="3144"/>
      <c r="AV223" s="3145"/>
      <c r="AW223" s="3146"/>
      <c r="AX223" s="3147"/>
      <c r="AY223" s="3148"/>
      <c r="AZ223" s="3149"/>
      <c r="BA223" s="2109"/>
      <c r="BB223" s="3150"/>
      <c r="BC223" s="117"/>
      <c r="BD223" s="3151"/>
      <c r="BE223" s="3152"/>
      <c r="BF223" s="3153"/>
      <c r="BG223" s="3154"/>
      <c r="BH223" s="119"/>
      <c r="BK223" s="3">
        <v>1</v>
      </c>
    </row>
    <row r="224" spans="2:63" ht="27" customHeight="1">
      <c r="B224" s="115" t="s">
        <v>16</v>
      </c>
      <c r="C224" s="3141"/>
      <c r="D224" s="3142"/>
      <c r="E224" s="3141"/>
      <c r="F224" s="3143"/>
      <c r="G224" s="3144"/>
      <c r="H224" s="3145"/>
      <c r="I224" s="3146"/>
      <c r="J224" s="3147"/>
      <c r="K224" s="3148"/>
      <c r="L224" s="3149"/>
      <c r="M224" s="2109"/>
      <c r="N224" s="3150"/>
      <c r="O224" s="117"/>
      <c r="P224" s="3151"/>
      <c r="Q224" s="3152"/>
      <c r="R224" s="3153"/>
      <c r="S224" s="3154"/>
      <c r="T224" s="119"/>
      <c r="U224" s="1180"/>
      <c r="V224" s="115" t="s">
        <v>16</v>
      </c>
      <c r="W224" s="3141"/>
      <c r="X224" s="3142"/>
      <c r="Y224" s="3141"/>
      <c r="Z224" s="3143"/>
      <c r="AA224" s="3144"/>
      <c r="AB224" s="3145"/>
      <c r="AC224" s="3146"/>
      <c r="AD224" s="3147"/>
      <c r="AE224" s="3148"/>
      <c r="AF224" s="3149"/>
      <c r="AG224" s="2109"/>
      <c r="AH224" s="3150"/>
      <c r="AI224" s="117"/>
      <c r="AJ224" s="3151"/>
      <c r="AK224" s="3152"/>
      <c r="AL224" s="3153"/>
      <c r="AM224" s="3154"/>
      <c r="AN224" s="119"/>
      <c r="AO224" s="1180"/>
      <c r="AP224" s="115" t="s">
        <v>16</v>
      </c>
      <c r="AQ224" s="3141"/>
      <c r="AR224" s="3142"/>
      <c r="AS224" s="3141"/>
      <c r="AT224" s="3143"/>
      <c r="AU224" s="3144"/>
      <c r="AV224" s="3145"/>
      <c r="AW224" s="3146"/>
      <c r="AX224" s="3147"/>
      <c r="AY224" s="3148"/>
      <c r="AZ224" s="3149"/>
      <c r="BA224" s="2109"/>
      <c r="BB224" s="3150"/>
      <c r="BC224" s="117"/>
      <c r="BD224" s="3151"/>
      <c r="BE224" s="3152"/>
      <c r="BF224" s="3153"/>
      <c r="BG224" s="3154"/>
      <c r="BH224" s="119"/>
      <c r="BK224" s="3">
        <v>1</v>
      </c>
    </row>
    <row r="225" spans="2:63" ht="27" customHeight="1">
      <c r="B225" s="115" t="s">
        <v>16</v>
      </c>
      <c r="C225" s="3141"/>
      <c r="D225" s="3142"/>
      <c r="E225" s="3141"/>
      <c r="F225" s="3143"/>
      <c r="G225" s="3144"/>
      <c r="H225" s="3145"/>
      <c r="I225" s="3146"/>
      <c r="J225" s="3147"/>
      <c r="K225" s="3148"/>
      <c r="L225" s="3149"/>
      <c r="M225" s="2109"/>
      <c r="N225" s="3150"/>
      <c r="O225" s="117"/>
      <c r="P225" s="3151"/>
      <c r="Q225" s="3152"/>
      <c r="R225" s="3153"/>
      <c r="S225" s="3154"/>
      <c r="T225" s="119"/>
      <c r="U225" s="1180"/>
      <c r="V225" s="115" t="s">
        <v>16</v>
      </c>
      <c r="W225" s="3141"/>
      <c r="X225" s="3142"/>
      <c r="Y225" s="3141"/>
      <c r="Z225" s="3143"/>
      <c r="AA225" s="3144"/>
      <c r="AB225" s="3145"/>
      <c r="AC225" s="3146"/>
      <c r="AD225" s="3147"/>
      <c r="AE225" s="3148"/>
      <c r="AF225" s="3149"/>
      <c r="AG225" s="2109"/>
      <c r="AH225" s="3150"/>
      <c r="AI225" s="117"/>
      <c r="AJ225" s="3151"/>
      <c r="AK225" s="3152"/>
      <c r="AL225" s="3153"/>
      <c r="AM225" s="3154"/>
      <c r="AN225" s="119"/>
      <c r="AO225" s="1180"/>
      <c r="AP225" s="115" t="s">
        <v>16</v>
      </c>
      <c r="AQ225" s="3141"/>
      <c r="AR225" s="3142"/>
      <c r="AS225" s="3141"/>
      <c r="AT225" s="3143"/>
      <c r="AU225" s="3144"/>
      <c r="AV225" s="3145"/>
      <c r="AW225" s="3146"/>
      <c r="AX225" s="3147"/>
      <c r="AY225" s="3148"/>
      <c r="AZ225" s="3149"/>
      <c r="BA225" s="2109"/>
      <c r="BB225" s="3150"/>
      <c r="BC225" s="117"/>
      <c r="BD225" s="3151"/>
      <c r="BE225" s="3152"/>
      <c r="BF225" s="3153"/>
      <c r="BG225" s="3154"/>
      <c r="BH225" s="119"/>
      <c r="BK225" s="3">
        <v>1</v>
      </c>
    </row>
    <row r="226" spans="2:63" ht="27" customHeight="1">
      <c r="B226" s="115" t="s">
        <v>16</v>
      </c>
      <c r="C226" s="3141"/>
      <c r="D226" s="3142"/>
      <c r="E226" s="3141"/>
      <c r="F226" s="3143"/>
      <c r="G226" s="3144"/>
      <c r="H226" s="3145"/>
      <c r="I226" s="3146"/>
      <c r="J226" s="3147"/>
      <c r="K226" s="3148"/>
      <c r="L226" s="3149"/>
      <c r="M226" s="2109"/>
      <c r="N226" s="3150"/>
      <c r="O226" s="117"/>
      <c r="P226" s="3151"/>
      <c r="Q226" s="3152"/>
      <c r="R226" s="3153"/>
      <c r="S226" s="3154"/>
      <c r="T226" s="119"/>
      <c r="U226" s="1180"/>
      <c r="V226" s="115" t="s">
        <v>16</v>
      </c>
      <c r="W226" s="3141"/>
      <c r="X226" s="3142"/>
      <c r="Y226" s="3141"/>
      <c r="Z226" s="3143"/>
      <c r="AA226" s="3144"/>
      <c r="AB226" s="3145"/>
      <c r="AC226" s="3146"/>
      <c r="AD226" s="3147"/>
      <c r="AE226" s="3148"/>
      <c r="AF226" s="3149"/>
      <c r="AG226" s="2109"/>
      <c r="AH226" s="3150"/>
      <c r="AI226" s="117"/>
      <c r="AJ226" s="3151"/>
      <c r="AK226" s="3152"/>
      <c r="AL226" s="3153"/>
      <c r="AM226" s="3154"/>
      <c r="AN226" s="119"/>
      <c r="AO226" s="1180"/>
      <c r="AP226" s="115" t="s">
        <v>16</v>
      </c>
      <c r="AQ226" s="3141"/>
      <c r="AR226" s="3142"/>
      <c r="AS226" s="3141"/>
      <c r="AT226" s="3143"/>
      <c r="AU226" s="3144"/>
      <c r="AV226" s="3145"/>
      <c r="AW226" s="3146"/>
      <c r="AX226" s="3147"/>
      <c r="AY226" s="3148"/>
      <c r="AZ226" s="3149"/>
      <c r="BA226" s="2109"/>
      <c r="BB226" s="3150"/>
      <c r="BC226" s="117"/>
      <c r="BD226" s="3151"/>
      <c r="BE226" s="3152"/>
      <c r="BF226" s="3153"/>
      <c r="BG226" s="3154"/>
      <c r="BH226" s="119"/>
      <c r="BK226" s="3">
        <v>1</v>
      </c>
    </row>
    <row r="227" spans="2:63" ht="27" customHeight="1">
      <c r="B227" s="115" t="s">
        <v>16</v>
      </c>
      <c r="C227" s="3141"/>
      <c r="D227" s="3142"/>
      <c r="E227" s="3141"/>
      <c r="F227" s="3143"/>
      <c r="G227" s="3144"/>
      <c r="H227" s="3145"/>
      <c r="I227" s="3146"/>
      <c r="J227" s="3147"/>
      <c r="K227" s="3148"/>
      <c r="L227" s="3149"/>
      <c r="M227" s="2109"/>
      <c r="N227" s="3150"/>
      <c r="O227" s="117"/>
      <c r="P227" s="3151"/>
      <c r="Q227" s="3152"/>
      <c r="R227" s="3153"/>
      <c r="S227" s="3154"/>
      <c r="T227" s="119"/>
      <c r="U227" s="1180"/>
      <c r="V227" s="115" t="s">
        <v>16</v>
      </c>
      <c r="W227" s="3141"/>
      <c r="X227" s="3142"/>
      <c r="Y227" s="3141"/>
      <c r="Z227" s="3143"/>
      <c r="AA227" s="3144"/>
      <c r="AB227" s="3145"/>
      <c r="AC227" s="3146"/>
      <c r="AD227" s="3147"/>
      <c r="AE227" s="3148"/>
      <c r="AF227" s="3149"/>
      <c r="AG227" s="2109"/>
      <c r="AH227" s="3150"/>
      <c r="AI227" s="117"/>
      <c r="AJ227" s="3151"/>
      <c r="AK227" s="3152"/>
      <c r="AL227" s="3153"/>
      <c r="AM227" s="3154"/>
      <c r="AN227" s="119"/>
      <c r="AO227" s="1180"/>
      <c r="AP227" s="115" t="s">
        <v>16</v>
      </c>
      <c r="AQ227" s="3141"/>
      <c r="AR227" s="3142"/>
      <c r="AS227" s="3141"/>
      <c r="AT227" s="3143"/>
      <c r="AU227" s="3144"/>
      <c r="AV227" s="3145"/>
      <c r="AW227" s="3146"/>
      <c r="AX227" s="3147"/>
      <c r="AY227" s="3148"/>
      <c r="AZ227" s="3149"/>
      <c r="BA227" s="2109"/>
      <c r="BB227" s="3150"/>
      <c r="BC227" s="117"/>
      <c r="BD227" s="3151"/>
      <c r="BE227" s="3152"/>
      <c r="BF227" s="3153"/>
      <c r="BG227" s="3154"/>
      <c r="BH227" s="119"/>
      <c r="BK227" s="3">
        <v>1</v>
      </c>
    </row>
    <row r="228" spans="2:63" ht="27" customHeight="1">
      <c r="B228" s="115" t="s">
        <v>16</v>
      </c>
      <c r="C228" s="3141"/>
      <c r="D228" s="3142"/>
      <c r="E228" s="3141"/>
      <c r="F228" s="3143"/>
      <c r="G228" s="3144"/>
      <c r="H228" s="3145"/>
      <c r="I228" s="3146"/>
      <c r="J228" s="3147"/>
      <c r="K228" s="3148"/>
      <c r="L228" s="3149"/>
      <c r="M228" s="2109"/>
      <c r="N228" s="3150"/>
      <c r="O228" s="117"/>
      <c r="P228" s="3151"/>
      <c r="Q228" s="3152"/>
      <c r="R228" s="3153"/>
      <c r="S228" s="3154"/>
      <c r="T228" s="119"/>
      <c r="U228" s="1194"/>
      <c r="V228" s="115" t="s">
        <v>16</v>
      </c>
      <c r="W228" s="3141"/>
      <c r="X228" s="3142"/>
      <c r="Y228" s="3141"/>
      <c r="Z228" s="3143"/>
      <c r="AA228" s="3144"/>
      <c r="AB228" s="3145"/>
      <c r="AC228" s="3146"/>
      <c r="AD228" s="3147"/>
      <c r="AE228" s="3148"/>
      <c r="AF228" s="3149"/>
      <c r="AG228" s="2109"/>
      <c r="AH228" s="3150"/>
      <c r="AI228" s="117"/>
      <c r="AJ228" s="3151"/>
      <c r="AK228" s="3152"/>
      <c r="AL228" s="3153"/>
      <c r="AM228" s="3154"/>
      <c r="AN228" s="119"/>
      <c r="AO228" s="1180"/>
      <c r="AP228" s="115" t="s">
        <v>16</v>
      </c>
      <c r="AQ228" s="3141"/>
      <c r="AR228" s="3142"/>
      <c r="AS228" s="3141"/>
      <c r="AT228" s="3143"/>
      <c r="AU228" s="3144"/>
      <c r="AV228" s="3145"/>
      <c r="AW228" s="3146"/>
      <c r="AX228" s="3147"/>
      <c r="AY228" s="3148"/>
      <c r="AZ228" s="3149"/>
      <c r="BA228" s="2109"/>
      <c r="BB228" s="3150"/>
      <c r="BC228" s="117"/>
      <c r="BD228" s="3151"/>
      <c r="BE228" s="3152"/>
      <c r="BF228" s="3153"/>
      <c r="BG228" s="3154"/>
      <c r="BH228" s="119"/>
      <c r="BK228" s="3">
        <v>1</v>
      </c>
    </row>
    <row r="229" spans="2:63" ht="27" customHeight="1">
      <c r="B229" s="115" t="s">
        <v>16</v>
      </c>
      <c r="C229" s="3141"/>
      <c r="D229" s="3142"/>
      <c r="E229" s="3141"/>
      <c r="F229" s="3143"/>
      <c r="G229" s="3144"/>
      <c r="H229" s="3145"/>
      <c r="I229" s="3146"/>
      <c r="J229" s="3147"/>
      <c r="K229" s="3148"/>
      <c r="L229" s="3149"/>
      <c r="M229" s="2109"/>
      <c r="N229" s="3150"/>
      <c r="O229" s="117"/>
      <c r="P229" s="3151"/>
      <c r="Q229" s="3152"/>
      <c r="R229" s="3153"/>
      <c r="S229" s="3154"/>
      <c r="T229" s="119"/>
      <c r="U229" s="1194"/>
      <c r="V229" s="115" t="s">
        <v>16</v>
      </c>
      <c r="W229" s="3141"/>
      <c r="X229" s="3142"/>
      <c r="Y229" s="3141"/>
      <c r="Z229" s="3143"/>
      <c r="AA229" s="3144"/>
      <c r="AB229" s="3145"/>
      <c r="AC229" s="3146"/>
      <c r="AD229" s="3147"/>
      <c r="AE229" s="3148"/>
      <c r="AF229" s="3149"/>
      <c r="AG229" s="2109"/>
      <c r="AH229" s="3150"/>
      <c r="AI229" s="117"/>
      <c r="AJ229" s="3151"/>
      <c r="AK229" s="3152"/>
      <c r="AL229" s="3153"/>
      <c r="AM229" s="3154"/>
      <c r="AN229" s="119"/>
      <c r="AO229" s="1180"/>
      <c r="AP229" s="115" t="s">
        <v>16</v>
      </c>
      <c r="AQ229" s="3141"/>
      <c r="AR229" s="3142"/>
      <c r="AS229" s="3141"/>
      <c r="AT229" s="3143"/>
      <c r="AU229" s="3144"/>
      <c r="AV229" s="3145"/>
      <c r="AW229" s="3146"/>
      <c r="AX229" s="3147"/>
      <c r="AY229" s="3148"/>
      <c r="AZ229" s="3149"/>
      <c r="BA229" s="2109"/>
      <c r="BB229" s="3150"/>
      <c r="BC229" s="117"/>
      <c r="BD229" s="3151"/>
      <c r="BE229" s="3152"/>
      <c r="BF229" s="3153"/>
      <c r="BG229" s="3154"/>
      <c r="BH229" s="119"/>
      <c r="BK229" s="3">
        <v>1</v>
      </c>
    </row>
    <row r="230" spans="2:63" ht="27" customHeight="1">
      <c r="B230" s="115" t="s">
        <v>16</v>
      </c>
      <c r="C230" s="3141"/>
      <c r="D230" s="3142"/>
      <c r="E230" s="3141"/>
      <c r="F230" s="3143"/>
      <c r="G230" s="3144"/>
      <c r="H230" s="3145"/>
      <c r="I230" s="3146"/>
      <c r="J230" s="3147"/>
      <c r="K230" s="3148"/>
      <c r="L230" s="3149"/>
      <c r="M230" s="2109"/>
      <c r="N230" s="3150"/>
      <c r="O230" s="117"/>
      <c r="P230" s="3151"/>
      <c r="Q230" s="3152"/>
      <c r="R230" s="3153"/>
      <c r="S230" s="3154"/>
      <c r="T230" s="119"/>
      <c r="V230" s="115" t="s">
        <v>16</v>
      </c>
      <c r="W230" s="3141"/>
      <c r="X230" s="3142"/>
      <c r="Y230" s="3141"/>
      <c r="Z230" s="3143"/>
      <c r="AA230" s="3144"/>
      <c r="AB230" s="3145"/>
      <c r="AC230" s="3146"/>
      <c r="AD230" s="3147"/>
      <c r="AE230" s="3148"/>
      <c r="AF230" s="3149"/>
      <c r="AG230" s="2109"/>
      <c r="AH230" s="3150"/>
      <c r="AI230" s="117"/>
      <c r="AJ230" s="3151"/>
      <c r="AK230" s="3152"/>
      <c r="AL230" s="3153"/>
      <c r="AM230" s="3154"/>
      <c r="AN230" s="119"/>
      <c r="AP230" s="115" t="s">
        <v>16</v>
      </c>
      <c r="AQ230" s="3141"/>
      <c r="AR230" s="3142"/>
      <c r="AS230" s="3141"/>
      <c r="AT230" s="3143"/>
      <c r="AU230" s="3144"/>
      <c r="AV230" s="3145"/>
      <c r="AW230" s="3146"/>
      <c r="AX230" s="3147"/>
      <c r="AY230" s="3148"/>
      <c r="AZ230" s="3149"/>
      <c r="BA230" s="2109"/>
      <c r="BB230" s="3150"/>
      <c r="BC230" s="117"/>
      <c r="BD230" s="3151"/>
      <c r="BE230" s="3152"/>
      <c r="BF230" s="3153"/>
      <c r="BG230" s="3154"/>
      <c r="BH230" s="119"/>
      <c r="BK230" s="3">
        <v>1</v>
      </c>
    </row>
    <row r="231" spans="2:63" ht="27" customHeight="1">
      <c r="B231" s="115" t="s">
        <v>16</v>
      </c>
      <c r="C231" s="3141"/>
      <c r="D231" s="3142"/>
      <c r="E231" s="3141"/>
      <c r="F231" s="3143"/>
      <c r="G231" s="3144"/>
      <c r="H231" s="3145"/>
      <c r="I231" s="3146"/>
      <c r="J231" s="3147"/>
      <c r="K231" s="3148"/>
      <c r="L231" s="3149"/>
      <c r="M231" s="2109"/>
      <c r="N231" s="3150"/>
      <c r="O231" s="117"/>
      <c r="P231" s="3151"/>
      <c r="Q231" s="3152"/>
      <c r="R231" s="3153"/>
      <c r="S231" s="3154"/>
      <c r="T231" s="119"/>
      <c r="V231" s="115" t="s">
        <v>16</v>
      </c>
      <c r="W231" s="3141"/>
      <c r="X231" s="3142"/>
      <c r="Y231" s="3141"/>
      <c r="Z231" s="3143"/>
      <c r="AA231" s="3144"/>
      <c r="AB231" s="3145"/>
      <c r="AC231" s="3146"/>
      <c r="AD231" s="3147"/>
      <c r="AE231" s="3148"/>
      <c r="AF231" s="3149"/>
      <c r="AG231" s="2109"/>
      <c r="AH231" s="3150"/>
      <c r="AI231" s="117"/>
      <c r="AJ231" s="3151"/>
      <c r="AK231" s="3152"/>
      <c r="AL231" s="3153"/>
      <c r="AM231" s="3154"/>
      <c r="AN231" s="119"/>
      <c r="AP231" s="115" t="s">
        <v>16</v>
      </c>
      <c r="AQ231" s="3141"/>
      <c r="AR231" s="3142"/>
      <c r="AS231" s="3141"/>
      <c r="AT231" s="3143"/>
      <c r="AU231" s="3144"/>
      <c r="AV231" s="3145"/>
      <c r="AW231" s="3146"/>
      <c r="AX231" s="3147"/>
      <c r="AY231" s="3148"/>
      <c r="AZ231" s="3149"/>
      <c r="BA231" s="2109"/>
      <c r="BB231" s="3150"/>
      <c r="BC231" s="117"/>
      <c r="BD231" s="3151"/>
      <c r="BE231" s="3152"/>
      <c r="BF231" s="3153"/>
      <c r="BG231" s="3154"/>
      <c r="BH231" s="119"/>
      <c r="BK231" s="3">
        <v>1</v>
      </c>
    </row>
    <row r="232" spans="2:63" ht="27" customHeight="1">
      <c r="B232" s="115" t="s">
        <v>16</v>
      </c>
      <c r="C232" s="3141"/>
      <c r="D232" s="3142"/>
      <c r="E232" s="3141"/>
      <c r="F232" s="3143"/>
      <c r="G232" s="3144"/>
      <c r="H232" s="3145"/>
      <c r="I232" s="3146"/>
      <c r="J232" s="3147"/>
      <c r="K232" s="3148"/>
      <c r="L232" s="3149"/>
      <c r="M232" s="2109"/>
      <c r="N232" s="3150"/>
      <c r="O232" s="117"/>
      <c r="P232" s="3151"/>
      <c r="Q232" s="3152"/>
      <c r="R232" s="3153"/>
      <c r="S232" s="3154"/>
      <c r="T232" s="119"/>
      <c r="V232" s="115" t="s">
        <v>16</v>
      </c>
      <c r="W232" s="3141"/>
      <c r="X232" s="3142"/>
      <c r="Y232" s="3141"/>
      <c r="Z232" s="3143"/>
      <c r="AA232" s="3144"/>
      <c r="AB232" s="3145"/>
      <c r="AC232" s="3146"/>
      <c r="AD232" s="3147"/>
      <c r="AE232" s="3148"/>
      <c r="AF232" s="3149"/>
      <c r="AG232" s="2109"/>
      <c r="AH232" s="3150"/>
      <c r="AI232" s="117"/>
      <c r="AJ232" s="3151"/>
      <c r="AK232" s="3152"/>
      <c r="AL232" s="3153"/>
      <c r="AM232" s="3154"/>
      <c r="AN232" s="119"/>
      <c r="AP232" s="115" t="s">
        <v>16</v>
      </c>
      <c r="AQ232" s="3141"/>
      <c r="AR232" s="3142"/>
      <c r="AS232" s="3141"/>
      <c r="AT232" s="3143"/>
      <c r="AU232" s="3144"/>
      <c r="AV232" s="3145"/>
      <c r="AW232" s="3146"/>
      <c r="AX232" s="3147"/>
      <c r="AY232" s="3148"/>
      <c r="AZ232" s="3149"/>
      <c r="BA232" s="2109"/>
      <c r="BB232" s="3150"/>
      <c r="BC232" s="117"/>
      <c r="BD232" s="3151"/>
      <c r="BE232" s="3152"/>
      <c r="BF232" s="3153"/>
      <c r="BG232" s="3154"/>
      <c r="BH232" s="119"/>
      <c r="BK232" s="3">
        <v>1</v>
      </c>
    </row>
    <row r="233" spans="2:63" ht="27" customHeight="1">
      <c r="B233" s="115" t="s">
        <v>16</v>
      </c>
      <c r="C233" s="3141"/>
      <c r="D233" s="3142"/>
      <c r="E233" s="3141"/>
      <c r="F233" s="3143"/>
      <c r="G233" s="3144"/>
      <c r="H233" s="3145"/>
      <c r="I233" s="3146"/>
      <c r="J233" s="3147"/>
      <c r="K233" s="3148"/>
      <c r="L233" s="3149"/>
      <c r="M233" s="2109"/>
      <c r="N233" s="3150"/>
      <c r="O233" s="117"/>
      <c r="P233" s="3151"/>
      <c r="Q233" s="3152"/>
      <c r="R233" s="3153"/>
      <c r="S233" s="3154"/>
      <c r="T233" s="119"/>
      <c r="V233" s="115" t="s">
        <v>16</v>
      </c>
      <c r="W233" s="3141"/>
      <c r="X233" s="3142"/>
      <c r="Y233" s="3141"/>
      <c r="Z233" s="3143"/>
      <c r="AA233" s="3144"/>
      <c r="AB233" s="3145"/>
      <c r="AC233" s="3146"/>
      <c r="AD233" s="3147"/>
      <c r="AE233" s="3148"/>
      <c r="AF233" s="3149"/>
      <c r="AG233" s="2109"/>
      <c r="AH233" s="3150"/>
      <c r="AI233" s="117"/>
      <c r="AJ233" s="3151"/>
      <c r="AK233" s="3152"/>
      <c r="AL233" s="3153"/>
      <c r="AM233" s="3154"/>
      <c r="AN233" s="119"/>
      <c r="AP233" s="115" t="s">
        <v>16</v>
      </c>
      <c r="AQ233" s="3141"/>
      <c r="AR233" s="3142"/>
      <c r="AS233" s="3141"/>
      <c r="AT233" s="3143"/>
      <c r="AU233" s="3144"/>
      <c r="AV233" s="3145"/>
      <c r="AW233" s="3146"/>
      <c r="AX233" s="3147"/>
      <c r="AY233" s="3148"/>
      <c r="AZ233" s="3149"/>
      <c r="BA233" s="2109"/>
      <c r="BB233" s="3150"/>
      <c r="BC233" s="117"/>
      <c r="BD233" s="3151"/>
      <c r="BE233" s="3152"/>
      <c r="BF233" s="3153"/>
      <c r="BG233" s="3154"/>
      <c r="BH233" s="119"/>
      <c r="BK233" s="3">
        <v>1</v>
      </c>
    </row>
    <row r="234" spans="2:63" ht="27" customHeight="1">
      <c r="B234" s="115" t="s">
        <v>16</v>
      </c>
      <c r="C234" s="3141"/>
      <c r="D234" s="3142"/>
      <c r="E234" s="3141"/>
      <c r="F234" s="3143"/>
      <c r="G234" s="3144"/>
      <c r="H234" s="3145"/>
      <c r="I234" s="3146"/>
      <c r="J234" s="3147"/>
      <c r="K234" s="3148"/>
      <c r="L234" s="3149"/>
      <c r="M234" s="2109"/>
      <c r="N234" s="3150"/>
      <c r="O234" s="117"/>
      <c r="P234" s="3151"/>
      <c r="Q234" s="3152"/>
      <c r="R234" s="3153"/>
      <c r="S234" s="3154"/>
      <c r="T234" s="119"/>
      <c r="V234" s="115" t="s">
        <v>16</v>
      </c>
      <c r="W234" s="3141"/>
      <c r="X234" s="3142"/>
      <c r="Y234" s="3141"/>
      <c r="Z234" s="3143"/>
      <c r="AA234" s="3144"/>
      <c r="AB234" s="3145"/>
      <c r="AC234" s="3146"/>
      <c r="AD234" s="3147"/>
      <c r="AE234" s="3148"/>
      <c r="AF234" s="3149"/>
      <c r="AG234" s="2109"/>
      <c r="AH234" s="3150"/>
      <c r="AI234" s="117"/>
      <c r="AJ234" s="3151"/>
      <c r="AK234" s="3152"/>
      <c r="AL234" s="3153"/>
      <c r="AM234" s="3154"/>
      <c r="AN234" s="119"/>
      <c r="AP234" s="115" t="s">
        <v>16</v>
      </c>
      <c r="AQ234" s="3141"/>
      <c r="AR234" s="3142"/>
      <c r="AS234" s="3141"/>
      <c r="AT234" s="3143"/>
      <c r="AU234" s="3144"/>
      <c r="AV234" s="3145"/>
      <c r="AW234" s="3146"/>
      <c r="AX234" s="3147"/>
      <c r="AY234" s="3148"/>
      <c r="AZ234" s="3149"/>
      <c r="BA234" s="2109"/>
      <c r="BB234" s="3150"/>
      <c r="BC234" s="117"/>
      <c r="BD234" s="3151"/>
      <c r="BE234" s="3152"/>
      <c r="BF234" s="3153"/>
      <c r="BG234" s="3154"/>
      <c r="BH234" s="119"/>
      <c r="BK234" s="3">
        <v>1</v>
      </c>
    </row>
    <row r="235" spans="2:63" ht="27" customHeight="1">
      <c r="B235" s="115" t="s">
        <v>16</v>
      </c>
      <c r="C235" s="3141"/>
      <c r="D235" s="3142"/>
      <c r="E235" s="3141"/>
      <c r="F235" s="3143"/>
      <c r="G235" s="3144"/>
      <c r="H235" s="3145"/>
      <c r="I235" s="3146"/>
      <c r="J235" s="3147"/>
      <c r="K235" s="3148"/>
      <c r="L235" s="3149"/>
      <c r="M235" s="2109"/>
      <c r="N235" s="3150"/>
      <c r="O235" s="117"/>
      <c r="P235" s="3151"/>
      <c r="Q235" s="3152"/>
      <c r="R235" s="3153"/>
      <c r="S235" s="3154"/>
      <c r="T235" s="119"/>
      <c r="V235" s="115" t="s">
        <v>16</v>
      </c>
      <c r="W235" s="3141"/>
      <c r="X235" s="3142"/>
      <c r="Y235" s="3141"/>
      <c r="Z235" s="3143"/>
      <c r="AA235" s="3144"/>
      <c r="AB235" s="3145"/>
      <c r="AC235" s="3146"/>
      <c r="AD235" s="3147"/>
      <c r="AE235" s="3148"/>
      <c r="AF235" s="3149"/>
      <c r="AG235" s="2109"/>
      <c r="AH235" s="3150"/>
      <c r="AI235" s="117"/>
      <c r="AJ235" s="3151"/>
      <c r="AK235" s="3152"/>
      <c r="AL235" s="3153"/>
      <c r="AM235" s="3154"/>
      <c r="AN235" s="119"/>
      <c r="AP235" s="115" t="s">
        <v>16</v>
      </c>
      <c r="AQ235" s="3141"/>
      <c r="AR235" s="3142"/>
      <c r="AS235" s="3141"/>
      <c r="AT235" s="3143"/>
      <c r="AU235" s="3144"/>
      <c r="AV235" s="3145"/>
      <c r="AW235" s="3146"/>
      <c r="AX235" s="3147"/>
      <c r="AY235" s="3148"/>
      <c r="AZ235" s="3149"/>
      <c r="BA235" s="2109"/>
      <c r="BB235" s="3150"/>
      <c r="BC235" s="117"/>
      <c r="BD235" s="3151"/>
      <c r="BE235" s="3152"/>
      <c r="BF235" s="3153"/>
      <c r="BG235" s="3154"/>
      <c r="BH235" s="119"/>
      <c r="BK235" s="3">
        <v>1</v>
      </c>
    </row>
    <row r="236" spans="2:63" ht="27" customHeight="1">
      <c r="B236" s="115" t="s">
        <v>16</v>
      </c>
      <c r="C236" s="3141"/>
      <c r="D236" s="3142"/>
      <c r="E236" s="3141"/>
      <c r="F236" s="3143"/>
      <c r="G236" s="3144"/>
      <c r="H236" s="3145"/>
      <c r="I236" s="3146"/>
      <c r="J236" s="3147"/>
      <c r="K236" s="3148"/>
      <c r="L236" s="3149"/>
      <c r="M236" s="2109"/>
      <c r="N236" s="3150"/>
      <c r="O236" s="117"/>
      <c r="P236" s="3151"/>
      <c r="Q236" s="3152"/>
      <c r="R236" s="3153"/>
      <c r="S236" s="3154"/>
      <c r="T236" s="119"/>
      <c r="V236" s="115" t="s">
        <v>16</v>
      </c>
      <c r="W236" s="3141"/>
      <c r="X236" s="3142"/>
      <c r="Y236" s="3141"/>
      <c r="Z236" s="3143"/>
      <c r="AA236" s="3144"/>
      <c r="AB236" s="3145"/>
      <c r="AC236" s="3146"/>
      <c r="AD236" s="3147"/>
      <c r="AE236" s="3148"/>
      <c r="AF236" s="3149"/>
      <c r="AG236" s="2109"/>
      <c r="AH236" s="3150"/>
      <c r="AI236" s="117"/>
      <c r="AJ236" s="3151"/>
      <c r="AK236" s="3152"/>
      <c r="AL236" s="3153"/>
      <c r="AM236" s="3154"/>
      <c r="AN236" s="119"/>
      <c r="AP236" s="115" t="s">
        <v>16</v>
      </c>
      <c r="AQ236" s="3141"/>
      <c r="AR236" s="3142"/>
      <c r="AS236" s="3141"/>
      <c r="AT236" s="3143"/>
      <c r="AU236" s="3144"/>
      <c r="AV236" s="3145"/>
      <c r="AW236" s="3146"/>
      <c r="AX236" s="3147"/>
      <c r="AY236" s="3148"/>
      <c r="AZ236" s="3149"/>
      <c r="BA236" s="2109"/>
      <c r="BB236" s="3150"/>
      <c r="BC236" s="117"/>
      <c r="BD236" s="3151"/>
      <c r="BE236" s="3152"/>
      <c r="BF236" s="3153"/>
      <c r="BG236" s="3154"/>
      <c r="BH236" s="119"/>
      <c r="BK236" s="3">
        <v>1</v>
      </c>
    </row>
    <row r="237" spans="2:63" ht="27" customHeight="1">
      <c r="B237" s="115" t="s">
        <v>16</v>
      </c>
      <c r="C237" s="3141"/>
      <c r="D237" s="3142"/>
      <c r="E237" s="3141"/>
      <c r="F237" s="3143"/>
      <c r="G237" s="3144"/>
      <c r="H237" s="3145"/>
      <c r="I237" s="3146"/>
      <c r="J237" s="3147"/>
      <c r="K237" s="3148"/>
      <c r="L237" s="3149"/>
      <c r="M237" s="2109"/>
      <c r="N237" s="3150"/>
      <c r="O237" s="117"/>
      <c r="P237" s="3151"/>
      <c r="Q237" s="3152"/>
      <c r="R237" s="3153"/>
      <c r="S237" s="3154"/>
      <c r="T237" s="119"/>
      <c r="V237" s="115" t="s">
        <v>16</v>
      </c>
      <c r="W237" s="3141"/>
      <c r="X237" s="3142"/>
      <c r="Y237" s="3141"/>
      <c r="Z237" s="3143"/>
      <c r="AA237" s="3144"/>
      <c r="AB237" s="3145"/>
      <c r="AC237" s="3146"/>
      <c r="AD237" s="3147"/>
      <c r="AE237" s="3148"/>
      <c r="AF237" s="3149"/>
      <c r="AG237" s="2109"/>
      <c r="AH237" s="3150"/>
      <c r="AI237" s="117"/>
      <c r="AJ237" s="3151"/>
      <c r="AK237" s="3152"/>
      <c r="AL237" s="3153"/>
      <c r="AM237" s="3154"/>
      <c r="AN237" s="119"/>
      <c r="AP237" s="115" t="s">
        <v>16</v>
      </c>
      <c r="AQ237" s="3141"/>
      <c r="AR237" s="3142"/>
      <c r="AS237" s="3141"/>
      <c r="AT237" s="3143"/>
      <c r="AU237" s="3144"/>
      <c r="AV237" s="3145"/>
      <c r="AW237" s="3146"/>
      <c r="AX237" s="3147"/>
      <c r="AY237" s="3148"/>
      <c r="AZ237" s="3149"/>
      <c r="BA237" s="2109"/>
      <c r="BB237" s="3150"/>
      <c r="BC237" s="117"/>
      <c r="BD237" s="3151"/>
      <c r="BE237" s="3152"/>
      <c r="BF237" s="3153"/>
      <c r="BG237" s="3154"/>
      <c r="BH237" s="119"/>
      <c r="BK237" s="3">
        <v>1</v>
      </c>
    </row>
    <row r="238" spans="2:63" ht="27" customHeight="1">
      <c r="B238" s="115" t="s">
        <v>16</v>
      </c>
      <c r="C238" s="3141"/>
      <c r="D238" s="3142"/>
      <c r="E238" s="3141"/>
      <c r="F238" s="3143"/>
      <c r="G238" s="3144"/>
      <c r="H238" s="3145"/>
      <c r="I238" s="3146"/>
      <c r="J238" s="3147"/>
      <c r="K238" s="3148"/>
      <c r="L238" s="3149"/>
      <c r="M238" s="2109"/>
      <c r="N238" s="3150"/>
      <c r="O238" s="117"/>
      <c r="P238" s="3151"/>
      <c r="Q238" s="3152"/>
      <c r="R238" s="3153"/>
      <c r="S238" s="3154"/>
      <c r="T238" s="119"/>
      <c r="V238" s="115" t="s">
        <v>16</v>
      </c>
      <c r="W238" s="3141"/>
      <c r="X238" s="3142"/>
      <c r="Y238" s="3141"/>
      <c r="Z238" s="3143"/>
      <c r="AA238" s="3144"/>
      <c r="AB238" s="3145"/>
      <c r="AC238" s="3146"/>
      <c r="AD238" s="3147"/>
      <c r="AE238" s="3148"/>
      <c r="AF238" s="3149"/>
      <c r="AG238" s="2109"/>
      <c r="AH238" s="3150"/>
      <c r="AI238" s="117"/>
      <c r="AJ238" s="3151"/>
      <c r="AK238" s="3152"/>
      <c r="AL238" s="3153"/>
      <c r="AM238" s="3154"/>
      <c r="AN238" s="119"/>
      <c r="AP238" s="115" t="s">
        <v>16</v>
      </c>
      <c r="AQ238" s="3141"/>
      <c r="AR238" s="3142"/>
      <c r="AS238" s="3141"/>
      <c r="AT238" s="3143"/>
      <c r="AU238" s="3144"/>
      <c r="AV238" s="3145"/>
      <c r="AW238" s="3146"/>
      <c r="AX238" s="3147"/>
      <c r="AY238" s="3148"/>
      <c r="AZ238" s="3149"/>
      <c r="BA238" s="2109"/>
      <c r="BB238" s="3150"/>
      <c r="BC238" s="117"/>
      <c r="BD238" s="3151"/>
      <c r="BE238" s="3152"/>
      <c r="BF238" s="3153"/>
      <c r="BG238" s="3154"/>
      <c r="BH238" s="119"/>
      <c r="BK238" s="3">
        <v>1</v>
      </c>
    </row>
    <row r="239" spans="2:63" ht="27" customHeight="1">
      <c r="B239" s="115" t="s">
        <v>16</v>
      </c>
      <c r="C239" s="3141"/>
      <c r="D239" s="3142"/>
      <c r="E239" s="3141"/>
      <c r="F239" s="3143"/>
      <c r="G239" s="3144"/>
      <c r="H239" s="3145"/>
      <c r="I239" s="3146"/>
      <c r="J239" s="3147"/>
      <c r="K239" s="3148"/>
      <c r="L239" s="3149"/>
      <c r="M239" s="2109"/>
      <c r="N239" s="3150"/>
      <c r="O239" s="117"/>
      <c r="P239" s="3151"/>
      <c r="Q239" s="3152"/>
      <c r="R239" s="3153"/>
      <c r="S239" s="3154"/>
      <c r="T239" s="119"/>
      <c r="V239" s="115" t="s">
        <v>16</v>
      </c>
      <c r="W239" s="3141"/>
      <c r="X239" s="3142"/>
      <c r="Y239" s="3141"/>
      <c r="Z239" s="3143"/>
      <c r="AA239" s="3144"/>
      <c r="AB239" s="3145"/>
      <c r="AC239" s="3146"/>
      <c r="AD239" s="3147"/>
      <c r="AE239" s="3148"/>
      <c r="AF239" s="3149"/>
      <c r="AG239" s="2109"/>
      <c r="AH239" s="3150"/>
      <c r="AI239" s="117"/>
      <c r="AJ239" s="3151"/>
      <c r="AK239" s="3152"/>
      <c r="AL239" s="3153"/>
      <c r="AM239" s="3154"/>
      <c r="AN239" s="119"/>
      <c r="AP239" s="115" t="s">
        <v>16</v>
      </c>
      <c r="AQ239" s="3141"/>
      <c r="AR239" s="3142"/>
      <c r="AS239" s="3141"/>
      <c r="AT239" s="3143"/>
      <c r="AU239" s="3144"/>
      <c r="AV239" s="3145"/>
      <c r="AW239" s="3146"/>
      <c r="AX239" s="3147"/>
      <c r="AY239" s="3148"/>
      <c r="AZ239" s="3149"/>
      <c r="BA239" s="2109"/>
      <c r="BB239" s="3150"/>
      <c r="BC239" s="117"/>
      <c r="BD239" s="3151"/>
      <c r="BE239" s="3152"/>
      <c r="BF239" s="3153"/>
      <c r="BG239" s="3154"/>
      <c r="BH239" s="119"/>
      <c r="BK239" s="3">
        <v>1</v>
      </c>
    </row>
    <row r="240" spans="2:63" ht="27" customHeight="1">
      <c r="B240" s="115" t="s">
        <v>16</v>
      </c>
      <c r="C240" s="3141"/>
      <c r="D240" s="3142"/>
      <c r="E240" s="3141"/>
      <c r="F240" s="3143"/>
      <c r="G240" s="3144"/>
      <c r="H240" s="3145"/>
      <c r="I240" s="3146"/>
      <c r="J240" s="3147"/>
      <c r="K240" s="3148"/>
      <c r="L240" s="3149"/>
      <c r="M240" s="2109"/>
      <c r="N240" s="3150"/>
      <c r="O240" s="117"/>
      <c r="P240" s="3151"/>
      <c r="Q240" s="3152"/>
      <c r="R240" s="3153"/>
      <c r="S240" s="3154"/>
      <c r="T240" s="119"/>
      <c r="V240" s="115" t="s">
        <v>16</v>
      </c>
      <c r="W240" s="3141"/>
      <c r="X240" s="3142"/>
      <c r="Y240" s="3141"/>
      <c r="Z240" s="3143"/>
      <c r="AA240" s="3144"/>
      <c r="AB240" s="3145"/>
      <c r="AC240" s="3146"/>
      <c r="AD240" s="3147"/>
      <c r="AE240" s="3148"/>
      <c r="AF240" s="3149"/>
      <c r="AG240" s="2109"/>
      <c r="AH240" s="3150"/>
      <c r="AI240" s="117"/>
      <c r="AJ240" s="3151"/>
      <c r="AK240" s="3152"/>
      <c r="AL240" s="3153"/>
      <c r="AM240" s="3154"/>
      <c r="AN240" s="119"/>
      <c r="AP240" s="115" t="s">
        <v>16</v>
      </c>
      <c r="AQ240" s="3141"/>
      <c r="AR240" s="3142"/>
      <c r="AS240" s="3141"/>
      <c r="AT240" s="3143"/>
      <c r="AU240" s="3144"/>
      <c r="AV240" s="3145"/>
      <c r="AW240" s="3146"/>
      <c r="AX240" s="3147"/>
      <c r="AY240" s="3148"/>
      <c r="AZ240" s="3149"/>
      <c r="BA240" s="2109"/>
      <c r="BB240" s="3150"/>
      <c r="BC240" s="117"/>
      <c r="BD240" s="3151"/>
      <c r="BE240" s="3152"/>
      <c r="BF240" s="3153"/>
      <c r="BG240" s="3154"/>
      <c r="BH240" s="119"/>
      <c r="BK240" s="3">
        <v>1</v>
      </c>
    </row>
    <row r="241" spans="2:63" ht="27" customHeight="1">
      <c r="B241" s="115" t="s">
        <v>16</v>
      </c>
      <c r="C241" s="3141"/>
      <c r="D241" s="3142"/>
      <c r="E241" s="3141"/>
      <c r="F241" s="3143"/>
      <c r="G241" s="3144"/>
      <c r="H241" s="3145"/>
      <c r="I241" s="3146"/>
      <c r="J241" s="3147"/>
      <c r="K241" s="3148"/>
      <c r="L241" s="3149"/>
      <c r="M241" s="2109"/>
      <c r="N241" s="3150"/>
      <c r="O241" s="117"/>
      <c r="P241" s="3151"/>
      <c r="Q241" s="3152"/>
      <c r="R241" s="3153"/>
      <c r="S241" s="3154"/>
      <c r="T241" s="119"/>
      <c r="V241" s="115" t="s">
        <v>16</v>
      </c>
      <c r="W241" s="3141"/>
      <c r="X241" s="3142"/>
      <c r="Y241" s="3141"/>
      <c r="Z241" s="3143"/>
      <c r="AA241" s="3144"/>
      <c r="AB241" s="3145"/>
      <c r="AC241" s="3146"/>
      <c r="AD241" s="3147"/>
      <c r="AE241" s="3148"/>
      <c r="AF241" s="3149"/>
      <c r="AG241" s="2109"/>
      <c r="AH241" s="3150"/>
      <c r="AI241" s="117"/>
      <c r="AJ241" s="3151"/>
      <c r="AK241" s="3152"/>
      <c r="AL241" s="3153"/>
      <c r="AM241" s="3154"/>
      <c r="AN241" s="119"/>
      <c r="AP241" s="115" t="s">
        <v>16</v>
      </c>
      <c r="AQ241" s="3141"/>
      <c r="AR241" s="3142"/>
      <c r="AS241" s="3141"/>
      <c r="AT241" s="3143"/>
      <c r="AU241" s="3144"/>
      <c r="AV241" s="3145"/>
      <c r="AW241" s="3146"/>
      <c r="AX241" s="3147"/>
      <c r="AY241" s="3148"/>
      <c r="AZ241" s="3149"/>
      <c r="BA241" s="2109"/>
      <c r="BB241" s="3150"/>
      <c r="BC241" s="117"/>
      <c r="BD241" s="3151"/>
      <c r="BE241" s="3152"/>
      <c r="BF241" s="3153"/>
      <c r="BG241" s="3154"/>
      <c r="BH241" s="119"/>
      <c r="BK241" s="3">
        <v>1</v>
      </c>
    </row>
    <row r="242" spans="2:63" ht="27" customHeight="1">
      <c r="B242" s="115" t="s">
        <v>16</v>
      </c>
      <c r="C242" s="3141"/>
      <c r="D242" s="3142"/>
      <c r="E242" s="3141"/>
      <c r="F242" s="3143"/>
      <c r="G242" s="3144"/>
      <c r="H242" s="3145"/>
      <c r="I242" s="3146"/>
      <c r="J242" s="3147"/>
      <c r="K242" s="3148"/>
      <c r="L242" s="3149"/>
      <c r="M242" s="2109"/>
      <c r="N242" s="3150"/>
      <c r="O242" s="117"/>
      <c r="P242" s="3151"/>
      <c r="Q242" s="3152"/>
      <c r="R242" s="3153"/>
      <c r="S242" s="3154"/>
      <c r="T242" s="119"/>
      <c r="V242" s="115" t="s">
        <v>16</v>
      </c>
      <c r="W242" s="3141"/>
      <c r="X242" s="3142"/>
      <c r="Y242" s="3141"/>
      <c r="Z242" s="3143"/>
      <c r="AA242" s="3144"/>
      <c r="AB242" s="3145"/>
      <c r="AC242" s="3146"/>
      <c r="AD242" s="3147"/>
      <c r="AE242" s="3148"/>
      <c r="AF242" s="3149"/>
      <c r="AG242" s="2109"/>
      <c r="AH242" s="3150"/>
      <c r="AI242" s="117"/>
      <c r="AJ242" s="3151"/>
      <c r="AK242" s="3152"/>
      <c r="AL242" s="3153"/>
      <c r="AM242" s="3154"/>
      <c r="AN242" s="119"/>
      <c r="AP242" s="115" t="s">
        <v>16</v>
      </c>
      <c r="AQ242" s="3141"/>
      <c r="AR242" s="3142"/>
      <c r="AS242" s="3141"/>
      <c r="AT242" s="3143"/>
      <c r="AU242" s="3144"/>
      <c r="AV242" s="3145"/>
      <c r="AW242" s="3146"/>
      <c r="AX242" s="3147"/>
      <c r="AY242" s="3148"/>
      <c r="AZ242" s="3149"/>
      <c r="BA242" s="2109"/>
      <c r="BB242" s="3150"/>
      <c r="BC242" s="117"/>
      <c r="BD242" s="3151"/>
      <c r="BE242" s="3152"/>
      <c r="BF242" s="3153"/>
      <c r="BG242" s="3154"/>
      <c r="BH242" s="119"/>
      <c r="BK242" s="3">
        <v>1</v>
      </c>
    </row>
    <row r="243" spans="2:63" ht="27" customHeight="1">
      <c r="B243" s="115" t="s">
        <v>16</v>
      </c>
      <c r="C243" s="3141"/>
      <c r="D243" s="3142"/>
      <c r="E243" s="3141"/>
      <c r="F243" s="3143"/>
      <c r="G243" s="3144"/>
      <c r="H243" s="3145"/>
      <c r="I243" s="3146"/>
      <c r="J243" s="3147"/>
      <c r="K243" s="3148"/>
      <c r="L243" s="3149"/>
      <c r="M243" s="2109"/>
      <c r="N243" s="3150"/>
      <c r="O243" s="117"/>
      <c r="P243" s="3151"/>
      <c r="Q243" s="3152"/>
      <c r="R243" s="3153"/>
      <c r="S243" s="3154"/>
      <c r="T243" s="119"/>
      <c r="V243" s="115" t="s">
        <v>16</v>
      </c>
      <c r="W243" s="3141"/>
      <c r="X243" s="3142"/>
      <c r="Y243" s="3141"/>
      <c r="Z243" s="3143"/>
      <c r="AA243" s="3144"/>
      <c r="AB243" s="3145"/>
      <c r="AC243" s="3146"/>
      <c r="AD243" s="3147"/>
      <c r="AE243" s="3148"/>
      <c r="AF243" s="3149"/>
      <c r="AG243" s="2109"/>
      <c r="AH243" s="3150"/>
      <c r="AI243" s="117"/>
      <c r="AJ243" s="3151"/>
      <c r="AK243" s="3152"/>
      <c r="AL243" s="3153"/>
      <c r="AM243" s="3154"/>
      <c r="AN243" s="119"/>
      <c r="AP243" s="115" t="s">
        <v>16</v>
      </c>
      <c r="AQ243" s="3141"/>
      <c r="AR243" s="3142"/>
      <c r="AS243" s="3141"/>
      <c r="AT243" s="3143"/>
      <c r="AU243" s="3144"/>
      <c r="AV243" s="3145"/>
      <c r="AW243" s="3146"/>
      <c r="AX243" s="3147"/>
      <c r="AY243" s="3148"/>
      <c r="AZ243" s="3149"/>
      <c r="BA243" s="2109"/>
      <c r="BB243" s="3150"/>
      <c r="BC243" s="117"/>
      <c r="BD243" s="3151"/>
      <c r="BE243" s="3152"/>
      <c r="BF243" s="3153"/>
      <c r="BG243" s="3154"/>
      <c r="BH243" s="119"/>
      <c r="BK243" s="3">
        <v>1</v>
      </c>
    </row>
    <row r="244" spans="2:63" ht="27" customHeight="1">
      <c r="B244" s="115" t="s">
        <v>16</v>
      </c>
      <c r="C244" s="3141"/>
      <c r="D244" s="3142"/>
      <c r="E244" s="3141"/>
      <c r="F244" s="3143"/>
      <c r="G244" s="3144"/>
      <c r="H244" s="3145"/>
      <c r="I244" s="3146"/>
      <c r="J244" s="3147"/>
      <c r="K244" s="3148"/>
      <c r="L244" s="3149"/>
      <c r="M244" s="2109"/>
      <c r="N244" s="3150"/>
      <c r="O244" s="117"/>
      <c r="P244" s="3151"/>
      <c r="Q244" s="3152"/>
      <c r="R244" s="3153"/>
      <c r="S244" s="3154"/>
      <c r="T244" s="119"/>
      <c r="V244" s="115" t="s">
        <v>16</v>
      </c>
      <c r="W244" s="3141"/>
      <c r="X244" s="3142"/>
      <c r="Y244" s="3141"/>
      <c r="Z244" s="3143"/>
      <c r="AA244" s="3144"/>
      <c r="AB244" s="3145"/>
      <c r="AC244" s="3146"/>
      <c r="AD244" s="3147"/>
      <c r="AE244" s="3148"/>
      <c r="AF244" s="3149"/>
      <c r="AG244" s="2109"/>
      <c r="AH244" s="3150"/>
      <c r="AI244" s="117"/>
      <c r="AJ244" s="3151"/>
      <c r="AK244" s="3152"/>
      <c r="AL244" s="3153"/>
      <c r="AM244" s="3154"/>
      <c r="AN244" s="119"/>
      <c r="AP244" s="115" t="s">
        <v>16</v>
      </c>
      <c r="AQ244" s="3141"/>
      <c r="AR244" s="3142"/>
      <c r="AS244" s="3141"/>
      <c r="AT244" s="3143"/>
      <c r="AU244" s="3144"/>
      <c r="AV244" s="3145"/>
      <c r="AW244" s="3146"/>
      <c r="AX244" s="3147"/>
      <c r="AY244" s="3148"/>
      <c r="AZ244" s="3149"/>
      <c r="BA244" s="2109"/>
      <c r="BB244" s="3150"/>
      <c r="BC244" s="117"/>
      <c r="BD244" s="3151"/>
      <c r="BE244" s="3152"/>
      <c r="BF244" s="3153"/>
      <c r="BG244" s="3154"/>
      <c r="BH244" s="119"/>
      <c r="BK244" s="3">
        <v>1</v>
      </c>
    </row>
    <row r="245" spans="2:63" ht="27" customHeight="1">
      <c r="B245" s="115" t="s">
        <v>16</v>
      </c>
      <c r="C245" s="3141"/>
      <c r="D245" s="3142"/>
      <c r="E245" s="3141"/>
      <c r="F245" s="3143"/>
      <c r="G245" s="3144"/>
      <c r="H245" s="3145"/>
      <c r="I245" s="3146"/>
      <c r="J245" s="3147"/>
      <c r="K245" s="3148"/>
      <c r="L245" s="3149"/>
      <c r="M245" s="2109"/>
      <c r="N245" s="3150"/>
      <c r="O245" s="117"/>
      <c r="P245" s="3151"/>
      <c r="Q245" s="3152"/>
      <c r="R245" s="3153"/>
      <c r="S245" s="3154"/>
      <c r="T245" s="119"/>
      <c r="V245" s="115" t="s">
        <v>16</v>
      </c>
      <c r="W245" s="3141"/>
      <c r="X245" s="3142"/>
      <c r="Y245" s="3141"/>
      <c r="Z245" s="3143"/>
      <c r="AA245" s="3144"/>
      <c r="AB245" s="3145"/>
      <c r="AC245" s="3146"/>
      <c r="AD245" s="3147"/>
      <c r="AE245" s="3148"/>
      <c r="AF245" s="3149"/>
      <c r="AG245" s="2109"/>
      <c r="AH245" s="3150"/>
      <c r="AI245" s="117"/>
      <c r="AJ245" s="3151"/>
      <c r="AK245" s="3152"/>
      <c r="AL245" s="3153"/>
      <c r="AM245" s="3154"/>
      <c r="AN245" s="119"/>
      <c r="AP245" s="115" t="s">
        <v>16</v>
      </c>
      <c r="AQ245" s="3141"/>
      <c r="AR245" s="3142"/>
      <c r="AS245" s="3141"/>
      <c r="AT245" s="3143"/>
      <c r="AU245" s="3144"/>
      <c r="AV245" s="3145"/>
      <c r="AW245" s="3146"/>
      <c r="AX245" s="3147"/>
      <c r="AY245" s="3148"/>
      <c r="AZ245" s="3149"/>
      <c r="BA245" s="2109"/>
      <c r="BB245" s="3150"/>
      <c r="BC245" s="117"/>
      <c r="BD245" s="3151"/>
      <c r="BE245" s="3152"/>
      <c r="BF245" s="3153"/>
      <c r="BG245" s="3154"/>
      <c r="BH245" s="119"/>
      <c r="BK245" s="3"/>
    </row>
    <row r="246" spans="2:63" ht="27" customHeight="1">
      <c r="B246" s="115" t="s">
        <v>16</v>
      </c>
      <c r="C246" s="3141"/>
      <c r="D246" s="3142"/>
      <c r="E246" s="3141"/>
      <c r="F246" s="3143"/>
      <c r="G246" s="3144"/>
      <c r="H246" s="3145"/>
      <c r="I246" s="3146"/>
      <c r="J246" s="3147"/>
      <c r="K246" s="3148"/>
      <c r="L246" s="3149"/>
      <c r="M246" s="2109"/>
      <c r="N246" s="3150"/>
      <c r="O246" s="117"/>
      <c r="P246" s="3151"/>
      <c r="Q246" s="3152"/>
      <c r="R246" s="3153"/>
      <c r="S246" s="3154"/>
      <c r="T246" s="119"/>
      <c r="V246" s="115" t="s">
        <v>16</v>
      </c>
      <c r="W246" s="3141"/>
      <c r="X246" s="3142"/>
      <c r="Y246" s="3141"/>
      <c r="Z246" s="3143"/>
      <c r="AA246" s="3144"/>
      <c r="AB246" s="3145"/>
      <c r="AC246" s="3146"/>
      <c r="AD246" s="3147"/>
      <c r="AE246" s="3148"/>
      <c r="AF246" s="3149"/>
      <c r="AG246" s="2109"/>
      <c r="AH246" s="3150"/>
      <c r="AI246" s="117"/>
      <c r="AJ246" s="3151"/>
      <c r="AK246" s="3152"/>
      <c r="AL246" s="3153"/>
      <c r="AM246" s="3154"/>
      <c r="AN246" s="119"/>
      <c r="AP246" s="115" t="s">
        <v>16</v>
      </c>
      <c r="AQ246" s="3141"/>
      <c r="AR246" s="3142"/>
      <c r="AS246" s="3141"/>
      <c r="AT246" s="3143"/>
      <c r="AU246" s="3144"/>
      <c r="AV246" s="3145"/>
      <c r="AW246" s="3146"/>
      <c r="AX246" s="3147"/>
      <c r="AY246" s="3148"/>
      <c r="AZ246" s="3149"/>
      <c r="BA246" s="2109"/>
      <c r="BB246" s="3150"/>
      <c r="BC246" s="117"/>
      <c r="BD246" s="3151"/>
      <c r="BE246" s="3152"/>
      <c r="BF246" s="3153"/>
      <c r="BG246" s="3154"/>
      <c r="BH246" s="119"/>
      <c r="BK246" s="3"/>
    </row>
    <row r="247" spans="2:63" ht="27" customHeight="1">
      <c r="B247" s="115" t="s">
        <v>16</v>
      </c>
      <c r="C247" s="3141"/>
      <c r="D247" s="3142"/>
      <c r="E247" s="3141"/>
      <c r="F247" s="3143"/>
      <c r="G247" s="3144"/>
      <c r="H247" s="3145"/>
      <c r="I247" s="3146"/>
      <c r="J247" s="3147"/>
      <c r="K247" s="3148"/>
      <c r="L247" s="3149"/>
      <c r="M247" s="2109"/>
      <c r="N247" s="3150"/>
      <c r="O247" s="117"/>
      <c r="P247" s="3151"/>
      <c r="Q247" s="3152"/>
      <c r="R247" s="3153"/>
      <c r="S247" s="3154"/>
      <c r="T247" s="119"/>
      <c r="V247" s="115" t="s">
        <v>16</v>
      </c>
      <c r="W247" s="3141"/>
      <c r="X247" s="3142"/>
      <c r="Y247" s="3141"/>
      <c r="Z247" s="3143"/>
      <c r="AA247" s="3144"/>
      <c r="AB247" s="3145"/>
      <c r="AC247" s="3146"/>
      <c r="AD247" s="3147"/>
      <c r="AE247" s="3148"/>
      <c r="AF247" s="3149"/>
      <c r="AG247" s="2109"/>
      <c r="AH247" s="3150"/>
      <c r="AI247" s="117"/>
      <c r="AJ247" s="3151"/>
      <c r="AK247" s="3152"/>
      <c r="AL247" s="3153"/>
      <c r="AM247" s="3154"/>
      <c r="AN247" s="119"/>
      <c r="AP247" s="115" t="s">
        <v>16</v>
      </c>
      <c r="AQ247" s="3141"/>
      <c r="AR247" s="3142"/>
      <c r="AS247" s="3141"/>
      <c r="AT247" s="3143"/>
      <c r="AU247" s="3144"/>
      <c r="AV247" s="3145"/>
      <c r="AW247" s="3146"/>
      <c r="AX247" s="3147"/>
      <c r="AY247" s="3148"/>
      <c r="AZ247" s="3149"/>
      <c r="BA247" s="2109"/>
      <c r="BB247" s="3150"/>
      <c r="BC247" s="117"/>
      <c r="BD247" s="3151"/>
      <c r="BE247" s="3152"/>
      <c r="BF247" s="3153"/>
      <c r="BG247" s="3154"/>
      <c r="BH247" s="119"/>
      <c r="BK247" s="3"/>
    </row>
    <row r="248" spans="2:63" ht="27" customHeight="1">
      <c r="B248" s="115" t="s">
        <v>16</v>
      </c>
      <c r="C248" s="3141"/>
      <c r="D248" s="3142"/>
      <c r="E248" s="3141"/>
      <c r="F248" s="3143"/>
      <c r="G248" s="3144"/>
      <c r="H248" s="3145"/>
      <c r="I248" s="3146"/>
      <c r="J248" s="3147"/>
      <c r="K248" s="3148"/>
      <c r="L248" s="3149"/>
      <c r="M248" s="2109"/>
      <c r="N248" s="3150"/>
      <c r="O248" s="117"/>
      <c r="P248" s="3151"/>
      <c r="Q248" s="3152"/>
      <c r="R248" s="3153"/>
      <c r="S248" s="3154"/>
      <c r="T248" s="119"/>
      <c r="V248" s="115" t="s">
        <v>16</v>
      </c>
      <c r="W248" s="3141"/>
      <c r="X248" s="3142"/>
      <c r="Y248" s="3141"/>
      <c r="Z248" s="3143"/>
      <c r="AA248" s="3144"/>
      <c r="AB248" s="3145"/>
      <c r="AC248" s="3146"/>
      <c r="AD248" s="3147"/>
      <c r="AE248" s="3148"/>
      <c r="AF248" s="3149"/>
      <c r="AG248" s="2109"/>
      <c r="AH248" s="3150"/>
      <c r="AI248" s="117"/>
      <c r="AJ248" s="3151"/>
      <c r="AK248" s="3152"/>
      <c r="AL248" s="3153"/>
      <c r="AM248" s="3154"/>
      <c r="AN248" s="119"/>
      <c r="AP248" s="115" t="s">
        <v>16</v>
      </c>
      <c r="AQ248" s="3141"/>
      <c r="AR248" s="3142"/>
      <c r="AS248" s="3141"/>
      <c r="AT248" s="3143"/>
      <c r="AU248" s="3144"/>
      <c r="AV248" s="3145"/>
      <c r="AW248" s="3146"/>
      <c r="AX248" s="3147"/>
      <c r="AY248" s="3148"/>
      <c r="AZ248" s="3149"/>
      <c r="BA248" s="2109"/>
      <c r="BB248" s="3150"/>
      <c r="BC248" s="117"/>
      <c r="BD248" s="3151"/>
      <c r="BE248" s="3152"/>
      <c r="BF248" s="3153"/>
      <c r="BG248" s="3154"/>
      <c r="BH248" s="119"/>
      <c r="BK248" s="3">
        <v>1</v>
      </c>
    </row>
    <row r="249" spans="2:63" ht="27" customHeight="1">
      <c r="B249" s="115" t="s">
        <v>16</v>
      </c>
      <c r="C249" s="3141"/>
      <c r="D249" s="3142"/>
      <c r="E249" s="3141"/>
      <c r="F249" s="3143"/>
      <c r="G249" s="3144"/>
      <c r="H249" s="3145"/>
      <c r="I249" s="3146"/>
      <c r="J249" s="3147"/>
      <c r="K249" s="3148"/>
      <c r="L249" s="3149"/>
      <c r="M249" s="2109"/>
      <c r="N249" s="3150"/>
      <c r="O249" s="117"/>
      <c r="P249" s="3151"/>
      <c r="Q249" s="3152"/>
      <c r="R249" s="3153"/>
      <c r="S249" s="3154"/>
      <c r="T249" s="119"/>
      <c r="V249" s="115" t="s">
        <v>16</v>
      </c>
      <c r="W249" s="3141"/>
      <c r="X249" s="3142"/>
      <c r="Y249" s="3141"/>
      <c r="Z249" s="3143"/>
      <c r="AA249" s="3144"/>
      <c r="AB249" s="3145"/>
      <c r="AC249" s="3146"/>
      <c r="AD249" s="3147"/>
      <c r="AE249" s="3148"/>
      <c r="AF249" s="3149"/>
      <c r="AG249" s="2109"/>
      <c r="AH249" s="3150"/>
      <c r="AI249" s="117"/>
      <c r="AJ249" s="3151"/>
      <c r="AK249" s="3152"/>
      <c r="AL249" s="3153"/>
      <c r="AM249" s="3154"/>
      <c r="AN249" s="119"/>
      <c r="AP249" s="115" t="s">
        <v>16</v>
      </c>
      <c r="AQ249" s="3141"/>
      <c r="AR249" s="3142"/>
      <c r="AS249" s="3141"/>
      <c r="AT249" s="3143"/>
      <c r="AU249" s="3144"/>
      <c r="AV249" s="3145"/>
      <c r="AW249" s="3146"/>
      <c r="AX249" s="3147"/>
      <c r="AY249" s="3148"/>
      <c r="AZ249" s="3149"/>
      <c r="BA249" s="2109"/>
      <c r="BB249" s="3150"/>
      <c r="BC249" s="117"/>
      <c r="BD249" s="3151"/>
      <c r="BE249" s="3152"/>
      <c r="BF249" s="3153"/>
      <c r="BG249" s="3154"/>
      <c r="BH249" s="119"/>
      <c r="BK249" s="3">
        <v>1</v>
      </c>
    </row>
    <row r="250" spans="2:63" ht="27" customHeight="1">
      <c r="B250" s="115" t="s">
        <v>16</v>
      </c>
      <c r="C250" s="3141"/>
      <c r="D250" s="3142"/>
      <c r="E250" s="3141"/>
      <c r="F250" s="3143"/>
      <c r="G250" s="3144"/>
      <c r="H250" s="3145"/>
      <c r="I250" s="3146"/>
      <c r="J250" s="3147"/>
      <c r="K250" s="3148"/>
      <c r="L250" s="3149"/>
      <c r="M250" s="2109"/>
      <c r="N250" s="3150"/>
      <c r="O250" s="117"/>
      <c r="P250" s="3151"/>
      <c r="Q250" s="3152"/>
      <c r="R250" s="3153"/>
      <c r="S250" s="3154"/>
      <c r="T250" s="119"/>
      <c r="V250" s="115" t="s">
        <v>16</v>
      </c>
      <c r="W250" s="3141"/>
      <c r="X250" s="3142"/>
      <c r="Y250" s="3141"/>
      <c r="Z250" s="3143"/>
      <c r="AA250" s="3144"/>
      <c r="AB250" s="3145"/>
      <c r="AC250" s="3146"/>
      <c r="AD250" s="3147"/>
      <c r="AE250" s="3148"/>
      <c r="AF250" s="3149"/>
      <c r="AG250" s="2109"/>
      <c r="AH250" s="3150"/>
      <c r="AI250" s="117"/>
      <c r="AJ250" s="3151"/>
      <c r="AK250" s="3152"/>
      <c r="AL250" s="3153"/>
      <c r="AM250" s="3154"/>
      <c r="AN250" s="119"/>
      <c r="AP250" s="115" t="s">
        <v>16</v>
      </c>
      <c r="AQ250" s="3141"/>
      <c r="AR250" s="3142"/>
      <c r="AS250" s="3141"/>
      <c r="AT250" s="3143"/>
      <c r="AU250" s="3144"/>
      <c r="AV250" s="3145"/>
      <c r="AW250" s="3146"/>
      <c r="AX250" s="3147"/>
      <c r="AY250" s="3148"/>
      <c r="AZ250" s="3149"/>
      <c r="BA250" s="2109"/>
      <c r="BB250" s="3150"/>
      <c r="BC250" s="117"/>
      <c r="BD250" s="3151"/>
      <c r="BE250" s="3152"/>
      <c r="BF250" s="3153"/>
      <c r="BG250" s="3154"/>
      <c r="BH250" s="119"/>
      <c r="BK250" s="3">
        <v>1</v>
      </c>
    </row>
    <row r="251" spans="2:63" ht="27" customHeight="1">
      <c r="B251" s="115" t="s">
        <v>16</v>
      </c>
      <c r="C251" s="3141"/>
      <c r="D251" s="3142"/>
      <c r="E251" s="3141"/>
      <c r="F251" s="3143"/>
      <c r="G251" s="3144"/>
      <c r="H251" s="3145"/>
      <c r="I251" s="3146"/>
      <c r="J251" s="3147"/>
      <c r="K251" s="3148"/>
      <c r="L251" s="3149"/>
      <c r="M251" s="2109"/>
      <c r="N251" s="3150"/>
      <c r="O251" s="117"/>
      <c r="P251" s="3151"/>
      <c r="Q251" s="3152"/>
      <c r="R251" s="3153"/>
      <c r="S251" s="3154"/>
      <c r="T251" s="119"/>
      <c r="V251" s="115" t="s">
        <v>16</v>
      </c>
      <c r="W251" s="3141"/>
      <c r="X251" s="3142"/>
      <c r="Y251" s="3141"/>
      <c r="Z251" s="3143"/>
      <c r="AA251" s="3144"/>
      <c r="AB251" s="3145"/>
      <c r="AC251" s="3146"/>
      <c r="AD251" s="3147"/>
      <c r="AE251" s="3148"/>
      <c r="AF251" s="3149"/>
      <c r="AG251" s="2109"/>
      <c r="AH251" s="3150"/>
      <c r="AI251" s="117"/>
      <c r="AJ251" s="3151"/>
      <c r="AK251" s="3152"/>
      <c r="AL251" s="3153"/>
      <c r="AM251" s="3154"/>
      <c r="AN251" s="119"/>
      <c r="AP251" s="115" t="s">
        <v>16</v>
      </c>
      <c r="AQ251" s="3141"/>
      <c r="AR251" s="3142"/>
      <c r="AS251" s="3141"/>
      <c r="AT251" s="3143"/>
      <c r="AU251" s="3144"/>
      <c r="AV251" s="3145"/>
      <c r="AW251" s="3146"/>
      <c r="AX251" s="3147"/>
      <c r="AY251" s="3148"/>
      <c r="AZ251" s="3149"/>
      <c r="BA251" s="2109"/>
      <c r="BB251" s="3150"/>
      <c r="BC251" s="117"/>
      <c r="BD251" s="3151"/>
      <c r="BE251" s="3152"/>
      <c r="BF251" s="3153"/>
      <c r="BG251" s="3154"/>
      <c r="BH251" s="119"/>
      <c r="BK251" s="3">
        <v>1</v>
      </c>
    </row>
    <row r="252" spans="2:63" ht="27" customHeight="1">
      <c r="B252" s="115" t="s">
        <v>16</v>
      </c>
      <c r="C252" s="3141"/>
      <c r="D252" s="3142"/>
      <c r="E252" s="3141"/>
      <c r="F252" s="3143"/>
      <c r="G252" s="3144"/>
      <c r="H252" s="3145"/>
      <c r="I252" s="3146"/>
      <c r="J252" s="3147"/>
      <c r="K252" s="3148"/>
      <c r="L252" s="3149"/>
      <c r="M252" s="2109"/>
      <c r="N252" s="3150"/>
      <c r="O252" s="117"/>
      <c r="P252" s="3151"/>
      <c r="Q252" s="3152"/>
      <c r="R252" s="3153"/>
      <c r="S252" s="3154"/>
      <c r="T252" s="119"/>
      <c r="V252" s="115" t="s">
        <v>16</v>
      </c>
      <c r="W252" s="3141"/>
      <c r="X252" s="3142"/>
      <c r="Y252" s="3141"/>
      <c r="Z252" s="3143"/>
      <c r="AA252" s="3144"/>
      <c r="AB252" s="3145"/>
      <c r="AC252" s="3146"/>
      <c r="AD252" s="3147"/>
      <c r="AE252" s="3148"/>
      <c r="AF252" s="3149"/>
      <c r="AG252" s="2109"/>
      <c r="AH252" s="3150"/>
      <c r="AI252" s="117"/>
      <c r="AJ252" s="3151"/>
      <c r="AK252" s="3152"/>
      <c r="AL252" s="3153"/>
      <c r="AM252" s="3154"/>
      <c r="AN252" s="119"/>
      <c r="AP252" s="115" t="s">
        <v>16</v>
      </c>
      <c r="AQ252" s="3141"/>
      <c r="AR252" s="3142"/>
      <c r="AS252" s="3141"/>
      <c r="AT252" s="3143"/>
      <c r="AU252" s="3144"/>
      <c r="AV252" s="3145"/>
      <c r="AW252" s="3146"/>
      <c r="AX252" s="3147"/>
      <c r="AY252" s="3148"/>
      <c r="AZ252" s="3149"/>
      <c r="BA252" s="2109"/>
      <c r="BB252" s="3150"/>
      <c r="BC252" s="117"/>
      <c r="BD252" s="3151"/>
      <c r="BE252" s="3152"/>
      <c r="BF252" s="3153"/>
      <c r="BG252" s="3154"/>
      <c r="BH252" s="119"/>
      <c r="BK252" s="3">
        <v>1</v>
      </c>
    </row>
    <row r="253" spans="2:63" ht="27" customHeight="1">
      <c r="B253" s="115" t="s">
        <v>16</v>
      </c>
      <c r="C253" s="3141"/>
      <c r="D253" s="3142"/>
      <c r="E253" s="3141"/>
      <c r="F253" s="3143"/>
      <c r="G253" s="3144"/>
      <c r="H253" s="3145"/>
      <c r="I253" s="3146"/>
      <c r="J253" s="3147"/>
      <c r="K253" s="3148"/>
      <c r="L253" s="3149"/>
      <c r="M253" s="2109"/>
      <c r="N253" s="3150"/>
      <c r="O253" s="117"/>
      <c r="P253" s="3151"/>
      <c r="Q253" s="3152"/>
      <c r="R253" s="3153"/>
      <c r="S253" s="3154"/>
      <c r="T253" s="119"/>
      <c r="V253" s="115" t="s">
        <v>16</v>
      </c>
      <c r="W253" s="3141"/>
      <c r="X253" s="3142"/>
      <c r="Y253" s="3141"/>
      <c r="Z253" s="3143"/>
      <c r="AA253" s="3144"/>
      <c r="AB253" s="3145"/>
      <c r="AC253" s="3146"/>
      <c r="AD253" s="3147"/>
      <c r="AE253" s="3148"/>
      <c r="AF253" s="3149"/>
      <c r="AG253" s="2109"/>
      <c r="AH253" s="3150"/>
      <c r="AI253" s="117"/>
      <c r="AJ253" s="3151"/>
      <c r="AK253" s="3152"/>
      <c r="AL253" s="3153"/>
      <c r="AM253" s="3154"/>
      <c r="AN253" s="119"/>
      <c r="AP253" s="115" t="s">
        <v>16</v>
      </c>
      <c r="AQ253" s="3141"/>
      <c r="AR253" s="3142"/>
      <c r="AS253" s="3141"/>
      <c r="AT253" s="3143"/>
      <c r="AU253" s="3144"/>
      <c r="AV253" s="3145"/>
      <c r="AW253" s="3146"/>
      <c r="AX253" s="3147"/>
      <c r="AY253" s="3148"/>
      <c r="AZ253" s="3149"/>
      <c r="BA253" s="2109"/>
      <c r="BB253" s="3150"/>
      <c r="BC253" s="117"/>
      <c r="BD253" s="3151"/>
      <c r="BE253" s="3152"/>
      <c r="BF253" s="3153"/>
      <c r="BG253" s="3154"/>
      <c r="BH253" s="119"/>
      <c r="BK253" s="3">
        <v>1</v>
      </c>
    </row>
    <row r="254" spans="2:63" ht="27" customHeight="1">
      <c r="B254" s="115" t="s">
        <v>16</v>
      </c>
      <c r="C254" s="3141"/>
      <c r="D254" s="3142"/>
      <c r="E254" s="3141"/>
      <c r="F254" s="3143"/>
      <c r="G254" s="3144"/>
      <c r="H254" s="3145"/>
      <c r="I254" s="3146"/>
      <c r="J254" s="3147"/>
      <c r="K254" s="3148"/>
      <c r="L254" s="3149"/>
      <c r="M254" s="2109"/>
      <c r="N254" s="3150"/>
      <c r="O254" s="117"/>
      <c r="P254" s="3151"/>
      <c r="Q254" s="3152"/>
      <c r="R254" s="3153"/>
      <c r="S254" s="3154"/>
      <c r="T254" s="119"/>
      <c r="V254" s="115" t="s">
        <v>16</v>
      </c>
      <c r="W254" s="3141"/>
      <c r="X254" s="3142"/>
      <c r="Y254" s="3141"/>
      <c r="Z254" s="3143"/>
      <c r="AA254" s="3144"/>
      <c r="AB254" s="3145"/>
      <c r="AC254" s="3146"/>
      <c r="AD254" s="3147"/>
      <c r="AE254" s="3148"/>
      <c r="AF254" s="3149"/>
      <c r="AG254" s="2109"/>
      <c r="AH254" s="3150"/>
      <c r="AI254" s="117"/>
      <c r="AJ254" s="3151"/>
      <c r="AK254" s="3152"/>
      <c r="AL254" s="3153"/>
      <c r="AM254" s="3154"/>
      <c r="AN254" s="119"/>
      <c r="AP254" s="115" t="s">
        <v>16</v>
      </c>
      <c r="AQ254" s="3141"/>
      <c r="AR254" s="3142"/>
      <c r="AS254" s="3141"/>
      <c r="AT254" s="3143"/>
      <c r="AU254" s="3144"/>
      <c r="AV254" s="3145"/>
      <c r="AW254" s="3146"/>
      <c r="AX254" s="3147"/>
      <c r="AY254" s="3148"/>
      <c r="AZ254" s="3149"/>
      <c r="BA254" s="2109"/>
      <c r="BB254" s="3150"/>
      <c r="BC254" s="117"/>
      <c r="BD254" s="3151"/>
      <c r="BE254" s="3152"/>
      <c r="BF254" s="3153"/>
      <c r="BG254" s="3154"/>
      <c r="BH254" s="119"/>
      <c r="BK254" s="3">
        <v>1</v>
      </c>
    </row>
    <row r="255" spans="2:63" ht="15.75">
      <c r="B255" s="115" t="s">
        <v>16</v>
      </c>
      <c r="C255" s="3141"/>
      <c r="D255" s="3142"/>
      <c r="E255" s="3141"/>
      <c r="F255" s="3143"/>
      <c r="G255" s="3144"/>
      <c r="H255" s="3145"/>
      <c r="I255" s="3146"/>
      <c r="J255" s="3147"/>
      <c r="K255" s="3148"/>
      <c r="L255" s="3149"/>
      <c r="M255" s="2109"/>
      <c r="N255" s="3150"/>
      <c r="O255" s="117"/>
      <c r="P255" s="3151"/>
      <c r="Q255" s="3152"/>
      <c r="R255" s="3153"/>
      <c r="S255" s="3154"/>
      <c r="T255" s="119"/>
      <c r="V255" s="115" t="s">
        <v>16</v>
      </c>
      <c r="W255" s="3141"/>
      <c r="X255" s="3142"/>
      <c r="Y255" s="3141"/>
      <c r="Z255" s="3143"/>
      <c r="AA255" s="3144"/>
      <c r="AB255" s="3145"/>
      <c r="AC255" s="3146"/>
      <c r="AD255" s="3147"/>
      <c r="AE255" s="3148"/>
      <c r="AF255" s="3149"/>
      <c r="AG255" s="2109"/>
      <c r="AH255" s="3150"/>
      <c r="AI255" s="117"/>
      <c r="AJ255" s="3151"/>
      <c r="AK255" s="3152"/>
      <c r="AL255" s="3153"/>
      <c r="AM255" s="3154"/>
      <c r="AN255" s="119"/>
      <c r="AP255" s="115" t="s">
        <v>16</v>
      </c>
      <c r="AQ255" s="3141"/>
      <c r="AR255" s="3142"/>
      <c r="AS255" s="3141"/>
      <c r="AT255" s="3143"/>
      <c r="AU255" s="3144"/>
      <c r="AV255" s="3145"/>
      <c r="AW255" s="3146"/>
      <c r="AX255" s="3147"/>
      <c r="AY255" s="3148"/>
      <c r="AZ255" s="3149"/>
      <c r="BA255" s="2109"/>
      <c r="BB255" s="3150"/>
      <c r="BC255" s="117"/>
      <c r="BD255" s="3151"/>
      <c r="BE255" s="3152"/>
      <c r="BF255" s="3153"/>
      <c r="BG255" s="3154"/>
      <c r="BH255" s="119"/>
      <c r="BK255" s="3">
        <v>1</v>
      </c>
    </row>
    <row r="256" spans="2:63" ht="15.75">
      <c r="B256" s="115" t="s">
        <v>16</v>
      </c>
      <c r="C256" s="3141"/>
      <c r="D256" s="3142"/>
      <c r="E256" s="3141"/>
      <c r="F256" s="3143"/>
      <c r="G256" s="3144"/>
      <c r="H256" s="3145"/>
      <c r="I256" s="3146"/>
      <c r="J256" s="3147"/>
      <c r="K256" s="3148"/>
      <c r="L256" s="3149"/>
      <c r="M256" s="2109"/>
      <c r="N256" s="3150"/>
      <c r="O256" s="117"/>
      <c r="P256" s="3151"/>
      <c r="Q256" s="3152"/>
      <c r="R256" s="3153"/>
      <c r="S256" s="3154"/>
      <c r="T256" s="119"/>
      <c r="V256" s="115" t="s">
        <v>16</v>
      </c>
      <c r="W256" s="3141"/>
      <c r="X256" s="3142"/>
      <c r="Y256" s="3141"/>
      <c r="Z256" s="3143"/>
      <c r="AA256" s="3144"/>
      <c r="AB256" s="3145"/>
      <c r="AC256" s="3146"/>
      <c r="AD256" s="3147"/>
      <c r="AE256" s="3148"/>
      <c r="AF256" s="3149"/>
      <c r="AG256" s="2109"/>
      <c r="AH256" s="3150"/>
      <c r="AI256" s="117"/>
      <c r="AJ256" s="3151"/>
      <c r="AK256" s="3152"/>
      <c r="AL256" s="3153"/>
      <c r="AM256" s="3154"/>
      <c r="AN256" s="119"/>
      <c r="AP256" s="115" t="s">
        <v>16</v>
      </c>
      <c r="AQ256" s="3141"/>
      <c r="AR256" s="3142"/>
      <c r="AS256" s="3141"/>
      <c r="AT256" s="3143"/>
      <c r="AU256" s="3144"/>
      <c r="AV256" s="3145"/>
      <c r="AW256" s="3146"/>
      <c r="AX256" s="3147"/>
      <c r="AY256" s="3148"/>
      <c r="AZ256" s="3149"/>
      <c r="BA256" s="2109"/>
      <c r="BB256" s="3150"/>
      <c r="BC256" s="117"/>
      <c r="BD256" s="3151"/>
      <c r="BE256" s="3152"/>
      <c r="BF256" s="3153"/>
      <c r="BG256" s="3154"/>
      <c r="BH256" s="119"/>
      <c r="BK256" s="3">
        <v>1</v>
      </c>
    </row>
    <row r="257" spans="2:63" ht="15.75">
      <c r="B257" s="115" t="s">
        <v>16</v>
      </c>
      <c r="C257" s="3141"/>
      <c r="D257" s="3142"/>
      <c r="E257" s="3141"/>
      <c r="F257" s="3143"/>
      <c r="G257" s="3144"/>
      <c r="H257" s="3145"/>
      <c r="I257" s="3146"/>
      <c r="J257" s="3147"/>
      <c r="K257" s="3148"/>
      <c r="L257" s="3149"/>
      <c r="M257" s="2109"/>
      <c r="N257" s="3150"/>
      <c r="O257" s="117"/>
      <c r="P257" s="3151"/>
      <c r="Q257" s="3152"/>
      <c r="R257" s="3153"/>
      <c r="S257" s="3154"/>
      <c r="T257" s="119"/>
      <c r="V257" s="115" t="s">
        <v>16</v>
      </c>
      <c r="W257" s="3141"/>
      <c r="X257" s="3142"/>
      <c r="Y257" s="3141"/>
      <c r="Z257" s="3143"/>
      <c r="AA257" s="3144"/>
      <c r="AB257" s="3145"/>
      <c r="AC257" s="3146"/>
      <c r="AD257" s="3147"/>
      <c r="AE257" s="3148"/>
      <c r="AF257" s="3149"/>
      <c r="AG257" s="2109"/>
      <c r="AH257" s="3150"/>
      <c r="AI257" s="117"/>
      <c r="AJ257" s="3151"/>
      <c r="AK257" s="3152"/>
      <c r="AL257" s="3153"/>
      <c r="AM257" s="3154"/>
      <c r="AN257" s="119"/>
      <c r="AP257" s="115" t="s">
        <v>16</v>
      </c>
      <c r="AQ257" s="3141"/>
      <c r="AR257" s="3142"/>
      <c r="AS257" s="3141"/>
      <c r="AT257" s="3143"/>
      <c r="AU257" s="3144"/>
      <c r="AV257" s="3145"/>
      <c r="AW257" s="3146"/>
      <c r="AX257" s="3147"/>
      <c r="AY257" s="3148"/>
      <c r="AZ257" s="3149"/>
      <c r="BA257" s="2109"/>
      <c r="BB257" s="3150"/>
      <c r="BC257" s="117"/>
      <c r="BD257" s="3151"/>
      <c r="BE257" s="3152"/>
      <c r="BF257" s="3153"/>
      <c r="BG257" s="3154"/>
      <c r="BH257" s="119"/>
      <c r="BK257" s="3">
        <v>1</v>
      </c>
    </row>
    <row r="258" spans="2:63" ht="15.75">
      <c r="B258" s="115" t="s">
        <v>16</v>
      </c>
      <c r="C258" s="3141"/>
      <c r="D258" s="3142"/>
      <c r="E258" s="3141"/>
      <c r="F258" s="3143"/>
      <c r="G258" s="3144"/>
      <c r="H258" s="3145"/>
      <c r="I258" s="3146"/>
      <c r="J258" s="3147"/>
      <c r="K258" s="3148"/>
      <c r="L258" s="3149"/>
      <c r="M258" s="2109"/>
      <c r="N258" s="3150"/>
      <c r="O258" s="117"/>
      <c r="P258" s="3151"/>
      <c r="Q258" s="3152"/>
      <c r="R258" s="3153"/>
      <c r="S258" s="3154"/>
      <c r="T258" s="119"/>
      <c r="V258" s="115" t="s">
        <v>16</v>
      </c>
      <c r="W258" s="3141"/>
      <c r="X258" s="3142"/>
      <c r="Y258" s="3141"/>
      <c r="Z258" s="3143"/>
      <c r="AA258" s="3144"/>
      <c r="AB258" s="3145"/>
      <c r="AC258" s="3146"/>
      <c r="AD258" s="3147"/>
      <c r="AE258" s="3148"/>
      <c r="AF258" s="3149"/>
      <c r="AG258" s="2109"/>
      <c r="AH258" s="3150"/>
      <c r="AI258" s="117"/>
      <c r="AJ258" s="3151"/>
      <c r="AK258" s="3152"/>
      <c r="AL258" s="3153"/>
      <c r="AM258" s="3154"/>
      <c r="AN258" s="119"/>
      <c r="AP258" s="115" t="s">
        <v>16</v>
      </c>
      <c r="AQ258" s="3141"/>
      <c r="AR258" s="3142"/>
      <c r="AS258" s="3141"/>
      <c r="AT258" s="3143"/>
      <c r="AU258" s="3144"/>
      <c r="AV258" s="3145"/>
      <c r="AW258" s="3146"/>
      <c r="AX258" s="3147"/>
      <c r="AY258" s="3148"/>
      <c r="AZ258" s="3149"/>
      <c r="BA258" s="2109"/>
      <c r="BB258" s="3150"/>
      <c r="BC258" s="117"/>
      <c r="BD258" s="3151"/>
      <c r="BE258" s="3152"/>
      <c r="BF258" s="3153"/>
      <c r="BG258" s="3154"/>
      <c r="BH258" s="119"/>
      <c r="BK258" s="3">
        <v>1</v>
      </c>
    </row>
    <row r="259" spans="2:63" ht="15.75">
      <c r="B259" s="115" t="s">
        <v>16</v>
      </c>
      <c r="C259" s="3141"/>
      <c r="D259" s="3142"/>
      <c r="E259" s="3141"/>
      <c r="F259" s="3143"/>
      <c r="G259" s="3144"/>
      <c r="H259" s="3145"/>
      <c r="I259" s="3146"/>
      <c r="J259" s="3147"/>
      <c r="K259" s="3148"/>
      <c r="L259" s="3149"/>
      <c r="M259" s="2109"/>
      <c r="N259" s="3150"/>
      <c r="O259" s="117"/>
      <c r="P259" s="3151"/>
      <c r="Q259" s="3152"/>
      <c r="R259" s="3153"/>
      <c r="S259" s="3154"/>
      <c r="T259" s="119"/>
      <c r="V259" s="115" t="s">
        <v>16</v>
      </c>
      <c r="W259" s="3141"/>
      <c r="X259" s="3142"/>
      <c r="Y259" s="3141"/>
      <c r="Z259" s="3143"/>
      <c r="AA259" s="3144"/>
      <c r="AB259" s="3145"/>
      <c r="AC259" s="3146"/>
      <c r="AD259" s="3147"/>
      <c r="AE259" s="3148"/>
      <c r="AF259" s="3149"/>
      <c r="AG259" s="2109"/>
      <c r="AH259" s="3150"/>
      <c r="AI259" s="117"/>
      <c r="AJ259" s="3151"/>
      <c r="AK259" s="3152"/>
      <c r="AL259" s="3153"/>
      <c r="AM259" s="3154"/>
      <c r="AN259" s="119"/>
      <c r="AP259" s="115" t="s">
        <v>16</v>
      </c>
      <c r="AQ259" s="3141"/>
      <c r="AR259" s="3142"/>
      <c r="AS259" s="3141"/>
      <c r="AT259" s="3143"/>
      <c r="AU259" s="3144"/>
      <c r="AV259" s="3145"/>
      <c r="AW259" s="3146"/>
      <c r="AX259" s="3147"/>
      <c r="AY259" s="3148"/>
      <c r="AZ259" s="3149"/>
      <c r="BA259" s="2109"/>
      <c r="BB259" s="3150"/>
      <c r="BC259" s="117"/>
      <c r="BD259" s="3151"/>
      <c r="BE259" s="3152"/>
      <c r="BF259" s="3153"/>
      <c r="BG259" s="3154"/>
      <c r="BH259" s="119"/>
      <c r="BK259" s="3">
        <v>1</v>
      </c>
    </row>
    <row r="260" spans="2:63" ht="15.75">
      <c r="B260" s="115" t="s">
        <v>16</v>
      </c>
      <c r="C260" s="3141"/>
      <c r="D260" s="3142"/>
      <c r="E260" s="3141"/>
      <c r="F260" s="3143"/>
      <c r="G260" s="3144"/>
      <c r="H260" s="3145"/>
      <c r="I260" s="3146"/>
      <c r="J260" s="3147"/>
      <c r="K260" s="3148"/>
      <c r="L260" s="3149"/>
      <c r="M260" s="2109"/>
      <c r="N260" s="3150"/>
      <c r="O260" s="117"/>
      <c r="P260" s="3151"/>
      <c r="Q260" s="3152"/>
      <c r="R260" s="3153"/>
      <c r="S260" s="3154"/>
      <c r="T260" s="119"/>
      <c r="V260" s="115" t="s">
        <v>16</v>
      </c>
      <c r="W260" s="3141"/>
      <c r="X260" s="3142"/>
      <c r="Y260" s="3141"/>
      <c r="Z260" s="3143"/>
      <c r="AA260" s="3144"/>
      <c r="AB260" s="3145"/>
      <c r="AC260" s="3146"/>
      <c r="AD260" s="3147"/>
      <c r="AE260" s="3148"/>
      <c r="AF260" s="3149"/>
      <c r="AG260" s="2109"/>
      <c r="AH260" s="3150"/>
      <c r="AI260" s="117"/>
      <c r="AJ260" s="3151"/>
      <c r="AK260" s="3152"/>
      <c r="AL260" s="3153"/>
      <c r="AM260" s="3154"/>
      <c r="AN260" s="119"/>
      <c r="AP260" s="115" t="s">
        <v>16</v>
      </c>
      <c r="AQ260" s="3141"/>
      <c r="AR260" s="3142"/>
      <c r="AS260" s="3141"/>
      <c r="AT260" s="3143"/>
      <c r="AU260" s="3144"/>
      <c r="AV260" s="3145"/>
      <c r="AW260" s="3146"/>
      <c r="AX260" s="3147"/>
      <c r="AY260" s="3148"/>
      <c r="AZ260" s="3149"/>
      <c r="BA260" s="2109"/>
      <c r="BB260" s="3150"/>
      <c r="BC260" s="117"/>
      <c r="BD260" s="3151"/>
      <c r="BE260" s="3152"/>
      <c r="BF260" s="3153"/>
      <c r="BG260" s="3154"/>
      <c r="BH260" s="119"/>
      <c r="BK260" s="3">
        <v>1</v>
      </c>
    </row>
    <row r="261" spans="2:63" ht="15.75">
      <c r="B261" s="115" t="s">
        <v>16</v>
      </c>
      <c r="C261" s="3141"/>
      <c r="D261" s="3142"/>
      <c r="E261" s="3141"/>
      <c r="F261" s="3143"/>
      <c r="G261" s="3144"/>
      <c r="H261" s="3145"/>
      <c r="I261" s="3146"/>
      <c r="J261" s="3147"/>
      <c r="K261" s="3148"/>
      <c r="L261" s="3149"/>
      <c r="M261" s="2109"/>
      <c r="N261" s="3150"/>
      <c r="O261" s="117"/>
      <c r="P261" s="3151"/>
      <c r="Q261" s="3152"/>
      <c r="R261" s="3153"/>
      <c r="S261" s="3154"/>
      <c r="T261" s="119"/>
      <c r="V261" s="115" t="s">
        <v>16</v>
      </c>
      <c r="W261" s="3141"/>
      <c r="X261" s="3142"/>
      <c r="Y261" s="3141"/>
      <c r="Z261" s="3143"/>
      <c r="AA261" s="3144"/>
      <c r="AB261" s="3145"/>
      <c r="AC261" s="3146"/>
      <c r="AD261" s="3147"/>
      <c r="AE261" s="3148"/>
      <c r="AF261" s="3149"/>
      <c r="AG261" s="2109"/>
      <c r="AH261" s="3150"/>
      <c r="AI261" s="117"/>
      <c r="AJ261" s="3151"/>
      <c r="AK261" s="3152"/>
      <c r="AL261" s="3153"/>
      <c r="AM261" s="3154"/>
      <c r="AN261" s="119"/>
      <c r="AP261" s="115" t="s">
        <v>16</v>
      </c>
      <c r="AQ261" s="3141"/>
      <c r="AR261" s="3142"/>
      <c r="AS261" s="3141"/>
      <c r="AT261" s="3143"/>
      <c r="AU261" s="3144"/>
      <c r="AV261" s="3145"/>
      <c r="AW261" s="3146"/>
      <c r="AX261" s="3147"/>
      <c r="AY261" s="3148"/>
      <c r="AZ261" s="3149"/>
      <c r="BA261" s="2109"/>
      <c r="BB261" s="3150"/>
      <c r="BC261" s="117"/>
      <c r="BD261" s="3151"/>
      <c r="BE261" s="3152"/>
      <c r="BF261" s="3153"/>
      <c r="BG261" s="3154"/>
      <c r="BH261" s="119"/>
      <c r="BK261" s="3">
        <v>1</v>
      </c>
    </row>
    <row r="262" spans="2:63" ht="15.75">
      <c r="B262" s="115" t="s">
        <v>16</v>
      </c>
      <c r="C262" s="3141"/>
      <c r="D262" s="3142"/>
      <c r="E262" s="3141"/>
      <c r="F262" s="3143"/>
      <c r="G262" s="3144"/>
      <c r="H262" s="3145"/>
      <c r="I262" s="3146"/>
      <c r="J262" s="3147"/>
      <c r="K262" s="3148"/>
      <c r="L262" s="3149"/>
      <c r="M262" s="2109"/>
      <c r="N262" s="3150"/>
      <c r="O262" s="117"/>
      <c r="P262" s="3151"/>
      <c r="Q262" s="3152"/>
      <c r="R262" s="3153"/>
      <c r="S262" s="3154"/>
      <c r="T262" s="119"/>
      <c r="V262" s="115" t="s">
        <v>16</v>
      </c>
      <c r="W262" s="3141"/>
      <c r="X262" s="3142"/>
      <c r="Y262" s="3141"/>
      <c r="Z262" s="3143"/>
      <c r="AA262" s="3144"/>
      <c r="AB262" s="3145"/>
      <c r="AC262" s="3146"/>
      <c r="AD262" s="3147"/>
      <c r="AE262" s="3148"/>
      <c r="AF262" s="3149"/>
      <c r="AG262" s="2109"/>
      <c r="AH262" s="3150"/>
      <c r="AI262" s="117"/>
      <c r="AJ262" s="3151"/>
      <c r="AK262" s="3152"/>
      <c r="AL262" s="3153"/>
      <c r="AM262" s="3154"/>
      <c r="AN262" s="119"/>
      <c r="AP262" s="115" t="s">
        <v>16</v>
      </c>
      <c r="AQ262" s="3141"/>
      <c r="AR262" s="3142"/>
      <c r="AS262" s="3141"/>
      <c r="AT262" s="3143"/>
      <c r="AU262" s="3144"/>
      <c r="AV262" s="3145"/>
      <c r="AW262" s="3146"/>
      <c r="AX262" s="3147"/>
      <c r="AY262" s="3148"/>
      <c r="AZ262" s="3149"/>
      <c r="BA262" s="2109"/>
      <c r="BB262" s="3150"/>
      <c r="BC262" s="117"/>
      <c r="BD262" s="3151"/>
      <c r="BE262" s="3152"/>
      <c r="BF262" s="3153"/>
      <c r="BG262" s="3154"/>
      <c r="BH262" s="119"/>
      <c r="BK262" s="3">
        <v>1</v>
      </c>
    </row>
    <row r="263" spans="2:63" ht="15.75">
      <c r="B263" s="115" t="s">
        <v>16</v>
      </c>
      <c r="C263" s="3141"/>
      <c r="D263" s="3142"/>
      <c r="E263" s="3141"/>
      <c r="F263" s="3143"/>
      <c r="G263" s="3144"/>
      <c r="H263" s="3145"/>
      <c r="I263" s="3146"/>
      <c r="J263" s="3147"/>
      <c r="K263" s="3148"/>
      <c r="L263" s="3149"/>
      <c r="M263" s="2109"/>
      <c r="N263" s="3150"/>
      <c r="O263" s="117"/>
      <c r="P263" s="3151"/>
      <c r="Q263" s="3152"/>
      <c r="R263" s="3153"/>
      <c r="S263" s="3154"/>
      <c r="T263" s="119"/>
      <c r="V263" s="115" t="s">
        <v>16</v>
      </c>
      <c r="W263" s="3141"/>
      <c r="X263" s="3142"/>
      <c r="Y263" s="3141"/>
      <c r="Z263" s="3143"/>
      <c r="AA263" s="3144"/>
      <c r="AB263" s="3145"/>
      <c r="AC263" s="3146"/>
      <c r="AD263" s="3147"/>
      <c r="AE263" s="3148"/>
      <c r="AF263" s="3149"/>
      <c r="AG263" s="2109"/>
      <c r="AH263" s="3150"/>
      <c r="AI263" s="117"/>
      <c r="AJ263" s="3151"/>
      <c r="AK263" s="3152"/>
      <c r="AL263" s="3153"/>
      <c r="AM263" s="3154"/>
      <c r="AN263" s="119"/>
      <c r="AP263" s="115" t="s">
        <v>16</v>
      </c>
      <c r="AQ263" s="3141"/>
      <c r="AR263" s="3142"/>
      <c r="AS263" s="3141"/>
      <c r="AT263" s="3143"/>
      <c r="AU263" s="3144"/>
      <c r="AV263" s="3145"/>
      <c r="AW263" s="3146"/>
      <c r="AX263" s="3147"/>
      <c r="AY263" s="3148"/>
      <c r="AZ263" s="3149"/>
      <c r="BA263" s="2109"/>
      <c r="BB263" s="3150"/>
      <c r="BC263" s="117"/>
      <c r="BD263" s="3151"/>
      <c r="BE263" s="3152"/>
      <c r="BF263" s="3153"/>
      <c r="BG263" s="3154"/>
      <c r="BH263" s="119"/>
      <c r="BK263" s="3">
        <v>1</v>
      </c>
    </row>
    <row r="264" spans="2:63" ht="15.75">
      <c r="B264" s="115" t="s">
        <v>16</v>
      </c>
      <c r="C264" s="3141"/>
      <c r="D264" s="3142"/>
      <c r="E264" s="3141"/>
      <c r="F264" s="3143"/>
      <c r="G264" s="3144"/>
      <c r="H264" s="3145"/>
      <c r="I264" s="3146"/>
      <c r="J264" s="3147"/>
      <c r="K264" s="3148"/>
      <c r="L264" s="3149"/>
      <c r="M264" s="2109"/>
      <c r="N264" s="3150"/>
      <c r="O264" s="117"/>
      <c r="P264" s="3151"/>
      <c r="Q264" s="3152"/>
      <c r="R264" s="3153"/>
      <c r="S264" s="3154"/>
      <c r="T264" s="119"/>
      <c r="V264" s="115" t="s">
        <v>16</v>
      </c>
      <c r="W264" s="3141"/>
      <c r="X264" s="3142"/>
      <c r="Y264" s="3141"/>
      <c r="Z264" s="3143"/>
      <c r="AA264" s="3144"/>
      <c r="AB264" s="3145"/>
      <c r="AC264" s="3146"/>
      <c r="AD264" s="3147"/>
      <c r="AE264" s="3148"/>
      <c r="AF264" s="3149"/>
      <c r="AG264" s="2109"/>
      <c r="AH264" s="3150"/>
      <c r="AI264" s="117"/>
      <c r="AJ264" s="3151"/>
      <c r="AK264" s="3152"/>
      <c r="AL264" s="3153"/>
      <c r="AM264" s="3154"/>
      <c r="AN264" s="119"/>
      <c r="AP264" s="115" t="s">
        <v>16</v>
      </c>
      <c r="AQ264" s="3141"/>
      <c r="AR264" s="3142"/>
      <c r="AS264" s="3141"/>
      <c r="AT264" s="3143"/>
      <c r="AU264" s="3144"/>
      <c r="AV264" s="3145"/>
      <c r="AW264" s="3146"/>
      <c r="AX264" s="3147"/>
      <c r="AY264" s="3148"/>
      <c r="AZ264" s="3149"/>
      <c r="BA264" s="2109"/>
      <c r="BB264" s="3150"/>
      <c r="BC264" s="117"/>
      <c r="BD264" s="3151"/>
      <c r="BE264" s="3152"/>
      <c r="BF264" s="3153"/>
      <c r="BG264" s="3154"/>
      <c r="BH264" s="119"/>
      <c r="BK264" s="3">
        <v>1</v>
      </c>
    </row>
    <row r="265" spans="2:63" ht="15.75">
      <c r="B265" s="115" t="s">
        <v>16</v>
      </c>
      <c r="C265" s="3141"/>
      <c r="D265" s="3142"/>
      <c r="E265" s="3141"/>
      <c r="F265" s="3143"/>
      <c r="G265" s="3144"/>
      <c r="H265" s="3145"/>
      <c r="I265" s="3146"/>
      <c r="J265" s="3147"/>
      <c r="K265" s="3148"/>
      <c r="L265" s="3149"/>
      <c r="M265" s="2109"/>
      <c r="N265" s="3150"/>
      <c r="O265" s="117"/>
      <c r="P265" s="3151"/>
      <c r="Q265" s="3152"/>
      <c r="R265" s="3153"/>
      <c r="S265" s="3154"/>
      <c r="T265" s="119"/>
      <c r="V265" s="115" t="s">
        <v>16</v>
      </c>
      <c r="W265" s="3141"/>
      <c r="X265" s="3142"/>
      <c r="Y265" s="3141"/>
      <c r="Z265" s="3143"/>
      <c r="AA265" s="3144"/>
      <c r="AB265" s="3145"/>
      <c r="AC265" s="3146"/>
      <c r="AD265" s="3147"/>
      <c r="AE265" s="3148"/>
      <c r="AF265" s="3149"/>
      <c r="AG265" s="2109"/>
      <c r="AH265" s="3150"/>
      <c r="AI265" s="117"/>
      <c r="AJ265" s="3151"/>
      <c r="AK265" s="3152"/>
      <c r="AL265" s="3153"/>
      <c r="AM265" s="3154"/>
      <c r="AN265" s="119"/>
      <c r="AP265" s="115" t="s">
        <v>16</v>
      </c>
      <c r="AQ265" s="3141"/>
      <c r="AR265" s="3142"/>
      <c r="AS265" s="3141"/>
      <c r="AT265" s="3143"/>
      <c r="AU265" s="3144"/>
      <c r="AV265" s="3145"/>
      <c r="AW265" s="3146"/>
      <c r="AX265" s="3147"/>
      <c r="AY265" s="3148"/>
      <c r="AZ265" s="3149"/>
      <c r="BA265" s="2109"/>
      <c r="BB265" s="3150"/>
      <c r="BC265" s="117"/>
      <c r="BD265" s="3151"/>
      <c r="BE265" s="3152"/>
      <c r="BF265" s="3153"/>
      <c r="BG265" s="3154"/>
      <c r="BH265" s="119"/>
      <c r="BK265" s="3">
        <v>1</v>
      </c>
    </row>
    <row r="266" spans="2:63" ht="15.75">
      <c r="B266" s="115" t="s">
        <v>16</v>
      </c>
      <c r="C266" s="3141"/>
      <c r="D266" s="3142"/>
      <c r="E266" s="3141"/>
      <c r="F266" s="3143"/>
      <c r="G266" s="3144"/>
      <c r="H266" s="3145"/>
      <c r="I266" s="3146"/>
      <c r="J266" s="3147"/>
      <c r="K266" s="3148"/>
      <c r="L266" s="3149"/>
      <c r="M266" s="2109"/>
      <c r="N266" s="3150"/>
      <c r="O266" s="117"/>
      <c r="P266" s="3151"/>
      <c r="Q266" s="3152"/>
      <c r="R266" s="3153"/>
      <c r="S266" s="3154"/>
      <c r="T266" s="119"/>
      <c r="V266" s="115" t="s">
        <v>16</v>
      </c>
      <c r="W266" s="3141"/>
      <c r="X266" s="3142"/>
      <c r="Y266" s="3141"/>
      <c r="Z266" s="3143"/>
      <c r="AA266" s="3144"/>
      <c r="AB266" s="3145"/>
      <c r="AC266" s="3146"/>
      <c r="AD266" s="3147"/>
      <c r="AE266" s="3148"/>
      <c r="AF266" s="3149"/>
      <c r="AG266" s="2109"/>
      <c r="AH266" s="3150"/>
      <c r="AI266" s="117"/>
      <c r="AJ266" s="3151"/>
      <c r="AK266" s="3152"/>
      <c r="AL266" s="3153"/>
      <c r="AM266" s="3154"/>
      <c r="AN266" s="119"/>
      <c r="AP266" s="115" t="s">
        <v>16</v>
      </c>
      <c r="AQ266" s="3141"/>
      <c r="AR266" s="3142"/>
      <c r="AS266" s="3141"/>
      <c r="AT266" s="3143"/>
      <c r="AU266" s="3144"/>
      <c r="AV266" s="3145"/>
      <c r="AW266" s="3146"/>
      <c r="AX266" s="3147"/>
      <c r="AY266" s="3148"/>
      <c r="AZ266" s="3149"/>
      <c r="BA266" s="2109"/>
      <c r="BB266" s="3150"/>
      <c r="BC266" s="117"/>
      <c r="BD266" s="3151"/>
      <c r="BE266" s="3152"/>
      <c r="BF266" s="3153"/>
      <c r="BG266" s="3154"/>
      <c r="BH266" s="119"/>
      <c r="BK266" s="3">
        <v>1</v>
      </c>
    </row>
    <row r="267" spans="2:63" ht="15.75">
      <c r="B267" s="115" t="s">
        <v>16</v>
      </c>
      <c r="C267" s="3141"/>
      <c r="D267" s="3142"/>
      <c r="E267" s="3141"/>
      <c r="F267" s="3143"/>
      <c r="G267" s="3144"/>
      <c r="H267" s="3145"/>
      <c r="I267" s="3146"/>
      <c r="J267" s="3147"/>
      <c r="K267" s="3148"/>
      <c r="L267" s="3149"/>
      <c r="M267" s="2109"/>
      <c r="N267" s="3150"/>
      <c r="O267" s="117"/>
      <c r="P267" s="3151"/>
      <c r="Q267" s="3152"/>
      <c r="R267" s="3153"/>
      <c r="S267" s="3154"/>
      <c r="T267" s="119"/>
      <c r="V267" s="115" t="s">
        <v>16</v>
      </c>
      <c r="W267" s="3141"/>
      <c r="X267" s="3142"/>
      <c r="Y267" s="3141"/>
      <c r="Z267" s="3143"/>
      <c r="AA267" s="3144"/>
      <c r="AB267" s="3145"/>
      <c r="AC267" s="3146"/>
      <c r="AD267" s="3147"/>
      <c r="AE267" s="3148"/>
      <c r="AF267" s="3149"/>
      <c r="AG267" s="2109"/>
      <c r="AH267" s="3150"/>
      <c r="AI267" s="117"/>
      <c r="AJ267" s="3151"/>
      <c r="AK267" s="3152"/>
      <c r="AL267" s="3153"/>
      <c r="AM267" s="3154"/>
      <c r="AN267" s="119"/>
      <c r="AP267" s="115" t="s">
        <v>16</v>
      </c>
      <c r="AQ267" s="3141"/>
      <c r="AR267" s="3142"/>
      <c r="AS267" s="3141"/>
      <c r="AT267" s="3143"/>
      <c r="AU267" s="3144"/>
      <c r="AV267" s="3145"/>
      <c r="AW267" s="3146"/>
      <c r="AX267" s="3147"/>
      <c r="AY267" s="3148"/>
      <c r="AZ267" s="3149"/>
      <c r="BA267" s="2109"/>
      <c r="BB267" s="3150"/>
      <c r="BC267" s="117"/>
      <c r="BD267" s="3151"/>
      <c r="BE267" s="3152"/>
      <c r="BF267" s="3153"/>
      <c r="BG267" s="3154"/>
      <c r="BH267" s="119"/>
      <c r="BK267" s="3">
        <v>1</v>
      </c>
    </row>
    <row r="268" spans="2:63" ht="15.75">
      <c r="B268" s="115" t="s">
        <v>16</v>
      </c>
      <c r="C268" s="3141"/>
      <c r="D268" s="3142"/>
      <c r="E268" s="3141"/>
      <c r="F268" s="3143"/>
      <c r="G268" s="3144"/>
      <c r="H268" s="3145"/>
      <c r="I268" s="3146"/>
      <c r="J268" s="3147"/>
      <c r="K268" s="3148"/>
      <c r="L268" s="3149"/>
      <c r="M268" s="2109"/>
      <c r="N268" s="3150"/>
      <c r="O268" s="117"/>
      <c r="P268" s="3151"/>
      <c r="Q268" s="3152"/>
      <c r="R268" s="3153"/>
      <c r="S268" s="3154"/>
      <c r="T268" s="119"/>
      <c r="V268" s="115" t="s">
        <v>16</v>
      </c>
      <c r="W268" s="3141"/>
      <c r="X268" s="3142"/>
      <c r="Y268" s="3141"/>
      <c r="Z268" s="3143"/>
      <c r="AA268" s="3144"/>
      <c r="AB268" s="3145"/>
      <c r="AC268" s="3146"/>
      <c r="AD268" s="3147"/>
      <c r="AE268" s="3148"/>
      <c r="AF268" s="3149"/>
      <c r="AG268" s="2109"/>
      <c r="AH268" s="3150"/>
      <c r="AI268" s="117"/>
      <c r="AJ268" s="3151"/>
      <c r="AK268" s="3152"/>
      <c r="AL268" s="3153"/>
      <c r="AM268" s="3154"/>
      <c r="AN268" s="119"/>
      <c r="AP268" s="115" t="s">
        <v>16</v>
      </c>
      <c r="AQ268" s="3141"/>
      <c r="AR268" s="3142"/>
      <c r="AS268" s="3141"/>
      <c r="AT268" s="3143"/>
      <c r="AU268" s="3144"/>
      <c r="AV268" s="3145"/>
      <c r="AW268" s="3146"/>
      <c r="AX268" s="3147"/>
      <c r="AY268" s="3148"/>
      <c r="AZ268" s="3149"/>
      <c r="BA268" s="2109"/>
      <c r="BB268" s="3150"/>
      <c r="BC268" s="117"/>
      <c r="BD268" s="3151"/>
      <c r="BE268" s="3152"/>
      <c r="BF268" s="3153"/>
      <c r="BG268" s="3154"/>
      <c r="BH268" s="119"/>
      <c r="BK268" s="3">
        <v>1</v>
      </c>
    </row>
    <row r="269" spans="2:63" ht="15.75">
      <c r="B269" s="115" t="s">
        <v>16</v>
      </c>
      <c r="C269" s="3141"/>
      <c r="D269" s="3142"/>
      <c r="E269" s="3141"/>
      <c r="F269" s="3143"/>
      <c r="G269" s="3144"/>
      <c r="H269" s="3145"/>
      <c r="I269" s="3146"/>
      <c r="J269" s="3147"/>
      <c r="K269" s="3148"/>
      <c r="L269" s="3149"/>
      <c r="M269" s="2109"/>
      <c r="N269" s="3150"/>
      <c r="O269" s="117"/>
      <c r="P269" s="3151"/>
      <c r="Q269" s="3152"/>
      <c r="R269" s="3153"/>
      <c r="S269" s="3154"/>
      <c r="T269" s="119"/>
      <c r="V269" s="115" t="s">
        <v>16</v>
      </c>
      <c r="W269" s="3141"/>
      <c r="X269" s="3142"/>
      <c r="Y269" s="3141"/>
      <c r="Z269" s="3143"/>
      <c r="AA269" s="3144"/>
      <c r="AB269" s="3145"/>
      <c r="AC269" s="3146"/>
      <c r="AD269" s="3147"/>
      <c r="AE269" s="3148"/>
      <c r="AF269" s="3149"/>
      <c r="AG269" s="2109"/>
      <c r="AH269" s="3150"/>
      <c r="AI269" s="117"/>
      <c r="AJ269" s="3151"/>
      <c r="AK269" s="3152"/>
      <c r="AL269" s="3153"/>
      <c r="AM269" s="3154"/>
      <c r="AN269" s="119"/>
      <c r="AP269" s="115" t="s">
        <v>16</v>
      </c>
      <c r="AQ269" s="3141"/>
      <c r="AR269" s="3142"/>
      <c r="AS269" s="3141"/>
      <c r="AT269" s="3143"/>
      <c r="AU269" s="3144"/>
      <c r="AV269" s="3145"/>
      <c r="AW269" s="3146"/>
      <c r="AX269" s="3147"/>
      <c r="AY269" s="3148"/>
      <c r="AZ269" s="3149"/>
      <c r="BA269" s="2109"/>
      <c r="BB269" s="3150"/>
      <c r="BC269" s="117"/>
      <c r="BD269" s="3151"/>
      <c r="BE269" s="3152"/>
      <c r="BF269" s="3153"/>
      <c r="BG269" s="3154"/>
      <c r="BH269" s="119"/>
      <c r="BK269" s="3">
        <v>1</v>
      </c>
    </row>
    <row r="270" spans="2:63" ht="15.75">
      <c r="B270" s="115" t="s">
        <v>16</v>
      </c>
      <c r="C270" s="3141"/>
      <c r="D270" s="3142"/>
      <c r="E270" s="3141"/>
      <c r="F270" s="3143"/>
      <c r="G270" s="3144"/>
      <c r="H270" s="3145"/>
      <c r="I270" s="3146"/>
      <c r="J270" s="3147"/>
      <c r="K270" s="3148"/>
      <c r="L270" s="3149"/>
      <c r="M270" s="2109"/>
      <c r="N270" s="3150"/>
      <c r="O270" s="117"/>
      <c r="P270" s="3151"/>
      <c r="Q270" s="3152"/>
      <c r="R270" s="3153"/>
      <c r="S270" s="3154"/>
      <c r="T270" s="119"/>
      <c r="V270" s="115" t="s">
        <v>16</v>
      </c>
      <c r="W270" s="3141"/>
      <c r="X270" s="3142"/>
      <c r="Y270" s="3141"/>
      <c r="Z270" s="3143"/>
      <c r="AA270" s="3144"/>
      <c r="AB270" s="3145"/>
      <c r="AC270" s="3146"/>
      <c r="AD270" s="3147"/>
      <c r="AE270" s="3148"/>
      <c r="AF270" s="3149"/>
      <c r="AG270" s="2109"/>
      <c r="AH270" s="3150"/>
      <c r="AI270" s="117"/>
      <c r="AJ270" s="3151"/>
      <c r="AK270" s="3152"/>
      <c r="AL270" s="3153"/>
      <c r="AM270" s="3154"/>
      <c r="AN270" s="119"/>
      <c r="AP270" s="115" t="s">
        <v>16</v>
      </c>
      <c r="AQ270" s="3141"/>
      <c r="AR270" s="3142"/>
      <c r="AS270" s="3141"/>
      <c r="AT270" s="3143"/>
      <c r="AU270" s="3144"/>
      <c r="AV270" s="3145"/>
      <c r="AW270" s="3146"/>
      <c r="AX270" s="3147"/>
      <c r="AY270" s="3148"/>
      <c r="AZ270" s="3149"/>
      <c r="BA270" s="2109"/>
      <c r="BB270" s="3150"/>
      <c r="BC270" s="117"/>
      <c r="BD270" s="3151"/>
      <c r="BE270" s="3152"/>
      <c r="BF270" s="3153"/>
      <c r="BG270" s="3154"/>
      <c r="BH270" s="119"/>
      <c r="BK270" s="3">
        <v>1</v>
      </c>
    </row>
    <row r="271" spans="2:63" ht="15.75">
      <c r="B271" s="115" t="s">
        <v>16</v>
      </c>
      <c r="C271" s="3141"/>
      <c r="D271" s="3142"/>
      <c r="E271" s="3141"/>
      <c r="F271" s="3143"/>
      <c r="G271" s="3144"/>
      <c r="H271" s="3145"/>
      <c r="I271" s="3146"/>
      <c r="J271" s="3147"/>
      <c r="K271" s="3148"/>
      <c r="L271" s="3149"/>
      <c r="M271" s="2109"/>
      <c r="N271" s="3150"/>
      <c r="O271" s="117"/>
      <c r="P271" s="3151"/>
      <c r="Q271" s="3152"/>
      <c r="R271" s="3153"/>
      <c r="S271" s="3154"/>
      <c r="T271" s="119"/>
      <c r="V271" s="115" t="s">
        <v>16</v>
      </c>
      <c r="W271" s="3141"/>
      <c r="X271" s="3142"/>
      <c r="Y271" s="3141"/>
      <c r="Z271" s="3143"/>
      <c r="AA271" s="3144"/>
      <c r="AB271" s="3145"/>
      <c r="AC271" s="3146"/>
      <c r="AD271" s="3147"/>
      <c r="AE271" s="3148"/>
      <c r="AF271" s="3149"/>
      <c r="AG271" s="2109"/>
      <c r="AH271" s="3150"/>
      <c r="AI271" s="117"/>
      <c r="AJ271" s="3151"/>
      <c r="AK271" s="3152"/>
      <c r="AL271" s="3153"/>
      <c r="AM271" s="3154"/>
      <c r="AN271" s="119"/>
      <c r="AP271" s="115" t="s">
        <v>16</v>
      </c>
      <c r="AQ271" s="3141"/>
      <c r="AR271" s="3142"/>
      <c r="AS271" s="3141"/>
      <c r="AT271" s="3143"/>
      <c r="AU271" s="3144"/>
      <c r="AV271" s="3145"/>
      <c r="AW271" s="3146"/>
      <c r="AX271" s="3147"/>
      <c r="AY271" s="3148"/>
      <c r="AZ271" s="3149"/>
      <c r="BA271" s="2109"/>
      <c r="BB271" s="3150"/>
      <c r="BC271" s="117"/>
      <c r="BD271" s="3151"/>
      <c r="BE271" s="3152"/>
      <c r="BF271" s="3153"/>
      <c r="BG271" s="3154"/>
      <c r="BH271" s="119"/>
      <c r="BK271" s="3">
        <v>1</v>
      </c>
    </row>
    <row r="272" spans="2:63" ht="15.75">
      <c r="B272" s="115" t="s">
        <v>16</v>
      </c>
      <c r="C272" s="3141"/>
      <c r="D272" s="3142"/>
      <c r="E272" s="3141"/>
      <c r="F272" s="3143"/>
      <c r="G272" s="3144"/>
      <c r="H272" s="3145"/>
      <c r="I272" s="3146"/>
      <c r="J272" s="3147"/>
      <c r="K272" s="3148"/>
      <c r="L272" s="3149"/>
      <c r="M272" s="2109"/>
      <c r="N272" s="3150"/>
      <c r="O272" s="117"/>
      <c r="P272" s="3151"/>
      <c r="Q272" s="3152"/>
      <c r="R272" s="3153"/>
      <c r="S272" s="3154"/>
      <c r="T272" s="119"/>
      <c r="V272" s="115" t="s">
        <v>16</v>
      </c>
      <c r="W272" s="3141"/>
      <c r="X272" s="3142"/>
      <c r="Y272" s="3141"/>
      <c r="Z272" s="3143"/>
      <c r="AA272" s="3144"/>
      <c r="AB272" s="3145"/>
      <c r="AC272" s="3146"/>
      <c r="AD272" s="3147"/>
      <c r="AE272" s="3148"/>
      <c r="AF272" s="3149"/>
      <c r="AG272" s="2109"/>
      <c r="AH272" s="3150"/>
      <c r="AI272" s="117"/>
      <c r="AJ272" s="3151"/>
      <c r="AK272" s="3152"/>
      <c r="AL272" s="3153"/>
      <c r="AM272" s="3154"/>
      <c r="AN272" s="119"/>
      <c r="AP272" s="115" t="s">
        <v>16</v>
      </c>
      <c r="AQ272" s="3141"/>
      <c r="AR272" s="3142"/>
      <c r="AS272" s="3141"/>
      <c r="AT272" s="3143"/>
      <c r="AU272" s="3144"/>
      <c r="AV272" s="3145"/>
      <c r="AW272" s="3146"/>
      <c r="AX272" s="3147"/>
      <c r="AY272" s="3148"/>
      <c r="AZ272" s="3149"/>
      <c r="BA272" s="2109"/>
      <c r="BB272" s="3150"/>
      <c r="BC272" s="117"/>
      <c r="BD272" s="3151"/>
      <c r="BE272" s="3152"/>
      <c r="BF272" s="3153"/>
      <c r="BG272" s="3154"/>
      <c r="BH272" s="119"/>
      <c r="BK272" s="3">
        <v>1</v>
      </c>
    </row>
    <row r="273" spans="2:63" ht="15.75">
      <c r="B273" s="115" t="s">
        <v>16</v>
      </c>
      <c r="C273" s="3141"/>
      <c r="D273" s="3142"/>
      <c r="E273" s="3141"/>
      <c r="F273" s="3143"/>
      <c r="G273" s="3144"/>
      <c r="H273" s="3145"/>
      <c r="I273" s="3146"/>
      <c r="J273" s="3147"/>
      <c r="K273" s="3148"/>
      <c r="L273" s="3149"/>
      <c r="M273" s="2109"/>
      <c r="N273" s="3150"/>
      <c r="O273" s="117"/>
      <c r="P273" s="3151"/>
      <c r="Q273" s="3152"/>
      <c r="R273" s="3153"/>
      <c r="S273" s="3154"/>
      <c r="T273" s="119"/>
      <c r="V273" s="115" t="s">
        <v>16</v>
      </c>
      <c r="W273" s="3141"/>
      <c r="X273" s="3142"/>
      <c r="Y273" s="3141"/>
      <c r="Z273" s="3143"/>
      <c r="AA273" s="3144"/>
      <c r="AB273" s="3145"/>
      <c r="AC273" s="3146"/>
      <c r="AD273" s="3147"/>
      <c r="AE273" s="3148"/>
      <c r="AF273" s="3149"/>
      <c r="AG273" s="2109"/>
      <c r="AH273" s="3150"/>
      <c r="AI273" s="117"/>
      <c r="AJ273" s="3151"/>
      <c r="AK273" s="3152"/>
      <c r="AL273" s="3153"/>
      <c r="AM273" s="3154"/>
      <c r="AN273" s="119"/>
      <c r="AP273" s="115" t="s">
        <v>16</v>
      </c>
      <c r="AQ273" s="3141"/>
      <c r="AR273" s="3142"/>
      <c r="AS273" s="3141"/>
      <c r="AT273" s="3143"/>
      <c r="AU273" s="3144"/>
      <c r="AV273" s="3145"/>
      <c r="AW273" s="3146"/>
      <c r="AX273" s="3147"/>
      <c r="AY273" s="3148"/>
      <c r="AZ273" s="3149"/>
      <c r="BA273" s="2109"/>
      <c r="BB273" s="3150"/>
      <c r="BC273" s="117"/>
      <c r="BD273" s="3151"/>
      <c r="BE273" s="3152"/>
      <c r="BF273" s="3153"/>
      <c r="BG273" s="3154"/>
      <c r="BH273" s="119"/>
      <c r="BK273" s="3">
        <v>1</v>
      </c>
    </row>
    <row r="274" spans="2:63" ht="15.75">
      <c r="B274" s="115" t="s">
        <v>16</v>
      </c>
      <c r="C274" s="3141"/>
      <c r="D274" s="3142"/>
      <c r="E274" s="3141"/>
      <c r="F274" s="3143"/>
      <c r="G274" s="3144"/>
      <c r="H274" s="3145"/>
      <c r="I274" s="3146"/>
      <c r="J274" s="3147"/>
      <c r="K274" s="3148"/>
      <c r="L274" s="3149"/>
      <c r="M274" s="2109"/>
      <c r="N274" s="3150"/>
      <c r="O274" s="117"/>
      <c r="P274" s="3151"/>
      <c r="Q274" s="3152"/>
      <c r="R274" s="3153"/>
      <c r="S274" s="3154"/>
      <c r="T274" s="119"/>
      <c r="V274" s="115" t="s">
        <v>16</v>
      </c>
      <c r="W274" s="3141"/>
      <c r="X274" s="3142"/>
      <c r="Y274" s="3141"/>
      <c r="Z274" s="3143"/>
      <c r="AA274" s="3144"/>
      <c r="AB274" s="3145"/>
      <c r="AC274" s="3146"/>
      <c r="AD274" s="3147"/>
      <c r="AE274" s="3148"/>
      <c r="AF274" s="3149"/>
      <c r="AG274" s="2109"/>
      <c r="AH274" s="3150"/>
      <c r="AI274" s="117"/>
      <c r="AJ274" s="3151"/>
      <c r="AK274" s="3152"/>
      <c r="AL274" s="3153"/>
      <c r="AM274" s="3154"/>
      <c r="AN274" s="119"/>
      <c r="AP274" s="115" t="s">
        <v>16</v>
      </c>
      <c r="AQ274" s="3141"/>
      <c r="AR274" s="3142"/>
      <c r="AS274" s="3141"/>
      <c r="AT274" s="3143"/>
      <c r="AU274" s="3144"/>
      <c r="AV274" s="3145"/>
      <c r="AW274" s="3146"/>
      <c r="AX274" s="3147"/>
      <c r="AY274" s="3148"/>
      <c r="AZ274" s="3149"/>
      <c r="BA274" s="2109"/>
      <c r="BB274" s="3150"/>
      <c r="BC274" s="117"/>
      <c r="BD274" s="3151"/>
      <c r="BE274" s="3152"/>
      <c r="BF274" s="3153"/>
      <c r="BG274" s="3154"/>
      <c r="BH274" s="119"/>
      <c r="BK274" s="3">
        <v>1</v>
      </c>
    </row>
    <row r="275" spans="2:63" ht="15.75">
      <c r="B275" s="115" t="s">
        <v>16</v>
      </c>
      <c r="C275" s="3141"/>
      <c r="D275" s="3142"/>
      <c r="E275" s="3141"/>
      <c r="F275" s="3143"/>
      <c r="G275" s="3144"/>
      <c r="H275" s="3145"/>
      <c r="I275" s="3146"/>
      <c r="J275" s="3147"/>
      <c r="K275" s="3148"/>
      <c r="L275" s="3149"/>
      <c r="M275" s="2109"/>
      <c r="N275" s="3150"/>
      <c r="O275" s="117"/>
      <c r="P275" s="3151"/>
      <c r="Q275" s="3152"/>
      <c r="R275" s="3153"/>
      <c r="S275" s="3154"/>
      <c r="T275" s="119"/>
      <c r="V275" s="115" t="s">
        <v>16</v>
      </c>
      <c r="W275" s="3141"/>
      <c r="X275" s="3142"/>
      <c r="Y275" s="3141"/>
      <c r="Z275" s="3143"/>
      <c r="AA275" s="3144"/>
      <c r="AB275" s="3145"/>
      <c r="AC275" s="3146"/>
      <c r="AD275" s="3147"/>
      <c r="AE275" s="3148"/>
      <c r="AF275" s="3149"/>
      <c r="AG275" s="2109"/>
      <c r="AH275" s="3150"/>
      <c r="AI275" s="117"/>
      <c r="AJ275" s="3151"/>
      <c r="AK275" s="3152"/>
      <c r="AL275" s="3153"/>
      <c r="AM275" s="3154"/>
      <c r="AN275" s="119"/>
      <c r="AP275" s="115" t="s">
        <v>16</v>
      </c>
      <c r="AQ275" s="3141"/>
      <c r="AR275" s="3142"/>
      <c r="AS275" s="3141"/>
      <c r="AT275" s="3143"/>
      <c r="AU275" s="3144"/>
      <c r="AV275" s="3145"/>
      <c r="AW275" s="3146"/>
      <c r="AX275" s="3147"/>
      <c r="AY275" s="3148"/>
      <c r="AZ275" s="3149"/>
      <c r="BA275" s="2109"/>
      <c r="BB275" s="3150"/>
      <c r="BC275" s="117"/>
      <c r="BD275" s="3151"/>
      <c r="BE275" s="3152"/>
      <c r="BF275" s="3153"/>
      <c r="BG275" s="3154"/>
      <c r="BH275" s="119"/>
      <c r="BK275" s="3">
        <v>1</v>
      </c>
    </row>
    <row r="276" spans="2:63" ht="15.75">
      <c r="B276" s="115" t="s">
        <v>16</v>
      </c>
      <c r="C276" s="3141"/>
      <c r="D276" s="3142"/>
      <c r="E276" s="3141"/>
      <c r="F276" s="3143"/>
      <c r="G276" s="3144"/>
      <c r="H276" s="3145"/>
      <c r="I276" s="3146"/>
      <c r="J276" s="3147"/>
      <c r="K276" s="3148"/>
      <c r="L276" s="3149"/>
      <c r="M276" s="2109"/>
      <c r="N276" s="3150"/>
      <c r="O276" s="117"/>
      <c r="P276" s="3151"/>
      <c r="Q276" s="3152"/>
      <c r="R276" s="3153"/>
      <c r="S276" s="3154"/>
      <c r="T276" s="119"/>
      <c r="V276" s="115" t="s">
        <v>16</v>
      </c>
      <c r="W276" s="3141"/>
      <c r="X276" s="3142"/>
      <c r="Y276" s="3141"/>
      <c r="Z276" s="3143"/>
      <c r="AA276" s="3144"/>
      <c r="AB276" s="3145"/>
      <c r="AC276" s="3146"/>
      <c r="AD276" s="3147"/>
      <c r="AE276" s="3148"/>
      <c r="AF276" s="3149"/>
      <c r="AG276" s="2109"/>
      <c r="AH276" s="3150"/>
      <c r="AI276" s="117"/>
      <c r="AJ276" s="3151"/>
      <c r="AK276" s="3152"/>
      <c r="AL276" s="3153"/>
      <c r="AM276" s="3154"/>
      <c r="AN276" s="119"/>
      <c r="AP276" s="115" t="s">
        <v>16</v>
      </c>
      <c r="AQ276" s="3141"/>
      <c r="AR276" s="3142"/>
      <c r="AS276" s="3141"/>
      <c r="AT276" s="3143"/>
      <c r="AU276" s="3144"/>
      <c r="AV276" s="3145"/>
      <c r="AW276" s="3146"/>
      <c r="AX276" s="3147"/>
      <c r="AY276" s="3148"/>
      <c r="AZ276" s="3149"/>
      <c r="BA276" s="2109"/>
      <c r="BB276" s="3150"/>
      <c r="BC276" s="117"/>
      <c r="BD276" s="3151"/>
      <c r="BE276" s="3152"/>
      <c r="BF276" s="3153"/>
      <c r="BG276" s="3154"/>
      <c r="BH276" s="119"/>
      <c r="BK276" s="3">
        <v>1</v>
      </c>
    </row>
    <row r="277" spans="2:63" ht="15.75">
      <c r="B277" s="115" t="s">
        <v>16</v>
      </c>
      <c r="C277" s="3141"/>
      <c r="D277" s="3142"/>
      <c r="E277" s="3141"/>
      <c r="F277" s="3143"/>
      <c r="G277" s="3144"/>
      <c r="H277" s="3145"/>
      <c r="I277" s="3146"/>
      <c r="J277" s="3147"/>
      <c r="K277" s="3148"/>
      <c r="L277" s="3149"/>
      <c r="M277" s="2109"/>
      <c r="N277" s="3150"/>
      <c r="O277" s="117"/>
      <c r="P277" s="3151"/>
      <c r="Q277" s="3152"/>
      <c r="R277" s="3153"/>
      <c r="S277" s="3154"/>
      <c r="T277" s="119"/>
      <c r="V277" s="115" t="s">
        <v>16</v>
      </c>
      <c r="W277" s="3141"/>
      <c r="X277" s="3142"/>
      <c r="Y277" s="3141"/>
      <c r="Z277" s="3143"/>
      <c r="AA277" s="3144"/>
      <c r="AB277" s="3145"/>
      <c r="AC277" s="3146"/>
      <c r="AD277" s="3147"/>
      <c r="AE277" s="3148"/>
      <c r="AF277" s="3149"/>
      <c r="AG277" s="2109"/>
      <c r="AH277" s="3150"/>
      <c r="AI277" s="117"/>
      <c r="AJ277" s="3151"/>
      <c r="AK277" s="3152"/>
      <c r="AL277" s="3153"/>
      <c r="AM277" s="3154"/>
      <c r="AN277" s="119"/>
      <c r="AP277" s="115" t="s">
        <v>16</v>
      </c>
      <c r="AQ277" s="3141"/>
      <c r="AR277" s="3142"/>
      <c r="AS277" s="3141"/>
      <c r="AT277" s="3143"/>
      <c r="AU277" s="3144"/>
      <c r="AV277" s="3145"/>
      <c r="AW277" s="3146"/>
      <c r="AX277" s="3147"/>
      <c r="AY277" s="3148"/>
      <c r="AZ277" s="3149"/>
      <c r="BA277" s="2109"/>
      <c r="BB277" s="3150"/>
      <c r="BC277" s="117"/>
      <c r="BD277" s="3151"/>
      <c r="BE277" s="3152"/>
      <c r="BF277" s="3153"/>
      <c r="BG277" s="3154"/>
      <c r="BH277" s="119"/>
      <c r="BK277" s="3">
        <v>1</v>
      </c>
    </row>
    <row r="278" spans="2:63" ht="15.75">
      <c r="B278" s="115" t="s">
        <v>16</v>
      </c>
      <c r="C278" s="3141"/>
      <c r="D278" s="3142"/>
      <c r="E278" s="3141"/>
      <c r="F278" s="3143"/>
      <c r="G278" s="3144"/>
      <c r="H278" s="3145"/>
      <c r="I278" s="3146"/>
      <c r="J278" s="3147"/>
      <c r="K278" s="3148"/>
      <c r="L278" s="3149"/>
      <c r="M278" s="2109"/>
      <c r="N278" s="3150"/>
      <c r="O278" s="117"/>
      <c r="P278" s="3151"/>
      <c r="Q278" s="3152"/>
      <c r="R278" s="3153"/>
      <c r="S278" s="3154"/>
      <c r="T278" s="119"/>
      <c r="V278" s="115" t="s">
        <v>16</v>
      </c>
      <c r="W278" s="3141"/>
      <c r="X278" s="3142"/>
      <c r="Y278" s="3141"/>
      <c r="Z278" s="3143"/>
      <c r="AA278" s="3144"/>
      <c r="AB278" s="3145"/>
      <c r="AC278" s="3146"/>
      <c r="AD278" s="3147"/>
      <c r="AE278" s="3148"/>
      <c r="AF278" s="3149"/>
      <c r="AG278" s="2109"/>
      <c r="AH278" s="3150"/>
      <c r="AI278" s="117"/>
      <c r="AJ278" s="3151"/>
      <c r="AK278" s="3152"/>
      <c r="AL278" s="3153"/>
      <c r="AM278" s="3154"/>
      <c r="AN278" s="119"/>
      <c r="AP278" s="115" t="s">
        <v>16</v>
      </c>
      <c r="AQ278" s="3141"/>
      <c r="AR278" s="3142"/>
      <c r="AS278" s="3141"/>
      <c r="AT278" s="3143"/>
      <c r="AU278" s="3144"/>
      <c r="AV278" s="3145"/>
      <c r="AW278" s="3146"/>
      <c r="AX278" s="3147"/>
      <c r="AY278" s="3148"/>
      <c r="AZ278" s="3149"/>
      <c r="BA278" s="2109"/>
      <c r="BB278" s="3150"/>
      <c r="BC278" s="117"/>
      <c r="BD278" s="3151"/>
      <c r="BE278" s="3152"/>
      <c r="BF278" s="3153"/>
      <c r="BG278" s="3154"/>
      <c r="BH278" s="119"/>
      <c r="BK278" s="3">
        <v>1</v>
      </c>
    </row>
    <row r="279" spans="2:63" ht="15.75">
      <c r="B279" s="115" t="s">
        <v>16</v>
      </c>
      <c r="C279" s="3141"/>
      <c r="D279" s="3142"/>
      <c r="E279" s="3141"/>
      <c r="F279" s="3143"/>
      <c r="G279" s="3144"/>
      <c r="H279" s="3145"/>
      <c r="I279" s="3146"/>
      <c r="J279" s="3147"/>
      <c r="K279" s="3148"/>
      <c r="L279" s="3149"/>
      <c r="M279" s="2109"/>
      <c r="N279" s="3150"/>
      <c r="O279" s="117"/>
      <c r="P279" s="3151"/>
      <c r="Q279" s="3152"/>
      <c r="R279" s="3153"/>
      <c r="S279" s="3154"/>
      <c r="T279" s="119"/>
      <c r="V279" s="115" t="s">
        <v>16</v>
      </c>
      <c r="W279" s="3141"/>
      <c r="X279" s="3142"/>
      <c r="Y279" s="3141"/>
      <c r="Z279" s="3143"/>
      <c r="AA279" s="3144"/>
      <c r="AB279" s="3145"/>
      <c r="AC279" s="3146"/>
      <c r="AD279" s="3147"/>
      <c r="AE279" s="3148"/>
      <c r="AF279" s="3149"/>
      <c r="AG279" s="2109"/>
      <c r="AH279" s="3150"/>
      <c r="AI279" s="117"/>
      <c r="AJ279" s="3151"/>
      <c r="AK279" s="3152"/>
      <c r="AL279" s="3153"/>
      <c r="AM279" s="3154"/>
      <c r="AN279" s="119"/>
      <c r="AP279" s="115" t="s">
        <v>16</v>
      </c>
      <c r="AQ279" s="3141"/>
      <c r="AR279" s="3142"/>
      <c r="AS279" s="3141"/>
      <c r="AT279" s="3143"/>
      <c r="AU279" s="3144"/>
      <c r="AV279" s="3145"/>
      <c r="AW279" s="3146"/>
      <c r="AX279" s="3147"/>
      <c r="AY279" s="3148"/>
      <c r="AZ279" s="3149"/>
      <c r="BA279" s="2109"/>
      <c r="BB279" s="3150"/>
      <c r="BC279" s="117"/>
      <c r="BD279" s="3151"/>
      <c r="BE279" s="3152"/>
      <c r="BF279" s="3153"/>
      <c r="BG279" s="3154"/>
      <c r="BH279" s="119"/>
      <c r="BK279" s="3">
        <v>1</v>
      </c>
    </row>
    <row r="280" spans="2:63" ht="15.75">
      <c r="B280" s="115" t="s">
        <v>16</v>
      </c>
      <c r="C280" s="3141"/>
      <c r="D280" s="3142"/>
      <c r="E280" s="3141"/>
      <c r="F280" s="3143"/>
      <c r="G280" s="3144"/>
      <c r="H280" s="3145"/>
      <c r="I280" s="3146"/>
      <c r="J280" s="3147"/>
      <c r="K280" s="3148"/>
      <c r="L280" s="3149"/>
      <c r="M280" s="2109"/>
      <c r="N280" s="3150"/>
      <c r="O280" s="117"/>
      <c r="P280" s="3151"/>
      <c r="Q280" s="3152"/>
      <c r="R280" s="3153"/>
      <c r="S280" s="3154"/>
      <c r="T280" s="119"/>
      <c r="V280" s="115" t="s">
        <v>16</v>
      </c>
      <c r="W280" s="3141"/>
      <c r="X280" s="3142"/>
      <c r="Y280" s="3141"/>
      <c r="Z280" s="3143"/>
      <c r="AA280" s="3144"/>
      <c r="AB280" s="3145"/>
      <c r="AC280" s="3146"/>
      <c r="AD280" s="3147"/>
      <c r="AE280" s="3148"/>
      <c r="AF280" s="3149"/>
      <c r="AG280" s="2109"/>
      <c r="AH280" s="3150"/>
      <c r="AI280" s="117"/>
      <c r="AJ280" s="3151"/>
      <c r="AK280" s="3152"/>
      <c r="AL280" s="3153"/>
      <c r="AM280" s="3154"/>
      <c r="AN280" s="119"/>
      <c r="AP280" s="115" t="s">
        <v>16</v>
      </c>
      <c r="AQ280" s="3141"/>
      <c r="AR280" s="3142"/>
      <c r="AS280" s="3141"/>
      <c r="AT280" s="3143"/>
      <c r="AU280" s="3144"/>
      <c r="AV280" s="3145"/>
      <c r="AW280" s="3146"/>
      <c r="AX280" s="3147"/>
      <c r="AY280" s="3148"/>
      <c r="AZ280" s="3149"/>
      <c r="BA280" s="2109"/>
      <c r="BB280" s="3150"/>
      <c r="BC280" s="117"/>
      <c r="BD280" s="3151"/>
      <c r="BE280" s="3152"/>
      <c r="BF280" s="3153"/>
      <c r="BG280" s="3154"/>
      <c r="BH280" s="119"/>
      <c r="BK280" s="3">
        <v>1</v>
      </c>
    </row>
    <row r="281" spans="2:63" ht="15.75">
      <c r="B281" s="115" t="s">
        <v>16</v>
      </c>
      <c r="C281" s="3141"/>
      <c r="D281" s="3142"/>
      <c r="E281" s="3141"/>
      <c r="F281" s="3143"/>
      <c r="G281" s="3144"/>
      <c r="H281" s="3145"/>
      <c r="I281" s="3146"/>
      <c r="J281" s="3147"/>
      <c r="K281" s="3148"/>
      <c r="L281" s="3149"/>
      <c r="M281" s="2109"/>
      <c r="N281" s="3150"/>
      <c r="O281" s="117"/>
      <c r="P281" s="3151"/>
      <c r="Q281" s="3152"/>
      <c r="R281" s="3153"/>
      <c r="S281" s="3154"/>
      <c r="T281" s="119"/>
      <c r="V281" s="115" t="s">
        <v>16</v>
      </c>
      <c r="W281" s="3141"/>
      <c r="X281" s="3142"/>
      <c r="Y281" s="3141"/>
      <c r="Z281" s="3143"/>
      <c r="AA281" s="3144"/>
      <c r="AB281" s="3145"/>
      <c r="AC281" s="3146"/>
      <c r="AD281" s="3147"/>
      <c r="AE281" s="3148"/>
      <c r="AF281" s="3149"/>
      <c r="AG281" s="2109"/>
      <c r="AH281" s="3150"/>
      <c r="AI281" s="117"/>
      <c r="AJ281" s="3151"/>
      <c r="AK281" s="3152"/>
      <c r="AL281" s="3153"/>
      <c r="AM281" s="3154"/>
      <c r="AN281" s="119"/>
      <c r="AP281" s="115" t="s">
        <v>16</v>
      </c>
      <c r="AQ281" s="3141"/>
      <c r="AR281" s="3142"/>
      <c r="AS281" s="3141"/>
      <c r="AT281" s="3143"/>
      <c r="AU281" s="3144"/>
      <c r="AV281" s="3145"/>
      <c r="AW281" s="3146"/>
      <c r="AX281" s="3147"/>
      <c r="AY281" s="3148"/>
      <c r="AZ281" s="3149"/>
      <c r="BA281" s="2109"/>
      <c r="BB281" s="3150"/>
      <c r="BC281" s="117"/>
      <c r="BD281" s="3151"/>
      <c r="BE281" s="3152"/>
      <c r="BF281" s="3153"/>
      <c r="BG281" s="3154"/>
      <c r="BH281" s="119"/>
      <c r="BK281" s="3">
        <v>1</v>
      </c>
    </row>
    <row r="282" spans="2:63" ht="15.75">
      <c r="B282" s="115" t="s">
        <v>16</v>
      </c>
      <c r="C282" s="3141"/>
      <c r="D282" s="3142"/>
      <c r="E282" s="3141"/>
      <c r="F282" s="3143"/>
      <c r="G282" s="3144"/>
      <c r="H282" s="3145"/>
      <c r="I282" s="3146"/>
      <c r="J282" s="3147"/>
      <c r="K282" s="3148"/>
      <c r="L282" s="3149"/>
      <c r="M282" s="2109"/>
      <c r="N282" s="3150"/>
      <c r="O282" s="117"/>
      <c r="P282" s="3151"/>
      <c r="Q282" s="3152"/>
      <c r="R282" s="3153"/>
      <c r="S282" s="3154"/>
      <c r="T282" s="119"/>
      <c r="V282" s="115" t="s">
        <v>16</v>
      </c>
      <c r="W282" s="3141"/>
      <c r="X282" s="3142"/>
      <c r="Y282" s="3141"/>
      <c r="Z282" s="3143"/>
      <c r="AA282" s="3144"/>
      <c r="AB282" s="3145"/>
      <c r="AC282" s="3146"/>
      <c r="AD282" s="3147"/>
      <c r="AE282" s="3148"/>
      <c r="AF282" s="3149"/>
      <c r="AG282" s="2109"/>
      <c r="AH282" s="3150"/>
      <c r="AI282" s="117"/>
      <c r="AJ282" s="3151"/>
      <c r="AK282" s="3152"/>
      <c r="AL282" s="3153"/>
      <c r="AM282" s="3154"/>
      <c r="AN282" s="119"/>
      <c r="AP282" s="115" t="s">
        <v>16</v>
      </c>
      <c r="AQ282" s="3141"/>
      <c r="AR282" s="3142"/>
      <c r="AS282" s="3141"/>
      <c r="AT282" s="3143"/>
      <c r="AU282" s="3144"/>
      <c r="AV282" s="3145"/>
      <c r="AW282" s="3146"/>
      <c r="AX282" s="3147"/>
      <c r="AY282" s="3148"/>
      <c r="AZ282" s="3149"/>
      <c r="BA282" s="2109"/>
      <c r="BB282" s="3150"/>
      <c r="BC282" s="117"/>
      <c r="BD282" s="3151"/>
      <c r="BE282" s="3152"/>
      <c r="BF282" s="3153"/>
      <c r="BG282" s="3154"/>
      <c r="BH282" s="119"/>
      <c r="BK282" s="3">
        <v>1</v>
      </c>
    </row>
    <row r="283" spans="2:63" ht="15.75">
      <c r="B283" s="115" t="s">
        <v>16</v>
      </c>
      <c r="C283" s="3141"/>
      <c r="D283" s="3142"/>
      <c r="E283" s="3141"/>
      <c r="F283" s="3143"/>
      <c r="G283" s="3144"/>
      <c r="H283" s="3145"/>
      <c r="I283" s="3146"/>
      <c r="J283" s="3147"/>
      <c r="K283" s="3148"/>
      <c r="L283" s="3149"/>
      <c r="M283" s="2109"/>
      <c r="N283" s="3150"/>
      <c r="O283" s="117"/>
      <c r="P283" s="3151"/>
      <c r="Q283" s="3152"/>
      <c r="R283" s="3153"/>
      <c r="S283" s="3154"/>
      <c r="T283" s="119"/>
      <c r="V283" s="115" t="s">
        <v>16</v>
      </c>
      <c r="W283" s="3141"/>
      <c r="X283" s="3142"/>
      <c r="Y283" s="3141"/>
      <c r="Z283" s="3143"/>
      <c r="AA283" s="3144"/>
      <c r="AB283" s="3145"/>
      <c r="AC283" s="3146"/>
      <c r="AD283" s="3147"/>
      <c r="AE283" s="3148"/>
      <c r="AF283" s="3149"/>
      <c r="AG283" s="2109"/>
      <c r="AH283" s="3150"/>
      <c r="AI283" s="117"/>
      <c r="AJ283" s="3151"/>
      <c r="AK283" s="3152"/>
      <c r="AL283" s="3153"/>
      <c r="AM283" s="3154"/>
      <c r="AN283" s="119"/>
      <c r="AP283" s="115" t="s">
        <v>16</v>
      </c>
      <c r="AQ283" s="3141"/>
      <c r="AR283" s="3142"/>
      <c r="AS283" s="3141"/>
      <c r="AT283" s="3143"/>
      <c r="AU283" s="3144"/>
      <c r="AV283" s="3145"/>
      <c r="AW283" s="3146"/>
      <c r="AX283" s="3147"/>
      <c r="AY283" s="3148"/>
      <c r="AZ283" s="3149"/>
      <c r="BA283" s="2109"/>
      <c r="BB283" s="3150"/>
      <c r="BC283" s="117"/>
      <c r="BD283" s="3151"/>
      <c r="BE283" s="3152"/>
      <c r="BF283" s="3153"/>
      <c r="BG283" s="3154"/>
      <c r="BH283" s="119"/>
      <c r="BK283" s="3">
        <v>1</v>
      </c>
    </row>
    <row r="284" spans="2:63" ht="15.75">
      <c r="B284" s="115" t="s">
        <v>16</v>
      </c>
      <c r="C284" s="3141"/>
      <c r="D284" s="3142"/>
      <c r="E284" s="3141"/>
      <c r="F284" s="3143"/>
      <c r="G284" s="3144"/>
      <c r="H284" s="3145"/>
      <c r="I284" s="3146"/>
      <c r="J284" s="3147"/>
      <c r="K284" s="3148"/>
      <c r="L284" s="3149"/>
      <c r="M284" s="2109"/>
      <c r="N284" s="3150"/>
      <c r="O284" s="117"/>
      <c r="P284" s="3151"/>
      <c r="Q284" s="3152"/>
      <c r="R284" s="3153"/>
      <c r="S284" s="3154"/>
      <c r="T284" s="119"/>
      <c r="V284" s="115" t="s">
        <v>16</v>
      </c>
      <c r="W284" s="3141"/>
      <c r="X284" s="3142"/>
      <c r="Y284" s="3141"/>
      <c r="Z284" s="3143"/>
      <c r="AA284" s="3144"/>
      <c r="AB284" s="3145"/>
      <c r="AC284" s="3146"/>
      <c r="AD284" s="3147"/>
      <c r="AE284" s="3148"/>
      <c r="AF284" s="3149"/>
      <c r="AG284" s="2109"/>
      <c r="AH284" s="3150"/>
      <c r="AI284" s="117"/>
      <c r="AJ284" s="3151"/>
      <c r="AK284" s="3152"/>
      <c r="AL284" s="3153"/>
      <c r="AM284" s="3154"/>
      <c r="AN284" s="119"/>
      <c r="AP284" s="115" t="s">
        <v>16</v>
      </c>
      <c r="AQ284" s="3141"/>
      <c r="AR284" s="3142"/>
      <c r="AS284" s="3141"/>
      <c r="AT284" s="3143"/>
      <c r="AU284" s="3144"/>
      <c r="AV284" s="3145"/>
      <c r="AW284" s="3146"/>
      <c r="AX284" s="3147"/>
      <c r="AY284" s="3148"/>
      <c r="AZ284" s="3149"/>
      <c r="BA284" s="2109"/>
      <c r="BB284" s="3150"/>
      <c r="BC284" s="117"/>
      <c r="BD284" s="3151"/>
      <c r="BE284" s="3152"/>
      <c r="BF284" s="3153"/>
      <c r="BG284" s="3154"/>
      <c r="BH284" s="119"/>
      <c r="BK284" s="3">
        <v>1</v>
      </c>
    </row>
    <row r="285" spans="2:63" ht="15.75">
      <c r="B285" s="115" t="s">
        <v>16</v>
      </c>
      <c r="C285" s="3141"/>
      <c r="D285" s="3142"/>
      <c r="E285" s="3141"/>
      <c r="F285" s="3143"/>
      <c r="G285" s="3144"/>
      <c r="H285" s="3145"/>
      <c r="I285" s="3146"/>
      <c r="J285" s="3147"/>
      <c r="K285" s="3148"/>
      <c r="L285" s="3149"/>
      <c r="M285" s="2109"/>
      <c r="N285" s="3150"/>
      <c r="O285" s="117"/>
      <c r="P285" s="3151"/>
      <c r="Q285" s="3152"/>
      <c r="R285" s="3153"/>
      <c r="S285" s="3154"/>
      <c r="T285" s="119"/>
      <c r="V285" s="115" t="s">
        <v>16</v>
      </c>
      <c r="W285" s="3141"/>
      <c r="X285" s="3142"/>
      <c r="Y285" s="3141"/>
      <c r="Z285" s="3143"/>
      <c r="AA285" s="3144"/>
      <c r="AB285" s="3145"/>
      <c r="AC285" s="3146"/>
      <c r="AD285" s="3147"/>
      <c r="AE285" s="3148"/>
      <c r="AF285" s="3149"/>
      <c r="AG285" s="2109"/>
      <c r="AH285" s="3150"/>
      <c r="AI285" s="117"/>
      <c r="AJ285" s="3151"/>
      <c r="AK285" s="3152"/>
      <c r="AL285" s="3153"/>
      <c r="AM285" s="3154"/>
      <c r="AN285" s="119"/>
      <c r="AP285" s="115" t="s">
        <v>16</v>
      </c>
      <c r="AQ285" s="3141"/>
      <c r="AR285" s="3142"/>
      <c r="AS285" s="3141"/>
      <c r="AT285" s="3143"/>
      <c r="AU285" s="3144"/>
      <c r="AV285" s="3145"/>
      <c r="AW285" s="3146"/>
      <c r="AX285" s="3147"/>
      <c r="AY285" s="3148"/>
      <c r="AZ285" s="3149"/>
      <c r="BA285" s="2109"/>
      <c r="BB285" s="3150"/>
      <c r="BC285" s="117"/>
      <c r="BD285" s="3151"/>
      <c r="BE285" s="3152"/>
      <c r="BF285" s="3153"/>
      <c r="BG285" s="3154"/>
      <c r="BH285" s="119"/>
      <c r="BK285" s="3">
        <v>1</v>
      </c>
    </row>
    <row r="286" spans="2:63" ht="15.75">
      <c r="B286" s="115" t="s">
        <v>16</v>
      </c>
      <c r="C286" s="3141"/>
      <c r="D286" s="3142"/>
      <c r="E286" s="3141"/>
      <c r="F286" s="3143"/>
      <c r="G286" s="3144"/>
      <c r="H286" s="3145"/>
      <c r="I286" s="3146"/>
      <c r="J286" s="3147"/>
      <c r="K286" s="3148"/>
      <c r="L286" s="3149"/>
      <c r="M286" s="2109"/>
      <c r="N286" s="3150"/>
      <c r="O286" s="117"/>
      <c r="P286" s="3151"/>
      <c r="Q286" s="3152"/>
      <c r="R286" s="3153"/>
      <c r="S286" s="3154"/>
      <c r="T286" s="119"/>
      <c r="V286" s="115" t="s">
        <v>16</v>
      </c>
      <c r="W286" s="3141"/>
      <c r="X286" s="3142"/>
      <c r="Y286" s="3141"/>
      <c r="Z286" s="3143"/>
      <c r="AA286" s="3144"/>
      <c r="AB286" s="3145"/>
      <c r="AC286" s="3146"/>
      <c r="AD286" s="3147"/>
      <c r="AE286" s="3148"/>
      <c r="AF286" s="3149"/>
      <c r="AG286" s="2109"/>
      <c r="AH286" s="3150"/>
      <c r="AI286" s="117"/>
      <c r="AJ286" s="3151"/>
      <c r="AK286" s="3152"/>
      <c r="AL286" s="3153"/>
      <c r="AM286" s="3154"/>
      <c r="AN286" s="119"/>
      <c r="AP286" s="115" t="s">
        <v>16</v>
      </c>
      <c r="AQ286" s="3141"/>
      <c r="AR286" s="3142"/>
      <c r="AS286" s="3141"/>
      <c r="AT286" s="3143"/>
      <c r="AU286" s="3144"/>
      <c r="AV286" s="3145"/>
      <c r="AW286" s="3146"/>
      <c r="AX286" s="3147"/>
      <c r="AY286" s="3148"/>
      <c r="AZ286" s="3149"/>
      <c r="BA286" s="2109"/>
      <c r="BB286" s="3150"/>
      <c r="BC286" s="117"/>
      <c r="BD286" s="3151"/>
      <c r="BE286" s="3152"/>
      <c r="BF286" s="3153"/>
      <c r="BG286" s="3154"/>
      <c r="BH286" s="119"/>
      <c r="BK286" s="3">
        <v>1</v>
      </c>
    </row>
    <row r="287" spans="2:63" ht="15.75">
      <c r="B287" s="115" t="s">
        <v>16</v>
      </c>
      <c r="C287" s="3141"/>
      <c r="D287" s="3142"/>
      <c r="E287" s="3141"/>
      <c r="F287" s="3143"/>
      <c r="G287" s="3144"/>
      <c r="H287" s="3145"/>
      <c r="I287" s="3146"/>
      <c r="J287" s="3147"/>
      <c r="K287" s="3148"/>
      <c r="L287" s="3149"/>
      <c r="M287" s="2109"/>
      <c r="N287" s="3150"/>
      <c r="O287" s="117"/>
      <c r="P287" s="3151"/>
      <c r="Q287" s="3152"/>
      <c r="R287" s="3153"/>
      <c r="S287" s="3154"/>
      <c r="T287" s="119"/>
      <c r="V287" s="115" t="s">
        <v>16</v>
      </c>
      <c r="W287" s="3141"/>
      <c r="X287" s="3142"/>
      <c r="Y287" s="3141"/>
      <c r="Z287" s="3143"/>
      <c r="AA287" s="3144"/>
      <c r="AB287" s="3145"/>
      <c r="AC287" s="3146"/>
      <c r="AD287" s="3147"/>
      <c r="AE287" s="3148"/>
      <c r="AF287" s="3149"/>
      <c r="AG287" s="2109"/>
      <c r="AH287" s="3150"/>
      <c r="AI287" s="117"/>
      <c r="AJ287" s="3151"/>
      <c r="AK287" s="3152"/>
      <c r="AL287" s="3153"/>
      <c r="AM287" s="3154"/>
      <c r="AN287" s="119"/>
      <c r="AP287" s="115" t="s">
        <v>16</v>
      </c>
      <c r="AQ287" s="3141"/>
      <c r="AR287" s="3142"/>
      <c r="AS287" s="3141"/>
      <c r="AT287" s="3143"/>
      <c r="AU287" s="3144"/>
      <c r="AV287" s="3145"/>
      <c r="AW287" s="3146"/>
      <c r="AX287" s="3147"/>
      <c r="AY287" s="3148"/>
      <c r="AZ287" s="3149"/>
      <c r="BA287" s="2109"/>
      <c r="BB287" s="3150"/>
      <c r="BC287" s="117"/>
      <c r="BD287" s="3151"/>
      <c r="BE287" s="3152"/>
      <c r="BF287" s="3153"/>
      <c r="BG287" s="3154"/>
      <c r="BH287" s="119"/>
      <c r="BK287" s="3">
        <v>1</v>
      </c>
    </row>
    <row r="288" spans="2:63" ht="15.75">
      <c r="B288" s="115" t="s">
        <v>16</v>
      </c>
      <c r="C288" s="3141"/>
      <c r="D288" s="3142"/>
      <c r="E288" s="3141"/>
      <c r="F288" s="3143"/>
      <c r="G288" s="3144"/>
      <c r="H288" s="3145"/>
      <c r="I288" s="3146"/>
      <c r="J288" s="3147"/>
      <c r="K288" s="3148"/>
      <c r="L288" s="3149"/>
      <c r="M288" s="2109"/>
      <c r="N288" s="3150"/>
      <c r="O288" s="117"/>
      <c r="P288" s="3151"/>
      <c r="Q288" s="3152"/>
      <c r="R288" s="3153"/>
      <c r="S288" s="3154"/>
      <c r="T288" s="119"/>
      <c r="V288" s="115" t="s">
        <v>16</v>
      </c>
      <c r="W288" s="3141"/>
      <c r="X288" s="3142"/>
      <c r="Y288" s="3141"/>
      <c r="Z288" s="3143"/>
      <c r="AA288" s="3144"/>
      <c r="AB288" s="3145"/>
      <c r="AC288" s="3146"/>
      <c r="AD288" s="3147"/>
      <c r="AE288" s="3148"/>
      <c r="AF288" s="3149"/>
      <c r="AG288" s="2109"/>
      <c r="AH288" s="3150"/>
      <c r="AI288" s="117"/>
      <c r="AJ288" s="3151"/>
      <c r="AK288" s="3152"/>
      <c r="AL288" s="3153"/>
      <c r="AM288" s="3154"/>
      <c r="AN288" s="119"/>
      <c r="AP288" s="115" t="s">
        <v>16</v>
      </c>
      <c r="AQ288" s="3141"/>
      <c r="AR288" s="3142"/>
      <c r="AS288" s="3141"/>
      <c r="AT288" s="3143"/>
      <c r="AU288" s="3144"/>
      <c r="AV288" s="3145"/>
      <c r="AW288" s="3146"/>
      <c r="AX288" s="3147"/>
      <c r="AY288" s="3148"/>
      <c r="AZ288" s="3149"/>
      <c r="BA288" s="2109"/>
      <c r="BB288" s="3150"/>
      <c r="BC288" s="117"/>
      <c r="BD288" s="3151"/>
      <c r="BE288" s="3152"/>
      <c r="BF288" s="3153"/>
      <c r="BG288" s="3154"/>
      <c r="BH288" s="119"/>
      <c r="BK288" s="3">
        <v>1</v>
      </c>
    </row>
    <row r="289" spans="2:63" ht="15.75">
      <c r="B289" s="115" t="s">
        <v>16</v>
      </c>
      <c r="C289" s="3141"/>
      <c r="D289" s="3142"/>
      <c r="E289" s="3141"/>
      <c r="F289" s="3143"/>
      <c r="G289" s="3144"/>
      <c r="H289" s="3145"/>
      <c r="I289" s="3146"/>
      <c r="J289" s="3147"/>
      <c r="K289" s="3148"/>
      <c r="L289" s="3149"/>
      <c r="M289" s="2109"/>
      <c r="N289" s="3150"/>
      <c r="O289" s="117"/>
      <c r="P289" s="3151"/>
      <c r="Q289" s="3152"/>
      <c r="R289" s="3153"/>
      <c r="S289" s="3154"/>
      <c r="T289" s="119"/>
      <c r="V289" s="115" t="s">
        <v>16</v>
      </c>
      <c r="W289" s="3141"/>
      <c r="X289" s="3142"/>
      <c r="Y289" s="3141"/>
      <c r="Z289" s="3143"/>
      <c r="AA289" s="3144"/>
      <c r="AB289" s="3145"/>
      <c r="AC289" s="3146"/>
      <c r="AD289" s="3147"/>
      <c r="AE289" s="3148"/>
      <c r="AF289" s="3149"/>
      <c r="AG289" s="2109"/>
      <c r="AH289" s="3150"/>
      <c r="AI289" s="117"/>
      <c r="AJ289" s="3151"/>
      <c r="AK289" s="3152"/>
      <c r="AL289" s="3153"/>
      <c r="AM289" s="3154"/>
      <c r="AN289" s="119"/>
      <c r="AP289" s="115" t="s">
        <v>16</v>
      </c>
      <c r="AQ289" s="3141"/>
      <c r="AR289" s="3142"/>
      <c r="AS289" s="3141"/>
      <c r="AT289" s="3143"/>
      <c r="AU289" s="3144"/>
      <c r="AV289" s="3145"/>
      <c r="AW289" s="3146"/>
      <c r="AX289" s="3147"/>
      <c r="AY289" s="3148"/>
      <c r="AZ289" s="3149"/>
      <c r="BA289" s="2109"/>
      <c r="BB289" s="3150"/>
      <c r="BC289" s="117"/>
      <c r="BD289" s="3151"/>
      <c r="BE289" s="3152"/>
      <c r="BF289" s="3153"/>
      <c r="BG289" s="3154"/>
      <c r="BH289" s="119"/>
      <c r="BK289" s="3">
        <v>1</v>
      </c>
    </row>
    <row r="290" spans="2:63" ht="15.75">
      <c r="B290" s="115" t="s">
        <v>16</v>
      </c>
      <c r="C290" s="3141"/>
      <c r="D290" s="3142"/>
      <c r="E290" s="3141"/>
      <c r="F290" s="3143"/>
      <c r="G290" s="3144"/>
      <c r="H290" s="3145"/>
      <c r="I290" s="3146"/>
      <c r="J290" s="3147"/>
      <c r="K290" s="3148"/>
      <c r="L290" s="3149"/>
      <c r="M290" s="2109"/>
      <c r="N290" s="3150"/>
      <c r="O290" s="117"/>
      <c r="P290" s="3151"/>
      <c r="Q290" s="3152"/>
      <c r="R290" s="3153"/>
      <c r="S290" s="3154"/>
      <c r="T290" s="119"/>
      <c r="V290" s="115" t="s">
        <v>16</v>
      </c>
      <c r="W290" s="3141"/>
      <c r="X290" s="3142"/>
      <c r="Y290" s="3141"/>
      <c r="Z290" s="3143"/>
      <c r="AA290" s="3144"/>
      <c r="AB290" s="3145"/>
      <c r="AC290" s="3146"/>
      <c r="AD290" s="3147"/>
      <c r="AE290" s="3148"/>
      <c r="AF290" s="3149"/>
      <c r="AG290" s="2109"/>
      <c r="AH290" s="3150"/>
      <c r="AI290" s="117"/>
      <c r="AJ290" s="3151"/>
      <c r="AK290" s="3152"/>
      <c r="AL290" s="3153"/>
      <c r="AM290" s="3154"/>
      <c r="AN290" s="119"/>
      <c r="AP290" s="115" t="s">
        <v>16</v>
      </c>
      <c r="AQ290" s="3141"/>
      <c r="AR290" s="3142"/>
      <c r="AS290" s="3141"/>
      <c r="AT290" s="3143"/>
      <c r="AU290" s="3144"/>
      <c r="AV290" s="3145"/>
      <c r="AW290" s="3146"/>
      <c r="AX290" s="3147"/>
      <c r="AY290" s="3148"/>
      <c r="AZ290" s="3149"/>
      <c r="BA290" s="2109"/>
      <c r="BB290" s="3150"/>
      <c r="BC290" s="117"/>
      <c r="BD290" s="3151"/>
      <c r="BE290" s="3152"/>
      <c r="BF290" s="3153"/>
      <c r="BG290" s="3154"/>
      <c r="BH290" s="119"/>
      <c r="BK290" s="3">
        <v>1</v>
      </c>
    </row>
    <row r="291" spans="2:63" ht="15.75">
      <c r="B291" s="115" t="s">
        <v>16</v>
      </c>
      <c r="C291" s="3141"/>
      <c r="D291" s="3142"/>
      <c r="E291" s="3141"/>
      <c r="F291" s="3143"/>
      <c r="G291" s="3144"/>
      <c r="H291" s="3145"/>
      <c r="I291" s="3146"/>
      <c r="J291" s="3147"/>
      <c r="K291" s="3148"/>
      <c r="L291" s="3149"/>
      <c r="M291" s="2109"/>
      <c r="N291" s="3150"/>
      <c r="O291" s="117"/>
      <c r="P291" s="3151"/>
      <c r="Q291" s="3152"/>
      <c r="R291" s="3153"/>
      <c r="S291" s="3154"/>
      <c r="T291" s="119"/>
      <c r="V291" s="115" t="s">
        <v>16</v>
      </c>
      <c r="W291" s="3141"/>
      <c r="X291" s="3142"/>
      <c r="Y291" s="3141"/>
      <c r="Z291" s="3143"/>
      <c r="AA291" s="3144"/>
      <c r="AB291" s="3145"/>
      <c r="AC291" s="3146"/>
      <c r="AD291" s="3147"/>
      <c r="AE291" s="3148"/>
      <c r="AF291" s="3149"/>
      <c r="AG291" s="2109"/>
      <c r="AH291" s="3150"/>
      <c r="AI291" s="117"/>
      <c r="AJ291" s="3151"/>
      <c r="AK291" s="3152"/>
      <c r="AL291" s="3153"/>
      <c r="AM291" s="3154"/>
      <c r="AN291" s="119"/>
      <c r="AP291" s="115" t="s">
        <v>16</v>
      </c>
      <c r="AQ291" s="3141"/>
      <c r="AR291" s="3142"/>
      <c r="AS291" s="3141"/>
      <c r="AT291" s="3143"/>
      <c r="AU291" s="3144"/>
      <c r="AV291" s="3145"/>
      <c r="AW291" s="3146"/>
      <c r="AX291" s="3147"/>
      <c r="AY291" s="3148"/>
      <c r="AZ291" s="3149"/>
      <c r="BA291" s="2109"/>
      <c r="BB291" s="3150"/>
      <c r="BC291" s="117"/>
      <c r="BD291" s="3151"/>
      <c r="BE291" s="3152"/>
      <c r="BF291" s="3153"/>
      <c r="BG291" s="3154"/>
      <c r="BH291" s="119"/>
      <c r="BK291" s="3">
        <v>1</v>
      </c>
    </row>
    <row r="292" spans="2:63" ht="15.75">
      <c r="B292" s="115" t="s">
        <v>16</v>
      </c>
      <c r="C292" s="3141"/>
      <c r="D292" s="3142"/>
      <c r="E292" s="3141"/>
      <c r="F292" s="3143"/>
      <c r="G292" s="3144"/>
      <c r="H292" s="3145"/>
      <c r="I292" s="3146"/>
      <c r="J292" s="3147"/>
      <c r="K292" s="3148"/>
      <c r="L292" s="3149"/>
      <c r="M292" s="2109"/>
      <c r="N292" s="3150"/>
      <c r="O292" s="117"/>
      <c r="P292" s="3151"/>
      <c r="Q292" s="3152"/>
      <c r="R292" s="3153"/>
      <c r="S292" s="3154"/>
      <c r="T292" s="119"/>
      <c r="V292" s="115" t="s">
        <v>16</v>
      </c>
      <c r="W292" s="3141"/>
      <c r="X292" s="3142"/>
      <c r="Y292" s="3141"/>
      <c r="Z292" s="3143"/>
      <c r="AA292" s="3144"/>
      <c r="AB292" s="3145"/>
      <c r="AC292" s="3146"/>
      <c r="AD292" s="3147"/>
      <c r="AE292" s="3148"/>
      <c r="AF292" s="3149"/>
      <c r="AG292" s="2109"/>
      <c r="AH292" s="3150"/>
      <c r="AI292" s="117"/>
      <c r="AJ292" s="3151"/>
      <c r="AK292" s="3152"/>
      <c r="AL292" s="3153"/>
      <c r="AM292" s="3154"/>
      <c r="AN292" s="119"/>
      <c r="AP292" s="115" t="s">
        <v>16</v>
      </c>
      <c r="AQ292" s="3141"/>
      <c r="AR292" s="3142"/>
      <c r="AS292" s="3141"/>
      <c r="AT292" s="3143"/>
      <c r="AU292" s="3144"/>
      <c r="AV292" s="3145"/>
      <c r="AW292" s="3146"/>
      <c r="AX292" s="3147"/>
      <c r="AY292" s="3148"/>
      <c r="AZ292" s="3149"/>
      <c r="BA292" s="2109"/>
      <c r="BB292" s="3150"/>
      <c r="BC292" s="117"/>
      <c r="BD292" s="3151"/>
      <c r="BE292" s="3152"/>
      <c r="BF292" s="3153"/>
      <c r="BG292" s="3154"/>
      <c r="BH292" s="119"/>
      <c r="BK292" s="3">
        <v>1</v>
      </c>
    </row>
    <row r="293" spans="2:63" ht="15.75">
      <c r="B293" s="115" t="s">
        <v>16</v>
      </c>
      <c r="C293" s="3141"/>
      <c r="D293" s="3142"/>
      <c r="E293" s="3141"/>
      <c r="F293" s="3143"/>
      <c r="G293" s="3144"/>
      <c r="H293" s="3145"/>
      <c r="I293" s="3146"/>
      <c r="J293" s="3147"/>
      <c r="K293" s="3148"/>
      <c r="L293" s="3149"/>
      <c r="M293" s="2109"/>
      <c r="N293" s="3150"/>
      <c r="O293" s="117"/>
      <c r="P293" s="3151"/>
      <c r="Q293" s="3152"/>
      <c r="R293" s="3153"/>
      <c r="S293" s="3154"/>
      <c r="T293" s="119"/>
      <c r="V293" s="115" t="s">
        <v>16</v>
      </c>
      <c r="W293" s="3141"/>
      <c r="X293" s="3142"/>
      <c r="Y293" s="3141"/>
      <c r="Z293" s="3143"/>
      <c r="AA293" s="3144"/>
      <c r="AB293" s="3145"/>
      <c r="AC293" s="3146"/>
      <c r="AD293" s="3147"/>
      <c r="AE293" s="3148"/>
      <c r="AF293" s="3149"/>
      <c r="AG293" s="2109"/>
      <c r="AH293" s="3150"/>
      <c r="AI293" s="117"/>
      <c r="AJ293" s="3151"/>
      <c r="AK293" s="3152"/>
      <c r="AL293" s="3153"/>
      <c r="AM293" s="3154"/>
      <c r="AN293" s="119"/>
      <c r="AP293" s="115" t="s">
        <v>16</v>
      </c>
      <c r="AQ293" s="3141"/>
      <c r="AR293" s="3142"/>
      <c r="AS293" s="3141"/>
      <c r="AT293" s="3143"/>
      <c r="AU293" s="3144"/>
      <c r="AV293" s="3145"/>
      <c r="AW293" s="3146"/>
      <c r="AX293" s="3147"/>
      <c r="AY293" s="3148"/>
      <c r="AZ293" s="3149"/>
      <c r="BA293" s="2109"/>
      <c r="BB293" s="3150"/>
      <c r="BC293" s="117"/>
      <c r="BD293" s="3151"/>
      <c r="BE293" s="3152"/>
      <c r="BF293" s="3153"/>
      <c r="BG293" s="3154"/>
      <c r="BH293" s="119"/>
      <c r="BK293" s="3">
        <v>1</v>
      </c>
    </row>
    <row r="294" spans="2:63" ht="15.75">
      <c r="B294" s="115" t="s">
        <v>16</v>
      </c>
      <c r="C294" s="3141"/>
      <c r="D294" s="3142"/>
      <c r="E294" s="3141"/>
      <c r="F294" s="3143"/>
      <c r="G294" s="3144"/>
      <c r="H294" s="3145"/>
      <c r="I294" s="3146"/>
      <c r="J294" s="3147"/>
      <c r="K294" s="3148"/>
      <c r="L294" s="3149"/>
      <c r="M294" s="2109"/>
      <c r="N294" s="3150"/>
      <c r="O294" s="117"/>
      <c r="P294" s="3151"/>
      <c r="Q294" s="3152"/>
      <c r="R294" s="3153"/>
      <c r="S294" s="3154"/>
      <c r="T294" s="119"/>
      <c r="V294" s="115" t="s">
        <v>16</v>
      </c>
      <c r="W294" s="3141"/>
      <c r="X294" s="3142"/>
      <c r="Y294" s="3141"/>
      <c r="Z294" s="3143"/>
      <c r="AA294" s="3144"/>
      <c r="AB294" s="3145"/>
      <c r="AC294" s="3146"/>
      <c r="AD294" s="3147"/>
      <c r="AE294" s="3148"/>
      <c r="AF294" s="3149"/>
      <c r="AG294" s="2109"/>
      <c r="AH294" s="3150"/>
      <c r="AI294" s="117"/>
      <c r="AJ294" s="3151"/>
      <c r="AK294" s="3152"/>
      <c r="AL294" s="3153"/>
      <c r="AM294" s="3154"/>
      <c r="AN294" s="119"/>
      <c r="AP294" s="115" t="s">
        <v>16</v>
      </c>
      <c r="AQ294" s="3141"/>
      <c r="AR294" s="3142"/>
      <c r="AS294" s="3141"/>
      <c r="AT294" s="3143"/>
      <c r="AU294" s="3144"/>
      <c r="AV294" s="3145"/>
      <c r="AW294" s="3146"/>
      <c r="AX294" s="3147"/>
      <c r="AY294" s="3148"/>
      <c r="AZ294" s="3149"/>
      <c r="BA294" s="2109"/>
      <c r="BB294" s="3150"/>
      <c r="BC294" s="117"/>
      <c r="BD294" s="3151"/>
      <c r="BE294" s="3152"/>
      <c r="BF294" s="3153"/>
      <c r="BG294" s="3154"/>
      <c r="BH294" s="119"/>
      <c r="BK294" s="3">
        <v>1</v>
      </c>
    </row>
    <row r="295" spans="2:63" ht="15.75">
      <c r="B295" s="115" t="s">
        <v>16</v>
      </c>
      <c r="C295" s="3141"/>
      <c r="D295" s="3142"/>
      <c r="E295" s="3141"/>
      <c r="F295" s="3143"/>
      <c r="G295" s="3144"/>
      <c r="H295" s="3145"/>
      <c r="I295" s="3146"/>
      <c r="J295" s="3147"/>
      <c r="K295" s="3148"/>
      <c r="L295" s="3149"/>
      <c r="M295" s="2109"/>
      <c r="N295" s="3150"/>
      <c r="O295" s="117"/>
      <c r="P295" s="3151"/>
      <c r="Q295" s="3152"/>
      <c r="R295" s="3153"/>
      <c r="S295" s="3154"/>
      <c r="T295" s="119"/>
      <c r="V295" s="115" t="s">
        <v>16</v>
      </c>
      <c r="W295" s="3141"/>
      <c r="X295" s="3142"/>
      <c r="Y295" s="3141"/>
      <c r="Z295" s="3143"/>
      <c r="AA295" s="3144"/>
      <c r="AB295" s="3145"/>
      <c r="AC295" s="3146"/>
      <c r="AD295" s="3147"/>
      <c r="AE295" s="3148"/>
      <c r="AF295" s="3149"/>
      <c r="AG295" s="2109"/>
      <c r="AH295" s="3150"/>
      <c r="AI295" s="117"/>
      <c r="AJ295" s="3151"/>
      <c r="AK295" s="3152"/>
      <c r="AL295" s="3153"/>
      <c r="AM295" s="3154"/>
      <c r="AN295" s="119"/>
      <c r="AP295" s="115" t="s">
        <v>16</v>
      </c>
      <c r="AQ295" s="3141"/>
      <c r="AR295" s="3142"/>
      <c r="AS295" s="3141"/>
      <c r="AT295" s="3143"/>
      <c r="AU295" s="3144"/>
      <c r="AV295" s="3145"/>
      <c r="AW295" s="3146"/>
      <c r="AX295" s="3147"/>
      <c r="AY295" s="3148"/>
      <c r="AZ295" s="3149"/>
      <c r="BA295" s="2109"/>
      <c r="BB295" s="3150"/>
      <c r="BC295" s="117"/>
      <c r="BD295" s="3151"/>
      <c r="BE295" s="3152"/>
      <c r="BF295" s="3153"/>
      <c r="BG295" s="3154"/>
      <c r="BH295" s="119"/>
      <c r="BK295" s="3">
        <v>1</v>
      </c>
    </row>
    <row r="296" spans="2:63" ht="15.75">
      <c r="B296" s="115" t="s">
        <v>16</v>
      </c>
      <c r="C296" s="3141"/>
      <c r="D296" s="3142"/>
      <c r="E296" s="3141"/>
      <c r="F296" s="3143"/>
      <c r="G296" s="3144"/>
      <c r="H296" s="3145"/>
      <c r="I296" s="3146"/>
      <c r="J296" s="3147"/>
      <c r="K296" s="3148"/>
      <c r="L296" s="3149"/>
      <c r="M296" s="2109"/>
      <c r="N296" s="3150"/>
      <c r="O296" s="117"/>
      <c r="P296" s="3151"/>
      <c r="Q296" s="3152"/>
      <c r="R296" s="3153"/>
      <c r="S296" s="3154"/>
      <c r="T296" s="119"/>
      <c r="V296" s="115" t="s">
        <v>16</v>
      </c>
      <c r="W296" s="3141"/>
      <c r="X296" s="3142"/>
      <c r="Y296" s="3141"/>
      <c r="Z296" s="3143"/>
      <c r="AA296" s="3144"/>
      <c r="AB296" s="3145"/>
      <c r="AC296" s="3146"/>
      <c r="AD296" s="3147"/>
      <c r="AE296" s="3148"/>
      <c r="AF296" s="3149"/>
      <c r="AG296" s="2109"/>
      <c r="AH296" s="3150"/>
      <c r="AI296" s="117"/>
      <c r="AJ296" s="3151"/>
      <c r="AK296" s="3152"/>
      <c r="AL296" s="3153"/>
      <c r="AM296" s="3154"/>
      <c r="AN296" s="119"/>
      <c r="AP296" s="115" t="s">
        <v>16</v>
      </c>
      <c r="AQ296" s="3141"/>
      <c r="AR296" s="3142"/>
      <c r="AS296" s="3141"/>
      <c r="AT296" s="3143"/>
      <c r="AU296" s="3144"/>
      <c r="AV296" s="3145"/>
      <c r="AW296" s="3146"/>
      <c r="AX296" s="3147"/>
      <c r="AY296" s="3148"/>
      <c r="AZ296" s="3149"/>
      <c r="BA296" s="2109"/>
      <c r="BB296" s="3150"/>
      <c r="BC296" s="117"/>
      <c r="BD296" s="3151"/>
      <c r="BE296" s="3152"/>
      <c r="BF296" s="3153"/>
      <c r="BG296" s="3154"/>
      <c r="BH296" s="119"/>
      <c r="BK296" s="3">
        <v>1</v>
      </c>
    </row>
    <row r="297" spans="2:63" ht="15.75">
      <c r="B297" s="115" t="s">
        <v>16</v>
      </c>
      <c r="C297" s="3141"/>
      <c r="D297" s="3142"/>
      <c r="E297" s="3141"/>
      <c r="F297" s="3143"/>
      <c r="G297" s="3144"/>
      <c r="H297" s="3145"/>
      <c r="I297" s="3146"/>
      <c r="J297" s="3147"/>
      <c r="K297" s="3148"/>
      <c r="L297" s="3149"/>
      <c r="M297" s="2109"/>
      <c r="N297" s="3150"/>
      <c r="O297" s="117"/>
      <c r="P297" s="3151"/>
      <c r="Q297" s="3152"/>
      <c r="R297" s="3153"/>
      <c r="S297" s="3154"/>
      <c r="T297" s="119"/>
      <c r="V297" s="115" t="s">
        <v>16</v>
      </c>
      <c r="W297" s="3141"/>
      <c r="X297" s="3142"/>
      <c r="Y297" s="3141"/>
      <c r="Z297" s="3143"/>
      <c r="AA297" s="3144"/>
      <c r="AB297" s="3145"/>
      <c r="AC297" s="3146"/>
      <c r="AD297" s="3147"/>
      <c r="AE297" s="3148"/>
      <c r="AF297" s="3149"/>
      <c r="AG297" s="2109"/>
      <c r="AH297" s="3150"/>
      <c r="AI297" s="117"/>
      <c r="AJ297" s="3151"/>
      <c r="AK297" s="3152"/>
      <c r="AL297" s="3153"/>
      <c r="AM297" s="3154"/>
      <c r="AN297" s="119"/>
      <c r="AP297" s="115" t="s">
        <v>16</v>
      </c>
      <c r="AQ297" s="3141"/>
      <c r="AR297" s="3142"/>
      <c r="AS297" s="3141"/>
      <c r="AT297" s="3143"/>
      <c r="AU297" s="3144"/>
      <c r="AV297" s="3145"/>
      <c r="AW297" s="3146"/>
      <c r="AX297" s="3147"/>
      <c r="AY297" s="3148"/>
      <c r="AZ297" s="3149"/>
      <c r="BA297" s="2109"/>
      <c r="BB297" s="3150"/>
      <c r="BC297" s="117"/>
      <c r="BD297" s="3151"/>
      <c r="BE297" s="3152"/>
      <c r="BF297" s="3153"/>
      <c r="BG297" s="3154"/>
      <c r="BH297" s="119"/>
      <c r="BK297" s="3">
        <v>1</v>
      </c>
    </row>
    <row r="298" spans="2:63" ht="15.75">
      <c r="B298" s="115" t="s">
        <v>16</v>
      </c>
      <c r="C298" s="3141"/>
      <c r="D298" s="3142"/>
      <c r="E298" s="3141"/>
      <c r="F298" s="3143"/>
      <c r="G298" s="3144"/>
      <c r="H298" s="3145"/>
      <c r="I298" s="3146"/>
      <c r="J298" s="3147"/>
      <c r="K298" s="3148"/>
      <c r="L298" s="3149"/>
      <c r="M298" s="2109"/>
      <c r="N298" s="3150"/>
      <c r="O298" s="117"/>
      <c r="P298" s="3151"/>
      <c r="Q298" s="3152"/>
      <c r="R298" s="3153"/>
      <c r="S298" s="3154"/>
      <c r="T298" s="119"/>
      <c r="V298" s="115" t="s">
        <v>16</v>
      </c>
      <c r="W298" s="3141"/>
      <c r="X298" s="3142"/>
      <c r="Y298" s="3141"/>
      <c r="Z298" s="3143"/>
      <c r="AA298" s="3144"/>
      <c r="AB298" s="3145"/>
      <c r="AC298" s="3146"/>
      <c r="AD298" s="3147"/>
      <c r="AE298" s="3148"/>
      <c r="AF298" s="3149"/>
      <c r="AG298" s="2109"/>
      <c r="AH298" s="3150"/>
      <c r="AI298" s="117"/>
      <c r="AJ298" s="3151"/>
      <c r="AK298" s="3152"/>
      <c r="AL298" s="3153"/>
      <c r="AM298" s="3154"/>
      <c r="AN298" s="119"/>
      <c r="AP298" s="115" t="s">
        <v>16</v>
      </c>
      <c r="AQ298" s="3141"/>
      <c r="AR298" s="3142"/>
      <c r="AS298" s="3141"/>
      <c r="AT298" s="3143"/>
      <c r="AU298" s="3144"/>
      <c r="AV298" s="3145"/>
      <c r="AW298" s="3146"/>
      <c r="AX298" s="3147"/>
      <c r="AY298" s="3148"/>
      <c r="AZ298" s="3149"/>
      <c r="BA298" s="2109"/>
      <c r="BB298" s="3150"/>
      <c r="BC298" s="117"/>
      <c r="BD298" s="3151"/>
      <c r="BE298" s="3152"/>
      <c r="BF298" s="3153"/>
      <c r="BG298" s="3154"/>
      <c r="BH298" s="119"/>
      <c r="BK298" s="3">
        <v>1</v>
      </c>
    </row>
    <row r="299" spans="2:63" ht="15.75">
      <c r="B299" s="115" t="s">
        <v>16</v>
      </c>
      <c r="C299" s="3141"/>
      <c r="D299" s="3142"/>
      <c r="E299" s="3141"/>
      <c r="F299" s="3143"/>
      <c r="G299" s="3144"/>
      <c r="H299" s="3145"/>
      <c r="I299" s="3146"/>
      <c r="J299" s="3147"/>
      <c r="K299" s="3148"/>
      <c r="L299" s="3149"/>
      <c r="M299" s="2109"/>
      <c r="N299" s="3150"/>
      <c r="O299" s="117"/>
      <c r="P299" s="3151"/>
      <c r="Q299" s="3152"/>
      <c r="R299" s="3153"/>
      <c r="S299" s="3154"/>
      <c r="T299" s="119"/>
      <c r="V299" s="115" t="s">
        <v>16</v>
      </c>
      <c r="W299" s="3141"/>
      <c r="X299" s="3142"/>
      <c r="Y299" s="3141"/>
      <c r="Z299" s="3143"/>
      <c r="AA299" s="3144"/>
      <c r="AB299" s="3145"/>
      <c r="AC299" s="3146"/>
      <c r="AD299" s="3147"/>
      <c r="AE299" s="3148"/>
      <c r="AF299" s="3149"/>
      <c r="AG299" s="2109"/>
      <c r="AH299" s="3150"/>
      <c r="AI299" s="117"/>
      <c r="AJ299" s="3151"/>
      <c r="AK299" s="3152"/>
      <c r="AL299" s="3153"/>
      <c r="AM299" s="3154"/>
      <c r="AN299" s="119"/>
      <c r="AP299" s="115" t="s">
        <v>16</v>
      </c>
      <c r="AQ299" s="3141"/>
      <c r="AR299" s="3142"/>
      <c r="AS299" s="3141"/>
      <c r="AT299" s="3143"/>
      <c r="AU299" s="3144"/>
      <c r="AV299" s="3145"/>
      <c r="AW299" s="3146"/>
      <c r="AX299" s="3147"/>
      <c r="AY299" s="3148"/>
      <c r="AZ299" s="3149"/>
      <c r="BA299" s="2109"/>
      <c r="BB299" s="3150"/>
      <c r="BC299" s="117"/>
      <c r="BD299" s="3151"/>
      <c r="BE299" s="3152"/>
      <c r="BF299" s="3153"/>
      <c r="BG299" s="3154"/>
      <c r="BH299" s="119"/>
      <c r="BK299" s="3">
        <v>1</v>
      </c>
    </row>
    <row r="300" spans="2:63" ht="15.75">
      <c r="B300" s="115" t="s">
        <v>16</v>
      </c>
      <c r="C300" s="3141"/>
      <c r="D300" s="3142"/>
      <c r="E300" s="3141"/>
      <c r="F300" s="3143"/>
      <c r="G300" s="3144"/>
      <c r="H300" s="3145"/>
      <c r="I300" s="3146"/>
      <c r="J300" s="3147"/>
      <c r="K300" s="3148"/>
      <c r="L300" s="3149"/>
      <c r="M300" s="2109"/>
      <c r="N300" s="3150"/>
      <c r="O300" s="117"/>
      <c r="P300" s="3151"/>
      <c r="Q300" s="3152"/>
      <c r="R300" s="3153"/>
      <c r="S300" s="3154"/>
      <c r="T300" s="119"/>
      <c r="V300" s="115" t="s">
        <v>16</v>
      </c>
      <c r="W300" s="3141"/>
      <c r="X300" s="3142"/>
      <c r="Y300" s="3141"/>
      <c r="Z300" s="3143"/>
      <c r="AA300" s="3144"/>
      <c r="AB300" s="3145"/>
      <c r="AC300" s="3146"/>
      <c r="AD300" s="3147"/>
      <c r="AE300" s="3148"/>
      <c r="AF300" s="3149"/>
      <c r="AG300" s="2109"/>
      <c r="AH300" s="3150"/>
      <c r="AI300" s="117"/>
      <c r="AJ300" s="3151"/>
      <c r="AK300" s="3152"/>
      <c r="AL300" s="3153"/>
      <c r="AM300" s="3154"/>
      <c r="AN300" s="119"/>
      <c r="AP300" s="115" t="s">
        <v>16</v>
      </c>
      <c r="AQ300" s="3141"/>
      <c r="AR300" s="3142"/>
      <c r="AS300" s="3141"/>
      <c r="AT300" s="3143"/>
      <c r="AU300" s="3144"/>
      <c r="AV300" s="3145"/>
      <c r="AW300" s="3146"/>
      <c r="AX300" s="3147"/>
      <c r="AY300" s="3148"/>
      <c r="AZ300" s="3149"/>
      <c r="BA300" s="2109"/>
      <c r="BB300" s="3150"/>
      <c r="BC300" s="117"/>
      <c r="BD300" s="3151"/>
      <c r="BE300" s="3152"/>
      <c r="BF300" s="3153"/>
      <c r="BG300" s="3154"/>
      <c r="BH300" s="119"/>
      <c r="BK300" s="3">
        <v>1</v>
      </c>
    </row>
    <row r="301" spans="2:63" ht="15.75">
      <c r="B301" s="115" t="s">
        <v>16</v>
      </c>
      <c r="C301" s="3141"/>
      <c r="D301" s="3142"/>
      <c r="E301" s="3141"/>
      <c r="F301" s="3143"/>
      <c r="G301" s="3144"/>
      <c r="H301" s="3145"/>
      <c r="I301" s="3146"/>
      <c r="J301" s="3147"/>
      <c r="K301" s="3148"/>
      <c r="L301" s="3149"/>
      <c r="M301" s="2109"/>
      <c r="N301" s="3150"/>
      <c r="O301" s="117"/>
      <c r="P301" s="3151"/>
      <c r="Q301" s="3152"/>
      <c r="R301" s="3153"/>
      <c r="S301" s="3154"/>
      <c r="T301" s="119"/>
      <c r="V301" s="115" t="s">
        <v>16</v>
      </c>
      <c r="W301" s="3141"/>
      <c r="X301" s="3142"/>
      <c r="Y301" s="3141"/>
      <c r="Z301" s="3143"/>
      <c r="AA301" s="3144"/>
      <c r="AB301" s="3145"/>
      <c r="AC301" s="3146"/>
      <c r="AD301" s="3147"/>
      <c r="AE301" s="3148"/>
      <c r="AF301" s="3149"/>
      <c r="AG301" s="2109"/>
      <c r="AH301" s="3150"/>
      <c r="AI301" s="117"/>
      <c r="AJ301" s="3151"/>
      <c r="AK301" s="3152"/>
      <c r="AL301" s="3153"/>
      <c r="AM301" s="3154"/>
      <c r="AN301" s="119"/>
      <c r="AP301" s="115" t="s">
        <v>16</v>
      </c>
      <c r="AQ301" s="3141"/>
      <c r="AR301" s="3142"/>
      <c r="AS301" s="3141"/>
      <c r="AT301" s="3143"/>
      <c r="AU301" s="3144"/>
      <c r="AV301" s="3145"/>
      <c r="AW301" s="3146"/>
      <c r="AX301" s="3147"/>
      <c r="AY301" s="3148"/>
      <c r="AZ301" s="3149"/>
      <c r="BA301" s="2109"/>
      <c r="BB301" s="3150"/>
      <c r="BC301" s="117"/>
      <c r="BD301" s="3151"/>
      <c r="BE301" s="3152"/>
      <c r="BF301" s="3153"/>
      <c r="BG301" s="3154"/>
      <c r="BH301" s="119"/>
      <c r="BK301" s="3">
        <v>1</v>
      </c>
    </row>
    <row r="302" spans="2:63" ht="15.75">
      <c r="B302" s="115" t="s">
        <v>16</v>
      </c>
      <c r="C302" s="3141"/>
      <c r="D302" s="3142"/>
      <c r="E302" s="3141"/>
      <c r="F302" s="3143"/>
      <c r="G302" s="3144"/>
      <c r="H302" s="3145"/>
      <c r="I302" s="3146"/>
      <c r="J302" s="3147"/>
      <c r="K302" s="3148"/>
      <c r="L302" s="3149"/>
      <c r="M302" s="2109"/>
      <c r="N302" s="3150"/>
      <c r="O302" s="117"/>
      <c r="P302" s="3151"/>
      <c r="Q302" s="3152"/>
      <c r="R302" s="3153"/>
      <c r="S302" s="3154"/>
      <c r="T302" s="119"/>
      <c r="V302" s="115" t="s">
        <v>16</v>
      </c>
      <c r="W302" s="3141"/>
      <c r="X302" s="3142"/>
      <c r="Y302" s="3141"/>
      <c r="Z302" s="3143"/>
      <c r="AA302" s="3144"/>
      <c r="AB302" s="3145"/>
      <c r="AC302" s="3146"/>
      <c r="AD302" s="3147"/>
      <c r="AE302" s="3148"/>
      <c r="AF302" s="3149"/>
      <c r="AG302" s="2109"/>
      <c r="AH302" s="3150"/>
      <c r="AI302" s="117"/>
      <c r="AJ302" s="3151"/>
      <c r="AK302" s="3152"/>
      <c r="AL302" s="3153"/>
      <c r="AM302" s="3154"/>
      <c r="AN302" s="119"/>
      <c r="AP302" s="115" t="s">
        <v>16</v>
      </c>
      <c r="AQ302" s="3141"/>
      <c r="AR302" s="3142"/>
      <c r="AS302" s="3141"/>
      <c r="AT302" s="3143"/>
      <c r="AU302" s="3144"/>
      <c r="AV302" s="3145"/>
      <c r="AW302" s="3146"/>
      <c r="AX302" s="3147"/>
      <c r="AY302" s="3148"/>
      <c r="AZ302" s="3149"/>
      <c r="BA302" s="2109"/>
      <c r="BB302" s="3150"/>
      <c r="BC302" s="117"/>
      <c r="BD302" s="3151"/>
      <c r="BE302" s="3152"/>
      <c r="BF302" s="3153"/>
      <c r="BG302" s="3154"/>
      <c r="BH302" s="119"/>
      <c r="BK302" s="3">
        <v>1</v>
      </c>
    </row>
    <row r="303" spans="2:63" ht="15.75">
      <c r="B303" s="115" t="s">
        <v>16</v>
      </c>
      <c r="C303" s="3141"/>
      <c r="D303" s="3142"/>
      <c r="E303" s="3141"/>
      <c r="F303" s="3143"/>
      <c r="G303" s="3144"/>
      <c r="H303" s="3145"/>
      <c r="I303" s="3146"/>
      <c r="J303" s="3147"/>
      <c r="K303" s="3148"/>
      <c r="L303" s="3149"/>
      <c r="M303" s="2109"/>
      <c r="N303" s="3150"/>
      <c r="O303" s="117"/>
      <c r="P303" s="3151"/>
      <c r="Q303" s="3152"/>
      <c r="R303" s="3153"/>
      <c r="S303" s="3154"/>
      <c r="T303" s="119"/>
      <c r="V303" s="115" t="s">
        <v>16</v>
      </c>
      <c r="W303" s="3141"/>
      <c r="X303" s="3142"/>
      <c r="Y303" s="3141"/>
      <c r="Z303" s="3143"/>
      <c r="AA303" s="3144"/>
      <c r="AB303" s="3145"/>
      <c r="AC303" s="3146"/>
      <c r="AD303" s="3147"/>
      <c r="AE303" s="3148"/>
      <c r="AF303" s="3149"/>
      <c r="AG303" s="2109"/>
      <c r="AH303" s="3150"/>
      <c r="AI303" s="117"/>
      <c r="AJ303" s="3151"/>
      <c r="AK303" s="3152"/>
      <c r="AL303" s="3153"/>
      <c r="AM303" s="3154"/>
      <c r="AN303" s="119"/>
      <c r="AP303" s="115" t="s">
        <v>16</v>
      </c>
      <c r="AQ303" s="3141"/>
      <c r="AR303" s="3142"/>
      <c r="AS303" s="3141"/>
      <c r="AT303" s="3143"/>
      <c r="AU303" s="3144"/>
      <c r="AV303" s="3145"/>
      <c r="AW303" s="3146"/>
      <c r="AX303" s="3147"/>
      <c r="AY303" s="3148"/>
      <c r="AZ303" s="3149"/>
      <c r="BA303" s="2109"/>
      <c r="BB303" s="3150"/>
      <c r="BC303" s="117"/>
      <c r="BD303" s="3151"/>
      <c r="BE303" s="3152"/>
      <c r="BF303" s="3153"/>
      <c r="BG303" s="3154"/>
      <c r="BH303" s="119"/>
      <c r="BK303" s="3">
        <v>1</v>
      </c>
    </row>
    <row r="304" spans="2:63" ht="15.75">
      <c r="B304" s="115" t="s">
        <v>16</v>
      </c>
      <c r="C304" s="3141"/>
      <c r="D304" s="3142"/>
      <c r="E304" s="3141"/>
      <c r="F304" s="3143"/>
      <c r="G304" s="3144"/>
      <c r="H304" s="3145"/>
      <c r="I304" s="3146"/>
      <c r="J304" s="3147"/>
      <c r="K304" s="3148"/>
      <c r="L304" s="3149"/>
      <c r="M304" s="2109"/>
      <c r="N304" s="3150"/>
      <c r="O304" s="117"/>
      <c r="P304" s="3151"/>
      <c r="Q304" s="3152"/>
      <c r="R304" s="3153"/>
      <c r="S304" s="3154"/>
      <c r="T304" s="119"/>
      <c r="V304" s="115" t="s">
        <v>16</v>
      </c>
      <c r="W304" s="3141"/>
      <c r="X304" s="3142"/>
      <c r="Y304" s="3141"/>
      <c r="Z304" s="3143"/>
      <c r="AA304" s="3144"/>
      <c r="AB304" s="3145"/>
      <c r="AC304" s="3146"/>
      <c r="AD304" s="3147"/>
      <c r="AE304" s="3148"/>
      <c r="AF304" s="3149"/>
      <c r="AG304" s="2109"/>
      <c r="AH304" s="3150"/>
      <c r="AI304" s="117"/>
      <c r="AJ304" s="3151"/>
      <c r="AK304" s="3152"/>
      <c r="AL304" s="3153"/>
      <c r="AM304" s="3154"/>
      <c r="AN304" s="119"/>
      <c r="AP304" s="115" t="s">
        <v>16</v>
      </c>
      <c r="AQ304" s="3141"/>
      <c r="AR304" s="3142"/>
      <c r="AS304" s="3141"/>
      <c r="AT304" s="3143"/>
      <c r="AU304" s="3144"/>
      <c r="AV304" s="3145"/>
      <c r="AW304" s="3146"/>
      <c r="AX304" s="3147"/>
      <c r="AY304" s="3148"/>
      <c r="AZ304" s="3149"/>
      <c r="BA304" s="2109"/>
      <c r="BB304" s="3150"/>
      <c r="BC304" s="117"/>
      <c r="BD304" s="3151"/>
      <c r="BE304" s="3152"/>
      <c r="BF304" s="3153"/>
      <c r="BG304" s="3154"/>
      <c r="BH304" s="119"/>
      <c r="BK304" s="3">
        <v>1</v>
      </c>
    </row>
    <row r="305" spans="2:63" ht="15.75">
      <c r="B305" s="115" t="s">
        <v>16</v>
      </c>
      <c r="C305" s="3141"/>
      <c r="D305" s="3142"/>
      <c r="E305" s="3141"/>
      <c r="F305" s="3143"/>
      <c r="G305" s="3144"/>
      <c r="H305" s="3145"/>
      <c r="I305" s="3146"/>
      <c r="J305" s="3147"/>
      <c r="K305" s="3148"/>
      <c r="L305" s="3149"/>
      <c r="M305" s="2109"/>
      <c r="N305" s="3150"/>
      <c r="O305" s="117"/>
      <c r="P305" s="3151"/>
      <c r="Q305" s="3152"/>
      <c r="R305" s="3153"/>
      <c r="S305" s="3154"/>
      <c r="T305" s="119"/>
      <c r="V305" s="115" t="s">
        <v>16</v>
      </c>
      <c r="W305" s="3141"/>
      <c r="X305" s="3142"/>
      <c r="Y305" s="3141"/>
      <c r="Z305" s="3143"/>
      <c r="AA305" s="3144"/>
      <c r="AB305" s="3145"/>
      <c r="AC305" s="3146"/>
      <c r="AD305" s="3147"/>
      <c r="AE305" s="3148"/>
      <c r="AF305" s="3149"/>
      <c r="AG305" s="2109"/>
      <c r="AH305" s="3150"/>
      <c r="AI305" s="117"/>
      <c r="AJ305" s="3151"/>
      <c r="AK305" s="3152"/>
      <c r="AL305" s="3153"/>
      <c r="AM305" s="3154"/>
      <c r="AN305" s="119"/>
      <c r="AP305" s="115" t="s">
        <v>16</v>
      </c>
      <c r="AQ305" s="3141"/>
      <c r="AR305" s="3142"/>
      <c r="AS305" s="3141"/>
      <c r="AT305" s="3143"/>
      <c r="AU305" s="3144"/>
      <c r="AV305" s="3145"/>
      <c r="AW305" s="3146"/>
      <c r="AX305" s="3147"/>
      <c r="AY305" s="3148"/>
      <c r="AZ305" s="3149"/>
      <c r="BA305" s="2109"/>
      <c r="BB305" s="3150"/>
      <c r="BC305" s="117"/>
      <c r="BD305" s="3151"/>
      <c r="BE305" s="3152"/>
      <c r="BF305" s="3153"/>
      <c r="BG305" s="3154"/>
      <c r="BH305" s="119"/>
      <c r="BK305" s="3">
        <v>1</v>
      </c>
    </row>
    <row r="306" spans="2:63" ht="15.75">
      <c r="B306" s="115" t="s">
        <v>16</v>
      </c>
      <c r="C306" s="3141"/>
      <c r="D306" s="3142"/>
      <c r="E306" s="3141"/>
      <c r="F306" s="3143"/>
      <c r="G306" s="3144"/>
      <c r="H306" s="3145"/>
      <c r="I306" s="3146"/>
      <c r="J306" s="3147"/>
      <c r="K306" s="3148"/>
      <c r="L306" s="3149"/>
      <c r="M306" s="2109"/>
      <c r="N306" s="3150"/>
      <c r="O306" s="117"/>
      <c r="P306" s="3151"/>
      <c r="Q306" s="3152"/>
      <c r="R306" s="3153"/>
      <c r="S306" s="3154"/>
      <c r="T306" s="119"/>
      <c r="V306" s="115" t="s">
        <v>16</v>
      </c>
      <c r="W306" s="3141"/>
      <c r="X306" s="3142"/>
      <c r="Y306" s="3141"/>
      <c r="Z306" s="3143"/>
      <c r="AA306" s="3144"/>
      <c r="AB306" s="3145"/>
      <c r="AC306" s="3146"/>
      <c r="AD306" s="3147"/>
      <c r="AE306" s="3148"/>
      <c r="AF306" s="3149"/>
      <c r="AG306" s="2109"/>
      <c r="AH306" s="3150"/>
      <c r="AI306" s="117"/>
      <c r="AJ306" s="3151"/>
      <c r="AK306" s="3152"/>
      <c r="AL306" s="3153"/>
      <c r="AM306" s="3154"/>
      <c r="AN306" s="119"/>
      <c r="AP306" s="115" t="s">
        <v>16</v>
      </c>
      <c r="AQ306" s="3141"/>
      <c r="AR306" s="3142"/>
      <c r="AS306" s="3141"/>
      <c r="AT306" s="3143"/>
      <c r="AU306" s="3144"/>
      <c r="AV306" s="3145"/>
      <c r="AW306" s="3146"/>
      <c r="AX306" s="3147"/>
      <c r="AY306" s="3148"/>
      <c r="AZ306" s="3149"/>
      <c r="BA306" s="2109"/>
      <c r="BB306" s="3150"/>
      <c r="BC306" s="117"/>
      <c r="BD306" s="3151"/>
      <c r="BE306" s="3152"/>
      <c r="BF306" s="3153"/>
      <c r="BG306" s="3154"/>
      <c r="BH306" s="119"/>
      <c r="BK306" s="3">
        <v>1</v>
      </c>
    </row>
    <row r="307" spans="2:63" ht="15.75">
      <c r="B307" s="115" t="s">
        <v>16</v>
      </c>
      <c r="C307" s="3141"/>
      <c r="D307" s="3142"/>
      <c r="E307" s="3141"/>
      <c r="F307" s="3143"/>
      <c r="G307" s="3144"/>
      <c r="H307" s="3145"/>
      <c r="I307" s="3146"/>
      <c r="J307" s="3147"/>
      <c r="K307" s="3148"/>
      <c r="L307" s="3149"/>
      <c r="M307" s="2109"/>
      <c r="N307" s="3150"/>
      <c r="O307" s="117"/>
      <c r="P307" s="3151"/>
      <c r="Q307" s="3152"/>
      <c r="R307" s="3153"/>
      <c r="S307" s="3154"/>
      <c r="T307" s="119"/>
      <c r="V307" s="115" t="s">
        <v>16</v>
      </c>
      <c r="W307" s="3141"/>
      <c r="X307" s="3142"/>
      <c r="Y307" s="3141"/>
      <c r="Z307" s="3143"/>
      <c r="AA307" s="3144"/>
      <c r="AB307" s="3145"/>
      <c r="AC307" s="3146"/>
      <c r="AD307" s="3147"/>
      <c r="AE307" s="3148"/>
      <c r="AF307" s="3149"/>
      <c r="AG307" s="2109"/>
      <c r="AH307" s="3150"/>
      <c r="AI307" s="117"/>
      <c r="AJ307" s="3151"/>
      <c r="AK307" s="3152"/>
      <c r="AL307" s="3153"/>
      <c r="AM307" s="3154"/>
      <c r="AN307" s="119"/>
      <c r="AP307" s="115" t="s">
        <v>16</v>
      </c>
      <c r="AQ307" s="3141"/>
      <c r="AR307" s="3142"/>
      <c r="AS307" s="3141"/>
      <c r="AT307" s="3143"/>
      <c r="AU307" s="3144"/>
      <c r="AV307" s="3145"/>
      <c r="AW307" s="3146"/>
      <c r="AX307" s="3147"/>
      <c r="AY307" s="3148"/>
      <c r="AZ307" s="3149"/>
      <c r="BA307" s="2109"/>
      <c r="BB307" s="3150"/>
      <c r="BC307" s="117"/>
      <c r="BD307" s="3151"/>
      <c r="BE307" s="3152"/>
      <c r="BF307" s="3153"/>
      <c r="BG307" s="3154"/>
      <c r="BH307" s="119"/>
      <c r="BK307" s="3">
        <v>1</v>
      </c>
    </row>
    <row r="308" spans="2:63" ht="15.75">
      <c r="B308" s="115" t="s">
        <v>16</v>
      </c>
      <c r="C308" s="3141"/>
      <c r="D308" s="3142"/>
      <c r="E308" s="3141"/>
      <c r="F308" s="3143"/>
      <c r="G308" s="3144"/>
      <c r="H308" s="3145"/>
      <c r="I308" s="3146"/>
      <c r="J308" s="3147"/>
      <c r="K308" s="3148"/>
      <c r="L308" s="3149"/>
      <c r="M308" s="2109"/>
      <c r="N308" s="3150"/>
      <c r="O308" s="117"/>
      <c r="P308" s="3151"/>
      <c r="Q308" s="3152"/>
      <c r="R308" s="3153"/>
      <c r="S308" s="3154"/>
      <c r="T308" s="119"/>
      <c r="V308" s="115" t="s">
        <v>16</v>
      </c>
      <c r="W308" s="3141"/>
      <c r="X308" s="3142"/>
      <c r="Y308" s="3141"/>
      <c r="Z308" s="3143"/>
      <c r="AA308" s="3144"/>
      <c r="AB308" s="3145"/>
      <c r="AC308" s="3146"/>
      <c r="AD308" s="3147"/>
      <c r="AE308" s="3148"/>
      <c r="AF308" s="3149"/>
      <c r="AG308" s="2109"/>
      <c r="AH308" s="3150"/>
      <c r="AI308" s="117"/>
      <c r="AJ308" s="3151"/>
      <c r="AK308" s="3152"/>
      <c r="AL308" s="3153"/>
      <c r="AM308" s="3154"/>
      <c r="AN308" s="119"/>
      <c r="AP308" s="115" t="s">
        <v>16</v>
      </c>
      <c r="AQ308" s="3141"/>
      <c r="AR308" s="3142"/>
      <c r="AS308" s="3141"/>
      <c r="AT308" s="3143"/>
      <c r="AU308" s="3144"/>
      <c r="AV308" s="3145"/>
      <c r="AW308" s="3146"/>
      <c r="AX308" s="3147"/>
      <c r="AY308" s="3148"/>
      <c r="AZ308" s="3149"/>
      <c r="BA308" s="2109"/>
      <c r="BB308" s="3150"/>
      <c r="BC308" s="117"/>
      <c r="BD308" s="3151"/>
      <c r="BE308" s="3152"/>
      <c r="BF308" s="3153"/>
      <c r="BG308" s="3154"/>
      <c r="BH308" s="119"/>
      <c r="BK308" s="3">
        <v>1</v>
      </c>
    </row>
    <row r="309" spans="2:63" ht="15.75">
      <c r="B309" s="115" t="s">
        <v>16</v>
      </c>
      <c r="C309" s="3141"/>
      <c r="D309" s="3142"/>
      <c r="E309" s="3141"/>
      <c r="F309" s="3143"/>
      <c r="G309" s="3144"/>
      <c r="H309" s="3145"/>
      <c r="I309" s="3146"/>
      <c r="J309" s="3147"/>
      <c r="K309" s="3148"/>
      <c r="L309" s="3149"/>
      <c r="M309" s="2109"/>
      <c r="N309" s="3150"/>
      <c r="O309" s="117"/>
      <c r="P309" s="3151"/>
      <c r="Q309" s="3152"/>
      <c r="R309" s="3153"/>
      <c r="S309" s="3154"/>
      <c r="T309" s="119"/>
      <c r="V309" s="115" t="s">
        <v>16</v>
      </c>
      <c r="W309" s="3141"/>
      <c r="X309" s="3142"/>
      <c r="Y309" s="3141"/>
      <c r="Z309" s="3143"/>
      <c r="AA309" s="3144"/>
      <c r="AB309" s="3145"/>
      <c r="AC309" s="3146"/>
      <c r="AD309" s="3147"/>
      <c r="AE309" s="3148"/>
      <c r="AF309" s="3149"/>
      <c r="AG309" s="2109"/>
      <c r="AH309" s="3150"/>
      <c r="AI309" s="117"/>
      <c r="AJ309" s="3151"/>
      <c r="AK309" s="3152"/>
      <c r="AL309" s="3153"/>
      <c r="AM309" s="3154"/>
      <c r="AN309" s="119"/>
      <c r="AP309" s="115" t="s">
        <v>16</v>
      </c>
      <c r="AQ309" s="3141"/>
      <c r="AR309" s="3142"/>
      <c r="AS309" s="3141"/>
      <c r="AT309" s="3143"/>
      <c r="AU309" s="3144"/>
      <c r="AV309" s="3145"/>
      <c r="AW309" s="3146"/>
      <c r="AX309" s="3147"/>
      <c r="AY309" s="3148"/>
      <c r="AZ309" s="3149"/>
      <c r="BA309" s="2109"/>
      <c r="BB309" s="3150"/>
      <c r="BC309" s="117"/>
      <c r="BD309" s="3151"/>
      <c r="BE309" s="3152"/>
      <c r="BF309" s="3153"/>
      <c r="BG309" s="3154"/>
      <c r="BH309" s="119"/>
      <c r="BK309" s="3">
        <v>1</v>
      </c>
    </row>
    <row r="310" spans="2:63" ht="15.75">
      <c r="B310" s="115" t="s">
        <v>16</v>
      </c>
      <c r="C310" s="3141"/>
      <c r="D310" s="3142"/>
      <c r="E310" s="3141"/>
      <c r="F310" s="3143"/>
      <c r="G310" s="3144"/>
      <c r="H310" s="3145"/>
      <c r="I310" s="3146"/>
      <c r="J310" s="3147"/>
      <c r="K310" s="3148"/>
      <c r="L310" s="3149"/>
      <c r="M310" s="2109"/>
      <c r="N310" s="3150"/>
      <c r="O310" s="117"/>
      <c r="P310" s="3151"/>
      <c r="Q310" s="3152"/>
      <c r="R310" s="3153"/>
      <c r="S310" s="3154"/>
      <c r="T310" s="119"/>
      <c r="V310" s="115" t="s">
        <v>16</v>
      </c>
      <c r="W310" s="3141"/>
      <c r="X310" s="3142"/>
      <c r="Y310" s="3141"/>
      <c r="Z310" s="3143"/>
      <c r="AA310" s="3144"/>
      <c r="AB310" s="3145"/>
      <c r="AC310" s="3146"/>
      <c r="AD310" s="3147"/>
      <c r="AE310" s="3148"/>
      <c r="AF310" s="3149"/>
      <c r="AG310" s="2109"/>
      <c r="AH310" s="3150"/>
      <c r="AI310" s="117"/>
      <c r="AJ310" s="3151"/>
      <c r="AK310" s="3152"/>
      <c r="AL310" s="3153"/>
      <c r="AM310" s="3154"/>
      <c r="AN310" s="119"/>
      <c r="AP310" s="115" t="s">
        <v>16</v>
      </c>
      <c r="AQ310" s="3141"/>
      <c r="AR310" s="3142"/>
      <c r="AS310" s="3141"/>
      <c r="AT310" s="3143"/>
      <c r="AU310" s="3144"/>
      <c r="AV310" s="3145"/>
      <c r="AW310" s="3146"/>
      <c r="AX310" s="3147"/>
      <c r="AY310" s="3148"/>
      <c r="AZ310" s="3149"/>
      <c r="BA310" s="2109"/>
      <c r="BB310" s="3150"/>
      <c r="BC310" s="117"/>
      <c r="BD310" s="3151"/>
      <c r="BE310" s="3152"/>
      <c r="BF310" s="3153"/>
      <c r="BG310" s="3154"/>
      <c r="BH310" s="119"/>
      <c r="BK310" s="3">
        <v>1</v>
      </c>
    </row>
    <row r="311" spans="2:63" ht="15.75">
      <c r="B311" s="115" t="s">
        <v>16</v>
      </c>
      <c r="C311" s="3141"/>
      <c r="D311" s="3142"/>
      <c r="E311" s="3141"/>
      <c r="F311" s="3143"/>
      <c r="G311" s="3144"/>
      <c r="H311" s="3145"/>
      <c r="I311" s="3146"/>
      <c r="J311" s="3147"/>
      <c r="K311" s="3148"/>
      <c r="L311" s="3149"/>
      <c r="M311" s="2109"/>
      <c r="N311" s="3150"/>
      <c r="O311" s="117"/>
      <c r="P311" s="3151"/>
      <c r="Q311" s="3152"/>
      <c r="R311" s="3153"/>
      <c r="S311" s="3154"/>
      <c r="T311" s="119"/>
      <c r="V311" s="115" t="s">
        <v>16</v>
      </c>
      <c r="W311" s="3141"/>
      <c r="X311" s="3142"/>
      <c r="Y311" s="3141"/>
      <c r="Z311" s="3143"/>
      <c r="AA311" s="3144"/>
      <c r="AB311" s="3145"/>
      <c r="AC311" s="3146"/>
      <c r="AD311" s="3147"/>
      <c r="AE311" s="3148"/>
      <c r="AF311" s="3149"/>
      <c r="AG311" s="2109"/>
      <c r="AH311" s="3150"/>
      <c r="AI311" s="117"/>
      <c r="AJ311" s="3151"/>
      <c r="AK311" s="3152"/>
      <c r="AL311" s="3153"/>
      <c r="AM311" s="3154"/>
      <c r="AN311" s="119"/>
      <c r="AP311" s="115" t="s">
        <v>16</v>
      </c>
      <c r="AQ311" s="3141"/>
      <c r="AR311" s="3142"/>
      <c r="AS311" s="3141"/>
      <c r="AT311" s="3143"/>
      <c r="AU311" s="3144"/>
      <c r="AV311" s="3145"/>
      <c r="AW311" s="3146"/>
      <c r="AX311" s="3147"/>
      <c r="AY311" s="3148"/>
      <c r="AZ311" s="3149"/>
      <c r="BA311" s="2109"/>
      <c r="BB311" s="3150"/>
      <c r="BC311" s="117"/>
      <c r="BD311" s="3151"/>
      <c r="BE311" s="3152"/>
      <c r="BF311" s="3153"/>
      <c r="BG311" s="3154"/>
      <c r="BH311" s="119"/>
      <c r="BK311" s="3">
        <v>1</v>
      </c>
    </row>
    <row r="312" spans="2:63" ht="15.75">
      <c r="B312" s="115" t="s">
        <v>16</v>
      </c>
      <c r="C312" s="3141"/>
      <c r="D312" s="3142"/>
      <c r="E312" s="3141"/>
      <c r="F312" s="3143"/>
      <c r="G312" s="3144"/>
      <c r="H312" s="3145"/>
      <c r="I312" s="3146"/>
      <c r="J312" s="3147"/>
      <c r="K312" s="3148"/>
      <c r="L312" s="3149"/>
      <c r="M312" s="2109"/>
      <c r="N312" s="3150"/>
      <c r="O312" s="117"/>
      <c r="P312" s="3151"/>
      <c r="Q312" s="3152"/>
      <c r="R312" s="3153"/>
      <c r="S312" s="3154"/>
      <c r="T312" s="119"/>
      <c r="V312" s="115" t="s">
        <v>16</v>
      </c>
      <c r="W312" s="3141"/>
      <c r="X312" s="3142"/>
      <c r="Y312" s="3141"/>
      <c r="Z312" s="3143"/>
      <c r="AA312" s="3144"/>
      <c r="AB312" s="3145"/>
      <c r="AC312" s="3146"/>
      <c r="AD312" s="3147"/>
      <c r="AE312" s="3148"/>
      <c r="AF312" s="3149"/>
      <c r="AG312" s="2109"/>
      <c r="AH312" s="3150"/>
      <c r="AI312" s="117"/>
      <c r="AJ312" s="3151"/>
      <c r="AK312" s="3152"/>
      <c r="AL312" s="3153"/>
      <c r="AM312" s="3154"/>
      <c r="AN312" s="119"/>
      <c r="AP312" s="115" t="s">
        <v>16</v>
      </c>
      <c r="AQ312" s="3141"/>
      <c r="AR312" s="3142"/>
      <c r="AS312" s="3141"/>
      <c r="AT312" s="3143"/>
      <c r="AU312" s="3144"/>
      <c r="AV312" s="3145"/>
      <c r="AW312" s="3146"/>
      <c r="AX312" s="3147"/>
      <c r="AY312" s="3148"/>
      <c r="AZ312" s="3149"/>
      <c r="BA312" s="2109"/>
      <c r="BB312" s="3150"/>
      <c r="BC312" s="117"/>
      <c r="BD312" s="3151"/>
      <c r="BE312" s="3152"/>
      <c r="BF312" s="3153"/>
      <c r="BG312" s="3154"/>
      <c r="BH312" s="119"/>
      <c r="BK312" s="3">
        <v>1</v>
      </c>
    </row>
    <row r="313" spans="2:63" ht="15.75">
      <c r="B313" s="115" t="s">
        <v>16</v>
      </c>
      <c r="C313" s="3141"/>
      <c r="D313" s="3142"/>
      <c r="E313" s="3141"/>
      <c r="F313" s="3143"/>
      <c r="G313" s="3144"/>
      <c r="H313" s="3145"/>
      <c r="I313" s="3146"/>
      <c r="J313" s="3147"/>
      <c r="K313" s="3148"/>
      <c r="L313" s="3149"/>
      <c r="M313" s="2109"/>
      <c r="N313" s="3150"/>
      <c r="O313" s="117"/>
      <c r="P313" s="3151"/>
      <c r="Q313" s="3152"/>
      <c r="R313" s="3153"/>
      <c r="S313" s="3154"/>
      <c r="T313" s="119"/>
      <c r="V313" s="115" t="s">
        <v>16</v>
      </c>
      <c r="W313" s="3141"/>
      <c r="X313" s="3142"/>
      <c r="Y313" s="3141"/>
      <c r="Z313" s="3143"/>
      <c r="AA313" s="3144"/>
      <c r="AB313" s="3145"/>
      <c r="AC313" s="3146"/>
      <c r="AD313" s="3147"/>
      <c r="AE313" s="3148"/>
      <c r="AF313" s="3149"/>
      <c r="AG313" s="2109"/>
      <c r="AH313" s="3150"/>
      <c r="AI313" s="117"/>
      <c r="AJ313" s="3151"/>
      <c r="AK313" s="3152"/>
      <c r="AL313" s="3153"/>
      <c r="AM313" s="3154"/>
      <c r="AN313" s="119"/>
      <c r="AP313" s="115" t="s">
        <v>16</v>
      </c>
      <c r="AQ313" s="3141"/>
      <c r="AR313" s="3142"/>
      <c r="AS313" s="3141"/>
      <c r="AT313" s="3143"/>
      <c r="AU313" s="3144"/>
      <c r="AV313" s="3145"/>
      <c r="AW313" s="3146"/>
      <c r="AX313" s="3147"/>
      <c r="AY313" s="3148"/>
      <c r="AZ313" s="3149"/>
      <c r="BA313" s="2109"/>
      <c r="BB313" s="3150"/>
      <c r="BC313" s="117"/>
      <c r="BD313" s="3151"/>
      <c r="BE313" s="3152"/>
      <c r="BF313" s="3153"/>
      <c r="BG313" s="3154"/>
      <c r="BH313" s="119"/>
      <c r="BK313" s="3">
        <v>1</v>
      </c>
    </row>
    <row r="314" spans="2:63" ht="15.75">
      <c r="B314" s="115" t="s">
        <v>16</v>
      </c>
      <c r="C314" s="3141"/>
      <c r="D314" s="3142"/>
      <c r="E314" s="3141"/>
      <c r="F314" s="3143"/>
      <c r="G314" s="3144"/>
      <c r="H314" s="3145"/>
      <c r="I314" s="3146"/>
      <c r="J314" s="3147"/>
      <c r="K314" s="3148"/>
      <c r="L314" s="3149"/>
      <c r="M314" s="2109"/>
      <c r="N314" s="3150"/>
      <c r="O314" s="117"/>
      <c r="P314" s="3151"/>
      <c r="Q314" s="3152"/>
      <c r="R314" s="3153"/>
      <c r="S314" s="3154"/>
      <c r="T314" s="119"/>
      <c r="V314" s="115" t="s">
        <v>16</v>
      </c>
      <c r="W314" s="3141"/>
      <c r="X314" s="3142"/>
      <c r="Y314" s="3141"/>
      <c r="Z314" s="3143"/>
      <c r="AA314" s="3144"/>
      <c r="AB314" s="3145"/>
      <c r="AC314" s="3146"/>
      <c r="AD314" s="3147"/>
      <c r="AE314" s="3148"/>
      <c r="AF314" s="3149"/>
      <c r="AG314" s="2109"/>
      <c r="AH314" s="3150"/>
      <c r="AI314" s="117"/>
      <c r="AJ314" s="3151"/>
      <c r="AK314" s="3152"/>
      <c r="AL314" s="3153"/>
      <c r="AM314" s="3154"/>
      <c r="AN314" s="119"/>
      <c r="AP314" s="115" t="s">
        <v>16</v>
      </c>
      <c r="AQ314" s="3141"/>
      <c r="AR314" s="3142"/>
      <c r="AS314" s="3141"/>
      <c r="AT314" s="3143"/>
      <c r="AU314" s="3144"/>
      <c r="AV314" s="3145"/>
      <c r="AW314" s="3146"/>
      <c r="AX314" s="3147"/>
      <c r="AY314" s="3148"/>
      <c r="AZ314" s="3149"/>
      <c r="BA314" s="2109"/>
      <c r="BB314" s="3150"/>
      <c r="BC314" s="117"/>
      <c r="BD314" s="3151"/>
      <c r="BE314" s="3152"/>
      <c r="BF314" s="3153"/>
      <c r="BG314" s="3154"/>
      <c r="BH314" s="119"/>
      <c r="BK314" s="3">
        <v>1</v>
      </c>
    </row>
    <row r="315" spans="2:63" ht="15.75">
      <c r="B315" s="115" t="s">
        <v>16</v>
      </c>
      <c r="C315" s="3141"/>
      <c r="D315" s="3142"/>
      <c r="E315" s="3141"/>
      <c r="F315" s="3143"/>
      <c r="G315" s="3144"/>
      <c r="H315" s="3145"/>
      <c r="I315" s="3146"/>
      <c r="J315" s="3147"/>
      <c r="K315" s="3148"/>
      <c r="L315" s="3149"/>
      <c r="M315" s="2109"/>
      <c r="N315" s="3150"/>
      <c r="O315" s="117"/>
      <c r="P315" s="3151"/>
      <c r="Q315" s="3152"/>
      <c r="R315" s="3153"/>
      <c r="S315" s="3154"/>
      <c r="T315" s="119"/>
      <c r="V315" s="115" t="s">
        <v>16</v>
      </c>
      <c r="W315" s="3141"/>
      <c r="X315" s="3142"/>
      <c r="Y315" s="3141"/>
      <c r="Z315" s="3143"/>
      <c r="AA315" s="3144"/>
      <c r="AB315" s="3145"/>
      <c r="AC315" s="3146"/>
      <c r="AD315" s="3147"/>
      <c r="AE315" s="3148"/>
      <c r="AF315" s="3149"/>
      <c r="AG315" s="2109"/>
      <c r="AH315" s="3150"/>
      <c r="AI315" s="117"/>
      <c r="AJ315" s="3151"/>
      <c r="AK315" s="3152"/>
      <c r="AL315" s="3153"/>
      <c r="AM315" s="3154"/>
      <c r="AN315" s="119"/>
      <c r="AP315" s="115" t="s">
        <v>16</v>
      </c>
      <c r="AQ315" s="3141"/>
      <c r="AR315" s="3142"/>
      <c r="AS315" s="3141"/>
      <c r="AT315" s="3143"/>
      <c r="AU315" s="3144"/>
      <c r="AV315" s="3145"/>
      <c r="AW315" s="3146"/>
      <c r="AX315" s="3147"/>
      <c r="AY315" s="3148"/>
      <c r="AZ315" s="3149"/>
      <c r="BA315" s="2109"/>
      <c r="BB315" s="3150"/>
      <c r="BC315" s="117"/>
      <c r="BD315" s="3151"/>
      <c r="BE315" s="3152"/>
      <c r="BF315" s="3153"/>
      <c r="BG315" s="3154"/>
      <c r="BH315" s="119"/>
      <c r="BK315" s="3">
        <v>1</v>
      </c>
    </row>
    <row r="316" spans="2:63" ht="15.75">
      <c r="B316" s="115" t="s">
        <v>16</v>
      </c>
      <c r="C316" s="3141"/>
      <c r="D316" s="3142"/>
      <c r="E316" s="3141"/>
      <c r="F316" s="3143"/>
      <c r="G316" s="3144"/>
      <c r="H316" s="3145"/>
      <c r="I316" s="3146"/>
      <c r="J316" s="3147"/>
      <c r="K316" s="3148"/>
      <c r="L316" s="3149"/>
      <c r="M316" s="2109"/>
      <c r="N316" s="3150"/>
      <c r="O316" s="117"/>
      <c r="P316" s="3151"/>
      <c r="Q316" s="3152"/>
      <c r="R316" s="3153"/>
      <c r="S316" s="3154"/>
      <c r="T316" s="119"/>
      <c r="V316" s="115" t="s">
        <v>16</v>
      </c>
      <c r="W316" s="3141"/>
      <c r="X316" s="3142"/>
      <c r="Y316" s="3141"/>
      <c r="Z316" s="3143"/>
      <c r="AA316" s="3144"/>
      <c r="AB316" s="3145"/>
      <c r="AC316" s="3146"/>
      <c r="AD316" s="3147"/>
      <c r="AE316" s="3148"/>
      <c r="AF316" s="3149"/>
      <c r="AG316" s="2109"/>
      <c r="AH316" s="3150"/>
      <c r="AI316" s="117"/>
      <c r="AJ316" s="3151"/>
      <c r="AK316" s="3152"/>
      <c r="AL316" s="3153"/>
      <c r="AM316" s="3154"/>
      <c r="AN316" s="119"/>
      <c r="AP316" s="115" t="s">
        <v>16</v>
      </c>
      <c r="AQ316" s="3141"/>
      <c r="AR316" s="3142"/>
      <c r="AS316" s="3141"/>
      <c r="AT316" s="3143"/>
      <c r="AU316" s="3144"/>
      <c r="AV316" s="3145"/>
      <c r="AW316" s="3146"/>
      <c r="AX316" s="3147"/>
      <c r="AY316" s="3148"/>
      <c r="AZ316" s="3149"/>
      <c r="BA316" s="2109"/>
      <c r="BB316" s="3150"/>
      <c r="BC316" s="117"/>
      <c r="BD316" s="3151"/>
      <c r="BE316" s="3152"/>
      <c r="BF316" s="3153"/>
      <c r="BG316" s="3154"/>
      <c r="BH316" s="119"/>
      <c r="BK316" s="3">
        <v>1</v>
      </c>
    </row>
    <row r="317" spans="2:63" ht="15.75">
      <c r="B317" s="115" t="s">
        <v>16</v>
      </c>
      <c r="C317" s="3141"/>
      <c r="D317" s="3142"/>
      <c r="E317" s="3141"/>
      <c r="F317" s="3143"/>
      <c r="G317" s="3144"/>
      <c r="H317" s="3145"/>
      <c r="I317" s="3146"/>
      <c r="J317" s="3147"/>
      <c r="K317" s="3148"/>
      <c r="L317" s="3149"/>
      <c r="M317" s="2109"/>
      <c r="N317" s="3150"/>
      <c r="O317" s="117"/>
      <c r="P317" s="3151"/>
      <c r="Q317" s="3152"/>
      <c r="R317" s="3153"/>
      <c r="S317" s="3154"/>
      <c r="T317" s="119"/>
      <c r="V317" s="115" t="s">
        <v>16</v>
      </c>
      <c r="W317" s="3141"/>
      <c r="X317" s="3142"/>
      <c r="Y317" s="3141"/>
      <c r="Z317" s="3143"/>
      <c r="AA317" s="3144"/>
      <c r="AB317" s="3145"/>
      <c r="AC317" s="3146"/>
      <c r="AD317" s="3147"/>
      <c r="AE317" s="3148"/>
      <c r="AF317" s="3149"/>
      <c r="AG317" s="2109"/>
      <c r="AH317" s="3150"/>
      <c r="AI317" s="117"/>
      <c r="AJ317" s="3151"/>
      <c r="AK317" s="3152"/>
      <c r="AL317" s="3153"/>
      <c r="AM317" s="3154"/>
      <c r="AN317" s="119"/>
      <c r="AP317" s="115" t="s">
        <v>16</v>
      </c>
      <c r="AQ317" s="3141"/>
      <c r="AR317" s="3142"/>
      <c r="AS317" s="3141"/>
      <c r="AT317" s="3143"/>
      <c r="AU317" s="3144"/>
      <c r="AV317" s="3145"/>
      <c r="AW317" s="3146"/>
      <c r="AX317" s="3147"/>
      <c r="AY317" s="3148"/>
      <c r="AZ317" s="3149"/>
      <c r="BA317" s="2109"/>
      <c r="BB317" s="3150"/>
      <c r="BC317" s="117"/>
      <c r="BD317" s="3151"/>
      <c r="BE317" s="3152"/>
      <c r="BF317" s="3153"/>
      <c r="BG317" s="3154"/>
      <c r="BH317" s="119"/>
      <c r="BK317" s="3">
        <v>1</v>
      </c>
    </row>
    <row r="318" spans="2:63" ht="15.75">
      <c r="B318" s="115" t="s">
        <v>16</v>
      </c>
      <c r="C318" s="3141"/>
      <c r="D318" s="3142"/>
      <c r="E318" s="3141"/>
      <c r="F318" s="3143"/>
      <c r="G318" s="3144"/>
      <c r="H318" s="3145"/>
      <c r="I318" s="3146"/>
      <c r="J318" s="3147"/>
      <c r="K318" s="3148"/>
      <c r="L318" s="3149"/>
      <c r="M318" s="2109"/>
      <c r="N318" s="3150"/>
      <c r="O318" s="117"/>
      <c r="P318" s="3151"/>
      <c r="Q318" s="3152"/>
      <c r="R318" s="3153"/>
      <c r="S318" s="3154"/>
      <c r="T318" s="119"/>
      <c r="V318" s="115" t="s">
        <v>16</v>
      </c>
      <c r="W318" s="3141"/>
      <c r="X318" s="3142"/>
      <c r="Y318" s="3141"/>
      <c r="Z318" s="3143"/>
      <c r="AA318" s="3144"/>
      <c r="AB318" s="3145"/>
      <c r="AC318" s="3146"/>
      <c r="AD318" s="3147"/>
      <c r="AE318" s="3148"/>
      <c r="AF318" s="3149"/>
      <c r="AG318" s="2109"/>
      <c r="AH318" s="3150"/>
      <c r="AI318" s="117"/>
      <c r="AJ318" s="3151"/>
      <c r="AK318" s="3152"/>
      <c r="AL318" s="3153"/>
      <c r="AM318" s="3154"/>
      <c r="AN318" s="119"/>
      <c r="AP318" s="115" t="s">
        <v>16</v>
      </c>
      <c r="AQ318" s="3141"/>
      <c r="AR318" s="3142"/>
      <c r="AS318" s="3141"/>
      <c r="AT318" s="3143"/>
      <c r="AU318" s="3144"/>
      <c r="AV318" s="3145"/>
      <c r="AW318" s="3146"/>
      <c r="AX318" s="3147"/>
      <c r="AY318" s="3148"/>
      <c r="AZ318" s="3149"/>
      <c r="BA318" s="2109"/>
      <c r="BB318" s="3150"/>
      <c r="BC318" s="117"/>
      <c r="BD318" s="3151"/>
      <c r="BE318" s="3152"/>
      <c r="BF318" s="3153"/>
      <c r="BG318" s="3154"/>
      <c r="BH318" s="119"/>
      <c r="BK318" s="3">
        <v>1</v>
      </c>
    </row>
    <row r="319" spans="2:63" ht="15.75">
      <c r="B319" s="115" t="s">
        <v>16</v>
      </c>
      <c r="C319" s="3141"/>
      <c r="D319" s="3142"/>
      <c r="E319" s="3141"/>
      <c r="F319" s="3143"/>
      <c r="G319" s="3144"/>
      <c r="H319" s="3145"/>
      <c r="I319" s="3146"/>
      <c r="J319" s="3147"/>
      <c r="K319" s="3148"/>
      <c r="L319" s="3149"/>
      <c r="M319" s="2109"/>
      <c r="N319" s="3150"/>
      <c r="O319" s="117"/>
      <c r="P319" s="3151"/>
      <c r="Q319" s="3152"/>
      <c r="R319" s="3153"/>
      <c r="S319" s="3154"/>
      <c r="T319" s="119"/>
      <c r="V319" s="115" t="s">
        <v>16</v>
      </c>
      <c r="W319" s="3141"/>
      <c r="X319" s="3142"/>
      <c r="Y319" s="3141"/>
      <c r="Z319" s="3143"/>
      <c r="AA319" s="3144"/>
      <c r="AB319" s="3145"/>
      <c r="AC319" s="3146"/>
      <c r="AD319" s="3147"/>
      <c r="AE319" s="3148"/>
      <c r="AF319" s="3149"/>
      <c r="AG319" s="2109"/>
      <c r="AH319" s="3150"/>
      <c r="AI319" s="117"/>
      <c r="AJ319" s="3151"/>
      <c r="AK319" s="3152"/>
      <c r="AL319" s="3153"/>
      <c r="AM319" s="3154"/>
      <c r="AN319" s="119"/>
      <c r="AP319" s="115" t="s">
        <v>16</v>
      </c>
      <c r="AQ319" s="3141"/>
      <c r="AR319" s="3142"/>
      <c r="AS319" s="3141"/>
      <c r="AT319" s="3143"/>
      <c r="AU319" s="3144"/>
      <c r="AV319" s="3145"/>
      <c r="AW319" s="3146"/>
      <c r="AX319" s="3147"/>
      <c r="AY319" s="3148"/>
      <c r="AZ319" s="3149"/>
      <c r="BA319" s="2109"/>
      <c r="BB319" s="3150"/>
      <c r="BC319" s="117"/>
      <c r="BD319" s="3151"/>
      <c r="BE319" s="3152"/>
      <c r="BF319" s="3153"/>
      <c r="BG319" s="3154"/>
      <c r="BH319" s="119"/>
      <c r="BK319" s="3">
        <v>1</v>
      </c>
    </row>
    <row r="320" spans="2:63" ht="15.75">
      <c r="B320" s="115" t="s">
        <v>16</v>
      </c>
      <c r="C320" s="3141"/>
      <c r="D320" s="3142"/>
      <c r="E320" s="3141"/>
      <c r="F320" s="3143"/>
      <c r="G320" s="3144"/>
      <c r="H320" s="3145"/>
      <c r="I320" s="3146"/>
      <c r="J320" s="3147"/>
      <c r="K320" s="3148"/>
      <c r="L320" s="3149"/>
      <c r="M320" s="2109"/>
      <c r="N320" s="3150"/>
      <c r="O320" s="117"/>
      <c r="P320" s="3151"/>
      <c r="Q320" s="3152"/>
      <c r="R320" s="3153"/>
      <c r="S320" s="3154"/>
      <c r="T320" s="119"/>
      <c r="V320" s="115" t="s">
        <v>16</v>
      </c>
      <c r="W320" s="3141"/>
      <c r="X320" s="3142"/>
      <c r="Y320" s="3141"/>
      <c r="Z320" s="3143"/>
      <c r="AA320" s="3144"/>
      <c r="AB320" s="3145"/>
      <c r="AC320" s="3146"/>
      <c r="AD320" s="3147"/>
      <c r="AE320" s="3148"/>
      <c r="AF320" s="3149"/>
      <c r="AG320" s="2109"/>
      <c r="AH320" s="3150"/>
      <c r="AI320" s="117"/>
      <c r="AJ320" s="3151"/>
      <c r="AK320" s="3152"/>
      <c r="AL320" s="3153"/>
      <c r="AM320" s="3154"/>
      <c r="AN320" s="119"/>
      <c r="AP320" s="115" t="s">
        <v>16</v>
      </c>
      <c r="AQ320" s="3141"/>
      <c r="AR320" s="3142"/>
      <c r="AS320" s="3141"/>
      <c r="AT320" s="3143"/>
      <c r="AU320" s="3144"/>
      <c r="AV320" s="3145"/>
      <c r="AW320" s="3146"/>
      <c r="AX320" s="3147"/>
      <c r="AY320" s="3148"/>
      <c r="AZ320" s="3149"/>
      <c r="BA320" s="2109"/>
      <c r="BB320" s="3150"/>
      <c r="BC320" s="117"/>
      <c r="BD320" s="3151"/>
      <c r="BE320" s="3152"/>
      <c r="BF320" s="3153"/>
      <c r="BG320" s="3154"/>
      <c r="BH320" s="119"/>
      <c r="BK320" s="3">
        <v>1</v>
      </c>
    </row>
    <row r="321" spans="2:63" ht="15.75">
      <c r="B321" s="115" t="s">
        <v>16</v>
      </c>
      <c r="C321" s="3141"/>
      <c r="D321" s="3142"/>
      <c r="E321" s="3141"/>
      <c r="F321" s="3143"/>
      <c r="G321" s="3144"/>
      <c r="H321" s="3145"/>
      <c r="I321" s="3146"/>
      <c r="J321" s="3147"/>
      <c r="K321" s="3148"/>
      <c r="L321" s="3149"/>
      <c r="M321" s="2109"/>
      <c r="N321" s="3150"/>
      <c r="O321" s="117"/>
      <c r="P321" s="3151"/>
      <c r="Q321" s="3152"/>
      <c r="R321" s="3153"/>
      <c r="S321" s="3154"/>
      <c r="T321" s="119"/>
      <c r="V321" s="115" t="s">
        <v>16</v>
      </c>
      <c r="W321" s="3141"/>
      <c r="X321" s="3142"/>
      <c r="Y321" s="3141"/>
      <c r="Z321" s="3143"/>
      <c r="AA321" s="3144"/>
      <c r="AB321" s="3145"/>
      <c r="AC321" s="3146"/>
      <c r="AD321" s="3147"/>
      <c r="AE321" s="3148"/>
      <c r="AF321" s="3149"/>
      <c r="AG321" s="2109"/>
      <c r="AH321" s="3150"/>
      <c r="AI321" s="117"/>
      <c r="AJ321" s="3151"/>
      <c r="AK321" s="3152"/>
      <c r="AL321" s="3153"/>
      <c r="AM321" s="3154"/>
      <c r="AN321" s="119"/>
      <c r="AP321" s="115" t="s">
        <v>16</v>
      </c>
      <c r="AQ321" s="3141"/>
      <c r="AR321" s="3142"/>
      <c r="AS321" s="3141"/>
      <c r="AT321" s="3143"/>
      <c r="AU321" s="3144"/>
      <c r="AV321" s="3145"/>
      <c r="AW321" s="3146"/>
      <c r="AX321" s="3147"/>
      <c r="AY321" s="3148"/>
      <c r="AZ321" s="3149"/>
      <c r="BA321" s="2109"/>
      <c r="BB321" s="3150"/>
      <c r="BC321" s="117"/>
      <c r="BD321" s="3151"/>
      <c r="BE321" s="3152"/>
      <c r="BF321" s="3153"/>
      <c r="BG321" s="3154"/>
      <c r="BH321" s="119"/>
      <c r="BK321" s="3">
        <v>1</v>
      </c>
    </row>
    <row r="322" spans="2:63" ht="15.75">
      <c r="B322" s="115" t="s">
        <v>16</v>
      </c>
      <c r="C322" s="3141"/>
      <c r="D322" s="3142"/>
      <c r="E322" s="3141"/>
      <c r="F322" s="3143"/>
      <c r="G322" s="3144"/>
      <c r="H322" s="3145"/>
      <c r="I322" s="3146"/>
      <c r="J322" s="3147"/>
      <c r="K322" s="3148"/>
      <c r="L322" s="3149"/>
      <c r="M322" s="2109"/>
      <c r="N322" s="3150"/>
      <c r="O322" s="117"/>
      <c r="P322" s="3151"/>
      <c r="Q322" s="3152"/>
      <c r="R322" s="3153"/>
      <c r="S322" s="3154"/>
      <c r="T322" s="119"/>
      <c r="V322" s="115" t="s">
        <v>16</v>
      </c>
      <c r="W322" s="3141"/>
      <c r="X322" s="3142"/>
      <c r="Y322" s="3141"/>
      <c r="Z322" s="3143"/>
      <c r="AA322" s="3144"/>
      <c r="AB322" s="3145"/>
      <c r="AC322" s="3146"/>
      <c r="AD322" s="3147"/>
      <c r="AE322" s="3148"/>
      <c r="AF322" s="3149"/>
      <c r="AG322" s="2109"/>
      <c r="AH322" s="3150"/>
      <c r="AI322" s="117"/>
      <c r="AJ322" s="3151"/>
      <c r="AK322" s="3152"/>
      <c r="AL322" s="3153"/>
      <c r="AM322" s="3154"/>
      <c r="AN322" s="119"/>
      <c r="AP322" s="115" t="s">
        <v>16</v>
      </c>
      <c r="AQ322" s="3141"/>
      <c r="AR322" s="3142"/>
      <c r="AS322" s="3141"/>
      <c r="AT322" s="3143"/>
      <c r="AU322" s="3144"/>
      <c r="AV322" s="3145"/>
      <c r="AW322" s="3146"/>
      <c r="AX322" s="3147"/>
      <c r="AY322" s="3148"/>
      <c r="AZ322" s="3149"/>
      <c r="BA322" s="2109"/>
      <c r="BB322" s="3150"/>
      <c r="BC322" s="117"/>
      <c r="BD322" s="3151"/>
      <c r="BE322" s="3152"/>
      <c r="BF322" s="3153"/>
      <c r="BG322" s="3154"/>
      <c r="BH322" s="119"/>
      <c r="BK322" s="3">
        <v>1</v>
      </c>
    </row>
    <row r="323" spans="2:63" ht="15.75">
      <c r="B323" s="115" t="s">
        <v>16</v>
      </c>
      <c r="C323" s="3141"/>
      <c r="D323" s="3142"/>
      <c r="E323" s="3141"/>
      <c r="F323" s="3143"/>
      <c r="G323" s="3144"/>
      <c r="H323" s="3145"/>
      <c r="I323" s="3146"/>
      <c r="J323" s="3147"/>
      <c r="K323" s="3148"/>
      <c r="L323" s="3149"/>
      <c r="M323" s="2109"/>
      <c r="N323" s="3150"/>
      <c r="O323" s="117"/>
      <c r="P323" s="3151"/>
      <c r="Q323" s="3152"/>
      <c r="R323" s="3153"/>
      <c r="S323" s="3154"/>
      <c r="T323" s="119"/>
      <c r="V323" s="115" t="s">
        <v>16</v>
      </c>
      <c r="W323" s="3141"/>
      <c r="X323" s="3142"/>
      <c r="Y323" s="3141"/>
      <c r="Z323" s="3143"/>
      <c r="AA323" s="3144"/>
      <c r="AB323" s="3145"/>
      <c r="AC323" s="3146"/>
      <c r="AD323" s="3147"/>
      <c r="AE323" s="3148"/>
      <c r="AF323" s="3149"/>
      <c r="AG323" s="2109"/>
      <c r="AH323" s="3150"/>
      <c r="AI323" s="117"/>
      <c r="AJ323" s="3151"/>
      <c r="AK323" s="3152"/>
      <c r="AL323" s="3153"/>
      <c r="AM323" s="3154"/>
      <c r="AN323" s="119"/>
      <c r="AP323" s="115" t="s">
        <v>16</v>
      </c>
      <c r="AQ323" s="3141"/>
      <c r="AR323" s="3142"/>
      <c r="AS323" s="3141"/>
      <c r="AT323" s="3143"/>
      <c r="AU323" s="3144"/>
      <c r="AV323" s="3145"/>
      <c r="AW323" s="3146"/>
      <c r="AX323" s="3147"/>
      <c r="AY323" s="3148"/>
      <c r="AZ323" s="3149"/>
      <c r="BA323" s="2109"/>
      <c r="BB323" s="3150"/>
      <c r="BC323" s="117"/>
      <c r="BD323" s="3151"/>
      <c r="BE323" s="3152"/>
      <c r="BF323" s="3153"/>
      <c r="BG323" s="3154"/>
      <c r="BH323" s="119"/>
      <c r="BK323" s="3">
        <v>1</v>
      </c>
    </row>
    <row r="324" spans="2:63" ht="15.75">
      <c r="B324" s="115" t="s">
        <v>16</v>
      </c>
      <c r="C324" s="3141"/>
      <c r="D324" s="3142"/>
      <c r="E324" s="3141"/>
      <c r="F324" s="3143"/>
      <c r="G324" s="3144"/>
      <c r="H324" s="3145"/>
      <c r="I324" s="3146"/>
      <c r="J324" s="3147"/>
      <c r="K324" s="3148"/>
      <c r="L324" s="3149"/>
      <c r="M324" s="2109"/>
      <c r="N324" s="3150"/>
      <c r="O324" s="117"/>
      <c r="P324" s="3151"/>
      <c r="Q324" s="3152"/>
      <c r="R324" s="3153"/>
      <c r="S324" s="3154"/>
      <c r="T324" s="119"/>
      <c r="V324" s="115" t="s">
        <v>16</v>
      </c>
      <c r="W324" s="3141"/>
      <c r="X324" s="3142"/>
      <c r="Y324" s="3141"/>
      <c r="Z324" s="3143"/>
      <c r="AA324" s="3144"/>
      <c r="AB324" s="3145"/>
      <c r="AC324" s="3146"/>
      <c r="AD324" s="3147"/>
      <c r="AE324" s="3148"/>
      <c r="AF324" s="3149"/>
      <c r="AG324" s="2109"/>
      <c r="AH324" s="3150"/>
      <c r="AI324" s="117"/>
      <c r="AJ324" s="3151"/>
      <c r="AK324" s="3152"/>
      <c r="AL324" s="3153"/>
      <c r="AM324" s="3154"/>
      <c r="AN324" s="119"/>
      <c r="AP324" s="115" t="s">
        <v>16</v>
      </c>
      <c r="AQ324" s="3141"/>
      <c r="AR324" s="3142"/>
      <c r="AS324" s="3141"/>
      <c r="AT324" s="3143"/>
      <c r="AU324" s="3144"/>
      <c r="AV324" s="3145"/>
      <c r="AW324" s="3146"/>
      <c r="AX324" s="3147"/>
      <c r="AY324" s="3148"/>
      <c r="AZ324" s="3149"/>
      <c r="BA324" s="2109"/>
      <c r="BB324" s="3150"/>
      <c r="BC324" s="117"/>
      <c r="BD324" s="3151"/>
      <c r="BE324" s="3152"/>
      <c r="BF324" s="3153"/>
      <c r="BG324" s="3154"/>
      <c r="BH324" s="119"/>
      <c r="BK324" s="3">
        <v>1</v>
      </c>
    </row>
    <row r="325" spans="2:63" ht="15.75">
      <c r="B325" s="115" t="s">
        <v>16</v>
      </c>
      <c r="C325" s="3141"/>
      <c r="D325" s="3142"/>
      <c r="E325" s="3141"/>
      <c r="F325" s="3143"/>
      <c r="G325" s="3144"/>
      <c r="H325" s="3145"/>
      <c r="I325" s="3146"/>
      <c r="J325" s="3147"/>
      <c r="K325" s="3148"/>
      <c r="L325" s="3149"/>
      <c r="M325" s="2109"/>
      <c r="N325" s="3150"/>
      <c r="O325" s="117"/>
      <c r="P325" s="3151"/>
      <c r="Q325" s="3152"/>
      <c r="R325" s="3153"/>
      <c r="S325" s="3154"/>
      <c r="T325" s="119"/>
      <c r="V325" s="115" t="s">
        <v>16</v>
      </c>
      <c r="W325" s="3141"/>
      <c r="X325" s="3142"/>
      <c r="Y325" s="3141"/>
      <c r="Z325" s="3143"/>
      <c r="AA325" s="3144"/>
      <c r="AB325" s="3145"/>
      <c r="AC325" s="3146"/>
      <c r="AD325" s="3147"/>
      <c r="AE325" s="3148"/>
      <c r="AF325" s="3149"/>
      <c r="AG325" s="2109"/>
      <c r="AH325" s="3150"/>
      <c r="AI325" s="117"/>
      <c r="AJ325" s="3151"/>
      <c r="AK325" s="3152"/>
      <c r="AL325" s="3153"/>
      <c r="AM325" s="3154"/>
      <c r="AN325" s="119"/>
      <c r="AP325" s="115" t="s">
        <v>16</v>
      </c>
      <c r="AQ325" s="3141"/>
      <c r="AR325" s="3142"/>
      <c r="AS325" s="3141"/>
      <c r="AT325" s="3143"/>
      <c r="AU325" s="3144"/>
      <c r="AV325" s="3145"/>
      <c r="AW325" s="3146"/>
      <c r="AX325" s="3147"/>
      <c r="AY325" s="3148"/>
      <c r="AZ325" s="3149"/>
      <c r="BA325" s="2109"/>
      <c r="BB325" s="3150"/>
      <c r="BC325" s="117"/>
      <c r="BD325" s="3151"/>
      <c r="BE325" s="3152"/>
      <c r="BF325" s="3153"/>
      <c r="BG325" s="3154"/>
      <c r="BH325" s="119"/>
      <c r="BK325" s="3">
        <v>1</v>
      </c>
    </row>
    <row r="326" spans="2:63" ht="15.75">
      <c r="B326" s="115" t="s">
        <v>16</v>
      </c>
      <c r="C326" s="3141"/>
      <c r="D326" s="3142"/>
      <c r="E326" s="3141"/>
      <c r="F326" s="3143"/>
      <c r="G326" s="3144"/>
      <c r="H326" s="3145"/>
      <c r="I326" s="3146"/>
      <c r="J326" s="3147"/>
      <c r="K326" s="3148"/>
      <c r="L326" s="3149"/>
      <c r="M326" s="2109"/>
      <c r="N326" s="3150"/>
      <c r="O326" s="117"/>
      <c r="P326" s="3151"/>
      <c r="Q326" s="3152"/>
      <c r="R326" s="3153"/>
      <c r="S326" s="3154"/>
      <c r="T326" s="119"/>
      <c r="V326" s="115" t="s">
        <v>16</v>
      </c>
      <c r="W326" s="3141"/>
      <c r="X326" s="3142"/>
      <c r="Y326" s="3141"/>
      <c r="Z326" s="3143"/>
      <c r="AA326" s="3144"/>
      <c r="AB326" s="3145"/>
      <c r="AC326" s="3146"/>
      <c r="AD326" s="3147"/>
      <c r="AE326" s="3148"/>
      <c r="AF326" s="3149"/>
      <c r="AG326" s="2109"/>
      <c r="AH326" s="3150"/>
      <c r="AI326" s="117"/>
      <c r="AJ326" s="3151"/>
      <c r="AK326" s="3152"/>
      <c r="AL326" s="3153"/>
      <c r="AM326" s="3154"/>
      <c r="AN326" s="119"/>
      <c r="AP326" s="115" t="s">
        <v>16</v>
      </c>
      <c r="AQ326" s="3141"/>
      <c r="AR326" s="3142"/>
      <c r="AS326" s="3141"/>
      <c r="AT326" s="3143"/>
      <c r="AU326" s="3144"/>
      <c r="AV326" s="3145"/>
      <c r="AW326" s="3146"/>
      <c r="AX326" s="3147"/>
      <c r="AY326" s="3148"/>
      <c r="AZ326" s="3149"/>
      <c r="BA326" s="2109"/>
      <c r="BB326" s="3150"/>
      <c r="BC326" s="117"/>
      <c r="BD326" s="3151"/>
      <c r="BE326" s="3152"/>
      <c r="BF326" s="3153"/>
      <c r="BG326" s="3154"/>
      <c r="BH326" s="119"/>
      <c r="BK326" s="3">
        <v>1</v>
      </c>
    </row>
    <row r="327" spans="2:63" ht="15.75">
      <c r="B327" s="115" t="s">
        <v>16</v>
      </c>
      <c r="C327" s="3141"/>
      <c r="D327" s="3142"/>
      <c r="E327" s="3141"/>
      <c r="F327" s="3143"/>
      <c r="G327" s="3144"/>
      <c r="H327" s="3145"/>
      <c r="I327" s="3146"/>
      <c r="J327" s="3147"/>
      <c r="K327" s="3148"/>
      <c r="L327" s="3149"/>
      <c r="M327" s="2109"/>
      <c r="N327" s="3150"/>
      <c r="O327" s="117"/>
      <c r="P327" s="3151"/>
      <c r="Q327" s="3152"/>
      <c r="R327" s="3153"/>
      <c r="S327" s="3154"/>
      <c r="T327" s="119"/>
      <c r="V327" s="115" t="s">
        <v>16</v>
      </c>
      <c r="W327" s="3141"/>
      <c r="X327" s="3142"/>
      <c r="Y327" s="3141"/>
      <c r="Z327" s="3143"/>
      <c r="AA327" s="3144"/>
      <c r="AB327" s="3145"/>
      <c r="AC327" s="3146"/>
      <c r="AD327" s="3147"/>
      <c r="AE327" s="3148"/>
      <c r="AF327" s="3149"/>
      <c r="AG327" s="2109"/>
      <c r="AH327" s="3150"/>
      <c r="AI327" s="117"/>
      <c r="AJ327" s="3151"/>
      <c r="AK327" s="3152"/>
      <c r="AL327" s="3153"/>
      <c r="AM327" s="3154"/>
      <c r="AN327" s="119"/>
      <c r="AP327" s="115" t="s">
        <v>16</v>
      </c>
      <c r="AQ327" s="3141"/>
      <c r="AR327" s="3142"/>
      <c r="AS327" s="3141"/>
      <c r="AT327" s="3143"/>
      <c r="AU327" s="3144"/>
      <c r="AV327" s="3145"/>
      <c r="AW327" s="3146"/>
      <c r="AX327" s="3147"/>
      <c r="AY327" s="3148"/>
      <c r="AZ327" s="3149"/>
      <c r="BA327" s="2109"/>
      <c r="BB327" s="3150"/>
      <c r="BC327" s="117"/>
      <c r="BD327" s="3151"/>
      <c r="BE327" s="3152"/>
      <c r="BF327" s="3153"/>
      <c r="BG327" s="3154"/>
      <c r="BH327" s="119"/>
      <c r="BK327" s="3">
        <v>1</v>
      </c>
    </row>
    <row r="328" spans="2:63" ht="15.75">
      <c r="B328" s="115" t="s">
        <v>16</v>
      </c>
      <c r="C328" s="3141"/>
      <c r="D328" s="3142"/>
      <c r="E328" s="3141"/>
      <c r="F328" s="3143"/>
      <c r="G328" s="3144"/>
      <c r="H328" s="3145"/>
      <c r="I328" s="3146"/>
      <c r="J328" s="3147"/>
      <c r="K328" s="3148"/>
      <c r="L328" s="3149"/>
      <c r="M328" s="2109"/>
      <c r="N328" s="3150"/>
      <c r="O328" s="117"/>
      <c r="P328" s="3151"/>
      <c r="Q328" s="3152"/>
      <c r="R328" s="3153"/>
      <c r="S328" s="3154"/>
      <c r="T328" s="119"/>
      <c r="V328" s="115" t="s">
        <v>16</v>
      </c>
      <c r="W328" s="3141"/>
      <c r="X328" s="3142"/>
      <c r="Y328" s="3141"/>
      <c r="Z328" s="3143"/>
      <c r="AA328" s="3144"/>
      <c r="AB328" s="3145"/>
      <c r="AC328" s="3146"/>
      <c r="AD328" s="3147"/>
      <c r="AE328" s="3148"/>
      <c r="AF328" s="3149"/>
      <c r="AG328" s="2109"/>
      <c r="AH328" s="3150"/>
      <c r="AI328" s="117"/>
      <c r="AJ328" s="3151"/>
      <c r="AK328" s="3152"/>
      <c r="AL328" s="3153"/>
      <c r="AM328" s="3154"/>
      <c r="AN328" s="119"/>
      <c r="AP328" s="115" t="s">
        <v>16</v>
      </c>
      <c r="AQ328" s="3141"/>
      <c r="AR328" s="3142"/>
      <c r="AS328" s="3141"/>
      <c r="AT328" s="3143"/>
      <c r="AU328" s="3144"/>
      <c r="AV328" s="3145"/>
      <c r="AW328" s="3146"/>
      <c r="AX328" s="3147"/>
      <c r="AY328" s="3148"/>
      <c r="AZ328" s="3149"/>
      <c r="BA328" s="2109"/>
      <c r="BB328" s="3150"/>
      <c r="BC328" s="117"/>
      <c r="BD328" s="3151"/>
      <c r="BE328" s="3152"/>
      <c r="BF328" s="3153"/>
      <c r="BG328" s="3154"/>
      <c r="BH328" s="119"/>
      <c r="BK328" s="3">
        <v>1</v>
      </c>
    </row>
    <row r="329" spans="2:63" ht="15.75">
      <c r="B329" s="115" t="s">
        <v>16</v>
      </c>
      <c r="C329" s="3141"/>
      <c r="D329" s="3142"/>
      <c r="E329" s="3141"/>
      <c r="F329" s="3143"/>
      <c r="G329" s="3144"/>
      <c r="H329" s="3145"/>
      <c r="I329" s="3146"/>
      <c r="J329" s="3147"/>
      <c r="K329" s="3148"/>
      <c r="L329" s="3149"/>
      <c r="M329" s="2109"/>
      <c r="N329" s="3150"/>
      <c r="O329" s="117"/>
      <c r="P329" s="3151"/>
      <c r="Q329" s="3152"/>
      <c r="R329" s="3153"/>
      <c r="S329" s="3154"/>
      <c r="T329" s="119"/>
      <c r="V329" s="115" t="s">
        <v>16</v>
      </c>
      <c r="W329" s="3141"/>
      <c r="X329" s="3142"/>
      <c r="Y329" s="3141"/>
      <c r="Z329" s="3143"/>
      <c r="AA329" s="3144"/>
      <c r="AB329" s="3145"/>
      <c r="AC329" s="3146"/>
      <c r="AD329" s="3147"/>
      <c r="AE329" s="3148"/>
      <c r="AF329" s="3149"/>
      <c r="AG329" s="2109"/>
      <c r="AH329" s="3150"/>
      <c r="AI329" s="117"/>
      <c r="AJ329" s="3151"/>
      <c r="AK329" s="3152"/>
      <c r="AL329" s="3153"/>
      <c r="AM329" s="3154"/>
      <c r="AN329" s="119"/>
      <c r="AP329" s="115" t="s">
        <v>16</v>
      </c>
      <c r="AQ329" s="3141"/>
      <c r="AR329" s="3142"/>
      <c r="AS329" s="3141"/>
      <c r="AT329" s="3143"/>
      <c r="AU329" s="3144"/>
      <c r="AV329" s="3145"/>
      <c r="AW329" s="3146"/>
      <c r="AX329" s="3147"/>
      <c r="AY329" s="3148"/>
      <c r="AZ329" s="3149"/>
      <c r="BA329" s="2109"/>
      <c r="BB329" s="3150"/>
      <c r="BC329" s="117"/>
      <c r="BD329" s="3151"/>
      <c r="BE329" s="3152"/>
      <c r="BF329" s="3153"/>
      <c r="BG329" s="3154"/>
      <c r="BH329" s="119"/>
      <c r="BK329" s="3">
        <v>1</v>
      </c>
    </row>
    <row r="330" spans="2:63" ht="15.75">
      <c r="B330" s="115" t="s">
        <v>16</v>
      </c>
      <c r="C330" s="3141"/>
      <c r="D330" s="3142"/>
      <c r="E330" s="3141"/>
      <c r="F330" s="3143"/>
      <c r="G330" s="3144"/>
      <c r="H330" s="3145"/>
      <c r="I330" s="3146"/>
      <c r="J330" s="3147"/>
      <c r="K330" s="3148"/>
      <c r="L330" s="3149"/>
      <c r="M330" s="2109"/>
      <c r="N330" s="3150"/>
      <c r="O330" s="117"/>
      <c r="P330" s="3151"/>
      <c r="Q330" s="3152"/>
      <c r="R330" s="3153"/>
      <c r="S330" s="3154"/>
      <c r="T330" s="119"/>
      <c r="V330" s="115" t="s">
        <v>16</v>
      </c>
      <c r="W330" s="3141"/>
      <c r="X330" s="3142"/>
      <c r="Y330" s="3141"/>
      <c r="Z330" s="3143"/>
      <c r="AA330" s="3144"/>
      <c r="AB330" s="3145"/>
      <c r="AC330" s="3146"/>
      <c r="AD330" s="3147"/>
      <c r="AE330" s="3148"/>
      <c r="AF330" s="3149"/>
      <c r="AG330" s="2109"/>
      <c r="AH330" s="3150"/>
      <c r="AI330" s="117"/>
      <c r="AJ330" s="3151"/>
      <c r="AK330" s="3152"/>
      <c r="AL330" s="3153"/>
      <c r="AM330" s="3154"/>
      <c r="AN330" s="119"/>
      <c r="AP330" s="115" t="s">
        <v>16</v>
      </c>
      <c r="AQ330" s="3141"/>
      <c r="AR330" s="3142"/>
      <c r="AS330" s="3141"/>
      <c r="AT330" s="3143"/>
      <c r="AU330" s="3144"/>
      <c r="AV330" s="3145"/>
      <c r="AW330" s="3146"/>
      <c r="AX330" s="3147"/>
      <c r="AY330" s="3148"/>
      <c r="AZ330" s="3149"/>
      <c r="BA330" s="2109"/>
      <c r="BB330" s="3150"/>
      <c r="BC330" s="117"/>
      <c r="BD330" s="3151"/>
      <c r="BE330" s="3152"/>
      <c r="BF330" s="3153"/>
      <c r="BG330" s="3154"/>
      <c r="BH330" s="119"/>
      <c r="BK330" s="3">
        <v>1</v>
      </c>
    </row>
    <row r="331" spans="2:63" ht="15.75">
      <c r="B331" s="115" t="s">
        <v>16</v>
      </c>
      <c r="C331" s="3141"/>
      <c r="D331" s="3142"/>
      <c r="E331" s="3141"/>
      <c r="F331" s="3143"/>
      <c r="G331" s="3144"/>
      <c r="H331" s="3145"/>
      <c r="I331" s="3146"/>
      <c r="J331" s="3147"/>
      <c r="K331" s="3148"/>
      <c r="L331" s="3149"/>
      <c r="M331" s="2109"/>
      <c r="N331" s="3150"/>
      <c r="O331" s="117"/>
      <c r="P331" s="3151"/>
      <c r="Q331" s="3152"/>
      <c r="R331" s="3153"/>
      <c r="S331" s="3154"/>
      <c r="T331" s="119"/>
      <c r="V331" s="115" t="s">
        <v>16</v>
      </c>
      <c r="W331" s="3141"/>
      <c r="X331" s="3142"/>
      <c r="Y331" s="3141"/>
      <c r="Z331" s="3143"/>
      <c r="AA331" s="3144"/>
      <c r="AB331" s="3145"/>
      <c r="AC331" s="3146"/>
      <c r="AD331" s="3147"/>
      <c r="AE331" s="3148"/>
      <c r="AF331" s="3149"/>
      <c r="AG331" s="2109"/>
      <c r="AH331" s="3150"/>
      <c r="AI331" s="117"/>
      <c r="AJ331" s="3151"/>
      <c r="AK331" s="3152"/>
      <c r="AL331" s="3153"/>
      <c r="AM331" s="3154"/>
      <c r="AN331" s="119"/>
      <c r="AP331" s="115" t="s">
        <v>16</v>
      </c>
      <c r="AQ331" s="3141"/>
      <c r="AR331" s="3142"/>
      <c r="AS331" s="3141"/>
      <c r="AT331" s="3143"/>
      <c r="AU331" s="3144"/>
      <c r="AV331" s="3145"/>
      <c r="AW331" s="3146"/>
      <c r="AX331" s="3147"/>
      <c r="AY331" s="3148"/>
      <c r="AZ331" s="3149"/>
      <c r="BA331" s="2109"/>
      <c r="BB331" s="3150"/>
      <c r="BC331" s="117"/>
      <c r="BD331" s="3151"/>
      <c r="BE331" s="3152"/>
      <c r="BF331" s="3153"/>
      <c r="BG331" s="3154"/>
      <c r="BH331" s="119"/>
      <c r="BK331" s="3">
        <v>1</v>
      </c>
    </row>
    <row r="332" spans="2:63" ht="15.75">
      <c r="B332" s="115" t="s">
        <v>16</v>
      </c>
      <c r="C332" s="3141"/>
      <c r="D332" s="3142"/>
      <c r="E332" s="3141"/>
      <c r="F332" s="3143"/>
      <c r="G332" s="3144"/>
      <c r="H332" s="3145"/>
      <c r="I332" s="3146"/>
      <c r="J332" s="3147"/>
      <c r="K332" s="3148"/>
      <c r="L332" s="3149"/>
      <c r="M332" s="2109"/>
      <c r="N332" s="3150"/>
      <c r="O332" s="117"/>
      <c r="P332" s="3151"/>
      <c r="Q332" s="3152"/>
      <c r="R332" s="3153"/>
      <c r="S332" s="3154"/>
      <c r="T332" s="119"/>
      <c r="V332" s="115" t="s">
        <v>16</v>
      </c>
      <c r="W332" s="3141"/>
      <c r="X332" s="3142"/>
      <c r="Y332" s="3141"/>
      <c r="Z332" s="3143"/>
      <c r="AA332" s="3144"/>
      <c r="AB332" s="3145"/>
      <c r="AC332" s="3146"/>
      <c r="AD332" s="3147"/>
      <c r="AE332" s="3148"/>
      <c r="AF332" s="3149"/>
      <c r="AG332" s="2109"/>
      <c r="AH332" s="3150"/>
      <c r="AI332" s="117"/>
      <c r="AJ332" s="3151"/>
      <c r="AK332" s="3152"/>
      <c r="AL332" s="3153"/>
      <c r="AM332" s="3154"/>
      <c r="AN332" s="119"/>
      <c r="AP332" s="115" t="s">
        <v>16</v>
      </c>
      <c r="AQ332" s="3141"/>
      <c r="AR332" s="3142"/>
      <c r="AS332" s="3141"/>
      <c r="AT332" s="3143"/>
      <c r="AU332" s="3144"/>
      <c r="AV332" s="3145"/>
      <c r="AW332" s="3146"/>
      <c r="AX332" s="3147"/>
      <c r="AY332" s="3148"/>
      <c r="AZ332" s="3149"/>
      <c r="BA332" s="2109"/>
      <c r="BB332" s="3150"/>
      <c r="BC332" s="117"/>
      <c r="BD332" s="3151"/>
      <c r="BE332" s="3152"/>
      <c r="BF332" s="3153"/>
      <c r="BG332" s="3154"/>
      <c r="BH332" s="119"/>
      <c r="BK332" s="3">
        <v>1</v>
      </c>
    </row>
    <row r="333" spans="2:63" ht="15.75">
      <c r="B333" s="115" t="s">
        <v>16</v>
      </c>
      <c r="C333" s="3141"/>
      <c r="D333" s="3142"/>
      <c r="E333" s="3141"/>
      <c r="F333" s="3143"/>
      <c r="G333" s="3144"/>
      <c r="H333" s="3145"/>
      <c r="I333" s="3146"/>
      <c r="J333" s="3147"/>
      <c r="K333" s="3148"/>
      <c r="L333" s="3149"/>
      <c r="M333" s="2109"/>
      <c r="N333" s="3150"/>
      <c r="O333" s="117"/>
      <c r="P333" s="3151"/>
      <c r="Q333" s="3152"/>
      <c r="R333" s="3153"/>
      <c r="S333" s="3154"/>
      <c r="T333" s="119"/>
      <c r="V333" s="115" t="s">
        <v>16</v>
      </c>
      <c r="W333" s="3141"/>
      <c r="X333" s="3142"/>
      <c r="Y333" s="3141"/>
      <c r="Z333" s="3143"/>
      <c r="AA333" s="3144"/>
      <c r="AB333" s="3145"/>
      <c r="AC333" s="3146"/>
      <c r="AD333" s="3147"/>
      <c r="AE333" s="3148"/>
      <c r="AF333" s="3149"/>
      <c r="AG333" s="2109"/>
      <c r="AH333" s="3150"/>
      <c r="AI333" s="117"/>
      <c r="AJ333" s="3151"/>
      <c r="AK333" s="3152"/>
      <c r="AL333" s="3153"/>
      <c r="AM333" s="3154"/>
      <c r="AN333" s="119"/>
      <c r="AP333" s="115" t="s">
        <v>16</v>
      </c>
      <c r="AQ333" s="3141"/>
      <c r="AR333" s="3142"/>
      <c r="AS333" s="3141"/>
      <c r="AT333" s="3143"/>
      <c r="AU333" s="3144"/>
      <c r="AV333" s="3145"/>
      <c r="AW333" s="3146"/>
      <c r="AX333" s="3147"/>
      <c r="AY333" s="3148"/>
      <c r="AZ333" s="3149"/>
      <c r="BA333" s="2109"/>
      <c r="BB333" s="3150"/>
      <c r="BC333" s="117"/>
      <c r="BD333" s="3151"/>
      <c r="BE333" s="3152"/>
      <c r="BF333" s="3153"/>
      <c r="BG333" s="3154"/>
      <c r="BH333" s="119"/>
      <c r="BK333" s="3">
        <v>1</v>
      </c>
    </row>
    <row r="334" spans="2:63" ht="15.75">
      <c r="B334" s="115" t="s">
        <v>16</v>
      </c>
      <c r="C334" s="3141"/>
      <c r="D334" s="3142"/>
      <c r="E334" s="3141"/>
      <c r="F334" s="3143"/>
      <c r="G334" s="3144"/>
      <c r="H334" s="3145"/>
      <c r="I334" s="3146"/>
      <c r="J334" s="3147"/>
      <c r="K334" s="3148"/>
      <c r="L334" s="3149"/>
      <c r="M334" s="2109"/>
      <c r="N334" s="3150"/>
      <c r="O334" s="117"/>
      <c r="P334" s="3151"/>
      <c r="Q334" s="3152"/>
      <c r="R334" s="3153"/>
      <c r="S334" s="3154"/>
      <c r="T334" s="119"/>
      <c r="V334" s="115" t="s">
        <v>16</v>
      </c>
      <c r="W334" s="3141"/>
      <c r="X334" s="3142"/>
      <c r="Y334" s="3141"/>
      <c r="Z334" s="3143"/>
      <c r="AA334" s="3144"/>
      <c r="AB334" s="3145"/>
      <c r="AC334" s="3146"/>
      <c r="AD334" s="3147"/>
      <c r="AE334" s="3148"/>
      <c r="AF334" s="3149"/>
      <c r="AG334" s="2109"/>
      <c r="AH334" s="3150"/>
      <c r="AI334" s="117"/>
      <c r="AJ334" s="3151"/>
      <c r="AK334" s="3152"/>
      <c r="AL334" s="3153"/>
      <c r="AM334" s="3154"/>
      <c r="AN334" s="119"/>
      <c r="AP334" s="115" t="s">
        <v>16</v>
      </c>
      <c r="AQ334" s="3141"/>
      <c r="AR334" s="3142"/>
      <c r="AS334" s="3141"/>
      <c r="AT334" s="3143"/>
      <c r="AU334" s="3144"/>
      <c r="AV334" s="3145"/>
      <c r="AW334" s="3146"/>
      <c r="AX334" s="3147"/>
      <c r="AY334" s="3148"/>
      <c r="AZ334" s="3149"/>
      <c r="BA334" s="2109"/>
      <c r="BB334" s="3150"/>
      <c r="BC334" s="117"/>
      <c r="BD334" s="3151"/>
      <c r="BE334" s="3152"/>
      <c r="BF334" s="3153"/>
      <c r="BG334" s="3154"/>
      <c r="BH334" s="119"/>
      <c r="BK334" s="3">
        <v>1</v>
      </c>
    </row>
    <row r="335" spans="2:63" ht="15.75">
      <c r="B335" s="115" t="s">
        <v>16</v>
      </c>
      <c r="C335" s="3141"/>
      <c r="D335" s="3142"/>
      <c r="E335" s="3141"/>
      <c r="F335" s="3143"/>
      <c r="G335" s="3144"/>
      <c r="H335" s="3145"/>
      <c r="I335" s="3146"/>
      <c r="J335" s="3147"/>
      <c r="K335" s="3148"/>
      <c r="L335" s="3149"/>
      <c r="M335" s="2109"/>
      <c r="N335" s="3150"/>
      <c r="O335" s="117"/>
      <c r="P335" s="3151"/>
      <c r="Q335" s="3152"/>
      <c r="R335" s="3153"/>
      <c r="S335" s="3154"/>
      <c r="T335" s="119"/>
      <c r="V335" s="115" t="s">
        <v>16</v>
      </c>
      <c r="W335" s="3141"/>
      <c r="X335" s="3142"/>
      <c r="Y335" s="3141"/>
      <c r="Z335" s="3143"/>
      <c r="AA335" s="3144"/>
      <c r="AB335" s="3145"/>
      <c r="AC335" s="3146"/>
      <c r="AD335" s="3147"/>
      <c r="AE335" s="3148"/>
      <c r="AF335" s="3149"/>
      <c r="AG335" s="2109"/>
      <c r="AH335" s="3150"/>
      <c r="AI335" s="117"/>
      <c r="AJ335" s="3151"/>
      <c r="AK335" s="3152"/>
      <c r="AL335" s="3153"/>
      <c r="AM335" s="3154"/>
      <c r="AN335" s="119"/>
      <c r="AP335" s="115" t="s">
        <v>16</v>
      </c>
      <c r="AQ335" s="3141"/>
      <c r="AR335" s="3142"/>
      <c r="AS335" s="3141"/>
      <c r="AT335" s="3143"/>
      <c r="AU335" s="3144"/>
      <c r="AV335" s="3145"/>
      <c r="AW335" s="3146"/>
      <c r="AX335" s="3147"/>
      <c r="AY335" s="3148"/>
      <c r="AZ335" s="3149"/>
      <c r="BA335" s="2109"/>
      <c r="BB335" s="3150"/>
      <c r="BC335" s="117"/>
      <c r="BD335" s="3151"/>
      <c r="BE335" s="3152"/>
      <c r="BF335" s="3153"/>
      <c r="BG335" s="3154"/>
      <c r="BH335" s="119"/>
      <c r="BK335" s="3">
        <v>1</v>
      </c>
    </row>
    <row r="336" spans="2:63" ht="15.75">
      <c r="B336" s="115" t="s">
        <v>16</v>
      </c>
      <c r="C336" s="3141"/>
      <c r="D336" s="3142"/>
      <c r="E336" s="3141"/>
      <c r="F336" s="3143"/>
      <c r="G336" s="3144"/>
      <c r="H336" s="3145"/>
      <c r="I336" s="3146"/>
      <c r="J336" s="3147"/>
      <c r="K336" s="3148"/>
      <c r="L336" s="3149"/>
      <c r="M336" s="2109"/>
      <c r="N336" s="3150"/>
      <c r="O336" s="117"/>
      <c r="P336" s="3151"/>
      <c r="Q336" s="3152"/>
      <c r="R336" s="3153"/>
      <c r="S336" s="3154"/>
      <c r="T336" s="119"/>
      <c r="V336" s="115" t="s">
        <v>16</v>
      </c>
      <c r="W336" s="3141"/>
      <c r="X336" s="3142"/>
      <c r="Y336" s="3141"/>
      <c r="Z336" s="3143"/>
      <c r="AA336" s="3144"/>
      <c r="AB336" s="3145"/>
      <c r="AC336" s="3146"/>
      <c r="AD336" s="3147"/>
      <c r="AE336" s="3148"/>
      <c r="AF336" s="3149"/>
      <c r="AG336" s="2109"/>
      <c r="AH336" s="3150"/>
      <c r="AI336" s="117"/>
      <c r="AJ336" s="3151"/>
      <c r="AK336" s="3152"/>
      <c r="AL336" s="3153"/>
      <c r="AM336" s="3154"/>
      <c r="AN336" s="119"/>
      <c r="AP336" s="115" t="s">
        <v>16</v>
      </c>
      <c r="AQ336" s="3141"/>
      <c r="AR336" s="3142"/>
      <c r="AS336" s="3141"/>
      <c r="AT336" s="3143"/>
      <c r="AU336" s="3144"/>
      <c r="AV336" s="3145"/>
      <c r="AW336" s="3146"/>
      <c r="AX336" s="3147"/>
      <c r="AY336" s="3148"/>
      <c r="AZ336" s="3149"/>
      <c r="BA336" s="2109"/>
      <c r="BB336" s="3150"/>
      <c r="BC336" s="117"/>
      <c r="BD336" s="3151"/>
      <c r="BE336" s="3152"/>
      <c r="BF336" s="3153"/>
      <c r="BG336" s="3154"/>
      <c r="BH336" s="119"/>
      <c r="BK336" s="3">
        <v>1</v>
      </c>
    </row>
    <row r="337" spans="1:65" ht="15.75">
      <c r="B337" s="115" t="s">
        <v>16</v>
      </c>
      <c r="C337" s="3141"/>
      <c r="D337" s="3142"/>
      <c r="E337" s="3141"/>
      <c r="F337" s="3143"/>
      <c r="G337" s="3144"/>
      <c r="H337" s="3145"/>
      <c r="I337" s="3146"/>
      <c r="J337" s="3147"/>
      <c r="K337" s="3148"/>
      <c r="L337" s="3149"/>
      <c r="M337" s="2109"/>
      <c r="N337" s="3150"/>
      <c r="O337" s="117"/>
      <c r="P337" s="3151"/>
      <c r="Q337" s="3152"/>
      <c r="R337" s="3153"/>
      <c r="S337" s="3154"/>
      <c r="T337" s="119"/>
      <c r="V337" s="115" t="s">
        <v>16</v>
      </c>
      <c r="W337" s="3141"/>
      <c r="X337" s="3142"/>
      <c r="Y337" s="3141"/>
      <c r="Z337" s="3143"/>
      <c r="AA337" s="3144"/>
      <c r="AB337" s="3145"/>
      <c r="AC337" s="3146"/>
      <c r="AD337" s="3147"/>
      <c r="AE337" s="3148"/>
      <c r="AF337" s="3149"/>
      <c r="AG337" s="2109"/>
      <c r="AH337" s="3150"/>
      <c r="AI337" s="117"/>
      <c r="AJ337" s="3151"/>
      <c r="AK337" s="3152"/>
      <c r="AL337" s="3153"/>
      <c r="AM337" s="3154"/>
      <c r="AN337" s="119"/>
      <c r="AP337" s="115" t="s">
        <v>16</v>
      </c>
      <c r="AQ337" s="3141"/>
      <c r="AR337" s="3142"/>
      <c r="AS337" s="3141"/>
      <c r="AT337" s="3143"/>
      <c r="AU337" s="3144"/>
      <c r="AV337" s="3145"/>
      <c r="AW337" s="3146"/>
      <c r="AX337" s="3147"/>
      <c r="AY337" s="3148"/>
      <c r="AZ337" s="3149"/>
      <c r="BA337" s="2109"/>
      <c r="BB337" s="3150"/>
      <c r="BC337" s="117"/>
      <c r="BD337" s="3151"/>
      <c r="BE337" s="3152"/>
      <c r="BF337" s="3153"/>
      <c r="BG337" s="3154"/>
      <c r="BH337" s="119"/>
      <c r="BK337" s="3">
        <v>1</v>
      </c>
    </row>
    <row r="338" spans="1:65" ht="15.75">
      <c r="B338" s="115" t="s">
        <v>16</v>
      </c>
      <c r="C338" s="3141"/>
      <c r="D338" s="3142"/>
      <c r="E338" s="3141"/>
      <c r="F338" s="3143"/>
      <c r="G338" s="3144"/>
      <c r="H338" s="3145"/>
      <c r="I338" s="3146"/>
      <c r="J338" s="3147"/>
      <c r="K338" s="3148"/>
      <c r="L338" s="3149"/>
      <c r="M338" s="2109"/>
      <c r="N338" s="3150"/>
      <c r="O338" s="117"/>
      <c r="P338" s="3151"/>
      <c r="Q338" s="3152"/>
      <c r="R338" s="3153"/>
      <c r="S338" s="3154"/>
      <c r="T338" s="119"/>
      <c r="V338" s="115" t="s">
        <v>16</v>
      </c>
      <c r="W338" s="3141"/>
      <c r="X338" s="3142"/>
      <c r="Y338" s="3141"/>
      <c r="Z338" s="3143"/>
      <c r="AA338" s="3144"/>
      <c r="AB338" s="3145"/>
      <c r="AC338" s="3146"/>
      <c r="AD338" s="3147"/>
      <c r="AE338" s="3148"/>
      <c r="AF338" s="3149"/>
      <c r="AG338" s="2109"/>
      <c r="AH338" s="3150"/>
      <c r="AI338" s="117"/>
      <c r="AJ338" s="3151"/>
      <c r="AK338" s="3152"/>
      <c r="AL338" s="3153"/>
      <c r="AM338" s="3154"/>
      <c r="AN338" s="119"/>
      <c r="AP338" s="115" t="s">
        <v>16</v>
      </c>
      <c r="AQ338" s="3141"/>
      <c r="AR338" s="3142"/>
      <c r="AS338" s="3141"/>
      <c r="AT338" s="3143"/>
      <c r="AU338" s="3144"/>
      <c r="AV338" s="3145"/>
      <c r="AW338" s="3146"/>
      <c r="AX338" s="3147"/>
      <c r="AY338" s="3148"/>
      <c r="AZ338" s="3149"/>
      <c r="BA338" s="2109"/>
      <c r="BB338" s="3150"/>
      <c r="BC338" s="117"/>
      <c r="BD338" s="3151"/>
      <c r="BE338" s="3152"/>
      <c r="BF338" s="3153"/>
      <c r="BG338" s="3154"/>
      <c r="BH338" s="119"/>
      <c r="BK338" s="3">
        <v>1</v>
      </c>
    </row>
    <row r="339" spans="1:65" ht="15.75">
      <c r="B339" s="115" t="s">
        <v>16</v>
      </c>
      <c r="C339" s="3141"/>
      <c r="D339" s="3142"/>
      <c r="E339" s="3141"/>
      <c r="F339" s="3143"/>
      <c r="G339" s="3144"/>
      <c r="H339" s="3145"/>
      <c r="I339" s="3146"/>
      <c r="J339" s="3147"/>
      <c r="K339" s="3148"/>
      <c r="L339" s="3149"/>
      <c r="M339" s="2109"/>
      <c r="N339" s="3150"/>
      <c r="O339" s="117"/>
      <c r="P339" s="3151"/>
      <c r="Q339" s="3152"/>
      <c r="R339" s="3153"/>
      <c r="S339" s="3154"/>
      <c r="T339" s="119"/>
      <c r="V339" s="115" t="s">
        <v>16</v>
      </c>
      <c r="W339" s="3141"/>
      <c r="X339" s="3142"/>
      <c r="Y339" s="3141"/>
      <c r="Z339" s="3143"/>
      <c r="AA339" s="3144"/>
      <c r="AB339" s="3145"/>
      <c r="AC339" s="3146"/>
      <c r="AD339" s="3147"/>
      <c r="AE339" s="3148"/>
      <c r="AF339" s="3149"/>
      <c r="AG339" s="2109"/>
      <c r="AH339" s="3150"/>
      <c r="AI339" s="117"/>
      <c r="AJ339" s="3151"/>
      <c r="AK339" s="3152"/>
      <c r="AL339" s="3153"/>
      <c r="AM339" s="3154"/>
      <c r="AN339" s="119"/>
      <c r="AP339" s="115" t="s">
        <v>16</v>
      </c>
      <c r="AQ339" s="3141"/>
      <c r="AR339" s="3142"/>
      <c r="AS339" s="3141"/>
      <c r="AT339" s="3143"/>
      <c r="AU339" s="3144"/>
      <c r="AV339" s="3145"/>
      <c r="AW339" s="3146"/>
      <c r="AX339" s="3147"/>
      <c r="AY339" s="3148"/>
      <c r="AZ339" s="3149"/>
      <c r="BA339" s="2109"/>
      <c r="BB339" s="3150"/>
      <c r="BC339" s="117"/>
      <c r="BD339" s="3151"/>
      <c r="BE339" s="3152"/>
      <c r="BF339" s="3153"/>
      <c r="BG339" s="3154"/>
      <c r="BH339" s="119"/>
      <c r="BK339" s="3">
        <v>1</v>
      </c>
    </row>
    <row r="340" spans="1:65" ht="15.75">
      <c r="B340" s="115" t="s">
        <v>16</v>
      </c>
      <c r="C340" s="3141"/>
      <c r="D340" s="3142"/>
      <c r="E340" s="3141"/>
      <c r="F340" s="3143"/>
      <c r="G340" s="3144"/>
      <c r="H340" s="3145"/>
      <c r="I340" s="3146"/>
      <c r="J340" s="3147"/>
      <c r="K340" s="3148"/>
      <c r="L340" s="3149"/>
      <c r="M340" s="2109"/>
      <c r="N340" s="3150"/>
      <c r="O340" s="117"/>
      <c r="P340" s="3151"/>
      <c r="Q340" s="3152"/>
      <c r="R340" s="3153"/>
      <c r="S340" s="3154"/>
      <c r="T340" s="119"/>
      <c r="V340" s="115" t="s">
        <v>16</v>
      </c>
      <c r="W340" s="3141"/>
      <c r="X340" s="3142"/>
      <c r="Y340" s="3141"/>
      <c r="Z340" s="3143"/>
      <c r="AA340" s="3144"/>
      <c r="AB340" s="3145"/>
      <c r="AC340" s="3146"/>
      <c r="AD340" s="3147"/>
      <c r="AE340" s="3148"/>
      <c r="AF340" s="3149"/>
      <c r="AG340" s="2109"/>
      <c r="AH340" s="3150"/>
      <c r="AI340" s="117"/>
      <c r="AJ340" s="3151"/>
      <c r="AK340" s="3152"/>
      <c r="AL340" s="3153"/>
      <c r="AM340" s="3154"/>
      <c r="AN340" s="119"/>
      <c r="AP340" s="115" t="s">
        <v>16</v>
      </c>
      <c r="AQ340" s="3141"/>
      <c r="AR340" s="3142"/>
      <c r="AS340" s="3141"/>
      <c r="AT340" s="3143"/>
      <c r="AU340" s="3144"/>
      <c r="AV340" s="3145"/>
      <c r="AW340" s="3146"/>
      <c r="AX340" s="3147"/>
      <c r="AY340" s="3148"/>
      <c r="AZ340" s="3149"/>
      <c r="BA340" s="2109"/>
      <c r="BB340" s="3150"/>
      <c r="BC340" s="117"/>
      <c r="BD340" s="3151"/>
      <c r="BE340" s="3152"/>
      <c r="BF340" s="3153"/>
      <c r="BG340" s="3154"/>
      <c r="BH340" s="119"/>
      <c r="BK340" s="3">
        <v>1</v>
      </c>
    </row>
    <row r="341" spans="1:65" ht="15.75">
      <c r="B341" s="115" t="s">
        <v>16</v>
      </c>
      <c r="C341" s="3141"/>
      <c r="D341" s="3142"/>
      <c r="E341" s="3141"/>
      <c r="F341" s="3143"/>
      <c r="G341" s="3144"/>
      <c r="H341" s="3145"/>
      <c r="I341" s="3146"/>
      <c r="J341" s="3147"/>
      <c r="K341" s="3148"/>
      <c r="L341" s="3149"/>
      <c r="M341" s="2109"/>
      <c r="N341" s="3150"/>
      <c r="O341" s="117"/>
      <c r="P341" s="3151"/>
      <c r="Q341" s="3152"/>
      <c r="R341" s="3153"/>
      <c r="S341" s="3154"/>
      <c r="T341" s="119"/>
      <c r="V341" s="115" t="s">
        <v>16</v>
      </c>
      <c r="W341" s="3141"/>
      <c r="X341" s="3142"/>
      <c r="Y341" s="3141"/>
      <c r="Z341" s="3143"/>
      <c r="AA341" s="3144"/>
      <c r="AB341" s="3145"/>
      <c r="AC341" s="3146"/>
      <c r="AD341" s="3147"/>
      <c r="AE341" s="3148"/>
      <c r="AF341" s="3149"/>
      <c r="AG341" s="2109"/>
      <c r="AH341" s="3150"/>
      <c r="AI341" s="117"/>
      <c r="AJ341" s="3151"/>
      <c r="AK341" s="3152"/>
      <c r="AL341" s="3153"/>
      <c r="AM341" s="3154"/>
      <c r="AN341" s="119"/>
      <c r="AP341" s="115" t="s">
        <v>16</v>
      </c>
      <c r="AQ341" s="3141"/>
      <c r="AR341" s="3142"/>
      <c r="AS341" s="3141"/>
      <c r="AT341" s="3143"/>
      <c r="AU341" s="3144"/>
      <c r="AV341" s="3145"/>
      <c r="AW341" s="3146"/>
      <c r="AX341" s="3147"/>
      <c r="AY341" s="3148"/>
      <c r="AZ341" s="3149"/>
      <c r="BA341" s="2109"/>
      <c r="BB341" s="3150"/>
      <c r="BC341" s="117"/>
      <c r="BD341" s="3151"/>
      <c r="BE341" s="3152"/>
      <c r="BF341" s="3153"/>
      <c r="BG341" s="3154"/>
      <c r="BH341" s="119"/>
      <c r="BK341" s="3">
        <v>1</v>
      </c>
    </row>
    <row r="342" spans="1:65" ht="27" customHeight="1">
      <c r="B342" s="259" t="s">
        <v>11</v>
      </c>
      <c r="C342" s="259"/>
      <c r="D342" s="259"/>
      <c r="E342" s="259"/>
      <c r="F342" s="259"/>
      <c r="G342" s="259"/>
      <c r="H342" s="259"/>
      <c r="I342" s="259"/>
      <c r="J342" s="259"/>
      <c r="K342" s="259"/>
      <c r="L342" s="259"/>
      <c r="M342" s="259"/>
      <c r="N342" s="259"/>
      <c r="O342" s="259"/>
      <c r="P342" s="259"/>
      <c r="Q342" s="259"/>
      <c r="R342" s="259"/>
      <c r="S342" s="259"/>
      <c r="T342" s="259"/>
      <c r="V342" s="259" t="s">
        <v>11</v>
      </c>
      <c r="W342" s="259"/>
      <c r="X342" s="259"/>
      <c r="Y342" s="259"/>
      <c r="Z342" s="259"/>
      <c r="AA342" s="259"/>
      <c r="AB342" s="259"/>
      <c r="AC342" s="259"/>
      <c r="AD342" s="259"/>
      <c r="AE342" s="259"/>
      <c r="AF342" s="259"/>
      <c r="AG342" s="259"/>
      <c r="AH342" s="259"/>
      <c r="AI342" s="259"/>
      <c r="AJ342" s="259"/>
      <c r="AK342" s="259"/>
      <c r="AL342" s="259"/>
      <c r="AM342" s="259"/>
      <c r="AN342" s="259"/>
      <c r="AP342" s="259" t="s">
        <v>11</v>
      </c>
      <c r="AQ342" s="259"/>
      <c r="AR342" s="259"/>
      <c r="AS342" s="259"/>
      <c r="AT342" s="259"/>
      <c r="AU342" s="259"/>
      <c r="AV342" s="259"/>
      <c r="AW342" s="259"/>
      <c r="AX342" s="259"/>
      <c r="AY342" s="259"/>
      <c r="AZ342" s="259"/>
      <c r="BA342" s="259"/>
      <c r="BB342" s="259"/>
      <c r="BC342" s="259"/>
      <c r="BD342" s="259"/>
      <c r="BE342" s="259"/>
      <c r="BF342" s="259"/>
      <c r="BG342" s="259"/>
      <c r="BH342" s="259"/>
      <c r="BK342" s="700" t="s">
        <v>821</v>
      </c>
    </row>
    <row r="343" spans="1:65">
      <c r="A343" s="3">
        <v>1</v>
      </c>
      <c r="B343" s="3">
        <v>1</v>
      </c>
      <c r="C343" s="3">
        <v>1</v>
      </c>
      <c r="D343" s="3">
        <v>1</v>
      </c>
      <c r="E343" s="3">
        <v>1</v>
      </c>
      <c r="F343" s="3">
        <v>1</v>
      </c>
      <c r="G343" s="3">
        <v>1</v>
      </c>
      <c r="H343" s="3">
        <v>1</v>
      </c>
      <c r="I343" s="3">
        <v>1</v>
      </c>
      <c r="J343" s="3">
        <v>1</v>
      </c>
      <c r="K343" s="3">
        <v>1</v>
      </c>
      <c r="L343" s="3">
        <v>1</v>
      </c>
      <c r="M343" s="3">
        <v>1</v>
      </c>
      <c r="N343" s="3">
        <v>1</v>
      </c>
      <c r="O343" s="3">
        <v>1</v>
      </c>
      <c r="P343" s="3">
        <v>1</v>
      </c>
      <c r="Q343" s="3">
        <v>1</v>
      </c>
      <c r="R343" s="3"/>
      <c r="S343" s="3">
        <v>1</v>
      </c>
      <c r="T343" s="3">
        <v>1</v>
      </c>
      <c r="U343" s="3">
        <v>1</v>
      </c>
      <c r="V343" s="3">
        <v>1</v>
      </c>
      <c r="W343" s="3">
        <v>1</v>
      </c>
      <c r="X343" s="3">
        <v>1</v>
      </c>
      <c r="Y343" s="3">
        <v>1</v>
      </c>
      <c r="Z343" s="3">
        <v>1</v>
      </c>
      <c r="AA343" s="3">
        <v>1</v>
      </c>
      <c r="AB343" s="3">
        <v>1</v>
      </c>
      <c r="AC343" s="3">
        <v>1</v>
      </c>
      <c r="AD343" s="3">
        <v>1</v>
      </c>
      <c r="AE343" s="3">
        <v>1</v>
      </c>
      <c r="AF343" s="3">
        <v>1</v>
      </c>
      <c r="AG343" s="3">
        <v>1</v>
      </c>
      <c r="AH343" s="3">
        <v>1</v>
      </c>
      <c r="AI343" s="3">
        <v>1</v>
      </c>
      <c r="AJ343" s="3">
        <v>1</v>
      </c>
      <c r="AK343" s="3">
        <v>1</v>
      </c>
      <c r="AL343" s="3"/>
      <c r="AM343" s="3">
        <v>1</v>
      </c>
      <c r="AN343" s="3">
        <v>1</v>
      </c>
      <c r="AO343" s="3">
        <v>1</v>
      </c>
      <c r="AP343" s="3">
        <v>1</v>
      </c>
      <c r="AQ343" s="3">
        <v>1</v>
      </c>
      <c r="AR343" s="3">
        <v>1</v>
      </c>
      <c r="AS343" s="3">
        <v>1</v>
      </c>
      <c r="AT343" s="3">
        <v>1</v>
      </c>
      <c r="AU343" s="3">
        <v>1</v>
      </c>
      <c r="AV343" s="3">
        <v>1</v>
      </c>
      <c r="AW343" s="3">
        <v>1</v>
      </c>
      <c r="AX343" s="3">
        <v>1</v>
      </c>
      <c r="AY343" s="3">
        <v>1</v>
      </c>
      <c r="AZ343" s="3">
        <v>1</v>
      </c>
      <c r="BA343" s="3">
        <v>1</v>
      </c>
      <c r="BB343" s="3">
        <v>1</v>
      </c>
      <c r="BC343" s="3">
        <v>1</v>
      </c>
      <c r="BD343" s="3">
        <v>1</v>
      </c>
      <c r="BE343" s="3">
        <v>1</v>
      </c>
      <c r="BF343" s="3"/>
      <c r="BG343" s="3">
        <v>1</v>
      </c>
      <c r="BH343" s="3">
        <v>1</v>
      </c>
      <c r="BI343" s="3">
        <v>1</v>
      </c>
      <c r="BJ343" s="3">
        <v>1</v>
      </c>
      <c r="BK343" s="1" t="str">
        <f>ADDRESS(ROW(),COLUMN(),4)</f>
        <v>BK343</v>
      </c>
      <c r="BL343" s="702"/>
      <c r="BM343" s="703" t="str">
        <f>ADDRESS(ROW(),COLUMN(),4)</f>
        <v>BM343</v>
      </c>
    </row>
  </sheetData>
  <mergeCells count="16">
    <mergeCell ref="I15:J15"/>
    <mergeCell ref="B4:BE5"/>
    <mergeCell ref="BG4:BH7"/>
    <mergeCell ref="T10:T11"/>
    <mergeCell ref="R10:S11"/>
    <mergeCell ref="J10:Q11"/>
    <mergeCell ref="K13:P14"/>
    <mergeCell ref="S18:S19"/>
    <mergeCell ref="T18:T19"/>
    <mergeCell ref="Q18:Q19"/>
    <mergeCell ref="I16:K16"/>
    <mergeCell ref="J18:J19"/>
    <mergeCell ref="K18:K19"/>
    <mergeCell ref="L18:L19"/>
    <mergeCell ref="P18:P19"/>
    <mergeCell ref="R18:R19"/>
  </mergeCells>
  <conditionalFormatting sqref="L20:L24">
    <cfRule type="cellIs" dxfId="2" priority="1" operator="notEqual">
      <formula>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6D3F1-5004-450E-AAF3-04099026B63A}">
  <dimension ref="A1:BM343"/>
  <sheetViews>
    <sheetView showZeros="0" workbookViewId="0">
      <selection activeCell="Q9" sqref="Q9"/>
    </sheetView>
  </sheetViews>
  <sheetFormatPr baseColWidth="10" defaultRowHeight="15"/>
  <cols>
    <col min="1" max="1" width="2.85546875" customWidth="1"/>
    <col min="2" max="6" width="3.7109375" customWidth="1"/>
    <col min="7" max="8" width="12.7109375" customWidth="1"/>
    <col min="9" max="9" width="3.7109375" customWidth="1"/>
    <col min="10" max="10" width="9.7109375" customWidth="1"/>
    <col min="11" max="11" width="12.7109375" customWidth="1"/>
    <col min="12" max="12" width="13.7109375" customWidth="1"/>
    <col min="13" max="13" width="40.7109375" customWidth="1"/>
    <col min="14" max="14" width="10.7109375" customWidth="1"/>
    <col min="15" max="15" width="9.7109375" customWidth="1"/>
    <col min="16" max="16" width="18.7109375" customWidth="1"/>
    <col min="17" max="19" width="13.7109375" customWidth="1"/>
    <col min="20" max="20" width="17.7109375" customWidth="1"/>
    <col min="21" max="21" width="6.140625" customWidth="1"/>
    <col min="22" max="26" width="3.7109375" customWidth="1"/>
    <col min="27" max="28" width="12.7109375" customWidth="1"/>
    <col min="29" max="29" width="3.7109375" customWidth="1"/>
    <col min="30" max="30" width="9.7109375" customWidth="1"/>
    <col min="31" max="31" width="12.7109375" customWidth="1"/>
    <col min="32" max="32" width="13.7109375" customWidth="1"/>
    <col min="33" max="33" width="40.7109375" customWidth="1"/>
    <col min="34" max="34" width="10.7109375" customWidth="1"/>
    <col min="35" max="35" width="9.7109375" customWidth="1"/>
    <col min="36" max="36" width="18.7109375" customWidth="1"/>
    <col min="37" max="39" width="13.7109375" customWidth="1"/>
    <col min="40" max="40" width="17.7109375" customWidth="1"/>
    <col min="41" max="41" width="5.7109375" customWidth="1"/>
    <col min="42" max="46" width="3.7109375" customWidth="1"/>
    <col min="47" max="48" width="12.7109375" customWidth="1"/>
    <col min="49" max="49" width="3.7109375" customWidth="1"/>
    <col min="50" max="50" width="9.7109375" customWidth="1"/>
    <col min="51" max="51" width="12.7109375" customWidth="1"/>
    <col min="52" max="52" width="13.7109375" customWidth="1"/>
    <col min="53" max="53" width="40.7109375" customWidth="1"/>
    <col min="54" max="54" width="10.7109375" customWidth="1"/>
    <col min="55" max="55" width="9.7109375" customWidth="1"/>
    <col min="56" max="56" width="18.7109375" customWidth="1"/>
    <col min="57" max="59" width="13.7109375" customWidth="1"/>
    <col min="60" max="60" width="17.7109375" customWidth="1"/>
    <col min="63" max="63" width="5.42578125" customWidth="1"/>
    <col min="65" max="65" width="86" customWidth="1"/>
  </cols>
  <sheetData>
    <row r="1" spans="1:65" ht="15.75" thickTop="1">
      <c r="A1" s="1" t="str">
        <f>ADDRESS(ROW(),COLUMN(),4)</f>
        <v>A1</v>
      </c>
      <c r="B1" s="2" t="str">
        <f t="shared" ref="B1:T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V1" s="2" t="str">
        <f t="shared" ref="V1:AN1" si="1">SUBSTITUTE(ADDRESS(1,COLUMN(),4),"1","")</f>
        <v>V</v>
      </c>
      <c r="W1" s="2" t="str">
        <f t="shared" si="1"/>
        <v>W</v>
      </c>
      <c r="X1" s="2" t="str">
        <f t="shared" si="1"/>
        <v>X</v>
      </c>
      <c r="Y1" s="2" t="str">
        <f t="shared" si="1"/>
        <v>Y</v>
      </c>
      <c r="Z1" s="2" t="str">
        <f t="shared" si="1"/>
        <v>Z</v>
      </c>
      <c r="AA1" s="2" t="str">
        <f t="shared" si="1"/>
        <v>AA</v>
      </c>
      <c r="AB1" s="2" t="str">
        <f t="shared" si="1"/>
        <v>AB</v>
      </c>
      <c r="AC1" s="2" t="str">
        <f t="shared" si="1"/>
        <v>AC</v>
      </c>
      <c r="AD1" s="2" t="str">
        <f t="shared" si="1"/>
        <v>AD</v>
      </c>
      <c r="AE1" s="2" t="str">
        <f t="shared" si="1"/>
        <v>AE</v>
      </c>
      <c r="AF1" s="2" t="str">
        <f t="shared" si="1"/>
        <v>AF</v>
      </c>
      <c r="AG1" s="2" t="str">
        <f t="shared" si="1"/>
        <v>AG</v>
      </c>
      <c r="AH1" s="2" t="str">
        <f t="shared" si="1"/>
        <v>AH</v>
      </c>
      <c r="AI1" s="2" t="str">
        <f t="shared" si="1"/>
        <v>AI</v>
      </c>
      <c r="AJ1" s="2" t="str">
        <f t="shared" si="1"/>
        <v>AJ</v>
      </c>
      <c r="AK1" s="2" t="str">
        <f t="shared" si="1"/>
        <v>AK</v>
      </c>
      <c r="AL1" s="2" t="str">
        <f t="shared" si="1"/>
        <v>AL</v>
      </c>
      <c r="AM1" s="2" t="str">
        <f t="shared" si="1"/>
        <v>AM</v>
      </c>
      <c r="AN1" s="2" t="str">
        <f t="shared" si="1"/>
        <v>AN</v>
      </c>
      <c r="AP1" s="2" t="str">
        <f t="shared" ref="AP1:BH1" si="2">SUBSTITUTE(ADDRESS(1,COLUMN(),4),"1","")</f>
        <v>AP</v>
      </c>
      <c r="AQ1" s="2" t="str">
        <f t="shared" si="2"/>
        <v>AQ</v>
      </c>
      <c r="AR1" s="2" t="str">
        <f t="shared" si="2"/>
        <v>AR</v>
      </c>
      <c r="AS1" s="2" t="str">
        <f t="shared" si="2"/>
        <v>AS</v>
      </c>
      <c r="AT1" s="2" t="str">
        <f t="shared" si="2"/>
        <v>AT</v>
      </c>
      <c r="AU1" s="2" t="str">
        <f t="shared" si="2"/>
        <v>AU</v>
      </c>
      <c r="AV1" s="2" t="str">
        <f t="shared" si="2"/>
        <v>AV</v>
      </c>
      <c r="AW1" s="2" t="str">
        <f t="shared" si="2"/>
        <v>AW</v>
      </c>
      <c r="AX1" s="2" t="str">
        <f t="shared" si="2"/>
        <v>AX</v>
      </c>
      <c r="AY1" s="2" t="str">
        <f t="shared" si="2"/>
        <v>AY</v>
      </c>
      <c r="AZ1" s="2" t="str">
        <f t="shared" si="2"/>
        <v>AZ</v>
      </c>
      <c r="BA1" s="2" t="str">
        <f t="shared" si="2"/>
        <v>BA</v>
      </c>
      <c r="BB1" s="2" t="str">
        <f t="shared" si="2"/>
        <v>BB</v>
      </c>
      <c r="BC1" s="2" t="str">
        <f t="shared" si="2"/>
        <v>BC</v>
      </c>
      <c r="BD1" s="2" t="str">
        <f t="shared" si="2"/>
        <v>BD</v>
      </c>
      <c r="BE1" s="2" t="str">
        <f t="shared" si="2"/>
        <v>BE</v>
      </c>
      <c r="BF1" s="2" t="str">
        <f t="shared" si="2"/>
        <v>BF</v>
      </c>
      <c r="BG1" s="2" t="str">
        <f t="shared" si="2"/>
        <v>BG</v>
      </c>
      <c r="BH1" s="2" t="str">
        <f t="shared" si="2"/>
        <v>BH</v>
      </c>
      <c r="BK1" s="3">
        <v>1</v>
      </c>
      <c r="BL1" s="4" t="str">
        <f>SUBSTITUTE(ADDRESS(1,COLUMN(),4),"1","")</f>
        <v>BL</v>
      </c>
      <c r="BM1" s="5" t="str">
        <f>SUBSTITUTE(ADDRESS(1,COLUMN(),4),"1","")</f>
        <v>BM</v>
      </c>
    </row>
    <row r="2" spans="1:65">
      <c r="B2" s="927">
        <f t="shared" ref="B2:T3" ca="1" si="3">CELL("largeur",B2)</f>
        <v>3</v>
      </c>
      <c r="C2" s="927">
        <f t="shared" ca="1" si="3"/>
        <v>3</v>
      </c>
      <c r="D2" s="927">
        <f t="shared" ca="1" si="3"/>
        <v>3</v>
      </c>
      <c r="E2" s="927">
        <f t="shared" ca="1" si="3"/>
        <v>3</v>
      </c>
      <c r="F2" s="927">
        <f t="shared" ca="1" si="3"/>
        <v>3</v>
      </c>
      <c r="G2" s="927">
        <f t="shared" ca="1" si="3"/>
        <v>12</v>
      </c>
      <c r="H2" s="927">
        <f t="shared" ca="1" si="3"/>
        <v>12</v>
      </c>
      <c r="I2" s="927">
        <f t="shared" ca="1" si="3"/>
        <v>3</v>
      </c>
      <c r="J2" s="927">
        <f t="shared" ca="1" si="3"/>
        <v>9</v>
      </c>
      <c r="K2" s="927">
        <f t="shared" ca="1" si="3"/>
        <v>12</v>
      </c>
      <c r="L2" s="927">
        <f t="shared" ca="1" si="3"/>
        <v>13</v>
      </c>
      <c r="M2" s="927">
        <f t="shared" ca="1" si="3"/>
        <v>40</v>
      </c>
      <c r="N2" s="927">
        <f t="shared" ca="1" si="3"/>
        <v>10</v>
      </c>
      <c r="O2" s="927">
        <f t="shared" ca="1" si="3"/>
        <v>9</v>
      </c>
      <c r="P2" s="927">
        <f t="shared" ca="1" si="3"/>
        <v>18</v>
      </c>
      <c r="Q2" s="927">
        <f t="shared" ca="1" si="3"/>
        <v>13</v>
      </c>
      <c r="R2" s="927">
        <f t="shared" ca="1" si="3"/>
        <v>13</v>
      </c>
      <c r="S2" s="927">
        <f t="shared" ca="1" si="3"/>
        <v>13</v>
      </c>
      <c r="T2" s="927">
        <f t="shared" ca="1" si="3"/>
        <v>17</v>
      </c>
      <c r="V2" s="927">
        <f t="shared" ref="V2:AN3" ca="1" si="4">CELL("largeur",V2)</f>
        <v>3</v>
      </c>
      <c r="W2" s="927">
        <f t="shared" ca="1" si="4"/>
        <v>3</v>
      </c>
      <c r="X2" s="927">
        <f t="shared" ca="1" si="4"/>
        <v>3</v>
      </c>
      <c r="Y2" s="927">
        <f t="shared" ca="1" si="4"/>
        <v>3</v>
      </c>
      <c r="Z2" s="927">
        <f t="shared" ca="1" si="4"/>
        <v>3</v>
      </c>
      <c r="AA2" s="927">
        <f t="shared" ca="1" si="4"/>
        <v>12</v>
      </c>
      <c r="AB2" s="927">
        <f t="shared" ca="1" si="4"/>
        <v>12</v>
      </c>
      <c r="AC2" s="927">
        <f t="shared" ca="1" si="4"/>
        <v>3</v>
      </c>
      <c r="AD2" s="927">
        <f t="shared" ca="1" si="4"/>
        <v>9</v>
      </c>
      <c r="AE2" s="927">
        <f t="shared" ca="1" si="4"/>
        <v>12</v>
      </c>
      <c r="AF2" s="927">
        <f t="shared" ca="1" si="4"/>
        <v>13</v>
      </c>
      <c r="AG2" s="927">
        <f t="shared" ca="1" si="4"/>
        <v>40</v>
      </c>
      <c r="AH2" s="927">
        <f t="shared" ca="1" si="4"/>
        <v>10</v>
      </c>
      <c r="AI2" s="927">
        <f t="shared" ca="1" si="4"/>
        <v>9</v>
      </c>
      <c r="AJ2" s="927">
        <f t="shared" ca="1" si="4"/>
        <v>18</v>
      </c>
      <c r="AK2" s="927">
        <f t="shared" ca="1" si="4"/>
        <v>13</v>
      </c>
      <c r="AL2" s="927">
        <f t="shared" ca="1" si="4"/>
        <v>13</v>
      </c>
      <c r="AM2" s="927">
        <f t="shared" ca="1" si="4"/>
        <v>13</v>
      </c>
      <c r="AN2" s="927">
        <f t="shared" ca="1" si="4"/>
        <v>17</v>
      </c>
      <c r="AP2" s="927">
        <f t="shared" ref="AP2:BH3" ca="1" si="5">CELL("largeur",AP2)</f>
        <v>3</v>
      </c>
      <c r="AQ2" s="927">
        <f t="shared" ca="1" si="5"/>
        <v>3</v>
      </c>
      <c r="AR2" s="927">
        <f t="shared" ca="1" si="5"/>
        <v>3</v>
      </c>
      <c r="AS2" s="927">
        <f t="shared" ca="1" si="5"/>
        <v>3</v>
      </c>
      <c r="AT2" s="927">
        <f t="shared" ca="1" si="5"/>
        <v>3</v>
      </c>
      <c r="AU2" s="927">
        <f t="shared" ca="1" si="5"/>
        <v>12</v>
      </c>
      <c r="AV2" s="927">
        <f t="shared" ca="1" si="5"/>
        <v>12</v>
      </c>
      <c r="AW2" s="927">
        <f t="shared" ca="1" si="5"/>
        <v>3</v>
      </c>
      <c r="AX2" s="927">
        <f t="shared" ca="1" si="5"/>
        <v>9</v>
      </c>
      <c r="AY2" s="927">
        <f t="shared" ca="1" si="5"/>
        <v>12</v>
      </c>
      <c r="AZ2" s="927">
        <f t="shared" ca="1" si="5"/>
        <v>13</v>
      </c>
      <c r="BA2" s="927">
        <f t="shared" ca="1" si="5"/>
        <v>40</v>
      </c>
      <c r="BB2" s="927">
        <f t="shared" ca="1" si="5"/>
        <v>10</v>
      </c>
      <c r="BC2" s="927">
        <f t="shared" ca="1" si="5"/>
        <v>9</v>
      </c>
      <c r="BD2" s="927">
        <f t="shared" ca="1" si="5"/>
        <v>18</v>
      </c>
      <c r="BE2" s="927">
        <f t="shared" ca="1" si="5"/>
        <v>13</v>
      </c>
      <c r="BF2" s="927">
        <f t="shared" ca="1" si="5"/>
        <v>13</v>
      </c>
      <c r="BG2" s="927">
        <f t="shared" ca="1" si="5"/>
        <v>13</v>
      </c>
      <c r="BH2" s="927">
        <f t="shared" ca="1" si="5"/>
        <v>17</v>
      </c>
      <c r="BI2" s="1137" t="s">
        <v>1951</v>
      </c>
      <c r="BK2" s="3">
        <v>1</v>
      </c>
      <c r="BL2" s="7" t="s">
        <v>3</v>
      </c>
      <c r="BM2" s="8"/>
    </row>
    <row r="3" spans="1:65" ht="19.5" customHeight="1" thickBot="1">
      <c r="B3" s="928">
        <v>3</v>
      </c>
      <c r="C3" s="928">
        <v>3</v>
      </c>
      <c r="D3" s="928">
        <v>3</v>
      </c>
      <c r="E3" s="928">
        <v>3</v>
      </c>
      <c r="F3" s="928">
        <v>5</v>
      </c>
      <c r="G3" s="928">
        <v>12</v>
      </c>
      <c r="H3" s="928">
        <v>12</v>
      </c>
      <c r="I3" s="928">
        <v>3</v>
      </c>
      <c r="J3" s="928">
        <v>9</v>
      </c>
      <c r="K3" s="928">
        <v>12</v>
      </c>
      <c r="L3" s="928">
        <v>13</v>
      </c>
      <c r="M3" s="928">
        <v>40</v>
      </c>
      <c r="N3" s="928">
        <v>10</v>
      </c>
      <c r="O3" s="928">
        <v>9</v>
      </c>
      <c r="P3" s="928">
        <v>18</v>
      </c>
      <c r="Q3" s="928">
        <v>13</v>
      </c>
      <c r="R3" s="928">
        <v>13</v>
      </c>
      <c r="S3" s="928">
        <v>13</v>
      </c>
      <c r="T3" s="928">
        <v>17</v>
      </c>
      <c r="U3" s="1161">
        <v>1</v>
      </c>
      <c r="V3" s="928">
        <v>3</v>
      </c>
      <c r="W3" s="928">
        <v>3</v>
      </c>
      <c r="X3" s="928">
        <v>3</v>
      </c>
      <c r="Y3" s="928">
        <v>3</v>
      </c>
      <c r="Z3" s="928">
        <v>5</v>
      </c>
      <c r="AA3" s="928">
        <v>12</v>
      </c>
      <c r="AB3" s="928">
        <v>12</v>
      </c>
      <c r="AC3" s="928">
        <v>3</v>
      </c>
      <c r="AD3" s="928">
        <v>9</v>
      </c>
      <c r="AE3" s="928">
        <v>12</v>
      </c>
      <c r="AF3" s="928">
        <v>13</v>
      </c>
      <c r="AG3" s="928">
        <v>40</v>
      </c>
      <c r="AH3" s="928">
        <v>10</v>
      </c>
      <c r="AI3" s="928">
        <v>9</v>
      </c>
      <c r="AJ3" s="928">
        <v>18</v>
      </c>
      <c r="AK3" s="928">
        <v>13</v>
      </c>
      <c r="AL3" s="928">
        <v>13</v>
      </c>
      <c r="AM3" s="928">
        <v>13</v>
      </c>
      <c r="AN3" s="928">
        <v>17</v>
      </c>
      <c r="AO3" s="1161"/>
      <c r="AP3" s="928">
        <v>3</v>
      </c>
      <c r="AQ3" s="928">
        <v>3</v>
      </c>
      <c r="AR3" s="928">
        <v>3</v>
      </c>
      <c r="AS3" s="928">
        <v>3</v>
      </c>
      <c r="AT3" s="928">
        <v>5</v>
      </c>
      <c r="AU3" s="928">
        <v>12</v>
      </c>
      <c r="AV3" s="928">
        <v>12</v>
      </c>
      <c r="AW3" s="928">
        <v>3</v>
      </c>
      <c r="AX3" s="928">
        <v>9</v>
      </c>
      <c r="AY3" s="928">
        <v>12</v>
      </c>
      <c r="AZ3" s="928">
        <v>13</v>
      </c>
      <c r="BA3" s="928">
        <v>40</v>
      </c>
      <c r="BB3" s="928">
        <v>10</v>
      </c>
      <c r="BC3" s="928">
        <v>9</v>
      </c>
      <c r="BD3" s="928">
        <v>18</v>
      </c>
      <c r="BE3" s="928">
        <v>13</v>
      </c>
      <c r="BF3" s="928">
        <v>13</v>
      </c>
      <c r="BG3" s="928">
        <v>13</v>
      </c>
      <c r="BH3" s="928">
        <v>17</v>
      </c>
      <c r="BI3" s="1137" t="s">
        <v>1405</v>
      </c>
      <c r="BK3" s="3">
        <v>1</v>
      </c>
      <c r="BL3" s="11">
        <f ca="1">COUNTA(A1:BJ343) + COUNTBLANK(A1:BJ343)</f>
        <v>21279</v>
      </c>
      <c r="BM3" s="12" t="str">
        <f>"cellules entre -cells -celdas  "&amp;" " &amp;A1&amp;" et  "&amp;BK343</f>
        <v>cellules entre -cells -celdas   A1 et  BK343</v>
      </c>
    </row>
    <row r="4" spans="1:65" s="1162" customFormat="1" ht="27" customHeight="1">
      <c r="B4" s="2913" t="s">
        <v>2600</v>
      </c>
      <c r="C4" s="2914"/>
      <c r="D4" s="2914"/>
      <c r="E4" s="2914"/>
      <c r="F4" s="2914"/>
      <c r="G4" s="2914"/>
      <c r="H4" s="2914"/>
      <c r="I4" s="2914"/>
      <c r="J4" s="2914"/>
      <c r="K4" s="2914"/>
      <c r="L4" s="2914"/>
      <c r="M4" s="2914"/>
      <c r="N4" s="2914"/>
      <c r="O4" s="2914"/>
      <c r="P4" s="2914"/>
      <c r="Q4" s="2914"/>
      <c r="R4" s="2914"/>
      <c r="S4" s="2914"/>
      <c r="T4" s="2914"/>
      <c r="U4" s="2914"/>
      <c r="V4" s="2914"/>
      <c r="W4" s="2914"/>
      <c r="X4" s="2914"/>
      <c r="Y4" s="2914"/>
      <c r="Z4" s="2914"/>
      <c r="AA4" s="2914"/>
      <c r="AB4" s="2914"/>
      <c r="AC4" s="2914"/>
      <c r="AD4" s="2914"/>
      <c r="AE4" s="2914"/>
      <c r="AF4" s="2914"/>
      <c r="AG4" s="2914"/>
      <c r="AH4" s="2914"/>
      <c r="AI4" s="2914"/>
      <c r="AJ4" s="2914"/>
      <c r="AK4" s="2914"/>
      <c r="AL4" s="2914"/>
      <c r="AM4" s="2914"/>
      <c r="AN4" s="2914"/>
      <c r="AO4" s="2914"/>
      <c r="AP4" s="2914"/>
      <c r="AQ4" s="2914"/>
      <c r="AR4" s="2914"/>
      <c r="AS4" s="2914"/>
      <c r="AT4" s="2914"/>
      <c r="AU4" s="2914"/>
      <c r="AV4" s="2914"/>
      <c r="AW4" s="2914"/>
      <c r="AX4" s="2914"/>
      <c r="AY4" s="2914"/>
      <c r="AZ4" s="2914"/>
      <c r="BA4" s="2914"/>
      <c r="BB4" s="2914"/>
      <c r="BC4" s="2914"/>
      <c r="BD4" s="2914"/>
      <c r="BE4" s="2914"/>
      <c r="BF4" s="1163"/>
      <c r="BG4" s="2917" t="s">
        <v>3296</v>
      </c>
      <c r="BH4" s="2918"/>
      <c r="BK4" s="3">
        <v>1</v>
      </c>
      <c r="BL4" s="11">
        <f ca="1">COUNTA(A1:BJ343)</f>
        <v>1614</v>
      </c>
      <c r="BM4" s="12" t="s">
        <v>10</v>
      </c>
    </row>
    <row r="5" spans="1:65" ht="27" customHeight="1">
      <c r="B5" s="2915"/>
      <c r="C5" s="2916"/>
      <c r="D5" s="2916"/>
      <c r="E5" s="2916"/>
      <c r="F5" s="2916"/>
      <c r="G5" s="2916"/>
      <c r="H5" s="2916"/>
      <c r="I5" s="2916"/>
      <c r="J5" s="2916"/>
      <c r="K5" s="2916"/>
      <c r="L5" s="2916"/>
      <c r="M5" s="2916"/>
      <c r="N5" s="2916"/>
      <c r="O5" s="2916"/>
      <c r="P5" s="2916"/>
      <c r="Q5" s="2916"/>
      <c r="R5" s="2916"/>
      <c r="S5" s="2916"/>
      <c r="T5" s="2916"/>
      <c r="U5" s="2916"/>
      <c r="V5" s="2916"/>
      <c r="W5" s="2916"/>
      <c r="X5" s="2916"/>
      <c r="Y5" s="2916"/>
      <c r="Z5" s="2916"/>
      <c r="AA5" s="2916"/>
      <c r="AB5" s="2916"/>
      <c r="AC5" s="2916"/>
      <c r="AD5" s="2916"/>
      <c r="AE5" s="2916"/>
      <c r="AF5" s="2916"/>
      <c r="AG5" s="2916"/>
      <c r="AH5" s="2916"/>
      <c r="AI5" s="2916"/>
      <c r="AJ5" s="2916"/>
      <c r="AK5" s="2916"/>
      <c r="AL5" s="2916"/>
      <c r="AM5" s="2916"/>
      <c r="AN5" s="2916"/>
      <c r="AO5" s="2916"/>
      <c r="AP5" s="2916"/>
      <c r="AQ5" s="2916"/>
      <c r="AR5" s="2916"/>
      <c r="AS5" s="2916"/>
      <c r="AT5" s="2916"/>
      <c r="AU5" s="2916"/>
      <c r="AV5" s="2916"/>
      <c r="AW5" s="2916"/>
      <c r="AX5" s="2916"/>
      <c r="AY5" s="2916"/>
      <c r="AZ5" s="2916"/>
      <c r="BA5" s="2916"/>
      <c r="BB5" s="2916"/>
      <c r="BC5" s="2916"/>
      <c r="BD5" s="2916"/>
      <c r="BE5" s="2916"/>
      <c r="BF5" s="1164"/>
      <c r="BG5" s="2919"/>
      <c r="BH5" s="2920"/>
      <c r="BK5" s="3">
        <v>1</v>
      </c>
      <c r="BL5" s="11">
        <f ca="1">COUNTBLANK(A1:BJ343)</f>
        <v>19665</v>
      </c>
      <c r="BM5" s="12" t="s">
        <v>13</v>
      </c>
    </row>
    <row r="6" spans="1:65" ht="27" customHeight="1">
      <c r="B6" s="1165" t="s">
        <v>8369</v>
      </c>
      <c r="C6" s="1166"/>
      <c r="D6" s="1166"/>
      <c r="E6" s="1166"/>
      <c r="F6" s="1166"/>
      <c r="G6" s="1166"/>
      <c r="H6" s="1166"/>
      <c r="I6" s="1166"/>
      <c r="J6" s="1166"/>
      <c r="K6" s="1166"/>
      <c r="L6" s="1166"/>
      <c r="M6" s="1166"/>
      <c r="N6" s="1166" t="s">
        <v>8370</v>
      </c>
      <c r="O6" s="1166"/>
      <c r="P6" s="1166"/>
      <c r="Q6" s="1166"/>
      <c r="R6" s="1166"/>
      <c r="S6" s="1166"/>
      <c r="T6" s="1166"/>
      <c r="U6" s="1166"/>
      <c r="V6" s="1166"/>
      <c r="W6" s="1166"/>
      <c r="X6" s="1166"/>
      <c r="Y6" s="1166"/>
      <c r="Z6" s="1166"/>
      <c r="AA6" s="1166"/>
      <c r="AB6" s="1166"/>
      <c r="AC6" s="1166" t="s">
        <v>8371</v>
      </c>
      <c r="AD6" s="1166"/>
      <c r="AE6" s="1166"/>
      <c r="AF6" s="1166"/>
      <c r="AG6" s="1166"/>
      <c r="AH6" s="1166"/>
      <c r="AI6" s="1166"/>
      <c r="AJ6" s="1166"/>
      <c r="AK6" s="1166"/>
      <c r="AL6" s="1166"/>
      <c r="AM6" s="1166"/>
      <c r="AN6" s="1166"/>
      <c r="AO6" s="1166"/>
      <c r="AP6" s="1166"/>
      <c r="AQ6" s="1166"/>
      <c r="AR6" s="1166"/>
      <c r="AS6" s="1167"/>
      <c r="AT6" s="1167"/>
      <c r="AU6" s="1167"/>
      <c r="AV6" s="1167"/>
      <c r="AW6" s="1167"/>
      <c r="AX6" s="1167"/>
      <c r="AY6" s="1167"/>
      <c r="AZ6" s="1167"/>
      <c r="BA6" s="1167"/>
      <c r="BB6" s="1167"/>
      <c r="BC6" s="1167"/>
      <c r="BD6" s="1167"/>
      <c r="BE6" s="1167"/>
      <c r="BF6" s="1167"/>
      <c r="BG6" s="2919"/>
      <c r="BH6" s="2920"/>
      <c r="BK6" s="3">
        <v>1</v>
      </c>
      <c r="BL6" s="11">
        <f>SUM(BK1:BK341)+2</f>
        <v>340</v>
      </c>
      <c r="BM6" s="12" t="s">
        <v>15</v>
      </c>
    </row>
    <row r="7" spans="1:65" ht="27" customHeight="1" thickBot="1">
      <c r="B7" s="1165" t="s">
        <v>2601</v>
      </c>
      <c r="C7" s="1168"/>
      <c r="D7" s="1168"/>
      <c r="E7" s="1168"/>
      <c r="F7" s="1168"/>
      <c r="G7" s="1168"/>
      <c r="H7" s="1168"/>
      <c r="I7" s="1168"/>
      <c r="J7" s="1168"/>
      <c r="K7" s="1168"/>
      <c r="L7" s="1168"/>
      <c r="M7" s="1168"/>
      <c r="N7" s="1168" t="s">
        <v>2602</v>
      </c>
      <c r="O7" s="1168"/>
      <c r="P7" s="1168"/>
      <c r="Q7" s="1168"/>
      <c r="R7" s="1168"/>
      <c r="S7" s="1168"/>
      <c r="T7" s="1168"/>
      <c r="U7" s="1168"/>
      <c r="V7" s="1168"/>
      <c r="W7" s="1168"/>
      <c r="X7" s="1168"/>
      <c r="Y7" s="1168"/>
      <c r="Z7" s="1168"/>
      <c r="AA7" s="1168"/>
      <c r="AB7" s="1168"/>
      <c r="AC7" s="1168"/>
      <c r="AD7" s="1168" t="s">
        <v>2603</v>
      </c>
      <c r="AE7" s="1168"/>
      <c r="AF7" s="1168"/>
      <c r="AG7" s="1168"/>
      <c r="AH7" s="1168"/>
      <c r="AI7" s="1168"/>
      <c r="AJ7" s="1168"/>
      <c r="AK7" s="1168"/>
      <c r="AL7" s="1168"/>
      <c r="AM7" s="1168"/>
      <c r="AN7" s="1168"/>
      <c r="AO7" s="1168"/>
      <c r="AP7" s="1168"/>
      <c r="AQ7" s="1168"/>
      <c r="AR7" s="1168"/>
      <c r="AS7" s="1169"/>
      <c r="AT7" s="1169"/>
      <c r="AU7" s="1169"/>
      <c r="AV7" s="1169"/>
      <c r="AW7" s="1169"/>
      <c r="AX7" s="1169"/>
      <c r="AY7" s="1169"/>
      <c r="AZ7" s="1169"/>
      <c r="BA7" s="1170" t="s">
        <v>8756</v>
      </c>
      <c r="BB7" s="1170"/>
      <c r="BC7" s="1170"/>
      <c r="BD7" s="1171"/>
      <c r="BE7" s="1171"/>
      <c r="BF7" s="1171"/>
      <c r="BG7" s="2921"/>
      <c r="BH7" s="2922"/>
      <c r="BK7" s="3">
        <v>1</v>
      </c>
      <c r="BL7" s="11">
        <f>SUM(A343:BJ343)+1</f>
        <v>60</v>
      </c>
      <c r="BM7" s="12" t="s">
        <v>18</v>
      </c>
    </row>
    <row r="8" spans="1:65" ht="27" customHeight="1">
      <c r="B8" s="1172" t="s">
        <v>216</v>
      </c>
      <c r="C8" s="1173" t="str">
        <f ca="1">CELL("nomfichier")</f>
        <v>D:\Données\1.UPRT\0-UPRT.fait\1-UPRT.FR-SITE-WEB\ff-fiches-fabrications\ff.fiches.fabrication.2023\ffr.restaurant.2023\[ff.FICHE.TRILINGUE.19.COLONNES.01.12.2025.xlsx]Nota.ES</v>
      </c>
      <c r="D8" s="1173"/>
      <c r="E8" s="1163"/>
      <c r="F8" s="1163"/>
      <c r="G8" s="1163"/>
      <c r="H8" s="1163"/>
      <c r="I8" s="1163"/>
      <c r="J8" s="1163"/>
      <c r="K8" s="1163"/>
      <c r="L8" s="1163"/>
      <c r="M8" s="1163"/>
      <c r="N8" s="1163"/>
      <c r="O8" s="1163"/>
      <c r="P8" s="1163"/>
      <c r="Q8" s="1163"/>
      <c r="R8" s="1163"/>
      <c r="S8" s="1163"/>
      <c r="T8" s="1163"/>
      <c r="U8" s="1163"/>
      <c r="V8" s="1176" t="s">
        <v>1679</v>
      </c>
      <c r="W8" s="1163"/>
      <c r="X8" s="1163"/>
      <c r="Y8" s="1163"/>
      <c r="Z8" s="1163"/>
      <c r="AA8" s="1163"/>
      <c r="AB8" s="1163"/>
      <c r="AC8" s="1163"/>
      <c r="AD8" s="1163"/>
      <c r="AE8" s="1163"/>
      <c r="AF8" s="1163"/>
      <c r="AG8" s="1163"/>
      <c r="AH8" s="1163"/>
      <c r="AI8" s="1163"/>
      <c r="AJ8" s="1163"/>
      <c r="AK8" s="1163"/>
      <c r="AL8" s="1163"/>
      <c r="AM8" s="1163"/>
      <c r="AN8" s="1163"/>
      <c r="AO8" s="1163"/>
      <c r="AP8" s="1174"/>
      <c r="AQ8" s="1174"/>
      <c r="AR8" s="1174"/>
      <c r="AS8" s="1174"/>
      <c r="AT8" s="1174"/>
      <c r="AU8" s="1174"/>
      <c r="AV8" s="1174"/>
      <c r="AW8" s="1174"/>
      <c r="AX8" s="1174"/>
      <c r="AY8" s="1174"/>
      <c r="AZ8" s="1174"/>
      <c r="BA8" s="1174"/>
      <c r="BB8" s="1174"/>
      <c r="BC8" s="1174"/>
      <c r="BD8" s="1174"/>
      <c r="BE8" s="1174"/>
      <c r="BF8" s="1174"/>
      <c r="BG8" s="946" t="s">
        <v>1651</v>
      </c>
      <c r="BH8" s="947" t="str">
        <f>$BK$343</f>
        <v>BK343</v>
      </c>
      <c r="BK8" s="3">
        <v>1</v>
      </c>
    </row>
    <row r="9" spans="1:65" ht="27" customHeight="1" thickBot="1">
      <c r="B9" s="1682"/>
      <c r="C9" s="1683"/>
      <c r="D9" s="167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E9" s="1683"/>
      <c r="F9" s="1683"/>
      <c r="G9" s="1683"/>
      <c r="H9" s="1683"/>
      <c r="I9" s="1683"/>
      <c r="J9" s="1683"/>
      <c r="K9" s="1683"/>
      <c r="L9" s="1683"/>
      <c r="M9" s="1683"/>
      <c r="N9" s="1683"/>
      <c r="O9" s="1683"/>
      <c r="P9" s="1683"/>
      <c r="Q9" s="1683"/>
      <c r="R9" s="1683"/>
      <c r="S9" s="1683"/>
      <c r="T9" s="1683"/>
      <c r="U9" s="1683"/>
      <c r="V9" s="1683"/>
      <c r="W9" s="1679" t="str">
        <f>IF(ISNUMBER(IFERROR(VALUE("0,5"),"")),"On this computer, type a COMMA as the decimal separator",IF(ISNUMBER(IFERROR(VALUE("0.5"),"")),"On this computer, type a POINT as the decimal separator","Unable to determine the decimal separator"))</f>
        <v>On this computer, type a POINT as the decimal separator</v>
      </c>
      <c r="X9" s="1683"/>
      <c r="Y9" s="1683"/>
      <c r="Z9" s="1683"/>
      <c r="AA9" s="1683"/>
      <c r="AB9" s="1683"/>
      <c r="AC9" s="1683"/>
      <c r="AE9" s="1177"/>
      <c r="AF9" s="1175"/>
      <c r="AG9" s="1177"/>
      <c r="AH9" s="1175"/>
      <c r="AI9" s="1177"/>
      <c r="AJ9" s="1175"/>
      <c r="AK9" s="1177"/>
      <c r="AL9" s="1177"/>
      <c r="AM9" s="1175"/>
      <c r="AN9" s="1177"/>
      <c r="AO9" s="1164"/>
      <c r="AP9" s="1175"/>
      <c r="AQ9" s="1679"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AR9" s="1175"/>
      <c r="AS9" s="1177"/>
      <c r="AT9" s="1175"/>
      <c r="AU9" s="1177"/>
      <c r="AV9" s="1175"/>
      <c r="AW9" s="1177"/>
      <c r="AX9" s="1175"/>
      <c r="AY9" s="1177"/>
      <c r="AZ9" s="1175"/>
      <c r="BA9" s="1177"/>
      <c r="BB9" s="1175"/>
      <c r="BC9" s="1177"/>
      <c r="BD9" s="1175"/>
      <c r="BE9" s="1177"/>
      <c r="BF9" s="1177"/>
      <c r="BG9" s="1175"/>
      <c r="BH9" s="1177"/>
      <c r="BK9" s="3">
        <v>1</v>
      </c>
    </row>
    <row r="10" spans="1:65" ht="27" customHeight="1">
      <c r="B10" s="22" t="s">
        <v>11</v>
      </c>
      <c r="C10" s="23" t="str">
        <f>C16</f>
        <v>J JUS DE FRAISES DES BOIS | pâtisserie--ENTREMET| Auteur &gt; recette Béghin Say de Jean-Jacques Borne MOF 1994</v>
      </c>
      <c r="D10" s="24">
        <f>D16</f>
        <v>18</v>
      </c>
      <c r="E10" s="24" t="str">
        <f>E16</f>
        <v>assiettes</v>
      </c>
      <c r="F10" s="25" t="str">
        <f>F16</f>
        <v>Recette mère ► MILLE-FEUILLE meringue et chiboust pamplemousse aux fraises des bois</v>
      </c>
      <c r="G10" s="26" t="s">
        <v>22</v>
      </c>
      <c r="H10" s="27" t="s">
        <v>23</v>
      </c>
      <c r="I10" s="27"/>
      <c r="J10" s="2660" t="s">
        <v>3281</v>
      </c>
      <c r="K10" s="2660"/>
      <c r="L10" s="2660"/>
      <c r="M10" s="2660"/>
      <c r="N10" s="2660"/>
      <c r="O10" s="2660"/>
      <c r="P10" s="2660"/>
      <c r="Q10" s="2660"/>
      <c r="R10" s="2539" t="s">
        <v>25</v>
      </c>
      <c r="S10" s="2539"/>
      <c r="T10" s="2537" t="str">
        <f>UPPER(LEFT(J10,1))</f>
        <v>J</v>
      </c>
      <c r="U10" s="1180"/>
      <c r="V10" s="22"/>
      <c r="W10" s="23"/>
      <c r="X10" s="24"/>
      <c r="Y10" s="24"/>
      <c r="Z10" s="25"/>
      <c r="AA10" s="3139"/>
      <c r="AB10" s="3140"/>
      <c r="AC10" s="3140"/>
      <c r="AD10" s="57"/>
      <c r="AE10" s="57"/>
      <c r="AF10" s="57"/>
      <c r="AG10" s="57"/>
      <c r="AH10" s="57"/>
      <c r="AI10" s="57"/>
      <c r="AJ10" s="57"/>
      <c r="AK10" s="57"/>
      <c r="AL10" s="1178"/>
      <c r="AM10" s="1178"/>
      <c r="AN10" s="1179"/>
      <c r="AO10" s="1180"/>
      <c r="AP10" s="22"/>
      <c r="AQ10" s="23"/>
      <c r="AR10" s="24"/>
      <c r="AS10" s="24"/>
      <c r="AT10" s="25"/>
      <c r="AU10" s="3139"/>
      <c r="AV10" s="3140"/>
      <c r="AW10" s="3140"/>
      <c r="AX10" s="57"/>
      <c r="AY10" s="57"/>
      <c r="AZ10" s="57"/>
      <c r="BA10" s="57"/>
      <c r="BB10" s="57"/>
      <c r="BC10" s="57"/>
      <c r="BD10" s="57"/>
      <c r="BE10" s="57"/>
      <c r="BF10" s="1178"/>
      <c r="BG10" s="1178"/>
      <c r="BH10" s="1179"/>
      <c r="BK10" s="3">
        <v>1</v>
      </c>
    </row>
    <row r="11" spans="1:65" ht="27" customHeight="1">
      <c r="B11" s="28" t="s">
        <v>11</v>
      </c>
      <c r="C11" s="29" t="str">
        <f>C16</f>
        <v>J JUS DE FRAISES DES BOIS | pâtisserie--ENTREMET| Auteur &gt; recette Béghin Say de Jean-Jacques Borne MOF 1994</v>
      </c>
      <c r="D11" s="30">
        <f>D16</f>
        <v>18</v>
      </c>
      <c r="E11" s="30" t="str">
        <f>E16</f>
        <v>assiettes</v>
      </c>
      <c r="F11" s="31" t="str">
        <f>F16</f>
        <v>Recette mère ► MILLE-FEUILLE meringue et chiboust pamplemousse aux fraises des bois</v>
      </c>
      <c r="G11" s="32" t="s">
        <v>29</v>
      </c>
      <c r="H11" s="33" t="s">
        <v>30</v>
      </c>
      <c r="I11" s="3017"/>
      <c r="J11" s="3018"/>
      <c r="K11" s="3018"/>
      <c r="L11" s="3018"/>
      <c r="M11" s="3018"/>
      <c r="N11" s="3018"/>
      <c r="O11" s="3018"/>
      <c r="P11" s="3018"/>
      <c r="Q11" s="3018"/>
      <c r="R11" s="2540"/>
      <c r="S11" s="2540"/>
      <c r="T11" s="2538"/>
      <c r="U11" s="1180"/>
      <c r="V11" s="115" t="s">
        <v>16</v>
      </c>
      <c r="W11" s="3141"/>
      <c r="X11" s="3142"/>
      <c r="Y11" s="3141"/>
      <c r="Z11" s="3143"/>
      <c r="AA11" s="3144"/>
      <c r="AB11" s="3145"/>
      <c r="AC11" s="3146"/>
      <c r="AD11" s="3147"/>
      <c r="AE11" s="3148"/>
      <c r="AF11" s="3149"/>
      <c r="AG11" s="2109"/>
      <c r="AH11" s="3150"/>
      <c r="AI11" s="117"/>
      <c r="AJ11" s="3151"/>
      <c r="AK11" s="3152"/>
      <c r="AL11" s="3153"/>
      <c r="AM11" s="3154"/>
      <c r="AN11" s="119"/>
      <c r="AO11" s="1180"/>
      <c r="AP11" s="115" t="s">
        <v>16</v>
      </c>
      <c r="AQ11" s="3141"/>
      <c r="AR11" s="3142"/>
      <c r="AS11" s="3141"/>
      <c r="AT11" s="3143"/>
      <c r="AU11" s="3144"/>
      <c r="AV11" s="3145"/>
      <c r="AW11" s="3146"/>
      <c r="AX11" s="3147"/>
      <c r="AY11" s="3148"/>
      <c r="AZ11" s="3149"/>
      <c r="BA11" s="2109"/>
      <c r="BB11" s="3150"/>
      <c r="BC11" s="117"/>
      <c r="BD11" s="3151"/>
      <c r="BE11" s="3152"/>
      <c r="BF11" s="3153"/>
      <c r="BG11" s="3154"/>
      <c r="BH11" s="119"/>
      <c r="BK11" s="3">
        <v>1</v>
      </c>
    </row>
    <row r="12" spans="1:65" ht="27" customHeight="1">
      <c r="B12" s="28" t="s">
        <v>11</v>
      </c>
      <c r="C12" s="34" t="str">
        <f>C16</f>
        <v>J JUS DE FRAISES DES BOIS | pâtisserie--ENTREMET| Auteur &gt; recette Béghin Say de Jean-Jacques Borne MOF 1994</v>
      </c>
      <c r="D12" s="35">
        <f>D16</f>
        <v>18</v>
      </c>
      <c r="E12" s="35" t="str">
        <f>E16</f>
        <v>assiettes</v>
      </c>
      <c r="F12" s="36" t="str">
        <f>F16</f>
        <v>Recette mère ► MILLE-FEUILLE meringue et chiboust pamplemousse aux fraises des bois</v>
      </c>
      <c r="G12" s="1770"/>
      <c r="H12" s="1771"/>
      <c r="I12" s="37"/>
      <c r="J12" s="38" t="s">
        <v>32</v>
      </c>
      <c r="K12" s="39" t="s">
        <v>3255</v>
      </c>
      <c r="L12" s="9"/>
      <c r="M12" s="39"/>
      <c r="N12" s="39"/>
      <c r="O12" s="39"/>
      <c r="P12" s="40"/>
      <c r="Q12" s="9"/>
      <c r="R12" s="9"/>
      <c r="S12" s="9"/>
      <c r="T12" s="41"/>
      <c r="U12" s="1180"/>
      <c r="V12" s="115" t="s">
        <v>16</v>
      </c>
      <c r="W12" s="3141"/>
      <c r="X12" s="3142"/>
      <c r="Y12" s="3141"/>
      <c r="Z12" s="3143"/>
      <c r="AA12" s="3144"/>
      <c r="AB12" s="3145"/>
      <c r="AC12" s="3146"/>
      <c r="AD12" s="3147"/>
      <c r="AE12" s="3148"/>
      <c r="AF12" s="3149"/>
      <c r="AG12" s="2109"/>
      <c r="AH12" s="3150"/>
      <c r="AI12" s="117"/>
      <c r="AJ12" s="3151"/>
      <c r="AK12" s="3152"/>
      <c r="AL12" s="3153"/>
      <c r="AM12" s="3154"/>
      <c r="AN12" s="119"/>
      <c r="AO12" s="1180"/>
      <c r="AP12" s="115" t="s">
        <v>16</v>
      </c>
      <c r="AQ12" s="3141"/>
      <c r="AR12" s="3142"/>
      <c r="AS12" s="3141"/>
      <c r="AT12" s="3143"/>
      <c r="AU12" s="3144"/>
      <c r="AV12" s="3145"/>
      <c r="AW12" s="3146"/>
      <c r="AX12" s="3147"/>
      <c r="AY12" s="3148"/>
      <c r="AZ12" s="3149"/>
      <c r="BA12" s="2109"/>
      <c r="BB12" s="3150"/>
      <c r="BC12" s="117"/>
      <c r="BD12" s="3151"/>
      <c r="BE12" s="3152"/>
      <c r="BF12" s="3153"/>
      <c r="BG12" s="3154"/>
      <c r="BH12" s="119"/>
      <c r="BK12" s="3">
        <v>1</v>
      </c>
    </row>
    <row r="13" spans="1:65" ht="27" customHeight="1">
      <c r="B13" s="28" t="s">
        <v>11</v>
      </c>
      <c r="C13" s="34" t="str">
        <f>C16</f>
        <v>J JUS DE FRAISES DES BOIS | pâtisserie--ENTREMET| Auteur &gt; recette Béghin Say de Jean-Jacques Borne MOF 1994</v>
      </c>
      <c r="D13" s="35">
        <f>D16</f>
        <v>18</v>
      </c>
      <c r="E13" s="35" t="str">
        <f>E16</f>
        <v>assiettes</v>
      </c>
      <c r="F13" s="36" t="str">
        <f>F16</f>
        <v>Recette mère ► MILLE-FEUILLE meringue et chiboust pamplemousse aux fraises des bois</v>
      </c>
      <c r="G13" s="42" t="s">
        <v>33</v>
      </c>
      <c r="H13" s="43"/>
      <c r="I13" s="43"/>
      <c r="J13" s="44" t="s">
        <v>34</v>
      </c>
      <c r="K13" s="2522" t="str">
        <f>L16&amp;" "&amp;M16&amp;" ► Famille = "&amp;R10&amp;" ► "&amp;J10&amp;" "&amp;P13&amp;" "&amp;R13&amp;" "&amp;S13&amp;" "&amp;T13</f>
        <v>Recette mère ► MILLE-FEUILLE meringue et chiboust pamplemousse aux fraises des bois ► Famille = pâtisserie--ENTREMET ► JUS DE FRAISES DES BOIS  ⓫  Dupliquée pour 36 couverts</v>
      </c>
      <c r="L13" s="2522"/>
      <c r="M13" s="2522"/>
      <c r="N13" s="2522"/>
      <c r="O13" s="2522"/>
      <c r="P13" s="2522"/>
      <c r="Q13" s="9"/>
      <c r="R13" s="1773" t="s">
        <v>36</v>
      </c>
      <c r="S13" s="46">
        <v>36</v>
      </c>
      <c r="T13" s="47" t="str">
        <f>T15</f>
        <v>couverts</v>
      </c>
      <c r="U13" s="1180"/>
      <c r="V13" s="115" t="s">
        <v>16</v>
      </c>
      <c r="W13" s="3141"/>
      <c r="X13" s="3142"/>
      <c r="Y13" s="3141"/>
      <c r="Z13" s="3143"/>
      <c r="AA13" s="3144"/>
      <c r="AB13" s="3145"/>
      <c r="AC13" s="3146"/>
      <c r="AD13" s="3147"/>
      <c r="AE13" s="3148"/>
      <c r="AF13" s="3149"/>
      <c r="AG13" s="2109"/>
      <c r="AH13" s="3150"/>
      <c r="AI13" s="117"/>
      <c r="AJ13" s="3151"/>
      <c r="AK13" s="3152"/>
      <c r="AL13" s="3153"/>
      <c r="AM13" s="3154"/>
      <c r="AN13" s="119"/>
      <c r="AO13" s="1180"/>
      <c r="AP13" s="115" t="s">
        <v>16</v>
      </c>
      <c r="AQ13" s="3141"/>
      <c r="AR13" s="3142"/>
      <c r="AS13" s="3141"/>
      <c r="AT13" s="3143"/>
      <c r="AU13" s="3144"/>
      <c r="AV13" s="3145"/>
      <c r="AW13" s="3146"/>
      <c r="AX13" s="3147"/>
      <c r="AY13" s="3148"/>
      <c r="AZ13" s="3149"/>
      <c r="BA13" s="2109"/>
      <c r="BB13" s="3150"/>
      <c r="BC13" s="117"/>
      <c r="BD13" s="3151"/>
      <c r="BE13" s="3152"/>
      <c r="BF13" s="3153"/>
      <c r="BG13" s="3154"/>
      <c r="BH13" s="119"/>
      <c r="BK13" s="3">
        <v>1</v>
      </c>
    </row>
    <row r="14" spans="1:65" ht="27" customHeight="1">
      <c r="B14" s="28" t="s">
        <v>11</v>
      </c>
      <c r="C14" s="34" t="str">
        <f>C16</f>
        <v>J JUS DE FRAISES DES BOIS | pâtisserie--ENTREMET| Auteur &gt; recette Béghin Say de Jean-Jacques Borne MOF 1994</v>
      </c>
      <c r="D14" s="35">
        <f>D16</f>
        <v>18</v>
      </c>
      <c r="E14" s="35" t="str">
        <f>E16</f>
        <v>assiettes</v>
      </c>
      <c r="F14" s="36" t="str">
        <f>F16</f>
        <v>Recette mère ► MILLE-FEUILLE meringue et chiboust pamplemousse aux fraises des bois</v>
      </c>
      <c r="G14" s="1774">
        <v>18</v>
      </c>
      <c r="H14" s="1775" t="s">
        <v>20</v>
      </c>
      <c r="I14" s="42"/>
      <c r="J14" s="42"/>
      <c r="K14" s="2522"/>
      <c r="L14" s="2522"/>
      <c r="M14" s="2522"/>
      <c r="N14" s="2522"/>
      <c r="O14" s="2522"/>
      <c r="P14" s="2522"/>
      <c r="Q14" s="9"/>
      <c r="R14" s="931"/>
      <c r="S14" s="53" t="s">
        <v>41</v>
      </c>
      <c r="T14" s="54" t="s">
        <v>42</v>
      </c>
      <c r="U14" s="1180"/>
      <c r="V14" s="115" t="s">
        <v>16</v>
      </c>
      <c r="W14" s="3141"/>
      <c r="X14" s="3142"/>
      <c r="Y14" s="3141"/>
      <c r="Z14" s="3143"/>
      <c r="AA14" s="3144"/>
      <c r="AB14" s="3145"/>
      <c r="AC14" s="3146"/>
      <c r="AD14" s="3147"/>
      <c r="AE14" s="3148"/>
      <c r="AF14" s="3149"/>
      <c r="AG14" s="2109"/>
      <c r="AH14" s="3150"/>
      <c r="AI14" s="117"/>
      <c r="AJ14" s="3151"/>
      <c r="AK14" s="3152"/>
      <c r="AL14" s="3153"/>
      <c r="AM14" s="3154"/>
      <c r="AN14" s="119"/>
      <c r="AO14" s="1180"/>
      <c r="AP14" s="115" t="s">
        <v>16</v>
      </c>
      <c r="AQ14" s="3141"/>
      <c r="AR14" s="3142"/>
      <c r="AS14" s="3141"/>
      <c r="AT14" s="3143"/>
      <c r="AU14" s="3144"/>
      <c r="AV14" s="3145"/>
      <c r="AW14" s="3146"/>
      <c r="AX14" s="3147"/>
      <c r="AY14" s="3148"/>
      <c r="AZ14" s="3149"/>
      <c r="BA14" s="2109"/>
      <c r="BB14" s="3150"/>
      <c r="BC14" s="117"/>
      <c r="BD14" s="3151"/>
      <c r="BE14" s="3152"/>
      <c r="BF14" s="3153"/>
      <c r="BG14" s="3154"/>
      <c r="BH14" s="119"/>
      <c r="BK14" s="3">
        <v>1</v>
      </c>
    </row>
    <row r="15" spans="1:65" ht="27" customHeight="1">
      <c r="B15" s="28" t="s">
        <v>16</v>
      </c>
      <c r="C15" s="34" t="str">
        <f>C16</f>
        <v>J JUS DE FRAISES DES BOIS | pâtisserie--ENTREMET| Auteur &gt; recette Béghin Say de Jean-Jacques Borne MOF 1994</v>
      </c>
      <c r="D15" s="35">
        <f>D16</f>
        <v>18</v>
      </c>
      <c r="E15" s="35" t="str">
        <f>E16</f>
        <v>assiettes</v>
      </c>
      <c r="F15" s="36" t="str">
        <f>F16</f>
        <v>Recette mère ► MILLE-FEUILLE meringue et chiboust pamplemousse aux fraises des bois</v>
      </c>
      <c r="G15" s="59"/>
      <c r="H15" s="1638" t="s">
        <v>8365</v>
      </c>
      <c r="I15" s="2532">
        <f>P25</f>
        <v>0.35</v>
      </c>
      <c r="J15" s="2532"/>
      <c r="K15" s="1639" t="str" cm="1">
        <f t="array" ref="K15">"1= "&amp;IF(OR(G14&lt;=0,I15=""),"",_xlfn.LET(_xlpm.kg,IF(ISNUMBER(I15),I15,VALEUR(SUBSTITUTE(SUBSTITUTE(SUBSTITUTE(LOWER(I15),"kg",""),",",".")," ",""))),TEXT(ROUND(_xlpm.kg*1000/G14,2),"0.##")&amp;" g"))</f>
        <v>1= 19.44 g</v>
      </c>
      <c r="L15" s="1640">
        <f>IFERROR(S13/S15,0)</f>
        <v>2</v>
      </c>
      <c r="M15" s="61"/>
      <c r="N15" s="61"/>
      <c r="O15" s="61"/>
      <c r="Q15" s="9"/>
      <c r="R15" s="1776" t="s">
        <v>52</v>
      </c>
      <c r="S15" s="1471">
        <v>18</v>
      </c>
      <c r="T15" s="63" t="s">
        <v>37</v>
      </c>
      <c r="U15" s="1180"/>
      <c r="V15" s="115" t="s">
        <v>16</v>
      </c>
      <c r="W15" s="3141"/>
      <c r="X15" s="3142"/>
      <c r="Y15" s="3141"/>
      <c r="Z15" s="3143"/>
      <c r="AA15" s="3144"/>
      <c r="AB15" s="3145"/>
      <c r="AC15" s="3146"/>
      <c r="AD15" s="3147"/>
      <c r="AE15" s="3148"/>
      <c r="AF15" s="3149"/>
      <c r="AG15" s="2109"/>
      <c r="AH15" s="3150"/>
      <c r="AI15" s="117"/>
      <c r="AJ15" s="3151"/>
      <c r="AK15" s="3152"/>
      <c r="AL15" s="3153"/>
      <c r="AM15" s="3154"/>
      <c r="AN15" s="119"/>
      <c r="AO15" s="1180"/>
      <c r="AP15" s="115" t="s">
        <v>16</v>
      </c>
      <c r="AQ15" s="3141"/>
      <c r="AR15" s="3142"/>
      <c r="AS15" s="3141"/>
      <c r="AT15" s="3143"/>
      <c r="AU15" s="3144"/>
      <c r="AV15" s="3145"/>
      <c r="AW15" s="3146"/>
      <c r="AX15" s="3147"/>
      <c r="AY15" s="3148"/>
      <c r="AZ15" s="3149"/>
      <c r="BA15" s="2109"/>
      <c r="BB15" s="3150"/>
      <c r="BC15" s="117"/>
      <c r="BD15" s="3151"/>
      <c r="BE15" s="3152"/>
      <c r="BF15" s="3153"/>
      <c r="BG15" s="3154"/>
      <c r="BH15" s="119"/>
      <c r="BK15" s="3">
        <v>1</v>
      </c>
    </row>
    <row r="16" spans="1:65" ht="27" customHeight="1">
      <c r="B16" s="68" t="s">
        <v>16</v>
      </c>
      <c r="C16" s="69" t="str">
        <f>G16</f>
        <v>J JUS DE FRAISES DES BOIS | pâtisserie--ENTREMET| Auteur &gt; recette Béghin Say de Jean-Jacques Borne MOF 1994</v>
      </c>
      <c r="D16" s="70">
        <f>G14</f>
        <v>18</v>
      </c>
      <c r="E16" s="69" t="str">
        <f>H14</f>
        <v>assiettes</v>
      </c>
      <c r="F16" s="71" t="str">
        <f>L16&amp;" "&amp;M16</f>
        <v>Recette mère ► MILLE-FEUILLE meringue et chiboust pamplemousse aux fraises des bois</v>
      </c>
      <c r="G16" s="72" t="str">
        <f>UPPER(LEFT(J10,1))&amp;" "&amp;J10&amp;" | "&amp;R10&amp;"| "&amp;J12&amp;" "&amp;K12</f>
        <v>J JUS DE FRAISES DES BOIS | pâtisserie--ENTREMET| Auteur &gt; recette Béghin Say de Jean-Jacques Borne MOF 1994</v>
      </c>
      <c r="H16" s="73" t="s">
        <v>55</v>
      </c>
      <c r="I16" s="2525" t="s">
        <v>56</v>
      </c>
      <c r="J16" s="2525"/>
      <c r="K16" s="2525"/>
      <c r="L16" s="74" t="str">
        <f>IF(ISTEXT(M16),"Recette mère ►",H16)</f>
        <v>Recette mère ►</v>
      </c>
      <c r="M16" s="75" t="s">
        <v>57</v>
      </c>
      <c r="N16" s="75"/>
      <c r="O16" s="75"/>
      <c r="P16" s="76"/>
      <c r="Q16" s="76"/>
      <c r="R16" s="76"/>
      <c r="S16" s="76"/>
      <c r="T16" s="933" t="s">
        <v>892</v>
      </c>
      <c r="U16" s="1180"/>
      <c r="V16" s="115" t="s">
        <v>16</v>
      </c>
      <c r="W16" s="3141"/>
      <c r="X16" s="3142"/>
      <c r="Y16" s="3141"/>
      <c r="Z16" s="3143"/>
      <c r="AA16" s="3144"/>
      <c r="AB16" s="3145"/>
      <c r="AC16" s="3146"/>
      <c r="AD16" s="3147"/>
      <c r="AE16" s="3148"/>
      <c r="AF16" s="3149"/>
      <c r="AG16" s="2109"/>
      <c r="AH16" s="3150"/>
      <c r="AI16" s="117"/>
      <c r="AJ16" s="3151"/>
      <c r="AK16" s="3152"/>
      <c r="AL16" s="3153"/>
      <c r="AM16" s="3154"/>
      <c r="AN16" s="119"/>
      <c r="AO16" s="1180"/>
      <c r="AP16" s="115" t="s">
        <v>16</v>
      </c>
      <c r="AQ16" s="3141"/>
      <c r="AR16" s="3142"/>
      <c r="AS16" s="3141"/>
      <c r="AT16" s="3143"/>
      <c r="AU16" s="3144"/>
      <c r="AV16" s="3145"/>
      <c r="AW16" s="3146"/>
      <c r="AX16" s="3147"/>
      <c r="AY16" s="3148"/>
      <c r="AZ16" s="3149"/>
      <c r="BA16" s="2109"/>
      <c r="BB16" s="3150"/>
      <c r="BC16" s="117"/>
      <c r="BD16" s="3151"/>
      <c r="BE16" s="3152"/>
      <c r="BF16" s="3153"/>
      <c r="BG16" s="3154"/>
      <c r="BH16" s="119"/>
      <c r="BK16" s="3">
        <v>1</v>
      </c>
    </row>
    <row r="17" spans="2:63" ht="27" customHeight="1">
      <c r="B17" s="79" t="s">
        <v>16</v>
      </c>
      <c r="C17" s="80" t="str">
        <f>C16</f>
        <v>J JUS DE FRAISES DES BOIS | pâtisserie--ENTREMET| Auteur &gt; recette Béghin Say de Jean-Jacques Borne MOF 1994</v>
      </c>
      <c r="D17" s="80">
        <f>D16</f>
        <v>18</v>
      </c>
      <c r="E17" s="80" t="str">
        <f>E16</f>
        <v>assiettes</v>
      </c>
      <c r="F17" s="81" t="str">
        <f>F16</f>
        <v>Recette mère ► MILLE-FEUILLE meringue et chiboust pamplemousse aux fraises des bois</v>
      </c>
      <c r="G17" s="13" t="s">
        <v>67</v>
      </c>
      <c r="H17" s="13" t="s">
        <v>68</v>
      </c>
      <c r="I17" s="13" t="s">
        <v>69</v>
      </c>
      <c r="J17" s="13" t="s">
        <v>70</v>
      </c>
      <c r="K17" s="82" t="s">
        <v>71</v>
      </c>
      <c r="L17" s="83" t="s">
        <v>72</v>
      </c>
      <c r="M17" s="84" t="s">
        <v>73</v>
      </c>
      <c r="N17" s="84" t="s">
        <v>74</v>
      </c>
      <c r="O17" s="84" t="s">
        <v>75</v>
      </c>
      <c r="P17" s="84" t="s">
        <v>76</v>
      </c>
      <c r="Q17" s="84" t="s">
        <v>77</v>
      </c>
      <c r="R17" s="84" t="s">
        <v>78</v>
      </c>
      <c r="S17" s="84" t="s">
        <v>79</v>
      </c>
      <c r="T17" s="85" t="s">
        <v>8454</v>
      </c>
      <c r="U17" s="1180"/>
      <c r="V17" s="115" t="s">
        <v>16</v>
      </c>
      <c r="W17" s="3141"/>
      <c r="X17" s="3142"/>
      <c r="Y17" s="3141"/>
      <c r="Z17" s="3143"/>
      <c r="AA17" s="3144"/>
      <c r="AB17" s="3145"/>
      <c r="AC17" s="3146"/>
      <c r="AD17" s="3147"/>
      <c r="AE17" s="3148"/>
      <c r="AF17" s="3149"/>
      <c r="AG17" s="2109"/>
      <c r="AH17" s="3150"/>
      <c r="AI17" s="117"/>
      <c r="AJ17" s="3151"/>
      <c r="AK17" s="3152"/>
      <c r="AL17" s="3153"/>
      <c r="AM17" s="3154"/>
      <c r="AN17" s="119"/>
      <c r="AO17" s="1180"/>
      <c r="AP17" s="115" t="s">
        <v>16</v>
      </c>
      <c r="AQ17" s="3141"/>
      <c r="AR17" s="3142"/>
      <c r="AS17" s="3141"/>
      <c r="AT17" s="3143"/>
      <c r="AU17" s="3144"/>
      <c r="AV17" s="3145"/>
      <c r="AW17" s="3146"/>
      <c r="AX17" s="3147"/>
      <c r="AY17" s="3148"/>
      <c r="AZ17" s="3149"/>
      <c r="BA17" s="2109"/>
      <c r="BB17" s="3150"/>
      <c r="BC17" s="117"/>
      <c r="BD17" s="3151"/>
      <c r="BE17" s="3152"/>
      <c r="BF17" s="3153"/>
      <c r="BG17" s="3154"/>
      <c r="BH17" s="119"/>
      <c r="BK17" s="3">
        <v>1</v>
      </c>
    </row>
    <row r="18" spans="2:63" ht="27" customHeight="1">
      <c r="B18" s="28" t="s">
        <v>11</v>
      </c>
      <c r="C18" s="34" t="str">
        <f>C16</f>
        <v>J JUS DE FRAISES DES BOIS | pâtisserie--ENTREMET| Auteur &gt; recette Béghin Say de Jean-Jacques Borne MOF 1994</v>
      </c>
      <c r="D18" s="35">
        <f>D16</f>
        <v>18</v>
      </c>
      <c r="E18" s="34" t="str">
        <f>E16</f>
        <v>assiettes</v>
      </c>
      <c r="F18" s="36" t="str">
        <f>F16</f>
        <v>Recette mère ► MILLE-FEUILLE meringue et chiboust pamplemousse aux fraises des bois</v>
      </c>
      <c r="G18" s="87" t="s">
        <v>80</v>
      </c>
      <c r="H18" s="88" t="s">
        <v>81</v>
      </c>
      <c r="I18" s="89"/>
      <c r="J18" s="2526" t="s">
        <v>82</v>
      </c>
      <c r="K18" s="2528" t="s">
        <v>83</v>
      </c>
      <c r="L18" s="2530" t="s">
        <v>84</v>
      </c>
      <c r="M18" s="90" t="s">
        <v>85</v>
      </c>
      <c r="N18" s="91" t="s">
        <v>51</v>
      </c>
      <c r="O18" s="92" t="s">
        <v>86</v>
      </c>
      <c r="P18" s="2533" t="s">
        <v>87</v>
      </c>
      <c r="Q18" s="2535" t="s">
        <v>86</v>
      </c>
      <c r="R18" s="2523" t="s">
        <v>8754</v>
      </c>
      <c r="S18" s="2541" t="s">
        <v>88</v>
      </c>
      <c r="T18" s="2543" t="s">
        <v>89</v>
      </c>
      <c r="U18" s="1180"/>
      <c r="V18" s="115" t="s">
        <v>16</v>
      </c>
      <c r="W18" s="3141"/>
      <c r="X18" s="3142"/>
      <c r="Y18" s="3141"/>
      <c r="Z18" s="3143"/>
      <c r="AA18" s="3144"/>
      <c r="AB18" s="3145"/>
      <c r="AC18" s="3146"/>
      <c r="AD18" s="3147"/>
      <c r="AE18" s="3148"/>
      <c r="AF18" s="3149"/>
      <c r="AG18" s="2109"/>
      <c r="AH18" s="3150"/>
      <c r="AI18" s="117"/>
      <c r="AJ18" s="3151"/>
      <c r="AK18" s="3152"/>
      <c r="AL18" s="3153"/>
      <c r="AM18" s="3154"/>
      <c r="AN18" s="119"/>
      <c r="AO18" s="1180"/>
      <c r="AP18" s="115" t="s">
        <v>16</v>
      </c>
      <c r="AQ18" s="3141"/>
      <c r="AR18" s="3142"/>
      <c r="AS18" s="3141"/>
      <c r="AT18" s="3143"/>
      <c r="AU18" s="3144"/>
      <c r="AV18" s="3145"/>
      <c r="AW18" s="3146"/>
      <c r="AX18" s="3147"/>
      <c r="AY18" s="3148"/>
      <c r="AZ18" s="3149"/>
      <c r="BA18" s="2109"/>
      <c r="BB18" s="3150"/>
      <c r="BC18" s="117"/>
      <c r="BD18" s="3151"/>
      <c r="BE18" s="3152"/>
      <c r="BF18" s="3153"/>
      <c r="BG18" s="3154"/>
      <c r="BH18" s="119"/>
      <c r="BK18" s="3">
        <v>1</v>
      </c>
    </row>
    <row r="19" spans="2:63" ht="27" customHeight="1">
      <c r="B19" s="28" t="s">
        <v>11</v>
      </c>
      <c r="C19" s="34" t="str">
        <f>C16</f>
        <v>J JUS DE FRAISES DES BOIS | pâtisserie--ENTREMET| Auteur &gt; recette Béghin Say de Jean-Jacques Borne MOF 1994</v>
      </c>
      <c r="D19" s="35">
        <f>D16</f>
        <v>18</v>
      </c>
      <c r="E19" s="34" t="str">
        <f>E16</f>
        <v>assiettes</v>
      </c>
      <c r="F19" s="36" t="str">
        <f>F16</f>
        <v>Recette mère ► MILLE-FEUILLE meringue et chiboust pamplemousse aux fraises des bois</v>
      </c>
      <c r="G19" s="94" t="s">
        <v>94</v>
      </c>
      <c r="H19" s="95" t="s">
        <v>95</v>
      </c>
      <c r="I19" s="96" t="s">
        <v>96</v>
      </c>
      <c r="J19" s="2527"/>
      <c r="K19" s="2529"/>
      <c r="L19" s="2531"/>
      <c r="M19" s="97" t="s">
        <v>97</v>
      </c>
      <c r="N19" s="98" t="s">
        <v>98</v>
      </c>
      <c r="O19" s="99">
        <v>1</v>
      </c>
      <c r="P19" s="2534"/>
      <c r="Q19" s="2524"/>
      <c r="R19" s="2524"/>
      <c r="S19" s="2542"/>
      <c r="T19" s="2544"/>
      <c r="U19" s="1180"/>
      <c r="V19" s="115" t="s">
        <v>16</v>
      </c>
      <c r="W19" s="3141"/>
      <c r="X19" s="3142"/>
      <c r="Y19" s="3141"/>
      <c r="Z19" s="3143"/>
      <c r="AA19" s="3144"/>
      <c r="AB19" s="3145"/>
      <c r="AC19" s="3146"/>
      <c r="AD19" s="3147"/>
      <c r="AE19" s="3148"/>
      <c r="AF19" s="3149"/>
      <c r="AG19" s="2109"/>
      <c r="AH19" s="3150"/>
      <c r="AI19" s="117"/>
      <c r="AJ19" s="3151"/>
      <c r="AK19" s="3152"/>
      <c r="AL19" s="3153"/>
      <c r="AM19" s="3154"/>
      <c r="AN19" s="119"/>
      <c r="AO19" s="1180"/>
      <c r="AP19" s="115" t="s">
        <v>16</v>
      </c>
      <c r="AQ19" s="3141"/>
      <c r="AR19" s="3142"/>
      <c r="AS19" s="3141"/>
      <c r="AT19" s="3143"/>
      <c r="AU19" s="3144"/>
      <c r="AV19" s="3145"/>
      <c r="AW19" s="3146"/>
      <c r="AX19" s="3147"/>
      <c r="AY19" s="3148"/>
      <c r="AZ19" s="3149"/>
      <c r="BA19" s="2109"/>
      <c r="BB19" s="3150"/>
      <c r="BC19" s="117"/>
      <c r="BD19" s="3151"/>
      <c r="BE19" s="3152"/>
      <c r="BF19" s="3153"/>
      <c r="BG19" s="3154"/>
      <c r="BH19" s="119"/>
      <c r="BK19" s="3">
        <v>1</v>
      </c>
    </row>
    <row r="20" spans="2:63" ht="27" customHeight="1">
      <c r="B20" s="28" t="s">
        <v>11</v>
      </c>
      <c r="C20" s="34" t="str">
        <f>C16</f>
        <v>J JUS DE FRAISES DES BOIS | pâtisserie--ENTREMET| Auteur &gt; recette Béghin Say de Jean-Jacques Borne MOF 1994</v>
      </c>
      <c r="D20" s="35">
        <f>D16</f>
        <v>18</v>
      </c>
      <c r="E20" s="34" t="str">
        <f>E16</f>
        <v>assiettes</v>
      </c>
      <c r="F20" s="36" t="str">
        <f>F16</f>
        <v>Recette mère ► MILLE-FEUILLE meringue et chiboust pamplemousse aux fraises des bois</v>
      </c>
      <c r="G20" s="100"/>
      <c r="H20" s="101"/>
      <c r="I20" s="102" t="str">
        <f>IF(OR(ISTEXT(G20), G20&lt;=0, J20&lt;=0), "", "de")</f>
        <v/>
      </c>
      <c r="J20" s="103">
        <v>250</v>
      </c>
      <c r="K20" s="116" t="s">
        <v>102</v>
      </c>
      <c r="L20" s="105">
        <v>1</v>
      </c>
      <c r="M20" s="106" t="s">
        <v>3282</v>
      </c>
      <c r="N20" s="107">
        <f>IF(P25=0,0,(P20/P25)*O19*1000)</f>
        <v>714.28571428571433</v>
      </c>
      <c r="O20" s="108">
        <f>IF(P25=0, 0, (G20*L20)/(P25*O19))</f>
        <v>0</v>
      </c>
      <c r="P20" s="109" cm="1">
        <f t="array" ref="P20">IFERROR(_xlfn.LET(_xlpm.k,UPPER(TRIM(K20)),_xlpm.r,_xlfn.XLOOKUP(_xlpm.k,UPPER(TRIM(G26:T26)),G27:T27,_xlfn.XLOOKUP(_xlpm.k,UPPER(TRIM(G28:T28)),G29:T29,0)),_xlpm.r*J20*IF(G20&gt;0,G20,1)),0)</f>
        <v>0.25</v>
      </c>
      <c r="Q20" s="110">
        <f>IF(OR(ISBLANK(S15),S15=0),0,G20*S13*L20/S15)</f>
        <v>0</v>
      </c>
      <c r="R20" s="2435">
        <f>H20</f>
        <v>0</v>
      </c>
      <c r="S20" s="111">
        <f>IF(OR(ISBLANK(S15),S15=0),0,P20*L20*L15)</f>
        <v>0.5</v>
      </c>
      <c r="T20" s="112" t="str">
        <f>_xlfn.LET(_xlpm.unite,SUBSTITUTE(TRIM(K20)," (s)",""),_xlpm.val,S20,_xlpm.estVol,COUNTIF(M26:T26,_xlpm.unite)+COUNTIF(M28:T28,_xlpm.unite)&gt;0,_xlpm.estPoids,COUNTIF(G26:L26,_xlpm.unite)+COUNTIF(G28:L28,_xlpm.unite)&gt;0,IF(_xlpm.estVol,IF(ROUND(_xlpm.val,3)&gt;=1,ROUND(_xlpm.val,3)&amp;" L",MAX(1,ROUND(_xlpm.val*100,0))&amp;" cl"),IF(_xlpm.estPoids,IF(ROUND(_xlpm.val,3)&gt;=1,ROUND(_xlpm.val,3)&amp;" Kg",MAX(1,ROUND(_xlpm.val*1000,0))&amp;" g"),"")))</f>
        <v>500 g</v>
      </c>
      <c r="U20" s="1180"/>
      <c r="V20" s="115" t="s">
        <v>16</v>
      </c>
      <c r="W20" s="3141"/>
      <c r="X20" s="3142"/>
      <c r="Y20" s="3141"/>
      <c r="Z20" s="3143"/>
      <c r="AA20" s="3144"/>
      <c r="AB20" s="3145"/>
      <c r="AC20" s="3146"/>
      <c r="AD20" s="3147"/>
      <c r="AE20" s="3148"/>
      <c r="AF20" s="3149"/>
      <c r="AG20" s="2109"/>
      <c r="AH20" s="3150"/>
      <c r="AI20" s="117"/>
      <c r="AJ20" s="3151"/>
      <c r="AK20" s="3152"/>
      <c r="AL20" s="3153"/>
      <c r="AM20" s="3154"/>
      <c r="AN20" s="119"/>
      <c r="AO20" s="1180"/>
      <c r="AP20" s="115" t="s">
        <v>16</v>
      </c>
      <c r="AQ20" s="3141"/>
      <c r="AR20" s="3142"/>
      <c r="AS20" s="3141"/>
      <c r="AT20" s="3143"/>
      <c r="AU20" s="3144"/>
      <c r="AV20" s="3145"/>
      <c r="AW20" s="3146"/>
      <c r="AX20" s="3147"/>
      <c r="AY20" s="3148"/>
      <c r="AZ20" s="3149"/>
      <c r="BA20" s="2109"/>
      <c r="BB20" s="3150"/>
      <c r="BC20" s="117"/>
      <c r="BD20" s="3151"/>
      <c r="BE20" s="3152"/>
      <c r="BF20" s="3153"/>
      <c r="BG20" s="3154"/>
      <c r="BH20" s="119"/>
      <c r="BK20" s="3">
        <v>1</v>
      </c>
    </row>
    <row r="21" spans="2:63" ht="27" customHeight="1">
      <c r="B21" s="115" t="str">
        <f>IF(M21&lt;&gt;"","A","►")</f>
        <v>A</v>
      </c>
      <c r="C21" s="34" t="str">
        <f>C16</f>
        <v>J JUS DE FRAISES DES BOIS | pâtisserie--ENTREMET| Auteur &gt; recette Béghin Say de Jean-Jacques Borne MOF 1994</v>
      </c>
      <c r="D21" s="35">
        <f>D16</f>
        <v>18</v>
      </c>
      <c r="E21" s="34" t="str">
        <f>E16</f>
        <v>assiettes</v>
      </c>
      <c r="F21" s="36" t="str">
        <f>F16</f>
        <v>Recette mère ► MILLE-FEUILLE meringue et chiboust pamplemousse aux fraises des bois</v>
      </c>
      <c r="G21" s="100"/>
      <c r="H21" s="101"/>
      <c r="I21" s="102" t="str">
        <f>IF(OR(ISTEXT(G21), G21&lt;=0, J21&lt;=0), "", "de")</f>
        <v/>
      </c>
      <c r="J21" s="103">
        <v>50</v>
      </c>
      <c r="K21" s="116" t="s">
        <v>102</v>
      </c>
      <c r="L21" s="105">
        <v>1</v>
      </c>
      <c r="M21" s="106" t="s">
        <v>3283</v>
      </c>
      <c r="N21" s="107">
        <f>IF(P25=0,0,(P21/P25)*O19*1000)</f>
        <v>142.85714285714289</v>
      </c>
      <c r="O21" s="117">
        <f>IF(P25=0, 0, (G21*L21)/(P25*O19))</f>
        <v>0</v>
      </c>
      <c r="P21" s="109" cm="1">
        <f t="array" ref="P21">IFERROR(_xlfn.LET(_xlpm.k,UPPER(TRIM(K21)),_xlpm.r,_xlfn.XLOOKUP(_xlpm.k,UPPER(TRIM(G26:T26)),G27:T27,_xlfn.XLOOKUP(_xlpm.k,UPPER(TRIM(G28:T28)),G29:T29,0)),_xlpm.r*J21*IF(G21&gt;0,G21,1)),0)</f>
        <v>0.05</v>
      </c>
      <c r="Q21" s="118">
        <f>IF(OR(ISBLANK(S15),S15=0),0,G21*S13*L21/S15)</f>
        <v>0</v>
      </c>
      <c r="R21" s="2436">
        <f t="shared" ref="R21:R24" si="6">H21</f>
        <v>0</v>
      </c>
      <c r="S21" s="111">
        <f>IF(OR(ISBLANK(S15),S15=0),0,P21*L21*L15)</f>
        <v>0.1</v>
      </c>
      <c r="T21" s="119" t="str">
        <f>_xlfn.LET(_xlpm.unite,SUBSTITUTE(TRIM(K21)," (s)",""),_xlpm.val,S21,_xlpm.estVol,COUNTIF(M26:T26,_xlpm.unite)+COUNTIF(M28:T28,_xlpm.unite)&gt;0,_xlpm.estPoids,COUNTIF(G26:L26,_xlpm.unite)+COUNTIF(G28:L28,_xlpm.unite)&gt;0,IF(_xlpm.estVol,IF(ROUND(_xlpm.val,3)&gt;=1,ROUND(_xlpm.val,3)&amp;" L",MAX(1,ROUND(_xlpm.val*100,0))&amp;" cl"),IF(_xlpm.estPoids,IF(ROUND(_xlpm.val,3)&gt;=1,ROUND(_xlpm.val,3)&amp;" Kg",MAX(1,ROUND(_xlpm.val*1000,0))&amp;" g"),"")))</f>
        <v>100 g</v>
      </c>
      <c r="U21" s="1180"/>
      <c r="V21" s="115" t="s">
        <v>16</v>
      </c>
      <c r="W21" s="3141"/>
      <c r="X21" s="3142"/>
      <c r="Y21" s="3141"/>
      <c r="Z21" s="3143"/>
      <c r="AA21" s="3144"/>
      <c r="AB21" s="3145"/>
      <c r="AC21" s="3146"/>
      <c r="AD21" s="3147"/>
      <c r="AE21" s="3148"/>
      <c r="AF21" s="3149"/>
      <c r="AG21" s="2109"/>
      <c r="AH21" s="3150"/>
      <c r="AI21" s="117"/>
      <c r="AJ21" s="3151"/>
      <c r="AK21" s="3152"/>
      <c r="AL21" s="3153"/>
      <c r="AM21" s="3154"/>
      <c r="AN21" s="119"/>
      <c r="AO21" s="1180"/>
      <c r="AP21" s="115" t="s">
        <v>16</v>
      </c>
      <c r="AQ21" s="3141"/>
      <c r="AR21" s="3142"/>
      <c r="AS21" s="3141"/>
      <c r="AT21" s="3143"/>
      <c r="AU21" s="3144"/>
      <c r="AV21" s="3145"/>
      <c r="AW21" s="3146"/>
      <c r="AX21" s="3147"/>
      <c r="AY21" s="3148"/>
      <c r="AZ21" s="3149"/>
      <c r="BA21" s="2109"/>
      <c r="BB21" s="3150"/>
      <c r="BC21" s="117"/>
      <c r="BD21" s="3151"/>
      <c r="BE21" s="3152"/>
      <c r="BF21" s="3153"/>
      <c r="BG21" s="3154"/>
      <c r="BH21" s="119"/>
      <c r="BK21" s="3">
        <v>1</v>
      </c>
    </row>
    <row r="22" spans="2:63" ht="27" customHeight="1">
      <c r="B22" s="115" t="str">
        <f>IF(M22&lt;&gt;"","A","►")</f>
        <v>A</v>
      </c>
      <c r="C22" s="34" t="str">
        <f>C16</f>
        <v>J JUS DE FRAISES DES BOIS | pâtisserie--ENTREMET| Auteur &gt; recette Béghin Say de Jean-Jacques Borne MOF 1994</v>
      </c>
      <c r="D22" s="35">
        <f>D16</f>
        <v>18</v>
      </c>
      <c r="E22" s="34" t="str">
        <f>E16</f>
        <v>assiettes</v>
      </c>
      <c r="F22" s="36" t="str">
        <f>F16</f>
        <v>Recette mère ► MILLE-FEUILLE meringue et chiboust pamplemousse aux fraises des bois</v>
      </c>
      <c r="G22" s="100"/>
      <c r="H22" s="120"/>
      <c r="I22" s="102" t="str">
        <f>IF(OR(ISTEXT(G22), G22&lt;=0, J22&lt;=0), "", "de")</f>
        <v/>
      </c>
      <c r="J22" s="103">
        <v>50</v>
      </c>
      <c r="K22" s="116" t="s">
        <v>102</v>
      </c>
      <c r="L22" s="105">
        <v>1</v>
      </c>
      <c r="M22" s="106" t="s">
        <v>3279</v>
      </c>
      <c r="N22" s="107">
        <f>IF(P25=0,0,(P22/P25)*O19*1000)</f>
        <v>142.85714285714289</v>
      </c>
      <c r="O22" s="117">
        <f>IF(P25=0, 0, (G22*L22)/(P25*O19))</f>
        <v>0</v>
      </c>
      <c r="P22" s="109" cm="1">
        <f t="array" ref="P22">IFERROR(_xlfn.LET(_xlpm.k,UPPER(TRIM(K22)),_xlpm.r,_xlfn.XLOOKUP(_xlpm.k,UPPER(TRIM(G26:T26)),G27:T27,_xlfn.XLOOKUP(_xlpm.k,UPPER(TRIM(G28:T28)),G29:T29,0)),_xlpm.r*J22*IF(G22&gt;0,G22,1)),0)</f>
        <v>0.05</v>
      </c>
      <c r="Q22" s="122">
        <f>IF(OR(ISBLANK(S15),S15=0),0,G22*S13*L22/S15)</f>
        <v>0</v>
      </c>
      <c r="R22" s="2437">
        <f t="shared" si="6"/>
        <v>0</v>
      </c>
      <c r="S22" s="111">
        <f>IF(OR(ISBLANK(S15),S15=0),0,P22*L22*L15)</f>
        <v>0.1</v>
      </c>
      <c r="T22" s="123" t="str">
        <f>_xlfn.LET(_xlpm.unite,SUBSTITUTE(TRIM(K22)," (s)",""),_xlpm.val,S22,_xlpm.estVol,COUNTIF(M26:T26,_xlpm.unite)+COUNTIF(M28:T28,_xlpm.unite)&gt;0,_xlpm.estPoids,COUNTIF(G26:L26,_xlpm.unite)+COUNTIF(G28:L28,_xlpm.unite)&gt;0,IF(_xlpm.estVol,IF(ROUND(_xlpm.val,3)&gt;=1,ROUND(_xlpm.val,3)&amp;" L",MAX(1,ROUND(_xlpm.val*100,0))&amp;" cl"),IF(_xlpm.estPoids,IF(ROUND(_xlpm.val,3)&gt;=1,ROUND(_xlpm.val,3)&amp;" Kg",MAX(1,ROUND(_xlpm.val*1000,0))&amp;" g"),"")))</f>
        <v>100 g</v>
      </c>
      <c r="U22" s="1180"/>
      <c r="V22" s="115" t="s">
        <v>16</v>
      </c>
      <c r="W22" s="3141"/>
      <c r="X22" s="3142"/>
      <c r="Y22" s="3141"/>
      <c r="Z22" s="3143"/>
      <c r="AA22" s="3144"/>
      <c r="AB22" s="3145"/>
      <c r="AC22" s="3146"/>
      <c r="AD22" s="3147"/>
      <c r="AE22" s="3148"/>
      <c r="AF22" s="3149"/>
      <c r="AG22" s="2109"/>
      <c r="AH22" s="3150"/>
      <c r="AI22" s="117"/>
      <c r="AJ22" s="3151"/>
      <c r="AK22" s="3152"/>
      <c r="AL22" s="3153"/>
      <c r="AM22" s="3154"/>
      <c r="AN22" s="119"/>
      <c r="AO22" s="1180"/>
      <c r="AP22" s="115" t="s">
        <v>16</v>
      </c>
      <c r="AQ22" s="3141"/>
      <c r="AR22" s="3142"/>
      <c r="AS22" s="3141"/>
      <c r="AT22" s="3143"/>
      <c r="AU22" s="3144"/>
      <c r="AV22" s="3145"/>
      <c r="AW22" s="3146"/>
      <c r="AX22" s="3147"/>
      <c r="AY22" s="3148"/>
      <c r="AZ22" s="3149"/>
      <c r="BA22" s="2109"/>
      <c r="BB22" s="3150"/>
      <c r="BC22" s="117"/>
      <c r="BD22" s="3151"/>
      <c r="BE22" s="3152"/>
      <c r="BF22" s="3153"/>
      <c r="BG22" s="3154"/>
      <c r="BH22" s="119"/>
      <c r="BK22" s="3">
        <v>1</v>
      </c>
    </row>
    <row r="23" spans="2:63" ht="27" customHeight="1">
      <c r="B23" s="115" t="str">
        <f>IF(M23&lt;&gt;"","A","►")</f>
        <v>►</v>
      </c>
      <c r="C23" s="34" t="str">
        <f>C16</f>
        <v>J JUS DE FRAISES DES BOIS | pâtisserie--ENTREMET| Auteur &gt; recette Béghin Say de Jean-Jacques Borne MOF 1994</v>
      </c>
      <c r="D23" s="35">
        <f>D16</f>
        <v>18</v>
      </c>
      <c r="E23" s="34" t="str">
        <f>E16</f>
        <v>assiettes</v>
      </c>
      <c r="F23" s="36" t="str">
        <f>F16</f>
        <v>Recette mère ► MILLE-FEUILLE meringue et chiboust pamplemousse aux fraises des bois</v>
      </c>
      <c r="G23" s="100"/>
      <c r="H23" s="120"/>
      <c r="I23" s="102" t="str">
        <f>IF(OR(ISTEXT(G23), G23&lt;=0, J23&lt;=0), "", "de")</f>
        <v/>
      </c>
      <c r="J23" s="103"/>
      <c r="K23" s="141"/>
      <c r="L23" s="105">
        <v>1</v>
      </c>
      <c r="M23" s="106"/>
      <c r="N23" s="107">
        <f>IF(P25=0,0,(P23/P25)*O19*1000)</f>
        <v>0</v>
      </c>
      <c r="O23" s="117">
        <f>IF(P25=0, 0, (G23*L23)/(P25*O19))</f>
        <v>0</v>
      </c>
      <c r="P23" s="109" cm="1">
        <f t="array" ref="P23">IFERROR(_xlfn.LET(_xlpm.k,UPPER(TRIM(K23)),_xlpm.r,_xlfn.XLOOKUP(_xlpm.k,UPPER(TRIM(G26:T26)),G27:T27,_xlfn.XLOOKUP(_xlpm.k,UPPER(TRIM(G28:T28)),G29:T29,0)),_xlpm.r*J23*IF(G23&gt;0,G23,1)),0)</f>
        <v>0</v>
      </c>
      <c r="Q23" s="118">
        <f>IF(OR(ISBLANK(S15),S15=0),0,G23*S13*L23/S15)</f>
        <v>0</v>
      </c>
      <c r="R23" s="2436">
        <f t="shared" si="6"/>
        <v>0</v>
      </c>
      <c r="S23" s="111">
        <f>IF(OR(ISBLANK(S15),S15=0),0,P23*L23*L15)</f>
        <v>0</v>
      </c>
      <c r="T23" s="119" t="str">
        <f>_xlfn.LET(_xlpm.unite,SUBSTITUTE(TRIM(K23)," (s)",""),_xlpm.val,S23,_xlpm.estVol,COUNTIF(M26:T26,_xlpm.unite)+COUNTIF(M28:T28,_xlpm.unite)&gt;0,_xlpm.estPoids,COUNTIF(G26:L26,_xlpm.unite)+COUNTIF(G28:L28,_xlpm.unite)&gt;0,IF(_xlpm.estVol,IF(ROUND(_xlpm.val,3)&gt;=1,ROUND(_xlpm.val,3)&amp;" L",MAX(1,ROUND(_xlpm.val*100,0))&amp;" cl"),IF(_xlpm.estPoids,IF(ROUND(_xlpm.val,3)&gt;=1,ROUND(_xlpm.val,3)&amp;" Kg",MAX(1,ROUND(_xlpm.val*1000,0))&amp;" g"),"")))</f>
        <v>1 cl</v>
      </c>
      <c r="U23" s="1180"/>
      <c r="V23" s="115" t="s">
        <v>16</v>
      </c>
      <c r="W23" s="3141"/>
      <c r="X23" s="3142"/>
      <c r="Y23" s="3141"/>
      <c r="Z23" s="3143"/>
      <c r="AA23" s="3144"/>
      <c r="AB23" s="3145"/>
      <c r="AC23" s="3146"/>
      <c r="AD23" s="3147"/>
      <c r="AE23" s="3148"/>
      <c r="AF23" s="3149"/>
      <c r="AG23" s="2109"/>
      <c r="AH23" s="3150"/>
      <c r="AI23" s="117"/>
      <c r="AJ23" s="3151"/>
      <c r="AK23" s="3152"/>
      <c r="AL23" s="3153"/>
      <c r="AM23" s="3154"/>
      <c r="AN23" s="119"/>
      <c r="AO23" s="1180"/>
      <c r="AP23" s="115" t="s">
        <v>16</v>
      </c>
      <c r="AQ23" s="3141"/>
      <c r="AR23" s="3142"/>
      <c r="AS23" s="3141"/>
      <c r="AT23" s="3143"/>
      <c r="AU23" s="3144"/>
      <c r="AV23" s="3145"/>
      <c r="AW23" s="3146"/>
      <c r="AX23" s="3147"/>
      <c r="AY23" s="3148"/>
      <c r="AZ23" s="3149"/>
      <c r="BA23" s="2109"/>
      <c r="BB23" s="3150"/>
      <c r="BC23" s="117"/>
      <c r="BD23" s="3151"/>
      <c r="BE23" s="3152"/>
      <c r="BF23" s="3153"/>
      <c r="BG23" s="3154"/>
      <c r="BH23" s="119"/>
      <c r="BK23" s="3">
        <v>1</v>
      </c>
    </row>
    <row r="24" spans="2:63" ht="27" customHeight="1">
      <c r="B24" s="115" t="str">
        <f>IF(M24&lt;&gt;"","A","►")</f>
        <v>►</v>
      </c>
      <c r="C24" s="34" t="str">
        <f>C16</f>
        <v>J JUS DE FRAISES DES BOIS | pâtisserie--ENTREMET| Auteur &gt; recette Béghin Say de Jean-Jacques Borne MOF 1994</v>
      </c>
      <c r="D24" s="35">
        <f>D16</f>
        <v>18</v>
      </c>
      <c r="E24" s="34" t="str">
        <f>E16</f>
        <v>assiettes</v>
      </c>
      <c r="F24" s="36" t="str">
        <f>F16</f>
        <v>Recette mère ► MILLE-FEUILLE meringue et chiboust pamplemousse aux fraises des bois</v>
      </c>
      <c r="G24" s="100"/>
      <c r="H24" s="120"/>
      <c r="I24" s="102" t="str">
        <f>IF(OR(ISTEXT(G24), G24&lt;=0, J24&lt;=0), "", "de")</f>
        <v/>
      </c>
      <c r="J24" s="103"/>
      <c r="K24" s="141"/>
      <c r="L24" s="105">
        <v>1</v>
      </c>
      <c r="M24" s="106"/>
      <c r="N24" s="107">
        <f>IF(P25=0,0,(P24/P25)*O19*1000)</f>
        <v>0</v>
      </c>
      <c r="O24" s="117">
        <f>IF(P25=0, 0, (G24*L24)/(P25*O19))</f>
        <v>0</v>
      </c>
      <c r="P24" s="109" cm="1">
        <f t="array" ref="P24">IFERROR(_xlfn.LET(_xlpm.k,UPPER(TRIM(K24)),_xlpm.r,_xlfn.XLOOKUP(_xlpm.k,UPPER(TRIM(G26:T26)),G27:T27,_xlfn.XLOOKUP(_xlpm.k,UPPER(TRIM(G28:T28)),G29:T29,0)),_xlpm.r*J24*IF(G24&gt;0,G24,1)),0)</f>
        <v>0</v>
      </c>
      <c r="Q24" s="122">
        <f>IF(OR(ISBLANK(S15),S15=0),0,G24*S13*L24/S15)</f>
        <v>0</v>
      </c>
      <c r="R24" s="2437">
        <f t="shared" si="6"/>
        <v>0</v>
      </c>
      <c r="S24" s="111">
        <f>IF(OR(ISBLANK(S15),S15=0),0,P24*L24*L15)</f>
        <v>0</v>
      </c>
      <c r="T24" s="123" t="str">
        <f>_xlfn.LET(_xlpm.unite,SUBSTITUTE(TRIM(K24)," (s)",""),_xlpm.val,S24,_xlpm.estVol,COUNTIF(M26:T26,_xlpm.unite)+COUNTIF(M28:T28,_xlpm.unite)&gt;0,_xlpm.estPoids,COUNTIF(G26:L26,_xlpm.unite)+COUNTIF(G28:L28,_xlpm.unite)&gt;0,IF(_xlpm.estVol,IF(ROUND(_xlpm.val,3)&gt;=1,ROUND(_xlpm.val,3)&amp;" L",MAX(1,ROUND(_xlpm.val*100,0))&amp;" cl"),IF(_xlpm.estPoids,IF(ROUND(_xlpm.val,3)&gt;=1,ROUND(_xlpm.val,3)&amp;" Kg",MAX(1,ROUND(_xlpm.val*1000,0))&amp;" g"),"")))</f>
        <v>1 cl</v>
      </c>
      <c r="U24" s="1180"/>
      <c r="V24" s="115" t="s">
        <v>16</v>
      </c>
      <c r="W24" s="3141"/>
      <c r="X24" s="3142"/>
      <c r="Y24" s="3141"/>
      <c r="Z24" s="3143"/>
      <c r="AA24" s="3144"/>
      <c r="AB24" s="3145"/>
      <c r="AC24" s="3146"/>
      <c r="AD24" s="3147"/>
      <c r="AE24" s="3148"/>
      <c r="AF24" s="3149"/>
      <c r="AG24" s="2109"/>
      <c r="AH24" s="3150"/>
      <c r="AI24" s="117"/>
      <c r="AJ24" s="3151"/>
      <c r="AK24" s="3152"/>
      <c r="AL24" s="3153"/>
      <c r="AM24" s="3154"/>
      <c r="AN24" s="119"/>
      <c r="AO24" s="1180"/>
      <c r="AP24" s="115" t="s">
        <v>16</v>
      </c>
      <c r="AQ24" s="3141"/>
      <c r="AR24" s="3142"/>
      <c r="AS24" s="3141"/>
      <c r="AT24" s="3143"/>
      <c r="AU24" s="3144"/>
      <c r="AV24" s="3145"/>
      <c r="AW24" s="3146"/>
      <c r="AX24" s="3147"/>
      <c r="AY24" s="3148"/>
      <c r="AZ24" s="3149"/>
      <c r="BA24" s="2109"/>
      <c r="BB24" s="3150"/>
      <c r="BC24" s="117"/>
      <c r="BD24" s="3151"/>
      <c r="BE24" s="3152"/>
      <c r="BF24" s="3153"/>
      <c r="BG24" s="3154"/>
      <c r="BH24" s="119"/>
      <c r="BK24" s="3">
        <v>1</v>
      </c>
    </row>
    <row r="25" spans="2:63" ht="27" customHeight="1">
      <c r="B25" s="115" t="s">
        <v>11</v>
      </c>
      <c r="C25" s="34" t="str">
        <f>C16</f>
        <v>J JUS DE FRAISES DES BOIS | pâtisserie--ENTREMET| Auteur &gt; recette Béghin Say de Jean-Jacques Borne MOF 1994</v>
      </c>
      <c r="D25" s="35">
        <f>D16</f>
        <v>18</v>
      </c>
      <c r="E25" s="34" t="str">
        <f>E16</f>
        <v>assiettes</v>
      </c>
      <c r="F25" s="36" t="str">
        <f>F16</f>
        <v>Recette mère ► MILLE-FEUILLE meringue et chiboust pamplemousse aux fraises des bois</v>
      </c>
      <c r="G25" s="149" t="s">
        <v>140</v>
      </c>
      <c r="H25" s="150"/>
      <c r="I25" s="150"/>
      <c r="J25" s="150"/>
      <c r="K25" s="150"/>
      <c r="L25" s="935"/>
      <c r="M25" s="936"/>
      <c r="N25" s="151"/>
      <c r="O25" s="151"/>
      <c r="P25" s="152">
        <f>SUM(P20:P24)</f>
        <v>0.35</v>
      </c>
      <c r="Q25" s="153"/>
      <c r="R25" s="153"/>
      <c r="S25" s="153" t="str">
        <f>"Total " &amp; S17&amp;" &gt;"</f>
        <v>Total Col.18 &gt;</v>
      </c>
      <c r="T25" s="937">
        <f>SUM(S20:S24)</f>
        <v>0.7</v>
      </c>
      <c r="U25" s="1180"/>
      <c r="V25" s="115" t="s">
        <v>16</v>
      </c>
      <c r="W25" s="3141"/>
      <c r="X25" s="3142"/>
      <c r="Y25" s="3141"/>
      <c r="Z25" s="3143"/>
      <c r="AA25" s="3144"/>
      <c r="AB25" s="3145"/>
      <c r="AC25" s="3146"/>
      <c r="AD25" s="3147"/>
      <c r="AE25" s="3148"/>
      <c r="AF25" s="3149"/>
      <c r="AG25" s="2109"/>
      <c r="AH25" s="3150"/>
      <c r="AI25" s="117"/>
      <c r="AJ25" s="3151"/>
      <c r="AK25" s="3152"/>
      <c r="AL25" s="3153"/>
      <c r="AM25" s="3154"/>
      <c r="AN25" s="119"/>
      <c r="AO25" s="1180"/>
      <c r="AP25" s="115" t="s">
        <v>16</v>
      </c>
      <c r="AQ25" s="3141"/>
      <c r="AR25" s="3142"/>
      <c r="AS25" s="3141"/>
      <c r="AT25" s="3143"/>
      <c r="AU25" s="3144"/>
      <c r="AV25" s="3145"/>
      <c r="AW25" s="3146"/>
      <c r="AX25" s="3147"/>
      <c r="AY25" s="3148"/>
      <c r="AZ25" s="3149"/>
      <c r="BA25" s="2109"/>
      <c r="BB25" s="3150"/>
      <c r="BC25" s="117"/>
      <c r="BD25" s="3151"/>
      <c r="BE25" s="3152"/>
      <c r="BF25" s="3153"/>
      <c r="BG25" s="3154"/>
      <c r="BH25" s="119"/>
      <c r="BK25" s="3">
        <v>1</v>
      </c>
    </row>
    <row r="26" spans="2:63" ht="27" customHeight="1">
      <c r="B26" s="115" t="s">
        <v>16</v>
      </c>
      <c r="C26" s="34" t="str">
        <f>C16</f>
        <v>J JUS DE FRAISES DES BOIS | pâtisserie--ENTREMET| Auteur &gt; recette Béghin Say de Jean-Jacques Borne MOF 1994</v>
      </c>
      <c r="D26" s="35">
        <f>D16</f>
        <v>18</v>
      </c>
      <c r="E26" s="34" t="str">
        <f>E16</f>
        <v>assiettes</v>
      </c>
      <c r="F26" s="36" t="str">
        <f>F16</f>
        <v>Recette mère ► MILLE-FEUILLE meringue et chiboust pamplemousse aux fraises des bois</v>
      </c>
      <c r="G26" s="160" t="s">
        <v>147</v>
      </c>
      <c r="H26" s="116" t="s">
        <v>102</v>
      </c>
      <c r="I26" s="161" t="s">
        <v>148</v>
      </c>
      <c r="J26" s="162" t="s">
        <v>149</v>
      </c>
      <c r="K26" s="130" t="s">
        <v>150</v>
      </c>
      <c r="L26" s="130" t="s">
        <v>111</v>
      </c>
      <c r="M26" s="104" t="s">
        <v>0</v>
      </c>
      <c r="N26" s="104" t="s">
        <v>99</v>
      </c>
      <c r="O26" s="104" t="s">
        <v>151</v>
      </c>
      <c r="P26" s="104" t="s">
        <v>152</v>
      </c>
      <c r="Q26" s="121" t="s">
        <v>106</v>
      </c>
      <c r="R26" s="121"/>
      <c r="S26" s="121" t="s">
        <v>153</v>
      </c>
      <c r="T26" s="163" t="s">
        <v>154</v>
      </c>
      <c r="U26" s="1180"/>
      <c r="V26" s="115" t="s">
        <v>16</v>
      </c>
      <c r="W26" s="3141"/>
      <c r="X26" s="3142"/>
      <c r="Y26" s="3141"/>
      <c r="Z26" s="3143"/>
      <c r="AA26" s="3144"/>
      <c r="AB26" s="3145"/>
      <c r="AC26" s="3146"/>
      <c r="AD26" s="3147"/>
      <c r="AE26" s="3148"/>
      <c r="AF26" s="3149"/>
      <c r="AG26" s="2109"/>
      <c r="AH26" s="3150"/>
      <c r="AI26" s="117"/>
      <c r="AJ26" s="3151"/>
      <c r="AK26" s="3152"/>
      <c r="AL26" s="3153"/>
      <c r="AM26" s="3154"/>
      <c r="AN26" s="119"/>
      <c r="AO26" s="1180"/>
      <c r="AP26" s="115" t="s">
        <v>16</v>
      </c>
      <c r="AQ26" s="3141"/>
      <c r="AR26" s="3142"/>
      <c r="AS26" s="3141"/>
      <c r="AT26" s="3143"/>
      <c r="AU26" s="3144"/>
      <c r="AV26" s="3145"/>
      <c r="AW26" s="3146"/>
      <c r="AX26" s="3147"/>
      <c r="AY26" s="3148"/>
      <c r="AZ26" s="3149"/>
      <c r="BA26" s="2109"/>
      <c r="BB26" s="3150"/>
      <c r="BC26" s="117"/>
      <c r="BD26" s="3151"/>
      <c r="BE26" s="3152"/>
      <c r="BF26" s="3153"/>
      <c r="BG26" s="3154"/>
      <c r="BH26" s="119"/>
      <c r="BK26" s="3">
        <v>1</v>
      </c>
    </row>
    <row r="27" spans="2:63" ht="27" customHeight="1">
      <c r="B27" s="115" t="s">
        <v>16</v>
      </c>
      <c r="C27" s="34" t="str">
        <f>C16</f>
        <v>J JUS DE FRAISES DES BOIS | pâtisserie--ENTREMET| Auteur &gt; recette Béghin Say de Jean-Jacques Borne MOF 1994</v>
      </c>
      <c r="D27" s="35">
        <f>D16</f>
        <v>18</v>
      </c>
      <c r="E27" s="34" t="str">
        <f>E16</f>
        <v>assiettes</v>
      </c>
      <c r="F27" s="36" t="str">
        <f>F16</f>
        <v>Recette mère ► MILLE-FEUILLE meringue et chiboust pamplemousse aux fraises des bois</v>
      </c>
      <c r="G27" s="916">
        <v>1</v>
      </c>
      <c r="H27" s="917">
        <v>1E-3</v>
      </c>
      <c r="I27" s="918">
        <v>0</v>
      </c>
      <c r="J27" s="917">
        <v>0.25</v>
      </c>
      <c r="K27" s="917">
        <v>0.33332999999999996</v>
      </c>
      <c r="L27" s="917">
        <v>0.5</v>
      </c>
      <c r="M27" s="919">
        <v>1</v>
      </c>
      <c r="N27" s="919">
        <v>0.1</v>
      </c>
      <c r="O27" s="919">
        <v>0.01</v>
      </c>
      <c r="P27" s="919">
        <v>1E-3</v>
      </c>
      <c r="Q27" s="919">
        <v>0.5</v>
      </c>
      <c r="R27" s="919"/>
      <c r="S27" s="919">
        <v>0.33300000000000002</v>
      </c>
      <c r="T27" s="920">
        <v>0.2</v>
      </c>
      <c r="U27" s="1180"/>
      <c r="V27" s="115" t="s">
        <v>16</v>
      </c>
      <c r="W27" s="3141"/>
      <c r="X27" s="3142"/>
      <c r="Y27" s="3141"/>
      <c r="Z27" s="3143"/>
      <c r="AA27" s="3144"/>
      <c r="AB27" s="3145"/>
      <c r="AC27" s="3146"/>
      <c r="AD27" s="3147"/>
      <c r="AE27" s="3148"/>
      <c r="AF27" s="3149"/>
      <c r="AG27" s="2109"/>
      <c r="AH27" s="3150"/>
      <c r="AI27" s="117"/>
      <c r="AJ27" s="3151"/>
      <c r="AK27" s="3152"/>
      <c r="AL27" s="3153"/>
      <c r="AM27" s="3154"/>
      <c r="AN27" s="119"/>
      <c r="AO27" s="1180"/>
      <c r="AP27" s="115" t="s">
        <v>16</v>
      </c>
      <c r="AQ27" s="3141"/>
      <c r="AR27" s="3142"/>
      <c r="AS27" s="3141"/>
      <c r="AT27" s="3143"/>
      <c r="AU27" s="3144"/>
      <c r="AV27" s="3145"/>
      <c r="AW27" s="3146"/>
      <c r="AX27" s="3147"/>
      <c r="AY27" s="3148"/>
      <c r="AZ27" s="3149"/>
      <c r="BA27" s="2109"/>
      <c r="BB27" s="3150"/>
      <c r="BC27" s="117"/>
      <c r="BD27" s="3151"/>
      <c r="BE27" s="3152"/>
      <c r="BF27" s="3153"/>
      <c r="BG27" s="3154"/>
      <c r="BH27" s="119"/>
      <c r="BK27" s="3">
        <v>1</v>
      </c>
    </row>
    <row r="28" spans="2:63" ht="27" customHeight="1">
      <c r="B28" s="115" t="s">
        <v>16</v>
      </c>
      <c r="C28" s="34" t="str">
        <f>C16</f>
        <v>J JUS DE FRAISES DES BOIS | pâtisserie--ENTREMET| Auteur &gt; recette Béghin Say de Jean-Jacques Borne MOF 1994</v>
      </c>
      <c r="D28" s="35">
        <f>D16</f>
        <v>18</v>
      </c>
      <c r="E28" s="34" t="str">
        <f>E16</f>
        <v>assiettes</v>
      </c>
      <c r="F28" s="36" t="str">
        <f>F16</f>
        <v>Recette mère ► MILLE-FEUILLE meringue et chiboust pamplemousse aux fraises des bois</v>
      </c>
      <c r="G28" s="133" t="s">
        <v>162</v>
      </c>
      <c r="H28" s="133" t="s">
        <v>163</v>
      </c>
      <c r="I28" s="161" t="s">
        <v>148</v>
      </c>
      <c r="J28" s="133" t="s">
        <v>116</v>
      </c>
      <c r="K28" s="133" t="s">
        <v>164</v>
      </c>
      <c r="L28" s="133" t="s">
        <v>165</v>
      </c>
      <c r="M28" s="138" t="s">
        <v>121</v>
      </c>
      <c r="N28" s="173" t="s">
        <v>166</v>
      </c>
      <c r="O28" s="173" t="s">
        <v>167</v>
      </c>
      <c r="P28" s="121" t="s">
        <v>168</v>
      </c>
      <c r="Q28" s="121" t="s">
        <v>169</v>
      </c>
      <c r="R28" s="121"/>
      <c r="S28" s="121" t="s">
        <v>107</v>
      </c>
      <c r="T28" s="174" t="s">
        <v>170</v>
      </c>
      <c r="U28" s="1180"/>
      <c r="V28" s="115" t="s">
        <v>16</v>
      </c>
      <c r="W28" s="3141"/>
      <c r="X28" s="3142"/>
      <c r="Y28" s="3141"/>
      <c r="Z28" s="3143"/>
      <c r="AA28" s="3144"/>
      <c r="AB28" s="3145"/>
      <c r="AC28" s="3146"/>
      <c r="AD28" s="3147"/>
      <c r="AE28" s="3148"/>
      <c r="AF28" s="3149"/>
      <c r="AG28" s="2109"/>
      <c r="AH28" s="3150"/>
      <c r="AI28" s="117"/>
      <c r="AJ28" s="3151"/>
      <c r="AK28" s="3152"/>
      <c r="AL28" s="3153"/>
      <c r="AM28" s="3154"/>
      <c r="AN28" s="119"/>
      <c r="AO28" s="1180"/>
      <c r="AP28" s="115" t="s">
        <v>16</v>
      </c>
      <c r="AQ28" s="3141"/>
      <c r="AR28" s="3142"/>
      <c r="AS28" s="3141"/>
      <c r="AT28" s="3143"/>
      <c r="AU28" s="3144"/>
      <c r="AV28" s="3145"/>
      <c r="AW28" s="3146"/>
      <c r="AX28" s="3147"/>
      <c r="AY28" s="3148"/>
      <c r="AZ28" s="3149"/>
      <c r="BA28" s="2109"/>
      <c r="BB28" s="3150"/>
      <c r="BC28" s="117"/>
      <c r="BD28" s="3151"/>
      <c r="BE28" s="3152"/>
      <c r="BF28" s="3153"/>
      <c r="BG28" s="3154"/>
      <c r="BH28" s="119"/>
      <c r="BK28" s="3">
        <v>1</v>
      </c>
    </row>
    <row r="29" spans="2:63" ht="27" customHeight="1">
      <c r="B29" s="115" t="s">
        <v>16</v>
      </c>
      <c r="C29" s="34" t="str">
        <f>C16</f>
        <v>J JUS DE FRAISES DES BOIS | pâtisserie--ENTREMET| Auteur &gt; recette Béghin Say de Jean-Jacques Borne MOF 1994</v>
      </c>
      <c r="D29" s="35">
        <f>D16</f>
        <v>18</v>
      </c>
      <c r="E29" s="34" t="str">
        <f>E16</f>
        <v>assiettes</v>
      </c>
      <c r="F29" s="36" t="str">
        <f>F16</f>
        <v>Recette mère ► MILLE-FEUILLE meringue et chiboust pamplemousse aux fraises des bois</v>
      </c>
      <c r="G29" s="916">
        <v>2.835E-2</v>
      </c>
      <c r="H29" s="917">
        <v>0.13</v>
      </c>
      <c r="I29" s="918">
        <v>0</v>
      </c>
      <c r="J29" s="917">
        <v>0.2</v>
      </c>
      <c r="K29" s="917">
        <v>0.23</v>
      </c>
      <c r="L29" s="917">
        <v>0.22500000000000001</v>
      </c>
      <c r="M29" s="919">
        <v>0.35</v>
      </c>
      <c r="N29" s="919">
        <v>5.0000000000000001E-3</v>
      </c>
      <c r="O29" s="919">
        <v>5.0000000000000001E-3</v>
      </c>
      <c r="P29" s="919">
        <v>1.4999999999999999E-2</v>
      </c>
      <c r="Q29" s="919">
        <v>0.1</v>
      </c>
      <c r="R29" s="919"/>
      <c r="S29" s="919">
        <v>0.22500000000000001</v>
      </c>
      <c r="T29" s="920">
        <v>1E-3</v>
      </c>
      <c r="U29" s="1180"/>
      <c r="V29" s="115" t="s">
        <v>16</v>
      </c>
      <c r="W29" s="3141"/>
      <c r="X29" s="3142"/>
      <c r="Y29" s="3141"/>
      <c r="Z29" s="3143"/>
      <c r="AA29" s="3144"/>
      <c r="AB29" s="3145"/>
      <c r="AC29" s="3146"/>
      <c r="AD29" s="3147"/>
      <c r="AE29" s="3148"/>
      <c r="AF29" s="3149"/>
      <c r="AG29" s="2109"/>
      <c r="AH29" s="3150"/>
      <c r="AI29" s="117"/>
      <c r="AJ29" s="3151"/>
      <c r="AK29" s="3152"/>
      <c r="AL29" s="3153"/>
      <c r="AM29" s="3154"/>
      <c r="AN29" s="119"/>
      <c r="AO29" s="1180"/>
      <c r="AP29" s="115" t="s">
        <v>16</v>
      </c>
      <c r="AQ29" s="3141"/>
      <c r="AR29" s="3142"/>
      <c r="AS29" s="3141"/>
      <c r="AT29" s="3143"/>
      <c r="AU29" s="3144"/>
      <c r="AV29" s="3145"/>
      <c r="AW29" s="3146"/>
      <c r="AX29" s="3147"/>
      <c r="AY29" s="3148"/>
      <c r="AZ29" s="3149"/>
      <c r="BA29" s="2109"/>
      <c r="BB29" s="3150"/>
      <c r="BC29" s="117"/>
      <c r="BD29" s="3151"/>
      <c r="BE29" s="3152"/>
      <c r="BF29" s="3153"/>
      <c r="BG29" s="3154"/>
      <c r="BH29" s="119"/>
      <c r="BK29" s="3">
        <v>1</v>
      </c>
    </row>
    <row r="30" spans="2:63" ht="27" customHeight="1">
      <c r="B30" s="179" t="s">
        <v>11</v>
      </c>
      <c r="C30" s="180" t="str">
        <f>C16</f>
        <v>J JUS DE FRAISES DES BOIS | pâtisserie--ENTREMET| Auteur &gt; recette Béghin Say de Jean-Jacques Borne MOF 1994</v>
      </c>
      <c r="D30" s="180">
        <f>D16</f>
        <v>18</v>
      </c>
      <c r="E30" s="181" t="str">
        <f>E16</f>
        <v>assiettes</v>
      </c>
      <c r="F30" s="182" t="str">
        <f>F16</f>
        <v>Recette mère ► MILLE-FEUILLE meringue et chiboust pamplemousse aux fraises des bois</v>
      </c>
      <c r="G30" s="183" t="str">
        <f t="shared" ref="G30:L30" si="7">G17</f>
        <v>Col.6</v>
      </c>
      <c r="H30" s="183" t="str">
        <f t="shared" si="7"/>
        <v>Col.7</v>
      </c>
      <c r="I30" s="183" t="str">
        <f t="shared" si="7"/>
        <v>Col.8</v>
      </c>
      <c r="J30" s="183" t="str">
        <f t="shared" si="7"/>
        <v>Col.9</v>
      </c>
      <c r="K30" s="183" t="str">
        <f t="shared" si="7"/>
        <v>Col.10</v>
      </c>
      <c r="L30" s="183" t="str">
        <f t="shared" si="7"/>
        <v>Col.11</v>
      </c>
      <c r="M30" s="184" t="s">
        <v>171</v>
      </c>
      <c r="N30" s="1140"/>
      <c r="O30" s="1140"/>
      <c r="P30" s="1140"/>
      <c r="Q30" s="1140"/>
      <c r="R30" s="1140"/>
      <c r="S30" s="1140"/>
      <c r="T30" s="1651"/>
      <c r="U30" s="1180"/>
      <c r="V30" s="115" t="s">
        <v>16</v>
      </c>
      <c r="W30" s="3141"/>
      <c r="X30" s="3142"/>
      <c r="Y30" s="3141"/>
      <c r="Z30" s="3143"/>
      <c r="AA30" s="3144"/>
      <c r="AB30" s="3145"/>
      <c r="AC30" s="3146"/>
      <c r="AD30" s="3147"/>
      <c r="AE30" s="3148"/>
      <c r="AF30" s="3149"/>
      <c r="AG30" s="2109"/>
      <c r="AH30" s="3150"/>
      <c r="AI30" s="117"/>
      <c r="AJ30" s="3151"/>
      <c r="AK30" s="3152"/>
      <c r="AL30" s="3153"/>
      <c r="AM30" s="3154"/>
      <c r="AN30" s="119"/>
      <c r="AO30" s="1180"/>
      <c r="AP30" s="115" t="s">
        <v>16</v>
      </c>
      <c r="AQ30" s="3141"/>
      <c r="AR30" s="3142"/>
      <c r="AS30" s="3141"/>
      <c r="AT30" s="3143"/>
      <c r="AU30" s="3144"/>
      <c r="AV30" s="3145"/>
      <c r="AW30" s="3146"/>
      <c r="AX30" s="3147"/>
      <c r="AY30" s="3148"/>
      <c r="AZ30" s="3149"/>
      <c r="BA30" s="2109"/>
      <c r="BB30" s="3150"/>
      <c r="BC30" s="117"/>
      <c r="BD30" s="3151"/>
      <c r="BE30" s="3152"/>
      <c r="BF30" s="3153"/>
      <c r="BG30" s="3154"/>
      <c r="BH30" s="119"/>
      <c r="BK30" s="3">
        <v>1</v>
      </c>
    </row>
    <row r="31" spans="2:63" ht="27" customHeight="1">
      <c r="B31" s="189" t="s">
        <v>11</v>
      </c>
      <c r="C31" s="1684" t="str">
        <f>C16</f>
        <v>J JUS DE FRAISES DES BOIS | pâtisserie--ENTREMET| Auteur &gt; recette Béghin Say de Jean-Jacques Borne MOF 1994</v>
      </c>
      <c r="D31" s="1684">
        <f>D16</f>
        <v>18</v>
      </c>
      <c r="E31" s="1685" t="str">
        <f>E16</f>
        <v>assiettes</v>
      </c>
      <c r="F31" s="1686" t="str">
        <f>F16</f>
        <v>Recette mère ► MILLE-FEUILLE meringue et chiboust pamplemousse aux fraises des bois</v>
      </c>
      <c r="G31" s="1812"/>
      <c r="H31" s="1812"/>
      <c r="I31" s="1812"/>
      <c r="J31" s="1812"/>
      <c r="K31" s="1812"/>
      <c r="L31" s="1813" t="s">
        <v>8456</v>
      </c>
      <c r="M31" s="1822"/>
      <c r="N31" s="1822"/>
      <c r="O31" s="1822"/>
      <c r="P31" s="931"/>
      <c r="Q31" s="931"/>
      <c r="R31" s="931"/>
      <c r="S31" s="1646" t="s">
        <v>172</v>
      </c>
      <c r="T31" s="1647" t="s">
        <v>173</v>
      </c>
      <c r="U31" s="1180"/>
      <c r="V31" s="115" t="s">
        <v>16</v>
      </c>
      <c r="W31" s="3141"/>
      <c r="X31" s="3142"/>
      <c r="Y31" s="3141"/>
      <c r="Z31" s="3143"/>
      <c r="AA31" s="3144"/>
      <c r="AB31" s="3145"/>
      <c r="AC31" s="3146"/>
      <c r="AD31" s="3147"/>
      <c r="AE31" s="3148"/>
      <c r="AF31" s="3149"/>
      <c r="AG31" s="2109"/>
      <c r="AH31" s="3150"/>
      <c r="AI31" s="117"/>
      <c r="AJ31" s="3151"/>
      <c r="AK31" s="3152"/>
      <c r="AL31" s="3153"/>
      <c r="AM31" s="3154"/>
      <c r="AN31" s="119"/>
      <c r="AO31" s="1180"/>
      <c r="AP31" s="115" t="s">
        <v>16</v>
      </c>
      <c r="AQ31" s="3141"/>
      <c r="AR31" s="3142"/>
      <c r="AS31" s="3141"/>
      <c r="AT31" s="3143"/>
      <c r="AU31" s="3144"/>
      <c r="AV31" s="3145"/>
      <c r="AW31" s="3146"/>
      <c r="AX31" s="3147"/>
      <c r="AY31" s="3148"/>
      <c r="AZ31" s="3149"/>
      <c r="BA31" s="2109"/>
      <c r="BB31" s="3150"/>
      <c r="BC31" s="117"/>
      <c r="BD31" s="3151"/>
      <c r="BE31" s="3152"/>
      <c r="BF31" s="3153"/>
      <c r="BG31" s="3154"/>
      <c r="BH31" s="119"/>
      <c r="BK31" s="3">
        <v>1</v>
      </c>
    </row>
    <row r="32" spans="2:63" ht="27" customHeight="1">
      <c r="B32" s="115" t="str">
        <f t="shared" ref="B32:B42" si="8">IF(OR(G32&lt;&gt;"",H32&lt;&gt; "",I32&lt;&gt;"",J32&lt;&gt;""),"A", "►")</f>
        <v>►</v>
      </c>
      <c r="C32" s="190" t="str">
        <f>C16</f>
        <v>J JUS DE FRAISES DES BOIS | pâtisserie--ENTREMET| Auteur &gt; recette Béghin Say de Jean-Jacques Borne MOF 1994</v>
      </c>
      <c r="D32" s="190">
        <f>D16</f>
        <v>18</v>
      </c>
      <c r="E32" s="191" t="str">
        <f>E16</f>
        <v>assiettes</v>
      </c>
      <c r="F32" s="192" t="str">
        <f>F16</f>
        <v>Recette mère ► MILLE-FEUILLE meringue et chiboust pamplemousse aux fraises des bois</v>
      </c>
      <c r="G32" s="533"/>
      <c r="H32" s="533"/>
      <c r="I32" s="533"/>
      <c r="J32" s="533"/>
      <c r="K32" s="1817"/>
      <c r="L32" s="1818">
        <v>0</v>
      </c>
      <c r="M32" s="1822"/>
      <c r="N32" s="1822"/>
      <c r="O32" s="1822"/>
      <c r="P32" s="931"/>
      <c r="Q32" s="931"/>
      <c r="R32" s="931"/>
      <c r="S32" s="1646" t="s">
        <v>176</v>
      </c>
      <c r="T32" s="1647" t="s">
        <v>173</v>
      </c>
      <c r="U32" s="1180"/>
      <c r="V32" s="115" t="s">
        <v>16</v>
      </c>
      <c r="W32" s="3141"/>
      <c r="X32" s="3142"/>
      <c r="Y32" s="3141"/>
      <c r="Z32" s="3143"/>
      <c r="AA32" s="3144"/>
      <c r="AB32" s="3145"/>
      <c r="AC32" s="3146"/>
      <c r="AD32" s="3147"/>
      <c r="AE32" s="3148"/>
      <c r="AF32" s="3149"/>
      <c r="AG32" s="2109"/>
      <c r="AH32" s="3150"/>
      <c r="AI32" s="117"/>
      <c r="AJ32" s="3151"/>
      <c r="AK32" s="3152"/>
      <c r="AL32" s="3153"/>
      <c r="AM32" s="3154"/>
      <c r="AN32" s="119"/>
      <c r="AO32" s="1180"/>
      <c r="AP32" s="115" t="s">
        <v>16</v>
      </c>
      <c r="AQ32" s="3141"/>
      <c r="AR32" s="3142"/>
      <c r="AS32" s="3141"/>
      <c r="AT32" s="3143"/>
      <c r="AU32" s="3144"/>
      <c r="AV32" s="3145"/>
      <c r="AW32" s="3146"/>
      <c r="AX32" s="3147"/>
      <c r="AY32" s="3148"/>
      <c r="AZ32" s="3149"/>
      <c r="BA32" s="2109"/>
      <c r="BB32" s="3150"/>
      <c r="BC32" s="117"/>
      <c r="BD32" s="3151"/>
      <c r="BE32" s="3152"/>
      <c r="BF32" s="3153"/>
      <c r="BG32" s="3154"/>
      <c r="BH32" s="119"/>
      <c r="BK32" s="3">
        <v>1</v>
      </c>
    </row>
    <row r="33" spans="2:63" ht="27" customHeight="1">
      <c r="B33" s="115" t="str">
        <f t="shared" si="8"/>
        <v>►</v>
      </c>
      <c r="C33" s="190" t="str">
        <f>C16</f>
        <v>J JUS DE FRAISES DES BOIS | pâtisserie--ENTREMET| Auteur &gt; recette Béghin Say de Jean-Jacques Borne MOF 1994</v>
      </c>
      <c r="D33" s="190">
        <f>D16</f>
        <v>18</v>
      </c>
      <c r="E33" s="191" t="str">
        <f>E16</f>
        <v>assiettes</v>
      </c>
      <c r="F33" s="192" t="str">
        <f>F16</f>
        <v>Recette mère ► MILLE-FEUILLE meringue et chiboust pamplemousse aux fraises des bois</v>
      </c>
      <c r="G33" s="533"/>
      <c r="H33" s="533"/>
      <c r="I33" s="533"/>
      <c r="J33" s="533"/>
      <c r="K33" s="1817"/>
      <c r="L33" s="1821">
        <f>IF(ISBLANK(M33),"",LARGE(L32:L32,1)+1)</f>
        <v>1</v>
      </c>
      <c r="M33" s="1849" t="s">
        <v>3284</v>
      </c>
      <c r="N33" s="1822"/>
      <c r="O33" s="1822"/>
      <c r="P33" s="1822"/>
      <c r="Q33" s="1822"/>
      <c r="R33" s="1822"/>
      <c r="S33" s="2121"/>
      <c r="T33" s="2122"/>
      <c r="U33" s="1180"/>
      <c r="V33" s="115" t="s">
        <v>16</v>
      </c>
      <c r="W33" s="3141"/>
      <c r="X33" s="3142"/>
      <c r="Y33" s="3141"/>
      <c r="Z33" s="3143"/>
      <c r="AA33" s="3144"/>
      <c r="AB33" s="3145"/>
      <c r="AC33" s="3146"/>
      <c r="AD33" s="3147"/>
      <c r="AE33" s="3148"/>
      <c r="AF33" s="3149"/>
      <c r="AG33" s="2109"/>
      <c r="AH33" s="3150"/>
      <c r="AI33" s="117"/>
      <c r="AJ33" s="3151"/>
      <c r="AK33" s="3152"/>
      <c r="AL33" s="3153"/>
      <c r="AM33" s="3154"/>
      <c r="AN33" s="119"/>
      <c r="AO33" s="1180"/>
      <c r="AP33" s="115" t="s">
        <v>16</v>
      </c>
      <c r="AQ33" s="3141"/>
      <c r="AR33" s="3142"/>
      <c r="AS33" s="3141"/>
      <c r="AT33" s="3143"/>
      <c r="AU33" s="3144"/>
      <c r="AV33" s="3145"/>
      <c r="AW33" s="3146"/>
      <c r="AX33" s="3147"/>
      <c r="AY33" s="3148"/>
      <c r="AZ33" s="3149"/>
      <c r="BA33" s="2109"/>
      <c r="BB33" s="3150"/>
      <c r="BC33" s="117"/>
      <c r="BD33" s="3151"/>
      <c r="BE33" s="3152"/>
      <c r="BF33" s="3153"/>
      <c r="BG33" s="3154"/>
      <c r="BH33" s="119"/>
      <c r="BK33" s="3">
        <v>1</v>
      </c>
    </row>
    <row r="34" spans="2:63" ht="27" customHeight="1">
      <c r="B34" s="115" t="str">
        <f t="shared" si="8"/>
        <v>►</v>
      </c>
      <c r="C34" s="190" t="str">
        <f>C16</f>
        <v>J JUS DE FRAISES DES BOIS | pâtisserie--ENTREMET| Auteur &gt; recette Béghin Say de Jean-Jacques Borne MOF 1994</v>
      </c>
      <c r="D34" s="190">
        <f>D16</f>
        <v>18</v>
      </c>
      <c r="E34" s="191" t="str">
        <f>E16</f>
        <v>assiettes</v>
      </c>
      <c r="F34" s="192" t="str">
        <f>F16</f>
        <v>Recette mère ► MILLE-FEUILLE meringue et chiboust pamplemousse aux fraises des bois</v>
      </c>
      <c r="G34" s="533"/>
      <c r="H34" s="533"/>
      <c r="I34" s="533"/>
      <c r="J34" s="533"/>
      <c r="K34" s="1817"/>
      <c r="L34" s="1821">
        <f>IF(ISBLANK(M34),"",LARGE(L32:L33,1)+1)</f>
        <v>2</v>
      </c>
      <c r="M34" s="1849" t="s">
        <v>3285</v>
      </c>
      <c r="N34" s="1822"/>
      <c r="O34" s="1822"/>
      <c r="P34" s="1822"/>
      <c r="Q34" s="1822"/>
      <c r="R34" s="1822"/>
      <c r="S34" s="2121"/>
      <c r="T34" s="2122"/>
      <c r="U34" s="1180"/>
      <c r="V34" s="115" t="s">
        <v>16</v>
      </c>
      <c r="W34" s="3141"/>
      <c r="X34" s="3142"/>
      <c r="Y34" s="3141"/>
      <c r="Z34" s="3143"/>
      <c r="AA34" s="3144"/>
      <c r="AB34" s="3145"/>
      <c r="AC34" s="3146"/>
      <c r="AD34" s="3147"/>
      <c r="AE34" s="3148"/>
      <c r="AF34" s="3149"/>
      <c r="AG34" s="2109"/>
      <c r="AH34" s="3150"/>
      <c r="AI34" s="117"/>
      <c r="AJ34" s="3151"/>
      <c r="AK34" s="3152"/>
      <c r="AL34" s="3153"/>
      <c r="AM34" s="3154"/>
      <c r="AN34" s="119"/>
      <c r="AO34" s="1180"/>
      <c r="AP34" s="115" t="s">
        <v>16</v>
      </c>
      <c r="AQ34" s="3141"/>
      <c r="AR34" s="3142"/>
      <c r="AS34" s="3141"/>
      <c r="AT34" s="3143"/>
      <c r="AU34" s="3144"/>
      <c r="AV34" s="3145"/>
      <c r="AW34" s="3146"/>
      <c r="AX34" s="3147"/>
      <c r="AY34" s="3148"/>
      <c r="AZ34" s="3149"/>
      <c r="BA34" s="2109"/>
      <c r="BB34" s="3150"/>
      <c r="BC34" s="117"/>
      <c r="BD34" s="3151"/>
      <c r="BE34" s="3152"/>
      <c r="BF34" s="3153"/>
      <c r="BG34" s="3154"/>
      <c r="BH34" s="119"/>
      <c r="BK34" s="3">
        <v>1</v>
      </c>
    </row>
    <row r="35" spans="2:63" ht="27" customHeight="1">
      <c r="B35" s="115" t="str">
        <f t="shared" si="8"/>
        <v>►</v>
      </c>
      <c r="C35" s="190" t="str">
        <f>C16</f>
        <v>J JUS DE FRAISES DES BOIS | pâtisserie--ENTREMET| Auteur &gt; recette Béghin Say de Jean-Jacques Borne MOF 1994</v>
      </c>
      <c r="D35" s="190">
        <f>D16</f>
        <v>18</v>
      </c>
      <c r="E35" s="191" t="str">
        <f>E16</f>
        <v>assiettes</v>
      </c>
      <c r="F35" s="192" t="str">
        <f>F16</f>
        <v>Recette mère ► MILLE-FEUILLE meringue et chiboust pamplemousse aux fraises des bois</v>
      </c>
      <c r="G35" s="533"/>
      <c r="H35" s="533"/>
      <c r="I35" s="533"/>
      <c r="J35" s="533"/>
      <c r="K35" s="1817"/>
      <c r="L35" s="1821">
        <f>IF(ISBLANK(M35),"",LARGE(L32:L34,1)+1)</f>
        <v>3</v>
      </c>
      <c r="M35" s="1849" t="s">
        <v>3286</v>
      </c>
      <c r="N35" s="1822"/>
      <c r="O35" s="1822"/>
      <c r="P35" s="1822"/>
      <c r="Q35" s="1822"/>
      <c r="R35" s="1822"/>
      <c r="S35" s="2121"/>
      <c r="T35" s="2122"/>
      <c r="U35" s="1180"/>
      <c r="V35" s="115" t="s">
        <v>16</v>
      </c>
      <c r="W35" s="3141"/>
      <c r="X35" s="3142"/>
      <c r="Y35" s="3141"/>
      <c r="Z35" s="3143"/>
      <c r="AA35" s="3144"/>
      <c r="AB35" s="3145"/>
      <c r="AC35" s="3146"/>
      <c r="AD35" s="3147"/>
      <c r="AE35" s="3148"/>
      <c r="AF35" s="3149"/>
      <c r="AG35" s="2109"/>
      <c r="AH35" s="3150"/>
      <c r="AI35" s="117"/>
      <c r="AJ35" s="3151"/>
      <c r="AK35" s="3152"/>
      <c r="AL35" s="3153"/>
      <c r="AM35" s="3154"/>
      <c r="AN35" s="119"/>
      <c r="AO35" s="1180"/>
      <c r="AP35" s="115" t="s">
        <v>16</v>
      </c>
      <c r="AQ35" s="3141"/>
      <c r="AR35" s="3142"/>
      <c r="AS35" s="3141"/>
      <c r="AT35" s="3143"/>
      <c r="AU35" s="3144"/>
      <c r="AV35" s="3145"/>
      <c r="AW35" s="3146"/>
      <c r="AX35" s="3147"/>
      <c r="AY35" s="3148"/>
      <c r="AZ35" s="3149"/>
      <c r="BA35" s="2109"/>
      <c r="BB35" s="3150"/>
      <c r="BC35" s="117"/>
      <c r="BD35" s="3151"/>
      <c r="BE35" s="3152"/>
      <c r="BF35" s="3153"/>
      <c r="BG35" s="3154"/>
      <c r="BH35" s="119"/>
      <c r="BK35" s="3">
        <v>1</v>
      </c>
    </row>
    <row r="36" spans="2:63" ht="27" customHeight="1">
      <c r="B36" s="115" t="str">
        <f t="shared" si="8"/>
        <v>►</v>
      </c>
      <c r="C36" s="190" t="str">
        <f>C16</f>
        <v>J JUS DE FRAISES DES BOIS | pâtisserie--ENTREMET| Auteur &gt; recette Béghin Say de Jean-Jacques Borne MOF 1994</v>
      </c>
      <c r="D36" s="190">
        <f>D16</f>
        <v>18</v>
      </c>
      <c r="E36" s="191" t="str">
        <f>E16</f>
        <v>assiettes</v>
      </c>
      <c r="F36" s="192" t="str">
        <f>F16</f>
        <v>Recette mère ► MILLE-FEUILLE meringue et chiboust pamplemousse aux fraises des bois</v>
      </c>
      <c r="G36" s="533"/>
      <c r="H36" s="533"/>
      <c r="I36" s="533"/>
      <c r="J36" s="533"/>
      <c r="K36" s="1817"/>
      <c r="L36" s="1821" t="str">
        <f>IF(ISBLANK(M36),"",LARGE(L32:L35,1)+1)</f>
        <v/>
      </c>
      <c r="M36" s="1822"/>
      <c r="N36" s="1822"/>
      <c r="O36" s="1822"/>
      <c r="P36" s="1822"/>
      <c r="Q36" s="1822"/>
      <c r="R36" s="1822"/>
      <c r="S36" s="2121"/>
      <c r="T36" s="2122"/>
      <c r="U36" s="1180"/>
      <c r="V36" s="115" t="s">
        <v>16</v>
      </c>
      <c r="W36" s="3141"/>
      <c r="X36" s="3142"/>
      <c r="Y36" s="3141"/>
      <c r="Z36" s="3143"/>
      <c r="AA36" s="3144"/>
      <c r="AB36" s="3145"/>
      <c r="AC36" s="3146"/>
      <c r="AD36" s="3147"/>
      <c r="AE36" s="3148"/>
      <c r="AF36" s="3149"/>
      <c r="AG36" s="2109"/>
      <c r="AH36" s="3150"/>
      <c r="AI36" s="117"/>
      <c r="AJ36" s="3151"/>
      <c r="AK36" s="3152"/>
      <c r="AL36" s="3153"/>
      <c r="AM36" s="3154"/>
      <c r="AN36" s="119"/>
      <c r="AO36" s="1180"/>
      <c r="AP36" s="115" t="s">
        <v>16</v>
      </c>
      <c r="AQ36" s="3141"/>
      <c r="AR36" s="3142"/>
      <c r="AS36" s="3141"/>
      <c r="AT36" s="3143"/>
      <c r="AU36" s="3144"/>
      <c r="AV36" s="3145"/>
      <c r="AW36" s="3146"/>
      <c r="AX36" s="3147"/>
      <c r="AY36" s="3148"/>
      <c r="AZ36" s="3149"/>
      <c r="BA36" s="2109"/>
      <c r="BB36" s="3150"/>
      <c r="BC36" s="117"/>
      <c r="BD36" s="3151"/>
      <c r="BE36" s="3152"/>
      <c r="BF36" s="3153"/>
      <c r="BG36" s="3154"/>
      <c r="BH36" s="119"/>
      <c r="BK36" s="3">
        <v>1</v>
      </c>
    </row>
    <row r="37" spans="2:63" ht="27" customHeight="1">
      <c r="B37" s="115" t="str">
        <f t="shared" si="8"/>
        <v>►</v>
      </c>
      <c r="C37" s="190" t="str">
        <f>C16</f>
        <v>J JUS DE FRAISES DES BOIS | pâtisserie--ENTREMET| Auteur &gt; recette Béghin Say de Jean-Jacques Borne MOF 1994</v>
      </c>
      <c r="D37" s="190">
        <f>D16</f>
        <v>18</v>
      </c>
      <c r="E37" s="191" t="str">
        <f>E16</f>
        <v>assiettes</v>
      </c>
      <c r="F37" s="192" t="str">
        <f>F16</f>
        <v>Recette mère ► MILLE-FEUILLE meringue et chiboust pamplemousse aux fraises des bois</v>
      </c>
      <c r="G37" s="533"/>
      <c r="H37" s="533"/>
      <c r="I37" s="533"/>
      <c r="J37" s="533"/>
      <c r="K37" s="1817"/>
      <c r="L37" s="1821" t="str">
        <f>IF(ISBLANK(M37),"",LARGE(L32:L36,1)+1)</f>
        <v/>
      </c>
      <c r="M37" s="1822"/>
      <c r="N37" s="1822"/>
      <c r="O37" s="1822"/>
      <c r="P37" s="1822"/>
      <c r="Q37" s="1822"/>
      <c r="R37" s="1822"/>
      <c r="S37" s="2121"/>
      <c r="T37" s="2122"/>
      <c r="U37" s="1180"/>
      <c r="V37" s="115" t="s">
        <v>16</v>
      </c>
      <c r="W37" s="3141"/>
      <c r="X37" s="3142"/>
      <c r="Y37" s="3141"/>
      <c r="Z37" s="3143"/>
      <c r="AA37" s="3144"/>
      <c r="AB37" s="3145"/>
      <c r="AC37" s="3146"/>
      <c r="AD37" s="3147"/>
      <c r="AE37" s="3148"/>
      <c r="AF37" s="3149"/>
      <c r="AG37" s="2109"/>
      <c r="AH37" s="3150"/>
      <c r="AI37" s="117"/>
      <c r="AJ37" s="3151"/>
      <c r="AK37" s="3152"/>
      <c r="AL37" s="3153"/>
      <c r="AM37" s="3154"/>
      <c r="AN37" s="119"/>
      <c r="AO37" s="1180"/>
      <c r="AP37" s="115" t="s">
        <v>16</v>
      </c>
      <c r="AQ37" s="3141"/>
      <c r="AR37" s="3142"/>
      <c r="AS37" s="3141"/>
      <c r="AT37" s="3143"/>
      <c r="AU37" s="3144"/>
      <c r="AV37" s="3145"/>
      <c r="AW37" s="3146"/>
      <c r="AX37" s="3147"/>
      <c r="AY37" s="3148"/>
      <c r="AZ37" s="3149"/>
      <c r="BA37" s="2109"/>
      <c r="BB37" s="3150"/>
      <c r="BC37" s="117"/>
      <c r="BD37" s="3151"/>
      <c r="BE37" s="3152"/>
      <c r="BF37" s="3153"/>
      <c r="BG37" s="3154"/>
      <c r="BH37" s="119"/>
      <c r="BK37" s="3">
        <v>1</v>
      </c>
    </row>
    <row r="38" spans="2:63" ht="27" customHeight="1">
      <c r="B38" s="115" t="str">
        <f t="shared" si="8"/>
        <v>►</v>
      </c>
      <c r="C38" s="190" t="str">
        <f>C16</f>
        <v>J JUS DE FRAISES DES BOIS | pâtisserie--ENTREMET| Auteur &gt; recette Béghin Say de Jean-Jacques Borne MOF 1994</v>
      </c>
      <c r="D38" s="190">
        <f>D16</f>
        <v>18</v>
      </c>
      <c r="E38" s="191" t="str">
        <f>E16</f>
        <v>assiettes</v>
      </c>
      <c r="F38" s="192" t="str">
        <f>F16</f>
        <v>Recette mère ► MILLE-FEUILLE meringue et chiboust pamplemousse aux fraises des bois</v>
      </c>
      <c r="G38" s="533"/>
      <c r="H38" s="533"/>
      <c r="I38" s="533"/>
      <c r="J38" s="533"/>
      <c r="K38" s="1817"/>
      <c r="L38" s="1821" t="str">
        <f>IF(ISBLANK(M38),"",LARGE(L32:L37,1)+1)</f>
        <v/>
      </c>
      <c r="M38" s="1822"/>
      <c r="N38" s="1822"/>
      <c r="O38" s="1822"/>
      <c r="P38" s="1822"/>
      <c r="Q38" s="1822"/>
      <c r="R38" s="1822"/>
      <c r="S38" s="2121"/>
      <c r="T38" s="2122"/>
      <c r="U38" s="1180"/>
      <c r="V38" s="115" t="s">
        <v>16</v>
      </c>
      <c r="W38" s="3141"/>
      <c r="X38" s="3142"/>
      <c r="Y38" s="3141"/>
      <c r="Z38" s="3143"/>
      <c r="AA38" s="3144"/>
      <c r="AB38" s="3145"/>
      <c r="AC38" s="3146"/>
      <c r="AD38" s="3147"/>
      <c r="AE38" s="3148"/>
      <c r="AF38" s="3149"/>
      <c r="AG38" s="2109"/>
      <c r="AH38" s="3150"/>
      <c r="AI38" s="117"/>
      <c r="AJ38" s="3151"/>
      <c r="AK38" s="3152"/>
      <c r="AL38" s="3153"/>
      <c r="AM38" s="3154"/>
      <c r="AN38" s="119"/>
      <c r="AO38" s="1180"/>
      <c r="AP38" s="115" t="s">
        <v>16</v>
      </c>
      <c r="AQ38" s="3141"/>
      <c r="AR38" s="3142"/>
      <c r="AS38" s="3141"/>
      <c r="AT38" s="3143"/>
      <c r="AU38" s="3144"/>
      <c r="AV38" s="3145"/>
      <c r="AW38" s="3146"/>
      <c r="AX38" s="3147"/>
      <c r="AY38" s="3148"/>
      <c r="AZ38" s="3149"/>
      <c r="BA38" s="2109"/>
      <c r="BB38" s="3150"/>
      <c r="BC38" s="117"/>
      <c r="BD38" s="3151"/>
      <c r="BE38" s="3152"/>
      <c r="BF38" s="3153"/>
      <c r="BG38" s="3154"/>
      <c r="BH38" s="119"/>
      <c r="BK38" s="3">
        <v>1</v>
      </c>
    </row>
    <row r="39" spans="2:63" ht="27" customHeight="1">
      <c r="B39" s="115" t="str">
        <f t="shared" si="8"/>
        <v>►</v>
      </c>
      <c r="C39" s="190" t="str">
        <f>C16</f>
        <v>J JUS DE FRAISES DES BOIS | pâtisserie--ENTREMET| Auteur &gt; recette Béghin Say de Jean-Jacques Borne MOF 1994</v>
      </c>
      <c r="D39" s="190">
        <f>D16</f>
        <v>18</v>
      </c>
      <c r="E39" s="191" t="str">
        <f>E16</f>
        <v>assiettes</v>
      </c>
      <c r="F39" s="192" t="str">
        <f>F16</f>
        <v>Recette mère ► MILLE-FEUILLE meringue et chiboust pamplemousse aux fraises des bois</v>
      </c>
      <c r="G39" s="533"/>
      <c r="H39" s="533"/>
      <c r="I39" s="533"/>
      <c r="J39" s="533"/>
      <c r="K39" s="1817"/>
      <c r="L39" s="1821" t="str">
        <f>IF(ISBLANK(M39),"",LARGE(L32:L38,1)+1)</f>
        <v/>
      </c>
      <c r="M39" s="1822"/>
      <c r="N39" s="1822"/>
      <c r="O39" s="1822"/>
      <c r="P39" s="1822"/>
      <c r="Q39" s="1822"/>
      <c r="R39" s="1822"/>
      <c r="S39" s="2121"/>
      <c r="T39" s="2122"/>
      <c r="U39" s="1180"/>
      <c r="V39" s="115" t="s">
        <v>16</v>
      </c>
      <c r="W39" s="3141"/>
      <c r="X39" s="3142"/>
      <c r="Y39" s="3141"/>
      <c r="Z39" s="3143"/>
      <c r="AA39" s="3144"/>
      <c r="AB39" s="3145"/>
      <c r="AC39" s="3146"/>
      <c r="AD39" s="3147"/>
      <c r="AE39" s="3148"/>
      <c r="AF39" s="3149"/>
      <c r="AG39" s="2109"/>
      <c r="AH39" s="3150"/>
      <c r="AI39" s="117"/>
      <c r="AJ39" s="3151"/>
      <c r="AK39" s="3152"/>
      <c r="AL39" s="3153"/>
      <c r="AM39" s="3154"/>
      <c r="AN39" s="119"/>
      <c r="AO39" s="1180"/>
      <c r="AP39" s="115" t="s">
        <v>16</v>
      </c>
      <c r="AQ39" s="3141"/>
      <c r="AR39" s="3142"/>
      <c r="AS39" s="3141"/>
      <c r="AT39" s="3143"/>
      <c r="AU39" s="3144"/>
      <c r="AV39" s="3145"/>
      <c r="AW39" s="3146"/>
      <c r="AX39" s="3147"/>
      <c r="AY39" s="3148"/>
      <c r="AZ39" s="3149"/>
      <c r="BA39" s="2109"/>
      <c r="BB39" s="3150"/>
      <c r="BC39" s="117"/>
      <c r="BD39" s="3151"/>
      <c r="BE39" s="3152"/>
      <c r="BF39" s="3153"/>
      <c r="BG39" s="3154"/>
      <c r="BH39" s="119"/>
      <c r="BK39" s="3">
        <v>1</v>
      </c>
    </row>
    <row r="40" spans="2:63" ht="27" customHeight="1">
      <c r="B40" s="115" t="str">
        <f t="shared" si="8"/>
        <v>►</v>
      </c>
      <c r="C40" s="190" t="str">
        <f>C16</f>
        <v>J JUS DE FRAISES DES BOIS | pâtisserie--ENTREMET| Auteur &gt; recette Béghin Say de Jean-Jacques Borne MOF 1994</v>
      </c>
      <c r="D40" s="190">
        <f>D16</f>
        <v>18</v>
      </c>
      <c r="E40" s="191" t="str">
        <f>E16</f>
        <v>assiettes</v>
      </c>
      <c r="F40" s="192" t="str">
        <f>F16</f>
        <v>Recette mère ► MILLE-FEUILLE meringue et chiboust pamplemousse aux fraises des bois</v>
      </c>
      <c r="G40" s="533"/>
      <c r="H40" s="533"/>
      <c r="I40" s="533"/>
      <c r="J40" s="533"/>
      <c r="K40" s="1817"/>
      <c r="L40" s="1821" t="str">
        <f>IF(ISBLANK(M40),"",LARGE(L32:L39,1)+1)</f>
        <v/>
      </c>
      <c r="M40" s="1822"/>
      <c r="N40" s="1822"/>
      <c r="O40" s="1822"/>
      <c r="P40" s="1822"/>
      <c r="Q40" s="1822"/>
      <c r="R40" s="1822"/>
      <c r="S40" s="2121"/>
      <c r="T40" s="2122"/>
      <c r="U40" s="1180"/>
      <c r="V40" s="115" t="s">
        <v>16</v>
      </c>
      <c r="W40" s="3141"/>
      <c r="X40" s="3142"/>
      <c r="Y40" s="3141"/>
      <c r="Z40" s="3143"/>
      <c r="AA40" s="3144"/>
      <c r="AB40" s="3145"/>
      <c r="AC40" s="3146"/>
      <c r="AD40" s="3147"/>
      <c r="AE40" s="3148"/>
      <c r="AF40" s="3149"/>
      <c r="AG40" s="2109"/>
      <c r="AH40" s="3150"/>
      <c r="AI40" s="117"/>
      <c r="AJ40" s="3151"/>
      <c r="AK40" s="3152"/>
      <c r="AL40" s="3153"/>
      <c r="AM40" s="3154"/>
      <c r="AN40" s="119"/>
      <c r="AO40" s="1180"/>
      <c r="AP40" s="115" t="s">
        <v>16</v>
      </c>
      <c r="AQ40" s="3141"/>
      <c r="AR40" s="3142"/>
      <c r="AS40" s="3141"/>
      <c r="AT40" s="3143"/>
      <c r="AU40" s="3144"/>
      <c r="AV40" s="3145"/>
      <c r="AW40" s="3146"/>
      <c r="AX40" s="3147"/>
      <c r="AY40" s="3148"/>
      <c r="AZ40" s="3149"/>
      <c r="BA40" s="2109"/>
      <c r="BB40" s="3150"/>
      <c r="BC40" s="117"/>
      <c r="BD40" s="3151"/>
      <c r="BE40" s="3152"/>
      <c r="BF40" s="3153"/>
      <c r="BG40" s="3154"/>
      <c r="BH40" s="119"/>
      <c r="BK40" s="3">
        <v>1</v>
      </c>
    </row>
    <row r="41" spans="2:63" ht="27" customHeight="1">
      <c r="B41" s="115" t="str">
        <f t="shared" si="8"/>
        <v>►</v>
      </c>
      <c r="C41" s="190" t="str">
        <f>C16</f>
        <v>J JUS DE FRAISES DES BOIS | pâtisserie--ENTREMET| Auteur &gt; recette Béghin Say de Jean-Jacques Borne MOF 1994</v>
      </c>
      <c r="D41" s="190">
        <f>D16</f>
        <v>18</v>
      </c>
      <c r="E41" s="191" t="str">
        <f>E16</f>
        <v>assiettes</v>
      </c>
      <c r="F41" s="192" t="str">
        <f>F16</f>
        <v>Recette mère ► MILLE-FEUILLE meringue et chiboust pamplemousse aux fraises des bois</v>
      </c>
      <c r="G41" s="533"/>
      <c r="H41" s="533"/>
      <c r="I41" s="533"/>
      <c r="J41" s="533"/>
      <c r="K41" s="1817"/>
      <c r="L41" s="1821" t="str">
        <f>IF(ISBLANK(M41),"",LARGE(L32:L40,1)+1)</f>
        <v/>
      </c>
      <c r="M41" s="1822"/>
      <c r="N41" s="1822"/>
      <c r="O41" s="1822"/>
      <c r="P41" s="1822"/>
      <c r="Q41" s="1822"/>
      <c r="R41" s="1822"/>
      <c r="S41" s="2121"/>
      <c r="T41" s="2122"/>
      <c r="U41" s="1180"/>
      <c r="V41" s="115" t="s">
        <v>16</v>
      </c>
      <c r="W41" s="3141"/>
      <c r="X41" s="3142"/>
      <c r="Y41" s="3141"/>
      <c r="Z41" s="3143"/>
      <c r="AA41" s="3144"/>
      <c r="AB41" s="3145"/>
      <c r="AC41" s="3146"/>
      <c r="AD41" s="3147"/>
      <c r="AE41" s="3148"/>
      <c r="AF41" s="3149"/>
      <c r="AG41" s="2109"/>
      <c r="AH41" s="3150"/>
      <c r="AI41" s="117"/>
      <c r="AJ41" s="3151"/>
      <c r="AK41" s="3152"/>
      <c r="AL41" s="3153"/>
      <c r="AM41" s="3154"/>
      <c r="AN41" s="119"/>
      <c r="AO41" s="1180"/>
      <c r="AP41" s="115" t="s">
        <v>16</v>
      </c>
      <c r="AQ41" s="3141"/>
      <c r="AR41" s="3142"/>
      <c r="AS41" s="3141"/>
      <c r="AT41" s="3143"/>
      <c r="AU41" s="3144"/>
      <c r="AV41" s="3145"/>
      <c r="AW41" s="3146"/>
      <c r="AX41" s="3147"/>
      <c r="AY41" s="3148"/>
      <c r="AZ41" s="3149"/>
      <c r="BA41" s="2109"/>
      <c r="BB41" s="3150"/>
      <c r="BC41" s="117"/>
      <c r="BD41" s="3151"/>
      <c r="BE41" s="3152"/>
      <c r="BF41" s="3153"/>
      <c r="BG41" s="3154"/>
      <c r="BH41" s="119"/>
      <c r="BK41" s="3">
        <v>1</v>
      </c>
    </row>
    <row r="42" spans="2:63" ht="27" customHeight="1">
      <c r="B42" s="115" t="str">
        <f t="shared" si="8"/>
        <v>►</v>
      </c>
      <c r="C42" s="190" t="str">
        <f>C16</f>
        <v>J JUS DE FRAISES DES BOIS | pâtisserie--ENTREMET| Auteur &gt; recette Béghin Say de Jean-Jacques Borne MOF 1994</v>
      </c>
      <c r="D42" s="190">
        <f>D16</f>
        <v>18</v>
      </c>
      <c r="E42" s="191" t="str">
        <f>E16</f>
        <v>assiettes</v>
      </c>
      <c r="F42" s="192" t="str">
        <f>F16</f>
        <v>Recette mère ► MILLE-FEUILLE meringue et chiboust pamplemousse aux fraises des bois</v>
      </c>
      <c r="G42" s="533"/>
      <c r="H42" s="533"/>
      <c r="I42" s="533"/>
      <c r="J42" s="533"/>
      <c r="K42" s="1817"/>
      <c r="L42" s="1821" t="str">
        <f>IF(ISBLANK(M42),"",LARGE(L32:L41,1)+1)</f>
        <v/>
      </c>
      <c r="M42" s="1822"/>
      <c r="N42" s="1822"/>
      <c r="O42" s="1822"/>
      <c r="P42" s="1822"/>
      <c r="Q42" s="1822"/>
      <c r="R42" s="1822"/>
      <c r="S42" s="2121"/>
      <c r="T42" s="2122"/>
      <c r="U42" s="1180"/>
      <c r="V42" s="115" t="s">
        <v>16</v>
      </c>
      <c r="W42" s="3141"/>
      <c r="X42" s="3142"/>
      <c r="Y42" s="3141"/>
      <c r="Z42" s="3143"/>
      <c r="AA42" s="3144"/>
      <c r="AB42" s="3145"/>
      <c r="AC42" s="3146"/>
      <c r="AD42" s="3147"/>
      <c r="AE42" s="3148"/>
      <c r="AF42" s="3149"/>
      <c r="AG42" s="2109"/>
      <c r="AH42" s="3150"/>
      <c r="AI42" s="117"/>
      <c r="AJ42" s="3151"/>
      <c r="AK42" s="3152"/>
      <c r="AL42" s="3153"/>
      <c r="AM42" s="3154"/>
      <c r="AN42" s="119"/>
      <c r="AO42" s="1180"/>
      <c r="AP42" s="115" t="s">
        <v>16</v>
      </c>
      <c r="AQ42" s="3141"/>
      <c r="AR42" s="3142"/>
      <c r="AS42" s="3141"/>
      <c r="AT42" s="3143"/>
      <c r="AU42" s="3144"/>
      <c r="AV42" s="3145"/>
      <c r="AW42" s="3146"/>
      <c r="AX42" s="3147"/>
      <c r="AY42" s="3148"/>
      <c r="AZ42" s="3149"/>
      <c r="BA42" s="2109"/>
      <c r="BB42" s="3150"/>
      <c r="BC42" s="117"/>
      <c r="BD42" s="3151"/>
      <c r="BE42" s="3152"/>
      <c r="BF42" s="3153"/>
      <c r="BG42" s="3154"/>
      <c r="BH42" s="119"/>
      <c r="BK42" s="3">
        <v>1</v>
      </c>
    </row>
    <row r="43" spans="2:63" ht="27" customHeight="1">
      <c r="B43" s="230" t="s">
        <v>16</v>
      </c>
      <c r="C43" s="190" t="str">
        <f>C16</f>
        <v>J JUS DE FRAISES DES BOIS | pâtisserie--ENTREMET| Auteur &gt; recette Béghin Say de Jean-Jacques Borne MOF 1994</v>
      </c>
      <c r="D43" s="190">
        <f>D16</f>
        <v>18</v>
      </c>
      <c r="E43" s="191" t="str">
        <f>E16</f>
        <v>assiettes</v>
      </c>
      <c r="F43" s="192" t="str">
        <f>F16</f>
        <v>Recette mère ► MILLE-FEUILLE meringue et chiboust pamplemousse aux fraises des bois</v>
      </c>
      <c r="G43" s="533"/>
      <c r="H43" s="533"/>
      <c r="I43" s="533"/>
      <c r="J43" s="533"/>
      <c r="K43" s="1817"/>
      <c r="L43" s="1821" t="str">
        <f>IF(ISBLANK(M43),"",LARGE(L32:L42,1)+1)</f>
        <v/>
      </c>
      <c r="M43" s="1822"/>
      <c r="N43" s="1822"/>
      <c r="O43" s="1822"/>
      <c r="P43" s="1822"/>
      <c r="Q43" s="1822"/>
      <c r="R43" s="1822"/>
      <c r="S43" s="2121"/>
      <c r="T43" s="2122"/>
      <c r="U43" s="1180"/>
      <c r="V43" s="115" t="s">
        <v>16</v>
      </c>
      <c r="W43" s="3141"/>
      <c r="X43" s="3142"/>
      <c r="Y43" s="3141"/>
      <c r="Z43" s="3143"/>
      <c r="AA43" s="3144"/>
      <c r="AB43" s="3145"/>
      <c r="AC43" s="3146"/>
      <c r="AD43" s="3147"/>
      <c r="AE43" s="3148"/>
      <c r="AF43" s="3149"/>
      <c r="AG43" s="2109"/>
      <c r="AH43" s="3150"/>
      <c r="AI43" s="117"/>
      <c r="AJ43" s="3151"/>
      <c r="AK43" s="3152"/>
      <c r="AL43" s="3153"/>
      <c r="AM43" s="3154"/>
      <c r="AN43" s="119"/>
      <c r="AO43" s="1180"/>
      <c r="AP43" s="115" t="s">
        <v>16</v>
      </c>
      <c r="AQ43" s="3141"/>
      <c r="AR43" s="3142"/>
      <c r="AS43" s="3141"/>
      <c r="AT43" s="3143"/>
      <c r="AU43" s="3144"/>
      <c r="AV43" s="3145"/>
      <c r="AW43" s="3146"/>
      <c r="AX43" s="3147"/>
      <c r="AY43" s="3148"/>
      <c r="AZ43" s="3149"/>
      <c r="BA43" s="2109"/>
      <c r="BB43" s="3150"/>
      <c r="BC43" s="117"/>
      <c r="BD43" s="3151"/>
      <c r="BE43" s="3152"/>
      <c r="BF43" s="3153"/>
      <c r="BG43" s="3154"/>
      <c r="BH43" s="119"/>
      <c r="BK43" s="3">
        <v>1</v>
      </c>
    </row>
    <row r="44" spans="2:63" ht="27" customHeight="1" thickBot="1">
      <c r="B44" s="230" t="s">
        <v>11</v>
      </c>
      <c r="C44" s="190" t="str">
        <f>C16</f>
        <v>J JUS DE FRAISES DES BOIS | pâtisserie--ENTREMET| Auteur &gt; recette Béghin Say de Jean-Jacques Borne MOF 1994</v>
      </c>
      <c r="D44" s="190">
        <f>D16</f>
        <v>18</v>
      </c>
      <c r="E44" s="191" t="str">
        <f>E16</f>
        <v>assiettes</v>
      </c>
      <c r="F44" s="192" t="str">
        <f>F16</f>
        <v>Recette mère ► MILLE-FEUILLE meringue et chiboust pamplemousse aux fraises des bois</v>
      </c>
      <c r="G44" s="201"/>
      <c r="H44" s="1644"/>
      <c r="I44" s="1644"/>
      <c r="J44" s="253" t="s">
        <v>216</v>
      </c>
      <c r="K44" s="206" t="s">
        <v>1419</v>
      </c>
      <c r="L44" s="1644"/>
      <c r="M44" s="1644"/>
      <c r="N44" s="1644"/>
      <c r="O44" s="1644"/>
      <c r="P44" s="1644"/>
      <c r="Q44" s="1644"/>
      <c r="R44" s="1644"/>
      <c r="S44" s="2121"/>
      <c r="T44" s="2122"/>
      <c r="U44" s="1180"/>
      <c r="V44" s="115" t="s">
        <v>16</v>
      </c>
      <c r="W44" s="3141"/>
      <c r="X44" s="3142"/>
      <c r="Y44" s="3141"/>
      <c r="Z44" s="3143"/>
      <c r="AA44" s="3144"/>
      <c r="AB44" s="3145"/>
      <c r="AC44" s="3146"/>
      <c r="AD44" s="3147"/>
      <c r="AE44" s="3148"/>
      <c r="AF44" s="3149"/>
      <c r="AG44" s="2109"/>
      <c r="AH44" s="3150"/>
      <c r="AI44" s="117"/>
      <c r="AJ44" s="3151"/>
      <c r="AK44" s="3152"/>
      <c r="AL44" s="3153"/>
      <c r="AM44" s="3154"/>
      <c r="AN44" s="119"/>
      <c r="AO44" s="1180"/>
      <c r="AP44" s="115" t="s">
        <v>16</v>
      </c>
      <c r="AQ44" s="3141"/>
      <c r="AR44" s="3142"/>
      <c r="AS44" s="3141"/>
      <c r="AT44" s="3143"/>
      <c r="AU44" s="3144"/>
      <c r="AV44" s="3145"/>
      <c r="AW44" s="3146"/>
      <c r="AX44" s="3147"/>
      <c r="AY44" s="3148"/>
      <c r="AZ44" s="3149"/>
      <c r="BA44" s="2109"/>
      <c r="BB44" s="3150"/>
      <c r="BC44" s="117"/>
      <c r="BD44" s="3151"/>
      <c r="BE44" s="3152"/>
      <c r="BF44" s="3153"/>
      <c r="BG44" s="3154"/>
      <c r="BH44" s="119"/>
      <c r="BK44" s="3">
        <v>1</v>
      </c>
    </row>
    <row r="45" spans="2:63" ht="27" customHeight="1">
      <c r="B45" s="230" t="s">
        <v>11</v>
      </c>
      <c r="C45" s="190" t="str">
        <f>C16</f>
        <v>J JUS DE FRAISES DES BOIS | pâtisserie--ENTREMET| Auteur &gt; recette Béghin Say de Jean-Jacques Borne MOF 1994</v>
      </c>
      <c r="D45" s="190">
        <f>D16</f>
        <v>18</v>
      </c>
      <c r="E45" s="191" t="str">
        <f>E16</f>
        <v>assiettes</v>
      </c>
      <c r="F45" s="192" t="str">
        <f>F16</f>
        <v>Recette mère ► MILLE-FEUILLE meringue et chiboust pamplemousse aux fraises des bois</v>
      </c>
      <c r="G45" s="338" t="s">
        <v>205</v>
      </c>
      <c r="H45" s="235"/>
      <c r="I45" s="235"/>
      <c r="J45" s="235"/>
      <c r="K45" s="235"/>
      <c r="L45" s="1644"/>
      <c r="M45" s="1644"/>
      <c r="N45" s="1644"/>
      <c r="O45" s="1644"/>
      <c r="P45" s="1644"/>
      <c r="Q45" s="1644"/>
      <c r="R45" s="1644"/>
      <c r="S45" s="2121"/>
      <c r="T45" s="2122"/>
      <c r="U45" s="1180"/>
      <c r="V45" s="115" t="s">
        <v>16</v>
      </c>
      <c r="W45" s="3141"/>
      <c r="X45" s="3142"/>
      <c r="Y45" s="3141"/>
      <c r="Z45" s="3143"/>
      <c r="AA45" s="3144"/>
      <c r="AB45" s="3145"/>
      <c r="AC45" s="3146"/>
      <c r="AD45" s="3147"/>
      <c r="AE45" s="3148"/>
      <c r="AF45" s="3149"/>
      <c r="AG45" s="2109"/>
      <c r="AH45" s="3150"/>
      <c r="AI45" s="117"/>
      <c r="AJ45" s="3151"/>
      <c r="AK45" s="3152"/>
      <c r="AL45" s="3153"/>
      <c r="AM45" s="3154"/>
      <c r="AN45" s="119"/>
      <c r="AO45" s="1180"/>
      <c r="AP45" s="115" t="s">
        <v>16</v>
      </c>
      <c r="AQ45" s="3141"/>
      <c r="AR45" s="3142"/>
      <c r="AS45" s="3141"/>
      <c r="AT45" s="3143"/>
      <c r="AU45" s="3144"/>
      <c r="AV45" s="3145"/>
      <c r="AW45" s="3146"/>
      <c r="AX45" s="3147"/>
      <c r="AY45" s="3148"/>
      <c r="AZ45" s="3149"/>
      <c r="BA45" s="2109"/>
      <c r="BB45" s="3150"/>
      <c r="BC45" s="117"/>
      <c r="BD45" s="3151"/>
      <c r="BE45" s="3152"/>
      <c r="BF45" s="3153"/>
      <c r="BG45" s="3154"/>
      <c r="BH45" s="119"/>
      <c r="BK45" s="3">
        <v>1</v>
      </c>
    </row>
    <row r="46" spans="2:63" ht="27" customHeight="1">
      <c r="B46" s="230" t="s">
        <v>11</v>
      </c>
      <c r="C46" s="190" t="str">
        <f>C16</f>
        <v>J JUS DE FRAISES DES BOIS | pâtisserie--ENTREMET| Auteur &gt; recette Béghin Say de Jean-Jacques Borne MOF 1994</v>
      </c>
      <c r="D46" s="190">
        <f>D16</f>
        <v>18</v>
      </c>
      <c r="E46" s="191" t="str">
        <f>E16</f>
        <v>assiettes</v>
      </c>
      <c r="F46" s="192" t="str">
        <f>F16</f>
        <v>Recette mère ► MILLE-FEUILLE meringue et chiboust pamplemousse aux fraises des bois</v>
      </c>
      <c r="G46" s="238"/>
      <c r="H46" s="238"/>
      <c r="I46" s="238" t="s">
        <v>209</v>
      </c>
      <c r="J46" s="239"/>
      <c r="K46" s="240"/>
      <c r="L46" s="240"/>
      <c r="M46" s="240"/>
      <c r="N46" s="240"/>
      <c r="O46" s="240"/>
      <c r="P46" s="240"/>
      <c r="Q46" s="240"/>
      <c r="R46" s="240"/>
      <c r="S46" s="240"/>
      <c r="T46" s="592"/>
      <c r="U46" s="1180"/>
      <c r="V46" s="115" t="s">
        <v>16</v>
      </c>
      <c r="W46" s="3141"/>
      <c r="X46" s="3142"/>
      <c r="Y46" s="3141"/>
      <c r="Z46" s="3143"/>
      <c r="AA46" s="3144"/>
      <c r="AB46" s="3145"/>
      <c r="AC46" s="3146"/>
      <c r="AD46" s="3147"/>
      <c r="AE46" s="3148"/>
      <c r="AF46" s="3149"/>
      <c r="AG46" s="2109"/>
      <c r="AH46" s="3150"/>
      <c r="AI46" s="117"/>
      <c r="AJ46" s="3151"/>
      <c r="AK46" s="3152"/>
      <c r="AL46" s="3153"/>
      <c r="AM46" s="3154"/>
      <c r="AN46" s="119"/>
      <c r="AO46" s="1180"/>
      <c r="AP46" s="115" t="s">
        <v>16</v>
      </c>
      <c r="AQ46" s="3141"/>
      <c r="AR46" s="3142"/>
      <c r="AS46" s="3141"/>
      <c r="AT46" s="3143"/>
      <c r="AU46" s="3144"/>
      <c r="AV46" s="3145"/>
      <c r="AW46" s="3146"/>
      <c r="AX46" s="3147"/>
      <c r="AY46" s="3148"/>
      <c r="AZ46" s="3149"/>
      <c r="BA46" s="2109"/>
      <c r="BB46" s="3150"/>
      <c r="BC46" s="117"/>
      <c r="BD46" s="3151"/>
      <c r="BE46" s="3152"/>
      <c r="BF46" s="3153"/>
      <c r="BG46" s="3154"/>
      <c r="BH46" s="119"/>
      <c r="BK46" s="3">
        <v>1</v>
      </c>
    </row>
    <row r="47" spans="2:63" ht="27" customHeight="1">
      <c r="B47" s="230" t="s">
        <v>11</v>
      </c>
      <c r="C47" s="243" t="str">
        <f>C16</f>
        <v>J JUS DE FRAISES DES BOIS | pâtisserie--ENTREMET| Auteur &gt; recette Béghin Say de Jean-Jacques Borne MOF 1994</v>
      </c>
      <c r="D47" s="243">
        <f>D16</f>
        <v>18</v>
      </c>
      <c r="E47" s="244" t="str">
        <f>E16</f>
        <v>assiettes</v>
      </c>
      <c r="F47" s="245" t="str">
        <f>F16</f>
        <v>Recette mère ► MILLE-FEUILLE meringue et chiboust pamplemousse aux fraises des bois</v>
      </c>
      <c r="G47" s="246"/>
      <c r="H47" s="247"/>
      <c r="I47" s="248"/>
      <c r="J47" s="249"/>
      <c r="K47" s="248"/>
      <c r="L47" s="248"/>
      <c r="M47" s="248"/>
      <c r="N47" s="248"/>
      <c r="O47" s="248"/>
      <c r="P47" s="248"/>
      <c r="Q47" s="248"/>
      <c r="R47" s="248"/>
      <c r="S47" s="248"/>
      <c r="T47" s="604"/>
      <c r="U47" s="1180"/>
      <c r="V47" s="115" t="s">
        <v>16</v>
      </c>
      <c r="W47" s="3141"/>
      <c r="X47" s="3142"/>
      <c r="Y47" s="3141"/>
      <c r="Z47" s="3143"/>
      <c r="AA47" s="3144"/>
      <c r="AB47" s="3145"/>
      <c r="AC47" s="3146"/>
      <c r="AD47" s="3147"/>
      <c r="AE47" s="3148"/>
      <c r="AF47" s="3149"/>
      <c r="AG47" s="2109"/>
      <c r="AH47" s="3150"/>
      <c r="AI47" s="117"/>
      <c r="AJ47" s="3151"/>
      <c r="AK47" s="3152"/>
      <c r="AL47" s="3153"/>
      <c r="AM47" s="3154"/>
      <c r="AN47" s="119"/>
      <c r="AO47" s="1180"/>
      <c r="AP47" s="115" t="s">
        <v>16</v>
      </c>
      <c r="AQ47" s="3141"/>
      <c r="AR47" s="3142"/>
      <c r="AS47" s="3141"/>
      <c r="AT47" s="3143"/>
      <c r="AU47" s="3144"/>
      <c r="AV47" s="3145"/>
      <c r="AW47" s="3146"/>
      <c r="AX47" s="3147"/>
      <c r="AY47" s="3148"/>
      <c r="AZ47" s="3149"/>
      <c r="BA47" s="2109"/>
      <c r="BB47" s="3150"/>
      <c r="BC47" s="117"/>
      <c r="BD47" s="3151"/>
      <c r="BE47" s="3152"/>
      <c r="BF47" s="3153"/>
      <c r="BG47" s="3154"/>
      <c r="BH47" s="119"/>
      <c r="BK47" s="3">
        <v>1</v>
      </c>
    </row>
    <row r="48" spans="2:63" ht="27" customHeight="1" thickBot="1">
      <c r="B48" s="250" t="s">
        <v>11</v>
      </c>
      <c r="C48" s="251"/>
      <c r="D48" s="251"/>
      <c r="E48" s="251"/>
      <c r="F48" s="252"/>
      <c r="G48" s="253" t="s">
        <v>216</v>
      </c>
      <c r="H48" s="254" t="str">
        <f ca="1">CELL("nomfichier")</f>
        <v>D:\Données\1.UPRT\0-UPRT.fait\1-UPRT.FR-SITE-WEB\ff-fiches-fabrications\ff.fiches.fabrication.2023\ffr.restaurant.2023\[ff.FICHE.TRILINGUE.19.COLONNES.01.12.2025.xlsx]Nota.ES</v>
      </c>
      <c r="I48" s="255"/>
      <c r="J48" s="255"/>
      <c r="K48" s="255"/>
      <c r="L48" s="255"/>
      <c r="M48" s="255"/>
      <c r="N48" s="255"/>
      <c r="O48" s="255"/>
      <c r="P48" s="255"/>
      <c r="Q48" s="255"/>
      <c r="R48" s="255"/>
      <c r="S48" s="255"/>
      <c r="T48" s="256"/>
      <c r="U48" s="1180"/>
      <c r="V48" s="115" t="s">
        <v>16</v>
      </c>
      <c r="W48" s="3141"/>
      <c r="X48" s="3142"/>
      <c r="Y48" s="3141"/>
      <c r="Z48" s="3143"/>
      <c r="AA48" s="3144"/>
      <c r="AB48" s="3145"/>
      <c r="AC48" s="3146"/>
      <c r="AD48" s="3147"/>
      <c r="AE48" s="3148"/>
      <c r="AF48" s="3149"/>
      <c r="AG48" s="2109"/>
      <c r="AH48" s="3150"/>
      <c r="AI48" s="117"/>
      <c r="AJ48" s="3151"/>
      <c r="AK48" s="3152"/>
      <c r="AL48" s="3153"/>
      <c r="AM48" s="3154"/>
      <c r="AN48" s="119"/>
      <c r="AO48" s="1180"/>
      <c r="AP48" s="115" t="s">
        <v>16</v>
      </c>
      <c r="AQ48" s="3141"/>
      <c r="AR48" s="3142"/>
      <c r="AS48" s="3141"/>
      <c r="AT48" s="3143"/>
      <c r="AU48" s="3144"/>
      <c r="AV48" s="3145"/>
      <c r="AW48" s="3146"/>
      <c r="AX48" s="3147"/>
      <c r="AY48" s="3148"/>
      <c r="AZ48" s="3149"/>
      <c r="BA48" s="2109"/>
      <c r="BB48" s="3150"/>
      <c r="BC48" s="117"/>
      <c r="BD48" s="3151"/>
      <c r="BE48" s="3152"/>
      <c r="BF48" s="3153"/>
      <c r="BG48" s="3154"/>
      <c r="BH48" s="119"/>
      <c r="BK48" s="3">
        <v>1</v>
      </c>
    </row>
    <row r="49" spans="2:63" ht="27" customHeight="1" thickBot="1">
      <c r="B49" s="1497" t="s">
        <v>11</v>
      </c>
      <c r="C49" s="1498" t="s">
        <v>11</v>
      </c>
      <c r="D49" s="1498" t="s">
        <v>11</v>
      </c>
      <c r="E49" s="1498" t="s">
        <v>11</v>
      </c>
      <c r="F49" s="1498" t="s">
        <v>11</v>
      </c>
      <c r="G49" s="1499" t="s">
        <v>2590</v>
      </c>
      <c r="H49" s="1500"/>
      <c r="I49" s="1501"/>
      <c r="J49" s="1502"/>
      <c r="K49" s="1503"/>
      <c r="L49" s="1504"/>
      <c r="M49" s="1502"/>
      <c r="N49" s="1502"/>
      <c r="O49" s="1500"/>
      <c r="P49" s="1500"/>
      <c r="Q49" s="1500"/>
      <c r="R49" s="1500"/>
      <c r="S49" s="1500"/>
      <c r="T49" s="1505" t="s">
        <v>1923</v>
      </c>
      <c r="U49" s="1180"/>
      <c r="V49" s="115" t="s">
        <v>16</v>
      </c>
      <c r="W49" s="3141"/>
      <c r="X49" s="3142"/>
      <c r="Y49" s="3141"/>
      <c r="Z49" s="3143"/>
      <c r="AA49" s="3144"/>
      <c r="AB49" s="3145"/>
      <c r="AC49" s="3146"/>
      <c r="AD49" s="3147"/>
      <c r="AE49" s="3148"/>
      <c r="AF49" s="3149"/>
      <c r="AG49" s="2109"/>
      <c r="AH49" s="3150"/>
      <c r="AI49" s="117"/>
      <c r="AJ49" s="3151"/>
      <c r="AK49" s="3152"/>
      <c r="AL49" s="3153"/>
      <c r="AM49" s="3154"/>
      <c r="AN49" s="119"/>
      <c r="AO49" s="1180"/>
      <c r="AP49" s="115" t="s">
        <v>16</v>
      </c>
      <c r="AQ49" s="3141"/>
      <c r="AR49" s="3142"/>
      <c r="AS49" s="3141"/>
      <c r="AT49" s="3143"/>
      <c r="AU49" s="3144"/>
      <c r="AV49" s="3145"/>
      <c r="AW49" s="3146"/>
      <c r="AX49" s="3147"/>
      <c r="AY49" s="3148"/>
      <c r="AZ49" s="3149"/>
      <c r="BA49" s="2109"/>
      <c r="BB49" s="3150"/>
      <c r="BC49" s="117"/>
      <c r="BD49" s="3151"/>
      <c r="BE49" s="3152"/>
      <c r="BF49" s="3153"/>
      <c r="BG49" s="3154"/>
      <c r="BH49" s="119"/>
      <c r="BK49" s="3">
        <v>1</v>
      </c>
    </row>
    <row r="50" spans="2:63" ht="27" customHeight="1">
      <c r="B50" s="115" t="s">
        <v>16</v>
      </c>
      <c r="C50" s="3141"/>
      <c r="D50" s="3142"/>
      <c r="E50" s="3141"/>
      <c r="F50" s="3143"/>
      <c r="G50" s="3144"/>
      <c r="H50" s="3145"/>
      <c r="I50" s="3146"/>
      <c r="J50" s="3147"/>
      <c r="K50" s="3148"/>
      <c r="L50" s="3149"/>
      <c r="M50" s="2109"/>
      <c r="N50" s="3150"/>
      <c r="O50" s="117"/>
      <c r="P50" s="3151"/>
      <c r="Q50" s="3152"/>
      <c r="R50" s="3153"/>
      <c r="S50" s="3154"/>
      <c r="T50" s="119"/>
      <c r="U50" s="1180"/>
      <c r="V50" s="115" t="s">
        <v>16</v>
      </c>
      <c r="W50" s="3141"/>
      <c r="X50" s="3142"/>
      <c r="Y50" s="3141"/>
      <c r="Z50" s="3143"/>
      <c r="AA50" s="3144"/>
      <c r="AB50" s="3145"/>
      <c r="AC50" s="3146"/>
      <c r="AD50" s="3147"/>
      <c r="AE50" s="3148"/>
      <c r="AF50" s="3149"/>
      <c r="AG50" s="2109"/>
      <c r="AH50" s="3150"/>
      <c r="AI50" s="117"/>
      <c r="AJ50" s="3151"/>
      <c r="AK50" s="3152"/>
      <c r="AL50" s="3153"/>
      <c r="AM50" s="3154"/>
      <c r="AN50" s="119"/>
      <c r="AO50" s="1180"/>
      <c r="AP50" s="115" t="s">
        <v>16</v>
      </c>
      <c r="AQ50" s="3141"/>
      <c r="AR50" s="3142"/>
      <c r="AS50" s="3141"/>
      <c r="AT50" s="3143"/>
      <c r="AU50" s="3144"/>
      <c r="AV50" s="3145"/>
      <c r="AW50" s="3146"/>
      <c r="AX50" s="3147"/>
      <c r="AY50" s="3148"/>
      <c r="AZ50" s="3149"/>
      <c r="BA50" s="2109"/>
      <c r="BB50" s="3150"/>
      <c r="BC50" s="117"/>
      <c r="BD50" s="3151"/>
      <c r="BE50" s="3152"/>
      <c r="BF50" s="3153"/>
      <c r="BG50" s="3154"/>
      <c r="BH50" s="119"/>
      <c r="BK50" s="3">
        <v>1</v>
      </c>
    </row>
    <row r="51" spans="2:63" ht="27" customHeight="1">
      <c r="B51" s="115" t="s">
        <v>16</v>
      </c>
      <c r="C51" s="3141"/>
      <c r="D51" s="3142"/>
      <c r="E51" s="3141"/>
      <c r="F51" s="3143"/>
      <c r="G51" s="3144"/>
      <c r="H51" s="3145"/>
      <c r="I51" s="3146"/>
      <c r="J51" s="3147"/>
      <c r="K51" s="3148"/>
      <c r="L51" s="3149"/>
      <c r="M51" s="2109"/>
      <c r="N51" s="3150"/>
      <c r="O51" s="117"/>
      <c r="P51" s="3151"/>
      <c r="Q51" s="3152"/>
      <c r="R51" s="3153"/>
      <c r="S51" s="3154"/>
      <c r="T51" s="119"/>
      <c r="U51" s="1180"/>
      <c r="V51" s="115" t="s">
        <v>16</v>
      </c>
      <c r="W51" s="3141"/>
      <c r="X51" s="3142"/>
      <c r="Y51" s="3141"/>
      <c r="Z51" s="3143"/>
      <c r="AA51" s="3144"/>
      <c r="AB51" s="3145"/>
      <c r="AC51" s="3146"/>
      <c r="AD51" s="3147"/>
      <c r="AE51" s="3148"/>
      <c r="AF51" s="3149"/>
      <c r="AG51" s="2109"/>
      <c r="AH51" s="3150"/>
      <c r="AI51" s="117"/>
      <c r="AJ51" s="3151"/>
      <c r="AK51" s="3152"/>
      <c r="AL51" s="3153"/>
      <c r="AM51" s="3154"/>
      <c r="AN51" s="119"/>
      <c r="AO51" s="1180"/>
      <c r="AP51" s="115" t="s">
        <v>16</v>
      </c>
      <c r="AQ51" s="3141"/>
      <c r="AR51" s="3142"/>
      <c r="AS51" s="3141"/>
      <c r="AT51" s="3143"/>
      <c r="AU51" s="3144"/>
      <c r="AV51" s="3145"/>
      <c r="AW51" s="3146"/>
      <c r="AX51" s="3147"/>
      <c r="AY51" s="3148"/>
      <c r="AZ51" s="3149"/>
      <c r="BA51" s="2109"/>
      <c r="BB51" s="3150"/>
      <c r="BC51" s="117"/>
      <c r="BD51" s="3151"/>
      <c r="BE51" s="3152"/>
      <c r="BF51" s="3153"/>
      <c r="BG51" s="3154"/>
      <c r="BH51" s="119"/>
      <c r="BK51" s="3">
        <v>1</v>
      </c>
    </row>
    <row r="52" spans="2:63" ht="27" customHeight="1">
      <c r="B52" s="115" t="s">
        <v>16</v>
      </c>
      <c r="C52" s="3141"/>
      <c r="D52" s="3142"/>
      <c r="E52" s="3141"/>
      <c r="F52" s="3143"/>
      <c r="G52" s="3144"/>
      <c r="H52" s="3145"/>
      <c r="I52" s="3146"/>
      <c r="J52" s="3147"/>
      <c r="K52" s="3148"/>
      <c r="L52" s="3149"/>
      <c r="M52" s="2109"/>
      <c r="N52" s="3150"/>
      <c r="O52" s="117"/>
      <c r="P52" s="3151"/>
      <c r="Q52" s="3152"/>
      <c r="R52" s="3153"/>
      <c r="S52" s="3154"/>
      <c r="T52" s="119"/>
      <c r="U52" s="1180"/>
      <c r="V52" s="115" t="s">
        <v>16</v>
      </c>
      <c r="W52" s="3141"/>
      <c r="X52" s="3142"/>
      <c r="Y52" s="3141"/>
      <c r="Z52" s="3143"/>
      <c r="AA52" s="3144"/>
      <c r="AB52" s="3145"/>
      <c r="AC52" s="3146"/>
      <c r="AD52" s="3147"/>
      <c r="AE52" s="3148"/>
      <c r="AF52" s="3149"/>
      <c r="AG52" s="2109"/>
      <c r="AH52" s="3150"/>
      <c r="AI52" s="117"/>
      <c r="AJ52" s="3151"/>
      <c r="AK52" s="3152"/>
      <c r="AL52" s="3153"/>
      <c r="AM52" s="3154"/>
      <c r="AN52" s="119"/>
      <c r="AO52" s="1180"/>
      <c r="AP52" s="115" t="s">
        <v>16</v>
      </c>
      <c r="AQ52" s="3141"/>
      <c r="AR52" s="3142"/>
      <c r="AS52" s="3141"/>
      <c r="AT52" s="3143"/>
      <c r="AU52" s="3144"/>
      <c r="AV52" s="3145"/>
      <c r="AW52" s="3146"/>
      <c r="AX52" s="3147"/>
      <c r="AY52" s="3148"/>
      <c r="AZ52" s="3149"/>
      <c r="BA52" s="2109"/>
      <c r="BB52" s="3150"/>
      <c r="BC52" s="117"/>
      <c r="BD52" s="3151"/>
      <c r="BE52" s="3152"/>
      <c r="BF52" s="3153"/>
      <c r="BG52" s="3154"/>
      <c r="BH52" s="119"/>
      <c r="BK52" s="3">
        <v>1</v>
      </c>
    </row>
    <row r="53" spans="2:63" ht="27" customHeight="1">
      <c r="B53" s="115" t="s">
        <v>16</v>
      </c>
      <c r="C53" s="3141"/>
      <c r="D53" s="3142"/>
      <c r="E53" s="3141"/>
      <c r="F53" s="3143"/>
      <c r="G53" s="3144"/>
      <c r="H53" s="3145"/>
      <c r="I53" s="3146"/>
      <c r="J53" s="3147"/>
      <c r="K53" s="3148"/>
      <c r="L53" s="3149"/>
      <c r="M53" s="2109"/>
      <c r="N53" s="3150"/>
      <c r="O53" s="117"/>
      <c r="P53" s="3151"/>
      <c r="Q53" s="3152"/>
      <c r="R53" s="3153"/>
      <c r="S53" s="3154"/>
      <c r="T53" s="119"/>
      <c r="U53" s="1180"/>
      <c r="V53" s="115" t="s">
        <v>16</v>
      </c>
      <c r="W53" s="3141"/>
      <c r="X53" s="3142"/>
      <c r="Y53" s="3141"/>
      <c r="Z53" s="3143"/>
      <c r="AA53" s="3144"/>
      <c r="AB53" s="3145"/>
      <c r="AC53" s="3146"/>
      <c r="AD53" s="3147"/>
      <c r="AE53" s="3148"/>
      <c r="AF53" s="3149"/>
      <c r="AG53" s="2109"/>
      <c r="AH53" s="3150"/>
      <c r="AI53" s="117"/>
      <c r="AJ53" s="3151"/>
      <c r="AK53" s="3152"/>
      <c r="AL53" s="3153"/>
      <c r="AM53" s="3154"/>
      <c r="AN53" s="119"/>
      <c r="AO53" s="1180"/>
      <c r="AP53" s="115" t="s">
        <v>16</v>
      </c>
      <c r="AQ53" s="3141"/>
      <c r="AR53" s="3142"/>
      <c r="AS53" s="3141"/>
      <c r="AT53" s="3143"/>
      <c r="AU53" s="3144"/>
      <c r="AV53" s="3145"/>
      <c r="AW53" s="3146"/>
      <c r="AX53" s="3147"/>
      <c r="AY53" s="3148"/>
      <c r="AZ53" s="3149"/>
      <c r="BA53" s="2109"/>
      <c r="BB53" s="3150"/>
      <c r="BC53" s="117"/>
      <c r="BD53" s="3151"/>
      <c r="BE53" s="3152"/>
      <c r="BF53" s="3153"/>
      <c r="BG53" s="3154"/>
      <c r="BH53" s="119"/>
      <c r="BK53" s="3">
        <v>1</v>
      </c>
    </row>
    <row r="54" spans="2:63" ht="27" customHeight="1">
      <c r="B54" s="115" t="s">
        <v>16</v>
      </c>
      <c r="C54" s="3141"/>
      <c r="D54" s="3142"/>
      <c r="E54" s="3141"/>
      <c r="F54" s="3143"/>
      <c r="G54" s="3144"/>
      <c r="H54" s="3145"/>
      <c r="I54" s="3146"/>
      <c r="J54" s="3147"/>
      <c r="K54" s="3148"/>
      <c r="L54" s="3149"/>
      <c r="M54" s="2109"/>
      <c r="N54" s="3150"/>
      <c r="O54" s="117"/>
      <c r="P54" s="3151"/>
      <c r="Q54" s="3152"/>
      <c r="R54" s="3153"/>
      <c r="S54" s="3154"/>
      <c r="T54" s="119"/>
      <c r="U54" s="1180"/>
      <c r="V54" s="115" t="s">
        <v>16</v>
      </c>
      <c r="W54" s="3141"/>
      <c r="X54" s="3142"/>
      <c r="Y54" s="3141"/>
      <c r="Z54" s="3143"/>
      <c r="AA54" s="3144"/>
      <c r="AB54" s="3145"/>
      <c r="AC54" s="3146"/>
      <c r="AD54" s="3147"/>
      <c r="AE54" s="3148"/>
      <c r="AF54" s="3149"/>
      <c r="AG54" s="2109"/>
      <c r="AH54" s="3150"/>
      <c r="AI54" s="117"/>
      <c r="AJ54" s="3151"/>
      <c r="AK54" s="3152"/>
      <c r="AL54" s="3153"/>
      <c r="AM54" s="3154"/>
      <c r="AN54" s="119"/>
      <c r="AO54" s="1180"/>
      <c r="AP54" s="115" t="s">
        <v>16</v>
      </c>
      <c r="AQ54" s="3141"/>
      <c r="AR54" s="3142"/>
      <c r="AS54" s="3141"/>
      <c r="AT54" s="3143"/>
      <c r="AU54" s="3144"/>
      <c r="AV54" s="3145"/>
      <c r="AW54" s="3146"/>
      <c r="AX54" s="3147"/>
      <c r="AY54" s="3148"/>
      <c r="AZ54" s="3149"/>
      <c r="BA54" s="2109"/>
      <c r="BB54" s="3150"/>
      <c r="BC54" s="117"/>
      <c r="BD54" s="3151"/>
      <c r="BE54" s="3152"/>
      <c r="BF54" s="3153"/>
      <c r="BG54" s="3154"/>
      <c r="BH54" s="119"/>
      <c r="BK54" s="3">
        <v>1</v>
      </c>
    </row>
    <row r="55" spans="2:63" ht="27" customHeight="1">
      <c r="B55" s="115" t="s">
        <v>16</v>
      </c>
      <c r="C55" s="3141"/>
      <c r="D55" s="3142"/>
      <c r="E55" s="3141"/>
      <c r="F55" s="3143"/>
      <c r="G55" s="3144"/>
      <c r="H55" s="3145"/>
      <c r="I55" s="3146"/>
      <c r="J55" s="3147"/>
      <c r="K55" s="3148"/>
      <c r="L55" s="3149"/>
      <c r="M55" s="2109"/>
      <c r="N55" s="3150"/>
      <c r="O55" s="117"/>
      <c r="P55" s="3151"/>
      <c r="Q55" s="3152"/>
      <c r="R55" s="3153"/>
      <c r="S55" s="3154"/>
      <c r="T55" s="119"/>
      <c r="U55" s="1180"/>
      <c r="V55" s="115" t="s">
        <v>16</v>
      </c>
      <c r="W55" s="3141"/>
      <c r="X55" s="3142"/>
      <c r="Y55" s="3141"/>
      <c r="Z55" s="3143"/>
      <c r="AA55" s="3144"/>
      <c r="AB55" s="3145"/>
      <c r="AC55" s="3146"/>
      <c r="AD55" s="3147"/>
      <c r="AE55" s="3148"/>
      <c r="AF55" s="3149"/>
      <c r="AG55" s="2109"/>
      <c r="AH55" s="3150"/>
      <c r="AI55" s="117"/>
      <c r="AJ55" s="3151"/>
      <c r="AK55" s="3152"/>
      <c r="AL55" s="3153"/>
      <c r="AM55" s="3154"/>
      <c r="AN55" s="119"/>
      <c r="AO55" s="1180"/>
      <c r="AP55" s="115" t="s">
        <v>16</v>
      </c>
      <c r="AQ55" s="3141"/>
      <c r="AR55" s="3142"/>
      <c r="AS55" s="3141"/>
      <c r="AT55" s="3143"/>
      <c r="AU55" s="3144"/>
      <c r="AV55" s="3145"/>
      <c r="AW55" s="3146"/>
      <c r="AX55" s="3147"/>
      <c r="AY55" s="3148"/>
      <c r="AZ55" s="3149"/>
      <c r="BA55" s="2109"/>
      <c r="BB55" s="3150"/>
      <c r="BC55" s="117"/>
      <c r="BD55" s="3151"/>
      <c r="BE55" s="3152"/>
      <c r="BF55" s="3153"/>
      <c r="BG55" s="3154"/>
      <c r="BH55" s="119"/>
      <c r="BK55" s="3">
        <v>1</v>
      </c>
    </row>
    <row r="56" spans="2:63" ht="27" customHeight="1">
      <c r="B56" s="115" t="s">
        <v>16</v>
      </c>
      <c r="C56" s="3141"/>
      <c r="D56" s="3142"/>
      <c r="E56" s="3141"/>
      <c r="F56" s="3143"/>
      <c r="G56" s="3144"/>
      <c r="H56" s="3145"/>
      <c r="I56" s="3146"/>
      <c r="J56" s="3147"/>
      <c r="K56" s="3148"/>
      <c r="L56" s="3149"/>
      <c r="M56" s="2109"/>
      <c r="N56" s="3150"/>
      <c r="O56" s="117"/>
      <c r="P56" s="3151"/>
      <c r="Q56" s="3152"/>
      <c r="R56" s="3153"/>
      <c r="S56" s="3154"/>
      <c r="T56" s="119"/>
      <c r="U56" s="1180"/>
      <c r="V56" s="115" t="s">
        <v>16</v>
      </c>
      <c r="W56" s="3141"/>
      <c r="X56" s="3142"/>
      <c r="Y56" s="3141"/>
      <c r="Z56" s="3143"/>
      <c r="AA56" s="3144"/>
      <c r="AB56" s="3145"/>
      <c r="AC56" s="3146"/>
      <c r="AD56" s="3147"/>
      <c r="AE56" s="3148"/>
      <c r="AF56" s="3149"/>
      <c r="AG56" s="2109"/>
      <c r="AH56" s="3150"/>
      <c r="AI56" s="117"/>
      <c r="AJ56" s="3151"/>
      <c r="AK56" s="3152"/>
      <c r="AL56" s="3153"/>
      <c r="AM56" s="3154"/>
      <c r="AN56" s="119"/>
      <c r="AO56" s="1180"/>
      <c r="AP56" s="115" t="s">
        <v>16</v>
      </c>
      <c r="AQ56" s="3141"/>
      <c r="AR56" s="3142"/>
      <c r="AS56" s="3141"/>
      <c r="AT56" s="3143"/>
      <c r="AU56" s="3144"/>
      <c r="AV56" s="3145"/>
      <c r="AW56" s="3146"/>
      <c r="AX56" s="3147"/>
      <c r="AY56" s="3148"/>
      <c r="AZ56" s="3149"/>
      <c r="BA56" s="2109"/>
      <c r="BB56" s="3150"/>
      <c r="BC56" s="117"/>
      <c r="BD56" s="3151"/>
      <c r="BE56" s="3152"/>
      <c r="BF56" s="3153"/>
      <c r="BG56" s="3154"/>
      <c r="BH56" s="119"/>
      <c r="BK56" s="3">
        <v>1</v>
      </c>
    </row>
    <row r="57" spans="2:63" ht="27" customHeight="1">
      <c r="B57" s="115" t="s">
        <v>16</v>
      </c>
      <c r="C57" s="3141"/>
      <c r="D57" s="3142"/>
      <c r="E57" s="3141"/>
      <c r="F57" s="3143"/>
      <c r="G57" s="3144"/>
      <c r="H57" s="3145"/>
      <c r="I57" s="3146"/>
      <c r="J57" s="3147"/>
      <c r="K57" s="3148"/>
      <c r="L57" s="3149"/>
      <c r="M57" s="2109"/>
      <c r="N57" s="3150"/>
      <c r="O57" s="117"/>
      <c r="P57" s="3151"/>
      <c r="Q57" s="3152"/>
      <c r="R57" s="3153"/>
      <c r="S57" s="3154"/>
      <c r="T57" s="119"/>
      <c r="U57" s="1180"/>
      <c r="V57" s="115" t="s">
        <v>16</v>
      </c>
      <c r="W57" s="3141"/>
      <c r="X57" s="3142"/>
      <c r="Y57" s="3141"/>
      <c r="Z57" s="3143"/>
      <c r="AA57" s="3144"/>
      <c r="AB57" s="3145"/>
      <c r="AC57" s="3146"/>
      <c r="AD57" s="3147"/>
      <c r="AE57" s="3148"/>
      <c r="AF57" s="3149"/>
      <c r="AG57" s="2109"/>
      <c r="AH57" s="3150"/>
      <c r="AI57" s="117"/>
      <c r="AJ57" s="3151"/>
      <c r="AK57" s="3152"/>
      <c r="AL57" s="3153"/>
      <c r="AM57" s="3154"/>
      <c r="AN57" s="119"/>
      <c r="AO57" s="1180"/>
      <c r="AP57" s="115" t="s">
        <v>16</v>
      </c>
      <c r="AQ57" s="3141"/>
      <c r="AR57" s="3142"/>
      <c r="AS57" s="3141"/>
      <c r="AT57" s="3143"/>
      <c r="AU57" s="3144"/>
      <c r="AV57" s="3145"/>
      <c r="AW57" s="3146"/>
      <c r="AX57" s="3147"/>
      <c r="AY57" s="3148"/>
      <c r="AZ57" s="3149"/>
      <c r="BA57" s="2109"/>
      <c r="BB57" s="3150"/>
      <c r="BC57" s="117"/>
      <c r="BD57" s="3151"/>
      <c r="BE57" s="3152"/>
      <c r="BF57" s="3153"/>
      <c r="BG57" s="3154"/>
      <c r="BH57" s="119"/>
      <c r="BK57" s="3">
        <v>1</v>
      </c>
    </row>
    <row r="58" spans="2:63" ht="27" customHeight="1">
      <c r="B58" s="115" t="s">
        <v>16</v>
      </c>
      <c r="C58" s="3141"/>
      <c r="D58" s="3142"/>
      <c r="E58" s="3141"/>
      <c r="F58" s="3143"/>
      <c r="G58" s="3144"/>
      <c r="H58" s="3145"/>
      <c r="I58" s="3146"/>
      <c r="J58" s="3147"/>
      <c r="K58" s="3148"/>
      <c r="L58" s="3149"/>
      <c r="M58" s="2109"/>
      <c r="N58" s="3150"/>
      <c r="O58" s="117"/>
      <c r="P58" s="3151"/>
      <c r="Q58" s="3152"/>
      <c r="R58" s="3153"/>
      <c r="S58" s="3154"/>
      <c r="T58" s="119"/>
      <c r="U58" s="1180"/>
      <c r="V58" s="115" t="s">
        <v>16</v>
      </c>
      <c r="W58" s="3141"/>
      <c r="X58" s="3142"/>
      <c r="Y58" s="3141"/>
      <c r="Z58" s="3143"/>
      <c r="AA58" s="3144"/>
      <c r="AB58" s="3145"/>
      <c r="AC58" s="3146"/>
      <c r="AD58" s="3147"/>
      <c r="AE58" s="3148"/>
      <c r="AF58" s="3149"/>
      <c r="AG58" s="2109"/>
      <c r="AH58" s="3150"/>
      <c r="AI58" s="117"/>
      <c r="AJ58" s="3151"/>
      <c r="AK58" s="3152"/>
      <c r="AL58" s="3153"/>
      <c r="AM58" s="3154"/>
      <c r="AN58" s="119"/>
      <c r="AO58" s="1180"/>
      <c r="AP58" s="115" t="s">
        <v>16</v>
      </c>
      <c r="AQ58" s="3141"/>
      <c r="AR58" s="3142"/>
      <c r="AS58" s="3141"/>
      <c r="AT58" s="3143"/>
      <c r="AU58" s="3144"/>
      <c r="AV58" s="3145"/>
      <c r="AW58" s="3146"/>
      <c r="AX58" s="3147"/>
      <c r="AY58" s="3148"/>
      <c r="AZ58" s="3149"/>
      <c r="BA58" s="2109"/>
      <c r="BB58" s="3150"/>
      <c r="BC58" s="117"/>
      <c r="BD58" s="3151"/>
      <c r="BE58" s="3152"/>
      <c r="BF58" s="3153"/>
      <c r="BG58" s="3154"/>
      <c r="BH58" s="119"/>
      <c r="BK58" s="3">
        <v>1</v>
      </c>
    </row>
    <row r="59" spans="2:63" ht="27" customHeight="1">
      <c r="B59" s="115" t="s">
        <v>16</v>
      </c>
      <c r="C59" s="3141"/>
      <c r="D59" s="3142"/>
      <c r="E59" s="3141"/>
      <c r="F59" s="3143"/>
      <c r="G59" s="3144"/>
      <c r="H59" s="3145"/>
      <c r="I59" s="3146"/>
      <c r="J59" s="3147"/>
      <c r="K59" s="3148"/>
      <c r="L59" s="3149"/>
      <c r="M59" s="2109"/>
      <c r="N59" s="3150"/>
      <c r="O59" s="117"/>
      <c r="P59" s="3151"/>
      <c r="Q59" s="3152"/>
      <c r="R59" s="3153"/>
      <c r="S59" s="3154"/>
      <c r="T59" s="119"/>
      <c r="U59" s="1180"/>
      <c r="V59" s="115" t="s">
        <v>16</v>
      </c>
      <c r="W59" s="3141"/>
      <c r="X59" s="3142"/>
      <c r="Y59" s="3141"/>
      <c r="Z59" s="3143"/>
      <c r="AA59" s="3144"/>
      <c r="AB59" s="3145"/>
      <c r="AC59" s="3146"/>
      <c r="AD59" s="3147"/>
      <c r="AE59" s="3148"/>
      <c r="AF59" s="3149"/>
      <c r="AG59" s="2109"/>
      <c r="AH59" s="3150"/>
      <c r="AI59" s="117"/>
      <c r="AJ59" s="3151"/>
      <c r="AK59" s="3152"/>
      <c r="AL59" s="3153"/>
      <c r="AM59" s="3154"/>
      <c r="AN59" s="119"/>
      <c r="AO59" s="1180"/>
      <c r="AP59" s="115" t="s">
        <v>16</v>
      </c>
      <c r="AQ59" s="3141"/>
      <c r="AR59" s="3142"/>
      <c r="AS59" s="3141"/>
      <c r="AT59" s="3143"/>
      <c r="AU59" s="3144"/>
      <c r="AV59" s="3145"/>
      <c r="AW59" s="3146"/>
      <c r="AX59" s="3147"/>
      <c r="AY59" s="3148"/>
      <c r="AZ59" s="3149"/>
      <c r="BA59" s="2109"/>
      <c r="BB59" s="3150"/>
      <c r="BC59" s="117"/>
      <c r="BD59" s="3151"/>
      <c r="BE59" s="3152"/>
      <c r="BF59" s="3153"/>
      <c r="BG59" s="3154"/>
      <c r="BH59" s="119"/>
      <c r="BK59" s="3">
        <v>1</v>
      </c>
    </row>
    <row r="60" spans="2:63" ht="27" customHeight="1">
      <c r="B60" s="115" t="s">
        <v>16</v>
      </c>
      <c r="C60" s="3141"/>
      <c r="D60" s="3142"/>
      <c r="E60" s="3141"/>
      <c r="F60" s="3143"/>
      <c r="G60" s="3144"/>
      <c r="H60" s="3145"/>
      <c r="I60" s="3146"/>
      <c r="J60" s="3147"/>
      <c r="K60" s="3148"/>
      <c r="L60" s="3149"/>
      <c r="M60" s="2109"/>
      <c r="N60" s="3150"/>
      <c r="O60" s="117"/>
      <c r="P60" s="3151"/>
      <c r="Q60" s="3152"/>
      <c r="R60" s="3153"/>
      <c r="S60" s="3154"/>
      <c r="T60" s="119"/>
      <c r="U60" s="1180"/>
      <c r="V60" s="115" t="s">
        <v>16</v>
      </c>
      <c r="W60" s="3141"/>
      <c r="X60" s="3142"/>
      <c r="Y60" s="3141"/>
      <c r="Z60" s="3143"/>
      <c r="AA60" s="3144"/>
      <c r="AB60" s="3145"/>
      <c r="AC60" s="3146"/>
      <c r="AD60" s="3147"/>
      <c r="AE60" s="3148"/>
      <c r="AF60" s="3149"/>
      <c r="AG60" s="2109"/>
      <c r="AH60" s="3150"/>
      <c r="AI60" s="117"/>
      <c r="AJ60" s="3151"/>
      <c r="AK60" s="3152"/>
      <c r="AL60" s="3153"/>
      <c r="AM60" s="3154"/>
      <c r="AN60" s="119"/>
      <c r="AO60" s="1180"/>
      <c r="AP60" s="115" t="s">
        <v>16</v>
      </c>
      <c r="AQ60" s="3141"/>
      <c r="AR60" s="3142"/>
      <c r="AS60" s="3141"/>
      <c r="AT60" s="3143"/>
      <c r="AU60" s="3144"/>
      <c r="AV60" s="3145"/>
      <c r="AW60" s="3146"/>
      <c r="AX60" s="3147"/>
      <c r="AY60" s="3148"/>
      <c r="AZ60" s="3149"/>
      <c r="BA60" s="2109"/>
      <c r="BB60" s="3150"/>
      <c r="BC60" s="117"/>
      <c r="BD60" s="3151"/>
      <c r="BE60" s="3152"/>
      <c r="BF60" s="3153"/>
      <c r="BG60" s="3154"/>
      <c r="BH60" s="119"/>
      <c r="BK60" s="3">
        <v>1</v>
      </c>
    </row>
    <row r="61" spans="2:63" ht="27" customHeight="1">
      <c r="B61" s="115" t="s">
        <v>16</v>
      </c>
      <c r="C61" s="3141"/>
      <c r="D61" s="3142"/>
      <c r="E61" s="3141"/>
      <c r="F61" s="3143"/>
      <c r="G61" s="3144"/>
      <c r="H61" s="3145"/>
      <c r="I61" s="3146"/>
      <c r="J61" s="3147"/>
      <c r="K61" s="3148"/>
      <c r="L61" s="3149"/>
      <c r="M61" s="2109"/>
      <c r="N61" s="3150"/>
      <c r="O61" s="117"/>
      <c r="P61" s="3151"/>
      <c r="Q61" s="3152"/>
      <c r="R61" s="3153"/>
      <c r="S61" s="3154"/>
      <c r="T61" s="119"/>
      <c r="U61" s="1180"/>
      <c r="V61" s="115" t="s">
        <v>16</v>
      </c>
      <c r="W61" s="3141"/>
      <c r="X61" s="3142"/>
      <c r="Y61" s="3141"/>
      <c r="Z61" s="3143"/>
      <c r="AA61" s="3144"/>
      <c r="AB61" s="3145"/>
      <c r="AC61" s="3146"/>
      <c r="AD61" s="3147"/>
      <c r="AE61" s="3148"/>
      <c r="AF61" s="3149"/>
      <c r="AG61" s="2109"/>
      <c r="AH61" s="3150"/>
      <c r="AI61" s="117"/>
      <c r="AJ61" s="3151"/>
      <c r="AK61" s="3152"/>
      <c r="AL61" s="3153"/>
      <c r="AM61" s="3154"/>
      <c r="AN61" s="119"/>
      <c r="AO61" s="1180"/>
      <c r="AP61" s="115" t="s">
        <v>16</v>
      </c>
      <c r="AQ61" s="3141"/>
      <c r="AR61" s="3142"/>
      <c r="AS61" s="3141"/>
      <c r="AT61" s="3143"/>
      <c r="AU61" s="3144"/>
      <c r="AV61" s="3145"/>
      <c r="AW61" s="3146"/>
      <c r="AX61" s="3147"/>
      <c r="AY61" s="3148"/>
      <c r="AZ61" s="3149"/>
      <c r="BA61" s="2109"/>
      <c r="BB61" s="3150"/>
      <c r="BC61" s="117"/>
      <c r="BD61" s="3151"/>
      <c r="BE61" s="3152"/>
      <c r="BF61" s="3153"/>
      <c r="BG61" s="3154"/>
      <c r="BH61" s="119"/>
      <c r="BK61" s="3">
        <v>1</v>
      </c>
    </row>
    <row r="62" spans="2:63" ht="27" customHeight="1">
      <c r="B62" s="115" t="s">
        <v>16</v>
      </c>
      <c r="C62" s="3141"/>
      <c r="D62" s="3142"/>
      <c r="E62" s="3141"/>
      <c r="F62" s="3143"/>
      <c r="G62" s="3144"/>
      <c r="H62" s="3145"/>
      <c r="I62" s="3146"/>
      <c r="J62" s="3147"/>
      <c r="K62" s="3148"/>
      <c r="L62" s="3149"/>
      <c r="M62" s="2109"/>
      <c r="N62" s="3150"/>
      <c r="O62" s="117"/>
      <c r="P62" s="3151"/>
      <c r="Q62" s="3152"/>
      <c r="R62" s="3153"/>
      <c r="S62" s="3154"/>
      <c r="T62" s="119"/>
      <c r="U62" s="1180"/>
      <c r="V62" s="115" t="s">
        <v>16</v>
      </c>
      <c r="W62" s="3141"/>
      <c r="X62" s="3142"/>
      <c r="Y62" s="3141"/>
      <c r="Z62" s="3143"/>
      <c r="AA62" s="3144"/>
      <c r="AB62" s="3145"/>
      <c r="AC62" s="3146"/>
      <c r="AD62" s="3147"/>
      <c r="AE62" s="3148"/>
      <c r="AF62" s="3149"/>
      <c r="AG62" s="2109"/>
      <c r="AH62" s="3150"/>
      <c r="AI62" s="117"/>
      <c r="AJ62" s="3151"/>
      <c r="AK62" s="3152"/>
      <c r="AL62" s="3153"/>
      <c r="AM62" s="3154"/>
      <c r="AN62" s="119"/>
      <c r="AO62" s="1180"/>
      <c r="AP62" s="115" t="s">
        <v>16</v>
      </c>
      <c r="AQ62" s="3141"/>
      <c r="AR62" s="3142"/>
      <c r="AS62" s="3141"/>
      <c r="AT62" s="3143"/>
      <c r="AU62" s="3144"/>
      <c r="AV62" s="3145"/>
      <c r="AW62" s="3146"/>
      <c r="AX62" s="3147"/>
      <c r="AY62" s="3148"/>
      <c r="AZ62" s="3149"/>
      <c r="BA62" s="2109"/>
      <c r="BB62" s="3150"/>
      <c r="BC62" s="117"/>
      <c r="BD62" s="3151"/>
      <c r="BE62" s="3152"/>
      <c r="BF62" s="3153"/>
      <c r="BG62" s="3154"/>
      <c r="BH62" s="119"/>
      <c r="BK62" s="3">
        <v>1</v>
      </c>
    </row>
    <row r="63" spans="2:63" ht="27" customHeight="1">
      <c r="B63" s="115" t="s">
        <v>16</v>
      </c>
      <c r="C63" s="3141"/>
      <c r="D63" s="3142"/>
      <c r="E63" s="3141"/>
      <c r="F63" s="3143"/>
      <c r="G63" s="3144"/>
      <c r="H63" s="3145"/>
      <c r="I63" s="3146"/>
      <c r="J63" s="3147"/>
      <c r="K63" s="3148"/>
      <c r="L63" s="3149"/>
      <c r="M63" s="2109"/>
      <c r="N63" s="3150"/>
      <c r="O63" s="117"/>
      <c r="P63" s="3151"/>
      <c r="Q63" s="3152"/>
      <c r="R63" s="3153"/>
      <c r="S63" s="3154"/>
      <c r="T63" s="119"/>
      <c r="U63" s="1180"/>
      <c r="V63" s="115" t="s">
        <v>16</v>
      </c>
      <c r="W63" s="3141"/>
      <c r="X63" s="3142"/>
      <c r="Y63" s="3141"/>
      <c r="Z63" s="3143"/>
      <c r="AA63" s="3144"/>
      <c r="AB63" s="3145"/>
      <c r="AC63" s="3146"/>
      <c r="AD63" s="3147"/>
      <c r="AE63" s="3148"/>
      <c r="AF63" s="3149"/>
      <c r="AG63" s="2109"/>
      <c r="AH63" s="3150"/>
      <c r="AI63" s="117"/>
      <c r="AJ63" s="3151"/>
      <c r="AK63" s="3152"/>
      <c r="AL63" s="3153"/>
      <c r="AM63" s="3154"/>
      <c r="AN63" s="119"/>
      <c r="AO63" s="1180"/>
      <c r="AP63" s="115" t="s">
        <v>16</v>
      </c>
      <c r="AQ63" s="3141"/>
      <c r="AR63" s="3142"/>
      <c r="AS63" s="3141"/>
      <c r="AT63" s="3143"/>
      <c r="AU63" s="3144"/>
      <c r="AV63" s="3145"/>
      <c r="AW63" s="3146"/>
      <c r="AX63" s="3147"/>
      <c r="AY63" s="3148"/>
      <c r="AZ63" s="3149"/>
      <c r="BA63" s="2109"/>
      <c r="BB63" s="3150"/>
      <c r="BC63" s="117"/>
      <c r="BD63" s="3151"/>
      <c r="BE63" s="3152"/>
      <c r="BF63" s="3153"/>
      <c r="BG63" s="3154"/>
      <c r="BH63" s="119"/>
      <c r="BK63" s="3">
        <v>1</v>
      </c>
    </row>
    <row r="64" spans="2:63" ht="27" customHeight="1">
      <c r="B64" s="115" t="s">
        <v>16</v>
      </c>
      <c r="C64" s="3141"/>
      <c r="D64" s="3142"/>
      <c r="E64" s="3141"/>
      <c r="F64" s="3143"/>
      <c r="G64" s="3144"/>
      <c r="H64" s="3145"/>
      <c r="I64" s="3146"/>
      <c r="J64" s="3147"/>
      <c r="K64" s="3148"/>
      <c r="L64" s="3149"/>
      <c r="M64" s="2109"/>
      <c r="N64" s="3150"/>
      <c r="O64" s="117"/>
      <c r="P64" s="3151"/>
      <c r="Q64" s="3152"/>
      <c r="R64" s="3153"/>
      <c r="S64" s="3154"/>
      <c r="T64" s="119"/>
      <c r="U64" s="1180"/>
      <c r="V64" s="115" t="s">
        <v>16</v>
      </c>
      <c r="W64" s="3141"/>
      <c r="X64" s="3142"/>
      <c r="Y64" s="3141"/>
      <c r="Z64" s="3143"/>
      <c r="AA64" s="3144"/>
      <c r="AB64" s="3145"/>
      <c r="AC64" s="3146"/>
      <c r="AD64" s="3147"/>
      <c r="AE64" s="3148"/>
      <c r="AF64" s="3149"/>
      <c r="AG64" s="2109"/>
      <c r="AH64" s="3150"/>
      <c r="AI64" s="117"/>
      <c r="AJ64" s="3151"/>
      <c r="AK64" s="3152"/>
      <c r="AL64" s="3153"/>
      <c r="AM64" s="3154"/>
      <c r="AN64" s="119"/>
      <c r="AO64" s="1180"/>
      <c r="AP64" s="115" t="s">
        <v>16</v>
      </c>
      <c r="AQ64" s="3141"/>
      <c r="AR64" s="3142"/>
      <c r="AS64" s="3141"/>
      <c r="AT64" s="3143"/>
      <c r="AU64" s="3144"/>
      <c r="AV64" s="3145"/>
      <c r="AW64" s="3146"/>
      <c r="AX64" s="3147"/>
      <c r="AY64" s="3148"/>
      <c r="AZ64" s="3149"/>
      <c r="BA64" s="2109"/>
      <c r="BB64" s="3150"/>
      <c r="BC64" s="117"/>
      <c r="BD64" s="3151"/>
      <c r="BE64" s="3152"/>
      <c r="BF64" s="3153"/>
      <c r="BG64" s="3154"/>
      <c r="BH64" s="119"/>
      <c r="BK64" s="3">
        <v>1</v>
      </c>
    </row>
    <row r="65" spans="2:63" ht="27" customHeight="1">
      <c r="B65" s="115" t="s">
        <v>16</v>
      </c>
      <c r="C65" s="3141"/>
      <c r="D65" s="3142"/>
      <c r="E65" s="3141"/>
      <c r="F65" s="3143"/>
      <c r="G65" s="3144"/>
      <c r="H65" s="3145"/>
      <c r="I65" s="3146"/>
      <c r="J65" s="3147"/>
      <c r="K65" s="3148"/>
      <c r="L65" s="3149"/>
      <c r="M65" s="2109"/>
      <c r="N65" s="3150"/>
      <c r="O65" s="117"/>
      <c r="P65" s="3151"/>
      <c r="Q65" s="3152"/>
      <c r="R65" s="3153"/>
      <c r="S65" s="3154"/>
      <c r="T65" s="119"/>
      <c r="U65" s="1180"/>
      <c r="V65" s="115" t="s">
        <v>16</v>
      </c>
      <c r="W65" s="3141"/>
      <c r="X65" s="3142"/>
      <c r="Y65" s="3141"/>
      <c r="Z65" s="3143"/>
      <c r="AA65" s="3144"/>
      <c r="AB65" s="3145"/>
      <c r="AC65" s="3146"/>
      <c r="AD65" s="3147"/>
      <c r="AE65" s="3148"/>
      <c r="AF65" s="3149"/>
      <c r="AG65" s="2109"/>
      <c r="AH65" s="3150"/>
      <c r="AI65" s="117"/>
      <c r="AJ65" s="3151"/>
      <c r="AK65" s="3152"/>
      <c r="AL65" s="3153"/>
      <c r="AM65" s="3154"/>
      <c r="AN65" s="119"/>
      <c r="AO65" s="1180"/>
      <c r="AP65" s="115" t="s">
        <v>16</v>
      </c>
      <c r="AQ65" s="3141"/>
      <c r="AR65" s="3142"/>
      <c r="AS65" s="3141"/>
      <c r="AT65" s="3143"/>
      <c r="AU65" s="3144"/>
      <c r="AV65" s="3145"/>
      <c r="AW65" s="3146"/>
      <c r="AX65" s="3147"/>
      <c r="AY65" s="3148"/>
      <c r="AZ65" s="3149"/>
      <c r="BA65" s="2109"/>
      <c r="BB65" s="3150"/>
      <c r="BC65" s="117"/>
      <c r="BD65" s="3151"/>
      <c r="BE65" s="3152"/>
      <c r="BF65" s="3153"/>
      <c r="BG65" s="3154"/>
      <c r="BH65" s="119"/>
      <c r="BK65" s="3">
        <v>1</v>
      </c>
    </row>
    <row r="66" spans="2:63" ht="27" customHeight="1">
      <c r="B66" s="115" t="s">
        <v>16</v>
      </c>
      <c r="C66" s="3141"/>
      <c r="D66" s="3142"/>
      <c r="E66" s="3141"/>
      <c r="F66" s="3143"/>
      <c r="G66" s="3144"/>
      <c r="H66" s="3145"/>
      <c r="I66" s="3146"/>
      <c r="J66" s="3147"/>
      <c r="K66" s="3148"/>
      <c r="L66" s="3149"/>
      <c r="M66" s="2109"/>
      <c r="N66" s="3150"/>
      <c r="O66" s="117"/>
      <c r="P66" s="3151"/>
      <c r="Q66" s="3152"/>
      <c r="R66" s="3153"/>
      <c r="S66" s="3154"/>
      <c r="T66" s="119"/>
      <c r="U66" s="1180"/>
      <c r="V66" s="115" t="s">
        <v>16</v>
      </c>
      <c r="W66" s="3141"/>
      <c r="X66" s="3142"/>
      <c r="Y66" s="3141"/>
      <c r="Z66" s="3143"/>
      <c r="AA66" s="3144"/>
      <c r="AB66" s="3145"/>
      <c r="AC66" s="3146"/>
      <c r="AD66" s="3147"/>
      <c r="AE66" s="3148"/>
      <c r="AF66" s="3149"/>
      <c r="AG66" s="2109"/>
      <c r="AH66" s="3150"/>
      <c r="AI66" s="117"/>
      <c r="AJ66" s="3151"/>
      <c r="AK66" s="3152"/>
      <c r="AL66" s="3153"/>
      <c r="AM66" s="3154"/>
      <c r="AN66" s="119"/>
      <c r="AP66" s="115" t="s">
        <v>16</v>
      </c>
      <c r="AQ66" s="3141"/>
      <c r="AR66" s="3142"/>
      <c r="AS66" s="3141"/>
      <c r="AT66" s="3143"/>
      <c r="AU66" s="3144"/>
      <c r="AV66" s="3145"/>
      <c r="AW66" s="3146"/>
      <c r="AX66" s="3147"/>
      <c r="AY66" s="3148"/>
      <c r="AZ66" s="3149"/>
      <c r="BA66" s="2109"/>
      <c r="BB66" s="3150"/>
      <c r="BC66" s="117"/>
      <c r="BD66" s="3151"/>
      <c r="BE66" s="3152"/>
      <c r="BF66" s="3153"/>
      <c r="BG66" s="3154"/>
      <c r="BH66" s="119"/>
      <c r="BK66" s="3">
        <v>1</v>
      </c>
    </row>
    <row r="67" spans="2:63" ht="27" customHeight="1">
      <c r="B67" s="115" t="s">
        <v>16</v>
      </c>
      <c r="C67" s="3141"/>
      <c r="D67" s="3142"/>
      <c r="E67" s="3141"/>
      <c r="F67" s="3143"/>
      <c r="G67" s="3144"/>
      <c r="H67" s="3145"/>
      <c r="I67" s="3146"/>
      <c r="J67" s="3147"/>
      <c r="K67" s="3148"/>
      <c r="L67" s="3149"/>
      <c r="M67" s="2109"/>
      <c r="N67" s="3150"/>
      <c r="O67" s="117"/>
      <c r="P67" s="3151"/>
      <c r="Q67" s="3152"/>
      <c r="R67" s="3153"/>
      <c r="S67" s="3154"/>
      <c r="T67" s="119"/>
      <c r="U67" s="1180"/>
      <c r="V67" s="115" t="s">
        <v>16</v>
      </c>
      <c r="W67" s="3141"/>
      <c r="X67" s="3142"/>
      <c r="Y67" s="3141"/>
      <c r="Z67" s="3143"/>
      <c r="AA67" s="3144"/>
      <c r="AB67" s="3145"/>
      <c r="AC67" s="3146"/>
      <c r="AD67" s="3147"/>
      <c r="AE67" s="3148"/>
      <c r="AF67" s="3149"/>
      <c r="AG67" s="2109"/>
      <c r="AH67" s="3150"/>
      <c r="AI67" s="117"/>
      <c r="AJ67" s="3151"/>
      <c r="AK67" s="3152"/>
      <c r="AL67" s="3153"/>
      <c r="AM67" s="3154"/>
      <c r="AN67" s="119"/>
      <c r="AP67" s="115" t="s">
        <v>16</v>
      </c>
      <c r="AQ67" s="3141"/>
      <c r="AR67" s="3142"/>
      <c r="AS67" s="3141"/>
      <c r="AT67" s="3143"/>
      <c r="AU67" s="3144"/>
      <c r="AV67" s="3145"/>
      <c r="AW67" s="3146"/>
      <c r="AX67" s="3147"/>
      <c r="AY67" s="3148"/>
      <c r="AZ67" s="3149"/>
      <c r="BA67" s="2109"/>
      <c r="BB67" s="3150"/>
      <c r="BC67" s="117"/>
      <c r="BD67" s="3151"/>
      <c r="BE67" s="3152"/>
      <c r="BF67" s="3153"/>
      <c r="BG67" s="3154"/>
      <c r="BH67" s="119"/>
      <c r="BK67" s="3">
        <v>1</v>
      </c>
    </row>
    <row r="68" spans="2:63" ht="27" customHeight="1">
      <c r="B68" s="115" t="s">
        <v>16</v>
      </c>
      <c r="C68" s="3141"/>
      <c r="D68" s="3142"/>
      <c r="E68" s="3141"/>
      <c r="F68" s="3143"/>
      <c r="G68" s="3144"/>
      <c r="H68" s="3145"/>
      <c r="I68" s="3146"/>
      <c r="J68" s="3147"/>
      <c r="K68" s="3148"/>
      <c r="L68" s="3149"/>
      <c r="M68" s="2109"/>
      <c r="N68" s="3150"/>
      <c r="O68" s="117"/>
      <c r="P68" s="3151"/>
      <c r="Q68" s="3152"/>
      <c r="R68" s="3153"/>
      <c r="S68" s="3154"/>
      <c r="T68" s="119"/>
      <c r="U68" s="1180"/>
      <c r="V68" s="115" t="s">
        <v>16</v>
      </c>
      <c r="W68" s="3141"/>
      <c r="X68" s="3142"/>
      <c r="Y68" s="3141"/>
      <c r="Z68" s="3143"/>
      <c r="AA68" s="3144"/>
      <c r="AB68" s="3145"/>
      <c r="AC68" s="3146"/>
      <c r="AD68" s="3147"/>
      <c r="AE68" s="3148"/>
      <c r="AF68" s="3149"/>
      <c r="AG68" s="2109"/>
      <c r="AH68" s="3150"/>
      <c r="AI68" s="117"/>
      <c r="AJ68" s="3151"/>
      <c r="AK68" s="3152"/>
      <c r="AL68" s="3153"/>
      <c r="AM68" s="3154"/>
      <c r="AN68" s="119"/>
      <c r="AP68" s="115" t="s">
        <v>16</v>
      </c>
      <c r="AQ68" s="3141"/>
      <c r="AR68" s="3142"/>
      <c r="AS68" s="3141"/>
      <c r="AT68" s="3143"/>
      <c r="AU68" s="3144"/>
      <c r="AV68" s="3145"/>
      <c r="AW68" s="3146"/>
      <c r="AX68" s="3147"/>
      <c r="AY68" s="3148"/>
      <c r="AZ68" s="3149"/>
      <c r="BA68" s="2109"/>
      <c r="BB68" s="3150"/>
      <c r="BC68" s="117"/>
      <c r="BD68" s="3151"/>
      <c r="BE68" s="3152"/>
      <c r="BF68" s="3153"/>
      <c r="BG68" s="3154"/>
      <c r="BH68" s="119"/>
      <c r="BK68" s="3">
        <v>1</v>
      </c>
    </row>
    <row r="69" spans="2:63" ht="27" customHeight="1">
      <c r="B69" s="115" t="s">
        <v>16</v>
      </c>
      <c r="C69" s="3141"/>
      <c r="D69" s="3142"/>
      <c r="E69" s="3141"/>
      <c r="F69" s="3143"/>
      <c r="G69" s="3144"/>
      <c r="H69" s="3145"/>
      <c r="I69" s="3146"/>
      <c r="J69" s="3147"/>
      <c r="K69" s="3148"/>
      <c r="L69" s="3149"/>
      <c r="M69" s="2109"/>
      <c r="N69" s="3150"/>
      <c r="O69" s="117"/>
      <c r="P69" s="3151"/>
      <c r="Q69" s="3152"/>
      <c r="R69" s="3153"/>
      <c r="S69" s="3154"/>
      <c r="T69" s="119"/>
      <c r="U69" s="1180"/>
      <c r="V69" s="115" t="s">
        <v>16</v>
      </c>
      <c r="W69" s="3141"/>
      <c r="X69" s="3142"/>
      <c r="Y69" s="3141"/>
      <c r="Z69" s="3143"/>
      <c r="AA69" s="3144"/>
      <c r="AB69" s="3145"/>
      <c r="AC69" s="3146"/>
      <c r="AD69" s="3147"/>
      <c r="AE69" s="3148"/>
      <c r="AF69" s="3149"/>
      <c r="AG69" s="2109"/>
      <c r="AH69" s="3150"/>
      <c r="AI69" s="117"/>
      <c r="AJ69" s="3151"/>
      <c r="AK69" s="3152"/>
      <c r="AL69" s="3153"/>
      <c r="AM69" s="3154"/>
      <c r="AN69" s="119"/>
      <c r="AO69" s="1180"/>
      <c r="AP69" s="115" t="s">
        <v>16</v>
      </c>
      <c r="AQ69" s="3141"/>
      <c r="AR69" s="3142"/>
      <c r="AS69" s="3141"/>
      <c r="AT69" s="3143"/>
      <c r="AU69" s="3144"/>
      <c r="AV69" s="3145"/>
      <c r="AW69" s="3146"/>
      <c r="AX69" s="3147"/>
      <c r="AY69" s="3148"/>
      <c r="AZ69" s="3149"/>
      <c r="BA69" s="2109"/>
      <c r="BB69" s="3150"/>
      <c r="BC69" s="117"/>
      <c r="BD69" s="3151"/>
      <c r="BE69" s="3152"/>
      <c r="BF69" s="3153"/>
      <c r="BG69" s="3154"/>
      <c r="BH69" s="119"/>
      <c r="BK69" s="3">
        <v>1</v>
      </c>
    </row>
    <row r="70" spans="2:63" ht="27" customHeight="1">
      <c r="B70" s="115" t="s">
        <v>16</v>
      </c>
      <c r="C70" s="3141"/>
      <c r="D70" s="3142"/>
      <c r="E70" s="3141"/>
      <c r="F70" s="3143"/>
      <c r="G70" s="3144"/>
      <c r="H70" s="3145"/>
      <c r="I70" s="3146"/>
      <c r="J70" s="3147"/>
      <c r="K70" s="3148"/>
      <c r="L70" s="3149"/>
      <c r="M70" s="2109"/>
      <c r="N70" s="3150"/>
      <c r="O70" s="117"/>
      <c r="P70" s="3151"/>
      <c r="Q70" s="3152"/>
      <c r="R70" s="3153"/>
      <c r="S70" s="3154"/>
      <c r="T70" s="119"/>
      <c r="U70" s="1180"/>
      <c r="V70" s="115" t="s">
        <v>16</v>
      </c>
      <c r="W70" s="3141"/>
      <c r="X70" s="3142"/>
      <c r="Y70" s="3141"/>
      <c r="Z70" s="3143"/>
      <c r="AA70" s="3144"/>
      <c r="AB70" s="3145"/>
      <c r="AC70" s="3146"/>
      <c r="AD70" s="3147"/>
      <c r="AE70" s="3148"/>
      <c r="AF70" s="3149"/>
      <c r="AG70" s="2109"/>
      <c r="AH70" s="3150"/>
      <c r="AI70" s="117"/>
      <c r="AJ70" s="3151"/>
      <c r="AK70" s="3152"/>
      <c r="AL70" s="3153"/>
      <c r="AM70" s="3154"/>
      <c r="AN70" s="119"/>
      <c r="AO70" s="1180"/>
      <c r="AP70" s="115" t="s">
        <v>16</v>
      </c>
      <c r="AQ70" s="3141"/>
      <c r="AR70" s="3142"/>
      <c r="AS70" s="3141"/>
      <c r="AT70" s="3143"/>
      <c r="AU70" s="3144"/>
      <c r="AV70" s="3145"/>
      <c r="AW70" s="3146"/>
      <c r="AX70" s="3147"/>
      <c r="AY70" s="3148"/>
      <c r="AZ70" s="3149"/>
      <c r="BA70" s="2109"/>
      <c r="BB70" s="3150"/>
      <c r="BC70" s="117"/>
      <c r="BD70" s="3151"/>
      <c r="BE70" s="3152"/>
      <c r="BF70" s="3153"/>
      <c r="BG70" s="3154"/>
      <c r="BH70" s="119"/>
      <c r="BK70" s="3">
        <v>1</v>
      </c>
    </row>
    <row r="71" spans="2:63" ht="27" customHeight="1">
      <c r="B71" s="115" t="s">
        <v>16</v>
      </c>
      <c r="C71" s="3141"/>
      <c r="D71" s="3142"/>
      <c r="E71" s="3141"/>
      <c r="F71" s="3143"/>
      <c r="G71" s="3144"/>
      <c r="H71" s="3145"/>
      <c r="I71" s="3146"/>
      <c r="J71" s="3147"/>
      <c r="K71" s="3148"/>
      <c r="L71" s="3149"/>
      <c r="M71" s="2109"/>
      <c r="N71" s="3150"/>
      <c r="O71" s="117"/>
      <c r="P71" s="3151"/>
      <c r="Q71" s="3152"/>
      <c r="R71" s="3153"/>
      <c r="S71" s="3154"/>
      <c r="T71" s="119"/>
      <c r="U71" s="1180"/>
      <c r="V71" s="115" t="s">
        <v>16</v>
      </c>
      <c r="W71" s="3141"/>
      <c r="X71" s="3142"/>
      <c r="Y71" s="3141"/>
      <c r="Z71" s="3143"/>
      <c r="AA71" s="3144"/>
      <c r="AB71" s="3145"/>
      <c r="AC71" s="3146"/>
      <c r="AD71" s="3147"/>
      <c r="AE71" s="3148"/>
      <c r="AF71" s="3149"/>
      <c r="AG71" s="2109"/>
      <c r="AH71" s="3150"/>
      <c r="AI71" s="117"/>
      <c r="AJ71" s="3151"/>
      <c r="AK71" s="3152"/>
      <c r="AL71" s="3153"/>
      <c r="AM71" s="3154"/>
      <c r="AN71" s="119"/>
      <c r="AO71" s="1180"/>
      <c r="AP71" s="115" t="s">
        <v>16</v>
      </c>
      <c r="AQ71" s="3141"/>
      <c r="AR71" s="3142"/>
      <c r="AS71" s="3141"/>
      <c r="AT71" s="3143"/>
      <c r="AU71" s="3144"/>
      <c r="AV71" s="3145"/>
      <c r="AW71" s="3146"/>
      <c r="AX71" s="3147"/>
      <c r="AY71" s="3148"/>
      <c r="AZ71" s="3149"/>
      <c r="BA71" s="2109"/>
      <c r="BB71" s="3150"/>
      <c r="BC71" s="117"/>
      <c r="BD71" s="3151"/>
      <c r="BE71" s="3152"/>
      <c r="BF71" s="3153"/>
      <c r="BG71" s="3154"/>
      <c r="BH71" s="119"/>
      <c r="BK71" s="3">
        <v>1</v>
      </c>
    </row>
    <row r="72" spans="2:63" ht="27" customHeight="1">
      <c r="B72" s="115" t="s">
        <v>16</v>
      </c>
      <c r="C72" s="3141"/>
      <c r="D72" s="3142"/>
      <c r="E72" s="3141"/>
      <c r="F72" s="3143"/>
      <c r="G72" s="3144"/>
      <c r="H72" s="3145"/>
      <c r="I72" s="3146"/>
      <c r="J72" s="3147"/>
      <c r="K72" s="3148"/>
      <c r="L72" s="3149"/>
      <c r="M72" s="2109"/>
      <c r="N72" s="3150"/>
      <c r="O72" s="117"/>
      <c r="P72" s="3151"/>
      <c r="Q72" s="3152"/>
      <c r="R72" s="3153"/>
      <c r="S72" s="3154"/>
      <c r="T72" s="119"/>
      <c r="U72" s="1180"/>
      <c r="V72" s="115" t="s">
        <v>16</v>
      </c>
      <c r="W72" s="3141"/>
      <c r="X72" s="3142"/>
      <c r="Y72" s="3141"/>
      <c r="Z72" s="3143"/>
      <c r="AA72" s="3144"/>
      <c r="AB72" s="3145"/>
      <c r="AC72" s="3146"/>
      <c r="AD72" s="3147"/>
      <c r="AE72" s="3148"/>
      <c r="AF72" s="3149"/>
      <c r="AG72" s="2109"/>
      <c r="AH72" s="3150"/>
      <c r="AI72" s="117"/>
      <c r="AJ72" s="3151"/>
      <c r="AK72" s="3152"/>
      <c r="AL72" s="3153"/>
      <c r="AM72" s="3154"/>
      <c r="AN72" s="119"/>
      <c r="AO72" s="1180"/>
      <c r="AP72" s="115" t="s">
        <v>16</v>
      </c>
      <c r="AQ72" s="3141"/>
      <c r="AR72" s="3142"/>
      <c r="AS72" s="3141"/>
      <c r="AT72" s="3143"/>
      <c r="AU72" s="3144"/>
      <c r="AV72" s="3145"/>
      <c r="AW72" s="3146"/>
      <c r="AX72" s="3147"/>
      <c r="AY72" s="3148"/>
      <c r="AZ72" s="3149"/>
      <c r="BA72" s="2109"/>
      <c r="BB72" s="3150"/>
      <c r="BC72" s="117"/>
      <c r="BD72" s="3151"/>
      <c r="BE72" s="3152"/>
      <c r="BF72" s="3153"/>
      <c r="BG72" s="3154"/>
      <c r="BH72" s="119"/>
      <c r="BK72" s="3">
        <v>1</v>
      </c>
    </row>
    <row r="73" spans="2:63" ht="27" customHeight="1">
      <c r="B73" s="115" t="s">
        <v>16</v>
      </c>
      <c r="C73" s="3141"/>
      <c r="D73" s="3142"/>
      <c r="E73" s="3141"/>
      <c r="F73" s="3143"/>
      <c r="G73" s="3144"/>
      <c r="H73" s="3145"/>
      <c r="I73" s="3146"/>
      <c r="J73" s="3147"/>
      <c r="K73" s="3148"/>
      <c r="L73" s="3149"/>
      <c r="M73" s="2109"/>
      <c r="N73" s="3150"/>
      <c r="O73" s="117"/>
      <c r="P73" s="3151"/>
      <c r="Q73" s="3152"/>
      <c r="R73" s="3153"/>
      <c r="S73" s="3154"/>
      <c r="T73" s="119"/>
      <c r="U73" s="1180"/>
      <c r="V73" s="115" t="s">
        <v>16</v>
      </c>
      <c r="W73" s="3141"/>
      <c r="X73" s="3142"/>
      <c r="Y73" s="3141"/>
      <c r="Z73" s="3143"/>
      <c r="AA73" s="3144"/>
      <c r="AB73" s="3145"/>
      <c r="AC73" s="3146"/>
      <c r="AD73" s="3147"/>
      <c r="AE73" s="3148"/>
      <c r="AF73" s="3149"/>
      <c r="AG73" s="2109"/>
      <c r="AH73" s="3150"/>
      <c r="AI73" s="117"/>
      <c r="AJ73" s="3151"/>
      <c r="AK73" s="3152"/>
      <c r="AL73" s="3153"/>
      <c r="AM73" s="3154"/>
      <c r="AN73" s="119"/>
      <c r="AO73" s="1180"/>
      <c r="AP73" s="115" t="s">
        <v>16</v>
      </c>
      <c r="AQ73" s="3141"/>
      <c r="AR73" s="3142"/>
      <c r="AS73" s="3141"/>
      <c r="AT73" s="3143"/>
      <c r="AU73" s="3144"/>
      <c r="AV73" s="3145"/>
      <c r="AW73" s="3146"/>
      <c r="AX73" s="3147"/>
      <c r="AY73" s="3148"/>
      <c r="AZ73" s="3149"/>
      <c r="BA73" s="2109"/>
      <c r="BB73" s="3150"/>
      <c r="BC73" s="117"/>
      <c r="BD73" s="3151"/>
      <c r="BE73" s="3152"/>
      <c r="BF73" s="3153"/>
      <c r="BG73" s="3154"/>
      <c r="BH73" s="119"/>
      <c r="BK73" s="3">
        <v>1</v>
      </c>
    </row>
    <row r="74" spans="2:63" ht="27" customHeight="1">
      <c r="B74" s="115" t="s">
        <v>16</v>
      </c>
      <c r="C74" s="3141"/>
      <c r="D74" s="3142"/>
      <c r="E74" s="3141"/>
      <c r="F74" s="3143"/>
      <c r="G74" s="3144"/>
      <c r="H74" s="3145"/>
      <c r="I74" s="3146"/>
      <c r="J74" s="3147"/>
      <c r="K74" s="3148"/>
      <c r="L74" s="3149"/>
      <c r="M74" s="2109"/>
      <c r="N74" s="3150"/>
      <c r="O74" s="117"/>
      <c r="P74" s="3151"/>
      <c r="Q74" s="3152"/>
      <c r="R74" s="3153"/>
      <c r="S74" s="3154"/>
      <c r="T74" s="119"/>
      <c r="U74" s="1180"/>
      <c r="V74" s="115" t="s">
        <v>16</v>
      </c>
      <c r="W74" s="3141"/>
      <c r="X74" s="3142"/>
      <c r="Y74" s="3141"/>
      <c r="Z74" s="3143"/>
      <c r="AA74" s="3144"/>
      <c r="AB74" s="3145"/>
      <c r="AC74" s="3146"/>
      <c r="AD74" s="3147"/>
      <c r="AE74" s="3148"/>
      <c r="AF74" s="3149"/>
      <c r="AG74" s="2109"/>
      <c r="AH74" s="3150"/>
      <c r="AI74" s="117"/>
      <c r="AJ74" s="3151"/>
      <c r="AK74" s="3152"/>
      <c r="AL74" s="3153"/>
      <c r="AM74" s="3154"/>
      <c r="AN74" s="119"/>
      <c r="AO74" s="1180"/>
      <c r="AP74" s="115" t="s">
        <v>16</v>
      </c>
      <c r="AQ74" s="3141"/>
      <c r="AR74" s="3142"/>
      <c r="AS74" s="3141"/>
      <c r="AT74" s="3143"/>
      <c r="AU74" s="3144"/>
      <c r="AV74" s="3145"/>
      <c r="AW74" s="3146"/>
      <c r="AX74" s="3147"/>
      <c r="AY74" s="3148"/>
      <c r="AZ74" s="3149"/>
      <c r="BA74" s="2109"/>
      <c r="BB74" s="3150"/>
      <c r="BC74" s="117"/>
      <c r="BD74" s="3151"/>
      <c r="BE74" s="3152"/>
      <c r="BF74" s="3153"/>
      <c r="BG74" s="3154"/>
      <c r="BH74" s="119"/>
      <c r="BK74" s="3">
        <v>1</v>
      </c>
    </row>
    <row r="75" spans="2:63" ht="27" customHeight="1">
      <c r="B75" s="115" t="s">
        <v>16</v>
      </c>
      <c r="C75" s="3141"/>
      <c r="D75" s="3142"/>
      <c r="E75" s="3141"/>
      <c r="F75" s="3143"/>
      <c r="G75" s="3144"/>
      <c r="H75" s="3145"/>
      <c r="I75" s="3146"/>
      <c r="J75" s="3147"/>
      <c r="K75" s="3148"/>
      <c r="L75" s="3149"/>
      <c r="M75" s="2109"/>
      <c r="N75" s="3150"/>
      <c r="O75" s="117"/>
      <c r="P75" s="3151"/>
      <c r="Q75" s="3152"/>
      <c r="R75" s="3153"/>
      <c r="S75" s="3154"/>
      <c r="T75" s="119"/>
      <c r="U75" s="1180"/>
      <c r="V75" s="115" t="s">
        <v>16</v>
      </c>
      <c r="W75" s="3141"/>
      <c r="X75" s="3142"/>
      <c r="Y75" s="3141"/>
      <c r="Z75" s="3143"/>
      <c r="AA75" s="3144"/>
      <c r="AB75" s="3145"/>
      <c r="AC75" s="3146"/>
      <c r="AD75" s="3147"/>
      <c r="AE75" s="3148"/>
      <c r="AF75" s="3149"/>
      <c r="AG75" s="2109"/>
      <c r="AH75" s="3150"/>
      <c r="AI75" s="117"/>
      <c r="AJ75" s="3151"/>
      <c r="AK75" s="3152"/>
      <c r="AL75" s="3153"/>
      <c r="AM75" s="3154"/>
      <c r="AN75" s="119"/>
      <c r="AO75" s="1180"/>
      <c r="AP75" s="115" t="s">
        <v>16</v>
      </c>
      <c r="AQ75" s="3141"/>
      <c r="AR75" s="3142"/>
      <c r="AS75" s="3141"/>
      <c r="AT75" s="3143"/>
      <c r="AU75" s="3144"/>
      <c r="AV75" s="3145"/>
      <c r="AW75" s="3146"/>
      <c r="AX75" s="3147"/>
      <c r="AY75" s="3148"/>
      <c r="AZ75" s="3149"/>
      <c r="BA75" s="2109"/>
      <c r="BB75" s="3150"/>
      <c r="BC75" s="117"/>
      <c r="BD75" s="3151"/>
      <c r="BE75" s="3152"/>
      <c r="BF75" s="3153"/>
      <c r="BG75" s="3154"/>
      <c r="BH75" s="119"/>
      <c r="BK75" s="3">
        <v>1</v>
      </c>
    </row>
    <row r="76" spans="2:63" ht="27" customHeight="1">
      <c r="B76" s="115" t="s">
        <v>16</v>
      </c>
      <c r="C76" s="3141"/>
      <c r="D76" s="3142"/>
      <c r="E76" s="3141"/>
      <c r="F76" s="3143"/>
      <c r="G76" s="3144"/>
      <c r="H76" s="3145"/>
      <c r="I76" s="3146"/>
      <c r="J76" s="3147"/>
      <c r="K76" s="3148"/>
      <c r="L76" s="3149"/>
      <c r="M76" s="2109"/>
      <c r="N76" s="3150"/>
      <c r="O76" s="117"/>
      <c r="P76" s="3151"/>
      <c r="Q76" s="3152"/>
      <c r="R76" s="3153"/>
      <c r="S76" s="3154"/>
      <c r="T76" s="119"/>
      <c r="U76" s="1180"/>
      <c r="V76" s="115" t="s">
        <v>16</v>
      </c>
      <c r="W76" s="3141"/>
      <c r="X76" s="3142"/>
      <c r="Y76" s="3141"/>
      <c r="Z76" s="3143"/>
      <c r="AA76" s="3144"/>
      <c r="AB76" s="3145"/>
      <c r="AC76" s="3146"/>
      <c r="AD76" s="3147"/>
      <c r="AE76" s="3148"/>
      <c r="AF76" s="3149"/>
      <c r="AG76" s="2109"/>
      <c r="AH76" s="3150"/>
      <c r="AI76" s="117"/>
      <c r="AJ76" s="3151"/>
      <c r="AK76" s="3152"/>
      <c r="AL76" s="3153"/>
      <c r="AM76" s="3154"/>
      <c r="AN76" s="119"/>
      <c r="AO76" s="1180"/>
      <c r="AP76" s="115" t="s">
        <v>16</v>
      </c>
      <c r="AQ76" s="3141"/>
      <c r="AR76" s="3142"/>
      <c r="AS76" s="3141"/>
      <c r="AT76" s="3143"/>
      <c r="AU76" s="3144"/>
      <c r="AV76" s="3145"/>
      <c r="AW76" s="3146"/>
      <c r="AX76" s="3147"/>
      <c r="AY76" s="3148"/>
      <c r="AZ76" s="3149"/>
      <c r="BA76" s="2109"/>
      <c r="BB76" s="3150"/>
      <c r="BC76" s="117"/>
      <c r="BD76" s="3151"/>
      <c r="BE76" s="3152"/>
      <c r="BF76" s="3153"/>
      <c r="BG76" s="3154"/>
      <c r="BH76" s="119"/>
      <c r="BK76" s="3">
        <v>1</v>
      </c>
    </row>
    <row r="77" spans="2:63" ht="27" customHeight="1">
      <c r="B77" s="115" t="s">
        <v>16</v>
      </c>
      <c r="C77" s="3141"/>
      <c r="D77" s="3142"/>
      <c r="E77" s="3141"/>
      <c r="F77" s="3143"/>
      <c r="G77" s="3144"/>
      <c r="H77" s="3145"/>
      <c r="I77" s="3146"/>
      <c r="J77" s="3147"/>
      <c r="K77" s="3148"/>
      <c r="L77" s="3149"/>
      <c r="M77" s="2109"/>
      <c r="N77" s="3150"/>
      <c r="O77" s="117"/>
      <c r="P77" s="3151"/>
      <c r="Q77" s="3152"/>
      <c r="R77" s="3153"/>
      <c r="S77" s="3154"/>
      <c r="T77" s="119"/>
      <c r="U77" s="1180"/>
      <c r="V77" s="115" t="s">
        <v>16</v>
      </c>
      <c r="W77" s="3141"/>
      <c r="X77" s="3142"/>
      <c r="Y77" s="3141"/>
      <c r="Z77" s="3143"/>
      <c r="AA77" s="3144"/>
      <c r="AB77" s="3145"/>
      <c r="AC77" s="3146"/>
      <c r="AD77" s="3147"/>
      <c r="AE77" s="3148"/>
      <c r="AF77" s="3149"/>
      <c r="AG77" s="2109"/>
      <c r="AH77" s="3150"/>
      <c r="AI77" s="117"/>
      <c r="AJ77" s="3151"/>
      <c r="AK77" s="3152"/>
      <c r="AL77" s="3153"/>
      <c r="AM77" s="3154"/>
      <c r="AN77" s="119"/>
      <c r="AO77" s="1180"/>
      <c r="AP77" s="115" t="s">
        <v>16</v>
      </c>
      <c r="AQ77" s="3141"/>
      <c r="AR77" s="3142"/>
      <c r="AS77" s="3141"/>
      <c r="AT77" s="3143"/>
      <c r="AU77" s="3144"/>
      <c r="AV77" s="3145"/>
      <c r="AW77" s="3146"/>
      <c r="AX77" s="3147"/>
      <c r="AY77" s="3148"/>
      <c r="AZ77" s="3149"/>
      <c r="BA77" s="2109"/>
      <c r="BB77" s="3150"/>
      <c r="BC77" s="117"/>
      <c r="BD77" s="3151"/>
      <c r="BE77" s="3152"/>
      <c r="BF77" s="3153"/>
      <c r="BG77" s="3154"/>
      <c r="BH77" s="119"/>
      <c r="BK77" s="3">
        <v>1</v>
      </c>
    </row>
    <row r="78" spans="2:63" ht="27" customHeight="1">
      <c r="B78" s="115" t="s">
        <v>16</v>
      </c>
      <c r="C78" s="3141"/>
      <c r="D78" s="3142"/>
      <c r="E78" s="3141"/>
      <c r="F78" s="3143"/>
      <c r="G78" s="3144"/>
      <c r="H78" s="3145"/>
      <c r="I78" s="3146"/>
      <c r="J78" s="3147"/>
      <c r="K78" s="3148"/>
      <c r="L78" s="3149"/>
      <c r="M78" s="2109"/>
      <c r="N78" s="3150"/>
      <c r="O78" s="117"/>
      <c r="P78" s="3151"/>
      <c r="Q78" s="3152"/>
      <c r="R78" s="3153"/>
      <c r="S78" s="3154"/>
      <c r="T78" s="119"/>
      <c r="U78" s="1180"/>
      <c r="V78" s="115" t="s">
        <v>16</v>
      </c>
      <c r="W78" s="3141"/>
      <c r="X78" s="3142"/>
      <c r="Y78" s="3141"/>
      <c r="Z78" s="3143"/>
      <c r="AA78" s="3144"/>
      <c r="AB78" s="3145"/>
      <c r="AC78" s="3146"/>
      <c r="AD78" s="3147"/>
      <c r="AE78" s="3148"/>
      <c r="AF78" s="3149"/>
      <c r="AG78" s="2109"/>
      <c r="AH78" s="3150"/>
      <c r="AI78" s="117"/>
      <c r="AJ78" s="3151"/>
      <c r="AK78" s="3152"/>
      <c r="AL78" s="3153"/>
      <c r="AM78" s="3154"/>
      <c r="AN78" s="119"/>
      <c r="AO78" s="1180"/>
      <c r="AP78" s="115" t="s">
        <v>16</v>
      </c>
      <c r="AQ78" s="3141"/>
      <c r="AR78" s="3142"/>
      <c r="AS78" s="3141"/>
      <c r="AT78" s="3143"/>
      <c r="AU78" s="3144"/>
      <c r="AV78" s="3145"/>
      <c r="AW78" s="3146"/>
      <c r="AX78" s="3147"/>
      <c r="AY78" s="3148"/>
      <c r="AZ78" s="3149"/>
      <c r="BA78" s="2109"/>
      <c r="BB78" s="3150"/>
      <c r="BC78" s="117"/>
      <c r="BD78" s="3151"/>
      <c r="BE78" s="3152"/>
      <c r="BF78" s="3153"/>
      <c r="BG78" s="3154"/>
      <c r="BH78" s="119"/>
      <c r="BK78" s="3">
        <v>1</v>
      </c>
    </row>
    <row r="79" spans="2:63" ht="27" customHeight="1">
      <c r="B79" s="115" t="s">
        <v>16</v>
      </c>
      <c r="C79" s="3141"/>
      <c r="D79" s="3142"/>
      <c r="E79" s="3141"/>
      <c r="F79" s="3143"/>
      <c r="G79" s="3144"/>
      <c r="H79" s="3145"/>
      <c r="I79" s="3146"/>
      <c r="J79" s="3147"/>
      <c r="K79" s="3148"/>
      <c r="L79" s="3149"/>
      <c r="M79" s="2109"/>
      <c r="N79" s="3150"/>
      <c r="O79" s="117"/>
      <c r="P79" s="3151"/>
      <c r="Q79" s="3152"/>
      <c r="R79" s="3153"/>
      <c r="S79" s="3154"/>
      <c r="T79" s="119"/>
      <c r="U79" s="1180"/>
      <c r="V79" s="115" t="s">
        <v>16</v>
      </c>
      <c r="W79" s="3141"/>
      <c r="X79" s="3142"/>
      <c r="Y79" s="3141"/>
      <c r="Z79" s="3143"/>
      <c r="AA79" s="3144"/>
      <c r="AB79" s="3145"/>
      <c r="AC79" s="3146"/>
      <c r="AD79" s="3147"/>
      <c r="AE79" s="3148"/>
      <c r="AF79" s="3149"/>
      <c r="AG79" s="2109"/>
      <c r="AH79" s="3150"/>
      <c r="AI79" s="117"/>
      <c r="AJ79" s="3151"/>
      <c r="AK79" s="3152"/>
      <c r="AL79" s="3153"/>
      <c r="AM79" s="3154"/>
      <c r="AN79" s="119"/>
      <c r="AO79" s="1180"/>
      <c r="AP79" s="115" t="s">
        <v>16</v>
      </c>
      <c r="AQ79" s="3141"/>
      <c r="AR79" s="3142"/>
      <c r="AS79" s="3141"/>
      <c r="AT79" s="3143"/>
      <c r="AU79" s="3144"/>
      <c r="AV79" s="3145"/>
      <c r="AW79" s="3146"/>
      <c r="AX79" s="3147"/>
      <c r="AY79" s="3148"/>
      <c r="AZ79" s="3149"/>
      <c r="BA79" s="2109"/>
      <c r="BB79" s="3150"/>
      <c r="BC79" s="117"/>
      <c r="BD79" s="3151"/>
      <c r="BE79" s="3152"/>
      <c r="BF79" s="3153"/>
      <c r="BG79" s="3154"/>
      <c r="BH79" s="119"/>
      <c r="BK79" s="3">
        <v>1</v>
      </c>
    </row>
    <row r="80" spans="2:63" ht="27" customHeight="1">
      <c r="B80" s="115" t="s">
        <v>16</v>
      </c>
      <c r="C80" s="3141"/>
      <c r="D80" s="3142"/>
      <c r="E80" s="3141"/>
      <c r="F80" s="3143"/>
      <c r="G80" s="3144"/>
      <c r="H80" s="3145"/>
      <c r="I80" s="3146"/>
      <c r="J80" s="3147"/>
      <c r="K80" s="3148"/>
      <c r="L80" s="3149"/>
      <c r="M80" s="2109"/>
      <c r="N80" s="3150"/>
      <c r="O80" s="117"/>
      <c r="P80" s="3151"/>
      <c r="Q80" s="3152"/>
      <c r="R80" s="3153"/>
      <c r="S80" s="3154"/>
      <c r="T80" s="119"/>
      <c r="U80" s="1180"/>
      <c r="V80" s="115" t="s">
        <v>16</v>
      </c>
      <c r="W80" s="3141"/>
      <c r="X80" s="3142"/>
      <c r="Y80" s="3141"/>
      <c r="Z80" s="3143"/>
      <c r="AA80" s="3144"/>
      <c r="AB80" s="3145"/>
      <c r="AC80" s="3146"/>
      <c r="AD80" s="3147"/>
      <c r="AE80" s="3148"/>
      <c r="AF80" s="3149"/>
      <c r="AG80" s="2109"/>
      <c r="AH80" s="3150"/>
      <c r="AI80" s="117"/>
      <c r="AJ80" s="3151"/>
      <c r="AK80" s="3152"/>
      <c r="AL80" s="3153"/>
      <c r="AM80" s="3154"/>
      <c r="AN80" s="119"/>
      <c r="AO80" s="1180"/>
      <c r="AP80" s="115" t="s">
        <v>16</v>
      </c>
      <c r="AQ80" s="3141"/>
      <c r="AR80" s="3142"/>
      <c r="AS80" s="3141"/>
      <c r="AT80" s="3143"/>
      <c r="AU80" s="3144"/>
      <c r="AV80" s="3145"/>
      <c r="AW80" s="3146"/>
      <c r="AX80" s="3147"/>
      <c r="AY80" s="3148"/>
      <c r="AZ80" s="3149"/>
      <c r="BA80" s="2109"/>
      <c r="BB80" s="3150"/>
      <c r="BC80" s="117"/>
      <c r="BD80" s="3151"/>
      <c r="BE80" s="3152"/>
      <c r="BF80" s="3153"/>
      <c r="BG80" s="3154"/>
      <c r="BH80" s="119"/>
      <c r="BK80" s="3">
        <v>1</v>
      </c>
    </row>
    <row r="81" spans="2:63" ht="27" customHeight="1">
      <c r="B81" s="115" t="s">
        <v>16</v>
      </c>
      <c r="C81" s="3141"/>
      <c r="D81" s="3142"/>
      <c r="E81" s="3141"/>
      <c r="F81" s="3143"/>
      <c r="G81" s="3144"/>
      <c r="H81" s="3145"/>
      <c r="I81" s="3146"/>
      <c r="J81" s="3147"/>
      <c r="K81" s="3148"/>
      <c r="L81" s="3149"/>
      <c r="M81" s="2109"/>
      <c r="N81" s="3150"/>
      <c r="O81" s="117"/>
      <c r="P81" s="3151"/>
      <c r="Q81" s="3152"/>
      <c r="R81" s="3153"/>
      <c r="S81" s="3154"/>
      <c r="T81" s="119"/>
      <c r="U81" s="1180"/>
      <c r="V81" s="115" t="s">
        <v>16</v>
      </c>
      <c r="W81" s="3141"/>
      <c r="X81" s="3142"/>
      <c r="Y81" s="3141"/>
      <c r="Z81" s="3143"/>
      <c r="AA81" s="3144"/>
      <c r="AB81" s="3145"/>
      <c r="AC81" s="3146"/>
      <c r="AD81" s="3147"/>
      <c r="AE81" s="3148"/>
      <c r="AF81" s="3149"/>
      <c r="AG81" s="2109"/>
      <c r="AH81" s="3150"/>
      <c r="AI81" s="117"/>
      <c r="AJ81" s="3151"/>
      <c r="AK81" s="3152"/>
      <c r="AL81" s="3153"/>
      <c r="AM81" s="3154"/>
      <c r="AN81" s="119"/>
      <c r="AO81" s="1180"/>
      <c r="AP81" s="115" t="s">
        <v>16</v>
      </c>
      <c r="AQ81" s="3141"/>
      <c r="AR81" s="3142"/>
      <c r="AS81" s="3141"/>
      <c r="AT81" s="3143"/>
      <c r="AU81" s="3144"/>
      <c r="AV81" s="3145"/>
      <c r="AW81" s="3146"/>
      <c r="AX81" s="3147"/>
      <c r="AY81" s="3148"/>
      <c r="AZ81" s="3149"/>
      <c r="BA81" s="2109"/>
      <c r="BB81" s="3150"/>
      <c r="BC81" s="117"/>
      <c r="BD81" s="3151"/>
      <c r="BE81" s="3152"/>
      <c r="BF81" s="3153"/>
      <c r="BG81" s="3154"/>
      <c r="BH81" s="119"/>
      <c r="BK81" s="3">
        <v>1</v>
      </c>
    </row>
    <row r="82" spans="2:63" ht="27" customHeight="1">
      <c r="B82" s="115" t="s">
        <v>16</v>
      </c>
      <c r="C82" s="3141"/>
      <c r="D82" s="3142"/>
      <c r="E82" s="3141"/>
      <c r="F82" s="3143"/>
      <c r="G82" s="3144"/>
      <c r="H82" s="3145"/>
      <c r="I82" s="3146"/>
      <c r="J82" s="3147"/>
      <c r="K82" s="3148"/>
      <c r="L82" s="3149"/>
      <c r="M82" s="2109"/>
      <c r="N82" s="3150"/>
      <c r="O82" s="117"/>
      <c r="P82" s="3151"/>
      <c r="Q82" s="3152"/>
      <c r="R82" s="3153"/>
      <c r="S82" s="3154"/>
      <c r="T82" s="119"/>
      <c r="U82" s="1180"/>
      <c r="V82" s="115" t="s">
        <v>16</v>
      </c>
      <c r="W82" s="3141"/>
      <c r="X82" s="3142"/>
      <c r="Y82" s="3141"/>
      <c r="Z82" s="3143"/>
      <c r="AA82" s="3144"/>
      <c r="AB82" s="3145"/>
      <c r="AC82" s="3146"/>
      <c r="AD82" s="3147"/>
      <c r="AE82" s="3148"/>
      <c r="AF82" s="3149"/>
      <c r="AG82" s="2109"/>
      <c r="AH82" s="3150"/>
      <c r="AI82" s="117"/>
      <c r="AJ82" s="3151"/>
      <c r="AK82" s="3152"/>
      <c r="AL82" s="3153"/>
      <c r="AM82" s="3154"/>
      <c r="AN82" s="119"/>
      <c r="AO82" s="1180"/>
      <c r="AP82" s="115" t="s">
        <v>16</v>
      </c>
      <c r="AQ82" s="3141"/>
      <c r="AR82" s="3142"/>
      <c r="AS82" s="3141"/>
      <c r="AT82" s="3143"/>
      <c r="AU82" s="3144"/>
      <c r="AV82" s="3145"/>
      <c r="AW82" s="3146"/>
      <c r="AX82" s="3147"/>
      <c r="AY82" s="3148"/>
      <c r="AZ82" s="3149"/>
      <c r="BA82" s="2109"/>
      <c r="BB82" s="3150"/>
      <c r="BC82" s="117"/>
      <c r="BD82" s="3151"/>
      <c r="BE82" s="3152"/>
      <c r="BF82" s="3153"/>
      <c r="BG82" s="3154"/>
      <c r="BH82" s="119"/>
      <c r="BK82" s="3">
        <v>1</v>
      </c>
    </row>
    <row r="83" spans="2:63" ht="27" customHeight="1">
      <c r="B83" s="115" t="s">
        <v>16</v>
      </c>
      <c r="C83" s="3141"/>
      <c r="D83" s="3142"/>
      <c r="E83" s="3141"/>
      <c r="F83" s="3143"/>
      <c r="G83" s="3144"/>
      <c r="H83" s="3145"/>
      <c r="I83" s="3146"/>
      <c r="J83" s="3147"/>
      <c r="K83" s="3148"/>
      <c r="L83" s="3149"/>
      <c r="M83" s="2109"/>
      <c r="N83" s="3150"/>
      <c r="O83" s="117"/>
      <c r="P83" s="3151"/>
      <c r="Q83" s="3152"/>
      <c r="R83" s="3153"/>
      <c r="S83" s="3154"/>
      <c r="T83" s="119"/>
      <c r="U83" s="1180"/>
      <c r="V83" s="115" t="s">
        <v>16</v>
      </c>
      <c r="W83" s="3141"/>
      <c r="X83" s="3142"/>
      <c r="Y83" s="3141"/>
      <c r="Z83" s="3143"/>
      <c r="AA83" s="3144"/>
      <c r="AB83" s="3145"/>
      <c r="AC83" s="3146"/>
      <c r="AD83" s="3147"/>
      <c r="AE83" s="3148"/>
      <c r="AF83" s="3149"/>
      <c r="AG83" s="2109"/>
      <c r="AH83" s="3150"/>
      <c r="AI83" s="117"/>
      <c r="AJ83" s="3151"/>
      <c r="AK83" s="3152"/>
      <c r="AL83" s="3153"/>
      <c r="AM83" s="3154"/>
      <c r="AN83" s="119"/>
      <c r="AO83" s="1180"/>
      <c r="AP83" s="115" t="s">
        <v>16</v>
      </c>
      <c r="AQ83" s="3141"/>
      <c r="AR83" s="3142"/>
      <c r="AS83" s="3141"/>
      <c r="AT83" s="3143"/>
      <c r="AU83" s="3144"/>
      <c r="AV83" s="3145"/>
      <c r="AW83" s="3146"/>
      <c r="AX83" s="3147"/>
      <c r="AY83" s="3148"/>
      <c r="AZ83" s="3149"/>
      <c r="BA83" s="2109"/>
      <c r="BB83" s="3150"/>
      <c r="BC83" s="117"/>
      <c r="BD83" s="3151"/>
      <c r="BE83" s="3152"/>
      <c r="BF83" s="3153"/>
      <c r="BG83" s="3154"/>
      <c r="BH83" s="119"/>
      <c r="BK83" s="3">
        <v>1</v>
      </c>
    </row>
    <row r="84" spans="2:63" ht="27" customHeight="1">
      <c r="B84" s="115" t="s">
        <v>16</v>
      </c>
      <c r="C84" s="3141"/>
      <c r="D84" s="3142"/>
      <c r="E84" s="3141"/>
      <c r="F84" s="3143"/>
      <c r="G84" s="3144"/>
      <c r="H84" s="3145"/>
      <c r="I84" s="3146"/>
      <c r="J84" s="3147"/>
      <c r="K84" s="3148"/>
      <c r="L84" s="3149"/>
      <c r="M84" s="2109"/>
      <c r="N84" s="3150"/>
      <c r="O84" s="117"/>
      <c r="P84" s="3151"/>
      <c r="Q84" s="3152"/>
      <c r="R84" s="3153"/>
      <c r="S84" s="3154"/>
      <c r="T84" s="119"/>
      <c r="U84" s="1180"/>
      <c r="V84" s="115" t="s">
        <v>16</v>
      </c>
      <c r="W84" s="3141"/>
      <c r="X84" s="3142"/>
      <c r="Y84" s="3141"/>
      <c r="Z84" s="3143"/>
      <c r="AA84" s="3144"/>
      <c r="AB84" s="3145"/>
      <c r="AC84" s="3146"/>
      <c r="AD84" s="3147"/>
      <c r="AE84" s="3148"/>
      <c r="AF84" s="3149"/>
      <c r="AG84" s="2109"/>
      <c r="AH84" s="3150"/>
      <c r="AI84" s="117"/>
      <c r="AJ84" s="3151"/>
      <c r="AK84" s="3152"/>
      <c r="AL84" s="3153"/>
      <c r="AM84" s="3154"/>
      <c r="AN84" s="119"/>
      <c r="AO84" s="1180"/>
      <c r="AP84" s="115" t="s">
        <v>16</v>
      </c>
      <c r="AQ84" s="3141"/>
      <c r="AR84" s="3142"/>
      <c r="AS84" s="3141"/>
      <c r="AT84" s="3143"/>
      <c r="AU84" s="3144"/>
      <c r="AV84" s="3145"/>
      <c r="AW84" s="3146"/>
      <c r="AX84" s="3147"/>
      <c r="AY84" s="3148"/>
      <c r="AZ84" s="3149"/>
      <c r="BA84" s="2109"/>
      <c r="BB84" s="3150"/>
      <c r="BC84" s="117"/>
      <c r="BD84" s="3151"/>
      <c r="BE84" s="3152"/>
      <c r="BF84" s="3153"/>
      <c r="BG84" s="3154"/>
      <c r="BH84" s="119"/>
      <c r="BK84" s="3">
        <v>1</v>
      </c>
    </row>
    <row r="85" spans="2:63" ht="27" customHeight="1">
      <c r="B85" s="115" t="s">
        <v>16</v>
      </c>
      <c r="C85" s="3141"/>
      <c r="D85" s="3142"/>
      <c r="E85" s="3141"/>
      <c r="F85" s="3143"/>
      <c r="G85" s="3144"/>
      <c r="H85" s="3145"/>
      <c r="I85" s="3146"/>
      <c r="J85" s="3147"/>
      <c r="K85" s="3148"/>
      <c r="L85" s="3149"/>
      <c r="M85" s="2109"/>
      <c r="N85" s="3150"/>
      <c r="O85" s="117"/>
      <c r="P85" s="3151"/>
      <c r="Q85" s="3152"/>
      <c r="R85" s="3153"/>
      <c r="S85" s="3154"/>
      <c r="T85" s="119"/>
      <c r="U85" s="1180"/>
      <c r="V85" s="115" t="s">
        <v>16</v>
      </c>
      <c r="W85" s="3141"/>
      <c r="X85" s="3142"/>
      <c r="Y85" s="3141"/>
      <c r="Z85" s="3143"/>
      <c r="AA85" s="3144"/>
      <c r="AB85" s="3145"/>
      <c r="AC85" s="3146"/>
      <c r="AD85" s="3147"/>
      <c r="AE85" s="3148"/>
      <c r="AF85" s="3149"/>
      <c r="AG85" s="2109"/>
      <c r="AH85" s="3150"/>
      <c r="AI85" s="117"/>
      <c r="AJ85" s="3151"/>
      <c r="AK85" s="3152"/>
      <c r="AL85" s="3153"/>
      <c r="AM85" s="3154"/>
      <c r="AN85" s="119"/>
      <c r="AO85" s="1180"/>
      <c r="AP85" s="115" t="s">
        <v>16</v>
      </c>
      <c r="AQ85" s="3141"/>
      <c r="AR85" s="3142"/>
      <c r="AS85" s="3141"/>
      <c r="AT85" s="3143"/>
      <c r="AU85" s="3144"/>
      <c r="AV85" s="3145"/>
      <c r="AW85" s="3146"/>
      <c r="AX85" s="3147"/>
      <c r="AY85" s="3148"/>
      <c r="AZ85" s="3149"/>
      <c r="BA85" s="2109"/>
      <c r="BB85" s="3150"/>
      <c r="BC85" s="117"/>
      <c r="BD85" s="3151"/>
      <c r="BE85" s="3152"/>
      <c r="BF85" s="3153"/>
      <c r="BG85" s="3154"/>
      <c r="BH85" s="119"/>
      <c r="BK85" s="3">
        <v>1</v>
      </c>
    </row>
    <row r="86" spans="2:63" ht="27" customHeight="1">
      <c r="B86" s="115" t="s">
        <v>16</v>
      </c>
      <c r="C86" s="3141"/>
      <c r="D86" s="3142"/>
      <c r="E86" s="3141"/>
      <c r="F86" s="3143"/>
      <c r="G86" s="3144"/>
      <c r="H86" s="3145"/>
      <c r="I86" s="3146"/>
      <c r="J86" s="3147"/>
      <c r="K86" s="3148"/>
      <c r="L86" s="3149"/>
      <c r="M86" s="2109"/>
      <c r="N86" s="3150"/>
      <c r="O86" s="117"/>
      <c r="P86" s="3151"/>
      <c r="Q86" s="3152"/>
      <c r="R86" s="3153"/>
      <c r="S86" s="3154"/>
      <c r="T86" s="119"/>
      <c r="U86" s="1180"/>
      <c r="V86" s="115" t="s">
        <v>16</v>
      </c>
      <c r="W86" s="3141"/>
      <c r="X86" s="3142"/>
      <c r="Y86" s="3141"/>
      <c r="Z86" s="3143"/>
      <c r="AA86" s="3144"/>
      <c r="AB86" s="3145"/>
      <c r="AC86" s="3146"/>
      <c r="AD86" s="3147"/>
      <c r="AE86" s="3148"/>
      <c r="AF86" s="3149"/>
      <c r="AG86" s="2109"/>
      <c r="AH86" s="3150"/>
      <c r="AI86" s="117"/>
      <c r="AJ86" s="3151"/>
      <c r="AK86" s="3152"/>
      <c r="AL86" s="3153"/>
      <c r="AM86" s="3154"/>
      <c r="AN86" s="119"/>
      <c r="AO86" s="1180"/>
      <c r="AP86" s="115" t="s">
        <v>16</v>
      </c>
      <c r="AQ86" s="3141"/>
      <c r="AR86" s="3142"/>
      <c r="AS86" s="3141"/>
      <c r="AT86" s="3143"/>
      <c r="AU86" s="3144"/>
      <c r="AV86" s="3145"/>
      <c r="AW86" s="3146"/>
      <c r="AX86" s="3147"/>
      <c r="AY86" s="3148"/>
      <c r="AZ86" s="3149"/>
      <c r="BA86" s="2109"/>
      <c r="BB86" s="3150"/>
      <c r="BC86" s="117"/>
      <c r="BD86" s="3151"/>
      <c r="BE86" s="3152"/>
      <c r="BF86" s="3153"/>
      <c r="BG86" s="3154"/>
      <c r="BH86" s="119"/>
      <c r="BK86" s="3">
        <v>1</v>
      </c>
    </row>
    <row r="87" spans="2:63" ht="27" customHeight="1">
      <c r="B87" s="115" t="s">
        <v>16</v>
      </c>
      <c r="C87" s="3141"/>
      <c r="D87" s="3142"/>
      <c r="E87" s="3141"/>
      <c r="F87" s="3143"/>
      <c r="G87" s="3144"/>
      <c r="H87" s="3145"/>
      <c r="I87" s="3146"/>
      <c r="J87" s="3147"/>
      <c r="K87" s="3148"/>
      <c r="L87" s="3149"/>
      <c r="M87" s="2109"/>
      <c r="N87" s="3150"/>
      <c r="O87" s="117"/>
      <c r="P87" s="3151"/>
      <c r="Q87" s="3152"/>
      <c r="R87" s="3153"/>
      <c r="S87" s="3154"/>
      <c r="T87" s="119"/>
      <c r="U87" s="1180"/>
      <c r="V87" s="115" t="s">
        <v>16</v>
      </c>
      <c r="W87" s="3141"/>
      <c r="X87" s="3142"/>
      <c r="Y87" s="3141"/>
      <c r="Z87" s="3143"/>
      <c r="AA87" s="3144"/>
      <c r="AB87" s="3145"/>
      <c r="AC87" s="3146"/>
      <c r="AD87" s="3147"/>
      <c r="AE87" s="3148"/>
      <c r="AF87" s="3149"/>
      <c r="AG87" s="2109"/>
      <c r="AH87" s="3150"/>
      <c r="AI87" s="117"/>
      <c r="AJ87" s="3151"/>
      <c r="AK87" s="3152"/>
      <c r="AL87" s="3153"/>
      <c r="AM87" s="3154"/>
      <c r="AN87" s="119"/>
      <c r="AO87" s="1180"/>
      <c r="AP87" s="115" t="s">
        <v>16</v>
      </c>
      <c r="AQ87" s="3141"/>
      <c r="AR87" s="3142"/>
      <c r="AS87" s="3141"/>
      <c r="AT87" s="3143"/>
      <c r="AU87" s="3144"/>
      <c r="AV87" s="3145"/>
      <c r="AW87" s="3146"/>
      <c r="AX87" s="3147"/>
      <c r="AY87" s="3148"/>
      <c r="AZ87" s="3149"/>
      <c r="BA87" s="2109"/>
      <c r="BB87" s="3150"/>
      <c r="BC87" s="117"/>
      <c r="BD87" s="3151"/>
      <c r="BE87" s="3152"/>
      <c r="BF87" s="3153"/>
      <c r="BG87" s="3154"/>
      <c r="BH87" s="119"/>
      <c r="BK87" s="3">
        <v>1</v>
      </c>
    </row>
    <row r="88" spans="2:63" ht="27" customHeight="1">
      <c r="B88" s="115" t="s">
        <v>16</v>
      </c>
      <c r="C88" s="3141"/>
      <c r="D88" s="3142"/>
      <c r="E88" s="3141"/>
      <c r="F88" s="3143"/>
      <c r="G88" s="3144"/>
      <c r="H88" s="3145"/>
      <c r="I88" s="3146"/>
      <c r="J88" s="3147"/>
      <c r="K88" s="3148"/>
      <c r="L88" s="3149"/>
      <c r="M88" s="2109"/>
      <c r="N88" s="3150"/>
      <c r="O88" s="117"/>
      <c r="P88" s="3151"/>
      <c r="Q88" s="3152"/>
      <c r="R88" s="3153"/>
      <c r="S88" s="3154"/>
      <c r="T88" s="119"/>
      <c r="U88" s="1180"/>
      <c r="V88" s="115" t="s">
        <v>16</v>
      </c>
      <c r="W88" s="3141"/>
      <c r="X88" s="3142"/>
      <c r="Y88" s="3141"/>
      <c r="Z88" s="3143"/>
      <c r="AA88" s="3144"/>
      <c r="AB88" s="3145"/>
      <c r="AC88" s="3146"/>
      <c r="AD88" s="3147"/>
      <c r="AE88" s="3148"/>
      <c r="AF88" s="3149"/>
      <c r="AG88" s="2109"/>
      <c r="AH88" s="3150"/>
      <c r="AI88" s="117"/>
      <c r="AJ88" s="3151"/>
      <c r="AK88" s="3152"/>
      <c r="AL88" s="3153"/>
      <c r="AM88" s="3154"/>
      <c r="AN88" s="119"/>
      <c r="AO88" s="1180"/>
      <c r="AP88" s="115" t="s">
        <v>16</v>
      </c>
      <c r="AQ88" s="3141"/>
      <c r="AR88" s="3142"/>
      <c r="AS88" s="3141"/>
      <c r="AT88" s="3143"/>
      <c r="AU88" s="3144"/>
      <c r="AV88" s="3145"/>
      <c r="AW88" s="3146"/>
      <c r="AX88" s="3147"/>
      <c r="AY88" s="3148"/>
      <c r="AZ88" s="3149"/>
      <c r="BA88" s="2109"/>
      <c r="BB88" s="3150"/>
      <c r="BC88" s="117"/>
      <c r="BD88" s="3151"/>
      <c r="BE88" s="3152"/>
      <c r="BF88" s="3153"/>
      <c r="BG88" s="3154"/>
      <c r="BH88" s="119"/>
      <c r="BK88" s="3">
        <v>1</v>
      </c>
    </row>
    <row r="89" spans="2:63" ht="27" customHeight="1">
      <c r="B89" s="115" t="s">
        <v>16</v>
      </c>
      <c r="C89" s="3141"/>
      <c r="D89" s="3142"/>
      <c r="E89" s="3141"/>
      <c r="F89" s="3143"/>
      <c r="G89" s="3144"/>
      <c r="H89" s="3145"/>
      <c r="I89" s="3146"/>
      <c r="J89" s="3147"/>
      <c r="K89" s="3148"/>
      <c r="L89" s="3149"/>
      <c r="M89" s="2109"/>
      <c r="N89" s="3150"/>
      <c r="O89" s="117"/>
      <c r="P89" s="3151"/>
      <c r="Q89" s="3152"/>
      <c r="R89" s="3153"/>
      <c r="S89" s="3154"/>
      <c r="T89" s="119"/>
      <c r="U89" s="1180"/>
      <c r="V89" s="115" t="s">
        <v>16</v>
      </c>
      <c r="W89" s="3141"/>
      <c r="X89" s="3142"/>
      <c r="Y89" s="3141"/>
      <c r="Z89" s="3143"/>
      <c r="AA89" s="3144"/>
      <c r="AB89" s="3145"/>
      <c r="AC89" s="3146"/>
      <c r="AD89" s="3147"/>
      <c r="AE89" s="3148"/>
      <c r="AF89" s="3149"/>
      <c r="AG89" s="2109"/>
      <c r="AH89" s="3150"/>
      <c r="AI89" s="117"/>
      <c r="AJ89" s="3151"/>
      <c r="AK89" s="3152"/>
      <c r="AL89" s="3153"/>
      <c r="AM89" s="3154"/>
      <c r="AN89" s="119"/>
      <c r="AO89" s="1180"/>
      <c r="AP89" s="115" t="s">
        <v>16</v>
      </c>
      <c r="AQ89" s="3141"/>
      <c r="AR89" s="3142"/>
      <c r="AS89" s="3141"/>
      <c r="AT89" s="3143"/>
      <c r="AU89" s="3144"/>
      <c r="AV89" s="3145"/>
      <c r="AW89" s="3146"/>
      <c r="AX89" s="3147"/>
      <c r="AY89" s="3148"/>
      <c r="AZ89" s="3149"/>
      <c r="BA89" s="2109"/>
      <c r="BB89" s="3150"/>
      <c r="BC89" s="117"/>
      <c r="BD89" s="3151"/>
      <c r="BE89" s="3152"/>
      <c r="BF89" s="3153"/>
      <c r="BG89" s="3154"/>
      <c r="BH89" s="119"/>
      <c r="BK89" s="3">
        <v>1</v>
      </c>
    </row>
    <row r="90" spans="2:63" ht="27" customHeight="1">
      <c r="B90" s="115" t="s">
        <v>16</v>
      </c>
      <c r="C90" s="3141"/>
      <c r="D90" s="3142"/>
      <c r="E90" s="3141"/>
      <c r="F90" s="3143"/>
      <c r="G90" s="3144"/>
      <c r="H90" s="3145"/>
      <c r="I90" s="3146"/>
      <c r="J90" s="3147"/>
      <c r="K90" s="3148"/>
      <c r="L90" s="3149"/>
      <c r="M90" s="2109"/>
      <c r="N90" s="3150"/>
      <c r="O90" s="117"/>
      <c r="P90" s="3151"/>
      <c r="Q90" s="3152"/>
      <c r="R90" s="3153"/>
      <c r="S90" s="3154"/>
      <c r="T90" s="119"/>
      <c r="U90" s="1180"/>
      <c r="V90" s="115" t="s">
        <v>16</v>
      </c>
      <c r="W90" s="3141"/>
      <c r="X90" s="3142"/>
      <c r="Y90" s="3141"/>
      <c r="Z90" s="3143"/>
      <c r="AA90" s="3144"/>
      <c r="AB90" s="3145"/>
      <c r="AC90" s="3146"/>
      <c r="AD90" s="3147"/>
      <c r="AE90" s="3148"/>
      <c r="AF90" s="3149"/>
      <c r="AG90" s="2109"/>
      <c r="AH90" s="3150"/>
      <c r="AI90" s="117"/>
      <c r="AJ90" s="3151"/>
      <c r="AK90" s="3152"/>
      <c r="AL90" s="3153"/>
      <c r="AM90" s="3154"/>
      <c r="AN90" s="119"/>
      <c r="AO90" s="1180"/>
      <c r="AP90" s="115" t="s">
        <v>16</v>
      </c>
      <c r="AQ90" s="3141"/>
      <c r="AR90" s="3142"/>
      <c r="AS90" s="3141"/>
      <c r="AT90" s="3143"/>
      <c r="AU90" s="3144"/>
      <c r="AV90" s="3145"/>
      <c r="AW90" s="3146"/>
      <c r="AX90" s="3147"/>
      <c r="AY90" s="3148"/>
      <c r="AZ90" s="3149"/>
      <c r="BA90" s="2109"/>
      <c r="BB90" s="3150"/>
      <c r="BC90" s="117"/>
      <c r="BD90" s="3151"/>
      <c r="BE90" s="3152"/>
      <c r="BF90" s="3153"/>
      <c r="BG90" s="3154"/>
      <c r="BH90" s="119"/>
      <c r="BK90" s="3">
        <v>1</v>
      </c>
    </row>
    <row r="91" spans="2:63" ht="27" customHeight="1">
      <c r="B91" s="115" t="s">
        <v>16</v>
      </c>
      <c r="C91" s="3141"/>
      <c r="D91" s="3142"/>
      <c r="E91" s="3141"/>
      <c r="F91" s="3143"/>
      <c r="G91" s="3144"/>
      <c r="H91" s="3145"/>
      <c r="I91" s="3146"/>
      <c r="J91" s="3147"/>
      <c r="K91" s="3148"/>
      <c r="L91" s="3149"/>
      <c r="M91" s="2109"/>
      <c r="N91" s="3150"/>
      <c r="O91" s="117"/>
      <c r="P91" s="3151"/>
      <c r="Q91" s="3152"/>
      <c r="R91" s="3153"/>
      <c r="S91" s="3154"/>
      <c r="T91" s="119"/>
      <c r="U91" s="1180"/>
      <c r="V91" s="115" t="s">
        <v>16</v>
      </c>
      <c r="W91" s="3141"/>
      <c r="X91" s="3142"/>
      <c r="Y91" s="3141"/>
      <c r="Z91" s="3143"/>
      <c r="AA91" s="3144"/>
      <c r="AB91" s="3145"/>
      <c r="AC91" s="3146"/>
      <c r="AD91" s="3147"/>
      <c r="AE91" s="3148"/>
      <c r="AF91" s="3149"/>
      <c r="AG91" s="2109"/>
      <c r="AH91" s="3150"/>
      <c r="AI91" s="117"/>
      <c r="AJ91" s="3151"/>
      <c r="AK91" s="3152"/>
      <c r="AL91" s="3153"/>
      <c r="AM91" s="3154"/>
      <c r="AN91" s="119"/>
      <c r="AO91" s="1180"/>
      <c r="AP91" s="115" t="s">
        <v>16</v>
      </c>
      <c r="AQ91" s="3141"/>
      <c r="AR91" s="3142"/>
      <c r="AS91" s="3141"/>
      <c r="AT91" s="3143"/>
      <c r="AU91" s="3144"/>
      <c r="AV91" s="3145"/>
      <c r="AW91" s="3146"/>
      <c r="AX91" s="3147"/>
      <c r="AY91" s="3148"/>
      <c r="AZ91" s="3149"/>
      <c r="BA91" s="2109"/>
      <c r="BB91" s="3150"/>
      <c r="BC91" s="117"/>
      <c r="BD91" s="3151"/>
      <c r="BE91" s="3152"/>
      <c r="BF91" s="3153"/>
      <c r="BG91" s="3154"/>
      <c r="BH91" s="119"/>
      <c r="BK91" s="3">
        <v>1</v>
      </c>
    </row>
    <row r="92" spans="2:63" ht="27" customHeight="1">
      <c r="B92" s="115" t="s">
        <v>16</v>
      </c>
      <c r="C92" s="3141"/>
      <c r="D92" s="3142"/>
      <c r="E92" s="3141"/>
      <c r="F92" s="3143"/>
      <c r="G92" s="3144"/>
      <c r="H92" s="3145"/>
      <c r="I92" s="3146"/>
      <c r="J92" s="3147"/>
      <c r="K92" s="3148"/>
      <c r="L92" s="3149"/>
      <c r="M92" s="2109"/>
      <c r="N92" s="3150"/>
      <c r="O92" s="117"/>
      <c r="P92" s="3151"/>
      <c r="Q92" s="3152"/>
      <c r="R92" s="3153"/>
      <c r="S92" s="3154"/>
      <c r="T92" s="119"/>
      <c r="U92" s="1180"/>
      <c r="V92" s="115" t="s">
        <v>16</v>
      </c>
      <c r="W92" s="3141"/>
      <c r="X92" s="3142"/>
      <c r="Y92" s="3141"/>
      <c r="Z92" s="3143"/>
      <c r="AA92" s="3144"/>
      <c r="AB92" s="3145"/>
      <c r="AC92" s="3146"/>
      <c r="AD92" s="3147"/>
      <c r="AE92" s="3148"/>
      <c r="AF92" s="3149"/>
      <c r="AG92" s="2109"/>
      <c r="AH92" s="3150"/>
      <c r="AI92" s="117"/>
      <c r="AJ92" s="3151"/>
      <c r="AK92" s="3152"/>
      <c r="AL92" s="3153"/>
      <c r="AM92" s="3154"/>
      <c r="AN92" s="119"/>
      <c r="AO92" s="1180"/>
      <c r="AP92" s="115" t="s">
        <v>16</v>
      </c>
      <c r="AQ92" s="3141"/>
      <c r="AR92" s="3142"/>
      <c r="AS92" s="3141"/>
      <c r="AT92" s="3143"/>
      <c r="AU92" s="3144"/>
      <c r="AV92" s="3145"/>
      <c r="AW92" s="3146"/>
      <c r="AX92" s="3147"/>
      <c r="AY92" s="3148"/>
      <c r="AZ92" s="3149"/>
      <c r="BA92" s="2109"/>
      <c r="BB92" s="3150"/>
      <c r="BC92" s="117"/>
      <c r="BD92" s="3151"/>
      <c r="BE92" s="3152"/>
      <c r="BF92" s="3153"/>
      <c r="BG92" s="3154"/>
      <c r="BH92" s="119"/>
      <c r="BK92" s="3">
        <v>1</v>
      </c>
    </row>
    <row r="93" spans="2:63" ht="27" customHeight="1">
      <c r="B93" s="115" t="s">
        <v>16</v>
      </c>
      <c r="C93" s="3141"/>
      <c r="D93" s="3142"/>
      <c r="E93" s="3141"/>
      <c r="F93" s="3143"/>
      <c r="G93" s="3144"/>
      <c r="H93" s="3145"/>
      <c r="I93" s="3146"/>
      <c r="J93" s="3147"/>
      <c r="K93" s="3148"/>
      <c r="L93" s="3149"/>
      <c r="M93" s="2109"/>
      <c r="N93" s="3150"/>
      <c r="O93" s="117"/>
      <c r="P93" s="3151"/>
      <c r="Q93" s="3152"/>
      <c r="R93" s="3153"/>
      <c r="S93" s="3154"/>
      <c r="T93" s="119"/>
      <c r="U93" s="1180"/>
      <c r="V93" s="115" t="s">
        <v>16</v>
      </c>
      <c r="W93" s="3141"/>
      <c r="X93" s="3142"/>
      <c r="Y93" s="3141"/>
      <c r="Z93" s="3143"/>
      <c r="AA93" s="3144"/>
      <c r="AB93" s="3145"/>
      <c r="AC93" s="3146"/>
      <c r="AD93" s="3147"/>
      <c r="AE93" s="3148"/>
      <c r="AF93" s="3149"/>
      <c r="AG93" s="2109"/>
      <c r="AH93" s="3150"/>
      <c r="AI93" s="117"/>
      <c r="AJ93" s="3151"/>
      <c r="AK93" s="3152"/>
      <c r="AL93" s="3153"/>
      <c r="AM93" s="3154"/>
      <c r="AN93" s="119"/>
      <c r="AO93" s="1180"/>
      <c r="AP93" s="115" t="s">
        <v>16</v>
      </c>
      <c r="AQ93" s="3141"/>
      <c r="AR93" s="3142"/>
      <c r="AS93" s="3141"/>
      <c r="AT93" s="3143"/>
      <c r="AU93" s="3144"/>
      <c r="AV93" s="3145"/>
      <c r="AW93" s="3146"/>
      <c r="AX93" s="3147"/>
      <c r="AY93" s="3148"/>
      <c r="AZ93" s="3149"/>
      <c r="BA93" s="2109"/>
      <c r="BB93" s="3150"/>
      <c r="BC93" s="117"/>
      <c r="BD93" s="3151"/>
      <c r="BE93" s="3152"/>
      <c r="BF93" s="3153"/>
      <c r="BG93" s="3154"/>
      <c r="BH93" s="119"/>
      <c r="BK93" s="3">
        <v>1</v>
      </c>
    </row>
    <row r="94" spans="2:63" ht="27" customHeight="1">
      <c r="B94" s="115" t="s">
        <v>16</v>
      </c>
      <c r="C94" s="3141"/>
      <c r="D94" s="3142"/>
      <c r="E94" s="3141"/>
      <c r="F94" s="3143"/>
      <c r="G94" s="3144"/>
      <c r="H94" s="3145"/>
      <c r="I94" s="3146"/>
      <c r="J94" s="3147"/>
      <c r="K94" s="3148"/>
      <c r="L94" s="3149"/>
      <c r="M94" s="2109"/>
      <c r="N94" s="3150"/>
      <c r="O94" s="117"/>
      <c r="P94" s="3151"/>
      <c r="Q94" s="3152"/>
      <c r="R94" s="3153"/>
      <c r="S94" s="3154"/>
      <c r="T94" s="119"/>
      <c r="U94" s="1180"/>
      <c r="V94" s="115" t="s">
        <v>16</v>
      </c>
      <c r="W94" s="3141"/>
      <c r="X94" s="3142"/>
      <c r="Y94" s="3141"/>
      <c r="Z94" s="3143"/>
      <c r="AA94" s="3144"/>
      <c r="AB94" s="3145"/>
      <c r="AC94" s="3146"/>
      <c r="AD94" s="3147"/>
      <c r="AE94" s="3148"/>
      <c r="AF94" s="3149"/>
      <c r="AG94" s="2109"/>
      <c r="AH94" s="3150"/>
      <c r="AI94" s="117"/>
      <c r="AJ94" s="3151"/>
      <c r="AK94" s="3152"/>
      <c r="AL94" s="3153"/>
      <c r="AM94" s="3154"/>
      <c r="AN94" s="119"/>
      <c r="AO94" s="1180"/>
      <c r="AP94" s="115" t="s">
        <v>16</v>
      </c>
      <c r="AQ94" s="3141"/>
      <c r="AR94" s="3142"/>
      <c r="AS94" s="3141"/>
      <c r="AT94" s="3143"/>
      <c r="AU94" s="3144"/>
      <c r="AV94" s="3145"/>
      <c r="AW94" s="3146"/>
      <c r="AX94" s="3147"/>
      <c r="AY94" s="3148"/>
      <c r="AZ94" s="3149"/>
      <c r="BA94" s="2109"/>
      <c r="BB94" s="3150"/>
      <c r="BC94" s="117"/>
      <c r="BD94" s="3151"/>
      <c r="BE94" s="3152"/>
      <c r="BF94" s="3153"/>
      <c r="BG94" s="3154"/>
      <c r="BH94" s="119"/>
      <c r="BK94" s="3">
        <v>1</v>
      </c>
    </row>
    <row r="95" spans="2:63" ht="27" customHeight="1">
      <c r="B95" s="115" t="s">
        <v>16</v>
      </c>
      <c r="C95" s="3141"/>
      <c r="D95" s="3142"/>
      <c r="E95" s="3141"/>
      <c r="F95" s="3143"/>
      <c r="G95" s="3144"/>
      <c r="H95" s="3145"/>
      <c r="I95" s="3146"/>
      <c r="J95" s="3147"/>
      <c r="K95" s="3148"/>
      <c r="L95" s="3149"/>
      <c r="M95" s="2109"/>
      <c r="N95" s="3150"/>
      <c r="O95" s="117"/>
      <c r="P95" s="3151"/>
      <c r="Q95" s="3152"/>
      <c r="R95" s="3153"/>
      <c r="S95" s="3154"/>
      <c r="T95" s="119"/>
      <c r="U95" s="1180"/>
      <c r="V95" s="115" t="s">
        <v>16</v>
      </c>
      <c r="W95" s="3141"/>
      <c r="X95" s="3142"/>
      <c r="Y95" s="3141"/>
      <c r="Z95" s="3143"/>
      <c r="AA95" s="3144"/>
      <c r="AB95" s="3145"/>
      <c r="AC95" s="3146"/>
      <c r="AD95" s="3147"/>
      <c r="AE95" s="3148"/>
      <c r="AF95" s="3149"/>
      <c r="AG95" s="2109"/>
      <c r="AH95" s="3150"/>
      <c r="AI95" s="117"/>
      <c r="AJ95" s="3151"/>
      <c r="AK95" s="3152"/>
      <c r="AL95" s="3153"/>
      <c r="AM95" s="3154"/>
      <c r="AN95" s="119"/>
      <c r="AO95" s="1180"/>
      <c r="AP95" s="115" t="s">
        <v>16</v>
      </c>
      <c r="AQ95" s="3141"/>
      <c r="AR95" s="3142"/>
      <c r="AS95" s="3141"/>
      <c r="AT95" s="3143"/>
      <c r="AU95" s="3144"/>
      <c r="AV95" s="3145"/>
      <c r="AW95" s="3146"/>
      <c r="AX95" s="3147"/>
      <c r="AY95" s="3148"/>
      <c r="AZ95" s="3149"/>
      <c r="BA95" s="2109"/>
      <c r="BB95" s="3150"/>
      <c r="BC95" s="117"/>
      <c r="BD95" s="3151"/>
      <c r="BE95" s="3152"/>
      <c r="BF95" s="3153"/>
      <c r="BG95" s="3154"/>
      <c r="BH95" s="119"/>
      <c r="BK95" s="3">
        <v>1</v>
      </c>
    </row>
    <row r="96" spans="2:63" ht="27" customHeight="1">
      <c r="B96" s="115" t="s">
        <v>16</v>
      </c>
      <c r="C96" s="3141"/>
      <c r="D96" s="3142"/>
      <c r="E96" s="3141"/>
      <c r="F96" s="3143"/>
      <c r="G96" s="3144"/>
      <c r="H96" s="3145"/>
      <c r="I96" s="3146"/>
      <c r="J96" s="3147"/>
      <c r="K96" s="3148"/>
      <c r="L96" s="3149"/>
      <c r="M96" s="2109"/>
      <c r="N96" s="3150"/>
      <c r="O96" s="117"/>
      <c r="P96" s="3151"/>
      <c r="Q96" s="3152"/>
      <c r="R96" s="3153"/>
      <c r="S96" s="3154"/>
      <c r="T96" s="119"/>
      <c r="U96" s="1180"/>
      <c r="V96" s="115" t="s">
        <v>16</v>
      </c>
      <c r="W96" s="3141"/>
      <c r="X96" s="3142"/>
      <c r="Y96" s="3141"/>
      <c r="Z96" s="3143"/>
      <c r="AA96" s="3144"/>
      <c r="AB96" s="3145"/>
      <c r="AC96" s="3146"/>
      <c r="AD96" s="3147"/>
      <c r="AE96" s="3148"/>
      <c r="AF96" s="3149"/>
      <c r="AG96" s="2109"/>
      <c r="AH96" s="3150"/>
      <c r="AI96" s="117"/>
      <c r="AJ96" s="3151"/>
      <c r="AK96" s="3152"/>
      <c r="AL96" s="3153"/>
      <c r="AM96" s="3154"/>
      <c r="AN96" s="119"/>
      <c r="AO96" s="1180"/>
      <c r="AP96" s="115" t="s">
        <v>16</v>
      </c>
      <c r="AQ96" s="3141"/>
      <c r="AR96" s="3142"/>
      <c r="AS96" s="3141"/>
      <c r="AT96" s="3143"/>
      <c r="AU96" s="3144"/>
      <c r="AV96" s="3145"/>
      <c r="AW96" s="3146"/>
      <c r="AX96" s="3147"/>
      <c r="AY96" s="3148"/>
      <c r="AZ96" s="3149"/>
      <c r="BA96" s="2109"/>
      <c r="BB96" s="3150"/>
      <c r="BC96" s="117"/>
      <c r="BD96" s="3151"/>
      <c r="BE96" s="3152"/>
      <c r="BF96" s="3153"/>
      <c r="BG96" s="3154"/>
      <c r="BH96" s="119"/>
      <c r="BK96" s="3">
        <v>1</v>
      </c>
    </row>
    <row r="97" spans="2:63" ht="27" customHeight="1">
      <c r="B97" s="115" t="s">
        <v>16</v>
      </c>
      <c r="C97" s="3141"/>
      <c r="D97" s="3142"/>
      <c r="E97" s="3141"/>
      <c r="F97" s="3143"/>
      <c r="G97" s="3144"/>
      <c r="H97" s="3145"/>
      <c r="I97" s="3146"/>
      <c r="J97" s="3147"/>
      <c r="K97" s="3148"/>
      <c r="L97" s="3149"/>
      <c r="M97" s="2109"/>
      <c r="N97" s="3150"/>
      <c r="O97" s="117"/>
      <c r="P97" s="3151"/>
      <c r="Q97" s="3152"/>
      <c r="R97" s="3153"/>
      <c r="S97" s="3154"/>
      <c r="T97" s="119"/>
      <c r="U97" s="1180"/>
      <c r="V97" s="115" t="s">
        <v>16</v>
      </c>
      <c r="W97" s="3141"/>
      <c r="X97" s="3142"/>
      <c r="Y97" s="3141"/>
      <c r="Z97" s="3143"/>
      <c r="AA97" s="3144"/>
      <c r="AB97" s="3145"/>
      <c r="AC97" s="3146"/>
      <c r="AD97" s="3147"/>
      <c r="AE97" s="3148"/>
      <c r="AF97" s="3149"/>
      <c r="AG97" s="2109"/>
      <c r="AH97" s="3150"/>
      <c r="AI97" s="117"/>
      <c r="AJ97" s="3151"/>
      <c r="AK97" s="3152"/>
      <c r="AL97" s="3153"/>
      <c r="AM97" s="3154"/>
      <c r="AN97" s="119"/>
      <c r="AO97" s="1180"/>
      <c r="AP97" s="115" t="s">
        <v>16</v>
      </c>
      <c r="AQ97" s="3141"/>
      <c r="AR97" s="3142"/>
      <c r="AS97" s="3141"/>
      <c r="AT97" s="3143"/>
      <c r="AU97" s="3144"/>
      <c r="AV97" s="3145"/>
      <c r="AW97" s="3146"/>
      <c r="AX97" s="3147"/>
      <c r="AY97" s="3148"/>
      <c r="AZ97" s="3149"/>
      <c r="BA97" s="2109"/>
      <c r="BB97" s="3150"/>
      <c r="BC97" s="117"/>
      <c r="BD97" s="3151"/>
      <c r="BE97" s="3152"/>
      <c r="BF97" s="3153"/>
      <c r="BG97" s="3154"/>
      <c r="BH97" s="119"/>
      <c r="BK97" s="3">
        <v>1</v>
      </c>
    </row>
    <row r="98" spans="2:63" ht="27" customHeight="1">
      <c r="B98" s="115" t="s">
        <v>16</v>
      </c>
      <c r="C98" s="3141"/>
      <c r="D98" s="3142"/>
      <c r="E98" s="3141"/>
      <c r="F98" s="3143"/>
      <c r="G98" s="3144"/>
      <c r="H98" s="3145"/>
      <c r="I98" s="3146"/>
      <c r="J98" s="3147"/>
      <c r="K98" s="3148"/>
      <c r="L98" s="3149"/>
      <c r="M98" s="2109"/>
      <c r="N98" s="3150"/>
      <c r="O98" s="117"/>
      <c r="P98" s="3151"/>
      <c r="Q98" s="3152"/>
      <c r="R98" s="3153"/>
      <c r="S98" s="3154"/>
      <c r="T98" s="119"/>
      <c r="U98" s="1180"/>
      <c r="V98" s="115" t="s">
        <v>16</v>
      </c>
      <c r="W98" s="3141"/>
      <c r="X98" s="3142"/>
      <c r="Y98" s="3141"/>
      <c r="Z98" s="3143"/>
      <c r="AA98" s="3144"/>
      <c r="AB98" s="3145"/>
      <c r="AC98" s="3146"/>
      <c r="AD98" s="3147"/>
      <c r="AE98" s="3148"/>
      <c r="AF98" s="3149"/>
      <c r="AG98" s="2109"/>
      <c r="AH98" s="3150"/>
      <c r="AI98" s="117"/>
      <c r="AJ98" s="3151"/>
      <c r="AK98" s="3152"/>
      <c r="AL98" s="3153"/>
      <c r="AM98" s="3154"/>
      <c r="AN98" s="119"/>
      <c r="AO98" s="1180"/>
      <c r="AP98" s="115" t="s">
        <v>16</v>
      </c>
      <c r="AQ98" s="3141"/>
      <c r="AR98" s="3142"/>
      <c r="AS98" s="3141"/>
      <c r="AT98" s="3143"/>
      <c r="AU98" s="3144"/>
      <c r="AV98" s="3145"/>
      <c r="AW98" s="3146"/>
      <c r="AX98" s="3147"/>
      <c r="AY98" s="3148"/>
      <c r="AZ98" s="3149"/>
      <c r="BA98" s="2109"/>
      <c r="BB98" s="3150"/>
      <c r="BC98" s="117"/>
      <c r="BD98" s="3151"/>
      <c r="BE98" s="3152"/>
      <c r="BF98" s="3153"/>
      <c r="BG98" s="3154"/>
      <c r="BH98" s="119"/>
      <c r="BK98" s="3">
        <v>1</v>
      </c>
    </row>
    <row r="99" spans="2:63" ht="27" customHeight="1">
      <c r="B99" s="115" t="s">
        <v>16</v>
      </c>
      <c r="C99" s="3141"/>
      <c r="D99" s="3142"/>
      <c r="E99" s="3141"/>
      <c r="F99" s="3143"/>
      <c r="G99" s="3144"/>
      <c r="H99" s="3145"/>
      <c r="I99" s="3146"/>
      <c r="J99" s="3147"/>
      <c r="K99" s="3148"/>
      <c r="L99" s="3149"/>
      <c r="M99" s="2109"/>
      <c r="N99" s="3150"/>
      <c r="O99" s="117"/>
      <c r="P99" s="3151"/>
      <c r="Q99" s="3152"/>
      <c r="R99" s="3153"/>
      <c r="S99" s="3154"/>
      <c r="T99" s="119"/>
      <c r="U99" s="1180"/>
      <c r="V99" s="115" t="s">
        <v>16</v>
      </c>
      <c r="W99" s="3141"/>
      <c r="X99" s="3142"/>
      <c r="Y99" s="3141"/>
      <c r="Z99" s="3143"/>
      <c r="AA99" s="3144"/>
      <c r="AB99" s="3145"/>
      <c r="AC99" s="3146"/>
      <c r="AD99" s="3147"/>
      <c r="AE99" s="3148"/>
      <c r="AF99" s="3149"/>
      <c r="AG99" s="2109"/>
      <c r="AH99" s="3150"/>
      <c r="AI99" s="117"/>
      <c r="AJ99" s="3151"/>
      <c r="AK99" s="3152"/>
      <c r="AL99" s="3153"/>
      <c r="AM99" s="3154"/>
      <c r="AN99" s="119"/>
      <c r="AO99" s="1180"/>
      <c r="AP99" s="115" t="s">
        <v>16</v>
      </c>
      <c r="AQ99" s="3141"/>
      <c r="AR99" s="3142"/>
      <c r="AS99" s="3141"/>
      <c r="AT99" s="3143"/>
      <c r="AU99" s="3144"/>
      <c r="AV99" s="3145"/>
      <c r="AW99" s="3146"/>
      <c r="AX99" s="3147"/>
      <c r="AY99" s="3148"/>
      <c r="AZ99" s="3149"/>
      <c r="BA99" s="2109"/>
      <c r="BB99" s="3150"/>
      <c r="BC99" s="117"/>
      <c r="BD99" s="3151"/>
      <c r="BE99" s="3152"/>
      <c r="BF99" s="3153"/>
      <c r="BG99" s="3154"/>
      <c r="BH99" s="119"/>
      <c r="BK99" s="3">
        <v>1</v>
      </c>
    </row>
    <row r="100" spans="2:63" ht="27" customHeight="1">
      <c r="B100" s="115" t="s">
        <v>16</v>
      </c>
      <c r="C100" s="3141"/>
      <c r="D100" s="3142"/>
      <c r="E100" s="3141"/>
      <c r="F100" s="3143"/>
      <c r="G100" s="3144"/>
      <c r="H100" s="3145"/>
      <c r="I100" s="3146"/>
      <c r="J100" s="3147"/>
      <c r="K100" s="3148"/>
      <c r="L100" s="3149"/>
      <c r="M100" s="2109"/>
      <c r="N100" s="3150"/>
      <c r="O100" s="117"/>
      <c r="P100" s="3151"/>
      <c r="Q100" s="3152"/>
      <c r="R100" s="3153"/>
      <c r="S100" s="3154"/>
      <c r="T100" s="119"/>
      <c r="U100" s="1180"/>
      <c r="V100" s="115" t="s">
        <v>16</v>
      </c>
      <c r="W100" s="3141"/>
      <c r="X100" s="3142"/>
      <c r="Y100" s="3141"/>
      <c r="Z100" s="3143"/>
      <c r="AA100" s="3144"/>
      <c r="AB100" s="3145"/>
      <c r="AC100" s="3146"/>
      <c r="AD100" s="3147"/>
      <c r="AE100" s="3148"/>
      <c r="AF100" s="3149"/>
      <c r="AG100" s="2109"/>
      <c r="AH100" s="3150"/>
      <c r="AI100" s="117"/>
      <c r="AJ100" s="3151"/>
      <c r="AK100" s="3152"/>
      <c r="AL100" s="3153"/>
      <c r="AM100" s="3154"/>
      <c r="AN100" s="119"/>
      <c r="AO100" s="1180"/>
      <c r="AP100" s="115" t="s">
        <v>16</v>
      </c>
      <c r="AQ100" s="3141"/>
      <c r="AR100" s="3142"/>
      <c r="AS100" s="3141"/>
      <c r="AT100" s="3143"/>
      <c r="AU100" s="3144"/>
      <c r="AV100" s="3145"/>
      <c r="AW100" s="3146"/>
      <c r="AX100" s="3147"/>
      <c r="AY100" s="3148"/>
      <c r="AZ100" s="3149"/>
      <c r="BA100" s="2109"/>
      <c r="BB100" s="3150"/>
      <c r="BC100" s="117"/>
      <c r="BD100" s="3151"/>
      <c r="BE100" s="3152"/>
      <c r="BF100" s="3153"/>
      <c r="BG100" s="3154"/>
      <c r="BH100" s="119"/>
      <c r="BK100" s="3">
        <v>1</v>
      </c>
    </row>
    <row r="101" spans="2:63" ht="27" customHeight="1">
      <c r="B101" s="115" t="s">
        <v>16</v>
      </c>
      <c r="C101" s="3141"/>
      <c r="D101" s="3142"/>
      <c r="E101" s="3141"/>
      <c r="F101" s="3143"/>
      <c r="G101" s="3144"/>
      <c r="H101" s="3145"/>
      <c r="I101" s="3146"/>
      <c r="J101" s="3147"/>
      <c r="K101" s="3148"/>
      <c r="L101" s="3149"/>
      <c r="M101" s="2109"/>
      <c r="N101" s="3150"/>
      <c r="O101" s="117"/>
      <c r="P101" s="3151"/>
      <c r="Q101" s="3152"/>
      <c r="R101" s="3153"/>
      <c r="S101" s="3154"/>
      <c r="T101" s="119"/>
      <c r="U101" s="1180"/>
      <c r="V101" s="115" t="s">
        <v>16</v>
      </c>
      <c r="W101" s="3141"/>
      <c r="X101" s="3142"/>
      <c r="Y101" s="3141"/>
      <c r="Z101" s="3143"/>
      <c r="AA101" s="3144"/>
      <c r="AB101" s="3145"/>
      <c r="AC101" s="3146"/>
      <c r="AD101" s="3147"/>
      <c r="AE101" s="3148"/>
      <c r="AF101" s="3149"/>
      <c r="AG101" s="2109"/>
      <c r="AH101" s="3150"/>
      <c r="AI101" s="117"/>
      <c r="AJ101" s="3151"/>
      <c r="AK101" s="3152"/>
      <c r="AL101" s="3153"/>
      <c r="AM101" s="3154"/>
      <c r="AN101" s="119"/>
      <c r="AO101" s="1180"/>
      <c r="AP101" s="115" t="s">
        <v>16</v>
      </c>
      <c r="AQ101" s="3141"/>
      <c r="AR101" s="3142"/>
      <c r="AS101" s="3141"/>
      <c r="AT101" s="3143"/>
      <c r="AU101" s="3144"/>
      <c r="AV101" s="3145"/>
      <c r="AW101" s="3146"/>
      <c r="AX101" s="3147"/>
      <c r="AY101" s="3148"/>
      <c r="AZ101" s="3149"/>
      <c r="BA101" s="2109"/>
      <c r="BB101" s="3150"/>
      <c r="BC101" s="117"/>
      <c r="BD101" s="3151"/>
      <c r="BE101" s="3152"/>
      <c r="BF101" s="3153"/>
      <c r="BG101" s="3154"/>
      <c r="BH101" s="119"/>
      <c r="BK101" s="3">
        <v>1</v>
      </c>
    </row>
    <row r="102" spans="2:63" ht="27" customHeight="1">
      <c r="B102" s="115" t="s">
        <v>16</v>
      </c>
      <c r="C102" s="3141"/>
      <c r="D102" s="3142"/>
      <c r="E102" s="3141"/>
      <c r="F102" s="3143"/>
      <c r="G102" s="3144"/>
      <c r="H102" s="3145"/>
      <c r="I102" s="3146"/>
      <c r="J102" s="3147"/>
      <c r="K102" s="3148"/>
      <c r="L102" s="3149"/>
      <c r="M102" s="2109"/>
      <c r="N102" s="3150"/>
      <c r="O102" s="117"/>
      <c r="P102" s="3151"/>
      <c r="Q102" s="3152"/>
      <c r="R102" s="3153"/>
      <c r="S102" s="3154"/>
      <c r="T102" s="119"/>
      <c r="U102" s="1180"/>
      <c r="V102" s="115" t="s">
        <v>16</v>
      </c>
      <c r="W102" s="3141"/>
      <c r="X102" s="3142"/>
      <c r="Y102" s="3141"/>
      <c r="Z102" s="3143"/>
      <c r="AA102" s="3144"/>
      <c r="AB102" s="3145"/>
      <c r="AC102" s="3146"/>
      <c r="AD102" s="3147"/>
      <c r="AE102" s="3148"/>
      <c r="AF102" s="3149"/>
      <c r="AG102" s="2109"/>
      <c r="AH102" s="3150"/>
      <c r="AI102" s="117"/>
      <c r="AJ102" s="3151"/>
      <c r="AK102" s="3152"/>
      <c r="AL102" s="3153"/>
      <c r="AM102" s="3154"/>
      <c r="AN102" s="119"/>
      <c r="AO102" s="1180"/>
      <c r="AP102" s="115" t="s">
        <v>16</v>
      </c>
      <c r="AQ102" s="3141"/>
      <c r="AR102" s="3142"/>
      <c r="AS102" s="3141"/>
      <c r="AT102" s="3143"/>
      <c r="AU102" s="3144"/>
      <c r="AV102" s="3145"/>
      <c r="AW102" s="3146"/>
      <c r="AX102" s="3147"/>
      <c r="AY102" s="3148"/>
      <c r="AZ102" s="3149"/>
      <c r="BA102" s="2109"/>
      <c r="BB102" s="3150"/>
      <c r="BC102" s="117"/>
      <c r="BD102" s="3151"/>
      <c r="BE102" s="3152"/>
      <c r="BF102" s="3153"/>
      <c r="BG102" s="3154"/>
      <c r="BH102" s="119"/>
      <c r="BK102" s="3">
        <v>1</v>
      </c>
    </row>
    <row r="103" spans="2:63" ht="27" customHeight="1">
      <c r="B103" s="115" t="s">
        <v>16</v>
      </c>
      <c r="C103" s="3141"/>
      <c r="D103" s="3142"/>
      <c r="E103" s="3141"/>
      <c r="F103" s="3143"/>
      <c r="G103" s="3144"/>
      <c r="H103" s="3145"/>
      <c r="I103" s="3146"/>
      <c r="J103" s="3147"/>
      <c r="K103" s="3148"/>
      <c r="L103" s="3149"/>
      <c r="M103" s="2109"/>
      <c r="N103" s="3150"/>
      <c r="O103" s="117"/>
      <c r="P103" s="3151"/>
      <c r="Q103" s="3152"/>
      <c r="R103" s="3153"/>
      <c r="S103" s="3154"/>
      <c r="T103" s="119"/>
      <c r="U103" s="1180"/>
      <c r="V103" s="115" t="s">
        <v>16</v>
      </c>
      <c r="W103" s="3141"/>
      <c r="X103" s="3142"/>
      <c r="Y103" s="3141"/>
      <c r="Z103" s="3143"/>
      <c r="AA103" s="3144"/>
      <c r="AB103" s="3145"/>
      <c r="AC103" s="3146"/>
      <c r="AD103" s="3147"/>
      <c r="AE103" s="3148"/>
      <c r="AF103" s="3149"/>
      <c r="AG103" s="2109"/>
      <c r="AH103" s="3150"/>
      <c r="AI103" s="117"/>
      <c r="AJ103" s="3151"/>
      <c r="AK103" s="3152"/>
      <c r="AL103" s="3153"/>
      <c r="AM103" s="3154"/>
      <c r="AN103" s="119"/>
      <c r="AO103" s="1180"/>
      <c r="AP103" s="115" t="s">
        <v>16</v>
      </c>
      <c r="AQ103" s="3141"/>
      <c r="AR103" s="3142"/>
      <c r="AS103" s="3141"/>
      <c r="AT103" s="3143"/>
      <c r="AU103" s="3144"/>
      <c r="AV103" s="3145"/>
      <c r="AW103" s="3146"/>
      <c r="AX103" s="3147"/>
      <c r="AY103" s="3148"/>
      <c r="AZ103" s="3149"/>
      <c r="BA103" s="2109"/>
      <c r="BB103" s="3150"/>
      <c r="BC103" s="117"/>
      <c r="BD103" s="3151"/>
      <c r="BE103" s="3152"/>
      <c r="BF103" s="3153"/>
      <c r="BG103" s="3154"/>
      <c r="BH103" s="119"/>
      <c r="BK103" s="3">
        <v>1</v>
      </c>
    </row>
    <row r="104" spans="2:63" ht="27" customHeight="1">
      <c r="B104" s="115" t="s">
        <v>16</v>
      </c>
      <c r="C104" s="3141"/>
      <c r="D104" s="3142"/>
      <c r="E104" s="3141"/>
      <c r="F104" s="3143"/>
      <c r="G104" s="3144"/>
      <c r="H104" s="3145"/>
      <c r="I104" s="3146"/>
      <c r="J104" s="3147"/>
      <c r="K104" s="3148"/>
      <c r="L104" s="3149"/>
      <c r="M104" s="2109"/>
      <c r="N104" s="3150"/>
      <c r="O104" s="117"/>
      <c r="P104" s="3151"/>
      <c r="Q104" s="3152"/>
      <c r="R104" s="3153"/>
      <c r="S104" s="3154"/>
      <c r="T104" s="119"/>
      <c r="U104" s="1180"/>
      <c r="V104" s="115" t="s">
        <v>16</v>
      </c>
      <c r="W104" s="3141"/>
      <c r="X104" s="3142"/>
      <c r="Y104" s="3141"/>
      <c r="Z104" s="3143"/>
      <c r="AA104" s="3144"/>
      <c r="AB104" s="3145"/>
      <c r="AC104" s="3146"/>
      <c r="AD104" s="3147"/>
      <c r="AE104" s="3148"/>
      <c r="AF104" s="3149"/>
      <c r="AG104" s="2109"/>
      <c r="AH104" s="3150"/>
      <c r="AI104" s="117"/>
      <c r="AJ104" s="3151"/>
      <c r="AK104" s="3152"/>
      <c r="AL104" s="3153"/>
      <c r="AM104" s="3154"/>
      <c r="AN104" s="119"/>
      <c r="AO104" s="1180"/>
      <c r="AP104" s="115" t="s">
        <v>16</v>
      </c>
      <c r="AQ104" s="3141"/>
      <c r="AR104" s="3142"/>
      <c r="AS104" s="3141"/>
      <c r="AT104" s="3143"/>
      <c r="AU104" s="3144"/>
      <c r="AV104" s="3145"/>
      <c r="AW104" s="3146"/>
      <c r="AX104" s="3147"/>
      <c r="AY104" s="3148"/>
      <c r="AZ104" s="3149"/>
      <c r="BA104" s="2109"/>
      <c r="BB104" s="3150"/>
      <c r="BC104" s="117"/>
      <c r="BD104" s="3151"/>
      <c r="BE104" s="3152"/>
      <c r="BF104" s="3153"/>
      <c r="BG104" s="3154"/>
      <c r="BH104" s="119"/>
      <c r="BK104" s="3">
        <v>1</v>
      </c>
    </row>
    <row r="105" spans="2:63" ht="27" customHeight="1">
      <c r="B105" s="115" t="s">
        <v>16</v>
      </c>
      <c r="C105" s="3141"/>
      <c r="D105" s="3142"/>
      <c r="E105" s="3141"/>
      <c r="F105" s="3143"/>
      <c r="G105" s="3144"/>
      <c r="H105" s="3145"/>
      <c r="I105" s="3146"/>
      <c r="J105" s="3147"/>
      <c r="K105" s="3148"/>
      <c r="L105" s="3149"/>
      <c r="M105" s="2109"/>
      <c r="N105" s="3150"/>
      <c r="O105" s="117"/>
      <c r="P105" s="3151"/>
      <c r="Q105" s="3152"/>
      <c r="R105" s="3153"/>
      <c r="S105" s="3154"/>
      <c r="T105" s="119"/>
      <c r="U105" s="1180"/>
      <c r="V105" s="115" t="s">
        <v>16</v>
      </c>
      <c r="W105" s="3141"/>
      <c r="X105" s="3142"/>
      <c r="Y105" s="3141"/>
      <c r="Z105" s="3143"/>
      <c r="AA105" s="3144"/>
      <c r="AB105" s="3145"/>
      <c r="AC105" s="3146"/>
      <c r="AD105" s="3147"/>
      <c r="AE105" s="3148"/>
      <c r="AF105" s="3149"/>
      <c r="AG105" s="2109"/>
      <c r="AH105" s="3150"/>
      <c r="AI105" s="117"/>
      <c r="AJ105" s="3151"/>
      <c r="AK105" s="3152"/>
      <c r="AL105" s="3153"/>
      <c r="AM105" s="3154"/>
      <c r="AN105" s="119"/>
      <c r="AO105" s="1180"/>
      <c r="AP105" s="115" t="s">
        <v>16</v>
      </c>
      <c r="AQ105" s="3141"/>
      <c r="AR105" s="3142"/>
      <c r="AS105" s="3141"/>
      <c r="AT105" s="3143"/>
      <c r="AU105" s="3144"/>
      <c r="AV105" s="3145"/>
      <c r="AW105" s="3146"/>
      <c r="AX105" s="3147"/>
      <c r="AY105" s="3148"/>
      <c r="AZ105" s="3149"/>
      <c r="BA105" s="2109"/>
      <c r="BB105" s="3150"/>
      <c r="BC105" s="117"/>
      <c r="BD105" s="3151"/>
      <c r="BE105" s="3152"/>
      <c r="BF105" s="3153"/>
      <c r="BG105" s="3154"/>
      <c r="BH105" s="119"/>
      <c r="BK105" s="3">
        <v>1</v>
      </c>
    </row>
    <row r="106" spans="2:63" ht="27" customHeight="1">
      <c r="B106" s="115" t="s">
        <v>16</v>
      </c>
      <c r="C106" s="3141"/>
      <c r="D106" s="3142"/>
      <c r="E106" s="3141"/>
      <c r="F106" s="3143"/>
      <c r="G106" s="3144"/>
      <c r="H106" s="3145"/>
      <c r="I106" s="3146"/>
      <c r="J106" s="3147"/>
      <c r="K106" s="3148"/>
      <c r="L106" s="3149"/>
      <c r="M106" s="2109"/>
      <c r="N106" s="3150"/>
      <c r="O106" s="117"/>
      <c r="P106" s="3151"/>
      <c r="Q106" s="3152"/>
      <c r="R106" s="3153"/>
      <c r="S106" s="3154"/>
      <c r="T106" s="119"/>
      <c r="U106" s="1180"/>
      <c r="V106" s="115" t="s">
        <v>16</v>
      </c>
      <c r="W106" s="3141"/>
      <c r="X106" s="3142"/>
      <c r="Y106" s="3141"/>
      <c r="Z106" s="3143"/>
      <c r="AA106" s="3144"/>
      <c r="AB106" s="3145"/>
      <c r="AC106" s="3146"/>
      <c r="AD106" s="3147"/>
      <c r="AE106" s="3148"/>
      <c r="AF106" s="3149"/>
      <c r="AG106" s="2109"/>
      <c r="AH106" s="3150"/>
      <c r="AI106" s="117"/>
      <c r="AJ106" s="3151"/>
      <c r="AK106" s="3152"/>
      <c r="AL106" s="3153"/>
      <c r="AM106" s="3154"/>
      <c r="AN106" s="119"/>
      <c r="AO106" s="1180"/>
      <c r="AP106" s="115" t="s">
        <v>16</v>
      </c>
      <c r="AQ106" s="3141"/>
      <c r="AR106" s="3142"/>
      <c r="AS106" s="3141"/>
      <c r="AT106" s="3143"/>
      <c r="AU106" s="3144"/>
      <c r="AV106" s="3145"/>
      <c r="AW106" s="3146"/>
      <c r="AX106" s="3147"/>
      <c r="AY106" s="3148"/>
      <c r="AZ106" s="3149"/>
      <c r="BA106" s="2109"/>
      <c r="BB106" s="3150"/>
      <c r="BC106" s="117"/>
      <c r="BD106" s="3151"/>
      <c r="BE106" s="3152"/>
      <c r="BF106" s="3153"/>
      <c r="BG106" s="3154"/>
      <c r="BH106" s="119"/>
      <c r="BK106" s="3">
        <v>1</v>
      </c>
    </row>
    <row r="107" spans="2:63" ht="27" customHeight="1">
      <c r="B107" s="115" t="s">
        <v>16</v>
      </c>
      <c r="C107" s="3141"/>
      <c r="D107" s="3142"/>
      <c r="E107" s="3141"/>
      <c r="F107" s="3143"/>
      <c r="G107" s="3144"/>
      <c r="H107" s="3145"/>
      <c r="I107" s="3146"/>
      <c r="J107" s="3147"/>
      <c r="K107" s="3148"/>
      <c r="L107" s="3149"/>
      <c r="M107" s="2109"/>
      <c r="N107" s="3150"/>
      <c r="O107" s="117"/>
      <c r="P107" s="3151"/>
      <c r="Q107" s="3152"/>
      <c r="R107" s="3153"/>
      <c r="S107" s="3154"/>
      <c r="T107" s="119"/>
      <c r="U107" s="1180"/>
      <c r="V107" s="115" t="s">
        <v>16</v>
      </c>
      <c r="W107" s="3141"/>
      <c r="X107" s="3142"/>
      <c r="Y107" s="3141"/>
      <c r="Z107" s="3143"/>
      <c r="AA107" s="3144"/>
      <c r="AB107" s="3145"/>
      <c r="AC107" s="3146"/>
      <c r="AD107" s="3147"/>
      <c r="AE107" s="3148"/>
      <c r="AF107" s="3149"/>
      <c r="AG107" s="2109"/>
      <c r="AH107" s="3150"/>
      <c r="AI107" s="117"/>
      <c r="AJ107" s="3151"/>
      <c r="AK107" s="3152"/>
      <c r="AL107" s="3153"/>
      <c r="AM107" s="3154"/>
      <c r="AN107" s="119"/>
      <c r="AO107" s="1180"/>
      <c r="AP107" s="115" t="s">
        <v>16</v>
      </c>
      <c r="AQ107" s="3141"/>
      <c r="AR107" s="3142"/>
      <c r="AS107" s="3141"/>
      <c r="AT107" s="3143"/>
      <c r="AU107" s="3144"/>
      <c r="AV107" s="3145"/>
      <c r="AW107" s="3146"/>
      <c r="AX107" s="3147"/>
      <c r="AY107" s="3148"/>
      <c r="AZ107" s="3149"/>
      <c r="BA107" s="2109"/>
      <c r="BB107" s="3150"/>
      <c r="BC107" s="117"/>
      <c r="BD107" s="3151"/>
      <c r="BE107" s="3152"/>
      <c r="BF107" s="3153"/>
      <c r="BG107" s="3154"/>
      <c r="BH107" s="119"/>
      <c r="BK107" s="3">
        <v>1</v>
      </c>
    </row>
    <row r="108" spans="2:63" ht="27" customHeight="1">
      <c r="B108" s="115" t="s">
        <v>16</v>
      </c>
      <c r="C108" s="3141"/>
      <c r="D108" s="3142"/>
      <c r="E108" s="3141"/>
      <c r="F108" s="3143"/>
      <c r="G108" s="3144"/>
      <c r="H108" s="3145"/>
      <c r="I108" s="3146"/>
      <c r="J108" s="3147"/>
      <c r="K108" s="3148"/>
      <c r="L108" s="3149"/>
      <c r="M108" s="2109"/>
      <c r="N108" s="3150"/>
      <c r="O108" s="117"/>
      <c r="P108" s="3151"/>
      <c r="Q108" s="3152"/>
      <c r="R108" s="3153"/>
      <c r="S108" s="3154"/>
      <c r="T108" s="119"/>
      <c r="U108" s="1180"/>
      <c r="V108" s="115" t="s">
        <v>16</v>
      </c>
      <c r="W108" s="3141"/>
      <c r="X108" s="3142"/>
      <c r="Y108" s="3141"/>
      <c r="Z108" s="3143"/>
      <c r="AA108" s="3144"/>
      <c r="AB108" s="3145"/>
      <c r="AC108" s="3146"/>
      <c r="AD108" s="3147"/>
      <c r="AE108" s="3148"/>
      <c r="AF108" s="3149"/>
      <c r="AG108" s="2109"/>
      <c r="AH108" s="3150"/>
      <c r="AI108" s="117"/>
      <c r="AJ108" s="3151"/>
      <c r="AK108" s="3152"/>
      <c r="AL108" s="3153"/>
      <c r="AM108" s="3154"/>
      <c r="AN108" s="119"/>
      <c r="AO108" s="1180"/>
      <c r="AP108" s="115" t="s">
        <v>16</v>
      </c>
      <c r="AQ108" s="3141"/>
      <c r="AR108" s="3142"/>
      <c r="AS108" s="3141"/>
      <c r="AT108" s="3143"/>
      <c r="AU108" s="3144"/>
      <c r="AV108" s="3145"/>
      <c r="AW108" s="3146"/>
      <c r="AX108" s="3147"/>
      <c r="AY108" s="3148"/>
      <c r="AZ108" s="3149"/>
      <c r="BA108" s="2109"/>
      <c r="BB108" s="3150"/>
      <c r="BC108" s="117"/>
      <c r="BD108" s="3151"/>
      <c r="BE108" s="3152"/>
      <c r="BF108" s="3153"/>
      <c r="BG108" s="3154"/>
      <c r="BH108" s="119"/>
      <c r="BK108" s="3">
        <v>1</v>
      </c>
    </row>
    <row r="109" spans="2:63" ht="27" customHeight="1">
      <c r="B109" s="115" t="s">
        <v>16</v>
      </c>
      <c r="C109" s="3141"/>
      <c r="D109" s="3142"/>
      <c r="E109" s="3141"/>
      <c r="F109" s="3143"/>
      <c r="G109" s="3144"/>
      <c r="H109" s="3145"/>
      <c r="I109" s="3146"/>
      <c r="J109" s="3147"/>
      <c r="K109" s="3148"/>
      <c r="L109" s="3149"/>
      <c r="M109" s="2109"/>
      <c r="N109" s="3150"/>
      <c r="O109" s="117"/>
      <c r="P109" s="3151"/>
      <c r="Q109" s="3152"/>
      <c r="R109" s="3153"/>
      <c r="S109" s="3154"/>
      <c r="T109" s="119"/>
      <c r="U109" s="1180"/>
      <c r="V109" s="115" t="s">
        <v>16</v>
      </c>
      <c r="W109" s="3141"/>
      <c r="X109" s="3142"/>
      <c r="Y109" s="3141"/>
      <c r="Z109" s="3143"/>
      <c r="AA109" s="3144"/>
      <c r="AB109" s="3145"/>
      <c r="AC109" s="3146"/>
      <c r="AD109" s="3147"/>
      <c r="AE109" s="3148"/>
      <c r="AF109" s="3149"/>
      <c r="AG109" s="2109"/>
      <c r="AH109" s="3150"/>
      <c r="AI109" s="117"/>
      <c r="AJ109" s="3151"/>
      <c r="AK109" s="3152"/>
      <c r="AL109" s="3153"/>
      <c r="AM109" s="3154"/>
      <c r="AN109" s="119"/>
      <c r="AO109" s="1180"/>
      <c r="AP109" s="115" t="s">
        <v>16</v>
      </c>
      <c r="AQ109" s="3141"/>
      <c r="AR109" s="3142"/>
      <c r="AS109" s="3141"/>
      <c r="AT109" s="3143"/>
      <c r="AU109" s="3144"/>
      <c r="AV109" s="3145"/>
      <c r="AW109" s="3146"/>
      <c r="AX109" s="3147"/>
      <c r="AY109" s="3148"/>
      <c r="AZ109" s="3149"/>
      <c r="BA109" s="2109"/>
      <c r="BB109" s="3150"/>
      <c r="BC109" s="117"/>
      <c r="BD109" s="3151"/>
      <c r="BE109" s="3152"/>
      <c r="BF109" s="3153"/>
      <c r="BG109" s="3154"/>
      <c r="BH109" s="119"/>
      <c r="BK109" s="3">
        <v>1</v>
      </c>
    </row>
    <row r="110" spans="2:63" ht="27" customHeight="1">
      <c r="B110" s="115" t="s">
        <v>16</v>
      </c>
      <c r="C110" s="3141"/>
      <c r="D110" s="3142"/>
      <c r="E110" s="3141"/>
      <c r="F110" s="3143"/>
      <c r="G110" s="3144"/>
      <c r="H110" s="3145"/>
      <c r="I110" s="3146"/>
      <c r="J110" s="3147"/>
      <c r="K110" s="3148"/>
      <c r="L110" s="3149"/>
      <c r="M110" s="2109"/>
      <c r="N110" s="3150"/>
      <c r="O110" s="117"/>
      <c r="P110" s="3151"/>
      <c r="Q110" s="3152"/>
      <c r="R110" s="3153"/>
      <c r="S110" s="3154"/>
      <c r="T110" s="119"/>
      <c r="U110" s="1180"/>
      <c r="V110" s="115" t="s">
        <v>16</v>
      </c>
      <c r="W110" s="3141"/>
      <c r="X110" s="3142"/>
      <c r="Y110" s="3141"/>
      <c r="Z110" s="3143"/>
      <c r="AA110" s="3144"/>
      <c r="AB110" s="3145"/>
      <c r="AC110" s="3146"/>
      <c r="AD110" s="3147"/>
      <c r="AE110" s="3148"/>
      <c r="AF110" s="3149"/>
      <c r="AG110" s="2109"/>
      <c r="AH110" s="3150"/>
      <c r="AI110" s="117"/>
      <c r="AJ110" s="3151"/>
      <c r="AK110" s="3152"/>
      <c r="AL110" s="3153"/>
      <c r="AM110" s="3154"/>
      <c r="AN110" s="119"/>
      <c r="AO110" s="1180"/>
      <c r="AP110" s="115" t="s">
        <v>16</v>
      </c>
      <c r="AQ110" s="3141"/>
      <c r="AR110" s="3142"/>
      <c r="AS110" s="3141"/>
      <c r="AT110" s="3143"/>
      <c r="AU110" s="3144"/>
      <c r="AV110" s="3145"/>
      <c r="AW110" s="3146"/>
      <c r="AX110" s="3147"/>
      <c r="AY110" s="3148"/>
      <c r="AZ110" s="3149"/>
      <c r="BA110" s="2109"/>
      <c r="BB110" s="3150"/>
      <c r="BC110" s="117"/>
      <c r="BD110" s="3151"/>
      <c r="BE110" s="3152"/>
      <c r="BF110" s="3153"/>
      <c r="BG110" s="3154"/>
      <c r="BH110" s="119"/>
      <c r="BK110" s="3">
        <v>1</v>
      </c>
    </row>
    <row r="111" spans="2:63" ht="27" customHeight="1">
      <c r="B111" s="115" t="s">
        <v>16</v>
      </c>
      <c r="C111" s="3141"/>
      <c r="D111" s="3142"/>
      <c r="E111" s="3141"/>
      <c r="F111" s="3143"/>
      <c r="G111" s="3144"/>
      <c r="H111" s="3145"/>
      <c r="I111" s="3146"/>
      <c r="J111" s="3147"/>
      <c r="K111" s="3148"/>
      <c r="L111" s="3149"/>
      <c r="M111" s="2109"/>
      <c r="N111" s="3150"/>
      <c r="O111" s="117"/>
      <c r="P111" s="3151"/>
      <c r="Q111" s="3152"/>
      <c r="R111" s="3153"/>
      <c r="S111" s="3154"/>
      <c r="T111" s="119"/>
      <c r="U111" s="1180"/>
      <c r="V111" s="115" t="s">
        <v>16</v>
      </c>
      <c r="W111" s="3141"/>
      <c r="X111" s="3142"/>
      <c r="Y111" s="3141"/>
      <c r="Z111" s="3143"/>
      <c r="AA111" s="3144"/>
      <c r="AB111" s="3145"/>
      <c r="AC111" s="3146"/>
      <c r="AD111" s="3147"/>
      <c r="AE111" s="3148"/>
      <c r="AF111" s="3149"/>
      <c r="AG111" s="2109"/>
      <c r="AH111" s="3150"/>
      <c r="AI111" s="117"/>
      <c r="AJ111" s="3151"/>
      <c r="AK111" s="3152"/>
      <c r="AL111" s="3153"/>
      <c r="AM111" s="3154"/>
      <c r="AN111" s="119"/>
      <c r="AO111" s="1180"/>
      <c r="AP111" s="115" t="s">
        <v>16</v>
      </c>
      <c r="AQ111" s="3141"/>
      <c r="AR111" s="3142"/>
      <c r="AS111" s="3141"/>
      <c r="AT111" s="3143"/>
      <c r="AU111" s="3144"/>
      <c r="AV111" s="3145"/>
      <c r="AW111" s="3146"/>
      <c r="AX111" s="3147"/>
      <c r="AY111" s="3148"/>
      <c r="AZ111" s="3149"/>
      <c r="BA111" s="2109"/>
      <c r="BB111" s="3150"/>
      <c r="BC111" s="117"/>
      <c r="BD111" s="3151"/>
      <c r="BE111" s="3152"/>
      <c r="BF111" s="3153"/>
      <c r="BG111" s="3154"/>
      <c r="BH111" s="119"/>
      <c r="BK111" s="3">
        <v>1</v>
      </c>
    </row>
    <row r="112" spans="2:63" ht="27" customHeight="1">
      <c r="B112" s="115" t="s">
        <v>16</v>
      </c>
      <c r="C112" s="3141"/>
      <c r="D112" s="3142"/>
      <c r="E112" s="3141"/>
      <c r="F112" s="3143"/>
      <c r="G112" s="3144"/>
      <c r="H112" s="3145"/>
      <c r="I112" s="3146"/>
      <c r="J112" s="3147"/>
      <c r="K112" s="3148"/>
      <c r="L112" s="3149"/>
      <c r="M112" s="2109"/>
      <c r="N112" s="3150"/>
      <c r="O112" s="117"/>
      <c r="P112" s="3151"/>
      <c r="Q112" s="3152"/>
      <c r="R112" s="3153"/>
      <c r="S112" s="3154"/>
      <c r="T112" s="119"/>
      <c r="U112" s="1180"/>
      <c r="V112" s="115" t="s">
        <v>16</v>
      </c>
      <c r="W112" s="3141"/>
      <c r="X112" s="3142"/>
      <c r="Y112" s="3141"/>
      <c r="Z112" s="3143"/>
      <c r="AA112" s="3144"/>
      <c r="AB112" s="3145"/>
      <c r="AC112" s="3146"/>
      <c r="AD112" s="3147"/>
      <c r="AE112" s="3148"/>
      <c r="AF112" s="3149"/>
      <c r="AG112" s="2109"/>
      <c r="AH112" s="3150"/>
      <c r="AI112" s="117"/>
      <c r="AJ112" s="3151"/>
      <c r="AK112" s="3152"/>
      <c r="AL112" s="3153"/>
      <c r="AM112" s="3154"/>
      <c r="AN112" s="119"/>
      <c r="AO112" s="1180"/>
      <c r="AP112" s="115" t="s">
        <v>16</v>
      </c>
      <c r="AQ112" s="3141"/>
      <c r="AR112" s="3142"/>
      <c r="AS112" s="3141"/>
      <c r="AT112" s="3143"/>
      <c r="AU112" s="3144"/>
      <c r="AV112" s="3145"/>
      <c r="AW112" s="3146"/>
      <c r="AX112" s="3147"/>
      <c r="AY112" s="3148"/>
      <c r="AZ112" s="3149"/>
      <c r="BA112" s="2109"/>
      <c r="BB112" s="3150"/>
      <c r="BC112" s="117"/>
      <c r="BD112" s="3151"/>
      <c r="BE112" s="3152"/>
      <c r="BF112" s="3153"/>
      <c r="BG112" s="3154"/>
      <c r="BH112" s="119"/>
      <c r="BK112" s="3">
        <v>1</v>
      </c>
    </row>
    <row r="113" spans="2:63" ht="27" customHeight="1">
      <c r="B113" s="115" t="s">
        <v>16</v>
      </c>
      <c r="C113" s="3141"/>
      <c r="D113" s="3142"/>
      <c r="E113" s="3141"/>
      <c r="F113" s="3143"/>
      <c r="G113" s="3144"/>
      <c r="H113" s="3145"/>
      <c r="I113" s="3146"/>
      <c r="J113" s="3147"/>
      <c r="K113" s="3148"/>
      <c r="L113" s="3149"/>
      <c r="M113" s="2109"/>
      <c r="N113" s="3150"/>
      <c r="O113" s="117"/>
      <c r="P113" s="3151"/>
      <c r="Q113" s="3152"/>
      <c r="R113" s="3153"/>
      <c r="S113" s="3154"/>
      <c r="T113" s="119"/>
      <c r="U113" s="1180"/>
      <c r="V113" s="115" t="s">
        <v>16</v>
      </c>
      <c r="W113" s="3141"/>
      <c r="X113" s="3142"/>
      <c r="Y113" s="3141"/>
      <c r="Z113" s="3143"/>
      <c r="AA113" s="3144"/>
      <c r="AB113" s="3145"/>
      <c r="AC113" s="3146"/>
      <c r="AD113" s="3147"/>
      <c r="AE113" s="3148"/>
      <c r="AF113" s="3149"/>
      <c r="AG113" s="2109"/>
      <c r="AH113" s="3150"/>
      <c r="AI113" s="117"/>
      <c r="AJ113" s="3151"/>
      <c r="AK113" s="3152"/>
      <c r="AL113" s="3153"/>
      <c r="AM113" s="3154"/>
      <c r="AN113" s="119"/>
      <c r="AO113" s="1180"/>
      <c r="AP113" s="115" t="s">
        <v>16</v>
      </c>
      <c r="AQ113" s="3141"/>
      <c r="AR113" s="3142"/>
      <c r="AS113" s="3141"/>
      <c r="AT113" s="3143"/>
      <c r="AU113" s="3144"/>
      <c r="AV113" s="3145"/>
      <c r="AW113" s="3146"/>
      <c r="AX113" s="3147"/>
      <c r="AY113" s="3148"/>
      <c r="AZ113" s="3149"/>
      <c r="BA113" s="2109"/>
      <c r="BB113" s="3150"/>
      <c r="BC113" s="117"/>
      <c r="BD113" s="3151"/>
      <c r="BE113" s="3152"/>
      <c r="BF113" s="3153"/>
      <c r="BG113" s="3154"/>
      <c r="BH113" s="119"/>
      <c r="BK113" s="3">
        <v>1</v>
      </c>
    </row>
    <row r="114" spans="2:63" ht="27" customHeight="1">
      <c r="B114" s="115" t="s">
        <v>16</v>
      </c>
      <c r="C114" s="3141"/>
      <c r="D114" s="3142"/>
      <c r="E114" s="3141"/>
      <c r="F114" s="3143"/>
      <c r="G114" s="3144"/>
      <c r="H114" s="3145"/>
      <c r="I114" s="3146"/>
      <c r="J114" s="3147"/>
      <c r="K114" s="3148"/>
      <c r="L114" s="3149"/>
      <c r="M114" s="2109"/>
      <c r="N114" s="3150"/>
      <c r="O114" s="117"/>
      <c r="P114" s="3151"/>
      <c r="Q114" s="3152"/>
      <c r="R114" s="3153"/>
      <c r="S114" s="3154"/>
      <c r="T114" s="119"/>
      <c r="U114" s="1180"/>
      <c r="V114" s="115" t="s">
        <v>16</v>
      </c>
      <c r="W114" s="3141"/>
      <c r="X114" s="3142"/>
      <c r="Y114" s="3141"/>
      <c r="Z114" s="3143"/>
      <c r="AA114" s="3144"/>
      <c r="AB114" s="3145"/>
      <c r="AC114" s="3146"/>
      <c r="AD114" s="3147"/>
      <c r="AE114" s="3148"/>
      <c r="AF114" s="3149"/>
      <c r="AG114" s="2109"/>
      <c r="AH114" s="3150"/>
      <c r="AI114" s="117"/>
      <c r="AJ114" s="3151"/>
      <c r="AK114" s="3152"/>
      <c r="AL114" s="3153"/>
      <c r="AM114" s="3154"/>
      <c r="AN114" s="119"/>
      <c r="AO114" s="1180"/>
      <c r="AP114" s="115" t="s">
        <v>16</v>
      </c>
      <c r="AQ114" s="3141"/>
      <c r="AR114" s="3142"/>
      <c r="AS114" s="3141"/>
      <c r="AT114" s="3143"/>
      <c r="AU114" s="3144"/>
      <c r="AV114" s="3145"/>
      <c r="AW114" s="3146"/>
      <c r="AX114" s="3147"/>
      <c r="AY114" s="3148"/>
      <c r="AZ114" s="3149"/>
      <c r="BA114" s="2109"/>
      <c r="BB114" s="3150"/>
      <c r="BC114" s="117"/>
      <c r="BD114" s="3151"/>
      <c r="BE114" s="3152"/>
      <c r="BF114" s="3153"/>
      <c r="BG114" s="3154"/>
      <c r="BH114" s="119"/>
      <c r="BK114" s="3">
        <v>1</v>
      </c>
    </row>
    <row r="115" spans="2:63" ht="27" customHeight="1">
      <c r="B115" s="115" t="s">
        <v>16</v>
      </c>
      <c r="C115" s="3141"/>
      <c r="D115" s="3142"/>
      <c r="E115" s="3141"/>
      <c r="F115" s="3143"/>
      <c r="G115" s="3144"/>
      <c r="H115" s="3145"/>
      <c r="I115" s="3146"/>
      <c r="J115" s="3147"/>
      <c r="K115" s="3148"/>
      <c r="L115" s="3149"/>
      <c r="M115" s="2109"/>
      <c r="N115" s="3150"/>
      <c r="O115" s="117"/>
      <c r="P115" s="3151"/>
      <c r="Q115" s="3152"/>
      <c r="R115" s="3153"/>
      <c r="S115" s="3154"/>
      <c r="T115" s="119"/>
      <c r="U115" s="1180"/>
      <c r="V115" s="115" t="s">
        <v>16</v>
      </c>
      <c r="W115" s="3141"/>
      <c r="X115" s="3142"/>
      <c r="Y115" s="3141"/>
      <c r="Z115" s="3143"/>
      <c r="AA115" s="3144"/>
      <c r="AB115" s="3145"/>
      <c r="AC115" s="3146"/>
      <c r="AD115" s="3147"/>
      <c r="AE115" s="3148"/>
      <c r="AF115" s="3149"/>
      <c r="AG115" s="2109"/>
      <c r="AH115" s="3150"/>
      <c r="AI115" s="117"/>
      <c r="AJ115" s="3151"/>
      <c r="AK115" s="3152"/>
      <c r="AL115" s="3153"/>
      <c r="AM115" s="3154"/>
      <c r="AN115" s="119"/>
      <c r="AO115" s="1180"/>
      <c r="AP115" s="115" t="s">
        <v>16</v>
      </c>
      <c r="AQ115" s="3141"/>
      <c r="AR115" s="3142"/>
      <c r="AS115" s="3141"/>
      <c r="AT115" s="3143"/>
      <c r="AU115" s="3144"/>
      <c r="AV115" s="3145"/>
      <c r="AW115" s="3146"/>
      <c r="AX115" s="3147"/>
      <c r="AY115" s="3148"/>
      <c r="AZ115" s="3149"/>
      <c r="BA115" s="2109"/>
      <c r="BB115" s="3150"/>
      <c r="BC115" s="117"/>
      <c r="BD115" s="3151"/>
      <c r="BE115" s="3152"/>
      <c r="BF115" s="3153"/>
      <c r="BG115" s="3154"/>
      <c r="BH115" s="119"/>
      <c r="BK115" s="3">
        <v>1</v>
      </c>
    </row>
    <row r="116" spans="2:63" ht="27" customHeight="1">
      <c r="B116" s="115" t="s">
        <v>16</v>
      </c>
      <c r="C116" s="3141"/>
      <c r="D116" s="3142"/>
      <c r="E116" s="3141"/>
      <c r="F116" s="3143"/>
      <c r="G116" s="3144"/>
      <c r="H116" s="3145"/>
      <c r="I116" s="3146"/>
      <c r="J116" s="3147"/>
      <c r="K116" s="3148"/>
      <c r="L116" s="3149"/>
      <c r="M116" s="2109"/>
      <c r="N116" s="3150"/>
      <c r="O116" s="117"/>
      <c r="P116" s="3151"/>
      <c r="Q116" s="3152"/>
      <c r="R116" s="3153"/>
      <c r="S116" s="3154"/>
      <c r="T116" s="119"/>
      <c r="U116" s="1180"/>
      <c r="V116" s="115" t="s">
        <v>16</v>
      </c>
      <c r="W116" s="3141"/>
      <c r="X116" s="3142"/>
      <c r="Y116" s="3141"/>
      <c r="Z116" s="3143"/>
      <c r="AA116" s="3144"/>
      <c r="AB116" s="3145"/>
      <c r="AC116" s="3146"/>
      <c r="AD116" s="3147"/>
      <c r="AE116" s="3148"/>
      <c r="AF116" s="3149"/>
      <c r="AG116" s="2109"/>
      <c r="AH116" s="3150"/>
      <c r="AI116" s="117"/>
      <c r="AJ116" s="3151"/>
      <c r="AK116" s="3152"/>
      <c r="AL116" s="3153"/>
      <c r="AM116" s="3154"/>
      <c r="AN116" s="119"/>
      <c r="AO116" s="1180"/>
      <c r="AP116" s="115" t="s">
        <v>16</v>
      </c>
      <c r="AQ116" s="3141"/>
      <c r="AR116" s="3142"/>
      <c r="AS116" s="3141"/>
      <c r="AT116" s="3143"/>
      <c r="AU116" s="3144"/>
      <c r="AV116" s="3145"/>
      <c r="AW116" s="3146"/>
      <c r="AX116" s="3147"/>
      <c r="AY116" s="3148"/>
      <c r="AZ116" s="3149"/>
      <c r="BA116" s="2109"/>
      <c r="BB116" s="3150"/>
      <c r="BC116" s="117"/>
      <c r="BD116" s="3151"/>
      <c r="BE116" s="3152"/>
      <c r="BF116" s="3153"/>
      <c r="BG116" s="3154"/>
      <c r="BH116" s="119"/>
      <c r="BK116" s="3">
        <v>1</v>
      </c>
    </row>
    <row r="117" spans="2:63" ht="27" customHeight="1">
      <c r="B117" s="115" t="s">
        <v>16</v>
      </c>
      <c r="C117" s="3141"/>
      <c r="D117" s="3142"/>
      <c r="E117" s="3141"/>
      <c r="F117" s="3143"/>
      <c r="G117" s="3144"/>
      <c r="H117" s="3145"/>
      <c r="I117" s="3146"/>
      <c r="J117" s="3147"/>
      <c r="K117" s="3148"/>
      <c r="L117" s="3149"/>
      <c r="M117" s="2109"/>
      <c r="N117" s="3150"/>
      <c r="O117" s="117"/>
      <c r="P117" s="3151"/>
      <c r="Q117" s="3152"/>
      <c r="R117" s="3153"/>
      <c r="S117" s="3154"/>
      <c r="T117" s="119"/>
      <c r="U117" s="1180"/>
      <c r="V117" s="115" t="s">
        <v>16</v>
      </c>
      <c r="W117" s="3141"/>
      <c r="X117" s="3142"/>
      <c r="Y117" s="3141"/>
      <c r="Z117" s="3143"/>
      <c r="AA117" s="3144"/>
      <c r="AB117" s="3145"/>
      <c r="AC117" s="3146"/>
      <c r="AD117" s="3147"/>
      <c r="AE117" s="3148"/>
      <c r="AF117" s="3149"/>
      <c r="AG117" s="2109"/>
      <c r="AH117" s="3150"/>
      <c r="AI117" s="117"/>
      <c r="AJ117" s="3151"/>
      <c r="AK117" s="3152"/>
      <c r="AL117" s="3153"/>
      <c r="AM117" s="3154"/>
      <c r="AN117" s="119"/>
      <c r="AO117" s="1180"/>
      <c r="AP117" s="115" t="s">
        <v>16</v>
      </c>
      <c r="AQ117" s="3141"/>
      <c r="AR117" s="3142"/>
      <c r="AS117" s="3141"/>
      <c r="AT117" s="3143"/>
      <c r="AU117" s="3144"/>
      <c r="AV117" s="3145"/>
      <c r="AW117" s="3146"/>
      <c r="AX117" s="3147"/>
      <c r="AY117" s="3148"/>
      <c r="AZ117" s="3149"/>
      <c r="BA117" s="2109"/>
      <c r="BB117" s="3150"/>
      <c r="BC117" s="117"/>
      <c r="BD117" s="3151"/>
      <c r="BE117" s="3152"/>
      <c r="BF117" s="3153"/>
      <c r="BG117" s="3154"/>
      <c r="BH117" s="119"/>
      <c r="BK117" s="3">
        <v>1</v>
      </c>
    </row>
    <row r="118" spans="2:63" ht="27" customHeight="1">
      <c r="B118" s="115" t="s">
        <v>16</v>
      </c>
      <c r="C118" s="3141"/>
      <c r="D118" s="3142"/>
      <c r="E118" s="3141"/>
      <c r="F118" s="3143"/>
      <c r="G118" s="3144"/>
      <c r="H118" s="3145"/>
      <c r="I118" s="3146"/>
      <c r="J118" s="3147"/>
      <c r="K118" s="3148"/>
      <c r="L118" s="3149"/>
      <c r="M118" s="2109"/>
      <c r="N118" s="3150"/>
      <c r="O118" s="117"/>
      <c r="P118" s="3151"/>
      <c r="Q118" s="3152"/>
      <c r="R118" s="3153"/>
      <c r="S118" s="3154"/>
      <c r="T118" s="119"/>
      <c r="U118" s="1180"/>
      <c r="V118" s="115" t="s">
        <v>16</v>
      </c>
      <c r="W118" s="3141"/>
      <c r="X118" s="3142"/>
      <c r="Y118" s="3141"/>
      <c r="Z118" s="3143"/>
      <c r="AA118" s="3144"/>
      <c r="AB118" s="3145"/>
      <c r="AC118" s="3146"/>
      <c r="AD118" s="3147"/>
      <c r="AE118" s="3148"/>
      <c r="AF118" s="3149"/>
      <c r="AG118" s="2109"/>
      <c r="AH118" s="3150"/>
      <c r="AI118" s="117"/>
      <c r="AJ118" s="3151"/>
      <c r="AK118" s="3152"/>
      <c r="AL118" s="3153"/>
      <c r="AM118" s="3154"/>
      <c r="AN118" s="119"/>
      <c r="AO118" s="1180"/>
      <c r="AP118" s="115" t="s">
        <v>16</v>
      </c>
      <c r="AQ118" s="3141"/>
      <c r="AR118" s="3142"/>
      <c r="AS118" s="3141"/>
      <c r="AT118" s="3143"/>
      <c r="AU118" s="3144"/>
      <c r="AV118" s="3145"/>
      <c r="AW118" s="3146"/>
      <c r="AX118" s="3147"/>
      <c r="AY118" s="3148"/>
      <c r="AZ118" s="3149"/>
      <c r="BA118" s="2109"/>
      <c r="BB118" s="3150"/>
      <c r="BC118" s="117"/>
      <c r="BD118" s="3151"/>
      <c r="BE118" s="3152"/>
      <c r="BF118" s="3153"/>
      <c r="BG118" s="3154"/>
      <c r="BH118" s="119"/>
      <c r="BK118" s="3">
        <v>1</v>
      </c>
    </row>
    <row r="119" spans="2:63" ht="27" customHeight="1">
      <c r="B119" s="115" t="s">
        <v>16</v>
      </c>
      <c r="C119" s="3141"/>
      <c r="D119" s="3142"/>
      <c r="E119" s="3141"/>
      <c r="F119" s="3143"/>
      <c r="G119" s="3144"/>
      <c r="H119" s="3145"/>
      <c r="I119" s="3146"/>
      <c r="J119" s="3147"/>
      <c r="K119" s="3148"/>
      <c r="L119" s="3149"/>
      <c r="M119" s="2109"/>
      <c r="N119" s="3150"/>
      <c r="O119" s="117"/>
      <c r="P119" s="3151"/>
      <c r="Q119" s="3152"/>
      <c r="R119" s="3153"/>
      <c r="S119" s="3154"/>
      <c r="T119" s="119"/>
      <c r="U119" s="1180"/>
      <c r="V119" s="115" t="s">
        <v>16</v>
      </c>
      <c r="W119" s="3141"/>
      <c r="X119" s="3142"/>
      <c r="Y119" s="3141"/>
      <c r="Z119" s="3143"/>
      <c r="AA119" s="3144"/>
      <c r="AB119" s="3145"/>
      <c r="AC119" s="3146"/>
      <c r="AD119" s="3147"/>
      <c r="AE119" s="3148"/>
      <c r="AF119" s="3149"/>
      <c r="AG119" s="2109"/>
      <c r="AH119" s="3150"/>
      <c r="AI119" s="117"/>
      <c r="AJ119" s="3151"/>
      <c r="AK119" s="3152"/>
      <c r="AL119" s="3153"/>
      <c r="AM119" s="3154"/>
      <c r="AN119" s="119"/>
      <c r="AO119" s="1180"/>
      <c r="AP119" s="115" t="s">
        <v>16</v>
      </c>
      <c r="AQ119" s="3141"/>
      <c r="AR119" s="3142"/>
      <c r="AS119" s="3141"/>
      <c r="AT119" s="3143"/>
      <c r="AU119" s="3144"/>
      <c r="AV119" s="3145"/>
      <c r="AW119" s="3146"/>
      <c r="AX119" s="3147"/>
      <c r="AY119" s="3148"/>
      <c r="AZ119" s="3149"/>
      <c r="BA119" s="2109"/>
      <c r="BB119" s="3150"/>
      <c r="BC119" s="117"/>
      <c r="BD119" s="3151"/>
      <c r="BE119" s="3152"/>
      <c r="BF119" s="3153"/>
      <c r="BG119" s="3154"/>
      <c r="BH119" s="119"/>
      <c r="BK119" s="3">
        <v>1</v>
      </c>
    </row>
    <row r="120" spans="2:63" ht="27" customHeight="1">
      <c r="B120" s="115" t="s">
        <v>16</v>
      </c>
      <c r="C120" s="3141"/>
      <c r="D120" s="3142"/>
      <c r="E120" s="3141"/>
      <c r="F120" s="3143"/>
      <c r="G120" s="3144"/>
      <c r="H120" s="3145"/>
      <c r="I120" s="3146"/>
      <c r="J120" s="3147"/>
      <c r="K120" s="3148"/>
      <c r="L120" s="3149"/>
      <c r="M120" s="2109"/>
      <c r="N120" s="3150"/>
      <c r="O120" s="117"/>
      <c r="P120" s="3151"/>
      <c r="Q120" s="3152"/>
      <c r="R120" s="3153"/>
      <c r="S120" s="3154"/>
      <c r="T120" s="119"/>
      <c r="U120" s="1180"/>
      <c r="V120" s="115" t="s">
        <v>16</v>
      </c>
      <c r="W120" s="3141"/>
      <c r="X120" s="3142"/>
      <c r="Y120" s="3141"/>
      <c r="Z120" s="3143"/>
      <c r="AA120" s="3144"/>
      <c r="AB120" s="3145"/>
      <c r="AC120" s="3146"/>
      <c r="AD120" s="3147"/>
      <c r="AE120" s="3148"/>
      <c r="AF120" s="3149"/>
      <c r="AG120" s="2109"/>
      <c r="AH120" s="3150"/>
      <c r="AI120" s="117"/>
      <c r="AJ120" s="3151"/>
      <c r="AK120" s="3152"/>
      <c r="AL120" s="3153"/>
      <c r="AM120" s="3154"/>
      <c r="AN120" s="119"/>
      <c r="AO120" s="1180"/>
      <c r="AP120" s="115" t="s">
        <v>16</v>
      </c>
      <c r="AQ120" s="3141"/>
      <c r="AR120" s="3142"/>
      <c r="AS120" s="3141"/>
      <c r="AT120" s="3143"/>
      <c r="AU120" s="3144"/>
      <c r="AV120" s="3145"/>
      <c r="AW120" s="3146"/>
      <c r="AX120" s="3147"/>
      <c r="AY120" s="3148"/>
      <c r="AZ120" s="3149"/>
      <c r="BA120" s="2109"/>
      <c r="BB120" s="3150"/>
      <c r="BC120" s="117"/>
      <c r="BD120" s="3151"/>
      <c r="BE120" s="3152"/>
      <c r="BF120" s="3153"/>
      <c r="BG120" s="3154"/>
      <c r="BH120" s="119"/>
      <c r="BK120" s="3">
        <v>1</v>
      </c>
    </row>
    <row r="121" spans="2:63" ht="27" customHeight="1">
      <c r="B121" s="115" t="s">
        <v>16</v>
      </c>
      <c r="C121" s="3141"/>
      <c r="D121" s="3142"/>
      <c r="E121" s="3141"/>
      <c r="F121" s="3143"/>
      <c r="G121" s="3144"/>
      <c r="H121" s="3145"/>
      <c r="I121" s="3146"/>
      <c r="J121" s="3147"/>
      <c r="K121" s="3148"/>
      <c r="L121" s="3149"/>
      <c r="M121" s="2109"/>
      <c r="N121" s="3150"/>
      <c r="O121" s="117"/>
      <c r="P121" s="3151"/>
      <c r="Q121" s="3152"/>
      <c r="R121" s="3153"/>
      <c r="S121" s="3154"/>
      <c r="T121" s="119"/>
      <c r="U121" s="1180"/>
      <c r="V121" s="115" t="s">
        <v>16</v>
      </c>
      <c r="W121" s="3141"/>
      <c r="X121" s="3142"/>
      <c r="Y121" s="3141"/>
      <c r="Z121" s="3143"/>
      <c r="AA121" s="3144"/>
      <c r="AB121" s="3145"/>
      <c r="AC121" s="3146"/>
      <c r="AD121" s="3147"/>
      <c r="AE121" s="3148"/>
      <c r="AF121" s="3149"/>
      <c r="AG121" s="2109"/>
      <c r="AH121" s="3150"/>
      <c r="AI121" s="117"/>
      <c r="AJ121" s="3151"/>
      <c r="AK121" s="3152"/>
      <c r="AL121" s="3153"/>
      <c r="AM121" s="3154"/>
      <c r="AN121" s="119"/>
      <c r="AP121" s="115" t="s">
        <v>16</v>
      </c>
      <c r="AQ121" s="3141"/>
      <c r="AR121" s="3142"/>
      <c r="AS121" s="3141"/>
      <c r="AT121" s="3143"/>
      <c r="AU121" s="3144"/>
      <c r="AV121" s="3145"/>
      <c r="AW121" s="3146"/>
      <c r="AX121" s="3147"/>
      <c r="AY121" s="3148"/>
      <c r="AZ121" s="3149"/>
      <c r="BA121" s="2109"/>
      <c r="BB121" s="3150"/>
      <c r="BC121" s="117"/>
      <c r="BD121" s="3151"/>
      <c r="BE121" s="3152"/>
      <c r="BF121" s="3153"/>
      <c r="BG121" s="3154"/>
      <c r="BH121" s="119"/>
      <c r="BK121" s="3">
        <v>1</v>
      </c>
    </row>
    <row r="122" spans="2:63" ht="27" customHeight="1">
      <c r="B122" s="115" t="s">
        <v>16</v>
      </c>
      <c r="C122" s="3141"/>
      <c r="D122" s="3142"/>
      <c r="E122" s="3141"/>
      <c r="F122" s="3143"/>
      <c r="G122" s="3144"/>
      <c r="H122" s="3145"/>
      <c r="I122" s="3146"/>
      <c r="J122" s="3147"/>
      <c r="K122" s="3148"/>
      <c r="L122" s="3149"/>
      <c r="M122" s="2109"/>
      <c r="N122" s="3150"/>
      <c r="O122" s="117"/>
      <c r="P122" s="3151"/>
      <c r="Q122" s="3152"/>
      <c r="R122" s="3153"/>
      <c r="S122" s="3154"/>
      <c r="T122" s="119"/>
      <c r="U122" s="1180"/>
      <c r="V122" s="115" t="s">
        <v>16</v>
      </c>
      <c r="W122" s="3141"/>
      <c r="X122" s="3142"/>
      <c r="Y122" s="3141"/>
      <c r="Z122" s="3143"/>
      <c r="AA122" s="3144"/>
      <c r="AB122" s="3145"/>
      <c r="AC122" s="3146"/>
      <c r="AD122" s="3147"/>
      <c r="AE122" s="3148"/>
      <c r="AF122" s="3149"/>
      <c r="AG122" s="2109"/>
      <c r="AH122" s="3150"/>
      <c r="AI122" s="117"/>
      <c r="AJ122" s="3151"/>
      <c r="AK122" s="3152"/>
      <c r="AL122" s="3153"/>
      <c r="AM122" s="3154"/>
      <c r="AN122" s="119"/>
      <c r="AP122" s="115" t="s">
        <v>16</v>
      </c>
      <c r="AQ122" s="3141"/>
      <c r="AR122" s="3142"/>
      <c r="AS122" s="3141"/>
      <c r="AT122" s="3143"/>
      <c r="AU122" s="3144"/>
      <c r="AV122" s="3145"/>
      <c r="AW122" s="3146"/>
      <c r="AX122" s="3147"/>
      <c r="AY122" s="3148"/>
      <c r="AZ122" s="3149"/>
      <c r="BA122" s="2109"/>
      <c r="BB122" s="3150"/>
      <c r="BC122" s="117"/>
      <c r="BD122" s="3151"/>
      <c r="BE122" s="3152"/>
      <c r="BF122" s="3153"/>
      <c r="BG122" s="3154"/>
      <c r="BH122" s="119"/>
      <c r="BK122" s="3">
        <v>1</v>
      </c>
    </row>
    <row r="123" spans="2:63" ht="27" customHeight="1">
      <c r="B123" s="115" t="s">
        <v>16</v>
      </c>
      <c r="C123" s="3141"/>
      <c r="D123" s="3142"/>
      <c r="E123" s="3141"/>
      <c r="F123" s="3143"/>
      <c r="G123" s="3144"/>
      <c r="H123" s="3145"/>
      <c r="I123" s="3146"/>
      <c r="J123" s="3147"/>
      <c r="K123" s="3148"/>
      <c r="L123" s="3149"/>
      <c r="M123" s="2109"/>
      <c r="N123" s="3150"/>
      <c r="O123" s="117"/>
      <c r="P123" s="3151"/>
      <c r="Q123" s="3152"/>
      <c r="R123" s="3153"/>
      <c r="S123" s="3154"/>
      <c r="T123" s="119"/>
      <c r="U123" s="1180"/>
      <c r="V123" s="115" t="s">
        <v>16</v>
      </c>
      <c r="W123" s="3141"/>
      <c r="X123" s="3142"/>
      <c r="Y123" s="3141"/>
      <c r="Z123" s="3143"/>
      <c r="AA123" s="3144"/>
      <c r="AB123" s="3145"/>
      <c r="AC123" s="3146"/>
      <c r="AD123" s="3147"/>
      <c r="AE123" s="3148"/>
      <c r="AF123" s="3149"/>
      <c r="AG123" s="2109"/>
      <c r="AH123" s="3150"/>
      <c r="AI123" s="117"/>
      <c r="AJ123" s="3151"/>
      <c r="AK123" s="3152"/>
      <c r="AL123" s="3153"/>
      <c r="AM123" s="3154"/>
      <c r="AN123" s="119"/>
      <c r="AP123" s="115" t="s">
        <v>16</v>
      </c>
      <c r="AQ123" s="3141"/>
      <c r="AR123" s="3142"/>
      <c r="AS123" s="3141"/>
      <c r="AT123" s="3143"/>
      <c r="AU123" s="3144"/>
      <c r="AV123" s="3145"/>
      <c r="AW123" s="3146"/>
      <c r="AX123" s="3147"/>
      <c r="AY123" s="3148"/>
      <c r="AZ123" s="3149"/>
      <c r="BA123" s="2109"/>
      <c r="BB123" s="3150"/>
      <c r="BC123" s="117"/>
      <c r="BD123" s="3151"/>
      <c r="BE123" s="3152"/>
      <c r="BF123" s="3153"/>
      <c r="BG123" s="3154"/>
      <c r="BH123" s="119"/>
      <c r="BK123" s="3">
        <v>1</v>
      </c>
    </row>
    <row r="124" spans="2:63" ht="27" customHeight="1">
      <c r="B124" s="115" t="s">
        <v>16</v>
      </c>
      <c r="C124" s="3141"/>
      <c r="D124" s="3142"/>
      <c r="E124" s="3141"/>
      <c r="F124" s="3143"/>
      <c r="G124" s="3144"/>
      <c r="H124" s="3145"/>
      <c r="I124" s="3146"/>
      <c r="J124" s="3147"/>
      <c r="K124" s="3148"/>
      <c r="L124" s="3149"/>
      <c r="M124" s="2109"/>
      <c r="N124" s="3150"/>
      <c r="O124" s="117"/>
      <c r="P124" s="3151"/>
      <c r="Q124" s="3152"/>
      <c r="R124" s="3153"/>
      <c r="S124" s="3154"/>
      <c r="T124" s="119"/>
      <c r="U124" s="1180"/>
      <c r="V124" s="115" t="s">
        <v>16</v>
      </c>
      <c r="W124" s="3141"/>
      <c r="X124" s="3142"/>
      <c r="Y124" s="3141"/>
      <c r="Z124" s="3143"/>
      <c r="AA124" s="3144"/>
      <c r="AB124" s="3145"/>
      <c r="AC124" s="3146"/>
      <c r="AD124" s="3147"/>
      <c r="AE124" s="3148"/>
      <c r="AF124" s="3149"/>
      <c r="AG124" s="2109"/>
      <c r="AH124" s="3150"/>
      <c r="AI124" s="117"/>
      <c r="AJ124" s="3151"/>
      <c r="AK124" s="3152"/>
      <c r="AL124" s="3153"/>
      <c r="AM124" s="3154"/>
      <c r="AN124" s="119"/>
      <c r="AO124" s="1180"/>
      <c r="AP124" s="115" t="s">
        <v>16</v>
      </c>
      <c r="AQ124" s="3141"/>
      <c r="AR124" s="3142"/>
      <c r="AS124" s="3141"/>
      <c r="AT124" s="3143"/>
      <c r="AU124" s="3144"/>
      <c r="AV124" s="3145"/>
      <c r="AW124" s="3146"/>
      <c r="AX124" s="3147"/>
      <c r="AY124" s="3148"/>
      <c r="AZ124" s="3149"/>
      <c r="BA124" s="2109"/>
      <c r="BB124" s="3150"/>
      <c r="BC124" s="117"/>
      <c r="BD124" s="3151"/>
      <c r="BE124" s="3152"/>
      <c r="BF124" s="3153"/>
      <c r="BG124" s="3154"/>
      <c r="BH124" s="119"/>
      <c r="BK124" s="3">
        <v>1</v>
      </c>
    </row>
    <row r="125" spans="2:63" ht="27" customHeight="1">
      <c r="B125" s="115" t="s">
        <v>16</v>
      </c>
      <c r="C125" s="3141"/>
      <c r="D125" s="3142"/>
      <c r="E125" s="3141"/>
      <c r="F125" s="3143"/>
      <c r="G125" s="3144"/>
      <c r="H125" s="3145"/>
      <c r="I125" s="3146"/>
      <c r="J125" s="3147"/>
      <c r="K125" s="3148"/>
      <c r="L125" s="3149"/>
      <c r="M125" s="2109"/>
      <c r="N125" s="3150"/>
      <c r="O125" s="117"/>
      <c r="P125" s="3151"/>
      <c r="Q125" s="3152"/>
      <c r="R125" s="3153"/>
      <c r="S125" s="3154"/>
      <c r="T125" s="119"/>
      <c r="U125" s="1180"/>
      <c r="V125" s="115" t="s">
        <v>16</v>
      </c>
      <c r="W125" s="3141"/>
      <c r="X125" s="3142"/>
      <c r="Y125" s="3141"/>
      <c r="Z125" s="3143"/>
      <c r="AA125" s="3144"/>
      <c r="AB125" s="3145"/>
      <c r="AC125" s="3146"/>
      <c r="AD125" s="3147"/>
      <c r="AE125" s="3148"/>
      <c r="AF125" s="3149"/>
      <c r="AG125" s="2109"/>
      <c r="AH125" s="3150"/>
      <c r="AI125" s="117"/>
      <c r="AJ125" s="3151"/>
      <c r="AK125" s="3152"/>
      <c r="AL125" s="3153"/>
      <c r="AM125" s="3154"/>
      <c r="AN125" s="119"/>
      <c r="AO125" s="1180"/>
      <c r="AP125" s="115" t="s">
        <v>16</v>
      </c>
      <c r="AQ125" s="3141"/>
      <c r="AR125" s="3142"/>
      <c r="AS125" s="3141"/>
      <c r="AT125" s="3143"/>
      <c r="AU125" s="3144"/>
      <c r="AV125" s="3145"/>
      <c r="AW125" s="3146"/>
      <c r="AX125" s="3147"/>
      <c r="AY125" s="3148"/>
      <c r="AZ125" s="3149"/>
      <c r="BA125" s="2109"/>
      <c r="BB125" s="3150"/>
      <c r="BC125" s="117"/>
      <c r="BD125" s="3151"/>
      <c r="BE125" s="3152"/>
      <c r="BF125" s="3153"/>
      <c r="BG125" s="3154"/>
      <c r="BH125" s="119"/>
      <c r="BK125" s="3">
        <v>1</v>
      </c>
    </row>
    <row r="126" spans="2:63" ht="27" customHeight="1">
      <c r="B126" s="115" t="s">
        <v>16</v>
      </c>
      <c r="C126" s="3141"/>
      <c r="D126" s="3142"/>
      <c r="E126" s="3141"/>
      <c r="F126" s="3143"/>
      <c r="G126" s="3144"/>
      <c r="H126" s="3145"/>
      <c r="I126" s="3146"/>
      <c r="J126" s="3147"/>
      <c r="K126" s="3148"/>
      <c r="L126" s="3149"/>
      <c r="M126" s="2109"/>
      <c r="N126" s="3150"/>
      <c r="O126" s="117"/>
      <c r="P126" s="3151"/>
      <c r="Q126" s="3152"/>
      <c r="R126" s="3153"/>
      <c r="S126" s="3154"/>
      <c r="T126" s="119"/>
      <c r="U126" s="1180"/>
      <c r="V126" s="115" t="s">
        <v>16</v>
      </c>
      <c r="W126" s="3141"/>
      <c r="X126" s="3142"/>
      <c r="Y126" s="3141"/>
      <c r="Z126" s="3143"/>
      <c r="AA126" s="3144"/>
      <c r="AB126" s="3145"/>
      <c r="AC126" s="3146"/>
      <c r="AD126" s="3147"/>
      <c r="AE126" s="3148"/>
      <c r="AF126" s="3149"/>
      <c r="AG126" s="2109"/>
      <c r="AH126" s="3150"/>
      <c r="AI126" s="117"/>
      <c r="AJ126" s="3151"/>
      <c r="AK126" s="3152"/>
      <c r="AL126" s="3153"/>
      <c r="AM126" s="3154"/>
      <c r="AN126" s="119"/>
      <c r="AO126" s="1180"/>
      <c r="AP126" s="115" t="s">
        <v>16</v>
      </c>
      <c r="AQ126" s="3141"/>
      <c r="AR126" s="3142"/>
      <c r="AS126" s="3141"/>
      <c r="AT126" s="3143"/>
      <c r="AU126" s="3144"/>
      <c r="AV126" s="3145"/>
      <c r="AW126" s="3146"/>
      <c r="AX126" s="3147"/>
      <c r="AY126" s="3148"/>
      <c r="AZ126" s="3149"/>
      <c r="BA126" s="2109"/>
      <c r="BB126" s="3150"/>
      <c r="BC126" s="117"/>
      <c r="BD126" s="3151"/>
      <c r="BE126" s="3152"/>
      <c r="BF126" s="3153"/>
      <c r="BG126" s="3154"/>
      <c r="BH126" s="119"/>
      <c r="BK126" s="3">
        <v>1</v>
      </c>
    </row>
    <row r="127" spans="2:63" ht="27" customHeight="1">
      <c r="B127" s="115" t="s">
        <v>16</v>
      </c>
      <c r="C127" s="3141"/>
      <c r="D127" s="3142"/>
      <c r="E127" s="3141"/>
      <c r="F127" s="3143"/>
      <c r="G127" s="3144"/>
      <c r="H127" s="3145"/>
      <c r="I127" s="3146"/>
      <c r="J127" s="3147"/>
      <c r="K127" s="3148"/>
      <c r="L127" s="3149"/>
      <c r="M127" s="2109"/>
      <c r="N127" s="3150"/>
      <c r="O127" s="117"/>
      <c r="P127" s="3151"/>
      <c r="Q127" s="3152"/>
      <c r="R127" s="3153"/>
      <c r="S127" s="3154"/>
      <c r="T127" s="119"/>
      <c r="U127" s="1180"/>
      <c r="V127" s="115" t="s">
        <v>16</v>
      </c>
      <c r="W127" s="3141"/>
      <c r="X127" s="3142"/>
      <c r="Y127" s="3141"/>
      <c r="Z127" s="3143"/>
      <c r="AA127" s="3144"/>
      <c r="AB127" s="3145"/>
      <c r="AC127" s="3146"/>
      <c r="AD127" s="3147"/>
      <c r="AE127" s="3148"/>
      <c r="AF127" s="3149"/>
      <c r="AG127" s="2109"/>
      <c r="AH127" s="3150"/>
      <c r="AI127" s="117"/>
      <c r="AJ127" s="3151"/>
      <c r="AK127" s="3152"/>
      <c r="AL127" s="3153"/>
      <c r="AM127" s="3154"/>
      <c r="AN127" s="119"/>
      <c r="AO127" s="1180"/>
      <c r="AP127" s="115" t="s">
        <v>16</v>
      </c>
      <c r="AQ127" s="3141"/>
      <c r="AR127" s="3142"/>
      <c r="AS127" s="3141"/>
      <c r="AT127" s="3143"/>
      <c r="AU127" s="3144"/>
      <c r="AV127" s="3145"/>
      <c r="AW127" s="3146"/>
      <c r="AX127" s="3147"/>
      <c r="AY127" s="3148"/>
      <c r="AZ127" s="3149"/>
      <c r="BA127" s="2109"/>
      <c r="BB127" s="3150"/>
      <c r="BC127" s="117"/>
      <c r="BD127" s="3151"/>
      <c r="BE127" s="3152"/>
      <c r="BF127" s="3153"/>
      <c r="BG127" s="3154"/>
      <c r="BH127" s="119"/>
      <c r="BK127" s="3">
        <v>1</v>
      </c>
    </row>
    <row r="128" spans="2:63" ht="27" customHeight="1">
      <c r="B128" s="115" t="s">
        <v>16</v>
      </c>
      <c r="C128" s="3141"/>
      <c r="D128" s="3142"/>
      <c r="E128" s="3141"/>
      <c r="F128" s="3143"/>
      <c r="G128" s="3144"/>
      <c r="H128" s="3145"/>
      <c r="I128" s="3146"/>
      <c r="J128" s="3147"/>
      <c r="K128" s="3148"/>
      <c r="L128" s="3149"/>
      <c r="M128" s="2109"/>
      <c r="N128" s="3150"/>
      <c r="O128" s="117"/>
      <c r="P128" s="3151"/>
      <c r="Q128" s="3152"/>
      <c r="R128" s="3153"/>
      <c r="S128" s="3154"/>
      <c r="T128" s="119"/>
      <c r="U128" s="1180"/>
      <c r="V128" s="115" t="s">
        <v>16</v>
      </c>
      <c r="W128" s="3141"/>
      <c r="X128" s="3142"/>
      <c r="Y128" s="3141"/>
      <c r="Z128" s="3143"/>
      <c r="AA128" s="3144"/>
      <c r="AB128" s="3145"/>
      <c r="AC128" s="3146"/>
      <c r="AD128" s="3147"/>
      <c r="AE128" s="3148"/>
      <c r="AF128" s="3149"/>
      <c r="AG128" s="2109"/>
      <c r="AH128" s="3150"/>
      <c r="AI128" s="117"/>
      <c r="AJ128" s="3151"/>
      <c r="AK128" s="3152"/>
      <c r="AL128" s="3153"/>
      <c r="AM128" s="3154"/>
      <c r="AN128" s="119"/>
      <c r="AO128" s="1180"/>
      <c r="AP128" s="115" t="s">
        <v>16</v>
      </c>
      <c r="AQ128" s="3141"/>
      <c r="AR128" s="3142"/>
      <c r="AS128" s="3141"/>
      <c r="AT128" s="3143"/>
      <c r="AU128" s="3144"/>
      <c r="AV128" s="3145"/>
      <c r="AW128" s="3146"/>
      <c r="AX128" s="3147"/>
      <c r="AY128" s="3148"/>
      <c r="AZ128" s="3149"/>
      <c r="BA128" s="2109"/>
      <c r="BB128" s="3150"/>
      <c r="BC128" s="117"/>
      <c r="BD128" s="3151"/>
      <c r="BE128" s="3152"/>
      <c r="BF128" s="3153"/>
      <c r="BG128" s="3154"/>
      <c r="BH128" s="119"/>
      <c r="BK128" s="3">
        <v>1</v>
      </c>
    </row>
    <row r="129" spans="2:63" ht="27" customHeight="1">
      <c r="B129" s="115" t="s">
        <v>16</v>
      </c>
      <c r="C129" s="3141"/>
      <c r="D129" s="3142"/>
      <c r="E129" s="3141"/>
      <c r="F129" s="3143"/>
      <c r="G129" s="3144"/>
      <c r="H129" s="3145"/>
      <c r="I129" s="3146"/>
      <c r="J129" s="3147"/>
      <c r="K129" s="3148"/>
      <c r="L129" s="3149"/>
      <c r="M129" s="2109"/>
      <c r="N129" s="3150"/>
      <c r="O129" s="117"/>
      <c r="P129" s="3151"/>
      <c r="Q129" s="3152"/>
      <c r="R129" s="3153"/>
      <c r="S129" s="3154"/>
      <c r="T129" s="119"/>
      <c r="U129" s="1180"/>
      <c r="V129" s="115" t="s">
        <v>16</v>
      </c>
      <c r="W129" s="3141"/>
      <c r="X129" s="3142"/>
      <c r="Y129" s="3141"/>
      <c r="Z129" s="3143"/>
      <c r="AA129" s="3144"/>
      <c r="AB129" s="3145"/>
      <c r="AC129" s="3146"/>
      <c r="AD129" s="3147"/>
      <c r="AE129" s="3148"/>
      <c r="AF129" s="3149"/>
      <c r="AG129" s="2109"/>
      <c r="AH129" s="3150"/>
      <c r="AI129" s="117"/>
      <c r="AJ129" s="3151"/>
      <c r="AK129" s="3152"/>
      <c r="AL129" s="3153"/>
      <c r="AM129" s="3154"/>
      <c r="AN129" s="119"/>
      <c r="AO129" s="1180"/>
      <c r="AP129" s="115" t="s">
        <v>16</v>
      </c>
      <c r="AQ129" s="3141"/>
      <c r="AR129" s="3142"/>
      <c r="AS129" s="3141"/>
      <c r="AT129" s="3143"/>
      <c r="AU129" s="3144"/>
      <c r="AV129" s="3145"/>
      <c r="AW129" s="3146"/>
      <c r="AX129" s="3147"/>
      <c r="AY129" s="3148"/>
      <c r="AZ129" s="3149"/>
      <c r="BA129" s="2109"/>
      <c r="BB129" s="3150"/>
      <c r="BC129" s="117"/>
      <c r="BD129" s="3151"/>
      <c r="BE129" s="3152"/>
      <c r="BF129" s="3153"/>
      <c r="BG129" s="3154"/>
      <c r="BH129" s="119"/>
      <c r="BK129" s="3">
        <v>1</v>
      </c>
    </row>
    <row r="130" spans="2:63" ht="27" customHeight="1">
      <c r="B130" s="115" t="s">
        <v>16</v>
      </c>
      <c r="C130" s="3141"/>
      <c r="D130" s="3142"/>
      <c r="E130" s="3141"/>
      <c r="F130" s="3143"/>
      <c r="G130" s="3144"/>
      <c r="H130" s="3145"/>
      <c r="I130" s="3146"/>
      <c r="J130" s="3147"/>
      <c r="K130" s="3148"/>
      <c r="L130" s="3149"/>
      <c r="M130" s="2109"/>
      <c r="N130" s="3150"/>
      <c r="O130" s="117"/>
      <c r="P130" s="3151"/>
      <c r="Q130" s="3152"/>
      <c r="R130" s="3153"/>
      <c r="S130" s="3154"/>
      <c r="T130" s="119"/>
      <c r="U130" s="1180"/>
      <c r="V130" s="115" t="s">
        <v>16</v>
      </c>
      <c r="W130" s="3141"/>
      <c r="X130" s="3142"/>
      <c r="Y130" s="3141"/>
      <c r="Z130" s="3143"/>
      <c r="AA130" s="3144"/>
      <c r="AB130" s="3145"/>
      <c r="AC130" s="3146"/>
      <c r="AD130" s="3147"/>
      <c r="AE130" s="3148"/>
      <c r="AF130" s="3149"/>
      <c r="AG130" s="2109"/>
      <c r="AH130" s="3150"/>
      <c r="AI130" s="117"/>
      <c r="AJ130" s="3151"/>
      <c r="AK130" s="3152"/>
      <c r="AL130" s="3153"/>
      <c r="AM130" s="3154"/>
      <c r="AN130" s="119"/>
      <c r="AO130" s="1180"/>
      <c r="AP130" s="115" t="s">
        <v>16</v>
      </c>
      <c r="AQ130" s="3141"/>
      <c r="AR130" s="3142"/>
      <c r="AS130" s="3141"/>
      <c r="AT130" s="3143"/>
      <c r="AU130" s="3144"/>
      <c r="AV130" s="3145"/>
      <c r="AW130" s="3146"/>
      <c r="AX130" s="3147"/>
      <c r="AY130" s="3148"/>
      <c r="AZ130" s="3149"/>
      <c r="BA130" s="2109"/>
      <c r="BB130" s="3150"/>
      <c r="BC130" s="117"/>
      <c r="BD130" s="3151"/>
      <c r="BE130" s="3152"/>
      <c r="BF130" s="3153"/>
      <c r="BG130" s="3154"/>
      <c r="BH130" s="119"/>
      <c r="BK130" s="3">
        <v>1</v>
      </c>
    </row>
    <row r="131" spans="2:63" ht="27" customHeight="1">
      <c r="B131" s="115" t="s">
        <v>16</v>
      </c>
      <c r="C131" s="3141"/>
      <c r="D131" s="3142"/>
      <c r="E131" s="3141"/>
      <c r="F131" s="3143"/>
      <c r="G131" s="3144"/>
      <c r="H131" s="3145"/>
      <c r="I131" s="3146"/>
      <c r="J131" s="3147"/>
      <c r="K131" s="3148"/>
      <c r="L131" s="3149"/>
      <c r="M131" s="2109"/>
      <c r="N131" s="3150"/>
      <c r="O131" s="117"/>
      <c r="P131" s="3151"/>
      <c r="Q131" s="3152"/>
      <c r="R131" s="3153"/>
      <c r="S131" s="3154"/>
      <c r="T131" s="119"/>
      <c r="U131" s="1180"/>
      <c r="V131" s="115" t="s">
        <v>16</v>
      </c>
      <c r="W131" s="3141"/>
      <c r="X131" s="3142"/>
      <c r="Y131" s="3141"/>
      <c r="Z131" s="3143"/>
      <c r="AA131" s="3144"/>
      <c r="AB131" s="3145"/>
      <c r="AC131" s="3146"/>
      <c r="AD131" s="3147"/>
      <c r="AE131" s="3148"/>
      <c r="AF131" s="3149"/>
      <c r="AG131" s="2109"/>
      <c r="AH131" s="3150"/>
      <c r="AI131" s="117"/>
      <c r="AJ131" s="3151"/>
      <c r="AK131" s="3152"/>
      <c r="AL131" s="3153"/>
      <c r="AM131" s="3154"/>
      <c r="AN131" s="119"/>
      <c r="AO131" s="1180"/>
      <c r="AP131" s="115" t="s">
        <v>16</v>
      </c>
      <c r="AQ131" s="3141"/>
      <c r="AR131" s="3142"/>
      <c r="AS131" s="3141"/>
      <c r="AT131" s="3143"/>
      <c r="AU131" s="3144"/>
      <c r="AV131" s="3145"/>
      <c r="AW131" s="3146"/>
      <c r="AX131" s="3147"/>
      <c r="AY131" s="3148"/>
      <c r="AZ131" s="3149"/>
      <c r="BA131" s="2109"/>
      <c r="BB131" s="3150"/>
      <c r="BC131" s="117"/>
      <c r="BD131" s="3151"/>
      <c r="BE131" s="3152"/>
      <c r="BF131" s="3153"/>
      <c r="BG131" s="3154"/>
      <c r="BH131" s="119"/>
      <c r="BK131" s="3">
        <v>1</v>
      </c>
    </row>
    <row r="132" spans="2:63" ht="27" customHeight="1">
      <c r="B132" s="115" t="s">
        <v>16</v>
      </c>
      <c r="C132" s="3141"/>
      <c r="D132" s="3142"/>
      <c r="E132" s="3141"/>
      <c r="F132" s="3143"/>
      <c r="G132" s="3144"/>
      <c r="H132" s="3145"/>
      <c r="I132" s="3146"/>
      <c r="J132" s="3147"/>
      <c r="K132" s="3148"/>
      <c r="L132" s="3149"/>
      <c r="M132" s="2109"/>
      <c r="N132" s="3150"/>
      <c r="O132" s="117"/>
      <c r="P132" s="3151"/>
      <c r="Q132" s="3152"/>
      <c r="R132" s="3153"/>
      <c r="S132" s="3154"/>
      <c r="T132" s="119"/>
      <c r="U132" s="1180"/>
      <c r="V132" s="115" t="s">
        <v>16</v>
      </c>
      <c r="W132" s="3141"/>
      <c r="X132" s="3142"/>
      <c r="Y132" s="3141"/>
      <c r="Z132" s="3143"/>
      <c r="AA132" s="3144"/>
      <c r="AB132" s="3145"/>
      <c r="AC132" s="3146"/>
      <c r="AD132" s="3147"/>
      <c r="AE132" s="3148"/>
      <c r="AF132" s="3149"/>
      <c r="AG132" s="2109"/>
      <c r="AH132" s="3150"/>
      <c r="AI132" s="117"/>
      <c r="AJ132" s="3151"/>
      <c r="AK132" s="3152"/>
      <c r="AL132" s="3153"/>
      <c r="AM132" s="3154"/>
      <c r="AN132" s="119"/>
      <c r="AO132" s="1180"/>
      <c r="AP132" s="115" t="s">
        <v>16</v>
      </c>
      <c r="AQ132" s="3141"/>
      <c r="AR132" s="3142"/>
      <c r="AS132" s="3141"/>
      <c r="AT132" s="3143"/>
      <c r="AU132" s="3144"/>
      <c r="AV132" s="3145"/>
      <c r="AW132" s="3146"/>
      <c r="AX132" s="3147"/>
      <c r="AY132" s="3148"/>
      <c r="AZ132" s="3149"/>
      <c r="BA132" s="2109"/>
      <c r="BB132" s="3150"/>
      <c r="BC132" s="117"/>
      <c r="BD132" s="3151"/>
      <c r="BE132" s="3152"/>
      <c r="BF132" s="3153"/>
      <c r="BG132" s="3154"/>
      <c r="BH132" s="119"/>
      <c r="BK132" s="3">
        <v>1</v>
      </c>
    </row>
    <row r="133" spans="2:63" ht="27" customHeight="1">
      <c r="B133" s="115" t="s">
        <v>16</v>
      </c>
      <c r="C133" s="3141"/>
      <c r="D133" s="3142"/>
      <c r="E133" s="3141"/>
      <c r="F133" s="3143"/>
      <c r="G133" s="3144"/>
      <c r="H133" s="3145"/>
      <c r="I133" s="3146"/>
      <c r="J133" s="3147"/>
      <c r="K133" s="3148"/>
      <c r="L133" s="3149"/>
      <c r="M133" s="2109"/>
      <c r="N133" s="3150"/>
      <c r="O133" s="117"/>
      <c r="P133" s="3151"/>
      <c r="Q133" s="3152"/>
      <c r="R133" s="3153"/>
      <c r="S133" s="3154"/>
      <c r="T133" s="119"/>
      <c r="U133" s="1180"/>
      <c r="V133" s="115" t="s">
        <v>16</v>
      </c>
      <c r="W133" s="3141"/>
      <c r="X133" s="3142"/>
      <c r="Y133" s="3141"/>
      <c r="Z133" s="3143"/>
      <c r="AA133" s="3144"/>
      <c r="AB133" s="3145"/>
      <c r="AC133" s="3146"/>
      <c r="AD133" s="3147"/>
      <c r="AE133" s="3148"/>
      <c r="AF133" s="3149"/>
      <c r="AG133" s="2109"/>
      <c r="AH133" s="3150"/>
      <c r="AI133" s="117"/>
      <c r="AJ133" s="3151"/>
      <c r="AK133" s="3152"/>
      <c r="AL133" s="3153"/>
      <c r="AM133" s="3154"/>
      <c r="AN133" s="119"/>
      <c r="AO133" s="1180"/>
      <c r="AP133" s="115" t="s">
        <v>16</v>
      </c>
      <c r="AQ133" s="3141"/>
      <c r="AR133" s="3142"/>
      <c r="AS133" s="3141"/>
      <c r="AT133" s="3143"/>
      <c r="AU133" s="3144"/>
      <c r="AV133" s="3145"/>
      <c r="AW133" s="3146"/>
      <c r="AX133" s="3147"/>
      <c r="AY133" s="3148"/>
      <c r="AZ133" s="3149"/>
      <c r="BA133" s="2109"/>
      <c r="BB133" s="3150"/>
      <c r="BC133" s="117"/>
      <c r="BD133" s="3151"/>
      <c r="BE133" s="3152"/>
      <c r="BF133" s="3153"/>
      <c r="BG133" s="3154"/>
      <c r="BH133" s="119"/>
      <c r="BK133" s="3">
        <v>1</v>
      </c>
    </row>
    <row r="134" spans="2:63" ht="27" customHeight="1">
      <c r="B134" s="115" t="s">
        <v>16</v>
      </c>
      <c r="C134" s="3141"/>
      <c r="D134" s="3142"/>
      <c r="E134" s="3141"/>
      <c r="F134" s="3143"/>
      <c r="G134" s="3144"/>
      <c r="H134" s="3145"/>
      <c r="I134" s="3146"/>
      <c r="J134" s="3147"/>
      <c r="K134" s="3148"/>
      <c r="L134" s="3149"/>
      <c r="M134" s="2109"/>
      <c r="N134" s="3150"/>
      <c r="O134" s="117"/>
      <c r="P134" s="3151"/>
      <c r="Q134" s="3152"/>
      <c r="R134" s="3153"/>
      <c r="S134" s="3154"/>
      <c r="T134" s="119"/>
      <c r="U134" s="1180"/>
      <c r="V134" s="115" t="s">
        <v>16</v>
      </c>
      <c r="W134" s="3141"/>
      <c r="X134" s="3142"/>
      <c r="Y134" s="3141"/>
      <c r="Z134" s="3143"/>
      <c r="AA134" s="3144"/>
      <c r="AB134" s="3145"/>
      <c r="AC134" s="3146"/>
      <c r="AD134" s="3147"/>
      <c r="AE134" s="3148"/>
      <c r="AF134" s="3149"/>
      <c r="AG134" s="2109"/>
      <c r="AH134" s="3150"/>
      <c r="AI134" s="117"/>
      <c r="AJ134" s="3151"/>
      <c r="AK134" s="3152"/>
      <c r="AL134" s="3153"/>
      <c r="AM134" s="3154"/>
      <c r="AN134" s="119"/>
      <c r="AO134" s="1180"/>
      <c r="AP134" s="115" t="s">
        <v>16</v>
      </c>
      <c r="AQ134" s="3141"/>
      <c r="AR134" s="3142"/>
      <c r="AS134" s="3141"/>
      <c r="AT134" s="3143"/>
      <c r="AU134" s="3144"/>
      <c r="AV134" s="3145"/>
      <c r="AW134" s="3146"/>
      <c r="AX134" s="3147"/>
      <c r="AY134" s="3148"/>
      <c r="AZ134" s="3149"/>
      <c r="BA134" s="2109"/>
      <c r="BB134" s="3150"/>
      <c r="BC134" s="117"/>
      <c r="BD134" s="3151"/>
      <c r="BE134" s="3152"/>
      <c r="BF134" s="3153"/>
      <c r="BG134" s="3154"/>
      <c r="BH134" s="119"/>
      <c r="BK134" s="3">
        <v>1</v>
      </c>
    </row>
    <row r="135" spans="2:63" ht="27" customHeight="1">
      <c r="B135" s="115" t="s">
        <v>16</v>
      </c>
      <c r="C135" s="3141"/>
      <c r="D135" s="3142"/>
      <c r="E135" s="3141"/>
      <c r="F135" s="3143"/>
      <c r="G135" s="3144"/>
      <c r="H135" s="3145"/>
      <c r="I135" s="3146"/>
      <c r="J135" s="3147"/>
      <c r="K135" s="3148"/>
      <c r="L135" s="3149"/>
      <c r="M135" s="2109"/>
      <c r="N135" s="3150"/>
      <c r="O135" s="117"/>
      <c r="P135" s="3151"/>
      <c r="Q135" s="3152"/>
      <c r="R135" s="3153"/>
      <c r="S135" s="3154"/>
      <c r="T135" s="119"/>
      <c r="U135" s="1180"/>
      <c r="V135" s="115" t="s">
        <v>16</v>
      </c>
      <c r="W135" s="3141"/>
      <c r="X135" s="3142"/>
      <c r="Y135" s="3141"/>
      <c r="Z135" s="3143"/>
      <c r="AA135" s="3144"/>
      <c r="AB135" s="3145"/>
      <c r="AC135" s="3146"/>
      <c r="AD135" s="3147"/>
      <c r="AE135" s="3148"/>
      <c r="AF135" s="3149"/>
      <c r="AG135" s="2109"/>
      <c r="AH135" s="3150"/>
      <c r="AI135" s="117"/>
      <c r="AJ135" s="3151"/>
      <c r="AK135" s="3152"/>
      <c r="AL135" s="3153"/>
      <c r="AM135" s="3154"/>
      <c r="AN135" s="119"/>
      <c r="AO135" s="1180"/>
      <c r="AP135" s="115" t="s">
        <v>16</v>
      </c>
      <c r="AQ135" s="3141"/>
      <c r="AR135" s="3142"/>
      <c r="AS135" s="3141"/>
      <c r="AT135" s="3143"/>
      <c r="AU135" s="3144"/>
      <c r="AV135" s="3145"/>
      <c r="AW135" s="3146"/>
      <c r="AX135" s="3147"/>
      <c r="AY135" s="3148"/>
      <c r="AZ135" s="3149"/>
      <c r="BA135" s="2109"/>
      <c r="BB135" s="3150"/>
      <c r="BC135" s="117"/>
      <c r="BD135" s="3151"/>
      <c r="BE135" s="3152"/>
      <c r="BF135" s="3153"/>
      <c r="BG135" s="3154"/>
      <c r="BH135" s="119"/>
      <c r="BK135" s="3">
        <v>1</v>
      </c>
    </row>
    <row r="136" spans="2:63" ht="27" customHeight="1">
      <c r="B136" s="115" t="s">
        <v>16</v>
      </c>
      <c r="C136" s="3141"/>
      <c r="D136" s="3142"/>
      <c r="E136" s="3141"/>
      <c r="F136" s="3143"/>
      <c r="G136" s="3144"/>
      <c r="H136" s="3145"/>
      <c r="I136" s="3146"/>
      <c r="J136" s="3147"/>
      <c r="K136" s="3148"/>
      <c r="L136" s="3149"/>
      <c r="M136" s="2109"/>
      <c r="N136" s="3150"/>
      <c r="O136" s="117"/>
      <c r="P136" s="3151"/>
      <c r="Q136" s="3152"/>
      <c r="R136" s="3153"/>
      <c r="S136" s="3154"/>
      <c r="T136" s="119"/>
      <c r="U136" s="1180"/>
      <c r="V136" s="115" t="s">
        <v>16</v>
      </c>
      <c r="W136" s="3141"/>
      <c r="X136" s="3142"/>
      <c r="Y136" s="3141"/>
      <c r="Z136" s="3143"/>
      <c r="AA136" s="3144"/>
      <c r="AB136" s="3145"/>
      <c r="AC136" s="3146"/>
      <c r="AD136" s="3147"/>
      <c r="AE136" s="3148"/>
      <c r="AF136" s="3149"/>
      <c r="AG136" s="2109"/>
      <c r="AH136" s="3150"/>
      <c r="AI136" s="117"/>
      <c r="AJ136" s="3151"/>
      <c r="AK136" s="3152"/>
      <c r="AL136" s="3153"/>
      <c r="AM136" s="3154"/>
      <c r="AN136" s="119"/>
      <c r="AO136" s="1180"/>
      <c r="AP136" s="115" t="s">
        <v>16</v>
      </c>
      <c r="AQ136" s="3141"/>
      <c r="AR136" s="3142"/>
      <c r="AS136" s="3141"/>
      <c r="AT136" s="3143"/>
      <c r="AU136" s="3144"/>
      <c r="AV136" s="3145"/>
      <c r="AW136" s="3146"/>
      <c r="AX136" s="3147"/>
      <c r="AY136" s="3148"/>
      <c r="AZ136" s="3149"/>
      <c r="BA136" s="2109"/>
      <c r="BB136" s="3150"/>
      <c r="BC136" s="117"/>
      <c r="BD136" s="3151"/>
      <c r="BE136" s="3152"/>
      <c r="BF136" s="3153"/>
      <c r="BG136" s="3154"/>
      <c r="BH136" s="119"/>
      <c r="BK136" s="3">
        <v>1</v>
      </c>
    </row>
    <row r="137" spans="2:63" ht="27" customHeight="1">
      <c r="B137" s="115" t="s">
        <v>16</v>
      </c>
      <c r="C137" s="3141"/>
      <c r="D137" s="3142"/>
      <c r="E137" s="3141"/>
      <c r="F137" s="3143"/>
      <c r="G137" s="3144"/>
      <c r="H137" s="3145"/>
      <c r="I137" s="3146"/>
      <c r="J137" s="3147"/>
      <c r="K137" s="3148"/>
      <c r="L137" s="3149"/>
      <c r="M137" s="2109"/>
      <c r="N137" s="3150"/>
      <c r="O137" s="117"/>
      <c r="P137" s="3151"/>
      <c r="Q137" s="3152"/>
      <c r="R137" s="3153"/>
      <c r="S137" s="3154"/>
      <c r="T137" s="119"/>
      <c r="U137" s="1180"/>
      <c r="V137" s="115" t="s">
        <v>16</v>
      </c>
      <c r="W137" s="3141"/>
      <c r="X137" s="3142"/>
      <c r="Y137" s="3141"/>
      <c r="Z137" s="3143"/>
      <c r="AA137" s="3144"/>
      <c r="AB137" s="3145"/>
      <c r="AC137" s="3146"/>
      <c r="AD137" s="3147"/>
      <c r="AE137" s="3148"/>
      <c r="AF137" s="3149"/>
      <c r="AG137" s="2109"/>
      <c r="AH137" s="3150"/>
      <c r="AI137" s="117"/>
      <c r="AJ137" s="3151"/>
      <c r="AK137" s="3152"/>
      <c r="AL137" s="3153"/>
      <c r="AM137" s="3154"/>
      <c r="AN137" s="119"/>
      <c r="AO137" s="1180"/>
      <c r="AP137" s="115" t="s">
        <v>16</v>
      </c>
      <c r="AQ137" s="3141"/>
      <c r="AR137" s="3142"/>
      <c r="AS137" s="3141"/>
      <c r="AT137" s="3143"/>
      <c r="AU137" s="3144"/>
      <c r="AV137" s="3145"/>
      <c r="AW137" s="3146"/>
      <c r="AX137" s="3147"/>
      <c r="AY137" s="3148"/>
      <c r="AZ137" s="3149"/>
      <c r="BA137" s="2109"/>
      <c r="BB137" s="3150"/>
      <c r="BC137" s="117"/>
      <c r="BD137" s="3151"/>
      <c r="BE137" s="3152"/>
      <c r="BF137" s="3153"/>
      <c r="BG137" s="3154"/>
      <c r="BH137" s="119"/>
      <c r="BK137" s="3">
        <v>1</v>
      </c>
    </row>
    <row r="138" spans="2:63" ht="27" customHeight="1">
      <c r="B138" s="115" t="s">
        <v>16</v>
      </c>
      <c r="C138" s="3141"/>
      <c r="D138" s="3142"/>
      <c r="E138" s="3141"/>
      <c r="F138" s="3143"/>
      <c r="G138" s="3144"/>
      <c r="H138" s="3145"/>
      <c r="I138" s="3146"/>
      <c r="J138" s="3147"/>
      <c r="K138" s="3148"/>
      <c r="L138" s="3149"/>
      <c r="M138" s="2109"/>
      <c r="N138" s="3150"/>
      <c r="O138" s="117"/>
      <c r="P138" s="3151"/>
      <c r="Q138" s="3152"/>
      <c r="R138" s="3153"/>
      <c r="S138" s="3154"/>
      <c r="T138" s="119"/>
      <c r="U138" s="1180"/>
      <c r="V138" s="115" t="s">
        <v>16</v>
      </c>
      <c r="W138" s="3141"/>
      <c r="X138" s="3142"/>
      <c r="Y138" s="3141"/>
      <c r="Z138" s="3143"/>
      <c r="AA138" s="3144"/>
      <c r="AB138" s="3145"/>
      <c r="AC138" s="3146"/>
      <c r="AD138" s="3147"/>
      <c r="AE138" s="3148"/>
      <c r="AF138" s="3149"/>
      <c r="AG138" s="2109"/>
      <c r="AH138" s="3150"/>
      <c r="AI138" s="117"/>
      <c r="AJ138" s="3151"/>
      <c r="AK138" s="3152"/>
      <c r="AL138" s="3153"/>
      <c r="AM138" s="3154"/>
      <c r="AN138" s="119"/>
      <c r="AO138" s="1180"/>
      <c r="AP138" s="115" t="s">
        <v>16</v>
      </c>
      <c r="AQ138" s="3141"/>
      <c r="AR138" s="3142"/>
      <c r="AS138" s="3141"/>
      <c r="AT138" s="3143"/>
      <c r="AU138" s="3144"/>
      <c r="AV138" s="3145"/>
      <c r="AW138" s="3146"/>
      <c r="AX138" s="3147"/>
      <c r="AY138" s="3148"/>
      <c r="AZ138" s="3149"/>
      <c r="BA138" s="2109"/>
      <c r="BB138" s="3150"/>
      <c r="BC138" s="117"/>
      <c r="BD138" s="3151"/>
      <c r="BE138" s="3152"/>
      <c r="BF138" s="3153"/>
      <c r="BG138" s="3154"/>
      <c r="BH138" s="119"/>
      <c r="BK138" s="3">
        <v>1</v>
      </c>
    </row>
    <row r="139" spans="2:63" ht="27" customHeight="1">
      <c r="B139" s="115" t="s">
        <v>16</v>
      </c>
      <c r="C139" s="3141"/>
      <c r="D139" s="3142"/>
      <c r="E139" s="3141"/>
      <c r="F139" s="3143"/>
      <c r="G139" s="3144"/>
      <c r="H139" s="3145"/>
      <c r="I139" s="3146"/>
      <c r="J139" s="3147"/>
      <c r="K139" s="3148"/>
      <c r="L139" s="3149"/>
      <c r="M139" s="2109"/>
      <c r="N139" s="3150"/>
      <c r="O139" s="117"/>
      <c r="P139" s="3151"/>
      <c r="Q139" s="3152"/>
      <c r="R139" s="3153"/>
      <c r="S139" s="3154"/>
      <c r="T139" s="119"/>
      <c r="U139" s="1180"/>
      <c r="V139" s="115" t="s">
        <v>16</v>
      </c>
      <c r="W139" s="3141"/>
      <c r="X139" s="3142"/>
      <c r="Y139" s="3141"/>
      <c r="Z139" s="3143"/>
      <c r="AA139" s="3144"/>
      <c r="AB139" s="3145"/>
      <c r="AC139" s="3146"/>
      <c r="AD139" s="3147"/>
      <c r="AE139" s="3148"/>
      <c r="AF139" s="3149"/>
      <c r="AG139" s="2109"/>
      <c r="AH139" s="3150"/>
      <c r="AI139" s="117"/>
      <c r="AJ139" s="3151"/>
      <c r="AK139" s="3152"/>
      <c r="AL139" s="3153"/>
      <c r="AM139" s="3154"/>
      <c r="AN139" s="119"/>
      <c r="AO139" s="1180"/>
      <c r="AP139" s="115" t="s">
        <v>16</v>
      </c>
      <c r="AQ139" s="3141"/>
      <c r="AR139" s="3142"/>
      <c r="AS139" s="3141"/>
      <c r="AT139" s="3143"/>
      <c r="AU139" s="3144"/>
      <c r="AV139" s="3145"/>
      <c r="AW139" s="3146"/>
      <c r="AX139" s="3147"/>
      <c r="AY139" s="3148"/>
      <c r="AZ139" s="3149"/>
      <c r="BA139" s="2109"/>
      <c r="BB139" s="3150"/>
      <c r="BC139" s="117"/>
      <c r="BD139" s="3151"/>
      <c r="BE139" s="3152"/>
      <c r="BF139" s="3153"/>
      <c r="BG139" s="3154"/>
      <c r="BH139" s="119"/>
      <c r="BK139" s="3">
        <v>1</v>
      </c>
    </row>
    <row r="140" spans="2:63" ht="27" customHeight="1">
      <c r="B140" s="115" t="s">
        <v>16</v>
      </c>
      <c r="C140" s="3141"/>
      <c r="D140" s="3142"/>
      <c r="E140" s="3141"/>
      <c r="F140" s="3143"/>
      <c r="G140" s="3144"/>
      <c r="H140" s="3145"/>
      <c r="I140" s="3146"/>
      <c r="J140" s="3147"/>
      <c r="K140" s="3148"/>
      <c r="L140" s="3149"/>
      <c r="M140" s="2109"/>
      <c r="N140" s="3150"/>
      <c r="O140" s="117"/>
      <c r="P140" s="3151"/>
      <c r="Q140" s="3152"/>
      <c r="R140" s="3153"/>
      <c r="S140" s="3154"/>
      <c r="T140" s="119"/>
      <c r="U140" s="1180"/>
      <c r="V140" s="115" t="s">
        <v>16</v>
      </c>
      <c r="W140" s="3141"/>
      <c r="X140" s="3142"/>
      <c r="Y140" s="3141"/>
      <c r="Z140" s="3143"/>
      <c r="AA140" s="3144"/>
      <c r="AB140" s="3145"/>
      <c r="AC140" s="3146"/>
      <c r="AD140" s="3147"/>
      <c r="AE140" s="3148"/>
      <c r="AF140" s="3149"/>
      <c r="AG140" s="2109"/>
      <c r="AH140" s="3150"/>
      <c r="AI140" s="117"/>
      <c r="AJ140" s="3151"/>
      <c r="AK140" s="3152"/>
      <c r="AL140" s="3153"/>
      <c r="AM140" s="3154"/>
      <c r="AN140" s="119"/>
      <c r="AO140" s="1180"/>
      <c r="AP140" s="115" t="s">
        <v>16</v>
      </c>
      <c r="AQ140" s="3141"/>
      <c r="AR140" s="3142"/>
      <c r="AS140" s="3141"/>
      <c r="AT140" s="3143"/>
      <c r="AU140" s="3144"/>
      <c r="AV140" s="3145"/>
      <c r="AW140" s="3146"/>
      <c r="AX140" s="3147"/>
      <c r="AY140" s="3148"/>
      <c r="AZ140" s="3149"/>
      <c r="BA140" s="2109"/>
      <c r="BB140" s="3150"/>
      <c r="BC140" s="117"/>
      <c r="BD140" s="3151"/>
      <c r="BE140" s="3152"/>
      <c r="BF140" s="3153"/>
      <c r="BG140" s="3154"/>
      <c r="BH140" s="119"/>
      <c r="BK140" s="3">
        <v>1</v>
      </c>
    </row>
    <row r="141" spans="2:63" ht="27" customHeight="1">
      <c r="B141" s="115" t="s">
        <v>16</v>
      </c>
      <c r="C141" s="3141"/>
      <c r="D141" s="3142"/>
      <c r="E141" s="3141"/>
      <c r="F141" s="3143"/>
      <c r="G141" s="3144"/>
      <c r="H141" s="3145"/>
      <c r="I141" s="3146"/>
      <c r="J141" s="3147"/>
      <c r="K141" s="3148"/>
      <c r="L141" s="3149"/>
      <c r="M141" s="2109"/>
      <c r="N141" s="3150"/>
      <c r="O141" s="117"/>
      <c r="P141" s="3151"/>
      <c r="Q141" s="3152"/>
      <c r="R141" s="3153"/>
      <c r="S141" s="3154"/>
      <c r="T141" s="119"/>
      <c r="U141" s="1180"/>
      <c r="V141" s="115" t="s">
        <v>16</v>
      </c>
      <c r="W141" s="3141"/>
      <c r="X141" s="3142"/>
      <c r="Y141" s="3141"/>
      <c r="Z141" s="3143"/>
      <c r="AA141" s="3144"/>
      <c r="AB141" s="3145"/>
      <c r="AC141" s="3146"/>
      <c r="AD141" s="3147"/>
      <c r="AE141" s="3148"/>
      <c r="AF141" s="3149"/>
      <c r="AG141" s="2109"/>
      <c r="AH141" s="3150"/>
      <c r="AI141" s="117"/>
      <c r="AJ141" s="3151"/>
      <c r="AK141" s="3152"/>
      <c r="AL141" s="3153"/>
      <c r="AM141" s="3154"/>
      <c r="AN141" s="119"/>
      <c r="AO141" s="1180"/>
      <c r="AP141" s="115" t="s">
        <v>16</v>
      </c>
      <c r="AQ141" s="3141"/>
      <c r="AR141" s="3142"/>
      <c r="AS141" s="3141"/>
      <c r="AT141" s="3143"/>
      <c r="AU141" s="3144"/>
      <c r="AV141" s="3145"/>
      <c r="AW141" s="3146"/>
      <c r="AX141" s="3147"/>
      <c r="AY141" s="3148"/>
      <c r="AZ141" s="3149"/>
      <c r="BA141" s="2109"/>
      <c r="BB141" s="3150"/>
      <c r="BC141" s="117"/>
      <c r="BD141" s="3151"/>
      <c r="BE141" s="3152"/>
      <c r="BF141" s="3153"/>
      <c r="BG141" s="3154"/>
      <c r="BH141" s="119"/>
      <c r="BK141" s="3">
        <v>1</v>
      </c>
    </row>
    <row r="142" spans="2:63" ht="27" customHeight="1">
      <c r="B142" s="115" t="s">
        <v>16</v>
      </c>
      <c r="C142" s="3141"/>
      <c r="D142" s="3142"/>
      <c r="E142" s="3141"/>
      <c r="F142" s="3143"/>
      <c r="G142" s="3144"/>
      <c r="H142" s="3145"/>
      <c r="I142" s="3146"/>
      <c r="J142" s="3147"/>
      <c r="K142" s="3148"/>
      <c r="L142" s="3149"/>
      <c r="M142" s="2109"/>
      <c r="N142" s="3150"/>
      <c r="O142" s="117"/>
      <c r="P142" s="3151"/>
      <c r="Q142" s="3152"/>
      <c r="R142" s="3153"/>
      <c r="S142" s="3154"/>
      <c r="T142" s="119"/>
      <c r="U142" s="1180"/>
      <c r="V142" s="115" t="s">
        <v>16</v>
      </c>
      <c r="W142" s="3141"/>
      <c r="X142" s="3142"/>
      <c r="Y142" s="3141"/>
      <c r="Z142" s="3143"/>
      <c r="AA142" s="3144"/>
      <c r="AB142" s="3145"/>
      <c r="AC142" s="3146"/>
      <c r="AD142" s="3147"/>
      <c r="AE142" s="3148"/>
      <c r="AF142" s="3149"/>
      <c r="AG142" s="2109"/>
      <c r="AH142" s="3150"/>
      <c r="AI142" s="117"/>
      <c r="AJ142" s="3151"/>
      <c r="AK142" s="3152"/>
      <c r="AL142" s="3153"/>
      <c r="AM142" s="3154"/>
      <c r="AN142" s="119"/>
      <c r="AO142" s="1180"/>
      <c r="AP142" s="115" t="s">
        <v>16</v>
      </c>
      <c r="AQ142" s="3141"/>
      <c r="AR142" s="3142"/>
      <c r="AS142" s="3141"/>
      <c r="AT142" s="3143"/>
      <c r="AU142" s="3144"/>
      <c r="AV142" s="3145"/>
      <c r="AW142" s="3146"/>
      <c r="AX142" s="3147"/>
      <c r="AY142" s="3148"/>
      <c r="AZ142" s="3149"/>
      <c r="BA142" s="2109"/>
      <c r="BB142" s="3150"/>
      <c r="BC142" s="117"/>
      <c r="BD142" s="3151"/>
      <c r="BE142" s="3152"/>
      <c r="BF142" s="3153"/>
      <c r="BG142" s="3154"/>
      <c r="BH142" s="119"/>
      <c r="BK142" s="3">
        <v>1</v>
      </c>
    </row>
    <row r="143" spans="2:63" ht="27" customHeight="1">
      <c r="B143" s="115" t="s">
        <v>16</v>
      </c>
      <c r="C143" s="3141"/>
      <c r="D143" s="3142"/>
      <c r="E143" s="3141"/>
      <c r="F143" s="3143"/>
      <c r="G143" s="3144"/>
      <c r="H143" s="3145"/>
      <c r="I143" s="3146"/>
      <c r="J143" s="3147"/>
      <c r="K143" s="3148"/>
      <c r="L143" s="3149"/>
      <c r="M143" s="2109"/>
      <c r="N143" s="3150"/>
      <c r="O143" s="117"/>
      <c r="P143" s="3151"/>
      <c r="Q143" s="3152"/>
      <c r="R143" s="3153"/>
      <c r="S143" s="3154"/>
      <c r="T143" s="119"/>
      <c r="U143" s="1180"/>
      <c r="V143" s="115" t="s">
        <v>16</v>
      </c>
      <c r="W143" s="3141"/>
      <c r="X143" s="3142"/>
      <c r="Y143" s="3141"/>
      <c r="Z143" s="3143"/>
      <c r="AA143" s="3144"/>
      <c r="AB143" s="3145"/>
      <c r="AC143" s="3146"/>
      <c r="AD143" s="3147"/>
      <c r="AE143" s="3148"/>
      <c r="AF143" s="3149"/>
      <c r="AG143" s="2109"/>
      <c r="AH143" s="3150"/>
      <c r="AI143" s="117"/>
      <c r="AJ143" s="3151"/>
      <c r="AK143" s="3152"/>
      <c r="AL143" s="3153"/>
      <c r="AM143" s="3154"/>
      <c r="AN143" s="119"/>
      <c r="AO143" s="1180"/>
      <c r="AP143" s="115" t="s">
        <v>16</v>
      </c>
      <c r="AQ143" s="3141"/>
      <c r="AR143" s="3142"/>
      <c r="AS143" s="3141"/>
      <c r="AT143" s="3143"/>
      <c r="AU143" s="3144"/>
      <c r="AV143" s="3145"/>
      <c r="AW143" s="3146"/>
      <c r="AX143" s="3147"/>
      <c r="AY143" s="3148"/>
      <c r="AZ143" s="3149"/>
      <c r="BA143" s="2109"/>
      <c r="BB143" s="3150"/>
      <c r="BC143" s="117"/>
      <c r="BD143" s="3151"/>
      <c r="BE143" s="3152"/>
      <c r="BF143" s="3153"/>
      <c r="BG143" s="3154"/>
      <c r="BH143" s="119"/>
      <c r="BK143" s="3">
        <v>1</v>
      </c>
    </row>
    <row r="144" spans="2:63" ht="27" customHeight="1">
      <c r="B144" s="115" t="s">
        <v>16</v>
      </c>
      <c r="C144" s="3141"/>
      <c r="D144" s="3142"/>
      <c r="E144" s="3141"/>
      <c r="F144" s="3143"/>
      <c r="G144" s="3144"/>
      <c r="H144" s="3145"/>
      <c r="I144" s="3146"/>
      <c r="J144" s="3147"/>
      <c r="K144" s="3148"/>
      <c r="L144" s="3149"/>
      <c r="M144" s="2109"/>
      <c r="N144" s="3150"/>
      <c r="O144" s="117"/>
      <c r="P144" s="3151"/>
      <c r="Q144" s="3152"/>
      <c r="R144" s="3153"/>
      <c r="S144" s="3154"/>
      <c r="T144" s="119"/>
      <c r="U144" s="1180"/>
      <c r="V144" s="115" t="s">
        <v>16</v>
      </c>
      <c r="W144" s="3141"/>
      <c r="X144" s="3142"/>
      <c r="Y144" s="3141"/>
      <c r="Z144" s="3143"/>
      <c r="AA144" s="3144"/>
      <c r="AB144" s="3145"/>
      <c r="AC144" s="3146"/>
      <c r="AD144" s="3147"/>
      <c r="AE144" s="3148"/>
      <c r="AF144" s="3149"/>
      <c r="AG144" s="2109"/>
      <c r="AH144" s="3150"/>
      <c r="AI144" s="117"/>
      <c r="AJ144" s="3151"/>
      <c r="AK144" s="3152"/>
      <c r="AL144" s="3153"/>
      <c r="AM144" s="3154"/>
      <c r="AN144" s="119"/>
      <c r="AO144" s="1180"/>
      <c r="AP144" s="115" t="s">
        <v>16</v>
      </c>
      <c r="AQ144" s="3141"/>
      <c r="AR144" s="3142"/>
      <c r="AS144" s="3141"/>
      <c r="AT144" s="3143"/>
      <c r="AU144" s="3144"/>
      <c r="AV144" s="3145"/>
      <c r="AW144" s="3146"/>
      <c r="AX144" s="3147"/>
      <c r="AY144" s="3148"/>
      <c r="AZ144" s="3149"/>
      <c r="BA144" s="2109"/>
      <c r="BB144" s="3150"/>
      <c r="BC144" s="117"/>
      <c r="BD144" s="3151"/>
      <c r="BE144" s="3152"/>
      <c r="BF144" s="3153"/>
      <c r="BG144" s="3154"/>
      <c r="BH144" s="119"/>
      <c r="BK144" s="3">
        <v>1</v>
      </c>
    </row>
    <row r="145" spans="2:63" ht="27" customHeight="1">
      <c r="B145" s="115" t="s">
        <v>16</v>
      </c>
      <c r="C145" s="3141"/>
      <c r="D145" s="3142"/>
      <c r="E145" s="3141"/>
      <c r="F145" s="3143"/>
      <c r="G145" s="3144"/>
      <c r="H145" s="3145"/>
      <c r="I145" s="3146"/>
      <c r="J145" s="3147"/>
      <c r="K145" s="3148"/>
      <c r="L145" s="3149"/>
      <c r="M145" s="2109"/>
      <c r="N145" s="3150"/>
      <c r="O145" s="117"/>
      <c r="P145" s="3151"/>
      <c r="Q145" s="3152"/>
      <c r="R145" s="3153"/>
      <c r="S145" s="3154"/>
      <c r="T145" s="119"/>
      <c r="U145" s="1180"/>
      <c r="V145" s="115" t="s">
        <v>16</v>
      </c>
      <c r="W145" s="3141"/>
      <c r="X145" s="3142"/>
      <c r="Y145" s="3141"/>
      <c r="Z145" s="3143"/>
      <c r="AA145" s="3144"/>
      <c r="AB145" s="3145"/>
      <c r="AC145" s="3146"/>
      <c r="AD145" s="3147"/>
      <c r="AE145" s="3148"/>
      <c r="AF145" s="3149"/>
      <c r="AG145" s="2109"/>
      <c r="AH145" s="3150"/>
      <c r="AI145" s="117"/>
      <c r="AJ145" s="3151"/>
      <c r="AK145" s="3152"/>
      <c r="AL145" s="3153"/>
      <c r="AM145" s="3154"/>
      <c r="AN145" s="119"/>
      <c r="AO145" s="1180"/>
      <c r="AP145" s="115" t="s">
        <v>16</v>
      </c>
      <c r="AQ145" s="3141"/>
      <c r="AR145" s="3142"/>
      <c r="AS145" s="3141"/>
      <c r="AT145" s="3143"/>
      <c r="AU145" s="3144"/>
      <c r="AV145" s="3145"/>
      <c r="AW145" s="3146"/>
      <c r="AX145" s="3147"/>
      <c r="AY145" s="3148"/>
      <c r="AZ145" s="3149"/>
      <c r="BA145" s="2109"/>
      <c r="BB145" s="3150"/>
      <c r="BC145" s="117"/>
      <c r="BD145" s="3151"/>
      <c r="BE145" s="3152"/>
      <c r="BF145" s="3153"/>
      <c r="BG145" s="3154"/>
      <c r="BH145" s="119"/>
      <c r="BK145" s="3">
        <v>1</v>
      </c>
    </row>
    <row r="146" spans="2:63" ht="27" customHeight="1">
      <c r="B146" s="115" t="s">
        <v>16</v>
      </c>
      <c r="C146" s="3141"/>
      <c r="D146" s="3142"/>
      <c r="E146" s="3141"/>
      <c r="F146" s="3143"/>
      <c r="G146" s="3144"/>
      <c r="H146" s="3145"/>
      <c r="I146" s="3146"/>
      <c r="J146" s="3147"/>
      <c r="K146" s="3148"/>
      <c r="L146" s="3149"/>
      <c r="M146" s="2109"/>
      <c r="N146" s="3150"/>
      <c r="O146" s="117"/>
      <c r="P146" s="3151"/>
      <c r="Q146" s="3152"/>
      <c r="R146" s="3153"/>
      <c r="S146" s="3154"/>
      <c r="T146" s="119"/>
      <c r="U146" s="1180"/>
      <c r="V146" s="115" t="s">
        <v>16</v>
      </c>
      <c r="W146" s="3141"/>
      <c r="X146" s="3142"/>
      <c r="Y146" s="3141"/>
      <c r="Z146" s="3143"/>
      <c r="AA146" s="3144"/>
      <c r="AB146" s="3145"/>
      <c r="AC146" s="3146"/>
      <c r="AD146" s="3147"/>
      <c r="AE146" s="3148"/>
      <c r="AF146" s="3149"/>
      <c r="AG146" s="2109"/>
      <c r="AH146" s="3150"/>
      <c r="AI146" s="117"/>
      <c r="AJ146" s="3151"/>
      <c r="AK146" s="3152"/>
      <c r="AL146" s="3153"/>
      <c r="AM146" s="3154"/>
      <c r="AN146" s="119"/>
      <c r="AO146" s="1180"/>
      <c r="AP146" s="115" t="s">
        <v>16</v>
      </c>
      <c r="AQ146" s="3141"/>
      <c r="AR146" s="3142"/>
      <c r="AS146" s="3141"/>
      <c r="AT146" s="3143"/>
      <c r="AU146" s="3144"/>
      <c r="AV146" s="3145"/>
      <c r="AW146" s="3146"/>
      <c r="AX146" s="3147"/>
      <c r="AY146" s="3148"/>
      <c r="AZ146" s="3149"/>
      <c r="BA146" s="2109"/>
      <c r="BB146" s="3150"/>
      <c r="BC146" s="117"/>
      <c r="BD146" s="3151"/>
      <c r="BE146" s="3152"/>
      <c r="BF146" s="3153"/>
      <c r="BG146" s="3154"/>
      <c r="BH146" s="119"/>
      <c r="BK146" s="3">
        <v>1</v>
      </c>
    </row>
    <row r="147" spans="2:63" ht="27" customHeight="1">
      <c r="B147" s="115" t="s">
        <v>16</v>
      </c>
      <c r="C147" s="3141"/>
      <c r="D147" s="3142"/>
      <c r="E147" s="3141"/>
      <c r="F147" s="3143"/>
      <c r="G147" s="3144"/>
      <c r="H147" s="3145"/>
      <c r="I147" s="3146"/>
      <c r="J147" s="3147"/>
      <c r="K147" s="3148"/>
      <c r="L147" s="3149"/>
      <c r="M147" s="2109"/>
      <c r="N147" s="3150"/>
      <c r="O147" s="117"/>
      <c r="P147" s="3151"/>
      <c r="Q147" s="3152"/>
      <c r="R147" s="3153"/>
      <c r="S147" s="3154"/>
      <c r="T147" s="119"/>
      <c r="U147" s="1180"/>
      <c r="V147" s="115" t="s">
        <v>16</v>
      </c>
      <c r="W147" s="3141"/>
      <c r="X147" s="3142"/>
      <c r="Y147" s="3141"/>
      <c r="Z147" s="3143"/>
      <c r="AA147" s="3144"/>
      <c r="AB147" s="3145"/>
      <c r="AC147" s="3146"/>
      <c r="AD147" s="3147"/>
      <c r="AE147" s="3148"/>
      <c r="AF147" s="3149"/>
      <c r="AG147" s="2109"/>
      <c r="AH147" s="3150"/>
      <c r="AI147" s="117"/>
      <c r="AJ147" s="3151"/>
      <c r="AK147" s="3152"/>
      <c r="AL147" s="3153"/>
      <c r="AM147" s="3154"/>
      <c r="AN147" s="119"/>
      <c r="AO147" s="1180"/>
      <c r="AP147" s="115" t="s">
        <v>16</v>
      </c>
      <c r="AQ147" s="3141"/>
      <c r="AR147" s="3142"/>
      <c r="AS147" s="3141"/>
      <c r="AT147" s="3143"/>
      <c r="AU147" s="3144"/>
      <c r="AV147" s="3145"/>
      <c r="AW147" s="3146"/>
      <c r="AX147" s="3147"/>
      <c r="AY147" s="3148"/>
      <c r="AZ147" s="3149"/>
      <c r="BA147" s="2109"/>
      <c r="BB147" s="3150"/>
      <c r="BC147" s="117"/>
      <c r="BD147" s="3151"/>
      <c r="BE147" s="3152"/>
      <c r="BF147" s="3153"/>
      <c r="BG147" s="3154"/>
      <c r="BH147" s="119"/>
      <c r="BK147" s="3">
        <v>1</v>
      </c>
    </row>
    <row r="148" spans="2:63" ht="27" customHeight="1">
      <c r="B148" s="115" t="s">
        <v>16</v>
      </c>
      <c r="C148" s="3141"/>
      <c r="D148" s="3142"/>
      <c r="E148" s="3141"/>
      <c r="F148" s="3143"/>
      <c r="G148" s="3144"/>
      <c r="H148" s="3145"/>
      <c r="I148" s="3146"/>
      <c r="J148" s="3147"/>
      <c r="K148" s="3148"/>
      <c r="L148" s="3149"/>
      <c r="M148" s="2109"/>
      <c r="N148" s="3150"/>
      <c r="O148" s="117"/>
      <c r="P148" s="3151"/>
      <c r="Q148" s="3152"/>
      <c r="R148" s="3153"/>
      <c r="S148" s="3154"/>
      <c r="T148" s="119"/>
      <c r="U148" s="1180"/>
      <c r="V148" s="115" t="s">
        <v>16</v>
      </c>
      <c r="W148" s="3141"/>
      <c r="X148" s="3142"/>
      <c r="Y148" s="3141"/>
      <c r="Z148" s="3143"/>
      <c r="AA148" s="3144"/>
      <c r="AB148" s="3145"/>
      <c r="AC148" s="3146"/>
      <c r="AD148" s="3147"/>
      <c r="AE148" s="3148"/>
      <c r="AF148" s="3149"/>
      <c r="AG148" s="2109"/>
      <c r="AH148" s="3150"/>
      <c r="AI148" s="117"/>
      <c r="AJ148" s="3151"/>
      <c r="AK148" s="3152"/>
      <c r="AL148" s="3153"/>
      <c r="AM148" s="3154"/>
      <c r="AN148" s="119"/>
      <c r="AO148" s="1180"/>
      <c r="AP148" s="115" t="s">
        <v>16</v>
      </c>
      <c r="AQ148" s="3141"/>
      <c r="AR148" s="3142"/>
      <c r="AS148" s="3141"/>
      <c r="AT148" s="3143"/>
      <c r="AU148" s="3144"/>
      <c r="AV148" s="3145"/>
      <c r="AW148" s="3146"/>
      <c r="AX148" s="3147"/>
      <c r="AY148" s="3148"/>
      <c r="AZ148" s="3149"/>
      <c r="BA148" s="2109"/>
      <c r="BB148" s="3150"/>
      <c r="BC148" s="117"/>
      <c r="BD148" s="3151"/>
      <c r="BE148" s="3152"/>
      <c r="BF148" s="3153"/>
      <c r="BG148" s="3154"/>
      <c r="BH148" s="119"/>
      <c r="BK148" s="3">
        <v>1</v>
      </c>
    </row>
    <row r="149" spans="2:63" ht="27" customHeight="1">
      <c r="B149" s="115" t="s">
        <v>16</v>
      </c>
      <c r="C149" s="3141"/>
      <c r="D149" s="3142"/>
      <c r="E149" s="3141"/>
      <c r="F149" s="3143"/>
      <c r="G149" s="3144"/>
      <c r="H149" s="3145"/>
      <c r="I149" s="3146"/>
      <c r="J149" s="3147"/>
      <c r="K149" s="3148"/>
      <c r="L149" s="3149"/>
      <c r="M149" s="2109"/>
      <c r="N149" s="3150"/>
      <c r="O149" s="117"/>
      <c r="P149" s="3151"/>
      <c r="Q149" s="3152"/>
      <c r="R149" s="3153"/>
      <c r="S149" s="3154"/>
      <c r="T149" s="119"/>
      <c r="U149" s="1180"/>
      <c r="V149" s="115" t="s">
        <v>16</v>
      </c>
      <c r="W149" s="3141"/>
      <c r="X149" s="3142"/>
      <c r="Y149" s="3141"/>
      <c r="Z149" s="3143"/>
      <c r="AA149" s="3144"/>
      <c r="AB149" s="3145"/>
      <c r="AC149" s="3146"/>
      <c r="AD149" s="3147"/>
      <c r="AE149" s="3148"/>
      <c r="AF149" s="3149"/>
      <c r="AG149" s="2109"/>
      <c r="AH149" s="3150"/>
      <c r="AI149" s="117"/>
      <c r="AJ149" s="3151"/>
      <c r="AK149" s="3152"/>
      <c r="AL149" s="3153"/>
      <c r="AM149" s="3154"/>
      <c r="AN149" s="119"/>
      <c r="AO149" s="1180"/>
      <c r="AP149" s="115" t="s">
        <v>16</v>
      </c>
      <c r="AQ149" s="3141"/>
      <c r="AR149" s="3142"/>
      <c r="AS149" s="3141"/>
      <c r="AT149" s="3143"/>
      <c r="AU149" s="3144"/>
      <c r="AV149" s="3145"/>
      <c r="AW149" s="3146"/>
      <c r="AX149" s="3147"/>
      <c r="AY149" s="3148"/>
      <c r="AZ149" s="3149"/>
      <c r="BA149" s="2109"/>
      <c r="BB149" s="3150"/>
      <c r="BC149" s="117"/>
      <c r="BD149" s="3151"/>
      <c r="BE149" s="3152"/>
      <c r="BF149" s="3153"/>
      <c r="BG149" s="3154"/>
      <c r="BH149" s="119"/>
      <c r="BK149" s="3">
        <v>1</v>
      </c>
    </row>
    <row r="150" spans="2:63" ht="27" customHeight="1">
      <c r="B150" s="115" t="s">
        <v>16</v>
      </c>
      <c r="C150" s="3141"/>
      <c r="D150" s="3142"/>
      <c r="E150" s="3141"/>
      <c r="F150" s="3143"/>
      <c r="G150" s="3144"/>
      <c r="H150" s="3145"/>
      <c r="I150" s="3146"/>
      <c r="J150" s="3147"/>
      <c r="K150" s="3148"/>
      <c r="L150" s="3149"/>
      <c r="M150" s="2109"/>
      <c r="N150" s="3150"/>
      <c r="O150" s="117"/>
      <c r="P150" s="3151"/>
      <c r="Q150" s="3152"/>
      <c r="R150" s="3153"/>
      <c r="S150" s="3154"/>
      <c r="T150" s="119"/>
      <c r="U150" s="1180"/>
      <c r="V150" s="115" t="s">
        <v>16</v>
      </c>
      <c r="W150" s="3141"/>
      <c r="X150" s="3142"/>
      <c r="Y150" s="3141"/>
      <c r="Z150" s="3143"/>
      <c r="AA150" s="3144"/>
      <c r="AB150" s="3145"/>
      <c r="AC150" s="3146"/>
      <c r="AD150" s="3147"/>
      <c r="AE150" s="3148"/>
      <c r="AF150" s="3149"/>
      <c r="AG150" s="2109"/>
      <c r="AH150" s="3150"/>
      <c r="AI150" s="117"/>
      <c r="AJ150" s="3151"/>
      <c r="AK150" s="3152"/>
      <c r="AL150" s="3153"/>
      <c r="AM150" s="3154"/>
      <c r="AN150" s="119"/>
      <c r="AO150" s="1180"/>
      <c r="AP150" s="115" t="s">
        <v>16</v>
      </c>
      <c r="AQ150" s="3141"/>
      <c r="AR150" s="3142"/>
      <c r="AS150" s="3141"/>
      <c r="AT150" s="3143"/>
      <c r="AU150" s="3144"/>
      <c r="AV150" s="3145"/>
      <c r="AW150" s="3146"/>
      <c r="AX150" s="3147"/>
      <c r="AY150" s="3148"/>
      <c r="AZ150" s="3149"/>
      <c r="BA150" s="2109"/>
      <c r="BB150" s="3150"/>
      <c r="BC150" s="117"/>
      <c r="BD150" s="3151"/>
      <c r="BE150" s="3152"/>
      <c r="BF150" s="3153"/>
      <c r="BG150" s="3154"/>
      <c r="BH150" s="119"/>
      <c r="BK150" s="3">
        <v>1</v>
      </c>
    </row>
    <row r="151" spans="2:63" ht="27" customHeight="1">
      <c r="B151" s="115" t="s">
        <v>16</v>
      </c>
      <c r="C151" s="3141"/>
      <c r="D151" s="3142"/>
      <c r="E151" s="3141"/>
      <c r="F151" s="3143"/>
      <c r="G151" s="3144"/>
      <c r="H151" s="3145"/>
      <c r="I151" s="3146"/>
      <c r="J151" s="3147"/>
      <c r="K151" s="3148"/>
      <c r="L151" s="3149"/>
      <c r="M151" s="2109"/>
      <c r="N151" s="3150"/>
      <c r="O151" s="117"/>
      <c r="P151" s="3151"/>
      <c r="Q151" s="3152"/>
      <c r="R151" s="3153"/>
      <c r="S151" s="3154"/>
      <c r="T151" s="119"/>
      <c r="U151" s="1180"/>
      <c r="V151" s="115" t="s">
        <v>16</v>
      </c>
      <c r="W151" s="3141"/>
      <c r="X151" s="3142"/>
      <c r="Y151" s="3141"/>
      <c r="Z151" s="3143"/>
      <c r="AA151" s="3144"/>
      <c r="AB151" s="3145"/>
      <c r="AC151" s="3146"/>
      <c r="AD151" s="3147"/>
      <c r="AE151" s="3148"/>
      <c r="AF151" s="3149"/>
      <c r="AG151" s="2109"/>
      <c r="AH151" s="3150"/>
      <c r="AI151" s="117"/>
      <c r="AJ151" s="3151"/>
      <c r="AK151" s="3152"/>
      <c r="AL151" s="3153"/>
      <c r="AM151" s="3154"/>
      <c r="AN151" s="119"/>
      <c r="AO151" s="1180"/>
      <c r="AP151" s="115" t="s">
        <v>16</v>
      </c>
      <c r="AQ151" s="3141"/>
      <c r="AR151" s="3142"/>
      <c r="AS151" s="3141"/>
      <c r="AT151" s="3143"/>
      <c r="AU151" s="3144"/>
      <c r="AV151" s="3145"/>
      <c r="AW151" s="3146"/>
      <c r="AX151" s="3147"/>
      <c r="AY151" s="3148"/>
      <c r="AZ151" s="3149"/>
      <c r="BA151" s="2109"/>
      <c r="BB151" s="3150"/>
      <c r="BC151" s="117"/>
      <c r="BD151" s="3151"/>
      <c r="BE151" s="3152"/>
      <c r="BF151" s="3153"/>
      <c r="BG151" s="3154"/>
      <c r="BH151" s="119"/>
      <c r="BK151" s="3">
        <v>1</v>
      </c>
    </row>
    <row r="152" spans="2:63" ht="27" customHeight="1">
      <c r="B152" s="115" t="s">
        <v>16</v>
      </c>
      <c r="C152" s="3141"/>
      <c r="D152" s="3142"/>
      <c r="E152" s="3141"/>
      <c r="F152" s="3143"/>
      <c r="G152" s="3144"/>
      <c r="H152" s="3145"/>
      <c r="I152" s="3146"/>
      <c r="J152" s="3147"/>
      <c r="K152" s="3148"/>
      <c r="L152" s="3149"/>
      <c r="M152" s="2109"/>
      <c r="N152" s="3150"/>
      <c r="O152" s="117"/>
      <c r="P152" s="3151"/>
      <c r="Q152" s="3152"/>
      <c r="R152" s="3153"/>
      <c r="S152" s="3154"/>
      <c r="T152" s="119"/>
      <c r="U152" s="1180"/>
      <c r="V152" s="115" t="s">
        <v>16</v>
      </c>
      <c r="W152" s="3141"/>
      <c r="X152" s="3142"/>
      <c r="Y152" s="3141"/>
      <c r="Z152" s="3143"/>
      <c r="AA152" s="3144"/>
      <c r="AB152" s="3145"/>
      <c r="AC152" s="3146"/>
      <c r="AD152" s="3147"/>
      <c r="AE152" s="3148"/>
      <c r="AF152" s="3149"/>
      <c r="AG152" s="2109"/>
      <c r="AH152" s="3150"/>
      <c r="AI152" s="117"/>
      <c r="AJ152" s="3151"/>
      <c r="AK152" s="3152"/>
      <c r="AL152" s="3153"/>
      <c r="AM152" s="3154"/>
      <c r="AN152" s="119"/>
      <c r="AO152" s="1180"/>
      <c r="AP152" s="115" t="s">
        <v>16</v>
      </c>
      <c r="AQ152" s="3141"/>
      <c r="AR152" s="3142"/>
      <c r="AS152" s="3141"/>
      <c r="AT152" s="3143"/>
      <c r="AU152" s="3144"/>
      <c r="AV152" s="3145"/>
      <c r="AW152" s="3146"/>
      <c r="AX152" s="3147"/>
      <c r="AY152" s="3148"/>
      <c r="AZ152" s="3149"/>
      <c r="BA152" s="2109"/>
      <c r="BB152" s="3150"/>
      <c r="BC152" s="117"/>
      <c r="BD152" s="3151"/>
      <c r="BE152" s="3152"/>
      <c r="BF152" s="3153"/>
      <c r="BG152" s="3154"/>
      <c r="BH152" s="119"/>
      <c r="BK152" s="3">
        <v>1</v>
      </c>
    </row>
    <row r="153" spans="2:63" ht="27" customHeight="1">
      <c r="B153" s="115" t="s">
        <v>16</v>
      </c>
      <c r="C153" s="3141"/>
      <c r="D153" s="3142"/>
      <c r="E153" s="3141"/>
      <c r="F153" s="3143"/>
      <c r="G153" s="3144"/>
      <c r="H153" s="3145"/>
      <c r="I153" s="3146"/>
      <c r="J153" s="3147"/>
      <c r="K153" s="3148"/>
      <c r="L153" s="3149"/>
      <c r="M153" s="2109"/>
      <c r="N153" s="3150"/>
      <c r="O153" s="117"/>
      <c r="P153" s="3151"/>
      <c r="Q153" s="3152"/>
      <c r="R153" s="3153"/>
      <c r="S153" s="3154"/>
      <c r="T153" s="119"/>
      <c r="U153" s="1180"/>
      <c r="V153" s="115" t="s">
        <v>16</v>
      </c>
      <c r="W153" s="3141"/>
      <c r="X153" s="3142"/>
      <c r="Y153" s="3141"/>
      <c r="Z153" s="3143"/>
      <c r="AA153" s="3144"/>
      <c r="AB153" s="3145"/>
      <c r="AC153" s="3146"/>
      <c r="AD153" s="3147"/>
      <c r="AE153" s="3148"/>
      <c r="AF153" s="3149"/>
      <c r="AG153" s="2109"/>
      <c r="AH153" s="3150"/>
      <c r="AI153" s="117"/>
      <c r="AJ153" s="3151"/>
      <c r="AK153" s="3152"/>
      <c r="AL153" s="3153"/>
      <c r="AM153" s="3154"/>
      <c r="AN153" s="119"/>
      <c r="AO153" s="1180"/>
      <c r="AP153" s="115" t="s">
        <v>16</v>
      </c>
      <c r="AQ153" s="3141"/>
      <c r="AR153" s="3142"/>
      <c r="AS153" s="3141"/>
      <c r="AT153" s="3143"/>
      <c r="AU153" s="3144"/>
      <c r="AV153" s="3145"/>
      <c r="AW153" s="3146"/>
      <c r="AX153" s="3147"/>
      <c r="AY153" s="3148"/>
      <c r="AZ153" s="3149"/>
      <c r="BA153" s="2109"/>
      <c r="BB153" s="3150"/>
      <c r="BC153" s="117"/>
      <c r="BD153" s="3151"/>
      <c r="BE153" s="3152"/>
      <c r="BF153" s="3153"/>
      <c r="BG153" s="3154"/>
      <c r="BH153" s="119"/>
      <c r="BK153" s="3">
        <v>1</v>
      </c>
    </row>
    <row r="154" spans="2:63" ht="27" customHeight="1">
      <c r="B154" s="115" t="s">
        <v>16</v>
      </c>
      <c r="C154" s="3141"/>
      <c r="D154" s="3142"/>
      <c r="E154" s="3141"/>
      <c r="F154" s="3143"/>
      <c r="G154" s="3144"/>
      <c r="H154" s="3145"/>
      <c r="I154" s="3146"/>
      <c r="J154" s="3147"/>
      <c r="K154" s="3148"/>
      <c r="L154" s="3149"/>
      <c r="M154" s="2109"/>
      <c r="N154" s="3150"/>
      <c r="O154" s="117"/>
      <c r="P154" s="3151"/>
      <c r="Q154" s="3152"/>
      <c r="R154" s="3153"/>
      <c r="S154" s="3154"/>
      <c r="T154" s="119"/>
      <c r="U154" s="1180"/>
      <c r="V154" s="115" t="s">
        <v>16</v>
      </c>
      <c r="W154" s="3141"/>
      <c r="X154" s="3142"/>
      <c r="Y154" s="3141"/>
      <c r="Z154" s="3143"/>
      <c r="AA154" s="3144"/>
      <c r="AB154" s="3145"/>
      <c r="AC154" s="3146"/>
      <c r="AD154" s="3147"/>
      <c r="AE154" s="3148"/>
      <c r="AF154" s="3149"/>
      <c r="AG154" s="2109"/>
      <c r="AH154" s="3150"/>
      <c r="AI154" s="117"/>
      <c r="AJ154" s="3151"/>
      <c r="AK154" s="3152"/>
      <c r="AL154" s="3153"/>
      <c r="AM154" s="3154"/>
      <c r="AN154" s="119"/>
      <c r="AO154" s="1180"/>
      <c r="AP154" s="115" t="s">
        <v>16</v>
      </c>
      <c r="AQ154" s="3141"/>
      <c r="AR154" s="3142"/>
      <c r="AS154" s="3141"/>
      <c r="AT154" s="3143"/>
      <c r="AU154" s="3144"/>
      <c r="AV154" s="3145"/>
      <c r="AW154" s="3146"/>
      <c r="AX154" s="3147"/>
      <c r="AY154" s="3148"/>
      <c r="AZ154" s="3149"/>
      <c r="BA154" s="2109"/>
      <c r="BB154" s="3150"/>
      <c r="BC154" s="117"/>
      <c r="BD154" s="3151"/>
      <c r="BE154" s="3152"/>
      <c r="BF154" s="3153"/>
      <c r="BG154" s="3154"/>
      <c r="BH154" s="119"/>
      <c r="BK154" s="3">
        <v>1</v>
      </c>
    </row>
    <row r="155" spans="2:63" ht="27" customHeight="1">
      <c r="B155" s="115" t="s">
        <v>16</v>
      </c>
      <c r="C155" s="3141"/>
      <c r="D155" s="3142"/>
      <c r="E155" s="3141"/>
      <c r="F155" s="3143"/>
      <c r="G155" s="3144"/>
      <c r="H155" s="3145"/>
      <c r="I155" s="3146"/>
      <c r="J155" s="3147"/>
      <c r="K155" s="3148"/>
      <c r="L155" s="3149"/>
      <c r="M155" s="2109"/>
      <c r="N155" s="3150"/>
      <c r="O155" s="117"/>
      <c r="P155" s="3151"/>
      <c r="Q155" s="3152"/>
      <c r="R155" s="3153"/>
      <c r="S155" s="3154"/>
      <c r="T155" s="119"/>
      <c r="U155" s="1180"/>
      <c r="V155" s="115" t="s">
        <v>16</v>
      </c>
      <c r="W155" s="3141"/>
      <c r="X155" s="3142"/>
      <c r="Y155" s="3141"/>
      <c r="Z155" s="3143"/>
      <c r="AA155" s="3144"/>
      <c r="AB155" s="3145"/>
      <c r="AC155" s="3146"/>
      <c r="AD155" s="3147"/>
      <c r="AE155" s="3148"/>
      <c r="AF155" s="3149"/>
      <c r="AG155" s="2109"/>
      <c r="AH155" s="3150"/>
      <c r="AI155" s="117"/>
      <c r="AJ155" s="3151"/>
      <c r="AK155" s="3152"/>
      <c r="AL155" s="3153"/>
      <c r="AM155" s="3154"/>
      <c r="AN155" s="119"/>
      <c r="AO155" s="1180"/>
      <c r="AP155" s="115" t="s">
        <v>16</v>
      </c>
      <c r="AQ155" s="3141"/>
      <c r="AR155" s="3142"/>
      <c r="AS155" s="3141"/>
      <c r="AT155" s="3143"/>
      <c r="AU155" s="3144"/>
      <c r="AV155" s="3145"/>
      <c r="AW155" s="3146"/>
      <c r="AX155" s="3147"/>
      <c r="AY155" s="3148"/>
      <c r="AZ155" s="3149"/>
      <c r="BA155" s="2109"/>
      <c r="BB155" s="3150"/>
      <c r="BC155" s="117"/>
      <c r="BD155" s="3151"/>
      <c r="BE155" s="3152"/>
      <c r="BF155" s="3153"/>
      <c r="BG155" s="3154"/>
      <c r="BH155" s="119"/>
      <c r="BK155" s="3">
        <v>1</v>
      </c>
    </row>
    <row r="156" spans="2:63" ht="27" customHeight="1">
      <c r="B156" s="115" t="s">
        <v>16</v>
      </c>
      <c r="C156" s="3141"/>
      <c r="D156" s="3142"/>
      <c r="E156" s="3141"/>
      <c r="F156" s="3143"/>
      <c r="G156" s="3144"/>
      <c r="H156" s="3145"/>
      <c r="I156" s="3146"/>
      <c r="J156" s="3147"/>
      <c r="K156" s="3148"/>
      <c r="L156" s="3149"/>
      <c r="M156" s="2109"/>
      <c r="N156" s="3150"/>
      <c r="O156" s="117"/>
      <c r="P156" s="3151"/>
      <c r="Q156" s="3152"/>
      <c r="R156" s="3153"/>
      <c r="S156" s="3154"/>
      <c r="T156" s="119"/>
      <c r="U156" s="1180"/>
      <c r="V156" s="115" t="s">
        <v>16</v>
      </c>
      <c r="W156" s="3141"/>
      <c r="X156" s="3142"/>
      <c r="Y156" s="3141"/>
      <c r="Z156" s="3143"/>
      <c r="AA156" s="3144"/>
      <c r="AB156" s="3145"/>
      <c r="AC156" s="3146"/>
      <c r="AD156" s="3147"/>
      <c r="AE156" s="3148"/>
      <c r="AF156" s="3149"/>
      <c r="AG156" s="2109"/>
      <c r="AH156" s="3150"/>
      <c r="AI156" s="117"/>
      <c r="AJ156" s="3151"/>
      <c r="AK156" s="3152"/>
      <c r="AL156" s="3153"/>
      <c r="AM156" s="3154"/>
      <c r="AN156" s="119"/>
      <c r="AO156" s="1180"/>
      <c r="AP156" s="115" t="s">
        <v>16</v>
      </c>
      <c r="AQ156" s="3141"/>
      <c r="AR156" s="3142"/>
      <c r="AS156" s="3141"/>
      <c r="AT156" s="3143"/>
      <c r="AU156" s="3144"/>
      <c r="AV156" s="3145"/>
      <c r="AW156" s="3146"/>
      <c r="AX156" s="3147"/>
      <c r="AY156" s="3148"/>
      <c r="AZ156" s="3149"/>
      <c r="BA156" s="2109"/>
      <c r="BB156" s="3150"/>
      <c r="BC156" s="117"/>
      <c r="BD156" s="3151"/>
      <c r="BE156" s="3152"/>
      <c r="BF156" s="3153"/>
      <c r="BG156" s="3154"/>
      <c r="BH156" s="119"/>
      <c r="BK156" s="3">
        <v>1</v>
      </c>
    </row>
    <row r="157" spans="2:63" ht="27" customHeight="1">
      <c r="B157" s="115" t="s">
        <v>16</v>
      </c>
      <c r="C157" s="3141"/>
      <c r="D157" s="3142"/>
      <c r="E157" s="3141"/>
      <c r="F157" s="3143"/>
      <c r="G157" s="3144"/>
      <c r="H157" s="3145"/>
      <c r="I157" s="3146"/>
      <c r="J157" s="3147"/>
      <c r="K157" s="3148"/>
      <c r="L157" s="3149"/>
      <c r="M157" s="2109"/>
      <c r="N157" s="3150"/>
      <c r="O157" s="117"/>
      <c r="P157" s="3151"/>
      <c r="Q157" s="3152"/>
      <c r="R157" s="3153"/>
      <c r="S157" s="3154"/>
      <c r="T157" s="119"/>
      <c r="U157" s="1180"/>
      <c r="V157" s="115" t="s">
        <v>16</v>
      </c>
      <c r="W157" s="3141"/>
      <c r="X157" s="3142"/>
      <c r="Y157" s="3141"/>
      <c r="Z157" s="3143"/>
      <c r="AA157" s="3144"/>
      <c r="AB157" s="3145"/>
      <c r="AC157" s="3146"/>
      <c r="AD157" s="3147"/>
      <c r="AE157" s="3148"/>
      <c r="AF157" s="3149"/>
      <c r="AG157" s="2109"/>
      <c r="AH157" s="3150"/>
      <c r="AI157" s="117"/>
      <c r="AJ157" s="3151"/>
      <c r="AK157" s="3152"/>
      <c r="AL157" s="3153"/>
      <c r="AM157" s="3154"/>
      <c r="AN157" s="119"/>
      <c r="AO157" s="1180"/>
      <c r="AP157" s="115" t="s">
        <v>16</v>
      </c>
      <c r="AQ157" s="3141"/>
      <c r="AR157" s="3142"/>
      <c r="AS157" s="3141"/>
      <c r="AT157" s="3143"/>
      <c r="AU157" s="3144"/>
      <c r="AV157" s="3145"/>
      <c r="AW157" s="3146"/>
      <c r="AX157" s="3147"/>
      <c r="AY157" s="3148"/>
      <c r="AZ157" s="3149"/>
      <c r="BA157" s="2109"/>
      <c r="BB157" s="3150"/>
      <c r="BC157" s="117"/>
      <c r="BD157" s="3151"/>
      <c r="BE157" s="3152"/>
      <c r="BF157" s="3153"/>
      <c r="BG157" s="3154"/>
      <c r="BH157" s="119"/>
      <c r="BK157" s="3">
        <v>1</v>
      </c>
    </row>
    <row r="158" spans="2:63" ht="27" customHeight="1">
      <c r="B158" s="115" t="s">
        <v>16</v>
      </c>
      <c r="C158" s="3141"/>
      <c r="D158" s="3142"/>
      <c r="E158" s="3141"/>
      <c r="F158" s="3143"/>
      <c r="G158" s="3144"/>
      <c r="H158" s="3145"/>
      <c r="I158" s="3146"/>
      <c r="J158" s="3147"/>
      <c r="K158" s="3148"/>
      <c r="L158" s="3149"/>
      <c r="M158" s="2109"/>
      <c r="N158" s="3150"/>
      <c r="O158" s="117"/>
      <c r="P158" s="3151"/>
      <c r="Q158" s="3152"/>
      <c r="R158" s="3153"/>
      <c r="S158" s="3154"/>
      <c r="T158" s="119"/>
      <c r="U158" s="1180"/>
      <c r="V158" s="115" t="s">
        <v>16</v>
      </c>
      <c r="W158" s="3141"/>
      <c r="X158" s="3142"/>
      <c r="Y158" s="3141"/>
      <c r="Z158" s="3143"/>
      <c r="AA158" s="3144"/>
      <c r="AB158" s="3145"/>
      <c r="AC158" s="3146"/>
      <c r="AD158" s="3147"/>
      <c r="AE158" s="3148"/>
      <c r="AF158" s="3149"/>
      <c r="AG158" s="2109"/>
      <c r="AH158" s="3150"/>
      <c r="AI158" s="117"/>
      <c r="AJ158" s="3151"/>
      <c r="AK158" s="3152"/>
      <c r="AL158" s="3153"/>
      <c r="AM158" s="3154"/>
      <c r="AN158" s="119"/>
      <c r="AO158" s="1180"/>
      <c r="AP158" s="115" t="s">
        <v>16</v>
      </c>
      <c r="AQ158" s="3141"/>
      <c r="AR158" s="3142"/>
      <c r="AS158" s="3141"/>
      <c r="AT158" s="3143"/>
      <c r="AU158" s="3144"/>
      <c r="AV158" s="3145"/>
      <c r="AW158" s="3146"/>
      <c r="AX158" s="3147"/>
      <c r="AY158" s="3148"/>
      <c r="AZ158" s="3149"/>
      <c r="BA158" s="2109"/>
      <c r="BB158" s="3150"/>
      <c r="BC158" s="117"/>
      <c r="BD158" s="3151"/>
      <c r="BE158" s="3152"/>
      <c r="BF158" s="3153"/>
      <c r="BG158" s="3154"/>
      <c r="BH158" s="119"/>
      <c r="BK158" s="3">
        <v>1</v>
      </c>
    </row>
    <row r="159" spans="2:63" ht="27" customHeight="1">
      <c r="B159" s="115" t="s">
        <v>16</v>
      </c>
      <c r="C159" s="3141"/>
      <c r="D159" s="3142"/>
      <c r="E159" s="3141"/>
      <c r="F159" s="3143"/>
      <c r="G159" s="3144"/>
      <c r="H159" s="3145"/>
      <c r="I159" s="3146"/>
      <c r="J159" s="3147"/>
      <c r="K159" s="3148"/>
      <c r="L159" s="3149"/>
      <c r="M159" s="2109"/>
      <c r="N159" s="3150"/>
      <c r="O159" s="117"/>
      <c r="P159" s="3151"/>
      <c r="Q159" s="3152"/>
      <c r="R159" s="3153"/>
      <c r="S159" s="3154"/>
      <c r="T159" s="119"/>
      <c r="U159" s="1180"/>
      <c r="V159" s="115" t="s">
        <v>16</v>
      </c>
      <c r="W159" s="3141"/>
      <c r="X159" s="3142"/>
      <c r="Y159" s="3141"/>
      <c r="Z159" s="3143"/>
      <c r="AA159" s="3144"/>
      <c r="AB159" s="3145"/>
      <c r="AC159" s="3146"/>
      <c r="AD159" s="3147"/>
      <c r="AE159" s="3148"/>
      <c r="AF159" s="3149"/>
      <c r="AG159" s="2109"/>
      <c r="AH159" s="3150"/>
      <c r="AI159" s="117"/>
      <c r="AJ159" s="3151"/>
      <c r="AK159" s="3152"/>
      <c r="AL159" s="3153"/>
      <c r="AM159" s="3154"/>
      <c r="AN159" s="119"/>
      <c r="AO159" s="1180"/>
      <c r="AP159" s="115" t="s">
        <v>16</v>
      </c>
      <c r="AQ159" s="3141"/>
      <c r="AR159" s="3142"/>
      <c r="AS159" s="3141"/>
      <c r="AT159" s="3143"/>
      <c r="AU159" s="3144"/>
      <c r="AV159" s="3145"/>
      <c r="AW159" s="3146"/>
      <c r="AX159" s="3147"/>
      <c r="AY159" s="3148"/>
      <c r="AZ159" s="3149"/>
      <c r="BA159" s="2109"/>
      <c r="BB159" s="3150"/>
      <c r="BC159" s="117"/>
      <c r="BD159" s="3151"/>
      <c r="BE159" s="3152"/>
      <c r="BF159" s="3153"/>
      <c r="BG159" s="3154"/>
      <c r="BH159" s="119"/>
      <c r="BK159" s="3">
        <v>1</v>
      </c>
    </row>
    <row r="160" spans="2:63" ht="27" customHeight="1">
      <c r="B160" s="115" t="s">
        <v>16</v>
      </c>
      <c r="C160" s="3141"/>
      <c r="D160" s="3142"/>
      <c r="E160" s="3141"/>
      <c r="F160" s="3143"/>
      <c r="G160" s="3144"/>
      <c r="H160" s="3145"/>
      <c r="I160" s="3146"/>
      <c r="J160" s="3147"/>
      <c r="K160" s="3148"/>
      <c r="L160" s="3149"/>
      <c r="M160" s="2109"/>
      <c r="N160" s="3150"/>
      <c r="O160" s="117"/>
      <c r="P160" s="3151"/>
      <c r="Q160" s="3152"/>
      <c r="R160" s="3153"/>
      <c r="S160" s="3154"/>
      <c r="T160" s="119"/>
      <c r="U160" s="1180"/>
      <c r="V160" s="115" t="s">
        <v>16</v>
      </c>
      <c r="W160" s="3141"/>
      <c r="X160" s="3142"/>
      <c r="Y160" s="3141"/>
      <c r="Z160" s="3143"/>
      <c r="AA160" s="3144"/>
      <c r="AB160" s="3145"/>
      <c r="AC160" s="3146"/>
      <c r="AD160" s="3147"/>
      <c r="AE160" s="3148"/>
      <c r="AF160" s="3149"/>
      <c r="AG160" s="2109"/>
      <c r="AH160" s="3150"/>
      <c r="AI160" s="117"/>
      <c r="AJ160" s="3151"/>
      <c r="AK160" s="3152"/>
      <c r="AL160" s="3153"/>
      <c r="AM160" s="3154"/>
      <c r="AN160" s="119"/>
      <c r="AO160" s="1180"/>
      <c r="AP160" s="115" t="s">
        <v>16</v>
      </c>
      <c r="AQ160" s="3141"/>
      <c r="AR160" s="3142"/>
      <c r="AS160" s="3141"/>
      <c r="AT160" s="3143"/>
      <c r="AU160" s="3144"/>
      <c r="AV160" s="3145"/>
      <c r="AW160" s="3146"/>
      <c r="AX160" s="3147"/>
      <c r="AY160" s="3148"/>
      <c r="AZ160" s="3149"/>
      <c r="BA160" s="2109"/>
      <c r="BB160" s="3150"/>
      <c r="BC160" s="117"/>
      <c r="BD160" s="3151"/>
      <c r="BE160" s="3152"/>
      <c r="BF160" s="3153"/>
      <c r="BG160" s="3154"/>
      <c r="BH160" s="119"/>
      <c r="BK160" s="3">
        <v>1</v>
      </c>
    </row>
    <row r="161" spans="2:63" ht="27" customHeight="1">
      <c r="B161" s="115" t="s">
        <v>16</v>
      </c>
      <c r="C161" s="3141"/>
      <c r="D161" s="3142"/>
      <c r="E161" s="3141"/>
      <c r="F161" s="3143"/>
      <c r="G161" s="3144"/>
      <c r="H161" s="3145"/>
      <c r="I161" s="3146"/>
      <c r="J161" s="3147"/>
      <c r="K161" s="3148"/>
      <c r="L161" s="3149"/>
      <c r="M161" s="2109"/>
      <c r="N161" s="3150"/>
      <c r="O161" s="117"/>
      <c r="P161" s="3151"/>
      <c r="Q161" s="3152"/>
      <c r="R161" s="3153"/>
      <c r="S161" s="3154"/>
      <c r="T161" s="119"/>
      <c r="U161" s="1180"/>
      <c r="V161" s="115" t="s">
        <v>16</v>
      </c>
      <c r="W161" s="3141"/>
      <c r="X161" s="3142"/>
      <c r="Y161" s="3141"/>
      <c r="Z161" s="3143"/>
      <c r="AA161" s="3144"/>
      <c r="AB161" s="3145"/>
      <c r="AC161" s="3146"/>
      <c r="AD161" s="3147"/>
      <c r="AE161" s="3148"/>
      <c r="AF161" s="3149"/>
      <c r="AG161" s="2109"/>
      <c r="AH161" s="3150"/>
      <c r="AI161" s="117"/>
      <c r="AJ161" s="3151"/>
      <c r="AK161" s="3152"/>
      <c r="AL161" s="3153"/>
      <c r="AM161" s="3154"/>
      <c r="AN161" s="119"/>
      <c r="AO161" s="1180"/>
      <c r="AP161" s="115" t="s">
        <v>16</v>
      </c>
      <c r="AQ161" s="3141"/>
      <c r="AR161" s="3142"/>
      <c r="AS161" s="3141"/>
      <c r="AT161" s="3143"/>
      <c r="AU161" s="3144"/>
      <c r="AV161" s="3145"/>
      <c r="AW161" s="3146"/>
      <c r="AX161" s="3147"/>
      <c r="AY161" s="3148"/>
      <c r="AZ161" s="3149"/>
      <c r="BA161" s="2109"/>
      <c r="BB161" s="3150"/>
      <c r="BC161" s="117"/>
      <c r="BD161" s="3151"/>
      <c r="BE161" s="3152"/>
      <c r="BF161" s="3153"/>
      <c r="BG161" s="3154"/>
      <c r="BH161" s="119"/>
      <c r="BK161" s="3">
        <v>1</v>
      </c>
    </row>
    <row r="162" spans="2:63" ht="27" customHeight="1">
      <c r="B162" s="115" t="s">
        <v>16</v>
      </c>
      <c r="C162" s="3141"/>
      <c r="D162" s="3142"/>
      <c r="E162" s="3141"/>
      <c r="F162" s="3143"/>
      <c r="G162" s="3144"/>
      <c r="H162" s="3145"/>
      <c r="I162" s="3146"/>
      <c r="J162" s="3147"/>
      <c r="K162" s="3148"/>
      <c r="L162" s="3149"/>
      <c r="M162" s="2109"/>
      <c r="N162" s="3150"/>
      <c r="O162" s="117"/>
      <c r="P162" s="3151"/>
      <c r="Q162" s="3152"/>
      <c r="R162" s="3153"/>
      <c r="S162" s="3154"/>
      <c r="T162" s="119"/>
      <c r="U162" s="1180"/>
      <c r="V162" s="115" t="s">
        <v>16</v>
      </c>
      <c r="W162" s="3141"/>
      <c r="X162" s="3142"/>
      <c r="Y162" s="3141"/>
      <c r="Z162" s="3143"/>
      <c r="AA162" s="3144"/>
      <c r="AB162" s="3145"/>
      <c r="AC162" s="3146"/>
      <c r="AD162" s="3147"/>
      <c r="AE162" s="3148"/>
      <c r="AF162" s="3149"/>
      <c r="AG162" s="2109"/>
      <c r="AH162" s="3150"/>
      <c r="AI162" s="117"/>
      <c r="AJ162" s="3151"/>
      <c r="AK162" s="3152"/>
      <c r="AL162" s="3153"/>
      <c r="AM162" s="3154"/>
      <c r="AN162" s="119"/>
      <c r="AO162" s="1180"/>
      <c r="AP162" s="115" t="s">
        <v>16</v>
      </c>
      <c r="AQ162" s="3141"/>
      <c r="AR162" s="3142"/>
      <c r="AS162" s="3141"/>
      <c r="AT162" s="3143"/>
      <c r="AU162" s="3144"/>
      <c r="AV162" s="3145"/>
      <c r="AW162" s="3146"/>
      <c r="AX162" s="3147"/>
      <c r="AY162" s="3148"/>
      <c r="AZ162" s="3149"/>
      <c r="BA162" s="2109"/>
      <c r="BB162" s="3150"/>
      <c r="BC162" s="117"/>
      <c r="BD162" s="3151"/>
      <c r="BE162" s="3152"/>
      <c r="BF162" s="3153"/>
      <c r="BG162" s="3154"/>
      <c r="BH162" s="119"/>
      <c r="BK162" s="3">
        <v>1</v>
      </c>
    </row>
    <row r="163" spans="2:63" ht="27" customHeight="1">
      <c r="B163" s="115" t="s">
        <v>16</v>
      </c>
      <c r="C163" s="3141"/>
      <c r="D163" s="3142"/>
      <c r="E163" s="3141"/>
      <c r="F163" s="3143"/>
      <c r="G163" s="3144"/>
      <c r="H163" s="3145"/>
      <c r="I163" s="3146"/>
      <c r="J163" s="3147"/>
      <c r="K163" s="3148"/>
      <c r="L163" s="3149"/>
      <c r="M163" s="2109"/>
      <c r="N163" s="3150"/>
      <c r="O163" s="117"/>
      <c r="P163" s="3151"/>
      <c r="Q163" s="3152"/>
      <c r="R163" s="3153"/>
      <c r="S163" s="3154"/>
      <c r="T163" s="119"/>
      <c r="U163" s="1180"/>
      <c r="V163" s="115" t="s">
        <v>16</v>
      </c>
      <c r="W163" s="3141"/>
      <c r="X163" s="3142"/>
      <c r="Y163" s="3141"/>
      <c r="Z163" s="3143"/>
      <c r="AA163" s="3144"/>
      <c r="AB163" s="3145"/>
      <c r="AC163" s="3146"/>
      <c r="AD163" s="3147"/>
      <c r="AE163" s="3148"/>
      <c r="AF163" s="3149"/>
      <c r="AG163" s="2109"/>
      <c r="AH163" s="3150"/>
      <c r="AI163" s="117"/>
      <c r="AJ163" s="3151"/>
      <c r="AK163" s="3152"/>
      <c r="AL163" s="3153"/>
      <c r="AM163" s="3154"/>
      <c r="AN163" s="119"/>
      <c r="AO163" s="1180"/>
      <c r="AP163" s="115" t="s">
        <v>16</v>
      </c>
      <c r="AQ163" s="3141"/>
      <c r="AR163" s="3142"/>
      <c r="AS163" s="3141"/>
      <c r="AT163" s="3143"/>
      <c r="AU163" s="3144"/>
      <c r="AV163" s="3145"/>
      <c r="AW163" s="3146"/>
      <c r="AX163" s="3147"/>
      <c r="AY163" s="3148"/>
      <c r="AZ163" s="3149"/>
      <c r="BA163" s="2109"/>
      <c r="BB163" s="3150"/>
      <c r="BC163" s="117"/>
      <c r="BD163" s="3151"/>
      <c r="BE163" s="3152"/>
      <c r="BF163" s="3153"/>
      <c r="BG163" s="3154"/>
      <c r="BH163" s="119"/>
      <c r="BK163" s="3">
        <v>1</v>
      </c>
    </row>
    <row r="164" spans="2:63" ht="27" customHeight="1">
      <c r="B164" s="115" t="s">
        <v>16</v>
      </c>
      <c r="C164" s="3141"/>
      <c r="D164" s="3142"/>
      <c r="E164" s="3141"/>
      <c r="F164" s="3143"/>
      <c r="G164" s="3144"/>
      <c r="H164" s="3145"/>
      <c r="I164" s="3146"/>
      <c r="J164" s="3147"/>
      <c r="K164" s="3148"/>
      <c r="L164" s="3149"/>
      <c r="M164" s="2109"/>
      <c r="N164" s="3150"/>
      <c r="O164" s="117"/>
      <c r="P164" s="3151"/>
      <c r="Q164" s="3152"/>
      <c r="R164" s="3153"/>
      <c r="S164" s="3154"/>
      <c r="T164" s="119"/>
      <c r="U164" s="1180"/>
      <c r="V164" s="115" t="s">
        <v>16</v>
      </c>
      <c r="W164" s="3141"/>
      <c r="X164" s="3142"/>
      <c r="Y164" s="3141"/>
      <c r="Z164" s="3143"/>
      <c r="AA164" s="3144"/>
      <c r="AB164" s="3145"/>
      <c r="AC164" s="3146"/>
      <c r="AD164" s="3147"/>
      <c r="AE164" s="3148"/>
      <c r="AF164" s="3149"/>
      <c r="AG164" s="2109"/>
      <c r="AH164" s="3150"/>
      <c r="AI164" s="117"/>
      <c r="AJ164" s="3151"/>
      <c r="AK164" s="3152"/>
      <c r="AL164" s="3153"/>
      <c r="AM164" s="3154"/>
      <c r="AN164" s="119"/>
      <c r="AO164" s="1180"/>
      <c r="AP164" s="115" t="s">
        <v>16</v>
      </c>
      <c r="AQ164" s="3141"/>
      <c r="AR164" s="3142"/>
      <c r="AS164" s="3141"/>
      <c r="AT164" s="3143"/>
      <c r="AU164" s="3144"/>
      <c r="AV164" s="3145"/>
      <c r="AW164" s="3146"/>
      <c r="AX164" s="3147"/>
      <c r="AY164" s="3148"/>
      <c r="AZ164" s="3149"/>
      <c r="BA164" s="2109"/>
      <c r="BB164" s="3150"/>
      <c r="BC164" s="117"/>
      <c r="BD164" s="3151"/>
      <c r="BE164" s="3152"/>
      <c r="BF164" s="3153"/>
      <c r="BG164" s="3154"/>
      <c r="BH164" s="119"/>
      <c r="BK164" s="3">
        <v>1</v>
      </c>
    </row>
    <row r="165" spans="2:63" ht="27" customHeight="1">
      <c r="B165" s="115" t="s">
        <v>16</v>
      </c>
      <c r="C165" s="3141"/>
      <c r="D165" s="3142"/>
      <c r="E165" s="3141"/>
      <c r="F165" s="3143"/>
      <c r="G165" s="3144"/>
      <c r="H165" s="3145"/>
      <c r="I165" s="3146"/>
      <c r="J165" s="3147"/>
      <c r="K165" s="3148"/>
      <c r="L165" s="3149"/>
      <c r="M165" s="2109"/>
      <c r="N165" s="3150"/>
      <c r="O165" s="117"/>
      <c r="P165" s="3151"/>
      <c r="Q165" s="3152"/>
      <c r="R165" s="3153"/>
      <c r="S165" s="3154"/>
      <c r="T165" s="119"/>
      <c r="U165" s="1180"/>
      <c r="V165" s="115" t="s">
        <v>16</v>
      </c>
      <c r="W165" s="3141"/>
      <c r="X165" s="3142"/>
      <c r="Y165" s="3141"/>
      <c r="Z165" s="3143"/>
      <c r="AA165" s="3144"/>
      <c r="AB165" s="3145"/>
      <c r="AC165" s="3146"/>
      <c r="AD165" s="3147"/>
      <c r="AE165" s="3148"/>
      <c r="AF165" s="3149"/>
      <c r="AG165" s="2109"/>
      <c r="AH165" s="3150"/>
      <c r="AI165" s="117"/>
      <c r="AJ165" s="3151"/>
      <c r="AK165" s="3152"/>
      <c r="AL165" s="3153"/>
      <c r="AM165" s="3154"/>
      <c r="AN165" s="119"/>
      <c r="AO165" s="1180"/>
      <c r="AP165" s="115" t="s">
        <v>16</v>
      </c>
      <c r="AQ165" s="3141"/>
      <c r="AR165" s="3142"/>
      <c r="AS165" s="3141"/>
      <c r="AT165" s="3143"/>
      <c r="AU165" s="3144"/>
      <c r="AV165" s="3145"/>
      <c r="AW165" s="3146"/>
      <c r="AX165" s="3147"/>
      <c r="AY165" s="3148"/>
      <c r="AZ165" s="3149"/>
      <c r="BA165" s="2109"/>
      <c r="BB165" s="3150"/>
      <c r="BC165" s="117"/>
      <c r="BD165" s="3151"/>
      <c r="BE165" s="3152"/>
      <c r="BF165" s="3153"/>
      <c r="BG165" s="3154"/>
      <c r="BH165" s="119"/>
      <c r="BK165" s="3">
        <v>1</v>
      </c>
    </row>
    <row r="166" spans="2:63" ht="27" customHeight="1">
      <c r="B166" s="115" t="s">
        <v>16</v>
      </c>
      <c r="C166" s="3141"/>
      <c r="D166" s="3142"/>
      <c r="E166" s="3141"/>
      <c r="F166" s="3143"/>
      <c r="G166" s="3144"/>
      <c r="H166" s="3145"/>
      <c r="I166" s="3146"/>
      <c r="J166" s="3147"/>
      <c r="K166" s="3148"/>
      <c r="L166" s="3149"/>
      <c r="M166" s="2109"/>
      <c r="N166" s="3150"/>
      <c r="O166" s="117"/>
      <c r="P166" s="3151"/>
      <c r="Q166" s="3152"/>
      <c r="R166" s="3153"/>
      <c r="S166" s="3154"/>
      <c r="T166" s="119"/>
      <c r="U166" s="1180"/>
      <c r="V166" s="115" t="s">
        <v>16</v>
      </c>
      <c r="W166" s="3141"/>
      <c r="X166" s="3142"/>
      <c r="Y166" s="3141"/>
      <c r="Z166" s="3143"/>
      <c r="AA166" s="3144"/>
      <c r="AB166" s="3145"/>
      <c r="AC166" s="3146"/>
      <c r="AD166" s="3147"/>
      <c r="AE166" s="3148"/>
      <c r="AF166" s="3149"/>
      <c r="AG166" s="2109"/>
      <c r="AH166" s="3150"/>
      <c r="AI166" s="117"/>
      <c r="AJ166" s="3151"/>
      <c r="AK166" s="3152"/>
      <c r="AL166" s="3153"/>
      <c r="AM166" s="3154"/>
      <c r="AN166" s="119"/>
      <c r="AO166" s="1180"/>
      <c r="AP166" s="115" t="s">
        <v>16</v>
      </c>
      <c r="AQ166" s="3141"/>
      <c r="AR166" s="3142"/>
      <c r="AS166" s="3141"/>
      <c r="AT166" s="3143"/>
      <c r="AU166" s="3144"/>
      <c r="AV166" s="3145"/>
      <c r="AW166" s="3146"/>
      <c r="AX166" s="3147"/>
      <c r="AY166" s="3148"/>
      <c r="AZ166" s="3149"/>
      <c r="BA166" s="2109"/>
      <c r="BB166" s="3150"/>
      <c r="BC166" s="117"/>
      <c r="BD166" s="3151"/>
      <c r="BE166" s="3152"/>
      <c r="BF166" s="3153"/>
      <c r="BG166" s="3154"/>
      <c r="BH166" s="119"/>
      <c r="BK166" s="3">
        <v>1</v>
      </c>
    </row>
    <row r="167" spans="2:63" ht="27" customHeight="1">
      <c r="B167" s="115" t="s">
        <v>16</v>
      </c>
      <c r="C167" s="3141"/>
      <c r="D167" s="3142"/>
      <c r="E167" s="3141"/>
      <c r="F167" s="3143"/>
      <c r="G167" s="3144"/>
      <c r="H167" s="3145"/>
      <c r="I167" s="3146"/>
      <c r="J167" s="3147"/>
      <c r="K167" s="3148"/>
      <c r="L167" s="3149"/>
      <c r="M167" s="2109"/>
      <c r="N167" s="3150"/>
      <c r="O167" s="117"/>
      <c r="P167" s="3151"/>
      <c r="Q167" s="3152"/>
      <c r="R167" s="3153"/>
      <c r="S167" s="3154"/>
      <c r="T167" s="119"/>
      <c r="U167" s="1180"/>
      <c r="V167" s="115" t="s">
        <v>16</v>
      </c>
      <c r="W167" s="3141"/>
      <c r="X167" s="3142"/>
      <c r="Y167" s="3141"/>
      <c r="Z167" s="3143"/>
      <c r="AA167" s="3144"/>
      <c r="AB167" s="3145"/>
      <c r="AC167" s="3146"/>
      <c r="AD167" s="3147"/>
      <c r="AE167" s="3148"/>
      <c r="AF167" s="3149"/>
      <c r="AG167" s="2109"/>
      <c r="AH167" s="3150"/>
      <c r="AI167" s="117"/>
      <c r="AJ167" s="3151"/>
      <c r="AK167" s="3152"/>
      <c r="AL167" s="3153"/>
      <c r="AM167" s="3154"/>
      <c r="AN167" s="119"/>
      <c r="AO167" s="1180"/>
      <c r="AP167" s="115" t="s">
        <v>16</v>
      </c>
      <c r="AQ167" s="3141"/>
      <c r="AR167" s="3142"/>
      <c r="AS167" s="3141"/>
      <c r="AT167" s="3143"/>
      <c r="AU167" s="3144"/>
      <c r="AV167" s="3145"/>
      <c r="AW167" s="3146"/>
      <c r="AX167" s="3147"/>
      <c r="AY167" s="3148"/>
      <c r="AZ167" s="3149"/>
      <c r="BA167" s="2109"/>
      <c r="BB167" s="3150"/>
      <c r="BC167" s="117"/>
      <c r="BD167" s="3151"/>
      <c r="BE167" s="3152"/>
      <c r="BF167" s="3153"/>
      <c r="BG167" s="3154"/>
      <c r="BH167" s="119"/>
      <c r="BK167" s="3">
        <v>1</v>
      </c>
    </row>
    <row r="168" spans="2:63" ht="27" customHeight="1">
      <c r="B168" s="115" t="s">
        <v>16</v>
      </c>
      <c r="C168" s="3141"/>
      <c r="D168" s="3142"/>
      <c r="E168" s="3141"/>
      <c r="F168" s="3143"/>
      <c r="G168" s="3144"/>
      <c r="H168" s="3145"/>
      <c r="I168" s="3146"/>
      <c r="J168" s="3147"/>
      <c r="K168" s="3148"/>
      <c r="L168" s="3149"/>
      <c r="M168" s="2109"/>
      <c r="N168" s="3150"/>
      <c r="O168" s="117"/>
      <c r="P168" s="3151"/>
      <c r="Q168" s="3152"/>
      <c r="R168" s="3153"/>
      <c r="S168" s="3154"/>
      <c r="T168" s="119"/>
      <c r="U168" s="1180"/>
      <c r="V168" s="115" t="s">
        <v>16</v>
      </c>
      <c r="W168" s="3141"/>
      <c r="X168" s="3142"/>
      <c r="Y168" s="3141"/>
      <c r="Z168" s="3143"/>
      <c r="AA168" s="3144"/>
      <c r="AB168" s="3145"/>
      <c r="AC168" s="3146"/>
      <c r="AD168" s="3147"/>
      <c r="AE168" s="3148"/>
      <c r="AF168" s="3149"/>
      <c r="AG168" s="2109"/>
      <c r="AH168" s="3150"/>
      <c r="AI168" s="117"/>
      <c r="AJ168" s="3151"/>
      <c r="AK168" s="3152"/>
      <c r="AL168" s="3153"/>
      <c r="AM168" s="3154"/>
      <c r="AN168" s="119"/>
      <c r="AO168" s="1180"/>
      <c r="AP168" s="115" t="s">
        <v>16</v>
      </c>
      <c r="AQ168" s="3141"/>
      <c r="AR168" s="3142"/>
      <c r="AS168" s="3141"/>
      <c r="AT168" s="3143"/>
      <c r="AU168" s="3144"/>
      <c r="AV168" s="3145"/>
      <c r="AW168" s="3146"/>
      <c r="AX168" s="3147"/>
      <c r="AY168" s="3148"/>
      <c r="AZ168" s="3149"/>
      <c r="BA168" s="2109"/>
      <c r="BB168" s="3150"/>
      <c r="BC168" s="117"/>
      <c r="BD168" s="3151"/>
      <c r="BE168" s="3152"/>
      <c r="BF168" s="3153"/>
      <c r="BG168" s="3154"/>
      <c r="BH168" s="119"/>
      <c r="BK168" s="3">
        <v>1</v>
      </c>
    </row>
    <row r="169" spans="2:63" ht="27" customHeight="1">
      <c r="B169" s="115" t="s">
        <v>16</v>
      </c>
      <c r="C169" s="3141"/>
      <c r="D169" s="3142"/>
      <c r="E169" s="3141"/>
      <c r="F169" s="3143"/>
      <c r="G169" s="3144"/>
      <c r="H169" s="3145"/>
      <c r="I169" s="3146"/>
      <c r="J169" s="3147"/>
      <c r="K169" s="3148"/>
      <c r="L169" s="3149"/>
      <c r="M169" s="2109"/>
      <c r="N169" s="3150"/>
      <c r="O169" s="117"/>
      <c r="P169" s="3151"/>
      <c r="Q169" s="3152"/>
      <c r="R169" s="3153"/>
      <c r="S169" s="3154"/>
      <c r="T169" s="119"/>
      <c r="U169" s="1180"/>
      <c r="V169" s="115" t="s">
        <v>16</v>
      </c>
      <c r="W169" s="3141"/>
      <c r="X169" s="3142"/>
      <c r="Y169" s="3141"/>
      <c r="Z169" s="3143"/>
      <c r="AA169" s="3144"/>
      <c r="AB169" s="3145"/>
      <c r="AC169" s="3146"/>
      <c r="AD169" s="3147"/>
      <c r="AE169" s="3148"/>
      <c r="AF169" s="3149"/>
      <c r="AG169" s="2109"/>
      <c r="AH169" s="3150"/>
      <c r="AI169" s="117"/>
      <c r="AJ169" s="3151"/>
      <c r="AK169" s="3152"/>
      <c r="AL169" s="3153"/>
      <c r="AM169" s="3154"/>
      <c r="AN169" s="119"/>
      <c r="AO169" s="1180"/>
      <c r="AP169" s="115" t="s">
        <v>16</v>
      </c>
      <c r="AQ169" s="3141"/>
      <c r="AR169" s="3142"/>
      <c r="AS169" s="3141"/>
      <c r="AT169" s="3143"/>
      <c r="AU169" s="3144"/>
      <c r="AV169" s="3145"/>
      <c r="AW169" s="3146"/>
      <c r="AX169" s="3147"/>
      <c r="AY169" s="3148"/>
      <c r="AZ169" s="3149"/>
      <c r="BA169" s="2109"/>
      <c r="BB169" s="3150"/>
      <c r="BC169" s="117"/>
      <c r="BD169" s="3151"/>
      <c r="BE169" s="3152"/>
      <c r="BF169" s="3153"/>
      <c r="BG169" s="3154"/>
      <c r="BH169" s="119"/>
      <c r="BK169" s="3">
        <v>1</v>
      </c>
    </row>
    <row r="170" spans="2:63" ht="27" customHeight="1">
      <c r="B170" s="115" t="s">
        <v>16</v>
      </c>
      <c r="C170" s="3141"/>
      <c r="D170" s="3142"/>
      <c r="E170" s="3141"/>
      <c r="F170" s="3143"/>
      <c r="G170" s="3144"/>
      <c r="H170" s="3145"/>
      <c r="I170" s="3146"/>
      <c r="J170" s="3147"/>
      <c r="K170" s="3148"/>
      <c r="L170" s="3149"/>
      <c r="M170" s="2109"/>
      <c r="N170" s="3150"/>
      <c r="O170" s="117"/>
      <c r="P170" s="3151"/>
      <c r="Q170" s="3152"/>
      <c r="R170" s="3153"/>
      <c r="S170" s="3154"/>
      <c r="T170" s="119"/>
      <c r="U170" s="1180"/>
      <c r="V170" s="115" t="s">
        <v>16</v>
      </c>
      <c r="W170" s="3141"/>
      <c r="X170" s="3142"/>
      <c r="Y170" s="3141"/>
      <c r="Z170" s="3143"/>
      <c r="AA170" s="3144"/>
      <c r="AB170" s="3145"/>
      <c r="AC170" s="3146"/>
      <c r="AD170" s="3147"/>
      <c r="AE170" s="3148"/>
      <c r="AF170" s="3149"/>
      <c r="AG170" s="2109"/>
      <c r="AH170" s="3150"/>
      <c r="AI170" s="117"/>
      <c r="AJ170" s="3151"/>
      <c r="AK170" s="3152"/>
      <c r="AL170" s="3153"/>
      <c r="AM170" s="3154"/>
      <c r="AN170" s="119"/>
      <c r="AO170" s="1180"/>
      <c r="AP170" s="115" t="s">
        <v>16</v>
      </c>
      <c r="AQ170" s="3141"/>
      <c r="AR170" s="3142"/>
      <c r="AS170" s="3141"/>
      <c r="AT170" s="3143"/>
      <c r="AU170" s="3144"/>
      <c r="AV170" s="3145"/>
      <c r="AW170" s="3146"/>
      <c r="AX170" s="3147"/>
      <c r="AY170" s="3148"/>
      <c r="AZ170" s="3149"/>
      <c r="BA170" s="2109"/>
      <c r="BB170" s="3150"/>
      <c r="BC170" s="117"/>
      <c r="BD170" s="3151"/>
      <c r="BE170" s="3152"/>
      <c r="BF170" s="3153"/>
      <c r="BG170" s="3154"/>
      <c r="BH170" s="119"/>
      <c r="BK170" s="3">
        <v>1</v>
      </c>
    </row>
    <row r="171" spans="2:63" ht="27" customHeight="1">
      <c r="B171" s="115" t="s">
        <v>16</v>
      </c>
      <c r="C171" s="3141"/>
      <c r="D171" s="3142"/>
      <c r="E171" s="3141"/>
      <c r="F171" s="3143"/>
      <c r="G171" s="3144"/>
      <c r="H171" s="3145"/>
      <c r="I171" s="3146"/>
      <c r="J171" s="3147"/>
      <c r="K171" s="3148"/>
      <c r="L171" s="3149"/>
      <c r="M171" s="2109"/>
      <c r="N171" s="3150"/>
      <c r="O171" s="117"/>
      <c r="P171" s="3151"/>
      <c r="Q171" s="3152"/>
      <c r="R171" s="3153"/>
      <c r="S171" s="3154"/>
      <c r="T171" s="119"/>
      <c r="U171" s="1180"/>
      <c r="V171" s="115" t="s">
        <v>16</v>
      </c>
      <c r="W171" s="3141"/>
      <c r="X171" s="3142"/>
      <c r="Y171" s="3141"/>
      <c r="Z171" s="3143"/>
      <c r="AA171" s="3144"/>
      <c r="AB171" s="3145"/>
      <c r="AC171" s="3146"/>
      <c r="AD171" s="3147"/>
      <c r="AE171" s="3148"/>
      <c r="AF171" s="3149"/>
      <c r="AG171" s="2109"/>
      <c r="AH171" s="3150"/>
      <c r="AI171" s="117"/>
      <c r="AJ171" s="3151"/>
      <c r="AK171" s="3152"/>
      <c r="AL171" s="3153"/>
      <c r="AM171" s="3154"/>
      <c r="AN171" s="119"/>
      <c r="AO171" s="1180"/>
      <c r="AP171" s="115" t="s">
        <v>16</v>
      </c>
      <c r="AQ171" s="3141"/>
      <c r="AR171" s="3142"/>
      <c r="AS171" s="3141"/>
      <c r="AT171" s="3143"/>
      <c r="AU171" s="3144"/>
      <c r="AV171" s="3145"/>
      <c r="AW171" s="3146"/>
      <c r="AX171" s="3147"/>
      <c r="AY171" s="3148"/>
      <c r="AZ171" s="3149"/>
      <c r="BA171" s="2109"/>
      <c r="BB171" s="3150"/>
      <c r="BC171" s="117"/>
      <c r="BD171" s="3151"/>
      <c r="BE171" s="3152"/>
      <c r="BF171" s="3153"/>
      <c r="BG171" s="3154"/>
      <c r="BH171" s="119"/>
      <c r="BK171" s="3">
        <v>1</v>
      </c>
    </row>
    <row r="172" spans="2:63" ht="27" customHeight="1">
      <c r="B172" s="115" t="s">
        <v>16</v>
      </c>
      <c r="C172" s="3141"/>
      <c r="D172" s="3142"/>
      <c r="E172" s="3141"/>
      <c r="F172" s="3143"/>
      <c r="G172" s="3144"/>
      <c r="H172" s="3145"/>
      <c r="I172" s="3146"/>
      <c r="J172" s="3147"/>
      <c r="K172" s="3148"/>
      <c r="L172" s="3149"/>
      <c r="M172" s="2109"/>
      <c r="N172" s="3150"/>
      <c r="O172" s="117"/>
      <c r="P172" s="3151"/>
      <c r="Q172" s="3152"/>
      <c r="R172" s="3153"/>
      <c r="S172" s="3154"/>
      <c r="T172" s="119"/>
      <c r="U172" s="1180"/>
      <c r="V172" s="115" t="s">
        <v>16</v>
      </c>
      <c r="W172" s="3141"/>
      <c r="X172" s="3142"/>
      <c r="Y172" s="3141"/>
      <c r="Z172" s="3143"/>
      <c r="AA172" s="3144"/>
      <c r="AB172" s="3145"/>
      <c r="AC172" s="3146"/>
      <c r="AD172" s="3147"/>
      <c r="AE172" s="3148"/>
      <c r="AF172" s="3149"/>
      <c r="AG172" s="2109"/>
      <c r="AH172" s="3150"/>
      <c r="AI172" s="117"/>
      <c r="AJ172" s="3151"/>
      <c r="AK172" s="3152"/>
      <c r="AL172" s="3153"/>
      <c r="AM172" s="3154"/>
      <c r="AN172" s="119"/>
      <c r="AO172" s="1180"/>
      <c r="AP172" s="115" t="s">
        <v>16</v>
      </c>
      <c r="AQ172" s="3141"/>
      <c r="AR172" s="3142"/>
      <c r="AS172" s="3141"/>
      <c r="AT172" s="3143"/>
      <c r="AU172" s="3144"/>
      <c r="AV172" s="3145"/>
      <c r="AW172" s="3146"/>
      <c r="AX172" s="3147"/>
      <c r="AY172" s="3148"/>
      <c r="AZ172" s="3149"/>
      <c r="BA172" s="2109"/>
      <c r="BB172" s="3150"/>
      <c r="BC172" s="117"/>
      <c r="BD172" s="3151"/>
      <c r="BE172" s="3152"/>
      <c r="BF172" s="3153"/>
      <c r="BG172" s="3154"/>
      <c r="BH172" s="119"/>
      <c r="BK172" s="3">
        <v>1</v>
      </c>
    </row>
    <row r="173" spans="2:63" ht="27" customHeight="1">
      <c r="B173" s="115" t="s">
        <v>16</v>
      </c>
      <c r="C173" s="3141"/>
      <c r="D173" s="3142"/>
      <c r="E173" s="3141"/>
      <c r="F173" s="3143"/>
      <c r="G173" s="3144"/>
      <c r="H173" s="3145"/>
      <c r="I173" s="3146"/>
      <c r="J173" s="3147"/>
      <c r="K173" s="3148"/>
      <c r="L173" s="3149"/>
      <c r="M173" s="2109"/>
      <c r="N173" s="3150"/>
      <c r="O173" s="117"/>
      <c r="P173" s="3151"/>
      <c r="Q173" s="3152"/>
      <c r="R173" s="3153"/>
      <c r="S173" s="3154"/>
      <c r="T173" s="119"/>
      <c r="U173" s="1180"/>
      <c r="V173" s="115" t="s">
        <v>16</v>
      </c>
      <c r="W173" s="3141"/>
      <c r="X173" s="3142"/>
      <c r="Y173" s="3141"/>
      <c r="Z173" s="3143"/>
      <c r="AA173" s="3144"/>
      <c r="AB173" s="3145"/>
      <c r="AC173" s="3146"/>
      <c r="AD173" s="3147"/>
      <c r="AE173" s="3148"/>
      <c r="AF173" s="3149"/>
      <c r="AG173" s="2109"/>
      <c r="AH173" s="3150"/>
      <c r="AI173" s="117"/>
      <c r="AJ173" s="3151"/>
      <c r="AK173" s="3152"/>
      <c r="AL173" s="3153"/>
      <c r="AM173" s="3154"/>
      <c r="AN173" s="119"/>
      <c r="AO173" s="1180"/>
      <c r="AP173" s="115" t="s">
        <v>16</v>
      </c>
      <c r="AQ173" s="3141"/>
      <c r="AR173" s="3142"/>
      <c r="AS173" s="3141"/>
      <c r="AT173" s="3143"/>
      <c r="AU173" s="3144"/>
      <c r="AV173" s="3145"/>
      <c r="AW173" s="3146"/>
      <c r="AX173" s="3147"/>
      <c r="AY173" s="3148"/>
      <c r="AZ173" s="3149"/>
      <c r="BA173" s="2109"/>
      <c r="BB173" s="3150"/>
      <c r="BC173" s="117"/>
      <c r="BD173" s="3151"/>
      <c r="BE173" s="3152"/>
      <c r="BF173" s="3153"/>
      <c r="BG173" s="3154"/>
      <c r="BH173" s="119"/>
      <c r="BK173" s="3">
        <v>1</v>
      </c>
    </row>
    <row r="174" spans="2:63" ht="27" customHeight="1">
      <c r="B174" s="115" t="s">
        <v>16</v>
      </c>
      <c r="C174" s="3141"/>
      <c r="D174" s="3142"/>
      <c r="E174" s="3141"/>
      <c r="F174" s="3143"/>
      <c r="G174" s="3144"/>
      <c r="H174" s="3145"/>
      <c r="I174" s="3146"/>
      <c r="J174" s="3147"/>
      <c r="K174" s="3148"/>
      <c r="L174" s="3149"/>
      <c r="M174" s="2109"/>
      <c r="N174" s="3150"/>
      <c r="O174" s="117"/>
      <c r="P174" s="3151"/>
      <c r="Q174" s="3152"/>
      <c r="R174" s="3153"/>
      <c r="S174" s="3154"/>
      <c r="T174" s="119"/>
      <c r="U174" s="1180"/>
      <c r="V174" s="115" t="s">
        <v>16</v>
      </c>
      <c r="W174" s="3141"/>
      <c r="X174" s="3142"/>
      <c r="Y174" s="3141"/>
      <c r="Z174" s="3143"/>
      <c r="AA174" s="3144"/>
      <c r="AB174" s="3145"/>
      <c r="AC174" s="3146"/>
      <c r="AD174" s="3147"/>
      <c r="AE174" s="3148"/>
      <c r="AF174" s="3149"/>
      <c r="AG174" s="2109"/>
      <c r="AH174" s="3150"/>
      <c r="AI174" s="117"/>
      <c r="AJ174" s="3151"/>
      <c r="AK174" s="3152"/>
      <c r="AL174" s="3153"/>
      <c r="AM174" s="3154"/>
      <c r="AN174" s="119"/>
      <c r="AO174" s="1180"/>
      <c r="AP174" s="115" t="s">
        <v>16</v>
      </c>
      <c r="AQ174" s="3141"/>
      <c r="AR174" s="3142"/>
      <c r="AS174" s="3141"/>
      <c r="AT174" s="3143"/>
      <c r="AU174" s="3144"/>
      <c r="AV174" s="3145"/>
      <c r="AW174" s="3146"/>
      <c r="AX174" s="3147"/>
      <c r="AY174" s="3148"/>
      <c r="AZ174" s="3149"/>
      <c r="BA174" s="2109"/>
      <c r="BB174" s="3150"/>
      <c r="BC174" s="117"/>
      <c r="BD174" s="3151"/>
      <c r="BE174" s="3152"/>
      <c r="BF174" s="3153"/>
      <c r="BG174" s="3154"/>
      <c r="BH174" s="119"/>
      <c r="BK174" s="3">
        <v>1</v>
      </c>
    </row>
    <row r="175" spans="2:63" ht="27" customHeight="1">
      <c r="B175" s="115" t="s">
        <v>16</v>
      </c>
      <c r="C175" s="3141"/>
      <c r="D175" s="3142"/>
      <c r="E175" s="3141"/>
      <c r="F175" s="3143"/>
      <c r="G175" s="3144"/>
      <c r="H175" s="3145"/>
      <c r="I175" s="3146"/>
      <c r="J175" s="3147"/>
      <c r="K175" s="3148"/>
      <c r="L175" s="3149"/>
      <c r="M175" s="2109"/>
      <c r="N175" s="3150"/>
      <c r="O175" s="117"/>
      <c r="P175" s="3151"/>
      <c r="Q175" s="3152"/>
      <c r="R175" s="3153"/>
      <c r="S175" s="3154"/>
      <c r="T175" s="119"/>
      <c r="U175" s="1180"/>
      <c r="V175" s="115" t="s">
        <v>16</v>
      </c>
      <c r="W175" s="3141"/>
      <c r="X175" s="3142"/>
      <c r="Y175" s="3141"/>
      <c r="Z175" s="3143"/>
      <c r="AA175" s="3144"/>
      <c r="AB175" s="3145"/>
      <c r="AC175" s="3146"/>
      <c r="AD175" s="3147"/>
      <c r="AE175" s="3148"/>
      <c r="AF175" s="3149"/>
      <c r="AG175" s="2109"/>
      <c r="AH175" s="3150"/>
      <c r="AI175" s="117"/>
      <c r="AJ175" s="3151"/>
      <c r="AK175" s="3152"/>
      <c r="AL175" s="3153"/>
      <c r="AM175" s="3154"/>
      <c r="AN175" s="119"/>
      <c r="AO175" s="1180"/>
      <c r="AP175" s="115" t="s">
        <v>16</v>
      </c>
      <c r="AQ175" s="3141"/>
      <c r="AR175" s="3142"/>
      <c r="AS175" s="3141"/>
      <c r="AT175" s="3143"/>
      <c r="AU175" s="3144"/>
      <c r="AV175" s="3145"/>
      <c r="AW175" s="3146"/>
      <c r="AX175" s="3147"/>
      <c r="AY175" s="3148"/>
      <c r="AZ175" s="3149"/>
      <c r="BA175" s="2109"/>
      <c r="BB175" s="3150"/>
      <c r="BC175" s="117"/>
      <c r="BD175" s="3151"/>
      <c r="BE175" s="3152"/>
      <c r="BF175" s="3153"/>
      <c r="BG175" s="3154"/>
      <c r="BH175" s="119"/>
      <c r="BK175" s="3">
        <v>1</v>
      </c>
    </row>
    <row r="176" spans="2:63" ht="27" customHeight="1">
      <c r="B176" s="115" t="s">
        <v>16</v>
      </c>
      <c r="C176" s="3141"/>
      <c r="D176" s="3142"/>
      <c r="E176" s="3141"/>
      <c r="F176" s="3143"/>
      <c r="G176" s="3144"/>
      <c r="H176" s="3145"/>
      <c r="I176" s="3146"/>
      <c r="J176" s="3147"/>
      <c r="K176" s="3148"/>
      <c r="L176" s="3149"/>
      <c r="M176" s="2109"/>
      <c r="N176" s="3150"/>
      <c r="O176" s="117"/>
      <c r="P176" s="3151"/>
      <c r="Q176" s="3152"/>
      <c r="R176" s="3153"/>
      <c r="S176" s="3154"/>
      <c r="T176" s="119"/>
      <c r="U176" s="1180"/>
      <c r="V176" s="115" t="s">
        <v>16</v>
      </c>
      <c r="W176" s="3141"/>
      <c r="X176" s="3142"/>
      <c r="Y176" s="3141"/>
      <c r="Z176" s="3143"/>
      <c r="AA176" s="3144"/>
      <c r="AB176" s="3145"/>
      <c r="AC176" s="3146"/>
      <c r="AD176" s="3147"/>
      <c r="AE176" s="3148"/>
      <c r="AF176" s="3149"/>
      <c r="AG176" s="2109"/>
      <c r="AH176" s="3150"/>
      <c r="AI176" s="117"/>
      <c r="AJ176" s="3151"/>
      <c r="AK176" s="3152"/>
      <c r="AL176" s="3153"/>
      <c r="AM176" s="3154"/>
      <c r="AN176" s="119"/>
      <c r="AO176" s="1180"/>
      <c r="AP176" s="115" t="s">
        <v>16</v>
      </c>
      <c r="AQ176" s="3141"/>
      <c r="AR176" s="3142"/>
      <c r="AS176" s="3141"/>
      <c r="AT176" s="3143"/>
      <c r="AU176" s="3144"/>
      <c r="AV176" s="3145"/>
      <c r="AW176" s="3146"/>
      <c r="AX176" s="3147"/>
      <c r="AY176" s="3148"/>
      <c r="AZ176" s="3149"/>
      <c r="BA176" s="2109"/>
      <c r="BB176" s="3150"/>
      <c r="BC176" s="117"/>
      <c r="BD176" s="3151"/>
      <c r="BE176" s="3152"/>
      <c r="BF176" s="3153"/>
      <c r="BG176" s="3154"/>
      <c r="BH176" s="119"/>
      <c r="BK176" s="3">
        <v>1</v>
      </c>
    </row>
    <row r="177" spans="2:63" ht="27" customHeight="1">
      <c r="B177" s="115" t="s">
        <v>16</v>
      </c>
      <c r="C177" s="3141"/>
      <c r="D177" s="3142"/>
      <c r="E177" s="3141"/>
      <c r="F177" s="3143"/>
      <c r="G177" s="3144"/>
      <c r="H177" s="3145"/>
      <c r="I177" s="3146"/>
      <c r="J177" s="3147"/>
      <c r="K177" s="3148"/>
      <c r="L177" s="3149"/>
      <c r="M177" s="2109"/>
      <c r="N177" s="3150"/>
      <c r="O177" s="117"/>
      <c r="P177" s="3151"/>
      <c r="Q177" s="3152"/>
      <c r="R177" s="3153"/>
      <c r="S177" s="3154"/>
      <c r="T177" s="119"/>
      <c r="U177" s="1180"/>
      <c r="V177" s="115" t="s">
        <v>16</v>
      </c>
      <c r="W177" s="3141"/>
      <c r="X177" s="3142"/>
      <c r="Y177" s="3141"/>
      <c r="Z177" s="3143"/>
      <c r="AA177" s="3144"/>
      <c r="AB177" s="3145"/>
      <c r="AC177" s="3146"/>
      <c r="AD177" s="3147"/>
      <c r="AE177" s="3148"/>
      <c r="AF177" s="3149"/>
      <c r="AG177" s="2109"/>
      <c r="AH177" s="3150"/>
      <c r="AI177" s="117"/>
      <c r="AJ177" s="3151"/>
      <c r="AK177" s="3152"/>
      <c r="AL177" s="3153"/>
      <c r="AM177" s="3154"/>
      <c r="AN177" s="119"/>
      <c r="AO177" s="1180"/>
      <c r="AP177" s="115" t="s">
        <v>16</v>
      </c>
      <c r="AQ177" s="3141"/>
      <c r="AR177" s="3142"/>
      <c r="AS177" s="3141"/>
      <c r="AT177" s="3143"/>
      <c r="AU177" s="3144"/>
      <c r="AV177" s="3145"/>
      <c r="AW177" s="3146"/>
      <c r="AX177" s="3147"/>
      <c r="AY177" s="3148"/>
      <c r="AZ177" s="3149"/>
      <c r="BA177" s="2109"/>
      <c r="BB177" s="3150"/>
      <c r="BC177" s="117"/>
      <c r="BD177" s="3151"/>
      <c r="BE177" s="3152"/>
      <c r="BF177" s="3153"/>
      <c r="BG177" s="3154"/>
      <c r="BH177" s="119"/>
      <c r="BK177" s="3">
        <v>1</v>
      </c>
    </row>
    <row r="178" spans="2:63" ht="27" customHeight="1">
      <c r="B178" s="115" t="s">
        <v>16</v>
      </c>
      <c r="C178" s="3141"/>
      <c r="D178" s="3142"/>
      <c r="E178" s="3141"/>
      <c r="F178" s="3143"/>
      <c r="G178" s="3144"/>
      <c r="H178" s="3145"/>
      <c r="I178" s="3146"/>
      <c r="J178" s="3147"/>
      <c r="K178" s="3148"/>
      <c r="L178" s="3149"/>
      <c r="M178" s="2109"/>
      <c r="N178" s="3150"/>
      <c r="O178" s="117"/>
      <c r="P178" s="3151"/>
      <c r="Q178" s="3152"/>
      <c r="R178" s="3153"/>
      <c r="S178" s="3154"/>
      <c r="T178" s="119"/>
      <c r="U178" s="1180"/>
      <c r="V178" s="115" t="s">
        <v>16</v>
      </c>
      <c r="W178" s="3141"/>
      <c r="X178" s="3142"/>
      <c r="Y178" s="3141"/>
      <c r="Z178" s="3143"/>
      <c r="AA178" s="3144"/>
      <c r="AB178" s="3145"/>
      <c r="AC178" s="3146"/>
      <c r="AD178" s="3147"/>
      <c r="AE178" s="3148"/>
      <c r="AF178" s="3149"/>
      <c r="AG178" s="2109"/>
      <c r="AH178" s="3150"/>
      <c r="AI178" s="117"/>
      <c r="AJ178" s="3151"/>
      <c r="AK178" s="3152"/>
      <c r="AL178" s="3153"/>
      <c r="AM178" s="3154"/>
      <c r="AN178" s="119"/>
      <c r="AO178" s="1180"/>
      <c r="AP178" s="115" t="s">
        <v>16</v>
      </c>
      <c r="AQ178" s="3141"/>
      <c r="AR178" s="3142"/>
      <c r="AS178" s="3141"/>
      <c r="AT178" s="3143"/>
      <c r="AU178" s="3144"/>
      <c r="AV178" s="3145"/>
      <c r="AW178" s="3146"/>
      <c r="AX178" s="3147"/>
      <c r="AY178" s="3148"/>
      <c r="AZ178" s="3149"/>
      <c r="BA178" s="2109"/>
      <c r="BB178" s="3150"/>
      <c r="BC178" s="117"/>
      <c r="BD178" s="3151"/>
      <c r="BE178" s="3152"/>
      <c r="BF178" s="3153"/>
      <c r="BG178" s="3154"/>
      <c r="BH178" s="119"/>
      <c r="BK178" s="3">
        <v>1</v>
      </c>
    </row>
    <row r="179" spans="2:63" ht="27" customHeight="1">
      <c r="B179" s="115" t="s">
        <v>16</v>
      </c>
      <c r="C179" s="3141"/>
      <c r="D179" s="3142"/>
      <c r="E179" s="3141"/>
      <c r="F179" s="3143"/>
      <c r="G179" s="3144"/>
      <c r="H179" s="3145"/>
      <c r="I179" s="3146"/>
      <c r="J179" s="3147"/>
      <c r="K179" s="3148"/>
      <c r="L179" s="3149"/>
      <c r="M179" s="2109"/>
      <c r="N179" s="3150"/>
      <c r="O179" s="117"/>
      <c r="P179" s="3151"/>
      <c r="Q179" s="3152"/>
      <c r="R179" s="3153"/>
      <c r="S179" s="3154"/>
      <c r="T179" s="119"/>
      <c r="U179" s="1180"/>
      <c r="V179" s="115" t="s">
        <v>16</v>
      </c>
      <c r="W179" s="3141"/>
      <c r="X179" s="3142"/>
      <c r="Y179" s="3141"/>
      <c r="Z179" s="3143"/>
      <c r="AA179" s="3144"/>
      <c r="AB179" s="3145"/>
      <c r="AC179" s="3146"/>
      <c r="AD179" s="3147"/>
      <c r="AE179" s="3148"/>
      <c r="AF179" s="3149"/>
      <c r="AG179" s="2109"/>
      <c r="AH179" s="3150"/>
      <c r="AI179" s="117"/>
      <c r="AJ179" s="3151"/>
      <c r="AK179" s="3152"/>
      <c r="AL179" s="3153"/>
      <c r="AM179" s="3154"/>
      <c r="AN179" s="119"/>
      <c r="AO179" s="1180"/>
      <c r="AP179" s="115" t="s">
        <v>16</v>
      </c>
      <c r="AQ179" s="3141"/>
      <c r="AR179" s="3142"/>
      <c r="AS179" s="3141"/>
      <c r="AT179" s="3143"/>
      <c r="AU179" s="3144"/>
      <c r="AV179" s="3145"/>
      <c r="AW179" s="3146"/>
      <c r="AX179" s="3147"/>
      <c r="AY179" s="3148"/>
      <c r="AZ179" s="3149"/>
      <c r="BA179" s="2109"/>
      <c r="BB179" s="3150"/>
      <c r="BC179" s="117"/>
      <c r="BD179" s="3151"/>
      <c r="BE179" s="3152"/>
      <c r="BF179" s="3153"/>
      <c r="BG179" s="3154"/>
      <c r="BH179" s="119"/>
      <c r="BK179" s="3">
        <v>1</v>
      </c>
    </row>
    <row r="180" spans="2:63" ht="27" customHeight="1">
      <c r="B180" s="115" t="s">
        <v>16</v>
      </c>
      <c r="C180" s="3141"/>
      <c r="D180" s="3142"/>
      <c r="E180" s="3141"/>
      <c r="F180" s="3143"/>
      <c r="G180" s="3144"/>
      <c r="H180" s="3145"/>
      <c r="I180" s="3146"/>
      <c r="J180" s="3147"/>
      <c r="K180" s="3148"/>
      <c r="L180" s="3149"/>
      <c r="M180" s="2109"/>
      <c r="N180" s="3150"/>
      <c r="O180" s="117"/>
      <c r="P180" s="3151"/>
      <c r="Q180" s="3152"/>
      <c r="R180" s="3153"/>
      <c r="S180" s="3154"/>
      <c r="T180" s="119"/>
      <c r="U180" s="1180"/>
      <c r="V180" s="115" t="s">
        <v>16</v>
      </c>
      <c r="W180" s="3141"/>
      <c r="X180" s="3142"/>
      <c r="Y180" s="3141"/>
      <c r="Z180" s="3143"/>
      <c r="AA180" s="3144"/>
      <c r="AB180" s="3145"/>
      <c r="AC180" s="3146"/>
      <c r="AD180" s="3147"/>
      <c r="AE180" s="3148"/>
      <c r="AF180" s="3149"/>
      <c r="AG180" s="2109"/>
      <c r="AH180" s="3150"/>
      <c r="AI180" s="117"/>
      <c r="AJ180" s="3151"/>
      <c r="AK180" s="3152"/>
      <c r="AL180" s="3153"/>
      <c r="AM180" s="3154"/>
      <c r="AN180" s="119"/>
      <c r="AO180" s="1180"/>
      <c r="AP180" s="115" t="s">
        <v>16</v>
      </c>
      <c r="AQ180" s="3141"/>
      <c r="AR180" s="3142"/>
      <c r="AS180" s="3141"/>
      <c r="AT180" s="3143"/>
      <c r="AU180" s="3144"/>
      <c r="AV180" s="3145"/>
      <c r="AW180" s="3146"/>
      <c r="AX180" s="3147"/>
      <c r="AY180" s="3148"/>
      <c r="AZ180" s="3149"/>
      <c r="BA180" s="2109"/>
      <c r="BB180" s="3150"/>
      <c r="BC180" s="117"/>
      <c r="BD180" s="3151"/>
      <c r="BE180" s="3152"/>
      <c r="BF180" s="3153"/>
      <c r="BG180" s="3154"/>
      <c r="BH180" s="119"/>
      <c r="BK180" s="3">
        <v>1</v>
      </c>
    </row>
    <row r="181" spans="2:63" ht="27" customHeight="1">
      <c r="B181" s="115" t="s">
        <v>16</v>
      </c>
      <c r="C181" s="3141"/>
      <c r="D181" s="3142"/>
      <c r="E181" s="3141"/>
      <c r="F181" s="3143"/>
      <c r="G181" s="3144"/>
      <c r="H181" s="3145"/>
      <c r="I181" s="3146"/>
      <c r="J181" s="3147"/>
      <c r="K181" s="3148"/>
      <c r="L181" s="3149"/>
      <c r="M181" s="2109"/>
      <c r="N181" s="3150"/>
      <c r="O181" s="117"/>
      <c r="P181" s="3151"/>
      <c r="Q181" s="3152"/>
      <c r="R181" s="3153"/>
      <c r="S181" s="3154"/>
      <c r="T181" s="119"/>
      <c r="U181" s="1180"/>
      <c r="V181" s="115" t="s">
        <v>16</v>
      </c>
      <c r="W181" s="3141"/>
      <c r="X181" s="3142"/>
      <c r="Y181" s="3141"/>
      <c r="Z181" s="3143"/>
      <c r="AA181" s="3144"/>
      <c r="AB181" s="3145"/>
      <c r="AC181" s="3146"/>
      <c r="AD181" s="3147"/>
      <c r="AE181" s="3148"/>
      <c r="AF181" s="3149"/>
      <c r="AG181" s="2109"/>
      <c r="AH181" s="3150"/>
      <c r="AI181" s="117"/>
      <c r="AJ181" s="3151"/>
      <c r="AK181" s="3152"/>
      <c r="AL181" s="3153"/>
      <c r="AM181" s="3154"/>
      <c r="AN181" s="119"/>
      <c r="AO181" s="1180"/>
      <c r="AP181" s="115" t="s">
        <v>16</v>
      </c>
      <c r="AQ181" s="3141"/>
      <c r="AR181" s="3142"/>
      <c r="AS181" s="3141"/>
      <c r="AT181" s="3143"/>
      <c r="AU181" s="3144"/>
      <c r="AV181" s="3145"/>
      <c r="AW181" s="3146"/>
      <c r="AX181" s="3147"/>
      <c r="AY181" s="3148"/>
      <c r="AZ181" s="3149"/>
      <c r="BA181" s="2109"/>
      <c r="BB181" s="3150"/>
      <c r="BC181" s="117"/>
      <c r="BD181" s="3151"/>
      <c r="BE181" s="3152"/>
      <c r="BF181" s="3153"/>
      <c r="BG181" s="3154"/>
      <c r="BH181" s="119"/>
      <c r="BK181" s="3">
        <v>1</v>
      </c>
    </row>
    <row r="182" spans="2:63" ht="27" customHeight="1">
      <c r="B182" s="115" t="s">
        <v>16</v>
      </c>
      <c r="C182" s="3141"/>
      <c r="D182" s="3142"/>
      <c r="E182" s="3141"/>
      <c r="F182" s="3143"/>
      <c r="G182" s="3144"/>
      <c r="H182" s="3145"/>
      <c r="I182" s="3146"/>
      <c r="J182" s="3147"/>
      <c r="K182" s="3148"/>
      <c r="L182" s="3149"/>
      <c r="M182" s="2109"/>
      <c r="N182" s="3150"/>
      <c r="O182" s="117"/>
      <c r="P182" s="3151"/>
      <c r="Q182" s="3152"/>
      <c r="R182" s="3153"/>
      <c r="S182" s="3154"/>
      <c r="T182" s="119"/>
      <c r="U182" s="1180"/>
      <c r="V182" s="115" t="s">
        <v>16</v>
      </c>
      <c r="W182" s="3141"/>
      <c r="X182" s="3142"/>
      <c r="Y182" s="3141"/>
      <c r="Z182" s="3143"/>
      <c r="AA182" s="3144"/>
      <c r="AB182" s="3145"/>
      <c r="AC182" s="3146"/>
      <c r="AD182" s="3147"/>
      <c r="AE182" s="3148"/>
      <c r="AF182" s="3149"/>
      <c r="AG182" s="2109"/>
      <c r="AH182" s="3150"/>
      <c r="AI182" s="117"/>
      <c r="AJ182" s="3151"/>
      <c r="AK182" s="3152"/>
      <c r="AL182" s="3153"/>
      <c r="AM182" s="3154"/>
      <c r="AN182" s="119"/>
      <c r="AO182" s="1180"/>
      <c r="AP182" s="115" t="s">
        <v>16</v>
      </c>
      <c r="AQ182" s="3141"/>
      <c r="AR182" s="3142"/>
      <c r="AS182" s="3141"/>
      <c r="AT182" s="3143"/>
      <c r="AU182" s="3144"/>
      <c r="AV182" s="3145"/>
      <c r="AW182" s="3146"/>
      <c r="AX182" s="3147"/>
      <c r="AY182" s="3148"/>
      <c r="AZ182" s="3149"/>
      <c r="BA182" s="2109"/>
      <c r="BB182" s="3150"/>
      <c r="BC182" s="117"/>
      <c r="BD182" s="3151"/>
      <c r="BE182" s="3152"/>
      <c r="BF182" s="3153"/>
      <c r="BG182" s="3154"/>
      <c r="BH182" s="119"/>
      <c r="BK182" s="3">
        <v>1</v>
      </c>
    </row>
    <row r="183" spans="2:63" ht="27" customHeight="1">
      <c r="B183" s="115" t="s">
        <v>16</v>
      </c>
      <c r="C183" s="3141"/>
      <c r="D183" s="3142"/>
      <c r="E183" s="3141"/>
      <c r="F183" s="3143"/>
      <c r="G183" s="3144"/>
      <c r="H183" s="3145"/>
      <c r="I183" s="3146"/>
      <c r="J183" s="3147"/>
      <c r="K183" s="3148"/>
      <c r="L183" s="3149"/>
      <c r="M183" s="2109"/>
      <c r="N183" s="3150"/>
      <c r="O183" s="117"/>
      <c r="P183" s="3151"/>
      <c r="Q183" s="3152"/>
      <c r="R183" s="3153"/>
      <c r="S183" s="3154"/>
      <c r="T183" s="119"/>
      <c r="U183" s="1180"/>
      <c r="V183" s="115" t="s">
        <v>16</v>
      </c>
      <c r="W183" s="3141"/>
      <c r="X183" s="3142"/>
      <c r="Y183" s="3141"/>
      <c r="Z183" s="3143"/>
      <c r="AA183" s="3144"/>
      <c r="AB183" s="3145"/>
      <c r="AC183" s="3146"/>
      <c r="AD183" s="3147"/>
      <c r="AE183" s="3148"/>
      <c r="AF183" s="3149"/>
      <c r="AG183" s="2109"/>
      <c r="AH183" s="3150"/>
      <c r="AI183" s="117"/>
      <c r="AJ183" s="3151"/>
      <c r="AK183" s="3152"/>
      <c r="AL183" s="3153"/>
      <c r="AM183" s="3154"/>
      <c r="AN183" s="119"/>
      <c r="AO183" s="1180"/>
      <c r="AP183" s="115" t="s">
        <v>16</v>
      </c>
      <c r="AQ183" s="3141"/>
      <c r="AR183" s="3142"/>
      <c r="AS183" s="3141"/>
      <c r="AT183" s="3143"/>
      <c r="AU183" s="3144"/>
      <c r="AV183" s="3145"/>
      <c r="AW183" s="3146"/>
      <c r="AX183" s="3147"/>
      <c r="AY183" s="3148"/>
      <c r="AZ183" s="3149"/>
      <c r="BA183" s="2109"/>
      <c r="BB183" s="3150"/>
      <c r="BC183" s="117"/>
      <c r="BD183" s="3151"/>
      <c r="BE183" s="3152"/>
      <c r="BF183" s="3153"/>
      <c r="BG183" s="3154"/>
      <c r="BH183" s="119"/>
      <c r="BK183" s="3">
        <v>1</v>
      </c>
    </row>
    <row r="184" spans="2:63" ht="27" customHeight="1">
      <c r="B184" s="115" t="s">
        <v>16</v>
      </c>
      <c r="C184" s="3141"/>
      <c r="D184" s="3142"/>
      <c r="E184" s="3141"/>
      <c r="F184" s="3143"/>
      <c r="G184" s="3144"/>
      <c r="H184" s="3145"/>
      <c r="I184" s="3146"/>
      <c r="J184" s="3147"/>
      <c r="K184" s="3148"/>
      <c r="L184" s="3149"/>
      <c r="M184" s="2109"/>
      <c r="N184" s="3150"/>
      <c r="O184" s="117"/>
      <c r="P184" s="3151"/>
      <c r="Q184" s="3152"/>
      <c r="R184" s="3153"/>
      <c r="S184" s="3154"/>
      <c r="T184" s="119"/>
      <c r="U184" s="1180"/>
      <c r="V184" s="115" t="s">
        <v>16</v>
      </c>
      <c r="W184" s="3141"/>
      <c r="X184" s="3142"/>
      <c r="Y184" s="3141"/>
      <c r="Z184" s="3143"/>
      <c r="AA184" s="3144"/>
      <c r="AB184" s="3145"/>
      <c r="AC184" s="3146"/>
      <c r="AD184" s="3147"/>
      <c r="AE184" s="3148"/>
      <c r="AF184" s="3149"/>
      <c r="AG184" s="2109"/>
      <c r="AH184" s="3150"/>
      <c r="AI184" s="117"/>
      <c r="AJ184" s="3151"/>
      <c r="AK184" s="3152"/>
      <c r="AL184" s="3153"/>
      <c r="AM184" s="3154"/>
      <c r="AN184" s="119"/>
      <c r="AO184" s="1180"/>
      <c r="AP184" s="115" t="s">
        <v>16</v>
      </c>
      <c r="AQ184" s="3141"/>
      <c r="AR184" s="3142"/>
      <c r="AS184" s="3141"/>
      <c r="AT184" s="3143"/>
      <c r="AU184" s="3144"/>
      <c r="AV184" s="3145"/>
      <c r="AW184" s="3146"/>
      <c r="AX184" s="3147"/>
      <c r="AY184" s="3148"/>
      <c r="AZ184" s="3149"/>
      <c r="BA184" s="2109"/>
      <c r="BB184" s="3150"/>
      <c r="BC184" s="117"/>
      <c r="BD184" s="3151"/>
      <c r="BE184" s="3152"/>
      <c r="BF184" s="3153"/>
      <c r="BG184" s="3154"/>
      <c r="BH184" s="119"/>
      <c r="BK184" s="3">
        <v>1</v>
      </c>
    </row>
    <row r="185" spans="2:63" ht="27" customHeight="1">
      <c r="B185" s="115" t="s">
        <v>16</v>
      </c>
      <c r="C185" s="3141"/>
      <c r="D185" s="3142"/>
      <c r="E185" s="3141"/>
      <c r="F185" s="3143"/>
      <c r="G185" s="3144"/>
      <c r="H185" s="3145"/>
      <c r="I185" s="3146"/>
      <c r="J185" s="3147"/>
      <c r="K185" s="3148"/>
      <c r="L185" s="3149"/>
      <c r="M185" s="2109"/>
      <c r="N185" s="3150"/>
      <c r="O185" s="117"/>
      <c r="P185" s="3151"/>
      <c r="Q185" s="3152"/>
      <c r="R185" s="3153"/>
      <c r="S185" s="3154"/>
      <c r="T185" s="119"/>
      <c r="U185" s="1180"/>
      <c r="V185" s="115" t="s">
        <v>16</v>
      </c>
      <c r="W185" s="3141"/>
      <c r="X185" s="3142"/>
      <c r="Y185" s="3141"/>
      <c r="Z185" s="3143"/>
      <c r="AA185" s="3144"/>
      <c r="AB185" s="3145"/>
      <c r="AC185" s="3146"/>
      <c r="AD185" s="3147"/>
      <c r="AE185" s="3148"/>
      <c r="AF185" s="3149"/>
      <c r="AG185" s="2109"/>
      <c r="AH185" s="3150"/>
      <c r="AI185" s="117"/>
      <c r="AJ185" s="3151"/>
      <c r="AK185" s="3152"/>
      <c r="AL185" s="3153"/>
      <c r="AM185" s="3154"/>
      <c r="AN185" s="119"/>
      <c r="AO185" s="1180"/>
      <c r="AP185" s="115" t="s">
        <v>16</v>
      </c>
      <c r="AQ185" s="3141"/>
      <c r="AR185" s="3142"/>
      <c r="AS185" s="3141"/>
      <c r="AT185" s="3143"/>
      <c r="AU185" s="3144"/>
      <c r="AV185" s="3145"/>
      <c r="AW185" s="3146"/>
      <c r="AX185" s="3147"/>
      <c r="AY185" s="3148"/>
      <c r="AZ185" s="3149"/>
      <c r="BA185" s="2109"/>
      <c r="BB185" s="3150"/>
      <c r="BC185" s="117"/>
      <c r="BD185" s="3151"/>
      <c r="BE185" s="3152"/>
      <c r="BF185" s="3153"/>
      <c r="BG185" s="3154"/>
      <c r="BH185" s="119"/>
      <c r="BK185" s="3">
        <v>1</v>
      </c>
    </row>
    <row r="186" spans="2:63" ht="27" customHeight="1">
      <c r="B186" s="115" t="s">
        <v>16</v>
      </c>
      <c r="C186" s="3141"/>
      <c r="D186" s="3142"/>
      <c r="E186" s="3141"/>
      <c r="F186" s="3143"/>
      <c r="G186" s="3144"/>
      <c r="H186" s="3145"/>
      <c r="I186" s="3146"/>
      <c r="J186" s="3147"/>
      <c r="K186" s="3148"/>
      <c r="L186" s="3149"/>
      <c r="M186" s="2109"/>
      <c r="N186" s="3150"/>
      <c r="O186" s="117"/>
      <c r="P186" s="3151"/>
      <c r="Q186" s="3152"/>
      <c r="R186" s="3153"/>
      <c r="S186" s="3154"/>
      <c r="T186" s="119"/>
      <c r="U186" s="1180"/>
      <c r="V186" s="115" t="s">
        <v>16</v>
      </c>
      <c r="W186" s="3141"/>
      <c r="X186" s="3142"/>
      <c r="Y186" s="3141"/>
      <c r="Z186" s="3143"/>
      <c r="AA186" s="3144"/>
      <c r="AB186" s="3145"/>
      <c r="AC186" s="3146"/>
      <c r="AD186" s="3147"/>
      <c r="AE186" s="3148"/>
      <c r="AF186" s="3149"/>
      <c r="AG186" s="2109"/>
      <c r="AH186" s="3150"/>
      <c r="AI186" s="117"/>
      <c r="AJ186" s="3151"/>
      <c r="AK186" s="3152"/>
      <c r="AL186" s="3153"/>
      <c r="AM186" s="3154"/>
      <c r="AN186" s="119"/>
      <c r="AO186" s="1180"/>
      <c r="AP186" s="115" t="s">
        <v>16</v>
      </c>
      <c r="AQ186" s="3141"/>
      <c r="AR186" s="3142"/>
      <c r="AS186" s="3141"/>
      <c r="AT186" s="3143"/>
      <c r="AU186" s="3144"/>
      <c r="AV186" s="3145"/>
      <c r="AW186" s="3146"/>
      <c r="AX186" s="3147"/>
      <c r="AY186" s="3148"/>
      <c r="AZ186" s="3149"/>
      <c r="BA186" s="2109"/>
      <c r="BB186" s="3150"/>
      <c r="BC186" s="117"/>
      <c r="BD186" s="3151"/>
      <c r="BE186" s="3152"/>
      <c r="BF186" s="3153"/>
      <c r="BG186" s="3154"/>
      <c r="BH186" s="119"/>
      <c r="BK186" s="3">
        <v>1</v>
      </c>
    </row>
    <row r="187" spans="2:63" ht="27" customHeight="1">
      <c r="B187" s="115" t="s">
        <v>16</v>
      </c>
      <c r="C187" s="3141"/>
      <c r="D187" s="3142"/>
      <c r="E187" s="3141"/>
      <c r="F187" s="3143"/>
      <c r="G187" s="3144"/>
      <c r="H187" s="3145"/>
      <c r="I187" s="3146"/>
      <c r="J187" s="3147"/>
      <c r="K187" s="3148"/>
      <c r="L187" s="3149"/>
      <c r="M187" s="2109"/>
      <c r="N187" s="3150"/>
      <c r="O187" s="117"/>
      <c r="P187" s="3151"/>
      <c r="Q187" s="3152"/>
      <c r="R187" s="3153"/>
      <c r="S187" s="3154"/>
      <c r="T187" s="119"/>
      <c r="U187" s="1180"/>
      <c r="V187" s="115" t="s">
        <v>16</v>
      </c>
      <c r="W187" s="3141"/>
      <c r="X187" s="3142"/>
      <c r="Y187" s="3141"/>
      <c r="Z187" s="3143"/>
      <c r="AA187" s="3144"/>
      <c r="AB187" s="3145"/>
      <c r="AC187" s="3146"/>
      <c r="AD187" s="3147"/>
      <c r="AE187" s="3148"/>
      <c r="AF187" s="3149"/>
      <c r="AG187" s="2109"/>
      <c r="AH187" s="3150"/>
      <c r="AI187" s="117"/>
      <c r="AJ187" s="3151"/>
      <c r="AK187" s="3152"/>
      <c r="AL187" s="3153"/>
      <c r="AM187" s="3154"/>
      <c r="AN187" s="119"/>
      <c r="AO187" s="1180"/>
      <c r="AP187" s="115" t="s">
        <v>16</v>
      </c>
      <c r="AQ187" s="3141"/>
      <c r="AR187" s="3142"/>
      <c r="AS187" s="3141"/>
      <c r="AT187" s="3143"/>
      <c r="AU187" s="3144"/>
      <c r="AV187" s="3145"/>
      <c r="AW187" s="3146"/>
      <c r="AX187" s="3147"/>
      <c r="AY187" s="3148"/>
      <c r="AZ187" s="3149"/>
      <c r="BA187" s="2109"/>
      <c r="BB187" s="3150"/>
      <c r="BC187" s="117"/>
      <c r="BD187" s="3151"/>
      <c r="BE187" s="3152"/>
      <c r="BF187" s="3153"/>
      <c r="BG187" s="3154"/>
      <c r="BH187" s="119"/>
      <c r="BK187" s="3">
        <v>1</v>
      </c>
    </row>
    <row r="188" spans="2:63" ht="27" customHeight="1">
      <c r="B188" s="115" t="s">
        <v>16</v>
      </c>
      <c r="C188" s="3141"/>
      <c r="D188" s="3142"/>
      <c r="E188" s="3141"/>
      <c r="F188" s="3143"/>
      <c r="G188" s="3144"/>
      <c r="H188" s="3145"/>
      <c r="I188" s="3146"/>
      <c r="J188" s="3147"/>
      <c r="K188" s="3148"/>
      <c r="L188" s="3149"/>
      <c r="M188" s="2109"/>
      <c r="N188" s="3150"/>
      <c r="O188" s="117"/>
      <c r="P188" s="3151"/>
      <c r="Q188" s="3152"/>
      <c r="R188" s="3153"/>
      <c r="S188" s="3154"/>
      <c r="T188" s="119"/>
      <c r="U188" s="1180"/>
      <c r="V188" s="115" t="s">
        <v>16</v>
      </c>
      <c r="W188" s="3141"/>
      <c r="X188" s="3142"/>
      <c r="Y188" s="3141"/>
      <c r="Z188" s="3143"/>
      <c r="AA188" s="3144"/>
      <c r="AB188" s="3145"/>
      <c r="AC188" s="3146"/>
      <c r="AD188" s="3147"/>
      <c r="AE188" s="3148"/>
      <c r="AF188" s="3149"/>
      <c r="AG188" s="2109"/>
      <c r="AH188" s="3150"/>
      <c r="AI188" s="117"/>
      <c r="AJ188" s="3151"/>
      <c r="AK188" s="3152"/>
      <c r="AL188" s="3153"/>
      <c r="AM188" s="3154"/>
      <c r="AN188" s="119"/>
      <c r="AO188" s="1180"/>
      <c r="AP188" s="115" t="s">
        <v>16</v>
      </c>
      <c r="AQ188" s="3141"/>
      <c r="AR188" s="3142"/>
      <c r="AS188" s="3141"/>
      <c r="AT188" s="3143"/>
      <c r="AU188" s="3144"/>
      <c r="AV188" s="3145"/>
      <c r="AW188" s="3146"/>
      <c r="AX188" s="3147"/>
      <c r="AY188" s="3148"/>
      <c r="AZ188" s="3149"/>
      <c r="BA188" s="2109"/>
      <c r="BB188" s="3150"/>
      <c r="BC188" s="117"/>
      <c r="BD188" s="3151"/>
      <c r="BE188" s="3152"/>
      <c r="BF188" s="3153"/>
      <c r="BG188" s="3154"/>
      <c r="BH188" s="119"/>
      <c r="BK188" s="3">
        <v>1</v>
      </c>
    </row>
    <row r="189" spans="2:63" ht="27" customHeight="1">
      <c r="B189" s="115" t="s">
        <v>16</v>
      </c>
      <c r="C189" s="3141"/>
      <c r="D189" s="3142"/>
      <c r="E189" s="3141"/>
      <c r="F189" s="3143"/>
      <c r="G189" s="3144"/>
      <c r="H189" s="3145"/>
      <c r="I189" s="3146"/>
      <c r="J189" s="3147"/>
      <c r="K189" s="3148"/>
      <c r="L189" s="3149"/>
      <c r="M189" s="2109"/>
      <c r="N189" s="3150"/>
      <c r="O189" s="117"/>
      <c r="P189" s="3151"/>
      <c r="Q189" s="3152"/>
      <c r="R189" s="3153"/>
      <c r="S189" s="3154"/>
      <c r="T189" s="119"/>
      <c r="U189" s="1180"/>
      <c r="V189" s="115" t="s">
        <v>16</v>
      </c>
      <c r="W189" s="3141"/>
      <c r="X189" s="3142"/>
      <c r="Y189" s="3141"/>
      <c r="Z189" s="3143"/>
      <c r="AA189" s="3144"/>
      <c r="AB189" s="3145"/>
      <c r="AC189" s="3146"/>
      <c r="AD189" s="3147"/>
      <c r="AE189" s="3148"/>
      <c r="AF189" s="3149"/>
      <c r="AG189" s="2109"/>
      <c r="AH189" s="3150"/>
      <c r="AI189" s="117"/>
      <c r="AJ189" s="3151"/>
      <c r="AK189" s="3152"/>
      <c r="AL189" s="3153"/>
      <c r="AM189" s="3154"/>
      <c r="AN189" s="119"/>
      <c r="AO189" s="1180"/>
      <c r="AP189" s="115" t="s">
        <v>16</v>
      </c>
      <c r="AQ189" s="3141"/>
      <c r="AR189" s="3142"/>
      <c r="AS189" s="3141"/>
      <c r="AT189" s="3143"/>
      <c r="AU189" s="3144"/>
      <c r="AV189" s="3145"/>
      <c r="AW189" s="3146"/>
      <c r="AX189" s="3147"/>
      <c r="AY189" s="3148"/>
      <c r="AZ189" s="3149"/>
      <c r="BA189" s="2109"/>
      <c r="BB189" s="3150"/>
      <c r="BC189" s="117"/>
      <c r="BD189" s="3151"/>
      <c r="BE189" s="3152"/>
      <c r="BF189" s="3153"/>
      <c r="BG189" s="3154"/>
      <c r="BH189" s="119"/>
      <c r="BK189" s="3">
        <v>1</v>
      </c>
    </row>
    <row r="190" spans="2:63" ht="27" customHeight="1">
      <c r="B190" s="115" t="s">
        <v>16</v>
      </c>
      <c r="C190" s="3141"/>
      <c r="D190" s="3142"/>
      <c r="E190" s="3141"/>
      <c r="F190" s="3143"/>
      <c r="G190" s="3144"/>
      <c r="H190" s="3145"/>
      <c r="I190" s="3146"/>
      <c r="J190" s="3147"/>
      <c r="K190" s="3148"/>
      <c r="L190" s="3149"/>
      <c r="M190" s="2109"/>
      <c r="N190" s="3150"/>
      <c r="O190" s="117"/>
      <c r="P190" s="3151"/>
      <c r="Q190" s="3152"/>
      <c r="R190" s="3153"/>
      <c r="S190" s="3154"/>
      <c r="T190" s="119"/>
      <c r="U190" s="1180"/>
      <c r="V190" s="115" t="s">
        <v>16</v>
      </c>
      <c r="W190" s="3141"/>
      <c r="X190" s="3142"/>
      <c r="Y190" s="3141"/>
      <c r="Z190" s="3143"/>
      <c r="AA190" s="3144"/>
      <c r="AB190" s="3145"/>
      <c r="AC190" s="3146"/>
      <c r="AD190" s="3147"/>
      <c r="AE190" s="3148"/>
      <c r="AF190" s="3149"/>
      <c r="AG190" s="2109"/>
      <c r="AH190" s="3150"/>
      <c r="AI190" s="117"/>
      <c r="AJ190" s="3151"/>
      <c r="AK190" s="3152"/>
      <c r="AL190" s="3153"/>
      <c r="AM190" s="3154"/>
      <c r="AN190" s="119"/>
      <c r="AO190" s="1180"/>
      <c r="AP190" s="115" t="s">
        <v>16</v>
      </c>
      <c r="AQ190" s="3141"/>
      <c r="AR190" s="3142"/>
      <c r="AS190" s="3141"/>
      <c r="AT190" s="3143"/>
      <c r="AU190" s="3144"/>
      <c r="AV190" s="3145"/>
      <c r="AW190" s="3146"/>
      <c r="AX190" s="3147"/>
      <c r="AY190" s="3148"/>
      <c r="AZ190" s="3149"/>
      <c r="BA190" s="2109"/>
      <c r="BB190" s="3150"/>
      <c r="BC190" s="117"/>
      <c r="BD190" s="3151"/>
      <c r="BE190" s="3152"/>
      <c r="BF190" s="3153"/>
      <c r="BG190" s="3154"/>
      <c r="BH190" s="119"/>
      <c r="BK190" s="3">
        <v>1</v>
      </c>
    </row>
    <row r="191" spans="2:63" ht="27" customHeight="1">
      <c r="B191" s="115" t="s">
        <v>16</v>
      </c>
      <c r="C191" s="3141"/>
      <c r="D191" s="3142"/>
      <c r="E191" s="3141"/>
      <c r="F191" s="3143"/>
      <c r="G191" s="3144"/>
      <c r="H191" s="3145"/>
      <c r="I191" s="3146"/>
      <c r="J191" s="3147"/>
      <c r="K191" s="3148"/>
      <c r="L191" s="3149"/>
      <c r="M191" s="2109"/>
      <c r="N191" s="3150"/>
      <c r="O191" s="117"/>
      <c r="P191" s="3151"/>
      <c r="Q191" s="3152"/>
      <c r="R191" s="3153"/>
      <c r="S191" s="3154"/>
      <c r="T191" s="119"/>
      <c r="U191" s="1180"/>
      <c r="V191" s="115" t="s">
        <v>16</v>
      </c>
      <c r="W191" s="3141"/>
      <c r="X191" s="3142"/>
      <c r="Y191" s="3141"/>
      <c r="Z191" s="3143"/>
      <c r="AA191" s="3144"/>
      <c r="AB191" s="3145"/>
      <c r="AC191" s="3146"/>
      <c r="AD191" s="3147"/>
      <c r="AE191" s="3148"/>
      <c r="AF191" s="3149"/>
      <c r="AG191" s="2109"/>
      <c r="AH191" s="3150"/>
      <c r="AI191" s="117"/>
      <c r="AJ191" s="3151"/>
      <c r="AK191" s="3152"/>
      <c r="AL191" s="3153"/>
      <c r="AM191" s="3154"/>
      <c r="AN191" s="119"/>
      <c r="AO191" s="1180"/>
      <c r="AP191" s="115" t="s">
        <v>16</v>
      </c>
      <c r="AQ191" s="3141"/>
      <c r="AR191" s="3142"/>
      <c r="AS191" s="3141"/>
      <c r="AT191" s="3143"/>
      <c r="AU191" s="3144"/>
      <c r="AV191" s="3145"/>
      <c r="AW191" s="3146"/>
      <c r="AX191" s="3147"/>
      <c r="AY191" s="3148"/>
      <c r="AZ191" s="3149"/>
      <c r="BA191" s="2109"/>
      <c r="BB191" s="3150"/>
      <c r="BC191" s="117"/>
      <c r="BD191" s="3151"/>
      <c r="BE191" s="3152"/>
      <c r="BF191" s="3153"/>
      <c r="BG191" s="3154"/>
      <c r="BH191" s="119"/>
      <c r="BK191" s="3">
        <v>1</v>
      </c>
    </row>
    <row r="192" spans="2:63" ht="27" customHeight="1">
      <c r="B192" s="115" t="s">
        <v>16</v>
      </c>
      <c r="C192" s="3141"/>
      <c r="D192" s="3142"/>
      <c r="E192" s="3141"/>
      <c r="F192" s="3143"/>
      <c r="G192" s="3144"/>
      <c r="H192" s="3145"/>
      <c r="I192" s="3146"/>
      <c r="J192" s="3147"/>
      <c r="K192" s="3148"/>
      <c r="L192" s="3149"/>
      <c r="M192" s="2109"/>
      <c r="N192" s="3150"/>
      <c r="O192" s="117"/>
      <c r="P192" s="3151"/>
      <c r="Q192" s="3152"/>
      <c r="R192" s="3153"/>
      <c r="S192" s="3154"/>
      <c r="T192" s="119"/>
      <c r="U192" s="1180"/>
      <c r="V192" s="115" t="s">
        <v>16</v>
      </c>
      <c r="W192" s="3141"/>
      <c r="X192" s="3142"/>
      <c r="Y192" s="3141"/>
      <c r="Z192" s="3143"/>
      <c r="AA192" s="3144"/>
      <c r="AB192" s="3145"/>
      <c r="AC192" s="3146"/>
      <c r="AD192" s="3147"/>
      <c r="AE192" s="3148"/>
      <c r="AF192" s="3149"/>
      <c r="AG192" s="2109"/>
      <c r="AH192" s="3150"/>
      <c r="AI192" s="117"/>
      <c r="AJ192" s="3151"/>
      <c r="AK192" s="3152"/>
      <c r="AL192" s="3153"/>
      <c r="AM192" s="3154"/>
      <c r="AN192" s="119"/>
      <c r="AO192" s="1180"/>
      <c r="AP192" s="115" t="s">
        <v>16</v>
      </c>
      <c r="AQ192" s="3141"/>
      <c r="AR192" s="3142"/>
      <c r="AS192" s="3141"/>
      <c r="AT192" s="3143"/>
      <c r="AU192" s="3144"/>
      <c r="AV192" s="3145"/>
      <c r="AW192" s="3146"/>
      <c r="AX192" s="3147"/>
      <c r="AY192" s="3148"/>
      <c r="AZ192" s="3149"/>
      <c r="BA192" s="2109"/>
      <c r="BB192" s="3150"/>
      <c r="BC192" s="117"/>
      <c r="BD192" s="3151"/>
      <c r="BE192" s="3152"/>
      <c r="BF192" s="3153"/>
      <c r="BG192" s="3154"/>
      <c r="BH192" s="119"/>
      <c r="BK192" s="3">
        <v>1</v>
      </c>
    </row>
    <row r="193" spans="2:63" ht="27" customHeight="1">
      <c r="B193" s="115" t="s">
        <v>16</v>
      </c>
      <c r="C193" s="3141"/>
      <c r="D193" s="3142"/>
      <c r="E193" s="3141"/>
      <c r="F193" s="3143"/>
      <c r="G193" s="3144"/>
      <c r="H193" s="3145"/>
      <c r="I193" s="3146"/>
      <c r="J193" s="3147"/>
      <c r="K193" s="3148"/>
      <c r="L193" s="3149"/>
      <c r="M193" s="2109"/>
      <c r="N193" s="3150"/>
      <c r="O193" s="117"/>
      <c r="P193" s="3151"/>
      <c r="Q193" s="3152"/>
      <c r="R193" s="3153"/>
      <c r="S193" s="3154"/>
      <c r="T193" s="119"/>
      <c r="U193" s="1180"/>
      <c r="V193" s="115" t="s">
        <v>16</v>
      </c>
      <c r="W193" s="3141"/>
      <c r="X193" s="3142"/>
      <c r="Y193" s="3141"/>
      <c r="Z193" s="3143"/>
      <c r="AA193" s="3144"/>
      <c r="AB193" s="3145"/>
      <c r="AC193" s="3146"/>
      <c r="AD193" s="3147"/>
      <c r="AE193" s="3148"/>
      <c r="AF193" s="3149"/>
      <c r="AG193" s="2109"/>
      <c r="AH193" s="3150"/>
      <c r="AI193" s="117"/>
      <c r="AJ193" s="3151"/>
      <c r="AK193" s="3152"/>
      <c r="AL193" s="3153"/>
      <c r="AM193" s="3154"/>
      <c r="AN193" s="119"/>
      <c r="AO193" s="1180"/>
      <c r="AP193" s="115" t="s">
        <v>16</v>
      </c>
      <c r="AQ193" s="3141"/>
      <c r="AR193" s="3142"/>
      <c r="AS193" s="3141"/>
      <c r="AT193" s="3143"/>
      <c r="AU193" s="3144"/>
      <c r="AV193" s="3145"/>
      <c r="AW193" s="3146"/>
      <c r="AX193" s="3147"/>
      <c r="AY193" s="3148"/>
      <c r="AZ193" s="3149"/>
      <c r="BA193" s="2109"/>
      <c r="BB193" s="3150"/>
      <c r="BC193" s="117"/>
      <c r="BD193" s="3151"/>
      <c r="BE193" s="3152"/>
      <c r="BF193" s="3153"/>
      <c r="BG193" s="3154"/>
      <c r="BH193" s="119"/>
      <c r="BK193" s="3">
        <v>1</v>
      </c>
    </row>
    <row r="194" spans="2:63" ht="27" customHeight="1">
      <c r="B194" s="115" t="s">
        <v>16</v>
      </c>
      <c r="C194" s="3141"/>
      <c r="D194" s="3142"/>
      <c r="E194" s="3141"/>
      <c r="F194" s="3143"/>
      <c r="G194" s="3144"/>
      <c r="H194" s="3145"/>
      <c r="I194" s="3146"/>
      <c r="J194" s="3147"/>
      <c r="K194" s="3148"/>
      <c r="L194" s="3149"/>
      <c r="M194" s="2109"/>
      <c r="N194" s="3150"/>
      <c r="O194" s="117"/>
      <c r="P194" s="3151"/>
      <c r="Q194" s="3152"/>
      <c r="R194" s="3153"/>
      <c r="S194" s="3154"/>
      <c r="T194" s="119"/>
      <c r="U194" s="1180"/>
      <c r="V194" s="115" t="s">
        <v>16</v>
      </c>
      <c r="W194" s="3141"/>
      <c r="X194" s="3142"/>
      <c r="Y194" s="3141"/>
      <c r="Z194" s="3143"/>
      <c r="AA194" s="3144"/>
      <c r="AB194" s="3145"/>
      <c r="AC194" s="3146"/>
      <c r="AD194" s="3147"/>
      <c r="AE194" s="3148"/>
      <c r="AF194" s="3149"/>
      <c r="AG194" s="2109"/>
      <c r="AH194" s="3150"/>
      <c r="AI194" s="117"/>
      <c r="AJ194" s="3151"/>
      <c r="AK194" s="3152"/>
      <c r="AL194" s="3153"/>
      <c r="AM194" s="3154"/>
      <c r="AN194" s="119"/>
      <c r="AO194" s="1180"/>
      <c r="AP194" s="115" t="s">
        <v>16</v>
      </c>
      <c r="AQ194" s="3141"/>
      <c r="AR194" s="3142"/>
      <c r="AS194" s="3141"/>
      <c r="AT194" s="3143"/>
      <c r="AU194" s="3144"/>
      <c r="AV194" s="3145"/>
      <c r="AW194" s="3146"/>
      <c r="AX194" s="3147"/>
      <c r="AY194" s="3148"/>
      <c r="AZ194" s="3149"/>
      <c r="BA194" s="2109"/>
      <c r="BB194" s="3150"/>
      <c r="BC194" s="117"/>
      <c r="BD194" s="3151"/>
      <c r="BE194" s="3152"/>
      <c r="BF194" s="3153"/>
      <c r="BG194" s="3154"/>
      <c r="BH194" s="119"/>
      <c r="BK194" s="3">
        <v>1</v>
      </c>
    </row>
    <row r="195" spans="2:63" ht="27" customHeight="1">
      <c r="B195" s="115" t="s">
        <v>16</v>
      </c>
      <c r="C195" s="3141"/>
      <c r="D195" s="3142"/>
      <c r="E195" s="3141"/>
      <c r="F195" s="3143"/>
      <c r="G195" s="3144"/>
      <c r="H195" s="3145"/>
      <c r="I195" s="3146"/>
      <c r="J195" s="3147"/>
      <c r="K195" s="3148"/>
      <c r="L195" s="3149"/>
      <c r="M195" s="2109"/>
      <c r="N195" s="3150"/>
      <c r="O195" s="117"/>
      <c r="P195" s="3151"/>
      <c r="Q195" s="3152"/>
      <c r="R195" s="3153"/>
      <c r="S195" s="3154"/>
      <c r="T195" s="119"/>
      <c r="U195" s="1180"/>
      <c r="V195" s="115" t="s">
        <v>16</v>
      </c>
      <c r="W195" s="3141"/>
      <c r="X195" s="3142"/>
      <c r="Y195" s="3141"/>
      <c r="Z195" s="3143"/>
      <c r="AA195" s="3144"/>
      <c r="AB195" s="3145"/>
      <c r="AC195" s="3146"/>
      <c r="AD195" s="3147"/>
      <c r="AE195" s="3148"/>
      <c r="AF195" s="3149"/>
      <c r="AG195" s="2109"/>
      <c r="AH195" s="3150"/>
      <c r="AI195" s="117"/>
      <c r="AJ195" s="3151"/>
      <c r="AK195" s="3152"/>
      <c r="AL195" s="3153"/>
      <c r="AM195" s="3154"/>
      <c r="AN195" s="119"/>
      <c r="AO195" s="1180"/>
      <c r="AP195" s="115" t="s">
        <v>16</v>
      </c>
      <c r="AQ195" s="3141"/>
      <c r="AR195" s="3142"/>
      <c r="AS195" s="3141"/>
      <c r="AT195" s="3143"/>
      <c r="AU195" s="3144"/>
      <c r="AV195" s="3145"/>
      <c r="AW195" s="3146"/>
      <c r="AX195" s="3147"/>
      <c r="AY195" s="3148"/>
      <c r="AZ195" s="3149"/>
      <c r="BA195" s="2109"/>
      <c r="BB195" s="3150"/>
      <c r="BC195" s="117"/>
      <c r="BD195" s="3151"/>
      <c r="BE195" s="3152"/>
      <c r="BF195" s="3153"/>
      <c r="BG195" s="3154"/>
      <c r="BH195" s="119"/>
      <c r="BK195" s="3">
        <v>1</v>
      </c>
    </row>
    <row r="196" spans="2:63" ht="27" customHeight="1">
      <c r="B196" s="115" t="s">
        <v>16</v>
      </c>
      <c r="C196" s="3141"/>
      <c r="D196" s="3142"/>
      <c r="E196" s="3141"/>
      <c r="F196" s="3143"/>
      <c r="G196" s="3144"/>
      <c r="H196" s="3145"/>
      <c r="I196" s="3146"/>
      <c r="J196" s="3147"/>
      <c r="K196" s="3148"/>
      <c r="L196" s="3149"/>
      <c r="M196" s="2109"/>
      <c r="N196" s="3150"/>
      <c r="O196" s="117"/>
      <c r="P196" s="3151"/>
      <c r="Q196" s="3152"/>
      <c r="R196" s="3153"/>
      <c r="S196" s="3154"/>
      <c r="T196" s="119"/>
      <c r="U196" s="1180"/>
      <c r="V196" s="115" t="s">
        <v>16</v>
      </c>
      <c r="W196" s="3141"/>
      <c r="X196" s="3142"/>
      <c r="Y196" s="3141"/>
      <c r="Z196" s="3143"/>
      <c r="AA196" s="3144"/>
      <c r="AB196" s="3145"/>
      <c r="AC196" s="3146"/>
      <c r="AD196" s="3147"/>
      <c r="AE196" s="3148"/>
      <c r="AF196" s="3149"/>
      <c r="AG196" s="2109"/>
      <c r="AH196" s="3150"/>
      <c r="AI196" s="117"/>
      <c r="AJ196" s="3151"/>
      <c r="AK196" s="3152"/>
      <c r="AL196" s="3153"/>
      <c r="AM196" s="3154"/>
      <c r="AN196" s="119"/>
      <c r="AO196" s="1180"/>
      <c r="AP196" s="115" t="s">
        <v>16</v>
      </c>
      <c r="AQ196" s="3141"/>
      <c r="AR196" s="3142"/>
      <c r="AS196" s="3141"/>
      <c r="AT196" s="3143"/>
      <c r="AU196" s="3144"/>
      <c r="AV196" s="3145"/>
      <c r="AW196" s="3146"/>
      <c r="AX196" s="3147"/>
      <c r="AY196" s="3148"/>
      <c r="AZ196" s="3149"/>
      <c r="BA196" s="2109"/>
      <c r="BB196" s="3150"/>
      <c r="BC196" s="117"/>
      <c r="BD196" s="3151"/>
      <c r="BE196" s="3152"/>
      <c r="BF196" s="3153"/>
      <c r="BG196" s="3154"/>
      <c r="BH196" s="119"/>
      <c r="BK196" s="3">
        <v>1</v>
      </c>
    </row>
    <row r="197" spans="2:63" ht="27" customHeight="1">
      <c r="B197" s="115" t="s">
        <v>16</v>
      </c>
      <c r="C197" s="3141"/>
      <c r="D197" s="3142"/>
      <c r="E197" s="3141"/>
      <c r="F197" s="3143"/>
      <c r="G197" s="3144"/>
      <c r="H197" s="3145"/>
      <c r="I197" s="3146"/>
      <c r="J197" s="3147"/>
      <c r="K197" s="3148"/>
      <c r="L197" s="3149"/>
      <c r="M197" s="2109"/>
      <c r="N197" s="3150"/>
      <c r="O197" s="117"/>
      <c r="P197" s="3151"/>
      <c r="Q197" s="3152"/>
      <c r="R197" s="3153"/>
      <c r="S197" s="3154"/>
      <c r="T197" s="119"/>
      <c r="U197" s="1180"/>
      <c r="V197" s="115" t="s">
        <v>16</v>
      </c>
      <c r="W197" s="3141"/>
      <c r="X197" s="3142"/>
      <c r="Y197" s="3141"/>
      <c r="Z197" s="3143"/>
      <c r="AA197" s="3144"/>
      <c r="AB197" s="3145"/>
      <c r="AC197" s="3146"/>
      <c r="AD197" s="3147"/>
      <c r="AE197" s="3148"/>
      <c r="AF197" s="3149"/>
      <c r="AG197" s="2109"/>
      <c r="AH197" s="3150"/>
      <c r="AI197" s="117"/>
      <c r="AJ197" s="3151"/>
      <c r="AK197" s="3152"/>
      <c r="AL197" s="3153"/>
      <c r="AM197" s="3154"/>
      <c r="AN197" s="119"/>
      <c r="AO197" s="1180"/>
      <c r="AP197" s="115" t="s">
        <v>16</v>
      </c>
      <c r="AQ197" s="3141"/>
      <c r="AR197" s="3142"/>
      <c r="AS197" s="3141"/>
      <c r="AT197" s="3143"/>
      <c r="AU197" s="3144"/>
      <c r="AV197" s="3145"/>
      <c r="AW197" s="3146"/>
      <c r="AX197" s="3147"/>
      <c r="AY197" s="3148"/>
      <c r="AZ197" s="3149"/>
      <c r="BA197" s="2109"/>
      <c r="BB197" s="3150"/>
      <c r="BC197" s="117"/>
      <c r="BD197" s="3151"/>
      <c r="BE197" s="3152"/>
      <c r="BF197" s="3153"/>
      <c r="BG197" s="3154"/>
      <c r="BH197" s="119"/>
      <c r="BK197" s="3">
        <v>1</v>
      </c>
    </row>
    <row r="198" spans="2:63" ht="27" customHeight="1">
      <c r="B198" s="115" t="s">
        <v>16</v>
      </c>
      <c r="C198" s="3141"/>
      <c r="D198" s="3142"/>
      <c r="E198" s="3141"/>
      <c r="F198" s="3143"/>
      <c r="G198" s="3144"/>
      <c r="H198" s="3145"/>
      <c r="I198" s="3146"/>
      <c r="J198" s="3147"/>
      <c r="K198" s="3148"/>
      <c r="L198" s="3149"/>
      <c r="M198" s="2109"/>
      <c r="N198" s="3150"/>
      <c r="O198" s="117"/>
      <c r="P198" s="3151"/>
      <c r="Q198" s="3152"/>
      <c r="R198" s="3153"/>
      <c r="S198" s="3154"/>
      <c r="T198" s="119"/>
      <c r="U198" s="1180"/>
      <c r="V198" s="115" t="s">
        <v>16</v>
      </c>
      <c r="W198" s="3141"/>
      <c r="X198" s="3142"/>
      <c r="Y198" s="3141"/>
      <c r="Z198" s="3143"/>
      <c r="AA198" s="3144"/>
      <c r="AB198" s="3145"/>
      <c r="AC198" s="3146"/>
      <c r="AD198" s="3147"/>
      <c r="AE198" s="3148"/>
      <c r="AF198" s="3149"/>
      <c r="AG198" s="2109"/>
      <c r="AH198" s="3150"/>
      <c r="AI198" s="117"/>
      <c r="AJ198" s="3151"/>
      <c r="AK198" s="3152"/>
      <c r="AL198" s="3153"/>
      <c r="AM198" s="3154"/>
      <c r="AN198" s="119"/>
      <c r="AO198" s="1180"/>
      <c r="AP198" s="115" t="s">
        <v>16</v>
      </c>
      <c r="AQ198" s="3141"/>
      <c r="AR198" s="3142"/>
      <c r="AS198" s="3141"/>
      <c r="AT198" s="3143"/>
      <c r="AU198" s="3144"/>
      <c r="AV198" s="3145"/>
      <c r="AW198" s="3146"/>
      <c r="AX198" s="3147"/>
      <c r="AY198" s="3148"/>
      <c r="AZ198" s="3149"/>
      <c r="BA198" s="2109"/>
      <c r="BB198" s="3150"/>
      <c r="BC198" s="117"/>
      <c r="BD198" s="3151"/>
      <c r="BE198" s="3152"/>
      <c r="BF198" s="3153"/>
      <c r="BG198" s="3154"/>
      <c r="BH198" s="119"/>
      <c r="BK198" s="3">
        <v>1</v>
      </c>
    </row>
    <row r="199" spans="2:63" ht="27" customHeight="1">
      <c r="B199" s="115" t="s">
        <v>16</v>
      </c>
      <c r="C199" s="3141"/>
      <c r="D199" s="3142"/>
      <c r="E199" s="3141"/>
      <c r="F199" s="3143"/>
      <c r="G199" s="3144"/>
      <c r="H199" s="3145"/>
      <c r="I199" s="3146"/>
      <c r="J199" s="3147"/>
      <c r="K199" s="3148"/>
      <c r="L199" s="3149"/>
      <c r="M199" s="2109"/>
      <c r="N199" s="3150"/>
      <c r="O199" s="117"/>
      <c r="P199" s="3151"/>
      <c r="Q199" s="3152"/>
      <c r="R199" s="3153"/>
      <c r="S199" s="3154"/>
      <c r="T199" s="119"/>
      <c r="U199" s="1180"/>
      <c r="V199" s="115" t="s">
        <v>16</v>
      </c>
      <c r="W199" s="3141"/>
      <c r="X199" s="3142"/>
      <c r="Y199" s="3141"/>
      <c r="Z199" s="3143"/>
      <c r="AA199" s="3144"/>
      <c r="AB199" s="3145"/>
      <c r="AC199" s="3146"/>
      <c r="AD199" s="3147"/>
      <c r="AE199" s="3148"/>
      <c r="AF199" s="3149"/>
      <c r="AG199" s="2109"/>
      <c r="AH199" s="3150"/>
      <c r="AI199" s="117"/>
      <c r="AJ199" s="3151"/>
      <c r="AK199" s="3152"/>
      <c r="AL199" s="3153"/>
      <c r="AM199" s="3154"/>
      <c r="AN199" s="119"/>
      <c r="AO199" s="1180"/>
      <c r="AP199" s="115" t="s">
        <v>16</v>
      </c>
      <c r="AQ199" s="3141"/>
      <c r="AR199" s="3142"/>
      <c r="AS199" s="3141"/>
      <c r="AT199" s="3143"/>
      <c r="AU199" s="3144"/>
      <c r="AV199" s="3145"/>
      <c r="AW199" s="3146"/>
      <c r="AX199" s="3147"/>
      <c r="AY199" s="3148"/>
      <c r="AZ199" s="3149"/>
      <c r="BA199" s="2109"/>
      <c r="BB199" s="3150"/>
      <c r="BC199" s="117"/>
      <c r="BD199" s="3151"/>
      <c r="BE199" s="3152"/>
      <c r="BF199" s="3153"/>
      <c r="BG199" s="3154"/>
      <c r="BH199" s="119"/>
      <c r="BK199" s="3">
        <v>1</v>
      </c>
    </row>
    <row r="200" spans="2:63" ht="27" customHeight="1">
      <c r="B200" s="115" t="s">
        <v>16</v>
      </c>
      <c r="C200" s="3141"/>
      <c r="D200" s="3142"/>
      <c r="E200" s="3141"/>
      <c r="F200" s="3143"/>
      <c r="G200" s="3144"/>
      <c r="H200" s="3145"/>
      <c r="I200" s="3146"/>
      <c r="J200" s="3147"/>
      <c r="K200" s="3148"/>
      <c r="L200" s="3149"/>
      <c r="M200" s="2109"/>
      <c r="N200" s="3150"/>
      <c r="O200" s="117"/>
      <c r="P200" s="3151"/>
      <c r="Q200" s="3152"/>
      <c r="R200" s="3153"/>
      <c r="S200" s="3154"/>
      <c r="T200" s="119"/>
      <c r="U200" s="1180"/>
      <c r="V200" s="115" t="s">
        <v>16</v>
      </c>
      <c r="W200" s="3141"/>
      <c r="X200" s="3142"/>
      <c r="Y200" s="3141"/>
      <c r="Z200" s="3143"/>
      <c r="AA200" s="3144"/>
      <c r="AB200" s="3145"/>
      <c r="AC200" s="3146"/>
      <c r="AD200" s="3147"/>
      <c r="AE200" s="3148"/>
      <c r="AF200" s="3149"/>
      <c r="AG200" s="2109"/>
      <c r="AH200" s="3150"/>
      <c r="AI200" s="117"/>
      <c r="AJ200" s="3151"/>
      <c r="AK200" s="3152"/>
      <c r="AL200" s="3153"/>
      <c r="AM200" s="3154"/>
      <c r="AN200" s="119"/>
      <c r="AO200" s="1180"/>
      <c r="AP200" s="115" t="s">
        <v>16</v>
      </c>
      <c r="AQ200" s="3141"/>
      <c r="AR200" s="3142"/>
      <c r="AS200" s="3141"/>
      <c r="AT200" s="3143"/>
      <c r="AU200" s="3144"/>
      <c r="AV200" s="3145"/>
      <c r="AW200" s="3146"/>
      <c r="AX200" s="3147"/>
      <c r="AY200" s="3148"/>
      <c r="AZ200" s="3149"/>
      <c r="BA200" s="2109"/>
      <c r="BB200" s="3150"/>
      <c r="BC200" s="117"/>
      <c r="BD200" s="3151"/>
      <c r="BE200" s="3152"/>
      <c r="BF200" s="3153"/>
      <c r="BG200" s="3154"/>
      <c r="BH200" s="119"/>
      <c r="BK200" s="3">
        <v>1</v>
      </c>
    </row>
    <row r="201" spans="2:63" ht="27" customHeight="1">
      <c r="B201" s="115" t="s">
        <v>16</v>
      </c>
      <c r="C201" s="3141"/>
      <c r="D201" s="3142"/>
      <c r="E201" s="3141"/>
      <c r="F201" s="3143"/>
      <c r="G201" s="3144"/>
      <c r="H201" s="3145"/>
      <c r="I201" s="3146"/>
      <c r="J201" s="3147"/>
      <c r="K201" s="3148"/>
      <c r="L201" s="3149"/>
      <c r="M201" s="2109"/>
      <c r="N201" s="3150"/>
      <c r="O201" s="117"/>
      <c r="P201" s="3151"/>
      <c r="Q201" s="3152"/>
      <c r="R201" s="3153"/>
      <c r="S201" s="3154"/>
      <c r="T201" s="119"/>
      <c r="U201" s="1180"/>
      <c r="V201" s="115" t="s">
        <v>16</v>
      </c>
      <c r="W201" s="3141"/>
      <c r="X201" s="3142"/>
      <c r="Y201" s="3141"/>
      <c r="Z201" s="3143"/>
      <c r="AA201" s="3144"/>
      <c r="AB201" s="3145"/>
      <c r="AC201" s="3146"/>
      <c r="AD201" s="3147"/>
      <c r="AE201" s="3148"/>
      <c r="AF201" s="3149"/>
      <c r="AG201" s="2109"/>
      <c r="AH201" s="3150"/>
      <c r="AI201" s="117"/>
      <c r="AJ201" s="3151"/>
      <c r="AK201" s="3152"/>
      <c r="AL201" s="3153"/>
      <c r="AM201" s="3154"/>
      <c r="AN201" s="119"/>
      <c r="AO201" s="1180"/>
      <c r="AP201" s="115" t="s">
        <v>16</v>
      </c>
      <c r="AQ201" s="3141"/>
      <c r="AR201" s="3142"/>
      <c r="AS201" s="3141"/>
      <c r="AT201" s="3143"/>
      <c r="AU201" s="3144"/>
      <c r="AV201" s="3145"/>
      <c r="AW201" s="3146"/>
      <c r="AX201" s="3147"/>
      <c r="AY201" s="3148"/>
      <c r="AZ201" s="3149"/>
      <c r="BA201" s="2109"/>
      <c r="BB201" s="3150"/>
      <c r="BC201" s="117"/>
      <c r="BD201" s="3151"/>
      <c r="BE201" s="3152"/>
      <c r="BF201" s="3153"/>
      <c r="BG201" s="3154"/>
      <c r="BH201" s="119"/>
      <c r="BK201" s="3">
        <v>1</v>
      </c>
    </row>
    <row r="202" spans="2:63" ht="27" customHeight="1">
      <c r="B202" s="115" t="s">
        <v>16</v>
      </c>
      <c r="C202" s="3141"/>
      <c r="D202" s="3142"/>
      <c r="E202" s="3141"/>
      <c r="F202" s="3143"/>
      <c r="G202" s="3144"/>
      <c r="H202" s="3145"/>
      <c r="I202" s="3146"/>
      <c r="J202" s="3147"/>
      <c r="K202" s="3148"/>
      <c r="L202" s="3149"/>
      <c r="M202" s="2109"/>
      <c r="N202" s="3150"/>
      <c r="O202" s="117"/>
      <c r="P202" s="3151"/>
      <c r="Q202" s="3152"/>
      <c r="R202" s="3153"/>
      <c r="S202" s="3154"/>
      <c r="T202" s="119"/>
      <c r="U202" s="1180"/>
      <c r="V202" s="115" t="s">
        <v>16</v>
      </c>
      <c r="W202" s="3141"/>
      <c r="X202" s="3142"/>
      <c r="Y202" s="3141"/>
      <c r="Z202" s="3143"/>
      <c r="AA202" s="3144"/>
      <c r="AB202" s="3145"/>
      <c r="AC202" s="3146"/>
      <c r="AD202" s="3147"/>
      <c r="AE202" s="3148"/>
      <c r="AF202" s="3149"/>
      <c r="AG202" s="2109"/>
      <c r="AH202" s="3150"/>
      <c r="AI202" s="117"/>
      <c r="AJ202" s="3151"/>
      <c r="AK202" s="3152"/>
      <c r="AL202" s="3153"/>
      <c r="AM202" s="3154"/>
      <c r="AN202" s="119"/>
      <c r="AO202" s="1180"/>
      <c r="AP202" s="115" t="s">
        <v>16</v>
      </c>
      <c r="AQ202" s="3141"/>
      <c r="AR202" s="3142"/>
      <c r="AS202" s="3141"/>
      <c r="AT202" s="3143"/>
      <c r="AU202" s="3144"/>
      <c r="AV202" s="3145"/>
      <c r="AW202" s="3146"/>
      <c r="AX202" s="3147"/>
      <c r="AY202" s="3148"/>
      <c r="AZ202" s="3149"/>
      <c r="BA202" s="2109"/>
      <c r="BB202" s="3150"/>
      <c r="BC202" s="117"/>
      <c r="BD202" s="3151"/>
      <c r="BE202" s="3152"/>
      <c r="BF202" s="3153"/>
      <c r="BG202" s="3154"/>
      <c r="BH202" s="119"/>
      <c r="BK202" s="3">
        <v>1</v>
      </c>
    </row>
    <row r="203" spans="2:63" ht="27" customHeight="1">
      <c r="B203" s="115" t="s">
        <v>16</v>
      </c>
      <c r="C203" s="3141"/>
      <c r="D203" s="3142"/>
      <c r="E203" s="3141"/>
      <c r="F203" s="3143"/>
      <c r="G203" s="3144"/>
      <c r="H203" s="3145"/>
      <c r="I203" s="3146"/>
      <c r="J203" s="3147"/>
      <c r="K203" s="3148"/>
      <c r="L203" s="3149"/>
      <c r="M203" s="2109"/>
      <c r="N203" s="3150"/>
      <c r="O203" s="117"/>
      <c r="P203" s="3151"/>
      <c r="Q203" s="3152"/>
      <c r="R203" s="3153"/>
      <c r="S203" s="3154"/>
      <c r="T203" s="119"/>
      <c r="U203" s="1180"/>
      <c r="V203" s="115" t="s">
        <v>16</v>
      </c>
      <c r="W203" s="3141"/>
      <c r="X203" s="3142"/>
      <c r="Y203" s="3141"/>
      <c r="Z203" s="3143"/>
      <c r="AA203" s="3144"/>
      <c r="AB203" s="3145"/>
      <c r="AC203" s="3146"/>
      <c r="AD203" s="3147"/>
      <c r="AE203" s="3148"/>
      <c r="AF203" s="3149"/>
      <c r="AG203" s="2109"/>
      <c r="AH203" s="3150"/>
      <c r="AI203" s="117"/>
      <c r="AJ203" s="3151"/>
      <c r="AK203" s="3152"/>
      <c r="AL203" s="3153"/>
      <c r="AM203" s="3154"/>
      <c r="AN203" s="119"/>
      <c r="AO203" s="1180"/>
      <c r="AP203" s="115" t="s">
        <v>16</v>
      </c>
      <c r="AQ203" s="3141"/>
      <c r="AR203" s="3142"/>
      <c r="AS203" s="3141"/>
      <c r="AT203" s="3143"/>
      <c r="AU203" s="3144"/>
      <c r="AV203" s="3145"/>
      <c r="AW203" s="3146"/>
      <c r="AX203" s="3147"/>
      <c r="AY203" s="3148"/>
      <c r="AZ203" s="3149"/>
      <c r="BA203" s="2109"/>
      <c r="BB203" s="3150"/>
      <c r="BC203" s="117"/>
      <c r="BD203" s="3151"/>
      <c r="BE203" s="3152"/>
      <c r="BF203" s="3153"/>
      <c r="BG203" s="3154"/>
      <c r="BH203" s="119"/>
      <c r="BK203" s="3">
        <v>1</v>
      </c>
    </row>
    <row r="204" spans="2:63" ht="27" customHeight="1">
      <c r="B204" s="115" t="s">
        <v>16</v>
      </c>
      <c r="C204" s="3141"/>
      <c r="D204" s="3142"/>
      <c r="E204" s="3141"/>
      <c r="F204" s="3143"/>
      <c r="G204" s="3144"/>
      <c r="H204" s="3145"/>
      <c r="I204" s="3146"/>
      <c r="J204" s="3147"/>
      <c r="K204" s="3148"/>
      <c r="L204" s="3149"/>
      <c r="M204" s="2109"/>
      <c r="N204" s="3150"/>
      <c r="O204" s="117"/>
      <c r="P204" s="3151"/>
      <c r="Q204" s="3152"/>
      <c r="R204" s="3153"/>
      <c r="S204" s="3154"/>
      <c r="T204" s="119"/>
      <c r="U204" s="1180"/>
      <c r="V204" s="115" t="s">
        <v>16</v>
      </c>
      <c r="W204" s="3141"/>
      <c r="X204" s="3142"/>
      <c r="Y204" s="3141"/>
      <c r="Z204" s="3143"/>
      <c r="AA204" s="3144"/>
      <c r="AB204" s="3145"/>
      <c r="AC204" s="3146"/>
      <c r="AD204" s="3147"/>
      <c r="AE204" s="3148"/>
      <c r="AF204" s="3149"/>
      <c r="AG204" s="2109"/>
      <c r="AH204" s="3150"/>
      <c r="AI204" s="117"/>
      <c r="AJ204" s="3151"/>
      <c r="AK204" s="3152"/>
      <c r="AL204" s="3153"/>
      <c r="AM204" s="3154"/>
      <c r="AN204" s="119"/>
      <c r="AO204" s="1180"/>
      <c r="AP204" s="115" t="s">
        <v>16</v>
      </c>
      <c r="AQ204" s="3141"/>
      <c r="AR204" s="3142"/>
      <c r="AS204" s="3141"/>
      <c r="AT204" s="3143"/>
      <c r="AU204" s="3144"/>
      <c r="AV204" s="3145"/>
      <c r="AW204" s="3146"/>
      <c r="AX204" s="3147"/>
      <c r="AY204" s="3148"/>
      <c r="AZ204" s="3149"/>
      <c r="BA204" s="2109"/>
      <c r="BB204" s="3150"/>
      <c r="BC204" s="117"/>
      <c r="BD204" s="3151"/>
      <c r="BE204" s="3152"/>
      <c r="BF204" s="3153"/>
      <c r="BG204" s="3154"/>
      <c r="BH204" s="119"/>
      <c r="BK204" s="3">
        <v>1</v>
      </c>
    </row>
    <row r="205" spans="2:63" ht="27" customHeight="1">
      <c r="B205" s="115" t="s">
        <v>16</v>
      </c>
      <c r="C205" s="3141"/>
      <c r="D205" s="3142"/>
      <c r="E205" s="3141"/>
      <c r="F205" s="3143"/>
      <c r="G205" s="3144"/>
      <c r="H205" s="3145"/>
      <c r="I205" s="3146"/>
      <c r="J205" s="3147"/>
      <c r="K205" s="3148"/>
      <c r="L205" s="3149"/>
      <c r="M205" s="2109"/>
      <c r="N205" s="3150"/>
      <c r="O205" s="117"/>
      <c r="P205" s="3151"/>
      <c r="Q205" s="3152"/>
      <c r="R205" s="3153"/>
      <c r="S205" s="3154"/>
      <c r="T205" s="119"/>
      <c r="U205" s="1180"/>
      <c r="V205" s="115" t="s">
        <v>16</v>
      </c>
      <c r="W205" s="3141"/>
      <c r="X205" s="3142"/>
      <c r="Y205" s="3141"/>
      <c r="Z205" s="3143"/>
      <c r="AA205" s="3144"/>
      <c r="AB205" s="3145"/>
      <c r="AC205" s="3146"/>
      <c r="AD205" s="3147"/>
      <c r="AE205" s="3148"/>
      <c r="AF205" s="3149"/>
      <c r="AG205" s="2109"/>
      <c r="AH205" s="3150"/>
      <c r="AI205" s="117"/>
      <c r="AJ205" s="3151"/>
      <c r="AK205" s="3152"/>
      <c r="AL205" s="3153"/>
      <c r="AM205" s="3154"/>
      <c r="AN205" s="119"/>
      <c r="AO205" s="1180"/>
      <c r="AP205" s="115" t="s">
        <v>16</v>
      </c>
      <c r="AQ205" s="3141"/>
      <c r="AR205" s="3142"/>
      <c r="AS205" s="3141"/>
      <c r="AT205" s="3143"/>
      <c r="AU205" s="3144"/>
      <c r="AV205" s="3145"/>
      <c r="AW205" s="3146"/>
      <c r="AX205" s="3147"/>
      <c r="AY205" s="3148"/>
      <c r="AZ205" s="3149"/>
      <c r="BA205" s="2109"/>
      <c r="BB205" s="3150"/>
      <c r="BC205" s="117"/>
      <c r="BD205" s="3151"/>
      <c r="BE205" s="3152"/>
      <c r="BF205" s="3153"/>
      <c r="BG205" s="3154"/>
      <c r="BH205" s="119"/>
      <c r="BK205" s="3">
        <v>1</v>
      </c>
    </row>
    <row r="206" spans="2:63" ht="27" customHeight="1">
      <c r="B206" s="115" t="s">
        <v>16</v>
      </c>
      <c r="C206" s="3141"/>
      <c r="D206" s="3142"/>
      <c r="E206" s="3141"/>
      <c r="F206" s="3143"/>
      <c r="G206" s="3144"/>
      <c r="H206" s="3145"/>
      <c r="I206" s="3146"/>
      <c r="J206" s="3147"/>
      <c r="K206" s="3148"/>
      <c r="L206" s="3149"/>
      <c r="M206" s="2109"/>
      <c r="N206" s="3150"/>
      <c r="O206" s="117"/>
      <c r="P206" s="3151"/>
      <c r="Q206" s="3152"/>
      <c r="R206" s="3153"/>
      <c r="S206" s="3154"/>
      <c r="T206" s="119"/>
      <c r="U206" s="1180"/>
      <c r="V206" s="115" t="s">
        <v>16</v>
      </c>
      <c r="W206" s="3141"/>
      <c r="X206" s="3142"/>
      <c r="Y206" s="3141"/>
      <c r="Z206" s="3143"/>
      <c r="AA206" s="3144"/>
      <c r="AB206" s="3145"/>
      <c r="AC206" s="3146"/>
      <c r="AD206" s="3147"/>
      <c r="AE206" s="3148"/>
      <c r="AF206" s="3149"/>
      <c r="AG206" s="2109"/>
      <c r="AH206" s="3150"/>
      <c r="AI206" s="117"/>
      <c r="AJ206" s="3151"/>
      <c r="AK206" s="3152"/>
      <c r="AL206" s="3153"/>
      <c r="AM206" s="3154"/>
      <c r="AN206" s="119"/>
      <c r="AO206" s="1180"/>
      <c r="AP206" s="115" t="s">
        <v>16</v>
      </c>
      <c r="AQ206" s="3141"/>
      <c r="AR206" s="3142"/>
      <c r="AS206" s="3141"/>
      <c r="AT206" s="3143"/>
      <c r="AU206" s="3144"/>
      <c r="AV206" s="3145"/>
      <c r="AW206" s="3146"/>
      <c r="AX206" s="3147"/>
      <c r="AY206" s="3148"/>
      <c r="AZ206" s="3149"/>
      <c r="BA206" s="2109"/>
      <c r="BB206" s="3150"/>
      <c r="BC206" s="117"/>
      <c r="BD206" s="3151"/>
      <c r="BE206" s="3152"/>
      <c r="BF206" s="3153"/>
      <c r="BG206" s="3154"/>
      <c r="BH206" s="119"/>
      <c r="BK206" s="3">
        <v>1</v>
      </c>
    </row>
    <row r="207" spans="2:63" ht="27" customHeight="1">
      <c r="B207" s="115" t="s">
        <v>16</v>
      </c>
      <c r="C207" s="3141"/>
      <c r="D207" s="3142"/>
      <c r="E207" s="3141"/>
      <c r="F207" s="3143"/>
      <c r="G207" s="3144"/>
      <c r="H207" s="3145"/>
      <c r="I207" s="3146"/>
      <c r="J207" s="3147"/>
      <c r="K207" s="3148"/>
      <c r="L207" s="3149"/>
      <c r="M207" s="2109"/>
      <c r="N207" s="3150"/>
      <c r="O207" s="117"/>
      <c r="P207" s="3151"/>
      <c r="Q207" s="3152"/>
      <c r="R207" s="3153"/>
      <c r="S207" s="3154"/>
      <c r="T207" s="119"/>
      <c r="U207" s="1180"/>
      <c r="V207" s="115" t="s">
        <v>16</v>
      </c>
      <c r="W207" s="3141"/>
      <c r="X207" s="3142"/>
      <c r="Y207" s="3141"/>
      <c r="Z207" s="3143"/>
      <c r="AA207" s="3144"/>
      <c r="AB207" s="3145"/>
      <c r="AC207" s="3146"/>
      <c r="AD207" s="3147"/>
      <c r="AE207" s="3148"/>
      <c r="AF207" s="3149"/>
      <c r="AG207" s="2109"/>
      <c r="AH207" s="3150"/>
      <c r="AI207" s="117"/>
      <c r="AJ207" s="3151"/>
      <c r="AK207" s="3152"/>
      <c r="AL207" s="3153"/>
      <c r="AM207" s="3154"/>
      <c r="AN207" s="119"/>
      <c r="AO207" s="1180"/>
      <c r="AP207" s="115" t="s">
        <v>16</v>
      </c>
      <c r="AQ207" s="3141"/>
      <c r="AR207" s="3142"/>
      <c r="AS207" s="3141"/>
      <c r="AT207" s="3143"/>
      <c r="AU207" s="3144"/>
      <c r="AV207" s="3145"/>
      <c r="AW207" s="3146"/>
      <c r="AX207" s="3147"/>
      <c r="AY207" s="3148"/>
      <c r="AZ207" s="3149"/>
      <c r="BA207" s="2109"/>
      <c r="BB207" s="3150"/>
      <c r="BC207" s="117"/>
      <c r="BD207" s="3151"/>
      <c r="BE207" s="3152"/>
      <c r="BF207" s="3153"/>
      <c r="BG207" s="3154"/>
      <c r="BH207" s="119"/>
      <c r="BK207" s="3">
        <v>1</v>
      </c>
    </row>
    <row r="208" spans="2:63" ht="27" customHeight="1">
      <c r="B208" s="115" t="s">
        <v>16</v>
      </c>
      <c r="C208" s="3141"/>
      <c r="D208" s="3142"/>
      <c r="E208" s="3141"/>
      <c r="F208" s="3143"/>
      <c r="G208" s="3144"/>
      <c r="H208" s="3145"/>
      <c r="I208" s="3146"/>
      <c r="J208" s="3147"/>
      <c r="K208" s="3148"/>
      <c r="L208" s="3149"/>
      <c r="M208" s="2109"/>
      <c r="N208" s="3150"/>
      <c r="O208" s="117"/>
      <c r="P208" s="3151"/>
      <c r="Q208" s="3152"/>
      <c r="R208" s="3153"/>
      <c r="S208" s="3154"/>
      <c r="T208" s="119"/>
      <c r="U208" s="1180"/>
      <c r="V208" s="115" t="s">
        <v>16</v>
      </c>
      <c r="W208" s="3141"/>
      <c r="X208" s="3142"/>
      <c r="Y208" s="3141"/>
      <c r="Z208" s="3143"/>
      <c r="AA208" s="3144"/>
      <c r="AB208" s="3145"/>
      <c r="AC208" s="3146"/>
      <c r="AD208" s="3147"/>
      <c r="AE208" s="3148"/>
      <c r="AF208" s="3149"/>
      <c r="AG208" s="2109"/>
      <c r="AH208" s="3150"/>
      <c r="AI208" s="117"/>
      <c r="AJ208" s="3151"/>
      <c r="AK208" s="3152"/>
      <c r="AL208" s="3153"/>
      <c r="AM208" s="3154"/>
      <c r="AN208" s="119"/>
      <c r="AO208" s="1180"/>
      <c r="AP208" s="115" t="s">
        <v>16</v>
      </c>
      <c r="AQ208" s="3141"/>
      <c r="AR208" s="3142"/>
      <c r="AS208" s="3141"/>
      <c r="AT208" s="3143"/>
      <c r="AU208" s="3144"/>
      <c r="AV208" s="3145"/>
      <c r="AW208" s="3146"/>
      <c r="AX208" s="3147"/>
      <c r="AY208" s="3148"/>
      <c r="AZ208" s="3149"/>
      <c r="BA208" s="2109"/>
      <c r="BB208" s="3150"/>
      <c r="BC208" s="117"/>
      <c r="BD208" s="3151"/>
      <c r="BE208" s="3152"/>
      <c r="BF208" s="3153"/>
      <c r="BG208" s="3154"/>
      <c r="BH208" s="119"/>
      <c r="BK208" s="3">
        <v>1</v>
      </c>
    </row>
    <row r="209" spans="2:63" ht="27" customHeight="1">
      <c r="B209" s="115" t="s">
        <v>16</v>
      </c>
      <c r="C209" s="3141"/>
      <c r="D209" s="3142"/>
      <c r="E209" s="3141"/>
      <c r="F209" s="3143"/>
      <c r="G209" s="3144"/>
      <c r="H209" s="3145"/>
      <c r="I209" s="3146"/>
      <c r="J209" s="3147"/>
      <c r="K209" s="3148"/>
      <c r="L209" s="3149"/>
      <c r="M209" s="2109"/>
      <c r="N209" s="3150"/>
      <c r="O209" s="117"/>
      <c r="P209" s="3151"/>
      <c r="Q209" s="3152"/>
      <c r="R209" s="3153"/>
      <c r="S209" s="3154"/>
      <c r="T209" s="119"/>
      <c r="U209" s="1180"/>
      <c r="V209" s="115" t="s">
        <v>16</v>
      </c>
      <c r="W209" s="3141"/>
      <c r="X209" s="3142"/>
      <c r="Y209" s="3141"/>
      <c r="Z209" s="3143"/>
      <c r="AA209" s="3144"/>
      <c r="AB209" s="3145"/>
      <c r="AC209" s="3146"/>
      <c r="AD209" s="3147"/>
      <c r="AE209" s="3148"/>
      <c r="AF209" s="3149"/>
      <c r="AG209" s="2109"/>
      <c r="AH209" s="3150"/>
      <c r="AI209" s="117"/>
      <c r="AJ209" s="3151"/>
      <c r="AK209" s="3152"/>
      <c r="AL209" s="3153"/>
      <c r="AM209" s="3154"/>
      <c r="AN209" s="119"/>
      <c r="AO209" s="1180"/>
      <c r="AP209" s="115" t="s">
        <v>16</v>
      </c>
      <c r="AQ209" s="3141"/>
      <c r="AR209" s="3142"/>
      <c r="AS209" s="3141"/>
      <c r="AT209" s="3143"/>
      <c r="AU209" s="3144"/>
      <c r="AV209" s="3145"/>
      <c r="AW209" s="3146"/>
      <c r="AX209" s="3147"/>
      <c r="AY209" s="3148"/>
      <c r="AZ209" s="3149"/>
      <c r="BA209" s="2109"/>
      <c r="BB209" s="3150"/>
      <c r="BC209" s="117"/>
      <c r="BD209" s="3151"/>
      <c r="BE209" s="3152"/>
      <c r="BF209" s="3153"/>
      <c r="BG209" s="3154"/>
      <c r="BH209" s="119"/>
      <c r="BK209" s="3">
        <v>1</v>
      </c>
    </row>
    <row r="210" spans="2:63" ht="27" customHeight="1">
      <c r="B210" s="115" t="s">
        <v>16</v>
      </c>
      <c r="C210" s="3141"/>
      <c r="D210" s="3142"/>
      <c r="E210" s="3141"/>
      <c r="F210" s="3143"/>
      <c r="G210" s="3144"/>
      <c r="H210" s="3145"/>
      <c r="I210" s="3146"/>
      <c r="J210" s="3147"/>
      <c r="K210" s="3148"/>
      <c r="L210" s="3149"/>
      <c r="M210" s="2109"/>
      <c r="N210" s="3150"/>
      <c r="O210" s="117"/>
      <c r="P210" s="3151"/>
      <c r="Q210" s="3152"/>
      <c r="R210" s="3153"/>
      <c r="S210" s="3154"/>
      <c r="T210" s="119"/>
      <c r="U210" s="1180"/>
      <c r="V210" s="115" t="s">
        <v>16</v>
      </c>
      <c r="W210" s="3141"/>
      <c r="X210" s="3142"/>
      <c r="Y210" s="3141"/>
      <c r="Z210" s="3143"/>
      <c r="AA210" s="3144"/>
      <c r="AB210" s="3145"/>
      <c r="AC210" s="3146"/>
      <c r="AD210" s="3147"/>
      <c r="AE210" s="3148"/>
      <c r="AF210" s="3149"/>
      <c r="AG210" s="2109"/>
      <c r="AH210" s="3150"/>
      <c r="AI210" s="117"/>
      <c r="AJ210" s="3151"/>
      <c r="AK210" s="3152"/>
      <c r="AL210" s="3153"/>
      <c r="AM210" s="3154"/>
      <c r="AN210" s="119"/>
      <c r="AO210" s="1180"/>
      <c r="AP210" s="115" t="s">
        <v>16</v>
      </c>
      <c r="AQ210" s="3141"/>
      <c r="AR210" s="3142"/>
      <c r="AS210" s="3141"/>
      <c r="AT210" s="3143"/>
      <c r="AU210" s="3144"/>
      <c r="AV210" s="3145"/>
      <c r="AW210" s="3146"/>
      <c r="AX210" s="3147"/>
      <c r="AY210" s="3148"/>
      <c r="AZ210" s="3149"/>
      <c r="BA210" s="2109"/>
      <c r="BB210" s="3150"/>
      <c r="BC210" s="117"/>
      <c r="BD210" s="3151"/>
      <c r="BE210" s="3152"/>
      <c r="BF210" s="3153"/>
      <c r="BG210" s="3154"/>
      <c r="BH210" s="119"/>
      <c r="BK210" s="3">
        <v>1</v>
      </c>
    </row>
    <row r="211" spans="2:63" ht="27" customHeight="1">
      <c r="B211" s="115" t="s">
        <v>16</v>
      </c>
      <c r="C211" s="3141"/>
      <c r="D211" s="3142"/>
      <c r="E211" s="3141"/>
      <c r="F211" s="3143"/>
      <c r="G211" s="3144"/>
      <c r="H211" s="3145"/>
      <c r="I211" s="3146"/>
      <c r="J211" s="3147"/>
      <c r="K211" s="3148"/>
      <c r="L211" s="3149"/>
      <c r="M211" s="2109"/>
      <c r="N211" s="3150"/>
      <c r="O211" s="117"/>
      <c r="P211" s="3151"/>
      <c r="Q211" s="3152"/>
      <c r="R211" s="3153"/>
      <c r="S211" s="3154"/>
      <c r="T211" s="119"/>
      <c r="U211" s="1180"/>
      <c r="V211" s="115" t="s">
        <v>16</v>
      </c>
      <c r="W211" s="3141"/>
      <c r="X211" s="3142"/>
      <c r="Y211" s="3141"/>
      <c r="Z211" s="3143"/>
      <c r="AA211" s="3144"/>
      <c r="AB211" s="3145"/>
      <c r="AC211" s="3146"/>
      <c r="AD211" s="3147"/>
      <c r="AE211" s="3148"/>
      <c r="AF211" s="3149"/>
      <c r="AG211" s="2109"/>
      <c r="AH211" s="3150"/>
      <c r="AI211" s="117"/>
      <c r="AJ211" s="3151"/>
      <c r="AK211" s="3152"/>
      <c r="AL211" s="3153"/>
      <c r="AM211" s="3154"/>
      <c r="AN211" s="119"/>
      <c r="AO211" s="1180"/>
      <c r="AP211" s="115" t="s">
        <v>16</v>
      </c>
      <c r="AQ211" s="3141"/>
      <c r="AR211" s="3142"/>
      <c r="AS211" s="3141"/>
      <c r="AT211" s="3143"/>
      <c r="AU211" s="3144"/>
      <c r="AV211" s="3145"/>
      <c r="AW211" s="3146"/>
      <c r="AX211" s="3147"/>
      <c r="AY211" s="3148"/>
      <c r="AZ211" s="3149"/>
      <c r="BA211" s="2109"/>
      <c r="BB211" s="3150"/>
      <c r="BC211" s="117"/>
      <c r="BD211" s="3151"/>
      <c r="BE211" s="3152"/>
      <c r="BF211" s="3153"/>
      <c r="BG211" s="3154"/>
      <c r="BH211" s="119"/>
      <c r="BK211" s="3">
        <v>1</v>
      </c>
    </row>
    <row r="212" spans="2:63" ht="27" customHeight="1">
      <c r="B212" s="115" t="s">
        <v>16</v>
      </c>
      <c r="C212" s="3141"/>
      <c r="D212" s="3142"/>
      <c r="E212" s="3141"/>
      <c r="F212" s="3143"/>
      <c r="G212" s="3144"/>
      <c r="H212" s="3145"/>
      <c r="I212" s="3146"/>
      <c r="J212" s="3147"/>
      <c r="K212" s="3148"/>
      <c r="L212" s="3149"/>
      <c r="M212" s="2109"/>
      <c r="N212" s="3150"/>
      <c r="O212" s="117"/>
      <c r="P212" s="3151"/>
      <c r="Q212" s="3152"/>
      <c r="R212" s="3153"/>
      <c r="S212" s="3154"/>
      <c r="T212" s="119"/>
      <c r="U212" s="1180"/>
      <c r="V212" s="115" t="s">
        <v>16</v>
      </c>
      <c r="W212" s="3141"/>
      <c r="X212" s="3142"/>
      <c r="Y212" s="3141"/>
      <c r="Z212" s="3143"/>
      <c r="AA212" s="3144"/>
      <c r="AB212" s="3145"/>
      <c r="AC212" s="3146"/>
      <c r="AD212" s="3147"/>
      <c r="AE212" s="3148"/>
      <c r="AF212" s="3149"/>
      <c r="AG212" s="2109"/>
      <c r="AH212" s="3150"/>
      <c r="AI212" s="117"/>
      <c r="AJ212" s="3151"/>
      <c r="AK212" s="3152"/>
      <c r="AL212" s="3153"/>
      <c r="AM212" s="3154"/>
      <c r="AN212" s="119"/>
      <c r="AO212" s="1180"/>
      <c r="AP212" s="115" t="s">
        <v>16</v>
      </c>
      <c r="AQ212" s="3141"/>
      <c r="AR212" s="3142"/>
      <c r="AS212" s="3141"/>
      <c r="AT212" s="3143"/>
      <c r="AU212" s="3144"/>
      <c r="AV212" s="3145"/>
      <c r="AW212" s="3146"/>
      <c r="AX212" s="3147"/>
      <c r="AY212" s="3148"/>
      <c r="AZ212" s="3149"/>
      <c r="BA212" s="2109"/>
      <c r="BB212" s="3150"/>
      <c r="BC212" s="117"/>
      <c r="BD212" s="3151"/>
      <c r="BE212" s="3152"/>
      <c r="BF212" s="3153"/>
      <c r="BG212" s="3154"/>
      <c r="BH212" s="119"/>
      <c r="BK212" s="3">
        <v>1</v>
      </c>
    </row>
    <row r="213" spans="2:63" ht="27" customHeight="1">
      <c r="B213" s="115" t="s">
        <v>16</v>
      </c>
      <c r="C213" s="3141"/>
      <c r="D213" s="3142"/>
      <c r="E213" s="3141"/>
      <c r="F213" s="3143"/>
      <c r="G213" s="3144"/>
      <c r="H213" s="3145"/>
      <c r="I213" s="3146"/>
      <c r="J213" s="3147"/>
      <c r="K213" s="3148"/>
      <c r="L213" s="3149"/>
      <c r="M213" s="2109"/>
      <c r="N213" s="3150"/>
      <c r="O213" s="117"/>
      <c r="P213" s="3151"/>
      <c r="Q213" s="3152"/>
      <c r="R213" s="3153"/>
      <c r="S213" s="3154"/>
      <c r="T213" s="119"/>
      <c r="U213" s="1180"/>
      <c r="V213" s="115" t="s">
        <v>16</v>
      </c>
      <c r="W213" s="3141"/>
      <c r="X213" s="3142"/>
      <c r="Y213" s="3141"/>
      <c r="Z213" s="3143"/>
      <c r="AA213" s="3144"/>
      <c r="AB213" s="3145"/>
      <c r="AC213" s="3146"/>
      <c r="AD213" s="3147"/>
      <c r="AE213" s="3148"/>
      <c r="AF213" s="3149"/>
      <c r="AG213" s="2109"/>
      <c r="AH213" s="3150"/>
      <c r="AI213" s="117"/>
      <c r="AJ213" s="3151"/>
      <c r="AK213" s="3152"/>
      <c r="AL213" s="3153"/>
      <c r="AM213" s="3154"/>
      <c r="AN213" s="119"/>
      <c r="AO213" s="1180"/>
      <c r="AP213" s="115" t="s">
        <v>16</v>
      </c>
      <c r="AQ213" s="3141"/>
      <c r="AR213" s="3142"/>
      <c r="AS213" s="3141"/>
      <c r="AT213" s="3143"/>
      <c r="AU213" s="3144"/>
      <c r="AV213" s="3145"/>
      <c r="AW213" s="3146"/>
      <c r="AX213" s="3147"/>
      <c r="AY213" s="3148"/>
      <c r="AZ213" s="3149"/>
      <c r="BA213" s="2109"/>
      <c r="BB213" s="3150"/>
      <c r="BC213" s="117"/>
      <c r="BD213" s="3151"/>
      <c r="BE213" s="3152"/>
      <c r="BF213" s="3153"/>
      <c r="BG213" s="3154"/>
      <c r="BH213" s="119"/>
      <c r="BK213" s="3">
        <v>1</v>
      </c>
    </row>
    <row r="214" spans="2:63" ht="27" customHeight="1">
      <c r="B214" s="115" t="s">
        <v>16</v>
      </c>
      <c r="C214" s="3141"/>
      <c r="D214" s="3142"/>
      <c r="E214" s="3141"/>
      <c r="F214" s="3143"/>
      <c r="G214" s="3144"/>
      <c r="H214" s="3145"/>
      <c r="I214" s="3146"/>
      <c r="J214" s="3147"/>
      <c r="K214" s="3148"/>
      <c r="L214" s="3149"/>
      <c r="M214" s="2109"/>
      <c r="N214" s="3150"/>
      <c r="O214" s="117"/>
      <c r="P214" s="3151"/>
      <c r="Q214" s="3152"/>
      <c r="R214" s="3153"/>
      <c r="S214" s="3154"/>
      <c r="T214" s="119"/>
      <c r="U214" s="1180"/>
      <c r="V214" s="115" t="s">
        <v>16</v>
      </c>
      <c r="W214" s="3141"/>
      <c r="X214" s="3142"/>
      <c r="Y214" s="3141"/>
      <c r="Z214" s="3143"/>
      <c r="AA214" s="3144"/>
      <c r="AB214" s="3145"/>
      <c r="AC214" s="3146"/>
      <c r="AD214" s="3147"/>
      <c r="AE214" s="3148"/>
      <c r="AF214" s="3149"/>
      <c r="AG214" s="2109"/>
      <c r="AH214" s="3150"/>
      <c r="AI214" s="117"/>
      <c r="AJ214" s="3151"/>
      <c r="AK214" s="3152"/>
      <c r="AL214" s="3153"/>
      <c r="AM214" s="3154"/>
      <c r="AN214" s="119"/>
      <c r="AO214" s="1180"/>
      <c r="AP214" s="115" t="s">
        <v>16</v>
      </c>
      <c r="AQ214" s="3141"/>
      <c r="AR214" s="3142"/>
      <c r="AS214" s="3141"/>
      <c r="AT214" s="3143"/>
      <c r="AU214" s="3144"/>
      <c r="AV214" s="3145"/>
      <c r="AW214" s="3146"/>
      <c r="AX214" s="3147"/>
      <c r="AY214" s="3148"/>
      <c r="AZ214" s="3149"/>
      <c r="BA214" s="2109"/>
      <c r="BB214" s="3150"/>
      <c r="BC214" s="117"/>
      <c r="BD214" s="3151"/>
      <c r="BE214" s="3152"/>
      <c r="BF214" s="3153"/>
      <c r="BG214" s="3154"/>
      <c r="BH214" s="119"/>
      <c r="BK214" s="3">
        <v>1</v>
      </c>
    </row>
    <row r="215" spans="2:63" ht="27" customHeight="1">
      <c r="B215" s="115" t="s">
        <v>16</v>
      </c>
      <c r="C215" s="3141"/>
      <c r="D215" s="3142"/>
      <c r="E215" s="3141"/>
      <c r="F215" s="3143"/>
      <c r="G215" s="3144"/>
      <c r="H215" s="3145"/>
      <c r="I215" s="3146"/>
      <c r="J215" s="3147"/>
      <c r="K215" s="3148"/>
      <c r="L215" s="3149"/>
      <c r="M215" s="2109"/>
      <c r="N215" s="3150"/>
      <c r="O215" s="117"/>
      <c r="P215" s="3151"/>
      <c r="Q215" s="3152"/>
      <c r="R215" s="3153"/>
      <c r="S215" s="3154"/>
      <c r="T215" s="119"/>
      <c r="U215" s="1180"/>
      <c r="V215" s="115" t="s">
        <v>16</v>
      </c>
      <c r="W215" s="3141"/>
      <c r="X215" s="3142"/>
      <c r="Y215" s="3141"/>
      <c r="Z215" s="3143"/>
      <c r="AA215" s="3144"/>
      <c r="AB215" s="3145"/>
      <c r="AC215" s="3146"/>
      <c r="AD215" s="3147"/>
      <c r="AE215" s="3148"/>
      <c r="AF215" s="3149"/>
      <c r="AG215" s="2109"/>
      <c r="AH215" s="3150"/>
      <c r="AI215" s="117"/>
      <c r="AJ215" s="3151"/>
      <c r="AK215" s="3152"/>
      <c r="AL215" s="3153"/>
      <c r="AM215" s="3154"/>
      <c r="AN215" s="119"/>
      <c r="AO215" s="1180"/>
      <c r="AP215" s="115" t="s">
        <v>16</v>
      </c>
      <c r="AQ215" s="3141"/>
      <c r="AR215" s="3142"/>
      <c r="AS215" s="3141"/>
      <c r="AT215" s="3143"/>
      <c r="AU215" s="3144"/>
      <c r="AV215" s="3145"/>
      <c r="AW215" s="3146"/>
      <c r="AX215" s="3147"/>
      <c r="AY215" s="3148"/>
      <c r="AZ215" s="3149"/>
      <c r="BA215" s="2109"/>
      <c r="BB215" s="3150"/>
      <c r="BC215" s="117"/>
      <c r="BD215" s="3151"/>
      <c r="BE215" s="3152"/>
      <c r="BF215" s="3153"/>
      <c r="BG215" s="3154"/>
      <c r="BH215" s="119"/>
      <c r="BK215" s="3">
        <v>1</v>
      </c>
    </row>
    <row r="216" spans="2:63" ht="27" customHeight="1">
      <c r="B216" s="115" t="s">
        <v>16</v>
      </c>
      <c r="C216" s="3141"/>
      <c r="D216" s="3142"/>
      <c r="E216" s="3141"/>
      <c r="F216" s="3143"/>
      <c r="G216" s="3144"/>
      <c r="H216" s="3145"/>
      <c r="I216" s="3146"/>
      <c r="J216" s="3147"/>
      <c r="K216" s="3148"/>
      <c r="L216" s="3149"/>
      <c r="M216" s="2109"/>
      <c r="N216" s="3150"/>
      <c r="O216" s="117"/>
      <c r="P216" s="3151"/>
      <c r="Q216" s="3152"/>
      <c r="R216" s="3153"/>
      <c r="S216" s="3154"/>
      <c r="T216" s="119"/>
      <c r="U216" s="1180"/>
      <c r="V216" s="115" t="s">
        <v>16</v>
      </c>
      <c r="W216" s="3141"/>
      <c r="X216" s="3142"/>
      <c r="Y216" s="3141"/>
      <c r="Z216" s="3143"/>
      <c r="AA216" s="3144"/>
      <c r="AB216" s="3145"/>
      <c r="AC216" s="3146"/>
      <c r="AD216" s="3147"/>
      <c r="AE216" s="3148"/>
      <c r="AF216" s="3149"/>
      <c r="AG216" s="2109"/>
      <c r="AH216" s="3150"/>
      <c r="AI216" s="117"/>
      <c r="AJ216" s="3151"/>
      <c r="AK216" s="3152"/>
      <c r="AL216" s="3153"/>
      <c r="AM216" s="3154"/>
      <c r="AN216" s="119"/>
      <c r="AO216" s="1180"/>
      <c r="AP216" s="115" t="s">
        <v>16</v>
      </c>
      <c r="AQ216" s="3141"/>
      <c r="AR216" s="3142"/>
      <c r="AS216" s="3141"/>
      <c r="AT216" s="3143"/>
      <c r="AU216" s="3144"/>
      <c r="AV216" s="3145"/>
      <c r="AW216" s="3146"/>
      <c r="AX216" s="3147"/>
      <c r="AY216" s="3148"/>
      <c r="AZ216" s="3149"/>
      <c r="BA216" s="2109"/>
      <c r="BB216" s="3150"/>
      <c r="BC216" s="117"/>
      <c r="BD216" s="3151"/>
      <c r="BE216" s="3152"/>
      <c r="BF216" s="3153"/>
      <c r="BG216" s="3154"/>
      <c r="BH216" s="119"/>
      <c r="BK216" s="3">
        <v>1</v>
      </c>
    </row>
    <row r="217" spans="2:63" ht="27" customHeight="1">
      <c r="B217" s="115" t="s">
        <v>16</v>
      </c>
      <c r="C217" s="3141"/>
      <c r="D217" s="3142"/>
      <c r="E217" s="3141"/>
      <c r="F217" s="3143"/>
      <c r="G217" s="3144"/>
      <c r="H217" s="3145"/>
      <c r="I217" s="3146"/>
      <c r="J217" s="3147"/>
      <c r="K217" s="3148"/>
      <c r="L217" s="3149"/>
      <c r="M217" s="2109"/>
      <c r="N217" s="3150"/>
      <c r="O217" s="117"/>
      <c r="P217" s="3151"/>
      <c r="Q217" s="3152"/>
      <c r="R217" s="3153"/>
      <c r="S217" s="3154"/>
      <c r="T217" s="119"/>
      <c r="U217" s="1180"/>
      <c r="V217" s="115" t="s">
        <v>16</v>
      </c>
      <c r="W217" s="3141"/>
      <c r="X217" s="3142"/>
      <c r="Y217" s="3141"/>
      <c r="Z217" s="3143"/>
      <c r="AA217" s="3144"/>
      <c r="AB217" s="3145"/>
      <c r="AC217" s="3146"/>
      <c r="AD217" s="3147"/>
      <c r="AE217" s="3148"/>
      <c r="AF217" s="3149"/>
      <c r="AG217" s="2109"/>
      <c r="AH217" s="3150"/>
      <c r="AI217" s="117"/>
      <c r="AJ217" s="3151"/>
      <c r="AK217" s="3152"/>
      <c r="AL217" s="3153"/>
      <c r="AM217" s="3154"/>
      <c r="AN217" s="119"/>
      <c r="AO217" s="1180"/>
      <c r="AP217" s="115" t="s">
        <v>16</v>
      </c>
      <c r="AQ217" s="3141"/>
      <c r="AR217" s="3142"/>
      <c r="AS217" s="3141"/>
      <c r="AT217" s="3143"/>
      <c r="AU217" s="3144"/>
      <c r="AV217" s="3145"/>
      <c r="AW217" s="3146"/>
      <c r="AX217" s="3147"/>
      <c r="AY217" s="3148"/>
      <c r="AZ217" s="3149"/>
      <c r="BA217" s="2109"/>
      <c r="BB217" s="3150"/>
      <c r="BC217" s="117"/>
      <c r="BD217" s="3151"/>
      <c r="BE217" s="3152"/>
      <c r="BF217" s="3153"/>
      <c r="BG217" s="3154"/>
      <c r="BH217" s="119"/>
      <c r="BK217" s="3">
        <v>1</v>
      </c>
    </row>
    <row r="218" spans="2:63" ht="27" customHeight="1">
      <c r="B218" s="115" t="s">
        <v>16</v>
      </c>
      <c r="C218" s="3141"/>
      <c r="D218" s="3142"/>
      <c r="E218" s="3141"/>
      <c r="F218" s="3143"/>
      <c r="G218" s="3144"/>
      <c r="H218" s="3145"/>
      <c r="I218" s="3146"/>
      <c r="J218" s="3147"/>
      <c r="K218" s="3148"/>
      <c r="L218" s="3149"/>
      <c r="M218" s="2109"/>
      <c r="N218" s="3150"/>
      <c r="O218" s="117"/>
      <c r="P218" s="3151"/>
      <c r="Q218" s="3152"/>
      <c r="R218" s="3153"/>
      <c r="S218" s="3154"/>
      <c r="T218" s="119"/>
      <c r="U218" s="1180"/>
      <c r="V218" s="115" t="s">
        <v>16</v>
      </c>
      <c r="W218" s="3141"/>
      <c r="X218" s="3142"/>
      <c r="Y218" s="3141"/>
      <c r="Z218" s="3143"/>
      <c r="AA218" s="3144"/>
      <c r="AB218" s="3145"/>
      <c r="AC218" s="3146"/>
      <c r="AD218" s="3147"/>
      <c r="AE218" s="3148"/>
      <c r="AF218" s="3149"/>
      <c r="AG218" s="2109"/>
      <c r="AH218" s="3150"/>
      <c r="AI218" s="117"/>
      <c r="AJ218" s="3151"/>
      <c r="AK218" s="3152"/>
      <c r="AL218" s="3153"/>
      <c r="AM218" s="3154"/>
      <c r="AN218" s="119"/>
      <c r="AO218" s="1180"/>
      <c r="AP218" s="115" t="s">
        <v>16</v>
      </c>
      <c r="AQ218" s="3141"/>
      <c r="AR218" s="3142"/>
      <c r="AS218" s="3141"/>
      <c r="AT218" s="3143"/>
      <c r="AU218" s="3144"/>
      <c r="AV218" s="3145"/>
      <c r="AW218" s="3146"/>
      <c r="AX218" s="3147"/>
      <c r="AY218" s="3148"/>
      <c r="AZ218" s="3149"/>
      <c r="BA218" s="2109"/>
      <c r="BB218" s="3150"/>
      <c r="BC218" s="117"/>
      <c r="BD218" s="3151"/>
      <c r="BE218" s="3152"/>
      <c r="BF218" s="3153"/>
      <c r="BG218" s="3154"/>
      <c r="BH218" s="119"/>
      <c r="BK218" s="3">
        <v>1</v>
      </c>
    </row>
    <row r="219" spans="2:63" ht="27" customHeight="1">
      <c r="B219" s="115" t="s">
        <v>16</v>
      </c>
      <c r="C219" s="3141"/>
      <c r="D219" s="3142"/>
      <c r="E219" s="3141"/>
      <c r="F219" s="3143"/>
      <c r="G219" s="3144"/>
      <c r="H219" s="3145"/>
      <c r="I219" s="3146"/>
      <c r="J219" s="3147"/>
      <c r="K219" s="3148"/>
      <c r="L219" s="3149"/>
      <c r="M219" s="2109"/>
      <c r="N219" s="3150"/>
      <c r="O219" s="117"/>
      <c r="P219" s="3151"/>
      <c r="Q219" s="3152"/>
      <c r="R219" s="3153"/>
      <c r="S219" s="3154"/>
      <c r="T219" s="119"/>
      <c r="U219" s="1180"/>
      <c r="V219" s="115" t="s">
        <v>16</v>
      </c>
      <c r="W219" s="3141"/>
      <c r="X219" s="3142"/>
      <c r="Y219" s="3141"/>
      <c r="Z219" s="3143"/>
      <c r="AA219" s="3144"/>
      <c r="AB219" s="3145"/>
      <c r="AC219" s="3146"/>
      <c r="AD219" s="3147"/>
      <c r="AE219" s="3148"/>
      <c r="AF219" s="3149"/>
      <c r="AG219" s="2109"/>
      <c r="AH219" s="3150"/>
      <c r="AI219" s="117"/>
      <c r="AJ219" s="3151"/>
      <c r="AK219" s="3152"/>
      <c r="AL219" s="3153"/>
      <c r="AM219" s="3154"/>
      <c r="AN219" s="119"/>
      <c r="AO219" s="1180"/>
      <c r="AP219" s="115" t="s">
        <v>16</v>
      </c>
      <c r="AQ219" s="3141"/>
      <c r="AR219" s="3142"/>
      <c r="AS219" s="3141"/>
      <c r="AT219" s="3143"/>
      <c r="AU219" s="3144"/>
      <c r="AV219" s="3145"/>
      <c r="AW219" s="3146"/>
      <c r="AX219" s="3147"/>
      <c r="AY219" s="3148"/>
      <c r="AZ219" s="3149"/>
      <c r="BA219" s="2109"/>
      <c r="BB219" s="3150"/>
      <c r="BC219" s="117"/>
      <c r="BD219" s="3151"/>
      <c r="BE219" s="3152"/>
      <c r="BF219" s="3153"/>
      <c r="BG219" s="3154"/>
      <c r="BH219" s="119"/>
      <c r="BK219" s="3">
        <v>1</v>
      </c>
    </row>
    <row r="220" spans="2:63" ht="27" customHeight="1">
      <c r="B220" s="115" t="s">
        <v>16</v>
      </c>
      <c r="C220" s="3141"/>
      <c r="D220" s="3142"/>
      <c r="E220" s="3141"/>
      <c r="F220" s="3143"/>
      <c r="G220" s="3144"/>
      <c r="H220" s="3145"/>
      <c r="I220" s="3146"/>
      <c r="J220" s="3147"/>
      <c r="K220" s="3148"/>
      <c r="L220" s="3149"/>
      <c r="M220" s="2109"/>
      <c r="N220" s="3150"/>
      <c r="O220" s="117"/>
      <c r="P220" s="3151"/>
      <c r="Q220" s="3152"/>
      <c r="R220" s="3153"/>
      <c r="S220" s="3154"/>
      <c r="T220" s="119"/>
      <c r="U220" s="1180"/>
      <c r="V220" s="115" t="s">
        <v>16</v>
      </c>
      <c r="W220" s="3141"/>
      <c r="X220" s="3142"/>
      <c r="Y220" s="3141"/>
      <c r="Z220" s="3143"/>
      <c r="AA220" s="3144"/>
      <c r="AB220" s="3145"/>
      <c r="AC220" s="3146"/>
      <c r="AD220" s="3147"/>
      <c r="AE220" s="3148"/>
      <c r="AF220" s="3149"/>
      <c r="AG220" s="2109"/>
      <c r="AH220" s="3150"/>
      <c r="AI220" s="117"/>
      <c r="AJ220" s="3151"/>
      <c r="AK220" s="3152"/>
      <c r="AL220" s="3153"/>
      <c r="AM220" s="3154"/>
      <c r="AN220" s="119"/>
      <c r="AO220" s="1180"/>
      <c r="AP220" s="115" t="s">
        <v>16</v>
      </c>
      <c r="AQ220" s="3141"/>
      <c r="AR220" s="3142"/>
      <c r="AS220" s="3141"/>
      <c r="AT220" s="3143"/>
      <c r="AU220" s="3144"/>
      <c r="AV220" s="3145"/>
      <c r="AW220" s="3146"/>
      <c r="AX220" s="3147"/>
      <c r="AY220" s="3148"/>
      <c r="AZ220" s="3149"/>
      <c r="BA220" s="2109"/>
      <c r="BB220" s="3150"/>
      <c r="BC220" s="117"/>
      <c r="BD220" s="3151"/>
      <c r="BE220" s="3152"/>
      <c r="BF220" s="3153"/>
      <c r="BG220" s="3154"/>
      <c r="BH220" s="119"/>
      <c r="BK220" s="3">
        <v>1</v>
      </c>
    </row>
    <row r="221" spans="2:63" ht="27" customHeight="1">
      <c r="B221" s="115" t="s">
        <v>16</v>
      </c>
      <c r="C221" s="3141"/>
      <c r="D221" s="3142"/>
      <c r="E221" s="3141"/>
      <c r="F221" s="3143"/>
      <c r="G221" s="3144"/>
      <c r="H221" s="3145"/>
      <c r="I221" s="3146"/>
      <c r="J221" s="3147"/>
      <c r="K221" s="3148"/>
      <c r="L221" s="3149"/>
      <c r="M221" s="2109"/>
      <c r="N221" s="3150"/>
      <c r="O221" s="117"/>
      <c r="P221" s="3151"/>
      <c r="Q221" s="3152"/>
      <c r="R221" s="3153"/>
      <c r="S221" s="3154"/>
      <c r="T221" s="119"/>
      <c r="U221" s="1180"/>
      <c r="V221" s="115" t="s">
        <v>16</v>
      </c>
      <c r="W221" s="3141"/>
      <c r="X221" s="3142"/>
      <c r="Y221" s="3141"/>
      <c r="Z221" s="3143"/>
      <c r="AA221" s="3144"/>
      <c r="AB221" s="3145"/>
      <c r="AC221" s="3146"/>
      <c r="AD221" s="3147"/>
      <c r="AE221" s="3148"/>
      <c r="AF221" s="3149"/>
      <c r="AG221" s="2109"/>
      <c r="AH221" s="3150"/>
      <c r="AI221" s="117"/>
      <c r="AJ221" s="3151"/>
      <c r="AK221" s="3152"/>
      <c r="AL221" s="3153"/>
      <c r="AM221" s="3154"/>
      <c r="AN221" s="119"/>
      <c r="AO221" s="1180"/>
      <c r="AP221" s="115" t="s">
        <v>16</v>
      </c>
      <c r="AQ221" s="3141"/>
      <c r="AR221" s="3142"/>
      <c r="AS221" s="3141"/>
      <c r="AT221" s="3143"/>
      <c r="AU221" s="3144"/>
      <c r="AV221" s="3145"/>
      <c r="AW221" s="3146"/>
      <c r="AX221" s="3147"/>
      <c r="AY221" s="3148"/>
      <c r="AZ221" s="3149"/>
      <c r="BA221" s="2109"/>
      <c r="BB221" s="3150"/>
      <c r="BC221" s="117"/>
      <c r="BD221" s="3151"/>
      <c r="BE221" s="3152"/>
      <c r="BF221" s="3153"/>
      <c r="BG221" s="3154"/>
      <c r="BH221" s="119"/>
      <c r="BK221" s="3">
        <v>1</v>
      </c>
    </row>
    <row r="222" spans="2:63" ht="27" customHeight="1">
      <c r="B222" s="115" t="s">
        <v>16</v>
      </c>
      <c r="C222" s="3141"/>
      <c r="D222" s="3142"/>
      <c r="E222" s="3141"/>
      <c r="F222" s="3143"/>
      <c r="G222" s="3144"/>
      <c r="H222" s="3145"/>
      <c r="I222" s="3146"/>
      <c r="J222" s="3147"/>
      <c r="K222" s="3148"/>
      <c r="L222" s="3149"/>
      <c r="M222" s="2109"/>
      <c r="N222" s="3150"/>
      <c r="O222" s="117"/>
      <c r="P222" s="3151"/>
      <c r="Q222" s="3152"/>
      <c r="R222" s="3153"/>
      <c r="S222" s="3154"/>
      <c r="T222" s="119"/>
      <c r="U222" s="1180"/>
      <c r="V222" s="115" t="s">
        <v>16</v>
      </c>
      <c r="W222" s="3141"/>
      <c r="X222" s="3142"/>
      <c r="Y222" s="3141"/>
      <c r="Z222" s="3143"/>
      <c r="AA222" s="3144"/>
      <c r="AB222" s="3145"/>
      <c r="AC222" s="3146"/>
      <c r="AD222" s="3147"/>
      <c r="AE222" s="3148"/>
      <c r="AF222" s="3149"/>
      <c r="AG222" s="2109"/>
      <c r="AH222" s="3150"/>
      <c r="AI222" s="117"/>
      <c r="AJ222" s="3151"/>
      <c r="AK222" s="3152"/>
      <c r="AL222" s="3153"/>
      <c r="AM222" s="3154"/>
      <c r="AN222" s="119"/>
      <c r="AO222" s="1180"/>
      <c r="AP222" s="115" t="s">
        <v>16</v>
      </c>
      <c r="AQ222" s="3141"/>
      <c r="AR222" s="3142"/>
      <c r="AS222" s="3141"/>
      <c r="AT222" s="3143"/>
      <c r="AU222" s="3144"/>
      <c r="AV222" s="3145"/>
      <c r="AW222" s="3146"/>
      <c r="AX222" s="3147"/>
      <c r="AY222" s="3148"/>
      <c r="AZ222" s="3149"/>
      <c r="BA222" s="2109"/>
      <c r="BB222" s="3150"/>
      <c r="BC222" s="117"/>
      <c r="BD222" s="3151"/>
      <c r="BE222" s="3152"/>
      <c r="BF222" s="3153"/>
      <c r="BG222" s="3154"/>
      <c r="BH222" s="119"/>
      <c r="BK222" s="3">
        <v>1</v>
      </c>
    </row>
    <row r="223" spans="2:63" ht="27" customHeight="1">
      <c r="B223" s="115" t="s">
        <v>16</v>
      </c>
      <c r="C223" s="3141"/>
      <c r="D223" s="3142"/>
      <c r="E223" s="3141"/>
      <c r="F223" s="3143"/>
      <c r="G223" s="3144"/>
      <c r="H223" s="3145"/>
      <c r="I223" s="3146"/>
      <c r="J223" s="3147"/>
      <c r="K223" s="3148"/>
      <c r="L223" s="3149"/>
      <c r="M223" s="2109"/>
      <c r="N223" s="3150"/>
      <c r="O223" s="117"/>
      <c r="P223" s="3151"/>
      <c r="Q223" s="3152"/>
      <c r="R223" s="3153"/>
      <c r="S223" s="3154"/>
      <c r="T223" s="119"/>
      <c r="U223" s="1180"/>
      <c r="V223" s="115" t="s">
        <v>16</v>
      </c>
      <c r="W223" s="3141"/>
      <c r="X223" s="3142"/>
      <c r="Y223" s="3141"/>
      <c r="Z223" s="3143"/>
      <c r="AA223" s="3144"/>
      <c r="AB223" s="3145"/>
      <c r="AC223" s="3146"/>
      <c r="AD223" s="3147"/>
      <c r="AE223" s="3148"/>
      <c r="AF223" s="3149"/>
      <c r="AG223" s="2109"/>
      <c r="AH223" s="3150"/>
      <c r="AI223" s="117"/>
      <c r="AJ223" s="3151"/>
      <c r="AK223" s="3152"/>
      <c r="AL223" s="3153"/>
      <c r="AM223" s="3154"/>
      <c r="AN223" s="119"/>
      <c r="AO223" s="1180"/>
      <c r="AP223" s="115" t="s">
        <v>16</v>
      </c>
      <c r="AQ223" s="3141"/>
      <c r="AR223" s="3142"/>
      <c r="AS223" s="3141"/>
      <c r="AT223" s="3143"/>
      <c r="AU223" s="3144"/>
      <c r="AV223" s="3145"/>
      <c r="AW223" s="3146"/>
      <c r="AX223" s="3147"/>
      <c r="AY223" s="3148"/>
      <c r="AZ223" s="3149"/>
      <c r="BA223" s="2109"/>
      <c r="BB223" s="3150"/>
      <c r="BC223" s="117"/>
      <c r="BD223" s="3151"/>
      <c r="BE223" s="3152"/>
      <c r="BF223" s="3153"/>
      <c r="BG223" s="3154"/>
      <c r="BH223" s="119"/>
      <c r="BK223" s="3">
        <v>1</v>
      </c>
    </row>
    <row r="224" spans="2:63" ht="27" customHeight="1">
      <c r="B224" s="115" t="s">
        <v>16</v>
      </c>
      <c r="C224" s="3141"/>
      <c r="D224" s="3142"/>
      <c r="E224" s="3141"/>
      <c r="F224" s="3143"/>
      <c r="G224" s="3144"/>
      <c r="H224" s="3145"/>
      <c r="I224" s="3146"/>
      <c r="J224" s="3147"/>
      <c r="K224" s="3148"/>
      <c r="L224" s="3149"/>
      <c r="M224" s="2109"/>
      <c r="N224" s="3150"/>
      <c r="O224" s="117"/>
      <c r="P224" s="3151"/>
      <c r="Q224" s="3152"/>
      <c r="R224" s="3153"/>
      <c r="S224" s="3154"/>
      <c r="T224" s="119"/>
      <c r="U224" s="1180"/>
      <c r="V224" s="115" t="s">
        <v>16</v>
      </c>
      <c r="W224" s="3141"/>
      <c r="X224" s="3142"/>
      <c r="Y224" s="3141"/>
      <c r="Z224" s="3143"/>
      <c r="AA224" s="3144"/>
      <c r="AB224" s="3145"/>
      <c r="AC224" s="3146"/>
      <c r="AD224" s="3147"/>
      <c r="AE224" s="3148"/>
      <c r="AF224" s="3149"/>
      <c r="AG224" s="2109"/>
      <c r="AH224" s="3150"/>
      <c r="AI224" s="117"/>
      <c r="AJ224" s="3151"/>
      <c r="AK224" s="3152"/>
      <c r="AL224" s="3153"/>
      <c r="AM224" s="3154"/>
      <c r="AN224" s="119"/>
      <c r="AO224" s="1180"/>
      <c r="AP224" s="115" t="s">
        <v>16</v>
      </c>
      <c r="AQ224" s="3141"/>
      <c r="AR224" s="3142"/>
      <c r="AS224" s="3141"/>
      <c r="AT224" s="3143"/>
      <c r="AU224" s="3144"/>
      <c r="AV224" s="3145"/>
      <c r="AW224" s="3146"/>
      <c r="AX224" s="3147"/>
      <c r="AY224" s="3148"/>
      <c r="AZ224" s="3149"/>
      <c r="BA224" s="2109"/>
      <c r="BB224" s="3150"/>
      <c r="BC224" s="117"/>
      <c r="BD224" s="3151"/>
      <c r="BE224" s="3152"/>
      <c r="BF224" s="3153"/>
      <c r="BG224" s="3154"/>
      <c r="BH224" s="119"/>
      <c r="BK224" s="3">
        <v>1</v>
      </c>
    </row>
    <row r="225" spans="2:63" ht="27" customHeight="1">
      <c r="B225" s="115" t="s">
        <v>16</v>
      </c>
      <c r="C225" s="3141"/>
      <c r="D225" s="3142"/>
      <c r="E225" s="3141"/>
      <c r="F225" s="3143"/>
      <c r="G225" s="3144"/>
      <c r="H225" s="3145"/>
      <c r="I225" s="3146"/>
      <c r="J225" s="3147"/>
      <c r="K225" s="3148"/>
      <c r="L225" s="3149"/>
      <c r="M225" s="2109"/>
      <c r="N225" s="3150"/>
      <c r="O225" s="117"/>
      <c r="P225" s="3151"/>
      <c r="Q225" s="3152"/>
      <c r="R225" s="3153"/>
      <c r="S225" s="3154"/>
      <c r="T225" s="119"/>
      <c r="U225" s="1180"/>
      <c r="V225" s="115" t="s">
        <v>16</v>
      </c>
      <c r="W225" s="3141"/>
      <c r="X225" s="3142"/>
      <c r="Y225" s="3141"/>
      <c r="Z225" s="3143"/>
      <c r="AA225" s="3144"/>
      <c r="AB225" s="3145"/>
      <c r="AC225" s="3146"/>
      <c r="AD225" s="3147"/>
      <c r="AE225" s="3148"/>
      <c r="AF225" s="3149"/>
      <c r="AG225" s="2109"/>
      <c r="AH225" s="3150"/>
      <c r="AI225" s="117"/>
      <c r="AJ225" s="3151"/>
      <c r="AK225" s="3152"/>
      <c r="AL225" s="3153"/>
      <c r="AM225" s="3154"/>
      <c r="AN225" s="119"/>
      <c r="AO225" s="1180"/>
      <c r="AP225" s="115" t="s">
        <v>16</v>
      </c>
      <c r="AQ225" s="3141"/>
      <c r="AR225" s="3142"/>
      <c r="AS225" s="3141"/>
      <c r="AT225" s="3143"/>
      <c r="AU225" s="3144"/>
      <c r="AV225" s="3145"/>
      <c r="AW225" s="3146"/>
      <c r="AX225" s="3147"/>
      <c r="AY225" s="3148"/>
      <c r="AZ225" s="3149"/>
      <c r="BA225" s="2109"/>
      <c r="BB225" s="3150"/>
      <c r="BC225" s="117"/>
      <c r="BD225" s="3151"/>
      <c r="BE225" s="3152"/>
      <c r="BF225" s="3153"/>
      <c r="BG225" s="3154"/>
      <c r="BH225" s="119"/>
      <c r="BK225" s="3">
        <v>1</v>
      </c>
    </row>
    <row r="226" spans="2:63" ht="27" customHeight="1">
      <c r="B226" s="115" t="s">
        <v>16</v>
      </c>
      <c r="C226" s="3141"/>
      <c r="D226" s="3142"/>
      <c r="E226" s="3141"/>
      <c r="F226" s="3143"/>
      <c r="G226" s="3144"/>
      <c r="H226" s="3145"/>
      <c r="I226" s="3146"/>
      <c r="J226" s="3147"/>
      <c r="K226" s="3148"/>
      <c r="L226" s="3149"/>
      <c r="M226" s="2109"/>
      <c r="N226" s="3150"/>
      <c r="O226" s="117"/>
      <c r="P226" s="3151"/>
      <c r="Q226" s="3152"/>
      <c r="R226" s="3153"/>
      <c r="S226" s="3154"/>
      <c r="T226" s="119"/>
      <c r="U226" s="1180"/>
      <c r="V226" s="115" t="s">
        <v>16</v>
      </c>
      <c r="W226" s="3141"/>
      <c r="X226" s="3142"/>
      <c r="Y226" s="3141"/>
      <c r="Z226" s="3143"/>
      <c r="AA226" s="3144"/>
      <c r="AB226" s="3145"/>
      <c r="AC226" s="3146"/>
      <c r="AD226" s="3147"/>
      <c r="AE226" s="3148"/>
      <c r="AF226" s="3149"/>
      <c r="AG226" s="2109"/>
      <c r="AH226" s="3150"/>
      <c r="AI226" s="117"/>
      <c r="AJ226" s="3151"/>
      <c r="AK226" s="3152"/>
      <c r="AL226" s="3153"/>
      <c r="AM226" s="3154"/>
      <c r="AN226" s="119"/>
      <c r="AO226" s="1180"/>
      <c r="AP226" s="115" t="s">
        <v>16</v>
      </c>
      <c r="AQ226" s="3141"/>
      <c r="AR226" s="3142"/>
      <c r="AS226" s="3141"/>
      <c r="AT226" s="3143"/>
      <c r="AU226" s="3144"/>
      <c r="AV226" s="3145"/>
      <c r="AW226" s="3146"/>
      <c r="AX226" s="3147"/>
      <c r="AY226" s="3148"/>
      <c r="AZ226" s="3149"/>
      <c r="BA226" s="2109"/>
      <c r="BB226" s="3150"/>
      <c r="BC226" s="117"/>
      <c r="BD226" s="3151"/>
      <c r="BE226" s="3152"/>
      <c r="BF226" s="3153"/>
      <c r="BG226" s="3154"/>
      <c r="BH226" s="119"/>
      <c r="BK226" s="3">
        <v>1</v>
      </c>
    </row>
    <row r="227" spans="2:63" ht="27" customHeight="1">
      <c r="B227" s="115" t="s">
        <v>16</v>
      </c>
      <c r="C227" s="3141"/>
      <c r="D227" s="3142"/>
      <c r="E227" s="3141"/>
      <c r="F227" s="3143"/>
      <c r="G227" s="3144"/>
      <c r="H227" s="3145"/>
      <c r="I227" s="3146"/>
      <c r="J227" s="3147"/>
      <c r="K227" s="3148"/>
      <c r="L227" s="3149"/>
      <c r="M227" s="2109"/>
      <c r="N227" s="3150"/>
      <c r="O227" s="117"/>
      <c r="P227" s="3151"/>
      <c r="Q227" s="3152"/>
      <c r="R227" s="3153"/>
      <c r="S227" s="3154"/>
      <c r="T227" s="119"/>
      <c r="U227" s="1180"/>
      <c r="V227" s="115" t="s">
        <v>16</v>
      </c>
      <c r="W227" s="3141"/>
      <c r="X227" s="3142"/>
      <c r="Y227" s="3141"/>
      <c r="Z227" s="3143"/>
      <c r="AA227" s="3144"/>
      <c r="AB227" s="3145"/>
      <c r="AC227" s="3146"/>
      <c r="AD227" s="3147"/>
      <c r="AE227" s="3148"/>
      <c r="AF227" s="3149"/>
      <c r="AG227" s="2109"/>
      <c r="AH227" s="3150"/>
      <c r="AI227" s="117"/>
      <c r="AJ227" s="3151"/>
      <c r="AK227" s="3152"/>
      <c r="AL227" s="3153"/>
      <c r="AM227" s="3154"/>
      <c r="AN227" s="119"/>
      <c r="AO227" s="1180"/>
      <c r="AP227" s="115" t="s">
        <v>16</v>
      </c>
      <c r="AQ227" s="3141"/>
      <c r="AR227" s="3142"/>
      <c r="AS227" s="3141"/>
      <c r="AT227" s="3143"/>
      <c r="AU227" s="3144"/>
      <c r="AV227" s="3145"/>
      <c r="AW227" s="3146"/>
      <c r="AX227" s="3147"/>
      <c r="AY227" s="3148"/>
      <c r="AZ227" s="3149"/>
      <c r="BA227" s="2109"/>
      <c r="BB227" s="3150"/>
      <c r="BC227" s="117"/>
      <c r="BD227" s="3151"/>
      <c r="BE227" s="3152"/>
      <c r="BF227" s="3153"/>
      <c r="BG227" s="3154"/>
      <c r="BH227" s="119"/>
      <c r="BK227" s="3">
        <v>1</v>
      </c>
    </row>
    <row r="228" spans="2:63" ht="27" customHeight="1">
      <c r="B228" s="115" t="s">
        <v>16</v>
      </c>
      <c r="C228" s="3141"/>
      <c r="D228" s="3142"/>
      <c r="E228" s="3141"/>
      <c r="F228" s="3143"/>
      <c r="G228" s="3144"/>
      <c r="H228" s="3145"/>
      <c r="I228" s="3146"/>
      <c r="J228" s="3147"/>
      <c r="K228" s="3148"/>
      <c r="L228" s="3149"/>
      <c r="M228" s="2109"/>
      <c r="N228" s="3150"/>
      <c r="O228" s="117"/>
      <c r="P228" s="3151"/>
      <c r="Q228" s="3152"/>
      <c r="R228" s="3153"/>
      <c r="S228" s="3154"/>
      <c r="T228" s="119"/>
      <c r="U228" s="1194"/>
      <c r="V228" s="115" t="s">
        <v>16</v>
      </c>
      <c r="W228" s="3141"/>
      <c r="X228" s="3142"/>
      <c r="Y228" s="3141"/>
      <c r="Z228" s="3143"/>
      <c r="AA228" s="3144"/>
      <c r="AB228" s="3145"/>
      <c r="AC228" s="3146"/>
      <c r="AD228" s="3147"/>
      <c r="AE228" s="3148"/>
      <c r="AF228" s="3149"/>
      <c r="AG228" s="2109"/>
      <c r="AH228" s="3150"/>
      <c r="AI228" s="117"/>
      <c r="AJ228" s="3151"/>
      <c r="AK228" s="3152"/>
      <c r="AL228" s="3153"/>
      <c r="AM228" s="3154"/>
      <c r="AN228" s="119"/>
      <c r="AO228" s="1180"/>
      <c r="AP228" s="115" t="s">
        <v>16</v>
      </c>
      <c r="AQ228" s="3141"/>
      <c r="AR228" s="3142"/>
      <c r="AS228" s="3141"/>
      <c r="AT228" s="3143"/>
      <c r="AU228" s="3144"/>
      <c r="AV228" s="3145"/>
      <c r="AW228" s="3146"/>
      <c r="AX228" s="3147"/>
      <c r="AY228" s="3148"/>
      <c r="AZ228" s="3149"/>
      <c r="BA228" s="2109"/>
      <c r="BB228" s="3150"/>
      <c r="BC228" s="117"/>
      <c r="BD228" s="3151"/>
      <c r="BE228" s="3152"/>
      <c r="BF228" s="3153"/>
      <c r="BG228" s="3154"/>
      <c r="BH228" s="119"/>
      <c r="BK228" s="3">
        <v>1</v>
      </c>
    </row>
    <row r="229" spans="2:63" ht="27" customHeight="1">
      <c r="B229" s="115" t="s">
        <v>16</v>
      </c>
      <c r="C229" s="3141"/>
      <c r="D229" s="3142"/>
      <c r="E229" s="3141"/>
      <c r="F229" s="3143"/>
      <c r="G229" s="3144"/>
      <c r="H229" s="3145"/>
      <c r="I229" s="3146"/>
      <c r="J229" s="3147"/>
      <c r="K229" s="3148"/>
      <c r="L229" s="3149"/>
      <c r="M229" s="2109"/>
      <c r="N229" s="3150"/>
      <c r="O229" s="117"/>
      <c r="P229" s="3151"/>
      <c r="Q229" s="3152"/>
      <c r="R229" s="3153"/>
      <c r="S229" s="3154"/>
      <c r="T229" s="119"/>
      <c r="U229" s="1194"/>
      <c r="V229" s="115" t="s">
        <v>16</v>
      </c>
      <c r="W229" s="3141"/>
      <c r="X229" s="3142"/>
      <c r="Y229" s="3141"/>
      <c r="Z229" s="3143"/>
      <c r="AA229" s="3144"/>
      <c r="AB229" s="3145"/>
      <c r="AC229" s="3146"/>
      <c r="AD229" s="3147"/>
      <c r="AE229" s="3148"/>
      <c r="AF229" s="3149"/>
      <c r="AG229" s="2109"/>
      <c r="AH229" s="3150"/>
      <c r="AI229" s="117"/>
      <c r="AJ229" s="3151"/>
      <c r="AK229" s="3152"/>
      <c r="AL229" s="3153"/>
      <c r="AM229" s="3154"/>
      <c r="AN229" s="119"/>
      <c r="AO229" s="1180"/>
      <c r="AP229" s="115" t="s">
        <v>16</v>
      </c>
      <c r="AQ229" s="3141"/>
      <c r="AR229" s="3142"/>
      <c r="AS229" s="3141"/>
      <c r="AT229" s="3143"/>
      <c r="AU229" s="3144"/>
      <c r="AV229" s="3145"/>
      <c r="AW229" s="3146"/>
      <c r="AX229" s="3147"/>
      <c r="AY229" s="3148"/>
      <c r="AZ229" s="3149"/>
      <c r="BA229" s="2109"/>
      <c r="BB229" s="3150"/>
      <c r="BC229" s="117"/>
      <c r="BD229" s="3151"/>
      <c r="BE229" s="3152"/>
      <c r="BF229" s="3153"/>
      <c r="BG229" s="3154"/>
      <c r="BH229" s="119"/>
      <c r="BK229" s="3">
        <v>1</v>
      </c>
    </row>
    <row r="230" spans="2:63" ht="27" customHeight="1">
      <c r="B230" s="115" t="s">
        <v>16</v>
      </c>
      <c r="C230" s="3141"/>
      <c r="D230" s="3142"/>
      <c r="E230" s="3141"/>
      <c r="F230" s="3143"/>
      <c r="G230" s="3144"/>
      <c r="H230" s="3145"/>
      <c r="I230" s="3146"/>
      <c r="J230" s="3147"/>
      <c r="K230" s="3148"/>
      <c r="L230" s="3149"/>
      <c r="M230" s="2109"/>
      <c r="N230" s="3150"/>
      <c r="O230" s="117"/>
      <c r="P230" s="3151"/>
      <c r="Q230" s="3152"/>
      <c r="R230" s="3153"/>
      <c r="S230" s="3154"/>
      <c r="T230" s="119"/>
      <c r="V230" s="115" t="s">
        <v>16</v>
      </c>
      <c r="W230" s="3141"/>
      <c r="X230" s="3142"/>
      <c r="Y230" s="3141"/>
      <c r="Z230" s="3143"/>
      <c r="AA230" s="3144"/>
      <c r="AB230" s="3145"/>
      <c r="AC230" s="3146"/>
      <c r="AD230" s="3147"/>
      <c r="AE230" s="3148"/>
      <c r="AF230" s="3149"/>
      <c r="AG230" s="2109"/>
      <c r="AH230" s="3150"/>
      <c r="AI230" s="117"/>
      <c r="AJ230" s="3151"/>
      <c r="AK230" s="3152"/>
      <c r="AL230" s="3153"/>
      <c r="AM230" s="3154"/>
      <c r="AN230" s="119"/>
      <c r="AP230" s="115" t="s">
        <v>16</v>
      </c>
      <c r="AQ230" s="3141"/>
      <c r="AR230" s="3142"/>
      <c r="AS230" s="3141"/>
      <c r="AT230" s="3143"/>
      <c r="AU230" s="3144"/>
      <c r="AV230" s="3145"/>
      <c r="AW230" s="3146"/>
      <c r="AX230" s="3147"/>
      <c r="AY230" s="3148"/>
      <c r="AZ230" s="3149"/>
      <c r="BA230" s="2109"/>
      <c r="BB230" s="3150"/>
      <c r="BC230" s="117"/>
      <c r="BD230" s="3151"/>
      <c r="BE230" s="3152"/>
      <c r="BF230" s="3153"/>
      <c r="BG230" s="3154"/>
      <c r="BH230" s="119"/>
      <c r="BK230" s="3">
        <v>1</v>
      </c>
    </row>
    <row r="231" spans="2:63" ht="27" customHeight="1">
      <c r="B231" s="115" t="s">
        <v>16</v>
      </c>
      <c r="C231" s="3141"/>
      <c r="D231" s="3142"/>
      <c r="E231" s="3141"/>
      <c r="F231" s="3143"/>
      <c r="G231" s="3144"/>
      <c r="H231" s="3145"/>
      <c r="I231" s="3146"/>
      <c r="J231" s="3147"/>
      <c r="K231" s="3148"/>
      <c r="L231" s="3149"/>
      <c r="M231" s="2109"/>
      <c r="N231" s="3150"/>
      <c r="O231" s="117"/>
      <c r="P231" s="3151"/>
      <c r="Q231" s="3152"/>
      <c r="R231" s="3153"/>
      <c r="S231" s="3154"/>
      <c r="T231" s="119"/>
      <c r="V231" s="115" t="s">
        <v>16</v>
      </c>
      <c r="W231" s="3141"/>
      <c r="X231" s="3142"/>
      <c r="Y231" s="3141"/>
      <c r="Z231" s="3143"/>
      <c r="AA231" s="3144"/>
      <c r="AB231" s="3145"/>
      <c r="AC231" s="3146"/>
      <c r="AD231" s="3147"/>
      <c r="AE231" s="3148"/>
      <c r="AF231" s="3149"/>
      <c r="AG231" s="2109"/>
      <c r="AH231" s="3150"/>
      <c r="AI231" s="117"/>
      <c r="AJ231" s="3151"/>
      <c r="AK231" s="3152"/>
      <c r="AL231" s="3153"/>
      <c r="AM231" s="3154"/>
      <c r="AN231" s="119"/>
      <c r="AP231" s="115" t="s">
        <v>16</v>
      </c>
      <c r="AQ231" s="3141"/>
      <c r="AR231" s="3142"/>
      <c r="AS231" s="3141"/>
      <c r="AT231" s="3143"/>
      <c r="AU231" s="3144"/>
      <c r="AV231" s="3145"/>
      <c r="AW231" s="3146"/>
      <c r="AX231" s="3147"/>
      <c r="AY231" s="3148"/>
      <c r="AZ231" s="3149"/>
      <c r="BA231" s="2109"/>
      <c r="BB231" s="3150"/>
      <c r="BC231" s="117"/>
      <c r="BD231" s="3151"/>
      <c r="BE231" s="3152"/>
      <c r="BF231" s="3153"/>
      <c r="BG231" s="3154"/>
      <c r="BH231" s="119"/>
      <c r="BK231" s="3">
        <v>1</v>
      </c>
    </row>
    <row r="232" spans="2:63" ht="27" customHeight="1">
      <c r="B232" s="115" t="s">
        <v>16</v>
      </c>
      <c r="C232" s="3141"/>
      <c r="D232" s="3142"/>
      <c r="E232" s="3141"/>
      <c r="F232" s="3143"/>
      <c r="G232" s="3144"/>
      <c r="H232" s="3145"/>
      <c r="I232" s="3146"/>
      <c r="J232" s="3147"/>
      <c r="K232" s="3148"/>
      <c r="L232" s="3149"/>
      <c r="M232" s="2109"/>
      <c r="N232" s="3150"/>
      <c r="O232" s="117"/>
      <c r="P232" s="3151"/>
      <c r="Q232" s="3152"/>
      <c r="R232" s="3153"/>
      <c r="S232" s="3154"/>
      <c r="T232" s="119"/>
      <c r="V232" s="115" t="s">
        <v>16</v>
      </c>
      <c r="W232" s="3141"/>
      <c r="X232" s="3142"/>
      <c r="Y232" s="3141"/>
      <c r="Z232" s="3143"/>
      <c r="AA232" s="3144"/>
      <c r="AB232" s="3145"/>
      <c r="AC232" s="3146"/>
      <c r="AD232" s="3147"/>
      <c r="AE232" s="3148"/>
      <c r="AF232" s="3149"/>
      <c r="AG232" s="2109"/>
      <c r="AH232" s="3150"/>
      <c r="AI232" s="117"/>
      <c r="AJ232" s="3151"/>
      <c r="AK232" s="3152"/>
      <c r="AL232" s="3153"/>
      <c r="AM232" s="3154"/>
      <c r="AN232" s="119"/>
      <c r="AP232" s="115" t="s">
        <v>16</v>
      </c>
      <c r="AQ232" s="3141"/>
      <c r="AR232" s="3142"/>
      <c r="AS232" s="3141"/>
      <c r="AT232" s="3143"/>
      <c r="AU232" s="3144"/>
      <c r="AV232" s="3145"/>
      <c r="AW232" s="3146"/>
      <c r="AX232" s="3147"/>
      <c r="AY232" s="3148"/>
      <c r="AZ232" s="3149"/>
      <c r="BA232" s="2109"/>
      <c r="BB232" s="3150"/>
      <c r="BC232" s="117"/>
      <c r="BD232" s="3151"/>
      <c r="BE232" s="3152"/>
      <c r="BF232" s="3153"/>
      <c r="BG232" s="3154"/>
      <c r="BH232" s="119"/>
      <c r="BK232" s="3">
        <v>1</v>
      </c>
    </row>
    <row r="233" spans="2:63" ht="27" customHeight="1">
      <c r="B233" s="115" t="s">
        <v>16</v>
      </c>
      <c r="C233" s="3141"/>
      <c r="D233" s="3142"/>
      <c r="E233" s="3141"/>
      <c r="F233" s="3143"/>
      <c r="G233" s="3144"/>
      <c r="H233" s="3145"/>
      <c r="I233" s="3146"/>
      <c r="J233" s="3147"/>
      <c r="K233" s="3148"/>
      <c r="L233" s="3149"/>
      <c r="M233" s="2109"/>
      <c r="N233" s="3150"/>
      <c r="O233" s="117"/>
      <c r="P233" s="3151"/>
      <c r="Q233" s="3152"/>
      <c r="R233" s="3153"/>
      <c r="S233" s="3154"/>
      <c r="T233" s="119"/>
      <c r="V233" s="115" t="s">
        <v>16</v>
      </c>
      <c r="W233" s="3141"/>
      <c r="X233" s="3142"/>
      <c r="Y233" s="3141"/>
      <c r="Z233" s="3143"/>
      <c r="AA233" s="3144"/>
      <c r="AB233" s="3145"/>
      <c r="AC233" s="3146"/>
      <c r="AD233" s="3147"/>
      <c r="AE233" s="3148"/>
      <c r="AF233" s="3149"/>
      <c r="AG233" s="2109"/>
      <c r="AH233" s="3150"/>
      <c r="AI233" s="117"/>
      <c r="AJ233" s="3151"/>
      <c r="AK233" s="3152"/>
      <c r="AL233" s="3153"/>
      <c r="AM233" s="3154"/>
      <c r="AN233" s="119"/>
      <c r="AP233" s="115" t="s">
        <v>16</v>
      </c>
      <c r="AQ233" s="3141"/>
      <c r="AR233" s="3142"/>
      <c r="AS233" s="3141"/>
      <c r="AT233" s="3143"/>
      <c r="AU233" s="3144"/>
      <c r="AV233" s="3145"/>
      <c r="AW233" s="3146"/>
      <c r="AX233" s="3147"/>
      <c r="AY233" s="3148"/>
      <c r="AZ233" s="3149"/>
      <c r="BA233" s="2109"/>
      <c r="BB233" s="3150"/>
      <c r="BC233" s="117"/>
      <c r="BD233" s="3151"/>
      <c r="BE233" s="3152"/>
      <c r="BF233" s="3153"/>
      <c r="BG233" s="3154"/>
      <c r="BH233" s="119"/>
      <c r="BK233" s="3">
        <v>1</v>
      </c>
    </row>
    <row r="234" spans="2:63" ht="27" customHeight="1">
      <c r="B234" s="115" t="s">
        <v>16</v>
      </c>
      <c r="C234" s="3141"/>
      <c r="D234" s="3142"/>
      <c r="E234" s="3141"/>
      <c r="F234" s="3143"/>
      <c r="G234" s="3144"/>
      <c r="H234" s="3145"/>
      <c r="I234" s="3146"/>
      <c r="J234" s="3147"/>
      <c r="K234" s="3148"/>
      <c r="L234" s="3149"/>
      <c r="M234" s="2109"/>
      <c r="N234" s="3150"/>
      <c r="O234" s="117"/>
      <c r="P234" s="3151"/>
      <c r="Q234" s="3152"/>
      <c r="R234" s="3153"/>
      <c r="S234" s="3154"/>
      <c r="T234" s="119"/>
      <c r="V234" s="115" t="s">
        <v>16</v>
      </c>
      <c r="W234" s="3141"/>
      <c r="X234" s="3142"/>
      <c r="Y234" s="3141"/>
      <c r="Z234" s="3143"/>
      <c r="AA234" s="3144"/>
      <c r="AB234" s="3145"/>
      <c r="AC234" s="3146"/>
      <c r="AD234" s="3147"/>
      <c r="AE234" s="3148"/>
      <c r="AF234" s="3149"/>
      <c r="AG234" s="2109"/>
      <c r="AH234" s="3150"/>
      <c r="AI234" s="117"/>
      <c r="AJ234" s="3151"/>
      <c r="AK234" s="3152"/>
      <c r="AL234" s="3153"/>
      <c r="AM234" s="3154"/>
      <c r="AN234" s="119"/>
      <c r="AP234" s="115" t="s">
        <v>16</v>
      </c>
      <c r="AQ234" s="3141"/>
      <c r="AR234" s="3142"/>
      <c r="AS234" s="3141"/>
      <c r="AT234" s="3143"/>
      <c r="AU234" s="3144"/>
      <c r="AV234" s="3145"/>
      <c r="AW234" s="3146"/>
      <c r="AX234" s="3147"/>
      <c r="AY234" s="3148"/>
      <c r="AZ234" s="3149"/>
      <c r="BA234" s="2109"/>
      <c r="BB234" s="3150"/>
      <c r="BC234" s="117"/>
      <c r="BD234" s="3151"/>
      <c r="BE234" s="3152"/>
      <c r="BF234" s="3153"/>
      <c r="BG234" s="3154"/>
      <c r="BH234" s="119"/>
      <c r="BK234" s="3">
        <v>1</v>
      </c>
    </row>
    <row r="235" spans="2:63" ht="27" customHeight="1">
      <c r="B235" s="115" t="s">
        <v>16</v>
      </c>
      <c r="C235" s="3141"/>
      <c r="D235" s="3142"/>
      <c r="E235" s="3141"/>
      <c r="F235" s="3143"/>
      <c r="G235" s="3144"/>
      <c r="H235" s="3145"/>
      <c r="I235" s="3146"/>
      <c r="J235" s="3147"/>
      <c r="K235" s="3148"/>
      <c r="L235" s="3149"/>
      <c r="M235" s="2109"/>
      <c r="N235" s="3150"/>
      <c r="O235" s="117"/>
      <c r="P235" s="3151"/>
      <c r="Q235" s="3152"/>
      <c r="R235" s="3153"/>
      <c r="S235" s="3154"/>
      <c r="T235" s="119"/>
      <c r="V235" s="115" t="s">
        <v>16</v>
      </c>
      <c r="W235" s="3141"/>
      <c r="X235" s="3142"/>
      <c r="Y235" s="3141"/>
      <c r="Z235" s="3143"/>
      <c r="AA235" s="3144"/>
      <c r="AB235" s="3145"/>
      <c r="AC235" s="3146"/>
      <c r="AD235" s="3147"/>
      <c r="AE235" s="3148"/>
      <c r="AF235" s="3149"/>
      <c r="AG235" s="2109"/>
      <c r="AH235" s="3150"/>
      <c r="AI235" s="117"/>
      <c r="AJ235" s="3151"/>
      <c r="AK235" s="3152"/>
      <c r="AL235" s="3153"/>
      <c r="AM235" s="3154"/>
      <c r="AN235" s="119"/>
      <c r="AP235" s="115" t="s">
        <v>16</v>
      </c>
      <c r="AQ235" s="3141"/>
      <c r="AR235" s="3142"/>
      <c r="AS235" s="3141"/>
      <c r="AT235" s="3143"/>
      <c r="AU235" s="3144"/>
      <c r="AV235" s="3145"/>
      <c r="AW235" s="3146"/>
      <c r="AX235" s="3147"/>
      <c r="AY235" s="3148"/>
      <c r="AZ235" s="3149"/>
      <c r="BA235" s="2109"/>
      <c r="BB235" s="3150"/>
      <c r="BC235" s="117"/>
      <c r="BD235" s="3151"/>
      <c r="BE235" s="3152"/>
      <c r="BF235" s="3153"/>
      <c r="BG235" s="3154"/>
      <c r="BH235" s="119"/>
      <c r="BK235" s="3">
        <v>1</v>
      </c>
    </row>
    <row r="236" spans="2:63" ht="27" customHeight="1">
      <c r="B236" s="115" t="s">
        <v>16</v>
      </c>
      <c r="C236" s="3141"/>
      <c r="D236" s="3142"/>
      <c r="E236" s="3141"/>
      <c r="F236" s="3143"/>
      <c r="G236" s="3144"/>
      <c r="H236" s="3145"/>
      <c r="I236" s="3146"/>
      <c r="J236" s="3147"/>
      <c r="K236" s="3148"/>
      <c r="L236" s="3149"/>
      <c r="M236" s="2109"/>
      <c r="N236" s="3150"/>
      <c r="O236" s="117"/>
      <c r="P236" s="3151"/>
      <c r="Q236" s="3152"/>
      <c r="R236" s="3153"/>
      <c r="S236" s="3154"/>
      <c r="T236" s="119"/>
      <c r="V236" s="115" t="s">
        <v>16</v>
      </c>
      <c r="W236" s="3141"/>
      <c r="X236" s="3142"/>
      <c r="Y236" s="3141"/>
      <c r="Z236" s="3143"/>
      <c r="AA236" s="3144"/>
      <c r="AB236" s="3145"/>
      <c r="AC236" s="3146"/>
      <c r="AD236" s="3147"/>
      <c r="AE236" s="3148"/>
      <c r="AF236" s="3149"/>
      <c r="AG236" s="2109"/>
      <c r="AH236" s="3150"/>
      <c r="AI236" s="117"/>
      <c r="AJ236" s="3151"/>
      <c r="AK236" s="3152"/>
      <c r="AL236" s="3153"/>
      <c r="AM236" s="3154"/>
      <c r="AN236" s="119"/>
      <c r="AP236" s="115" t="s">
        <v>16</v>
      </c>
      <c r="AQ236" s="3141"/>
      <c r="AR236" s="3142"/>
      <c r="AS236" s="3141"/>
      <c r="AT236" s="3143"/>
      <c r="AU236" s="3144"/>
      <c r="AV236" s="3145"/>
      <c r="AW236" s="3146"/>
      <c r="AX236" s="3147"/>
      <c r="AY236" s="3148"/>
      <c r="AZ236" s="3149"/>
      <c r="BA236" s="2109"/>
      <c r="BB236" s="3150"/>
      <c r="BC236" s="117"/>
      <c r="BD236" s="3151"/>
      <c r="BE236" s="3152"/>
      <c r="BF236" s="3153"/>
      <c r="BG236" s="3154"/>
      <c r="BH236" s="119"/>
      <c r="BK236" s="3">
        <v>1</v>
      </c>
    </row>
    <row r="237" spans="2:63" ht="27" customHeight="1">
      <c r="B237" s="115" t="s">
        <v>16</v>
      </c>
      <c r="C237" s="3141"/>
      <c r="D237" s="3142"/>
      <c r="E237" s="3141"/>
      <c r="F237" s="3143"/>
      <c r="G237" s="3144"/>
      <c r="H237" s="3145"/>
      <c r="I237" s="3146"/>
      <c r="J237" s="3147"/>
      <c r="K237" s="3148"/>
      <c r="L237" s="3149"/>
      <c r="M237" s="2109"/>
      <c r="N237" s="3150"/>
      <c r="O237" s="117"/>
      <c r="P237" s="3151"/>
      <c r="Q237" s="3152"/>
      <c r="R237" s="3153"/>
      <c r="S237" s="3154"/>
      <c r="T237" s="119"/>
      <c r="V237" s="115" t="s">
        <v>16</v>
      </c>
      <c r="W237" s="3141"/>
      <c r="X237" s="3142"/>
      <c r="Y237" s="3141"/>
      <c r="Z237" s="3143"/>
      <c r="AA237" s="3144"/>
      <c r="AB237" s="3145"/>
      <c r="AC237" s="3146"/>
      <c r="AD237" s="3147"/>
      <c r="AE237" s="3148"/>
      <c r="AF237" s="3149"/>
      <c r="AG237" s="2109"/>
      <c r="AH237" s="3150"/>
      <c r="AI237" s="117"/>
      <c r="AJ237" s="3151"/>
      <c r="AK237" s="3152"/>
      <c r="AL237" s="3153"/>
      <c r="AM237" s="3154"/>
      <c r="AN237" s="119"/>
      <c r="AP237" s="115" t="s">
        <v>16</v>
      </c>
      <c r="AQ237" s="3141"/>
      <c r="AR237" s="3142"/>
      <c r="AS237" s="3141"/>
      <c r="AT237" s="3143"/>
      <c r="AU237" s="3144"/>
      <c r="AV237" s="3145"/>
      <c r="AW237" s="3146"/>
      <c r="AX237" s="3147"/>
      <c r="AY237" s="3148"/>
      <c r="AZ237" s="3149"/>
      <c r="BA237" s="2109"/>
      <c r="BB237" s="3150"/>
      <c r="BC237" s="117"/>
      <c r="BD237" s="3151"/>
      <c r="BE237" s="3152"/>
      <c r="BF237" s="3153"/>
      <c r="BG237" s="3154"/>
      <c r="BH237" s="119"/>
      <c r="BK237" s="3">
        <v>1</v>
      </c>
    </row>
    <row r="238" spans="2:63" ht="27" customHeight="1">
      <c r="B238" s="115" t="s">
        <v>16</v>
      </c>
      <c r="C238" s="3141"/>
      <c r="D238" s="3142"/>
      <c r="E238" s="3141"/>
      <c r="F238" s="3143"/>
      <c r="G238" s="3144"/>
      <c r="H238" s="3145"/>
      <c r="I238" s="3146"/>
      <c r="J238" s="3147"/>
      <c r="K238" s="3148"/>
      <c r="L238" s="3149"/>
      <c r="M238" s="2109"/>
      <c r="N238" s="3150"/>
      <c r="O238" s="117"/>
      <c r="P238" s="3151"/>
      <c r="Q238" s="3152"/>
      <c r="R238" s="3153"/>
      <c r="S238" s="3154"/>
      <c r="T238" s="119"/>
      <c r="V238" s="115" t="s">
        <v>16</v>
      </c>
      <c r="W238" s="3141"/>
      <c r="X238" s="3142"/>
      <c r="Y238" s="3141"/>
      <c r="Z238" s="3143"/>
      <c r="AA238" s="3144"/>
      <c r="AB238" s="3145"/>
      <c r="AC238" s="3146"/>
      <c r="AD238" s="3147"/>
      <c r="AE238" s="3148"/>
      <c r="AF238" s="3149"/>
      <c r="AG238" s="2109"/>
      <c r="AH238" s="3150"/>
      <c r="AI238" s="117"/>
      <c r="AJ238" s="3151"/>
      <c r="AK238" s="3152"/>
      <c r="AL238" s="3153"/>
      <c r="AM238" s="3154"/>
      <c r="AN238" s="119"/>
      <c r="AP238" s="115" t="s">
        <v>16</v>
      </c>
      <c r="AQ238" s="3141"/>
      <c r="AR238" s="3142"/>
      <c r="AS238" s="3141"/>
      <c r="AT238" s="3143"/>
      <c r="AU238" s="3144"/>
      <c r="AV238" s="3145"/>
      <c r="AW238" s="3146"/>
      <c r="AX238" s="3147"/>
      <c r="AY238" s="3148"/>
      <c r="AZ238" s="3149"/>
      <c r="BA238" s="2109"/>
      <c r="BB238" s="3150"/>
      <c r="BC238" s="117"/>
      <c r="BD238" s="3151"/>
      <c r="BE238" s="3152"/>
      <c r="BF238" s="3153"/>
      <c r="BG238" s="3154"/>
      <c r="BH238" s="119"/>
      <c r="BK238" s="3">
        <v>1</v>
      </c>
    </row>
    <row r="239" spans="2:63" ht="27" customHeight="1">
      <c r="B239" s="115" t="s">
        <v>16</v>
      </c>
      <c r="C239" s="3141"/>
      <c r="D239" s="3142"/>
      <c r="E239" s="3141"/>
      <c r="F239" s="3143"/>
      <c r="G239" s="3144"/>
      <c r="H239" s="3145"/>
      <c r="I239" s="3146"/>
      <c r="J239" s="3147"/>
      <c r="K239" s="3148"/>
      <c r="L239" s="3149"/>
      <c r="M239" s="2109"/>
      <c r="N239" s="3150"/>
      <c r="O239" s="117"/>
      <c r="P239" s="3151"/>
      <c r="Q239" s="3152"/>
      <c r="R239" s="3153"/>
      <c r="S239" s="3154"/>
      <c r="T239" s="119"/>
      <c r="V239" s="115" t="s">
        <v>16</v>
      </c>
      <c r="W239" s="3141"/>
      <c r="X239" s="3142"/>
      <c r="Y239" s="3141"/>
      <c r="Z239" s="3143"/>
      <c r="AA239" s="3144"/>
      <c r="AB239" s="3145"/>
      <c r="AC239" s="3146"/>
      <c r="AD239" s="3147"/>
      <c r="AE239" s="3148"/>
      <c r="AF239" s="3149"/>
      <c r="AG239" s="2109"/>
      <c r="AH239" s="3150"/>
      <c r="AI239" s="117"/>
      <c r="AJ239" s="3151"/>
      <c r="AK239" s="3152"/>
      <c r="AL239" s="3153"/>
      <c r="AM239" s="3154"/>
      <c r="AN239" s="119"/>
      <c r="AP239" s="115" t="s">
        <v>16</v>
      </c>
      <c r="AQ239" s="3141"/>
      <c r="AR239" s="3142"/>
      <c r="AS239" s="3141"/>
      <c r="AT239" s="3143"/>
      <c r="AU239" s="3144"/>
      <c r="AV239" s="3145"/>
      <c r="AW239" s="3146"/>
      <c r="AX239" s="3147"/>
      <c r="AY239" s="3148"/>
      <c r="AZ239" s="3149"/>
      <c r="BA239" s="2109"/>
      <c r="BB239" s="3150"/>
      <c r="BC239" s="117"/>
      <c r="BD239" s="3151"/>
      <c r="BE239" s="3152"/>
      <c r="BF239" s="3153"/>
      <c r="BG239" s="3154"/>
      <c r="BH239" s="119"/>
      <c r="BK239" s="3">
        <v>1</v>
      </c>
    </row>
    <row r="240" spans="2:63" ht="27" customHeight="1">
      <c r="B240" s="115" t="s">
        <v>16</v>
      </c>
      <c r="C240" s="3141"/>
      <c r="D240" s="3142"/>
      <c r="E240" s="3141"/>
      <c r="F240" s="3143"/>
      <c r="G240" s="3144"/>
      <c r="H240" s="3145"/>
      <c r="I240" s="3146"/>
      <c r="J240" s="3147"/>
      <c r="K240" s="3148"/>
      <c r="L240" s="3149"/>
      <c r="M240" s="2109"/>
      <c r="N240" s="3150"/>
      <c r="O240" s="117"/>
      <c r="P240" s="3151"/>
      <c r="Q240" s="3152"/>
      <c r="R240" s="3153"/>
      <c r="S240" s="3154"/>
      <c r="T240" s="119"/>
      <c r="V240" s="115" t="s">
        <v>16</v>
      </c>
      <c r="W240" s="3141"/>
      <c r="X240" s="3142"/>
      <c r="Y240" s="3141"/>
      <c r="Z240" s="3143"/>
      <c r="AA240" s="3144"/>
      <c r="AB240" s="3145"/>
      <c r="AC240" s="3146"/>
      <c r="AD240" s="3147"/>
      <c r="AE240" s="3148"/>
      <c r="AF240" s="3149"/>
      <c r="AG240" s="2109"/>
      <c r="AH240" s="3150"/>
      <c r="AI240" s="117"/>
      <c r="AJ240" s="3151"/>
      <c r="AK240" s="3152"/>
      <c r="AL240" s="3153"/>
      <c r="AM240" s="3154"/>
      <c r="AN240" s="119"/>
      <c r="AP240" s="115" t="s">
        <v>16</v>
      </c>
      <c r="AQ240" s="3141"/>
      <c r="AR240" s="3142"/>
      <c r="AS240" s="3141"/>
      <c r="AT240" s="3143"/>
      <c r="AU240" s="3144"/>
      <c r="AV240" s="3145"/>
      <c r="AW240" s="3146"/>
      <c r="AX240" s="3147"/>
      <c r="AY240" s="3148"/>
      <c r="AZ240" s="3149"/>
      <c r="BA240" s="2109"/>
      <c r="BB240" s="3150"/>
      <c r="BC240" s="117"/>
      <c r="BD240" s="3151"/>
      <c r="BE240" s="3152"/>
      <c r="BF240" s="3153"/>
      <c r="BG240" s="3154"/>
      <c r="BH240" s="119"/>
      <c r="BK240" s="3">
        <v>1</v>
      </c>
    </row>
    <row r="241" spans="2:63" ht="27" customHeight="1">
      <c r="B241" s="115" t="s">
        <v>16</v>
      </c>
      <c r="C241" s="3141"/>
      <c r="D241" s="3142"/>
      <c r="E241" s="3141"/>
      <c r="F241" s="3143"/>
      <c r="G241" s="3144"/>
      <c r="H241" s="3145"/>
      <c r="I241" s="3146"/>
      <c r="J241" s="3147"/>
      <c r="K241" s="3148"/>
      <c r="L241" s="3149"/>
      <c r="M241" s="2109"/>
      <c r="N241" s="3150"/>
      <c r="O241" s="117"/>
      <c r="P241" s="3151"/>
      <c r="Q241" s="3152"/>
      <c r="R241" s="3153"/>
      <c r="S241" s="3154"/>
      <c r="T241" s="119"/>
      <c r="V241" s="115" t="s">
        <v>16</v>
      </c>
      <c r="W241" s="3141"/>
      <c r="X241" s="3142"/>
      <c r="Y241" s="3141"/>
      <c r="Z241" s="3143"/>
      <c r="AA241" s="3144"/>
      <c r="AB241" s="3145"/>
      <c r="AC241" s="3146"/>
      <c r="AD241" s="3147"/>
      <c r="AE241" s="3148"/>
      <c r="AF241" s="3149"/>
      <c r="AG241" s="2109"/>
      <c r="AH241" s="3150"/>
      <c r="AI241" s="117"/>
      <c r="AJ241" s="3151"/>
      <c r="AK241" s="3152"/>
      <c r="AL241" s="3153"/>
      <c r="AM241" s="3154"/>
      <c r="AN241" s="119"/>
      <c r="AP241" s="115" t="s">
        <v>16</v>
      </c>
      <c r="AQ241" s="3141"/>
      <c r="AR241" s="3142"/>
      <c r="AS241" s="3141"/>
      <c r="AT241" s="3143"/>
      <c r="AU241" s="3144"/>
      <c r="AV241" s="3145"/>
      <c r="AW241" s="3146"/>
      <c r="AX241" s="3147"/>
      <c r="AY241" s="3148"/>
      <c r="AZ241" s="3149"/>
      <c r="BA241" s="2109"/>
      <c r="BB241" s="3150"/>
      <c r="BC241" s="117"/>
      <c r="BD241" s="3151"/>
      <c r="BE241" s="3152"/>
      <c r="BF241" s="3153"/>
      <c r="BG241" s="3154"/>
      <c r="BH241" s="119"/>
      <c r="BK241" s="3">
        <v>1</v>
      </c>
    </row>
    <row r="242" spans="2:63" ht="27" customHeight="1">
      <c r="B242" s="115" t="s">
        <v>16</v>
      </c>
      <c r="C242" s="3141"/>
      <c r="D242" s="3142"/>
      <c r="E242" s="3141"/>
      <c r="F242" s="3143"/>
      <c r="G242" s="3144"/>
      <c r="H242" s="3145"/>
      <c r="I242" s="3146"/>
      <c r="J242" s="3147"/>
      <c r="K242" s="3148"/>
      <c r="L242" s="3149"/>
      <c r="M242" s="2109"/>
      <c r="N242" s="3150"/>
      <c r="O242" s="117"/>
      <c r="P242" s="3151"/>
      <c r="Q242" s="3152"/>
      <c r="R242" s="3153"/>
      <c r="S242" s="3154"/>
      <c r="T242" s="119"/>
      <c r="V242" s="115" t="s">
        <v>16</v>
      </c>
      <c r="W242" s="3141"/>
      <c r="X242" s="3142"/>
      <c r="Y242" s="3141"/>
      <c r="Z242" s="3143"/>
      <c r="AA242" s="3144"/>
      <c r="AB242" s="3145"/>
      <c r="AC242" s="3146"/>
      <c r="AD242" s="3147"/>
      <c r="AE242" s="3148"/>
      <c r="AF242" s="3149"/>
      <c r="AG242" s="2109"/>
      <c r="AH242" s="3150"/>
      <c r="AI242" s="117"/>
      <c r="AJ242" s="3151"/>
      <c r="AK242" s="3152"/>
      <c r="AL242" s="3153"/>
      <c r="AM242" s="3154"/>
      <c r="AN242" s="119"/>
      <c r="AP242" s="115" t="s">
        <v>16</v>
      </c>
      <c r="AQ242" s="3141"/>
      <c r="AR242" s="3142"/>
      <c r="AS242" s="3141"/>
      <c r="AT242" s="3143"/>
      <c r="AU242" s="3144"/>
      <c r="AV242" s="3145"/>
      <c r="AW242" s="3146"/>
      <c r="AX242" s="3147"/>
      <c r="AY242" s="3148"/>
      <c r="AZ242" s="3149"/>
      <c r="BA242" s="2109"/>
      <c r="BB242" s="3150"/>
      <c r="BC242" s="117"/>
      <c r="BD242" s="3151"/>
      <c r="BE242" s="3152"/>
      <c r="BF242" s="3153"/>
      <c r="BG242" s="3154"/>
      <c r="BH242" s="119"/>
      <c r="BK242" s="3">
        <v>1</v>
      </c>
    </row>
    <row r="243" spans="2:63" ht="27" customHeight="1">
      <c r="B243" s="115" t="s">
        <v>16</v>
      </c>
      <c r="C243" s="3141"/>
      <c r="D243" s="3142"/>
      <c r="E243" s="3141"/>
      <c r="F243" s="3143"/>
      <c r="G243" s="3144"/>
      <c r="H243" s="3145"/>
      <c r="I243" s="3146"/>
      <c r="J243" s="3147"/>
      <c r="K243" s="3148"/>
      <c r="L243" s="3149"/>
      <c r="M243" s="2109"/>
      <c r="N243" s="3150"/>
      <c r="O243" s="117"/>
      <c r="P243" s="3151"/>
      <c r="Q243" s="3152"/>
      <c r="R243" s="3153"/>
      <c r="S243" s="3154"/>
      <c r="T243" s="119"/>
      <c r="V243" s="115" t="s">
        <v>16</v>
      </c>
      <c r="W243" s="3141"/>
      <c r="X243" s="3142"/>
      <c r="Y243" s="3141"/>
      <c r="Z243" s="3143"/>
      <c r="AA243" s="3144"/>
      <c r="AB243" s="3145"/>
      <c r="AC243" s="3146"/>
      <c r="AD243" s="3147"/>
      <c r="AE243" s="3148"/>
      <c r="AF243" s="3149"/>
      <c r="AG243" s="2109"/>
      <c r="AH243" s="3150"/>
      <c r="AI243" s="117"/>
      <c r="AJ243" s="3151"/>
      <c r="AK243" s="3152"/>
      <c r="AL243" s="3153"/>
      <c r="AM243" s="3154"/>
      <c r="AN243" s="119"/>
      <c r="AP243" s="115" t="s">
        <v>16</v>
      </c>
      <c r="AQ243" s="3141"/>
      <c r="AR243" s="3142"/>
      <c r="AS243" s="3141"/>
      <c r="AT243" s="3143"/>
      <c r="AU243" s="3144"/>
      <c r="AV243" s="3145"/>
      <c r="AW243" s="3146"/>
      <c r="AX243" s="3147"/>
      <c r="AY243" s="3148"/>
      <c r="AZ243" s="3149"/>
      <c r="BA243" s="2109"/>
      <c r="BB243" s="3150"/>
      <c r="BC243" s="117"/>
      <c r="BD243" s="3151"/>
      <c r="BE243" s="3152"/>
      <c r="BF243" s="3153"/>
      <c r="BG243" s="3154"/>
      <c r="BH243" s="119"/>
      <c r="BK243" s="3">
        <v>1</v>
      </c>
    </row>
    <row r="244" spans="2:63" ht="27" customHeight="1">
      <c r="B244" s="115" t="s">
        <v>16</v>
      </c>
      <c r="C244" s="3141"/>
      <c r="D244" s="3142"/>
      <c r="E244" s="3141"/>
      <c r="F244" s="3143"/>
      <c r="G244" s="3144"/>
      <c r="H244" s="3145"/>
      <c r="I244" s="3146"/>
      <c r="J244" s="3147"/>
      <c r="K244" s="3148"/>
      <c r="L244" s="3149"/>
      <c r="M244" s="2109"/>
      <c r="N244" s="3150"/>
      <c r="O244" s="117"/>
      <c r="P244" s="3151"/>
      <c r="Q244" s="3152"/>
      <c r="R244" s="3153"/>
      <c r="S244" s="3154"/>
      <c r="T244" s="119"/>
      <c r="V244" s="115" t="s">
        <v>16</v>
      </c>
      <c r="W244" s="3141"/>
      <c r="X244" s="3142"/>
      <c r="Y244" s="3141"/>
      <c r="Z244" s="3143"/>
      <c r="AA244" s="3144"/>
      <c r="AB244" s="3145"/>
      <c r="AC244" s="3146"/>
      <c r="AD244" s="3147"/>
      <c r="AE244" s="3148"/>
      <c r="AF244" s="3149"/>
      <c r="AG244" s="2109"/>
      <c r="AH244" s="3150"/>
      <c r="AI244" s="117"/>
      <c r="AJ244" s="3151"/>
      <c r="AK244" s="3152"/>
      <c r="AL244" s="3153"/>
      <c r="AM244" s="3154"/>
      <c r="AN244" s="119"/>
      <c r="AP244" s="115" t="s">
        <v>16</v>
      </c>
      <c r="AQ244" s="3141"/>
      <c r="AR244" s="3142"/>
      <c r="AS244" s="3141"/>
      <c r="AT244" s="3143"/>
      <c r="AU244" s="3144"/>
      <c r="AV244" s="3145"/>
      <c r="AW244" s="3146"/>
      <c r="AX244" s="3147"/>
      <c r="AY244" s="3148"/>
      <c r="AZ244" s="3149"/>
      <c r="BA244" s="2109"/>
      <c r="BB244" s="3150"/>
      <c r="BC244" s="117"/>
      <c r="BD244" s="3151"/>
      <c r="BE244" s="3152"/>
      <c r="BF244" s="3153"/>
      <c r="BG244" s="3154"/>
      <c r="BH244" s="119"/>
      <c r="BK244" s="3">
        <v>1</v>
      </c>
    </row>
    <row r="245" spans="2:63" ht="27" customHeight="1">
      <c r="B245" s="115" t="s">
        <v>16</v>
      </c>
      <c r="C245" s="3141"/>
      <c r="D245" s="3142"/>
      <c r="E245" s="3141"/>
      <c r="F245" s="3143"/>
      <c r="G245" s="3144"/>
      <c r="H245" s="3145"/>
      <c r="I245" s="3146"/>
      <c r="J245" s="3147"/>
      <c r="K245" s="3148"/>
      <c r="L245" s="3149"/>
      <c r="M245" s="2109"/>
      <c r="N245" s="3150"/>
      <c r="O245" s="117"/>
      <c r="P245" s="3151"/>
      <c r="Q245" s="3152"/>
      <c r="R245" s="3153"/>
      <c r="S245" s="3154"/>
      <c r="T245" s="119"/>
      <c r="V245" s="115" t="s">
        <v>16</v>
      </c>
      <c r="W245" s="3141"/>
      <c r="X245" s="3142"/>
      <c r="Y245" s="3141"/>
      <c r="Z245" s="3143"/>
      <c r="AA245" s="3144"/>
      <c r="AB245" s="3145"/>
      <c r="AC245" s="3146"/>
      <c r="AD245" s="3147"/>
      <c r="AE245" s="3148"/>
      <c r="AF245" s="3149"/>
      <c r="AG245" s="2109"/>
      <c r="AH245" s="3150"/>
      <c r="AI245" s="117"/>
      <c r="AJ245" s="3151"/>
      <c r="AK245" s="3152"/>
      <c r="AL245" s="3153"/>
      <c r="AM245" s="3154"/>
      <c r="AN245" s="119"/>
      <c r="AP245" s="115" t="s">
        <v>16</v>
      </c>
      <c r="AQ245" s="3141"/>
      <c r="AR245" s="3142"/>
      <c r="AS245" s="3141"/>
      <c r="AT245" s="3143"/>
      <c r="AU245" s="3144"/>
      <c r="AV245" s="3145"/>
      <c r="AW245" s="3146"/>
      <c r="AX245" s="3147"/>
      <c r="AY245" s="3148"/>
      <c r="AZ245" s="3149"/>
      <c r="BA245" s="2109"/>
      <c r="BB245" s="3150"/>
      <c r="BC245" s="117"/>
      <c r="BD245" s="3151"/>
      <c r="BE245" s="3152"/>
      <c r="BF245" s="3153"/>
      <c r="BG245" s="3154"/>
      <c r="BH245" s="119"/>
      <c r="BK245" s="3"/>
    </row>
    <row r="246" spans="2:63" ht="27" customHeight="1">
      <c r="B246" s="115" t="s">
        <v>16</v>
      </c>
      <c r="C246" s="3141"/>
      <c r="D246" s="3142"/>
      <c r="E246" s="3141"/>
      <c r="F246" s="3143"/>
      <c r="G246" s="3144"/>
      <c r="H246" s="3145"/>
      <c r="I246" s="3146"/>
      <c r="J246" s="3147"/>
      <c r="K246" s="3148"/>
      <c r="L246" s="3149"/>
      <c r="M246" s="2109"/>
      <c r="N246" s="3150"/>
      <c r="O246" s="117"/>
      <c r="P246" s="3151"/>
      <c r="Q246" s="3152"/>
      <c r="R246" s="3153"/>
      <c r="S246" s="3154"/>
      <c r="T246" s="119"/>
      <c r="V246" s="115" t="s">
        <v>16</v>
      </c>
      <c r="W246" s="3141"/>
      <c r="X246" s="3142"/>
      <c r="Y246" s="3141"/>
      <c r="Z246" s="3143"/>
      <c r="AA246" s="3144"/>
      <c r="AB246" s="3145"/>
      <c r="AC246" s="3146"/>
      <c r="AD246" s="3147"/>
      <c r="AE246" s="3148"/>
      <c r="AF246" s="3149"/>
      <c r="AG246" s="2109"/>
      <c r="AH246" s="3150"/>
      <c r="AI246" s="117"/>
      <c r="AJ246" s="3151"/>
      <c r="AK246" s="3152"/>
      <c r="AL246" s="3153"/>
      <c r="AM246" s="3154"/>
      <c r="AN246" s="119"/>
      <c r="AP246" s="115" t="s">
        <v>16</v>
      </c>
      <c r="AQ246" s="3141"/>
      <c r="AR246" s="3142"/>
      <c r="AS246" s="3141"/>
      <c r="AT246" s="3143"/>
      <c r="AU246" s="3144"/>
      <c r="AV246" s="3145"/>
      <c r="AW246" s="3146"/>
      <c r="AX246" s="3147"/>
      <c r="AY246" s="3148"/>
      <c r="AZ246" s="3149"/>
      <c r="BA246" s="2109"/>
      <c r="BB246" s="3150"/>
      <c r="BC246" s="117"/>
      <c r="BD246" s="3151"/>
      <c r="BE246" s="3152"/>
      <c r="BF246" s="3153"/>
      <c r="BG246" s="3154"/>
      <c r="BH246" s="119"/>
      <c r="BK246" s="3"/>
    </row>
    <row r="247" spans="2:63" ht="27" customHeight="1">
      <c r="B247" s="115" t="s">
        <v>16</v>
      </c>
      <c r="C247" s="3141"/>
      <c r="D247" s="3142"/>
      <c r="E247" s="3141"/>
      <c r="F247" s="3143"/>
      <c r="G247" s="3144"/>
      <c r="H247" s="3145"/>
      <c r="I247" s="3146"/>
      <c r="J247" s="3147"/>
      <c r="K247" s="3148"/>
      <c r="L247" s="3149"/>
      <c r="M247" s="2109"/>
      <c r="N247" s="3150"/>
      <c r="O247" s="117"/>
      <c r="P247" s="3151"/>
      <c r="Q247" s="3152"/>
      <c r="R247" s="3153"/>
      <c r="S247" s="3154"/>
      <c r="T247" s="119"/>
      <c r="V247" s="115" t="s">
        <v>16</v>
      </c>
      <c r="W247" s="3141"/>
      <c r="X247" s="3142"/>
      <c r="Y247" s="3141"/>
      <c r="Z247" s="3143"/>
      <c r="AA247" s="3144"/>
      <c r="AB247" s="3145"/>
      <c r="AC247" s="3146"/>
      <c r="AD247" s="3147"/>
      <c r="AE247" s="3148"/>
      <c r="AF247" s="3149"/>
      <c r="AG247" s="2109"/>
      <c r="AH247" s="3150"/>
      <c r="AI247" s="117"/>
      <c r="AJ247" s="3151"/>
      <c r="AK247" s="3152"/>
      <c r="AL247" s="3153"/>
      <c r="AM247" s="3154"/>
      <c r="AN247" s="119"/>
      <c r="AP247" s="115" t="s">
        <v>16</v>
      </c>
      <c r="AQ247" s="3141"/>
      <c r="AR247" s="3142"/>
      <c r="AS247" s="3141"/>
      <c r="AT247" s="3143"/>
      <c r="AU247" s="3144"/>
      <c r="AV247" s="3145"/>
      <c r="AW247" s="3146"/>
      <c r="AX247" s="3147"/>
      <c r="AY247" s="3148"/>
      <c r="AZ247" s="3149"/>
      <c r="BA247" s="2109"/>
      <c r="BB247" s="3150"/>
      <c r="BC247" s="117"/>
      <c r="BD247" s="3151"/>
      <c r="BE247" s="3152"/>
      <c r="BF247" s="3153"/>
      <c r="BG247" s="3154"/>
      <c r="BH247" s="119"/>
      <c r="BK247" s="3"/>
    </row>
    <row r="248" spans="2:63" ht="27" customHeight="1">
      <c r="B248" s="115" t="s">
        <v>16</v>
      </c>
      <c r="C248" s="3141"/>
      <c r="D248" s="3142"/>
      <c r="E248" s="3141"/>
      <c r="F248" s="3143"/>
      <c r="G248" s="3144"/>
      <c r="H248" s="3145"/>
      <c r="I248" s="3146"/>
      <c r="J248" s="3147"/>
      <c r="K248" s="3148"/>
      <c r="L248" s="3149"/>
      <c r="M248" s="2109"/>
      <c r="N248" s="3150"/>
      <c r="O248" s="117"/>
      <c r="P248" s="3151"/>
      <c r="Q248" s="3152"/>
      <c r="R248" s="3153"/>
      <c r="S248" s="3154"/>
      <c r="T248" s="119"/>
      <c r="V248" s="115" t="s">
        <v>16</v>
      </c>
      <c r="W248" s="3141"/>
      <c r="X248" s="3142"/>
      <c r="Y248" s="3141"/>
      <c r="Z248" s="3143"/>
      <c r="AA248" s="3144"/>
      <c r="AB248" s="3145"/>
      <c r="AC248" s="3146"/>
      <c r="AD248" s="3147"/>
      <c r="AE248" s="3148"/>
      <c r="AF248" s="3149"/>
      <c r="AG248" s="2109"/>
      <c r="AH248" s="3150"/>
      <c r="AI248" s="117"/>
      <c r="AJ248" s="3151"/>
      <c r="AK248" s="3152"/>
      <c r="AL248" s="3153"/>
      <c r="AM248" s="3154"/>
      <c r="AN248" s="119"/>
      <c r="AP248" s="115" t="s">
        <v>16</v>
      </c>
      <c r="AQ248" s="3141"/>
      <c r="AR248" s="3142"/>
      <c r="AS248" s="3141"/>
      <c r="AT248" s="3143"/>
      <c r="AU248" s="3144"/>
      <c r="AV248" s="3145"/>
      <c r="AW248" s="3146"/>
      <c r="AX248" s="3147"/>
      <c r="AY248" s="3148"/>
      <c r="AZ248" s="3149"/>
      <c r="BA248" s="2109"/>
      <c r="BB248" s="3150"/>
      <c r="BC248" s="117"/>
      <c r="BD248" s="3151"/>
      <c r="BE248" s="3152"/>
      <c r="BF248" s="3153"/>
      <c r="BG248" s="3154"/>
      <c r="BH248" s="119"/>
      <c r="BK248" s="3">
        <v>1</v>
      </c>
    </row>
    <row r="249" spans="2:63" ht="27" customHeight="1">
      <c r="B249" s="115" t="s">
        <v>16</v>
      </c>
      <c r="C249" s="3141"/>
      <c r="D249" s="3142"/>
      <c r="E249" s="3141"/>
      <c r="F249" s="3143"/>
      <c r="G249" s="3144"/>
      <c r="H249" s="3145"/>
      <c r="I249" s="3146"/>
      <c r="J249" s="3147"/>
      <c r="K249" s="3148"/>
      <c r="L249" s="3149"/>
      <c r="M249" s="2109"/>
      <c r="N249" s="3150"/>
      <c r="O249" s="117"/>
      <c r="P249" s="3151"/>
      <c r="Q249" s="3152"/>
      <c r="R249" s="3153"/>
      <c r="S249" s="3154"/>
      <c r="T249" s="119"/>
      <c r="V249" s="115" t="s">
        <v>16</v>
      </c>
      <c r="W249" s="3141"/>
      <c r="X249" s="3142"/>
      <c r="Y249" s="3141"/>
      <c r="Z249" s="3143"/>
      <c r="AA249" s="3144"/>
      <c r="AB249" s="3145"/>
      <c r="AC249" s="3146"/>
      <c r="AD249" s="3147"/>
      <c r="AE249" s="3148"/>
      <c r="AF249" s="3149"/>
      <c r="AG249" s="2109"/>
      <c r="AH249" s="3150"/>
      <c r="AI249" s="117"/>
      <c r="AJ249" s="3151"/>
      <c r="AK249" s="3152"/>
      <c r="AL249" s="3153"/>
      <c r="AM249" s="3154"/>
      <c r="AN249" s="119"/>
      <c r="AP249" s="115" t="s">
        <v>16</v>
      </c>
      <c r="AQ249" s="3141"/>
      <c r="AR249" s="3142"/>
      <c r="AS249" s="3141"/>
      <c r="AT249" s="3143"/>
      <c r="AU249" s="3144"/>
      <c r="AV249" s="3145"/>
      <c r="AW249" s="3146"/>
      <c r="AX249" s="3147"/>
      <c r="AY249" s="3148"/>
      <c r="AZ249" s="3149"/>
      <c r="BA249" s="2109"/>
      <c r="BB249" s="3150"/>
      <c r="BC249" s="117"/>
      <c r="BD249" s="3151"/>
      <c r="BE249" s="3152"/>
      <c r="BF249" s="3153"/>
      <c r="BG249" s="3154"/>
      <c r="BH249" s="119"/>
      <c r="BK249" s="3">
        <v>1</v>
      </c>
    </row>
    <row r="250" spans="2:63" ht="27" customHeight="1">
      <c r="B250" s="115" t="s">
        <v>16</v>
      </c>
      <c r="C250" s="3141"/>
      <c r="D250" s="3142"/>
      <c r="E250" s="3141"/>
      <c r="F250" s="3143"/>
      <c r="G250" s="3144"/>
      <c r="H250" s="3145"/>
      <c r="I250" s="3146"/>
      <c r="J250" s="3147"/>
      <c r="K250" s="3148"/>
      <c r="L250" s="3149"/>
      <c r="M250" s="2109"/>
      <c r="N250" s="3150"/>
      <c r="O250" s="117"/>
      <c r="P250" s="3151"/>
      <c r="Q250" s="3152"/>
      <c r="R250" s="3153"/>
      <c r="S250" s="3154"/>
      <c r="T250" s="119"/>
      <c r="V250" s="115" t="s">
        <v>16</v>
      </c>
      <c r="W250" s="3141"/>
      <c r="X250" s="3142"/>
      <c r="Y250" s="3141"/>
      <c r="Z250" s="3143"/>
      <c r="AA250" s="3144"/>
      <c r="AB250" s="3145"/>
      <c r="AC250" s="3146"/>
      <c r="AD250" s="3147"/>
      <c r="AE250" s="3148"/>
      <c r="AF250" s="3149"/>
      <c r="AG250" s="2109"/>
      <c r="AH250" s="3150"/>
      <c r="AI250" s="117"/>
      <c r="AJ250" s="3151"/>
      <c r="AK250" s="3152"/>
      <c r="AL250" s="3153"/>
      <c r="AM250" s="3154"/>
      <c r="AN250" s="119"/>
      <c r="AP250" s="115" t="s">
        <v>16</v>
      </c>
      <c r="AQ250" s="3141"/>
      <c r="AR250" s="3142"/>
      <c r="AS250" s="3141"/>
      <c r="AT250" s="3143"/>
      <c r="AU250" s="3144"/>
      <c r="AV250" s="3145"/>
      <c r="AW250" s="3146"/>
      <c r="AX250" s="3147"/>
      <c r="AY250" s="3148"/>
      <c r="AZ250" s="3149"/>
      <c r="BA250" s="2109"/>
      <c r="BB250" s="3150"/>
      <c r="BC250" s="117"/>
      <c r="BD250" s="3151"/>
      <c r="BE250" s="3152"/>
      <c r="BF250" s="3153"/>
      <c r="BG250" s="3154"/>
      <c r="BH250" s="119"/>
      <c r="BK250" s="3">
        <v>1</v>
      </c>
    </row>
    <row r="251" spans="2:63" ht="27" customHeight="1">
      <c r="B251" s="115" t="s">
        <v>16</v>
      </c>
      <c r="C251" s="3141"/>
      <c r="D251" s="3142"/>
      <c r="E251" s="3141"/>
      <c r="F251" s="3143"/>
      <c r="G251" s="3144"/>
      <c r="H251" s="3145"/>
      <c r="I251" s="3146"/>
      <c r="J251" s="3147"/>
      <c r="K251" s="3148"/>
      <c r="L251" s="3149"/>
      <c r="M251" s="2109"/>
      <c r="N251" s="3150"/>
      <c r="O251" s="117"/>
      <c r="P251" s="3151"/>
      <c r="Q251" s="3152"/>
      <c r="R251" s="3153"/>
      <c r="S251" s="3154"/>
      <c r="T251" s="119"/>
      <c r="V251" s="115" t="s">
        <v>16</v>
      </c>
      <c r="W251" s="3141"/>
      <c r="X251" s="3142"/>
      <c r="Y251" s="3141"/>
      <c r="Z251" s="3143"/>
      <c r="AA251" s="3144"/>
      <c r="AB251" s="3145"/>
      <c r="AC251" s="3146"/>
      <c r="AD251" s="3147"/>
      <c r="AE251" s="3148"/>
      <c r="AF251" s="3149"/>
      <c r="AG251" s="2109"/>
      <c r="AH251" s="3150"/>
      <c r="AI251" s="117"/>
      <c r="AJ251" s="3151"/>
      <c r="AK251" s="3152"/>
      <c r="AL251" s="3153"/>
      <c r="AM251" s="3154"/>
      <c r="AN251" s="119"/>
      <c r="AP251" s="115" t="s">
        <v>16</v>
      </c>
      <c r="AQ251" s="3141"/>
      <c r="AR251" s="3142"/>
      <c r="AS251" s="3141"/>
      <c r="AT251" s="3143"/>
      <c r="AU251" s="3144"/>
      <c r="AV251" s="3145"/>
      <c r="AW251" s="3146"/>
      <c r="AX251" s="3147"/>
      <c r="AY251" s="3148"/>
      <c r="AZ251" s="3149"/>
      <c r="BA251" s="2109"/>
      <c r="BB251" s="3150"/>
      <c r="BC251" s="117"/>
      <c r="BD251" s="3151"/>
      <c r="BE251" s="3152"/>
      <c r="BF251" s="3153"/>
      <c r="BG251" s="3154"/>
      <c r="BH251" s="119"/>
      <c r="BK251" s="3">
        <v>1</v>
      </c>
    </row>
    <row r="252" spans="2:63" ht="27" customHeight="1">
      <c r="B252" s="115" t="s">
        <v>16</v>
      </c>
      <c r="C252" s="3141"/>
      <c r="D252" s="3142"/>
      <c r="E252" s="3141"/>
      <c r="F252" s="3143"/>
      <c r="G252" s="3144"/>
      <c r="H252" s="3145"/>
      <c r="I252" s="3146"/>
      <c r="J252" s="3147"/>
      <c r="K252" s="3148"/>
      <c r="L252" s="3149"/>
      <c r="M252" s="2109"/>
      <c r="N252" s="3150"/>
      <c r="O252" s="117"/>
      <c r="P252" s="3151"/>
      <c r="Q252" s="3152"/>
      <c r="R252" s="3153"/>
      <c r="S252" s="3154"/>
      <c r="T252" s="119"/>
      <c r="V252" s="115" t="s">
        <v>16</v>
      </c>
      <c r="W252" s="3141"/>
      <c r="X252" s="3142"/>
      <c r="Y252" s="3141"/>
      <c r="Z252" s="3143"/>
      <c r="AA252" s="3144"/>
      <c r="AB252" s="3145"/>
      <c r="AC252" s="3146"/>
      <c r="AD252" s="3147"/>
      <c r="AE252" s="3148"/>
      <c r="AF252" s="3149"/>
      <c r="AG252" s="2109"/>
      <c r="AH252" s="3150"/>
      <c r="AI252" s="117"/>
      <c r="AJ252" s="3151"/>
      <c r="AK252" s="3152"/>
      <c r="AL252" s="3153"/>
      <c r="AM252" s="3154"/>
      <c r="AN252" s="119"/>
      <c r="AP252" s="115" t="s">
        <v>16</v>
      </c>
      <c r="AQ252" s="3141"/>
      <c r="AR252" s="3142"/>
      <c r="AS252" s="3141"/>
      <c r="AT252" s="3143"/>
      <c r="AU252" s="3144"/>
      <c r="AV252" s="3145"/>
      <c r="AW252" s="3146"/>
      <c r="AX252" s="3147"/>
      <c r="AY252" s="3148"/>
      <c r="AZ252" s="3149"/>
      <c r="BA252" s="2109"/>
      <c r="BB252" s="3150"/>
      <c r="BC252" s="117"/>
      <c r="BD252" s="3151"/>
      <c r="BE252" s="3152"/>
      <c r="BF252" s="3153"/>
      <c r="BG252" s="3154"/>
      <c r="BH252" s="119"/>
      <c r="BK252" s="3">
        <v>1</v>
      </c>
    </row>
    <row r="253" spans="2:63" ht="27" customHeight="1">
      <c r="B253" s="115" t="s">
        <v>16</v>
      </c>
      <c r="C253" s="3141"/>
      <c r="D253" s="3142"/>
      <c r="E253" s="3141"/>
      <c r="F253" s="3143"/>
      <c r="G253" s="3144"/>
      <c r="H253" s="3145"/>
      <c r="I253" s="3146"/>
      <c r="J253" s="3147"/>
      <c r="K253" s="3148"/>
      <c r="L253" s="3149"/>
      <c r="M253" s="2109"/>
      <c r="N253" s="3150"/>
      <c r="O253" s="117"/>
      <c r="P253" s="3151"/>
      <c r="Q253" s="3152"/>
      <c r="R253" s="3153"/>
      <c r="S253" s="3154"/>
      <c r="T253" s="119"/>
      <c r="V253" s="115" t="s">
        <v>16</v>
      </c>
      <c r="W253" s="3141"/>
      <c r="X253" s="3142"/>
      <c r="Y253" s="3141"/>
      <c r="Z253" s="3143"/>
      <c r="AA253" s="3144"/>
      <c r="AB253" s="3145"/>
      <c r="AC253" s="3146"/>
      <c r="AD253" s="3147"/>
      <c r="AE253" s="3148"/>
      <c r="AF253" s="3149"/>
      <c r="AG253" s="2109"/>
      <c r="AH253" s="3150"/>
      <c r="AI253" s="117"/>
      <c r="AJ253" s="3151"/>
      <c r="AK253" s="3152"/>
      <c r="AL253" s="3153"/>
      <c r="AM253" s="3154"/>
      <c r="AN253" s="119"/>
      <c r="AP253" s="115" t="s">
        <v>16</v>
      </c>
      <c r="AQ253" s="3141"/>
      <c r="AR253" s="3142"/>
      <c r="AS253" s="3141"/>
      <c r="AT253" s="3143"/>
      <c r="AU253" s="3144"/>
      <c r="AV253" s="3145"/>
      <c r="AW253" s="3146"/>
      <c r="AX253" s="3147"/>
      <c r="AY253" s="3148"/>
      <c r="AZ253" s="3149"/>
      <c r="BA253" s="2109"/>
      <c r="BB253" s="3150"/>
      <c r="BC253" s="117"/>
      <c r="BD253" s="3151"/>
      <c r="BE253" s="3152"/>
      <c r="BF253" s="3153"/>
      <c r="BG253" s="3154"/>
      <c r="BH253" s="119"/>
      <c r="BK253" s="3">
        <v>1</v>
      </c>
    </row>
    <row r="254" spans="2:63" ht="27" customHeight="1">
      <c r="B254" s="115" t="s">
        <v>16</v>
      </c>
      <c r="C254" s="3141"/>
      <c r="D254" s="3142"/>
      <c r="E254" s="3141"/>
      <c r="F254" s="3143"/>
      <c r="G254" s="3144"/>
      <c r="H254" s="3145"/>
      <c r="I254" s="3146"/>
      <c r="J254" s="3147"/>
      <c r="K254" s="3148"/>
      <c r="L254" s="3149"/>
      <c r="M254" s="2109"/>
      <c r="N254" s="3150"/>
      <c r="O254" s="117"/>
      <c r="P254" s="3151"/>
      <c r="Q254" s="3152"/>
      <c r="R254" s="3153"/>
      <c r="S254" s="3154"/>
      <c r="T254" s="119"/>
      <c r="V254" s="115" t="s">
        <v>16</v>
      </c>
      <c r="W254" s="3141"/>
      <c r="X254" s="3142"/>
      <c r="Y254" s="3141"/>
      <c r="Z254" s="3143"/>
      <c r="AA254" s="3144"/>
      <c r="AB254" s="3145"/>
      <c r="AC254" s="3146"/>
      <c r="AD254" s="3147"/>
      <c r="AE254" s="3148"/>
      <c r="AF254" s="3149"/>
      <c r="AG254" s="2109"/>
      <c r="AH254" s="3150"/>
      <c r="AI254" s="117"/>
      <c r="AJ254" s="3151"/>
      <c r="AK254" s="3152"/>
      <c r="AL254" s="3153"/>
      <c r="AM254" s="3154"/>
      <c r="AN254" s="119"/>
      <c r="AP254" s="115" t="s">
        <v>16</v>
      </c>
      <c r="AQ254" s="3141"/>
      <c r="AR254" s="3142"/>
      <c r="AS254" s="3141"/>
      <c r="AT254" s="3143"/>
      <c r="AU254" s="3144"/>
      <c r="AV254" s="3145"/>
      <c r="AW254" s="3146"/>
      <c r="AX254" s="3147"/>
      <c r="AY254" s="3148"/>
      <c r="AZ254" s="3149"/>
      <c r="BA254" s="2109"/>
      <c r="BB254" s="3150"/>
      <c r="BC254" s="117"/>
      <c r="BD254" s="3151"/>
      <c r="BE254" s="3152"/>
      <c r="BF254" s="3153"/>
      <c r="BG254" s="3154"/>
      <c r="BH254" s="119"/>
      <c r="BK254" s="3">
        <v>1</v>
      </c>
    </row>
    <row r="255" spans="2:63" ht="15.75">
      <c r="B255" s="115" t="s">
        <v>16</v>
      </c>
      <c r="C255" s="3141"/>
      <c r="D255" s="3142"/>
      <c r="E255" s="3141"/>
      <c r="F255" s="3143"/>
      <c r="G255" s="3144"/>
      <c r="H255" s="3145"/>
      <c r="I255" s="3146"/>
      <c r="J255" s="3147"/>
      <c r="K255" s="3148"/>
      <c r="L255" s="3149"/>
      <c r="M255" s="2109"/>
      <c r="N255" s="3150"/>
      <c r="O255" s="117"/>
      <c r="P255" s="3151"/>
      <c r="Q255" s="3152"/>
      <c r="R255" s="3153"/>
      <c r="S255" s="3154"/>
      <c r="T255" s="119"/>
      <c r="V255" s="115" t="s">
        <v>16</v>
      </c>
      <c r="W255" s="3141"/>
      <c r="X255" s="3142"/>
      <c r="Y255" s="3141"/>
      <c r="Z255" s="3143"/>
      <c r="AA255" s="3144"/>
      <c r="AB255" s="3145"/>
      <c r="AC255" s="3146"/>
      <c r="AD255" s="3147"/>
      <c r="AE255" s="3148"/>
      <c r="AF255" s="3149"/>
      <c r="AG255" s="2109"/>
      <c r="AH255" s="3150"/>
      <c r="AI255" s="117"/>
      <c r="AJ255" s="3151"/>
      <c r="AK255" s="3152"/>
      <c r="AL255" s="3153"/>
      <c r="AM255" s="3154"/>
      <c r="AN255" s="119"/>
      <c r="AP255" s="115" t="s">
        <v>16</v>
      </c>
      <c r="AQ255" s="3141"/>
      <c r="AR255" s="3142"/>
      <c r="AS255" s="3141"/>
      <c r="AT255" s="3143"/>
      <c r="AU255" s="3144"/>
      <c r="AV255" s="3145"/>
      <c r="AW255" s="3146"/>
      <c r="AX255" s="3147"/>
      <c r="AY255" s="3148"/>
      <c r="AZ255" s="3149"/>
      <c r="BA255" s="2109"/>
      <c r="BB255" s="3150"/>
      <c r="BC255" s="117"/>
      <c r="BD255" s="3151"/>
      <c r="BE255" s="3152"/>
      <c r="BF255" s="3153"/>
      <c r="BG255" s="3154"/>
      <c r="BH255" s="119"/>
      <c r="BK255" s="3">
        <v>1</v>
      </c>
    </row>
    <row r="256" spans="2:63" ht="15.75">
      <c r="B256" s="115" t="s">
        <v>16</v>
      </c>
      <c r="C256" s="3141"/>
      <c r="D256" s="3142"/>
      <c r="E256" s="3141"/>
      <c r="F256" s="3143"/>
      <c r="G256" s="3144"/>
      <c r="H256" s="3145"/>
      <c r="I256" s="3146"/>
      <c r="J256" s="3147"/>
      <c r="K256" s="3148"/>
      <c r="L256" s="3149"/>
      <c r="M256" s="2109"/>
      <c r="N256" s="3150"/>
      <c r="O256" s="117"/>
      <c r="P256" s="3151"/>
      <c r="Q256" s="3152"/>
      <c r="R256" s="3153"/>
      <c r="S256" s="3154"/>
      <c r="T256" s="119"/>
      <c r="V256" s="115" t="s">
        <v>16</v>
      </c>
      <c r="W256" s="3141"/>
      <c r="X256" s="3142"/>
      <c r="Y256" s="3141"/>
      <c r="Z256" s="3143"/>
      <c r="AA256" s="3144"/>
      <c r="AB256" s="3145"/>
      <c r="AC256" s="3146"/>
      <c r="AD256" s="3147"/>
      <c r="AE256" s="3148"/>
      <c r="AF256" s="3149"/>
      <c r="AG256" s="2109"/>
      <c r="AH256" s="3150"/>
      <c r="AI256" s="117"/>
      <c r="AJ256" s="3151"/>
      <c r="AK256" s="3152"/>
      <c r="AL256" s="3153"/>
      <c r="AM256" s="3154"/>
      <c r="AN256" s="119"/>
      <c r="AP256" s="115" t="s">
        <v>16</v>
      </c>
      <c r="AQ256" s="3141"/>
      <c r="AR256" s="3142"/>
      <c r="AS256" s="3141"/>
      <c r="AT256" s="3143"/>
      <c r="AU256" s="3144"/>
      <c r="AV256" s="3145"/>
      <c r="AW256" s="3146"/>
      <c r="AX256" s="3147"/>
      <c r="AY256" s="3148"/>
      <c r="AZ256" s="3149"/>
      <c r="BA256" s="2109"/>
      <c r="BB256" s="3150"/>
      <c r="BC256" s="117"/>
      <c r="BD256" s="3151"/>
      <c r="BE256" s="3152"/>
      <c r="BF256" s="3153"/>
      <c r="BG256" s="3154"/>
      <c r="BH256" s="119"/>
      <c r="BK256" s="3">
        <v>1</v>
      </c>
    </row>
    <row r="257" spans="2:63" ht="15.75">
      <c r="B257" s="115" t="s">
        <v>16</v>
      </c>
      <c r="C257" s="3141"/>
      <c r="D257" s="3142"/>
      <c r="E257" s="3141"/>
      <c r="F257" s="3143"/>
      <c r="G257" s="3144"/>
      <c r="H257" s="3145"/>
      <c r="I257" s="3146"/>
      <c r="J257" s="3147"/>
      <c r="K257" s="3148"/>
      <c r="L257" s="3149"/>
      <c r="M257" s="2109"/>
      <c r="N257" s="3150"/>
      <c r="O257" s="117"/>
      <c r="P257" s="3151"/>
      <c r="Q257" s="3152"/>
      <c r="R257" s="3153"/>
      <c r="S257" s="3154"/>
      <c r="T257" s="119"/>
      <c r="V257" s="115" t="s">
        <v>16</v>
      </c>
      <c r="W257" s="3141"/>
      <c r="X257" s="3142"/>
      <c r="Y257" s="3141"/>
      <c r="Z257" s="3143"/>
      <c r="AA257" s="3144"/>
      <c r="AB257" s="3145"/>
      <c r="AC257" s="3146"/>
      <c r="AD257" s="3147"/>
      <c r="AE257" s="3148"/>
      <c r="AF257" s="3149"/>
      <c r="AG257" s="2109"/>
      <c r="AH257" s="3150"/>
      <c r="AI257" s="117"/>
      <c r="AJ257" s="3151"/>
      <c r="AK257" s="3152"/>
      <c r="AL257" s="3153"/>
      <c r="AM257" s="3154"/>
      <c r="AN257" s="119"/>
      <c r="AP257" s="115" t="s">
        <v>16</v>
      </c>
      <c r="AQ257" s="3141"/>
      <c r="AR257" s="3142"/>
      <c r="AS257" s="3141"/>
      <c r="AT257" s="3143"/>
      <c r="AU257" s="3144"/>
      <c r="AV257" s="3145"/>
      <c r="AW257" s="3146"/>
      <c r="AX257" s="3147"/>
      <c r="AY257" s="3148"/>
      <c r="AZ257" s="3149"/>
      <c r="BA257" s="2109"/>
      <c r="BB257" s="3150"/>
      <c r="BC257" s="117"/>
      <c r="BD257" s="3151"/>
      <c r="BE257" s="3152"/>
      <c r="BF257" s="3153"/>
      <c r="BG257" s="3154"/>
      <c r="BH257" s="119"/>
      <c r="BK257" s="3">
        <v>1</v>
      </c>
    </row>
    <row r="258" spans="2:63" ht="15.75">
      <c r="B258" s="115" t="s">
        <v>16</v>
      </c>
      <c r="C258" s="3141"/>
      <c r="D258" s="3142"/>
      <c r="E258" s="3141"/>
      <c r="F258" s="3143"/>
      <c r="G258" s="3144"/>
      <c r="H258" s="3145"/>
      <c r="I258" s="3146"/>
      <c r="J258" s="3147"/>
      <c r="K258" s="3148"/>
      <c r="L258" s="3149"/>
      <c r="M258" s="2109"/>
      <c r="N258" s="3150"/>
      <c r="O258" s="117"/>
      <c r="P258" s="3151"/>
      <c r="Q258" s="3152"/>
      <c r="R258" s="3153"/>
      <c r="S258" s="3154"/>
      <c r="T258" s="119"/>
      <c r="V258" s="115" t="s">
        <v>16</v>
      </c>
      <c r="W258" s="3141"/>
      <c r="X258" s="3142"/>
      <c r="Y258" s="3141"/>
      <c r="Z258" s="3143"/>
      <c r="AA258" s="3144"/>
      <c r="AB258" s="3145"/>
      <c r="AC258" s="3146"/>
      <c r="AD258" s="3147"/>
      <c r="AE258" s="3148"/>
      <c r="AF258" s="3149"/>
      <c r="AG258" s="2109"/>
      <c r="AH258" s="3150"/>
      <c r="AI258" s="117"/>
      <c r="AJ258" s="3151"/>
      <c r="AK258" s="3152"/>
      <c r="AL258" s="3153"/>
      <c r="AM258" s="3154"/>
      <c r="AN258" s="119"/>
      <c r="AP258" s="115" t="s">
        <v>16</v>
      </c>
      <c r="AQ258" s="3141"/>
      <c r="AR258" s="3142"/>
      <c r="AS258" s="3141"/>
      <c r="AT258" s="3143"/>
      <c r="AU258" s="3144"/>
      <c r="AV258" s="3145"/>
      <c r="AW258" s="3146"/>
      <c r="AX258" s="3147"/>
      <c r="AY258" s="3148"/>
      <c r="AZ258" s="3149"/>
      <c r="BA258" s="2109"/>
      <c r="BB258" s="3150"/>
      <c r="BC258" s="117"/>
      <c r="BD258" s="3151"/>
      <c r="BE258" s="3152"/>
      <c r="BF258" s="3153"/>
      <c r="BG258" s="3154"/>
      <c r="BH258" s="119"/>
      <c r="BK258" s="3">
        <v>1</v>
      </c>
    </row>
    <row r="259" spans="2:63" ht="15.75">
      <c r="B259" s="115" t="s">
        <v>16</v>
      </c>
      <c r="C259" s="3141"/>
      <c r="D259" s="3142"/>
      <c r="E259" s="3141"/>
      <c r="F259" s="3143"/>
      <c r="G259" s="3144"/>
      <c r="H259" s="3145"/>
      <c r="I259" s="3146"/>
      <c r="J259" s="3147"/>
      <c r="K259" s="3148"/>
      <c r="L259" s="3149"/>
      <c r="M259" s="2109"/>
      <c r="N259" s="3150"/>
      <c r="O259" s="117"/>
      <c r="P259" s="3151"/>
      <c r="Q259" s="3152"/>
      <c r="R259" s="3153"/>
      <c r="S259" s="3154"/>
      <c r="T259" s="119"/>
      <c r="V259" s="115" t="s">
        <v>16</v>
      </c>
      <c r="W259" s="3141"/>
      <c r="X259" s="3142"/>
      <c r="Y259" s="3141"/>
      <c r="Z259" s="3143"/>
      <c r="AA259" s="3144"/>
      <c r="AB259" s="3145"/>
      <c r="AC259" s="3146"/>
      <c r="AD259" s="3147"/>
      <c r="AE259" s="3148"/>
      <c r="AF259" s="3149"/>
      <c r="AG259" s="2109"/>
      <c r="AH259" s="3150"/>
      <c r="AI259" s="117"/>
      <c r="AJ259" s="3151"/>
      <c r="AK259" s="3152"/>
      <c r="AL259" s="3153"/>
      <c r="AM259" s="3154"/>
      <c r="AN259" s="119"/>
      <c r="AP259" s="115" t="s">
        <v>16</v>
      </c>
      <c r="AQ259" s="3141"/>
      <c r="AR259" s="3142"/>
      <c r="AS259" s="3141"/>
      <c r="AT259" s="3143"/>
      <c r="AU259" s="3144"/>
      <c r="AV259" s="3145"/>
      <c r="AW259" s="3146"/>
      <c r="AX259" s="3147"/>
      <c r="AY259" s="3148"/>
      <c r="AZ259" s="3149"/>
      <c r="BA259" s="2109"/>
      <c r="BB259" s="3150"/>
      <c r="BC259" s="117"/>
      <c r="BD259" s="3151"/>
      <c r="BE259" s="3152"/>
      <c r="BF259" s="3153"/>
      <c r="BG259" s="3154"/>
      <c r="BH259" s="119"/>
      <c r="BK259" s="3">
        <v>1</v>
      </c>
    </row>
    <row r="260" spans="2:63" ht="15.75">
      <c r="B260" s="115" t="s">
        <v>16</v>
      </c>
      <c r="C260" s="3141"/>
      <c r="D260" s="3142"/>
      <c r="E260" s="3141"/>
      <c r="F260" s="3143"/>
      <c r="G260" s="3144"/>
      <c r="H260" s="3145"/>
      <c r="I260" s="3146"/>
      <c r="J260" s="3147"/>
      <c r="K260" s="3148"/>
      <c r="L260" s="3149"/>
      <c r="M260" s="2109"/>
      <c r="N260" s="3150"/>
      <c r="O260" s="117"/>
      <c r="P260" s="3151"/>
      <c r="Q260" s="3152"/>
      <c r="R260" s="3153"/>
      <c r="S260" s="3154"/>
      <c r="T260" s="119"/>
      <c r="V260" s="115" t="s">
        <v>16</v>
      </c>
      <c r="W260" s="3141"/>
      <c r="X260" s="3142"/>
      <c r="Y260" s="3141"/>
      <c r="Z260" s="3143"/>
      <c r="AA260" s="3144"/>
      <c r="AB260" s="3145"/>
      <c r="AC260" s="3146"/>
      <c r="AD260" s="3147"/>
      <c r="AE260" s="3148"/>
      <c r="AF260" s="3149"/>
      <c r="AG260" s="2109"/>
      <c r="AH260" s="3150"/>
      <c r="AI260" s="117"/>
      <c r="AJ260" s="3151"/>
      <c r="AK260" s="3152"/>
      <c r="AL260" s="3153"/>
      <c r="AM260" s="3154"/>
      <c r="AN260" s="119"/>
      <c r="AP260" s="115" t="s">
        <v>16</v>
      </c>
      <c r="AQ260" s="3141"/>
      <c r="AR260" s="3142"/>
      <c r="AS260" s="3141"/>
      <c r="AT260" s="3143"/>
      <c r="AU260" s="3144"/>
      <c r="AV260" s="3145"/>
      <c r="AW260" s="3146"/>
      <c r="AX260" s="3147"/>
      <c r="AY260" s="3148"/>
      <c r="AZ260" s="3149"/>
      <c r="BA260" s="2109"/>
      <c r="BB260" s="3150"/>
      <c r="BC260" s="117"/>
      <c r="BD260" s="3151"/>
      <c r="BE260" s="3152"/>
      <c r="BF260" s="3153"/>
      <c r="BG260" s="3154"/>
      <c r="BH260" s="119"/>
      <c r="BK260" s="3">
        <v>1</v>
      </c>
    </row>
    <row r="261" spans="2:63" ht="15.75">
      <c r="B261" s="115" t="s">
        <v>16</v>
      </c>
      <c r="C261" s="3141"/>
      <c r="D261" s="3142"/>
      <c r="E261" s="3141"/>
      <c r="F261" s="3143"/>
      <c r="G261" s="3144"/>
      <c r="H261" s="3145"/>
      <c r="I261" s="3146"/>
      <c r="J261" s="3147"/>
      <c r="K261" s="3148"/>
      <c r="L261" s="3149"/>
      <c r="M261" s="2109"/>
      <c r="N261" s="3150"/>
      <c r="O261" s="117"/>
      <c r="P261" s="3151"/>
      <c r="Q261" s="3152"/>
      <c r="R261" s="3153"/>
      <c r="S261" s="3154"/>
      <c r="T261" s="119"/>
      <c r="V261" s="115" t="s">
        <v>16</v>
      </c>
      <c r="W261" s="3141"/>
      <c r="X261" s="3142"/>
      <c r="Y261" s="3141"/>
      <c r="Z261" s="3143"/>
      <c r="AA261" s="3144"/>
      <c r="AB261" s="3145"/>
      <c r="AC261" s="3146"/>
      <c r="AD261" s="3147"/>
      <c r="AE261" s="3148"/>
      <c r="AF261" s="3149"/>
      <c r="AG261" s="2109"/>
      <c r="AH261" s="3150"/>
      <c r="AI261" s="117"/>
      <c r="AJ261" s="3151"/>
      <c r="AK261" s="3152"/>
      <c r="AL261" s="3153"/>
      <c r="AM261" s="3154"/>
      <c r="AN261" s="119"/>
      <c r="AP261" s="115" t="s">
        <v>16</v>
      </c>
      <c r="AQ261" s="3141"/>
      <c r="AR261" s="3142"/>
      <c r="AS261" s="3141"/>
      <c r="AT261" s="3143"/>
      <c r="AU261" s="3144"/>
      <c r="AV261" s="3145"/>
      <c r="AW261" s="3146"/>
      <c r="AX261" s="3147"/>
      <c r="AY261" s="3148"/>
      <c r="AZ261" s="3149"/>
      <c r="BA261" s="2109"/>
      <c r="BB261" s="3150"/>
      <c r="BC261" s="117"/>
      <c r="BD261" s="3151"/>
      <c r="BE261" s="3152"/>
      <c r="BF261" s="3153"/>
      <c r="BG261" s="3154"/>
      <c r="BH261" s="119"/>
      <c r="BK261" s="3">
        <v>1</v>
      </c>
    </row>
    <row r="262" spans="2:63" ht="15.75">
      <c r="B262" s="115" t="s">
        <v>16</v>
      </c>
      <c r="C262" s="3141"/>
      <c r="D262" s="3142"/>
      <c r="E262" s="3141"/>
      <c r="F262" s="3143"/>
      <c r="G262" s="3144"/>
      <c r="H262" s="3145"/>
      <c r="I262" s="3146"/>
      <c r="J262" s="3147"/>
      <c r="K262" s="3148"/>
      <c r="L262" s="3149"/>
      <c r="M262" s="2109"/>
      <c r="N262" s="3150"/>
      <c r="O262" s="117"/>
      <c r="P262" s="3151"/>
      <c r="Q262" s="3152"/>
      <c r="R262" s="3153"/>
      <c r="S262" s="3154"/>
      <c r="T262" s="119"/>
      <c r="V262" s="115" t="s">
        <v>16</v>
      </c>
      <c r="W262" s="3141"/>
      <c r="X262" s="3142"/>
      <c r="Y262" s="3141"/>
      <c r="Z262" s="3143"/>
      <c r="AA262" s="3144"/>
      <c r="AB262" s="3145"/>
      <c r="AC262" s="3146"/>
      <c r="AD262" s="3147"/>
      <c r="AE262" s="3148"/>
      <c r="AF262" s="3149"/>
      <c r="AG262" s="2109"/>
      <c r="AH262" s="3150"/>
      <c r="AI262" s="117"/>
      <c r="AJ262" s="3151"/>
      <c r="AK262" s="3152"/>
      <c r="AL262" s="3153"/>
      <c r="AM262" s="3154"/>
      <c r="AN262" s="119"/>
      <c r="AP262" s="115" t="s">
        <v>16</v>
      </c>
      <c r="AQ262" s="3141"/>
      <c r="AR262" s="3142"/>
      <c r="AS262" s="3141"/>
      <c r="AT262" s="3143"/>
      <c r="AU262" s="3144"/>
      <c r="AV262" s="3145"/>
      <c r="AW262" s="3146"/>
      <c r="AX262" s="3147"/>
      <c r="AY262" s="3148"/>
      <c r="AZ262" s="3149"/>
      <c r="BA262" s="2109"/>
      <c r="BB262" s="3150"/>
      <c r="BC262" s="117"/>
      <c r="BD262" s="3151"/>
      <c r="BE262" s="3152"/>
      <c r="BF262" s="3153"/>
      <c r="BG262" s="3154"/>
      <c r="BH262" s="119"/>
      <c r="BK262" s="3">
        <v>1</v>
      </c>
    </row>
    <row r="263" spans="2:63" ht="15.75">
      <c r="B263" s="115" t="s">
        <v>16</v>
      </c>
      <c r="C263" s="3141"/>
      <c r="D263" s="3142"/>
      <c r="E263" s="3141"/>
      <c r="F263" s="3143"/>
      <c r="G263" s="3144"/>
      <c r="H263" s="3145"/>
      <c r="I263" s="3146"/>
      <c r="J263" s="3147"/>
      <c r="K263" s="3148"/>
      <c r="L263" s="3149"/>
      <c r="M263" s="2109"/>
      <c r="N263" s="3150"/>
      <c r="O263" s="117"/>
      <c r="P263" s="3151"/>
      <c r="Q263" s="3152"/>
      <c r="R263" s="3153"/>
      <c r="S263" s="3154"/>
      <c r="T263" s="119"/>
      <c r="V263" s="115" t="s">
        <v>16</v>
      </c>
      <c r="W263" s="3141"/>
      <c r="X263" s="3142"/>
      <c r="Y263" s="3141"/>
      <c r="Z263" s="3143"/>
      <c r="AA263" s="3144"/>
      <c r="AB263" s="3145"/>
      <c r="AC263" s="3146"/>
      <c r="AD263" s="3147"/>
      <c r="AE263" s="3148"/>
      <c r="AF263" s="3149"/>
      <c r="AG263" s="2109"/>
      <c r="AH263" s="3150"/>
      <c r="AI263" s="117"/>
      <c r="AJ263" s="3151"/>
      <c r="AK263" s="3152"/>
      <c r="AL263" s="3153"/>
      <c r="AM263" s="3154"/>
      <c r="AN263" s="119"/>
      <c r="AP263" s="115" t="s">
        <v>16</v>
      </c>
      <c r="AQ263" s="3141"/>
      <c r="AR263" s="3142"/>
      <c r="AS263" s="3141"/>
      <c r="AT263" s="3143"/>
      <c r="AU263" s="3144"/>
      <c r="AV263" s="3145"/>
      <c r="AW263" s="3146"/>
      <c r="AX263" s="3147"/>
      <c r="AY263" s="3148"/>
      <c r="AZ263" s="3149"/>
      <c r="BA263" s="2109"/>
      <c r="BB263" s="3150"/>
      <c r="BC263" s="117"/>
      <c r="BD263" s="3151"/>
      <c r="BE263" s="3152"/>
      <c r="BF263" s="3153"/>
      <c r="BG263" s="3154"/>
      <c r="BH263" s="119"/>
      <c r="BK263" s="3">
        <v>1</v>
      </c>
    </row>
    <row r="264" spans="2:63" ht="15.75">
      <c r="B264" s="115" t="s">
        <v>16</v>
      </c>
      <c r="C264" s="3141"/>
      <c r="D264" s="3142"/>
      <c r="E264" s="3141"/>
      <c r="F264" s="3143"/>
      <c r="G264" s="3144"/>
      <c r="H264" s="3145"/>
      <c r="I264" s="3146"/>
      <c r="J264" s="3147"/>
      <c r="K264" s="3148"/>
      <c r="L264" s="3149"/>
      <c r="M264" s="2109"/>
      <c r="N264" s="3150"/>
      <c r="O264" s="117"/>
      <c r="P264" s="3151"/>
      <c r="Q264" s="3152"/>
      <c r="R264" s="3153"/>
      <c r="S264" s="3154"/>
      <c r="T264" s="119"/>
      <c r="V264" s="115" t="s">
        <v>16</v>
      </c>
      <c r="W264" s="3141"/>
      <c r="X264" s="3142"/>
      <c r="Y264" s="3141"/>
      <c r="Z264" s="3143"/>
      <c r="AA264" s="3144"/>
      <c r="AB264" s="3145"/>
      <c r="AC264" s="3146"/>
      <c r="AD264" s="3147"/>
      <c r="AE264" s="3148"/>
      <c r="AF264" s="3149"/>
      <c r="AG264" s="2109"/>
      <c r="AH264" s="3150"/>
      <c r="AI264" s="117"/>
      <c r="AJ264" s="3151"/>
      <c r="AK264" s="3152"/>
      <c r="AL264" s="3153"/>
      <c r="AM264" s="3154"/>
      <c r="AN264" s="119"/>
      <c r="AP264" s="115" t="s">
        <v>16</v>
      </c>
      <c r="AQ264" s="3141"/>
      <c r="AR264" s="3142"/>
      <c r="AS264" s="3141"/>
      <c r="AT264" s="3143"/>
      <c r="AU264" s="3144"/>
      <c r="AV264" s="3145"/>
      <c r="AW264" s="3146"/>
      <c r="AX264" s="3147"/>
      <c r="AY264" s="3148"/>
      <c r="AZ264" s="3149"/>
      <c r="BA264" s="2109"/>
      <c r="BB264" s="3150"/>
      <c r="BC264" s="117"/>
      <c r="BD264" s="3151"/>
      <c r="BE264" s="3152"/>
      <c r="BF264" s="3153"/>
      <c r="BG264" s="3154"/>
      <c r="BH264" s="119"/>
      <c r="BK264" s="3">
        <v>1</v>
      </c>
    </row>
    <row r="265" spans="2:63" ht="15.75">
      <c r="B265" s="115" t="s">
        <v>16</v>
      </c>
      <c r="C265" s="3141"/>
      <c r="D265" s="3142"/>
      <c r="E265" s="3141"/>
      <c r="F265" s="3143"/>
      <c r="G265" s="3144"/>
      <c r="H265" s="3145"/>
      <c r="I265" s="3146"/>
      <c r="J265" s="3147"/>
      <c r="K265" s="3148"/>
      <c r="L265" s="3149"/>
      <c r="M265" s="2109"/>
      <c r="N265" s="3150"/>
      <c r="O265" s="117"/>
      <c r="P265" s="3151"/>
      <c r="Q265" s="3152"/>
      <c r="R265" s="3153"/>
      <c r="S265" s="3154"/>
      <c r="T265" s="119"/>
      <c r="V265" s="115" t="s">
        <v>16</v>
      </c>
      <c r="W265" s="3141"/>
      <c r="X265" s="3142"/>
      <c r="Y265" s="3141"/>
      <c r="Z265" s="3143"/>
      <c r="AA265" s="3144"/>
      <c r="AB265" s="3145"/>
      <c r="AC265" s="3146"/>
      <c r="AD265" s="3147"/>
      <c r="AE265" s="3148"/>
      <c r="AF265" s="3149"/>
      <c r="AG265" s="2109"/>
      <c r="AH265" s="3150"/>
      <c r="AI265" s="117"/>
      <c r="AJ265" s="3151"/>
      <c r="AK265" s="3152"/>
      <c r="AL265" s="3153"/>
      <c r="AM265" s="3154"/>
      <c r="AN265" s="119"/>
      <c r="AP265" s="115" t="s">
        <v>16</v>
      </c>
      <c r="AQ265" s="3141"/>
      <c r="AR265" s="3142"/>
      <c r="AS265" s="3141"/>
      <c r="AT265" s="3143"/>
      <c r="AU265" s="3144"/>
      <c r="AV265" s="3145"/>
      <c r="AW265" s="3146"/>
      <c r="AX265" s="3147"/>
      <c r="AY265" s="3148"/>
      <c r="AZ265" s="3149"/>
      <c r="BA265" s="2109"/>
      <c r="BB265" s="3150"/>
      <c r="BC265" s="117"/>
      <c r="BD265" s="3151"/>
      <c r="BE265" s="3152"/>
      <c r="BF265" s="3153"/>
      <c r="BG265" s="3154"/>
      <c r="BH265" s="119"/>
      <c r="BK265" s="3">
        <v>1</v>
      </c>
    </row>
    <row r="266" spans="2:63" ht="15.75">
      <c r="B266" s="115" t="s">
        <v>16</v>
      </c>
      <c r="C266" s="3141"/>
      <c r="D266" s="3142"/>
      <c r="E266" s="3141"/>
      <c r="F266" s="3143"/>
      <c r="G266" s="3144"/>
      <c r="H266" s="3145"/>
      <c r="I266" s="3146"/>
      <c r="J266" s="3147"/>
      <c r="K266" s="3148"/>
      <c r="L266" s="3149"/>
      <c r="M266" s="2109"/>
      <c r="N266" s="3150"/>
      <c r="O266" s="117"/>
      <c r="P266" s="3151"/>
      <c r="Q266" s="3152"/>
      <c r="R266" s="3153"/>
      <c r="S266" s="3154"/>
      <c r="T266" s="119"/>
      <c r="V266" s="115" t="s">
        <v>16</v>
      </c>
      <c r="W266" s="3141"/>
      <c r="X266" s="3142"/>
      <c r="Y266" s="3141"/>
      <c r="Z266" s="3143"/>
      <c r="AA266" s="3144"/>
      <c r="AB266" s="3145"/>
      <c r="AC266" s="3146"/>
      <c r="AD266" s="3147"/>
      <c r="AE266" s="3148"/>
      <c r="AF266" s="3149"/>
      <c r="AG266" s="2109"/>
      <c r="AH266" s="3150"/>
      <c r="AI266" s="117"/>
      <c r="AJ266" s="3151"/>
      <c r="AK266" s="3152"/>
      <c r="AL266" s="3153"/>
      <c r="AM266" s="3154"/>
      <c r="AN266" s="119"/>
      <c r="AP266" s="115" t="s">
        <v>16</v>
      </c>
      <c r="AQ266" s="3141"/>
      <c r="AR266" s="3142"/>
      <c r="AS266" s="3141"/>
      <c r="AT266" s="3143"/>
      <c r="AU266" s="3144"/>
      <c r="AV266" s="3145"/>
      <c r="AW266" s="3146"/>
      <c r="AX266" s="3147"/>
      <c r="AY266" s="3148"/>
      <c r="AZ266" s="3149"/>
      <c r="BA266" s="2109"/>
      <c r="BB266" s="3150"/>
      <c r="BC266" s="117"/>
      <c r="BD266" s="3151"/>
      <c r="BE266" s="3152"/>
      <c r="BF266" s="3153"/>
      <c r="BG266" s="3154"/>
      <c r="BH266" s="119"/>
      <c r="BK266" s="3">
        <v>1</v>
      </c>
    </row>
    <row r="267" spans="2:63" ht="15.75">
      <c r="B267" s="115" t="s">
        <v>16</v>
      </c>
      <c r="C267" s="3141"/>
      <c r="D267" s="3142"/>
      <c r="E267" s="3141"/>
      <c r="F267" s="3143"/>
      <c r="G267" s="3144"/>
      <c r="H267" s="3145"/>
      <c r="I267" s="3146"/>
      <c r="J267" s="3147"/>
      <c r="K267" s="3148"/>
      <c r="L267" s="3149"/>
      <c r="M267" s="2109"/>
      <c r="N267" s="3150"/>
      <c r="O267" s="117"/>
      <c r="P267" s="3151"/>
      <c r="Q267" s="3152"/>
      <c r="R267" s="3153"/>
      <c r="S267" s="3154"/>
      <c r="T267" s="119"/>
      <c r="V267" s="115" t="s">
        <v>16</v>
      </c>
      <c r="W267" s="3141"/>
      <c r="X267" s="3142"/>
      <c r="Y267" s="3141"/>
      <c r="Z267" s="3143"/>
      <c r="AA267" s="3144"/>
      <c r="AB267" s="3145"/>
      <c r="AC267" s="3146"/>
      <c r="AD267" s="3147"/>
      <c r="AE267" s="3148"/>
      <c r="AF267" s="3149"/>
      <c r="AG267" s="2109"/>
      <c r="AH267" s="3150"/>
      <c r="AI267" s="117"/>
      <c r="AJ267" s="3151"/>
      <c r="AK267" s="3152"/>
      <c r="AL267" s="3153"/>
      <c r="AM267" s="3154"/>
      <c r="AN267" s="119"/>
      <c r="AP267" s="115" t="s">
        <v>16</v>
      </c>
      <c r="AQ267" s="3141"/>
      <c r="AR267" s="3142"/>
      <c r="AS267" s="3141"/>
      <c r="AT267" s="3143"/>
      <c r="AU267" s="3144"/>
      <c r="AV267" s="3145"/>
      <c r="AW267" s="3146"/>
      <c r="AX267" s="3147"/>
      <c r="AY267" s="3148"/>
      <c r="AZ267" s="3149"/>
      <c r="BA267" s="2109"/>
      <c r="BB267" s="3150"/>
      <c r="BC267" s="117"/>
      <c r="BD267" s="3151"/>
      <c r="BE267" s="3152"/>
      <c r="BF267" s="3153"/>
      <c r="BG267" s="3154"/>
      <c r="BH267" s="119"/>
      <c r="BK267" s="3">
        <v>1</v>
      </c>
    </row>
    <row r="268" spans="2:63" ht="15.75">
      <c r="B268" s="115" t="s">
        <v>16</v>
      </c>
      <c r="C268" s="3141"/>
      <c r="D268" s="3142"/>
      <c r="E268" s="3141"/>
      <c r="F268" s="3143"/>
      <c r="G268" s="3144"/>
      <c r="H268" s="3145"/>
      <c r="I268" s="3146"/>
      <c r="J268" s="3147"/>
      <c r="K268" s="3148"/>
      <c r="L268" s="3149"/>
      <c r="M268" s="2109"/>
      <c r="N268" s="3150"/>
      <c r="O268" s="117"/>
      <c r="P268" s="3151"/>
      <c r="Q268" s="3152"/>
      <c r="R268" s="3153"/>
      <c r="S268" s="3154"/>
      <c r="T268" s="119"/>
      <c r="V268" s="115" t="s">
        <v>16</v>
      </c>
      <c r="W268" s="3141"/>
      <c r="X268" s="3142"/>
      <c r="Y268" s="3141"/>
      <c r="Z268" s="3143"/>
      <c r="AA268" s="3144"/>
      <c r="AB268" s="3145"/>
      <c r="AC268" s="3146"/>
      <c r="AD268" s="3147"/>
      <c r="AE268" s="3148"/>
      <c r="AF268" s="3149"/>
      <c r="AG268" s="2109"/>
      <c r="AH268" s="3150"/>
      <c r="AI268" s="117"/>
      <c r="AJ268" s="3151"/>
      <c r="AK268" s="3152"/>
      <c r="AL268" s="3153"/>
      <c r="AM268" s="3154"/>
      <c r="AN268" s="119"/>
      <c r="AP268" s="115" t="s">
        <v>16</v>
      </c>
      <c r="AQ268" s="3141"/>
      <c r="AR268" s="3142"/>
      <c r="AS268" s="3141"/>
      <c r="AT268" s="3143"/>
      <c r="AU268" s="3144"/>
      <c r="AV268" s="3145"/>
      <c r="AW268" s="3146"/>
      <c r="AX268" s="3147"/>
      <c r="AY268" s="3148"/>
      <c r="AZ268" s="3149"/>
      <c r="BA268" s="2109"/>
      <c r="BB268" s="3150"/>
      <c r="BC268" s="117"/>
      <c r="BD268" s="3151"/>
      <c r="BE268" s="3152"/>
      <c r="BF268" s="3153"/>
      <c r="BG268" s="3154"/>
      <c r="BH268" s="119"/>
      <c r="BK268" s="3">
        <v>1</v>
      </c>
    </row>
    <row r="269" spans="2:63" ht="15.75">
      <c r="B269" s="115" t="s">
        <v>16</v>
      </c>
      <c r="C269" s="3141"/>
      <c r="D269" s="3142"/>
      <c r="E269" s="3141"/>
      <c r="F269" s="3143"/>
      <c r="G269" s="3144"/>
      <c r="H269" s="3145"/>
      <c r="I269" s="3146"/>
      <c r="J269" s="3147"/>
      <c r="K269" s="3148"/>
      <c r="L269" s="3149"/>
      <c r="M269" s="2109"/>
      <c r="N269" s="3150"/>
      <c r="O269" s="117"/>
      <c r="P269" s="3151"/>
      <c r="Q269" s="3152"/>
      <c r="R269" s="3153"/>
      <c r="S269" s="3154"/>
      <c r="T269" s="119"/>
      <c r="V269" s="115" t="s">
        <v>16</v>
      </c>
      <c r="W269" s="3141"/>
      <c r="X269" s="3142"/>
      <c r="Y269" s="3141"/>
      <c r="Z269" s="3143"/>
      <c r="AA269" s="3144"/>
      <c r="AB269" s="3145"/>
      <c r="AC269" s="3146"/>
      <c r="AD269" s="3147"/>
      <c r="AE269" s="3148"/>
      <c r="AF269" s="3149"/>
      <c r="AG269" s="2109"/>
      <c r="AH269" s="3150"/>
      <c r="AI269" s="117"/>
      <c r="AJ269" s="3151"/>
      <c r="AK269" s="3152"/>
      <c r="AL269" s="3153"/>
      <c r="AM269" s="3154"/>
      <c r="AN269" s="119"/>
      <c r="AP269" s="115" t="s">
        <v>16</v>
      </c>
      <c r="AQ269" s="3141"/>
      <c r="AR269" s="3142"/>
      <c r="AS269" s="3141"/>
      <c r="AT269" s="3143"/>
      <c r="AU269" s="3144"/>
      <c r="AV269" s="3145"/>
      <c r="AW269" s="3146"/>
      <c r="AX269" s="3147"/>
      <c r="AY269" s="3148"/>
      <c r="AZ269" s="3149"/>
      <c r="BA269" s="2109"/>
      <c r="BB269" s="3150"/>
      <c r="BC269" s="117"/>
      <c r="BD269" s="3151"/>
      <c r="BE269" s="3152"/>
      <c r="BF269" s="3153"/>
      <c r="BG269" s="3154"/>
      <c r="BH269" s="119"/>
      <c r="BK269" s="3">
        <v>1</v>
      </c>
    </row>
    <row r="270" spans="2:63" ht="15.75">
      <c r="B270" s="115" t="s">
        <v>16</v>
      </c>
      <c r="C270" s="3141"/>
      <c r="D270" s="3142"/>
      <c r="E270" s="3141"/>
      <c r="F270" s="3143"/>
      <c r="G270" s="3144"/>
      <c r="H270" s="3145"/>
      <c r="I270" s="3146"/>
      <c r="J270" s="3147"/>
      <c r="K270" s="3148"/>
      <c r="L270" s="3149"/>
      <c r="M270" s="2109"/>
      <c r="N270" s="3150"/>
      <c r="O270" s="117"/>
      <c r="P270" s="3151"/>
      <c r="Q270" s="3152"/>
      <c r="R270" s="3153"/>
      <c r="S270" s="3154"/>
      <c r="T270" s="119"/>
      <c r="V270" s="115" t="s">
        <v>16</v>
      </c>
      <c r="W270" s="3141"/>
      <c r="X270" s="3142"/>
      <c r="Y270" s="3141"/>
      <c r="Z270" s="3143"/>
      <c r="AA270" s="3144"/>
      <c r="AB270" s="3145"/>
      <c r="AC270" s="3146"/>
      <c r="AD270" s="3147"/>
      <c r="AE270" s="3148"/>
      <c r="AF270" s="3149"/>
      <c r="AG270" s="2109"/>
      <c r="AH270" s="3150"/>
      <c r="AI270" s="117"/>
      <c r="AJ270" s="3151"/>
      <c r="AK270" s="3152"/>
      <c r="AL270" s="3153"/>
      <c r="AM270" s="3154"/>
      <c r="AN270" s="119"/>
      <c r="AP270" s="115" t="s">
        <v>16</v>
      </c>
      <c r="AQ270" s="3141"/>
      <c r="AR270" s="3142"/>
      <c r="AS270" s="3141"/>
      <c r="AT270" s="3143"/>
      <c r="AU270" s="3144"/>
      <c r="AV270" s="3145"/>
      <c r="AW270" s="3146"/>
      <c r="AX270" s="3147"/>
      <c r="AY270" s="3148"/>
      <c r="AZ270" s="3149"/>
      <c r="BA270" s="2109"/>
      <c r="BB270" s="3150"/>
      <c r="BC270" s="117"/>
      <c r="BD270" s="3151"/>
      <c r="BE270" s="3152"/>
      <c r="BF270" s="3153"/>
      <c r="BG270" s="3154"/>
      <c r="BH270" s="119"/>
      <c r="BK270" s="3">
        <v>1</v>
      </c>
    </row>
    <row r="271" spans="2:63" ht="15.75">
      <c r="B271" s="115" t="s">
        <v>16</v>
      </c>
      <c r="C271" s="3141"/>
      <c r="D271" s="3142"/>
      <c r="E271" s="3141"/>
      <c r="F271" s="3143"/>
      <c r="G271" s="3144"/>
      <c r="H271" s="3145"/>
      <c r="I271" s="3146"/>
      <c r="J271" s="3147"/>
      <c r="K271" s="3148"/>
      <c r="L271" s="3149"/>
      <c r="M271" s="2109"/>
      <c r="N271" s="3150"/>
      <c r="O271" s="117"/>
      <c r="P271" s="3151"/>
      <c r="Q271" s="3152"/>
      <c r="R271" s="3153"/>
      <c r="S271" s="3154"/>
      <c r="T271" s="119"/>
      <c r="V271" s="115" t="s">
        <v>16</v>
      </c>
      <c r="W271" s="3141"/>
      <c r="X271" s="3142"/>
      <c r="Y271" s="3141"/>
      <c r="Z271" s="3143"/>
      <c r="AA271" s="3144"/>
      <c r="AB271" s="3145"/>
      <c r="AC271" s="3146"/>
      <c r="AD271" s="3147"/>
      <c r="AE271" s="3148"/>
      <c r="AF271" s="3149"/>
      <c r="AG271" s="2109"/>
      <c r="AH271" s="3150"/>
      <c r="AI271" s="117"/>
      <c r="AJ271" s="3151"/>
      <c r="AK271" s="3152"/>
      <c r="AL271" s="3153"/>
      <c r="AM271" s="3154"/>
      <c r="AN271" s="119"/>
      <c r="AP271" s="115" t="s">
        <v>16</v>
      </c>
      <c r="AQ271" s="3141"/>
      <c r="AR271" s="3142"/>
      <c r="AS271" s="3141"/>
      <c r="AT271" s="3143"/>
      <c r="AU271" s="3144"/>
      <c r="AV271" s="3145"/>
      <c r="AW271" s="3146"/>
      <c r="AX271" s="3147"/>
      <c r="AY271" s="3148"/>
      <c r="AZ271" s="3149"/>
      <c r="BA271" s="2109"/>
      <c r="BB271" s="3150"/>
      <c r="BC271" s="117"/>
      <c r="BD271" s="3151"/>
      <c r="BE271" s="3152"/>
      <c r="BF271" s="3153"/>
      <c r="BG271" s="3154"/>
      <c r="BH271" s="119"/>
      <c r="BK271" s="3">
        <v>1</v>
      </c>
    </row>
    <row r="272" spans="2:63" ht="15.75">
      <c r="B272" s="115" t="s">
        <v>16</v>
      </c>
      <c r="C272" s="3141"/>
      <c r="D272" s="3142"/>
      <c r="E272" s="3141"/>
      <c r="F272" s="3143"/>
      <c r="G272" s="3144"/>
      <c r="H272" s="3145"/>
      <c r="I272" s="3146"/>
      <c r="J272" s="3147"/>
      <c r="K272" s="3148"/>
      <c r="L272" s="3149"/>
      <c r="M272" s="2109"/>
      <c r="N272" s="3150"/>
      <c r="O272" s="117"/>
      <c r="P272" s="3151"/>
      <c r="Q272" s="3152"/>
      <c r="R272" s="3153"/>
      <c r="S272" s="3154"/>
      <c r="T272" s="119"/>
      <c r="V272" s="115" t="s">
        <v>16</v>
      </c>
      <c r="W272" s="3141"/>
      <c r="X272" s="3142"/>
      <c r="Y272" s="3141"/>
      <c r="Z272" s="3143"/>
      <c r="AA272" s="3144"/>
      <c r="AB272" s="3145"/>
      <c r="AC272" s="3146"/>
      <c r="AD272" s="3147"/>
      <c r="AE272" s="3148"/>
      <c r="AF272" s="3149"/>
      <c r="AG272" s="2109"/>
      <c r="AH272" s="3150"/>
      <c r="AI272" s="117"/>
      <c r="AJ272" s="3151"/>
      <c r="AK272" s="3152"/>
      <c r="AL272" s="3153"/>
      <c r="AM272" s="3154"/>
      <c r="AN272" s="119"/>
      <c r="AP272" s="115" t="s">
        <v>16</v>
      </c>
      <c r="AQ272" s="3141"/>
      <c r="AR272" s="3142"/>
      <c r="AS272" s="3141"/>
      <c r="AT272" s="3143"/>
      <c r="AU272" s="3144"/>
      <c r="AV272" s="3145"/>
      <c r="AW272" s="3146"/>
      <c r="AX272" s="3147"/>
      <c r="AY272" s="3148"/>
      <c r="AZ272" s="3149"/>
      <c r="BA272" s="2109"/>
      <c r="BB272" s="3150"/>
      <c r="BC272" s="117"/>
      <c r="BD272" s="3151"/>
      <c r="BE272" s="3152"/>
      <c r="BF272" s="3153"/>
      <c r="BG272" s="3154"/>
      <c r="BH272" s="119"/>
      <c r="BK272" s="3">
        <v>1</v>
      </c>
    </row>
    <row r="273" spans="2:63" ht="15.75">
      <c r="B273" s="115" t="s">
        <v>16</v>
      </c>
      <c r="C273" s="3141"/>
      <c r="D273" s="3142"/>
      <c r="E273" s="3141"/>
      <c r="F273" s="3143"/>
      <c r="G273" s="3144"/>
      <c r="H273" s="3145"/>
      <c r="I273" s="3146"/>
      <c r="J273" s="3147"/>
      <c r="K273" s="3148"/>
      <c r="L273" s="3149"/>
      <c r="M273" s="2109"/>
      <c r="N273" s="3150"/>
      <c r="O273" s="117"/>
      <c r="P273" s="3151"/>
      <c r="Q273" s="3152"/>
      <c r="R273" s="3153"/>
      <c r="S273" s="3154"/>
      <c r="T273" s="119"/>
      <c r="V273" s="115" t="s">
        <v>16</v>
      </c>
      <c r="W273" s="3141"/>
      <c r="X273" s="3142"/>
      <c r="Y273" s="3141"/>
      <c r="Z273" s="3143"/>
      <c r="AA273" s="3144"/>
      <c r="AB273" s="3145"/>
      <c r="AC273" s="3146"/>
      <c r="AD273" s="3147"/>
      <c r="AE273" s="3148"/>
      <c r="AF273" s="3149"/>
      <c r="AG273" s="2109"/>
      <c r="AH273" s="3150"/>
      <c r="AI273" s="117"/>
      <c r="AJ273" s="3151"/>
      <c r="AK273" s="3152"/>
      <c r="AL273" s="3153"/>
      <c r="AM273" s="3154"/>
      <c r="AN273" s="119"/>
      <c r="AP273" s="115" t="s">
        <v>16</v>
      </c>
      <c r="AQ273" s="3141"/>
      <c r="AR273" s="3142"/>
      <c r="AS273" s="3141"/>
      <c r="AT273" s="3143"/>
      <c r="AU273" s="3144"/>
      <c r="AV273" s="3145"/>
      <c r="AW273" s="3146"/>
      <c r="AX273" s="3147"/>
      <c r="AY273" s="3148"/>
      <c r="AZ273" s="3149"/>
      <c r="BA273" s="2109"/>
      <c r="BB273" s="3150"/>
      <c r="BC273" s="117"/>
      <c r="BD273" s="3151"/>
      <c r="BE273" s="3152"/>
      <c r="BF273" s="3153"/>
      <c r="BG273" s="3154"/>
      <c r="BH273" s="119"/>
      <c r="BK273" s="3">
        <v>1</v>
      </c>
    </row>
    <row r="274" spans="2:63" ht="15.75">
      <c r="B274" s="115" t="s">
        <v>16</v>
      </c>
      <c r="C274" s="3141"/>
      <c r="D274" s="3142"/>
      <c r="E274" s="3141"/>
      <c r="F274" s="3143"/>
      <c r="G274" s="3144"/>
      <c r="H274" s="3145"/>
      <c r="I274" s="3146"/>
      <c r="J274" s="3147"/>
      <c r="K274" s="3148"/>
      <c r="L274" s="3149"/>
      <c r="M274" s="2109"/>
      <c r="N274" s="3150"/>
      <c r="O274" s="117"/>
      <c r="P274" s="3151"/>
      <c r="Q274" s="3152"/>
      <c r="R274" s="3153"/>
      <c r="S274" s="3154"/>
      <c r="T274" s="119"/>
      <c r="V274" s="115" t="s">
        <v>16</v>
      </c>
      <c r="W274" s="3141"/>
      <c r="X274" s="3142"/>
      <c r="Y274" s="3141"/>
      <c r="Z274" s="3143"/>
      <c r="AA274" s="3144"/>
      <c r="AB274" s="3145"/>
      <c r="AC274" s="3146"/>
      <c r="AD274" s="3147"/>
      <c r="AE274" s="3148"/>
      <c r="AF274" s="3149"/>
      <c r="AG274" s="2109"/>
      <c r="AH274" s="3150"/>
      <c r="AI274" s="117"/>
      <c r="AJ274" s="3151"/>
      <c r="AK274" s="3152"/>
      <c r="AL274" s="3153"/>
      <c r="AM274" s="3154"/>
      <c r="AN274" s="119"/>
      <c r="AP274" s="115" t="s">
        <v>16</v>
      </c>
      <c r="AQ274" s="3141"/>
      <c r="AR274" s="3142"/>
      <c r="AS274" s="3141"/>
      <c r="AT274" s="3143"/>
      <c r="AU274" s="3144"/>
      <c r="AV274" s="3145"/>
      <c r="AW274" s="3146"/>
      <c r="AX274" s="3147"/>
      <c r="AY274" s="3148"/>
      <c r="AZ274" s="3149"/>
      <c r="BA274" s="2109"/>
      <c r="BB274" s="3150"/>
      <c r="BC274" s="117"/>
      <c r="BD274" s="3151"/>
      <c r="BE274" s="3152"/>
      <c r="BF274" s="3153"/>
      <c r="BG274" s="3154"/>
      <c r="BH274" s="119"/>
      <c r="BK274" s="3">
        <v>1</v>
      </c>
    </row>
    <row r="275" spans="2:63" ht="15.75">
      <c r="B275" s="115" t="s">
        <v>16</v>
      </c>
      <c r="C275" s="3141"/>
      <c r="D275" s="3142"/>
      <c r="E275" s="3141"/>
      <c r="F275" s="3143"/>
      <c r="G275" s="3144"/>
      <c r="H275" s="3145"/>
      <c r="I275" s="3146"/>
      <c r="J275" s="3147"/>
      <c r="K275" s="3148"/>
      <c r="L275" s="3149"/>
      <c r="M275" s="2109"/>
      <c r="N275" s="3150"/>
      <c r="O275" s="117"/>
      <c r="P275" s="3151"/>
      <c r="Q275" s="3152"/>
      <c r="R275" s="3153"/>
      <c r="S275" s="3154"/>
      <c r="T275" s="119"/>
      <c r="V275" s="115" t="s">
        <v>16</v>
      </c>
      <c r="W275" s="3141"/>
      <c r="X275" s="3142"/>
      <c r="Y275" s="3141"/>
      <c r="Z275" s="3143"/>
      <c r="AA275" s="3144"/>
      <c r="AB275" s="3145"/>
      <c r="AC275" s="3146"/>
      <c r="AD275" s="3147"/>
      <c r="AE275" s="3148"/>
      <c r="AF275" s="3149"/>
      <c r="AG275" s="2109"/>
      <c r="AH275" s="3150"/>
      <c r="AI275" s="117"/>
      <c r="AJ275" s="3151"/>
      <c r="AK275" s="3152"/>
      <c r="AL275" s="3153"/>
      <c r="AM275" s="3154"/>
      <c r="AN275" s="119"/>
      <c r="AP275" s="115" t="s">
        <v>16</v>
      </c>
      <c r="AQ275" s="3141"/>
      <c r="AR275" s="3142"/>
      <c r="AS275" s="3141"/>
      <c r="AT275" s="3143"/>
      <c r="AU275" s="3144"/>
      <c r="AV275" s="3145"/>
      <c r="AW275" s="3146"/>
      <c r="AX275" s="3147"/>
      <c r="AY275" s="3148"/>
      <c r="AZ275" s="3149"/>
      <c r="BA275" s="2109"/>
      <c r="BB275" s="3150"/>
      <c r="BC275" s="117"/>
      <c r="BD275" s="3151"/>
      <c r="BE275" s="3152"/>
      <c r="BF275" s="3153"/>
      <c r="BG275" s="3154"/>
      <c r="BH275" s="119"/>
      <c r="BK275" s="3">
        <v>1</v>
      </c>
    </row>
    <row r="276" spans="2:63" ht="15.75">
      <c r="B276" s="115" t="s">
        <v>16</v>
      </c>
      <c r="C276" s="3141"/>
      <c r="D276" s="3142"/>
      <c r="E276" s="3141"/>
      <c r="F276" s="3143"/>
      <c r="G276" s="3144"/>
      <c r="H276" s="3145"/>
      <c r="I276" s="3146"/>
      <c r="J276" s="3147"/>
      <c r="K276" s="3148"/>
      <c r="L276" s="3149"/>
      <c r="M276" s="2109"/>
      <c r="N276" s="3150"/>
      <c r="O276" s="117"/>
      <c r="P276" s="3151"/>
      <c r="Q276" s="3152"/>
      <c r="R276" s="3153"/>
      <c r="S276" s="3154"/>
      <c r="T276" s="119"/>
      <c r="V276" s="115" t="s">
        <v>16</v>
      </c>
      <c r="W276" s="3141"/>
      <c r="X276" s="3142"/>
      <c r="Y276" s="3141"/>
      <c r="Z276" s="3143"/>
      <c r="AA276" s="3144"/>
      <c r="AB276" s="3145"/>
      <c r="AC276" s="3146"/>
      <c r="AD276" s="3147"/>
      <c r="AE276" s="3148"/>
      <c r="AF276" s="3149"/>
      <c r="AG276" s="2109"/>
      <c r="AH276" s="3150"/>
      <c r="AI276" s="117"/>
      <c r="AJ276" s="3151"/>
      <c r="AK276" s="3152"/>
      <c r="AL276" s="3153"/>
      <c r="AM276" s="3154"/>
      <c r="AN276" s="119"/>
      <c r="AP276" s="115" t="s">
        <v>16</v>
      </c>
      <c r="AQ276" s="3141"/>
      <c r="AR276" s="3142"/>
      <c r="AS276" s="3141"/>
      <c r="AT276" s="3143"/>
      <c r="AU276" s="3144"/>
      <c r="AV276" s="3145"/>
      <c r="AW276" s="3146"/>
      <c r="AX276" s="3147"/>
      <c r="AY276" s="3148"/>
      <c r="AZ276" s="3149"/>
      <c r="BA276" s="2109"/>
      <c r="BB276" s="3150"/>
      <c r="BC276" s="117"/>
      <c r="BD276" s="3151"/>
      <c r="BE276" s="3152"/>
      <c r="BF276" s="3153"/>
      <c r="BG276" s="3154"/>
      <c r="BH276" s="119"/>
      <c r="BK276" s="3">
        <v>1</v>
      </c>
    </row>
    <row r="277" spans="2:63" ht="15.75">
      <c r="B277" s="115" t="s">
        <v>16</v>
      </c>
      <c r="C277" s="3141"/>
      <c r="D277" s="3142"/>
      <c r="E277" s="3141"/>
      <c r="F277" s="3143"/>
      <c r="G277" s="3144"/>
      <c r="H277" s="3145"/>
      <c r="I277" s="3146"/>
      <c r="J277" s="3147"/>
      <c r="K277" s="3148"/>
      <c r="L277" s="3149"/>
      <c r="M277" s="2109"/>
      <c r="N277" s="3150"/>
      <c r="O277" s="117"/>
      <c r="P277" s="3151"/>
      <c r="Q277" s="3152"/>
      <c r="R277" s="3153"/>
      <c r="S277" s="3154"/>
      <c r="T277" s="119"/>
      <c r="V277" s="115" t="s">
        <v>16</v>
      </c>
      <c r="W277" s="3141"/>
      <c r="X277" s="3142"/>
      <c r="Y277" s="3141"/>
      <c r="Z277" s="3143"/>
      <c r="AA277" s="3144"/>
      <c r="AB277" s="3145"/>
      <c r="AC277" s="3146"/>
      <c r="AD277" s="3147"/>
      <c r="AE277" s="3148"/>
      <c r="AF277" s="3149"/>
      <c r="AG277" s="2109"/>
      <c r="AH277" s="3150"/>
      <c r="AI277" s="117"/>
      <c r="AJ277" s="3151"/>
      <c r="AK277" s="3152"/>
      <c r="AL277" s="3153"/>
      <c r="AM277" s="3154"/>
      <c r="AN277" s="119"/>
      <c r="AP277" s="115" t="s">
        <v>16</v>
      </c>
      <c r="AQ277" s="3141"/>
      <c r="AR277" s="3142"/>
      <c r="AS277" s="3141"/>
      <c r="AT277" s="3143"/>
      <c r="AU277" s="3144"/>
      <c r="AV277" s="3145"/>
      <c r="AW277" s="3146"/>
      <c r="AX277" s="3147"/>
      <c r="AY277" s="3148"/>
      <c r="AZ277" s="3149"/>
      <c r="BA277" s="2109"/>
      <c r="BB277" s="3150"/>
      <c r="BC277" s="117"/>
      <c r="BD277" s="3151"/>
      <c r="BE277" s="3152"/>
      <c r="BF277" s="3153"/>
      <c r="BG277" s="3154"/>
      <c r="BH277" s="119"/>
      <c r="BK277" s="3">
        <v>1</v>
      </c>
    </row>
    <row r="278" spans="2:63" ht="15.75">
      <c r="B278" s="115" t="s">
        <v>16</v>
      </c>
      <c r="C278" s="3141"/>
      <c r="D278" s="3142"/>
      <c r="E278" s="3141"/>
      <c r="F278" s="3143"/>
      <c r="G278" s="3144"/>
      <c r="H278" s="3145"/>
      <c r="I278" s="3146"/>
      <c r="J278" s="3147"/>
      <c r="K278" s="3148"/>
      <c r="L278" s="3149"/>
      <c r="M278" s="2109"/>
      <c r="N278" s="3150"/>
      <c r="O278" s="117"/>
      <c r="P278" s="3151"/>
      <c r="Q278" s="3152"/>
      <c r="R278" s="3153"/>
      <c r="S278" s="3154"/>
      <c r="T278" s="119"/>
      <c r="V278" s="115" t="s">
        <v>16</v>
      </c>
      <c r="W278" s="3141"/>
      <c r="X278" s="3142"/>
      <c r="Y278" s="3141"/>
      <c r="Z278" s="3143"/>
      <c r="AA278" s="3144"/>
      <c r="AB278" s="3145"/>
      <c r="AC278" s="3146"/>
      <c r="AD278" s="3147"/>
      <c r="AE278" s="3148"/>
      <c r="AF278" s="3149"/>
      <c r="AG278" s="2109"/>
      <c r="AH278" s="3150"/>
      <c r="AI278" s="117"/>
      <c r="AJ278" s="3151"/>
      <c r="AK278" s="3152"/>
      <c r="AL278" s="3153"/>
      <c r="AM278" s="3154"/>
      <c r="AN278" s="119"/>
      <c r="AP278" s="115" t="s">
        <v>16</v>
      </c>
      <c r="AQ278" s="3141"/>
      <c r="AR278" s="3142"/>
      <c r="AS278" s="3141"/>
      <c r="AT278" s="3143"/>
      <c r="AU278" s="3144"/>
      <c r="AV278" s="3145"/>
      <c r="AW278" s="3146"/>
      <c r="AX278" s="3147"/>
      <c r="AY278" s="3148"/>
      <c r="AZ278" s="3149"/>
      <c r="BA278" s="2109"/>
      <c r="BB278" s="3150"/>
      <c r="BC278" s="117"/>
      <c r="BD278" s="3151"/>
      <c r="BE278" s="3152"/>
      <c r="BF278" s="3153"/>
      <c r="BG278" s="3154"/>
      <c r="BH278" s="119"/>
      <c r="BK278" s="3">
        <v>1</v>
      </c>
    </row>
    <row r="279" spans="2:63" ht="15.75">
      <c r="B279" s="115" t="s">
        <v>16</v>
      </c>
      <c r="C279" s="3141"/>
      <c r="D279" s="3142"/>
      <c r="E279" s="3141"/>
      <c r="F279" s="3143"/>
      <c r="G279" s="3144"/>
      <c r="H279" s="3145"/>
      <c r="I279" s="3146"/>
      <c r="J279" s="3147"/>
      <c r="K279" s="3148"/>
      <c r="L279" s="3149"/>
      <c r="M279" s="2109"/>
      <c r="N279" s="3150"/>
      <c r="O279" s="117"/>
      <c r="P279" s="3151"/>
      <c r="Q279" s="3152"/>
      <c r="R279" s="3153"/>
      <c r="S279" s="3154"/>
      <c r="T279" s="119"/>
      <c r="V279" s="115" t="s">
        <v>16</v>
      </c>
      <c r="W279" s="3141"/>
      <c r="X279" s="3142"/>
      <c r="Y279" s="3141"/>
      <c r="Z279" s="3143"/>
      <c r="AA279" s="3144"/>
      <c r="AB279" s="3145"/>
      <c r="AC279" s="3146"/>
      <c r="AD279" s="3147"/>
      <c r="AE279" s="3148"/>
      <c r="AF279" s="3149"/>
      <c r="AG279" s="2109"/>
      <c r="AH279" s="3150"/>
      <c r="AI279" s="117"/>
      <c r="AJ279" s="3151"/>
      <c r="AK279" s="3152"/>
      <c r="AL279" s="3153"/>
      <c r="AM279" s="3154"/>
      <c r="AN279" s="119"/>
      <c r="AP279" s="115" t="s">
        <v>16</v>
      </c>
      <c r="AQ279" s="3141"/>
      <c r="AR279" s="3142"/>
      <c r="AS279" s="3141"/>
      <c r="AT279" s="3143"/>
      <c r="AU279" s="3144"/>
      <c r="AV279" s="3145"/>
      <c r="AW279" s="3146"/>
      <c r="AX279" s="3147"/>
      <c r="AY279" s="3148"/>
      <c r="AZ279" s="3149"/>
      <c r="BA279" s="2109"/>
      <c r="BB279" s="3150"/>
      <c r="BC279" s="117"/>
      <c r="BD279" s="3151"/>
      <c r="BE279" s="3152"/>
      <c r="BF279" s="3153"/>
      <c r="BG279" s="3154"/>
      <c r="BH279" s="119"/>
      <c r="BK279" s="3">
        <v>1</v>
      </c>
    </row>
    <row r="280" spans="2:63" ht="15.75">
      <c r="B280" s="115" t="s">
        <v>16</v>
      </c>
      <c r="C280" s="3141"/>
      <c r="D280" s="3142"/>
      <c r="E280" s="3141"/>
      <c r="F280" s="3143"/>
      <c r="G280" s="3144"/>
      <c r="H280" s="3145"/>
      <c r="I280" s="3146"/>
      <c r="J280" s="3147"/>
      <c r="K280" s="3148"/>
      <c r="L280" s="3149"/>
      <c r="M280" s="2109"/>
      <c r="N280" s="3150"/>
      <c r="O280" s="117"/>
      <c r="P280" s="3151"/>
      <c r="Q280" s="3152"/>
      <c r="R280" s="3153"/>
      <c r="S280" s="3154"/>
      <c r="T280" s="119"/>
      <c r="V280" s="115" t="s">
        <v>16</v>
      </c>
      <c r="W280" s="3141"/>
      <c r="X280" s="3142"/>
      <c r="Y280" s="3141"/>
      <c r="Z280" s="3143"/>
      <c r="AA280" s="3144"/>
      <c r="AB280" s="3145"/>
      <c r="AC280" s="3146"/>
      <c r="AD280" s="3147"/>
      <c r="AE280" s="3148"/>
      <c r="AF280" s="3149"/>
      <c r="AG280" s="2109"/>
      <c r="AH280" s="3150"/>
      <c r="AI280" s="117"/>
      <c r="AJ280" s="3151"/>
      <c r="AK280" s="3152"/>
      <c r="AL280" s="3153"/>
      <c r="AM280" s="3154"/>
      <c r="AN280" s="119"/>
      <c r="AP280" s="115" t="s">
        <v>16</v>
      </c>
      <c r="AQ280" s="3141"/>
      <c r="AR280" s="3142"/>
      <c r="AS280" s="3141"/>
      <c r="AT280" s="3143"/>
      <c r="AU280" s="3144"/>
      <c r="AV280" s="3145"/>
      <c r="AW280" s="3146"/>
      <c r="AX280" s="3147"/>
      <c r="AY280" s="3148"/>
      <c r="AZ280" s="3149"/>
      <c r="BA280" s="2109"/>
      <c r="BB280" s="3150"/>
      <c r="BC280" s="117"/>
      <c r="BD280" s="3151"/>
      <c r="BE280" s="3152"/>
      <c r="BF280" s="3153"/>
      <c r="BG280" s="3154"/>
      <c r="BH280" s="119"/>
      <c r="BK280" s="3">
        <v>1</v>
      </c>
    </row>
    <row r="281" spans="2:63" ht="15.75">
      <c r="B281" s="115" t="s">
        <v>16</v>
      </c>
      <c r="C281" s="3141"/>
      <c r="D281" s="3142"/>
      <c r="E281" s="3141"/>
      <c r="F281" s="3143"/>
      <c r="G281" s="3144"/>
      <c r="H281" s="3145"/>
      <c r="I281" s="3146"/>
      <c r="J281" s="3147"/>
      <c r="K281" s="3148"/>
      <c r="L281" s="3149"/>
      <c r="M281" s="2109"/>
      <c r="N281" s="3150"/>
      <c r="O281" s="117"/>
      <c r="P281" s="3151"/>
      <c r="Q281" s="3152"/>
      <c r="R281" s="3153"/>
      <c r="S281" s="3154"/>
      <c r="T281" s="119"/>
      <c r="V281" s="115" t="s">
        <v>16</v>
      </c>
      <c r="W281" s="3141"/>
      <c r="X281" s="3142"/>
      <c r="Y281" s="3141"/>
      <c r="Z281" s="3143"/>
      <c r="AA281" s="3144"/>
      <c r="AB281" s="3145"/>
      <c r="AC281" s="3146"/>
      <c r="AD281" s="3147"/>
      <c r="AE281" s="3148"/>
      <c r="AF281" s="3149"/>
      <c r="AG281" s="2109"/>
      <c r="AH281" s="3150"/>
      <c r="AI281" s="117"/>
      <c r="AJ281" s="3151"/>
      <c r="AK281" s="3152"/>
      <c r="AL281" s="3153"/>
      <c r="AM281" s="3154"/>
      <c r="AN281" s="119"/>
      <c r="AP281" s="115" t="s">
        <v>16</v>
      </c>
      <c r="AQ281" s="3141"/>
      <c r="AR281" s="3142"/>
      <c r="AS281" s="3141"/>
      <c r="AT281" s="3143"/>
      <c r="AU281" s="3144"/>
      <c r="AV281" s="3145"/>
      <c r="AW281" s="3146"/>
      <c r="AX281" s="3147"/>
      <c r="AY281" s="3148"/>
      <c r="AZ281" s="3149"/>
      <c r="BA281" s="2109"/>
      <c r="BB281" s="3150"/>
      <c r="BC281" s="117"/>
      <c r="BD281" s="3151"/>
      <c r="BE281" s="3152"/>
      <c r="BF281" s="3153"/>
      <c r="BG281" s="3154"/>
      <c r="BH281" s="119"/>
      <c r="BK281" s="3">
        <v>1</v>
      </c>
    </row>
    <row r="282" spans="2:63" ht="15.75">
      <c r="B282" s="115" t="s">
        <v>16</v>
      </c>
      <c r="C282" s="3141"/>
      <c r="D282" s="3142"/>
      <c r="E282" s="3141"/>
      <c r="F282" s="3143"/>
      <c r="G282" s="3144"/>
      <c r="H282" s="3145"/>
      <c r="I282" s="3146"/>
      <c r="J282" s="3147"/>
      <c r="K282" s="3148"/>
      <c r="L282" s="3149"/>
      <c r="M282" s="2109"/>
      <c r="N282" s="3150"/>
      <c r="O282" s="117"/>
      <c r="P282" s="3151"/>
      <c r="Q282" s="3152"/>
      <c r="R282" s="3153"/>
      <c r="S282" s="3154"/>
      <c r="T282" s="119"/>
      <c r="V282" s="115" t="s">
        <v>16</v>
      </c>
      <c r="W282" s="3141"/>
      <c r="X282" s="3142"/>
      <c r="Y282" s="3141"/>
      <c r="Z282" s="3143"/>
      <c r="AA282" s="3144"/>
      <c r="AB282" s="3145"/>
      <c r="AC282" s="3146"/>
      <c r="AD282" s="3147"/>
      <c r="AE282" s="3148"/>
      <c r="AF282" s="3149"/>
      <c r="AG282" s="2109"/>
      <c r="AH282" s="3150"/>
      <c r="AI282" s="117"/>
      <c r="AJ282" s="3151"/>
      <c r="AK282" s="3152"/>
      <c r="AL282" s="3153"/>
      <c r="AM282" s="3154"/>
      <c r="AN282" s="119"/>
      <c r="AP282" s="115" t="s">
        <v>16</v>
      </c>
      <c r="AQ282" s="3141"/>
      <c r="AR282" s="3142"/>
      <c r="AS282" s="3141"/>
      <c r="AT282" s="3143"/>
      <c r="AU282" s="3144"/>
      <c r="AV282" s="3145"/>
      <c r="AW282" s="3146"/>
      <c r="AX282" s="3147"/>
      <c r="AY282" s="3148"/>
      <c r="AZ282" s="3149"/>
      <c r="BA282" s="2109"/>
      <c r="BB282" s="3150"/>
      <c r="BC282" s="117"/>
      <c r="BD282" s="3151"/>
      <c r="BE282" s="3152"/>
      <c r="BF282" s="3153"/>
      <c r="BG282" s="3154"/>
      <c r="BH282" s="119"/>
      <c r="BK282" s="3">
        <v>1</v>
      </c>
    </row>
    <row r="283" spans="2:63" ht="15.75">
      <c r="B283" s="115" t="s">
        <v>16</v>
      </c>
      <c r="C283" s="3141"/>
      <c r="D283" s="3142"/>
      <c r="E283" s="3141"/>
      <c r="F283" s="3143"/>
      <c r="G283" s="3144"/>
      <c r="H283" s="3145"/>
      <c r="I283" s="3146"/>
      <c r="J283" s="3147"/>
      <c r="K283" s="3148"/>
      <c r="L283" s="3149"/>
      <c r="M283" s="2109"/>
      <c r="N283" s="3150"/>
      <c r="O283" s="117"/>
      <c r="P283" s="3151"/>
      <c r="Q283" s="3152"/>
      <c r="R283" s="3153"/>
      <c r="S283" s="3154"/>
      <c r="T283" s="119"/>
      <c r="V283" s="115" t="s">
        <v>16</v>
      </c>
      <c r="W283" s="3141"/>
      <c r="X283" s="3142"/>
      <c r="Y283" s="3141"/>
      <c r="Z283" s="3143"/>
      <c r="AA283" s="3144"/>
      <c r="AB283" s="3145"/>
      <c r="AC283" s="3146"/>
      <c r="AD283" s="3147"/>
      <c r="AE283" s="3148"/>
      <c r="AF283" s="3149"/>
      <c r="AG283" s="2109"/>
      <c r="AH283" s="3150"/>
      <c r="AI283" s="117"/>
      <c r="AJ283" s="3151"/>
      <c r="AK283" s="3152"/>
      <c r="AL283" s="3153"/>
      <c r="AM283" s="3154"/>
      <c r="AN283" s="119"/>
      <c r="AP283" s="115" t="s">
        <v>16</v>
      </c>
      <c r="AQ283" s="3141"/>
      <c r="AR283" s="3142"/>
      <c r="AS283" s="3141"/>
      <c r="AT283" s="3143"/>
      <c r="AU283" s="3144"/>
      <c r="AV283" s="3145"/>
      <c r="AW283" s="3146"/>
      <c r="AX283" s="3147"/>
      <c r="AY283" s="3148"/>
      <c r="AZ283" s="3149"/>
      <c r="BA283" s="2109"/>
      <c r="BB283" s="3150"/>
      <c r="BC283" s="117"/>
      <c r="BD283" s="3151"/>
      <c r="BE283" s="3152"/>
      <c r="BF283" s="3153"/>
      <c r="BG283" s="3154"/>
      <c r="BH283" s="119"/>
      <c r="BK283" s="3">
        <v>1</v>
      </c>
    </row>
    <row r="284" spans="2:63" ht="15.75">
      <c r="B284" s="115" t="s">
        <v>16</v>
      </c>
      <c r="C284" s="3141"/>
      <c r="D284" s="3142"/>
      <c r="E284" s="3141"/>
      <c r="F284" s="3143"/>
      <c r="G284" s="3144"/>
      <c r="H284" s="3145"/>
      <c r="I284" s="3146"/>
      <c r="J284" s="3147"/>
      <c r="K284" s="3148"/>
      <c r="L284" s="3149"/>
      <c r="M284" s="2109"/>
      <c r="N284" s="3150"/>
      <c r="O284" s="117"/>
      <c r="P284" s="3151"/>
      <c r="Q284" s="3152"/>
      <c r="R284" s="3153"/>
      <c r="S284" s="3154"/>
      <c r="T284" s="119"/>
      <c r="V284" s="115" t="s">
        <v>16</v>
      </c>
      <c r="W284" s="3141"/>
      <c r="X284" s="3142"/>
      <c r="Y284" s="3141"/>
      <c r="Z284" s="3143"/>
      <c r="AA284" s="3144"/>
      <c r="AB284" s="3145"/>
      <c r="AC284" s="3146"/>
      <c r="AD284" s="3147"/>
      <c r="AE284" s="3148"/>
      <c r="AF284" s="3149"/>
      <c r="AG284" s="2109"/>
      <c r="AH284" s="3150"/>
      <c r="AI284" s="117"/>
      <c r="AJ284" s="3151"/>
      <c r="AK284" s="3152"/>
      <c r="AL284" s="3153"/>
      <c r="AM284" s="3154"/>
      <c r="AN284" s="119"/>
      <c r="AP284" s="115" t="s">
        <v>16</v>
      </c>
      <c r="AQ284" s="3141"/>
      <c r="AR284" s="3142"/>
      <c r="AS284" s="3141"/>
      <c r="AT284" s="3143"/>
      <c r="AU284" s="3144"/>
      <c r="AV284" s="3145"/>
      <c r="AW284" s="3146"/>
      <c r="AX284" s="3147"/>
      <c r="AY284" s="3148"/>
      <c r="AZ284" s="3149"/>
      <c r="BA284" s="2109"/>
      <c r="BB284" s="3150"/>
      <c r="BC284" s="117"/>
      <c r="BD284" s="3151"/>
      <c r="BE284" s="3152"/>
      <c r="BF284" s="3153"/>
      <c r="BG284" s="3154"/>
      <c r="BH284" s="119"/>
      <c r="BK284" s="3">
        <v>1</v>
      </c>
    </row>
    <row r="285" spans="2:63" ht="15.75">
      <c r="B285" s="115" t="s">
        <v>16</v>
      </c>
      <c r="C285" s="3141"/>
      <c r="D285" s="3142"/>
      <c r="E285" s="3141"/>
      <c r="F285" s="3143"/>
      <c r="G285" s="3144"/>
      <c r="H285" s="3145"/>
      <c r="I285" s="3146"/>
      <c r="J285" s="3147"/>
      <c r="K285" s="3148"/>
      <c r="L285" s="3149"/>
      <c r="M285" s="2109"/>
      <c r="N285" s="3150"/>
      <c r="O285" s="117"/>
      <c r="P285" s="3151"/>
      <c r="Q285" s="3152"/>
      <c r="R285" s="3153"/>
      <c r="S285" s="3154"/>
      <c r="T285" s="119"/>
      <c r="V285" s="115" t="s">
        <v>16</v>
      </c>
      <c r="W285" s="3141"/>
      <c r="X285" s="3142"/>
      <c r="Y285" s="3141"/>
      <c r="Z285" s="3143"/>
      <c r="AA285" s="3144"/>
      <c r="AB285" s="3145"/>
      <c r="AC285" s="3146"/>
      <c r="AD285" s="3147"/>
      <c r="AE285" s="3148"/>
      <c r="AF285" s="3149"/>
      <c r="AG285" s="2109"/>
      <c r="AH285" s="3150"/>
      <c r="AI285" s="117"/>
      <c r="AJ285" s="3151"/>
      <c r="AK285" s="3152"/>
      <c r="AL285" s="3153"/>
      <c r="AM285" s="3154"/>
      <c r="AN285" s="119"/>
      <c r="AP285" s="115" t="s">
        <v>16</v>
      </c>
      <c r="AQ285" s="3141"/>
      <c r="AR285" s="3142"/>
      <c r="AS285" s="3141"/>
      <c r="AT285" s="3143"/>
      <c r="AU285" s="3144"/>
      <c r="AV285" s="3145"/>
      <c r="AW285" s="3146"/>
      <c r="AX285" s="3147"/>
      <c r="AY285" s="3148"/>
      <c r="AZ285" s="3149"/>
      <c r="BA285" s="2109"/>
      <c r="BB285" s="3150"/>
      <c r="BC285" s="117"/>
      <c r="BD285" s="3151"/>
      <c r="BE285" s="3152"/>
      <c r="BF285" s="3153"/>
      <c r="BG285" s="3154"/>
      <c r="BH285" s="119"/>
      <c r="BK285" s="3">
        <v>1</v>
      </c>
    </row>
    <row r="286" spans="2:63" ht="15.75">
      <c r="B286" s="115" t="s">
        <v>16</v>
      </c>
      <c r="C286" s="3141"/>
      <c r="D286" s="3142"/>
      <c r="E286" s="3141"/>
      <c r="F286" s="3143"/>
      <c r="G286" s="3144"/>
      <c r="H286" s="3145"/>
      <c r="I286" s="3146"/>
      <c r="J286" s="3147"/>
      <c r="K286" s="3148"/>
      <c r="L286" s="3149"/>
      <c r="M286" s="2109"/>
      <c r="N286" s="3150"/>
      <c r="O286" s="117"/>
      <c r="P286" s="3151"/>
      <c r="Q286" s="3152"/>
      <c r="R286" s="3153"/>
      <c r="S286" s="3154"/>
      <c r="T286" s="119"/>
      <c r="V286" s="115" t="s">
        <v>16</v>
      </c>
      <c r="W286" s="3141"/>
      <c r="X286" s="3142"/>
      <c r="Y286" s="3141"/>
      <c r="Z286" s="3143"/>
      <c r="AA286" s="3144"/>
      <c r="AB286" s="3145"/>
      <c r="AC286" s="3146"/>
      <c r="AD286" s="3147"/>
      <c r="AE286" s="3148"/>
      <c r="AF286" s="3149"/>
      <c r="AG286" s="2109"/>
      <c r="AH286" s="3150"/>
      <c r="AI286" s="117"/>
      <c r="AJ286" s="3151"/>
      <c r="AK286" s="3152"/>
      <c r="AL286" s="3153"/>
      <c r="AM286" s="3154"/>
      <c r="AN286" s="119"/>
      <c r="AP286" s="115" t="s">
        <v>16</v>
      </c>
      <c r="AQ286" s="3141"/>
      <c r="AR286" s="3142"/>
      <c r="AS286" s="3141"/>
      <c r="AT286" s="3143"/>
      <c r="AU286" s="3144"/>
      <c r="AV286" s="3145"/>
      <c r="AW286" s="3146"/>
      <c r="AX286" s="3147"/>
      <c r="AY286" s="3148"/>
      <c r="AZ286" s="3149"/>
      <c r="BA286" s="2109"/>
      <c r="BB286" s="3150"/>
      <c r="BC286" s="117"/>
      <c r="BD286" s="3151"/>
      <c r="BE286" s="3152"/>
      <c r="BF286" s="3153"/>
      <c r="BG286" s="3154"/>
      <c r="BH286" s="119"/>
      <c r="BK286" s="3">
        <v>1</v>
      </c>
    </row>
    <row r="287" spans="2:63" ht="15.75">
      <c r="B287" s="115" t="s">
        <v>16</v>
      </c>
      <c r="C287" s="3141"/>
      <c r="D287" s="3142"/>
      <c r="E287" s="3141"/>
      <c r="F287" s="3143"/>
      <c r="G287" s="3144"/>
      <c r="H287" s="3145"/>
      <c r="I287" s="3146"/>
      <c r="J287" s="3147"/>
      <c r="K287" s="3148"/>
      <c r="L287" s="3149"/>
      <c r="M287" s="2109"/>
      <c r="N287" s="3150"/>
      <c r="O287" s="117"/>
      <c r="P287" s="3151"/>
      <c r="Q287" s="3152"/>
      <c r="R287" s="3153"/>
      <c r="S287" s="3154"/>
      <c r="T287" s="119"/>
      <c r="V287" s="115" t="s">
        <v>16</v>
      </c>
      <c r="W287" s="3141"/>
      <c r="X287" s="3142"/>
      <c r="Y287" s="3141"/>
      <c r="Z287" s="3143"/>
      <c r="AA287" s="3144"/>
      <c r="AB287" s="3145"/>
      <c r="AC287" s="3146"/>
      <c r="AD287" s="3147"/>
      <c r="AE287" s="3148"/>
      <c r="AF287" s="3149"/>
      <c r="AG287" s="2109"/>
      <c r="AH287" s="3150"/>
      <c r="AI287" s="117"/>
      <c r="AJ287" s="3151"/>
      <c r="AK287" s="3152"/>
      <c r="AL287" s="3153"/>
      <c r="AM287" s="3154"/>
      <c r="AN287" s="119"/>
      <c r="AP287" s="115" t="s">
        <v>16</v>
      </c>
      <c r="AQ287" s="3141"/>
      <c r="AR287" s="3142"/>
      <c r="AS287" s="3141"/>
      <c r="AT287" s="3143"/>
      <c r="AU287" s="3144"/>
      <c r="AV287" s="3145"/>
      <c r="AW287" s="3146"/>
      <c r="AX287" s="3147"/>
      <c r="AY287" s="3148"/>
      <c r="AZ287" s="3149"/>
      <c r="BA287" s="2109"/>
      <c r="BB287" s="3150"/>
      <c r="BC287" s="117"/>
      <c r="BD287" s="3151"/>
      <c r="BE287" s="3152"/>
      <c r="BF287" s="3153"/>
      <c r="BG287" s="3154"/>
      <c r="BH287" s="119"/>
      <c r="BK287" s="3">
        <v>1</v>
      </c>
    </row>
    <row r="288" spans="2:63" ht="15.75">
      <c r="B288" s="115" t="s">
        <v>16</v>
      </c>
      <c r="C288" s="3141"/>
      <c r="D288" s="3142"/>
      <c r="E288" s="3141"/>
      <c r="F288" s="3143"/>
      <c r="G288" s="3144"/>
      <c r="H288" s="3145"/>
      <c r="I288" s="3146"/>
      <c r="J288" s="3147"/>
      <c r="K288" s="3148"/>
      <c r="L288" s="3149"/>
      <c r="M288" s="2109"/>
      <c r="N288" s="3150"/>
      <c r="O288" s="117"/>
      <c r="P288" s="3151"/>
      <c r="Q288" s="3152"/>
      <c r="R288" s="3153"/>
      <c r="S288" s="3154"/>
      <c r="T288" s="119"/>
      <c r="V288" s="115" t="s">
        <v>16</v>
      </c>
      <c r="W288" s="3141"/>
      <c r="X288" s="3142"/>
      <c r="Y288" s="3141"/>
      <c r="Z288" s="3143"/>
      <c r="AA288" s="3144"/>
      <c r="AB288" s="3145"/>
      <c r="AC288" s="3146"/>
      <c r="AD288" s="3147"/>
      <c r="AE288" s="3148"/>
      <c r="AF288" s="3149"/>
      <c r="AG288" s="2109"/>
      <c r="AH288" s="3150"/>
      <c r="AI288" s="117"/>
      <c r="AJ288" s="3151"/>
      <c r="AK288" s="3152"/>
      <c r="AL288" s="3153"/>
      <c r="AM288" s="3154"/>
      <c r="AN288" s="119"/>
      <c r="AP288" s="115" t="s">
        <v>16</v>
      </c>
      <c r="AQ288" s="3141"/>
      <c r="AR288" s="3142"/>
      <c r="AS288" s="3141"/>
      <c r="AT288" s="3143"/>
      <c r="AU288" s="3144"/>
      <c r="AV288" s="3145"/>
      <c r="AW288" s="3146"/>
      <c r="AX288" s="3147"/>
      <c r="AY288" s="3148"/>
      <c r="AZ288" s="3149"/>
      <c r="BA288" s="2109"/>
      <c r="BB288" s="3150"/>
      <c r="BC288" s="117"/>
      <c r="BD288" s="3151"/>
      <c r="BE288" s="3152"/>
      <c r="BF288" s="3153"/>
      <c r="BG288" s="3154"/>
      <c r="BH288" s="119"/>
      <c r="BK288" s="3">
        <v>1</v>
      </c>
    </row>
    <row r="289" spans="2:63" ht="15.75">
      <c r="B289" s="115" t="s">
        <v>16</v>
      </c>
      <c r="C289" s="3141"/>
      <c r="D289" s="3142"/>
      <c r="E289" s="3141"/>
      <c r="F289" s="3143"/>
      <c r="G289" s="3144"/>
      <c r="H289" s="3145"/>
      <c r="I289" s="3146"/>
      <c r="J289" s="3147"/>
      <c r="K289" s="3148"/>
      <c r="L289" s="3149"/>
      <c r="M289" s="2109"/>
      <c r="N289" s="3150"/>
      <c r="O289" s="117"/>
      <c r="P289" s="3151"/>
      <c r="Q289" s="3152"/>
      <c r="R289" s="3153"/>
      <c r="S289" s="3154"/>
      <c r="T289" s="119"/>
      <c r="V289" s="115" t="s">
        <v>16</v>
      </c>
      <c r="W289" s="3141"/>
      <c r="X289" s="3142"/>
      <c r="Y289" s="3141"/>
      <c r="Z289" s="3143"/>
      <c r="AA289" s="3144"/>
      <c r="AB289" s="3145"/>
      <c r="AC289" s="3146"/>
      <c r="AD289" s="3147"/>
      <c r="AE289" s="3148"/>
      <c r="AF289" s="3149"/>
      <c r="AG289" s="2109"/>
      <c r="AH289" s="3150"/>
      <c r="AI289" s="117"/>
      <c r="AJ289" s="3151"/>
      <c r="AK289" s="3152"/>
      <c r="AL289" s="3153"/>
      <c r="AM289" s="3154"/>
      <c r="AN289" s="119"/>
      <c r="AP289" s="115" t="s">
        <v>16</v>
      </c>
      <c r="AQ289" s="3141"/>
      <c r="AR289" s="3142"/>
      <c r="AS289" s="3141"/>
      <c r="AT289" s="3143"/>
      <c r="AU289" s="3144"/>
      <c r="AV289" s="3145"/>
      <c r="AW289" s="3146"/>
      <c r="AX289" s="3147"/>
      <c r="AY289" s="3148"/>
      <c r="AZ289" s="3149"/>
      <c r="BA289" s="2109"/>
      <c r="BB289" s="3150"/>
      <c r="BC289" s="117"/>
      <c r="BD289" s="3151"/>
      <c r="BE289" s="3152"/>
      <c r="BF289" s="3153"/>
      <c r="BG289" s="3154"/>
      <c r="BH289" s="119"/>
      <c r="BK289" s="3">
        <v>1</v>
      </c>
    </row>
    <row r="290" spans="2:63" ht="15.75">
      <c r="B290" s="115" t="s">
        <v>16</v>
      </c>
      <c r="C290" s="3141"/>
      <c r="D290" s="3142"/>
      <c r="E290" s="3141"/>
      <c r="F290" s="3143"/>
      <c r="G290" s="3144"/>
      <c r="H290" s="3145"/>
      <c r="I290" s="3146"/>
      <c r="J290" s="3147"/>
      <c r="K290" s="3148"/>
      <c r="L290" s="3149"/>
      <c r="M290" s="2109"/>
      <c r="N290" s="3150"/>
      <c r="O290" s="117"/>
      <c r="P290" s="3151"/>
      <c r="Q290" s="3152"/>
      <c r="R290" s="3153"/>
      <c r="S290" s="3154"/>
      <c r="T290" s="119"/>
      <c r="V290" s="115" t="s">
        <v>16</v>
      </c>
      <c r="W290" s="3141"/>
      <c r="X290" s="3142"/>
      <c r="Y290" s="3141"/>
      <c r="Z290" s="3143"/>
      <c r="AA290" s="3144"/>
      <c r="AB290" s="3145"/>
      <c r="AC290" s="3146"/>
      <c r="AD290" s="3147"/>
      <c r="AE290" s="3148"/>
      <c r="AF290" s="3149"/>
      <c r="AG290" s="2109"/>
      <c r="AH290" s="3150"/>
      <c r="AI290" s="117"/>
      <c r="AJ290" s="3151"/>
      <c r="AK290" s="3152"/>
      <c r="AL290" s="3153"/>
      <c r="AM290" s="3154"/>
      <c r="AN290" s="119"/>
      <c r="AP290" s="115" t="s">
        <v>16</v>
      </c>
      <c r="AQ290" s="3141"/>
      <c r="AR290" s="3142"/>
      <c r="AS290" s="3141"/>
      <c r="AT290" s="3143"/>
      <c r="AU290" s="3144"/>
      <c r="AV290" s="3145"/>
      <c r="AW290" s="3146"/>
      <c r="AX290" s="3147"/>
      <c r="AY290" s="3148"/>
      <c r="AZ290" s="3149"/>
      <c r="BA290" s="2109"/>
      <c r="BB290" s="3150"/>
      <c r="BC290" s="117"/>
      <c r="BD290" s="3151"/>
      <c r="BE290" s="3152"/>
      <c r="BF290" s="3153"/>
      <c r="BG290" s="3154"/>
      <c r="BH290" s="119"/>
      <c r="BK290" s="3">
        <v>1</v>
      </c>
    </row>
    <row r="291" spans="2:63" ht="15.75">
      <c r="B291" s="115" t="s">
        <v>16</v>
      </c>
      <c r="C291" s="3141"/>
      <c r="D291" s="3142"/>
      <c r="E291" s="3141"/>
      <c r="F291" s="3143"/>
      <c r="G291" s="3144"/>
      <c r="H291" s="3145"/>
      <c r="I291" s="3146"/>
      <c r="J291" s="3147"/>
      <c r="K291" s="3148"/>
      <c r="L291" s="3149"/>
      <c r="M291" s="2109"/>
      <c r="N291" s="3150"/>
      <c r="O291" s="117"/>
      <c r="P291" s="3151"/>
      <c r="Q291" s="3152"/>
      <c r="R291" s="3153"/>
      <c r="S291" s="3154"/>
      <c r="T291" s="119"/>
      <c r="V291" s="115" t="s">
        <v>16</v>
      </c>
      <c r="W291" s="3141"/>
      <c r="X291" s="3142"/>
      <c r="Y291" s="3141"/>
      <c r="Z291" s="3143"/>
      <c r="AA291" s="3144"/>
      <c r="AB291" s="3145"/>
      <c r="AC291" s="3146"/>
      <c r="AD291" s="3147"/>
      <c r="AE291" s="3148"/>
      <c r="AF291" s="3149"/>
      <c r="AG291" s="2109"/>
      <c r="AH291" s="3150"/>
      <c r="AI291" s="117"/>
      <c r="AJ291" s="3151"/>
      <c r="AK291" s="3152"/>
      <c r="AL291" s="3153"/>
      <c r="AM291" s="3154"/>
      <c r="AN291" s="119"/>
      <c r="AP291" s="115" t="s">
        <v>16</v>
      </c>
      <c r="AQ291" s="3141"/>
      <c r="AR291" s="3142"/>
      <c r="AS291" s="3141"/>
      <c r="AT291" s="3143"/>
      <c r="AU291" s="3144"/>
      <c r="AV291" s="3145"/>
      <c r="AW291" s="3146"/>
      <c r="AX291" s="3147"/>
      <c r="AY291" s="3148"/>
      <c r="AZ291" s="3149"/>
      <c r="BA291" s="2109"/>
      <c r="BB291" s="3150"/>
      <c r="BC291" s="117"/>
      <c r="BD291" s="3151"/>
      <c r="BE291" s="3152"/>
      <c r="BF291" s="3153"/>
      <c r="BG291" s="3154"/>
      <c r="BH291" s="119"/>
      <c r="BK291" s="3">
        <v>1</v>
      </c>
    </row>
    <row r="292" spans="2:63" ht="15.75">
      <c r="B292" s="115" t="s">
        <v>16</v>
      </c>
      <c r="C292" s="3141"/>
      <c r="D292" s="3142"/>
      <c r="E292" s="3141"/>
      <c r="F292" s="3143"/>
      <c r="G292" s="3144"/>
      <c r="H292" s="3145"/>
      <c r="I292" s="3146"/>
      <c r="J292" s="3147"/>
      <c r="K292" s="3148"/>
      <c r="L292" s="3149"/>
      <c r="M292" s="2109"/>
      <c r="N292" s="3150"/>
      <c r="O292" s="117"/>
      <c r="P292" s="3151"/>
      <c r="Q292" s="3152"/>
      <c r="R292" s="3153"/>
      <c r="S292" s="3154"/>
      <c r="T292" s="119"/>
      <c r="V292" s="115" t="s">
        <v>16</v>
      </c>
      <c r="W292" s="3141"/>
      <c r="X292" s="3142"/>
      <c r="Y292" s="3141"/>
      <c r="Z292" s="3143"/>
      <c r="AA292" s="3144"/>
      <c r="AB292" s="3145"/>
      <c r="AC292" s="3146"/>
      <c r="AD292" s="3147"/>
      <c r="AE292" s="3148"/>
      <c r="AF292" s="3149"/>
      <c r="AG292" s="2109"/>
      <c r="AH292" s="3150"/>
      <c r="AI292" s="117"/>
      <c r="AJ292" s="3151"/>
      <c r="AK292" s="3152"/>
      <c r="AL292" s="3153"/>
      <c r="AM292" s="3154"/>
      <c r="AN292" s="119"/>
      <c r="AP292" s="115" t="s">
        <v>16</v>
      </c>
      <c r="AQ292" s="3141"/>
      <c r="AR292" s="3142"/>
      <c r="AS292" s="3141"/>
      <c r="AT292" s="3143"/>
      <c r="AU292" s="3144"/>
      <c r="AV292" s="3145"/>
      <c r="AW292" s="3146"/>
      <c r="AX292" s="3147"/>
      <c r="AY292" s="3148"/>
      <c r="AZ292" s="3149"/>
      <c r="BA292" s="2109"/>
      <c r="BB292" s="3150"/>
      <c r="BC292" s="117"/>
      <c r="BD292" s="3151"/>
      <c r="BE292" s="3152"/>
      <c r="BF292" s="3153"/>
      <c r="BG292" s="3154"/>
      <c r="BH292" s="119"/>
      <c r="BK292" s="3">
        <v>1</v>
      </c>
    </row>
    <row r="293" spans="2:63" ht="15.75">
      <c r="B293" s="115" t="s">
        <v>16</v>
      </c>
      <c r="C293" s="3141"/>
      <c r="D293" s="3142"/>
      <c r="E293" s="3141"/>
      <c r="F293" s="3143"/>
      <c r="G293" s="3144"/>
      <c r="H293" s="3145"/>
      <c r="I293" s="3146"/>
      <c r="J293" s="3147"/>
      <c r="K293" s="3148"/>
      <c r="L293" s="3149"/>
      <c r="M293" s="2109"/>
      <c r="N293" s="3150"/>
      <c r="O293" s="117"/>
      <c r="P293" s="3151"/>
      <c r="Q293" s="3152"/>
      <c r="R293" s="3153"/>
      <c r="S293" s="3154"/>
      <c r="T293" s="119"/>
      <c r="V293" s="115" t="s">
        <v>16</v>
      </c>
      <c r="W293" s="3141"/>
      <c r="X293" s="3142"/>
      <c r="Y293" s="3141"/>
      <c r="Z293" s="3143"/>
      <c r="AA293" s="3144"/>
      <c r="AB293" s="3145"/>
      <c r="AC293" s="3146"/>
      <c r="AD293" s="3147"/>
      <c r="AE293" s="3148"/>
      <c r="AF293" s="3149"/>
      <c r="AG293" s="2109"/>
      <c r="AH293" s="3150"/>
      <c r="AI293" s="117"/>
      <c r="AJ293" s="3151"/>
      <c r="AK293" s="3152"/>
      <c r="AL293" s="3153"/>
      <c r="AM293" s="3154"/>
      <c r="AN293" s="119"/>
      <c r="AP293" s="115" t="s">
        <v>16</v>
      </c>
      <c r="AQ293" s="3141"/>
      <c r="AR293" s="3142"/>
      <c r="AS293" s="3141"/>
      <c r="AT293" s="3143"/>
      <c r="AU293" s="3144"/>
      <c r="AV293" s="3145"/>
      <c r="AW293" s="3146"/>
      <c r="AX293" s="3147"/>
      <c r="AY293" s="3148"/>
      <c r="AZ293" s="3149"/>
      <c r="BA293" s="2109"/>
      <c r="BB293" s="3150"/>
      <c r="BC293" s="117"/>
      <c r="BD293" s="3151"/>
      <c r="BE293" s="3152"/>
      <c r="BF293" s="3153"/>
      <c r="BG293" s="3154"/>
      <c r="BH293" s="119"/>
      <c r="BK293" s="3">
        <v>1</v>
      </c>
    </row>
    <row r="294" spans="2:63" ht="15.75">
      <c r="B294" s="115" t="s">
        <v>16</v>
      </c>
      <c r="C294" s="3141"/>
      <c r="D294" s="3142"/>
      <c r="E294" s="3141"/>
      <c r="F294" s="3143"/>
      <c r="G294" s="3144"/>
      <c r="H294" s="3145"/>
      <c r="I294" s="3146"/>
      <c r="J294" s="3147"/>
      <c r="K294" s="3148"/>
      <c r="L294" s="3149"/>
      <c r="M294" s="2109"/>
      <c r="N294" s="3150"/>
      <c r="O294" s="117"/>
      <c r="P294" s="3151"/>
      <c r="Q294" s="3152"/>
      <c r="R294" s="3153"/>
      <c r="S294" s="3154"/>
      <c r="T294" s="119"/>
      <c r="V294" s="115" t="s">
        <v>16</v>
      </c>
      <c r="W294" s="3141"/>
      <c r="X294" s="3142"/>
      <c r="Y294" s="3141"/>
      <c r="Z294" s="3143"/>
      <c r="AA294" s="3144"/>
      <c r="AB294" s="3145"/>
      <c r="AC294" s="3146"/>
      <c r="AD294" s="3147"/>
      <c r="AE294" s="3148"/>
      <c r="AF294" s="3149"/>
      <c r="AG294" s="2109"/>
      <c r="AH294" s="3150"/>
      <c r="AI294" s="117"/>
      <c r="AJ294" s="3151"/>
      <c r="AK294" s="3152"/>
      <c r="AL294" s="3153"/>
      <c r="AM294" s="3154"/>
      <c r="AN294" s="119"/>
      <c r="AP294" s="115" t="s">
        <v>16</v>
      </c>
      <c r="AQ294" s="3141"/>
      <c r="AR294" s="3142"/>
      <c r="AS294" s="3141"/>
      <c r="AT294" s="3143"/>
      <c r="AU294" s="3144"/>
      <c r="AV294" s="3145"/>
      <c r="AW294" s="3146"/>
      <c r="AX294" s="3147"/>
      <c r="AY294" s="3148"/>
      <c r="AZ294" s="3149"/>
      <c r="BA294" s="2109"/>
      <c r="BB294" s="3150"/>
      <c r="BC294" s="117"/>
      <c r="BD294" s="3151"/>
      <c r="BE294" s="3152"/>
      <c r="BF294" s="3153"/>
      <c r="BG294" s="3154"/>
      <c r="BH294" s="119"/>
      <c r="BK294" s="3">
        <v>1</v>
      </c>
    </row>
    <row r="295" spans="2:63" ht="15.75">
      <c r="B295" s="115" t="s">
        <v>16</v>
      </c>
      <c r="C295" s="3141"/>
      <c r="D295" s="3142"/>
      <c r="E295" s="3141"/>
      <c r="F295" s="3143"/>
      <c r="G295" s="3144"/>
      <c r="H295" s="3145"/>
      <c r="I295" s="3146"/>
      <c r="J295" s="3147"/>
      <c r="K295" s="3148"/>
      <c r="L295" s="3149"/>
      <c r="M295" s="2109"/>
      <c r="N295" s="3150"/>
      <c r="O295" s="117"/>
      <c r="P295" s="3151"/>
      <c r="Q295" s="3152"/>
      <c r="R295" s="3153"/>
      <c r="S295" s="3154"/>
      <c r="T295" s="119"/>
      <c r="V295" s="115" t="s">
        <v>16</v>
      </c>
      <c r="W295" s="3141"/>
      <c r="X295" s="3142"/>
      <c r="Y295" s="3141"/>
      <c r="Z295" s="3143"/>
      <c r="AA295" s="3144"/>
      <c r="AB295" s="3145"/>
      <c r="AC295" s="3146"/>
      <c r="AD295" s="3147"/>
      <c r="AE295" s="3148"/>
      <c r="AF295" s="3149"/>
      <c r="AG295" s="2109"/>
      <c r="AH295" s="3150"/>
      <c r="AI295" s="117"/>
      <c r="AJ295" s="3151"/>
      <c r="AK295" s="3152"/>
      <c r="AL295" s="3153"/>
      <c r="AM295" s="3154"/>
      <c r="AN295" s="119"/>
      <c r="AP295" s="115" t="s">
        <v>16</v>
      </c>
      <c r="AQ295" s="3141"/>
      <c r="AR295" s="3142"/>
      <c r="AS295" s="3141"/>
      <c r="AT295" s="3143"/>
      <c r="AU295" s="3144"/>
      <c r="AV295" s="3145"/>
      <c r="AW295" s="3146"/>
      <c r="AX295" s="3147"/>
      <c r="AY295" s="3148"/>
      <c r="AZ295" s="3149"/>
      <c r="BA295" s="2109"/>
      <c r="BB295" s="3150"/>
      <c r="BC295" s="117"/>
      <c r="BD295" s="3151"/>
      <c r="BE295" s="3152"/>
      <c r="BF295" s="3153"/>
      <c r="BG295" s="3154"/>
      <c r="BH295" s="119"/>
      <c r="BK295" s="3">
        <v>1</v>
      </c>
    </row>
    <row r="296" spans="2:63" ht="15.75">
      <c r="B296" s="115" t="s">
        <v>16</v>
      </c>
      <c r="C296" s="3141"/>
      <c r="D296" s="3142"/>
      <c r="E296" s="3141"/>
      <c r="F296" s="3143"/>
      <c r="G296" s="3144"/>
      <c r="H296" s="3145"/>
      <c r="I296" s="3146"/>
      <c r="J296" s="3147"/>
      <c r="K296" s="3148"/>
      <c r="L296" s="3149"/>
      <c r="M296" s="2109"/>
      <c r="N296" s="3150"/>
      <c r="O296" s="117"/>
      <c r="P296" s="3151"/>
      <c r="Q296" s="3152"/>
      <c r="R296" s="3153"/>
      <c r="S296" s="3154"/>
      <c r="T296" s="119"/>
      <c r="V296" s="115" t="s">
        <v>16</v>
      </c>
      <c r="W296" s="3141"/>
      <c r="X296" s="3142"/>
      <c r="Y296" s="3141"/>
      <c r="Z296" s="3143"/>
      <c r="AA296" s="3144"/>
      <c r="AB296" s="3145"/>
      <c r="AC296" s="3146"/>
      <c r="AD296" s="3147"/>
      <c r="AE296" s="3148"/>
      <c r="AF296" s="3149"/>
      <c r="AG296" s="2109"/>
      <c r="AH296" s="3150"/>
      <c r="AI296" s="117"/>
      <c r="AJ296" s="3151"/>
      <c r="AK296" s="3152"/>
      <c r="AL296" s="3153"/>
      <c r="AM296" s="3154"/>
      <c r="AN296" s="119"/>
      <c r="AP296" s="115" t="s">
        <v>16</v>
      </c>
      <c r="AQ296" s="3141"/>
      <c r="AR296" s="3142"/>
      <c r="AS296" s="3141"/>
      <c r="AT296" s="3143"/>
      <c r="AU296" s="3144"/>
      <c r="AV296" s="3145"/>
      <c r="AW296" s="3146"/>
      <c r="AX296" s="3147"/>
      <c r="AY296" s="3148"/>
      <c r="AZ296" s="3149"/>
      <c r="BA296" s="2109"/>
      <c r="BB296" s="3150"/>
      <c r="BC296" s="117"/>
      <c r="BD296" s="3151"/>
      <c r="BE296" s="3152"/>
      <c r="BF296" s="3153"/>
      <c r="BG296" s="3154"/>
      <c r="BH296" s="119"/>
      <c r="BK296" s="3">
        <v>1</v>
      </c>
    </row>
    <row r="297" spans="2:63" ht="15.75">
      <c r="B297" s="115" t="s">
        <v>16</v>
      </c>
      <c r="C297" s="3141"/>
      <c r="D297" s="3142"/>
      <c r="E297" s="3141"/>
      <c r="F297" s="3143"/>
      <c r="G297" s="3144"/>
      <c r="H297" s="3145"/>
      <c r="I297" s="3146"/>
      <c r="J297" s="3147"/>
      <c r="K297" s="3148"/>
      <c r="L297" s="3149"/>
      <c r="M297" s="2109"/>
      <c r="N297" s="3150"/>
      <c r="O297" s="117"/>
      <c r="P297" s="3151"/>
      <c r="Q297" s="3152"/>
      <c r="R297" s="3153"/>
      <c r="S297" s="3154"/>
      <c r="T297" s="119"/>
      <c r="V297" s="115" t="s">
        <v>16</v>
      </c>
      <c r="W297" s="3141"/>
      <c r="X297" s="3142"/>
      <c r="Y297" s="3141"/>
      <c r="Z297" s="3143"/>
      <c r="AA297" s="3144"/>
      <c r="AB297" s="3145"/>
      <c r="AC297" s="3146"/>
      <c r="AD297" s="3147"/>
      <c r="AE297" s="3148"/>
      <c r="AF297" s="3149"/>
      <c r="AG297" s="2109"/>
      <c r="AH297" s="3150"/>
      <c r="AI297" s="117"/>
      <c r="AJ297" s="3151"/>
      <c r="AK297" s="3152"/>
      <c r="AL297" s="3153"/>
      <c r="AM297" s="3154"/>
      <c r="AN297" s="119"/>
      <c r="AP297" s="115" t="s">
        <v>16</v>
      </c>
      <c r="AQ297" s="3141"/>
      <c r="AR297" s="3142"/>
      <c r="AS297" s="3141"/>
      <c r="AT297" s="3143"/>
      <c r="AU297" s="3144"/>
      <c r="AV297" s="3145"/>
      <c r="AW297" s="3146"/>
      <c r="AX297" s="3147"/>
      <c r="AY297" s="3148"/>
      <c r="AZ297" s="3149"/>
      <c r="BA297" s="2109"/>
      <c r="BB297" s="3150"/>
      <c r="BC297" s="117"/>
      <c r="BD297" s="3151"/>
      <c r="BE297" s="3152"/>
      <c r="BF297" s="3153"/>
      <c r="BG297" s="3154"/>
      <c r="BH297" s="119"/>
      <c r="BK297" s="3">
        <v>1</v>
      </c>
    </row>
    <row r="298" spans="2:63" ht="15.75">
      <c r="B298" s="115" t="s">
        <v>16</v>
      </c>
      <c r="C298" s="3141"/>
      <c r="D298" s="3142"/>
      <c r="E298" s="3141"/>
      <c r="F298" s="3143"/>
      <c r="G298" s="3144"/>
      <c r="H298" s="3145"/>
      <c r="I298" s="3146"/>
      <c r="J298" s="3147"/>
      <c r="K298" s="3148"/>
      <c r="L298" s="3149"/>
      <c r="M298" s="2109"/>
      <c r="N298" s="3150"/>
      <c r="O298" s="117"/>
      <c r="P298" s="3151"/>
      <c r="Q298" s="3152"/>
      <c r="R298" s="3153"/>
      <c r="S298" s="3154"/>
      <c r="T298" s="119"/>
      <c r="V298" s="115" t="s">
        <v>16</v>
      </c>
      <c r="W298" s="3141"/>
      <c r="X298" s="3142"/>
      <c r="Y298" s="3141"/>
      <c r="Z298" s="3143"/>
      <c r="AA298" s="3144"/>
      <c r="AB298" s="3145"/>
      <c r="AC298" s="3146"/>
      <c r="AD298" s="3147"/>
      <c r="AE298" s="3148"/>
      <c r="AF298" s="3149"/>
      <c r="AG298" s="2109"/>
      <c r="AH298" s="3150"/>
      <c r="AI298" s="117"/>
      <c r="AJ298" s="3151"/>
      <c r="AK298" s="3152"/>
      <c r="AL298" s="3153"/>
      <c r="AM298" s="3154"/>
      <c r="AN298" s="119"/>
      <c r="AP298" s="115" t="s">
        <v>16</v>
      </c>
      <c r="AQ298" s="3141"/>
      <c r="AR298" s="3142"/>
      <c r="AS298" s="3141"/>
      <c r="AT298" s="3143"/>
      <c r="AU298" s="3144"/>
      <c r="AV298" s="3145"/>
      <c r="AW298" s="3146"/>
      <c r="AX298" s="3147"/>
      <c r="AY298" s="3148"/>
      <c r="AZ298" s="3149"/>
      <c r="BA298" s="2109"/>
      <c r="BB298" s="3150"/>
      <c r="BC298" s="117"/>
      <c r="BD298" s="3151"/>
      <c r="BE298" s="3152"/>
      <c r="BF298" s="3153"/>
      <c r="BG298" s="3154"/>
      <c r="BH298" s="119"/>
      <c r="BK298" s="3">
        <v>1</v>
      </c>
    </row>
    <row r="299" spans="2:63" ht="15.75">
      <c r="B299" s="115" t="s">
        <v>16</v>
      </c>
      <c r="C299" s="3141"/>
      <c r="D299" s="3142"/>
      <c r="E299" s="3141"/>
      <c r="F299" s="3143"/>
      <c r="G299" s="3144"/>
      <c r="H299" s="3145"/>
      <c r="I299" s="3146"/>
      <c r="J299" s="3147"/>
      <c r="K299" s="3148"/>
      <c r="L299" s="3149"/>
      <c r="M299" s="2109"/>
      <c r="N299" s="3150"/>
      <c r="O299" s="117"/>
      <c r="P299" s="3151"/>
      <c r="Q299" s="3152"/>
      <c r="R299" s="3153"/>
      <c r="S299" s="3154"/>
      <c r="T299" s="119"/>
      <c r="V299" s="115" t="s">
        <v>16</v>
      </c>
      <c r="W299" s="3141"/>
      <c r="X299" s="3142"/>
      <c r="Y299" s="3141"/>
      <c r="Z299" s="3143"/>
      <c r="AA299" s="3144"/>
      <c r="AB299" s="3145"/>
      <c r="AC299" s="3146"/>
      <c r="AD299" s="3147"/>
      <c r="AE299" s="3148"/>
      <c r="AF299" s="3149"/>
      <c r="AG299" s="2109"/>
      <c r="AH299" s="3150"/>
      <c r="AI299" s="117"/>
      <c r="AJ299" s="3151"/>
      <c r="AK299" s="3152"/>
      <c r="AL299" s="3153"/>
      <c r="AM299" s="3154"/>
      <c r="AN299" s="119"/>
      <c r="AP299" s="115" t="s">
        <v>16</v>
      </c>
      <c r="AQ299" s="3141"/>
      <c r="AR299" s="3142"/>
      <c r="AS299" s="3141"/>
      <c r="AT299" s="3143"/>
      <c r="AU299" s="3144"/>
      <c r="AV299" s="3145"/>
      <c r="AW299" s="3146"/>
      <c r="AX299" s="3147"/>
      <c r="AY299" s="3148"/>
      <c r="AZ299" s="3149"/>
      <c r="BA299" s="2109"/>
      <c r="BB299" s="3150"/>
      <c r="BC299" s="117"/>
      <c r="BD299" s="3151"/>
      <c r="BE299" s="3152"/>
      <c r="BF299" s="3153"/>
      <c r="BG299" s="3154"/>
      <c r="BH299" s="119"/>
      <c r="BK299" s="3">
        <v>1</v>
      </c>
    </row>
    <row r="300" spans="2:63" ht="15.75">
      <c r="B300" s="115" t="s">
        <v>16</v>
      </c>
      <c r="C300" s="3141"/>
      <c r="D300" s="3142"/>
      <c r="E300" s="3141"/>
      <c r="F300" s="3143"/>
      <c r="G300" s="3144"/>
      <c r="H300" s="3145"/>
      <c r="I300" s="3146"/>
      <c r="J300" s="3147"/>
      <c r="K300" s="3148"/>
      <c r="L300" s="3149"/>
      <c r="M300" s="2109"/>
      <c r="N300" s="3150"/>
      <c r="O300" s="117"/>
      <c r="P300" s="3151"/>
      <c r="Q300" s="3152"/>
      <c r="R300" s="3153"/>
      <c r="S300" s="3154"/>
      <c r="T300" s="119"/>
      <c r="V300" s="115" t="s">
        <v>16</v>
      </c>
      <c r="W300" s="3141"/>
      <c r="X300" s="3142"/>
      <c r="Y300" s="3141"/>
      <c r="Z300" s="3143"/>
      <c r="AA300" s="3144"/>
      <c r="AB300" s="3145"/>
      <c r="AC300" s="3146"/>
      <c r="AD300" s="3147"/>
      <c r="AE300" s="3148"/>
      <c r="AF300" s="3149"/>
      <c r="AG300" s="2109"/>
      <c r="AH300" s="3150"/>
      <c r="AI300" s="117"/>
      <c r="AJ300" s="3151"/>
      <c r="AK300" s="3152"/>
      <c r="AL300" s="3153"/>
      <c r="AM300" s="3154"/>
      <c r="AN300" s="119"/>
      <c r="AP300" s="115" t="s">
        <v>16</v>
      </c>
      <c r="AQ300" s="3141"/>
      <c r="AR300" s="3142"/>
      <c r="AS300" s="3141"/>
      <c r="AT300" s="3143"/>
      <c r="AU300" s="3144"/>
      <c r="AV300" s="3145"/>
      <c r="AW300" s="3146"/>
      <c r="AX300" s="3147"/>
      <c r="AY300" s="3148"/>
      <c r="AZ300" s="3149"/>
      <c r="BA300" s="2109"/>
      <c r="BB300" s="3150"/>
      <c r="BC300" s="117"/>
      <c r="BD300" s="3151"/>
      <c r="BE300" s="3152"/>
      <c r="BF300" s="3153"/>
      <c r="BG300" s="3154"/>
      <c r="BH300" s="119"/>
      <c r="BK300" s="3">
        <v>1</v>
      </c>
    </row>
    <row r="301" spans="2:63" ht="15.75">
      <c r="B301" s="115" t="s">
        <v>16</v>
      </c>
      <c r="C301" s="3141"/>
      <c r="D301" s="3142"/>
      <c r="E301" s="3141"/>
      <c r="F301" s="3143"/>
      <c r="G301" s="3144"/>
      <c r="H301" s="3145"/>
      <c r="I301" s="3146"/>
      <c r="J301" s="3147"/>
      <c r="K301" s="3148"/>
      <c r="L301" s="3149"/>
      <c r="M301" s="2109"/>
      <c r="N301" s="3150"/>
      <c r="O301" s="117"/>
      <c r="P301" s="3151"/>
      <c r="Q301" s="3152"/>
      <c r="R301" s="3153"/>
      <c r="S301" s="3154"/>
      <c r="T301" s="119"/>
      <c r="V301" s="115" t="s">
        <v>16</v>
      </c>
      <c r="W301" s="3141"/>
      <c r="X301" s="3142"/>
      <c r="Y301" s="3141"/>
      <c r="Z301" s="3143"/>
      <c r="AA301" s="3144"/>
      <c r="AB301" s="3145"/>
      <c r="AC301" s="3146"/>
      <c r="AD301" s="3147"/>
      <c r="AE301" s="3148"/>
      <c r="AF301" s="3149"/>
      <c r="AG301" s="2109"/>
      <c r="AH301" s="3150"/>
      <c r="AI301" s="117"/>
      <c r="AJ301" s="3151"/>
      <c r="AK301" s="3152"/>
      <c r="AL301" s="3153"/>
      <c r="AM301" s="3154"/>
      <c r="AN301" s="119"/>
      <c r="AP301" s="115" t="s">
        <v>16</v>
      </c>
      <c r="AQ301" s="3141"/>
      <c r="AR301" s="3142"/>
      <c r="AS301" s="3141"/>
      <c r="AT301" s="3143"/>
      <c r="AU301" s="3144"/>
      <c r="AV301" s="3145"/>
      <c r="AW301" s="3146"/>
      <c r="AX301" s="3147"/>
      <c r="AY301" s="3148"/>
      <c r="AZ301" s="3149"/>
      <c r="BA301" s="2109"/>
      <c r="BB301" s="3150"/>
      <c r="BC301" s="117"/>
      <c r="BD301" s="3151"/>
      <c r="BE301" s="3152"/>
      <c r="BF301" s="3153"/>
      <c r="BG301" s="3154"/>
      <c r="BH301" s="119"/>
      <c r="BK301" s="3">
        <v>1</v>
      </c>
    </row>
    <row r="302" spans="2:63" ht="15.75">
      <c r="B302" s="115" t="s">
        <v>16</v>
      </c>
      <c r="C302" s="3141"/>
      <c r="D302" s="3142"/>
      <c r="E302" s="3141"/>
      <c r="F302" s="3143"/>
      <c r="G302" s="3144"/>
      <c r="H302" s="3145"/>
      <c r="I302" s="3146"/>
      <c r="J302" s="3147"/>
      <c r="K302" s="3148"/>
      <c r="L302" s="3149"/>
      <c r="M302" s="2109"/>
      <c r="N302" s="3150"/>
      <c r="O302" s="117"/>
      <c r="P302" s="3151"/>
      <c r="Q302" s="3152"/>
      <c r="R302" s="3153"/>
      <c r="S302" s="3154"/>
      <c r="T302" s="119"/>
      <c r="V302" s="115" t="s">
        <v>16</v>
      </c>
      <c r="W302" s="3141"/>
      <c r="X302" s="3142"/>
      <c r="Y302" s="3141"/>
      <c r="Z302" s="3143"/>
      <c r="AA302" s="3144"/>
      <c r="AB302" s="3145"/>
      <c r="AC302" s="3146"/>
      <c r="AD302" s="3147"/>
      <c r="AE302" s="3148"/>
      <c r="AF302" s="3149"/>
      <c r="AG302" s="2109"/>
      <c r="AH302" s="3150"/>
      <c r="AI302" s="117"/>
      <c r="AJ302" s="3151"/>
      <c r="AK302" s="3152"/>
      <c r="AL302" s="3153"/>
      <c r="AM302" s="3154"/>
      <c r="AN302" s="119"/>
      <c r="AP302" s="115" t="s">
        <v>16</v>
      </c>
      <c r="AQ302" s="3141"/>
      <c r="AR302" s="3142"/>
      <c r="AS302" s="3141"/>
      <c r="AT302" s="3143"/>
      <c r="AU302" s="3144"/>
      <c r="AV302" s="3145"/>
      <c r="AW302" s="3146"/>
      <c r="AX302" s="3147"/>
      <c r="AY302" s="3148"/>
      <c r="AZ302" s="3149"/>
      <c r="BA302" s="2109"/>
      <c r="BB302" s="3150"/>
      <c r="BC302" s="117"/>
      <c r="BD302" s="3151"/>
      <c r="BE302" s="3152"/>
      <c r="BF302" s="3153"/>
      <c r="BG302" s="3154"/>
      <c r="BH302" s="119"/>
      <c r="BK302" s="3">
        <v>1</v>
      </c>
    </row>
    <row r="303" spans="2:63" ht="15.75">
      <c r="B303" s="115" t="s">
        <v>16</v>
      </c>
      <c r="C303" s="3141"/>
      <c r="D303" s="3142"/>
      <c r="E303" s="3141"/>
      <c r="F303" s="3143"/>
      <c r="G303" s="3144"/>
      <c r="H303" s="3145"/>
      <c r="I303" s="3146"/>
      <c r="J303" s="3147"/>
      <c r="K303" s="3148"/>
      <c r="L303" s="3149"/>
      <c r="M303" s="2109"/>
      <c r="N303" s="3150"/>
      <c r="O303" s="117"/>
      <c r="P303" s="3151"/>
      <c r="Q303" s="3152"/>
      <c r="R303" s="3153"/>
      <c r="S303" s="3154"/>
      <c r="T303" s="119"/>
      <c r="V303" s="115" t="s">
        <v>16</v>
      </c>
      <c r="W303" s="3141"/>
      <c r="X303" s="3142"/>
      <c r="Y303" s="3141"/>
      <c r="Z303" s="3143"/>
      <c r="AA303" s="3144"/>
      <c r="AB303" s="3145"/>
      <c r="AC303" s="3146"/>
      <c r="AD303" s="3147"/>
      <c r="AE303" s="3148"/>
      <c r="AF303" s="3149"/>
      <c r="AG303" s="2109"/>
      <c r="AH303" s="3150"/>
      <c r="AI303" s="117"/>
      <c r="AJ303" s="3151"/>
      <c r="AK303" s="3152"/>
      <c r="AL303" s="3153"/>
      <c r="AM303" s="3154"/>
      <c r="AN303" s="119"/>
      <c r="AP303" s="115" t="s">
        <v>16</v>
      </c>
      <c r="AQ303" s="3141"/>
      <c r="AR303" s="3142"/>
      <c r="AS303" s="3141"/>
      <c r="AT303" s="3143"/>
      <c r="AU303" s="3144"/>
      <c r="AV303" s="3145"/>
      <c r="AW303" s="3146"/>
      <c r="AX303" s="3147"/>
      <c r="AY303" s="3148"/>
      <c r="AZ303" s="3149"/>
      <c r="BA303" s="2109"/>
      <c r="BB303" s="3150"/>
      <c r="BC303" s="117"/>
      <c r="BD303" s="3151"/>
      <c r="BE303" s="3152"/>
      <c r="BF303" s="3153"/>
      <c r="BG303" s="3154"/>
      <c r="BH303" s="119"/>
      <c r="BK303" s="3">
        <v>1</v>
      </c>
    </row>
    <row r="304" spans="2:63" ht="15.75">
      <c r="B304" s="115" t="s">
        <v>16</v>
      </c>
      <c r="C304" s="3141"/>
      <c r="D304" s="3142"/>
      <c r="E304" s="3141"/>
      <c r="F304" s="3143"/>
      <c r="G304" s="3144"/>
      <c r="H304" s="3145"/>
      <c r="I304" s="3146"/>
      <c r="J304" s="3147"/>
      <c r="K304" s="3148"/>
      <c r="L304" s="3149"/>
      <c r="M304" s="2109"/>
      <c r="N304" s="3150"/>
      <c r="O304" s="117"/>
      <c r="P304" s="3151"/>
      <c r="Q304" s="3152"/>
      <c r="R304" s="3153"/>
      <c r="S304" s="3154"/>
      <c r="T304" s="119"/>
      <c r="V304" s="115" t="s">
        <v>16</v>
      </c>
      <c r="W304" s="3141"/>
      <c r="X304" s="3142"/>
      <c r="Y304" s="3141"/>
      <c r="Z304" s="3143"/>
      <c r="AA304" s="3144"/>
      <c r="AB304" s="3145"/>
      <c r="AC304" s="3146"/>
      <c r="AD304" s="3147"/>
      <c r="AE304" s="3148"/>
      <c r="AF304" s="3149"/>
      <c r="AG304" s="2109"/>
      <c r="AH304" s="3150"/>
      <c r="AI304" s="117"/>
      <c r="AJ304" s="3151"/>
      <c r="AK304" s="3152"/>
      <c r="AL304" s="3153"/>
      <c r="AM304" s="3154"/>
      <c r="AN304" s="119"/>
      <c r="AP304" s="115" t="s">
        <v>16</v>
      </c>
      <c r="AQ304" s="3141"/>
      <c r="AR304" s="3142"/>
      <c r="AS304" s="3141"/>
      <c r="AT304" s="3143"/>
      <c r="AU304" s="3144"/>
      <c r="AV304" s="3145"/>
      <c r="AW304" s="3146"/>
      <c r="AX304" s="3147"/>
      <c r="AY304" s="3148"/>
      <c r="AZ304" s="3149"/>
      <c r="BA304" s="2109"/>
      <c r="BB304" s="3150"/>
      <c r="BC304" s="117"/>
      <c r="BD304" s="3151"/>
      <c r="BE304" s="3152"/>
      <c r="BF304" s="3153"/>
      <c r="BG304" s="3154"/>
      <c r="BH304" s="119"/>
      <c r="BK304" s="3">
        <v>1</v>
      </c>
    </row>
    <row r="305" spans="2:63" ht="15.75">
      <c r="B305" s="115" t="s">
        <v>16</v>
      </c>
      <c r="C305" s="3141"/>
      <c r="D305" s="3142"/>
      <c r="E305" s="3141"/>
      <c r="F305" s="3143"/>
      <c r="G305" s="3144"/>
      <c r="H305" s="3145"/>
      <c r="I305" s="3146"/>
      <c r="J305" s="3147"/>
      <c r="K305" s="3148"/>
      <c r="L305" s="3149"/>
      <c r="M305" s="2109"/>
      <c r="N305" s="3150"/>
      <c r="O305" s="117"/>
      <c r="P305" s="3151"/>
      <c r="Q305" s="3152"/>
      <c r="R305" s="3153"/>
      <c r="S305" s="3154"/>
      <c r="T305" s="119"/>
      <c r="V305" s="115" t="s">
        <v>16</v>
      </c>
      <c r="W305" s="3141"/>
      <c r="X305" s="3142"/>
      <c r="Y305" s="3141"/>
      <c r="Z305" s="3143"/>
      <c r="AA305" s="3144"/>
      <c r="AB305" s="3145"/>
      <c r="AC305" s="3146"/>
      <c r="AD305" s="3147"/>
      <c r="AE305" s="3148"/>
      <c r="AF305" s="3149"/>
      <c r="AG305" s="2109"/>
      <c r="AH305" s="3150"/>
      <c r="AI305" s="117"/>
      <c r="AJ305" s="3151"/>
      <c r="AK305" s="3152"/>
      <c r="AL305" s="3153"/>
      <c r="AM305" s="3154"/>
      <c r="AN305" s="119"/>
      <c r="AP305" s="115" t="s">
        <v>16</v>
      </c>
      <c r="AQ305" s="3141"/>
      <c r="AR305" s="3142"/>
      <c r="AS305" s="3141"/>
      <c r="AT305" s="3143"/>
      <c r="AU305" s="3144"/>
      <c r="AV305" s="3145"/>
      <c r="AW305" s="3146"/>
      <c r="AX305" s="3147"/>
      <c r="AY305" s="3148"/>
      <c r="AZ305" s="3149"/>
      <c r="BA305" s="2109"/>
      <c r="BB305" s="3150"/>
      <c r="BC305" s="117"/>
      <c r="BD305" s="3151"/>
      <c r="BE305" s="3152"/>
      <c r="BF305" s="3153"/>
      <c r="BG305" s="3154"/>
      <c r="BH305" s="119"/>
      <c r="BK305" s="3">
        <v>1</v>
      </c>
    </row>
    <row r="306" spans="2:63" ht="15.75">
      <c r="B306" s="115" t="s">
        <v>16</v>
      </c>
      <c r="C306" s="3141"/>
      <c r="D306" s="3142"/>
      <c r="E306" s="3141"/>
      <c r="F306" s="3143"/>
      <c r="G306" s="3144"/>
      <c r="H306" s="3145"/>
      <c r="I306" s="3146"/>
      <c r="J306" s="3147"/>
      <c r="K306" s="3148"/>
      <c r="L306" s="3149"/>
      <c r="M306" s="2109"/>
      <c r="N306" s="3150"/>
      <c r="O306" s="117"/>
      <c r="P306" s="3151"/>
      <c r="Q306" s="3152"/>
      <c r="R306" s="3153"/>
      <c r="S306" s="3154"/>
      <c r="T306" s="119"/>
      <c r="V306" s="115" t="s">
        <v>16</v>
      </c>
      <c r="W306" s="3141"/>
      <c r="X306" s="3142"/>
      <c r="Y306" s="3141"/>
      <c r="Z306" s="3143"/>
      <c r="AA306" s="3144"/>
      <c r="AB306" s="3145"/>
      <c r="AC306" s="3146"/>
      <c r="AD306" s="3147"/>
      <c r="AE306" s="3148"/>
      <c r="AF306" s="3149"/>
      <c r="AG306" s="2109"/>
      <c r="AH306" s="3150"/>
      <c r="AI306" s="117"/>
      <c r="AJ306" s="3151"/>
      <c r="AK306" s="3152"/>
      <c r="AL306" s="3153"/>
      <c r="AM306" s="3154"/>
      <c r="AN306" s="119"/>
      <c r="AP306" s="115" t="s">
        <v>16</v>
      </c>
      <c r="AQ306" s="3141"/>
      <c r="AR306" s="3142"/>
      <c r="AS306" s="3141"/>
      <c r="AT306" s="3143"/>
      <c r="AU306" s="3144"/>
      <c r="AV306" s="3145"/>
      <c r="AW306" s="3146"/>
      <c r="AX306" s="3147"/>
      <c r="AY306" s="3148"/>
      <c r="AZ306" s="3149"/>
      <c r="BA306" s="2109"/>
      <c r="BB306" s="3150"/>
      <c r="BC306" s="117"/>
      <c r="BD306" s="3151"/>
      <c r="BE306" s="3152"/>
      <c r="BF306" s="3153"/>
      <c r="BG306" s="3154"/>
      <c r="BH306" s="119"/>
      <c r="BK306" s="3">
        <v>1</v>
      </c>
    </row>
    <row r="307" spans="2:63" ht="15.75">
      <c r="B307" s="115" t="s">
        <v>16</v>
      </c>
      <c r="C307" s="3141"/>
      <c r="D307" s="3142"/>
      <c r="E307" s="3141"/>
      <c r="F307" s="3143"/>
      <c r="G307" s="3144"/>
      <c r="H307" s="3145"/>
      <c r="I307" s="3146"/>
      <c r="J307" s="3147"/>
      <c r="K307" s="3148"/>
      <c r="L307" s="3149"/>
      <c r="M307" s="2109"/>
      <c r="N307" s="3150"/>
      <c r="O307" s="117"/>
      <c r="P307" s="3151"/>
      <c r="Q307" s="3152"/>
      <c r="R307" s="3153"/>
      <c r="S307" s="3154"/>
      <c r="T307" s="119"/>
      <c r="V307" s="115" t="s">
        <v>16</v>
      </c>
      <c r="W307" s="3141"/>
      <c r="X307" s="3142"/>
      <c r="Y307" s="3141"/>
      <c r="Z307" s="3143"/>
      <c r="AA307" s="3144"/>
      <c r="AB307" s="3145"/>
      <c r="AC307" s="3146"/>
      <c r="AD307" s="3147"/>
      <c r="AE307" s="3148"/>
      <c r="AF307" s="3149"/>
      <c r="AG307" s="2109"/>
      <c r="AH307" s="3150"/>
      <c r="AI307" s="117"/>
      <c r="AJ307" s="3151"/>
      <c r="AK307" s="3152"/>
      <c r="AL307" s="3153"/>
      <c r="AM307" s="3154"/>
      <c r="AN307" s="119"/>
      <c r="AP307" s="115" t="s">
        <v>16</v>
      </c>
      <c r="AQ307" s="3141"/>
      <c r="AR307" s="3142"/>
      <c r="AS307" s="3141"/>
      <c r="AT307" s="3143"/>
      <c r="AU307" s="3144"/>
      <c r="AV307" s="3145"/>
      <c r="AW307" s="3146"/>
      <c r="AX307" s="3147"/>
      <c r="AY307" s="3148"/>
      <c r="AZ307" s="3149"/>
      <c r="BA307" s="2109"/>
      <c r="BB307" s="3150"/>
      <c r="BC307" s="117"/>
      <c r="BD307" s="3151"/>
      <c r="BE307" s="3152"/>
      <c r="BF307" s="3153"/>
      <c r="BG307" s="3154"/>
      <c r="BH307" s="119"/>
      <c r="BK307" s="3">
        <v>1</v>
      </c>
    </row>
    <row r="308" spans="2:63" ht="15.75">
      <c r="B308" s="115" t="s">
        <v>16</v>
      </c>
      <c r="C308" s="3141"/>
      <c r="D308" s="3142"/>
      <c r="E308" s="3141"/>
      <c r="F308" s="3143"/>
      <c r="G308" s="3144"/>
      <c r="H308" s="3145"/>
      <c r="I308" s="3146"/>
      <c r="J308" s="3147"/>
      <c r="K308" s="3148"/>
      <c r="L308" s="3149"/>
      <c r="M308" s="2109"/>
      <c r="N308" s="3150"/>
      <c r="O308" s="117"/>
      <c r="P308" s="3151"/>
      <c r="Q308" s="3152"/>
      <c r="R308" s="3153"/>
      <c r="S308" s="3154"/>
      <c r="T308" s="119"/>
      <c r="V308" s="115" t="s">
        <v>16</v>
      </c>
      <c r="W308" s="3141"/>
      <c r="X308" s="3142"/>
      <c r="Y308" s="3141"/>
      <c r="Z308" s="3143"/>
      <c r="AA308" s="3144"/>
      <c r="AB308" s="3145"/>
      <c r="AC308" s="3146"/>
      <c r="AD308" s="3147"/>
      <c r="AE308" s="3148"/>
      <c r="AF308" s="3149"/>
      <c r="AG308" s="2109"/>
      <c r="AH308" s="3150"/>
      <c r="AI308" s="117"/>
      <c r="AJ308" s="3151"/>
      <c r="AK308" s="3152"/>
      <c r="AL308" s="3153"/>
      <c r="AM308" s="3154"/>
      <c r="AN308" s="119"/>
      <c r="AP308" s="115" t="s">
        <v>16</v>
      </c>
      <c r="AQ308" s="3141"/>
      <c r="AR308" s="3142"/>
      <c r="AS308" s="3141"/>
      <c r="AT308" s="3143"/>
      <c r="AU308" s="3144"/>
      <c r="AV308" s="3145"/>
      <c r="AW308" s="3146"/>
      <c r="AX308" s="3147"/>
      <c r="AY308" s="3148"/>
      <c r="AZ308" s="3149"/>
      <c r="BA308" s="2109"/>
      <c r="BB308" s="3150"/>
      <c r="BC308" s="117"/>
      <c r="BD308" s="3151"/>
      <c r="BE308" s="3152"/>
      <c r="BF308" s="3153"/>
      <c r="BG308" s="3154"/>
      <c r="BH308" s="119"/>
      <c r="BK308" s="3">
        <v>1</v>
      </c>
    </row>
    <row r="309" spans="2:63" ht="15.75">
      <c r="B309" s="115" t="s">
        <v>16</v>
      </c>
      <c r="C309" s="3141"/>
      <c r="D309" s="3142"/>
      <c r="E309" s="3141"/>
      <c r="F309" s="3143"/>
      <c r="G309" s="3144"/>
      <c r="H309" s="3145"/>
      <c r="I309" s="3146"/>
      <c r="J309" s="3147"/>
      <c r="K309" s="3148"/>
      <c r="L309" s="3149"/>
      <c r="M309" s="2109"/>
      <c r="N309" s="3150"/>
      <c r="O309" s="117"/>
      <c r="P309" s="3151"/>
      <c r="Q309" s="3152"/>
      <c r="R309" s="3153"/>
      <c r="S309" s="3154"/>
      <c r="T309" s="119"/>
      <c r="V309" s="115" t="s">
        <v>16</v>
      </c>
      <c r="W309" s="3141"/>
      <c r="X309" s="3142"/>
      <c r="Y309" s="3141"/>
      <c r="Z309" s="3143"/>
      <c r="AA309" s="3144"/>
      <c r="AB309" s="3145"/>
      <c r="AC309" s="3146"/>
      <c r="AD309" s="3147"/>
      <c r="AE309" s="3148"/>
      <c r="AF309" s="3149"/>
      <c r="AG309" s="2109"/>
      <c r="AH309" s="3150"/>
      <c r="AI309" s="117"/>
      <c r="AJ309" s="3151"/>
      <c r="AK309" s="3152"/>
      <c r="AL309" s="3153"/>
      <c r="AM309" s="3154"/>
      <c r="AN309" s="119"/>
      <c r="AP309" s="115" t="s">
        <v>16</v>
      </c>
      <c r="AQ309" s="3141"/>
      <c r="AR309" s="3142"/>
      <c r="AS309" s="3141"/>
      <c r="AT309" s="3143"/>
      <c r="AU309" s="3144"/>
      <c r="AV309" s="3145"/>
      <c r="AW309" s="3146"/>
      <c r="AX309" s="3147"/>
      <c r="AY309" s="3148"/>
      <c r="AZ309" s="3149"/>
      <c r="BA309" s="2109"/>
      <c r="BB309" s="3150"/>
      <c r="BC309" s="117"/>
      <c r="BD309" s="3151"/>
      <c r="BE309" s="3152"/>
      <c r="BF309" s="3153"/>
      <c r="BG309" s="3154"/>
      <c r="BH309" s="119"/>
      <c r="BK309" s="3">
        <v>1</v>
      </c>
    </row>
    <row r="310" spans="2:63" ht="15.75">
      <c r="B310" s="115" t="s">
        <v>16</v>
      </c>
      <c r="C310" s="3141"/>
      <c r="D310" s="3142"/>
      <c r="E310" s="3141"/>
      <c r="F310" s="3143"/>
      <c r="G310" s="3144"/>
      <c r="H310" s="3145"/>
      <c r="I310" s="3146"/>
      <c r="J310" s="3147"/>
      <c r="K310" s="3148"/>
      <c r="L310" s="3149"/>
      <c r="M310" s="2109"/>
      <c r="N310" s="3150"/>
      <c r="O310" s="117"/>
      <c r="P310" s="3151"/>
      <c r="Q310" s="3152"/>
      <c r="R310" s="3153"/>
      <c r="S310" s="3154"/>
      <c r="T310" s="119"/>
      <c r="V310" s="115" t="s">
        <v>16</v>
      </c>
      <c r="W310" s="3141"/>
      <c r="X310" s="3142"/>
      <c r="Y310" s="3141"/>
      <c r="Z310" s="3143"/>
      <c r="AA310" s="3144"/>
      <c r="AB310" s="3145"/>
      <c r="AC310" s="3146"/>
      <c r="AD310" s="3147"/>
      <c r="AE310" s="3148"/>
      <c r="AF310" s="3149"/>
      <c r="AG310" s="2109"/>
      <c r="AH310" s="3150"/>
      <c r="AI310" s="117"/>
      <c r="AJ310" s="3151"/>
      <c r="AK310" s="3152"/>
      <c r="AL310" s="3153"/>
      <c r="AM310" s="3154"/>
      <c r="AN310" s="119"/>
      <c r="AP310" s="115" t="s">
        <v>16</v>
      </c>
      <c r="AQ310" s="3141"/>
      <c r="AR310" s="3142"/>
      <c r="AS310" s="3141"/>
      <c r="AT310" s="3143"/>
      <c r="AU310" s="3144"/>
      <c r="AV310" s="3145"/>
      <c r="AW310" s="3146"/>
      <c r="AX310" s="3147"/>
      <c r="AY310" s="3148"/>
      <c r="AZ310" s="3149"/>
      <c r="BA310" s="2109"/>
      <c r="BB310" s="3150"/>
      <c r="BC310" s="117"/>
      <c r="BD310" s="3151"/>
      <c r="BE310" s="3152"/>
      <c r="BF310" s="3153"/>
      <c r="BG310" s="3154"/>
      <c r="BH310" s="119"/>
      <c r="BK310" s="3">
        <v>1</v>
      </c>
    </row>
    <row r="311" spans="2:63" ht="15.75">
      <c r="B311" s="115" t="s">
        <v>16</v>
      </c>
      <c r="C311" s="3141"/>
      <c r="D311" s="3142"/>
      <c r="E311" s="3141"/>
      <c r="F311" s="3143"/>
      <c r="G311" s="3144"/>
      <c r="H311" s="3145"/>
      <c r="I311" s="3146"/>
      <c r="J311" s="3147"/>
      <c r="K311" s="3148"/>
      <c r="L311" s="3149"/>
      <c r="M311" s="2109"/>
      <c r="N311" s="3150"/>
      <c r="O311" s="117"/>
      <c r="P311" s="3151"/>
      <c r="Q311" s="3152"/>
      <c r="R311" s="3153"/>
      <c r="S311" s="3154"/>
      <c r="T311" s="119"/>
      <c r="V311" s="115" t="s">
        <v>16</v>
      </c>
      <c r="W311" s="3141"/>
      <c r="X311" s="3142"/>
      <c r="Y311" s="3141"/>
      <c r="Z311" s="3143"/>
      <c r="AA311" s="3144"/>
      <c r="AB311" s="3145"/>
      <c r="AC311" s="3146"/>
      <c r="AD311" s="3147"/>
      <c r="AE311" s="3148"/>
      <c r="AF311" s="3149"/>
      <c r="AG311" s="2109"/>
      <c r="AH311" s="3150"/>
      <c r="AI311" s="117"/>
      <c r="AJ311" s="3151"/>
      <c r="AK311" s="3152"/>
      <c r="AL311" s="3153"/>
      <c r="AM311" s="3154"/>
      <c r="AN311" s="119"/>
      <c r="AP311" s="115" t="s">
        <v>16</v>
      </c>
      <c r="AQ311" s="3141"/>
      <c r="AR311" s="3142"/>
      <c r="AS311" s="3141"/>
      <c r="AT311" s="3143"/>
      <c r="AU311" s="3144"/>
      <c r="AV311" s="3145"/>
      <c r="AW311" s="3146"/>
      <c r="AX311" s="3147"/>
      <c r="AY311" s="3148"/>
      <c r="AZ311" s="3149"/>
      <c r="BA311" s="2109"/>
      <c r="BB311" s="3150"/>
      <c r="BC311" s="117"/>
      <c r="BD311" s="3151"/>
      <c r="BE311" s="3152"/>
      <c r="BF311" s="3153"/>
      <c r="BG311" s="3154"/>
      <c r="BH311" s="119"/>
      <c r="BK311" s="3">
        <v>1</v>
      </c>
    </row>
    <row r="312" spans="2:63" ht="15.75">
      <c r="B312" s="115" t="s">
        <v>16</v>
      </c>
      <c r="C312" s="3141"/>
      <c r="D312" s="3142"/>
      <c r="E312" s="3141"/>
      <c r="F312" s="3143"/>
      <c r="G312" s="3144"/>
      <c r="H312" s="3145"/>
      <c r="I312" s="3146"/>
      <c r="J312" s="3147"/>
      <c r="K312" s="3148"/>
      <c r="L312" s="3149"/>
      <c r="M312" s="2109"/>
      <c r="N312" s="3150"/>
      <c r="O312" s="117"/>
      <c r="P312" s="3151"/>
      <c r="Q312" s="3152"/>
      <c r="R312" s="3153"/>
      <c r="S312" s="3154"/>
      <c r="T312" s="119"/>
      <c r="V312" s="115" t="s">
        <v>16</v>
      </c>
      <c r="W312" s="3141"/>
      <c r="X312" s="3142"/>
      <c r="Y312" s="3141"/>
      <c r="Z312" s="3143"/>
      <c r="AA312" s="3144"/>
      <c r="AB312" s="3145"/>
      <c r="AC312" s="3146"/>
      <c r="AD312" s="3147"/>
      <c r="AE312" s="3148"/>
      <c r="AF312" s="3149"/>
      <c r="AG312" s="2109"/>
      <c r="AH312" s="3150"/>
      <c r="AI312" s="117"/>
      <c r="AJ312" s="3151"/>
      <c r="AK312" s="3152"/>
      <c r="AL312" s="3153"/>
      <c r="AM312" s="3154"/>
      <c r="AN312" s="119"/>
      <c r="AP312" s="115" t="s">
        <v>16</v>
      </c>
      <c r="AQ312" s="3141"/>
      <c r="AR312" s="3142"/>
      <c r="AS312" s="3141"/>
      <c r="AT312" s="3143"/>
      <c r="AU312" s="3144"/>
      <c r="AV312" s="3145"/>
      <c r="AW312" s="3146"/>
      <c r="AX312" s="3147"/>
      <c r="AY312" s="3148"/>
      <c r="AZ312" s="3149"/>
      <c r="BA312" s="2109"/>
      <c r="BB312" s="3150"/>
      <c r="BC312" s="117"/>
      <c r="BD312" s="3151"/>
      <c r="BE312" s="3152"/>
      <c r="BF312" s="3153"/>
      <c r="BG312" s="3154"/>
      <c r="BH312" s="119"/>
      <c r="BK312" s="3">
        <v>1</v>
      </c>
    </row>
    <row r="313" spans="2:63" ht="15.75">
      <c r="B313" s="115" t="s">
        <v>16</v>
      </c>
      <c r="C313" s="3141"/>
      <c r="D313" s="3142"/>
      <c r="E313" s="3141"/>
      <c r="F313" s="3143"/>
      <c r="G313" s="3144"/>
      <c r="H313" s="3145"/>
      <c r="I313" s="3146"/>
      <c r="J313" s="3147"/>
      <c r="K313" s="3148"/>
      <c r="L313" s="3149"/>
      <c r="M313" s="2109"/>
      <c r="N313" s="3150"/>
      <c r="O313" s="117"/>
      <c r="P313" s="3151"/>
      <c r="Q313" s="3152"/>
      <c r="R313" s="3153"/>
      <c r="S313" s="3154"/>
      <c r="T313" s="119"/>
      <c r="V313" s="115" t="s">
        <v>16</v>
      </c>
      <c r="W313" s="3141"/>
      <c r="X313" s="3142"/>
      <c r="Y313" s="3141"/>
      <c r="Z313" s="3143"/>
      <c r="AA313" s="3144"/>
      <c r="AB313" s="3145"/>
      <c r="AC313" s="3146"/>
      <c r="AD313" s="3147"/>
      <c r="AE313" s="3148"/>
      <c r="AF313" s="3149"/>
      <c r="AG313" s="2109"/>
      <c r="AH313" s="3150"/>
      <c r="AI313" s="117"/>
      <c r="AJ313" s="3151"/>
      <c r="AK313" s="3152"/>
      <c r="AL313" s="3153"/>
      <c r="AM313" s="3154"/>
      <c r="AN313" s="119"/>
      <c r="AP313" s="115" t="s">
        <v>16</v>
      </c>
      <c r="AQ313" s="3141"/>
      <c r="AR313" s="3142"/>
      <c r="AS313" s="3141"/>
      <c r="AT313" s="3143"/>
      <c r="AU313" s="3144"/>
      <c r="AV313" s="3145"/>
      <c r="AW313" s="3146"/>
      <c r="AX313" s="3147"/>
      <c r="AY313" s="3148"/>
      <c r="AZ313" s="3149"/>
      <c r="BA313" s="2109"/>
      <c r="BB313" s="3150"/>
      <c r="BC313" s="117"/>
      <c r="BD313" s="3151"/>
      <c r="BE313" s="3152"/>
      <c r="BF313" s="3153"/>
      <c r="BG313" s="3154"/>
      <c r="BH313" s="119"/>
      <c r="BK313" s="3">
        <v>1</v>
      </c>
    </row>
    <row r="314" spans="2:63" ht="15.75">
      <c r="B314" s="115" t="s">
        <v>16</v>
      </c>
      <c r="C314" s="3141"/>
      <c r="D314" s="3142"/>
      <c r="E314" s="3141"/>
      <c r="F314" s="3143"/>
      <c r="G314" s="3144"/>
      <c r="H314" s="3145"/>
      <c r="I314" s="3146"/>
      <c r="J314" s="3147"/>
      <c r="K314" s="3148"/>
      <c r="L314" s="3149"/>
      <c r="M314" s="2109"/>
      <c r="N314" s="3150"/>
      <c r="O314" s="117"/>
      <c r="P314" s="3151"/>
      <c r="Q314" s="3152"/>
      <c r="R314" s="3153"/>
      <c r="S314" s="3154"/>
      <c r="T314" s="119"/>
      <c r="V314" s="115" t="s">
        <v>16</v>
      </c>
      <c r="W314" s="3141"/>
      <c r="X314" s="3142"/>
      <c r="Y314" s="3141"/>
      <c r="Z314" s="3143"/>
      <c r="AA314" s="3144"/>
      <c r="AB314" s="3145"/>
      <c r="AC314" s="3146"/>
      <c r="AD314" s="3147"/>
      <c r="AE314" s="3148"/>
      <c r="AF314" s="3149"/>
      <c r="AG314" s="2109"/>
      <c r="AH314" s="3150"/>
      <c r="AI314" s="117"/>
      <c r="AJ314" s="3151"/>
      <c r="AK314" s="3152"/>
      <c r="AL314" s="3153"/>
      <c r="AM314" s="3154"/>
      <c r="AN314" s="119"/>
      <c r="AP314" s="115" t="s">
        <v>16</v>
      </c>
      <c r="AQ314" s="3141"/>
      <c r="AR314" s="3142"/>
      <c r="AS314" s="3141"/>
      <c r="AT314" s="3143"/>
      <c r="AU314" s="3144"/>
      <c r="AV314" s="3145"/>
      <c r="AW314" s="3146"/>
      <c r="AX314" s="3147"/>
      <c r="AY314" s="3148"/>
      <c r="AZ314" s="3149"/>
      <c r="BA314" s="2109"/>
      <c r="BB314" s="3150"/>
      <c r="BC314" s="117"/>
      <c r="BD314" s="3151"/>
      <c r="BE314" s="3152"/>
      <c r="BF314" s="3153"/>
      <c r="BG314" s="3154"/>
      <c r="BH314" s="119"/>
      <c r="BK314" s="3">
        <v>1</v>
      </c>
    </row>
    <row r="315" spans="2:63" ht="15.75">
      <c r="B315" s="115" t="s">
        <v>16</v>
      </c>
      <c r="C315" s="3141"/>
      <c r="D315" s="3142"/>
      <c r="E315" s="3141"/>
      <c r="F315" s="3143"/>
      <c r="G315" s="3144"/>
      <c r="H315" s="3145"/>
      <c r="I315" s="3146"/>
      <c r="J315" s="3147"/>
      <c r="K315" s="3148"/>
      <c r="L315" s="3149"/>
      <c r="M315" s="2109"/>
      <c r="N315" s="3150"/>
      <c r="O315" s="117"/>
      <c r="P315" s="3151"/>
      <c r="Q315" s="3152"/>
      <c r="R315" s="3153"/>
      <c r="S315" s="3154"/>
      <c r="T315" s="119"/>
      <c r="V315" s="115" t="s">
        <v>16</v>
      </c>
      <c r="W315" s="3141"/>
      <c r="X315" s="3142"/>
      <c r="Y315" s="3141"/>
      <c r="Z315" s="3143"/>
      <c r="AA315" s="3144"/>
      <c r="AB315" s="3145"/>
      <c r="AC315" s="3146"/>
      <c r="AD315" s="3147"/>
      <c r="AE315" s="3148"/>
      <c r="AF315" s="3149"/>
      <c r="AG315" s="2109"/>
      <c r="AH315" s="3150"/>
      <c r="AI315" s="117"/>
      <c r="AJ315" s="3151"/>
      <c r="AK315" s="3152"/>
      <c r="AL315" s="3153"/>
      <c r="AM315" s="3154"/>
      <c r="AN315" s="119"/>
      <c r="AP315" s="115" t="s">
        <v>16</v>
      </c>
      <c r="AQ315" s="3141"/>
      <c r="AR315" s="3142"/>
      <c r="AS315" s="3141"/>
      <c r="AT315" s="3143"/>
      <c r="AU315" s="3144"/>
      <c r="AV315" s="3145"/>
      <c r="AW315" s="3146"/>
      <c r="AX315" s="3147"/>
      <c r="AY315" s="3148"/>
      <c r="AZ315" s="3149"/>
      <c r="BA315" s="2109"/>
      <c r="BB315" s="3150"/>
      <c r="BC315" s="117"/>
      <c r="BD315" s="3151"/>
      <c r="BE315" s="3152"/>
      <c r="BF315" s="3153"/>
      <c r="BG315" s="3154"/>
      <c r="BH315" s="119"/>
      <c r="BK315" s="3">
        <v>1</v>
      </c>
    </row>
    <row r="316" spans="2:63" ht="15.75">
      <c r="B316" s="115" t="s">
        <v>16</v>
      </c>
      <c r="C316" s="3141"/>
      <c r="D316" s="3142"/>
      <c r="E316" s="3141"/>
      <c r="F316" s="3143"/>
      <c r="G316" s="3144"/>
      <c r="H316" s="3145"/>
      <c r="I316" s="3146"/>
      <c r="J316" s="3147"/>
      <c r="K316" s="3148"/>
      <c r="L316" s="3149"/>
      <c r="M316" s="2109"/>
      <c r="N316" s="3150"/>
      <c r="O316" s="117"/>
      <c r="P316" s="3151"/>
      <c r="Q316" s="3152"/>
      <c r="R316" s="3153"/>
      <c r="S316" s="3154"/>
      <c r="T316" s="119"/>
      <c r="V316" s="115" t="s">
        <v>16</v>
      </c>
      <c r="W316" s="3141"/>
      <c r="X316" s="3142"/>
      <c r="Y316" s="3141"/>
      <c r="Z316" s="3143"/>
      <c r="AA316" s="3144"/>
      <c r="AB316" s="3145"/>
      <c r="AC316" s="3146"/>
      <c r="AD316" s="3147"/>
      <c r="AE316" s="3148"/>
      <c r="AF316" s="3149"/>
      <c r="AG316" s="2109"/>
      <c r="AH316" s="3150"/>
      <c r="AI316" s="117"/>
      <c r="AJ316" s="3151"/>
      <c r="AK316" s="3152"/>
      <c r="AL316" s="3153"/>
      <c r="AM316" s="3154"/>
      <c r="AN316" s="119"/>
      <c r="AP316" s="115" t="s">
        <v>16</v>
      </c>
      <c r="AQ316" s="3141"/>
      <c r="AR316" s="3142"/>
      <c r="AS316" s="3141"/>
      <c r="AT316" s="3143"/>
      <c r="AU316" s="3144"/>
      <c r="AV316" s="3145"/>
      <c r="AW316" s="3146"/>
      <c r="AX316" s="3147"/>
      <c r="AY316" s="3148"/>
      <c r="AZ316" s="3149"/>
      <c r="BA316" s="2109"/>
      <c r="BB316" s="3150"/>
      <c r="BC316" s="117"/>
      <c r="BD316" s="3151"/>
      <c r="BE316" s="3152"/>
      <c r="BF316" s="3153"/>
      <c r="BG316" s="3154"/>
      <c r="BH316" s="119"/>
      <c r="BK316" s="3">
        <v>1</v>
      </c>
    </row>
    <row r="317" spans="2:63" ht="15.75">
      <c r="B317" s="115" t="s">
        <v>16</v>
      </c>
      <c r="C317" s="3141"/>
      <c r="D317" s="3142"/>
      <c r="E317" s="3141"/>
      <c r="F317" s="3143"/>
      <c r="G317" s="3144"/>
      <c r="H317" s="3145"/>
      <c r="I317" s="3146"/>
      <c r="J317" s="3147"/>
      <c r="K317" s="3148"/>
      <c r="L317" s="3149"/>
      <c r="M317" s="2109"/>
      <c r="N317" s="3150"/>
      <c r="O317" s="117"/>
      <c r="P317" s="3151"/>
      <c r="Q317" s="3152"/>
      <c r="R317" s="3153"/>
      <c r="S317" s="3154"/>
      <c r="T317" s="119"/>
      <c r="V317" s="115" t="s">
        <v>16</v>
      </c>
      <c r="W317" s="3141"/>
      <c r="X317" s="3142"/>
      <c r="Y317" s="3141"/>
      <c r="Z317" s="3143"/>
      <c r="AA317" s="3144"/>
      <c r="AB317" s="3145"/>
      <c r="AC317" s="3146"/>
      <c r="AD317" s="3147"/>
      <c r="AE317" s="3148"/>
      <c r="AF317" s="3149"/>
      <c r="AG317" s="2109"/>
      <c r="AH317" s="3150"/>
      <c r="AI317" s="117"/>
      <c r="AJ317" s="3151"/>
      <c r="AK317" s="3152"/>
      <c r="AL317" s="3153"/>
      <c r="AM317" s="3154"/>
      <c r="AN317" s="119"/>
      <c r="AP317" s="115" t="s">
        <v>16</v>
      </c>
      <c r="AQ317" s="3141"/>
      <c r="AR317" s="3142"/>
      <c r="AS317" s="3141"/>
      <c r="AT317" s="3143"/>
      <c r="AU317" s="3144"/>
      <c r="AV317" s="3145"/>
      <c r="AW317" s="3146"/>
      <c r="AX317" s="3147"/>
      <c r="AY317" s="3148"/>
      <c r="AZ317" s="3149"/>
      <c r="BA317" s="2109"/>
      <c r="BB317" s="3150"/>
      <c r="BC317" s="117"/>
      <c r="BD317" s="3151"/>
      <c r="BE317" s="3152"/>
      <c r="BF317" s="3153"/>
      <c r="BG317" s="3154"/>
      <c r="BH317" s="119"/>
      <c r="BK317" s="3">
        <v>1</v>
      </c>
    </row>
    <row r="318" spans="2:63" ht="15.75">
      <c r="B318" s="115" t="s">
        <v>16</v>
      </c>
      <c r="C318" s="3141"/>
      <c r="D318" s="3142"/>
      <c r="E318" s="3141"/>
      <c r="F318" s="3143"/>
      <c r="G318" s="3144"/>
      <c r="H318" s="3145"/>
      <c r="I318" s="3146"/>
      <c r="J318" s="3147"/>
      <c r="K318" s="3148"/>
      <c r="L318" s="3149"/>
      <c r="M318" s="2109"/>
      <c r="N318" s="3150"/>
      <c r="O318" s="117"/>
      <c r="P318" s="3151"/>
      <c r="Q318" s="3152"/>
      <c r="R318" s="3153"/>
      <c r="S318" s="3154"/>
      <c r="T318" s="119"/>
      <c r="V318" s="115" t="s">
        <v>16</v>
      </c>
      <c r="W318" s="3141"/>
      <c r="X318" s="3142"/>
      <c r="Y318" s="3141"/>
      <c r="Z318" s="3143"/>
      <c r="AA318" s="3144"/>
      <c r="AB318" s="3145"/>
      <c r="AC318" s="3146"/>
      <c r="AD318" s="3147"/>
      <c r="AE318" s="3148"/>
      <c r="AF318" s="3149"/>
      <c r="AG318" s="2109"/>
      <c r="AH318" s="3150"/>
      <c r="AI318" s="117"/>
      <c r="AJ318" s="3151"/>
      <c r="AK318" s="3152"/>
      <c r="AL318" s="3153"/>
      <c r="AM318" s="3154"/>
      <c r="AN318" s="119"/>
      <c r="AP318" s="115" t="s">
        <v>16</v>
      </c>
      <c r="AQ318" s="3141"/>
      <c r="AR318" s="3142"/>
      <c r="AS318" s="3141"/>
      <c r="AT318" s="3143"/>
      <c r="AU318" s="3144"/>
      <c r="AV318" s="3145"/>
      <c r="AW318" s="3146"/>
      <c r="AX318" s="3147"/>
      <c r="AY318" s="3148"/>
      <c r="AZ318" s="3149"/>
      <c r="BA318" s="2109"/>
      <c r="BB318" s="3150"/>
      <c r="BC318" s="117"/>
      <c r="BD318" s="3151"/>
      <c r="BE318" s="3152"/>
      <c r="BF318" s="3153"/>
      <c r="BG318" s="3154"/>
      <c r="BH318" s="119"/>
      <c r="BK318" s="3">
        <v>1</v>
      </c>
    </row>
    <row r="319" spans="2:63" ht="15.75">
      <c r="B319" s="115" t="s">
        <v>16</v>
      </c>
      <c r="C319" s="3141"/>
      <c r="D319" s="3142"/>
      <c r="E319" s="3141"/>
      <c r="F319" s="3143"/>
      <c r="G319" s="3144"/>
      <c r="H319" s="3145"/>
      <c r="I319" s="3146"/>
      <c r="J319" s="3147"/>
      <c r="K319" s="3148"/>
      <c r="L319" s="3149"/>
      <c r="M319" s="2109"/>
      <c r="N319" s="3150"/>
      <c r="O319" s="117"/>
      <c r="P319" s="3151"/>
      <c r="Q319" s="3152"/>
      <c r="R319" s="3153"/>
      <c r="S319" s="3154"/>
      <c r="T319" s="119"/>
      <c r="V319" s="115" t="s">
        <v>16</v>
      </c>
      <c r="W319" s="3141"/>
      <c r="X319" s="3142"/>
      <c r="Y319" s="3141"/>
      <c r="Z319" s="3143"/>
      <c r="AA319" s="3144"/>
      <c r="AB319" s="3145"/>
      <c r="AC319" s="3146"/>
      <c r="AD319" s="3147"/>
      <c r="AE319" s="3148"/>
      <c r="AF319" s="3149"/>
      <c r="AG319" s="2109"/>
      <c r="AH319" s="3150"/>
      <c r="AI319" s="117"/>
      <c r="AJ319" s="3151"/>
      <c r="AK319" s="3152"/>
      <c r="AL319" s="3153"/>
      <c r="AM319" s="3154"/>
      <c r="AN319" s="119"/>
      <c r="AP319" s="115" t="s">
        <v>16</v>
      </c>
      <c r="AQ319" s="3141"/>
      <c r="AR319" s="3142"/>
      <c r="AS319" s="3141"/>
      <c r="AT319" s="3143"/>
      <c r="AU319" s="3144"/>
      <c r="AV319" s="3145"/>
      <c r="AW319" s="3146"/>
      <c r="AX319" s="3147"/>
      <c r="AY319" s="3148"/>
      <c r="AZ319" s="3149"/>
      <c r="BA319" s="2109"/>
      <c r="BB319" s="3150"/>
      <c r="BC319" s="117"/>
      <c r="BD319" s="3151"/>
      <c r="BE319" s="3152"/>
      <c r="BF319" s="3153"/>
      <c r="BG319" s="3154"/>
      <c r="BH319" s="119"/>
      <c r="BK319" s="3">
        <v>1</v>
      </c>
    </row>
    <row r="320" spans="2:63" ht="15.75">
      <c r="B320" s="115" t="s">
        <v>16</v>
      </c>
      <c r="C320" s="3141"/>
      <c r="D320" s="3142"/>
      <c r="E320" s="3141"/>
      <c r="F320" s="3143"/>
      <c r="G320" s="3144"/>
      <c r="H320" s="3145"/>
      <c r="I320" s="3146"/>
      <c r="J320" s="3147"/>
      <c r="K320" s="3148"/>
      <c r="L320" s="3149"/>
      <c r="M320" s="2109"/>
      <c r="N320" s="3150"/>
      <c r="O320" s="117"/>
      <c r="P320" s="3151"/>
      <c r="Q320" s="3152"/>
      <c r="R320" s="3153"/>
      <c r="S320" s="3154"/>
      <c r="T320" s="119"/>
      <c r="V320" s="115" t="s">
        <v>16</v>
      </c>
      <c r="W320" s="3141"/>
      <c r="X320" s="3142"/>
      <c r="Y320" s="3141"/>
      <c r="Z320" s="3143"/>
      <c r="AA320" s="3144"/>
      <c r="AB320" s="3145"/>
      <c r="AC320" s="3146"/>
      <c r="AD320" s="3147"/>
      <c r="AE320" s="3148"/>
      <c r="AF320" s="3149"/>
      <c r="AG320" s="2109"/>
      <c r="AH320" s="3150"/>
      <c r="AI320" s="117"/>
      <c r="AJ320" s="3151"/>
      <c r="AK320" s="3152"/>
      <c r="AL320" s="3153"/>
      <c r="AM320" s="3154"/>
      <c r="AN320" s="119"/>
      <c r="AP320" s="115" t="s">
        <v>16</v>
      </c>
      <c r="AQ320" s="3141"/>
      <c r="AR320" s="3142"/>
      <c r="AS320" s="3141"/>
      <c r="AT320" s="3143"/>
      <c r="AU320" s="3144"/>
      <c r="AV320" s="3145"/>
      <c r="AW320" s="3146"/>
      <c r="AX320" s="3147"/>
      <c r="AY320" s="3148"/>
      <c r="AZ320" s="3149"/>
      <c r="BA320" s="2109"/>
      <c r="BB320" s="3150"/>
      <c r="BC320" s="117"/>
      <c r="BD320" s="3151"/>
      <c r="BE320" s="3152"/>
      <c r="BF320" s="3153"/>
      <c r="BG320" s="3154"/>
      <c r="BH320" s="119"/>
      <c r="BK320" s="3">
        <v>1</v>
      </c>
    </row>
    <row r="321" spans="2:63" ht="15.75">
      <c r="B321" s="115" t="s">
        <v>16</v>
      </c>
      <c r="C321" s="3141"/>
      <c r="D321" s="3142"/>
      <c r="E321" s="3141"/>
      <c r="F321" s="3143"/>
      <c r="G321" s="3144"/>
      <c r="H321" s="3145"/>
      <c r="I321" s="3146"/>
      <c r="J321" s="3147"/>
      <c r="K321" s="3148"/>
      <c r="L321" s="3149"/>
      <c r="M321" s="2109"/>
      <c r="N321" s="3150"/>
      <c r="O321" s="117"/>
      <c r="P321" s="3151"/>
      <c r="Q321" s="3152"/>
      <c r="R321" s="3153"/>
      <c r="S321" s="3154"/>
      <c r="T321" s="119"/>
      <c r="V321" s="115" t="s">
        <v>16</v>
      </c>
      <c r="W321" s="3141"/>
      <c r="X321" s="3142"/>
      <c r="Y321" s="3141"/>
      <c r="Z321" s="3143"/>
      <c r="AA321" s="3144"/>
      <c r="AB321" s="3145"/>
      <c r="AC321" s="3146"/>
      <c r="AD321" s="3147"/>
      <c r="AE321" s="3148"/>
      <c r="AF321" s="3149"/>
      <c r="AG321" s="2109"/>
      <c r="AH321" s="3150"/>
      <c r="AI321" s="117"/>
      <c r="AJ321" s="3151"/>
      <c r="AK321" s="3152"/>
      <c r="AL321" s="3153"/>
      <c r="AM321" s="3154"/>
      <c r="AN321" s="119"/>
      <c r="AP321" s="115" t="s">
        <v>16</v>
      </c>
      <c r="AQ321" s="3141"/>
      <c r="AR321" s="3142"/>
      <c r="AS321" s="3141"/>
      <c r="AT321" s="3143"/>
      <c r="AU321" s="3144"/>
      <c r="AV321" s="3145"/>
      <c r="AW321" s="3146"/>
      <c r="AX321" s="3147"/>
      <c r="AY321" s="3148"/>
      <c r="AZ321" s="3149"/>
      <c r="BA321" s="2109"/>
      <c r="BB321" s="3150"/>
      <c r="BC321" s="117"/>
      <c r="BD321" s="3151"/>
      <c r="BE321" s="3152"/>
      <c r="BF321" s="3153"/>
      <c r="BG321" s="3154"/>
      <c r="BH321" s="119"/>
      <c r="BK321" s="3">
        <v>1</v>
      </c>
    </row>
    <row r="322" spans="2:63" ht="15.75">
      <c r="B322" s="115" t="s">
        <v>16</v>
      </c>
      <c r="C322" s="3141"/>
      <c r="D322" s="3142"/>
      <c r="E322" s="3141"/>
      <c r="F322" s="3143"/>
      <c r="G322" s="3144"/>
      <c r="H322" s="3145"/>
      <c r="I322" s="3146"/>
      <c r="J322" s="3147"/>
      <c r="K322" s="3148"/>
      <c r="L322" s="3149"/>
      <c r="M322" s="2109"/>
      <c r="N322" s="3150"/>
      <c r="O322" s="117"/>
      <c r="P322" s="3151"/>
      <c r="Q322" s="3152"/>
      <c r="R322" s="3153"/>
      <c r="S322" s="3154"/>
      <c r="T322" s="119"/>
      <c r="V322" s="115" t="s">
        <v>16</v>
      </c>
      <c r="W322" s="3141"/>
      <c r="X322" s="3142"/>
      <c r="Y322" s="3141"/>
      <c r="Z322" s="3143"/>
      <c r="AA322" s="3144"/>
      <c r="AB322" s="3145"/>
      <c r="AC322" s="3146"/>
      <c r="AD322" s="3147"/>
      <c r="AE322" s="3148"/>
      <c r="AF322" s="3149"/>
      <c r="AG322" s="2109"/>
      <c r="AH322" s="3150"/>
      <c r="AI322" s="117"/>
      <c r="AJ322" s="3151"/>
      <c r="AK322" s="3152"/>
      <c r="AL322" s="3153"/>
      <c r="AM322" s="3154"/>
      <c r="AN322" s="119"/>
      <c r="AP322" s="115" t="s">
        <v>16</v>
      </c>
      <c r="AQ322" s="3141"/>
      <c r="AR322" s="3142"/>
      <c r="AS322" s="3141"/>
      <c r="AT322" s="3143"/>
      <c r="AU322" s="3144"/>
      <c r="AV322" s="3145"/>
      <c r="AW322" s="3146"/>
      <c r="AX322" s="3147"/>
      <c r="AY322" s="3148"/>
      <c r="AZ322" s="3149"/>
      <c r="BA322" s="2109"/>
      <c r="BB322" s="3150"/>
      <c r="BC322" s="117"/>
      <c r="BD322" s="3151"/>
      <c r="BE322" s="3152"/>
      <c r="BF322" s="3153"/>
      <c r="BG322" s="3154"/>
      <c r="BH322" s="119"/>
      <c r="BK322" s="3">
        <v>1</v>
      </c>
    </row>
    <row r="323" spans="2:63" ht="15.75">
      <c r="B323" s="115" t="s">
        <v>16</v>
      </c>
      <c r="C323" s="3141"/>
      <c r="D323" s="3142"/>
      <c r="E323" s="3141"/>
      <c r="F323" s="3143"/>
      <c r="G323" s="3144"/>
      <c r="H323" s="3145"/>
      <c r="I323" s="3146"/>
      <c r="J323" s="3147"/>
      <c r="K323" s="3148"/>
      <c r="L323" s="3149"/>
      <c r="M323" s="2109"/>
      <c r="N323" s="3150"/>
      <c r="O323" s="117"/>
      <c r="P323" s="3151"/>
      <c r="Q323" s="3152"/>
      <c r="R323" s="3153"/>
      <c r="S323" s="3154"/>
      <c r="T323" s="119"/>
      <c r="V323" s="115" t="s">
        <v>16</v>
      </c>
      <c r="W323" s="3141"/>
      <c r="X323" s="3142"/>
      <c r="Y323" s="3141"/>
      <c r="Z323" s="3143"/>
      <c r="AA323" s="3144"/>
      <c r="AB323" s="3145"/>
      <c r="AC323" s="3146"/>
      <c r="AD323" s="3147"/>
      <c r="AE323" s="3148"/>
      <c r="AF323" s="3149"/>
      <c r="AG323" s="2109"/>
      <c r="AH323" s="3150"/>
      <c r="AI323" s="117"/>
      <c r="AJ323" s="3151"/>
      <c r="AK323" s="3152"/>
      <c r="AL323" s="3153"/>
      <c r="AM323" s="3154"/>
      <c r="AN323" s="119"/>
      <c r="AP323" s="115" t="s">
        <v>16</v>
      </c>
      <c r="AQ323" s="3141"/>
      <c r="AR323" s="3142"/>
      <c r="AS323" s="3141"/>
      <c r="AT323" s="3143"/>
      <c r="AU323" s="3144"/>
      <c r="AV323" s="3145"/>
      <c r="AW323" s="3146"/>
      <c r="AX323" s="3147"/>
      <c r="AY323" s="3148"/>
      <c r="AZ323" s="3149"/>
      <c r="BA323" s="2109"/>
      <c r="BB323" s="3150"/>
      <c r="BC323" s="117"/>
      <c r="BD323" s="3151"/>
      <c r="BE323" s="3152"/>
      <c r="BF323" s="3153"/>
      <c r="BG323" s="3154"/>
      <c r="BH323" s="119"/>
      <c r="BK323" s="3">
        <v>1</v>
      </c>
    </row>
    <row r="324" spans="2:63" ht="15.75">
      <c r="B324" s="115" t="s">
        <v>16</v>
      </c>
      <c r="C324" s="3141"/>
      <c r="D324" s="3142"/>
      <c r="E324" s="3141"/>
      <c r="F324" s="3143"/>
      <c r="G324" s="3144"/>
      <c r="H324" s="3145"/>
      <c r="I324" s="3146"/>
      <c r="J324" s="3147"/>
      <c r="K324" s="3148"/>
      <c r="L324" s="3149"/>
      <c r="M324" s="2109"/>
      <c r="N324" s="3150"/>
      <c r="O324" s="117"/>
      <c r="P324" s="3151"/>
      <c r="Q324" s="3152"/>
      <c r="R324" s="3153"/>
      <c r="S324" s="3154"/>
      <c r="T324" s="119"/>
      <c r="V324" s="115" t="s">
        <v>16</v>
      </c>
      <c r="W324" s="3141"/>
      <c r="X324" s="3142"/>
      <c r="Y324" s="3141"/>
      <c r="Z324" s="3143"/>
      <c r="AA324" s="3144"/>
      <c r="AB324" s="3145"/>
      <c r="AC324" s="3146"/>
      <c r="AD324" s="3147"/>
      <c r="AE324" s="3148"/>
      <c r="AF324" s="3149"/>
      <c r="AG324" s="2109"/>
      <c r="AH324" s="3150"/>
      <c r="AI324" s="117"/>
      <c r="AJ324" s="3151"/>
      <c r="AK324" s="3152"/>
      <c r="AL324" s="3153"/>
      <c r="AM324" s="3154"/>
      <c r="AN324" s="119"/>
      <c r="AP324" s="115" t="s">
        <v>16</v>
      </c>
      <c r="AQ324" s="3141"/>
      <c r="AR324" s="3142"/>
      <c r="AS324" s="3141"/>
      <c r="AT324" s="3143"/>
      <c r="AU324" s="3144"/>
      <c r="AV324" s="3145"/>
      <c r="AW324" s="3146"/>
      <c r="AX324" s="3147"/>
      <c r="AY324" s="3148"/>
      <c r="AZ324" s="3149"/>
      <c r="BA324" s="2109"/>
      <c r="BB324" s="3150"/>
      <c r="BC324" s="117"/>
      <c r="BD324" s="3151"/>
      <c r="BE324" s="3152"/>
      <c r="BF324" s="3153"/>
      <c r="BG324" s="3154"/>
      <c r="BH324" s="119"/>
      <c r="BK324" s="3">
        <v>1</v>
      </c>
    </row>
    <row r="325" spans="2:63" ht="15.75">
      <c r="B325" s="115" t="s">
        <v>16</v>
      </c>
      <c r="C325" s="3141"/>
      <c r="D325" s="3142"/>
      <c r="E325" s="3141"/>
      <c r="F325" s="3143"/>
      <c r="G325" s="3144"/>
      <c r="H325" s="3145"/>
      <c r="I325" s="3146"/>
      <c r="J325" s="3147"/>
      <c r="K325" s="3148"/>
      <c r="L325" s="3149"/>
      <c r="M325" s="2109"/>
      <c r="N325" s="3150"/>
      <c r="O325" s="117"/>
      <c r="P325" s="3151"/>
      <c r="Q325" s="3152"/>
      <c r="R325" s="3153"/>
      <c r="S325" s="3154"/>
      <c r="T325" s="119"/>
      <c r="V325" s="115" t="s">
        <v>16</v>
      </c>
      <c r="W325" s="3141"/>
      <c r="X325" s="3142"/>
      <c r="Y325" s="3141"/>
      <c r="Z325" s="3143"/>
      <c r="AA325" s="3144"/>
      <c r="AB325" s="3145"/>
      <c r="AC325" s="3146"/>
      <c r="AD325" s="3147"/>
      <c r="AE325" s="3148"/>
      <c r="AF325" s="3149"/>
      <c r="AG325" s="2109"/>
      <c r="AH325" s="3150"/>
      <c r="AI325" s="117"/>
      <c r="AJ325" s="3151"/>
      <c r="AK325" s="3152"/>
      <c r="AL325" s="3153"/>
      <c r="AM325" s="3154"/>
      <c r="AN325" s="119"/>
      <c r="AP325" s="115" t="s">
        <v>16</v>
      </c>
      <c r="AQ325" s="3141"/>
      <c r="AR325" s="3142"/>
      <c r="AS325" s="3141"/>
      <c r="AT325" s="3143"/>
      <c r="AU325" s="3144"/>
      <c r="AV325" s="3145"/>
      <c r="AW325" s="3146"/>
      <c r="AX325" s="3147"/>
      <c r="AY325" s="3148"/>
      <c r="AZ325" s="3149"/>
      <c r="BA325" s="2109"/>
      <c r="BB325" s="3150"/>
      <c r="BC325" s="117"/>
      <c r="BD325" s="3151"/>
      <c r="BE325" s="3152"/>
      <c r="BF325" s="3153"/>
      <c r="BG325" s="3154"/>
      <c r="BH325" s="119"/>
      <c r="BK325" s="3">
        <v>1</v>
      </c>
    </row>
    <row r="326" spans="2:63" ht="15.75">
      <c r="B326" s="115" t="s">
        <v>16</v>
      </c>
      <c r="C326" s="3141"/>
      <c r="D326" s="3142"/>
      <c r="E326" s="3141"/>
      <c r="F326" s="3143"/>
      <c r="G326" s="3144"/>
      <c r="H326" s="3145"/>
      <c r="I326" s="3146"/>
      <c r="J326" s="3147"/>
      <c r="K326" s="3148"/>
      <c r="L326" s="3149"/>
      <c r="M326" s="2109"/>
      <c r="N326" s="3150"/>
      <c r="O326" s="117"/>
      <c r="P326" s="3151"/>
      <c r="Q326" s="3152"/>
      <c r="R326" s="3153"/>
      <c r="S326" s="3154"/>
      <c r="T326" s="119"/>
      <c r="V326" s="115" t="s">
        <v>16</v>
      </c>
      <c r="W326" s="3141"/>
      <c r="X326" s="3142"/>
      <c r="Y326" s="3141"/>
      <c r="Z326" s="3143"/>
      <c r="AA326" s="3144"/>
      <c r="AB326" s="3145"/>
      <c r="AC326" s="3146"/>
      <c r="AD326" s="3147"/>
      <c r="AE326" s="3148"/>
      <c r="AF326" s="3149"/>
      <c r="AG326" s="2109"/>
      <c r="AH326" s="3150"/>
      <c r="AI326" s="117"/>
      <c r="AJ326" s="3151"/>
      <c r="AK326" s="3152"/>
      <c r="AL326" s="3153"/>
      <c r="AM326" s="3154"/>
      <c r="AN326" s="119"/>
      <c r="AP326" s="115" t="s">
        <v>16</v>
      </c>
      <c r="AQ326" s="3141"/>
      <c r="AR326" s="3142"/>
      <c r="AS326" s="3141"/>
      <c r="AT326" s="3143"/>
      <c r="AU326" s="3144"/>
      <c r="AV326" s="3145"/>
      <c r="AW326" s="3146"/>
      <c r="AX326" s="3147"/>
      <c r="AY326" s="3148"/>
      <c r="AZ326" s="3149"/>
      <c r="BA326" s="2109"/>
      <c r="BB326" s="3150"/>
      <c r="BC326" s="117"/>
      <c r="BD326" s="3151"/>
      <c r="BE326" s="3152"/>
      <c r="BF326" s="3153"/>
      <c r="BG326" s="3154"/>
      <c r="BH326" s="119"/>
      <c r="BK326" s="3">
        <v>1</v>
      </c>
    </row>
    <row r="327" spans="2:63" ht="15.75">
      <c r="B327" s="115" t="s">
        <v>16</v>
      </c>
      <c r="C327" s="3141"/>
      <c r="D327" s="3142"/>
      <c r="E327" s="3141"/>
      <c r="F327" s="3143"/>
      <c r="G327" s="3144"/>
      <c r="H327" s="3145"/>
      <c r="I327" s="3146"/>
      <c r="J327" s="3147"/>
      <c r="K327" s="3148"/>
      <c r="L327" s="3149"/>
      <c r="M327" s="2109"/>
      <c r="N327" s="3150"/>
      <c r="O327" s="117"/>
      <c r="P327" s="3151"/>
      <c r="Q327" s="3152"/>
      <c r="R327" s="3153"/>
      <c r="S327" s="3154"/>
      <c r="T327" s="119"/>
      <c r="V327" s="115" t="s">
        <v>16</v>
      </c>
      <c r="W327" s="3141"/>
      <c r="X327" s="3142"/>
      <c r="Y327" s="3141"/>
      <c r="Z327" s="3143"/>
      <c r="AA327" s="3144"/>
      <c r="AB327" s="3145"/>
      <c r="AC327" s="3146"/>
      <c r="AD327" s="3147"/>
      <c r="AE327" s="3148"/>
      <c r="AF327" s="3149"/>
      <c r="AG327" s="2109"/>
      <c r="AH327" s="3150"/>
      <c r="AI327" s="117"/>
      <c r="AJ327" s="3151"/>
      <c r="AK327" s="3152"/>
      <c r="AL327" s="3153"/>
      <c r="AM327" s="3154"/>
      <c r="AN327" s="119"/>
      <c r="AP327" s="115" t="s">
        <v>16</v>
      </c>
      <c r="AQ327" s="3141"/>
      <c r="AR327" s="3142"/>
      <c r="AS327" s="3141"/>
      <c r="AT327" s="3143"/>
      <c r="AU327" s="3144"/>
      <c r="AV327" s="3145"/>
      <c r="AW327" s="3146"/>
      <c r="AX327" s="3147"/>
      <c r="AY327" s="3148"/>
      <c r="AZ327" s="3149"/>
      <c r="BA327" s="2109"/>
      <c r="BB327" s="3150"/>
      <c r="BC327" s="117"/>
      <c r="BD327" s="3151"/>
      <c r="BE327" s="3152"/>
      <c r="BF327" s="3153"/>
      <c r="BG327" s="3154"/>
      <c r="BH327" s="119"/>
      <c r="BK327" s="3">
        <v>1</v>
      </c>
    </row>
    <row r="328" spans="2:63" ht="15.75">
      <c r="B328" s="115" t="s">
        <v>16</v>
      </c>
      <c r="C328" s="3141"/>
      <c r="D328" s="3142"/>
      <c r="E328" s="3141"/>
      <c r="F328" s="3143"/>
      <c r="G328" s="3144"/>
      <c r="H328" s="3145"/>
      <c r="I328" s="3146"/>
      <c r="J328" s="3147"/>
      <c r="K328" s="3148"/>
      <c r="L328" s="3149"/>
      <c r="M328" s="2109"/>
      <c r="N328" s="3150"/>
      <c r="O328" s="117"/>
      <c r="P328" s="3151"/>
      <c r="Q328" s="3152"/>
      <c r="R328" s="3153"/>
      <c r="S328" s="3154"/>
      <c r="T328" s="119"/>
      <c r="V328" s="115" t="s">
        <v>16</v>
      </c>
      <c r="W328" s="3141"/>
      <c r="X328" s="3142"/>
      <c r="Y328" s="3141"/>
      <c r="Z328" s="3143"/>
      <c r="AA328" s="3144"/>
      <c r="AB328" s="3145"/>
      <c r="AC328" s="3146"/>
      <c r="AD328" s="3147"/>
      <c r="AE328" s="3148"/>
      <c r="AF328" s="3149"/>
      <c r="AG328" s="2109"/>
      <c r="AH328" s="3150"/>
      <c r="AI328" s="117"/>
      <c r="AJ328" s="3151"/>
      <c r="AK328" s="3152"/>
      <c r="AL328" s="3153"/>
      <c r="AM328" s="3154"/>
      <c r="AN328" s="119"/>
      <c r="AP328" s="115" t="s">
        <v>16</v>
      </c>
      <c r="AQ328" s="3141"/>
      <c r="AR328" s="3142"/>
      <c r="AS328" s="3141"/>
      <c r="AT328" s="3143"/>
      <c r="AU328" s="3144"/>
      <c r="AV328" s="3145"/>
      <c r="AW328" s="3146"/>
      <c r="AX328" s="3147"/>
      <c r="AY328" s="3148"/>
      <c r="AZ328" s="3149"/>
      <c r="BA328" s="2109"/>
      <c r="BB328" s="3150"/>
      <c r="BC328" s="117"/>
      <c r="BD328" s="3151"/>
      <c r="BE328" s="3152"/>
      <c r="BF328" s="3153"/>
      <c r="BG328" s="3154"/>
      <c r="BH328" s="119"/>
      <c r="BK328" s="3">
        <v>1</v>
      </c>
    </row>
    <row r="329" spans="2:63" ht="15.75">
      <c r="B329" s="115" t="s">
        <v>16</v>
      </c>
      <c r="C329" s="3141"/>
      <c r="D329" s="3142"/>
      <c r="E329" s="3141"/>
      <c r="F329" s="3143"/>
      <c r="G329" s="3144"/>
      <c r="H329" s="3145"/>
      <c r="I329" s="3146"/>
      <c r="J329" s="3147"/>
      <c r="K329" s="3148"/>
      <c r="L329" s="3149"/>
      <c r="M329" s="2109"/>
      <c r="N329" s="3150"/>
      <c r="O329" s="117"/>
      <c r="P329" s="3151"/>
      <c r="Q329" s="3152"/>
      <c r="R329" s="3153"/>
      <c r="S329" s="3154"/>
      <c r="T329" s="119"/>
      <c r="V329" s="115" t="s">
        <v>16</v>
      </c>
      <c r="W329" s="3141"/>
      <c r="X329" s="3142"/>
      <c r="Y329" s="3141"/>
      <c r="Z329" s="3143"/>
      <c r="AA329" s="3144"/>
      <c r="AB329" s="3145"/>
      <c r="AC329" s="3146"/>
      <c r="AD329" s="3147"/>
      <c r="AE329" s="3148"/>
      <c r="AF329" s="3149"/>
      <c r="AG329" s="2109"/>
      <c r="AH329" s="3150"/>
      <c r="AI329" s="117"/>
      <c r="AJ329" s="3151"/>
      <c r="AK329" s="3152"/>
      <c r="AL329" s="3153"/>
      <c r="AM329" s="3154"/>
      <c r="AN329" s="119"/>
      <c r="AP329" s="115" t="s">
        <v>16</v>
      </c>
      <c r="AQ329" s="3141"/>
      <c r="AR329" s="3142"/>
      <c r="AS329" s="3141"/>
      <c r="AT329" s="3143"/>
      <c r="AU329" s="3144"/>
      <c r="AV329" s="3145"/>
      <c r="AW329" s="3146"/>
      <c r="AX329" s="3147"/>
      <c r="AY329" s="3148"/>
      <c r="AZ329" s="3149"/>
      <c r="BA329" s="2109"/>
      <c r="BB329" s="3150"/>
      <c r="BC329" s="117"/>
      <c r="BD329" s="3151"/>
      <c r="BE329" s="3152"/>
      <c r="BF329" s="3153"/>
      <c r="BG329" s="3154"/>
      <c r="BH329" s="119"/>
      <c r="BK329" s="3">
        <v>1</v>
      </c>
    </row>
    <row r="330" spans="2:63" ht="15.75">
      <c r="B330" s="115" t="s">
        <v>16</v>
      </c>
      <c r="C330" s="3141"/>
      <c r="D330" s="3142"/>
      <c r="E330" s="3141"/>
      <c r="F330" s="3143"/>
      <c r="G330" s="3144"/>
      <c r="H330" s="3145"/>
      <c r="I330" s="3146"/>
      <c r="J330" s="3147"/>
      <c r="K330" s="3148"/>
      <c r="L330" s="3149"/>
      <c r="M330" s="2109"/>
      <c r="N330" s="3150"/>
      <c r="O330" s="117"/>
      <c r="P330" s="3151"/>
      <c r="Q330" s="3152"/>
      <c r="R330" s="3153"/>
      <c r="S330" s="3154"/>
      <c r="T330" s="119"/>
      <c r="V330" s="115" t="s">
        <v>16</v>
      </c>
      <c r="W330" s="3141"/>
      <c r="X330" s="3142"/>
      <c r="Y330" s="3141"/>
      <c r="Z330" s="3143"/>
      <c r="AA330" s="3144"/>
      <c r="AB330" s="3145"/>
      <c r="AC330" s="3146"/>
      <c r="AD330" s="3147"/>
      <c r="AE330" s="3148"/>
      <c r="AF330" s="3149"/>
      <c r="AG330" s="2109"/>
      <c r="AH330" s="3150"/>
      <c r="AI330" s="117"/>
      <c r="AJ330" s="3151"/>
      <c r="AK330" s="3152"/>
      <c r="AL330" s="3153"/>
      <c r="AM330" s="3154"/>
      <c r="AN330" s="119"/>
      <c r="AP330" s="115" t="s">
        <v>16</v>
      </c>
      <c r="AQ330" s="3141"/>
      <c r="AR330" s="3142"/>
      <c r="AS330" s="3141"/>
      <c r="AT330" s="3143"/>
      <c r="AU330" s="3144"/>
      <c r="AV330" s="3145"/>
      <c r="AW330" s="3146"/>
      <c r="AX330" s="3147"/>
      <c r="AY330" s="3148"/>
      <c r="AZ330" s="3149"/>
      <c r="BA330" s="2109"/>
      <c r="BB330" s="3150"/>
      <c r="BC330" s="117"/>
      <c r="BD330" s="3151"/>
      <c r="BE330" s="3152"/>
      <c r="BF330" s="3153"/>
      <c r="BG330" s="3154"/>
      <c r="BH330" s="119"/>
      <c r="BK330" s="3">
        <v>1</v>
      </c>
    </row>
    <row r="331" spans="2:63" ht="15.75">
      <c r="B331" s="115" t="s">
        <v>16</v>
      </c>
      <c r="C331" s="3141"/>
      <c r="D331" s="3142"/>
      <c r="E331" s="3141"/>
      <c r="F331" s="3143"/>
      <c r="G331" s="3144"/>
      <c r="H331" s="3145"/>
      <c r="I331" s="3146"/>
      <c r="J331" s="3147"/>
      <c r="K331" s="3148"/>
      <c r="L331" s="3149"/>
      <c r="M331" s="2109"/>
      <c r="N331" s="3150"/>
      <c r="O331" s="117"/>
      <c r="P331" s="3151"/>
      <c r="Q331" s="3152"/>
      <c r="R331" s="3153"/>
      <c r="S331" s="3154"/>
      <c r="T331" s="119"/>
      <c r="V331" s="115" t="s">
        <v>16</v>
      </c>
      <c r="W331" s="3141"/>
      <c r="X331" s="3142"/>
      <c r="Y331" s="3141"/>
      <c r="Z331" s="3143"/>
      <c r="AA331" s="3144"/>
      <c r="AB331" s="3145"/>
      <c r="AC331" s="3146"/>
      <c r="AD331" s="3147"/>
      <c r="AE331" s="3148"/>
      <c r="AF331" s="3149"/>
      <c r="AG331" s="2109"/>
      <c r="AH331" s="3150"/>
      <c r="AI331" s="117"/>
      <c r="AJ331" s="3151"/>
      <c r="AK331" s="3152"/>
      <c r="AL331" s="3153"/>
      <c r="AM331" s="3154"/>
      <c r="AN331" s="119"/>
      <c r="AP331" s="115" t="s">
        <v>16</v>
      </c>
      <c r="AQ331" s="3141"/>
      <c r="AR331" s="3142"/>
      <c r="AS331" s="3141"/>
      <c r="AT331" s="3143"/>
      <c r="AU331" s="3144"/>
      <c r="AV331" s="3145"/>
      <c r="AW331" s="3146"/>
      <c r="AX331" s="3147"/>
      <c r="AY331" s="3148"/>
      <c r="AZ331" s="3149"/>
      <c r="BA331" s="2109"/>
      <c r="BB331" s="3150"/>
      <c r="BC331" s="117"/>
      <c r="BD331" s="3151"/>
      <c r="BE331" s="3152"/>
      <c r="BF331" s="3153"/>
      <c r="BG331" s="3154"/>
      <c r="BH331" s="119"/>
      <c r="BK331" s="3">
        <v>1</v>
      </c>
    </row>
    <row r="332" spans="2:63" ht="15.75">
      <c r="B332" s="115" t="s">
        <v>16</v>
      </c>
      <c r="C332" s="3141"/>
      <c r="D332" s="3142"/>
      <c r="E332" s="3141"/>
      <c r="F332" s="3143"/>
      <c r="G332" s="3144"/>
      <c r="H332" s="3145"/>
      <c r="I332" s="3146"/>
      <c r="J332" s="3147"/>
      <c r="K332" s="3148"/>
      <c r="L332" s="3149"/>
      <c r="M332" s="2109"/>
      <c r="N332" s="3150"/>
      <c r="O332" s="117"/>
      <c r="P332" s="3151"/>
      <c r="Q332" s="3152"/>
      <c r="R332" s="3153"/>
      <c r="S332" s="3154"/>
      <c r="T332" s="119"/>
      <c r="V332" s="115" t="s">
        <v>16</v>
      </c>
      <c r="W332" s="3141"/>
      <c r="X332" s="3142"/>
      <c r="Y332" s="3141"/>
      <c r="Z332" s="3143"/>
      <c r="AA332" s="3144"/>
      <c r="AB332" s="3145"/>
      <c r="AC332" s="3146"/>
      <c r="AD332" s="3147"/>
      <c r="AE332" s="3148"/>
      <c r="AF332" s="3149"/>
      <c r="AG332" s="2109"/>
      <c r="AH332" s="3150"/>
      <c r="AI332" s="117"/>
      <c r="AJ332" s="3151"/>
      <c r="AK332" s="3152"/>
      <c r="AL332" s="3153"/>
      <c r="AM332" s="3154"/>
      <c r="AN332" s="119"/>
      <c r="AP332" s="115" t="s">
        <v>16</v>
      </c>
      <c r="AQ332" s="3141"/>
      <c r="AR332" s="3142"/>
      <c r="AS332" s="3141"/>
      <c r="AT332" s="3143"/>
      <c r="AU332" s="3144"/>
      <c r="AV332" s="3145"/>
      <c r="AW332" s="3146"/>
      <c r="AX332" s="3147"/>
      <c r="AY332" s="3148"/>
      <c r="AZ332" s="3149"/>
      <c r="BA332" s="2109"/>
      <c r="BB332" s="3150"/>
      <c r="BC332" s="117"/>
      <c r="BD332" s="3151"/>
      <c r="BE332" s="3152"/>
      <c r="BF332" s="3153"/>
      <c r="BG332" s="3154"/>
      <c r="BH332" s="119"/>
      <c r="BK332" s="3">
        <v>1</v>
      </c>
    </row>
    <row r="333" spans="2:63" ht="15.75">
      <c r="B333" s="115" t="s">
        <v>16</v>
      </c>
      <c r="C333" s="3141"/>
      <c r="D333" s="3142"/>
      <c r="E333" s="3141"/>
      <c r="F333" s="3143"/>
      <c r="G333" s="3144"/>
      <c r="H333" s="3145"/>
      <c r="I333" s="3146"/>
      <c r="J333" s="3147"/>
      <c r="K333" s="3148"/>
      <c r="L333" s="3149"/>
      <c r="M333" s="2109"/>
      <c r="N333" s="3150"/>
      <c r="O333" s="117"/>
      <c r="P333" s="3151"/>
      <c r="Q333" s="3152"/>
      <c r="R333" s="3153"/>
      <c r="S333" s="3154"/>
      <c r="T333" s="119"/>
      <c r="V333" s="115" t="s">
        <v>16</v>
      </c>
      <c r="W333" s="3141"/>
      <c r="X333" s="3142"/>
      <c r="Y333" s="3141"/>
      <c r="Z333" s="3143"/>
      <c r="AA333" s="3144"/>
      <c r="AB333" s="3145"/>
      <c r="AC333" s="3146"/>
      <c r="AD333" s="3147"/>
      <c r="AE333" s="3148"/>
      <c r="AF333" s="3149"/>
      <c r="AG333" s="2109"/>
      <c r="AH333" s="3150"/>
      <c r="AI333" s="117"/>
      <c r="AJ333" s="3151"/>
      <c r="AK333" s="3152"/>
      <c r="AL333" s="3153"/>
      <c r="AM333" s="3154"/>
      <c r="AN333" s="119"/>
      <c r="AP333" s="115" t="s">
        <v>16</v>
      </c>
      <c r="AQ333" s="3141"/>
      <c r="AR333" s="3142"/>
      <c r="AS333" s="3141"/>
      <c r="AT333" s="3143"/>
      <c r="AU333" s="3144"/>
      <c r="AV333" s="3145"/>
      <c r="AW333" s="3146"/>
      <c r="AX333" s="3147"/>
      <c r="AY333" s="3148"/>
      <c r="AZ333" s="3149"/>
      <c r="BA333" s="2109"/>
      <c r="BB333" s="3150"/>
      <c r="BC333" s="117"/>
      <c r="BD333" s="3151"/>
      <c r="BE333" s="3152"/>
      <c r="BF333" s="3153"/>
      <c r="BG333" s="3154"/>
      <c r="BH333" s="119"/>
      <c r="BK333" s="3">
        <v>1</v>
      </c>
    </row>
    <row r="334" spans="2:63" ht="15.75">
      <c r="B334" s="115" t="s">
        <v>16</v>
      </c>
      <c r="C334" s="3141"/>
      <c r="D334" s="3142"/>
      <c r="E334" s="3141"/>
      <c r="F334" s="3143"/>
      <c r="G334" s="3144"/>
      <c r="H334" s="3145"/>
      <c r="I334" s="3146"/>
      <c r="J334" s="3147"/>
      <c r="K334" s="3148"/>
      <c r="L334" s="3149"/>
      <c r="M334" s="2109"/>
      <c r="N334" s="3150"/>
      <c r="O334" s="117"/>
      <c r="P334" s="3151"/>
      <c r="Q334" s="3152"/>
      <c r="R334" s="3153"/>
      <c r="S334" s="3154"/>
      <c r="T334" s="119"/>
      <c r="V334" s="115" t="s">
        <v>16</v>
      </c>
      <c r="W334" s="3141"/>
      <c r="X334" s="3142"/>
      <c r="Y334" s="3141"/>
      <c r="Z334" s="3143"/>
      <c r="AA334" s="3144"/>
      <c r="AB334" s="3145"/>
      <c r="AC334" s="3146"/>
      <c r="AD334" s="3147"/>
      <c r="AE334" s="3148"/>
      <c r="AF334" s="3149"/>
      <c r="AG334" s="2109"/>
      <c r="AH334" s="3150"/>
      <c r="AI334" s="117"/>
      <c r="AJ334" s="3151"/>
      <c r="AK334" s="3152"/>
      <c r="AL334" s="3153"/>
      <c r="AM334" s="3154"/>
      <c r="AN334" s="119"/>
      <c r="AP334" s="115" t="s">
        <v>16</v>
      </c>
      <c r="AQ334" s="3141"/>
      <c r="AR334" s="3142"/>
      <c r="AS334" s="3141"/>
      <c r="AT334" s="3143"/>
      <c r="AU334" s="3144"/>
      <c r="AV334" s="3145"/>
      <c r="AW334" s="3146"/>
      <c r="AX334" s="3147"/>
      <c r="AY334" s="3148"/>
      <c r="AZ334" s="3149"/>
      <c r="BA334" s="2109"/>
      <c r="BB334" s="3150"/>
      <c r="BC334" s="117"/>
      <c r="BD334" s="3151"/>
      <c r="BE334" s="3152"/>
      <c r="BF334" s="3153"/>
      <c r="BG334" s="3154"/>
      <c r="BH334" s="119"/>
      <c r="BK334" s="3">
        <v>1</v>
      </c>
    </row>
    <row r="335" spans="2:63" ht="15.75">
      <c r="B335" s="115" t="s">
        <v>16</v>
      </c>
      <c r="C335" s="3141"/>
      <c r="D335" s="3142"/>
      <c r="E335" s="3141"/>
      <c r="F335" s="3143"/>
      <c r="G335" s="3144"/>
      <c r="H335" s="3145"/>
      <c r="I335" s="3146"/>
      <c r="J335" s="3147"/>
      <c r="K335" s="3148"/>
      <c r="L335" s="3149"/>
      <c r="M335" s="2109"/>
      <c r="N335" s="3150"/>
      <c r="O335" s="117"/>
      <c r="P335" s="3151"/>
      <c r="Q335" s="3152"/>
      <c r="R335" s="3153"/>
      <c r="S335" s="3154"/>
      <c r="T335" s="119"/>
      <c r="V335" s="115" t="s">
        <v>16</v>
      </c>
      <c r="W335" s="3141"/>
      <c r="X335" s="3142"/>
      <c r="Y335" s="3141"/>
      <c r="Z335" s="3143"/>
      <c r="AA335" s="3144"/>
      <c r="AB335" s="3145"/>
      <c r="AC335" s="3146"/>
      <c r="AD335" s="3147"/>
      <c r="AE335" s="3148"/>
      <c r="AF335" s="3149"/>
      <c r="AG335" s="2109"/>
      <c r="AH335" s="3150"/>
      <c r="AI335" s="117"/>
      <c r="AJ335" s="3151"/>
      <c r="AK335" s="3152"/>
      <c r="AL335" s="3153"/>
      <c r="AM335" s="3154"/>
      <c r="AN335" s="119"/>
      <c r="AP335" s="115" t="s">
        <v>16</v>
      </c>
      <c r="AQ335" s="3141"/>
      <c r="AR335" s="3142"/>
      <c r="AS335" s="3141"/>
      <c r="AT335" s="3143"/>
      <c r="AU335" s="3144"/>
      <c r="AV335" s="3145"/>
      <c r="AW335" s="3146"/>
      <c r="AX335" s="3147"/>
      <c r="AY335" s="3148"/>
      <c r="AZ335" s="3149"/>
      <c r="BA335" s="2109"/>
      <c r="BB335" s="3150"/>
      <c r="BC335" s="117"/>
      <c r="BD335" s="3151"/>
      <c r="BE335" s="3152"/>
      <c r="BF335" s="3153"/>
      <c r="BG335" s="3154"/>
      <c r="BH335" s="119"/>
      <c r="BK335" s="3">
        <v>1</v>
      </c>
    </row>
    <row r="336" spans="2:63" ht="15.75">
      <c r="B336" s="115" t="s">
        <v>16</v>
      </c>
      <c r="C336" s="3141"/>
      <c r="D336" s="3142"/>
      <c r="E336" s="3141"/>
      <c r="F336" s="3143"/>
      <c r="G336" s="3144"/>
      <c r="H336" s="3145"/>
      <c r="I336" s="3146"/>
      <c r="J336" s="3147"/>
      <c r="K336" s="3148"/>
      <c r="L336" s="3149"/>
      <c r="M336" s="2109"/>
      <c r="N336" s="3150"/>
      <c r="O336" s="117"/>
      <c r="P336" s="3151"/>
      <c r="Q336" s="3152"/>
      <c r="R336" s="3153"/>
      <c r="S336" s="3154"/>
      <c r="T336" s="119"/>
      <c r="V336" s="115" t="s">
        <v>16</v>
      </c>
      <c r="W336" s="3141"/>
      <c r="X336" s="3142"/>
      <c r="Y336" s="3141"/>
      <c r="Z336" s="3143"/>
      <c r="AA336" s="3144"/>
      <c r="AB336" s="3145"/>
      <c r="AC336" s="3146"/>
      <c r="AD336" s="3147"/>
      <c r="AE336" s="3148"/>
      <c r="AF336" s="3149"/>
      <c r="AG336" s="2109"/>
      <c r="AH336" s="3150"/>
      <c r="AI336" s="117"/>
      <c r="AJ336" s="3151"/>
      <c r="AK336" s="3152"/>
      <c r="AL336" s="3153"/>
      <c r="AM336" s="3154"/>
      <c r="AN336" s="119"/>
      <c r="AP336" s="115" t="s">
        <v>16</v>
      </c>
      <c r="AQ336" s="3141"/>
      <c r="AR336" s="3142"/>
      <c r="AS336" s="3141"/>
      <c r="AT336" s="3143"/>
      <c r="AU336" s="3144"/>
      <c r="AV336" s="3145"/>
      <c r="AW336" s="3146"/>
      <c r="AX336" s="3147"/>
      <c r="AY336" s="3148"/>
      <c r="AZ336" s="3149"/>
      <c r="BA336" s="2109"/>
      <c r="BB336" s="3150"/>
      <c r="BC336" s="117"/>
      <c r="BD336" s="3151"/>
      <c r="BE336" s="3152"/>
      <c r="BF336" s="3153"/>
      <c r="BG336" s="3154"/>
      <c r="BH336" s="119"/>
      <c r="BK336" s="3">
        <v>1</v>
      </c>
    </row>
    <row r="337" spans="1:65" ht="15.75">
      <c r="B337" s="115" t="s">
        <v>16</v>
      </c>
      <c r="C337" s="3141"/>
      <c r="D337" s="3142"/>
      <c r="E337" s="3141"/>
      <c r="F337" s="3143"/>
      <c r="G337" s="3144"/>
      <c r="H337" s="3145"/>
      <c r="I337" s="3146"/>
      <c r="J337" s="3147"/>
      <c r="K337" s="3148"/>
      <c r="L337" s="3149"/>
      <c r="M337" s="2109"/>
      <c r="N337" s="3150"/>
      <c r="O337" s="117"/>
      <c r="P337" s="3151"/>
      <c r="Q337" s="3152"/>
      <c r="R337" s="3153"/>
      <c r="S337" s="3154"/>
      <c r="T337" s="119"/>
      <c r="V337" s="115" t="s">
        <v>16</v>
      </c>
      <c r="W337" s="3141"/>
      <c r="X337" s="3142"/>
      <c r="Y337" s="3141"/>
      <c r="Z337" s="3143"/>
      <c r="AA337" s="3144"/>
      <c r="AB337" s="3145"/>
      <c r="AC337" s="3146"/>
      <c r="AD337" s="3147"/>
      <c r="AE337" s="3148"/>
      <c r="AF337" s="3149"/>
      <c r="AG337" s="2109"/>
      <c r="AH337" s="3150"/>
      <c r="AI337" s="117"/>
      <c r="AJ337" s="3151"/>
      <c r="AK337" s="3152"/>
      <c r="AL337" s="3153"/>
      <c r="AM337" s="3154"/>
      <c r="AN337" s="119"/>
      <c r="AP337" s="115" t="s">
        <v>16</v>
      </c>
      <c r="AQ337" s="3141"/>
      <c r="AR337" s="3142"/>
      <c r="AS337" s="3141"/>
      <c r="AT337" s="3143"/>
      <c r="AU337" s="3144"/>
      <c r="AV337" s="3145"/>
      <c r="AW337" s="3146"/>
      <c r="AX337" s="3147"/>
      <c r="AY337" s="3148"/>
      <c r="AZ337" s="3149"/>
      <c r="BA337" s="2109"/>
      <c r="BB337" s="3150"/>
      <c r="BC337" s="117"/>
      <c r="BD337" s="3151"/>
      <c r="BE337" s="3152"/>
      <c r="BF337" s="3153"/>
      <c r="BG337" s="3154"/>
      <c r="BH337" s="119"/>
      <c r="BK337" s="3">
        <v>1</v>
      </c>
    </row>
    <row r="338" spans="1:65" ht="15.75">
      <c r="B338" s="115" t="s">
        <v>16</v>
      </c>
      <c r="C338" s="3141"/>
      <c r="D338" s="3142"/>
      <c r="E338" s="3141"/>
      <c r="F338" s="3143"/>
      <c r="G338" s="3144"/>
      <c r="H338" s="3145"/>
      <c r="I338" s="3146"/>
      <c r="J338" s="3147"/>
      <c r="K338" s="3148"/>
      <c r="L338" s="3149"/>
      <c r="M338" s="2109"/>
      <c r="N338" s="3150"/>
      <c r="O338" s="117"/>
      <c r="P338" s="3151"/>
      <c r="Q338" s="3152"/>
      <c r="R338" s="3153"/>
      <c r="S338" s="3154"/>
      <c r="T338" s="119"/>
      <c r="V338" s="115" t="s">
        <v>16</v>
      </c>
      <c r="W338" s="3141"/>
      <c r="X338" s="3142"/>
      <c r="Y338" s="3141"/>
      <c r="Z338" s="3143"/>
      <c r="AA338" s="3144"/>
      <c r="AB338" s="3145"/>
      <c r="AC338" s="3146"/>
      <c r="AD338" s="3147"/>
      <c r="AE338" s="3148"/>
      <c r="AF338" s="3149"/>
      <c r="AG338" s="2109"/>
      <c r="AH338" s="3150"/>
      <c r="AI338" s="117"/>
      <c r="AJ338" s="3151"/>
      <c r="AK338" s="3152"/>
      <c r="AL338" s="3153"/>
      <c r="AM338" s="3154"/>
      <c r="AN338" s="119"/>
      <c r="AP338" s="115" t="s">
        <v>16</v>
      </c>
      <c r="AQ338" s="3141"/>
      <c r="AR338" s="3142"/>
      <c r="AS338" s="3141"/>
      <c r="AT338" s="3143"/>
      <c r="AU338" s="3144"/>
      <c r="AV338" s="3145"/>
      <c r="AW338" s="3146"/>
      <c r="AX338" s="3147"/>
      <c r="AY338" s="3148"/>
      <c r="AZ338" s="3149"/>
      <c r="BA338" s="2109"/>
      <c r="BB338" s="3150"/>
      <c r="BC338" s="117"/>
      <c r="BD338" s="3151"/>
      <c r="BE338" s="3152"/>
      <c r="BF338" s="3153"/>
      <c r="BG338" s="3154"/>
      <c r="BH338" s="119"/>
      <c r="BK338" s="3">
        <v>1</v>
      </c>
    </row>
    <row r="339" spans="1:65" ht="15.75">
      <c r="B339" s="115" t="s">
        <v>16</v>
      </c>
      <c r="C339" s="3141"/>
      <c r="D339" s="3142"/>
      <c r="E339" s="3141"/>
      <c r="F339" s="3143"/>
      <c r="G339" s="3144"/>
      <c r="H339" s="3145"/>
      <c r="I339" s="3146"/>
      <c r="J339" s="3147"/>
      <c r="K339" s="3148"/>
      <c r="L339" s="3149"/>
      <c r="M339" s="2109"/>
      <c r="N339" s="3150"/>
      <c r="O339" s="117"/>
      <c r="P339" s="3151"/>
      <c r="Q339" s="3152"/>
      <c r="R339" s="3153"/>
      <c r="S339" s="3154"/>
      <c r="T339" s="119"/>
      <c r="V339" s="115" t="s">
        <v>16</v>
      </c>
      <c r="W339" s="3141"/>
      <c r="X339" s="3142"/>
      <c r="Y339" s="3141"/>
      <c r="Z339" s="3143"/>
      <c r="AA339" s="3144"/>
      <c r="AB339" s="3145"/>
      <c r="AC339" s="3146"/>
      <c r="AD339" s="3147"/>
      <c r="AE339" s="3148"/>
      <c r="AF339" s="3149"/>
      <c r="AG339" s="2109"/>
      <c r="AH339" s="3150"/>
      <c r="AI339" s="117"/>
      <c r="AJ339" s="3151"/>
      <c r="AK339" s="3152"/>
      <c r="AL339" s="3153"/>
      <c r="AM339" s="3154"/>
      <c r="AN339" s="119"/>
      <c r="AP339" s="115" t="s">
        <v>16</v>
      </c>
      <c r="AQ339" s="3141"/>
      <c r="AR339" s="3142"/>
      <c r="AS339" s="3141"/>
      <c r="AT339" s="3143"/>
      <c r="AU339" s="3144"/>
      <c r="AV339" s="3145"/>
      <c r="AW339" s="3146"/>
      <c r="AX339" s="3147"/>
      <c r="AY339" s="3148"/>
      <c r="AZ339" s="3149"/>
      <c r="BA339" s="2109"/>
      <c r="BB339" s="3150"/>
      <c r="BC339" s="117"/>
      <c r="BD339" s="3151"/>
      <c r="BE339" s="3152"/>
      <c r="BF339" s="3153"/>
      <c r="BG339" s="3154"/>
      <c r="BH339" s="119"/>
      <c r="BK339" s="3">
        <v>1</v>
      </c>
    </row>
    <row r="340" spans="1:65" ht="15.75">
      <c r="B340" s="115" t="s">
        <v>16</v>
      </c>
      <c r="C340" s="3141"/>
      <c r="D340" s="3142"/>
      <c r="E340" s="3141"/>
      <c r="F340" s="3143"/>
      <c r="G340" s="3144"/>
      <c r="H340" s="3145"/>
      <c r="I340" s="3146"/>
      <c r="J340" s="3147"/>
      <c r="K340" s="3148"/>
      <c r="L340" s="3149"/>
      <c r="M340" s="2109"/>
      <c r="N340" s="3150"/>
      <c r="O340" s="117"/>
      <c r="P340" s="3151"/>
      <c r="Q340" s="3152"/>
      <c r="R340" s="3153"/>
      <c r="S340" s="3154"/>
      <c r="T340" s="119"/>
      <c r="V340" s="115" t="s">
        <v>16</v>
      </c>
      <c r="W340" s="3141"/>
      <c r="X340" s="3142"/>
      <c r="Y340" s="3141"/>
      <c r="Z340" s="3143"/>
      <c r="AA340" s="3144"/>
      <c r="AB340" s="3145"/>
      <c r="AC340" s="3146"/>
      <c r="AD340" s="3147"/>
      <c r="AE340" s="3148"/>
      <c r="AF340" s="3149"/>
      <c r="AG340" s="2109"/>
      <c r="AH340" s="3150"/>
      <c r="AI340" s="117"/>
      <c r="AJ340" s="3151"/>
      <c r="AK340" s="3152"/>
      <c r="AL340" s="3153"/>
      <c r="AM340" s="3154"/>
      <c r="AN340" s="119"/>
      <c r="AP340" s="115" t="s">
        <v>16</v>
      </c>
      <c r="AQ340" s="3141"/>
      <c r="AR340" s="3142"/>
      <c r="AS340" s="3141"/>
      <c r="AT340" s="3143"/>
      <c r="AU340" s="3144"/>
      <c r="AV340" s="3145"/>
      <c r="AW340" s="3146"/>
      <c r="AX340" s="3147"/>
      <c r="AY340" s="3148"/>
      <c r="AZ340" s="3149"/>
      <c r="BA340" s="2109"/>
      <c r="BB340" s="3150"/>
      <c r="BC340" s="117"/>
      <c r="BD340" s="3151"/>
      <c r="BE340" s="3152"/>
      <c r="BF340" s="3153"/>
      <c r="BG340" s="3154"/>
      <c r="BH340" s="119"/>
      <c r="BK340" s="3">
        <v>1</v>
      </c>
    </row>
    <row r="341" spans="1:65" ht="15.75">
      <c r="B341" s="115" t="s">
        <v>16</v>
      </c>
      <c r="C341" s="3141"/>
      <c r="D341" s="3142"/>
      <c r="E341" s="3141"/>
      <c r="F341" s="3143"/>
      <c r="G341" s="3144"/>
      <c r="H341" s="3145"/>
      <c r="I341" s="3146"/>
      <c r="J341" s="3147"/>
      <c r="K341" s="3148"/>
      <c r="L341" s="3149"/>
      <c r="M341" s="2109"/>
      <c r="N341" s="3150"/>
      <c r="O341" s="117"/>
      <c r="P341" s="3151"/>
      <c r="Q341" s="3152"/>
      <c r="R341" s="3153"/>
      <c r="S341" s="3154"/>
      <c r="T341" s="119"/>
      <c r="V341" s="115" t="s">
        <v>16</v>
      </c>
      <c r="W341" s="3141"/>
      <c r="X341" s="3142"/>
      <c r="Y341" s="3141"/>
      <c r="Z341" s="3143"/>
      <c r="AA341" s="3144"/>
      <c r="AB341" s="3145"/>
      <c r="AC341" s="3146"/>
      <c r="AD341" s="3147"/>
      <c r="AE341" s="3148"/>
      <c r="AF341" s="3149"/>
      <c r="AG341" s="2109"/>
      <c r="AH341" s="3150"/>
      <c r="AI341" s="117"/>
      <c r="AJ341" s="3151"/>
      <c r="AK341" s="3152"/>
      <c r="AL341" s="3153"/>
      <c r="AM341" s="3154"/>
      <c r="AN341" s="119"/>
      <c r="AP341" s="115" t="s">
        <v>16</v>
      </c>
      <c r="AQ341" s="3141"/>
      <c r="AR341" s="3142"/>
      <c r="AS341" s="3141"/>
      <c r="AT341" s="3143"/>
      <c r="AU341" s="3144"/>
      <c r="AV341" s="3145"/>
      <c r="AW341" s="3146"/>
      <c r="AX341" s="3147"/>
      <c r="AY341" s="3148"/>
      <c r="AZ341" s="3149"/>
      <c r="BA341" s="2109"/>
      <c r="BB341" s="3150"/>
      <c r="BC341" s="117"/>
      <c r="BD341" s="3151"/>
      <c r="BE341" s="3152"/>
      <c r="BF341" s="3153"/>
      <c r="BG341" s="3154"/>
      <c r="BH341" s="119"/>
      <c r="BK341" s="3">
        <v>1</v>
      </c>
    </row>
    <row r="342" spans="1:65" ht="27" customHeight="1">
      <c r="B342" s="259" t="s">
        <v>11</v>
      </c>
      <c r="C342" s="259"/>
      <c r="D342" s="259"/>
      <c r="E342" s="259"/>
      <c r="F342" s="259"/>
      <c r="G342" s="259"/>
      <c r="H342" s="259"/>
      <c r="I342" s="259"/>
      <c r="J342" s="259"/>
      <c r="K342" s="259"/>
      <c r="L342" s="259"/>
      <c r="M342" s="259"/>
      <c r="N342" s="259"/>
      <c r="O342" s="259"/>
      <c r="P342" s="259"/>
      <c r="Q342" s="259"/>
      <c r="R342" s="259"/>
      <c r="S342" s="259"/>
      <c r="T342" s="259"/>
      <c r="V342" s="259" t="s">
        <v>11</v>
      </c>
      <c r="W342" s="259"/>
      <c r="X342" s="259"/>
      <c r="Y342" s="259"/>
      <c r="Z342" s="259"/>
      <c r="AA342" s="259"/>
      <c r="AB342" s="259"/>
      <c r="AC342" s="259"/>
      <c r="AD342" s="259"/>
      <c r="AE342" s="259"/>
      <c r="AF342" s="259"/>
      <c r="AG342" s="259"/>
      <c r="AH342" s="259"/>
      <c r="AI342" s="259"/>
      <c r="AJ342" s="259"/>
      <c r="AK342" s="259"/>
      <c r="AL342" s="259"/>
      <c r="AM342" s="259"/>
      <c r="AN342" s="259"/>
      <c r="AP342" s="259" t="s">
        <v>11</v>
      </c>
      <c r="AQ342" s="259"/>
      <c r="AR342" s="259"/>
      <c r="AS342" s="259"/>
      <c r="AT342" s="259"/>
      <c r="AU342" s="259"/>
      <c r="AV342" s="259"/>
      <c r="AW342" s="259"/>
      <c r="AX342" s="259"/>
      <c r="AY342" s="259"/>
      <c r="AZ342" s="259"/>
      <c r="BA342" s="259"/>
      <c r="BB342" s="259"/>
      <c r="BC342" s="259"/>
      <c r="BD342" s="259"/>
      <c r="BE342" s="259"/>
      <c r="BF342" s="259"/>
      <c r="BG342" s="259"/>
      <c r="BH342" s="259"/>
      <c r="BK342" s="700" t="s">
        <v>821</v>
      </c>
    </row>
    <row r="343" spans="1:65">
      <c r="A343" s="3">
        <v>1</v>
      </c>
      <c r="B343" s="3">
        <v>1</v>
      </c>
      <c r="C343" s="3">
        <v>1</v>
      </c>
      <c r="D343" s="3">
        <v>1</v>
      </c>
      <c r="E343" s="3">
        <v>1</v>
      </c>
      <c r="F343" s="3">
        <v>1</v>
      </c>
      <c r="G343" s="3">
        <v>1</v>
      </c>
      <c r="H343" s="3">
        <v>1</v>
      </c>
      <c r="I343" s="3">
        <v>1</v>
      </c>
      <c r="J343" s="3">
        <v>1</v>
      </c>
      <c r="K343" s="3">
        <v>1</v>
      </c>
      <c r="L343" s="3">
        <v>1</v>
      </c>
      <c r="M343" s="3">
        <v>1</v>
      </c>
      <c r="N343" s="3">
        <v>1</v>
      </c>
      <c r="O343" s="3">
        <v>1</v>
      </c>
      <c r="P343" s="3">
        <v>1</v>
      </c>
      <c r="Q343" s="3">
        <v>1</v>
      </c>
      <c r="R343" s="3"/>
      <c r="S343" s="3">
        <v>1</v>
      </c>
      <c r="T343" s="3">
        <v>1</v>
      </c>
      <c r="U343" s="3">
        <v>1</v>
      </c>
      <c r="V343" s="3">
        <v>1</v>
      </c>
      <c r="W343" s="3">
        <v>1</v>
      </c>
      <c r="X343" s="3">
        <v>1</v>
      </c>
      <c r="Y343" s="3">
        <v>1</v>
      </c>
      <c r="Z343" s="3">
        <v>1</v>
      </c>
      <c r="AA343" s="3">
        <v>1</v>
      </c>
      <c r="AB343" s="3">
        <v>1</v>
      </c>
      <c r="AC343" s="3">
        <v>1</v>
      </c>
      <c r="AD343" s="3">
        <v>1</v>
      </c>
      <c r="AE343" s="3">
        <v>1</v>
      </c>
      <c r="AF343" s="3">
        <v>1</v>
      </c>
      <c r="AG343" s="3">
        <v>1</v>
      </c>
      <c r="AH343" s="3">
        <v>1</v>
      </c>
      <c r="AI343" s="3">
        <v>1</v>
      </c>
      <c r="AJ343" s="3">
        <v>1</v>
      </c>
      <c r="AK343" s="3">
        <v>1</v>
      </c>
      <c r="AL343" s="3"/>
      <c r="AM343" s="3">
        <v>1</v>
      </c>
      <c r="AN343" s="3">
        <v>1</v>
      </c>
      <c r="AO343" s="3">
        <v>1</v>
      </c>
      <c r="AP343" s="3">
        <v>1</v>
      </c>
      <c r="AQ343" s="3">
        <v>1</v>
      </c>
      <c r="AR343" s="3">
        <v>1</v>
      </c>
      <c r="AS343" s="3">
        <v>1</v>
      </c>
      <c r="AT343" s="3">
        <v>1</v>
      </c>
      <c r="AU343" s="3">
        <v>1</v>
      </c>
      <c r="AV343" s="3">
        <v>1</v>
      </c>
      <c r="AW343" s="3">
        <v>1</v>
      </c>
      <c r="AX343" s="3">
        <v>1</v>
      </c>
      <c r="AY343" s="3">
        <v>1</v>
      </c>
      <c r="AZ343" s="3">
        <v>1</v>
      </c>
      <c r="BA343" s="3">
        <v>1</v>
      </c>
      <c r="BB343" s="3">
        <v>1</v>
      </c>
      <c r="BC343" s="3">
        <v>1</v>
      </c>
      <c r="BD343" s="3">
        <v>1</v>
      </c>
      <c r="BE343" s="3">
        <v>1</v>
      </c>
      <c r="BF343" s="3"/>
      <c r="BG343" s="3">
        <v>1</v>
      </c>
      <c r="BH343" s="3">
        <v>1</v>
      </c>
      <c r="BI343" s="3">
        <v>1</v>
      </c>
      <c r="BJ343" s="3">
        <v>1</v>
      </c>
      <c r="BK343" s="1" t="str">
        <f>ADDRESS(ROW(),COLUMN(),4)</f>
        <v>BK343</v>
      </c>
      <c r="BL343" s="702"/>
      <c r="BM343" s="703" t="str">
        <f>ADDRESS(ROW(),COLUMN(),4)</f>
        <v>BM343</v>
      </c>
    </row>
  </sheetData>
  <mergeCells count="16">
    <mergeCell ref="I15:J15"/>
    <mergeCell ref="B4:BE5"/>
    <mergeCell ref="BG4:BH7"/>
    <mergeCell ref="T10:T11"/>
    <mergeCell ref="R10:S11"/>
    <mergeCell ref="J10:Q11"/>
    <mergeCell ref="K13:P14"/>
    <mergeCell ref="S18:S19"/>
    <mergeCell ref="T18:T19"/>
    <mergeCell ref="Q18:Q19"/>
    <mergeCell ref="I16:K16"/>
    <mergeCell ref="J18:J19"/>
    <mergeCell ref="K18:K19"/>
    <mergeCell ref="L18:L19"/>
    <mergeCell ref="P18:P19"/>
    <mergeCell ref="R18:R19"/>
  </mergeCells>
  <conditionalFormatting sqref="L20:L24">
    <cfRule type="cellIs" dxfId="1" priority="1" operator="notEqual">
      <formula>1</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532C0-5F80-4231-95BE-F30506F02935}">
  <dimension ref="A1:BM343"/>
  <sheetViews>
    <sheetView showZeros="0" workbookViewId="0">
      <selection activeCell="M15" sqref="M15"/>
    </sheetView>
  </sheetViews>
  <sheetFormatPr baseColWidth="10" defaultRowHeight="15"/>
  <cols>
    <col min="1" max="1" width="2.85546875" customWidth="1"/>
    <col min="2" max="6" width="3.7109375" customWidth="1"/>
    <col min="7" max="8" width="12.7109375" customWidth="1"/>
    <col min="9" max="9" width="3.7109375" customWidth="1"/>
    <col min="10" max="10" width="9.7109375" customWidth="1"/>
    <col min="11" max="11" width="12.7109375" customWidth="1"/>
    <col min="12" max="12" width="13.7109375" customWidth="1"/>
    <col min="13" max="13" width="40.7109375" customWidth="1"/>
    <col min="14" max="14" width="10.7109375" customWidth="1"/>
    <col min="15" max="15" width="9.7109375" customWidth="1"/>
    <col min="16" max="16" width="18.7109375" customWidth="1"/>
    <col min="17" max="19" width="13.7109375" customWidth="1"/>
    <col min="20" max="20" width="17.7109375" customWidth="1"/>
    <col min="21" max="21" width="6.140625" customWidth="1"/>
    <col min="22" max="26" width="3.7109375" customWidth="1"/>
    <col min="27" max="28" width="12.7109375" customWidth="1"/>
    <col min="29" max="29" width="3.7109375" customWidth="1"/>
    <col min="30" max="30" width="9.7109375" customWidth="1"/>
    <col min="31" max="31" width="12.7109375" customWidth="1"/>
    <col min="32" max="32" width="13.7109375" customWidth="1"/>
    <col min="33" max="33" width="40.7109375" customWidth="1"/>
    <col min="34" max="34" width="10.7109375" customWidth="1"/>
    <col min="35" max="35" width="9.7109375" customWidth="1"/>
    <col min="36" max="36" width="18.7109375" customWidth="1"/>
    <col min="37" max="39" width="13.7109375" customWidth="1"/>
    <col min="40" max="40" width="17.7109375" customWidth="1"/>
    <col min="41" max="41" width="5.7109375" customWidth="1"/>
    <col min="42" max="46" width="3.7109375" customWidth="1"/>
    <col min="47" max="48" width="12.7109375" customWidth="1"/>
    <col min="49" max="49" width="3.7109375" customWidth="1"/>
    <col min="50" max="50" width="9.7109375" customWidth="1"/>
    <col min="51" max="51" width="12.7109375" customWidth="1"/>
    <col min="52" max="52" width="13.7109375" customWidth="1"/>
    <col min="53" max="53" width="40.7109375" customWidth="1"/>
    <col min="54" max="54" width="10.7109375" customWidth="1"/>
    <col min="55" max="55" width="9.7109375" customWidth="1"/>
    <col min="56" max="56" width="18.7109375" customWidth="1"/>
    <col min="57" max="59" width="13.7109375" customWidth="1"/>
    <col min="60" max="60" width="17.7109375" customWidth="1"/>
    <col min="63" max="63" width="5.42578125" customWidth="1"/>
    <col min="65" max="65" width="86" customWidth="1"/>
  </cols>
  <sheetData>
    <row r="1" spans="1:65" ht="15.75" thickTop="1">
      <c r="A1" s="1" t="str">
        <f>ADDRESS(ROW(),COLUMN(),4)</f>
        <v>A1</v>
      </c>
      <c r="B1" s="2" t="str">
        <f t="shared" ref="B1:T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V1" s="2" t="str">
        <f t="shared" ref="V1:AN1" si="1">SUBSTITUTE(ADDRESS(1,COLUMN(),4),"1","")</f>
        <v>V</v>
      </c>
      <c r="W1" s="2" t="str">
        <f t="shared" si="1"/>
        <v>W</v>
      </c>
      <c r="X1" s="2" t="str">
        <f t="shared" si="1"/>
        <v>X</v>
      </c>
      <c r="Y1" s="2" t="str">
        <f t="shared" si="1"/>
        <v>Y</v>
      </c>
      <c r="Z1" s="2" t="str">
        <f t="shared" si="1"/>
        <v>Z</v>
      </c>
      <c r="AA1" s="2" t="str">
        <f t="shared" si="1"/>
        <v>AA</v>
      </c>
      <c r="AB1" s="2" t="str">
        <f t="shared" si="1"/>
        <v>AB</v>
      </c>
      <c r="AC1" s="2" t="str">
        <f t="shared" si="1"/>
        <v>AC</v>
      </c>
      <c r="AD1" s="2" t="str">
        <f t="shared" si="1"/>
        <v>AD</v>
      </c>
      <c r="AE1" s="2" t="str">
        <f t="shared" si="1"/>
        <v>AE</v>
      </c>
      <c r="AF1" s="2" t="str">
        <f t="shared" si="1"/>
        <v>AF</v>
      </c>
      <c r="AG1" s="2" t="str">
        <f t="shared" si="1"/>
        <v>AG</v>
      </c>
      <c r="AH1" s="2" t="str">
        <f t="shared" si="1"/>
        <v>AH</v>
      </c>
      <c r="AI1" s="2" t="str">
        <f t="shared" si="1"/>
        <v>AI</v>
      </c>
      <c r="AJ1" s="2" t="str">
        <f t="shared" si="1"/>
        <v>AJ</v>
      </c>
      <c r="AK1" s="2" t="str">
        <f t="shared" si="1"/>
        <v>AK</v>
      </c>
      <c r="AL1" s="2" t="str">
        <f t="shared" si="1"/>
        <v>AL</v>
      </c>
      <c r="AM1" s="2" t="str">
        <f t="shared" si="1"/>
        <v>AM</v>
      </c>
      <c r="AN1" s="2" t="str">
        <f t="shared" si="1"/>
        <v>AN</v>
      </c>
      <c r="AP1" s="2" t="str">
        <f t="shared" ref="AP1:BH1" si="2">SUBSTITUTE(ADDRESS(1,COLUMN(),4),"1","")</f>
        <v>AP</v>
      </c>
      <c r="AQ1" s="2" t="str">
        <f t="shared" si="2"/>
        <v>AQ</v>
      </c>
      <c r="AR1" s="2" t="str">
        <f t="shared" si="2"/>
        <v>AR</v>
      </c>
      <c r="AS1" s="2" t="str">
        <f t="shared" si="2"/>
        <v>AS</v>
      </c>
      <c r="AT1" s="2" t="str">
        <f t="shared" si="2"/>
        <v>AT</v>
      </c>
      <c r="AU1" s="2" t="str">
        <f t="shared" si="2"/>
        <v>AU</v>
      </c>
      <c r="AV1" s="2" t="str">
        <f t="shared" si="2"/>
        <v>AV</v>
      </c>
      <c r="AW1" s="2" t="str">
        <f t="shared" si="2"/>
        <v>AW</v>
      </c>
      <c r="AX1" s="2" t="str">
        <f t="shared" si="2"/>
        <v>AX</v>
      </c>
      <c r="AY1" s="2" t="str">
        <f t="shared" si="2"/>
        <v>AY</v>
      </c>
      <c r="AZ1" s="2" t="str">
        <f t="shared" si="2"/>
        <v>AZ</v>
      </c>
      <c r="BA1" s="2" t="str">
        <f t="shared" si="2"/>
        <v>BA</v>
      </c>
      <c r="BB1" s="2" t="str">
        <f t="shared" si="2"/>
        <v>BB</v>
      </c>
      <c r="BC1" s="2" t="str">
        <f t="shared" si="2"/>
        <v>BC</v>
      </c>
      <c r="BD1" s="2" t="str">
        <f t="shared" si="2"/>
        <v>BD</v>
      </c>
      <c r="BE1" s="2" t="str">
        <f t="shared" si="2"/>
        <v>BE</v>
      </c>
      <c r="BF1" s="2" t="str">
        <f t="shared" si="2"/>
        <v>BF</v>
      </c>
      <c r="BG1" s="2" t="str">
        <f t="shared" si="2"/>
        <v>BG</v>
      </c>
      <c r="BH1" s="2" t="str">
        <f t="shared" si="2"/>
        <v>BH</v>
      </c>
      <c r="BK1" s="3">
        <v>1</v>
      </c>
      <c r="BL1" s="4" t="str">
        <f>SUBSTITUTE(ADDRESS(1,COLUMN(),4),"1","")</f>
        <v>BL</v>
      </c>
      <c r="BM1" s="5" t="str">
        <f>SUBSTITUTE(ADDRESS(1,COLUMN(),4),"1","")</f>
        <v>BM</v>
      </c>
    </row>
    <row r="2" spans="1:65">
      <c r="B2" s="927">
        <f t="shared" ref="B2:T3" ca="1" si="3">CELL("largeur",B2)</f>
        <v>3</v>
      </c>
      <c r="C2" s="927">
        <f t="shared" ca="1" si="3"/>
        <v>3</v>
      </c>
      <c r="D2" s="927">
        <f t="shared" ca="1" si="3"/>
        <v>3</v>
      </c>
      <c r="E2" s="927">
        <f t="shared" ca="1" si="3"/>
        <v>3</v>
      </c>
      <c r="F2" s="927">
        <f t="shared" ca="1" si="3"/>
        <v>3</v>
      </c>
      <c r="G2" s="927">
        <f t="shared" ca="1" si="3"/>
        <v>12</v>
      </c>
      <c r="H2" s="927">
        <f t="shared" ca="1" si="3"/>
        <v>12</v>
      </c>
      <c r="I2" s="927">
        <f t="shared" ca="1" si="3"/>
        <v>3</v>
      </c>
      <c r="J2" s="927">
        <f t="shared" ca="1" si="3"/>
        <v>9</v>
      </c>
      <c r="K2" s="927">
        <f t="shared" ca="1" si="3"/>
        <v>12</v>
      </c>
      <c r="L2" s="927">
        <f t="shared" ca="1" si="3"/>
        <v>13</v>
      </c>
      <c r="M2" s="927">
        <f t="shared" ca="1" si="3"/>
        <v>40</v>
      </c>
      <c r="N2" s="927">
        <f t="shared" ca="1" si="3"/>
        <v>10</v>
      </c>
      <c r="O2" s="927">
        <f t="shared" ca="1" si="3"/>
        <v>9</v>
      </c>
      <c r="P2" s="927">
        <f t="shared" ca="1" si="3"/>
        <v>18</v>
      </c>
      <c r="Q2" s="927">
        <f t="shared" ca="1" si="3"/>
        <v>13</v>
      </c>
      <c r="R2" s="927">
        <f t="shared" ca="1" si="3"/>
        <v>13</v>
      </c>
      <c r="S2" s="927">
        <f t="shared" ca="1" si="3"/>
        <v>13</v>
      </c>
      <c r="T2" s="927">
        <f t="shared" ca="1" si="3"/>
        <v>17</v>
      </c>
      <c r="V2" s="927">
        <f t="shared" ref="V2:AN3" ca="1" si="4">CELL("largeur",V2)</f>
        <v>3</v>
      </c>
      <c r="W2" s="927">
        <f t="shared" ca="1" si="4"/>
        <v>3</v>
      </c>
      <c r="X2" s="927">
        <f t="shared" ca="1" si="4"/>
        <v>3</v>
      </c>
      <c r="Y2" s="927">
        <f t="shared" ca="1" si="4"/>
        <v>3</v>
      </c>
      <c r="Z2" s="927">
        <f t="shared" ca="1" si="4"/>
        <v>3</v>
      </c>
      <c r="AA2" s="927">
        <f t="shared" ca="1" si="4"/>
        <v>12</v>
      </c>
      <c r="AB2" s="927">
        <f t="shared" ca="1" si="4"/>
        <v>12</v>
      </c>
      <c r="AC2" s="927">
        <f t="shared" ca="1" si="4"/>
        <v>3</v>
      </c>
      <c r="AD2" s="927">
        <f t="shared" ca="1" si="4"/>
        <v>9</v>
      </c>
      <c r="AE2" s="927">
        <f t="shared" ca="1" si="4"/>
        <v>12</v>
      </c>
      <c r="AF2" s="927">
        <f t="shared" ca="1" si="4"/>
        <v>13</v>
      </c>
      <c r="AG2" s="927">
        <f t="shared" ca="1" si="4"/>
        <v>40</v>
      </c>
      <c r="AH2" s="927">
        <f t="shared" ca="1" si="4"/>
        <v>10</v>
      </c>
      <c r="AI2" s="927">
        <f t="shared" ca="1" si="4"/>
        <v>9</v>
      </c>
      <c r="AJ2" s="927">
        <f t="shared" ca="1" si="4"/>
        <v>18</v>
      </c>
      <c r="AK2" s="927">
        <f t="shared" ca="1" si="4"/>
        <v>13</v>
      </c>
      <c r="AL2" s="927">
        <f t="shared" ca="1" si="4"/>
        <v>13</v>
      </c>
      <c r="AM2" s="927">
        <f t="shared" ca="1" si="4"/>
        <v>13</v>
      </c>
      <c r="AN2" s="927">
        <f t="shared" ca="1" si="4"/>
        <v>17</v>
      </c>
      <c r="AP2" s="927">
        <f t="shared" ref="AP2:BH3" ca="1" si="5">CELL("largeur",AP2)</f>
        <v>3</v>
      </c>
      <c r="AQ2" s="927">
        <f t="shared" ca="1" si="5"/>
        <v>3</v>
      </c>
      <c r="AR2" s="927">
        <f t="shared" ca="1" si="5"/>
        <v>3</v>
      </c>
      <c r="AS2" s="927">
        <f t="shared" ca="1" si="5"/>
        <v>3</v>
      </c>
      <c r="AT2" s="927">
        <f t="shared" ca="1" si="5"/>
        <v>3</v>
      </c>
      <c r="AU2" s="927">
        <f t="shared" ca="1" si="5"/>
        <v>12</v>
      </c>
      <c r="AV2" s="927">
        <f t="shared" ca="1" si="5"/>
        <v>12</v>
      </c>
      <c r="AW2" s="927">
        <f t="shared" ca="1" si="5"/>
        <v>3</v>
      </c>
      <c r="AX2" s="927">
        <f t="shared" ca="1" si="5"/>
        <v>9</v>
      </c>
      <c r="AY2" s="927">
        <f t="shared" ca="1" si="5"/>
        <v>12</v>
      </c>
      <c r="AZ2" s="927">
        <f t="shared" ca="1" si="5"/>
        <v>13</v>
      </c>
      <c r="BA2" s="927">
        <f t="shared" ca="1" si="5"/>
        <v>40</v>
      </c>
      <c r="BB2" s="927">
        <f t="shared" ca="1" si="5"/>
        <v>10</v>
      </c>
      <c r="BC2" s="927">
        <f t="shared" ca="1" si="5"/>
        <v>9</v>
      </c>
      <c r="BD2" s="927">
        <f t="shared" ca="1" si="5"/>
        <v>18</v>
      </c>
      <c r="BE2" s="927">
        <f t="shared" ca="1" si="5"/>
        <v>13</v>
      </c>
      <c r="BF2" s="927">
        <f t="shared" ca="1" si="5"/>
        <v>13</v>
      </c>
      <c r="BG2" s="927">
        <f t="shared" ca="1" si="5"/>
        <v>13</v>
      </c>
      <c r="BH2" s="927">
        <f t="shared" ca="1" si="5"/>
        <v>17</v>
      </c>
      <c r="BI2" s="1137" t="s">
        <v>1951</v>
      </c>
      <c r="BK2" s="3">
        <v>1</v>
      </c>
      <c r="BL2" s="7" t="s">
        <v>3</v>
      </c>
      <c r="BM2" s="8"/>
    </row>
    <row r="3" spans="1:65" ht="19.5" customHeight="1" thickBot="1">
      <c r="B3" s="928">
        <v>3</v>
      </c>
      <c r="C3" s="928">
        <v>3</v>
      </c>
      <c r="D3" s="928">
        <v>3</v>
      </c>
      <c r="E3" s="928">
        <v>3</v>
      </c>
      <c r="F3" s="928">
        <v>5</v>
      </c>
      <c r="G3" s="928">
        <v>12</v>
      </c>
      <c r="H3" s="928">
        <v>12</v>
      </c>
      <c r="I3" s="928">
        <v>3</v>
      </c>
      <c r="J3" s="928">
        <v>9</v>
      </c>
      <c r="K3" s="928">
        <v>12</v>
      </c>
      <c r="L3" s="928">
        <v>13</v>
      </c>
      <c r="M3" s="928">
        <v>40</v>
      </c>
      <c r="N3" s="928">
        <v>10</v>
      </c>
      <c r="O3" s="928">
        <v>9</v>
      </c>
      <c r="P3" s="928">
        <v>18</v>
      </c>
      <c r="Q3" s="928">
        <v>13</v>
      </c>
      <c r="R3" s="928">
        <v>13</v>
      </c>
      <c r="S3" s="928">
        <v>13</v>
      </c>
      <c r="T3" s="928">
        <v>17</v>
      </c>
      <c r="U3" s="1161">
        <v>1</v>
      </c>
      <c r="V3" s="928">
        <v>3</v>
      </c>
      <c r="W3" s="928">
        <v>3</v>
      </c>
      <c r="X3" s="928">
        <v>3</v>
      </c>
      <c r="Y3" s="928">
        <v>3</v>
      </c>
      <c r="Z3" s="928">
        <v>5</v>
      </c>
      <c r="AA3" s="928">
        <v>12</v>
      </c>
      <c r="AB3" s="928">
        <v>12</v>
      </c>
      <c r="AC3" s="928">
        <v>3</v>
      </c>
      <c r="AD3" s="928">
        <v>9</v>
      </c>
      <c r="AE3" s="928">
        <v>12</v>
      </c>
      <c r="AF3" s="928">
        <v>13</v>
      </c>
      <c r="AG3" s="928">
        <v>40</v>
      </c>
      <c r="AH3" s="928">
        <v>10</v>
      </c>
      <c r="AI3" s="928">
        <v>9</v>
      </c>
      <c r="AJ3" s="928">
        <v>18</v>
      </c>
      <c r="AK3" s="928">
        <v>13</v>
      </c>
      <c r="AL3" s="928">
        <v>13</v>
      </c>
      <c r="AM3" s="928">
        <v>13</v>
      </c>
      <c r="AN3" s="928">
        <v>17</v>
      </c>
      <c r="AO3" s="1161"/>
      <c r="AP3" s="928">
        <v>3</v>
      </c>
      <c r="AQ3" s="928">
        <v>3</v>
      </c>
      <c r="AR3" s="928">
        <v>3</v>
      </c>
      <c r="AS3" s="928">
        <v>3</v>
      </c>
      <c r="AT3" s="928">
        <v>5</v>
      </c>
      <c r="AU3" s="928">
        <v>12</v>
      </c>
      <c r="AV3" s="928">
        <v>12</v>
      </c>
      <c r="AW3" s="928">
        <v>3</v>
      </c>
      <c r="AX3" s="928">
        <v>9</v>
      </c>
      <c r="AY3" s="928">
        <v>12</v>
      </c>
      <c r="AZ3" s="928">
        <v>13</v>
      </c>
      <c r="BA3" s="928">
        <v>40</v>
      </c>
      <c r="BB3" s="928">
        <v>10</v>
      </c>
      <c r="BC3" s="928">
        <v>9</v>
      </c>
      <c r="BD3" s="928">
        <v>18</v>
      </c>
      <c r="BE3" s="928">
        <v>13</v>
      </c>
      <c r="BF3" s="928">
        <v>13</v>
      </c>
      <c r="BG3" s="928">
        <v>13</v>
      </c>
      <c r="BH3" s="928">
        <v>17</v>
      </c>
      <c r="BI3" s="1137" t="s">
        <v>1405</v>
      </c>
      <c r="BK3" s="3">
        <v>1</v>
      </c>
      <c r="BL3" s="11">
        <f ca="1">COUNTA(A1:BJ343) + COUNTBLANK(A1:BJ343)</f>
        <v>21313</v>
      </c>
      <c r="BM3" s="12" t="str">
        <f>"cellules entre -cells -celdas  "&amp;" " &amp;A1&amp;" et  "&amp;BK343</f>
        <v>cellules entre -cells -celdas   A1 et  BK343</v>
      </c>
    </row>
    <row r="4" spans="1:65" s="1162" customFormat="1" ht="27" customHeight="1">
      <c r="B4" s="2913" t="s">
        <v>2600</v>
      </c>
      <c r="C4" s="2914"/>
      <c r="D4" s="2914"/>
      <c r="E4" s="2914"/>
      <c r="F4" s="2914"/>
      <c r="G4" s="2914"/>
      <c r="H4" s="2914"/>
      <c r="I4" s="2914"/>
      <c r="J4" s="2914"/>
      <c r="K4" s="2914"/>
      <c r="L4" s="2914"/>
      <c r="M4" s="2914"/>
      <c r="N4" s="2914"/>
      <c r="O4" s="2914"/>
      <c r="P4" s="2914"/>
      <c r="Q4" s="2914"/>
      <c r="R4" s="2914"/>
      <c r="S4" s="2914"/>
      <c r="T4" s="2914"/>
      <c r="U4" s="2914"/>
      <c r="V4" s="2914"/>
      <c r="W4" s="2914"/>
      <c r="X4" s="2914"/>
      <c r="Y4" s="2914"/>
      <c r="Z4" s="2914"/>
      <c r="AA4" s="2914"/>
      <c r="AB4" s="2914"/>
      <c r="AC4" s="2914"/>
      <c r="AD4" s="2914"/>
      <c r="AE4" s="2914"/>
      <c r="AF4" s="2914"/>
      <c r="AG4" s="2914"/>
      <c r="AH4" s="2914"/>
      <c r="AI4" s="2914"/>
      <c r="AJ4" s="2914"/>
      <c r="AK4" s="2914"/>
      <c r="AL4" s="2914"/>
      <c r="AM4" s="2914"/>
      <c r="AN4" s="2914"/>
      <c r="AO4" s="2914"/>
      <c r="AP4" s="2914"/>
      <c r="AQ4" s="2914"/>
      <c r="AR4" s="2914"/>
      <c r="AS4" s="2914"/>
      <c r="AT4" s="2914"/>
      <c r="AU4" s="2914"/>
      <c r="AV4" s="2914"/>
      <c r="AW4" s="2914"/>
      <c r="AX4" s="2914"/>
      <c r="AY4" s="2914"/>
      <c r="AZ4" s="2914"/>
      <c r="BA4" s="2914"/>
      <c r="BB4" s="2914"/>
      <c r="BC4" s="2914"/>
      <c r="BD4" s="2914"/>
      <c r="BE4" s="2914"/>
      <c r="BF4" s="1163"/>
      <c r="BG4" s="2917" t="s">
        <v>1</v>
      </c>
      <c r="BH4" s="2918"/>
      <c r="BK4" s="3">
        <v>1</v>
      </c>
      <c r="BL4" s="11">
        <f ca="1">COUNTA(A1:BJ343)</f>
        <v>2031</v>
      </c>
      <c r="BM4" s="12" t="s">
        <v>10</v>
      </c>
    </row>
    <row r="5" spans="1:65" ht="27" customHeight="1">
      <c r="B5" s="2915"/>
      <c r="C5" s="2916"/>
      <c r="D5" s="2916"/>
      <c r="E5" s="2916"/>
      <c r="F5" s="2916"/>
      <c r="G5" s="2916"/>
      <c r="H5" s="2916"/>
      <c r="I5" s="2916"/>
      <c r="J5" s="2916"/>
      <c r="K5" s="2916"/>
      <c r="L5" s="2916"/>
      <c r="M5" s="2916"/>
      <c r="N5" s="2916"/>
      <c r="O5" s="2916"/>
      <c r="P5" s="2916"/>
      <c r="Q5" s="2916"/>
      <c r="R5" s="2916"/>
      <c r="S5" s="2916"/>
      <c r="T5" s="2916"/>
      <c r="U5" s="2916"/>
      <c r="V5" s="2916"/>
      <c r="W5" s="2916"/>
      <c r="X5" s="2916"/>
      <c r="Y5" s="2916"/>
      <c r="Z5" s="2916"/>
      <c r="AA5" s="2916"/>
      <c r="AB5" s="2916"/>
      <c r="AC5" s="2916"/>
      <c r="AD5" s="2916"/>
      <c r="AE5" s="2916"/>
      <c r="AF5" s="2916"/>
      <c r="AG5" s="2916"/>
      <c r="AH5" s="2916"/>
      <c r="AI5" s="2916"/>
      <c r="AJ5" s="2916"/>
      <c r="AK5" s="2916"/>
      <c r="AL5" s="2916"/>
      <c r="AM5" s="2916"/>
      <c r="AN5" s="2916"/>
      <c r="AO5" s="2916"/>
      <c r="AP5" s="2916"/>
      <c r="AQ5" s="2916"/>
      <c r="AR5" s="2916"/>
      <c r="AS5" s="2916"/>
      <c r="AT5" s="2916"/>
      <c r="AU5" s="2916"/>
      <c r="AV5" s="2916"/>
      <c r="AW5" s="2916"/>
      <c r="AX5" s="2916"/>
      <c r="AY5" s="2916"/>
      <c r="AZ5" s="2916"/>
      <c r="BA5" s="2916"/>
      <c r="BB5" s="2916"/>
      <c r="BC5" s="2916"/>
      <c r="BD5" s="2916"/>
      <c r="BE5" s="2916"/>
      <c r="BF5" s="1164"/>
      <c r="BG5" s="2919"/>
      <c r="BH5" s="2920"/>
      <c r="BK5" s="3">
        <v>1</v>
      </c>
      <c r="BL5" s="11">
        <f ca="1">COUNTBLANK(A1:BJ343)</f>
        <v>19282</v>
      </c>
      <c r="BM5" s="12" t="s">
        <v>13</v>
      </c>
    </row>
    <row r="6" spans="1:65" ht="27" customHeight="1">
      <c r="B6" s="1165" t="s">
        <v>8369</v>
      </c>
      <c r="C6" s="1166"/>
      <c r="D6" s="1166"/>
      <c r="E6" s="1166"/>
      <c r="F6" s="1166"/>
      <c r="G6" s="1166"/>
      <c r="H6" s="1166"/>
      <c r="I6" s="1166"/>
      <c r="J6" s="1166"/>
      <c r="K6" s="1166"/>
      <c r="L6" s="1166"/>
      <c r="M6" s="1166"/>
      <c r="N6" s="1166" t="s">
        <v>8370</v>
      </c>
      <c r="O6" s="1166"/>
      <c r="P6" s="1166"/>
      <c r="Q6" s="1166"/>
      <c r="R6" s="1166"/>
      <c r="S6" s="1166"/>
      <c r="T6" s="1166"/>
      <c r="U6" s="1166"/>
      <c r="V6" s="1166"/>
      <c r="W6" s="1166"/>
      <c r="X6" s="1166"/>
      <c r="Y6" s="1166"/>
      <c r="Z6" s="1166"/>
      <c r="AA6" s="1166"/>
      <c r="AB6" s="1166"/>
      <c r="AC6" s="1166" t="s">
        <v>8371</v>
      </c>
      <c r="AD6" s="1166"/>
      <c r="AE6" s="1166"/>
      <c r="AF6" s="1166"/>
      <c r="AG6" s="1166"/>
      <c r="AH6" s="1166"/>
      <c r="AI6" s="1166"/>
      <c r="AJ6" s="1166"/>
      <c r="AK6" s="1166"/>
      <c r="AL6" s="1166"/>
      <c r="AM6" s="1166"/>
      <c r="AN6" s="1166"/>
      <c r="AO6" s="1166"/>
      <c r="AP6" s="1166"/>
      <c r="AQ6" s="1166"/>
      <c r="AR6" s="1166"/>
      <c r="AS6" s="1167"/>
      <c r="AT6" s="1167"/>
      <c r="AU6" s="1167"/>
      <c r="AV6" s="1167"/>
      <c r="AW6" s="1167"/>
      <c r="AX6" s="1167"/>
      <c r="AY6" s="1167"/>
      <c r="AZ6" s="1167"/>
      <c r="BA6" s="1167"/>
      <c r="BB6" s="1167"/>
      <c r="BC6" s="1167"/>
      <c r="BD6" s="1167"/>
      <c r="BE6" s="1167"/>
      <c r="BF6" s="1167"/>
      <c r="BG6" s="2919"/>
      <c r="BH6" s="2920"/>
      <c r="BK6" s="3">
        <v>1</v>
      </c>
      <c r="BL6" s="11">
        <f>SUM(BK1:BK341)+2</f>
        <v>340</v>
      </c>
      <c r="BM6" s="12" t="s">
        <v>15</v>
      </c>
    </row>
    <row r="7" spans="1:65" ht="27" customHeight="1" thickBot="1">
      <c r="B7" s="1165" t="s">
        <v>2601</v>
      </c>
      <c r="C7" s="1168"/>
      <c r="D7" s="1168"/>
      <c r="E7" s="1168"/>
      <c r="F7" s="1168"/>
      <c r="G7" s="1168"/>
      <c r="H7" s="1168"/>
      <c r="I7" s="1168"/>
      <c r="J7" s="1168"/>
      <c r="K7" s="1168"/>
      <c r="L7" s="1168"/>
      <c r="M7" s="1168"/>
      <c r="N7" s="1168" t="s">
        <v>2602</v>
      </c>
      <c r="O7" s="1168"/>
      <c r="P7" s="1168"/>
      <c r="Q7" s="1168"/>
      <c r="R7" s="1168"/>
      <c r="S7" s="1168"/>
      <c r="T7" s="1168"/>
      <c r="U7" s="1168"/>
      <c r="V7" s="1168"/>
      <c r="W7" s="1168"/>
      <c r="X7" s="1168"/>
      <c r="Y7" s="1168"/>
      <c r="Z7" s="1168"/>
      <c r="AA7" s="1168"/>
      <c r="AB7" s="1168"/>
      <c r="AC7" s="1168"/>
      <c r="AD7" s="1168" t="s">
        <v>2603</v>
      </c>
      <c r="AE7" s="1168"/>
      <c r="AF7" s="1168"/>
      <c r="AG7" s="1168"/>
      <c r="AH7" s="1168"/>
      <c r="AI7" s="1168"/>
      <c r="AJ7" s="1168"/>
      <c r="AK7" s="1168"/>
      <c r="AL7" s="1168"/>
      <c r="AM7" s="1168"/>
      <c r="AN7" s="1168"/>
      <c r="AO7" s="1168"/>
      <c r="AP7" s="1168"/>
      <c r="AQ7" s="1168"/>
      <c r="AR7" s="1168"/>
      <c r="AS7" s="1169"/>
      <c r="AT7" s="1169"/>
      <c r="AU7" s="1169"/>
      <c r="AV7" s="1169"/>
      <c r="AW7" s="1169"/>
      <c r="AX7" s="1169"/>
      <c r="AY7" s="1169"/>
      <c r="AZ7" s="1169"/>
      <c r="BA7" s="1170" t="s">
        <v>8756</v>
      </c>
      <c r="BB7" s="1170"/>
      <c r="BC7" s="1170"/>
      <c r="BD7" s="1171"/>
      <c r="BE7" s="1171"/>
      <c r="BF7" s="1171"/>
      <c r="BG7" s="2921"/>
      <c r="BH7" s="2922"/>
      <c r="BK7" s="3">
        <v>1</v>
      </c>
      <c r="BL7" s="11">
        <f>SUM(A343:BJ343)+1</f>
        <v>60</v>
      </c>
      <c r="BM7" s="12" t="s">
        <v>18</v>
      </c>
    </row>
    <row r="8" spans="1:65" ht="27" customHeight="1">
      <c r="B8" s="1172" t="s">
        <v>216</v>
      </c>
      <c r="C8" s="1173" t="str">
        <f ca="1">CELL("nomfichier")</f>
        <v>D:\Données\1.UPRT\0-UPRT.fait\1-UPRT.FR-SITE-WEB\ff-fiches-fabrications\ff.fiches.fabrication.2023\ffr.restaurant.2023\[ff.FICHE.TRILINGUE.19.COLONNES.01.12.2025.xlsx]Nota.ES</v>
      </c>
      <c r="D8" s="1173"/>
      <c r="E8" s="1163"/>
      <c r="F8" s="1163"/>
      <c r="G8" s="1163"/>
      <c r="H8" s="1163"/>
      <c r="I8" s="1163"/>
      <c r="J8" s="1163"/>
      <c r="K8" s="1163"/>
      <c r="L8" s="1163"/>
      <c r="M8" s="1163"/>
      <c r="N8" s="1163"/>
      <c r="O8" s="1163"/>
      <c r="P8" s="1163"/>
      <c r="Q8" s="1163"/>
      <c r="R8" s="1163"/>
      <c r="S8" s="1163"/>
      <c r="T8" s="1163"/>
      <c r="U8" s="1163"/>
      <c r="V8" s="1176" t="s">
        <v>1679</v>
      </c>
      <c r="W8" s="1163"/>
      <c r="X8" s="1163"/>
      <c r="Y8" s="1163"/>
      <c r="Z8" s="1163"/>
      <c r="AA8" s="1163"/>
      <c r="AB8" s="1163"/>
      <c r="AC8" s="1163"/>
      <c r="AD8" s="1163"/>
      <c r="AE8" s="1163"/>
      <c r="AF8" s="1163"/>
      <c r="AG8" s="1163"/>
      <c r="AH8" s="1163"/>
      <c r="AI8" s="1163"/>
      <c r="AJ8" s="1163"/>
      <c r="AK8" s="1163"/>
      <c r="AL8" s="1163"/>
      <c r="AM8" s="1163"/>
      <c r="AN8" s="1163"/>
      <c r="AO8" s="1163"/>
      <c r="AP8" s="1174"/>
      <c r="AQ8" s="1174"/>
      <c r="AR8" s="1174"/>
      <c r="AS8" s="1174"/>
      <c r="AT8" s="1174"/>
      <c r="AU8" s="1174"/>
      <c r="AV8" s="1174"/>
      <c r="AW8" s="1174"/>
      <c r="AX8" s="1174"/>
      <c r="AY8" s="1174"/>
      <c r="AZ8" s="1174"/>
      <c r="BA8" s="1174"/>
      <c r="BB8" s="1174"/>
      <c r="BC8" s="1174"/>
      <c r="BD8" s="1174"/>
      <c r="BE8" s="1174"/>
      <c r="BF8" s="1174"/>
      <c r="BG8" s="946" t="s">
        <v>1651</v>
      </c>
      <c r="BH8" s="947" t="str">
        <f>$BK$343</f>
        <v>BK343</v>
      </c>
      <c r="BK8" s="3">
        <v>1</v>
      </c>
    </row>
    <row r="9" spans="1:65" ht="27" customHeight="1" thickBot="1">
      <c r="B9" s="1682"/>
      <c r="C9" s="1683"/>
      <c r="D9" s="167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E9" s="1683"/>
      <c r="F9" s="1683"/>
      <c r="G9" s="1683"/>
      <c r="H9" s="1683"/>
      <c r="I9" s="1683"/>
      <c r="J9" s="1683"/>
      <c r="K9" s="1683"/>
      <c r="L9" s="1683"/>
      <c r="M9" s="1683"/>
      <c r="N9" s="1683"/>
      <c r="O9" s="1683"/>
      <c r="P9" s="1683"/>
      <c r="Q9" s="1683"/>
      <c r="R9" s="1683"/>
      <c r="S9" s="1683"/>
      <c r="T9" s="1683"/>
      <c r="U9" s="1683"/>
      <c r="V9" s="1683"/>
      <c r="W9" s="1679" t="str">
        <f>IF(ISNUMBER(IFERROR(VALUE("0,5"),"")),"On this computer, type a COMMA as the decimal separator",IF(ISNUMBER(IFERROR(VALUE("0.5"),"")),"On this computer, type a POINT as the decimal separator","Unable to determine the decimal separator"))</f>
        <v>On this computer, type a POINT as the decimal separator</v>
      </c>
      <c r="X9" s="1683"/>
      <c r="Y9" s="1683"/>
      <c r="Z9" s="1683"/>
      <c r="AA9" s="1683"/>
      <c r="AB9" s="1683"/>
      <c r="AC9" s="1683"/>
      <c r="AE9" s="1177"/>
      <c r="AF9" s="1175"/>
      <c r="AG9" s="1177"/>
      <c r="AH9" s="1175"/>
      <c r="AI9" s="1177"/>
      <c r="AJ9" s="1175"/>
      <c r="AK9" s="1177"/>
      <c r="AL9" s="1177"/>
      <c r="AM9" s="1175"/>
      <c r="AN9" s="1177"/>
      <c r="AO9" s="1164"/>
      <c r="AP9" s="1175"/>
      <c r="AQ9" s="1679"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AR9" s="1175"/>
      <c r="AS9" s="1177"/>
      <c r="AT9" s="1175"/>
      <c r="AU9" s="1177"/>
      <c r="AV9" s="1175"/>
      <c r="AW9" s="1177"/>
      <c r="AX9" s="1175"/>
      <c r="AY9" s="1177"/>
      <c r="AZ9" s="1175"/>
      <c r="BA9" s="1177"/>
      <c r="BB9" s="1175"/>
      <c r="BC9" s="1177"/>
      <c r="BD9" s="1175"/>
      <c r="BE9" s="1177"/>
      <c r="BF9" s="1177"/>
      <c r="BG9" s="1175"/>
      <c r="BH9" s="1177"/>
      <c r="BK9" s="3">
        <v>1</v>
      </c>
    </row>
    <row r="10" spans="1:65" ht="27" customHeight="1">
      <c r="B10" s="22" t="s">
        <v>11</v>
      </c>
      <c r="C10" s="23" t="str">
        <f>C16</f>
        <v>M MILLE-FEUILLE meringue et chiboust pamplemousse aux fraises des bois | pâtisserie--ENTREMET| Auteur &gt; VOUS</v>
      </c>
      <c r="D10" s="24">
        <f>D16</f>
        <v>10</v>
      </c>
      <c r="E10" s="24" t="str">
        <f>E16</f>
        <v>coupe</v>
      </c>
      <c r="F10" s="25" t="str">
        <f>F16</f>
        <v>Recette mère ► MILLE-FEUILLE  aux fraises des bois</v>
      </c>
      <c r="G10" s="26" t="s">
        <v>22</v>
      </c>
      <c r="H10" s="27" t="s">
        <v>23</v>
      </c>
      <c r="I10" s="27"/>
      <c r="J10" s="2923" t="s">
        <v>57</v>
      </c>
      <c r="K10" s="2923"/>
      <c r="L10" s="2923"/>
      <c r="M10" s="2923"/>
      <c r="N10" s="2923"/>
      <c r="O10" s="2923"/>
      <c r="P10" s="2923"/>
      <c r="Q10" s="2923"/>
      <c r="R10" s="2539" t="s">
        <v>25</v>
      </c>
      <c r="S10" s="2539"/>
      <c r="T10" s="2537" t="str">
        <f>UPPER(LEFT(J10,1))</f>
        <v>M</v>
      </c>
      <c r="U10" s="1180"/>
      <c r="V10" s="22"/>
      <c r="W10" s="23"/>
      <c r="X10" s="24"/>
      <c r="Y10" s="24"/>
      <c r="Z10" s="25"/>
      <c r="AA10" s="3139"/>
      <c r="AB10" s="3140"/>
      <c r="AC10" s="3140"/>
      <c r="AD10" s="57"/>
      <c r="AE10" s="57"/>
      <c r="AF10" s="57"/>
      <c r="AG10" s="57"/>
      <c r="AH10" s="57"/>
      <c r="AI10" s="57"/>
      <c r="AJ10" s="57"/>
      <c r="AK10" s="57"/>
      <c r="AL10" s="1178"/>
      <c r="AM10" s="1178"/>
      <c r="AN10" s="1179"/>
      <c r="AO10" s="1180"/>
      <c r="AP10" s="22"/>
      <c r="AQ10" s="23"/>
      <c r="AR10" s="24"/>
      <c r="AS10" s="24"/>
      <c r="AT10" s="25"/>
      <c r="AU10" s="3139"/>
      <c r="AV10" s="3140"/>
      <c r="AW10" s="3140"/>
      <c r="AX10" s="57"/>
      <c r="AY10" s="57"/>
      <c r="AZ10" s="57"/>
      <c r="BA10" s="57"/>
      <c r="BB10" s="57"/>
      <c r="BC10" s="57"/>
      <c r="BD10" s="57"/>
      <c r="BE10" s="57"/>
      <c r="BF10" s="1178"/>
      <c r="BG10" s="1178"/>
      <c r="BH10" s="1179"/>
      <c r="BK10" s="3">
        <v>1</v>
      </c>
    </row>
    <row r="11" spans="1:65" ht="27" customHeight="1">
      <c r="B11" s="28" t="s">
        <v>11</v>
      </c>
      <c r="C11" s="29" t="str">
        <f>C16</f>
        <v>M MILLE-FEUILLE meringue et chiboust pamplemousse aux fraises des bois | pâtisserie--ENTREMET| Auteur &gt; VOUS</v>
      </c>
      <c r="D11" s="30">
        <f>D16</f>
        <v>10</v>
      </c>
      <c r="E11" s="30" t="str">
        <f>E16</f>
        <v>coupe</v>
      </c>
      <c r="F11" s="31" t="str">
        <f>F16</f>
        <v>Recette mère ► MILLE-FEUILLE  aux fraises des bois</v>
      </c>
      <c r="G11" s="32" t="s">
        <v>29</v>
      </c>
      <c r="H11" s="33" t="s">
        <v>865</v>
      </c>
      <c r="I11" s="33"/>
      <c r="J11" s="3138"/>
      <c r="K11" s="3138"/>
      <c r="L11" s="3138"/>
      <c r="M11" s="3138"/>
      <c r="N11" s="3138"/>
      <c r="O11" s="3138"/>
      <c r="P11" s="3138"/>
      <c r="Q11" s="3138"/>
      <c r="R11" s="2540"/>
      <c r="S11" s="2540"/>
      <c r="T11" s="2538"/>
      <c r="U11" s="1180"/>
      <c r="V11" s="115" t="s">
        <v>16</v>
      </c>
      <c r="W11" s="3141"/>
      <c r="X11" s="3142"/>
      <c r="Y11" s="3141"/>
      <c r="Z11" s="3143"/>
      <c r="AA11" s="3144"/>
      <c r="AB11" s="3145"/>
      <c r="AC11" s="3146"/>
      <c r="AD11" s="3147"/>
      <c r="AE11" s="3148"/>
      <c r="AF11" s="3149"/>
      <c r="AG11" s="2109"/>
      <c r="AH11" s="3150"/>
      <c r="AI11" s="117"/>
      <c r="AJ11" s="3151"/>
      <c r="AK11" s="3152"/>
      <c r="AL11" s="3153"/>
      <c r="AM11" s="3154"/>
      <c r="AN11" s="119"/>
      <c r="AO11" s="1180"/>
      <c r="AP11" s="115" t="s">
        <v>16</v>
      </c>
      <c r="AQ11" s="3141"/>
      <c r="AR11" s="3142"/>
      <c r="AS11" s="3141"/>
      <c r="AT11" s="3143"/>
      <c r="AU11" s="3144"/>
      <c r="AV11" s="3145"/>
      <c r="AW11" s="3146"/>
      <c r="AX11" s="3147"/>
      <c r="AY11" s="3148"/>
      <c r="AZ11" s="3149"/>
      <c r="BA11" s="2109"/>
      <c r="BB11" s="3150"/>
      <c r="BC11" s="117"/>
      <c r="BD11" s="3151"/>
      <c r="BE11" s="3152"/>
      <c r="BF11" s="3153"/>
      <c r="BG11" s="3154"/>
      <c r="BH11" s="119"/>
      <c r="BK11" s="3">
        <v>1</v>
      </c>
    </row>
    <row r="12" spans="1:65" ht="27" customHeight="1">
      <c r="B12" s="28" t="s">
        <v>11</v>
      </c>
      <c r="C12" s="34" t="str">
        <f>C16</f>
        <v>M MILLE-FEUILLE meringue et chiboust pamplemousse aux fraises des bois | pâtisserie--ENTREMET| Auteur &gt; VOUS</v>
      </c>
      <c r="D12" s="35">
        <f>D16</f>
        <v>10</v>
      </c>
      <c r="E12" s="35" t="str">
        <f>E16</f>
        <v>coupe</v>
      </c>
      <c r="F12" s="36" t="str">
        <f>F16</f>
        <v>Recette mère ► MILLE-FEUILLE  aux fraises des bois</v>
      </c>
      <c r="G12" s="1770"/>
      <c r="H12" s="1771"/>
      <c r="I12" s="37"/>
      <c r="J12" s="38" t="s">
        <v>32</v>
      </c>
      <c r="K12" s="39" t="s">
        <v>59</v>
      </c>
      <c r="L12" s="9"/>
      <c r="M12" s="39"/>
      <c r="N12" s="39"/>
      <c r="O12" s="39"/>
      <c r="P12" s="40"/>
      <c r="Q12" s="9"/>
      <c r="R12" s="9"/>
      <c r="S12" s="9"/>
      <c r="T12" s="41"/>
      <c r="U12" s="1180"/>
      <c r="V12" s="115" t="s">
        <v>16</v>
      </c>
      <c r="W12" s="3141"/>
      <c r="X12" s="3142"/>
      <c r="Y12" s="3141"/>
      <c r="Z12" s="3143"/>
      <c r="AA12" s="3144"/>
      <c r="AB12" s="3145"/>
      <c r="AC12" s="3146"/>
      <c r="AD12" s="3147"/>
      <c r="AE12" s="3148"/>
      <c r="AF12" s="3149"/>
      <c r="AG12" s="2109"/>
      <c r="AH12" s="3150"/>
      <c r="AI12" s="117"/>
      <c r="AJ12" s="3151"/>
      <c r="AK12" s="3152"/>
      <c r="AL12" s="3153"/>
      <c r="AM12" s="3154"/>
      <c r="AN12" s="119"/>
      <c r="AO12" s="1180"/>
      <c r="AP12" s="115" t="s">
        <v>16</v>
      </c>
      <c r="AQ12" s="3141"/>
      <c r="AR12" s="3142"/>
      <c r="AS12" s="3141"/>
      <c r="AT12" s="3143"/>
      <c r="AU12" s="3144"/>
      <c r="AV12" s="3145"/>
      <c r="AW12" s="3146"/>
      <c r="AX12" s="3147"/>
      <c r="AY12" s="3148"/>
      <c r="AZ12" s="3149"/>
      <c r="BA12" s="2109"/>
      <c r="BB12" s="3150"/>
      <c r="BC12" s="117"/>
      <c r="BD12" s="3151"/>
      <c r="BE12" s="3152"/>
      <c r="BF12" s="3153"/>
      <c r="BG12" s="3154"/>
      <c r="BH12" s="119"/>
      <c r="BK12" s="3">
        <v>1</v>
      </c>
    </row>
    <row r="13" spans="1:65" ht="27" customHeight="1">
      <c r="B13" s="28" t="s">
        <v>11</v>
      </c>
      <c r="C13" s="34" t="str">
        <f>C16</f>
        <v>M MILLE-FEUILLE meringue et chiboust pamplemousse aux fraises des bois | pâtisserie--ENTREMET| Auteur &gt; VOUS</v>
      </c>
      <c r="D13" s="35">
        <f>D16</f>
        <v>10</v>
      </c>
      <c r="E13" s="35" t="str">
        <f>E16</f>
        <v>coupe</v>
      </c>
      <c r="F13" s="36" t="str">
        <f>F16</f>
        <v>Recette mère ► MILLE-FEUILLE  aux fraises des bois</v>
      </c>
      <c r="G13" s="42" t="s">
        <v>33</v>
      </c>
      <c r="H13" s="43"/>
      <c r="I13" s="43"/>
      <c r="J13" s="44" t="s">
        <v>34</v>
      </c>
      <c r="K13" s="2522" t="str">
        <f>L16&amp;" "&amp;M16&amp;" ► Famille = "&amp;R10&amp;" ► "&amp;J10&amp;" "&amp;P13&amp;" "&amp;R13&amp;" "&amp;S13&amp;" "&amp;T13</f>
        <v>Recette mère ► MILLE-FEUILLE  aux fraises des bois ► Famille = pâtisserie--ENTREMET ► MILLE-FEUILLE meringue et chiboust pamplemousse aux fraises des bois  ⓫  Dupliquée pour 5 coupes</v>
      </c>
      <c r="L13" s="2522"/>
      <c r="M13" s="2522"/>
      <c r="N13" s="2522"/>
      <c r="O13" s="2522"/>
      <c r="P13" s="2522"/>
      <c r="Q13" s="9"/>
      <c r="R13" s="1773" t="s">
        <v>36</v>
      </c>
      <c r="S13" s="46">
        <v>5</v>
      </c>
      <c r="T13" s="47" t="str">
        <f>T15</f>
        <v>coupes</v>
      </c>
      <c r="U13" s="1180"/>
      <c r="V13" s="115" t="s">
        <v>16</v>
      </c>
      <c r="W13" s="3141"/>
      <c r="X13" s="3142"/>
      <c r="Y13" s="3141"/>
      <c r="Z13" s="3143"/>
      <c r="AA13" s="3144"/>
      <c r="AB13" s="3145"/>
      <c r="AC13" s="3146"/>
      <c r="AD13" s="3147"/>
      <c r="AE13" s="3148"/>
      <c r="AF13" s="3149"/>
      <c r="AG13" s="2109"/>
      <c r="AH13" s="3150"/>
      <c r="AI13" s="117"/>
      <c r="AJ13" s="3151"/>
      <c r="AK13" s="3152"/>
      <c r="AL13" s="3153"/>
      <c r="AM13" s="3154"/>
      <c r="AN13" s="119"/>
      <c r="AO13" s="1180"/>
      <c r="AP13" s="115" t="s">
        <v>16</v>
      </c>
      <c r="AQ13" s="3141"/>
      <c r="AR13" s="3142"/>
      <c r="AS13" s="3141"/>
      <c r="AT13" s="3143"/>
      <c r="AU13" s="3144"/>
      <c r="AV13" s="3145"/>
      <c r="AW13" s="3146"/>
      <c r="AX13" s="3147"/>
      <c r="AY13" s="3148"/>
      <c r="AZ13" s="3149"/>
      <c r="BA13" s="2109"/>
      <c r="BB13" s="3150"/>
      <c r="BC13" s="117"/>
      <c r="BD13" s="3151"/>
      <c r="BE13" s="3152"/>
      <c r="BF13" s="3153"/>
      <c r="BG13" s="3154"/>
      <c r="BH13" s="119"/>
      <c r="BK13" s="3">
        <v>1</v>
      </c>
    </row>
    <row r="14" spans="1:65" ht="27" customHeight="1">
      <c r="B14" s="28" t="s">
        <v>11</v>
      </c>
      <c r="C14" s="34" t="str">
        <f>C16</f>
        <v>M MILLE-FEUILLE meringue et chiboust pamplemousse aux fraises des bois | pâtisserie--ENTREMET| Auteur &gt; VOUS</v>
      </c>
      <c r="D14" s="35">
        <f>D16</f>
        <v>10</v>
      </c>
      <c r="E14" s="35" t="str">
        <f>E16</f>
        <v>coupe</v>
      </c>
      <c r="F14" s="36" t="str">
        <f>F16</f>
        <v>Recette mère ► MILLE-FEUILLE  aux fraises des bois</v>
      </c>
      <c r="G14" s="1774">
        <v>10</v>
      </c>
      <c r="H14" s="1775" t="s">
        <v>1952</v>
      </c>
      <c r="I14" s="42"/>
      <c r="J14" s="42"/>
      <c r="K14" s="2522"/>
      <c r="L14" s="2522"/>
      <c r="M14" s="2522"/>
      <c r="N14" s="2522"/>
      <c r="O14" s="2522"/>
      <c r="P14" s="2522"/>
      <c r="Q14" s="9"/>
      <c r="R14" s="931"/>
      <c r="S14" s="53" t="s">
        <v>41</v>
      </c>
      <c r="T14" s="54" t="s">
        <v>42</v>
      </c>
      <c r="U14" s="1180"/>
      <c r="V14" s="115" t="s">
        <v>16</v>
      </c>
      <c r="W14" s="3141"/>
      <c r="X14" s="3142"/>
      <c r="Y14" s="3141"/>
      <c r="Z14" s="3143"/>
      <c r="AA14" s="3144"/>
      <c r="AB14" s="3145"/>
      <c r="AC14" s="3146"/>
      <c r="AD14" s="3147"/>
      <c r="AE14" s="3148"/>
      <c r="AF14" s="3149"/>
      <c r="AG14" s="2109"/>
      <c r="AH14" s="3150"/>
      <c r="AI14" s="117"/>
      <c r="AJ14" s="3151"/>
      <c r="AK14" s="3152"/>
      <c r="AL14" s="3153"/>
      <c r="AM14" s="3154"/>
      <c r="AN14" s="119"/>
      <c r="AO14" s="1180"/>
      <c r="AP14" s="115" t="s">
        <v>16</v>
      </c>
      <c r="AQ14" s="3141"/>
      <c r="AR14" s="3142"/>
      <c r="AS14" s="3141"/>
      <c r="AT14" s="3143"/>
      <c r="AU14" s="3144"/>
      <c r="AV14" s="3145"/>
      <c r="AW14" s="3146"/>
      <c r="AX14" s="3147"/>
      <c r="AY14" s="3148"/>
      <c r="AZ14" s="3149"/>
      <c r="BA14" s="2109"/>
      <c r="BB14" s="3150"/>
      <c r="BC14" s="117"/>
      <c r="BD14" s="3151"/>
      <c r="BE14" s="3152"/>
      <c r="BF14" s="3153"/>
      <c r="BG14" s="3154"/>
      <c r="BH14" s="119"/>
      <c r="BK14" s="3">
        <v>1</v>
      </c>
    </row>
    <row r="15" spans="1:65" ht="27" customHeight="1">
      <c r="B15" s="28" t="s">
        <v>16</v>
      </c>
      <c r="C15" s="34" t="str">
        <f>C16</f>
        <v>M MILLE-FEUILLE meringue et chiboust pamplemousse aux fraises des bois | pâtisserie--ENTREMET| Auteur &gt; VOUS</v>
      </c>
      <c r="D15" s="35">
        <f>D16</f>
        <v>10</v>
      </c>
      <c r="E15" s="35" t="str">
        <f>E16</f>
        <v>coupe</v>
      </c>
      <c r="F15" s="36" t="str">
        <f>F16</f>
        <v>Recette mère ► MILLE-FEUILLE  aux fraises des bois</v>
      </c>
      <c r="G15" s="59"/>
      <c r="H15" s="1638" t="s">
        <v>8365</v>
      </c>
      <c r="I15" s="2532">
        <f>P50</f>
        <v>1.5710000000000002</v>
      </c>
      <c r="J15" s="2532"/>
      <c r="K15" s="1639" t="str" cm="1">
        <f t="array" ref="K15">"1= "&amp;IF(OR(G14&lt;=0,I15=""),"",_xlfn.LET(_xlpm.kg,IF(ISNUMBER(I15),I15,VALEUR(SUBSTITUTE(SUBSTITUTE(SUBSTITUTE(LOWER(I15),"kg",""),",",".")," ",""))),TEXT(ROUND(_xlpm.kg*1000/G14,2),"0.##")&amp;" g"))</f>
        <v>1= 157.1 g</v>
      </c>
      <c r="L15" s="1640">
        <f>IFERROR(S13/S15,0)</f>
        <v>3.3333333333333335</v>
      </c>
      <c r="M15" s="61"/>
      <c r="N15" s="61"/>
      <c r="O15" s="61"/>
      <c r="Q15" s="9"/>
      <c r="R15" s="1776" t="s">
        <v>52</v>
      </c>
      <c r="S15" s="1138">
        <v>1.5</v>
      </c>
      <c r="T15" s="63" t="s">
        <v>1953</v>
      </c>
      <c r="U15" s="1180"/>
      <c r="V15" s="115" t="s">
        <v>16</v>
      </c>
      <c r="W15" s="3141"/>
      <c r="X15" s="3142"/>
      <c r="Y15" s="3141"/>
      <c r="Z15" s="3143"/>
      <c r="AA15" s="3144"/>
      <c r="AB15" s="3145"/>
      <c r="AC15" s="3146"/>
      <c r="AD15" s="3147"/>
      <c r="AE15" s="3148"/>
      <c r="AF15" s="3149"/>
      <c r="AG15" s="2109"/>
      <c r="AH15" s="3150"/>
      <c r="AI15" s="117"/>
      <c r="AJ15" s="3151"/>
      <c r="AK15" s="3152"/>
      <c r="AL15" s="3153"/>
      <c r="AM15" s="3154"/>
      <c r="AN15" s="119"/>
      <c r="AO15" s="1180"/>
      <c r="AP15" s="115" t="s">
        <v>16</v>
      </c>
      <c r="AQ15" s="3141"/>
      <c r="AR15" s="3142"/>
      <c r="AS15" s="3141"/>
      <c r="AT15" s="3143"/>
      <c r="AU15" s="3144"/>
      <c r="AV15" s="3145"/>
      <c r="AW15" s="3146"/>
      <c r="AX15" s="3147"/>
      <c r="AY15" s="3148"/>
      <c r="AZ15" s="3149"/>
      <c r="BA15" s="2109"/>
      <c r="BB15" s="3150"/>
      <c r="BC15" s="117"/>
      <c r="BD15" s="3151"/>
      <c r="BE15" s="3152"/>
      <c r="BF15" s="3153"/>
      <c r="BG15" s="3154"/>
      <c r="BH15" s="119"/>
      <c r="BK15" s="3">
        <v>1</v>
      </c>
    </row>
    <row r="16" spans="1:65" ht="27" customHeight="1">
      <c r="B16" s="68" t="s">
        <v>16</v>
      </c>
      <c r="C16" s="69" t="str">
        <f>G16</f>
        <v>M MILLE-FEUILLE meringue et chiboust pamplemousse aux fraises des bois | pâtisserie--ENTREMET| Auteur &gt; VOUS</v>
      </c>
      <c r="D16" s="70">
        <f>G14</f>
        <v>10</v>
      </c>
      <c r="E16" s="69" t="str">
        <f>H14</f>
        <v>coupe</v>
      </c>
      <c r="F16" s="71" t="str">
        <f>L16&amp;" "&amp;M16</f>
        <v>Recette mère ► MILLE-FEUILLE  aux fraises des bois</v>
      </c>
      <c r="G16" s="72" t="str">
        <f>UPPER(LEFT(J10,1))&amp;" "&amp;J10&amp;" | "&amp;R10&amp;"| "&amp;J12&amp;" "&amp;K12</f>
        <v>M MILLE-FEUILLE meringue et chiboust pamplemousse aux fraises des bois | pâtisserie--ENTREMET| Auteur &gt; VOUS</v>
      </c>
      <c r="H16" s="73" t="s">
        <v>55</v>
      </c>
      <c r="I16" s="2525" t="s">
        <v>56</v>
      </c>
      <c r="J16" s="2525"/>
      <c r="K16" s="2525"/>
      <c r="L16" s="74" t="str">
        <f>IF(ISTEXT(M16),"Recette mère ►",H16)</f>
        <v>Recette mère ►</v>
      </c>
      <c r="M16" s="75" t="s">
        <v>3287</v>
      </c>
      <c r="N16" s="75"/>
      <c r="O16" s="75"/>
      <c r="P16" s="1139" t="s">
        <v>12</v>
      </c>
      <c r="Q16" s="76"/>
      <c r="R16" s="76"/>
      <c r="S16" s="76"/>
      <c r="T16" s="77"/>
      <c r="U16" s="1180"/>
      <c r="V16" s="115" t="s">
        <v>16</v>
      </c>
      <c r="W16" s="3141"/>
      <c r="X16" s="3142"/>
      <c r="Y16" s="3141"/>
      <c r="Z16" s="3143"/>
      <c r="AA16" s="3144"/>
      <c r="AB16" s="3145"/>
      <c r="AC16" s="3146"/>
      <c r="AD16" s="3147"/>
      <c r="AE16" s="3148"/>
      <c r="AF16" s="3149"/>
      <c r="AG16" s="2109"/>
      <c r="AH16" s="3150"/>
      <c r="AI16" s="117"/>
      <c r="AJ16" s="3151"/>
      <c r="AK16" s="3152"/>
      <c r="AL16" s="3153"/>
      <c r="AM16" s="3154"/>
      <c r="AN16" s="119"/>
      <c r="AO16" s="1180"/>
      <c r="AP16" s="115" t="s">
        <v>16</v>
      </c>
      <c r="AQ16" s="3141"/>
      <c r="AR16" s="3142"/>
      <c r="AS16" s="3141"/>
      <c r="AT16" s="3143"/>
      <c r="AU16" s="3144"/>
      <c r="AV16" s="3145"/>
      <c r="AW16" s="3146"/>
      <c r="AX16" s="3147"/>
      <c r="AY16" s="3148"/>
      <c r="AZ16" s="3149"/>
      <c r="BA16" s="2109"/>
      <c r="BB16" s="3150"/>
      <c r="BC16" s="117"/>
      <c r="BD16" s="3151"/>
      <c r="BE16" s="3152"/>
      <c r="BF16" s="3153"/>
      <c r="BG16" s="3154"/>
      <c r="BH16" s="119"/>
      <c r="BK16" s="3">
        <v>1</v>
      </c>
    </row>
    <row r="17" spans="2:63" ht="27" customHeight="1">
      <c r="B17" s="79" t="s">
        <v>16</v>
      </c>
      <c r="C17" s="80" t="str">
        <f>C16</f>
        <v>M MILLE-FEUILLE meringue et chiboust pamplemousse aux fraises des bois | pâtisserie--ENTREMET| Auteur &gt; VOUS</v>
      </c>
      <c r="D17" s="80">
        <f>D16</f>
        <v>10</v>
      </c>
      <c r="E17" s="80" t="str">
        <f>E16</f>
        <v>coupe</v>
      </c>
      <c r="F17" s="81" t="str">
        <f>F16</f>
        <v>Recette mère ► MILLE-FEUILLE  aux fraises des bois</v>
      </c>
      <c r="G17" s="13" t="s">
        <v>67</v>
      </c>
      <c r="H17" s="13" t="s">
        <v>68</v>
      </c>
      <c r="I17" s="13" t="s">
        <v>69</v>
      </c>
      <c r="J17" s="13" t="s">
        <v>70</v>
      </c>
      <c r="K17" s="82" t="s">
        <v>71</v>
      </c>
      <c r="L17" s="83" t="s">
        <v>72</v>
      </c>
      <c r="M17" s="84" t="s">
        <v>73</v>
      </c>
      <c r="N17" s="84" t="s">
        <v>74</v>
      </c>
      <c r="O17" s="84" t="s">
        <v>75</v>
      </c>
      <c r="P17" s="84" t="s">
        <v>76</v>
      </c>
      <c r="Q17" s="84" t="s">
        <v>77</v>
      </c>
      <c r="R17" s="84" t="s">
        <v>78</v>
      </c>
      <c r="S17" s="84" t="s">
        <v>79</v>
      </c>
      <c r="T17" s="85" t="s">
        <v>8454</v>
      </c>
      <c r="U17" s="1180"/>
      <c r="V17" s="115" t="s">
        <v>16</v>
      </c>
      <c r="W17" s="3141"/>
      <c r="X17" s="3142"/>
      <c r="Y17" s="3141"/>
      <c r="Z17" s="3143"/>
      <c r="AA17" s="3144"/>
      <c r="AB17" s="3145"/>
      <c r="AC17" s="3146"/>
      <c r="AD17" s="3147"/>
      <c r="AE17" s="3148"/>
      <c r="AF17" s="3149"/>
      <c r="AG17" s="2109"/>
      <c r="AH17" s="3150"/>
      <c r="AI17" s="117"/>
      <c r="AJ17" s="3151"/>
      <c r="AK17" s="3152"/>
      <c r="AL17" s="3153"/>
      <c r="AM17" s="3154"/>
      <c r="AN17" s="119"/>
      <c r="AO17" s="1180"/>
      <c r="AP17" s="115" t="s">
        <v>16</v>
      </c>
      <c r="AQ17" s="3141"/>
      <c r="AR17" s="3142"/>
      <c r="AS17" s="3141"/>
      <c r="AT17" s="3143"/>
      <c r="AU17" s="3144"/>
      <c r="AV17" s="3145"/>
      <c r="AW17" s="3146"/>
      <c r="AX17" s="3147"/>
      <c r="AY17" s="3148"/>
      <c r="AZ17" s="3149"/>
      <c r="BA17" s="2109"/>
      <c r="BB17" s="3150"/>
      <c r="BC17" s="117"/>
      <c r="BD17" s="3151"/>
      <c r="BE17" s="3152"/>
      <c r="BF17" s="3153"/>
      <c r="BG17" s="3154"/>
      <c r="BH17" s="119"/>
      <c r="BK17" s="3">
        <v>1</v>
      </c>
    </row>
    <row r="18" spans="2:63" ht="27" customHeight="1">
      <c r="B18" s="28" t="s">
        <v>11</v>
      </c>
      <c r="C18" s="34" t="str">
        <f>C16</f>
        <v>M MILLE-FEUILLE meringue et chiboust pamplemousse aux fraises des bois | pâtisserie--ENTREMET| Auteur &gt; VOUS</v>
      </c>
      <c r="D18" s="35">
        <f>D16</f>
        <v>10</v>
      </c>
      <c r="E18" s="34" t="str">
        <f>E16</f>
        <v>coupe</v>
      </c>
      <c r="F18" s="36" t="str">
        <f>F16</f>
        <v>Recette mère ► MILLE-FEUILLE  aux fraises des bois</v>
      </c>
      <c r="G18" s="87" t="s">
        <v>80</v>
      </c>
      <c r="H18" s="88" t="s">
        <v>81</v>
      </c>
      <c r="I18" s="89"/>
      <c r="J18" s="2572" t="s">
        <v>82</v>
      </c>
      <c r="K18" s="2586" t="s">
        <v>83</v>
      </c>
      <c r="L18" s="2587" t="s">
        <v>84</v>
      </c>
      <c r="M18" s="90" t="s">
        <v>85</v>
      </c>
      <c r="N18" s="91" t="s">
        <v>51</v>
      </c>
      <c r="O18" s="92" t="s">
        <v>86</v>
      </c>
      <c r="P18" s="2563" t="s">
        <v>87</v>
      </c>
      <c r="Q18" s="2523" t="s">
        <v>86</v>
      </c>
      <c r="R18" s="2523" t="s">
        <v>8754</v>
      </c>
      <c r="S18" s="2523" t="s">
        <v>88</v>
      </c>
      <c r="T18" s="2588" t="s">
        <v>89</v>
      </c>
      <c r="U18" s="1180"/>
      <c r="V18" s="115" t="s">
        <v>16</v>
      </c>
      <c r="W18" s="3141"/>
      <c r="X18" s="3142"/>
      <c r="Y18" s="3141"/>
      <c r="Z18" s="3143"/>
      <c r="AA18" s="3144"/>
      <c r="AB18" s="3145"/>
      <c r="AC18" s="3146"/>
      <c r="AD18" s="3147"/>
      <c r="AE18" s="3148"/>
      <c r="AF18" s="3149"/>
      <c r="AG18" s="2109"/>
      <c r="AH18" s="3150"/>
      <c r="AI18" s="117"/>
      <c r="AJ18" s="3151"/>
      <c r="AK18" s="3152"/>
      <c r="AL18" s="3153"/>
      <c r="AM18" s="3154"/>
      <c r="AN18" s="119"/>
      <c r="AO18" s="1180"/>
      <c r="AP18" s="115" t="s">
        <v>16</v>
      </c>
      <c r="AQ18" s="3141"/>
      <c r="AR18" s="3142"/>
      <c r="AS18" s="3141"/>
      <c r="AT18" s="3143"/>
      <c r="AU18" s="3144"/>
      <c r="AV18" s="3145"/>
      <c r="AW18" s="3146"/>
      <c r="AX18" s="3147"/>
      <c r="AY18" s="3148"/>
      <c r="AZ18" s="3149"/>
      <c r="BA18" s="2109"/>
      <c r="BB18" s="3150"/>
      <c r="BC18" s="117"/>
      <c r="BD18" s="3151"/>
      <c r="BE18" s="3152"/>
      <c r="BF18" s="3153"/>
      <c r="BG18" s="3154"/>
      <c r="BH18" s="119"/>
      <c r="BK18" s="3">
        <v>1</v>
      </c>
    </row>
    <row r="19" spans="2:63" ht="27" customHeight="1">
      <c r="B19" s="28" t="s">
        <v>11</v>
      </c>
      <c r="C19" s="34" t="str">
        <f>C16</f>
        <v>M MILLE-FEUILLE meringue et chiboust pamplemousse aux fraises des bois | pâtisserie--ENTREMET| Auteur &gt; VOUS</v>
      </c>
      <c r="D19" s="35">
        <f>D16</f>
        <v>10</v>
      </c>
      <c r="E19" s="34" t="str">
        <f>E16</f>
        <v>coupe</v>
      </c>
      <c r="F19" s="36" t="str">
        <f>F16</f>
        <v>Recette mère ► MILLE-FEUILLE  aux fraises des bois</v>
      </c>
      <c r="G19" s="94" t="s">
        <v>94</v>
      </c>
      <c r="H19" s="95" t="s">
        <v>95</v>
      </c>
      <c r="I19" s="96" t="s">
        <v>96</v>
      </c>
      <c r="J19" s="2527"/>
      <c r="K19" s="2529"/>
      <c r="L19" s="2531"/>
      <c r="M19" s="97" t="s">
        <v>97</v>
      </c>
      <c r="N19" s="98" t="s">
        <v>98</v>
      </c>
      <c r="O19" s="99">
        <v>1</v>
      </c>
      <c r="P19" s="2564"/>
      <c r="Q19" s="2524"/>
      <c r="R19" s="2524"/>
      <c r="S19" s="2524"/>
      <c r="T19" s="2544"/>
      <c r="U19" s="1180"/>
      <c r="V19" s="115" t="s">
        <v>16</v>
      </c>
      <c r="W19" s="3141"/>
      <c r="X19" s="3142"/>
      <c r="Y19" s="3141"/>
      <c r="Z19" s="3143"/>
      <c r="AA19" s="3144"/>
      <c r="AB19" s="3145"/>
      <c r="AC19" s="3146"/>
      <c r="AD19" s="3147"/>
      <c r="AE19" s="3148"/>
      <c r="AF19" s="3149"/>
      <c r="AG19" s="2109"/>
      <c r="AH19" s="3150"/>
      <c r="AI19" s="117"/>
      <c r="AJ19" s="3151"/>
      <c r="AK19" s="3152"/>
      <c r="AL19" s="3153"/>
      <c r="AM19" s="3154"/>
      <c r="AN19" s="119"/>
      <c r="AO19" s="1180"/>
      <c r="AP19" s="115" t="s">
        <v>16</v>
      </c>
      <c r="AQ19" s="3141"/>
      <c r="AR19" s="3142"/>
      <c r="AS19" s="3141"/>
      <c r="AT19" s="3143"/>
      <c r="AU19" s="3144"/>
      <c r="AV19" s="3145"/>
      <c r="AW19" s="3146"/>
      <c r="AX19" s="3147"/>
      <c r="AY19" s="3148"/>
      <c r="AZ19" s="3149"/>
      <c r="BA19" s="2109"/>
      <c r="BB19" s="3150"/>
      <c r="BC19" s="117"/>
      <c r="BD19" s="3151"/>
      <c r="BE19" s="3152"/>
      <c r="BF19" s="3153"/>
      <c r="BG19" s="3154"/>
      <c r="BH19" s="119"/>
      <c r="BK19" s="3">
        <v>1</v>
      </c>
    </row>
    <row r="20" spans="2:63" ht="27" customHeight="1">
      <c r="B20" s="28" t="s">
        <v>11</v>
      </c>
      <c r="C20" s="34" t="str">
        <f>C16</f>
        <v>M MILLE-FEUILLE meringue et chiboust pamplemousse aux fraises des bois | pâtisserie--ENTREMET| Auteur &gt; VOUS</v>
      </c>
      <c r="D20" s="35">
        <f>D16</f>
        <v>10</v>
      </c>
      <c r="E20" s="34" t="str">
        <f>E16</f>
        <v>coupe</v>
      </c>
      <c r="F20" s="36" t="str">
        <f>F16</f>
        <v>Recette mère ► MILLE-FEUILLE  aux fraises des bois</v>
      </c>
      <c r="G20" s="100"/>
      <c r="H20" s="101"/>
      <c r="I20" s="102" t="str">
        <f t="shared" ref="I20:I49" si="6">IF(OR(ISTEXT(G20), G20&lt;=0, J20&lt;=0), "", "de")</f>
        <v/>
      </c>
      <c r="J20" s="103"/>
      <c r="K20" s="141"/>
      <c r="L20" s="143">
        <v>1</v>
      </c>
      <c r="M20" s="106" t="s">
        <v>24</v>
      </c>
      <c r="N20" s="107">
        <f>IF(P50=0,0,(P20/P50)*O19*1000)</f>
        <v>0</v>
      </c>
      <c r="O20" s="108">
        <f>IF(P50=0, 0, (G20*L20)/(P50*O19))</f>
        <v>0</v>
      </c>
      <c r="P20" s="109" cm="1">
        <f t="array" ref="P20">IFERROR(_xlfn.LET(_xlpm.k,UPPER(TRIM(K20)),_xlpm.r,_xlfn.XLOOKUP(_xlpm.k,UPPER(TRIM(G51:T51)),G52:T52,_xlfn.XLOOKUP(_xlpm.k,UPPER(TRIM(G53:T53)),G54:T54,0)),_xlpm.r*J20*IF(G20&gt;0,G20,1)),0)</f>
        <v>0</v>
      </c>
      <c r="Q20" s="110">
        <f>IF(OR(ISBLANK(S15),S15=0),0,G20*S13*L20/S15)</f>
        <v>0</v>
      </c>
      <c r="R20" s="2435">
        <f>H20</f>
        <v>0</v>
      </c>
      <c r="S20" s="111">
        <f>IF(OR(ISBLANK(S15),S15=0),0,P20*L20*L15)</f>
        <v>0</v>
      </c>
      <c r="T20" s="112" t="str">
        <f>_xlfn.LET(_xlpm.unite,SUBSTITUTE(TRIM(K20)," (s)",""),_xlpm.val,S20,_xlpm.estVol,COUNTIF(M51:T51,_xlpm.unite)+COUNTIF(M53:T53,_xlpm.unite)&gt;0,_xlpm.estPoids,COUNTIF(G51:L51,_xlpm.unite)+COUNTIF(G53:L53,_xlpm.unite)&gt;0,IF(_xlpm.estVol,IF(ROUND(_xlpm.val,3)&gt;=1,ROUND(_xlpm.val,3)&amp;"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
      </c>
      <c r="U20" s="1180"/>
      <c r="V20" s="115" t="s">
        <v>16</v>
      </c>
      <c r="W20" s="3141"/>
      <c r="X20" s="3142"/>
      <c r="Y20" s="3141"/>
      <c r="Z20" s="3143"/>
      <c r="AA20" s="3144"/>
      <c r="AB20" s="3145"/>
      <c r="AC20" s="3146"/>
      <c r="AD20" s="3147"/>
      <c r="AE20" s="3148"/>
      <c r="AF20" s="3149"/>
      <c r="AG20" s="2109"/>
      <c r="AH20" s="3150"/>
      <c r="AI20" s="117"/>
      <c r="AJ20" s="3151"/>
      <c r="AK20" s="3152"/>
      <c r="AL20" s="3153"/>
      <c r="AM20" s="3154"/>
      <c r="AN20" s="119"/>
      <c r="AO20" s="1180"/>
      <c r="AP20" s="115" t="s">
        <v>16</v>
      </c>
      <c r="AQ20" s="3141"/>
      <c r="AR20" s="3142"/>
      <c r="AS20" s="3141"/>
      <c r="AT20" s="3143"/>
      <c r="AU20" s="3144"/>
      <c r="AV20" s="3145"/>
      <c r="AW20" s="3146"/>
      <c r="AX20" s="3147"/>
      <c r="AY20" s="3148"/>
      <c r="AZ20" s="3149"/>
      <c r="BA20" s="2109"/>
      <c r="BB20" s="3150"/>
      <c r="BC20" s="117"/>
      <c r="BD20" s="3151"/>
      <c r="BE20" s="3152"/>
      <c r="BF20" s="3153"/>
      <c r="BG20" s="3154"/>
      <c r="BH20" s="119"/>
      <c r="BK20" s="3">
        <v>1</v>
      </c>
    </row>
    <row r="21" spans="2:63" ht="27" customHeight="1">
      <c r="B21" s="115" t="str">
        <f t="shared" ref="B21:B49" si="7">IF(M21&lt;&gt;"","A","►")</f>
        <v>A</v>
      </c>
      <c r="C21" s="34" t="str">
        <f>C16</f>
        <v>M MILLE-FEUILLE meringue et chiboust pamplemousse aux fraises des bois | pâtisserie--ENTREMET| Auteur &gt; VOUS</v>
      </c>
      <c r="D21" s="35">
        <f>D16</f>
        <v>10</v>
      </c>
      <c r="E21" s="34" t="str">
        <f>E16</f>
        <v>coupe</v>
      </c>
      <c r="F21" s="36" t="str">
        <f>F16</f>
        <v>Recette mère ► MILLE-FEUILLE  aux fraises des bois</v>
      </c>
      <c r="G21" s="100"/>
      <c r="H21" s="120"/>
      <c r="I21" s="102" t="str">
        <f t="shared" si="6"/>
        <v/>
      </c>
      <c r="J21" s="103">
        <v>150</v>
      </c>
      <c r="K21" s="116" t="s">
        <v>102</v>
      </c>
      <c r="L21" s="143">
        <v>1</v>
      </c>
      <c r="M21" s="924" t="s">
        <v>100</v>
      </c>
      <c r="N21" s="107">
        <f>IF(P50=0,0,(P21/P50)*O19*1000)</f>
        <v>95.480585614258416</v>
      </c>
      <c r="O21" s="117">
        <f>IF(P50=0, 0, (G21*L21)/(P50*O19))</f>
        <v>0</v>
      </c>
      <c r="P21" s="109" cm="1">
        <f t="array" ref="P21">IFERROR(_xlfn.LET(_xlpm.k,UPPER(TRIM(K21)),_xlpm.r,_xlfn.XLOOKUP(_xlpm.k,UPPER(TRIM(G51:T51)),G52:T52,_xlfn.XLOOKUP(_xlpm.k,UPPER(TRIM(G53:T53)),G54:T54,0)),_xlpm.r*J21*IF(G21&gt;0,G21,1)),0)</f>
        <v>0.15</v>
      </c>
      <c r="Q21" s="118">
        <f>IF(OR(ISBLANK(S15),S15=0),0,G21*S13*L21/S15)</f>
        <v>0</v>
      </c>
      <c r="R21" s="2436">
        <f t="shared" ref="R21:R49" si="8">H21</f>
        <v>0</v>
      </c>
      <c r="S21" s="111">
        <f>IF(OR(ISBLANK(S15),S15=0),0,P21*L21*L15)</f>
        <v>0.5</v>
      </c>
      <c r="T21" s="119" t="str">
        <f>_xlfn.LET(_xlpm.unite,SUBSTITUTE(TRIM(K21)," (s)",""),_xlpm.val,S21,_xlpm.estVol,COUNTIF(M51:T51,_xlpm.unite)+COUNTIF(M53:T53,_xlpm.unite)&gt;0,_xlpm.estPoids,COUNTIF(G51:L51,_xlpm.unite)+COUNTIF(G53:L53,_xlpm.unite)&gt;0,IF(_xlpm.estVol,IF(ROUND(_xlpm.val,3)&gt;=1,ROUND(_xlpm.val,3)&amp;"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500 g</v>
      </c>
      <c r="U21" s="1180"/>
      <c r="V21" s="115" t="s">
        <v>16</v>
      </c>
      <c r="W21" s="3141"/>
      <c r="X21" s="3142"/>
      <c r="Y21" s="3141"/>
      <c r="Z21" s="3143"/>
      <c r="AA21" s="3144"/>
      <c r="AB21" s="3145"/>
      <c r="AC21" s="3146"/>
      <c r="AD21" s="3147"/>
      <c r="AE21" s="3148"/>
      <c r="AF21" s="3149"/>
      <c r="AG21" s="2109"/>
      <c r="AH21" s="3150"/>
      <c r="AI21" s="117"/>
      <c r="AJ21" s="3151"/>
      <c r="AK21" s="3152"/>
      <c r="AL21" s="3153"/>
      <c r="AM21" s="3154"/>
      <c r="AN21" s="119"/>
      <c r="AO21" s="1180"/>
      <c r="AP21" s="115" t="s">
        <v>16</v>
      </c>
      <c r="AQ21" s="3141"/>
      <c r="AR21" s="3142"/>
      <c r="AS21" s="3141"/>
      <c r="AT21" s="3143"/>
      <c r="AU21" s="3144"/>
      <c r="AV21" s="3145"/>
      <c r="AW21" s="3146"/>
      <c r="AX21" s="3147"/>
      <c r="AY21" s="3148"/>
      <c r="AZ21" s="3149"/>
      <c r="BA21" s="2109"/>
      <c r="BB21" s="3150"/>
      <c r="BC21" s="117"/>
      <c r="BD21" s="3151"/>
      <c r="BE21" s="3152"/>
      <c r="BF21" s="3153"/>
      <c r="BG21" s="3154"/>
      <c r="BH21" s="119"/>
      <c r="BK21" s="3">
        <v>1</v>
      </c>
    </row>
    <row r="22" spans="2:63" ht="27" customHeight="1">
      <c r="B22" s="115" t="str">
        <f t="shared" si="7"/>
        <v>A</v>
      </c>
      <c r="C22" s="34" t="str">
        <f>C16</f>
        <v>M MILLE-FEUILLE meringue et chiboust pamplemousse aux fraises des bois | pâtisserie--ENTREMET| Auteur &gt; VOUS</v>
      </c>
      <c r="D22" s="35">
        <f>D16</f>
        <v>10</v>
      </c>
      <c r="E22" s="34" t="str">
        <f>E16</f>
        <v>coupe</v>
      </c>
      <c r="F22" s="36" t="str">
        <f>F16</f>
        <v>Recette mère ► MILLE-FEUILLE  aux fraises des bois</v>
      </c>
      <c r="G22" s="100"/>
      <c r="H22" s="120"/>
      <c r="I22" s="102" t="str">
        <f t="shared" si="6"/>
        <v/>
      </c>
      <c r="J22" s="103">
        <v>8</v>
      </c>
      <c r="K22" s="116" t="s">
        <v>102</v>
      </c>
      <c r="L22" s="143">
        <v>1</v>
      </c>
      <c r="M22" s="925" t="s">
        <v>103</v>
      </c>
      <c r="N22" s="107">
        <f>IF(P50=0,0,(P22/P50)*O19*1000)</f>
        <v>5.0922978994271162</v>
      </c>
      <c r="O22" s="117">
        <f>IF(P50=0, 0, (G22*L22)/(P50*O19))</f>
        <v>0</v>
      </c>
      <c r="P22" s="109" cm="1">
        <f t="array" ref="P22">IFERROR(_xlfn.LET(_xlpm.k,UPPER(TRIM(K22)),_xlpm.r,_xlfn.XLOOKUP(_xlpm.k,UPPER(TRIM(G51:T51)),G52:T52,_xlfn.XLOOKUP(_xlpm.k,UPPER(TRIM(G53:T53)),G54:T54,0)),_xlpm.r*J22*IF(G22&gt;0,G22,1)),0)</f>
        <v>8.0000000000000002E-3</v>
      </c>
      <c r="Q22" s="122">
        <f>IF(OR(ISBLANK(S15),S15=0),0,G22*S13*L22/S15)</f>
        <v>0</v>
      </c>
      <c r="R22" s="2437">
        <f t="shared" si="8"/>
        <v>0</v>
      </c>
      <c r="S22" s="111">
        <f>IF(OR(ISBLANK(S15),S15=0),0,P22*L22*L15)</f>
        <v>2.6666666666666668E-2</v>
      </c>
      <c r="T22" s="123" t="str">
        <f>_xlfn.LET(_xlpm.unite,SUBSTITUTE(TRIM(K22)," (s)",""),_xlpm.val,S22,_xlpm.estVol,COUNTIF(M51:T51,_xlpm.unite)+COUNTIF(M53:T53,_xlpm.unite)&gt;0,_xlpm.estPoids,COUNTIF(G51:L51,_xlpm.unite)+COUNTIF(G53:L53,_xlpm.unite)&gt;0,IF(_xlpm.estVol,IF(ROUND(_xlpm.val,3)&gt;=1,ROUND(_xlpm.val,3)&amp;"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27 g</v>
      </c>
      <c r="U22" s="1180"/>
      <c r="V22" s="115" t="s">
        <v>16</v>
      </c>
      <c r="W22" s="3141"/>
      <c r="X22" s="3142"/>
      <c r="Y22" s="3141"/>
      <c r="Z22" s="3143"/>
      <c r="AA22" s="3144"/>
      <c r="AB22" s="3145"/>
      <c r="AC22" s="3146"/>
      <c r="AD22" s="3147"/>
      <c r="AE22" s="3148"/>
      <c r="AF22" s="3149"/>
      <c r="AG22" s="2109"/>
      <c r="AH22" s="3150"/>
      <c r="AI22" s="117"/>
      <c r="AJ22" s="3151"/>
      <c r="AK22" s="3152"/>
      <c r="AL22" s="3153"/>
      <c r="AM22" s="3154"/>
      <c r="AN22" s="119"/>
      <c r="AO22" s="1180"/>
      <c r="AP22" s="115" t="s">
        <v>16</v>
      </c>
      <c r="AQ22" s="3141"/>
      <c r="AR22" s="3142"/>
      <c r="AS22" s="3141"/>
      <c r="AT22" s="3143"/>
      <c r="AU22" s="3144"/>
      <c r="AV22" s="3145"/>
      <c r="AW22" s="3146"/>
      <c r="AX22" s="3147"/>
      <c r="AY22" s="3148"/>
      <c r="AZ22" s="3149"/>
      <c r="BA22" s="2109"/>
      <c r="BB22" s="3150"/>
      <c r="BC22" s="117"/>
      <c r="BD22" s="3151"/>
      <c r="BE22" s="3152"/>
      <c r="BF22" s="3153"/>
      <c r="BG22" s="3154"/>
      <c r="BH22" s="119"/>
      <c r="BK22" s="3">
        <v>1</v>
      </c>
    </row>
    <row r="23" spans="2:63" ht="27" customHeight="1">
      <c r="B23" s="115" t="str">
        <f t="shared" si="7"/>
        <v>A</v>
      </c>
      <c r="C23" s="34" t="str">
        <f>C16</f>
        <v>M MILLE-FEUILLE meringue et chiboust pamplemousse aux fraises des bois | pâtisserie--ENTREMET| Auteur &gt; VOUS</v>
      </c>
      <c r="D23" s="35">
        <f>D16</f>
        <v>10</v>
      </c>
      <c r="E23" s="34" t="str">
        <f>E16</f>
        <v>coupe</v>
      </c>
      <c r="F23" s="36" t="str">
        <f>F16</f>
        <v>Recette mère ► MILLE-FEUILLE  aux fraises des bois</v>
      </c>
      <c r="G23" s="100"/>
      <c r="H23" s="120"/>
      <c r="I23" s="102" t="str">
        <f t="shared" si="6"/>
        <v/>
      </c>
      <c r="J23" s="103">
        <v>105</v>
      </c>
      <c r="K23" s="116" t="s">
        <v>102</v>
      </c>
      <c r="L23" s="143">
        <v>1</v>
      </c>
      <c r="M23" s="925" t="s">
        <v>3256</v>
      </c>
      <c r="N23" s="107">
        <f>IF(P50=0,0,(P23/P50)*O19*1000)</f>
        <v>66.836409929980903</v>
      </c>
      <c r="O23" s="117">
        <f>IF(P50=0, 0, (G23*L23)/(P50*O19))</f>
        <v>0</v>
      </c>
      <c r="P23" s="109" cm="1">
        <f t="array" ref="P23">IFERROR(_xlfn.LET(_xlpm.k,UPPER(TRIM(K23)),_xlpm.r,_xlfn.XLOOKUP(_xlpm.k,UPPER(TRIM(G51:T51)),G52:T52,_xlfn.XLOOKUP(_xlpm.k,UPPER(TRIM(G53:T53)),G54:T54,0)),_xlpm.r*J23*IF(G23&gt;0,G23,1)),0)</f>
        <v>0.105</v>
      </c>
      <c r="Q23" s="118">
        <f>IF(OR(ISBLANK(S15),S15=0),0,G23*S13*L23/S15)</f>
        <v>0</v>
      </c>
      <c r="R23" s="2436">
        <f t="shared" si="8"/>
        <v>0</v>
      </c>
      <c r="S23" s="111">
        <f>IF(OR(ISBLANK(S15),S15=0),0,P23*L23*L15)</f>
        <v>0.35</v>
      </c>
      <c r="T23" s="119" t="str">
        <f>_xlfn.LET(_xlpm.unite,SUBSTITUTE(TRIM(K23)," (s)",""),_xlpm.val,S23,_xlpm.estVol,COUNTIF(M51:T51,_xlpm.unite)+COUNTIF(M53:T53,_xlpm.unite)&gt;0,_xlpm.estPoids,COUNTIF(G51:L51,_xlpm.unite)+COUNTIF(G53:L53,_xlpm.unite)&gt;0,IF(_xlpm.estVol,IF(ROUND(_xlpm.val,3)&gt;=1,ROUND(_xlpm.val,3)&amp;"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350 g</v>
      </c>
      <c r="U23" s="1180"/>
      <c r="V23" s="115" t="s">
        <v>16</v>
      </c>
      <c r="W23" s="3141"/>
      <c r="X23" s="3142"/>
      <c r="Y23" s="3141"/>
      <c r="Z23" s="3143"/>
      <c r="AA23" s="3144"/>
      <c r="AB23" s="3145"/>
      <c r="AC23" s="3146"/>
      <c r="AD23" s="3147"/>
      <c r="AE23" s="3148"/>
      <c r="AF23" s="3149"/>
      <c r="AG23" s="2109"/>
      <c r="AH23" s="3150"/>
      <c r="AI23" s="117"/>
      <c r="AJ23" s="3151"/>
      <c r="AK23" s="3152"/>
      <c r="AL23" s="3153"/>
      <c r="AM23" s="3154"/>
      <c r="AN23" s="119"/>
      <c r="AO23" s="1180"/>
      <c r="AP23" s="115" t="s">
        <v>16</v>
      </c>
      <c r="AQ23" s="3141"/>
      <c r="AR23" s="3142"/>
      <c r="AS23" s="3141"/>
      <c r="AT23" s="3143"/>
      <c r="AU23" s="3144"/>
      <c r="AV23" s="3145"/>
      <c r="AW23" s="3146"/>
      <c r="AX23" s="3147"/>
      <c r="AY23" s="3148"/>
      <c r="AZ23" s="3149"/>
      <c r="BA23" s="2109"/>
      <c r="BB23" s="3150"/>
      <c r="BC23" s="117"/>
      <c r="BD23" s="3151"/>
      <c r="BE23" s="3152"/>
      <c r="BF23" s="3153"/>
      <c r="BG23" s="3154"/>
      <c r="BH23" s="119"/>
      <c r="BK23" s="3">
        <v>1</v>
      </c>
    </row>
    <row r="24" spans="2:63" ht="27" customHeight="1">
      <c r="B24" s="115" t="str">
        <f t="shared" si="7"/>
        <v>A</v>
      </c>
      <c r="C24" s="34" t="str">
        <f>C16</f>
        <v>M MILLE-FEUILLE meringue et chiboust pamplemousse aux fraises des bois | pâtisserie--ENTREMET| Auteur &gt; VOUS</v>
      </c>
      <c r="D24" s="35">
        <f>D16</f>
        <v>10</v>
      </c>
      <c r="E24" s="34" t="str">
        <f>E16</f>
        <v>coupe</v>
      </c>
      <c r="F24" s="36" t="str">
        <f>F16</f>
        <v>Recette mère ► MILLE-FEUILLE  aux fraises des bois</v>
      </c>
      <c r="G24" s="100"/>
      <c r="H24" s="120"/>
      <c r="I24" s="102" t="str">
        <f t="shared" si="6"/>
        <v/>
      </c>
      <c r="J24" s="103">
        <v>35</v>
      </c>
      <c r="K24" s="116" t="s">
        <v>102</v>
      </c>
      <c r="L24" s="143">
        <v>1</v>
      </c>
      <c r="M24" s="925" t="s">
        <v>3257</v>
      </c>
      <c r="N24" s="107">
        <f>IF(P50=0,0,(P24/P50)*O19*1000)</f>
        <v>22.278803309993634</v>
      </c>
      <c r="O24" s="117">
        <f>IF(P50=0, 0, (G24*L24)/(P50*O19))</f>
        <v>0</v>
      </c>
      <c r="P24" s="109" cm="1">
        <f t="array" ref="P24">IFERROR(_xlfn.LET(_xlpm.k,UPPER(TRIM(K24)),_xlpm.r,_xlfn.XLOOKUP(_xlpm.k,UPPER(TRIM(G51:T51)),G52:T52,_xlfn.XLOOKUP(_xlpm.k,UPPER(TRIM(G53:T53)),G54:T54,0)),_xlpm.r*J24*IF(G24&gt;0,G24,1)),0)</f>
        <v>3.5000000000000003E-2</v>
      </c>
      <c r="Q24" s="122">
        <f>IF(OR(ISBLANK(S15),S15=0),0,G24*S13*L24/S15)</f>
        <v>0</v>
      </c>
      <c r="R24" s="2437">
        <f t="shared" si="8"/>
        <v>0</v>
      </c>
      <c r="S24" s="111">
        <f>IF(OR(ISBLANK(S15),S15=0),0,P24*L24*L15)</f>
        <v>0.11666666666666668</v>
      </c>
      <c r="T24" s="123" t="str">
        <f>_xlfn.LET(_xlpm.unite,SUBSTITUTE(TRIM(K24)," (s)",""),_xlpm.val,S24,_xlpm.estVol,COUNTIF(M51:T51,_xlpm.unite)+COUNTIF(M53:T53,_xlpm.unite)&gt;0,_xlpm.estPoids,COUNTIF(G51:L51,_xlpm.unite)+COUNTIF(G53:L53,_xlpm.unite)&gt;0,IF(_xlpm.estVol,IF(ROUND(_xlpm.val,3)&gt;=1,ROUND(_xlpm.val,3)&amp;"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117 g</v>
      </c>
      <c r="U24" s="1180"/>
      <c r="V24" s="115" t="s">
        <v>16</v>
      </c>
      <c r="W24" s="3141"/>
      <c r="X24" s="3142"/>
      <c r="Y24" s="3141"/>
      <c r="Z24" s="3143"/>
      <c r="AA24" s="3144"/>
      <c r="AB24" s="3145"/>
      <c r="AC24" s="3146"/>
      <c r="AD24" s="3147"/>
      <c r="AE24" s="3148"/>
      <c r="AF24" s="3149"/>
      <c r="AG24" s="2109"/>
      <c r="AH24" s="3150"/>
      <c r="AI24" s="117"/>
      <c r="AJ24" s="3151"/>
      <c r="AK24" s="3152"/>
      <c r="AL24" s="3153"/>
      <c r="AM24" s="3154"/>
      <c r="AN24" s="119"/>
      <c r="AO24" s="1180"/>
      <c r="AP24" s="115" t="s">
        <v>16</v>
      </c>
      <c r="AQ24" s="3141"/>
      <c r="AR24" s="3142"/>
      <c r="AS24" s="3141"/>
      <c r="AT24" s="3143"/>
      <c r="AU24" s="3144"/>
      <c r="AV24" s="3145"/>
      <c r="AW24" s="3146"/>
      <c r="AX24" s="3147"/>
      <c r="AY24" s="3148"/>
      <c r="AZ24" s="3149"/>
      <c r="BA24" s="2109"/>
      <c r="BB24" s="3150"/>
      <c r="BC24" s="117"/>
      <c r="BD24" s="3151"/>
      <c r="BE24" s="3152"/>
      <c r="BF24" s="3153"/>
      <c r="BG24" s="3154"/>
      <c r="BH24" s="119"/>
      <c r="BK24" s="3">
        <v>1</v>
      </c>
    </row>
    <row r="25" spans="2:63" ht="27" customHeight="1">
      <c r="B25" s="115" t="str">
        <f t="shared" si="7"/>
        <v>A</v>
      </c>
      <c r="C25" s="34" t="str">
        <f>C16</f>
        <v>M MILLE-FEUILLE meringue et chiboust pamplemousse aux fraises des bois | pâtisserie--ENTREMET| Auteur &gt; VOUS</v>
      </c>
      <c r="D25" s="35">
        <f>D16</f>
        <v>10</v>
      </c>
      <c r="E25" s="34" t="str">
        <f>E16</f>
        <v>coupe</v>
      </c>
      <c r="F25" s="36" t="str">
        <f>F16</f>
        <v>Recette mère ► MILLE-FEUILLE  aux fraises des bois</v>
      </c>
      <c r="G25" s="100"/>
      <c r="H25" s="120"/>
      <c r="I25" s="102" t="str">
        <f t="shared" si="6"/>
        <v/>
      </c>
      <c r="J25" s="103">
        <v>15</v>
      </c>
      <c r="K25" s="116" t="s">
        <v>102</v>
      </c>
      <c r="L25" s="143">
        <v>1</v>
      </c>
      <c r="M25" s="925" t="s">
        <v>3258</v>
      </c>
      <c r="N25" s="107">
        <f>IF(P50=0,0,(P25/P50)*O19*1000)</f>
        <v>9.548058561425842</v>
      </c>
      <c r="O25" s="117">
        <f>IF(P50=0, 0, (G25*L25)/(P50*O19))</f>
        <v>0</v>
      </c>
      <c r="P25" s="109" cm="1">
        <f t="array" ref="P25">IFERROR(_xlfn.LET(_xlpm.k,UPPER(TRIM(K25)),_xlpm.r,_xlfn.XLOOKUP(_xlpm.k,UPPER(TRIM(G51:T51)),G52:T52,_xlfn.XLOOKUP(_xlpm.k,UPPER(TRIM(G53:T53)),G54:T54,0)),_xlpm.r*J25*IF(G25&gt;0,G25,1)),0)</f>
        <v>1.4999999999999999E-2</v>
      </c>
      <c r="Q25" s="118">
        <f>IF(OR(ISBLANK(S15),S15=0),0,G25*S13*L25/S15)</f>
        <v>0</v>
      </c>
      <c r="R25" s="2436">
        <f t="shared" si="8"/>
        <v>0</v>
      </c>
      <c r="S25" s="111">
        <f>IF(OR(ISBLANK(S15),S15=0),0,P25*L25*L15)</f>
        <v>0.05</v>
      </c>
      <c r="T25" s="119" t="str">
        <f>_xlfn.LET(_xlpm.unite,SUBSTITUTE(TRIM(K25)," (s)",""),_xlpm.val,S25,_xlpm.estVol,COUNTIF(M51:T51,_xlpm.unite)+COUNTIF(M53:T53,_xlpm.unite)&gt;0,_xlpm.estPoids,COUNTIF(G51:L51,_xlpm.unite)+COUNTIF(G53:L53,_xlpm.unite)&gt;0,IF(_xlpm.estVol,IF(ROUND(_xlpm.val,3)&gt;=1,ROUND(_xlpm.val,3)&amp;"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50 g</v>
      </c>
      <c r="U25" s="1180"/>
      <c r="V25" s="115" t="s">
        <v>16</v>
      </c>
      <c r="W25" s="3141"/>
      <c r="X25" s="3142"/>
      <c r="Y25" s="3141"/>
      <c r="Z25" s="3143"/>
      <c r="AA25" s="3144"/>
      <c r="AB25" s="3145"/>
      <c r="AC25" s="3146"/>
      <c r="AD25" s="3147"/>
      <c r="AE25" s="3148"/>
      <c r="AF25" s="3149"/>
      <c r="AG25" s="2109"/>
      <c r="AH25" s="3150"/>
      <c r="AI25" s="117"/>
      <c r="AJ25" s="3151"/>
      <c r="AK25" s="3152"/>
      <c r="AL25" s="3153"/>
      <c r="AM25" s="3154"/>
      <c r="AN25" s="119"/>
      <c r="AO25" s="1180"/>
      <c r="AP25" s="115" t="s">
        <v>16</v>
      </c>
      <c r="AQ25" s="3141"/>
      <c r="AR25" s="3142"/>
      <c r="AS25" s="3141"/>
      <c r="AT25" s="3143"/>
      <c r="AU25" s="3144"/>
      <c r="AV25" s="3145"/>
      <c r="AW25" s="3146"/>
      <c r="AX25" s="3147"/>
      <c r="AY25" s="3148"/>
      <c r="AZ25" s="3149"/>
      <c r="BA25" s="2109"/>
      <c r="BB25" s="3150"/>
      <c r="BC25" s="117"/>
      <c r="BD25" s="3151"/>
      <c r="BE25" s="3152"/>
      <c r="BF25" s="3153"/>
      <c r="BG25" s="3154"/>
      <c r="BH25" s="119"/>
      <c r="BK25" s="3">
        <v>1</v>
      </c>
    </row>
    <row r="26" spans="2:63" ht="27" customHeight="1">
      <c r="B26" s="115" t="str">
        <f t="shared" si="7"/>
        <v>A</v>
      </c>
      <c r="C26" s="34" t="str">
        <f>C16</f>
        <v>M MILLE-FEUILLE meringue et chiboust pamplemousse aux fraises des bois | pâtisserie--ENTREMET| Auteur &gt; VOUS</v>
      </c>
      <c r="D26" s="35">
        <f>D16</f>
        <v>10</v>
      </c>
      <c r="E26" s="34" t="str">
        <f>E16</f>
        <v>coupe</v>
      </c>
      <c r="F26" s="36" t="str">
        <f>F16</f>
        <v>Recette mère ► MILLE-FEUILLE  aux fraises des bois</v>
      </c>
      <c r="G26" s="100"/>
      <c r="H26" s="120"/>
      <c r="I26" s="102" t="str">
        <f t="shared" si="6"/>
        <v/>
      </c>
      <c r="J26" s="103">
        <v>8</v>
      </c>
      <c r="K26" s="116" t="s">
        <v>102</v>
      </c>
      <c r="L26" s="143">
        <v>1</v>
      </c>
      <c r="M26" s="925" t="s">
        <v>3259</v>
      </c>
      <c r="N26" s="107">
        <f>IF(P50=0,0,(P26/P50)*O19*1000)</f>
        <v>5.0922978994271162</v>
      </c>
      <c r="O26" s="117">
        <f>IF(P50=0, 0, (G26*L26)/(P50*O19))</f>
        <v>0</v>
      </c>
      <c r="P26" s="109" cm="1">
        <f t="array" ref="P26">IFERROR(_xlfn.LET(_xlpm.k,UPPER(TRIM(K26)),_xlpm.r,_xlfn.XLOOKUP(_xlpm.k,UPPER(TRIM(G51:T51)),G52:T52,_xlfn.XLOOKUP(_xlpm.k,UPPER(TRIM(G53:T53)),G54:T54,0)),_xlpm.r*J26*IF(G26&gt;0,G26,1)),0)</f>
        <v>8.0000000000000002E-3</v>
      </c>
      <c r="Q26" s="122">
        <f>IF(OR(ISBLANK(S15),S15=0),0,G26*S13*L26/S15)</f>
        <v>0</v>
      </c>
      <c r="R26" s="2437">
        <f t="shared" si="8"/>
        <v>0</v>
      </c>
      <c r="S26" s="111">
        <f>IF(OR(ISBLANK(S15),S15=0),0,P26*L26*L15)</f>
        <v>2.6666666666666668E-2</v>
      </c>
      <c r="T26" s="134" t="str">
        <f>_xlfn.LET(_xlpm.unite,SUBSTITUTE(TRIM(K26)," (s)",""),_xlpm.val,S26,_xlpm.estVol,COUNTIF(M51:T51,_xlpm.unite)+COUNTIF(M53:T53,_xlpm.unite)&gt;0,_xlpm.estPoids,COUNTIF(G51:L51,_xlpm.unite)+COUNTIF(G53:L53,_xlpm.unite)&gt;0,IF(_xlpm.estVol,IF(ROUND(_xlpm.val,3)&gt;=1,ROUND(_xlpm.val,3)&amp;"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27 g</v>
      </c>
      <c r="U26" s="1180"/>
      <c r="V26" s="115" t="s">
        <v>16</v>
      </c>
      <c r="W26" s="3141"/>
      <c r="X26" s="3142"/>
      <c r="Y26" s="3141"/>
      <c r="Z26" s="3143"/>
      <c r="AA26" s="3144"/>
      <c r="AB26" s="3145"/>
      <c r="AC26" s="3146"/>
      <c r="AD26" s="3147"/>
      <c r="AE26" s="3148"/>
      <c r="AF26" s="3149"/>
      <c r="AG26" s="2109"/>
      <c r="AH26" s="3150"/>
      <c r="AI26" s="117"/>
      <c r="AJ26" s="3151"/>
      <c r="AK26" s="3152"/>
      <c r="AL26" s="3153"/>
      <c r="AM26" s="3154"/>
      <c r="AN26" s="119"/>
      <c r="AO26" s="1180"/>
      <c r="AP26" s="115" t="s">
        <v>16</v>
      </c>
      <c r="AQ26" s="3141"/>
      <c r="AR26" s="3142"/>
      <c r="AS26" s="3141"/>
      <c r="AT26" s="3143"/>
      <c r="AU26" s="3144"/>
      <c r="AV26" s="3145"/>
      <c r="AW26" s="3146"/>
      <c r="AX26" s="3147"/>
      <c r="AY26" s="3148"/>
      <c r="AZ26" s="3149"/>
      <c r="BA26" s="2109"/>
      <c r="BB26" s="3150"/>
      <c r="BC26" s="117"/>
      <c r="BD26" s="3151"/>
      <c r="BE26" s="3152"/>
      <c r="BF26" s="3153"/>
      <c r="BG26" s="3154"/>
      <c r="BH26" s="119"/>
      <c r="BK26" s="3">
        <v>1</v>
      </c>
    </row>
    <row r="27" spans="2:63" ht="27" customHeight="1">
      <c r="B27" s="115" t="str">
        <f t="shared" si="7"/>
        <v>A</v>
      </c>
      <c r="C27" s="34" t="str">
        <f>C16</f>
        <v>M MILLE-FEUILLE meringue et chiboust pamplemousse aux fraises des bois | pâtisserie--ENTREMET| Auteur &gt; VOUS</v>
      </c>
      <c r="D27" s="35">
        <f>D16</f>
        <v>10</v>
      </c>
      <c r="E27" s="34" t="str">
        <f>E16</f>
        <v>coupe</v>
      </c>
      <c r="F27" s="36" t="str">
        <f>F16</f>
        <v>Recette mère ► MILLE-FEUILLE  aux fraises des bois</v>
      </c>
      <c r="G27" s="100"/>
      <c r="H27" s="120"/>
      <c r="I27" s="102" t="str">
        <f t="shared" si="6"/>
        <v/>
      </c>
      <c r="J27" s="103">
        <v>160</v>
      </c>
      <c r="K27" s="116" t="s">
        <v>102</v>
      </c>
      <c r="L27" s="143">
        <v>1</v>
      </c>
      <c r="M27" s="925" t="s">
        <v>3260</v>
      </c>
      <c r="N27" s="107">
        <f>IF(P50=0,0,(P27/P50)*O19*1000)</f>
        <v>101.84595798854232</v>
      </c>
      <c r="O27" s="117">
        <f>IF(P50=0, 0, (G27*L27)/(P50*O19))</f>
        <v>0</v>
      </c>
      <c r="P27" s="109" cm="1">
        <f t="array" ref="P27">IFERROR(_xlfn.LET(_xlpm.k,UPPER(TRIM(K27)),_xlpm.r,_xlfn.XLOOKUP(_xlpm.k,UPPER(TRIM(G51:T51)),G52:T52,_xlfn.XLOOKUP(_xlpm.k,UPPER(TRIM(G53:T53)),G54:T54,0)),_xlpm.r*J27*IF(G27&gt;0,G27,1)),0)</f>
        <v>0.16</v>
      </c>
      <c r="Q27" s="118">
        <f>IF(OR(ISBLANK(S15),S15=0),0,G27*S13*L27/S15)</f>
        <v>0</v>
      </c>
      <c r="R27" s="2436">
        <f t="shared" si="8"/>
        <v>0</v>
      </c>
      <c r="S27" s="111">
        <f>IF(OR(ISBLANK(S15),S15=0),0,P27*L27*L15)</f>
        <v>0.53333333333333333</v>
      </c>
      <c r="T27" s="119" t="str">
        <f>_xlfn.LET(_xlpm.unite,SUBSTITUTE(TRIM(K27)," (s)",""),_xlpm.val,S27,_xlpm.estVol,COUNTIF(M51:T51,_xlpm.unite)+COUNTIF(M53:T53,_xlpm.unite)&gt;0,_xlpm.estPoids,COUNTIF(G51:L51,_xlpm.unite)+COUNTIF(G53:L53,_xlpm.unite)&gt;0,IF(_xlpm.estVol,IF(ROUND(_xlpm.val,3)&gt;=1,ROUND(_xlpm.val,3)&amp;"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533 g</v>
      </c>
      <c r="U27" s="1180"/>
      <c r="V27" s="115" t="s">
        <v>16</v>
      </c>
      <c r="W27" s="3141"/>
      <c r="X27" s="3142"/>
      <c r="Y27" s="3141"/>
      <c r="Z27" s="3143"/>
      <c r="AA27" s="3144"/>
      <c r="AB27" s="3145"/>
      <c r="AC27" s="3146"/>
      <c r="AD27" s="3147"/>
      <c r="AE27" s="3148"/>
      <c r="AF27" s="3149"/>
      <c r="AG27" s="2109"/>
      <c r="AH27" s="3150"/>
      <c r="AI27" s="117"/>
      <c r="AJ27" s="3151"/>
      <c r="AK27" s="3152"/>
      <c r="AL27" s="3153"/>
      <c r="AM27" s="3154"/>
      <c r="AN27" s="119"/>
      <c r="AO27" s="1180"/>
      <c r="AP27" s="115" t="s">
        <v>16</v>
      </c>
      <c r="AQ27" s="3141"/>
      <c r="AR27" s="3142"/>
      <c r="AS27" s="3141"/>
      <c r="AT27" s="3143"/>
      <c r="AU27" s="3144"/>
      <c r="AV27" s="3145"/>
      <c r="AW27" s="3146"/>
      <c r="AX27" s="3147"/>
      <c r="AY27" s="3148"/>
      <c r="AZ27" s="3149"/>
      <c r="BA27" s="2109"/>
      <c r="BB27" s="3150"/>
      <c r="BC27" s="117"/>
      <c r="BD27" s="3151"/>
      <c r="BE27" s="3152"/>
      <c r="BF27" s="3153"/>
      <c r="BG27" s="3154"/>
      <c r="BH27" s="119"/>
      <c r="BK27" s="3">
        <v>1</v>
      </c>
    </row>
    <row r="28" spans="2:63" ht="27" customHeight="1">
      <c r="B28" s="115" t="str">
        <f t="shared" si="7"/>
        <v>A</v>
      </c>
      <c r="C28" s="34" t="str">
        <f>C16</f>
        <v>M MILLE-FEUILLE meringue et chiboust pamplemousse aux fraises des bois | pâtisserie--ENTREMET| Auteur &gt; VOUS</v>
      </c>
      <c r="D28" s="35">
        <f>D16</f>
        <v>10</v>
      </c>
      <c r="E28" s="34" t="str">
        <f>E16</f>
        <v>coupe</v>
      </c>
      <c r="F28" s="36" t="str">
        <f>F16</f>
        <v>Recette mère ► MILLE-FEUILLE  aux fraises des bois</v>
      </c>
      <c r="G28" s="100"/>
      <c r="H28" s="120"/>
      <c r="I28" s="102" t="str">
        <f t="shared" si="6"/>
        <v/>
      </c>
      <c r="J28" s="103">
        <v>95</v>
      </c>
      <c r="K28" s="116" t="s">
        <v>102</v>
      </c>
      <c r="L28" s="143">
        <v>1</v>
      </c>
      <c r="M28" s="925" t="s">
        <v>3257</v>
      </c>
      <c r="N28" s="107">
        <f>IF(P50=0,0,(P28/P50)*O19*1000)</f>
        <v>60.471037555697002</v>
      </c>
      <c r="O28" s="117">
        <f>IF(P50=0, 0, (G28*L28)/(P50*O19))</f>
        <v>0</v>
      </c>
      <c r="P28" s="109" cm="1">
        <f t="array" ref="P28">IFERROR(_xlfn.LET(_xlpm.k,UPPER(TRIM(K28)),_xlpm.r,_xlfn.XLOOKUP(_xlpm.k,UPPER(TRIM(G51:T51)),G52:T52,_xlfn.XLOOKUP(_xlpm.k,UPPER(TRIM(G53:T53)),G54:T54,0)),_xlpm.r*J28*IF(G28&gt;0,G28,1)),0)</f>
        <v>9.5000000000000001E-2</v>
      </c>
      <c r="Q28" s="122">
        <f>IF(OR(ISBLANK(S15),S15=0),0,G28*S13*L28/S15)</f>
        <v>0</v>
      </c>
      <c r="R28" s="2437">
        <f t="shared" si="8"/>
        <v>0</v>
      </c>
      <c r="S28" s="111">
        <f>IF(OR(ISBLANK(S15),S15=0),0,P28*L28*L15)</f>
        <v>0.31666666666666671</v>
      </c>
      <c r="T28" s="134" t="str">
        <f>_xlfn.LET(_xlpm.unite,SUBSTITUTE(TRIM(K28)," (s)",""),_xlpm.val,S28,_xlpm.estVol,COUNTIF(M51:T51,_xlpm.unite)+COUNTIF(M53:T53,_xlpm.unite)&gt;0,_xlpm.estPoids,COUNTIF(G51:L51,_xlpm.unite)+COUNTIF(G53:L53,_xlpm.unite)&gt;0,IF(_xlpm.estVol,IF(ROUND(_xlpm.val,3)&gt;=1,ROUND(_xlpm.val,3)&amp;"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317 g</v>
      </c>
      <c r="U28" s="1180"/>
      <c r="V28" s="115" t="s">
        <v>16</v>
      </c>
      <c r="W28" s="3141"/>
      <c r="X28" s="3142"/>
      <c r="Y28" s="3141"/>
      <c r="Z28" s="3143"/>
      <c r="AA28" s="3144"/>
      <c r="AB28" s="3145"/>
      <c r="AC28" s="3146"/>
      <c r="AD28" s="3147"/>
      <c r="AE28" s="3148"/>
      <c r="AF28" s="3149"/>
      <c r="AG28" s="2109"/>
      <c r="AH28" s="3150"/>
      <c r="AI28" s="117"/>
      <c r="AJ28" s="3151"/>
      <c r="AK28" s="3152"/>
      <c r="AL28" s="3153"/>
      <c r="AM28" s="3154"/>
      <c r="AN28" s="119"/>
      <c r="AO28" s="1180"/>
      <c r="AP28" s="115" t="s">
        <v>16</v>
      </c>
      <c r="AQ28" s="3141"/>
      <c r="AR28" s="3142"/>
      <c r="AS28" s="3141"/>
      <c r="AT28" s="3143"/>
      <c r="AU28" s="3144"/>
      <c r="AV28" s="3145"/>
      <c r="AW28" s="3146"/>
      <c r="AX28" s="3147"/>
      <c r="AY28" s="3148"/>
      <c r="AZ28" s="3149"/>
      <c r="BA28" s="2109"/>
      <c r="BB28" s="3150"/>
      <c r="BC28" s="117"/>
      <c r="BD28" s="3151"/>
      <c r="BE28" s="3152"/>
      <c r="BF28" s="3153"/>
      <c r="BG28" s="3154"/>
      <c r="BH28" s="119"/>
      <c r="BK28" s="3">
        <v>1</v>
      </c>
    </row>
    <row r="29" spans="2:63" ht="27" customHeight="1">
      <c r="B29" s="115" t="str">
        <f t="shared" si="7"/>
        <v>►</v>
      </c>
      <c r="C29" s="34" t="str">
        <f>C16</f>
        <v>M MILLE-FEUILLE meringue et chiboust pamplemousse aux fraises des bois | pâtisserie--ENTREMET| Auteur &gt; VOUS</v>
      </c>
      <c r="D29" s="35">
        <f>D16</f>
        <v>10</v>
      </c>
      <c r="E29" s="34" t="str">
        <f>E16</f>
        <v>coupe</v>
      </c>
      <c r="F29" s="36" t="str">
        <f>F16</f>
        <v>Recette mère ► MILLE-FEUILLE  aux fraises des bois</v>
      </c>
      <c r="G29" s="100"/>
      <c r="H29" s="120"/>
      <c r="I29" s="102" t="str">
        <f t="shared" si="6"/>
        <v/>
      </c>
      <c r="J29" s="103"/>
      <c r="K29" s="141"/>
      <c r="L29" s="143">
        <v>1</v>
      </c>
      <c r="M29" s="106"/>
      <c r="N29" s="107">
        <f>IF(P50=0,0,(P29/P50)*O19*1000)</f>
        <v>0</v>
      </c>
      <c r="O29" s="117">
        <f>IF(P50=0, 0, (G29*L29)/(P50*O19))</f>
        <v>0</v>
      </c>
      <c r="P29" s="109" cm="1">
        <f t="array" ref="P29">IFERROR(_xlfn.LET(_xlpm.k,UPPER(TRIM(K29)),_xlpm.r,_xlfn.XLOOKUP(_xlpm.k,UPPER(TRIM(G51:T51)),G52:T52,_xlfn.XLOOKUP(_xlpm.k,UPPER(TRIM(G53:T53)),G54:T54,0)),_xlpm.r*J29*IF(G29&gt;0,G29,1)),0)</f>
        <v>0</v>
      </c>
      <c r="Q29" s="118">
        <f>IF(OR(ISBLANK(S15),S15=0),0,G29*S13*L29/S15)</f>
        <v>0</v>
      </c>
      <c r="R29" s="2436">
        <f t="shared" si="8"/>
        <v>0</v>
      </c>
      <c r="S29" s="111">
        <f>IF(OR(ISBLANK(S15),S15=0),0,P29*L29*L15)</f>
        <v>0</v>
      </c>
      <c r="T29" s="119" t="str">
        <f>_xlfn.LET(_xlpm.unite,SUBSTITUTE(TRIM(K29)," (s)",""),_xlpm.val,S29,_xlpm.estVol,COUNTIF(M51:T51,_xlpm.unite)+COUNTIF(M53:T53,_xlpm.unite)&gt;0,_xlpm.estPoids,COUNTIF(G51:L51,_xlpm.unite)+COUNTIF(G53:L53,_xlpm.unite)&gt;0,IF(_xlpm.estVol,IF(ROUND(_xlpm.val,3)&gt;=1,ROUND(_xlpm.val,3)&amp;"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
      </c>
      <c r="U29" s="1180"/>
      <c r="V29" s="115" t="s">
        <v>16</v>
      </c>
      <c r="W29" s="3141"/>
      <c r="X29" s="3142"/>
      <c r="Y29" s="3141"/>
      <c r="Z29" s="3143"/>
      <c r="AA29" s="3144"/>
      <c r="AB29" s="3145"/>
      <c r="AC29" s="3146"/>
      <c r="AD29" s="3147"/>
      <c r="AE29" s="3148"/>
      <c r="AF29" s="3149"/>
      <c r="AG29" s="2109"/>
      <c r="AH29" s="3150"/>
      <c r="AI29" s="117"/>
      <c r="AJ29" s="3151"/>
      <c r="AK29" s="3152"/>
      <c r="AL29" s="3153"/>
      <c r="AM29" s="3154"/>
      <c r="AN29" s="119"/>
      <c r="AO29" s="1180"/>
      <c r="AP29" s="115" t="s">
        <v>16</v>
      </c>
      <c r="AQ29" s="3141"/>
      <c r="AR29" s="3142"/>
      <c r="AS29" s="3141"/>
      <c r="AT29" s="3143"/>
      <c r="AU29" s="3144"/>
      <c r="AV29" s="3145"/>
      <c r="AW29" s="3146"/>
      <c r="AX29" s="3147"/>
      <c r="AY29" s="3148"/>
      <c r="AZ29" s="3149"/>
      <c r="BA29" s="2109"/>
      <c r="BB29" s="3150"/>
      <c r="BC29" s="117"/>
      <c r="BD29" s="3151"/>
      <c r="BE29" s="3152"/>
      <c r="BF29" s="3153"/>
      <c r="BG29" s="3154"/>
      <c r="BH29" s="119"/>
      <c r="BK29" s="3">
        <v>1</v>
      </c>
    </row>
    <row r="30" spans="2:63" ht="27" customHeight="1">
      <c r="B30" s="115" t="str">
        <f t="shared" si="7"/>
        <v>A</v>
      </c>
      <c r="C30" s="34" t="str">
        <f>C16</f>
        <v>M MILLE-FEUILLE meringue et chiboust pamplemousse aux fraises des bois | pâtisserie--ENTREMET| Auteur &gt; VOUS</v>
      </c>
      <c r="D30" s="35">
        <f>D16</f>
        <v>10</v>
      </c>
      <c r="E30" s="34" t="str">
        <f>E16</f>
        <v>coupe</v>
      </c>
      <c r="F30" s="36" t="str">
        <f>F16</f>
        <v>Recette mère ► MILLE-FEUILLE  aux fraises des bois</v>
      </c>
      <c r="G30" s="100"/>
      <c r="H30" s="120"/>
      <c r="I30" s="102" t="str">
        <f t="shared" si="6"/>
        <v/>
      </c>
      <c r="J30" s="103"/>
      <c r="K30" s="141"/>
      <c r="L30" s="143">
        <v>1</v>
      </c>
      <c r="M30" s="106" t="s">
        <v>3265</v>
      </c>
      <c r="N30" s="107">
        <f>IF(P50=0,0,(P30/P50)*O19*1000)</f>
        <v>0</v>
      </c>
      <c r="O30" s="117">
        <f>IF(P50=0, 0, (G30*L30)/(P50*O19))</f>
        <v>0</v>
      </c>
      <c r="P30" s="109" cm="1">
        <f t="array" ref="P30">IFERROR(_xlfn.LET(_xlpm.k,UPPER(TRIM(K30)),_xlpm.r,_xlfn.XLOOKUP(_xlpm.k,UPPER(TRIM(G51:T51)),G52:T52,_xlfn.XLOOKUP(_xlpm.k,UPPER(TRIM(G53:T53)),G54:T54,0)),_xlpm.r*J30*IF(G30&gt;0,G30,1)),0)</f>
        <v>0</v>
      </c>
      <c r="Q30" s="122">
        <f>IF(OR(ISBLANK(S15),S15=0),0,G30*S13*L30/S15)</f>
        <v>0</v>
      </c>
      <c r="R30" s="2437">
        <f t="shared" si="8"/>
        <v>0</v>
      </c>
      <c r="S30" s="111">
        <f>IF(OR(ISBLANK(S15),S15=0),0,P30*L30*L15)</f>
        <v>0</v>
      </c>
      <c r="T30" s="142" t="str">
        <f>_xlfn.LET(_xlpm.unite,SUBSTITUTE(TRIM(K30)," (s)",""),_xlpm.val,S30,_xlpm.estVol,COUNTIF(M51:T51,_xlpm.unite)+COUNTIF(M53:T53,_xlpm.unite)&gt;0,_xlpm.estPoids,COUNTIF(G51:L51,_xlpm.unite)+COUNTIF(G53:L53,_xlpm.unite)&gt;0,IF(_xlpm.estVol,IF(ROUND(_xlpm.val,3)&gt;=1,ROUND(_xlpm.val,3)&amp;"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
      </c>
      <c r="U30" s="1180"/>
      <c r="V30" s="115" t="s">
        <v>16</v>
      </c>
      <c r="W30" s="3141"/>
      <c r="X30" s="3142"/>
      <c r="Y30" s="3141"/>
      <c r="Z30" s="3143"/>
      <c r="AA30" s="3144"/>
      <c r="AB30" s="3145"/>
      <c r="AC30" s="3146"/>
      <c r="AD30" s="3147"/>
      <c r="AE30" s="3148"/>
      <c r="AF30" s="3149"/>
      <c r="AG30" s="2109"/>
      <c r="AH30" s="3150"/>
      <c r="AI30" s="117"/>
      <c r="AJ30" s="3151"/>
      <c r="AK30" s="3152"/>
      <c r="AL30" s="3153"/>
      <c r="AM30" s="3154"/>
      <c r="AN30" s="119"/>
      <c r="AO30" s="1180"/>
      <c r="AP30" s="115" t="s">
        <v>16</v>
      </c>
      <c r="AQ30" s="3141"/>
      <c r="AR30" s="3142"/>
      <c r="AS30" s="3141"/>
      <c r="AT30" s="3143"/>
      <c r="AU30" s="3144"/>
      <c r="AV30" s="3145"/>
      <c r="AW30" s="3146"/>
      <c r="AX30" s="3147"/>
      <c r="AY30" s="3148"/>
      <c r="AZ30" s="3149"/>
      <c r="BA30" s="2109"/>
      <c r="BB30" s="3150"/>
      <c r="BC30" s="117"/>
      <c r="BD30" s="3151"/>
      <c r="BE30" s="3152"/>
      <c r="BF30" s="3153"/>
      <c r="BG30" s="3154"/>
      <c r="BH30" s="119"/>
      <c r="BK30" s="3">
        <v>1</v>
      </c>
    </row>
    <row r="31" spans="2:63" ht="27" customHeight="1">
      <c r="B31" s="115" t="str">
        <f t="shared" si="7"/>
        <v>A</v>
      </c>
      <c r="C31" s="34" t="str">
        <f>C16</f>
        <v>M MILLE-FEUILLE meringue et chiboust pamplemousse aux fraises des bois | pâtisserie--ENTREMET| Auteur &gt; VOUS</v>
      </c>
      <c r="D31" s="35">
        <f>D16</f>
        <v>10</v>
      </c>
      <c r="E31" s="34" t="str">
        <f>E16</f>
        <v>coupe</v>
      </c>
      <c r="F31" s="36" t="str">
        <f>F16</f>
        <v>Recette mère ► MILLE-FEUILLE  aux fraises des bois</v>
      </c>
      <c r="G31" s="100"/>
      <c r="H31" s="120"/>
      <c r="I31" s="102" t="str">
        <f t="shared" si="6"/>
        <v/>
      </c>
      <c r="J31" s="103">
        <v>100</v>
      </c>
      <c r="K31" s="116" t="s">
        <v>102</v>
      </c>
      <c r="L31" s="143">
        <v>1</v>
      </c>
      <c r="M31" s="106" t="s">
        <v>3266</v>
      </c>
      <c r="N31" s="107">
        <f>IF(P50=0,0,(P31/P50)*O19*1000)</f>
        <v>63.653723742838949</v>
      </c>
      <c r="O31" s="117">
        <f>IF(P50=0, 0, (G31*L31)/(P50*O19))</f>
        <v>0</v>
      </c>
      <c r="P31" s="109" cm="1">
        <f t="array" ref="P31">IFERROR(_xlfn.LET(_xlpm.k,UPPER(TRIM(K31)),_xlpm.r,_xlfn.XLOOKUP(_xlpm.k,UPPER(TRIM(G51:T51)),G52:T52,_xlfn.XLOOKUP(_xlpm.k,UPPER(TRIM(G53:T53)),G54:T54,0)),_xlpm.r*J31*IF(G31&gt;0,G31,1)),0)</f>
        <v>0.1</v>
      </c>
      <c r="Q31" s="118">
        <f>IF(OR(ISBLANK(S15),S15=0),0,G31*S13*L31/S15)</f>
        <v>0</v>
      </c>
      <c r="R31" s="2436">
        <f t="shared" si="8"/>
        <v>0</v>
      </c>
      <c r="S31" s="111">
        <f>IF(OR(ISBLANK(S15),S15=0),0,P31*L31*L15)</f>
        <v>0.33333333333333337</v>
      </c>
      <c r="T31" s="119" t="str">
        <f>_xlfn.LET(_xlpm.unite,SUBSTITUTE(TRIM(K31)," (s)",""),_xlpm.val,S31,_xlpm.estVol,COUNTIF(M51:T51,_xlpm.unite)+COUNTIF(M53:T53,_xlpm.unite)&gt;0,_xlpm.estPoids,COUNTIF(G51:L51,_xlpm.unite)+COUNTIF(G53:L53,_xlpm.unite)&gt;0,IF(_xlpm.estVol,IF(ROUND(_xlpm.val,3)&gt;=1,ROUND(_xlpm.val,3)&amp;"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333 g</v>
      </c>
      <c r="U31" s="1180"/>
      <c r="V31" s="115" t="s">
        <v>16</v>
      </c>
      <c r="W31" s="3141"/>
      <c r="X31" s="3142"/>
      <c r="Y31" s="3141"/>
      <c r="Z31" s="3143"/>
      <c r="AA31" s="3144"/>
      <c r="AB31" s="3145"/>
      <c r="AC31" s="3146"/>
      <c r="AD31" s="3147"/>
      <c r="AE31" s="3148"/>
      <c r="AF31" s="3149"/>
      <c r="AG31" s="2109"/>
      <c r="AH31" s="3150"/>
      <c r="AI31" s="117"/>
      <c r="AJ31" s="3151"/>
      <c r="AK31" s="3152"/>
      <c r="AL31" s="3153"/>
      <c r="AM31" s="3154"/>
      <c r="AN31" s="119"/>
      <c r="AO31" s="1180"/>
      <c r="AP31" s="115" t="s">
        <v>16</v>
      </c>
      <c r="AQ31" s="3141"/>
      <c r="AR31" s="3142"/>
      <c r="AS31" s="3141"/>
      <c r="AT31" s="3143"/>
      <c r="AU31" s="3144"/>
      <c r="AV31" s="3145"/>
      <c r="AW31" s="3146"/>
      <c r="AX31" s="3147"/>
      <c r="AY31" s="3148"/>
      <c r="AZ31" s="3149"/>
      <c r="BA31" s="2109"/>
      <c r="BB31" s="3150"/>
      <c r="BC31" s="117"/>
      <c r="BD31" s="3151"/>
      <c r="BE31" s="3152"/>
      <c r="BF31" s="3153"/>
      <c r="BG31" s="3154"/>
      <c r="BH31" s="119"/>
      <c r="BK31" s="3">
        <v>1</v>
      </c>
    </row>
    <row r="32" spans="2:63" ht="27" customHeight="1">
      <c r="B32" s="115" t="str">
        <f t="shared" si="7"/>
        <v>A</v>
      </c>
      <c r="C32" s="34" t="str">
        <f>C16</f>
        <v>M MILLE-FEUILLE meringue et chiboust pamplemousse aux fraises des bois | pâtisserie--ENTREMET| Auteur &gt; VOUS</v>
      </c>
      <c r="D32" s="35">
        <f>D16</f>
        <v>10</v>
      </c>
      <c r="E32" s="34" t="str">
        <f>E16</f>
        <v>coupe</v>
      </c>
      <c r="F32" s="36" t="str">
        <f>F16</f>
        <v>Recette mère ► MILLE-FEUILLE  aux fraises des bois</v>
      </c>
      <c r="G32" s="100"/>
      <c r="H32" s="120"/>
      <c r="I32" s="102" t="str">
        <f t="shared" si="6"/>
        <v/>
      </c>
      <c r="J32" s="103">
        <v>100</v>
      </c>
      <c r="K32" s="116" t="s">
        <v>102</v>
      </c>
      <c r="L32" s="143">
        <v>1</v>
      </c>
      <c r="M32" s="106" t="s">
        <v>3267</v>
      </c>
      <c r="N32" s="107">
        <f>IF(P50=0,0,(P32/P50)*O19*1000)</f>
        <v>63.653723742838949</v>
      </c>
      <c r="O32" s="117">
        <f>IF(P50=0, 0, (G32*L32)/(P50*O19))</f>
        <v>0</v>
      </c>
      <c r="P32" s="109" cm="1">
        <f t="array" ref="P32">IFERROR(_xlfn.LET(_xlpm.k,UPPER(TRIM(K32)),_xlpm.r,_xlfn.XLOOKUP(_xlpm.k,UPPER(TRIM(G51:T51)),G52:T52,_xlfn.XLOOKUP(_xlpm.k,UPPER(TRIM(G53:T53)),G54:T54,0)),_xlpm.r*J32*IF(G32&gt;0,G32,1)),0)</f>
        <v>0.1</v>
      </c>
      <c r="Q32" s="122">
        <f>IF(OR(ISBLANK(S15),S15=0),0,G32*S13*L32/S15)</f>
        <v>0</v>
      </c>
      <c r="R32" s="2437">
        <f t="shared" si="8"/>
        <v>0</v>
      </c>
      <c r="S32" s="111">
        <f>IF(OR(ISBLANK(S15),S15=0),0,P32*L32*L15)</f>
        <v>0.33333333333333337</v>
      </c>
      <c r="T32" s="142" t="str">
        <f>_xlfn.LET(_xlpm.unite,SUBSTITUTE(TRIM(K32)," (s)",""),_xlpm.val,S32,_xlpm.estVol,COUNTIF(M51:T51,_xlpm.unite)+COUNTIF(M53:T53,_xlpm.unite)&gt;0,_xlpm.estPoids,COUNTIF(G51:L51,_xlpm.unite)+COUNTIF(G53:L53,_xlpm.unite)&gt;0,IF(_xlpm.estVol,IF(ROUND(_xlpm.val,3)&gt;=1,ROUND(_xlpm.val,3)&amp;"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333 g</v>
      </c>
      <c r="U32" s="1180"/>
      <c r="V32" s="115" t="s">
        <v>16</v>
      </c>
      <c r="W32" s="3141"/>
      <c r="X32" s="3142"/>
      <c r="Y32" s="3141"/>
      <c r="Z32" s="3143"/>
      <c r="AA32" s="3144"/>
      <c r="AB32" s="3145"/>
      <c r="AC32" s="3146"/>
      <c r="AD32" s="3147"/>
      <c r="AE32" s="3148"/>
      <c r="AF32" s="3149"/>
      <c r="AG32" s="2109"/>
      <c r="AH32" s="3150"/>
      <c r="AI32" s="117"/>
      <c r="AJ32" s="3151"/>
      <c r="AK32" s="3152"/>
      <c r="AL32" s="3153"/>
      <c r="AM32" s="3154"/>
      <c r="AN32" s="119"/>
      <c r="AO32" s="1180"/>
      <c r="AP32" s="115" t="s">
        <v>16</v>
      </c>
      <c r="AQ32" s="3141"/>
      <c r="AR32" s="3142"/>
      <c r="AS32" s="3141"/>
      <c r="AT32" s="3143"/>
      <c r="AU32" s="3144"/>
      <c r="AV32" s="3145"/>
      <c r="AW32" s="3146"/>
      <c r="AX32" s="3147"/>
      <c r="AY32" s="3148"/>
      <c r="AZ32" s="3149"/>
      <c r="BA32" s="2109"/>
      <c r="BB32" s="3150"/>
      <c r="BC32" s="117"/>
      <c r="BD32" s="3151"/>
      <c r="BE32" s="3152"/>
      <c r="BF32" s="3153"/>
      <c r="BG32" s="3154"/>
      <c r="BH32" s="119"/>
      <c r="BK32" s="3">
        <v>1</v>
      </c>
    </row>
    <row r="33" spans="2:63" ht="27" customHeight="1">
      <c r="B33" s="115" t="str">
        <f t="shared" si="7"/>
        <v>A</v>
      </c>
      <c r="C33" s="34" t="str">
        <f>C16</f>
        <v>M MILLE-FEUILLE meringue et chiboust pamplemousse aux fraises des bois | pâtisserie--ENTREMET| Auteur &gt; VOUS</v>
      </c>
      <c r="D33" s="35">
        <f>D16</f>
        <v>10</v>
      </c>
      <c r="E33" s="34" t="str">
        <f>E16</f>
        <v>coupe</v>
      </c>
      <c r="F33" s="36" t="str">
        <f>F16</f>
        <v>Recette mère ► MILLE-FEUILLE  aux fraises des bois</v>
      </c>
      <c r="G33" s="100"/>
      <c r="H33" s="120"/>
      <c r="I33" s="102" t="str">
        <f t="shared" si="6"/>
        <v/>
      </c>
      <c r="J33" s="103">
        <v>100</v>
      </c>
      <c r="K33" s="116" t="s">
        <v>102</v>
      </c>
      <c r="L33" s="143">
        <v>1</v>
      </c>
      <c r="M33" s="106" t="s">
        <v>3268</v>
      </c>
      <c r="N33" s="107">
        <f>IF(P50=0,0,(P33/P50)*O19*1000)</f>
        <v>63.653723742838949</v>
      </c>
      <c r="O33" s="117">
        <f>IF(P50=0, 0, (G33*L33)/(P50*O19))</f>
        <v>0</v>
      </c>
      <c r="P33" s="109" cm="1">
        <f t="array" ref="P33">IFERROR(_xlfn.LET(_xlpm.k,UPPER(TRIM(K33)),_xlpm.r,_xlfn.XLOOKUP(_xlpm.k,UPPER(TRIM(G51:T51)),G52:T52,_xlfn.XLOOKUP(_xlpm.k,UPPER(TRIM(G53:T53)),G54:T54,0)),_xlpm.r*J33*IF(G33&gt;0,G33,1)),0)</f>
        <v>0.1</v>
      </c>
      <c r="Q33" s="118">
        <f>IF(OR(ISBLANK(S15),S15=0),0,G33*S13*L33/S15)</f>
        <v>0</v>
      </c>
      <c r="R33" s="2436">
        <f t="shared" si="8"/>
        <v>0</v>
      </c>
      <c r="S33" s="111">
        <f>IF(OR(ISBLANK(S15),S15=0),0,P33*L33*L15)</f>
        <v>0.33333333333333337</v>
      </c>
      <c r="T33" s="119" t="str">
        <f>_xlfn.LET(_xlpm.unite,SUBSTITUTE(TRIM(K33)," (s)",""),_xlpm.val,S33,_xlpm.estVol,COUNTIF(M51:T51,_xlpm.unite)+COUNTIF(M53:T53,_xlpm.unite)&gt;0,_xlpm.estPoids,COUNTIF(G51:L51,_xlpm.unite)+COUNTIF(G53:L53,_xlpm.unite)&gt;0,IF(_xlpm.estVol,IF(ROUND(_xlpm.val,3)&gt;=1,ROUND(_xlpm.val,3)&amp;"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333 g</v>
      </c>
      <c r="U33" s="1180"/>
      <c r="V33" s="115" t="s">
        <v>16</v>
      </c>
      <c r="W33" s="3141"/>
      <c r="X33" s="3142"/>
      <c r="Y33" s="3141"/>
      <c r="Z33" s="3143"/>
      <c r="AA33" s="3144"/>
      <c r="AB33" s="3145"/>
      <c r="AC33" s="3146"/>
      <c r="AD33" s="3147"/>
      <c r="AE33" s="3148"/>
      <c r="AF33" s="3149"/>
      <c r="AG33" s="2109"/>
      <c r="AH33" s="3150"/>
      <c r="AI33" s="117"/>
      <c r="AJ33" s="3151"/>
      <c r="AK33" s="3152"/>
      <c r="AL33" s="3153"/>
      <c r="AM33" s="3154"/>
      <c r="AN33" s="119"/>
      <c r="AO33" s="1180"/>
      <c r="AP33" s="115" t="s">
        <v>16</v>
      </c>
      <c r="AQ33" s="3141"/>
      <c r="AR33" s="3142"/>
      <c r="AS33" s="3141"/>
      <c r="AT33" s="3143"/>
      <c r="AU33" s="3144"/>
      <c r="AV33" s="3145"/>
      <c r="AW33" s="3146"/>
      <c r="AX33" s="3147"/>
      <c r="AY33" s="3148"/>
      <c r="AZ33" s="3149"/>
      <c r="BA33" s="2109"/>
      <c r="BB33" s="3150"/>
      <c r="BC33" s="117"/>
      <c r="BD33" s="3151"/>
      <c r="BE33" s="3152"/>
      <c r="BF33" s="3153"/>
      <c r="BG33" s="3154"/>
      <c r="BH33" s="119"/>
      <c r="BK33" s="3">
        <v>1</v>
      </c>
    </row>
    <row r="34" spans="2:63" ht="27" customHeight="1">
      <c r="B34" s="115" t="str">
        <f t="shared" si="7"/>
        <v>A</v>
      </c>
      <c r="C34" s="34" t="str">
        <f>C16</f>
        <v>M MILLE-FEUILLE meringue et chiboust pamplemousse aux fraises des bois | pâtisserie--ENTREMET| Auteur &gt; VOUS</v>
      </c>
      <c r="D34" s="35">
        <f>D16</f>
        <v>10</v>
      </c>
      <c r="E34" s="34" t="str">
        <f>E16</f>
        <v>coupe</v>
      </c>
      <c r="F34" s="36" t="str">
        <f>F16</f>
        <v>Recette mère ► MILLE-FEUILLE  aux fraises des bois</v>
      </c>
      <c r="G34" s="100"/>
      <c r="H34" s="120"/>
      <c r="I34" s="102" t="str">
        <f t="shared" si="6"/>
        <v/>
      </c>
      <c r="J34" s="103">
        <v>30</v>
      </c>
      <c r="K34" s="116" t="s">
        <v>102</v>
      </c>
      <c r="L34" s="143">
        <v>1</v>
      </c>
      <c r="M34" s="106" t="s">
        <v>3269</v>
      </c>
      <c r="N34" s="107">
        <f>IF(P50=0,0,(P34/P50)*O19*1000)</f>
        <v>19.096117122851684</v>
      </c>
      <c r="O34" s="117">
        <f>IF(P50=0, 0, (G34*L34)/(P50*O19))</f>
        <v>0</v>
      </c>
      <c r="P34" s="109" cm="1">
        <f t="array" ref="P34">IFERROR(_xlfn.LET(_xlpm.k,UPPER(TRIM(K34)),_xlpm.r,_xlfn.XLOOKUP(_xlpm.k,UPPER(TRIM(G51:T51)),G52:T52,_xlfn.XLOOKUP(_xlpm.k,UPPER(TRIM(G53:T53)),G54:T54,0)),_xlpm.r*J34*IF(G34&gt;0,G34,1)),0)</f>
        <v>0.03</v>
      </c>
      <c r="Q34" s="122">
        <f>IF(OR(ISBLANK(S15),S15=0),0,G34*S13*L34/S15)</f>
        <v>0</v>
      </c>
      <c r="R34" s="2437">
        <f t="shared" si="8"/>
        <v>0</v>
      </c>
      <c r="S34" s="111">
        <f>IF(OR(ISBLANK(S15),S15=0),0,P34*L34*L15)</f>
        <v>0.1</v>
      </c>
      <c r="T34" s="142" t="str">
        <f>_xlfn.LET(_xlpm.unite,SUBSTITUTE(TRIM(K34)," (s)",""),_xlpm.val,S34,_xlpm.estVol,COUNTIF(M51:T51,_xlpm.unite)+COUNTIF(M53:T53,_xlpm.unite)&gt;0,_xlpm.estPoids,COUNTIF(G51:L51,_xlpm.unite)+COUNTIF(G53:L53,_xlpm.unite)&gt;0,IF(_xlpm.estVol,IF(ROUND(_xlpm.val,3)&gt;=1,ROUND(_xlpm.val,3)&amp;"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100 g</v>
      </c>
      <c r="U34" s="1180"/>
      <c r="V34" s="115" t="s">
        <v>16</v>
      </c>
      <c r="W34" s="3141"/>
      <c r="X34" s="3142"/>
      <c r="Y34" s="3141"/>
      <c r="Z34" s="3143"/>
      <c r="AA34" s="3144"/>
      <c r="AB34" s="3145"/>
      <c r="AC34" s="3146"/>
      <c r="AD34" s="3147"/>
      <c r="AE34" s="3148"/>
      <c r="AF34" s="3149"/>
      <c r="AG34" s="2109"/>
      <c r="AH34" s="3150"/>
      <c r="AI34" s="117"/>
      <c r="AJ34" s="3151"/>
      <c r="AK34" s="3152"/>
      <c r="AL34" s="3153"/>
      <c r="AM34" s="3154"/>
      <c r="AN34" s="119"/>
      <c r="AO34" s="1180"/>
      <c r="AP34" s="115" t="s">
        <v>16</v>
      </c>
      <c r="AQ34" s="3141"/>
      <c r="AR34" s="3142"/>
      <c r="AS34" s="3141"/>
      <c r="AT34" s="3143"/>
      <c r="AU34" s="3144"/>
      <c r="AV34" s="3145"/>
      <c r="AW34" s="3146"/>
      <c r="AX34" s="3147"/>
      <c r="AY34" s="3148"/>
      <c r="AZ34" s="3149"/>
      <c r="BA34" s="2109"/>
      <c r="BB34" s="3150"/>
      <c r="BC34" s="117"/>
      <c r="BD34" s="3151"/>
      <c r="BE34" s="3152"/>
      <c r="BF34" s="3153"/>
      <c r="BG34" s="3154"/>
      <c r="BH34" s="119"/>
      <c r="BK34" s="3">
        <v>1</v>
      </c>
    </row>
    <row r="35" spans="2:63" ht="27" customHeight="1">
      <c r="B35" s="115" t="str">
        <f t="shared" si="7"/>
        <v>A</v>
      </c>
      <c r="C35" s="34" t="str">
        <f>C16</f>
        <v>M MILLE-FEUILLE meringue et chiboust pamplemousse aux fraises des bois | pâtisserie--ENTREMET| Auteur &gt; VOUS</v>
      </c>
      <c r="D35" s="35">
        <f>D16</f>
        <v>10</v>
      </c>
      <c r="E35" s="34" t="str">
        <f>E16</f>
        <v>coupe</v>
      </c>
      <c r="F35" s="36" t="str">
        <f>F16</f>
        <v>Recette mère ► MILLE-FEUILLE  aux fraises des bois</v>
      </c>
      <c r="G35" s="100"/>
      <c r="H35" s="120"/>
      <c r="I35" s="102" t="str">
        <f t="shared" si="6"/>
        <v/>
      </c>
      <c r="J35" s="103"/>
      <c r="K35" s="141"/>
      <c r="L35" s="143">
        <v>1</v>
      </c>
      <c r="M35" s="106" t="s">
        <v>3270</v>
      </c>
      <c r="N35" s="107">
        <f>IF(P50=0,0,(P35/P50)*O19*1000)</f>
        <v>0</v>
      </c>
      <c r="O35" s="117">
        <f>IF(P50=0, 0, (G35*L35)/(P50*O19))</f>
        <v>0</v>
      </c>
      <c r="P35" s="109" cm="1">
        <f t="array" ref="P35">IFERROR(_xlfn.LET(_xlpm.k,UPPER(TRIM(K35)),_xlpm.r,_xlfn.XLOOKUP(_xlpm.k,UPPER(TRIM(G51:T51)),G52:T52,_xlfn.XLOOKUP(_xlpm.k,UPPER(TRIM(G53:T53)),G54:T54,0)),_xlpm.r*J35*IF(G35&gt;0,G35,1)),0)</f>
        <v>0</v>
      </c>
      <c r="Q35" s="118">
        <f>IF(OR(ISBLANK(S15),S15=0),0,G35*S13*L35/S15)</f>
        <v>0</v>
      </c>
      <c r="R35" s="2436">
        <f t="shared" si="8"/>
        <v>0</v>
      </c>
      <c r="S35" s="111">
        <f>IF(OR(ISBLANK(S15),S15=0),0,P35*L35*L15)</f>
        <v>0</v>
      </c>
      <c r="T35" s="119" t="str">
        <f>_xlfn.LET(_xlpm.unite,SUBSTITUTE(TRIM(K35)," (s)",""),_xlpm.val,S35,_xlpm.estVol,COUNTIF(M51:T51,_xlpm.unite)+COUNTIF(M53:T53,_xlpm.unite)&gt;0,_xlpm.estPoids,COUNTIF(G51:L51,_xlpm.unite)+COUNTIF(G53:L53,_xlpm.unite)&gt;0,IF(_xlpm.estVol,IF(ROUND(_xlpm.val,3)&gt;=1,ROUND(_xlpm.val,3)&amp;"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
      </c>
      <c r="U35" s="1180"/>
      <c r="V35" s="115" t="s">
        <v>16</v>
      </c>
      <c r="W35" s="3141"/>
      <c r="X35" s="3142"/>
      <c r="Y35" s="3141"/>
      <c r="Z35" s="3143"/>
      <c r="AA35" s="3144"/>
      <c r="AB35" s="3145"/>
      <c r="AC35" s="3146"/>
      <c r="AD35" s="3147"/>
      <c r="AE35" s="3148"/>
      <c r="AF35" s="3149"/>
      <c r="AG35" s="2109"/>
      <c r="AH35" s="3150"/>
      <c r="AI35" s="117"/>
      <c r="AJ35" s="3151"/>
      <c r="AK35" s="3152"/>
      <c r="AL35" s="3153"/>
      <c r="AM35" s="3154"/>
      <c r="AN35" s="119"/>
      <c r="AO35" s="1180"/>
      <c r="AP35" s="115" t="s">
        <v>16</v>
      </c>
      <c r="AQ35" s="3141"/>
      <c r="AR35" s="3142"/>
      <c r="AS35" s="3141"/>
      <c r="AT35" s="3143"/>
      <c r="AU35" s="3144"/>
      <c r="AV35" s="3145"/>
      <c r="AW35" s="3146"/>
      <c r="AX35" s="3147"/>
      <c r="AY35" s="3148"/>
      <c r="AZ35" s="3149"/>
      <c r="BA35" s="2109"/>
      <c r="BB35" s="3150"/>
      <c r="BC35" s="117"/>
      <c r="BD35" s="3151"/>
      <c r="BE35" s="3152"/>
      <c r="BF35" s="3153"/>
      <c r="BG35" s="3154"/>
      <c r="BH35" s="119"/>
      <c r="BK35" s="3">
        <v>1</v>
      </c>
    </row>
    <row r="36" spans="2:63" ht="27" customHeight="1">
      <c r="B36" s="115" t="str">
        <f t="shared" si="7"/>
        <v>►</v>
      </c>
      <c r="C36" s="34" t="str">
        <f>C16</f>
        <v>M MILLE-FEUILLE meringue et chiboust pamplemousse aux fraises des bois | pâtisserie--ENTREMET| Auteur &gt; VOUS</v>
      </c>
      <c r="D36" s="35">
        <f>D16</f>
        <v>10</v>
      </c>
      <c r="E36" s="34" t="str">
        <f>E16</f>
        <v>coupe</v>
      </c>
      <c r="F36" s="36" t="str">
        <f>F16</f>
        <v>Recette mère ► MILLE-FEUILLE  aux fraises des bois</v>
      </c>
      <c r="G36" s="100"/>
      <c r="H36" s="120"/>
      <c r="I36" s="102" t="str">
        <f t="shared" si="6"/>
        <v/>
      </c>
      <c r="J36" s="103"/>
      <c r="K36" s="141"/>
      <c r="L36" s="143">
        <v>1</v>
      </c>
      <c r="M36" s="106"/>
      <c r="N36" s="107">
        <f>IF(P50=0,0,(P36/P50)*O19*1000)</f>
        <v>0</v>
      </c>
      <c r="O36" s="117">
        <f>IF(P50=0, 0, (G36*L36)/(P50*O19))</f>
        <v>0</v>
      </c>
      <c r="P36" s="109" cm="1">
        <f t="array" ref="P36">IFERROR(_xlfn.LET(_xlpm.k,UPPER(TRIM(K36)),_xlpm.r,_xlfn.XLOOKUP(_xlpm.k,UPPER(TRIM(G51:T51)),G52:T52,_xlfn.XLOOKUP(_xlpm.k,UPPER(TRIM(G53:T53)),G54:T54,0)),_xlpm.r*J36*IF(G36&gt;0,G36,1)),0)</f>
        <v>0</v>
      </c>
      <c r="Q36" s="122">
        <f>IF(OR(ISBLANK(S15),S15=0),0,G36*S13*L36/S15)</f>
        <v>0</v>
      </c>
      <c r="R36" s="2437">
        <f t="shared" si="8"/>
        <v>0</v>
      </c>
      <c r="S36" s="111">
        <f>IF(OR(ISBLANK(S15),S15=0),0,P36*L36*L15)</f>
        <v>0</v>
      </c>
      <c r="T36" s="142" t="str">
        <f>_xlfn.LET(_xlpm.unite,SUBSTITUTE(TRIM(K36)," (s)",""),_xlpm.val,S36,_xlpm.estVol,COUNTIF(M51:T51,_xlpm.unite)+COUNTIF(M53:T53,_xlpm.unite)&gt;0,_xlpm.estPoids,COUNTIF(G51:L51,_xlpm.unite)+COUNTIF(G53:L53,_xlpm.unite)&gt;0,IF(_xlpm.estVol,IF(ROUND(_xlpm.val,3)&gt;=1,ROUND(_xlpm.val,3)&amp;"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
      </c>
      <c r="U36" s="1180"/>
      <c r="V36" s="115" t="s">
        <v>16</v>
      </c>
      <c r="W36" s="3141"/>
      <c r="X36" s="3142"/>
      <c r="Y36" s="3141"/>
      <c r="Z36" s="3143"/>
      <c r="AA36" s="3144"/>
      <c r="AB36" s="3145"/>
      <c r="AC36" s="3146"/>
      <c r="AD36" s="3147"/>
      <c r="AE36" s="3148"/>
      <c r="AF36" s="3149"/>
      <c r="AG36" s="2109"/>
      <c r="AH36" s="3150"/>
      <c r="AI36" s="117"/>
      <c r="AJ36" s="3151"/>
      <c r="AK36" s="3152"/>
      <c r="AL36" s="3153"/>
      <c r="AM36" s="3154"/>
      <c r="AN36" s="119"/>
      <c r="AO36" s="1180"/>
      <c r="AP36" s="115" t="s">
        <v>16</v>
      </c>
      <c r="AQ36" s="3141"/>
      <c r="AR36" s="3142"/>
      <c r="AS36" s="3141"/>
      <c r="AT36" s="3143"/>
      <c r="AU36" s="3144"/>
      <c r="AV36" s="3145"/>
      <c r="AW36" s="3146"/>
      <c r="AX36" s="3147"/>
      <c r="AY36" s="3148"/>
      <c r="AZ36" s="3149"/>
      <c r="BA36" s="2109"/>
      <c r="BB36" s="3150"/>
      <c r="BC36" s="117"/>
      <c r="BD36" s="3151"/>
      <c r="BE36" s="3152"/>
      <c r="BF36" s="3153"/>
      <c r="BG36" s="3154"/>
      <c r="BH36" s="119"/>
      <c r="BK36" s="3">
        <v>1</v>
      </c>
    </row>
    <row r="37" spans="2:63" ht="27" customHeight="1">
      <c r="B37" s="115" t="str">
        <f t="shared" si="7"/>
        <v>A</v>
      </c>
      <c r="C37" s="34" t="str">
        <f>C16</f>
        <v>M MILLE-FEUILLE meringue et chiboust pamplemousse aux fraises des bois | pâtisserie--ENTREMET| Auteur &gt; VOUS</v>
      </c>
      <c r="D37" s="35">
        <f>D16</f>
        <v>10</v>
      </c>
      <c r="E37" s="34" t="str">
        <f>E16</f>
        <v>coupe</v>
      </c>
      <c r="F37" s="36" t="str">
        <f>F16</f>
        <v>Recette mère ► MILLE-FEUILLE  aux fraises des bois</v>
      </c>
      <c r="G37" s="100"/>
      <c r="H37" s="120"/>
      <c r="I37" s="102" t="str">
        <f t="shared" si="6"/>
        <v/>
      </c>
      <c r="J37" s="103"/>
      <c r="K37" s="141"/>
      <c r="L37" s="143">
        <v>1</v>
      </c>
      <c r="M37" s="106" t="s">
        <v>3277</v>
      </c>
      <c r="N37" s="107">
        <f>IF(P50=0,0,(P37/P50)*O19*1000)</f>
        <v>0</v>
      </c>
      <c r="O37" s="117">
        <f>IF(P50=0, 0, (G37*L37)/(P50*O19))</f>
        <v>0</v>
      </c>
      <c r="P37" s="109" cm="1">
        <f t="array" ref="P37">IFERROR(_xlfn.LET(_xlpm.k,UPPER(TRIM(K37)),_xlpm.r,_xlfn.XLOOKUP(_xlpm.k,UPPER(TRIM(G51:T51)),G52:T52,_xlfn.XLOOKUP(_xlpm.k,UPPER(TRIM(G53:T53)),G54:T54,0)),_xlpm.r*J37*IF(G37&gt;0,G37,1)),0)</f>
        <v>0</v>
      </c>
      <c r="Q37" s="118">
        <f>IF(OR(ISBLANK(S15),S15=0),0,G37*S13*L37/S15)</f>
        <v>0</v>
      </c>
      <c r="R37" s="2436">
        <f t="shared" si="8"/>
        <v>0</v>
      </c>
      <c r="S37" s="111">
        <f>IF(OR(ISBLANK(S15),S15=0),0,P37*L37*L15)</f>
        <v>0</v>
      </c>
      <c r="T37" s="119" t="str">
        <f>_xlfn.LET(_xlpm.unite,SUBSTITUTE(TRIM(K37)," (s)",""),_xlpm.val,S37,_xlpm.estVol,COUNTIF(M51:T51,_xlpm.unite)+COUNTIF(M53:T53,_xlpm.unite)&gt;0,_xlpm.estPoids,COUNTIF(G51:L51,_xlpm.unite)+COUNTIF(G53:L53,_xlpm.unite)&gt;0,IF(_xlpm.estVol,IF(ROUND(_xlpm.val,3)&gt;=1,ROUND(_xlpm.val,3)&amp;"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
      </c>
      <c r="U37" s="1180"/>
      <c r="V37" s="115" t="s">
        <v>16</v>
      </c>
      <c r="W37" s="3141"/>
      <c r="X37" s="3142"/>
      <c r="Y37" s="3141"/>
      <c r="Z37" s="3143"/>
      <c r="AA37" s="3144"/>
      <c r="AB37" s="3145"/>
      <c r="AC37" s="3146"/>
      <c r="AD37" s="3147"/>
      <c r="AE37" s="3148"/>
      <c r="AF37" s="3149"/>
      <c r="AG37" s="2109"/>
      <c r="AH37" s="3150"/>
      <c r="AI37" s="117"/>
      <c r="AJ37" s="3151"/>
      <c r="AK37" s="3152"/>
      <c r="AL37" s="3153"/>
      <c r="AM37" s="3154"/>
      <c r="AN37" s="119"/>
      <c r="AO37" s="1180"/>
      <c r="AP37" s="115" t="s">
        <v>16</v>
      </c>
      <c r="AQ37" s="3141"/>
      <c r="AR37" s="3142"/>
      <c r="AS37" s="3141"/>
      <c r="AT37" s="3143"/>
      <c r="AU37" s="3144"/>
      <c r="AV37" s="3145"/>
      <c r="AW37" s="3146"/>
      <c r="AX37" s="3147"/>
      <c r="AY37" s="3148"/>
      <c r="AZ37" s="3149"/>
      <c r="BA37" s="2109"/>
      <c r="BB37" s="3150"/>
      <c r="BC37" s="117"/>
      <c r="BD37" s="3151"/>
      <c r="BE37" s="3152"/>
      <c r="BF37" s="3153"/>
      <c r="BG37" s="3154"/>
      <c r="BH37" s="119"/>
      <c r="BK37" s="3">
        <v>1</v>
      </c>
    </row>
    <row r="38" spans="2:63" ht="27" customHeight="1">
      <c r="B38" s="115" t="str">
        <f t="shared" si="7"/>
        <v>A</v>
      </c>
      <c r="C38" s="34" t="str">
        <f>C16</f>
        <v>M MILLE-FEUILLE meringue et chiboust pamplemousse aux fraises des bois | pâtisserie--ENTREMET| Auteur &gt; VOUS</v>
      </c>
      <c r="D38" s="35">
        <f>D16</f>
        <v>10</v>
      </c>
      <c r="E38" s="34" t="str">
        <f>E16</f>
        <v>coupe</v>
      </c>
      <c r="F38" s="36" t="str">
        <f>F16</f>
        <v>Recette mère ► MILLE-FEUILLE  aux fraises des bois</v>
      </c>
      <c r="G38" s="100"/>
      <c r="H38" s="120"/>
      <c r="I38" s="102" t="str">
        <f t="shared" si="6"/>
        <v/>
      </c>
      <c r="J38" s="103">
        <v>250</v>
      </c>
      <c r="K38" s="116" t="s">
        <v>102</v>
      </c>
      <c r="L38" s="143">
        <v>1</v>
      </c>
      <c r="M38" s="106" t="s">
        <v>3278</v>
      </c>
      <c r="N38" s="107">
        <f>IF(P50=0,0,(P38/P50)*O19*1000)</f>
        <v>159.13430935709738</v>
      </c>
      <c r="O38" s="117">
        <f>IF(P50=0, 0, (G38*L38)/(P50*O19))</f>
        <v>0</v>
      </c>
      <c r="P38" s="109" cm="1">
        <f t="array" ref="P38">IFERROR(_xlfn.LET(_xlpm.k,UPPER(TRIM(K38)),_xlpm.r,_xlfn.XLOOKUP(_xlpm.k,UPPER(TRIM(G51:T51)),G52:T52,_xlfn.XLOOKUP(_xlpm.k,UPPER(TRIM(G53:T53)),G54:T54,0)),_xlpm.r*J38*IF(G38&gt;0,G38,1)),0)</f>
        <v>0.25</v>
      </c>
      <c r="Q38" s="122">
        <f>IF(OR(ISBLANK(S15),S15=0),0,G38*S13*L38/S15)</f>
        <v>0</v>
      </c>
      <c r="R38" s="2437">
        <f t="shared" si="8"/>
        <v>0</v>
      </c>
      <c r="S38" s="111">
        <f>IF(OR(ISBLANK(S15),S15=0),0,P38*L38*L15)</f>
        <v>0.83333333333333337</v>
      </c>
      <c r="T38" s="142" t="str">
        <f>_xlfn.LET(_xlpm.unite,SUBSTITUTE(TRIM(K38)," (s)",""),_xlpm.val,S38,_xlpm.estVol,COUNTIF(M51:T51,_xlpm.unite)+COUNTIF(M53:T53,_xlpm.unite)&gt;0,_xlpm.estPoids,COUNTIF(G51:L51,_xlpm.unite)+COUNTIF(G53:L53,_xlpm.unite)&gt;0,IF(_xlpm.estVol,IF(ROUND(_xlpm.val,3)&gt;=1,ROUND(_xlpm.val,3)&amp;"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833 g</v>
      </c>
      <c r="U38" s="1180"/>
      <c r="V38" s="115" t="s">
        <v>16</v>
      </c>
      <c r="W38" s="3141"/>
      <c r="X38" s="3142"/>
      <c r="Y38" s="3141"/>
      <c r="Z38" s="3143"/>
      <c r="AA38" s="3144"/>
      <c r="AB38" s="3145"/>
      <c r="AC38" s="3146"/>
      <c r="AD38" s="3147"/>
      <c r="AE38" s="3148"/>
      <c r="AF38" s="3149"/>
      <c r="AG38" s="2109"/>
      <c r="AH38" s="3150"/>
      <c r="AI38" s="117"/>
      <c r="AJ38" s="3151"/>
      <c r="AK38" s="3152"/>
      <c r="AL38" s="3153"/>
      <c r="AM38" s="3154"/>
      <c r="AN38" s="119"/>
      <c r="AO38" s="1180"/>
      <c r="AP38" s="115" t="s">
        <v>16</v>
      </c>
      <c r="AQ38" s="3141"/>
      <c r="AR38" s="3142"/>
      <c r="AS38" s="3141"/>
      <c r="AT38" s="3143"/>
      <c r="AU38" s="3144"/>
      <c r="AV38" s="3145"/>
      <c r="AW38" s="3146"/>
      <c r="AX38" s="3147"/>
      <c r="AY38" s="3148"/>
      <c r="AZ38" s="3149"/>
      <c r="BA38" s="2109"/>
      <c r="BB38" s="3150"/>
      <c r="BC38" s="117"/>
      <c r="BD38" s="3151"/>
      <c r="BE38" s="3152"/>
      <c r="BF38" s="3153"/>
      <c r="BG38" s="3154"/>
      <c r="BH38" s="119"/>
      <c r="BK38" s="3">
        <v>1</v>
      </c>
    </row>
    <row r="39" spans="2:63" ht="27" customHeight="1">
      <c r="B39" s="115" t="str">
        <f t="shared" si="7"/>
        <v>A</v>
      </c>
      <c r="C39" s="34" t="str">
        <f>C16</f>
        <v>M MILLE-FEUILLE meringue et chiboust pamplemousse aux fraises des bois | pâtisserie--ENTREMET| Auteur &gt; VOUS</v>
      </c>
      <c r="D39" s="35">
        <f>D16</f>
        <v>10</v>
      </c>
      <c r="E39" s="34" t="str">
        <f>E16</f>
        <v>coupe</v>
      </c>
      <c r="F39" s="36" t="str">
        <f>F16</f>
        <v>Recette mère ► MILLE-FEUILLE  aux fraises des bois</v>
      </c>
      <c r="G39" s="100"/>
      <c r="H39" s="120"/>
      <c r="I39" s="102" t="str">
        <f t="shared" si="6"/>
        <v/>
      </c>
      <c r="J39" s="103">
        <v>55</v>
      </c>
      <c r="K39" s="116" t="s">
        <v>102</v>
      </c>
      <c r="L39" s="143">
        <v>1</v>
      </c>
      <c r="M39" s="106" t="s">
        <v>3279</v>
      </c>
      <c r="N39" s="107">
        <f>IF(P50=0,0,(P39/P50)*O19*1000)</f>
        <v>35.009548058561421</v>
      </c>
      <c r="O39" s="117">
        <f>IF(P50=0, 0, (G39*L39)/(P50*O19))</f>
        <v>0</v>
      </c>
      <c r="P39" s="109" cm="1">
        <f t="array" ref="P39">IFERROR(_xlfn.LET(_xlpm.k,UPPER(TRIM(K39)),_xlpm.r,_xlfn.XLOOKUP(_xlpm.k,UPPER(TRIM(G51:T51)),G52:T52,_xlfn.XLOOKUP(_xlpm.k,UPPER(TRIM(G53:T53)),G54:T54,0)),_xlpm.r*J39*IF(G39&gt;0,G39,1)),0)</f>
        <v>5.5E-2</v>
      </c>
      <c r="Q39" s="118">
        <f>IF(OR(ISBLANK(S15),S15=0),0,G39*S13*L39/S15)</f>
        <v>0</v>
      </c>
      <c r="R39" s="2436">
        <f t="shared" si="8"/>
        <v>0</v>
      </c>
      <c r="S39" s="111">
        <f>IF(OR(ISBLANK(S15),S15=0),0,P39*L39*L15)</f>
        <v>0.18333333333333335</v>
      </c>
      <c r="T39" s="119" t="str">
        <f>_xlfn.LET(_xlpm.unite,SUBSTITUTE(TRIM(K39)," (s)",""),_xlpm.val,S39,_xlpm.estVol,COUNTIF(M51:T51,_xlpm.unite)+COUNTIF(M53:T53,_xlpm.unite)&gt;0,_xlpm.estPoids,COUNTIF(G51:L51,_xlpm.unite)+COUNTIF(G53:L53,_xlpm.unite)&gt;0,IF(_xlpm.estVol,IF(ROUND(_xlpm.val,3)&gt;=1,ROUND(_xlpm.val,3)&amp;"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183 g</v>
      </c>
      <c r="U39" s="1180"/>
      <c r="V39" s="115" t="s">
        <v>16</v>
      </c>
      <c r="W39" s="3141"/>
      <c r="X39" s="3142"/>
      <c r="Y39" s="3141"/>
      <c r="Z39" s="3143"/>
      <c r="AA39" s="3144"/>
      <c r="AB39" s="3145"/>
      <c r="AC39" s="3146"/>
      <c r="AD39" s="3147"/>
      <c r="AE39" s="3148"/>
      <c r="AF39" s="3149"/>
      <c r="AG39" s="2109"/>
      <c r="AH39" s="3150"/>
      <c r="AI39" s="117"/>
      <c r="AJ39" s="3151"/>
      <c r="AK39" s="3152"/>
      <c r="AL39" s="3153"/>
      <c r="AM39" s="3154"/>
      <c r="AN39" s="119"/>
      <c r="AO39" s="1180"/>
      <c r="AP39" s="115" t="s">
        <v>16</v>
      </c>
      <c r="AQ39" s="3141"/>
      <c r="AR39" s="3142"/>
      <c r="AS39" s="3141"/>
      <c r="AT39" s="3143"/>
      <c r="AU39" s="3144"/>
      <c r="AV39" s="3145"/>
      <c r="AW39" s="3146"/>
      <c r="AX39" s="3147"/>
      <c r="AY39" s="3148"/>
      <c r="AZ39" s="3149"/>
      <c r="BA39" s="2109"/>
      <c r="BB39" s="3150"/>
      <c r="BC39" s="117"/>
      <c r="BD39" s="3151"/>
      <c r="BE39" s="3152"/>
      <c r="BF39" s="3153"/>
      <c r="BG39" s="3154"/>
      <c r="BH39" s="119"/>
      <c r="BK39" s="3">
        <v>1</v>
      </c>
    </row>
    <row r="40" spans="2:63" ht="27" customHeight="1">
      <c r="B40" s="115" t="str">
        <f t="shared" si="7"/>
        <v>A</v>
      </c>
      <c r="C40" s="34" t="str">
        <f>C16</f>
        <v>M MILLE-FEUILLE meringue et chiboust pamplemousse aux fraises des bois | pâtisserie--ENTREMET| Auteur &gt; VOUS</v>
      </c>
      <c r="D40" s="35">
        <f>D16</f>
        <v>10</v>
      </c>
      <c r="E40" s="34" t="str">
        <f>E16</f>
        <v>coupe</v>
      </c>
      <c r="F40" s="36" t="str">
        <f>F16</f>
        <v>Recette mère ► MILLE-FEUILLE  aux fraises des bois</v>
      </c>
      <c r="G40" s="100"/>
      <c r="H40" s="120"/>
      <c r="I40" s="102" t="str">
        <f t="shared" si="6"/>
        <v/>
      </c>
      <c r="J40" s="103">
        <v>10</v>
      </c>
      <c r="K40" s="116" t="s">
        <v>102</v>
      </c>
      <c r="L40" s="143">
        <v>1</v>
      </c>
      <c r="M40" s="106" t="s">
        <v>3280</v>
      </c>
      <c r="N40" s="107">
        <f>IF(P50=0,0,(P40/P50)*O19*1000)</f>
        <v>6.3653723742838952</v>
      </c>
      <c r="O40" s="117">
        <f>IF(P50=0, 0, (G40*L40)/(P50*O19))</f>
        <v>0</v>
      </c>
      <c r="P40" s="109" cm="1">
        <f t="array" ref="P40">IFERROR(_xlfn.LET(_xlpm.k,UPPER(TRIM(K40)),_xlpm.r,_xlfn.XLOOKUP(_xlpm.k,UPPER(TRIM(G51:T51)),G52:T52,_xlfn.XLOOKUP(_xlpm.k,UPPER(TRIM(G53:T53)),G54:T54,0)),_xlpm.r*J40*IF(G40&gt;0,G40,1)),0)</f>
        <v>0.01</v>
      </c>
      <c r="Q40" s="122">
        <f>IF(OR(ISBLANK(S15),S15=0),0,G40*S13*L40/S15)</f>
        <v>0</v>
      </c>
      <c r="R40" s="2437">
        <f t="shared" si="8"/>
        <v>0</v>
      </c>
      <c r="S40" s="111">
        <f>IF(OR(ISBLANK(S15),S15=0),0,P40*L40*L15)</f>
        <v>3.3333333333333333E-2</v>
      </c>
      <c r="T40" s="142" t="str">
        <f>_xlfn.LET(_xlpm.unite,SUBSTITUTE(TRIM(K40)," (s)",""),_xlpm.val,S40,_xlpm.estVol,COUNTIF(M51:T51,_xlpm.unite)+COUNTIF(M53:T53,_xlpm.unite)&gt;0,_xlpm.estPoids,COUNTIF(G51:L51,_xlpm.unite)+COUNTIF(G53:L53,_xlpm.unite)&gt;0,IF(_xlpm.estVol,IF(ROUND(_xlpm.val,3)&gt;=1,ROUND(_xlpm.val,3)&amp;"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33 g</v>
      </c>
      <c r="U40" s="1180"/>
      <c r="V40" s="115" t="s">
        <v>16</v>
      </c>
      <c r="W40" s="3141"/>
      <c r="X40" s="3142"/>
      <c r="Y40" s="3141"/>
      <c r="Z40" s="3143"/>
      <c r="AA40" s="3144"/>
      <c r="AB40" s="3145"/>
      <c r="AC40" s="3146"/>
      <c r="AD40" s="3147"/>
      <c r="AE40" s="3148"/>
      <c r="AF40" s="3149"/>
      <c r="AG40" s="2109"/>
      <c r="AH40" s="3150"/>
      <c r="AI40" s="117"/>
      <c r="AJ40" s="3151"/>
      <c r="AK40" s="3152"/>
      <c r="AL40" s="3153"/>
      <c r="AM40" s="3154"/>
      <c r="AN40" s="119"/>
      <c r="AO40" s="1180"/>
      <c r="AP40" s="115" t="s">
        <v>16</v>
      </c>
      <c r="AQ40" s="3141"/>
      <c r="AR40" s="3142"/>
      <c r="AS40" s="3141"/>
      <c r="AT40" s="3143"/>
      <c r="AU40" s="3144"/>
      <c r="AV40" s="3145"/>
      <c r="AW40" s="3146"/>
      <c r="AX40" s="3147"/>
      <c r="AY40" s="3148"/>
      <c r="AZ40" s="3149"/>
      <c r="BA40" s="2109"/>
      <c r="BB40" s="3150"/>
      <c r="BC40" s="117"/>
      <c r="BD40" s="3151"/>
      <c r="BE40" s="3152"/>
      <c r="BF40" s="3153"/>
      <c r="BG40" s="3154"/>
      <c r="BH40" s="119"/>
      <c r="BK40" s="3">
        <v>1</v>
      </c>
    </row>
    <row r="41" spans="2:63" ht="27" customHeight="1">
      <c r="B41" s="115" t="str">
        <f t="shared" si="7"/>
        <v>►</v>
      </c>
      <c r="C41" s="34" t="str">
        <f>C16</f>
        <v>M MILLE-FEUILLE meringue et chiboust pamplemousse aux fraises des bois | pâtisserie--ENTREMET| Auteur &gt; VOUS</v>
      </c>
      <c r="D41" s="35">
        <f>D16</f>
        <v>10</v>
      </c>
      <c r="E41" s="34" t="str">
        <f>E16</f>
        <v>coupe</v>
      </c>
      <c r="F41" s="36" t="str">
        <f>F16</f>
        <v>Recette mère ► MILLE-FEUILLE  aux fraises des bois</v>
      </c>
      <c r="G41" s="100"/>
      <c r="H41" s="120"/>
      <c r="I41" s="102" t="str">
        <f t="shared" si="6"/>
        <v/>
      </c>
      <c r="J41" s="103"/>
      <c r="K41" s="141"/>
      <c r="L41" s="143">
        <v>1</v>
      </c>
      <c r="M41" s="106"/>
      <c r="N41" s="107">
        <f>IF(P50=0,0,(P41/P50)*O19*1000)</f>
        <v>0</v>
      </c>
      <c r="O41" s="117">
        <f>IF(P50=0, 0, (G41*L41)/(P50*O19))</f>
        <v>0</v>
      </c>
      <c r="P41" s="109" cm="1">
        <f t="array" ref="P41">IFERROR(_xlfn.LET(_xlpm.k,UPPER(TRIM(K41)),_xlpm.r,_xlfn.XLOOKUP(_xlpm.k,UPPER(TRIM(G51:T51)),G52:T52,_xlfn.XLOOKUP(_xlpm.k,UPPER(TRIM(G53:T53)),G54:T54,0)),_xlpm.r*J41*IF(G41&gt;0,G41,1)),0)</f>
        <v>0</v>
      </c>
      <c r="Q41" s="118">
        <f>IF(OR(ISBLANK(S15),S15=0),0,G41*S13*L41/S15)</f>
        <v>0</v>
      </c>
      <c r="R41" s="2436">
        <f t="shared" si="8"/>
        <v>0</v>
      </c>
      <c r="S41" s="111">
        <f>IF(OR(ISBLANK(S15),S15=0),0,P41*L41*L15)</f>
        <v>0</v>
      </c>
      <c r="T41" s="119" t="str">
        <f>_xlfn.LET(_xlpm.unite,SUBSTITUTE(TRIM(K41)," (s)",""),_xlpm.val,S41,_xlpm.estVol,COUNTIF(M51:T51,_xlpm.unite)+COUNTIF(M53:T53,_xlpm.unite)&gt;0,_xlpm.estPoids,COUNTIF(G51:L51,_xlpm.unite)+COUNTIF(G53:L53,_xlpm.unite)&gt;0,IF(_xlpm.estVol,IF(ROUND(_xlpm.val,3)&gt;=1,ROUND(_xlpm.val,3)&amp;"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
      </c>
      <c r="U41" s="1180"/>
      <c r="V41" s="115" t="s">
        <v>16</v>
      </c>
      <c r="W41" s="3141"/>
      <c r="X41" s="3142"/>
      <c r="Y41" s="3141"/>
      <c r="Z41" s="3143"/>
      <c r="AA41" s="3144"/>
      <c r="AB41" s="3145"/>
      <c r="AC41" s="3146"/>
      <c r="AD41" s="3147"/>
      <c r="AE41" s="3148"/>
      <c r="AF41" s="3149"/>
      <c r="AG41" s="2109"/>
      <c r="AH41" s="3150"/>
      <c r="AI41" s="117"/>
      <c r="AJ41" s="3151"/>
      <c r="AK41" s="3152"/>
      <c r="AL41" s="3153"/>
      <c r="AM41" s="3154"/>
      <c r="AN41" s="119"/>
      <c r="AO41" s="1180"/>
      <c r="AP41" s="115" t="s">
        <v>16</v>
      </c>
      <c r="AQ41" s="3141"/>
      <c r="AR41" s="3142"/>
      <c r="AS41" s="3141"/>
      <c r="AT41" s="3143"/>
      <c r="AU41" s="3144"/>
      <c r="AV41" s="3145"/>
      <c r="AW41" s="3146"/>
      <c r="AX41" s="3147"/>
      <c r="AY41" s="3148"/>
      <c r="AZ41" s="3149"/>
      <c r="BA41" s="2109"/>
      <c r="BB41" s="3150"/>
      <c r="BC41" s="117"/>
      <c r="BD41" s="3151"/>
      <c r="BE41" s="3152"/>
      <c r="BF41" s="3153"/>
      <c r="BG41" s="3154"/>
      <c r="BH41" s="119"/>
      <c r="BK41" s="3">
        <v>1</v>
      </c>
    </row>
    <row r="42" spans="2:63" ht="27" customHeight="1">
      <c r="B42" s="115" t="str">
        <f t="shared" si="7"/>
        <v>A</v>
      </c>
      <c r="C42" s="34" t="str">
        <f>C16</f>
        <v>M MILLE-FEUILLE meringue et chiboust pamplemousse aux fraises des bois | pâtisserie--ENTREMET| Auteur &gt; VOUS</v>
      </c>
      <c r="D42" s="35">
        <f>D16</f>
        <v>10</v>
      </c>
      <c r="E42" s="34" t="str">
        <f>E16</f>
        <v>coupe</v>
      </c>
      <c r="F42" s="36" t="str">
        <f>F16</f>
        <v>Recette mère ► MILLE-FEUILLE  aux fraises des bois</v>
      </c>
      <c r="G42" s="100"/>
      <c r="H42" s="120"/>
      <c r="I42" s="102" t="str">
        <f t="shared" si="6"/>
        <v/>
      </c>
      <c r="J42" s="103"/>
      <c r="K42" s="141"/>
      <c r="L42" s="143">
        <v>1</v>
      </c>
      <c r="M42" s="106" t="s">
        <v>3281</v>
      </c>
      <c r="N42" s="107">
        <f>IF(P50=0,0,(P42/P50)*O19*1000)</f>
        <v>0</v>
      </c>
      <c r="O42" s="117">
        <f>IF(P50=0, 0, (G42*L42)/(P50*O19))</f>
        <v>0</v>
      </c>
      <c r="P42" s="109" cm="1">
        <f t="array" ref="P42">IFERROR(_xlfn.LET(_xlpm.k,UPPER(TRIM(K42)),_xlpm.r,_xlfn.XLOOKUP(_xlpm.k,UPPER(TRIM(G51:T51)),G52:T52,_xlfn.XLOOKUP(_xlpm.k,UPPER(TRIM(G53:T53)),G54:T54,0)),_xlpm.r*J42*IF(G42&gt;0,G42,1)),0)</f>
        <v>0</v>
      </c>
      <c r="Q42" s="122">
        <f>IF(OR(ISBLANK(S15),S15=0),0,G42*S13*L42/S15)</f>
        <v>0</v>
      </c>
      <c r="R42" s="2437">
        <f t="shared" si="8"/>
        <v>0</v>
      </c>
      <c r="S42" s="111">
        <f>IF(OR(ISBLANK(S15),S15=0),0,P42*L42*L15)</f>
        <v>0</v>
      </c>
      <c r="T42" s="142" t="str">
        <f>_xlfn.LET(_xlpm.unite,SUBSTITUTE(TRIM(K42)," (s)",""),_xlpm.val,S42,_xlpm.estVol,COUNTIF(M51:T51,_xlpm.unite)+COUNTIF(M53:T53,_xlpm.unite)&gt;0,_xlpm.estPoids,COUNTIF(G51:L51,_xlpm.unite)+COUNTIF(G53:L53,_xlpm.unite)&gt;0,IF(_xlpm.estVol,IF(ROUND(_xlpm.val,3)&gt;=1,ROUND(_xlpm.val,3)&amp;"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
      </c>
      <c r="U42" s="1180"/>
      <c r="V42" s="115" t="s">
        <v>16</v>
      </c>
      <c r="W42" s="3141"/>
      <c r="X42" s="3142"/>
      <c r="Y42" s="3141"/>
      <c r="Z42" s="3143"/>
      <c r="AA42" s="3144"/>
      <c r="AB42" s="3145"/>
      <c r="AC42" s="3146"/>
      <c r="AD42" s="3147"/>
      <c r="AE42" s="3148"/>
      <c r="AF42" s="3149"/>
      <c r="AG42" s="2109"/>
      <c r="AH42" s="3150"/>
      <c r="AI42" s="117"/>
      <c r="AJ42" s="3151"/>
      <c r="AK42" s="3152"/>
      <c r="AL42" s="3153"/>
      <c r="AM42" s="3154"/>
      <c r="AN42" s="119"/>
      <c r="AO42" s="1180"/>
      <c r="AP42" s="115" t="s">
        <v>16</v>
      </c>
      <c r="AQ42" s="3141"/>
      <c r="AR42" s="3142"/>
      <c r="AS42" s="3141"/>
      <c r="AT42" s="3143"/>
      <c r="AU42" s="3144"/>
      <c r="AV42" s="3145"/>
      <c r="AW42" s="3146"/>
      <c r="AX42" s="3147"/>
      <c r="AY42" s="3148"/>
      <c r="AZ42" s="3149"/>
      <c r="BA42" s="2109"/>
      <c r="BB42" s="3150"/>
      <c r="BC42" s="117"/>
      <c r="BD42" s="3151"/>
      <c r="BE42" s="3152"/>
      <c r="BF42" s="3153"/>
      <c r="BG42" s="3154"/>
      <c r="BH42" s="119"/>
      <c r="BK42" s="3">
        <v>1</v>
      </c>
    </row>
    <row r="43" spans="2:63" ht="27" customHeight="1">
      <c r="B43" s="115" t="str">
        <f t="shared" si="7"/>
        <v>A</v>
      </c>
      <c r="C43" s="34" t="str">
        <f>C16</f>
        <v>M MILLE-FEUILLE meringue et chiboust pamplemousse aux fraises des bois | pâtisserie--ENTREMET| Auteur &gt; VOUS</v>
      </c>
      <c r="D43" s="35">
        <f>D16</f>
        <v>10</v>
      </c>
      <c r="E43" s="34" t="str">
        <f>E16</f>
        <v>coupe</v>
      </c>
      <c r="F43" s="36" t="str">
        <f>F16</f>
        <v>Recette mère ► MILLE-FEUILLE  aux fraises des bois</v>
      </c>
      <c r="G43" s="100"/>
      <c r="H43" s="120"/>
      <c r="I43" s="102" t="str">
        <f t="shared" si="6"/>
        <v/>
      </c>
      <c r="J43" s="103">
        <v>250</v>
      </c>
      <c r="K43" s="116" t="s">
        <v>102</v>
      </c>
      <c r="L43" s="143">
        <v>1</v>
      </c>
      <c r="M43" s="106" t="s">
        <v>3282</v>
      </c>
      <c r="N43" s="107">
        <f>IF(P50=0,0,(P43/P50)*O19*1000)</f>
        <v>159.13430935709738</v>
      </c>
      <c r="O43" s="117">
        <f>IF(P50=0, 0, (G43*L43)/(P50*O19))</f>
        <v>0</v>
      </c>
      <c r="P43" s="109" cm="1">
        <f t="array" ref="P43">IFERROR(_xlfn.LET(_xlpm.k,UPPER(TRIM(K43)),_xlpm.r,_xlfn.XLOOKUP(_xlpm.k,UPPER(TRIM(G51:T51)),G52:T52,_xlfn.XLOOKUP(_xlpm.k,UPPER(TRIM(G53:T53)),G54:T54,0)),_xlpm.r*J43*IF(G43&gt;0,G43,1)),0)</f>
        <v>0.25</v>
      </c>
      <c r="Q43" s="118">
        <f>IF(OR(ISBLANK(S15),S15=0),0,G43*S13*L43/S15)</f>
        <v>0</v>
      </c>
      <c r="R43" s="2436">
        <f t="shared" si="8"/>
        <v>0</v>
      </c>
      <c r="S43" s="111">
        <f>IF(OR(ISBLANK(S15),S15=0),0,P43*L43*L15)</f>
        <v>0.83333333333333337</v>
      </c>
      <c r="T43" s="119" t="str">
        <f>_xlfn.LET(_xlpm.unite,SUBSTITUTE(TRIM(K43)," (s)",""),_xlpm.val,S43,_xlpm.estVol,COUNTIF(M51:T51,_xlpm.unite)+COUNTIF(M53:T53,_xlpm.unite)&gt;0,_xlpm.estPoids,COUNTIF(G51:L51,_xlpm.unite)+COUNTIF(G53:L53,_xlpm.unite)&gt;0,IF(_xlpm.estVol,IF(ROUND(_xlpm.val,3)&gt;=1,ROUND(_xlpm.val,3)&amp;"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833 g</v>
      </c>
      <c r="U43" s="1180"/>
      <c r="V43" s="115" t="s">
        <v>16</v>
      </c>
      <c r="W43" s="3141"/>
      <c r="X43" s="3142"/>
      <c r="Y43" s="3141"/>
      <c r="Z43" s="3143"/>
      <c r="AA43" s="3144"/>
      <c r="AB43" s="3145"/>
      <c r="AC43" s="3146"/>
      <c r="AD43" s="3147"/>
      <c r="AE43" s="3148"/>
      <c r="AF43" s="3149"/>
      <c r="AG43" s="2109"/>
      <c r="AH43" s="3150"/>
      <c r="AI43" s="117"/>
      <c r="AJ43" s="3151"/>
      <c r="AK43" s="3152"/>
      <c r="AL43" s="3153"/>
      <c r="AM43" s="3154"/>
      <c r="AN43" s="119"/>
      <c r="AO43" s="1180"/>
      <c r="AP43" s="115" t="s">
        <v>16</v>
      </c>
      <c r="AQ43" s="3141"/>
      <c r="AR43" s="3142"/>
      <c r="AS43" s="3141"/>
      <c r="AT43" s="3143"/>
      <c r="AU43" s="3144"/>
      <c r="AV43" s="3145"/>
      <c r="AW43" s="3146"/>
      <c r="AX43" s="3147"/>
      <c r="AY43" s="3148"/>
      <c r="AZ43" s="3149"/>
      <c r="BA43" s="2109"/>
      <c r="BB43" s="3150"/>
      <c r="BC43" s="117"/>
      <c r="BD43" s="3151"/>
      <c r="BE43" s="3152"/>
      <c r="BF43" s="3153"/>
      <c r="BG43" s="3154"/>
      <c r="BH43" s="119"/>
      <c r="BK43" s="3">
        <v>1</v>
      </c>
    </row>
    <row r="44" spans="2:63" ht="27" customHeight="1">
      <c r="B44" s="115" t="str">
        <f t="shared" si="7"/>
        <v>A</v>
      </c>
      <c r="C44" s="34" t="str">
        <f>C16</f>
        <v>M MILLE-FEUILLE meringue et chiboust pamplemousse aux fraises des bois | pâtisserie--ENTREMET| Auteur &gt; VOUS</v>
      </c>
      <c r="D44" s="35">
        <f>D16</f>
        <v>10</v>
      </c>
      <c r="E44" s="34" t="str">
        <f>E16</f>
        <v>coupe</v>
      </c>
      <c r="F44" s="36" t="str">
        <f>F16</f>
        <v>Recette mère ► MILLE-FEUILLE  aux fraises des bois</v>
      </c>
      <c r="G44" s="100"/>
      <c r="H44" s="120"/>
      <c r="I44" s="102" t="str">
        <f t="shared" si="6"/>
        <v/>
      </c>
      <c r="J44" s="103">
        <v>50</v>
      </c>
      <c r="K44" s="116" t="s">
        <v>102</v>
      </c>
      <c r="L44" s="143">
        <v>1</v>
      </c>
      <c r="M44" s="106" t="s">
        <v>3283</v>
      </c>
      <c r="N44" s="107">
        <f>IF(P50=0,0,(P44/P50)*O19*1000)</f>
        <v>31.826861871419474</v>
      </c>
      <c r="O44" s="117">
        <f>IF(P50=0, 0, (G44*L44)/(P50*O19))</f>
        <v>0</v>
      </c>
      <c r="P44" s="109" cm="1">
        <f t="array" ref="P44">IFERROR(_xlfn.LET(_xlpm.k,UPPER(TRIM(K44)),_xlpm.r,_xlfn.XLOOKUP(_xlpm.k,UPPER(TRIM(G51:T51)),G52:T52,_xlfn.XLOOKUP(_xlpm.k,UPPER(TRIM(G53:T53)),G54:T54,0)),_xlpm.r*J44*IF(G44&gt;0,G44,1)),0)</f>
        <v>0.05</v>
      </c>
      <c r="Q44" s="122">
        <f>IF(OR(ISBLANK(S15),S15=0),0,G44*S13*L44/S15)</f>
        <v>0</v>
      </c>
      <c r="R44" s="2437">
        <f t="shared" si="8"/>
        <v>0</v>
      </c>
      <c r="S44" s="111">
        <f>IF(OR(ISBLANK(S15),S15=0),0,P44*L44*L15)</f>
        <v>0.16666666666666669</v>
      </c>
      <c r="T44" s="142" t="str">
        <f>_xlfn.LET(_xlpm.unite,SUBSTITUTE(TRIM(K44)," (s)",""),_xlpm.val,S44,_xlpm.estVol,COUNTIF(M51:T51,_xlpm.unite)+COUNTIF(M53:T53,_xlpm.unite)&gt;0,_xlpm.estPoids,COUNTIF(G51:L51,_xlpm.unite)+COUNTIF(G53:L53,_xlpm.unite)&gt;0,IF(_xlpm.estVol,IF(ROUND(_xlpm.val,3)&gt;=1,ROUND(_xlpm.val,3)&amp;"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167 g</v>
      </c>
      <c r="U44" s="1180"/>
      <c r="V44" s="115" t="s">
        <v>16</v>
      </c>
      <c r="W44" s="3141"/>
      <c r="X44" s="3142"/>
      <c r="Y44" s="3141"/>
      <c r="Z44" s="3143"/>
      <c r="AA44" s="3144"/>
      <c r="AB44" s="3145"/>
      <c r="AC44" s="3146"/>
      <c r="AD44" s="3147"/>
      <c r="AE44" s="3148"/>
      <c r="AF44" s="3149"/>
      <c r="AG44" s="2109"/>
      <c r="AH44" s="3150"/>
      <c r="AI44" s="117"/>
      <c r="AJ44" s="3151"/>
      <c r="AK44" s="3152"/>
      <c r="AL44" s="3153"/>
      <c r="AM44" s="3154"/>
      <c r="AN44" s="119"/>
      <c r="AO44" s="1180"/>
      <c r="AP44" s="115" t="s">
        <v>16</v>
      </c>
      <c r="AQ44" s="3141"/>
      <c r="AR44" s="3142"/>
      <c r="AS44" s="3141"/>
      <c r="AT44" s="3143"/>
      <c r="AU44" s="3144"/>
      <c r="AV44" s="3145"/>
      <c r="AW44" s="3146"/>
      <c r="AX44" s="3147"/>
      <c r="AY44" s="3148"/>
      <c r="AZ44" s="3149"/>
      <c r="BA44" s="2109"/>
      <c r="BB44" s="3150"/>
      <c r="BC44" s="117"/>
      <c r="BD44" s="3151"/>
      <c r="BE44" s="3152"/>
      <c r="BF44" s="3153"/>
      <c r="BG44" s="3154"/>
      <c r="BH44" s="119"/>
      <c r="BK44" s="3">
        <v>1</v>
      </c>
    </row>
    <row r="45" spans="2:63" ht="27" customHeight="1">
      <c r="B45" s="115" t="str">
        <f t="shared" si="7"/>
        <v>A</v>
      </c>
      <c r="C45" s="34" t="str">
        <f>C16</f>
        <v>M MILLE-FEUILLE meringue et chiboust pamplemousse aux fraises des bois | pâtisserie--ENTREMET| Auteur &gt; VOUS</v>
      </c>
      <c r="D45" s="35">
        <f>D16</f>
        <v>10</v>
      </c>
      <c r="E45" s="34" t="str">
        <f>E16</f>
        <v>coupe</v>
      </c>
      <c r="F45" s="36" t="str">
        <f>F16</f>
        <v>Recette mère ► MILLE-FEUILLE  aux fraises des bois</v>
      </c>
      <c r="G45" s="100"/>
      <c r="H45" s="120"/>
      <c r="I45" s="102" t="str">
        <f t="shared" si="6"/>
        <v/>
      </c>
      <c r="J45" s="103">
        <v>50</v>
      </c>
      <c r="K45" s="116" t="s">
        <v>102</v>
      </c>
      <c r="L45" s="143">
        <v>1</v>
      </c>
      <c r="M45" s="106" t="s">
        <v>3279</v>
      </c>
      <c r="N45" s="107">
        <f>IF(P50=0,0,(P45/P50)*O19*1000)</f>
        <v>31.826861871419474</v>
      </c>
      <c r="O45" s="117">
        <f>IF(P50=0, 0, (G45*L45)/(P50*O19))</f>
        <v>0</v>
      </c>
      <c r="P45" s="109" cm="1">
        <f t="array" ref="P45">IFERROR(_xlfn.LET(_xlpm.k,UPPER(TRIM(K45)),_xlpm.r,_xlfn.XLOOKUP(_xlpm.k,UPPER(TRIM(G51:T51)),G52:T52,_xlfn.XLOOKUP(_xlpm.k,UPPER(TRIM(G53:T53)),G54:T54,0)),_xlpm.r*J45*IF(G45&gt;0,G45,1)),0)</f>
        <v>0.05</v>
      </c>
      <c r="Q45" s="118">
        <f>IF(OR(ISBLANK(S15),S15=0),0,G45*S13*L45/S15)</f>
        <v>0</v>
      </c>
      <c r="R45" s="2436">
        <f t="shared" si="8"/>
        <v>0</v>
      </c>
      <c r="S45" s="111">
        <f>IF(OR(ISBLANK(S15),S15=0),0,P45*L45*L15)</f>
        <v>0.16666666666666669</v>
      </c>
      <c r="T45" s="119" t="str">
        <f>_xlfn.LET(_xlpm.unite,SUBSTITUTE(TRIM(K45)," (s)",""),_xlpm.val,S45,_xlpm.estVol,COUNTIF(M51:T51,_xlpm.unite)+COUNTIF(M53:T53,_xlpm.unite)&gt;0,_xlpm.estPoids,COUNTIF(G51:L51,_xlpm.unite)+COUNTIF(G53:L53,_xlpm.unite)&gt;0,IF(_xlpm.estVol,IF(ROUND(_xlpm.val,3)&gt;=1,ROUND(_xlpm.val,3)&amp;"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167 g</v>
      </c>
      <c r="U45" s="1180"/>
      <c r="V45" s="115" t="s">
        <v>16</v>
      </c>
      <c r="W45" s="3141"/>
      <c r="X45" s="3142"/>
      <c r="Y45" s="3141"/>
      <c r="Z45" s="3143"/>
      <c r="AA45" s="3144"/>
      <c r="AB45" s="3145"/>
      <c r="AC45" s="3146"/>
      <c r="AD45" s="3147"/>
      <c r="AE45" s="3148"/>
      <c r="AF45" s="3149"/>
      <c r="AG45" s="2109"/>
      <c r="AH45" s="3150"/>
      <c r="AI45" s="117"/>
      <c r="AJ45" s="3151"/>
      <c r="AK45" s="3152"/>
      <c r="AL45" s="3153"/>
      <c r="AM45" s="3154"/>
      <c r="AN45" s="119"/>
      <c r="AO45" s="1180"/>
      <c r="AP45" s="115" t="s">
        <v>16</v>
      </c>
      <c r="AQ45" s="3141"/>
      <c r="AR45" s="3142"/>
      <c r="AS45" s="3141"/>
      <c r="AT45" s="3143"/>
      <c r="AU45" s="3144"/>
      <c r="AV45" s="3145"/>
      <c r="AW45" s="3146"/>
      <c r="AX45" s="3147"/>
      <c r="AY45" s="3148"/>
      <c r="AZ45" s="3149"/>
      <c r="BA45" s="2109"/>
      <c r="BB45" s="3150"/>
      <c r="BC45" s="117"/>
      <c r="BD45" s="3151"/>
      <c r="BE45" s="3152"/>
      <c r="BF45" s="3153"/>
      <c r="BG45" s="3154"/>
      <c r="BH45" s="119"/>
      <c r="BK45" s="3">
        <v>1</v>
      </c>
    </row>
    <row r="46" spans="2:63" ht="27" customHeight="1">
      <c r="B46" s="115" t="str">
        <f t="shared" si="7"/>
        <v>►</v>
      </c>
      <c r="C46" s="34" t="str">
        <f>C16</f>
        <v>M MILLE-FEUILLE meringue et chiboust pamplemousse aux fraises des bois | pâtisserie--ENTREMET| Auteur &gt; VOUS</v>
      </c>
      <c r="D46" s="35">
        <f>D16</f>
        <v>10</v>
      </c>
      <c r="E46" s="34" t="str">
        <f>E16</f>
        <v>coupe</v>
      </c>
      <c r="F46" s="36" t="str">
        <f>F16</f>
        <v>Recette mère ► MILLE-FEUILLE  aux fraises des bois</v>
      </c>
      <c r="G46" s="100"/>
      <c r="H46" s="120"/>
      <c r="I46" s="102" t="str">
        <f t="shared" si="6"/>
        <v/>
      </c>
      <c r="J46" s="103"/>
      <c r="K46" s="141"/>
      <c r="L46" s="143">
        <v>1</v>
      </c>
      <c r="M46" s="106"/>
      <c r="N46" s="107">
        <f>IF(P50=0,0,(P46/P50)*O19*1000)</f>
        <v>0</v>
      </c>
      <c r="O46" s="117">
        <f>IF(P50=0, 0, (G46*L46)/(P50*O19))</f>
        <v>0</v>
      </c>
      <c r="P46" s="109" cm="1">
        <f t="array" ref="P46">IFERROR(_xlfn.LET(_xlpm.k,UPPER(TRIM(K46)),_xlpm.r,_xlfn.XLOOKUP(_xlpm.k,UPPER(TRIM(G51:T51)),G52:T52,_xlfn.XLOOKUP(_xlpm.k,UPPER(TRIM(G53:T53)),G54:T54,0)),_xlpm.r*J46*IF(G46&gt;0,G46,1)),0)</f>
        <v>0</v>
      </c>
      <c r="Q46" s="122">
        <f>IF(OR(ISBLANK(S15),S15=0),0,G46*S13*L46/S15)</f>
        <v>0</v>
      </c>
      <c r="R46" s="2437">
        <f t="shared" si="8"/>
        <v>0</v>
      </c>
      <c r="S46" s="111">
        <f>IF(OR(ISBLANK(S15),S15=0),0,P46*L46*L15)</f>
        <v>0</v>
      </c>
      <c r="T46" s="142" t="str">
        <f>_xlfn.LET(_xlpm.unite,SUBSTITUTE(TRIM(K46)," (s)",""),_xlpm.val,S46,_xlpm.estVol,COUNTIF(M51:T51,_xlpm.unite)+COUNTIF(M53:T53,_xlpm.unite)&gt;0,_xlpm.estPoids,COUNTIF(G51:L51,_xlpm.unite)+COUNTIF(G53:L53,_xlpm.unite)&gt;0,IF(_xlpm.estVol,IF(ROUND(_xlpm.val,3)&gt;=1,ROUND(_xlpm.val,3)&amp;"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
      </c>
      <c r="U46" s="1180"/>
      <c r="V46" s="115" t="s">
        <v>16</v>
      </c>
      <c r="W46" s="3141"/>
      <c r="X46" s="3142"/>
      <c r="Y46" s="3141"/>
      <c r="Z46" s="3143"/>
      <c r="AA46" s="3144"/>
      <c r="AB46" s="3145"/>
      <c r="AC46" s="3146"/>
      <c r="AD46" s="3147"/>
      <c r="AE46" s="3148"/>
      <c r="AF46" s="3149"/>
      <c r="AG46" s="2109"/>
      <c r="AH46" s="3150"/>
      <c r="AI46" s="117"/>
      <c r="AJ46" s="3151"/>
      <c r="AK46" s="3152"/>
      <c r="AL46" s="3153"/>
      <c r="AM46" s="3154"/>
      <c r="AN46" s="119"/>
      <c r="AO46" s="1180"/>
      <c r="AP46" s="115" t="s">
        <v>16</v>
      </c>
      <c r="AQ46" s="3141"/>
      <c r="AR46" s="3142"/>
      <c r="AS46" s="3141"/>
      <c r="AT46" s="3143"/>
      <c r="AU46" s="3144"/>
      <c r="AV46" s="3145"/>
      <c r="AW46" s="3146"/>
      <c r="AX46" s="3147"/>
      <c r="AY46" s="3148"/>
      <c r="AZ46" s="3149"/>
      <c r="BA46" s="2109"/>
      <c r="BB46" s="3150"/>
      <c r="BC46" s="117"/>
      <c r="BD46" s="3151"/>
      <c r="BE46" s="3152"/>
      <c r="BF46" s="3153"/>
      <c r="BG46" s="3154"/>
      <c r="BH46" s="119"/>
      <c r="BK46" s="3">
        <v>1</v>
      </c>
    </row>
    <row r="47" spans="2:63" ht="27" customHeight="1">
      <c r="B47" s="115" t="str">
        <f t="shared" si="7"/>
        <v>►</v>
      </c>
      <c r="C47" s="34" t="str">
        <f>C16</f>
        <v>M MILLE-FEUILLE meringue et chiboust pamplemousse aux fraises des bois | pâtisserie--ENTREMET| Auteur &gt; VOUS</v>
      </c>
      <c r="D47" s="35">
        <f>D16</f>
        <v>10</v>
      </c>
      <c r="E47" s="34" t="str">
        <f>E16</f>
        <v>coupe</v>
      </c>
      <c r="F47" s="36" t="str">
        <f>F16</f>
        <v>Recette mère ► MILLE-FEUILLE  aux fraises des bois</v>
      </c>
      <c r="G47" s="100"/>
      <c r="H47" s="120"/>
      <c r="I47" s="102" t="str">
        <f t="shared" si="6"/>
        <v/>
      </c>
      <c r="J47" s="103"/>
      <c r="K47" s="141"/>
      <c r="L47" s="143">
        <v>1</v>
      </c>
      <c r="M47" s="106"/>
      <c r="N47" s="107">
        <f>IF(P50=0,0,(P47/P50)*O19*1000)</f>
        <v>0</v>
      </c>
      <c r="O47" s="117">
        <f>IF(P50=0, 0, (G47*L47)/(P50*O19))</f>
        <v>0</v>
      </c>
      <c r="P47" s="109" cm="1">
        <f t="array" ref="P47">IFERROR(_xlfn.LET(_xlpm.k,UPPER(TRIM(K47)),_xlpm.r,_xlfn.XLOOKUP(_xlpm.k,UPPER(TRIM(G51:T51)),G52:T52,_xlfn.XLOOKUP(_xlpm.k,UPPER(TRIM(G53:T53)),G54:T54,0)),_xlpm.r*J47*IF(G47&gt;0,G47,1)),0)</f>
        <v>0</v>
      </c>
      <c r="Q47" s="118">
        <f>IF(OR(ISBLANK(S15),S15=0),0,G47*S13*L47/S15)</f>
        <v>0</v>
      </c>
      <c r="R47" s="2436">
        <f t="shared" si="8"/>
        <v>0</v>
      </c>
      <c r="S47" s="111">
        <f>IF(OR(ISBLANK(S15),S15=0),0,P47*L47*L15)</f>
        <v>0</v>
      </c>
      <c r="T47" s="119" t="str">
        <f>_xlfn.LET(_xlpm.unite,SUBSTITUTE(TRIM(K47)," (s)",""),_xlpm.val,S47,_xlpm.estVol,COUNTIF(M51:T51,_xlpm.unite)+COUNTIF(M53:T53,_xlpm.unite)&gt;0,_xlpm.estPoids,COUNTIF(G51:L51,_xlpm.unite)+COUNTIF(G53:L53,_xlpm.unite)&gt;0,IF(_xlpm.estVol,IF(ROUND(_xlpm.val,3)&gt;=1,ROUND(_xlpm.val,3)&amp;"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
      </c>
      <c r="U47" s="1180"/>
      <c r="V47" s="115" t="s">
        <v>16</v>
      </c>
      <c r="W47" s="3141"/>
      <c r="X47" s="3142"/>
      <c r="Y47" s="3141"/>
      <c r="Z47" s="3143"/>
      <c r="AA47" s="3144"/>
      <c r="AB47" s="3145"/>
      <c r="AC47" s="3146"/>
      <c r="AD47" s="3147"/>
      <c r="AE47" s="3148"/>
      <c r="AF47" s="3149"/>
      <c r="AG47" s="2109"/>
      <c r="AH47" s="3150"/>
      <c r="AI47" s="117"/>
      <c r="AJ47" s="3151"/>
      <c r="AK47" s="3152"/>
      <c r="AL47" s="3153"/>
      <c r="AM47" s="3154"/>
      <c r="AN47" s="119"/>
      <c r="AO47" s="1180"/>
      <c r="AP47" s="115" t="s">
        <v>16</v>
      </c>
      <c r="AQ47" s="3141"/>
      <c r="AR47" s="3142"/>
      <c r="AS47" s="3141"/>
      <c r="AT47" s="3143"/>
      <c r="AU47" s="3144"/>
      <c r="AV47" s="3145"/>
      <c r="AW47" s="3146"/>
      <c r="AX47" s="3147"/>
      <c r="AY47" s="3148"/>
      <c r="AZ47" s="3149"/>
      <c r="BA47" s="2109"/>
      <c r="BB47" s="3150"/>
      <c r="BC47" s="117"/>
      <c r="BD47" s="3151"/>
      <c r="BE47" s="3152"/>
      <c r="BF47" s="3153"/>
      <c r="BG47" s="3154"/>
      <c r="BH47" s="119"/>
      <c r="BK47" s="3">
        <v>1</v>
      </c>
    </row>
    <row r="48" spans="2:63" ht="27" customHeight="1">
      <c r="B48" s="115" t="str">
        <f t="shared" si="7"/>
        <v>►</v>
      </c>
      <c r="C48" s="34" t="str">
        <f>C16</f>
        <v>M MILLE-FEUILLE meringue et chiboust pamplemousse aux fraises des bois | pâtisserie--ENTREMET| Auteur &gt; VOUS</v>
      </c>
      <c r="D48" s="35">
        <f>D16</f>
        <v>10</v>
      </c>
      <c r="E48" s="34" t="str">
        <f>E16</f>
        <v>coupe</v>
      </c>
      <c r="F48" s="36" t="str">
        <f>F16</f>
        <v>Recette mère ► MILLE-FEUILLE  aux fraises des bois</v>
      </c>
      <c r="G48" s="100"/>
      <c r="H48" s="120"/>
      <c r="I48" s="102" t="str">
        <f t="shared" si="6"/>
        <v/>
      </c>
      <c r="J48" s="103"/>
      <c r="K48" s="141"/>
      <c r="L48" s="143">
        <v>1</v>
      </c>
      <c r="M48" s="106"/>
      <c r="N48" s="107">
        <f>IF(P50=0,0,(P48/P50)*O19*1000)</f>
        <v>0</v>
      </c>
      <c r="O48" s="117">
        <f>IF(P50=0, 0, (G48*L48)/(P50*O19))</f>
        <v>0</v>
      </c>
      <c r="P48" s="109" cm="1">
        <f t="array" ref="P48">IFERROR(_xlfn.LET(_xlpm.k,UPPER(TRIM(K48)),_xlpm.r,_xlfn.XLOOKUP(_xlpm.k,UPPER(TRIM(G51:T51)),G52:T52,_xlfn.XLOOKUP(_xlpm.k,UPPER(TRIM(G53:T53)),G54:T54,0)),_xlpm.r*J48*IF(G48&gt;0,G48,1)),0)</f>
        <v>0</v>
      </c>
      <c r="Q48" s="122">
        <f>IF(OR(ISBLANK(S15),S15=0),0,G48*S13*L48/S15)</f>
        <v>0</v>
      </c>
      <c r="R48" s="2437">
        <f t="shared" si="8"/>
        <v>0</v>
      </c>
      <c r="S48" s="111">
        <f>IF(OR(ISBLANK(S15),S15=0),0,P48*L48*L15)</f>
        <v>0</v>
      </c>
      <c r="T48" s="142" t="str">
        <f>_xlfn.LET(_xlpm.unite,SUBSTITUTE(TRIM(K48)," (s)",""),_xlpm.val,S48,_xlpm.estVol,COUNTIF(M51:T51,_xlpm.unite)+COUNTIF(M53:T53,_xlpm.unite)&gt;0,_xlpm.estPoids,COUNTIF(G51:L51,_xlpm.unite)+COUNTIF(G53:L53,_xlpm.unite)&gt;0,IF(_xlpm.estVol,IF(ROUND(_xlpm.val,3)&gt;=1,ROUND(_xlpm.val,3)&amp;"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
      </c>
      <c r="U48" s="1180"/>
      <c r="V48" s="115" t="s">
        <v>16</v>
      </c>
      <c r="W48" s="3141"/>
      <c r="X48" s="3142"/>
      <c r="Y48" s="3141"/>
      <c r="Z48" s="3143"/>
      <c r="AA48" s="3144"/>
      <c r="AB48" s="3145"/>
      <c r="AC48" s="3146"/>
      <c r="AD48" s="3147"/>
      <c r="AE48" s="3148"/>
      <c r="AF48" s="3149"/>
      <c r="AG48" s="2109"/>
      <c r="AH48" s="3150"/>
      <c r="AI48" s="117"/>
      <c r="AJ48" s="3151"/>
      <c r="AK48" s="3152"/>
      <c r="AL48" s="3153"/>
      <c r="AM48" s="3154"/>
      <c r="AN48" s="119"/>
      <c r="AO48" s="1180"/>
      <c r="AP48" s="115" t="s">
        <v>16</v>
      </c>
      <c r="AQ48" s="3141"/>
      <c r="AR48" s="3142"/>
      <c r="AS48" s="3141"/>
      <c r="AT48" s="3143"/>
      <c r="AU48" s="3144"/>
      <c r="AV48" s="3145"/>
      <c r="AW48" s="3146"/>
      <c r="AX48" s="3147"/>
      <c r="AY48" s="3148"/>
      <c r="AZ48" s="3149"/>
      <c r="BA48" s="2109"/>
      <c r="BB48" s="3150"/>
      <c r="BC48" s="117"/>
      <c r="BD48" s="3151"/>
      <c r="BE48" s="3152"/>
      <c r="BF48" s="3153"/>
      <c r="BG48" s="3154"/>
      <c r="BH48" s="119"/>
      <c r="BK48" s="3">
        <v>1</v>
      </c>
    </row>
    <row r="49" spans="2:63" ht="27" customHeight="1">
      <c r="B49" s="115" t="str">
        <f t="shared" si="7"/>
        <v>►</v>
      </c>
      <c r="C49" s="34" t="str">
        <f>C16</f>
        <v>M MILLE-FEUILLE meringue et chiboust pamplemousse aux fraises des bois | pâtisserie--ENTREMET| Auteur &gt; VOUS</v>
      </c>
      <c r="D49" s="35">
        <f>D16</f>
        <v>10</v>
      </c>
      <c r="E49" s="34" t="str">
        <f>E16</f>
        <v>coupe</v>
      </c>
      <c r="F49" s="36" t="str">
        <f>F16</f>
        <v>Recette mère ► MILLE-FEUILLE  aux fraises des bois</v>
      </c>
      <c r="G49" s="100"/>
      <c r="H49" s="120"/>
      <c r="I49" s="102" t="str">
        <f t="shared" si="6"/>
        <v/>
      </c>
      <c r="J49" s="103"/>
      <c r="K49" s="141"/>
      <c r="L49" s="143">
        <v>1</v>
      </c>
      <c r="M49" s="106"/>
      <c r="N49" s="107">
        <f>IF(P50=0,0,(P49/P50)*O19*1000)</f>
        <v>0</v>
      </c>
      <c r="O49" s="117">
        <f>IF(P50=0, 0, (G49*L49)/(P50*O19))</f>
        <v>0</v>
      </c>
      <c r="P49" s="109" cm="1">
        <f t="array" ref="P49">IFERROR(_xlfn.LET(_xlpm.k,UPPER(TRIM(K49)),_xlpm.r,_xlfn.XLOOKUP(_xlpm.k,UPPER(TRIM(G51:T51)),G52:T52,_xlfn.XLOOKUP(_xlpm.k,UPPER(TRIM(G53:T53)),G54:T54,0)),_xlpm.r*J49*IF(G49&gt;0,G49,1)),0)</f>
        <v>0</v>
      </c>
      <c r="Q49" s="118">
        <f>IF(OR(ISBLANK(S15),S15=0),0,G49*S13*L49/S15)</f>
        <v>0</v>
      </c>
      <c r="R49" s="2436">
        <f t="shared" si="8"/>
        <v>0</v>
      </c>
      <c r="S49" s="111">
        <f>IF(OR(ISBLANK(S15),S15=0),0,P49*L49*L15)</f>
        <v>0</v>
      </c>
      <c r="T49" s="119" t="str">
        <f>_xlfn.LET(_xlpm.unite,SUBSTITUTE(TRIM(K49)," (s)",""),_xlpm.val,S49,_xlpm.estVol,COUNTIF(M51:T51,_xlpm.unite)+COUNTIF(M53:T53,_xlpm.unite)&gt;0,_xlpm.estPoids,COUNTIF(G51:L51,_xlpm.unite)+COUNTIF(G53:L53,_xlpm.unite)&gt;0,IF(_xlpm.estVol,IF(ROUND(_xlpm.val,3)&gt;=1,ROUND(_xlpm.val,3)&amp;" L",MAX(1,ROUND(_xlpm.val*100,0))&amp;" cl"),IF(_xlpm.estPoids,IF(ROUND(_xlpm.val,3)&gt;=1,ROUND(_xlpm.val,3)&amp;" Kg",MAX(1,ROUND(_xlpm.val*1000,0))&amp;" g"),"")))</f>
        <v/>
      </c>
      <c r="U49" s="1180"/>
      <c r="V49" s="115" t="s">
        <v>16</v>
      </c>
      <c r="W49" s="3141"/>
      <c r="X49" s="3142"/>
      <c r="Y49" s="3141"/>
      <c r="Z49" s="3143"/>
      <c r="AA49" s="3144"/>
      <c r="AB49" s="3145"/>
      <c r="AC49" s="3146"/>
      <c r="AD49" s="3147"/>
      <c r="AE49" s="3148"/>
      <c r="AF49" s="3149"/>
      <c r="AG49" s="2109"/>
      <c r="AH49" s="3150"/>
      <c r="AI49" s="117"/>
      <c r="AJ49" s="3151"/>
      <c r="AK49" s="3152"/>
      <c r="AL49" s="3153"/>
      <c r="AM49" s="3154"/>
      <c r="AN49" s="119"/>
      <c r="AO49" s="1180"/>
      <c r="AP49" s="115" t="s">
        <v>16</v>
      </c>
      <c r="AQ49" s="3141"/>
      <c r="AR49" s="3142"/>
      <c r="AS49" s="3141"/>
      <c r="AT49" s="3143"/>
      <c r="AU49" s="3144"/>
      <c r="AV49" s="3145"/>
      <c r="AW49" s="3146"/>
      <c r="AX49" s="3147"/>
      <c r="AY49" s="3148"/>
      <c r="AZ49" s="3149"/>
      <c r="BA49" s="2109"/>
      <c r="BB49" s="3150"/>
      <c r="BC49" s="117"/>
      <c r="BD49" s="3151"/>
      <c r="BE49" s="3152"/>
      <c r="BF49" s="3153"/>
      <c r="BG49" s="3154"/>
      <c r="BH49" s="119"/>
      <c r="BK49" s="3">
        <v>1</v>
      </c>
    </row>
    <row r="50" spans="2:63" ht="27" customHeight="1">
      <c r="B50" s="115" t="s">
        <v>11</v>
      </c>
      <c r="C50" s="34" t="str">
        <f>C16</f>
        <v>M MILLE-FEUILLE meringue et chiboust pamplemousse aux fraises des bois | pâtisserie--ENTREMET| Auteur &gt; VOUS</v>
      </c>
      <c r="D50" s="35">
        <f>D16</f>
        <v>10</v>
      </c>
      <c r="E50" s="34" t="str">
        <f>E16</f>
        <v>coupe</v>
      </c>
      <c r="F50" s="36" t="str">
        <f>F16</f>
        <v>Recette mère ► MILLE-FEUILLE  aux fraises des bois</v>
      </c>
      <c r="G50" s="909" t="s">
        <v>140</v>
      </c>
      <c r="H50" s="533"/>
      <c r="I50" s="533"/>
      <c r="J50" s="533"/>
      <c r="K50" s="533"/>
      <c r="L50" s="910"/>
      <c r="M50" s="911"/>
      <c r="N50" s="912"/>
      <c r="O50" s="912"/>
      <c r="P50" s="913">
        <f>SUM(P20:P49)</f>
        <v>1.5710000000000002</v>
      </c>
      <c r="Q50" s="914"/>
      <c r="R50" s="914"/>
      <c r="S50" s="914" t="str">
        <f>"Total " &amp; S17&amp;" &gt;"</f>
        <v>Total Col.18 &gt;</v>
      </c>
      <c r="T50" s="915">
        <f>SUM(S20:S49)</f>
        <v>5.2366666666666672</v>
      </c>
      <c r="U50" s="1180"/>
      <c r="V50" s="115" t="s">
        <v>16</v>
      </c>
      <c r="W50" s="3141"/>
      <c r="X50" s="3142"/>
      <c r="Y50" s="3141"/>
      <c r="Z50" s="3143"/>
      <c r="AA50" s="3144"/>
      <c r="AB50" s="3145"/>
      <c r="AC50" s="3146"/>
      <c r="AD50" s="3147"/>
      <c r="AE50" s="3148"/>
      <c r="AF50" s="3149"/>
      <c r="AG50" s="2109"/>
      <c r="AH50" s="3150"/>
      <c r="AI50" s="117"/>
      <c r="AJ50" s="3151"/>
      <c r="AK50" s="3152"/>
      <c r="AL50" s="3153"/>
      <c r="AM50" s="3154"/>
      <c r="AN50" s="119"/>
      <c r="AO50" s="1180"/>
      <c r="AP50" s="115" t="s">
        <v>16</v>
      </c>
      <c r="AQ50" s="3141"/>
      <c r="AR50" s="3142"/>
      <c r="AS50" s="3141"/>
      <c r="AT50" s="3143"/>
      <c r="AU50" s="3144"/>
      <c r="AV50" s="3145"/>
      <c r="AW50" s="3146"/>
      <c r="AX50" s="3147"/>
      <c r="AY50" s="3148"/>
      <c r="AZ50" s="3149"/>
      <c r="BA50" s="2109"/>
      <c r="BB50" s="3150"/>
      <c r="BC50" s="117"/>
      <c r="BD50" s="3151"/>
      <c r="BE50" s="3152"/>
      <c r="BF50" s="3153"/>
      <c r="BG50" s="3154"/>
      <c r="BH50" s="119"/>
      <c r="BK50" s="3">
        <v>1</v>
      </c>
    </row>
    <row r="51" spans="2:63" ht="27" customHeight="1">
      <c r="B51" s="115" t="s">
        <v>16</v>
      </c>
      <c r="C51" s="34" t="str">
        <f>C16</f>
        <v>M MILLE-FEUILLE meringue et chiboust pamplemousse aux fraises des bois | pâtisserie--ENTREMET| Auteur &gt; VOUS</v>
      </c>
      <c r="D51" s="35">
        <f>D16</f>
        <v>10</v>
      </c>
      <c r="E51" s="34" t="str">
        <f>E16</f>
        <v>coupe</v>
      </c>
      <c r="F51" s="36" t="str">
        <f>F16</f>
        <v>Recette mère ► MILLE-FEUILLE  aux fraises des bois</v>
      </c>
      <c r="G51" s="160" t="s">
        <v>147</v>
      </c>
      <c r="H51" s="116" t="s">
        <v>102</v>
      </c>
      <c r="I51" s="161" t="s">
        <v>148</v>
      </c>
      <c r="J51" s="162" t="s">
        <v>149</v>
      </c>
      <c r="K51" s="130" t="s">
        <v>150</v>
      </c>
      <c r="L51" s="130" t="s">
        <v>111</v>
      </c>
      <c r="M51" s="104" t="s">
        <v>0</v>
      </c>
      <c r="N51" s="104" t="s">
        <v>99</v>
      </c>
      <c r="O51" s="104" t="s">
        <v>151</v>
      </c>
      <c r="P51" s="104" t="s">
        <v>152</v>
      </c>
      <c r="Q51" s="121" t="s">
        <v>106</v>
      </c>
      <c r="R51" s="121" t="s">
        <v>371</v>
      </c>
      <c r="S51" s="379" t="s">
        <v>153</v>
      </c>
      <c r="T51" s="121" t="s">
        <v>154</v>
      </c>
      <c r="U51" s="1180"/>
      <c r="V51" s="115" t="s">
        <v>16</v>
      </c>
      <c r="W51" s="3141"/>
      <c r="X51" s="3142"/>
      <c r="Y51" s="3141"/>
      <c r="Z51" s="3143"/>
      <c r="AA51" s="3144"/>
      <c r="AB51" s="3145"/>
      <c r="AC51" s="3146"/>
      <c r="AD51" s="3147"/>
      <c r="AE51" s="3148"/>
      <c r="AF51" s="3149"/>
      <c r="AG51" s="2109"/>
      <c r="AH51" s="3150"/>
      <c r="AI51" s="117"/>
      <c r="AJ51" s="3151"/>
      <c r="AK51" s="3152"/>
      <c r="AL51" s="3153"/>
      <c r="AM51" s="3154"/>
      <c r="AN51" s="119"/>
      <c r="AO51" s="1180"/>
      <c r="AP51" s="115" t="s">
        <v>16</v>
      </c>
      <c r="AQ51" s="3141"/>
      <c r="AR51" s="3142"/>
      <c r="AS51" s="3141"/>
      <c r="AT51" s="3143"/>
      <c r="AU51" s="3144"/>
      <c r="AV51" s="3145"/>
      <c r="AW51" s="3146"/>
      <c r="AX51" s="3147"/>
      <c r="AY51" s="3148"/>
      <c r="AZ51" s="3149"/>
      <c r="BA51" s="2109"/>
      <c r="BB51" s="3150"/>
      <c r="BC51" s="117"/>
      <c r="BD51" s="3151"/>
      <c r="BE51" s="3152"/>
      <c r="BF51" s="3153"/>
      <c r="BG51" s="3154"/>
      <c r="BH51" s="119"/>
      <c r="BK51" s="3">
        <v>1</v>
      </c>
    </row>
    <row r="52" spans="2:63" ht="27" customHeight="1">
      <c r="B52" s="115" t="s">
        <v>16</v>
      </c>
      <c r="C52" s="34" t="str">
        <f>C16</f>
        <v>M MILLE-FEUILLE meringue et chiboust pamplemousse aux fraises des bois | pâtisserie--ENTREMET| Auteur &gt; VOUS</v>
      </c>
      <c r="D52" s="35">
        <f>D16</f>
        <v>10</v>
      </c>
      <c r="E52" s="34" t="str">
        <f>E16</f>
        <v>coupe</v>
      </c>
      <c r="F52" s="36" t="str">
        <f>F16</f>
        <v>Recette mère ► MILLE-FEUILLE  aux fraises des bois</v>
      </c>
      <c r="G52" s="916">
        <v>1</v>
      </c>
      <c r="H52" s="917">
        <v>1E-3</v>
      </c>
      <c r="I52" s="918">
        <v>0</v>
      </c>
      <c r="J52" s="917">
        <v>0.25</v>
      </c>
      <c r="K52" s="917">
        <v>0.33332999999999996</v>
      </c>
      <c r="L52" s="917">
        <v>0.5</v>
      </c>
      <c r="M52" s="919">
        <v>1</v>
      </c>
      <c r="N52" s="919">
        <v>0.1</v>
      </c>
      <c r="O52" s="919">
        <v>0.01</v>
      </c>
      <c r="P52" s="919">
        <v>1E-3</v>
      </c>
      <c r="Q52" s="919">
        <v>0.5</v>
      </c>
      <c r="R52" s="919">
        <v>0.25</v>
      </c>
      <c r="S52" s="919">
        <v>0.33300000000000002</v>
      </c>
      <c r="T52" s="2468">
        <v>0.2</v>
      </c>
      <c r="U52" s="1180"/>
      <c r="V52" s="115" t="s">
        <v>16</v>
      </c>
      <c r="W52" s="3141"/>
      <c r="X52" s="3142"/>
      <c r="Y52" s="3141"/>
      <c r="Z52" s="3143"/>
      <c r="AA52" s="3144"/>
      <c r="AB52" s="3145"/>
      <c r="AC52" s="3146"/>
      <c r="AD52" s="3147"/>
      <c r="AE52" s="3148"/>
      <c r="AF52" s="3149"/>
      <c r="AG52" s="2109"/>
      <c r="AH52" s="3150"/>
      <c r="AI52" s="117"/>
      <c r="AJ52" s="3151"/>
      <c r="AK52" s="3152"/>
      <c r="AL52" s="3153"/>
      <c r="AM52" s="3154"/>
      <c r="AN52" s="119"/>
      <c r="AO52" s="1180"/>
      <c r="AP52" s="115" t="s">
        <v>16</v>
      </c>
      <c r="AQ52" s="3141"/>
      <c r="AR52" s="3142"/>
      <c r="AS52" s="3141"/>
      <c r="AT52" s="3143"/>
      <c r="AU52" s="3144"/>
      <c r="AV52" s="3145"/>
      <c r="AW52" s="3146"/>
      <c r="AX52" s="3147"/>
      <c r="AY52" s="3148"/>
      <c r="AZ52" s="3149"/>
      <c r="BA52" s="2109"/>
      <c r="BB52" s="3150"/>
      <c r="BC52" s="117"/>
      <c r="BD52" s="3151"/>
      <c r="BE52" s="3152"/>
      <c r="BF52" s="3153"/>
      <c r="BG52" s="3154"/>
      <c r="BH52" s="119"/>
      <c r="BK52" s="3">
        <v>1</v>
      </c>
    </row>
    <row r="53" spans="2:63" ht="27" customHeight="1">
      <c r="B53" s="115" t="s">
        <v>16</v>
      </c>
      <c r="C53" s="34" t="str">
        <f>C16</f>
        <v>M MILLE-FEUILLE meringue et chiboust pamplemousse aux fraises des bois | pâtisserie--ENTREMET| Auteur &gt; VOUS</v>
      </c>
      <c r="D53" s="35">
        <f>D16</f>
        <v>10</v>
      </c>
      <c r="E53" s="34" t="str">
        <f>E16</f>
        <v>coupe</v>
      </c>
      <c r="F53" s="36" t="str">
        <f>F16</f>
        <v>Recette mère ► MILLE-FEUILLE  aux fraises des bois</v>
      </c>
      <c r="G53" s="133" t="s">
        <v>162</v>
      </c>
      <c r="H53" s="133" t="s">
        <v>163</v>
      </c>
      <c r="I53" s="161" t="s">
        <v>148</v>
      </c>
      <c r="J53" s="133" t="s">
        <v>116</v>
      </c>
      <c r="K53" s="133" t="s">
        <v>164</v>
      </c>
      <c r="L53" s="133" t="s">
        <v>165</v>
      </c>
      <c r="M53" s="138" t="s">
        <v>121</v>
      </c>
      <c r="N53" s="173" t="s">
        <v>166</v>
      </c>
      <c r="O53" s="173" t="s">
        <v>167</v>
      </c>
      <c r="P53" s="121" t="s">
        <v>168</v>
      </c>
      <c r="Q53" s="121" t="s">
        <v>169</v>
      </c>
      <c r="R53" s="121" t="s">
        <v>107</v>
      </c>
      <c r="S53" s="2470" t="s">
        <v>1857</v>
      </c>
      <c r="T53" s="934" t="s">
        <v>170</v>
      </c>
      <c r="U53" s="1180"/>
      <c r="V53" s="115" t="s">
        <v>16</v>
      </c>
      <c r="W53" s="3141"/>
      <c r="X53" s="3142"/>
      <c r="Y53" s="3141"/>
      <c r="Z53" s="3143"/>
      <c r="AA53" s="3144"/>
      <c r="AB53" s="3145"/>
      <c r="AC53" s="3146"/>
      <c r="AD53" s="3147"/>
      <c r="AE53" s="3148"/>
      <c r="AF53" s="3149"/>
      <c r="AG53" s="2109"/>
      <c r="AH53" s="3150"/>
      <c r="AI53" s="117"/>
      <c r="AJ53" s="3151"/>
      <c r="AK53" s="3152"/>
      <c r="AL53" s="3153"/>
      <c r="AM53" s="3154"/>
      <c r="AN53" s="119"/>
      <c r="AO53" s="1180"/>
      <c r="AP53" s="115" t="s">
        <v>16</v>
      </c>
      <c r="AQ53" s="3141"/>
      <c r="AR53" s="3142"/>
      <c r="AS53" s="3141"/>
      <c r="AT53" s="3143"/>
      <c r="AU53" s="3144"/>
      <c r="AV53" s="3145"/>
      <c r="AW53" s="3146"/>
      <c r="AX53" s="3147"/>
      <c r="AY53" s="3148"/>
      <c r="AZ53" s="3149"/>
      <c r="BA53" s="2109"/>
      <c r="BB53" s="3150"/>
      <c r="BC53" s="117"/>
      <c r="BD53" s="3151"/>
      <c r="BE53" s="3152"/>
      <c r="BF53" s="3153"/>
      <c r="BG53" s="3154"/>
      <c r="BH53" s="119"/>
      <c r="BK53" s="3">
        <v>1</v>
      </c>
    </row>
    <row r="54" spans="2:63" ht="27" customHeight="1">
      <c r="B54" s="115" t="s">
        <v>16</v>
      </c>
      <c r="C54" s="34" t="str">
        <f>C16</f>
        <v>M MILLE-FEUILLE meringue et chiboust pamplemousse aux fraises des bois | pâtisserie--ENTREMET| Auteur &gt; VOUS</v>
      </c>
      <c r="D54" s="35">
        <f>D16</f>
        <v>10</v>
      </c>
      <c r="E54" s="34" t="str">
        <f>E16</f>
        <v>coupe</v>
      </c>
      <c r="F54" s="36" t="str">
        <f>F16</f>
        <v>Recette mère ► MILLE-FEUILLE  aux fraises des bois</v>
      </c>
      <c r="G54" s="916">
        <v>2.835E-2</v>
      </c>
      <c r="H54" s="917">
        <v>0.13</v>
      </c>
      <c r="I54" s="918">
        <v>0</v>
      </c>
      <c r="J54" s="917">
        <v>0.2</v>
      </c>
      <c r="K54" s="917">
        <v>0.23</v>
      </c>
      <c r="L54" s="917">
        <v>0.22500000000000001</v>
      </c>
      <c r="M54" s="919">
        <v>0.35</v>
      </c>
      <c r="N54" s="919">
        <v>5.0000000000000001E-3</v>
      </c>
      <c r="O54" s="919">
        <v>5.0000000000000001E-3</v>
      </c>
      <c r="P54" s="919">
        <v>1.4999999999999999E-2</v>
      </c>
      <c r="Q54" s="919">
        <v>0.1</v>
      </c>
      <c r="R54" s="919">
        <v>0.22500000000000001</v>
      </c>
      <c r="S54" s="919">
        <v>4.0000000000000001E-3</v>
      </c>
      <c r="T54" s="2469">
        <v>1E-3</v>
      </c>
      <c r="U54" s="1180"/>
      <c r="V54" s="115" t="s">
        <v>16</v>
      </c>
      <c r="W54" s="3141"/>
      <c r="X54" s="3142"/>
      <c r="Y54" s="3141"/>
      <c r="Z54" s="3143"/>
      <c r="AA54" s="3144"/>
      <c r="AB54" s="3145"/>
      <c r="AC54" s="3146"/>
      <c r="AD54" s="3147"/>
      <c r="AE54" s="3148"/>
      <c r="AF54" s="3149"/>
      <c r="AG54" s="2109"/>
      <c r="AH54" s="3150"/>
      <c r="AI54" s="117"/>
      <c r="AJ54" s="3151"/>
      <c r="AK54" s="3152"/>
      <c r="AL54" s="3153"/>
      <c r="AM54" s="3154"/>
      <c r="AN54" s="119"/>
      <c r="AO54" s="1180"/>
      <c r="AP54" s="115" t="s">
        <v>16</v>
      </c>
      <c r="AQ54" s="3141"/>
      <c r="AR54" s="3142"/>
      <c r="AS54" s="3141"/>
      <c r="AT54" s="3143"/>
      <c r="AU54" s="3144"/>
      <c r="AV54" s="3145"/>
      <c r="AW54" s="3146"/>
      <c r="AX54" s="3147"/>
      <c r="AY54" s="3148"/>
      <c r="AZ54" s="3149"/>
      <c r="BA54" s="2109"/>
      <c r="BB54" s="3150"/>
      <c r="BC54" s="117"/>
      <c r="BD54" s="3151"/>
      <c r="BE54" s="3152"/>
      <c r="BF54" s="3153"/>
      <c r="BG54" s="3154"/>
      <c r="BH54" s="119"/>
      <c r="BK54" s="3">
        <v>1</v>
      </c>
    </row>
    <row r="55" spans="2:63" ht="27" customHeight="1">
      <c r="B55" s="179" t="s">
        <v>11</v>
      </c>
      <c r="C55" s="180" t="str">
        <f>C16</f>
        <v>M MILLE-FEUILLE meringue et chiboust pamplemousse aux fraises des bois | pâtisserie--ENTREMET| Auteur &gt; VOUS</v>
      </c>
      <c r="D55" s="180">
        <f>D16</f>
        <v>10</v>
      </c>
      <c r="E55" s="181" t="str">
        <f>E16</f>
        <v>coupe</v>
      </c>
      <c r="F55" s="182" t="str">
        <f>F16</f>
        <v>Recette mère ► MILLE-FEUILLE  aux fraises des bois</v>
      </c>
      <c r="G55" s="183" t="str">
        <f t="shared" ref="G55:L55" si="9">G17</f>
        <v>Col.6</v>
      </c>
      <c r="H55" s="183" t="str">
        <f t="shared" si="9"/>
        <v>Col.7</v>
      </c>
      <c r="I55" s="183" t="str">
        <f t="shared" si="9"/>
        <v>Col.8</v>
      </c>
      <c r="J55" s="183" t="str">
        <f t="shared" si="9"/>
        <v>Col.9</v>
      </c>
      <c r="K55" s="183" t="str">
        <f t="shared" si="9"/>
        <v>Col.10</v>
      </c>
      <c r="L55" s="183" t="str">
        <f t="shared" si="9"/>
        <v>Col.11</v>
      </c>
      <c r="M55" s="184" t="s">
        <v>171</v>
      </c>
      <c r="N55" s="1140"/>
      <c r="O55" s="1140"/>
      <c r="P55" s="1140"/>
      <c r="Q55" s="1140"/>
      <c r="R55" s="1140"/>
      <c r="S55" s="1140"/>
      <c r="T55" s="1651"/>
      <c r="U55" s="1180"/>
      <c r="V55" s="115" t="s">
        <v>16</v>
      </c>
      <c r="W55" s="3141"/>
      <c r="X55" s="3142"/>
      <c r="Y55" s="3141"/>
      <c r="Z55" s="3143"/>
      <c r="AA55" s="3144"/>
      <c r="AB55" s="3145"/>
      <c r="AC55" s="3146"/>
      <c r="AD55" s="3147"/>
      <c r="AE55" s="3148"/>
      <c r="AF55" s="3149"/>
      <c r="AG55" s="2109"/>
      <c r="AH55" s="3150"/>
      <c r="AI55" s="117"/>
      <c r="AJ55" s="3151"/>
      <c r="AK55" s="3152"/>
      <c r="AL55" s="3153"/>
      <c r="AM55" s="3154"/>
      <c r="AN55" s="119"/>
      <c r="AO55" s="1180"/>
      <c r="AP55" s="115" t="s">
        <v>16</v>
      </c>
      <c r="AQ55" s="3141"/>
      <c r="AR55" s="3142"/>
      <c r="AS55" s="3141"/>
      <c r="AT55" s="3143"/>
      <c r="AU55" s="3144"/>
      <c r="AV55" s="3145"/>
      <c r="AW55" s="3146"/>
      <c r="AX55" s="3147"/>
      <c r="AY55" s="3148"/>
      <c r="AZ55" s="3149"/>
      <c r="BA55" s="2109"/>
      <c r="BB55" s="3150"/>
      <c r="BC55" s="117"/>
      <c r="BD55" s="3151"/>
      <c r="BE55" s="3152"/>
      <c r="BF55" s="3153"/>
      <c r="BG55" s="3154"/>
      <c r="BH55" s="119"/>
      <c r="BK55" s="3">
        <v>1</v>
      </c>
    </row>
    <row r="56" spans="2:63" ht="27" customHeight="1">
      <c r="B56" s="115" t="str">
        <f t="shared" ref="B56:B75" si="10">IF(OR(G56&lt;&gt;"",H56&lt;&gt; "",I56&lt;&gt;"",J56&lt;&gt;""),"A", "►")</f>
        <v>►</v>
      </c>
      <c r="C56" s="1684" t="str">
        <f>C16</f>
        <v>M MILLE-FEUILLE meringue et chiboust pamplemousse aux fraises des bois | pâtisserie--ENTREMET| Auteur &gt; VOUS</v>
      </c>
      <c r="D56" s="1684">
        <f>D16</f>
        <v>10</v>
      </c>
      <c r="E56" s="1685" t="str">
        <f>E16</f>
        <v>coupe</v>
      </c>
      <c r="F56" s="1686" t="str">
        <f>F16</f>
        <v>Recette mère ► MILLE-FEUILLE  aux fraises des bois</v>
      </c>
      <c r="G56" s="1812"/>
      <c r="H56" s="1812"/>
      <c r="I56" s="1812"/>
      <c r="J56" s="1812"/>
      <c r="K56" s="1812"/>
      <c r="L56" s="1813" t="s">
        <v>8456</v>
      </c>
      <c r="M56" s="1822"/>
      <c r="N56" s="1822"/>
      <c r="O56" s="1822"/>
      <c r="P56" s="931"/>
      <c r="Q56" s="931"/>
      <c r="R56" s="931"/>
      <c r="S56" s="1646" t="s">
        <v>172</v>
      </c>
      <c r="T56" s="1647" t="s">
        <v>3276</v>
      </c>
      <c r="U56" s="1180"/>
      <c r="V56" s="115" t="s">
        <v>16</v>
      </c>
      <c r="W56" s="3141"/>
      <c r="X56" s="3142"/>
      <c r="Y56" s="3141"/>
      <c r="Z56" s="3143"/>
      <c r="AA56" s="3144"/>
      <c r="AB56" s="3145"/>
      <c r="AC56" s="3146"/>
      <c r="AD56" s="3147"/>
      <c r="AE56" s="3148"/>
      <c r="AF56" s="3149"/>
      <c r="AG56" s="2109"/>
      <c r="AH56" s="3150"/>
      <c r="AI56" s="117"/>
      <c r="AJ56" s="3151"/>
      <c r="AK56" s="3152"/>
      <c r="AL56" s="3153"/>
      <c r="AM56" s="3154"/>
      <c r="AN56" s="119"/>
      <c r="AO56" s="1180"/>
      <c r="AP56" s="115" t="s">
        <v>16</v>
      </c>
      <c r="AQ56" s="3141"/>
      <c r="AR56" s="3142"/>
      <c r="AS56" s="3141"/>
      <c r="AT56" s="3143"/>
      <c r="AU56" s="3144"/>
      <c r="AV56" s="3145"/>
      <c r="AW56" s="3146"/>
      <c r="AX56" s="3147"/>
      <c r="AY56" s="3148"/>
      <c r="AZ56" s="3149"/>
      <c r="BA56" s="2109"/>
      <c r="BB56" s="3150"/>
      <c r="BC56" s="117"/>
      <c r="BD56" s="3151"/>
      <c r="BE56" s="3152"/>
      <c r="BF56" s="3153"/>
      <c r="BG56" s="3154"/>
      <c r="BH56" s="119"/>
      <c r="BK56" s="3">
        <v>1</v>
      </c>
    </row>
    <row r="57" spans="2:63" ht="27" customHeight="1">
      <c r="B57" s="115" t="str">
        <f t="shared" si="10"/>
        <v>►</v>
      </c>
      <c r="C57" s="190" t="str">
        <f>C16</f>
        <v>M MILLE-FEUILLE meringue et chiboust pamplemousse aux fraises des bois | pâtisserie--ENTREMET| Auteur &gt; VOUS</v>
      </c>
      <c r="D57" s="190">
        <f>D16</f>
        <v>10</v>
      </c>
      <c r="E57" s="191" t="str">
        <f>E16</f>
        <v>coupe</v>
      </c>
      <c r="F57" s="192" t="str">
        <f>F16</f>
        <v>Recette mère ► MILLE-FEUILLE  aux fraises des bois</v>
      </c>
      <c r="G57" s="533"/>
      <c r="H57" s="533"/>
      <c r="I57" s="533"/>
      <c r="J57" s="533"/>
      <c r="K57" s="1817"/>
      <c r="L57" s="1818">
        <v>0</v>
      </c>
      <c r="M57" s="1849" t="s">
        <v>24</v>
      </c>
      <c r="N57" s="1822"/>
      <c r="O57" s="1822"/>
      <c r="P57" s="931"/>
      <c r="Q57" s="931"/>
      <c r="R57" s="931"/>
      <c r="S57" s="1646" t="s">
        <v>176</v>
      </c>
      <c r="T57" s="1647" t="s">
        <v>3276</v>
      </c>
      <c r="U57" s="1180"/>
      <c r="V57" s="115" t="s">
        <v>16</v>
      </c>
      <c r="W57" s="3141"/>
      <c r="X57" s="3142"/>
      <c r="Y57" s="3141"/>
      <c r="Z57" s="3143"/>
      <c r="AA57" s="3144"/>
      <c r="AB57" s="3145"/>
      <c r="AC57" s="3146"/>
      <c r="AD57" s="3147"/>
      <c r="AE57" s="3148"/>
      <c r="AF57" s="3149"/>
      <c r="AG57" s="2109"/>
      <c r="AH57" s="3150"/>
      <c r="AI57" s="117"/>
      <c r="AJ57" s="3151"/>
      <c r="AK57" s="3152"/>
      <c r="AL57" s="3153"/>
      <c r="AM57" s="3154"/>
      <c r="AN57" s="119"/>
      <c r="AO57" s="1180"/>
      <c r="AP57" s="115" t="s">
        <v>16</v>
      </c>
      <c r="AQ57" s="3141"/>
      <c r="AR57" s="3142"/>
      <c r="AS57" s="3141"/>
      <c r="AT57" s="3143"/>
      <c r="AU57" s="3144"/>
      <c r="AV57" s="3145"/>
      <c r="AW57" s="3146"/>
      <c r="AX57" s="3147"/>
      <c r="AY57" s="3148"/>
      <c r="AZ57" s="3149"/>
      <c r="BA57" s="2109"/>
      <c r="BB57" s="3150"/>
      <c r="BC57" s="117"/>
      <c r="BD57" s="3151"/>
      <c r="BE57" s="3152"/>
      <c r="BF57" s="3153"/>
      <c r="BG57" s="3154"/>
      <c r="BH57" s="119"/>
      <c r="BK57" s="3">
        <v>1</v>
      </c>
    </row>
    <row r="58" spans="2:63" ht="27" customHeight="1">
      <c r="B58" s="115" t="str">
        <f t="shared" si="10"/>
        <v>►</v>
      </c>
      <c r="C58" s="190" t="str">
        <f>C16</f>
        <v>M MILLE-FEUILLE meringue et chiboust pamplemousse aux fraises des bois | pâtisserie--ENTREMET| Auteur &gt; VOUS</v>
      </c>
      <c r="D58" s="190">
        <f>D16</f>
        <v>10</v>
      </c>
      <c r="E58" s="191" t="str">
        <f>E16</f>
        <v>coupe</v>
      </c>
      <c r="F58" s="192" t="str">
        <f>F16</f>
        <v>Recette mère ► MILLE-FEUILLE  aux fraises des bois</v>
      </c>
      <c r="G58" s="533"/>
      <c r="H58" s="533"/>
      <c r="I58" s="533"/>
      <c r="J58" s="533"/>
      <c r="K58" s="1817"/>
      <c r="L58" s="1821">
        <f>IF(ISBLANK(M58),"",LARGE(L57:L57,1)+1)</f>
        <v>1</v>
      </c>
      <c r="M58" s="1849" t="s">
        <v>181</v>
      </c>
      <c r="N58" s="1822"/>
      <c r="O58" s="1822"/>
      <c r="P58" s="1822"/>
      <c r="Q58" s="1822"/>
      <c r="R58" s="1822"/>
      <c r="S58" s="1822"/>
      <c r="T58" s="2120"/>
      <c r="U58" s="1180"/>
      <c r="V58" s="115" t="s">
        <v>16</v>
      </c>
      <c r="W58" s="3141"/>
      <c r="X58" s="3142"/>
      <c r="Y58" s="3141"/>
      <c r="Z58" s="3143"/>
      <c r="AA58" s="3144"/>
      <c r="AB58" s="3145"/>
      <c r="AC58" s="3146"/>
      <c r="AD58" s="3147"/>
      <c r="AE58" s="3148"/>
      <c r="AF58" s="3149"/>
      <c r="AG58" s="2109"/>
      <c r="AH58" s="3150"/>
      <c r="AI58" s="117"/>
      <c r="AJ58" s="3151"/>
      <c r="AK58" s="3152"/>
      <c r="AL58" s="3153"/>
      <c r="AM58" s="3154"/>
      <c r="AN58" s="119"/>
      <c r="AO58" s="1180"/>
      <c r="AP58" s="115" t="s">
        <v>16</v>
      </c>
      <c r="AQ58" s="3141"/>
      <c r="AR58" s="3142"/>
      <c r="AS58" s="3141"/>
      <c r="AT58" s="3143"/>
      <c r="AU58" s="3144"/>
      <c r="AV58" s="3145"/>
      <c r="AW58" s="3146"/>
      <c r="AX58" s="3147"/>
      <c r="AY58" s="3148"/>
      <c r="AZ58" s="3149"/>
      <c r="BA58" s="2109"/>
      <c r="BB58" s="3150"/>
      <c r="BC58" s="117"/>
      <c r="BD58" s="3151"/>
      <c r="BE58" s="3152"/>
      <c r="BF58" s="3153"/>
      <c r="BG58" s="3154"/>
      <c r="BH58" s="119"/>
      <c r="BK58" s="3">
        <v>1</v>
      </c>
    </row>
    <row r="59" spans="2:63" ht="27" customHeight="1">
      <c r="B59" s="115" t="str">
        <f t="shared" si="10"/>
        <v>►</v>
      </c>
      <c r="C59" s="190" t="str">
        <f>C16</f>
        <v>M MILLE-FEUILLE meringue et chiboust pamplemousse aux fraises des bois | pâtisserie--ENTREMET| Auteur &gt; VOUS</v>
      </c>
      <c r="D59" s="190">
        <f>D16</f>
        <v>10</v>
      </c>
      <c r="E59" s="191" t="str">
        <f>E16</f>
        <v>coupe</v>
      </c>
      <c r="F59" s="192" t="str">
        <f>F16</f>
        <v>Recette mère ► MILLE-FEUILLE  aux fraises des bois</v>
      </c>
      <c r="G59" s="533"/>
      <c r="H59" s="533"/>
      <c r="I59" s="533"/>
      <c r="J59" s="533"/>
      <c r="K59" s="1817"/>
      <c r="L59" s="1821">
        <f>IF(ISBLANK(M59),"",LARGE(L57:L58,1)+1)</f>
        <v>2</v>
      </c>
      <c r="M59" s="1849" t="s">
        <v>189</v>
      </c>
      <c r="N59" s="1822"/>
      <c r="O59" s="1822"/>
      <c r="P59" s="1822"/>
      <c r="Q59" s="1822"/>
      <c r="R59" s="1822"/>
      <c r="S59" s="1822"/>
      <c r="T59" s="2120"/>
      <c r="U59" s="1180"/>
      <c r="V59" s="115" t="s">
        <v>16</v>
      </c>
      <c r="W59" s="3141"/>
      <c r="X59" s="3142"/>
      <c r="Y59" s="3141"/>
      <c r="Z59" s="3143"/>
      <c r="AA59" s="3144"/>
      <c r="AB59" s="3145"/>
      <c r="AC59" s="3146"/>
      <c r="AD59" s="3147"/>
      <c r="AE59" s="3148"/>
      <c r="AF59" s="3149"/>
      <c r="AG59" s="2109"/>
      <c r="AH59" s="3150"/>
      <c r="AI59" s="117"/>
      <c r="AJ59" s="3151"/>
      <c r="AK59" s="3152"/>
      <c r="AL59" s="3153"/>
      <c r="AM59" s="3154"/>
      <c r="AN59" s="119"/>
      <c r="AO59" s="1180"/>
      <c r="AP59" s="115" t="s">
        <v>16</v>
      </c>
      <c r="AQ59" s="3141"/>
      <c r="AR59" s="3142"/>
      <c r="AS59" s="3141"/>
      <c r="AT59" s="3143"/>
      <c r="AU59" s="3144"/>
      <c r="AV59" s="3145"/>
      <c r="AW59" s="3146"/>
      <c r="AX59" s="3147"/>
      <c r="AY59" s="3148"/>
      <c r="AZ59" s="3149"/>
      <c r="BA59" s="2109"/>
      <c r="BB59" s="3150"/>
      <c r="BC59" s="117"/>
      <c r="BD59" s="3151"/>
      <c r="BE59" s="3152"/>
      <c r="BF59" s="3153"/>
      <c r="BG59" s="3154"/>
      <c r="BH59" s="119"/>
      <c r="BK59" s="3">
        <v>1</v>
      </c>
    </row>
    <row r="60" spans="2:63" ht="27" customHeight="1">
      <c r="B60" s="115" t="str">
        <f t="shared" si="10"/>
        <v>►</v>
      </c>
      <c r="C60" s="190" t="str">
        <f>C16</f>
        <v>M MILLE-FEUILLE meringue et chiboust pamplemousse aux fraises des bois | pâtisserie--ENTREMET| Auteur &gt; VOUS</v>
      </c>
      <c r="D60" s="190">
        <f>D16</f>
        <v>10</v>
      </c>
      <c r="E60" s="191" t="str">
        <f>E16</f>
        <v>coupe</v>
      </c>
      <c r="F60" s="192" t="str">
        <f>F16</f>
        <v>Recette mère ► MILLE-FEUILLE  aux fraises des bois</v>
      </c>
      <c r="G60" s="533"/>
      <c r="H60" s="533"/>
      <c r="I60" s="533"/>
      <c r="J60" s="533"/>
      <c r="K60" s="1817"/>
      <c r="L60" s="1821">
        <f>IF(ISBLANK(M60),"",LARGE(L57:L59,1)+1)</f>
        <v>3</v>
      </c>
      <c r="M60" s="1849" t="s">
        <v>3262</v>
      </c>
      <c r="N60" s="1822"/>
      <c r="O60" s="1822"/>
      <c r="P60" s="1822"/>
      <c r="Q60" s="1822"/>
      <c r="R60" s="1822"/>
      <c r="S60" s="1822"/>
      <c r="T60" s="2120"/>
      <c r="U60" s="1180"/>
      <c r="V60" s="115" t="s">
        <v>16</v>
      </c>
      <c r="W60" s="3141"/>
      <c r="X60" s="3142"/>
      <c r="Y60" s="3141"/>
      <c r="Z60" s="3143"/>
      <c r="AA60" s="3144"/>
      <c r="AB60" s="3145"/>
      <c r="AC60" s="3146"/>
      <c r="AD60" s="3147"/>
      <c r="AE60" s="3148"/>
      <c r="AF60" s="3149"/>
      <c r="AG60" s="2109"/>
      <c r="AH60" s="3150"/>
      <c r="AI60" s="117"/>
      <c r="AJ60" s="3151"/>
      <c r="AK60" s="3152"/>
      <c r="AL60" s="3153"/>
      <c r="AM60" s="3154"/>
      <c r="AN60" s="119"/>
      <c r="AO60" s="1180"/>
      <c r="AP60" s="115" t="s">
        <v>16</v>
      </c>
      <c r="AQ60" s="3141"/>
      <c r="AR60" s="3142"/>
      <c r="AS60" s="3141"/>
      <c r="AT60" s="3143"/>
      <c r="AU60" s="3144"/>
      <c r="AV60" s="3145"/>
      <c r="AW60" s="3146"/>
      <c r="AX60" s="3147"/>
      <c r="AY60" s="3148"/>
      <c r="AZ60" s="3149"/>
      <c r="BA60" s="2109"/>
      <c r="BB60" s="3150"/>
      <c r="BC60" s="117"/>
      <c r="BD60" s="3151"/>
      <c r="BE60" s="3152"/>
      <c r="BF60" s="3153"/>
      <c r="BG60" s="3154"/>
      <c r="BH60" s="119"/>
      <c r="BK60" s="3">
        <v>1</v>
      </c>
    </row>
    <row r="61" spans="2:63" ht="27" customHeight="1">
      <c r="B61" s="115" t="str">
        <f t="shared" si="10"/>
        <v>►</v>
      </c>
      <c r="C61" s="190" t="str">
        <f>C16</f>
        <v>M MILLE-FEUILLE meringue et chiboust pamplemousse aux fraises des bois | pâtisserie--ENTREMET| Auteur &gt; VOUS</v>
      </c>
      <c r="D61" s="190">
        <f>D16</f>
        <v>10</v>
      </c>
      <c r="E61" s="191" t="str">
        <f>E16</f>
        <v>coupe</v>
      </c>
      <c r="F61" s="192" t="str">
        <f>F16</f>
        <v>Recette mère ► MILLE-FEUILLE  aux fraises des bois</v>
      </c>
      <c r="G61" s="533"/>
      <c r="H61" s="533"/>
      <c r="I61" s="533"/>
      <c r="J61" s="533"/>
      <c r="K61" s="1817"/>
      <c r="L61" s="1821">
        <f>IF(ISBLANK(M61),"",LARGE(L57:L60,1)+1)</f>
        <v>4</v>
      </c>
      <c r="M61" s="1849" t="s">
        <v>3263</v>
      </c>
      <c r="N61" s="1822"/>
      <c r="O61" s="1822"/>
      <c r="P61" s="1822"/>
      <c r="Q61" s="1822"/>
      <c r="R61" s="1822"/>
      <c r="S61" s="1822"/>
      <c r="T61" s="2120"/>
      <c r="U61" s="1180"/>
      <c r="V61" s="115" t="s">
        <v>16</v>
      </c>
      <c r="W61" s="3141"/>
      <c r="X61" s="3142"/>
      <c r="Y61" s="3141"/>
      <c r="Z61" s="3143"/>
      <c r="AA61" s="3144"/>
      <c r="AB61" s="3145"/>
      <c r="AC61" s="3146"/>
      <c r="AD61" s="3147"/>
      <c r="AE61" s="3148"/>
      <c r="AF61" s="3149"/>
      <c r="AG61" s="2109"/>
      <c r="AH61" s="3150"/>
      <c r="AI61" s="117"/>
      <c r="AJ61" s="3151"/>
      <c r="AK61" s="3152"/>
      <c r="AL61" s="3153"/>
      <c r="AM61" s="3154"/>
      <c r="AN61" s="119"/>
      <c r="AO61" s="1180"/>
      <c r="AP61" s="115" t="s">
        <v>16</v>
      </c>
      <c r="AQ61" s="3141"/>
      <c r="AR61" s="3142"/>
      <c r="AS61" s="3141"/>
      <c r="AT61" s="3143"/>
      <c r="AU61" s="3144"/>
      <c r="AV61" s="3145"/>
      <c r="AW61" s="3146"/>
      <c r="AX61" s="3147"/>
      <c r="AY61" s="3148"/>
      <c r="AZ61" s="3149"/>
      <c r="BA61" s="2109"/>
      <c r="BB61" s="3150"/>
      <c r="BC61" s="117"/>
      <c r="BD61" s="3151"/>
      <c r="BE61" s="3152"/>
      <c r="BF61" s="3153"/>
      <c r="BG61" s="3154"/>
      <c r="BH61" s="119"/>
      <c r="BK61" s="3">
        <v>1</v>
      </c>
    </row>
    <row r="62" spans="2:63" ht="27" customHeight="1">
      <c r="B62" s="115" t="str">
        <f t="shared" si="10"/>
        <v>►</v>
      </c>
      <c r="C62" s="190" t="str">
        <f>C16</f>
        <v>M MILLE-FEUILLE meringue et chiboust pamplemousse aux fraises des bois | pâtisserie--ENTREMET| Auteur &gt; VOUS</v>
      </c>
      <c r="D62" s="190">
        <f>D16</f>
        <v>10</v>
      </c>
      <c r="E62" s="191" t="str">
        <f>E16</f>
        <v>coupe</v>
      </c>
      <c r="F62" s="192" t="str">
        <f>F16</f>
        <v>Recette mère ► MILLE-FEUILLE  aux fraises des bois</v>
      </c>
      <c r="G62" s="533"/>
      <c r="H62" s="533"/>
      <c r="I62" s="533"/>
      <c r="J62" s="533"/>
      <c r="K62" s="1817"/>
      <c r="L62" s="1821">
        <f>IF(ISBLANK(M62),"",LARGE(L57:L61,1)+1)</f>
        <v>5</v>
      </c>
      <c r="M62" s="1849" t="s">
        <v>3264</v>
      </c>
      <c r="N62" s="1822"/>
      <c r="O62" s="1822"/>
      <c r="P62" s="1822"/>
      <c r="Q62" s="1822"/>
      <c r="R62" s="1822"/>
      <c r="S62" s="1822"/>
      <c r="T62" s="2120"/>
      <c r="U62" s="1180"/>
      <c r="V62" s="115" t="s">
        <v>16</v>
      </c>
      <c r="W62" s="3141"/>
      <c r="X62" s="3142"/>
      <c r="Y62" s="3141"/>
      <c r="Z62" s="3143"/>
      <c r="AA62" s="3144"/>
      <c r="AB62" s="3145"/>
      <c r="AC62" s="3146"/>
      <c r="AD62" s="3147"/>
      <c r="AE62" s="3148"/>
      <c r="AF62" s="3149"/>
      <c r="AG62" s="2109"/>
      <c r="AH62" s="3150"/>
      <c r="AI62" s="117"/>
      <c r="AJ62" s="3151"/>
      <c r="AK62" s="3152"/>
      <c r="AL62" s="3153"/>
      <c r="AM62" s="3154"/>
      <c r="AN62" s="119"/>
      <c r="AO62" s="1180"/>
      <c r="AP62" s="115" t="s">
        <v>16</v>
      </c>
      <c r="AQ62" s="3141"/>
      <c r="AR62" s="3142"/>
      <c r="AS62" s="3141"/>
      <c r="AT62" s="3143"/>
      <c r="AU62" s="3144"/>
      <c r="AV62" s="3145"/>
      <c r="AW62" s="3146"/>
      <c r="AX62" s="3147"/>
      <c r="AY62" s="3148"/>
      <c r="AZ62" s="3149"/>
      <c r="BA62" s="2109"/>
      <c r="BB62" s="3150"/>
      <c r="BC62" s="117"/>
      <c r="BD62" s="3151"/>
      <c r="BE62" s="3152"/>
      <c r="BF62" s="3153"/>
      <c r="BG62" s="3154"/>
      <c r="BH62" s="119"/>
      <c r="BK62" s="3">
        <v>1</v>
      </c>
    </row>
    <row r="63" spans="2:63" ht="27" customHeight="1">
      <c r="B63" s="115" t="str">
        <f t="shared" si="10"/>
        <v>►</v>
      </c>
      <c r="C63" s="190" t="str">
        <f>C16</f>
        <v>M MILLE-FEUILLE meringue et chiboust pamplemousse aux fraises des bois | pâtisserie--ENTREMET| Auteur &gt; VOUS</v>
      </c>
      <c r="D63" s="190">
        <f>D16</f>
        <v>10</v>
      </c>
      <c r="E63" s="191" t="str">
        <f>E16</f>
        <v>coupe</v>
      </c>
      <c r="F63" s="192" t="str">
        <f>F16</f>
        <v>Recette mère ► MILLE-FEUILLE  aux fraises des bois</v>
      </c>
      <c r="G63" s="533"/>
      <c r="H63" s="533"/>
      <c r="I63" s="533"/>
      <c r="J63" s="533"/>
      <c r="K63" s="1817"/>
      <c r="L63" s="1821" t="str">
        <f>IF(ISBLANK(M63),"",LARGE(L57:L62,1)+1)</f>
        <v/>
      </c>
      <c r="M63" s="1849"/>
      <c r="N63" s="1822"/>
      <c r="O63" s="1822"/>
      <c r="P63" s="1822"/>
      <c r="Q63" s="1822"/>
      <c r="R63" s="1822"/>
      <c r="S63" s="1822"/>
      <c r="T63" s="2120"/>
      <c r="U63" s="1180"/>
      <c r="V63" s="115" t="s">
        <v>16</v>
      </c>
      <c r="W63" s="3141"/>
      <c r="X63" s="3142"/>
      <c r="Y63" s="3141"/>
      <c r="Z63" s="3143"/>
      <c r="AA63" s="3144"/>
      <c r="AB63" s="3145"/>
      <c r="AC63" s="3146"/>
      <c r="AD63" s="3147"/>
      <c r="AE63" s="3148"/>
      <c r="AF63" s="3149"/>
      <c r="AG63" s="2109"/>
      <c r="AH63" s="3150"/>
      <c r="AI63" s="117"/>
      <c r="AJ63" s="3151"/>
      <c r="AK63" s="3152"/>
      <c r="AL63" s="3153"/>
      <c r="AM63" s="3154"/>
      <c r="AN63" s="119"/>
      <c r="AO63" s="1180"/>
      <c r="AP63" s="115" t="s">
        <v>16</v>
      </c>
      <c r="AQ63" s="3141"/>
      <c r="AR63" s="3142"/>
      <c r="AS63" s="3141"/>
      <c r="AT63" s="3143"/>
      <c r="AU63" s="3144"/>
      <c r="AV63" s="3145"/>
      <c r="AW63" s="3146"/>
      <c r="AX63" s="3147"/>
      <c r="AY63" s="3148"/>
      <c r="AZ63" s="3149"/>
      <c r="BA63" s="2109"/>
      <c r="BB63" s="3150"/>
      <c r="BC63" s="117"/>
      <c r="BD63" s="3151"/>
      <c r="BE63" s="3152"/>
      <c r="BF63" s="3153"/>
      <c r="BG63" s="3154"/>
      <c r="BH63" s="119"/>
      <c r="BK63" s="3">
        <v>1</v>
      </c>
    </row>
    <row r="64" spans="2:63" ht="27" customHeight="1">
      <c r="B64" s="115" t="str">
        <f t="shared" si="10"/>
        <v>►</v>
      </c>
      <c r="C64" s="190" t="str">
        <f>C16</f>
        <v>M MILLE-FEUILLE meringue et chiboust pamplemousse aux fraises des bois | pâtisserie--ENTREMET| Auteur &gt; VOUS</v>
      </c>
      <c r="D64" s="190">
        <f>D16</f>
        <v>10</v>
      </c>
      <c r="E64" s="191" t="str">
        <f>E16</f>
        <v>coupe</v>
      </c>
      <c r="F64" s="192" t="str">
        <f>F16</f>
        <v>Recette mère ► MILLE-FEUILLE  aux fraises des bois</v>
      </c>
      <c r="G64" s="533"/>
      <c r="H64" s="533"/>
      <c r="I64" s="533"/>
      <c r="J64" s="533"/>
      <c r="K64" s="1817"/>
      <c r="L64" s="1821">
        <f>IF(ISBLANK(M64),"",LARGE(L57:L63,1)+1)</f>
        <v>6</v>
      </c>
      <c r="M64" s="1849" t="s">
        <v>3265</v>
      </c>
      <c r="N64" s="1822"/>
      <c r="O64" s="1822"/>
      <c r="P64" s="1822"/>
      <c r="Q64" s="1822"/>
      <c r="R64" s="1822"/>
      <c r="S64" s="1822"/>
      <c r="T64" s="2120"/>
      <c r="U64" s="1180"/>
      <c r="V64" s="115" t="s">
        <v>16</v>
      </c>
      <c r="W64" s="3141"/>
      <c r="X64" s="3142"/>
      <c r="Y64" s="3141"/>
      <c r="Z64" s="3143"/>
      <c r="AA64" s="3144"/>
      <c r="AB64" s="3145"/>
      <c r="AC64" s="3146"/>
      <c r="AD64" s="3147"/>
      <c r="AE64" s="3148"/>
      <c r="AF64" s="3149"/>
      <c r="AG64" s="2109"/>
      <c r="AH64" s="3150"/>
      <c r="AI64" s="117"/>
      <c r="AJ64" s="3151"/>
      <c r="AK64" s="3152"/>
      <c r="AL64" s="3153"/>
      <c r="AM64" s="3154"/>
      <c r="AN64" s="119"/>
      <c r="AO64" s="1180"/>
      <c r="AP64" s="115" t="s">
        <v>16</v>
      </c>
      <c r="AQ64" s="3141"/>
      <c r="AR64" s="3142"/>
      <c r="AS64" s="3141"/>
      <c r="AT64" s="3143"/>
      <c r="AU64" s="3144"/>
      <c r="AV64" s="3145"/>
      <c r="AW64" s="3146"/>
      <c r="AX64" s="3147"/>
      <c r="AY64" s="3148"/>
      <c r="AZ64" s="3149"/>
      <c r="BA64" s="2109"/>
      <c r="BB64" s="3150"/>
      <c r="BC64" s="117"/>
      <c r="BD64" s="3151"/>
      <c r="BE64" s="3152"/>
      <c r="BF64" s="3153"/>
      <c r="BG64" s="3154"/>
      <c r="BH64" s="119"/>
      <c r="BK64" s="3">
        <v>1</v>
      </c>
    </row>
    <row r="65" spans="2:63" ht="27" customHeight="1">
      <c r="B65" s="115" t="str">
        <f t="shared" si="10"/>
        <v>►</v>
      </c>
      <c r="C65" s="190" t="str">
        <f>C16</f>
        <v>M MILLE-FEUILLE meringue et chiboust pamplemousse aux fraises des bois | pâtisserie--ENTREMET| Auteur &gt; VOUS</v>
      </c>
      <c r="D65" s="190">
        <f>D16</f>
        <v>10</v>
      </c>
      <c r="E65" s="191" t="str">
        <f>E16</f>
        <v>coupe</v>
      </c>
      <c r="F65" s="192" t="str">
        <f>F16</f>
        <v>Recette mère ► MILLE-FEUILLE  aux fraises des bois</v>
      </c>
      <c r="G65" s="533"/>
      <c r="H65" s="533"/>
      <c r="I65" s="533"/>
      <c r="J65" s="533"/>
      <c r="K65" s="1817"/>
      <c r="L65" s="1821">
        <f>IF(ISBLANK(M65),"",LARGE(L57:L64,1)+1)</f>
        <v>7</v>
      </c>
      <c r="M65" s="1849" t="s">
        <v>3271</v>
      </c>
      <c r="N65" s="1822"/>
      <c r="O65" s="1822"/>
      <c r="P65" s="1822"/>
      <c r="Q65" s="1822"/>
      <c r="R65" s="1822"/>
      <c r="S65" s="1822"/>
      <c r="T65" s="2120"/>
      <c r="U65" s="1180"/>
      <c r="V65" s="115" t="s">
        <v>16</v>
      </c>
      <c r="W65" s="3141"/>
      <c r="X65" s="3142"/>
      <c r="Y65" s="3141"/>
      <c r="Z65" s="3143"/>
      <c r="AA65" s="3144"/>
      <c r="AB65" s="3145"/>
      <c r="AC65" s="3146"/>
      <c r="AD65" s="3147"/>
      <c r="AE65" s="3148"/>
      <c r="AF65" s="3149"/>
      <c r="AG65" s="2109"/>
      <c r="AH65" s="3150"/>
      <c r="AI65" s="117"/>
      <c r="AJ65" s="3151"/>
      <c r="AK65" s="3152"/>
      <c r="AL65" s="3153"/>
      <c r="AM65" s="3154"/>
      <c r="AN65" s="119"/>
      <c r="AO65" s="1180"/>
      <c r="AP65" s="115" t="s">
        <v>16</v>
      </c>
      <c r="AQ65" s="3141"/>
      <c r="AR65" s="3142"/>
      <c r="AS65" s="3141"/>
      <c r="AT65" s="3143"/>
      <c r="AU65" s="3144"/>
      <c r="AV65" s="3145"/>
      <c r="AW65" s="3146"/>
      <c r="AX65" s="3147"/>
      <c r="AY65" s="3148"/>
      <c r="AZ65" s="3149"/>
      <c r="BA65" s="2109"/>
      <c r="BB65" s="3150"/>
      <c r="BC65" s="117"/>
      <c r="BD65" s="3151"/>
      <c r="BE65" s="3152"/>
      <c r="BF65" s="3153"/>
      <c r="BG65" s="3154"/>
      <c r="BH65" s="119"/>
      <c r="BK65" s="3">
        <v>1</v>
      </c>
    </row>
    <row r="66" spans="2:63" ht="27" customHeight="1">
      <c r="B66" s="115" t="str">
        <f t="shared" si="10"/>
        <v>►</v>
      </c>
      <c r="C66" s="190" t="str">
        <f>C16</f>
        <v>M MILLE-FEUILLE meringue et chiboust pamplemousse aux fraises des bois | pâtisserie--ENTREMET| Auteur &gt; VOUS</v>
      </c>
      <c r="D66" s="190">
        <f>D16</f>
        <v>10</v>
      </c>
      <c r="E66" s="191" t="str">
        <f>E16</f>
        <v>coupe</v>
      </c>
      <c r="F66" s="192" t="str">
        <f>F16</f>
        <v>Recette mère ► MILLE-FEUILLE  aux fraises des bois</v>
      </c>
      <c r="G66" s="533"/>
      <c r="H66" s="533"/>
      <c r="I66" s="533"/>
      <c r="J66" s="533"/>
      <c r="K66" s="1817"/>
      <c r="L66" s="1821">
        <f>IF(ISBLANK(M66),"",LARGE(L57:L65,1)+1)</f>
        <v>8</v>
      </c>
      <c r="M66" s="1849" t="s">
        <v>3272</v>
      </c>
      <c r="N66" s="1822"/>
      <c r="O66" s="1822"/>
      <c r="P66" s="1822"/>
      <c r="Q66" s="1822"/>
      <c r="R66" s="1822"/>
      <c r="S66" s="1822"/>
      <c r="T66" s="2120"/>
      <c r="U66" s="1180"/>
      <c r="V66" s="115" t="s">
        <v>16</v>
      </c>
      <c r="W66" s="3141"/>
      <c r="X66" s="3142"/>
      <c r="Y66" s="3141"/>
      <c r="Z66" s="3143"/>
      <c r="AA66" s="3144"/>
      <c r="AB66" s="3145"/>
      <c r="AC66" s="3146"/>
      <c r="AD66" s="3147"/>
      <c r="AE66" s="3148"/>
      <c r="AF66" s="3149"/>
      <c r="AG66" s="2109"/>
      <c r="AH66" s="3150"/>
      <c r="AI66" s="117"/>
      <c r="AJ66" s="3151"/>
      <c r="AK66" s="3152"/>
      <c r="AL66" s="3153"/>
      <c r="AM66" s="3154"/>
      <c r="AN66" s="119"/>
      <c r="AP66" s="115" t="s">
        <v>16</v>
      </c>
      <c r="AQ66" s="3141"/>
      <c r="AR66" s="3142"/>
      <c r="AS66" s="3141"/>
      <c r="AT66" s="3143"/>
      <c r="AU66" s="3144"/>
      <c r="AV66" s="3145"/>
      <c r="AW66" s="3146"/>
      <c r="AX66" s="3147"/>
      <c r="AY66" s="3148"/>
      <c r="AZ66" s="3149"/>
      <c r="BA66" s="2109"/>
      <c r="BB66" s="3150"/>
      <c r="BC66" s="117"/>
      <c r="BD66" s="3151"/>
      <c r="BE66" s="3152"/>
      <c r="BF66" s="3153"/>
      <c r="BG66" s="3154"/>
      <c r="BH66" s="119"/>
      <c r="BK66" s="3">
        <v>1</v>
      </c>
    </row>
    <row r="67" spans="2:63" ht="27" customHeight="1">
      <c r="B67" s="115" t="str">
        <f t="shared" si="10"/>
        <v>►</v>
      </c>
      <c r="C67" s="190" t="str">
        <f>C16</f>
        <v>M MILLE-FEUILLE meringue et chiboust pamplemousse aux fraises des bois | pâtisserie--ENTREMET| Auteur &gt; VOUS</v>
      </c>
      <c r="D67" s="190">
        <f>D16</f>
        <v>10</v>
      </c>
      <c r="E67" s="191" t="str">
        <f>E16</f>
        <v>coupe</v>
      </c>
      <c r="F67" s="192" t="str">
        <f>F16</f>
        <v>Recette mère ► MILLE-FEUILLE  aux fraises des bois</v>
      </c>
      <c r="G67" s="533"/>
      <c r="H67" s="533"/>
      <c r="I67" s="533"/>
      <c r="J67" s="533"/>
      <c r="K67" s="1817"/>
      <c r="L67" s="1821">
        <f>IF(ISBLANK(M67),"",LARGE(L57:L66,1)+1)</f>
        <v>9</v>
      </c>
      <c r="M67" s="1849" t="s">
        <v>3273</v>
      </c>
      <c r="N67" s="1822"/>
      <c r="O67" s="1822"/>
      <c r="P67" s="1822"/>
      <c r="Q67" s="1822"/>
      <c r="R67" s="1822"/>
      <c r="S67" s="1822"/>
      <c r="T67" s="2120"/>
      <c r="U67" s="1180"/>
      <c r="V67" s="115" t="s">
        <v>16</v>
      </c>
      <c r="W67" s="3141"/>
      <c r="X67" s="3142"/>
      <c r="Y67" s="3141"/>
      <c r="Z67" s="3143"/>
      <c r="AA67" s="3144"/>
      <c r="AB67" s="3145"/>
      <c r="AC67" s="3146"/>
      <c r="AD67" s="3147"/>
      <c r="AE67" s="3148"/>
      <c r="AF67" s="3149"/>
      <c r="AG67" s="2109"/>
      <c r="AH67" s="3150"/>
      <c r="AI67" s="117"/>
      <c r="AJ67" s="3151"/>
      <c r="AK67" s="3152"/>
      <c r="AL67" s="3153"/>
      <c r="AM67" s="3154"/>
      <c r="AN67" s="119"/>
      <c r="AP67" s="115" t="s">
        <v>16</v>
      </c>
      <c r="AQ67" s="3141"/>
      <c r="AR67" s="3142"/>
      <c r="AS67" s="3141"/>
      <c r="AT67" s="3143"/>
      <c r="AU67" s="3144"/>
      <c r="AV67" s="3145"/>
      <c r="AW67" s="3146"/>
      <c r="AX67" s="3147"/>
      <c r="AY67" s="3148"/>
      <c r="AZ67" s="3149"/>
      <c r="BA67" s="2109"/>
      <c r="BB67" s="3150"/>
      <c r="BC67" s="117"/>
      <c r="BD67" s="3151"/>
      <c r="BE67" s="3152"/>
      <c r="BF67" s="3153"/>
      <c r="BG67" s="3154"/>
      <c r="BH67" s="119"/>
      <c r="BK67" s="3">
        <v>1</v>
      </c>
    </row>
    <row r="68" spans="2:63" ht="27" customHeight="1">
      <c r="B68" s="115" t="str">
        <f t="shared" si="10"/>
        <v>►</v>
      </c>
      <c r="C68" s="190" t="str">
        <f>C16</f>
        <v>M MILLE-FEUILLE meringue et chiboust pamplemousse aux fraises des bois | pâtisserie--ENTREMET| Auteur &gt; VOUS</v>
      </c>
      <c r="D68" s="190">
        <f>D16</f>
        <v>10</v>
      </c>
      <c r="E68" s="191" t="str">
        <f>E16</f>
        <v>coupe</v>
      </c>
      <c r="F68" s="192" t="str">
        <f>F16</f>
        <v>Recette mère ► MILLE-FEUILLE  aux fraises des bois</v>
      </c>
      <c r="G68" s="533"/>
      <c r="H68" s="533"/>
      <c r="I68" s="533"/>
      <c r="J68" s="533"/>
      <c r="K68" s="1817"/>
      <c r="L68" s="1821">
        <f>IF(ISBLANK(M68),"",LARGE(L57:L67,1)+1)</f>
        <v>10</v>
      </c>
      <c r="M68" s="1849" t="s">
        <v>3274</v>
      </c>
      <c r="N68" s="1822"/>
      <c r="O68" s="1822"/>
      <c r="P68" s="1822"/>
      <c r="Q68" s="1822"/>
      <c r="R68" s="1822"/>
      <c r="S68" s="1822"/>
      <c r="T68" s="2120"/>
      <c r="U68" s="1180"/>
      <c r="V68" s="115" t="s">
        <v>16</v>
      </c>
      <c r="W68" s="3141"/>
      <c r="X68" s="3142"/>
      <c r="Y68" s="3141"/>
      <c r="Z68" s="3143"/>
      <c r="AA68" s="3144"/>
      <c r="AB68" s="3145"/>
      <c r="AC68" s="3146"/>
      <c r="AD68" s="3147"/>
      <c r="AE68" s="3148"/>
      <c r="AF68" s="3149"/>
      <c r="AG68" s="2109"/>
      <c r="AH68" s="3150"/>
      <c r="AI68" s="117"/>
      <c r="AJ68" s="3151"/>
      <c r="AK68" s="3152"/>
      <c r="AL68" s="3153"/>
      <c r="AM68" s="3154"/>
      <c r="AN68" s="119"/>
      <c r="AP68" s="115" t="s">
        <v>16</v>
      </c>
      <c r="AQ68" s="3141"/>
      <c r="AR68" s="3142"/>
      <c r="AS68" s="3141"/>
      <c r="AT68" s="3143"/>
      <c r="AU68" s="3144"/>
      <c r="AV68" s="3145"/>
      <c r="AW68" s="3146"/>
      <c r="AX68" s="3147"/>
      <c r="AY68" s="3148"/>
      <c r="AZ68" s="3149"/>
      <c r="BA68" s="2109"/>
      <c r="BB68" s="3150"/>
      <c r="BC68" s="117"/>
      <c r="BD68" s="3151"/>
      <c r="BE68" s="3152"/>
      <c r="BF68" s="3153"/>
      <c r="BG68" s="3154"/>
      <c r="BH68" s="119"/>
      <c r="BK68" s="3">
        <v>1</v>
      </c>
    </row>
    <row r="69" spans="2:63" ht="27" customHeight="1">
      <c r="B69" s="115" t="str">
        <f t="shared" si="10"/>
        <v>►</v>
      </c>
      <c r="C69" s="190" t="str">
        <f>C16</f>
        <v>M MILLE-FEUILLE meringue et chiboust pamplemousse aux fraises des bois | pâtisserie--ENTREMET| Auteur &gt; VOUS</v>
      </c>
      <c r="D69" s="190">
        <f>D16</f>
        <v>10</v>
      </c>
      <c r="E69" s="191" t="str">
        <f>E16</f>
        <v>coupe</v>
      </c>
      <c r="F69" s="192" t="str">
        <f>F16</f>
        <v>Recette mère ► MILLE-FEUILLE  aux fraises des bois</v>
      </c>
      <c r="G69" s="533"/>
      <c r="H69" s="533"/>
      <c r="I69" s="533"/>
      <c r="J69" s="533"/>
      <c r="K69" s="1817"/>
      <c r="L69" s="1821">
        <f>IF(ISBLANK(M69),"",LARGE(L57:L68,1)+1)</f>
        <v>11</v>
      </c>
      <c r="M69" s="1849" t="s">
        <v>3275</v>
      </c>
      <c r="N69" s="1822"/>
      <c r="O69" s="1822"/>
      <c r="P69" s="1822"/>
      <c r="Q69" s="1822"/>
      <c r="R69" s="1822"/>
      <c r="S69" s="1822"/>
      <c r="T69" s="2120"/>
      <c r="U69" s="1180"/>
      <c r="V69" s="115" t="s">
        <v>16</v>
      </c>
      <c r="W69" s="3141"/>
      <c r="X69" s="3142"/>
      <c r="Y69" s="3141"/>
      <c r="Z69" s="3143"/>
      <c r="AA69" s="3144"/>
      <c r="AB69" s="3145"/>
      <c r="AC69" s="3146"/>
      <c r="AD69" s="3147"/>
      <c r="AE69" s="3148"/>
      <c r="AF69" s="3149"/>
      <c r="AG69" s="2109"/>
      <c r="AH69" s="3150"/>
      <c r="AI69" s="117"/>
      <c r="AJ69" s="3151"/>
      <c r="AK69" s="3152"/>
      <c r="AL69" s="3153"/>
      <c r="AM69" s="3154"/>
      <c r="AN69" s="119"/>
      <c r="AO69" s="1180"/>
      <c r="AP69" s="115" t="s">
        <v>16</v>
      </c>
      <c r="AQ69" s="3141"/>
      <c r="AR69" s="3142"/>
      <c r="AS69" s="3141"/>
      <c r="AT69" s="3143"/>
      <c r="AU69" s="3144"/>
      <c r="AV69" s="3145"/>
      <c r="AW69" s="3146"/>
      <c r="AX69" s="3147"/>
      <c r="AY69" s="3148"/>
      <c r="AZ69" s="3149"/>
      <c r="BA69" s="2109"/>
      <c r="BB69" s="3150"/>
      <c r="BC69" s="117"/>
      <c r="BD69" s="3151"/>
      <c r="BE69" s="3152"/>
      <c r="BF69" s="3153"/>
      <c r="BG69" s="3154"/>
      <c r="BH69" s="119"/>
      <c r="BK69" s="3">
        <v>1</v>
      </c>
    </row>
    <row r="70" spans="2:63" ht="27" customHeight="1">
      <c r="B70" s="115" t="str">
        <f t="shared" si="10"/>
        <v>►</v>
      </c>
      <c r="C70" s="190" t="str">
        <f>C16</f>
        <v>M MILLE-FEUILLE meringue et chiboust pamplemousse aux fraises des bois | pâtisserie--ENTREMET| Auteur &gt; VOUS</v>
      </c>
      <c r="D70" s="190">
        <f>D16</f>
        <v>10</v>
      </c>
      <c r="E70" s="191" t="str">
        <f>E16</f>
        <v>coupe</v>
      </c>
      <c r="F70" s="192" t="str">
        <f>F16</f>
        <v>Recette mère ► MILLE-FEUILLE  aux fraises des bois</v>
      </c>
      <c r="G70" s="533"/>
      <c r="H70" s="533"/>
      <c r="I70" s="533"/>
      <c r="J70" s="533"/>
      <c r="K70" s="1817"/>
      <c r="L70" s="1821" t="str">
        <f>IF(ISBLANK(M70),"",LARGE(L57:L69,1)+1)</f>
        <v/>
      </c>
      <c r="M70" s="1822"/>
      <c r="N70" s="1822"/>
      <c r="O70" s="1822" t="s">
        <v>3281</v>
      </c>
      <c r="P70" s="1822"/>
      <c r="Q70" s="1822"/>
      <c r="R70" s="1822"/>
      <c r="S70" s="1822"/>
      <c r="T70" s="2120"/>
      <c r="U70" s="1180"/>
      <c r="V70" s="115" t="s">
        <v>16</v>
      </c>
      <c r="W70" s="3141"/>
      <c r="X70" s="3142"/>
      <c r="Y70" s="3141"/>
      <c r="Z70" s="3143"/>
      <c r="AA70" s="3144"/>
      <c r="AB70" s="3145"/>
      <c r="AC70" s="3146"/>
      <c r="AD70" s="3147"/>
      <c r="AE70" s="3148"/>
      <c r="AF70" s="3149"/>
      <c r="AG70" s="2109"/>
      <c r="AH70" s="3150"/>
      <c r="AI70" s="117"/>
      <c r="AJ70" s="3151"/>
      <c r="AK70" s="3152"/>
      <c r="AL70" s="3153"/>
      <c r="AM70" s="3154"/>
      <c r="AN70" s="119"/>
      <c r="AO70" s="1180"/>
      <c r="AP70" s="115" t="s">
        <v>16</v>
      </c>
      <c r="AQ70" s="3141"/>
      <c r="AR70" s="3142"/>
      <c r="AS70" s="3141"/>
      <c r="AT70" s="3143"/>
      <c r="AU70" s="3144"/>
      <c r="AV70" s="3145"/>
      <c r="AW70" s="3146"/>
      <c r="AX70" s="3147"/>
      <c r="AY70" s="3148"/>
      <c r="AZ70" s="3149"/>
      <c r="BA70" s="2109"/>
      <c r="BB70" s="3150"/>
      <c r="BC70" s="117"/>
      <c r="BD70" s="3151"/>
      <c r="BE70" s="3152"/>
      <c r="BF70" s="3153"/>
      <c r="BG70" s="3154"/>
      <c r="BH70" s="119"/>
      <c r="BK70" s="3">
        <v>1</v>
      </c>
    </row>
    <row r="71" spans="2:63" ht="27" customHeight="1">
      <c r="B71" s="115" t="str">
        <f t="shared" si="10"/>
        <v>►</v>
      </c>
      <c r="C71" s="190" t="str">
        <f>C16</f>
        <v>M MILLE-FEUILLE meringue et chiboust pamplemousse aux fraises des bois | pâtisserie--ENTREMET| Auteur &gt; VOUS</v>
      </c>
      <c r="D71" s="190">
        <f>D16</f>
        <v>10</v>
      </c>
      <c r="E71" s="191" t="str">
        <f>E16</f>
        <v>coupe</v>
      </c>
      <c r="F71" s="192" t="str">
        <f>F16</f>
        <v>Recette mère ► MILLE-FEUILLE  aux fraises des bois</v>
      </c>
      <c r="G71" s="533"/>
      <c r="H71" s="533"/>
      <c r="I71" s="533"/>
      <c r="J71" s="533"/>
      <c r="K71" s="1817"/>
      <c r="L71" s="1821" t="str">
        <f>IF(ISBLANK(M71),"",LARGE(L57:L70,1)+1)</f>
        <v/>
      </c>
      <c r="M71" s="1822"/>
      <c r="N71" s="1822"/>
      <c r="O71" s="1822" t="s">
        <v>3284</v>
      </c>
      <c r="P71" s="1822"/>
      <c r="Q71" s="1822"/>
      <c r="R71" s="1822"/>
      <c r="S71" s="1822"/>
      <c r="T71" s="2120"/>
      <c r="U71" s="1180"/>
      <c r="V71" s="115" t="s">
        <v>16</v>
      </c>
      <c r="W71" s="3141"/>
      <c r="X71" s="3142"/>
      <c r="Y71" s="3141"/>
      <c r="Z71" s="3143"/>
      <c r="AA71" s="3144"/>
      <c r="AB71" s="3145"/>
      <c r="AC71" s="3146"/>
      <c r="AD71" s="3147"/>
      <c r="AE71" s="3148"/>
      <c r="AF71" s="3149"/>
      <c r="AG71" s="2109"/>
      <c r="AH71" s="3150"/>
      <c r="AI71" s="117"/>
      <c r="AJ71" s="3151"/>
      <c r="AK71" s="3152"/>
      <c r="AL71" s="3153"/>
      <c r="AM71" s="3154"/>
      <c r="AN71" s="119"/>
      <c r="AO71" s="1180"/>
      <c r="AP71" s="115" t="s">
        <v>16</v>
      </c>
      <c r="AQ71" s="3141"/>
      <c r="AR71" s="3142"/>
      <c r="AS71" s="3141"/>
      <c r="AT71" s="3143"/>
      <c r="AU71" s="3144"/>
      <c r="AV71" s="3145"/>
      <c r="AW71" s="3146"/>
      <c r="AX71" s="3147"/>
      <c r="AY71" s="3148"/>
      <c r="AZ71" s="3149"/>
      <c r="BA71" s="2109"/>
      <c r="BB71" s="3150"/>
      <c r="BC71" s="117"/>
      <c r="BD71" s="3151"/>
      <c r="BE71" s="3152"/>
      <c r="BF71" s="3153"/>
      <c r="BG71" s="3154"/>
      <c r="BH71" s="119"/>
      <c r="BK71" s="3">
        <v>1</v>
      </c>
    </row>
    <row r="72" spans="2:63" ht="27" customHeight="1">
      <c r="B72" s="115" t="str">
        <f t="shared" si="10"/>
        <v>►</v>
      </c>
      <c r="C72" s="190" t="str">
        <f>C16</f>
        <v>M MILLE-FEUILLE meringue et chiboust pamplemousse aux fraises des bois | pâtisserie--ENTREMET| Auteur &gt; VOUS</v>
      </c>
      <c r="D72" s="190">
        <f>D16</f>
        <v>10</v>
      </c>
      <c r="E72" s="191" t="str">
        <f>E16</f>
        <v>coupe</v>
      </c>
      <c r="F72" s="192" t="str">
        <f>F16</f>
        <v>Recette mère ► MILLE-FEUILLE  aux fraises des bois</v>
      </c>
      <c r="G72" s="533"/>
      <c r="H72" s="533"/>
      <c r="I72" s="533"/>
      <c r="J72" s="533"/>
      <c r="K72" s="1817"/>
      <c r="L72" s="1821" t="str">
        <f>IF(ISBLANK(M72),"",LARGE(L57:L71,1)+1)</f>
        <v/>
      </c>
      <c r="M72" s="1822"/>
      <c r="N72" s="1822"/>
      <c r="O72" s="1822" t="s">
        <v>3285</v>
      </c>
      <c r="P72" s="1822"/>
      <c r="Q72" s="1822"/>
      <c r="R72" s="1822"/>
      <c r="S72" s="1822"/>
      <c r="T72" s="2120"/>
      <c r="U72" s="1180"/>
      <c r="V72" s="115" t="s">
        <v>16</v>
      </c>
      <c r="W72" s="3141"/>
      <c r="X72" s="3142"/>
      <c r="Y72" s="3141"/>
      <c r="Z72" s="3143"/>
      <c r="AA72" s="3144"/>
      <c r="AB72" s="3145"/>
      <c r="AC72" s="3146"/>
      <c r="AD72" s="3147"/>
      <c r="AE72" s="3148"/>
      <c r="AF72" s="3149"/>
      <c r="AG72" s="2109"/>
      <c r="AH72" s="3150"/>
      <c r="AI72" s="117"/>
      <c r="AJ72" s="3151"/>
      <c r="AK72" s="3152"/>
      <c r="AL72" s="3153"/>
      <c r="AM72" s="3154"/>
      <c r="AN72" s="119"/>
      <c r="AO72" s="1180"/>
      <c r="AP72" s="115" t="s">
        <v>16</v>
      </c>
      <c r="AQ72" s="3141"/>
      <c r="AR72" s="3142"/>
      <c r="AS72" s="3141"/>
      <c r="AT72" s="3143"/>
      <c r="AU72" s="3144"/>
      <c r="AV72" s="3145"/>
      <c r="AW72" s="3146"/>
      <c r="AX72" s="3147"/>
      <c r="AY72" s="3148"/>
      <c r="AZ72" s="3149"/>
      <c r="BA72" s="2109"/>
      <c r="BB72" s="3150"/>
      <c r="BC72" s="117"/>
      <c r="BD72" s="3151"/>
      <c r="BE72" s="3152"/>
      <c r="BF72" s="3153"/>
      <c r="BG72" s="3154"/>
      <c r="BH72" s="119"/>
      <c r="BK72" s="3">
        <v>1</v>
      </c>
    </row>
    <row r="73" spans="2:63" ht="27" customHeight="1">
      <c r="B73" s="115" t="str">
        <f t="shared" si="10"/>
        <v>►</v>
      </c>
      <c r="C73" s="190" t="str">
        <f>C16</f>
        <v>M MILLE-FEUILLE meringue et chiboust pamplemousse aux fraises des bois | pâtisserie--ENTREMET| Auteur &gt; VOUS</v>
      </c>
      <c r="D73" s="190">
        <f>D16</f>
        <v>10</v>
      </c>
      <c r="E73" s="191" t="str">
        <f>E16</f>
        <v>coupe</v>
      </c>
      <c r="F73" s="192" t="str">
        <f>F16</f>
        <v>Recette mère ► MILLE-FEUILLE  aux fraises des bois</v>
      </c>
      <c r="G73" s="533"/>
      <c r="H73" s="533"/>
      <c r="I73" s="533"/>
      <c r="J73" s="533"/>
      <c r="K73" s="1817"/>
      <c r="L73" s="1821" t="str">
        <f>IF(ISBLANK(M73),"",LARGE(L57:L72,1)+1)</f>
        <v/>
      </c>
      <c r="M73" s="1822"/>
      <c r="N73" s="1822"/>
      <c r="O73" s="1822" t="s">
        <v>3286</v>
      </c>
      <c r="P73" s="1822"/>
      <c r="Q73" s="1822"/>
      <c r="R73" s="1822"/>
      <c r="S73" s="1822"/>
      <c r="T73" s="2120"/>
      <c r="U73" s="1180"/>
      <c r="V73" s="115" t="s">
        <v>16</v>
      </c>
      <c r="W73" s="3141"/>
      <c r="X73" s="3142"/>
      <c r="Y73" s="3141"/>
      <c r="Z73" s="3143"/>
      <c r="AA73" s="3144"/>
      <c r="AB73" s="3145"/>
      <c r="AC73" s="3146"/>
      <c r="AD73" s="3147"/>
      <c r="AE73" s="3148"/>
      <c r="AF73" s="3149"/>
      <c r="AG73" s="2109"/>
      <c r="AH73" s="3150"/>
      <c r="AI73" s="117"/>
      <c r="AJ73" s="3151"/>
      <c r="AK73" s="3152"/>
      <c r="AL73" s="3153"/>
      <c r="AM73" s="3154"/>
      <c r="AN73" s="119"/>
      <c r="AO73" s="1180"/>
      <c r="AP73" s="115" t="s">
        <v>16</v>
      </c>
      <c r="AQ73" s="3141"/>
      <c r="AR73" s="3142"/>
      <c r="AS73" s="3141"/>
      <c r="AT73" s="3143"/>
      <c r="AU73" s="3144"/>
      <c r="AV73" s="3145"/>
      <c r="AW73" s="3146"/>
      <c r="AX73" s="3147"/>
      <c r="AY73" s="3148"/>
      <c r="AZ73" s="3149"/>
      <c r="BA73" s="2109"/>
      <c r="BB73" s="3150"/>
      <c r="BC73" s="117"/>
      <c r="BD73" s="3151"/>
      <c r="BE73" s="3152"/>
      <c r="BF73" s="3153"/>
      <c r="BG73" s="3154"/>
      <c r="BH73" s="119"/>
      <c r="BK73" s="3">
        <v>1</v>
      </c>
    </row>
    <row r="74" spans="2:63" ht="27" customHeight="1" thickBot="1">
      <c r="B74" s="115" t="str">
        <f t="shared" si="10"/>
        <v>A</v>
      </c>
      <c r="C74" s="190" t="str">
        <f>C16</f>
        <v>M MILLE-FEUILLE meringue et chiboust pamplemousse aux fraises des bois | pâtisserie--ENTREMET| Auteur &gt; VOUS</v>
      </c>
      <c r="D74" s="190">
        <f>D16</f>
        <v>10</v>
      </c>
      <c r="E74" s="191" t="str">
        <f>E16</f>
        <v>coupe</v>
      </c>
      <c r="F74" s="192" t="str">
        <f>F16</f>
        <v>Recette mère ► MILLE-FEUILLE  aux fraises des bois</v>
      </c>
      <c r="G74" s="201"/>
      <c r="H74" s="253" t="s">
        <v>216</v>
      </c>
      <c r="I74" s="206" t="s">
        <v>1419</v>
      </c>
      <c r="J74" s="206"/>
      <c r="K74" s="206"/>
      <c r="L74" s="206"/>
      <c r="M74" s="206"/>
      <c r="N74" s="206"/>
      <c r="O74" s="206"/>
      <c r="P74" s="206"/>
      <c r="Q74" s="206"/>
      <c r="R74" s="206"/>
      <c r="S74" s="206"/>
      <c r="T74" s="1145"/>
      <c r="U74" s="1180"/>
      <c r="V74" s="115" t="s">
        <v>16</v>
      </c>
      <c r="W74" s="3141"/>
      <c r="X74" s="3142"/>
      <c r="Y74" s="3141"/>
      <c r="Z74" s="3143"/>
      <c r="AA74" s="3144"/>
      <c r="AB74" s="3145"/>
      <c r="AC74" s="3146"/>
      <c r="AD74" s="3147"/>
      <c r="AE74" s="3148"/>
      <c r="AF74" s="3149"/>
      <c r="AG74" s="2109"/>
      <c r="AH74" s="3150"/>
      <c r="AI74" s="117"/>
      <c r="AJ74" s="3151"/>
      <c r="AK74" s="3152"/>
      <c r="AL74" s="3153"/>
      <c r="AM74" s="3154"/>
      <c r="AN74" s="119"/>
      <c r="AO74" s="1180"/>
      <c r="AP74" s="115" t="s">
        <v>16</v>
      </c>
      <c r="AQ74" s="3141"/>
      <c r="AR74" s="3142"/>
      <c r="AS74" s="3141"/>
      <c r="AT74" s="3143"/>
      <c r="AU74" s="3144"/>
      <c r="AV74" s="3145"/>
      <c r="AW74" s="3146"/>
      <c r="AX74" s="3147"/>
      <c r="AY74" s="3148"/>
      <c r="AZ74" s="3149"/>
      <c r="BA74" s="2109"/>
      <c r="BB74" s="3150"/>
      <c r="BC74" s="117"/>
      <c r="BD74" s="3151"/>
      <c r="BE74" s="3152"/>
      <c r="BF74" s="3153"/>
      <c r="BG74" s="3154"/>
      <c r="BH74" s="119"/>
      <c r="BK74" s="3">
        <v>1</v>
      </c>
    </row>
    <row r="75" spans="2:63" ht="27" customHeight="1">
      <c r="B75" s="115" t="str">
        <f t="shared" si="10"/>
        <v>A</v>
      </c>
      <c r="C75" s="190" t="str">
        <f>C16</f>
        <v>M MILLE-FEUILLE meringue et chiboust pamplemousse aux fraises des bois | pâtisserie--ENTREMET| Auteur &gt; VOUS</v>
      </c>
      <c r="D75" s="190">
        <f>D16</f>
        <v>10</v>
      </c>
      <c r="E75" s="191" t="str">
        <f>E16</f>
        <v>coupe</v>
      </c>
      <c r="F75" s="192" t="str">
        <f>F16</f>
        <v>Recette mère ► MILLE-FEUILLE  aux fraises des bois</v>
      </c>
      <c r="G75" s="338" t="s">
        <v>205</v>
      </c>
      <c r="H75" s="235"/>
      <c r="I75" s="235"/>
      <c r="J75" s="235"/>
      <c r="K75" s="235"/>
      <c r="L75" s="235"/>
      <c r="M75" s="235"/>
      <c r="N75" s="235"/>
      <c r="O75" s="235"/>
      <c r="P75" s="235"/>
      <c r="Q75" s="235"/>
      <c r="R75" s="235"/>
      <c r="S75" s="235"/>
      <c r="T75" s="1146"/>
      <c r="U75" s="1180"/>
      <c r="V75" s="115" t="s">
        <v>16</v>
      </c>
      <c r="W75" s="3141"/>
      <c r="X75" s="3142"/>
      <c r="Y75" s="3141"/>
      <c r="Z75" s="3143"/>
      <c r="AA75" s="3144"/>
      <c r="AB75" s="3145"/>
      <c r="AC75" s="3146"/>
      <c r="AD75" s="3147"/>
      <c r="AE75" s="3148"/>
      <c r="AF75" s="3149"/>
      <c r="AG75" s="2109"/>
      <c r="AH75" s="3150"/>
      <c r="AI75" s="117"/>
      <c r="AJ75" s="3151"/>
      <c r="AK75" s="3152"/>
      <c r="AL75" s="3153"/>
      <c r="AM75" s="3154"/>
      <c r="AN75" s="119"/>
      <c r="AO75" s="1180"/>
      <c r="AP75" s="115" t="s">
        <v>16</v>
      </c>
      <c r="AQ75" s="3141"/>
      <c r="AR75" s="3142"/>
      <c r="AS75" s="3141"/>
      <c r="AT75" s="3143"/>
      <c r="AU75" s="3144"/>
      <c r="AV75" s="3145"/>
      <c r="AW75" s="3146"/>
      <c r="AX75" s="3147"/>
      <c r="AY75" s="3148"/>
      <c r="AZ75" s="3149"/>
      <c r="BA75" s="2109"/>
      <c r="BB75" s="3150"/>
      <c r="BC75" s="117"/>
      <c r="BD75" s="3151"/>
      <c r="BE75" s="3152"/>
      <c r="BF75" s="3153"/>
      <c r="BG75" s="3154"/>
      <c r="BH75" s="119"/>
      <c r="BK75" s="3">
        <v>1</v>
      </c>
    </row>
    <row r="76" spans="2:63" ht="27" customHeight="1">
      <c r="B76" s="115" t="s">
        <v>16</v>
      </c>
      <c r="C76" s="190" t="str">
        <f>C16</f>
        <v>M MILLE-FEUILLE meringue et chiboust pamplemousse aux fraises des bois | pâtisserie--ENTREMET| Auteur &gt; VOUS</v>
      </c>
      <c r="D76" s="190">
        <f>D16</f>
        <v>10</v>
      </c>
      <c r="E76" s="191" t="str">
        <f>E16</f>
        <v>coupe</v>
      </c>
      <c r="F76" s="192" t="str">
        <f>F16</f>
        <v>Recette mère ► MILLE-FEUILLE  aux fraises des bois</v>
      </c>
      <c r="G76" s="1147"/>
      <c r="H76" s="1147"/>
      <c r="I76" s="1147" t="s">
        <v>209</v>
      </c>
      <c r="J76" s="599"/>
      <c r="K76" s="531"/>
      <c r="L76" s="531"/>
      <c r="M76" s="531"/>
      <c r="N76" s="531"/>
      <c r="O76" s="531"/>
      <c r="P76" s="531"/>
      <c r="Q76" s="531"/>
      <c r="R76" s="531"/>
      <c r="S76" s="9"/>
      <c r="T76" s="41"/>
      <c r="U76" s="1180"/>
      <c r="V76" s="115" t="s">
        <v>16</v>
      </c>
      <c r="W76" s="3141"/>
      <c r="X76" s="3142"/>
      <c r="Y76" s="3141"/>
      <c r="Z76" s="3143"/>
      <c r="AA76" s="3144"/>
      <c r="AB76" s="3145"/>
      <c r="AC76" s="3146"/>
      <c r="AD76" s="3147"/>
      <c r="AE76" s="3148"/>
      <c r="AF76" s="3149"/>
      <c r="AG76" s="2109"/>
      <c r="AH76" s="3150"/>
      <c r="AI76" s="117"/>
      <c r="AJ76" s="3151"/>
      <c r="AK76" s="3152"/>
      <c r="AL76" s="3153"/>
      <c r="AM76" s="3154"/>
      <c r="AN76" s="119"/>
      <c r="AO76" s="1180"/>
      <c r="AP76" s="115" t="s">
        <v>16</v>
      </c>
      <c r="AQ76" s="3141"/>
      <c r="AR76" s="3142"/>
      <c r="AS76" s="3141"/>
      <c r="AT76" s="3143"/>
      <c r="AU76" s="3144"/>
      <c r="AV76" s="3145"/>
      <c r="AW76" s="3146"/>
      <c r="AX76" s="3147"/>
      <c r="AY76" s="3148"/>
      <c r="AZ76" s="3149"/>
      <c r="BA76" s="2109"/>
      <c r="BB76" s="3150"/>
      <c r="BC76" s="117"/>
      <c r="BD76" s="3151"/>
      <c r="BE76" s="3152"/>
      <c r="BF76" s="3153"/>
      <c r="BG76" s="3154"/>
      <c r="BH76" s="119"/>
      <c r="BK76" s="3">
        <v>1</v>
      </c>
    </row>
    <row r="77" spans="2:63" ht="27" customHeight="1">
      <c r="B77" s="115" t="s">
        <v>11</v>
      </c>
      <c r="C77" s="243" t="str">
        <f>C16</f>
        <v>M MILLE-FEUILLE meringue et chiboust pamplemousse aux fraises des bois | pâtisserie--ENTREMET| Auteur &gt; VOUS</v>
      </c>
      <c r="D77" s="243">
        <f>D16</f>
        <v>10</v>
      </c>
      <c r="E77" s="244" t="str">
        <f>E16</f>
        <v>coupe</v>
      </c>
      <c r="F77" s="245" t="str">
        <f>F16</f>
        <v>Recette mère ► MILLE-FEUILLE  aux fraises des bois</v>
      </c>
      <c r="G77" s="246"/>
      <c r="H77" s="247"/>
      <c r="I77" s="248"/>
      <c r="J77" s="249"/>
      <c r="K77" s="248"/>
      <c r="L77" s="248"/>
      <c r="M77" s="248"/>
      <c r="N77" s="248"/>
      <c r="O77" s="248"/>
      <c r="P77" s="248"/>
      <c r="Q77" s="248"/>
      <c r="R77" s="248"/>
      <c r="S77" s="248"/>
      <c r="T77" s="604"/>
      <c r="U77" s="1180"/>
      <c r="V77" s="115" t="s">
        <v>16</v>
      </c>
      <c r="W77" s="3141"/>
      <c r="X77" s="3142"/>
      <c r="Y77" s="3141"/>
      <c r="Z77" s="3143"/>
      <c r="AA77" s="3144"/>
      <c r="AB77" s="3145"/>
      <c r="AC77" s="3146"/>
      <c r="AD77" s="3147"/>
      <c r="AE77" s="3148"/>
      <c r="AF77" s="3149"/>
      <c r="AG77" s="2109"/>
      <c r="AH77" s="3150"/>
      <c r="AI77" s="117"/>
      <c r="AJ77" s="3151"/>
      <c r="AK77" s="3152"/>
      <c r="AL77" s="3153"/>
      <c r="AM77" s="3154"/>
      <c r="AN77" s="119"/>
      <c r="AO77" s="1180"/>
      <c r="AP77" s="115" t="s">
        <v>16</v>
      </c>
      <c r="AQ77" s="3141"/>
      <c r="AR77" s="3142"/>
      <c r="AS77" s="3141"/>
      <c r="AT77" s="3143"/>
      <c r="AU77" s="3144"/>
      <c r="AV77" s="3145"/>
      <c r="AW77" s="3146"/>
      <c r="AX77" s="3147"/>
      <c r="AY77" s="3148"/>
      <c r="AZ77" s="3149"/>
      <c r="BA77" s="2109"/>
      <c r="BB77" s="3150"/>
      <c r="BC77" s="117"/>
      <c r="BD77" s="3151"/>
      <c r="BE77" s="3152"/>
      <c r="BF77" s="3153"/>
      <c r="BG77" s="3154"/>
      <c r="BH77" s="119"/>
      <c r="BK77" s="3">
        <v>1</v>
      </c>
    </row>
    <row r="78" spans="2:63" ht="27" customHeight="1" thickBot="1">
      <c r="B78" s="250" t="s">
        <v>11</v>
      </c>
      <c r="C78" s="251"/>
      <c r="D78" s="251"/>
      <c r="E78" s="251"/>
      <c r="F78" s="252"/>
      <c r="G78" s="253" t="s">
        <v>216</v>
      </c>
      <c r="H78" s="254" t="str">
        <f ca="1">CELL("nomfichier")</f>
        <v>D:\Données\1.UPRT\0-UPRT.fait\1-UPRT.FR-SITE-WEB\ff-fiches-fabrications\ff.fiches.fabrication.2023\ffr.restaurant.2023\[ff.FICHE.TRILINGUE.19.COLONNES.01.12.2025.xlsx]Nota.ES</v>
      </c>
      <c r="I78" s="255"/>
      <c r="J78" s="255"/>
      <c r="K78" s="255"/>
      <c r="L78" s="255"/>
      <c r="M78" s="255"/>
      <c r="N78" s="255"/>
      <c r="O78" s="255"/>
      <c r="P78" s="255"/>
      <c r="Q78" s="255"/>
      <c r="R78" s="255"/>
      <c r="S78" s="255"/>
      <c r="T78" s="256"/>
      <c r="U78" s="1180"/>
      <c r="V78" s="115" t="s">
        <v>16</v>
      </c>
      <c r="W78" s="3141"/>
      <c r="X78" s="3142"/>
      <c r="Y78" s="3141"/>
      <c r="Z78" s="3143"/>
      <c r="AA78" s="3144"/>
      <c r="AB78" s="3145"/>
      <c r="AC78" s="3146"/>
      <c r="AD78" s="3147"/>
      <c r="AE78" s="3148"/>
      <c r="AF78" s="3149"/>
      <c r="AG78" s="2109"/>
      <c r="AH78" s="3150"/>
      <c r="AI78" s="117"/>
      <c r="AJ78" s="3151"/>
      <c r="AK78" s="3152"/>
      <c r="AL78" s="3153"/>
      <c r="AM78" s="3154"/>
      <c r="AN78" s="119"/>
      <c r="AO78" s="1180"/>
      <c r="AP78" s="115" t="s">
        <v>16</v>
      </c>
      <c r="AQ78" s="3141"/>
      <c r="AR78" s="3142"/>
      <c r="AS78" s="3141"/>
      <c r="AT78" s="3143"/>
      <c r="AU78" s="3144"/>
      <c r="AV78" s="3145"/>
      <c r="AW78" s="3146"/>
      <c r="AX78" s="3147"/>
      <c r="AY78" s="3148"/>
      <c r="AZ78" s="3149"/>
      <c r="BA78" s="2109"/>
      <c r="BB78" s="3150"/>
      <c r="BC78" s="117"/>
      <c r="BD78" s="3151"/>
      <c r="BE78" s="3152"/>
      <c r="BF78" s="3153"/>
      <c r="BG78" s="3154"/>
      <c r="BH78" s="119"/>
      <c r="BK78" s="3">
        <v>1</v>
      </c>
    </row>
    <row r="79" spans="2:63" ht="27" customHeight="1" thickBot="1">
      <c r="B79" s="1497" t="s">
        <v>11</v>
      </c>
      <c r="C79" s="1498" t="s">
        <v>11</v>
      </c>
      <c r="D79" s="1498" t="s">
        <v>11</v>
      </c>
      <c r="E79" s="1498" t="s">
        <v>11</v>
      </c>
      <c r="F79" s="1498" t="s">
        <v>11</v>
      </c>
      <c r="G79" s="1499" t="s">
        <v>2590</v>
      </c>
      <c r="H79" s="1500"/>
      <c r="I79" s="1501"/>
      <c r="J79" s="1502"/>
      <c r="K79" s="1503"/>
      <c r="L79" s="1504"/>
      <c r="M79" s="1502"/>
      <c r="N79" s="1502"/>
      <c r="O79" s="1500"/>
      <c r="P79" s="1500"/>
      <c r="Q79" s="1500"/>
      <c r="R79" s="1500"/>
      <c r="S79" s="1500"/>
      <c r="T79" s="1505" t="s">
        <v>1923</v>
      </c>
      <c r="U79" s="1180"/>
      <c r="V79" s="115" t="s">
        <v>16</v>
      </c>
      <c r="W79" s="3141"/>
      <c r="X79" s="3142"/>
      <c r="Y79" s="3141"/>
      <c r="Z79" s="3143"/>
      <c r="AA79" s="3144"/>
      <c r="AB79" s="3145"/>
      <c r="AC79" s="3146"/>
      <c r="AD79" s="3147"/>
      <c r="AE79" s="3148"/>
      <c r="AF79" s="3149"/>
      <c r="AG79" s="2109"/>
      <c r="AH79" s="3150"/>
      <c r="AI79" s="117"/>
      <c r="AJ79" s="3151"/>
      <c r="AK79" s="3152"/>
      <c r="AL79" s="3153"/>
      <c r="AM79" s="3154"/>
      <c r="AN79" s="119"/>
      <c r="AO79" s="1180"/>
      <c r="AP79" s="115" t="s">
        <v>16</v>
      </c>
      <c r="AQ79" s="3141"/>
      <c r="AR79" s="3142"/>
      <c r="AS79" s="3141"/>
      <c r="AT79" s="3143"/>
      <c r="AU79" s="3144"/>
      <c r="AV79" s="3145"/>
      <c r="AW79" s="3146"/>
      <c r="AX79" s="3147"/>
      <c r="AY79" s="3148"/>
      <c r="AZ79" s="3149"/>
      <c r="BA79" s="2109"/>
      <c r="BB79" s="3150"/>
      <c r="BC79" s="117"/>
      <c r="BD79" s="3151"/>
      <c r="BE79" s="3152"/>
      <c r="BF79" s="3153"/>
      <c r="BG79" s="3154"/>
      <c r="BH79" s="119"/>
      <c r="BK79" s="3">
        <v>1</v>
      </c>
    </row>
    <row r="80" spans="2:63" ht="27" customHeight="1">
      <c r="B80" s="115" t="s">
        <v>16</v>
      </c>
      <c r="C80" s="3141"/>
      <c r="D80" s="3142"/>
      <c r="E80" s="3141"/>
      <c r="F80" s="3143"/>
      <c r="G80" s="3144"/>
      <c r="H80" s="3145"/>
      <c r="I80" s="3146"/>
      <c r="J80" s="3147"/>
      <c r="K80" s="3148"/>
      <c r="L80" s="3149"/>
      <c r="M80" s="2109"/>
      <c r="N80" s="3150"/>
      <c r="O80" s="117"/>
      <c r="P80" s="3151"/>
      <c r="Q80" s="3152"/>
      <c r="R80" s="3153"/>
      <c r="S80" s="3154"/>
      <c r="T80" s="119"/>
      <c r="U80" s="1180"/>
      <c r="V80" s="115" t="s">
        <v>16</v>
      </c>
      <c r="W80" s="3141"/>
      <c r="X80" s="3142"/>
      <c r="Y80" s="3141"/>
      <c r="Z80" s="3143"/>
      <c r="AA80" s="3144"/>
      <c r="AB80" s="3145"/>
      <c r="AC80" s="3146"/>
      <c r="AD80" s="3147"/>
      <c r="AE80" s="3148"/>
      <c r="AF80" s="3149"/>
      <c r="AG80" s="2109"/>
      <c r="AH80" s="3150"/>
      <c r="AI80" s="117"/>
      <c r="AJ80" s="3151"/>
      <c r="AK80" s="3152"/>
      <c r="AL80" s="3153"/>
      <c r="AM80" s="3154"/>
      <c r="AN80" s="119"/>
      <c r="AO80" s="1180"/>
      <c r="AP80" s="115" t="s">
        <v>16</v>
      </c>
      <c r="AQ80" s="3141"/>
      <c r="AR80" s="3142"/>
      <c r="AS80" s="3141"/>
      <c r="AT80" s="3143"/>
      <c r="AU80" s="3144"/>
      <c r="AV80" s="3145"/>
      <c r="AW80" s="3146"/>
      <c r="AX80" s="3147"/>
      <c r="AY80" s="3148"/>
      <c r="AZ80" s="3149"/>
      <c r="BA80" s="2109"/>
      <c r="BB80" s="3150"/>
      <c r="BC80" s="117"/>
      <c r="BD80" s="3151"/>
      <c r="BE80" s="3152"/>
      <c r="BF80" s="3153"/>
      <c r="BG80" s="3154"/>
      <c r="BH80" s="119"/>
      <c r="BK80" s="3">
        <v>1</v>
      </c>
    </row>
    <row r="81" spans="2:63" ht="27" customHeight="1">
      <c r="B81" s="115" t="s">
        <v>16</v>
      </c>
      <c r="C81" s="3141"/>
      <c r="D81" s="3142"/>
      <c r="E81" s="3141"/>
      <c r="F81" s="3143"/>
      <c r="G81" s="3144"/>
      <c r="H81" s="3145"/>
      <c r="I81" s="3146"/>
      <c r="J81" s="3147"/>
      <c r="K81" s="3148"/>
      <c r="L81" s="3149"/>
      <c r="M81" s="2109"/>
      <c r="N81" s="3150"/>
      <c r="O81" s="117"/>
      <c r="P81" s="3151"/>
      <c r="Q81" s="3152"/>
      <c r="R81" s="3153"/>
      <c r="S81" s="3154"/>
      <c r="T81" s="119"/>
      <c r="U81" s="1180"/>
      <c r="V81" s="115" t="s">
        <v>16</v>
      </c>
      <c r="W81" s="3141"/>
      <c r="X81" s="3142"/>
      <c r="Y81" s="3141"/>
      <c r="Z81" s="3143"/>
      <c r="AA81" s="3144"/>
      <c r="AB81" s="3145"/>
      <c r="AC81" s="3146"/>
      <c r="AD81" s="3147"/>
      <c r="AE81" s="3148"/>
      <c r="AF81" s="3149"/>
      <c r="AG81" s="2109"/>
      <c r="AH81" s="3150"/>
      <c r="AI81" s="117"/>
      <c r="AJ81" s="3151"/>
      <c r="AK81" s="3152"/>
      <c r="AL81" s="3153"/>
      <c r="AM81" s="3154"/>
      <c r="AN81" s="119"/>
      <c r="AO81" s="1180"/>
      <c r="AP81" s="115" t="s">
        <v>16</v>
      </c>
      <c r="AQ81" s="3141"/>
      <c r="AR81" s="3142"/>
      <c r="AS81" s="3141"/>
      <c r="AT81" s="3143"/>
      <c r="AU81" s="3144"/>
      <c r="AV81" s="3145"/>
      <c r="AW81" s="3146"/>
      <c r="AX81" s="3147"/>
      <c r="AY81" s="3148"/>
      <c r="AZ81" s="3149"/>
      <c r="BA81" s="2109"/>
      <c r="BB81" s="3150"/>
      <c r="BC81" s="117"/>
      <c r="BD81" s="3151"/>
      <c r="BE81" s="3152"/>
      <c r="BF81" s="3153"/>
      <c r="BG81" s="3154"/>
      <c r="BH81" s="119"/>
      <c r="BK81" s="3">
        <v>1</v>
      </c>
    </row>
    <row r="82" spans="2:63" ht="27" customHeight="1">
      <c r="B82" s="115" t="s">
        <v>16</v>
      </c>
      <c r="C82" s="3141"/>
      <c r="D82" s="3142"/>
      <c r="E82" s="3141"/>
      <c r="F82" s="3143"/>
      <c r="G82" s="3144"/>
      <c r="H82" s="3145"/>
      <c r="I82" s="3146"/>
      <c r="J82" s="3147"/>
      <c r="K82" s="3148"/>
      <c r="L82" s="3149"/>
      <c r="M82" s="2109"/>
      <c r="N82" s="3150"/>
      <c r="O82" s="117"/>
      <c r="P82" s="3151"/>
      <c r="Q82" s="3152"/>
      <c r="R82" s="3153"/>
      <c r="S82" s="3154"/>
      <c r="T82" s="119"/>
      <c r="U82" s="1180"/>
      <c r="V82" s="115" t="s">
        <v>16</v>
      </c>
      <c r="W82" s="3141"/>
      <c r="X82" s="3142"/>
      <c r="Y82" s="3141"/>
      <c r="Z82" s="3143"/>
      <c r="AA82" s="3144"/>
      <c r="AB82" s="3145"/>
      <c r="AC82" s="3146"/>
      <c r="AD82" s="3147"/>
      <c r="AE82" s="3148"/>
      <c r="AF82" s="3149"/>
      <c r="AG82" s="2109"/>
      <c r="AH82" s="3150"/>
      <c r="AI82" s="117"/>
      <c r="AJ82" s="3151"/>
      <c r="AK82" s="3152"/>
      <c r="AL82" s="3153"/>
      <c r="AM82" s="3154"/>
      <c r="AN82" s="119"/>
      <c r="AO82" s="1180"/>
      <c r="AP82" s="115" t="s">
        <v>16</v>
      </c>
      <c r="AQ82" s="3141"/>
      <c r="AR82" s="3142"/>
      <c r="AS82" s="3141"/>
      <c r="AT82" s="3143"/>
      <c r="AU82" s="3144"/>
      <c r="AV82" s="3145"/>
      <c r="AW82" s="3146"/>
      <c r="AX82" s="3147"/>
      <c r="AY82" s="3148"/>
      <c r="AZ82" s="3149"/>
      <c r="BA82" s="2109"/>
      <c r="BB82" s="3150"/>
      <c r="BC82" s="117"/>
      <c r="BD82" s="3151"/>
      <c r="BE82" s="3152"/>
      <c r="BF82" s="3153"/>
      <c r="BG82" s="3154"/>
      <c r="BH82" s="119"/>
      <c r="BK82" s="3">
        <v>1</v>
      </c>
    </row>
    <row r="83" spans="2:63" ht="27" customHeight="1">
      <c r="B83" s="115" t="s">
        <v>16</v>
      </c>
      <c r="C83" s="3141"/>
      <c r="D83" s="3142"/>
      <c r="E83" s="3141"/>
      <c r="F83" s="3143"/>
      <c r="G83" s="3144"/>
      <c r="H83" s="3145"/>
      <c r="I83" s="3146"/>
      <c r="J83" s="3147"/>
      <c r="K83" s="3148"/>
      <c r="L83" s="3149"/>
      <c r="M83" s="2109"/>
      <c r="N83" s="3150"/>
      <c r="O83" s="117"/>
      <c r="P83" s="3151"/>
      <c r="Q83" s="3152"/>
      <c r="R83" s="3153"/>
      <c r="S83" s="3154"/>
      <c r="T83" s="119"/>
      <c r="U83" s="1180"/>
      <c r="V83" s="115" t="s">
        <v>16</v>
      </c>
      <c r="W83" s="3141"/>
      <c r="X83" s="3142"/>
      <c r="Y83" s="3141"/>
      <c r="Z83" s="3143"/>
      <c r="AA83" s="3144"/>
      <c r="AB83" s="3145"/>
      <c r="AC83" s="3146"/>
      <c r="AD83" s="3147"/>
      <c r="AE83" s="3148"/>
      <c r="AF83" s="3149"/>
      <c r="AG83" s="2109"/>
      <c r="AH83" s="3150"/>
      <c r="AI83" s="117"/>
      <c r="AJ83" s="3151"/>
      <c r="AK83" s="3152"/>
      <c r="AL83" s="3153"/>
      <c r="AM83" s="3154"/>
      <c r="AN83" s="119"/>
      <c r="AO83" s="1180"/>
      <c r="AP83" s="115" t="s">
        <v>16</v>
      </c>
      <c r="AQ83" s="3141"/>
      <c r="AR83" s="3142"/>
      <c r="AS83" s="3141"/>
      <c r="AT83" s="3143"/>
      <c r="AU83" s="3144"/>
      <c r="AV83" s="3145"/>
      <c r="AW83" s="3146"/>
      <c r="AX83" s="3147"/>
      <c r="AY83" s="3148"/>
      <c r="AZ83" s="3149"/>
      <c r="BA83" s="2109"/>
      <c r="BB83" s="3150"/>
      <c r="BC83" s="117"/>
      <c r="BD83" s="3151"/>
      <c r="BE83" s="3152"/>
      <c r="BF83" s="3153"/>
      <c r="BG83" s="3154"/>
      <c r="BH83" s="119"/>
      <c r="BK83" s="3">
        <v>1</v>
      </c>
    </row>
    <row r="84" spans="2:63" ht="27" customHeight="1">
      <c r="B84" s="115" t="s">
        <v>16</v>
      </c>
      <c r="C84" s="3141"/>
      <c r="D84" s="3142"/>
      <c r="E84" s="3141"/>
      <c r="F84" s="3143"/>
      <c r="G84" s="3144"/>
      <c r="H84" s="3145"/>
      <c r="I84" s="3146"/>
      <c r="J84" s="3147"/>
      <c r="K84" s="3148"/>
      <c r="L84" s="3149"/>
      <c r="M84" s="2109"/>
      <c r="N84" s="3150"/>
      <c r="O84" s="117"/>
      <c r="P84" s="3151"/>
      <c r="Q84" s="3152"/>
      <c r="R84" s="3153"/>
      <c r="S84" s="3154"/>
      <c r="T84" s="119"/>
      <c r="U84" s="1180"/>
      <c r="V84" s="115" t="s">
        <v>16</v>
      </c>
      <c r="W84" s="3141"/>
      <c r="X84" s="3142"/>
      <c r="Y84" s="3141"/>
      <c r="Z84" s="3143"/>
      <c r="AA84" s="3144"/>
      <c r="AB84" s="3145"/>
      <c r="AC84" s="3146"/>
      <c r="AD84" s="3147"/>
      <c r="AE84" s="3148"/>
      <c r="AF84" s="3149"/>
      <c r="AG84" s="2109"/>
      <c r="AH84" s="3150"/>
      <c r="AI84" s="117"/>
      <c r="AJ84" s="3151"/>
      <c r="AK84" s="3152"/>
      <c r="AL84" s="3153"/>
      <c r="AM84" s="3154"/>
      <c r="AN84" s="119"/>
      <c r="AO84" s="1180"/>
      <c r="AP84" s="115" t="s">
        <v>16</v>
      </c>
      <c r="AQ84" s="3141"/>
      <c r="AR84" s="3142"/>
      <c r="AS84" s="3141"/>
      <c r="AT84" s="3143"/>
      <c r="AU84" s="3144"/>
      <c r="AV84" s="3145"/>
      <c r="AW84" s="3146"/>
      <c r="AX84" s="3147"/>
      <c r="AY84" s="3148"/>
      <c r="AZ84" s="3149"/>
      <c r="BA84" s="2109"/>
      <c r="BB84" s="3150"/>
      <c r="BC84" s="117"/>
      <c r="BD84" s="3151"/>
      <c r="BE84" s="3152"/>
      <c r="BF84" s="3153"/>
      <c r="BG84" s="3154"/>
      <c r="BH84" s="119"/>
      <c r="BK84" s="3">
        <v>1</v>
      </c>
    </row>
    <row r="85" spans="2:63" ht="27" customHeight="1">
      <c r="B85" s="115" t="s">
        <v>16</v>
      </c>
      <c r="C85" s="3141"/>
      <c r="D85" s="3142"/>
      <c r="E85" s="3141"/>
      <c r="F85" s="3143"/>
      <c r="G85" s="3144"/>
      <c r="H85" s="3145"/>
      <c r="I85" s="3146"/>
      <c r="J85" s="3147"/>
      <c r="K85" s="3148"/>
      <c r="L85" s="3149"/>
      <c r="M85" s="2109"/>
      <c r="N85" s="3150"/>
      <c r="O85" s="117"/>
      <c r="P85" s="3151"/>
      <c r="Q85" s="3152"/>
      <c r="R85" s="3153"/>
      <c r="S85" s="3154"/>
      <c r="T85" s="119"/>
      <c r="U85" s="1180"/>
      <c r="V85" s="115" t="s">
        <v>16</v>
      </c>
      <c r="W85" s="3141"/>
      <c r="X85" s="3142"/>
      <c r="Y85" s="3141"/>
      <c r="Z85" s="3143"/>
      <c r="AA85" s="3144"/>
      <c r="AB85" s="3145"/>
      <c r="AC85" s="3146"/>
      <c r="AD85" s="3147"/>
      <c r="AE85" s="3148"/>
      <c r="AF85" s="3149"/>
      <c r="AG85" s="2109"/>
      <c r="AH85" s="3150"/>
      <c r="AI85" s="117"/>
      <c r="AJ85" s="3151"/>
      <c r="AK85" s="3152"/>
      <c r="AL85" s="3153"/>
      <c r="AM85" s="3154"/>
      <c r="AN85" s="119"/>
      <c r="AO85" s="1180"/>
      <c r="AP85" s="115" t="s">
        <v>16</v>
      </c>
      <c r="AQ85" s="3141"/>
      <c r="AR85" s="3142"/>
      <c r="AS85" s="3141"/>
      <c r="AT85" s="3143"/>
      <c r="AU85" s="3144"/>
      <c r="AV85" s="3145"/>
      <c r="AW85" s="3146"/>
      <c r="AX85" s="3147"/>
      <c r="AY85" s="3148"/>
      <c r="AZ85" s="3149"/>
      <c r="BA85" s="2109"/>
      <c r="BB85" s="3150"/>
      <c r="BC85" s="117"/>
      <c r="BD85" s="3151"/>
      <c r="BE85" s="3152"/>
      <c r="BF85" s="3153"/>
      <c r="BG85" s="3154"/>
      <c r="BH85" s="119"/>
      <c r="BK85" s="3">
        <v>1</v>
      </c>
    </row>
    <row r="86" spans="2:63" ht="27" customHeight="1">
      <c r="B86" s="115" t="s">
        <v>16</v>
      </c>
      <c r="C86" s="3141"/>
      <c r="D86" s="3142"/>
      <c r="E86" s="3141"/>
      <c r="F86" s="3143"/>
      <c r="G86" s="3144"/>
      <c r="H86" s="3145"/>
      <c r="I86" s="3146"/>
      <c r="J86" s="3147"/>
      <c r="K86" s="3148"/>
      <c r="L86" s="3149"/>
      <c r="M86" s="2109"/>
      <c r="N86" s="3150"/>
      <c r="O86" s="117"/>
      <c r="P86" s="3151"/>
      <c r="Q86" s="3152"/>
      <c r="R86" s="3153"/>
      <c r="S86" s="3154"/>
      <c r="T86" s="119"/>
      <c r="U86" s="1180"/>
      <c r="V86" s="115" t="s">
        <v>16</v>
      </c>
      <c r="W86" s="3141"/>
      <c r="X86" s="3142"/>
      <c r="Y86" s="3141"/>
      <c r="Z86" s="3143"/>
      <c r="AA86" s="3144"/>
      <c r="AB86" s="3145"/>
      <c r="AC86" s="3146"/>
      <c r="AD86" s="3147"/>
      <c r="AE86" s="3148"/>
      <c r="AF86" s="3149"/>
      <c r="AG86" s="2109"/>
      <c r="AH86" s="3150"/>
      <c r="AI86" s="117"/>
      <c r="AJ86" s="3151"/>
      <c r="AK86" s="3152"/>
      <c r="AL86" s="3153"/>
      <c r="AM86" s="3154"/>
      <c r="AN86" s="119"/>
      <c r="AO86" s="1180"/>
      <c r="AP86" s="115" t="s">
        <v>16</v>
      </c>
      <c r="AQ86" s="3141"/>
      <c r="AR86" s="3142"/>
      <c r="AS86" s="3141"/>
      <c r="AT86" s="3143"/>
      <c r="AU86" s="3144"/>
      <c r="AV86" s="3145"/>
      <c r="AW86" s="3146"/>
      <c r="AX86" s="3147"/>
      <c r="AY86" s="3148"/>
      <c r="AZ86" s="3149"/>
      <c r="BA86" s="2109"/>
      <c r="BB86" s="3150"/>
      <c r="BC86" s="117"/>
      <c r="BD86" s="3151"/>
      <c r="BE86" s="3152"/>
      <c r="BF86" s="3153"/>
      <c r="BG86" s="3154"/>
      <c r="BH86" s="119"/>
      <c r="BK86" s="3">
        <v>1</v>
      </c>
    </row>
    <row r="87" spans="2:63" ht="27" customHeight="1">
      <c r="B87" s="115" t="s">
        <v>16</v>
      </c>
      <c r="C87" s="3141"/>
      <c r="D87" s="3142"/>
      <c r="E87" s="3141"/>
      <c r="F87" s="3143"/>
      <c r="G87" s="3144"/>
      <c r="H87" s="3145"/>
      <c r="I87" s="3146"/>
      <c r="J87" s="3147"/>
      <c r="K87" s="3148"/>
      <c r="L87" s="3149"/>
      <c r="M87" s="2109"/>
      <c r="N87" s="3150"/>
      <c r="O87" s="117"/>
      <c r="P87" s="3151"/>
      <c r="Q87" s="3152"/>
      <c r="R87" s="3153"/>
      <c r="S87" s="3154"/>
      <c r="T87" s="119"/>
      <c r="U87" s="1180"/>
      <c r="V87" s="115" t="s">
        <v>16</v>
      </c>
      <c r="W87" s="3141"/>
      <c r="X87" s="3142"/>
      <c r="Y87" s="3141"/>
      <c r="Z87" s="3143"/>
      <c r="AA87" s="3144"/>
      <c r="AB87" s="3145"/>
      <c r="AC87" s="3146"/>
      <c r="AD87" s="3147"/>
      <c r="AE87" s="3148"/>
      <c r="AF87" s="3149"/>
      <c r="AG87" s="2109"/>
      <c r="AH87" s="3150"/>
      <c r="AI87" s="117"/>
      <c r="AJ87" s="3151"/>
      <c r="AK87" s="3152"/>
      <c r="AL87" s="3153"/>
      <c r="AM87" s="3154"/>
      <c r="AN87" s="119"/>
      <c r="AO87" s="1180"/>
      <c r="AP87" s="115" t="s">
        <v>16</v>
      </c>
      <c r="AQ87" s="3141"/>
      <c r="AR87" s="3142"/>
      <c r="AS87" s="3141"/>
      <c r="AT87" s="3143"/>
      <c r="AU87" s="3144"/>
      <c r="AV87" s="3145"/>
      <c r="AW87" s="3146"/>
      <c r="AX87" s="3147"/>
      <c r="AY87" s="3148"/>
      <c r="AZ87" s="3149"/>
      <c r="BA87" s="2109"/>
      <c r="BB87" s="3150"/>
      <c r="BC87" s="117"/>
      <c r="BD87" s="3151"/>
      <c r="BE87" s="3152"/>
      <c r="BF87" s="3153"/>
      <c r="BG87" s="3154"/>
      <c r="BH87" s="119"/>
      <c r="BK87" s="3">
        <v>1</v>
      </c>
    </row>
    <row r="88" spans="2:63" ht="27" customHeight="1">
      <c r="B88" s="115" t="s">
        <v>16</v>
      </c>
      <c r="C88" s="3141"/>
      <c r="D88" s="3142"/>
      <c r="E88" s="3141"/>
      <c r="F88" s="3143"/>
      <c r="G88" s="3144"/>
      <c r="H88" s="3145"/>
      <c r="I88" s="3146"/>
      <c r="J88" s="3147"/>
      <c r="K88" s="3148"/>
      <c r="L88" s="3149"/>
      <c r="M88" s="2109"/>
      <c r="N88" s="3150"/>
      <c r="O88" s="117"/>
      <c r="P88" s="3151"/>
      <c r="Q88" s="3152"/>
      <c r="R88" s="3153"/>
      <c r="S88" s="3154"/>
      <c r="T88" s="119"/>
      <c r="U88" s="1180"/>
      <c r="V88" s="115" t="s">
        <v>16</v>
      </c>
      <c r="W88" s="3141"/>
      <c r="X88" s="3142"/>
      <c r="Y88" s="3141"/>
      <c r="Z88" s="3143"/>
      <c r="AA88" s="3144"/>
      <c r="AB88" s="3145"/>
      <c r="AC88" s="3146"/>
      <c r="AD88" s="3147"/>
      <c r="AE88" s="3148"/>
      <c r="AF88" s="3149"/>
      <c r="AG88" s="2109"/>
      <c r="AH88" s="3150"/>
      <c r="AI88" s="117"/>
      <c r="AJ88" s="3151"/>
      <c r="AK88" s="3152"/>
      <c r="AL88" s="3153"/>
      <c r="AM88" s="3154"/>
      <c r="AN88" s="119"/>
      <c r="AO88" s="1180"/>
      <c r="AP88" s="115" t="s">
        <v>16</v>
      </c>
      <c r="AQ88" s="3141"/>
      <c r="AR88" s="3142"/>
      <c r="AS88" s="3141"/>
      <c r="AT88" s="3143"/>
      <c r="AU88" s="3144"/>
      <c r="AV88" s="3145"/>
      <c r="AW88" s="3146"/>
      <c r="AX88" s="3147"/>
      <c r="AY88" s="3148"/>
      <c r="AZ88" s="3149"/>
      <c r="BA88" s="2109"/>
      <c r="BB88" s="3150"/>
      <c r="BC88" s="117"/>
      <c r="BD88" s="3151"/>
      <c r="BE88" s="3152"/>
      <c r="BF88" s="3153"/>
      <c r="BG88" s="3154"/>
      <c r="BH88" s="119"/>
      <c r="BK88" s="3">
        <v>1</v>
      </c>
    </row>
    <row r="89" spans="2:63" ht="27" customHeight="1">
      <c r="B89" s="115" t="s">
        <v>16</v>
      </c>
      <c r="C89" s="3141"/>
      <c r="D89" s="3142"/>
      <c r="E89" s="3141"/>
      <c r="F89" s="3143"/>
      <c r="G89" s="3144"/>
      <c r="H89" s="3145"/>
      <c r="I89" s="3146"/>
      <c r="J89" s="3147"/>
      <c r="K89" s="3148"/>
      <c r="L89" s="3149"/>
      <c r="M89" s="2109"/>
      <c r="N89" s="3150"/>
      <c r="O89" s="117"/>
      <c r="P89" s="3151"/>
      <c r="Q89" s="3152"/>
      <c r="R89" s="3153"/>
      <c r="S89" s="3154"/>
      <c r="T89" s="119"/>
      <c r="U89" s="1180"/>
      <c r="V89" s="115" t="s">
        <v>16</v>
      </c>
      <c r="W89" s="3141"/>
      <c r="X89" s="3142"/>
      <c r="Y89" s="3141"/>
      <c r="Z89" s="3143"/>
      <c r="AA89" s="3144"/>
      <c r="AB89" s="3145"/>
      <c r="AC89" s="3146"/>
      <c r="AD89" s="3147"/>
      <c r="AE89" s="3148"/>
      <c r="AF89" s="3149"/>
      <c r="AG89" s="2109"/>
      <c r="AH89" s="3150"/>
      <c r="AI89" s="117"/>
      <c r="AJ89" s="3151"/>
      <c r="AK89" s="3152"/>
      <c r="AL89" s="3153"/>
      <c r="AM89" s="3154"/>
      <c r="AN89" s="119"/>
      <c r="AO89" s="1180"/>
      <c r="AP89" s="115" t="s">
        <v>16</v>
      </c>
      <c r="AQ89" s="3141"/>
      <c r="AR89" s="3142"/>
      <c r="AS89" s="3141"/>
      <c r="AT89" s="3143"/>
      <c r="AU89" s="3144"/>
      <c r="AV89" s="3145"/>
      <c r="AW89" s="3146"/>
      <c r="AX89" s="3147"/>
      <c r="AY89" s="3148"/>
      <c r="AZ89" s="3149"/>
      <c r="BA89" s="2109"/>
      <c r="BB89" s="3150"/>
      <c r="BC89" s="117"/>
      <c r="BD89" s="3151"/>
      <c r="BE89" s="3152"/>
      <c r="BF89" s="3153"/>
      <c r="BG89" s="3154"/>
      <c r="BH89" s="119"/>
      <c r="BK89" s="3">
        <v>1</v>
      </c>
    </row>
    <row r="90" spans="2:63" ht="27" customHeight="1">
      <c r="B90" s="115" t="s">
        <v>16</v>
      </c>
      <c r="C90" s="3141"/>
      <c r="D90" s="3142"/>
      <c r="E90" s="3141"/>
      <c r="F90" s="3143"/>
      <c r="G90" s="3144"/>
      <c r="H90" s="3145"/>
      <c r="I90" s="3146"/>
      <c r="J90" s="3147"/>
      <c r="K90" s="3148"/>
      <c r="L90" s="3149"/>
      <c r="M90" s="2109"/>
      <c r="N90" s="3150"/>
      <c r="O90" s="117"/>
      <c r="P90" s="3151"/>
      <c r="Q90" s="3152"/>
      <c r="R90" s="3153"/>
      <c r="S90" s="3154"/>
      <c r="T90" s="119"/>
      <c r="U90" s="1180"/>
      <c r="V90" s="115" t="s">
        <v>16</v>
      </c>
      <c r="W90" s="3141"/>
      <c r="X90" s="3142"/>
      <c r="Y90" s="3141"/>
      <c r="Z90" s="3143"/>
      <c r="AA90" s="3144"/>
      <c r="AB90" s="3145"/>
      <c r="AC90" s="3146"/>
      <c r="AD90" s="3147"/>
      <c r="AE90" s="3148"/>
      <c r="AF90" s="3149"/>
      <c r="AG90" s="2109"/>
      <c r="AH90" s="3150"/>
      <c r="AI90" s="117"/>
      <c r="AJ90" s="3151"/>
      <c r="AK90" s="3152"/>
      <c r="AL90" s="3153"/>
      <c r="AM90" s="3154"/>
      <c r="AN90" s="119"/>
      <c r="AO90" s="1180"/>
      <c r="AP90" s="115" t="s">
        <v>16</v>
      </c>
      <c r="AQ90" s="3141"/>
      <c r="AR90" s="3142"/>
      <c r="AS90" s="3141"/>
      <c r="AT90" s="3143"/>
      <c r="AU90" s="3144"/>
      <c r="AV90" s="3145"/>
      <c r="AW90" s="3146"/>
      <c r="AX90" s="3147"/>
      <c r="AY90" s="3148"/>
      <c r="AZ90" s="3149"/>
      <c r="BA90" s="2109"/>
      <c r="BB90" s="3150"/>
      <c r="BC90" s="117"/>
      <c r="BD90" s="3151"/>
      <c r="BE90" s="3152"/>
      <c r="BF90" s="3153"/>
      <c r="BG90" s="3154"/>
      <c r="BH90" s="119"/>
      <c r="BK90" s="3">
        <v>1</v>
      </c>
    </row>
    <row r="91" spans="2:63" ht="27" customHeight="1">
      <c r="B91" s="115" t="s">
        <v>16</v>
      </c>
      <c r="C91" s="3141"/>
      <c r="D91" s="3142"/>
      <c r="E91" s="3141"/>
      <c r="F91" s="3143"/>
      <c r="G91" s="3144"/>
      <c r="H91" s="3145"/>
      <c r="I91" s="3146"/>
      <c r="J91" s="3147"/>
      <c r="K91" s="3148"/>
      <c r="L91" s="3149"/>
      <c r="M91" s="2109"/>
      <c r="N91" s="3150"/>
      <c r="O91" s="117"/>
      <c r="P91" s="3151"/>
      <c r="Q91" s="3152"/>
      <c r="R91" s="3153"/>
      <c r="S91" s="3154"/>
      <c r="T91" s="119"/>
      <c r="U91" s="1180"/>
      <c r="V91" s="115" t="s">
        <v>16</v>
      </c>
      <c r="W91" s="3141"/>
      <c r="X91" s="3142"/>
      <c r="Y91" s="3141"/>
      <c r="Z91" s="3143"/>
      <c r="AA91" s="3144"/>
      <c r="AB91" s="3145"/>
      <c r="AC91" s="3146"/>
      <c r="AD91" s="3147"/>
      <c r="AE91" s="3148"/>
      <c r="AF91" s="3149"/>
      <c r="AG91" s="2109"/>
      <c r="AH91" s="3150"/>
      <c r="AI91" s="117"/>
      <c r="AJ91" s="3151"/>
      <c r="AK91" s="3152"/>
      <c r="AL91" s="3153"/>
      <c r="AM91" s="3154"/>
      <c r="AN91" s="119"/>
      <c r="AO91" s="1180"/>
      <c r="AP91" s="115" t="s">
        <v>16</v>
      </c>
      <c r="AQ91" s="3141"/>
      <c r="AR91" s="3142"/>
      <c r="AS91" s="3141"/>
      <c r="AT91" s="3143"/>
      <c r="AU91" s="3144"/>
      <c r="AV91" s="3145"/>
      <c r="AW91" s="3146"/>
      <c r="AX91" s="3147"/>
      <c r="AY91" s="3148"/>
      <c r="AZ91" s="3149"/>
      <c r="BA91" s="2109"/>
      <c r="BB91" s="3150"/>
      <c r="BC91" s="117"/>
      <c r="BD91" s="3151"/>
      <c r="BE91" s="3152"/>
      <c r="BF91" s="3153"/>
      <c r="BG91" s="3154"/>
      <c r="BH91" s="119"/>
      <c r="BK91" s="3">
        <v>1</v>
      </c>
    </row>
    <row r="92" spans="2:63" ht="27" customHeight="1">
      <c r="B92" s="115" t="s">
        <v>16</v>
      </c>
      <c r="C92" s="3141"/>
      <c r="D92" s="3142"/>
      <c r="E92" s="3141"/>
      <c r="F92" s="3143"/>
      <c r="G92" s="3144"/>
      <c r="H92" s="3145"/>
      <c r="I92" s="3146"/>
      <c r="J92" s="3147"/>
      <c r="K92" s="3148"/>
      <c r="L92" s="3149"/>
      <c r="M92" s="2109"/>
      <c r="N92" s="3150"/>
      <c r="O92" s="117"/>
      <c r="P92" s="3151"/>
      <c r="Q92" s="3152"/>
      <c r="R92" s="3153"/>
      <c r="S92" s="3154"/>
      <c r="T92" s="119"/>
      <c r="U92" s="1180"/>
      <c r="V92" s="115" t="s">
        <v>16</v>
      </c>
      <c r="W92" s="3141"/>
      <c r="X92" s="3142"/>
      <c r="Y92" s="3141"/>
      <c r="Z92" s="3143"/>
      <c r="AA92" s="3144"/>
      <c r="AB92" s="3145"/>
      <c r="AC92" s="3146"/>
      <c r="AD92" s="3147"/>
      <c r="AE92" s="3148"/>
      <c r="AF92" s="3149"/>
      <c r="AG92" s="2109"/>
      <c r="AH92" s="3150"/>
      <c r="AI92" s="117"/>
      <c r="AJ92" s="3151"/>
      <c r="AK92" s="3152"/>
      <c r="AL92" s="3153"/>
      <c r="AM92" s="3154"/>
      <c r="AN92" s="119"/>
      <c r="AO92" s="1180"/>
      <c r="AP92" s="115" t="s">
        <v>16</v>
      </c>
      <c r="AQ92" s="3141"/>
      <c r="AR92" s="3142"/>
      <c r="AS92" s="3141"/>
      <c r="AT92" s="3143"/>
      <c r="AU92" s="3144"/>
      <c r="AV92" s="3145"/>
      <c r="AW92" s="3146"/>
      <c r="AX92" s="3147"/>
      <c r="AY92" s="3148"/>
      <c r="AZ92" s="3149"/>
      <c r="BA92" s="2109"/>
      <c r="BB92" s="3150"/>
      <c r="BC92" s="117"/>
      <c r="BD92" s="3151"/>
      <c r="BE92" s="3152"/>
      <c r="BF92" s="3153"/>
      <c r="BG92" s="3154"/>
      <c r="BH92" s="119"/>
      <c r="BK92" s="3">
        <v>1</v>
      </c>
    </row>
    <row r="93" spans="2:63" ht="27" customHeight="1">
      <c r="B93" s="115" t="s">
        <v>16</v>
      </c>
      <c r="C93" s="3141"/>
      <c r="D93" s="3142"/>
      <c r="E93" s="3141"/>
      <c r="F93" s="3143"/>
      <c r="G93" s="3144"/>
      <c r="H93" s="3145"/>
      <c r="I93" s="3146"/>
      <c r="J93" s="3147"/>
      <c r="K93" s="3148"/>
      <c r="L93" s="3149"/>
      <c r="M93" s="2109"/>
      <c r="N93" s="3150"/>
      <c r="O93" s="117"/>
      <c r="P93" s="3151"/>
      <c r="Q93" s="3152"/>
      <c r="R93" s="3153"/>
      <c r="S93" s="3154"/>
      <c r="T93" s="119"/>
      <c r="U93" s="1180"/>
      <c r="V93" s="115" t="s">
        <v>16</v>
      </c>
      <c r="W93" s="3141"/>
      <c r="X93" s="3142"/>
      <c r="Y93" s="3141"/>
      <c r="Z93" s="3143"/>
      <c r="AA93" s="3144"/>
      <c r="AB93" s="3145"/>
      <c r="AC93" s="3146"/>
      <c r="AD93" s="3147"/>
      <c r="AE93" s="3148"/>
      <c r="AF93" s="3149"/>
      <c r="AG93" s="2109"/>
      <c r="AH93" s="3150"/>
      <c r="AI93" s="117"/>
      <c r="AJ93" s="3151"/>
      <c r="AK93" s="3152"/>
      <c r="AL93" s="3153"/>
      <c r="AM93" s="3154"/>
      <c r="AN93" s="119"/>
      <c r="AO93" s="1180"/>
      <c r="AP93" s="115" t="s">
        <v>16</v>
      </c>
      <c r="AQ93" s="3141"/>
      <c r="AR93" s="3142"/>
      <c r="AS93" s="3141"/>
      <c r="AT93" s="3143"/>
      <c r="AU93" s="3144"/>
      <c r="AV93" s="3145"/>
      <c r="AW93" s="3146"/>
      <c r="AX93" s="3147"/>
      <c r="AY93" s="3148"/>
      <c r="AZ93" s="3149"/>
      <c r="BA93" s="2109"/>
      <c r="BB93" s="3150"/>
      <c r="BC93" s="117"/>
      <c r="BD93" s="3151"/>
      <c r="BE93" s="3152"/>
      <c r="BF93" s="3153"/>
      <c r="BG93" s="3154"/>
      <c r="BH93" s="119"/>
      <c r="BK93" s="3">
        <v>1</v>
      </c>
    </row>
    <row r="94" spans="2:63" ht="27" customHeight="1">
      <c r="B94" s="115" t="s">
        <v>16</v>
      </c>
      <c r="C94" s="3141"/>
      <c r="D94" s="3142"/>
      <c r="E94" s="3141"/>
      <c r="F94" s="3143"/>
      <c r="G94" s="3144"/>
      <c r="H94" s="3145"/>
      <c r="I94" s="3146"/>
      <c r="J94" s="3147"/>
      <c r="K94" s="3148"/>
      <c r="L94" s="3149"/>
      <c r="M94" s="2109"/>
      <c r="N94" s="3150"/>
      <c r="O94" s="117"/>
      <c r="P94" s="3151"/>
      <c r="Q94" s="3152"/>
      <c r="R94" s="3153"/>
      <c r="S94" s="3154"/>
      <c r="T94" s="119"/>
      <c r="U94" s="1180"/>
      <c r="V94" s="115" t="s">
        <v>16</v>
      </c>
      <c r="W94" s="3141"/>
      <c r="X94" s="3142"/>
      <c r="Y94" s="3141"/>
      <c r="Z94" s="3143"/>
      <c r="AA94" s="3144"/>
      <c r="AB94" s="3145"/>
      <c r="AC94" s="3146"/>
      <c r="AD94" s="3147"/>
      <c r="AE94" s="3148"/>
      <c r="AF94" s="3149"/>
      <c r="AG94" s="2109"/>
      <c r="AH94" s="3150"/>
      <c r="AI94" s="117"/>
      <c r="AJ94" s="3151"/>
      <c r="AK94" s="3152"/>
      <c r="AL94" s="3153"/>
      <c r="AM94" s="3154"/>
      <c r="AN94" s="119"/>
      <c r="AO94" s="1180"/>
      <c r="AP94" s="115" t="s">
        <v>16</v>
      </c>
      <c r="AQ94" s="3141"/>
      <c r="AR94" s="3142"/>
      <c r="AS94" s="3141"/>
      <c r="AT94" s="3143"/>
      <c r="AU94" s="3144"/>
      <c r="AV94" s="3145"/>
      <c r="AW94" s="3146"/>
      <c r="AX94" s="3147"/>
      <c r="AY94" s="3148"/>
      <c r="AZ94" s="3149"/>
      <c r="BA94" s="2109"/>
      <c r="BB94" s="3150"/>
      <c r="BC94" s="117"/>
      <c r="BD94" s="3151"/>
      <c r="BE94" s="3152"/>
      <c r="BF94" s="3153"/>
      <c r="BG94" s="3154"/>
      <c r="BH94" s="119"/>
      <c r="BK94" s="3">
        <v>1</v>
      </c>
    </row>
    <row r="95" spans="2:63" ht="27" customHeight="1">
      <c r="B95" s="115" t="s">
        <v>16</v>
      </c>
      <c r="C95" s="3141"/>
      <c r="D95" s="3142"/>
      <c r="E95" s="3141"/>
      <c r="F95" s="3143"/>
      <c r="G95" s="3144"/>
      <c r="H95" s="3145"/>
      <c r="I95" s="3146"/>
      <c r="J95" s="3147"/>
      <c r="K95" s="3148"/>
      <c r="L95" s="3149"/>
      <c r="M95" s="2109"/>
      <c r="N95" s="3150"/>
      <c r="O95" s="117"/>
      <c r="P95" s="3151"/>
      <c r="Q95" s="3152"/>
      <c r="R95" s="3153"/>
      <c r="S95" s="3154"/>
      <c r="T95" s="119"/>
      <c r="U95" s="1180"/>
      <c r="V95" s="115" t="s">
        <v>16</v>
      </c>
      <c r="W95" s="3141"/>
      <c r="X95" s="3142"/>
      <c r="Y95" s="3141"/>
      <c r="Z95" s="3143"/>
      <c r="AA95" s="3144"/>
      <c r="AB95" s="3145"/>
      <c r="AC95" s="3146"/>
      <c r="AD95" s="3147"/>
      <c r="AE95" s="3148"/>
      <c r="AF95" s="3149"/>
      <c r="AG95" s="2109"/>
      <c r="AH95" s="3150"/>
      <c r="AI95" s="117"/>
      <c r="AJ95" s="3151"/>
      <c r="AK95" s="3152"/>
      <c r="AL95" s="3153"/>
      <c r="AM95" s="3154"/>
      <c r="AN95" s="119"/>
      <c r="AO95" s="1180"/>
      <c r="AP95" s="115" t="s">
        <v>16</v>
      </c>
      <c r="AQ95" s="3141"/>
      <c r="AR95" s="3142"/>
      <c r="AS95" s="3141"/>
      <c r="AT95" s="3143"/>
      <c r="AU95" s="3144"/>
      <c r="AV95" s="3145"/>
      <c r="AW95" s="3146"/>
      <c r="AX95" s="3147"/>
      <c r="AY95" s="3148"/>
      <c r="AZ95" s="3149"/>
      <c r="BA95" s="2109"/>
      <c r="BB95" s="3150"/>
      <c r="BC95" s="117"/>
      <c r="BD95" s="3151"/>
      <c r="BE95" s="3152"/>
      <c r="BF95" s="3153"/>
      <c r="BG95" s="3154"/>
      <c r="BH95" s="119"/>
      <c r="BK95" s="3">
        <v>1</v>
      </c>
    </row>
    <row r="96" spans="2:63" ht="27" customHeight="1">
      <c r="B96" s="115" t="s">
        <v>16</v>
      </c>
      <c r="C96" s="3141"/>
      <c r="D96" s="3142"/>
      <c r="E96" s="3141"/>
      <c r="F96" s="3143"/>
      <c r="G96" s="3144"/>
      <c r="H96" s="3145"/>
      <c r="I96" s="3146"/>
      <c r="J96" s="3147"/>
      <c r="K96" s="3148"/>
      <c r="L96" s="3149"/>
      <c r="M96" s="2109"/>
      <c r="N96" s="3150"/>
      <c r="O96" s="117"/>
      <c r="P96" s="3151"/>
      <c r="Q96" s="3152"/>
      <c r="R96" s="3153"/>
      <c r="S96" s="3154"/>
      <c r="T96" s="119"/>
      <c r="U96" s="1180"/>
      <c r="V96" s="115" t="s">
        <v>16</v>
      </c>
      <c r="W96" s="3141"/>
      <c r="X96" s="3142"/>
      <c r="Y96" s="3141"/>
      <c r="Z96" s="3143"/>
      <c r="AA96" s="3144"/>
      <c r="AB96" s="3145"/>
      <c r="AC96" s="3146"/>
      <c r="AD96" s="3147"/>
      <c r="AE96" s="3148"/>
      <c r="AF96" s="3149"/>
      <c r="AG96" s="2109"/>
      <c r="AH96" s="3150"/>
      <c r="AI96" s="117"/>
      <c r="AJ96" s="3151"/>
      <c r="AK96" s="3152"/>
      <c r="AL96" s="3153"/>
      <c r="AM96" s="3154"/>
      <c r="AN96" s="119"/>
      <c r="AO96" s="1180"/>
      <c r="AP96" s="115" t="s">
        <v>16</v>
      </c>
      <c r="AQ96" s="3141"/>
      <c r="AR96" s="3142"/>
      <c r="AS96" s="3141"/>
      <c r="AT96" s="3143"/>
      <c r="AU96" s="3144"/>
      <c r="AV96" s="3145"/>
      <c r="AW96" s="3146"/>
      <c r="AX96" s="3147"/>
      <c r="AY96" s="3148"/>
      <c r="AZ96" s="3149"/>
      <c r="BA96" s="2109"/>
      <c r="BB96" s="3150"/>
      <c r="BC96" s="117"/>
      <c r="BD96" s="3151"/>
      <c r="BE96" s="3152"/>
      <c r="BF96" s="3153"/>
      <c r="BG96" s="3154"/>
      <c r="BH96" s="119"/>
      <c r="BK96" s="3">
        <v>1</v>
      </c>
    </row>
    <row r="97" spans="2:63" ht="27" customHeight="1">
      <c r="B97" s="115" t="s">
        <v>16</v>
      </c>
      <c r="C97" s="3141"/>
      <c r="D97" s="3142"/>
      <c r="E97" s="3141"/>
      <c r="F97" s="3143"/>
      <c r="G97" s="3144"/>
      <c r="H97" s="3145"/>
      <c r="I97" s="3146"/>
      <c r="J97" s="3147"/>
      <c r="K97" s="3148"/>
      <c r="L97" s="3149"/>
      <c r="M97" s="2109"/>
      <c r="N97" s="3150"/>
      <c r="O97" s="117"/>
      <c r="P97" s="3151"/>
      <c r="Q97" s="3152"/>
      <c r="R97" s="3153"/>
      <c r="S97" s="3154"/>
      <c r="T97" s="119"/>
      <c r="U97" s="1180"/>
      <c r="V97" s="115" t="s">
        <v>16</v>
      </c>
      <c r="W97" s="3141"/>
      <c r="X97" s="3142"/>
      <c r="Y97" s="3141"/>
      <c r="Z97" s="3143"/>
      <c r="AA97" s="3144"/>
      <c r="AB97" s="3145"/>
      <c r="AC97" s="3146"/>
      <c r="AD97" s="3147"/>
      <c r="AE97" s="3148"/>
      <c r="AF97" s="3149"/>
      <c r="AG97" s="2109"/>
      <c r="AH97" s="3150"/>
      <c r="AI97" s="117"/>
      <c r="AJ97" s="3151"/>
      <c r="AK97" s="3152"/>
      <c r="AL97" s="3153"/>
      <c r="AM97" s="3154"/>
      <c r="AN97" s="119"/>
      <c r="AO97" s="1180"/>
      <c r="AP97" s="115" t="s">
        <v>16</v>
      </c>
      <c r="AQ97" s="3141"/>
      <c r="AR97" s="3142"/>
      <c r="AS97" s="3141"/>
      <c r="AT97" s="3143"/>
      <c r="AU97" s="3144"/>
      <c r="AV97" s="3145"/>
      <c r="AW97" s="3146"/>
      <c r="AX97" s="3147"/>
      <c r="AY97" s="3148"/>
      <c r="AZ97" s="3149"/>
      <c r="BA97" s="2109"/>
      <c r="BB97" s="3150"/>
      <c r="BC97" s="117"/>
      <c r="BD97" s="3151"/>
      <c r="BE97" s="3152"/>
      <c r="BF97" s="3153"/>
      <c r="BG97" s="3154"/>
      <c r="BH97" s="119"/>
      <c r="BK97" s="3">
        <v>1</v>
      </c>
    </row>
    <row r="98" spans="2:63" ht="27" customHeight="1">
      <c r="B98" s="115" t="s">
        <v>16</v>
      </c>
      <c r="C98" s="3141"/>
      <c r="D98" s="3142"/>
      <c r="E98" s="3141"/>
      <c r="F98" s="3143"/>
      <c r="G98" s="3144"/>
      <c r="H98" s="3145"/>
      <c r="I98" s="3146"/>
      <c r="J98" s="3147"/>
      <c r="K98" s="3148"/>
      <c r="L98" s="3149"/>
      <c r="M98" s="2109"/>
      <c r="N98" s="3150"/>
      <c r="O98" s="117"/>
      <c r="P98" s="3151"/>
      <c r="Q98" s="3152"/>
      <c r="R98" s="3153"/>
      <c r="S98" s="3154"/>
      <c r="T98" s="119"/>
      <c r="U98" s="1180"/>
      <c r="V98" s="115" t="s">
        <v>16</v>
      </c>
      <c r="W98" s="3141"/>
      <c r="X98" s="3142"/>
      <c r="Y98" s="3141"/>
      <c r="Z98" s="3143"/>
      <c r="AA98" s="3144"/>
      <c r="AB98" s="3145"/>
      <c r="AC98" s="3146"/>
      <c r="AD98" s="3147"/>
      <c r="AE98" s="3148"/>
      <c r="AF98" s="3149"/>
      <c r="AG98" s="2109"/>
      <c r="AH98" s="3150"/>
      <c r="AI98" s="117"/>
      <c r="AJ98" s="3151"/>
      <c r="AK98" s="3152"/>
      <c r="AL98" s="3153"/>
      <c r="AM98" s="3154"/>
      <c r="AN98" s="119"/>
      <c r="AO98" s="1180"/>
      <c r="AP98" s="115" t="s">
        <v>16</v>
      </c>
      <c r="AQ98" s="3141"/>
      <c r="AR98" s="3142"/>
      <c r="AS98" s="3141"/>
      <c r="AT98" s="3143"/>
      <c r="AU98" s="3144"/>
      <c r="AV98" s="3145"/>
      <c r="AW98" s="3146"/>
      <c r="AX98" s="3147"/>
      <c r="AY98" s="3148"/>
      <c r="AZ98" s="3149"/>
      <c r="BA98" s="2109"/>
      <c r="BB98" s="3150"/>
      <c r="BC98" s="117"/>
      <c r="BD98" s="3151"/>
      <c r="BE98" s="3152"/>
      <c r="BF98" s="3153"/>
      <c r="BG98" s="3154"/>
      <c r="BH98" s="119"/>
      <c r="BK98" s="3">
        <v>1</v>
      </c>
    </row>
    <row r="99" spans="2:63" ht="27" customHeight="1">
      <c r="B99" s="115" t="s">
        <v>16</v>
      </c>
      <c r="C99" s="3141"/>
      <c r="D99" s="3142"/>
      <c r="E99" s="3141"/>
      <c r="F99" s="3143"/>
      <c r="G99" s="3144"/>
      <c r="H99" s="3145"/>
      <c r="I99" s="3146"/>
      <c r="J99" s="3147"/>
      <c r="K99" s="3148"/>
      <c r="L99" s="3149"/>
      <c r="M99" s="2109"/>
      <c r="N99" s="3150"/>
      <c r="O99" s="117"/>
      <c r="P99" s="3151"/>
      <c r="Q99" s="3152"/>
      <c r="R99" s="3153"/>
      <c r="S99" s="3154"/>
      <c r="T99" s="119"/>
      <c r="U99" s="1180"/>
      <c r="V99" s="115" t="s">
        <v>16</v>
      </c>
      <c r="W99" s="3141"/>
      <c r="X99" s="3142"/>
      <c r="Y99" s="3141"/>
      <c r="Z99" s="3143"/>
      <c r="AA99" s="3144"/>
      <c r="AB99" s="3145"/>
      <c r="AC99" s="3146"/>
      <c r="AD99" s="3147"/>
      <c r="AE99" s="3148"/>
      <c r="AF99" s="3149"/>
      <c r="AG99" s="2109"/>
      <c r="AH99" s="3150"/>
      <c r="AI99" s="117"/>
      <c r="AJ99" s="3151"/>
      <c r="AK99" s="3152"/>
      <c r="AL99" s="3153"/>
      <c r="AM99" s="3154"/>
      <c r="AN99" s="119"/>
      <c r="AO99" s="1180"/>
      <c r="AP99" s="115" t="s">
        <v>16</v>
      </c>
      <c r="AQ99" s="3141"/>
      <c r="AR99" s="3142"/>
      <c r="AS99" s="3141"/>
      <c r="AT99" s="3143"/>
      <c r="AU99" s="3144"/>
      <c r="AV99" s="3145"/>
      <c r="AW99" s="3146"/>
      <c r="AX99" s="3147"/>
      <c r="AY99" s="3148"/>
      <c r="AZ99" s="3149"/>
      <c r="BA99" s="2109"/>
      <c r="BB99" s="3150"/>
      <c r="BC99" s="117"/>
      <c r="BD99" s="3151"/>
      <c r="BE99" s="3152"/>
      <c r="BF99" s="3153"/>
      <c r="BG99" s="3154"/>
      <c r="BH99" s="119"/>
      <c r="BK99" s="3">
        <v>1</v>
      </c>
    </row>
    <row r="100" spans="2:63" ht="27" customHeight="1">
      <c r="B100" s="115" t="s">
        <v>16</v>
      </c>
      <c r="C100" s="3141"/>
      <c r="D100" s="3142"/>
      <c r="E100" s="3141"/>
      <c r="F100" s="3143"/>
      <c r="G100" s="3144"/>
      <c r="H100" s="3145"/>
      <c r="I100" s="3146"/>
      <c r="J100" s="3147"/>
      <c r="K100" s="3148"/>
      <c r="L100" s="3149"/>
      <c r="M100" s="2109"/>
      <c r="N100" s="3150"/>
      <c r="O100" s="117"/>
      <c r="P100" s="3151"/>
      <c r="Q100" s="3152"/>
      <c r="R100" s="3153"/>
      <c r="S100" s="3154"/>
      <c r="T100" s="119"/>
      <c r="U100" s="1180"/>
      <c r="V100" s="115" t="s">
        <v>16</v>
      </c>
      <c r="W100" s="3141"/>
      <c r="X100" s="3142"/>
      <c r="Y100" s="3141"/>
      <c r="Z100" s="3143"/>
      <c r="AA100" s="3144"/>
      <c r="AB100" s="3145"/>
      <c r="AC100" s="3146"/>
      <c r="AD100" s="3147"/>
      <c r="AE100" s="3148"/>
      <c r="AF100" s="3149"/>
      <c r="AG100" s="2109"/>
      <c r="AH100" s="3150"/>
      <c r="AI100" s="117"/>
      <c r="AJ100" s="3151"/>
      <c r="AK100" s="3152"/>
      <c r="AL100" s="3153"/>
      <c r="AM100" s="3154"/>
      <c r="AN100" s="119"/>
      <c r="AO100" s="1180"/>
      <c r="AP100" s="115" t="s">
        <v>16</v>
      </c>
      <c r="AQ100" s="3141"/>
      <c r="AR100" s="3142"/>
      <c r="AS100" s="3141"/>
      <c r="AT100" s="3143"/>
      <c r="AU100" s="3144"/>
      <c r="AV100" s="3145"/>
      <c r="AW100" s="3146"/>
      <c r="AX100" s="3147"/>
      <c r="AY100" s="3148"/>
      <c r="AZ100" s="3149"/>
      <c r="BA100" s="2109"/>
      <c r="BB100" s="3150"/>
      <c r="BC100" s="117"/>
      <c r="BD100" s="3151"/>
      <c r="BE100" s="3152"/>
      <c r="BF100" s="3153"/>
      <c r="BG100" s="3154"/>
      <c r="BH100" s="119"/>
      <c r="BK100" s="3">
        <v>1</v>
      </c>
    </row>
    <row r="101" spans="2:63" ht="27" customHeight="1">
      <c r="B101" s="115" t="s">
        <v>16</v>
      </c>
      <c r="C101" s="3141"/>
      <c r="D101" s="3142"/>
      <c r="E101" s="3141"/>
      <c r="F101" s="3143"/>
      <c r="G101" s="3144"/>
      <c r="H101" s="3145"/>
      <c r="I101" s="3146"/>
      <c r="J101" s="3147"/>
      <c r="K101" s="3148"/>
      <c r="L101" s="3149"/>
      <c r="M101" s="2109"/>
      <c r="N101" s="3150"/>
      <c r="O101" s="117"/>
      <c r="P101" s="3151"/>
      <c r="Q101" s="3152"/>
      <c r="R101" s="3153"/>
      <c r="S101" s="3154"/>
      <c r="T101" s="119"/>
      <c r="U101" s="1180"/>
      <c r="V101" s="115" t="s">
        <v>16</v>
      </c>
      <c r="W101" s="3141"/>
      <c r="X101" s="3142"/>
      <c r="Y101" s="3141"/>
      <c r="Z101" s="3143"/>
      <c r="AA101" s="3144"/>
      <c r="AB101" s="3145"/>
      <c r="AC101" s="3146"/>
      <c r="AD101" s="3147"/>
      <c r="AE101" s="3148"/>
      <c r="AF101" s="3149"/>
      <c r="AG101" s="2109"/>
      <c r="AH101" s="3150"/>
      <c r="AI101" s="117"/>
      <c r="AJ101" s="3151"/>
      <c r="AK101" s="3152"/>
      <c r="AL101" s="3153"/>
      <c r="AM101" s="3154"/>
      <c r="AN101" s="119"/>
      <c r="AO101" s="1180"/>
      <c r="AP101" s="115" t="s">
        <v>16</v>
      </c>
      <c r="AQ101" s="3141"/>
      <c r="AR101" s="3142"/>
      <c r="AS101" s="3141"/>
      <c r="AT101" s="3143"/>
      <c r="AU101" s="3144"/>
      <c r="AV101" s="3145"/>
      <c r="AW101" s="3146"/>
      <c r="AX101" s="3147"/>
      <c r="AY101" s="3148"/>
      <c r="AZ101" s="3149"/>
      <c r="BA101" s="2109"/>
      <c r="BB101" s="3150"/>
      <c r="BC101" s="117"/>
      <c r="BD101" s="3151"/>
      <c r="BE101" s="3152"/>
      <c r="BF101" s="3153"/>
      <c r="BG101" s="3154"/>
      <c r="BH101" s="119"/>
      <c r="BK101" s="3">
        <v>1</v>
      </c>
    </row>
    <row r="102" spans="2:63" ht="27" customHeight="1">
      <c r="B102" s="115" t="s">
        <v>16</v>
      </c>
      <c r="C102" s="3141"/>
      <c r="D102" s="3142"/>
      <c r="E102" s="3141"/>
      <c r="F102" s="3143"/>
      <c r="G102" s="3144"/>
      <c r="H102" s="3145"/>
      <c r="I102" s="3146"/>
      <c r="J102" s="3147"/>
      <c r="K102" s="3148"/>
      <c r="L102" s="3149"/>
      <c r="M102" s="2109"/>
      <c r="N102" s="3150"/>
      <c r="O102" s="117"/>
      <c r="P102" s="3151"/>
      <c r="Q102" s="3152"/>
      <c r="R102" s="3153"/>
      <c r="S102" s="3154"/>
      <c r="T102" s="119"/>
      <c r="U102" s="1180"/>
      <c r="V102" s="115" t="s">
        <v>16</v>
      </c>
      <c r="W102" s="3141"/>
      <c r="X102" s="3142"/>
      <c r="Y102" s="3141"/>
      <c r="Z102" s="3143"/>
      <c r="AA102" s="3144"/>
      <c r="AB102" s="3145"/>
      <c r="AC102" s="3146"/>
      <c r="AD102" s="3147"/>
      <c r="AE102" s="3148"/>
      <c r="AF102" s="3149"/>
      <c r="AG102" s="2109"/>
      <c r="AH102" s="3150"/>
      <c r="AI102" s="117"/>
      <c r="AJ102" s="3151"/>
      <c r="AK102" s="3152"/>
      <c r="AL102" s="3153"/>
      <c r="AM102" s="3154"/>
      <c r="AN102" s="119"/>
      <c r="AO102" s="1180"/>
      <c r="AP102" s="115" t="s">
        <v>16</v>
      </c>
      <c r="AQ102" s="3141"/>
      <c r="AR102" s="3142"/>
      <c r="AS102" s="3141"/>
      <c r="AT102" s="3143"/>
      <c r="AU102" s="3144"/>
      <c r="AV102" s="3145"/>
      <c r="AW102" s="3146"/>
      <c r="AX102" s="3147"/>
      <c r="AY102" s="3148"/>
      <c r="AZ102" s="3149"/>
      <c r="BA102" s="2109"/>
      <c r="BB102" s="3150"/>
      <c r="BC102" s="117"/>
      <c r="BD102" s="3151"/>
      <c r="BE102" s="3152"/>
      <c r="BF102" s="3153"/>
      <c r="BG102" s="3154"/>
      <c r="BH102" s="119"/>
      <c r="BK102" s="3">
        <v>1</v>
      </c>
    </row>
    <row r="103" spans="2:63" ht="27" customHeight="1">
      <c r="B103" s="115" t="s">
        <v>16</v>
      </c>
      <c r="C103" s="3141"/>
      <c r="D103" s="3142"/>
      <c r="E103" s="3141"/>
      <c r="F103" s="3143"/>
      <c r="G103" s="3144"/>
      <c r="H103" s="3145"/>
      <c r="I103" s="3146"/>
      <c r="J103" s="3147"/>
      <c r="K103" s="3148"/>
      <c r="L103" s="3149"/>
      <c r="M103" s="2109"/>
      <c r="N103" s="3150"/>
      <c r="O103" s="117"/>
      <c r="P103" s="3151"/>
      <c r="Q103" s="3152"/>
      <c r="R103" s="3153"/>
      <c r="S103" s="3154"/>
      <c r="T103" s="119"/>
      <c r="U103" s="1180"/>
      <c r="V103" s="115" t="s">
        <v>16</v>
      </c>
      <c r="W103" s="3141"/>
      <c r="X103" s="3142"/>
      <c r="Y103" s="3141"/>
      <c r="Z103" s="3143"/>
      <c r="AA103" s="3144"/>
      <c r="AB103" s="3145"/>
      <c r="AC103" s="3146"/>
      <c r="AD103" s="3147"/>
      <c r="AE103" s="3148"/>
      <c r="AF103" s="3149"/>
      <c r="AG103" s="2109"/>
      <c r="AH103" s="3150"/>
      <c r="AI103" s="117"/>
      <c r="AJ103" s="3151"/>
      <c r="AK103" s="3152"/>
      <c r="AL103" s="3153"/>
      <c r="AM103" s="3154"/>
      <c r="AN103" s="119"/>
      <c r="AO103" s="1180"/>
      <c r="AP103" s="115" t="s">
        <v>16</v>
      </c>
      <c r="AQ103" s="3141"/>
      <c r="AR103" s="3142"/>
      <c r="AS103" s="3141"/>
      <c r="AT103" s="3143"/>
      <c r="AU103" s="3144"/>
      <c r="AV103" s="3145"/>
      <c r="AW103" s="3146"/>
      <c r="AX103" s="3147"/>
      <c r="AY103" s="3148"/>
      <c r="AZ103" s="3149"/>
      <c r="BA103" s="2109"/>
      <c r="BB103" s="3150"/>
      <c r="BC103" s="117"/>
      <c r="BD103" s="3151"/>
      <c r="BE103" s="3152"/>
      <c r="BF103" s="3153"/>
      <c r="BG103" s="3154"/>
      <c r="BH103" s="119"/>
      <c r="BK103" s="3">
        <v>1</v>
      </c>
    </row>
    <row r="104" spans="2:63" ht="27" customHeight="1">
      <c r="B104" s="115" t="s">
        <v>16</v>
      </c>
      <c r="C104" s="3141"/>
      <c r="D104" s="3142"/>
      <c r="E104" s="3141"/>
      <c r="F104" s="3143"/>
      <c r="G104" s="3144"/>
      <c r="H104" s="3145"/>
      <c r="I104" s="3146"/>
      <c r="J104" s="3147"/>
      <c r="K104" s="3148"/>
      <c r="L104" s="3149"/>
      <c r="M104" s="2109"/>
      <c r="N104" s="3150"/>
      <c r="O104" s="117"/>
      <c r="P104" s="3151"/>
      <c r="Q104" s="3152"/>
      <c r="R104" s="3153"/>
      <c r="S104" s="3154"/>
      <c r="T104" s="119"/>
      <c r="U104" s="1180"/>
      <c r="V104" s="115" t="s">
        <v>16</v>
      </c>
      <c r="W104" s="3141"/>
      <c r="X104" s="3142"/>
      <c r="Y104" s="3141"/>
      <c r="Z104" s="3143"/>
      <c r="AA104" s="3144"/>
      <c r="AB104" s="3145"/>
      <c r="AC104" s="3146"/>
      <c r="AD104" s="3147"/>
      <c r="AE104" s="3148"/>
      <c r="AF104" s="3149"/>
      <c r="AG104" s="2109"/>
      <c r="AH104" s="3150"/>
      <c r="AI104" s="117"/>
      <c r="AJ104" s="3151"/>
      <c r="AK104" s="3152"/>
      <c r="AL104" s="3153"/>
      <c r="AM104" s="3154"/>
      <c r="AN104" s="119"/>
      <c r="AO104" s="1180"/>
      <c r="AP104" s="115" t="s">
        <v>16</v>
      </c>
      <c r="AQ104" s="3141"/>
      <c r="AR104" s="3142"/>
      <c r="AS104" s="3141"/>
      <c r="AT104" s="3143"/>
      <c r="AU104" s="3144"/>
      <c r="AV104" s="3145"/>
      <c r="AW104" s="3146"/>
      <c r="AX104" s="3147"/>
      <c r="AY104" s="3148"/>
      <c r="AZ104" s="3149"/>
      <c r="BA104" s="2109"/>
      <c r="BB104" s="3150"/>
      <c r="BC104" s="117"/>
      <c r="BD104" s="3151"/>
      <c r="BE104" s="3152"/>
      <c r="BF104" s="3153"/>
      <c r="BG104" s="3154"/>
      <c r="BH104" s="119"/>
      <c r="BK104" s="3">
        <v>1</v>
      </c>
    </row>
    <row r="105" spans="2:63" ht="27" customHeight="1">
      <c r="B105" s="115" t="s">
        <v>16</v>
      </c>
      <c r="C105" s="3141"/>
      <c r="D105" s="3142"/>
      <c r="E105" s="3141"/>
      <c r="F105" s="3143"/>
      <c r="G105" s="3144"/>
      <c r="H105" s="3145"/>
      <c r="I105" s="3146"/>
      <c r="J105" s="3147"/>
      <c r="K105" s="3148"/>
      <c r="L105" s="3149"/>
      <c r="M105" s="2109"/>
      <c r="N105" s="3150"/>
      <c r="O105" s="117"/>
      <c r="P105" s="3151"/>
      <c r="Q105" s="3152"/>
      <c r="R105" s="3153"/>
      <c r="S105" s="3154"/>
      <c r="T105" s="119"/>
      <c r="U105" s="1180"/>
      <c r="V105" s="115" t="s">
        <v>16</v>
      </c>
      <c r="W105" s="3141"/>
      <c r="X105" s="3142"/>
      <c r="Y105" s="3141"/>
      <c r="Z105" s="3143"/>
      <c r="AA105" s="3144"/>
      <c r="AB105" s="3145"/>
      <c r="AC105" s="3146"/>
      <c r="AD105" s="3147"/>
      <c r="AE105" s="3148"/>
      <c r="AF105" s="3149"/>
      <c r="AG105" s="2109"/>
      <c r="AH105" s="3150"/>
      <c r="AI105" s="117"/>
      <c r="AJ105" s="3151"/>
      <c r="AK105" s="3152"/>
      <c r="AL105" s="3153"/>
      <c r="AM105" s="3154"/>
      <c r="AN105" s="119"/>
      <c r="AO105" s="1180"/>
      <c r="AP105" s="115" t="s">
        <v>16</v>
      </c>
      <c r="AQ105" s="3141"/>
      <c r="AR105" s="3142"/>
      <c r="AS105" s="3141"/>
      <c r="AT105" s="3143"/>
      <c r="AU105" s="3144"/>
      <c r="AV105" s="3145"/>
      <c r="AW105" s="3146"/>
      <c r="AX105" s="3147"/>
      <c r="AY105" s="3148"/>
      <c r="AZ105" s="3149"/>
      <c r="BA105" s="2109"/>
      <c r="BB105" s="3150"/>
      <c r="BC105" s="117"/>
      <c r="BD105" s="3151"/>
      <c r="BE105" s="3152"/>
      <c r="BF105" s="3153"/>
      <c r="BG105" s="3154"/>
      <c r="BH105" s="119"/>
      <c r="BK105" s="3">
        <v>1</v>
      </c>
    </row>
    <row r="106" spans="2:63" ht="27" customHeight="1">
      <c r="B106" s="115" t="s">
        <v>16</v>
      </c>
      <c r="C106" s="3141"/>
      <c r="D106" s="3142"/>
      <c r="E106" s="3141"/>
      <c r="F106" s="3143"/>
      <c r="G106" s="3144"/>
      <c r="H106" s="3145"/>
      <c r="I106" s="3146"/>
      <c r="J106" s="3147"/>
      <c r="K106" s="3148"/>
      <c r="L106" s="3149"/>
      <c r="M106" s="2109"/>
      <c r="N106" s="3150"/>
      <c r="O106" s="117"/>
      <c r="P106" s="3151"/>
      <c r="Q106" s="3152"/>
      <c r="R106" s="3153"/>
      <c r="S106" s="3154"/>
      <c r="T106" s="119"/>
      <c r="U106" s="1180"/>
      <c r="V106" s="115" t="s">
        <v>16</v>
      </c>
      <c r="W106" s="3141"/>
      <c r="X106" s="3142"/>
      <c r="Y106" s="3141"/>
      <c r="Z106" s="3143"/>
      <c r="AA106" s="3144"/>
      <c r="AB106" s="3145"/>
      <c r="AC106" s="3146"/>
      <c r="AD106" s="3147"/>
      <c r="AE106" s="3148"/>
      <c r="AF106" s="3149"/>
      <c r="AG106" s="2109"/>
      <c r="AH106" s="3150"/>
      <c r="AI106" s="117"/>
      <c r="AJ106" s="3151"/>
      <c r="AK106" s="3152"/>
      <c r="AL106" s="3153"/>
      <c r="AM106" s="3154"/>
      <c r="AN106" s="119"/>
      <c r="AO106" s="1180"/>
      <c r="AP106" s="115" t="s">
        <v>16</v>
      </c>
      <c r="AQ106" s="3141"/>
      <c r="AR106" s="3142"/>
      <c r="AS106" s="3141"/>
      <c r="AT106" s="3143"/>
      <c r="AU106" s="3144"/>
      <c r="AV106" s="3145"/>
      <c r="AW106" s="3146"/>
      <c r="AX106" s="3147"/>
      <c r="AY106" s="3148"/>
      <c r="AZ106" s="3149"/>
      <c r="BA106" s="2109"/>
      <c r="BB106" s="3150"/>
      <c r="BC106" s="117"/>
      <c r="BD106" s="3151"/>
      <c r="BE106" s="3152"/>
      <c r="BF106" s="3153"/>
      <c r="BG106" s="3154"/>
      <c r="BH106" s="119"/>
      <c r="BK106" s="3">
        <v>1</v>
      </c>
    </row>
    <row r="107" spans="2:63" ht="27" customHeight="1">
      <c r="B107" s="115" t="s">
        <v>16</v>
      </c>
      <c r="C107" s="3141"/>
      <c r="D107" s="3142"/>
      <c r="E107" s="3141"/>
      <c r="F107" s="3143"/>
      <c r="G107" s="3144"/>
      <c r="H107" s="3145"/>
      <c r="I107" s="3146"/>
      <c r="J107" s="3147"/>
      <c r="K107" s="3148"/>
      <c r="L107" s="3149"/>
      <c r="M107" s="2109"/>
      <c r="N107" s="3150"/>
      <c r="O107" s="117"/>
      <c r="P107" s="3151"/>
      <c r="Q107" s="3152"/>
      <c r="R107" s="3153"/>
      <c r="S107" s="3154"/>
      <c r="T107" s="119"/>
      <c r="U107" s="1180"/>
      <c r="V107" s="115" t="s">
        <v>16</v>
      </c>
      <c r="W107" s="3141"/>
      <c r="X107" s="3142"/>
      <c r="Y107" s="3141"/>
      <c r="Z107" s="3143"/>
      <c r="AA107" s="3144"/>
      <c r="AB107" s="3145"/>
      <c r="AC107" s="3146"/>
      <c r="AD107" s="3147"/>
      <c r="AE107" s="3148"/>
      <c r="AF107" s="3149"/>
      <c r="AG107" s="2109"/>
      <c r="AH107" s="3150"/>
      <c r="AI107" s="117"/>
      <c r="AJ107" s="3151"/>
      <c r="AK107" s="3152"/>
      <c r="AL107" s="3153"/>
      <c r="AM107" s="3154"/>
      <c r="AN107" s="119"/>
      <c r="AO107" s="1180"/>
      <c r="AP107" s="115" t="s">
        <v>16</v>
      </c>
      <c r="AQ107" s="3141"/>
      <c r="AR107" s="3142"/>
      <c r="AS107" s="3141"/>
      <c r="AT107" s="3143"/>
      <c r="AU107" s="3144"/>
      <c r="AV107" s="3145"/>
      <c r="AW107" s="3146"/>
      <c r="AX107" s="3147"/>
      <c r="AY107" s="3148"/>
      <c r="AZ107" s="3149"/>
      <c r="BA107" s="2109"/>
      <c r="BB107" s="3150"/>
      <c r="BC107" s="117"/>
      <c r="BD107" s="3151"/>
      <c r="BE107" s="3152"/>
      <c r="BF107" s="3153"/>
      <c r="BG107" s="3154"/>
      <c r="BH107" s="119"/>
      <c r="BK107" s="3">
        <v>1</v>
      </c>
    </row>
    <row r="108" spans="2:63" ht="27" customHeight="1">
      <c r="B108" s="115" t="s">
        <v>16</v>
      </c>
      <c r="C108" s="3141"/>
      <c r="D108" s="3142"/>
      <c r="E108" s="3141"/>
      <c r="F108" s="3143"/>
      <c r="G108" s="3144"/>
      <c r="H108" s="3145"/>
      <c r="I108" s="3146"/>
      <c r="J108" s="3147"/>
      <c r="K108" s="3148"/>
      <c r="L108" s="3149"/>
      <c r="M108" s="2109"/>
      <c r="N108" s="3150"/>
      <c r="O108" s="117"/>
      <c r="P108" s="3151"/>
      <c r="Q108" s="3152"/>
      <c r="R108" s="3153"/>
      <c r="S108" s="3154"/>
      <c r="T108" s="119"/>
      <c r="U108" s="1180"/>
      <c r="V108" s="115" t="s">
        <v>16</v>
      </c>
      <c r="W108" s="3141"/>
      <c r="X108" s="3142"/>
      <c r="Y108" s="3141"/>
      <c r="Z108" s="3143"/>
      <c r="AA108" s="3144"/>
      <c r="AB108" s="3145"/>
      <c r="AC108" s="3146"/>
      <c r="AD108" s="3147"/>
      <c r="AE108" s="3148"/>
      <c r="AF108" s="3149"/>
      <c r="AG108" s="2109"/>
      <c r="AH108" s="3150"/>
      <c r="AI108" s="117"/>
      <c r="AJ108" s="3151"/>
      <c r="AK108" s="3152"/>
      <c r="AL108" s="3153"/>
      <c r="AM108" s="3154"/>
      <c r="AN108" s="119"/>
      <c r="AO108" s="1180"/>
      <c r="AP108" s="115" t="s">
        <v>16</v>
      </c>
      <c r="AQ108" s="3141"/>
      <c r="AR108" s="3142"/>
      <c r="AS108" s="3141"/>
      <c r="AT108" s="3143"/>
      <c r="AU108" s="3144"/>
      <c r="AV108" s="3145"/>
      <c r="AW108" s="3146"/>
      <c r="AX108" s="3147"/>
      <c r="AY108" s="3148"/>
      <c r="AZ108" s="3149"/>
      <c r="BA108" s="2109"/>
      <c r="BB108" s="3150"/>
      <c r="BC108" s="117"/>
      <c r="BD108" s="3151"/>
      <c r="BE108" s="3152"/>
      <c r="BF108" s="3153"/>
      <c r="BG108" s="3154"/>
      <c r="BH108" s="119"/>
      <c r="BK108" s="3">
        <v>1</v>
      </c>
    </row>
    <row r="109" spans="2:63" ht="27" customHeight="1">
      <c r="B109" s="115" t="s">
        <v>16</v>
      </c>
      <c r="C109" s="3141"/>
      <c r="D109" s="3142"/>
      <c r="E109" s="3141"/>
      <c r="F109" s="3143"/>
      <c r="G109" s="3144"/>
      <c r="H109" s="3145"/>
      <c r="I109" s="3146"/>
      <c r="J109" s="3147"/>
      <c r="K109" s="3148"/>
      <c r="L109" s="3149"/>
      <c r="M109" s="2109"/>
      <c r="N109" s="3150"/>
      <c r="O109" s="117"/>
      <c r="P109" s="3151"/>
      <c r="Q109" s="3152"/>
      <c r="R109" s="3153"/>
      <c r="S109" s="3154"/>
      <c r="T109" s="119"/>
      <c r="U109" s="1180"/>
      <c r="V109" s="115" t="s">
        <v>16</v>
      </c>
      <c r="W109" s="3141"/>
      <c r="X109" s="3142"/>
      <c r="Y109" s="3141"/>
      <c r="Z109" s="3143"/>
      <c r="AA109" s="3144"/>
      <c r="AB109" s="3145"/>
      <c r="AC109" s="3146"/>
      <c r="AD109" s="3147"/>
      <c r="AE109" s="3148"/>
      <c r="AF109" s="3149"/>
      <c r="AG109" s="2109"/>
      <c r="AH109" s="3150"/>
      <c r="AI109" s="117"/>
      <c r="AJ109" s="3151"/>
      <c r="AK109" s="3152"/>
      <c r="AL109" s="3153"/>
      <c r="AM109" s="3154"/>
      <c r="AN109" s="119"/>
      <c r="AO109" s="1180"/>
      <c r="AP109" s="115" t="s">
        <v>16</v>
      </c>
      <c r="AQ109" s="3141"/>
      <c r="AR109" s="3142"/>
      <c r="AS109" s="3141"/>
      <c r="AT109" s="3143"/>
      <c r="AU109" s="3144"/>
      <c r="AV109" s="3145"/>
      <c r="AW109" s="3146"/>
      <c r="AX109" s="3147"/>
      <c r="AY109" s="3148"/>
      <c r="AZ109" s="3149"/>
      <c r="BA109" s="2109"/>
      <c r="BB109" s="3150"/>
      <c r="BC109" s="117"/>
      <c r="BD109" s="3151"/>
      <c r="BE109" s="3152"/>
      <c r="BF109" s="3153"/>
      <c r="BG109" s="3154"/>
      <c r="BH109" s="119"/>
      <c r="BK109" s="3">
        <v>1</v>
      </c>
    </row>
    <row r="110" spans="2:63" ht="27" customHeight="1">
      <c r="B110" s="115" t="s">
        <v>16</v>
      </c>
      <c r="C110" s="3141"/>
      <c r="D110" s="3142"/>
      <c r="E110" s="3141"/>
      <c r="F110" s="3143"/>
      <c r="G110" s="3144"/>
      <c r="H110" s="3145"/>
      <c r="I110" s="3146"/>
      <c r="J110" s="3147"/>
      <c r="K110" s="3148"/>
      <c r="L110" s="3149"/>
      <c r="M110" s="2109"/>
      <c r="N110" s="3150"/>
      <c r="O110" s="117"/>
      <c r="P110" s="3151"/>
      <c r="Q110" s="3152"/>
      <c r="R110" s="3153"/>
      <c r="S110" s="3154"/>
      <c r="T110" s="119"/>
      <c r="U110" s="1180"/>
      <c r="V110" s="115" t="s">
        <v>16</v>
      </c>
      <c r="W110" s="3141"/>
      <c r="X110" s="3142"/>
      <c r="Y110" s="3141"/>
      <c r="Z110" s="3143"/>
      <c r="AA110" s="3144"/>
      <c r="AB110" s="3145"/>
      <c r="AC110" s="3146"/>
      <c r="AD110" s="3147"/>
      <c r="AE110" s="3148"/>
      <c r="AF110" s="3149"/>
      <c r="AG110" s="2109"/>
      <c r="AH110" s="3150"/>
      <c r="AI110" s="117"/>
      <c r="AJ110" s="3151"/>
      <c r="AK110" s="3152"/>
      <c r="AL110" s="3153"/>
      <c r="AM110" s="3154"/>
      <c r="AN110" s="119"/>
      <c r="AO110" s="1180"/>
      <c r="AP110" s="115" t="s">
        <v>16</v>
      </c>
      <c r="AQ110" s="3141"/>
      <c r="AR110" s="3142"/>
      <c r="AS110" s="3141"/>
      <c r="AT110" s="3143"/>
      <c r="AU110" s="3144"/>
      <c r="AV110" s="3145"/>
      <c r="AW110" s="3146"/>
      <c r="AX110" s="3147"/>
      <c r="AY110" s="3148"/>
      <c r="AZ110" s="3149"/>
      <c r="BA110" s="2109"/>
      <c r="BB110" s="3150"/>
      <c r="BC110" s="117"/>
      <c r="BD110" s="3151"/>
      <c r="BE110" s="3152"/>
      <c r="BF110" s="3153"/>
      <c r="BG110" s="3154"/>
      <c r="BH110" s="119"/>
      <c r="BK110" s="3">
        <v>1</v>
      </c>
    </row>
    <row r="111" spans="2:63" ht="27" customHeight="1">
      <c r="B111" s="115" t="s">
        <v>16</v>
      </c>
      <c r="C111" s="3141"/>
      <c r="D111" s="3142"/>
      <c r="E111" s="3141"/>
      <c r="F111" s="3143"/>
      <c r="G111" s="3144"/>
      <c r="H111" s="3145"/>
      <c r="I111" s="3146"/>
      <c r="J111" s="3147"/>
      <c r="K111" s="3148"/>
      <c r="L111" s="3149"/>
      <c r="M111" s="2109"/>
      <c r="N111" s="3150"/>
      <c r="O111" s="117"/>
      <c r="P111" s="3151"/>
      <c r="Q111" s="3152"/>
      <c r="R111" s="3153"/>
      <c r="S111" s="3154"/>
      <c r="T111" s="119"/>
      <c r="U111" s="1180"/>
      <c r="V111" s="115" t="s">
        <v>16</v>
      </c>
      <c r="W111" s="3141"/>
      <c r="X111" s="3142"/>
      <c r="Y111" s="3141"/>
      <c r="Z111" s="3143"/>
      <c r="AA111" s="3144"/>
      <c r="AB111" s="3145"/>
      <c r="AC111" s="3146"/>
      <c r="AD111" s="3147"/>
      <c r="AE111" s="3148"/>
      <c r="AF111" s="3149"/>
      <c r="AG111" s="2109"/>
      <c r="AH111" s="3150"/>
      <c r="AI111" s="117"/>
      <c r="AJ111" s="3151"/>
      <c r="AK111" s="3152"/>
      <c r="AL111" s="3153"/>
      <c r="AM111" s="3154"/>
      <c r="AN111" s="119"/>
      <c r="AO111" s="1180"/>
      <c r="AP111" s="115" t="s">
        <v>16</v>
      </c>
      <c r="AQ111" s="3141"/>
      <c r="AR111" s="3142"/>
      <c r="AS111" s="3141"/>
      <c r="AT111" s="3143"/>
      <c r="AU111" s="3144"/>
      <c r="AV111" s="3145"/>
      <c r="AW111" s="3146"/>
      <c r="AX111" s="3147"/>
      <c r="AY111" s="3148"/>
      <c r="AZ111" s="3149"/>
      <c r="BA111" s="2109"/>
      <c r="BB111" s="3150"/>
      <c r="BC111" s="117"/>
      <c r="BD111" s="3151"/>
      <c r="BE111" s="3152"/>
      <c r="BF111" s="3153"/>
      <c r="BG111" s="3154"/>
      <c r="BH111" s="119"/>
      <c r="BK111" s="3">
        <v>1</v>
      </c>
    </row>
    <row r="112" spans="2:63" ht="27" customHeight="1">
      <c r="B112" s="115" t="s">
        <v>16</v>
      </c>
      <c r="C112" s="3141"/>
      <c r="D112" s="3142"/>
      <c r="E112" s="3141"/>
      <c r="F112" s="3143"/>
      <c r="G112" s="3144"/>
      <c r="H112" s="3145"/>
      <c r="I112" s="3146"/>
      <c r="J112" s="3147"/>
      <c r="K112" s="3148"/>
      <c r="L112" s="3149"/>
      <c r="M112" s="2109"/>
      <c r="N112" s="3150"/>
      <c r="O112" s="117"/>
      <c r="P112" s="3151"/>
      <c r="Q112" s="3152"/>
      <c r="R112" s="3153"/>
      <c r="S112" s="3154"/>
      <c r="T112" s="119"/>
      <c r="U112" s="1180"/>
      <c r="V112" s="115" t="s">
        <v>16</v>
      </c>
      <c r="W112" s="3141"/>
      <c r="X112" s="3142"/>
      <c r="Y112" s="3141"/>
      <c r="Z112" s="3143"/>
      <c r="AA112" s="3144"/>
      <c r="AB112" s="3145"/>
      <c r="AC112" s="3146"/>
      <c r="AD112" s="3147"/>
      <c r="AE112" s="3148"/>
      <c r="AF112" s="3149"/>
      <c r="AG112" s="2109"/>
      <c r="AH112" s="3150"/>
      <c r="AI112" s="117"/>
      <c r="AJ112" s="3151"/>
      <c r="AK112" s="3152"/>
      <c r="AL112" s="3153"/>
      <c r="AM112" s="3154"/>
      <c r="AN112" s="119"/>
      <c r="AO112" s="1180"/>
      <c r="AP112" s="115" t="s">
        <v>16</v>
      </c>
      <c r="AQ112" s="3141"/>
      <c r="AR112" s="3142"/>
      <c r="AS112" s="3141"/>
      <c r="AT112" s="3143"/>
      <c r="AU112" s="3144"/>
      <c r="AV112" s="3145"/>
      <c r="AW112" s="3146"/>
      <c r="AX112" s="3147"/>
      <c r="AY112" s="3148"/>
      <c r="AZ112" s="3149"/>
      <c r="BA112" s="2109"/>
      <c r="BB112" s="3150"/>
      <c r="BC112" s="117"/>
      <c r="BD112" s="3151"/>
      <c r="BE112" s="3152"/>
      <c r="BF112" s="3153"/>
      <c r="BG112" s="3154"/>
      <c r="BH112" s="119"/>
      <c r="BK112" s="3">
        <v>1</v>
      </c>
    </row>
    <row r="113" spans="2:63" ht="27" customHeight="1">
      <c r="B113" s="115" t="s">
        <v>16</v>
      </c>
      <c r="C113" s="3141"/>
      <c r="D113" s="3142"/>
      <c r="E113" s="3141"/>
      <c r="F113" s="3143"/>
      <c r="G113" s="3144"/>
      <c r="H113" s="3145"/>
      <c r="I113" s="3146"/>
      <c r="J113" s="3147"/>
      <c r="K113" s="3148"/>
      <c r="L113" s="3149"/>
      <c r="M113" s="2109"/>
      <c r="N113" s="3150"/>
      <c r="O113" s="117"/>
      <c r="P113" s="3151"/>
      <c r="Q113" s="3152"/>
      <c r="R113" s="3153"/>
      <c r="S113" s="3154"/>
      <c r="T113" s="119"/>
      <c r="U113" s="1180"/>
      <c r="V113" s="115" t="s">
        <v>16</v>
      </c>
      <c r="W113" s="3141"/>
      <c r="X113" s="3142"/>
      <c r="Y113" s="3141"/>
      <c r="Z113" s="3143"/>
      <c r="AA113" s="3144"/>
      <c r="AB113" s="3145"/>
      <c r="AC113" s="3146"/>
      <c r="AD113" s="3147"/>
      <c r="AE113" s="3148"/>
      <c r="AF113" s="3149"/>
      <c r="AG113" s="2109"/>
      <c r="AH113" s="3150"/>
      <c r="AI113" s="117"/>
      <c r="AJ113" s="3151"/>
      <c r="AK113" s="3152"/>
      <c r="AL113" s="3153"/>
      <c r="AM113" s="3154"/>
      <c r="AN113" s="119"/>
      <c r="AO113" s="1180"/>
      <c r="AP113" s="115" t="s">
        <v>16</v>
      </c>
      <c r="AQ113" s="3141"/>
      <c r="AR113" s="3142"/>
      <c r="AS113" s="3141"/>
      <c r="AT113" s="3143"/>
      <c r="AU113" s="3144"/>
      <c r="AV113" s="3145"/>
      <c r="AW113" s="3146"/>
      <c r="AX113" s="3147"/>
      <c r="AY113" s="3148"/>
      <c r="AZ113" s="3149"/>
      <c r="BA113" s="2109"/>
      <c r="BB113" s="3150"/>
      <c r="BC113" s="117"/>
      <c r="BD113" s="3151"/>
      <c r="BE113" s="3152"/>
      <c r="BF113" s="3153"/>
      <c r="BG113" s="3154"/>
      <c r="BH113" s="119"/>
      <c r="BK113" s="3">
        <v>1</v>
      </c>
    </row>
    <row r="114" spans="2:63" ht="27" customHeight="1">
      <c r="B114" s="115" t="s">
        <v>16</v>
      </c>
      <c r="C114" s="3141"/>
      <c r="D114" s="3142"/>
      <c r="E114" s="3141"/>
      <c r="F114" s="3143"/>
      <c r="G114" s="3144"/>
      <c r="H114" s="3145"/>
      <c r="I114" s="3146"/>
      <c r="J114" s="3147"/>
      <c r="K114" s="3148"/>
      <c r="L114" s="3149"/>
      <c r="M114" s="2109"/>
      <c r="N114" s="3150"/>
      <c r="O114" s="117"/>
      <c r="P114" s="3151"/>
      <c r="Q114" s="3152"/>
      <c r="R114" s="3153"/>
      <c r="S114" s="3154"/>
      <c r="T114" s="119"/>
      <c r="U114" s="1180"/>
      <c r="V114" s="115" t="s">
        <v>16</v>
      </c>
      <c r="W114" s="3141"/>
      <c r="X114" s="3142"/>
      <c r="Y114" s="3141"/>
      <c r="Z114" s="3143"/>
      <c r="AA114" s="3144"/>
      <c r="AB114" s="3145"/>
      <c r="AC114" s="3146"/>
      <c r="AD114" s="3147"/>
      <c r="AE114" s="3148"/>
      <c r="AF114" s="3149"/>
      <c r="AG114" s="2109"/>
      <c r="AH114" s="3150"/>
      <c r="AI114" s="117"/>
      <c r="AJ114" s="3151"/>
      <c r="AK114" s="3152"/>
      <c r="AL114" s="3153"/>
      <c r="AM114" s="3154"/>
      <c r="AN114" s="119"/>
      <c r="AO114" s="1180"/>
      <c r="AP114" s="115" t="s">
        <v>16</v>
      </c>
      <c r="AQ114" s="3141"/>
      <c r="AR114" s="3142"/>
      <c r="AS114" s="3141"/>
      <c r="AT114" s="3143"/>
      <c r="AU114" s="3144"/>
      <c r="AV114" s="3145"/>
      <c r="AW114" s="3146"/>
      <c r="AX114" s="3147"/>
      <c r="AY114" s="3148"/>
      <c r="AZ114" s="3149"/>
      <c r="BA114" s="2109"/>
      <c r="BB114" s="3150"/>
      <c r="BC114" s="117"/>
      <c r="BD114" s="3151"/>
      <c r="BE114" s="3152"/>
      <c r="BF114" s="3153"/>
      <c r="BG114" s="3154"/>
      <c r="BH114" s="119"/>
      <c r="BK114" s="3">
        <v>1</v>
      </c>
    </row>
    <row r="115" spans="2:63" ht="27" customHeight="1">
      <c r="B115" s="115" t="s">
        <v>16</v>
      </c>
      <c r="C115" s="3141"/>
      <c r="D115" s="3142"/>
      <c r="E115" s="3141"/>
      <c r="F115" s="3143"/>
      <c r="G115" s="3144"/>
      <c r="H115" s="3145"/>
      <c r="I115" s="3146"/>
      <c r="J115" s="3147"/>
      <c r="K115" s="3148"/>
      <c r="L115" s="3149"/>
      <c r="M115" s="2109"/>
      <c r="N115" s="3150"/>
      <c r="O115" s="117"/>
      <c r="P115" s="3151"/>
      <c r="Q115" s="3152"/>
      <c r="R115" s="3153"/>
      <c r="S115" s="3154"/>
      <c r="T115" s="119"/>
      <c r="U115" s="1180"/>
      <c r="V115" s="115" t="s">
        <v>16</v>
      </c>
      <c r="W115" s="3141"/>
      <c r="X115" s="3142"/>
      <c r="Y115" s="3141"/>
      <c r="Z115" s="3143"/>
      <c r="AA115" s="3144"/>
      <c r="AB115" s="3145"/>
      <c r="AC115" s="3146"/>
      <c r="AD115" s="3147"/>
      <c r="AE115" s="3148"/>
      <c r="AF115" s="3149"/>
      <c r="AG115" s="2109"/>
      <c r="AH115" s="3150"/>
      <c r="AI115" s="117"/>
      <c r="AJ115" s="3151"/>
      <c r="AK115" s="3152"/>
      <c r="AL115" s="3153"/>
      <c r="AM115" s="3154"/>
      <c r="AN115" s="119"/>
      <c r="AO115" s="1180"/>
      <c r="AP115" s="115" t="s">
        <v>16</v>
      </c>
      <c r="AQ115" s="3141"/>
      <c r="AR115" s="3142"/>
      <c r="AS115" s="3141"/>
      <c r="AT115" s="3143"/>
      <c r="AU115" s="3144"/>
      <c r="AV115" s="3145"/>
      <c r="AW115" s="3146"/>
      <c r="AX115" s="3147"/>
      <c r="AY115" s="3148"/>
      <c r="AZ115" s="3149"/>
      <c r="BA115" s="2109"/>
      <c r="BB115" s="3150"/>
      <c r="BC115" s="117"/>
      <c r="BD115" s="3151"/>
      <c r="BE115" s="3152"/>
      <c r="BF115" s="3153"/>
      <c r="BG115" s="3154"/>
      <c r="BH115" s="119"/>
      <c r="BK115" s="3">
        <v>1</v>
      </c>
    </row>
    <row r="116" spans="2:63" ht="27" customHeight="1">
      <c r="B116" s="115" t="s">
        <v>16</v>
      </c>
      <c r="C116" s="3141"/>
      <c r="D116" s="3142"/>
      <c r="E116" s="3141"/>
      <c r="F116" s="3143"/>
      <c r="G116" s="3144"/>
      <c r="H116" s="3145"/>
      <c r="I116" s="3146"/>
      <c r="J116" s="3147"/>
      <c r="K116" s="3148"/>
      <c r="L116" s="3149"/>
      <c r="M116" s="2109"/>
      <c r="N116" s="3150"/>
      <c r="O116" s="117"/>
      <c r="P116" s="3151"/>
      <c r="Q116" s="3152"/>
      <c r="R116" s="3153"/>
      <c r="S116" s="3154"/>
      <c r="T116" s="119"/>
      <c r="U116" s="1180"/>
      <c r="V116" s="115" t="s">
        <v>16</v>
      </c>
      <c r="W116" s="3141"/>
      <c r="X116" s="3142"/>
      <c r="Y116" s="3141"/>
      <c r="Z116" s="3143"/>
      <c r="AA116" s="3144"/>
      <c r="AB116" s="3145"/>
      <c r="AC116" s="3146"/>
      <c r="AD116" s="3147"/>
      <c r="AE116" s="3148"/>
      <c r="AF116" s="3149"/>
      <c r="AG116" s="2109"/>
      <c r="AH116" s="3150"/>
      <c r="AI116" s="117"/>
      <c r="AJ116" s="3151"/>
      <c r="AK116" s="3152"/>
      <c r="AL116" s="3153"/>
      <c r="AM116" s="3154"/>
      <c r="AN116" s="119"/>
      <c r="AO116" s="1180"/>
      <c r="AP116" s="115" t="s">
        <v>16</v>
      </c>
      <c r="AQ116" s="3141"/>
      <c r="AR116" s="3142"/>
      <c r="AS116" s="3141"/>
      <c r="AT116" s="3143"/>
      <c r="AU116" s="3144"/>
      <c r="AV116" s="3145"/>
      <c r="AW116" s="3146"/>
      <c r="AX116" s="3147"/>
      <c r="AY116" s="3148"/>
      <c r="AZ116" s="3149"/>
      <c r="BA116" s="2109"/>
      <c r="BB116" s="3150"/>
      <c r="BC116" s="117"/>
      <c r="BD116" s="3151"/>
      <c r="BE116" s="3152"/>
      <c r="BF116" s="3153"/>
      <c r="BG116" s="3154"/>
      <c r="BH116" s="119"/>
      <c r="BK116" s="3">
        <v>1</v>
      </c>
    </row>
    <row r="117" spans="2:63" ht="27" customHeight="1">
      <c r="B117" s="115" t="s">
        <v>16</v>
      </c>
      <c r="C117" s="3141"/>
      <c r="D117" s="3142"/>
      <c r="E117" s="3141"/>
      <c r="F117" s="3143"/>
      <c r="G117" s="3144"/>
      <c r="H117" s="3145"/>
      <c r="I117" s="3146"/>
      <c r="J117" s="3147"/>
      <c r="K117" s="3148"/>
      <c r="L117" s="3149"/>
      <c r="M117" s="2109"/>
      <c r="N117" s="3150"/>
      <c r="O117" s="117"/>
      <c r="P117" s="3151"/>
      <c r="Q117" s="3152"/>
      <c r="R117" s="3153"/>
      <c r="S117" s="3154"/>
      <c r="T117" s="119"/>
      <c r="U117" s="1180"/>
      <c r="V117" s="115" t="s">
        <v>16</v>
      </c>
      <c r="W117" s="3141"/>
      <c r="X117" s="3142"/>
      <c r="Y117" s="3141"/>
      <c r="Z117" s="3143"/>
      <c r="AA117" s="3144"/>
      <c r="AB117" s="3145"/>
      <c r="AC117" s="3146"/>
      <c r="AD117" s="3147"/>
      <c r="AE117" s="3148"/>
      <c r="AF117" s="3149"/>
      <c r="AG117" s="2109"/>
      <c r="AH117" s="3150"/>
      <c r="AI117" s="117"/>
      <c r="AJ117" s="3151"/>
      <c r="AK117" s="3152"/>
      <c r="AL117" s="3153"/>
      <c r="AM117" s="3154"/>
      <c r="AN117" s="119"/>
      <c r="AO117" s="1180"/>
      <c r="AP117" s="115" t="s">
        <v>16</v>
      </c>
      <c r="AQ117" s="3141"/>
      <c r="AR117" s="3142"/>
      <c r="AS117" s="3141"/>
      <c r="AT117" s="3143"/>
      <c r="AU117" s="3144"/>
      <c r="AV117" s="3145"/>
      <c r="AW117" s="3146"/>
      <c r="AX117" s="3147"/>
      <c r="AY117" s="3148"/>
      <c r="AZ117" s="3149"/>
      <c r="BA117" s="2109"/>
      <c r="BB117" s="3150"/>
      <c r="BC117" s="117"/>
      <c r="BD117" s="3151"/>
      <c r="BE117" s="3152"/>
      <c r="BF117" s="3153"/>
      <c r="BG117" s="3154"/>
      <c r="BH117" s="119"/>
      <c r="BK117" s="3">
        <v>1</v>
      </c>
    </row>
    <row r="118" spans="2:63" ht="27" customHeight="1">
      <c r="B118" s="115" t="s">
        <v>16</v>
      </c>
      <c r="C118" s="3141"/>
      <c r="D118" s="3142"/>
      <c r="E118" s="3141"/>
      <c r="F118" s="3143"/>
      <c r="G118" s="3144"/>
      <c r="H118" s="3145"/>
      <c r="I118" s="3146"/>
      <c r="J118" s="3147"/>
      <c r="K118" s="3148"/>
      <c r="L118" s="3149"/>
      <c r="M118" s="2109"/>
      <c r="N118" s="3150"/>
      <c r="O118" s="117"/>
      <c r="P118" s="3151"/>
      <c r="Q118" s="3152"/>
      <c r="R118" s="3153"/>
      <c r="S118" s="3154"/>
      <c r="T118" s="119"/>
      <c r="U118" s="1180"/>
      <c r="V118" s="115" t="s">
        <v>16</v>
      </c>
      <c r="W118" s="3141"/>
      <c r="X118" s="3142"/>
      <c r="Y118" s="3141"/>
      <c r="Z118" s="3143"/>
      <c r="AA118" s="3144"/>
      <c r="AB118" s="3145"/>
      <c r="AC118" s="3146"/>
      <c r="AD118" s="3147"/>
      <c r="AE118" s="3148"/>
      <c r="AF118" s="3149"/>
      <c r="AG118" s="2109"/>
      <c r="AH118" s="3150"/>
      <c r="AI118" s="117"/>
      <c r="AJ118" s="3151"/>
      <c r="AK118" s="3152"/>
      <c r="AL118" s="3153"/>
      <c r="AM118" s="3154"/>
      <c r="AN118" s="119"/>
      <c r="AO118" s="1180"/>
      <c r="AP118" s="115" t="s">
        <v>16</v>
      </c>
      <c r="AQ118" s="3141"/>
      <c r="AR118" s="3142"/>
      <c r="AS118" s="3141"/>
      <c r="AT118" s="3143"/>
      <c r="AU118" s="3144"/>
      <c r="AV118" s="3145"/>
      <c r="AW118" s="3146"/>
      <c r="AX118" s="3147"/>
      <c r="AY118" s="3148"/>
      <c r="AZ118" s="3149"/>
      <c r="BA118" s="2109"/>
      <c r="BB118" s="3150"/>
      <c r="BC118" s="117"/>
      <c r="BD118" s="3151"/>
      <c r="BE118" s="3152"/>
      <c r="BF118" s="3153"/>
      <c r="BG118" s="3154"/>
      <c r="BH118" s="119"/>
      <c r="BK118" s="3">
        <v>1</v>
      </c>
    </row>
    <row r="119" spans="2:63" ht="27" customHeight="1">
      <c r="B119" s="115" t="s">
        <v>16</v>
      </c>
      <c r="C119" s="3141"/>
      <c r="D119" s="3142"/>
      <c r="E119" s="3141"/>
      <c r="F119" s="3143"/>
      <c r="G119" s="3144"/>
      <c r="H119" s="3145"/>
      <c r="I119" s="3146"/>
      <c r="J119" s="3147"/>
      <c r="K119" s="3148"/>
      <c r="L119" s="3149"/>
      <c r="M119" s="2109"/>
      <c r="N119" s="3150"/>
      <c r="O119" s="117"/>
      <c r="P119" s="3151"/>
      <c r="Q119" s="3152"/>
      <c r="R119" s="3153"/>
      <c r="S119" s="3154"/>
      <c r="T119" s="119"/>
      <c r="U119" s="1180"/>
      <c r="V119" s="115" t="s">
        <v>16</v>
      </c>
      <c r="W119" s="3141"/>
      <c r="X119" s="3142"/>
      <c r="Y119" s="3141"/>
      <c r="Z119" s="3143"/>
      <c r="AA119" s="3144"/>
      <c r="AB119" s="3145"/>
      <c r="AC119" s="3146"/>
      <c r="AD119" s="3147"/>
      <c r="AE119" s="3148"/>
      <c r="AF119" s="3149"/>
      <c r="AG119" s="2109"/>
      <c r="AH119" s="3150"/>
      <c r="AI119" s="117"/>
      <c r="AJ119" s="3151"/>
      <c r="AK119" s="3152"/>
      <c r="AL119" s="3153"/>
      <c r="AM119" s="3154"/>
      <c r="AN119" s="119"/>
      <c r="AO119" s="1180"/>
      <c r="AP119" s="115" t="s">
        <v>16</v>
      </c>
      <c r="AQ119" s="3141"/>
      <c r="AR119" s="3142"/>
      <c r="AS119" s="3141"/>
      <c r="AT119" s="3143"/>
      <c r="AU119" s="3144"/>
      <c r="AV119" s="3145"/>
      <c r="AW119" s="3146"/>
      <c r="AX119" s="3147"/>
      <c r="AY119" s="3148"/>
      <c r="AZ119" s="3149"/>
      <c r="BA119" s="2109"/>
      <c r="BB119" s="3150"/>
      <c r="BC119" s="117"/>
      <c r="BD119" s="3151"/>
      <c r="BE119" s="3152"/>
      <c r="BF119" s="3153"/>
      <c r="BG119" s="3154"/>
      <c r="BH119" s="119"/>
      <c r="BK119" s="3">
        <v>1</v>
      </c>
    </row>
    <row r="120" spans="2:63" ht="27" customHeight="1">
      <c r="B120" s="115" t="s">
        <v>16</v>
      </c>
      <c r="C120" s="3141"/>
      <c r="D120" s="3142"/>
      <c r="E120" s="3141"/>
      <c r="F120" s="3143"/>
      <c r="G120" s="3144"/>
      <c r="H120" s="3145"/>
      <c r="I120" s="3146"/>
      <c r="J120" s="3147"/>
      <c r="K120" s="3148"/>
      <c r="L120" s="3149"/>
      <c r="M120" s="2109"/>
      <c r="N120" s="3150"/>
      <c r="O120" s="117"/>
      <c r="P120" s="3151"/>
      <c r="Q120" s="3152"/>
      <c r="R120" s="3153"/>
      <c r="S120" s="3154"/>
      <c r="T120" s="119"/>
      <c r="U120" s="1180"/>
      <c r="V120" s="115" t="s">
        <v>16</v>
      </c>
      <c r="W120" s="3141"/>
      <c r="X120" s="3142"/>
      <c r="Y120" s="3141"/>
      <c r="Z120" s="3143"/>
      <c r="AA120" s="3144"/>
      <c r="AB120" s="3145"/>
      <c r="AC120" s="3146"/>
      <c r="AD120" s="3147"/>
      <c r="AE120" s="3148"/>
      <c r="AF120" s="3149"/>
      <c r="AG120" s="2109"/>
      <c r="AH120" s="3150"/>
      <c r="AI120" s="117"/>
      <c r="AJ120" s="3151"/>
      <c r="AK120" s="3152"/>
      <c r="AL120" s="3153"/>
      <c r="AM120" s="3154"/>
      <c r="AN120" s="119"/>
      <c r="AO120" s="1180"/>
      <c r="AP120" s="115" t="s">
        <v>16</v>
      </c>
      <c r="AQ120" s="3141"/>
      <c r="AR120" s="3142"/>
      <c r="AS120" s="3141"/>
      <c r="AT120" s="3143"/>
      <c r="AU120" s="3144"/>
      <c r="AV120" s="3145"/>
      <c r="AW120" s="3146"/>
      <c r="AX120" s="3147"/>
      <c r="AY120" s="3148"/>
      <c r="AZ120" s="3149"/>
      <c r="BA120" s="2109"/>
      <c r="BB120" s="3150"/>
      <c r="BC120" s="117"/>
      <c r="BD120" s="3151"/>
      <c r="BE120" s="3152"/>
      <c r="BF120" s="3153"/>
      <c r="BG120" s="3154"/>
      <c r="BH120" s="119"/>
      <c r="BK120" s="3">
        <v>1</v>
      </c>
    </row>
    <row r="121" spans="2:63" ht="27" customHeight="1">
      <c r="B121" s="115" t="s">
        <v>16</v>
      </c>
      <c r="C121" s="3141"/>
      <c r="D121" s="3142"/>
      <c r="E121" s="3141"/>
      <c r="F121" s="3143"/>
      <c r="G121" s="3144"/>
      <c r="H121" s="3145"/>
      <c r="I121" s="3146"/>
      <c r="J121" s="3147"/>
      <c r="K121" s="3148"/>
      <c r="L121" s="3149"/>
      <c r="M121" s="2109"/>
      <c r="N121" s="3150"/>
      <c r="O121" s="117"/>
      <c r="P121" s="3151"/>
      <c r="Q121" s="3152"/>
      <c r="R121" s="3153"/>
      <c r="S121" s="3154"/>
      <c r="T121" s="119"/>
      <c r="U121" s="1180"/>
      <c r="V121" s="115" t="s">
        <v>16</v>
      </c>
      <c r="W121" s="3141"/>
      <c r="X121" s="3142"/>
      <c r="Y121" s="3141"/>
      <c r="Z121" s="3143"/>
      <c r="AA121" s="3144"/>
      <c r="AB121" s="3145"/>
      <c r="AC121" s="3146"/>
      <c r="AD121" s="3147"/>
      <c r="AE121" s="3148"/>
      <c r="AF121" s="3149"/>
      <c r="AG121" s="2109"/>
      <c r="AH121" s="3150"/>
      <c r="AI121" s="117"/>
      <c r="AJ121" s="3151"/>
      <c r="AK121" s="3152"/>
      <c r="AL121" s="3153"/>
      <c r="AM121" s="3154"/>
      <c r="AN121" s="119"/>
      <c r="AP121" s="115" t="s">
        <v>16</v>
      </c>
      <c r="AQ121" s="3141"/>
      <c r="AR121" s="3142"/>
      <c r="AS121" s="3141"/>
      <c r="AT121" s="3143"/>
      <c r="AU121" s="3144"/>
      <c r="AV121" s="3145"/>
      <c r="AW121" s="3146"/>
      <c r="AX121" s="3147"/>
      <c r="AY121" s="3148"/>
      <c r="AZ121" s="3149"/>
      <c r="BA121" s="2109"/>
      <c r="BB121" s="3150"/>
      <c r="BC121" s="117"/>
      <c r="BD121" s="3151"/>
      <c r="BE121" s="3152"/>
      <c r="BF121" s="3153"/>
      <c r="BG121" s="3154"/>
      <c r="BH121" s="119"/>
      <c r="BK121" s="3">
        <v>1</v>
      </c>
    </row>
    <row r="122" spans="2:63" ht="27" customHeight="1">
      <c r="B122" s="115" t="s">
        <v>16</v>
      </c>
      <c r="C122" s="3141"/>
      <c r="D122" s="3142"/>
      <c r="E122" s="3141"/>
      <c r="F122" s="3143"/>
      <c r="G122" s="3144"/>
      <c r="H122" s="3145"/>
      <c r="I122" s="3146"/>
      <c r="J122" s="3147"/>
      <c r="K122" s="3148"/>
      <c r="L122" s="3149"/>
      <c r="M122" s="2109"/>
      <c r="N122" s="3150"/>
      <c r="O122" s="117"/>
      <c r="P122" s="3151"/>
      <c r="Q122" s="3152"/>
      <c r="R122" s="3153"/>
      <c r="S122" s="3154"/>
      <c r="T122" s="119"/>
      <c r="U122" s="1180"/>
      <c r="V122" s="115" t="s">
        <v>16</v>
      </c>
      <c r="W122" s="3141"/>
      <c r="X122" s="3142"/>
      <c r="Y122" s="3141"/>
      <c r="Z122" s="3143"/>
      <c r="AA122" s="3144"/>
      <c r="AB122" s="3145"/>
      <c r="AC122" s="3146"/>
      <c r="AD122" s="3147"/>
      <c r="AE122" s="3148"/>
      <c r="AF122" s="3149"/>
      <c r="AG122" s="2109"/>
      <c r="AH122" s="3150"/>
      <c r="AI122" s="117"/>
      <c r="AJ122" s="3151"/>
      <c r="AK122" s="3152"/>
      <c r="AL122" s="3153"/>
      <c r="AM122" s="3154"/>
      <c r="AN122" s="119"/>
      <c r="AP122" s="115" t="s">
        <v>16</v>
      </c>
      <c r="AQ122" s="3141"/>
      <c r="AR122" s="3142"/>
      <c r="AS122" s="3141"/>
      <c r="AT122" s="3143"/>
      <c r="AU122" s="3144"/>
      <c r="AV122" s="3145"/>
      <c r="AW122" s="3146"/>
      <c r="AX122" s="3147"/>
      <c r="AY122" s="3148"/>
      <c r="AZ122" s="3149"/>
      <c r="BA122" s="2109"/>
      <c r="BB122" s="3150"/>
      <c r="BC122" s="117"/>
      <c r="BD122" s="3151"/>
      <c r="BE122" s="3152"/>
      <c r="BF122" s="3153"/>
      <c r="BG122" s="3154"/>
      <c r="BH122" s="119"/>
      <c r="BK122" s="3">
        <v>1</v>
      </c>
    </row>
    <row r="123" spans="2:63" ht="27" customHeight="1">
      <c r="B123" s="115" t="s">
        <v>16</v>
      </c>
      <c r="C123" s="3141"/>
      <c r="D123" s="3142"/>
      <c r="E123" s="3141"/>
      <c r="F123" s="3143"/>
      <c r="G123" s="3144"/>
      <c r="H123" s="3145"/>
      <c r="I123" s="3146"/>
      <c r="J123" s="3147"/>
      <c r="K123" s="3148"/>
      <c r="L123" s="3149"/>
      <c r="M123" s="2109"/>
      <c r="N123" s="3150"/>
      <c r="O123" s="117"/>
      <c r="P123" s="3151"/>
      <c r="Q123" s="3152"/>
      <c r="R123" s="3153"/>
      <c r="S123" s="3154"/>
      <c r="T123" s="119"/>
      <c r="U123" s="1180"/>
      <c r="V123" s="115" t="s">
        <v>16</v>
      </c>
      <c r="W123" s="3141"/>
      <c r="X123" s="3142"/>
      <c r="Y123" s="3141"/>
      <c r="Z123" s="3143"/>
      <c r="AA123" s="3144"/>
      <c r="AB123" s="3145"/>
      <c r="AC123" s="3146"/>
      <c r="AD123" s="3147"/>
      <c r="AE123" s="3148"/>
      <c r="AF123" s="3149"/>
      <c r="AG123" s="2109"/>
      <c r="AH123" s="3150"/>
      <c r="AI123" s="117"/>
      <c r="AJ123" s="3151"/>
      <c r="AK123" s="3152"/>
      <c r="AL123" s="3153"/>
      <c r="AM123" s="3154"/>
      <c r="AN123" s="119"/>
      <c r="AP123" s="115" t="s">
        <v>16</v>
      </c>
      <c r="AQ123" s="3141"/>
      <c r="AR123" s="3142"/>
      <c r="AS123" s="3141"/>
      <c r="AT123" s="3143"/>
      <c r="AU123" s="3144"/>
      <c r="AV123" s="3145"/>
      <c r="AW123" s="3146"/>
      <c r="AX123" s="3147"/>
      <c r="AY123" s="3148"/>
      <c r="AZ123" s="3149"/>
      <c r="BA123" s="2109"/>
      <c r="BB123" s="3150"/>
      <c r="BC123" s="117"/>
      <c r="BD123" s="3151"/>
      <c r="BE123" s="3152"/>
      <c r="BF123" s="3153"/>
      <c r="BG123" s="3154"/>
      <c r="BH123" s="119"/>
      <c r="BK123" s="3">
        <v>1</v>
      </c>
    </row>
    <row r="124" spans="2:63" ht="27" customHeight="1">
      <c r="B124" s="115" t="s">
        <v>16</v>
      </c>
      <c r="C124" s="3141"/>
      <c r="D124" s="3142"/>
      <c r="E124" s="3141"/>
      <c r="F124" s="3143"/>
      <c r="G124" s="3144"/>
      <c r="H124" s="3145"/>
      <c r="I124" s="3146"/>
      <c r="J124" s="3147"/>
      <c r="K124" s="3148"/>
      <c r="L124" s="3149"/>
      <c r="M124" s="2109"/>
      <c r="N124" s="3150"/>
      <c r="O124" s="117"/>
      <c r="P124" s="3151"/>
      <c r="Q124" s="3152"/>
      <c r="R124" s="3153"/>
      <c r="S124" s="3154"/>
      <c r="T124" s="119"/>
      <c r="U124" s="1180"/>
      <c r="V124" s="115" t="s">
        <v>16</v>
      </c>
      <c r="W124" s="3141"/>
      <c r="X124" s="3142"/>
      <c r="Y124" s="3141"/>
      <c r="Z124" s="3143"/>
      <c r="AA124" s="3144"/>
      <c r="AB124" s="3145"/>
      <c r="AC124" s="3146"/>
      <c r="AD124" s="3147"/>
      <c r="AE124" s="3148"/>
      <c r="AF124" s="3149"/>
      <c r="AG124" s="2109"/>
      <c r="AH124" s="3150"/>
      <c r="AI124" s="117"/>
      <c r="AJ124" s="3151"/>
      <c r="AK124" s="3152"/>
      <c r="AL124" s="3153"/>
      <c r="AM124" s="3154"/>
      <c r="AN124" s="119"/>
      <c r="AO124" s="1180"/>
      <c r="AP124" s="115" t="s">
        <v>16</v>
      </c>
      <c r="AQ124" s="3141"/>
      <c r="AR124" s="3142"/>
      <c r="AS124" s="3141"/>
      <c r="AT124" s="3143"/>
      <c r="AU124" s="3144"/>
      <c r="AV124" s="3145"/>
      <c r="AW124" s="3146"/>
      <c r="AX124" s="3147"/>
      <c r="AY124" s="3148"/>
      <c r="AZ124" s="3149"/>
      <c r="BA124" s="2109"/>
      <c r="BB124" s="3150"/>
      <c r="BC124" s="117"/>
      <c r="BD124" s="3151"/>
      <c r="BE124" s="3152"/>
      <c r="BF124" s="3153"/>
      <c r="BG124" s="3154"/>
      <c r="BH124" s="119"/>
      <c r="BK124" s="3">
        <v>1</v>
      </c>
    </row>
    <row r="125" spans="2:63" ht="27" customHeight="1">
      <c r="B125" s="115" t="s">
        <v>16</v>
      </c>
      <c r="C125" s="3141"/>
      <c r="D125" s="3142"/>
      <c r="E125" s="3141"/>
      <c r="F125" s="3143"/>
      <c r="G125" s="3144"/>
      <c r="H125" s="3145"/>
      <c r="I125" s="3146"/>
      <c r="J125" s="3147"/>
      <c r="K125" s="3148"/>
      <c r="L125" s="3149"/>
      <c r="M125" s="2109"/>
      <c r="N125" s="3150"/>
      <c r="O125" s="117"/>
      <c r="P125" s="3151"/>
      <c r="Q125" s="3152"/>
      <c r="R125" s="3153"/>
      <c r="S125" s="3154"/>
      <c r="T125" s="119"/>
      <c r="U125" s="1180"/>
      <c r="V125" s="115" t="s">
        <v>16</v>
      </c>
      <c r="W125" s="3141"/>
      <c r="X125" s="3142"/>
      <c r="Y125" s="3141"/>
      <c r="Z125" s="3143"/>
      <c r="AA125" s="3144"/>
      <c r="AB125" s="3145"/>
      <c r="AC125" s="3146"/>
      <c r="AD125" s="3147"/>
      <c r="AE125" s="3148"/>
      <c r="AF125" s="3149"/>
      <c r="AG125" s="2109"/>
      <c r="AH125" s="3150"/>
      <c r="AI125" s="117"/>
      <c r="AJ125" s="3151"/>
      <c r="AK125" s="3152"/>
      <c r="AL125" s="3153"/>
      <c r="AM125" s="3154"/>
      <c r="AN125" s="119"/>
      <c r="AO125" s="1180"/>
      <c r="AP125" s="115" t="s">
        <v>16</v>
      </c>
      <c r="AQ125" s="3141"/>
      <c r="AR125" s="3142"/>
      <c r="AS125" s="3141"/>
      <c r="AT125" s="3143"/>
      <c r="AU125" s="3144"/>
      <c r="AV125" s="3145"/>
      <c r="AW125" s="3146"/>
      <c r="AX125" s="3147"/>
      <c r="AY125" s="3148"/>
      <c r="AZ125" s="3149"/>
      <c r="BA125" s="2109"/>
      <c r="BB125" s="3150"/>
      <c r="BC125" s="117"/>
      <c r="BD125" s="3151"/>
      <c r="BE125" s="3152"/>
      <c r="BF125" s="3153"/>
      <c r="BG125" s="3154"/>
      <c r="BH125" s="119"/>
      <c r="BK125" s="3">
        <v>1</v>
      </c>
    </row>
    <row r="126" spans="2:63" ht="27" customHeight="1">
      <c r="B126" s="115" t="s">
        <v>16</v>
      </c>
      <c r="C126" s="3141"/>
      <c r="D126" s="3142"/>
      <c r="E126" s="3141"/>
      <c r="F126" s="3143"/>
      <c r="G126" s="3144"/>
      <c r="H126" s="3145"/>
      <c r="I126" s="3146"/>
      <c r="J126" s="3147"/>
      <c r="K126" s="3148"/>
      <c r="L126" s="3149"/>
      <c r="M126" s="2109"/>
      <c r="N126" s="3150"/>
      <c r="O126" s="117"/>
      <c r="P126" s="3151"/>
      <c r="Q126" s="3152"/>
      <c r="R126" s="3153"/>
      <c r="S126" s="3154"/>
      <c r="T126" s="119"/>
      <c r="U126" s="1180"/>
      <c r="V126" s="115" t="s">
        <v>16</v>
      </c>
      <c r="W126" s="3141"/>
      <c r="X126" s="3142"/>
      <c r="Y126" s="3141"/>
      <c r="Z126" s="3143"/>
      <c r="AA126" s="3144"/>
      <c r="AB126" s="3145"/>
      <c r="AC126" s="3146"/>
      <c r="AD126" s="3147"/>
      <c r="AE126" s="3148"/>
      <c r="AF126" s="3149"/>
      <c r="AG126" s="2109"/>
      <c r="AH126" s="3150"/>
      <c r="AI126" s="117"/>
      <c r="AJ126" s="3151"/>
      <c r="AK126" s="3152"/>
      <c r="AL126" s="3153"/>
      <c r="AM126" s="3154"/>
      <c r="AN126" s="119"/>
      <c r="AO126" s="1180"/>
      <c r="AP126" s="115" t="s">
        <v>16</v>
      </c>
      <c r="AQ126" s="3141"/>
      <c r="AR126" s="3142"/>
      <c r="AS126" s="3141"/>
      <c r="AT126" s="3143"/>
      <c r="AU126" s="3144"/>
      <c r="AV126" s="3145"/>
      <c r="AW126" s="3146"/>
      <c r="AX126" s="3147"/>
      <c r="AY126" s="3148"/>
      <c r="AZ126" s="3149"/>
      <c r="BA126" s="2109"/>
      <c r="BB126" s="3150"/>
      <c r="BC126" s="117"/>
      <c r="BD126" s="3151"/>
      <c r="BE126" s="3152"/>
      <c r="BF126" s="3153"/>
      <c r="BG126" s="3154"/>
      <c r="BH126" s="119"/>
      <c r="BK126" s="3">
        <v>1</v>
      </c>
    </row>
    <row r="127" spans="2:63" ht="27" customHeight="1">
      <c r="B127" s="115" t="s">
        <v>16</v>
      </c>
      <c r="C127" s="3141"/>
      <c r="D127" s="3142"/>
      <c r="E127" s="3141"/>
      <c r="F127" s="3143"/>
      <c r="G127" s="3144"/>
      <c r="H127" s="3145"/>
      <c r="I127" s="3146"/>
      <c r="J127" s="3147"/>
      <c r="K127" s="3148"/>
      <c r="L127" s="3149"/>
      <c r="M127" s="2109"/>
      <c r="N127" s="3150"/>
      <c r="O127" s="117"/>
      <c r="P127" s="3151"/>
      <c r="Q127" s="3152"/>
      <c r="R127" s="3153"/>
      <c r="S127" s="3154"/>
      <c r="T127" s="119"/>
      <c r="U127" s="1180"/>
      <c r="V127" s="115" t="s">
        <v>16</v>
      </c>
      <c r="W127" s="3141"/>
      <c r="X127" s="3142"/>
      <c r="Y127" s="3141"/>
      <c r="Z127" s="3143"/>
      <c r="AA127" s="3144"/>
      <c r="AB127" s="3145"/>
      <c r="AC127" s="3146"/>
      <c r="AD127" s="3147"/>
      <c r="AE127" s="3148"/>
      <c r="AF127" s="3149"/>
      <c r="AG127" s="2109"/>
      <c r="AH127" s="3150"/>
      <c r="AI127" s="117"/>
      <c r="AJ127" s="3151"/>
      <c r="AK127" s="3152"/>
      <c r="AL127" s="3153"/>
      <c r="AM127" s="3154"/>
      <c r="AN127" s="119"/>
      <c r="AO127" s="1180"/>
      <c r="AP127" s="115" t="s">
        <v>16</v>
      </c>
      <c r="AQ127" s="3141"/>
      <c r="AR127" s="3142"/>
      <c r="AS127" s="3141"/>
      <c r="AT127" s="3143"/>
      <c r="AU127" s="3144"/>
      <c r="AV127" s="3145"/>
      <c r="AW127" s="3146"/>
      <c r="AX127" s="3147"/>
      <c r="AY127" s="3148"/>
      <c r="AZ127" s="3149"/>
      <c r="BA127" s="2109"/>
      <c r="BB127" s="3150"/>
      <c r="BC127" s="117"/>
      <c r="BD127" s="3151"/>
      <c r="BE127" s="3152"/>
      <c r="BF127" s="3153"/>
      <c r="BG127" s="3154"/>
      <c r="BH127" s="119"/>
      <c r="BK127" s="3">
        <v>1</v>
      </c>
    </row>
    <row r="128" spans="2:63" ht="27" customHeight="1">
      <c r="B128" s="115" t="s">
        <v>16</v>
      </c>
      <c r="C128" s="3141"/>
      <c r="D128" s="3142"/>
      <c r="E128" s="3141"/>
      <c r="F128" s="3143"/>
      <c r="G128" s="3144"/>
      <c r="H128" s="3145"/>
      <c r="I128" s="3146"/>
      <c r="J128" s="3147"/>
      <c r="K128" s="3148"/>
      <c r="L128" s="3149"/>
      <c r="M128" s="2109"/>
      <c r="N128" s="3150"/>
      <c r="O128" s="117"/>
      <c r="P128" s="3151"/>
      <c r="Q128" s="3152"/>
      <c r="R128" s="3153"/>
      <c r="S128" s="3154"/>
      <c r="T128" s="119"/>
      <c r="U128" s="1180"/>
      <c r="V128" s="115" t="s">
        <v>16</v>
      </c>
      <c r="W128" s="3141"/>
      <c r="X128" s="3142"/>
      <c r="Y128" s="3141"/>
      <c r="Z128" s="3143"/>
      <c r="AA128" s="3144"/>
      <c r="AB128" s="3145"/>
      <c r="AC128" s="3146"/>
      <c r="AD128" s="3147"/>
      <c r="AE128" s="3148"/>
      <c r="AF128" s="3149"/>
      <c r="AG128" s="2109"/>
      <c r="AH128" s="3150"/>
      <c r="AI128" s="117"/>
      <c r="AJ128" s="3151"/>
      <c r="AK128" s="3152"/>
      <c r="AL128" s="3153"/>
      <c r="AM128" s="3154"/>
      <c r="AN128" s="119"/>
      <c r="AO128" s="1180"/>
      <c r="AP128" s="115" t="s">
        <v>16</v>
      </c>
      <c r="AQ128" s="3141"/>
      <c r="AR128" s="3142"/>
      <c r="AS128" s="3141"/>
      <c r="AT128" s="3143"/>
      <c r="AU128" s="3144"/>
      <c r="AV128" s="3145"/>
      <c r="AW128" s="3146"/>
      <c r="AX128" s="3147"/>
      <c r="AY128" s="3148"/>
      <c r="AZ128" s="3149"/>
      <c r="BA128" s="2109"/>
      <c r="BB128" s="3150"/>
      <c r="BC128" s="117"/>
      <c r="BD128" s="3151"/>
      <c r="BE128" s="3152"/>
      <c r="BF128" s="3153"/>
      <c r="BG128" s="3154"/>
      <c r="BH128" s="119"/>
      <c r="BK128" s="3">
        <v>1</v>
      </c>
    </row>
    <row r="129" spans="2:63" ht="27" customHeight="1">
      <c r="B129" s="115" t="s">
        <v>16</v>
      </c>
      <c r="C129" s="3141"/>
      <c r="D129" s="3142"/>
      <c r="E129" s="3141"/>
      <c r="F129" s="3143"/>
      <c r="G129" s="3144"/>
      <c r="H129" s="3145"/>
      <c r="I129" s="3146"/>
      <c r="J129" s="3147"/>
      <c r="K129" s="3148"/>
      <c r="L129" s="3149"/>
      <c r="M129" s="2109"/>
      <c r="N129" s="3150"/>
      <c r="O129" s="117"/>
      <c r="P129" s="3151"/>
      <c r="Q129" s="3152"/>
      <c r="R129" s="3153"/>
      <c r="S129" s="3154"/>
      <c r="T129" s="119"/>
      <c r="U129" s="1180"/>
      <c r="V129" s="115" t="s">
        <v>16</v>
      </c>
      <c r="W129" s="3141"/>
      <c r="X129" s="3142"/>
      <c r="Y129" s="3141"/>
      <c r="Z129" s="3143"/>
      <c r="AA129" s="3144"/>
      <c r="AB129" s="3145"/>
      <c r="AC129" s="3146"/>
      <c r="AD129" s="3147"/>
      <c r="AE129" s="3148"/>
      <c r="AF129" s="3149"/>
      <c r="AG129" s="2109"/>
      <c r="AH129" s="3150"/>
      <c r="AI129" s="117"/>
      <c r="AJ129" s="3151"/>
      <c r="AK129" s="3152"/>
      <c r="AL129" s="3153"/>
      <c r="AM129" s="3154"/>
      <c r="AN129" s="119"/>
      <c r="AO129" s="1180"/>
      <c r="AP129" s="115" t="s">
        <v>16</v>
      </c>
      <c r="AQ129" s="3141"/>
      <c r="AR129" s="3142"/>
      <c r="AS129" s="3141"/>
      <c r="AT129" s="3143"/>
      <c r="AU129" s="3144"/>
      <c r="AV129" s="3145"/>
      <c r="AW129" s="3146"/>
      <c r="AX129" s="3147"/>
      <c r="AY129" s="3148"/>
      <c r="AZ129" s="3149"/>
      <c r="BA129" s="2109"/>
      <c r="BB129" s="3150"/>
      <c r="BC129" s="117"/>
      <c r="BD129" s="3151"/>
      <c r="BE129" s="3152"/>
      <c r="BF129" s="3153"/>
      <c r="BG129" s="3154"/>
      <c r="BH129" s="119"/>
      <c r="BK129" s="3">
        <v>1</v>
      </c>
    </row>
    <row r="130" spans="2:63" ht="27" customHeight="1">
      <c r="B130" s="115" t="s">
        <v>16</v>
      </c>
      <c r="C130" s="3141"/>
      <c r="D130" s="3142"/>
      <c r="E130" s="3141"/>
      <c r="F130" s="3143"/>
      <c r="G130" s="3144"/>
      <c r="H130" s="3145"/>
      <c r="I130" s="3146"/>
      <c r="J130" s="3147"/>
      <c r="K130" s="3148"/>
      <c r="L130" s="3149"/>
      <c r="M130" s="2109"/>
      <c r="N130" s="3150"/>
      <c r="O130" s="117"/>
      <c r="P130" s="3151"/>
      <c r="Q130" s="3152"/>
      <c r="R130" s="3153"/>
      <c r="S130" s="3154"/>
      <c r="T130" s="119"/>
      <c r="U130" s="1180"/>
      <c r="V130" s="115" t="s">
        <v>16</v>
      </c>
      <c r="W130" s="3141"/>
      <c r="X130" s="3142"/>
      <c r="Y130" s="3141"/>
      <c r="Z130" s="3143"/>
      <c r="AA130" s="3144"/>
      <c r="AB130" s="3145"/>
      <c r="AC130" s="3146"/>
      <c r="AD130" s="3147"/>
      <c r="AE130" s="3148"/>
      <c r="AF130" s="3149"/>
      <c r="AG130" s="2109"/>
      <c r="AH130" s="3150"/>
      <c r="AI130" s="117"/>
      <c r="AJ130" s="3151"/>
      <c r="AK130" s="3152"/>
      <c r="AL130" s="3153"/>
      <c r="AM130" s="3154"/>
      <c r="AN130" s="119"/>
      <c r="AO130" s="1180"/>
      <c r="AP130" s="115" t="s">
        <v>16</v>
      </c>
      <c r="AQ130" s="3141"/>
      <c r="AR130" s="3142"/>
      <c r="AS130" s="3141"/>
      <c r="AT130" s="3143"/>
      <c r="AU130" s="3144"/>
      <c r="AV130" s="3145"/>
      <c r="AW130" s="3146"/>
      <c r="AX130" s="3147"/>
      <c r="AY130" s="3148"/>
      <c r="AZ130" s="3149"/>
      <c r="BA130" s="2109"/>
      <c r="BB130" s="3150"/>
      <c r="BC130" s="117"/>
      <c r="BD130" s="3151"/>
      <c r="BE130" s="3152"/>
      <c r="BF130" s="3153"/>
      <c r="BG130" s="3154"/>
      <c r="BH130" s="119"/>
      <c r="BK130" s="3">
        <v>1</v>
      </c>
    </row>
    <row r="131" spans="2:63" ht="27" customHeight="1">
      <c r="B131" s="115" t="s">
        <v>16</v>
      </c>
      <c r="C131" s="3141"/>
      <c r="D131" s="3142"/>
      <c r="E131" s="3141"/>
      <c r="F131" s="3143"/>
      <c r="G131" s="3144"/>
      <c r="H131" s="3145"/>
      <c r="I131" s="3146"/>
      <c r="J131" s="3147"/>
      <c r="K131" s="3148"/>
      <c r="L131" s="3149"/>
      <c r="M131" s="2109"/>
      <c r="N131" s="3150"/>
      <c r="O131" s="117"/>
      <c r="P131" s="3151"/>
      <c r="Q131" s="3152"/>
      <c r="R131" s="3153"/>
      <c r="S131" s="3154"/>
      <c r="T131" s="119"/>
      <c r="U131" s="1180"/>
      <c r="V131" s="115" t="s">
        <v>16</v>
      </c>
      <c r="W131" s="3141"/>
      <c r="X131" s="3142"/>
      <c r="Y131" s="3141"/>
      <c r="Z131" s="3143"/>
      <c r="AA131" s="3144"/>
      <c r="AB131" s="3145"/>
      <c r="AC131" s="3146"/>
      <c r="AD131" s="3147"/>
      <c r="AE131" s="3148"/>
      <c r="AF131" s="3149"/>
      <c r="AG131" s="2109"/>
      <c r="AH131" s="3150"/>
      <c r="AI131" s="117"/>
      <c r="AJ131" s="3151"/>
      <c r="AK131" s="3152"/>
      <c r="AL131" s="3153"/>
      <c r="AM131" s="3154"/>
      <c r="AN131" s="119"/>
      <c r="AO131" s="1180"/>
      <c r="AP131" s="115" t="s">
        <v>16</v>
      </c>
      <c r="AQ131" s="3141"/>
      <c r="AR131" s="3142"/>
      <c r="AS131" s="3141"/>
      <c r="AT131" s="3143"/>
      <c r="AU131" s="3144"/>
      <c r="AV131" s="3145"/>
      <c r="AW131" s="3146"/>
      <c r="AX131" s="3147"/>
      <c r="AY131" s="3148"/>
      <c r="AZ131" s="3149"/>
      <c r="BA131" s="2109"/>
      <c r="BB131" s="3150"/>
      <c r="BC131" s="117"/>
      <c r="BD131" s="3151"/>
      <c r="BE131" s="3152"/>
      <c r="BF131" s="3153"/>
      <c r="BG131" s="3154"/>
      <c r="BH131" s="119"/>
      <c r="BK131" s="3">
        <v>1</v>
      </c>
    </row>
    <row r="132" spans="2:63" ht="27" customHeight="1">
      <c r="B132" s="115" t="s">
        <v>16</v>
      </c>
      <c r="C132" s="3141"/>
      <c r="D132" s="3142"/>
      <c r="E132" s="3141"/>
      <c r="F132" s="3143"/>
      <c r="G132" s="3144"/>
      <c r="H132" s="3145"/>
      <c r="I132" s="3146"/>
      <c r="J132" s="3147"/>
      <c r="K132" s="3148"/>
      <c r="L132" s="3149"/>
      <c r="M132" s="2109"/>
      <c r="N132" s="3150"/>
      <c r="O132" s="117"/>
      <c r="P132" s="3151"/>
      <c r="Q132" s="3152"/>
      <c r="R132" s="3153"/>
      <c r="S132" s="3154"/>
      <c r="T132" s="119"/>
      <c r="U132" s="1180"/>
      <c r="V132" s="115" t="s">
        <v>16</v>
      </c>
      <c r="W132" s="3141"/>
      <c r="X132" s="3142"/>
      <c r="Y132" s="3141"/>
      <c r="Z132" s="3143"/>
      <c r="AA132" s="3144"/>
      <c r="AB132" s="3145"/>
      <c r="AC132" s="3146"/>
      <c r="AD132" s="3147"/>
      <c r="AE132" s="3148"/>
      <c r="AF132" s="3149"/>
      <c r="AG132" s="2109"/>
      <c r="AH132" s="3150"/>
      <c r="AI132" s="117"/>
      <c r="AJ132" s="3151"/>
      <c r="AK132" s="3152"/>
      <c r="AL132" s="3153"/>
      <c r="AM132" s="3154"/>
      <c r="AN132" s="119"/>
      <c r="AO132" s="1180"/>
      <c r="AP132" s="115" t="s">
        <v>16</v>
      </c>
      <c r="AQ132" s="3141"/>
      <c r="AR132" s="3142"/>
      <c r="AS132" s="3141"/>
      <c r="AT132" s="3143"/>
      <c r="AU132" s="3144"/>
      <c r="AV132" s="3145"/>
      <c r="AW132" s="3146"/>
      <c r="AX132" s="3147"/>
      <c r="AY132" s="3148"/>
      <c r="AZ132" s="3149"/>
      <c r="BA132" s="2109"/>
      <c r="BB132" s="3150"/>
      <c r="BC132" s="117"/>
      <c r="BD132" s="3151"/>
      <c r="BE132" s="3152"/>
      <c r="BF132" s="3153"/>
      <c r="BG132" s="3154"/>
      <c r="BH132" s="119"/>
      <c r="BK132" s="3">
        <v>1</v>
      </c>
    </row>
    <row r="133" spans="2:63" ht="27" customHeight="1">
      <c r="B133" s="115" t="s">
        <v>16</v>
      </c>
      <c r="C133" s="3141"/>
      <c r="D133" s="3142"/>
      <c r="E133" s="3141"/>
      <c r="F133" s="3143"/>
      <c r="G133" s="3144"/>
      <c r="H133" s="3145"/>
      <c r="I133" s="3146"/>
      <c r="J133" s="3147"/>
      <c r="K133" s="3148"/>
      <c r="L133" s="3149"/>
      <c r="M133" s="2109"/>
      <c r="N133" s="3150"/>
      <c r="O133" s="117"/>
      <c r="P133" s="3151"/>
      <c r="Q133" s="3152"/>
      <c r="R133" s="3153"/>
      <c r="S133" s="3154"/>
      <c r="T133" s="119"/>
      <c r="U133" s="1180"/>
      <c r="V133" s="115" t="s">
        <v>16</v>
      </c>
      <c r="W133" s="3141"/>
      <c r="X133" s="3142"/>
      <c r="Y133" s="3141"/>
      <c r="Z133" s="3143"/>
      <c r="AA133" s="3144"/>
      <c r="AB133" s="3145"/>
      <c r="AC133" s="3146"/>
      <c r="AD133" s="3147"/>
      <c r="AE133" s="3148"/>
      <c r="AF133" s="3149"/>
      <c r="AG133" s="2109"/>
      <c r="AH133" s="3150"/>
      <c r="AI133" s="117"/>
      <c r="AJ133" s="3151"/>
      <c r="AK133" s="3152"/>
      <c r="AL133" s="3153"/>
      <c r="AM133" s="3154"/>
      <c r="AN133" s="119"/>
      <c r="AO133" s="1180"/>
      <c r="AP133" s="115" t="s">
        <v>16</v>
      </c>
      <c r="AQ133" s="3141"/>
      <c r="AR133" s="3142"/>
      <c r="AS133" s="3141"/>
      <c r="AT133" s="3143"/>
      <c r="AU133" s="3144"/>
      <c r="AV133" s="3145"/>
      <c r="AW133" s="3146"/>
      <c r="AX133" s="3147"/>
      <c r="AY133" s="3148"/>
      <c r="AZ133" s="3149"/>
      <c r="BA133" s="2109"/>
      <c r="BB133" s="3150"/>
      <c r="BC133" s="117"/>
      <c r="BD133" s="3151"/>
      <c r="BE133" s="3152"/>
      <c r="BF133" s="3153"/>
      <c r="BG133" s="3154"/>
      <c r="BH133" s="119"/>
      <c r="BK133" s="3">
        <v>1</v>
      </c>
    </row>
    <row r="134" spans="2:63" ht="27" customHeight="1">
      <c r="B134" s="115" t="s">
        <v>16</v>
      </c>
      <c r="C134" s="3141"/>
      <c r="D134" s="3142"/>
      <c r="E134" s="3141"/>
      <c r="F134" s="3143"/>
      <c r="G134" s="3144"/>
      <c r="H134" s="3145"/>
      <c r="I134" s="3146"/>
      <c r="J134" s="3147"/>
      <c r="K134" s="3148"/>
      <c r="L134" s="3149"/>
      <c r="M134" s="2109"/>
      <c r="N134" s="3150"/>
      <c r="O134" s="117"/>
      <c r="P134" s="3151"/>
      <c r="Q134" s="3152"/>
      <c r="R134" s="3153"/>
      <c r="S134" s="3154"/>
      <c r="T134" s="119"/>
      <c r="U134" s="1180"/>
      <c r="V134" s="115" t="s">
        <v>16</v>
      </c>
      <c r="W134" s="3141"/>
      <c r="X134" s="3142"/>
      <c r="Y134" s="3141"/>
      <c r="Z134" s="3143"/>
      <c r="AA134" s="3144"/>
      <c r="AB134" s="3145"/>
      <c r="AC134" s="3146"/>
      <c r="AD134" s="3147"/>
      <c r="AE134" s="3148"/>
      <c r="AF134" s="3149"/>
      <c r="AG134" s="2109"/>
      <c r="AH134" s="3150"/>
      <c r="AI134" s="117"/>
      <c r="AJ134" s="3151"/>
      <c r="AK134" s="3152"/>
      <c r="AL134" s="3153"/>
      <c r="AM134" s="3154"/>
      <c r="AN134" s="119"/>
      <c r="AO134" s="1180"/>
      <c r="AP134" s="115" t="s">
        <v>16</v>
      </c>
      <c r="AQ134" s="3141"/>
      <c r="AR134" s="3142"/>
      <c r="AS134" s="3141"/>
      <c r="AT134" s="3143"/>
      <c r="AU134" s="3144"/>
      <c r="AV134" s="3145"/>
      <c r="AW134" s="3146"/>
      <c r="AX134" s="3147"/>
      <c r="AY134" s="3148"/>
      <c r="AZ134" s="3149"/>
      <c r="BA134" s="2109"/>
      <c r="BB134" s="3150"/>
      <c r="BC134" s="117"/>
      <c r="BD134" s="3151"/>
      <c r="BE134" s="3152"/>
      <c r="BF134" s="3153"/>
      <c r="BG134" s="3154"/>
      <c r="BH134" s="119"/>
      <c r="BK134" s="3">
        <v>1</v>
      </c>
    </row>
    <row r="135" spans="2:63" ht="27" customHeight="1">
      <c r="B135" s="115" t="s">
        <v>16</v>
      </c>
      <c r="C135" s="3141"/>
      <c r="D135" s="3142"/>
      <c r="E135" s="3141"/>
      <c r="F135" s="3143"/>
      <c r="G135" s="3144"/>
      <c r="H135" s="3145"/>
      <c r="I135" s="3146"/>
      <c r="J135" s="3147"/>
      <c r="K135" s="3148"/>
      <c r="L135" s="3149"/>
      <c r="M135" s="2109"/>
      <c r="N135" s="3150"/>
      <c r="O135" s="117"/>
      <c r="P135" s="3151"/>
      <c r="Q135" s="3152"/>
      <c r="R135" s="3153"/>
      <c r="S135" s="3154"/>
      <c r="T135" s="119"/>
      <c r="U135" s="1180"/>
      <c r="V135" s="115" t="s">
        <v>16</v>
      </c>
      <c r="W135" s="3141"/>
      <c r="X135" s="3142"/>
      <c r="Y135" s="3141"/>
      <c r="Z135" s="3143"/>
      <c r="AA135" s="3144"/>
      <c r="AB135" s="3145"/>
      <c r="AC135" s="3146"/>
      <c r="AD135" s="3147"/>
      <c r="AE135" s="3148"/>
      <c r="AF135" s="3149"/>
      <c r="AG135" s="2109"/>
      <c r="AH135" s="3150"/>
      <c r="AI135" s="117"/>
      <c r="AJ135" s="3151"/>
      <c r="AK135" s="3152"/>
      <c r="AL135" s="3153"/>
      <c r="AM135" s="3154"/>
      <c r="AN135" s="119"/>
      <c r="AO135" s="1180"/>
      <c r="AP135" s="115" t="s">
        <v>16</v>
      </c>
      <c r="AQ135" s="3141"/>
      <c r="AR135" s="3142"/>
      <c r="AS135" s="3141"/>
      <c r="AT135" s="3143"/>
      <c r="AU135" s="3144"/>
      <c r="AV135" s="3145"/>
      <c r="AW135" s="3146"/>
      <c r="AX135" s="3147"/>
      <c r="AY135" s="3148"/>
      <c r="AZ135" s="3149"/>
      <c r="BA135" s="2109"/>
      <c r="BB135" s="3150"/>
      <c r="BC135" s="117"/>
      <c r="BD135" s="3151"/>
      <c r="BE135" s="3152"/>
      <c r="BF135" s="3153"/>
      <c r="BG135" s="3154"/>
      <c r="BH135" s="119"/>
      <c r="BK135" s="3">
        <v>1</v>
      </c>
    </row>
    <row r="136" spans="2:63" ht="27" customHeight="1">
      <c r="B136" s="115" t="s">
        <v>16</v>
      </c>
      <c r="C136" s="3141"/>
      <c r="D136" s="3142"/>
      <c r="E136" s="3141"/>
      <c r="F136" s="3143"/>
      <c r="G136" s="3144"/>
      <c r="H136" s="3145"/>
      <c r="I136" s="3146"/>
      <c r="J136" s="3147"/>
      <c r="K136" s="3148"/>
      <c r="L136" s="3149"/>
      <c r="M136" s="2109"/>
      <c r="N136" s="3150"/>
      <c r="O136" s="117"/>
      <c r="P136" s="3151"/>
      <c r="Q136" s="3152"/>
      <c r="R136" s="3153"/>
      <c r="S136" s="3154"/>
      <c r="T136" s="119"/>
      <c r="U136" s="1180"/>
      <c r="V136" s="115" t="s">
        <v>16</v>
      </c>
      <c r="W136" s="3141"/>
      <c r="X136" s="3142"/>
      <c r="Y136" s="3141"/>
      <c r="Z136" s="3143"/>
      <c r="AA136" s="3144"/>
      <c r="AB136" s="3145"/>
      <c r="AC136" s="3146"/>
      <c r="AD136" s="3147"/>
      <c r="AE136" s="3148"/>
      <c r="AF136" s="3149"/>
      <c r="AG136" s="2109"/>
      <c r="AH136" s="3150"/>
      <c r="AI136" s="117"/>
      <c r="AJ136" s="3151"/>
      <c r="AK136" s="3152"/>
      <c r="AL136" s="3153"/>
      <c r="AM136" s="3154"/>
      <c r="AN136" s="119"/>
      <c r="AO136" s="1180"/>
      <c r="AP136" s="115" t="s">
        <v>16</v>
      </c>
      <c r="AQ136" s="3141"/>
      <c r="AR136" s="3142"/>
      <c r="AS136" s="3141"/>
      <c r="AT136" s="3143"/>
      <c r="AU136" s="3144"/>
      <c r="AV136" s="3145"/>
      <c r="AW136" s="3146"/>
      <c r="AX136" s="3147"/>
      <c r="AY136" s="3148"/>
      <c r="AZ136" s="3149"/>
      <c r="BA136" s="2109"/>
      <c r="BB136" s="3150"/>
      <c r="BC136" s="117"/>
      <c r="BD136" s="3151"/>
      <c r="BE136" s="3152"/>
      <c r="BF136" s="3153"/>
      <c r="BG136" s="3154"/>
      <c r="BH136" s="119"/>
      <c r="BK136" s="3">
        <v>1</v>
      </c>
    </row>
    <row r="137" spans="2:63" ht="27" customHeight="1">
      <c r="B137" s="115" t="s">
        <v>16</v>
      </c>
      <c r="C137" s="3141"/>
      <c r="D137" s="3142"/>
      <c r="E137" s="3141"/>
      <c r="F137" s="3143"/>
      <c r="G137" s="3144"/>
      <c r="H137" s="3145"/>
      <c r="I137" s="3146"/>
      <c r="J137" s="3147"/>
      <c r="K137" s="3148"/>
      <c r="L137" s="3149"/>
      <c r="M137" s="2109"/>
      <c r="N137" s="3150"/>
      <c r="O137" s="117"/>
      <c r="P137" s="3151"/>
      <c r="Q137" s="3152"/>
      <c r="R137" s="3153"/>
      <c r="S137" s="3154"/>
      <c r="T137" s="119"/>
      <c r="U137" s="1180"/>
      <c r="V137" s="115" t="s">
        <v>16</v>
      </c>
      <c r="W137" s="3141"/>
      <c r="X137" s="3142"/>
      <c r="Y137" s="3141"/>
      <c r="Z137" s="3143"/>
      <c r="AA137" s="3144"/>
      <c r="AB137" s="3145"/>
      <c r="AC137" s="3146"/>
      <c r="AD137" s="3147"/>
      <c r="AE137" s="3148"/>
      <c r="AF137" s="3149"/>
      <c r="AG137" s="2109"/>
      <c r="AH137" s="3150"/>
      <c r="AI137" s="117"/>
      <c r="AJ137" s="3151"/>
      <c r="AK137" s="3152"/>
      <c r="AL137" s="3153"/>
      <c r="AM137" s="3154"/>
      <c r="AN137" s="119"/>
      <c r="AO137" s="1180"/>
      <c r="AP137" s="115" t="s">
        <v>16</v>
      </c>
      <c r="AQ137" s="3141"/>
      <c r="AR137" s="3142"/>
      <c r="AS137" s="3141"/>
      <c r="AT137" s="3143"/>
      <c r="AU137" s="3144"/>
      <c r="AV137" s="3145"/>
      <c r="AW137" s="3146"/>
      <c r="AX137" s="3147"/>
      <c r="AY137" s="3148"/>
      <c r="AZ137" s="3149"/>
      <c r="BA137" s="2109"/>
      <c r="BB137" s="3150"/>
      <c r="BC137" s="117"/>
      <c r="BD137" s="3151"/>
      <c r="BE137" s="3152"/>
      <c r="BF137" s="3153"/>
      <c r="BG137" s="3154"/>
      <c r="BH137" s="119"/>
      <c r="BK137" s="3">
        <v>1</v>
      </c>
    </row>
    <row r="138" spans="2:63" ht="27" customHeight="1">
      <c r="B138" s="115" t="s">
        <v>16</v>
      </c>
      <c r="C138" s="3141"/>
      <c r="D138" s="3142"/>
      <c r="E138" s="3141"/>
      <c r="F138" s="3143"/>
      <c r="G138" s="3144"/>
      <c r="H138" s="3145"/>
      <c r="I138" s="3146"/>
      <c r="J138" s="3147"/>
      <c r="K138" s="3148"/>
      <c r="L138" s="3149"/>
      <c r="M138" s="2109"/>
      <c r="N138" s="3150"/>
      <c r="O138" s="117"/>
      <c r="P138" s="3151"/>
      <c r="Q138" s="3152"/>
      <c r="R138" s="3153"/>
      <c r="S138" s="3154"/>
      <c r="T138" s="119"/>
      <c r="U138" s="1180"/>
      <c r="V138" s="115" t="s">
        <v>16</v>
      </c>
      <c r="W138" s="3141"/>
      <c r="X138" s="3142"/>
      <c r="Y138" s="3141"/>
      <c r="Z138" s="3143"/>
      <c r="AA138" s="3144"/>
      <c r="AB138" s="3145"/>
      <c r="AC138" s="3146"/>
      <c r="AD138" s="3147"/>
      <c r="AE138" s="3148"/>
      <c r="AF138" s="3149"/>
      <c r="AG138" s="2109"/>
      <c r="AH138" s="3150"/>
      <c r="AI138" s="117"/>
      <c r="AJ138" s="3151"/>
      <c r="AK138" s="3152"/>
      <c r="AL138" s="3153"/>
      <c r="AM138" s="3154"/>
      <c r="AN138" s="119"/>
      <c r="AO138" s="1180"/>
      <c r="AP138" s="115" t="s">
        <v>16</v>
      </c>
      <c r="AQ138" s="3141"/>
      <c r="AR138" s="3142"/>
      <c r="AS138" s="3141"/>
      <c r="AT138" s="3143"/>
      <c r="AU138" s="3144"/>
      <c r="AV138" s="3145"/>
      <c r="AW138" s="3146"/>
      <c r="AX138" s="3147"/>
      <c r="AY138" s="3148"/>
      <c r="AZ138" s="3149"/>
      <c r="BA138" s="2109"/>
      <c r="BB138" s="3150"/>
      <c r="BC138" s="117"/>
      <c r="BD138" s="3151"/>
      <c r="BE138" s="3152"/>
      <c r="BF138" s="3153"/>
      <c r="BG138" s="3154"/>
      <c r="BH138" s="119"/>
      <c r="BK138" s="3">
        <v>1</v>
      </c>
    </row>
    <row r="139" spans="2:63" ht="27" customHeight="1">
      <c r="B139" s="115" t="s">
        <v>16</v>
      </c>
      <c r="C139" s="3141"/>
      <c r="D139" s="3142"/>
      <c r="E139" s="3141"/>
      <c r="F139" s="3143"/>
      <c r="G139" s="3144"/>
      <c r="H139" s="3145"/>
      <c r="I139" s="3146"/>
      <c r="J139" s="3147"/>
      <c r="K139" s="3148"/>
      <c r="L139" s="3149"/>
      <c r="M139" s="2109"/>
      <c r="N139" s="3150"/>
      <c r="O139" s="117"/>
      <c r="P139" s="3151"/>
      <c r="Q139" s="3152"/>
      <c r="R139" s="3153"/>
      <c r="S139" s="3154"/>
      <c r="T139" s="119"/>
      <c r="U139" s="1180"/>
      <c r="V139" s="115" t="s">
        <v>16</v>
      </c>
      <c r="W139" s="3141"/>
      <c r="X139" s="3142"/>
      <c r="Y139" s="3141"/>
      <c r="Z139" s="3143"/>
      <c r="AA139" s="3144"/>
      <c r="AB139" s="3145"/>
      <c r="AC139" s="3146"/>
      <c r="AD139" s="3147"/>
      <c r="AE139" s="3148"/>
      <c r="AF139" s="3149"/>
      <c r="AG139" s="2109"/>
      <c r="AH139" s="3150"/>
      <c r="AI139" s="117"/>
      <c r="AJ139" s="3151"/>
      <c r="AK139" s="3152"/>
      <c r="AL139" s="3153"/>
      <c r="AM139" s="3154"/>
      <c r="AN139" s="119"/>
      <c r="AO139" s="1180"/>
      <c r="AP139" s="115" t="s">
        <v>16</v>
      </c>
      <c r="AQ139" s="3141"/>
      <c r="AR139" s="3142"/>
      <c r="AS139" s="3141"/>
      <c r="AT139" s="3143"/>
      <c r="AU139" s="3144"/>
      <c r="AV139" s="3145"/>
      <c r="AW139" s="3146"/>
      <c r="AX139" s="3147"/>
      <c r="AY139" s="3148"/>
      <c r="AZ139" s="3149"/>
      <c r="BA139" s="2109"/>
      <c r="BB139" s="3150"/>
      <c r="BC139" s="117"/>
      <c r="BD139" s="3151"/>
      <c r="BE139" s="3152"/>
      <c r="BF139" s="3153"/>
      <c r="BG139" s="3154"/>
      <c r="BH139" s="119"/>
      <c r="BK139" s="3">
        <v>1</v>
      </c>
    </row>
    <row r="140" spans="2:63" ht="27" customHeight="1">
      <c r="B140" s="115" t="s">
        <v>16</v>
      </c>
      <c r="C140" s="3141"/>
      <c r="D140" s="3142"/>
      <c r="E140" s="3141"/>
      <c r="F140" s="3143"/>
      <c r="G140" s="3144"/>
      <c r="H140" s="3145"/>
      <c r="I140" s="3146"/>
      <c r="J140" s="3147"/>
      <c r="K140" s="3148"/>
      <c r="L140" s="3149"/>
      <c r="M140" s="2109"/>
      <c r="N140" s="3150"/>
      <c r="O140" s="117"/>
      <c r="P140" s="3151"/>
      <c r="Q140" s="3152"/>
      <c r="R140" s="3153"/>
      <c r="S140" s="3154"/>
      <c r="T140" s="119"/>
      <c r="U140" s="1180"/>
      <c r="V140" s="115" t="s">
        <v>16</v>
      </c>
      <c r="W140" s="3141"/>
      <c r="X140" s="3142"/>
      <c r="Y140" s="3141"/>
      <c r="Z140" s="3143"/>
      <c r="AA140" s="3144"/>
      <c r="AB140" s="3145"/>
      <c r="AC140" s="3146"/>
      <c r="AD140" s="3147"/>
      <c r="AE140" s="3148"/>
      <c r="AF140" s="3149"/>
      <c r="AG140" s="2109"/>
      <c r="AH140" s="3150"/>
      <c r="AI140" s="117"/>
      <c r="AJ140" s="3151"/>
      <c r="AK140" s="3152"/>
      <c r="AL140" s="3153"/>
      <c r="AM140" s="3154"/>
      <c r="AN140" s="119"/>
      <c r="AO140" s="1180"/>
      <c r="AP140" s="115" t="s">
        <v>16</v>
      </c>
      <c r="AQ140" s="3141"/>
      <c r="AR140" s="3142"/>
      <c r="AS140" s="3141"/>
      <c r="AT140" s="3143"/>
      <c r="AU140" s="3144"/>
      <c r="AV140" s="3145"/>
      <c r="AW140" s="3146"/>
      <c r="AX140" s="3147"/>
      <c r="AY140" s="3148"/>
      <c r="AZ140" s="3149"/>
      <c r="BA140" s="2109"/>
      <c r="BB140" s="3150"/>
      <c r="BC140" s="117"/>
      <c r="BD140" s="3151"/>
      <c r="BE140" s="3152"/>
      <c r="BF140" s="3153"/>
      <c r="BG140" s="3154"/>
      <c r="BH140" s="119"/>
      <c r="BK140" s="3">
        <v>1</v>
      </c>
    </row>
    <row r="141" spans="2:63" ht="27" customHeight="1">
      <c r="B141" s="115" t="s">
        <v>16</v>
      </c>
      <c r="C141" s="3141"/>
      <c r="D141" s="3142"/>
      <c r="E141" s="3141"/>
      <c r="F141" s="3143"/>
      <c r="G141" s="3144"/>
      <c r="H141" s="3145"/>
      <c r="I141" s="3146"/>
      <c r="J141" s="3147"/>
      <c r="K141" s="3148"/>
      <c r="L141" s="3149"/>
      <c r="M141" s="2109"/>
      <c r="N141" s="3150"/>
      <c r="O141" s="117"/>
      <c r="P141" s="3151"/>
      <c r="Q141" s="3152"/>
      <c r="R141" s="3153"/>
      <c r="S141" s="3154"/>
      <c r="T141" s="119"/>
      <c r="U141" s="1180"/>
      <c r="V141" s="115" t="s">
        <v>16</v>
      </c>
      <c r="W141" s="3141"/>
      <c r="X141" s="3142"/>
      <c r="Y141" s="3141"/>
      <c r="Z141" s="3143"/>
      <c r="AA141" s="3144"/>
      <c r="AB141" s="3145"/>
      <c r="AC141" s="3146"/>
      <c r="AD141" s="3147"/>
      <c r="AE141" s="3148"/>
      <c r="AF141" s="3149"/>
      <c r="AG141" s="2109"/>
      <c r="AH141" s="3150"/>
      <c r="AI141" s="117"/>
      <c r="AJ141" s="3151"/>
      <c r="AK141" s="3152"/>
      <c r="AL141" s="3153"/>
      <c r="AM141" s="3154"/>
      <c r="AN141" s="119"/>
      <c r="AO141" s="1180"/>
      <c r="AP141" s="115" t="s">
        <v>16</v>
      </c>
      <c r="AQ141" s="3141"/>
      <c r="AR141" s="3142"/>
      <c r="AS141" s="3141"/>
      <c r="AT141" s="3143"/>
      <c r="AU141" s="3144"/>
      <c r="AV141" s="3145"/>
      <c r="AW141" s="3146"/>
      <c r="AX141" s="3147"/>
      <c r="AY141" s="3148"/>
      <c r="AZ141" s="3149"/>
      <c r="BA141" s="2109"/>
      <c r="BB141" s="3150"/>
      <c r="BC141" s="117"/>
      <c r="BD141" s="3151"/>
      <c r="BE141" s="3152"/>
      <c r="BF141" s="3153"/>
      <c r="BG141" s="3154"/>
      <c r="BH141" s="119"/>
      <c r="BK141" s="3">
        <v>1</v>
      </c>
    </row>
    <row r="142" spans="2:63" ht="27" customHeight="1">
      <c r="B142" s="115" t="s">
        <v>16</v>
      </c>
      <c r="C142" s="3141"/>
      <c r="D142" s="3142"/>
      <c r="E142" s="3141"/>
      <c r="F142" s="3143"/>
      <c r="G142" s="3144"/>
      <c r="H142" s="3145"/>
      <c r="I142" s="3146"/>
      <c r="J142" s="3147"/>
      <c r="K142" s="3148"/>
      <c r="L142" s="3149"/>
      <c r="M142" s="2109"/>
      <c r="N142" s="3150"/>
      <c r="O142" s="117"/>
      <c r="P142" s="3151"/>
      <c r="Q142" s="3152"/>
      <c r="R142" s="3153"/>
      <c r="S142" s="3154"/>
      <c r="T142" s="119"/>
      <c r="U142" s="1180"/>
      <c r="V142" s="115" t="s">
        <v>16</v>
      </c>
      <c r="W142" s="3141"/>
      <c r="X142" s="3142"/>
      <c r="Y142" s="3141"/>
      <c r="Z142" s="3143"/>
      <c r="AA142" s="3144"/>
      <c r="AB142" s="3145"/>
      <c r="AC142" s="3146"/>
      <c r="AD142" s="3147"/>
      <c r="AE142" s="3148"/>
      <c r="AF142" s="3149"/>
      <c r="AG142" s="2109"/>
      <c r="AH142" s="3150"/>
      <c r="AI142" s="117"/>
      <c r="AJ142" s="3151"/>
      <c r="AK142" s="3152"/>
      <c r="AL142" s="3153"/>
      <c r="AM142" s="3154"/>
      <c r="AN142" s="119"/>
      <c r="AO142" s="1180"/>
      <c r="AP142" s="115" t="s">
        <v>16</v>
      </c>
      <c r="AQ142" s="3141"/>
      <c r="AR142" s="3142"/>
      <c r="AS142" s="3141"/>
      <c r="AT142" s="3143"/>
      <c r="AU142" s="3144"/>
      <c r="AV142" s="3145"/>
      <c r="AW142" s="3146"/>
      <c r="AX142" s="3147"/>
      <c r="AY142" s="3148"/>
      <c r="AZ142" s="3149"/>
      <c r="BA142" s="2109"/>
      <c r="BB142" s="3150"/>
      <c r="BC142" s="117"/>
      <c r="BD142" s="3151"/>
      <c r="BE142" s="3152"/>
      <c r="BF142" s="3153"/>
      <c r="BG142" s="3154"/>
      <c r="BH142" s="119"/>
      <c r="BK142" s="3">
        <v>1</v>
      </c>
    </row>
    <row r="143" spans="2:63" ht="27" customHeight="1">
      <c r="B143" s="115" t="s">
        <v>16</v>
      </c>
      <c r="C143" s="3141"/>
      <c r="D143" s="3142"/>
      <c r="E143" s="3141"/>
      <c r="F143" s="3143"/>
      <c r="G143" s="3144"/>
      <c r="H143" s="3145"/>
      <c r="I143" s="3146"/>
      <c r="J143" s="3147"/>
      <c r="K143" s="3148"/>
      <c r="L143" s="3149"/>
      <c r="M143" s="2109"/>
      <c r="N143" s="3150"/>
      <c r="O143" s="117"/>
      <c r="P143" s="3151"/>
      <c r="Q143" s="3152"/>
      <c r="R143" s="3153"/>
      <c r="S143" s="3154"/>
      <c r="T143" s="119"/>
      <c r="U143" s="1180"/>
      <c r="V143" s="115" t="s">
        <v>16</v>
      </c>
      <c r="W143" s="3141"/>
      <c r="X143" s="3142"/>
      <c r="Y143" s="3141"/>
      <c r="Z143" s="3143"/>
      <c r="AA143" s="3144"/>
      <c r="AB143" s="3145"/>
      <c r="AC143" s="3146"/>
      <c r="AD143" s="3147"/>
      <c r="AE143" s="3148"/>
      <c r="AF143" s="3149"/>
      <c r="AG143" s="2109"/>
      <c r="AH143" s="3150"/>
      <c r="AI143" s="117"/>
      <c r="AJ143" s="3151"/>
      <c r="AK143" s="3152"/>
      <c r="AL143" s="3153"/>
      <c r="AM143" s="3154"/>
      <c r="AN143" s="119"/>
      <c r="AO143" s="1180"/>
      <c r="AP143" s="115" t="s">
        <v>16</v>
      </c>
      <c r="AQ143" s="3141"/>
      <c r="AR143" s="3142"/>
      <c r="AS143" s="3141"/>
      <c r="AT143" s="3143"/>
      <c r="AU143" s="3144"/>
      <c r="AV143" s="3145"/>
      <c r="AW143" s="3146"/>
      <c r="AX143" s="3147"/>
      <c r="AY143" s="3148"/>
      <c r="AZ143" s="3149"/>
      <c r="BA143" s="2109"/>
      <c r="BB143" s="3150"/>
      <c r="BC143" s="117"/>
      <c r="BD143" s="3151"/>
      <c r="BE143" s="3152"/>
      <c r="BF143" s="3153"/>
      <c r="BG143" s="3154"/>
      <c r="BH143" s="119"/>
      <c r="BK143" s="3">
        <v>1</v>
      </c>
    </row>
    <row r="144" spans="2:63" ht="27" customHeight="1">
      <c r="B144" s="115" t="s">
        <v>16</v>
      </c>
      <c r="C144" s="3141"/>
      <c r="D144" s="3142"/>
      <c r="E144" s="3141"/>
      <c r="F144" s="3143"/>
      <c r="G144" s="3144"/>
      <c r="H144" s="3145"/>
      <c r="I144" s="3146"/>
      <c r="J144" s="3147"/>
      <c r="K144" s="3148"/>
      <c r="L144" s="3149"/>
      <c r="M144" s="2109"/>
      <c r="N144" s="3150"/>
      <c r="O144" s="117"/>
      <c r="P144" s="3151"/>
      <c r="Q144" s="3152"/>
      <c r="R144" s="3153"/>
      <c r="S144" s="3154"/>
      <c r="T144" s="119"/>
      <c r="U144" s="1180"/>
      <c r="V144" s="115" t="s">
        <v>16</v>
      </c>
      <c r="W144" s="3141"/>
      <c r="X144" s="3142"/>
      <c r="Y144" s="3141"/>
      <c r="Z144" s="3143"/>
      <c r="AA144" s="3144"/>
      <c r="AB144" s="3145"/>
      <c r="AC144" s="3146"/>
      <c r="AD144" s="3147"/>
      <c r="AE144" s="3148"/>
      <c r="AF144" s="3149"/>
      <c r="AG144" s="2109"/>
      <c r="AH144" s="3150"/>
      <c r="AI144" s="117"/>
      <c r="AJ144" s="3151"/>
      <c r="AK144" s="3152"/>
      <c r="AL144" s="3153"/>
      <c r="AM144" s="3154"/>
      <c r="AN144" s="119"/>
      <c r="AO144" s="1180"/>
      <c r="AP144" s="115" t="s">
        <v>16</v>
      </c>
      <c r="AQ144" s="3141"/>
      <c r="AR144" s="3142"/>
      <c r="AS144" s="3141"/>
      <c r="AT144" s="3143"/>
      <c r="AU144" s="3144"/>
      <c r="AV144" s="3145"/>
      <c r="AW144" s="3146"/>
      <c r="AX144" s="3147"/>
      <c r="AY144" s="3148"/>
      <c r="AZ144" s="3149"/>
      <c r="BA144" s="2109"/>
      <c r="BB144" s="3150"/>
      <c r="BC144" s="117"/>
      <c r="BD144" s="3151"/>
      <c r="BE144" s="3152"/>
      <c r="BF144" s="3153"/>
      <c r="BG144" s="3154"/>
      <c r="BH144" s="119"/>
      <c r="BK144" s="3">
        <v>1</v>
      </c>
    </row>
    <row r="145" spans="2:63" ht="27" customHeight="1">
      <c r="B145" s="115" t="s">
        <v>16</v>
      </c>
      <c r="C145" s="3141"/>
      <c r="D145" s="3142"/>
      <c r="E145" s="3141"/>
      <c r="F145" s="3143"/>
      <c r="G145" s="3144"/>
      <c r="H145" s="3145"/>
      <c r="I145" s="3146"/>
      <c r="J145" s="3147"/>
      <c r="K145" s="3148"/>
      <c r="L145" s="3149"/>
      <c r="M145" s="2109"/>
      <c r="N145" s="3150"/>
      <c r="O145" s="117"/>
      <c r="P145" s="3151"/>
      <c r="Q145" s="3152"/>
      <c r="R145" s="3153"/>
      <c r="S145" s="3154"/>
      <c r="T145" s="119"/>
      <c r="U145" s="1180"/>
      <c r="V145" s="115" t="s">
        <v>16</v>
      </c>
      <c r="W145" s="3141"/>
      <c r="X145" s="3142"/>
      <c r="Y145" s="3141"/>
      <c r="Z145" s="3143"/>
      <c r="AA145" s="3144"/>
      <c r="AB145" s="3145"/>
      <c r="AC145" s="3146"/>
      <c r="AD145" s="3147"/>
      <c r="AE145" s="3148"/>
      <c r="AF145" s="3149"/>
      <c r="AG145" s="2109"/>
      <c r="AH145" s="3150"/>
      <c r="AI145" s="117"/>
      <c r="AJ145" s="3151"/>
      <c r="AK145" s="3152"/>
      <c r="AL145" s="3153"/>
      <c r="AM145" s="3154"/>
      <c r="AN145" s="119"/>
      <c r="AO145" s="1180"/>
      <c r="AP145" s="115" t="s">
        <v>16</v>
      </c>
      <c r="AQ145" s="3141"/>
      <c r="AR145" s="3142"/>
      <c r="AS145" s="3141"/>
      <c r="AT145" s="3143"/>
      <c r="AU145" s="3144"/>
      <c r="AV145" s="3145"/>
      <c r="AW145" s="3146"/>
      <c r="AX145" s="3147"/>
      <c r="AY145" s="3148"/>
      <c r="AZ145" s="3149"/>
      <c r="BA145" s="2109"/>
      <c r="BB145" s="3150"/>
      <c r="BC145" s="117"/>
      <c r="BD145" s="3151"/>
      <c r="BE145" s="3152"/>
      <c r="BF145" s="3153"/>
      <c r="BG145" s="3154"/>
      <c r="BH145" s="119"/>
      <c r="BK145" s="3">
        <v>1</v>
      </c>
    </row>
    <row r="146" spans="2:63" ht="27" customHeight="1">
      <c r="B146" s="115" t="s">
        <v>16</v>
      </c>
      <c r="C146" s="3141"/>
      <c r="D146" s="3142"/>
      <c r="E146" s="3141"/>
      <c r="F146" s="3143"/>
      <c r="G146" s="3144"/>
      <c r="H146" s="3145"/>
      <c r="I146" s="3146"/>
      <c r="J146" s="3147"/>
      <c r="K146" s="3148"/>
      <c r="L146" s="3149"/>
      <c r="M146" s="2109"/>
      <c r="N146" s="3150"/>
      <c r="O146" s="117"/>
      <c r="P146" s="3151"/>
      <c r="Q146" s="3152"/>
      <c r="R146" s="3153"/>
      <c r="S146" s="3154"/>
      <c r="T146" s="119"/>
      <c r="U146" s="1180"/>
      <c r="V146" s="115" t="s">
        <v>16</v>
      </c>
      <c r="W146" s="3141"/>
      <c r="X146" s="3142"/>
      <c r="Y146" s="3141"/>
      <c r="Z146" s="3143"/>
      <c r="AA146" s="3144"/>
      <c r="AB146" s="3145"/>
      <c r="AC146" s="3146"/>
      <c r="AD146" s="3147"/>
      <c r="AE146" s="3148"/>
      <c r="AF146" s="3149"/>
      <c r="AG146" s="2109"/>
      <c r="AH146" s="3150"/>
      <c r="AI146" s="117"/>
      <c r="AJ146" s="3151"/>
      <c r="AK146" s="3152"/>
      <c r="AL146" s="3153"/>
      <c r="AM146" s="3154"/>
      <c r="AN146" s="119"/>
      <c r="AO146" s="1180"/>
      <c r="AP146" s="115" t="s">
        <v>16</v>
      </c>
      <c r="AQ146" s="3141"/>
      <c r="AR146" s="3142"/>
      <c r="AS146" s="3141"/>
      <c r="AT146" s="3143"/>
      <c r="AU146" s="3144"/>
      <c r="AV146" s="3145"/>
      <c r="AW146" s="3146"/>
      <c r="AX146" s="3147"/>
      <c r="AY146" s="3148"/>
      <c r="AZ146" s="3149"/>
      <c r="BA146" s="2109"/>
      <c r="BB146" s="3150"/>
      <c r="BC146" s="117"/>
      <c r="BD146" s="3151"/>
      <c r="BE146" s="3152"/>
      <c r="BF146" s="3153"/>
      <c r="BG146" s="3154"/>
      <c r="BH146" s="119"/>
      <c r="BK146" s="3">
        <v>1</v>
      </c>
    </row>
    <row r="147" spans="2:63" ht="27" customHeight="1">
      <c r="B147" s="115" t="s">
        <v>16</v>
      </c>
      <c r="C147" s="3141"/>
      <c r="D147" s="3142"/>
      <c r="E147" s="3141"/>
      <c r="F147" s="3143"/>
      <c r="G147" s="3144"/>
      <c r="H147" s="3145"/>
      <c r="I147" s="3146"/>
      <c r="J147" s="3147"/>
      <c r="K147" s="3148"/>
      <c r="L147" s="3149"/>
      <c r="M147" s="2109"/>
      <c r="N147" s="3150"/>
      <c r="O147" s="117"/>
      <c r="P147" s="3151"/>
      <c r="Q147" s="3152"/>
      <c r="R147" s="3153"/>
      <c r="S147" s="3154"/>
      <c r="T147" s="119"/>
      <c r="U147" s="1180"/>
      <c r="V147" s="115" t="s">
        <v>16</v>
      </c>
      <c r="W147" s="3141"/>
      <c r="X147" s="3142"/>
      <c r="Y147" s="3141"/>
      <c r="Z147" s="3143"/>
      <c r="AA147" s="3144"/>
      <c r="AB147" s="3145"/>
      <c r="AC147" s="3146"/>
      <c r="AD147" s="3147"/>
      <c r="AE147" s="3148"/>
      <c r="AF147" s="3149"/>
      <c r="AG147" s="2109"/>
      <c r="AH147" s="3150"/>
      <c r="AI147" s="117"/>
      <c r="AJ147" s="3151"/>
      <c r="AK147" s="3152"/>
      <c r="AL147" s="3153"/>
      <c r="AM147" s="3154"/>
      <c r="AN147" s="119"/>
      <c r="AO147" s="1180"/>
      <c r="AP147" s="115" t="s">
        <v>16</v>
      </c>
      <c r="AQ147" s="3141"/>
      <c r="AR147" s="3142"/>
      <c r="AS147" s="3141"/>
      <c r="AT147" s="3143"/>
      <c r="AU147" s="3144"/>
      <c r="AV147" s="3145"/>
      <c r="AW147" s="3146"/>
      <c r="AX147" s="3147"/>
      <c r="AY147" s="3148"/>
      <c r="AZ147" s="3149"/>
      <c r="BA147" s="2109"/>
      <c r="BB147" s="3150"/>
      <c r="BC147" s="117"/>
      <c r="BD147" s="3151"/>
      <c r="BE147" s="3152"/>
      <c r="BF147" s="3153"/>
      <c r="BG147" s="3154"/>
      <c r="BH147" s="119"/>
      <c r="BK147" s="3">
        <v>1</v>
      </c>
    </row>
    <row r="148" spans="2:63" ht="27" customHeight="1">
      <c r="B148" s="115" t="s">
        <v>16</v>
      </c>
      <c r="C148" s="3141"/>
      <c r="D148" s="3142"/>
      <c r="E148" s="3141"/>
      <c r="F148" s="3143"/>
      <c r="G148" s="3144"/>
      <c r="H148" s="3145"/>
      <c r="I148" s="3146"/>
      <c r="J148" s="3147"/>
      <c r="K148" s="3148"/>
      <c r="L148" s="3149"/>
      <c r="M148" s="2109"/>
      <c r="N148" s="3150"/>
      <c r="O148" s="117"/>
      <c r="P148" s="3151"/>
      <c r="Q148" s="3152"/>
      <c r="R148" s="3153"/>
      <c r="S148" s="3154"/>
      <c r="T148" s="119"/>
      <c r="U148" s="1180"/>
      <c r="V148" s="115" t="s">
        <v>16</v>
      </c>
      <c r="W148" s="3141"/>
      <c r="X148" s="3142"/>
      <c r="Y148" s="3141"/>
      <c r="Z148" s="3143"/>
      <c r="AA148" s="3144"/>
      <c r="AB148" s="3145"/>
      <c r="AC148" s="3146"/>
      <c r="AD148" s="3147"/>
      <c r="AE148" s="3148"/>
      <c r="AF148" s="3149"/>
      <c r="AG148" s="2109"/>
      <c r="AH148" s="3150"/>
      <c r="AI148" s="117"/>
      <c r="AJ148" s="3151"/>
      <c r="AK148" s="3152"/>
      <c r="AL148" s="3153"/>
      <c r="AM148" s="3154"/>
      <c r="AN148" s="119"/>
      <c r="AO148" s="1180"/>
      <c r="AP148" s="115" t="s">
        <v>16</v>
      </c>
      <c r="AQ148" s="3141"/>
      <c r="AR148" s="3142"/>
      <c r="AS148" s="3141"/>
      <c r="AT148" s="3143"/>
      <c r="AU148" s="3144"/>
      <c r="AV148" s="3145"/>
      <c r="AW148" s="3146"/>
      <c r="AX148" s="3147"/>
      <c r="AY148" s="3148"/>
      <c r="AZ148" s="3149"/>
      <c r="BA148" s="2109"/>
      <c r="BB148" s="3150"/>
      <c r="BC148" s="117"/>
      <c r="BD148" s="3151"/>
      <c r="BE148" s="3152"/>
      <c r="BF148" s="3153"/>
      <c r="BG148" s="3154"/>
      <c r="BH148" s="119"/>
      <c r="BK148" s="3">
        <v>1</v>
      </c>
    </row>
    <row r="149" spans="2:63" ht="27" customHeight="1">
      <c r="B149" s="115" t="s">
        <v>16</v>
      </c>
      <c r="C149" s="3141"/>
      <c r="D149" s="3142"/>
      <c r="E149" s="3141"/>
      <c r="F149" s="3143"/>
      <c r="G149" s="3144"/>
      <c r="H149" s="3145"/>
      <c r="I149" s="3146"/>
      <c r="J149" s="3147"/>
      <c r="K149" s="3148"/>
      <c r="L149" s="3149"/>
      <c r="M149" s="2109"/>
      <c r="N149" s="3150"/>
      <c r="O149" s="117"/>
      <c r="P149" s="3151"/>
      <c r="Q149" s="3152"/>
      <c r="R149" s="3153"/>
      <c r="S149" s="3154"/>
      <c r="T149" s="119"/>
      <c r="U149" s="1180"/>
      <c r="V149" s="115" t="s">
        <v>16</v>
      </c>
      <c r="W149" s="3141"/>
      <c r="X149" s="3142"/>
      <c r="Y149" s="3141"/>
      <c r="Z149" s="3143"/>
      <c r="AA149" s="3144"/>
      <c r="AB149" s="3145"/>
      <c r="AC149" s="3146"/>
      <c r="AD149" s="3147"/>
      <c r="AE149" s="3148"/>
      <c r="AF149" s="3149"/>
      <c r="AG149" s="2109"/>
      <c r="AH149" s="3150"/>
      <c r="AI149" s="117"/>
      <c r="AJ149" s="3151"/>
      <c r="AK149" s="3152"/>
      <c r="AL149" s="3153"/>
      <c r="AM149" s="3154"/>
      <c r="AN149" s="119"/>
      <c r="AO149" s="1180"/>
      <c r="AP149" s="115" t="s">
        <v>16</v>
      </c>
      <c r="AQ149" s="3141"/>
      <c r="AR149" s="3142"/>
      <c r="AS149" s="3141"/>
      <c r="AT149" s="3143"/>
      <c r="AU149" s="3144"/>
      <c r="AV149" s="3145"/>
      <c r="AW149" s="3146"/>
      <c r="AX149" s="3147"/>
      <c r="AY149" s="3148"/>
      <c r="AZ149" s="3149"/>
      <c r="BA149" s="2109"/>
      <c r="BB149" s="3150"/>
      <c r="BC149" s="117"/>
      <c r="BD149" s="3151"/>
      <c r="BE149" s="3152"/>
      <c r="BF149" s="3153"/>
      <c r="BG149" s="3154"/>
      <c r="BH149" s="119"/>
      <c r="BK149" s="3">
        <v>1</v>
      </c>
    </row>
    <row r="150" spans="2:63" ht="27" customHeight="1">
      <c r="B150" s="115" t="s">
        <v>16</v>
      </c>
      <c r="C150" s="3141"/>
      <c r="D150" s="3142"/>
      <c r="E150" s="3141"/>
      <c r="F150" s="3143"/>
      <c r="G150" s="3144"/>
      <c r="H150" s="3145"/>
      <c r="I150" s="3146"/>
      <c r="J150" s="3147"/>
      <c r="K150" s="3148"/>
      <c r="L150" s="3149"/>
      <c r="M150" s="2109"/>
      <c r="N150" s="3150"/>
      <c r="O150" s="117"/>
      <c r="P150" s="3151"/>
      <c r="Q150" s="3152"/>
      <c r="R150" s="3153"/>
      <c r="S150" s="3154"/>
      <c r="T150" s="119"/>
      <c r="U150" s="1180"/>
      <c r="V150" s="115" t="s">
        <v>16</v>
      </c>
      <c r="W150" s="3141"/>
      <c r="X150" s="3142"/>
      <c r="Y150" s="3141"/>
      <c r="Z150" s="3143"/>
      <c r="AA150" s="3144"/>
      <c r="AB150" s="3145"/>
      <c r="AC150" s="3146"/>
      <c r="AD150" s="3147"/>
      <c r="AE150" s="3148"/>
      <c r="AF150" s="3149"/>
      <c r="AG150" s="2109"/>
      <c r="AH150" s="3150"/>
      <c r="AI150" s="117"/>
      <c r="AJ150" s="3151"/>
      <c r="AK150" s="3152"/>
      <c r="AL150" s="3153"/>
      <c r="AM150" s="3154"/>
      <c r="AN150" s="119"/>
      <c r="AO150" s="1180"/>
      <c r="AP150" s="115" t="s">
        <v>16</v>
      </c>
      <c r="AQ150" s="3141"/>
      <c r="AR150" s="3142"/>
      <c r="AS150" s="3141"/>
      <c r="AT150" s="3143"/>
      <c r="AU150" s="3144"/>
      <c r="AV150" s="3145"/>
      <c r="AW150" s="3146"/>
      <c r="AX150" s="3147"/>
      <c r="AY150" s="3148"/>
      <c r="AZ150" s="3149"/>
      <c r="BA150" s="2109"/>
      <c r="BB150" s="3150"/>
      <c r="BC150" s="117"/>
      <c r="BD150" s="3151"/>
      <c r="BE150" s="3152"/>
      <c r="BF150" s="3153"/>
      <c r="BG150" s="3154"/>
      <c r="BH150" s="119"/>
      <c r="BK150" s="3">
        <v>1</v>
      </c>
    </row>
    <row r="151" spans="2:63" ht="27" customHeight="1">
      <c r="B151" s="115" t="s">
        <v>16</v>
      </c>
      <c r="C151" s="3141"/>
      <c r="D151" s="3142"/>
      <c r="E151" s="3141"/>
      <c r="F151" s="3143"/>
      <c r="G151" s="3144"/>
      <c r="H151" s="3145"/>
      <c r="I151" s="3146"/>
      <c r="J151" s="3147"/>
      <c r="K151" s="3148"/>
      <c r="L151" s="3149"/>
      <c r="M151" s="2109"/>
      <c r="N151" s="3150"/>
      <c r="O151" s="117"/>
      <c r="P151" s="3151"/>
      <c r="Q151" s="3152"/>
      <c r="R151" s="3153"/>
      <c r="S151" s="3154"/>
      <c r="T151" s="119"/>
      <c r="U151" s="1180"/>
      <c r="V151" s="115" t="s">
        <v>16</v>
      </c>
      <c r="W151" s="3141"/>
      <c r="X151" s="3142"/>
      <c r="Y151" s="3141"/>
      <c r="Z151" s="3143"/>
      <c r="AA151" s="3144"/>
      <c r="AB151" s="3145"/>
      <c r="AC151" s="3146"/>
      <c r="AD151" s="3147"/>
      <c r="AE151" s="3148"/>
      <c r="AF151" s="3149"/>
      <c r="AG151" s="2109"/>
      <c r="AH151" s="3150"/>
      <c r="AI151" s="117"/>
      <c r="AJ151" s="3151"/>
      <c r="AK151" s="3152"/>
      <c r="AL151" s="3153"/>
      <c r="AM151" s="3154"/>
      <c r="AN151" s="119"/>
      <c r="AO151" s="1180"/>
      <c r="AP151" s="115" t="s">
        <v>16</v>
      </c>
      <c r="AQ151" s="3141"/>
      <c r="AR151" s="3142"/>
      <c r="AS151" s="3141"/>
      <c r="AT151" s="3143"/>
      <c r="AU151" s="3144"/>
      <c r="AV151" s="3145"/>
      <c r="AW151" s="3146"/>
      <c r="AX151" s="3147"/>
      <c r="AY151" s="3148"/>
      <c r="AZ151" s="3149"/>
      <c r="BA151" s="2109"/>
      <c r="BB151" s="3150"/>
      <c r="BC151" s="117"/>
      <c r="BD151" s="3151"/>
      <c r="BE151" s="3152"/>
      <c r="BF151" s="3153"/>
      <c r="BG151" s="3154"/>
      <c r="BH151" s="119"/>
      <c r="BK151" s="3">
        <v>1</v>
      </c>
    </row>
    <row r="152" spans="2:63" ht="27" customHeight="1">
      <c r="B152" s="115" t="s">
        <v>16</v>
      </c>
      <c r="C152" s="3141"/>
      <c r="D152" s="3142"/>
      <c r="E152" s="3141"/>
      <c r="F152" s="3143"/>
      <c r="G152" s="3144"/>
      <c r="H152" s="3145"/>
      <c r="I152" s="3146"/>
      <c r="J152" s="3147"/>
      <c r="K152" s="3148"/>
      <c r="L152" s="3149"/>
      <c r="M152" s="2109"/>
      <c r="N152" s="3150"/>
      <c r="O152" s="117"/>
      <c r="P152" s="3151"/>
      <c r="Q152" s="3152"/>
      <c r="R152" s="3153"/>
      <c r="S152" s="3154"/>
      <c r="T152" s="119"/>
      <c r="U152" s="1180"/>
      <c r="V152" s="115" t="s">
        <v>16</v>
      </c>
      <c r="W152" s="3141"/>
      <c r="X152" s="3142"/>
      <c r="Y152" s="3141"/>
      <c r="Z152" s="3143"/>
      <c r="AA152" s="3144"/>
      <c r="AB152" s="3145"/>
      <c r="AC152" s="3146"/>
      <c r="AD152" s="3147"/>
      <c r="AE152" s="3148"/>
      <c r="AF152" s="3149"/>
      <c r="AG152" s="2109"/>
      <c r="AH152" s="3150"/>
      <c r="AI152" s="117"/>
      <c r="AJ152" s="3151"/>
      <c r="AK152" s="3152"/>
      <c r="AL152" s="3153"/>
      <c r="AM152" s="3154"/>
      <c r="AN152" s="119"/>
      <c r="AO152" s="1180"/>
      <c r="AP152" s="115" t="s">
        <v>16</v>
      </c>
      <c r="AQ152" s="3141"/>
      <c r="AR152" s="3142"/>
      <c r="AS152" s="3141"/>
      <c r="AT152" s="3143"/>
      <c r="AU152" s="3144"/>
      <c r="AV152" s="3145"/>
      <c r="AW152" s="3146"/>
      <c r="AX152" s="3147"/>
      <c r="AY152" s="3148"/>
      <c r="AZ152" s="3149"/>
      <c r="BA152" s="2109"/>
      <c r="BB152" s="3150"/>
      <c r="BC152" s="117"/>
      <c r="BD152" s="3151"/>
      <c r="BE152" s="3152"/>
      <c r="BF152" s="3153"/>
      <c r="BG152" s="3154"/>
      <c r="BH152" s="119"/>
      <c r="BK152" s="3">
        <v>1</v>
      </c>
    </row>
    <row r="153" spans="2:63" ht="27" customHeight="1">
      <c r="B153" s="115" t="s">
        <v>16</v>
      </c>
      <c r="C153" s="3141"/>
      <c r="D153" s="3142"/>
      <c r="E153" s="3141"/>
      <c r="F153" s="3143"/>
      <c r="G153" s="3144"/>
      <c r="H153" s="3145"/>
      <c r="I153" s="3146"/>
      <c r="J153" s="3147"/>
      <c r="K153" s="3148"/>
      <c r="L153" s="3149"/>
      <c r="M153" s="2109"/>
      <c r="N153" s="3150"/>
      <c r="O153" s="117"/>
      <c r="P153" s="3151"/>
      <c r="Q153" s="3152"/>
      <c r="R153" s="3153"/>
      <c r="S153" s="3154"/>
      <c r="T153" s="119"/>
      <c r="U153" s="1180"/>
      <c r="V153" s="115" t="s">
        <v>16</v>
      </c>
      <c r="W153" s="3141"/>
      <c r="X153" s="3142"/>
      <c r="Y153" s="3141"/>
      <c r="Z153" s="3143"/>
      <c r="AA153" s="3144"/>
      <c r="AB153" s="3145"/>
      <c r="AC153" s="3146"/>
      <c r="AD153" s="3147"/>
      <c r="AE153" s="3148"/>
      <c r="AF153" s="3149"/>
      <c r="AG153" s="2109"/>
      <c r="AH153" s="3150"/>
      <c r="AI153" s="117"/>
      <c r="AJ153" s="3151"/>
      <c r="AK153" s="3152"/>
      <c r="AL153" s="3153"/>
      <c r="AM153" s="3154"/>
      <c r="AN153" s="119"/>
      <c r="AO153" s="1180"/>
      <c r="AP153" s="115" t="s">
        <v>16</v>
      </c>
      <c r="AQ153" s="3141"/>
      <c r="AR153" s="3142"/>
      <c r="AS153" s="3141"/>
      <c r="AT153" s="3143"/>
      <c r="AU153" s="3144"/>
      <c r="AV153" s="3145"/>
      <c r="AW153" s="3146"/>
      <c r="AX153" s="3147"/>
      <c r="AY153" s="3148"/>
      <c r="AZ153" s="3149"/>
      <c r="BA153" s="2109"/>
      <c r="BB153" s="3150"/>
      <c r="BC153" s="117"/>
      <c r="BD153" s="3151"/>
      <c r="BE153" s="3152"/>
      <c r="BF153" s="3153"/>
      <c r="BG153" s="3154"/>
      <c r="BH153" s="119"/>
      <c r="BK153" s="3">
        <v>1</v>
      </c>
    </row>
    <row r="154" spans="2:63" ht="27" customHeight="1">
      <c r="B154" s="115" t="s">
        <v>16</v>
      </c>
      <c r="C154" s="3141"/>
      <c r="D154" s="3142"/>
      <c r="E154" s="3141"/>
      <c r="F154" s="3143"/>
      <c r="G154" s="3144"/>
      <c r="H154" s="3145"/>
      <c r="I154" s="3146"/>
      <c r="J154" s="3147"/>
      <c r="K154" s="3148"/>
      <c r="L154" s="3149"/>
      <c r="M154" s="2109"/>
      <c r="N154" s="3150"/>
      <c r="O154" s="117"/>
      <c r="P154" s="3151"/>
      <c r="Q154" s="3152"/>
      <c r="R154" s="3153"/>
      <c r="S154" s="3154"/>
      <c r="T154" s="119"/>
      <c r="U154" s="1180"/>
      <c r="V154" s="115" t="s">
        <v>16</v>
      </c>
      <c r="W154" s="3141"/>
      <c r="X154" s="3142"/>
      <c r="Y154" s="3141"/>
      <c r="Z154" s="3143"/>
      <c r="AA154" s="3144"/>
      <c r="AB154" s="3145"/>
      <c r="AC154" s="3146"/>
      <c r="AD154" s="3147"/>
      <c r="AE154" s="3148"/>
      <c r="AF154" s="3149"/>
      <c r="AG154" s="2109"/>
      <c r="AH154" s="3150"/>
      <c r="AI154" s="117"/>
      <c r="AJ154" s="3151"/>
      <c r="AK154" s="3152"/>
      <c r="AL154" s="3153"/>
      <c r="AM154" s="3154"/>
      <c r="AN154" s="119"/>
      <c r="AO154" s="1180"/>
      <c r="AP154" s="115" t="s">
        <v>16</v>
      </c>
      <c r="AQ154" s="3141"/>
      <c r="AR154" s="3142"/>
      <c r="AS154" s="3141"/>
      <c r="AT154" s="3143"/>
      <c r="AU154" s="3144"/>
      <c r="AV154" s="3145"/>
      <c r="AW154" s="3146"/>
      <c r="AX154" s="3147"/>
      <c r="AY154" s="3148"/>
      <c r="AZ154" s="3149"/>
      <c r="BA154" s="2109"/>
      <c r="BB154" s="3150"/>
      <c r="BC154" s="117"/>
      <c r="BD154" s="3151"/>
      <c r="BE154" s="3152"/>
      <c r="BF154" s="3153"/>
      <c r="BG154" s="3154"/>
      <c r="BH154" s="119"/>
      <c r="BK154" s="3">
        <v>1</v>
      </c>
    </row>
    <row r="155" spans="2:63" ht="27" customHeight="1">
      <c r="B155" s="115" t="s">
        <v>16</v>
      </c>
      <c r="C155" s="3141"/>
      <c r="D155" s="3142"/>
      <c r="E155" s="3141"/>
      <c r="F155" s="3143"/>
      <c r="G155" s="3144"/>
      <c r="H155" s="3145"/>
      <c r="I155" s="3146"/>
      <c r="J155" s="3147"/>
      <c r="K155" s="3148"/>
      <c r="L155" s="3149"/>
      <c r="M155" s="2109"/>
      <c r="N155" s="3150"/>
      <c r="O155" s="117"/>
      <c r="P155" s="3151"/>
      <c r="Q155" s="3152"/>
      <c r="R155" s="3153"/>
      <c r="S155" s="3154"/>
      <c r="T155" s="119"/>
      <c r="U155" s="1180"/>
      <c r="V155" s="115" t="s">
        <v>16</v>
      </c>
      <c r="W155" s="3141"/>
      <c r="X155" s="3142"/>
      <c r="Y155" s="3141"/>
      <c r="Z155" s="3143"/>
      <c r="AA155" s="3144"/>
      <c r="AB155" s="3145"/>
      <c r="AC155" s="3146"/>
      <c r="AD155" s="3147"/>
      <c r="AE155" s="3148"/>
      <c r="AF155" s="3149"/>
      <c r="AG155" s="2109"/>
      <c r="AH155" s="3150"/>
      <c r="AI155" s="117"/>
      <c r="AJ155" s="3151"/>
      <c r="AK155" s="3152"/>
      <c r="AL155" s="3153"/>
      <c r="AM155" s="3154"/>
      <c r="AN155" s="119"/>
      <c r="AO155" s="1180"/>
      <c r="AP155" s="115" t="s">
        <v>16</v>
      </c>
      <c r="AQ155" s="3141"/>
      <c r="AR155" s="3142"/>
      <c r="AS155" s="3141"/>
      <c r="AT155" s="3143"/>
      <c r="AU155" s="3144"/>
      <c r="AV155" s="3145"/>
      <c r="AW155" s="3146"/>
      <c r="AX155" s="3147"/>
      <c r="AY155" s="3148"/>
      <c r="AZ155" s="3149"/>
      <c r="BA155" s="2109"/>
      <c r="BB155" s="3150"/>
      <c r="BC155" s="117"/>
      <c r="BD155" s="3151"/>
      <c r="BE155" s="3152"/>
      <c r="BF155" s="3153"/>
      <c r="BG155" s="3154"/>
      <c r="BH155" s="119"/>
      <c r="BK155" s="3">
        <v>1</v>
      </c>
    </row>
    <row r="156" spans="2:63" ht="27" customHeight="1">
      <c r="B156" s="115" t="s">
        <v>16</v>
      </c>
      <c r="C156" s="3141"/>
      <c r="D156" s="3142"/>
      <c r="E156" s="3141"/>
      <c r="F156" s="3143"/>
      <c r="G156" s="3144"/>
      <c r="H156" s="3145"/>
      <c r="I156" s="3146"/>
      <c r="J156" s="3147"/>
      <c r="K156" s="3148"/>
      <c r="L156" s="3149"/>
      <c r="M156" s="2109"/>
      <c r="N156" s="3150"/>
      <c r="O156" s="117"/>
      <c r="P156" s="3151"/>
      <c r="Q156" s="3152"/>
      <c r="R156" s="3153"/>
      <c r="S156" s="3154"/>
      <c r="T156" s="119"/>
      <c r="U156" s="1180"/>
      <c r="V156" s="115" t="s">
        <v>16</v>
      </c>
      <c r="W156" s="3141"/>
      <c r="X156" s="3142"/>
      <c r="Y156" s="3141"/>
      <c r="Z156" s="3143"/>
      <c r="AA156" s="3144"/>
      <c r="AB156" s="3145"/>
      <c r="AC156" s="3146"/>
      <c r="AD156" s="3147"/>
      <c r="AE156" s="3148"/>
      <c r="AF156" s="3149"/>
      <c r="AG156" s="2109"/>
      <c r="AH156" s="3150"/>
      <c r="AI156" s="117"/>
      <c r="AJ156" s="3151"/>
      <c r="AK156" s="3152"/>
      <c r="AL156" s="3153"/>
      <c r="AM156" s="3154"/>
      <c r="AN156" s="119"/>
      <c r="AO156" s="1180"/>
      <c r="AP156" s="115" t="s">
        <v>16</v>
      </c>
      <c r="AQ156" s="3141"/>
      <c r="AR156" s="3142"/>
      <c r="AS156" s="3141"/>
      <c r="AT156" s="3143"/>
      <c r="AU156" s="3144"/>
      <c r="AV156" s="3145"/>
      <c r="AW156" s="3146"/>
      <c r="AX156" s="3147"/>
      <c r="AY156" s="3148"/>
      <c r="AZ156" s="3149"/>
      <c r="BA156" s="2109"/>
      <c r="BB156" s="3150"/>
      <c r="BC156" s="117"/>
      <c r="BD156" s="3151"/>
      <c r="BE156" s="3152"/>
      <c r="BF156" s="3153"/>
      <c r="BG156" s="3154"/>
      <c r="BH156" s="119"/>
      <c r="BK156" s="3">
        <v>1</v>
      </c>
    </row>
    <row r="157" spans="2:63" ht="27" customHeight="1">
      <c r="B157" s="115" t="s">
        <v>16</v>
      </c>
      <c r="C157" s="3141"/>
      <c r="D157" s="3142"/>
      <c r="E157" s="3141"/>
      <c r="F157" s="3143"/>
      <c r="G157" s="3144"/>
      <c r="H157" s="3145"/>
      <c r="I157" s="3146"/>
      <c r="J157" s="3147"/>
      <c r="K157" s="3148"/>
      <c r="L157" s="3149"/>
      <c r="M157" s="2109"/>
      <c r="N157" s="3150"/>
      <c r="O157" s="117"/>
      <c r="P157" s="3151"/>
      <c r="Q157" s="3152"/>
      <c r="R157" s="3153"/>
      <c r="S157" s="3154"/>
      <c r="T157" s="119"/>
      <c r="U157" s="1180"/>
      <c r="V157" s="115" t="s">
        <v>16</v>
      </c>
      <c r="W157" s="3141"/>
      <c r="X157" s="3142"/>
      <c r="Y157" s="3141"/>
      <c r="Z157" s="3143"/>
      <c r="AA157" s="3144"/>
      <c r="AB157" s="3145"/>
      <c r="AC157" s="3146"/>
      <c r="AD157" s="3147"/>
      <c r="AE157" s="3148"/>
      <c r="AF157" s="3149"/>
      <c r="AG157" s="2109"/>
      <c r="AH157" s="3150"/>
      <c r="AI157" s="117"/>
      <c r="AJ157" s="3151"/>
      <c r="AK157" s="3152"/>
      <c r="AL157" s="3153"/>
      <c r="AM157" s="3154"/>
      <c r="AN157" s="119"/>
      <c r="AO157" s="1180"/>
      <c r="AP157" s="115" t="s">
        <v>16</v>
      </c>
      <c r="AQ157" s="3141"/>
      <c r="AR157" s="3142"/>
      <c r="AS157" s="3141"/>
      <c r="AT157" s="3143"/>
      <c r="AU157" s="3144"/>
      <c r="AV157" s="3145"/>
      <c r="AW157" s="3146"/>
      <c r="AX157" s="3147"/>
      <c r="AY157" s="3148"/>
      <c r="AZ157" s="3149"/>
      <c r="BA157" s="2109"/>
      <c r="BB157" s="3150"/>
      <c r="BC157" s="117"/>
      <c r="BD157" s="3151"/>
      <c r="BE157" s="3152"/>
      <c r="BF157" s="3153"/>
      <c r="BG157" s="3154"/>
      <c r="BH157" s="119"/>
      <c r="BK157" s="3">
        <v>1</v>
      </c>
    </row>
    <row r="158" spans="2:63" ht="27" customHeight="1">
      <c r="B158" s="115" t="s">
        <v>16</v>
      </c>
      <c r="C158" s="3141"/>
      <c r="D158" s="3142"/>
      <c r="E158" s="3141"/>
      <c r="F158" s="3143"/>
      <c r="G158" s="3144"/>
      <c r="H158" s="3145"/>
      <c r="I158" s="3146"/>
      <c r="J158" s="3147"/>
      <c r="K158" s="3148"/>
      <c r="L158" s="3149"/>
      <c r="M158" s="2109"/>
      <c r="N158" s="3150"/>
      <c r="O158" s="117"/>
      <c r="P158" s="3151"/>
      <c r="Q158" s="3152"/>
      <c r="R158" s="3153"/>
      <c r="S158" s="3154"/>
      <c r="T158" s="119"/>
      <c r="U158" s="1180"/>
      <c r="V158" s="115" t="s">
        <v>16</v>
      </c>
      <c r="W158" s="3141"/>
      <c r="X158" s="3142"/>
      <c r="Y158" s="3141"/>
      <c r="Z158" s="3143"/>
      <c r="AA158" s="3144"/>
      <c r="AB158" s="3145"/>
      <c r="AC158" s="3146"/>
      <c r="AD158" s="3147"/>
      <c r="AE158" s="3148"/>
      <c r="AF158" s="3149"/>
      <c r="AG158" s="2109"/>
      <c r="AH158" s="3150"/>
      <c r="AI158" s="117"/>
      <c r="AJ158" s="3151"/>
      <c r="AK158" s="3152"/>
      <c r="AL158" s="3153"/>
      <c r="AM158" s="3154"/>
      <c r="AN158" s="119"/>
      <c r="AO158" s="1180"/>
      <c r="AP158" s="115" t="s">
        <v>16</v>
      </c>
      <c r="AQ158" s="3141"/>
      <c r="AR158" s="3142"/>
      <c r="AS158" s="3141"/>
      <c r="AT158" s="3143"/>
      <c r="AU158" s="3144"/>
      <c r="AV158" s="3145"/>
      <c r="AW158" s="3146"/>
      <c r="AX158" s="3147"/>
      <c r="AY158" s="3148"/>
      <c r="AZ158" s="3149"/>
      <c r="BA158" s="2109"/>
      <c r="BB158" s="3150"/>
      <c r="BC158" s="117"/>
      <c r="BD158" s="3151"/>
      <c r="BE158" s="3152"/>
      <c r="BF158" s="3153"/>
      <c r="BG158" s="3154"/>
      <c r="BH158" s="119"/>
      <c r="BK158" s="3">
        <v>1</v>
      </c>
    </row>
    <row r="159" spans="2:63" ht="27" customHeight="1">
      <c r="B159" s="115" t="s">
        <v>16</v>
      </c>
      <c r="C159" s="3141"/>
      <c r="D159" s="3142"/>
      <c r="E159" s="3141"/>
      <c r="F159" s="3143"/>
      <c r="G159" s="3144"/>
      <c r="H159" s="3145"/>
      <c r="I159" s="3146"/>
      <c r="J159" s="3147"/>
      <c r="K159" s="3148"/>
      <c r="L159" s="3149"/>
      <c r="M159" s="2109"/>
      <c r="N159" s="3150"/>
      <c r="O159" s="117"/>
      <c r="P159" s="3151"/>
      <c r="Q159" s="3152"/>
      <c r="R159" s="3153"/>
      <c r="S159" s="3154"/>
      <c r="T159" s="119"/>
      <c r="U159" s="1180"/>
      <c r="V159" s="115" t="s">
        <v>16</v>
      </c>
      <c r="W159" s="3141"/>
      <c r="X159" s="3142"/>
      <c r="Y159" s="3141"/>
      <c r="Z159" s="3143"/>
      <c r="AA159" s="3144"/>
      <c r="AB159" s="3145"/>
      <c r="AC159" s="3146"/>
      <c r="AD159" s="3147"/>
      <c r="AE159" s="3148"/>
      <c r="AF159" s="3149"/>
      <c r="AG159" s="2109"/>
      <c r="AH159" s="3150"/>
      <c r="AI159" s="117"/>
      <c r="AJ159" s="3151"/>
      <c r="AK159" s="3152"/>
      <c r="AL159" s="3153"/>
      <c r="AM159" s="3154"/>
      <c r="AN159" s="119"/>
      <c r="AO159" s="1180"/>
      <c r="AP159" s="115" t="s">
        <v>16</v>
      </c>
      <c r="AQ159" s="3141"/>
      <c r="AR159" s="3142"/>
      <c r="AS159" s="3141"/>
      <c r="AT159" s="3143"/>
      <c r="AU159" s="3144"/>
      <c r="AV159" s="3145"/>
      <c r="AW159" s="3146"/>
      <c r="AX159" s="3147"/>
      <c r="AY159" s="3148"/>
      <c r="AZ159" s="3149"/>
      <c r="BA159" s="2109"/>
      <c r="BB159" s="3150"/>
      <c r="BC159" s="117"/>
      <c r="BD159" s="3151"/>
      <c r="BE159" s="3152"/>
      <c r="BF159" s="3153"/>
      <c r="BG159" s="3154"/>
      <c r="BH159" s="119"/>
      <c r="BK159" s="3">
        <v>1</v>
      </c>
    </row>
    <row r="160" spans="2:63" ht="27" customHeight="1">
      <c r="B160" s="115" t="s">
        <v>16</v>
      </c>
      <c r="C160" s="3141"/>
      <c r="D160" s="3142"/>
      <c r="E160" s="3141"/>
      <c r="F160" s="3143"/>
      <c r="G160" s="3144"/>
      <c r="H160" s="3145"/>
      <c r="I160" s="3146"/>
      <c r="J160" s="3147"/>
      <c r="K160" s="3148"/>
      <c r="L160" s="3149"/>
      <c r="M160" s="2109"/>
      <c r="N160" s="3150"/>
      <c r="O160" s="117"/>
      <c r="P160" s="3151"/>
      <c r="Q160" s="3152"/>
      <c r="R160" s="3153"/>
      <c r="S160" s="3154"/>
      <c r="T160" s="119"/>
      <c r="U160" s="1180"/>
      <c r="V160" s="115" t="s">
        <v>16</v>
      </c>
      <c r="W160" s="3141"/>
      <c r="X160" s="3142"/>
      <c r="Y160" s="3141"/>
      <c r="Z160" s="3143"/>
      <c r="AA160" s="3144"/>
      <c r="AB160" s="3145"/>
      <c r="AC160" s="3146"/>
      <c r="AD160" s="3147"/>
      <c r="AE160" s="3148"/>
      <c r="AF160" s="3149"/>
      <c r="AG160" s="2109"/>
      <c r="AH160" s="3150"/>
      <c r="AI160" s="117"/>
      <c r="AJ160" s="3151"/>
      <c r="AK160" s="3152"/>
      <c r="AL160" s="3153"/>
      <c r="AM160" s="3154"/>
      <c r="AN160" s="119"/>
      <c r="AO160" s="1180"/>
      <c r="AP160" s="115" t="s">
        <v>16</v>
      </c>
      <c r="AQ160" s="3141"/>
      <c r="AR160" s="3142"/>
      <c r="AS160" s="3141"/>
      <c r="AT160" s="3143"/>
      <c r="AU160" s="3144"/>
      <c r="AV160" s="3145"/>
      <c r="AW160" s="3146"/>
      <c r="AX160" s="3147"/>
      <c r="AY160" s="3148"/>
      <c r="AZ160" s="3149"/>
      <c r="BA160" s="2109"/>
      <c r="BB160" s="3150"/>
      <c r="BC160" s="117"/>
      <c r="BD160" s="3151"/>
      <c r="BE160" s="3152"/>
      <c r="BF160" s="3153"/>
      <c r="BG160" s="3154"/>
      <c r="BH160" s="119"/>
      <c r="BK160" s="3">
        <v>1</v>
      </c>
    </row>
    <row r="161" spans="2:63" ht="27" customHeight="1">
      <c r="B161" s="115" t="s">
        <v>16</v>
      </c>
      <c r="C161" s="3141"/>
      <c r="D161" s="3142"/>
      <c r="E161" s="3141"/>
      <c r="F161" s="3143"/>
      <c r="G161" s="3144"/>
      <c r="H161" s="3145"/>
      <c r="I161" s="3146"/>
      <c r="J161" s="3147"/>
      <c r="K161" s="3148"/>
      <c r="L161" s="3149"/>
      <c r="M161" s="2109"/>
      <c r="N161" s="3150"/>
      <c r="O161" s="117"/>
      <c r="P161" s="3151"/>
      <c r="Q161" s="3152"/>
      <c r="R161" s="3153"/>
      <c r="S161" s="3154"/>
      <c r="T161" s="119"/>
      <c r="U161" s="1180"/>
      <c r="V161" s="115" t="s">
        <v>16</v>
      </c>
      <c r="W161" s="3141"/>
      <c r="X161" s="3142"/>
      <c r="Y161" s="3141"/>
      <c r="Z161" s="3143"/>
      <c r="AA161" s="3144"/>
      <c r="AB161" s="3145"/>
      <c r="AC161" s="3146"/>
      <c r="AD161" s="3147"/>
      <c r="AE161" s="3148"/>
      <c r="AF161" s="3149"/>
      <c r="AG161" s="2109"/>
      <c r="AH161" s="3150"/>
      <c r="AI161" s="117"/>
      <c r="AJ161" s="3151"/>
      <c r="AK161" s="3152"/>
      <c r="AL161" s="3153"/>
      <c r="AM161" s="3154"/>
      <c r="AN161" s="119"/>
      <c r="AO161" s="1180"/>
      <c r="AP161" s="115" t="s">
        <v>16</v>
      </c>
      <c r="AQ161" s="3141"/>
      <c r="AR161" s="3142"/>
      <c r="AS161" s="3141"/>
      <c r="AT161" s="3143"/>
      <c r="AU161" s="3144"/>
      <c r="AV161" s="3145"/>
      <c r="AW161" s="3146"/>
      <c r="AX161" s="3147"/>
      <c r="AY161" s="3148"/>
      <c r="AZ161" s="3149"/>
      <c r="BA161" s="2109"/>
      <c r="BB161" s="3150"/>
      <c r="BC161" s="117"/>
      <c r="BD161" s="3151"/>
      <c r="BE161" s="3152"/>
      <c r="BF161" s="3153"/>
      <c r="BG161" s="3154"/>
      <c r="BH161" s="119"/>
      <c r="BK161" s="3">
        <v>1</v>
      </c>
    </row>
    <row r="162" spans="2:63" ht="27" customHeight="1">
      <c r="B162" s="115" t="s">
        <v>16</v>
      </c>
      <c r="C162" s="3141"/>
      <c r="D162" s="3142"/>
      <c r="E162" s="3141"/>
      <c r="F162" s="3143"/>
      <c r="G162" s="3144"/>
      <c r="H162" s="3145"/>
      <c r="I162" s="3146"/>
      <c r="J162" s="3147"/>
      <c r="K162" s="3148"/>
      <c r="L162" s="3149"/>
      <c r="M162" s="2109"/>
      <c r="N162" s="3150"/>
      <c r="O162" s="117"/>
      <c r="P162" s="3151"/>
      <c r="Q162" s="3152"/>
      <c r="R162" s="3153"/>
      <c r="S162" s="3154"/>
      <c r="T162" s="119"/>
      <c r="U162" s="1180"/>
      <c r="V162" s="115" t="s">
        <v>16</v>
      </c>
      <c r="W162" s="3141"/>
      <c r="X162" s="3142"/>
      <c r="Y162" s="3141"/>
      <c r="Z162" s="3143"/>
      <c r="AA162" s="3144"/>
      <c r="AB162" s="3145"/>
      <c r="AC162" s="3146"/>
      <c r="AD162" s="3147"/>
      <c r="AE162" s="3148"/>
      <c r="AF162" s="3149"/>
      <c r="AG162" s="2109"/>
      <c r="AH162" s="3150"/>
      <c r="AI162" s="117"/>
      <c r="AJ162" s="3151"/>
      <c r="AK162" s="3152"/>
      <c r="AL162" s="3153"/>
      <c r="AM162" s="3154"/>
      <c r="AN162" s="119"/>
      <c r="AO162" s="1180"/>
      <c r="AP162" s="115" t="s">
        <v>16</v>
      </c>
      <c r="AQ162" s="3141"/>
      <c r="AR162" s="3142"/>
      <c r="AS162" s="3141"/>
      <c r="AT162" s="3143"/>
      <c r="AU162" s="3144"/>
      <c r="AV162" s="3145"/>
      <c r="AW162" s="3146"/>
      <c r="AX162" s="3147"/>
      <c r="AY162" s="3148"/>
      <c r="AZ162" s="3149"/>
      <c r="BA162" s="2109"/>
      <c r="BB162" s="3150"/>
      <c r="BC162" s="117"/>
      <c r="BD162" s="3151"/>
      <c r="BE162" s="3152"/>
      <c r="BF162" s="3153"/>
      <c r="BG162" s="3154"/>
      <c r="BH162" s="119"/>
      <c r="BK162" s="3">
        <v>1</v>
      </c>
    </row>
    <row r="163" spans="2:63" ht="27" customHeight="1">
      <c r="B163" s="115" t="s">
        <v>16</v>
      </c>
      <c r="C163" s="3141"/>
      <c r="D163" s="3142"/>
      <c r="E163" s="3141"/>
      <c r="F163" s="3143"/>
      <c r="G163" s="3144"/>
      <c r="H163" s="3145"/>
      <c r="I163" s="3146"/>
      <c r="J163" s="3147"/>
      <c r="K163" s="3148"/>
      <c r="L163" s="3149"/>
      <c r="M163" s="2109"/>
      <c r="N163" s="3150"/>
      <c r="O163" s="117"/>
      <c r="P163" s="3151"/>
      <c r="Q163" s="3152"/>
      <c r="R163" s="3153"/>
      <c r="S163" s="3154"/>
      <c r="T163" s="119"/>
      <c r="U163" s="1180"/>
      <c r="V163" s="115" t="s">
        <v>16</v>
      </c>
      <c r="W163" s="3141"/>
      <c r="X163" s="3142"/>
      <c r="Y163" s="3141"/>
      <c r="Z163" s="3143"/>
      <c r="AA163" s="3144"/>
      <c r="AB163" s="3145"/>
      <c r="AC163" s="3146"/>
      <c r="AD163" s="3147"/>
      <c r="AE163" s="3148"/>
      <c r="AF163" s="3149"/>
      <c r="AG163" s="2109"/>
      <c r="AH163" s="3150"/>
      <c r="AI163" s="117"/>
      <c r="AJ163" s="3151"/>
      <c r="AK163" s="3152"/>
      <c r="AL163" s="3153"/>
      <c r="AM163" s="3154"/>
      <c r="AN163" s="119"/>
      <c r="AO163" s="1180"/>
      <c r="AP163" s="115" t="s">
        <v>16</v>
      </c>
      <c r="AQ163" s="3141"/>
      <c r="AR163" s="3142"/>
      <c r="AS163" s="3141"/>
      <c r="AT163" s="3143"/>
      <c r="AU163" s="3144"/>
      <c r="AV163" s="3145"/>
      <c r="AW163" s="3146"/>
      <c r="AX163" s="3147"/>
      <c r="AY163" s="3148"/>
      <c r="AZ163" s="3149"/>
      <c r="BA163" s="2109"/>
      <c r="BB163" s="3150"/>
      <c r="BC163" s="117"/>
      <c r="BD163" s="3151"/>
      <c r="BE163" s="3152"/>
      <c r="BF163" s="3153"/>
      <c r="BG163" s="3154"/>
      <c r="BH163" s="119"/>
      <c r="BK163" s="3">
        <v>1</v>
      </c>
    </row>
    <row r="164" spans="2:63" ht="27" customHeight="1">
      <c r="B164" s="115" t="s">
        <v>16</v>
      </c>
      <c r="C164" s="3141"/>
      <c r="D164" s="3142"/>
      <c r="E164" s="3141"/>
      <c r="F164" s="3143"/>
      <c r="G164" s="3144"/>
      <c r="H164" s="3145"/>
      <c r="I164" s="3146"/>
      <c r="J164" s="3147"/>
      <c r="K164" s="3148"/>
      <c r="L164" s="3149"/>
      <c r="M164" s="2109"/>
      <c r="N164" s="3150"/>
      <c r="O164" s="117"/>
      <c r="P164" s="3151"/>
      <c r="Q164" s="3152"/>
      <c r="R164" s="3153"/>
      <c r="S164" s="3154"/>
      <c r="T164" s="119"/>
      <c r="U164" s="1180"/>
      <c r="V164" s="115" t="s">
        <v>16</v>
      </c>
      <c r="W164" s="3141"/>
      <c r="X164" s="3142"/>
      <c r="Y164" s="3141"/>
      <c r="Z164" s="3143"/>
      <c r="AA164" s="3144"/>
      <c r="AB164" s="3145"/>
      <c r="AC164" s="3146"/>
      <c r="AD164" s="3147"/>
      <c r="AE164" s="3148"/>
      <c r="AF164" s="3149"/>
      <c r="AG164" s="2109"/>
      <c r="AH164" s="3150"/>
      <c r="AI164" s="117"/>
      <c r="AJ164" s="3151"/>
      <c r="AK164" s="3152"/>
      <c r="AL164" s="3153"/>
      <c r="AM164" s="3154"/>
      <c r="AN164" s="119"/>
      <c r="AO164" s="1180"/>
      <c r="AP164" s="115" t="s">
        <v>16</v>
      </c>
      <c r="AQ164" s="3141"/>
      <c r="AR164" s="3142"/>
      <c r="AS164" s="3141"/>
      <c r="AT164" s="3143"/>
      <c r="AU164" s="3144"/>
      <c r="AV164" s="3145"/>
      <c r="AW164" s="3146"/>
      <c r="AX164" s="3147"/>
      <c r="AY164" s="3148"/>
      <c r="AZ164" s="3149"/>
      <c r="BA164" s="2109"/>
      <c r="BB164" s="3150"/>
      <c r="BC164" s="117"/>
      <c r="BD164" s="3151"/>
      <c r="BE164" s="3152"/>
      <c r="BF164" s="3153"/>
      <c r="BG164" s="3154"/>
      <c r="BH164" s="119"/>
      <c r="BK164" s="3">
        <v>1</v>
      </c>
    </row>
    <row r="165" spans="2:63" ht="27" customHeight="1">
      <c r="B165" s="115" t="s">
        <v>16</v>
      </c>
      <c r="C165" s="3141"/>
      <c r="D165" s="3142"/>
      <c r="E165" s="3141"/>
      <c r="F165" s="3143"/>
      <c r="G165" s="3144"/>
      <c r="H165" s="3145"/>
      <c r="I165" s="3146"/>
      <c r="J165" s="3147"/>
      <c r="K165" s="3148"/>
      <c r="L165" s="3149"/>
      <c r="M165" s="2109"/>
      <c r="N165" s="3150"/>
      <c r="O165" s="117"/>
      <c r="P165" s="3151"/>
      <c r="Q165" s="3152"/>
      <c r="R165" s="3153"/>
      <c r="S165" s="3154"/>
      <c r="T165" s="119"/>
      <c r="U165" s="1180"/>
      <c r="V165" s="115" t="s">
        <v>16</v>
      </c>
      <c r="W165" s="3141"/>
      <c r="X165" s="3142"/>
      <c r="Y165" s="3141"/>
      <c r="Z165" s="3143"/>
      <c r="AA165" s="3144"/>
      <c r="AB165" s="3145"/>
      <c r="AC165" s="3146"/>
      <c r="AD165" s="3147"/>
      <c r="AE165" s="3148"/>
      <c r="AF165" s="3149"/>
      <c r="AG165" s="2109"/>
      <c r="AH165" s="3150"/>
      <c r="AI165" s="117"/>
      <c r="AJ165" s="3151"/>
      <c r="AK165" s="3152"/>
      <c r="AL165" s="3153"/>
      <c r="AM165" s="3154"/>
      <c r="AN165" s="119"/>
      <c r="AO165" s="1180"/>
      <c r="AP165" s="115" t="s">
        <v>16</v>
      </c>
      <c r="AQ165" s="3141"/>
      <c r="AR165" s="3142"/>
      <c r="AS165" s="3141"/>
      <c r="AT165" s="3143"/>
      <c r="AU165" s="3144"/>
      <c r="AV165" s="3145"/>
      <c r="AW165" s="3146"/>
      <c r="AX165" s="3147"/>
      <c r="AY165" s="3148"/>
      <c r="AZ165" s="3149"/>
      <c r="BA165" s="2109"/>
      <c r="BB165" s="3150"/>
      <c r="BC165" s="117"/>
      <c r="BD165" s="3151"/>
      <c r="BE165" s="3152"/>
      <c r="BF165" s="3153"/>
      <c r="BG165" s="3154"/>
      <c r="BH165" s="119"/>
      <c r="BK165" s="3">
        <v>1</v>
      </c>
    </row>
    <row r="166" spans="2:63" ht="27" customHeight="1">
      <c r="B166" s="115" t="s">
        <v>16</v>
      </c>
      <c r="C166" s="3141"/>
      <c r="D166" s="3142"/>
      <c r="E166" s="3141"/>
      <c r="F166" s="3143"/>
      <c r="G166" s="3144"/>
      <c r="H166" s="3145"/>
      <c r="I166" s="3146"/>
      <c r="J166" s="3147"/>
      <c r="K166" s="3148"/>
      <c r="L166" s="3149"/>
      <c r="M166" s="2109"/>
      <c r="N166" s="3150"/>
      <c r="O166" s="117"/>
      <c r="P166" s="3151"/>
      <c r="Q166" s="3152"/>
      <c r="R166" s="3153"/>
      <c r="S166" s="3154"/>
      <c r="T166" s="119"/>
      <c r="U166" s="1180"/>
      <c r="V166" s="115" t="s">
        <v>16</v>
      </c>
      <c r="W166" s="3141"/>
      <c r="X166" s="3142"/>
      <c r="Y166" s="3141"/>
      <c r="Z166" s="3143"/>
      <c r="AA166" s="3144"/>
      <c r="AB166" s="3145"/>
      <c r="AC166" s="3146"/>
      <c r="AD166" s="3147"/>
      <c r="AE166" s="3148"/>
      <c r="AF166" s="3149"/>
      <c r="AG166" s="2109"/>
      <c r="AH166" s="3150"/>
      <c r="AI166" s="117"/>
      <c r="AJ166" s="3151"/>
      <c r="AK166" s="3152"/>
      <c r="AL166" s="3153"/>
      <c r="AM166" s="3154"/>
      <c r="AN166" s="119"/>
      <c r="AO166" s="1180"/>
      <c r="AP166" s="115" t="s">
        <v>16</v>
      </c>
      <c r="AQ166" s="3141"/>
      <c r="AR166" s="3142"/>
      <c r="AS166" s="3141"/>
      <c r="AT166" s="3143"/>
      <c r="AU166" s="3144"/>
      <c r="AV166" s="3145"/>
      <c r="AW166" s="3146"/>
      <c r="AX166" s="3147"/>
      <c r="AY166" s="3148"/>
      <c r="AZ166" s="3149"/>
      <c r="BA166" s="2109"/>
      <c r="BB166" s="3150"/>
      <c r="BC166" s="117"/>
      <c r="BD166" s="3151"/>
      <c r="BE166" s="3152"/>
      <c r="BF166" s="3153"/>
      <c r="BG166" s="3154"/>
      <c r="BH166" s="119"/>
      <c r="BK166" s="3">
        <v>1</v>
      </c>
    </row>
    <row r="167" spans="2:63" ht="27" customHeight="1">
      <c r="B167" s="115" t="s">
        <v>16</v>
      </c>
      <c r="C167" s="3141"/>
      <c r="D167" s="3142"/>
      <c r="E167" s="3141"/>
      <c r="F167" s="3143"/>
      <c r="G167" s="3144"/>
      <c r="H167" s="3145"/>
      <c r="I167" s="3146"/>
      <c r="J167" s="3147"/>
      <c r="K167" s="3148"/>
      <c r="L167" s="3149"/>
      <c r="M167" s="2109"/>
      <c r="N167" s="3150"/>
      <c r="O167" s="117"/>
      <c r="P167" s="3151"/>
      <c r="Q167" s="3152"/>
      <c r="R167" s="3153"/>
      <c r="S167" s="3154"/>
      <c r="T167" s="119"/>
      <c r="U167" s="1180"/>
      <c r="V167" s="115" t="s">
        <v>16</v>
      </c>
      <c r="W167" s="3141"/>
      <c r="X167" s="3142"/>
      <c r="Y167" s="3141"/>
      <c r="Z167" s="3143"/>
      <c r="AA167" s="3144"/>
      <c r="AB167" s="3145"/>
      <c r="AC167" s="3146"/>
      <c r="AD167" s="3147"/>
      <c r="AE167" s="3148"/>
      <c r="AF167" s="3149"/>
      <c r="AG167" s="2109"/>
      <c r="AH167" s="3150"/>
      <c r="AI167" s="117"/>
      <c r="AJ167" s="3151"/>
      <c r="AK167" s="3152"/>
      <c r="AL167" s="3153"/>
      <c r="AM167" s="3154"/>
      <c r="AN167" s="119"/>
      <c r="AO167" s="1180"/>
      <c r="AP167" s="115" t="s">
        <v>16</v>
      </c>
      <c r="AQ167" s="3141"/>
      <c r="AR167" s="3142"/>
      <c r="AS167" s="3141"/>
      <c r="AT167" s="3143"/>
      <c r="AU167" s="3144"/>
      <c r="AV167" s="3145"/>
      <c r="AW167" s="3146"/>
      <c r="AX167" s="3147"/>
      <c r="AY167" s="3148"/>
      <c r="AZ167" s="3149"/>
      <c r="BA167" s="2109"/>
      <c r="BB167" s="3150"/>
      <c r="BC167" s="117"/>
      <c r="BD167" s="3151"/>
      <c r="BE167" s="3152"/>
      <c r="BF167" s="3153"/>
      <c r="BG167" s="3154"/>
      <c r="BH167" s="119"/>
      <c r="BK167" s="3">
        <v>1</v>
      </c>
    </row>
    <row r="168" spans="2:63" ht="27" customHeight="1">
      <c r="B168" s="115" t="s">
        <v>16</v>
      </c>
      <c r="C168" s="3141"/>
      <c r="D168" s="3142"/>
      <c r="E168" s="3141"/>
      <c r="F168" s="3143"/>
      <c r="G168" s="3144"/>
      <c r="H168" s="3145"/>
      <c r="I168" s="3146"/>
      <c r="J168" s="3147"/>
      <c r="K168" s="3148"/>
      <c r="L168" s="3149"/>
      <c r="M168" s="2109"/>
      <c r="N168" s="3150"/>
      <c r="O168" s="117"/>
      <c r="P168" s="3151"/>
      <c r="Q168" s="3152"/>
      <c r="R168" s="3153"/>
      <c r="S168" s="3154"/>
      <c r="T168" s="119"/>
      <c r="U168" s="1180"/>
      <c r="V168" s="115" t="s">
        <v>16</v>
      </c>
      <c r="W168" s="3141"/>
      <c r="X168" s="3142"/>
      <c r="Y168" s="3141"/>
      <c r="Z168" s="3143"/>
      <c r="AA168" s="3144"/>
      <c r="AB168" s="3145"/>
      <c r="AC168" s="3146"/>
      <c r="AD168" s="3147"/>
      <c r="AE168" s="3148"/>
      <c r="AF168" s="3149"/>
      <c r="AG168" s="2109"/>
      <c r="AH168" s="3150"/>
      <c r="AI168" s="117"/>
      <c r="AJ168" s="3151"/>
      <c r="AK168" s="3152"/>
      <c r="AL168" s="3153"/>
      <c r="AM168" s="3154"/>
      <c r="AN168" s="119"/>
      <c r="AO168" s="1180"/>
      <c r="AP168" s="115" t="s">
        <v>16</v>
      </c>
      <c r="AQ168" s="3141"/>
      <c r="AR168" s="3142"/>
      <c r="AS168" s="3141"/>
      <c r="AT168" s="3143"/>
      <c r="AU168" s="3144"/>
      <c r="AV168" s="3145"/>
      <c r="AW168" s="3146"/>
      <c r="AX168" s="3147"/>
      <c r="AY168" s="3148"/>
      <c r="AZ168" s="3149"/>
      <c r="BA168" s="2109"/>
      <c r="BB168" s="3150"/>
      <c r="BC168" s="117"/>
      <c r="BD168" s="3151"/>
      <c r="BE168" s="3152"/>
      <c r="BF168" s="3153"/>
      <c r="BG168" s="3154"/>
      <c r="BH168" s="119"/>
      <c r="BK168" s="3">
        <v>1</v>
      </c>
    </row>
    <row r="169" spans="2:63" ht="27" customHeight="1">
      <c r="B169" s="115" t="s">
        <v>16</v>
      </c>
      <c r="C169" s="3141"/>
      <c r="D169" s="3142"/>
      <c r="E169" s="3141"/>
      <c r="F169" s="3143"/>
      <c r="G169" s="3144"/>
      <c r="H169" s="3145"/>
      <c r="I169" s="3146"/>
      <c r="J169" s="3147"/>
      <c r="K169" s="3148"/>
      <c r="L169" s="3149"/>
      <c r="M169" s="2109"/>
      <c r="N169" s="3150"/>
      <c r="O169" s="117"/>
      <c r="P169" s="3151"/>
      <c r="Q169" s="3152"/>
      <c r="R169" s="3153"/>
      <c r="S169" s="3154"/>
      <c r="T169" s="119"/>
      <c r="U169" s="1180"/>
      <c r="V169" s="115" t="s">
        <v>16</v>
      </c>
      <c r="W169" s="3141"/>
      <c r="X169" s="3142"/>
      <c r="Y169" s="3141"/>
      <c r="Z169" s="3143"/>
      <c r="AA169" s="3144"/>
      <c r="AB169" s="3145"/>
      <c r="AC169" s="3146"/>
      <c r="AD169" s="3147"/>
      <c r="AE169" s="3148"/>
      <c r="AF169" s="3149"/>
      <c r="AG169" s="2109"/>
      <c r="AH169" s="3150"/>
      <c r="AI169" s="117"/>
      <c r="AJ169" s="3151"/>
      <c r="AK169" s="3152"/>
      <c r="AL169" s="3153"/>
      <c r="AM169" s="3154"/>
      <c r="AN169" s="119"/>
      <c r="AO169" s="1180"/>
      <c r="AP169" s="115" t="s">
        <v>16</v>
      </c>
      <c r="AQ169" s="3141"/>
      <c r="AR169" s="3142"/>
      <c r="AS169" s="3141"/>
      <c r="AT169" s="3143"/>
      <c r="AU169" s="3144"/>
      <c r="AV169" s="3145"/>
      <c r="AW169" s="3146"/>
      <c r="AX169" s="3147"/>
      <c r="AY169" s="3148"/>
      <c r="AZ169" s="3149"/>
      <c r="BA169" s="2109"/>
      <c r="BB169" s="3150"/>
      <c r="BC169" s="117"/>
      <c r="BD169" s="3151"/>
      <c r="BE169" s="3152"/>
      <c r="BF169" s="3153"/>
      <c r="BG169" s="3154"/>
      <c r="BH169" s="119"/>
      <c r="BK169" s="3">
        <v>1</v>
      </c>
    </row>
    <row r="170" spans="2:63" ht="27" customHeight="1">
      <c r="B170" s="115" t="s">
        <v>16</v>
      </c>
      <c r="C170" s="3141"/>
      <c r="D170" s="3142"/>
      <c r="E170" s="3141"/>
      <c r="F170" s="3143"/>
      <c r="G170" s="3144"/>
      <c r="H170" s="3145"/>
      <c r="I170" s="3146"/>
      <c r="J170" s="3147"/>
      <c r="K170" s="3148"/>
      <c r="L170" s="3149"/>
      <c r="M170" s="2109"/>
      <c r="N170" s="3150"/>
      <c r="O170" s="117"/>
      <c r="P170" s="3151"/>
      <c r="Q170" s="3152"/>
      <c r="R170" s="3153"/>
      <c r="S170" s="3154"/>
      <c r="T170" s="119"/>
      <c r="U170" s="1180"/>
      <c r="V170" s="115" t="s">
        <v>16</v>
      </c>
      <c r="W170" s="3141"/>
      <c r="X170" s="3142"/>
      <c r="Y170" s="3141"/>
      <c r="Z170" s="3143"/>
      <c r="AA170" s="3144"/>
      <c r="AB170" s="3145"/>
      <c r="AC170" s="3146"/>
      <c r="AD170" s="3147"/>
      <c r="AE170" s="3148"/>
      <c r="AF170" s="3149"/>
      <c r="AG170" s="2109"/>
      <c r="AH170" s="3150"/>
      <c r="AI170" s="117"/>
      <c r="AJ170" s="3151"/>
      <c r="AK170" s="3152"/>
      <c r="AL170" s="3153"/>
      <c r="AM170" s="3154"/>
      <c r="AN170" s="119"/>
      <c r="AO170" s="1180"/>
      <c r="AP170" s="115" t="s">
        <v>16</v>
      </c>
      <c r="AQ170" s="3141"/>
      <c r="AR170" s="3142"/>
      <c r="AS170" s="3141"/>
      <c r="AT170" s="3143"/>
      <c r="AU170" s="3144"/>
      <c r="AV170" s="3145"/>
      <c r="AW170" s="3146"/>
      <c r="AX170" s="3147"/>
      <c r="AY170" s="3148"/>
      <c r="AZ170" s="3149"/>
      <c r="BA170" s="2109"/>
      <c r="BB170" s="3150"/>
      <c r="BC170" s="117"/>
      <c r="BD170" s="3151"/>
      <c r="BE170" s="3152"/>
      <c r="BF170" s="3153"/>
      <c r="BG170" s="3154"/>
      <c r="BH170" s="119"/>
      <c r="BK170" s="3">
        <v>1</v>
      </c>
    </row>
    <row r="171" spans="2:63" ht="27" customHeight="1">
      <c r="B171" s="115" t="s">
        <v>16</v>
      </c>
      <c r="C171" s="3141"/>
      <c r="D171" s="3142"/>
      <c r="E171" s="3141"/>
      <c r="F171" s="3143"/>
      <c r="G171" s="3144"/>
      <c r="H171" s="3145"/>
      <c r="I171" s="3146"/>
      <c r="J171" s="3147"/>
      <c r="K171" s="3148"/>
      <c r="L171" s="3149"/>
      <c r="M171" s="2109"/>
      <c r="N171" s="3150"/>
      <c r="O171" s="117"/>
      <c r="P171" s="3151"/>
      <c r="Q171" s="3152"/>
      <c r="R171" s="3153"/>
      <c r="S171" s="3154"/>
      <c r="T171" s="119"/>
      <c r="U171" s="1180"/>
      <c r="V171" s="115" t="s">
        <v>16</v>
      </c>
      <c r="W171" s="3141"/>
      <c r="X171" s="3142"/>
      <c r="Y171" s="3141"/>
      <c r="Z171" s="3143"/>
      <c r="AA171" s="3144"/>
      <c r="AB171" s="3145"/>
      <c r="AC171" s="3146"/>
      <c r="AD171" s="3147"/>
      <c r="AE171" s="3148"/>
      <c r="AF171" s="3149"/>
      <c r="AG171" s="2109"/>
      <c r="AH171" s="3150"/>
      <c r="AI171" s="117"/>
      <c r="AJ171" s="3151"/>
      <c r="AK171" s="3152"/>
      <c r="AL171" s="3153"/>
      <c r="AM171" s="3154"/>
      <c r="AN171" s="119"/>
      <c r="AO171" s="1180"/>
      <c r="AP171" s="115" t="s">
        <v>16</v>
      </c>
      <c r="AQ171" s="3141"/>
      <c r="AR171" s="3142"/>
      <c r="AS171" s="3141"/>
      <c r="AT171" s="3143"/>
      <c r="AU171" s="3144"/>
      <c r="AV171" s="3145"/>
      <c r="AW171" s="3146"/>
      <c r="AX171" s="3147"/>
      <c r="AY171" s="3148"/>
      <c r="AZ171" s="3149"/>
      <c r="BA171" s="2109"/>
      <c r="BB171" s="3150"/>
      <c r="BC171" s="117"/>
      <c r="BD171" s="3151"/>
      <c r="BE171" s="3152"/>
      <c r="BF171" s="3153"/>
      <c r="BG171" s="3154"/>
      <c r="BH171" s="119"/>
      <c r="BK171" s="3">
        <v>1</v>
      </c>
    </row>
    <row r="172" spans="2:63" ht="27" customHeight="1">
      <c r="B172" s="115" t="s">
        <v>16</v>
      </c>
      <c r="C172" s="3141"/>
      <c r="D172" s="3142"/>
      <c r="E172" s="3141"/>
      <c r="F172" s="3143"/>
      <c r="G172" s="3144"/>
      <c r="H172" s="3145"/>
      <c r="I172" s="3146"/>
      <c r="J172" s="3147"/>
      <c r="K172" s="3148"/>
      <c r="L172" s="3149"/>
      <c r="M172" s="2109"/>
      <c r="N172" s="3150"/>
      <c r="O172" s="117"/>
      <c r="P172" s="3151"/>
      <c r="Q172" s="3152"/>
      <c r="R172" s="3153"/>
      <c r="S172" s="3154"/>
      <c r="T172" s="119"/>
      <c r="U172" s="1180"/>
      <c r="V172" s="115" t="s">
        <v>16</v>
      </c>
      <c r="W172" s="3141"/>
      <c r="X172" s="3142"/>
      <c r="Y172" s="3141"/>
      <c r="Z172" s="3143"/>
      <c r="AA172" s="3144"/>
      <c r="AB172" s="3145"/>
      <c r="AC172" s="3146"/>
      <c r="AD172" s="3147"/>
      <c r="AE172" s="3148"/>
      <c r="AF172" s="3149"/>
      <c r="AG172" s="2109"/>
      <c r="AH172" s="3150"/>
      <c r="AI172" s="117"/>
      <c r="AJ172" s="3151"/>
      <c r="AK172" s="3152"/>
      <c r="AL172" s="3153"/>
      <c r="AM172" s="3154"/>
      <c r="AN172" s="119"/>
      <c r="AO172" s="1180"/>
      <c r="AP172" s="115" t="s">
        <v>16</v>
      </c>
      <c r="AQ172" s="3141"/>
      <c r="AR172" s="3142"/>
      <c r="AS172" s="3141"/>
      <c r="AT172" s="3143"/>
      <c r="AU172" s="3144"/>
      <c r="AV172" s="3145"/>
      <c r="AW172" s="3146"/>
      <c r="AX172" s="3147"/>
      <c r="AY172" s="3148"/>
      <c r="AZ172" s="3149"/>
      <c r="BA172" s="2109"/>
      <c r="BB172" s="3150"/>
      <c r="BC172" s="117"/>
      <c r="BD172" s="3151"/>
      <c r="BE172" s="3152"/>
      <c r="BF172" s="3153"/>
      <c r="BG172" s="3154"/>
      <c r="BH172" s="119"/>
      <c r="BK172" s="3">
        <v>1</v>
      </c>
    </row>
    <row r="173" spans="2:63" ht="27" customHeight="1">
      <c r="B173" s="115" t="s">
        <v>16</v>
      </c>
      <c r="C173" s="3141"/>
      <c r="D173" s="3142"/>
      <c r="E173" s="3141"/>
      <c r="F173" s="3143"/>
      <c r="G173" s="3144"/>
      <c r="H173" s="3145"/>
      <c r="I173" s="3146"/>
      <c r="J173" s="3147"/>
      <c r="K173" s="3148"/>
      <c r="L173" s="3149"/>
      <c r="M173" s="2109"/>
      <c r="N173" s="3150"/>
      <c r="O173" s="117"/>
      <c r="P173" s="3151"/>
      <c r="Q173" s="3152"/>
      <c r="R173" s="3153"/>
      <c r="S173" s="3154"/>
      <c r="T173" s="119"/>
      <c r="U173" s="1180"/>
      <c r="V173" s="115" t="s">
        <v>16</v>
      </c>
      <c r="W173" s="3141"/>
      <c r="X173" s="3142"/>
      <c r="Y173" s="3141"/>
      <c r="Z173" s="3143"/>
      <c r="AA173" s="3144"/>
      <c r="AB173" s="3145"/>
      <c r="AC173" s="3146"/>
      <c r="AD173" s="3147"/>
      <c r="AE173" s="3148"/>
      <c r="AF173" s="3149"/>
      <c r="AG173" s="2109"/>
      <c r="AH173" s="3150"/>
      <c r="AI173" s="117"/>
      <c r="AJ173" s="3151"/>
      <c r="AK173" s="3152"/>
      <c r="AL173" s="3153"/>
      <c r="AM173" s="3154"/>
      <c r="AN173" s="119"/>
      <c r="AO173" s="1180"/>
      <c r="AP173" s="115" t="s">
        <v>16</v>
      </c>
      <c r="AQ173" s="3141"/>
      <c r="AR173" s="3142"/>
      <c r="AS173" s="3141"/>
      <c r="AT173" s="3143"/>
      <c r="AU173" s="3144"/>
      <c r="AV173" s="3145"/>
      <c r="AW173" s="3146"/>
      <c r="AX173" s="3147"/>
      <c r="AY173" s="3148"/>
      <c r="AZ173" s="3149"/>
      <c r="BA173" s="2109"/>
      <c r="BB173" s="3150"/>
      <c r="BC173" s="117"/>
      <c r="BD173" s="3151"/>
      <c r="BE173" s="3152"/>
      <c r="BF173" s="3153"/>
      <c r="BG173" s="3154"/>
      <c r="BH173" s="119"/>
      <c r="BK173" s="3">
        <v>1</v>
      </c>
    </row>
    <row r="174" spans="2:63" ht="27" customHeight="1">
      <c r="B174" s="115" t="s">
        <v>16</v>
      </c>
      <c r="C174" s="3141"/>
      <c r="D174" s="3142"/>
      <c r="E174" s="3141"/>
      <c r="F174" s="3143"/>
      <c r="G174" s="3144"/>
      <c r="H174" s="3145"/>
      <c r="I174" s="3146"/>
      <c r="J174" s="3147"/>
      <c r="K174" s="3148"/>
      <c r="L174" s="3149"/>
      <c r="M174" s="2109"/>
      <c r="N174" s="3150"/>
      <c r="O174" s="117"/>
      <c r="P174" s="3151"/>
      <c r="Q174" s="3152"/>
      <c r="R174" s="3153"/>
      <c r="S174" s="3154"/>
      <c r="T174" s="119"/>
      <c r="U174" s="1180"/>
      <c r="V174" s="115" t="s">
        <v>16</v>
      </c>
      <c r="W174" s="3141"/>
      <c r="X174" s="3142"/>
      <c r="Y174" s="3141"/>
      <c r="Z174" s="3143"/>
      <c r="AA174" s="3144"/>
      <c r="AB174" s="3145"/>
      <c r="AC174" s="3146"/>
      <c r="AD174" s="3147"/>
      <c r="AE174" s="3148"/>
      <c r="AF174" s="3149"/>
      <c r="AG174" s="2109"/>
      <c r="AH174" s="3150"/>
      <c r="AI174" s="117"/>
      <c r="AJ174" s="3151"/>
      <c r="AK174" s="3152"/>
      <c r="AL174" s="3153"/>
      <c r="AM174" s="3154"/>
      <c r="AN174" s="119"/>
      <c r="AO174" s="1180"/>
      <c r="AP174" s="115" t="s">
        <v>16</v>
      </c>
      <c r="AQ174" s="3141"/>
      <c r="AR174" s="3142"/>
      <c r="AS174" s="3141"/>
      <c r="AT174" s="3143"/>
      <c r="AU174" s="3144"/>
      <c r="AV174" s="3145"/>
      <c r="AW174" s="3146"/>
      <c r="AX174" s="3147"/>
      <c r="AY174" s="3148"/>
      <c r="AZ174" s="3149"/>
      <c r="BA174" s="2109"/>
      <c r="BB174" s="3150"/>
      <c r="BC174" s="117"/>
      <c r="BD174" s="3151"/>
      <c r="BE174" s="3152"/>
      <c r="BF174" s="3153"/>
      <c r="BG174" s="3154"/>
      <c r="BH174" s="119"/>
      <c r="BK174" s="3">
        <v>1</v>
      </c>
    </row>
    <row r="175" spans="2:63" ht="27" customHeight="1">
      <c r="B175" s="115" t="s">
        <v>16</v>
      </c>
      <c r="C175" s="3141"/>
      <c r="D175" s="3142"/>
      <c r="E175" s="3141"/>
      <c r="F175" s="3143"/>
      <c r="G175" s="3144"/>
      <c r="H175" s="3145"/>
      <c r="I175" s="3146"/>
      <c r="J175" s="3147"/>
      <c r="K175" s="3148"/>
      <c r="L175" s="3149"/>
      <c r="M175" s="2109"/>
      <c r="N175" s="3150"/>
      <c r="O175" s="117"/>
      <c r="P175" s="3151"/>
      <c r="Q175" s="3152"/>
      <c r="R175" s="3153"/>
      <c r="S175" s="3154"/>
      <c r="T175" s="119"/>
      <c r="U175" s="1180"/>
      <c r="V175" s="115" t="s">
        <v>16</v>
      </c>
      <c r="W175" s="3141"/>
      <c r="X175" s="3142"/>
      <c r="Y175" s="3141"/>
      <c r="Z175" s="3143"/>
      <c r="AA175" s="3144"/>
      <c r="AB175" s="3145"/>
      <c r="AC175" s="3146"/>
      <c r="AD175" s="3147"/>
      <c r="AE175" s="3148"/>
      <c r="AF175" s="3149"/>
      <c r="AG175" s="2109"/>
      <c r="AH175" s="3150"/>
      <c r="AI175" s="117"/>
      <c r="AJ175" s="3151"/>
      <c r="AK175" s="3152"/>
      <c r="AL175" s="3153"/>
      <c r="AM175" s="3154"/>
      <c r="AN175" s="119"/>
      <c r="AO175" s="1180"/>
      <c r="AP175" s="115" t="s">
        <v>16</v>
      </c>
      <c r="AQ175" s="3141"/>
      <c r="AR175" s="3142"/>
      <c r="AS175" s="3141"/>
      <c r="AT175" s="3143"/>
      <c r="AU175" s="3144"/>
      <c r="AV175" s="3145"/>
      <c r="AW175" s="3146"/>
      <c r="AX175" s="3147"/>
      <c r="AY175" s="3148"/>
      <c r="AZ175" s="3149"/>
      <c r="BA175" s="2109"/>
      <c r="BB175" s="3150"/>
      <c r="BC175" s="117"/>
      <c r="BD175" s="3151"/>
      <c r="BE175" s="3152"/>
      <c r="BF175" s="3153"/>
      <c r="BG175" s="3154"/>
      <c r="BH175" s="119"/>
      <c r="BK175" s="3">
        <v>1</v>
      </c>
    </row>
    <row r="176" spans="2:63" ht="27" customHeight="1">
      <c r="B176" s="115" t="s">
        <v>16</v>
      </c>
      <c r="C176" s="3141"/>
      <c r="D176" s="3142"/>
      <c r="E176" s="3141"/>
      <c r="F176" s="3143"/>
      <c r="G176" s="3144"/>
      <c r="H176" s="3145"/>
      <c r="I176" s="3146"/>
      <c r="J176" s="3147"/>
      <c r="K176" s="3148"/>
      <c r="L176" s="3149"/>
      <c r="M176" s="2109"/>
      <c r="N176" s="3150"/>
      <c r="O176" s="117"/>
      <c r="P176" s="3151"/>
      <c r="Q176" s="3152"/>
      <c r="R176" s="3153"/>
      <c r="S176" s="3154"/>
      <c r="T176" s="119"/>
      <c r="U176" s="1180"/>
      <c r="V176" s="115" t="s">
        <v>16</v>
      </c>
      <c r="W176" s="3141"/>
      <c r="X176" s="3142"/>
      <c r="Y176" s="3141"/>
      <c r="Z176" s="3143"/>
      <c r="AA176" s="3144"/>
      <c r="AB176" s="3145"/>
      <c r="AC176" s="3146"/>
      <c r="AD176" s="3147"/>
      <c r="AE176" s="3148"/>
      <c r="AF176" s="3149"/>
      <c r="AG176" s="2109"/>
      <c r="AH176" s="3150"/>
      <c r="AI176" s="117"/>
      <c r="AJ176" s="3151"/>
      <c r="AK176" s="3152"/>
      <c r="AL176" s="3153"/>
      <c r="AM176" s="3154"/>
      <c r="AN176" s="119"/>
      <c r="AO176" s="1180"/>
      <c r="AP176" s="115" t="s">
        <v>16</v>
      </c>
      <c r="AQ176" s="3141"/>
      <c r="AR176" s="3142"/>
      <c r="AS176" s="3141"/>
      <c r="AT176" s="3143"/>
      <c r="AU176" s="3144"/>
      <c r="AV176" s="3145"/>
      <c r="AW176" s="3146"/>
      <c r="AX176" s="3147"/>
      <c r="AY176" s="3148"/>
      <c r="AZ176" s="3149"/>
      <c r="BA176" s="2109"/>
      <c r="BB176" s="3150"/>
      <c r="BC176" s="117"/>
      <c r="BD176" s="3151"/>
      <c r="BE176" s="3152"/>
      <c r="BF176" s="3153"/>
      <c r="BG176" s="3154"/>
      <c r="BH176" s="119"/>
      <c r="BK176" s="3">
        <v>1</v>
      </c>
    </row>
    <row r="177" spans="2:63" ht="27" customHeight="1">
      <c r="B177" s="115" t="s">
        <v>16</v>
      </c>
      <c r="C177" s="3141"/>
      <c r="D177" s="3142"/>
      <c r="E177" s="3141"/>
      <c r="F177" s="3143"/>
      <c r="G177" s="3144"/>
      <c r="H177" s="3145"/>
      <c r="I177" s="3146"/>
      <c r="J177" s="3147"/>
      <c r="K177" s="3148"/>
      <c r="L177" s="3149"/>
      <c r="M177" s="2109"/>
      <c r="N177" s="3150"/>
      <c r="O177" s="117"/>
      <c r="P177" s="3151"/>
      <c r="Q177" s="3152"/>
      <c r="R177" s="3153"/>
      <c r="S177" s="3154"/>
      <c r="T177" s="119"/>
      <c r="U177" s="1180"/>
      <c r="V177" s="115" t="s">
        <v>16</v>
      </c>
      <c r="W177" s="3141"/>
      <c r="X177" s="3142"/>
      <c r="Y177" s="3141"/>
      <c r="Z177" s="3143"/>
      <c r="AA177" s="3144"/>
      <c r="AB177" s="3145"/>
      <c r="AC177" s="3146"/>
      <c r="AD177" s="3147"/>
      <c r="AE177" s="3148"/>
      <c r="AF177" s="3149"/>
      <c r="AG177" s="2109"/>
      <c r="AH177" s="3150"/>
      <c r="AI177" s="117"/>
      <c r="AJ177" s="3151"/>
      <c r="AK177" s="3152"/>
      <c r="AL177" s="3153"/>
      <c r="AM177" s="3154"/>
      <c r="AN177" s="119"/>
      <c r="AO177" s="1180"/>
      <c r="AP177" s="115" t="s">
        <v>16</v>
      </c>
      <c r="AQ177" s="3141"/>
      <c r="AR177" s="3142"/>
      <c r="AS177" s="3141"/>
      <c r="AT177" s="3143"/>
      <c r="AU177" s="3144"/>
      <c r="AV177" s="3145"/>
      <c r="AW177" s="3146"/>
      <c r="AX177" s="3147"/>
      <c r="AY177" s="3148"/>
      <c r="AZ177" s="3149"/>
      <c r="BA177" s="2109"/>
      <c r="BB177" s="3150"/>
      <c r="BC177" s="117"/>
      <c r="BD177" s="3151"/>
      <c r="BE177" s="3152"/>
      <c r="BF177" s="3153"/>
      <c r="BG177" s="3154"/>
      <c r="BH177" s="119"/>
      <c r="BK177" s="3">
        <v>1</v>
      </c>
    </row>
    <row r="178" spans="2:63" ht="27" customHeight="1">
      <c r="B178" s="115" t="s">
        <v>16</v>
      </c>
      <c r="C178" s="3141"/>
      <c r="D178" s="3142"/>
      <c r="E178" s="3141"/>
      <c r="F178" s="3143"/>
      <c r="G178" s="3144"/>
      <c r="H178" s="3145"/>
      <c r="I178" s="3146"/>
      <c r="J178" s="3147"/>
      <c r="K178" s="3148"/>
      <c r="L178" s="3149"/>
      <c r="M178" s="2109"/>
      <c r="N178" s="3150"/>
      <c r="O178" s="117"/>
      <c r="P178" s="3151"/>
      <c r="Q178" s="3152"/>
      <c r="R178" s="3153"/>
      <c r="S178" s="3154"/>
      <c r="T178" s="119"/>
      <c r="U178" s="1180"/>
      <c r="V178" s="115" t="s">
        <v>16</v>
      </c>
      <c r="W178" s="3141"/>
      <c r="X178" s="3142"/>
      <c r="Y178" s="3141"/>
      <c r="Z178" s="3143"/>
      <c r="AA178" s="3144"/>
      <c r="AB178" s="3145"/>
      <c r="AC178" s="3146"/>
      <c r="AD178" s="3147"/>
      <c r="AE178" s="3148"/>
      <c r="AF178" s="3149"/>
      <c r="AG178" s="2109"/>
      <c r="AH178" s="3150"/>
      <c r="AI178" s="117"/>
      <c r="AJ178" s="3151"/>
      <c r="AK178" s="3152"/>
      <c r="AL178" s="3153"/>
      <c r="AM178" s="3154"/>
      <c r="AN178" s="119"/>
      <c r="AO178" s="1180"/>
      <c r="AP178" s="115" t="s">
        <v>16</v>
      </c>
      <c r="AQ178" s="3141"/>
      <c r="AR178" s="3142"/>
      <c r="AS178" s="3141"/>
      <c r="AT178" s="3143"/>
      <c r="AU178" s="3144"/>
      <c r="AV178" s="3145"/>
      <c r="AW178" s="3146"/>
      <c r="AX178" s="3147"/>
      <c r="AY178" s="3148"/>
      <c r="AZ178" s="3149"/>
      <c r="BA178" s="2109"/>
      <c r="BB178" s="3150"/>
      <c r="BC178" s="117"/>
      <c r="BD178" s="3151"/>
      <c r="BE178" s="3152"/>
      <c r="BF178" s="3153"/>
      <c r="BG178" s="3154"/>
      <c r="BH178" s="119"/>
      <c r="BK178" s="3">
        <v>1</v>
      </c>
    </row>
    <row r="179" spans="2:63" ht="27" customHeight="1">
      <c r="B179" s="115" t="s">
        <v>16</v>
      </c>
      <c r="C179" s="3141"/>
      <c r="D179" s="3142"/>
      <c r="E179" s="3141"/>
      <c r="F179" s="3143"/>
      <c r="G179" s="3144"/>
      <c r="H179" s="3145"/>
      <c r="I179" s="3146"/>
      <c r="J179" s="3147"/>
      <c r="K179" s="3148"/>
      <c r="L179" s="3149"/>
      <c r="M179" s="2109"/>
      <c r="N179" s="3150"/>
      <c r="O179" s="117"/>
      <c r="P179" s="3151"/>
      <c r="Q179" s="3152"/>
      <c r="R179" s="3153"/>
      <c r="S179" s="3154"/>
      <c r="T179" s="119"/>
      <c r="U179" s="1180"/>
      <c r="V179" s="115" t="s">
        <v>16</v>
      </c>
      <c r="W179" s="3141"/>
      <c r="X179" s="3142"/>
      <c r="Y179" s="3141"/>
      <c r="Z179" s="3143"/>
      <c r="AA179" s="3144"/>
      <c r="AB179" s="3145"/>
      <c r="AC179" s="3146"/>
      <c r="AD179" s="3147"/>
      <c r="AE179" s="3148"/>
      <c r="AF179" s="3149"/>
      <c r="AG179" s="2109"/>
      <c r="AH179" s="3150"/>
      <c r="AI179" s="117"/>
      <c r="AJ179" s="3151"/>
      <c r="AK179" s="3152"/>
      <c r="AL179" s="3153"/>
      <c r="AM179" s="3154"/>
      <c r="AN179" s="119"/>
      <c r="AO179" s="1180"/>
      <c r="AP179" s="115" t="s">
        <v>16</v>
      </c>
      <c r="AQ179" s="3141"/>
      <c r="AR179" s="3142"/>
      <c r="AS179" s="3141"/>
      <c r="AT179" s="3143"/>
      <c r="AU179" s="3144"/>
      <c r="AV179" s="3145"/>
      <c r="AW179" s="3146"/>
      <c r="AX179" s="3147"/>
      <c r="AY179" s="3148"/>
      <c r="AZ179" s="3149"/>
      <c r="BA179" s="2109"/>
      <c r="BB179" s="3150"/>
      <c r="BC179" s="117"/>
      <c r="BD179" s="3151"/>
      <c r="BE179" s="3152"/>
      <c r="BF179" s="3153"/>
      <c r="BG179" s="3154"/>
      <c r="BH179" s="119"/>
      <c r="BK179" s="3">
        <v>1</v>
      </c>
    </row>
    <row r="180" spans="2:63" ht="27" customHeight="1">
      <c r="B180" s="115" t="s">
        <v>16</v>
      </c>
      <c r="C180" s="3141"/>
      <c r="D180" s="3142"/>
      <c r="E180" s="3141"/>
      <c r="F180" s="3143"/>
      <c r="G180" s="3144"/>
      <c r="H180" s="3145"/>
      <c r="I180" s="3146"/>
      <c r="J180" s="3147"/>
      <c r="K180" s="3148"/>
      <c r="L180" s="3149"/>
      <c r="M180" s="2109"/>
      <c r="N180" s="3150"/>
      <c r="O180" s="117"/>
      <c r="P180" s="3151"/>
      <c r="Q180" s="3152"/>
      <c r="R180" s="3153"/>
      <c r="S180" s="3154"/>
      <c r="T180" s="119"/>
      <c r="U180" s="1180"/>
      <c r="V180" s="115" t="s">
        <v>16</v>
      </c>
      <c r="W180" s="3141"/>
      <c r="X180" s="3142"/>
      <c r="Y180" s="3141"/>
      <c r="Z180" s="3143"/>
      <c r="AA180" s="3144"/>
      <c r="AB180" s="3145"/>
      <c r="AC180" s="3146"/>
      <c r="AD180" s="3147"/>
      <c r="AE180" s="3148"/>
      <c r="AF180" s="3149"/>
      <c r="AG180" s="2109"/>
      <c r="AH180" s="3150"/>
      <c r="AI180" s="117"/>
      <c r="AJ180" s="3151"/>
      <c r="AK180" s="3152"/>
      <c r="AL180" s="3153"/>
      <c r="AM180" s="3154"/>
      <c r="AN180" s="119"/>
      <c r="AO180" s="1180"/>
      <c r="AP180" s="115" t="s">
        <v>16</v>
      </c>
      <c r="AQ180" s="3141"/>
      <c r="AR180" s="3142"/>
      <c r="AS180" s="3141"/>
      <c r="AT180" s="3143"/>
      <c r="AU180" s="3144"/>
      <c r="AV180" s="3145"/>
      <c r="AW180" s="3146"/>
      <c r="AX180" s="3147"/>
      <c r="AY180" s="3148"/>
      <c r="AZ180" s="3149"/>
      <c r="BA180" s="2109"/>
      <c r="BB180" s="3150"/>
      <c r="BC180" s="117"/>
      <c r="BD180" s="3151"/>
      <c r="BE180" s="3152"/>
      <c r="BF180" s="3153"/>
      <c r="BG180" s="3154"/>
      <c r="BH180" s="119"/>
      <c r="BK180" s="3">
        <v>1</v>
      </c>
    </row>
    <row r="181" spans="2:63" ht="27" customHeight="1">
      <c r="B181" s="115" t="s">
        <v>16</v>
      </c>
      <c r="C181" s="3141"/>
      <c r="D181" s="3142"/>
      <c r="E181" s="3141"/>
      <c r="F181" s="3143"/>
      <c r="G181" s="3144"/>
      <c r="H181" s="3145"/>
      <c r="I181" s="3146"/>
      <c r="J181" s="3147"/>
      <c r="K181" s="3148"/>
      <c r="L181" s="3149"/>
      <c r="M181" s="2109"/>
      <c r="N181" s="3150"/>
      <c r="O181" s="117"/>
      <c r="P181" s="3151"/>
      <c r="Q181" s="3152"/>
      <c r="R181" s="3153"/>
      <c r="S181" s="3154"/>
      <c r="T181" s="119"/>
      <c r="U181" s="1180"/>
      <c r="V181" s="115" t="s">
        <v>16</v>
      </c>
      <c r="W181" s="3141"/>
      <c r="X181" s="3142"/>
      <c r="Y181" s="3141"/>
      <c r="Z181" s="3143"/>
      <c r="AA181" s="3144"/>
      <c r="AB181" s="3145"/>
      <c r="AC181" s="3146"/>
      <c r="AD181" s="3147"/>
      <c r="AE181" s="3148"/>
      <c r="AF181" s="3149"/>
      <c r="AG181" s="2109"/>
      <c r="AH181" s="3150"/>
      <c r="AI181" s="117"/>
      <c r="AJ181" s="3151"/>
      <c r="AK181" s="3152"/>
      <c r="AL181" s="3153"/>
      <c r="AM181" s="3154"/>
      <c r="AN181" s="119"/>
      <c r="AO181" s="1180"/>
      <c r="AP181" s="115" t="s">
        <v>16</v>
      </c>
      <c r="AQ181" s="3141"/>
      <c r="AR181" s="3142"/>
      <c r="AS181" s="3141"/>
      <c r="AT181" s="3143"/>
      <c r="AU181" s="3144"/>
      <c r="AV181" s="3145"/>
      <c r="AW181" s="3146"/>
      <c r="AX181" s="3147"/>
      <c r="AY181" s="3148"/>
      <c r="AZ181" s="3149"/>
      <c r="BA181" s="2109"/>
      <c r="BB181" s="3150"/>
      <c r="BC181" s="117"/>
      <c r="BD181" s="3151"/>
      <c r="BE181" s="3152"/>
      <c r="BF181" s="3153"/>
      <c r="BG181" s="3154"/>
      <c r="BH181" s="119"/>
      <c r="BK181" s="3">
        <v>1</v>
      </c>
    </row>
    <row r="182" spans="2:63" ht="27" customHeight="1">
      <c r="B182" s="115" t="s">
        <v>16</v>
      </c>
      <c r="C182" s="3141"/>
      <c r="D182" s="3142"/>
      <c r="E182" s="3141"/>
      <c r="F182" s="3143"/>
      <c r="G182" s="3144"/>
      <c r="H182" s="3145"/>
      <c r="I182" s="3146"/>
      <c r="J182" s="3147"/>
      <c r="K182" s="3148"/>
      <c r="L182" s="3149"/>
      <c r="M182" s="2109"/>
      <c r="N182" s="3150"/>
      <c r="O182" s="117"/>
      <c r="P182" s="3151"/>
      <c r="Q182" s="3152"/>
      <c r="R182" s="3153"/>
      <c r="S182" s="3154"/>
      <c r="T182" s="119"/>
      <c r="U182" s="1180"/>
      <c r="V182" s="115" t="s">
        <v>16</v>
      </c>
      <c r="W182" s="3141"/>
      <c r="X182" s="3142"/>
      <c r="Y182" s="3141"/>
      <c r="Z182" s="3143"/>
      <c r="AA182" s="3144"/>
      <c r="AB182" s="3145"/>
      <c r="AC182" s="3146"/>
      <c r="AD182" s="3147"/>
      <c r="AE182" s="3148"/>
      <c r="AF182" s="3149"/>
      <c r="AG182" s="2109"/>
      <c r="AH182" s="3150"/>
      <c r="AI182" s="117"/>
      <c r="AJ182" s="3151"/>
      <c r="AK182" s="3152"/>
      <c r="AL182" s="3153"/>
      <c r="AM182" s="3154"/>
      <c r="AN182" s="119"/>
      <c r="AO182" s="1180"/>
      <c r="AP182" s="115" t="s">
        <v>16</v>
      </c>
      <c r="AQ182" s="3141"/>
      <c r="AR182" s="3142"/>
      <c r="AS182" s="3141"/>
      <c r="AT182" s="3143"/>
      <c r="AU182" s="3144"/>
      <c r="AV182" s="3145"/>
      <c r="AW182" s="3146"/>
      <c r="AX182" s="3147"/>
      <c r="AY182" s="3148"/>
      <c r="AZ182" s="3149"/>
      <c r="BA182" s="2109"/>
      <c r="BB182" s="3150"/>
      <c r="BC182" s="117"/>
      <c r="BD182" s="3151"/>
      <c r="BE182" s="3152"/>
      <c r="BF182" s="3153"/>
      <c r="BG182" s="3154"/>
      <c r="BH182" s="119"/>
      <c r="BK182" s="3">
        <v>1</v>
      </c>
    </row>
    <row r="183" spans="2:63" ht="27" customHeight="1">
      <c r="B183" s="115" t="s">
        <v>16</v>
      </c>
      <c r="C183" s="3141"/>
      <c r="D183" s="3142"/>
      <c r="E183" s="3141"/>
      <c r="F183" s="3143"/>
      <c r="G183" s="3144"/>
      <c r="H183" s="3145"/>
      <c r="I183" s="3146"/>
      <c r="J183" s="3147"/>
      <c r="K183" s="3148"/>
      <c r="L183" s="3149"/>
      <c r="M183" s="2109"/>
      <c r="N183" s="3150"/>
      <c r="O183" s="117"/>
      <c r="P183" s="3151"/>
      <c r="Q183" s="3152"/>
      <c r="R183" s="3153"/>
      <c r="S183" s="3154"/>
      <c r="T183" s="119"/>
      <c r="U183" s="1180"/>
      <c r="V183" s="115" t="s">
        <v>16</v>
      </c>
      <c r="W183" s="3141"/>
      <c r="X183" s="3142"/>
      <c r="Y183" s="3141"/>
      <c r="Z183" s="3143"/>
      <c r="AA183" s="3144"/>
      <c r="AB183" s="3145"/>
      <c r="AC183" s="3146"/>
      <c r="AD183" s="3147"/>
      <c r="AE183" s="3148"/>
      <c r="AF183" s="3149"/>
      <c r="AG183" s="2109"/>
      <c r="AH183" s="3150"/>
      <c r="AI183" s="117"/>
      <c r="AJ183" s="3151"/>
      <c r="AK183" s="3152"/>
      <c r="AL183" s="3153"/>
      <c r="AM183" s="3154"/>
      <c r="AN183" s="119"/>
      <c r="AO183" s="1180"/>
      <c r="AP183" s="115" t="s">
        <v>16</v>
      </c>
      <c r="AQ183" s="3141"/>
      <c r="AR183" s="3142"/>
      <c r="AS183" s="3141"/>
      <c r="AT183" s="3143"/>
      <c r="AU183" s="3144"/>
      <c r="AV183" s="3145"/>
      <c r="AW183" s="3146"/>
      <c r="AX183" s="3147"/>
      <c r="AY183" s="3148"/>
      <c r="AZ183" s="3149"/>
      <c r="BA183" s="2109"/>
      <c r="BB183" s="3150"/>
      <c r="BC183" s="117"/>
      <c r="BD183" s="3151"/>
      <c r="BE183" s="3152"/>
      <c r="BF183" s="3153"/>
      <c r="BG183" s="3154"/>
      <c r="BH183" s="119"/>
      <c r="BK183" s="3">
        <v>1</v>
      </c>
    </row>
    <row r="184" spans="2:63" ht="27" customHeight="1">
      <c r="B184" s="115" t="s">
        <v>16</v>
      </c>
      <c r="C184" s="3141"/>
      <c r="D184" s="3142"/>
      <c r="E184" s="3141"/>
      <c r="F184" s="3143"/>
      <c r="G184" s="3144"/>
      <c r="H184" s="3145"/>
      <c r="I184" s="3146"/>
      <c r="J184" s="3147"/>
      <c r="K184" s="3148"/>
      <c r="L184" s="3149"/>
      <c r="M184" s="2109"/>
      <c r="N184" s="3150"/>
      <c r="O184" s="117"/>
      <c r="P184" s="3151"/>
      <c r="Q184" s="3152"/>
      <c r="R184" s="3153"/>
      <c r="S184" s="3154"/>
      <c r="T184" s="119"/>
      <c r="U184" s="1180"/>
      <c r="V184" s="115" t="s">
        <v>16</v>
      </c>
      <c r="W184" s="3141"/>
      <c r="X184" s="3142"/>
      <c r="Y184" s="3141"/>
      <c r="Z184" s="3143"/>
      <c r="AA184" s="3144"/>
      <c r="AB184" s="3145"/>
      <c r="AC184" s="3146"/>
      <c r="AD184" s="3147"/>
      <c r="AE184" s="3148"/>
      <c r="AF184" s="3149"/>
      <c r="AG184" s="2109"/>
      <c r="AH184" s="3150"/>
      <c r="AI184" s="117"/>
      <c r="AJ184" s="3151"/>
      <c r="AK184" s="3152"/>
      <c r="AL184" s="3153"/>
      <c r="AM184" s="3154"/>
      <c r="AN184" s="119"/>
      <c r="AO184" s="1180"/>
      <c r="AP184" s="115" t="s">
        <v>16</v>
      </c>
      <c r="AQ184" s="3141"/>
      <c r="AR184" s="3142"/>
      <c r="AS184" s="3141"/>
      <c r="AT184" s="3143"/>
      <c r="AU184" s="3144"/>
      <c r="AV184" s="3145"/>
      <c r="AW184" s="3146"/>
      <c r="AX184" s="3147"/>
      <c r="AY184" s="3148"/>
      <c r="AZ184" s="3149"/>
      <c r="BA184" s="2109"/>
      <c r="BB184" s="3150"/>
      <c r="BC184" s="117"/>
      <c r="BD184" s="3151"/>
      <c r="BE184" s="3152"/>
      <c r="BF184" s="3153"/>
      <c r="BG184" s="3154"/>
      <c r="BH184" s="119"/>
      <c r="BK184" s="3">
        <v>1</v>
      </c>
    </row>
    <row r="185" spans="2:63" ht="27" customHeight="1">
      <c r="B185" s="115" t="s">
        <v>16</v>
      </c>
      <c r="C185" s="3141"/>
      <c r="D185" s="3142"/>
      <c r="E185" s="3141"/>
      <c r="F185" s="3143"/>
      <c r="G185" s="3144"/>
      <c r="H185" s="3145"/>
      <c r="I185" s="3146"/>
      <c r="J185" s="3147"/>
      <c r="K185" s="3148"/>
      <c r="L185" s="3149"/>
      <c r="M185" s="2109"/>
      <c r="N185" s="3150"/>
      <c r="O185" s="117"/>
      <c r="P185" s="3151"/>
      <c r="Q185" s="3152"/>
      <c r="R185" s="3153"/>
      <c r="S185" s="3154"/>
      <c r="T185" s="119"/>
      <c r="U185" s="1180"/>
      <c r="V185" s="115" t="s">
        <v>16</v>
      </c>
      <c r="W185" s="3141"/>
      <c r="X185" s="3142"/>
      <c r="Y185" s="3141"/>
      <c r="Z185" s="3143"/>
      <c r="AA185" s="3144"/>
      <c r="AB185" s="3145"/>
      <c r="AC185" s="3146"/>
      <c r="AD185" s="3147"/>
      <c r="AE185" s="3148"/>
      <c r="AF185" s="3149"/>
      <c r="AG185" s="2109"/>
      <c r="AH185" s="3150"/>
      <c r="AI185" s="117"/>
      <c r="AJ185" s="3151"/>
      <c r="AK185" s="3152"/>
      <c r="AL185" s="3153"/>
      <c r="AM185" s="3154"/>
      <c r="AN185" s="119"/>
      <c r="AO185" s="1180"/>
      <c r="AP185" s="115" t="s">
        <v>16</v>
      </c>
      <c r="AQ185" s="3141"/>
      <c r="AR185" s="3142"/>
      <c r="AS185" s="3141"/>
      <c r="AT185" s="3143"/>
      <c r="AU185" s="3144"/>
      <c r="AV185" s="3145"/>
      <c r="AW185" s="3146"/>
      <c r="AX185" s="3147"/>
      <c r="AY185" s="3148"/>
      <c r="AZ185" s="3149"/>
      <c r="BA185" s="2109"/>
      <c r="BB185" s="3150"/>
      <c r="BC185" s="117"/>
      <c r="BD185" s="3151"/>
      <c r="BE185" s="3152"/>
      <c r="BF185" s="3153"/>
      <c r="BG185" s="3154"/>
      <c r="BH185" s="119"/>
      <c r="BK185" s="3">
        <v>1</v>
      </c>
    </row>
    <row r="186" spans="2:63" ht="27" customHeight="1">
      <c r="B186" s="115" t="s">
        <v>16</v>
      </c>
      <c r="C186" s="3141"/>
      <c r="D186" s="3142"/>
      <c r="E186" s="3141"/>
      <c r="F186" s="3143"/>
      <c r="G186" s="3144"/>
      <c r="H186" s="3145"/>
      <c r="I186" s="3146"/>
      <c r="J186" s="3147"/>
      <c r="K186" s="3148"/>
      <c r="L186" s="3149"/>
      <c r="M186" s="2109"/>
      <c r="N186" s="3150"/>
      <c r="O186" s="117"/>
      <c r="P186" s="3151"/>
      <c r="Q186" s="3152"/>
      <c r="R186" s="3153"/>
      <c r="S186" s="3154"/>
      <c r="T186" s="119"/>
      <c r="U186" s="1180"/>
      <c r="V186" s="115" t="s">
        <v>16</v>
      </c>
      <c r="W186" s="3141"/>
      <c r="X186" s="3142"/>
      <c r="Y186" s="3141"/>
      <c r="Z186" s="3143"/>
      <c r="AA186" s="3144"/>
      <c r="AB186" s="3145"/>
      <c r="AC186" s="3146"/>
      <c r="AD186" s="3147"/>
      <c r="AE186" s="3148"/>
      <c r="AF186" s="3149"/>
      <c r="AG186" s="2109"/>
      <c r="AH186" s="3150"/>
      <c r="AI186" s="117"/>
      <c r="AJ186" s="3151"/>
      <c r="AK186" s="3152"/>
      <c r="AL186" s="3153"/>
      <c r="AM186" s="3154"/>
      <c r="AN186" s="119"/>
      <c r="AO186" s="1180"/>
      <c r="AP186" s="115" t="s">
        <v>16</v>
      </c>
      <c r="AQ186" s="3141"/>
      <c r="AR186" s="3142"/>
      <c r="AS186" s="3141"/>
      <c r="AT186" s="3143"/>
      <c r="AU186" s="3144"/>
      <c r="AV186" s="3145"/>
      <c r="AW186" s="3146"/>
      <c r="AX186" s="3147"/>
      <c r="AY186" s="3148"/>
      <c r="AZ186" s="3149"/>
      <c r="BA186" s="2109"/>
      <c r="BB186" s="3150"/>
      <c r="BC186" s="117"/>
      <c r="BD186" s="3151"/>
      <c r="BE186" s="3152"/>
      <c r="BF186" s="3153"/>
      <c r="BG186" s="3154"/>
      <c r="BH186" s="119"/>
      <c r="BK186" s="3">
        <v>1</v>
      </c>
    </row>
    <row r="187" spans="2:63" ht="27" customHeight="1">
      <c r="B187" s="115" t="s">
        <v>16</v>
      </c>
      <c r="C187" s="3141"/>
      <c r="D187" s="3142"/>
      <c r="E187" s="3141"/>
      <c r="F187" s="3143"/>
      <c r="G187" s="3144"/>
      <c r="H187" s="3145"/>
      <c r="I187" s="3146"/>
      <c r="J187" s="3147"/>
      <c r="K187" s="3148"/>
      <c r="L187" s="3149"/>
      <c r="M187" s="2109"/>
      <c r="N187" s="3150"/>
      <c r="O187" s="117"/>
      <c r="P187" s="3151"/>
      <c r="Q187" s="3152"/>
      <c r="R187" s="3153"/>
      <c r="S187" s="3154"/>
      <c r="T187" s="119"/>
      <c r="U187" s="1180"/>
      <c r="V187" s="115" t="s">
        <v>16</v>
      </c>
      <c r="W187" s="3141"/>
      <c r="X187" s="3142"/>
      <c r="Y187" s="3141"/>
      <c r="Z187" s="3143"/>
      <c r="AA187" s="3144"/>
      <c r="AB187" s="3145"/>
      <c r="AC187" s="3146"/>
      <c r="AD187" s="3147"/>
      <c r="AE187" s="3148"/>
      <c r="AF187" s="3149"/>
      <c r="AG187" s="2109"/>
      <c r="AH187" s="3150"/>
      <c r="AI187" s="117"/>
      <c r="AJ187" s="3151"/>
      <c r="AK187" s="3152"/>
      <c r="AL187" s="3153"/>
      <c r="AM187" s="3154"/>
      <c r="AN187" s="119"/>
      <c r="AO187" s="1180"/>
      <c r="AP187" s="115" t="s">
        <v>16</v>
      </c>
      <c r="AQ187" s="3141"/>
      <c r="AR187" s="3142"/>
      <c r="AS187" s="3141"/>
      <c r="AT187" s="3143"/>
      <c r="AU187" s="3144"/>
      <c r="AV187" s="3145"/>
      <c r="AW187" s="3146"/>
      <c r="AX187" s="3147"/>
      <c r="AY187" s="3148"/>
      <c r="AZ187" s="3149"/>
      <c r="BA187" s="2109"/>
      <c r="BB187" s="3150"/>
      <c r="BC187" s="117"/>
      <c r="BD187" s="3151"/>
      <c r="BE187" s="3152"/>
      <c r="BF187" s="3153"/>
      <c r="BG187" s="3154"/>
      <c r="BH187" s="119"/>
      <c r="BK187" s="3">
        <v>1</v>
      </c>
    </row>
    <row r="188" spans="2:63" ht="27" customHeight="1">
      <c r="B188" s="115" t="s">
        <v>16</v>
      </c>
      <c r="C188" s="3141"/>
      <c r="D188" s="3142"/>
      <c r="E188" s="3141"/>
      <c r="F188" s="3143"/>
      <c r="G188" s="3144"/>
      <c r="H188" s="3145"/>
      <c r="I188" s="3146"/>
      <c r="J188" s="3147"/>
      <c r="K188" s="3148"/>
      <c r="L188" s="3149"/>
      <c r="M188" s="2109"/>
      <c r="N188" s="3150"/>
      <c r="O188" s="117"/>
      <c r="P188" s="3151"/>
      <c r="Q188" s="3152"/>
      <c r="R188" s="3153"/>
      <c r="S188" s="3154"/>
      <c r="T188" s="119"/>
      <c r="U188" s="1180"/>
      <c r="V188" s="115" t="s">
        <v>16</v>
      </c>
      <c r="W188" s="3141"/>
      <c r="X188" s="3142"/>
      <c r="Y188" s="3141"/>
      <c r="Z188" s="3143"/>
      <c r="AA188" s="3144"/>
      <c r="AB188" s="3145"/>
      <c r="AC188" s="3146"/>
      <c r="AD188" s="3147"/>
      <c r="AE188" s="3148"/>
      <c r="AF188" s="3149"/>
      <c r="AG188" s="2109"/>
      <c r="AH188" s="3150"/>
      <c r="AI188" s="117"/>
      <c r="AJ188" s="3151"/>
      <c r="AK188" s="3152"/>
      <c r="AL188" s="3153"/>
      <c r="AM188" s="3154"/>
      <c r="AN188" s="119"/>
      <c r="AO188" s="1180"/>
      <c r="AP188" s="115" t="s">
        <v>16</v>
      </c>
      <c r="AQ188" s="3141"/>
      <c r="AR188" s="3142"/>
      <c r="AS188" s="3141"/>
      <c r="AT188" s="3143"/>
      <c r="AU188" s="3144"/>
      <c r="AV188" s="3145"/>
      <c r="AW188" s="3146"/>
      <c r="AX188" s="3147"/>
      <c r="AY188" s="3148"/>
      <c r="AZ188" s="3149"/>
      <c r="BA188" s="2109"/>
      <c r="BB188" s="3150"/>
      <c r="BC188" s="117"/>
      <c r="BD188" s="3151"/>
      <c r="BE188" s="3152"/>
      <c r="BF188" s="3153"/>
      <c r="BG188" s="3154"/>
      <c r="BH188" s="119"/>
      <c r="BK188" s="3">
        <v>1</v>
      </c>
    </row>
    <row r="189" spans="2:63" ht="27" customHeight="1">
      <c r="B189" s="115" t="s">
        <v>16</v>
      </c>
      <c r="C189" s="3141"/>
      <c r="D189" s="3142"/>
      <c r="E189" s="3141"/>
      <c r="F189" s="3143"/>
      <c r="G189" s="3144"/>
      <c r="H189" s="3145"/>
      <c r="I189" s="3146"/>
      <c r="J189" s="3147"/>
      <c r="K189" s="3148"/>
      <c r="L189" s="3149"/>
      <c r="M189" s="2109"/>
      <c r="N189" s="3150"/>
      <c r="O189" s="117"/>
      <c r="P189" s="3151"/>
      <c r="Q189" s="3152"/>
      <c r="R189" s="3153"/>
      <c r="S189" s="3154"/>
      <c r="T189" s="119"/>
      <c r="U189" s="1180"/>
      <c r="V189" s="115" t="s">
        <v>16</v>
      </c>
      <c r="W189" s="3141"/>
      <c r="X189" s="3142"/>
      <c r="Y189" s="3141"/>
      <c r="Z189" s="3143"/>
      <c r="AA189" s="3144"/>
      <c r="AB189" s="3145"/>
      <c r="AC189" s="3146"/>
      <c r="AD189" s="3147"/>
      <c r="AE189" s="3148"/>
      <c r="AF189" s="3149"/>
      <c r="AG189" s="2109"/>
      <c r="AH189" s="3150"/>
      <c r="AI189" s="117"/>
      <c r="AJ189" s="3151"/>
      <c r="AK189" s="3152"/>
      <c r="AL189" s="3153"/>
      <c r="AM189" s="3154"/>
      <c r="AN189" s="119"/>
      <c r="AO189" s="1180"/>
      <c r="AP189" s="115" t="s">
        <v>16</v>
      </c>
      <c r="AQ189" s="3141"/>
      <c r="AR189" s="3142"/>
      <c r="AS189" s="3141"/>
      <c r="AT189" s="3143"/>
      <c r="AU189" s="3144"/>
      <c r="AV189" s="3145"/>
      <c r="AW189" s="3146"/>
      <c r="AX189" s="3147"/>
      <c r="AY189" s="3148"/>
      <c r="AZ189" s="3149"/>
      <c r="BA189" s="2109"/>
      <c r="BB189" s="3150"/>
      <c r="BC189" s="117"/>
      <c r="BD189" s="3151"/>
      <c r="BE189" s="3152"/>
      <c r="BF189" s="3153"/>
      <c r="BG189" s="3154"/>
      <c r="BH189" s="119"/>
      <c r="BK189" s="3">
        <v>1</v>
      </c>
    </row>
    <row r="190" spans="2:63" ht="27" customHeight="1">
      <c r="B190" s="115" t="s">
        <v>16</v>
      </c>
      <c r="C190" s="3141"/>
      <c r="D190" s="3142"/>
      <c r="E190" s="3141"/>
      <c r="F190" s="3143"/>
      <c r="G190" s="3144"/>
      <c r="H190" s="3145"/>
      <c r="I190" s="3146"/>
      <c r="J190" s="3147"/>
      <c r="K190" s="3148"/>
      <c r="L190" s="3149"/>
      <c r="M190" s="2109"/>
      <c r="N190" s="3150"/>
      <c r="O190" s="117"/>
      <c r="P190" s="3151"/>
      <c r="Q190" s="3152"/>
      <c r="R190" s="3153"/>
      <c r="S190" s="3154"/>
      <c r="T190" s="119"/>
      <c r="U190" s="1180"/>
      <c r="V190" s="115" t="s">
        <v>16</v>
      </c>
      <c r="W190" s="3141"/>
      <c r="X190" s="3142"/>
      <c r="Y190" s="3141"/>
      <c r="Z190" s="3143"/>
      <c r="AA190" s="3144"/>
      <c r="AB190" s="3145"/>
      <c r="AC190" s="3146"/>
      <c r="AD190" s="3147"/>
      <c r="AE190" s="3148"/>
      <c r="AF190" s="3149"/>
      <c r="AG190" s="2109"/>
      <c r="AH190" s="3150"/>
      <c r="AI190" s="117"/>
      <c r="AJ190" s="3151"/>
      <c r="AK190" s="3152"/>
      <c r="AL190" s="3153"/>
      <c r="AM190" s="3154"/>
      <c r="AN190" s="119"/>
      <c r="AO190" s="1180"/>
      <c r="AP190" s="115" t="s">
        <v>16</v>
      </c>
      <c r="AQ190" s="3141"/>
      <c r="AR190" s="3142"/>
      <c r="AS190" s="3141"/>
      <c r="AT190" s="3143"/>
      <c r="AU190" s="3144"/>
      <c r="AV190" s="3145"/>
      <c r="AW190" s="3146"/>
      <c r="AX190" s="3147"/>
      <c r="AY190" s="3148"/>
      <c r="AZ190" s="3149"/>
      <c r="BA190" s="2109"/>
      <c r="BB190" s="3150"/>
      <c r="BC190" s="117"/>
      <c r="BD190" s="3151"/>
      <c r="BE190" s="3152"/>
      <c r="BF190" s="3153"/>
      <c r="BG190" s="3154"/>
      <c r="BH190" s="119"/>
      <c r="BK190" s="3">
        <v>1</v>
      </c>
    </row>
    <row r="191" spans="2:63" ht="27" customHeight="1">
      <c r="B191" s="115" t="s">
        <v>16</v>
      </c>
      <c r="C191" s="3141"/>
      <c r="D191" s="3142"/>
      <c r="E191" s="3141"/>
      <c r="F191" s="3143"/>
      <c r="G191" s="3144"/>
      <c r="H191" s="3145"/>
      <c r="I191" s="3146"/>
      <c r="J191" s="3147"/>
      <c r="K191" s="3148"/>
      <c r="L191" s="3149"/>
      <c r="M191" s="2109"/>
      <c r="N191" s="3150"/>
      <c r="O191" s="117"/>
      <c r="P191" s="3151"/>
      <c r="Q191" s="3152"/>
      <c r="R191" s="3153"/>
      <c r="S191" s="3154"/>
      <c r="T191" s="119"/>
      <c r="U191" s="1180"/>
      <c r="V191" s="115" t="s">
        <v>16</v>
      </c>
      <c r="W191" s="3141"/>
      <c r="X191" s="3142"/>
      <c r="Y191" s="3141"/>
      <c r="Z191" s="3143"/>
      <c r="AA191" s="3144"/>
      <c r="AB191" s="3145"/>
      <c r="AC191" s="3146"/>
      <c r="AD191" s="3147"/>
      <c r="AE191" s="3148"/>
      <c r="AF191" s="3149"/>
      <c r="AG191" s="2109"/>
      <c r="AH191" s="3150"/>
      <c r="AI191" s="117"/>
      <c r="AJ191" s="3151"/>
      <c r="AK191" s="3152"/>
      <c r="AL191" s="3153"/>
      <c r="AM191" s="3154"/>
      <c r="AN191" s="119"/>
      <c r="AO191" s="1180"/>
      <c r="AP191" s="115" t="s">
        <v>16</v>
      </c>
      <c r="AQ191" s="3141"/>
      <c r="AR191" s="3142"/>
      <c r="AS191" s="3141"/>
      <c r="AT191" s="3143"/>
      <c r="AU191" s="3144"/>
      <c r="AV191" s="3145"/>
      <c r="AW191" s="3146"/>
      <c r="AX191" s="3147"/>
      <c r="AY191" s="3148"/>
      <c r="AZ191" s="3149"/>
      <c r="BA191" s="2109"/>
      <c r="BB191" s="3150"/>
      <c r="BC191" s="117"/>
      <c r="BD191" s="3151"/>
      <c r="BE191" s="3152"/>
      <c r="BF191" s="3153"/>
      <c r="BG191" s="3154"/>
      <c r="BH191" s="119"/>
      <c r="BK191" s="3">
        <v>1</v>
      </c>
    </row>
    <row r="192" spans="2:63" ht="27" customHeight="1">
      <c r="B192" s="115" t="s">
        <v>16</v>
      </c>
      <c r="C192" s="3141"/>
      <c r="D192" s="3142"/>
      <c r="E192" s="3141"/>
      <c r="F192" s="3143"/>
      <c r="G192" s="3144"/>
      <c r="H192" s="3145"/>
      <c r="I192" s="3146"/>
      <c r="J192" s="3147"/>
      <c r="K192" s="3148"/>
      <c r="L192" s="3149"/>
      <c r="M192" s="2109"/>
      <c r="N192" s="3150"/>
      <c r="O192" s="117"/>
      <c r="P192" s="3151"/>
      <c r="Q192" s="3152"/>
      <c r="R192" s="3153"/>
      <c r="S192" s="3154"/>
      <c r="T192" s="119"/>
      <c r="U192" s="1180"/>
      <c r="V192" s="115" t="s">
        <v>16</v>
      </c>
      <c r="W192" s="3141"/>
      <c r="X192" s="3142"/>
      <c r="Y192" s="3141"/>
      <c r="Z192" s="3143"/>
      <c r="AA192" s="3144"/>
      <c r="AB192" s="3145"/>
      <c r="AC192" s="3146"/>
      <c r="AD192" s="3147"/>
      <c r="AE192" s="3148"/>
      <c r="AF192" s="3149"/>
      <c r="AG192" s="2109"/>
      <c r="AH192" s="3150"/>
      <c r="AI192" s="117"/>
      <c r="AJ192" s="3151"/>
      <c r="AK192" s="3152"/>
      <c r="AL192" s="3153"/>
      <c r="AM192" s="3154"/>
      <c r="AN192" s="119"/>
      <c r="AO192" s="1180"/>
      <c r="AP192" s="115" t="s">
        <v>16</v>
      </c>
      <c r="AQ192" s="3141"/>
      <c r="AR192" s="3142"/>
      <c r="AS192" s="3141"/>
      <c r="AT192" s="3143"/>
      <c r="AU192" s="3144"/>
      <c r="AV192" s="3145"/>
      <c r="AW192" s="3146"/>
      <c r="AX192" s="3147"/>
      <c r="AY192" s="3148"/>
      <c r="AZ192" s="3149"/>
      <c r="BA192" s="2109"/>
      <c r="BB192" s="3150"/>
      <c r="BC192" s="117"/>
      <c r="BD192" s="3151"/>
      <c r="BE192" s="3152"/>
      <c r="BF192" s="3153"/>
      <c r="BG192" s="3154"/>
      <c r="BH192" s="119"/>
      <c r="BK192" s="3">
        <v>1</v>
      </c>
    </row>
    <row r="193" spans="2:63" ht="27" customHeight="1">
      <c r="B193" s="115" t="s">
        <v>16</v>
      </c>
      <c r="C193" s="3141"/>
      <c r="D193" s="3142"/>
      <c r="E193" s="3141"/>
      <c r="F193" s="3143"/>
      <c r="G193" s="3144"/>
      <c r="H193" s="3145"/>
      <c r="I193" s="3146"/>
      <c r="J193" s="3147"/>
      <c r="K193" s="3148"/>
      <c r="L193" s="3149"/>
      <c r="M193" s="2109"/>
      <c r="N193" s="3150"/>
      <c r="O193" s="117"/>
      <c r="P193" s="3151"/>
      <c r="Q193" s="3152"/>
      <c r="R193" s="3153"/>
      <c r="S193" s="3154"/>
      <c r="T193" s="119"/>
      <c r="U193" s="1180"/>
      <c r="V193" s="115" t="s">
        <v>16</v>
      </c>
      <c r="W193" s="3141"/>
      <c r="X193" s="3142"/>
      <c r="Y193" s="3141"/>
      <c r="Z193" s="3143"/>
      <c r="AA193" s="3144"/>
      <c r="AB193" s="3145"/>
      <c r="AC193" s="3146"/>
      <c r="AD193" s="3147"/>
      <c r="AE193" s="3148"/>
      <c r="AF193" s="3149"/>
      <c r="AG193" s="2109"/>
      <c r="AH193" s="3150"/>
      <c r="AI193" s="117"/>
      <c r="AJ193" s="3151"/>
      <c r="AK193" s="3152"/>
      <c r="AL193" s="3153"/>
      <c r="AM193" s="3154"/>
      <c r="AN193" s="119"/>
      <c r="AO193" s="1180"/>
      <c r="AP193" s="115" t="s">
        <v>16</v>
      </c>
      <c r="AQ193" s="3141"/>
      <c r="AR193" s="3142"/>
      <c r="AS193" s="3141"/>
      <c r="AT193" s="3143"/>
      <c r="AU193" s="3144"/>
      <c r="AV193" s="3145"/>
      <c r="AW193" s="3146"/>
      <c r="AX193" s="3147"/>
      <c r="AY193" s="3148"/>
      <c r="AZ193" s="3149"/>
      <c r="BA193" s="2109"/>
      <c r="BB193" s="3150"/>
      <c r="BC193" s="117"/>
      <c r="BD193" s="3151"/>
      <c r="BE193" s="3152"/>
      <c r="BF193" s="3153"/>
      <c r="BG193" s="3154"/>
      <c r="BH193" s="119"/>
      <c r="BK193" s="3">
        <v>1</v>
      </c>
    </row>
    <row r="194" spans="2:63" ht="27" customHeight="1">
      <c r="B194" s="115" t="s">
        <v>16</v>
      </c>
      <c r="C194" s="3141"/>
      <c r="D194" s="3142"/>
      <c r="E194" s="3141"/>
      <c r="F194" s="3143"/>
      <c r="G194" s="3144"/>
      <c r="H194" s="3145"/>
      <c r="I194" s="3146"/>
      <c r="J194" s="3147"/>
      <c r="K194" s="3148"/>
      <c r="L194" s="3149"/>
      <c r="M194" s="2109"/>
      <c r="N194" s="3150"/>
      <c r="O194" s="117"/>
      <c r="P194" s="3151"/>
      <c r="Q194" s="3152"/>
      <c r="R194" s="3153"/>
      <c r="S194" s="3154"/>
      <c r="T194" s="119"/>
      <c r="U194" s="1180"/>
      <c r="V194" s="115" t="s">
        <v>16</v>
      </c>
      <c r="W194" s="3141"/>
      <c r="X194" s="3142"/>
      <c r="Y194" s="3141"/>
      <c r="Z194" s="3143"/>
      <c r="AA194" s="3144"/>
      <c r="AB194" s="3145"/>
      <c r="AC194" s="3146"/>
      <c r="AD194" s="3147"/>
      <c r="AE194" s="3148"/>
      <c r="AF194" s="3149"/>
      <c r="AG194" s="2109"/>
      <c r="AH194" s="3150"/>
      <c r="AI194" s="117"/>
      <c r="AJ194" s="3151"/>
      <c r="AK194" s="3152"/>
      <c r="AL194" s="3153"/>
      <c r="AM194" s="3154"/>
      <c r="AN194" s="119"/>
      <c r="AO194" s="1180"/>
      <c r="AP194" s="115" t="s">
        <v>16</v>
      </c>
      <c r="AQ194" s="3141"/>
      <c r="AR194" s="3142"/>
      <c r="AS194" s="3141"/>
      <c r="AT194" s="3143"/>
      <c r="AU194" s="3144"/>
      <c r="AV194" s="3145"/>
      <c r="AW194" s="3146"/>
      <c r="AX194" s="3147"/>
      <c r="AY194" s="3148"/>
      <c r="AZ194" s="3149"/>
      <c r="BA194" s="2109"/>
      <c r="BB194" s="3150"/>
      <c r="BC194" s="117"/>
      <c r="BD194" s="3151"/>
      <c r="BE194" s="3152"/>
      <c r="BF194" s="3153"/>
      <c r="BG194" s="3154"/>
      <c r="BH194" s="119"/>
      <c r="BK194" s="3">
        <v>1</v>
      </c>
    </row>
    <row r="195" spans="2:63" ht="27" customHeight="1">
      <c r="B195" s="115" t="s">
        <v>16</v>
      </c>
      <c r="C195" s="3141"/>
      <c r="D195" s="3142"/>
      <c r="E195" s="3141"/>
      <c r="F195" s="3143"/>
      <c r="G195" s="3144"/>
      <c r="H195" s="3145"/>
      <c r="I195" s="3146"/>
      <c r="J195" s="3147"/>
      <c r="K195" s="3148"/>
      <c r="L195" s="3149"/>
      <c r="M195" s="2109"/>
      <c r="N195" s="3150"/>
      <c r="O195" s="117"/>
      <c r="P195" s="3151"/>
      <c r="Q195" s="3152"/>
      <c r="R195" s="3153"/>
      <c r="S195" s="3154"/>
      <c r="T195" s="119"/>
      <c r="U195" s="1180"/>
      <c r="V195" s="115" t="s">
        <v>16</v>
      </c>
      <c r="W195" s="3141"/>
      <c r="X195" s="3142"/>
      <c r="Y195" s="3141"/>
      <c r="Z195" s="3143"/>
      <c r="AA195" s="3144"/>
      <c r="AB195" s="3145"/>
      <c r="AC195" s="3146"/>
      <c r="AD195" s="3147"/>
      <c r="AE195" s="3148"/>
      <c r="AF195" s="3149"/>
      <c r="AG195" s="2109"/>
      <c r="AH195" s="3150"/>
      <c r="AI195" s="117"/>
      <c r="AJ195" s="3151"/>
      <c r="AK195" s="3152"/>
      <c r="AL195" s="3153"/>
      <c r="AM195" s="3154"/>
      <c r="AN195" s="119"/>
      <c r="AO195" s="1180"/>
      <c r="AP195" s="115" t="s">
        <v>16</v>
      </c>
      <c r="AQ195" s="3141"/>
      <c r="AR195" s="3142"/>
      <c r="AS195" s="3141"/>
      <c r="AT195" s="3143"/>
      <c r="AU195" s="3144"/>
      <c r="AV195" s="3145"/>
      <c r="AW195" s="3146"/>
      <c r="AX195" s="3147"/>
      <c r="AY195" s="3148"/>
      <c r="AZ195" s="3149"/>
      <c r="BA195" s="2109"/>
      <c r="BB195" s="3150"/>
      <c r="BC195" s="117"/>
      <c r="BD195" s="3151"/>
      <c r="BE195" s="3152"/>
      <c r="BF195" s="3153"/>
      <c r="BG195" s="3154"/>
      <c r="BH195" s="119"/>
      <c r="BK195" s="3">
        <v>1</v>
      </c>
    </row>
    <row r="196" spans="2:63" ht="27" customHeight="1">
      <c r="B196" s="115" t="s">
        <v>16</v>
      </c>
      <c r="C196" s="3141"/>
      <c r="D196" s="3142"/>
      <c r="E196" s="3141"/>
      <c r="F196" s="3143"/>
      <c r="G196" s="3144"/>
      <c r="H196" s="3145"/>
      <c r="I196" s="3146"/>
      <c r="J196" s="3147"/>
      <c r="K196" s="3148"/>
      <c r="L196" s="3149"/>
      <c r="M196" s="2109"/>
      <c r="N196" s="3150"/>
      <c r="O196" s="117"/>
      <c r="P196" s="3151"/>
      <c r="Q196" s="3152"/>
      <c r="R196" s="3153"/>
      <c r="S196" s="3154"/>
      <c r="T196" s="119"/>
      <c r="U196" s="1180"/>
      <c r="V196" s="115" t="s">
        <v>16</v>
      </c>
      <c r="W196" s="3141"/>
      <c r="X196" s="3142"/>
      <c r="Y196" s="3141"/>
      <c r="Z196" s="3143"/>
      <c r="AA196" s="3144"/>
      <c r="AB196" s="3145"/>
      <c r="AC196" s="3146"/>
      <c r="AD196" s="3147"/>
      <c r="AE196" s="3148"/>
      <c r="AF196" s="3149"/>
      <c r="AG196" s="2109"/>
      <c r="AH196" s="3150"/>
      <c r="AI196" s="117"/>
      <c r="AJ196" s="3151"/>
      <c r="AK196" s="3152"/>
      <c r="AL196" s="3153"/>
      <c r="AM196" s="3154"/>
      <c r="AN196" s="119"/>
      <c r="AO196" s="1180"/>
      <c r="AP196" s="115" t="s">
        <v>16</v>
      </c>
      <c r="AQ196" s="3141"/>
      <c r="AR196" s="3142"/>
      <c r="AS196" s="3141"/>
      <c r="AT196" s="3143"/>
      <c r="AU196" s="3144"/>
      <c r="AV196" s="3145"/>
      <c r="AW196" s="3146"/>
      <c r="AX196" s="3147"/>
      <c r="AY196" s="3148"/>
      <c r="AZ196" s="3149"/>
      <c r="BA196" s="2109"/>
      <c r="BB196" s="3150"/>
      <c r="BC196" s="117"/>
      <c r="BD196" s="3151"/>
      <c r="BE196" s="3152"/>
      <c r="BF196" s="3153"/>
      <c r="BG196" s="3154"/>
      <c r="BH196" s="119"/>
      <c r="BK196" s="3">
        <v>1</v>
      </c>
    </row>
    <row r="197" spans="2:63" ht="27" customHeight="1">
      <c r="B197" s="115" t="s">
        <v>16</v>
      </c>
      <c r="C197" s="3141"/>
      <c r="D197" s="3142"/>
      <c r="E197" s="3141"/>
      <c r="F197" s="3143"/>
      <c r="G197" s="3144"/>
      <c r="H197" s="3145"/>
      <c r="I197" s="3146"/>
      <c r="J197" s="3147"/>
      <c r="K197" s="3148"/>
      <c r="L197" s="3149"/>
      <c r="M197" s="2109"/>
      <c r="N197" s="3150"/>
      <c r="O197" s="117"/>
      <c r="P197" s="3151"/>
      <c r="Q197" s="3152"/>
      <c r="R197" s="3153"/>
      <c r="S197" s="3154"/>
      <c r="T197" s="119"/>
      <c r="U197" s="1180"/>
      <c r="V197" s="115" t="s">
        <v>16</v>
      </c>
      <c r="W197" s="3141"/>
      <c r="X197" s="3142"/>
      <c r="Y197" s="3141"/>
      <c r="Z197" s="3143"/>
      <c r="AA197" s="3144"/>
      <c r="AB197" s="3145"/>
      <c r="AC197" s="3146"/>
      <c r="AD197" s="3147"/>
      <c r="AE197" s="3148"/>
      <c r="AF197" s="3149"/>
      <c r="AG197" s="2109"/>
      <c r="AH197" s="3150"/>
      <c r="AI197" s="117"/>
      <c r="AJ197" s="3151"/>
      <c r="AK197" s="3152"/>
      <c r="AL197" s="3153"/>
      <c r="AM197" s="3154"/>
      <c r="AN197" s="119"/>
      <c r="AO197" s="1180"/>
      <c r="AP197" s="115" t="s">
        <v>16</v>
      </c>
      <c r="AQ197" s="3141"/>
      <c r="AR197" s="3142"/>
      <c r="AS197" s="3141"/>
      <c r="AT197" s="3143"/>
      <c r="AU197" s="3144"/>
      <c r="AV197" s="3145"/>
      <c r="AW197" s="3146"/>
      <c r="AX197" s="3147"/>
      <c r="AY197" s="3148"/>
      <c r="AZ197" s="3149"/>
      <c r="BA197" s="2109"/>
      <c r="BB197" s="3150"/>
      <c r="BC197" s="117"/>
      <c r="BD197" s="3151"/>
      <c r="BE197" s="3152"/>
      <c r="BF197" s="3153"/>
      <c r="BG197" s="3154"/>
      <c r="BH197" s="119"/>
      <c r="BK197" s="3">
        <v>1</v>
      </c>
    </row>
    <row r="198" spans="2:63" ht="27" customHeight="1">
      <c r="B198" s="115" t="s">
        <v>16</v>
      </c>
      <c r="C198" s="3141"/>
      <c r="D198" s="3142"/>
      <c r="E198" s="3141"/>
      <c r="F198" s="3143"/>
      <c r="G198" s="3144"/>
      <c r="H198" s="3145"/>
      <c r="I198" s="3146"/>
      <c r="J198" s="3147"/>
      <c r="K198" s="3148"/>
      <c r="L198" s="3149"/>
      <c r="M198" s="2109"/>
      <c r="N198" s="3150"/>
      <c r="O198" s="117"/>
      <c r="P198" s="3151"/>
      <c r="Q198" s="3152"/>
      <c r="R198" s="3153"/>
      <c r="S198" s="3154"/>
      <c r="T198" s="119"/>
      <c r="U198" s="1180"/>
      <c r="V198" s="115" t="s">
        <v>16</v>
      </c>
      <c r="W198" s="3141"/>
      <c r="X198" s="3142"/>
      <c r="Y198" s="3141"/>
      <c r="Z198" s="3143"/>
      <c r="AA198" s="3144"/>
      <c r="AB198" s="3145"/>
      <c r="AC198" s="3146"/>
      <c r="AD198" s="3147"/>
      <c r="AE198" s="3148"/>
      <c r="AF198" s="3149"/>
      <c r="AG198" s="2109"/>
      <c r="AH198" s="3150"/>
      <c r="AI198" s="117"/>
      <c r="AJ198" s="3151"/>
      <c r="AK198" s="3152"/>
      <c r="AL198" s="3153"/>
      <c r="AM198" s="3154"/>
      <c r="AN198" s="119"/>
      <c r="AO198" s="1180"/>
      <c r="AP198" s="115" t="s">
        <v>16</v>
      </c>
      <c r="AQ198" s="3141"/>
      <c r="AR198" s="3142"/>
      <c r="AS198" s="3141"/>
      <c r="AT198" s="3143"/>
      <c r="AU198" s="3144"/>
      <c r="AV198" s="3145"/>
      <c r="AW198" s="3146"/>
      <c r="AX198" s="3147"/>
      <c r="AY198" s="3148"/>
      <c r="AZ198" s="3149"/>
      <c r="BA198" s="2109"/>
      <c r="BB198" s="3150"/>
      <c r="BC198" s="117"/>
      <c r="BD198" s="3151"/>
      <c r="BE198" s="3152"/>
      <c r="BF198" s="3153"/>
      <c r="BG198" s="3154"/>
      <c r="BH198" s="119"/>
      <c r="BK198" s="3">
        <v>1</v>
      </c>
    </row>
    <row r="199" spans="2:63" ht="27" customHeight="1">
      <c r="B199" s="115" t="s">
        <v>16</v>
      </c>
      <c r="C199" s="3141"/>
      <c r="D199" s="3142"/>
      <c r="E199" s="3141"/>
      <c r="F199" s="3143"/>
      <c r="G199" s="3144"/>
      <c r="H199" s="3145"/>
      <c r="I199" s="3146"/>
      <c r="J199" s="3147"/>
      <c r="K199" s="3148"/>
      <c r="L199" s="3149"/>
      <c r="M199" s="2109"/>
      <c r="N199" s="3150"/>
      <c r="O199" s="117"/>
      <c r="P199" s="3151"/>
      <c r="Q199" s="3152"/>
      <c r="R199" s="3153"/>
      <c r="S199" s="3154"/>
      <c r="T199" s="119"/>
      <c r="U199" s="1180"/>
      <c r="V199" s="115" t="s">
        <v>16</v>
      </c>
      <c r="W199" s="3141"/>
      <c r="X199" s="3142"/>
      <c r="Y199" s="3141"/>
      <c r="Z199" s="3143"/>
      <c r="AA199" s="3144"/>
      <c r="AB199" s="3145"/>
      <c r="AC199" s="3146"/>
      <c r="AD199" s="3147"/>
      <c r="AE199" s="3148"/>
      <c r="AF199" s="3149"/>
      <c r="AG199" s="2109"/>
      <c r="AH199" s="3150"/>
      <c r="AI199" s="117"/>
      <c r="AJ199" s="3151"/>
      <c r="AK199" s="3152"/>
      <c r="AL199" s="3153"/>
      <c r="AM199" s="3154"/>
      <c r="AN199" s="119"/>
      <c r="AO199" s="1180"/>
      <c r="AP199" s="115" t="s">
        <v>16</v>
      </c>
      <c r="AQ199" s="3141"/>
      <c r="AR199" s="3142"/>
      <c r="AS199" s="3141"/>
      <c r="AT199" s="3143"/>
      <c r="AU199" s="3144"/>
      <c r="AV199" s="3145"/>
      <c r="AW199" s="3146"/>
      <c r="AX199" s="3147"/>
      <c r="AY199" s="3148"/>
      <c r="AZ199" s="3149"/>
      <c r="BA199" s="2109"/>
      <c r="BB199" s="3150"/>
      <c r="BC199" s="117"/>
      <c r="BD199" s="3151"/>
      <c r="BE199" s="3152"/>
      <c r="BF199" s="3153"/>
      <c r="BG199" s="3154"/>
      <c r="BH199" s="119"/>
      <c r="BK199" s="3">
        <v>1</v>
      </c>
    </row>
    <row r="200" spans="2:63" ht="27" customHeight="1">
      <c r="B200" s="115" t="s">
        <v>16</v>
      </c>
      <c r="C200" s="3141"/>
      <c r="D200" s="3142"/>
      <c r="E200" s="3141"/>
      <c r="F200" s="3143"/>
      <c r="G200" s="3144"/>
      <c r="H200" s="3145"/>
      <c r="I200" s="3146"/>
      <c r="J200" s="3147"/>
      <c r="K200" s="3148"/>
      <c r="L200" s="3149"/>
      <c r="M200" s="2109"/>
      <c r="N200" s="3150"/>
      <c r="O200" s="117"/>
      <c r="P200" s="3151"/>
      <c r="Q200" s="3152"/>
      <c r="R200" s="3153"/>
      <c r="S200" s="3154"/>
      <c r="T200" s="119"/>
      <c r="U200" s="1180"/>
      <c r="V200" s="115" t="s">
        <v>16</v>
      </c>
      <c r="W200" s="3141"/>
      <c r="X200" s="3142"/>
      <c r="Y200" s="3141"/>
      <c r="Z200" s="3143"/>
      <c r="AA200" s="3144"/>
      <c r="AB200" s="3145"/>
      <c r="AC200" s="3146"/>
      <c r="AD200" s="3147"/>
      <c r="AE200" s="3148"/>
      <c r="AF200" s="3149"/>
      <c r="AG200" s="2109"/>
      <c r="AH200" s="3150"/>
      <c r="AI200" s="117"/>
      <c r="AJ200" s="3151"/>
      <c r="AK200" s="3152"/>
      <c r="AL200" s="3153"/>
      <c r="AM200" s="3154"/>
      <c r="AN200" s="119"/>
      <c r="AO200" s="1180"/>
      <c r="AP200" s="115" t="s">
        <v>16</v>
      </c>
      <c r="AQ200" s="3141"/>
      <c r="AR200" s="3142"/>
      <c r="AS200" s="3141"/>
      <c r="AT200" s="3143"/>
      <c r="AU200" s="3144"/>
      <c r="AV200" s="3145"/>
      <c r="AW200" s="3146"/>
      <c r="AX200" s="3147"/>
      <c r="AY200" s="3148"/>
      <c r="AZ200" s="3149"/>
      <c r="BA200" s="2109"/>
      <c r="BB200" s="3150"/>
      <c r="BC200" s="117"/>
      <c r="BD200" s="3151"/>
      <c r="BE200" s="3152"/>
      <c r="BF200" s="3153"/>
      <c r="BG200" s="3154"/>
      <c r="BH200" s="119"/>
      <c r="BK200" s="3">
        <v>1</v>
      </c>
    </row>
    <row r="201" spans="2:63" ht="27" customHeight="1">
      <c r="B201" s="115" t="s">
        <v>16</v>
      </c>
      <c r="C201" s="3141"/>
      <c r="D201" s="3142"/>
      <c r="E201" s="3141"/>
      <c r="F201" s="3143"/>
      <c r="G201" s="3144"/>
      <c r="H201" s="3145"/>
      <c r="I201" s="3146"/>
      <c r="J201" s="3147"/>
      <c r="K201" s="3148"/>
      <c r="L201" s="3149"/>
      <c r="M201" s="2109"/>
      <c r="N201" s="3150"/>
      <c r="O201" s="117"/>
      <c r="P201" s="3151"/>
      <c r="Q201" s="3152"/>
      <c r="R201" s="3153"/>
      <c r="S201" s="3154"/>
      <c r="T201" s="119"/>
      <c r="U201" s="1180"/>
      <c r="V201" s="115" t="s">
        <v>16</v>
      </c>
      <c r="W201" s="3141"/>
      <c r="X201" s="3142"/>
      <c r="Y201" s="3141"/>
      <c r="Z201" s="3143"/>
      <c r="AA201" s="3144"/>
      <c r="AB201" s="3145"/>
      <c r="AC201" s="3146"/>
      <c r="AD201" s="3147"/>
      <c r="AE201" s="3148"/>
      <c r="AF201" s="3149"/>
      <c r="AG201" s="2109"/>
      <c r="AH201" s="3150"/>
      <c r="AI201" s="117"/>
      <c r="AJ201" s="3151"/>
      <c r="AK201" s="3152"/>
      <c r="AL201" s="3153"/>
      <c r="AM201" s="3154"/>
      <c r="AN201" s="119"/>
      <c r="AO201" s="1180"/>
      <c r="AP201" s="115" t="s">
        <v>16</v>
      </c>
      <c r="AQ201" s="3141"/>
      <c r="AR201" s="3142"/>
      <c r="AS201" s="3141"/>
      <c r="AT201" s="3143"/>
      <c r="AU201" s="3144"/>
      <c r="AV201" s="3145"/>
      <c r="AW201" s="3146"/>
      <c r="AX201" s="3147"/>
      <c r="AY201" s="3148"/>
      <c r="AZ201" s="3149"/>
      <c r="BA201" s="2109"/>
      <c r="BB201" s="3150"/>
      <c r="BC201" s="117"/>
      <c r="BD201" s="3151"/>
      <c r="BE201" s="3152"/>
      <c r="BF201" s="3153"/>
      <c r="BG201" s="3154"/>
      <c r="BH201" s="119"/>
      <c r="BK201" s="3">
        <v>1</v>
      </c>
    </row>
    <row r="202" spans="2:63" ht="27" customHeight="1">
      <c r="B202" s="115" t="s">
        <v>16</v>
      </c>
      <c r="C202" s="3141"/>
      <c r="D202" s="3142"/>
      <c r="E202" s="3141"/>
      <c r="F202" s="3143"/>
      <c r="G202" s="3144"/>
      <c r="H202" s="3145"/>
      <c r="I202" s="3146"/>
      <c r="J202" s="3147"/>
      <c r="K202" s="3148"/>
      <c r="L202" s="3149"/>
      <c r="M202" s="2109"/>
      <c r="N202" s="3150"/>
      <c r="O202" s="117"/>
      <c r="P202" s="3151"/>
      <c r="Q202" s="3152"/>
      <c r="R202" s="3153"/>
      <c r="S202" s="3154"/>
      <c r="T202" s="119"/>
      <c r="U202" s="1180"/>
      <c r="V202" s="115" t="s">
        <v>16</v>
      </c>
      <c r="W202" s="3141"/>
      <c r="X202" s="3142"/>
      <c r="Y202" s="3141"/>
      <c r="Z202" s="3143"/>
      <c r="AA202" s="3144"/>
      <c r="AB202" s="3145"/>
      <c r="AC202" s="3146"/>
      <c r="AD202" s="3147"/>
      <c r="AE202" s="3148"/>
      <c r="AF202" s="3149"/>
      <c r="AG202" s="2109"/>
      <c r="AH202" s="3150"/>
      <c r="AI202" s="117"/>
      <c r="AJ202" s="3151"/>
      <c r="AK202" s="3152"/>
      <c r="AL202" s="3153"/>
      <c r="AM202" s="3154"/>
      <c r="AN202" s="119"/>
      <c r="AO202" s="1180"/>
      <c r="AP202" s="115" t="s">
        <v>16</v>
      </c>
      <c r="AQ202" s="3141"/>
      <c r="AR202" s="3142"/>
      <c r="AS202" s="3141"/>
      <c r="AT202" s="3143"/>
      <c r="AU202" s="3144"/>
      <c r="AV202" s="3145"/>
      <c r="AW202" s="3146"/>
      <c r="AX202" s="3147"/>
      <c r="AY202" s="3148"/>
      <c r="AZ202" s="3149"/>
      <c r="BA202" s="2109"/>
      <c r="BB202" s="3150"/>
      <c r="BC202" s="117"/>
      <c r="BD202" s="3151"/>
      <c r="BE202" s="3152"/>
      <c r="BF202" s="3153"/>
      <c r="BG202" s="3154"/>
      <c r="BH202" s="119"/>
      <c r="BK202" s="3">
        <v>1</v>
      </c>
    </row>
    <row r="203" spans="2:63" ht="27" customHeight="1">
      <c r="B203" s="115" t="s">
        <v>16</v>
      </c>
      <c r="C203" s="3141"/>
      <c r="D203" s="3142"/>
      <c r="E203" s="3141"/>
      <c r="F203" s="3143"/>
      <c r="G203" s="3144"/>
      <c r="H203" s="3145"/>
      <c r="I203" s="3146"/>
      <c r="J203" s="3147"/>
      <c r="K203" s="3148"/>
      <c r="L203" s="3149"/>
      <c r="M203" s="2109"/>
      <c r="N203" s="3150"/>
      <c r="O203" s="117"/>
      <c r="P203" s="3151"/>
      <c r="Q203" s="3152"/>
      <c r="R203" s="3153"/>
      <c r="S203" s="3154"/>
      <c r="T203" s="119"/>
      <c r="U203" s="1180"/>
      <c r="V203" s="115" t="s">
        <v>16</v>
      </c>
      <c r="W203" s="3141"/>
      <c r="X203" s="3142"/>
      <c r="Y203" s="3141"/>
      <c r="Z203" s="3143"/>
      <c r="AA203" s="3144"/>
      <c r="AB203" s="3145"/>
      <c r="AC203" s="3146"/>
      <c r="AD203" s="3147"/>
      <c r="AE203" s="3148"/>
      <c r="AF203" s="3149"/>
      <c r="AG203" s="2109"/>
      <c r="AH203" s="3150"/>
      <c r="AI203" s="117"/>
      <c r="AJ203" s="3151"/>
      <c r="AK203" s="3152"/>
      <c r="AL203" s="3153"/>
      <c r="AM203" s="3154"/>
      <c r="AN203" s="119"/>
      <c r="AO203" s="1180"/>
      <c r="AP203" s="115" t="s">
        <v>16</v>
      </c>
      <c r="AQ203" s="3141"/>
      <c r="AR203" s="3142"/>
      <c r="AS203" s="3141"/>
      <c r="AT203" s="3143"/>
      <c r="AU203" s="3144"/>
      <c r="AV203" s="3145"/>
      <c r="AW203" s="3146"/>
      <c r="AX203" s="3147"/>
      <c r="AY203" s="3148"/>
      <c r="AZ203" s="3149"/>
      <c r="BA203" s="2109"/>
      <c r="BB203" s="3150"/>
      <c r="BC203" s="117"/>
      <c r="BD203" s="3151"/>
      <c r="BE203" s="3152"/>
      <c r="BF203" s="3153"/>
      <c r="BG203" s="3154"/>
      <c r="BH203" s="119"/>
      <c r="BK203" s="3">
        <v>1</v>
      </c>
    </row>
    <row r="204" spans="2:63" ht="27" customHeight="1">
      <c r="B204" s="115" t="s">
        <v>16</v>
      </c>
      <c r="C204" s="3141"/>
      <c r="D204" s="3142"/>
      <c r="E204" s="3141"/>
      <c r="F204" s="3143"/>
      <c r="G204" s="3144"/>
      <c r="H204" s="3145"/>
      <c r="I204" s="3146"/>
      <c r="J204" s="3147"/>
      <c r="K204" s="3148"/>
      <c r="L204" s="3149"/>
      <c r="M204" s="2109"/>
      <c r="N204" s="3150"/>
      <c r="O204" s="117"/>
      <c r="P204" s="3151"/>
      <c r="Q204" s="3152"/>
      <c r="R204" s="3153"/>
      <c r="S204" s="3154"/>
      <c r="T204" s="119"/>
      <c r="U204" s="1180"/>
      <c r="V204" s="115" t="s">
        <v>16</v>
      </c>
      <c r="W204" s="3141"/>
      <c r="X204" s="3142"/>
      <c r="Y204" s="3141"/>
      <c r="Z204" s="3143"/>
      <c r="AA204" s="3144"/>
      <c r="AB204" s="3145"/>
      <c r="AC204" s="3146"/>
      <c r="AD204" s="3147"/>
      <c r="AE204" s="3148"/>
      <c r="AF204" s="3149"/>
      <c r="AG204" s="2109"/>
      <c r="AH204" s="3150"/>
      <c r="AI204" s="117"/>
      <c r="AJ204" s="3151"/>
      <c r="AK204" s="3152"/>
      <c r="AL204" s="3153"/>
      <c r="AM204" s="3154"/>
      <c r="AN204" s="119"/>
      <c r="AO204" s="1180"/>
      <c r="AP204" s="115" t="s">
        <v>16</v>
      </c>
      <c r="AQ204" s="3141"/>
      <c r="AR204" s="3142"/>
      <c r="AS204" s="3141"/>
      <c r="AT204" s="3143"/>
      <c r="AU204" s="3144"/>
      <c r="AV204" s="3145"/>
      <c r="AW204" s="3146"/>
      <c r="AX204" s="3147"/>
      <c r="AY204" s="3148"/>
      <c r="AZ204" s="3149"/>
      <c r="BA204" s="2109"/>
      <c r="BB204" s="3150"/>
      <c r="BC204" s="117"/>
      <c r="BD204" s="3151"/>
      <c r="BE204" s="3152"/>
      <c r="BF204" s="3153"/>
      <c r="BG204" s="3154"/>
      <c r="BH204" s="119"/>
      <c r="BK204" s="3">
        <v>1</v>
      </c>
    </row>
    <row r="205" spans="2:63" ht="27" customHeight="1">
      <c r="B205" s="115" t="s">
        <v>16</v>
      </c>
      <c r="C205" s="3141"/>
      <c r="D205" s="3142"/>
      <c r="E205" s="3141"/>
      <c r="F205" s="3143"/>
      <c r="G205" s="3144"/>
      <c r="H205" s="3145"/>
      <c r="I205" s="3146"/>
      <c r="J205" s="3147"/>
      <c r="K205" s="3148"/>
      <c r="L205" s="3149"/>
      <c r="M205" s="2109"/>
      <c r="N205" s="3150"/>
      <c r="O205" s="117"/>
      <c r="P205" s="3151"/>
      <c r="Q205" s="3152"/>
      <c r="R205" s="3153"/>
      <c r="S205" s="3154"/>
      <c r="T205" s="119"/>
      <c r="U205" s="1180"/>
      <c r="V205" s="115" t="s">
        <v>16</v>
      </c>
      <c r="W205" s="3141"/>
      <c r="X205" s="3142"/>
      <c r="Y205" s="3141"/>
      <c r="Z205" s="3143"/>
      <c r="AA205" s="3144"/>
      <c r="AB205" s="3145"/>
      <c r="AC205" s="3146"/>
      <c r="AD205" s="3147"/>
      <c r="AE205" s="3148"/>
      <c r="AF205" s="3149"/>
      <c r="AG205" s="2109"/>
      <c r="AH205" s="3150"/>
      <c r="AI205" s="117"/>
      <c r="AJ205" s="3151"/>
      <c r="AK205" s="3152"/>
      <c r="AL205" s="3153"/>
      <c r="AM205" s="3154"/>
      <c r="AN205" s="119"/>
      <c r="AO205" s="1180"/>
      <c r="AP205" s="115" t="s">
        <v>16</v>
      </c>
      <c r="AQ205" s="3141"/>
      <c r="AR205" s="3142"/>
      <c r="AS205" s="3141"/>
      <c r="AT205" s="3143"/>
      <c r="AU205" s="3144"/>
      <c r="AV205" s="3145"/>
      <c r="AW205" s="3146"/>
      <c r="AX205" s="3147"/>
      <c r="AY205" s="3148"/>
      <c r="AZ205" s="3149"/>
      <c r="BA205" s="2109"/>
      <c r="BB205" s="3150"/>
      <c r="BC205" s="117"/>
      <c r="BD205" s="3151"/>
      <c r="BE205" s="3152"/>
      <c r="BF205" s="3153"/>
      <c r="BG205" s="3154"/>
      <c r="BH205" s="119"/>
      <c r="BK205" s="3">
        <v>1</v>
      </c>
    </row>
    <row r="206" spans="2:63" ht="27" customHeight="1">
      <c r="B206" s="115" t="s">
        <v>16</v>
      </c>
      <c r="C206" s="3141"/>
      <c r="D206" s="3142"/>
      <c r="E206" s="3141"/>
      <c r="F206" s="3143"/>
      <c r="G206" s="3144"/>
      <c r="H206" s="3145"/>
      <c r="I206" s="3146"/>
      <c r="J206" s="3147"/>
      <c r="K206" s="3148"/>
      <c r="L206" s="3149"/>
      <c r="M206" s="2109"/>
      <c r="N206" s="3150"/>
      <c r="O206" s="117"/>
      <c r="P206" s="3151"/>
      <c r="Q206" s="3152"/>
      <c r="R206" s="3153"/>
      <c r="S206" s="3154"/>
      <c r="T206" s="119"/>
      <c r="U206" s="1180"/>
      <c r="V206" s="115" t="s">
        <v>16</v>
      </c>
      <c r="W206" s="3141"/>
      <c r="X206" s="3142"/>
      <c r="Y206" s="3141"/>
      <c r="Z206" s="3143"/>
      <c r="AA206" s="3144"/>
      <c r="AB206" s="3145"/>
      <c r="AC206" s="3146"/>
      <c r="AD206" s="3147"/>
      <c r="AE206" s="3148"/>
      <c r="AF206" s="3149"/>
      <c r="AG206" s="2109"/>
      <c r="AH206" s="3150"/>
      <c r="AI206" s="117"/>
      <c r="AJ206" s="3151"/>
      <c r="AK206" s="3152"/>
      <c r="AL206" s="3153"/>
      <c r="AM206" s="3154"/>
      <c r="AN206" s="119"/>
      <c r="AO206" s="1180"/>
      <c r="AP206" s="115" t="s">
        <v>16</v>
      </c>
      <c r="AQ206" s="3141"/>
      <c r="AR206" s="3142"/>
      <c r="AS206" s="3141"/>
      <c r="AT206" s="3143"/>
      <c r="AU206" s="3144"/>
      <c r="AV206" s="3145"/>
      <c r="AW206" s="3146"/>
      <c r="AX206" s="3147"/>
      <c r="AY206" s="3148"/>
      <c r="AZ206" s="3149"/>
      <c r="BA206" s="2109"/>
      <c r="BB206" s="3150"/>
      <c r="BC206" s="117"/>
      <c r="BD206" s="3151"/>
      <c r="BE206" s="3152"/>
      <c r="BF206" s="3153"/>
      <c r="BG206" s="3154"/>
      <c r="BH206" s="119"/>
      <c r="BK206" s="3">
        <v>1</v>
      </c>
    </row>
    <row r="207" spans="2:63" ht="27" customHeight="1">
      <c r="B207" s="115" t="s">
        <v>16</v>
      </c>
      <c r="C207" s="3141"/>
      <c r="D207" s="3142"/>
      <c r="E207" s="3141"/>
      <c r="F207" s="3143"/>
      <c r="G207" s="3144"/>
      <c r="H207" s="3145"/>
      <c r="I207" s="3146"/>
      <c r="J207" s="3147"/>
      <c r="K207" s="3148"/>
      <c r="L207" s="3149"/>
      <c r="M207" s="2109"/>
      <c r="N207" s="3150"/>
      <c r="O207" s="117"/>
      <c r="P207" s="3151"/>
      <c r="Q207" s="3152"/>
      <c r="R207" s="3153"/>
      <c r="S207" s="3154"/>
      <c r="T207" s="119"/>
      <c r="U207" s="1180"/>
      <c r="V207" s="115" t="s">
        <v>16</v>
      </c>
      <c r="W207" s="3141"/>
      <c r="X207" s="3142"/>
      <c r="Y207" s="3141"/>
      <c r="Z207" s="3143"/>
      <c r="AA207" s="3144"/>
      <c r="AB207" s="3145"/>
      <c r="AC207" s="3146"/>
      <c r="AD207" s="3147"/>
      <c r="AE207" s="3148"/>
      <c r="AF207" s="3149"/>
      <c r="AG207" s="2109"/>
      <c r="AH207" s="3150"/>
      <c r="AI207" s="117"/>
      <c r="AJ207" s="3151"/>
      <c r="AK207" s="3152"/>
      <c r="AL207" s="3153"/>
      <c r="AM207" s="3154"/>
      <c r="AN207" s="119"/>
      <c r="AO207" s="1180"/>
      <c r="AP207" s="115" t="s">
        <v>16</v>
      </c>
      <c r="AQ207" s="3141"/>
      <c r="AR207" s="3142"/>
      <c r="AS207" s="3141"/>
      <c r="AT207" s="3143"/>
      <c r="AU207" s="3144"/>
      <c r="AV207" s="3145"/>
      <c r="AW207" s="3146"/>
      <c r="AX207" s="3147"/>
      <c r="AY207" s="3148"/>
      <c r="AZ207" s="3149"/>
      <c r="BA207" s="2109"/>
      <c r="BB207" s="3150"/>
      <c r="BC207" s="117"/>
      <c r="BD207" s="3151"/>
      <c r="BE207" s="3152"/>
      <c r="BF207" s="3153"/>
      <c r="BG207" s="3154"/>
      <c r="BH207" s="119"/>
      <c r="BK207" s="3">
        <v>1</v>
      </c>
    </row>
    <row r="208" spans="2:63" ht="27" customHeight="1">
      <c r="B208" s="115" t="s">
        <v>16</v>
      </c>
      <c r="C208" s="3141"/>
      <c r="D208" s="3142"/>
      <c r="E208" s="3141"/>
      <c r="F208" s="3143"/>
      <c r="G208" s="3144"/>
      <c r="H208" s="3145"/>
      <c r="I208" s="3146"/>
      <c r="J208" s="3147"/>
      <c r="K208" s="3148"/>
      <c r="L208" s="3149"/>
      <c r="M208" s="2109"/>
      <c r="N208" s="3150"/>
      <c r="O208" s="117"/>
      <c r="P208" s="3151"/>
      <c r="Q208" s="3152"/>
      <c r="R208" s="3153"/>
      <c r="S208" s="3154"/>
      <c r="T208" s="119"/>
      <c r="U208" s="1180"/>
      <c r="V208" s="115" t="s">
        <v>16</v>
      </c>
      <c r="W208" s="3141"/>
      <c r="X208" s="3142"/>
      <c r="Y208" s="3141"/>
      <c r="Z208" s="3143"/>
      <c r="AA208" s="3144"/>
      <c r="AB208" s="3145"/>
      <c r="AC208" s="3146"/>
      <c r="AD208" s="3147"/>
      <c r="AE208" s="3148"/>
      <c r="AF208" s="3149"/>
      <c r="AG208" s="2109"/>
      <c r="AH208" s="3150"/>
      <c r="AI208" s="117"/>
      <c r="AJ208" s="3151"/>
      <c r="AK208" s="3152"/>
      <c r="AL208" s="3153"/>
      <c r="AM208" s="3154"/>
      <c r="AN208" s="119"/>
      <c r="AO208" s="1180"/>
      <c r="AP208" s="115" t="s">
        <v>16</v>
      </c>
      <c r="AQ208" s="3141"/>
      <c r="AR208" s="3142"/>
      <c r="AS208" s="3141"/>
      <c r="AT208" s="3143"/>
      <c r="AU208" s="3144"/>
      <c r="AV208" s="3145"/>
      <c r="AW208" s="3146"/>
      <c r="AX208" s="3147"/>
      <c r="AY208" s="3148"/>
      <c r="AZ208" s="3149"/>
      <c r="BA208" s="2109"/>
      <c r="BB208" s="3150"/>
      <c r="BC208" s="117"/>
      <c r="BD208" s="3151"/>
      <c r="BE208" s="3152"/>
      <c r="BF208" s="3153"/>
      <c r="BG208" s="3154"/>
      <c r="BH208" s="119"/>
      <c r="BK208" s="3">
        <v>1</v>
      </c>
    </row>
    <row r="209" spans="2:63" ht="27" customHeight="1">
      <c r="B209" s="115" t="s">
        <v>16</v>
      </c>
      <c r="C209" s="3141"/>
      <c r="D209" s="3142"/>
      <c r="E209" s="3141"/>
      <c r="F209" s="3143"/>
      <c r="G209" s="3144"/>
      <c r="H209" s="3145"/>
      <c r="I209" s="3146"/>
      <c r="J209" s="3147"/>
      <c r="K209" s="3148"/>
      <c r="L209" s="3149"/>
      <c r="M209" s="2109"/>
      <c r="N209" s="3150"/>
      <c r="O209" s="117"/>
      <c r="P209" s="3151"/>
      <c r="Q209" s="3152"/>
      <c r="R209" s="3153"/>
      <c r="S209" s="3154"/>
      <c r="T209" s="119"/>
      <c r="U209" s="1180"/>
      <c r="V209" s="115" t="s">
        <v>16</v>
      </c>
      <c r="W209" s="3141"/>
      <c r="X209" s="3142"/>
      <c r="Y209" s="3141"/>
      <c r="Z209" s="3143"/>
      <c r="AA209" s="3144"/>
      <c r="AB209" s="3145"/>
      <c r="AC209" s="3146"/>
      <c r="AD209" s="3147"/>
      <c r="AE209" s="3148"/>
      <c r="AF209" s="3149"/>
      <c r="AG209" s="2109"/>
      <c r="AH209" s="3150"/>
      <c r="AI209" s="117"/>
      <c r="AJ209" s="3151"/>
      <c r="AK209" s="3152"/>
      <c r="AL209" s="3153"/>
      <c r="AM209" s="3154"/>
      <c r="AN209" s="119"/>
      <c r="AO209" s="1180"/>
      <c r="AP209" s="115" t="s">
        <v>16</v>
      </c>
      <c r="AQ209" s="3141"/>
      <c r="AR209" s="3142"/>
      <c r="AS209" s="3141"/>
      <c r="AT209" s="3143"/>
      <c r="AU209" s="3144"/>
      <c r="AV209" s="3145"/>
      <c r="AW209" s="3146"/>
      <c r="AX209" s="3147"/>
      <c r="AY209" s="3148"/>
      <c r="AZ209" s="3149"/>
      <c r="BA209" s="2109"/>
      <c r="BB209" s="3150"/>
      <c r="BC209" s="117"/>
      <c r="BD209" s="3151"/>
      <c r="BE209" s="3152"/>
      <c r="BF209" s="3153"/>
      <c r="BG209" s="3154"/>
      <c r="BH209" s="119"/>
      <c r="BK209" s="3">
        <v>1</v>
      </c>
    </row>
    <row r="210" spans="2:63" ht="27" customHeight="1">
      <c r="B210" s="115" t="s">
        <v>16</v>
      </c>
      <c r="C210" s="3141"/>
      <c r="D210" s="3142"/>
      <c r="E210" s="3141"/>
      <c r="F210" s="3143"/>
      <c r="G210" s="3144"/>
      <c r="H210" s="3145"/>
      <c r="I210" s="3146"/>
      <c r="J210" s="3147"/>
      <c r="K210" s="3148"/>
      <c r="L210" s="3149"/>
      <c r="M210" s="2109"/>
      <c r="N210" s="3150"/>
      <c r="O210" s="117"/>
      <c r="P210" s="3151"/>
      <c r="Q210" s="3152"/>
      <c r="R210" s="3153"/>
      <c r="S210" s="3154"/>
      <c r="T210" s="119"/>
      <c r="U210" s="1180"/>
      <c r="V210" s="115" t="s">
        <v>16</v>
      </c>
      <c r="W210" s="3141"/>
      <c r="X210" s="3142"/>
      <c r="Y210" s="3141"/>
      <c r="Z210" s="3143"/>
      <c r="AA210" s="3144"/>
      <c r="AB210" s="3145"/>
      <c r="AC210" s="3146"/>
      <c r="AD210" s="3147"/>
      <c r="AE210" s="3148"/>
      <c r="AF210" s="3149"/>
      <c r="AG210" s="2109"/>
      <c r="AH210" s="3150"/>
      <c r="AI210" s="117"/>
      <c r="AJ210" s="3151"/>
      <c r="AK210" s="3152"/>
      <c r="AL210" s="3153"/>
      <c r="AM210" s="3154"/>
      <c r="AN210" s="119"/>
      <c r="AO210" s="1180"/>
      <c r="AP210" s="115" t="s">
        <v>16</v>
      </c>
      <c r="AQ210" s="3141"/>
      <c r="AR210" s="3142"/>
      <c r="AS210" s="3141"/>
      <c r="AT210" s="3143"/>
      <c r="AU210" s="3144"/>
      <c r="AV210" s="3145"/>
      <c r="AW210" s="3146"/>
      <c r="AX210" s="3147"/>
      <c r="AY210" s="3148"/>
      <c r="AZ210" s="3149"/>
      <c r="BA210" s="2109"/>
      <c r="BB210" s="3150"/>
      <c r="BC210" s="117"/>
      <c r="BD210" s="3151"/>
      <c r="BE210" s="3152"/>
      <c r="BF210" s="3153"/>
      <c r="BG210" s="3154"/>
      <c r="BH210" s="119"/>
      <c r="BK210" s="3">
        <v>1</v>
      </c>
    </row>
    <row r="211" spans="2:63" ht="27" customHeight="1">
      <c r="B211" s="115" t="s">
        <v>16</v>
      </c>
      <c r="C211" s="3141"/>
      <c r="D211" s="3142"/>
      <c r="E211" s="3141"/>
      <c r="F211" s="3143"/>
      <c r="G211" s="3144"/>
      <c r="H211" s="3145"/>
      <c r="I211" s="3146"/>
      <c r="J211" s="3147"/>
      <c r="K211" s="3148"/>
      <c r="L211" s="3149"/>
      <c r="M211" s="2109"/>
      <c r="N211" s="3150"/>
      <c r="O211" s="117"/>
      <c r="P211" s="3151"/>
      <c r="Q211" s="3152"/>
      <c r="R211" s="3153"/>
      <c r="S211" s="3154"/>
      <c r="T211" s="119"/>
      <c r="U211" s="1180"/>
      <c r="V211" s="115" t="s">
        <v>16</v>
      </c>
      <c r="W211" s="3141"/>
      <c r="X211" s="3142"/>
      <c r="Y211" s="3141"/>
      <c r="Z211" s="3143"/>
      <c r="AA211" s="3144"/>
      <c r="AB211" s="3145"/>
      <c r="AC211" s="3146"/>
      <c r="AD211" s="3147"/>
      <c r="AE211" s="3148"/>
      <c r="AF211" s="3149"/>
      <c r="AG211" s="2109"/>
      <c r="AH211" s="3150"/>
      <c r="AI211" s="117"/>
      <c r="AJ211" s="3151"/>
      <c r="AK211" s="3152"/>
      <c r="AL211" s="3153"/>
      <c r="AM211" s="3154"/>
      <c r="AN211" s="119"/>
      <c r="AO211" s="1180"/>
      <c r="AP211" s="115" t="s">
        <v>16</v>
      </c>
      <c r="AQ211" s="3141"/>
      <c r="AR211" s="3142"/>
      <c r="AS211" s="3141"/>
      <c r="AT211" s="3143"/>
      <c r="AU211" s="3144"/>
      <c r="AV211" s="3145"/>
      <c r="AW211" s="3146"/>
      <c r="AX211" s="3147"/>
      <c r="AY211" s="3148"/>
      <c r="AZ211" s="3149"/>
      <c r="BA211" s="2109"/>
      <c r="BB211" s="3150"/>
      <c r="BC211" s="117"/>
      <c r="BD211" s="3151"/>
      <c r="BE211" s="3152"/>
      <c r="BF211" s="3153"/>
      <c r="BG211" s="3154"/>
      <c r="BH211" s="119"/>
      <c r="BK211" s="3">
        <v>1</v>
      </c>
    </row>
    <row r="212" spans="2:63" ht="27" customHeight="1">
      <c r="B212" s="115" t="s">
        <v>16</v>
      </c>
      <c r="C212" s="3141"/>
      <c r="D212" s="3142"/>
      <c r="E212" s="3141"/>
      <c r="F212" s="3143"/>
      <c r="G212" s="3144"/>
      <c r="H212" s="3145"/>
      <c r="I212" s="3146"/>
      <c r="J212" s="3147"/>
      <c r="K212" s="3148"/>
      <c r="L212" s="3149"/>
      <c r="M212" s="2109"/>
      <c r="N212" s="3150"/>
      <c r="O212" s="117"/>
      <c r="P212" s="3151"/>
      <c r="Q212" s="3152"/>
      <c r="R212" s="3153"/>
      <c r="S212" s="3154"/>
      <c r="T212" s="119"/>
      <c r="U212" s="1180"/>
      <c r="V212" s="115" t="s">
        <v>16</v>
      </c>
      <c r="W212" s="3141"/>
      <c r="X212" s="3142"/>
      <c r="Y212" s="3141"/>
      <c r="Z212" s="3143"/>
      <c r="AA212" s="3144"/>
      <c r="AB212" s="3145"/>
      <c r="AC212" s="3146"/>
      <c r="AD212" s="3147"/>
      <c r="AE212" s="3148"/>
      <c r="AF212" s="3149"/>
      <c r="AG212" s="2109"/>
      <c r="AH212" s="3150"/>
      <c r="AI212" s="117"/>
      <c r="AJ212" s="3151"/>
      <c r="AK212" s="3152"/>
      <c r="AL212" s="3153"/>
      <c r="AM212" s="3154"/>
      <c r="AN212" s="119"/>
      <c r="AO212" s="1180"/>
      <c r="AP212" s="115" t="s">
        <v>16</v>
      </c>
      <c r="AQ212" s="3141"/>
      <c r="AR212" s="3142"/>
      <c r="AS212" s="3141"/>
      <c r="AT212" s="3143"/>
      <c r="AU212" s="3144"/>
      <c r="AV212" s="3145"/>
      <c r="AW212" s="3146"/>
      <c r="AX212" s="3147"/>
      <c r="AY212" s="3148"/>
      <c r="AZ212" s="3149"/>
      <c r="BA212" s="2109"/>
      <c r="BB212" s="3150"/>
      <c r="BC212" s="117"/>
      <c r="BD212" s="3151"/>
      <c r="BE212" s="3152"/>
      <c r="BF212" s="3153"/>
      <c r="BG212" s="3154"/>
      <c r="BH212" s="119"/>
      <c r="BK212" s="3">
        <v>1</v>
      </c>
    </row>
    <row r="213" spans="2:63" ht="27" customHeight="1">
      <c r="B213" s="115" t="s">
        <v>16</v>
      </c>
      <c r="C213" s="3141"/>
      <c r="D213" s="3142"/>
      <c r="E213" s="3141"/>
      <c r="F213" s="3143"/>
      <c r="G213" s="3144"/>
      <c r="H213" s="3145"/>
      <c r="I213" s="3146"/>
      <c r="J213" s="3147"/>
      <c r="K213" s="3148"/>
      <c r="L213" s="3149"/>
      <c r="M213" s="2109"/>
      <c r="N213" s="3150"/>
      <c r="O213" s="117"/>
      <c r="P213" s="3151"/>
      <c r="Q213" s="3152"/>
      <c r="R213" s="3153"/>
      <c r="S213" s="3154"/>
      <c r="T213" s="119"/>
      <c r="U213" s="1180"/>
      <c r="V213" s="115" t="s">
        <v>16</v>
      </c>
      <c r="W213" s="3141"/>
      <c r="X213" s="3142"/>
      <c r="Y213" s="3141"/>
      <c r="Z213" s="3143"/>
      <c r="AA213" s="3144"/>
      <c r="AB213" s="3145"/>
      <c r="AC213" s="3146"/>
      <c r="AD213" s="3147"/>
      <c r="AE213" s="3148"/>
      <c r="AF213" s="3149"/>
      <c r="AG213" s="2109"/>
      <c r="AH213" s="3150"/>
      <c r="AI213" s="117"/>
      <c r="AJ213" s="3151"/>
      <c r="AK213" s="3152"/>
      <c r="AL213" s="3153"/>
      <c r="AM213" s="3154"/>
      <c r="AN213" s="119"/>
      <c r="AO213" s="1180"/>
      <c r="AP213" s="115" t="s">
        <v>16</v>
      </c>
      <c r="AQ213" s="3141"/>
      <c r="AR213" s="3142"/>
      <c r="AS213" s="3141"/>
      <c r="AT213" s="3143"/>
      <c r="AU213" s="3144"/>
      <c r="AV213" s="3145"/>
      <c r="AW213" s="3146"/>
      <c r="AX213" s="3147"/>
      <c r="AY213" s="3148"/>
      <c r="AZ213" s="3149"/>
      <c r="BA213" s="2109"/>
      <c r="BB213" s="3150"/>
      <c r="BC213" s="117"/>
      <c r="BD213" s="3151"/>
      <c r="BE213" s="3152"/>
      <c r="BF213" s="3153"/>
      <c r="BG213" s="3154"/>
      <c r="BH213" s="119"/>
      <c r="BK213" s="3">
        <v>1</v>
      </c>
    </row>
    <row r="214" spans="2:63" ht="27" customHeight="1">
      <c r="B214" s="115" t="s">
        <v>16</v>
      </c>
      <c r="C214" s="3141"/>
      <c r="D214" s="3142"/>
      <c r="E214" s="3141"/>
      <c r="F214" s="3143"/>
      <c r="G214" s="3144"/>
      <c r="H214" s="3145"/>
      <c r="I214" s="3146"/>
      <c r="J214" s="3147"/>
      <c r="K214" s="3148"/>
      <c r="L214" s="3149"/>
      <c r="M214" s="2109"/>
      <c r="N214" s="3150"/>
      <c r="O214" s="117"/>
      <c r="P214" s="3151"/>
      <c r="Q214" s="3152"/>
      <c r="R214" s="3153"/>
      <c r="S214" s="3154"/>
      <c r="T214" s="119"/>
      <c r="U214" s="1180"/>
      <c r="V214" s="115" t="s">
        <v>16</v>
      </c>
      <c r="W214" s="3141"/>
      <c r="X214" s="3142"/>
      <c r="Y214" s="3141"/>
      <c r="Z214" s="3143"/>
      <c r="AA214" s="3144"/>
      <c r="AB214" s="3145"/>
      <c r="AC214" s="3146"/>
      <c r="AD214" s="3147"/>
      <c r="AE214" s="3148"/>
      <c r="AF214" s="3149"/>
      <c r="AG214" s="2109"/>
      <c r="AH214" s="3150"/>
      <c r="AI214" s="117"/>
      <c r="AJ214" s="3151"/>
      <c r="AK214" s="3152"/>
      <c r="AL214" s="3153"/>
      <c r="AM214" s="3154"/>
      <c r="AN214" s="119"/>
      <c r="AO214" s="1180"/>
      <c r="AP214" s="115" t="s">
        <v>16</v>
      </c>
      <c r="AQ214" s="3141"/>
      <c r="AR214" s="3142"/>
      <c r="AS214" s="3141"/>
      <c r="AT214" s="3143"/>
      <c r="AU214" s="3144"/>
      <c r="AV214" s="3145"/>
      <c r="AW214" s="3146"/>
      <c r="AX214" s="3147"/>
      <c r="AY214" s="3148"/>
      <c r="AZ214" s="3149"/>
      <c r="BA214" s="2109"/>
      <c r="BB214" s="3150"/>
      <c r="BC214" s="117"/>
      <c r="BD214" s="3151"/>
      <c r="BE214" s="3152"/>
      <c r="BF214" s="3153"/>
      <c r="BG214" s="3154"/>
      <c r="BH214" s="119"/>
      <c r="BK214" s="3">
        <v>1</v>
      </c>
    </row>
    <row r="215" spans="2:63" ht="27" customHeight="1">
      <c r="B215" s="115" t="s">
        <v>16</v>
      </c>
      <c r="C215" s="3141"/>
      <c r="D215" s="3142"/>
      <c r="E215" s="3141"/>
      <c r="F215" s="3143"/>
      <c r="G215" s="3144"/>
      <c r="H215" s="3145"/>
      <c r="I215" s="3146"/>
      <c r="J215" s="3147"/>
      <c r="K215" s="3148"/>
      <c r="L215" s="3149"/>
      <c r="M215" s="2109"/>
      <c r="N215" s="3150"/>
      <c r="O215" s="117"/>
      <c r="P215" s="3151"/>
      <c r="Q215" s="3152"/>
      <c r="R215" s="3153"/>
      <c r="S215" s="3154"/>
      <c r="T215" s="119"/>
      <c r="U215" s="1180"/>
      <c r="V215" s="115" t="s">
        <v>16</v>
      </c>
      <c r="W215" s="3141"/>
      <c r="X215" s="3142"/>
      <c r="Y215" s="3141"/>
      <c r="Z215" s="3143"/>
      <c r="AA215" s="3144"/>
      <c r="AB215" s="3145"/>
      <c r="AC215" s="3146"/>
      <c r="AD215" s="3147"/>
      <c r="AE215" s="3148"/>
      <c r="AF215" s="3149"/>
      <c r="AG215" s="2109"/>
      <c r="AH215" s="3150"/>
      <c r="AI215" s="117"/>
      <c r="AJ215" s="3151"/>
      <c r="AK215" s="3152"/>
      <c r="AL215" s="3153"/>
      <c r="AM215" s="3154"/>
      <c r="AN215" s="119"/>
      <c r="AO215" s="1180"/>
      <c r="AP215" s="115" t="s">
        <v>16</v>
      </c>
      <c r="AQ215" s="3141"/>
      <c r="AR215" s="3142"/>
      <c r="AS215" s="3141"/>
      <c r="AT215" s="3143"/>
      <c r="AU215" s="3144"/>
      <c r="AV215" s="3145"/>
      <c r="AW215" s="3146"/>
      <c r="AX215" s="3147"/>
      <c r="AY215" s="3148"/>
      <c r="AZ215" s="3149"/>
      <c r="BA215" s="2109"/>
      <c r="BB215" s="3150"/>
      <c r="BC215" s="117"/>
      <c r="BD215" s="3151"/>
      <c r="BE215" s="3152"/>
      <c r="BF215" s="3153"/>
      <c r="BG215" s="3154"/>
      <c r="BH215" s="119"/>
      <c r="BK215" s="3">
        <v>1</v>
      </c>
    </row>
    <row r="216" spans="2:63" ht="27" customHeight="1">
      <c r="B216" s="115" t="s">
        <v>16</v>
      </c>
      <c r="C216" s="3141"/>
      <c r="D216" s="3142"/>
      <c r="E216" s="3141"/>
      <c r="F216" s="3143"/>
      <c r="G216" s="3144"/>
      <c r="H216" s="3145"/>
      <c r="I216" s="3146"/>
      <c r="J216" s="3147"/>
      <c r="K216" s="3148"/>
      <c r="L216" s="3149"/>
      <c r="M216" s="2109"/>
      <c r="N216" s="3150"/>
      <c r="O216" s="117"/>
      <c r="P216" s="3151"/>
      <c r="Q216" s="3152"/>
      <c r="R216" s="3153"/>
      <c r="S216" s="3154"/>
      <c r="T216" s="119"/>
      <c r="U216" s="1180"/>
      <c r="V216" s="115" t="s">
        <v>16</v>
      </c>
      <c r="W216" s="3141"/>
      <c r="X216" s="3142"/>
      <c r="Y216" s="3141"/>
      <c r="Z216" s="3143"/>
      <c r="AA216" s="3144"/>
      <c r="AB216" s="3145"/>
      <c r="AC216" s="3146"/>
      <c r="AD216" s="3147"/>
      <c r="AE216" s="3148"/>
      <c r="AF216" s="3149"/>
      <c r="AG216" s="2109"/>
      <c r="AH216" s="3150"/>
      <c r="AI216" s="117"/>
      <c r="AJ216" s="3151"/>
      <c r="AK216" s="3152"/>
      <c r="AL216" s="3153"/>
      <c r="AM216" s="3154"/>
      <c r="AN216" s="119"/>
      <c r="AO216" s="1180"/>
      <c r="AP216" s="115" t="s">
        <v>16</v>
      </c>
      <c r="AQ216" s="3141"/>
      <c r="AR216" s="3142"/>
      <c r="AS216" s="3141"/>
      <c r="AT216" s="3143"/>
      <c r="AU216" s="3144"/>
      <c r="AV216" s="3145"/>
      <c r="AW216" s="3146"/>
      <c r="AX216" s="3147"/>
      <c r="AY216" s="3148"/>
      <c r="AZ216" s="3149"/>
      <c r="BA216" s="2109"/>
      <c r="BB216" s="3150"/>
      <c r="BC216" s="117"/>
      <c r="BD216" s="3151"/>
      <c r="BE216" s="3152"/>
      <c r="BF216" s="3153"/>
      <c r="BG216" s="3154"/>
      <c r="BH216" s="119"/>
      <c r="BK216" s="3">
        <v>1</v>
      </c>
    </row>
    <row r="217" spans="2:63" ht="27" customHeight="1">
      <c r="B217" s="115" t="s">
        <v>16</v>
      </c>
      <c r="C217" s="3141"/>
      <c r="D217" s="3142"/>
      <c r="E217" s="3141"/>
      <c r="F217" s="3143"/>
      <c r="G217" s="3144"/>
      <c r="H217" s="3145"/>
      <c r="I217" s="3146"/>
      <c r="J217" s="3147"/>
      <c r="K217" s="3148"/>
      <c r="L217" s="3149"/>
      <c r="M217" s="2109"/>
      <c r="N217" s="3150"/>
      <c r="O217" s="117"/>
      <c r="P217" s="3151"/>
      <c r="Q217" s="3152"/>
      <c r="R217" s="3153"/>
      <c r="S217" s="3154"/>
      <c r="T217" s="119"/>
      <c r="U217" s="1180"/>
      <c r="V217" s="115" t="s">
        <v>16</v>
      </c>
      <c r="W217" s="3141"/>
      <c r="X217" s="3142"/>
      <c r="Y217" s="3141"/>
      <c r="Z217" s="3143"/>
      <c r="AA217" s="3144"/>
      <c r="AB217" s="3145"/>
      <c r="AC217" s="3146"/>
      <c r="AD217" s="3147"/>
      <c r="AE217" s="3148"/>
      <c r="AF217" s="3149"/>
      <c r="AG217" s="2109"/>
      <c r="AH217" s="3150"/>
      <c r="AI217" s="117"/>
      <c r="AJ217" s="3151"/>
      <c r="AK217" s="3152"/>
      <c r="AL217" s="3153"/>
      <c r="AM217" s="3154"/>
      <c r="AN217" s="119"/>
      <c r="AO217" s="1180"/>
      <c r="AP217" s="115" t="s">
        <v>16</v>
      </c>
      <c r="AQ217" s="3141"/>
      <c r="AR217" s="3142"/>
      <c r="AS217" s="3141"/>
      <c r="AT217" s="3143"/>
      <c r="AU217" s="3144"/>
      <c r="AV217" s="3145"/>
      <c r="AW217" s="3146"/>
      <c r="AX217" s="3147"/>
      <c r="AY217" s="3148"/>
      <c r="AZ217" s="3149"/>
      <c r="BA217" s="2109"/>
      <c r="BB217" s="3150"/>
      <c r="BC217" s="117"/>
      <c r="BD217" s="3151"/>
      <c r="BE217" s="3152"/>
      <c r="BF217" s="3153"/>
      <c r="BG217" s="3154"/>
      <c r="BH217" s="119"/>
      <c r="BK217" s="3">
        <v>1</v>
      </c>
    </row>
    <row r="218" spans="2:63" ht="27" customHeight="1">
      <c r="B218" s="115" t="s">
        <v>16</v>
      </c>
      <c r="C218" s="3141"/>
      <c r="D218" s="3142"/>
      <c r="E218" s="3141"/>
      <c r="F218" s="3143"/>
      <c r="G218" s="3144"/>
      <c r="H218" s="3145"/>
      <c r="I218" s="3146"/>
      <c r="J218" s="3147"/>
      <c r="K218" s="3148"/>
      <c r="L218" s="3149"/>
      <c r="M218" s="2109"/>
      <c r="N218" s="3150"/>
      <c r="O218" s="117"/>
      <c r="P218" s="3151"/>
      <c r="Q218" s="3152"/>
      <c r="R218" s="3153"/>
      <c r="S218" s="3154"/>
      <c r="T218" s="119"/>
      <c r="U218" s="1180"/>
      <c r="V218" s="115" t="s">
        <v>16</v>
      </c>
      <c r="W218" s="3141"/>
      <c r="X218" s="3142"/>
      <c r="Y218" s="3141"/>
      <c r="Z218" s="3143"/>
      <c r="AA218" s="3144"/>
      <c r="AB218" s="3145"/>
      <c r="AC218" s="3146"/>
      <c r="AD218" s="3147"/>
      <c r="AE218" s="3148"/>
      <c r="AF218" s="3149"/>
      <c r="AG218" s="2109"/>
      <c r="AH218" s="3150"/>
      <c r="AI218" s="117"/>
      <c r="AJ218" s="3151"/>
      <c r="AK218" s="3152"/>
      <c r="AL218" s="3153"/>
      <c r="AM218" s="3154"/>
      <c r="AN218" s="119"/>
      <c r="AO218" s="1180"/>
      <c r="AP218" s="115" t="s">
        <v>16</v>
      </c>
      <c r="AQ218" s="3141"/>
      <c r="AR218" s="3142"/>
      <c r="AS218" s="3141"/>
      <c r="AT218" s="3143"/>
      <c r="AU218" s="3144"/>
      <c r="AV218" s="3145"/>
      <c r="AW218" s="3146"/>
      <c r="AX218" s="3147"/>
      <c r="AY218" s="3148"/>
      <c r="AZ218" s="3149"/>
      <c r="BA218" s="2109"/>
      <c r="BB218" s="3150"/>
      <c r="BC218" s="117"/>
      <c r="BD218" s="3151"/>
      <c r="BE218" s="3152"/>
      <c r="BF218" s="3153"/>
      <c r="BG218" s="3154"/>
      <c r="BH218" s="119"/>
      <c r="BK218" s="3">
        <v>1</v>
      </c>
    </row>
    <row r="219" spans="2:63" ht="27" customHeight="1">
      <c r="B219" s="115" t="s">
        <v>16</v>
      </c>
      <c r="C219" s="3141"/>
      <c r="D219" s="3142"/>
      <c r="E219" s="3141"/>
      <c r="F219" s="3143"/>
      <c r="G219" s="3144"/>
      <c r="H219" s="3145"/>
      <c r="I219" s="3146"/>
      <c r="J219" s="3147"/>
      <c r="K219" s="3148"/>
      <c r="L219" s="3149"/>
      <c r="M219" s="2109"/>
      <c r="N219" s="3150"/>
      <c r="O219" s="117"/>
      <c r="P219" s="3151"/>
      <c r="Q219" s="3152"/>
      <c r="R219" s="3153"/>
      <c r="S219" s="3154"/>
      <c r="T219" s="119"/>
      <c r="U219" s="1180"/>
      <c r="V219" s="115" t="s">
        <v>16</v>
      </c>
      <c r="W219" s="3141"/>
      <c r="X219" s="3142"/>
      <c r="Y219" s="3141"/>
      <c r="Z219" s="3143"/>
      <c r="AA219" s="3144"/>
      <c r="AB219" s="3145"/>
      <c r="AC219" s="3146"/>
      <c r="AD219" s="3147"/>
      <c r="AE219" s="3148"/>
      <c r="AF219" s="3149"/>
      <c r="AG219" s="2109"/>
      <c r="AH219" s="3150"/>
      <c r="AI219" s="117"/>
      <c r="AJ219" s="3151"/>
      <c r="AK219" s="3152"/>
      <c r="AL219" s="3153"/>
      <c r="AM219" s="3154"/>
      <c r="AN219" s="119"/>
      <c r="AO219" s="1180"/>
      <c r="AP219" s="115" t="s">
        <v>16</v>
      </c>
      <c r="AQ219" s="3141"/>
      <c r="AR219" s="3142"/>
      <c r="AS219" s="3141"/>
      <c r="AT219" s="3143"/>
      <c r="AU219" s="3144"/>
      <c r="AV219" s="3145"/>
      <c r="AW219" s="3146"/>
      <c r="AX219" s="3147"/>
      <c r="AY219" s="3148"/>
      <c r="AZ219" s="3149"/>
      <c r="BA219" s="2109"/>
      <c r="BB219" s="3150"/>
      <c r="BC219" s="117"/>
      <c r="BD219" s="3151"/>
      <c r="BE219" s="3152"/>
      <c r="BF219" s="3153"/>
      <c r="BG219" s="3154"/>
      <c r="BH219" s="119"/>
      <c r="BK219" s="3">
        <v>1</v>
      </c>
    </row>
    <row r="220" spans="2:63" ht="27" customHeight="1">
      <c r="B220" s="115" t="s">
        <v>16</v>
      </c>
      <c r="C220" s="3141"/>
      <c r="D220" s="3142"/>
      <c r="E220" s="3141"/>
      <c r="F220" s="3143"/>
      <c r="G220" s="3144"/>
      <c r="H220" s="3145"/>
      <c r="I220" s="3146"/>
      <c r="J220" s="3147"/>
      <c r="K220" s="3148"/>
      <c r="L220" s="3149"/>
      <c r="M220" s="2109"/>
      <c r="N220" s="3150"/>
      <c r="O220" s="117"/>
      <c r="P220" s="3151"/>
      <c r="Q220" s="3152"/>
      <c r="R220" s="3153"/>
      <c r="S220" s="3154"/>
      <c r="T220" s="119"/>
      <c r="U220" s="1180"/>
      <c r="V220" s="115" t="s">
        <v>16</v>
      </c>
      <c r="W220" s="3141"/>
      <c r="X220" s="3142"/>
      <c r="Y220" s="3141"/>
      <c r="Z220" s="3143"/>
      <c r="AA220" s="3144"/>
      <c r="AB220" s="3145"/>
      <c r="AC220" s="3146"/>
      <c r="AD220" s="3147"/>
      <c r="AE220" s="3148"/>
      <c r="AF220" s="3149"/>
      <c r="AG220" s="2109"/>
      <c r="AH220" s="3150"/>
      <c r="AI220" s="117"/>
      <c r="AJ220" s="3151"/>
      <c r="AK220" s="3152"/>
      <c r="AL220" s="3153"/>
      <c r="AM220" s="3154"/>
      <c r="AN220" s="119"/>
      <c r="AO220" s="1180"/>
      <c r="AP220" s="115" t="s">
        <v>16</v>
      </c>
      <c r="AQ220" s="3141"/>
      <c r="AR220" s="3142"/>
      <c r="AS220" s="3141"/>
      <c r="AT220" s="3143"/>
      <c r="AU220" s="3144"/>
      <c r="AV220" s="3145"/>
      <c r="AW220" s="3146"/>
      <c r="AX220" s="3147"/>
      <c r="AY220" s="3148"/>
      <c r="AZ220" s="3149"/>
      <c r="BA220" s="2109"/>
      <c r="BB220" s="3150"/>
      <c r="BC220" s="117"/>
      <c r="BD220" s="3151"/>
      <c r="BE220" s="3152"/>
      <c r="BF220" s="3153"/>
      <c r="BG220" s="3154"/>
      <c r="BH220" s="119"/>
      <c r="BK220" s="3">
        <v>1</v>
      </c>
    </row>
    <row r="221" spans="2:63" ht="27" customHeight="1">
      <c r="B221" s="115" t="s">
        <v>16</v>
      </c>
      <c r="C221" s="3141"/>
      <c r="D221" s="3142"/>
      <c r="E221" s="3141"/>
      <c r="F221" s="3143"/>
      <c r="G221" s="3144"/>
      <c r="H221" s="3145"/>
      <c r="I221" s="3146"/>
      <c r="J221" s="3147"/>
      <c r="K221" s="3148"/>
      <c r="L221" s="3149"/>
      <c r="M221" s="2109"/>
      <c r="N221" s="3150"/>
      <c r="O221" s="117"/>
      <c r="P221" s="3151"/>
      <c r="Q221" s="3152"/>
      <c r="R221" s="3153"/>
      <c r="S221" s="3154"/>
      <c r="T221" s="119"/>
      <c r="U221" s="1180"/>
      <c r="V221" s="115" t="s">
        <v>16</v>
      </c>
      <c r="W221" s="3141"/>
      <c r="X221" s="3142"/>
      <c r="Y221" s="3141"/>
      <c r="Z221" s="3143"/>
      <c r="AA221" s="3144"/>
      <c r="AB221" s="3145"/>
      <c r="AC221" s="3146"/>
      <c r="AD221" s="3147"/>
      <c r="AE221" s="3148"/>
      <c r="AF221" s="3149"/>
      <c r="AG221" s="2109"/>
      <c r="AH221" s="3150"/>
      <c r="AI221" s="117"/>
      <c r="AJ221" s="3151"/>
      <c r="AK221" s="3152"/>
      <c r="AL221" s="3153"/>
      <c r="AM221" s="3154"/>
      <c r="AN221" s="119"/>
      <c r="AO221" s="1180"/>
      <c r="AP221" s="115" t="s">
        <v>16</v>
      </c>
      <c r="AQ221" s="3141"/>
      <c r="AR221" s="3142"/>
      <c r="AS221" s="3141"/>
      <c r="AT221" s="3143"/>
      <c r="AU221" s="3144"/>
      <c r="AV221" s="3145"/>
      <c r="AW221" s="3146"/>
      <c r="AX221" s="3147"/>
      <c r="AY221" s="3148"/>
      <c r="AZ221" s="3149"/>
      <c r="BA221" s="2109"/>
      <c r="BB221" s="3150"/>
      <c r="BC221" s="117"/>
      <c r="BD221" s="3151"/>
      <c r="BE221" s="3152"/>
      <c r="BF221" s="3153"/>
      <c r="BG221" s="3154"/>
      <c r="BH221" s="119"/>
      <c r="BK221" s="3">
        <v>1</v>
      </c>
    </row>
    <row r="222" spans="2:63" ht="27" customHeight="1">
      <c r="B222" s="115" t="s">
        <v>16</v>
      </c>
      <c r="C222" s="3141"/>
      <c r="D222" s="3142"/>
      <c r="E222" s="3141"/>
      <c r="F222" s="3143"/>
      <c r="G222" s="3144"/>
      <c r="H222" s="3145"/>
      <c r="I222" s="3146"/>
      <c r="J222" s="3147"/>
      <c r="K222" s="3148"/>
      <c r="L222" s="3149"/>
      <c r="M222" s="2109"/>
      <c r="N222" s="3150"/>
      <c r="O222" s="117"/>
      <c r="P222" s="3151"/>
      <c r="Q222" s="3152"/>
      <c r="R222" s="3153"/>
      <c r="S222" s="3154"/>
      <c r="T222" s="119"/>
      <c r="U222" s="1180"/>
      <c r="V222" s="115" t="s">
        <v>16</v>
      </c>
      <c r="W222" s="3141"/>
      <c r="X222" s="3142"/>
      <c r="Y222" s="3141"/>
      <c r="Z222" s="3143"/>
      <c r="AA222" s="3144"/>
      <c r="AB222" s="3145"/>
      <c r="AC222" s="3146"/>
      <c r="AD222" s="3147"/>
      <c r="AE222" s="3148"/>
      <c r="AF222" s="3149"/>
      <c r="AG222" s="2109"/>
      <c r="AH222" s="3150"/>
      <c r="AI222" s="117"/>
      <c r="AJ222" s="3151"/>
      <c r="AK222" s="3152"/>
      <c r="AL222" s="3153"/>
      <c r="AM222" s="3154"/>
      <c r="AN222" s="119"/>
      <c r="AO222" s="1180"/>
      <c r="AP222" s="115" t="s">
        <v>16</v>
      </c>
      <c r="AQ222" s="3141"/>
      <c r="AR222" s="3142"/>
      <c r="AS222" s="3141"/>
      <c r="AT222" s="3143"/>
      <c r="AU222" s="3144"/>
      <c r="AV222" s="3145"/>
      <c r="AW222" s="3146"/>
      <c r="AX222" s="3147"/>
      <c r="AY222" s="3148"/>
      <c r="AZ222" s="3149"/>
      <c r="BA222" s="2109"/>
      <c r="BB222" s="3150"/>
      <c r="BC222" s="117"/>
      <c r="BD222" s="3151"/>
      <c r="BE222" s="3152"/>
      <c r="BF222" s="3153"/>
      <c r="BG222" s="3154"/>
      <c r="BH222" s="119"/>
      <c r="BK222" s="3">
        <v>1</v>
      </c>
    </row>
    <row r="223" spans="2:63" ht="27" customHeight="1">
      <c r="B223" s="115" t="s">
        <v>16</v>
      </c>
      <c r="C223" s="3141"/>
      <c r="D223" s="3142"/>
      <c r="E223" s="3141"/>
      <c r="F223" s="3143"/>
      <c r="G223" s="3144"/>
      <c r="H223" s="3145"/>
      <c r="I223" s="3146"/>
      <c r="J223" s="3147"/>
      <c r="K223" s="3148"/>
      <c r="L223" s="3149"/>
      <c r="M223" s="2109"/>
      <c r="N223" s="3150"/>
      <c r="O223" s="117"/>
      <c r="P223" s="3151"/>
      <c r="Q223" s="3152"/>
      <c r="R223" s="3153"/>
      <c r="S223" s="3154"/>
      <c r="T223" s="119"/>
      <c r="U223" s="1180"/>
      <c r="V223" s="115" t="s">
        <v>16</v>
      </c>
      <c r="W223" s="3141"/>
      <c r="X223" s="3142"/>
      <c r="Y223" s="3141"/>
      <c r="Z223" s="3143"/>
      <c r="AA223" s="3144"/>
      <c r="AB223" s="3145"/>
      <c r="AC223" s="3146"/>
      <c r="AD223" s="3147"/>
      <c r="AE223" s="3148"/>
      <c r="AF223" s="3149"/>
      <c r="AG223" s="2109"/>
      <c r="AH223" s="3150"/>
      <c r="AI223" s="117"/>
      <c r="AJ223" s="3151"/>
      <c r="AK223" s="3152"/>
      <c r="AL223" s="3153"/>
      <c r="AM223" s="3154"/>
      <c r="AN223" s="119"/>
      <c r="AO223" s="1180"/>
      <c r="AP223" s="115" t="s">
        <v>16</v>
      </c>
      <c r="AQ223" s="3141"/>
      <c r="AR223" s="3142"/>
      <c r="AS223" s="3141"/>
      <c r="AT223" s="3143"/>
      <c r="AU223" s="3144"/>
      <c r="AV223" s="3145"/>
      <c r="AW223" s="3146"/>
      <c r="AX223" s="3147"/>
      <c r="AY223" s="3148"/>
      <c r="AZ223" s="3149"/>
      <c r="BA223" s="2109"/>
      <c r="BB223" s="3150"/>
      <c r="BC223" s="117"/>
      <c r="BD223" s="3151"/>
      <c r="BE223" s="3152"/>
      <c r="BF223" s="3153"/>
      <c r="BG223" s="3154"/>
      <c r="BH223" s="119"/>
      <c r="BK223" s="3">
        <v>1</v>
      </c>
    </row>
    <row r="224" spans="2:63" ht="27" customHeight="1">
      <c r="B224" s="115" t="s">
        <v>16</v>
      </c>
      <c r="C224" s="3141"/>
      <c r="D224" s="3142"/>
      <c r="E224" s="3141"/>
      <c r="F224" s="3143"/>
      <c r="G224" s="3144"/>
      <c r="H224" s="3145"/>
      <c r="I224" s="3146"/>
      <c r="J224" s="3147"/>
      <c r="K224" s="3148"/>
      <c r="L224" s="3149"/>
      <c r="M224" s="2109"/>
      <c r="N224" s="3150"/>
      <c r="O224" s="117"/>
      <c r="P224" s="3151"/>
      <c r="Q224" s="3152"/>
      <c r="R224" s="3153"/>
      <c r="S224" s="3154"/>
      <c r="T224" s="119"/>
      <c r="U224" s="1180"/>
      <c r="V224" s="115" t="s">
        <v>16</v>
      </c>
      <c r="W224" s="3141"/>
      <c r="X224" s="3142"/>
      <c r="Y224" s="3141"/>
      <c r="Z224" s="3143"/>
      <c r="AA224" s="3144"/>
      <c r="AB224" s="3145"/>
      <c r="AC224" s="3146"/>
      <c r="AD224" s="3147"/>
      <c r="AE224" s="3148"/>
      <c r="AF224" s="3149"/>
      <c r="AG224" s="2109"/>
      <c r="AH224" s="3150"/>
      <c r="AI224" s="117"/>
      <c r="AJ224" s="3151"/>
      <c r="AK224" s="3152"/>
      <c r="AL224" s="3153"/>
      <c r="AM224" s="3154"/>
      <c r="AN224" s="119"/>
      <c r="AO224" s="1180"/>
      <c r="AP224" s="115" t="s">
        <v>16</v>
      </c>
      <c r="AQ224" s="3141"/>
      <c r="AR224" s="3142"/>
      <c r="AS224" s="3141"/>
      <c r="AT224" s="3143"/>
      <c r="AU224" s="3144"/>
      <c r="AV224" s="3145"/>
      <c r="AW224" s="3146"/>
      <c r="AX224" s="3147"/>
      <c r="AY224" s="3148"/>
      <c r="AZ224" s="3149"/>
      <c r="BA224" s="2109"/>
      <c r="BB224" s="3150"/>
      <c r="BC224" s="117"/>
      <c r="BD224" s="3151"/>
      <c r="BE224" s="3152"/>
      <c r="BF224" s="3153"/>
      <c r="BG224" s="3154"/>
      <c r="BH224" s="119"/>
      <c r="BK224" s="3">
        <v>1</v>
      </c>
    </row>
    <row r="225" spans="2:63" ht="27" customHeight="1">
      <c r="B225" s="115" t="s">
        <v>16</v>
      </c>
      <c r="C225" s="3141"/>
      <c r="D225" s="3142"/>
      <c r="E225" s="3141"/>
      <c r="F225" s="3143"/>
      <c r="G225" s="3144"/>
      <c r="H225" s="3145"/>
      <c r="I225" s="3146"/>
      <c r="J225" s="3147"/>
      <c r="K225" s="3148"/>
      <c r="L225" s="3149"/>
      <c r="M225" s="2109"/>
      <c r="N225" s="3150"/>
      <c r="O225" s="117"/>
      <c r="P225" s="3151"/>
      <c r="Q225" s="3152"/>
      <c r="R225" s="3153"/>
      <c r="S225" s="3154"/>
      <c r="T225" s="119"/>
      <c r="U225" s="1180"/>
      <c r="V225" s="115" t="s">
        <v>16</v>
      </c>
      <c r="W225" s="3141"/>
      <c r="X225" s="3142"/>
      <c r="Y225" s="3141"/>
      <c r="Z225" s="3143"/>
      <c r="AA225" s="3144"/>
      <c r="AB225" s="3145"/>
      <c r="AC225" s="3146"/>
      <c r="AD225" s="3147"/>
      <c r="AE225" s="3148"/>
      <c r="AF225" s="3149"/>
      <c r="AG225" s="2109"/>
      <c r="AH225" s="3150"/>
      <c r="AI225" s="117"/>
      <c r="AJ225" s="3151"/>
      <c r="AK225" s="3152"/>
      <c r="AL225" s="3153"/>
      <c r="AM225" s="3154"/>
      <c r="AN225" s="119"/>
      <c r="AO225" s="1180"/>
      <c r="AP225" s="115" t="s">
        <v>16</v>
      </c>
      <c r="AQ225" s="3141"/>
      <c r="AR225" s="3142"/>
      <c r="AS225" s="3141"/>
      <c r="AT225" s="3143"/>
      <c r="AU225" s="3144"/>
      <c r="AV225" s="3145"/>
      <c r="AW225" s="3146"/>
      <c r="AX225" s="3147"/>
      <c r="AY225" s="3148"/>
      <c r="AZ225" s="3149"/>
      <c r="BA225" s="2109"/>
      <c r="BB225" s="3150"/>
      <c r="BC225" s="117"/>
      <c r="BD225" s="3151"/>
      <c r="BE225" s="3152"/>
      <c r="BF225" s="3153"/>
      <c r="BG225" s="3154"/>
      <c r="BH225" s="119"/>
      <c r="BK225" s="3">
        <v>1</v>
      </c>
    </row>
    <row r="226" spans="2:63" ht="27" customHeight="1">
      <c r="B226" s="115" t="s">
        <v>16</v>
      </c>
      <c r="C226" s="3141"/>
      <c r="D226" s="3142"/>
      <c r="E226" s="3141"/>
      <c r="F226" s="3143"/>
      <c r="G226" s="3144"/>
      <c r="H226" s="3145"/>
      <c r="I226" s="3146"/>
      <c r="J226" s="3147"/>
      <c r="K226" s="3148"/>
      <c r="L226" s="3149"/>
      <c r="M226" s="2109"/>
      <c r="N226" s="3150"/>
      <c r="O226" s="117"/>
      <c r="P226" s="3151"/>
      <c r="Q226" s="3152"/>
      <c r="R226" s="3153"/>
      <c r="S226" s="3154"/>
      <c r="T226" s="119"/>
      <c r="U226" s="1180"/>
      <c r="V226" s="115" t="s">
        <v>16</v>
      </c>
      <c r="W226" s="3141"/>
      <c r="X226" s="3142"/>
      <c r="Y226" s="3141"/>
      <c r="Z226" s="3143"/>
      <c r="AA226" s="3144"/>
      <c r="AB226" s="3145"/>
      <c r="AC226" s="3146"/>
      <c r="AD226" s="3147"/>
      <c r="AE226" s="3148"/>
      <c r="AF226" s="3149"/>
      <c r="AG226" s="2109"/>
      <c r="AH226" s="3150"/>
      <c r="AI226" s="117"/>
      <c r="AJ226" s="3151"/>
      <c r="AK226" s="3152"/>
      <c r="AL226" s="3153"/>
      <c r="AM226" s="3154"/>
      <c r="AN226" s="119"/>
      <c r="AO226" s="1180"/>
      <c r="AP226" s="115" t="s">
        <v>16</v>
      </c>
      <c r="AQ226" s="3141"/>
      <c r="AR226" s="3142"/>
      <c r="AS226" s="3141"/>
      <c r="AT226" s="3143"/>
      <c r="AU226" s="3144"/>
      <c r="AV226" s="3145"/>
      <c r="AW226" s="3146"/>
      <c r="AX226" s="3147"/>
      <c r="AY226" s="3148"/>
      <c r="AZ226" s="3149"/>
      <c r="BA226" s="2109"/>
      <c r="BB226" s="3150"/>
      <c r="BC226" s="117"/>
      <c r="BD226" s="3151"/>
      <c r="BE226" s="3152"/>
      <c r="BF226" s="3153"/>
      <c r="BG226" s="3154"/>
      <c r="BH226" s="119"/>
      <c r="BK226" s="3">
        <v>1</v>
      </c>
    </row>
    <row r="227" spans="2:63" ht="27" customHeight="1">
      <c r="B227" s="115" t="s">
        <v>16</v>
      </c>
      <c r="C227" s="3141"/>
      <c r="D227" s="3142"/>
      <c r="E227" s="3141"/>
      <c r="F227" s="3143"/>
      <c r="G227" s="3144"/>
      <c r="H227" s="3145"/>
      <c r="I227" s="3146"/>
      <c r="J227" s="3147"/>
      <c r="K227" s="3148"/>
      <c r="L227" s="3149"/>
      <c r="M227" s="2109"/>
      <c r="N227" s="3150"/>
      <c r="O227" s="117"/>
      <c r="P227" s="3151"/>
      <c r="Q227" s="3152"/>
      <c r="R227" s="3153"/>
      <c r="S227" s="3154"/>
      <c r="T227" s="119"/>
      <c r="U227" s="1180"/>
      <c r="V227" s="115" t="s">
        <v>16</v>
      </c>
      <c r="W227" s="3141"/>
      <c r="X227" s="3142"/>
      <c r="Y227" s="3141"/>
      <c r="Z227" s="3143"/>
      <c r="AA227" s="3144"/>
      <c r="AB227" s="3145"/>
      <c r="AC227" s="3146"/>
      <c r="AD227" s="3147"/>
      <c r="AE227" s="3148"/>
      <c r="AF227" s="3149"/>
      <c r="AG227" s="2109"/>
      <c r="AH227" s="3150"/>
      <c r="AI227" s="117"/>
      <c r="AJ227" s="3151"/>
      <c r="AK227" s="3152"/>
      <c r="AL227" s="3153"/>
      <c r="AM227" s="3154"/>
      <c r="AN227" s="119"/>
      <c r="AO227" s="1180"/>
      <c r="AP227" s="115" t="s">
        <v>16</v>
      </c>
      <c r="AQ227" s="3141"/>
      <c r="AR227" s="3142"/>
      <c r="AS227" s="3141"/>
      <c r="AT227" s="3143"/>
      <c r="AU227" s="3144"/>
      <c r="AV227" s="3145"/>
      <c r="AW227" s="3146"/>
      <c r="AX227" s="3147"/>
      <c r="AY227" s="3148"/>
      <c r="AZ227" s="3149"/>
      <c r="BA227" s="2109"/>
      <c r="BB227" s="3150"/>
      <c r="BC227" s="117"/>
      <c r="BD227" s="3151"/>
      <c r="BE227" s="3152"/>
      <c r="BF227" s="3153"/>
      <c r="BG227" s="3154"/>
      <c r="BH227" s="119"/>
      <c r="BK227" s="3">
        <v>1</v>
      </c>
    </row>
    <row r="228" spans="2:63" ht="27" customHeight="1">
      <c r="B228" s="115" t="s">
        <v>16</v>
      </c>
      <c r="C228" s="3141"/>
      <c r="D228" s="3142"/>
      <c r="E228" s="3141"/>
      <c r="F228" s="3143"/>
      <c r="G228" s="3144"/>
      <c r="H228" s="3145"/>
      <c r="I228" s="3146"/>
      <c r="J228" s="3147"/>
      <c r="K228" s="3148"/>
      <c r="L228" s="3149"/>
      <c r="M228" s="2109"/>
      <c r="N228" s="3150"/>
      <c r="O228" s="117"/>
      <c r="P228" s="3151"/>
      <c r="Q228" s="3152"/>
      <c r="R228" s="3153"/>
      <c r="S228" s="3154"/>
      <c r="T228" s="119"/>
      <c r="U228" s="1194"/>
      <c r="V228" s="115" t="s">
        <v>16</v>
      </c>
      <c r="W228" s="3141"/>
      <c r="X228" s="3142"/>
      <c r="Y228" s="3141"/>
      <c r="Z228" s="3143"/>
      <c r="AA228" s="3144"/>
      <c r="AB228" s="3145"/>
      <c r="AC228" s="3146"/>
      <c r="AD228" s="3147"/>
      <c r="AE228" s="3148"/>
      <c r="AF228" s="3149"/>
      <c r="AG228" s="2109"/>
      <c r="AH228" s="3150"/>
      <c r="AI228" s="117"/>
      <c r="AJ228" s="3151"/>
      <c r="AK228" s="3152"/>
      <c r="AL228" s="3153"/>
      <c r="AM228" s="3154"/>
      <c r="AN228" s="119"/>
      <c r="AO228" s="1180"/>
      <c r="AP228" s="115" t="s">
        <v>16</v>
      </c>
      <c r="AQ228" s="3141"/>
      <c r="AR228" s="3142"/>
      <c r="AS228" s="3141"/>
      <c r="AT228" s="3143"/>
      <c r="AU228" s="3144"/>
      <c r="AV228" s="3145"/>
      <c r="AW228" s="3146"/>
      <c r="AX228" s="3147"/>
      <c r="AY228" s="3148"/>
      <c r="AZ228" s="3149"/>
      <c r="BA228" s="2109"/>
      <c r="BB228" s="3150"/>
      <c r="BC228" s="117"/>
      <c r="BD228" s="3151"/>
      <c r="BE228" s="3152"/>
      <c r="BF228" s="3153"/>
      <c r="BG228" s="3154"/>
      <c r="BH228" s="119"/>
      <c r="BK228" s="3">
        <v>1</v>
      </c>
    </row>
    <row r="229" spans="2:63" ht="27" customHeight="1">
      <c r="B229" s="115" t="s">
        <v>16</v>
      </c>
      <c r="C229" s="3141"/>
      <c r="D229" s="3142"/>
      <c r="E229" s="3141"/>
      <c r="F229" s="3143"/>
      <c r="G229" s="3144"/>
      <c r="H229" s="3145"/>
      <c r="I229" s="3146"/>
      <c r="J229" s="3147"/>
      <c r="K229" s="3148"/>
      <c r="L229" s="3149"/>
      <c r="M229" s="2109"/>
      <c r="N229" s="3150"/>
      <c r="O229" s="117"/>
      <c r="P229" s="3151"/>
      <c r="Q229" s="3152"/>
      <c r="R229" s="3153"/>
      <c r="S229" s="3154"/>
      <c r="T229" s="119"/>
      <c r="U229" s="1194"/>
      <c r="V229" s="115" t="s">
        <v>16</v>
      </c>
      <c r="W229" s="3141"/>
      <c r="X229" s="3142"/>
      <c r="Y229" s="3141"/>
      <c r="Z229" s="3143"/>
      <c r="AA229" s="3144"/>
      <c r="AB229" s="3145"/>
      <c r="AC229" s="3146"/>
      <c r="AD229" s="3147"/>
      <c r="AE229" s="3148"/>
      <c r="AF229" s="3149"/>
      <c r="AG229" s="2109"/>
      <c r="AH229" s="3150"/>
      <c r="AI229" s="117"/>
      <c r="AJ229" s="3151"/>
      <c r="AK229" s="3152"/>
      <c r="AL229" s="3153"/>
      <c r="AM229" s="3154"/>
      <c r="AN229" s="119"/>
      <c r="AO229" s="1180"/>
      <c r="AP229" s="115" t="s">
        <v>16</v>
      </c>
      <c r="AQ229" s="3141"/>
      <c r="AR229" s="3142"/>
      <c r="AS229" s="3141"/>
      <c r="AT229" s="3143"/>
      <c r="AU229" s="3144"/>
      <c r="AV229" s="3145"/>
      <c r="AW229" s="3146"/>
      <c r="AX229" s="3147"/>
      <c r="AY229" s="3148"/>
      <c r="AZ229" s="3149"/>
      <c r="BA229" s="2109"/>
      <c r="BB229" s="3150"/>
      <c r="BC229" s="117"/>
      <c r="BD229" s="3151"/>
      <c r="BE229" s="3152"/>
      <c r="BF229" s="3153"/>
      <c r="BG229" s="3154"/>
      <c r="BH229" s="119"/>
      <c r="BK229" s="3">
        <v>1</v>
      </c>
    </row>
    <row r="230" spans="2:63" ht="27" customHeight="1">
      <c r="B230" s="115" t="s">
        <v>16</v>
      </c>
      <c r="C230" s="3141"/>
      <c r="D230" s="3142"/>
      <c r="E230" s="3141"/>
      <c r="F230" s="3143"/>
      <c r="G230" s="3144"/>
      <c r="H230" s="3145"/>
      <c r="I230" s="3146"/>
      <c r="J230" s="3147"/>
      <c r="K230" s="3148"/>
      <c r="L230" s="3149"/>
      <c r="M230" s="2109"/>
      <c r="N230" s="3150"/>
      <c r="O230" s="117"/>
      <c r="P230" s="3151"/>
      <c r="Q230" s="3152"/>
      <c r="R230" s="3153"/>
      <c r="S230" s="3154"/>
      <c r="T230" s="119"/>
      <c r="V230" s="115" t="s">
        <v>16</v>
      </c>
      <c r="W230" s="3141"/>
      <c r="X230" s="3142"/>
      <c r="Y230" s="3141"/>
      <c r="Z230" s="3143"/>
      <c r="AA230" s="3144"/>
      <c r="AB230" s="3145"/>
      <c r="AC230" s="3146"/>
      <c r="AD230" s="3147"/>
      <c r="AE230" s="3148"/>
      <c r="AF230" s="3149"/>
      <c r="AG230" s="2109"/>
      <c r="AH230" s="3150"/>
      <c r="AI230" s="117"/>
      <c r="AJ230" s="3151"/>
      <c r="AK230" s="3152"/>
      <c r="AL230" s="3153"/>
      <c r="AM230" s="3154"/>
      <c r="AN230" s="119"/>
      <c r="AP230" s="115" t="s">
        <v>16</v>
      </c>
      <c r="AQ230" s="3141"/>
      <c r="AR230" s="3142"/>
      <c r="AS230" s="3141"/>
      <c r="AT230" s="3143"/>
      <c r="AU230" s="3144"/>
      <c r="AV230" s="3145"/>
      <c r="AW230" s="3146"/>
      <c r="AX230" s="3147"/>
      <c r="AY230" s="3148"/>
      <c r="AZ230" s="3149"/>
      <c r="BA230" s="2109"/>
      <c r="BB230" s="3150"/>
      <c r="BC230" s="117"/>
      <c r="BD230" s="3151"/>
      <c r="BE230" s="3152"/>
      <c r="BF230" s="3153"/>
      <c r="BG230" s="3154"/>
      <c r="BH230" s="119"/>
      <c r="BK230" s="3">
        <v>1</v>
      </c>
    </row>
    <row r="231" spans="2:63" ht="27" customHeight="1">
      <c r="B231" s="115" t="s">
        <v>16</v>
      </c>
      <c r="C231" s="3141"/>
      <c r="D231" s="3142"/>
      <c r="E231" s="3141"/>
      <c r="F231" s="3143"/>
      <c r="G231" s="3144"/>
      <c r="H231" s="3145"/>
      <c r="I231" s="3146"/>
      <c r="J231" s="3147"/>
      <c r="K231" s="3148"/>
      <c r="L231" s="3149"/>
      <c r="M231" s="2109"/>
      <c r="N231" s="3150"/>
      <c r="O231" s="117"/>
      <c r="P231" s="3151"/>
      <c r="Q231" s="3152"/>
      <c r="R231" s="3153"/>
      <c r="S231" s="3154"/>
      <c r="T231" s="119"/>
      <c r="V231" s="115" t="s">
        <v>16</v>
      </c>
      <c r="W231" s="3141"/>
      <c r="X231" s="3142"/>
      <c r="Y231" s="3141"/>
      <c r="Z231" s="3143"/>
      <c r="AA231" s="3144"/>
      <c r="AB231" s="3145"/>
      <c r="AC231" s="3146"/>
      <c r="AD231" s="3147"/>
      <c r="AE231" s="3148"/>
      <c r="AF231" s="3149"/>
      <c r="AG231" s="2109"/>
      <c r="AH231" s="3150"/>
      <c r="AI231" s="117"/>
      <c r="AJ231" s="3151"/>
      <c r="AK231" s="3152"/>
      <c r="AL231" s="3153"/>
      <c r="AM231" s="3154"/>
      <c r="AN231" s="119"/>
      <c r="AP231" s="115" t="s">
        <v>16</v>
      </c>
      <c r="AQ231" s="3141"/>
      <c r="AR231" s="3142"/>
      <c r="AS231" s="3141"/>
      <c r="AT231" s="3143"/>
      <c r="AU231" s="3144"/>
      <c r="AV231" s="3145"/>
      <c r="AW231" s="3146"/>
      <c r="AX231" s="3147"/>
      <c r="AY231" s="3148"/>
      <c r="AZ231" s="3149"/>
      <c r="BA231" s="2109"/>
      <c r="BB231" s="3150"/>
      <c r="BC231" s="117"/>
      <c r="BD231" s="3151"/>
      <c r="BE231" s="3152"/>
      <c r="BF231" s="3153"/>
      <c r="BG231" s="3154"/>
      <c r="BH231" s="119"/>
      <c r="BK231" s="3">
        <v>1</v>
      </c>
    </row>
    <row r="232" spans="2:63" ht="27" customHeight="1">
      <c r="B232" s="115" t="s">
        <v>16</v>
      </c>
      <c r="C232" s="3141"/>
      <c r="D232" s="3142"/>
      <c r="E232" s="3141"/>
      <c r="F232" s="3143"/>
      <c r="G232" s="3144"/>
      <c r="H232" s="3145"/>
      <c r="I232" s="3146"/>
      <c r="J232" s="3147"/>
      <c r="K232" s="3148"/>
      <c r="L232" s="3149"/>
      <c r="M232" s="2109"/>
      <c r="N232" s="3150"/>
      <c r="O232" s="117"/>
      <c r="P232" s="3151"/>
      <c r="Q232" s="3152"/>
      <c r="R232" s="3153"/>
      <c r="S232" s="3154"/>
      <c r="T232" s="119"/>
      <c r="V232" s="115" t="s">
        <v>16</v>
      </c>
      <c r="W232" s="3141"/>
      <c r="X232" s="3142"/>
      <c r="Y232" s="3141"/>
      <c r="Z232" s="3143"/>
      <c r="AA232" s="3144"/>
      <c r="AB232" s="3145"/>
      <c r="AC232" s="3146"/>
      <c r="AD232" s="3147"/>
      <c r="AE232" s="3148"/>
      <c r="AF232" s="3149"/>
      <c r="AG232" s="2109"/>
      <c r="AH232" s="3150"/>
      <c r="AI232" s="117"/>
      <c r="AJ232" s="3151"/>
      <c r="AK232" s="3152"/>
      <c r="AL232" s="3153"/>
      <c r="AM232" s="3154"/>
      <c r="AN232" s="119"/>
      <c r="AP232" s="115" t="s">
        <v>16</v>
      </c>
      <c r="AQ232" s="3141"/>
      <c r="AR232" s="3142"/>
      <c r="AS232" s="3141"/>
      <c r="AT232" s="3143"/>
      <c r="AU232" s="3144"/>
      <c r="AV232" s="3145"/>
      <c r="AW232" s="3146"/>
      <c r="AX232" s="3147"/>
      <c r="AY232" s="3148"/>
      <c r="AZ232" s="3149"/>
      <c r="BA232" s="2109"/>
      <c r="BB232" s="3150"/>
      <c r="BC232" s="117"/>
      <c r="BD232" s="3151"/>
      <c r="BE232" s="3152"/>
      <c r="BF232" s="3153"/>
      <c r="BG232" s="3154"/>
      <c r="BH232" s="119"/>
      <c r="BK232" s="3">
        <v>1</v>
      </c>
    </row>
    <row r="233" spans="2:63" ht="27" customHeight="1">
      <c r="B233" s="115" t="s">
        <v>16</v>
      </c>
      <c r="C233" s="3141"/>
      <c r="D233" s="3142"/>
      <c r="E233" s="3141"/>
      <c r="F233" s="3143"/>
      <c r="G233" s="3144"/>
      <c r="H233" s="3145"/>
      <c r="I233" s="3146"/>
      <c r="J233" s="3147"/>
      <c r="K233" s="3148"/>
      <c r="L233" s="3149"/>
      <c r="M233" s="2109"/>
      <c r="N233" s="3150"/>
      <c r="O233" s="117"/>
      <c r="P233" s="3151"/>
      <c r="Q233" s="3152"/>
      <c r="R233" s="3153"/>
      <c r="S233" s="3154"/>
      <c r="T233" s="119"/>
      <c r="V233" s="115" t="s">
        <v>16</v>
      </c>
      <c r="W233" s="3141"/>
      <c r="X233" s="3142"/>
      <c r="Y233" s="3141"/>
      <c r="Z233" s="3143"/>
      <c r="AA233" s="3144"/>
      <c r="AB233" s="3145"/>
      <c r="AC233" s="3146"/>
      <c r="AD233" s="3147"/>
      <c r="AE233" s="3148"/>
      <c r="AF233" s="3149"/>
      <c r="AG233" s="2109"/>
      <c r="AH233" s="3150"/>
      <c r="AI233" s="117"/>
      <c r="AJ233" s="3151"/>
      <c r="AK233" s="3152"/>
      <c r="AL233" s="3153"/>
      <c r="AM233" s="3154"/>
      <c r="AN233" s="119"/>
      <c r="AP233" s="115" t="s">
        <v>16</v>
      </c>
      <c r="AQ233" s="3141"/>
      <c r="AR233" s="3142"/>
      <c r="AS233" s="3141"/>
      <c r="AT233" s="3143"/>
      <c r="AU233" s="3144"/>
      <c r="AV233" s="3145"/>
      <c r="AW233" s="3146"/>
      <c r="AX233" s="3147"/>
      <c r="AY233" s="3148"/>
      <c r="AZ233" s="3149"/>
      <c r="BA233" s="2109"/>
      <c r="BB233" s="3150"/>
      <c r="BC233" s="117"/>
      <c r="BD233" s="3151"/>
      <c r="BE233" s="3152"/>
      <c r="BF233" s="3153"/>
      <c r="BG233" s="3154"/>
      <c r="BH233" s="119"/>
      <c r="BK233" s="3">
        <v>1</v>
      </c>
    </row>
    <row r="234" spans="2:63" ht="27" customHeight="1">
      <c r="B234" s="115" t="s">
        <v>16</v>
      </c>
      <c r="C234" s="3141"/>
      <c r="D234" s="3142"/>
      <c r="E234" s="3141"/>
      <c r="F234" s="3143"/>
      <c r="G234" s="3144"/>
      <c r="H234" s="3145"/>
      <c r="I234" s="3146"/>
      <c r="J234" s="3147"/>
      <c r="K234" s="3148"/>
      <c r="L234" s="3149"/>
      <c r="M234" s="2109"/>
      <c r="N234" s="3150"/>
      <c r="O234" s="117"/>
      <c r="P234" s="3151"/>
      <c r="Q234" s="3152"/>
      <c r="R234" s="3153"/>
      <c r="S234" s="3154"/>
      <c r="T234" s="119"/>
      <c r="V234" s="115" t="s">
        <v>16</v>
      </c>
      <c r="W234" s="3141"/>
      <c r="X234" s="3142"/>
      <c r="Y234" s="3141"/>
      <c r="Z234" s="3143"/>
      <c r="AA234" s="3144"/>
      <c r="AB234" s="3145"/>
      <c r="AC234" s="3146"/>
      <c r="AD234" s="3147"/>
      <c r="AE234" s="3148"/>
      <c r="AF234" s="3149"/>
      <c r="AG234" s="2109"/>
      <c r="AH234" s="3150"/>
      <c r="AI234" s="117"/>
      <c r="AJ234" s="3151"/>
      <c r="AK234" s="3152"/>
      <c r="AL234" s="3153"/>
      <c r="AM234" s="3154"/>
      <c r="AN234" s="119"/>
      <c r="AP234" s="115" t="s">
        <v>16</v>
      </c>
      <c r="AQ234" s="3141"/>
      <c r="AR234" s="3142"/>
      <c r="AS234" s="3141"/>
      <c r="AT234" s="3143"/>
      <c r="AU234" s="3144"/>
      <c r="AV234" s="3145"/>
      <c r="AW234" s="3146"/>
      <c r="AX234" s="3147"/>
      <c r="AY234" s="3148"/>
      <c r="AZ234" s="3149"/>
      <c r="BA234" s="2109"/>
      <c r="BB234" s="3150"/>
      <c r="BC234" s="117"/>
      <c r="BD234" s="3151"/>
      <c r="BE234" s="3152"/>
      <c r="BF234" s="3153"/>
      <c r="BG234" s="3154"/>
      <c r="BH234" s="119"/>
      <c r="BK234" s="3">
        <v>1</v>
      </c>
    </row>
    <row r="235" spans="2:63" ht="27" customHeight="1">
      <c r="B235" s="115" t="s">
        <v>16</v>
      </c>
      <c r="C235" s="3141"/>
      <c r="D235" s="3142"/>
      <c r="E235" s="3141"/>
      <c r="F235" s="3143"/>
      <c r="G235" s="3144"/>
      <c r="H235" s="3145"/>
      <c r="I235" s="3146"/>
      <c r="J235" s="3147"/>
      <c r="K235" s="3148"/>
      <c r="L235" s="3149"/>
      <c r="M235" s="2109"/>
      <c r="N235" s="3150"/>
      <c r="O235" s="117"/>
      <c r="P235" s="3151"/>
      <c r="Q235" s="3152"/>
      <c r="R235" s="3153"/>
      <c r="S235" s="3154"/>
      <c r="T235" s="119"/>
      <c r="V235" s="115" t="s">
        <v>16</v>
      </c>
      <c r="W235" s="3141"/>
      <c r="X235" s="3142"/>
      <c r="Y235" s="3141"/>
      <c r="Z235" s="3143"/>
      <c r="AA235" s="3144"/>
      <c r="AB235" s="3145"/>
      <c r="AC235" s="3146"/>
      <c r="AD235" s="3147"/>
      <c r="AE235" s="3148"/>
      <c r="AF235" s="3149"/>
      <c r="AG235" s="2109"/>
      <c r="AH235" s="3150"/>
      <c r="AI235" s="117"/>
      <c r="AJ235" s="3151"/>
      <c r="AK235" s="3152"/>
      <c r="AL235" s="3153"/>
      <c r="AM235" s="3154"/>
      <c r="AN235" s="119"/>
      <c r="AP235" s="115" t="s">
        <v>16</v>
      </c>
      <c r="AQ235" s="3141"/>
      <c r="AR235" s="3142"/>
      <c r="AS235" s="3141"/>
      <c r="AT235" s="3143"/>
      <c r="AU235" s="3144"/>
      <c r="AV235" s="3145"/>
      <c r="AW235" s="3146"/>
      <c r="AX235" s="3147"/>
      <c r="AY235" s="3148"/>
      <c r="AZ235" s="3149"/>
      <c r="BA235" s="2109"/>
      <c r="BB235" s="3150"/>
      <c r="BC235" s="117"/>
      <c r="BD235" s="3151"/>
      <c r="BE235" s="3152"/>
      <c r="BF235" s="3153"/>
      <c r="BG235" s="3154"/>
      <c r="BH235" s="119"/>
      <c r="BK235" s="3">
        <v>1</v>
      </c>
    </row>
    <row r="236" spans="2:63" ht="27" customHeight="1">
      <c r="B236" s="115" t="s">
        <v>16</v>
      </c>
      <c r="C236" s="3141"/>
      <c r="D236" s="3142"/>
      <c r="E236" s="3141"/>
      <c r="F236" s="3143"/>
      <c r="G236" s="3144"/>
      <c r="H236" s="3145"/>
      <c r="I236" s="3146"/>
      <c r="J236" s="3147"/>
      <c r="K236" s="3148"/>
      <c r="L236" s="3149"/>
      <c r="M236" s="2109"/>
      <c r="N236" s="3150"/>
      <c r="O236" s="117"/>
      <c r="P236" s="3151"/>
      <c r="Q236" s="3152"/>
      <c r="R236" s="3153"/>
      <c r="S236" s="3154"/>
      <c r="T236" s="119"/>
      <c r="V236" s="115" t="s">
        <v>16</v>
      </c>
      <c r="W236" s="3141"/>
      <c r="X236" s="3142"/>
      <c r="Y236" s="3141"/>
      <c r="Z236" s="3143"/>
      <c r="AA236" s="3144"/>
      <c r="AB236" s="3145"/>
      <c r="AC236" s="3146"/>
      <c r="AD236" s="3147"/>
      <c r="AE236" s="3148"/>
      <c r="AF236" s="3149"/>
      <c r="AG236" s="2109"/>
      <c r="AH236" s="3150"/>
      <c r="AI236" s="117"/>
      <c r="AJ236" s="3151"/>
      <c r="AK236" s="3152"/>
      <c r="AL236" s="3153"/>
      <c r="AM236" s="3154"/>
      <c r="AN236" s="119"/>
      <c r="AP236" s="115" t="s">
        <v>16</v>
      </c>
      <c r="AQ236" s="3141"/>
      <c r="AR236" s="3142"/>
      <c r="AS236" s="3141"/>
      <c r="AT236" s="3143"/>
      <c r="AU236" s="3144"/>
      <c r="AV236" s="3145"/>
      <c r="AW236" s="3146"/>
      <c r="AX236" s="3147"/>
      <c r="AY236" s="3148"/>
      <c r="AZ236" s="3149"/>
      <c r="BA236" s="2109"/>
      <c r="BB236" s="3150"/>
      <c r="BC236" s="117"/>
      <c r="BD236" s="3151"/>
      <c r="BE236" s="3152"/>
      <c r="BF236" s="3153"/>
      <c r="BG236" s="3154"/>
      <c r="BH236" s="119"/>
      <c r="BK236" s="3">
        <v>1</v>
      </c>
    </row>
    <row r="237" spans="2:63" ht="27" customHeight="1">
      <c r="B237" s="115" t="s">
        <v>16</v>
      </c>
      <c r="C237" s="3141"/>
      <c r="D237" s="3142"/>
      <c r="E237" s="3141"/>
      <c r="F237" s="3143"/>
      <c r="G237" s="3144"/>
      <c r="H237" s="3145"/>
      <c r="I237" s="3146"/>
      <c r="J237" s="3147"/>
      <c r="K237" s="3148"/>
      <c r="L237" s="3149"/>
      <c r="M237" s="2109"/>
      <c r="N237" s="3150"/>
      <c r="O237" s="117"/>
      <c r="P237" s="3151"/>
      <c r="Q237" s="3152"/>
      <c r="R237" s="3153"/>
      <c r="S237" s="3154"/>
      <c r="T237" s="119"/>
      <c r="V237" s="115" t="s">
        <v>16</v>
      </c>
      <c r="W237" s="3141"/>
      <c r="X237" s="3142"/>
      <c r="Y237" s="3141"/>
      <c r="Z237" s="3143"/>
      <c r="AA237" s="3144"/>
      <c r="AB237" s="3145"/>
      <c r="AC237" s="3146"/>
      <c r="AD237" s="3147"/>
      <c r="AE237" s="3148"/>
      <c r="AF237" s="3149"/>
      <c r="AG237" s="2109"/>
      <c r="AH237" s="3150"/>
      <c r="AI237" s="117"/>
      <c r="AJ237" s="3151"/>
      <c r="AK237" s="3152"/>
      <c r="AL237" s="3153"/>
      <c r="AM237" s="3154"/>
      <c r="AN237" s="119"/>
      <c r="AP237" s="115" t="s">
        <v>16</v>
      </c>
      <c r="AQ237" s="3141"/>
      <c r="AR237" s="3142"/>
      <c r="AS237" s="3141"/>
      <c r="AT237" s="3143"/>
      <c r="AU237" s="3144"/>
      <c r="AV237" s="3145"/>
      <c r="AW237" s="3146"/>
      <c r="AX237" s="3147"/>
      <c r="AY237" s="3148"/>
      <c r="AZ237" s="3149"/>
      <c r="BA237" s="2109"/>
      <c r="BB237" s="3150"/>
      <c r="BC237" s="117"/>
      <c r="BD237" s="3151"/>
      <c r="BE237" s="3152"/>
      <c r="BF237" s="3153"/>
      <c r="BG237" s="3154"/>
      <c r="BH237" s="119"/>
      <c r="BK237" s="3">
        <v>1</v>
      </c>
    </row>
    <row r="238" spans="2:63" ht="27" customHeight="1">
      <c r="B238" s="115" t="s">
        <v>16</v>
      </c>
      <c r="C238" s="3141"/>
      <c r="D238" s="3142"/>
      <c r="E238" s="3141"/>
      <c r="F238" s="3143"/>
      <c r="G238" s="3144"/>
      <c r="H238" s="3145"/>
      <c r="I238" s="3146"/>
      <c r="J238" s="3147"/>
      <c r="K238" s="3148"/>
      <c r="L238" s="3149"/>
      <c r="M238" s="2109"/>
      <c r="N238" s="3150"/>
      <c r="O238" s="117"/>
      <c r="P238" s="3151"/>
      <c r="Q238" s="3152"/>
      <c r="R238" s="3153"/>
      <c r="S238" s="3154"/>
      <c r="T238" s="119"/>
      <c r="V238" s="115" t="s">
        <v>16</v>
      </c>
      <c r="W238" s="3141"/>
      <c r="X238" s="3142"/>
      <c r="Y238" s="3141"/>
      <c r="Z238" s="3143"/>
      <c r="AA238" s="3144"/>
      <c r="AB238" s="3145"/>
      <c r="AC238" s="3146"/>
      <c r="AD238" s="3147"/>
      <c r="AE238" s="3148"/>
      <c r="AF238" s="3149"/>
      <c r="AG238" s="2109"/>
      <c r="AH238" s="3150"/>
      <c r="AI238" s="117"/>
      <c r="AJ238" s="3151"/>
      <c r="AK238" s="3152"/>
      <c r="AL238" s="3153"/>
      <c r="AM238" s="3154"/>
      <c r="AN238" s="119"/>
      <c r="AP238" s="115" t="s">
        <v>16</v>
      </c>
      <c r="AQ238" s="3141"/>
      <c r="AR238" s="3142"/>
      <c r="AS238" s="3141"/>
      <c r="AT238" s="3143"/>
      <c r="AU238" s="3144"/>
      <c r="AV238" s="3145"/>
      <c r="AW238" s="3146"/>
      <c r="AX238" s="3147"/>
      <c r="AY238" s="3148"/>
      <c r="AZ238" s="3149"/>
      <c r="BA238" s="2109"/>
      <c r="BB238" s="3150"/>
      <c r="BC238" s="117"/>
      <c r="BD238" s="3151"/>
      <c r="BE238" s="3152"/>
      <c r="BF238" s="3153"/>
      <c r="BG238" s="3154"/>
      <c r="BH238" s="119"/>
      <c r="BK238" s="3">
        <v>1</v>
      </c>
    </row>
    <row r="239" spans="2:63" ht="27" customHeight="1">
      <c r="B239" s="115" t="s">
        <v>16</v>
      </c>
      <c r="C239" s="3141"/>
      <c r="D239" s="3142"/>
      <c r="E239" s="3141"/>
      <c r="F239" s="3143"/>
      <c r="G239" s="3144"/>
      <c r="H239" s="3145"/>
      <c r="I239" s="3146"/>
      <c r="J239" s="3147"/>
      <c r="K239" s="3148"/>
      <c r="L239" s="3149"/>
      <c r="M239" s="2109"/>
      <c r="N239" s="3150"/>
      <c r="O239" s="117"/>
      <c r="P239" s="3151"/>
      <c r="Q239" s="3152"/>
      <c r="R239" s="3153"/>
      <c r="S239" s="3154"/>
      <c r="T239" s="119"/>
      <c r="V239" s="115" t="s">
        <v>16</v>
      </c>
      <c r="W239" s="3141"/>
      <c r="X239" s="3142"/>
      <c r="Y239" s="3141"/>
      <c r="Z239" s="3143"/>
      <c r="AA239" s="3144"/>
      <c r="AB239" s="3145"/>
      <c r="AC239" s="3146"/>
      <c r="AD239" s="3147"/>
      <c r="AE239" s="3148"/>
      <c r="AF239" s="3149"/>
      <c r="AG239" s="2109"/>
      <c r="AH239" s="3150"/>
      <c r="AI239" s="117"/>
      <c r="AJ239" s="3151"/>
      <c r="AK239" s="3152"/>
      <c r="AL239" s="3153"/>
      <c r="AM239" s="3154"/>
      <c r="AN239" s="119"/>
      <c r="AP239" s="115" t="s">
        <v>16</v>
      </c>
      <c r="AQ239" s="3141"/>
      <c r="AR239" s="3142"/>
      <c r="AS239" s="3141"/>
      <c r="AT239" s="3143"/>
      <c r="AU239" s="3144"/>
      <c r="AV239" s="3145"/>
      <c r="AW239" s="3146"/>
      <c r="AX239" s="3147"/>
      <c r="AY239" s="3148"/>
      <c r="AZ239" s="3149"/>
      <c r="BA239" s="2109"/>
      <c r="BB239" s="3150"/>
      <c r="BC239" s="117"/>
      <c r="BD239" s="3151"/>
      <c r="BE239" s="3152"/>
      <c r="BF239" s="3153"/>
      <c r="BG239" s="3154"/>
      <c r="BH239" s="119"/>
      <c r="BK239" s="3">
        <v>1</v>
      </c>
    </row>
    <row r="240" spans="2:63" ht="27" customHeight="1">
      <c r="B240" s="115" t="s">
        <v>16</v>
      </c>
      <c r="C240" s="3141"/>
      <c r="D240" s="3142"/>
      <c r="E240" s="3141"/>
      <c r="F240" s="3143"/>
      <c r="G240" s="3144"/>
      <c r="H240" s="3145"/>
      <c r="I240" s="3146"/>
      <c r="J240" s="3147"/>
      <c r="K240" s="3148"/>
      <c r="L240" s="3149"/>
      <c r="M240" s="2109"/>
      <c r="N240" s="3150"/>
      <c r="O240" s="117"/>
      <c r="P240" s="3151"/>
      <c r="Q240" s="3152"/>
      <c r="R240" s="3153"/>
      <c r="S240" s="3154"/>
      <c r="T240" s="119"/>
      <c r="V240" s="115" t="s">
        <v>16</v>
      </c>
      <c r="W240" s="3141"/>
      <c r="X240" s="3142"/>
      <c r="Y240" s="3141"/>
      <c r="Z240" s="3143"/>
      <c r="AA240" s="3144"/>
      <c r="AB240" s="3145"/>
      <c r="AC240" s="3146"/>
      <c r="AD240" s="3147"/>
      <c r="AE240" s="3148"/>
      <c r="AF240" s="3149"/>
      <c r="AG240" s="2109"/>
      <c r="AH240" s="3150"/>
      <c r="AI240" s="117"/>
      <c r="AJ240" s="3151"/>
      <c r="AK240" s="3152"/>
      <c r="AL240" s="3153"/>
      <c r="AM240" s="3154"/>
      <c r="AN240" s="119"/>
      <c r="AP240" s="115" t="s">
        <v>16</v>
      </c>
      <c r="AQ240" s="3141"/>
      <c r="AR240" s="3142"/>
      <c r="AS240" s="3141"/>
      <c r="AT240" s="3143"/>
      <c r="AU240" s="3144"/>
      <c r="AV240" s="3145"/>
      <c r="AW240" s="3146"/>
      <c r="AX240" s="3147"/>
      <c r="AY240" s="3148"/>
      <c r="AZ240" s="3149"/>
      <c r="BA240" s="2109"/>
      <c r="BB240" s="3150"/>
      <c r="BC240" s="117"/>
      <c r="BD240" s="3151"/>
      <c r="BE240" s="3152"/>
      <c r="BF240" s="3153"/>
      <c r="BG240" s="3154"/>
      <c r="BH240" s="119"/>
      <c r="BK240" s="3">
        <v>1</v>
      </c>
    </row>
    <row r="241" spans="2:63" ht="27" customHeight="1">
      <c r="B241" s="115" t="s">
        <v>16</v>
      </c>
      <c r="C241" s="3141"/>
      <c r="D241" s="3142"/>
      <c r="E241" s="3141"/>
      <c r="F241" s="3143"/>
      <c r="G241" s="3144"/>
      <c r="H241" s="3145"/>
      <c r="I241" s="3146"/>
      <c r="J241" s="3147"/>
      <c r="K241" s="3148"/>
      <c r="L241" s="3149"/>
      <c r="M241" s="2109"/>
      <c r="N241" s="3150"/>
      <c r="O241" s="117"/>
      <c r="P241" s="3151"/>
      <c r="Q241" s="3152"/>
      <c r="R241" s="3153"/>
      <c r="S241" s="3154"/>
      <c r="T241" s="119"/>
      <c r="V241" s="115" t="s">
        <v>16</v>
      </c>
      <c r="W241" s="3141"/>
      <c r="X241" s="3142"/>
      <c r="Y241" s="3141"/>
      <c r="Z241" s="3143"/>
      <c r="AA241" s="3144"/>
      <c r="AB241" s="3145"/>
      <c r="AC241" s="3146"/>
      <c r="AD241" s="3147"/>
      <c r="AE241" s="3148"/>
      <c r="AF241" s="3149"/>
      <c r="AG241" s="2109"/>
      <c r="AH241" s="3150"/>
      <c r="AI241" s="117"/>
      <c r="AJ241" s="3151"/>
      <c r="AK241" s="3152"/>
      <c r="AL241" s="3153"/>
      <c r="AM241" s="3154"/>
      <c r="AN241" s="119"/>
      <c r="AP241" s="115" t="s">
        <v>16</v>
      </c>
      <c r="AQ241" s="3141"/>
      <c r="AR241" s="3142"/>
      <c r="AS241" s="3141"/>
      <c r="AT241" s="3143"/>
      <c r="AU241" s="3144"/>
      <c r="AV241" s="3145"/>
      <c r="AW241" s="3146"/>
      <c r="AX241" s="3147"/>
      <c r="AY241" s="3148"/>
      <c r="AZ241" s="3149"/>
      <c r="BA241" s="2109"/>
      <c r="BB241" s="3150"/>
      <c r="BC241" s="117"/>
      <c r="BD241" s="3151"/>
      <c r="BE241" s="3152"/>
      <c r="BF241" s="3153"/>
      <c r="BG241" s="3154"/>
      <c r="BH241" s="119"/>
      <c r="BK241" s="3">
        <v>1</v>
      </c>
    </row>
    <row r="242" spans="2:63" ht="27" customHeight="1">
      <c r="B242" s="115" t="s">
        <v>16</v>
      </c>
      <c r="C242" s="3141"/>
      <c r="D242" s="3142"/>
      <c r="E242" s="3141"/>
      <c r="F242" s="3143"/>
      <c r="G242" s="3144"/>
      <c r="H242" s="3145"/>
      <c r="I242" s="3146"/>
      <c r="J242" s="3147"/>
      <c r="K242" s="3148"/>
      <c r="L242" s="3149"/>
      <c r="M242" s="2109"/>
      <c r="N242" s="3150"/>
      <c r="O242" s="117"/>
      <c r="P242" s="3151"/>
      <c r="Q242" s="3152"/>
      <c r="R242" s="3153"/>
      <c r="S242" s="3154"/>
      <c r="T242" s="119"/>
      <c r="V242" s="115" t="s">
        <v>16</v>
      </c>
      <c r="W242" s="3141"/>
      <c r="X242" s="3142"/>
      <c r="Y242" s="3141"/>
      <c r="Z242" s="3143"/>
      <c r="AA242" s="3144"/>
      <c r="AB242" s="3145"/>
      <c r="AC242" s="3146"/>
      <c r="AD242" s="3147"/>
      <c r="AE242" s="3148"/>
      <c r="AF242" s="3149"/>
      <c r="AG242" s="2109"/>
      <c r="AH242" s="3150"/>
      <c r="AI242" s="117"/>
      <c r="AJ242" s="3151"/>
      <c r="AK242" s="3152"/>
      <c r="AL242" s="3153"/>
      <c r="AM242" s="3154"/>
      <c r="AN242" s="119"/>
      <c r="AP242" s="115" t="s">
        <v>16</v>
      </c>
      <c r="AQ242" s="3141"/>
      <c r="AR242" s="3142"/>
      <c r="AS242" s="3141"/>
      <c r="AT242" s="3143"/>
      <c r="AU242" s="3144"/>
      <c r="AV242" s="3145"/>
      <c r="AW242" s="3146"/>
      <c r="AX242" s="3147"/>
      <c r="AY242" s="3148"/>
      <c r="AZ242" s="3149"/>
      <c r="BA242" s="2109"/>
      <c r="BB242" s="3150"/>
      <c r="BC242" s="117"/>
      <c r="BD242" s="3151"/>
      <c r="BE242" s="3152"/>
      <c r="BF242" s="3153"/>
      <c r="BG242" s="3154"/>
      <c r="BH242" s="119"/>
      <c r="BK242" s="3">
        <v>1</v>
      </c>
    </row>
    <row r="243" spans="2:63" ht="27" customHeight="1">
      <c r="B243" s="115" t="s">
        <v>16</v>
      </c>
      <c r="C243" s="3141"/>
      <c r="D243" s="3142"/>
      <c r="E243" s="3141"/>
      <c r="F243" s="3143"/>
      <c r="G243" s="3144"/>
      <c r="H243" s="3145"/>
      <c r="I243" s="3146"/>
      <c r="J243" s="3147"/>
      <c r="K243" s="3148"/>
      <c r="L243" s="3149"/>
      <c r="M243" s="2109"/>
      <c r="N243" s="3150"/>
      <c r="O243" s="117"/>
      <c r="P243" s="3151"/>
      <c r="Q243" s="3152"/>
      <c r="R243" s="3153"/>
      <c r="S243" s="3154"/>
      <c r="T243" s="119"/>
      <c r="V243" s="115" t="s">
        <v>16</v>
      </c>
      <c r="W243" s="3141"/>
      <c r="X243" s="3142"/>
      <c r="Y243" s="3141"/>
      <c r="Z243" s="3143"/>
      <c r="AA243" s="3144"/>
      <c r="AB243" s="3145"/>
      <c r="AC243" s="3146"/>
      <c r="AD243" s="3147"/>
      <c r="AE243" s="3148"/>
      <c r="AF243" s="3149"/>
      <c r="AG243" s="2109"/>
      <c r="AH243" s="3150"/>
      <c r="AI243" s="117"/>
      <c r="AJ243" s="3151"/>
      <c r="AK243" s="3152"/>
      <c r="AL243" s="3153"/>
      <c r="AM243" s="3154"/>
      <c r="AN243" s="119"/>
      <c r="AP243" s="115" t="s">
        <v>16</v>
      </c>
      <c r="AQ243" s="3141"/>
      <c r="AR243" s="3142"/>
      <c r="AS243" s="3141"/>
      <c r="AT243" s="3143"/>
      <c r="AU243" s="3144"/>
      <c r="AV243" s="3145"/>
      <c r="AW243" s="3146"/>
      <c r="AX243" s="3147"/>
      <c r="AY243" s="3148"/>
      <c r="AZ243" s="3149"/>
      <c r="BA243" s="2109"/>
      <c r="BB243" s="3150"/>
      <c r="BC243" s="117"/>
      <c r="BD243" s="3151"/>
      <c r="BE243" s="3152"/>
      <c r="BF243" s="3153"/>
      <c r="BG243" s="3154"/>
      <c r="BH243" s="119"/>
      <c r="BK243" s="3">
        <v>1</v>
      </c>
    </row>
    <row r="244" spans="2:63" ht="27" customHeight="1">
      <c r="B244" s="115" t="s">
        <v>16</v>
      </c>
      <c r="C244" s="3141"/>
      <c r="D244" s="3142"/>
      <c r="E244" s="3141"/>
      <c r="F244" s="3143"/>
      <c r="G244" s="3144"/>
      <c r="H244" s="3145"/>
      <c r="I244" s="3146"/>
      <c r="J244" s="3147"/>
      <c r="K244" s="3148"/>
      <c r="L244" s="3149"/>
      <c r="M244" s="2109"/>
      <c r="N244" s="3150"/>
      <c r="O244" s="117"/>
      <c r="P244" s="3151"/>
      <c r="Q244" s="3152"/>
      <c r="R244" s="3153"/>
      <c r="S244" s="3154"/>
      <c r="T244" s="119"/>
      <c r="V244" s="115" t="s">
        <v>16</v>
      </c>
      <c r="W244" s="3141"/>
      <c r="X244" s="3142"/>
      <c r="Y244" s="3141"/>
      <c r="Z244" s="3143"/>
      <c r="AA244" s="3144"/>
      <c r="AB244" s="3145"/>
      <c r="AC244" s="3146"/>
      <c r="AD244" s="3147"/>
      <c r="AE244" s="3148"/>
      <c r="AF244" s="3149"/>
      <c r="AG244" s="2109"/>
      <c r="AH244" s="3150"/>
      <c r="AI244" s="117"/>
      <c r="AJ244" s="3151"/>
      <c r="AK244" s="3152"/>
      <c r="AL244" s="3153"/>
      <c r="AM244" s="3154"/>
      <c r="AN244" s="119"/>
      <c r="AP244" s="115" t="s">
        <v>16</v>
      </c>
      <c r="AQ244" s="3141"/>
      <c r="AR244" s="3142"/>
      <c r="AS244" s="3141"/>
      <c r="AT244" s="3143"/>
      <c r="AU244" s="3144"/>
      <c r="AV244" s="3145"/>
      <c r="AW244" s="3146"/>
      <c r="AX244" s="3147"/>
      <c r="AY244" s="3148"/>
      <c r="AZ244" s="3149"/>
      <c r="BA244" s="2109"/>
      <c r="BB244" s="3150"/>
      <c r="BC244" s="117"/>
      <c r="BD244" s="3151"/>
      <c r="BE244" s="3152"/>
      <c r="BF244" s="3153"/>
      <c r="BG244" s="3154"/>
      <c r="BH244" s="119"/>
      <c r="BK244" s="3">
        <v>1</v>
      </c>
    </row>
    <row r="245" spans="2:63" ht="27" customHeight="1">
      <c r="B245" s="115" t="s">
        <v>16</v>
      </c>
      <c r="C245" s="3141"/>
      <c r="D245" s="3142"/>
      <c r="E245" s="3141"/>
      <c r="F245" s="3143"/>
      <c r="G245" s="3144"/>
      <c r="H245" s="3145"/>
      <c r="I245" s="3146"/>
      <c r="J245" s="3147"/>
      <c r="K245" s="3148"/>
      <c r="L245" s="3149"/>
      <c r="M245" s="2109"/>
      <c r="N245" s="3150"/>
      <c r="O245" s="117"/>
      <c r="P245" s="3151"/>
      <c r="Q245" s="3152"/>
      <c r="R245" s="3153"/>
      <c r="S245" s="3154"/>
      <c r="T245" s="119"/>
      <c r="V245" s="115" t="s">
        <v>16</v>
      </c>
      <c r="W245" s="3141"/>
      <c r="X245" s="3142"/>
      <c r="Y245" s="3141"/>
      <c r="Z245" s="3143"/>
      <c r="AA245" s="3144"/>
      <c r="AB245" s="3145"/>
      <c r="AC245" s="3146"/>
      <c r="AD245" s="3147"/>
      <c r="AE245" s="3148"/>
      <c r="AF245" s="3149"/>
      <c r="AG245" s="2109"/>
      <c r="AH245" s="3150"/>
      <c r="AI245" s="117"/>
      <c r="AJ245" s="3151"/>
      <c r="AK245" s="3152"/>
      <c r="AL245" s="3153"/>
      <c r="AM245" s="3154"/>
      <c r="AN245" s="119"/>
      <c r="AP245" s="115" t="s">
        <v>16</v>
      </c>
      <c r="AQ245" s="3141"/>
      <c r="AR245" s="3142"/>
      <c r="AS245" s="3141"/>
      <c r="AT245" s="3143"/>
      <c r="AU245" s="3144"/>
      <c r="AV245" s="3145"/>
      <c r="AW245" s="3146"/>
      <c r="AX245" s="3147"/>
      <c r="AY245" s="3148"/>
      <c r="AZ245" s="3149"/>
      <c r="BA245" s="2109"/>
      <c r="BB245" s="3150"/>
      <c r="BC245" s="117"/>
      <c r="BD245" s="3151"/>
      <c r="BE245" s="3152"/>
      <c r="BF245" s="3153"/>
      <c r="BG245" s="3154"/>
      <c r="BH245" s="119"/>
      <c r="BK245" s="3"/>
    </row>
    <row r="246" spans="2:63" ht="27" customHeight="1">
      <c r="B246" s="115" t="s">
        <v>16</v>
      </c>
      <c r="C246" s="3141"/>
      <c r="D246" s="3142"/>
      <c r="E246" s="3141"/>
      <c r="F246" s="3143"/>
      <c r="G246" s="3144"/>
      <c r="H246" s="3145"/>
      <c r="I246" s="3146"/>
      <c r="J246" s="3147"/>
      <c r="K246" s="3148"/>
      <c r="L246" s="3149"/>
      <c r="M246" s="2109"/>
      <c r="N246" s="3150"/>
      <c r="O246" s="117"/>
      <c r="P246" s="3151"/>
      <c r="Q246" s="3152"/>
      <c r="R246" s="3153"/>
      <c r="S246" s="3154"/>
      <c r="T246" s="119"/>
      <c r="V246" s="115" t="s">
        <v>16</v>
      </c>
      <c r="W246" s="3141"/>
      <c r="X246" s="3142"/>
      <c r="Y246" s="3141"/>
      <c r="Z246" s="3143"/>
      <c r="AA246" s="3144"/>
      <c r="AB246" s="3145"/>
      <c r="AC246" s="3146"/>
      <c r="AD246" s="3147"/>
      <c r="AE246" s="3148"/>
      <c r="AF246" s="3149"/>
      <c r="AG246" s="2109"/>
      <c r="AH246" s="3150"/>
      <c r="AI246" s="117"/>
      <c r="AJ246" s="3151"/>
      <c r="AK246" s="3152"/>
      <c r="AL246" s="3153"/>
      <c r="AM246" s="3154"/>
      <c r="AN246" s="119"/>
      <c r="AP246" s="115" t="s">
        <v>16</v>
      </c>
      <c r="AQ246" s="3141"/>
      <c r="AR246" s="3142"/>
      <c r="AS246" s="3141"/>
      <c r="AT246" s="3143"/>
      <c r="AU246" s="3144"/>
      <c r="AV246" s="3145"/>
      <c r="AW246" s="3146"/>
      <c r="AX246" s="3147"/>
      <c r="AY246" s="3148"/>
      <c r="AZ246" s="3149"/>
      <c r="BA246" s="2109"/>
      <c r="BB246" s="3150"/>
      <c r="BC246" s="117"/>
      <c r="BD246" s="3151"/>
      <c r="BE246" s="3152"/>
      <c r="BF246" s="3153"/>
      <c r="BG246" s="3154"/>
      <c r="BH246" s="119"/>
      <c r="BK246" s="3"/>
    </row>
    <row r="247" spans="2:63" ht="27" customHeight="1">
      <c r="B247" s="115" t="s">
        <v>16</v>
      </c>
      <c r="C247" s="3141"/>
      <c r="D247" s="3142"/>
      <c r="E247" s="3141"/>
      <c r="F247" s="3143"/>
      <c r="G247" s="3144"/>
      <c r="H247" s="3145"/>
      <c r="I247" s="3146"/>
      <c r="J247" s="3147"/>
      <c r="K247" s="3148"/>
      <c r="L247" s="3149"/>
      <c r="M247" s="2109"/>
      <c r="N247" s="3150"/>
      <c r="O247" s="117"/>
      <c r="P247" s="3151"/>
      <c r="Q247" s="3152"/>
      <c r="R247" s="3153"/>
      <c r="S247" s="3154"/>
      <c r="T247" s="119"/>
      <c r="V247" s="115" t="s">
        <v>16</v>
      </c>
      <c r="W247" s="3141"/>
      <c r="X247" s="3142"/>
      <c r="Y247" s="3141"/>
      <c r="Z247" s="3143"/>
      <c r="AA247" s="3144"/>
      <c r="AB247" s="3145"/>
      <c r="AC247" s="3146"/>
      <c r="AD247" s="3147"/>
      <c r="AE247" s="3148"/>
      <c r="AF247" s="3149"/>
      <c r="AG247" s="2109"/>
      <c r="AH247" s="3150"/>
      <c r="AI247" s="117"/>
      <c r="AJ247" s="3151"/>
      <c r="AK247" s="3152"/>
      <c r="AL247" s="3153"/>
      <c r="AM247" s="3154"/>
      <c r="AN247" s="119"/>
      <c r="AP247" s="115" t="s">
        <v>16</v>
      </c>
      <c r="AQ247" s="3141"/>
      <c r="AR247" s="3142"/>
      <c r="AS247" s="3141"/>
      <c r="AT247" s="3143"/>
      <c r="AU247" s="3144"/>
      <c r="AV247" s="3145"/>
      <c r="AW247" s="3146"/>
      <c r="AX247" s="3147"/>
      <c r="AY247" s="3148"/>
      <c r="AZ247" s="3149"/>
      <c r="BA247" s="2109"/>
      <c r="BB247" s="3150"/>
      <c r="BC247" s="117"/>
      <c r="BD247" s="3151"/>
      <c r="BE247" s="3152"/>
      <c r="BF247" s="3153"/>
      <c r="BG247" s="3154"/>
      <c r="BH247" s="119"/>
      <c r="BK247" s="3"/>
    </row>
    <row r="248" spans="2:63" ht="27" customHeight="1">
      <c r="B248" s="115" t="s">
        <v>16</v>
      </c>
      <c r="C248" s="3141"/>
      <c r="D248" s="3142"/>
      <c r="E248" s="3141"/>
      <c r="F248" s="3143"/>
      <c r="G248" s="3144"/>
      <c r="H248" s="3145"/>
      <c r="I248" s="3146"/>
      <c r="J248" s="3147"/>
      <c r="K248" s="3148"/>
      <c r="L248" s="3149"/>
      <c r="M248" s="2109"/>
      <c r="N248" s="3150"/>
      <c r="O248" s="117"/>
      <c r="P248" s="3151"/>
      <c r="Q248" s="3152"/>
      <c r="R248" s="3153"/>
      <c r="S248" s="3154"/>
      <c r="T248" s="119"/>
      <c r="V248" s="115" t="s">
        <v>16</v>
      </c>
      <c r="W248" s="3141"/>
      <c r="X248" s="3142"/>
      <c r="Y248" s="3141"/>
      <c r="Z248" s="3143"/>
      <c r="AA248" s="3144"/>
      <c r="AB248" s="3145"/>
      <c r="AC248" s="3146"/>
      <c r="AD248" s="3147"/>
      <c r="AE248" s="3148"/>
      <c r="AF248" s="3149"/>
      <c r="AG248" s="2109"/>
      <c r="AH248" s="3150"/>
      <c r="AI248" s="117"/>
      <c r="AJ248" s="3151"/>
      <c r="AK248" s="3152"/>
      <c r="AL248" s="3153"/>
      <c r="AM248" s="3154"/>
      <c r="AN248" s="119"/>
      <c r="AP248" s="115" t="s">
        <v>16</v>
      </c>
      <c r="AQ248" s="3141"/>
      <c r="AR248" s="3142"/>
      <c r="AS248" s="3141"/>
      <c r="AT248" s="3143"/>
      <c r="AU248" s="3144"/>
      <c r="AV248" s="3145"/>
      <c r="AW248" s="3146"/>
      <c r="AX248" s="3147"/>
      <c r="AY248" s="3148"/>
      <c r="AZ248" s="3149"/>
      <c r="BA248" s="2109"/>
      <c r="BB248" s="3150"/>
      <c r="BC248" s="117"/>
      <c r="BD248" s="3151"/>
      <c r="BE248" s="3152"/>
      <c r="BF248" s="3153"/>
      <c r="BG248" s="3154"/>
      <c r="BH248" s="119"/>
      <c r="BK248" s="3">
        <v>1</v>
      </c>
    </row>
    <row r="249" spans="2:63" ht="27" customHeight="1">
      <c r="B249" s="115" t="s">
        <v>16</v>
      </c>
      <c r="C249" s="3141"/>
      <c r="D249" s="3142"/>
      <c r="E249" s="3141"/>
      <c r="F249" s="3143"/>
      <c r="G249" s="3144"/>
      <c r="H249" s="3145"/>
      <c r="I249" s="3146"/>
      <c r="J249" s="3147"/>
      <c r="K249" s="3148"/>
      <c r="L249" s="3149"/>
      <c r="M249" s="2109"/>
      <c r="N249" s="3150"/>
      <c r="O249" s="117"/>
      <c r="P249" s="3151"/>
      <c r="Q249" s="3152"/>
      <c r="R249" s="3153"/>
      <c r="S249" s="3154"/>
      <c r="T249" s="119"/>
      <c r="V249" s="115" t="s">
        <v>16</v>
      </c>
      <c r="W249" s="3141"/>
      <c r="X249" s="3142"/>
      <c r="Y249" s="3141"/>
      <c r="Z249" s="3143"/>
      <c r="AA249" s="3144"/>
      <c r="AB249" s="3145"/>
      <c r="AC249" s="3146"/>
      <c r="AD249" s="3147"/>
      <c r="AE249" s="3148"/>
      <c r="AF249" s="3149"/>
      <c r="AG249" s="2109"/>
      <c r="AH249" s="3150"/>
      <c r="AI249" s="117"/>
      <c r="AJ249" s="3151"/>
      <c r="AK249" s="3152"/>
      <c r="AL249" s="3153"/>
      <c r="AM249" s="3154"/>
      <c r="AN249" s="119"/>
      <c r="AP249" s="115" t="s">
        <v>16</v>
      </c>
      <c r="AQ249" s="3141"/>
      <c r="AR249" s="3142"/>
      <c r="AS249" s="3141"/>
      <c r="AT249" s="3143"/>
      <c r="AU249" s="3144"/>
      <c r="AV249" s="3145"/>
      <c r="AW249" s="3146"/>
      <c r="AX249" s="3147"/>
      <c r="AY249" s="3148"/>
      <c r="AZ249" s="3149"/>
      <c r="BA249" s="2109"/>
      <c r="BB249" s="3150"/>
      <c r="BC249" s="117"/>
      <c r="BD249" s="3151"/>
      <c r="BE249" s="3152"/>
      <c r="BF249" s="3153"/>
      <c r="BG249" s="3154"/>
      <c r="BH249" s="119"/>
      <c r="BK249" s="3">
        <v>1</v>
      </c>
    </row>
    <row r="250" spans="2:63" ht="27" customHeight="1">
      <c r="B250" s="115" t="s">
        <v>16</v>
      </c>
      <c r="C250" s="3141"/>
      <c r="D250" s="3142"/>
      <c r="E250" s="3141"/>
      <c r="F250" s="3143"/>
      <c r="G250" s="3144"/>
      <c r="H250" s="3145"/>
      <c r="I250" s="3146"/>
      <c r="J250" s="3147"/>
      <c r="K250" s="3148"/>
      <c r="L250" s="3149"/>
      <c r="M250" s="2109"/>
      <c r="N250" s="3150"/>
      <c r="O250" s="117"/>
      <c r="P250" s="3151"/>
      <c r="Q250" s="3152"/>
      <c r="R250" s="3153"/>
      <c r="S250" s="3154"/>
      <c r="T250" s="119"/>
      <c r="V250" s="115" t="s">
        <v>16</v>
      </c>
      <c r="W250" s="3141"/>
      <c r="X250" s="3142"/>
      <c r="Y250" s="3141"/>
      <c r="Z250" s="3143"/>
      <c r="AA250" s="3144"/>
      <c r="AB250" s="3145"/>
      <c r="AC250" s="3146"/>
      <c r="AD250" s="3147"/>
      <c r="AE250" s="3148"/>
      <c r="AF250" s="3149"/>
      <c r="AG250" s="2109"/>
      <c r="AH250" s="3150"/>
      <c r="AI250" s="117"/>
      <c r="AJ250" s="3151"/>
      <c r="AK250" s="3152"/>
      <c r="AL250" s="3153"/>
      <c r="AM250" s="3154"/>
      <c r="AN250" s="119"/>
      <c r="AP250" s="115" t="s">
        <v>16</v>
      </c>
      <c r="AQ250" s="3141"/>
      <c r="AR250" s="3142"/>
      <c r="AS250" s="3141"/>
      <c r="AT250" s="3143"/>
      <c r="AU250" s="3144"/>
      <c r="AV250" s="3145"/>
      <c r="AW250" s="3146"/>
      <c r="AX250" s="3147"/>
      <c r="AY250" s="3148"/>
      <c r="AZ250" s="3149"/>
      <c r="BA250" s="2109"/>
      <c r="BB250" s="3150"/>
      <c r="BC250" s="117"/>
      <c r="BD250" s="3151"/>
      <c r="BE250" s="3152"/>
      <c r="BF250" s="3153"/>
      <c r="BG250" s="3154"/>
      <c r="BH250" s="119"/>
      <c r="BK250" s="3">
        <v>1</v>
      </c>
    </row>
    <row r="251" spans="2:63" ht="27" customHeight="1">
      <c r="B251" s="115" t="s">
        <v>16</v>
      </c>
      <c r="C251" s="3141"/>
      <c r="D251" s="3142"/>
      <c r="E251" s="3141"/>
      <c r="F251" s="3143"/>
      <c r="G251" s="3144"/>
      <c r="H251" s="3145"/>
      <c r="I251" s="3146"/>
      <c r="J251" s="3147"/>
      <c r="K251" s="3148"/>
      <c r="L251" s="3149"/>
      <c r="M251" s="2109"/>
      <c r="N251" s="3150"/>
      <c r="O251" s="117"/>
      <c r="P251" s="3151"/>
      <c r="Q251" s="3152"/>
      <c r="R251" s="3153"/>
      <c r="S251" s="3154"/>
      <c r="T251" s="119"/>
      <c r="V251" s="115" t="s">
        <v>16</v>
      </c>
      <c r="W251" s="3141"/>
      <c r="X251" s="3142"/>
      <c r="Y251" s="3141"/>
      <c r="Z251" s="3143"/>
      <c r="AA251" s="3144"/>
      <c r="AB251" s="3145"/>
      <c r="AC251" s="3146"/>
      <c r="AD251" s="3147"/>
      <c r="AE251" s="3148"/>
      <c r="AF251" s="3149"/>
      <c r="AG251" s="2109"/>
      <c r="AH251" s="3150"/>
      <c r="AI251" s="117"/>
      <c r="AJ251" s="3151"/>
      <c r="AK251" s="3152"/>
      <c r="AL251" s="3153"/>
      <c r="AM251" s="3154"/>
      <c r="AN251" s="119"/>
      <c r="AP251" s="115" t="s">
        <v>16</v>
      </c>
      <c r="AQ251" s="3141"/>
      <c r="AR251" s="3142"/>
      <c r="AS251" s="3141"/>
      <c r="AT251" s="3143"/>
      <c r="AU251" s="3144"/>
      <c r="AV251" s="3145"/>
      <c r="AW251" s="3146"/>
      <c r="AX251" s="3147"/>
      <c r="AY251" s="3148"/>
      <c r="AZ251" s="3149"/>
      <c r="BA251" s="2109"/>
      <c r="BB251" s="3150"/>
      <c r="BC251" s="117"/>
      <c r="BD251" s="3151"/>
      <c r="BE251" s="3152"/>
      <c r="BF251" s="3153"/>
      <c r="BG251" s="3154"/>
      <c r="BH251" s="119"/>
      <c r="BK251" s="3">
        <v>1</v>
      </c>
    </row>
    <row r="252" spans="2:63" ht="27" customHeight="1">
      <c r="B252" s="115" t="s">
        <v>16</v>
      </c>
      <c r="C252" s="3141"/>
      <c r="D252" s="3142"/>
      <c r="E252" s="3141"/>
      <c r="F252" s="3143"/>
      <c r="G252" s="3144"/>
      <c r="H252" s="3145"/>
      <c r="I252" s="3146"/>
      <c r="J252" s="3147"/>
      <c r="K252" s="3148"/>
      <c r="L252" s="3149"/>
      <c r="M252" s="2109"/>
      <c r="N252" s="3150"/>
      <c r="O252" s="117"/>
      <c r="P252" s="3151"/>
      <c r="Q252" s="3152"/>
      <c r="R252" s="3153"/>
      <c r="S252" s="3154"/>
      <c r="T252" s="119"/>
      <c r="V252" s="115" t="s">
        <v>16</v>
      </c>
      <c r="W252" s="3141"/>
      <c r="X252" s="3142"/>
      <c r="Y252" s="3141"/>
      <c r="Z252" s="3143"/>
      <c r="AA252" s="3144"/>
      <c r="AB252" s="3145"/>
      <c r="AC252" s="3146"/>
      <c r="AD252" s="3147"/>
      <c r="AE252" s="3148"/>
      <c r="AF252" s="3149"/>
      <c r="AG252" s="2109"/>
      <c r="AH252" s="3150"/>
      <c r="AI252" s="117"/>
      <c r="AJ252" s="3151"/>
      <c r="AK252" s="3152"/>
      <c r="AL252" s="3153"/>
      <c r="AM252" s="3154"/>
      <c r="AN252" s="119"/>
      <c r="AP252" s="115" t="s">
        <v>16</v>
      </c>
      <c r="AQ252" s="3141"/>
      <c r="AR252" s="3142"/>
      <c r="AS252" s="3141"/>
      <c r="AT252" s="3143"/>
      <c r="AU252" s="3144"/>
      <c r="AV252" s="3145"/>
      <c r="AW252" s="3146"/>
      <c r="AX252" s="3147"/>
      <c r="AY252" s="3148"/>
      <c r="AZ252" s="3149"/>
      <c r="BA252" s="2109"/>
      <c r="BB252" s="3150"/>
      <c r="BC252" s="117"/>
      <c r="BD252" s="3151"/>
      <c r="BE252" s="3152"/>
      <c r="BF252" s="3153"/>
      <c r="BG252" s="3154"/>
      <c r="BH252" s="119"/>
      <c r="BK252" s="3">
        <v>1</v>
      </c>
    </row>
    <row r="253" spans="2:63" ht="27" customHeight="1">
      <c r="B253" s="115" t="s">
        <v>16</v>
      </c>
      <c r="C253" s="3141"/>
      <c r="D253" s="3142"/>
      <c r="E253" s="3141"/>
      <c r="F253" s="3143"/>
      <c r="G253" s="3144"/>
      <c r="H253" s="3145"/>
      <c r="I253" s="3146"/>
      <c r="J253" s="3147"/>
      <c r="K253" s="3148"/>
      <c r="L253" s="3149"/>
      <c r="M253" s="2109"/>
      <c r="N253" s="3150"/>
      <c r="O253" s="117"/>
      <c r="P253" s="3151"/>
      <c r="Q253" s="3152"/>
      <c r="R253" s="3153"/>
      <c r="S253" s="3154"/>
      <c r="T253" s="119"/>
      <c r="V253" s="115" t="s">
        <v>16</v>
      </c>
      <c r="W253" s="3141"/>
      <c r="X253" s="3142"/>
      <c r="Y253" s="3141"/>
      <c r="Z253" s="3143"/>
      <c r="AA253" s="3144"/>
      <c r="AB253" s="3145"/>
      <c r="AC253" s="3146"/>
      <c r="AD253" s="3147"/>
      <c r="AE253" s="3148"/>
      <c r="AF253" s="3149"/>
      <c r="AG253" s="2109"/>
      <c r="AH253" s="3150"/>
      <c r="AI253" s="117"/>
      <c r="AJ253" s="3151"/>
      <c r="AK253" s="3152"/>
      <c r="AL253" s="3153"/>
      <c r="AM253" s="3154"/>
      <c r="AN253" s="119"/>
      <c r="AP253" s="115" t="s">
        <v>16</v>
      </c>
      <c r="AQ253" s="3141"/>
      <c r="AR253" s="3142"/>
      <c r="AS253" s="3141"/>
      <c r="AT253" s="3143"/>
      <c r="AU253" s="3144"/>
      <c r="AV253" s="3145"/>
      <c r="AW253" s="3146"/>
      <c r="AX253" s="3147"/>
      <c r="AY253" s="3148"/>
      <c r="AZ253" s="3149"/>
      <c r="BA253" s="2109"/>
      <c r="BB253" s="3150"/>
      <c r="BC253" s="117"/>
      <c r="BD253" s="3151"/>
      <c r="BE253" s="3152"/>
      <c r="BF253" s="3153"/>
      <c r="BG253" s="3154"/>
      <c r="BH253" s="119"/>
      <c r="BK253" s="3">
        <v>1</v>
      </c>
    </row>
    <row r="254" spans="2:63" ht="27" customHeight="1">
      <c r="B254" s="115" t="s">
        <v>16</v>
      </c>
      <c r="C254" s="3141"/>
      <c r="D254" s="3142"/>
      <c r="E254" s="3141"/>
      <c r="F254" s="3143"/>
      <c r="G254" s="3144"/>
      <c r="H254" s="3145"/>
      <c r="I254" s="3146"/>
      <c r="J254" s="3147"/>
      <c r="K254" s="3148"/>
      <c r="L254" s="3149"/>
      <c r="M254" s="2109"/>
      <c r="N254" s="3150"/>
      <c r="O254" s="117"/>
      <c r="P254" s="3151"/>
      <c r="Q254" s="3152"/>
      <c r="R254" s="3153"/>
      <c r="S254" s="3154"/>
      <c r="T254" s="119"/>
      <c r="V254" s="115" t="s">
        <v>16</v>
      </c>
      <c r="W254" s="3141"/>
      <c r="X254" s="3142"/>
      <c r="Y254" s="3141"/>
      <c r="Z254" s="3143"/>
      <c r="AA254" s="3144"/>
      <c r="AB254" s="3145"/>
      <c r="AC254" s="3146"/>
      <c r="AD254" s="3147"/>
      <c r="AE254" s="3148"/>
      <c r="AF254" s="3149"/>
      <c r="AG254" s="2109"/>
      <c r="AH254" s="3150"/>
      <c r="AI254" s="117"/>
      <c r="AJ254" s="3151"/>
      <c r="AK254" s="3152"/>
      <c r="AL254" s="3153"/>
      <c r="AM254" s="3154"/>
      <c r="AN254" s="119"/>
      <c r="AP254" s="115" t="s">
        <v>16</v>
      </c>
      <c r="AQ254" s="3141"/>
      <c r="AR254" s="3142"/>
      <c r="AS254" s="3141"/>
      <c r="AT254" s="3143"/>
      <c r="AU254" s="3144"/>
      <c r="AV254" s="3145"/>
      <c r="AW254" s="3146"/>
      <c r="AX254" s="3147"/>
      <c r="AY254" s="3148"/>
      <c r="AZ254" s="3149"/>
      <c r="BA254" s="2109"/>
      <c r="BB254" s="3150"/>
      <c r="BC254" s="117"/>
      <c r="BD254" s="3151"/>
      <c r="BE254" s="3152"/>
      <c r="BF254" s="3153"/>
      <c r="BG254" s="3154"/>
      <c r="BH254" s="119"/>
      <c r="BK254" s="3">
        <v>1</v>
      </c>
    </row>
    <row r="255" spans="2:63" ht="15.75">
      <c r="B255" s="115" t="s">
        <v>16</v>
      </c>
      <c r="C255" s="3141"/>
      <c r="D255" s="3142"/>
      <c r="E255" s="3141"/>
      <c r="F255" s="3143"/>
      <c r="G255" s="3144"/>
      <c r="H255" s="3145"/>
      <c r="I255" s="3146"/>
      <c r="J255" s="3147"/>
      <c r="K255" s="3148"/>
      <c r="L255" s="3149"/>
      <c r="M255" s="2109"/>
      <c r="N255" s="3150"/>
      <c r="O255" s="117"/>
      <c r="P255" s="3151"/>
      <c r="Q255" s="3152"/>
      <c r="R255" s="3153"/>
      <c r="S255" s="3154"/>
      <c r="T255" s="119"/>
      <c r="V255" s="115" t="s">
        <v>16</v>
      </c>
      <c r="W255" s="3141"/>
      <c r="X255" s="3142"/>
      <c r="Y255" s="3141"/>
      <c r="Z255" s="3143"/>
      <c r="AA255" s="3144"/>
      <c r="AB255" s="3145"/>
      <c r="AC255" s="3146"/>
      <c r="AD255" s="3147"/>
      <c r="AE255" s="3148"/>
      <c r="AF255" s="3149"/>
      <c r="AG255" s="2109"/>
      <c r="AH255" s="3150"/>
      <c r="AI255" s="117"/>
      <c r="AJ255" s="3151"/>
      <c r="AK255" s="3152"/>
      <c r="AL255" s="3153"/>
      <c r="AM255" s="3154"/>
      <c r="AN255" s="119"/>
      <c r="AP255" s="115" t="s">
        <v>16</v>
      </c>
      <c r="AQ255" s="3141"/>
      <c r="AR255" s="3142"/>
      <c r="AS255" s="3141"/>
      <c r="AT255" s="3143"/>
      <c r="AU255" s="3144"/>
      <c r="AV255" s="3145"/>
      <c r="AW255" s="3146"/>
      <c r="AX255" s="3147"/>
      <c r="AY255" s="3148"/>
      <c r="AZ255" s="3149"/>
      <c r="BA255" s="2109"/>
      <c r="BB255" s="3150"/>
      <c r="BC255" s="117"/>
      <c r="BD255" s="3151"/>
      <c r="BE255" s="3152"/>
      <c r="BF255" s="3153"/>
      <c r="BG255" s="3154"/>
      <c r="BH255" s="119"/>
      <c r="BK255" s="3">
        <v>1</v>
      </c>
    </row>
    <row r="256" spans="2:63" ht="15.75">
      <c r="B256" s="115" t="s">
        <v>16</v>
      </c>
      <c r="C256" s="3141"/>
      <c r="D256" s="3142"/>
      <c r="E256" s="3141"/>
      <c r="F256" s="3143"/>
      <c r="G256" s="3144"/>
      <c r="H256" s="3145"/>
      <c r="I256" s="3146"/>
      <c r="J256" s="3147"/>
      <c r="K256" s="3148"/>
      <c r="L256" s="3149"/>
      <c r="M256" s="2109"/>
      <c r="N256" s="3150"/>
      <c r="O256" s="117"/>
      <c r="P256" s="3151"/>
      <c r="Q256" s="3152"/>
      <c r="R256" s="3153"/>
      <c r="S256" s="3154"/>
      <c r="T256" s="119"/>
      <c r="V256" s="115" t="s">
        <v>16</v>
      </c>
      <c r="W256" s="3141"/>
      <c r="X256" s="3142"/>
      <c r="Y256" s="3141"/>
      <c r="Z256" s="3143"/>
      <c r="AA256" s="3144"/>
      <c r="AB256" s="3145"/>
      <c r="AC256" s="3146"/>
      <c r="AD256" s="3147"/>
      <c r="AE256" s="3148"/>
      <c r="AF256" s="3149"/>
      <c r="AG256" s="2109"/>
      <c r="AH256" s="3150"/>
      <c r="AI256" s="117"/>
      <c r="AJ256" s="3151"/>
      <c r="AK256" s="3152"/>
      <c r="AL256" s="3153"/>
      <c r="AM256" s="3154"/>
      <c r="AN256" s="119"/>
      <c r="AP256" s="115" t="s">
        <v>16</v>
      </c>
      <c r="AQ256" s="3141"/>
      <c r="AR256" s="3142"/>
      <c r="AS256" s="3141"/>
      <c r="AT256" s="3143"/>
      <c r="AU256" s="3144"/>
      <c r="AV256" s="3145"/>
      <c r="AW256" s="3146"/>
      <c r="AX256" s="3147"/>
      <c r="AY256" s="3148"/>
      <c r="AZ256" s="3149"/>
      <c r="BA256" s="2109"/>
      <c r="BB256" s="3150"/>
      <c r="BC256" s="117"/>
      <c r="BD256" s="3151"/>
      <c r="BE256" s="3152"/>
      <c r="BF256" s="3153"/>
      <c r="BG256" s="3154"/>
      <c r="BH256" s="119"/>
      <c r="BK256" s="3">
        <v>1</v>
      </c>
    </row>
    <row r="257" spans="2:63" ht="15.75">
      <c r="B257" s="115" t="s">
        <v>16</v>
      </c>
      <c r="C257" s="3141"/>
      <c r="D257" s="3142"/>
      <c r="E257" s="3141"/>
      <c r="F257" s="3143"/>
      <c r="G257" s="3144"/>
      <c r="H257" s="3145"/>
      <c r="I257" s="3146"/>
      <c r="J257" s="3147"/>
      <c r="K257" s="3148"/>
      <c r="L257" s="3149"/>
      <c r="M257" s="2109"/>
      <c r="N257" s="3150"/>
      <c r="O257" s="117"/>
      <c r="P257" s="3151"/>
      <c r="Q257" s="3152"/>
      <c r="R257" s="3153"/>
      <c r="S257" s="3154"/>
      <c r="T257" s="119"/>
      <c r="V257" s="115" t="s">
        <v>16</v>
      </c>
      <c r="W257" s="3141"/>
      <c r="X257" s="3142"/>
      <c r="Y257" s="3141"/>
      <c r="Z257" s="3143"/>
      <c r="AA257" s="3144"/>
      <c r="AB257" s="3145"/>
      <c r="AC257" s="3146"/>
      <c r="AD257" s="3147"/>
      <c r="AE257" s="3148"/>
      <c r="AF257" s="3149"/>
      <c r="AG257" s="2109"/>
      <c r="AH257" s="3150"/>
      <c r="AI257" s="117"/>
      <c r="AJ257" s="3151"/>
      <c r="AK257" s="3152"/>
      <c r="AL257" s="3153"/>
      <c r="AM257" s="3154"/>
      <c r="AN257" s="119"/>
      <c r="AP257" s="115" t="s">
        <v>16</v>
      </c>
      <c r="AQ257" s="3141"/>
      <c r="AR257" s="3142"/>
      <c r="AS257" s="3141"/>
      <c r="AT257" s="3143"/>
      <c r="AU257" s="3144"/>
      <c r="AV257" s="3145"/>
      <c r="AW257" s="3146"/>
      <c r="AX257" s="3147"/>
      <c r="AY257" s="3148"/>
      <c r="AZ257" s="3149"/>
      <c r="BA257" s="2109"/>
      <c r="BB257" s="3150"/>
      <c r="BC257" s="117"/>
      <c r="BD257" s="3151"/>
      <c r="BE257" s="3152"/>
      <c r="BF257" s="3153"/>
      <c r="BG257" s="3154"/>
      <c r="BH257" s="119"/>
      <c r="BK257" s="3">
        <v>1</v>
      </c>
    </row>
    <row r="258" spans="2:63" ht="15.75">
      <c r="B258" s="115" t="s">
        <v>16</v>
      </c>
      <c r="C258" s="3141"/>
      <c r="D258" s="3142"/>
      <c r="E258" s="3141"/>
      <c r="F258" s="3143"/>
      <c r="G258" s="3144"/>
      <c r="H258" s="3145"/>
      <c r="I258" s="3146"/>
      <c r="J258" s="3147"/>
      <c r="K258" s="3148"/>
      <c r="L258" s="3149"/>
      <c r="M258" s="2109"/>
      <c r="N258" s="3150"/>
      <c r="O258" s="117"/>
      <c r="P258" s="3151"/>
      <c r="Q258" s="3152"/>
      <c r="R258" s="3153"/>
      <c r="S258" s="3154"/>
      <c r="T258" s="119"/>
      <c r="V258" s="115" t="s">
        <v>16</v>
      </c>
      <c r="W258" s="3141"/>
      <c r="X258" s="3142"/>
      <c r="Y258" s="3141"/>
      <c r="Z258" s="3143"/>
      <c r="AA258" s="3144"/>
      <c r="AB258" s="3145"/>
      <c r="AC258" s="3146"/>
      <c r="AD258" s="3147"/>
      <c r="AE258" s="3148"/>
      <c r="AF258" s="3149"/>
      <c r="AG258" s="2109"/>
      <c r="AH258" s="3150"/>
      <c r="AI258" s="117"/>
      <c r="AJ258" s="3151"/>
      <c r="AK258" s="3152"/>
      <c r="AL258" s="3153"/>
      <c r="AM258" s="3154"/>
      <c r="AN258" s="119"/>
      <c r="AP258" s="115" t="s">
        <v>16</v>
      </c>
      <c r="AQ258" s="3141"/>
      <c r="AR258" s="3142"/>
      <c r="AS258" s="3141"/>
      <c r="AT258" s="3143"/>
      <c r="AU258" s="3144"/>
      <c r="AV258" s="3145"/>
      <c r="AW258" s="3146"/>
      <c r="AX258" s="3147"/>
      <c r="AY258" s="3148"/>
      <c r="AZ258" s="3149"/>
      <c r="BA258" s="2109"/>
      <c r="BB258" s="3150"/>
      <c r="BC258" s="117"/>
      <c r="BD258" s="3151"/>
      <c r="BE258" s="3152"/>
      <c r="BF258" s="3153"/>
      <c r="BG258" s="3154"/>
      <c r="BH258" s="119"/>
      <c r="BK258" s="3">
        <v>1</v>
      </c>
    </row>
    <row r="259" spans="2:63" ht="15.75">
      <c r="B259" s="115" t="s">
        <v>16</v>
      </c>
      <c r="C259" s="3141"/>
      <c r="D259" s="3142"/>
      <c r="E259" s="3141"/>
      <c r="F259" s="3143"/>
      <c r="G259" s="3144"/>
      <c r="H259" s="3145"/>
      <c r="I259" s="3146"/>
      <c r="J259" s="3147"/>
      <c r="K259" s="3148"/>
      <c r="L259" s="3149"/>
      <c r="M259" s="2109"/>
      <c r="N259" s="3150"/>
      <c r="O259" s="117"/>
      <c r="P259" s="3151"/>
      <c r="Q259" s="3152"/>
      <c r="R259" s="3153"/>
      <c r="S259" s="3154"/>
      <c r="T259" s="119"/>
      <c r="V259" s="115" t="s">
        <v>16</v>
      </c>
      <c r="W259" s="3141"/>
      <c r="X259" s="3142"/>
      <c r="Y259" s="3141"/>
      <c r="Z259" s="3143"/>
      <c r="AA259" s="3144"/>
      <c r="AB259" s="3145"/>
      <c r="AC259" s="3146"/>
      <c r="AD259" s="3147"/>
      <c r="AE259" s="3148"/>
      <c r="AF259" s="3149"/>
      <c r="AG259" s="2109"/>
      <c r="AH259" s="3150"/>
      <c r="AI259" s="117"/>
      <c r="AJ259" s="3151"/>
      <c r="AK259" s="3152"/>
      <c r="AL259" s="3153"/>
      <c r="AM259" s="3154"/>
      <c r="AN259" s="119"/>
      <c r="AP259" s="115" t="s">
        <v>16</v>
      </c>
      <c r="AQ259" s="3141"/>
      <c r="AR259" s="3142"/>
      <c r="AS259" s="3141"/>
      <c r="AT259" s="3143"/>
      <c r="AU259" s="3144"/>
      <c r="AV259" s="3145"/>
      <c r="AW259" s="3146"/>
      <c r="AX259" s="3147"/>
      <c r="AY259" s="3148"/>
      <c r="AZ259" s="3149"/>
      <c r="BA259" s="2109"/>
      <c r="BB259" s="3150"/>
      <c r="BC259" s="117"/>
      <c r="BD259" s="3151"/>
      <c r="BE259" s="3152"/>
      <c r="BF259" s="3153"/>
      <c r="BG259" s="3154"/>
      <c r="BH259" s="119"/>
      <c r="BK259" s="3">
        <v>1</v>
      </c>
    </row>
    <row r="260" spans="2:63" ht="15.75">
      <c r="B260" s="115" t="s">
        <v>16</v>
      </c>
      <c r="C260" s="3141"/>
      <c r="D260" s="3142"/>
      <c r="E260" s="3141"/>
      <c r="F260" s="3143"/>
      <c r="G260" s="3144"/>
      <c r="H260" s="3145"/>
      <c r="I260" s="3146"/>
      <c r="J260" s="3147"/>
      <c r="K260" s="3148"/>
      <c r="L260" s="3149"/>
      <c r="M260" s="2109"/>
      <c r="N260" s="3150"/>
      <c r="O260" s="117"/>
      <c r="P260" s="3151"/>
      <c r="Q260" s="3152"/>
      <c r="R260" s="3153"/>
      <c r="S260" s="3154"/>
      <c r="T260" s="119"/>
      <c r="V260" s="115" t="s">
        <v>16</v>
      </c>
      <c r="W260" s="3141"/>
      <c r="X260" s="3142"/>
      <c r="Y260" s="3141"/>
      <c r="Z260" s="3143"/>
      <c r="AA260" s="3144"/>
      <c r="AB260" s="3145"/>
      <c r="AC260" s="3146"/>
      <c r="AD260" s="3147"/>
      <c r="AE260" s="3148"/>
      <c r="AF260" s="3149"/>
      <c r="AG260" s="2109"/>
      <c r="AH260" s="3150"/>
      <c r="AI260" s="117"/>
      <c r="AJ260" s="3151"/>
      <c r="AK260" s="3152"/>
      <c r="AL260" s="3153"/>
      <c r="AM260" s="3154"/>
      <c r="AN260" s="119"/>
      <c r="AP260" s="115" t="s">
        <v>16</v>
      </c>
      <c r="AQ260" s="3141"/>
      <c r="AR260" s="3142"/>
      <c r="AS260" s="3141"/>
      <c r="AT260" s="3143"/>
      <c r="AU260" s="3144"/>
      <c r="AV260" s="3145"/>
      <c r="AW260" s="3146"/>
      <c r="AX260" s="3147"/>
      <c r="AY260" s="3148"/>
      <c r="AZ260" s="3149"/>
      <c r="BA260" s="2109"/>
      <c r="BB260" s="3150"/>
      <c r="BC260" s="117"/>
      <c r="BD260" s="3151"/>
      <c r="BE260" s="3152"/>
      <c r="BF260" s="3153"/>
      <c r="BG260" s="3154"/>
      <c r="BH260" s="119"/>
      <c r="BK260" s="3">
        <v>1</v>
      </c>
    </row>
    <row r="261" spans="2:63" ht="15.75">
      <c r="B261" s="115" t="s">
        <v>16</v>
      </c>
      <c r="C261" s="3141"/>
      <c r="D261" s="3142"/>
      <c r="E261" s="3141"/>
      <c r="F261" s="3143"/>
      <c r="G261" s="3144"/>
      <c r="H261" s="3145"/>
      <c r="I261" s="3146"/>
      <c r="J261" s="3147"/>
      <c r="K261" s="3148"/>
      <c r="L261" s="3149"/>
      <c r="M261" s="2109"/>
      <c r="N261" s="3150"/>
      <c r="O261" s="117"/>
      <c r="P261" s="3151"/>
      <c r="Q261" s="3152"/>
      <c r="R261" s="3153"/>
      <c r="S261" s="3154"/>
      <c r="T261" s="119"/>
      <c r="V261" s="115" t="s">
        <v>16</v>
      </c>
      <c r="W261" s="3141"/>
      <c r="X261" s="3142"/>
      <c r="Y261" s="3141"/>
      <c r="Z261" s="3143"/>
      <c r="AA261" s="3144"/>
      <c r="AB261" s="3145"/>
      <c r="AC261" s="3146"/>
      <c r="AD261" s="3147"/>
      <c r="AE261" s="3148"/>
      <c r="AF261" s="3149"/>
      <c r="AG261" s="2109"/>
      <c r="AH261" s="3150"/>
      <c r="AI261" s="117"/>
      <c r="AJ261" s="3151"/>
      <c r="AK261" s="3152"/>
      <c r="AL261" s="3153"/>
      <c r="AM261" s="3154"/>
      <c r="AN261" s="119"/>
      <c r="AP261" s="115" t="s">
        <v>16</v>
      </c>
      <c r="AQ261" s="3141"/>
      <c r="AR261" s="3142"/>
      <c r="AS261" s="3141"/>
      <c r="AT261" s="3143"/>
      <c r="AU261" s="3144"/>
      <c r="AV261" s="3145"/>
      <c r="AW261" s="3146"/>
      <c r="AX261" s="3147"/>
      <c r="AY261" s="3148"/>
      <c r="AZ261" s="3149"/>
      <c r="BA261" s="2109"/>
      <c r="BB261" s="3150"/>
      <c r="BC261" s="117"/>
      <c r="BD261" s="3151"/>
      <c r="BE261" s="3152"/>
      <c r="BF261" s="3153"/>
      <c r="BG261" s="3154"/>
      <c r="BH261" s="119"/>
      <c r="BK261" s="3">
        <v>1</v>
      </c>
    </row>
    <row r="262" spans="2:63" ht="15.75">
      <c r="B262" s="115" t="s">
        <v>16</v>
      </c>
      <c r="C262" s="3141"/>
      <c r="D262" s="3142"/>
      <c r="E262" s="3141"/>
      <c r="F262" s="3143"/>
      <c r="G262" s="3144"/>
      <c r="H262" s="3145"/>
      <c r="I262" s="3146"/>
      <c r="J262" s="3147"/>
      <c r="K262" s="3148"/>
      <c r="L262" s="3149"/>
      <c r="M262" s="2109"/>
      <c r="N262" s="3150"/>
      <c r="O262" s="117"/>
      <c r="P262" s="3151"/>
      <c r="Q262" s="3152"/>
      <c r="R262" s="3153"/>
      <c r="S262" s="3154"/>
      <c r="T262" s="119"/>
      <c r="V262" s="115" t="s">
        <v>16</v>
      </c>
      <c r="W262" s="3141"/>
      <c r="X262" s="3142"/>
      <c r="Y262" s="3141"/>
      <c r="Z262" s="3143"/>
      <c r="AA262" s="3144"/>
      <c r="AB262" s="3145"/>
      <c r="AC262" s="3146"/>
      <c r="AD262" s="3147"/>
      <c r="AE262" s="3148"/>
      <c r="AF262" s="3149"/>
      <c r="AG262" s="2109"/>
      <c r="AH262" s="3150"/>
      <c r="AI262" s="117"/>
      <c r="AJ262" s="3151"/>
      <c r="AK262" s="3152"/>
      <c r="AL262" s="3153"/>
      <c r="AM262" s="3154"/>
      <c r="AN262" s="119"/>
      <c r="AP262" s="115" t="s">
        <v>16</v>
      </c>
      <c r="AQ262" s="3141"/>
      <c r="AR262" s="3142"/>
      <c r="AS262" s="3141"/>
      <c r="AT262" s="3143"/>
      <c r="AU262" s="3144"/>
      <c r="AV262" s="3145"/>
      <c r="AW262" s="3146"/>
      <c r="AX262" s="3147"/>
      <c r="AY262" s="3148"/>
      <c r="AZ262" s="3149"/>
      <c r="BA262" s="2109"/>
      <c r="BB262" s="3150"/>
      <c r="BC262" s="117"/>
      <c r="BD262" s="3151"/>
      <c r="BE262" s="3152"/>
      <c r="BF262" s="3153"/>
      <c r="BG262" s="3154"/>
      <c r="BH262" s="119"/>
      <c r="BK262" s="3">
        <v>1</v>
      </c>
    </row>
    <row r="263" spans="2:63" ht="15.75">
      <c r="B263" s="115" t="s">
        <v>16</v>
      </c>
      <c r="C263" s="3141"/>
      <c r="D263" s="3142"/>
      <c r="E263" s="3141"/>
      <c r="F263" s="3143"/>
      <c r="G263" s="3144"/>
      <c r="H263" s="3145"/>
      <c r="I263" s="3146"/>
      <c r="J263" s="3147"/>
      <c r="K263" s="3148"/>
      <c r="L263" s="3149"/>
      <c r="M263" s="2109"/>
      <c r="N263" s="3150"/>
      <c r="O263" s="117"/>
      <c r="P263" s="3151"/>
      <c r="Q263" s="3152"/>
      <c r="R263" s="3153"/>
      <c r="S263" s="3154"/>
      <c r="T263" s="119"/>
      <c r="V263" s="115" t="s">
        <v>16</v>
      </c>
      <c r="W263" s="3141"/>
      <c r="X263" s="3142"/>
      <c r="Y263" s="3141"/>
      <c r="Z263" s="3143"/>
      <c r="AA263" s="3144"/>
      <c r="AB263" s="3145"/>
      <c r="AC263" s="3146"/>
      <c r="AD263" s="3147"/>
      <c r="AE263" s="3148"/>
      <c r="AF263" s="3149"/>
      <c r="AG263" s="2109"/>
      <c r="AH263" s="3150"/>
      <c r="AI263" s="117"/>
      <c r="AJ263" s="3151"/>
      <c r="AK263" s="3152"/>
      <c r="AL263" s="3153"/>
      <c r="AM263" s="3154"/>
      <c r="AN263" s="119"/>
      <c r="AP263" s="115" t="s">
        <v>16</v>
      </c>
      <c r="AQ263" s="3141"/>
      <c r="AR263" s="3142"/>
      <c r="AS263" s="3141"/>
      <c r="AT263" s="3143"/>
      <c r="AU263" s="3144"/>
      <c r="AV263" s="3145"/>
      <c r="AW263" s="3146"/>
      <c r="AX263" s="3147"/>
      <c r="AY263" s="3148"/>
      <c r="AZ263" s="3149"/>
      <c r="BA263" s="2109"/>
      <c r="BB263" s="3150"/>
      <c r="BC263" s="117"/>
      <c r="BD263" s="3151"/>
      <c r="BE263" s="3152"/>
      <c r="BF263" s="3153"/>
      <c r="BG263" s="3154"/>
      <c r="BH263" s="119"/>
      <c r="BK263" s="3">
        <v>1</v>
      </c>
    </row>
    <row r="264" spans="2:63" ht="15.75">
      <c r="B264" s="115" t="s">
        <v>16</v>
      </c>
      <c r="C264" s="3141"/>
      <c r="D264" s="3142"/>
      <c r="E264" s="3141"/>
      <c r="F264" s="3143"/>
      <c r="G264" s="3144"/>
      <c r="H264" s="3145"/>
      <c r="I264" s="3146"/>
      <c r="J264" s="3147"/>
      <c r="K264" s="3148"/>
      <c r="L264" s="3149"/>
      <c r="M264" s="2109"/>
      <c r="N264" s="3150"/>
      <c r="O264" s="117"/>
      <c r="P264" s="3151"/>
      <c r="Q264" s="3152"/>
      <c r="R264" s="3153"/>
      <c r="S264" s="3154"/>
      <c r="T264" s="119"/>
      <c r="V264" s="115" t="s">
        <v>16</v>
      </c>
      <c r="W264" s="3141"/>
      <c r="X264" s="3142"/>
      <c r="Y264" s="3141"/>
      <c r="Z264" s="3143"/>
      <c r="AA264" s="3144"/>
      <c r="AB264" s="3145"/>
      <c r="AC264" s="3146"/>
      <c r="AD264" s="3147"/>
      <c r="AE264" s="3148"/>
      <c r="AF264" s="3149"/>
      <c r="AG264" s="2109"/>
      <c r="AH264" s="3150"/>
      <c r="AI264" s="117"/>
      <c r="AJ264" s="3151"/>
      <c r="AK264" s="3152"/>
      <c r="AL264" s="3153"/>
      <c r="AM264" s="3154"/>
      <c r="AN264" s="119"/>
      <c r="AP264" s="115" t="s">
        <v>16</v>
      </c>
      <c r="AQ264" s="3141"/>
      <c r="AR264" s="3142"/>
      <c r="AS264" s="3141"/>
      <c r="AT264" s="3143"/>
      <c r="AU264" s="3144"/>
      <c r="AV264" s="3145"/>
      <c r="AW264" s="3146"/>
      <c r="AX264" s="3147"/>
      <c r="AY264" s="3148"/>
      <c r="AZ264" s="3149"/>
      <c r="BA264" s="2109"/>
      <c r="BB264" s="3150"/>
      <c r="BC264" s="117"/>
      <c r="BD264" s="3151"/>
      <c r="BE264" s="3152"/>
      <c r="BF264" s="3153"/>
      <c r="BG264" s="3154"/>
      <c r="BH264" s="119"/>
      <c r="BK264" s="3">
        <v>1</v>
      </c>
    </row>
    <row r="265" spans="2:63" ht="15.75">
      <c r="B265" s="115" t="s">
        <v>16</v>
      </c>
      <c r="C265" s="3141"/>
      <c r="D265" s="3142"/>
      <c r="E265" s="3141"/>
      <c r="F265" s="3143"/>
      <c r="G265" s="3144"/>
      <c r="H265" s="3145"/>
      <c r="I265" s="3146"/>
      <c r="J265" s="3147"/>
      <c r="K265" s="3148"/>
      <c r="L265" s="3149"/>
      <c r="M265" s="2109"/>
      <c r="N265" s="3150"/>
      <c r="O265" s="117"/>
      <c r="P265" s="3151"/>
      <c r="Q265" s="3152"/>
      <c r="R265" s="3153"/>
      <c r="S265" s="3154"/>
      <c r="T265" s="119"/>
      <c r="V265" s="115" t="s">
        <v>16</v>
      </c>
      <c r="W265" s="3141"/>
      <c r="X265" s="3142"/>
      <c r="Y265" s="3141"/>
      <c r="Z265" s="3143"/>
      <c r="AA265" s="3144"/>
      <c r="AB265" s="3145"/>
      <c r="AC265" s="3146"/>
      <c r="AD265" s="3147"/>
      <c r="AE265" s="3148"/>
      <c r="AF265" s="3149"/>
      <c r="AG265" s="2109"/>
      <c r="AH265" s="3150"/>
      <c r="AI265" s="117"/>
      <c r="AJ265" s="3151"/>
      <c r="AK265" s="3152"/>
      <c r="AL265" s="3153"/>
      <c r="AM265" s="3154"/>
      <c r="AN265" s="119"/>
      <c r="AP265" s="115" t="s">
        <v>16</v>
      </c>
      <c r="AQ265" s="3141"/>
      <c r="AR265" s="3142"/>
      <c r="AS265" s="3141"/>
      <c r="AT265" s="3143"/>
      <c r="AU265" s="3144"/>
      <c r="AV265" s="3145"/>
      <c r="AW265" s="3146"/>
      <c r="AX265" s="3147"/>
      <c r="AY265" s="3148"/>
      <c r="AZ265" s="3149"/>
      <c r="BA265" s="2109"/>
      <c r="BB265" s="3150"/>
      <c r="BC265" s="117"/>
      <c r="BD265" s="3151"/>
      <c r="BE265" s="3152"/>
      <c r="BF265" s="3153"/>
      <c r="BG265" s="3154"/>
      <c r="BH265" s="119"/>
      <c r="BK265" s="3">
        <v>1</v>
      </c>
    </row>
    <row r="266" spans="2:63" ht="15.75">
      <c r="B266" s="115" t="s">
        <v>16</v>
      </c>
      <c r="C266" s="3141"/>
      <c r="D266" s="3142"/>
      <c r="E266" s="3141"/>
      <c r="F266" s="3143"/>
      <c r="G266" s="3144"/>
      <c r="H266" s="3145"/>
      <c r="I266" s="3146"/>
      <c r="J266" s="3147"/>
      <c r="K266" s="3148"/>
      <c r="L266" s="3149"/>
      <c r="M266" s="2109"/>
      <c r="N266" s="3150"/>
      <c r="O266" s="117"/>
      <c r="P266" s="3151"/>
      <c r="Q266" s="3152"/>
      <c r="R266" s="3153"/>
      <c r="S266" s="3154"/>
      <c r="T266" s="119"/>
      <c r="V266" s="115" t="s">
        <v>16</v>
      </c>
      <c r="W266" s="3141"/>
      <c r="X266" s="3142"/>
      <c r="Y266" s="3141"/>
      <c r="Z266" s="3143"/>
      <c r="AA266" s="3144"/>
      <c r="AB266" s="3145"/>
      <c r="AC266" s="3146"/>
      <c r="AD266" s="3147"/>
      <c r="AE266" s="3148"/>
      <c r="AF266" s="3149"/>
      <c r="AG266" s="2109"/>
      <c r="AH266" s="3150"/>
      <c r="AI266" s="117"/>
      <c r="AJ266" s="3151"/>
      <c r="AK266" s="3152"/>
      <c r="AL266" s="3153"/>
      <c r="AM266" s="3154"/>
      <c r="AN266" s="119"/>
      <c r="AP266" s="115" t="s">
        <v>16</v>
      </c>
      <c r="AQ266" s="3141"/>
      <c r="AR266" s="3142"/>
      <c r="AS266" s="3141"/>
      <c r="AT266" s="3143"/>
      <c r="AU266" s="3144"/>
      <c r="AV266" s="3145"/>
      <c r="AW266" s="3146"/>
      <c r="AX266" s="3147"/>
      <c r="AY266" s="3148"/>
      <c r="AZ266" s="3149"/>
      <c r="BA266" s="2109"/>
      <c r="BB266" s="3150"/>
      <c r="BC266" s="117"/>
      <c r="BD266" s="3151"/>
      <c r="BE266" s="3152"/>
      <c r="BF266" s="3153"/>
      <c r="BG266" s="3154"/>
      <c r="BH266" s="119"/>
      <c r="BK266" s="3">
        <v>1</v>
      </c>
    </row>
    <row r="267" spans="2:63" ht="15.75">
      <c r="B267" s="115" t="s">
        <v>16</v>
      </c>
      <c r="C267" s="3141"/>
      <c r="D267" s="3142"/>
      <c r="E267" s="3141"/>
      <c r="F267" s="3143"/>
      <c r="G267" s="3144"/>
      <c r="H267" s="3145"/>
      <c r="I267" s="3146"/>
      <c r="J267" s="3147"/>
      <c r="K267" s="3148"/>
      <c r="L267" s="3149"/>
      <c r="M267" s="2109"/>
      <c r="N267" s="3150"/>
      <c r="O267" s="117"/>
      <c r="P267" s="3151"/>
      <c r="Q267" s="3152"/>
      <c r="R267" s="3153"/>
      <c r="S267" s="3154"/>
      <c r="T267" s="119"/>
      <c r="V267" s="115" t="s">
        <v>16</v>
      </c>
      <c r="W267" s="3141"/>
      <c r="X267" s="3142"/>
      <c r="Y267" s="3141"/>
      <c r="Z267" s="3143"/>
      <c r="AA267" s="3144"/>
      <c r="AB267" s="3145"/>
      <c r="AC267" s="3146"/>
      <c r="AD267" s="3147"/>
      <c r="AE267" s="3148"/>
      <c r="AF267" s="3149"/>
      <c r="AG267" s="2109"/>
      <c r="AH267" s="3150"/>
      <c r="AI267" s="117"/>
      <c r="AJ267" s="3151"/>
      <c r="AK267" s="3152"/>
      <c r="AL267" s="3153"/>
      <c r="AM267" s="3154"/>
      <c r="AN267" s="119"/>
      <c r="AP267" s="115" t="s">
        <v>16</v>
      </c>
      <c r="AQ267" s="3141"/>
      <c r="AR267" s="3142"/>
      <c r="AS267" s="3141"/>
      <c r="AT267" s="3143"/>
      <c r="AU267" s="3144"/>
      <c r="AV267" s="3145"/>
      <c r="AW267" s="3146"/>
      <c r="AX267" s="3147"/>
      <c r="AY267" s="3148"/>
      <c r="AZ267" s="3149"/>
      <c r="BA267" s="2109"/>
      <c r="BB267" s="3150"/>
      <c r="BC267" s="117"/>
      <c r="BD267" s="3151"/>
      <c r="BE267" s="3152"/>
      <c r="BF267" s="3153"/>
      <c r="BG267" s="3154"/>
      <c r="BH267" s="119"/>
      <c r="BK267" s="3">
        <v>1</v>
      </c>
    </row>
    <row r="268" spans="2:63" ht="15.75">
      <c r="B268" s="115" t="s">
        <v>16</v>
      </c>
      <c r="C268" s="3141"/>
      <c r="D268" s="3142"/>
      <c r="E268" s="3141"/>
      <c r="F268" s="3143"/>
      <c r="G268" s="3144"/>
      <c r="H268" s="3145"/>
      <c r="I268" s="3146"/>
      <c r="J268" s="3147"/>
      <c r="K268" s="3148"/>
      <c r="L268" s="3149"/>
      <c r="M268" s="2109"/>
      <c r="N268" s="3150"/>
      <c r="O268" s="117"/>
      <c r="P268" s="3151"/>
      <c r="Q268" s="3152"/>
      <c r="R268" s="3153"/>
      <c r="S268" s="3154"/>
      <c r="T268" s="119"/>
      <c r="V268" s="115" t="s">
        <v>16</v>
      </c>
      <c r="W268" s="3141"/>
      <c r="X268" s="3142"/>
      <c r="Y268" s="3141"/>
      <c r="Z268" s="3143"/>
      <c r="AA268" s="3144"/>
      <c r="AB268" s="3145"/>
      <c r="AC268" s="3146"/>
      <c r="AD268" s="3147"/>
      <c r="AE268" s="3148"/>
      <c r="AF268" s="3149"/>
      <c r="AG268" s="2109"/>
      <c r="AH268" s="3150"/>
      <c r="AI268" s="117"/>
      <c r="AJ268" s="3151"/>
      <c r="AK268" s="3152"/>
      <c r="AL268" s="3153"/>
      <c r="AM268" s="3154"/>
      <c r="AN268" s="119"/>
      <c r="AP268" s="115" t="s">
        <v>16</v>
      </c>
      <c r="AQ268" s="3141"/>
      <c r="AR268" s="3142"/>
      <c r="AS268" s="3141"/>
      <c r="AT268" s="3143"/>
      <c r="AU268" s="3144"/>
      <c r="AV268" s="3145"/>
      <c r="AW268" s="3146"/>
      <c r="AX268" s="3147"/>
      <c r="AY268" s="3148"/>
      <c r="AZ268" s="3149"/>
      <c r="BA268" s="2109"/>
      <c r="BB268" s="3150"/>
      <c r="BC268" s="117"/>
      <c r="BD268" s="3151"/>
      <c r="BE268" s="3152"/>
      <c r="BF268" s="3153"/>
      <c r="BG268" s="3154"/>
      <c r="BH268" s="119"/>
      <c r="BK268" s="3">
        <v>1</v>
      </c>
    </row>
    <row r="269" spans="2:63" ht="15.75">
      <c r="B269" s="115" t="s">
        <v>16</v>
      </c>
      <c r="C269" s="3141"/>
      <c r="D269" s="3142"/>
      <c r="E269" s="3141"/>
      <c r="F269" s="3143"/>
      <c r="G269" s="3144"/>
      <c r="H269" s="3145"/>
      <c r="I269" s="3146"/>
      <c r="J269" s="3147"/>
      <c r="K269" s="3148"/>
      <c r="L269" s="3149"/>
      <c r="M269" s="2109"/>
      <c r="N269" s="3150"/>
      <c r="O269" s="117"/>
      <c r="P269" s="3151"/>
      <c r="Q269" s="3152"/>
      <c r="R269" s="3153"/>
      <c r="S269" s="3154"/>
      <c r="T269" s="119"/>
      <c r="V269" s="115" t="s">
        <v>16</v>
      </c>
      <c r="W269" s="3141"/>
      <c r="X269" s="3142"/>
      <c r="Y269" s="3141"/>
      <c r="Z269" s="3143"/>
      <c r="AA269" s="3144"/>
      <c r="AB269" s="3145"/>
      <c r="AC269" s="3146"/>
      <c r="AD269" s="3147"/>
      <c r="AE269" s="3148"/>
      <c r="AF269" s="3149"/>
      <c r="AG269" s="2109"/>
      <c r="AH269" s="3150"/>
      <c r="AI269" s="117"/>
      <c r="AJ269" s="3151"/>
      <c r="AK269" s="3152"/>
      <c r="AL269" s="3153"/>
      <c r="AM269" s="3154"/>
      <c r="AN269" s="119"/>
      <c r="AP269" s="115" t="s">
        <v>16</v>
      </c>
      <c r="AQ269" s="3141"/>
      <c r="AR269" s="3142"/>
      <c r="AS269" s="3141"/>
      <c r="AT269" s="3143"/>
      <c r="AU269" s="3144"/>
      <c r="AV269" s="3145"/>
      <c r="AW269" s="3146"/>
      <c r="AX269" s="3147"/>
      <c r="AY269" s="3148"/>
      <c r="AZ269" s="3149"/>
      <c r="BA269" s="2109"/>
      <c r="BB269" s="3150"/>
      <c r="BC269" s="117"/>
      <c r="BD269" s="3151"/>
      <c r="BE269" s="3152"/>
      <c r="BF269" s="3153"/>
      <c r="BG269" s="3154"/>
      <c r="BH269" s="119"/>
      <c r="BK269" s="3">
        <v>1</v>
      </c>
    </row>
    <row r="270" spans="2:63" ht="15.75">
      <c r="B270" s="115" t="s">
        <v>16</v>
      </c>
      <c r="C270" s="3141"/>
      <c r="D270" s="3142"/>
      <c r="E270" s="3141"/>
      <c r="F270" s="3143"/>
      <c r="G270" s="3144"/>
      <c r="H270" s="3145"/>
      <c r="I270" s="3146"/>
      <c r="J270" s="3147"/>
      <c r="K270" s="3148"/>
      <c r="L270" s="3149"/>
      <c r="M270" s="2109"/>
      <c r="N270" s="3150"/>
      <c r="O270" s="117"/>
      <c r="P270" s="3151"/>
      <c r="Q270" s="3152"/>
      <c r="R270" s="3153"/>
      <c r="S270" s="3154"/>
      <c r="T270" s="119"/>
      <c r="V270" s="115" t="s">
        <v>16</v>
      </c>
      <c r="W270" s="3141"/>
      <c r="X270" s="3142"/>
      <c r="Y270" s="3141"/>
      <c r="Z270" s="3143"/>
      <c r="AA270" s="3144"/>
      <c r="AB270" s="3145"/>
      <c r="AC270" s="3146"/>
      <c r="AD270" s="3147"/>
      <c r="AE270" s="3148"/>
      <c r="AF270" s="3149"/>
      <c r="AG270" s="2109"/>
      <c r="AH270" s="3150"/>
      <c r="AI270" s="117"/>
      <c r="AJ270" s="3151"/>
      <c r="AK270" s="3152"/>
      <c r="AL270" s="3153"/>
      <c r="AM270" s="3154"/>
      <c r="AN270" s="119"/>
      <c r="AP270" s="115" t="s">
        <v>16</v>
      </c>
      <c r="AQ270" s="3141"/>
      <c r="AR270" s="3142"/>
      <c r="AS270" s="3141"/>
      <c r="AT270" s="3143"/>
      <c r="AU270" s="3144"/>
      <c r="AV270" s="3145"/>
      <c r="AW270" s="3146"/>
      <c r="AX270" s="3147"/>
      <c r="AY270" s="3148"/>
      <c r="AZ270" s="3149"/>
      <c r="BA270" s="2109"/>
      <c r="BB270" s="3150"/>
      <c r="BC270" s="117"/>
      <c r="BD270" s="3151"/>
      <c r="BE270" s="3152"/>
      <c r="BF270" s="3153"/>
      <c r="BG270" s="3154"/>
      <c r="BH270" s="119"/>
      <c r="BK270" s="3">
        <v>1</v>
      </c>
    </row>
    <row r="271" spans="2:63" ht="15.75">
      <c r="B271" s="115" t="s">
        <v>16</v>
      </c>
      <c r="C271" s="3141"/>
      <c r="D271" s="3142"/>
      <c r="E271" s="3141"/>
      <c r="F271" s="3143"/>
      <c r="G271" s="3144"/>
      <c r="H271" s="3145"/>
      <c r="I271" s="3146"/>
      <c r="J271" s="3147"/>
      <c r="K271" s="3148"/>
      <c r="L271" s="3149"/>
      <c r="M271" s="2109"/>
      <c r="N271" s="3150"/>
      <c r="O271" s="117"/>
      <c r="P271" s="3151"/>
      <c r="Q271" s="3152"/>
      <c r="R271" s="3153"/>
      <c r="S271" s="3154"/>
      <c r="T271" s="119"/>
      <c r="V271" s="115" t="s">
        <v>16</v>
      </c>
      <c r="W271" s="3141"/>
      <c r="X271" s="3142"/>
      <c r="Y271" s="3141"/>
      <c r="Z271" s="3143"/>
      <c r="AA271" s="3144"/>
      <c r="AB271" s="3145"/>
      <c r="AC271" s="3146"/>
      <c r="AD271" s="3147"/>
      <c r="AE271" s="3148"/>
      <c r="AF271" s="3149"/>
      <c r="AG271" s="2109"/>
      <c r="AH271" s="3150"/>
      <c r="AI271" s="117"/>
      <c r="AJ271" s="3151"/>
      <c r="AK271" s="3152"/>
      <c r="AL271" s="3153"/>
      <c r="AM271" s="3154"/>
      <c r="AN271" s="119"/>
      <c r="AP271" s="115" t="s">
        <v>16</v>
      </c>
      <c r="AQ271" s="3141"/>
      <c r="AR271" s="3142"/>
      <c r="AS271" s="3141"/>
      <c r="AT271" s="3143"/>
      <c r="AU271" s="3144"/>
      <c r="AV271" s="3145"/>
      <c r="AW271" s="3146"/>
      <c r="AX271" s="3147"/>
      <c r="AY271" s="3148"/>
      <c r="AZ271" s="3149"/>
      <c r="BA271" s="2109"/>
      <c r="BB271" s="3150"/>
      <c r="BC271" s="117"/>
      <c r="BD271" s="3151"/>
      <c r="BE271" s="3152"/>
      <c r="BF271" s="3153"/>
      <c r="BG271" s="3154"/>
      <c r="BH271" s="119"/>
      <c r="BK271" s="3">
        <v>1</v>
      </c>
    </row>
    <row r="272" spans="2:63" ht="15.75">
      <c r="B272" s="115" t="s">
        <v>16</v>
      </c>
      <c r="C272" s="3141"/>
      <c r="D272" s="3142"/>
      <c r="E272" s="3141"/>
      <c r="F272" s="3143"/>
      <c r="G272" s="3144"/>
      <c r="H272" s="3145"/>
      <c r="I272" s="3146"/>
      <c r="J272" s="3147"/>
      <c r="K272" s="3148"/>
      <c r="L272" s="3149"/>
      <c r="M272" s="2109"/>
      <c r="N272" s="3150"/>
      <c r="O272" s="117"/>
      <c r="P272" s="3151"/>
      <c r="Q272" s="3152"/>
      <c r="R272" s="3153"/>
      <c r="S272" s="3154"/>
      <c r="T272" s="119"/>
      <c r="V272" s="115" t="s">
        <v>16</v>
      </c>
      <c r="W272" s="3141"/>
      <c r="X272" s="3142"/>
      <c r="Y272" s="3141"/>
      <c r="Z272" s="3143"/>
      <c r="AA272" s="3144"/>
      <c r="AB272" s="3145"/>
      <c r="AC272" s="3146"/>
      <c r="AD272" s="3147"/>
      <c r="AE272" s="3148"/>
      <c r="AF272" s="3149"/>
      <c r="AG272" s="2109"/>
      <c r="AH272" s="3150"/>
      <c r="AI272" s="117"/>
      <c r="AJ272" s="3151"/>
      <c r="AK272" s="3152"/>
      <c r="AL272" s="3153"/>
      <c r="AM272" s="3154"/>
      <c r="AN272" s="119"/>
      <c r="AP272" s="115" t="s">
        <v>16</v>
      </c>
      <c r="AQ272" s="3141"/>
      <c r="AR272" s="3142"/>
      <c r="AS272" s="3141"/>
      <c r="AT272" s="3143"/>
      <c r="AU272" s="3144"/>
      <c r="AV272" s="3145"/>
      <c r="AW272" s="3146"/>
      <c r="AX272" s="3147"/>
      <c r="AY272" s="3148"/>
      <c r="AZ272" s="3149"/>
      <c r="BA272" s="2109"/>
      <c r="BB272" s="3150"/>
      <c r="BC272" s="117"/>
      <c r="BD272" s="3151"/>
      <c r="BE272" s="3152"/>
      <c r="BF272" s="3153"/>
      <c r="BG272" s="3154"/>
      <c r="BH272" s="119"/>
      <c r="BK272" s="3">
        <v>1</v>
      </c>
    </row>
    <row r="273" spans="2:63" ht="15.75">
      <c r="B273" s="115" t="s">
        <v>16</v>
      </c>
      <c r="C273" s="3141"/>
      <c r="D273" s="3142"/>
      <c r="E273" s="3141"/>
      <c r="F273" s="3143"/>
      <c r="G273" s="3144"/>
      <c r="H273" s="3145"/>
      <c r="I273" s="3146"/>
      <c r="J273" s="3147"/>
      <c r="K273" s="3148"/>
      <c r="L273" s="3149"/>
      <c r="M273" s="2109"/>
      <c r="N273" s="3150"/>
      <c r="O273" s="117"/>
      <c r="P273" s="3151"/>
      <c r="Q273" s="3152"/>
      <c r="R273" s="3153"/>
      <c r="S273" s="3154"/>
      <c r="T273" s="119"/>
      <c r="V273" s="115" t="s">
        <v>16</v>
      </c>
      <c r="W273" s="3141"/>
      <c r="X273" s="3142"/>
      <c r="Y273" s="3141"/>
      <c r="Z273" s="3143"/>
      <c r="AA273" s="3144"/>
      <c r="AB273" s="3145"/>
      <c r="AC273" s="3146"/>
      <c r="AD273" s="3147"/>
      <c r="AE273" s="3148"/>
      <c r="AF273" s="3149"/>
      <c r="AG273" s="2109"/>
      <c r="AH273" s="3150"/>
      <c r="AI273" s="117"/>
      <c r="AJ273" s="3151"/>
      <c r="AK273" s="3152"/>
      <c r="AL273" s="3153"/>
      <c r="AM273" s="3154"/>
      <c r="AN273" s="119"/>
      <c r="AP273" s="115" t="s">
        <v>16</v>
      </c>
      <c r="AQ273" s="3141"/>
      <c r="AR273" s="3142"/>
      <c r="AS273" s="3141"/>
      <c r="AT273" s="3143"/>
      <c r="AU273" s="3144"/>
      <c r="AV273" s="3145"/>
      <c r="AW273" s="3146"/>
      <c r="AX273" s="3147"/>
      <c r="AY273" s="3148"/>
      <c r="AZ273" s="3149"/>
      <c r="BA273" s="2109"/>
      <c r="BB273" s="3150"/>
      <c r="BC273" s="117"/>
      <c r="BD273" s="3151"/>
      <c r="BE273" s="3152"/>
      <c r="BF273" s="3153"/>
      <c r="BG273" s="3154"/>
      <c r="BH273" s="119"/>
      <c r="BK273" s="3">
        <v>1</v>
      </c>
    </row>
    <row r="274" spans="2:63" ht="15.75">
      <c r="B274" s="115" t="s">
        <v>16</v>
      </c>
      <c r="C274" s="3141"/>
      <c r="D274" s="3142"/>
      <c r="E274" s="3141"/>
      <c r="F274" s="3143"/>
      <c r="G274" s="3144"/>
      <c r="H274" s="3145"/>
      <c r="I274" s="3146"/>
      <c r="J274" s="3147"/>
      <c r="K274" s="3148"/>
      <c r="L274" s="3149"/>
      <c r="M274" s="2109"/>
      <c r="N274" s="3150"/>
      <c r="O274" s="117"/>
      <c r="P274" s="3151"/>
      <c r="Q274" s="3152"/>
      <c r="R274" s="3153"/>
      <c r="S274" s="3154"/>
      <c r="T274" s="119"/>
      <c r="V274" s="115" t="s">
        <v>16</v>
      </c>
      <c r="W274" s="3141"/>
      <c r="X274" s="3142"/>
      <c r="Y274" s="3141"/>
      <c r="Z274" s="3143"/>
      <c r="AA274" s="3144"/>
      <c r="AB274" s="3145"/>
      <c r="AC274" s="3146"/>
      <c r="AD274" s="3147"/>
      <c r="AE274" s="3148"/>
      <c r="AF274" s="3149"/>
      <c r="AG274" s="2109"/>
      <c r="AH274" s="3150"/>
      <c r="AI274" s="117"/>
      <c r="AJ274" s="3151"/>
      <c r="AK274" s="3152"/>
      <c r="AL274" s="3153"/>
      <c r="AM274" s="3154"/>
      <c r="AN274" s="119"/>
      <c r="AP274" s="115" t="s">
        <v>16</v>
      </c>
      <c r="AQ274" s="3141"/>
      <c r="AR274" s="3142"/>
      <c r="AS274" s="3141"/>
      <c r="AT274" s="3143"/>
      <c r="AU274" s="3144"/>
      <c r="AV274" s="3145"/>
      <c r="AW274" s="3146"/>
      <c r="AX274" s="3147"/>
      <c r="AY274" s="3148"/>
      <c r="AZ274" s="3149"/>
      <c r="BA274" s="2109"/>
      <c r="BB274" s="3150"/>
      <c r="BC274" s="117"/>
      <c r="BD274" s="3151"/>
      <c r="BE274" s="3152"/>
      <c r="BF274" s="3153"/>
      <c r="BG274" s="3154"/>
      <c r="BH274" s="119"/>
      <c r="BK274" s="3">
        <v>1</v>
      </c>
    </row>
    <row r="275" spans="2:63" ht="15.75">
      <c r="B275" s="115" t="s">
        <v>16</v>
      </c>
      <c r="C275" s="3141"/>
      <c r="D275" s="3142"/>
      <c r="E275" s="3141"/>
      <c r="F275" s="3143"/>
      <c r="G275" s="3144"/>
      <c r="H275" s="3145"/>
      <c r="I275" s="3146"/>
      <c r="J275" s="3147"/>
      <c r="K275" s="3148"/>
      <c r="L275" s="3149"/>
      <c r="M275" s="2109"/>
      <c r="N275" s="3150"/>
      <c r="O275" s="117"/>
      <c r="P275" s="3151"/>
      <c r="Q275" s="3152"/>
      <c r="R275" s="3153"/>
      <c r="S275" s="3154"/>
      <c r="T275" s="119"/>
      <c r="V275" s="115" t="s">
        <v>16</v>
      </c>
      <c r="W275" s="3141"/>
      <c r="X275" s="3142"/>
      <c r="Y275" s="3141"/>
      <c r="Z275" s="3143"/>
      <c r="AA275" s="3144"/>
      <c r="AB275" s="3145"/>
      <c r="AC275" s="3146"/>
      <c r="AD275" s="3147"/>
      <c r="AE275" s="3148"/>
      <c r="AF275" s="3149"/>
      <c r="AG275" s="2109"/>
      <c r="AH275" s="3150"/>
      <c r="AI275" s="117"/>
      <c r="AJ275" s="3151"/>
      <c r="AK275" s="3152"/>
      <c r="AL275" s="3153"/>
      <c r="AM275" s="3154"/>
      <c r="AN275" s="119"/>
      <c r="AP275" s="115" t="s">
        <v>16</v>
      </c>
      <c r="AQ275" s="3141"/>
      <c r="AR275" s="3142"/>
      <c r="AS275" s="3141"/>
      <c r="AT275" s="3143"/>
      <c r="AU275" s="3144"/>
      <c r="AV275" s="3145"/>
      <c r="AW275" s="3146"/>
      <c r="AX275" s="3147"/>
      <c r="AY275" s="3148"/>
      <c r="AZ275" s="3149"/>
      <c r="BA275" s="2109"/>
      <c r="BB275" s="3150"/>
      <c r="BC275" s="117"/>
      <c r="BD275" s="3151"/>
      <c r="BE275" s="3152"/>
      <c r="BF275" s="3153"/>
      <c r="BG275" s="3154"/>
      <c r="BH275" s="119"/>
      <c r="BK275" s="3">
        <v>1</v>
      </c>
    </row>
    <row r="276" spans="2:63" ht="15.75">
      <c r="B276" s="115" t="s">
        <v>16</v>
      </c>
      <c r="C276" s="3141"/>
      <c r="D276" s="3142"/>
      <c r="E276" s="3141"/>
      <c r="F276" s="3143"/>
      <c r="G276" s="3144"/>
      <c r="H276" s="3145"/>
      <c r="I276" s="3146"/>
      <c r="J276" s="3147"/>
      <c r="K276" s="3148"/>
      <c r="L276" s="3149"/>
      <c r="M276" s="2109"/>
      <c r="N276" s="3150"/>
      <c r="O276" s="117"/>
      <c r="P276" s="3151"/>
      <c r="Q276" s="3152"/>
      <c r="R276" s="3153"/>
      <c r="S276" s="3154"/>
      <c r="T276" s="119"/>
      <c r="V276" s="115" t="s">
        <v>16</v>
      </c>
      <c r="W276" s="3141"/>
      <c r="X276" s="3142"/>
      <c r="Y276" s="3141"/>
      <c r="Z276" s="3143"/>
      <c r="AA276" s="3144"/>
      <c r="AB276" s="3145"/>
      <c r="AC276" s="3146"/>
      <c r="AD276" s="3147"/>
      <c r="AE276" s="3148"/>
      <c r="AF276" s="3149"/>
      <c r="AG276" s="2109"/>
      <c r="AH276" s="3150"/>
      <c r="AI276" s="117"/>
      <c r="AJ276" s="3151"/>
      <c r="AK276" s="3152"/>
      <c r="AL276" s="3153"/>
      <c r="AM276" s="3154"/>
      <c r="AN276" s="119"/>
      <c r="AP276" s="115" t="s">
        <v>16</v>
      </c>
      <c r="AQ276" s="3141"/>
      <c r="AR276" s="3142"/>
      <c r="AS276" s="3141"/>
      <c r="AT276" s="3143"/>
      <c r="AU276" s="3144"/>
      <c r="AV276" s="3145"/>
      <c r="AW276" s="3146"/>
      <c r="AX276" s="3147"/>
      <c r="AY276" s="3148"/>
      <c r="AZ276" s="3149"/>
      <c r="BA276" s="2109"/>
      <c r="BB276" s="3150"/>
      <c r="BC276" s="117"/>
      <c r="BD276" s="3151"/>
      <c r="BE276" s="3152"/>
      <c r="BF276" s="3153"/>
      <c r="BG276" s="3154"/>
      <c r="BH276" s="119"/>
      <c r="BK276" s="3">
        <v>1</v>
      </c>
    </row>
    <row r="277" spans="2:63" ht="15.75">
      <c r="B277" s="115" t="s">
        <v>16</v>
      </c>
      <c r="C277" s="3141"/>
      <c r="D277" s="3142"/>
      <c r="E277" s="3141"/>
      <c r="F277" s="3143"/>
      <c r="G277" s="3144"/>
      <c r="H277" s="3145"/>
      <c r="I277" s="3146"/>
      <c r="J277" s="3147"/>
      <c r="K277" s="3148"/>
      <c r="L277" s="3149"/>
      <c r="M277" s="2109"/>
      <c r="N277" s="3150"/>
      <c r="O277" s="117"/>
      <c r="P277" s="3151"/>
      <c r="Q277" s="3152"/>
      <c r="R277" s="3153"/>
      <c r="S277" s="3154"/>
      <c r="T277" s="119"/>
      <c r="V277" s="115" t="s">
        <v>16</v>
      </c>
      <c r="W277" s="3141"/>
      <c r="X277" s="3142"/>
      <c r="Y277" s="3141"/>
      <c r="Z277" s="3143"/>
      <c r="AA277" s="3144"/>
      <c r="AB277" s="3145"/>
      <c r="AC277" s="3146"/>
      <c r="AD277" s="3147"/>
      <c r="AE277" s="3148"/>
      <c r="AF277" s="3149"/>
      <c r="AG277" s="2109"/>
      <c r="AH277" s="3150"/>
      <c r="AI277" s="117"/>
      <c r="AJ277" s="3151"/>
      <c r="AK277" s="3152"/>
      <c r="AL277" s="3153"/>
      <c r="AM277" s="3154"/>
      <c r="AN277" s="119"/>
      <c r="AP277" s="115" t="s">
        <v>16</v>
      </c>
      <c r="AQ277" s="3141"/>
      <c r="AR277" s="3142"/>
      <c r="AS277" s="3141"/>
      <c r="AT277" s="3143"/>
      <c r="AU277" s="3144"/>
      <c r="AV277" s="3145"/>
      <c r="AW277" s="3146"/>
      <c r="AX277" s="3147"/>
      <c r="AY277" s="3148"/>
      <c r="AZ277" s="3149"/>
      <c r="BA277" s="2109"/>
      <c r="BB277" s="3150"/>
      <c r="BC277" s="117"/>
      <c r="BD277" s="3151"/>
      <c r="BE277" s="3152"/>
      <c r="BF277" s="3153"/>
      <c r="BG277" s="3154"/>
      <c r="BH277" s="119"/>
      <c r="BK277" s="3">
        <v>1</v>
      </c>
    </row>
    <row r="278" spans="2:63" ht="15.75">
      <c r="B278" s="115" t="s">
        <v>16</v>
      </c>
      <c r="C278" s="3141"/>
      <c r="D278" s="3142"/>
      <c r="E278" s="3141"/>
      <c r="F278" s="3143"/>
      <c r="G278" s="3144"/>
      <c r="H278" s="3145"/>
      <c r="I278" s="3146"/>
      <c r="J278" s="3147"/>
      <c r="K278" s="3148"/>
      <c r="L278" s="3149"/>
      <c r="M278" s="2109"/>
      <c r="N278" s="3150"/>
      <c r="O278" s="117"/>
      <c r="P278" s="3151"/>
      <c r="Q278" s="3152"/>
      <c r="R278" s="3153"/>
      <c r="S278" s="3154"/>
      <c r="T278" s="119"/>
      <c r="V278" s="115" t="s">
        <v>16</v>
      </c>
      <c r="W278" s="3141"/>
      <c r="X278" s="3142"/>
      <c r="Y278" s="3141"/>
      <c r="Z278" s="3143"/>
      <c r="AA278" s="3144"/>
      <c r="AB278" s="3145"/>
      <c r="AC278" s="3146"/>
      <c r="AD278" s="3147"/>
      <c r="AE278" s="3148"/>
      <c r="AF278" s="3149"/>
      <c r="AG278" s="2109"/>
      <c r="AH278" s="3150"/>
      <c r="AI278" s="117"/>
      <c r="AJ278" s="3151"/>
      <c r="AK278" s="3152"/>
      <c r="AL278" s="3153"/>
      <c r="AM278" s="3154"/>
      <c r="AN278" s="119"/>
      <c r="AP278" s="115" t="s">
        <v>16</v>
      </c>
      <c r="AQ278" s="3141"/>
      <c r="AR278" s="3142"/>
      <c r="AS278" s="3141"/>
      <c r="AT278" s="3143"/>
      <c r="AU278" s="3144"/>
      <c r="AV278" s="3145"/>
      <c r="AW278" s="3146"/>
      <c r="AX278" s="3147"/>
      <c r="AY278" s="3148"/>
      <c r="AZ278" s="3149"/>
      <c r="BA278" s="2109"/>
      <c r="BB278" s="3150"/>
      <c r="BC278" s="117"/>
      <c r="BD278" s="3151"/>
      <c r="BE278" s="3152"/>
      <c r="BF278" s="3153"/>
      <c r="BG278" s="3154"/>
      <c r="BH278" s="119"/>
      <c r="BK278" s="3">
        <v>1</v>
      </c>
    </row>
    <row r="279" spans="2:63" ht="15.75">
      <c r="B279" s="115" t="s">
        <v>16</v>
      </c>
      <c r="C279" s="3141"/>
      <c r="D279" s="3142"/>
      <c r="E279" s="3141"/>
      <c r="F279" s="3143"/>
      <c r="G279" s="3144"/>
      <c r="H279" s="3145"/>
      <c r="I279" s="3146"/>
      <c r="J279" s="3147"/>
      <c r="K279" s="3148"/>
      <c r="L279" s="3149"/>
      <c r="M279" s="2109"/>
      <c r="N279" s="3150"/>
      <c r="O279" s="117"/>
      <c r="P279" s="3151"/>
      <c r="Q279" s="3152"/>
      <c r="R279" s="3153"/>
      <c r="S279" s="3154"/>
      <c r="T279" s="119"/>
      <c r="V279" s="115" t="s">
        <v>16</v>
      </c>
      <c r="W279" s="3141"/>
      <c r="X279" s="3142"/>
      <c r="Y279" s="3141"/>
      <c r="Z279" s="3143"/>
      <c r="AA279" s="3144"/>
      <c r="AB279" s="3145"/>
      <c r="AC279" s="3146"/>
      <c r="AD279" s="3147"/>
      <c r="AE279" s="3148"/>
      <c r="AF279" s="3149"/>
      <c r="AG279" s="2109"/>
      <c r="AH279" s="3150"/>
      <c r="AI279" s="117"/>
      <c r="AJ279" s="3151"/>
      <c r="AK279" s="3152"/>
      <c r="AL279" s="3153"/>
      <c r="AM279" s="3154"/>
      <c r="AN279" s="119"/>
      <c r="AP279" s="115" t="s">
        <v>16</v>
      </c>
      <c r="AQ279" s="3141"/>
      <c r="AR279" s="3142"/>
      <c r="AS279" s="3141"/>
      <c r="AT279" s="3143"/>
      <c r="AU279" s="3144"/>
      <c r="AV279" s="3145"/>
      <c r="AW279" s="3146"/>
      <c r="AX279" s="3147"/>
      <c r="AY279" s="3148"/>
      <c r="AZ279" s="3149"/>
      <c r="BA279" s="2109"/>
      <c r="BB279" s="3150"/>
      <c r="BC279" s="117"/>
      <c r="BD279" s="3151"/>
      <c r="BE279" s="3152"/>
      <c r="BF279" s="3153"/>
      <c r="BG279" s="3154"/>
      <c r="BH279" s="119"/>
      <c r="BK279" s="3">
        <v>1</v>
      </c>
    </row>
    <row r="280" spans="2:63" ht="15.75">
      <c r="B280" s="115" t="s">
        <v>16</v>
      </c>
      <c r="C280" s="3141"/>
      <c r="D280" s="3142"/>
      <c r="E280" s="3141"/>
      <c r="F280" s="3143"/>
      <c r="G280" s="3144"/>
      <c r="H280" s="3145"/>
      <c r="I280" s="3146"/>
      <c r="J280" s="3147"/>
      <c r="K280" s="3148"/>
      <c r="L280" s="3149"/>
      <c r="M280" s="2109"/>
      <c r="N280" s="3150"/>
      <c r="O280" s="117"/>
      <c r="P280" s="3151"/>
      <c r="Q280" s="3152"/>
      <c r="R280" s="3153"/>
      <c r="S280" s="3154"/>
      <c r="T280" s="119"/>
      <c r="V280" s="115" t="s">
        <v>16</v>
      </c>
      <c r="W280" s="3141"/>
      <c r="X280" s="3142"/>
      <c r="Y280" s="3141"/>
      <c r="Z280" s="3143"/>
      <c r="AA280" s="3144"/>
      <c r="AB280" s="3145"/>
      <c r="AC280" s="3146"/>
      <c r="AD280" s="3147"/>
      <c r="AE280" s="3148"/>
      <c r="AF280" s="3149"/>
      <c r="AG280" s="2109"/>
      <c r="AH280" s="3150"/>
      <c r="AI280" s="117"/>
      <c r="AJ280" s="3151"/>
      <c r="AK280" s="3152"/>
      <c r="AL280" s="3153"/>
      <c r="AM280" s="3154"/>
      <c r="AN280" s="119"/>
      <c r="AP280" s="115" t="s">
        <v>16</v>
      </c>
      <c r="AQ280" s="3141"/>
      <c r="AR280" s="3142"/>
      <c r="AS280" s="3141"/>
      <c r="AT280" s="3143"/>
      <c r="AU280" s="3144"/>
      <c r="AV280" s="3145"/>
      <c r="AW280" s="3146"/>
      <c r="AX280" s="3147"/>
      <c r="AY280" s="3148"/>
      <c r="AZ280" s="3149"/>
      <c r="BA280" s="2109"/>
      <c r="BB280" s="3150"/>
      <c r="BC280" s="117"/>
      <c r="BD280" s="3151"/>
      <c r="BE280" s="3152"/>
      <c r="BF280" s="3153"/>
      <c r="BG280" s="3154"/>
      <c r="BH280" s="119"/>
      <c r="BK280" s="3">
        <v>1</v>
      </c>
    </row>
    <row r="281" spans="2:63" ht="15.75">
      <c r="B281" s="115" t="s">
        <v>16</v>
      </c>
      <c r="C281" s="3141"/>
      <c r="D281" s="3142"/>
      <c r="E281" s="3141"/>
      <c r="F281" s="3143"/>
      <c r="G281" s="3144"/>
      <c r="H281" s="3145"/>
      <c r="I281" s="3146"/>
      <c r="J281" s="3147"/>
      <c r="K281" s="3148"/>
      <c r="L281" s="3149"/>
      <c r="M281" s="2109"/>
      <c r="N281" s="3150"/>
      <c r="O281" s="117"/>
      <c r="P281" s="3151"/>
      <c r="Q281" s="3152"/>
      <c r="R281" s="3153"/>
      <c r="S281" s="3154"/>
      <c r="T281" s="119"/>
      <c r="V281" s="115" t="s">
        <v>16</v>
      </c>
      <c r="W281" s="3141"/>
      <c r="X281" s="3142"/>
      <c r="Y281" s="3141"/>
      <c r="Z281" s="3143"/>
      <c r="AA281" s="3144"/>
      <c r="AB281" s="3145"/>
      <c r="AC281" s="3146"/>
      <c r="AD281" s="3147"/>
      <c r="AE281" s="3148"/>
      <c r="AF281" s="3149"/>
      <c r="AG281" s="2109"/>
      <c r="AH281" s="3150"/>
      <c r="AI281" s="117"/>
      <c r="AJ281" s="3151"/>
      <c r="AK281" s="3152"/>
      <c r="AL281" s="3153"/>
      <c r="AM281" s="3154"/>
      <c r="AN281" s="119"/>
      <c r="AP281" s="115" t="s">
        <v>16</v>
      </c>
      <c r="AQ281" s="3141"/>
      <c r="AR281" s="3142"/>
      <c r="AS281" s="3141"/>
      <c r="AT281" s="3143"/>
      <c r="AU281" s="3144"/>
      <c r="AV281" s="3145"/>
      <c r="AW281" s="3146"/>
      <c r="AX281" s="3147"/>
      <c r="AY281" s="3148"/>
      <c r="AZ281" s="3149"/>
      <c r="BA281" s="2109"/>
      <c r="BB281" s="3150"/>
      <c r="BC281" s="117"/>
      <c r="BD281" s="3151"/>
      <c r="BE281" s="3152"/>
      <c r="BF281" s="3153"/>
      <c r="BG281" s="3154"/>
      <c r="BH281" s="119"/>
      <c r="BK281" s="3">
        <v>1</v>
      </c>
    </row>
    <row r="282" spans="2:63" ht="15.75">
      <c r="B282" s="115" t="s">
        <v>16</v>
      </c>
      <c r="C282" s="3141"/>
      <c r="D282" s="3142"/>
      <c r="E282" s="3141"/>
      <c r="F282" s="3143"/>
      <c r="G282" s="3144"/>
      <c r="H282" s="3145"/>
      <c r="I282" s="3146"/>
      <c r="J282" s="3147"/>
      <c r="K282" s="3148"/>
      <c r="L282" s="3149"/>
      <c r="M282" s="2109"/>
      <c r="N282" s="3150"/>
      <c r="O282" s="117"/>
      <c r="P282" s="3151"/>
      <c r="Q282" s="3152"/>
      <c r="R282" s="3153"/>
      <c r="S282" s="3154"/>
      <c r="T282" s="119"/>
      <c r="V282" s="115" t="s">
        <v>16</v>
      </c>
      <c r="W282" s="3141"/>
      <c r="X282" s="3142"/>
      <c r="Y282" s="3141"/>
      <c r="Z282" s="3143"/>
      <c r="AA282" s="3144"/>
      <c r="AB282" s="3145"/>
      <c r="AC282" s="3146"/>
      <c r="AD282" s="3147"/>
      <c r="AE282" s="3148"/>
      <c r="AF282" s="3149"/>
      <c r="AG282" s="2109"/>
      <c r="AH282" s="3150"/>
      <c r="AI282" s="117"/>
      <c r="AJ282" s="3151"/>
      <c r="AK282" s="3152"/>
      <c r="AL282" s="3153"/>
      <c r="AM282" s="3154"/>
      <c r="AN282" s="119"/>
      <c r="AP282" s="115" t="s">
        <v>16</v>
      </c>
      <c r="AQ282" s="3141"/>
      <c r="AR282" s="3142"/>
      <c r="AS282" s="3141"/>
      <c r="AT282" s="3143"/>
      <c r="AU282" s="3144"/>
      <c r="AV282" s="3145"/>
      <c r="AW282" s="3146"/>
      <c r="AX282" s="3147"/>
      <c r="AY282" s="3148"/>
      <c r="AZ282" s="3149"/>
      <c r="BA282" s="2109"/>
      <c r="BB282" s="3150"/>
      <c r="BC282" s="117"/>
      <c r="BD282" s="3151"/>
      <c r="BE282" s="3152"/>
      <c r="BF282" s="3153"/>
      <c r="BG282" s="3154"/>
      <c r="BH282" s="119"/>
      <c r="BK282" s="3">
        <v>1</v>
      </c>
    </row>
    <row r="283" spans="2:63" ht="15.75">
      <c r="B283" s="115" t="s">
        <v>16</v>
      </c>
      <c r="C283" s="3141"/>
      <c r="D283" s="3142"/>
      <c r="E283" s="3141"/>
      <c r="F283" s="3143"/>
      <c r="G283" s="3144"/>
      <c r="H283" s="3145"/>
      <c r="I283" s="3146"/>
      <c r="J283" s="3147"/>
      <c r="K283" s="3148"/>
      <c r="L283" s="3149"/>
      <c r="M283" s="2109"/>
      <c r="N283" s="3150"/>
      <c r="O283" s="117"/>
      <c r="P283" s="3151"/>
      <c r="Q283" s="3152"/>
      <c r="R283" s="3153"/>
      <c r="S283" s="3154"/>
      <c r="T283" s="119"/>
      <c r="V283" s="115" t="s">
        <v>16</v>
      </c>
      <c r="W283" s="3141"/>
      <c r="X283" s="3142"/>
      <c r="Y283" s="3141"/>
      <c r="Z283" s="3143"/>
      <c r="AA283" s="3144"/>
      <c r="AB283" s="3145"/>
      <c r="AC283" s="3146"/>
      <c r="AD283" s="3147"/>
      <c r="AE283" s="3148"/>
      <c r="AF283" s="3149"/>
      <c r="AG283" s="2109"/>
      <c r="AH283" s="3150"/>
      <c r="AI283" s="117"/>
      <c r="AJ283" s="3151"/>
      <c r="AK283" s="3152"/>
      <c r="AL283" s="3153"/>
      <c r="AM283" s="3154"/>
      <c r="AN283" s="119"/>
      <c r="AP283" s="115" t="s">
        <v>16</v>
      </c>
      <c r="AQ283" s="3141"/>
      <c r="AR283" s="3142"/>
      <c r="AS283" s="3141"/>
      <c r="AT283" s="3143"/>
      <c r="AU283" s="3144"/>
      <c r="AV283" s="3145"/>
      <c r="AW283" s="3146"/>
      <c r="AX283" s="3147"/>
      <c r="AY283" s="3148"/>
      <c r="AZ283" s="3149"/>
      <c r="BA283" s="2109"/>
      <c r="BB283" s="3150"/>
      <c r="BC283" s="117"/>
      <c r="BD283" s="3151"/>
      <c r="BE283" s="3152"/>
      <c r="BF283" s="3153"/>
      <c r="BG283" s="3154"/>
      <c r="BH283" s="119"/>
      <c r="BK283" s="3">
        <v>1</v>
      </c>
    </row>
    <row r="284" spans="2:63" ht="15.75">
      <c r="B284" s="115" t="s">
        <v>16</v>
      </c>
      <c r="C284" s="3141"/>
      <c r="D284" s="3142"/>
      <c r="E284" s="3141"/>
      <c r="F284" s="3143"/>
      <c r="G284" s="3144"/>
      <c r="H284" s="3145"/>
      <c r="I284" s="3146"/>
      <c r="J284" s="3147"/>
      <c r="K284" s="3148"/>
      <c r="L284" s="3149"/>
      <c r="M284" s="2109"/>
      <c r="N284" s="3150"/>
      <c r="O284" s="117"/>
      <c r="P284" s="3151"/>
      <c r="Q284" s="3152"/>
      <c r="R284" s="3153"/>
      <c r="S284" s="3154"/>
      <c r="T284" s="119"/>
      <c r="V284" s="115" t="s">
        <v>16</v>
      </c>
      <c r="W284" s="3141"/>
      <c r="X284" s="3142"/>
      <c r="Y284" s="3141"/>
      <c r="Z284" s="3143"/>
      <c r="AA284" s="3144"/>
      <c r="AB284" s="3145"/>
      <c r="AC284" s="3146"/>
      <c r="AD284" s="3147"/>
      <c r="AE284" s="3148"/>
      <c r="AF284" s="3149"/>
      <c r="AG284" s="2109"/>
      <c r="AH284" s="3150"/>
      <c r="AI284" s="117"/>
      <c r="AJ284" s="3151"/>
      <c r="AK284" s="3152"/>
      <c r="AL284" s="3153"/>
      <c r="AM284" s="3154"/>
      <c r="AN284" s="119"/>
      <c r="AP284" s="115" t="s">
        <v>16</v>
      </c>
      <c r="AQ284" s="3141"/>
      <c r="AR284" s="3142"/>
      <c r="AS284" s="3141"/>
      <c r="AT284" s="3143"/>
      <c r="AU284" s="3144"/>
      <c r="AV284" s="3145"/>
      <c r="AW284" s="3146"/>
      <c r="AX284" s="3147"/>
      <c r="AY284" s="3148"/>
      <c r="AZ284" s="3149"/>
      <c r="BA284" s="2109"/>
      <c r="BB284" s="3150"/>
      <c r="BC284" s="117"/>
      <c r="BD284" s="3151"/>
      <c r="BE284" s="3152"/>
      <c r="BF284" s="3153"/>
      <c r="BG284" s="3154"/>
      <c r="BH284" s="119"/>
      <c r="BK284" s="3">
        <v>1</v>
      </c>
    </row>
    <row r="285" spans="2:63" ht="15.75">
      <c r="B285" s="115" t="s">
        <v>16</v>
      </c>
      <c r="C285" s="3141"/>
      <c r="D285" s="3142"/>
      <c r="E285" s="3141"/>
      <c r="F285" s="3143"/>
      <c r="G285" s="3144"/>
      <c r="H285" s="3145"/>
      <c r="I285" s="3146"/>
      <c r="J285" s="3147"/>
      <c r="K285" s="3148"/>
      <c r="L285" s="3149"/>
      <c r="M285" s="2109"/>
      <c r="N285" s="3150"/>
      <c r="O285" s="117"/>
      <c r="P285" s="3151"/>
      <c r="Q285" s="3152"/>
      <c r="R285" s="3153"/>
      <c r="S285" s="3154"/>
      <c r="T285" s="119"/>
      <c r="V285" s="115" t="s">
        <v>16</v>
      </c>
      <c r="W285" s="3141"/>
      <c r="X285" s="3142"/>
      <c r="Y285" s="3141"/>
      <c r="Z285" s="3143"/>
      <c r="AA285" s="3144"/>
      <c r="AB285" s="3145"/>
      <c r="AC285" s="3146"/>
      <c r="AD285" s="3147"/>
      <c r="AE285" s="3148"/>
      <c r="AF285" s="3149"/>
      <c r="AG285" s="2109"/>
      <c r="AH285" s="3150"/>
      <c r="AI285" s="117"/>
      <c r="AJ285" s="3151"/>
      <c r="AK285" s="3152"/>
      <c r="AL285" s="3153"/>
      <c r="AM285" s="3154"/>
      <c r="AN285" s="119"/>
      <c r="AP285" s="115" t="s">
        <v>16</v>
      </c>
      <c r="AQ285" s="3141"/>
      <c r="AR285" s="3142"/>
      <c r="AS285" s="3141"/>
      <c r="AT285" s="3143"/>
      <c r="AU285" s="3144"/>
      <c r="AV285" s="3145"/>
      <c r="AW285" s="3146"/>
      <c r="AX285" s="3147"/>
      <c r="AY285" s="3148"/>
      <c r="AZ285" s="3149"/>
      <c r="BA285" s="2109"/>
      <c r="BB285" s="3150"/>
      <c r="BC285" s="117"/>
      <c r="BD285" s="3151"/>
      <c r="BE285" s="3152"/>
      <c r="BF285" s="3153"/>
      <c r="BG285" s="3154"/>
      <c r="BH285" s="119"/>
      <c r="BK285" s="3">
        <v>1</v>
      </c>
    </row>
    <row r="286" spans="2:63" ht="15.75">
      <c r="B286" s="115" t="s">
        <v>16</v>
      </c>
      <c r="C286" s="3141"/>
      <c r="D286" s="3142"/>
      <c r="E286" s="3141"/>
      <c r="F286" s="3143"/>
      <c r="G286" s="3144"/>
      <c r="H286" s="3145"/>
      <c r="I286" s="3146"/>
      <c r="J286" s="3147"/>
      <c r="K286" s="3148"/>
      <c r="L286" s="3149"/>
      <c r="M286" s="2109"/>
      <c r="N286" s="3150"/>
      <c r="O286" s="117"/>
      <c r="P286" s="3151"/>
      <c r="Q286" s="3152"/>
      <c r="R286" s="3153"/>
      <c r="S286" s="3154"/>
      <c r="T286" s="119"/>
      <c r="V286" s="115" t="s">
        <v>16</v>
      </c>
      <c r="W286" s="3141"/>
      <c r="X286" s="3142"/>
      <c r="Y286" s="3141"/>
      <c r="Z286" s="3143"/>
      <c r="AA286" s="3144"/>
      <c r="AB286" s="3145"/>
      <c r="AC286" s="3146"/>
      <c r="AD286" s="3147"/>
      <c r="AE286" s="3148"/>
      <c r="AF286" s="3149"/>
      <c r="AG286" s="2109"/>
      <c r="AH286" s="3150"/>
      <c r="AI286" s="117"/>
      <c r="AJ286" s="3151"/>
      <c r="AK286" s="3152"/>
      <c r="AL286" s="3153"/>
      <c r="AM286" s="3154"/>
      <c r="AN286" s="119"/>
      <c r="AP286" s="115" t="s">
        <v>16</v>
      </c>
      <c r="AQ286" s="3141"/>
      <c r="AR286" s="3142"/>
      <c r="AS286" s="3141"/>
      <c r="AT286" s="3143"/>
      <c r="AU286" s="3144"/>
      <c r="AV286" s="3145"/>
      <c r="AW286" s="3146"/>
      <c r="AX286" s="3147"/>
      <c r="AY286" s="3148"/>
      <c r="AZ286" s="3149"/>
      <c r="BA286" s="2109"/>
      <c r="BB286" s="3150"/>
      <c r="BC286" s="117"/>
      <c r="BD286" s="3151"/>
      <c r="BE286" s="3152"/>
      <c r="BF286" s="3153"/>
      <c r="BG286" s="3154"/>
      <c r="BH286" s="119"/>
      <c r="BK286" s="3">
        <v>1</v>
      </c>
    </row>
    <row r="287" spans="2:63" ht="15.75">
      <c r="B287" s="115" t="s">
        <v>16</v>
      </c>
      <c r="C287" s="3141"/>
      <c r="D287" s="3142"/>
      <c r="E287" s="3141"/>
      <c r="F287" s="3143"/>
      <c r="G287" s="3144"/>
      <c r="H287" s="3145"/>
      <c r="I287" s="3146"/>
      <c r="J287" s="3147"/>
      <c r="K287" s="3148"/>
      <c r="L287" s="3149"/>
      <c r="M287" s="2109"/>
      <c r="N287" s="3150"/>
      <c r="O287" s="117"/>
      <c r="P287" s="3151"/>
      <c r="Q287" s="3152"/>
      <c r="R287" s="3153"/>
      <c r="S287" s="3154"/>
      <c r="T287" s="119"/>
      <c r="V287" s="115" t="s">
        <v>16</v>
      </c>
      <c r="W287" s="3141"/>
      <c r="X287" s="3142"/>
      <c r="Y287" s="3141"/>
      <c r="Z287" s="3143"/>
      <c r="AA287" s="3144"/>
      <c r="AB287" s="3145"/>
      <c r="AC287" s="3146"/>
      <c r="AD287" s="3147"/>
      <c r="AE287" s="3148"/>
      <c r="AF287" s="3149"/>
      <c r="AG287" s="2109"/>
      <c r="AH287" s="3150"/>
      <c r="AI287" s="117"/>
      <c r="AJ287" s="3151"/>
      <c r="AK287" s="3152"/>
      <c r="AL287" s="3153"/>
      <c r="AM287" s="3154"/>
      <c r="AN287" s="119"/>
      <c r="AP287" s="115" t="s">
        <v>16</v>
      </c>
      <c r="AQ287" s="3141"/>
      <c r="AR287" s="3142"/>
      <c r="AS287" s="3141"/>
      <c r="AT287" s="3143"/>
      <c r="AU287" s="3144"/>
      <c r="AV287" s="3145"/>
      <c r="AW287" s="3146"/>
      <c r="AX287" s="3147"/>
      <c r="AY287" s="3148"/>
      <c r="AZ287" s="3149"/>
      <c r="BA287" s="2109"/>
      <c r="BB287" s="3150"/>
      <c r="BC287" s="117"/>
      <c r="BD287" s="3151"/>
      <c r="BE287" s="3152"/>
      <c r="BF287" s="3153"/>
      <c r="BG287" s="3154"/>
      <c r="BH287" s="119"/>
      <c r="BK287" s="3">
        <v>1</v>
      </c>
    </row>
    <row r="288" spans="2:63" ht="15.75">
      <c r="B288" s="115" t="s">
        <v>16</v>
      </c>
      <c r="C288" s="3141"/>
      <c r="D288" s="3142"/>
      <c r="E288" s="3141"/>
      <c r="F288" s="3143"/>
      <c r="G288" s="3144"/>
      <c r="H288" s="3145"/>
      <c r="I288" s="3146"/>
      <c r="J288" s="3147"/>
      <c r="K288" s="3148"/>
      <c r="L288" s="3149"/>
      <c r="M288" s="2109"/>
      <c r="N288" s="3150"/>
      <c r="O288" s="117"/>
      <c r="P288" s="3151"/>
      <c r="Q288" s="3152"/>
      <c r="R288" s="3153"/>
      <c r="S288" s="3154"/>
      <c r="T288" s="119"/>
      <c r="V288" s="115" t="s">
        <v>16</v>
      </c>
      <c r="W288" s="3141"/>
      <c r="X288" s="3142"/>
      <c r="Y288" s="3141"/>
      <c r="Z288" s="3143"/>
      <c r="AA288" s="3144"/>
      <c r="AB288" s="3145"/>
      <c r="AC288" s="3146"/>
      <c r="AD288" s="3147"/>
      <c r="AE288" s="3148"/>
      <c r="AF288" s="3149"/>
      <c r="AG288" s="2109"/>
      <c r="AH288" s="3150"/>
      <c r="AI288" s="117"/>
      <c r="AJ288" s="3151"/>
      <c r="AK288" s="3152"/>
      <c r="AL288" s="3153"/>
      <c r="AM288" s="3154"/>
      <c r="AN288" s="119"/>
      <c r="AP288" s="115" t="s">
        <v>16</v>
      </c>
      <c r="AQ288" s="3141"/>
      <c r="AR288" s="3142"/>
      <c r="AS288" s="3141"/>
      <c r="AT288" s="3143"/>
      <c r="AU288" s="3144"/>
      <c r="AV288" s="3145"/>
      <c r="AW288" s="3146"/>
      <c r="AX288" s="3147"/>
      <c r="AY288" s="3148"/>
      <c r="AZ288" s="3149"/>
      <c r="BA288" s="2109"/>
      <c r="BB288" s="3150"/>
      <c r="BC288" s="117"/>
      <c r="BD288" s="3151"/>
      <c r="BE288" s="3152"/>
      <c r="BF288" s="3153"/>
      <c r="BG288" s="3154"/>
      <c r="BH288" s="119"/>
      <c r="BK288" s="3">
        <v>1</v>
      </c>
    </row>
    <row r="289" spans="2:63" ht="15.75">
      <c r="B289" s="115" t="s">
        <v>16</v>
      </c>
      <c r="C289" s="3141"/>
      <c r="D289" s="3142"/>
      <c r="E289" s="3141"/>
      <c r="F289" s="3143"/>
      <c r="G289" s="3144"/>
      <c r="H289" s="3145"/>
      <c r="I289" s="3146"/>
      <c r="J289" s="3147"/>
      <c r="K289" s="3148"/>
      <c r="L289" s="3149"/>
      <c r="M289" s="2109"/>
      <c r="N289" s="3150"/>
      <c r="O289" s="117"/>
      <c r="P289" s="3151"/>
      <c r="Q289" s="3152"/>
      <c r="R289" s="3153"/>
      <c r="S289" s="3154"/>
      <c r="T289" s="119"/>
      <c r="V289" s="115" t="s">
        <v>16</v>
      </c>
      <c r="W289" s="3141"/>
      <c r="X289" s="3142"/>
      <c r="Y289" s="3141"/>
      <c r="Z289" s="3143"/>
      <c r="AA289" s="3144"/>
      <c r="AB289" s="3145"/>
      <c r="AC289" s="3146"/>
      <c r="AD289" s="3147"/>
      <c r="AE289" s="3148"/>
      <c r="AF289" s="3149"/>
      <c r="AG289" s="2109"/>
      <c r="AH289" s="3150"/>
      <c r="AI289" s="117"/>
      <c r="AJ289" s="3151"/>
      <c r="AK289" s="3152"/>
      <c r="AL289" s="3153"/>
      <c r="AM289" s="3154"/>
      <c r="AN289" s="119"/>
      <c r="AP289" s="115" t="s">
        <v>16</v>
      </c>
      <c r="AQ289" s="3141"/>
      <c r="AR289" s="3142"/>
      <c r="AS289" s="3141"/>
      <c r="AT289" s="3143"/>
      <c r="AU289" s="3144"/>
      <c r="AV289" s="3145"/>
      <c r="AW289" s="3146"/>
      <c r="AX289" s="3147"/>
      <c r="AY289" s="3148"/>
      <c r="AZ289" s="3149"/>
      <c r="BA289" s="2109"/>
      <c r="BB289" s="3150"/>
      <c r="BC289" s="117"/>
      <c r="BD289" s="3151"/>
      <c r="BE289" s="3152"/>
      <c r="BF289" s="3153"/>
      <c r="BG289" s="3154"/>
      <c r="BH289" s="119"/>
      <c r="BK289" s="3">
        <v>1</v>
      </c>
    </row>
    <row r="290" spans="2:63" ht="15.75">
      <c r="B290" s="115" t="s">
        <v>16</v>
      </c>
      <c r="C290" s="3141"/>
      <c r="D290" s="3142"/>
      <c r="E290" s="3141"/>
      <c r="F290" s="3143"/>
      <c r="G290" s="3144"/>
      <c r="H290" s="3145"/>
      <c r="I290" s="3146"/>
      <c r="J290" s="3147"/>
      <c r="K290" s="3148"/>
      <c r="L290" s="3149"/>
      <c r="M290" s="2109"/>
      <c r="N290" s="3150"/>
      <c r="O290" s="117"/>
      <c r="P290" s="3151"/>
      <c r="Q290" s="3152"/>
      <c r="R290" s="3153"/>
      <c r="S290" s="3154"/>
      <c r="T290" s="119"/>
      <c r="V290" s="115" t="s">
        <v>16</v>
      </c>
      <c r="W290" s="3141"/>
      <c r="X290" s="3142"/>
      <c r="Y290" s="3141"/>
      <c r="Z290" s="3143"/>
      <c r="AA290" s="3144"/>
      <c r="AB290" s="3145"/>
      <c r="AC290" s="3146"/>
      <c r="AD290" s="3147"/>
      <c r="AE290" s="3148"/>
      <c r="AF290" s="3149"/>
      <c r="AG290" s="2109"/>
      <c r="AH290" s="3150"/>
      <c r="AI290" s="117"/>
      <c r="AJ290" s="3151"/>
      <c r="AK290" s="3152"/>
      <c r="AL290" s="3153"/>
      <c r="AM290" s="3154"/>
      <c r="AN290" s="119"/>
      <c r="AP290" s="115" t="s">
        <v>16</v>
      </c>
      <c r="AQ290" s="3141"/>
      <c r="AR290" s="3142"/>
      <c r="AS290" s="3141"/>
      <c r="AT290" s="3143"/>
      <c r="AU290" s="3144"/>
      <c r="AV290" s="3145"/>
      <c r="AW290" s="3146"/>
      <c r="AX290" s="3147"/>
      <c r="AY290" s="3148"/>
      <c r="AZ290" s="3149"/>
      <c r="BA290" s="2109"/>
      <c r="BB290" s="3150"/>
      <c r="BC290" s="117"/>
      <c r="BD290" s="3151"/>
      <c r="BE290" s="3152"/>
      <c r="BF290" s="3153"/>
      <c r="BG290" s="3154"/>
      <c r="BH290" s="119"/>
      <c r="BK290" s="3">
        <v>1</v>
      </c>
    </row>
    <row r="291" spans="2:63" ht="15.75">
      <c r="B291" s="115" t="s">
        <v>16</v>
      </c>
      <c r="C291" s="3141"/>
      <c r="D291" s="3142"/>
      <c r="E291" s="3141"/>
      <c r="F291" s="3143"/>
      <c r="G291" s="3144"/>
      <c r="H291" s="3145"/>
      <c r="I291" s="3146"/>
      <c r="J291" s="3147"/>
      <c r="K291" s="3148"/>
      <c r="L291" s="3149"/>
      <c r="M291" s="2109"/>
      <c r="N291" s="3150"/>
      <c r="O291" s="117"/>
      <c r="P291" s="3151"/>
      <c r="Q291" s="3152"/>
      <c r="R291" s="3153"/>
      <c r="S291" s="3154"/>
      <c r="T291" s="119"/>
      <c r="V291" s="115" t="s">
        <v>16</v>
      </c>
      <c r="W291" s="3141"/>
      <c r="X291" s="3142"/>
      <c r="Y291" s="3141"/>
      <c r="Z291" s="3143"/>
      <c r="AA291" s="3144"/>
      <c r="AB291" s="3145"/>
      <c r="AC291" s="3146"/>
      <c r="AD291" s="3147"/>
      <c r="AE291" s="3148"/>
      <c r="AF291" s="3149"/>
      <c r="AG291" s="2109"/>
      <c r="AH291" s="3150"/>
      <c r="AI291" s="117"/>
      <c r="AJ291" s="3151"/>
      <c r="AK291" s="3152"/>
      <c r="AL291" s="3153"/>
      <c r="AM291" s="3154"/>
      <c r="AN291" s="119"/>
      <c r="AP291" s="115" t="s">
        <v>16</v>
      </c>
      <c r="AQ291" s="3141"/>
      <c r="AR291" s="3142"/>
      <c r="AS291" s="3141"/>
      <c r="AT291" s="3143"/>
      <c r="AU291" s="3144"/>
      <c r="AV291" s="3145"/>
      <c r="AW291" s="3146"/>
      <c r="AX291" s="3147"/>
      <c r="AY291" s="3148"/>
      <c r="AZ291" s="3149"/>
      <c r="BA291" s="2109"/>
      <c r="BB291" s="3150"/>
      <c r="BC291" s="117"/>
      <c r="BD291" s="3151"/>
      <c r="BE291" s="3152"/>
      <c r="BF291" s="3153"/>
      <c r="BG291" s="3154"/>
      <c r="BH291" s="119"/>
      <c r="BK291" s="3">
        <v>1</v>
      </c>
    </row>
    <row r="292" spans="2:63" ht="15.75">
      <c r="B292" s="115" t="s">
        <v>16</v>
      </c>
      <c r="C292" s="3141"/>
      <c r="D292" s="3142"/>
      <c r="E292" s="3141"/>
      <c r="F292" s="3143"/>
      <c r="G292" s="3144"/>
      <c r="H292" s="3145"/>
      <c r="I292" s="3146"/>
      <c r="J292" s="3147"/>
      <c r="K292" s="3148"/>
      <c r="L292" s="3149"/>
      <c r="M292" s="2109"/>
      <c r="N292" s="3150"/>
      <c r="O292" s="117"/>
      <c r="P292" s="3151"/>
      <c r="Q292" s="3152"/>
      <c r="R292" s="3153"/>
      <c r="S292" s="3154"/>
      <c r="T292" s="119"/>
      <c r="V292" s="115" t="s">
        <v>16</v>
      </c>
      <c r="W292" s="3141"/>
      <c r="X292" s="3142"/>
      <c r="Y292" s="3141"/>
      <c r="Z292" s="3143"/>
      <c r="AA292" s="3144"/>
      <c r="AB292" s="3145"/>
      <c r="AC292" s="3146"/>
      <c r="AD292" s="3147"/>
      <c r="AE292" s="3148"/>
      <c r="AF292" s="3149"/>
      <c r="AG292" s="2109"/>
      <c r="AH292" s="3150"/>
      <c r="AI292" s="117"/>
      <c r="AJ292" s="3151"/>
      <c r="AK292" s="3152"/>
      <c r="AL292" s="3153"/>
      <c r="AM292" s="3154"/>
      <c r="AN292" s="119"/>
      <c r="AP292" s="115" t="s">
        <v>16</v>
      </c>
      <c r="AQ292" s="3141"/>
      <c r="AR292" s="3142"/>
      <c r="AS292" s="3141"/>
      <c r="AT292" s="3143"/>
      <c r="AU292" s="3144"/>
      <c r="AV292" s="3145"/>
      <c r="AW292" s="3146"/>
      <c r="AX292" s="3147"/>
      <c r="AY292" s="3148"/>
      <c r="AZ292" s="3149"/>
      <c r="BA292" s="2109"/>
      <c r="BB292" s="3150"/>
      <c r="BC292" s="117"/>
      <c r="BD292" s="3151"/>
      <c r="BE292" s="3152"/>
      <c r="BF292" s="3153"/>
      <c r="BG292" s="3154"/>
      <c r="BH292" s="119"/>
      <c r="BK292" s="3">
        <v>1</v>
      </c>
    </row>
    <row r="293" spans="2:63" ht="15.75">
      <c r="B293" s="115" t="s">
        <v>16</v>
      </c>
      <c r="C293" s="3141"/>
      <c r="D293" s="3142"/>
      <c r="E293" s="3141"/>
      <c r="F293" s="3143"/>
      <c r="G293" s="3144"/>
      <c r="H293" s="3145"/>
      <c r="I293" s="3146"/>
      <c r="J293" s="3147"/>
      <c r="K293" s="3148"/>
      <c r="L293" s="3149"/>
      <c r="M293" s="2109"/>
      <c r="N293" s="3150"/>
      <c r="O293" s="117"/>
      <c r="P293" s="3151"/>
      <c r="Q293" s="3152"/>
      <c r="R293" s="3153"/>
      <c r="S293" s="3154"/>
      <c r="T293" s="119"/>
      <c r="V293" s="115" t="s">
        <v>16</v>
      </c>
      <c r="W293" s="3141"/>
      <c r="X293" s="3142"/>
      <c r="Y293" s="3141"/>
      <c r="Z293" s="3143"/>
      <c r="AA293" s="3144"/>
      <c r="AB293" s="3145"/>
      <c r="AC293" s="3146"/>
      <c r="AD293" s="3147"/>
      <c r="AE293" s="3148"/>
      <c r="AF293" s="3149"/>
      <c r="AG293" s="2109"/>
      <c r="AH293" s="3150"/>
      <c r="AI293" s="117"/>
      <c r="AJ293" s="3151"/>
      <c r="AK293" s="3152"/>
      <c r="AL293" s="3153"/>
      <c r="AM293" s="3154"/>
      <c r="AN293" s="119"/>
      <c r="AP293" s="115" t="s">
        <v>16</v>
      </c>
      <c r="AQ293" s="3141"/>
      <c r="AR293" s="3142"/>
      <c r="AS293" s="3141"/>
      <c r="AT293" s="3143"/>
      <c r="AU293" s="3144"/>
      <c r="AV293" s="3145"/>
      <c r="AW293" s="3146"/>
      <c r="AX293" s="3147"/>
      <c r="AY293" s="3148"/>
      <c r="AZ293" s="3149"/>
      <c r="BA293" s="2109"/>
      <c r="BB293" s="3150"/>
      <c r="BC293" s="117"/>
      <c r="BD293" s="3151"/>
      <c r="BE293" s="3152"/>
      <c r="BF293" s="3153"/>
      <c r="BG293" s="3154"/>
      <c r="BH293" s="119"/>
      <c r="BK293" s="3">
        <v>1</v>
      </c>
    </row>
    <row r="294" spans="2:63" ht="15.75">
      <c r="B294" s="115" t="s">
        <v>16</v>
      </c>
      <c r="C294" s="3141"/>
      <c r="D294" s="3142"/>
      <c r="E294" s="3141"/>
      <c r="F294" s="3143"/>
      <c r="G294" s="3144"/>
      <c r="H294" s="3145"/>
      <c r="I294" s="3146"/>
      <c r="J294" s="3147"/>
      <c r="K294" s="3148"/>
      <c r="L294" s="3149"/>
      <c r="M294" s="2109"/>
      <c r="N294" s="3150"/>
      <c r="O294" s="117"/>
      <c r="P294" s="3151"/>
      <c r="Q294" s="3152"/>
      <c r="R294" s="3153"/>
      <c r="S294" s="3154"/>
      <c r="T294" s="119"/>
      <c r="V294" s="115" t="s">
        <v>16</v>
      </c>
      <c r="W294" s="3141"/>
      <c r="X294" s="3142"/>
      <c r="Y294" s="3141"/>
      <c r="Z294" s="3143"/>
      <c r="AA294" s="3144"/>
      <c r="AB294" s="3145"/>
      <c r="AC294" s="3146"/>
      <c r="AD294" s="3147"/>
      <c r="AE294" s="3148"/>
      <c r="AF294" s="3149"/>
      <c r="AG294" s="2109"/>
      <c r="AH294" s="3150"/>
      <c r="AI294" s="117"/>
      <c r="AJ294" s="3151"/>
      <c r="AK294" s="3152"/>
      <c r="AL294" s="3153"/>
      <c r="AM294" s="3154"/>
      <c r="AN294" s="119"/>
      <c r="AP294" s="115" t="s">
        <v>16</v>
      </c>
      <c r="AQ294" s="3141"/>
      <c r="AR294" s="3142"/>
      <c r="AS294" s="3141"/>
      <c r="AT294" s="3143"/>
      <c r="AU294" s="3144"/>
      <c r="AV294" s="3145"/>
      <c r="AW294" s="3146"/>
      <c r="AX294" s="3147"/>
      <c r="AY294" s="3148"/>
      <c r="AZ294" s="3149"/>
      <c r="BA294" s="2109"/>
      <c r="BB294" s="3150"/>
      <c r="BC294" s="117"/>
      <c r="BD294" s="3151"/>
      <c r="BE294" s="3152"/>
      <c r="BF294" s="3153"/>
      <c r="BG294" s="3154"/>
      <c r="BH294" s="119"/>
      <c r="BK294" s="3">
        <v>1</v>
      </c>
    </row>
    <row r="295" spans="2:63" ht="15.75">
      <c r="B295" s="115" t="s">
        <v>16</v>
      </c>
      <c r="C295" s="3141"/>
      <c r="D295" s="3142"/>
      <c r="E295" s="3141"/>
      <c r="F295" s="3143"/>
      <c r="G295" s="3144"/>
      <c r="H295" s="3145"/>
      <c r="I295" s="3146"/>
      <c r="J295" s="3147"/>
      <c r="K295" s="3148"/>
      <c r="L295" s="3149"/>
      <c r="M295" s="2109"/>
      <c r="N295" s="3150"/>
      <c r="O295" s="117"/>
      <c r="P295" s="3151"/>
      <c r="Q295" s="3152"/>
      <c r="R295" s="3153"/>
      <c r="S295" s="3154"/>
      <c r="T295" s="119"/>
      <c r="V295" s="115" t="s">
        <v>16</v>
      </c>
      <c r="W295" s="3141"/>
      <c r="X295" s="3142"/>
      <c r="Y295" s="3141"/>
      <c r="Z295" s="3143"/>
      <c r="AA295" s="3144"/>
      <c r="AB295" s="3145"/>
      <c r="AC295" s="3146"/>
      <c r="AD295" s="3147"/>
      <c r="AE295" s="3148"/>
      <c r="AF295" s="3149"/>
      <c r="AG295" s="2109"/>
      <c r="AH295" s="3150"/>
      <c r="AI295" s="117"/>
      <c r="AJ295" s="3151"/>
      <c r="AK295" s="3152"/>
      <c r="AL295" s="3153"/>
      <c r="AM295" s="3154"/>
      <c r="AN295" s="119"/>
      <c r="AP295" s="115" t="s">
        <v>16</v>
      </c>
      <c r="AQ295" s="3141"/>
      <c r="AR295" s="3142"/>
      <c r="AS295" s="3141"/>
      <c r="AT295" s="3143"/>
      <c r="AU295" s="3144"/>
      <c r="AV295" s="3145"/>
      <c r="AW295" s="3146"/>
      <c r="AX295" s="3147"/>
      <c r="AY295" s="3148"/>
      <c r="AZ295" s="3149"/>
      <c r="BA295" s="2109"/>
      <c r="BB295" s="3150"/>
      <c r="BC295" s="117"/>
      <c r="BD295" s="3151"/>
      <c r="BE295" s="3152"/>
      <c r="BF295" s="3153"/>
      <c r="BG295" s="3154"/>
      <c r="BH295" s="119"/>
      <c r="BK295" s="3">
        <v>1</v>
      </c>
    </row>
    <row r="296" spans="2:63" ht="15.75">
      <c r="B296" s="115" t="s">
        <v>16</v>
      </c>
      <c r="C296" s="3141"/>
      <c r="D296" s="3142"/>
      <c r="E296" s="3141"/>
      <c r="F296" s="3143"/>
      <c r="G296" s="3144"/>
      <c r="H296" s="3145"/>
      <c r="I296" s="3146"/>
      <c r="J296" s="3147"/>
      <c r="K296" s="3148"/>
      <c r="L296" s="3149"/>
      <c r="M296" s="2109"/>
      <c r="N296" s="3150"/>
      <c r="O296" s="117"/>
      <c r="P296" s="3151"/>
      <c r="Q296" s="3152"/>
      <c r="R296" s="3153"/>
      <c r="S296" s="3154"/>
      <c r="T296" s="119"/>
      <c r="V296" s="115" t="s">
        <v>16</v>
      </c>
      <c r="W296" s="3141"/>
      <c r="X296" s="3142"/>
      <c r="Y296" s="3141"/>
      <c r="Z296" s="3143"/>
      <c r="AA296" s="3144"/>
      <c r="AB296" s="3145"/>
      <c r="AC296" s="3146"/>
      <c r="AD296" s="3147"/>
      <c r="AE296" s="3148"/>
      <c r="AF296" s="3149"/>
      <c r="AG296" s="2109"/>
      <c r="AH296" s="3150"/>
      <c r="AI296" s="117"/>
      <c r="AJ296" s="3151"/>
      <c r="AK296" s="3152"/>
      <c r="AL296" s="3153"/>
      <c r="AM296" s="3154"/>
      <c r="AN296" s="119"/>
      <c r="AP296" s="115" t="s">
        <v>16</v>
      </c>
      <c r="AQ296" s="3141"/>
      <c r="AR296" s="3142"/>
      <c r="AS296" s="3141"/>
      <c r="AT296" s="3143"/>
      <c r="AU296" s="3144"/>
      <c r="AV296" s="3145"/>
      <c r="AW296" s="3146"/>
      <c r="AX296" s="3147"/>
      <c r="AY296" s="3148"/>
      <c r="AZ296" s="3149"/>
      <c r="BA296" s="2109"/>
      <c r="BB296" s="3150"/>
      <c r="BC296" s="117"/>
      <c r="BD296" s="3151"/>
      <c r="BE296" s="3152"/>
      <c r="BF296" s="3153"/>
      <c r="BG296" s="3154"/>
      <c r="BH296" s="119"/>
      <c r="BK296" s="3">
        <v>1</v>
      </c>
    </row>
    <row r="297" spans="2:63" ht="15.75">
      <c r="B297" s="115" t="s">
        <v>16</v>
      </c>
      <c r="C297" s="3141"/>
      <c r="D297" s="3142"/>
      <c r="E297" s="3141"/>
      <c r="F297" s="3143"/>
      <c r="G297" s="3144"/>
      <c r="H297" s="3145"/>
      <c r="I297" s="3146"/>
      <c r="J297" s="3147"/>
      <c r="K297" s="3148"/>
      <c r="L297" s="3149"/>
      <c r="M297" s="2109"/>
      <c r="N297" s="3150"/>
      <c r="O297" s="117"/>
      <c r="P297" s="3151"/>
      <c r="Q297" s="3152"/>
      <c r="R297" s="3153"/>
      <c r="S297" s="3154"/>
      <c r="T297" s="119"/>
      <c r="V297" s="115" t="s">
        <v>16</v>
      </c>
      <c r="W297" s="3141"/>
      <c r="X297" s="3142"/>
      <c r="Y297" s="3141"/>
      <c r="Z297" s="3143"/>
      <c r="AA297" s="3144"/>
      <c r="AB297" s="3145"/>
      <c r="AC297" s="3146"/>
      <c r="AD297" s="3147"/>
      <c r="AE297" s="3148"/>
      <c r="AF297" s="3149"/>
      <c r="AG297" s="2109"/>
      <c r="AH297" s="3150"/>
      <c r="AI297" s="117"/>
      <c r="AJ297" s="3151"/>
      <c r="AK297" s="3152"/>
      <c r="AL297" s="3153"/>
      <c r="AM297" s="3154"/>
      <c r="AN297" s="119"/>
      <c r="AP297" s="115" t="s">
        <v>16</v>
      </c>
      <c r="AQ297" s="3141"/>
      <c r="AR297" s="3142"/>
      <c r="AS297" s="3141"/>
      <c r="AT297" s="3143"/>
      <c r="AU297" s="3144"/>
      <c r="AV297" s="3145"/>
      <c r="AW297" s="3146"/>
      <c r="AX297" s="3147"/>
      <c r="AY297" s="3148"/>
      <c r="AZ297" s="3149"/>
      <c r="BA297" s="2109"/>
      <c r="BB297" s="3150"/>
      <c r="BC297" s="117"/>
      <c r="BD297" s="3151"/>
      <c r="BE297" s="3152"/>
      <c r="BF297" s="3153"/>
      <c r="BG297" s="3154"/>
      <c r="BH297" s="119"/>
      <c r="BK297" s="3">
        <v>1</v>
      </c>
    </row>
    <row r="298" spans="2:63" ht="15.75">
      <c r="B298" s="115" t="s">
        <v>16</v>
      </c>
      <c r="C298" s="3141"/>
      <c r="D298" s="3142"/>
      <c r="E298" s="3141"/>
      <c r="F298" s="3143"/>
      <c r="G298" s="3144"/>
      <c r="H298" s="3145"/>
      <c r="I298" s="3146"/>
      <c r="J298" s="3147"/>
      <c r="K298" s="3148"/>
      <c r="L298" s="3149"/>
      <c r="M298" s="2109"/>
      <c r="N298" s="3150"/>
      <c r="O298" s="117"/>
      <c r="P298" s="3151"/>
      <c r="Q298" s="3152"/>
      <c r="R298" s="3153"/>
      <c r="S298" s="3154"/>
      <c r="T298" s="119"/>
      <c r="V298" s="115" t="s">
        <v>16</v>
      </c>
      <c r="W298" s="3141"/>
      <c r="X298" s="3142"/>
      <c r="Y298" s="3141"/>
      <c r="Z298" s="3143"/>
      <c r="AA298" s="3144"/>
      <c r="AB298" s="3145"/>
      <c r="AC298" s="3146"/>
      <c r="AD298" s="3147"/>
      <c r="AE298" s="3148"/>
      <c r="AF298" s="3149"/>
      <c r="AG298" s="2109"/>
      <c r="AH298" s="3150"/>
      <c r="AI298" s="117"/>
      <c r="AJ298" s="3151"/>
      <c r="AK298" s="3152"/>
      <c r="AL298" s="3153"/>
      <c r="AM298" s="3154"/>
      <c r="AN298" s="119"/>
      <c r="AP298" s="115" t="s">
        <v>16</v>
      </c>
      <c r="AQ298" s="3141"/>
      <c r="AR298" s="3142"/>
      <c r="AS298" s="3141"/>
      <c r="AT298" s="3143"/>
      <c r="AU298" s="3144"/>
      <c r="AV298" s="3145"/>
      <c r="AW298" s="3146"/>
      <c r="AX298" s="3147"/>
      <c r="AY298" s="3148"/>
      <c r="AZ298" s="3149"/>
      <c r="BA298" s="2109"/>
      <c r="BB298" s="3150"/>
      <c r="BC298" s="117"/>
      <c r="BD298" s="3151"/>
      <c r="BE298" s="3152"/>
      <c r="BF298" s="3153"/>
      <c r="BG298" s="3154"/>
      <c r="BH298" s="119"/>
      <c r="BK298" s="3">
        <v>1</v>
      </c>
    </row>
    <row r="299" spans="2:63" ht="15.75">
      <c r="B299" s="115" t="s">
        <v>16</v>
      </c>
      <c r="C299" s="3141"/>
      <c r="D299" s="3142"/>
      <c r="E299" s="3141"/>
      <c r="F299" s="3143"/>
      <c r="G299" s="3144"/>
      <c r="H299" s="3145"/>
      <c r="I299" s="3146"/>
      <c r="J299" s="3147"/>
      <c r="K299" s="3148"/>
      <c r="L299" s="3149"/>
      <c r="M299" s="2109"/>
      <c r="N299" s="3150"/>
      <c r="O299" s="117"/>
      <c r="P299" s="3151"/>
      <c r="Q299" s="3152"/>
      <c r="R299" s="3153"/>
      <c r="S299" s="3154"/>
      <c r="T299" s="119"/>
      <c r="V299" s="115" t="s">
        <v>16</v>
      </c>
      <c r="W299" s="3141"/>
      <c r="X299" s="3142"/>
      <c r="Y299" s="3141"/>
      <c r="Z299" s="3143"/>
      <c r="AA299" s="3144"/>
      <c r="AB299" s="3145"/>
      <c r="AC299" s="3146"/>
      <c r="AD299" s="3147"/>
      <c r="AE299" s="3148"/>
      <c r="AF299" s="3149"/>
      <c r="AG299" s="2109"/>
      <c r="AH299" s="3150"/>
      <c r="AI299" s="117"/>
      <c r="AJ299" s="3151"/>
      <c r="AK299" s="3152"/>
      <c r="AL299" s="3153"/>
      <c r="AM299" s="3154"/>
      <c r="AN299" s="119"/>
      <c r="AP299" s="115" t="s">
        <v>16</v>
      </c>
      <c r="AQ299" s="3141"/>
      <c r="AR299" s="3142"/>
      <c r="AS299" s="3141"/>
      <c r="AT299" s="3143"/>
      <c r="AU299" s="3144"/>
      <c r="AV299" s="3145"/>
      <c r="AW299" s="3146"/>
      <c r="AX299" s="3147"/>
      <c r="AY299" s="3148"/>
      <c r="AZ299" s="3149"/>
      <c r="BA299" s="2109"/>
      <c r="BB299" s="3150"/>
      <c r="BC299" s="117"/>
      <c r="BD299" s="3151"/>
      <c r="BE299" s="3152"/>
      <c r="BF299" s="3153"/>
      <c r="BG299" s="3154"/>
      <c r="BH299" s="119"/>
      <c r="BK299" s="3">
        <v>1</v>
      </c>
    </row>
    <row r="300" spans="2:63" ht="15.75">
      <c r="B300" s="115" t="s">
        <v>16</v>
      </c>
      <c r="C300" s="3141"/>
      <c r="D300" s="3142"/>
      <c r="E300" s="3141"/>
      <c r="F300" s="3143"/>
      <c r="G300" s="3144"/>
      <c r="H300" s="3145"/>
      <c r="I300" s="3146"/>
      <c r="J300" s="3147"/>
      <c r="K300" s="3148"/>
      <c r="L300" s="3149"/>
      <c r="M300" s="2109"/>
      <c r="N300" s="3150"/>
      <c r="O300" s="117"/>
      <c r="P300" s="3151"/>
      <c r="Q300" s="3152"/>
      <c r="R300" s="3153"/>
      <c r="S300" s="3154"/>
      <c r="T300" s="119"/>
      <c r="V300" s="115" t="s">
        <v>16</v>
      </c>
      <c r="W300" s="3141"/>
      <c r="X300" s="3142"/>
      <c r="Y300" s="3141"/>
      <c r="Z300" s="3143"/>
      <c r="AA300" s="3144"/>
      <c r="AB300" s="3145"/>
      <c r="AC300" s="3146"/>
      <c r="AD300" s="3147"/>
      <c r="AE300" s="3148"/>
      <c r="AF300" s="3149"/>
      <c r="AG300" s="2109"/>
      <c r="AH300" s="3150"/>
      <c r="AI300" s="117"/>
      <c r="AJ300" s="3151"/>
      <c r="AK300" s="3152"/>
      <c r="AL300" s="3153"/>
      <c r="AM300" s="3154"/>
      <c r="AN300" s="119"/>
      <c r="AP300" s="115" t="s">
        <v>16</v>
      </c>
      <c r="AQ300" s="3141"/>
      <c r="AR300" s="3142"/>
      <c r="AS300" s="3141"/>
      <c r="AT300" s="3143"/>
      <c r="AU300" s="3144"/>
      <c r="AV300" s="3145"/>
      <c r="AW300" s="3146"/>
      <c r="AX300" s="3147"/>
      <c r="AY300" s="3148"/>
      <c r="AZ300" s="3149"/>
      <c r="BA300" s="2109"/>
      <c r="BB300" s="3150"/>
      <c r="BC300" s="117"/>
      <c r="BD300" s="3151"/>
      <c r="BE300" s="3152"/>
      <c r="BF300" s="3153"/>
      <c r="BG300" s="3154"/>
      <c r="BH300" s="119"/>
      <c r="BK300" s="3">
        <v>1</v>
      </c>
    </row>
    <row r="301" spans="2:63" ht="15.75">
      <c r="B301" s="115" t="s">
        <v>16</v>
      </c>
      <c r="C301" s="3141"/>
      <c r="D301" s="3142"/>
      <c r="E301" s="3141"/>
      <c r="F301" s="3143"/>
      <c r="G301" s="3144"/>
      <c r="H301" s="3145"/>
      <c r="I301" s="3146"/>
      <c r="J301" s="3147"/>
      <c r="K301" s="3148"/>
      <c r="L301" s="3149"/>
      <c r="M301" s="2109"/>
      <c r="N301" s="3150"/>
      <c r="O301" s="117"/>
      <c r="P301" s="3151"/>
      <c r="Q301" s="3152"/>
      <c r="R301" s="3153"/>
      <c r="S301" s="3154"/>
      <c r="T301" s="119"/>
      <c r="V301" s="115" t="s">
        <v>16</v>
      </c>
      <c r="W301" s="3141"/>
      <c r="X301" s="3142"/>
      <c r="Y301" s="3141"/>
      <c r="Z301" s="3143"/>
      <c r="AA301" s="3144"/>
      <c r="AB301" s="3145"/>
      <c r="AC301" s="3146"/>
      <c r="AD301" s="3147"/>
      <c r="AE301" s="3148"/>
      <c r="AF301" s="3149"/>
      <c r="AG301" s="2109"/>
      <c r="AH301" s="3150"/>
      <c r="AI301" s="117"/>
      <c r="AJ301" s="3151"/>
      <c r="AK301" s="3152"/>
      <c r="AL301" s="3153"/>
      <c r="AM301" s="3154"/>
      <c r="AN301" s="119"/>
      <c r="AP301" s="115" t="s">
        <v>16</v>
      </c>
      <c r="AQ301" s="3141"/>
      <c r="AR301" s="3142"/>
      <c r="AS301" s="3141"/>
      <c r="AT301" s="3143"/>
      <c r="AU301" s="3144"/>
      <c r="AV301" s="3145"/>
      <c r="AW301" s="3146"/>
      <c r="AX301" s="3147"/>
      <c r="AY301" s="3148"/>
      <c r="AZ301" s="3149"/>
      <c r="BA301" s="2109"/>
      <c r="BB301" s="3150"/>
      <c r="BC301" s="117"/>
      <c r="BD301" s="3151"/>
      <c r="BE301" s="3152"/>
      <c r="BF301" s="3153"/>
      <c r="BG301" s="3154"/>
      <c r="BH301" s="119"/>
      <c r="BK301" s="3">
        <v>1</v>
      </c>
    </row>
    <row r="302" spans="2:63" ht="15.75">
      <c r="B302" s="115" t="s">
        <v>16</v>
      </c>
      <c r="C302" s="3141"/>
      <c r="D302" s="3142"/>
      <c r="E302" s="3141"/>
      <c r="F302" s="3143"/>
      <c r="G302" s="3144"/>
      <c r="H302" s="3145"/>
      <c r="I302" s="3146"/>
      <c r="J302" s="3147"/>
      <c r="K302" s="3148"/>
      <c r="L302" s="3149"/>
      <c r="M302" s="2109"/>
      <c r="N302" s="3150"/>
      <c r="O302" s="117"/>
      <c r="P302" s="3151"/>
      <c r="Q302" s="3152"/>
      <c r="R302" s="3153"/>
      <c r="S302" s="3154"/>
      <c r="T302" s="119"/>
      <c r="V302" s="115" t="s">
        <v>16</v>
      </c>
      <c r="W302" s="3141"/>
      <c r="X302" s="3142"/>
      <c r="Y302" s="3141"/>
      <c r="Z302" s="3143"/>
      <c r="AA302" s="3144"/>
      <c r="AB302" s="3145"/>
      <c r="AC302" s="3146"/>
      <c r="AD302" s="3147"/>
      <c r="AE302" s="3148"/>
      <c r="AF302" s="3149"/>
      <c r="AG302" s="2109"/>
      <c r="AH302" s="3150"/>
      <c r="AI302" s="117"/>
      <c r="AJ302" s="3151"/>
      <c r="AK302" s="3152"/>
      <c r="AL302" s="3153"/>
      <c r="AM302" s="3154"/>
      <c r="AN302" s="119"/>
      <c r="AP302" s="115" t="s">
        <v>16</v>
      </c>
      <c r="AQ302" s="3141"/>
      <c r="AR302" s="3142"/>
      <c r="AS302" s="3141"/>
      <c r="AT302" s="3143"/>
      <c r="AU302" s="3144"/>
      <c r="AV302" s="3145"/>
      <c r="AW302" s="3146"/>
      <c r="AX302" s="3147"/>
      <c r="AY302" s="3148"/>
      <c r="AZ302" s="3149"/>
      <c r="BA302" s="2109"/>
      <c r="BB302" s="3150"/>
      <c r="BC302" s="117"/>
      <c r="BD302" s="3151"/>
      <c r="BE302" s="3152"/>
      <c r="BF302" s="3153"/>
      <c r="BG302" s="3154"/>
      <c r="BH302" s="119"/>
      <c r="BK302" s="3">
        <v>1</v>
      </c>
    </row>
    <row r="303" spans="2:63" ht="15.75">
      <c r="B303" s="115" t="s">
        <v>16</v>
      </c>
      <c r="C303" s="3141"/>
      <c r="D303" s="3142"/>
      <c r="E303" s="3141"/>
      <c r="F303" s="3143"/>
      <c r="G303" s="3144"/>
      <c r="H303" s="3145"/>
      <c r="I303" s="3146"/>
      <c r="J303" s="3147"/>
      <c r="K303" s="3148"/>
      <c r="L303" s="3149"/>
      <c r="M303" s="2109"/>
      <c r="N303" s="3150"/>
      <c r="O303" s="117"/>
      <c r="P303" s="3151"/>
      <c r="Q303" s="3152"/>
      <c r="R303" s="3153"/>
      <c r="S303" s="3154"/>
      <c r="T303" s="119"/>
      <c r="V303" s="115" t="s">
        <v>16</v>
      </c>
      <c r="W303" s="3141"/>
      <c r="X303" s="3142"/>
      <c r="Y303" s="3141"/>
      <c r="Z303" s="3143"/>
      <c r="AA303" s="3144"/>
      <c r="AB303" s="3145"/>
      <c r="AC303" s="3146"/>
      <c r="AD303" s="3147"/>
      <c r="AE303" s="3148"/>
      <c r="AF303" s="3149"/>
      <c r="AG303" s="2109"/>
      <c r="AH303" s="3150"/>
      <c r="AI303" s="117"/>
      <c r="AJ303" s="3151"/>
      <c r="AK303" s="3152"/>
      <c r="AL303" s="3153"/>
      <c r="AM303" s="3154"/>
      <c r="AN303" s="119"/>
      <c r="AP303" s="115" t="s">
        <v>16</v>
      </c>
      <c r="AQ303" s="3141"/>
      <c r="AR303" s="3142"/>
      <c r="AS303" s="3141"/>
      <c r="AT303" s="3143"/>
      <c r="AU303" s="3144"/>
      <c r="AV303" s="3145"/>
      <c r="AW303" s="3146"/>
      <c r="AX303" s="3147"/>
      <c r="AY303" s="3148"/>
      <c r="AZ303" s="3149"/>
      <c r="BA303" s="2109"/>
      <c r="BB303" s="3150"/>
      <c r="BC303" s="117"/>
      <c r="BD303" s="3151"/>
      <c r="BE303" s="3152"/>
      <c r="BF303" s="3153"/>
      <c r="BG303" s="3154"/>
      <c r="BH303" s="119"/>
      <c r="BK303" s="3">
        <v>1</v>
      </c>
    </row>
    <row r="304" spans="2:63" ht="15.75">
      <c r="B304" s="115" t="s">
        <v>16</v>
      </c>
      <c r="C304" s="3141"/>
      <c r="D304" s="3142"/>
      <c r="E304" s="3141"/>
      <c r="F304" s="3143"/>
      <c r="G304" s="3144"/>
      <c r="H304" s="3145"/>
      <c r="I304" s="3146"/>
      <c r="J304" s="3147"/>
      <c r="K304" s="3148"/>
      <c r="L304" s="3149"/>
      <c r="M304" s="2109"/>
      <c r="N304" s="3150"/>
      <c r="O304" s="117"/>
      <c r="P304" s="3151"/>
      <c r="Q304" s="3152"/>
      <c r="R304" s="3153"/>
      <c r="S304" s="3154"/>
      <c r="T304" s="119"/>
      <c r="V304" s="115" t="s">
        <v>16</v>
      </c>
      <c r="W304" s="3141"/>
      <c r="X304" s="3142"/>
      <c r="Y304" s="3141"/>
      <c r="Z304" s="3143"/>
      <c r="AA304" s="3144"/>
      <c r="AB304" s="3145"/>
      <c r="AC304" s="3146"/>
      <c r="AD304" s="3147"/>
      <c r="AE304" s="3148"/>
      <c r="AF304" s="3149"/>
      <c r="AG304" s="2109"/>
      <c r="AH304" s="3150"/>
      <c r="AI304" s="117"/>
      <c r="AJ304" s="3151"/>
      <c r="AK304" s="3152"/>
      <c r="AL304" s="3153"/>
      <c r="AM304" s="3154"/>
      <c r="AN304" s="119"/>
      <c r="AP304" s="115" t="s">
        <v>16</v>
      </c>
      <c r="AQ304" s="3141"/>
      <c r="AR304" s="3142"/>
      <c r="AS304" s="3141"/>
      <c r="AT304" s="3143"/>
      <c r="AU304" s="3144"/>
      <c r="AV304" s="3145"/>
      <c r="AW304" s="3146"/>
      <c r="AX304" s="3147"/>
      <c r="AY304" s="3148"/>
      <c r="AZ304" s="3149"/>
      <c r="BA304" s="2109"/>
      <c r="BB304" s="3150"/>
      <c r="BC304" s="117"/>
      <c r="BD304" s="3151"/>
      <c r="BE304" s="3152"/>
      <c r="BF304" s="3153"/>
      <c r="BG304" s="3154"/>
      <c r="BH304" s="119"/>
      <c r="BK304" s="3">
        <v>1</v>
      </c>
    </row>
    <row r="305" spans="2:63" ht="15.75">
      <c r="B305" s="115" t="s">
        <v>16</v>
      </c>
      <c r="C305" s="3141"/>
      <c r="D305" s="3142"/>
      <c r="E305" s="3141"/>
      <c r="F305" s="3143"/>
      <c r="G305" s="3144"/>
      <c r="H305" s="3145"/>
      <c r="I305" s="3146"/>
      <c r="J305" s="3147"/>
      <c r="K305" s="3148"/>
      <c r="L305" s="3149"/>
      <c r="M305" s="2109"/>
      <c r="N305" s="3150"/>
      <c r="O305" s="117"/>
      <c r="P305" s="3151"/>
      <c r="Q305" s="3152"/>
      <c r="R305" s="3153"/>
      <c r="S305" s="3154"/>
      <c r="T305" s="119"/>
      <c r="V305" s="115" t="s">
        <v>16</v>
      </c>
      <c r="W305" s="3141"/>
      <c r="X305" s="3142"/>
      <c r="Y305" s="3141"/>
      <c r="Z305" s="3143"/>
      <c r="AA305" s="3144"/>
      <c r="AB305" s="3145"/>
      <c r="AC305" s="3146"/>
      <c r="AD305" s="3147"/>
      <c r="AE305" s="3148"/>
      <c r="AF305" s="3149"/>
      <c r="AG305" s="2109"/>
      <c r="AH305" s="3150"/>
      <c r="AI305" s="117"/>
      <c r="AJ305" s="3151"/>
      <c r="AK305" s="3152"/>
      <c r="AL305" s="3153"/>
      <c r="AM305" s="3154"/>
      <c r="AN305" s="119"/>
      <c r="AP305" s="115" t="s">
        <v>16</v>
      </c>
      <c r="AQ305" s="3141"/>
      <c r="AR305" s="3142"/>
      <c r="AS305" s="3141"/>
      <c r="AT305" s="3143"/>
      <c r="AU305" s="3144"/>
      <c r="AV305" s="3145"/>
      <c r="AW305" s="3146"/>
      <c r="AX305" s="3147"/>
      <c r="AY305" s="3148"/>
      <c r="AZ305" s="3149"/>
      <c r="BA305" s="2109"/>
      <c r="BB305" s="3150"/>
      <c r="BC305" s="117"/>
      <c r="BD305" s="3151"/>
      <c r="BE305" s="3152"/>
      <c r="BF305" s="3153"/>
      <c r="BG305" s="3154"/>
      <c r="BH305" s="119"/>
      <c r="BK305" s="3">
        <v>1</v>
      </c>
    </row>
    <row r="306" spans="2:63" ht="15.75">
      <c r="B306" s="115" t="s">
        <v>16</v>
      </c>
      <c r="C306" s="3141"/>
      <c r="D306" s="3142"/>
      <c r="E306" s="3141"/>
      <c r="F306" s="3143"/>
      <c r="G306" s="3144"/>
      <c r="H306" s="3145"/>
      <c r="I306" s="3146"/>
      <c r="J306" s="3147"/>
      <c r="K306" s="3148"/>
      <c r="L306" s="3149"/>
      <c r="M306" s="2109"/>
      <c r="N306" s="3150"/>
      <c r="O306" s="117"/>
      <c r="P306" s="3151"/>
      <c r="Q306" s="3152"/>
      <c r="R306" s="3153"/>
      <c r="S306" s="3154"/>
      <c r="T306" s="119"/>
      <c r="V306" s="115" t="s">
        <v>16</v>
      </c>
      <c r="W306" s="3141"/>
      <c r="X306" s="3142"/>
      <c r="Y306" s="3141"/>
      <c r="Z306" s="3143"/>
      <c r="AA306" s="3144"/>
      <c r="AB306" s="3145"/>
      <c r="AC306" s="3146"/>
      <c r="AD306" s="3147"/>
      <c r="AE306" s="3148"/>
      <c r="AF306" s="3149"/>
      <c r="AG306" s="2109"/>
      <c r="AH306" s="3150"/>
      <c r="AI306" s="117"/>
      <c r="AJ306" s="3151"/>
      <c r="AK306" s="3152"/>
      <c r="AL306" s="3153"/>
      <c r="AM306" s="3154"/>
      <c r="AN306" s="119"/>
      <c r="AP306" s="115" t="s">
        <v>16</v>
      </c>
      <c r="AQ306" s="3141"/>
      <c r="AR306" s="3142"/>
      <c r="AS306" s="3141"/>
      <c r="AT306" s="3143"/>
      <c r="AU306" s="3144"/>
      <c r="AV306" s="3145"/>
      <c r="AW306" s="3146"/>
      <c r="AX306" s="3147"/>
      <c r="AY306" s="3148"/>
      <c r="AZ306" s="3149"/>
      <c r="BA306" s="2109"/>
      <c r="BB306" s="3150"/>
      <c r="BC306" s="117"/>
      <c r="BD306" s="3151"/>
      <c r="BE306" s="3152"/>
      <c r="BF306" s="3153"/>
      <c r="BG306" s="3154"/>
      <c r="BH306" s="119"/>
      <c r="BK306" s="3">
        <v>1</v>
      </c>
    </row>
    <row r="307" spans="2:63" ht="15.75">
      <c r="B307" s="115" t="s">
        <v>16</v>
      </c>
      <c r="C307" s="3141"/>
      <c r="D307" s="3142"/>
      <c r="E307" s="3141"/>
      <c r="F307" s="3143"/>
      <c r="G307" s="3144"/>
      <c r="H307" s="3145"/>
      <c r="I307" s="3146"/>
      <c r="J307" s="3147"/>
      <c r="K307" s="3148"/>
      <c r="L307" s="3149"/>
      <c r="M307" s="2109"/>
      <c r="N307" s="3150"/>
      <c r="O307" s="117"/>
      <c r="P307" s="3151"/>
      <c r="Q307" s="3152"/>
      <c r="R307" s="3153"/>
      <c r="S307" s="3154"/>
      <c r="T307" s="119"/>
      <c r="V307" s="115" t="s">
        <v>16</v>
      </c>
      <c r="W307" s="3141"/>
      <c r="X307" s="3142"/>
      <c r="Y307" s="3141"/>
      <c r="Z307" s="3143"/>
      <c r="AA307" s="3144"/>
      <c r="AB307" s="3145"/>
      <c r="AC307" s="3146"/>
      <c r="AD307" s="3147"/>
      <c r="AE307" s="3148"/>
      <c r="AF307" s="3149"/>
      <c r="AG307" s="2109"/>
      <c r="AH307" s="3150"/>
      <c r="AI307" s="117"/>
      <c r="AJ307" s="3151"/>
      <c r="AK307" s="3152"/>
      <c r="AL307" s="3153"/>
      <c r="AM307" s="3154"/>
      <c r="AN307" s="119"/>
      <c r="AP307" s="115" t="s">
        <v>16</v>
      </c>
      <c r="AQ307" s="3141"/>
      <c r="AR307" s="3142"/>
      <c r="AS307" s="3141"/>
      <c r="AT307" s="3143"/>
      <c r="AU307" s="3144"/>
      <c r="AV307" s="3145"/>
      <c r="AW307" s="3146"/>
      <c r="AX307" s="3147"/>
      <c r="AY307" s="3148"/>
      <c r="AZ307" s="3149"/>
      <c r="BA307" s="2109"/>
      <c r="BB307" s="3150"/>
      <c r="BC307" s="117"/>
      <c r="BD307" s="3151"/>
      <c r="BE307" s="3152"/>
      <c r="BF307" s="3153"/>
      <c r="BG307" s="3154"/>
      <c r="BH307" s="119"/>
      <c r="BK307" s="3">
        <v>1</v>
      </c>
    </row>
    <row r="308" spans="2:63" ht="15.75">
      <c r="B308" s="115" t="s">
        <v>16</v>
      </c>
      <c r="C308" s="3141"/>
      <c r="D308" s="3142"/>
      <c r="E308" s="3141"/>
      <c r="F308" s="3143"/>
      <c r="G308" s="3144"/>
      <c r="H308" s="3145"/>
      <c r="I308" s="3146"/>
      <c r="J308" s="3147"/>
      <c r="K308" s="3148"/>
      <c r="L308" s="3149"/>
      <c r="M308" s="2109"/>
      <c r="N308" s="3150"/>
      <c r="O308" s="117"/>
      <c r="P308" s="3151"/>
      <c r="Q308" s="3152"/>
      <c r="R308" s="3153"/>
      <c r="S308" s="3154"/>
      <c r="T308" s="119"/>
      <c r="V308" s="115" t="s">
        <v>16</v>
      </c>
      <c r="W308" s="3141"/>
      <c r="X308" s="3142"/>
      <c r="Y308" s="3141"/>
      <c r="Z308" s="3143"/>
      <c r="AA308" s="3144"/>
      <c r="AB308" s="3145"/>
      <c r="AC308" s="3146"/>
      <c r="AD308" s="3147"/>
      <c r="AE308" s="3148"/>
      <c r="AF308" s="3149"/>
      <c r="AG308" s="2109"/>
      <c r="AH308" s="3150"/>
      <c r="AI308" s="117"/>
      <c r="AJ308" s="3151"/>
      <c r="AK308" s="3152"/>
      <c r="AL308" s="3153"/>
      <c r="AM308" s="3154"/>
      <c r="AN308" s="119"/>
      <c r="AP308" s="115" t="s">
        <v>16</v>
      </c>
      <c r="AQ308" s="3141"/>
      <c r="AR308" s="3142"/>
      <c r="AS308" s="3141"/>
      <c r="AT308" s="3143"/>
      <c r="AU308" s="3144"/>
      <c r="AV308" s="3145"/>
      <c r="AW308" s="3146"/>
      <c r="AX308" s="3147"/>
      <c r="AY308" s="3148"/>
      <c r="AZ308" s="3149"/>
      <c r="BA308" s="2109"/>
      <c r="BB308" s="3150"/>
      <c r="BC308" s="117"/>
      <c r="BD308" s="3151"/>
      <c r="BE308" s="3152"/>
      <c r="BF308" s="3153"/>
      <c r="BG308" s="3154"/>
      <c r="BH308" s="119"/>
      <c r="BK308" s="3">
        <v>1</v>
      </c>
    </row>
    <row r="309" spans="2:63" ht="15.75">
      <c r="B309" s="115" t="s">
        <v>16</v>
      </c>
      <c r="C309" s="3141"/>
      <c r="D309" s="3142"/>
      <c r="E309" s="3141"/>
      <c r="F309" s="3143"/>
      <c r="G309" s="3144"/>
      <c r="H309" s="3145"/>
      <c r="I309" s="3146"/>
      <c r="J309" s="3147"/>
      <c r="K309" s="3148"/>
      <c r="L309" s="3149"/>
      <c r="M309" s="2109"/>
      <c r="N309" s="3150"/>
      <c r="O309" s="117"/>
      <c r="P309" s="3151"/>
      <c r="Q309" s="3152"/>
      <c r="R309" s="3153"/>
      <c r="S309" s="3154"/>
      <c r="T309" s="119"/>
      <c r="V309" s="115" t="s">
        <v>16</v>
      </c>
      <c r="W309" s="3141"/>
      <c r="X309" s="3142"/>
      <c r="Y309" s="3141"/>
      <c r="Z309" s="3143"/>
      <c r="AA309" s="3144"/>
      <c r="AB309" s="3145"/>
      <c r="AC309" s="3146"/>
      <c r="AD309" s="3147"/>
      <c r="AE309" s="3148"/>
      <c r="AF309" s="3149"/>
      <c r="AG309" s="2109"/>
      <c r="AH309" s="3150"/>
      <c r="AI309" s="117"/>
      <c r="AJ309" s="3151"/>
      <c r="AK309" s="3152"/>
      <c r="AL309" s="3153"/>
      <c r="AM309" s="3154"/>
      <c r="AN309" s="119"/>
      <c r="AP309" s="115" t="s">
        <v>16</v>
      </c>
      <c r="AQ309" s="3141"/>
      <c r="AR309" s="3142"/>
      <c r="AS309" s="3141"/>
      <c r="AT309" s="3143"/>
      <c r="AU309" s="3144"/>
      <c r="AV309" s="3145"/>
      <c r="AW309" s="3146"/>
      <c r="AX309" s="3147"/>
      <c r="AY309" s="3148"/>
      <c r="AZ309" s="3149"/>
      <c r="BA309" s="2109"/>
      <c r="BB309" s="3150"/>
      <c r="BC309" s="117"/>
      <c r="BD309" s="3151"/>
      <c r="BE309" s="3152"/>
      <c r="BF309" s="3153"/>
      <c r="BG309" s="3154"/>
      <c r="BH309" s="119"/>
      <c r="BK309" s="3">
        <v>1</v>
      </c>
    </row>
    <row r="310" spans="2:63" ht="15.75">
      <c r="B310" s="115" t="s">
        <v>16</v>
      </c>
      <c r="C310" s="3141"/>
      <c r="D310" s="3142"/>
      <c r="E310" s="3141"/>
      <c r="F310" s="3143"/>
      <c r="G310" s="3144"/>
      <c r="H310" s="3145"/>
      <c r="I310" s="3146"/>
      <c r="J310" s="3147"/>
      <c r="K310" s="3148"/>
      <c r="L310" s="3149"/>
      <c r="M310" s="2109"/>
      <c r="N310" s="3150"/>
      <c r="O310" s="117"/>
      <c r="P310" s="3151"/>
      <c r="Q310" s="3152"/>
      <c r="R310" s="3153"/>
      <c r="S310" s="3154"/>
      <c r="T310" s="119"/>
      <c r="V310" s="115" t="s">
        <v>16</v>
      </c>
      <c r="W310" s="3141"/>
      <c r="X310" s="3142"/>
      <c r="Y310" s="3141"/>
      <c r="Z310" s="3143"/>
      <c r="AA310" s="3144"/>
      <c r="AB310" s="3145"/>
      <c r="AC310" s="3146"/>
      <c r="AD310" s="3147"/>
      <c r="AE310" s="3148"/>
      <c r="AF310" s="3149"/>
      <c r="AG310" s="2109"/>
      <c r="AH310" s="3150"/>
      <c r="AI310" s="117"/>
      <c r="AJ310" s="3151"/>
      <c r="AK310" s="3152"/>
      <c r="AL310" s="3153"/>
      <c r="AM310" s="3154"/>
      <c r="AN310" s="119"/>
      <c r="AP310" s="115" t="s">
        <v>16</v>
      </c>
      <c r="AQ310" s="3141"/>
      <c r="AR310" s="3142"/>
      <c r="AS310" s="3141"/>
      <c r="AT310" s="3143"/>
      <c r="AU310" s="3144"/>
      <c r="AV310" s="3145"/>
      <c r="AW310" s="3146"/>
      <c r="AX310" s="3147"/>
      <c r="AY310" s="3148"/>
      <c r="AZ310" s="3149"/>
      <c r="BA310" s="2109"/>
      <c r="BB310" s="3150"/>
      <c r="BC310" s="117"/>
      <c r="BD310" s="3151"/>
      <c r="BE310" s="3152"/>
      <c r="BF310" s="3153"/>
      <c r="BG310" s="3154"/>
      <c r="BH310" s="119"/>
      <c r="BK310" s="3">
        <v>1</v>
      </c>
    </row>
    <row r="311" spans="2:63" ht="15.75">
      <c r="B311" s="115" t="s">
        <v>16</v>
      </c>
      <c r="C311" s="3141"/>
      <c r="D311" s="3142"/>
      <c r="E311" s="3141"/>
      <c r="F311" s="3143"/>
      <c r="G311" s="3144"/>
      <c r="H311" s="3145"/>
      <c r="I311" s="3146"/>
      <c r="J311" s="3147"/>
      <c r="K311" s="3148"/>
      <c r="L311" s="3149"/>
      <c r="M311" s="2109"/>
      <c r="N311" s="3150"/>
      <c r="O311" s="117"/>
      <c r="P311" s="3151"/>
      <c r="Q311" s="3152"/>
      <c r="R311" s="3153"/>
      <c r="S311" s="3154"/>
      <c r="T311" s="119"/>
      <c r="V311" s="115" t="s">
        <v>16</v>
      </c>
      <c r="W311" s="3141"/>
      <c r="X311" s="3142"/>
      <c r="Y311" s="3141"/>
      <c r="Z311" s="3143"/>
      <c r="AA311" s="3144"/>
      <c r="AB311" s="3145"/>
      <c r="AC311" s="3146"/>
      <c r="AD311" s="3147"/>
      <c r="AE311" s="3148"/>
      <c r="AF311" s="3149"/>
      <c r="AG311" s="2109"/>
      <c r="AH311" s="3150"/>
      <c r="AI311" s="117"/>
      <c r="AJ311" s="3151"/>
      <c r="AK311" s="3152"/>
      <c r="AL311" s="3153"/>
      <c r="AM311" s="3154"/>
      <c r="AN311" s="119"/>
      <c r="AP311" s="115" t="s">
        <v>16</v>
      </c>
      <c r="AQ311" s="3141"/>
      <c r="AR311" s="3142"/>
      <c r="AS311" s="3141"/>
      <c r="AT311" s="3143"/>
      <c r="AU311" s="3144"/>
      <c r="AV311" s="3145"/>
      <c r="AW311" s="3146"/>
      <c r="AX311" s="3147"/>
      <c r="AY311" s="3148"/>
      <c r="AZ311" s="3149"/>
      <c r="BA311" s="2109"/>
      <c r="BB311" s="3150"/>
      <c r="BC311" s="117"/>
      <c r="BD311" s="3151"/>
      <c r="BE311" s="3152"/>
      <c r="BF311" s="3153"/>
      <c r="BG311" s="3154"/>
      <c r="BH311" s="119"/>
      <c r="BK311" s="3">
        <v>1</v>
      </c>
    </row>
    <row r="312" spans="2:63" ht="15.75">
      <c r="B312" s="115" t="s">
        <v>16</v>
      </c>
      <c r="C312" s="3141"/>
      <c r="D312" s="3142"/>
      <c r="E312" s="3141"/>
      <c r="F312" s="3143"/>
      <c r="G312" s="3144"/>
      <c r="H312" s="3145"/>
      <c r="I312" s="3146"/>
      <c r="J312" s="3147"/>
      <c r="K312" s="3148"/>
      <c r="L312" s="3149"/>
      <c r="M312" s="2109"/>
      <c r="N312" s="3150"/>
      <c r="O312" s="117"/>
      <c r="P312" s="3151"/>
      <c r="Q312" s="3152"/>
      <c r="R312" s="3153"/>
      <c r="S312" s="3154"/>
      <c r="T312" s="119"/>
      <c r="V312" s="115" t="s">
        <v>16</v>
      </c>
      <c r="W312" s="3141"/>
      <c r="X312" s="3142"/>
      <c r="Y312" s="3141"/>
      <c r="Z312" s="3143"/>
      <c r="AA312" s="3144"/>
      <c r="AB312" s="3145"/>
      <c r="AC312" s="3146"/>
      <c r="AD312" s="3147"/>
      <c r="AE312" s="3148"/>
      <c r="AF312" s="3149"/>
      <c r="AG312" s="2109"/>
      <c r="AH312" s="3150"/>
      <c r="AI312" s="117"/>
      <c r="AJ312" s="3151"/>
      <c r="AK312" s="3152"/>
      <c r="AL312" s="3153"/>
      <c r="AM312" s="3154"/>
      <c r="AN312" s="119"/>
      <c r="AP312" s="115" t="s">
        <v>16</v>
      </c>
      <c r="AQ312" s="3141"/>
      <c r="AR312" s="3142"/>
      <c r="AS312" s="3141"/>
      <c r="AT312" s="3143"/>
      <c r="AU312" s="3144"/>
      <c r="AV312" s="3145"/>
      <c r="AW312" s="3146"/>
      <c r="AX312" s="3147"/>
      <c r="AY312" s="3148"/>
      <c r="AZ312" s="3149"/>
      <c r="BA312" s="2109"/>
      <c r="BB312" s="3150"/>
      <c r="BC312" s="117"/>
      <c r="BD312" s="3151"/>
      <c r="BE312" s="3152"/>
      <c r="BF312" s="3153"/>
      <c r="BG312" s="3154"/>
      <c r="BH312" s="119"/>
      <c r="BK312" s="3">
        <v>1</v>
      </c>
    </row>
    <row r="313" spans="2:63" ht="15.75">
      <c r="B313" s="115" t="s">
        <v>16</v>
      </c>
      <c r="C313" s="3141"/>
      <c r="D313" s="3142"/>
      <c r="E313" s="3141"/>
      <c r="F313" s="3143"/>
      <c r="G313" s="3144"/>
      <c r="H313" s="3145"/>
      <c r="I313" s="3146"/>
      <c r="J313" s="3147"/>
      <c r="K313" s="3148"/>
      <c r="L313" s="3149"/>
      <c r="M313" s="2109"/>
      <c r="N313" s="3150"/>
      <c r="O313" s="117"/>
      <c r="P313" s="3151"/>
      <c r="Q313" s="3152"/>
      <c r="R313" s="3153"/>
      <c r="S313" s="3154"/>
      <c r="T313" s="119"/>
      <c r="V313" s="115" t="s">
        <v>16</v>
      </c>
      <c r="W313" s="3141"/>
      <c r="X313" s="3142"/>
      <c r="Y313" s="3141"/>
      <c r="Z313" s="3143"/>
      <c r="AA313" s="3144"/>
      <c r="AB313" s="3145"/>
      <c r="AC313" s="3146"/>
      <c r="AD313" s="3147"/>
      <c r="AE313" s="3148"/>
      <c r="AF313" s="3149"/>
      <c r="AG313" s="2109"/>
      <c r="AH313" s="3150"/>
      <c r="AI313" s="117"/>
      <c r="AJ313" s="3151"/>
      <c r="AK313" s="3152"/>
      <c r="AL313" s="3153"/>
      <c r="AM313" s="3154"/>
      <c r="AN313" s="119"/>
      <c r="AP313" s="115" t="s">
        <v>16</v>
      </c>
      <c r="AQ313" s="3141"/>
      <c r="AR313" s="3142"/>
      <c r="AS313" s="3141"/>
      <c r="AT313" s="3143"/>
      <c r="AU313" s="3144"/>
      <c r="AV313" s="3145"/>
      <c r="AW313" s="3146"/>
      <c r="AX313" s="3147"/>
      <c r="AY313" s="3148"/>
      <c r="AZ313" s="3149"/>
      <c r="BA313" s="2109"/>
      <c r="BB313" s="3150"/>
      <c r="BC313" s="117"/>
      <c r="BD313" s="3151"/>
      <c r="BE313" s="3152"/>
      <c r="BF313" s="3153"/>
      <c r="BG313" s="3154"/>
      <c r="BH313" s="119"/>
      <c r="BK313" s="3">
        <v>1</v>
      </c>
    </row>
    <row r="314" spans="2:63" ht="15.75">
      <c r="B314" s="115" t="s">
        <v>16</v>
      </c>
      <c r="C314" s="3141"/>
      <c r="D314" s="3142"/>
      <c r="E314" s="3141"/>
      <c r="F314" s="3143"/>
      <c r="G314" s="3144"/>
      <c r="H314" s="3145"/>
      <c r="I314" s="3146"/>
      <c r="J314" s="3147"/>
      <c r="K314" s="3148"/>
      <c r="L314" s="3149"/>
      <c r="M314" s="2109"/>
      <c r="N314" s="3150"/>
      <c r="O314" s="117"/>
      <c r="P314" s="3151"/>
      <c r="Q314" s="3152"/>
      <c r="R314" s="3153"/>
      <c r="S314" s="3154"/>
      <c r="T314" s="119"/>
      <c r="V314" s="115" t="s">
        <v>16</v>
      </c>
      <c r="W314" s="3141"/>
      <c r="X314" s="3142"/>
      <c r="Y314" s="3141"/>
      <c r="Z314" s="3143"/>
      <c r="AA314" s="3144"/>
      <c r="AB314" s="3145"/>
      <c r="AC314" s="3146"/>
      <c r="AD314" s="3147"/>
      <c r="AE314" s="3148"/>
      <c r="AF314" s="3149"/>
      <c r="AG314" s="2109"/>
      <c r="AH314" s="3150"/>
      <c r="AI314" s="117"/>
      <c r="AJ314" s="3151"/>
      <c r="AK314" s="3152"/>
      <c r="AL314" s="3153"/>
      <c r="AM314" s="3154"/>
      <c r="AN314" s="119"/>
      <c r="AP314" s="115" t="s">
        <v>16</v>
      </c>
      <c r="AQ314" s="3141"/>
      <c r="AR314" s="3142"/>
      <c r="AS314" s="3141"/>
      <c r="AT314" s="3143"/>
      <c r="AU314" s="3144"/>
      <c r="AV314" s="3145"/>
      <c r="AW314" s="3146"/>
      <c r="AX314" s="3147"/>
      <c r="AY314" s="3148"/>
      <c r="AZ314" s="3149"/>
      <c r="BA314" s="2109"/>
      <c r="BB314" s="3150"/>
      <c r="BC314" s="117"/>
      <c r="BD314" s="3151"/>
      <c r="BE314" s="3152"/>
      <c r="BF314" s="3153"/>
      <c r="BG314" s="3154"/>
      <c r="BH314" s="119"/>
      <c r="BK314" s="3">
        <v>1</v>
      </c>
    </row>
    <row r="315" spans="2:63" ht="15.75">
      <c r="B315" s="115" t="s">
        <v>16</v>
      </c>
      <c r="C315" s="3141"/>
      <c r="D315" s="3142"/>
      <c r="E315" s="3141"/>
      <c r="F315" s="3143"/>
      <c r="G315" s="3144"/>
      <c r="H315" s="3145"/>
      <c r="I315" s="3146"/>
      <c r="J315" s="3147"/>
      <c r="K315" s="3148"/>
      <c r="L315" s="3149"/>
      <c r="M315" s="2109"/>
      <c r="N315" s="3150"/>
      <c r="O315" s="117"/>
      <c r="P315" s="3151"/>
      <c r="Q315" s="3152"/>
      <c r="R315" s="3153"/>
      <c r="S315" s="3154"/>
      <c r="T315" s="119"/>
      <c r="V315" s="115" t="s">
        <v>16</v>
      </c>
      <c r="W315" s="3141"/>
      <c r="X315" s="3142"/>
      <c r="Y315" s="3141"/>
      <c r="Z315" s="3143"/>
      <c r="AA315" s="3144"/>
      <c r="AB315" s="3145"/>
      <c r="AC315" s="3146"/>
      <c r="AD315" s="3147"/>
      <c r="AE315" s="3148"/>
      <c r="AF315" s="3149"/>
      <c r="AG315" s="2109"/>
      <c r="AH315" s="3150"/>
      <c r="AI315" s="117"/>
      <c r="AJ315" s="3151"/>
      <c r="AK315" s="3152"/>
      <c r="AL315" s="3153"/>
      <c r="AM315" s="3154"/>
      <c r="AN315" s="119"/>
      <c r="AP315" s="115" t="s">
        <v>16</v>
      </c>
      <c r="AQ315" s="3141"/>
      <c r="AR315" s="3142"/>
      <c r="AS315" s="3141"/>
      <c r="AT315" s="3143"/>
      <c r="AU315" s="3144"/>
      <c r="AV315" s="3145"/>
      <c r="AW315" s="3146"/>
      <c r="AX315" s="3147"/>
      <c r="AY315" s="3148"/>
      <c r="AZ315" s="3149"/>
      <c r="BA315" s="2109"/>
      <c r="BB315" s="3150"/>
      <c r="BC315" s="117"/>
      <c r="BD315" s="3151"/>
      <c r="BE315" s="3152"/>
      <c r="BF315" s="3153"/>
      <c r="BG315" s="3154"/>
      <c r="BH315" s="119"/>
      <c r="BK315" s="3">
        <v>1</v>
      </c>
    </row>
    <row r="316" spans="2:63" ht="15.75">
      <c r="B316" s="115" t="s">
        <v>16</v>
      </c>
      <c r="C316" s="3141"/>
      <c r="D316" s="3142"/>
      <c r="E316" s="3141"/>
      <c r="F316" s="3143"/>
      <c r="G316" s="3144"/>
      <c r="H316" s="3145"/>
      <c r="I316" s="3146"/>
      <c r="J316" s="3147"/>
      <c r="K316" s="3148"/>
      <c r="L316" s="3149"/>
      <c r="M316" s="2109"/>
      <c r="N316" s="3150"/>
      <c r="O316" s="117"/>
      <c r="P316" s="3151"/>
      <c r="Q316" s="3152"/>
      <c r="R316" s="3153"/>
      <c r="S316" s="3154"/>
      <c r="T316" s="119"/>
      <c r="V316" s="115" t="s">
        <v>16</v>
      </c>
      <c r="W316" s="3141"/>
      <c r="X316" s="3142"/>
      <c r="Y316" s="3141"/>
      <c r="Z316" s="3143"/>
      <c r="AA316" s="3144"/>
      <c r="AB316" s="3145"/>
      <c r="AC316" s="3146"/>
      <c r="AD316" s="3147"/>
      <c r="AE316" s="3148"/>
      <c r="AF316" s="3149"/>
      <c r="AG316" s="2109"/>
      <c r="AH316" s="3150"/>
      <c r="AI316" s="117"/>
      <c r="AJ316" s="3151"/>
      <c r="AK316" s="3152"/>
      <c r="AL316" s="3153"/>
      <c r="AM316" s="3154"/>
      <c r="AN316" s="119"/>
      <c r="AP316" s="115" t="s">
        <v>16</v>
      </c>
      <c r="AQ316" s="3141"/>
      <c r="AR316" s="3142"/>
      <c r="AS316" s="3141"/>
      <c r="AT316" s="3143"/>
      <c r="AU316" s="3144"/>
      <c r="AV316" s="3145"/>
      <c r="AW316" s="3146"/>
      <c r="AX316" s="3147"/>
      <c r="AY316" s="3148"/>
      <c r="AZ316" s="3149"/>
      <c r="BA316" s="2109"/>
      <c r="BB316" s="3150"/>
      <c r="BC316" s="117"/>
      <c r="BD316" s="3151"/>
      <c r="BE316" s="3152"/>
      <c r="BF316" s="3153"/>
      <c r="BG316" s="3154"/>
      <c r="BH316" s="119"/>
      <c r="BK316" s="3">
        <v>1</v>
      </c>
    </row>
    <row r="317" spans="2:63" ht="15.75">
      <c r="B317" s="115" t="s">
        <v>16</v>
      </c>
      <c r="C317" s="3141"/>
      <c r="D317" s="3142"/>
      <c r="E317" s="3141"/>
      <c r="F317" s="3143"/>
      <c r="G317" s="3144"/>
      <c r="H317" s="3145"/>
      <c r="I317" s="3146"/>
      <c r="J317" s="3147"/>
      <c r="K317" s="3148"/>
      <c r="L317" s="3149"/>
      <c r="M317" s="2109"/>
      <c r="N317" s="3150"/>
      <c r="O317" s="117"/>
      <c r="P317" s="3151"/>
      <c r="Q317" s="3152"/>
      <c r="R317" s="3153"/>
      <c r="S317" s="3154"/>
      <c r="T317" s="119"/>
      <c r="V317" s="115" t="s">
        <v>16</v>
      </c>
      <c r="W317" s="3141"/>
      <c r="X317" s="3142"/>
      <c r="Y317" s="3141"/>
      <c r="Z317" s="3143"/>
      <c r="AA317" s="3144"/>
      <c r="AB317" s="3145"/>
      <c r="AC317" s="3146"/>
      <c r="AD317" s="3147"/>
      <c r="AE317" s="3148"/>
      <c r="AF317" s="3149"/>
      <c r="AG317" s="2109"/>
      <c r="AH317" s="3150"/>
      <c r="AI317" s="117"/>
      <c r="AJ317" s="3151"/>
      <c r="AK317" s="3152"/>
      <c r="AL317" s="3153"/>
      <c r="AM317" s="3154"/>
      <c r="AN317" s="119"/>
      <c r="AP317" s="115" t="s">
        <v>16</v>
      </c>
      <c r="AQ317" s="3141"/>
      <c r="AR317" s="3142"/>
      <c r="AS317" s="3141"/>
      <c r="AT317" s="3143"/>
      <c r="AU317" s="3144"/>
      <c r="AV317" s="3145"/>
      <c r="AW317" s="3146"/>
      <c r="AX317" s="3147"/>
      <c r="AY317" s="3148"/>
      <c r="AZ317" s="3149"/>
      <c r="BA317" s="2109"/>
      <c r="BB317" s="3150"/>
      <c r="BC317" s="117"/>
      <c r="BD317" s="3151"/>
      <c r="BE317" s="3152"/>
      <c r="BF317" s="3153"/>
      <c r="BG317" s="3154"/>
      <c r="BH317" s="119"/>
      <c r="BK317" s="3">
        <v>1</v>
      </c>
    </row>
    <row r="318" spans="2:63" ht="15.75">
      <c r="B318" s="115" t="s">
        <v>16</v>
      </c>
      <c r="C318" s="3141"/>
      <c r="D318" s="3142"/>
      <c r="E318" s="3141"/>
      <c r="F318" s="3143"/>
      <c r="G318" s="3144"/>
      <c r="H318" s="3145"/>
      <c r="I318" s="3146"/>
      <c r="J318" s="3147"/>
      <c r="K318" s="3148"/>
      <c r="L318" s="3149"/>
      <c r="M318" s="2109"/>
      <c r="N318" s="3150"/>
      <c r="O318" s="117"/>
      <c r="P318" s="3151"/>
      <c r="Q318" s="3152"/>
      <c r="R318" s="3153"/>
      <c r="S318" s="3154"/>
      <c r="T318" s="119"/>
      <c r="V318" s="115" t="s">
        <v>16</v>
      </c>
      <c r="W318" s="3141"/>
      <c r="X318" s="3142"/>
      <c r="Y318" s="3141"/>
      <c r="Z318" s="3143"/>
      <c r="AA318" s="3144"/>
      <c r="AB318" s="3145"/>
      <c r="AC318" s="3146"/>
      <c r="AD318" s="3147"/>
      <c r="AE318" s="3148"/>
      <c r="AF318" s="3149"/>
      <c r="AG318" s="2109"/>
      <c r="AH318" s="3150"/>
      <c r="AI318" s="117"/>
      <c r="AJ318" s="3151"/>
      <c r="AK318" s="3152"/>
      <c r="AL318" s="3153"/>
      <c r="AM318" s="3154"/>
      <c r="AN318" s="119"/>
      <c r="AP318" s="115" t="s">
        <v>16</v>
      </c>
      <c r="AQ318" s="3141"/>
      <c r="AR318" s="3142"/>
      <c r="AS318" s="3141"/>
      <c r="AT318" s="3143"/>
      <c r="AU318" s="3144"/>
      <c r="AV318" s="3145"/>
      <c r="AW318" s="3146"/>
      <c r="AX318" s="3147"/>
      <c r="AY318" s="3148"/>
      <c r="AZ318" s="3149"/>
      <c r="BA318" s="2109"/>
      <c r="BB318" s="3150"/>
      <c r="BC318" s="117"/>
      <c r="BD318" s="3151"/>
      <c r="BE318" s="3152"/>
      <c r="BF318" s="3153"/>
      <c r="BG318" s="3154"/>
      <c r="BH318" s="119"/>
      <c r="BK318" s="3">
        <v>1</v>
      </c>
    </row>
    <row r="319" spans="2:63" ht="15.75">
      <c r="B319" s="115" t="s">
        <v>16</v>
      </c>
      <c r="C319" s="3141"/>
      <c r="D319" s="3142"/>
      <c r="E319" s="3141"/>
      <c r="F319" s="3143"/>
      <c r="G319" s="3144"/>
      <c r="H319" s="3145"/>
      <c r="I319" s="3146"/>
      <c r="J319" s="3147"/>
      <c r="K319" s="3148"/>
      <c r="L319" s="3149"/>
      <c r="M319" s="2109"/>
      <c r="N319" s="3150"/>
      <c r="O319" s="117"/>
      <c r="P319" s="3151"/>
      <c r="Q319" s="3152"/>
      <c r="R319" s="3153"/>
      <c r="S319" s="3154"/>
      <c r="T319" s="119"/>
      <c r="V319" s="115" t="s">
        <v>16</v>
      </c>
      <c r="W319" s="3141"/>
      <c r="X319" s="3142"/>
      <c r="Y319" s="3141"/>
      <c r="Z319" s="3143"/>
      <c r="AA319" s="3144"/>
      <c r="AB319" s="3145"/>
      <c r="AC319" s="3146"/>
      <c r="AD319" s="3147"/>
      <c r="AE319" s="3148"/>
      <c r="AF319" s="3149"/>
      <c r="AG319" s="2109"/>
      <c r="AH319" s="3150"/>
      <c r="AI319" s="117"/>
      <c r="AJ319" s="3151"/>
      <c r="AK319" s="3152"/>
      <c r="AL319" s="3153"/>
      <c r="AM319" s="3154"/>
      <c r="AN319" s="119"/>
      <c r="AP319" s="115" t="s">
        <v>16</v>
      </c>
      <c r="AQ319" s="3141"/>
      <c r="AR319" s="3142"/>
      <c r="AS319" s="3141"/>
      <c r="AT319" s="3143"/>
      <c r="AU319" s="3144"/>
      <c r="AV319" s="3145"/>
      <c r="AW319" s="3146"/>
      <c r="AX319" s="3147"/>
      <c r="AY319" s="3148"/>
      <c r="AZ319" s="3149"/>
      <c r="BA319" s="2109"/>
      <c r="BB319" s="3150"/>
      <c r="BC319" s="117"/>
      <c r="BD319" s="3151"/>
      <c r="BE319" s="3152"/>
      <c r="BF319" s="3153"/>
      <c r="BG319" s="3154"/>
      <c r="BH319" s="119"/>
      <c r="BK319" s="3">
        <v>1</v>
      </c>
    </row>
    <row r="320" spans="2:63" ht="15.75">
      <c r="B320" s="115" t="s">
        <v>16</v>
      </c>
      <c r="C320" s="3141"/>
      <c r="D320" s="3142"/>
      <c r="E320" s="3141"/>
      <c r="F320" s="3143"/>
      <c r="G320" s="3144"/>
      <c r="H320" s="3145"/>
      <c r="I320" s="3146"/>
      <c r="J320" s="3147"/>
      <c r="K320" s="3148"/>
      <c r="L320" s="3149"/>
      <c r="M320" s="2109"/>
      <c r="N320" s="3150"/>
      <c r="O320" s="117"/>
      <c r="P320" s="3151"/>
      <c r="Q320" s="3152"/>
      <c r="R320" s="3153"/>
      <c r="S320" s="3154"/>
      <c r="T320" s="119"/>
      <c r="V320" s="115" t="s">
        <v>16</v>
      </c>
      <c r="W320" s="3141"/>
      <c r="X320" s="3142"/>
      <c r="Y320" s="3141"/>
      <c r="Z320" s="3143"/>
      <c r="AA320" s="3144"/>
      <c r="AB320" s="3145"/>
      <c r="AC320" s="3146"/>
      <c r="AD320" s="3147"/>
      <c r="AE320" s="3148"/>
      <c r="AF320" s="3149"/>
      <c r="AG320" s="2109"/>
      <c r="AH320" s="3150"/>
      <c r="AI320" s="117"/>
      <c r="AJ320" s="3151"/>
      <c r="AK320" s="3152"/>
      <c r="AL320" s="3153"/>
      <c r="AM320" s="3154"/>
      <c r="AN320" s="119"/>
      <c r="AP320" s="115" t="s">
        <v>16</v>
      </c>
      <c r="AQ320" s="3141"/>
      <c r="AR320" s="3142"/>
      <c r="AS320" s="3141"/>
      <c r="AT320" s="3143"/>
      <c r="AU320" s="3144"/>
      <c r="AV320" s="3145"/>
      <c r="AW320" s="3146"/>
      <c r="AX320" s="3147"/>
      <c r="AY320" s="3148"/>
      <c r="AZ320" s="3149"/>
      <c r="BA320" s="2109"/>
      <c r="BB320" s="3150"/>
      <c r="BC320" s="117"/>
      <c r="BD320" s="3151"/>
      <c r="BE320" s="3152"/>
      <c r="BF320" s="3153"/>
      <c r="BG320" s="3154"/>
      <c r="BH320" s="119"/>
      <c r="BK320" s="3">
        <v>1</v>
      </c>
    </row>
    <row r="321" spans="2:63" ht="15.75">
      <c r="B321" s="115" t="s">
        <v>16</v>
      </c>
      <c r="C321" s="3141"/>
      <c r="D321" s="3142"/>
      <c r="E321" s="3141"/>
      <c r="F321" s="3143"/>
      <c r="G321" s="3144"/>
      <c r="H321" s="3145"/>
      <c r="I321" s="3146"/>
      <c r="J321" s="3147"/>
      <c r="K321" s="3148"/>
      <c r="L321" s="3149"/>
      <c r="M321" s="2109"/>
      <c r="N321" s="3150"/>
      <c r="O321" s="117"/>
      <c r="P321" s="3151"/>
      <c r="Q321" s="3152"/>
      <c r="R321" s="3153"/>
      <c r="S321" s="3154"/>
      <c r="T321" s="119"/>
      <c r="V321" s="115" t="s">
        <v>16</v>
      </c>
      <c r="W321" s="3141"/>
      <c r="X321" s="3142"/>
      <c r="Y321" s="3141"/>
      <c r="Z321" s="3143"/>
      <c r="AA321" s="3144"/>
      <c r="AB321" s="3145"/>
      <c r="AC321" s="3146"/>
      <c r="AD321" s="3147"/>
      <c r="AE321" s="3148"/>
      <c r="AF321" s="3149"/>
      <c r="AG321" s="2109"/>
      <c r="AH321" s="3150"/>
      <c r="AI321" s="117"/>
      <c r="AJ321" s="3151"/>
      <c r="AK321" s="3152"/>
      <c r="AL321" s="3153"/>
      <c r="AM321" s="3154"/>
      <c r="AN321" s="119"/>
      <c r="AP321" s="115" t="s">
        <v>16</v>
      </c>
      <c r="AQ321" s="3141"/>
      <c r="AR321" s="3142"/>
      <c r="AS321" s="3141"/>
      <c r="AT321" s="3143"/>
      <c r="AU321" s="3144"/>
      <c r="AV321" s="3145"/>
      <c r="AW321" s="3146"/>
      <c r="AX321" s="3147"/>
      <c r="AY321" s="3148"/>
      <c r="AZ321" s="3149"/>
      <c r="BA321" s="2109"/>
      <c r="BB321" s="3150"/>
      <c r="BC321" s="117"/>
      <c r="BD321" s="3151"/>
      <c r="BE321" s="3152"/>
      <c r="BF321" s="3153"/>
      <c r="BG321" s="3154"/>
      <c r="BH321" s="119"/>
      <c r="BK321" s="3">
        <v>1</v>
      </c>
    </row>
    <row r="322" spans="2:63" ht="15.75">
      <c r="B322" s="115" t="s">
        <v>16</v>
      </c>
      <c r="C322" s="3141"/>
      <c r="D322" s="3142"/>
      <c r="E322" s="3141"/>
      <c r="F322" s="3143"/>
      <c r="G322" s="3144"/>
      <c r="H322" s="3145"/>
      <c r="I322" s="3146"/>
      <c r="J322" s="3147"/>
      <c r="K322" s="3148"/>
      <c r="L322" s="3149"/>
      <c r="M322" s="2109"/>
      <c r="N322" s="3150"/>
      <c r="O322" s="117"/>
      <c r="P322" s="3151"/>
      <c r="Q322" s="3152"/>
      <c r="R322" s="3153"/>
      <c r="S322" s="3154"/>
      <c r="T322" s="119"/>
      <c r="V322" s="115" t="s">
        <v>16</v>
      </c>
      <c r="W322" s="3141"/>
      <c r="X322" s="3142"/>
      <c r="Y322" s="3141"/>
      <c r="Z322" s="3143"/>
      <c r="AA322" s="3144"/>
      <c r="AB322" s="3145"/>
      <c r="AC322" s="3146"/>
      <c r="AD322" s="3147"/>
      <c r="AE322" s="3148"/>
      <c r="AF322" s="3149"/>
      <c r="AG322" s="2109"/>
      <c r="AH322" s="3150"/>
      <c r="AI322" s="117"/>
      <c r="AJ322" s="3151"/>
      <c r="AK322" s="3152"/>
      <c r="AL322" s="3153"/>
      <c r="AM322" s="3154"/>
      <c r="AN322" s="119"/>
      <c r="AP322" s="115" t="s">
        <v>16</v>
      </c>
      <c r="AQ322" s="3141"/>
      <c r="AR322" s="3142"/>
      <c r="AS322" s="3141"/>
      <c r="AT322" s="3143"/>
      <c r="AU322" s="3144"/>
      <c r="AV322" s="3145"/>
      <c r="AW322" s="3146"/>
      <c r="AX322" s="3147"/>
      <c r="AY322" s="3148"/>
      <c r="AZ322" s="3149"/>
      <c r="BA322" s="2109"/>
      <c r="BB322" s="3150"/>
      <c r="BC322" s="117"/>
      <c r="BD322" s="3151"/>
      <c r="BE322" s="3152"/>
      <c r="BF322" s="3153"/>
      <c r="BG322" s="3154"/>
      <c r="BH322" s="119"/>
      <c r="BK322" s="3">
        <v>1</v>
      </c>
    </row>
    <row r="323" spans="2:63" ht="15.75">
      <c r="B323" s="115" t="s">
        <v>16</v>
      </c>
      <c r="C323" s="3141"/>
      <c r="D323" s="3142"/>
      <c r="E323" s="3141"/>
      <c r="F323" s="3143"/>
      <c r="G323" s="3144"/>
      <c r="H323" s="3145"/>
      <c r="I323" s="3146"/>
      <c r="J323" s="3147"/>
      <c r="K323" s="3148"/>
      <c r="L323" s="3149"/>
      <c r="M323" s="2109"/>
      <c r="N323" s="3150"/>
      <c r="O323" s="117"/>
      <c r="P323" s="3151"/>
      <c r="Q323" s="3152"/>
      <c r="R323" s="3153"/>
      <c r="S323" s="3154"/>
      <c r="T323" s="119"/>
      <c r="V323" s="115" t="s">
        <v>16</v>
      </c>
      <c r="W323" s="3141"/>
      <c r="X323" s="3142"/>
      <c r="Y323" s="3141"/>
      <c r="Z323" s="3143"/>
      <c r="AA323" s="3144"/>
      <c r="AB323" s="3145"/>
      <c r="AC323" s="3146"/>
      <c r="AD323" s="3147"/>
      <c r="AE323" s="3148"/>
      <c r="AF323" s="3149"/>
      <c r="AG323" s="2109"/>
      <c r="AH323" s="3150"/>
      <c r="AI323" s="117"/>
      <c r="AJ323" s="3151"/>
      <c r="AK323" s="3152"/>
      <c r="AL323" s="3153"/>
      <c r="AM323" s="3154"/>
      <c r="AN323" s="119"/>
      <c r="AP323" s="115" t="s">
        <v>16</v>
      </c>
      <c r="AQ323" s="3141"/>
      <c r="AR323" s="3142"/>
      <c r="AS323" s="3141"/>
      <c r="AT323" s="3143"/>
      <c r="AU323" s="3144"/>
      <c r="AV323" s="3145"/>
      <c r="AW323" s="3146"/>
      <c r="AX323" s="3147"/>
      <c r="AY323" s="3148"/>
      <c r="AZ323" s="3149"/>
      <c r="BA323" s="2109"/>
      <c r="BB323" s="3150"/>
      <c r="BC323" s="117"/>
      <c r="BD323" s="3151"/>
      <c r="BE323" s="3152"/>
      <c r="BF323" s="3153"/>
      <c r="BG323" s="3154"/>
      <c r="BH323" s="119"/>
      <c r="BK323" s="3">
        <v>1</v>
      </c>
    </row>
    <row r="324" spans="2:63" ht="15.75">
      <c r="B324" s="115" t="s">
        <v>16</v>
      </c>
      <c r="C324" s="3141"/>
      <c r="D324" s="3142"/>
      <c r="E324" s="3141"/>
      <c r="F324" s="3143"/>
      <c r="G324" s="3144"/>
      <c r="H324" s="3145"/>
      <c r="I324" s="3146"/>
      <c r="J324" s="3147"/>
      <c r="K324" s="3148"/>
      <c r="L324" s="3149"/>
      <c r="M324" s="2109"/>
      <c r="N324" s="3150"/>
      <c r="O324" s="117"/>
      <c r="P324" s="3151"/>
      <c r="Q324" s="3152"/>
      <c r="R324" s="3153"/>
      <c r="S324" s="3154"/>
      <c r="T324" s="119"/>
      <c r="V324" s="115" t="s">
        <v>16</v>
      </c>
      <c r="W324" s="3141"/>
      <c r="X324" s="3142"/>
      <c r="Y324" s="3141"/>
      <c r="Z324" s="3143"/>
      <c r="AA324" s="3144"/>
      <c r="AB324" s="3145"/>
      <c r="AC324" s="3146"/>
      <c r="AD324" s="3147"/>
      <c r="AE324" s="3148"/>
      <c r="AF324" s="3149"/>
      <c r="AG324" s="2109"/>
      <c r="AH324" s="3150"/>
      <c r="AI324" s="117"/>
      <c r="AJ324" s="3151"/>
      <c r="AK324" s="3152"/>
      <c r="AL324" s="3153"/>
      <c r="AM324" s="3154"/>
      <c r="AN324" s="119"/>
      <c r="AP324" s="115" t="s">
        <v>16</v>
      </c>
      <c r="AQ324" s="3141"/>
      <c r="AR324" s="3142"/>
      <c r="AS324" s="3141"/>
      <c r="AT324" s="3143"/>
      <c r="AU324" s="3144"/>
      <c r="AV324" s="3145"/>
      <c r="AW324" s="3146"/>
      <c r="AX324" s="3147"/>
      <c r="AY324" s="3148"/>
      <c r="AZ324" s="3149"/>
      <c r="BA324" s="2109"/>
      <c r="BB324" s="3150"/>
      <c r="BC324" s="117"/>
      <c r="BD324" s="3151"/>
      <c r="BE324" s="3152"/>
      <c r="BF324" s="3153"/>
      <c r="BG324" s="3154"/>
      <c r="BH324" s="119"/>
      <c r="BK324" s="3">
        <v>1</v>
      </c>
    </row>
    <row r="325" spans="2:63" ht="15.75">
      <c r="B325" s="115" t="s">
        <v>16</v>
      </c>
      <c r="C325" s="3141"/>
      <c r="D325" s="3142"/>
      <c r="E325" s="3141"/>
      <c r="F325" s="3143"/>
      <c r="G325" s="3144"/>
      <c r="H325" s="3145"/>
      <c r="I325" s="3146"/>
      <c r="J325" s="3147"/>
      <c r="K325" s="3148"/>
      <c r="L325" s="3149"/>
      <c r="M325" s="2109"/>
      <c r="N325" s="3150"/>
      <c r="O325" s="117"/>
      <c r="P325" s="3151"/>
      <c r="Q325" s="3152"/>
      <c r="R325" s="3153"/>
      <c r="S325" s="3154"/>
      <c r="T325" s="119"/>
      <c r="V325" s="115" t="s">
        <v>16</v>
      </c>
      <c r="W325" s="3141"/>
      <c r="X325" s="3142"/>
      <c r="Y325" s="3141"/>
      <c r="Z325" s="3143"/>
      <c r="AA325" s="3144"/>
      <c r="AB325" s="3145"/>
      <c r="AC325" s="3146"/>
      <c r="AD325" s="3147"/>
      <c r="AE325" s="3148"/>
      <c r="AF325" s="3149"/>
      <c r="AG325" s="2109"/>
      <c r="AH325" s="3150"/>
      <c r="AI325" s="117"/>
      <c r="AJ325" s="3151"/>
      <c r="AK325" s="3152"/>
      <c r="AL325" s="3153"/>
      <c r="AM325" s="3154"/>
      <c r="AN325" s="119"/>
      <c r="AP325" s="115" t="s">
        <v>16</v>
      </c>
      <c r="AQ325" s="3141"/>
      <c r="AR325" s="3142"/>
      <c r="AS325" s="3141"/>
      <c r="AT325" s="3143"/>
      <c r="AU325" s="3144"/>
      <c r="AV325" s="3145"/>
      <c r="AW325" s="3146"/>
      <c r="AX325" s="3147"/>
      <c r="AY325" s="3148"/>
      <c r="AZ325" s="3149"/>
      <c r="BA325" s="2109"/>
      <c r="BB325" s="3150"/>
      <c r="BC325" s="117"/>
      <c r="BD325" s="3151"/>
      <c r="BE325" s="3152"/>
      <c r="BF325" s="3153"/>
      <c r="BG325" s="3154"/>
      <c r="BH325" s="119"/>
      <c r="BK325" s="3">
        <v>1</v>
      </c>
    </row>
    <row r="326" spans="2:63" ht="15.75">
      <c r="B326" s="115" t="s">
        <v>16</v>
      </c>
      <c r="C326" s="3141"/>
      <c r="D326" s="3142"/>
      <c r="E326" s="3141"/>
      <c r="F326" s="3143"/>
      <c r="G326" s="3144"/>
      <c r="H326" s="3145"/>
      <c r="I326" s="3146"/>
      <c r="J326" s="3147"/>
      <c r="K326" s="3148"/>
      <c r="L326" s="3149"/>
      <c r="M326" s="2109"/>
      <c r="N326" s="3150"/>
      <c r="O326" s="117"/>
      <c r="P326" s="3151"/>
      <c r="Q326" s="3152"/>
      <c r="R326" s="3153"/>
      <c r="S326" s="3154"/>
      <c r="T326" s="119"/>
      <c r="V326" s="115" t="s">
        <v>16</v>
      </c>
      <c r="W326" s="3141"/>
      <c r="X326" s="3142"/>
      <c r="Y326" s="3141"/>
      <c r="Z326" s="3143"/>
      <c r="AA326" s="3144"/>
      <c r="AB326" s="3145"/>
      <c r="AC326" s="3146"/>
      <c r="AD326" s="3147"/>
      <c r="AE326" s="3148"/>
      <c r="AF326" s="3149"/>
      <c r="AG326" s="2109"/>
      <c r="AH326" s="3150"/>
      <c r="AI326" s="117"/>
      <c r="AJ326" s="3151"/>
      <c r="AK326" s="3152"/>
      <c r="AL326" s="3153"/>
      <c r="AM326" s="3154"/>
      <c r="AN326" s="119"/>
      <c r="AP326" s="115" t="s">
        <v>16</v>
      </c>
      <c r="AQ326" s="3141"/>
      <c r="AR326" s="3142"/>
      <c r="AS326" s="3141"/>
      <c r="AT326" s="3143"/>
      <c r="AU326" s="3144"/>
      <c r="AV326" s="3145"/>
      <c r="AW326" s="3146"/>
      <c r="AX326" s="3147"/>
      <c r="AY326" s="3148"/>
      <c r="AZ326" s="3149"/>
      <c r="BA326" s="2109"/>
      <c r="BB326" s="3150"/>
      <c r="BC326" s="117"/>
      <c r="BD326" s="3151"/>
      <c r="BE326" s="3152"/>
      <c r="BF326" s="3153"/>
      <c r="BG326" s="3154"/>
      <c r="BH326" s="119"/>
      <c r="BK326" s="3">
        <v>1</v>
      </c>
    </row>
    <row r="327" spans="2:63" ht="15.75">
      <c r="B327" s="115" t="s">
        <v>16</v>
      </c>
      <c r="C327" s="3141"/>
      <c r="D327" s="3142"/>
      <c r="E327" s="3141"/>
      <c r="F327" s="3143"/>
      <c r="G327" s="3144"/>
      <c r="H327" s="3145"/>
      <c r="I327" s="3146"/>
      <c r="J327" s="3147"/>
      <c r="K327" s="3148"/>
      <c r="L327" s="3149"/>
      <c r="M327" s="2109"/>
      <c r="N327" s="3150"/>
      <c r="O327" s="117"/>
      <c r="P327" s="3151"/>
      <c r="Q327" s="3152"/>
      <c r="R327" s="3153"/>
      <c r="S327" s="3154"/>
      <c r="T327" s="119"/>
      <c r="V327" s="115" t="s">
        <v>16</v>
      </c>
      <c r="W327" s="3141"/>
      <c r="X327" s="3142"/>
      <c r="Y327" s="3141"/>
      <c r="Z327" s="3143"/>
      <c r="AA327" s="3144"/>
      <c r="AB327" s="3145"/>
      <c r="AC327" s="3146"/>
      <c r="AD327" s="3147"/>
      <c r="AE327" s="3148"/>
      <c r="AF327" s="3149"/>
      <c r="AG327" s="2109"/>
      <c r="AH327" s="3150"/>
      <c r="AI327" s="117"/>
      <c r="AJ327" s="3151"/>
      <c r="AK327" s="3152"/>
      <c r="AL327" s="3153"/>
      <c r="AM327" s="3154"/>
      <c r="AN327" s="119"/>
      <c r="AP327" s="115" t="s">
        <v>16</v>
      </c>
      <c r="AQ327" s="3141"/>
      <c r="AR327" s="3142"/>
      <c r="AS327" s="3141"/>
      <c r="AT327" s="3143"/>
      <c r="AU327" s="3144"/>
      <c r="AV327" s="3145"/>
      <c r="AW327" s="3146"/>
      <c r="AX327" s="3147"/>
      <c r="AY327" s="3148"/>
      <c r="AZ327" s="3149"/>
      <c r="BA327" s="2109"/>
      <c r="BB327" s="3150"/>
      <c r="BC327" s="117"/>
      <c r="BD327" s="3151"/>
      <c r="BE327" s="3152"/>
      <c r="BF327" s="3153"/>
      <c r="BG327" s="3154"/>
      <c r="BH327" s="119"/>
      <c r="BK327" s="3">
        <v>1</v>
      </c>
    </row>
    <row r="328" spans="2:63" ht="15.75">
      <c r="B328" s="115" t="s">
        <v>16</v>
      </c>
      <c r="C328" s="3141"/>
      <c r="D328" s="3142"/>
      <c r="E328" s="3141"/>
      <c r="F328" s="3143"/>
      <c r="G328" s="3144"/>
      <c r="H328" s="3145"/>
      <c r="I328" s="3146"/>
      <c r="J328" s="3147"/>
      <c r="K328" s="3148"/>
      <c r="L328" s="3149"/>
      <c r="M328" s="2109"/>
      <c r="N328" s="3150"/>
      <c r="O328" s="117"/>
      <c r="P328" s="3151"/>
      <c r="Q328" s="3152"/>
      <c r="R328" s="3153"/>
      <c r="S328" s="3154"/>
      <c r="T328" s="119"/>
      <c r="V328" s="115" t="s">
        <v>16</v>
      </c>
      <c r="W328" s="3141"/>
      <c r="X328" s="3142"/>
      <c r="Y328" s="3141"/>
      <c r="Z328" s="3143"/>
      <c r="AA328" s="3144"/>
      <c r="AB328" s="3145"/>
      <c r="AC328" s="3146"/>
      <c r="AD328" s="3147"/>
      <c r="AE328" s="3148"/>
      <c r="AF328" s="3149"/>
      <c r="AG328" s="2109"/>
      <c r="AH328" s="3150"/>
      <c r="AI328" s="117"/>
      <c r="AJ328" s="3151"/>
      <c r="AK328" s="3152"/>
      <c r="AL328" s="3153"/>
      <c r="AM328" s="3154"/>
      <c r="AN328" s="119"/>
      <c r="AP328" s="115" t="s">
        <v>16</v>
      </c>
      <c r="AQ328" s="3141"/>
      <c r="AR328" s="3142"/>
      <c r="AS328" s="3141"/>
      <c r="AT328" s="3143"/>
      <c r="AU328" s="3144"/>
      <c r="AV328" s="3145"/>
      <c r="AW328" s="3146"/>
      <c r="AX328" s="3147"/>
      <c r="AY328" s="3148"/>
      <c r="AZ328" s="3149"/>
      <c r="BA328" s="2109"/>
      <c r="BB328" s="3150"/>
      <c r="BC328" s="117"/>
      <c r="BD328" s="3151"/>
      <c r="BE328" s="3152"/>
      <c r="BF328" s="3153"/>
      <c r="BG328" s="3154"/>
      <c r="BH328" s="119"/>
      <c r="BK328" s="3">
        <v>1</v>
      </c>
    </row>
    <row r="329" spans="2:63" ht="15.75">
      <c r="B329" s="115" t="s">
        <v>16</v>
      </c>
      <c r="C329" s="3141"/>
      <c r="D329" s="3142"/>
      <c r="E329" s="3141"/>
      <c r="F329" s="3143"/>
      <c r="G329" s="3144"/>
      <c r="H329" s="3145"/>
      <c r="I329" s="3146"/>
      <c r="J329" s="3147"/>
      <c r="K329" s="3148"/>
      <c r="L329" s="3149"/>
      <c r="M329" s="2109"/>
      <c r="N329" s="3150"/>
      <c r="O329" s="117"/>
      <c r="P329" s="3151"/>
      <c r="Q329" s="3152"/>
      <c r="R329" s="3153"/>
      <c r="S329" s="3154"/>
      <c r="T329" s="119"/>
      <c r="V329" s="115" t="s">
        <v>16</v>
      </c>
      <c r="W329" s="3141"/>
      <c r="X329" s="3142"/>
      <c r="Y329" s="3141"/>
      <c r="Z329" s="3143"/>
      <c r="AA329" s="3144"/>
      <c r="AB329" s="3145"/>
      <c r="AC329" s="3146"/>
      <c r="AD329" s="3147"/>
      <c r="AE329" s="3148"/>
      <c r="AF329" s="3149"/>
      <c r="AG329" s="2109"/>
      <c r="AH329" s="3150"/>
      <c r="AI329" s="117"/>
      <c r="AJ329" s="3151"/>
      <c r="AK329" s="3152"/>
      <c r="AL329" s="3153"/>
      <c r="AM329" s="3154"/>
      <c r="AN329" s="119"/>
      <c r="AP329" s="115" t="s">
        <v>16</v>
      </c>
      <c r="AQ329" s="3141"/>
      <c r="AR329" s="3142"/>
      <c r="AS329" s="3141"/>
      <c r="AT329" s="3143"/>
      <c r="AU329" s="3144"/>
      <c r="AV329" s="3145"/>
      <c r="AW329" s="3146"/>
      <c r="AX329" s="3147"/>
      <c r="AY329" s="3148"/>
      <c r="AZ329" s="3149"/>
      <c r="BA329" s="2109"/>
      <c r="BB329" s="3150"/>
      <c r="BC329" s="117"/>
      <c r="BD329" s="3151"/>
      <c r="BE329" s="3152"/>
      <c r="BF329" s="3153"/>
      <c r="BG329" s="3154"/>
      <c r="BH329" s="119"/>
      <c r="BK329" s="3">
        <v>1</v>
      </c>
    </row>
    <row r="330" spans="2:63" ht="15.75">
      <c r="B330" s="115" t="s">
        <v>16</v>
      </c>
      <c r="C330" s="3141"/>
      <c r="D330" s="3142"/>
      <c r="E330" s="3141"/>
      <c r="F330" s="3143"/>
      <c r="G330" s="3144"/>
      <c r="H330" s="3145"/>
      <c r="I330" s="3146"/>
      <c r="J330" s="3147"/>
      <c r="K330" s="3148"/>
      <c r="L330" s="3149"/>
      <c r="M330" s="2109"/>
      <c r="N330" s="3150"/>
      <c r="O330" s="117"/>
      <c r="P330" s="3151"/>
      <c r="Q330" s="3152"/>
      <c r="R330" s="3153"/>
      <c r="S330" s="3154"/>
      <c r="T330" s="119"/>
      <c r="V330" s="115" t="s">
        <v>16</v>
      </c>
      <c r="W330" s="3141"/>
      <c r="X330" s="3142"/>
      <c r="Y330" s="3141"/>
      <c r="Z330" s="3143"/>
      <c r="AA330" s="3144"/>
      <c r="AB330" s="3145"/>
      <c r="AC330" s="3146"/>
      <c r="AD330" s="3147"/>
      <c r="AE330" s="3148"/>
      <c r="AF330" s="3149"/>
      <c r="AG330" s="2109"/>
      <c r="AH330" s="3150"/>
      <c r="AI330" s="117"/>
      <c r="AJ330" s="3151"/>
      <c r="AK330" s="3152"/>
      <c r="AL330" s="3153"/>
      <c r="AM330" s="3154"/>
      <c r="AN330" s="119"/>
      <c r="AP330" s="115" t="s">
        <v>16</v>
      </c>
      <c r="AQ330" s="3141"/>
      <c r="AR330" s="3142"/>
      <c r="AS330" s="3141"/>
      <c r="AT330" s="3143"/>
      <c r="AU330" s="3144"/>
      <c r="AV330" s="3145"/>
      <c r="AW330" s="3146"/>
      <c r="AX330" s="3147"/>
      <c r="AY330" s="3148"/>
      <c r="AZ330" s="3149"/>
      <c r="BA330" s="2109"/>
      <c r="BB330" s="3150"/>
      <c r="BC330" s="117"/>
      <c r="BD330" s="3151"/>
      <c r="BE330" s="3152"/>
      <c r="BF330" s="3153"/>
      <c r="BG330" s="3154"/>
      <c r="BH330" s="119"/>
      <c r="BK330" s="3">
        <v>1</v>
      </c>
    </row>
    <row r="331" spans="2:63" ht="15.75">
      <c r="B331" s="115" t="s">
        <v>16</v>
      </c>
      <c r="C331" s="3141"/>
      <c r="D331" s="3142"/>
      <c r="E331" s="3141"/>
      <c r="F331" s="3143"/>
      <c r="G331" s="3144"/>
      <c r="H331" s="3145"/>
      <c r="I331" s="3146"/>
      <c r="J331" s="3147"/>
      <c r="K331" s="3148"/>
      <c r="L331" s="3149"/>
      <c r="M331" s="2109"/>
      <c r="N331" s="3150"/>
      <c r="O331" s="117"/>
      <c r="P331" s="3151"/>
      <c r="Q331" s="3152"/>
      <c r="R331" s="3153"/>
      <c r="S331" s="3154"/>
      <c r="T331" s="119"/>
      <c r="V331" s="115" t="s">
        <v>16</v>
      </c>
      <c r="W331" s="3141"/>
      <c r="X331" s="3142"/>
      <c r="Y331" s="3141"/>
      <c r="Z331" s="3143"/>
      <c r="AA331" s="3144"/>
      <c r="AB331" s="3145"/>
      <c r="AC331" s="3146"/>
      <c r="AD331" s="3147"/>
      <c r="AE331" s="3148"/>
      <c r="AF331" s="3149"/>
      <c r="AG331" s="2109"/>
      <c r="AH331" s="3150"/>
      <c r="AI331" s="117"/>
      <c r="AJ331" s="3151"/>
      <c r="AK331" s="3152"/>
      <c r="AL331" s="3153"/>
      <c r="AM331" s="3154"/>
      <c r="AN331" s="119"/>
      <c r="AP331" s="115" t="s">
        <v>16</v>
      </c>
      <c r="AQ331" s="3141"/>
      <c r="AR331" s="3142"/>
      <c r="AS331" s="3141"/>
      <c r="AT331" s="3143"/>
      <c r="AU331" s="3144"/>
      <c r="AV331" s="3145"/>
      <c r="AW331" s="3146"/>
      <c r="AX331" s="3147"/>
      <c r="AY331" s="3148"/>
      <c r="AZ331" s="3149"/>
      <c r="BA331" s="2109"/>
      <c r="BB331" s="3150"/>
      <c r="BC331" s="117"/>
      <c r="BD331" s="3151"/>
      <c r="BE331" s="3152"/>
      <c r="BF331" s="3153"/>
      <c r="BG331" s="3154"/>
      <c r="BH331" s="119"/>
      <c r="BK331" s="3">
        <v>1</v>
      </c>
    </row>
    <row r="332" spans="2:63" ht="15.75">
      <c r="B332" s="115" t="s">
        <v>16</v>
      </c>
      <c r="C332" s="3141"/>
      <c r="D332" s="3142"/>
      <c r="E332" s="3141"/>
      <c r="F332" s="3143"/>
      <c r="G332" s="3144"/>
      <c r="H332" s="3145"/>
      <c r="I332" s="3146"/>
      <c r="J332" s="3147"/>
      <c r="K332" s="3148"/>
      <c r="L332" s="3149"/>
      <c r="M332" s="2109"/>
      <c r="N332" s="3150"/>
      <c r="O332" s="117"/>
      <c r="P332" s="3151"/>
      <c r="Q332" s="3152"/>
      <c r="R332" s="3153"/>
      <c r="S332" s="3154"/>
      <c r="T332" s="119"/>
      <c r="V332" s="115" t="s">
        <v>16</v>
      </c>
      <c r="W332" s="3141"/>
      <c r="X332" s="3142"/>
      <c r="Y332" s="3141"/>
      <c r="Z332" s="3143"/>
      <c r="AA332" s="3144"/>
      <c r="AB332" s="3145"/>
      <c r="AC332" s="3146"/>
      <c r="AD332" s="3147"/>
      <c r="AE332" s="3148"/>
      <c r="AF332" s="3149"/>
      <c r="AG332" s="2109"/>
      <c r="AH332" s="3150"/>
      <c r="AI332" s="117"/>
      <c r="AJ332" s="3151"/>
      <c r="AK332" s="3152"/>
      <c r="AL332" s="3153"/>
      <c r="AM332" s="3154"/>
      <c r="AN332" s="119"/>
      <c r="AP332" s="115" t="s">
        <v>16</v>
      </c>
      <c r="AQ332" s="3141"/>
      <c r="AR332" s="3142"/>
      <c r="AS332" s="3141"/>
      <c r="AT332" s="3143"/>
      <c r="AU332" s="3144"/>
      <c r="AV332" s="3145"/>
      <c r="AW332" s="3146"/>
      <c r="AX332" s="3147"/>
      <c r="AY332" s="3148"/>
      <c r="AZ332" s="3149"/>
      <c r="BA332" s="2109"/>
      <c r="BB332" s="3150"/>
      <c r="BC332" s="117"/>
      <c r="BD332" s="3151"/>
      <c r="BE332" s="3152"/>
      <c r="BF332" s="3153"/>
      <c r="BG332" s="3154"/>
      <c r="BH332" s="119"/>
      <c r="BK332" s="3">
        <v>1</v>
      </c>
    </row>
    <row r="333" spans="2:63" ht="15.75">
      <c r="B333" s="115" t="s">
        <v>16</v>
      </c>
      <c r="C333" s="3141"/>
      <c r="D333" s="3142"/>
      <c r="E333" s="3141"/>
      <c r="F333" s="3143"/>
      <c r="G333" s="3144"/>
      <c r="H333" s="3145"/>
      <c r="I333" s="3146"/>
      <c r="J333" s="3147"/>
      <c r="K333" s="3148"/>
      <c r="L333" s="3149"/>
      <c r="M333" s="2109"/>
      <c r="N333" s="3150"/>
      <c r="O333" s="117"/>
      <c r="P333" s="3151"/>
      <c r="Q333" s="3152"/>
      <c r="R333" s="3153"/>
      <c r="S333" s="3154"/>
      <c r="T333" s="119"/>
      <c r="V333" s="115" t="s">
        <v>16</v>
      </c>
      <c r="W333" s="3141"/>
      <c r="X333" s="3142"/>
      <c r="Y333" s="3141"/>
      <c r="Z333" s="3143"/>
      <c r="AA333" s="3144"/>
      <c r="AB333" s="3145"/>
      <c r="AC333" s="3146"/>
      <c r="AD333" s="3147"/>
      <c r="AE333" s="3148"/>
      <c r="AF333" s="3149"/>
      <c r="AG333" s="2109"/>
      <c r="AH333" s="3150"/>
      <c r="AI333" s="117"/>
      <c r="AJ333" s="3151"/>
      <c r="AK333" s="3152"/>
      <c r="AL333" s="3153"/>
      <c r="AM333" s="3154"/>
      <c r="AN333" s="119"/>
      <c r="AP333" s="115" t="s">
        <v>16</v>
      </c>
      <c r="AQ333" s="3141"/>
      <c r="AR333" s="3142"/>
      <c r="AS333" s="3141"/>
      <c r="AT333" s="3143"/>
      <c r="AU333" s="3144"/>
      <c r="AV333" s="3145"/>
      <c r="AW333" s="3146"/>
      <c r="AX333" s="3147"/>
      <c r="AY333" s="3148"/>
      <c r="AZ333" s="3149"/>
      <c r="BA333" s="2109"/>
      <c r="BB333" s="3150"/>
      <c r="BC333" s="117"/>
      <c r="BD333" s="3151"/>
      <c r="BE333" s="3152"/>
      <c r="BF333" s="3153"/>
      <c r="BG333" s="3154"/>
      <c r="BH333" s="119"/>
      <c r="BK333" s="3">
        <v>1</v>
      </c>
    </row>
    <row r="334" spans="2:63" ht="15.75">
      <c r="B334" s="115" t="s">
        <v>16</v>
      </c>
      <c r="C334" s="3141"/>
      <c r="D334" s="3142"/>
      <c r="E334" s="3141"/>
      <c r="F334" s="3143"/>
      <c r="G334" s="3144"/>
      <c r="H334" s="3145"/>
      <c r="I334" s="3146"/>
      <c r="J334" s="3147"/>
      <c r="K334" s="3148"/>
      <c r="L334" s="3149"/>
      <c r="M334" s="2109"/>
      <c r="N334" s="3150"/>
      <c r="O334" s="117"/>
      <c r="P334" s="3151"/>
      <c r="Q334" s="3152"/>
      <c r="R334" s="3153"/>
      <c r="S334" s="3154"/>
      <c r="T334" s="119"/>
      <c r="V334" s="115" t="s">
        <v>16</v>
      </c>
      <c r="W334" s="3141"/>
      <c r="X334" s="3142"/>
      <c r="Y334" s="3141"/>
      <c r="Z334" s="3143"/>
      <c r="AA334" s="3144"/>
      <c r="AB334" s="3145"/>
      <c r="AC334" s="3146"/>
      <c r="AD334" s="3147"/>
      <c r="AE334" s="3148"/>
      <c r="AF334" s="3149"/>
      <c r="AG334" s="2109"/>
      <c r="AH334" s="3150"/>
      <c r="AI334" s="117"/>
      <c r="AJ334" s="3151"/>
      <c r="AK334" s="3152"/>
      <c r="AL334" s="3153"/>
      <c r="AM334" s="3154"/>
      <c r="AN334" s="119"/>
      <c r="AP334" s="115" t="s">
        <v>16</v>
      </c>
      <c r="AQ334" s="3141"/>
      <c r="AR334" s="3142"/>
      <c r="AS334" s="3141"/>
      <c r="AT334" s="3143"/>
      <c r="AU334" s="3144"/>
      <c r="AV334" s="3145"/>
      <c r="AW334" s="3146"/>
      <c r="AX334" s="3147"/>
      <c r="AY334" s="3148"/>
      <c r="AZ334" s="3149"/>
      <c r="BA334" s="2109"/>
      <c r="BB334" s="3150"/>
      <c r="BC334" s="117"/>
      <c r="BD334" s="3151"/>
      <c r="BE334" s="3152"/>
      <c r="BF334" s="3153"/>
      <c r="BG334" s="3154"/>
      <c r="BH334" s="119"/>
      <c r="BK334" s="3">
        <v>1</v>
      </c>
    </row>
    <row r="335" spans="2:63" ht="15.75">
      <c r="B335" s="115" t="s">
        <v>16</v>
      </c>
      <c r="C335" s="3141"/>
      <c r="D335" s="3142"/>
      <c r="E335" s="3141"/>
      <c r="F335" s="3143"/>
      <c r="G335" s="3144"/>
      <c r="H335" s="3145"/>
      <c r="I335" s="3146"/>
      <c r="J335" s="3147"/>
      <c r="K335" s="3148"/>
      <c r="L335" s="3149"/>
      <c r="M335" s="2109"/>
      <c r="N335" s="3150"/>
      <c r="O335" s="117"/>
      <c r="P335" s="3151"/>
      <c r="Q335" s="3152"/>
      <c r="R335" s="3153"/>
      <c r="S335" s="3154"/>
      <c r="T335" s="119"/>
      <c r="V335" s="115" t="s">
        <v>16</v>
      </c>
      <c r="W335" s="3141"/>
      <c r="X335" s="3142"/>
      <c r="Y335" s="3141"/>
      <c r="Z335" s="3143"/>
      <c r="AA335" s="3144"/>
      <c r="AB335" s="3145"/>
      <c r="AC335" s="3146"/>
      <c r="AD335" s="3147"/>
      <c r="AE335" s="3148"/>
      <c r="AF335" s="3149"/>
      <c r="AG335" s="2109"/>
      <c r="AH335" s="3150"/>
      <c r="AI335" s="117"/>
      <c r="AJ335" s="3151"/>
      <c r="AK335" s="3152"/>
      <c r="AL335" s="3153"/>
      <c r="AM335" s="3154"/>
      <c r="AN335" s="119"/>
      <c r="AP335" s="115" t="s">
        <v>16</v>
      </c>
      <c r="AQ335" s="3141"/>
      <c r="AR335" s="3142"/>
      <c r="AS335" s="3141"/>
      <c r="AT335" s="3143"/>
      <c r="AU335" s="3144"/>
      <c r="AV335" s="3145"/>
      <c r="AW335" s="3146"/>
      <c r="AX335" s="3147"/>
      <c r="AY335" s="3148"/>
      <c r="AZ335" s="3149"/>
      <c r="BA335" s="2109"/>
      <c r="BB335" s="3150"/>
      <c r="BC335" s="117"/>
      <c r="BD335" s="3151"/>
      <c r="BE335" s="3152"/>
      <c r="BF335" s="3153"/>
      <c r="BG335" s="3154"/>
      <c r="BH335" s="119"/>
      <c r="BK335" s="3">
        <v>1</v>
      </c>
    </row>
    <row r="336" spans="2:63" ht="15.75">
      <c r="B336" s="115" t="s">
        <v>16</v>
      </c>
      <c r="C336" s="3141"/>
      <c r="D336" s="3142"/>
      <c r="E336" s="3141"/>
      <c r="F336" s="3143"/>
      <c r="G336" s="3144"/>
      <c r="H336" s="3145"/>
      <c r="I336" s="3146"/>
      <c r="J336" s="3147"/>
      <c r="K336" s="3148"/>
      <c r="L336" s="3149"/>
      <c r="M336" s="2109"/>
      <c r="N336" s="3150"/>
      <c r="O336" s="117"/>
      <c r="P336" s="3151"/>
      <c r="Q336" s="3152"/>
      <c r="R336" s="3153"/>
      <c r="S336" s="3154"/>
      <c r="T336" s="119"/>
      <c r="V336" s="115" t="s">
        <v>16</v>
      </c>
      <c r="W336" s="3141"/>
      <c r="X336" s="3142"/>
      <c r="Y336" s="3141"/>
      <c r="Z336" s="3143"/>
      <c r="AA336" s="3144"/>
      <c r="AB336" s="3145"/>
      <c r="AC336" s="3146"/>
      <c r="AD336" s="3147"/>
      <c r="AE336" s="3148"/>
      <c r="AF336" s="3149"/>
      <c r="AG336" s="2109"/>
      <c r="AH336" s="3150"/>
      <c r="AI336" s="117"/>
      <c r="AJ336" s="3151"/>
      <c r="AK336" s="3152"/>
      <c r="AL336" s="3153"/>
      <c r="AM336" s="3154"/>
      <c r="AN336" s="119"/>
      <c r="AP336" s="115" t="s">
        <v>16</v>
      </c>
      <c r="AQ336" s="3141"/>
      <c r="AR336" s="3142"/>
      <c r="AS336" s="3141"/>
      <c r="AT336" s="3143"/>
      <c r="AU336" s="3144"/>
      <c r="AV336" s="3145"/>
      <c r="AW336" s="3146"/>
      <c r="AX336" s="3147"/>
      <c r="AY336" s="3148"/>
      <c r="AZ336" s="3149"/>
      <c r="BA336" s="2109"/>
      <c r="BB336" s="3150"/>
      <c r="BC336" s="117"/>
      <c r="BD336" s="3151"/>
      <c r="BE336" s="3152"/>
      <c r="BF336" s="3153"/>
      <c r="BG336" s="3154"/>
      <c r="BH336" s="119"/>
      <c r="BK336" s="3">
        <v>1</v>
      </c>
    </row>
    <row r="337" spans="1:65" ht="15.75">
      <c r="B337" s="115" t="s">
        <v>16</v>
      </c>
      <c r="C337" s="3141"/>
      <c r="D337" s="3142"/>
      <c r="E337" s="3141"/>
      <c r="F337" s="3143"/>
      <c r="G337" s="3144"/>
      <c r="H337" s="3145"/>
      <c r="I337" s="3146"/>
      <c r="J337" s="3147"/>
      <c r="K337" s="3148"/>
      <c r="L337" s="3149"/>
      <c r="M337" s="2109"/>
      <c r="N337" s="3150"/>
      <c r="O337" s="117"/>
      <c r="P337" s="3151"/>
      <c r="Q337" s="3152"/>
      <c r="R337" s="3153"/>
      <c r="S337" s="3154"/>
      <c r="T337" s="119"/>
      <c r="V337" s="115" t="s">
        <v>16</v>
      </c>
      <c r="W337" s="3141"/>
      <c r="X337" s="3142"/>
      <c r="Y337" s="3141"/>
      <c r="Z337" s="3143"/>
      <c r="AA337" s="3144"/>
      <c r="AB337" s="3145"/>
      <c r="AC337" s="3146"/>
      <c r="AD337" s="3147"/>
      <c r="AE337" s="3148"/>
      <c r="AF337" s="3149"/>
      <c r="AG337" s="2109"/>
      <c r="AH337" s="3150"/>
      <c r="AI337" s="117"/>
      <c r="AJ337" s="3151"/>
      <c r="AK337" s="3152"/>
      <c r="AL337" s="3153"/>
      <c r="AM337" s="3154"/>
      <c r="AN337" s="119"/>
      <c r="AP337" s="115" t="s">
        <v>16</v>
      </c>
      <c r="AQ337" s="3141"/>
      <c r="AR337" s="3142"/>
      <c r="AS337" s="3141"/>
      <c r="AT337" s="3143"/>
      <c r="AU337" s="3144"/>
      <c r="AV337" s="3145"/>
      <c r="AW337" s="3146"/>
      <c r="AX337" s="3147"/>
      <c r="AY337" s="3148"/>
      <c r="AZ337" s="3149"/>
      <c r="BA337" s="2109"/>
      <c r="BB337" s="3150"/>
      <c r="BC337" s="117"/>
      <c r="BD337" s="3151"/>
      <c r="BE337" s="3152"/>
      <c r="BF337" s="3153"/>
      <c r="BG337" s="3154"/>
      <c r="BH337" s="119"/>
      <c r="BK337" s="3">
        <v>1</v>
      </c>
    </row>
    <row r="338" spans="1:65" ht="15.75">
      <c r="B338" s="115" t="s">
        <v>16</v>
      </c>
      <c r="C338" s="3141"/>
      <c r="D338" s="3142"/>
      <c r="E338" s="3141"/>
      <c r="F338" s="3143"/>
      <c r="G338" s="3144"/>
      <c r="H338" s="3145"/>
      <c r="I338" s="3146"/>
      <c r="J338" s="3147"/>
      <c r="K338" s="3148"/>
      <c r="L338" s="3149"/>
      <c r="M338" s="2109"/>
      <c r="N338" s="3150"/>
      <c r="O338" s="117"/>
      <c r="P338" s="3151"/>
      <c r="Q338" s="3152"/>
      <c r="R338" s="3153"/>
      <c r="S338" s="3154"/>
      <c r="T338" s="119"/>
      <c r="V338" s="115" t="s">
        <v>16</v>
      </c>
      <c r="W338" s="3141"/>
      <c r="X338" s="3142"/>
      <c r="Y338" s="3141"/>
      <c r="Z338" s="3143"/>
      <c r="AA338" s="3144"/>
      <c r="AB338" s="3145"/>
      <c r="AC338" s="3146"/>
      <c r="AD338" s="3147"/>
      <c r="AE338" s="3148"/>
      <c r="AF338" s="3149"/>
      <c r="AG338" s="2109"/>
      <c r="AH338" s="3150"/>
      <c r="AI338" s="117"/>
      <c r="AJ338" s="3151"/>
      <c r="AK338" s="3152"/>
      <c r="AL338" s="3153"/>
      <c r="AM338" s="3154"/>
      <c r="AN338" s="119"/>
      <c r="AP338" s="115" t="s">
        <v>16</v>
      </c>
      <c r="AQ338" s="3141"/>
      <c r="AR338" s="3142"/>
      <c r="AS338" s="3141"/>
      <c r="AT338" s="3143"/>
      <c r="AU338" s="3144"/>
      <c r="AV338" s="3145"/>
      <c r="AW338" s="3146"/>
      <c r="AX338" s="3147"/>
      <c r="AY338" s="3148"/>
      <c r="AZ338" s="3149"/>
      <c r="BA338" s="2109"/>
      <c r="BB338" s="3150"/>
      <c r="BC338" s="117"/>
      <c r="BD338" s="3151"/>
      <c r="BE338" s="3152"/>
      <c r="BF338" s="3153"/>
      <c r="BG338" s="3154"/>
      <c r="BH338" s="119"/>
      <c r="BK338" s="3">
        <v>1</v>
      </c>
    </row>
    <row r="339" spans="1:65" ht="15.75">
      <c r="B339" s="115" t="s">
        <v>16</v>
      </c>
      <c r="C339" s="3141"/>
      <c r="D339" s="3142"/>
      <c r="E339" s="3141"/>
      <c r="F339" s="3143"/>
      <c r="G339" s="3144"/>
      <c r="H339" s="3145"/>
      <c r="I339" s="3146"/>
      <c r="J339" s="3147"/>
      <c r="K339" s="3148"/>
      <c r="L339" s="3149"/>
      <c r="M339" s="2109"/>
      <c r="N339" s="3150"/>
      <c r="O339" s="117"/>
      <c r="P339" s="3151"/>
      <c r="Q339" s="3152"/>
      <c r="R339" s="3153"/>
      <c r="S339" s="3154"/>
      <c r="T339" s="119"/>
      <c r="V339" s="115" t="s">
        <v>16</v>
      </c>
      <c r="W339" s="3141"/>
      <c r="X339" s="3142"/>
      <c r="Y339" s="3141"/>
      <c r="Z339" s="3143"/>
      <c r="AA339" s="3144"/>
      <c r="AB339" s="3145"/>
      <c r="AC339" s="3146"/>
      <c r="AD339" s="3147"/>
      <c r="AE339" s="3148"/>
      <c r="AF339" s="3149"/>
      <c r="AG339" s="2109"/>
      <c r="AH339" s="3150"/>
      <c r="AI339" s="117"/>
      <c r="AJ339" s="3151"/>
      <c r="AK339" s="3152"/>
      <c r="AL339" s="3153"/>
      <c r="AM339" s="3154"/>
      <c r="AN339" s="119"/>
      <c r="AP339" s="115" t="s">
        <v>16</v>
      </c>
      <c r="AQ339" s="3141"/>
      <c r="AR339" s="3142"/>
      <c r="AS339" s="3141"/>
      <c r="AT339" s="3143"/>
      <c r="AU339" s="3144"/>
      <c r="AV339" s="3145"/>
      <c r="AW339" s="3146"/>
      <c r="AX339" s="3147"/>
      <c r="AY339" s="3148"/>
      <c r="AZ339" s="3149"/>
      <c r="BA339" s="2109"/>
      <c r="BB339" s="3150"/>
      <c r="BC339" s="117"/>
      <c r="BD339" s="3151"/>
      <c r="BE339" s="3152"/>
      <c r="BF339" s="3153"/>
      <c r="BG339" s="3154"/>
      <c r="BH339" s="119"/>
      <c r="BK339" s="3">
        <v>1</v>
      </c>
    </row>
    <row r="340" spans="1:65" ht="15.75">
      <c r="B340" s="115" t="s">
        <v>16</v>
      </c>
      <c r="C340" s="3141"/>
      <c r="D340" s="3142"/>
      <c r="E340" s="3141"/>
      <c r="F340" s="3143"/>
      <c r="G340" s="3144"/>
      <c r="H340" s="3145"/>
      <c r="I340" s="3146"/>
      <c r="J340" s="3147"/>
      <c r="K340" s="3148"/>
      <c r="L340" s="3149"/>
      <c r="M340" s="2109"/>
      <c r="N340" s="3150"/>
      <c r="O340" s="117"/>
      <c r="P340" s="3151"/>
      <c r="Q340" s="3152"/>
      <c r="R340" s="3153"/>
      <c r="S340" s="3154"/>
      <c r="T340" s="119"/>
      <c r="V340" s="115" t="s">
        <v>16</v>
      </c>
      <c r="W340" s="3141"/>
      <c r="X340" s="3142"/>
      <c r="Y340" s="3141"/>
      <c r="Z340" s="3143"/>
      <c r="AA340" s="3144"/>
      <c r="AB340" s="3145"/>
      <c r="AC340" s="3146"/>
      <c r="AD340" s="3147"/>
      <c r="AE340" s="3148"/>
      <c r="AF340" s="3149"/>
      <c r="AG340" s="2109"/>
      <c r="AH340" s="3150"/>
      <c r="AI340" s="117"/>
      <c r="AJ340" s="3151"/>
      <c r="AK340" s="3152"/>
      <c r="AL340" s="3153"/>
      <c r="AM340" s="3154"/>
      <c r="AN340" s="119"/>
      <c r="AP340" s="115" t="s">
        <v>16</v>
      </c>
      <c r="AQ340" s="3141"/>
      <c r="AR340" s="3142"/>
      <c r="AS340" s="3141"/>
      <c r="AT340" s="3143"/>
      <c r="AU340" s="3144"/>
      <c r="AV340" s="3145"/>
      <c r="AW340" s="3146"/>
      <c r="AX340" s="3147"/>
      <c r="AY340" s="3148"/>
      <c r="AZ340" s="3149"/>
      <c r="BA340" s="2109"/>
      <c r="BB340" s="3150"/>
      <c r="BC340" s="117"/>
      <c r="BD340" s="3151"/>
      <c r="BE340" s="3152"/>
      <c r="BF340" s="3153"/>
      <c r="BG340" s="3154"/>
      <c r="BH340" s="119"/>
      <c r="BK340" s="3">
        <v>1</v>
      </c>
    </row>
    <row r="341" spans="1:65" ht="15.75">
      <c r="B341" s="115" t="s">
        <v>16</v>
      </c>
      <c r="C341" s="3141"/>
      <c r="D341" s="3142"/>
      <c r="E341" s="3141"/>
      <c r="F341" s="3143"/>
      <c r="G341" s="3144"/>
      <c r="H341" s="3145"/>
      <c r="I341" s="3146"/>
      <c r="J341" s="3147"/>
      <c r="K341" s="3148"/>
      <c r="L341" s="3149"/>
      <c r="M341" s="2109"/>
      <c r="N341" s="3150"/>
      <c r="O341" s="117"/>
      <c r="P341" s="3151"/>
      <c r="Q341" s="3152"/>
      <c r="R341" s="3153"/>
      <c r="S341" s="3154"/>
      <c r="T341" s="119"/>
      <c r="V341" s="115" t="s">
        <v>16</v>
      </c>
      <c r="W341" s="3141"/>
      <c r="X341" s="3142"/>
      <c r="Y341" s="3141"/>
      <c r="Z341" s="3143"/>
      <c r="AA341" s="3144"/>
      <c r="AB341" s="3145"/>
      <c r="AC341" s="3146"/>
      <c r="AD341" s="3147"/>
      <c r="AE341" s="3148"/>
      <c r="AF341" s="3149"/>
      <c r="AG341" s="2109"/>
      <c r="AH341" s="3150"/>
      <c r="AI341" s="117"/>
      <c r="AJ341" s="3151"/>
      <c r="AK341" s="3152"/>
      <c r="AL341" s="3153"/>
      <c r="AM341" s="3154"/>
      <c r="AN341" s="119"/>
      <c r="AP341" s="115" t="s">
        <v>16</v>
      </c>
      <c r="AQ341" s="3141"/>
      <c r="AR341" s="3142"/>
      <c r="AS341" s="3141"/>
      <c r="AT341" s="3143"/>
      <c r="AU341" s="3144"/>
      <c r="AV341" s="3145"/>
      <c r="AW341" s="3146"/>
      <c r="AX341" s="3147"/>
      <c r="AY341" s="3148"/>
      <c r="AZ341" s="3149"/>
      <c r="BA341" s="2109"/>
      <c r="BB341" s="3150"/>
      <c r="BC341" s="117"/>
      <c r="BD341" s="3151"/>
      <c r="BE341" s="3152"/>
      <c r="BF341" s="3153"/>
      <c r="BG341" s="3154"/>
      <c r="BH341" s="119"/>
      <c r="BK341" s="3">
        <v>1</v>
      </c>
    </row>
    <row r="342" spans="1:65" ht="27" customHeight="1">
      <c r="B342" s="259" t="s">
        <v>11</v>
      </c>
      <c r="C342" s="259"/>
      <c r="D342" s="259"/>
      <c r="E342" s="259"/>
      <c r="F342" s="259"/>
      <c r="G342" s="259"/>
      <c r="H342" s="259"/>
      <c r="I342" s="259"/>
      <c r="J342" s="259"/>
      <c r="K342" s="259"/>
      <c r="L342" s="259"/>
      <c r="M342" s="259"/>
      <c r="N342" s="259"/>
      <c r="O342" s="259"/>
      <c r="P342" s="259"/>
      <c r="Q342" s="259"/>
      <c r="R342" s="259"/>
      <c r="S342" s="259"/>
      <c r="T342" s="259"/>
      <c r="V342" s="259" t="s">
        <v>11</v>
      </c>
      <c r="W342" s="259"/>
      <c r="X342" s="259"/>
      <c r="Y342" s="259"/>
      <c r="Z342" s="259"/>
      <c r="AA342" s="259"/>
      <c r="AB342" s="259"/>
      <c r="AC342" s="259"/>
      <c r="AD342" s="259"/>
      <c r="AE342" s="259"/>
      <c r="AF342" s="259"/>
      <c r="AG342" s="259"/>
      <c r="AH342" s="259"/>
      <c r="AI342" s="259"/>
      <c r="AJ342" s="259"/>
      <c r="AK342" s="259"/>
      <c r="AL342" s="259"/>
      <c r="AM342" s="259"/>
      <c r="AN342" s="259"/>
      <c r="AP342" s="259" t="s">
        <v>11</v>
      </c>
      <c r="AQ342" s="259"/>
      <c r="AR342" s="259"/>
      <c r="AS342" s="259"/>
      <c r="AT342" s="259"/>
      <c r="AU342" s="259"/>
      <c r="AV342" s="259"/>
      <c r="AW342" s="259"/>
      <c r="AX342" s="259"/>
      <c r="AY342" s="259"/>
      <c r="AZ342" s="259"/>
      <c r="BA342" s="259"/>
      <c r="BB342" s="259"/>
      <c r="BC342" s="259"/>
      <c r="BD342" s="259"/>
      <c r="BE342" s="259"/>
      <c r="BF342" s="259"/>
      <c r="BG342" s="259"/>
      <c r="BH342" s="259"/>
      <c r="BK342" s="700" t="s">
        <v>821</v>
      </c>
    </row>
    <row r="343" spans="1:65">
      <c r="A343" s="3">
        <v>1</v>
      </c>
      <c r="B343" s="3">
        <v>1</v>
      </c>
      <c r="C343" s="3">
        <v>1</v>
      </c>
      <c r="D343" s="3">
        <v>1</v>
      </c>
      <c r="E343" s="3">
        <v>1</v>
      </c>
      <c r="F343" s="3">
        <v>1</v>
      </c>
      <c r="G343" s="3">
        <v>1</v>
      </c>
      <c r="H343" s="3">
        <v>1</v>
      </c>
      <c r="I343" s="3">
        <v>1</v>
      </c>
      <c r="J343" s="3">
        <v>1</v>
      </c>
      <c r="K343" s="3">
        <v>1</v>
      </c>
      <c r="L343" s="3">
        <v>1</v>
      </c>
      <c r="M343" s="3">
        <v>1</v>
      </c>
      <c r="N343" s="3">
        <v>1</v>
      </c>
      <c r="O343" s="3">
        <v>1</v>
      </c>
      <c r="P343" s="3">
        <v>1</v>
      </c>
      <c r="Q343" s="3">
        <v>1</v>
      </c>
      <c r="R343" s="3"/>
      <c r="S343" s="3">
        <v>1</v>
      </c>
      <c r="T343" s="3">
        <v>1</v>
      </c>
      <c r="U343" s="3">
        <v>1</v>
      </c>
      <c r="V343" s="3">
        <v>1</v>
      </c>
      <c r="W343" s="3">
        <v>1</v>
      </c>
      <c r="X343" s="3">
        <v>1</v>
      </c>
      <c r="Y343" s="3">
        <v>1</v>
      </c>
      <c r="Z343" s="3">
        <v>1</v>
      </c>
      <c r="AA343" s="3">
        <v>1</v>
      </c>
      <c r="AB343" s="3">
        <v>1</v>
      </c>
      <c r="AC343" s="3">
        <v>1</v>
      </c>
      <c r="AD343" s="3">
        <v>1</v>
      </c>
      <c r="AE343" s="3">
        <v>1</v>
      </c>
      <c r="AF343" s="3">
        <v>1</v>
      </c>
      <c r="AG343" s="3">
        <v>1</v>
      </c>
      <c r="AH343" s="3">
        <v>1</v>
      </c>
      <c r="AI343" s="3">
        <v>1</v>
      </c>
      <c r="AJ343" s="3">
        <v>1</v>
      </c>
      <c r="AK343" s="3">
        <v>1</v>
      </c>
      <c r="AL343" s="3"/>
      <c r="AM343" s="3">
        <v>1</v>
      </c>
      <c r="AN343" s="3">
        <v>1</v>
      </c>
      <c r="AO343" s="3">
        <v>1</v>
      </c>
      <c r="AP343" s="3">
        <v>1</v>
      </c>
      <c r="AQ343" s="3">
        <v>1</v>
      </c>
      <c r="AR343" s="3">
        <v>1</v>
      </c>
      <c r="AS343" s="3">
        <v>1</v>
      </c>
      <c r="AT343" s="3">
        <v>1</v>
      </c>
      <c r="AU343" s="3">
        <v>1</v>
      </c>
      <c r="AV343" s="3">
        <v>1</v>
      </c>
      <c r="AW343" s="3">
        <v>1</v>
      </c>
      <c r="AX343" s="3">
        <v>1</v>
      </c>
      <c r="AY343" s="3">
        <v>1</v>
      </c>
      <c r="AZ343" s="3">
        <v>1</v>
      </c>
      <c r="BA343" s="3">
        <v>1</v>
      </c>
      <c r="BB343" s="3">
        <v>1</v>
      </c>
      <c r="BC343" s="3">
        <v>1</v>
      </c>
      <c r="BD343" s="3">
        <v>1</v>
      </c>
      <c r="BE343" s="3">
        <v>1</v>
      </c>
      <c r="BF343" s="3"/>
      <c r="BG343" s="3">
        <v>1</v>
      </c>
      <c r="BH343" s="3">
        <v>1</v>
      </c>
      <c r="BI343" s="3">
        <v>1</v>
      </c>
      <c r="BJ343" s="3">
        <v>1</v>
      </c>
      <c r="BK343" s="1" t="str">
        <f>ADDRESS(ROW(),COLUMN(),4)</f>
        <v>BK343</v>
      </c>
      <c r="BL343" s="702"/>
      <c r="BM343" s="703" t="str">
        <f>ADDRESS(ROW(),COLUMN(),4)</f>
        <v>BM343</v>
      </c>
    </row>
  </sheetData>
  <mergeCells count="16">
    <mergeCell ref="I15:J15"/>
    <mergeCell ref="B4:BE5"/>
    <mergeCell ref="BG4:BH7"/>
    <mergeCell ref="T10:T11"/>
    <mergeCell ref="R10:S11"/>
    <mergeCell ref="J10:Q11"/>
    <mergeCell ref="K13:P14"/>
    <mergeCell ref="S18:S19"/>
    <mergeCell ref="T18:T19"/>
    <mergeCell ref="I16:K16"/>
    <mergeCell ref="J18:J19"/>
    <mergeCell ref="K18:K19"/>
    <mergeCell ref="L18:L19"/>
    <mergeCell ref="P18:P19"/>
    <mergeCell ref="Q18:Q19"/>
    <mergeCell ref="R18:R19"/>
  </mergeCells>
  <phoneticPr fontId="185" type="noConversion"/>
  <conditionalFormatting sqref="L20:L49">
    <cfRule type="cellIs" dxfId="0" priority="1" operator="notEqual">
      <formula>1</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35F0C-52A9-4B3B-AB94-29569D68AE0D}">
  <dimension ref="B1:L308"/>
  <sheetViews>
    <sheetView workbookViewId="0">
      <selection activeCell="B3" sqref="B3"/>
    </sheetView>
  </sheetViews>
  <sheetFormatPr baseColWidth="10" defaultRowHeight="15"/>
  <cols>
    <col min="1" max="1" width="4.28515625" customWidth="1"/>
    <col min="2" max="2" width="110.7109375" style="844" customWidth="1"/>
    <col min="3" max="3" width="5" customWidth="1"/>
    <col min="4" max="4" width="110.7109375" style="844" customWidth="1"/>
    <col min="5" max="5" width="4.42578125" customWidth="1"/>
    <col min="6" max="6" width="110.7109375" style="844" customWidth="1"/>
    <col min="8" max="8" width="82.42578125" customWidth="1"/>
    <col min="9" max="9" width="4.140625" customWidth="1"/>
    <col min="10" max="10" width="82.7109375" customWidth="1"/>
    <col min="11" max="11" width="4.42578125" customWidth="1"/>
    <col min="12" max="12" width="82.7109375" customWidth="1"/>
  </cols>
  <sheetData>
    <row r="1" spans="2:12" ht="15.75" thickTop="1">
      <c r="B1" s="2" t="str">
        <f t="shared" ref="B1" si="0">SUBSTITUTE(ADDRESS(1,COLUMN(),4),"1","")</f>
        <v>B</v>
      </c>
      <c r="D1" s="2" t="str">
        <f t="shared" ref="D1" si="1">SUBSTITUTE(ADDRESS(1,COLUMN(),4),"1","")</f>
        <v>D</v>
      </c>
      <c r="F1" s="2" t="str">
        <f t="shared" ref="F1:L1" si="2">SUBSTITUTE(ADDRESS(1,COLUMN(),4),"1","")</f>
        <v>F</v>
      </c>
      <c r="H1" s="2" t="str">
        <f t="shared" si="2"/>
        <v>H</v>
      </c>
      <c r="I1" s="9"/>
      <c r="J1" s="2" t="str">
        <f t="shared" si="2"/>
        <v>J</v>
      </c>
      <c r="K1" s="9"/>
      <c r="L1" s="2" t="str">
        <f t="shared" si="2"/>
        <v>L</v>
      </c>
    </row>
    <row r="2" spans="2:12" ht="15.75" thickBot="1">
      <c r="B2" s="6">
        <f t="shared" ref="B2" ca="1" si="3">CELL("largeur",B2)</f>
        <v>110</v>
      </c>
      <c r="D2" s="6">
        <f t="shared" ref="D2" ca="1" si="4">CELL("largeur",D2)</f>
        <v>110</v>
      </c>
      <c r="F2" s="6">
        <f t="shared" ref="F2:L2" ca="1" si="5">CELL("largeur",F2)</f>
        <v>110</v>
      </c>
      <c r="H2" s="6">
        <f t="shared" ca="1" si="5"/>
        <v>82</v>
      </c>
      <c r="I2" s="9"/>
      <c r="J2" s="6">
        <f t="shared" ca="1" si="5"/>
        <v>82</v>
      </c>
      <c r="K2" s="9"/>
      <c r="L2" s="6">
        <f t="shared" ca="1" si="5"/>
        <v>82</v>
      </c>
    </row>
    <row r="3" spans="2:12">
      <c r="H3" s="9"/>
      <c r="I3" s="9"/>
      <c r="J3" s="9"/>
      <c r="K3" s="9"/>
      <c r="L3" s="9"/>
    </row>
    <row r="4" spans="2:12" ht="21" customHeight="1">
      <c r="B4" s="704" t="s">
        <v>822</v>
      </c>
      <c r="D4" s="704" t="s">
        <v>823</v>
      </c>
      <c r="F4" s="704" t="s">
        <v>824</v>
      </c>
      <c r="H4" s="872" t="s">
        <v>935</v>
      </c>
      <c r="I4" s="465"/>
      <c r="J4" s="872" t="s">
        <v>936</v>
      </c>
      <c r="K4" s="465"/>
      <c r="L4" s="872" t="s">
        <v>937</v>
      </c>
    </row>
    <row r="5" spans="2:12" ht="21" customHeight="1">
      <c r="B5" s="2974" t="s">
        <v>26</v>
      </c>
      <c r="D5" s="2974" t="s">
        <v>27</v>
      </c>
      <c r="F5" s="2974" t="s">
        <v>28</v>
      </c>
      <c r="H5" s="873" t="s">
        <v>938</v>
      </c>
      <c r="I5" s="9"/>
      <c r="J5" s="874" t="s">
        <v>939</v>
      </c>
      <c r="K5" s="9"/>
      <c r="L5" s="874" t="s">
        <v>940</v>
      </c>
    </row>
    <row r="6" spans="2:12" ht="21" customHeight="1">
      <c r="B6" s="2975"/>
      <c r="D6" s="2975"/>
      <c r="F6" s="2975"/>
      <c r="H6" s="873" t="s">
        <v>941</v>
      </c>
      <c r="I6" s="9"/>
      <c r="J6" s="874" t="s">
        <v>942</v>
      </c>
      <c r="K6" s="9"/>
      <c r="L6" s="874" t="s">
        <v>943</v>
      </c>
    </row>
    <row r="7" spans="2:12" ht="21" customHeight="1">
      <c r="B7" s="2975"/>
      <c r="D7" s="2975"/>
      <c r="F7" s="2975"/>
      <c r="H7" s="873" t="s">
        <v>944</v>
      </c>
      <c r="I7" s="9"/>
      <c r="J7" s="874" t="s">
        <v>945</v>
      </c>
      <c r="K7" s="9"/>
      <c r="L7" s="874" t="s">
        <v>946</v>
      </c>
    </row>
    <row r="8" spans="2:12" ht="21" customHeight="1" thickBot="1">
      <c r="B8" s="705" t="s">
        <v>38</v>
      </c>
      <c r="D8" s="705" t="s">
        <v>39</v>
      </c>
      <c r="F8" s="705" t="s">
        <v>40</v>
      </c>
      <c r="H8" s="873"/>
      <c r="I8" s="9"/>
      <c r="J8" s="874"/>
      <c r="K8" s="9"/>
      <c r="L8" s="874"/>
    </row>
    <row r="9" spans="2:12" ht="21" customHeight="1">
      <c r="B9" s="706" t="s">
        <v>43</v>
      </c>
      <c r="D9" s="706" t="s">
        <v>43</v>
      </c>
      <c r="F9" s="706" t="s">
        <v>825</v>
      </c>
      <c r="H9" s="873" t="s">
        <v>947</v>
      </c>
      <c r="I9" s="9"/>
      <c r="J9" s="874" t="s">
        <v>948</v>
      </c>
      <c r="K9" s="9"/>
      <c r="L9" s="874" t="s">
        <v>949</v>
      </c>
    </row>
    <row r="10" spans="2:12" ht="21" customHeight="1">
      <c r="B10" s="707" t="s">
        <v>826</v>
      </c>
      <c r="D10" s="707" t="s">
        <v>47</v>
      </c>
      <c r="F10" s="707" t="s">
        <v>49</v>
      </c>
      <c r="H10" s="873" t="s">
        <v>950</v>
      </c>
      <c r="I10" s="9"/>
      <c r="J10" s="874" t="s">
        <v>951</v>
      </c>
      <c r="K10" s="9"/>
      <c r="L10" s="874" t="s">
        <v>952</v>
      </c>
    </row>
    <row r="11" spans="2:12" ht="21" customHeight="1">
      <c r="B11" s="708" t="s">
        <v>45</v>
      </c>
      <c r="D11" s="708" t="s">
        <v>48</v>
      </c>
      <c r="F11" s="708" t="s">
        <v>50</v>
      </c>
      <c r="H11" s="873" t="s">
        <v>953</v>
      </c>
      <c r="I11" s="9"/>
      <c r="J11" s="874" t="s">
        <v>954</v>
      </c>
      <c r="K11" s="9"/>
      <c r="L11" s="874" t="s">
        <v>955</v>
      </c>
    </row>
    <row r="12" spans="2:12" ht="21" customHeight="1">
      <c r="B12" s="708" t="s">
        <v>25</v>
      </c>
      <c r="D12" s="708" t="s">
        <v>53</v>
      </c>
      <c r="F12" s="708" t="s">
        <v>54</v>
      </c>
      <c r="H12" s="875" t="s">
        <v>956</v>
      </c>
      <c r="I12" s="9"/>
      <c r="J12" s="876" t="s">
        <v>956</v>
      </c>
      <c r="K12" s="9"/>
      <c r="L12" s="876" t="s">
        <v>956</v>
      </c>
    </row>
    <row r="13" spans="2:12" ht="21" customHeight="1">
      <c r="B13" s="705" t="s">
        <v>60</v>
      </c>
      <c r="D13" s="705" t="s">
        <v>63</v>
      </c>
      <c r="F13" s="705" t="s">
        <v>66</v>
      </c>
      <c r="H13" s="873" t="s">
        <v>957</v>
      </c>
      <c r="I13" s="9"/>
      <c r="J13" s="874" t="s">
        <v>958</v>
      </c>
      <c r="K13" s="9"/>
      <c r="L13" s="874" t="s">
        <v>959</v>
      </c>
    </row>
    <row r="14" spans="2:12" ht="21" customHeight="1">
      <c r="B14" s="709" t="s">
        <v>58</v>
      </c>
      <c r="D14" s="709" t="s">
        <v>61</v>
      </c>
      <c r="F14" s="709" t="s">
        <v>64</v>
      </c>
      <c r="H14" s="873"/>
      <c r="I14" s="9"/>
      <c r="J14" s="874"/>
      <c r="K14" s="9"/>
      <c r="L14" s="874"/>
    </row>
    <row r="15" spans="2:12" ht="21" customHeight="1">
      <c r="B15" s="710" t="s">
        <v>59</v>
      </c>
      <c r="D15" s="710" t="s">
        <v>62</v>
      </c>
      <c r="F15" s="710" t="s">
        <v>65</v>
      </c>
      <c r="H15" s="873" t="s">
        <v>960</v>
      </c>
      <c r="I15" s="9"/>
      <c r="J15" s="874" t="s">
        <v>961</v>
      </c>
      <c r="K15" s="9"/>
      <c r="L15" s="874" t="s">
        <v>962</v>
      </c>
    </row>
    <row r="16" spans="2:12" ht="21" customHeight="1">
      <c r="B16" s="711" t="s">
        <v>34</v>
      </c>
      <c r="D16" s="711" t="s">
        <v>90</v>
      </c>
      <c r="F16" s="711" t="s">
        <v>92</v>
      </c>
      <c r="H16" s="873" t="s">
        <v>963</v>
      </c>
      <c r="I16" s="9"/>
      <c r="J16" s="874" t="s">
        <v>964</v>
      </c>
      <c r="K16" s="9"/>
      <c r="L16" s="874" t="s">
        <v>965</v>
      </c>
    </row>
    <row r="17" spans="2:12" ht="21" customHeight="1">
      <c r="B17" s="2976" t="s">
        <v>35</v>
      </c>
      <c r="D17" s="2976" t="s">
        <v>91</v>
      </c>
      <c r="F17" s="2976" t="s">
        <v>93</v>
      </c>
      <c r="H17" s="873" t="s">
        <v>966</v>
      </c>
      <c r="I17" s="9"/>
      <c r="J17" s="874" t="s">
        <v>967</v>
      </c>
      <c r="K17" s="9"/>
      <c r="L17" s="874" t="s">
        <v>968</v>
      </c>
    </row>
    <row r="18" spans="2:12" ht="21" customHeight="1">
      <c r="B18" s="2976"/>
      <c r="D18" s="2976"/>
      <c r="F18" s="2976"/>
      <c r="H18" s="873" t="s">
        <v>969</v>
      </c>
      <c r="I18" s="9"/>
      <c r="J18" s="874" t="s">
        <v>970</v>
      </c>
      <c r="K18" s="9"/>
      <c r="L18" s="874" t="s">
        <v>971</v>
      </c>
    </row>
    <row r="19" spans="2:12" ht="21" customHeight="1">
      <c r="B19" s="712" t="s">
        <v>108</v>
      </c>
      <c r="D19" s="712" t="s">
        <v>109</v>
      </c>
      <c r="F19" s="712" t="s">
        <v>110</v>
      </c>
      <c r="H19" s="873"/>
      <c r="I19" s="9"/>
      <c r="J19" s="874"/>
      <c r="K19" s="9"/>
      <c r="L19" s="874"/>
    </row>
    <row r="20" spans="2:12" ht="21" customHeight="1">
      <c r="B20" s="713" t="s">
        <v>827</v>
      </c>
      <c r="D20" s="713" t="s">
        <v>828</v>
      </c>
      <c r="F20" s="713" t="s">
        <v>829</v>
      </c>
      <c r="H20" s="873" t="s">
        <v>972</v>
      </c>
      <c r="I20" s="9"/>
      <c r="J20" s="874" t="s">
        <v>973</v>
      </c>
      <c r="K20" s="9"/>
      <c r="L20" s="874" t="s">
        <v>974</v>
      </c>
    </row>
    <row r="21" spans="2:12" ht="21" customHeight="1">
      <c r="B21" s="714" t="s">
        <v>117</v>
      </c>
      <c r="D21" s="714" t="s">
        <v>118</v>
      </c>
      <c r="F21" s="714" t="s">
        <v>119</v>
      </c>
      <c r="H21" s="873" t="s">
        <v>975</v>
      </c>
      <c r="I21" s="9"/>
      <c r="J21" s="874" t="s">
        <v>976</v>
      </c>
      <c r="K21" s="9"/>
      <c r="L21" s="874" t="s">
        <v>977</v>
      </c>
    </row>
    <row r="22" spans="2:12" ht="21" customHeight="1">
      <c r="B22" s="715" t="s">
        <v>122</v>
      </c>
      <c r="D22" s="715" t="s">
        <v>124</v>
      </c>
      <c r="F22" s="715" t="s">
        <v>126</v>
      </c>
      <c r="H22" s="875" t="s">
        <v>978</v>
      </c>
      <c r="I22" s="9"/>
      <c r="J22" s="875" t="s">
        <v>978</v>
      </c>
      <c r="K22" s="9"/>
      <c r="L22" s="875" t="s">
        <v>978</v>
      </c>
    </row>
    <row r="23" spans="2:12" ht="21" customHeight="1">
      <c r="B23" s="716" t="s">
        <v>123</v>
      </c>
      <c r="D23" s="716" t="s">
        <v>125</v>
      </c>
      <c r="F23" s="716" t="s">
        <v>127</v>
      </c>
      <c r="H23" s="873" t="s">
        <v>979</v>
      </c>
      <c r="I23" s="9"/>
      <c r="J23" s="874" t="s">
        <v>980</v>
      </c>
      <c r="K23" s="9"/>
      <c r="L23" s="874" t="s">
        <v>981</v>
      </c>
    </row>
    <row r="24" spans="2:12" ht="21" customHeight="1">
      <c r="B24" s="717" t="s">
        <v>128</v>
      </c>
      <c r="D24" s="717" t="s">
        <v>128</v>
      </c>
      <c r="F24" s="717" t="s">
        <v>128</v>
      </c>
      <c r="H24" s="873"/>
      <c r="I24" s="9"/>
      <c r="J24" s="874"/>
      <c r="K24" s="9"/>
      <c r="L24" s="874"/>
    </row>
    <row r="25" spans="2:12" ht="21" customHeight="1">
      <c r="B25" s="717" t="s">
        <v>129</v>
      </c>
      <c r="D25" s="717" t="s">
        <v>130</v>
      </c>
      <c r="F25" s="717" t="s">
        <v>131</v>
      </c>
      <c r="H25" s="873" t="s">
        <v>982</v>
      </c>
      <c r="I25" s="9"/>
      <c r="J25" s="874" t="s">
        <v>983</v>
      </c>
      <c r="K25" s="9"/>
      <c r="L25" s="874" t="s">
        <v>984</v>
      </c>
    </row>
    <row r="26" spans="2:12" ht="21" customHeight="1">
      <c r="B26" s="717" t="s">
        <v>132</v>
      </c>
      <c r="D26" s="717" t="s">
        <v>133</v>
      </c>
      <c r="F26" s="717" t="s">
        <v>133</v>
      </c>
      <c r="H26" s="873" t="s">
        <v>985</v>
      </c>
      <c r="I26" s="9"/>
      <c r="J26" s="874" t="s">
        <v>986</v>
      </c>
      <c r="K26" s="9"/>
      <c r="L26" s="874" t="s">
        <v>987</v>
      </c>
    </row>
    <row r="27" spans="2:12" ht="21" customHeight="1">
      <c r="B27" s="717" t="s">
        <v>134</v>
      </c>
      <c r="D27" s="717" t="s">
        <v>135</v>
      </c>
      <c r="F27" s="717" t="s">
        <v>136</v>
      </c>
      <c r="H27" s="873" t="s">
        <v>988</v>
      </c>
      <c r="I27" s="9"/>
      <c r="J27" s="874" t="s">
        <v>989</v>
      </c>
      <c r="K27" s="9"/>
      <c r="L27" s="874" t="s">
        <v>990</v>
      </c>
    </row>
    <row r="28" spans="2:12" ht="21" customHeight="1">
      <c r="B28" s="718" t="s">
        <v>137</v>
      </c>
      <c r="D28" s="718" t="s">
        <v>138</v>
      </c>
      <c r="F28" s="718" t="s">
        <v>139</v>
      </c>
      <c r="H28" s="9"/>
      <c r="I28" s="9"/>
      <c r="J28" s="9"/>
      <c r="K28" s="9"/>
      <c r="L28" s="9"/>
    </row>
    <row r="29" spans="2:12" ht="21" customHeight="1">
      <c r="B29" s="719"/>
      <c r="D29" s="719"/>
      <c r="F29" s="719"/>
      <c r="H29" s="901" t="s">
        <v>1350</v>
      </c>
      <c r="I29" s="60"/>
      <c r="J29" s="901" t="s">
        <v>1351</v>
      </c>
      <c r="K29" s="60"/>
      <c r="L29" s="902" t="s">
        <v>1352</v>
      </c>
    </row>
    <row r="30" spans="2:12" ht="21" customHeight="1">
      <c r="B30" s="720" t="s">
        <v>97</v>
      </c>
      <c r="D30" s="720" t="s">
        <v>240</v>
      </c>
      <c r="F30" s="720" t="s">
        <v>291</v>
      </c>
    </row>
    <row r="31" spans="2:12" ht="21" customHeight="1">
      <c r="B31" s="721" t="s">
        <v>94</v>
      </c>
      <c r="D31" s="721" t="s">
        <v>238</v>
      </c>
      <c r="F31" s="721" t="s">
        <v>241</v>
      </c>
    </row>
    <row r="32" spans="2:12" ht="21" customHeight="1">
      <c r="B32" s="721" t="s">
        <v>95</v>
      </c>
      <c r="D32" s="721" t="s">
        <v>239</v>
      </c>
      <c r="F32" s="721" t="s">
        <v>242</v>
      </c>
    </row>
    <row r="33" spans="2:6" ht="21" customHeight="1">
      <c r="B33" s="721" t="s">
        <v>82</v>
      </c>
      <c r="D33" s="721" t="s">
        <v>235</v>
      </c>
      <c r="F33" s="721" t="s">
        <v>236</v>
      </c>
    </row>
    <row r="34" spans="2:6" ht="21" customHeight="1">
      <c r="B34" s="721" t="s">
        <v>83</v>
      </c>
      <c r="D34" s="721" t="s">
        <v>830</v>
      </c>
      <c r="F34" s="721" t="s">
        <v>830</v>
      </c>
    </row>
    <row r="35" spans="2:6" ht="21" customHeight="1">
      <c r="B35" s="722" t="s">
        <v>84</v>
      </c>
      <c r="D35" s="722" t="s">
        <v>84</v>
      </c>
      <c r="F35" s="722" t="s">
        <v>831</v>
      </c>
    </row>
    <row r="36" spans="2:6" ht="21" customHeight="1">
      <c r="B36" s="721" t="s">
        <v>177</v>
      </c>
      <c r="D36" s="721" t="s">
        <v>178</v>
      </c>
      <c r="F36" s="721" t="s">
        <v>179</v>
      </c>
    </row>
    <row r="37" spans="2:6" ht="21" customHeight="1">
      <c r="B37" s="723" t="s">
        <v>832</v>
      </c>
      <c r="D37" s="723" t="s">
        <v>185</v>
      </c>
      <c r="F37" s="723" t="s">
        <v>187</v>
      </c>
    </row>
    <row r="38" spans="2:6" ht="21" customHeight="1">
      <c r="B38" s="2977" t="s">
        <v>184</v>
      </c>
      <c r="D38" s="2977" t="s">
        <v>186</v>
      </c>
      <c r="F38" s="2977" t="s">
        <v>188</v>
      </c>
    </row>
    <row r="39" spans="2:6" ht="21" customHeight="1">
      <c r="B39" s="2977"/>
      <c r="D39" s="2977"/>
      <c r="F39" s="2977"/>
    </row>
    <row r="40" spans="2:6" ht="21" customHeight="1">
      <c r="B40" s="724" t="s">
        <v>192</v>
      </c>
      <c r="D40" s="724" t="s">
        <v>193</v>
      </c>
      <c r="F40" s="724" t="s">
        <v>194</v>
      </c>
    </row>
    <row r="41" spans="2:6" ht="21" customHeight="1">
      <c r="B41" s="725" t="s">
        <v>196</v>
      </c>
      <c r="D41" s="725" t="s">
        <v>197</v>
      </c>
      <c r="F41" s="725" t="s">
        <v>198</v>
      </c>
    </row>
    <row r="42" spans="2:6" ht="21" customHeight="1">
      <c r="B42" s="726"/>
      <c r="D42" s="726"/>
      <c r="F42" s="726"/>
    </row>
    <row r="43" spans="2:6" ht="21" customHeight="1">
      <c r="B43" s="727" t="s">
        <v>202</v>
      </c>
      <c r="D43" s="727" t="s">
        <v>203</v>
      </c>
      <c r="F43" s="727" t="s">
        <v>204</v>
      </c>
    </row>
    <row r="44" spans="2:6" ht="21" customHeight="1">
      <c r="B44" s="726"/>
      <c r="D44" s="726"/>
      <c r="F44" s="726"/>
    </row>
    <row r="45" spans="2:6" ht="21" customHeight="1">
      <c r="B45" s="728" t="s">
        <v>833</v>
      </c>
      <c r="D45" s="728" t="s">
        <v>211</v>
      </c>
      <c r="F45" s="728" t="s">
        <v>212</v>
      </c>
    </row>
    <row r="46" spans="2:6" ht="21" customHeight="1">
      <c r="B46" s="728" t="s">
        <v>213</v>
      </c>
      <c r="D46" s="728" t="s">
        <v>214</v>
      </c>
      <c r="F46" s="728" t="s">
        <v>215</v>
      </c>
    </row>
    <row r="47" spans="2:6" ht="21" customHeight="1">
      <c r="B47" s="729" t="s">
        <v>217</v>
      </c>
      <c r="D47" s="729" t="s">
        <v>218</v>
      </c>
      <c r="F47" s="729" t="s">
        <v>219</v>
      </c>
    </row>
    <row r="48" spans="2:6" ht="21" customHeight="1">
      <c r="B48" s="724" t="s">
        <v>220</v>
      </c>
      <c r="D48" s="724" t="s">
        <v>221</v>
      </c>
      <c r="F48" s="724" t="s">
        <v>222</v>
      </c>
    </row>
    <row r="49" spans="2:6" ht="21" customHeight="1">
      <c r="B49" s="725" t="s">
        <v>224</v>
      </c>
      <c r="D49" s="725" t="s">
        <v>225</v>
      </c>
      <c r="F49" s="725" t="s">
        <v>226</v>
      </c>
    </row>
    <row r="50" spans="2:6" ht="21" customHeight="1">
      <c r="B50" s="719"/>
      <c r="D50" s="719"/>
      <c r="F50" s="719"/>
    </row>
    <row r="51" spans="2:6" ht="21" customHeight="1">
      <c r="B51" s="726"/>
      <c r="D51" s="726"/>
      <c r="F51" s="726"/>
    </row>
    <row r="52" spans="2:6" ht="21" customHeight="1">
      <c r="B52" s="730" t="s">
        <v>393</v>
      </c>
      <c r="D52" s="730" t="s">
        <v>394</v>
      </c>
      <c r="F52" s="730" t="s">
        <v>395</v>
      </c>
    </row>
    <row r="53" spans="2:6" ht="21" customHeight="1">
      <c r="B53" s="731" t="s">
        <v>348</v>
      </c>
      <c r="D53" s="731" t="s">
        <v>349</v>
      </c>
      <c r="F53" s="731" t="s">
        <v>350</v>
      </c>
    </row>
    <row r="54" spans="2:6" ht="21" customHeight="1">
      <c r="B54" s="726"/>
      <c r="D54" s="726"/>
      <c r="F54" s="726"/>
    </row>
    <row r="55" spans="2:6" ht="21" customHeight="1">
      <c r="B55" s="732"/>
      <c r="D55" s="732"/>
      <c r="F55" s="732"/>
    </row>
    <row r="56" spans="2:6" ht="21" customHeight="1">
      <c r="B56" s="726"/>
      <c r="D56" s="726"/>
      <c r="F56" s="726"/>
    </row>
    <row r="57" spans="2:6" ht="21" customHeight="1">
      <c r="B57" s="733" t="s">
        <v>584</v>
      </c>
      <c r="D57" s="733" t="s">
        <v>585</v>
      </c>
      <c r="F57" s="733" t="s">
        <v>586</v>
      </c>
    </row>
    <row r="58" spans="2:6" ht="21" customHeight="1">
      <c r="B58" s="726"/>
      <c r="D58" s="726"/>
      <c r="F58" s="726"/>
    </row>
    <row r="59" spans="2:6" ht="21" customHeight="1">
      <c r="B59" s="734"/>
      <c r="D59" s="734"/>
      <c r="F59" s="734"/>
    </row>
    <row r="60" spans="2:6" ht="21" customHeight="1">
      <c r="B60" s="735"/>
      <c r="D60" s="735"/>
      <c r="F60" s="735"/>
    </row>
    <row r="61" spans="2:6" ht="21" customHeight="1">
      <c r="B61" s="726"/>
      <c r="D61" s="726"/>
      <c r="F61" s="726"/>
    </row>
    <row r="62" spans="2:6" ht="21" customHeight="1">
      <c r="B62" s="730" t="s">
        <v>834</v>
      </c>
      <c r="D62" s="730" t="s">
        <v>592</v>
      </c>
      <c r="F62" s="730" t="s">
        <v>593</v>
      </c>
    </row>
    <row r="63" spans="2:6" ht="21" customHeight="1">
      <c r="B63" s="705" t="s">
        <v>595</v>
      </c>
      <c r="D63" s="705" t="s">
        <v>596</v>
      </c>
      <c r="F63" s="705" t="s">
        <v>597</v>
      </c>
    </row>
    <row r="64" spans="2:6" ht="21" customHeight="1">
      <c r="B64" s="736" t="s">
        <v>598</v>
      </c>
      <c r="D64" s="736" t="s">
        <v>599</v>
      </c>
      <c r="F64" s="736" t="s">
        <v>600</v>
      </c>
    </row>
    <row r="65" spans="2:6" ht="21" customHeight="1">
      <c r="B65" s="736" t="s">
        <v>602</v>
      </c>
      <c r="D65" s="736" t="s">
        <v>603</v>
      </c>
      <c r="F65" s="736" t="s">
        <v>604</v>
      </c>
    </row>
    <row r="66" spans="2:6" ht="21" customHeight="1">
      <c r="B66" s="726"/>
      <c r="D66" s="726"/>
      <c r="F66" s="726"/>
    </row>
    <row r="67" spans="2:6" ht="21" customHeight="1">
      <c r="B67" s="737" t="s">
        <v>583</v>
      </c>
      <c r="D67" s="737" t="s">
        <v>583</v>
      </c>
      <c r="F67" s="737" t="s">
        <v>583</v>
      </c>
    </row>
    <row r="68" spans="2:6" ht="21" customHeight="1">
      <c r="B68" s="726"/>
      <c r="D68" s="726"/>
      <c r="F68" s="726"/>
    </row>
    <row r="69" spans="2:6" ht="21" customHeight="1">
      <c r="B69" s="733" t="s">
        <v>835</v>
      </c>
      <c r="D69" s="733" t="s">
        <v>611</v>
      </c>
      <c r="F69" s="733" t="s">
        <v>612</v>
      </c>
    </row>
    <row r="70" spans="2:6" ht="21" customHeight="1">
      <c r="B70" s="726"/>
      <c r="D70" s="726"/>
      <c r="F70" s="726"/>
    </row>
    <row r="71" spans="2:6" ht="21" customHeight="1">
      <c r="B71" s="734"/>
      <c r="D71" s="734"/>
      <c r="F71" s="734"/>
    </row>
    <row r="72" spans="2:6" ht="21" customHeight="1">
      <c r="B72" s="726"/>
      <c r="D72" s="726"/>
      <c r="F72" s="726"/>
    </row>
    <row r="73" spans="2:6" ht="21" customHeight="1">
      <c r="B73" s="730" t="s">
        <v>614</v>
      </c>
      <c r="D73" s="730" t="s">
        <v>615</v>
      </c>
      <c r="F73" s="730" t="s">
        <v>616</v>
      </c>
    </row>
    <row r="74" spans="2:6" ht="21" customHeight="1">
      <c r="B74" s="705" t="s">
        <v>617</v>
      </c>
      <c r="D74" s="705" t="s">
        <v>618</v>
      </c>
      <c r="F74" s="705" t="s">
        <v>619</v>
      </c>
    </row>
    <row r="75" spans="2:6" ht="21" customHeight="1">
      <c r="B75" s="736" t="s">
        <v>620</v>
      </c>
      <c r="D75" s="736" t="s">
        <v>621</v>
      </c>
      <c r="F75" s="736" t="s">
        <v>622</v>
      </c>
    </row>
    <row r="76" spans="2:6" ht="21" customHeight="1">
      <c r="B76" s="736" t="s">
        <v>623</v>
      </c>
      <c r="D76" s="736" t="s">
        <v>624</v>
      </c>
      <c r="F76" s="736" t="s">
        <v>625</v>
      </c>
    </row>
    <row r="77" spans="2:6" ht="21" customHeight="1">
      <c r="B77" s="738" t="s">
        <v>628</v>
      </c>
      <c r="D77" s="738" t="s">
        <v>628</v>
      </c>
      <c r="F77" s="738" t="s">
        <v>629</v>
      </c>
    </row>
    <row r="78" spans="2:6" ht="21" customHeight="1">
      <c r="B78" s="739" t="s">
        <v>631</v>
      </c>
      <c r="D78" s="739" t="s">
        <v>633</v>
      </c>
      <c r="F78" s="739" t="s">
        <v>634</v>
      </c>
    </row>
    <row r="79" spans="2:6" ht="21" customHeight="1">
      <c r="B79" s="740" t="s">
        <v>636</v>
      </c>
      <c r="D79" s="740" t="s">
        <v>637</v>
      </c>
      <c r="F79" s="740" t="s">
        <v>638</v>
      </c>
    </row>
    <row r="80" spans="2:6" ht="21" customHeight="1">
      <c r="B80" s="726"/>
      <c r="D80" s="726"/>
      <c r="F80" s="726"/>
    </row>
    <row r="81" spans="2:6" ht="21" customHeight="1">
      <c r="B81" s="726"/>
      <c r="D81" s="726"/>
      <c r="F81" s="726"/>
    </row>
    <row r="82" spans="2:6" ht="21" customHeight="1">
      <c r="B82" s="719"/>
      <c r="D82" s="719"/>
      <c r="F82" s="719"/>
    </row>
    <row r="83" spans="2:6" ht="21" customHeight="1">
      <c r="B83" s="726"/>
      <c r="D83" s="726"/>
      <c r="F83" s="726"/>
    </row>
    <row r="84" spans="2:6" ht="21" customHeight="1">
      <c r="B84" s="741" t="s">
        <v>271</v>
      </c>
      <c r="D84" s="741" t="s">
        <v>836</v>
      </c>
      <c r="F84" s="741" t="s">
        <v>837</v>
      </c>
    </row>
    <row r="85" spans="2:6" ht="21" customHeight="1">
      <c r="B85" s="742" t="s">
        <v>838</v>
      </c>
      <c r="D85" s="742" t="s">
        <v>274</v>
      </c>
      <c r="F85" s="742" t="s">
        <v>275</v>
      </c>
    </row>
    <row r="86" spans="2:6" ht="21" customHeight="1">
      <c r="B86" s="726"/>
      <c r="D86" s="726"/>
      <c r="F86" s="726"/>
    </row>
    <row r="87" spans="2:6" ht="21" customHeight="1">
      <c r="B87" s="743" t="s">
        <v>311</v>
      </c>
      <c r="D87" s="743" t="s">
        <v>312</v>
      </c>
      <c r="F87" s="743" t="s">
        <v>313</v>
      </c>
    </row>
    <row r="88" spans="2:6" ht="21" customHeight="1">
      <c r="B88" s="729" t="s">
        <v>217</v>
      </c>
      <c r="D88" s="729" t="s">
        <v>218</v>
      </c>
      <c r="F88" s="729" t="s">
        <v>314</v>
      </c>
    </row>
    <row r="89" spans="2:6" ht="21" customHeight="1">
      <c r="B89" s="724" t="s">
        <v>220</v>
      </c>
      <c r="D89" s="724" t="s">
        <v>221</v>
      </c>
      <c r="F89" s="724" t="s">
        <v>222</v>
      </c>
    </row>
    <row r="90" spans="2:6" ht="21" customHeight="1">
      <c r="B90" s="721" t="s">
        <v>95</v>
      </c>
      <c r="D90" s="721" t="s">
        <v>239</v>
      </c>
      <c r="F90" s="721" t="s">
        <v>242</v>
      </c>
    </row>
    <row r="91" spans="2:6" ht="21" customHeight="1">
      <c r="B91" s="744" t="s">
        <v>315</v>
      </c>
      <c r="D91" s="744" t="s">
        <v>317</v>
      </c>
      <c r="F91" s="744" t="s">
        <v>319</v>
      </c>
    </row>
    <row r="92" spans="2:6" ht="21" customHeight="1">
      <c r="B92" s="744" t="s">
        <v>321</v>
      </c>
      <c r="D92" s="744" t="s">
        <v>323</v>
      </c>
      <c r="F92" s="744" t="s">
        <v>325</v>
      </c>
    </row>
    <row r="93" spans="2:6" ht="21" customHeight="1">
      <c r="B93" s="744" t="s">
        <v>328</v>
      </c>
      <c r="D93" s="744" t="s">
        <v>330</v>
      </c>
      <c r="F93" s="744" t="s">
        <v>332</v>
      </c>
    </row>
    <row r="94" spans="2:6" ht="21" customHeight="1">
      <c r="B94" s="745" t="s">
        <v>305</v>
      </c>
      <c r="D94" s="745" t="s">
        <v>309</v>
      </c>
      <c r="F94" s="745" t="s">
        <v>310</v>
      </c>
    </row>
    <row r="95" spans="2:6" ht="21" customHeight="1">
      <c r="B95" s="746" t="s">
        <v>97</v>
      </c>
      <c r="D95" s="746" t="s">
        <v>240</v>
      </c>
      <c r="F95" s="746" t="s">
        <v>291</v>
      </c>
    </row>
    <row r="96" spans="2:6" ht="21" customHeight="1">
      <c r="B96" s="747" t="s">
        <v>316</v>
      </c>
      <c r="D96" s="747" t="s">
        <v>318</v>
      </c>
      <c r="F96" s="747" t="s">
        <v>320</v>
      </c>
    </row>
    <row r="97" spans="2:6" ht="21" customHeight="1">
      <c r="B97" s="747" t="s">
        <v>322</v>
      </c>
      <c r="D97" s="747" t="s">
        <v>324</v>
      </c>
      <c r="F97" s="747" t="s">
        <v>326</v>
      </c>
    </row>
    <row r="98" spans="2:6" ht="21" customHeight="1">
      <c r="B98" s="747" t="s">
        <v>329</v>
      </c>
      <c r="D98" s="747" t="s">
        <v>331</v>
      </c>
      <c r="F98" s="747" t="s">
        <v>333</v>
      </c>
    </row>
    <row r="99" spans="2:6" ht="21" customHeight="1">
      <c r="B99" s="748" t="s">
        <v>224</v>
      </c>
      <c r="D99" s="748" t="s">
        <v>225</v>
      </c>
      <c r="F99" s="748" t="s">
        <v>226</v>
      </c>
    </row>
    <row r="100" spans="2:6" ht="21" customHeight="1">
      <c r="B100" s="749" t="s">
        <v>343</v>
      </c>
      <c r="D100" s="749" t="s">
        <v>344</v>
      </c>
      <c r="F100" s="749" t="s">
        <v>345</v>
      </c>
    </row>
    <row r="101" spans="2:6" ht="21" customHeight="1">
      <c r="B101" s="731" t="s">
        <v>348</v>
      </c>
      <c r="D101" s="731" t="s">
        <v>349</v>
      </c>
      <c r="F101" s="731" t="s">
        <v>350</v>
      </c>
    </row>
    <row r="102" spans="2:6" ht="21" customHeight="1">
      <c r="B102" s="750" t="s">
        <v>353</v>
      </c>
      <c r="D102" s="750" t="s">
        <v>203</v>
      </c>
      <c r="F102" s="750" t="s">
        <v>204</v>
      </c>
    </row>
    <row r="103" spans="2:6" ht="21" customHeight="1">
      <c r="B103" s="751" t="s">
        <v>356</v>
      </c>
      <c r="D103" s="751" t="s">
        <v>357</v>
      </c>
      <c r="F103" s="751" t="s">
        <v>358</v>
      </c>
    </row>
    <row r="104" spans="2:6" ht="21" customHeight="1">
      <c r="B104" s="752" t="s">
        <v>363</v>
      </c>
      <c r="D104" s="752" t="s">
        <v>365</v>
      </c>
      <c r="F104" s="752" t="s">
        <v>367</v>
      </c>
    </row>
    <row r="105" spans="2:6" ht="21" customHeight="1">
      <c r="B105" s="753" t="s">
        <v>364</v>
      </c>
      <c r="D105" s="753" t="s">
        <v>366</v>
      </c>
      <c r="F105" s="753" t="s">
        <v>368</v>
      </c>
    </row>
    <row r="106" spans="2:6" ht="21" customHeight="1">
      <c r="B106" s="754" t="s">
        <v>383</v>
      </c>
      <c r="D106" s="754" t="s">
        <v>385</v>
      </c>
      <c r="F106" s="754" t="s">
        <v>387</v>
      </c>
    </row>
    <row r="107" spans="2:6" ht="21" customHeight="1">
      <c r="B107" s="754" t="s">
        <v>839</v>
      </c>
      <c r="D107" s="754" t="s">
        <v>386</v>
      </c>
      <c r="F107" s="754" t="s">
        <v>388</v>
      </c>
    </row>
    <row r="108" spans="2:6" ht="21" customHeight="1">
      <c r="B108" s="755" t="s">
        <v>389</v>
      </c>
      <c r="D108" s="755" t="s">
        <v>390</v>
      </c>
      <c r="F108" s="755" t="s">
        <v>391</v>
      </c>
    </row>
    <row r="109" spans="2:6" ht="21" customHeight="1">
      <c r="B109" s="756" t="s">
        <v>230</v>
      </c>
      <c r="D109" s="756" t="s">
        <v>231</v>
      </c>
      <c r="F109" s="756" t="s">
        <v>232</v>
      </c>
    </row>
    <row r="110" spans="2:6" ht="21" customHeight="1">
      <c r="B110" s="726"/>
      <c r="D110" s="726"/>
      <c r="F110" s="726"/>
    </row>
    <row r="111" spans="2:6" ht="21" customHeight="1">
      <c r="B111" s="726"/>
      <c r="D111" s="726"/>
      <c r="F111" s="726"/>
    </row>
    <row r="112" spans="2:6" ht="21" customHeight="1">
      <c r="B112" s="757" t="s">
        <v>33</v>
      </c>
      <c r="D112" s="757" t="s">
        <v>141</v>
      </c>
      <c r="F112" s="757" t="s">
        <v>144</v>
      </c>
    </row>
    <row r="113" spans="2:6" ht="21" customHeight="1">
      <c r="B113" s="758" t="s">
        <v>20</v>
      </c>
      <c r="D113" s="758" t="s">
        <v>143</v>
      </c>
      <c r="F113" s="758" t="s">
        <v>146</v>
      </c>
    </row>
    <row r="114" spans="2:6" ht="21" customHeight="1">
      <c r="B114" s="759" t="s">
        <v>36</v>
      </c>
      <c r="D114" s="759" t="s">
        <v>142</v>
      </c>
      <c r="F114" s="759" t="s">
        <v>145</v>
      </c>
    </row>
    <row r="115" spans="2:6" ht="21" customHeight="1">
      <c r="B115" s="760" t="s">
        <v>52</v>
      </c>
      <c r="D115" s="760" t="s">
        <v>160</v>
      </c>
      <c r="F115" s="760" t="s">
        <v>161</v>
      </c>
    </row>
    <row r="116" spans="2:6" ht="21" customHeight="1">
      <c r="B116" s="761" t="s">
        <v>41</v>
      </c>
      <c r="D116" s="761" t="s">
        <v>155</v>
      </c>
      <c r="F116" s="761" t="s">
        <v>840</v>
      </c>
    </row>
    <row r="117" spans="2:6" ht="21" customHeight="1">
      <c r="B117" s="762" t="s">
        <v>42</v>
      </c>
      <c r="D117" s="762" t="s">
        <v>156</v>
      </c>
      <c r="F117" s="762" t="s">
        <v>841</v>
      </c>
    </row>
    <row r="118" spans="2:6" ht="21" customHeight="1">
      <c r="B118" s="763" t="s">
        <v>100</v>
      </c>
      <c r="D118" s="763" t="s">
        <v>244</v>
      </c>
      <c r="F118" s="763" t="s">
        <v>245</v>
      </c>
    </row>
    <row r="119" spans="2:6" ht="21" customHeight="1">
      <c r="B119" s="763" t="s">
        <v>103</v>
      </c>
      <c r="D119" s="763" t="s">
        <v>247</v>
      </c>
      <c r="F119" s="763" t="s">
        <v>248</v>
      </c>
    </row>
    <row r="120" spans="2:6" ht="21" customHeight="1">
      <c r="B120" s="762" t="s">
        <v>51</v>
      </c>
      <c r="D120" s="762" t="s">
        <v>159</v>
      </c>
      <c r="F120" s="762" t="s">
        <v>255</v>
      </c>
    </row>
    <row r="121" spans="2:6" ht="21" customHeight="1">
      <c r="B121" s="762" t="s">
        <v>86</v>
      </c>
      <c r="D121" s="762" t="s">
        <v>251</v>
      </c>
      <c r="F121" s="762" t="s">
        <v>256</v>
      </c>
    </row>
    <row r="122" spans="2:6" ht="21" customHeight="1">
      <c r="B122" s="764" t="s">
        <v>87</v>
      </c>
      <c r="D122" s="764" t="s">
        <v>252</v>
      </c>
      <c r="F122" s="764" t="s">
        <v>257</v>
      </c>
    </row>
    <row r="123" spans="2:6" ht="21" customHeight="1">
      <c r="B123" s="765" t="s">
        <v>86</v>
      </c>
      <c r="D123" s="765" t="s">
        <v>251</v>
      </c>
      <c r="F123" s="765" t="s">
        <v>256</v>
      </c>
    </row>
    <row r="124" spans="2:6" ht="21" customHeight="1">
      <c r="B124" s="762" t="s">
        <v>88</v>
      </c>
      <c r="D124" s="762" t="s">
        <v>253</v>
      </c>
      <c r="F124" s="762" t="s">
        <v>258</v>
      </c>
    </row>
    <row r="125" spans="2:6" ht="21" customHeight="1">
      <c r="B125" s="753" t="s">
        <v>89</v>
      </c>
      <c r="D125" s="753" t="s">
        <v>254</v>
      </c>
      <c r="F125" s="753" t="s">
        <v>259</v>
      </c>
    </row>
    <row r="126" spans="2:6" ht="21" customHeight="1">
      <c r="B126" s="2978" t="s">
        <v>264</v>
      </c>
      <c r="D126" s="2978" t="s">
        <v>265</v>
      </c>
      <c r="F126" s="2978" t="s">
        <v>266</v>
      </c>
    </row>
    <row r="127" spans="2:6" ht="21" customHeight="1">
      <c r="B127" s="2979"/>
      <c r="D127" s="2979"/>
      <c r="F127" s="2979"/>
    </row>
    <row r="128" spans="2:6" ht="21" customHeight="1">
      <c r="B128" s="765" t="s">
        <v>89</v>
      </c>
      <c r="D128" s="765" t="s">
        <v>254</v>
      </c>
      <c r="F128" s="765" t="s">
        <v>259</v>
      </c>
    </row>
    <row r="129" spans="2:6" ht="21" customHeight="1">
      <c r="B129" s="748" t="s">
        <v>278</v>
      </c>
      <c r="D129" s="756" t="s">
        <v>279</v>
      </c>
      <c r="F129" s="756" t="s">
        <v>280</v>
      </c>
    </row>
    <row r="130" spans="2:6" ht="21" customHeight="1">
      <c r="B130" s="766"/>
      <c r="D130" s="726"/>
      <c r="F130" s="726"/>
    </row>
    <row r="131" spans="2:6" ht="21" customHeight="1">
      <c r="B131" s="767" t="s">
        <v>842</v>
      </c>
      <c r="D131" s="767" t="s">
        <v>843</v>
      </c>
      <c r="F131" s="767" t="s">
        <v>844</v>
      </c>
    </row>
    <row r="132" spans="2:6" ht="21" customHeight="1">
      <c r="B132" s="768" t="s">
        <v>293</v>
      </c>
      <c r="D132" s="768" t="s">
        <v>297</v>
      </c>
      <c r="F132" s="768" t="s">
        <v>298</v>
      </c>
    </row>
    <row r="133" spans="2:6" ht="21" customHeight="1">
      <c r="B133" s="768" t="s">
        <v>300</v>
      </c>
      <c r="D133" s="768" t="s">
        <v>304</v>
      </c>
      <c r="F133" s="768" t="s">
        <v>304</v>
      </c>
    </row>
    <row r="134" spans="2:6" ht="21" customHeight="1">
      <c r="B134" s="768" t="s">
        <v>305</v>
      </c>
      <c r="D134" s="768" t="s">
        <v>309</v>
      </c>
      <c r="F134" s="768" t="s">
        <v>310</v>
      </c>
    </row>
    <row r="135" spans="2:6" ht="21" customHeight="1">
      <c r="B135" s="769" t="s">
        <v>281</v>
      </c>
      <c r="D135" s="769" t="s">
        <v>284</v>
      </c>
      <c r="F135" s="769" t="s">
        <v>287</v>
      </c>
    </row>
    <row r="136" spans="2:6" ht="21" customHeight="1">
      <c r="B136" s="770" t="s">
        <v>282</v>
      </c>
      <c r="D136" s="770" t="s">
        <v>285</v>
      </c>
      <c r="F136" s="770" t="s">
        <v>288</v>
      </c>
    </row>
    <row r="137" spans="2:6" ht="21" customHeight="1">
      <c r="B137" s="771" t="s">
        <v>283</v>
      </c>
      <c r="D137" s="771" t="s">
        <v>286</v>
      </c>
      <c r="F137" s="771" t="s">
        <v>289</v>
      </c>
    </row>
    <row r="138" spans="2:6" ht="21" customHeight="1">
      <c r="B138" s="719"/>
      <c r="D138" s="719"/>
      <c r="F138" s="719"/>
    </row>
    <row r="139" spans="2:6" ht="21" customHeight="1">
      <c r="B139" s="726"/>
      <c r="D139" s="726"/>
      <c r="F139" s="726"/>
    </row>
    <row r="140" spans="2:6" ht="21" customHeight="1">
      <c r="B140" s="772" t="s">
        <v>400</v>
      </c>
      <c r="D140" s="772" t="s">
        <v>400</v>
      </c>
      <c r="F140" s="772" t="s">
        <v>403</v>
      </c>
    </row>
    <row r="141" spans="2:6" ht="21" customHeight="1">
      <c r="B141" s="773" t="s">
        <v>401</v>
      </c>
      <c r="D141" s="773" t="s">
        <v>402</v>
      </c>
      <c r="F141" s="773" t="s">
        <v>404</v>
      </c>
    </row>
    <row r="142" spans="2:6" ht="21" customHeight="1">
      <c r="B142" s="773" t="s">
        <v>405</v>
      </c>
      <c r="D142" s="773" t="s">
        <v>406</v>
      </c>
      <c r="F142" s="773" t="s">
        <v>407</v>
      </c>
    </row>
    <row r="143" spans="2:6" ht="21" customHeight="1">
      <c r="B143" s="774" t="s">
        <v>411</v>
      </c>
      <c r="D143" s="774" t="s">
        <v>412</v>
      </c>
      <c r="F143" s="774" t="s">
        <v>413</v>
      </c>
    </row>
    <row r="144" spans="2:6" ht="21" customHeight="1">
      <c r="B144" s="774" t="s">
        <v>845</v>
      </c>
      <c r="D144" s="774" t="s">
        <v>415</v>
      </c>
      <c r="F144" s="774" t="s">
        <v>416</v>
      </c>
    </row>
    <row r="145" spans="2:6" ht="21" customHeight="1">
      <c r="B145" s="774" t="s">
        <v>846</v>
      </c>
      <c r="D145" s="774" t="s">
        <v>419</v>
      </c>
      <c r="F145" s="774" t="s">
        <v>420</v>
      </c>
    </row>
    <row r="146" spans="2:6" ht="21" customHeight="1">
      <c r="B146" s="774" t="s">
        <v>422</v>
      </c>
      <c r="D146" s="774" t="s">
        <v>423</v>
      </c>
      <c r="F146" s="774" t="s">
        <v>424</v>
      </c>
    </row>
    <row r="147" spans="2:6" ht="21" customHeight="1">
      <c r="B147" s="774" t="s">
        <v>426</v>
      </c>
      <c r="D147" s="774" t="s">
        <v>427</v>
      </c>
      <c r="F147" s="774" t="s">
        <v>428</v>
      </c>
    </row>
    <row r="148" spans="2:6" ht="21" customHeight="1">
      <c r="B148" s="726"/>
      <c r="D148" s="726"/>
      <c r="F148" s="726"/>
    </row>
    <row r="149" spans="2:6" ht="21" customHeight="1">
      <c r="B149" s="726"/>
      <c r="D149" s="726"/>
      <c r="F149" s="726"/>
    </row>
    <row r="150" spans="2:6" ht="21" customHeight="1">
      <c r="B150" s="775" t="s">
        <v>442</v>
      </c>
      <c r="D150" s="775" t="s">
        <v>847</v>
      </c>
      <c r="F150" s="775" t="s">
        <v>445</v>
      </c>
    </row>
    <row r="151" spans="2:6" ht="21" customHeight="1">
      <c r="B151" s="776" t="s">
        <v>848</v>
      </c>
      <c r="D151" s="776" t="s">
        <v>444</v>
      </c>
      <c r="F151" s="776" t="s">
        <v>446</v>
      </c>
    </row>
    <row r="152" spans="2:6" ht="21" customHeight="1">
      <c r="B152" s="776" t="s">
        <v>447</v>
      </c>
      <c r="D152" s="776" t="s">
        <v>448</v>
      </c>
      <c r="F152" s="776" t="s">
        <v>449</v>
      </c>
    </row>
    <row r="153" spans="2:6" ht="21" customHeight="1">
      <c r="B153" s="719"/>
      <c r="D153" s="719"/>
      <c r="F153" s="719"/>
    </row>
    <row r="154" spans="2:6" ht="21" customHeight="1" thickBot="1">
      <c r="B154" s="726"/>
      <c r="D154" s="726"/>
      <c r="F154" s="726"/>
    </row>
    <row r="155" spans="2:6" ht="21" customHeight="1" thickTop="1">
      <c r="B155" s="777" t="s">
        <v>86</v>
      </c>
      <c r="D155" s="777" t="s">
        <v>251</v>
      </c>
      <c r="F155" s="777" t="s">
        <v>256</v>
      </c>
    </row>
    <row r="156" spans="2:6" ht="21" customHeight="1">
      <c r="B156" s="778" t="s">
        <v>51</v>
      </c>
      <c r="D156" s="778" t="s">
        <v>159</v>
      </c>
      <c r="F156" s="778" t="s">
        <v>255</v>
      </c>
    </row>
    <row r="157" spans="2:6" ht="21" customHeight="1">
      <c r="B157" s="779" t="s">
        <v>849</v>
      </c>
      <c r="D157" s="779" t="s">
        <v>450</v>
      </c>
      <c r="F157" s="779" t="s">
        <v>451</v>
      </c>
    </row>
    <row r="158" spans="2:6" ht="21" customHeight="1">
      <c r="B158" s="780" t="s">
        <v>452</v>
      </c>
      <c r="D158" s="780" t="s">
        <v>453</v>
      </c>
      <c r="F158" s="780" t="s">
        <v>454</v>
      </c>
    </row>
    <row r="159" spans="2:6" ht="21" customHeight="1">
      <c r="B159" s="781" t="s">
        <v>850</v>
      </c>
      <c r="D159" s="781" t="s">
        <v>456</v>
      </c>
      <c r="F159" s="781" t="s">
        <v>457</v>
      </c>
    </row>
    <row r="160" spans="2:6" ht="21" customHeight="1">
      <c r="B160" s="782" t="s">
        <v>458</v>
      </c>
      <c r="D160" s="782" t="s">
        <v>459</v>
      </c>
      <c r="F160" s="782" t="s">
        <v>460</v>
      </c>
    </row>
    <row r="161" spans="2:6" ht="21" customHeight="1">
      <c r="B161" s="783" t="s">
        <v>461</v>
      </c>
      <c r="D161" s="783" t="s">
        <v>462</v>
      </c>
      <c r="F161" s="783" t="s">
        <v>463</v>
      </c>
    </row>
    <row r="162" spans="2:6" ht="21" customHeight="1">
      <c r="B162" s="719"/>
      <c r="D162" s="719"/>
      <c r="F162" s="719"/>
    </row>
    <row r="163" spans="2:6" ht="21" customHeight="1">
      <c r="B163" s="726"/>
      <c r="D163" s="726"/>
      <c r="F163" s="726"/>
    </row>
    <row r="164" spans="2:6" ht="21" customHeight="1">
      <c r="B164" s="784" t="s">
        <v>468</v>
      </c>
      <c r="D164" s="784" t="s">
        <v>469</v>
      </c>
      <c r="F164" s="784" t="s">
        <v>470</v>
      </c>
    </row>
    <row r="165" spans="2:6" ht="21" customHeight="1">
      <c r="B165" s="785" t="s">
        <v>33</v>
      </c>
      <c r="D165" s="785" t="s">
        <v>141</v>
      </c>
      <c r="F165" s="785" t="s">
        <v>144</v>
      </c>
    </row>
    <row r="166" spans="2:6" ht="21" customHeight="1">
      <c r="B166" s="786" t="s">
        <v>471</v>
      </c>
      <c r="D166" s="786" t="s">
        <v>472</v>
      </c>
      <c r="F166" s="786" t="s">
        <v>473</v>
      </c>
    </row>
    <row r="167" spans="2:6" ht="21" customHeight="1">
      <c r="B167" s="787" t="s">
        <v>474</v>
      </c>
      <c r="D167" s="787" t="s">
        <v>475</v>
      </c>
      <c r="F167" s="787" t="s">
        <v>476</v>
      </c>
    </row>
    <row r="168" spans="2:6" ht="21" customHeight="1">
      <c r="B168" s="726"/>
      <c r="D168" s="726"/>
      <c r="F168" s="726"/>
    </row>
    <row r="169" spans="2:6" ht="21" customHeight="1">
      <c r="B169" s="719"/>
      <c r="D169" s="719"/>
      <c r="F169" s="719"/>
    </row>
    <row r="170" spans="2:6" ht="21" customHeight="1">
      <c r="B170" s="788" t="s">
        <v>52</v>
      </c>
      <c r="D170" s="788" t="s">
        <v>160</v>
      </c>
      <c r="F170" s="788" t="s">
        <v>161</v>
      </c>
    </row>
    <row r="171" spans="2:6" ht="21" customHeight="1">
      <c r="B171" s="789" t="s">
        <v>851</v>
      </c>
      <c r="D171" s="789" t="s">
        <v>478</v>
      </c>
      <c r="F171" s="789" t="s">
        <v>479</v>
      </c>
    </row>
    <row r="172" spans="2:6" ht="21" customHeight="1">
      <c r="B172" s="790" t="s">
        <v>480</v>
      </c>
      <c r="D172" s="790" t="s">
        <v>481</v>
      </c>
      <c r="F172" s="790" t="s">
        <v>482</v>
      </c>
    </row>
    <row r="173" spans="2:6" ht="21" customHeight="1">
      <c r="B173" s="791" t="s">
        <v>483</v>
      </c>
      <c r="D173" s="791" t="s">
        <v>484</v>
      </c>
      <c r="F173" s="791" t="s">
        <v>485</v>
      </c>
    </row>
    <row r="174" spans="2:6" ht="21" customHeight="1">
      <c r="B174" s="791" t="s">
        <v>486</v>
      </c>
      <c r="D174" s="791" t="s">
        <v>487</v>
      </c>
      <c r="F174" s="791" t="s">
        <v>488</v>
      </c>
    </row>
    <row r="175" spans="2:6" ht="21" customHeight="1">
      <c r="B175" s="791" t="s">
        <v>37</v>
      </c>
      <c r="D175" s="791" t="s">
        <v>489</v>
      </c>
      <c r="F175" s="791" t="s">
        <v>490</v>
      </c>
    </row>
    <row r="176" spans="2:6" ht="21" customHeight="1">
      <c r="B176" s="790" t="s">
        <v>491</v>
      </c>
      <c r="D176" s="790" t="s">
        <v>492</v>
      </c>
      <c r="F176" s="790" t="s">
        <v>493</v>
      </c>
    </row>
    <row r="177" spans="2:6" ht="21" customHeight="1">
      <c r="B177" s="2980" t="s">
        <v>494</v>
      </c>
      <c r="D177" s="2980" t="s">
        <v>495</v>
      </c>
      <c r="F177" s="2980" t="s">
        <v>496</v>
      </c>
    </row>
    <row r="178" spans="2:6" ht="21" customHeight="1">
      <c r="B178" s="2980"/>
      <c r="D178" s="2980"/>
      <c r="F178" s="2980"/>
    </row>
    <row r="179" spans="2:6" ht="21" customHeight="1">
      <c r="B179" s="791" t="s">
        <v>498</v>
      </c>
      <c r="D179" s="791" t="s">
        <v>499</v>
      </c>
      <c r="F179" s="791" t="s">
        <v>500</v>
      </c>
    </row>
    <row r="180" spans="2:6" ht="21" customHeight="1">
      <c r="B180" s="791" t="s">
        <v>501</v>
      </c>
      <c r="D180" s="791" t="s">
        <v>502</v>
      </c>
      <c r="F180" s="791" t="s">
        <v>503</v>
      </c>
    </row>
    <row r="181" spans="2:6" ht="21" customHeight="1">
      <c r="B181" s="791" t="s">
        <v>504</v>
      </c>
      <c r="D181" s="791" t="s">
        <v>505</v>
      </c>
      <c r="F181" s="791" t="s">
        <v>506</v>
      </c>
    </row>
    <row r="182" spans="2:6" ht="21" customHeight="1">
      <c r="B182" s="791" t="s">
        <v>508</v>
      </c>
      <c r="D182" s="791" t="s">
        <v>509</v>
      </c>
      <c r="F182" s="791" t="s">
        <v>510</v>
      </c>
    </row>
    <row r="183" spans="2:6" ht="21" customHeight="1">
      <c r="B183" s="792" t="s">
        <v>512</v>
      </c>
      <c r="D183" s="792" t="s">
        <v>513</v>
      </c>
      <c r="F183" s="792" t="s">
        <v>514</v>
      </c>
    </row>
    <row r="184" spans="2:6" ht="21" customHeight="1">
      <c r="B184" s="793" t="s">
        <v>515</v>
      </c>
      <c r="D184" s="793" t="s">
        <v>517</v>
      </c>
      <c r="F184" s="793" t="s">
        <v>519</v>
      </c>
    </row>
    <row r="185" spans="2:6" ht="21" customHeight="1">
      <c r="B185" s="794" t="s">
        <v>516</v>
      </c>
      <c r="D185" s="794" t="s">
        <v>518</v>
      </c>
      <c r="F185" s="794" t="s">
        <v>520</v>
      </c>
    </row>
    <row r="186" spans="2:6" ht="21" customHeight="1">
      <c r="B186" s="2981" t="s">
        <v>522</v>
      </c>
      <c r="D186" s="2981" t="s">
        <v>523</v>
      </c>
      <c r="F186" s="2981" t="s">
        <v>524</v>
      </c>
    </row>
    <row r="187" spans="2:6" ht="21" customHeight="1">
      <c r="B187" s="2982"/>
      <c r="D187" s="2982"/>
      <c r="F187" s="2982"/>
    </row>
    <row r="188" spans="2:6" ht="21" customHeight="1">
      <c r="B188" s="719"/>
      <c r="D188" s="719"/>
      <c r="F188" s="719"/>
    </row>
    <row r="189" spans="2:6" ht="21" customHeight="1">
      <c r="B189" s="726"/>
      <c r="D189" s="726"/>
      <c r="F189" s="726"/>
    </row>
    <row r="190" spans="2:6" ht="21" customHeight="1">
      <c r="B190" s="795" t="s">
        <v>527</v>
      </c>
      <c r="D190" s="795" t="s">
        <v>528</v>
      </c>
      <c r="F190" s="795" t="s">
        <v>529</v>
      </c>
    </row>
    <row r="191" spans="2:6" ht="21" customHeight="1">
      <c r="B191" s="796" t="s">
        <v>852</v>
      </c>
      <c r="D191" s="796" t="s">
        <v>531</v>
      </c>
      <c r="F191" s="796" t="s">
        <v>532</v>
      </c>
    </row>
    <row r="192" spans="2:6" ht="21" customHeight="1">
      <c r="B192" s="797" t="s">
        <v>498</v>
      </c>
      <c r="D192" s="797" t="s">
        <v>499</v>
      </c>
      <c r="F192" s="797" t="s">
        <v>500</v>
      </c>
    </row>
    <row r="193" spans="2:6" ht="21" customHeight="1">
      <c r="B193" s="797" t="s">
        <v>501</v>
      </c>
      <c r="D193" s="797" t="s">
        <v>502</v>
      </c>
      <c r="F193" s="797" t="s">
        <v>503</v>
      </c>
    </row>
    <row r="194" spans="2:6" ht="21" customHeight="1">
      <c r="B194" s="798" t="s">
        <v>504</v>
      </c>
      <c r="D194" s="798" t="s">
        <v>505</v>
      </c>
      <c r="F194" s="798" t="s">
        <v>506</v>
      </c>
    </row>
    <row r="195" spans="2:6" ht="21" customHeight="1">
      <c r="B195" s="798" t="s">
        <v>508</v>
      </c>
      <c r="D195" s="798" t="s">
        <v>509</v>
      </c>
      <c r="F195" s="798" t="s">
        <v>510</v>
      </c>
    </row>
    <row r="196" spans="2:6" ht="21" customHeight="1">
      <c r="B196" s="799" t="s">
        <v>533</v>
      </c>
      <c r="D196" s="799" t="s">
        <v>534</v>
      </c>
      <c r="F196" s="799" t="s">
        <v>535</v>
      </c>
    </row>
    <row r="197" spans="2:6" ht="21" customHeight="1">
      <c r="B197" s="726"/>
      <c r="D197" s="726"/>
      <c r="F197" s="726"/>
    </row>
    <row r="198" spans="2:6" ht="21" customHeight="1">
      <c r="B198" s="719"/>
      <c r="D198" s="719"/>
      <c r="F198" s="719"/>
    </row>
    <row r="199" spans="2:6" ht="21" customHeight="1">
      <c r="B199" s="2983" t="s">
        <v>540</v>
      </c>
      <c r="D199" s="2983" t="s">
        <v>541</v>
      </c>
      <c r="F199" s="2983" t="s">
        <v>542</v>
      </c>
    </row>
    <row r="200" spans="2:6" ht="21" customHeight="1">
      <c r="B200" s="2984"/>
      <c r="D200" s="2984"/>
      <c r="F200" s="2984"/>
    </row>
    <row r="201" spans="2:6" ht="21" customHeight="1">
      <c r="B201" s="796" t="s">
        <v>547</v>
      </c>
      <c r="D201" s="796" t="s">
        <v>549</v>
      </c>
      <c r="F201" s="796" t="s">
        <v>551</v>
      </c>
    </row>
    <row r="202" spans="2:6" ht="21" customHeight="1">
      <c r="B202" s="790" t="s">
        <v>548</v>
      </c>
      <c r="D202" s="790" t="s">
        <v>550</v>
      </c>
      <c r="F202" s="790" t="s">
        <v>552</v>
      </c>
    </row>
    <row r="203" spans="2:6" ht="21" customHeight="1">
      <c r="B203" s="800" t="s">
        <v>191</v>
      </c>
      <c r="D203" s="800" t="s">
        <v>191</v>
      </c>
      <c r="F203" s="800" t="s">
        <v>191</v>
      </c>
    </row>
    <row r="204" spans="2:6" ht="21" customHeight="1">
      <c r="B204" s="801" t="s">
        <v>555</v>
      </c>
      <c r="D204" s="801" t="s">
        <v>853</v>
      </c>
      <c r="F204" s="801" t="s">
        <v>556</v>
      </c>
    </row>
    <row r="205" spans="2:6" ht="21" customHeight="1">
      <c r="B205" s="802" t="s">
        <v>547</v>
      </c>
      <c r="D205" s="802" t="s">
        <v>549</v>
      </c>
      <c r="F205" s="802" t="s">
        <v>551</v>
      </c>
    </row>
    <row r="206" spans="2:6" ht="21" customHeight="1">
      <c r="B206" s="803" t="s">
        <v>557</v>
      </c>
      <c r="D206" s="803" t="s">
        <v>558</v>
      </c>
      <c r="F206" s="803" t="s">
        <v>559</v>
      </c>
    </row>
    <row r="207" spans="2:6" ht="21" customHeight="1">
      <c r="B207" s="804" t="s">
        <v>562</v>
      </c>
      <c r="D207" s="804" t="s">
        <v>563</v>
      </c>
      <c r="F207" s="804" t="s">
        <v>564</v>
      </c>
    </row>
    <row r="208" spans="2:6" ht="21" customHeight="1">
      <c r="B208" s="798" t="s">
        <v>566</v>
      </c>
      <c r="D208" s="798" t="s">
        <v>567</v>
      </c>
      <c r="F208" s="798" t="s">
        <v>854</v>
      </c>
    </row>
    <row r="209" spans="2:6" ht="21" customHeight="1">
      <c r="B209" s="805" t="s">
        <v>573</v>
      </c>
      <c r="D209" s="805" t="s">
        <v>574</v>
      </c>
      <c r="F209" s="805" t="s">
        <v>575</v>
      </c>
    </row>
    <row r="210" spans="2:6" ht="21" customHeight="1">
      <c r="B210" s="726" t="s">
        <v>569</v>
      </c>
      <c r="D210" s="726" t="s">
        <v>570</v>
      </c>
      <c r="F210" s="726" t="s">
        <v>571</v>
      </c>
    </row>
    <row r="211" spans="2:6" ht="21" customHeight="1">
      <c r="B211" s="726" t="s">
        <v>577</v>
      </c>
      <c r="D211" s="726" t="s">
        <v>578</v>
      </c>
      <c r="F211" s="726" t="s">
        <v>579</v>
      </c>
    </row>
    <row r="212" spans="2:6" ht="21" customHeight="1">
      <c r="B212" s="726" t="s">
        <v>580</v>
      </c>
      <c r="D212" s="726" t="s">
        <v>581</v>
      </c>
      <c r="F212" s="726" t="s">
        <v>582</v>
      </c>
    </row>
    <row r="213" spans="2:6" ht="21" customHeight="1">
      <c r="B213" s="806"/>
      <c r="D213" s="806"/>
      <c r="F213" s="806"/>
    </row>
    <row r="214" spans="2:6" ht="21" customHeight="1">
      <c r="B214" s="807"/>
      <c r="D214" s="807"/>
      <c r="F214" s="807"/>
    </row>
    <row r="215" spans="2:6" ht="21" customHeight="1">
      <c r="B215" s="808" t="s">
        <v>855</v>
      </c>
      <c r="D215" s="808" t="s">
        <v>649</v>
      </c>
      <c r="F215" s="808" t="s">
        <v>650</v>
      </c>
    </row>
    <row r="216" spans="2:6" ht="21" customHeight="1">
      <c r="B216" s="726"/>
      <c r="D216" s="726"/>
      <c r="F216" s="726"/>
    </row>
    <row r="217" spans="2:6" ht="21" customHeight="1">
      <c r="B217" s="809" t="s">
        <v>181</v>
      </c>
      <c r="D217" s="809" t="s">
        <v>651</v>
      </c>
      <c r="F217" s="809" t="s">
        <v>652</v>
      </c>
    </row>
    <row r="218" spans="2:6" ht="21" customHeight="1">
      <c r="B218" s="809" t="s">
        <v>189</v>
      </c>
      <c r="D218" s="809" t="s">
        <v>653</v>
      </c>
      <c r="F218" s="809" t="s">
        <v>654</v>
      </c>
    </row>
    <row r="219" spans="2:6" ht="21" customHeight="1">
      <c r="B219" s="726" t="s">
        <v>205</v>
      </c>
      <c r="D219" s="726" t="s">
        <v>656</v>
      </c>
      <c r="F219" s="726" t="s">
        <v>657</v>
      </c>
    </row>
    <row r="220" spans="2:6" ht="21" customHeight="1">
      <c r="B220" s="726"/>
      <c r="D220" s="726"/>
      <c r="F220" s="726"/>
    </row>
    <row r="221" spans="2:6" ht="21" customHeight="1">
      <c r="B221" s="810" t="s">
        <v>209</v>
      </c>
      <c r="D221" s="810" t="s">
        <v>662</v>
      </c>
      <c r="F221" s="810" t="s">
        <v>664</v>
      </c>
    </row>
    <row r="222" spans="2:6" ht="21" customHeight="1">
      <c r="B222" s="811" t="s">
        <v>661</v>
      </c>
      <c r="D222" s="811" t="s">
        <v>663</v>
      </c>
      <c r="F222" s="811" t="s">
        <v>665</v>
      </c>
    </row>
    <row r="223" spans="2:6" ht="21" customHeight="1">
      <c r="B223" s="812"/>
      <c r="D223" s="812"/>
      <c r="F223" s="812"/>
    </row>
    <row r="224" spans="2:6" ht="21" customHeight="1">
      <c r="B224" s="726"/>
      <c r="D224" s="726"/>
      <c r="F224" s="726"/>
    </row>
    <row r="225" spans="2:6" ht="21" customHeight="1">
      <c r="B225" s="813" t="s">
        <v>172</v>
      </c>
      <c r="D225" s="813" t="s">
        <v>668</v>
      </c>
      <c r="F225" s="813" t="s">
        <v>669</v>
      </c>
    </row>
    <row r="226" spans="2:6" ht="21" customHeight="1">
      <c r="B226" s="766" t="s">
        <v>176</v>
      </c>
      <c r="D226" s="766" t="s">
        <v>671</v>
      </c>
      <c r="F226" s="766" t="s">
        <v>672</v>
      </c>
    </row>
    <row r="227" spans="2:6" ht="21" customHeight="1">
      <c r="B227" s="813" t="s">
        <v>180</v>
      </c>
      <c r="D227" s="813" t="s">
        <v>675</v>
      </c>
      <c r="F227" s="813" t="s">
        <v>676</v>
      </c>
    </row>
    <row r="228" spans="2:6" ht="21" customHeight="1">
      <c r="B228" s="726" t="s">
        <v>182</v>
      </c>
      <c r="D228" s="726" t="s">
        <v>680</v>
      </c>
      <c r="F228" s="726" t="s">
        <v>681</v>
      </c>
    </row>
    <row r="229" spans="2:6" ht="21" customHeight="1">
      <c r="B229" s="726" t="s">
        <v>190</v>
      </c>
      <c r="D229" s="726" t="s">
        <v>682</v>
      </c>
      <c r="F229" s="726" t="s">
        <v>683</v>
      </c>
    </row>
    <row r="230" spans="2:6" ht="21" customHeight="1">
      <c r="B230" s="814" t="s">
        <v>191</v>
      </c>
      <c r="D230" s="814" t="s">
        <v>191</v>
      </c>
      <c r="F230" s="814" t="s">
        <v>191</v>
      </c>
    </row>
    <row r="231" spans="2:6" ht="21" customHeight="1">
      <c r="B231" s="815" t="s">
        <v>195</v>
      </c>
      <c r="D231" s="815" t="s">
        <v>684</v>
      </c>
      <c r="F231" s="815" t="s">
        <v>685</v>
      </c>
    </row>
    <row r="232" spans="2:6" ht="21" customHeight="1">
      <c r="B232" s="816" t="s">
        <v>199</v>
      </c>
      <c r="D232" s="816" t="s">
        <v>686</v>
      </c>
      <c r="F232" s="816" t="s">
        <v>688</v>
      </c>
    </row>
    <row r="233" spans="2:6" ht="21" customHeight="1">
      <c r="B233" s="809" t="s">
        <v>200</v>
      </c>
      <c r="D233" s="809" t="s">
        <v>687</v>
      </c>
      <c r="F233" s="809" t="s">
        <v>689</v>
      </c>
    </row>
    <row r="234" spans="2:6" ht="21" customHeight="1">
      <c r="B234" s="817" t="s">
        <v>20</v>
      </c>
      <c r="D234" s="817" t="s">
        <v>143</v>
      </c>
      <c r="F234" s="817" t="s">
        <v>146</v>
      </c>
    </row>
    <row r="235" spans="2:6" ht="21" customHeight="1">
      <c r="B235" s="817" t="s">
        <v>690</v>
      </c>
      <c r="D235" s="817" t="s">
        <v>691</v>
      </c>
      <c r="F235" s="817" t="s">
        <v>691</v>
      </c>
    </row>
    <row r="236" spans="2:6" ht="21" customHeight="1">
      <c r="B236" s="818" t="s">
        <v>856</v>
      </c>
      <c r="D236" s="818" t="s">
        <v>692</v>
      </c>
      <c r="F236" s="818" t="s">
        <v>693</v>
      </c>
    </row>
    <row r="237" spans="2:6" ht="21" customHeight="1">
      <c r="B237" s="726" t="s">
        <v>694</v>
      </c>
      <c r="D237" s="726" t="s">
        <v>695</v>
      </c>
      <c r="F237" s="726" t="s">
        <v>696</v>
      </c>
    </row>
    <row r="238" spans="2:6" ht="21" customHeight="1">
      <c r="B238" s="766" t="s">
        <v>207</v>
      </c>
      <c r="D238" s="766" t="s">
        <v>699</v>
      </c>
      <c r="F238" s="766" t="s">
        <v>700</v>
      </c>
    </row>
    <row r="239" spans="2:6" ht="21" customHeight="1">
      <c r="B239" s="726"/>
      <c r="D239" s="726"/>
      <c r="F239" s="726"/>
    </row>
    <row r="240" spans="2:6" ht="21" customHeight="1">
      <c r="B240" s="726"/>
      <c r="D240" s="726"/>
      <c r="F240" s="726"/>
    </row>
    <row r="241" spans="2:6" ht="21" customHeight="1">
      <c r="B241" s="819" t="s">
        <v>195</v>
      </c>
      <c r="D241" s="819" t="s">
        <v>684</v>
      </c>
      <c r="F241" s="819" t="s">
        <v>685</v>
      </c>
    </row>
    <row r="242" spans="2:6" ht="21" customHeight="1">
      <c r="B242" s="820" t="s">
        <v>712</v>
      </c>
      <c r="D242" s="820" t="s">
        <v>713</v>
      </c>
      <c r="F242" s="820" t="s">
        <v>715</v>
      </c>
    </row>
    <row r="243" spans="2:6" ht="21" customHeight="1">
      <c r="B243" s="821" t="s">
        <v>857</v>
      </c>
      <c r="D243" s="821" t="s">
        <v>718</v>
      </c>
      <c r="F243" s="821" t="s">
        <v>720</v>
      </c>
    </row>
    <row r="244" spans="2:6" ht="21" customHeight="1">
      <c r="B244" s="822" t="s">
        <v>722</v>
      </c>
      <c r="D244" s="822" t="s">
        <v>724</v>
      </c>
      <c r="F244" s="822" t="s">
        <v>726</v>
      </c>
    </row>
    <row r="245" spans="2:6" ht="21" customHeight="1">
      <c r="B245" s="822" t="s">
        <v>709</v>
      </c>
      <c r="D245" s="822" t="s">
        <v>710</v>
      </c>
      <c r="F245" s="822" t="s">
        <v>711</v>
      </c>
    </row>
    <row r="246" spans="2:6" ht="21" customHeight="1">
      <c r="B246" s="823" t="s">
        <v>206</v>
      </c>
      <c r="D246" s="823" t="s">
        <v>714</v>
      </c>
      <c r="F246" s="823" t="s">
        <v>716</v>
      </c>
    </row>
    <row r="247" spans="2:6" ht="21" customHeight="1">
      <c r="B247" s="823" t="s">
        <v>208</v>
      </c>
      <c r="D247" s="823" t="s">
        <v>719</v>
      </c>
      <c r="F247" s="823" t="s">
        <v>721</v>
      </c>
    </row>
    <row r="248" spans="2:6" ht="21" customHeight="1">
      <c r="B248" s="823" t="s">
        <v>723</v>
      </c>
      <c r="D248" s="823" t="s">
        <v>725</v>
      </c>
      <c r="F248" s="823" t="s">
        <v>727</v>
      </c>
    </row>
    <row r="249" spans="2:6" ht="21" customHeight="1">
      <c r="B249" s="823" t="s">
        <v>728</v>
      </c>
      <c r="D249" s="823" t="s">
        <v>729</v>
      </c>
      <c r="F249" s="823" t="s">
        <v>730</v>
      </c>
    </row>
    <row r="250" spans="2:6" ht="21" customHeight="1">
      <c r="B250" s="824" t="s">
        <v>216</v>
      </c>
      <c r="D250" s="824" t="s">
        <v>216</v>
      </c>
      <c r="F250" s="824" t="s">
        <v>216</v>
      </c>
    </row>
    <row r="251" spans="2:6" ht="21" customHeight="1">
      <c r="B251" s="825" t="s">
        <v>731</v>
      </c>
      <c r="D251" s="825" t="s">
        <v>732</v>
      </c>
      <c r="F251" s="825" t="s">
        <v>733</v>
      </c>
    </row>
    <row r="252" spans="2:6" ht="21" customHeight="1">
      <c r="B252" s="826" t="s">
        <v>734</v>
      </c>
      <c r="D252" s="826" t="s">
        <v>735</v>
      </c>
      <c r="F252" s="826" t="s">
        <v>736</v>
      </c>
    </row>
    <row r="253" spans="2:6" ht="21" customHeight="1">
      <c r="B253" s="827"/>
      <c r="D253" s="827"/>
      <c r="F253" s="827"/>
    </row>
    <row r="254" spans="2:6" ht="21" customHeight="1">
      <c r="B254" s="726"/>
      <c r="D254" s="726"/>
      <c r="F254" s="726"/>
    </row>
    <row r="255" spans="2:6" ht="21" customHeight="1">
      <c r="B255" s="828" t="s">
        <v>737</v>
      </c>
      <c r="D255" s="828" t="s">
        <v>739</v>
      </c>
      <c r="F255" s="828" t="s">
        <v>741</v>
      </c>
    </row>
    <row r="256" spans="2:6" ht="21" customHeight="1">
      <c r="B256" s="726" t="s">
        <v>738</v>
      </c>
      <c r="D256" s="726" t="s">
        <v>740</v>
      </c>
      <c r="F256" s="726" t="s">
        <v>742</v>
      </c>
    </row>
    <row r="257" spans="2:6" ht="21" customHeight="1">
      <c r="B257" s="814" t="s">
        <v>223</v>
      </c>
      <c r="D257" s="814" t="s">
        <v>744</v>
      </c>
      <c r="F257" s="814" t="s">
        <v>745</v>
      </c>
    </row>
    <row r="258" spans="2:6" ht="21" customHeight="1">
      <c r="B258" s="829"/>
      <c r="D258" s="829"/>
      <c r="F258" s="829"/>
    </row>
    <row r="259" spans="2:6" ht="21" customHeight="1">
      <c r="B259" s="830" t="s">
        <v>227</v>
      </c>
      <c r="D259" s="830" t="s">
        <v>751</v>
      </c>
      <c r="F259" s="830" t="s">
        <v>753</v>
      </c>
    </row>
    <row r="260" spans="2:6" ht="21" customHeight="1">
      <c r="B260" s="831" t="s">
        <v>229</v>
      </c>
      <c r="D260" s="831" t="s">
        <v>756</v>
      </c>
      <c r="F260" s="831" t="s">
        <v>757</v>
      </c>
    </row>
    <row r="261" spans="2:6" ht="21" customHeight="1">
      <c r="B261" s="831" t="s">
        <v>233</v>
      </c>
      <c r="D261" s="831" t="s">
        <v>760</v>
      </c>
      <c r="F261" s="831" t="s">
        <v>761</v>
      </c>
    </row>
    <row r="262" spans="2:6" ht="21" customHeight="1">
      <c r="B262" s="831" t="s">
        <v>234</v>
      </c>
      <c r="D262" s="831" t="s">
        <v>763</v>
      </c>
      <c r="F262" s="831" t="s">
        <v>764</v>
      </c>
    </row>
    <row r="263" spans="2:6" ht="21" customHeight="1">
      <c r="B263" s="726" t="s">
        <v>205</v>
      </c>
      <c r="D263" s="726" t="s">
        <v>656</v>
      </c>
      <c r="F263" s="726" t="s">
        <v>657</v>
      </c>
    </row>
    <row r="264" spans="2:6" ht="21" customHeight="1">
      <c r="B264" s="726"/>
      <c r="D264" s="726" t="s">
        <v>750</v>
      </c>
      <c r="F264" s="726" t="s">
        <v>752</v>
      </c>
    </row>
    <row r="265" spans="2:6" ht="21" customHeight="1" thickBot="1">
      <c r="B265" s="832"/>
      <c r="D265" s="832"/>
      <c r="F265" s="832"/>
    </row>
    <row r="266" spans="2:6" ht="21" customHeight="1">
      <c r="B266" s="833" t="s">
        <v>174</v>
      </c>
      <c r="D266" s="833"/>
      <c r="F266" s="833"/>
    </row>
    <row r="267" spans="2:6" ht="21" customHeight="1">
      <c r="B267" s="830" t="s">
        <v>272</v>
      </c>
      <c r="D267" s="830" t="s">
        <v>766</v>
      </c>
      <c r="F267" s="830" t="s">
        <v>767</v>
      </c>
    </row>
    <row r="268" spans="2:6" ht="21" customHeight="1">
      <c r="B268" s="822" t="s">
        <v>276</v>
      </c>
      <c r="D268" s="822" t="s">
        <v>768</v>
      </c>
      <c r="F268" s="822" t="s">
        <v>769</v>
      </c>
    </row>
    <row r="269" spans="2:6" ht="21" customHeight="1">
      <c r="B269" s="834" t="s">
        <v>277</v>
      </c>
      <c r="D269" s="834" t="s">
        <v>770</v>
      </c>
      <c r="F269" s="834" t="s">
        <v>771</v>
      </c>
    </row>
    <row r="270" spans="2:6" ht="21" customHeight="1">
      <c r="B270" s="835" t="s">
        <v>290</v>
      </c>
      <c r="D270" s="835" t="s">
        <v>772</v>
      </c>
      <c r="F270" s="835" t="s">
        <v>773</v>
      </c>
    </row>
    <row r="271" spans="2:6" ht="21" customHeight="1">
      <c r="B271" s="836" t="s">
        <v>292</v>
      </c>
      <c r="D271" s="836" t="s">
        <v>774</v>
      </c>
      <c r="F271" s="836" t="s">
        <v>775</v>
      </c>
    </row>
    <row r="272" spans="2:6" ht="21" customHeight="1">
      <c r="B272" s="2985" t="s">
        <v>299</v>
      </c>
      <c r="D272" s="2985" t="s">
        <v>776</v>
      </c>
      <c r="F272" s="2985" t="s">
        <v>777</v>
      </c>
    </row>
    <row r="273" spans="2:6" ht="21" customHeight="1" thickBot="1">
      <c r="B273" s="2986"/>
      <c r="D273" s="2986"/>
      <c r="F273" s="2986"/>
    </row>
    <row r="274" spans="2:6" ht="21" customHeight="1" thickBot="1">
      <c r="B274" s="832"/>
      <c r="D274" s="832"/>
      <c r="F274" s="832"/>
    </row>
    <row r="275" spans="2:6" ht="21" customHeight="1">
      <c r="B275" s="837" t="s">
        <v>858</v>
      </c>
      <c r="D275" s="837" t="s">
        <v>778</v>
      </c>
      <c r="F275" s="837" t="s">
        <v>779</v>
      </c>
    </row>
    <row r="276" spans="2:6" ht="21" customHeight="1">
      <c r="B276" s="813" t="s">
        <v>334</v>
      </c>
      <c r="D276" s="813" t="s">
        <v>780</v>
      </c>
      <c r="F276" s="813" t="s">
        <v>782</v>
      </c>
    </row>
    <row r="277" spans="2:6" ht="21" customHeight="1">
      <c r="B277" s="726" t="s">
        <v>336</v>
      </c>
      <c r="D277" s="726" t="s">
        <v>783</v>
      </c>
      <c r="F277" s="726" t="s">
        <v>785</v>
      </c>
    </row>
    <row r="278" spans="2:6" ht="21" customHeight="1">
      <c r="B278" s="726" t="s">
        <v>787</v>
      </c>
      <c r="D278" s="726" t="s">
        <v>787</v>
      </c>
      <c r="F278" s="726" t="s">
        <v>789</v>
      </c>
    </row>
    <row r="279" spans="2:6" ht="21" customHeight="1">
      <c r="B279" s="726" t="s">
        <v>359</v>
      </c>
      <c r="D279" s="726" t="s">
        <v>791</v>
      </c>
      <c r="F279" s="726" t="s">
        <v>793</v>
      </c>
    </row>
    <row r="280" spans="2:6" ht="21" customHeight="1">
      <c r="B280" s="726" t="s">
        <v>362</v>
      </c>
      <c r="D280" s="726" t="s">
        <v>794</v>
      </c>
      <c r="F280" s="726" t="s">
        <v>795</v>
      </c>
    </row>
    <row r="281" spans="2:6" ht="21" customHeight="1">
      <c r="B281" s="834" t="s">
        <v>859</v>
      </c>
      <c r="D281" s="834" t="s">
        <v>796</v>
      </c>
      <c r="F281" s="834" t="s">
        <v>797</v>
      </c>
    </row>
    <row r="282" spans="2:6" ht="21" customHeight="1">
      <c r="B282" s="726" t="s">
        <v>374</v>
      </c>
      <c r="D282" s="726" t="s">
        <v>799</v>
      </c>
      <c r="F282" s="726" t="s">
        <v>860</v>
      </c>
    </row>
    <row r="283" spans="2:6" ht="21" customHeight="1">
      <c r="B283" s="822" t="s">
        <v>335</v>
      </c>
      <c r="D283" s="822" t="s">
        <v>781</v>
      </c>
      <c r="F283" s="822" t="s">
        <v>861</v>
      </c>
    </row>
    <row r="284" spans="2:6" ht="21" customHeight="1">
      <c r="B284" s="726" t="s">
        <v>337</v>
      </c>
      <c r="D284" s="726" t="s">
        <v>784</v>
      </c>
      <c r="F284" s="726" t="s">
        <v>786</v>
      </c>
    </row>
    <row r="285" spans="2:6" ht="21" customHeight="1">
      <c r="B285" s="726" t="s">
        <v>339</v>
      </c>
      <c r="D285" s="726" t="s">
        <v>788</v>
      </c>
      <c r="F285" s="726" t="s">
        <v>790</v>
      </c>
    </row>
    <row r="286" spans="2:6" ht="21" customHeight="1">
      <c r="B286" s="726" t="s">
        <v>361</v>
      </c>
      <c r="D286" s="726" t="s">
        <v>792</v>
      </c>
      <c r="F286" s="726" t="s">
        <v>361</v>
      </c>
    </row>
    <row r="287" spans="2:6" ht="21" customHeight="1">
      <c r="B287" s="726" t="s">
        <v>339</v>
      </c>
      <c r="D287" s="726" t="s">
        <v>788</v>
      </c>
      <c r="F287" s="726" t="s">
        <v>790</v>
      </c>
    </row>
    <row r="288" spans="2:6" ht="21" customHeight="1">
      <c r="B288" s="838" t="s">
        <v>370</v>
      </c>
      <c r="D288" s="838" t="s">
        <v>370</v>
      </c>
      <c r="F288" s="838" t="s">
        <v>798</v>
      </c>
    </row>
    <row r="289" spans="2:6" ht="21" customHeight="1">
      <c r="B289" s="726" t="s">
        <v>375</v>
      </c>
      <c r="D289" s="726" t="s">
        <v>800</v>
      </c>
      <c r="F289" s="726" t="s">
        <v>802</v>
      </c>
    </row>
    <row r="290" spans="2:6" ht="21" customHeight="1">
      <c r="B290" s="839" t="s">
        <v>377</v>
      </c>
      <c r="D290" s="839" t="s">
        <v>803</v>
      </c>
      <c r="F290" s="839" t="s">
        <v>804</v>
      </c>
    </row>
    <row r="291" spans="2:6" ht="21" customHeight="1" thickBot="1">
      <c r="B291" s="832"/>
      <c r="D291" s="832"/>
      <c r="F291" s="832"/>
    </row>
    <row r="292" spans="2:6" ht="21" customHeight="1">
      <c r="B292" s="837" t="s">
        <v>858</v>
      </c>
      <c r="D292" s="837" t="s">
        <v>778</v>
      </c>
      <c r="F292" s="837" t="s">
        <v>779</v>
      </c>
    </row>
    <row r="293" spans="2:6" ht="21" customHeight="1">
      <c r="B293" s="813" t="s">
        <v>392</v>
      </c>
      <c r="D293" s="813" t="s">
        <v>805</v>
      </c>
      <c r="F293" s="813" t="s">
        <v>806</v>
      </c>
    </row>
    <row r="294" spans="2:6" ht="21" customHeight="1">
      <c r="B294" s="840" t="s">
        <v>396</v>
      </c>
      <c r="D294" s="840" t="s">
        <v>807</v>
      </c>
      <c r="F294" s="840" t="s">
        <v>810</v>
      </c>
    </row>
    <row r="295" spans="2:6" ht="21" customHeight="1">
      <c r="B295" s="841" t="s">
        <v>397</v>
      </c>
      <c r="D295" s="841" t="s">
        <v>808</v>
      </c>
      <c r="F295" s="841" t="s">
        <v>811</v>
      </c>
    </row>
    <row r="296" spans="2:6" ht="21" customHeight="1">
      <c r="B296" s="842" t="s">
        <v>398</v>
      </c>
      <c r="D296" s="842" t="s">
        <v>809</v>
      </c>
      <c r="F296" s="842" t="s">
        <v>812</v>
      </c>
    </row>
    <row r="297" spans="2:6" ht="21" customHeight="1">
      <c r="B297" s="838" t="s">
        <v>399</v>
      </c>
      <c r="D297" s="838" t="s">
        <v>399</v>
      </c>
      <c r="F297" s="838" t="s">
        <v>813</v>
      </c>
    </row>
    <row r="298" spans="2:6" ht="21" customHeight="1">
      <c r="B298" s="726" t="s">
        <v>334</v>
      </c>
      <c r="D298" s="726" t="s">
        <v>780</v>
      </c>
      <c r="F298" s="726" t="s">
        <v>782</v>
      </c>
    </row>
    <row r="299" spans="2:6" ht="21" customHeight="1">
      <c r="B299" s="726" t="s">
        <v>336</v>
      </c>
      <c r="D299" s="726" t="s">
        <v>783</v>
      </c>
      <c r="F299" s="726" t="s">
        <v>785</v>
      </c>
    </row>
    <row r="300" spans="2:6" ht="21" customHeight="1">
      <c r="B300" s="726" t="s">
        <v>359</v>
      </c>
      <c r="D300" s="726" t="s">
        <v>791</v>
      </c>
      <c r="F300" s="726" t="s">
        <v>793</v>
      </c>
    </row>
    <row r="301" spans="2:6" ht="21" customHeight="1">
      <c r="B301" s="726" t="s">
        <v>362</v>
      </c>
      <c r="D301" s="726" t="s">
        <v>794</v>
      </c>
      <c r="F301" s="726" t="s">
        <v>795</v>
      </c>
    </row>
    <row r="302" spans="2:6" ht="21" customHeight="1">
      <c r="B302" s="834" t="s">
        <v>859</v>
      </c>
      <c r="D302" s="834" t="s">
        <v>796</v>
      </c>
      <c r="F302" s="834" t="s">
        <v>797</v>
      </c>
    </row>
    <row r="303" spans="2:6" ht="21" customHeight="1">
      <c r="B303" s="726" t="s">
        <v>417</v>
      </c>
      <c r="D303" s="726" t="s">
        <v>814</v>
      </c>
      <c r="F303" s="726" t="s">
        <v>815</v>
      </c>
    </row>
    <row r="304" spans="2:6" ht="21" customHeight="1">
      <c r="B304" s="726" t="s">
        <v>421</v>
      </c>
      <c r="D304" s="726" t="s">
        <v>816</v>
      </c>
      <c r="F304" s="726" t="s">
        <v>817</v>
      </c>
    </row>
    <row r="305" spans="2:6" ht="21" customHeight="1">
      <c r="B305" s="766" t="s">
        <v>425</v>
      </c>
      <c r="D305" s="766" t="s">
        <v>818</v>
      </c>
      <c r="F305" s="766" t="s">
        <v>819</v>
      </c>
    </row>
    <row r="306" spans="2:6" ht="21" customHeight="1">
      <c r="B306" s="843" t="s">
        <v>820</v>
      </c>
      <c r="D306" s="843" t="s">
        <v>862</v>
      </c>
      <c r="F306" s="843" t="s">
        <v>820</v>
      </c>
    </row>
    <row r="307" spans="2:6">
      <c r="B307" s="844" t="s">
        <v>2598</v>
      </c>
      <c r="D307" s="844" t="s">
        <v>2597</v>
      </c>
      <c r="F307" s="844" t="s">
        <v>2599</v>
      </c>
    </row>
    <row r="308" spans="2:6">
      <c r="B308" s="844" t="s">
        <v>2596</v>
      </c>
      <c r="D308" s="844" t="s">
        <v>2596</v>
      </c>
      <c r="F308" s="844" t="s">
        <v>2596</v>
      </c>
    </row>
  </sheetData>
  <mergeCells count="24">
    <mergeCell ref="B199:B200"/>
    <mergeCell ref="D199:D200"/>
    <mergeCell ref="F199:F200"/>
    <mergeCell ref="B272:B273"/>
    <mergeCell ref="D272:D273"/>
    <mergeCell ref="F272:F273"/>
    <mergeCell ref="B177:B178"/>
    <mergeCell ref="D177:D178"/>
    <mergeCell ref="F177:F178"/>
    <mergeCell ref="B186:B187"/>
    <mergeCell ref="D186:D187"/>
    <mergeCell ref="F186:F187"/>
    <mergeCell ref="B38:B39"/>
    <mergeCell ref="D38:D39"/>
    <mergeCell ref="F38:F39"/>
    <mergeCell ref="B126:B127"/>
    <mergeCell ref="D126:D127"/>
    <mergeCell ref="F126:F127"/>
    <mergeCell ref="B5:B7"/>
    <mergeCell ref="D5:D7"/>
    <mergeCell ref="F5:F7"/>
    <mergeCell ref="B17:B18"/>
    <mergeCell ref="D17:D18"/>
    <mergeCell ref="F17:F18"/>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FA9D2-51CD-4A4A-9CF4-C65CC2F801BC}">
  <dimension ref="A1:BC469"/>
  <sheetViews>
    <sheetView workbookViewId="0">
      <selection activeCell="E26" sqref="E26"/>
    </sheetView>
  </sheetViews>
  <sheetFormatPr baseColWidth="10" defaultRowHeight="15"/>
  <cols>
    <col min="2" max="2" width="4.7109375" style="1575" customWidth="1"/>
    <col min="3" max="5" width="50.7109375" style="1575" customWidth="1"/>
    <col min="6" max="6" width="7.5703125" customWidth="1"/>
    <col min="7" max="7" width="11.42578125" style="1575"/>
    <col min="8" max="8" width="82.85546875" customWidth="1"/>
    <col min="9" max="9" width="66.28515625" customWidth="1"/>
    <col min="10" max="10" width="80.7109375" customWidth="1"/>
    <col min="12" max="12" width="10.7109375" customWidth="1"/>
    <col min="13" max="15" width="34.5703125" customWidth="1"/>
    <col min="16" max="17" width="50.7109375" customWidth="1"/>
    <col min="18" max="18" width="50.85546875" customWidth="1"/>
    <col min="19" max="19" width="7.5703125" customWidth="1"/>
    <col min="20" max="20" width="6" style="1659" customWidth="1"/>
    <col min="21" max="21" width="46.42578125" customWidth="1"/>
    <col min="22" max="22" width="48.42578125" customWidth="1"/>
    <col min="23" max="23" width="7.5703125" customWidth="1"/>
    <col min="24" max="24" width="10.7109375" customWidth="1"/>
    <col min="25" max="27" width="30.7109375" customWidth="1"/>
    <col min="28" max="31" width="40.7109375" customWidth="1"/>
    <col min="33" max="33" width="10.7109375" customWidth="1"/>
    <col min="34" max="36" width="67.7109375" customWidth="1"/>
    <col min="37" max="37" width="84" customWidth="1"/>
    <col min="38" max="38" width="5" customWidth="1"/>
    <col min="39" max="39" width="11.5703125" style="1541" customWidth="1"/>
    <col min="40" max="42" width="99.7109375" style="1541" customWidth="1"/>
    <col min="44" max="44" width="10.7109375" customWidth="1"/>
    <col min="45" max="47" width="30.7109375" customWidth="1"/>
    <col min="48" max="50" width="50.7109375" customWidth="1"/>
    <col min="51" max="51" width="30.7109375" customWidth="1"/>
    <col min="55" max="55" width="80.85546875" customWidth="1"/>
  </cols>
  <sheetData>
    <row r="1" spans="1:55" ht="15.75" thickTop="1">
      <c r="A1" s="1" t="str">
        <f>ADDRESS(ROW(),COLUMN(),4)</f>
        <v>A1</v>
      </c>
      <c r="B1" s="2" t="str">
        <f t="shared" ref="B1:J1" si="0">SUBSTITUTE(ADDRESS(1,COLUMN(),4),"1","")</f>
        <v>B</v>
      </c>
      <c r="C1" s="2" t="str">
        <f t="shared" si="0"/>
        <v>C</v>
      </c>
      <c r="D1" s="2" t="str">
        <f t="shared" si="0"/>
        <v>D</v>
      </c>
      <c r="E1" s="2" t="str">
        <f t="shared" si="0"/>
        <v>E</v>
      </c>
      <c r="G1" s="2" t="str">
        <f t="shared" si="0"/>
        <v>G</v>
      </c>
      <c r="H1" s="2" t="str">
        <f t="shared" si="0"/>
        <v>H</v>
      </c>
      <c r="I1" s="2" t="str">
        <f t="shared" si="0"/>
        <v>I</v>
      </c>
      <c r="J1" s="2" t="str">
        <f t="shared" si="0"/>
        <v>J</v>
      </c>
      <c r="L1" s="2" t="str">
        <f t="shared" ref="L1:V1" si="1">SUBSTITUTE(ADDRESS(1,COLUMN(),4),"1","")</f>
        <v>L</v>
      </c>
      <c r="M1" s="2" t="str">
        <f t="shared" si="1"/>
        <v>M</v>
      </c>
      <c r="N1" s="2" t="str">
        <f t="shared" si="1"/>
        <v>N</v>
      </c>
      <c r="O1" s="2" t="str">
        <f t="shared" si="1"/>
        <v>O</v>
      </c>
      <c r="P1" s="2" t="str">
        <f t="shared" si="1"/>
        <v>P</v>
      </c>
      <c r="Q1" s="2" t="str">
        <f t="shared" si="1"/>
        <v>Q</v>
      </c>
      <c r="R1" s="2" t="str">
        <f t="shared" si="1"/>
        <v>R</v>
      </c>
      <c r="S1" s="9"/>
      <c r="T1" s="2" t="str">
        <f t="shared" si="1"/>
        <v>T</v>
      </c>
      <c r="U1" s="2" t="str">
        <f t="shared" si="1"/>
        <v>U</v>
      </c>
      <c r="V1" s="2" t="str">
        <f t="shared" si="1"/>
        <v>V</v>
      </c>
      <c r="W1" s="9"/>
      <c r="X1" s="2" t="str">
        <f t="shared" ref="X1:AE1" si="2">SUBSTITUTE(ADDRESS(1,COLUMN(),4),"1","")</f>
        <v>X</v>
      </c>
      <c r="Y1" s="2" t="str">
        <f t="shared" si="2"/>
        <v>Y</v>
      </c>
      <c r="Z1" s="2" t="str">
        <f t="shared" si="2"/>
        <v>Z</v>
      </c>
      <c r="AA1" s="2" t="str">
        <f t="shared" si="2"/>
        <v>AA</v>
      </c>
      <c r="AB1" s="2" t="str">
        <f t="shared" si="2"/>
        <v>AB</v>
      </c>
      <c r="AC1" s="2" t="str">
        <f t="shared" si="2"/>
        <v>AC</v>
      </c>
      <c r="AD1" s="2" t="str">
        <f t="shared" si="2"/>
        <v>AD</v>
      </c>
      <c r="AE1" s="2" t="str">
        <f t="shared" si="2"/>
        <v>AE</v>
      </c>
      <c r="AG1" s="2" t="str">
        <f t="shared" ref="AG1:AK1" si="3">SUBSTITUTE(ADDRESS(1,COLUMN(),4),"1","")</f>
        <v>AG</v>
      </c>
      <c r="AH1" s="2" t="str">
        <f t="shared" si="3"/>
        <v>AH</v>
      </c>
      <c r="AI1" s="2" t="str">
        <f t="shared" si="3"/>
        <v>AI</v>
      </c>
      <c r="AJ1" s="2" t="str">
        <f t="shared" si="3"/>
        <v>AJ</v>
      </c>
      <c r="AK1" s="2" t="str">
        <f t="shared" si="3"/>
        <v>AK</v>
      </c>
      <c r="AL1" s="9"/>
      <c r="AM1" s="2" t="str">
        <f t="shared" ref="AM1:AP1" si="4">SUBSTITUTE(ADDRESS(1,COLUMN(),4),"1","")</f>
        <v>AM</v>
      </c>
      <c r="AN1" s="2" t="str">
        <f t="shared" si="4"/>
        <v>AN</v>
      </c>
      <c r="AO1" s="2" t="str">
        <f t="shared" si="4"/>
        <v>AO</v>
      </c>
      <c r="AP1" s="2" t="str">
        <f t="shared" si="4"/>
        <v>AP</v>
      </c>
      <c r="AR1" s="2" t="str">
        <f t="shared" ref="AR1:AY1" si="5">SUBSTITUTE(ADDRESS(1,COLUMN(),4),"1","")</f>
        <v>AR</v>
      </c>
      <c r="AS1" s="2" t="str">
        <f t="shared" si="5"/>
        <v>AS</v>
      </c>
      <c r="AT1" s="2" t="str">
        <f t="shared" si="5"/>
        <v>AT</v>
      </c>
      <c r="AU1" s="2" t="str">
        <f t="shared" si="5"/>
        <v>AU</v>
      </c>
      <c r="AV1" s="2" t="str">
        <f t="shared" si="5"/>
        <v>AV</v>
      </c>
      <c r="AW1" s="2" t="str">
        <f t="shared" si="5"/>
        <v>AW</v>
      </c>
      <c r="AX1" s="2" t="str">
        <f t="shared" si="5"/>
        <v>AX</v>
      </c>
      <c r="AY1" s="2" t="str">
        <f t="shared" si="5"/>
        <v>AY</v>
      </c>
      <c r="BA1" s="3">
        <v>1</v>
      </c>
      <c r="BB1" s="4" t="str">
        <f>SUBSTITUTE(ADDRESS(1,COLUMN(),4),"1","")</f>
        <v>BB</v>
      </c>
      <c r="BC1" s="5" t="str">
        <f>SUBSTITUTE(ADDRESS(1,COLUMN(),4),"1","")</f>
        <v>BC</v>
      </c>
    </row>
    <row r="2" spans="1:55">
      <c r="B2" s="927">
        <f t="shared" ref="B2:J2" ca="1" si="6">CELL("largeur",B2)</f>
        <v>4</v>
      </c>
      <c r="C2" s="927">
        <f t="shared" ca="1" si="6"/>
        <v>50</v>
      </c>
      <c r="D2" s="927">
        <f t="shared" ca="1" si="6"/>
        <v>50</v>
      </c>
      <c r="E2" s="927">
        <f t="shared" ca="1" si="6"/>
        <v>50</v>
      </c>
      <c r="G2" s="927">
        <f t="shared" ca="1" si="6"/>
        <v>11</v>
      </c>
      <c r="H2" s="927">
        <f t="shared" ca="1" si="6"/>
        <v>82</v>
      </c>
      <c r="I2" s="927">
        <f t="shared" ca="1" si="6"/>
        <v>66</v>
      </c>
      <c r="J2" s="927">
        <f t="shared" ca="1" si="6"/>
        <v>80</v>
      </c>
      <c r="L2" s="927">
        <f t="shared" ref="L2:V2" ca="1" si="7">CELL("largeur",L2)</f>
        <v>10</v>
      </c>
      <c r="M2" s="927">
        <f t="shared" ca="1" si="7"/>
        <v>34</v>
      </c>
      <c r="N2" s="927">
        <f t="shared" ca="1" si="7"/>
        <v>34</v>
      </c>
      <c r="O2" s="927">
        <f t="shared" ca="1" si="7"/>
        <v>34</v>
      </c>
      <c r="P2" s="927">
        <f t="shared" ca="1" si="7"/>
        <v>50</v>
      </c>
      <c r="Q2" s="927">
        <f t="shared" ca="1" si="7"/>
        <v>50</v>
      </c>
      <c r="R2" s="927">
        <f t="shared" ca="1" si="7"/>
        <v>50</v>
      </c>
      <c r="S2" s="9"/>
      <c r="T2" s="927">
        <f t="shared" ca="1" si="7"/>
        <v>5</v>
      </c>
      <c r="U2" s="927">
        <f t="shared" ca="1" si="7"/>
        <v>46</v>
      </c>
      <c r="V2" s="927">
        <f t="shared" ca="1" si="7"/>
        <v>48</v>
      </c>
      <c r="W2" s="9"/>
      <c r="X2" s="927">
        <f t="shared" ref="X2:AE2" ca="1" si="8">CELL("largeur",X2)</f>
        <v>10</v>
      </c>
      <c r="Y2" s="927">
        <f t="shared" ca="1" si="8"/>
        <v>30</v>
      </c>
      <c r="Z2" s="927">
        <f t="shared" ca="1" si="8"/>
        <v>30</v>
      </c>
      <c r="AA2" s="927">
        <f t="shared" ca="1" si="8"/>
        <v>30</v>
      </c>
      <c r="AB2" s="927">
        <f t="shared" ca="1" si="8"/>
        <v>40</v>
      </c>
      <c r="AC2" s="927">
        <f t="shared" ca="1" si="8"/>
        <v>40</v>
      </c>
      <c r="AD2" s="927">
        <f t="shared" ca="1" si="8"/>
        <v>40</v>
      </c>
      <c r="AE2" s="927">
        <f t="shared" ca="1" si="8"/>
        <v>40</v>
      </c>
      <c r="AG2" s="927">
        <f t="shared" ref="AG2:AK2" ca="1" si="9">CELL("largeur",AG2)</f>
        <v>10</v>
      </c>
      <c r="AH2" s="927">
        <f t="shared" ca="1" si="9"/>
        <v>67</v>
      </c>
      <c r="AI2" s="927">
        <f t="shared" ca="1" si="9"/>
        <v>67</v>
      </c>
      <c r="AJ2" s="927">
        <f t="shared" ca="1" si="9"/>
        <v>67</v>
      </c>
      <c r="AK2" s="927">
        <f t="shared" ca="1" si="9"/>
        <v>83</v>
      </c>
      <c r="AL2" s="9"/>
      <c r="AM2" s="927">
        <f t="shared" ref="AM2:AP2" ca="1" si="10">CELL("largeur",AM2)</f>
        <v>11</v>
      </c>
      <c r="AN2" s="927">
        <f t="shared" ca="1" si="10"/>
        <v>99</v>
      </c>
      <c r="AO2" s="927">
        <f t="shared" ca="1" si="10"/>
        <v>99</v>
      </c>
      <c r="AP2" s="927">
        <f t="shared" ca="1" si="10"/>
        <v>99</v>
      </c>
      <c r="AR2" s="927">
        <f t="shared" ref="AR2:AY2" ca="1" si="11">CELL("largeur",AR2)</f>
        <v>10</v>
      </c>
      <c r="AS2" s="927">
        <f t="shared" ca="1" si="11"/>
        <v>30</v>
      </c>
      <c r="AT2" s="927">
        <f t="shared" ca="1" si="11"/>
        <v>30</v>
      </c>
      <c r="AU2" s="927">
        <f t="shared" ca="1" si="11"/>
        <v>30</v>
      </c>
      <c r="AV2" s="927">
        <f t="shared" ca="1" si="11"/>
        <v>50</v>
      </c>
      <c r="AW2" s="927">
        <f t="shared" ca="1" si="11"/>
        <v>50</v>
      </c>
      <c r="AX2" s="927">
        <f t="shared" ca="1" si="11"/>
        <v>50</v>
      </c>
      <c r="AY2" s="927">
        <f t="shared" ca="1" si="11"/>
        <v>30</v>
      </c>
      <c r="BA2" s="3">
        <v>1</v>
      </c>
      <c r="BB2" s="7" t="s">
        <v>3</v>
      </c>
      <c r="BC2" s="8"/>
    </row>
    <row r="3" spans="1:55" ht="16.5" thickBot="1">
      <c r="B3" s="928">
        <v>4</v>
      </c>
      <c r="C3" s="928">
        <v>50</v>
      </c>
      <c r="D3" s="928">
        <v>50</v>
      </c>
      <c r="E3" s="928">
        <v>50</v>
      </c>
      <c r="G3" s="928">
        <v>11</v>
      </c>
      <c r="H3" s="928">
        <v>82</v>
      </c>
      <c r="I3" s="928">
        <v>66</v>
      </c>
      <c r="J3" s="928">
        <v>80</v>
      </c>
      <c r="L3" s="928">
        <v>10</v>
      </c>
      <c r="M3" s="928">
        <v>34</v>
      </c>
      <c r="N3" s="928">
        <v>34</v>
      </c>
      <c r="O3" s="928">
        <v>34</v>
      </c>
      <c r="P3" s="928">
        <v>50</v>
      </c>
      <c r="Q3" s="928">
        <v>50</v>
      </c>
      <c r="R3" s="928">
        <v>50</v>
      </c>
      <c r="S3" s="9"/>
      <c r="T3" s="928">
        <v>5</v>
      </c>
      <c r="U3" s="928">
        <v>46</v>
      </c>
      <c r="V3" s="928">
        <v>48</v>
      </c>
      <c r="W3" s="9"/>
      <c r="X3" s="928">
        <v>10</v>
      </c>
      <c r="Y3" s="928">
        <v>30</v>
      </c>
      <c r="Z3" s="928">
        <v>30</v>
      </c>
      <c r="AA3" s="928">
        <v>30</v>
      </c>
      <c r="AB3" s="928">
        <v>40</v>
      </c>
      <c r="AC3" s="928">
        <v>40</v>
      </c>
      <c r="AD3" s="928">
        <v>40</v>
      </c>
      <c r="AE3" s="928">
        <v>40</v>
      </c>
      <c r="AG3" s="928">
        <v>10</v>
      </c>
      <c r="AH3" s="928">
        <v>67</v>
      </c>
      <c r="AI3" s="928">
        <v>67</v>
      </c>
      <c r="AJ3" s="928">
        <v>67</v>
      </c>
      <c r="AK3" s="928">
        <v>83</v>
      </c>
      <c r="AL3" s="9"/>
      <c r="AM3" s="928">
        <v>11</v>
      </c>
      <c r="AN3" s="928">
        <v>99</v>
      </c>
      <c r="AO3" s="928">
        <v>99</v>
      </c>
      <c r="AP3" s="928">
        <v>99</v>
      </c>
      <c r="AR3" s="928">
        <v>10</v>
      </c>
      <c r="AS3" s="928">
        <v>30</v>
      </c>
      <c r="AT3" s="928">
        <v>30</v>
      </c>
      <c r="AU3" s="928">
        <v>30</v>
      </c>
      <c r="AV3" s="928">
        <v>50</v>
      </c>
      <c r="AW3" s="928">
        <v>50</v>
      </c>
      <c r="AX3" s="928">
        <v>50</v>
      </c>
      <c r="AY3" s="928">
        <v>30</v>
      </c>
      <c r="BA3" s="3">
        <v>1</v>
      </c>
      <c r="BB3" s="11">
        <f ca="1">COUNTA(A1:BA468) + COUNTBLANK(A1:BA468)</f>
        <v>24822</v>
      </c>
      <c r="BC3" s="12" t="str">
        <f>"cellules entre -cells -celdas  "&amp;" " &amp;A1&amp;" et  "&amp;BA469</f>
        <v>cellules entre -cells -celdas   A1 et  BA469</v>
      </c>
    </row>
    <row r="4" spans="1:55" ht="15" customHeight="1">
      <c r="B4" s="3007" t="s">
        <v>3331</v>
      </c>
      <c r="C4" s="3007"/>
      <c r="D4" s="3007"/>
      <c r="E4" s="3007"/>
      <c r="F4" s="9"/>
      <c r="G4" s="3007" t="s">
        <v>3332</v>
      </c>
      <c r="H4" s="3007"/>
      <c r="I4" s="3007"/>
      <c r="J4" s="3007"/>
      <c r="L4" s="616"/>
      <c r="M4" s="3009" t="s">
        <v>3333</v>
      </c>
      <c r="N4" s="3009"/>
      <c r="O4" s="3009"/>
      <c r="P4" s="3009"/>
      <c r="Q4" s="3009"/>
      <c r="R4" s="3009"/>
      <c r="S4" s="9"/>
      <c r="T4" s="1661"/>
      <c r="U4" s="3015" t="s">
        <v>8418</v>
      </c>
      <c r="V4" s="3015"/>
      <c r="W4" s="9"/>
      <c r="X4" s="3011" t="s">
        <v>3334</v>
      </c>
      <c r="Y4" s="3011"/>
      <c r="Z4" s="3011"/>
      <c r="AA4" s="3011"/>
      <c r="AB4" s="3011"/>
      <c r="AC4" s="3011"/>
      <c r="AD4" s="3011"/>
      <c r="AE4" s="3011"/>
      <c r="AG4" s="1516"/>
      <c r="AH4" s="1516"/>
      <c r="AI4" s="1516"/>
      <c r="AJ4" s="1516"/>
      <c r="AK4" s="1516"/>
      <c r="AL4" s="9"/>
      <c r="AM4" s="3013" t="s">
        <v>3335</v>
      </c>
      <c r="AN4" s="3013"/>
      <c r="AO4" s="3013"/>
      <c r="AP4" s="3013"/>
      <c r="AR4" s="3005" t="s">
        <v>3336</v>
      </c>
      <c r="AS4" s="3005"/>
      <c r="AT4" s="3005"/>
      <c r="AU4" s="3005"/>
      <c r="AV4" s="3005"/>
      <c r="AW4" s="3005"/>
      <c r="AX4" s="3005"/>
      <c r="AY4" s="3005"/>
      <c r="BA4" s="3">
        <v>1</v>
      </c>
      <c r="BB4" s="11">
        <f ca="1">COUNTA(A1:BA468)</f>
        <v>7184</v>
      </c>
      <c r="BC4" s="12" t="s">
        <v>10</v>
      </c>
    </row>
    <row r="5" spans="1:55" ht="15" customHeight="1">
      <c r="B5" s="3008"/>
      <c r="C5" s="3008"/>
      <c r="D5" s="3008"/>
      <c r="E5" s="3008"/>
      <c r="F5" s="9"/>
      <c r="G5" s="3008"/>
      <c r="H5" s="3008"/>
      <c r="I5" s="3008"/>
      <c r="J5" s="3008"/>
      <c r="L5" s="616"/>
      <c r="M5" s="3010"/>
      <c r="N5" s="3010"/>
      <c r="O5" s="3010"/>
      <c r="P5" s="3010"/>
      <c r="Q5" s="3010"/>
      <c r="R5" s="3010"/>
      <c r="S5" s="9"/>
      <c r="T5" s="1661"/>
      <c r="U5" s="3016"/>
      <c r="V5" s="3016"/>
      <c r="W5" s="9"/>
      <c r="X5" s="3012"/>
      <c r="Y5" s="3012"/>
      <c r="Z5" s="3012"/>
      <c r="AA5" s="3012"/>
      <c r="AB5" s="3012"/>
      <c r="AC5" s="3012"/>
      <c r="AD5" s="3012"/>
      <c r="AE5" s="3012"/>
      <c r="AG5" s="1516"/>
      <c r="AH5" s="1516"/>
      <c r="AI5" s="1516"/>
      <c r="AJ5" s="1516"/>
      <c r="AK5" s="1516"/>
      <c r="AL5" s="9"/>
      <c r="AM5" s="3014"/>
      <c r="AN5" s="3014"/>
      <c r="AO5" s="3014"/>
      <c r="AP5" s="3014"/>
      <c r="AR5" s="3006"/>
      <c r="AS5" s="3006"/>
      <c r="AT5" s="3006"/>
      <c r="AU5" s="3006"/>
      <c r="AV5" s="3006"/>
      <c r="AW5" s="3006"/>
      <c r="AX5" s="3006"/>
      <c r="AY5" s="3006"/>
      <c r="BA5" s="3">
        <v>1</v>
      </c>
      <c r="BB5" s="11">
        <f ca="1">COUNTBLANK(A1:BA468)</f>
        <v>17638</v>
      </c>
      <c r="BC5" s="12" t="s">
        <v>13</v>
      </c>
    </row>
    <row r="6" spans="1:55" ht="21" customHeight="1">
      <c r="B6" s="1517" t="s">
        <v>3337</v>
      </c>
      <c r="C6" s="1518"/>
      <c r="D6" s="1519"/>
      <c r="E6" s="1519"/>
      <c r="G6" s="1520"/>
      <c r="H6" s="9"/>
      <c r="I6" s="9"/>
      <c r="J6" s="9"/>
      <c r="L6" s="616"/>
      <c r="M6" s="9"/>
      <c r="N6" s="9"/>
      <c r="O6" s="9"/>
      <c r="P6" s="9"/>
      <c r="Q6" s="9"/>
      <c r="R6" s="9"/>
      <c r="S6" s="9"/>
      <c r="W6" s="9"/>
      <c r="AG6" s="9"/>
      <c r="AH6" s="9"/>
      <c r="AI6" s="9"/>
      <c r="AJ6" s="9"/>
      <c r="AK6" s="9"/>
      <c r="AL6" s="9"/>
      <c r="AM6" s="1347"/>
      <c r="AN6" s="1347"/>
      <c r="AO6" s="1347"/>
      <c r="AP6" s="1347"/>
      <c r="AR6" s="2997" t="s">
        <v>3338</v>
      </c>
      <c r="AS6" s="2997"/>
      <c r="AT6" s="2997"/>
      <c r="AU6" s="2997"/>
      <c r="AV6" s="2997"/>
      <c r="AW6" s="2997"/>
      <c r="AX6" s="2997"/>
      <c r="AY6" s="2997"/>
      <c r="BA6" s="3">
        <v>1</v>
      </c>
      <c r="BB6" s="11">
        <f>SUM(BA1:BA467)+2</f>
        <v>469</v>
      </c>
      <c r="BC6" s="12" t="s">
        <v>15</v>
      </c>
    </row>
    <row r="7" spans="1:55" ht="30" customHeight="1">
      <c r="B7" s="1517" t="s">
        <v>3339</v>
      </c>
      <c r="C7" s="1518"/>
      <c r="D7" s="1519"/>
      <c r="E7" s="1519"/>
      <c r="F7" s="9"/>
      <c r="G7" s="1520"/>
      <c r="H7" s="9"/>
      <c r="I7" s="1521" t="s">
        <v>3340</v>
      </c>
      <c r="J7" s="1522" t="str">
        <f>$BA$469</f>
        <v>BA469</v>
      </c>
      <c r="L7" s="1523"/>
      <c r="M7" s="1655" t="s">
        <v>11</v>
      </c>
      <c r="N7" s="1524"/>
      <c r="O7" s="1524"/>
      <c r="P7" s="1524"/>
      <c r="Q7" s="1524"/>
      <c r="R7" s="1524" t="s">
        <v>11</v>
      </c>
      <c r="S7" s="9"/>
      <c r="T7" s="1658"/>
      <c r="U7" s="1665" t="s">
        <v>538</v>
      </c>
      <c r="V7" s="1666" t="s">
        <v>8417</v>
      </c>
      <c r="W7" s="9"/>
      <c r="X7" s="1523"/>
      <c r="Y7" s="1656" t="s">
        <v>11</v>
      </c>
      <c r="Z7" s="1526"/>
      <c r="AA7" s="1526"/>
      <c r="AB7" s="1526"/>
      <c r="AC7" s="1526"/>
      <c r="AD7" s="1526"/>
      <c r="AE7" s="1525" t="s">
        <v>11</v>
      </c>
      <c r="AG7" s="9"/>
      <c r="AH7" s="1525" t="s">
        <v>822</v>
      </c>
      <c r="AI7" s="1525" t="s">
        <v>823</v>
      </c>
      <c r="AJ7" s="1525" t="s">
        <v>824</v>
      </c>
      <c r="AK7" s="1527" t="s">
        <v>3341</v>
      </c>
      <c r="AL7" s="9"/>
      <c r="AM7" s="1347"/>
      <c r="AN7" s="1347"/>
      <c r="AO7" s="1347"/>
      <c r="AP7" s="1347"/>
      <c r="AR7" s="2997"/>
      <c r="AS7" s="2997"/>
      <c r="AT7" s="2997"/>
      <c r="AU7" s="2997"/>
      <c r="AV7" s="2997"/>
      <c r="AW7" s="2997"/>
      <c r="AX7" s="2997"/>
      <c r="AY7" s="2997"/>
      <c r="BA7" s="3">
        <v>1</v>
      </c>
      <c r="BB7" s="11">
        <f>SUM(A469:AZ469)+1</f>
        <v>53</v>
      </c>
      <c r="BC7" s="12" t="s">
        <v>18</v>
      </c>
    </row>
    <row r="8" spans="1:55" ht="30" customHeight="1">
      <c r="B8" s="1517" t="s">
        <v>3342</v>
      </c>
      <c r="C8" s="1518"/>
      <c r="D8" s="1519"/>
      <c r="E8" s="1519"/>
      <c r="F8" s="9"/>
      <c r="G8" s="1519"/>
      <c r="H8" s="2998" t="s">
        <v>3343</v>
      </c>
      <c r="I8" s="2998"/>
      <c r="J8" s="2998"/>
      <c r="L8" s="1528">
        <v>1</v>
      </c>
      <c r="M8" s="206" t="s">
        <v>3344</v>
      </c>
      <c r="N8" s="1529" t="s">
        <v>3345</v>
      </c>
      <c r="O8" s="1530" t="s">
        <v>3346</v>
      </c>
      <c r="P8" s="1529" t="s">
        <v>3347</v>
      </c>
      <c r="Q8" s="1529" t="s">
        <v>3348</v>
      </c>
      <c r="R8" s="1529" t="s">
        <v>3349</v>
      </c>
      <c r="S8" s="9"/>
      <c r="T8" s="1662"/>
      <c r="U8" s="3003" t="s">
        <v>8376</v>
      </c>
      <c r="V8" s="3004"/>
      <c r="W8" s="9"/>
      <c r="X8" s="1531">
        <v>1</v>
      </c>
      <c r="Y8" s="1657" t="s">
        <v>3350</v>
      </c>
      <c r="Z8" s="1533" t="s">
        <v>3351</v>
      </c>
      <c r="AA8" s="1534" t="s">
        <v>3352</v>
      </c>
      <c r="AB8" s="1533" t="s">
        <v>3353</v>
      </c>
      <c r="AC8" s="1533" t="s">
        <v>3353</v>
      </c>
      <c r="AD8" s="1533" t="s">
        <v>3354</v>
      </c>
      <c r="AE8" s="1533" t="s">
        <v>3355</v>
      </c>
      <c r="AG8" s="1535">
        <v>1</v>
      </c>
      <c r="AH8" s="1536" t="s">
        <v>3356</v>
      </c>
      <c r="AI8" s="60" t="s">
        <v>3357</v>
      </c>
      <c r="AJ8" s="60" t="s">
        <v>3358</v>
      </c>
      <c r="AK8" s="60"/>
      <c r="AL8" s="9"/>
      <c r="AM8" s="1537" t="s">
        <v>3359</v>
      </c>
      <c r="AN8" s="1346" t="s">
        <v>3360</v>
      </c>
      <c r="AO8" s="1347"/>
      <c r="AP8" s="1347"/>
      <c r="AR8" s="1538"/>
      <c r="AS8" s="9"/>
      <c r="AT8" s="9"/>
      <c r="AU8" s="9"/>
      <c r="AV8" s="9"/>
      <c r="AW8" s="9"/>
      <c r="AX8" s="9"/>
      <c r="AY8" s="9"/>
      <c r="BA8" s="3">
        <v>1</v>
      </c>
    </row>
    <row r="9" spans="1:55" ht="30" customHeight="1">
      <c r="B9" s="1519"/>
      <c r="C9" s="1518"/>
      <c r="D9" s="1519"/>
      <c r="E9" s="1519"/>
      <c r="F9" s="9"/>
      <c r="G9" s="1519"/>
      <c r="H9" s="1519"/>
      <c r="I9" s="1519"/>
      <c r="J9" s="1519"/>
      <c r="L9" s="1528"/>
      <c r="M9" s="1655" t="s">
        <v>1644</v>
      </c>
      <c r="N9" s="1539"/>
      <c r="O9" s="1539"/>
      <c r="R9" s="1524" t="s">
        <v>1644</v>
      </c>
      <c r="S9" s="9"/>
      <c r="T9" s="1662" t="s">
        <v>11</v>
      </c>
      <c r="U9" s="1667" t="s">
        <v>8377</v>
      </c>
      <c r="V9" s="1668"/>
      <c r="W9" s="9"/>
      <c r="X9" s="1531">
        <f>X8+1</f>
        <v>2</v>
      </c>
      <c r="Y9" s="1657" t="s">
        <v>3361</v>
      </c>
      <c r="Z9" s="1533" t="s">
        <v>3362</v>
      </c>
      <c r="AA9" s="1534" t="s">
        <v>3363</v>
      </c>
      <c r="AB9" s="1533" t="s">
        <v>3364</v>
      </c>
      <c r="AC9" s="1533" t="s">
        <v>3364</v>
      </c>
      <c r="AD9" s="1533" t="s">
        <v>3365</v>
      </c>
      <c r="AE9" s="1533" t="s">
        <v>3366</v>
      </c>
      <c r="AG9" s="1535">
        <f t="shared" ref="AG9:AG38" si="12">AG8+1</f>
        <v>2</v>
      </c>
      <c r="AH9" s="1536" t="s">
        <v>3367</v>
      </c>
      <c r="AI9" s="60" t="s">
        <v>3368</v>
      </c>
      <c r="AJ9" s="60" t="s">
        <v>3369</v>
      </c>
      <c r="AK9" s="1540" t="s">
        <v>3370</v>
      </c>
      <c r="AL9" s="1540"/>
      <c r="AN9" s="1525" t="s">
        <v>822</v>
      </c>
      <c r="AO9" s="1525" t="s">
        <v>823</v>
      </c>
      <c r="AP9" s="1525" t="s">
        <v>824</v>
      </c>
      <c r="AR9" s="1523"/>
      <c r="AS9" s="1542" t="s">
        <v>822</v>
      </c>
      <c r="AT9" s="1542" t="s">
        <v>823</v>
      </c>
      <c r="AU9" s="1542" t="s">
        <v>824</v>
      </c>
      <c r="AV9" s="2999" t="s">
        <v>3341</v>
      </c>
      <c r="AW9" s="3000"/>
      <c r="AX9" s="3000"/>
      <c r="AY9" s="1542" t="s">
        <v>822</v>
      </c>
      <c r="BA9" s="3">
        <v>1</v>
      </c>
    </row>
    <row r="10" spans="1:55" ht="30" customHeight="1">
      <c r="B10" s="1519"/>
      <c r="C10" s="1543" t="s">
        <v>3371</v>
      </c>
      <c r="D10" s="1544"/>
      <c r="E10" s="1544"/>
      <c r="F10" s="9"/>
      <c r="G10" s="1545"/>
      <c r="H10" s="3001" t="s">
        <v>3372</v>
      </c>
      <c r="I10" s="3001"/>
      <c r="J10" s="3001"/>
      <c r="L10" s="1528">
        <v>1</v>
      </c>
      <c r="M10" s="206" t="s">
        <v>3373</v>
      </c>
      <c r="N10" s="1546" t="s">
        <v>3374</v>
      </c>
      <c r="O10" s="1547" t="s">
        <v>3375</v>
      </c>
      <c r="P10" s="1546" t="s">
        <v>3376</v>
      </c>
      <c r="Q10" s="1546" t="s">
        <v>3377</v>
      </c>
      <c r="R10" s="1546" t="s">
        <v>3378</v>
      </c>
      <c r="S10" s="9"/>
      <c r="T10" s="1660"/>
      <c r="U10" s="1667" t="s">
        <v>8378</v>
      </c>
      <c r="V10" s="1669" t="s">
        <v>3579</v>
      </c>
      <c r="W10" s="9"/>
      <c r="X10" s="1531">
        <f t="shared" ref="X10:X46" si="13">X9+1</f>
        <v>3</v>
      </c>
      <c r="Y10" s="1657" t="s">
        <v>3379</v>
      </c>
      <c r="Z10" s="1533" t="s">
        <v>3380</v>
      </c>
      <c r="AA10" s="1534" t="s">
        <v>3381</v>
      </c>
      <c r="AB10" s="1533" t="s">
        <v>3382</v>
      </c>
      <c r="AC10" s="1533" t="s">
        <v>3382</v>
      </c>
      <c r="AD10" s="1533" t="s">
        <v>3383</v>
      </c>
      <c r="AE10" s="1533" t="s">
        <v>3384</v>
      </c>
      <c r="AG10" s="1535">
        <f t="shared" si="12"/>
        <v>3</v>
      </c>
      <c r="AH10" s="1536" t="s">
        <v>3385</v>
      </c>
      <c r="AI10" s="60" t="s">
        <v>3386</v>
      </c>
      <c r="AJ10" s="60" t="s">
        <v>3387</v>
      </c>
      <c r="AK10" s="1540" t="s">
        <v>3388</v>
      </c>
      <c r="AL10" s="1540"/>
      <c r="AN10" s="1548"/>
      <c r="AO10" s="1549"/>
      <c r="AP10" s="1549"/>
      <c r="AR10" s="1523"/>
      <c r="AS10" s="1550"/>
      <c r="AT10" s="1550"/>
      <c r="AU10" s="1550"/>
      <c r="AV10" s="1550"/>
      <c r="AW10" s="1550"/>
      <c r="AX10" s="1550"/>
      <c r="AY10" s="1551"/>
      <c r="BA10" s="3">
        <v>1</v>
      </c>
    </row>
    <row r="11" spans="1:55" ht="30" customHeight="1">
      <c r="B11" s="1552">
        <v>1</v>
      </c>
      <c r="C11" s="1553" t="s">
        <v>3389</v>
      </c>
      <c r="D11" s="1529" t="s">
        <v>3390</v>
      </c>
      <c r="E11" s="1529" t="s">
        <v>3391</v>
      </c>
      <c r="F11" s="9"/>
      <c r="G11" s="1545"/>
      <c r="H11" s="1554"/>
      <c r="I11" s="1554"/>
      <c r="J11" s="1554"/>
      <c r="L11" s="1528">
        <f>L10+1</f>
        <v>2</v>
      </c>
      <c r="M11" s="206" t="s">
        <v>3392</v>
      </c>
      <c r="N11" s="1555" t="s">
        <v>3393</v>
      </c>
      <c r="O11" s="1556" t="s">
        <v>3394</v>
      </c>
      <c r="P11" s="1555" t="s">
        <v>3395</v>
      </c>
      <c r="Q11" s="1555" t="s">
        <v>3396</v>
      </c>
      <c r="R11" s="1555" t="s">
        <v>3397</v>
      </c>
      <c r="S11" s="9"/>
      <c r="T11" s="1660"/>
      <c r="U11" s="1667" t="s">
        <v>3548</v>
      </c>
      <c r="V11" s="1669" t="s">
        <v>120</v>
      </c>
      <c r="W11" s="9"/>
      <c r="X11" s="1531">
        <f t="shared" si="13"/>
        <v>4</v>
      </c>
      <c r="Y11" s="1657" t="s">
        <v>3398</v>
      </c>
      <c r="Z11" s="1533" t="s">
        <v>3399</v>
      </c>
      <c r="AA11" s="1534" t="s">
        <v>3400</v>
      </c>
      <c r="AB11" s="1533" t="s">
        <v>3401</v>
      </c>
      <c r="AC11" s="1533" t="s">
        <v>3401</v>
      </c>
      <c r="AD11" s="1533" t="s">
        <v>3402</v>
      </c>
      <c r="AE11" s="1533" t="s">
        <v>3403</v>
      </c>
      <c r="AG11" s="1535">
        <f t="shared" si="12"/>
        <v>4</v>
      </c>
      <c r="AH11" s="1536" t="s">
        <v>3404</v>
      </c>
      <c r="AI11" s="60" t="s">
        <v>3405</v>
      </c>
      <c r="AJ11" s="60" t="s">
        <v>3406</v>
      </c>
      <c r="AK11" s="1540" t="s">
        <v>3407</v>
      </c>
      <c r="AL11" s="1540"/>
      <c r="AM11" s="1347"/>
      <c r="AN11" s="1557" t="s">
        <v>11</v>
      </c>
      <c r="AO11" s="1557"/>
      <c r="AP11" s="1558" t="s">
        <v>11</v>
      </c>
      <c r="AR11" s="1559"/>
      <c r="AS11" s="1560" t="s">
        <v>11</v>
      </c>
      <c r="AT11" s="1526"/>
      <c r="AU11" s="1526"/>
      <c r="AV11" s="1526"/>
      <c r="AW11" s="1550"/>
      <c r="AX11" s="1550"/>
      <c r="AY11" s="1560" t="s">
        <v>11</v>
      </c>
      <c r="BA11" s="3">
        <v>1</v>
      </c>
    </row>
    <row r="12" spans="1:55" ht="30" customHeight="1">
      <c r="B12" s="1552">
        <v>2</v>
      </c>
      <c r="C12" s="1553" t="s">
        <v>3408</v>
      </c>
      <c r="D12" s="1529" t="s">
        <v>3409</v>
      </c>
      <c r="E12" s="1529" t="s">
        <v>3410</v>
      </c>
      <c r="F12" s="9"/>
      <c r="G12" s="1544" t="s">
        <v>2829</v>
      </c>
      <c r="H12" s="1543" t="s">
        <v>3411</v>
      </c>
      <c r="I12" s="1543" t="s">
        <v>3412</v>
      </c>
      <c r="J12" s="1543" t="s">
        <v>3413</v>
      </c>
      <c r="L12" s="1528">
        <v>2</v>
      </c>
      <c r="M12" s="206" t="s">
        <v>3414</v>
      </c>
      <c r="N12" s="1555" t="s">
        <v>3415</v>
      </c>
      <c r="O12" s="1556" t="s">
        <v>3416</v>
      </c>
      <c r="P12" s="1555" t="s">
        <v>3417</v>
      </c>
      <c r="Q12" s="1555" t="s">
        <v>3418</v>
      </c>
      <c r="R12" s="1555" t="s">
        <v>3419</v>
      </c>
      <c r="S12" s="9"/>
      <c r="T12" s="1660"/>
      <c r="U12" s="1667" t="s">
        <v>3720</v>
      </c>
      <c r="V12" s="1668"/>
      <c r="W12" s="9"/>
      <c r="X12" s="1531">
        <f t="shared" si="13"/>
        <v>5</v>
      </c>
      <c r="Y12" s="1657" t="s">
        <v>3420</v>
      </c>
      <c r="Z12" s="1533" t="s">
        <v>3421</v>
      </c>
      <c r="AA12" s="1534" t="s">
        <v>3422</v>
      </c>
      <c r="AB12" s="1533" t="s">
        <v>3423</v>
      </c>
      <c r="AC12" s="1533" t="s">
        <v>3423</v>
      </c>
      <c r="AD12" s="1533" t="s">
        <v>3424</v>
      </c>
      <c r="AE12" s="1533" t="s">
        <v>3425</v>
      </c>
      <c r="AG12" s="1535">
        <f t="shared" si="12"/>
        <v>5</v>
      </c>
      <c r="AH12" s="1536" t="s">
        <v>3426</v>
      </c>
      <c r="AI12" s="60" t="s">
        <v>3427</v>
      </c>
      <c r="AJ12" s="1540" t="s">
        <v>3428</v>
      </c>
      <c r="AK12" s="1540" t="s">
        <v>3429</v>
      </c>
      <c r="AL12" s="1540"/>
      <c r="AM12" s="1561">
        <v>1</v>
      </c>
      <c r="AN12" s="1530" t="s">
        <v>3430</v>
      </c>
      <c r="AO12" s="1529" t="s">
        <v>3431</v>
      </c>
      <c r="AP12" s="1529" t="s">
        <v>3432</v>
      </c>
      <c r="AR12" s="1559">
        <v>1</v>
      </c>
      <c r="AS12" s="1562" t="s">
        <v>3433</v>
      </c>
      <c r="AT12" s="1563" t="s">
        <v>3434</v>
      </c>
      <c r="AU12" s="1563" t="s">
        <v>3435</v>
      </c>
      <c r="AV12" s="1563" t="s">
        <v>3436</v>
      </c>
      <c r="AW12" s="1563" t="s">
        <v>3437</v>
      </c>
      <c r="AX12" s="1563" t="s">
        <v>3438</v>
      </c>
      <c r="AY12" s="1562" t="s">
        <v>3433</v>
      </c>
      <c r="BA12" s="3">
        <v>1</v>
      </c>
    </row>
    <row r="13" spans="1:55" ht="30" customHeight="1">
      <c r="B13" s="1552">
        <v>3</v>
      </c>
      <c r="C13" s="1553" t="s">
        <v>3439</v>
      </c>
      <c r="D13" s="1529" t="s">
        <v>3440</v>
      </c>
      <c r="E13" s="1529" t="s">
        <v>3441</v>
      </c>
      <c r="F13" s="9"/>
      <c r="G13" s="1552">
        <v>1</v>
      </c>
      <c r="H13" s="1553" t="s">
        <v>3411</v>
      </c>
      <c r="I13" s="1564" t="s">
        <v>3442</v>
      </c>
      <c r="J13" s="1564" t="s">
        <v>3443</v>
      </c>
      <c r="L13" s="1528">
        <f>L12+1</f>
        <v>3</v>
      </c>
      <c r="M13" s="206" t="s">
        <v>3444</v>
      </c>
      <c r="N13" s="1555" t="s">
        <v>3445</v>
      </c>
      <c r="O13" s="1556" t="s">
        <v>3446</v>
      </c>
      <c r="P13" s="1555" t="s">
        <v>3447</v>
      </c>
      <c r="Q13" s="1555" t="s">
        <v>3448</v>
      </c>
      <c r="R13" s="1555" t="s">
        <v>3449</v>
      </c>
      <c r="S13" s="9"/>
      <c r="T13" s="1660"/>
      <c r="U13" s="1667" t="s">
        <v>3881</v>
      </c>
      <c r="V13" s="1669" t="s">
        <v>3910</v>
      </c>
      <c r="W13" s="9"/>
      <c r="X13" s="1531">
        <f t="shared" si="13"/>
        <v>6</v>
      </c>
      <c r="Y13" s="1657" t="s">
        <v>3450</v>
      </c>
      <c r="Z13" s="1533" t="s">
        <v>3451</v>
      </c>
      <c r="AA13" s="1534" t="s">
        <v>3452</v>
      </c>
      <c r="AB13" s="1533" t="s">
        <v>3453</v>
      </c>
      <c r="AC13" s="1533" t="s">
        <v>3453</v>
      </c>
      <c r="AD13" s="1533" t="s">
        <v>3454</v>
      </c>
      <c r="AE13" s="1533" t="s">
        <v>3455</v>
      </c>
      <c r="AG13" s="1535">
        <f t="shared" si="12"/>
        <v>6</v>
      </c>
      <c r="AH13" s="1536" t="s">
        <v>3456</v>
      </c>
      <c r="AI13" s="60" t="s">
        <v>3457</v>
      </c>
      <c r="AJ13" s="60" t="s">
        <v>3458</v>
      </c>
      <c r="AK13" s="1540" t="s">
        <v>3459</v>
      </c>
      <c r="AL13" s="1540"/>
      <c r="AM13" s="1561">
        <f>AM12+1</f>
        <v>2</v>
      </c>
      <c r="AN13" s="1530" t="s">
        <v>3460</v>
      </c>
      <c r="AO13" s="1529" t="s">
        <v>3461</v>
      </c>
      <c r="AP13" s="1529" t="s">
        <v>3462</v>
      </c>
      <c r="AR13" s="1559">
        <f>AR12+1</f>
        <v>2</v>
      </c>
      <c r="AS13" s="1562" t="s">
        <v>3463</v>
      </c>
      <c r="AT13" s="1563" t="s">
        <v>3464</v>
      </c>
      <c r="AU13" s="1563" t="s">
        <v>3465</v>
      </c>
      <c r="AV13" s="1563" t="s">
        <v>3466</v>
      </c>
      <c r="AW13" s="1563" t="s">
        <v>3467</v>
      </c>
      <c r="AX13" s="1563" t="s">
        <v>3468</v>
      </c>
      <c r="AY13" s="1562" t="s">
        <v>3463</v>
      </c>
      <c r="BA13" s="3">
        <v>1</v>
      </c>
    </row>
    <row r="14" spans="1:55" ht="30" customHeight="1">
      <c r="B14" s="1552">
        <v>4</v>
      </c>
      <c r="C14" s="1553" t="s">
        <v>3469</v>
      </c>
      <c r="D14" s="1529" t="s">
        <v>3470</v>
      </c>
      <c r="E14" s="1529" t="s">
        <v>3471</v>
      </c>
      <c r="F14" s="9"/>
      <c r="G14" s="1552">
        <v>2</v>
      </c>
      <c r="H14" s="1553" t="s">
        <v>3472</v>
      </c>
      <c r="I14" s="1564" t="s">
        <v>3473</v>
      </c>
      <c r="J14" s="1564" t="s">
        <v>3474</v>
      </c>
      <c r="L14" s="1528">
        <v>3</v>
      </c>
      <c r="M14" s="206" t="s">
        <v>3475</v>
      </c>
      <c r="N14" s="1565" t="s">
        <v>3476</v>
      </c>
      <c r="O14" s="1566" t="s">
        <v>3477</v>
      </c>
      <c r="P14" s="1565" t="s">
        <v>3478</v>
      </c>
      <c r="Q14" s="1565" t="s">
        <v>3479</v>
      </c>
      <c r="R14" s="1565" t="s">
        <v>3480</v>
      </c>
      <c r="S14" s="9"/>
      <c r="T14" s="1660"/>
      <c r="U14" s="1667" t="s">
        <v>3938</v>
      </c>
      <c r="V14" s="1669" t="s">
        <v>8379</v>
      </c>
      <c r="W14" s="9"/>
      <c r="X14" s="1531">
        <f t="shared" si="13"/>
        <v>7</v>
      </c>
      <c r="Y14" s="1657" t="s">
        <v>3481</v>
      </c>
      <c r="Z14" s="1533" t="s">
        <v>3482</v>
      </c>
      <c r="AA14" s="1534" t="s">
        <v>3483</v>
      </c>
      <c r="AB14" s="1533" t="s">
        <v>3484</v>
      </c>
      <c r="AC14" s="1533" t="s">
        <v>3484</v>
      </c>
      <c r="AD14" s="1533" t="s">
        <v>3485</v>
      </c>
      <c r="AE14" s="1533" t="s">
        <v>3486</v>
      </c>
      <c r="AG14" s="1535">
        <f t="shared" si="12"/>
        <v>7</v>
      </c>
      <c r="AH14" s="1536" t="s">
        <v>3487</v>
      </c>
      <c r="AI14" s="60" t="s">
        <v>3488</v>
      </c>
      <c r="AJ14" s="60" t="s">
        <v>3489</v>
      </c>
      <c r="AK14" s="1540" t="s">
        <v>3388</v>
      </c>
      <c r="AL14" s="1540"/>
      <c r="AM14" s="1561">
        <f t="shared" ref="AM14:AM18" si="14">AM13+1</f>
        <v>3</v>
      </c>
      <c r="AN14" s="1530" t="s">
        <v>3490</v>
      </c>
      <c r="AO14" s="1529" t="s">
        <v>3491</v>
      </c>
      <c r="AP14" s="1529" t="s">
        <v>3492</v>
      </c>
      <c r="AR14" s="1559">
        <f t="shared" ref="AR14:AR40" si="15">AR13+1</f>
        <v>3</v>
      </c>
      <c r="AS14" s="1562" t="s">
        <v>3493</v>
      </c>
      <c r="AT14" s="1563" t="s">
        <v>3494</v>
      </c>
      <c r="AU14" s="1567" t="s">
        <v>3495</v>
      </c>
      <c r="AV14" s="1563" t="s">
        <v>3496</v>
      </c>
      <c r="AW14" s="1563" t="s">
        <v>3497</v>
      </c>
      <c r="AX14" s="1563" t="s">
        <v>3498</v>
      </c>
      <c r="AY14" s="1562" t="s">
        <v>3493</v>
      </c>
      <c r="BA14" s="3">
        <v>1</v>
      </c>
    </row>
    <row r="15" spans="1:55" ht="30" customHeight="1">
      <c r="B15" s="1552">
        <v>5</v>
      </c>
      <c r="C15" s="1553" t="s">
        <v>3499</v>
      </c>
      <c r="D15" s="1529" t="s">
        <v>3500</v>
      </c>
      <c r="E15" s="1529" t="s">
        <v>3501</v>
      </c>
      <c r="F15" s="9"/>
      <c r="G15" s="1552">
        <v>3</v>
      </c>
      <c r="H15" s="1553" t="s">
        <v>3502</v>
      </c>
      <c r="I15" s="1564" t="s">
        <v>3503</v>
      </c>
      <c r="J15" s="1564" t="s">
        <v>3504</v>
      </c>
      <c r="L15" s="1528"/>
      <c r="M15" s="1655" t="s">
        <v>1645</v>
      </c>
      <c r="N15" s="1539"/>
      <c r="O15" s="1539"/>
      <c r="P15" s="9"/>
      <c r="Q15" s="9"/>
      <c r="R15" s="1524" t="s">
        <v>1645</v>
      </c>
      <c r="S15" s="9"/>
      <c r="T15" s="1660"/>
      <c r="U15" s="1667" t="s">
        <v>3963</v>
      </c>
      <c r="V15" s="1669" t="s">
        <v>120</v>
      </c>
      <c r="W15" s="9"/>
      <c r="X15" s="1531">
        <f t="shared" si="13"/>
        <v>8</v>
      </c>
      <c r="Y15" s="1657" t="s">
        <v>3505</v>
      </c>
      <c r="Z15" s="1533" t="s">
        <v>3506</v>
      </c>
      <c r="AA15" s="1534" t="s">
        <v>3507</v>
      </c>
      <c r="AB15" s="1533" t="s">
        <v>3508</v>
      </c>
      <c r="AC15" s="1533" t="s">
        <v>3508</v>
      </c>
      <c r="AD15" s="1533" t="s">
        <v>3509</v>
      </c>
      <c r="AE15" s="1533" t="s">
        <v>3510</v>
      </c>
      <c r="AG15" s="1535">
        <f t="shared" si="12"/>
        <v>8</v>
      </c>
      <c r="AH15" s="1536" t="s">
        <v>3511</v>
      </c>
      <c r="AI15" s="60" t="s">
        <v>3512</v>
      </c>
      <c r="AJ15" s="60" t="s">
        <v>3513</v>
      </c>
      <c r="AK15" s="1540" t="s">
        <v>3407</v>
      </c>
      <c r="AL15" s="1540"/>
      <c r="AM15" s="1561">
        <f t="shared" si="14"/>
        <v>4</v>
      </c>
      <c r="AN15" s="1530" t="s">
        <v>3514</v>
      </c>
      <c r="AO15" s="1529" t="s">
        <v>3515</v>
      </c>
      <c r="AP15" s="1529" t="s">
        <v>3516</v>
      </c>
      <c r="AR15" s="1559">
        <f t="shared" si="15"/>
        <v>4</v>
      </c>
      <c r="AS15" s="1562" t="s">
        <v>3517</v>
      </c>
      <c r="AT15" s="1563" t="s">
        <v>3518</v>
      </c>
      <c r="AU15" s="1563" t="s">
        <v>3519</v>
      </c>
      <c r="AV15" s="1563" t="s">
        <v>3520</v>
      </c>
      <c r="AW15" s="1563" t="s">
        <v>3521</v>
      </c>
      <c r="AX15" s="1563" t="s">
        <v>3522</v>
      </c>
      <c r="AY15" s="1562" t="s">
        <v>3517</v>
      </c>
      <c r="BA15" s="3">
        <v>1</v>
      </c>
    </row>
    <row r="16" spans="1:55" ht="30" customHeight="1">
      <c r="B16" s="1552">
        <v>6</v>
      </c>
      <c r="C16" s="1553" t="s">
        <v>3523</v>
      </c>
      <c r="D16" s="1529" t="s">
        <v>3524</v>
      </c>
      <c r="E16" s="1529" t="s">
        <v>3525</v>
      </c>
      <c r="F16" s="9"/>
      <c r="G16" s="1552">
        <v>4</v>
      </c>
      <c r="H16" s="1553" t="s">
        <v>3526</v>
      </c>
      <c r="I16" s="1564" t="s">
        <v>3527</v>
      </c>
      <c r="J16" s="1564" t="s">
        <v>3528</v>
      </c>
      <c r="L16" s="1528">
        <v>1</v>
      </c>
      <c r="M16" s="206" t="s">
        <v>3529</v>
      </c>
      <c r="N16" s="1546" t="s">
        <v>3530</v>
      </c>
      <c r="O16" s="1547" t="s">
        <v>3531</v>
      </c>
      <c r="P16" s="1546" t="s">
        <v>3532</v>
      </c>
      <c r="Q16" s="1546" t="s">
        <v>3533</v>
      </c>
      <c r="R16" s="1546" t="s">
        <v>3534</v>
      </c>
      <c r="S16" s="9"/>
      <c r="T16" s="1660"/>
      <c r="U16" s="1667" t="s">
        <v>3994</v>
      </c>
      <c r="V16" s="1669" t="s">
        <v>120</v>
      </c>
      <c r="W16" s="9"/>
      <c r="X16" s="1531">
        <f t="shared" si="13"/>
        <v>9</v>
      </c>
      <c r="Y16" s="1657" t="s">
        <v>3535</v>
      </c>
      <c r="Z16" s="1533" t="s">
        <v>3536</v>
      </c>
      <c r="AA16" s="1534" t="s">
        <v>3537</v>
      </c>
      <c r="AB16" s="1533" t="s">
        <v>3538</v>
      </c>
      <c r="AC16" s="1533" t="s">
        <v>3538</v>
      </c>
      <c r="AD16" s="1533" t="s">
        <v>3539</v>
      </c>
      <c r="AE16" s="1533" t="s">
        <v>3540</v>
      </c>
      <c r="AG16" s="1535">
        <f t="shared" si="12"/>
        <v>9</v>
      </c>
      <c r="AH16" s="1536" t="s">
        <v>3541</v>
      </c>
      <c r="AI16" s="60" t="s">
        <v>3542</v>
      </c>
      <c r="AJ16" s="60" t="s">
        <v>3543</v>
      </c>
      <c r="AK16" s="1540" t="s">
        <v>3544</v>
      </c>
      <c r="AL16" s="1540"/>
      <c r="AM16" s="1561">
        <f t="shared" si="14"/>
        <v>5</v>
      </c>
      <c r="AN16" s="1530" t="s">
        <v>3545</v>
      </c>
      <c r="AO16" s="1529" t="s">
        <v>3546</v>
      </c>
      <c r="AP16" s="1529" t="s">
        <v>3547</v>
      </c>
      <c r="AR16" s="1559">
        <f t="shared" si="15"/>
        <v>5</v>
      </c>
      <c r="AS16" s="1562" t="s">
        <v>3548</v>
      </c>
      <c r="AT16" s="1563" t="s">
        <v>3549</v>
      </c>
      <c r="AU16" s="1563" t="s">
        <v>3550</v>
      </c>
      <c r="AV16" s="1563" t="s">
        <v>3551</v>
      </c>
      <c r="AW16" s="1563" t="s">
        <v>3552</v>
      </c>
      <c r="AX16" s="1563" t="s">
        <v>3553</v>
      </c>
      <c r="AY16" s="1562" t="s">
        <v>3548</v>
      </c>
      <c r="BA16" s="3">
        <v>1</v>
      </c>
    </row>
    <row r="17" spans="2:53" ht="30" customHeight="1">
      <c r="B17" s="1552">
        <v>7</v>
      </c>
      <c r="C17" s="1553" t="s">
        <v>3554</v>
      </c>
      <c r="D17" s="1529" t="s">
        <v>3555</v>
      </c>
      <c r="E17" s="1529" t="s">
        <v>3556</v>
      </c>
      <c r="F17" s="9"/>
      <c r="G17" s="1552">
        <v>5</v>
      </c>
      <c r="H17" s="1568" t="s">
        <v>3557</v>
      </c>
      <c r="I17" s="1564" t="s">
        <v>3558</v>
      </c>
      <c r="J17" s="1564" t="s">
        <v>3559</v>
      </c>
      <c r="L17" s="1528">
        <f t="shared" ref="L17:L25" si="16">L16+1</f>
        <v>2</v>
      </c>
      <c r="M17" s="206" t="s">
        <v>3560</v>
      </c>
      <c r="N17" s="1555" t="s">
        <v>3561</v>
      </c>
      <c r="O17" s="1556" t="s">
        <v>3562</v>
      </c>
      <c r="P17" s="1555" t="s">
        <v>3563</v>
      </c>
      <c r="Q17" s="1555" t="s">
        <v>3564</v>
      </c>
      <c r="R17" s="1555" t="s">
        <v>3565</v>
      </c>
      <c r="S17" s="9"/>
      <c r="T17" s="1660"/>
      <c r="U17" s="1667" t="s">
        <v>8380</v>
      </c>
      <c r="V17" s="1669" t="s">
        <v>120</v>
      </c>
      <c r="W17" s="9"/>
      <c r="X17" s="1531">
        <f t="shared" si="13"/>
        <v>10</v>
      </c>
      <c r="Y17" s="1657" t="s">
        <v>3566</v>
      </c>
      <c r="Z17" s="1533" t="s">
        <v>3567</v>
      </c>
      <c r="AA17" s="1534" t="s">
        <v>3568</v>
      </c>
      <c r="AB17" s="1533" t="s">
        <v>3569</v>
      </c>
      <c r="AC17" s="1533" t="s">
        <v>3569</v>
      </c>
      <c r="AD17" s="1533" t="s">
        <v>3570</v>
      </c>
      <c r="AE17" s="1533" t="s">
        <v>3571</v>
      </c>
      <c r="AG17" s="1535">
        <f t="shared" si="12"/>
        <v>10</v>
      </c>
      <c r="AH17" s="1536" t="s">
        <v>3572</v>
      </c>
      <c r="AI17" s="60" t="s">
        <v>3573</v>
      </c>
      <c r="AJ17" s="1540" t="s">
        <v>3574</v>
      </c>
      <c r="AK17" s="1540" t="s">
        <v>3575</v>
      </c>
      <c r="AL17" s="1540"/>
      <c r="AM17" s="1561">
        <f t="shared" si="14"/>
        <v>6</v>
      </c>
      <c r="AN17" s="1530" t="s">
        <v>3576</v>
      </c>
      <c r="AO17" s="1529" t="s">
        <v>3577</v>
      </c>
      <c r="AP17" s="1529" t="s">
        <v>3578</v>
      </c>
      <c r="AR17" s="1559">
        <f t="shared" si="15"/>
        <v>6</v>
      </c>
      <c r="AS17" s="1562" t="s">
        <v>3579</v>
      </c>
      <c r="AT17" s="1563" t="s">
        <v>3580</v>
      </c>
      <c r="AU17" s="1563" t="s">
        <v>3581</v>
      </c>
      <c r="AV17" s="1563" t="s">
        <v>3582</v>
      </c>
      <c r="AW17" s="1563" t="s">
        <v>3583</v>
      </c>
      <c r="AX17" s="1563" t="s">
        <v>3584</v>
      </c>
      <c r="AY17" s="1562" t="s">
        <v>3579</v>
      </c>
      <c r="BA17" s="3">
        <v>1</v>
      </c>
    </row>
    <row r="18" spans="2:53" ht="30" customHeight="1">
      <c r="B18" s="1552">
        <v>8</v>
      </c>
      <c r="C18" s="1553" t="s">
        <v>3585</v>
      </c>
      <c r="D18" s="1529" t="s">
        <v>3586</v>
      </c>
      <c r="E18" s="1529" t="s">
        <v>3587</v>
      </c>
      <c r="F18" s="9"/>
      <c r="G18" s="1568"/>
      <c r="H18" s="931"/>
      <c r="I18" s="1569"/>
      <c r="J18" s="1569"/>
      <c r="L18" s="1528">
        <f t="shared" si="16"/>
        <v>3</v>
      </c>
      <c r="M18" s="206" t="s">
        <v>3588</v>
      </c>
      <c r="N18" s="1555" t="s">
        <v>3589</v>
      </c>
      <c r="O18" s="1556" t="s">
        <v>3590</v>
      </c>
      <c r="P18" s="1555" t="s">
        <v>3591</v>
      </c>
      <c r="Q18" s="1555" t="s">
        <v>3592</v>
      </c>
      <c r="R18" s="1555" t="s">
        <v>3593</v>
      </c>
      <c r="S18" s="9"/>
      <c r="T18" s="1660"/>
      <c r="U18" s="1667" t="s">
        <v>8381</v>
      </c>
      <c r="V18" s="1669" t="s">
        <v>120</v>
      </c>
      <c r="W18" s="9"/>
      <c r="X18" s="1531">
        <f t="shared" si="13"/>
        <v>11</v>
      </c>
      <c r="Y18" s="1657" t="s">
        <v>3594</v>
      </c>
      <c r="Z18" s="1533" t="s">
        <v>3595</v>
      </c>
      <c r="AA18" s="1534" t="s">
        <v>3596</v>
      </c>
      <c r="AB18" s="1533" t="s">
        <v>3597</v>
      </c>
      <c r="AC18" s="1533" t="s">
        <v>3597</v>
      </c>
      <c r="AD18" s="1533" t="s">
        <v>3598</v>
      </c>
      <c r="AE18" s="1533" t="s">
        <v>3599</v>
      </c>
      <c r="AG18" s="1535">
        <f t="shared" si="12"/>
        <v>11</v>
      </c>
      <c r="AH18" s="1536" t="s">
        <v>3600</v>
      </c>
      <c r="AI18" s="60" t="s">
        <v>3601</v>
      </c>
      <c r="AJ18" s="60" t="s">
        <v>3602</v>
      </c>
      <c r="AK18" s="1540" t="s">
        <v>3603</v>
      </c>
      <c r="AL18" s="1540"/>
      <c r="AM18" s="1561">
        <f t="shared" si="14"/>
        <v>7</v>
      </c>
      <c r="AN18" s="1530" t="s">
        <v>3604</v>
      </c>
      <c r="AO18" s="1529" t="s">
        <v>3605</v>
      </c>
      <c r="AP18" s="1529" t="s">
        <v>3606</v>
      </c>
      <c r="AR18" s="1559">
        <f t="shared" si="15"/>
        <v>7</v>
      </c>
      <c r="AS18" s="1562" t="s">
        <v>3607</v>
      </c>
      <c r="AT18" s="1563" t="s">
        <v>3608</v>
      </c>
      <c r="AU18" s="1563" t="s">
        <v>3609</v>
      </c>
      <c r="AV18" s="1563" t="s">
        <v>3610</v>
      </c>
      <c r="AW18" s="1563" t="s">
        <v>3611</v>
      </c>
      <c r="AX18" s="1563" t="s">
        <v>3612</v>
      </c>
      <c r="AY18" s="1562" t="s">
        <v>3607</v>
      </c>
      <c r="BA18" s="3">
        <v>1</v>
      </c>
    </row>
    <row r="19" spans="2:53" ht="30" customHeight="1">
      <c r="B19" s="1552">
        <v>9</v>
      </c>
      <c r="C19" s="1553" t="s">
        <v>3613</v>
      </c>
      <c r="D19" s="1529" t="s">
        <v>3614</v>
      </c>
      <c r="E19" s="1529" t="s">
        <v>3615</v>
      </c>
      <c r="F19" s="9"/>
      <c r="G19" s="1544" t="s">
        <v>17</v>
      </c>
      <c r="H19" s="1543" t="s">
        <v>3616</v>
      </c>
      <c r="I19" s="1543" t="s">
        <v>3617</v>
      </c>
      <c r="J19" s="1543" t="s">
        <v>3618</v>
      </c>
      <c r="L19" s="1528">
        <f t="shared" si="16"/>
        <v>4</v>
      </c>
      <c r="M19" s="206" t="s">
        <v>3619</v>
      </c>
      <c r="N19" s="1555" t="s">
        <v>3620</v>
      </c>
      <c r="O19" s="1556" t="s">
        <v>3621</v>
      </c>
      <c r="P19" s="1555" t="s">
        <v>3622</v>
      </c>
      <c r="Q19" s="1555" t="s">
        <v>3623</v>
      </c>
      <c r="R19" s="1555" t="s">
        <v>3624</v>
      </c>
      <c r="S19" s="9"/>
      <c r="T19" s="1660"/>
      <c r="U19" s="1667" t="s">
        <v>4078</v>
      </c>
      <c r="V19" s="1669" t="s">
        <v>120</v>
      </c>
      <c r="W19" s="9"/>
      <c r="X19" s="1531">
        <f t="shared" si="13"/>
        <v>12</v>
      </c>
      <c r="Y19" s="1657" t="s">
        <v>3625</v>
      </c>
      <c r="Z19" s="1533" t="s">
        <v>3626</v>
      </c>
      <c r="AA19" s="1534" t="s">
        <v>3627</v>
      </c>
      <c r="AB19" s="1533" t="s">
        <v>3628</v>
      </c>
      <c r="AC19" s="1533" t="s">
        <v>3628</v>
      </c>
      <c r="AD19" s="1533" t="s">
        <v>3629</v>
      </c>
      <c r="AE19" s="1533" t="s">
        <v>3630</v>
      </c>
      <c r="AG19" s="1535">
        <f t="shared" si="12"/>
        <v>12</v>
      </c>
      <c r="AH19" s="1536" t="s">
        <v>3631</v>
      </c>
      <c r="AI19" s="60" t="s">
        <v>3632</v>
      </c>
      <c r="AJ19" s="1540" t="s">
        <v>3633</v>
      </c>
      <c r="AK19" s="1540" t="s">
        <v>3634</v>
      </c>
      <c r="AL19" s="1540"/>
      <c r="AM19" s="1561"/>
      <c r="AN19" s="1557" t="s">
        <v>1644</v>
      </c>
      <c r="AO19" s="1557"/>
      <c r="AP19" s="1558" t="s">
        <v>1644</v>
      </c>
      <c r="AR19" s="1559">
        <f t="shared" si="15"/>
        <v>8</v>
      </c>
      <c r="AS19" s="1562" t="s">
        <v>3635</v>
      </c>
      <c r="AT19" s="1563" t="s">
        <v>3636</v>
      </c>
      <c r="AU19" s="1563" t="s">
        <v>3637</v>
      </c>
      <c r="AV19" s="1563" t="s">
        <v>3638</v>
      </c>
      <c r="AW19" s="1563" t="s">
        <v>3639</v>
      </c>
      <c r="AX19" s="1563" t="s">
        <v>3640</v>
      </c>
      <c r="AY19" s="1562" t="s">
        <v>3635</v>
      </c>
      <c r="BA19" s="3">
        <v>1</v>
      </c>
    </row>
    <row r="20" spans="2:53" ht="30" customHeight="1">
      <c r="B20" s="1552">
        <v>10</v>
      </c>
      <c r="C20" s="1553" t="s">
        <v>3641</v>
      </c>
      <c r="D20" s="1529" t="s">
        <v>3642</v>
      </c>
      <c r="E20" s="1529" t="s">
        <v>3643</v>
      </c>
      <c r="F20" s="9"/>
      <c r="G20" s="1552">
        <v>1</v>
      </c>
      <c r="H20" s="1570" t="s">
        <v>3644</v>
      </c>
      <c r="I20" s="1564" t="s">
        <v>3645</v>
      </c>
      <c r="J20" s="1564" t="s">
        <v>3646</v>
      </c>
      <c r="L20" s="1528">
        <f t="shared" si="16"/>
        <v>5</v>
      </c>
      <c r="M20" s="206" t="s">
        <v>3647</v>
      </c>
      <c r="N20" s="1565" t="s">
        <v>3648</v>
      </c>
      <c r="O20" s="1566" t="s">
        <v>3649</v>
      </c>
      <c r="P20" s="1565" t="s">
        <v>3650</v>
      </c>
      <c r="Q20" s="1565" t="s">
        <v>3651</v>
      </c>
      <c r="R20" s="1565" t="s">
        <v>3652</v>
      </c>
      <c r="S20" s="9"/>
      <c r="T20" s="1660"/>
      <c r="U20" s="1667" t="s">
        <v>4109</v>
      </c>
      <c r="V20" s="1669" t="s">
        <v>120</v>
      </c>
      <c r="W20" s="9"/>
      <c r="X20" s="1531">
        <f t="shared" si="13"/>
        <v>13</v>
      </c>
      <c r="Y20" s="1657" t="s">
        <v>3653</v>
      </c>
      <c r="Z20" s="1533" t="s">
        <v>3654</v>
      </c>
      <c r="AA20" s="1534" t="s">
        <v>3655</v>
      </c>
      <c r="AB20" s="1533" t="s">
        <v>3656</v>
      </c>
      <c r="AC20" s="1533" t="s">
        <v>3656</v>
      </c>
      <c r="AD20" s="1533" t="s">
        <v>3657</v>
      </c>
      <c r="AE20" s="1533" t="s">
        <v>3658</v>
      </c>
      <c r="AG20" s="1535">
        <f t="shared" si="12"/>
        <v>13</v>
      </c>
      <c r="AH20" s="1536" t="s">
        <v>3600</v>
      </c>
      <c r="AI20" s="60" t="s">
        <v>3601</v>
      </c>
      <c r="AJ20" s="1540" t="s">
        <v>3602</v>
      </c>
      <c r="AK20" s="1540" t="s">
        <v>3603</v>
      </c>
      <c r="AL20" s="1540"/>
      <c r="AM20" s="1561">
        <v>1</v>
      </c>
      <c r="AN20" s="1530" t="s">
        <v>3659</v>
      </c>
      <c r="AO20" s="1529" t="s">
        <v>3660</v>
      </c>
      <c r="AP20" s="1529" t="s">
        <v>3661</v>
      </c>
      <c r="AR20" s="1559">
        <f t="shared" si="15"/>
        <v>9</v>
      </c>
      <c r="AS20" s="1562" t="s">
        <v>3662</v>
      </c>
      <c r="AT20" s="1563" t="s">
        <v>3663</v>
      </c>
      <c r="AU20" s="1567" t="s">
        <v>3664</v>
      </c>
      <c r="AV20" s="1563" t="s">
        <v>3665</v>
      </c>
      <c r="AW20" s="1563" t="s">
        <v>3666</v>
      </c>
      <c r="AX20" s="1563" t="s">
        <v>3667</v>
      </c>
      <c r="AY20" s="1562" t="s">
        <v>3662</v>
      </c>
      <c r="BA20" s="3">
        <v>1</v>
      </c>
    </row>
    <row r="21" spans="2:53" ht="30" customHeight="1">
      <c r="B21" s="1552">
        <v>11</v>
      </c>
      <c r="C21" s="1553" t="s">
        <v>3668</v>
      </c>
      <c r="D21" s="1529" t="s">
        <v>3669</v>
      </c>
      <c r="E21" s="1529" t="s">
        <v>3670</v>
      </c>
      <c r="F21" s="9"/>
      <c r="G21" s="1552">
        <v>2</v>
      </c>
      <c r="H21" s="1570" t="s">
        <v>3671</v>
      </c>
      <c r="I21" s="1564" t="s">
        <v>3672</v>
      </c>
      <c r="J21" s="1564" t="s">
        <v>3673</v>
      </c>
      <c r="L21" s="1528">
        <f t="shared" si="16"/>
        <v>6</v>
      </c>
      <c r="M21" s="206" t="s">
        <v>3674</v>
      </c>
      <c r="N21" s="1565" t="s">
        <v>3675</v>
      </c>
      <c r="O21" s="1566" t="s">
        <v>3676</v>
      </c>
      <c r="P21" s="1565" t="s">
        <v>3677</v>
      </c>
      <c r="Q21" s="1565" t="s">
        <v>3678</v>
      </c>
      <c r="R21" s="1565" t="s">
        <v>3679</v>
      </c>
      <c r="S21" s="9"/>
      <c r="T21" s="1660"/>
      <c r="U21" s="1667" t="s">
        <v>4188</v>
      </c>
      <c r="V21" s="1669" t="s">
        <v>120</v>
      </c>
      <c r="W21" s="9"/>
      <c r="X21" s="1531">
        <f t="shared" si="13"/>
        <v>14</v>
      </c>
      <c r="Y21" s="1657" t="s">
        <v>3680</v>
      </c>
      <c r="Z21" s="1533" t="s">
        <v>3681</v>
      </c>
      <c r="AA21" s="1534" t="s">
        <v>3682</v>
      </c>
      <c r="AB21" s="1533" t="s">
        <v>3683</v>
      </c>
      <c r="AC21" s="1533" t="s">
        <v>3683</v>
      </c>
      <c r="AD21" s="1533" t="s">
        <v>3684</v>
      </c>
      <c r="AE21" s="1533" t="s">
        <v>3685</v>
      </c>
      <c r="AG21" s="1535">
        <f t="shared" si="12"/>
        <v>14</v>
      </c>
      <c r="AH21" s="1536" t="s">
        <v>3686</v>
      </c>
      <c r="AI21" s="60" t="s">
        <v>3687</v>
      </c>
      <c r="AJ21" s="1540" t="s">
        <v>3688</v>
      </c>
      <c r="AK21" s="1540" t="s">
        <v>3689</v>
      </c>
      <c r="AL21" s="1540"/>
      <c r="AM21" s="1561">
        <f>AM20+1</f>
        <v>2</v>
      </c>
      <c r="AN21" s="1529" t="s">
        <v>3690</v>
      </c>
      <c r="AO21" s="1529" t="s">
        <v>3691</v>
      </c>
      <c r="AP21" s="1529" t="s">
        <v>3692</v>
      </c>
      <c r="AR21" s="1559">
        <f t="shared" si="15"/>
        <v>10</v>
      </c>
      <c r="AS21" s="1562" t="s">
        <v>3693</v>
      </c>
      <c r="AT21" s="1563" t="s">
        <v>3694</v>
      </c>
      <c r="AU21" s="1567" t="s">
        <v>3695</v>
      </c>
      <c r="AV21" s="1563" t="s">
        <v>3696</v>
      </c>
      <c r="AW21" s="1563" t="s">
        <v>3697</v>
      </c>
      <c r="AX21" s="1563" t="s">
        <v>3698</v>
      </c>
      <c r="AY21" s="1562" t="s">
        <v>3693</v>
      </c>
      <c r="BA21" s="3">
        <v>1</v>
      </c>
    </row>
    <row r="22" spans="2:53" ht="30" customHeight="1">
      <c r="B22" s="1552">
        <v>12</v>
      </c>
      <c r="C22" s="1553" t="s">
        <v>3699</v>
      </c>
      <c r="D22" s="1529" t="s">
        <v>3700</v>
      </c>
      <c r="E22" s="1529" t="s">
        <v>3701</v>
      </c>
      <c r="F22" s="9"/>
      <c r="G22" s="1552">
        <v>3</v>
      </c>
      <c r="H22" s="1570" t="s">
        <v>3702</v>
      </c>
      <c r="I22" s="1564" t="s">
        <v>3703</v>
      </c>
      <c r="J22" s="1564" t="s">
        <v>3704</v>
      </c>
      <c r="L22" s="1528">
        <f t="shared" si="16"/>
        <v>7</v>
      </c>
      <c r="M22" s="206" t="s">
        <v>3705</v>
      </c>
      <c r="N22" s="1565" t="s">
        <v>3706</v>
      </c>
      <c r="O22" s="1566" t="s">
        <v>3707</v>
      </c>
      <c r="P22" s="1565" t="s">
        <v>3708</v>
      </c>
      <c r="Q22" s="1565" t="s">
        <v>3709</v>
      </c>
      <c r="R22" s="1565" t="s">
        <v>3710</v>
      </c>
      <c r="S22" s="9"/>
      <c r="T22" s="1663"/>
      <c r="U22" s="2987"/>
      <c r="V22" s="2988"/>
      <c r="W22" s="9"/>
      <c r="X22" s="1531">
        <f t="shared" si="13"/>
        <v>15</v>
      </c>
      <c r="Y22" s="1657" t="s">
        <v>3711</v>
      </c>
      <c r="Z22" s="1533" t="s">
        <v>3712</v>
      </c>
      <c r="AA22" s="1534" t="s">
        <v>3713</v>
      </c>
      <c r="AB22" s="1533" t="s">
        <v>3714</v>
      </c>
      <c r="AC22" s="1533" t="s">
        <v>3714</v>
      </c>
      <c r="AD22" s="1533" t="s">
        <v>3715</v>
      </c>
      <c r="AE22" s="1533" t="s">
        <v>3716</v>
      </c>
      <c r="AG22" s="1535">
        <f t="shared" si="12"/>
        <v>15</v>
      </c>
      <c r="AH22" s="1536" t="s">
        <v>3686</v>
      </c>
      <c r="AI22" s="60" t="s">
        <v>3687</v>
      </c>
      <c r="AJ22" s="1540" t="s">
        <v>3688</v>
      </c>
      <c r="AK22" s="1540" t="s">
        <v>3689</v>
      </c>
      <c r="AL22" s="1540"/>
      <c r="AM22" s="1561">
        <f t="shared" ref="AM22:AM30" si="17">AM21+1</f>
        <v>3</v>
      </c>
      <c r="AN22" s="1529" t="s">
        <v>3717</v>
      </c>
      <c r="AO22" s="1529" t="s">
        <v>3718</v>
      </c>
      <c r="AP22" s="1529" t="s">
        <v>3719</v>
      </c>
      <c r="AR22" s="1559">
        <f t="shared" si="15"/>
        <v>11</v>
      </c>
      <c r="AS22" s="1562" t="s">
        <v>3720</v>
      </c>
      <c r="AT22" s="1563" t="s">
        <v>3721</v>
      </c>
      <c r="AU22" s="1563" t="s">
        <v>3722</v>
      </c>
      <c r="AV22" s="1563" t="s">
        <v>3723</v>
      </c>
      <c r="AW22" s="1563" t="s">
        <v>3724</v>
      </c>
      <c r="AX22" s="1563" t="s">
        <v>3725</v>
      </c>
      <c r="AY22" s="1562" t="s">
        <v>3720</v>
      </c>
      <c r="BA22" s="3">
        <v>1</v>
      </c>
    </row>
    <row r="23" spans="2:53" ht="30" customHeight="1">
      <c r="B23" s="1552">
        <v>13</v>
      </c>
      <c r="C23" s="1553" t="s">
        <v>3726</v>
      </c>
      <c r="D23" s="1529" t="s">
        <v>3727</v>
      </c>
      <c r="E23" s="1529" t="s">
        <v>3728</v>
      </c>
      <c r="F23" s="9"/>
      <c r="G23" s="1552">
        <v>4</v>
      </c>
      <c r="H23" s="1570" t="s">
        <v>3729</v>
      </c>
      <c r="I23" s="1564" t="s">
        <v>3730</v>
      </c>
      <c r="J23" s="1564" t="s">
        <v>3731</v>
      </c>
      <c r="L23" s="1528">
        <f t="shared" si="16"/>
        <v>8</v>
      </c>
      <c r="M23" s="206" t="s">
        <v>3732</v>
      </c>
      <c r="N23" s="1565" t="s">
        <v>3733</v>
      </c>
      <c r="O23" s="1566" t="s">
        <v>3734</v>
      </c>
      <c r="P23" s="1565" t="s">
        <v>3735</v>
      </c>
      <c r="Q23" s="1565" t="s">
        <v>3736</v>
      </c>
      <c r="R23" s="1565" t="s">
        <v>3737</v>
      </c>
      <c r="S23" s="9"/>
      <c r="T23" s="1662" t="s">
        <v>1645</v>
      </c>
      <c r="U23" s="1667" t="s">
        <v>5005</v>
      </c>
      <c r="V23" s="1669" t="s">
        <v>8382</v>
      </c>
      <c r="W23" s="9"/>
      <c r="X23" s="1531">
        <f t="shared" si="13"/>
        <v>16</v>
      </c>
      <c r="Y23" s="1657" t="s">
        <v>3738</v>
      </c>
      <c r="Z23" s="1533" t="s">
        <v>3739</v>
      </c>
      <c r="AA23" s="1534" t="s">
        <v>3740</v>
      </c>
      <c r="AB23" s="1533" t="s">
        <v>3741</v>
      </c>
      <c r="AC23" s="1533" t="s">
        <v>3741</v>
      </c>
      <c r="AD23" s="1533" t="s">
        <v>3742</v>
      </c>
      <c r="AE23" s="1533" t="s">
        <v>3743</v>
      </c>
      <c r="AG23" s="1535">
        <f t="shared" si="12"/>
        <v>16</v>
      </c>
      <c r="AH23" s="1536" t="s">
        <v>3744</v>
      </c>
      <c r="AI23" s="60" t="s">
        <v>3745</v>
      </c>
      <c r="AJ23" s="1540" t="s">
        <v>3746</v>
      </c>
      <c r="AK23" s="1540" t="s">
        <v>3747</v>
      </c>
      <c r="AL23" s="1540"/>
      <c r="AM23" s="1561">
        <f t="shared" si="17"/>
        <v>4</v>
      </c>
      <c r="AN23" s="1530" t="s">
        <v>3748</v>
      </c>
      <c r="AO23" s="1529" t="s">
        <v>3749</v>
      </c>
      <c r="AP23" s="1529" t="s">
        <v>3750</v>
      </c>
      <c r="AR23" s="1559">
        <f t="shared" si="15"/>
        <v>12</v>
      </c>
      <c r="AS23" s="1562" t="s">
        <v>3751</v>
      </c>
      <c r="AT23" s="1563" t="s">
        <v>3752</v>
      </c>
      <c r="AU23" s="1563" t="s">
        <v>3753</v>
      </c>
      <c r="AV23" s="1563" t="s">
        <v>3754</v>
      </c>
      <c r="AW23" s="1563" t="s">
        <v>3755</v>
      </c>
      <c r="AX23" s="1563" t="s">
        <v>3756</v>
      </c>
      <c r="AY23" s="1562" t="s">
        <v>3751</v>
      </c>
      <c r="BA23" s="3">
        <v>1</v>
      </c>
    </row>
    <row r="24" spans="2:53" ht="30" customHeight="1">
      <c r="B24" s="1552">
        <v>14</v>
      </c>
      <c r="C24" s="1553" t="s">
        <v>3757</v>
      </c>
      <c r="D24" s="1529" t="s">
        <v>3758</v>
      </c>
      <c r="E24" s="1529" t="s">
        <v>3759</v>
      </c>
      <c r="F24" s="9"/>
      <c r="G24" s="1552">
        <v>5</v>
      </c>
      <c r="H24" s="1570" t="s">
        <v>3760</v>
      </c>
      <c r="I24" s="1564" t="s">
        <v>3761</v>
      </c>
      <c r="J24" s="1564" t="s">
        <v>3762</v>
      </c>
      <c r="L24" s="1528">
        <f t="shared" si="16"/>
        <v>9</v>
      </c>
      <c r="M24" s="206" t="s">
        <v>3763</v>
      </c>
      <c r="N24" s="1565" t="s">
        <v>3764</v>
      </c>
      <c r="O24" s="1566" t="s">
        <v>3765</v>
      </c>
      <c r="P24" s="1565" t="s">
        <v>3766</v>
      </c>
      <c r="Q24" s="1565" t="s">
        <v>3767</v>
      </c>
      <c r="R24" s="1565" t="s">
        <v>3768</v>
      </c>
      <c r="S24" s="9"/>
      <c r="T24" s="1660"/>
      <c r="U24" s="1667" t="s">
        <v>5032</v>
      </c>
      <c r="V24" s="1669" t="s">
        <v>120</v>
      </c>
      <c r="W24" s="9"/>
      <c r="X24" s="1531">
        <f t="shared" si="13"/>
        <v>17</v>
      </c>
      <c r="Y24" s="1657" t="s">
        <v>3769</v>
      </c>
      <c r="Z24" s="1533" t="s">
        <v>3770</v>
      </c>
      <c r="AA24" s="1534" t="s">
        <v>3771</v>
      </c>
      <c r="AB24" s="1533" t="s">
        <v>3772</v>
      </c>
      <c r="AC24" s="1533" t="s">
        <v>3772</v>
      </c>
      <c r="AD24" s="1533" t="s">
        <v>3773</v>
      </c>
      <c r="AE24" s="1533" t="s">
        <v>3774</v>
      </c>
      <c r="AG24" s="1535">
        <f t="shared" si="12"/>
        <v>17</v>
      </c>
      <c r="AH24" s="1536" t="s">
        <v>3775</v>
      </c>
      <c r="AI24" s="60" t="s">
        <v>3776</v>
      </c>
      <c r="AJ24" s="1540" t="s">
        <v>3777</v>
      </c>
      <c r="AK24" s="1540" t="s">
        <v>3778</v>
      </c>
      <c r="AL24" s="1540"/>
      <c r="AM24" s="1561">
        <f t="shared" si="17"/>
        <v>5</v>
      </c>
      <c r="AN24" s="1530" t="s">
        <v>3779</v>
      </c>
      <c r="AO24" s="1529" t="s">
        <v>3780</v>
      </c>
      <c r="AP24" s="1529" t="s">
        <v>3781</v>
      </c>
      <c r="AR24" s="1559">
        <f t="shared" si="15"/>
        <v>13</v>
      </c>
      <c r="AS24" s="1562" t="s">
        <v>3782</v>
      </c>
      <c r="AT24" s="1563" t="s">
        <v>3783</v>
      </c>
      <c r="AU24" s="1567" t="s">
        <v>3784</v>
      </c>
      <c r="AV24" s="1563" t="s">
        <v>3785</v>
      </c>
      <c r="AW24" s="1563" t="s">
        <v>3786</v>
      </c>
      <c r="AX24" s="1563" t="s">
        <v>3787</v>
      </c>
      <c r="AY24" s="1562" t="s">
        <v>3782</v>
      </c>
      <c r="BA24" s="3">
        <v>1</v>
      </c>
    </row>
    <row r="25" spans="2:53" ht="30" customHeight="1">
      <c r="B25" s="1552">
        <v>15</v>
      </c>
      <c r="C25" s="1553" t="s">
        <v>3788</v>
      </c>
      <c r="D25" s="1529" t="s">
        <v>3789</v>
      </c>
      <c r="E25" s="1529" t="s">
        <v>3790</v>
      </c>
      <c r="F25" s="9"/>
      <c r="G25" s="1552">
        <v>6</v>
      </c>
      <c r="H25" s="1570" t="s">
        <v>3791</v>
      </c>
      <c r="I25" s="1564" t="s">
        <v>3792</v>
      </c>
      <c r="J25" s="1564" t="s">
        <v>3793</v>
      </c>
      <c r="L25" s="1528">
        <f t="shared" si="16"/>
        <v>10</v>
      </c>
      <c r="M25" s="206" t="s">
        <v>3794</v>
      </c>
      <c r="N25" s="1565" t="s">
        <v>3795</v>
      </c>
      <c r="O25" s="1566" t="s">
        <v>3796</v>
      </c>
      <c r="P25" s="1565" t="s">
        <v>3797</v>
      </c>
      <c r="Q25" s="1565" t="s">
        <v>3798</v>
      </c>
      <c r="R25" s="1565" t="s">
        <v>3799</v>
      </c>
      <c r="S25" s="9"/>
      <c r="T25" s="1660"/>
      <c r="U25" s="1667" t="s">
        <v>5056</v>
      </c>
      <c r="V25" s="1669" t="s">
        <v>120</v>
      </c>
      <c r="W25" s="9"/>
      <c r="X25" s="1531">
        <f t="shared" si="13"/>
        <v>18</v>
      </c>
      <c r="Y25" s="1657" t="s">
        <v>3800</v>
      </c>
      <c r="Z25" s="1533" t="s">
        <v>3801</v>
      </c>
      <c r="AA25" s="1534" t="s">
        <v>3802</v>
      </c>
      <c r="AB25" s="1533" t="s">
        <v>3803</v>
      </c>
      <c r="AC25" s="1533" t="s">
        <v>3803</v>
      </c>
      <c r="AD25" s="1533" t="s">
        <v>3804</v>
      </c>
      <c r="AE25" s="1533" t="s">
        <v>3805</v>
      </c>
      <c r="AG25" s="1535">
        <f t="shared" si="12"/>
        <v>18</v>
      </c>
      <c r="AH25" s="1536" t="s">
        <v>3806</v>
      </c>
      <c r="AI25" s="60" t="s">
        <v>3807</v>
      </c>
      <c r="AJ25" s="1540" t="s">
        <v>3808</v>
      </c>
      <c r="AK25" s="1540" t="s">
        <v>3809</v>
      </c>
      <c r="AL25" s="1540"/>
      <c r="AM25" s="1561">
        <f t="shared" si="17"/>
        <v>6</v>
      </c>
      <c r="AN25" s="1530" t="s">
        <v>3810</v>
      </c>
      <c r="AO25" s="1529" t="s">
        <v>3811</v>
      </c>
      <c r="AP25" s="1529" t="s">
        <v>3812</v>
      </c>
      <c r="AR25" s="1559">
        <f t="shared" si="15"/>
        <v>14</v>
      </c>
      <c r="AS25" s="1562" t="s">
        <v>3813</v>
      </c>
      <c r="AT25" s="1563" t="s">
        <v>3814</v>
      </c>
      <c r="AU25" s="1563" t="s">
        <v>3815</v>
      </c>
      <c r="AV25" s="1563" t="s">
        <v>3816</v>
      </c>
      <c r="AW25" s="1563" t="s">
        <v>3817</v>
      </c>
      <c r="AX25" s="1563" t="s">
        <v>3818</v>
      </c>
      <c r="AY25" s="1562" t="s">
        <v>3813</v>
      </c>
      <c r="BA25" s="3">
        <v>1</v>
      </c>
    </row>
    <row r="26" spans="2:53" ht="30" customHeight="1">
      <c r="B26" s="1552"/>
      <c r="C26" s="1677" t="str">
        <f>IF(ISNUMBER(IFERROR(VALUE("0,5"),"")),"On this computer, type a COMMA as the decimal separator",IF(ISNUMBER(IFERROR(VALUE("0.5"),"")),"On this computer, type a POINT as the decimal separator","Unable to determine the decimal separator"))</f>
        <v>On this computer, type a POINT as the decimal separator</v>
      </c>
      <c r="D26" s="1677"/>
      <c r="E26" s="1677"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F26" s="9"/>
      <c r="G26" s="1552">
        <v>7</v>
      </c>
      <c r="H26" s="1570" t="s">
        <v>3819</v>
      </c>
      <c r="I26" s="1564" t="s">
        <v>3820</v>
      </c>
      <c r="J26" s="1564" t="s">
        <v>3821</v>
      </c>
      <c r="L26" s="1528"/>
      <c r="M26" s="1655" t="s">
        <v>1646</v>
      </c>
      <c r="N26" s="1539"/>
      <c r="O26" s="1539"/>
      <c r="P26" s="9"/>
      <c r="Q26" s="9"/>
      <c r="R26" s="1524" t="s">
        <v>1646</v>
      </c>
      <c r="S26" s="9"/>
      <c r="T26" s="1660"/>
      <c r="U26" s="1667" t="s">
        <v>5078</v>
      </c>
      <c r="V26" s="1669" t="s">
        <v>120</v>
      </c>
      <c r="W26" s="9"/>
      <c r="X26" s="1531">
        <f t="shared" si="13"/>
        <v>19</v>
      </c>
      <c r="Y26" s="1657" t="s">
        <v>3822</v>
      </c>
      <c r="Z26" s="1533" t="s">
        <v>3823</v>
      </c>
      <c r="AA26" s="1534" t="s">
        <v>3824</v>
      </c>
      <c r="AB26" s="1533" t="s">
        <v>3825</v>
      </c>
      <c r="AC26" s="1533" t="s">
        <v>3825</v>
      </c>
      <c r="AD26" s="1533" t="s">
        <v>3826</v>
      </c>
      <c r="AE26" s="1533" t="s">
        <v>3827</v>
      </c>
      <c r="AG26" s="1535">
        <f t="shared" si="12"/>
        <v>19</v>
      </c>
      <c r="AH26" s="1536" t="s">
        <v>3828</v>
      </c>
      <c r="AI26" s="60" t="s">
        <v>3829</v>
      </c>
      <c r="AJ26" s="1540" t="s">
        <v>3830</v>
      </c>
      <c r="AK26" s="1540" t="s">
        <v>3747</v>
      </c>
      <c r="AL26" s="1540"/>
      <c r="AM26" s="1561">
        <f t="shared" si="17"/>
        <v>7</v>
      </c>
      <c r="AN26" s="1530" t="s">
        <v>3831</v>
      </c>
      <c r="AO26" s="1529" t="s">
        <v>3832</v>
      </c>
      <c r="AP26" s="1529" t="s">
        <v>3833</v>
      </c>
      <c r="AR26" s="1559">
        <f t="shared" si="15"/>
        <v>15</v>
      </c>
      <c r="AS26" s="1562" t="s">
        <v>3834</v>
      </c>
      <c r="AT26" s="1563" t="s">
        <v>3835</v>
      </c>
      <c r="AU26" s="1563" t="s">
        <v>3836</v>
      </c>
      <c r="AV26" s="1563" t="s">
        <v>3837</v>
      </c>
      <c r="AW26" s="1563" t="s">
        <v>3838</v>
      </c>
      <c r="AX26" s="1563" t="s">
        <v>3839</v>
      </c>
      <c r="AY26" s="1562" t="s">
        <v>3834</v>
      </c>
      <c r="BA26" s="3">
        <v>1</v>
      </c>
    </row>
    <row r="27" spans="2:53" ht="30" customHeight="1">
      <c r="B27" s="1678"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C27" s="1553"/>
      <c r="D27" s="1571"/>
      <c r="E27" s="1571"/>
      <c r="F27" s="9"/>
      <c r="G27" s="1552">
        <v>8</v>
      </c>
      <c r="H27" s="1570" t="s">
        <v>3840</v>
      </c>
      <c r="I27" s="1564" t="s">
        <v>3841</v>
      </c>
      <c r="J27" s="1564" t="s">
        <v>3842</v>
      </c>
      <c r="L27" s="1528">
        <v>1</v>
      </c>
      <c r="M27" s="206" t="s">
        <v>3843</v>
      </c>
      <c r="N27" s="1565" t="s">
        <v>3844</v>
      </c>
      <c r="O27" s="1566" t="s">
        <v>3845</v>
      </c>
      <c r="P27" s="1565" t="s">
        <v>3846</v>
      </c>
      <c r="Q27" s="1565" t="s">
        <v>3847</v>
      </c>
      <c r="R27" s="1565" t="s">
        <v>3848</v>
      </c>
      <c r="S27" s="9"/>
      <c r="T27" s="1660"/>
      <c r="U27" s="1667" t="s">
        <v>4974</v>
      </c>
      <c r="V27" s="1669" t="s">
        <v>120</v>
      </c>
      <c r="W27" s="9"/>
      <c r="X27" s="1531">
        <f t="shared" si="13"/>
        <v>20</v>
      </c>
      <c r="Y27" s="1657" t="s">
        <v>3849</v>
      </c>
      <c r="Z27" s="1533" t="s">
        <v>3850</v>
      </c>
      <c r="AA27" s="1534" t="s">
        <v>3851</v>
      </c>
      <c r="AB27" s="1533" t="s">
        <v>3852</v>
      </c>
      <c r="AC27" s="1533" t="s">
        <v>3852</v>
      </c>
      <c r="AD27" s="1533" t="s">
        <v>3853</v>
      </c>
      <c r="AE27" s="1533" t="s">
        <v>3854</v>
      </c>
      <c r="AG27" s="1535">
        <f t="shared" si="12"/>
        <v>20</v>
      </c>
      <c r="AH27" s="1536" t="s">
        <v>3855</v>
      </c>
      <c r="AI27" s="60" t="s">
        <v>3856</v>
      </c>
      <c r="AJ27" s="1540" t="s">
        <v>3857</v>
      </c>
      <c r="AK27" s="1540" t="s">
        <v>3778</v>
      </c>
      <c r="AL27" s="1540"/>
      <c r="AM27" s="1561">
        <f t="shared" si="17"/>
        <v>8</v>
      </c>
      <c r="AN27" s="1530" t="s">
        <v>3858</v>
      </c>
      <c r="AO27" s="1529" t="s">
        <v>3859</v>
      </c>
      <c r="AP27" s="1529" t="s">
        <v>3860</v>
      </c>
      <c r="AR27" s="1559">
        <f t="shared" si="15"/>
        <v>16</v>
      </c>
      <c r="AS27" s="1562" t="s">
        <v>3861</v>
      </c>
      <c r="AT27" s="1563" t="s">
        <v>3862</v>
      </c>
      <c r="AU27" s="1567" t="s">
        <v>3863</v>
      </c>
      <c r="AV27" s="1563" t="s">
        <v>3864</v>
      </c>
      <c r="AW27" s="1563" t="s">
        <v>3865</v>
      </c>
      <c r="AX27" s="1563" t="s">
        <v>3866</v>
      </c>
      <c r="AY27" s="1562" t="s">
        <v>3861</v>
      </c>
      <c r="BA27" s="3">
        <v>1</v>
      </c>
    </row>
    <row r="28" spans="2:53" ht="30" customHeight="1">
      <c r="B28" s="1552"/>
      <c r="C28" s="1572"/>
      <c r="D28" s="1573" t="s">
        <v>3867</v>
      </c>
      <c r="E28" s="1574"/>
      <c r="F28" s="9"/>
      <c r="G28" s="1568"/>
      <c r="H28" s="931"/>
      <c r="I28" s="1569"/>
      <c r="J28" s="1569"/>
      <c r="L28" s="1528"/>
      <c r="M28" s="1655" t="s">
        <v>3868</v>
      </c>
      <c r="N28" s="1539"/>
      <c r="O28" s="1539"/>
      <c r="P28" s="9"/>
      <c r="Q28" s="9"/>
      <c r="R28" s="1524" t="s">
        <v>3868</v>
      </c>
      <c r="S28" s="9"/>
      <c r="T28" s="1660"/>
      <c r="U28" s="1667" t="s">
        <v>601</v>
      </c>
      <c r="V28" s="1669" t="s">
        <v>5548</v>
      </c>
      <c r="W28" s="9"/>
      <c r="X28" s="1531">
        <f t="shared" si="13"/>
        <v>21</v>
      </c>
      <c r="Y28" s="1657" t="s">
        <v>3869</v>
      </c>
      <c r="Z28" s="1533" t="s">
        <v>3870</v>
      </c>
      <c r="AA28" s="1534" t="s">
        <v>3871</v>
      </c>
      <c r="AB28" s="1533" t="s">
        <v>3872</v>
      </c>
      <c r="AC28" s="1533" t="s">
        <v>3872</v>
      </c>
      <c r="AD28" s="1533" t="s">
        <v>3873</v>
      </c>
      <c r="AE28" s="1533" t="s">
        <v>3874</v>
      </c>
      <c r="AG28" s="1535">
        <f t="shared" si="12"/>
        <v>21</v>
      </c>
      <c r="AH28" s="1536" t="s">
        <v>3875</v>
      </c>
      <c r="AI28" s="60" t="s">
        <v>3876</v>
      </c>
      <c r="AJ28" s="1540" t="s">
        <v>3877</v>
      </c>
      <c r="AK28" s="1540" t="s">
        <v>3747</v>
      </c>
      <c r="AL28" s="1540"/>
      <c r="AM28" s="1561">
        <f t="shared" si="17"/>
        <v>9</v>
      </c>
      <c r="AN28" s="1530" t="s">
        <v>3878</v>
      </c>
      <c r="AO28" s="1529" t="s">
        <v>3879</v>
      </c>
      <c r="AP28" s="1529" t="s">
        <v>3880</v>
      </c>
      <c r="AR28" s="1559">
        <f t="shared" si="15"/>
        <v>17</v>
      </c>
      <c r="AS28" s="1562" t="s">
        <v>3881</v>
      </c>
      <c r="AT28" s="1563" t="s">
        <v>3882</v>
      </c>
      <c r="AU28" s="1567" t="s">
        <v>3883</v>
      </c>
      <c r="AV28" s="1563" t="s">
        <v>3884</v>
      </c>
      <c r="AW28" s="1563" t="s">
        <v>3885</v>
      </c>
      <c r="AX28" s="1563" t="s">
        <v>3886</v>
      </c>
      <c r="AY28" s="1562" t="s">
        <v>3881</v>
      </c>
      <c r="BA28" s="3">
        <v>1</v>
      </c>
    </row>
    <row r="29" spans="2:53" ht="30" customHeight="1">
      <c r="B29" s="1552"/>
      <c r="C29" s="1572"/>
      <c r="D29" s="1573" t="s">
        <v>3887</v>
      </c>
      <c r="E29" s="1574"/>
      <c r="F29" s="9"/>
      <c r="G29" s="1544" t="s">
        <v>2830</v>
      </c>
      <c r="H29" s="1543" t="s">
        <v>3888</v>
      </c>
      <c r="I29" s="1543" t="s">
        <v>3889</v>
      </c>
      <c r="J29" s="1543" t="s">
        <v>3890</v>
      </c>
      <c r="L29" s="1528">
        <v>1</v>
      </c>
      <c r="M29" s="206" t="s">
        <v>3891</v>
      </c>
      <c r="N29" s="1565" t="s">
        <v>3892</v>
      </c>
      <c r="O29" s="1566" t="s">
        <v>3893</v>
      </c>
      <c r="P29" s="1565" t="s">
        <v>3894</v>
      </c>
      <c r="Q29" s="1565" t="s">
        <v>3895</v>
      </c>
      <c r="R29" s="1565" t="s">
        <v>3896</v>
      </c>
      <c r="S29" s="9"/>
      <c r="T29" s="1660"/>
      <c r="U29" s="1667" t="s">
        <v>5583</v>
      </c>
      <c r="V29" s="1669" t="s">
        <v>120</v>
      </c>
      <c r="W29" s="9"/>
      <c r="X29" s="1531">
        <f t="shared" si="13"/>
        <v>22</v>
      </c>
      <c r="Y29" s="1657" t="s">
        <v>3897</v>
      </c>
      <c r="Z29" s="1533" t="s">
        <v>3898</v>
      </c>
      <c r="AA29" s="1534" t="s">
        <v>3899</v>
      </c>
      <c r="AB29" s="1533" t="s">
        <v>3900</v>
      </c>
      <c r="AC29" s="1533" t="s">
        <v>3900</v>
      </c>
      <c r="AD29" s="1533" t="s">
        <v>3901</v>
      </c>
      <c r="AE29" s="1533" t="s">
        <v>3902</v>
      </c>
      <c r="AG29" s="1535">
        <f t="shared" si="12"/>
        <v>22</v>
      </c>
      <c r="AH29" s="1536" t="s">
        <v>3903</v>
      </c>
      <c r="AI29" s="60" t="s">
        <v>3904</v>
      </c>
      <c r="AJ29" s="1540" t="s">
        <v>3905</v>
      </c>
      <c r="AK29" s="1540" t="s">
        <v>3906</v>
      </c>
      <c r="AL29" s="1540"/>
      <c r="AM29" s="1561">
        <f t="shared" si="17"/>
        <v>10</v>
      </c>
      <c r="AN29" s="1530" t="s">
        <v>3907</v>
      </c>
      <c r="AO29" s="1529" t="s">
        <v>3908</v>
      </c>
      <c r="AP29" s="1529" t="s">
        <v>3909</v>
      </c>
      <c r="AR29" s="1559">
        <f t="shared" si="15"/>
        <v>18</v>
      </c>
      <c r="AS29" s="1562" t="s">
        <v>3910</v>
      </c>
      <c r="AT29" s="1563" t="s">
        <v>3911</v>
      </c>
      <c r="AU29" s="1563" t="s">
        <v>3912</v>
      </c>
      <c r="AV29" s="1563" t="s">
        <v>3913</v>
      </c>
      <c r="AW29" s="1563" t="s">
        <v>3914</v>
      </c>
      <c r="AX29" s="1563" t="s">
        <v>3915</v>
      </c>
      <c r="AY29" s="1562" t="s">
        <v>3910</v>
      </c>
      <c r="BA29" s="3">
        <v>1</v>
      </c>
    </row>
    <row r="30" spans="2:53" ht="30" customHeight="1">
      <c r="B30" s="1552"/>
      <c r="E30" s="1576"/>
      <c r="F30" s="9"/>
      <c r="G30" s="1552">
        <v>1</v>
      </c>
      <c r="H30" s="1570" t="s">
        <v>3916</v>
      </c>
      <c r="I30" s="1564" t="s">
        <v>3917</v>
      </c>
      <c r="J30" s="1564" t="s">
        <v>3918</v>
      </c>
      <c r="L30" s="1528">
        <f>L29+1</f>
        <v>2</v>
      </c>
      <c r="M30" s="206" t="s">
        <v>3919</v>
      </c>
      <c r="N30" s="1565" t="s">
        <v>3920</v>
      </c>
      <c r="O30" s="1566" t="s">
        <v>3921</v>
      </c>
      <c r="P30" s="1565" t="s">
        <v>3922</v>
      </c>
      <c r="Q30" s="1565" t="s">
        <v>3923</v>
      </c>
      <c r="R30" s="1565" t="s">
        <v>3924</v>
      </c>
      <c r="S30" s="9"/>
      <c r="T30" s="1660"/>
      <c r="U30" s="1667" t="s">
        <v>8383</v>
      </c>
      <c r="V30" s="1669" t="s">
        <v>4947</v>
      </c>
      <c r="W30" s="9"/>
      <c r="X30" s="1531">
        <f t="shared" si="13"/>
        <v>23</v>
      </c>
      <c r="Y30" s="1657" t="s">
        <v>3925</v>
      </c>
      <c r="Z30" s="1533" t="s">
        <v>3926</v>
      </c>
      <c r="AA30" s="1534" t="s">
        <v>3927</v>
      </c>
      <c r="AB30" s="1533" t="s">
        <v>3928</v>
      </c>
      <c r="AC30" s="1533" t="s">
        <v>3928</v>
      </c>
      <c r="AD30" s="1533" t="s">
        <v>3929</v>
      </c>
      <c r="AE30" s="1533" t="s">
        <v>3930</v>
      </c>
      <c r="AG30" s="1535">
        <f t="shared" si="12"/>
        <v>23</v>
      </c>
      <c r="AH30" s="1536" t="s">
        <v>3931</v>
      </c>
      <c r="AI30" s="60" t="s">
        <v>3932</v>
      </c>
      <c r="AJ30" s="1540" t="s">
        <v>3933</v>
      </c>
      <c r="AK30" s="1540" t="s">
        <v>3934</v>
      </c>
      <c r="AL30" s="1540"/>
      <c r="AM30" s="1561">
        <f t="shared" si="17"/>
        <v>11</v>
      </c>
      <c r="AN30" s="1530" t="s">
        <v>3935</v>
      </c>
      <c r="AO30" s="1529" t="s">
        <v>3936</v>
      </c>
      <c r="AP30" s="1529" t="s">
        <v>3937</v>
      </c>
      <c r="AR30" s="1559">
        <f t="shared" si="15"/>
        <v>19</v>
      </c>
      <c r="AS30" s="1562" t="s">
        <v>3938</v>
      </c>
      <c r="AT30" s="1563" t="s">
        <v>3939</v>
      </c>
      <c r="AU30" s="1563" t="s">
        <v>3940</v>
      </c>
      <c r="AV30" s="1563" t="s">
        <v>3941</v>
      </c>
      <c r="AW30" s="1563" t="s">
        <v>3942</v>
      </c>
      <c r="AX30" s="1563" t="s">
        <v>3943</v>
      </c>
      <c r="AY30" s="1562" t="s">
        <v>3938</v>
      </c>
      <c r="BA30" s="3">
        <v>1</v>
      </c>
    </row>
    <row r="31" spans="2:53" ht="30" customHeight="1">
      <c r="B31" s="1552"/>
      <c r="C31" s="1543"/>
      <c r="D31" s="1576"/>
      <c r="E31" s="1576"/>
      <c r="F31" s="9"/>
      <c r="G31" s="1552">
        <v>2</v>
      </c>
      <c r="H31" s="1570" t="s">
        <v>3944</v>
      </c>
      <c r="I31" s="1564" t="s">
        <v>3945</v>
      </c>
      <c r="J31" s="1564" t="s">
        <v>3946</v>
      </c>
      <c r="L31" s="1528">
        <f>L30+1</f>
        <v>3</v>
      </c>
      <c r="M31" s="206" t="s">
        <v>3947</v>
      </c>
      <c r="N31" s="1565" t="s">
        <v>3948</v>
      </c>
      <c r="O31" s="1566" t="s">
        <v>3949</v>
      </c>
      <c r="P31" s="1565" t="s">
        <v>3950</v>
      </c>
      <c r="Q31" s="1565" t="s">
        <v>3951</v>
      </c>
      <c r="R31" s="1565" t="s">
        <v>3952</v>
      </c>
      <c r="S31" s="9"/>
      <c r="T31" s="1660"/>
      <c r="U31" s="1667" t="s">
        <v>4922</v>
      </c>
      <c r="V31" s="1669" t="s">
        <v>120</v>
      </c>
      <c r="W31" s="9"/>
      <c r="X31" s="1531">
        <f t="shared" si="13"/>
        <v>24</v>
      </c>
      <c r="Y31" s="1657" t="s">
        <v>3953</v>
      </c>
      <c r="Z31" s="1533" t="s">
        <v>3954</v>
      </c>
      <c r="AA31" s="1534" t="s">
        <v>3955</v>
      </c>
      <c r="AB31" s="1533" t="s">
        <v>3956</v>
      </c>
      <c r="AC31" s="1533" t="s">
        <v>3956</v>
      </c>
      <c r="AD31" s="1533" t="s">
        <v>3957</v>
      </c>
      <c r="AE31" s="1533" t="s">
        <v>3958</v>
      </c>
      <c r="AG31" s="1535">
        <f t="shared" si="12"/>
        <v>24</v>
      </c>
      <c r="AH31" s="1536" t="s">
        <v>3959</v>
      </c>
      <c r="AI31" s="60" t="s">
        <v>3960</v>
      </c>
      <c r="AJ31" s="1540" t="s">
        <v>3961</v>
      </c>
      <c r="AK31" s="1540" t="s">
        <v>3962</v>
      </c>
      <c r="AL31" s="1540"/>
      <c r="AM31" s="1561"/>
      <c r="AN31" s="1557" t="s">
        <v>1645</v>
      </c>
      <c r="AO31" s="1557"/>
      <c r="AP31" s="1558" t="s">
        <v>1645</v>
      </c>
      <c r="AR31" s="1559">
        <f t="shared" si="15"/>
        <v>20</v>
      </c>
      <c r="AS31" s="1562" t="s">
        <v>3963</v>
      </c>
      <c r="AT31" s="1563" t="s">
        <v>3964</v>
      </c>
      <c r="AU31" s="1567" t="s">
        <v>3965</v>
      </c>
      <c r="AV31" s="1563" t="s">
        <v>3966</v>
      </c>
      <c r="AW31" s="1563" t="s">
        <v>3967</v>
      </c>
      <c r="AX31" s="1563" t="s">
        <v>3968</v>
      </c>
      <c r="AY31" s="1562" t="s">
        <v>3963</v>
      </c>
      <c r="BA31" s="3">
        <v>1</v>
      </c>
    </row>
    <row r="32" spans="2:53" ht="30" customHeight="1">
      <c r="B32" s="1553"/>
      <c r="C32" s="1577" t="s">
        <v>3969</v>
      </c>
      <c r="D32" s="1578" t="s">
        <v>3970</v>
      </c>
      <c r="E32" s="1578" t="s">
        <v>3971</v>
      </c>
      <c r="F32" s="9"/>
      <c r="G32" s="1579"/>
      <c r="H32" s="3002" t="s">
        <v>3972</v>
      </c>
      <c r="I32" s="3002" t="s">
        <v>3973</v>
      </c>
      <c r="J32" s="3002" t="s">
        <v>3974</v>
      </c>
      <c r="L32" s="1528">
        <f>L31+1</f>
        <v>4</v>
      </c>
      <c r="M32" s="206" t="s">
        <v>3975</v>
      </c>
      <c r="N32" s="1565" t="s">
        <v>3976</v>
      </c>
      <c r="O32" s="1566" t="s">
        <v>3977</v>
      </c>
      <c r="P32" s="1565" t="s">
        <v>3978</v>
      </c>
      <c r="Q32" s="1565" t="s">
        <v>3979</v>
      </c>
      <c r="R32" s="1565" t="s">
        <v>3980</v>
      </c>
      <c r="S32" s="9"/>
      <c r="T32" s="1660"/>
      <c r="U32" s="1667" t="s">
        <v>8384</v>
      </c>
      <c r="V32" s="1669"/>
      <c r="W32" s="9"/>
      <c r="X32" s="1531">
        <f t="shared" si="13"/>
        <v>25</v>
      </c>
      <c r="Y32" s="1657" t="s">
        <v>3981</v>
      </c>
      <c r="Z32" s="1533" t="s">
        <v>3982</v>
      </c>
      <c r="AA32" s="1534" t="s">
        <v>3983</v>
      </c>
      <c r="AB32" s="1533" t="s">
        <v>3984</v>
      </c>
      <c r="AC32" s="1533" t="s">
        <v>3984</v>
      </c>
      <c r="AD32" s="1533" t="s">
        <v>3985</v>
      </c>
      <c r="AE32" s="1533" t="s">
        <v>3986</v>
      </c>
      <c r="AG32" s="1535">
        <f t="shared" si="12"/>
        <v>25</v>
      </c>
      <c r="AH32" s="1536" t="s">
        <v>3987</v>
      </c>
      <c r="AI32" s="60" t="s">
        <v>3988</v>
      </c>
      <c r="AJ32" s="1540" t="s">
        <v>3989</v>
      </c>
      <c r="AK32" s="1540" t="s">
        <v>3990</v>
      </c>
      <c r="AL32" s="1540"/>
      <c r="AM32" s="1561">
        <v>1</v>
      </c>
      <c r="AN32" s="1530" t="s">
        <v>3991</v>
      </c>
      <c r="AO32" s="1529" t="s">
        <v>3992</v>
      </c>
      <c r="AP32" s="1529" t="s">
        <v>3993</v>
      </c>
      <c r="AR32" s="1559">
        <f t="shared" si="15"/>
        <v>21</v>
      </c>
      <c r="AS32" s="1562" t="s">
        <v>3994</v>
      </c>
      <c r="AT32" s="1563" t="s">
        <v>3995</v>
      </c>
      <c r="AU32" s="1563" t="s">
        <v>3996</v>
      </c>
      <c r="AV32" s="1563" t="s">
        <v>3997</v>
      </c>
      <c r="AW32" s="1563" t="s">
        <v>3998</v>
      </c>
      <c r="AX32" s="1563" t="s">
        <v>3999</v>
      </c>
      <c r="AY32" s="1562" t="s">
        <v>3994</v>
      </c>
      <c r="BA32" s="3">
        <v>1</v>
      </c>
    </row>
    <row r="33" spans="2:53" ht="30" customHeight="1">
      <c r="B33" s="1580"/>
      <c r="C33" s="1543" t="s">
        <v>4000</v>
      </c>
      <c r="D33" s="1543" t="s">
        <v>4001</v>
      </c>
      <c r="E33" s="1543" t="s">
        <v>4002</v>
      </c>
      <c r="F33" s="9"/>
      <c r="G33" s="1579"/>
      <c r="H33" s="3002"/>
      <c r="I33" s="3002"/>
      <c r="J33" s="3002"/>
      <c r="L33" s="1528">
        <f>L32+1</f>
        <v>5</v>
      </c>
      <c r="M33" s="206" t="s">
        <v>4003</v>
      </c>
      <c r="N33" s="1565" t="s">
        <v>4004</v>
      </c>
      <c r="O33" s="1566" t="s">
        <v>4005</v>
      </c>
      <c r="P33" s="1565" t="s">
        <v>4006</v>
      </c>
      <c r="Q33" s="1565" t="s">
        <v>4007</v>
      </c>
      <c r="R33" s="1565" t="s">
        <v>4008</v>
      </c>
      <c r="S33" s="9"/>
      <c r="T33" s="1663"/>
      <c r="U33" s="2987"/>
      <c r="V33" s="2988"/>
      <c r="W33" s="9"/>
      <c r="X33" s="1531">
        <f t="shared" si="13"/>
        <v>26</v>
      </c>
      <c r="Y33" s="1657" t="s">
        <v>4009</v>
      </c>
      <c r="Z33" s="1533" t="s">
        <v>4010</v>
      </c>
      <c r="AA33" s="1534" t="s">
        <v>4011</v>
      </c>
      <c r="AB33" s="1533" t="s">
        <v>4012</v>
      </c>
      <c r="AC33" s="1533" t="s">
        <v>4012</v>
      </c>
      <c r="AD33" s="1533" t="s">
        <v>4013</v>
      </c>
      <c r="AE33" s="1533" t="s">
        <v>4014</v>
      </c>
      <c r="AG33" s="1535">
        <f t="shared" si="12"/>
        <v>26</v>
      </c>
      <c r="AH33" s="1536" t="s">
        <v>4015</v>
      </c>
      <c r="AI33" s="60" t="s">
        <v>4016</v>
      </c>
      <c r="AJ33" s="1540" t="s">
        <v>4017</v>
      </c>
      <c r="AK33" s="1540" t="s">
        <v>4018</v>
      </c>
      <c r="AL33" s="1540"/>
      <c r="AM33" s="1561">
        <f>AM32+1</f>
        <v>2</v>
      </c>
      <c r="AN33" s="1530" t="s">
        <v>4019</v>
      </c>
      <c r="AO33" s="1529" t="s">
        <v>4020</v>
      </c>
      <c r="AP33" s="1529" t="s">
        <v>4021</v>
      </c>
      <c r="AR33" s="1559">
        <f t="shared" si="15"/>
        <v>22</v>
      </c>
      <c r="AS33" s="1562" t="s">
        <v>4022</v>
      </c>
      <c r="AT33" s="1563" t="s">
        <v>4023</v>
      </c>
      <c r="AU33" s="1563" t="s">
        <v>4024</v>
      </c>
      <c r="AV33" s="1563" t="s">
        <v>4025</v>
      </c>
      <c r="AW33" s="1563" t="s">
        <v>4026</v>
      </c>
      <c r="AX33" s="1563" t="s">
        <v>4027</v>
      </c>
      <c r="AY33" s="1562" t="s">
        <v>4022</v>
      </c>
      <c r="BA33" s="3">
        <v>1</v>
      </c>
    </row>
    <row r="34" spans="2:53" ht="30" customHeight="1">
      <c r="B34" s="1552">
        <v>1</v>
      </c>
      <c r="C34" s="1553" t="s">
        <v>4028</v>
      </c>
      <c r="D34" s="1529" t="s">
        <v>4029</v>
      </c>
      <c r="E34" s="1529" t="s">
        <v>4030</v>
      </c>
      <c r="F34" s="9"/>
      <c r="G34" s="1544" t="s">
        <v>2831</v>
      </c>
      <c r="H34" s="1543" t="s">
        <v>4031</v>
      </c>
      <c r="I34" s="1543" t="s">
        <v>4032</v>
      </c>
      <c r="J34" s="1543" t="s">
        <v>4033</v>
      </c>
      <c r="L34" s="1528">
        <f t="shared" ref="L34" si="18">L33+1</f>
        <v>6</v>
      </c>
      <c r="M34" s="206" t="s">
        <v>4034</v>
      </c>
      <c r="N34" s="1565" t="s">
        <v>4035</v>
      </c>
      <c r="O34" s="1566" t="s">
        <v>4036</v>
      </c>
      <c r="P34" s="1565" t="s">
        <v>4037</v>
      </c>
      <c r="Q34" s="1565" t="s">
        <v>4038</v>
      </c>
      <c r="R34" s="1565" t="s">
        <v>4039</v>
      </c>
      <c r="S34" s="9"/>
      <c r="T34" s="1662" t="s">
        <v>1646</v>
      </c>
      <c r="U34" s="1667" t="s">
        <v>8385</v>
      </c>
      <c r="V34" s="1669" t="s">
        <v>8386</v>
      </c>
      <c r="W34" s="9"/>
      <c r="X34" s="1531">
        <f t="shared" si="13"/>
        <v>27</v>
      </c>
      <c r="Y34" s="1657" t="s">
        <v>4040</v>
      </c>
      <c r="Z34" s="1533" t="s">
        <v>4041</v>
      </c>
      <c r="AA34" s="1534" t="s">
        <v>4042</v>
      </c>
      <c r="AB34" s="1533" t="s">
        <v>4043</v>
      </c>
      <c r="AC34" s="1533" t="s">
        <v>4043</v>
      </c>
      <c r="AD34" s="1533" t="s">
        <v>4044</v>
      </c>
      <c r="AE34" s="1533" t="s">
        <v>4045</v>
      </c>
      <c r="AG34" s="1535">
        <f t="shared" si="12"/>
        <v>27</v>
      </c>
      <c r="AH34" s="1536" t="s">
        <v>4046</v>
      </c>
      <c r="AI34" s="60" t="s">
        <v>4047</v>
      </c>
      <c r="AJ34" s="1540" t="s">
        <v>4048</v>
      </c>
      <c r="AK34" s="1540" t="s">
        <v>4049</v>
      </c>
      <c r="AL34" s="1540"/>
      <c r="AM34" s="1561">
        <f t="shared" ref="AM34:AM45" si="19">AM33+1</f>
        <v>3</v>
      </c>
      <c r="AN34" s="1530" t="s">
        <v>4050</v>
      </c>
      <c r="AO34" s="1529" t="s">
        <v>4051</v>
      </c>
      <c r="AP34" s="1529" t="s">
        <v>4052</v>
      </c>
      <c r="AR34" s="1559">
        <f t="shared" si="15"/>
        <v>23</v>
      </c>
      <c r="AS34" s="1562" t="s">
        <v>4053</v>
      </c>
      <c r="AT34" s="1563" t="s">
        <v>4054</v>
      </c>
      <c r="AU34" s="1563" t="s">
        <v>4055</v>
      </c>
      <c r="AV34" s="1563" t="s">
        <v>4056</v>
      </c>
      <c r="AW34" s="1563" t="s">
        <v>4057</v>
      </c>
      <c r="AX34" s="1563" t="s">
        <v>4058</v>
      </c>
      <c r="AY34" s="1562" t="s">
        <v>4053</v>
      </c>
      <c r="BA34" s="3">
        <v>1</v>
      </c>
    </row>
    <row r="35" spans="2:53" ht="30" customHeight="1">
      <c r="B35" s="1552">
        <v>2</v>
      </c>
      <c r="C35" s="1553" t="s">
        <v>4059</v>
      </c>
      <c r="D35" s="1529" t="s">
        <v>4060</v>
      </c>
      <c r="E35" s="1529" t="s">
        <v>4061</v>
      </c>
      <c r="F35" s="9"/>
      <c r="G35" s="1552">
        <v>1</v>
      </c>
      <c r="H35" s="1553" t="s">
        <v>4062</v>
      </c>
      <c r="I35" s="1564" t="s">
        <v>4063</v>
      </c>
      <c r="J35" s="1564" t="s">
        <v>4064</v>
      </c>
      <c r="L35" s="1528"/>
      <c r="M35" s="1655" t="s">
        <v>3295</v>
      </c>
      <c r="N35" s="1539"/>
      <c r="O35" s="1539"/>
      <c r="P35" s="264"/>
      <c r="Q35" s="264"/>
      <c r="R35" s="1524" t="s">
        <v>3295</v>
      </c>
      <c r="S35" s="9"/>
      <c r="T35" s="1660"/>
      <c r="U35" s="1667" t="s">
        <v>8387</v>
      </c>
      <c r="V35" s="1669" t="s">
        <v>5705</v>
      </c>
      <c r="W35" s="9"/>
      <c r="X35" s="1531">
        <f t="shared" si="13"/>
        <v>28</v>
      </c>
      <c r="Y35" s="1657" t="s">
        <v>4065</v>
      </c>
      <c r="Z35" s="1533" t="s">
        <v>4066</v>
      </c>
      <c r="AA35" s="1534" t="s">
        <v>4067</v>
      </c>
      <c r="AB35" s="1533" t="s">
        <v>4068</v>
      </c>
      <c r="AC35" s="1533" t="s">
        <v>4068</v>
      </c>
      <c r="AD35" s="1533" t="s">
        <v>4069</v>
      </c>
      <c r="AE35" s="1533" t="s">
        <v>4070</v>
      </c>
      <c r="AG35" s="1535">
        <f t="shared" si="12"/>
        <v>28</v>
      </c>
      <c r="AH35" s="1536" t="s">
        <v>4071</v>
      </c>
      <c r="AI35" s="60" t="s">
        <v>4072</v>
      </c>
      <c r="AJ35" s="1540" t="s">
        <v>4073</v>
      </c>
      <c r="AK35" s="1540" t="s">
        <v>4074</v>
      </c>
      <c r="AL35" s="1540"/>
      <c r="AM35" s="1561">
        <f t="shared" si="19"/>
        <v>4</v>
      </c>
      <c r="AN35" s="1530" t="s">
        <v>4075</v>
      </c>
      <c r="AO35" s="1529" t="s">
        <v>4076</v>
      </c>
      <c r="AP35" s="1529" t="s">
        <v>4077</v>
      </c>
      <c r="AR35" s="1559">
        <f t="shared" si="15"/>
        <v>24</v>
      </c>
      <c r="AS35" s="1562" t="s">
        <v>4078</v>
      </c>
      <c r="AT35" s="1563" t="s">
        <v>4079</v>
      </c>
      <c r="AU35" s="1563" t="s">
        <v>4080</v>
      </c>
      <c r="AV35" s="1563" t="s">
        <v>4081</v>
      </c>
      <c r="AW35" s="1563" t="s">
        <v>4082</v>
      </c>
      <c r="AX35" s="1563" t="s">
        <v>4083</v>
      </c>
      <c r="AY35" s="1562" t="s">
        <v>4078</v>
      </c>
      <c r="BA35" s="3">
        <v>1</v>
      </c>
    </row>
    <row r="36" spans="2:53" ht="30" customHeight="1">
      <c r="B36" s="1552">
        <v>3</v>
      </c>
      <c r="C36" s="1553" t="s">
        <v>4084</v>
      </c>
      <c r="D36" s="1529" t="s">
        <v>4085</v>
      </c>
      <c r="E36" s="1529" t="s">
        <v>4086</v>
      </c>
      <c r="F36" s="9"/>
      <c r="G36" s="1552">
        <v>2</v>
      </c>
      <c r="H36" s="1553" t="s">
        <v>4087</v>
      </c>
      <c r="I36" s="1564" t="s">
        <v>4088</v>
      </c>
      <c r="J36" s="1564" t="s">
        <v>4089</v>
      </c>
      <c r="L36" s="1528">
        <v>1</v>
      </c>
      <c r="M36" s="206" t="s">
        <v>4090</v>
      </c>
      <c r="N36" s="1565" t="s">
        <v>4091</v>
      </c>
      <c r="O36" s="1566" t="s">
        <v>4092</v>
      </c>
      <c r="P36" s="1565" t="s">
        <v>4093</v>
      </c>
      <c r="Q36" s="1565" t="s">
        <v>4094</v>
      </c>
      <c r="R36" s="1565" t="s">
        <v>4095</v>
      </c>
      <c r="S36" s="9"/>
      <c r="T36" s="1660"/>
      <c r="U36" s="1667" t="s">
        <v>5730</v>
      </c>
      <c r="V36" s="1669" t="s">
        <v>5745</v>
      </c>
      <c r="W36" s="9"/>
      <c r="X36" s="1531">
        <f t="shared" si="13"/>
        <v>29</v>
      </c>
      <c r="Y36" s="1657" t="s">
        <v>4096</v>
      </c>
      <c r="Z36" s="1533" t="s">
        <v>4097</v>
      </c>
      <c r="AA36" s="1534" t="s">
        <v>4098</v>
      </c>
      <c r="AB36" s="1533" t="s">
        <v>4099</v>
      </c>
      <c r="AC36" s="1533" t="s">
        <v>4099</v>
      </c>
      <c r="AD36" s="1533" t="s">
        <v>4100</v>
      </c>
      <c r="AE36" s="1533" t="s">
        <v>4101</v>
      </c>
      <c r="AG36" s="1535">
        <f t="shared" si="12"/>
        <v>29</v>
      </c>
      <c r="AH36" s="1536" t="s">
        <v>4102</v>
      </c>
      <c r="AI36" s="60" t="s">
        <v>4103</v>
      </c>
      <c r="AJ36" s="1540" t="s">
        <v>4104</v>
      </c>
      <c r="AK36" s="1540" t="s">
        <v>4105</v>
      </c>
      <c r="AL36" s="1540"/>
      <c r="AM36" s="1561">
        <f t="shared" si="19"/>
        <v>5</v>
      </c>
      <c r="AN36" s="1530" t="s">
        <v>4106</v>
      </c>
      <c r="AO36" s="1529" t="s">
        <v>4107</v>
      </c>
      <c r="AP36" s="1529" t="s">
        <v>4108</v>
      </c>
      <c r="AR36" s="1559">
        <f t="shared" si="15"/>
        <v>25</v>
      </c>
      <c r="AS36" s="1562" t="s">
        <v>4109</v>
      </c>
      <c r="AT36" s="1563" t="s">
        <v>4110</v>
      </c>
      <c r="AU36" s="1563" t="s">
        <v>4111</v>
      </c>
      <c r="AV36" s="1563" t="s">
        <v>4112</v>
      </c>
      <c r="AW36" s="1563" t="s">
        <v>4113</v>
      </c>
      <c r="AX36" s="1563" t="s">
        <v>4114</v>
      </c>
      <c r="AY36" s="1562" t="s">
        <v>4109</v>
      </c>
      <c r="BA36" s="3">
        <v>1</v>
      </c>
    </row>
    <row r="37" spans="2:53" ht="30" customHeight="1">
      <c r="B37" s="1552">
        <v>4</v>
      </c>
      <c r="C37" s="1553" t="s">
        <v>4115</v>
      </c>
      <c r="D37" s="1529" t="s">
        <v>4116</v>
      </c>
      <c r="E37" s="1529" t="s">
        <v>4117</v>
      </c>
      <c r="F37" s="9"/>
      <c r="G37" s="1581"/>
      <c r="H37" s="2994" t="s">
        <v>4118</v>
      </c>
      <c r="I37" s="2995" t="s">
        <v>4119</v>
      </c>
      <c r="J37" s="2995" t="s">
        <v>4120</v>
      </c>
      <c r="L37" s="1528">
        <f>L36+1</f>
        <v>2</v>
      </c>
      <c r="M37" s="206" t="s">
        <v>4121</v>
      </c>
      <c r="N37" s="1565" t="s">
        <v>4122</v>
      </c>
      <c r="O37" s="1566" t="s">
        <v>4123</v>
      </c>
      <c r="P37" s="1565" t="s">
        <v>4124</v>
      </c>
      <c r="Q37" s="1565" t="s">
        <v>4125</v>
      </c>
      <c r="R37" s="1565" t="s">
        <v>4126</v>
      </c>
      <c r="S37" s="9"/>
      <c r="T37" s="1660"/>
      <c r="U37" s="1667" t="s">
        <v>8388</v>
      </c>
      <c r="V37" s="1669" t="s">
        <v>5805</v>
      </c>
      <c r="W37" s="9"/>
      <c r="X37" s="1531">
        <f t="shared" si="13"/>
        <v>30</v>
      </c>
      <c r="Y37" s="1657" t="s">
        <v>4127</v>
      </c>
      <c r="Z37" s="1533" t="s">
        <v>4128</v>
      </c>
      <c r="AA37" s="1534" t="s">
        <v>4129</v>
      </c>
      <c r="AB37" s="1533" t="s">
        <v>4130</v>
      </c>
      <c r="AC37" s="1533" t="s">
        <v>4130</v>
      </c>
      <c r="AD37" s="1533" t="s">
        <v>4131</v>
      </c>
      <c r="AE37" s="1533" t="s">
        <v>4132</v>
      </c>
      <c r="AG37" s="1535">
        <f t="shared" si="12"/>
        <v>30</v>
      </c>
      <c r="AH37" s="1536" t="s">
        <v>4133</v>
      </c>
      <c r="AI37" s="60" t="s">
        <v>4134</v>
      </c>
      <c r="AJ37" s="1540" t="s">
        <v>4135</v>
      </c>
      <c r="AK37" s="1540" t="s">
        <v>4018</v>
      </c>
      <c r="AL37" s="1540"/>
      <c r="AM37" s="1561">
        <f t="shared" si="19"/>
        <v>6</v>
      </c>
      <c r="AN37" s="1530" t="s">
        <v>4136</v>
      </c>
      <c r="AO37" s="1529" t="s">
        <v>4137</v>
      </c>
      <c r="AP37" s="1529" t="s">
        <v>4138</v>
      </c>
      <c r="AR37" s="1559">
        <f t="shared" si="15"/>
        <v>26</v>
      </c>
      <c r="AS37" s="1562" t="s">
        <v>4139</v>
      </c>
      <c r="AT37" s="1563" t="s">
        <v>4140</v>
      </c>
      <c r="AU37" s="1567" t="s">
        <v>4141</v>
      </c>
      <c r="AV37" s="1563" t="s">
        <v>4142</v>
      </c>
      <c r="AW37" s="1563" t="s">
        <v>4143</v>
      </c>
      <c r="AX37" s="1563" t="s">
        <v>4144</v>
      </c>
      <c r="AY37" s="1562" t="s">
        <v>4139</v>
      </c>
      <c r="BA37" s="3">
        <v>1</v>
      </c>
    </row>
    <row r="38" spans="2:53" ht="30" customHeight="1">
      <c r="B38" s="1552">
        <v>5</v>
      </c>
      <c r="C38" s="1553" t="s">
        <v>4145</v>
      </c>
      <c r="D38" s="1529" t="s">
        <v>4146</v>
      </c>
      <c r="E38" s="1529" t="s">
        <v>4147</v>
      </c>
      <c r="F38" s="9"/>
      <c r="G38" s="1581"/>
      <c r="H38" s="2994"/>
      <c r="I38" s="2995"/>
      <c r="J38" s="2995"/>
      <c r="L38" s="1528">
        <f t="shared" ref="L38" si="20">L37+1</f>
        <v>3</v>
      </c>
      <c r="M38" s="206" t="s">
        <v>4148</v>
      </c>
      <c r="N38" s="1565" t="s">
        <v>4149</v>
      </c>
      <c r="O38" s="1566" t="s">
        <v>4150</v>
      </c>
      <c r="P38" s="1565" t="s">
        <v>4151</v>
      </c>
      <c r="Q38" s="1565" t="s">
        <v>4152</v>
      </c>
      <c r="R38" s="1565" t="s">
        <v>4153</v>
      </c>
      <c r="S38" s="9"/>
      <c r="T38" s="1660"/>
      <c r="U38" s="1667" t="s">
        <v>6028</v>
      </c>
      <c r="V38" s="1669" t="s">
        <v>6040</v>
      </c>
      <c r="W38" s="9"/>
      <c r="X38" s="1531">
        <f t="shared" si="13"/>
        <v>31</v>
      </c>
      <c r="Y38" s="1657" t="s">
        <v>4154</v>
      </c>
      <c r="Z38" s="1533" t="s">
        <v>4155</v>
      </c>
      <c r="AA38" s="1534" t="s">
        <v>4156</v>
      </c>
      <c r="AB38" s="1533" t="s">
        <v>4157</v>
      </c>
      <c r="AC38" s="1533" t="s">
        <v>4157</v>
      </c>
      <c r="AD38" s="1533" t="s">
        <v>4158</v>
      </c>
      <c r="AE38" s="1533" t="s">
        <v>4159</v>
      </c>
      <c r="AG38" s="1535">
        <f t="shared" si="12"/>
        <v>31</v>
      </c>
      <c r="AH38" s="1536" t="s">
        <v>4160</v>
      </c>
      <c r="AI38" s="60" t="s">
        <v>4161</v>
      </c>
      <c r="AJ38" s="1540" t="s">
        <v>4162</v>
      </c>
      <c r="AK38" s="1540" t="s">
        <v>4049</v>
      </c>
      <c r="AL38" s="1540"/>
      <c r="AM38" s="1561">
        <f t="shared" si="19"/>
        <v>7</v>
      </c>
      <c r="AN38" s="1530" t="s">
        <v>4163</v>
      </c>
      <c r="AO38" s="1529" t="s">
        <v>4164</v>
      </c>
      <c r="AP38" s="1529" t="s">
        <v>4165</v>
      </c>
      <c r="AR38" s="1559">
        <f t="shared" si="15"/>
        <v>27</v>
      </c>
      <c r="AS38" s="1562" t="s">
        <v>4166</v>
      </c>
      <c r="AT38" s="1563" t="s">
        <v>4167</v>
      </c>
      <c r="AU38" s="1563" t="s">
        <v>4168</v>
      </c>
      <c r="AV38" s="1563" t="s">
        <v>4169</v>
      </c>
      <c r="AW38" s="1563" t="s">
        <v>4170</v>
      </c>
      <c r="AX38" s="1563" t="s">
        <v>4171</v>
      </c>
      <c r="AY38" s="1562" t="s">
        <v>4166</v>
      </c>
      <c r="BA38" s="3">
        <v>1</v>
      </c>
    </row>
    <row r="39" spans="2:53" ht="30" customHeight="1">
      <c r="B39" s="1552">
        <v>6</v>
      </c>
      <c r="C39" s="1553" t="s">
        <v>4172</v>
      </c>
      <c r="D39" s="1529" t="s">
        <v>4173</v>
      </c>
      <c r="E39" s="1529" t="s">
        <v>4174</v>
      </c>
      <c r="F39" s="9"/>
      <c r="G39" s="1552">
        <v>3</v>
      </c>
      <c r="H39" s="1553" t="s">
        <v>4175</v>
      </c>
      <c r="I39" s="1564" t="s">
        <v>4176</v>
      </c>
      <c r="J39" s="1564" t="s">
        <v>4177</v>
      </c>
      <c r="L39" s="1528"/>
      <c r="M39" s="1655" t="s">
        <v>4178</v>
      </c>
      <c r="N39" s="1539"/>
      <c r="O39" s="1539"/>
      <c r="P39" s="701"/>
      <c r="Q39" s="701"/>
      <c r="R39" s="1524" t="s">
        <v>4178</v>
      </c>
      <c r="S39" s="9"/>
      <c r="T39" s="1660"/>
      <c r="U39" s="1667" t="s">
        <v>8389</v>
      </c>
      <c r="V39" s="1669" t="s">
        <v>5754</v>
      </c>
      <c r="W39" s="9"/>
      <c r="X39" s="1531">
        <f t="shared" si="13"/>
        <v>32</v>
      </c>
      <c r="Y39" s="1657" t="s">
        <v>4179</v>
      </c>
      <c r="Z39" s="1533" t="s">
        <v>4180</v>
      </c>
      <c r="AA39" s="1534" t="s">
        <v>4181</v>
      </c>
      <c r="AB39" s="1533" t="s">
        <v>4182</v>
      </c>
      <c r="AC39" s="1533" t="s">
        <v>4182</v>
      </c>
      <c r="AD39" s="1533" t="s">
        <v>4183</v>
      </c>
      <c r="AE39" s="1533" t="s">
        <v>4184</v>
      </c>
      <c r="AG39" s="1535"/>
      <c r="AH39" s="1536"/>
      <c r="AI39" s="60"/>
      <c r="AJ39" s="1540"/>
      <c r="AK39" s="1540"/>
      <c r="AL39" s="206"/>
      <c r="AM39" s="1561">
        <f t="shared" si="19"/>
        <v>8</v>
      </c>
      <c r="AN39" s="1530" t="s">
        <v>4185</v>
      </c>
      <c r="AO39" s="1529" t="s">
        <v>4186</v>
      </c>
      <c r="AP39" s="1529" t="s">
        <v>4187</v>
      </c>
      <c r="AR39" s="1559">
        <f t="shared" si="15"/>
        <v>28</v>
      </c>
      <c r="AS39" s="1562" t="s">
        <v>4188</v>
      </c>
      <c r="AT39" s="1563" t="s">
        <v>4189</v>
      </c>
      <c r="AU39" s="1567" t="s">
        <v>4190</v>
      </c>
      <c r="AV39" s="1563" t="s">
        <v>4191</v>
      </c>
      <c r="AW39" s="1563" t="s">
        <v>4192</v>
      </c>
      <c r="AX39" s="1563" t="s">
        <v>4193</v>
      </c>
      <c r="AY39" s="1562" t="s">
        <v>4188</v>
      </c>
      <c r="BA39" s="3">
        <v>1</v>
      </c>
    </row>
    <row r="40" spans="2:53" ht="30" customHeight="1">
      <c r="B40" s="1552">
        <v>7</v>
      </c>
      <c r="C40" s="1553" t="s">
        <v>3526</v>
      </c>
      <c r="D40" s="1529" t="s">
        <v>4194</v>
      </c>
      <c r="E40" s="1529" t="s">
        <v>4195</v>
      </c>
      <c r="F40" s="9"/>
      <c r="G40" s="1552">
        <v>4</v>
      </c>
      <c r="H40" s="1553" t="s">
        <v>4196</v>
      </c>
      <c r="I40" s="1564" t="s">
        <v>4197</v>
      </c>
      <c r="J40" s="1564" t="s">
        <v>4198</v>
      </c>
      <c r="L40" s="1528">
        <v>1</v>
      </c>
      <c r="M40" s="206" t="s">
        <v>4199</v>
      </c>
      <c r="N40" s="1565" t="s">
        <v>4200</v>
      </c>
      <c r="O40" s="1566" t="s">
        <v>4201</v>
      </c>
      <c r="P40" s="1565" t="s">
        <v>4202</v>
      </c>
      <c r="Q40" s="1565" t="s">
        <v>4203</v>
      </c>
      <c r="R40" s="1565" t="s">
        <v>4204</v>
      </c>
      <c r="S40" s="9"/>
      <c r="T40" s="1660"/>
      <c r="U40" s="1667" t="s">
        <v>6061</v>
      </c>
      <c r="V40" s="1669" t="s">
        <v>6049</v>
      </c>
      <c r="W40" s="9"/>
      <c r="X40" s="1531">
        <f t="shared" si="13"/>
        <v>33</v>
      </c>
      <c r="Y40" s="1657" t="s">
        <v>4205</v>
      </c>
      <c r="Z40" s="1533" t="s">
        <v>4206</v>
      </c>
      <c r="AA40" s="1534" t="s">
        <v>4207</v>
      </c>
      <c r="AB40" s="1533" t="s">
        <v>4208</v>
      </c>
      <c r="AC40" s="1533" t="s">
        <v>4208</v>
      </c>
      <c r="AD40" s="1533" t="s">
        <v>4209</v>
      </c>
      <c r="AE40" s="1533" t="s">
        <v>4210</v>
      </c>
      <c r="AG40" s="1535">
        <v>1</v>
      </c>
      <c r="AH40" s="1582" t="s">
        <v>4211</v>
      </c>
      <c r="AI40" s="1583" t="s">
        <v>4212</v>
      </c>
      <c r="AJ40" s="1583" t="s">
        <v>4213</v>
      </c>
      <c r="AK40" s="1540"/>
      <c r="AL40" s="206"/>
      <c r="AM40" s="1561">
        <f t="shared" si="19"/>
        <v>9</v>
      </c>
      <c r="AN40" s="1530" t="s">
        <v>4214</v>
      </c>
      <c r="AO40" s="1529" t="s">
        <v>4215</v>
      </c>
      <c r="AP40" s="1529" t="s">
        <v>4216</v>
      </c>
      <c r="AR40" s="1559">
        <f t="shared" si="15"/>
        <v>29</v>
      </c>
      <c r="AS40" s="1562" t="s">
        <v>4217</v>
      </c>
      <c r="AT40" s="1563" t="s">
        <v>4218</v>
      </c>
      <c r="AU40" s="1567" t="s">
        <v>4219</v>
      </c>
      <c r="AV40" s="1563" t="s">
        <v>4220</v>
      </c>
      <c r="AW40" s="1563" t="s">
        <v>4221</v>
      </c>
      <c r="AX40" s="1563" t="s">
        <v>4222</v>
      </c>
      <c r="AY40" s="1562" t="s">
        <v>4217</v>
      </c>
      <c r="BA40" s="3">
        <v>1</v>
      </c>
    </row>
    <row r="41" spans="2:53" ht="30" customHeight="1">
      <c r="B41" s="1552">
        <v>8</v>
      </c>
      <c r="C41" s="1553" t="s">
        <v>4223</v>
      </c>
      <c r="D41" s="1529" t="s">
        <v>4224</v>
      </c>
      <c r="E41" s="1529" t="s">
        <v>4225</v>
      </c>
      <c r="F41" s="9"/>
      <c r="G41" s="1552">
        <v>5</v>
      </c>
      <c r="H41" s="1553" t="s">
        <v>4226</v>
      </c>
      <c r="I41" s="1564" t="s">
        <v>4227</v>
      </c>
      <c r="J41" s="1564" t="s">
        <v>4228</v>
      </c>
      <c r="L41" s="1528">
        <f>L40+1</f>
        <v>2</v>
      </c>
      <c r="M41" s="206" t="s">
        <v>4229</v>
      </c>
      <c r="N41" s="1565" t="s">
        <v>4230</v>
      </c>
      <c r="O41" s="1566" t="s">
        <v>4231</v>
      </c>
      <c r="P41" s="1565" t="s">
        <v>4232</v>
      </c>
      <c r="Q41" s="1565" t="s">
        <v>4233</v>
      </c>
      <c r="R41" s="1565" t="s">
        <v>4234</v>
      </c>
      <c r="S41" s="9"/>
      <c r="T41" s="1660"/>
      <c r="U41" s="1667" t="s">
        <v>6114</v>
      </c>
      <c r="V41" s="1669" t="s">
        <v>6127</v>
      </c>
      <c r="W41" s="9"/>
      <c r="X41" s="1531">
        <f t="shared" si="13"/>
        <v>34</v>
      </c>
      <c r="Y41" s="1657" t="s">
        <v>4235</v>
      </c>
      <c r="Z41" s="1533" t="s">
        <v>4236</v>
      </c>
      <c r="AA41" s="1534" t="s">
        <v>4237</v>
      </c>
      <c r="AB41" s="1533" t="s">
        <v>4238</v>
      </c>
      <c r="AC41" s="1533" t="s">
        <v>4238</v>
      </c>
      <c r="AD41" s="1533" t="s">
        <v>4239</v>
      </c>
      <c r="AE41" s="1533" t="s">
        <v>4240</v>
      </c>
      <c r="AG41" s="1535">
        <f t="shared" ref="AG41:AG70" si="21">AG40+1</f>
        <v>2</v>
      </c>
      <c r="AH41" s="1582" t="s">
        <v>4241</v>
      </c>
      <c r="AI41" s="1583" t="s">
        <v>4242</v>
      </c>
      <c r="AJ41" s="1583" t="s">
        <v>4243</v>
      </c>
      <c r="AK41" s="1540"/>
      <c r="AL41" s="206"/>
      <c r="AM41" s="1561">
        <f t="shared" si="19"/>
        <v>10</v>
      </c>
      <c r="AN41" s="1530" t="s">
        <v>4244</v>
      </c>
      <c r="AO41" s="1529" t="s">
        <v>4245</v>
      </c>
      <c r="AP41" s="1529" t="s">
        <v>4246</v>
      </c>
      <c r="AR41" s="1523"/>
      <c r="AS41" s="1560" t="s">
        <v>1644</v>
      </c>
      <c r="AT41" s="1526"/>
      <c r="AU41" s="1526"/>
      <c r="AV41" s="1526"/>
      <c r="AW41" s="1550"/>
      <c r="AX41" s="1550"/>
      <c r="AY41" s="1560" t="s">
        <v>1644</v>
      </c>
      <c r="BA41" s="3">
        <v>1</v>
      </c>
    </row>
    <row r="42" spans="2:53" ht="30" customHeight="1">
      <c r="B42" s="1552">
        <v>9</v>
      </c>
      <c r="C42" s="1553" t="s">
        <v>3472</v>
      </c>
      <c r="D42" s="1529" t="s">
        <v>4247</v>
      </c>
      <c r="E42" s="1529" t="s">
        <v>4248</v>
      </c>
      <c r="F42" s="9"/>
      <c r="G42" s="1552">
        <v>6</v>
      </c>
      <c r="H42" s="1553" t="s">
        <v>4249</v>
      </c>
      <c r="I42" s="1564" t="s">
        <v>4250</v>
      </c>
      <c r="J42" s="1564" t="s">
        <v>4251</v>
      </c>
      <c r="L42" s="1528"/>
      <c r="M42" s="1655" t="s">
        <v>4252</v>
      </c>
      <c r="N42" s="1539"/>
      <c r="O42" s="1539"/>
      <c r="P42" s="701"/>
      <c r="Q42" s="701"/>
      <c r="R42" s="1524" t="s">
        <v>4252</v>
      </c>
      <c r="S42" s="9"/>
      <c r="T42" s="1660"/>
      <c r="U42" s="1667" t="s">
        <v>6140</v>
      </c>
      <c r="V42" s="1669" t="s">
        <v>6147</v>
      </c>
      <c r="W42" s="9"/>
      <c r="X42" s="1531">
        <f t="shared" si="13"/>
        <v>35</v>
      </c>
      <c r="Y42" s="1657" t="s">
        <v>4253</v>
      </c>
      <c r="Z42" s="1533" t="s">
        <v>4254</v>
      </c>
      <c r="AA42" s="1534" t="s">
        <v>4255</v>
      </c>
      <c r="AB42" s="1533" t="s">
        <v>4256</v>
      </c>
      <c r="AC42" s="1533" t="s">
        <v>4256</v>
      </c>
      <c r="AD42" s="1533" t="s">
        <v>4257</v>
      </c>
      <c r="AE42" s="1533" t="s">
        <v>4258</v>
      </c>
      <c r="AG42" s="1535">
        <f t="shared" si="21"/>
        <v>3</v>
      </c>
      <c r="AH42" s="1582" t="s">
        <v>4259</v>
      </c>
      <c r="AI42" s="1583" t="s">
        <v>4260</v>
      </c>
      <c r="AJ42" s="1583" t="s">
        <v>4261</v>
      </c>
      <c r="AK42" s="1540"/>
      <c r="AL42" s="206"/>
      <c r="AM42" s="1561">
        <f t="shared" si="19"/>
        <v>11</v>
      </c>
      <c r="AN42" s="1530" t="s">
        <v>4262</v>
      </c>
      <c r="AO42" s="1529" t="s">
        <v>4263</v>
      </c>
      <c r="AP42" s="1529" t="s">
        <v>4264</v>
      </c>
      <c r="AR42" s="1559">
        <v>1</v>
      </c>
      <c r="AS42" s="1562" t="s">
        <v>4265</v>
      </c>
      <c r="AT42" s="1563" t="s">
        <v>4266</v>
      </c>
      <c r="AU42" s="1567" t="s">
        <v>4267</v>
      </c>
      <c r="AV42" s="1563" t="s">
        <v>4268</v>
      </c>
      <c r="AW42" s="1563" t="s">
        <v>4269</v>
      </c>
      <c r="AX42" s="1563" t="s">
        <v>4270</v>
      </c>
      <c r="AY42" s="1562" t="s">
        <v>4265</v>
      </c>
      <c r="BA42" s="3">
        <v>1</v>
      </c>
    </row>
    <row r="43" spans="2:53" ht="30" customHeight="1">
      <c r="B43" s="1552"/>
      <c r="F43" s="9"/>
      <c r="G43" s="1552"/>
      <c r="H43" s="1568" t="s">
        <v>4271</v>
      </c>
      <c r="I43" s="1584" t="s">
        <v>4272</v>
      </c>
      <c r="J43" s="1584" t="s">
        <v>4273</v>
      </c>
      <c r="L43" s="1528">
        <v>1</v>
      </c>
      <c r="M43" s="206" t="s">
        <v>4274</v>
      </c>
      <c r="N43" s="1565" t="s">
        <v>4275</v>
      </c>
      <c r="O43" s="1566" t="s">
        <v>4276</v>
      </c>
      <c r="P43" s="1565" t="s">
        <v>4277</v>
      </c>
      <c r="Q43" s="1565" t="s">
        <v>4278</v>
      </c>
      <c r="R43" s="1565" t="s">
        <v>4279</v>
      </c>
      <c r="S43" s="9"/>
      <c r="T43" s="1663"/>
      <c r="U43" s="2987"/>
      <c r="V43" s="2988"/>
      <c r="W43" s="9"/>
      <c r="X43" s="1531">
        <f t="shared" si="13"/>
        <v>36</v>
      </c>
      <c r="Y43" s="1657" t="s">
        <v>4280</v>
      </c>
      <c r="Z43" s="1533" t="s">
        <v>4281</v>
      </c>
      <c r="AA43" s="1534" t="s">
        <v>4282</v>
      </c>
      <c r="AB43" s="1533" t="s">
        <v>4283</v>
      </c>
      <c r="AC43" s="1533" t="s">
        <v>4283</v>
      </c>
      <c r="AD43" s="1533" t="s">
        <v>4284</v>
      </c>
      <c r="AE43" s="1533" t="s">
        <v>4285</v>
      </c>
      <c r="AG43" s="1535">
        <f t="shared" si="21"/>
        <v>4</v>
      </c>
      <c r="AH43" s="1582" t="s">
        <v>4286</v>
      </c>
      <c r="AI43" s="1583" t="s">
        <v>4287</v>
      </c>
      <c r="AJ43" s="1583" t="s">
        <v>4288</v>
      </c>
      <c r="AK43" s="1540"/>
      <c r="AL43" s="206"/>
      <c r="AM43" s="1561">
        <f t="shared" si="19"/>
        <v>12</v>
      </c>
      <c r="AN43" s="1530" t="s">
        <v>4289</v>
      </c>
      <c r="AO43" s="1529" t="s">
        <v>4290</v>
      </c>
      <c r="AP43" s="1529" t="s">
        <v>4291</v>
      </c>
      <c r="AR43" s="1559">
        <f>AR42+1</f>
        <v>2</v>
      </c>
      <c r="AS43" s="1562" t="s">
        <v>4292</v>
      </c>
      <c r="AT43" s="1563" t="s">
        <v>4293</v>
      </c>
      <c r="AU43" s="1567" t="s">
        <v>4294</v>
      </c>
      <c r="AV43" s="1563" t="s">
        <v>4295</v>
      </c>
      <c r="AW43" s="1563" t="s">
        <v>4296</v>
      </c>
      <c r="AX43" s="1563" t="s">
        <v>4297</v>
      </c>
      <c r="AY43" s="1562" t="s">
        <v>4292</v>
      </c>
      <c r="BA43" s="3">
        <v>1</v>
      </c>
    </row>
    <row r="44" spans="2:53" ht="30" customHeight="1">
      <c r="B44" s="1552">
        <v>1</v>
      </c>
      <c r="C44" s="1543" t="s">
        <v>3616</v>
      </c>
      <c r="D44" s="1543" t="s">
        <v>3617</v>
      </c>
      <c r="E44" s="1543" t="s">
        <v>3618</v>
      </c>
      <c r="F44" s="9"/>
      <c r="G44" s="1552">
        <v>7</v>
      </c>
      <c r="H44" s="1553" t="s">
        <v>4298</v>
      </c>
      <c r="I44" s="1564" t="s">
        <v>4299</v>
      </c>
      <c r="J44" s="1564" t="s">
        <v>4300</v>
      </c>
      <c r="L44" s="1528">
        <f>L43+1</f>
        <v>2</v>
      </c>
      <c r="M44" s="206" t="s">
        <v>4301</v>
      </c>
      <c r="N44" s="1565" t="s">
        <v>4302</v>
      </c>
      <c r="O44" s="1566" t="s">
        <v>4303</v>
      </c>
      <c r="P44" s="1565" t="s">
        <v>4304</v>
      </c>
      <c r="Q44" s="1565" t="s">
        <v>4305</v>
      </c>
      <c r="R44" s="1565" t="s">
        <v>4306</v>
      </c>
      <c r="S44" s="9"/>
      <c r="T44" s="1662" t="s">
        <v>3868</v>
      </c>
      <c r="U44" s="1667" t="s">
        <v>8390</v>
      </c>
      <c r="V44" s="1669" t="s">
        <v>8391</v>
      </c>
      <c r="W44" s="9"/>
      <c r="X44" s="1531">
        <f t="shared" si="13"/>
        <v>37</v>
      </c>
      <c r="Y44" s="1657" t="s">
        <v>4307</v>
      </c>
      <c r="Z44" s="1533" t="s">
        <v>4308</v>
      </c>
      <c r="AA44" s="1534" t="s">
        <v>4309</v>
      </c>
      <c r="AB44" s="1533" t="s">
        <v>4310</v>
      </c>
      <c r="AC44" s="1533" t="s">
        <v>4310</v>
      </c>
      <c r="AD44" s="1533" t="s">
        <v>4311</v>
      </c>
      <c r="AE44" s="1533" t="s">
        <v>4312</v>
      </c>
      <c r="AG44" s="1535">
        <f t="shared" si="21"/>
        <v>5</v>
      </c>
      <c r="AH44" s="1582" t="s">
        <v>4313</v>
      </c>
      <c r="AI44" s="1583" t="s">
        <v>4314</v>
      </c>
      <c r="AJ44" s="1583" t="s">
        <v>4315</v>
      </c>
      <c r="AK44" s="1540"/>
      <c r="AL44" s="206"/>
      <c r="AM44" s="1561">
        <f t="shared" si="19"/>
        <v>13</v>
      </c>
      <c r="AN44" s="1530" t="s">
        <v>4316</v>
      </c>
      <c r="AO44" s="1529" t="s">
        <v>4317</v>
      </c>
      <c r="AP44" s="1529" t="s">
        <v>4318</v>
      </c>
      <c r="AR44" s="1559">
        <f t="shared" ref="AR44:AR58" si="22">AR43+1</f>
        <v>3</v>
      </c>
      <c r="AS44" s="1562" t="s">
        <v>4319</v>
      </c>
      <c r="AT44" s="1563" t="s">
        <v>4320</v>
      </c>
      <c r="AU44" s="1567" t="s">
        <v>4321</v>
      </c>
      <c r="AV44" s="1563" t="s">
        <v>4322</v>
      </c>
      <c r="AW44" s="1563" t="s">
        <v>4323</v>
      </c>
      <c r="AX44" s="1563" t="s">
        <v>4324</v>
      </c>
      <c r="AY44" s="1562" t="s">
        <v>4319</v>
      </c>
      <c r="BA44" s="3">
        <v>1</v>
      </c>
    </row>
    <row r="45" spans="2:53" ht="30" customHeight="1">
      <c r="B45" s="1552">
        <v>2</v>
      </c>
      <c r="C45" s="1553" t="s">
        <v>4325</v>
      </c>
      <c r="D45" s="1529" t="s">
        <v>4326</v>
      </c>
      <c r="E45" s="1529" t="s">
        <v>4327</v>
      </c>
      <c r="F45" s="9"/>
      <c r="G45" s="1552">
        <v>8</v>
      </c>
      <c r="H45" s="1553" t="s">
        <v>4328</v>
      </c>
      <c r="I45" s="1564" t="s">
        <v>4329</v>
      </c>
      <c r="J45" s="1564" t="s">
        <v>4330</v>
      </c>
      <c r="L45" s="1528"/>
      <c r="M45" s="1655" t="s">
        <v>0</v>
      </c>
      <c r="N45" s="1562"/>
      <c r="O45" s="1562"/>
      <c r="P45" s="701"/>
      <c r="Q45" s="701"/>
      <c r="R45" s="1524" t="s">
        <v>0</v>
      </c>
      <c r="S45" s="9"/>
      <c r="T45" s="1660"/>
      <c r="U45" s="1667" t="s">
        <v>8392</v>
      </c>
      <c r="V45" s="1669" t="s">
        <v>8393</v>
      </c>
      <c r="W45" s="9"/>
      <c r="X45" s="1531">
        <f t="shared" si="13"/>
        <v>38</v>
      </c>
      <c r="Y45" s="1657" t="s">
        <v>4331</v>
      </c>
      <c r="Z45" s="1533" t="s">
        <v>4332</v>
      </c>
      <c r="AA45" s="1534" t="s">
        <v>4333</v>
      </c>
      <c r="AB45" s="1533" t="s">
        <v>4334</v>
      </c>
      <c r="AC45" s="1533" t="s">
        <v>4334</v>
      </c>
      <c r="AD45" s="1533" t="s">
        <v>4335</v>
      </c>
      <c r="AE45" s="1533" t="s">
        <v>4336</v>
      </c>
      <c r="AG45" s="1535">
        <f t="shared" si="21"/>
        <v>6</v>
      </c>
      <c r="AH45" s="1582" t="s">
        <v>4337</v>
      </c>
      <c r="AI45" s="1583" t="s">
        <v>4338</v>
      </c>
      <c r="AJ45" s="1583" t="s">
        <v>4339</v>
      </c>
      <c r="AK45" s="1540"/>
      <c r="AL45" s="206"/>
      <c r="AM45" s="1561">
        <f t="shared" si="19"/>
        <v>14</v>
      </c>
      <c r="AN45" s="1530" t="s">
        <v>4340</v>
      </c>
      <c r="AO45" s="1529" t="s">
        <v>4341</v>
      </c>
      <c r="AP45" s="1529" t="s">
        <v>4342</v>
      </c>
      <c r="AR45" s="1559">
        <f t="shared" si="22"/>
        <v>4</v>
      </c>
      <c r="AS45" s="1562" t="s">
        <v>4343</v>
      </c>
      <c r="AT45" s="1563" t="s">
        <v>4344</v>
      </c>
      <c r="AU45" s="1567" t="s">
        <v>4345</v>
      </c>
      <c r="AV45" s="1563" t="s">
        <v>4346</v>
      </c>
      <c r="AW45" s="1563" t="s">
        <v>4347</v>
      </c>
      <c r="AX45" s="1563" t="s">
        <v>4348</v>
      </c>
      <c r="AY45" s="1562" t="s">
        <v>4343</v>
      </c>
      <c r="BA45" s="3">
        <v>1</v>
      </c>
    </row>
    <row r="46" spans="2:53" ht="30" customHeight="1">
      <c r="B46" s="1552">
        <v>3</v>
      </c>
      <c r="C46" s="1553" t="s">
        <v>4349</v>
      </c>
      <c r="D46" s="1529" t="s">
        <v>4350</v>
      </c>
      <c r="E46" s="1529" t="s">
        <v>4351</v>
      </c>
      <c r="F46" s="9"/>
      <c r="G46" s="1581"/>
      <c r="H46" s="2996" t="s">
        <v>4352</v>
      </c>
      <c r="I46" s="2996" t="s">
        <v>4353</v>
      </c>
      <c r="J46" s="2996" t="s">
        <v>4354</v>
      </c>
      <c r="L46" s="1528">
        <v>1</v>
      </c>
      <c r="M46" s="1562" t="s">
        <v>4355</v>
      </c>
      <c r="N46" s="1563" t="s">
        <v>4356</v>
      </c>
      <c r="O46" s="1567" t="s">
        <v>4357</v>
      </c>
      <c r="P46" s="1563" t="s">
        <v>4358</v>
      </c>
      <c r="Q46" s="1563" t="s">
        <v>4359</v>
      </c>
      <c r="R46" s="1563" t="s">
        <v>4360</v>
      </c>
      <c r="S46" s="9"/>
      <c r="T46" s="1660"/>
      <c r="U46" s="1667" t="s">
        <v>8394</v>
      </c>
      <c r="V46" s="1669" t="s">
        <v>8395</v>
      </c>
      <c r="W46" s="9"/>
      <c r="X46" s="1531">
        <f t="shared" si="13"/>
        <v>39</v>
      </c>
      <c r="Y46" s="1657" t="s">
        <v>4361</v>
      </c>
      <c r="Z46" s="1533" t="s">
        <v>4362</v>
      </c>
      <c r="AA46" s="1534" t="s">
        <v>4363</v>
      </c>
      <c r="AB46" s="1533" t="s">
        <v>4364</v>
      </c>
      <c r="AC46" s="1533" t="s">
        <v>4364</v>
      </c>
      <c r="AD46" s="1533" t="s">
        <v>4365</v>
      </c>
      <c r="AE46" s="1533" t="s">
        <v>4366</v>
      </c>
      <c r="AG46" s="1535">
        <f t="shared" si="21"/>
        <v>7</v>
      </c>
      <c r="AH46" s="1582" t="s">
        <v>4367</v>
      </c>
      <c r="AI46" s="1583" t="s">
        <v>4368</v>
      </c>
      <c r="AJ46" s="1583" t="s">
        <v>4369</v>
      </c>
      <c r="AK46" s="1540"/>
      <c r="AL46" s="206"/>
      <c r="AM46" s="1561"/>
      <c r="AN46" s="1557" t="s">
        <v>1646</v>
      </c>
      <c r="AO46" s="1557"/>
      <c r="AP46" s="1558" t="s">
        <v>1646</v>
      </c>
      <c r="AR46" s="1559">
        <f t="shared" si="22"/>
        <v>5</v>
      </c>
      <c r="AS46" s="1562" t="s">
        <v>4370</v>
      </c>
      <c r="AT46" s="1563" t="s">
        <v>4371</v>
      </c>
      <c r="AU46" s="1567" t="s">
        <v>4372</v>
      </c>
      <c r="AV46" s="1563" t="s">
        <v>4373</v>
      </c>
      <c r="AW46" s="1563" t="s">
        <v>4374</v>
      </c>
      <c r="AX46" s="1563" t="s">
        <v>4375</v>
      </c>
      <c r="AY46" s="1562" t="s">
        <v>4370</v>
      </c>
      <c r="BA46" s="3">
        <v>1</v>
      </c>
    </row>
    <row r="47" spans="2:53" ht="30" customHeight="1">
      <c r="B47" s="1552">
        <v>4</v>
      </c>
      <c r="C47" s="1553" t="s">
        <v>4376</v>
      </c>
      <c r="D47" s="1529" t="s">
        <v>4377</v>
      </c>
      <c r="E47" s="1529" t="s">
        <v>4378</v>
      </c>
      <c r="F47" s="9"/>
      <c r="G47" s="1581"/>
      <c r="H47" s="2996"/>
      <c r="I47" s="2996"/>
      <c r="J47" s="2996"/>
      <c r="L47" s="1528"/>
      <c r="M47" s="1655" t="s">
        <v>1</v>
      </c>
      <c r="N47" s="1562"/>
      <c r="O47" s="1562"/>
      <c r="P47" s="701"/>
      <c r="Q47" s="701"/>
      <c r="R47" s="1524" t="s">
        <v>1</v>
      </c>
      <c r="S47" s="9"/>
      <c r="T47" s="1660"/>
      <c r="U47" s="1667" t="s">
        <v>8396</v>
      </c>
      <c r="V47" s="1669" t="s">
        <v>120</v>
      </c>
      <c r="W47" s="9"/>
      <c r="X47" s="1531"/>
      <c r="Y47" s="1656" t="s">
        <v>1644</v>
      </c>
      <c r="Z47" s="1526"/>
      <c r="AA47" s="1526"/>
      <c r="AB47" s="1526"/>
      <c r="AC47" s="1526"/>
      <c r="AD47" s="1526"/>
      <c r="AE47" s="1525" t="s">
        <v>1644</v>
      </c>
      <c r="AG47" s="1535">
        <f t="shared" si="21"/>
        <v>8</v>
      </c>
      <c r="AH47" s="1582" t="s">
        <v>4379</v>
      </c>
      <c r="AI47" s="1583" t="s">
        <v>4380</v>
      </c>
      <c r="AJ47" s="1583" t="s">
        <v>4381</v>
      </c>
      <c r="AK47" s="1540"/>
      <c r="AL47" s="206"/>
      <c r="AM47" s="1561">
        <v>1</v>
      </c>
      <c r="AN47" s="1530" t="s">
        <v>4382</v>
      </c>
      <c r="AO47" s="1529" t="s">
        <v>4383</v>
      </c>
      <c r="AP47" s="1529" t="s">
        <v>4384</v>
      </c>
      <c r="AR47" s="1559">
        <f t="shared" si="22"/>
        <v>6</v>
      </c>
      <c r="AS47" s="1562" t="s">
        <v>4385</v>
      </c>
      <c r="AT47" s="1563" t="s">
        <v>4386</v>
      </c>
      <c r="AU47" s="1567" t="s">
        <v>4387</v>
      </c>
      <c r="AV47" s="1563" t="s">
        <v>4388</v>
      </c>
      <c r="AW47" s="1563" t="s">
        <v>4389</v>
      </c>
      <c r="AX47" s="1563" t="s">
        <v>4390</v>
      </c>
      <c r="AY47" s="1562" t="s">
        <v>4385</v>
      </c>
      <c r="BA47" s="3">
        <v>1</v>
      </c>
    </row>
    <row r="48" spans="2:53" ht="30" customHeight="1">
      <c r="B48" s="1552">
        <v>5</v>
      </c>
      <c r="C48" s="1553" t="s">
        <v>4391</v>
      </c>
      <c r="D48" s="1529" t="s">
        <v>4392</v>
      </c>
      <c r="E48" s="1529" t="s">
        <v>4393</v>
      </c>
      <c r="F48" s="9"/>
      <c r="G48" s="1553"/>
      <c r="H48" s="1553" t="s">
        <v>4394</v>
      </c>
      <c r="I48" s="1564" t="s">
        <v>4395</v>
      </c>
      <c r="J48" s="1564" t="s">
        <v>4396</v>
      </c>
      <c r="L48" s="1528">
        <v>1</v>
      </c>
      <c r="M48" s="206" t="s">
        <v>4397</v>
      </c>
      <c r="N48" s="1565" t="s">
        <v>4398</v>
      </c>
      <c r="O48" s="1566" t="s">
        <v>4399</v>
      </c>
      <c r="P48" s="1565" t="s">
        <v>4400</v>
      </c>
      <c r="Q48" s="1565" t="s">
        <v>4401</v>
      </c>
      <c r="R48" s="1565" t="s">
        <v>4402</v>
      </c>
      <c r="S48" s="9"/>
      <c r="T48" s="1663"/>
      <c r="U48" s="2987"/>
      <c r="V48" s="2988"/>
      <c r="W48" s="9"/>
      <c r="X48" s="1531">
        <v>1</v>
      </c>
      <c r="Y48" s="1657" t="s">
        <v>4403</v>
      </c>
      <c r="Z48" s="1533" t="s">
        <v>4404</v>
      </c>
      <c r="AA48" s="1534" t="s">
        <v>4405</v>
      </c>
      <c r="AB48" s="1533" t="s">
        <v>4406</v>
      </c>
      <c r="AC48" s="1533" t="s">
        <v>4406</v>
      </c>
      <c r="AD48" s="1533" t="s">
        <v>4407</v>
      </c>
      <c r="AE48" s="1533" t="s">
        <v>4408</v>
      </c>
      <c r="AG48" s="1535">
        <f t="shared" si="21"/>
        <v>9</v>
      </c>
      <c r="AH48" s="1582" t="s">
        <v>4409</v>
      </c>
      <c r="AI48" s="1583" t="s">
        <v>4410</v>
      </c>
      <c r="AJ48" s="1583" t="s">
        <v>4411</v>
      </c>
      <c r="AK48" s="1540"/>
      <c r="AL48" s="206"/>
      <c r="AM48" s="1561">
        <f>AM47+1</f>
        <v>2</v>
      </c>
      <c r="AN48" s="1530" t="s">
        <v>4412</v>
      </c>
      <c r="AO48" s="1529" t="s">
        <v>4413</v>
      </c>
      <c r="AP48" s="1529" t="s">
        <v>4414</v>
      </c>
      <c r="AR48" s="1559">
        <f t="shared" si="22"/>
        <v>7</v>
      </c>
      <c r="AS48" s="1562" t="s">
        <v>4415</v>
      </c>
      <c r="AT48" s="1563" t="s">
        <v>4416</v>
      </c>
      <c r="AU48" s="1567" t="s">
        <v>4417</v>
      </c>
      <c r="AV48" s="1563" t="s">
        <v>4418</v>
      </c>
      <c r="AW48" s="1563" t="s">
        <v>4419</v>
      </c>
      <c r="AX48" s="1563" t="s">
        <v>4420</v>
      </c>
      <c r="AY48" s="1562" t="s">
        <v>4415</v>
      </c>
      <c r="BA48" s="3">
        <v>1</v>
      </c>
    </row>
    <row r="49" spans="2:53" ht="30" customHeight="1">
      <c r="B49" s="1552">
        <v>6</v>
      </c>
      <c r="C49" s="1553" t="s">
        <v>4421</v>
      </c>
      <c r="D49" s="1529" t="s">
        <v>4422</v>
      </c>
      <c r="E49" s="1529" t="s">
        <v>4423</v>
      </c>
      <c r="F49" s="9"/>
      <c r="G49" s="1552">
        <v>9</v>
      </c>
      <c r="H49" s="1553" t="s">
        <v>4424</v>
      </c>
      <c r="I49" s="1564" t="s">
        <v>4425</v>
      </c>
      <c r="J49" s="1564" t="s">
        <v>4426</v>
      </c>
      <c r="L49" s="1528">
        <f>L48+1</f>
        <v>2</v>
      </c>
      <c r="M49" s="206" t="s">
        <v>4427</v>
      </c>
      <c r="N49" s="1565" t="s">
        <v>4428</v>
      </c>
      <c r="O49" s="1566" t="s">
        <v>4429</v>
      </c>
      <c r="P49" s="1565" t="s">
        <v>4430</v>
      </c>
      <c r="Q49" s="1565" t="s">
        <v>4431</v>
      </c>
      <c r="R49" s="1565" t="s">
        <v>4432</v>
      </c>
      <c r="S49" s="9"/>
      <c r="T49" s="1662" t="s">
        <v>3295</v>
      </c>
      <c r="U49" s="1667" t="s">
        <v>8397</v>
      </c>
      <c r="V49" s="1669" t="s">
        <v>6590</v>
      </c>
      <c r="W49" s="9"/>
      <c r="X49" s="1531">
        <f>X48+1</f>
        <v>2</v>
      </c>
      <c r="Y49" s="1657" t="s">
        <v>4433</v>
      </c>
      <c r="Z49" s="1533" t="s">
        <v>4434</v>
      </c>
      <c r="AA49" s="1534" t="s">
        <v>4435</v>
      </c>
      <c r="AB49" s="1533" t="s">
        <v>4436</v>
      </c>
      <c r="AC49" s="1533" t="s">
        <v>4436</v>
      </c>
      <c r="AD49" s="1533" t="s">
        <v>4437</v>
      </c>
      <c r="AE49" s="1533" t="s">
        <v>4438</v>
      </c>
      <c r="AG49" s="1535">
        <f t="shared" si="21"/>
        <v>10</v>
      </c>
      <c r="AH49" s="1582" t="s">
        <v>4439</v>
      </c>
      <c r="AI49" s="1583" t="s">
        <v>4440</v>
      </c>
      <c r="AJ49" s="1583" t="s">
        <v>4441</v>
      </c>
      <c r="AK49" s="1540"/>
      <c r="AL49" s="206"/>
      <c r="AM49" s="1561">
        <f t="shared" ref="AM49:AM51" si="23">AM48+1</f>
        <v>3</v>
      </c>
      <c r="AN49" s="1530" t="s">
        <v>4442</v>
      </c>
      <c r="AO49" s="1529" t="s">
        <v>4443</v>
      </c>
      <c r="AP49" s="1529" t="s">
        <v>4444</v>
      </c>
      <c r="AR49" s="1559">
        <f t="shared" si="22"/>
        <v>8</v>
      </c>
      <c r="AS49" s="1562" t="s">
        <v>4445</v>
      </c>
      <c r="AT49" s="1563" t="s">
        <v>4446</v>
      </c>
      <c r="AU49" s="1567" t="s">
        <v>4447</v>
      </c>
      <c r="AV49" s="1563" t="s">
        <v>4448</v>
      </c>
      <c r="AW49" s="1563" t="s">
        <v>4449</v>
      </c>
      <c r="AX49" s="1563" t="s">
        <v>4450</v>
      </c>
      <c r="AY49" s="1562" t="s">
        <v>4445</v>
      </c>
      <c r="BA49" s="3">
        <v>1</v>
      </c>
    </row>
    <row r="50" spans="2:53" ht="30" customHeight="1">
      <c r="B50" s="1552">
        <v>7</v>
      </c>
      <c r="C50" s="1553" t="s">
        <v>4451</v>
      </c>
      <c r="D50" s="1529" t="s">
        <v>4452</v>
      </c>
      <c r="E50" s="1529" t="s">
        <v>4453</v>
      </c>
      <c r="F50" s="9"/>
      <c r="G50" s="1552">
        <v>10</v>
      </c>
      <c r="H50" s="1553" t="s">
        <v>4454</v>
      </c>
      <c r="I50" s="1564" t="s">
        <v>4455</v>
      </c>
      <c r="J50" s="1564" t="s">
        <v>4456</v>
      </c>
      <c r="L50" s="1528">
        <v>2</v>
      </c>
      <c r="M50" s="206" t="s">
        <v>4457</v>
      </c>
      <c r="N50" s="1565" t="s">
        <v>4458</v>
      </c>
      <c r="O50" s="1566" t="s">
        <v>4459</v>
      </c>
      <c r="P50" s="1565" t="s">
        <v>4460</v>
      </c>
      <c r="Q50" s="1565" t="s">
        <v>4461</v>
      </c>
      <c r="R50" s="1565" t="s">
        <v>4462</v>
      </c>
      <c r="S50" s="9"/>
      <c r="T50" s="1660"/>
      <c r="U50" s="1667"/>
      <c r="V50" s="1669" t="s">
        <v>6506</v>
      </c>
      <c r="W50" s="9"/>
      <c r="X50" s="1531">
        <f t="shared" ref="X50:X58" si="24">X49+1</f>
        <v>3</v>
      </c>
      <c r="Y50" s="1657" t="s">
        <v>4463</v>
      </c>
      <c r="Z50" s="1533" t="s">
        <v>4464</v>
      </c>
      <c r="AA50" s="1534" t="s">
        <v>4465</v>
      </c>
      <c r="AB50" s="1533" t="s">
        <v>4466</v>
      </c>
      <c r="AC50" s="1533" t="s">
        <v>4466</v>
      </c>
      <c r="AD50" s="1533" t="s">
        <v>4467</v>
      </c>
      <c r="AE50" s="1533" t="s">
        <v>4468</v>
      </c>
      <c r="AG50" s="1535">
        <f t="shared" si="21"/>
        <v>11</v>
      </c>
      <c r="AH50" s="1582" t="s">
        <v>4469</v>
      </c>
      <c r="AI50" s="1583" t="s">
        <v>4470</v>
      </c>
      <c r="AJ50" s="1583" t="s">
        <v>4471</v>
      </c>
      <c r="AK50" s="1540"/>
      <c r="AL50" s="206"/>
      <c r="AM50" s="1561">
        <f t="shared" si="23"/>
        <v>4</v>
      </c>
      <c r="AN50" s="1530" t="s">
        <v>4472</v>
      </c>
      <c r="AO50" s="1529" t="s">
        <v>4473</v>
      </c>
      <c r="AP50" s="1529" t="s">
        <v>4474</v>
      </c>
      <c r="AR50" s="1559">
        <f t="shared" si="22"/>
        <v>9</v>
      </c>
      <c r="AS50" s="1562" t="s">
        <v>4475</v>
      </c>
      <c r="AT50" s="1563" t="s">
        <v>4476</v>
      </c>
      <c r="AU50" s="1567" t="s">
        <v>4477</v>
      </c>
      <c r="AV50" s="1563" t="s">
        <v>4478</v>
      </c>
      <c r="AW50" s="1563" t="s">
        <v>4479</v>
      </c>
      <c r="AX50" s="1563" t="s">
        <v>4480</v>
      </c>
      <c r="AY50" s="1562" t="s">
        <v>4475</v>
      </c>
      <c r="BA50" s="3">
        <v>1</v>
      </c>
    </row>
    <row r="51" spans="2:53" ht="30" customHeight="1">
      <c r="B51" s="1552">
        <v>8</v>
      </c>
      <c r="C51" s="1553" t="s">
        <v>4481</v>
      </c>
      <c r="D51" s="1529" t="s">
        <v>4482</v>
      </c>
      <c r="E51" s="1529" t="s">
        <v>4483</v>
      </c>
      <c r="F51" s="9"/>
      <c r="G51" s="1552">
        <v>11</v>
      </c>
      <c r="H51" s="1553" t="s">
        <v>4484</v>
      </c>
      <c r="I51" s="1564" t="s">
        <v>4485</v>
      </c>
      <c r="J51" s="1564" t="s">
        <v>4486</v>
      </c>
      <c r="L51" s="1528"/>
      <c r="M51" s="1655" t="s">
        <v>4487</v>
      </c>
      <c r="N51" s="1562"/>
      <c r="O51" s="1562"/>
      <c r="P51" s="701"/>
      <c r="Q51" s="701"/>
      <c r="R51" s="1524" t="s">
        <v>4487</v>
      </c>
      <c r="S51" s="9"/>
      <c r="T51" s="1663"/>
      <c r="U51" s="2987"/>
      <c r="V51" s="2988"/>
      <c r="W51" s="9"/>
      <c r="X51" s="1531">
        <f t="shared" si="24"/>
        <v>4</v>
      </c>
      <c r="Y51" s="1657" t="s">
        <v>4488</v>
      </c>
      <c r="Z51" s="1533" t="s">
        <v>4489</v>
      </c>
      <c r="AA51" s="1534" t="s">
        <v>4490</v>
      </c>
      <c r="AB51" s="1533" t="s">
        <v>4491</v>
      </c>
      <c r="AC51" s="1533" t="s">
        <v>4491</v>
      </c>
      <c r="AD51" s="1533" t="s">
        <v>4492</v>
      </c>
      <c r="AE51" s="1533" t="s">
        <v>4493</v>
      </c>
      <c r="AG51" s="1535">
        <f t="shared" si="21"/>
        <v>12</v>
      </c>
      <c r="AH51" s="1582" t="s">
        <v>4494</v>
      </c>
      <c r="AI51" s="1583" t="s">
        <v>4495</v>
      </c>
      <c r="AJ51" s="1583" t="s">
        <v>4496</v>
      </c>
      <c r="AK51" s="1540"/>
      <c r="AL51" s="206"/>
      <c r="AM51" s="1561">
        <f t="shared" si="23"/>
        <v>5</v>
      </c>
      <c r="AN51" s="1530" t="s">
        <v>4497</v>
      </c>
      <c r="AO51" s="1529" t="s">
        <v>4498</v>
      </c>
      <c r="AP51" s="1529" t="s">
        <v>4499</v>
      </c>
      <c r="AR51" s="1559">
        <f t="shared" si="22"/>
        <v>10</v>
      </c>
      <c r="AS51" s="1562" t="s">
        <v>4500</v>
      </c>
      <c r="AT51" s="1563" t="s">
        <v>4501</v>
      </c>
      <c r="AU51" s="1567" t="s">
        <v>4502</v>
      </c>
      <c r="AV51" s="1563" t="s">
        <v>4503</v>
      </c>
      <c r="AW51" s="1563" t="s">
        <v>4504</v>
      </c>
      <c r="AX51" s="1563" t="s">
        <v>4505</v>
      </c>
      <c r="AY51" s="1562" t="s">
        <v>4500</v>
      </c>
      <c r="BA51" s="3">
        <v>1</v>
      </c>
    </row>
    <row r="52" spans="2:53" ht="30" customHeight="1">
      <c r="B52" s="1552">
        <v>9</v>
      </c>
      <c r="C52" s="1553" t="s">
        <v>4506</v>
      </c>
      <c r="D52" s="1529" t="s">
        <v>4507</v>
      </c>
      <c r="E52" s="1529" t="s">
        <v>4508</v>
      </c>
      <c r="F52" s="9"/>
      <c r="G52" s="1552">
        <v>12</v>
      </c>
      <c r="H52" s="1553" t="s">
        <v>4509</v>
      </c>
      <c r="I52" s="1569" t="s">
        <v>4510</v>
      </c>
      <c r="J52" s="1569" t="s">
        <v>4511</v>
      </c>
      <c r="L52" s="1528">
        <v>1</v>
      </c>
      <c r="M52" s="206" t="s">
        <v>4512</v>
      </c>
      <c r="N52" s="1565" t="s">
        <v>4513</v>
      </c>
      <c r="O52" s="1566" t="s">
        <v>4514</v>
      </c>
      <c r="P52" s="1565" t="s">
        <v>4515</v>
      </c>
      <c r="Q52" s="1565" t="s">
        <v>4516</v>
      </c>
      <c r="R52" s="1565" t="s">
        <v>4517</v>
      </c>
      <c r="S52" s="9"/>
      <c r="T52" s="1662" t="s">
        <v>4178</v>
      </c>
      <c r="U52" s="1667" t="s">
        <v>6706</v>
      </c>
      <c r="V52" s="1669" t="s">
        <v>6713</v>
      </c>
      <c r="W52" s="9"/>
      <c r="X52" s="1531">
        <f t="shared" si="24"/>
        <v>5</v>
      </c>
      <c r="Y52" s="1657" t="s">
        <v>4518</v>
      </c>
      <c r="Z52" s="1533" t="s">
        <v>4519</v>
      </c>
      <c r="AA52" s="1534" t="s">
        <v>4520</v>
      </c>
      <c r="AB52" s="1533" t="s">
        <v>4521</v>
      </c>
      <c r="AC52" s="1533" t="s">
        <v>4521</v>
      </c>
      <c r="AD52" s="1533" t="s">
        <v>4522</v>
      </c>
      <c r="AE52" s="1533" t="s">
        <v>4523</v>
      </c>
      <c r="AG52" s="1535">
        <f t="shared" si="21"/>
        <v>13</v>
      </c>
      <c r="AH52" s="1582" t="s">
        <v>4469</v>
      </c>
      <c r="AI52" s="1583" t="s">
        <v>4470</v>
      </c>
      <c r="AJ52" s="1583" t="s">
        <v>4471</v>
      </c>
      <c r="AK52" s="1540"/>
      <c r="AL52" s="206"/>
      <c r="AM52" s="1561"/>
      <c r="AN52" s="1557" t="s">
        <v>3868</v>
      </c>
      <c r="AO52" s="1557"/>
      <c r="AP52" s="1558" t="s">
        <v>3868</v>
      </c>
      <c r="AR52" s="1559">
        <f t="shared" si="22"/>
        <v>11</v>
      </c>
      <c r="AS52" s="1562" t="s">
        <v>4524</v>
      </c>
      <c r="AT52" s="1563" t="s">
        <v>4525</v>
      </c>
      <c r="AU52" s="1567" t="s">
        <v>4526</v>
      </c>
      <c r="AV52" s="1563" t="s">
        <v>4527</v>
      </c>
      <c r="AW52" s="1563" t="s">
        <v>4528</v>
      </c>
      <c r="AX52" s="1563" t="s">
        <v>4529</v>
      </c>
      <c r="AY52" s="1562" t="s">
        <v>4524</v>
      </c>
      <c r="BA52" s="3">
        <v>1</v>
      </c>
    </row>
    <row r="53" spans="2:53" ht="30" customHeight="1">
      <c r="B53" s="1552">
        <v>10</v>
      </c>
      <c r="C53" s="1553" t="s">
        <v>4530</v>
      </c>
      <c r="D53" s="1529" t="s">
        <v>4531</v>
      </c>
      <c r="E53" s="1529" t="s">
        <v>4532</v>
      </c>
      <c r="F53" s="9"/>
      <c r="G53" s="1553"/>
      <c r="H53" s="931"/>
      <c r="I53" s="1569"/>
      <c r="J53" s="1569"/>
      <c r="L53" s="1528"/>
      <c r="M53" s="1655" t="s">
        <v>2</v>
      </c>
      <c r="N53" s="1562"/>
      <c r="O53" s="1562"/>
      <c r="P53" s="701"/>
      <c r="Q53" s="701"/>
      <c r="R53" s="1524" t="s">
        <v>2</v>
      </c>
      <c r="S53" s="9"/>
      <c r="T53" s="1660"/>
      <c r="U53" s="1667" t="s">
        <v>8398</v>
      </c>
      <c r="V53" s="1670"/>
      <c r="W53" s="9"/>
      <c r="X53" s="1531">
        <f t="shared" si="24"/>
        <v>6</v>
      </c>
      <c r="Y53" s="1657" t="s">
        <v>4533</v>
      </c>
      <c r="Z53" s="1533" t="s">
        <v>4534</v>
      </c>
      <c r="AA53" s="1534" t="s">
        <v>4535</v>
      </c>
      <c r="AB53" s="1533" t="s">
        <v>4536</v>
      </c>
      <c r="AC53" s="1533" t="s">
        <v>4536</v>
      </c>
      <c r="AD53" s="1533" t="s">
        <v>4537</v>
      </c>
      <c r="AE53" s="1533" t="s">
        <v>4538</v>
      </c>
      <c r="AG53" s="1535">
        <f t="shared" si="21"/>
        <v>14</v>
      </c>
      <c r="AH53" s="1582" t="s">
        <v>4539</v>
      </c>
      <c r="AI53" s="1583" t="s">
        <v>4540</v>
      </c>
      <c r="AJ53" s="1583" t="s">
        <v>4541</v>
      </c>
      <c r="AK53" s="1540"/>
      <c r="AL53" s="206"/>
      <c r="AM53" s="1561">
        <v>1</v>
      </c>
      <c r="AN53" s="1530" t="s">
        <v>4542</v>
      </c>
      <c r="AO53" s="1529" t="s">
        <v>4543</v>
      </c>
      <c r="AP53" s="1529" t="s">
        <v>4544</v>
      </c>
      <c r="AR53" s="1559">
        <f t="shared" si="22"/>
        <v>12</v>
      </c>
      <c r="AS53" s="1562" t="s">
        <v>4545</v>
      </c>
      <c r="AT53" s="1563" t="s">
        <v>4546</v>
      </c>
      <c r="AU53" s="1567" t="s">
        <v>4547</v>
      </c>
      <c r="AV53" s="1563" t="s">
        <v>4548</v>
      </c>
      <c r="AW53" s="1563" t="s">
        <v>4549</v>
      </c>
      <c r="AX53" s="1563" t="s">
        <v>4550</v>
      </c>
      <c r="AY53" s="1562" t="s">
        <v>4545</v>
      </c>
      <c r="BA53" s="3">
        <v>1</v>
      </c>
    </row>
    <row r="54" spans="2:53" ht="30" customHeight="1">
      <c r="B54" s="1552"/>
      <c r="F54" s="9"/>
      <c r="G54" s="1544" t="s">
        <v>2832</v>
      </c>
      <c r="H54" s="1543" t="s">
        <v>4551</v>
      </c>
      <c r="I54" s="1543" t="s">
        <v>4552</v>
      </c>
      <c r="J54" s="1543" t="s">
        <v>4553</v>
      </c>
      <c r="L54" s="1528">
        <v>1</v>
      </c>
      <c r="M54" s="206" t="s">
        <v>4554</v>
      </c>
      <c r="N54" s="1565" t="s">
        <v>4555</v>
      </c>
      <c r="O54" s="1566" t="s">
        <v>4556</v>
      </c>
      <c r="P54" s="1565" t="s">
        <v>4557</v>
      </c>
      <c r="Q54" s="1565" t="s">
        <v>4558</v>
      </c>
      <c r="R54" s="1565" t="s">
        <v>4559</v>
      </c>
      <c r="S54" s="9"/>
      <c r="T54" s="1663"/>
      <c r="U54" s="2987"/>
      <c r="V54" s="2988"/>
      <c r="W54" s="9"/>
      <c r="X54" s="1531">
        <f t="shared" si="24"/>
        <v>7</v>
      </c>
      <c r="Y54" s="1657" t="s">
        <v>4560</v>
      </c>
      <c r="Z54" s="1533" t="s">
        <v>4561</v>
      </c>
      <c r="AA54" s="1534" t="s">
        <v>4562</v>
      </c>
      <c r="AB54" s="1533" t="s">
        <v>4563</v>
      </c>
      <c r="AC54" s="1533" t="s">
        <v>4563</v>
      </c>
      <c r="AD54" s="1533" t="s">
        <v>4564</v>
      </c>
      <c r="AE54" s="1533" t="s">
        <v>4565</v>
      </c>
      <c r="AG54" s="1535">
        <f t="shared" si="21"/>
        <v>15</v>
      </c>
      <c r="AH54" s="1582" t="s">
        <v>4566</v>
      </c>
      <c r="AI54" s="1583" t="s">
        <v>4540</v>
      </c>
      <c r="AJ54" s="1583" t="s">
        <v>4541</v>
      </c>
      <c r="AK54" s="1540"/>
      <c r="AL54" s="206"/>
      <c r="AM54" s="1561">
        <f>AM53+1</f>
        <v>2</v>
      </c>
      <c r="AN54" s="1530" t="s">
        <v>4567</v>
      </c>
      <c r="AO54" s="1529" t="s">
        <v>4568</v>
      </c>
      <c r="AP54" s="1529" t="s">
        <v>4569</v>
      </c>
      <c r="AR54" s="1559">
        <f t="shared" si="22"/>
        <v>13</v>
      </c>
      <c r="AS54" s="1562" t="s">
        <v>4570</v>
      </c>
      <c r="AT54" s="1563" t="s">
        <v>4571</v>
      </c>
      <c r="AU54" s="1567" t="s">
        <v>4572</v>
      </c>
      <c r="AV54" s="1563" t="s">
        <v>4573</v>
      </c>
      <c r="AW54" s="1563" t="s">
        <v>4574</v>
      </c>
      <c r="AX54" s="1563" t="s">
        <v>4575</v>
      </c>
      <c r="AY54" s="1562" t="s">
        <v>4570</v>
      </c>
      <c r="BA54" s="3">
        <v>1</v>
      </c>
    </row>
    <row r="55" spans="2:53" ht="30" customHeight="1">
      <c r="B55" s="1552"/>
      <c r="C55" s="1543" t="s">
        <v>4576</v>
      </c>
      <c r="D55" s="1543" t="s">
        <v>3617</v>
      </c>
      <c r="E55" s="1543" t="s">
        <v>3618</v>
      </c>
      <c r="F55" s="9"/>
      <c r="G55" s="1552">
        <v>1</v>
      </c>
      <c r="H55" s="1553" t="s">
        <v>4577</v>
      </c>
      <c r="I55" s="1564" t="s">
        <v>4578</v>
      </c>
      <c r="J55" s="1564" t="s">
        <v>4579</v>
      </c>
      <c r="L55" s="1528">
        <f>L54+1</f>
        <v>2</v>
      </c>
      <c r="M55" s="206" t="s">
        <v>4580</v>
      </c>
      <c r="N55" s="1565" t="s">
        <v>4581</v>
      </c>
      <c r="O55" s="1566" t="s">
        <v>4582</v>
      </c>
      <c r="P55" s="1565" t="s">
        <v>4583</v>
      </c>
      <c r="Q55" s="1565" t="s">
        <v>4584</v>
      </c>
      <c r="R55" s="1565" t="s">
        <v>4585</v>
      </c>
      <c r="S55" s="9"/>
      <c r="T55" s="1662" t="s">
        <v>5529</v>
      </c>
      <c r="U55" s="1667" t="s">
        <v>6822</v>
      </c>
      <c r="V55" s="1671"/>
      <c r="W55" s="9"/>
      <c r="X55" s="1531">
        <f t="shared" si="24"/>
        <v>8</v>
      </c>
      <c r="Y55" s="1657" t="s">
        <v>4586</v>
      </c>
      <c r="Z55" s="1533" t="s">
        <v>4587</v>
      </c>
      <c r="AA55" s="1534" t="s">
        <v>4588</v>
      </c>
      <c r="AB55" s="1533" t="s">
        <v>4589</v>
      </c>
      <c r="AC55" s="1533" t="s">
        <v>4589</v>
      </c>
      <c r="AD55" s="1533" t="s">
        <v>4590</v>
      </c>
      <c r="AE55" s="1533" t="s">
        <v>4591</v>
      </c>
      <c r="AG55" s="1535">
        <f t="shared" si="21"/>
        <v>16</v>
      </c>
      <c r="AH55" s="1582" t="s">
        <v>4592</v>
      </c>
      <c r="AI55" s="1583" t="s">
        <v>4593</v>
      </c>
      <c r="AJ55" s="1583" t="s">
        <v>4594</v>
      </c>
      <c r="AK55" s="1540"/>
      <c r="AL55" s="206"/>
      <c r="AM55" s="1561">
        <f t="shared" ref="AM55:AM56" si="25">AM54+1</f>
        <v>3</v>
      </c>
      <c r="AN55" s="1530" t="s">
        <v>4595</v>
      </c>
      <c r="AO55" s="1529" t="s">
        <v>4596</v>
      </c>
      <c r="AP55" s="1529" t="s">
        <v>4597</v>
      </c>
      <c r="AR55" s="1559">
        <f t="shared" si="22"/>
        <v>14</v>
      </c>
      <c r="AS55" s="1562" t="s">
        <v>4598</v>
      </c>
      <c r="AT55" s="1563" t="s">
        <v>4599</v>
      </c>
      <c r="AU55" s="1567" t="s">
        <v>4600</v>
      </c>
      <c r="AV55" s="1563" t="s">
        <v>4601</v>
      </c>
      <c r="AW55" s="1563" t="s">
        <v>4602</v>
      </c>
      <c r="AX55" s="1563" t="s">
        <v>4603</v>
      </c>
      <c r="AY55" s="1562" t="s">
        <v>4598</v>
      </c>
      <c r="BA55" s="3">
        <v>1</v>
      </c>
    </row>
    <row r="56" spans="2:53" ht="30" customHeight="1">
      <c r="B56" s="1552">
        <v>1</v>
      </c>
      <c r="C56" s="1553" t="s">
        <v>4604</v>
      </c>
      <c r="D56" s="1529" t="s">
        <v>4605</v>
      </c>
      <c r="E56" s="1529" t="s">
        <v>4606</v>
      </c>
      <c r="F56" s="9"/>
      <c r="G56" s="1552">
        <v>2</v>
      </c>
      <c r="H56" s="1553" t="s">
        <v>4607</v>
      </c>
      <c r="I56" s="1564" t="s">
        <v>4608</v>
      </c>
      <c r="J56" s="1564" t="s">
        <v>4609</v>
      </c>
      <c r="L56" s="1528">
        <v>2</v>
      </c>
      <c r="M56" s="206" t="s">
        <v>4610</v>
      </c>
      <c r="N56" s="1565" t="s">
        <v>4611</v>
      </c>
      <c r="O56" s="1566" t="s">
        <v>4612</v>
      </c>
      <c r="P56" s="1565" t="s">
        <v>4613</v>
      </c>
      <c r="Q56" s="1565" t="s">
        <v>4614</v>
      </c>
      <c r="R56" s="1565" t="s">
        <v>4615</v>
      </c>
      <c r="S56" s="9"/>
      <c r="T56" s="1662"/>
      <c r="U56" s="1667"/>
      <c r="V56" s="1669" t="s">
        <v>6804</v>
      </c>
      <c r="W56" s="9"/>
      <c r="X56" s="1531">
        <f t="shared" si="24"/>
        <v>9</v>
      </c>
      <c r="Y56" s="1657" t="s">
        <v>4616</v>
      </c>
      <c r="Z56" s="1533" t="s">
        <v>4617</v>
      </c>
      <c r="AA56" s="1534" t="s">
        <v>4618</v>
      </c>
      <c r="AB56" s="1533" t="s">
        <v>4619</v>
      </c>
      <c r="AC56" s="1533" t="s">
        <v>4619</v>
      </c>
      <c r="AD56" s="1533" t="s">
        <v>4620</v>
      </c>
      <c r="AE56" s="1533" t="s">
        <v>4621</v>
      </c>
      <c r="AG56" s="1535">
        <f t="shared" si="21"/>
        <v>17</v>
      </c>
      <c r="AH56" s="1582" t="s">
        <v>4622</v>
      </c>
      <c r="AI56" s="1583" t="s">
        <v>4623</v>
      </c>
      <c r="AJ56" s="1583" t="s">
        <v>4624</v>
      </c>
      <c r="AK56" s="1540"/>
      <c r="AL56" s="206"/>
      <c r="AM56" s="1561">
        <f t="shared" si="25"/>
        <v>4</v>
      </c>
      <c r="AN56" s="1530" t="s">
        <v>4625</v>
      </c>
      <c r="AO56" s="1529" t="s">
        <v>4626</v>
      </c>
      <c r="AP56" s="1529" t="s">
        <v>4627</v>
      </c>
      <c r="AR56" s="1559">
        <f t="shared" si="22"/>
        <v>15</v>
      </c>
      <c r="AS56" s="1562" t="s">
        <v>4628</v>
      </c>
      <c r="AT56" s="1563" t="s">
        <v>4629</v>
      </c>
      <c r="AU56" s="1567" t="s">
        <v>4630</v>
      </c>
      <c r="AV56" s="1563" t="s">
        <v>4631</v>
      </c>
      <c r="AW56" s="1563" t="s">
        <v>4632</v>
      </c>
      <c r="AX56" s="1563" t="s">
        <v>4633</v>
      </c>
      <c r="AY56" s="1562" t="s">
        <v>4628</v>
      </c>
      <c r="BA56" s="3">
        <v>1</v>
      </c>
    </row>
    <row r="57" spans="2:53" ht="30" customHeight="1">
      <c r="B57" s="1552">
        <v>2</v>
      </c>
      <c r="C57" s="1553" t="s">
        <v>4634</v>
      </c>
      <c r="D57" s="1529" t="s">
        <v>4635</v>
      </c>
      <c r="E57" s="1529" t="s">
        <v>4636</v>
      </c>
      <c r="F57" s="9"/>
      <c r="G57" s="1552">
        <v>3</v>
      </c>
      <c r="H57" s="1553" t="s">
        <v>4637</v>
      </c>
      <c r="I57" s="1564" t="s">
        <v>4638</v>
      </c>
      <c r="J57" s="1564" t="s">
        <v>4639</v>
      </c>
      <c r="L57" s="1528">
        <f t="shared" ref="L57" si="26">L56+1</f>
        <v>3</v>
      </c>
      <c r="M57" s="206" t="s">
        <v>4640</v>
      </c>
      <c r="N57" s="1565" t="s">
        <v>4641</v>
      </c>
      <c r="O57" s="1566" t="s">
        <v>4642</v>
      </c>
      <c r="P57" s="1565" t="s">
        <v>4643</v>
      </c>
      <c r="Q57" s="1565" t="s">
        <v>4644</v>
      </c>
      <c r="R57" s="1565" t="s">
        <v>4645</v>
      </c>
      <c r="S57" s="9"/>
      <c r="T57" s="1663"/>
      <c r="U57" s="2987"/>
      <c r="V57" s="2988"/>
      <c r="W57" s="9"/>
      <c r="X57" s="1531">
        <f t="shared" si="24"/>
        <v>10</v>
      </c>
      <c r="Y57" s="1657" t="s">
        <v>4646</v>
      </c>
      <c r="Z57" s="1533" t="s">
        <v>4647</v>
      </c>
      <c r="AA57" s="1534" t="s">
        <v>4648</v>
      </c>
      <c r="AB57" s="1533" t="s">
        <v>4649</v>
      </c>
      <c r="AC57" s="1533" t="s">
        <v>4649</v>
      </c>
      <c r="AD57" s="1533" t="s">
        <v>4650</v>
      </c>
      <c r="AE57" s="1533" t="s">
        <v>4651</v>
      </c>
      <c r="AG57" s="1535">
        <f t="shared" si="21"/>
        <v>18</v>
      </c>
      <c r="AH57" s="1582" t="s">
        <v>4652</v>
      </c>
      <c r="AI57" s="1583" t="s">
        <v>4653</v>
      </c>
      <c r="AJ57" s="1583" t="s">
        <v>4654</v>
      </c>
      <c r="AK57" s="1540"/>
      <c r="AL57" s="206"/>
      <c r="AM57" s="1561"/>
      <c r="AN57" s="1557" t="s">
        <v>3295</v>
      </c>
      <c r="AO57" s="1557"/>
      <c r="AP57" s="1558" t="s">
        <v>3295</v>
      </c>
      <c r="AR57" s="1559">
        <f t="shared" si="22"/>
        <v>16</v>
      </c>
      <c r="AS57" s="1562" t="s">
        <v>4655</v>
      </c>
      <c r="AT57" s="1563" t="s">
        <v>4656</v>
      </c>
      <c r="AU57" s="1567" t="s">
        <v>4657</v>
      </c>
      <c r="AV57" s="1563" t="s">
        <v>4658</v>
      </c>
      <c r="AW57" s="1563" t="s">
        <v>4659</v>
      </c>
      <c r="AX57" s="1563" t="s">
        <v>4660</v>
      </c>
      <c r="AY57" s="1562" t="s">
        <v>4655</v>
      </c>
      <c r="BA57" s="3">
        <v>1</v>
      </c>
    </row>
    <row r="58" spans="2:53" ht="30" customHeight="1">
      <c r="B58" s="1552">
        <v>3</v>
      </c>
      <c r="C58" s="1553" t="s">
        <v>4661</v>
      </c>
      <c r="D58" s="1529" t="s">
        <v>4662</v>
      </c>
      <c r="E58" s="1529" t="s">
        <v>4606</v>
      </c>
      <c r="F58" s="9"/>
      <c r="G58" s="1552">
        <v>4</v>
      </c>
      <c r="H58" s="1553" t="s">
        <v>4663</v>
      </c>
      <c r="I58" s="1564" t="s">
        <v>4664</v>
      </c>
      <c r="J58" s="1564" t="s">
        <v>4665</v>
      </c>
      <c r="L58" s="1528">
        <v>3</v>
      </c>
      <c r="M58" s="206" t="s">
        <v>4666</v>
      </c>
      <c r="N58" s="1565" t="s">
        <v>4667</v>
      </c>
      <c r="O58" s="1566" t="s">
        <v>4668</v>
      </c>
      <c r="P58" s="1565" t="s">
        <v>4669</v>
      </c>
      <c r="Q58" s="1565" t="s">
        <v>4670</v>
      </c>
      <c r="R58" s="1565" t="s">
        <v>4671</v>
      </c>
      <c r="S58" s="9"/>
      <c r="T58" s="1662" t="s">
        <v>0</v>
      </c>
      <c r="U58" s="1667" t="s">
        <v>6846</v>
      </c>
      <c r="V58" s="1669" t="s">
        <v>6852</v>
      </c>
      <c r="W58" s="9"/>
      <c r="X58" s="1531">
        <f t="shared" si="24"/>
        <v>11</v>
      </c>
      <c r="Y58" s="1657" t="s">
        <v>4672</v>
      </c>
      <c r="Z58" s="1533" t="s">
        <v>4673</v>
      </c>
      <c r="AA58" s="1534" t="s">
        <v>4674</v>
      </c>
      <c r="AB58" s="1533" t="s">
        <v>4675</v>
      </c>
      <c r="AC58" s="1533" t="s">
        <v>4675</v>
      </c>
      <c r="AD58" s="1533" t="s">
        <v>4676</v>
      </c>
      <c r="AE58" s="1533" t="s">
        <v>4677</v>
      </c>
      <c r="AG58" s="1535">
        <f t="shared" si="21"/>
        <v>19</v>
      </c>
      <c r="AH58" s="1582" t="s">
        <v>4678</v>
      </c>
      <c r="AI58" s="1583" t="s">
        <v>4679</v>
      </c>
      <c r="AJ58" s="1583" t="s">
        <v>4680</v>
      </c>
      <c r="AK58" s="1540"/>
      <c r="AL58" s="206"/>
      <c r="AM58" s="1561">
        <v>1</v>
      </c>
      <c r="AN58" s="1530" t="s">
        <v>4681</v>
      </c>
      <c r="AO58" s="1529" t="s">
        <v>4682</v>
      </c>
      <c r="AP58" s="1529" t="s">
        <v>4683</v>
      </c>
      <c r="AR58" s="1559">
        <f t="shared" si="22"/>
        <v>17</v>
      </c>
      <c r="AS58" s="1562" t="s">
        <v>4684</v>
      </c>
      <c r="AT58" s="1563" t="s">
        <v>4685</v>
      </c>
      <c r="AU58" s="1567" t="s">
        <v>4686</v>
      </c>
      <c r="AV58" s="1563" t="s">
        <v>4687</v>
      </c>
      <c r="AW58" s="1563" t="s">
        <v>4688</v>
      </c>
      <c r="AX58" s="1563" t="s">
        <v>4689</v>
      </c>
      <c r="AY58" s="1562" t="s">
        <v>4684</v>
      </c>
      <c r="BA58" s="3">
        <v>1</v>
      </c>
    </row>
    <row r="59" spans="2:53" ht="30" customHeight="1">
      <c r="B59" s="1552"/>
      <c r="F59" s="9"/>
      <c r="G59" s="1552">
        <v>5</v>
      </c>
      <c r="H59" s="1553" t="s">
        <v>4690</v>
      </c>
      <c r="I59" s="1564" t="s">
        <v>4691</v>
      </c>
      <c r="J59" s="1564" t="s">
        <v>4692</v>
      </c>
      <c r="L59" s="1528">
        <f t="shared" ref="L59" si="27">L58+1</f>
        <v>4</v>
      </c>
      <c r="M59" s="206" t="s">
        <v>4693</v>
      </c>
      <c r="N59" s="1565" t="s">
        <v>4694</v>
      </c>
      <c r="O59" s="1566" t="s">
        <v>4695</v>
      </c>
      <c r="P59" s="1565" t="s">
        <v>4696</v>
      </c>
      <c r="Q59" s="1565" t="s">
        <v>4697</v>
      </c>
      <c r="R59" s="1565" t="s">
        <v>4698</v>
      </c>
      <c r="S59" s="9"/>
      <c r="T59" s="1663"/>
      <c r="U59" s="2987"/>
      <c r="V59" s="2988"/>
      <c r="W59" s="9"/>
      <c r="X59" s="1531"/>
      <c r="Y59" s="1656" t="s">
        <v>1645</v>
      </c>
      <c r="Z59" s="1526"/>
      <c r="AA59" s="1526"/>
      <c r="AB59" s="1526"/>
      <c r="AC59" s="1526"/>
      <c r="AD59" s="1526"/>
      <c r="AE59" s="1525" t="s">
        <v>1645</v>
      </c>
      <c r="AG59" s="1535">
        <f t="shared" si="21"/>
        <v>20</v>
      </c>
      <c r="AH59" s="1582" t="s">
        <v>4699</v>
      </c>
      <c r="AI59" s="1583" t="s">
        <v>4700</v>
      </c>
      <c r="AJ59" s="1583" t="s">
        <v>4701</v>
      </c>
      <c r="AK59" s="1540"/>
      <c r="AL59" s="206"/>
      <c r="AM59" s="1561">
        <f>AM58+1</f>
        <v>2</v>
      </c>
      <c r="AN59" s="1530" t="s">
        <v>4702</v>
      </c>
      <c r="AO59" s="1529" t="s">
        <v>4703</v>
      </c>
      <c r="AP59" s="1529" t="s">
        <v>4704</v>
      </c>
      <c r="AR59" s="1523"/>
      <c r="AS59" s="1560" t="s">
        <v>1645</v>
      </c>
      <c r="AT59" s="1526"/>
      <c r="AU59" s="1526"/>
      <c r="AV59" s="1526"/>
      <c r="AW59" s="1550"/>
      <c r="AX59" s="1550"/>
      <c r="AY59" s="1560" t="s">
        <v>1645</v>
      </c>
      <c r="BA59" s="3">
        <v>1</v>
      </c>
    </row>
    <row r="60" spans="2:53" ht="30" customHeight="1">
      <c r="B60" s="1552"/>
      <c r="C60" s="1543" t="s">
        <v>4705</v>
      </c>
      <c r="D60" s="1543" t="s">
        <v>4706</v>
      </c>
      <c r="E60" s="1543" t="s">
        <v>4707</v>
      </c>
      <c r="F60" s="9"/>
      <c r="G60" s="1553"/>
      <c r="H60" s="493"/>
      <c r="I60" s="264"/>
      <c r="J60" s="264"/>
      <c r="L60" s="1528">
        <v>4</v>
      </c>
      <c r="M60" s="206" t="s">
        <v>4708</v>
      </c>
      <c r="N60" s="1565" t="s">
        <v>4709</v>
      </c>
      <c r="O60" s="1566" t="s">
        <v>4710</v>
      </c>
      <c r="P60" s="1565" t="s">
        <v>4711</v>
      </c>
      <c r="Q60" s="1565" t="s">
        <v>4712</v>
      </c>
      <c r="R60" s="1565" t="s">
        <v>4713</v>
      </c>
      <c r="S60" s="9"/>
      <c r="T60" s="1662" t="s">
        <v>1</v>
      </c>
      <c r="U60" s="1667" t="s">
        <v>6905</v>
      </c>
      <c r="V60" s="1668"/>
      <c r="W60" s="9"/>
      <c r="X60" s="1531">
        <v>1</v>
      </c>
      <c r="Y60" s="1657" t="s">
        <v>4714</v>
      </c>
      <c r="Z60" s="1533" t="s">
        <v>4715</v>
      </c>
      <c r="AA60" s="1534" t="s">
        <v>4716</v>
      </c>
      <c r="AB60" s="1533" t="s">
        <v>4717</v>
      </c>
      <c r="AC60" s="1533" t="s">
        <v>4717</v>
      </c>
      <c r="AD60" s="1533" t="s">
        <v>4718</v>
      </c>
      <c r="AE60" s="1533" t="s">
        <v>4719</v>
      </c>
      <c r="AG60" s="1535">
        <f t="shared" si="21"/>
        <v>21</v>
      </c>
      <c r="AH60" s="1582" t="s">
        <v>4720</v>
      </c>
      <c r="AI60" s="1583" t="s">
        <v>4721</v>
      </c>
      <c r="AJ60" s="1583" t="s">
        <v>4722</v>
      </c>
      <c r="AK60" s="1540"/>
      <c r="AL60" s="206"/>
      <c r="AM60" s="1561">
        <f t="shared" ref="AM60:AM64" si="28">AM59+1</f>
        <v>3</v>
      </c>
      <c r="AN60" s="1530" t="s">
        <v>4723</v>
      </c>
      <c r="AO60" s="1529" t="s">
        <v>4724</v>
      </c>
      <c r="AP60" s="1529" t="s">
        <v>4725</v>
      </c>
      <c r="AR60" s="1559">
        <v>1</v>
      </c>
      <c r="AS60" s="1562" t="s">
        <v>4726</v>
      </c>
      <c r="AT60" s="1563" t="s">
        <v>4727</v>
      </c>
      <c r="AU60" s="1563" t="s">
        <v>4728</v>
      </c>
      <c r="AV60" s="1563" t="s">
        <v>4729</v>
      </c>
      <c r="AW60" s="1563" t="s">
        <v>4730</v>
      </c>
      <c r="AX60" s="1563" t="s">
        <v>4731</v>
      </c>
      <c r="AY60" s="1562" t="s">
        <v>4726</v>
      </c>
      <c r="BA60" s="3">
        <v>1</v>
      </c>
    </row>
    <row r="61" spans="2:53" ht="30" customHeight="1">
      <c r="B61" s="1552">
        <v>1</v>
      </c>
      <c r="C61" s="1553" t="s">
        <v>4732</v>
      </c>
      <c r="D61" s="1529" t="s">
        <v>4733</v>
      </c>
      <c r="E61" s="1529" t="s">
        <v>4734</v>
      </c>
      <c r="F61" s="9"/>
      <c r="G61" s="1544" t="s">
        <v>2833</v>
      </c>
      <c r="H61" s="1543" t="s">
        <v>4735</v>
      </c>
      <c r="I61" s="1543" t="s">
        <v>4736</v>
      </c>
      <c r="J61" s="1543" t="s">
        <v>4737</v>
      </c>
      <c r="L61" s="1528">
        <f t="shared" ref="L61" si="29">L60+1</f>
        <v>5</v>
      </c>
      <c r="M61" s="206" t="s">
        <v>4738</v>
      </c>
      <c r="N61" s="1565" t="s">
        <v>4739</v>
      </c>
      <c r="O61" s="1566" t="s">
        <v>4740</v>
      </c>
      <c r="P61" s="1565" t="s">
        <v>4741</v>
      </c>
      <c r="Q61" s="1565" t="s">
        <v>4742</v>
      </c>
      <c r="R61" s="1565" t="s">
        <v>4743</v>
      </c>
      <c r="S61" s="9"/>
      <c r="T61" s="1660"/>
      <c r="U61" s="1667" t="s">
        <v>6947</v>
      </c>
      <c r="V61" s="1669" t="s">
        <v>6953</v>
      </c>
      <c r="W61" s="9"/>
      <c r="X61" s="1531">
        <f>X60+1</f>
        <v>2</v>
      </c>
      <c r="Y61" s="1657" t="s">
        <v>4744</v>
      </c>
      <c r="Z61" s="1533" t="s">
        <v>4745</v>
      </c>
      <c r="AA61" s="1534" t="s">
        <v>4746</v>
      </c>
      <c r="AB61" s="1533" t="s">
        <v>4747</v>
      </c>
      <c r="AC61" s="1533" t="s">
        <v>4747</v>
      </c>
      <c r="AD61" s="1533" t="s">
        <v>4748</v>
      </c>
      <c r="AE61" s="1533" t="s">
        <v>4749</v>
      </c>
      <c r="AG61" s="1535">
        <f t="shared" si="21"/>
        <v>22</v>
      </c>
      <c r="AH61" s="1582" t="s">
        <v>4750</v>
      </c>
      <c r="AI61" s="1583" t="s">
        <v>4751</v>
      </c>
      <c r="AJ61" s="1583" t="s">
        <v>4752</v>
      </c>
      <c r="AK61" s="1540"/>
      <c r="AL61" s="206"/>
      <c r="AM61" s="1561">
        <f t="shared" si="28"/>
        <v>4</v>
      </c>
      <c r="AN61" s="1530" t="s">
        <v>4753</v>
      </c>
      <c r="AO61" s="1529" t="s">
        <v>4754</v>
      </c>
      <c r="AP61" s="1529" t="s">
        <v>4755</v>
      </c>
      <c r="AR61" s="1559">
        <f>AR60+1</f>
        <v>2</v>
      </c>
      <c r="AS61" s="1562" t="s">
        <v>4756</v>
      </c>
      <c r="AT61" s="1563" t="s">
        <v>4757</v>
      </c>
      <c r="AU61" s="1563" t="s">
        <v>4758</v>
      </c>
      <c r="AV61" s="1563" t="s">
        <v>4759</v>
      </c>
      <c r="AW61" s="1563" t="s">
        <v>4760</v>
      </c>
      <c r="AX61" s="1563" t="s">
        <v>4761</v>
      </c>
      <c r="AY61" s="1562" t="s">
        <v>4756</v>
      </c>
      <c r="BA61" s="3">
        <v>1</v>
      </c>
    </row>
    <row r="62" spans="2:53" ht="30" customHeight="1">
      <c r="B62" s="1552">
        <v>2</v>
      </c>
      <c r="C62" s="1553" t="s">
        <v>4762</v>
      </c>
      <c r="D62" s="1529" t="s">
        <v>4763</v>
      </c>
      <c r="E62" s="1529" t="s">
        <v>4764</v>
      </c>
      <c r="F62" s="9"/>
      <c r="G62" s="1552">
        <v>1</v>
      </c>
      <c r="H62" s="1553" t="s">
        <v>4765</v>
      </c>
      <c r="I62" s="1564" t="s">
        <v>4766</v>
      </c>
      <c r="J62" s="1564" t="s">
        <v>4767</v>
      </c>
      <c r="L62" s="1528"/>
      <c r="M62" s="1655" t="s">
        <v>4768</v>
      </c>
      <c r="N62" s="1562"/>
      <c r="O62" s="1562"/>
      <c r="P62" s="701"/>
      <c r="Q62" s="701"/>
      <c r="R62" s="1524" t="s">
        <v>4768</v>
      </c>
      <c r="S62" s="9"/>
      <c r="T62" s="1660"/>
      <c r="U62" s="1667" t="s">
        <v>8399</v>
      </c>
      <c r="V62" s="1669" t="s">
        <v>6977</v>
      </c>
      <c r="W62" s="9"/>
      <c r="X62" s="1531">
        <f t="shared" ref="X62:X76" si="30">X61+1</f>
        <v>3</v>
      </c>
      <c r="Y62" s="1657" t="s">
        <v>4769</v>
      </c>
      <c r="Z62" s="1533" t="s">
        <v>4770</v>
      </c>
      <c r="AA62" s="1534" t="s">
        <v>4771</v>
      </c>
      <c r="AB62" s="1533" t="s">
        <v>4772</v>
      </c>
      <c r="AC62" s="1533" t="s">
        <v>4772</v>
      </c>
      <c r="AD62" s="1533" t="s">
        <v>4773</v>
      </c>
      <c r="AE62" s="1533" t="s">
        <v>4774</v>
      </c>
      <c r="AG62" s="1535">
        <f t="shared" si="21"/>
        <v>23</v>
      </c>
      <c r="AH62" s="1582" t="s">
        <v>4775</v>
      </c>
      <c r="AI62" s="1583" t="s">
        <v>4776</v>
      </c>
      <c r="AJ62" s="1583" t="s">
        <v>4777</v>
      </c>
      <c r="AK62" s="1540"/>
      <c r="AL62" s="206"/>
      <c r="AM62" s="1561">
        <f t="shared" si="28"/>
        <v>5</v>
      </c>
      <c r="AN62" s="1530" t="s">
        <v>4778</v>
      </c>
      <c r="AO62" s="1529" t="s">
        <v>4779</v>
      </c>
      <c r="AP62" s="1529" t="s">
        <v>4780</v>
      </c>
      <c r="AR62" s="1559">
        <f t="shared" ref="AR62:AR103" si="31">AR61+1</f>
        <v>3</v>
      </c>
      <c r="AS62" s="1562" t="s">
        <v>4781</v>
      </c>
      <c r="AT62" s="1563" t="s">
        <v>4782</v>
      </c>
      <c r="AU62" s="1563" t="s">
        <v>4783</v>
      </c>
      <c r="AV62" s="1563" t="s">
        <v>4784</v>
      </c>
      <c r="AW62" s="1563" t="s">
        <v>4785</v>
      </c>
      <c r="AX62" s="1563" t="s">
        <v>4786</v>
      </c>
      <c r="AY62" s="1562" t="s">
        <v>4781</v>
      </c>
      <c r="BA62" s="3">
        <v>1</v>
      </c>
    </row>
    <row r="63" spans="2:53" ht="30" customHeight="1">
      <c r="B63" s="1552">
        <v>3</v>
      </c>
      <c r="C63" s="1553" t="s">
        <v>4787</v>
      </c>
      <c r="D63" s="1529" t="s">
        <v>4788</v>
      </c>
      <c r="E63" s="1529" t="s">
        <v>4789</v>
      </c>
      <c r="F63" s="9"/>
      <c r="G63" s="1552">
        <v>2</v>
      </c>
      <c r="H63" s="1553" t="s">
        <v>4790</v>
      </c>
      <c r="I63" s="1564" t="s">
        <v>4791</v>
      </c>
      <c r="J63" s="1564" t="s">
        <v>4792</v>
      </c>
      <c r="L63" s="1528">
        <v>1</v>
      </c>
      <c r="M63" s="206" t="s">
        <v>4793</v>
      </c>
      <c r="N63" s="1565" t="s">
        <v>4794</v>
      </c>
      <c r="O63" s="1566" t="s">
        <v>4795</v>
      </c>
      <c r="P63" s="1565" t="s">
        <v>4796</v>
      </c>
      <c r="Q63" s="1565" t="s">
        <v>4797</v>
      </c>
      <c r="R63" s="1565" t="s">
        <v>4798</v>
      </c>
      <c r="S63" s="9"/>
      <c r="T63" s="1660"/>
      <c r="U63" s="1667" t="s">
        <v>7024</v>
      </c>
      <c r="V63" s="1669" t="s">
        <v>8400</v>
      </c>
      <c r="W63" s="9"/>
      <c r="X63" s="1531">
        <f t="shared" si="30"/>
        <v>4</v>
      </c>
      <c r="Y63" s="1657" t="s">
        <v>4799</v>
      </c>
      <c r="Z63" s="1533" t="s">
        <v>4800</v>
      </c>
      <c r="AA63" s="1534" t="s">
        <v>4801</v>
      </c>
      <c r="AB63" s="1533" t="s">
        <v>4802</v>
      </c>
      <c r="AC63" s="1533" t="s">
        <v>4802</v>
      </c>
      <c r="AD63" s="1533" t="s">
        <v>4803</v>
      </c>
      <c r="AE63" s="1533" t="s">
        <v>4804</v>
      </c>
      <c r="AG63" s="1535">
        <f t="shared" si="21"/>
        <v>24</v>
      </c>
      <c r="AH63" s="1582" t="s">
        <v>4805</v>
      </c>
      <c r="AI63" s="1583" t="s">
        <v>4806</v>
      </c>
      <c r="AJ63" s="1583" t="s">
        <v>4807</v>
      </c>
      <c r="AK63" s="1540"/>
      <c r="AL63" s="206"/>
      <c r="AM63" s="1561">
        <f t="shared" si="28"/>
        <v>6</v>
      </c>
      <c r="AN63" s="1530" t="s">
        <v>4808</v>
      </c>
      <c r="AO63" s="1529" t="s">
        <v>4809</v>
      </c>
      <c r="AP63" s="1529" t="s">
        <v>4810</v>
      </c>
      <c r="AR63" s="1559">
        <f t="shared" si="31"/>
        <v>4</v>
      </c>
      <c r="AS63" s="1562" t="s">
        <v>4811</v>
      </c>
      <c r="AT63" s="1563" t="s">
        <v>4812</v>
      </c>
      <c r="AU63" s="1563" t="s">
        <v>4813</v>
      </c>
      <c r="AV63" s="1563" t="s">
        <v>4814</v>
      </c>
      <c r="AW63" s="1563" t="s">
        <v>4815</v>
      </c>
      <c r="AX63" s="1563" t="s">
        <v>4816</v>
      </c>
      <c r="AY63" s="1562" t="s">
        <v>4811</v>
      </c>
      <c r="BA63" s="3">
        <v>1</v>
      </c>
    </row>
    <row r="64" spans="2:53" ht="30" customHeight="1">
      <c r="B64" s="1552">
        <v>4</v>
      </c>
      <c r="C64" s="1553" t="s">
        <v>4817</v>
      </c>
      <c r="D64" s="1529" t="s">
        <v>4818</v>
      </c>
      <c r="E64" s="1529" t="s">
        <v>4819</v>
      </c>
      <c r="F64" s="9"/>
      <c r="G64" s="1552">
        <v>3</v>
      </c>
      <c r="H64" s="1553" t="s">
        <v>4820</v>
      </c>
      <c r="I64" s="1564" t="s">
        <v>4821</v>
      </c>
      <c r="J64" s="1564" t="s">
        <v>4822</v>
      </c>
      <c r="L64" s="1528">
        <f>L63+1</f>
        <v>2</v>
      </c>
      <c r="M64" s="206" t="s">
        <v>4823</v>
      </c>
      <c r="N64" s="1565" t="s">
        <v>4824</v>
      </c>
      <c r="O64" s="1566" t="s">
        <v>4825</v>
      </c>
      <c r="P64" s="1565" t="s">
        <v>4826</v>
      </c>
      <c r="Q64" s="1565" t="s">
        <v>4827</v>
      </c>
      <c r="R64" s="1565" t="s">
        <v>4828</v>
      </c>
      <c r="S64" s="9"/>
      <c r="T64" s="1660"/>
      <c r="U64" s="1667" t="s">
        <v>7030</v>
      </c>
      <c r="V64" s="1669" t="s">
        <v>120</v>
      </c>
      <c r="W64" s="9"/>
      <c r="X64" s="1531">
        <f t="shared" si="30"/>
        <v>5</v>
      </c>
      <c r="Y64" s="1657" t="s">
        <v>4829</v>
      </c>
      <c r="Z64" s="1533" t="s">
        <v>4830</v>
      </c>
      <c r="AA64" s="1534" t="s">
        <v>4831</v>
      </c>
      <c r="AB64" s="1533" t="s">
        <v>4832</v>
      </c>
      <c r="AC64" s="1533" t="s">
        <v>4832</v>
      </c>
      <c r="AD64" s="1533" t="s">
        <v>4833</v>
      </c>
      <c r="AE64" s="1533" t="s">
        <v>4834</v>
      </c>
      <c r="AG64" s="1535">
        <f t="shared" si="21"/>
        <v>25</v>
      </c>
      <c r="AH64" s="1582" t="s">
        <v>4835</v>
      </c>
      <c r="AI64" s="1583" t="s">
        <v>4836</v>
      </c>
      <c r="AJ64" s="1583" t="s">
        <v>4837</v>
      </c>
      <c r="AK64" s="1540"/>
      <c r="AL64" s="206"/>
      <c r="AM64" s="1561">
        <f t="shared" si="28"/>
        <v>7</v>
      </c>
      <c r="AN64" s="1530" t="s">
        <v>4838</v>
      </c>
      <c r="AO64" s="1529" t="s">
        <v>4839</v>
      </c>
      <c r="AP64" s="1529" t="s">
        <v>4840</v>
      </c>
      <c r="AR64" s="1559">
        <f t="shared" si="31"/>
        <v>5</v>
      </c>
      <c r="AS64" s="1562" t="s">
        <v>4841</v>
      </c>
      <c r="AT64" s="1563" t="s">
        <v>4842</v>
      </c>
      <c r="AU64" s="1563" t="s">
        <v>4843</v>
      </c>
      <c r="AV64" s="1563" t="s">
        <v>4844</v>
      </c>
      <c r="AW64" s="1563" t="s">
        <v>4845</v>
      </c>
      <c r="AX64" s="1563" t="s">
        <v>4846</v>
      </c>
      <c r="AY64" s="1562" t="s">
        <v>4841</v>
      </c>
      <c r="BA64" s="3">
        <v>1</v>
      </c>
    </row>
    <row r="65" spans="2:53" ht="30" customHeight="1">
      <c r="B65" s="1552">
        <v>5</v>
      </c>
      <c r="C65" s="1553" t="s">
        <v>4847</v>
      </c>
      <c r="D65" s="1529" t="s">
        <v>4848</v>
      </c>
      <c r="E65" s="1529" t="s">
        <v>4849</v>
      </c>
      <c r="F65" s="9"/>
      <c r="G65" s="2989">
        <v>4</v>
      </c>
      <c r="H65" s="2990" t="s">
        <v>4850</v>
      </c>
      <c r="I65" s="2991" t="s">
        <v>4851</v>
      </c>
      <c r="J65" s="2991" t="s">
        <v>4852</v>
      </c>
      <c r="L65" s="1528">
        <f t="shared" ref="L65:L67" si="32">L64+1</f>
        <v>3</v>
      </c>
      <c r="M65" s="206" t="s">
        <v>4853</v>
      </c>
      <c r="N65" s="1565" t="s">
        <v>4854</v>
      </c>
      <c r="O65" s="1566" t="s">
        <v>4855</v>
      </c>
      <c r="P65" s="1565" t="s">
        <v>4856</v>
      </c>
      <c r="Q65" s="1565" t="s">
        <v>4857</v>
      </c>
      <c r="R65" s="1565" t="s">
        <v>4858</v>
      </c>
      <c r="S65" s="9"/>
      <c r="T65" s="1660"/>
      <c r="U65" s="1667" t="s">
        <v>7036</v>
      </c>
      <c r="V65" s="1669" t="s">
        <v>8401</v>
      </c>
      <c r="W65" s="9"/>
      <c r="X65" s="1531">
        <f t="shared" si="30"/>
        <v>6</v>
      </c>
      <c r="Y65" s="1657" t="s">
        <v>4859</v>
      </c>
      <c r="Z65" s="1533" t="s">
        <v>4860</v>
      </c>
      <c r="AA65" s="1534" t="s">
        <v>4861</v>
      </c>
      <c r="AB65" s="1533" t="s">
        <v>4859</v>
      </c>
      <c r="AC65" s="1533" t="s">
        <v>4862</v>
      </c>
      <c r="AD65" s="1533" t="s">
        <v>4863</v>
      </c>
      <c r="AE65" s="1533" t="s">
        <v>4864</v>
      </c>
      <c r="AG65" s="1535">
        <f t="shared" si="21"/>
        <v>26</v>
      </c>
      <c r="AH65" s="1582" t="s">
        <v>4865</v>
      </c>
      <c r="AI65" s="1583" t="s">
        <v>4866</v>
      </c>
      <c r="AJ65" s="1583" t="s">
        <v>4867</v>
      </c>
      <c r="AK65" s="1540"/>
      <c r="AL65" s="206"/>
      <c r="AM65" s="1561"/>
      <c r="AN65" s="1557" t="s">
        <v>4178</v>
      </c>
      <c r="AO65" s="1557"/>
      <c r="AP65" s="1558" t="s">
        <v>4178</v>
      </c>
      <c r="AR65" s="1559">
        <f t="shared" si="31"/>
        <v>6</v>
      </c>
      <c r="AS65" s="1562" t="s">
        <v>4868</v>
      </c>
      <c r="AT65" s="1563" t="s">
        <v>4869</v>
      </c>
      <c r="AU65" s="1563" t="s">
        <v>4870</v>
      </c>
      <c r="AV65" s="1563" t="s">
        <v>4871</v>
      </c>
      <c r="AW65" s="1563" t="s">
        <v>4872</v>
      </c>
      <c r="AX65" s="1563" t="s">
        <v>4873</v>
      </c>
      <c r="AY65" s="1562" t="s">
        <v>4868</v>
      </c>
      <c r="BA65" s="3">
        <v>1</v>
      </c>
    </row>
    <row r="66" spans="2:53" ht="30" customHeight="1">
      <c r="B66" s="1552">
        <v>6</v>
      </c>
      <c r="C66" s="1553" t="s">
        <v>4874</v>
      </c>
      <c r="D66" s="1529" t="s">
        <v>1546</v>
      </c>
      <c r="E66" s="1529" t="s">
        <v>4875</v>
      </c>
      <c r="F66" s="9"/>
      <c r="G66" s="2989"/>
      <c r="H66" s="2990"/>
      <c r="I66" s="2991"/>
      <c r="J66" s="2991"/>
      <c r="L66" s="1528">
        <f t="shared" si="32"/>
        <v>4</v>
      </c>
      <c r="M66" s="206" t="s">
        <v>4876</v>
      </c>
      <c r="N66" s="1565" t="s">
        <v>4877</v>
      </c>
      <c r="O66" s="1566" t="s">
        <v>4878</v>
      </c>
      <c r="P66" s="1565" t="s">
        <v>4879</v>
      </c>
      <c r="Q66" s="1565" t="s">
        <v>4880</v>
      </c>
      <c r="R66" s="1565" t="s">
        <v>4881</v>
      </c>
      <c r="S66" s="9"/>
      <c r="T66" s="1662"/>
      <c r="U66" s="1672"/>
      <c r="V66" s="1669" t="s">
        <v>7013</v>
      </c>
      <c r="W66" s="9"/>
      <c r="X66" s="1531">
        <f t="shared" si="30"/>
        <v>7</v>
      </c>
      <c r="Y66" s="1657" t="s">
        <v>4882</v>
      </c>
      <c r="Z66" s="1533" t="s">
        <v>4883</v>
      </c>
      <c r="AA66" s="1534" t="s">
        <v>4884</v>
      </c>
      <c r="AB66" s="1533" t="s">
        <v>4885</v>
      </c>
      <c r="AC66" s="1533" t="s">
        <v>4885</v>
      </c>
      <c r="AD66" s="1533" t="s">
        <v>4886</v>
      </c>
      <c r="AE66" s="1533" t="s">
        <v>4887</v>
      </c>
      <c r="AG66" s="1535">
        <f t="shared" si="21"/>
        <v>27</v>
      </c>
      <c r="AH66" s="1582" t="s">
        <v>4888</v>
      </c>
      <c r="AI66" s="1583" t="s">
        <v>4889</v>
      </c>
      <c r="AJ66" s="1583" t="s">
        <v>4890</v>
      </c>
      <c r="AK66" s="1540"/>
      <c r="AL66" s="206"/>
      <c r="AM66" s="1561">
        <v>1</v>
      </c>
      <c r="AN66" s="1530" t="s">
        <v>4891</v>
      </c>
      <c r="AO66" s="1529" t="s">
        <v>4892</v>
      </c>
      <c r="AP66" s="1529" t="s">
        <v>4893</v>
      </c>
      <c r="AR66" s="1559">
        <f t="shared" si="31"/>
        <v>7</v>
      </c>
      <c r="AS66" s="1562" t="s">
        <v>4894</v>
      </c>
      <c r="AT66" s="1563" t="s">
        <v>4895</v>
      </c>
      <c r="AU66" s="1563" t="s">
        <v>4896</v>
      </c>
      <c r="AV66" s="1563" t="s">
        <v>4897</v>
      </c>
      <c r="AW66" s="1563" t="s">
        <v>4898</v>
      </c>
      <c r="AX66" s="1563" t="s">
        <v>4899</v>
      </c>
      <c r="AY66" s="1562" t="s">
        <v>4894</v>
      </c>
      <c r="BA66" s="3">
        <v>1</v>
      </c>
    </row>
    <row r="67" spans="2:53" ht="30" customHeight="1">
      <c r="B67" s="1552">
        <v>7</v>
      </c>
      <c r="C67" s="1553" t="s">
        <v>4900</v>
      </c>
      <c r="D67" s="1529" t="s">
        <v>4818</v>
      </c>
      <c r="E67" s="1529" t="s">
        <v>4819</v>
      </c>
      <c r="F67" s="9"/>
      <c r="G67" s="1544" t="s">
        <v>2834</v>
      </c>
      <c r="H67" s="1543" t="s">
        <v>4901</v>
      </c>
      <c r="I67" s="1543" t="s">
        <v>4902</v>
      </c>
      <c r="J67" s="1543" t="s">
        <v>4903</v>
      </c>
      <c r="L67" s="1528">
        <f t="shared" si="32"/>
        <v>5</v>
      </c>
      <c r="M67" s="206" t="s">
        <v>4904</v>
      </c>
      <c r="N67" s="1565" t="s">
        <v>4905</v>
      </c>
      <c r="O67" s="1566" t="s">
        <v>4906</v>
      </c>
      <c r="P67" s="1565" t="s">
        <v>4907</v>
      </c>
      <c r="Q67" s="1565" t="s">
        <v>4908</v>
      </c>
      <c r="R67" s="1565" t="s">
        <v>4909</v>
      </c>
      <c r="S67" s="9"/>
      <c r="T67" s="1663"/>
      <c r="U67" s="2987"/>
      <c r="V67" s="2988"/>
      <c r="W67" s="9"/>
      <c r="X67" s="1531">
        <f t="shared" si="30"/>
        <v>8</v>
      </c>
      <c r="Y67" s="1657" t="s">
        <v>4910</v>
      </c>
      <c r="Z67" s="1533" t="s">
        <v>4911</v>
      </c>
      <c r="AA67" s="1534" t="s">
        <v>4912</v>
      </c>
      <c r="AB67" s="1533" t="s">
        <v>4913</v>
      </c>
      <c r="AC67" s="1533" t="s">
        <v>4913</v>
      </c>
      <c r="AD67" s="1533" t="s">
        <v>4914</v>
      </c>
      <c r="AE67" s="1533" t="s">
        <v>4915</v>
      </c>
      <c r="AG67" s="1535">
        <f t="shared" si="21"/>
        <v>28</v>
      </c>
      <c r="AH67" s="1582" t="s">
        <v>4916</v>
      </c>
      <c r="AI67" s="1583" t="s">
        <v>4917</v>
      </c>
      <c r="AJ67" s="1583" t="s">
        <v>4918</v>
      </c>
      <c r="AK67" s="1540"/>
      <c r="AL67" s="206"/>
      <c r="AM67" s="1561">
        <f>AM66+1</f>
        <v>2</v>
      </c>
      <c r="AN67" s="1530" t="s">
        <v>4919</v>
      </c>
      <c r="AO67" s="1529" t="s">
        <v>4920</v>
      </c>
      <c r="AP67" s="1529" t="s">
        <v>4921</v>
      </c>
      <c r="AR67" s="1559">
        <f t="shared" si="31"/>
        <v>8</v>
      </c>
      <c r="AS67" s="1562" t="s">
        <v>4922</v>
      </c>
      <c r="AT67" s="1563" t="s">
        <v>4923</v>
      </c>
      <c r="AU67" s="1563" t="s">
        <v>4924</v>
      </c>
      <c r="AV67" s="1563" t="s">
        <v>4925</v>
      </c>
      <c r="AW67" s="1563" t="s">
        <v>4926</v>
      </c>
      <c r="AX67" s="1563" t="s">
        <v>4927</v>
      </c>
      <c r="AY67" s="1562" t="s">
        <v>4922</v>
      </c>
      <c r="BA67" s="3">
        <v>1</v>
      </c>
    </row>
    <row r="68" spans="2:53" ht="30" customHeight="1">
      <c r="B68" s="1552">
        <v>8</v>
      </c>
      <c r="C68" s="1553" t="s">
        <v>4928</v>
      </c>
      <c r="D68" s="1529" t="s">
        <v>4929</v>
      </c>
      <c r="E68" s="1529" t="s">
        <v>4930</v>
      </c>
      <c r="F68" s="9"/>
      <c r="G68" s="1552">
        <v>1</v>
      </c>
      <c r="H68" s="1553" t="s">
        <v>4931</v>
      </c>
      <c r="I68" s="1564" t="s">
        <v>4932</v>
      </c>
      <c r="J68" s="1564" t="s">
        <v>4933</v>
      </c>
      <c r="L68" s="1528"/>
      <c r="M68" s="1655" t="s">
        <v>4934</v>
      </c>
      <c r="N68" s="1562"/>
      <c r="O68" s="1562"/>
      <c r="P68" s="1562"/>
      <c r="Q68" s="1562"/>
      <c r="R68" s="1524" t="s">
        <v>4934</v>
      </c>
      <c r="S68" s="9"/>
      <c r="T68" s="1662" t="s">
        <v>4487</v>
      </c>
      <c r="U68" s="1667" t="s">
        <v>8402</v>
      </c>
      <c r="V68" s="1669" t="s">
        <v>120</v>
      </c>
      <c r="W68" s="9"/>
      <c r="X68" s="1531">
        <f t="shared" si="30"/>
        <v>9</v>
      </c>
      <c r="Y68" s="1657" t="s">
        <v>4935</v>
      </c>
      <c r="Z68" s="1533" t="s">
        <v>4936</v>
      </c>
      <c r="AA68" s="1534" t="s">
        <v>4937</v>
      </c>
      <c r="AB68" s="1533" t="s">
        <v>4938</v>
      </c>
      <c r="AC68" s="1533" t="s">
        <v>4938</v>
      </c>
      <c r="AD68" s="1533" t="s">
        <v>4939</v>
      </c>
      <c r="AE68" s="1533" t="s">
        <v>4940</v>
      </c>
      <c r="AG68" s="1535">
        <f t="shared" si="21"/>
        <v>29</v>
      </c>
      <c r="AH68" s="1582" t="s">
        <v>4941</v>
      </c>
      <c r="AI68" s="1583" t="s">
        <v>4942</v>
      </c>
      <c r="AJ68" s="1583" t="s">
        <v>4943</v>
      </c>
      <c r="AK68" s="1540"/>
      <c r="AL68" s="206"/>
      <c r="AM68" s="1561">
        <f t="shared" ref="AM68:AM71" si="33">AM67+1</f>
        <v>3</v>
      </c>
      <c r="AN68" s="1530" t="s">
        <v>4944</v>
      </c>
      <c r="AO68" s="1529" t="s">
        <v>4945</v>
      </c>
      <c r="AP68" s="1529" t="s">
        <v>4946</v>
      </c>
      <c r="AR68" s="1559">
        <f t="shared" si="31"/>
        <v>9</v>
      </c>
      <c r="AS68" s="1562" t="s">
        <v>4947</v>
      </c>
      <c r="AT68" s="1563" t="s">
        <v>4948</v>
      </c>
      <c r="AU68" s="1563" t="s">
        <v>4949</v>
      </c>
      <c r="AV68" s="1563" t="s">
        <v>4950</v>
      </c>
      <c r="AW68" s="1563" t="s">
        <v>4951</v>
      </c>
      <c r="AX68" s="1563" t="s">
        <v>4952</v>
      </c>
      <c r="AY68" s="1562" t="s">
        <v>4947</v>
      </c>
      <c r="BA68" s="3">
        <v>1</v>
      </c>
    </row>
    <row r="69" spans="2:53" ht="30" customHeight="1">
      <c r="B69" s="1552">
        <v>9</v>
      </c>
      <c r="C69" s="1553" t="s">
        <v>4953</v>
      </c>
      <c r="D69" s="1529" t="s">
        <v>4954</v>
      </c>
      <c r="E69" s="1529" t="s">
        <v>4955</v>
      </c>
      <c r="F69" s="9"/>
      <c r="G69" s="1568"/>
      <c r="H69" s="493"/>
      <c r="I69" s="264"/>
      <c r="J69" s="264"/>
      <c r="L69" s="1528">
        <v>1</v>
      </c>
      <c r="M69" s="206" t="s">
        <v>4956</v>
      </c>
      <c r="N69" s="1565" t="s">
        <v>4957</v>
      </c>
      <c r="O69" s="1566" t="s">
        <v>4958</v>
      </c>
      <c r="P69" s="1565" t="s">
        <v>4959</v>
      </c>
      <c r="Q69" s="1565" t="s">
        <v>4960</v>
      </c>
      <c r="R69" s="1565" t="s">
        <v>4961</v>
      </c>
      <c r="S69" s="9"/>
      <c r="T69" s="1663"/>
      <c r="U69" s="2987"/>
      <c r="V69" s="2988"/>
      <c r="W69" s="9"/>
      <c r="X69" s="1531">
        <f t="shared" si="30"/>
        <v>10</v>
      </c>
      <c r="Y69" s="1657" t="s">
        <v>4962</v>
      </c>
      <c r="Z69" s="1533" t="s">
        <v>4963</v>
      </c>
      <c r="AA69" s="1534" t="s">
        <v>4964</v>
      </c>
      <c r="AB69" s="1533" t="s">
        <v>4965</v>
      </c>
      <c r="AC69" s="1533" t="s">
        <v>4965</v>
      </c>
      <c r="AD69" s="1533" t="s">
        <v>4966</v>
      </c>
      <c r="AE69" s="1533" t="s">
        <v>4967</v>
      </c>
      <c r="AG69" s="1535">
        <f t="shared" si="21"/>
        <v>30</v>
      </c>
      <c r="AH69" s="1582" t="s">
        <v>4968</v>
      </c>
      <c r="AI69" s="1583" t="s">
        <v>4969</v>
      </c>
      <c r="AJ69" s="1583" t="s">
        <v>4970</v>
      </c>
      <c r="AK69" s="1540"/>
      <c r="AL69" s="206"/>
      <c r="AM69" s="1561">
        <f t="shared" si="33"/>
        <v>4</v>
      </c>
      <c r="AN69" s="1530" t="s">
        <v>4971</v>
      </c>
      <c r="AO69" s="1529" t="s">
        <v>4972</v>
      </c>
      <c r="AP69" s="1529" t="s">
        <v>4973</v>
      </c>
      <c r="AR69" s="1559">
        <f t="shared" si="31"/>
        <v>10</v>
      </c>
      <c r="AS69" s="1562" t="s">
        <v>4974</v>
      </c>
      <c r="AT69" s="1563" t="s">
        <v>4975</v>
      </c>
      <c r="AU69" s="1563" t="s">
        <v>4976</v>
      </c>
      <c r="AV69" s="1563" t="s">
        <v>4977</v>
      </c>
      <c r="AW69" s="1563" t="s">
        <v>4978</v>
      </c>
      <c r="AX69" s="1563" t="s">
        <v>4979</v>
      </c>
      <c r="AY69" s="1562" t="s">
        <v>4974</v>
      </c>
      <c r="BA69" s="3">
        <v>1</v>
      </c>
    </row>
    <row r="70" spans="2:53" ht="30" customHeight="1">
      <c r="B70" s="1552">
        <v>10</v>
      </c>
      <c r="C70" s="1553" t="s">
        <v>4980</v>
      </c>
      <c r="D70" s="1529" t="s">
        <v>4981</v>
      </c>
      <c r="E70" s="1529" t="s">
        <v>4982</v>
      </c>
      <c r="F70" s="9"/>
      <c r="G70" s="1585" t="s">
        <v>4983</v>
      </c>
      <c r="H70" s="1586" t="s">
        <v>4984</v>
      </c>
      <c r="I70" s="1586" t="s">
        <v>4985</v>
      </c>
      <c r="J70" s="1586" t="s">
        <v>4986</v>
      </c>
      <c r="L70" s="1528">
        <f>L69+1</f>
        <v>2</v>
      </c>
      <c r="M70" s="206" t="s">
        <v>4987</v>
      </c>
      <c r="N70" s="1565" t="s">
        <v>4988</v>
      </c>
      <c r="O70" s="1566" t="s">
        <v>4989</v>
      </c>
      <c r="P70" s="1565" t="s">
        <v>4990</v>
      </c>
      <c r="Q70" s="1565" t="s">
        <v>4991</v>
      </c>
      <c r="R70" s="1565" t="s">
        <v>4992</v>
      </c>
      <c r="S70" s="9"/>
      <c r="T70" s="1662" t="s">
        <v>2</v>
      </c>
      <c r="U70" s="1667" t="s">
        <v>7141</v>
      </c>
      <c r="V70" s="1669" t="s">
        <v>7147</v>
      </c>
      <c r="W70" s="9"/>
      <c r="X70" s="1531">
        <f t="shared" si="30"/>
        <v>11</v>
      </c>
      <c r="Y70" s="1657" t="s">
        <v>4993</v>
      </c>
      <c r="Z70" s="1533" t="s">
        <v>4994</v>
      </c>
      <c r="AA70" s="1534" t="s">
        <v>4995</v>
      </c>
      <c r="AB70" s="1533" t="s">
        <v>4996</v>
      </c>
      <c r="AC70" s="1533" t="s">
        <v>4996</v>
      </c>
      <c r="AD70" s="1533" t="s">
        <v>4997</v>
      </c>
      <c r="AE70" s="1533" t="s">
        <v>4998</v>
      </c>
      <c r="AG70" s="1535">
        <f t="shared" si="21"/>
        <v>31</v>
      </c>
      <c r="AH70" s="1582" t="s">
        <v>4999</v>
      </c>
      <c r="AI70" s="1583" t="s">
        <v>5000</v>
      </c>
      <c r="AJ70" s="1583" t="s">
        <v>5001</v>
      </c>
      <c r="AK70" s="1540"/>
      <c r="AL70" s="206"/>
      <c r="AM70" s="1561">
        <f t="shared" si="33"/>
        <v>5</v>
      </c>
      <c r="AN70" s="1530" t="s">
        <v>5002</v>
      </c>
      <c r="AO70" s="1529" t="s">
        <v>5003</v>
      </c>
      <c r="AP70" s="1529" t="s">
        <v>5004</v>
      </c>
      <c r="AR70" s="1559">
        <f t="shared" si="31"/>
        <v>11</v>
      </c>
      <c r="AS70" s="1562" t="s">
        <v>5005</v>
      </c>
      <c r="AT70" s="1563" t="s">
        <v>5006</v>
      </c>
      <c r="AU70" s="1563" t="s">
        <v>5007</v>
      </c>
      <c r="AV70" s="1563" t="s">
        <v>5008</v>
      </c>
      <c r="AW70" s="1563" t="s">
        <v>5009</v>
      </c>
      <c r="AX70" s="1563" t="s">
        <v>5010</v>
      </c>
      <c r="AY70" s="1562" t="s">
        <v>5005</v>
      </c>
      <c r="BA70" s="3">
        <v>1</v>
      </c>
    </row>
    <row r="71" spans="2:53" ht="30" customHeight="1">
      <c r="B71" s="1552">
        <v>11</v>
      </c>
      <c r="C71" s="1553" t="s">
        <v>5011</v>
      </c>
      <c r="D71" s="1529" t="s">
        <v>5012</v>
      </c>
      <c r="E71" s="1529" t="s">
        <v>5013</v>
      </c>
      <c r="F71" s="9"/>
      <c r="G71" s="1587" t="s">
        <v>2815</v>
      </c>
      <c r="H71" s="1553" t="s">
        <v>5014</v>
      </c>
      <c r="I71" s="1564" t="s">
        <v>5015</v>
      </c>
      <c r="J71" s="1564" t="s">
        <v>5016</v>
      </c>
      <c r="L71" s="1528">
        <f t="shared" ref="L71:L72" si="34">L70+1</f>
        <v>3</v>
      </c>
      <c r="M71" s="206" t="s">
        <v>5017</v>
      </c>
      <c r="N71" s="1565" t="s">
        <v>5018</v>
      </c>
      <c r="O71" s="1566" t="s">
        <v>5019</v>
      </c>
      <c r="P71" s="1565" t="s">
        <v>5020</v>
      </c>
      <c r="Q71" s="1565" t="s">
        <v>5021</v>
      </c>
      <c r="R71" s="1565" t="s">
        <v>5022</v>
      </c>
      <c r="S71" s="9"/>
      <c r="T71" s="1660"/>
      <c r="U71" s="1667" t="s">
        <v>7165</v>
      </c>
      <c r="V71" s="1669" t="s">
        <v>8403</v>
      </c>
      <c r="W71" s="9"/>
      <c r="X71" s="1531">
        <f t="shared" si="30"/>
        <v>12</v>
      </c>
      <c r="Y71" s="1657" t="s">
        <v>5023</v>
      </c>
      <c r="Z71" s="1533" t="s">
        <v>5024</v>
      </c>
      <c r="AA71" s="1534" t="s">
        <v>5025</v>
      </c>
      <c r="AB71" s="1533" t="s">
        <v>5026</v>
      </c>
      <c r="AC71" s="1533" t="s">
        <v>5026</v>
      </c>
      <c r="AD71" s="1533" t="s">
        <v>5027</v>
      </c>
      <c r="AE71" s="1533" t="s">
        <v>5028</v>
      </c>
      <c r="AG71" s="1535"/>
      <c r="AH71" s="1536"/>
      <c r="AI71" s="60"/>
      <c r="AJ71" s="1540"/>
      <c r="AK71" s="1540"/>
      <c r="AL71" s="206"/>
      <c r="AM71" s="1561">
        <f t="shared" si="33"/>
        <v>6</v>
      </c>
      <c r="AN71" s="1530" t="s">
        <v>5029</v>
      </c>
      <c r="AO71" s="1529" t="s">
        <v>5030</v>
      </c>
      <c r="AP71" s="1529" t="s">
        <v>5031</v>
      </c>
      <c r="AR71" s="1559">
        <f t="shared" si="31"/>
        <v>12</v>
      </c>
      <c r="AS71" s="1562" t="s">
        <v>5032</v>
      </c>
      <c r="AT71" s="1563" t="s">
        <v>5033</v>
      </c>
      <c r="AU71" s="1563" t="s">
        <v>5034</v>
      </c>
      <c r="AV71" s="1563" t="s">
        <v>5035</v>
      </c>
      <c r="AW71" s="1563" t="s">
        <v>5036</v>
      </c>
      <c r="AX71" s="1563" t="s">
        <v>5037</v>
      </c>
      <c r="AY71" s="1562" t="s">
        <v>5032</v>
      </c>
      <c r="BA71" s="3">
        <v>1</v>
      </c>
    </row>
    <row r="72" spans="2:53" ht="30" customHeight="1">
      <c r="B72" s="1552">
        <v>12</v>
      </c>
      <c r="C72" s="1553" t="s">
        <v>5038</v>
      </c>
      <c r="D72" s="1529" t="s">
        <v>5039</v>
      </c>
      <c r="E72" s="1529" t="s">
        <v>5040</v>
      </c>
      <c r="F72" s="9"/>
      <c r="G72" s="1587" t="s">
        <v>2816</v>
      </c>
      <c r="H72" s="1553" t="s">
        <v>5041</v>
      </c>
      <c r="I72" s="1564" t="s">
        <v>5042</v>
      </c>
      <c r="J72" s="1564" t="s">
        <v>5043</v>
      </c>
      <c r="L72" s="1528">
        <f t="shared" si="34"/>
        <v>4</v>
      </c>
      <c r="M72" s="206" t="s">
        <v>5044</v>
      </c>
      <c r="N72" s="1565" t="s">
        <v>5045</v>
      </c>
      <c r="O72" s="1566" t="s">
        <v>5046</v>
      </c>
      <c r="P72" s="1565" t="s">
        <v>5047</v>
      </c>
      <c r="Q72" s="1565" t="s">
        <v>5048</v>
      </c>
      <c r="R72" s="1565" t="s">
        <v>5049</v>
      </c>
      <c r="S72" s="9"/>
      <c r="T72" s="1660"/>
      <c r="U72" s="1667" t="s">
        <v>7171</v>
      </c>
      <c r="V72" s="1669" t="s">
        <v>120</v>
      </c>
      <c r="W72" s="9"/>
      <c r="X72" s="1531">
        <f t="shared" si="30"/>
        <v>13</v>
      </c>
      <c r="Y72" s="1657" t="s">
        <v>5050</v>
      </c>
      <c r="Z72" s="1533" t="s">
        <v>5051</v>
      </c>
      <c r="AA72" s="1534" t="s">
        <v>5052</v>
      </c>
      <c r="AB72" s="1533" t="s">
        <v>5053</v>
      </c>
      <c r="AC72" s="1533" t="s">
        <v>5053</v>
      </c>
      <c r="AD72" s="1533" t="s">
        <v>5054</v>
      </c>
      <c r="AE72" s="1533" t="s">
        <v>5055</v>
      </c>
      <c r="AG72" s="1535"/>
      <c r="AH72" s="1536"/>
      <c r="AI72" s="60"/>
      <c r="AJ72" s="1540"/>
      <c r="AK72" s="1540"/>
      <c r="AL72" s="206"/>
      <c r="AM72" s="1561"/>
      <c r="AN72" s="1557" t="s">
        <v>0</v>
      </c>
      <c r="AO72" s="1557"/>
      <c r="AP72" s="1558" t="s">
        <v>0</v>
      </c>
      <c r="AR72" s="1559">
        <f t="shared" si="31"/>
        <v>13</v>
      </c>
      <c r="AS72" s="1562" t="s">
        <v>5056</v>
      </c>
      <c r="AT72" s="1563" t="s">
        <v>5057</v>
      </c>
      <c r="AU72" s="1563" t="s">
        <v>5058</v>
      </c>
      <c r="AV72" s="1563" t="s">
        <v>5059</v>
      </c>
      <c r="AW72" s="1563" t="s">
        <v>5060</v>
      </c>
      <c r="AX72" s="1563" t="s">
        <v>5061</v>
      </c>
      <c r="AY72" s="1562" t="s">
        <v>5056</v>
      </c>
      <c r="BA72" s="3">
        <v>1</v>
      </c>
    </row>
    <row r="73" spans="2:53" ht="30" customHeight="1">
      <c r="B73" s="1552">
        <v>13</v>
      </c>
      <c r="C73" s="1553" t="s">
        <v>5062</v>
      </c>
      <c r="D73" s="1529" t="s">
        <v>5063</v>
      </c>
      <c r="E73" s="1529" t="s">
        <v>5064</v>
      </c>
      <c r="F73" s="9"/>
      <c r="G73" s="2992" t="s">
        <v>2817</v>
      </c>
      <c r="H73" s="2509" t="s">
        <v>5065</v>
      </c>
      <c r="I73" s="2993" t="s">
        <v>5066</v>
      </c>
      <c r="J73" s="2993" t="s">
        <v>5067</v>
      </c>
      <c r="L73" s="1528"/>
      <c r="M73" s="1655" t="s">
        <v>5068</v>
      </c>
      <c r="N73" s="1562"/>
      <c r="O73" s="1562"/>
      <c r="P73" s="1562"/>
      <c r="Q73" s="1562"/>
      <c r="R73" s="1524" t="s">
        <v>5068</v>
      </c>
      <c r="S73" s="9"/>
      <c r="T73" s="1660"/>
      <c r="U73" s="1667" t="s">
        <v>7207</v>
      </c>
      <c r="V73" s="1669" t="s">
        <v>7213</v>
      </c>
      <c r="W73" s="9"/>
      <c r="X73" s="1531">
        <f t="shared" si="30"/>
        <v>14</v>
      </c>
      <c r="Y73" s="1657" t="s">
        <v>5069</v>
      </c>
      <c r="Z73" s="1533" t="s">
        <v>5070</v>
      </c>
      <c r="AA73" s="1534" t="s">
        <v>5071</v>
      </c>
      <c r="AB73" s="1533" t="s">
        <v>5072</v>
      </c>
      <c r="AC73" s="1533" t="s">
        <v>5072</v>
      </c>
      <c r="AD73" s="1533" t="s">
        <v>5073</v>
      </c>
      <c r="AE73" s="1533" t="s">
        <v>5074</v>
      </c>
      <c r="AG73" s="1535"/>
      <c r="AH73" s="1536"/>
      <c r="AI73" s="60"/>
      <c r="AJ73" s="1540"/>
      <c r="AK73" s="1540"/>
      <c r="AL73" s="206"/>
      <c r="AM73" s="1561">
        <v>1</v>
      </c>
      <c r="AN73" s="1530" t="s">
        <v>5075</v>
      </c>
      <c r="AO73" s="1529" t="s">
        <v>5076</v>
      </c>
      <c r="AP73" s="1529" t="s">
        <v>5077</v>
      </c>
      <c r="AR73" s="1559">
        <f t="shared" si="31"/>
        <v>14</v>
      </c>
      <c r="AS73" s="1562" t="s">
        <v>5078</v>
      </c>
      <c r="AT73" s="1563" t="s">
        <v>5079</v>
      </c>
      <c r="AU73" s="1563" t="s">
        <v>5080</v>
      </c>
      <c r="AV73" s="1563" t="s">
        <v>5081</v>
      </c>
      <c r="AW73" s="1563" t="s">
        <v>5082</v>
      </c>
      <c r="AX73" s="1563" t="s">
        <v>5083</v>
      </c>
      <c r="AY73" s="1562" t="s">
        <v>5078</v>
      </c>
      <c r="BA73" s="3">
        <v>1</v>
      </c>
    </row>
    <row r="74" spans="2:53" ht="30" customHeight="1">
      <c r="B74" s="1552">
        <v>14</v>
      </c>
      <c r="C74" s="1553" t="s">
        <v>5084</v>
      </c>
      <c r="D74" s="1529" t="s">
        <v>5085</v>
      </c>
      <c r="E74" s="1529" t="s">
        <v>5086</v>
      </c>
      <c r="F74" s="9"/>
      <c r="G74" s="2992"/>
      <c r="H74" s="2509"/>
      <c r="I74" s="2993"/>
      <c r="J74" s="2993"/>
      <c r="L74" s="1528">
        <v>1</v>
      </c>
      <c r="M74" s="206" t="s">
        <v>5087</v>
      </c>
      <c r="N74" s="1565" t="s">
        <v>5088</v>
      </c>
      <c r="O74" s="1566" t="s">
        <v>5089</v>
      </c>
      <c r="P74" s="1565" t="s">
        <v>5090</v>
      </c>
      <c r="Q74" s="1565" t="s">
        <v>5091</v>
      </c>
      <c r="R74" s="1565" t="s">
        <v>5092</v>
      </c>
      <c r="S74" s="9"/>
      <c r="T74" s="1660"/>
      <c r="U74" s="1667" t="s">
        <v>7263</v>
      </c>
      <c r="V74" s="1669" t="s">
        <v>7269</v>
      </c>
      <c r="W74" s="9"/>
      <c r="X74" s="1531">
        <f t="shared" si="30"/>
        <v>15</v>
      </c>
      <c r="Y74" s="1657" t="s">
        <v>5093</v>
      </c>
      <c r="Z74" s="1533" t="s">
        <v>4519</v>
      </c>
      <c r="AA74" s="1534" t="s">
        <v>5094</v>
      </c>
      <c r="AB74" s="1533" t="s">
        <v>5095</v>
      </c>
      <c r="AC74" s="1533" t="s">
        <v>5095</v>
      </c>
      <c r="AD74" s="1533" t="s">
        <v>5096</v>
      </c>
      <c r="AE74" s="1533" t="s">
        <v>5097</v>
      </c>
      <c r="AG74" s="1535"/>
      <c r="AH74" s="1536"/>
      <c r="AI74" s="60"/>
      <c r="AJ74" s="1540"/>
      <c r="AK74" s="1540"/>
      <c r="AL74" s="206"/>
      <c r="AM74" s="1561">
        <f>AM73+1</f>
        <v>2</v>
      </c>
      <c r="AN74" s="1530" t="s">
        <v>5098</v>
      </c>
      <c r="AO74" s="1529" t="s">
        <v>5099</v>
      </c>
      <c r="AP74" s="1529" t="s">
        <v>5100</v>
      </c>
      <c r="AR74" s="1559">
        <f t="shared" si="31"/>
        <v>15</v>
      </c>
      <c r="AS74" s="1562" t="s">
        <v>5101</v>
      </c>
      <c r="AT74" s="1563" t="s">
        <v>5102</v>
      </c>
      <c r="AU74" s="1563" t="s">
        <v>5103</v>
      </c>
      <c r="AV74" s="1563" t="s">
        <v>5104</v>
      </c>
      <c r="AW74" s="1563" t="s">
        <v>5105</v>
      </c>
      <c r="AX74" s="1563" t="s">
        <v>5106</v>
      </c>
      <c r="AY74" s="1562" t="s">
        <v>5101</v>
      </c>
      <c r="BA74" s="3">
        <v>1</v>
      </c>
    </row>
    <row r="75" spans="2:53" ht="30" customHeight="1">
      <c r="B75" s="1552">
        <v>15</v>
      </c>
      <c r="C75" s="1553" t="s">
        <v>5107</v>
      </c>
      <c r="D75" s="1529" t="s">
        <v>5108</v>
      </c>
      <c r="E75" s="1529" t="s">
        <v>5109</v>
      </c>
      <c r="F75" s="9"/>
      <c r="G75" s="1553"/>
      <c r="H75" s="1553" t="s">
        <v>5110</v>
      </c>
      <c r="I75" s="1564" t="s">
        <v>5111</v>
      </c>
      <c r="J75" s="1564" t="s">
        <v>5112</v>
      </c>
      <c r="L75" s="1528">
        <f>L74+1</f>
        <v>2</v>
      </c>
      <c r="M75" s="206" t="s">
        <v>5113</v>
      </c>
      <c r="N75" s="1565" t="s">
        <v>5114</v>
      </c>
      <c r="O75" s="1566" t="s">
        <v>5115</v>
      </c>
      <c r="P75" s="1565" t="s">
        <v>5116</v>
      </c>
      <c r="Q75" s="1565" t="s">
        <v>5117</v>
      </c>
      <c r="R75" s="1565" t="s">
        <v>5118</v>
      </c>
      <c r="S75" s="9"/>
      <c r="T75" s="1660"/>
      <c r="U75" s="1667" t="s">
        <v>7305</v>
      </c>
      <c r="V75" s="1669" t="s">
        <v>7299</v>
      </c>
      <c r="W75" s="9"/>
      <c r="X75" s="1531">
        <f t="shared" si="30"/>
        <v>16</v>
      </c>
      <c r="Y75" s="1657" t="s">
        <v>5119</v>
      </c>
      <c r="Z75" s="1533" t="s">
        <v>5120</v>
      </c>
      <c r="AA75" s="1534" t="s">
        <v>5121</v>
      </c>
      <c r="AB75" s="1533" t="s">
        <v>5122</v>
      </c>
      <c r="AC75" s="1533" t="s">
        <v>5122</v>
      </c>
      <c r="AD75" s="1533" t="s">
        <v>5123</v>
      </c>
      <c r="AE75" s="1533" t="s">
        <v>5124</v>
      </c>
      <c r="AG75" s="1535"/>
      <c r="AH75" s="1536"/>
      <c r="AI75" s="60"/>
      <c r="AJ75" s="1540"/>
      <c r="AK75" s="1540"/>
      <c r="AL75" s="206"/>
      <c r="AM75" s="1561"/>
      <c r="AN75" s="1557" t="s">
        <v>1</v>
      </c>
      <c r="AO75" s="1557"/>
      <c r="AP75" s="1558" t="s">
        <v>1</v>
      </c>
      <c r="AR75" s="1559">
        <f t="shared" si="31"/>
        <v>16</v>
      </c>
      <c r="AS75" s="1562" t="s">
        <v>5125</v>
      </c>
      <c r="AT75" s="1563" t="s">
        <v>5126</v>
      </c>
      <c r="AU75" s="1563" t="s">
        <v>5127</v>
      </c>
      <c r="AV75" s="1563" t="s">
        <v>5128</v>
      </c>
      <c r="AW75" s="1563" t="s">
        <v>5129</v>
      </c>
      <c r="AX75" s="1563" t="s">
        <v>5130</v>
      </c>
      <c r="AY75" s="1562" t="s">
        <v>5125</v>
      </c>
      <c r="BA75" s="3">
        <v>1</v>
      </c>
    </row>
    <row r="76" spans="2:53" ht="30" customHeight="1">
      <c r="B76" s="1552">
        <v>16</v>
      </c>
      <c r="C76" s="1553" t="s">
        <v>5131</v>
      </c>
      <c r="D76" s="1529" t="s">
        <v>5132</v>
      </c>
      <c r="E76" s="1529" t="s">
        <v>5133</v>
      </c>
      <c r="F76" s="9"/>
      <c r="G76" s="1553"/>
      <c r="H76" s="2509" t="s">
        <v>5134</v>
      </c>
      <c r="I76" s="1564" t="s">
        <v>5135</v>
      </c>
      <c r="J76" s="1564" t="s">
        <v>5136</v>
      </c>
      <c r="L76" s="1528">
        <f t="shared" ref="L76:L77" si="35">L75+1</f>
        <v>3</v>
      </c>
      <c r="M76" s="206" t="s">
        <v>5137</v>
      </c>
      <c r="N76" s="1565" t="s">
        <v>5138</v>
      </c>
      <c r="O76" s="1566" t="s">
        <v>5139</v>
      </c>
      <c r="P76" s="1565" t="s">
        <v>5140</v>
      </c>
      <c r="Q76" s="1565" t="s">
        <v>5141</v>
      </c>
      <c r="R76" s="1565" t="s">
        <v>5142</v>
      </c>
      <c r="S76" s="9"/>
      <c r="T76" s="1660"/>
      <c r="U76" s="1673"/>
      <c r="V76" s="1669" t="s">
        <v>7261</v>
      </c>
      <c r="W76" s="9"/>
      <c r="X76" s="1531">
        <f t="shared" si="30"/>
        <v>17</v>
      </c>
      <c r="Y76" s="1657" t="s">
        <v>5143</v>
      </c>
      <c r="Z76" s="1533" t="s">
        <v>5144</v>
      </c>
      <c r="AA76" s="1534" t="s">
        <v>5145</v>
      </c>
      <c r="AB76" s="1533" t="s">
        <v>5146</v>
      </c>
      <c r="AC76" s="1533" t="s">
        <v>5146</v>
      </c>
      <c r="AD76" s="1533" t="s">
        <v>5147</v>
      </c>
      <c r="AE76" s="1533" t="s">
        <v>5148</v>
      </c>
      <c r="AG76" s="1535"/>
      <c r="AH76" s="1536"/>
      <c r="AI76" s="60"/>
      <c r="AJ76" s="1540"/>
      <c r="AK76" s="1540"/>
      <c r="AL76" s="206"/>
      <c r="AM76" s="1561">
        <v>1</v>
      </c>
      <c r="AN76" s="1530" t="s">
        <v>5149</v>
      </c>
      <c r="AO76" s="1529" t="s">
        <v>5150</v>
      </c>
      <c r="AP76" s="1529" t="s">
        <v>5151</v>
      </c>
      <c r="AR76" s="1559">
        <f t="shared" si="31"/>
        <v>17</v>
      </c>
      <c r="AS76" s="1562" t="s">
        <v>5152</v>
      </c>
      <c r="AT76" s="1563" t="s">
        <v>5153</v>
      </c>
      <c r="AU76" s="1563" t="s">
        <v>5154</v>
      </c>
      <c r="AV76" s="1563" t="s">
        <v>5155</v>
      </c>
      <c r="AW76" s="1563" t="s">
        <v>5156</v>
      </c>
      <c r="AX76" s="1563" t="s">
        <v>5157</v>
      </c>
      <c r="AY76" s="1562" t="s">
        <v>5152</v>
      </c>
      <c r="BA76" s="3">
        <v>1</v>
      </c>
    </row>
    <row r="77" spans="2:53" ht="30" customHeight="1">
      <c r="B77" s="1552">
        <v>17</v>
      </c>
      <c r="C77" s="1553" t="s">
        <v>5158</v>
      </c>
      <c r="D77" s="1529" t="s">
        <v>5159</v>
      </c>
      <c r="E77" s="1529" t="s">
        <v>5160</v>
      </c>
      <c r="F77" s="9"/>
      <c r="G77" s="1553"/>
      <c r="H77" s="2509"/>
      <c r="I77" s="1569"/>
      <c r="J77" s="1569"/>
      <c r="L77" s="1528">
        <f t="shared" si="35"/>
        <v>4</v>
      </c>
      <c r="M77" s="206" t="s">
        <v>5161</v>
      </c>
      <c r="N77" s="1565" t="s">
        <v>5162</v>
      </c>
      <c r="O77" s="1566" t="s">
        <v>5163</v>
      </c>
      <c r="P77" s="1565" t="s">
        <v>5164</v>
      </c>
      <c r="Q77" s="1565" t="s">
        <v>5165</v>
      </c>
      <c r="R77" s="1565" t="s">
        <v>5166</v>
      </c>
      <c r="S77" s="9"/>
      <c r="T77" s="1663"/>
      <c r="U77" s="2987"/>
      <c r="V77" s="2988"/>
      <c r="W77" s="9"/>
      <c r="X77" s="1531"/>
      <c r="Y77" s="1656" t="s">
        <v>1646</v>
      </c>
      <c r="Z77" s="1526"/>
      <c r="AA77" s="1526"/>
      <c r="AB77" s="1526"/>
      <c r="AC77" s="1526"/>
      <c r="AD77" s="1526"/>
      <c r="AE77" s="1525" t="s">
        <v>1646</v>
      </c>
      <c r="AG77" s="1535"/>
      <c r="AH77" s="1536"/>
      <c r="AI77" s="60"/>
      <c r="AJ77" s="1540"/>
      <c r="AK77" s="1540"/>
      <c r="AL77" s="206"/>
      <c r="AM77" s="1561">
        <f>AM76+1</f>
        <v>2</v>
      </c>
      <c r="AN77" s="1530" t="s">
        <v>5167</v>
      </c>
      <c r="AO77" s="1529" t="s">
        <v>5168</v>
      </c>
      <c r="AP77" s="1529" t="s">
        <v>5169</v>
      </c>
      <c r="AR77" s="1559">
        <f t="shared" si="31"/>
        <v>18</v>
      </c>
      <c r="AS77" s="1562" t="s">
        <v>5170</v>
      </c>
      <c r="AT77" s="1563" t="s">
        <v>5171</v>
      </c>
      <c r="AU77" s="1563" t="s">
        <v>5172</v>
      </c>
      <c r="AV77" s="1563" t="s">
        <v>5173</v>
      </c>
      <c r="AW77" s="1563" t="s">
        <v>5174</v>
      </c>
      <c r="AX77" s="1563" t="s">
        <v>5175</v>
      </c>
      <c r="AY77" s="1562" t="s">
        <v>5170</v>
      </c>
      <c r="BA77" s="3">
        <v>1</v>
      </c>
    </row>
    <row r="78" spans="2:53" ht="30" customHeight="1">
      <c r="B78" s="1552">
        <v>18</v>
      </c>
      <c r="C78" s="1553" t="s">
        <v>5176</v>
      </c>
      <c r="D78" s="1529" t="s">
        <v>5177</v>
      </c>
      <c r="E78" s="1529" t="s">
        <v>5178</v>
      </c>
      <c r="F78" s="9"/>
      <c r="G78" s="1652"/>
      <c r="H78" s="1653" t="s">
        <v>8375</v>
      </c>
      <c r="I78" s="1564"/>
      <c r="J78" s="1564"/>
      <c r="L78" s="1559"/>
      <c r="M78" s="206"/>
      <c r="N78" s="1565"/>
      <c r="O78" s="1566"/>
      <c r="P78" s="1565"/>
      <c r="Q78" s="1565"/>
      <c r="R78" s="1565"/>
      <c r="S78" s="9"/>
      <c r="T78" s="1662" t="s">
        <v>4768</v>
      </c>
      <c r="U78" s="1667" t="s">
        <v>7369</v>
      </c>
      <c r="V78" s="1669" t="s">
        <v>7375</v>
      </c>
      <c r="W78" s="9"/>
      <c r="X78" s="1531">
        <v>1</v>
      </c>
      <c r="Y78" s="1657" t="s">
        <v>5179</v>
      </c>
      <c r="Z78" s="1533" t="s">
        <v>5180</v>
      </c>
      <c r="AA78" s="1534" t="s">
        <v>5181</v>
      </c>
      <c r="AB78" s="1533" t="s">
        <v>5182</v>
      </c>
      <c r="AC78" s="1533" t="s">
        <v>5183</v>
      </c>
      <c r="AD78" s="1533" t="s">
        <v>5184</v>
      </c>
      <c r="AE78" s="1533" t="s">
        <v>5185</v>
      </c>
      <c r="AG78" s="1535"/>
      <c r="AH78" s="1536"/>
      <c r="AI78" s="60"/>
      <c r="AJ78" s="1540"/>
      <c r="AK78" s="1540"/>
      <c r="AL78" s="206"/>
      <c r="AM78" s="1561">
        <f t="shared" ref="AM78:AM80" si="36">AM77+1</f>
        <v>3</v>
      </c>
      <c r="AN78" s="1530" t="s">
        <v>5186</v>
      </c>
      <c r="AO78" s="1529" t="s">
        <v>5187</v>
      </c>
      <c r="AP78" s="1529" t="s">
        <v>5188</v>
      </c>
      <c r="AR78" s="1559">
        <f t="shared" si="31"/>
        <v>19</v>
      </c>
      <c r="AS78" s="1562" t="s">
        <v>5189</v>
      </c>
      <c r="AT78" s="1563" t="s">
        <v>5190</v>
      </c>
      <c r="AU78" s="1563" t="s">
        <v>5191</v>
      </c>
      <c r="AV78" s="1563" t="s">
        <v>5192</v>
      </c>
      <c r="AW78" s="1563" t="s">
        <v>5193</v>
      </c>
      <c r="AX78" s="1563" t="s">
        <v>5194</v>
      </c>
      <c r="AY78" s="1562" t="s">
        <v>5189</v>
      </c>
      <c r="BA78" s="3">
        <v>1</v>
      </c>
    </row>
    <row r="79" spans="2:53" ht="30" customHeight="1">
      <c r="B79" s="1552"/>
      <c r="F79" s="9"/>
      <c r="G79" s="1552"/>
      <c r="H79" s="1553"/>
      <c r="I79" s="1564"/>
      <c r="J79" s="1564"/>
      <c r="L79" s="1559"/>
      <c r="M79" s="206"/>
      <c r="N79" s="1565"/>
      <c r="O79" s="1566"/>
      <c r="P79" s="1565"/>
      <c r="Q79" s="1565"/>
      <c r="R79" s="1565"/>
      <c r="S79" s="9"/>
      <c r="T79" s="1660"/>
      <c r="U79" s="1667" t="s">
        <v>8404</v>
      </c>
      <c r="V79" s="1669" t="s">
        <v>8405</v>
      </c>
      <c r="W79" s="9"/>
      <c r="X79" s="1531">
        <f>X78+1</f>
        <v>2</v>
      </c>
      <c r="Y79" s="1657" t="s">
        <v>5195</v>
      </c>
      <c r="Z79" s="1533" t="s">
        <v>5196</v>
      </c>
      <c r="AA79" s="1534" t="s">
        <v>5197</v>
      </c>
      <c r="AB79" s="1533" t="s">
        <v>5198</v>
      </c>
      <c r="AC79" s="1533" t="s">
        <v>5198</v>
      </c>
      <c r="AD79" s="1533" t="s">
        <v>5199</v>
      </c>
      <c r="AE79" s="1533" t="s">
        <v>5200</v>
      </c>
      <c r="AG79" s="1535"/>
      <c r="AH79" s="1536"/>
      <c r="AI79" s="60"/>
      <c r="AJ79" s="1540"/>
      <c r="AK79" s="1540"/>
      <c r="AL79" s="206"/>
      <c r="AM79" s="1561">
        <f t="shared" si="36"/>
        <v>4</v>
      </c>
      <c r="AN79" s="1530" t="s">
        <v>5201</v>
      </c>
      <c r="AO79" s="1529" t="s">
        <v>5202</v>
      </c>
      <c r="AP79" s="1529" t="s">
        <v>5203</v>
      </c>
      <c r="AR79" s="1559">
        <f t="shared" si="31"/>
        <v>20</v>
      </c>
      <c r="AS79" s="1562" t="s">
        <v>5204</v>
      </c>
      <c r="AT79" s="1563" t="s">
        <v>5205</v>
      </c>
      <c r="AU79" s="1563" t="s">
        <v>5206</v>
      </c>
      <c r="AV79" s="1563" t="s">
        <v>5207</v>
      </c>
      <c r="AW79" s="1563" t="s">
        <v>5208</v>
      </c>
      <c r="AX79" s="1563" t="s">
        <v>5209</v>
      </c>
      <c r="AY79" s="1562" t="s">
        <v>5204</v>
      </c>
      <c r="BA79" s="3">
        <v>1</v>
      </c>
    </row>
    <row r="80" spans="2:53" ht="30" customHeight="1">
      <c r="B80" s="1552"/>
      <c r="C80" s="1543" t="s">
        <v>5210</v>
      </c>
      <c r="D80" s="1578"/>
      <c r="E80" s="1578"/>
      <c r="F80" s="9"/>
      <c r="G80" s="1552"/>
      <c r="H80" s="1553"/>
      <c r="I80" s="1564"/>
      <c r="J80" s="1564"/>
      <c r="L80" s="1559"/>
      <c r="M80" s="206"/>
      <c r="N80" s="1565"/>
      <c r="O80" s="1566"/>
      <c r="P80" s="1565"/>
      <c r="Q80" s="1565"/>
      <c r="R80" s="1565"/>
      <c r="S80" s="9"/>
      <c r="T80" s="1660"/>
      <c r="U80" s="1672"/>
      <c r="V80" s="1669" t="s">
        <v>8406</v>
      </c>
      <c r="W80" s="9"/>
      <c r="X80" s="1531">
        <f t="shared" ref="X80:X95" si="37">X79+1</f>
        <v>3</v>
      </c>
      <c r="Y80" s="1656" t="s">
        <v>3868</v>
      </c>
      <c r="Z80" s="1526"/>
      <c r="AA80" s="1526"/>
      <c r="AB80" s="1526"/>
      <c r="AC80" s="1526"/>
      <c r="AD80" s="1526"/>
      <c r="AE80" s="1525" t="s">
        <v>3868</v>
      </c>
      <c r="AG80" s="1535"/>
      <c r="AH80" s="1536"/>
      <c r="AI80" s="60"/>
      <c r="AJ80" s="1540"/>
      <c r="AK80" s="1540"/>
      <c r="AL80" s="206"/>
      <c r="AM80" s="1561">
        <f t="shared" si="36"/>
        <v>5</v>
      </c>
      <c r="AN80" s="1530" t="s">
        <v>5211</v>
      </c>
      <c r="AO80" s="1529" t="s">
        <v>5212</v>
      </c>
      <c r="AP80" s="1529" t="s">
        <v>5213</v>
      </c>
      <c r="AR80" s="1559">
        <f t="shared" si="31"/>
        <v>21</v>
      </c>
      <c r="AS80" s="1562" t="s">
        <v>4859</v>
      </c>
      <c r="AT80" s="1563" t="s">
        <v>5214</v>
      </c>
      <c r="AU80" s="1563" t="s">
        <v>5215</v>
      </c>
      <c r="AV80" s="1563" t="s">
        <v>5216</v>
      </c>
      <c r="AW80" s="1563" t="s">
        <v>5217</v>
      </c>
      <c r="AX80" s="1563" t="s">
        <v>5218</v>
      </c>
      <c r="AY80" s="1562" t="s">
        <v>4859</v>
      </c>
      <c r="BA80" s="3">
        <v>1</v>
      </c>
    </row>
    <row r="81" spans="2:53" ht="30" customHeight="1">
      <c r="B81" s="1552">
        <v>1</v>
      </c>
      <c r="C81" s="1553" t="s">
        <v>5219</v>
      </c>
      <c r="D81" s="1529" t="s">
        <v>5220</v>
      </c>
      <c r="E81" s="1529" t="s">
        <v>5221</v>
      </c>
      <c r="F81" s="9"/>
      <c r="G81" s="1552"/>
      <c r="H81" s="1553"/>
      <c r="I81" s="1564"/>
      <c r="J81" s="1564"/>
      <c r="L81" s="1559"/>
      <c r="M81" s="206"/>
      <c r="N81" s="1565"/>
      <c r="O81" s="1566"/>
      <c r="P81" s="1565"/>
      <c r="Q81" s="1565"/>
      <c r="R81" s="1565"/>
      <c r="S81" s="9"/>
      <c r="T81" s="1660"/>
      <c r="U81" s="1667" t="s">
        <v>8407</v>
      </c>
      <c r="V81" s="1669" t="s">
        <v>7417</v>
      </c>
      <c r="W81" s="9"/>
      <c r="X81" s="1531">
        <f t="shared" si="37"/>
        <v>4</v>
      </c>
      <c r="Y81" s="1657" t="s">
        <v>5222</v>
      </c>
      <c r="Z81" s="1533" t="s">
        <v>5223</v>
      </c>
      <c r="AA81" s="1534" t="s">
        <v>5224</v>
      </c>
      <c r="AB81" s="1533" t="s">
        <v>5225</v>
      </c>
      <c r="AC81" s="1533" t="s">
        <v>5225</v>
      </c>
      <c r="AD81" s="1533" t="s">
        <v>5226</v>
      </c>
      <c r="AE81" s="1533" t="s">
        <v>5227</v>
      </c>
      <c r="AG81" s="1535"/>
      <c r="AH81" s="1536"/>
      <c r="AI81" s="60"/>
      <c r="AJ81" s="1540"/>
      <c r="AK81" s="1540"/>
      <c r="AL81" s="206"/>
      <c r="AM81" s="1561"/>
      <c r="AN81" s="1557" t="s">
        <v>5228</v>
      </c>
      <c r="AO81" s="1557"/>
      <c r="AP81" s="1558" t="s">
        <v>5228</v>
      </c>
      <c r="AR81" s="1559">
        <f t="shared" si="31"/>
        <v>22</v>
      </c>
      <c r="AS81" s="1562" t="s">
        <v>5229</v>
      </c>
      <c r="AT81" s="1563" t="s">
        <v>5230</v>
      </c>
      <c r="AU81" s="1563" t="s">
        <v>5231</v>
      </c>
      <c r="AV81" s="1563" t="s">
        <v>5232</v>
      </c>
      <c r="AW81" s="1563" t="s">
        <v>5233</v>
      </c>
      <c r="AX81" s="1563" t="s">
        <v>5234</v>
      </c>
      <c r="AY81" s="1562" t="s">
        <v>5229</v>
      </c>
      <c r="BA81" s="3">
        <v>1</v>
      </c>
    </row>
    <row r="82" spans="2:53" ht="30" customHeight="1">
      <c r="B82" s="1552">
        <v>2</v>
      </c>
      <c r="C82" s="1553" t="s">
        <v>5235</v>
      </c>
      <c r="D82" s="1529" t="s">
        <v>5236</v>
      </c>
      <c r="E82" s="1529" t="s">
        <v>5237</v>
      </c>
      <c r="F82" s="9"/>
      <c r="G82" s="1552"/>
      <c r="H82" s="1553"/>
      <c r="I82" s="1564"/>
      <c r="J82" s="1564"/>
      <c r="L82" s="1559"/>
      <c r="M82" s="206"/>
      <c r="N82" s="1565"/>
      <c r="O82" s="1566"/>
      <c r="P82" s="1565"/>
      <c r="Q82" s="1565"/>
      <c r="R82" s="1565"/>
      <c r="S82" s="9"/>
      <c r="T82" s="1660"/>
      <c r="U82" s="1667" t="s">
        <v>8408</v>
      </c>
      <c r="V82" s="1669" t="s">
        <v>7441</v>
      </c>
      <c r="W82" s="9"/>
      <c r="X82" s="1531">
        <f t="shared" si="37"/>
        <v>5</v>
      </c>
      <c r="Y82" s="1657" t="s">
        <v>5238</v>
      </c>
      <c r="Z82" s="1533" t="s">
        <v>5239</v>
      </c>
      <c r="AA82" s="1534" t="s">
        <v>5240</v>
      </c>
      <c r="AB82" s="1533" t="s">
        <v>5241</v>
      </c>
      <c r="AC82" s="1533" t="s">
        <v>5241</v>
      </c>
      <c r="AD82" s="1533" t="s">
        <v>5242</v>
      </c>
      <c r="AE82" s="1533" t="s">
        <v>5243</v>
      </c>
      <c r="AG82" s="1535"/>
      <c r="AH82" s="1536"/>
      <c r="AI82" s="60"/>
      <c r="AJ82" s="1540"/>
      <c r="AK82" s="1540"/>
      <c r="AL82" s="206"/>
      <c r="AM82" s="1561">
        <v>1</v>
      </c>
      <c r="AN82" s="1530" t="s">
        <v>5244</v>
      </c>
      <c r="AO82" s="1529" t="s">
        <v>5245</v>
      </c>
      <c r="AP82" s="1529" t="s">
        <v>5246</v>
      </c>
      <c r="AR82" s="1559">
        <f t="shared" si="31"/>
        <v>23</v>
      </c>
      <c r="AS82" s="1562" t="s">
        <v>5247</v>
      </c>
      <c r="AT82" s="1563" t="s">
        <v>5248</v>
      </c>
      <c r="AU82" s="1563" t="s">
        <v>5249</v>
      </c>
      <c r="AV82" s="1563" t="s">
        <v>5250</v>
      </c>
      <c r="AW82" s="1563" t="s">
        <v>5251</v>
      </c>
      <c r="AX82" s="1563" t="s">
        <v>5252</v>
      </c>
      <c r="AY82" s="1562" t="s">
        <v>5247</v>
      </c>
      <c r="BA82" s="3">
        <v>1</v>
      </c>
    </row>
    <row r="83" spans="2:53" ht="30" customHeight="1">
      <c r="B83" s="1552">
        <v>3</v>
      </c>
      <c r="C83" s="1553" t="s">
        <v>5253</v>
      </c>
      <c r="D83" s="1529" t="s">
        <v>5254</v>
      </c>
      <c r="E83" s="1529" t="s">
        <v>5255</v>
      </c>
      <c r="F83" s="9"/>
      <c r="G83" s="1552"/>
      <c r="H83" s="1553"/>
      <c r="I83" s="1564"/>
      <c r="J83" s="1564"/>
      <c r="L83" s="1559"/>
      <c r="M83" s="206"/>
      <c r="N83" s="1565"/>
      <c r="O83" s="1566"/>
      <c r="P83" s="1565"/>
      <c r="Q83" s="1565"/>
      <c r="R83" s="1565"/>
      <c r="S83" s="9"/>
      <c r="T83" s="1660"/>
      <c r="U83" s="1667" t="s">
        <v>7483</v>
      </c>
      <c r="V83" s="1669" t="s">
        <v>7489</v>
      </c>
      <c r="W83" s="9"/>
      <c r="X83" s="1531">
        <f t="shared" si="37"/>
        <v>6</v>
      </c>
      <c r="Y83" s="1657" t="s">
        <v>5256</v>
      </c>
      <c r="Z83" s="1533" t="s">
        <v>5257</v>
      </c>
      <c r="AA83" s="1534" t="s">
        <v>5258</v>
      </c>
      <c r="AB83" s="1533" t="s">
        <v>5259</v>
      </c>
      <c r="AC83" s="1533" t="s">
        <v>5259</v>
      </c>
      <c r="AD83" s="1533" t="s">
        <v>5260</v>
      </c>
      <c r="AE83" s="1533" t="s">
        <v>5261</v>
      </c>
      <c r="AG83" s="1535"/>
      <c r="AH83" s="1536"/>
      <c r="AI83" s="60"/>
      <c r="AJ83" s="1540"/>
      <c r="AK83" s="1540"/>
      <c r="AL83" s="206"/>
      <c r="AM83" s="1561"/>
      <c r="AN83" s="1557" t="s">
        <v>2</v>
      </c>
      <c r="AO83" s="1557"/>
      <c r="AP83" s="1558" t="s">
        <v>2</v>
      </c>
      <c r="AR83" s="1559">
        <f t="shared" si="31"/>
        <v>24</v>
      </c>
      <c r="AS83" s="1562" t="s">
        <v>5262</v>
      </c>
      <c r="AT83" s="1563" t="s">
        <v>5263</v>
      </c>
      <c r="AU83" s="1563" t="s">
        <v>5264</v>
      </c>
      <c r="AV83" s="1563" t="s">
        <v>5265</v>
      </c>
      <c r="AW83" s="1563" t="s">
        <v>5266</v>
      </c>
      <c r="AX83" s="1563" t="s">
        <v>5267</v>
      </c>
      <c r="AY83" s="1562" t="s">
        <v>5262</v>
      </c>
      <c r="BA83" s="3">
        <v>1</v>
      </c>
    </row>
    <row r="84" spans="2:53" ht="30" customHeight="1">
      <c r="B84" s="1552">
        <v>4</v>
      </c>
      <c r="C84" s="1553" t="s">
        <v>5268</v>
      </c>
      <c r="D84" s="1529" t="s">
        <v>5269</v>
      </c>
      <c r="E84" s="1529" t="s">
        <v>5270</v>
      </c>
      <c r="F84" s="9"/>
      <c r="G84" s="1552"/>
      <c r="H84" s="1553"/>
      <c r="I84" s="1564"/>
      <c r="J84" s="1564"/>
      <c r="L84" s="1559"/>
      <c r="M84" s="206"/>
      <c r="N84" s="1565"/>
      <c r="O84" s="1566"/>
      <c r="P84" s="1565"/>
      <c r="Q84" s="1565"/>
      <c r="R84" s="1565"/>
      <c r="S84" s="9"/>
      <c r="T84" s="1660"/>
      <c r="U84" s="1667" t="s">
        <v>8409</v>
      </c>
      <c r="V84" s="1669" t="s">
        <v>8410</v>
      </c>
      <c r="W84" s="9"/>
      <c r="X84" s="1531">
        <f t="shared" si="37"/>
        <v>7</v>
      </c>
      <c r="Y84" s="1657" t="s">
        <v>5271</v>
      </c>
      <c r="Z84" s="1533" t="s">
        <v>5272</v>
      </c>
      <c r="AA84" s="1534" t="s">
        <v>5273</v>
      </c>
      <c r="AB84" s="1533" t="s">
        <v>5274</v>
      </c>
      <c r="AC84" s="1533" t="s">
        <v>5274</v>
      </c>
      <c r="AD84" s="1533" t="s">
        <v>5275</v>
      </c>
      <c r="AE84" s="1533" t="s">
        <v>5276</v>
      </c>
      <c r="AG84" s="1535"/>
      <c r="AH84" s="1536"/>
      <c r="AI84" s="60"/>
      <c r="AJ84" s="1540"/>
      <c r="AK84" s="1540"/>
      <c r="AL84" s="206"/>
      <c r="AM84" s="1561">
        <v>1</v>
      </c>
      <c r="AN84" s="1530" t="s">
        <v>5277</v>
      </c>
      <c r="AO84" s="1529" t="s">
        <v>5278</v>
      </c>
      <c r="AP84" s="1529" t="s">
        <v>5279</v>
      </c>
      <c r="AR84" s="1559">
        <f t="shared" si="31"/>
        <v>25</v>
      </c>
      <c r="AS84" s="1562" t="s">
        <v>5280</v>
      </c>
      <c r="AT84" s="1563" t="s">
        <v>5281</v>
      </c>
      <c r="AU84" s="1563" t="s">
        <v>5282</v>
      </c>
      <c r="AV84" s="1563" t="s">
        <v>5283</v>
      </c>
      <c r="AW84" s="1563" t="s">
        <v>5284</v>
      </c>
      <c r="AX84" s="1563" t="s">
        <v>5285</v>
      </c>
      <c r="AY84" s="1562" t="s">
        <v>5280</v>
      </c>
      <c r="BA84" s="3">
        <v>1</v>
      </c>
    </row>
    <row r="85" spans="2:53" ht="30" customHeight="1">
      <c r="B85" s="1552">
        <v>5</v>
      </c>
      <c r="C85" s="1553" t="s">
        <v>5286</v>
      </c>
      <c r="D85" s="1529" t="s">
        <v>5287</v>
      </c>
      <c r="E85" s="1529" t="s">
        <v>5288</v>
      </c>
      <c r="F85" s="9"/>
      <c r="G85" s="1552"/>
      <c r="H85" s="1553"/>
      <c r="I85" s="1564"/>
      <c r="J85" s="1564"/>
      <c r="L85" s="1559"/>
      <c r="M85" s="206"/>
      <c r="N85" s="1565"/>
      <c r="O85" s="1566"/>
      <c r="P85" s="1565"/>
      <c r="Q85" s="1565"/>
      <c r="R85" s="1565"/>
      <c r="S85" s="9"/>
      <c r="T85" s="1660"/>
      <c r="U85" s="1672"/>
      <c r="V85" s="1669" t="s">
        <v>7524</v>
      </c>
      <c r="W85" s="9"/>
      <c r="X85" s="1531">
        <f t="shared" si="37"/>
        <v>8</v>
      </c>
      <c r="Y85" s="1657" t="s">
        <v>5289</v>
      </c>
      <c r="Z85" s="1533" t="s">
        <v>5290</v>
      </c>
      <c r="AA85" s="1534" t="s">
        <v>5291</v>
      </c>
      <c r="AB85" s="1533" t="s">
        <v>5292</v>
      </c>
      <c r="AC85" s="1533" t="s">
        <v>5292</v>
      </c>
      <c r="AD85" s="1533" t="s">
        <v>5293</v>
      </c>
      <c r="AE85" s="1533" t="s">
        <v>5294</v>
      </c>
      <c r="AG85" s="1535"/>
      <c r="AH85" s="1536"/>
      <c r="AI85" s="60"/>
      <c r="AJ85" s="1540"/>
      <c r="AK85" s="1540"/>
      <c r="AL85" s="206"/>
      <c r="AM85" s="1561">
        <f>AM84+1</f>
        <v>2</v>
      </c>
      <c r="AN85" s="1530" t="s">
        <v>5295</v>
      </c>
      <c r="AO85" s="1529" t="s">
        <v>5296</v>
      </c>
      <c r="AP85" s="1529" t="s">
        <v>5297</v>
      </c>
      <c r="AR85" s="1559">
        <f t="shared" si="31"/>
        <v>26</v>
      </c>
      <c r="AS85" s="1562" t="s">
        <v>5298</v>
      </c>
      <c r="AT85" s="1563" t="s">
        <v>5299</v>
      </c>
      <c r="AU85" s="1563" t="s">
        <v>5300</v>
      </c>
      <c r="AV85" s="1563" t="s">
        <v>5301</v>
      </c>
      <c r="AW85" s="1563" t="s">
        <v>5302</v>
      </c>
      <c r="AX85" s="1563" t="s">
        <v>5303</v>
      </c>
      <c r="AY85" s="1562" t="s">
        <v>5298</v>
      </c>
      <c r="BA85" s="3">
        <v>1</v>
      </c>
    </row>
    <row r="86" spans="2:53" ht="30" customHeight="1">
      <c r="B86" s="1552">
        <v>6</v>
      </c>
      <c r="C86" s="1553" t="s">
        <v>5304</v>
      </c>
      <c r="D86" s="1529" t="s">
        <v>5305</v>
      </c>
      <c r="E86" s="1529" t="s">
        <v>5306</v>
      </c>
      <c r="F86" s="9"/>
      <c r="G86" s="1552"/>
      <c r="H86" s="1553"/>
      <c r="I86" s="1564"/>
      <c r="J86" s="1564"/>
      <c r="L86" s="1559"/>
      <c r="M86" s="206"/>
      <c r="N86" s="1565"/>
      <c r="O86" s="1566"/>
      <c r="P86" s="1565"/>
      <c r="Q86" s="1565"/>
      <c r="R86" s="1565"/>
      <c r="S86" s="9"/>
      <c r="T86" s="1660"/>
      <c r="U86" s="1667" t="s">
        <v>7547</v>
      </c>
      <c r="V86" s="1669" t="s">
        <v>7536</v>
      </c>
      <c r="W86" s="9"/>
      <c r="X86" s="1531">
        <f t="shared" si="37"/>
        <v>9</v>
      </c>
      <c r="Y86" s="1657" t="s">
        <v>5307</v>
      </c>
      <c r="Z86" s="1533" t="s">
        <v>5308</v>
      </c>
      <c r="AA86" s="1534" t="s">
        <v>5309</v>
      </c>
      <c r="AB86" s="1533" t="s">
        <v>5310</v>
      </c>
      <c r="AC86" s="1533" t="s">
        <v>5310</v>
      </c>
      <c r="AD86" s="1533" t="s">
        <v>5311</v>
      </c>
      <c r="AE86" s="1533" t="s">
        <v>5312</v>
      </c>
      <c r="AG86" s="1535"/>
      <c r="AH86" s="1536"/>
      <c r="AI86" s="60"/>
      <c r="AJ86" s="1540"/>
      <c r="AK86" s="1540"/>
      <c r="AL86" s="206"/>
      <c r="AM86" s="1561">
        <f t="shared" ref="AM86:AM92" si="38">AM85+1</f>
        <v>3</v>
      </c>
      <c r="AN86" s="1530" t="s">
        <v>5313</v>
      </c>
      <c r="AO86" s="1529" t="s">
        <v>5314</v>
      </c>
      <c r="AP86" s="1529" t="s">
        <v>5315</v>
      </c>
      <c r="AR86" s="1559">
        <f t="shared" si="31"/>
        <v>27</v>
      </c>
      <c r="AS86" s="1562" t="s">
        <v>5316</v>
      </c>
      <c r="AT86" s="1563" t="s">
        <v>5317</v>
      </c>
      <c r="AU86" s="1567" t="s">
        <v>5318</v>
      </c>
      <c r="AV86" s="1563" t="s">
        <v>5319</v>
      </c>
      <c r="AW86" s="1563" t="s">
        <v>5320</v>
      </c>
      <c r="AX86" s="1563" t="s">
        <v>5321</v>
      </c>
      <c r="AY86" s="1562" t="s">
        <v>5316</v>
      </c>
      <c r="BA86" s="3">
        <v>1</v>
      </c>
    </row>
    <row r="87" spans="2:53" ht="30" customHeight="1">
      <c r="B87" s="1552">
        <v>7</v>
      </c>
      <c r="C87" s="1553" t="s">
        <v>5322</v>
      </c>
      <c r="D87" s="1529" t="s">
        <v>5323</v>
      </c>
      <c r="E87" s="1529" t="s">
        <v>5324</v>
      </c>
      <c r="F87" s="9"/>
      <c r="G87" s="1552"/>
      <c r="H87" s="1553"/>
      <c r="I87" s="1564"/>
      <c r="J87" s="1564"/>
      <c r="L87" s="1559"/>
      <c r="M87" s="206"/>
      <c r="N87" s="1565"/>
      <c r="O87" s="1566"/>
      <c r="P87" s="1565"/>
      <c r="Q87" s="1565"/>
      <c r="R87" s="1565"/>
      <c r="S87" s="9"/>
      <c r="T87" s="1660"/>
      <c r="U87" s="1667" t="s">
        <v>7550</v>
      </c>
      <c r="V87" s="1669" t="s">
        <v>7542</v>
      </c>
      <c r="W87" s="9"/>
      <c r="X87" s="1531">
        <f t="shared" si="37"/>
        <v>10</v>
      </c>
      <c r="Y87" s="1657" t="s">
        <v>5325</v>
      </c>
      <c r="Z87" s="1533" t="s">
        <v>5326</v>
      </c>
      <c r="AA87" s="1534" t="s">
        <v>5327</v>
      </c>
      <c r="AB87" s="1533" t="s">
        <v>5328</v>
      </c>
      <c r="AC87" s="1533" t="s">
        <v>5328</v>
      </c>
      <c r="AD87" s="1533" t="s">
        <v>5329</v>
      </c>
      <c r="AE87" s="1533" t="s">
        <v>5330</v>
      </c>
      <c r="AG87" s="1535"/>
      <c r="AH87" s="1536"/>
      <c r="AI87" s="60"/>
      <c r="AJ87" s="1540"/>
      <c r="AK87" s="1540"/>
      <c r="AL87" s="206"/>
      <c r="AM87" s="1561">
        <f t="shared" si="38"/>
        <v>4</v>
      </c>
      <c r="AN87" s="1530" t="s">
        <v>5331</v>
      </c>
      <c r="AO87" s="1529" t="s">
        <v>5332</v>
      </c>
      <c r="AP87" s="1529" t="s">
        <v>5333</v>
      </c>
      <c r="AR87" s="1559">
        <f t="shared" si="31"/>
        <v>28</v>
      </c>
      <c r="AS87" s="1562" t="s">
        <v>5334</v>
      </c>
      <c r="AT87" s="1563" t="s">
        <v>5335</v>
      </c>
      <c r="AU87" s="1563" t="s">
        <v>5336</v>
      </c>
      <c r="AV87" s="1563" t="s">
        <v>5337</v>
      </c>
      <c r="AW87" s="1563" t="s">
        <v>5338</v>
      </c>
      <c r="AX87" s="1563" t="s">
        <v>5339</v>
      </c>
      <c r="AY87" s="1562" t="s">
        <v>5334</v>
      </c>
      <c r="BA87" s="3">
        <v>1</v>
      </c>
    </row>
    <row r="88" spans="2:53" ht="30" customHeight="1">
      <c r="B88" s="1552">
        <v>8</v>
      </c>
      <c r="C88" s="1553" t="s">
        <v>5340</v>
      </c>
      <c r="D88" s="1529" t="s">
        <v>5341</v>
      </c>
      <c r="E88" s="1529" t="s">
        <v>5342</v>
      </c>
      <c r="F88" s="9"/>
      <c r="I88" s="1564"/>
      <c r="J88" s="1564"/>
      <c r="L88" s="1559"/>
      <c r="M88" s="206"/>
      <c r="N88" s="1565"/>
      <c r="O88" s="1566"/>
      <c r="P88" s="1565"/>
      <c r="Q88" s="1565"/>
      <c r="R88" s="1565"/>
      <c r="S88" s="9"/>
      <c r="T88" s="1660"/>
      <c r="U88" s="1667" t="s">
        <v>7565</v>
      </c>
      <c r="V88" s="1669" t="s">
        <v>7559</v>
      </c>
      <c r="W88" s="9"/>
      <c r="X88" s="1531">
        <f t="shared" si="37"/>
        <v>11</v>
      </c>
      <c r="Y88" s="1657" t="s">
        <v>5343</v>
      </c>
      <c r="Z88" s="1533" t="s">
        <v>5344</v>
      </c>
      <c r="AA88" s="1534" t="s">
        <v>5345</v>
      </c>
      <c r="AB88" s="1533" t="s">
        <v>5346</v>
      </c>
      <c r="AC88" s="1533" t="s">
        <v>5346</v>
      </c>
      <c r="AD88" s="1533" t="s">
        <v>5347</v>
      </c>
      <c r="AE88" s="1533" t="s">
        <v>5348</v>
      </c>
      <c r="AG88" s="1535"/>
      <c r="AH88" s="1536"/>
      <c r="AI88" s="60"/>
      <c r="AJ88" s="1540"/>
      <c r="AK88" s="1540"/>
      <c r="AL88" s="206"/>
      <c r="AM88" s="1561">
        <f t="shared" si="38"/>
        <v>5</v>
      </c>
      <c r="AN88" s="1530" t="s">
        <v>5349</v>
      </c>
      <c r="AO88" s="1529" t="s">
        <v>5350</v>
      </c>
      <c r="AP88" s="1529" t="s">
        <v>5351</v>
      </c>
      <c r="AR88" s="1559">
        <f t="shared" si="31"/>
        <v>29</v>
      </c>
      <c r="AS88" s="1562" t="s">
        <v>5352</v>
      </c>
      <c r="AT88" s="1563" t="s">
        <v>5353</v>
      </c>
      <c r="AU88" s="1563" t="s">
        <v>5354</v>
      </c>
      <c r="AV88" s="1563" t="s">
        <v>5355</v>
      </c>
      <c r="AW88" s="1563" t="s">
        <v>5356</v>
      </c>
      <c r="AX88" s="1563" t="s">
        <v>5357</v>
      </c>
      <c r="AY88" s="1562" t="s">
        <v>5352</v>
      </c>
      <c r="BA88" s="3">
        <v>1</v>
      </c>
    </row>
    <row r="89" spans="2:53" ht="30" customHeight="1">
      <c r="B89" s="1552">
        <v>9</v>
      </c>
      <c r="C89" s="1553" t="s">
        <v>5358</v>
      </c>
      <c r="D89" s="1529" t="s">
        <v>5359</v>
      </c>
      <c r="E89" s="1529" t="s">
        <v>5360</v>
      </c>
      <c r="F89" s="9"/>
      <c r="G89" s="1552"/>
      <c r="H89" s="1553"/>
      <c r="I89" s="1564"/>
      <c r="J89" s="1564"/>
      <c r="L89" s="1559"/>
      <c r="M89" s="206"/>
      <c r="N89" s="1565"/>
      <c r="O89" s="1566"/>
      <c r="P89" s="1565"/>
      <c r="Q89" s="1565"/>
      <c r="R89" s="1565"/>
      <c r="S89" s="9"/>
      <c r="T89" s="1660"/>
      <c r="U89" s="1672"/>
      <c r="V89" s="1669" t="s">
        <v>7583</v>
      </c>
      <c r="W89" s="9"/>
      <c r="X89" s="1531">
        <f t="shared" si="37"/>
        <v>12</v>
      </c>
      <c r="Y89" s="1657" t="s">
        <v>5361</v>
      </c>
      <c r="Z89" s="1533" t="s">
        <v>5362</v>
      </c>
      <c r="AA89" s="1534" t="s">
        <v>5363</v>
      </c>
      <c r="AB89" s="1533" t="s">
        <v>5364</v>
      </c>
      <c r="AC89" s="1533" t="s">
        <v>5364</v>
      </c>
      <c r="AD89" s="1533" t="s">
        <v>5365</v>
      </c>
      <c r="AE89" s="1533" t="s">
        <v>5366</v>
      </c>
      <c r="AG89" s="1535"/>
      <c r="AH89" s="1536"/>
      <c r="AI89" s="60"/>
      <c r="AJ89" s="1540"/>
      <c r="AK89" s="1540"/>
      <c r="AL89" s="206"/>
      <c r="AM89" s="1561">
        <f t="shared" si="38"/>
        <v>6</v>
      </c>
      <c r="AN89" s="1530" t="s">
        <v>5367</v>
      </c>
      <c r="AO89" s="1529" t="s">
        <v>5368</v>
      </c>
      <c r="AP89" s="1529" t="s">
        <v>5369</v>
      </c>
      <c r="AR89" s="1559">
        <f t="shared" si="31"/>
        <v>30</v>
      </c>
      <c r="AS89" s="1562" t="s">
        <v>5370</v>
      </c>
      <c r="AT89" s="1563" t="s">
        <v>5371</v>
      </c>
      <c r="AU89" s="1563" t="s">
        <v>5372</v>
      </c>
      <c r="AV89" s="1563" t="s">
        <v>5373</v>
      </c>
      <c r="AW89" s="1563" t="s">
        <v>5374</v>
      </c>
      <c r="AX89" s="1563" t="s">
        <v>5375</v>
      </c>
      <c r="AY89" s="1562" t="s">
        <v>5370</v>
      </c>
      <c r="BA89" s="3">
        <v>1</v>
      </c>
    </row>
    <row r="90" spans="2:53" ht="30" customHeight="1">
      <c r="B90" s="1552">
        <v>10</v>
      </c>
      <c r="C90" s="1553" t="s">
        <v>5376</v>
      </c>
      <c r="D90" s="1529" t="s">
        <v>5377</v>
      </c>
      <c r="E90" s="1529" t="s">
        <v>5378</v>
      </c>
      <c r="F90" s="9"/>
      <c r="G90" s="1552"/>
      <c r="H90" s="1553"/>
      <c r="I90" s="1564"/>
      <c r="J90" s="1564"/>
      <c r="L90" s="1559"/>
      <c r="M90" s="206"/>
      <c r="N90" s="1565"/>
      <c r="O90" s="1566"/>
      <c r="P90" s="1565"/>
      <c r="Q90" s="1565"/>
      <c r="R90" s="1565"/>
      <c r="S90" s="9"/>
      <c r="T90" s="1660"/>
      <c r="U90" s="1667" t="s">
        <v>7601</v>
      </c>
      <c r="V90" s="1669" t="s">
        <v>8411</v>
      </c>
      <c r="W90" s="9"/>
      <c r="X90" s="1531">
        <f t="shared" si="37"/>
        <v>13</v>
      </c>
      <c r="Y90" s="1657" t="s">
        <v>5379</v>
      </c>
      <c r="Z90" s="1533" t="s">
        <v>5380</v>
      </c>
      <c r="AA90" s="1534" t="s">
        <v>5381</v>
      </c>
      <c r="AB90" s="1533" t="s">
        <v>5382</v>
      </c>
      <c r="AC90" s="1533" t="s">
        <v>5382</v>
      </c>
      <c r="AD90" s="1533" t="s">
        <v>5383</v>
      </c>
      <c r="AE90" s="1533" t="s">
        <v>5384</v>
      </c>
      <c r="AG90" s="1535"/>
      <c r="AH90" s="1536"/>
      <c r="AI90" s="60"/>
      <c r="AJ90" s="1540"/>
      <c r="AK90" s="1540"/>
      <c r="AL90" s="206"/>
      <c r="AM90" s="1561">
        <f t="shared" si="38"/>
        <v>7</v>
      </c>
      <c r="AN90" s="1530" t="s">
        <v>5385</v>
      </c>
      <c r="AO90" s="1529" t="s">
        <v>5386</v>
      </c>
      <c r="AP90" s="1529" t="s">
        <v>5387</v>
      </c>
      <c r="AR90" s="1559">
        <f t="shared" si="31"/>
        <v>31</v>
      </c>
      <c r="AS90" s="1562" t="s">
        <v>5388</v>
      </c>
      <c r="AT90" s="1563" t="s">
        <v>5389</v>
      </c>
      <c r="AU90" s="1563" t="s">
        <v>5390</v>
      </c>
      <c r="AV90" s="1563" t="s">
        <v>5391</v>
      </c>
      <c r="AW90" s="1563" t="s">
        <v>5392</v>
      </c>
      <c r="AX90" s="1563" t="s">
        <v>5393</v>
      </c>
      <c r="AY90" s="1562" t="s">
        <v>5388</v>
      </c>
      <c r="BA90" s="3">
        <v>1</v>
      </c>
    </row>
    <row r="91" spans="2:53" ht="30" customHeight="1">
      <c r="B91" s="1552">
        <v>11</v>
      </c>
      <c r="C91" s="1553" t="s">
        <v>5394</v>
      </c>
      <c r="D91" s="1529" t="s">
        <v>5395</v>
      </c>
      <c r="E91" s="1529" t="s">
        <v>5396</v>
      </c>
      <c r="F91" s="9"/>
      <c r="G91" s="1552"/>
      <c r="H91" s="1553"/>
      <c r="I91" s="1564"/>
      <c r="J91" s="1564"/>
      <c r="L91" s="1559"/>
      <c r="M91" s="206"/>
      <c r="N91" s="1565"/>
      <c r="O91" s="1566"/>
      <c r="P91" s="1565"/>
      <c r="Q91" s="1565"/>
      <c r="R91" s="1565"/>
      <c r="S91" s="9"/>
      <c r="T91" s="1663"/>
      <c r="U91" s="2987"/>
      <c r="V91" s="2988"/>
      <c r="W91" s="9"/>
      <c r="X91" s="1531">
        <f t="shared" si="37"/>
        <v>14</v>
      </c>
      <c r="Y91" s="1657" t="s">
        <v>5397</v>
      </c>
      <c r="Z91" s="1533" t="s">
        <v>5398</v>
      </c>
      <c r="AA91" s="1534" t="s">
        <v>5399</v>
      </c>
      <c r="AB91" s="1533" t="s">
        <v>5400</v>
      </c>
      <c r="AC91" s="1533" t="s">
        <v>5400</v>
      </c>
      <c r="AD91" s="1533" t="s">
        <v>5401</v>
      </c>
      <c r="AE91" s="1533" t="s">
        <v>5402</v>
      </c>
      <c r="AG91" s="1535"/>
      <c r="AH91" s="1536"/>
      <c r="AI91" s="60"/>
      <c r="AJ91" s="1540"/>
      <c r="AK91" s="1540"/>
      <c r="AL91" s="206"/>
      <c r="AM91" s="1561">
        <f t="shared" si="38"/>
        <v>8</v>
      </c>
      <c r="AN91" s="1530" t="s">
        <v>5403</v>
      </c>
      <c r="AO91" s="1529" t="s">
        <v>5404</v>
      </c>
      <c r="AP91" s="1529" t="s">
        <v>5405</v>
      </c>
      <c r="AR91" s="1559">
        <f t="shared" si="31"/>
        <v>32</v>
      </c>
      <c r="AS91" s="1562" t="s">
        <v>5406</v>
      </c>
      <c r="AT91" s="1563" t="s">
        <v>5407</v>
      </c>
      <c r="AU91" s="1563" t="s">
        <v>5408</v>
      </c>
      <c r="AV91" s="1563" t="s">
        <v>5409</v>
      </c>
      <c r="AW91" s="1563" t="s">
        <v>5410</v>
      </c>
      <c r="AX91" s="1563" t="s">
        <v>5411</v>
      </c>
      <c r="AY91" s="1562" t="s">
        <v>5406</v>
      </c>
      <c r="BA91" s="3">
        <v>1</v>
      </c>
    </row>
    <row r="92" spans="2:53" ht="30" customHeight="1">
      <c r="B92" s="1552">
        <v>12</v>
      </c>
      <c r="C92" s="1553" t="s">
        <v>5412</v>
      </c>
      <c r="D92" s="1529" t="s">
        <v>5413</v>
      </c>
      <c r="E92" s="1529" t="s">
        <v>5414</v>
      </c>
      <c r="F92" s="9"/>
      <c r="G92" s="1552"/>
      <c r="H92" s="1553"/>
      <c r="I92" s="1564"/>
      <c r="J92" s="1564"/>
      <c r="L92" s="1559"/>
      <c r="M92" s="206"/>
      <c r="N92" s="1565"/>
      <c r="O92" s="1566"/>
      <c r="P92" s="1565"/>
      <c r="Q92" s="1565"/>
      <c r="R92" s="1565"/>
      <c r="S92" s="9"/>
      <c r="T92" s="1662" t="s">
        <v>4934</v>
      </c>
      <c r="U92" s="1667" t="s">
        <v>8412</v>
      </c>
      <c r="V92" s="1669" t="s">
        <v>7756</v>
      </c>
      <c r="W92" s="9"/>
      <c r="X92" s="1531">
        <f t="shared" si="37"/>
        <v>15</v>
      </c>
      <c r="Y92" s="1657" t="s">
        <v>5415</v>
      </c>
      <c r="Z92" s="1533" t="s">
        <v>5416</v>
      </c>
      <c r="AA92" s="1534" t="s">
        <v>5417</v>
      </c>
      <c r="AB92" s="1533" t="s">
        <v>5418</v>
      </c>
      <c r="AC92" s="1533" t="s">
        <v>5418</v>
      </c>
      <c r="AD92" s="1533" t="s">
        <v>5419</v>
      </c>
      <c r="AE92" s="1533" t="s">
        <v>5420</v>
      </c>
      <c r="AG92" s="1535"/>
      <c r="AH92" s="1536"/>
      <c r="AI92" s="60"/>
      <c r="AJ92" s="1540"/>
      <c r="AK92" s="1540"/>
      <c r="AL92" s="206"/>
      <c r="AM92" s="1561">
        <f t="shared" si="38"/>
        <v>9</v>
      </c>
      <c r="AN92" s="1530" t="s">
        <v>5421</v>
      </c>
      <c r="AO92" s="1529" t="s">
        <v>5422</v>
      </c>
      <c r="AP92" s="1529" t="s">
        <v>5423</v>
      </c>
      <c r="AR92" s="1559">
        <f t="shared" si="31"/>
        <v>33</v>
      </c>
      <c r="AS92" s="1562" t="s">
        <v>5424</v>
      </c>
      <c r="AT92" s="1563" t="s">
        <v>5425</v>
      </c>
      <c r="AU92" s="1563" t="s">
        <v>5426</v>
      </c>
      <c r="AV92" s="1563" t="s">
        <v>5427</v>
      </c>
      <c r="AW92" s="1563" t="s">
        <v>5428</v>
      </c>
      <c r="AX92" s="1563" t="s">
        <v>5429</v>
      </c>
      <c r="AY92" s="1562" t="s">
        <v>5424</v>
      </c>
      <c r="BA92" s="3">
        <v>1</v>
      </c>
    </row>
    <row r="93" spans="2:53" ht="30" customHeight="1">
      <c r="B93" s="1552">
        <v>13</v>
      </c>
      <c r="C93" s="1553" t="s">
        <v>5430</v>
      </c>
      <c r="D93" s="1529" t="s">
        <v>5431</v>
      </c>
      <c r="E93" s="1529" t="s">
        <v>5432</v>
      </c>
      <c r="F93" s="9"/>
      <c r="G93" s="1552"/>
      <c r="H93" s="1553"/>
      <c r="I93" s="1564"/>
      <c r="J93" s="1564"/>
      <c r="L93" s="1559"/>
      <c r="M93" s="206"/>
      <c r="N93" s="1565"/>
      <c r="O93" s="1566"/>
      <c r="P93" s="1565"/>
      <c r="Q93" s="1565"/>
      <c r="R93" s="1565"/>
      <c r="S93" s="9"/>
      <c r="T93" s="1660"/>
      <c r="U93" s="1667" t="s">
        <v>8413</v>
      </c>
      <c r="V93" s="1669" t="s">
        <v>7762</v>
      </c>
      <c r="W93" s="9"/>
      <c r="X93" s="1531">
        <f t="shared" si="37"/>
        <v>16</v>
      </c>
      <c r="Y93" s="1657" t="s">
        <v>5433</v>
      </c>
      <c r="Z93" s="1533" t="s">
        <v>5434</v>
      </c>
      <c r="AA93" s="1534" t="s">
        <v>5435</v>
      </c>
      <c r="AB93" s="1533" t="s">
        <v>5436</v>
      </c>
      <c r="AC93" s="1533" t="s">
        <v>5436</v>
      </c>
      <c r="AD93" s="1533" t="s">
        <v>5437</v>
      </c>
      <c r="AE93" s="1533" t="s">
        <v>5438</v>
      </c>
      <c r="AG93" s="1535"/>
      <c r="AH93" s="1536"/>
      <c r="AI93" s="60"/>
      <c r="AJ93" s="1540"/>
      <c r="AK93" s="1540"/>
      <c r="AL93" s="206"/>
      <c r="AM93" s="1561"/>
      <c r="AN93" s="1557" t="s">
        <v>4768</v>
      </c>
      <c r="AO93" s="1557"/>
      <c r="AP93" s="1558" t="s">
        <v>4768</v>
      </c>
      <c r="AR93" s="1559">
        <f t="shared" si="31"/>
        <v>34</v>
      </c>
      <c r="AS93" s="1562" t="s">
        <v>5439</v>
      </c>
      <c r="AT93" s="1563" t="s">
        <v>5440</v>
      </c>
      <c r="AU93" s="1563" t="s">
        <v>5441</v>
      </c>
      <c r="AV93" s="1563" t="s">
        <v>5442</v>
      </c>
      <c r="AW93" s="1563" t="s">
        <v>5443</v>
      </c>
      <c r="AX93" s="1563" t="s">
        <v>5444</v>
      </c>
      <c r="AY93" s="1562" t="s">
        <v>5439</v>
      </c>
      <c r="BA93" s="3">
        <v>1</v>
      </c>
    </row>
    <row r="94" spans="2:53" ht="30" customHeight="1">
      <c r="B94" s="1552">
        <v>14</v>
      </c>
      <c r="C94" s="1553" t="s">
        <v>5445</v>
      </c>
      <c r="D94" s="1529" t="s">
        <v>5446</v>
      </c>
      <c r="E94" s="1529" t="s">
        <v>5447</v>
      </c>
      <c r="F94" s="9"/>
      <c r="G94" s="1552"/>
      <c r="H94" s="1553"/>
      <c r="I94" s="1564"/>
      <c r="J94" s="1564"/>
      <c r="L94" s="1559"/>
      <c r="M94" s="206"/>
      <c r="N94" s="1565"/>
      <c r="O94" s="1566"/>
      <c r="P94" s="1565"/>
      <c r="Q94" s="1565"/>
      <c r="R94" s="1565"/>
      <c r="S94" s="9"/>
      <c r="T94" s="1660"/>
      <c r="U94" s="1667" t="s">
        <v>7768</v>
      </c>
      <c r="V94" s="1669" t="s">
        <v>7774</v>
      </c>
      <c r="W94" s="9"/>
      <c r="X94" s="1531">
        <f t="shared" si="37"/>
        <v>17</v>
      </c>
      <c r="Y94" s="1657" t="s">
        <v>5448</v>
      </c>
      <c r="Z94" s="1533" t="s">
        <v>5449</v>
      </c>
      <c r="AA94" s="1534" t="s">
        <v>5450</v>
      </c>
      <c r="AB94" s="1533" t="s">
        <v>5451</v>
      </c>
      <c r="AC94" s="1533" t="s">
        <v>5451</v>
      </c>
      <c r="AD94" s="1533" t="s">
        <v>5452</v>
      </c>
      <c r="AE94" s="1533" t="s">
        <v>5453</v>
      </c>
      <c r="AG94" s="1535"/>
      <c r="AH94" s="1536"/>
      <c r="AI94" s="60"/>
      <c r="AJ94" s="1540"/>
      <c r="AK94" s="1540"/>
      <c r="AL94" s="206"/>
      <c r="AM94" s="1561">
        <v>1</v>
      </c>
      <c r="AN94" s="1530" t="s">
        <v>5454</v>
      </c>
      <c r="AO94" s="1529" t="s">
        <v>5455</v>
      </c>
      <c r="AP94" s="1529" t="s">
        <v>5456</v>
      </c>
      <c r="AR94" s="1559">
        <f t="shared" si="31"/>
        <v>35</v>
      </c>
      <c r="AS94" s="1562" t="s">
        <v>5457</v>
      </c>
      <c r="AT94" s="1563" t="s">
        <v>5458</v>
      </c>
      <c r="AU94" s="1567" t="s">
        <v>5459</v>
      </c>
      <c r="AV94" s="1563" t="s">
        <v>5460</v>
      </c>
      <c r="AW94" s="1563" t="s">
        <v>5461</v>
      </c>
      <c r="AX94" s="1563" t="s">
        <v>5462</v>
      </c>
      <c r="AY94" s="1562" t="s">
        <v>5457</v>
      </c>
      <c r="BA94" s="3">
        <v>1</v>
      </c>
    </row>
    <row r="95" spans="2:53" ht="30" customHeight="1">
      <c r="B95" s="1552">
        <v>15</v>
      </c>
      <c r="C95" s="1553" t="s">
        <v>5463</v>
      </c>
      <c r="D95" s="1529" t="s">
        <v>5464</v>
      </c>
      <c r="E95" s="1529" t="s">
        <v>5465</v>
      </c>
      <c r="F95" s="9"/>
      <c r="G95" s="1552"/>
      <c r="H95" s="1553"/>
      <c r="I95" s="1564"/>
      <c r="J95" s="1564"/>
      <c r="L95" s="1559"/>
      <c r="M95" s="206"/>
      <c r="N95" s="1565"/>
      <c r="O95" s="1566"/>
      <c r="P95" s="1565"/>
      <c r="Q95" s="1565"/>
      <c r="R95" s="1565"/>
      <c r="S95" s="9"/>
      <c r="T95" s="1660"/>
      <c r="U95" s="1667" t="s">
        <v>7786</v>
      </c>
      <c r="V95" s="1669" t="s">
        <v>8414</v>
      </c>
      <c r="W95" s="9"/>
      <c r="X95" s="1531">
        <f t="shared" si="37"/>
        <v>18</v>
      </c>
      <c r="Y95" s="1657" t="s">
        <v>5466</v>
      </c>
      <c r="Z95" s="1533" t="s">
        <v>5467</v>
      </c>
      <c r="AA95" s="1534" t="s">
        <v>5468</v>
      </c>
      <c r="AB95" s="1533" t="s">
        <v>5469</v>
      </c>
      <c r="AC95" s="1533" t="s">
        <v>5469</v>
      </c>
      <c r="AD95" s="1533" t="s">
        <v>5470</v>
      </c>
      <c r="AE95" s="1533" t="s">
        <v>5471</v>
      </c>
      <c r="AG95" s="1535"/>
      <c r="AH95" s="1536"/>
      <c r="AI95" s="60"/>
      <c r="AJ95" s="1540"/>
      <c r="AK95" s="1540"/>
      <c r="AL95" s="206"/>
      <c r="AM95" s="1561">
        <f>AM94+1</f>
        <v>2</v>
      </c>
      <c r="AN95" s="1530" t="s">
        <v>5472</v>
      </c>
      <c r="AO95" s="1529" t="s">
        <v>5473</v>
      </c>
      <c r="AP95" s="1529" t="s">
        <v>5474</v>
      </c>
      <c r="AR95" s="1559">
        <f t="shared" si="31"/>
        <v>36</v>
      </c>
      <c r="AS95" s="1562" t="s">
        <v>5475</v>
      </c>
      <c r="AT95" s="1563" t="s">
        <v>5476</v>
      </c>
      <c r="AU95" s="1563" t="s">
        <v>5477</v>
      </c>
      <c r="AV95" s="1563" t="s">
        <v>5478</v>
      </c>
      <c r="AW95" s="1563" t="s">
        <v>5479</v>
      </c>
      <c r="AX95" s="1563" t="s">
        <v>5480</v>
      </c>
      <c r="AY95" s="1562" t="s">
        <v>5475</v>
      </c>
      <c r="BA95" s="3">
        <v>1</v>
      </c>
    </row>
    <row r="96" spans="2:53" ht="30" customHeight="1">
      <c r="B96" s="1552">
        <v>16</v>
      </c>
      <c r="C96" s="1553" t="s">
        <v>5481</v>
      </c>
      <c r="D96" s="1529" t="s">
        <v>5482</v>
      </c>
      <c r="E96" s="1529" t="s">
        <v>5483</v>
      </c>
      <c r="F96" s="9"/>
      <c r="G96" s="1552"/>
      <c r="H96" s="1553"/>
      <c r="I96" s="1564"/>
      <c r="J96" s="1564"/>
      <c r="L96" s="1559"/>
      <c r="M96" s="206"/>
      <c r="N96" s="1565"/>
      <c r="O96" s="1566"/>
      <c r="P96" s="1565"/>
      <c r="Q96" s="1565"/>
      <c r="R96" s="1565"/>
      <c r="S96" s="9"/>
      <c r="T96" s="1660"/>
      <c r="U96" s="1667" t="s">
        <v>8415</v>
      </c>
      <c r="V96" s="1671"/>
      <c r="W96" s="9"/>
      <c r="X96" s="1531"/>
      <c r="Y96" s="1656" t="s">
        <v>4178</v>
      </c>
      <c r="Z96" s="1526"/>
      <c r="AA96" s="1526"/>
      <c r="AB96" s="1526"/>
      <c r="AC96" s="1526"/>
      <c r="AD96" s="1526"/>
      <c r="AE96" s="1525" t="s">
        <v>4178</v>
      </c>
      <c r="AG96" s="1535"/>
      <c r="AH96" s="1536"/>
      <c r="AI96" s="60"/>
      <c r="AJ96" s="1540"/>
      <c r="AK96" s="1540"/>
      <c r="AL96" s="206"/>
      <c r="AM96" s="1561">
        <f t="shared" ref="AM96:AM97" si="39">AM95+1</f>
        <v>3</v>
      </c>
      <c r="AN96" s="1530" t="s">
        <v>5484</v>
      </c>
      <c r="AO96" s="1529" t="s">
        <v>5485</v>
      </c>
      <c r="AP96" s="1529" t="s">
        <v>5486</v>
      </c>
      <c r="AR96" s="1559">
        <f t="shared" si="31"/>
        <v>37</v>
      </c>
      <c r="AS96" s="1562" t="s">
        <v>5487</v>
      </c>
      <c r="AT96" s="1563" t="s">
        <v>5488</v>
      </c>
      <c r="AU96" s="1563" t="s">
        <v>5489</v>
      </c>
      <c r="AV96" s="1563" t="s">
        <v>5490</v>
      </c>
      <c r="AW96" s="1563" t="s">
        <v>5491</v>
      </c>
      <c r="AX96" s="1563" t="s">
        <v>5492</v>
      </c>
      <c r="AY96" s="1562" t="s">
        <v>5487</v>
      </c>
      <c r="BA96" s="3">
        <v>1</v>
      </c>
    </row>
    <row r="97" spans="2:53" ht="30" customHeight="1">
      <c r="B97" s="1552">
        <v>17</v>
      </c>
      <c r="C97" s="1553" t="s">
        <v>5493</v>
      </c>
      <c r="D97" s="1529" t="s">
        <v>5494</v>
      </c>
      <c r="E97" s="1529" t="s">
        <v>5495</v>
      </c>
      <c r="F97" s="9"/>
      <c r="G97" s="1552"/>
      <c r="H97" s="1553"/>
      <c r="I97" s="1564"/>
      <c r="J97" s="1564"/>
      <c r="L97" s="1559"/>
      <c r="M97" s="206"/>
      <c r="N97" s="1565"/>
      <c r="O97" s="1566"/>
      <c r="P97" s="1565"/>
      <c r="Q97" s="1565"/>
      <c r="R97" s="1565"/>
      <c r="S97" s="9"/>
      <c r="T97" s="1663"/>
      <c r="U97" s="2987"/>
      <c r="V97" s="2988"/>
      <c r="W97" s="9"/>
      <c r="X97" s="1531">
        <v>1</v>
      </c>
      <c r="Y97" s="1657" t="s">
        <v>5496</v>
      </c>
      <c r="Z97" s="1588" t="s">
        <v>5497</v>
      </c>
      <c r="AA97" s="1589" t="s">
        <v>5498</v>
      </c>
      <c r="AB97" s="1590" t="s">
        <v>5499</v>
      </c>
      <c r="AC97" s="1590" t="s">
        <v>5499</v>
      </c>
      <c r="AD97" s="1590" t="s">
        <v>5500</v>
      </c>
      <c r="AE97" s="1590" t="s">
        <v>5501</v>
      </c>
      <c r="AG97" s="1535"/>
      <c r="AH97" s="1536"/>
      <c r="AI97" s="60"/>
      <c r="AJ97" s="1540"/>
      <c r="AK97" s="1540"/>
      <c r="AL97" s="206"/>
      <c r="AM97" s="1561">
        <f t="shared" si="39"/>
        <v>4</v>
      </c>
      <c r="AN97" s="1530" t="s">
        <v>5502</v>
      </c>
      <c r="AO97" s="1529" t="s">
        <v>5503</v>
      </c>
      <c r="AP97" s="1529" t="s">
        <v>5504</v>
      </c>
      <c r="AR97" s="1559">
        <f t="shared" si="31"/>
        <v>38</v>
      </c>
      <c r="AS97" s="1562" t="s">
        <v>5505</v>
      </c>
      <c r="AT97" s="1563" t="s">
        <v>5506</v>
      </c>
      <c r="AU97" s="1567" t="s">
        <v>5507</v>
      </c>
      <c r="AV97" s="1563" t="s">
        <v>5508</v>
      </c>
      <c r="AW97" s="1563" t="s">
        <v>5509</v>
      </c>
      <c r="AX97" s="1563" t="s">
        <v>5510</v>
      </c>
      <c r="AY97" s="1562" t="s">
        <v>5505</v>
      </c>
      <c r="BA97" s="3">
        <v>1</v>
      </c>
    </row>
    <row r="98" spans="2:53" ht="30" customHeight="1">
      <c r="B98" s="1552">
        <v>18</v>
      </c>
      <c r="C98" s="1553" t="s">
        <v>5511</v>
      </c>
      <c r="D98" s="1529" t="s">
        <v>5512</v>
      </c>
      <c r="E98" s="1529" t="s">
        <v>5513</v>
      </c>
      <c r="F98" s="9"/>
      <c r="G98" s="1552"/>
      <c r="H98" s="1553"/>
      <c r="I98" s="1564"/>
      <c r="J98" s="1564"/>
      <c r="L98" s="1559"/>
      <c r="M98" s="206"/>
      <c r="N98" s="1565"/>
      <c r="O98" s="1566"/>
      <c r="P98" s="1565"/>
      <c r="Q98" s="1565"/>
      <c r="R98" s="1565"/>
      <c r="S98" s="9"/>
      <c r="T98" s="1662" t="s">
        <v>5068</v>
      </c>
      <c r="U98" s="1667" t="s">
        <v>7816</v>
      </c>
      <c r="V98" s="1669" t="s">
        <v>7822</v>
      </c>
      <c r="W98" s="9"/>
      <c r="X98" s="1531">
        <f>X97+1</f>
        <v>2</v>
      </c>
      <c r="Y98" s="1657" t="s">
        <v>5514</v>
      </c>
      <c r="Z98" s="1590" t="s">
        <v>5515</v>
      </c>
      <c r="AA98" s="1591" t="s">
        <v>5516</v>
      </c>
      <c r="AB98" s="1590" t="s">
        <v>5517</v>
      </c>
      <c r="AC98" s="1590" t="s">
        <v>5517</v>
      </c>
      <c r="AD98" s="1590" t="s">
        <v>5518</v>
      </c>
      <c r="AE98" s="1590" t="s">
        <v>5519</v>
      </c>
      <c r="AG98" s="1535"/>
      <c r="AH98" s="1536"/>
      <c r="AI98" s="60"/>
      <c r="AJ98" s="1540"/>
      <c r="AK98" s="1540"/>
      <c r="AL98" s="206"/>
      <c r="AM98" s="1561"/>
      <c r="AN98" s="1557" t="s">
        <v>4934</v>
      </c>
      <c r="AO98" s="1557"/>
      <c r="AP98" s="1558" t="s">
        <v>4934</v>
      </c>
      <c r="AR98" s="1559">
        <f t="shared" si="31"/>
        <v>39</v>
      </c>
      <c r="AS98" s="1562" t="s">
        <v>5520</v>
      </c>
      <c r="AT98" s="1563" t="s">
        <v>5521</v>
      </c>
      <c r="AU98" s="1563" t="s">
        <v>5522</v>
      </c>
      <c r="AV98" s="1563" t="s">
        <v>5523</v>
      </c>
      <c r="AW98" s="1563" t="s">
        <v>5524</v>
      </c>
      <c r="AX98" s="1563" t="s">
        <v>5525</v>
      </c>
      <c r="AY98" s="1562" t="s">
        <v>5520</v>
      </c>
      <c r="BA98" s="3">
        <v>1</v>
      </c>
    </row>
    <row r="99" spans="2:53" ht="30" customHeight="1">
      <c r="B99" s="1552">
        <v>19</v>
      </c>
      <c r="C99" s="1553" t="s">
        <v>5526</v>
      </c>
      <c r="D99" s="1529" t="s">
        <v>5527</v>
      </c>
      <c r="E99" s="1529" t="s">
        <v>5528</v>
      </c>
      <c r="F99" s="9"/>
      <c r="G99" s="1552"/>
      <c r="H99" s="1553"/>
      <c r="I99" s="1564"/>
      <c r="J99" s="1564"/>
      <c r="L99" s="1559"/>
      <c r="M99" s="206"/>
      <c r="N99" s="1565"/>
      <c r="O99" s="1566"/>
      <c r="P99" s="1565"/>
      <c r="Q99" s="1565"/>
      <c r="R99" s="1565"/>
      <c r="S99" s="9"/>
      <c r="T99" s="1660"/>
      <c r="U99" s="1667" t="s">
        <v>7887</v>
      </c>
      <c r="V99" s="1669" t="s">
        <v>7893</v>
      </c>
      <c r="W99" s="9"/>
      <c r="X99" s="1531"/>
      <c r="Y99" s="1656" t="s">
        <v>5529</v>
      </c>
      <c r="Z99" s="1526"/>
      <c r="AA99" s="1526"/>
      <c r="AB99" s="1526"/>
      <c r="AC99" s="1526"/>
      <c r="AD99" s="1526"/>
      <c r="AE99" s="1525" t="s">
        <v>5529</v>
      </c>
      <c r="AG99" s="1535"/>
      <c r="AH99" s="1536"/>
      <c r="AI99" s="60"/>
      <c r="AJ99" s="1540"/>
      <c r="AK99" s="1540"/>
      <c r="AL99" s="206"/>
      <c r="AM99" s="1561">
        <v>1</v>
      </c>
      <c r="AN99" s="1530" t="s">
        <v>5530</v>
      </c>
      <c r="AO99" s="1529" t="s">
        <v>5531</v>
      </c>
      <c r="AP99" s="1529" t="s">
        <v>5532</v>
      </c>
      <c r="AR99" s="1559">
        <f t="shared" si="31"/>
        <v>40</v>
      </c>
      <c r="AS99" s="1562" t="s">
        <v>5533</v>
      </c>
      <c r="AT99" s="1563" t="s">
        <v>5534</v>
      </c>
      <c r="AU99" s="1563" t="s">
        <v>5535</v>
      </c>
      <c r="AV99" s="1563" t="s">
        <v>5536</v>
      </c>
      <c r="AW99" s="1563" t="s">
        <v>5537</v>
      </c>
      <c r="AX99" s="1563" t="s">
        <v>5538</v>
      </c>
      <c r="AY99" s="1562" t="s">
        <v>5533</v>
      </c>
      <c r="BA99" s="3">
        <v>1</v>
      </c>
    </row>
    <row r="100" spans="2:53" ht="30" customHeight="1">
      <c r="B100" s="1552">
        <v>20</v>
      </c>
      <c r="C100" s="1553" t="s">
        <v>5539</v>
      </c>
      <c r="D100" s="1529" t="s">
        <v>5540</v>
      </c>
      <c r="E100" s="1529" t="s">
        <v>5541</v>
      </c>
      <c r="F100" s="9"/>
      <c r="G100" s="1552"/>
      <c r="H100" s="1553"/>
      <c r="I100" s="1564"/>
      <c r="J100" s="1564"/>
      <c r="L100" s="1559"/>
      <c r="M100" s="206"/>
      <c r="N100" s="1565"/>
      <c r="O100" s="1566"/>
      <c r="P100" s="1565"/>
      <c r="Q100" s="1565"/>
      <c r="R100" s="1565"/>
      <c r="S100" s="9"/>
      <c r="T100" s="1660"/>
      <c r="U100" s="1667" t="s">
        <v>7899</v>
      </c>
      <c r="V100" s="1669" t="s">
        <v>7911</v>
      </c>
      <c r="W100" s="9"/>
      <c r="X100" s="1531">
        <v>1</v>
      </c>
      <c r="Y100" s="1657" t="s">
        <v>5542</v>
      </c>
      <c r="Z100" s="1533" t="s">
        <v>5543</v>
      </c>
      <c r="AA100" s="1534" t="s">
        <v>5544</v>
      </c>
      <c r="AB100" s="1533" t="s">
        <v>5545</v>
      </c>
      <c r="AC100" s="1533" t="s">
        <v>5545</v>
      </c>
      <c r="AD100" s="1533" t="s">
        <v>5546</v>
      </c>
      <c r="AE100" s="1533" t="s">
        <v>5547</v>
      </c>
      <c r="AG100" s="1535"/>
      <c r="AH100" s="1536"/>
      <c r="AI100" s="60"/>
      <c r="AJ100" s="1540"/>
      <c r="AK100" s="1540"/>
      <c r="AL100" s="206"/>
      <c r="AM100" s="1561"/>
      <c r="AN100" s="1557" t="s">
        <v>5068</v>
      </c>
      <c r="AO100" s="1557"/>
      <c r="AP100" s="1558" t="s">
        <v>5068</v>
      </c>
      <c r="AR100" s="1559">
        <f t="shared" si="31"/>
        <v>41</v>
      </c>
      <c r="AS100" s="1562" t="s">
        <v>5548</v>
      </c>
      <c r="AT100" s="1563" t="s">
        <v>5549</v>
      </c>
      <c r="AU100" s="1563" t="s">
        <v>5550</v>
      </c>
      <c r="AV100" s="1563" t="s">
        <v>5551</v>
      </c>
      <c r="AW100" s="1563" t="s">
        <v>5552</v>
      </c>
      <c r="AX100" s="1563" t="s">
        <v>5553</v>
      </c>
      <c r="AY100" s="1562" t="s">
        <v>5548</v>
      </c>
      <c r="BA100" s="3">
        <v>1</v>
      </c>
    </row>
    <row r="101" spans="2:53" ht="30" customHeight="1">
      <c r="B101" s="1552">
        <v>21</v>
      </c>
      <c r="C101" s="1553" t="s">
        <v>5554</v>
      </c>
      <c r="D101" s="1529" t="s">
        <v>5555</v>
      </c>
      <c r="E101" s="1529" t="s">
        <v>5556</v>
      </c>
      <c r="F101" s="9"/>
      <c r="G101" s="1552"/>
      <c r="H101" s="1553"/>
      <c r="I101" s="1564"/>
      <c r="J101" s="1564"/>
      <c r="L101" s="1559"/>
      <c r="M101" s="206"/>
      <c r="N101" s="1565"/>
      <c r="O101" s="1566"/>
      <c r="P101" s="1565"/>
      <c r="Q101" s="1565"/>
      <c r="R101" s="1565"/>
      <c r="S101" s="9"/>
      <c r="T101" s="1660"/>
      <c r="U101" s="1667" t="s">
        <v>7905</v>
      </c>
      <c r="V101" s="1669" t="s">
        <v>8416</v>
      </c>
      <c r="W101" s="9"/>
      <c r="X101" s="1531">
        <f>X100+1</f>
        <v>2</v>
      </c>
      <c r="Y101" s="1657" t="s">
        <v>5557</v>
      </c>
      <c r="Z101" s="1533" t="s">
        <v>5558</v>
      </c>
      <c r="AA101" s="1534" t="s">
        <v>5559</v>
      </c>
      <c r="AB101" s="1533" t="s">
        <v>5560</v>
      </c>
      <c r="AC101" s="1533" t="s">
        <v>5560</v>
      </c>
      <c r="AD101" s="1533" t="s">
        <v>5561</v>
      </c>
      <c r="AE101" s="1533" t="s">
        <v>5562</v>
      </c>
      <c r="AG101" s="1535"/>
      <c r="AH101" s="1536"/>
      <c r="AI101" s="60"/>
      <c r="AJ101" s="1540"/>
      <c r="AK101" s="1540"/>
      <c r="AL101" s="206"/>
      <c r="AM101" s="1561">
        <v>1</v>
      </c>
      <c r="AN101" s="1530" t="s">
        <v>5563</v>
      </c>
      <c r="AO101" s="1529" t="s">
        <v>5564</v>
      </c>
      <c r="AP101" s="1529" t="s">
        <v>5565</v>
      </c>
      <c r="AR101" s="1559">
        <f t="shared" si="31"/>
        <v>42</v>
      </c>
      <c r="AS101" s="1562" t="s">
        <v>601</v>
      </c>
      <c r="AT101" s="1563" t="s">
        <v>5566</v>
      </c>
      <c r="AU101" s="1563" t="s">
        <v>5567</v>
      </c>
      <c r="AV101" s="1563" t="s">
        <v>5568</v>
      </c>
      <c r="AW101" s="1563" t="s">
        <v>5569</v>
      </c>
      <c r="AX101" s="1563" t="s">
        <v>5570</v>
      </c>
      <c r="AY101" s="1562" t="s">
        <v>601</v>
      </c>
      <c r="BA101" s="3">
        <v>1</v>
      </c>
    </row>
    <row r="102" spans="2:53" ht="30" customHeight="1">
      <c r="B102" s="1552">
        <v>22</v>
      </c>
      <c r="C102" s="1553" t="s">
        <v>5571</v>
      </c>
      <c r="D102" s="1529" t="s">
        <v>5572</v>
      </c>
      <c r="E102" s="1529" t="s">
        <v>5573</v>
      </c>
      <c r="F102" s="9"/>
      <c r="G102" s="1552"/>
      <c r="H102" s="1553"/>
      <c r="I102" s="1564"/>
      <c r="J102" s="1564"/>
      <c r="L102" s="1559"/>
      <c r="M102" s="206"/>
      <c r="N102" s="1565"/>
      <c r="O102" s="1566"/>
      <c r="P102" s="1565"/>
      <c r="Q102" s="1565"/>
      <c r="R102" s="1565"/>
      <c r="S102" s="9"/>
      <c r="T102" s="1663"/>
      <c r="U102" s="2987"/>
      <c r="V102" s="2988"/>
      <c r="W102" s="9"/>
      <c r="X102" s="1531">
        <v>2</v>
      </c>
      <c r="Y102" s="1657" t="s">
        <v>5574</v>
      </c>
      <c r="Z102" s="1533" t="s">
        <v>5575</v>
      </c>
      <c r="AA102" s="1534" t="s">
        <v>5576</v>
      </c>
      <c r="AB102" s="1533" t="s">
        <v>5577</v>
      </c>
      <c r="AC102" s="1533" t="s">
        <v>5577</v>
      </c>
      <c r="AD102" s="1533" t="s">
        <v>5578</v>
      </c>
      <c r="AE102" s="1533" t="s">
        <v>5579</v>
      </c>
      <c r="AG102" s="1535"/>
      <c r="AH102" s="1536"/>
      <c r="AI102" s="60"/>
      <c r="AJ102" s="1540"/>
      <c r="AK102" s="1540"/>
      <c r="AL102" s="206"/>
      <c r="AM102" s="1561">
        <f>AM101+1</f>
        <v>2</v>
      </c>
      <c r="AN102" s="1530" t="s">
        <v>5580</v>
      </c>
      <c r="AO102" s="1529" t="s">
        <v>5581</v>
      </c>
      <c r="AP102" s="1529" t="s">
        <v>5582</v>
      </c>
      <c r="AR102" s="1559">
        <f t="shared" si="31"/>
        <v>43</v>
      </c>
      <c r="AS102" s="1562" t="s">
        <v>5583</v>
      </c>
      <c r="AT102" s="1563" t="s">
        <v>5584</v>
      </c>
      <c r="AU102" s="1563" t="s">
        <v>5585</v>
      </c>
      <c r="AV102" s="1563" t="s">
        <v>5586</v>
      </c>
      <c r="AW102" s="1563" t="s">
        <v>5587</v>
      </c>
      <c r="AX102" s="1563" t="s">
        <v>5588</v>
      </c>
      <c r="AY102" s="1562" t="s">
        <v>5583</v>
      </c>
      <c r="BA102" s="3">
        <v>1</v>
      </c>
    </row>
    <row r="103" spans="2:53" ht="30" customHeight="1">
      <c r="B103" s="1552">
        <v>23</v>
      </c>
      <c r="C103" s="1553" t="s">
        <v>5589</v>
      </c>
      <c r="D103" s="1529" t="s">
        <v>5590</v>
      </c>
      <c r="E103" s="1529" t="s">
        <v>5591</v>
      </c>
      <c r="F103" s="9"/>
      <c r="G103" s="1552"/>
      <c r="H103" s="1553"/>
      <c r="I103" s="1564"/>
      <c r="J103" s="1564"/>
      <c r="L103" s="1559"/>
      <c r="M103" s="206"/>
      <c r="N103" s="1565"/>
      <c r="O103" s="1566"/>
      <c r="P103" s="1565"/>
      <c r="Q103" s="1565"/>
      <c r="R103" s="1565"/>
      <c r="S103" s="9"/>
      <c r="T103" s="1662" t="s">
        <v>5613</v>
      </c>
      <c r="U103" s="1667"/>
      <c r="V103" s="1669" t="s">
        <v>7988</v>
      </c>
      <c r="W103" s="9"/>
      <c r="X103" s="1531">
        <f t="shared" ref="X103" si="40">X102+1</f>
        <v>3</v>
      </c>
      <c r="Y103" s="1657" t="s">
        <v>5592</v>
      </c>
      <c r="Z103" s="1533" t="s">
        <v>5593</v>
      </c>
      <c r="AA103" s="1534" t="s">
        <v>5594</v>
      </c>
      <c r="AB103" s="1533" t="s">
        <v>5595</v>
      </c>
      <c r="AC103" s="1533" t="s">
        <v>5595</v>
      </c>
      <c r="AD103" s="1533" t="s">
        <v>5596</v>
      </c>
      <c r="AE103" s="1533" t="s">
        <v>5597</v>
      </c>
      <c r="AG103" s="1535"/>
      <c r="AH103" s="1536"/>
      <c r="AI103" s="60"/>
      <c r="AJ103" s="1540"/>
      <c r="AK103" s="1540"/>
      <c r="AL103" s="206"/>
      <c r="AM103" s="1561">
        <f>AM102+1</f>
        <v>3</v>
      </c>
      <c r="AN103" s="1530" t="s">
        <v>5598</v>
      </c>
      <c r="AO103" s="1529" t="s">
        <v>5599</v>
      </c>
      <c r="AP103" s="1529" t="s">
        <v>5600</v>
      </c>
      <c r="AR103" s="1559">
        <f t="shared" si="31"/>
        <v>44</v>
      </c>
      <c r="AS103" s="1562" t="s">
        <v>5601</v>
      </c>
      <c r="AT103" s="1563" t="s">
        <v>5602</v>
      </c>
      <c r="AU103" s="1563" t="s">
        <v>5603</v>
      </c>
      <c r="AV103" s="1563" t="s">
        <v>5604</v>
      </c>
      <c r="AW103" s="1563" t="s">
        <v>5605</v>
      </c>
      <c r="AX103" s="1563" t="s">
        <v>5606</v>
      </c>
      <c r="AY103" s="1562" t="s">
        <v>5601</v>
      </c>
      <c r="BA103" s="3">
        <v>1</v>
      </c>
    </row>
    <row r="104" spans="2:53" ht="30" customHeight="1">
      <c r="B104" s="1552"/>
      <c r="F104" s="9"/>
      <c r="G104" s="1552"/>
      <c r="H104" s="1553"/>
      <c r="I104" s="1564"/>
      <c r="J104" s="1564"/>
      <c r="L104" s="1559"/>
      <c r="M104" s="206"/>
      <c r="N104" s="1565"/>
      <c r="O104" s="1566"/>
      <c r="P104" s="1565"/>
      <c r="Q104" s="1565"/>
      <c r="R104" s="1565"/>
      <c r="S104" s="9"/>
      <c r="T104" s="1660"/>
      <c r="U104" s="1667"/>
      <c r="V104" s="1669"/>
      <c r="W104" s="9"/>
      <c r="X104" s="1531">
        <v>3</v>
      </c>
      <c r="Y104" s="1657" t="s">
        <v>5607</v>
      </c>
      <c r="Z104" s="1533" t="s">
        <v>5608</v>
      </c>
      <c r="AA104" s="1534" t="s">
        <v>5609</v>
      </c>
      <c r="AB104" s="1533" t="s">
        <v>5610</v>
      </c>
      <c r="AC104" s="1533" t="s">
        <v>5610</v>
      </c>
      <c r="AD104" s="1533" t="s">
        <v>5611</v>
      </c>
      <c r="AE104" s="1533" t="s">
        <v>5612</v>
      </c>
      <c r="AG104" s="1535"/>
      <c r="AH104" s="1536"/>
      <c r="AI104" s="60"/>
      <c r="AJ104" s="1540"/>
      <c r="AK104" s="1540"/>
      <c r="AL104" s="206"/>
      <c r="AM104" s="1561"/>
      <c r="AN104" s="1557" t="s">
        <v>5613</v>
      </c>
      <c r="AO104" s="1557"/>
      <c r="AP104" s="1558" t="s">
        <v>5613</v>
      </c>
      <c r="AR104" s="1559"/>
      <c r="BA104" s="3">
        <v>1</v>
      </c>
    </row>
    <row r="105" spans="2:53" ht="30" customHeight="1">
      <c r="B105" s="1552"/>
      <c r="C105" s="1543" t="s">
        <v>5614</v>
      </c>
      <c r="D105" s="1578"/>
      <c r="E105" s="1578"/>
      <c r="F105" s="9"/>
      <c r="G105" s="1552"/>
      <c r="H105" s="1553"/>
      <c r="I105" s="1564"/>
      <c r="J105" s="1564"/>
      <c r="L105" s="1559"/>
      <c r="M105" s="206"/>
      <c r="N105" s="1565"/>
      <c r="O105" s="1566"/>
      <c r="P105" s="1565"/>
      <c r="Q105" s="1565"/>
      <c r="R105" s="1565"/>
      <c r="S105" s="9"/>
      <c r="T105" s="1660"/>
      <c r="U105" s="1667"/>
      <c r="V105" s="1669"/>
      <c r="W105" s="9"/>
      <c r="X105" s="1531">
        <f t="shared" ref="X105" si="41">X104+1</f>
        <v>4</v>
      </c>
      <c r="Y105" s="1657" t="s">
        <v>5615</v>
      </c>
      <c r="Z105" s="1533" t="s">
        <v>5616</v>
      </c>
      <c r="AA105" s="1534" t="s">
        <v>5617</v>
      </c>
      <c r="AB105" s="1533" t="s">
        <v>5618</v>
      </c>
      <c r="AC105" s="1533" t="s">
        <v>5618</v>
      </c>
      <c r="AD105" s="1533" t="s">
        <v>5619</v>
      </c>
      <c r="AE105" s="1533" t="s">
        <v>5620</v>
      </c>
      <c r="AG105" s="1535"/>
      <c r="AH105" s="1536"/>
      <c r="AI105" s="60"/>
      <c r="AJ105" s="1540"/>
      <c r="AK105" s="1540"/>
      <c r="AL105" s="206"/>
      <c r="AM105" s="1561">
        <v>1</v>
      </c>
      <c r="AN105" s="1530" t="s">
        <v>5621</v>
      </c>
      <c r="AO105" s="1529" t="s">
        <v>5622</v>
      </c>
      <c r="AP105" s="1529" t="s">
        <v>5623</v>
      </c>
      <c r="AR105" s="1559"/>
      <c r="AS105" s="1560" t="s">
        <v>1646</v>
      </c>
      <c r="AT105" s="1526"/>
      <c r="AU105" s="1526"/>
      <c r="AV105" s="1592"/>
      <c r="AW105" s="1550"/>
      <c r="AX105" s="1550"/>
      <c r="AY105" s="1560" t="s">
        <v>1646</v>
      </c>
      <c r="BA105" s="3">
        <v>1</v>
      </c>
    </row>
    <row r="106" spans="2:53" ht="30" customHeight="1">
      <c r="B106" s="1552">
        <v>1</v>
      </c>
      <c r="C106" s="1553" t="s">
        <v>5624</v>
      </c>
      <c r="D106" s="1529" t="s">
        <v>5625</v>
      </c>
      <c r="E106" s="1529" t="s">
        <v>5626</v>
      </c>
      <c r="F106" s="9"/>
      <c r="G106" s="1552"/>
      <c r="H106" s="1553"/>
      <c r="I106" s="1564"/>
      <c r="J106" s="1564"/>
      <c r="L106" s="1559"/>
      <c r="M106" s="206"/>
      <c r="N106" s="1565"/>
      <c r="O106" s="1566"/>
      <c r="P106" s="1565"/>
      <c r="Q106" s="1565"/>
      <c r="R106" s="1565"/>
      <c r="S106" s="9"/>
      <c r="T106" s="1664"/>
      <c r="U106" s="1674"/>
      <c r="V106" s="1675"/>
      <c r="W106" s="9"/>
      <c r="X106" s="1531">
        <v>4</v>
      </c>
      <c r="Y106" s="1657" t="s">
        <v>5627</v>
      </c>
      <c r="Z106" s="1533" t="s">
        <v>5628</v>
      </c>
      <c r="AA106" s="1534" t="s">
        <v>5629</v>
      </c>
      <c r="AB106" s="1533" t="s">
        <v>5630</v>
      </c>
      <c r="AC106" s="1533" t="s">
        <v>5630</v>
      </c>
      <c r="AD106" s="1533" t="s">
        <v>5631</v>
      </c>
      <c r="AE106" s="1533" t="s">
        <v>5632</v>
      </c>
      <c r="AG106" s="1535"/>
      <c r="AH106" s="1536"/>
      <c r="AI106" s="60"/>
      <c r="AJ106" s="1540"/>
      <c r="AK106" s="1540"/>
      <c r="AL106" s="206"/>
      <c r="AM106" s="1561"/>
      <c r="AN106" s="1557" t="s">
        <v>1648</v>
      </c>
      <c r="AO106" s="1557"/>
      <c r="AP106" s="1558" t="s">
        <v>1648</v>
      </c>
      <c r="AR106" s="1559">
        <v>1</v>
      </c>
      <c r="AS106" s="1562" t="s">
        <v>5633</v>
      </c>
      <c r="AT106" s="1563" t="s">
        <v>5634</v>
      </c>
      <c r="AU106" s="1563" t="s">
        <v>5635</v>
      </c>
      <c r="AV106" s="1563" t="s">
        <v>5636</v>
      </c>
      <c r="AW106" s="1563" t="s">
        <v>5637</v>
      </c>
      <c r="AX106" s="1563" t="s">
        <v>5638</v>
      </c>
      <c r="AY106" s="1562" t="s">
        <v>5633</v>
      </c>
      <c r="BA106" s="3">
        <v>1</v>
      </c>
    </row>
    <row r="107" spans="2:53" ht="30" customHeight="1">
      <c r="B107" s="1552">
        <v>2</v>
      </c>
      <c r="C107" s="1553" t="s">
        <v>5639</v>
      </c>
      <c r="D107" s="1529" t="s">
        <v>5640</v>
      </c>
      <c r="E107" s="1529" t="s">
        <v>5641</v>
      </c>
      <c r="F107" s="9"/>
      <c r="G107" s="1552"/>
      <c r="H107" s="1553"/>
      <c r="I107" s="1564"/>
      <c r="J107" s="1564"/>
      <c r="L107" s="1559"/>
      <c r="M107" s="206"/>
      <c r="N107" s="1565"/>
      <c r="O107" s="1566"/>
      <c r="P107" s="1565"/>
      <c r="Q107" s="1565"/>
      <c r="R107" s="1565"/>
      <c r="S107" s="9"/>
      <c r="W107" s="9"/>
      <c r="X107" s="1531"/>
      <c r="Y107" s="1656" t="s">
        <v>0</v>
      </c>
      <c r="Z107" s="1526"/>
      <c r="AA107" s="1526"/>
      <c r="AB107" s="1526"/>
      <c r="AC107" s="1526"/>
      <c r="AD107" s="1526"/>
      <c r="AE107" s="1525" t="s">
        <v>0</v>
      </c>
      <c r="AG107" s="1535"/>
      <c r="AH107" s="1536"/>
      <c r="AI107" s="60"/>
      <c r="AJ107" s="1540"/>
      <c r="AK107" s="1540"/>
      <c r="AL107" s="206"/>
      <c r="AM107" s="1561">
        <v>1</v>
      </c>
      <c r="AN107" s="1530" t="s">
        <v>5642</v>
      </c>
      <c r="AO107" s="1529" t="s">
        <v>5643</v>
      </c>
      <c r="AP107" s="1529" t="s">
        <v>5644</v>
      </c>
      <c r="AR107" s="1559">
        <f>AR106+1</f>
        <v>2</v>
      </c>
      <c r="AS107" s="1562" t="s">
        <v>5645</v>
      </c>
      <c r="AT107" s="1563" t="s">
        <v>5646</v>
      </c>
      <c r="AU107" s="1567" t="s">
        <v>5647</v>
      </c>
      <c r="AV107" s="1563" t="s">
        <v>5648</v>
      </c>
      <c r="AW107" s="1563" t="s">
        <v>5649</v>
      </c>
      <c r="AX107" s="1563" t="s">
        <v>5650</v>
      </c>
      <c r="AY107" s="1562" t="s">
        <v>5645</v>
      </c>
      <c r="BA107" s="3">
        <v>1</v>
      </c>
    </row>
    <row r="108" spans="2:53" ht="30" customHeight="1">
      <c r="B108" s="1552">
        <v>3</v>
      </c>
      <c r="C108" s="1553" t="s">
        <v>5651</v>
      </c>
      <c r="D108" s="1529" t="s">
        <v>5652</v>
      </c>
      <c r="E108" s="1529" t="s">
        <v>5653</v>
      </c>
      <c r="F108" s="9"/>
      <c r="G108" s="1552"/>
      <c r="H108" s="1553"/>
      <c r="I108" s="1564"/>
      <c r="J108" s="1564"/>
      <c r="L108" s="1559"/>
      <c r="M108" s="206"/>
      <c r="N108" s="1565"/>
      <c r="O108" s="1566"/>
      <c r="P108" s="1565"/>
      <c r="Q108" s="1565"/>
      <c r="R108" s="1565"/>
      <c r="S108" s="9"/>
      <c r="W108" s="9"/>
      <c r="X108" s="1531">
        <v>1</v>
      </c>
      <c r="Y108" s="1657" t="s">
        <v>5654</v>
      </c>
      <c r="Z108" s="1533" t="s">
        <v>5655</v>
      </c>
      <c r="AA108" s="1534" t="s">
        <v>5656</v>
      </c>
      <c r="AB108" s="1533" t="s">
        <v>5657</v>
      </c>
      <c r="AC108" s="1533" t="s">
        <v>5657</v>
      </c>
      <c r="AD108" s="1533" t="s">
        <v>5658</v>
      </c>
      <c r="AE108" s="1533" t="s">
        <v>5659</v>
      </c>
      <c r="AG108" s="1535"/>
      <c r="AH108" s="1536"/>
      <c r="AI108" s="60"/>
      <c r="AJ108" s="1540"/>
      <c r="AK108" s="1540"/>
      <c r="AL108" s="206"/>
      <c r="AM108" s="1561">
        <f>AM107+1</f>
        <v>2</v>
      </c>
      <c r="AN108" s="1530" t="s">
        <v>5660</v>
      </c>
      <c r="AO108" s="1529" t="s">
        <v>5661</v>
      </c>
      <c r="AP108" s="1529" t="s">
        <v>5662</v>
      </c>
      <c r="AR108" s="1559">
        <f t="shared" ref="AR108:AR155" si="42">AR107+1</f>
        <v>3</v>
      </c>
      <c r="AS108" s="1562" t="s">
        <v>5663</v>
      </c>
      <c r="AT108" s="1563" t="s">
        <v>5664</v>
      </c>
      <c r="AU108" s="1567" t="s">
        <v>5665</v>
      </c>
      <c r="AV108" s="1563" t="s">
        <v>5666</v>
      </c>
      <c r="AW108" s="1563" t="s">
        <v>5667</v>
      </c>
      <c r="AX108" s="1563" t="s">
        <v>5668</v>
      </c>
      <c r="AY108" s="1562" t="s">
        <v>5663</v>
      </c>
      <c r="BA108" s="3">
        <v>1</v>
      </c>
    </row>
    <row r="109" spans="2:53" ht="30" customHeight="1">
      <c r="B109" s="1552">
        <v>4</v>
      </c>
      <c r="C109" s="1553" t="s">
        <v>5669</v>
      </c>
      <c r="D109" s="1529" t="s">
        <v>5670</v>
      </c>
      <c r="E109" s="1529" t="s">
        <v>5671</v>
      </c>
      <c r="F109" s="9"/>
      <c r="G109" s="1552"/>
      <c r="H109" s="1553"/>
      <c r="I109" s="1564"/>
      <c r="J109" s="1564"/>
      <c r="L109" s="1559"/>
      <c r="M109" s="206"/>
      <c r="N109" s="1565"/>
      <c r="O109" s="1566"/>
      <c r="P109" s="1565"/>
      <c r="Q109" s="1565"/>
      <c r="R109" s="1565"/>
      <c r="S109" s="9"/>
      <c r="W109" s="9"/>
      <c r="X109" s="1531"/>
      <c r="Y109" s="1656" t="s">
        <v>1</v>
      </c>
      <c r="Z109" s="1526"/>
      <c r="AA109" s="1526"/>
      <c r="AB109" s="1526"/>
      <c r="AC109" s="1526"/>
      <c r="AD109" s="1526"/>
      <c r="AE109" s="1525" t="s">
        <v>1</v>
      </c>
      <c r="AG109" s="1535"/>
      <c r="AH109" s="1536"/>
      <c r="AI109" s="60"/>
      <c r="AJ109" s="1540"/>
      <c r="AK109" s="1540"/>
      <c r="AL109" s="206"/>
      <c r="AM109" s="1561"/>
      <c r="AN109" s="701"/>
      <c r="AO109" s="701"/>
      <c r="AP109" s="701"/>
      <c r="AR109" s="1559">
        <f t="shared" si="42"/>
        <v>4</v>
      </c>
      <c r="AS109" s="1562" t="s">
        <v>5672</v>
      </c>
      <c r="AT109" s="1563" t="s">
        <v>5673</v>
      </c>
      <c r="AU109" s="1567" t="s">
        <v>5674</v>
      </c>
      <c r="AV109" s="1563" t="s">
        <v>5675</v>
      </c>
      <c r="AW109" s="1563" t="s">
        <v>5676</v>
      </c>
      <c r="AX109" s="1563" t="s">
        <v>5677</v>
      </c>
      <c r="AY109" s="1562" t="s">
        <v>5672</v>
      </c>
      <c r="BA109" s="3">
        <v>1</v>
      </c>
    </row>
    <row r="110" spans="2:53" ht="30" customHeight="1">
      <c r="B110" s="1552">
        <v>5</v>
      </c>
      <c r="C110" s="1553" t="s">
        <v>5678</v>
      </c>
      <c r="D110" s="1529" t="s">
        <v>5679</v>
      </c>
      <c r="E110" s="1529" t="s">
        <v>5680</v>
      </c>
      <c r="F110" s="9"/>
      <c r="G110" s="1552"/>
      <c r="H110" s="1553"/>
      <c r="I110" s="1564"/>
      <c r="J110" s="1564"/>
      <c r="L110" s="1559"/>
      <c r="M110" s="206"/>
      <c r="N110" s="1565"/>
      <c r="O110" s="1566"/>
      <c r="P110" s="1565"/>
      <c r="Q110" s="1565"/>
      <c r="R110" s="1565"/>
      <c r="S110" s="9"/>
      <c r="W110" s="9"/>
      <c r="X110" s="1531">
        <v>1</v>
      </c>
      <c r="Y110" s="1657" t="s">
        <v>5681</v>
      </c>
      <c r="Z110" s="1533" t="s">
        <v>5682</v>
      </c>
      <c r="AA110" s="1534" t="s">
        <v>5683</v>
      </c>
      <c r="AB110" s="1533" t="s">
        <v>5684</v>
      </c>
      <c r="AC110" s="1533" t="s">
        <v>5684</v>
      </c>
      <c r="AD110" s="1533" t="s">
        <v>5685</v>
      </c>
      <c r="AE110" s="1533" t="s">
        <v>5686</v>
      </c>
      <c r="AG110" s="1535"/>
      <c r="AH110" s="1536"/>
      <c r="AI110" s="60"/>
      <c r="AJ110" s="1540"/>
      <c r="AK110" s="1540"/>
      <c r="AL110" s="206"/>
      <c r="AM110" s="1537" t="s">
        <v>1861</v>
      </c>
      <c r="AN110" s="1593" t="s">
        <v>5687</v>
      </c>
      <c r="AO110" s="1529"/>
      <c r="AP110" s="1529"/>
      <c r="AR110" s="1559">
        <f t="shared" si="42"/>
        <v>5</v>
      </c>
      <c r="AS110" s="1562" t="s">
        <v>5688</v>
      </c>
      <c r="AT110" s="1563" t="s">
        <v>5689</v>
      </c>
      <c r="AU110" s="1563" t="s">
        <v>5690</v>
      </c>
      <c r="AV110" s="1563" t="s">
        <v>5691</v>
      </c>
      <c r="AW110" s="1563" t="s">
        <v>5692</v>
      </c>
      <c r="AX110" s="1563" t="s">
        <v>5693</v>
      </c>
      <c r="AY110" s="1562" t="s">
        <v>5688</v>
      </c>
      <c r="BA110" s="3">
        <v>1</v>
      </c>
    </row>
    <row r="111" spans="2:53" ht="30" customHeight="1">
      <c r="B111" s="1552">
        <v>6</v>
      </c>
      <c r="C111" s="1553" t="s">
        <v>5694</v>
      </c>
      <c r="D111" s="1529" t="s">
        <v>5695</v>
      </c>
      <c r="E111" s="1529" t="s">
        <v>5696</v>
      </c>
      <c r="F111" s="9"/>
      <c r="G111" s="1552"/>
      <c r="H111" s="1553"/>
      <c r="I111" s="1564"/>
      <c r="J111" s="1564"/>
      <c r="L111" s="1559"/>
      <c r="M111" s="206"/>
      <c r="N111" s="1565"/>
      <c r="O111" s="1566"/>
      <c r="P111" s="1565"/>
      <c r="Q111" s="1565"/>
      <c r="R111" s="1565"/>
      <c r="S111" s="9"/>
      <c r="W111" s="9"/>
      <c r="X111" s="1531">
        <v>2</v>
      </c>
      <c r="Y111" s="1657" t="s">
        <v>5697</v>
      </c>
      <c r="Z111" s="1533" t="s">
        <v>5698</v>
      </c>
      <c r="AA111" s="1534" t="s">
        <v>5699</v>
      </c>
      <c r="AB111" s="1533" t="s">
        <v>5700</v>
      </c>
      <c r="AC111" s="1533" t="s">
        <v>5701</v>
      </c>
      <c r="AD111" s="1533" t="s">
        <v>5702</v>
      </c>
      <c r="AE111" s="1533" t="s">
        <v>5703</v>
      </c>
      <c r="AG111" s="1535"/>
      <c r="AH111" s="1536"/>
      <c r="AI111" s="60"/>
      <c r="AJ111" s="1540"/>
      <c r="AK111" s="1540"/>
      <c r="AL111" s="206"/>
      <c r="AM111" s="1537" t="s">
        <v>1861</v>
      </c>
      <c r="AN111" s="1593" t="s">
        <v>5704</v>
      </c>
      <c r="AO111" s="1347"/>
      <c r="AP111" s="1347"/>
      <c r="AR111" s="1559">
        <f t="shared" si="42"/>
        <v>6</v>
      </c>
      <c r="AS111" s="1562" t="s">
        <v>5705</v>
      </c>
      <c r="AT111" s="1563" t="s">
        <v>5706</v>
      </c>
      <c r="AU111" s="1567" t="s">
        <v>5707</v>
      </c>
      <c r="AV111" s="1563" t="s">
        <v>5708</v>
      </c>
      <c r="AW111" s="1563" t="s">
        <v>5709</v>
      </c>
      <c r="AX111" s="1563" t="s">
        <v>5710</v>
      </c>
      <c r="AY111" s="1562" t="s">
        <v>5705</v>
      </c>
      <c r="BA111" s="3">
        <v>1</v>
      </c>
    </row>
    <row r="112" spans="2:53" ht="30" customHeight="1">
      <c r="B112" s="1552">
        <v>7</v>
      </c>
      <c r="C112" s="1553" t="s">
        <v>5711</v>
      </c>
      <c r="D112" s="1529" t="s">
        <v>5712</v>
      </c>
      <c r="E112" s="1529" t="s">
        <v>5713</v>
      </c>
      <c r="F112" s="9"/>
      <c r="G112" s="1552"/>
      <c r="H112" s="1553"/>
      <c r="I112" s="1564"/>
      <c r="J112" s="1564"/>
      <c r="L112" s="1559"/>
      <c r="M112" s="206"/>
      <c r="N112" s="1565"/>
      <c r="O112" s="1566"/>
      <c r="P112" s="1565"/>
      <c r="Q112" s="1565"/>
      <c r="R112" s="1565"/>
      <c r="S112" s="9"/>
      <c r="W112" s="9"/>
      <c r="X112" s="1531">
        <f>X111+1</f>
        <v>3</v>
      </c>
      <c r="Y112" s="1657" t="s">
        <v>5714</v>
      </c>
      <c r="Z112" s="1533" t="s">
        <v>5715</v>
      </c>
      <c r="AA112" s="1534" t="s">
        <v>5716</v>
      </c>
      <c r="AB112" s="1533" t="s">
        <v>5717</v>
      </c>
      <c r="AC112" s="1533" t="s">
        <v>5717</v>
      </c>
      <c r="AD112" s="1533" t="s">
        <v>5718</v>
      </c>
      <c r="AE112" s="1533" t="s">
        <v>5719</v>
      </c>
      <c r="AG112" s="1535"/>
      <c r="AH112" s="1536"/>
      <c r="AI112" s="60"/>
      <c r="AJ112" s="1540"/>
      <c r="AK112" s="1540"/>
      <c r="AL112" s="206"/>
      <c r="AM112" s="1537" t="s">
        <v>1861</v>
      </c>
      <c r="AN112" s="1593" t="s">
        <v>5720</v>
      </c>
      <c r="AO112" s="1593"/>
      <c r="AP112" s="1593"/>
      <c r="AR112" s="1559">
        <f t="shared" si="42"/>
        <v>7</v>
      </c>
      <c r="AS112" s="1562" t="s">
        <v>5721</v>
      </c>
      <c r="AT112" s="1563" t="s">
        <v>5722</v>
      </c>
      <c r="AU112" s="1567" t="s">
        <v>5723</v>
      </c>
      <c r="AV112" s="1563" t="s">
        <v>5724</v>
      </c>
      <c r="AW112" s="1563" t="s">
        <v>5725</v>
      </c>
      <c r="AX112" s="1563" t="s">
        <v>5726</v>
      </c>
      <c r="AY112" s="1562" t="s">
        <v>5721</v>
      </c>
      <c r="BA112" s="3">
        <v>1</v>
      </c>
    </row>
    <row r="113" spans="2:53" ht="30" customHeight="1">
      <c r="B113" s="1552">
        <v>8</v>
      </c>
      <c r="C113" s="1553" t="s">
        <v>5727</v>
      </c>
      <c r="D113" s="1529" t="s">
        <v>5728</v>
      </c>
      <c r="E113" s="1529" t="s">
        <v>5729</v>
      </c>
      <c r="F113" s="9"/>
      <c r="G113" s="1552"/>
      <c r="H113" s="1553"/>
      <c r="I113" s="1564"/>
      <c r="J113" s="1564"/>
      <c r="L113" s="1559"/>
      <c r="M113" s="206"/>
      <c r="N113" s="1565"/>
      <c r="O113" s="1566"/>
      <c r="P113" s="1565"/>
      <c r="Q113" s="1565"/>
      <c r="R113" s="1565"/>
      <c r="S113" s="9"/>
      <c r="W113" s="9"/>
      <c r="X113" s="1531"/>
      <c r="Y113" s="1656" t="s">
        <v>5228</v>
      </c>
      <c r="Z113" s="1526"/>
      <c r="AA113" s="1526"/>
      <c r="AB113" s="1526"/>
      <c r="AC113" s="1526"/>
      <c r="AD113" s="1526"/>
      <c r="AE113" s="1525" t="s">
        <v>5228</v>
      </c>
      <c r="AG113" s="1535"/>
      <c r="AH113" s="1536"/>
      <c r="AI113" s="60"/>
      <c r="AJ113" s="1540"/>
      <c r="AK113" s="1540"/>
      <c r="AL113" s="206"/>
      <c r="AM113" s="1559"/>
      <c r="AN113" s="1530"/>
      <c r="AO113" s="1593"/>
      <c r="AP113" s="1593"/>
      <c r="AR113" s="1559">
        <f t="shared" si="42"/>
        <v>8</v>
      </c>
      <c r="AS113" s="1562" t="s">
        <v>5730</v>
      </c>
      <c r="AT113" s="1563" t="s">
        <v>5731</v>
      </c>
      <c r="AU113" s="1567" t="s">
        <v>5732</v>
      </c>
      <c r="AV113" s="1563" t="s">
        <v>5733</v>
      </c>
      <c r="AW113" s="1563" t="s">
        <v>5734</v>
      </c>
      <c r="AX113" s="1563" t="s">
        <v>5735</v>
      </c>
      <c r="AY113" s="1562" t="s">
        <v>5730</v>
      </c>
      <c r="BA113" s="3">
        <v>1</v>
      </c>
    </row>
    <row r="114" spans="2:53" ht="30" customHeight="1">
      <c r="B114" s="1552">
        <v>9</v>
      </c>
      <c r="C114" s="1553" t="s">
        <v>5736</v>
      </c>
      <c r="D114" s="1529" t="s">
        <v>5737</v>
      </c>
      <c r="E114" s="1529" t="s">
        <v>5738</v>
      </c>
      <c r="F114" s="9"/>
      <c r="G114" s="1552"/>
      <c r="H114" s="1553"/>
      <c r="I114" s="1564"/>
      <c r="J114" s="1564"/>
      <c r="L114" s="1559"/>
      <c r="M114" s="206"/>
      <c r="N114" s="1565"/>
      <c r="O114" s="1566"/>
      <c r="P114" s="1565"/>
      <c r="Q114" s="1565"/>
      <c r="R114" s="1565"/>
      <c r="S114" s="9"/>
      <c r="W114" s="9"/>
      <c r="X114" s="1531">
        <v>1</v>
      </c>
      <c r="Y114" s="1657" t="s">
        <v>5739</v>
      </c>
      <c r="Z114" s="1533" t="s">
        <v>5740</v>
      </c>
      <c r="AA114" s="1534" t="s">
        <v>5741</v>
      </c>
      <c r="AB114" s="1533" t="s">
        <v>5742</v>
      </c>
      <c r="AC114" s="1533" t="s">
        <v>5742</v>
      </c>
      <c r="AD114" s="1533" t="s">
        <v>5743</v>
      </c>
      <c r="AE114" s="1533" t="s">
        <v>5744</v>
      </c>
      <c r="AG114" s="1535"/>
      <c r="AH114" s="1536"/>
      <c r="AI114" s="60"/>
      <c r="AJ114" s="1540"/>
      <c r="AK114" s="1540"/>
      <c r="AL114" s="206"/>
      <c r="AM114" s="1559"/>
      <c r="AN114" s="1530"/>
      <c r="AO114" s="1593"/>
      <c r="AP114" s="1593"/>
      <c r="AR114" s="1559">
        <f t="shared" si="42"/>
        <v>9</v>
      </c>
      <c r="AS114" s="1562" t="s">
        <v>5745</v>
      </c>
      <c r="AT114" s="1563" t="s">
        <v>5746</v>
      </c>
      <c r="AU114" s="1563" t="s">
        <v>5747</v>
      </c>
      <c r="AV114" s="1563" t="s">
        <v>5748</v>
      </c>
      <c r="AW114" s="1563" t="s">
        <v>5749</v>
      </c>
      <c r="AX114" s="1563" t="s">
        <v>5750</v>
      </c>
      <c r="AY114" s="1562" t="s">
        <v>5745</v>
      </c>
      <c r="BA114" s="3">
        <v>1</v>
      </c>
    </row>
    <row r="115" spans="2:53" ht="30" customHeight="1">
      <c r="B115" s="1552">
        <v>10</v>
      </c>
      <c r="C115" s="1553" t="s">
        <v>5751</v>
      </c>
      <c r="D115" s="1529" t="s">
        <v>5752</v>
      </c>
      <c r="E115" s="1529" t="s">
        <v>5753</v>
      </c>
      <c r="F115" s="9"/>
      <c r="G115" s="1552"/>
      <c r="H115" s="1553"/>
      <c r="I115" s="1564"/>
      <c r="J115" s="1564"/>
      <c r="L115" s="1559"/>
      <c r="M115" s="206"/>
      <c r="N115" s="1565"/>
      <c r="O115" s="1566"/>
      <c r="P115" s="1565"/>
      <c r="Q115" s="1565"/>
      <c r="R115" s="1565"/>
      <c r="S115" s="9"/>
      <c r="W115" s="9"/>
      <c r="X115" s="1531"/>
      <c r="Y115" s="1656" t="s">
        <v>4487</v>
      </c>
      <c r="Z115" s="1526"/>
      <c r="AA115" s="1526"/>
      <c r="AB115" s="1526"/>
      <c r="AC115" s="1526"/>
      <c r="AD115" s="1526"/>
      <c r="AE115" s="1525" t="s">
        <v>4487</v>
      </c>
      <c r="AG115" s="1535"/>
      <c r="AH115" s="1536"/>
      <c r="AI115" s="60"/>
      <c r="AJ115" s="1540"/>
      <c r="AK115" s="1540"/>
      <c r="AL115" s="206"/>
      <c r="AM115" s="1559"/>
      <c r="AN115" s="1530"/>
      <c r="AO115" s="1347"/>
      <c r="AP115" s="1347"/>
      <c r="AR115" s="1559">
        <f t="shared" si="42"/>
        <v>10</v>
      </c>
      <c r="AS115" s="1562" t="s">
        <v>5754</v>
      </c>
      <c r="AT115" s="1563" t="s">
        <v>5755</v>
      </c>
      <c r="AU115" s="1567" t="s">
        <v>5756</v>
      </c>
      <c r="AV115" s="1563" t="s">
        <v>5757</v>
      </c>
      <c r="AW115" s="1563" t="s">
        <v>5758</v>
      </c>
      <c r="AX115" s="1563" t="s">
        <v>5759</v>
      </c>
      <c r="AY115" s="1562" t="s">
        <v>5754</v>
      </c>
      <c r="BA115" s="3">
        <v>1</v>
      </c>
    </row>
    <row r="116" spans="2:53" ht="30" customHeight="1">
      <c r="B116" s="1552">
        <v>11</v>
      </c>
      <c r="C116" s="1553" t="s">
        <v>5760</v>
      </c>
      <c r="D116" s="1529" t="s">
        <v>5761</v>
      </c>
      <c r="E116" s="1529" t="s">
        <v>5762</v>
      </c>
      <c r="F116" s="9"/>
      <c r="G116" s="1552"/>
      <c r="H116" s="1553"/>
      <c r="I116" s="1564"/>
      <c r="J116" s="1564"/>
      <c r="L116" s="1559"/>
      <c r="M116" s="206"/>
      <c r="N116" s="1565"/>
      <c r="O116" s="1566"/>
      <c r="P116" s="1565"/>
      <c r="Q116" s="1565"/>
      <c r="R116" s="1565"/>
      <c r="S116" s="9"/>
      <c r="W116" s="9"/>
      <c r="X116" s="1531">
        <v>1</v>
      </c>
      <c r="Y116" s="1657" t="s">
        <v>5763</v>
      </c>
      <c r="Z116" s="1533" t="s">
        <v>5764</v>
      </c>
      <c r="AA116" s="1534" t="s">
        <v>5765</v>
      </c>
      <c r="AB116" s="1533" t="s">
        <v>5766</v>
      </c>
      <c r="AC116" s="1533" t="s">
        <v>5766</v>
      </c>
      <c r="AD116" s="1533" t="s">
        <v>5767</v>
      </c>
      <c r="AE116" s="1533" t="s">
        <v>5768</v>
      </c>
      <c r="AG116" s="1535"/>
      <c r="AH116" s="1536"/>
      <c r="AI116" s="60"/>
      <c r="AJ116" s="1540"/>
      <c r="AK116" s="1540"/>
      <c r="AL116" s="206"/>
      <c r="AM116" s="1559"/>
      <c r="AN116" s="1530"/>
      <c r="AO116" s="1593"/>
      <c r="AP116" s="1593"/>
      <c r="AR116" s="1559">
        <f t="shared" si="42"/>
        <v>11</v>
      </c>
      <c r="AS116" s="1562" t="s">
        <v>5769</v>
      </c>
      <c r="AT116" s="1563" t="s">
        <v>5770</v>
      </c>
      <c r="AU116" s="1563" t="s">
        <v>5771</v>
      </c>
      <c r="AV116" s="1563" t="s">
        <v>5772</v>
      </c>
      <c r="AW116" s="1563" t="s">
        <v>5773</v>
      </c>
      <c r="AX116" s="1563" t="s">
        <v>5774</v>
      </c>
      <c r="AY116" s="1562" t="s">
        <v>5769</v>
      </c>
      <c r="BA116" s="3">
        <v>1</v>
      </c>
    </row>
    <row r="117" spans="2:53" ht="30" customHeight="1">
      <c r="B117" s="1552">
        <v>12</v>
      </c>
      <c r="C117" s="1553" t="s">
        <v>5775</v>
      </c>
      <c r="D117" s="1529" t="s">
        <v>5776</v>
      </c>
      <c r="E117" s="1529" t="s">
        <v>5777</v>
      </c>
      <c r="F117" s="9"/>
      <c r="G117" s="1552"/>
      <c r="H117" s="1553"/>
      <c r="I117" s="1564"/>
      <c r="J117" s="1564"/>
      <c r="L117" s="1559"/>
      <c r="M117" s="206"/>
      <c r="N117" s="1565"/>
      <c r="O117" s="1566"/>
      <c r="P117" s="1565"/>
      <c r="Q117" s="1565"/>
      <c r="R117" s="1565"/>
      <c r="S117" s="9"/>
      <c r="W117" s="9"/>
      <c r="X117" s="1531">
        <f>X116+1</f>
        <v>2</v>
      </c>
      <c r="Y117" s="1657" t="s">
        <v>5778</v>
      </c>
      <c r="Z117" s="1533" t="s">
        <v>5779</v>
      </c>
      <c r="AA117" s="1534" t="s">
        <v>5780</v>
      </c>
      <c r="AB117" s="1533" t="s">
        <v>5781</v>
      </c>
      <c r="AC117" s="1533" t="s">
        <v>5781</v>
      </c>
      <c r="AD117" s="1533" t="s">
        <v>5782</v>
      </c>
      <c r="AE117" s="1533" t="s">
        <v>5783</v>
      </c>
      <c r="AG117" s="1535"/>
      <c r="AH117" s="1536"/>
      <c r="AI117" s="60"/>
      <c r="AJ117" s="1540"/>
      <c r="AK117" s="1540"/>
      <c r="AL117" s="206"/>
      <c r="AM117" s="1559"/>
      <c r="AN117" s="1530"/>
      <c r="AR117" s="1559">
        <f t="shared" si="42"/>
        <v>12</v>
      </c>
      <c r="AS117" s="1562" t="s">
        <v>5784</v>
      </c>
      <c r="AT117" s="1563" t="s">
        <v>5785</v>
      </c>
      <c r="AU117" s="1567" t="s">
        <v>5786</v>
      </c>
      <c r="AV117" s="1563" t="s">
        <v>5787</v>
      </c>
      <c r="AW117" s="1563" t="s">
        <v>5788</v>
      </c>
      <c r="AX117" s="1563" t="s">
        <v>5789</v>
      </c>
      <c r="AY117" s="1562" t="s">
        <v>5784</v>
      </c>
      <c r="BA117" s="3">
        <v>1</v>
      </c>
    </row>
    <row r="118" spans="2:53" ht="30" customHeight="1">
      <c r="B118" s="1552"/>
      <c r="F118" s="9"/>
      <c r="G118" s="1552"/>
      <c r="H118" s="1553"/>
      <c r="I118" s="1564"/>
      <c r="J118" s="1564"/>
      <c r="L118" s="1559"/>
      <c r="M118" s="206"/>
      <c r="N118" s="1565"/>
      <c r="O118" s="1566"/>
      <c r="P118" s="1565"/>
      <c r="Q118" s="1565"/>
      <c r="R118" s="1565"/>
      <c r="S118" s="9"/>
      <c r="W118" s="9"/>
      <c r="X118" s="1531">
        <f>X117+1</f>
        <v>3</v>
      </c>
      <c r="Y118" s="1657" t="s">
        <v>5790</v>
      </c>
      <c r="Z118" s="1533" t="s">
        <v>5791</v>
      </c>
      <c r="AA118" s="1534" t="s">
        <v>5792</v>
      </c>
      <c r="AB118" s="1533" t="s">
        <v>5793</v>
      </c>
      <c r="AC118" s="1533" t="s">
        <v>5793</v>
      </c>
      <c r="AD118" s="1533" t="s">
        <v>5794</v>
      </c>
      <c r="AE118" s="1533" t="s">
        <v>5795</v>
      </c>
      <c r="AG118" s="1535"/>
      <c r="AH118" s="1536"/>
      <c r="AI118" s="60"/>
      <c r="AJ118" s="1540"/>
      <c r="AK118" s="1540"/>
      <c r="AL118" s="206"/>
      <c r="AM118" s="1559"/>
      <c r="AN118" s="1530"/>
      <c r="AO118" s="1593"/>
      <c r="AP118" s="1593"/>
      <c r="AR118" s="1559">
        <f t="shared" si="42"/>
        <v>13</v>
      </c>
      <c r="AS118" s="1562" t="s">
        <v>5796</v>
      </c>
      <c r="AT118" s="1563" t="s">
        <v>5797</v>
      </c>
      <c r="AU118" s="1567" t="s">
        <v>5798</v>
      </c>
      <c r="AV118" s="1563" t="s">
        <v>5799</v>
      </c>
      <c r="AW118" s="1563" t="s">
        <v>5800</v>
      </c>
      <c r="AX118" s="1563" t="s">
        <v>5801</v>
      </c>
      <c r="AY118" s="1562" t="s">
        <v>5796</v>
      </c>
      <c r="BA118" s="3">
        <v>1</v>
      </c>
    </row>
    <row r="119" spans="2:53" ht="30" customHeight="1">
      <c r="B119" s="1552"/>
      <c r="C119" s="1543" t="s">
        <v>5802</v>
      </c>
      <c r="D119" s="1543" t="s">
        <v>5803</v>
      </c>
      <c r="E119" s="1543" t="s">
        <v>5804</v>
      </c>
      <c r="F119" s="9"/>
      <c r="G119" s="1552"/>
      <c r="H119" s="1553"/>
      <c r="I119" s="1564"/>
      <c r="J119" s="1564"/>
      <c r="L119" s="1559">
        <v>1</v>
      </c>
      <c r="M119" s="206"/>
      <c r="N119" s="1565"/>
      <c r="O119" s="1566"/>
      <c r="P119" s="1565"/>
      <c r="Q119" s="1565"/>
      <c r="R119" s="1565"/>
      <c r="S119" s="9"/>
      <c r="W119" s="9"/>
      <c r="X119" s="1531"/>
      <c r="Y119" s="1656" t="s">
        <v>2</v>
      </c>
      <c r="Z119" s="1526"/>
      <c r="AA119" s="1526"/>
      <c r="AB119" s="1526"/>
      <c r="AC119" s="1526"/>
      <c r="AD119" s="1526"/>
      <c r="AE119" s="1525" t="s">
        <v>2</v>
      </c>
      <c r="AG119" s="1535"/>
      <c r="AH119" s="1536"/>
      <c r="AI119" s="60"/>
      <c r="AJ119" s="1540"/>
      <c r="AK119" s="1540"/>
      <c r="AL119" s="206"/>
      <c r="AM119" s="1559"/>
      <c r="AN119" s="1530"/>
      <c r="AR119" s="1559">
        <f t="shared" si="42"/>
        <v>14</v>
      </c>
      <c r="AS119" s="1562" t="s">
        <v>5805</v>
      </c>
      <c r="AT119" s="1563" t="s">
        <v>5806</v>
      </c>
      <c r="AU119" s="1563" t="s">
        <v>5807</v>
      </c>
      <c r="AV119" s="1563" t="s">
        <v>5808</v>
      </c>
      <c r="AW119" s="1563" t="s">
        <v>5809</v>
      </c>
      <c r="AX119" s="1563" t="s">
        <v>5810</v>
      </c>
      <c r="AY119" s="1562" t="s">
        <v>5805</v>
      </c>
      <c r="BA119" s="3">
        <v>1</v>
      </c>
    </row>
    <row r="120" spans="2:53" ht="30" customHeight="1">
      <c r="B120" s="1552">
        <v>1</v>
      </c>
      <c r="C120" s="1553" t="s">
        <v>5811</v>
      </c>
      <c r="D120" s="1529" t="s">
        <v>5812</v>
      </c>
      <c r="E120" s="1529" t="s">
        <v>5813</v>
      </c>
      <c r="F120" s="9"/>
      <c r="G120" s="1552"/>
      <c r="H120" s="1553"/>
      <c r="I120" s="1564"/>
      <c r="J120" s="1564"/>
      <c r="L120" s="1559"/>
      <c r="M120" s="206"/>
      <c r="N120" s="1565"/>
      <c r="O120" s="1566"/>
      <c r="P120" s="1565"/>
      <c r="Q120" s="1565"/>
      <c r="R120" s="1565"/>
      <c r="S120" s="9"/>
      <c r="W120" s="9"/>
      <c r="X120" s="1531">
        <v>1</v>
      </c>
      <c r="Y120" s="1657" t="s">
        <v>5814</v>
      </c>
      <c r="Z120" s="1533" t="s">
        <v>5815</v>
      </c>
      <c r="AA120" s="1534" t="s">
        <v>5816</v>
      </c>
      <c r="AB120" s="1533" t="s">
        <v>5817</v>
      </c>
      <c r="AC120" s="1533" t="s">
        <v>5817</v>
      </c>
      <c r="AD120" s="1533" t="s">
        <v>5818</v>
      </c>
      <c r="AE120" s="1533" t="s">
        <v>5819</v>
      </c>
      <c r="AG120" s="1535"/>
      <c r="AH120" s="1536"/>
      <c r="AI120" s="60"/>
      <c r="AJ120" s="1540"/>
      <c r="AK120" s="1540"/>
      <c r="AL120" s="206"/>
      <c r="AM120" s="1559"/>
      <c r="AN120" s="1530"/>
      <c r="AO120" s="1529"/>
      <c r="AP120" s="1529"/>
      <c r="AR120" s="1559">
        <f t="shared" si="42"/>
        <v>15</v>
      </c>
      <c r="AS120" s="1562" t="s">
        <v>5820</v>
      </c>
      <c r="AT120" s="1563" t="s">
        <v>5821</v>
      </c>
      <c r="AU120" s="1567" t="s">
        <v>5822</v>
      </c>
      <c r="AV120" s="1563" t="s">
        <v>5823</v>
      </c>
      <c r="AW120" s="1563" t="s">
        <v>5824</v>
      </c>
      <c r="AX120" s="1563" t="s">
        <v>5825</v>
      </c>
      <c r="AY120" s="1562" t="s">
        <v>5820</v>
      </c>
      <c r="BA120" s="3">
        <v>1</v>
      </c>
    </row>
    <row r="121" spans="2:53" ht="30" customHeight="1">
      <c r="B121" s="1552">
        <v>2</v>
      </c>
      <c r="C121" s="1553" t="s">
        <v>5826</v>
      </c>
      <c r="D121" s="1529" t="s">
        <v>5827</v>
      </c>
      <c r="E121" s="1529" t="s">
        <v>5828</v>
      </c>
      <c r="F121" s="9"/>
      <c r="G121" s="1552"/>
      <c r="H121" s="1553"/>
      <c r="I121" s="1564"/>
      <c r="J121" s="1564"/>
      <c r="L121" s="1559"/>
      <c r="M121" s="206"/>
      <c r="N121" s="1565"/>
      <c r="O121" s="1566"/>
      <c r="P121" s="1565"/>
      <c r="Q121" s="1565"/>
      <c r="R121" s="1565"/>
      <c r="S121" s="9"/>
      <c r="W121" s="9"/>
      <c r="X121" s="1531">
        <f>X120+1</f>
        <v>2</v>
      </c>
      <c r="Y121" s="1657" t="s">
        <v>5829</v>
      </c>
      <c r="Z121" s="1533" t="s">
        <v>5830</v>
      </c>
      <c r="AA121" s="1534" t="s">
        <v>5831</v>
      </c>
      <c r="AB121" s="1533" t="s">
        <v>5832</v>
      </c>
      <c r="AC121" s="1533" t="s">
        <v>5832</v>
      </c>
      <c r="AD121" s="1533" t="s">
        <v>5833</v>
      </c>
      <c r="AE121" s="1594" t="s">
        <v>5834</v>
      </c>
      <c r="AG121" s="1535"/>
      <c r="AH121" s="1536"/>
      <c r="AI121" s="60"/>
      <c r="AJ121" s="1540"/>
      <c r="AK121" s="1540"/>
      <c r="AL121" s="206"/>
      <c r="AM121" s="1559"/>
      <c r="AN121" s="1530"/>
      <c r="AO121" s="1529"/>
      <c r="AP121" s="1529"/>
      <c r="AR121" s="1559">
        <f t="shared" si="42"/>
        <v>16</v>
      </c>
      <c r="AS121" s="1562" t="s">
        <v>5835</v>
      </c>
      <c r="AT121" s="1563" t="s">
        <v>5836</v>
      </c>
      <c r="AU121" s="1567" t="s">
        <v>5837</v>
      </c>
      <c r="AV121" s="1563" t="s">
        <v>5838</v>
      </c>
      <c r="AW121" s="1563" t="s">
        <v>5839</v>
      </c>
      <c r="AX121" s="1563" t="s">
        <v>5840</v>
      </c>
      <c r="AY121" s="1562" t="s">
        <v>5835</v>
      </c>
      <c r="BA121" s="3">
        <v>1</v>
      </c>
    </row>
    <row r="122" spans="2:53" ht="30" customHeight="1">
      <c r="B122" s="1552">
        <v>3</v>
      </c>
      <c r="C122" s="1553" t="s">
        <v>5841</v>
      </c>
      <c r="D122" s="1529" t="s">
        <v>5842</v>
      </c>
      <c r="E122" s="1529" t="s">
        <v>5843</v>
      </c>
      <c r="F122" s="9"/>
      <c r="G122" s="1552"/>
      <c r="H122" s="1553"/>
      <c r="I122" s="1564"/>
      <c r="J122" s="1564"/>
      <c r="L122" s="1559"/>
      <c r="M122" s="206"/>
      <c r="N122" s="1565"/>
      <c r="O122" s="1566"/>
      <c r="P122" s="1565"/>
      <c r="Q122" s="1565"/>
      <c r="R122" s="1565"/>
      <c r="S122" s="9"/>
      <c r="W122" s="9"/>
      <c r="X122" s="1531">
        <f t="shared" ref="X122:X125" si="43">X121+1</f>
        <v>3</v>
      </c>
      <c r="Y122" s="1657" t="s">
        <v>5844</v>
      </c>
      <c r="Z122" s="1533" t="s">
        <v>5845</v>
      </c>
      <c r="AA122" s="1534" t="s">
        <v>5846</v>
      </c>
      <c r="AB122" s="1533" t="s">
        <v>5847</v>
      </c>
      <c r="AC122" s="1533" t="s">
        <v>5847</v>
      </c>
      <c r="AD122" s="1533" t="s">
        <v>5848</v>
      </c>
      <c r="AE122" s="1533" t="s">
        <v>5849</v>
      </c>
      <c r="AG122" s="1535"/>
      <c r="AH122" s="1536"/>
      <c r="AI122" s="60"/>
      <c r="AJ122" s="1540"/>
      <c r="AK122" s="1540"/>
      <c r="AL122" s="206"/>
      <c r="AM122" s="1559"/>
      <c r="AN122" s="1530"/>
      <c r="AO122" s="1529"/>
      <c r="AP122" s="1529"/>
      <c r="AR122" s="1559">
        <f t="shared" si="42"/>
        <v>17</v>
      </c>
      <c r="AS122" s="1562" t="s">
        <v>5850</v>
      </c>
      <c r="AT122" s="1563" t="s">
        <v>5851</v>
      </c>
      <c r="AU122" s="1567" t="s">
        <v>5852</v>
      </c>
      <c r="AV122" s="1563" t="s">
        <v>5853</v>
      </c>
      <c r="AW122" s="1563" t="s">
        <v>5854</v>
      </c>
      <c r="AX122" s="1563" t="s">
        <v>5855</v>
      </c>
      <c r="AY122" s="1562" t="s">
        <v>5850</v>
      </c>
      <c r="BA122" s="3">
        <v>1</v>
      </c>
    </row>
    <row r="123" spans="2:53" ht="30" customHeight="1">
      <c r="B123" s="1552">
        <v>4</v>
      </c>
      <c r="C123" s="1553" t="s">
        <v>5856</v>
      </c>
      <c r="D123" s="1529" t="s">
        <v>5857</v>
      </c>
      <c r="E123" s="1529" t="s">
        <v>5858</v>
      </c>
      <c r="F123" s="9"/>
      <c r="G123" s="1552"/>
      <c r="H123" s="1553"/>
      <c r="I123" s="1564"/>
      <c r="J123" s="1564"/>
      <c r="L123" s="1559"/>
      <c r="M123" s="206"/>
      <c r="N123" s="1565"/>
      <c r="O123" s="1566"/>
      <c r="P123" s="1565"/>
      <c r="Q123" s="1565"/>
      <c r="R123" s="1565"/>
      <c r="S123" s="9"/>
      <c r="W123" s="9"/>
      <c r="X123" s="1531">
        <f t="shared" si="43"/>
        <v>4</v>
      </c>
      <c r="Y123" s="1657" t="s">
        <v>5859</v>
      </c>
      <c r="Z123" s="1533" t="s">
        <v>5860</v>
      </c>
      <c r="AA123" s="1534" t="s">
        <v>5861</v>
      </c>
      <c r="AB123" s="1533" t="s">
        <v>5862</v>
      </c>
      <c r="AC123" s="1533" t="s">
        <v>5862</v>
      </c>
      <c r="AD123" s="1533" t="s">
        <v>5863</v>
      </c>
      <c r="AE123" s="1533" t="s">
        <v>5864</v>
      </c>
      <c r="AG123" s="1535"/>
      <c r="AH123" s="1536"/>
      <c r="AI123" s="60"/>
      <c r="AJ123" s="1540"/>
      <c r="AK123" s="1540"/>
      <c r="AL123" s="206"/>
      <c r="AM123" s="1559"/>
      <c r="AN123" s="1530"/>
      <c r="AO123" s="1529"/>
      <c r="AP123" s="1529"/>
      <c r="AR123" s="1559">
        <f t="shared" si="42"/>
        <v>18</v>
      </c>
      <c r="AS123" s="1562" t="s">
        <v>5865</v>
      </c>
      <c r="AT123" s="1563" t="s">
        <v>5866</v>
      </c>
      <c r="AU123" s="1567" t="s">
        <v>5867</v>
      </c>
      <c r="AV123" s="1563" t="s">
        <v>5868</v>
      </c>
      <c r="AW123" s="1563" t="s">
        <v>5869</v>
      </c>
      <c r="AX123" s="1563" t="s">
        <v>5870</v>
      </c>
      <c r="AY123" s="1562" t="s">
        <v>5865</v>
      </c>
      <c r="BA123" s="3">
        <v>1</v>
      </c>
    </row>
    <row r="124" spans="2:53" ht="30" customHeight="1">
      <c r="B124" s="1552">
        <v>5</v>
      </c>
      <c r="C124" s="1553" t="s">
        <v>5871</v>
      </c>
      <c r="D124" s="1529" t="s">
        <v>5872</v>
      </c>
      <c r="E124" s="1529" t="s">
        <v>5873</v>
      </c>
      <c r="F124" s="9"/>
      <c r="G124" s="1552"/>
      <c r="H124" s="1553"/>
      <c r="I124" s="1564"/>
      <c r="J124" s="1564"/>
      <c r="L124" s="1559"/>
      <c r="M124" s="206"/>
      <c r="N124" s="1565"/>
      <c r="O124" s="1566"/>
      <c r="P124" s="1565"/>
      <c r="Q124" s="1565"/>
      <c r="R124" s="1565"/>
      <c r="S124" s="9"/>
      <c r="W124" s="9"/>
      <c r="X124" s="1531">
        <f t="shared" si="43"/>
        <v>5</v>
      </c>
      <c r="Y124" s="1657" t="s">
        <v>5874</v>
      </c>
      <c r="Z124" s="1533" t="s">
        <v>5875</v>
      </c>
      <c r="AA124" s="1534" t="s">
        <v>5876</v>
      </c>
      <c r="AB124" s="1533" t="s">
        <v>5877</v>
      </c>
      <c r="AC124" s="1533" t="s">
        <v>5877</v>
      </c>
      <c r="AD124" s="1533" t="s">
        <v>5878</v>
      </c>
      <c r="AE124" s="1533" t="s">
        <v>5879</v>
      </c>
      <c r="AG124" s="1535"/>
      <c r="AH124" s="1536"/>
      <c r="AI124" s="60"/>
      <c r="AJ124" s="1540"/>
      <c r="AK124" s="1540"/>
      <c r="AL124" s="206"/>
      <c r="AM124" s="1559"/>
      <c r="AN124" s="1530"/>
      <c r="AO124" s="1529"/>
      <c r="AP124" s="1529"/>
      <c r="AR124" s="1559">
        <f t="shared" si="42"/>
        <v>19</v>
      </c>
      <c r="AS124" s="1562" t="s">
        <v>5880</v>
      </c>
      <c r="AT124" s="1563" t="s">
        <v>5881</v>
      </c>
      <c r="AU124" s="1567" t="s">
        <v>5882</v>
      </c>
      <c r="AV124" s="1563" t="s">
        <v>5883</v>
      </c>
      <c r="AW124" s="1563" t="s">
        <v>5884</v>
      </c>
      <c r="AX124" s="1563" t="s">
        <v>5885</v>
      </c>
      <c r="AY124" s="1562" t="s">
        <v>5880</v>
      </c>
      <c r="BA124" s="3">
        <v>1</v>
      </c>
    </row>
    <row r="125" spans="2:53" ht="30" customHeight="1">
      <c r="B125" s="1552">
        <v>6</v>
      </c>
      <c r="C125" s="1553" t="s">
        <v>5886</v>
      </c>
      <c r="D125" s="1529" t="s">
        <v>5887</v>
      </c>
      <c r="E125" s="1529" t="s">
        <v>5888</v>
      </c>
      <c r="F125" s="9"/>
      <c r="G125" s="1552"/>
      <c r="H125" s="1553"/>
      <c r="I125" s="1564"/>
      <c r="J125" s="1564"/>
      <c r="L125" s="1559"/>
      <c r="M125" s="206"/>
      <c r="N125" s="1565"/>
      <c r="O125" s="1566"/>
      <c r="P125" s="1565"/>
      <c r="Q125" s="1565"/>
      <c r="R125" s="1565"/>
      <c r="S125" s="9"/>
      <c r="W125" s="9"/>
      <c r="X125" s="1531">
        <f t="shared" si="43"/>
        <v>6</v>
      </c>
      <c r="Y125" s="1657" t="s">
        <v>5889</v>
      </c>
      <c r="Z125" s="1533" t="s">
        <v>5890</v>
      </c>
      <c r="AA125" s="1534" t="s">
        <v>5891</v>
      </c>
      <c r="AB125" s="1533" t="s">
        <v>5892</v>
      </c>
      <c r="AC125" s="1533" t="s">
        <v>5892</v>
      </c>
      <c r="AD125" s="1533" t="s">
        <v>5893</v>
      </c>
      <c r="AE125" s="1533" t="s">
        <v>5894</v>
      </c>
      <c r="AG125" s="1535"/>
      <c r="AH125" s="1536"/>
      <c r="AI125" s="60"/>
      <c r="AJ125" s="1540"/>
      <c r="AK125" s="1540"/>
      <c r="AL125" s="206"/>
      <c r="AM125" s="1559"/>
      <c r="AN125" s="1530"/>
      <c r="AO125" s="1529"/>
      <c r="AP125" s="1529"/>
      <c r="AR125" s="1559">
        <f t="shared" si="42"/>
        <v>20</v>
      </c>
      <c r="AS125" s="1562" t="s">
        <v>5895</v>
      </c>
      <c r="AT125" s="1563" t="s">
        <v>5896</v>
      </c>
      <c r="AU125" s="1567" t="s">
        <v>5897</v>
      </c>
      <c r="AV125" s="1563" t="s">
        <v>5898</v>
      </c>
      <c r="AW125" s="1563" t="s">
        <v>5899</v>
      </c>
      <c r="AX125" s="1563" t="s">
        <v>5900</v>
      </c>
      <c r="AY125" s="1562" t="s">
        <v>5895</v>
      </c>
      <c r="BA125" s="3">
        <v>1</v>
      </c>
    </row>
    <row r="126" spans="2:53" ht="30" customHeight="1">
      <c r="B126" s="1580"/>
      <c r="F126" s="9"/>
      <c r="G126" s="1552"/>
      <c r="H126" s="1553"/>
      <c r="I126" s="1564"/>
      <c r="J126" s="1564"/>
      <c r="L126" s="1559"/>
      <c r="M126" s="206"/>
      <c r="N126" s="1565"/>
      <c r="O126" s="1566"/>
      <c r="P126" s="1565"/>
      <c r="Q126" s="1565"/>
      <c r="R126" s="1565"/>
      <c r="S126" s="9"/>
      <c r="W126" s="9"/>
      <c r="X126" s="1531"/>
      <c r="Y126" s="1656" t="s">
        <v>4768</v>
      </c>
      <c r="Z126" s="1526"/>
      <c r="AA126" s="1526"/>
      <c r="AB126" s="1526"/>
      <c r="AC126" s="1526"/>
      <c r="AD126" s="1526"/>
      <c r="AE126" s="1525" t="s">
        <v>4768</v>
      </c>
      <c r="AG126" s="1535"/>
      <c r="AH126" s="1536"/>
      <c r="AI126" s="60"/>
      <c r="AJ126" s="1540"/>
      <c r="AK126" s="1540"/>
      <c r="AL126" s="206"/>
      <c r="AM126" s="1559"/>
      <c r="AN126" s="1530"/>
      <c r="AO126" s="1529"/>
      <c r="AP126" s="1529"/>
      <c r="AR126" s="1559">
        <f t="shared" si="42"/>
        <v>21</v>
      </c>
      <c r="AS126" s="1562" t="s">
        <v>5901</v>
      </c>
      <c r="AT126" s="1563" t="s">
        <v>5902</v>
      </c>
      <c r="AU126" s="1567" t="s">
        <v>5903</v>
      </c>
      <c r="AV126" s="1563" t="s">
        <v>5904</v>
      </c>
      <c r="AW126" s="1563" t="s">
        <v>5905</v>
      </c>
      <c r="AX126" s="1563" t="s">
        <v>5906</v>
      </c>
      <c r="AY126" s="1562" t="s">
        <v>5901</v>
      </c>
      <c r="BA126" s="3">
        <v>1</v>
      </c>
    </row>
    <row r="127" spans="2:53" ht="30" customHeight="1">
      <c r="B127" s="1580"/>
      <c r="C127" s="1543" t="s">
        <v>466</v>
      </c>
      <c r="D127" s="1543" t="s">
        <v>5907</v>
      </c>
      <c r="E127" s="1543" t="s">
        <v>5908</v>
      </c>
      <c r="F127" s="9"/>
      <c r="G127" s="1552"/>
      <c r="H127" s="1553"/>
      <c r="I127" s="1564"/>
      <c r="J127" s="1564"/>
      <c r="L127" s="1559"/>
      <c r="M127" s="206"/>
      <c r="N127" s="1565"/>
      <c r="O127" s="1566"/>
      <c r="P127" s="1565"/>
      <c r="Q127" s="1565"/>
      <c r="R127" s="1565"/>
      <c r="S127" s="9"/>
      <c r="W127" s="9"/>
      <c r="X127" s="1531">
        <v>1</v>
      </c>
      <c r="Y127" s="1657" t="s">
        <v>5909</v>
      </c>
      <c r="Z127" s="1533" t="s">
        <v>5910</v>
      </c>
      <c r="AA127" s="1534" t="s">
        <v>5911</v>
      </c>
      <c r="AB127" s="1533" t="s">
        <v>5912</v>
      </c>
      <c r="AC127" s="1533" t="s">
        <v>5912</v>
      </c>
      <c r="AD127" s="1533" t="s">
        <v>5913</v>
      </c>
      <c r="AE127" s="1533" t="s">
        <v>5914</v>
      </c>
      <c r="AG127" s="1535"/>
      <c r="AH127" s="1536"/>
      <c r="AI127" s="60"/>
      <c r="AJ127" s="1540"/>
      <c r="AK127" s="1540"/>
      <c r="AL127" s="206"/>
      <c r="AM127" s="1559"/>
      <c r="AN127" s="1530"/>
      <c r="AO127" s="1529"/>
      <c r="AP127" s="1529"/>
      <c r="AR127" s="1559">
        <f t="shared" si="42"/>
        <v>22</v>
      </c>
      <c r="AS127" s="1562" t="s">
        <v>5915</v>
      </c>
      <c r="AT127" s="1563" t="s">
        <v>5916</v>
      </c>
      <c r="AU127" s="1567" t="s">
        <v>5917</v>
      </c>
      <c r="AV127" s="1563" t="s">
        <v>5918</v>
      </c>
      <c r="AW127" s="1563" t="s">
        <v>5919</v>
      </c>
      <c r="AX127" s="1563" t="s">
        <v>5920</v>
      </c>
      <c r="AY127" s="1562" t="s">
        <v>5915</v>
      </c>
      <c r="BA127" s="3">
        <v>1</v>
      </c>
    </row>
    <row r="128" spans="2:53" ht="30" customHeight="1">
      <c r="B128" s="1552">
        <v>1</v>
      </c>
      <c r="C128" s="1553" t="s">
        <v>5921</v>
      </c>
      <c r="D128" s="1529" t="s">
        <v>5922</v>
      </c>
      <c r="E128" s="1529" t="s">
        <v>5923</v>
      </c>
      <c r="F128" s="9"/>
      <c r="G128" s="1552"/>
      <c r="H128" s="1553"/>
      <c r="I128" s="1564"/>
      <c r="J128" s="1564"/>
      <c r="L128" s="1559"/>
      <c r="M128" s="206"/>
      <c r="N128" s="1565"/>
      <c r="O128" s="1566"/>
      <c r="P128" s="1565"/>
      <c r="Q128" s="1565"/>
      <c r="R128" s="1565"/>
      <c r="S128" s="9"/>
      <c r="W128" s="9"/>
      <c r="X128" s="1531">
        <f>X127+1</f>
        <v>2</v>
      </c>
      <c r="Y128" s="1657" t="s">
        <v>5924</v>
      </c>
      <c r="Z128" s="1533" t="s">
        <v>5925</v>
      </c>
      <c r="AA128" s="1534" t="s">
        <v>5926</v>
      </c>
      <c r="AB128" s="1533" t="s">
        <v>5927</v>
      </c>
      <c r="AC128" s="1533" t="s">
        <v>5927</v>
      </c>
      <c r="AD128" s="1533" t="s">
        <v>5928</v>
      </c>
      <c r="AE128" s="1533" t="s">
        <v>5929</v>
      </c>
      <c r="AG128" s="1535"/>
      <c r="AH128" s="1536"/>
      <c r="AI128" s="60"/>
      <c r="AJ128" s="1540"/>
      <c r="AK128" s="1540"/>
      <c r="AL128" s="206"/>
      <c r="AM128" s="1559"/>
      <c r="AN128" s="1530"/>
      <c r="AO128" s="1529"/>
      <c r="AP128" s="1529"/>
      <c r="AR128" s="1559">
        <f t="shared" si="42"/>
        <v>23</v>
      </c>
      <c r="AS128" s="1562" t="s">
        <v>5930</v>
      </c>
      <c r="AT128" s="1563" t="s">
        <v>5931</v>
      </c>
      <c r="AU128" s="1567" t="s">
        <v>5932</v>
      </c>
      <c r="AV128" s="1563" t="s">
        <v>5933</v>
      </c>
      <c r="AW128" s="1563" t="s">
        <v>5934</v>
      </c>
      <c r="AX128" s="1563" t="s">
        <v>5935</v>
      </c>
      <c r="AY128" s="1562" t="s">
        <v>5930</v>
      </c>
      <c r="BA128" s="3">
        <v>1</v>
      </c>
    </row>
    <row r="129" spans="2:53" ht="30" customHeight="1">
      <c r="B129" s="1552">
        <v>2</v>
      </c>
      <c r="C129" s="1553" t="s">
        <v>5936</v>
      </c>
      <c r="D129" s="1529" t="s">
        <v>5937</v>
      </c>
      <c r="E129" s="1529" t="s">
        <v>5938</v>
      </c>
      <c r="F129" s="9"/>
      <c r="G129" s="1552"/>
      <c r="H129" s="1553"/>
      <c r="I129" s="1564"/>
      <c r="J129" s="1564"/>
      <c r="L129" s="1559"/>
      <c r="M129" s="206"/>
      <c r="N129" s="1565"/>
      <c r="O129" s="1566"/>
      <c r="P129" s="1565"/>
      <c r="Q129" s="1565"/>
      <c r="R129" s="1565"/>
      <c r="S129" s="9"/>
      <c r="W129" s="9"/>
      <c r="X129" s="1531">
        <f t="shared" ref="X129:X136" si="44">X128+1</f>
        <v>3</v>
      </c>
      <c r="Y129" s="1657" t="s">
        <v>5939</v>
      </c>
      <c r="Z129" s="1533" t="s">
        <v>5940</v>
      </c>
      <c r="AA129" s="1534" t="s">
        <v>5941</v>
      </c>
      <c r="AB129" s="1533" t="s">
        <v>5942</v>
      </c>
      <c r="AC129" s="1533" t="s">
        <v>5942</v>
      </c>
      <c r="AD129" s="1533" t="s">
        <v>5943</v>
      </c>
      <c r="AE129" s="1533" t="s">
        <v>5944</v>
      </c>
      <c r="AG129" s="1535"/>
      <c r="AH129" s="1536"/>
      <c r="AI129" s="60"/>
      <c r="AJ129" s="1540"/>
      <c r="AK129" s="1540"/>
      <c r="AL129" s="206"/>
      <c r="AM129" s="1559"/>
      <c r="AN129" s="1530"/>
      <c r="AO129" s="1529"/>
      <c r="AP129" s="1529"/>
      <c r="AR129" s="1559">
        <f t="shared" si="42"/>
        <v>24</v>
      </c>
      <c r="AS129" s="1562" t="s">
        <v>5945</v>
      </c>
      <c r="AT129" s="1563" t="s">
        <v>5946</v>
      </c>
      <c r="AU129" s="1567" t="s">
        <v>5947</v>
      </c>
      <c r="AV129" s="1563" t="s">
        <v>5948</v>
      </c>
      <c r="AW129" s="1563" t="s">
        <v>5949</v>
      </c>
      <c r="AX129" s="1563" t="s">
        <v>5950</v>
      </c>
      <c r="AY129" s="1562" t="s">
        <v>5945</v>
      </c>
      <c r="BA129" s="3">
        <v>1</v>
      </c>
    </row>
    <row r="130" spans="2:53" ht="30" customHeight="1">
      <c r="B130" s="1552">
        <v>3</v>
      </c>
      <c r="C130" s="1553" t="s">
        <v>5951</v>
      </c>
      <c r="D130" s="1529" t="s">
        <v>5952</v>
      </c>
      <c r="E130" s="1529" t="s">
        <v>5953</v>
      </c>
      <c r="F130" s="9"/>
      <c r="G130" s="1552"/>
      <c r="H130" s="1553"/>
      <c r="I130" s="1564"/>
      <c r="J130" s="1564"/>
      <c r="L130" s="1559"/>
      <c r="M130" s="206"/>
      <c r="N130" s="1565"/>
      <c r="O130" s="1566"/>
      <c r="P130" s="1565"/>
      <c r="Q130" s="1565"/>
      <c r="R130" s="1565"/>
      <c r="S130" s="9"/>
      <c r="W130" s="9"/>
      <c r="X130" s="1531">
        <f t="shared" si="44"/>
        <v>4</v>
      </c>
      <c r="Y130" s="1657" t="s">
        <v>5954</v>
      </c>
      <c r="Z130" s="1533" t="s">
        <v>5955</v>
      </c>
      <c r="AA130" s="1534" t="s">
        <v>5956</v>
      </c>
      <c r="AB130" s="1533" t="s">
        <v>5957</v>
      </c>
      <c r="AC130" s="1533" t="s">
        <v>5957</v>
      </c>
      <c r="AD130" s="1533" t="s">
        <v>5958</v>
      </c>
      <c r="AE130" s="1533" t="s">
        <v>5959</v>
      </c>
      <c r="AG130" s="1535"/>
      <c r="AH130" s="1536"/>
      <c r="AI130" s="60"/>
      <c r="AJ130" s="1540"/>
      <c r="AK130" s="1540"/>
      <c r="AL130" s="206"/>
      <c r="AM130" s="1559"/>
      <c r="AN130" s="1530"/>
      <c r="AO130" s="1529"/>
      <c r="AP130" s="1529"/>
      <c r="AR130" s="1559">
        <f t="shared" si="42"/>
        <v>25</v>
      </c>
      <c r="AS130" s="1562" t="s">
        <v>5960</v>
      </c>
      <c r="AT130" s="1563" t="s">
        <v>5961</v>
      </c>
      <c r="AU130" s="1567" t="s">
        <v>5962</v>
      </c>
      <c r="AV130" s="1563" t="s">
        <v>5963</v>
      </c>
      <c r="AW130" s="1563" t="s">
        <v>5964</v>
      </c>
      <c r="AX130" s="1563" t="s">
        <v>5965</v>
      </c>
      <c r="AY130" s="1562" t="s">
        <v>5960</v>
      </c>
      <c r="BA130" s="3">
        <v>1</v>
      </c>
    </row>
    <row r="131" spans="2:53" ht="30" customHeight="1">
      <c r="B131" s="1552">
        <v>4</v>
      </c>
      <c r="C131" s="1553" t="s">
        <v>5966</v>
      </c>
      <c r="D131" s="1529" t="s">
        <v>5967</v>
      </c>
      <c r="E131" s="1529" t="s">
        <v>5968</v>
      </c>
      <c r="F131" s="9"/>
      <c r="G131" s="1552"/>
      <c r="H131" s="1553"/>
      <c r="I131" s="1564"/>
      <c r="J131" s="1564"/>
      <c r="L131" s="1559"/>
      <c r="M131" s="206"/>
      <c r="N131" s="1565"/>
      <c r="O131" s="1566"/>
      <c r="P131" s="1565"/>
      <c r="Q131" s="1565"/>
      <c r="R131" s="1565"/>
      <c r="S131" s="9"/>
      <c r="W131" s="9"/>
      <c r="X131" s="1531">
        <f t="shared" si="44"/>
        <v>5</v>
      </c>
      <c r="Y131" s="1657" t="s">
        <v>5969</v>
      </c>
      <c r="Z131" s="1533" t="s">
        <v>5970</v>
      </c>
      <c r="AA131" s="1534" t="s">
        <v>5971</v>
      </c>
      <c r="AB131" s="1533" t="s">
        <v>5972</v>
      </c>
      <c r="AC131" s="1533" t="s">
        <v>5972</v>
      </c>
      <c r="AD131" s="1533" t="s">
        <v>5973</v>
      </c>
      <c r="AE131" s="1533" t="s">
        <v>5974</v>
      </c>
      <c r="AG131" s="1535"/>
      <c r="AH131" s="1536"/>
      <c r="AI131" s="60"/>
      <c r="AJ131" s="1540"/>
      <c r="AK131" s="1540"/>
      <c r="AL131" s="206"/>
      <c r="AM131" s="1559"/>
      <c r="AN131" s="1530"/>
      <c r="AO131" s="1529"/>
      <c r="AP131" s="1529"/>
      <c r="AR131" s="1559">
        <f t="shared" si="42"/>
        <v>26</v>
      </c>
      <c r="AS131" s="1562" t="s">
        <v>5975</v>
      </c>
      <c r="AT131" s="1563" t="s">
        <v>5976</v>
      </c>
      <c r="AU131" s="1567" t="s">
        <v>5977</v>
      </c>
      <c r="AV131" s="1563" t="s">
        <v>5978</v>
      </c>
      <c r="AW131" s="1563" t="s">
        <v>5979</v>
      </c>
      <c r="AX131" s="1563" t="s">
        <v>5980</v>
      </c>
      <c r="AY131" s="1562" t="s">
        <v>5975</v>
      </c>
      <c r="BA131" s="3">
        <v>1</v>
      </c>
    </row>
    <row r="132" spans="2:53" ht="30" customHeight="1">
      <c r="B132" s="1552">
        <v>5</v>
      </c>
      <c r="C132" s="1553" t="s">
        <v>5981</v>
      </c>
      <c r="D132" s="1529" t="s">
        <v>5063</v>
      </c>
      <c r="E132" s="1529" t="s">
        <v>5982</v>
      </c>
      <c r="F132" s="9"/>
      <c r="G132" s="1552"/>
      <c r="H132" s="1553"/>
      <c r="I132" s="1564"/>
      <c r="J132" s="1564"/>
      <c r="L132" s="1559"/>
      <c r="M132" s="206"/>
      <c r="N132" s="1565"/>
      <c r="O132" s="1566"/>
      <c r="P132" s="1565"/>
      <c r="Q132" s="1565"/>
      <c r="R132" s="1565"/>
      <c r="S132" s="9"/>
      <c r="W132" s="9"/>
      <c r="X132" s="1531">
        <f t="shared" si="44"/>
        <v>6</v>
      </c>
      <c r="Y132" s="1657" t="s">
        <v>5983</v>
      </c>
      <c r="Z132" s="1533" t="s">
        <v>5984</v>
      </c>
      <c r="AA132" s="1534" t="s">
        <v>5985</v>
      </c>
      <c r="AB132" s="1533" t="s">
        <v>5986</v>
      </c>
      <c r="AC132" s="1533" t="s">
        <v>5986</v>
      </c>
      <c r="AD132" s="1533" t="s">
        <v>5987</v>
      </c>
      <c r="AE132" s="1533" t="s">
        <v>5988</v>
      </c>
      <c r="AG132" s="1535"/>
      <c r="AH132" s="1536"/>
      <c r="AI132" s="60"/>
      <c r="AJ132" s="1540"/>
      <c r="AK132" s="1540"/>
      <c r="AL132" s="206"/>
      <c r="AM132" s="1559"/>
      <c r="AN132" s="1530"/>
      <c r="AO132" s="1529"/>
      <c r="AP132" s="1529"/>
      <c r="AR132" s="1559">
        <f t="shared" si="42"/>
        <v>27</v>
      </c>
      <c r="AS132" s="1562" t="s">
        <v>5989</v>
      </c>
      <c r="AT132" s="1563" t="s">
        <v>5990</v>
      </c>
      <c r="AU132" s="1567" t="s">
        <v>5991</v>
      </c>
      <c r="AV132" s="1563" t="s">
        <v>5992</v>
      </c>
      <c r="AW132" s="1563" t="s">
        <v>5993</v>
      </c>
      <c r="AX132" s="1563" t="s">
        <v>5994</v>
      </c>
      <c r="AY132" s="1562" t="s">
        <v>5989</v>
      </c>
      <c r="BA132" s="3">
        <v>1</v>
      </c>
    </row>
    <row r="133" spans="2:53" ht="30" customHeight="1">
      <c r="B133" s="1552">
        <v>6</v>
      </c>
      <c r="C133" s="1553" t="s">
        <v>5995</v>
      </c>
      <c r="D133" s="1529" t="s">
        <v>5996</v>
      </c>
      <c r="E133" s="1529" t="s">
        <v>5982</v>
      </c>
      <c r="F133" s="9"/>
      <c r="G133" s="1552"/>
      <c r="H133" s="1553"/>
      <c r="I133" s="1564"/>
      <c r="J133" s="1564"/>
      <c r="L133" s="1559"/>
      <c r="M133" s="206"/>
      <c r="N133" s="1565"/>
      <c r="O133" s="1566"/>
      <c r="P133" s="1565"/>
      <c r="Q133" s="1565"/>
      <c r="R133" s="1565"/>
      <c r="S133" s="9"/>
      <c r="W133" s="9"/>
      <c r="X133" s="1531">
        <f t="shared" si="44"/>
        <v>7</v>
      </c>
      <c r="Y133" s="1657" t="s">
        <v>5997</v>
      </c>
      <c r="Z133" s="1533" t="s">
        <v>5998</v>
      </c>
      <c r="AA133" s="1534" t="s">
        <v>5999</v>
      </c>
      <c r="AB133" s="1533" t="s">
        <v>6000</v>
      </c>
      <c r="AC133" s="1533" t="s">
        <v>6000</v>
      </c>
      <c r="AD133" s="1533" t="s">
        <v>6001</v>
      </c>
      <c r="AE133" s="1533" t="s">
        <v>6002</v>
      </c>
      <c r="AG133" s="1535"/>
      <c r="AH133" s="1536"/>
      <c r="AI133" s="60"/>
      <c r="AJ133" s="1540"/>
      <c r="AK133" s="1540"/>
      <c r="AL133" s="206"/>
      <c r="AM133" s="1559"/>
      <c r="AN133" s="1530"/>
      <c r="AO133" s="1529"/>
      <c r="AP133" s="1529"/>
      <c r="AR133" s="1559">
        <f t="shared" si="42"/>
        <v>28</v>
      </c>
      <c r="AS133" s="1562" t="s">
        <v>6003</v>
      </c>
      <c r="AT133" s="1563" t="s">
        <v>6004</v>
      </c>
      <c r="AU133" s="1567" t="s">
        <v>6005</v>
      </c>
      <c r="AV133" s="1563" t="s">
        <v>6006</v>
      </c>
      <c r="AW133" s="1563" t="s">
        <v>6007</v>
      </c>
      <c r="AX133" s="1563" t="s">
        <v>6008</v>
      </c>
      <c r="AY133" s="1562" t="s">
        <v>6003</v>
      </c>
      <c r="BA133" s="3">
        <v>1</v>
      </c>
    </row>
    <row r="134" spans="2:53" ht="30" customHeight="1">
      <c r="B134" s="1552">
        <v>7</v>
      </c>
      <c r="C134" s="1553" t="s">
        <v>267</v>
      </c>
      <c r="D134" s="1529" t="s">
        <v>6009</v>
      </c>
      <c r="E134" s="1529" t="s">
        <v>1447</v>
      </c>
      <c r="F134" s="9"/>
      <c r="G134" s="1552"/>
      <c r="H134" s="1553"/>
      <c r="I134" s="1564"/>
      <c r="J134" s="1564"/>
      <c r="L134" s="1559"/>
      <c r="M134" s="206"/>
      <c r="N134" s="1565"/>
      <c r="O134" s="1566"/>
      <c r="P134" s="1565"/>
      <c r="Q134" s="1565"/>
      <c r="R134" s="1565"/>
      <c r="S134" s="9"/>
      <c r="W134" s="9"/>
      <c r="X134" s="1531">
        <f t="shared" si="44"/>
        <v>8</v>
      </c>
      <c r="Y134" s="1657" t="s">
        <v>6010</v>
      </c>
      <c r="Z134" s="1533" t="s">
        <v>6011</v>
      </c>
      <c r="AA134" s="1534" t="s">
        <v>6012</v>
      </c>
      <c r="AB134" s="1533" t="s">
        <v>6013</v>
      </c>
      <c r="AC134" s="1533" t="s">
        <v>6013</v>
      </c>
      <c r="AD134" s="1533" t="s">
        <v>6014</v>
      </c>
      <c r="AE134" s="1533" t="s">
        <v>6015</v>
      </c>
      <c r="AG134" s="1535"/>
      <c r="AH134" s="1536"/>
      <c r="AI134" s="60"/>
      <c r="AJ134" s="1540"/>
      <c r="AK134" s="1540"/>
      <c r="AL134" s="206"/>
      <c r="AM134" s="1559"/>
      <c r="AN134" s="1530"/>
      <c r="AO134" s="1529"/>
      <c r="AP134" s="1529"/>
      <c r="AR134" s="1559">
        <f t="shared" si="42"/>
        <v>29</v>
      </c>
      <c r="AS134" s="1562" t="s">
        <v>6016</v>
      </c>
      <c r="AT134" s="1563" t="s">
        <v>6017</v>
      </c>
      <c r="AU134" s="1567" t="s">
        <v>6018</v>
      </c>
      <c r="AV134" s="1563" t="s">
        <v>6019</v>
      </c>
      <c r="AW134" s="1563" t="s">
        <v>6020</v>
      </c>
      <c r="AX134" s="1563" t="s">
        <v>6021</v>
      </c>
      <c r="AY134" s="1562" t="s">
        <v>6016</v>
      </c>
      <c r="BA134" s="3">
        <v>1</v>
      </c>
    </row>
    <row r="135" spans="2:53" ht="30" customHeight="1">
      <c r="B135" s="1552"/>
      <c r="F135" s="9"/>
      <c r="G135" s="1552"/>
      <c r="H135" s="1553"/>
      <c r="I135" s="1564"/>
      <c r="J135" s="1564"/>
      <c r="L135" s="1559"/>
      <c r="M135" s="206"/>
      <c r="N135" s="1565"/>
      <c r="O135" s="1566"/>
      <c r="P135" s="1565"/>
      <c r="Q135" s="1565"/>
      <c r="R135" s="1565"/>
      <c r="S135" s="9"/>
      <c r="W135" s="9"/>
      <c r="X135" s="1531">
        <f t="shared" si="44"/>
        <v>9</v>
      </c>
      <c r="Y135" s="1657" t="s">
        <v>6022</v>
      </c>
      <c r="Z135" s="1533" t="s">
        <v>6023</v>
      </c>
      <c r="AA135" s="1534" t="s">
        <v>6024</v>
      </c>
      <c r="AB135" s="1533" t="s">
        <v>6025</v>
      </c>
      <c r="AC135" s="1533" t="s">
        <v>6025</v>
      </c>
      <c r="AD135" s="1533" t="s">
        <v>6026</v>
      </c>
      <c r="AE135" s="1533" t="s">
        <v>6027</v>
      </c>
      <c r="AG135" s="1535"/>
      <c r="AH135" s="1536"/>
      <c r="AI135" s="60"/>
      <c r="AJ135" s="1540"/>
      <c r="AK135" s="1540"/>
      <c r="AL135" s="206"/>
      <c r="AM135" s="1559"/>
      <c r="AN135" s="1530"/>
      <c r="AO135" s="1529"/>
      <c r="AP135" s="1529"/>
      <c r="AR135" s="1559">
        <f t="shared" si="42"/>
        <v>30</v>
      </c>
      <c r="AS135" s="1562" t="s">
        <v>6028</v>
      </c>
      <c r="AT135" s="1563" t="s">
        <v>1552</v>
      </c>
      <c r="AU135" s="1567" t="s">
        <v>1553</v>
      </c>
      <c r="AV135" s="1563" t="s">
        <v>6029</v>
      </c>
      <c r="AW135" s="1563" t="s">
        <v>6030</v>
      </c>
      <c r="AX135" s="1563" t="s">
        <v>6031</v>
      </c>
      <c r="AY135" s="1562" t="s">
        <v>6028</v>
      </c>
      <c r="BA135" s="3">
        <v>1</v>
      </c>
    </row>
    <row r="136" spans="2:53" ht="30" customHeight="1">
      <c r="B136" s="1552"/>
      <c r="C136" s="1543" t="s">
        <v>6032</v>
      </c>
      <c r="D136" s="1543" t="s">
        <v>6032</v>
      </c>
      <c r="E136" s="1543" t="s">
        <v>6033</v>
      </c>
      <c r="F136" s="9"/>
      <c r="G136" s="1552"/>
      <c r="H136" s="1553"/>
      <c r="I136" s="1564"/>
      <c r="J136" s="1564"/>
      <c r="L136" s="1559"/>
      <c r="M136" s="206"/>
      <c r="N136" s="1565"/>
      <c r="O136" s="1566"/>
      <c r="P136" s="1565"/>
      <c r="Q136" s="1565"/>
      <c r="R136" s="1565"/>
      <c r="S136" s="9"/>
      <c r="W136" s="9"/>
      <c r="X136" s="1531">
        <f t="shared" si="44"/>
        <v>10</v>
      </c>
      <c r="Y136" s="1657" t="s">
        <v>6034</v>
      </c>
      <c r="Z136" s="1533" t="s">
        <v>6035</v>
      </c>
      <c r="AA136" s="1534" t="s">
        <v>6036</v>
      </c>
      <c r="AB136" s="1533" t="s">
        <v>6037</v>
      </c>
      <c r="AC136" s="1533" t="s">
        <v>6037</v>
      </c>
      <c r="AD136" s="1533" t="s">
        <v>6038</v>
      </c>
      <c r="AE136" s="1533" t="s">
        <v>6039</v>
      </c>
      <c r="AG136" s="1535"/>
      <c r="AH136" s="1536"/>
      <c r="AI136" s="60"/>
      <c r="AJ136" s="1540"/>
      <c r="AK136" s="1540"/>
      <c r="AL136" s="206"/>
      <c r="AM136" s="1559"/>
      <c r="AN136" s="1530"/>
      <c r="AO136" s="1529"/>
      <c r="AP136" s="1529"/>
      <c r="AR136" s="1559">
        <f t="shared" si="42"/>
        <v>31</v>
      </c>
      <c r="AS136" s="1562" t="s">
        <v>6040</v>
      </c>
      <c r="AT136" s="1563" t="s">
        <v>6041</v>
      </c>
      <c r="AU136" s="1567" t="s">
        <v>6042</v>
      </c>
      <c r="AV136" s="1563" t="s">
        <v>6043</v>
      </c>
      <c r="AW136" s="1563" t="s">
        <v>6044</v>
      </c>
      <c r="AX136" s="1563" t="s">
        <v>6045</v>
      </c>
      <c r="AY136" s="1562" t="s">
        <v>6040</v>
      </c>
      <c r="BA136" s="3">
        <v>1</v>
      </c>
    </row>
    <row r="137" spans="2:53" ht="30" customHeight="1">
      <c r="B137" s="1552">
        <v>1</v>
      </c>
      <c r="C137" s="1553" t="s">
        <v>6046</v>
      </c>
      <c r="D137" s="1529" t="s">
        <v>6047</v>
      </c>
      <c r="E137" s="1529" t="s">
        <v>6048</v>
      </c>
      <c r="F137" s="9"/>
      <c r="G137" s="1552"/>
      <c r="H137" s="1553"/>
      <c r="I137" s="1564"/>
      <c r="J137" s="1564"/>
      <c r="L137" s="1559"/>
      <c r="M137" s="206"/>
      <c r="N137" s="1565"/>
      <c r="O137" s="1566"/>
      <c r="P137" s="1565"/>
      <c r="Q137" s="1565"/>
      <c r="R137" s="1565"/>
      <c r="S137" s="9"/>
      <c r="W137" s="9"/>
      <c r="X137" s="1531"/>
      <c r="Y137" s="1656" t="s">
        <v>4934</v>
      </c>
      <c r="Z137" s="1526"/>
      <c r="AA137" s="1526"/>
      <c r="AB137" s="1526"/>
      <c r="AC137" s="1526"/>
      <c r="AD137" s="1526"/>
      <c r="AE137" s="1525" t="s">
        <v>4934</v>
      </c>
      <c r="AG137" s="1535"/>
      <c r="AH137" s="1536"/>
      <c r="AI137" s="60"/>
      <c r="AJ137" s="1540"/>
      <c r="AK137" s="1540"/>
      <c r="AL137" s="206"/>
      <c r="AM137" s="1559"/>
      <c r="AN137" s="1530"/>
      <c r="AO137" s="1529"/>
      <c r="AP137" s="1529"/>
      <c r="AR137" s="1559">
        <f t="shared" si="42"/>
        <v>32</v>
      </c>
      <c r="AS137" s="1562" t="s">
        <v>6049</v>
      </c>
      <c r="AT137" s="1563" t="s">
        <v>6050</v>
      </c>
      <c r="AU137" s="1567" t="s">
        <v>6051</v>
      </c>
      <c r="AV137" s="1563" t="s">
        <v>6052</v>
      </c>
      <c r="AW137" s="1563" t="s">
        <v>6053</v>
      </c>
      <c r="AX137" s="1563" t="s">
        <v>6054</v>
      </c>
      <c r="AY137" s="1562" t="s">
        <v>6049</v>
      </c>
      <c r="BA137" s="3">
        <v>1</v>
      </c>
    </row>
    <row r="138" spans="2:53" ht="30" customHeight="1">
      <c r="B138" s="1552"/>
      <c r="C138" s="1553"/>
      <c r="D138" s="1529"/>
      <c r="E138" s="1529"/>
      <c r="F138" s="9"/>
      <c r="G138" s="1552"/>
      <c r="H138" s="1553"/>
      <c r="I138" s="1564"/>
      <c r="J138" s="1564"/>
      <c r="L138" s="1559"/>
      <c r="M138" s="206"/>
      <c r="N138" s="1565"/>
      <c r="O138" s="1566"/>
      <c r="P138" s="1565"/>
      <c r="Q138" s="1565"/>
      <c r="R138" s="1565"/>
      <c r="S138" s="9"/>
      <c r="W138" s="9"/>
      <c r="X138" s="1531">
        <f>X137+1</f>
        <v>1</v>
      </c>
      <c r="Y138" s="1657" t="s">
        <v>6055</v>
      </c>
      <c r="Z138" s="1590" t="s">
        <v>6056</v>
      </c>
      <c r="AA138" s="1590" t="s">
        <v>6057</v>
      </c>
      <c r="AB138" s="1533" t="s">
        <v>6055</v>
      </c>
      <c r="AC138" s="1533" t="s">
        <v>6058</v>
      </c>
      <c r="AD138" s="1533" t="s">
        <v>6059</v>
      </c>
      <c r="AE138" s="1533" t="s">
        <v>6060</v>
      </c>
      <c r="AG138" s="1535"/>
      <c r="AH138" s="1536"/>
      <c r="AI138" s="60"/>
      <c r="AJ138" s="1540"/>
      <c r="AK138" s="1540"/>
      <c r="AL138" s="206"/>
      <c r="AM138" s="1559"/>
      <c r="AN138" s="1530"/>
      <c r="AO138" s="1529"/>
      <c r="AP138" s="1529"/>
      <c r="AR138" s="1559">
        <f t="shared" si="42"/>
        <v>33</v>
      </c>
      <c r="AS138" s="1562" t="s">
        <v>6061</v>
      </c>
      <c r="AT138" s="1563" t="s">
        <v>6062</v>
      </c>
      <c r="AU138" s="1567" t="s">
        <v>6063</v>
      </c>
      <c r="AV138" s="1563" t="s">
        <v>6064</v>
      </c>
      <c r="AW138" s="1563" t="s">
        <v>6065</v>
      </c>
      <c r="AX138" s="1563" t="s">
        <v>6066</v>
      </c>
      <c r="AY138" s="1562" t="s">
        <v>6061</v>
      </c>
      <c r="BA138" s="3">
        <v>1</v>
      </c>
    </row>
    <row r="139" spans="2:53" ht="30" customHeight="1">
      <c r="C139" s="1543" t="s">
        <v>6067</v>
      </c>
      <c r="D139" s="1595" t="s">
        <v>6068</v>
      </c>
      <c r="E139" s="1595" t="s">
        <v>6069</v>
      </c>
      <c r="F139" s="9"/>
      <c r="G139" s="1552"/>
      <c r="H139" s="1553"/>
      <c r="I139" s="1564"/>
      <c r="J139" s="1564"/>
      <c r="L139" s="1559"/>
      <c r="M139" s="206"/>
      <c r="N139" s="1565"/>
      <c r="O139" s="1566"/>
      <c r="P139" s="1565"/>
      <c r="Q139" s="1565"/>
      <c r="R139" s="1565"/>
      <c r="S139" s="9"/>
      <c r="W139" s="9"/>
      <c r="X139" s="1531">
        <f t="shared" ref="X139:X144" si="45">X138+1</f>
        <v>2</v>
      </c>
      <c r="Y139" s="1657" t="s">
        <v>6070</v>
      </c>
      <c r="Z139" s="1533" t="s">
        <v>6071</v>
      </c>
      <c r="AA139" s="1534" t="s">
        <v>6072</v>
      </c>
      <c r="AB139" s="1533" t="s">
        <v>6073</v>
      </c>
      <c r="AC139" s="1533" t="s">
        <v>6073</v>
      </c>
      <c r="AD139" s="1533" t="s">
        <v>6074</v>
      </c>
      <c r="AE139" s="1533" t="s">
        <v>6075</v>
      </c>
      <c r="AG139" s="1535"/>
      <c r="AH139" s="1536"/>
      <c r="AI139" s="60"/>
      <c r="AJ139" s="1540"/>
      <c r="AK139" s="1540"/>
      <c r="AL139" s="206"/>
      <c r="AM139" s="1559"/>
      <c r="AN139" s="1530"/>
      <c r="AO139" s="1529"/>
      <c r="AP139" s="1529"/>
      <c r="AR139" s="1559">
        <f t="shared" si="42"/>
        <v>34</v>
      </c>
      <c r="AS139" s="1562" t="s">
        <v>6076</v>
      </c>
      <c r="AT139" s="1563" t="s">
        <v>6077</v>
      </c>
      <c r="AU139" s="1567" t="s">
        <v>6078</v>
      </c>
      <c r="AV139" s="1563" t="s">
        <v>6079</v>
      </c>
      <c r="AW139" s="1563" t="s">
        <v>6080</v>
      </c>
      <c r="AX139" s="1563" t="s">
        <v>6081</v>
      </c>
      <c r="AY139" s="1562" t="s">
        <v>6076</v>
      </c>
      <c r="BA139" s="3">
        <v>1</v>
      </c>
    </row>
    <row r="140" spans="2:53" ht="30" customHeight="1">
      <c r="C140" s="237"/>
      <c r="D140" s="1540"/>
      <c r="E140" s="1540"/>
      <c r="F140" s="9"/>
      <c r="G140" s="1552"/>
      <c r="H140" s="1553"/>
      <c r="I140" s="1564"/>
      <c r="J140" s="1564"/>
      <c r="L140" s="1559"/>
      <c r="M140" s="206"/>
      <c r="N140" s="1565"/>
      <c r="O140" s="1566"/>
      <c r="P140" s="1565"/>
      <c r="Q140" s="1565"/>
      <c r="R140" s="1565"/>
      <c r="S140" s="9"/>
      <c r="W140" s="9"/>
      <c r="X140" s="1531">
        <f t="shared" si="45"/>
        <v>3</v>
      </c>
      <c r="Y140" s="1657" t="s">
        <v>6082</v>
      </c>
      <c r="Z140" s="1533" t="s">
        <v>6083</v>
      </c>
      <c r="AA140" s="1534" t="s">
        <v>6084</v>
      </c>
      <c r="AB140" s="1533" t="s">
        <v>6085</v>
      </c>
      <c r="AC140" s="1533" t="s">
        <v>6085</v>
      </c>
      <c r="AD140" s="1533" t="s">
        <v>6086</v>
      </c>
      <c r="AE140" s="1533" t="s">
        <v>6087</v>
      </c>
      <c r="AG140" s="1535"/>
      <c r="AH140" s="1536"/>
      <c r="AI140" s="60"/>
      <c r="AJ140" s="1540"/>
      <c r="AK140" s="1540"/>
      <c r="AL140" s="206"/>
      <c r="AM140" s="1559"/>
      <c r="AN140" s="1530"/>
      <c r="AO140" s="1529"/>
      <c r="AP140" s="1529"/>
      <c r="AR140" s="1559">
        <f t="shared" si="42"/>
        <v>35</v>
      </c>
      <c r="AS140" s="1562" t="s">
        <v>6088</v>
      </c>
      <c r="AT140" s="1563" t="s">
        <v>6089</v>
      </c>
      <c r="AU140" s="1567" t="s">
        <v>6090</v>
      </c>
      <c r="AV140" s="1563" t="s">
        <v>6091</v>
      </c>
      <c r="AW140" s="1563" t="s">
        <v>6092</v>
      </c>
      <c r="AX140" s="1563" t="s">
        <v>6093</v>
      </c>
      <c r="AY140" s="1562" t="s">
        <v>6088</v>
      </c>
      <c r="BA140" s="3">
        <v>1</v>
      </c>
    </row>
    <row r="141" spans="2:53" ht="30" customHeight="1">
      <c r="B141" s="1552">
        <v>1</v>
      </c>
      <c r="C141" s="237" t="s">
        <v>6094</v>
      </c>
      <c r="D141" s="1540"/>
      <c r="E141" s="1540"/>
      <c r="F141" s="9"/>
      <c r="G141" s="1552"/>
      <c r="H141" s="1553"/>
      <c r="I141" s="1564"/>
      <c r="J141" s="1564"/>
      <c r="L141" s="1559"/>
      <c r="M141" s="206"/>
      <c r="N141" s="1565"/>
      <c r="O141" s="1566"/>
      <c r="P141" s="1565"/>
      <c r="Q141" s="1565"/>
      <c r="R141" s="1565"/>
      <c r="S141" s="9"/>
      <c r="W141" s="9"/>
      <c r="X141" s="1531">
        <f t="shared" si="45"/>
        <v>4</v>
      </c>
      <c r="Y141" s="1657" t="s">
        <v>6095</v>
      </c>
      <c r="Z141" s="1533" t="s">
        <v>6096</v>
      </c>
      <c r="AA141" s="1534" t="s">
        <v>6097</v>
      </c>
      <c r="AB141" s="1533" t="s">
        <v>6098</v>
      </c>
      <c r="AC141" s="1533" t="s">
        <v>6098</v>
      </c>
      <c r="AD141" s="1533" t="s">
        <v>6099</v>
      </c>
      <c r="AE141" s="1533" t="s">
        <v>6100</v>
      </c>
      <c r="AG141" s="1535"/>
      <c r="AH141" s="1536"/>
      <c r="AI141" s="60"/>
      <c r="AJ141" s="1540"/>
      <c r="AK141" s="1540"/>
      <c r="AL141" s="206"/>
      <c r="AM141" s="1559"/>
      <c r="AN141" s="1530"/>
      <c r="AO141" s="1529"/>
      <c r="AP141" s="1529"/>
      <c r="AR141" s="1559">
        <f t="shared" si="42"/>
        <v>36</v>
      </c>
      <c r="AS141" s="1562" t="s">
        <v>6101</v>
      </c>
      <c r="AT141" s="1563" t="s">
        <v>6102</v>
      </c>
      <c r="AU141" s="1567" t="s">
        <v>6103</v>
      </c>
      <c r="AV141" s="1563" t="s">
        <v>6104</v>
      </c>
      <c r="AW141" s="1563" t="s">
        <v>6105</v>
      </c>
      <c r="AX141" s="1563" t="s">
        <v>6106</v>
      </c>
      <c r="AY141" s="1562" t="s">
        <v>6101</v>
      </c>
      <c r="BA141" s="3">
        <v>1</v>
      </c>
    </row>
    <row r="142" spans="2:53" ht="30" customHeight="1">
      <c r="B142" s="1552">
        <v>2</v>
      </c>
      <c r="C142" s="237" t="s">
        <v>6107</v>
      </c>
      <c r="D142" s="1540"/>
      <c r="E142" s="1540"/>
      <c r="F142" s="9"/>
      <c r="G142" s="1552"/>
      <c r="H142" s="1553"/>
      <c r="I142" s="1564"/>
      <c r="J142" s="1564"/>
      <c r="L142" s="1559"/>
      <c r="M142" s="206"/>
      <c r="N142" s="1565"/>
      <c r="O142" s="1566"/>
      <c r="P142" s="1565"/>
      <c r="Q142" s="1565"/>
      <c r="R142" s="1565"/>
      <c r="S142" s="9"/>
      <c r="W142" s="9"/>
      <c r="X142" s="1531">
        <f t="shared" si="45"/>
        <v>5</v>
      </c>
      <c r="Y142" s="1657" t="s">
        <v>6108</v>
      </c>
      <c r="Z142" s="1533" t="s">
        <v>6109</v>
      </c>
      <c r="AA142" s="1534" t="s">
        <v>6110</v>
      </c>
      <c r="AB142" s="1533" t="s">
        <v>6111</v>
      </c>
      <c r="AC142" s="1533" t="s">
        <v>6111</v>
      </c>
      <c r="AD142" s="1533" t="s">
        <v>6112</v>
      </c>
      <c r="AE142" s="1533" t="s">
        <v>6113</v>
      </c>
      <c r="AG142" s="1535"/>
      <c r="AH142" s="1536"/>
      <c r="AI142" s="60"/>
      <c r="AJ142" s="1540"/>
      <c r="AK142" s="1540"/>
      <c r="AL142" s="206"/>
      <c r="AM142" s="1559"/>
      <c r="AN142" s="1530"/>
      <c r="AO142" s="1529"/>
      <c r="AP142" s="1529"/>
      <c r="AR142" s="1559">
        <f t="shared" si="42"/>
        <v>37</v>
      </c>
      <c r="AS142" s="1562" t="s">
        <v>6114</v>
      </c>
      <c r="AT142" s="1563" t="s">
        <v>6115</v>
      </c>
      <c r="AU142" s="1567" t="s">
        <v>6116</v>
      </c>
      <c r="AV142" s="1563" t="s">
        <v>6117</v>
      </c>
      <c r="AW142" s="1563" t="s">
        <v>6118</v>
      </c>
      <c r="AX142" s="1563" t="s">
        <v>6119</v>
      </c>
      <c r="AY142" s="1562" t="s">
        <v>6114</v>
      </c>
      <c r="BA142" s="3">
        <v>1</v>
      </c>
    </row>
    <row r="143" spans="2:53" ht="30" customHeight="1">
      <c r="B143" s="1552">
        <v>3</v>
      </c>
      <c r="C143" s="237" t="s">
        <v>6120</v>
      </c>
      <c r="D143" s="1540"/>
      <c r="E143" s="1540"/>
      <c r="F143" s="9"/>
      <c r="G143" s="1552"/>
      <c r="H143" s="1553"/>
      <c r="I143" s="1564"/>
      <c r="J143" s="1564"/>
      <c r="L143" s="1559"/>
      <c r="M143" s="206"/>
      <c r="N143" s="1565"/>
      <c r="O143" s="1566"/>
      <c r="P143" s="1565"/>
      <c r="Q143" s="1565"/>
      <c r="R143" s="1565"/>
      <c r="S143" s="9"/>
      <c r="W143" s="9"/>
      <c r="X143" s="1531">
        <f t="shared" si="45"/>
        <v>6</v>
      </c>
      <c r="Y143" s="1657" t="s">
        <v>6121</v>
      </c>
      <c r="Z143" s="1533" t="s">
        <v>6122</v>
      </c>
      <c r="AA143" s="1534" t="s">
        <v>6123</v>
      </c>
      <c r="AB143" s="1533" t="s">
        <v>6124</v>
      </c>
      <c r="AC143" s="1533" t="s">
        <v>6124</v>
      </c>
      <c r="AD143" s="1533" t="s">
        <v>6125</v>
      </c>
      <c r="AE143" s="1533" t="s">
        <v>6126</v>
      </c>
      <c r="AG143" s="1535"/>
      <c r="AH143" s="1536"/>
      <c r="AI143" s="60"/>
      <c r="AJ143" s="1540"/>
      <c r="AK143" s="1540"/>
      <c r="AL143" s="206"/>
      <c r="AM143" s="1559"/>
      <c r="AN143" s="1530"/>
      <c r="AO143" s="1529"/>
      <c r="AP143" s="1529"/>
      <c r="AR143" s="1559">
        <f t="shared" si="42"/>
        <v>38</v>
      </c>
      <c r="AS143" s="1562" t="s">
        <v>6127</v>
      </c>
      <c r="AT143" s="1563" t="s">
        <v>6128</v>
      </c>
      <c r="AU143" s="1567" t="s">
        <v>6129</v>
      </c>
      <c r="AV143" s="1563" t="s">
        <v>6130</v>
      </c>
      <c r="AW143" s="1563" t="s">
        <v>6131</v>
      </c>
      <c r="AX143" s="1563" t="s">
        <v>6132</v>
      </c>
      <c r="AY143" s="1562" t="s">
        <v>6127</v>
      </c>
      <c r="BA143" s="3">
        <v>1</v>
      </c>
    </row>
    <row r="144" spans="2:53" ht="30" customHeight="1">
      <c r="B144" s="1552">
        <v>4</v>
      </c>
      <c r="C144" s="237" t="s">
        <v>6133</v>
      </c>
      <c r="D144" s="1540"/>
      <c r="E144" s="1540"/>
      <c r="F144" s="9"/>
      <c r="G144" s="1552"/>
      <c r="H144" s="1553"/>
      <c r="I144" s="1564"/>
      <c r="J144" s="1564"/>
      <c r="L144" s="1559"/>
      <c r="M144" s="206"/>
      <c r="N144" s="1565"/>
      <c r="O144" s="1566"/>
      <c r="P144" s="1565"/>
      <c r="Q144" s="1565"/>
      <c r="R144" s="1565"/>
      <c r="S144" s="9"/>
      <c r="W144" s="9"/>
      <c r="X144" s="1531">
        <f t="shared" si="45"/>
        <v>7</v>
      </c>
      <c r="Y144" s="1657" t="s">
        <v>6134</v>
      </c>
      <c r="Z144" s="1533" t="s">
        <v>6135</v>
      </c>
      <c r="AA144" s="1534" t="s">
        <v>6136</v>
      </c>
      <c r="AB144" s="1533" t="s">
        <v>6137</v>
      </c>
      <c r="AC144" s="1533" t="s">
        <v>6137</v>
      </c>
      <c r="AD144" s="1533" t="s">
        <v>6138</v>
      </c>
      <c r="AE144" s="1533" t="s">
        <v>6139</v>
      </c>
      <c r="AG144" s="1535"/>
      <c r="AH144" s="1536"/>
      <c r="AI144" s="60"/>
      <c r="AJ144" s="1540"/>
      <c r="AK144" s="1540"/>
      <c r="AL144" s="206"/>
      <c r="AM144" s="1559"/>
      <c r="AN144" s="1530"/>
      <c r="AO144" s="1529"/>
      <c r="AP144" s="1529"/>
      <c r="AR144" s="1559">
        <f t="shared" si="42"/>
        <v>39</v>
      </c>
      <c r="AS144" s="1562" t="s">
        <v>6140</v>
      </c>
      <c r="AT144" s="1563" t="s">
        <v>6141</v>
      </c>
      <c r="AU144" s="1567" t="s">
        <v>6142</v>
      </c>
      <c r="AV144" s="1563" t="s">
        <v>6143</v>
      </c>
      <c r="AW144" s="1563" t="s">
        <v>6144</v>
      </c>
      <c r="AX144" s="1563" t="s">
        <v>6145</v>
      </c>
      <c r="AY144" s="1562" t="s">
        <v>6140</v>
      </c>
      <c r="BA144" s="3">
        <v>1</v>
      </c>
    </row>
    <row r="145" spans="2:53" ht="30" customHeight="1">
      <c r="B145" s="1552">
        <v>5</v>
      </c>
      <c r="C145" s="237" t="s">
        <v>6146</v>
      </c>
      <c r="D145" s="1540"/>
      <c r="E145" s="1540"/>
      <c r="F145" s="9"/>
      <c r="G145" s="1552"/>
      <c r="H145" s="1553"/>
      <c r="I145" s="1564"/>
      <c r="J145" s="1564"/>
      <c r="L145" s="1559"/>
      <c r="M145" s="206"/>
      <c r="N145" s="1565"/>
      <c r="O145" s="1566"/>
      <c r="P145" s="1565"/>
      <c r="Q145" s="1565"/>
      <c r="R145" s="1565"/>
      <c r="S145" s="9"/>
      <c r="W145" s="9"/>
      <c r="X145" s="1531"/>
      <c r="Y145" s="1656" t="s">
        <v>5068</v>
      </c>
      <c r="Z145" s="1526"/>
      <c r="AA145" s="1526"/>
      <c r="AB145" s="1526"/>
      <c r="AC145" s="1526"/>
      <c r="AD145" s="1526"/>
      <c r="AE145" s="1525" t="s">
        <v>5068</v>
      </c>
      <c r="AG145" s="1535"/>
      <c r="AH145" s="1536"/>
      <c r="AI145" s="60"/>
      <c r="AJ145" s="1540"/>
      <c r="AK145" s="1540"/>
      <c r="AL145" s="206"/>
      <c r="AM145" s="1559"/>
      <c r="AN145" s="1530"/>
      <c r="AO145" s="1529"/>
      <c r="AP145" s="1529"/>
      <c r="AR145" s="1559">
        <f t="shared" si="42"/>
        <v>40</v>
      </c>
      <c r="AS145" s="1562" t="s">
        <v>6147</v>
      </c>
      <c r="AT145" s="1563" t="s">
        <v>6148</v>
      </c>
      <c r="AU145" s="1567" t="s">
        <v>6149</v>
      </c>
      <c r="AV145" s="1563" t="s">
        <v>6150</v>
      </c>
      <c r="AW145" s="1563" t="s">
        <v>6151</v>
      </c>
      <c r="AX145" s="1563" t="s">
        <v>6152</v>
      </c>
      <c r="AY145" s="1562" t="s">
        <v>6147</v>
      </c>
      <c r="BA145" s="3">
        <v>1</v>
      </c>
    </row>
    <row r="146" spans="2:53" ht="30" customHeight="1">
      <c r="B146" s="1552">
        <v>6</v>
      </c>
      <c r="C146" s="237" t="s">
        <v>6153</v>
      </c>
      <c r="D146" s="1540"/>
      <c r="E146" s="1540"/>
      <c r="F146" s="9"/>
      <c r="G146" s="1552"/>
      <c r="H146" s="1553"/>
      <c r="I146" s="1564"/>
      <c r="J146" s="1564"/>
      <c r="L146" s="1559"/>
      <c r="M146" s="206"/>
      <c r="N146" s="1565"/>
      <c r="O146" s="1566"/>
      <c r="P146" s="1565"/>
      <c r="Q146" s="1565"/>
      <c r="R146" s="1565"/>
      <c r="S146" s="9"/>
      <c r="W146" s="9"/>
      <c r="X146" s="1531">
        <f>X145+1</f>
        <v>1</v>
      </c>
      <c r="Y146" s="1657" t="s">
        <v>6154</v>
      </c>
      <c r="Z146" s="1533" t="s">
        <v>6155</v>
      </c>
      <c r="AA146" s="1534" t="s">
        <v>6156</v>
      </c>
      <c r="AB146" s="1533" t="s">
        <v>6157</v>
      </c>
      <c r="AC146" s="1533" t="s">
        <v>6157</v>
      </c>
      <c r="AD146" s="1533" t="s">
        <v>6158</v>
      </c>
      <c r="AE146" s="1533" t="s">
        <v>6159</v>
      </c>
      <c r="AG146" s="1535"/>
      <c r="AH146" s="1536"/>
      <c r="AI146" s="60"/>
      <c r="AJ146" s="1540"/>
      <c r="AK146" s="1540"/>
      <c r="AL146" s="206"/>
      <c r="AM146" s="1559"/>
      <c r="AN146" s="1530"/>
      <c r="AO146" s="1529"/>
      <c r="AP146" s="1529"/>
      <c r="AR146" s="1559">
        <f t="shared" si="42"/>
        <v>41</v>
      </c>
      <c r="AS146" s="1562" t="s">
        <v>6160</v>
      </c>
      <c r="AT146" s="1563" t="s">
        <v>6161</v>
      </c>
      <c r="AU146" s="1567" t="s">
        <v>6162</v>
      </c>
      <c r="AV146" s="1563" t="s">
        <v>6163</v>
      </c>
      <c r="AW146" s="1563" t="s">
        <v>6164</v>
      </c>
      <c r="AX146" s="1563" t="s">
        <v>6165</v>
      </c>
      <c r="AY146" s="1562" t="s">
        <v>6160</v>
      </c>
      <c r="BA146" s="3">
        <v>1</v>
      </c>
    </row>
    <row r="147" spans="2:53" ht="30" customHeight="1">
      <c r="B147" s="1552">
        <v>7</v>
      </c>
      <c r="C147" s="237" t="s">
        <v>6166</v>
      </c>
      <c r="D147" s="1540"/>
      <c r="E147" s="1540"/>
      <c r="F147" s="9"/>
      <c r="G147" s="1552"/>
      <c r="H147" s="1553"/>
      <c r="I147" s="1564"/>
      <c r="J147" s="1564"/>
      <c r="L147" s="1559"/>
      <c r="M147" s="206"/>
      <c r="N147" s="1565"/>
      <c r="O147" s="1566"/>
      <c r="P147" s="1565"/>
      <c r="Q147" s="1565"/>
      <c r="R147" s="1565"/>
      <c r="S147" s="9"/>
      <c r="W147" s="9"/>
      <c r="X147" s="1531"/>
      <c r="Y147" s="1656" t="s">
        <v>6167</v>
      </c>
      <c r="Z147" s="1526"/>
      <c r="AA147" s="1526"/>
      <c r="AB147" s="1526"/>
      <c r="AC147" s="1526"/>
      <c r="AD147" s="1526"/>
      <c r="AE147" s="1525" t="s">
        <v>6167</v>
      </c>
      <c r="AG147" s="1535"/>
      <c r="AH147" s="1536"/>
      <c r="AI147" s="60"/>
      <c r="AJ147" s="1540"/>
      <c r="AK147" s="1540"/>
      <c r="AL147" s="206"/>
      <c r="AM147" s="1559"/>
      <c r="AN147" s="1530"/>
      <c r="AO147" s="1529"/>
      <c r="AP147" s="1529"/>
      <c r="AR147" s="1559">
        <f t="shared" si="42"/>
        <v>42</v>
      </c>
      <c r="AS147" s="1562" t="s">
        <v>6168</v>
      </c>
      <c r="AT147" s="1563" t="s">
        <v>6169</v>
      </c>
      <c r="AU147" s="1567" t="s">
        <v>6170</v>
      </c>
      <c r="AV147" s="1563" t="s">
        <v>6171</v>
      </c>
      <c r="AW147" s="1563" t="s">
        <v>6172</v>
      </c>
      <c r="AX147" s="1563" t="s">
        <v>6173</v>
      </c>
      <c r="AY147" s="1562" t="s">
        <v>6168</v>
      </c>
      <c r="BA147" s="3">
        <v>1</v>
      </c>
    </row>
    <row r="148" spans="2:53" ht="30" customHeight="1">
      <c r="B148" s="1552"/>
      <c r="C148" s="237"/>
      <c r="D148" s="1540"/>
      <c r="E148" s="1540"/>
      <c r="F148" s="9"/>
      <c r="G148" s="1552"/>
      <c r="H148" s="1553"/>
      <c r="I148" s="1564"/>
      <c r="J148" s="1564"/>
      <c r="L148" s="1559"/>
      <c r="M148" s="206"/>
      <c r="N148" s="1565"/>
      <c r="O148" s="1566"/>
      <c r="P148" s="1565"/>
      <c r="Q148" s="1565"/>
      <c r="R148" s="1565"/>
      <c r="S148" s="9"/>
      <c r="W148" s="9"/>
      <c r="X148" s="1531">
        <f>X147+1</f>
        <v>1</v>
      </c>
      <c r="Y148" s="1657" t="s">
        <v>6174</v>
      </c>
      <c r="Z148" s="1533" t="s">
        <v>6175</v>
      </c>
      <c r="AA148" s="1534" t="s">
        <v>6176</v>
      </c>
      <c r="AB148" s="1533" t="s">
        <v>6177</v>
      </c>
      <c r="AC148" s="1533" t="s">
        <v>6178</v>
      </c>
      <c r="AD148" s="1533" t="s">
        <v>6179</v>
      </c>
      <c r="AE148" s="1533" t="s">
        <v>6180</v>
      </c>
      <c r="AG148" s="1535"/>
      <c r="AH148" s="1536"/>
      <c r="AI148" s="60"/>
      <c r="AJ148" s="1540"/>
      <c r="AK148" s="1540"/>
      <c r="AL148" s="206"/>
      <c r="AM148" s="1559"/>
      <c r="AN148" s="1530"/>
      <c r="AO148" s="1529"/>
      <c r="AP148" s="1529"/>
      <c r="AR148" s="1559">
        <f t="shared" si="42"/>
        <v>43</v>
      </c>
      <c r="AS148" s="1562" t="s">
        <v>6181</v>
      </c>
      <c r="AT148" s="1563" t="s">
        <v>6182</v>
      </c>
      <c r="AU148" s="1567" t="s">
        <v>6183</v>
      </c>
      <c r="AV148" s="1563" t="s">
        <v>6184</v>
      </c>
      <c r="AW148" s="1563" t="s">
        <v>6185</v>
      </c>
      <c r="AX148" s="1563" t="s">
        <v>6186</v>
      </c>
      <c r="AY148" s="1562" t="s">
        <v>6181</v>
      </c>
      <c r="BA148" s="3">
        <v>1</v>
      </c>
    </row>
    <row r="149" spans="2:53" ht="30" customHeight="1">
      <c r="B149" s="1552"/>
      <c r="C149" s="1543" t="s">
        <v>6187</v>
      </c>
      <c r="D149" s="1595" t="s">
        <v>6188</v>
      </c>
      <c r="E149" s="1595" t="s">
        <v>6189</v>
      </c>
      <c r="F149" s="9"/>
      <c r="G149" s="1552"/>
      <c r="H149" s="1553"/>
      <c r="I149" s="1564"/>
      <c r="J149" s="1564"/>
      <c r="L149" s="1559"/>
      <c r="M149" s="206"/>
      <c r="N149" s="1565"/>
      <c r="O149" s="1566"/>
      <c r="P149" s="1565"/>
      <c r="Q149" s="1565"/>
      <c r="R149" s="1565"/>
      <c r="S149" s="9"/>
      <c r="W149" s="9"/>
      <c r="X149" s="1531"/>
      <c r="Y149" s="1532"/>
      <c r="Z149" s="1533"/>
      <c r="AA149" s="1534"/>
      <c r="AB149" s="1533"/>
      <c r="AC149" s="1533"/>
      <c r="AD149" s="1533"/>
      <c r="AE149" s="1533"/>
      <c r="AG149" s="1535"/>
      <c r="AH149" s="1536"/>
      <c r="AI149" s="60"/>
      <c r="AJ149" s="1540"/>
      <c r="AK149" s="1540"/>
      <c r="AL149" s="206"/>
      <c r="AM149" s="1559"/>
      <c r="AN149" s="1530"/>
      <c r="AO149" s="1529"/>
      <c r="AP149" s="1529"/>
      <c r="AR149" s="1559">
        <f t="shared" si="42"/>
        <v>44</v>
      </c>
      <c r="AS149" s="1562" t="s">
        <v>6190</v>
      </c>
      <c r="AT149" s="1563" t="s">
        <v>6191</v>
      </c>
      <c r="AU149" s="1567" t="s">
        <v>6192</v>
      </c>
      <c r="AV149" s="1563" t="s">
        <v>6193</v>
      </c>
      <c r="AW149" s="1563" t="s">
        <v>6194</v>
      </c>
      <c r="AX149" s="1563" t="s">
        <v>6195</v>
      </c>
      <c r="AY149" s="1562" t="s">
        <v>6190</v>
      </c>
      <c r="BA149" s="3">
        <v>1</v>
      </c>
    </row>
    <row r="150" spans="2:53" ht="30" customHeight="1">
      <c r="B150" s="1552"/>
      <c r="C150" s="237"/>
      <c r="D150" s="1540"/>
      <c r="E150" s="1540"/>
      <c r="F150" s="9"/>
      <c r="G150" s="1552"/>
      <c r="H150" s="1553"/>
      <c r="I150" s="1564"/>
      <c r="J150" s="1564"/>
      <c r="L150" s="1559"/>
      <c r="M150" s="206"/>
      <c r="N150" s="1565"/>
      <c r="O150" s="1566"/>
      <c r="P150" s="1565"/>
      <c r="Q150" s="1565"/>
      <c r="R150" s="1565"/>
      <c r="S150" s="9"/>
      <c r="W150" s="9"/>
      <c r="X150" s="1531"/>
      <c r="Y150" s="1532"/>
      <c r="Z150" s="1533"/>
      <c r="AA150" s="1534"/>
      <c r="AB150" s="1533"/>
      <c r="AC150" s="1533"/>
      <c r="AD150" s="1533"/>
      <c r="AE150" s="1533"/>
      <c r="AG150" s="1535"/>
      <c r="AH150" s="1536"/>
      <c r="AI150" s="60"/>
      <c r="AJ150" s="1540"/>
      <c r="AK150" s="1540"/>
      <c r="AL150" s="206"/>
      <c r="AM150" s="1559"/>
      <c r="AN150" s="1530"/>
      <c r="AO150" s="1529"/>
      <c r="AP150" s="1529"/>
      <c r="AR150" s="1559">
        <f t="shared" si="42"/>
        <v>45</v>
      </c>
      <c r="AS150" s="1562" t="s">
        <v>6196</v>
      </c>
      <c r="AT150" s="1563" t="s">
        <v>6197</v>
      </c>
      <c r="AU150" s="1567" t="s">
        <v>6198</v>
      </c>
      <c r="AV150" s="1563" t="s">
        <v>6199</v>
      </c>
      <c r="AW150" s="1563" t="s">
        <v>6200</v>
      </c>
      <c r="AX150" s="1563" t="s">
        <v>6201</v>
      </c>
      <c r="AY150" s="1562" t="s">
        <v>6196</v>
      </c>
      <c r="BA150" s="3">
        <v>1</v>
      </c>
    </row>
    <row r="151" spans="2:53" ht="30" customHeight="1">
      <c r="B151" s="1552">
        <v>1</v>
      </c>
      <c r="C151" s="237" t="s">
        <v>6202</v>
      </c>
      <c r="D151" s="1540"/>
      <c r="E151" s="1540"/>
      <c r="F151" s="9"/>
      <c r="G151" s="1552"/>
      <c r="H151" s="1553"/>
      <c r="I151" s="1564"/>
      <c r="J151" s="1564"/>
      <c r="L151" s="1559"/>
      <c r="M151" s="206"/>
      <c r="N151" s="1565"/>
      <c r="O151" s="1566"/>
      <c r="P151" s="1565"/>
      <c r="Q151" s="1565"/>
      <c r="R151" s="1565"/>
      <c r="S151" s="9"/>
      <c r="W151" s="9"/>
      <c r="X151" s="1531"/>
      <c r="Y151" s="1532"/>
      <c r="Z151" s="1533"/>
      <c r="AA151" s="1534"/>
      <c r="AB151" s="1533"/>
      <c r="AC151" s="1533"/>
      <c r="AD151" s="1533"/>
      <c r="AE151" s="1533"/>
      <c r="AG151" s="1535"/>
      <c r="AH151" s="1536"/>
      <c r="AI151" s="60"/>
      <c r="AJ151" s="1540"/>
      <c r="AK151" s="1540"/>
      <c r="AL151" s="206"/>
      <c r="AM151" s="1559"/>
      <c r="AN151" s="1530"/>
      <c r="AO151" s="1529"/>
      <c r="AP151" s="1529"/>
      <c r="AR151" s="1559">
        <f t="shared" si="42"/>
        <v>46</v>
      </c>
      <c r="AS151" s="1562" t="s">
        <v>6203</v>
      </c>
      <c r="AT151" s="1563" t="s">
        <v>6204</v>
      </c>
      <c r="AU151" s="1567" t="s">
        <v>6205</v>
      </c>
      <c r="AV151" s="1563" t="s">
        <v>6206</v>
      </c>
      <c r="AW151" s="1563" t="s">
        <v>6207</v>
      </c>
      <c r="AX151" s="1563" t="s">
        <v>6208</v>
      </c>
      <c r="AY151" s="1562" t="s">
        <v>6203</v>
      </c>
      <c r="BA151" s="3">
        <v>1</v>
      </c>
    </row>
    <row r="152" spans="2:53" ht="30" customHeight="1">
      <c r="B152" s="1552">
        <v>2</v>
      </c>
      <c r="C152" s="237" t="s">
        <v>6209</v>
      </c>
      <c r="D152" s="1540"/>
      <c r="E152" s="1540"/>
      <c r="F152" s="9"/>
      <c r="G152" s="1552"/>
      <c r="H152" s="1553"/>
      <c r="I152" s="1564"/>
      <c r="J152" s="1564"/>
      <c r="L152" s="1559"/>
      <c r="M152" s="206"/>
      <c r="N152" s="1565"/>
      <c r="O152" s="1566"/>
      <c r="P152" s="1565"/>
      <c r="Q152" s="1565"/>
      <c r="R152" s="1565"/>
      <c r="S152" s="9"/>
      <c r="W152" s="9"/>
      <c r="X152" s="1531"/>
      <c r="Y152" s="1532"/>
      <c r="Z152" s="1533"/>
      <c r="AA152" s="1534"/>
      <c r="AB152" s="1533"/>
      <c r="AC152" s="1533"/>
      <c r="AD152" s="1533"/>
      <c r="AE152" s="1533"/>
      <c r="AG152" s="1535"/>
      <c r="AH152" s="1536"/>
      <c r="AI152" s="60"/>
      <c r="AJ152" s="1540"/>
      <c r="AK152" s="1540"/>
      <c r="AL152" s="206"/>
      <c r="AM152" s="1559"/>
      <c r="AN152" s="1530"/>
      <c r="AO152" s="1529"/>
      <c r="AP152" s="1529"/>
      <c r="AR152" s="1559">
        <f t="shared" si="42"/>
        <v>47</v>
      </c>
      <c r="AS152" s="1562" t="s">
        <v>6210</v>
      </c>
      <c r="AT152" s="1563" t="s">
        <v>6211</v>
      </c>
      <c r="AU152" s="1567" t="s">
        <v>6212</v>
      </c>
      <c r="AV152" s="1563" t="s">
        <v>6213</v>
      </c>
      <c r="AW152" s="1563" t="s">
        <v>6214</v>
      </c>
      <c r="AX152" s="1563" t="s">
        <v>6215</v>
      </c>
      <c r="AY152" s="1562" t="s">
        <v>6210</v>
      </c>
      <c r="BA152" s="3">
        <v>1</v>
      </c>
    </row>
    <row r="153" spans="2:53" ht="30" customHeight="1">
      <c r="B153" s="1552">
        <v>3</v>
      </c>
      <c r="C153" s="237" t="s">
        <v>6216</v>
      </c>
      <c r="D153" s="1540"/>
      <c r="E153" s="1540"/>
      <c r="F153" s="9"/>
      <c r="G153" s="1552"/>
      <c r="H153" s="1553"/>
      <c r="I153" s="1564"/>
      <c r="J153" s="1564"/>
      <c r="L153" s="1559"/>
      <c r="M153" s="206"/>
      <c r="N153" s="1565"/>
      <c r="O153" s="1566"/>
      <c r="P153" s="1565"/>
      <c r="Q153" s="1565"/>
      <c r="R153" s="1565"/>
      <c r="S153" s="9"/>
      <c r="W153" s="9"/>
      <c r="X153" s="1531"/>
      <c r="Y153" s="1532"/>
      <c r="Z153" s="1533"/>
      <c r="AA153" s="1534"/>
      <c r="AB153" s="1533"/>
      <c r="AC153" s="1533"/>
      <c r="AD153" s="1533"/>
      <c r="AE153" s="1533"/>
      <c r="AG153" s="1535"/>
      <c r="AH153" s="1536"/>
      <c r="AI153" s="60"/>
      <c r="AJ153" s="1540"/>
      <c r="AK153" s="1540"/>
      <c r="AL153" s="206"/>
      <c r="AM153" s="1559"/>
      <c r="AN153" s="1530"/>
      <c r="AO153" s="1529"/>
      <c r="AP153" s="1529"/>
      <c r="AR153" s="1559">
        <f t="shared" si="42"/>
        <v>48</v>
      </c>
      <c r="AS153" s="1562" t="s">
        <v>6217</v>
      </c>
      <c r="AT153" s="1563" t="s">
        <v>6218</v>
      </c>
      <c r="AU153" s="1567" t="s">
        <v>6219</v>
      </c>
      <c r="AV153" s="1563" t="s">
        <v>6220</v>
      </c>
      <c r="AW153" s="1563" t="s">
        <v>6221</v>
      </c>
      <c r="AX153" s="1563" t="s">
        <v>6222</v>
      </c>
      <c r="AY153" s="1562" t="s">
        <v>6217</v>
      </c>
      <c r="BA153" s="3">
        <v>1</v>
      </c>
    </row>
    <row r="154" spans="2:53" ht="30" customHeight="1">
      <c r="B154" s="1552">
        <v>4</v>
      </c>
      <c r="C154" s="237" t="s">
        <v>6223</v>
      </c>
      <c r="D154" s="1540"/>
      <c r="E154" s="1540"/>
      <c r="F154" s="9"/>
      <c r="G154" s="1552"/>
      <c r="H154" s="1553"/>
      <c r="I154" s="1564"/>
      <c r="J154" s="1564"/>
      <c r="L154" s="1559"/>
      <c r="M154" s="206"/>
      <c r="N154" s="1565"/>
      <c r="O154" s="1566"/>
      <c r="P154" s="1565"/>
      <c r="Q154" s="1565"/>
      <c r="R154" s="1565"/>
      <c r="S154" s="9"/>
      <c r="W154" s="9"/>
      <c r="X154" s="1531"/>
      <c r="Y154" s="1532"/>
      <c r="Z154" s="1533"/>
      <c r="AA154" s="1534"/>
      <c r="AB154" s="1533"/>
      <c r="AC154" s="1533"/>
      <c r="AD154" s="1533"/>
      <c r="AE154" s="1533"/>
      <c r="AG154" s="1535"/>
      <c r="AH154" s="1536"/>
      <c r="AI154" s="60"/>
      <c r="AJ154" s="1540"/>
      <c r="AK154" s="1540"/>
      <c r="AL154" s="206"/>
      <c r="AM154" s="1559"/>
      <c r="AN154" s="1530"/>
      <c r="AO154" s="1529"/>
      <c r="AP154" s="1529"/>
      <c r="AR154" s="1559">
        <f t="shared" si="42"/>
        <v>49</v>
      </c>
      <c r="AS154" s="1562" t="s">
        <v>6224</v>
      </c>
      <c r="AT154" s="1563" t="s">
        <v>6225</v>
      </c>
      <c r="AU154" s="1567" t="s">
        <v>6226</v>
      </c>
      <c r="AV154" s="1563" t="s">
        <v>6227</v>
      </c>
      <c r="AW154" s="1563" t="s">
        <v>6228</v>
      </c>
      <c r="AX154" s="1563" t="s">
        <v>6229</v>
      </c>
      <c r="AY154" s="1562" t="s">
        <v>6224</v>
      </c>
      <c r="BA154" s="3">
        <v>1</v>
      </c>
    </row>
    <row r="155" spans="2:53" ht="30" customHeight="1">
      <c r="B155" s="1552">
        <v>5</v>
      </c>
      <c r="C155" s="237" t="s">
        <v>6230</v>
      </c>
      <c r="D155" s="1540"/>
      <c r="E155" s="1540"/>
      <c r="F155" s="9"/>
      <c r="G155" s="1552"/>
      <c r="H155" s="1553"/>
      <c r="I155" s="1564"/>
      <c r="J155" s="1564"/>
      <c r="L155" s="1559"/>
      <c r="M155" s="206"/>
      <c r="N155" s="1565"/>
      <c r="O155" s="1566"/>
      <c r="P155" s="1565"/>
      <c r="Q155" s="1565"/>
      <c r="R155" s="1565"/>
      <c r="S155" s="9"/>
      <c r="W155" s="9"/>
      <c r="X155" s="1531"/>
      <c r="Y155" s="1532"/>
      <c r="Z155" s="1533"/>
      <c r="AA155" s="1534"/>
      <c r="AB155" s="1533"/>
      <c r="AC155" s="1533"/>
      <c r="AD155" s="1533"/>
      <c r="AE155" s="1533"/>
      <c r="AG155" s="1535"/>
      <c r="AH155" s="1536"/>
      <c r="AI155" s="60"/>
      <c r="AJ155" s="1540"/>
      <c r="AK155" s="1540"/>
      <c r="AL155" s="206"/>
      <c r="AM155" s="1559"/>
      <c r="AN155" s="1530"/>
      <c r="AO155" s="1529"/>
      <c r="AP155" s="1529"/>
      <c r="AR155" s="1559">
        <f t="shared" si="42"/>
        <v>50</v>
      </c>
      <c r="AS155" s="1562" t="s">
        <v>6231</v>
      </c>
      <c r="AT155" s="1563" t="s">
        <v>6232</v>
      </c>
      <c r="AU155" s="1567" t="s">
        <v>6233</v>
      </c>
      <c r="AV155" s="1563" t="s">
        <v>6234</v>
      </c>
      <c r="AW155" s="1563" t="s">
        <v>6235</v>
      </c>
      <c r="AX155" s="1563" t="s">
        <v>6236</v>
      </c>
      <c r="AY155" s="1562" t="s">
        <v>6231</v>
      </c>
      <c r="BA155" s="3">
        <v>1</v>
      </c>
    </row>
    <row r="156" spans="2:53" ht="30" customHeight="1">
      <c r="B156" s="1552">
        <v>6</v>
      </c>
      <c r="C156" s="237" t="s">
        <v>6237</v>
      </c>
      <c r="D156" s="1540"/>
      <c r="E156" s="1540"/>
      <c r="F156" s="9"/>
      <c r="G156" s="1552"/>
      <c r="H156" s="1553"/>
      <c r="I156" s="1564"/>
      <c r="J156" s="1564"/>
      <c r="L156" s="1559"/>
      <c r="M156" s="206"/>
      <c r="N156" s="1565"/>
      <c r="O156" s="1566"/>
      <c r="P156" s="1565"/>
      <c r="Q156" s="1565"/>
      <c r="R156" s="1565"/>
      <c r="S156" s="9"/>
      <c r="W156" s="9"/>
      <c r="X156" s="1531"/>
      <c r="Y156" s="1532"/>
      <c r="Z156" s="1533"/>
      <c r="AA156" s="1534"/>
      <c r="AB156" s="1533"/>
      <c r="AC156" s="1533"/>
      <c r="AD156" s="1533"/>
      <c r="AE156" s="1533"/>
      <c r="AG156" s="1535"/>
      <c r="AH156" s="1536"/>
      <c r="AI156" s="60"/>
      <c r="AJ156" s="1540"/>
      <c r="AK156" s="1540"/>
      <c r="AL156" s="206"/>
      <c r="AM156" s="1559"/>
      <c r="AN156" s="1530"/>
      <c r="AO156" s="1529"/>
      <c r="AP156" s="1529"/>
      <c r="AR156" s="1523"/>
      <c r="AS156" s="1560" t="s">
        <v>3868</v>
      </c>
      <c r="AT156" s="1526"/>
      <c r="AU156" s="1526"/>
      <c r="AV156" s="1526"/>
      <c r="AW156" s="1550"/>
      <c r="AX156" s="1550"/>
      <c r="AY156" s="1560" t="s">
        <v>3868</v>
      </c>
      <c r="BA156" s="3">
        <v>1</v>
      </c>
    </row>
    <row r="157" spans="2:53" ht="30" customHeight="1">
      <c r="B157" s="1552">
        <v>7</v>
      </c>
      <c r="C157" s="237" t="s">
        <v>6238</v>
      </c>
      <c r="D157" s="1540"/>
      <c r="E157" s="1540"/>
      <c r="F157" s="9"/>
      <c r="G157" s="1552"/>
      <c r="H157" s="1553"/>
      <c r="I157" s="1564"/>
      <c r="J157" s="1564"/>
      <c r="L157" s="1559"/>
      <c r="M157" s="206"/>
      <c r="N157" s="1565"/>
      <c r="O157" s="1566"/>
      <c r="P157" s="1565"/>
      <c r="Q157" s="1565"/>
      <c r="R157" s="1565"/>
      <c r="S157" s="9"/>
      <c r="W157" s="9"/>
      <c r="X157" s="1531"/>
      <c r="Y157" s="1532"/>
      <c r="Z157" s="1533"/>
      <c r="AA157" s="1534"/>
      <c r="AB157" s="1533"/>
      <c r="AC157" s="1533"/>
      <c r="AD157" s="1533"/>
      <c r="AE157" s="1533"/>
      <c r="AG157" s="1535"/>
      <c r="AH157" s="1536"/>
      <c r="AI157" s="60"/>
      <c r="AJ157" s="1540"/>
      <c r="AK157" s="1540"/>
      <c r="AL157" s="206"/>
      <c r="AM157" s="1559"/>
      <c r="AN157" s="1530"/>
      <c r="AO157" s="1529"/>
      <c r="AP157" s="1529"/>
      <c r="AR157" s="1559">
        <v>1</v>
      </c>
      <c r="AS157" s="1562" t="s">
        <v>6239</v>
      </c>
      <c r="AT157" s="1563" t="s">
        <v>6240</v>
      </c>
      <c r="AU157" s="1563" t="s">
        <v>6241</v>
      </c>
      <c r="AV157" s="1563" t="s">
        <v>6242</v>
      </c>
      <c r="AW157" s="1563" t="s">
        <v>6243</v>
      </c>
      <c r="AX157" s="1563" t="s">
        <v>6244</v>
      </c>
      <c r="AY157" s="1562" t="s">
        <v>6239</v>
      </c>
      <c r="BA157" s="3">
        <v>1</v>
      </c>
    </row>
    <row r="158" spans="2:53" ht="30" customHeight="1">
      <c r="B158" s="1552">
        <v>8</v>
      </c>
      <c r="C158" s="237" t="s">
        <v>6245</v>
      </c>
      <c r="D158" s="1540"/>
      <c r="E158" s="1540"/>
      <c r="F158" s="9"/>
      <c r="G158" s="1552"/>
      <c r="H158" s="1553"/>
      <c r="I158" s="1564"/>
      <c r="J158" s="1564"/>
      <c r="L158" s="1559"/>
      <c r="M158" s="206"/>
      <c r="N158" s="1565"/>
      <c r="O158" s="1566"/>
      <c r="P158" s="1565"/>
      <c r="Q158" s="1565"/>
      <c r="R158" s="1565"/>
      <c r="S158" s="9"/>
      <c r="W158" s="9"/>
      <c r="X158" s="1531"/>
      <c r="Y158" s="1532"/>
      <c r="Z158" s="1533"/>
      <c r="AA158" s="1534"/>
      <c r="AB158" s="1533"/>
      <c r="AC158" s="1533"/>
      <c r="AD158" s="1533"/>
      <c r="AE158" s="1533"/>
      <c r="AG158" s="1535"/>
      <c r="AH158" s="1536"/>
      <c r="AI158" s="60"/>
      <c r="AJ158" s="1540"/>
      <c r="AK158" s="1540"/>
      <c r="AL158" s="206"/>
      <c r="AM158" s="1559"/>
      <c r="AN158" s="1530"/>
      <c r="AO158" s="1529"/>
      <c r="AP158" s="1529"/>
      <c r="AR158" s="1559">
        <f>AR157+1</f>
        <v>2</v>
      </c>
      <c r="AS158" s="1562" t="s">
        <v>6246</v>
      </c>
      <c r="AT158" s="1563" t="s">
        <v>6247</v>
      </c>
      <c r="AU158" s="1563" t="s">
        <v>6248</v>
      </c>
      <c r="AV158" s="1563" t="s">
        <v>6249</v>
      </c>
      <c r="AW158" s="1563" t="s">
        <v>6250</v>
      </c>
      <c r="AX158" s="1563" t="s">
        <v>6251</v>
      </c>
      <c r="AY158" s="1562" t="s">
        <v>6246</v>
      </c>
      <c r="BA158" s="3">
        <v>1</v>
      </c>
    </row>
    <row r="159" spans="2:53" ht="30" customHeight="1">
      <c r="B159" s="1552">
        <v>9</v>
      </c>
      <c r="C159" s="237" t="s">
        <v>6252</v>
      </c>
      <c r="D159" s="1540"/>
      <c r="E159" s="1540"/>
      <c r="F159" s="9"/>
      <c r="G159" s="1552"/>
      <c r="H159" s="1553"/>
      <c r="I159" s="1564"/>
      <c r="J159" s="1564"/>
      <c r="L159" s="1559"/>
      <c r="M159" s="206"/>
      <c r="N159" s="1565"/>
      <c r="O159" s="1566"/>
      <c r="P159" s="1565"/>
      <c r="Q159" s="1565"/>
      <c r="R159" s="1565"/>
      <c r="S159" s="9"/>
      <c r="W159" s="9"/>
      <c r="X159" s="1531"/>
      <c r="Y159" s="1532"/>
      <c r="Z159" s="1533"/>
      <c r="AA159" s="1534"/>
      <c r="AB159" s="1533"/>
      <c r="AC159" s="1533"/>
      <c r="AD159" s="1533"/>
      <c r="AE159" s="1533"/>
      <c r="AG159" s="1535"/>
      <c r="AH159" s="1536"/>
      <c r="AI159" s="60"/>
      <c r="AJ159" s="1540"/>
      <c r="AK159" s="1540"/>
      <c r="AL159" s="206"/>
      <c r="AM159" s="1559"/>
      <c r="AN159" s="1530"/>
      <c r="AO159" s="1529"/>
      <c r="AP159" s="1529"/>
      <c r="AR159" s="1559">
        <f t="shared" ref="AR159:AR191" si="46">AR158+1</f>
        <v>3</v>
      </c>
      <c r="AS159" s="1562" t="s">
        <v>6253</v>
      </c>
      <c r="AT159" s="1563" t="s">
        <v>6254</v>
      </c>
      <c r="AU159" s="1563" t="s">
        <v>6255</v>
      </c>
      <c r="AV159" s="1563" t="s">
        <v>6256</v>
      </c>
      <c r="AW159" s="1563" t="s">
        <v>6257</v>
      </c>
      <c r="AX159" s="1563" t="s">
        <v>6258</v>
      </c>
      <c r="AY159" s="1562" t="s">
        <v>6253</v>
      </c>
      <c r="BA159" s="3">
        <v>1</v>
      </c>
    </row>
    <row r="160" spans="2:53" ht="30" customHeight="1">
      <c r="B160" s="1552">
        <v>10</v>
      </c>
      <c r="C160" s="237" t="s">
        <v>6259</v>
      </c>
      <c r="D160" s="1540"/>
      <c r="E160" s="1540"/>
      <c r="F160" s="9"/>
      <c r="G160" s="1552"/>
      <c r="H160" s="1553"/>
      <c r="I160" s="1564"/>
      <c r="J160" s="1564"/>
      <c r="L160" s="1559"/>
      <c r="M160" s="206"/>
      <c r="N160" s="1565"/>
      <c r="O160" s="1566"/>
      <c r="P160" s="1565"/>
      <c r="Q160" s="1565"/>
      <c r="R160" s="1565"/>
      <c r="S160" s="9"/>
      <c r="W160" s="9"/>
      <c r="X160" s="1531"/>
      <c r="Y160" s="1532"/>
      <c r="Z160" s="1533"/>
      <c r="AA160" s="1534"/>
      <c r="AB160" s="1533"/>
      <c r="AC160" s="1533"/>
      <c r="AD160" s="1533"/>
      <c r="AE160" s="1533"/>
      <c r="AG160" s="1535"/>
      <c r="AH160" s="1536"/>
      <c r="AI160" s="60"/>
      <c r="AJ160" s="1540"/>
      <c r="AK160" s="1540"/>
      <c r="AL160" s="206"/>
      <c r="AM160" s="1559"/>
      <c r="AN160" s="1530"/>
      <c r="AO160" s="1529"/>
      <c r="AP160" s="1529"/>
      <c r="AR160" s="1559">
        <f t="shared" si="46"/>
        <v>4</v>
      </c>
      <c r="AS160" s="1562" t="s">
        <v>6260</v>
      </c>
      <c r="AT160" s="1563" t="s">
        <v>6261</v>
      </c>
      <c r="AU160" s="1563" t="s">
        <v>6262</v>
      </c>
      <c r="AV160" s="1563" t="s">
        <v>6263</v>
      </c>
      <c r="AW160" s="1563" t="s">
        <v>6264</v>
      </c>
      <c r="AX160" s="1563" t="s">
        <v>6265</v>
      </c>
      <c r="AY160" s="1562" t="s">
        <v>6260</v>
      </c>
      <c r="BA160" s="3">
        <v>1</v>
      </c>
    </row>
    <row r="161" spans="2:53" ht="30" customHeight="1">
      <c r="B161" s="1552">
        <v>11</v>
      </c>
      <c r="C161" s="237" t="s">
        <v>6266</v>
      </c>
      <c r="D161" s="1540"/>
      <c r="E161" s="1540"/>
      <c r="F161" s="9"/>
      <c r="G161" s="1552"/>
      <c r="H161" s="1553"/>
      <c r="I161" s="1564"/>
      <c r="J161" s="1564"/>
      <c r="L161" s="1559"/>
      <c r="M161" s="206"/>
      <c r="N161" s="1565"/>
      <c r="O161" s="1566"/>
      <c r="P161" s="1565"/>
      <c r="Q161" s="1565"/>
      <c r="R161" s="1565"/>
      <c r="S161" s="9"/>
      <c r="W161" s="9"/>
      <c r="X161" s="1531"/>
      <c r="Y161" s="1532"/>
      <c r="Z161" s="1533"/>
      <c r="AA161" s="1534"/>
      <c r="AB161" s="1533"/>
      <c r="AC161" s="1533"/>
      <c r="AD161" s="1533"/>
      <c r="AE161" s="1533"/>
      <c r="AG161" s="1535"/>
      <c r="AH161" s="1536"/>
      <c r="AI161" s="60"/>
      <c r="AJ161" s="1540"/>
      <c r="AK161" s="1540"/>
      <c r="AL161" s="206"/>
      <c r="AM161" s="1559"/>
      <c r="AN161" s="1530"/>
      <c r="AO161" s="1529"/>
      <c r="AP161" s="1529"/>
      <c r="AR161" s="1559">
        <f t="shared" si="46"/>
        <v>5</v>
      </c>
      <c r="AS161" s="1562" t="s">
        <v>6267</v>
      </c>
      <c r="AT161" s="1563" t="s">
        <v>6268</v>
      </c>
      <c r="AU161" s="1563" t="s">
        <v>6269</v>
      </c>
      <c r="AV161" s="1563" t="s">
        <v>6270</v>
      </c>
      <c r="AW161" s="1563" t="s">
        <v>6271</v>
      </c>
      <c r="AX161" s="1563" t="s">
        <v>6272</v>
      </c>
      <c r="AY161" s="1562" t="s">
        <v>6267</v>
      </c>
      <c r="BA161" s="3">
        <v>1</v>
      </c>
    </row>
    <row r="162" spans="2:53" ht="30" customHeight="1">
      <c r="B162" s="1552">
        <v>12</v>
      </c>
      <c r="C162" s="237" t="s">
        <v>6273</v>
      </c>
      <c r="D162" s="1540"/>
      <c r="E162" s="1540"/>
      <c r="F162" s="9"/>
      <c r="G162" s="1552"/>
      <c r="H162" s="1553"/>
      <c r="I162" s="1564"/>
      <c r="J162" s="1564"/>
      <c r="L162" s="1559"/>
      <c r="M162" s="206"/>
      <c r="N162" s="1565"/>
      <c r="O162" s="1566"/>
      <c r="P162" s="1565"/>
      <c r="Q162" s="1565"/>
      <c r="R162" s="1565"/>
      <c r="S162" s="9"/>
      <c r="W162" s="9"/>
      <c r="X162" s="1531"/>
      <c r="Y162" s="1532"/>
      <c r="Z162" s="1533"/>
      <c r="AA162" s="1534"/>
      <c r="AB162" s="1533"/>
      <c r="AC162" s="1533"/>
      <c r="AD162" s="1533"/>
      <c r="AE162" s="1533"/>
      <c r="AG162" s="1535"/>
      <c r="AH162" s="1536"/>
      <c r="AI162" s="60"/>
      <c r="AJ162" s="1540"/>
      <c r="AK162" s="1540"/>
      <c r="AL162" s="206"/>
      <c r="AM162" s="1559"/>
      <c r="AN162" s="1530"/>
      <c r="AO162" s="1529"/>
      <c r="AP162" s="1529"/>
      <c r="AR162" s="1559">
        <f t="shared" si="46"/>
        <v>6</v>
      </c>
      <c r="AS162" s="1562" t="s">
        <v>6274</v>
      </c>
      <c r="AT162" s="1563" t="s">
        <v>6275</v>
      </c>
      <c r="AU162" s="1563" t="s">
        <v>6276</v>
      </c>
      <c r="AV162" s="1563" t="s">
        <v>6277</v>
      </c>
      <c r="AW162" s="1563" t="s">
        <v>6278</v>
      </c>
      <c r="AX162" s="1563" t="s">
        <v>6279</v>
      </c>
      <c r="AY162" s="1562" t="s">
        <v>6274</v>
      </c>
      <c r="BA162" s="3">
        <v>1</v>
      </c>
    </row>
    <row r="163" spans="2:53" ht="30" customHeight="1">
      <c r="B163" s="1552"/>
      <c r="C163" s="237"/>
      <c r="D163" s="1540"/>
      <c r="E163" s="1540"/>
      <c r="F163" s="9"/>
      <c r="G163" s="1552"/>
      <c r="H163" s="1553"/>
      <c r="I163" s="1564"/>
      <c r="J163" s="1564"/>
      <c r="L163" s="1559"/>
      <c r="M163" s="206"/>
      <c r="N163" s="1565"/>
      <c r="O163" s="1566"/>
      <c r="P163" s="1565"/>
      <c r="Q163" s="1565"/>
      <c r="R163" s="1565"/>
      <c r="S163" s="9"/>
      <c r="W163" s="9"/>
      <c r="X163" s="1531"/>
      <c r="Y163" s="1532"/>
      <c r="Z163" s="1533"/>
      <c r="AA163" s="1534"/>
      <c r="AB163" s="1533"/>
      <c r="AC163" s="1533"/>
      <c r="AD163" s="1533"/>
      <c r="AE163" s="1533"/>
      <c r="AG163" s="1535"/>
      <c r="AH163" s="1536"/>
      <c r="AI163" s="60"/>
      <c r="AJ163" s="1540"/>
      <c r="AK163" s="1540"/>
      <c r="AL163" s="206"/>
      <c r="AM163" s="1559"/>
      <c r="AN163" s="1530"/>
      <c r="AO163" s="1529"/>
      <c r="AP163" s="1529"/>
      <c r="AR163" s="1559">
        <f t="shared" si="46"/>
        <v>7</v>
      </c>
      <c r="AS163" s="1562" t="s">
        <v>6280</v>
      </c>
      <c r="AT163" s="1563" t="s">
        <v>6281</v>
      </c>
      <c r="AU163" s="1563" t="s">
        <v>6282</v>
      </c>
      <c r="AV163" s="1563" t="s">
        <v>6283</v>
      </c>
      <c r="AW163" s="1563" t="s">
        <v>6284</v>
      </c>
      <c r="AX163" s="1563" t="s">
        <v>6285</v>
      </c>
      <c r="AY163" s="1562" t="s">
        <v>6280</v>
      </c>
      <c r="BA163" s="3">
        <v>1</v>
      </c>
    </row>
    <row r="164" spans="2:53" ht="30" customHeight="1">
      <c r="B164" s="1552"/>
      <c r="C164" s="1543" t="s">
        <v>6286</v>
      </c>
      <c r="D164" s="1595" t="s">
        <v>6287</v>
      </c>
      <c r="E164" s="1595" t="s">
        <v>6288</v>
      </c>
      <c r="F164" s="9"/>
      <c r="G164" s="1552"/>
      <c r="H164" s="1553"/>
      <c r="I164" s="1564"/>
      <c r="J164" s="1564"/>
      <c r="L164" s="1559"/>
      <c r="M164" s="206"/>
      <c r="N164" s="1565"/>
      <c r="O164" s="1566"/>
      <c r="P164" s="1565"/>
      <c r="Q164" s="1565"/>
      <c r="R164" s="1565"/>
      <c r="S164" s="9"/>
      <c r="W164" s="9"/>
      <c r="X164" s="1531"/>
      <c r="Y164" s="1532"/>
      <c r="Z164" s="1533"/>
      <c r="AA164" s="1534"/>
      <c r="AB164" s="1533"/>
      <c r="AC164" s="1533"/>
      <c r="AD164" s="1533"/>
      <c r="AE164" s="1533"/>
      <c r="AG164" s="1535"/>
      <c r="AH164" s="1536"/>
      <c r="AI164" s="60"/>
      <c r="AJ164" s="1540"/>
      <c r="AK164" s="1540"/>
      <c r="AL164" s="206"/>
      <c r="AM164" s="1559"/>
      <c r="AN164" s="1530"/>
      <c r="AO164" s="1529"/>
      <c r="AP164" s="1529"/>
      <c r="AR164" s="1559">
        <f t="shared" si="46"/>
        <v>8</v>
      </c>
      <c r="AS164" s="1562" t="s">
        <v>6289</v>
      </c>
      <c r="AT164" s="1563" t="s">
        <v>6290</v>
      </c>
      <c r="AU164" s="1563" t="s">
        <v>6291</v>
      </c>
      <c r="AV164" s="1563" t="s">
        <v>6292</v>
      </c>
      <c r="AW164" s="1563" t="s">
        <v>6293</v>
      </c>
      <c r="AX164" s="1563" t="s">
        <v>6294</v>
      </c>
      <c r="AY164" s="1562" t="s">
        <v>6289</v>
      </c>
      <c r="BA164" s="3">
        <v>1</v>
      </c>
    </row>
    <row r="165" spans="2:53" ht="30" customHeight="1">
      <c r="B165" s="1552"/>
      <c r="C165" s="237"/>
      <c r="D165" s="1540"/>
      <c r="E165" s="1540"/>
      <c r="F165" s="9"/>
      <c r="G165" s="1552"/>
      <c r="H165" s="1553"/>
      <c r="I165" s="1564"/>
      <c r="J165" s="1564"/>
      <c r="L165" s="1559"/>
      <c r="M165" s="206"/>
      <c r="N165" s="1565"/>
      <c r="O165" s="1566"/>
      <c r="P165" s="1565"/>
      <c r="Q165" s="1565"/>
      <c r="R165" s="1565"/>
      <c r="S165" s="9"/>
      <c r="W165" s="9"/>
      <c r="X165" s="1531"/>
      <c r="Y165" s="1532"/>
      <c r="Z165" s="1533"/>
      <c r="AA165" s="1534"/>
      <c r="AB165" s="1533"/>
      <c r="AC165" s="1533"/>
      <c r="AD165" s="1533"/>
      <c r="AE165" s="1533"/>
      <c r="AG165" s="1535"/>
      <c r="AH165" s="1536"/>
      <c r="AI165" s="60"/>
      <c r="AJ165" s="1540"/>
      <c r="AK165" s="1540"/>
      <c r="AL165" s="206"/>
      <c r="AM165" s="1559"/>
      <c r="AN165" s="1530"/>
      <c r="AO165" s="1529"/>
      <c r="AP165" s="1529"/>
      <c r="AR165" s="1559">
        <f t="shared" si="46"/>
        <v>9</v>
      </c>
      <c r="AS165" s="1562" t="s">
        <v>6295</v>
      </c>
      <c r="AT165" s="1563" t="s">
        <v>6296</v>
      </c>
      <c r="AU165" s="1563" t="s">
        <v>6297</v>
      </c>
      <c r="AV165" s="1563" t="s">
        <v>6298</v>
      </c>
      <c r="AW165" s="1563" t="s">
        <v>6299</v>
      </c>
      <c r="AX165" s="1563" t="s">
        <v>6300</v>
      </c>
      <c r="AY165" s="1562" t="s">
        <v>6295</v>
      </c>
      <c r="BA165" s="3">
        <v>1</v>
      </c>
    </row>
    <row r="166" spans="2:53" ht="30" customHeight="1">
      <c r="B166" s="1552">
        <v>1</v>
      </c>
      <c r="C166" s="237" t="s">
        <v>6301</v>
      </c>
      <c r="D166" s="1540"/>
      <c r="E166" s="1540"/>
      <c r="F166" s="9"/>
      <c r="G166" s="1552"/>
      <c r="H166" s="1553"/>
      <c r="I166" s="1564"/>
      <c r="J166" s="1564"/>
      <c r="L166" s="1559"/>
      <c r="M166" s="206"/>
      <c r="N166" s="1565"/>
      <c r="O166" s="1566"/>
      <c r="P166" s="1565"/>
      <c r="Q166" s="1565"/>
      <c r="R166" s="1565"/>
      <c r="S166" s="9"/>
      <c r="W166" s="9"/>
      <c r="X166" s="1531"/>
      <c r="Y166" s="1532"/>
      <c r="Z166" s="1533"/>
      <c r="AA166" s="1534"/>
      <c r="AB166" s="1533"/>
      <c r="AC166" s="1533"/>
      <c r="AD166" s="1533"/>
      <c r="AE166" s="1533"/>
      <c r="AG166" s="1535"/>
      <c r="AH166" s="1536"/>
      <c r="AI166" s="60"/>
      <c r="AJ166" s="1540"/>
      <c r="AK166" s="1540"/>
      <c r="AL166" s="206"/>
      <c r="AM166" s="1559"/>
      <c r="AN166" s="1530"/>
      <c r="AO166" s="1529"/>
      <c r="AP166" s="1529"/>
      <c r="AR166" s="1559">
        <f t="shared" si="46"/>
        <v>10</v>
      </c>
      <c r="AS166" s="1562" t="s">
        <v>6302</v>
      </c>
      <c r="AT166" s="1563" t="s">
        <v>6303</v>
      </c>
      <c r="AU166" s="1563" t="s">
        <v>6304</v>
      </c>
      <c r="AV166" s="1563" t="s">
        <v>6305</v>
      </c>
      <c r="AW166" s="1563" t="s">
        <v>6306</v>
      </c>
      <c r="AX166" s="1563" t="s">
        <v>6307</v>
      </c>
      <c r="AY166" s="1562" t="s">
        <v>6302</v>
      </c>
      <c r="BA166" s="3">
        <v>1</v>
      </c>
    </row>
    <row r="167" spans="2:53" ht="30" customHeight="1">
      <c r="B167" s="1552">
        <v>2</v>
      </c>
      <c r="C167" s="237" t="s">
        <v>6308</v>
      </c>
      <c r="D167" s="1540"/>
      <c r="E167" s="1540"/>
      <c r="F167" s="9"/>
      <c r="G167" s="1552"/>
      <c r="H167" s="1553"/>
      <c r="I167" s="1564"/>
      <c r="J167" s="1564"/>
      <c r="L167" s="1559"/>
      <c r="M167" s="206"/>
      <c r="N167" s="1565"/>
      <c r="O167" s="1566"/>
      <c r="P167" s="1565"/>
      <c r="Q167" s="1565"/>
      <c r="R167" s="1565"/>
      <c r="S167" s="9"/>
      <c r="W167" s="9"/>
      <c r="X167" s="1531"/>
      <c r="Y167" s="1532"/>
      <c r="Z167" s="1533"/>
      <c r="AA167" s="1534"/>
      <c r="AB167" s="1533"/>
      <c r="AC167" s="1533"/>
      <c r="AD167" s="1533"/>
      <c r="AE167" s="1533"/>
      <c r="AG167" s="1535"/>
      <c r="AH167" s="1536"/>
      <c r="AI167" s="60"/>
      <c r="AJ167" s="1540"/>
      <c r="AK167" s="1540"/>
      <c r="AL167" s="206"/>
      <c r="AM167" s="1559"/>
      <c r="AN167" s="1530"/>
      <c r="AO167" s="1529"/>
      <c r="AP167" s="1529"/>
      <c r="AR167" s="1559">
        <f t="shared" si="46"/>
        <v>11</v>
      </c>
      <c r="AS167" s="1562" t="s">
        <v>6309</v>
      </c>
      <c r="AT167" s="1563" t="s">
        <v>6310</v>
      </c>
      <c r="AU167" s="1567" t="s">
        <v>6311</v>
      </c>
      <c r="AV167" s="1563" t="s">
        <v>6312</v>
      </c>
      <c r="AW167" s="1563" t="s">
        <v>6313</v>
      </c>
      <c r="AX167" s="1563" t="s">
        <v>6314</v>
      </c>
      <c r="AY167" s="1562" t="s">
        <v>6309</v>
      </c>
      <c r="BA167" s="3">
        <v>1</v>
      </c>
    </row>
    <row r="168" spans="2:53" ht="30" customHeight="1">
      <c r="B168" s="1552">
        <v>3</v>
      </c>
      <c r="C168" s="237" t="s">
        <v>6315</v>
      </c>
      <c r="D168" s="1540"/>
      <c r="E168" s="1540"/>
      <c r="F168" s="9"/>
      <c r="G168" s="1552"/>
      <c r="H168" s="1553"/>
      <c r="I168" s="1564"/>
      <c r="J168" s="1564"/>
      <c r="L168" s="1559"/>
      <c r="M168" s="206"/>
      <c r="N168" s="1565"/>
      <c r="O168" s="1566"/>
      <c r="P168" s="1565"/>
      <c r="Q168" s="1565"/>
      <c r="R168" s="1565"/>
      <c r="S168" s="9"/>
      <c r="W168" s="9"/>
      <c r="X168" s="1531"/>
      <c r="Y168" s="1532"/>
      <c r="Z168" s="1533"/>
      <c r="AA168" s="1534"/>
      <c r="AB168" s="1533"/>
      <c r="AC168" s="1533"/>
      <c r="AD168" s="1533"/>
      <c r="AE168" s="1533"/>
      <c r="AG168" s="1535"/>
      <c r="AH168" s="1536"/>
      <c r="AI168" s="60"/>
      <c r="AJ168" s="1540"/>
      <c r="AK168" s="1540"/>
      <c r="AL168" s="206"/>
      <c r="AM168" s="1559"/>
      <c r="AN168" s="1530"/>
      <c r="AO168" s="1529"/>
      <c r="AP168" s="1529"/>
      <c r="AR168" s="1559">
        <f t="shared" si="46"/>
        <v>12</v>
      </c>
      <c r="AS168" s="1562" t="s">
        <v>6316</v>
      </c>
      <c r="AT168" s="1563" t="s">
        <v>6317</v>
      </c>
      <c r="AU168" s="1567" t="s">
        <v>6318</v>
      </c>
      <c r="AV168" s="1563" t="s">
        <v>6319</v>
      </c>
      <c r="AW168" s="1563" t="s">
        <v>6320</v>
      </c>
      <c r="AX168" s="1563" t="s">
        <v>6321</v>
      </c>
      <c r="AY168" s="1562" t="s">
        <v>6316</v>
      </c>
      <c r="BA168" s="3">
        <v>1</v>
      </c>
    </row>
    <row r="169" spans="2:53" ht="30" customHeight="1">
      <c r="B169" s="1552">
        <v>4</v>
      </c>
      <c r="C169" s="237" t="s">
        <v>6322</v>
      </c>
      <c r="D169" s="1540"/>
      <c r="E169" s="1540"/>
      <c r="F169" s="9"/>
      <c r="G169" s="1552"/>
      <c r="H169" s="1553"/>
      <c r="I169" s="1564"/>
      <c r="J169" s="1564"/>
      <c r="L169" s="1559"/>
      <c r="M169" s="206"/>
      <c r="N169" s="1565"/>
      <c r="O169" s="1566"/>
      <c r="P169" s="1565"/>
      <c r="Q169" s="1565"/>
      <c r="R169" s="1565"/>
      <c r="S169" s="9"/>
      <c r="W169" s="9"/>
      <c r="X169" s="1531"/>
      <c r="Y169" s="1532"/>
      <c r="Z169" s="1533"/>
      <c r="AA169" s="1534"/>
      <c r="AB169" s="1533"/>
      <c r="AC169" s="1533"/>
      <c r="AD169" s="1533"/>
      <c r="AE169" s="1533"/>
      <c r="AG169" s="1535"/>
      <c r="AH169" s="1536"/>
      <c r="AI169" s="60"/>
      <c r="AJ169" s="1540"/>
      <c r="AK169" s="1540"/>
      <c r="AL169" s="206"/>
      <c r="AM169" s="1559"/>
      <c r="AN169" s="1530"/>
      <c r="AO169" s="1529"/>
      <c r="AP169" s="1529"/>
      <c r="AR169" s="1559">
        <f t="shared" si="46"/>
        <v>13</v>
      </c>
      <c r="AS169" s="1562" t="s">
        <v>6323</v>
      </c>
      <c r="AT169" s="1563" t="s">
        <v>6324</v>
      </c>
      <c r="AU169" s="1567" t="s">
        <v>6325</v>
      </c>
      <c r="AV169" s="1563" t="s">
        <v>6326</v>
      </c>
      <c r="AW169" s="1563" t="s">
        <v>6327</v>
      </c>
      <c r="AX169" s="1563" t="s">
        <v>6328</v>
      </c>
      <c r="AY169" s="1562" t="s">
        <v>6323</v>
      </c>
      <c r="BA169" s="3">
        <v>1</v>
      </c>
    </row>
    <row r="170" spans="2:53" ht="30" customHeight="1">
      <c r="B170" s="1552">
        <v>5</v>
      </c>
      <c r="C170" s="237" t="s">
        <v>6329</v>
      </c>
      <c r="D170" s="1540"/>
      <c r="E170" s="1540"/>
      <c r="F170" s="9"/>
      <c r="G170" s="1552"/>
      <c r="H170" s="1553"/>
      <c r="I170" s="1564"/>
      <c r="J170" s="1564"/>
      <c r="L170" s="1559"/>
      <c r="M170" s="206"/>
      <c r="N170" s="1565"/>
      <c r="O170" s="1566"/>
      <c r="P170" s="1565"/>
      <c r="Q170" s="1565"/>
      <c r="R170" s="1565"/>
      <c r="S170" s="9"/>
      <c r="W170" s="9"/>
      <c r="X170" s="1531"/>
      <c r="Y170" s="1532"/>
      <c r="Z170" s="1533"/>
      <c r="AA170" s="1534"/>
      <c r="AB170" s="1533"/>
      <c r="AC170" s="1533"/>
      <c r="AD170" s="1533"/>
      <c r="AE170" s="1533"/>
      <c r="AG170" s="1535"/>
      <c r="AH170" s="1536"/>
      <c r="AI170" s="60"/>
      <c r="AJ170" s="1540"/>
      <c r="AK170" s="1540"/>
      <c r="AL170" s="206"/>
      <c r="AM170" s="1559"/>
      <c r="AN170" s="1530"/>
      <c r="AO170" s="1529"/>
      <c r="AP170" s="1529"/>
      <c r="AR170" s="1559">
        <f t="shared" si="46"/>
        <v>14</v>
      </c>
      <c r="AS170" s="1562" t="s">
        <v>6330</v>
      </c>
      <c r="AT170" s="1563" t="s">
        <v>6331</v>
      </c>
      <c r="AU170" s="1567" t="s">
        <v>6332</v>
      </c>
      <c r="AV170" s="1563" t="s">
        <v>6333</v>
      </c>
      <c r="AW170" s="1563" t="s">
        <v>6334</v>
      </c>
      <c r="AX170" s="1563" t="s">
        <v>6335</v>
      </c>
      <c r="AY170" s="1562" t="s">
        <v>6330</v>
      </c>
      <c r="BA170" s="3">
        <v>1</v>
      </c>
    </row>
    <row r="171" spans="2:53" ht="30" customHeight="1">
      <c r="B171" s="1552">
        <v>6</v>
      </c>
      <c r="C171" s="237" t="s">
        <v>6336</v>
      </c>
      <c r="D171" s="1540"/>
      <c r="E171" s="1540"/>
      <c r="F171" s="9"/>
      <c r="G171" s="1552"/>
      <c r="H171" s="1553"/>
      <c r="I171" s="1564"/>
      <c r="J171" s="1564"/>
      <c r="L171" s="1559"/>
      <c r="M171" s="206"/>
      <c r="N171" s="1565"/>
      <c r="O171" s="1566"/>
      <c r="P171" s="1565"/>
      <c r="Q171" s="1565"/>
      <c r="R171" s="1565"/>
      <c r="S171" s="9"/>
      <c r="W171" s="9"/>
      <c r="X171" s="1531"/>
      <c r="Y171" s="1532"/>
      <c r="Z171" s="1533"/>
      <c r="AA171" s="1534"/>
      <c r="AB171" s="1533"/>
      <c r="AC171" s="1533"/>
      <c r="AD171" s="1533"/>
      <c r="AE171" s="1533"/>
      <c r="AG171" s="1535"/>
      <c r="AH171" s="1536"/>
      <c r="AI171" s="60"/>
      <c r="AJ171" s="1540"/>
      <c r="AK171" s="1540"/>
      <c r="AL171" s="206"/>
      <c r="AM171" s="1559"/>
      <c r="AN171" s="1530"/>
      <c r="AO171" s="1529"/>
      <c r="AP171" s="1529"/>
      <c r="AR171" s="1559">
        <f t="shared" si="46"/>
        <v>15</v>
      </c>
      <c r="AS171" s="1562" t="s">
        <v>6337</v>
      </c>
      <c r="AT171" s="1563" t="s">
        <v>6338</v>
      </c>
      <c r="AU171" s="1563" t="s">
        <v>6339</v>
      </c>
      <c r="AV171" s="1563" t="s">
        <v>6340</v>
      </c>
      <c r="AW171" s="1563" t="s">
        <v>6341</v>
      </c>
      <c r="AX171" s="1563" t="s">
        <v>6342</v>
      </c>
      <c r="AY171" s="1562" t="s">
        <v>6337</v>
      </c>
      <c r="BA171" s="3">
        <v>1</v>
      </c>
    </row>
    <row r="172" spans="2:53" ht="30" customHeight="1">
      <c r="B172" s="1552"/>
      <c r="C172" s="237"/>
      <c r="D172" s="1540"/>
      <c r="E172" s="1540"/>
      <c r="F172" s="9"/>
      <c r="G172" s="1552"/>
      <c r="H172" s="1553"/>
      <c r="I172" s="1564"/>
      <c r="J172" s="1564"/>
      <c r="L172" s="1559"/>
      <c r="M172" s="206"/>
      <c r="N172" s="1565"/>
      <c r="O172" s="1566"/>
      <c r="P172" s="1565"/>
      <c r="Q172" s="1565"/>
      <c r="R172" s="1565"/>
      <c r="S172" s="9"/>
      <c r="W172" s="9"/>
      <c r="X172" s="1531"/>
      <c r="Y172" s="1532"/>
      <c r="Z172" s="1533"/>
      <c r="AA172" s="1534"/>
      <c r="AB172" s="1533"/>
      <c r="AC172" s="1533"/>
      <c r="AD172" s="1533"/>
      <c r="AE172" s="1533"/>
      <c r="AG172" s="1535"/>
      <c r="AH172" s="1536"/>
      <c r="AI172" s="60"/>
      <c r="AJ172" s="1540"/>
      <c r="AK172" s="1540"/>
      <c r="AL172" s="206"/>
      <c r="AM172" s="1559"/>
      <c r="AN172" s="1530"/>
      <c r="AO172" s="1529"/>
      <c r="AP172" s="1529"/>
      <c r="AR172" s="1559">
        <f t="shared" si="46"/>
        <v>16</v>
      </c>
      <c r="AS172" s="1562" t="s">
        <v>6343</v>
      </c>
      <c r="AT172" s="1563" t="s">
        <v>6344</v>
      </c>
      <c r="AU172" s="1567" t="s">
        <v>6345</v>
      </c>
      <c r="AV172" s="1563" t="s">
        <v>6346</v>
      </c>
      <c r="AW172" s="1563" t="s">
        <v>6347</v>
      </c>
      <c r="AX172" s="1563" t="s">
        <v>6348</v>
      </c>
      <c r="AY172" s="1562" t="s">
        <v>6343</v>
      </c>
      <c r="BA172" s="3">
        <v>1</v>
      </c>
    </row>
    <row r="173" spans="2:53" ht="30" customHeight="1">
      <c r="B173" s="1552"/>
      <c r="C173" s="1543" t="s">
        <v>6349</v>
      </c>
      <c r="D173" s="1595" t="s">
        <v>6350</v>
      </c>
      <c r="E173" s="1595" t="s">
        <v>6351</v>
      </c>
      <c r="F173" s="9"/>
      <c r="G173" s="1552"/>
      <c r="H173" s="1553"/>
      <c r="I173" s="1564"/>
      <c r="J173" s="1564"/>
      <c r="L173" s="1559"/>
      <c r="M173" s="206"/>
      <c r="N173" s="1565"/>
      <c r="O173" s="1566"/>
      <c r="P173" s="1565"/>
      <c r="Q173" s="1565"/>
      <c r="R173" s="1565"/>
      <c r="S173" s="9"/>
      <c r="W173" s="9"/>
      <c r="X173" s="1531"/>
      <c r="Y173" s="1532"/>
      <c r="Z173" s="1533"/>
      <c r="AA173" s="1534"/>
      <c r="AB173" s="1533"/>
      <c r="AC173" s="1533"/>
      <c r="AD173" s="1533"/>
      <c r="AE173" s="1533"/>
      <c r="AG173" s="1535"/>
      <c r="AH173" s="1536"/>
      <c r="AI173" s="60"/>
      <c r="AJ173" s="1540"/>
      <c r="AK173" s="1540"/>
      <c r="AL173" s="206"/>
      <c r="AM173" s="1559"/>
      <c r="AN173" s="1530"/>
      <c r="AO173" s="1529"/>
      <c r="AP173" s="1529"/>
      <c r="AR173" s="1559">
        <f t="shared" si="46"/>
        <v>17</v>
      </c>
      <c r="AS173" s="1562" t="s">
        <v>6352</v>
      </c>
      <c r="AT173" s="1563" t="s">
        <v>6353</v>
      </c>
      <c r="AU173" s="1567" t="s">
        <v>6354</v>
      </c>
      <c r="AV173" s="1563" t="s">
        <v>6355</v>
      </c>
      <c r="AW173" s="1563" t="s">
        <v>6356</v>
      </c>
      <c r="AX173" s="1563" t="s">
        <v>6357</v>
      </c>
      <c r="AY173" s="1562" t="s">
        <v>6352</v>
      </c>
      <c r="BA173" s="3">
        <v>1</v>
      </c>
    </row>
    <row r="174" spans="2:53" ht="30" customHeight="1">
      <c r="B174" s="1552"/>
      <c r="C174" s="237"/>
      <c r="D174" s="1540"/>
      <c r="E174" s="1540"/>
      <c r="F174" s="9"/>
      <c r="G174" s="1552"/>
      <c r="H174" s="1553"/>
      <c r="I174" s="1564"/>
      <c r="J174" s="1564"/>
      <c r="L174" s="1559"/>
      <c r="M174" s="206"/>
      <c r="N174" s="1565"/>
      <c r="O174" s="1566"/>
      <c r="P174" s="1565"/>
      <c r="Q174" s="1565"/>
      <c r="R174" s="1565"/>
      <c r="S174" s="9"/>
      <c r="W174" s="9"/>
      <c r="X174" s="1531"/>
      <c r="Y174" s="1532"/>
      <c r="Z174" s="1533"/>
      <c r="AA174" s="1534"/>
      <c r="AB174" s="1533"/>
      <c r="AC174" s="1533"/>
      <c r="AD174" s="1533"/>
      <c r="AE174" s="1533"/>
      <c r="AG174" s="1535"/>
      <c r="AH174" s="1536"/>
      <c r="AI174" s="60"/>
      <c r="AJ174" s="1540"/>
      <c r="AK174" s="1540"/>
      <c r="AL174" s="206"/>
      <c r="AM174" s="1559"/>
      <c r="AN174" s="1530"/>
      <c r="AO174" s="1529"/>
      <c r="AP174" s="1529"/>
      <c r="AR174" s="1559">
        <f t="shared" si="46"/>
        <v>18</v>
      </c>
      <c r="AS174" s="1562" t="s">
        <v>6358</v>
      </c>
      <c r="AT174" s="1563" t="s">
        <v>6359</v>
      </c>
      <c r="AU174" s="1567" t="s">
        <v>6360</v>
      </c>
      <c r="AV174" s="1563" t="s">
        <v>6361</v>
      </c>
      <c r="AW174" s="1563" t="s">
        <v>6362</v>
      </c>
      <c r="AX174" s="1563" t="s">
        <v>6363</v>
      </c>
      <c r="AY174" s="1562" t="s">
        <v>6358</v>
      </c>
      <c r="BA174" s="3">
        <v>1</v>
      </c>
    </row>
    <row r="175" spans="2:53" ht="30" customHeight="1">
      <c r="B175" s="1552">
        <v>1</v>
      </c>
      <c r="C175" s="237" t="s">
        <v>6364</v>
      </c>
      <c r="D175" s="1540"/>
      <c r="E175" s="1540"/>
      <c r="F175" s="9"/>
      <c r="G175" s="1552"/>
      <c r="H175" s="1553"/>
      <c r="I175" s="1564"/>
      <c r="J175" s="1564"/>
      <c r="L175" s="1559"/>
      <c r="M175" s="206"/>
      <c r="N175" s="1565"/>
      <c r="O175" s="1566"/>
      <c r="P175" s="1565"/>
      <c r="Q175" s="1565"/>
      <c r="R175" s="1565"/>
      <c r="S175" s="9"/>
      <c r="W175" s="9"/>
      <c r="X175" s="1531"/>
      <c r="Y175" s="1532"/>
      <c r="Z175" s="1533"/>
      <c r="AA175" s="1534"/>
      <c r="AB175" s="1533"/>
      <c r="AC175" s="1533"/>
      <c r="AD175" s="1533"/>
      <c r="AE175" s="1533"/>
      <c r="AG175" s="1535"/>
      <c r="AH175" s="1536"/>
      <c r="AI175" s="60"/>
      <c r="AJ175" s="1540"/>
      <c r="AK175" s="1540"/>
      <c r="AL175" s="206"/>
      <c r="AM175" s="1559"/>
      <c r="AN175" s="1530"/>
      <c r="AO175" s="1529"/>
      <c r="AP175" s="1529"/>
      <c r="AR175" s="1559">
        <f t="shared" si="46"/>
        <v>19</v>
      </c>
      <c r="AS175" s="1562" t="s">
        <v>6365</v>
      </c>
      <c r="AT175" s="1563" t="s">
        <v>6366</v>
      </c>
      <c r="AU175" s="1563" t="s">
        <v>6367</v>
      </c>
      <c r="AV175" s="1563" t="s">
        <v>6368</v>
      </c>
      <c r="AW175" s="1563" t="s">
        <v>6369</v>
      </c>
      <c r="AX175" s="1563" t="s">
        <v>6370</v>
      </c>
      <c r="AY175" s="1562" t="s">
        <v>6365</v>
      </c>
      <c r="BA175" s="3">
        <v>1</v>
      </c>
    </row>
    <row r="176" spans="2:53" ht="30" customHeight="1">
      <c r="B176" s="1552">
        <v>2</v>
      </c>
      <c r="C176" s="237" t="s">
        <v>6371</v>
      </c>
      <c r="D176" s="1540"/>
      <c r="E176" s="1540"/>
      <c r="F176" s="9"/>
      <c r="G176" s="1552"/>
      <c r="H176" s="1553"/>
      <c r="I176" s="1564"/>
      <c r="J176" s="1564"/>
      <c r="L176" s="1559"/>
      <c r="M176" s="206"/>
      <c r="N176" s="1565"/>
      <c r="O176" s="1566"/>
      <c r="P176" s="1565"/>
      <c r="Q176" s="1565"/>
      <c r="R176" s="1565"/>
      <c r="S176" s="9"/>
      <c r="W176" s="9"/>
      <c r="X176" s="1531"/>
      <c r="Y176" s="1532"/>
      <c r="Z176" s="1533"/>
      <c r="AA176" s="1534"/>
      <c r="AB176" s="1533"/>
      <c r="AC176" s="1533"/>
      <c r="AD176" s="1533"/>
      <c r="AE176" s="1533"/>
      <c r="AG176" s="1535"/>
      <c r="AH176" s="1536"/>
      <c r="AI176" s="60"/>
      <c r="AJ176" s="1540"/>
      <c r="AK176" s="1540"/>
      <c r="AL176" s="206"/>
      <c r="AM176" s="1559"/>
      <c r="AN176" s="1530"/>
      <c r="AO176" s="1529"/>
      <c r="AP176" s="1529"/>
      <c r="AR176" s="1559">
        <f t="shared" si="46"/>
        <v>20</v>
      </c>
      <c r="AS176" s="1562" t="s">
        <v>6372</v>
      </c>
      <c r="AT176" s="1563" t="s">
        <v>6373</v>
      </c>
      <c r="AU176" s="1567" t="s">
        <v>6374</v>
      </c>
      <c r="AV176" s="1563" t="s">
        <v>6375</v>
      </c>
      <c r="AW176" s="1563" t="s">
        <v>6376</v>
      </c>
      <c r="AX176" s="1563" t="s">
        <v>6377</v>
      </c>
      <c r="AY176" s="1562" t="s">
        <v>6372</v>
      </c>
      <c r="BA176" s="3">
        <v>1</v>
      </c>
    </row>
    <row r="177" spans="2:53" ht="30" customHeight="1">
      <c r="B177" s="1552">
        <v>3</v>
      </c>
      <c r="C177" s="237" t="s">
        <v>6378</v>
      </c>
      <c r="D177" s="1540"/>
      <c r="E177" s="1540"/>
      <c r="F177" s="9"/>
      <c r="G177" s="1552"/>
      <c r="H177" s="1553"/>
      <c r="I177" s="1564"/>
      <c r="J177" s="1564"/>
      <c r="L177" s="1559"/>
      <c r="M177" s="206"/>
      <c r="N177" s="1565"/>
      <c r="O177" s="1566"/>
      <c r="P177" s="1565"/>
      <c r="Q177" s="1565"/>
      <c r="R177" s="1565"/>
      <c r="S177" s="9"/>
      <c r="W177" s="9"/>
      <c r="X177" s="1531"/>
      <c r="Y177" s="1532"/>
      <c r="Z177" s="1533"/>
      <c r="AA177" s="1534"/>
      <c r="AB177" s="1533"/>
      <c r="AC177" s="1533"/>
      <c r="AD177" s="1533"/>
      <c r="AE177" s="1533"/>
      <c r="AG177" s="1535"/>
      <c r="AH177" s="1536"/>
      <c r="AI177" s="60"/>
      <c r="AJ177" s="1540"/>
      <c r="AK177" s="1540"/>
      <c r="AL177" s="206"/>
      <c r="AM177" s="1559"/>
      <c r="AN177" s="1530"/>
      <c r="AO177" s="1529"/>
      <c r="AP177" s="1529"/>
      <c r="AR177" s="1559">
        <f t="shared" si="46"/>
        <v>21</v>
      </c>
      <c r="AS177" s="1562" t="s">
        <v>6379</v>
      </c>
      <c r="AT177" s="1563" t="s">
        <v>6380</v>
      </c>
      <c r="AU177" s="1567" t="s">
        <v>6381</v>
      </c>
      <c r="AV177" s="1563" t="s">
        <v>6382</v>
      </c>
      <c r="AW177" s="1563" t="s">
        <v>6383</v>
      </c>
      <c r="AX177" s="1563" t="s">
        <v>6384</v>
      </c>
      <c r="AY177" s="1562" t="s">
        <v>6379</v>
      </c>
      <c r="BA177" s="3">
        <v>1</v>
      </c>
    </row>
    <row r="178" spans="2:53" ht="30" customHeight="1">
      <c r="B178" s="1552">
        <v>4</v>
      </c>
      <c r="C178" s="237" t="s">
        <v>6385</v>
      </c>
      <c r="D178" s="1540"/>
      <c r="E178" s="1596"/>
      <c r="F178" s="9"/>
      <c r="G178" s="1552"/>
      <c r="H178" s="1553"/>
      <c r="I178" s="1564"/>
      <c r="J178" s="1564"/>
      <c r="L178" s="1559"/>
      <c r="M178" s="206"/>
      <c r="N178" s="1565"/>
      <c r="O178" s="1566"/>
      <c r="P178" s="1565"/>
      <c r="Q178" s="1565"/>
      <c r="R178" s="1565"/>
      <c r="S178" s="9"/>
      <c r="W178" s="9"/>
      <c r="X178" s="1531"/>
      <c r="Y178" s="1532"/>
      <c r="Z178" s="1533"/>
      <c r="AA178" s="1534"/>
      <c r="AB178" s="1533"/>
      <c r="AC178" s="1533"/>
      <c r="AD178" s="1533"/>
      <c r="AE178" s="1533"/>
      <c r="AG178" s="1535"/>
      <c r="AH178" s="1536"/>
      <c r="AI178" s="60"/>
      <c r="AJ178" s="1540"/>
      <c r="AK178" s="1540"/>
      <c r="AL178" s="206"/>
      <c r="AM178" s="1559"/>
      <c r="AN178" s="1530"/>
      <c r="AO178" s="1529"/>
      <c r="AP178" s="1529"/>
      <c r="AR178" s="1559">
        <f t="shared" si="46"/>
        <v>22</v>
      </c>
      <c r="AS178" s="1562" t="s">
        <v>6386</v>
      </c>
      <c r="AT178" s="1563" t="s">
        <v>6387</v>
      </c>
      <c r="AU178" s="1563" t="s">
        <v>6388</v>
      </c>
      <c r="AV178" s="1563" t="s">
        <v>6389</v>
      </c>
      <c r="AW178" s="1563" t="s">
        <v>6390</v>
      </c>
      <c r="AX178" s="1563" t="s">
        <v>6391</v>
      </c>
      <c r="AY178" s="1562" t="s">
        <v>6386</v>
      </c>
      <c r="BA178" s="3">
        <v>1</v>
      </c>
    </row>
    <row r="179" spans="2:53" ht="30" customHeight="1">
      <c r="B179" s="1552"/>
      <c r="C179" s="237"/>
      <c r="D179" s="1540"/>
      <c r="E179" s="1596"/>
      <c r="F179" s="9"/>
      <c r="G179" s="1552"/>
      <c r="H179" s="1553"/>
      <c r="I179" s="1564"/>
      <c r="J179" s="1564"/>
      <c r="L179" s="1559"/>
      <c r="M179" s="206"/>
      <c r="N179" s="1565"/>
      <c r="O179" s="1566"/>
      <c r="P179" s="1565"/>
      <c r="Q179" s="1565"/>
      <c r="R179" s="1565"/>
      <c r="S179" s="9"/>
      <c r="W179" s="9"/>
      <c r="X179" s="1531"/>
      <c r="Y179" s="1532"/>
      <c r="Z179" s="1533"/>
      <c r="AA179" s="1534"/>
      <c r="AB179" s="1533"/>
      <c r="AC179" s="1533"/>
      <c r="AD179" s="1533"/>
      <c r="AE179" s="1533"/>
      <c r="AG179" s="1535"/>
      <c r="AH179" s="1536"/>
      <c r="AI179" s="60"/>
      <c r="AJ179" s="1540"/>
      <c r="AK179" s="1540"/>
      <c r="AL179" s="206"/>
      <c r="AM179" s="1559"/>
      <c r="AN179" s="1530"/>
      <c r="AO179" s="1529"/>
      <c r="AP179" s="1529"/>
      <c r="AR179" s="1559">
        <f t="shared" si="46"/>
        <v>23</v>
      </c>
      <c r="AS179" s="1562" t="s">
        <v>6392</v>
      </c>
      <c r="AT179" s="1563" t="s">
        <v>6393</v>
      </c>
      <c r="AU179" s="1563" t="s">
        <v>6394</v>
      </c>
      <c r="AV179" s="1563" t="s">
        <v>6395</v>
      </c>
      <c r="AW179" s="1563" t="s">
        <v>6396</v>
      </c>
      <c r="AX179" s="1563" t="s">
        <v>6397</v>
      </c>
      <c r="AY179" s="1562" t="s">
        <v>6392</v>
      </c>
      <c r="BA179" s="3">
        <v>1</v>
      </c>
    </row>
    <row r="180" spans="2:53" ht="30" customHeight="1">
      <c r="B180" s="1552"/>
      <c r="C180" s="1543" t="s">
        <v>6398</v>
      </c>
      <c r="D180" s="1595" t="s">
        <v>6399</v>
      </c>
      <c r="E180" s="1595" t="s">
        <v>6400</v>
      </c>
      <c r="F180" s="9"/>
      <c r="G180" s="1552"/>
      <c r="H180" s="1553"/>
      <c r="I180" s="1564"/>
      <c r="J180" s="1564"/>
      <c r="L180" s="1559"/>
      <c r="M180" s="206"/>
      <c r="N180" s="1565"/>
      <c r="O180" s="1566"/>
      <c r="P180" s="1565"/>
      <c r="Q180" s="1565"/>
      <c r="R180" s="1565"/>
      <c r="S180" s="9"/>
      <c r="W180" s="9"/>
      <c r="X180" s="1531"/>
      <c r="Y180" s="1532"/>
      <c r="Z180" s="1533"/>
      <c r="AA180" s="1534"/>
      <c r="AB180" s="1533"/>
      <c r="AC180" s="1533"/>
      <c r="AD180" s="1533"/>
      <c r="AE180" s="1533"/>
      <c r="AG180" s="1535"/>
      <c r="AH180" s="1536"/>
      <c r="AI180" s="60"/>
      <c r="AJ180" s="1540"/>
      <c r="AK180" s="1540"/>
      <c r="AL180" s="206"/>
      <c r="AM180" s="1559"/>
      <c r="AN180" s="1530"/>
      <c r="AO180" s="1529"/>
      <c r="AP180" s="1529"/>
      <c r="AR180" s="1559">
        <f t="shared" si="46"/>
        <v>24</v>
      </c>
      <c r="AS180" s="1562" t="s">
        <v>6401</v>
      </c>
      <c r="AT180" s="1563" t="s">
        <v>6402</v>
      </c>
      <c r="AU180" s="1567" t="s">
        <v>6403</v>
      </c>
      <c r="AV180" s="1563" t="s">
        <v>6404</v>
      </c>
      <c r="AW180" s="1563" t="s">
        <v>6405</v>
      </c>
      <c r="AX180" s="1563" t="s">
        <v>6406</v>
      </c>
      <c r="AY180" s="1562" t="s">
        <v>6401</v>
      </c>
      <c r="BA180" s="3">
        <v>1</v>
      </c>
    </row>
    <row r="181" spans="2:53" ht="30" customHeight="1">
      <c r="B181" s="1552"/>
      <c r="C181" s="237"/>
      <c r="D181" s="1540"/>
      <c r="E181" s="1596"/>
      <c r="F181" s="9"/>
      <c r="G181" s="1552"/>
      <c r="H181" s="1553"/>
      <c r="I181" s="1564"/>
      <c r="J181" s="1564"/>
      <c r="L181" s="1559"/>
      <c r="M181" s="206"/>
      <c r="N181" s="1565"/>
      <c r="O181" s="1566"/>
      <c r="P181" s="1565"/>
      <c r="Q181" s="1565"/>
      <c r="R181" s="1565"/>
      <c r="S181" s="9"/>
      <c r="W181" s="9"/>
      <c r="X181" s="1531"/>
      <c r="Y181" s="1532"/>
      <c r="Z181" s="1533"/>
      <c r="AA181" s="1534"/>
      <c r="AB181" s="1533"/>
      <c r="AC181" s="1533"/>
      <c r="AD181" s="1533"/>
      <c r="AE181" s="1533"/>
      <c r="AG181" s="1535"/>
      <c r="AH181" s="1536"/>
      <c r="AI181" s="60"/>
      <c r="AJ181" s="1540"/>
      <c r="AK181" s="1540"/>
      <c r="AL181" s="206"/>
      <c r="AM181" s="1559"/>
      <c r="AN181" s="1530"/>
      <c r="AO181" s="1529"/>
      <c r="AP181" s="1529"/>
      <c r="AR181" s="1559">
        <f t="shared" si="46"/>
        <v>25</v>
      </c>
      <c r="AS181" s="1562" t="s">
        <v>6407</v>
      </c>
      <c r="AT181" s="1563" t="s">
        <v>6408</v>
      </c>
      <c r="AU181" s="1563" t="s">
        <v>6409</v>
      </c>
      <c r="AV181" s="1563" t="s">
        <v>6410</v>
      </c>
      <c r="AW181" s="1563" t="s">
        <v>6411</v>
      </c>
      <c r="AX181" s="1563" t="s">
        <v>6412</v>
      </c>
      <c r="AY181" s="1562" t="s">
        <v>6407</v>
      </c>
      <c r="BA181" s="3">
        <v>1</v>
      </c>
    </row>
    <row r="182" spans="2:53" ht="30" customHeight="1">
      <c r="B182" s="1552">
        <v>1</v>
      </c>
      <c r="C182" s="237" t="s">
        <v>6413</v>
      </c>
      <c r="D182" s="1540"/>
      <c r="E182" s="1596"/>
      <c r="F182" s="9"/>
      <c r="G182" s="1552"/>
      <c r="H182" s="1553"/>
      <c r="I182" s="1564"/>
      <c r="J182" s="1564"/>
      <c r="L182" s="1559"/>
      <c r="M182" s="206"/>
      <c r="N182" s="1565"/>
      <c r="O182" s="1566"/>
      <c r="P182" s="1565"/>
      <c r="Q182" s="1565"/>
      <c r="R182" s="1565"/>
      <c r="S182" s="9"/>
      <c r="W182" s="9"/>
      <c r="X182" s="1531"/>
      <c r="Y182" s="1532"/>
      <c r="Z182" s="1533"/>
      <c r="AA182" s="1534"/>
      <c r="AB182" s="1533"/>
      <c r="AC182" s="1533"/>
      <c r="AD182" s="1533"/>
      <c r="AE182" s="1533"/>
      <c r="AG182" s="1535"/>
      <c r="AH182" s="1536"/>
      <c r="AI182" s="60"/>
      <c r="AJ182" s="1540"/>
      <c r="AK182" s="1540"/>
      <c r="AL182" s="206"/>
      <c r="AM182" s="1559"/>
      <c r="AN182" s="1530"/>
      <c r="AO182" s="1529"/>
      <c r="AP182" s="1529"/>
      <c r="AR182" s="1559">
        <f t="shared" si="46"/>
        <v>26</v>
      </c>
      <c r="AS182" s="1562" t="s">
        <v>6414</v>
      </c>
      <c r="AT182" s="1563" t="s">
        <v>6415</v>
      </c>
      <c r="AU182" s="1567" t="s">
        <v>6416</v>
      </c>
      <c r="AV182" s="1563" t="s">
        <v>6417</v>
      </c>
      <c r="AW182" s="1563" t="s">
        <v>6418</v>
      </c>
      <c r="AX182" s="1563" t="s">
        <v>6419</v>
      </c>
      <c r="AY182" s="1562" t="s">
        <v>6414</v>
      </c>
      <c r="BA182" s="3">
        <v>1</v>
      </c>
    </row>
    <row r="183" spans="2:53" ht="30" customHeight="1">
      <c r="B183" s="1552">
        <v>2</v>
      </c>
      <c r="C183" s="237" t="s">
        <v>6420</v>
      </c>
      <c r="D183" s="1540"/>
      <c r="E183" s="1596"/>
      <c r="F183" s="9"/>
      <c r="G183" s="1552"/>
      <c r="H183" s="1553"/>
      <c r="I183" s="1564"/>
      <c r="J183" s="1564"/>
      <c r="L183" s="1559"/>
      <c r="M183" s="206"/>
      <c r="N183" s="1565"/>
      <c r="O183" s="1566"/>
      <c r="P183" s="1565"/>
      <c r="Q183" s="1565"/>
      <c r="R183" s="1565"/>
      <c r="S183" s="9"/>
      <c r="W183" s="9"/>
      <c r="X183" s="1531"/>
      <c r="Y183" s="1532"/>
      <c r="Z183" s="1533"/>
      <c r="AA183" s="1534"/>
      <c r="AB183" s="1533"/>
      <c r="AC183" s="1533"/>
      <c r="AD183" s="1533"/>
      <c r="AE183" s="1533"/>
      <c r="AG183" s="1535"/>
      <c r="AH183" s="1536"/>
      <c r="AI183" s="60"/>
      <c r="AJ183" s="1540"/>
      <c r="AK183" s="1540"/>
      <c r="AL183" s="206"/>
      <c r="AM183" s="1559"/>
      <c r="AN183" s="1530"/>
      <c r="AO183" s="1529"/>
      <c r="AP183" s="1529"/>
      <c r="AR183" s="1559">
        <f t="shared" si="46"/>
        <v>27</v>
      </c>
      <c r="AS183" s="1562" t="s">
        <v>6421</v>
      </c>
      <c r="AT183" s="1563" t="s">
        <v>6422</v>
      </c>
      <c r="AU183" s="1563" t="s">
        <v>6423</v>
      </c>
      <c r="AV183" s="1563" t="s">
        <v>6424</v>
      </c>
      <c r="AW183" s="1563" t="s">
        <v>6425</v>
      </c>
      <c r="AX183" s="1563" t="s">
        <v>6426</v>
      </c>
      <c r="AY183" s="1562" t="s">
        <v>6421</v>
      </c>
      <c r="BA183" s="3">
        <v>1</v>
      </c>
    </row>
    <row r="184" spans="2:53" ht="30" customHeight="1">
      <c r="B184" s="1552">
        <v>3</v>
      </c>
      <c r="C184" s="237" t="s">
        <v>6427</v>
      </c>
      <c r="D184" s="1540"/>
      <c r="E184" s="1596"/>
      <c r="F184" s="9"/>
      <c r="G184" s="1552"/>
      <c r="H184" s="1553"/>
      <c r="I184" s="1564"/>
      <c r="J184" s="1564"/>
      <c r="L184" s="1559"/>
      <c r="M184" s="206"/>
      <c r="N184" s="1565"/>
      <c r="O184" s="1566"/>
      <c r="P184" s="1565"/>
      <c r="Q184" s="1565"/>
      <c r="R184" s="1565"/>
      <c r="S184" s="9"/>
      <c r="W184" s="9"/>
      <c r="X184" s="1531"/>
      <c r="Y184" s="1532"/>
      <c r="Z184" s="1533"/>
      <c r="AA184" s="1534"/>
      <c r="AB184" s="1533"/>
      <c r="AC184" s="1533"/>
      <c r="AD184" s="1533"/>
      <c r="AE184" s="1533"/>
      <c r="AG184" s="1535"/>
      <c r="AH184" s="1536"/>
      <c r="AI184" s="60"/>
      <c r="AJ184" s="1540"/>
      <c r="AK184" s="1540"/>
      <c r="AL184" s="206"/>
      <c r="AM184" s="1559"/>
      <c r="AN184" s="1530"/>
      <c r="AO184" s="1529"/>
      <c r="AP184" s="1529"/>
      <c r="AR184" s="1559">
        <f t="shared" si="46"/>
        <v>28</v>
      </c>
      <c r="AS184" s="1562" t="s">
        <v>6428</v>
      </c>
      <c r="AT184" s="1563" t="s">
        <v>6429</v>
      </c>
      <c r="AU184" s="1563" t="s">
        <v>6430</v>
      </c>
      <c r="AV184" s="1563" t="s">
        <v>6431</v>
      </c>
      <c r="AW184" s="1563" t="s">
        <v>6432</v>
      </c>
      <c r="AX184" s="1563" t="s">
        <v>6433</v>
      </c>
      <c r="AY184" s="1562" t="s">
        <v>6428</v>
      </c>
      <c r="BA184" s="3">
        <v>1</v>
      </c>
    </row>
    <row r="185" spans="2:53" ht="30" customHeight="1">
      <c r="B185" s="1552">
        <v>4</v>
      </c>
      <c r="C185" s="237" t="s">
        <v>6434</v>
      </c>
      <c r="D185" s="1540"/>
      <c r="E185" s="1540"/>
      <c r="F185" s="9"/>
      <c r="G185" s="1552"/>
      <c r="H185" s="1553"/>
      <c r="I185" s="1564"/>
      <c r="J185" s="1564"/>
      <c r="L185" s="1559"/>
      <c r="M185" s="206"/>
      <c r="N185" s="1565"/>
      <c r="O185" s="1566"/>
      <c r="P185" s="1565"/>
      <c r="Q185" s="1565"/>
      <c r="R185" s="1565"/>
      <c r="S185" s="9"/>
      <c r="W185" s="9"/>
      <c r="X185" s="1531"/>
      <c r="Y185" s="1532"/>
      <c r="Z185" s="1533"/>
      <c r="AA185" s="1534"/>
      <c r="AB185" s="1533"/>
      <c r="AC185" s="1533"/>
      <c r="AD185" s="1533"/>
      <c r="AE185" s="1533"/>
      <c r="AG185" s="1535"/>
      <c r="AH185" s="1536"/>
      <c r="AI185" s="60"/>
      <c r="AJ185" s="1540"/>
      <c r="AK185" s="1540"/>
      <c r="AL185" s="206"/>
      <c r="AM185" s="1559"/>
      <c r="AN185" s="1530"/>
      <c r="AO185" s="1529"/>
      <c r="AP185" s="1529"/>
      <c r="AR185" s="1559">
        <f t="shared" si="46"/>
        <v>29</v>
      </c>
      <c r="AS185" s="1562" t="s">
        <v>6435</v>
      </c>
      <c r="AT185" s="1563" t="s">
        <v>6436</v>
      </c>
      <c r="AU185" s="1567" t="s">
        <v>6437</v>
      </c>
      <c r="AV185" s="1563" t="s">
        <v>6438</v>
      </c>
      <c r="AW185" s="1563" t="s">
        <v>6439</v>
      </c>
      <c r="AX185" s="1563" t="s">
        <v>6440</v>
      </c>
      <c r="AY185" s="1562" t="s">
        <v>6435</v>
      </c>
      <c r="BA185" s="3">
        <v>1</v>
      </c>
    </row>
    <row r="186" spans="2:53" ht="30" customHeight="1">
      <c r="B186" s="1552">
        <v>5</v>
      </c>
      <c r="C186" s="237" t="s">
        <v>6441</v>
      </c>
      <c r="D186" s="1540"/>
      <c r="E186" s="1540"/>
      <c r="F186" s="9"/>
      <c r="G186" s="1552"/>
      <c r="H186" s="1553"/>
      <c r="I186" s="1564"/>
      <c r="J186" s="1564"/>
      <c r="L186" s="1559"/>
      <c r="M186" s="206"/>
      <c r="N186" s="1565"/>
      <c r="O186" s="1566"/>
      <c r="P186" s="1565"/>
      <c r="Q186" s="1565"/>
      <c r="R186" s="1565"/>
      <c r="S186" s="9"/>
      <c r="W186" s="9"/>
      <c r="X186" s="1531"/>
      <c r="Y186" s="1532"/>
      <c r="Z186" s="1533"/>
      <c r="AA186" s="1534"/>
      <c r="AB186" s="1533"/>
      <c r="AC186" s="1533"/>
      <c r="AD186" s="1533"/>
      <c r="AE186" s="1533"/>
      <c r="AG186" s="1535"/>
      <c r="AH186" s="1536"/>
      <c r="AI186" s="60"/>
      <c r="AJ186" s="1540"/>
      <c r="AK186" s="1540"/>
      <c r="AL186" s="206"/>
      <c r="AM186" s="1559"/>
      <c r="AN186" s="1530"/>
      <c r="AO186" s="1529"/>
      <c r="AP186" s="1529"/>
      <c r="AR186" s="1559">
        <f t="shared" si="46"/>
        <v>30</v>
      </c>
      <c r="AS186" s="1562" t="s">
        <v>6442</v>
      </c>
      <c r="AT186" s="1563" t="s">
        <v>6443</v>
      </c>
      <c r="AU186" s="1567" t="s">
        <v>6444</v>
      </c>
      <c r="AV186" s="1563" t="s">
        <v>6445</v>
      </c>
      <c r="AW186" s="1563" t="s">
        <v>6446</v>
      </c>
      <c r="AX186" s="1563" t="s">
        <v>6447</v>
      </c>
      <c r="AY186" s="1562" t="s">
        <v>6442</v>
      </c>
      <c r="BA186" s="3">
        <v>1</v>
      </c>
    </row>
    <row r="187" spans="2:53" ht="30" customHeight="1">
      <c r="B187" s="1552">
        <v>6</v>
      </c>
      <c r="C187" s="237" t="s">
        <v>6448</v>
      </c>
      <c r="D187" s="1540"/>
      <c r="E187" s="1596"/>
      <c r="F187" s="9"/>
      <c r="G187" s="1552"/>
      <c r="H187" s="1553"/>
      <c r="I187" s="1564"/>
      <c r="J187" s="1564"/>
      <c r="L187" s="1559"/>
      <c r="M187" s="206"/>
      <c r="N187" s="1565"/>
      <c r="O187" s="1566"/>
      <c r="P187" s="1565"/>
      <c r="Q187" s="1565"/>
      <c r="R187" s="1565"/>
      <c r="S187" s="9"/>
      <c r="W187" s="9"/>
      <c r="X187" s="1531"/>
      <c r="Y187" s="1532"/>
      <c r="Z187" s="1533"/>
      <c r="AA187" s="1534"/>
      <c r="AB187" s="1533"/>
      <c r="AC187" s="1533"/>
      <c r="AD187" s="1533"/>
      <c r="AE187" s="1533"/>
      <c r="AG187" s="1535"/>
      <c r="AH187" s="1536"/>
      <c r="AI187" s="60"/>
      <c r="AJ187" s="1540"/>
      <c r="AK187" s="1540"/>
      <c r="AL187" s="206"/>
      <c r="AM187" s="1559"/>
      <c r="AN187" s="1530"/>
      <c r="AO187" s="1529"/>
      <c r="AP187" s="1529"/>
      <c r="AR187" s="1559">
        <f t="shared" si="46"/>
        <v>31</v>
      </c>
      <c r="AS187" s="1562" t="s">
        <v>6449</v>
      </c>
      <c r="AT187" s="1563" t="s">
        <v>6450</v>
      </c>
      <c r="AU187" s="1567" t="s">
        <v>6451</v>
      </c>
      <c r="AV187" s="1563" t="s">
        <v>6452</v>
      </c>
      <c r="AW187" s="1563" t="s">
        <v>6453</v>
      </c>
      <c r="AX187" s="1563" t="s">
        <v>6454</v>
      </c>
      <c r="AY187" s="1562" t="s">
        <v>6449</v>
      </c>
      <c r="BA187" s="3">
        <v>1</v>
      </c>
    </row>
    <row r="188" spans="2:53" ht="30" customHeight="1">
      <c r="B188" s="1552"/>
      <c r="C188" s="237"/>
      <c r="D188" s="1540"/>
      <c r="E188" s="1596"/>
      <c r="F188" s="9"/>
      <c r="G188" s="1552"/>
      <c r="H188" s="1553"/>
      <c r="I188" s="1564"/>
      <c r="J188" s="1564"/>
      <c r="L188" s="1559"/>
      <c r="M188" s="206"/>
      <c r="N188" s="1565"/>
      <c r="O188" s="1566"/>
      <c r="P188" s="1565"/>
      <c r="Q188" s="1565"/>
      <c r="R188" s="1565"/>
      <c r="S188" s="9"/>
      <c r="W188" s="9"/>
      <c r="X188" s="1531"/>
      <c r="Y188" s="1532"/>
      <c r="Z188" s="1533"/>
      <c r="AA188" s="1534"/>
      <c r="AB188" s="1533"/>
      <c r="AC188" s="1533"/>
      <c r="AD188" s="1533"/>
      <c r="AE188" s="1533"/>
      <c r="AG188" s="1535"/>
      <c r="AH188" s="1536"/>
      <c r="AI188" s="60"/>
      <c r="AJ188" s="1540"/>
      <c r="AK188" s="1540"/>
      <c r="AL188" s="206"/>
      <c r="AM188" s="1559"/>
      <c r="AN188" s="1530"/>
      <c r="AO188" s="1529"/>
      <c r="AP188" s="1529"/>
      <c r="AR188" s="1559">
        <f t="shared" si="46"/>
        <v>32</v>
      </c>
      <c r="AS188" s="1562" t="s">
        <v>6455</v>
      </c>
      <c r="AT188" s="1563" t="s">
        <v>6456</v>
      </c>
      <c r="AU188" s="1567" t="s">
        <v>6457</v>
      </c>
      <c r="AV188" s="1563" t="s">
        <v>6458</v>
      </c>
      <c r="AW188" s="1563" t="s">
        <v>6459</v>
      </c>
      <c r="AX188" s="1563" t="s">
        <v>6460</v>
      </c>
      <c r="AY188" s="1562" t="s">
        <v>6455</v>
      </c>
      <c r="BA188" s="3">
        <v>1</v>
      </c>
    </row>
    <row r="189" spans="2:53" ht="30" customHeight="1">
      <c r="B189" s="1552"/>
      <c r="C189" s="1543" t="s">
        <v>6461</v>
      </c>
      <c r="D189" s="1595" t="s">
        <v>6462</v>
      </c>
      <c r="E189" s="1595" t="s">
        <v>6463</v>
      </c>
      <c r="F189" s="9"/>
      <c r="G189" s="1552"/>
      <c r="H189" s="1553"/>
      <c r="I189" s="1564"/>
      <c r="J189" s="1564"/>
      <c r="L189" s="1559"/>
      <c r="M189" s="206"/>
      <c r="N189" s="1565"/>
      <c r="O189" s="1566"/>
      <c r="P189" s="1565"/>
      <c r="Q189" s="1565"/>
      <c r="R189" s="1565"/>
      <c r="S189" s="9"/>
      <c r="W189" s="9"/>
      <c r="X189" s="1531"/>
      <c r="Y189" s="1532"/>
      <c r="Z189" s="1533"/>
      <c r="AA189" s="1534"/>
      <c r="AB189" s="1533"/>
      <c r="AC189" s="1533"/>
      <c r="AD189" s="1533"/>
      <c r="AE189" s="1533"/>
      <c r="AG189" s="1535"/>
      <c r="AH189" s="1536"/>
      <c r="AI189" s="60"/>
      <c r="AJ189" s="1540"/>
      <c r="AK189" s="1540"/>
      <c r="AL189" s="206"/>
      <c r="AM189" s="1559"/>
      <c r="AN189" s="1530"/>
      <c r="AO189" s="1529"/>
      <c r="AP189" s="1529"/>
      <c r="AR189" s="1559">
        <f t="shared" si="46"/>
        <v>33</v>
      </c>
      <c r="AS189" s="1562" t="s">
        <v>6464</v>
      </c>
      <c r="AT189" s="1563" t="s">
        <v>6465</v>
      </c>
      <c r="AU189" s="1563" t="s">
        <v>6466</v>
      </c>
      <c r="AV189" s="1563" t="s">
        <v>6467</v>
      </c>
      <c r="AW189" s="1563" t="s">
        <v>6468</v>
      </c>
      <c r="AX189" s="1563" t="s">
        <v>6469</v>
      </c>
      <c r="AY189" s="1562" t="s">
        <v>6464</v>
      </c>
      <c r="BA189" s="3">
        <v>1</v>
      </c>
    </row>
    <row r="190" spans="2:53" ht="30" customHeight="1">
      <c r="B190" s="1552"/>
      <c r="C190" s="237"/>
      <c r="D190" s="1540"/>
      <c r="E190" s="1596"/>
      <c r="F190" s="9"/>
      <c r="G190" s="1552"/>
      <c r="H190" s="1553"/>
      <c r="I190" s="1564"/>
      <c r="J190" s="1564"/>
      <c r="L190" s="1559"/>
      <c r="M190" s="206"/>
      <c r="N190" s="1565"/>
      <c r="O190" s="1566"/>
      <c r="P190" s="1565"/>
      <c r="Q190" s="1565"/>
      <c r="R190" s="1565"/>
      <c r="S190" s="9"/>
      <c r="W190" s="9"/>
      <c r="X190" s="1531"/>
      <c r="Y190" s="1532"/>
      <c r="Z190" s="1533"/>
      <c r="AA190" s="1534"/>
      <c r="AB190" s="1533"/>
      <c r="AC190" s="1533"/>
      <c r="AD190" s="1533"/>
      <c r="AE190" s="1533"/>
      <c r="AG190" s="1535"/>
      <c r="AH190" s="1536"/>
      <c r="AI190" s="60"/>
      <c r="AJ190" s="1540"/>
      <c r="AK190" s="1540"/>
      <c r="AL190" s="206"/>
      <c r="AM190" s="1559"/>
      <c r="AN190" s="1530"/>
      <c r="AO190" s="1529"/>
      <c r="AP190" s="1529"/>
      <c r="AR190" s="1559">
        <f t="shared" si="46"/>
        <v>34</v>
      </c>
      <c r="AS190" s="1562" t="s">
        <v>6470</v>
      </c>
      <c r="AT190" s="1563" t="s">
        <v>6471</v>
      </c>
      <c r="AU190" s="1567" t="s">
        <v>6472</v>
      </c>
      <c r="AV190" s="1563" t="s">
        <v>6473</v>
      </c>
      <c r="AW190" s="1563" t="s">
        <v>6474</v>
      </c>
      <c r="AX190" s="1563" t="s">
        <v>6475</v>
      </c>
      <c r="AY190" s="1562" t="s">
        <v>6470</v>
      </c>
      <c r="BA190" s="3">
        <v>1</v>
      </c>
    </row>
    <row r="191" spans="2:53" ht="30" customHeight="1">
      <c r="B191" s="1552">
        <v>1</v>
      </c>
      <c r="C191" s="237" t="s">
        <v>6476</v>
      </c>
      <c r="D191" s="1540"/>
      <c r="E191" s="1596"/>
      <c r="F191" s="9"/>
      <c r="G191" s="1552"/>
      <c r="H191" s="1553"/>
      <c r="I191" s="1564"/>
      <c r="J191" s="1564"/>
      <c r="L191" s="1559"/>
      <c r="M191" s="206"/>
      <c r="N191" s="1565"/>
      <c r="O191" s="1566"/>
      <c r="P191" s="1565"/>
      <c r="Q191" s="1565"/>
      <c r="R191" s="1565"/>
      <c r="S191" s="9"/>
      <c r="W191" s="9"/>
      <c r="X191" s="1531"/>
      <c r="Y191" s="1532"/>
      <c r="Z191" s="1533"/>
      <c r="AA191" s="1534"/>
      <c r="AB191" s="1533"/>
      <c r="AC191" s="1533"/>
      <c r="AD191" s="1533"/>
      <c r="AE191" s="1533"/>
      <c r="AG191" s="1535"/>
      <c r="AH191" s="1536"/>
      <c r="AI191" s="60"/>
      <c r="AJ191" s="1540"/>
      <c r="AK191" s="1540"/>
      <c r="AL191" s="206"/>
      <c r="AM191" s="1559"/>
      <c r="AN191" s="1530"/>
      <c r="AO191" s="1529"/>
      <c r="AP191" s="1529"/>
      <c r="AR191" s="1559">
        <f t="shared" si="46"/>
        <v>35</v>
      </c>
      <c r="AS191" s="1562" t="s">
        <v>6477</v>
      </c>
      <c r="AT191" s="1563" t="s">
        <v>6478</v>
      </c>
      <c r="AU191" s="1567" t="s">
        <v>6479</v>
      </c>
      <c r="AV191" s="1563" t="s">
        <v>6480</v>
      </c>
      <c r="AW191" s="1563" t="s">
        <v>6481</v>
      </c>
      <c r="AX191" s="1563" t="s">
        <v>6482</v>
      </c>
      <c r="AY191" s="1562" t="s">
        <v>6477</v>
      </c>
      <c r="BA191" s="3">
        <v>1</v>
      </c>
    </row>
    <row r="192" spans="2:53" ht="30" customHeight="1">
      <c r="B192" s="1552">
        <v>2</v>
      </c>
      <c r="C192" s="237" t="s">
        <v>6483</v>
      </c>
      <c r="D192" s="1540"/>
      <c r="E192" s="1596"/>
      <c r="F192" s="9"/>
      <c r="G192" s="1552"/>
      <c r="H192" s="1553"/>
      <c r="I192" s="1564"/>
      <c r="J192" s="1564"/>
      <c r="L192" s="1559"/>
      <c r="M192" s="206"/>
      <c r="N192" s="1565"/>
      <c r="O192" s="1566"/>
      <c r="P192" s="1565"/>
      <c r="Q192" s="1565"/>
      <c r="R192" s="1565"/>
      <c r="S192" s="9"/>
      <c r="W192" s="9"/>
      <c r="X192" s="1531"/>
      <c r="Y192" s="1532"/>
      <c r="Z192" s="1533"/>
      <c r="AA192" s="1534"/>
      <c r="AB192" s="1533"/>
      <c r="AC192" s="1533"/>
      <c r="AD192" s="1533"/>
      <c r="AE192" s="1533"/>
      <c r="AG192" s="1535"/>
      <c r="AH192" s="1536"/>
      <c r="AI192" s="60"/>
      <c r="AJ192" s="1540"/>
      <c r="AK192" s="1540"/>
      <c r="AL192" s="206"/>
      <c r="AM192" s="1559"/>
      <c r="AN192" s="1530"/>
      <c r="AO192" s="1529"/>
      <c r="AP192" s="1529"/>
      <c r="AR192" s="1559"/>
      <c r="BA192" s="3">
        <v>1</v>
      </c>
    </row>
    <row r="193" spans="2:53" ht="30" customHeight="1">
      <c r="B193" s="1552">
        <v>3</v>
      </c>
      <c r="C193" s="237" t="s">
        <v>6484</v>
      </c>
      <c r="D193" s="1540"/>
      <c r="E193" s="1596"/>
      <c r="F193" s="9"/>
      <c r="G193" s="1552"/>
      <c r="H193" s="1553"/>
      <c r="I193" s="1564"/>
      <c r="J193" s="1564"/>
      <c r="L193" s="1559"/>
      <c r="M193" s="206"/>
      <c r="N193" s="1565"/>
      <c r="O193" s="1566"/>
      <c r="P193" s="1565"/>
      <c r="Q193" s="1565"/>
      <c r="R193" s="1565"/>
      <c r="S193" s="9"/>
      <c r="W193" s="9"/>
      <c r="X193" s="1531"/>
      <c r="Y193" s="1532"/>
      <c r="Z193" s="1533"/>
      <c r="AA193" s="1534"/>
      <c r="AB193" s="1533"/>
      <c r="AC193" s="1533"/>
      <c r="AD193" s="1533"/>
      <c r="AE193" s="1533"/>
      <c r="AG193" s="1535"/>
      <c r="AH193" s="1536"/>
      <c r="AI193" s="60"/>
      <c r="AJ193" s="1540"/>
      <c r="AK193" s="1540"/>
      <c r="AL193" s="206"/>
      <c r="AM193" s="1559"/>
      <c r="AN193" s="1530"/>
      <c r="AO193" s="1529"/>
      <c r="AP193" s="1529"/>
      <c r="AS193" s="1560" t="s">
        <v>3295</v>
      </c>
      <c r="AT193" s="1526"/>
      <c r="AU193" s="1526"/>
      <c r="AV193" s="1526"/>
      <c r="AW193" s="1550"/>
      <c r="AX193" s="1550"/>
      <c r="AY193" s="1560" t="s">
        <v>3295</v>
      </c>
      <c r="BA193" s="3">
        <v>1</v>
      </c>
    </row>
    <row r="194" spans="2:53" ht="30" customHeight="1">
      <c r="B194" s="1552">
        <v>4</v>
      </c>
      <c r="C194" s="237" t="s">
        <v>6485</v>
      </c>
      <c r="D194" s="1540"/>
      <c r="E194" s="1540"/>
      <c r="F194" s="9"/>
      <c r="G194" s="1552"/>
      <c r="H194" s="1553"/>
      <c r="I194" s="1564"/>
      <c r="J194" s="1564"/>
      <c r="L194" s="1559"/>
      <c r="M194" s="206"/>
      <c r="N194" s="1565"/>
      <c r="O194" s="1566"/>
      <c r="P194" s="1565"/>
      <c r="Q194" s="1565"/>
      <c r="R194" s="1565"/>
      <c r="S194" s="9"/>
      <c r="W194" s="9"/>
      <c r="X194" s="1531"/>
      <c r="Y194" s="1532"/>
      <c r="Z194" s="1533"/>
      <c r="AA194" s="1534"/>
      <c r="AB194" s="1533"/>
      <c r="AC194" s="1533"/>
      <c r="AD194" s="1533"/>
      <c r="AE194" s="1533"/>
      <c r="AG194" s="1535"/>
      <c r="AH194" s="1536"/>
      <c r="AI194" s="60"/>
      <c r="AJ194" s="1540"/>
      <c r="AK194" s="1540"/>
      <c r="AL194" s="206"/>
      <c r="AM194" s="1559"/>
      <c r="AN194" s="1530"/>
      <c r="AO194" s="1529"/>
      <c r="AP194" s="1529"/>
      <c r="AR194" s="1559">
        <v>1</v>
      </c>
      <c r="AS194" s="1562" t="s">
        <v>6486</v>
      </c>
      <c r="AT194" s="1563" t="s">
        <v>6487</v>
      </c>
      <c r="AU194" s="1567" t="s">
        <v>6488</v>
      </c>
      <c r="AV194" s="1563" t="s">
        <v>6489</v>
      </c>
      <c r="AW194" s="1563" t="s">
        <v>6490</v>
      </c>
      <c r="AX194" s="1563" t="s">
        <v>6491</v>
      </c>
      <c r="AY194" s="1562" t="s">
        <v>6486</v>
      </c>
      <c r="BA194" s="3">
        <v>1</v>
      </c>
    </row>
    <row r="195" spans="2:53" ht="30" customHeight="1">
      <c r="B195" s="1552">
        <v>5</v>
      </c>
      <c r="C195" s="237" t="s">
        <v>6492</v>
      </c>
      <c r="D195" s="1540"/>
      <c r="E195" s="1540"/>
      <c r="F195" s="9"/>
      <c r="G195" s="1552"/>
      <c r="H195" s="1553"/>
      <c r="I195" s="1564"/>
      <c r="J195" s="1564"/>
      <c r="L195" s="1559"/>
      <c r="M195" s="206"/>
      <c r="N195" s="1565"/>
      <c r="O195" s="1566"/>
      <c r="P195" s="1565"/>
      <c r="Q195" s="1565"/>
      <c r="R195" s="1565"/>
      <c r="S195" s="9"/>
      <c r="W195" s="9"/>
      <c r="X195" s="1531"/>
      <c r="Y195" s="1532"/>
      <c r="Z195" s="1533"/>
      <c r="AA195" s="1534"/>
      <c r="AB195" s="1533"/>
      <c r="AC195" s="1533"/>
      <c r="AD195" s="1533"/>
      <c r="AE195" s="1533"/>
      <c r="AG195" s="1535"/>
      <c r="AH195" s="1536"/>
      <c r="AI195" s="60"/>
      <c r="AJ195" s="1540"/>
      <c r="AK195" s="1540"/>
      <c r="AL195" s="206"/>
      <c r="AM195" s="1559"/>
      <c r="AN195" s="1530"/>
      <c r="AO195" s="1529"/>
      <c r="AP195" s="1529"/>
      <c r="AR195" s="1559">
        <f>AR194+1</f>
        <v>2</v>
      </c>
      <c r="AS195" s="1562" t="s">
        <v>6493</v>
      </c>
      <c r="AT195" s="1563" t="s">
        <v>6494</v>
      </c>
      <c r="AU195" s="1567" t="s">
        <v>6495</v>
      </c>
      <c r="AV195" s="1563" t="s">
        <v>6496</v>
      </c>
      <c r="AW195" s="1563" t="s">
        <v>6497</v>
      </c>
      <c r="AX195" s="1563" t="s">
        <v>6498</v>
      </c>
      <c r="AY195" s="1562" t="s">
        <v>6493</v>
      </c>
      <c r="BA195" s="3">
        <v>1</v>
      </c>
    </row>
    <row r="196" spans="2:53" ht="30" customHeight="1">
      <c r="B196" s="1552">
        <v>6</v>
      </c>
      <c r="C196" s="237" t="s">
        <v>6499</v>
      </c>
      <c r="D196" s="1540"/>
      <c r="E196" s="1596"/>
      <c r="F196" s="9"/>
      <c r="G196" s="1552"/>
      <c r="H196" s="1553"/>
      <c r="I196" s="1564"/>
      <c r="J196" s="1564"/>
      <c r="L196" s="1559"/>
      <c r="M196" s="206"/>
      <c r="N196" s="1565"/>
      <c r="O196" s="1566"/>
      <c r="P196" s="1565"/>
      <c r="Q196" s="1565"/>
      <c r="R196" s="1565"/>
      <c r="S196" s="9"/>
      <c r="W196" s="9"/>
      <c r="X196" s="1531"/>
      <c r="Y196" s="1532"/>
      <c r="Z196" s="1533"/>
      <c r="AA196" s="1534"/>
      <c r="AB196" s="1533"/>
      <c r="AC196" s="1533"/>
      <c r="AD196" s="1533"/>
      <c r="AE196" s="1533"/>
      <c r="AG196" s="1535"/>
      <c r="AH196" s="1536"/>
      <c r="AI196" s="60"/>
      <c r="AJ196" s="1540"/>
      <c r="AK196" s="1540"/>
      <c r="AL196" s="206"/>
      <c r="AM196" s="1559"/>
      <c r="AN196" s="1530"/>
      <c r="AO196" s="1529"/>
      <c r="AP196" s="1529"/>
      <c r="AR196" s="1559">
        <v>2</v>
      </c>
      <c r="AS196" s="1562" t="s">
        <v>6500</v>
      </c>
      <c r="AT196" s="1563" t="s">
        <v>6501</v>
      </c>
      <c r="AU196" s="1567" t="s">
        <v>6502</v>
      </c>
      <c r="AV196" s="1563" t="s">
        <v>6503</v>
      </c>
      <c r="AW196" s="1563" t="s">
        <v>6504</v>
      </c>
      <c r="AX196" s="1563" t="s">
        <v>6505</v>
      </c>
      <c r="AY196" s="1562" t="s">
        <v>6500</v>
      </c>
      <c r="BA196" s="3">
        <v>1</v>
      </c>
    </row>
    <row r="197" spans="2:53" ht="30" customHeight="1">
      <c r="B197" s="1552"/>
      <c r="C197" s="237"/>
      <c r="D197" s="1540"/>
      <c r="E197" s="1596"/>
      <c r="F197" s="9"/>
      <c r="G197" s="1552"/>
      <c r="H197" s="1553"/>
      <c r="I197" s="1564"/>
      <c r="J197" s="1564"/>
      <c r="L197" s="1559"/>
      <c r="M197" s="206"/>
      <c r="N197" s="1565"/>
      <c r="O197" s="1566"/>
      <c r="P197" s="1565"/>
      <c r="Q197" s="1565"/>
      <c r="R197" s="1565"/>
      <c r="S197" s="9"/>
      <c r="W197" s="9"/>
      <c r="X197" s="1531"/>
      <c r="Y197" s="1532"/>
      <c r="Z197" s="1533"/>
      <c r="AA197" s="1534"/>
      <c r="AB197" s="1533"/>
      <c r="AC197" s="1533"/>
      <c r="AD197" s="1533"/>
      <c r="AE197" s="1533"/>
      <c r="AG197" s="1535"/>
      <c r="AH197" s="1536"/>
      <c r="AI197" s="60"/>
      <c r="AJ197" s="1540"/>
      <c r="AK197" s="1540"/>
      <c r="AL197" s="206"/>
      <c r="AM197" s="1559"/>
      <c r="AN197" s="1530"/>
      <c r="AO197" s="1529"/>
      <c r="AP197" s="1529"/>
      <c r="AR197" s="1559">
        <f t="shared" ref="AR197" si="47">AR196+1</f>
        <v>3</v>
      </c>
      <c r="AS197" s="1562" t="s">
        <v>6506</v>
      </c>
      <c r="AT197" s="1563" t="s">
        <v>6507</v>
      </c>
      <c r="AU197" s="1567" t="s">
        <v>6508</v>
      </c>
      <c r="AV197" s="1563" t="s">
        <v>6509</v>
      </c>
      <c r="AW197" s="1563" t="s">
        <v>6510</v>
      </c>
      <c r="AX197" s="1563" t="s">
        <v>6511</v>
      </c>
      <c r="AY197" s="1562" t="s">
        <v>6506</v>
      </c>
      <c r="BA197" s="3">
        <v>1</v>
      </c>
    </row>
    <row r="198" spans="2:53" ht="30" customHeight="1">
      <c r="B198" s="1552"/>
      <c r="C198" s="1543" t="s">
        <v>6512</v>
      </c>
      <c r="D198" s="1595" t="s">
        <v>6513</v>
      </c>
      <c r="E198" s="1595" t="s">
        <v>6514</v>
      </c>
      <c r="F198" s="9"/>
      <c r="G198" s="1552"/>
      <c r="H198" s="1553"/>
      <c r="I198" s="1564"/>
      <c r="J198" s="1564"/>
      <c r="L198" s="1559"/>
      <c r="M198" s="206"/>
      <c r="N198" s="1565"/>
      <c r="O198" s="1566"/>
      <c r="P198" s="1565"/>
      <c r="Q198" s="1565"/>
      <c r="R198" s="1565"/>
      <c r="S198" s="9"/>
      <c r="W198" s="9"/>
      <c r="X198" s="1531"/>
      <c r="Y198" s="1532"/>
      <c r="Z198" s="1533"/>
      <c r="AA198" s="1534"/>
      <c r="AB198" s="1533"/>
      <c r="AC198" s="1533"/>
      <c r="AD198" s="1533"/>
      <c r="AE198" s="1533"/>
      <c r="AG198" s="1535"/>
      <c r="AH198" s="1536"/>
      <c r="AI198" s="60"/>
      <c r="AJ198" s="1540"/>
      <c r="AK198" s="1540"/>
      <c r="AL198" s="206"/>
      <c r="AM198" s="1559"/>
      <c r="AN198" s="1530"/>
      <c r="AO198" s="1529"/>
      <c r="AP198" s="1529"/>
      <c r="AR198" s="1559">
        <v>3</v>
      </c>
      <c r="AS198" s="1562" t="s">
        <v>6515</v>
      </c>
      <c r="AT198" s="1563" t="s">
        <v>6516</v>
      </c>
      <c r="AU198" s="1567" t="s">
        <v>6517</v>
      </c>
      <c r="AV198" s="1563" t="s">
        <v>6518</v>
      </c>
      <c r="AW198" s="1563" t="s">
        <v>6519</v>
      </c>
      <c r="AX198" s="1563" t="s">
        <v>6520</v>
      </c>
      <c r="AY198" s="1562" t="s">
        <v>6515</v>
      </c>
      <c r="BA198" s="3">
        <v>1</v>
      </c>
    </row>
    <row r="199" spans="2:53" ht="30" customHeight="1">
      <c r="B199" s="1552"/>
      <c r="C199" s="237"/>
      <c r="D199" s="1540"/>
      <c r="E199" s="1596"/>
      <c r="F199" s="9"/>
      <c r="G199" s="1552"/>
      <c r="H199" s="1553"/>
      <c r="I199" s="1564"/>
      <c r="J199" s="1564"/>
      <c r="L199" s="1559"/>
      <c r="M199" s="206"/>
      <c r="N199" s="1565"/>
      <c r="O199" s="1566"/>
      <c r="P199" s="1565"/>
      <c r="Q199" s="1565"/>
      <c r="R199" s="1565"/>
      <c r="S199" s="9"/>
      <c r="W199" s="9"/>
      <c r="X199" s="1531"/>
      <c r="Y199" s="1532"/>
      <c r="Z199" s="1533"/>
      <c r="AA199" s="1534"/>
      <c r="AB199" s="1533"/>
      <c r="AC199" s="1533"/>
      <c r="AD199" s="1533"/>
      <c r="AE199" s="1533"/>
      <c r="AG199" s="1535"/>
      <c r="AH199" s="1536"/>
      <c r="AI199" s="60"/>
      <c r="AJ199" s="1540"/>
      <c r="AK199" s="1540"/>
      <c r="AL199" s="206"/>
      <c r="AM199" s="1559"/>
      <c r="AN199" s="1530"/>
      <c r="AO199" s="1529"/>
      <c r="AP199" s="1529"/>
      <c r="AR199" s="1559">
        <f t="shared" ref="AR199" si="48">AR198+1</f>
        <v>4</v>
      </c>
      <c r="AS199" s="1562" t="s">
        <v>6521</v>
      </c>
      <c r="AT199" s="1563" t="s">
        <v>6522</v>
      </c>
      <c r="AU199" s="1567" t="s">
        <v>6523</v>
      </c>
      <c r="AV199" s="1563" t="s">
        <v>6524</v>
      </c>
      <c r="AW199" s="1563" t="s">
        <v>6525</v>
      </c>
      <c r="AX199" s="1563" t="s">
        <v>6526</v>
      </c>
      <c r="AY199" s="1562" t="s">
        <v>6521</v>
      </c>
      <c r="BA199" s="3">
        <v>1</v>
      </c>
    </row>
    <row r="200" spans="2:53" ht="30" customHeight="1">
      <c r="B200" s="1552">
        <v>1</v>
      </c>
      <c r="C200" s="237" t="s">
        <v>6527</v>
      </c>
      <c r="D200" s="1540"/>
      <c r="E200" s="1596"/>
      <c r="F200" s="9"/>
      <c r="G200" s="1552"/>
      <c r="H200" s="1553"/>
      <c r="I200" s="1564"/>
      <c r="J200" s="1564"/>
      <c r="L200" s="1559"/>
      <c r="M200" s="206"/>
      <c r="N200" s="1565"/>
      <c r="O200" s="1566"/>
      <c r="P200" s="1565"/>
      <c r="Q200" s="1565"/>
      <c r="R200" s="1565"/>
      <c r="S200" s="9"/>
      <c r="W200" s="9"/>
      <c r="X200" s="1531"/>
      <c r="Y200" s="1532"/>
      <c r="Z200" s="1533"/>
      <c r="AA200" s="1534"/>
      <c r="AB200" s="1533"/>
      <c r="AC200" s="1533"/>
      <c r="AD200" s="1533"/>
      <c r="AE200" s="1533"/>
      <c r="AG200" s="1535"/>
      <c r="AH200" s="1536"/>
      <c r="AI200" s="60"/>
      <c r="AJ200" s="1540"/>
      <c r="AK200" s="1540"/>
      <c r="AL200" s="206"/>
      <c r="AM200" s="1559"/>
      <c r="AN200" s="1530"/>
      <c r="AO200" s="1529"/>
      <c r="AP200" s="1529"/>
      <c r="AR200" s="1559">
        <v>4</v>
      </c>
      <c r="AS200" s="1562" t="s">
        <v>6528</v>
      </c>
      <c r="AT200" s="1563" t="s">
        <v>6529</v>
      </c>
      <c r="AU200" s="1567" t="s">
        <v>6530</v>
      </c>
      <c r="AV200" s="1563" t="s">
        <v>6531</v>
      </c>
      <c r="AW200" s="1567" t="s">
        <v>6532</v>
      </c>
      <c r="AX200" s="1567" t="s">
        <v>6533</v>
      </c>
      <c r="AY200" s="1562" t="s">
        <v>6528</v>
      </c>
      <c r="BA200" s="3">
        <v>1</v>
      </c>
    </row>
    <row r="201" spans="2:53" ht="30" customHeight="1">
      <c r="B201" s="1552">
        <v>2</v>
      </c>
      <c r="C201" s="237" t="s">
        <v>6534</v>
      </c>
      <c r="D201" s="1540"/>
      <c r="E201" s="1596"/>
      <c r="F201" s="9"/>
      <c r="G201" s="1552"/>
      <c r="H201" s="1553"/>
      <c r="I201" s="1564"/>
      <c r="J201" s="1564"/>
      <c r="L201" s="1559"/>
      <c r="M201" s="206"/>
      <c r="N201" s="1565"/>
      <c r="O201" s="1566"/>
      <c r="P201" s="1565"/>
      <c r="Q201" s="1565"/>
      <c r="R201" s="1565"/>
      <c r="S201" s="9"/>
      <c r="W201" s="9"/>
      <c r="X201" s="1531"/>
      <c r="Y201" s="1532"/>
      <c r="Z201" s="1533"/>
      <c r="AA201" s="1534"/>
      <c r="AB201" s="1533"/>
      <c r="AC201" s="1533"/>
      <c r="AD201" s="1533"/>
      <c r="AE201" s="1533"/>
      <c r="AG201" s="1535"/>
      <c r="AH201" s="1536"/>
      <c r="AI201" s="60"/>
      <c r="AJ201" s="1540"/>
      <c r="AK201" s="1540"/>
      <c r="AL201" s="206"/>
      <c r="AM201" s="1559"/>
      <c r="AN201" s="1530"/>
      <c r="AO201" s="1529"/>
      <c r="AP201" s="1529"/>
      <c r="AR201" s="1559">
        <f t="shared" ref="AR201" si="49">AR200+1</f>
        <v>5</v>
      </c>
      <c r="AS201" s="1562" t="s">
        <v>6535</v>
      </c>
      <c r="AT201" s="1563" t="s">
        <v>6536</v>
      </c>
      <c r="AU201" s="1567" t="s">
        <v>6537</v>
      </c>
      <c r="AV201" s="1563" t="s">
        <v>6538</v>
      </c>
      <c r="AW201" s="1563" t="s">
        <v>6539</v>
      </c>
      <c r="AX201" s="1563" t="s">
        <v>6540</v>
      </c>
      <c r="AY201" s="1562" t="s">
        <v>6535</v>
      </c>
      <c r="BA201" s="3">
        <v>1</v>
      </c>
    </row>
    <row r="202" spans="2:53" ht="30" customHeight="1">
      <c r="B202" s="1552">
        <v>3</v>
      </c>
      <c r="C202" s="237" t="s">
        <v>6541</v>
      </c>
      <c r="D202" s="1540"/>
      <c r="E202" s="1596"/>
      <c r="F202" s="9"/>
      <c r="G202" s="1552"/>
      <c r="H202" s="1553"/>
      <c r="I202" s="1564"/>
      <c r="J202" s="1564"/>
      <c r="L202" s="1559"/>
      <c r="M202" s="206"/>
      <c r="N202" s="1565"/>
      <c r="O202" s="1566"/>
      <c r="P202" s="1565"/>
      <c r="Q202" s="1565"/>
      <c r="R202" s="1565"/>
      <c r="S202" s="9"/>
      <c r="W202" s="9"/>
      <c r="X202" s="1531"/>
      <c r="Y202" s="1532"/>
      <c r="Z202" s="1533"/>
      <c r="AA202" s="1534"/>
      <c r="AB202" s="1533"/>
      <c r="AC202" s="1533"/>
      <c r="AD202" s="1533"/>
      <c r="AE202" s="1533"/>
      <c r="AG202" s="1535"/>
      <c r="AH202" s="1536"/>
      <c r="AI202" s="60"/>
      <c r="AJ202" s="1540"/>
      <c r="AK202" s="1540"/>
      <c r="AL202" s="206"/>
      <c r="AM202" s="1559"/>
      <c r="AN202" s="1530"/>
      <c r="AO202" s="1529"/>
      <c r="AP202" s="1529"/>
      <c r="AR202" s="1559">
        <v>5</v>
      </c>
      <c r="AS202" s="1562" t="s">
        <v>6542</v>
      </c>
      <c r="AT202" s="1563" t="s">
        <v>6543</v>
      </c>
      <c r="AU202" s="1567" t="s">
        <v>6544</v>
      </c>
      <c r="AV202" s="1563" t="s">
        <v>6545</v>
      </c>
      <c r="AW202" s="1563" t="s">
        <v>6546</v>
      </c>
      <c r="AX202" s="1563" t="s">
        <v>6547</v>
      </c>
      <c r="AY202" s="1562" t="s">
        <v>6542</v>
      </c>
      <c r="BA202" s="3">
        <v>1</v>
      </c>
    </row>
    <row r="203" spans="2:53" ht="30" customHeight="1">
      <c r="B203" s="1552">
        <v>4</v>
      </c>
      <c r="C203" s="237" t="s">
        <v>6548</v>
      </c>
      <c r="D203" s="1540"/>
      <c r="E203" s="1596"/>
      <c r="F203" s="9"/>
      <c r="G203" s="1552"/>
      <c r="H203" s="1553"/>
      <c r="I203" s="1564"/>
      <c r="J203" s="1564"/>
      <c r="L203" s="1559"/>
      <c r="M203" s="206"/>
      <c r="N203" s="1565"/>
      <c r="O203" s="1566"/>
      <c r="P203" s="1565"/>
      <c r="Q203" s="1565"/>
      <c r="R203" s="1565"/>
      <c r="S203" s="9"/>
      <c r="W203" s="9"/>
      <c r="X203" s="1531"/>
      <c r="Y203" s="1532"/>
      <c r="Z203" s="1533"/>
      <c r="AA203" s="1534"/>
      <c r="AB203" s="1533"/>
      <c r="AC203" s="1533"/>
      <c r="AD203" s="1533"/>
      <c r="AE203" s="1533"/>
      <c r="AG203" s="1535"/>
      <c r="AH203" s="1536"/>
      <c r="AI203" s="60"/>
      <c r="AJ203" s="1540"/>
      <c r="AK203" s="1540"/>
      <c r="AL203" s="206"/>
      <c r="AM203" s="1559"/>
      <c r="AN203" s="1530"/>
      <c r="AO203" s="1529"/>
      <c r="AP203" s="1529"/>
      <c r="AR203" s="1559">
        <f t="shared" ref="AR203" si="50">AR202+1</f>
        <v>6</v>
      </c>
      <c r="AS203" s="1562" t="s">
        <v>6549</v>
      </c>
      <c r="AT203" s="1563" t="s">
        <v>6550</v>
      </c>
      <c r="AU203" s="1567" t="s">
        <v>6551</v>
      </c>
      <c r="AV203" s="1563" t="s">
        <v>6552</v>
      </c>
      <c r="AW203" s="1563" t="s">
        <v>6553</v>
      </c>
      <c r="AX203" s="1563" t="s">
        <v>6554</v>
      </c>
      <c r="AY203" s="1562" t="s">
        <v>6549</v>
      </c>
      <c r="BA203" s="3">
        <v>1</v>
      </c>
    </row>
    <row r="204" spans="2:53" ht="30" customHeight="1">
      <c r="B204" s="1552">
        <v>5</v>
      </c>
      <c r="C204" s="237" t="s">
        <v>6555</v>
      </c>
      <c r="D204" s="1540"/>
      <c r="E204" s="1540"/>
      <c r="F204" s="9"/>
      <c r="G204" s="1552"/>
      <c r="H204" s="1553"/>
      <c r="I204" s="1564"/>
      <c r="J204" s="1564"/>
      <c r="L204" s="1559"/>
      <c r="M204" s="206"/>
      <c r="N204" s="1565"/>
      <c r="O204" s="1566"/>
      <c r="P204" s="1565"/>
      <c r="Q204" s="1565"/>
      <c r="R204" s="1565"/>
      <c r="S204" s="9"/>
      <c r="W204" s="9"/>
      <c r="X204" s="1531"/>
      <c r="Y204" s="1532"/>
      <c r="Z204" s="1533"/>
      <c r="AA204" s="1534"/>
      <c r="AB204" s="1533"/>
      <c r="AC204" s="1533"/>
      <c r="AD204" s="1533"/>
      <c r="AE204" s="1533"/>
      <c r="AG204" s="1535"/>
      <c r="AH204" s="1536"/>
      <c r="AI204" s="60"/>
      <c r="AJ204" s="1540"/>
      <c r="AK204" s="1540"/>
      <c r="AL204" s="206"/>
      <c r="AM204" s="1559"/>
      <c r="AN204" s="1530"/>
      <c r="AO204" s="1529"/>
      <c r="AP204" s="1529"/>
      <c r="AR204" s="1559">
        <v>6</v>
      </c>
      <c r="AS204" s="1562" t="s">
        <v>6556</v>
      </c>
      <c r="AT204" s="1563" t="s">
        <v>6557</v>
      </c>
      <c r="AU204" s="1567" t="s">
        <v>6558</v>
      </c>
      <c r="AV204" s="1563" t="s">
        <v>6559</v>
      </c>
      <c r="AW204" s="1563" t="s">
        <v>6560</v>
      </c>
      <c r="AX204" s="1563" t="s">
        <v>6561</v>
      </c>
      <c r="AY204" s="1562" t="s">
        <v>6556</v>
      </c>
      <c r="BA204" s="3">
        <v>1</v>
      </c>
    </row>
    <row r="205" spans="2:53" ht="30" customHeight="1">
      <c r="B205" s="1552">
        <v>6</v>
      </c>
      <c r="C205" s="237" t="s">
        <v>6562</v>
      </c>
      <c r="D205" s="1540"/>
      <c r="E205" s="1540"/>
      <c r="F205" s="9"/>
      <c r="G205" s="1552"/>
      <c r="H205" s="1553"/>
      <c r="I205" s="1564"/>
      <c r="J205" s="1564"/>
      <c r="L205" s="1559"/>
      <c r="M205" s="206"/>
      <c r="N205" s="1565"/>
      <c r="O205" s="1566"/>
      <c r="P205" s="1565"/>
      <c r="Q205" s="1565"/>
      <c r="R205" s="1565"/>
      <c r="S205" s="9"/>
      <c r="W205" s="9"/>
      <c r="X205" s="1531"/>
      <c r="Y205" s="1532"/>
      <c r="Z205" s="1533"/>
      <c r="AA205" s="1534"/>
      <c r="AB205" s="1533"/>
      <c r="AC205" s="1533"/>
      <c r="AD205" s="1533"/>
      <c r="AE205" s="1533"/>
      <c r="AG205" s="1535"/>
      <c r="AH205" s="1536"/>
      <c r="AI205" s="60"/>
      <c r="AJ205" s="1540"/>
      <c r="AK205" s="1540"/>
      <c r="AL205" s="206"/>
      <c r="AM205" s="1559"/>
      <c r="AN205" s="1530"/>
      <c r="AO205" s="1529"/>
      <c r="AP205" s="1529"/>
      <c r="AR205" s="1559">
        <f t="shared" ref="AR205" si="51">AR204+1</f>
        <v>7</v>
      </c>
      <c r="AS205" s="1562" t="s">
        <v>6563</v>
      </c>
      <c r="AT205" s="1563" t="s">
        <v>6564</v>
      </c>
      <c r="AU205" s="1567" t="s">
        <v>6565</v>
      </c>
      <c r="AV205" s="1563" t="s">
        <v>6566</v>
      </c>
      <c r="AW205" s="1563" t="s">
        <v>6567</v>
      </c>
      <c r="AX205" s="1563" t="s">
        <v>6568</v>
      </c>
      <c r="AY205" s="1562" t="s">
        <v>6563</v>
      </c>
      <c r="BA205" s="3">
        <v>1</v>
      </c>
    </row>
    <row r="206" spans="2:53" ht="30" customHeight="1">
      <c r="B206" s="1552">
        <v>7</v>
      </c>
      <c r="C206" s="237" t="s">
        <v>6569</v>
      </c>
      <c r="D206" s="1540"/>
      <c r="E206" s="1596"/>
      <c r="F206" s="9"/>
      <c r="G206" s="1552"/>
      <c r="H206" s="1553"/>
      <c r="I206" s="1564"/>
      <c r="J206" s="1564"/>
      <c r="L206" s="1559"/>
      <c r="M206" s="206"/>
      <c r="N206" s="1565"/>
      <c r="O206" s="1566"/>
      <c r="P206" s="1565"/>
      <c r="Q206" s="1565"/>
      <c r="R206" s="1565"/>
      <c r="S206" s="9"/>
      <c r="W206" s="9"/>
      <c r="X206" s="1531"/>
      <c r="Y206" s="1532"/>
      <c r="Z206" s="1533"/>
      <c r="AA206" s="1534"/>
      <c r="AB206" s="1533"/>
      <c r="AC206" s="1533"/>
      <c r="AD206" s="1533"/>
      <c r="AE206" s="1533"/>
      <c r="AG206" s="1535"/>
      <c r="AH206" s="1536"/>
      <c r="AI206" s="60"/>
      <c r="AJ206" s="1540"/>
      <c r="AK206" s="1540"/>
      <c r="AL206" s="206"/>
      <c r="AM206" s="1559"/>
      <c r="AN206" s="1530"/>
      <c r="AO206" s="1529"/>
      <c r="AP206" s="1529"/>
      <c r="AR206" s="1559">
        <v>7</v>
      </c>
      <c r="AS206" s="1562" t="s">
        <v>6570</v>
      </c>
      <c r="AT206" s="1563" t="s">
        <v>6571</v>
      </c>
      <c r="AU206" s="1567" t="s">
        <v>5977</v>
      </c>
      <c r="AV206" s="1563" t="s">
        <v>6572</v>
      </c>
      <c r="AW206" s="1563" t="s">
        <v>6573</v>
      </c>
      <c r="AX206" s="1563" t="s">
        <v>6574</v>
      </c>
      <c r="AY206" s="1562" t="s">
        <v>6570</v>
      </c>
      <c r="BA206" s="3">
        <v>1</v>
      </c>
    </row>
    <row r="207" spans="2:53" ht="30" customHeight="1">
      <c r="B207" s="1552"/>
      <c r="C207" s="237"/>
      <c r="D207" s="1540"/>
      <c r="E207" s="1596"/>
      <c r="F207" s="9"/>
      <c r="G207" s="1552"/>
      <c r="H207" s="1553"/>
      <c r="I207" s="1564"/>
      <c r="J207" s="1564"/>
      <c r="L207" s="1559"/>
      <c r="M207" s="206"/>
      <c r="N207" s="1565"/>
      <c r="O207" s="1566"/>
      <c r="P207" s="1565"/>
      <c r="Q207" s="1565"/>
      <c r="R207" s="1565"/>
      <c r="S207" s="9"/>
      <c r="W207" s="9"/>
      <c r="X207" s="1531"/>
      <c r="Y207" s="1532"/>
      <c r="Z207" s="1533"/>
      <c r="AA207" s="1534"/>
      <c r="AB207" s="1533"/>
      <c r="AC207" s="1533"/>
      <c r="AD207" s="1533"/>
      <c r="AE207" s="1533"/>
      <c r="AG207" s="1535"/>
      <c r="AH207" s="1536"/>
      <c r="AI207" s="60"/>
      <c r="AJ207" s="1540"/>
      <c r="AK207" s="1540"/>
      <c r="AL207" s="206"/>
      <c r="AM207" s="1559"/>
      <c r="AN207" s="1530"/>
      <c r="AO207" s="1529"/>
      <c r="AP207" s="1529"/>
      <c r="AR207" s="1559">
        <f t="shared" ref="AR207" si="52">AR206+1</f>
        <v>8</v>
      </c>
      <c r="AS207" s="1562" t="s">
        <v>6575</v>
      </c>
      <c r="AT207" s="1563" t="s">
        <v>6576</v>
      </c>
      <c r="AU207" s="1567" t="s">
        <v>6577</v>
      </c>
      <c r="AV207" s="1563" t="s">
        <v>6578</v>
      </c>
      <c r="AW207" s="1563" t="s">
        <v>6579</v>
      </c>
      <c r="AX207" s="1563" t="s">
        <v>6580</v>
      </c>
      <c r="AY207" s="1562" t="s">
        <v>6575</v>
      </c>
      <c r="BA207" s="3">
        <v>1</v>
      </c>
    </row>
    <row r="208" spans="2:53" ht="30" customHeight="1">
      <c r="B208" s="1552"/>
      <c r="C208" s="1543" t="s">
        <v>6581</v>
      </c>
      <c r="D208" s="1595" t="s">
        <v>6582</v>
      </c>
      <c r="E208" s="1595" t="s">
        <v>6583</v>
      </c>
      <c r="F208" s="9"/>
      <c r="G208" s="1552"/>
      <c r="H208" s="1553"/>
      <c r="I208" s="1564"/>
      <c r="J208" s="1564"/>
      <c r="L208" s="1559"/>
      <c r="M208" s="206"/>
      <c r="N208" s="1565"/>
      <c r="O208" s="1566"/>
      <c r="P208" s="1565"/>
      <c r="Q208" s="1565"/>
      <c r="R208" s="1565"/>
      <c r="S208" s="9"/>
      <c r="W208" s="9"/>
      <c r="X208" s="1531"/>
      <c r="Y208" s="1532"/>
      <c r="Z208" s="1533"/>
      <c r="AA208" s="1534"/>
      <c r="AB208" s="1533"/>
      <c r="AC208" s="1533"/>
      <c r="AD208" s="1533"/>
      <c r="AE208" s="1533"/>
      <c r="AG208" s="1535"/>
      <c r="AH208" s="1536"/>
      <c r="AI208" s="60"/>
      <c r="AJ208" s="1540"/>
      <c r="AK208" s="1540"/>
      <c r="AL208" s="206"/>
      <c r="AM208" s="1559"/>
      <c r="AN208" s="1530"/>
      <c r="AO208" s="1529"/>
      <c r="AP208" s="1529"/>
      <c r="AR208" s="1559">
        <v>8</v>
      </c>
      <c r="AS208" s="1562" t="s">
        <v>6584</v>
      </c>
      <c r="AT208" s="1563" t="s">
        <v>6585</v>
      </c>
      <c r="AU208" s="1567" t="s">
        <v>6586</v>
      </c>
      <c r="AV208" s="1563" t="s">
        <v>6587</v>
      </c>
      <c r="AW208" s="1563" t="s">
        <v>6588</v>
      </c>
      <c r="AX208" s="1563" t="s">
        <v>6589</v>
      </c>
      <c r="AY208" s="1562" t="s">
        <v>6584</v>
      </c>
      <c r="BA208" s="3">
        <v>1</v>
      </c>
    </row>
    <row r="209" spans="2:53" ht="30" customHeight="1">
      <c r="B209" s="1552"/>
      <c r="C209" s="237"/>
      <c r="D209" s="1540"/>
      <c r="E209" s="1596"/>
      <c r="F209" s="9"/>
      <c r="G209" s="1552"/>
      <c r="H209" s="1553"/>
      <c r="I209" s="1564"/>
      <c r="J209" s="1564"/>
      <c r="L209" s="1559"/>
      <c r="M209" s="206"/>
      <c r="N209" s="1565"/>
      <c r="O209" s="1566"/>
      <c r="P209" s="1565"/>
      <c r="Q209" s="1565"/>
      <c r="R209" s="1565"/>
      <c r="S209" s="9"/>
      <c r="W209" s="9"/>
      <c r="X209" s="1531"/>
      <c r="Y209" s="1532"/>
      <c r="Z209" s="1533"/>
      <c r="AA209" s="1534"/>
      <c r="AB209" s="1533"/>
      <c r="AC209" s="1533"/>
      <c r="AD209" s="1533"/>
      <c r="AE209" s="1533"/>
      <c r="AG209" s="1535"/>
      <c r="AH209" s="1536"/>
      <c r="AI209" s="60"/>
      <c r="AJ209" s="1540"/>
      <c r="AK209" s="1540"/>
      <c r="AL209" s="206"/>
      <c r="AM209" s="1559"/>
      <c r="AN209" s="1530"/>
      <c r="AO209" s="1529"/>
      <c r="AP209" s="1529"/>
      <c r="AR209" s="1559">
        <f t="shared" ref="AR209" si="53">AR208+1</f>
        <v>9</v>
      </c>
      <c r="AS209" s="1562" t="s">
        <v>6590</v>
      </c>
      <c r="AT209" s="1563" t="s">
        <v>6591</v>
      </c>
      <c r="AU209" s="1567" t="s">
        <v>6592</v>
      </c>
      <c r="AV209" s="1563" t="s">
        <v>6593</v>
      </c>
      <c r="AW209" s="1563" t="s">
        <v>6594</v>
      </c>
      <c r="AX209" s="1563" t="s">
        <v>6595</v>
      </c>
      <c r="AY209" s="1562" t="s">
        <v>6590</v>
      </c>
      <c r="BA209" s="3">
        <v>1</v>
      </c>
    </row>
    <row r="210" spans="2:53" ht="30" customHeight="1">
      <c r="B210" s="1552">
        <v>1</v>
      </c>
      <c r="C210" s="237" t="s">
        <v>6596</v>
      </c>
      <c r="D210" s="1540"/>
      <c r="E210" s="1596"/>
      <c r="F210" s="9"/>
      <c r="G210" s="1552"/>
      <c r="H210" s="1553"/>
      <c r="I210" s="1564"/>
      <c r="J210" s="1564"/>
      <c r="L210" s="1559"/>
      <c r="M210" s="206"/>
      <c r="N210" s="1565"/>
      <c r="O210" s="1566"/>
      <c r="P210" s="1565"/>
      <c r="Q210" s="1565"/>
      <c r="R210" s="1565"/>
      <c r="S210" s="9"/>
      <c r="W210" s="9"/>
      <c r="X210" s="1531"/>
      <c r="Y210" s="1532"/>
      <c r="Z210" s="1533"/>
      <c r="AA210" s="1534"/>
      <c r="AB210" s="1533"/>
      <c r="AC210" s="1533"/>
      <c r="AD210" s="1533"/>
      <c r="AE210" s="1533"/>
      <c r="AG210" s="1535"/>
      <c r="AH210" s="1536"/>
      <c r="AI210" s="60"/>
      <c r="AJ210" s="1540"/>
      <c r="AK210" s="1540"/>
      <c r="AL210" s="206"/>
      <c r="AM210" s="1559"/>
      <c r="AN210" s="1530"/>
      <c r="AO210" s="1529"/>
      <c r="AP210" s="1529"/>
      <c r="AR210" s="1559">
        <v>9</v>
      </c>
      <c r="AS210" s="1562" t="s">
        <v>6597</v>
      </c>
      <c r="AT210" s="1563" t="s">
        <v>6598</v>
      </c>
      <c r="AU210" s="1567" t="s">
        <v>6599</v>
      </c>
      <c r="AV210" s="1563" t="s">
        <v>6600</v>
      </c>
      <c r="AW210" s="1563" t="s">
        <v>6601</v>
      </c>
      <c r="AX210" s="1563" t="s">
        <v>6602</v>
      </c>
      <c r="AY210" s="1562" t="s">
        <v>6597</v>
      </c>
      <c r="BA210" s="3">
        <v>1</v>
      </c>
    </row>
    <row r="211" spans="2:53" ht="30" customHeight="1">
      <c r="B211" s="1552">
        <v>2</v>
      </c>
      <c r="C211" s="237" t="s">
        <v>6603</v>
      </c>
      <c r="D211" s="1540"/>
      <c r="E211" s="1596"/>
      <c r="F211" s="9"/>
      <c r="G211" s="1552"/>
      <c r="H211" s="1553"/>
      <c r="I211" s="1564"/>
      <c r="J211" s="1564"/>
      <c r="L211" s="1559"/>
      <c r="M211" s="206"/>
      <c r="N211" s="1565"/>
      <c r="O211" s="1566"/>
      <c r="P211" s="1565"/>
      <c r="Q211" s="1565"/>
      <c r="R211" s="1565"/>
      <c r="S211" s="9"/>
      <c r="W211" s="9"/>
      <c r="X211" s="1531"/>
      <c r="Y211" s="1532"/>
      <c r="Z211" s="1533"/>
      <c r="AA211" s="1534"/>
      <c r="AB211" s="1533"/>
      <c r="AC211" s="1533"/>
      <c r="AD211" s="1533"/>
      <c r="AE211" s="1533"/>
      <c r="AG211" s="1535"/>
      <c r="AH211" s="1536"/>
      <c r="AI211" s="60"/>
      <c r="AJ211" s="1540"/>
      <c r="AK211" s="1540"/>
      <c r="AL211" s="206"/>
      <c r="AM211" s="1559"/>
      <c r="AN211" s="1530"/>
      <c r="AO211" s="1529"/>
      <c r="AP211" s="1529"/>
      <c r="AR211" s="1559">
        <f t="shared" ref="AR211" si="54">AR210+1</f>
        <v>10</v>
      </c>
      <c r="AS211" s="1562" t="s">
        <v>6604</v>
      </c>
      <c r="AT211" s="1563" t="s">
        <v>6605</v>
      </c>
      <c r="AU211" s="1567" t="s">
        <v>6606</v>
      </c>
      <c r="AV211" s="1563" t="s">
        <v>6607</v>
      </c>
      <c r="AW211" s="1563" t="s">
        <v>6608</v>
      </c>
      <c r="AX211" s="1563" t="s">
        <v>6609</v>
      </c>
      <c r="AY211" s="1562" t="s">
        <v>6604</v>
      </c>
      <c r="BA211" s="3">
        <v>1</v>
      </c>
    </row>
    <row r="212" spans="2:53" ht="30" customHeight="1">
      <c r="B212" s="1552">
        <v>3</v>
      </c>
      <c r="C212" s="237" t="s">
        <v>6610</v>
      </c>
      <c r="D212" s="1540"/>
      <c r="E212" s="1540"/>
      <c r="F212" s="9"/>
      <c r="G212" s="1552"/>
      <c r="H212" s="1553"/>
      <c r="I212" s="1564"/>
      <c r="J212" s="1564"/>
      <c r="L212" s="1559"/>
      <c r="M212" s="206"/>
      <c r="N212" s="1565"/>
      <c r="O212" s="1566"/>
      <c r="P212" s="1565"/>
      <c r="Q212" s="1565"/>
      <c r="R212" s="1565"/>
      <c r="S212" s="9"/>
      <c r="W212" s="9"/>
      <c r="X212" s="1531"/>
      <c r="Y212" s="1532"/>
      <c r="Z212" s="1533"/>
      <c r="AA212" s="1534"/>
      <c r="AB212" s="1533"/>
      <c r="AC212" s="1533"/>
      <c r="AD212" s="1533"/>
      <c r="AE212" s="1533"/>
      <c r="AG212" s="1535"/>
      <c r="AH212" s="1536"/>
      <c r="AI212" s="60"/>
      <c r="AJ212" s="1540"/>
      <c r="AK212" s="1540"/>
      <c r="AL212" s="206"/>
      <c r="AM212" s="1559"/>
      <c r="AN212" s="1530"/>
      <c r="AO212" s="1529"/>
      <c r="AP212" s="1529"/>
      <c r="AR212" s="1559">
        <v>10</v>
      </c>
      <c r="AS212" s="1562" t="s">
        <v>6611</v>
      </c>
      <c r="AT212" s="1563" t="s">
        <v>6612</v>
      </c>
      <c r="AU212" s="1567" t="s">
        <v>6613</v>
      </c>
      <c r="AV212" s="1563" t="s">
        <v>6614</v>
      </c>
      <c r="AW212" s="1563" t="s">
        <v>6615</v>
      </c>
      <c r="AX212" s="1563" t="s">
        <v>6616</v>
      </c>
      <c r="AY212" s="1562" t="s">
        <v>6611</v>
      </c>
      <c r="BA212" s="3">
        <v>1</v>
      </c>
    </row>
    <row r="213" spans="2:53" ht="30" customHeight="1">
      <c r="B213" s="1552">
        <v>4</v>
      </c>
      <c r="C213" s="237" t="s">
        <v>6617</v>
      </c>
      <c r="D213" s="1540"/>
      <c r="E213" s="1540"/>
      <c r="F213" s="9"/>
      <c r="G213" s="1552"/>
      <c r="H213" s="1553"/>
      <c r="I213" s="1564"/>
      <c r="J213" s="1564"/>
      <c r="L213" s="1559"/>
      <c r="M213" s="206"/>
      <c r="N213" s="1565"/>
      <c r="O213" s="1566"/>
      <c r="P213" s="1565"/>
      <c r="Q213" s="1565"/>
      <c r="R213" s="1565"/>
      <c r="S213" s="9"/>
      <c r="W213" s="9"/>
      <c r="X213" s="1531"/>
      <c r="Y213" s="1532"/>
      <c r="Z213" s="1533"/>
      <c r="AA213" s="1534"/>
      <c r="AB213" s="1533"/>
      <c r="AC213" s="1533"/>
      <c r="AD213" s="1533"/>
      <c r="AE213" s="1533"/>
      <c r="AG213" s="1535"/>
      <c r="AH213" s="1536"/>
      <c r="AI213" s="60"/>
      <c r="AJ213" s="1540"/>
      <c r="AK213" s="1540"/>
      <c r="AL213" s="206"/>
      <c r="AM213" s="1559"/>
      <c r="AN213" s="1530"/>
      <c r="AO213" s="1529"/>
      <c r="AP213" s="1529"/>
      <c r="AR213" s="1559">
        <f t="shared" ref="AR213" si="55">AR212+1</f>
        <v>11</v>
      </c>
      <c r="AS213" s="1562" t="s">
        <v>6618</v>
      </c>
      <c r="AT213" s="1563" t="s">
        <v>6619</v>
      </c>
      <c r="AU213" s="1567" t="s">
        <v>6620</v>
      </c>
      <c r="AV213" s="1563" t="s">
        <v>6621</v>
      </c>
      <c r="AW213" s="1563" t="s">
        <v>6622</v>
      </c>
      <c r="AX213" s="1563" t="s">
        <v>6623</v>
      </c>
      <c r="AY213" s="1562" t="s">
        <v>6618</v>
      </c>
      <c r="BA213" s="3">
        <v>1</v>
      </c>
    </row>
    <row r="214" spans="2:53" ht="30" customHeight="1">
      <c r="B214" s="1552">
        <v>5</v>
      </c>
      <c r="C214" s="237" t="s">
        <v>6624</v>
      </c>
      <c r="D214" s="1540"/>
      <c r="E214" s="1596"/>
      <c r="F214" s="9"/>
      <c r="G214" s="1552"/>
      <c r="H214" s="1553"/>
      <c r="I214" s="1564"/>
      <c r="J214" s="1564"/>
      <c r="L214" s="1559"/>
      <c r="M214" s="206"/>
      <c r="N214" s="1565"/>
      <c r="O214" s="1566"/>
      <c r="P214" s="1565"/>
      <c r="Q214" s="1565"/>
      <c r="R214" s="1565"/>
      <c r="S214" s="9"/>
      <c r="W214" s="9"/>
      <c r="X214" s="1531"/>
      <c r="Y214" s="1532"/>
      <c r="Z214" s="1533"/>
      <c r="AA214" s="1534"/>
      <c r="AB214" s="1533"/>
      <c r="AC214" s="1533"/>
      <c r="AD214" s="1533"/>
      <c r="AE214" s="1533"/>
      <c r="AG214" s="1535"/>
      <c r="AH214" s="1536"/>
      <c r="AI214" s="60"/>
      <c r="AJ214" s="1540"/>
      <c r="AK214" s="1540"/>
      <c r="AL214" s="206"/>
      <c r="AM214" s="1559"/>
      <c r="AN214" s="1530"/>
      <c r="AO214" s="1529"/>
      <c r="AP214" s="1529"/>
      <c r="AR214" s="1559">
        <v>11</v>
      </c>
      <c r="AS214" s="1562" t="s">
        <v>6625</v>
      </c>
      <c r="AT214" s="1563" t="s">
        <v>6626</v>
      </c>
      <c r="AU214" s="1567" t="s">
        <v>6627</v>
      </c>
      <c r="AV214" s="1563" t="s">
        <v>6628</v>
      </c>
      <c r="AW214" s="1563" t="s">
        <v>6629</v>
      </c>
      <c r="AX214" s="1563" t="s">
        <v>6630</v>
      </c>
      <c r="AY214" s="1562" t="s">
        <v>6625</v>
      </c>
      <c r="BA214" s="3">
        <v>1</v>
      </c>
    </row>
    <row r="215" spans="2:53" ht="30" customHeight="1">
      <c r="B215" s="1552"/>
      <c r="C215" s="237"/>
      <c r="D215" s="1540"/>
      <c r="E215" s="1596"/>
      <c r="F215" s="9"/>
      <c r="G215" s="1552"/>
      <c r="H215" s="1553"/>
      <c r="I215" s="1564"/>
      <c r="J215" s="1564"/>
      <c r="L215" s="1559"/>
      <c r="M215" s="206"/>
      <c r="N215" s="1565"/>
      <c r="O215" s="1566"/>
      <c r="P215" s="1565"/>
      <c r="Q215" s="1565"/>
      <c r="R215" s="1565"/>
      <c r="S215" s="9"/>
      <c r="W215" s="9"/>
      <c r="X215" s="1531"/>
      <c r="Y215" s="1532"/>
      <c r="Z215" s="1533"/>
      <c r="AA215" s="1534"/>
      <c r="AB215" s="1533"/>
      <c r="AC215" s="1533"/>
      <c r="AD215" s="1533"/>
      <c r="AE215" s="1533"/>
      <c r="AG215" s="1535"/>
      <c r="AH215" s="1536"/>
      <c r="AI215" s="60"/>
      <c r="AJ215" s="1540"/>
      <c r="AK215" s="1540"/>
      <c r="AL215" s="206"/>
      <c r="AM215" s="1559"/>
      <c r="AN215" s="1530"/>
      <c r="AO215" s="1529"/>
      <c r="AP215" s="1529"/>
      <c r="AR215" s="1559">
        <f t="shared" ref="AR215" si="56">AR214+1</f>
        <v>12</v>
      </c>
      <c r="AS215" s="1562" t="s">
        <v>6631</v>
      </c>
      <c r="AT215" s="1563" t="s">
        <v>6632</v>
      </c>
      <c r="AU215" s="1567" t="s">
        <v>6633</v>
      </c>
      <c r="AV215" s="1563" t="s">
        <v>6634</v>
      </c>
      <c r="AW215" s="1563" t="s">
        <v>6635</v>
      </c>
      <c r="AX215" s="1563" t="s">
        <v>6636</v>
      </c>
      <c r="AY215" s="1562" t="s">
        <v>6631</v>
      </c>
      <c r="BA215" s="3">
        <v>1</v>
      </c>
    </row>
    <row r="216" spans="2:53" ht="30" customHeight="1">
      <c r="B216" s="1552"/>
      <c r="C216" s="1543" t="s">
        <v>6637</v>
      </c>
      <c r="D216" s="1595" t="s">
        <v>6638</v>
      </c>
      <c r="E216" s="1595" t="s">
        <v>6639</v>
      </c>
      <c r="F216" s="9"/>
      <c r="G216" s="1552"/>
      <c r="H216" s="1553"/>
      <c r="I216" s="1564"/>
      <c r="J216" s="1564"/>
      <c r="L216" s="1559"/>
      <c r="M216" s="206"/>
      <c r="N216" s="1565"/>
      <c r="O216" s="1566"/>
      <c r="P216" s="1565"/>
      <c r="Q216" s="1565"/>
      <c r="R216" s="1565"/>
      <c r="S216" s="9"/>
      <c r="W216" s="9"/>
      <c r="X216" s="1531"/>
      <c r="Y216" s="1532"/>
      <c r="Z216" s="1533"/>
      <c r="AA216" s="1534"/>
      <c r="AB216" s="1533"/>
      <c r="AC216" s="1533"/>
      <c r="AD216" s="1533"/>
      <c r="AE216" s="1533"/>
      <c r="AG216" s="1535"/>
      <c r="AH216" s="1536"/>
      <c r="AI216" s="60"/>
      <c r="AJ216" s="1540"/>
      <c r="AK216" s="1540"/>
      <c r="AL216" s="206"/>
      <c r="AM216" s="1559"/>
      <c r="AN216" s="1530"/>
      <c r="AO216" s="1529"/>
      <c r="AP216" s="1529"/>
      <c r="AR216" s="1559">
        <v>12</v>
      </c>
      <c r="AS216" s="1562" t="s">
        <v>6640</v>
      </c>
      <c r="AT216" s="1563" t="s">
        <v>6522</v>
      </c>
      <c r="AU216" s="1567" t="s">
        <v>6523</v>
      </c>
      <c r="AV216" s="1563" t="s">
        <v>6641</v>
      </c>
      <c r="AW216" s="1563" t="s">
        <v>6642</v>
      </c>
      <c r="AX216" s="1563" t="s">
        <v>6643</v>
      </c>
      <c r="AY216" s="1562" t="s">
        <v>6640</v>
      </c>
      <c r="BA216" s="3">
        <v>1</v>
      </c>
    </row>
    <row r="217" spans="2:53" ht="30" customHeight="1">
      <c r="B217" s="1552"/>
      <c r="C217" s="237"/>
      <c r="D217" s="1540"/>
      <c r="E217" s="1596"/>
      <c r="F217" s="9"/>
      <c r="G217" s="1552"/>
      <c r="H217" s="1553"/>
      <c r="I217" s="1564"/>
      <c r="J217" s="1564"/>
      <c r="L217" s="1559"/>
      <c r="M217" s="206"/>
      <c r="N217" s="1565"/>
      <c r="O217" s="1566"/>
      <c r="P217" s="1565"/>
      <c r="Q217" s="1565"/>
      <c r="R217" s="1565"/>
      <c r="S217" s="9"/>
      <c r="W217" s="9"/>
      <c r="X217" s="1531"/>
      <c r="Y217" s="1532"/>
      <c r="Z217" s="1533"/>
      <c r="AA217" s="1534"/>
      <c r="AB217" s="1533"/>
      <c r="AC217" s="1533"/>
      <c r="AD217" s="1533"/>
      <c r="AE217" s="1533"/>
      <c r="AG217" s="1535"/>
      <c r="AH217" s="1536"/>
      <c r="AI217" s="60"/>
      <c r="AJ217" s="1540"/>
      <c r="AK217" s="1540"/>
      <c r="AL217" s="206"/>
      <c r="AM217" s="1559"/>
      <c r="AN217" s="1530"/>
      <c r="AO217" s="1529"/>
      <c r="AP217" s="1529"/>
      <c r="AR217" s="1559">
        <f t="shared" ref="AR217" si="57">AR216+1</f>
        <v>13</v>
      </c>
      <c r="AS217" s="1562" t="s">
        <v>6644</v>
      </c>
      <c r="AT217" s="1563" t="s">
        <v>6645</v>
      </c>
      <c r="AU217" s="1567" t="s">
        <v>6646</v>
      </c>
      <c r="AV217" s="1563" t="s">
        <v>6647</v>
      </c>
      <c r="AW217" s="1563" t="s">
        <v>6648</v>
      </c>
      <c r="AX217" s="1563" t="s">
        <v>6649</v>
      </c>
      <c r="AY217" s="1562" t="s">
        <v>6644</v>
      </c>
      <c r="BA217" s="3">
        <v>1</v>
      </c>
    </row>
    <row r="218" spans="2:53" ht="30" customHeight="1">
      <c r="B218" s="1552">
        <v>1</v>
      </c>
      <c r="C218" s="237" t="s">
        <v>6650</v>
      </c>
      <c r="D218" s="1540"/>
      <c r="E218" s="1540"/>
      <c r="F218" s="9"/>
      <c r="G218" s="1552"/>
      <c r="H218" s="1553"/>
      <c r="I218" s="1564"/>
      <c r="J218" s="1564"/>
      <c r="L218" s="1559"/>
      <c r="M218" s="206"/>
      <c r="N218" s="1565"/>
      <c r="O218" s="1566"/>
      <c r="P218" s="1565"/>
      <c r="Q218" s="1565"/>
      <c r="R218" s="1565"/>
      <c r="S218" s="9"/>
      <c r="W218" s="9"/>
      <c r="X218" s="1531"/>
      <c r="Y218" s="1532"/>
      <c r="Z218" s="1533"/>
      <c r="AA218" s="1534"/>
      <c r="AB218" s="1533"/>
      <c r="AC218" s="1533"/>
      <c r="AD218" s="1533"/>
      <c r="AE218" s="1533"/>
      <c r="AG218" s="1535"/>
      <c r="AH218" s="1536"/>
      <c r="AI218" s="60"/>
      <c r="AJ218" s="1540"/>
      <c r="AK218" s="1540"/>
      <c r="AL218" s="206"/>
      <c r="AM218" s="1559"/>
      <c r="AN218" s="1530"/>
      <c r="AO218" s="1529"/>
      <c r="AP218" s="1529"/>
      <c r="AR218" s="1559">
        <v>13</v>
      </c>
      <c r="AS218" s="1562" t="s">
        <v>6651</v>
      </c>
      <c r="AT218" s="1563" t="s">
        <v>6652</v>
      </c>
      <c r="AU218" s="1567" t="s">
        <v>6653</v>
      </c>
      <c r="AV218" s="1563" t="s">
        <v>6654</v>
      </c>
      <c r="AW218" s="1563" t="s">
        <v>6655</v>
      </c>
      <c r="AX218" s="1563" t="s">
        <v>6656</v>
      </c>
      <c r="AY218" s="1562" t="s">
        <v>6651</v>
      </c>
      <c r="BA218" s="3">
        <v>1</v>
      </c>
    </row>
    <row r="219" spans="2:53" ht="30" customHeight="1">
      <c r="B219" s="1552">
        <v>2</v>
      </c>
      <c r="C219" s="237" t="s">
        <v>6657</v>
      </c>
      <c r="D219" s="1540"/>
      <c r="E219" s="1540"/>
      <c r="F219" s="9"/>
      <c r="G219" s="1552"/>
      <c r="H219" s="1553"/>
      <c r="I219" s="1564"/>
      <c r="J219" s="1564"/>
      <c r="L219" s="1559"/>
      <c r="M219" s="206"/>
      <c r="N219" s="1565"/>
      <c r="O219" s="1566"/>
      <c r="P219" s="1565"/>
      <c r="Q219" s="1565"/>
      <c r="R219" s="1565"/>
      <c r="S219" s="9"/>
      <c r="W219" s="9"/>
      <c r="X219" s="1531"/>
      <c r="Y219" s="1532"/>
      <c r="Z219" s="1533"/>
      <c r="AA219" s="1534"/>
      <c r="AB219" s="1533"/>
      <c r="AC219" s="1533"/>
      <c r="AD219" s="1533"/>
      <c r="AE219" s="1533"/>
      <c r="AG219" s="1535"/>
      <c r="AH219" s="1536"/>
      <c r="AI219" s="60"/>
      <c r="AJ219" s="1540"/>
      <c r="AK219" s="1540"/>
      <c r="AL219" s="206"/>
      <c r="AM219" s="1559"/>
      <c r="AN219" s="1530"/>
      <c r="AO219" s="1529"/>
      <c r="AP219" s="1529"/>
      <c r="AR219" s="1559">
        <f t="shared" ref="AR219" si="58">AR218+1</f>
        <v>14</v>
      </c>
      <c r="AS219" s="1562" t="s">
        <v>6658</v>
      </c>
      <c r="AT219" s="1563" t="s">
        <v>6659</v>
      </c>
      <c r="AU219" s="1567" t="s">
        <v>6551</v>
      </c>
      <c r="AV219" s="1563" t="s">
        <v>6660</v>
      </c>
      <c r="AW219" s="1563" t="s">
        <v>6661</v>
      </c>
      <c r="AX219" s="1563" t="s">
        <v>6662</v>
      </c>
      <c r="AY219" s="1562" t="s">
        <v>6658</v>
      </c>
      <c r="BA219" s="3">
        <v>1</v>
      </c>
    </row>
    <row r="220" spans="2:53" ht="30" customHeight="1">
      <c r="B220" s="1552">
        <v>3</v>
      </c>
      <c r="C220" s="237" t="s">
        <v>6663</v>
      </c>
      <c r="D220" s="1540"/>
      <c r="E220" s="237"/>
      <c r="F220" s="9"/>
      <c r="G220" s="1552"/>
      <c r="H220" s="1553"/>
      <c r="I220" s="1564"/>
      <c r="J220" s="1564"/>
      <c r="L220" s="1559"/>
      <c r="M220" s="206"/>
      <c r="N220" s="1565"/>
      <c r="O220" s="1566"/>
      <c r="P220" s="1565"/>
      <c r="Q220" s="1565"/>
      <c r="R220" s="1565"/>
      <c r="S220" s="9"/>
      <c r="W220" s="9"/>
      <c r="X220" s="1531"/>
      <c r="Y220" s="1532"/>
      <c r="Z220" s="1533"/>
      <c r="AA220" s="1534"/>
      <c r="AB220" s="1533"/>
      <c r="AC220" s="1533"/>
      <c r="AD220" s="1533"/>
      <c r="AE220" s="1533"/>
      <c r="AG220" s="1535"/>
      <c r="AH220" s="1536"/>
      <c r="AI220" s="60"/>
      <c r="AJ220" s="1540"/>
      <c r="AK220" s="1540"/>
      <c r="AL220" s="206"/>
      <c r="AM220" s="1559"/>
      <c r="AN220" s="1530"/>
      <c r="AO220" s="1529"/>
      <c r="AP220" s="1529"/>
      <c r="AR220" s="1559">
        <v>14</v>
      </c>
      <c r="AS220" s="1562" t="s">
        <v>6664</v>
      </c>
      <c r="AT220" s="1563" t="s">
        <v>6665</v>
      </c>
      <c r="AU220" s="1597" t="s">
        <v>6666</v>
      </c>
      <c r="AV220" s="1563" t="s">
        <v>6667</v>
      </c>
      <c r="AW220" s="1563" t="s">
        <v>6668</v>
      </c>
      <c r="AX220" s="1563" t="s">
        <v>6669</v>
      </c>
      <c r="AY220" s="1562" t="s">
        <v>6664</v>
      </c>
      <c r="BA220" s="3">
        <v>1</v>
      </c>
    </row>
    <row r="221" spans="2:53" ht="30" customHeight="1">
      <c r="B221" s="1552"/>
      <c r="C221" s="237"/>
      <c r="D221" s="1540"/>
      <c r="E221" s="237"/>
      <c r="F221" s="9"/>
      <c r="G221" s="1552"/>
      <c r="H221" s="1553"/>
      <c r="I221" s="1564"/>
      <c r="J221" s="1564"/>
      <c r="L221" s="1559"/>
      <c r="M221" s="206"/>
      <c r="N221" s="1565"/>
      <c r="O221" s="1566"/>
      <c r="P221" s="1565"/>
      <c r="Q221" s="1565"/>
      <c r="R221" s="1565"/>
      <c r="S221" s="9"/>
      <c r="W221" s="9"/>
      <c r="X221" s="1531"/>
      <c r="Y221" s="1532"/>
      <c r="Z221" s="1533"/>
      <c r="AA221" s="1534"/>
      <c r="AB221" s="1533"/>
      <c r="AC221" s="1533"/>
      <c r="AD221" s="1533"/>
      <c r="AE221" s="1533"/>
      <c r="AG221" s="1535"/>
      <c r="AH221" s="1536"/>
      <c r="AI221" s="60"/>
      <c r="AJ221" s="1540"/>
      <c r="AK221" s="1540"/>
      <c r="AL221" s="206"/>
      <c r="AM221" s="1559"/>
      <c r="AN221" s="1530"/>
      <c r="AO221" s="1529"/>
      <c r="AP221" s="1529"/>
      <c r="AR221" s="1559">
        <f t="shared" ref="AR221" si="59">AR220+1</f>
        <v>15</v>
      </c>
      <c r="AS221" s="1562" t="s">
        <v>6670</v>
      </c>
      <c r="AT221" s="1563" t="s">
        <v>6671</v>
      </c>
      <c r="AU221" s="1567" t="s">
        <v>6672</v>
      </c>
      <c r="AV221" s="1563" t="s">
        <v>6673</v>
      </c>
      <c r="AW221" s="1563" t="s">
        <v>6674</v>
      </c>
      <c r="AX221" s="1563" t="s">
        <v>6675</v>
      </c>
      <c r="AY221" s="1562" t="s">
        <v>6670</v>
      </c>
      <c r="BA221" s="3">
        <v>1</v>
      </c>
    </row>
    <row r="222" spans="2:53" ht="30" customHeight="1">
      <c r="B222" s="1552"/>
      <c r="C222" s="1543" t="s">
        <v>6676</v>
      </c>
      <c r="D222" s="1595" t="s">
        <v>6677</v>
      </c>
      <c r="E222" s="1595" t="s">
        <v>6678</v>
      </c>
      <c r="F222" s="9"/>
      <c r="G222" s="1552"/>
      <c r="H222" s="1553"/>
      <c r="I222" s="1564"/>
      <c r="J222" s="1564"/>
      <c r="L222" s="1559"/>
      <c r="M222" s="206"/>
      <c r="N222" s="1565"/>
      <c r="O222" s="1566"/>
      <c r="P222" s="1565"/>
      <c r="Q222" s="1565"/>
      <c r="R222" s="1565"/>
      <c r="S222" s="9"/>
      <c r="W222" s="9"/>
      <c r="X222" s="1531"/>
      <c r="Y222" s="1532"/>
      <c r="Z222" s="1533"/>
      <c r="AA222" s="1534"/>
      <c r="AB222" s="1533"/>
      <c r="AC222" s="1533"/>
      <c r="AD222" s="1533"/>
      <c r="AE222" s="1533"/>
      <c r="AG222" s="1535"/>
      <c r="AH222" s="1536"/>
      <c r="AI222" s="60"/>
      <c r="AJ222" s="1540"/>
      <c r="AK222" s="1540"/>
      <c r="AL222" s="206"/>
      <c r="AM222" s="1559"/>
      <c r="AN222" s="1530"/>
      <c r="AO222" s="1529"/>
      <c r="AP222" s="1529"/>
      <c r="AR222" s="1559">
        <v>15</v>
      </c>
      <c r="AS222" s="1562" t="s">
        <v>6679</v>
      </c>
      <c r="AT222" s="1563" t="s">
        <v>6680</v>
      </c>
      <c r="AU222" s="1567" t="s">
        <v>6681</v>
      </c>
      <c r="AV222" s="1563" t="s">
        <v>6682</v>
      </c>
      <c r="AW222" s="1563" t="s">
        <v>6683</v>
      </c>
      <c r="AX222" s="1563" t="s">
        <v>6684</v>
      </c>
      <c r="AY222" s="1562" t="s">
        <v>6679</v>
      </c>
      <c r="BA222" s="3">
        <v>1</v>
      </c>
    </row>
    <row r="223" spans="2:53" ht="30" customHeight="1">
      <c r="B223" s="1552"/>
      <c r="C223" s="237"/>
      <c r="D223" s="1540"/>
      <c r="E223" s="237"/>
      <c r="F223" s="9"/>
      <c r="G223" s="1552"/>
      <c r="H223" s="1553"/>
      <c r="I223" s="1564"/>
      <c r="J223" s="1564"/>
      <c r="L223" s="1559"/>
      <c r="M223" s="206"/>
      <c r="N223" s="1565"/>
      <c r="O223" s="1566"/>
      <c r="P223" s="1565"/>
      <c r="Q223" s="1565"/>
      <c r="R223" s="1565"/>
      <c r="S223" s="9"/>
      <c r="W223" s="9"/>
      <c r="X223" s="1531"/>
      <c r="Y223" s="1532"/>
      <c r="Z223" s="1533"/>
      <c r="AA223" s="1534"/>
      <c r="AB223" s="1533"/>
      <c r="AC223" s="1533"/>
      <c r="AD223" s="1533"/>
      <c r="AE223" s="1533"/>
      <c r="AG223" s="1535"/>
      <c r="AH223" s="1536"/>
      <c r="AI223" s="60"/>
      <c r="AJ223" s="1540"/>
      <c r="AK223" s="1540"/>
      <c r="AL223" s="206"/>
      <c r="AM223" s="1559"/>
      <c r="AN223" s="1530"/>
      <c r="AO223" s="1529"/>
      <c r="AP223" s="1529"/>
      <c r="AR223" s="1559">
        <f t="shared" ref="AR223" si="60">AR222+1</f>
        <v>16</v>
      </c>
      <c r="AS223" s="1562" t="s">
        <v>6685</v>
      </c>
      <c r="AT223" s="1563" t="s">
        <v>6686</v>
      </c>
      <c r="AU223" s="1567" t="s">
        <v>6687</v>
      </c>
      <c r="AV223" s="1563" t="s">
        <v>6688</v>
      </c>
      <c r="AW223" s="1563" t="s">
        <v>6689</v>
      </c>
      <c r="AX223" s="1563" t="s">
        <v>6690</v>
      </c>
      <c r="AY223" s="1562" t="s">
        <v>6685</v>
      </c>
      <c r="BA223" s="3">
        <v>1</v>
      </c>
    </row>
    <row r="224" spans="2:53" ht="30" customHeight="1">
      <c r="B224" s="1552">
        <v>1</v>
      </c>
      <c r="C224" s="237" t="s">
        <v>6691</v>
      </c>
      <c r="D224" s="237"/>
      <c r="E224" s="237"/>
      <c r="F224" s="9"/>
      <c r="G224" s="1552"/>
      <c r="H224" s="1553"/>
      <c r="I224" s="1564"/>
      <c r="J224" s="1564"/>
      <c r="L224" s="1559"/>
      <c r="M224" s="206"/>
      <c r="N224" s="1565"/>
      <c r="O224" s="1566"/>
      <c r="P224" s="1565"/>
      <c r="Q224" s="1565"/>
      <c r="R224" s="1565"/>
      <c r="S224" s="9"/>
      <c r="W224" s="9"/>
      <c r="X224" s="1531"/>
      <c r="Y224" s="1532"/>
      <c r="Z224" s="1533"/>
      <c r="AA224" s="1534"/>
      <c r="AB224" s="1533"/>
      <c r="AC224" s="1533"/>
      <c r="AD224" s="1533"/>
      <c r="AE224" s="1533"/>
      <c r="AG224" s="1535"/>
      <c r="AH224" s="1536"/>
      <c r="AI224" s="60"/>
      <c r="AJ224" s="1540"/>
      <c r="AK224" s="1540"/>
      <c r="AL224" s="206"/>
      <c r="AM224" s="1559"/>
      <c r="AN224" s="1530"/>
      <c r="AO224" s="1529"/>
      <c r="AP224" s="1529"/>
      <c r="AR224" s="1559">
        <v>16</v>
      </c>
      <c r="AS224" s="1562" t="s">
        <v>6692</v>
      </c>
      <c r="AT224" s="1563" t="s">
        <v>6693</v>
      </c>
      <c r="AU224" s="1567" t="s">
        <v>6694</v>
      </c>
      <c r="AV224" s="1563" t="s">
        <v>6695</v>
      </c>
      <c r="AW224" s="1563" t="s">
        <v>6696</v>
      </c>
      <c r="AX224" s="1563" t="s">
        <v>6697</v>
      </c>
      <c r="AY224" s="1562" t="s">
        <v>6692</v>
      </c>
      <c r="BA224" s="3">
        <v>1</v>
      </c>
    </row>
    <row r="225" spans="2:53" ht="30" customHeight="1">
      <c r="B225" s="1552"/>
      <c r="C225" s="237" t="s">
        <v>6698</v>
      </c>
      <c r="D225" s="237"/>
      <c r="E225" s="237"/>
      <c r="F225" s="9"/>
      <c r="G225" s="1552"/>
      <c r="H225" s="1553"/>
      <c r="I225" s="1564"/>
      <c r="J225" s="1564"/>
      <c r="L225" s="1559"/>
      <c r="M225" s="206"/>
      <c r="N225" s="1565"/>
      <c r="O225" s="1566"/>
      <c r="P225" s="1565"/>
      <c r="Q225" s="1565"/>
      <c r="R225" s="1565"/>
      <c r="S225" s="9"/>
      <c r="W225" s="9"/>
      <c r="X225" s="1531"/>
      <c r="Y225" s="1532"/>
      <c r="Z225" s="1533"/>
      <c r="AA225" s="1534"/>
      <c r="AB225" s="1533"/>
      <c r="AC225" s="1533"/>
      <c r="AD225" s="1533"/>
      <c r="AE225" s="1533"/>
      <c r="AG225" s="1535"/>
      <c r="AH225" s="1536"/>
      <c r="AI225" s="60"/>
      <c r="AJ225" s="1540"/>
      <c r="AK225" s="1540"/>
      <c r="AL225" s="206"/>
      <c r="AM225" s="1559"/>
      <c r="AN225" s="1530"/>
      <c r="AO225" s="1529"/>
      <c r="AP225" s="1529"/>
      <c r="AR225" s="1523"/>
      <c r="AS225" s="1560" t="s">
        <v>4178</v>
      </c>
      <c r="AT225" s="1526"/>
      <c r="AU225" s="1526"/>
      <c r="AV225" s="1526"/>
      <c r="AW225" s="1550"/>
      <c r="AX225" s="1550"/>
      <c r="AY225" s="1560" t="s">
        <v>4178</v>
      </c>
      <c r="BA225" s="3">
        <v>1</v>
      </c>
    </row>
    <row r="226" spans="2:53" ht="30" customHeight="1">
      <c r="B226" s="1552"/>
      <c r="C226" s="237"/>
      <c r="D226" s="237"/>
      <c r="E226" s="237"/>
      <c r="F226" s="9"/>
      <c r="G226" s="1552"/>
      <c r="H226" s="1553"/>
      <c r="I226" s="1564"/>
      <c r="J226" s="1564"/>
      <c r="L226" s="1559"/>
      <c r="M226" s="206"/>
      <c r="N226" s="1565"/>
      <c r="O226" s="1566"/>
      <c r="P226" s="1565"/>
      <c r="Q226" s="1565"/>
      <c r="R226" s="1565"/>
      <c r="S226" s="9"/>
      <c r="W226" s="9"/>
      <c r="X226" s="1531"/>
      <c r="Y226" s="1532"/>
      <c r="Z226" s="1533"/>
      <c r="AA226" s="1534"/>
      <c r="AB226" s="1533"/>
      <c r="AC226" s="1533"/>
      <c r="AD226" s="1533"/>
      <c r="AE226" s="1533"/>
      <c r="AG226" s="1535"/>
      <c r="AH226" s="1536"/>
      <c r="AI226" s="60"/>
      <c r="AJ226" s="1540"/>
      <c r="AK226" s="1540"/>
      <c r="AL226" s="206"/>
      <c r="AM226" s="1559"/>
      <c r="AN226" s="1530"/>
      <c r="AO226" s="1529"/>
      <c r="AP226" s="1529"/>
      <c r="AR226" s="1559">
        <v>1</v>
      </c>
      <c r="AS226" s="1562" t="s">
        <v>6699</v>
      </c>
      <c r="AT226" s="1563" t="s">
        <v>6700</v>
      </c>
      <c r="AU226" s="1567" t="s">
        <v>6701</v>
      </c>
      <c r="AV226" s="1563" t="s">
        <v>6702</v>
      </c>
      <c r="AW226" s="1563" t="s">
        <v>6703</v>
      </c>
      <c r="AX226" s="1563" t="s">
        <v>6704</v>
      </c>
      <c r="AY226" s="1562" t="s">
        <v>6699</v>
      </c>
      <c r="BA226" s="3">
        <v>1</v>
      </c>
    </row>
    <row r="227" spans="2:53" ht="30" customHeight="1">
      <c r="B227" s="1552">
        <v>2</v>
      </c>
      <c r="C227" s="237" t="s">
        <v>6705</v>
      </c>
      <c r="D227" s="237"/>
      <c r="F227" s="9"/>
      <c r="G227" s="1552"/>
      <c r="H227" s="1553"/>
      <c r="I227" s="1564"/>
      <c r="J227" s="1564"/>
      <c r="L227" s="1559"/>
      <c r="M227" s="206"/>
      <c r="N227" s="1565"/>
      <c r="O227" s="1566"/>
      <c r="P227" s="1565"/>
      <c r="Q227" s="1565"/>
      <c r="R227" s="1565"/>
      <c r="S227" s="9"/>
      <c r="W227" s="9"/>
      <c r="X227" s="1531"/>
      <c r="Y227" s="1532"/>
      <c r="Z227" s="1533"/>
      <c r="AA227" s="1534"/>
      <c r="AB227" s="1533"/>
      <c r="AC227" s="1533"/>
      <c r="AD227" s="1533"/>
      <c r="AE227" s="1533"/>
      <c r="AG227" s="1535"/>
      <c r="AH227" s="1536"/>
      <c r="AI227" s="60"/>
      <c r="AJ227" s="1540"/>
      <c r="AK227" s="1540"/>
      <c r="AL227" s="206"/>
      <c r="AM227" s="1559"/>
      <c r="AN227" s="1530"/>
      <c r="AO227" s="1529"/>
      <c r="AP227" s="1529"/>
      <c r="AR227" s="1559">
        <f>AR226+1</f>
        <v>2</v>
      </c>
      <c r="AS227" s="1562" t="s">
        <v>6706</v>
      </c>
      <c r="AT227" s="1563" t="s">
        <v>6707</v>
      </c>
      <c r="AU227" s="1567" t="s">
        <v>6708</v>
      </c>
      <c r="AV227" s="1563" t="s">
        <v>6709</v>
      </c>
      <c r="AW227" s="1563" t="s">
        <v>6710</v>
      </c>
      <c r="AX227" s="1563" t="s">
        <v>6711</v>
      </c>
      <c r="AY227" s="1562" t="s">
        <v>6706</v>
      </c>
      <c r="BA227" s="3">
        <v>1</v>
      </c>
    </row>
    <row r="228" spans="2:53" ht="30" customHeight="1">
      <c r="B228" s="1552"/>
      <c r="C228" s="237" t="s">
        <v>6712</v>
      </c>
      <c r="D228" s="237"/>
      <c r="F228" s="9"/>
      <c r="G228" s="1552"/>
      <c r="H228" s="1553"/>
      <c r="I228" s="1564"/>
      <c r="J228" s="1564"/>
      <c r="L228" s="1559"/>
      <c r="M228" s="206"/>
      <c r="N228" s="1565"/>
      <c r="O228" s="1566"/>
      <c r="P228" s="1565"/>
      <c r="Q228" s="1565"/>
      <c r="R228" s="1565"/>
      <c r="S228" s="9"/>
      <c r="W228" s="9"/>
      <c r="X228" s="1531"/>
      <c r="Y228" s="1532"/>
      <c r="Z228" s="1533"/>
      <c r="AA228" s="1534"/>
      <c r="AB228" s="1533"/>
      <c r="AC228" s="1533"/>
      <c r="AD228" s="1533"/>
      <c r="AE228" s="1533"/>
      <c r="AG228" s="1535"/>
      <c r="AH228" s="1536"/>
      <c r="AI228" s="60"/>
      <c r="AJ228" s="1540"/>
      <c r="AK228" s="1540"/>
      <c r="AL228" s="206"/>
      <c r="AM228" s="1559"/>
      <c r="AN228" s="1530"/>
      <c r="AO228" s="1529"/>
      <c r="AP228" s="1529"/>
      <c r="AR228" s="1559">
        <f t="shared" ref="AR228:AR235" si="61">AR227+1</f>
        <v>3</v>
      </c>
      <c r="AS228" s="1562" t="s">
        <v>6713</v>
      </c>
      <c r="AT228" s="1563" t="s">
        <v>6714</v>
      </c>
      <c r="AU228" s="1567" t="s">
        <v>6715</v>
      </c>
      <c r="AV228" s="1563" t="s">
        <v>6716</v>
      </c>
      <c r="AW228" s="1563" t="s">
        <v>6717</v>
      </c>
      <c r="AX228" s="1563" t="s">
        <v>6718</v>
      </c>
      <c r="AY228" s="1562" t="s">
        <v>6713</v>
      </c>
      <c r="BA228" s="3">
        <v>1</v>
      </c>
    </row>
    <row r="229" spans="2:53" ht="30" customHeight="1">
      <c r="B229" s="1552"/>
      <c r="C229" s="237"/>
      <c r="D229" s="237"/>
      <c r="F229" s="9"/>
      <c r="G229" s="1552"/>
      <c r="H229" s="1553"/>
      <c r="I229" s="1564"/>
      <c r="J229" s="1564"/>
      <c r="L229" s="1559"/>
      <c r="M229" s="206"/>
      <c r="N229" s="1565"/>
      <c r="O229" s="1566"/>
      <c r="P229" s="1565"/>
      <c r="Q229" s="1565"/>
      <c r="R229" s="1565"/>
      <c r="S229" s="9"/>
      <c r="W229" s="9"/>
      <c r="X229" s="1531"/>
      <c r="Y229" s="1532"/>
      <c r="Z229" s="1533"/>
      <c r="AA229" s="1534"/>
      <c r="AB229" s="1533"/>
      <c r="AC229" s="1533"/>
      <c r="AD229" s="1533"/>
      <c r="AE229" s="1533"/>
      <c r="AG229" s="1535"/>
      <c r="AH229" s="1536"/>
      <c r="AI229" s="60"/>
      <c r="AJ229" s="1540"/>
      <c r="AK229" s="1540"/>
      <c r="AL229" s="206"/>
      <c r="AM229" s="1559"/>
      <c r="AN229" s="1530"/>
      <c r="AO229" s="1529"/>
      <c r="AP229" s="1529"/>
      <c r="AR229" s="1559">
        <f t="shared" si="61"/>
        <v>4</v>
      </c>
      <c r="AS229" s="1562" t="s">
        <v>6719</v>
      </c>
      <c r="AT229" s="1563" t="s">
        <v>6720</v>
      </c>
      <c r="AU229" s="1567" t="s">
        <v>6721</v>
      </c>
      <c r="AV229" s="1563" t="s">
        <v>6722</v>
      </c>
      <c r="AW229" s="1563" t="s">
        <v>6723</v>
      </c>
      <c r="AX229" s="1563" t="s">
        <v>6724</v>
      </c>
      <c r="AY229" s="1562" t="s">
        <v>6719</v>
      </c>
      <c r="BA229" s="3">
        <v>1</v>
      </c>
    </row>
    <row r="230" spans="2:53" ht="30" customHeight="1">
      <c r="B230" s="1552">
        <v>3</v>
      </c>
      <c r="C230" s="60" t="s">
        <v>6725</v>
      </c>
      <c r="D230" s="237"/>
      <c r="F230" s="9"/>
      <c r="G230" s="1552"/>
      <c r="H230" s="1553"/>
      <c r="I230" s="1564"/>
      <c r="J230" s="1564"/>
      <c r="L230" s="1559"/>
      <c r="M230" s="206"/>
      <c r="N230" s="1565"/>
      <c r="O230" s="1566"/>
      <c r="P230" s="1565"/>
      <c r="Q230" s="1565"/>
      <c r="R230" s="1565"/>
      <c r="S230" s="9"/>
      <c r="W230" s="9"/>
      <c r="X230" s="1531"/>
      <c r="Y230" s="1532"/>
      <c r="Z230" s="1533"/>
      <c r="AA230" s="1534"/>
      <c r="AB230" s="1533"/>
      <c r="AC230" s="1533"/>
      <c r="AD230" s="1533"/>
      <c r="AE230" s="1533"/>
      <c r="AG230" s="1535"/>
      <c r="AH230" s="1536"/>
      <c r="AI230" s="60"/>
      <c r="AJ230" s="1540"/>
      <c r="AK230" s="1540"/>
      <c r="AL230" s="206"/>
      <c r="AM230" s="1559"/>
      <c r="AN230" s="1530"/>
      <c r="AO230" s="1529"/>
      <c r="AP230" s="1529"/>
      <c r="AR230" s="1559">
        <f t="shared" si="61"/>
        <v>5</v>
      </c>
      <c r="AS230" s="1562" t="s">
        <v>6726</v>
      </c>
      <c r="AT230" s="1563" t="s">
        <v>6727</v>
      </c>
      <c r="AU230" s="1567" t="s">
        <v>6728</v>
      </c>
      <c r="AV230" s="1563" t="s">
        <v>6729</v>
      </c>
      <c r="AW230" s="1563" t="s">
        <v>6730</v>
      </c>
      <c r="AX230" s="1563" t="s">
        <v>6731</v>
      </c>
      <c r="AY230" s="1562" t="s">
        <v>6726</v>
      </c>
      <c r="BA230" s="3">
        <v>1</v>
      </c>
    </row>
    <row r="231" spans="2:53" ht="30" customHeight="1">
      <c r="B231" s="1552"/>
      <c r="C231" s="60" t="s">
        <v>6732</v>
      </c>
      <c r="D231" s="237"/>
      <c r="F231" s="9"/>
      <c r="G231" s="1552"/>
      <c r="H231" s="1553"/>
      <c r="I231" s="1564"/>
      <c r="J231" s="1564"/>
      <c r="L231" s="1559"/>
      <c r="M231" s="206"/>
      <c r="N231" s="1565"/>
      <c r="O231" s="1566"/>
      <c r="P231" s="1565"/>
      <c r="Q231" s="1565"/>
      <c r="R231" s="1565"/>
      <c r="S231" s="9"/>
      <c r="W231" s="9"/>
      <c r="X231" s="1531"/>
      <c r="Y231" s="1532"/>
      <c r="Z231" s="1533"/>
      <c r="AA231" s="1534"/>
      <c r="AB231" s="1533"/>
      <c r="AC231" s="1533"/>
      <c r="AD231" s="1533"/>
      <c r="AE231" s="1533"/>
      <c r="AG231" s="1535"/>
      <c r="AH231" s="1536"/>
      <c r="AI231" s="60"/>
      <c r="AJ231" s="1540"/>
      <c r="AK231" s="1540"/>
      <c r="AL231" s="206"/>
      <c r="AM231" s="1559"/>
      <c r="AN231" s="1530"/>
      <c r="AO231" s="1529"/>
      <c r="AP231" s="1529"/>
      <c r="AR231" s="1559">
        <f t="shared" si="61"/>
        <v>6</v>
      </c>
      <c r="AS231" s="1562" t="s">
        <v>6733</v>
      </c>
      <c r="AT231" s="1563" t="s">
        <v>6734</v>
      </c>
      <c r="AU231" s="1567" t="s">
        <v>6735</v>
      </c>
      <c r="AV231" s="1563" t="s">
        <v>6736</v>
      </c>
      <c r="AW231" s="1563" t="s">
        <v>6737</v>
      </c>
      <c r="AX231" s="1563" t="s">
        <v>6738</v>
      </c>
      <c r="AY231" s="1562" t="s">
        <v>6733</v>
      </c>
      <c r="BA231" s="3">
        <v>1</v>
      </c>
    </row>
    <row r="232" spans="2:53" ht="30" customHeight="1">
      <c r="B232" s="1552"/>
      <c r="C232" s="1520"/>
      <c r="D232" s="1520"/>
      <c r="E232" s="1520"/>
      <c r="F232" s="9"/>
      <c r="G232" s="1552"/>
      <c r="H232" s="1553"/>
      <c r="I232" s="1564"/>
      <c r="J232" s="1564"/>
      <c r="L232" s="1559"/>
      <c r="M232" s="206"/>
      <c r="N232" s="1565"/>
      <c r="O232" s="1566"/>
      <c r="P232" s="1565"/>
      <c r="Q232" s="1565"/>
      <c r="R232" s="1565"/>
      <c r="S232" s="9"/>
      <c r="W232" s="9"/>
      <c r="X232" s="1531"/>
      <c r="Y232" s="1532"/>
      <c r="Z232" s="1533"/>
      <c r="AA232" s="1534"/>
      <c r="AB232" s="1533"/>
      <c r="AC232" s="1533"/>
      <c r="AD232" s="1533"/>
      <c r="AE232" s="1533"/>
      <c r="AG232" s="1535"/>
      <c r="AH232" s="1536"/>
      <c r="AI232" s="60"/>
      <c r="AJ232" s="1540"/>
      <c r="AK232" s="1540"/>
      <c r="AL232" s="206"/>
      <c r="AM232" s="1559"/>
      <c r="AN232" s="1530"/>
      <c r="AO232" s="1529"/>
      <c r="AP232" s="1529"/>
      <c r="AR232" s="1559">
        <f t="shared" si="61"/>
        <v>7</v>
      </c>
      <c r="AS232" s="1562" t="s">
        <v>6739</v>
      </c>
      <c r="AT232" s="1563" t="s">
        <v>6740</v>
      </c>
      <c r="AU232" s="1567" t="s">
        <v>6741</v>
      </c>
      <c r="AV232" s="1563" t="s">
        <v>6742</v>
      </c>
      <c r="AW232" s="1563" t="s">
        <v>6743</v>
      </c>
      <c r="AX232" s="1563" t="s">
        <v>6744</v>
      </c>
      <c r="AY232" s="1562" t="s">
        <v>6739</v>
      </c>
      <c r="BA232" s="3">
        <v>1</v>
      </c>
    </row>
    <row r="233" spans="2:53" ht="30" customHeight="1">
      <c r="B233" s="1552"/>
      <c r="C233" s="1520"/>
      <c r="D233" s="1520"/>
      <c r="E233" s="1520"/>
      <c r="F233" s="9"/>
      <c r="G233" s="1552"/>
      <c r="H233" s="1553"/>
      <c r="I233" s="1564"/>
      <c r="J233" s="1564"/>
      <c r="L233" s="1559"/>
      <c r="M233" s="206"/>
      <c r="N233" s="1565"/>
      <c r="O233" s="1566"/>
      <c r="P233" s="1565"/>
      <c r="Q233" s="1565"/>
      <c r="R233" s="1565"/>
      <c r="S233" s="9"/>
      <c r="W233" s="9"/>
      <c r="X233" s="1531"/>
      <c r="Y233" s="1532"/>
      <c r="Z233" s="1533"/>
      <c r="AA233" s="1534"/>
      <c r="AB233" s="1533"/>
      <c r="AC233" s="1533"/>
      <c r="AD233" s="1533"/>
      <c r="AE233" s="1533"/>
      <c r="AG233" s="1535"/>
      <c r="AH233" s="1536"/>
      <c r="AI233" s="60"/>
      <c r="AJ233" s="1540"/>
      <c r="AK233" s="1540"/>
      <c r="AL233" s="206"/>
      <c r="AM233" s="1559"/>
      <c r="AN233" s="1530"/>
      <c r="AO233" s="1529"/>
      <c r="AP233" s="1529"/>
      <c r="AR233" s="1559">
        <f t="shared" si="61"/>
        <v>8</v>
      </c>
      <c r="AS233" s="1562" t="s">
        <v>6745</v>
      </c>
      <c r="AT233" s="1563" t="s">
        <v>6746</v>
      </c>
      <c r="AU233" s="1567" t="s">
        <v>6747</v>
      </c>
      <c r="AV233" s="1563" t="s">
        <v>6748</v>
      </c>
      <c r="AW233" s="1563" t="s">
        <v>6749</v>
      </c>
      <c r="AX233" s="1563" t="s">
        <v>6750</v>
      </c>
      <c r="AY233" s="1562" t="s">
        <v>6745</v>
      </c>
      <c r="BA233" s="3">
        <v>1</v>
      </c>
    </row>
    <row r="234" spans="2:53" ht="30" customHeight="1">
      <c r="B234" s="1552"/>
      <c r="C234" s="1520"/>
      <c r="D234" s="1520"/>
      <c r="E234" s="1520"/>
      <c r="F234" s="9"/>
      <c r="G234" s="1552"/>
      <c r="H234" s="1553"/>
      <c r="I234" s="1564"/>
      <c r="J234" s="1564"/>
      <c r="L234" s="1559"/>
      <c r="M234" s="206"/>
      <c r="N234" s="1565"/>
      <c r="O234" s="1566"/>
      <c r="P234" s="1565"/>
      <c r="Q234" s="1565"/>
      <c r="R234" s="1565"/>
      <c r="S234" s="9"/>
      <c r="W234" s="9"/>
      <c r="X234" s="1531"/>
      <c r="Y234" s="1532"/>
      <c r="Z234" s="1533"/>
      <c r="AA234" s="1534"/>
      <c r="AB234" s="1533"/>
      <c r="AC234" s="1533"/>
      <c r="AD234" s="1533"/>
      <c r="AE234" s="1533"/>
      <c r="AG234" s="1535"/>
      <c r="AH234" s="1536"/>
      <c r="AI234" s="60"/>
      <c r="AJ234" s="1540"/>
      <c r="AK234" s="1540"/>
      <c r="AL234" s="206"/>
      <c r="AM234" s="1559"/>
      <c r="AN234" s="1530"/>
      <c r="AO234" s="1529"/>
      <c r="AP234" s="1529"/>
      <c r="AR234" s="1559">
        <f t="shared" si="61"/>
        <v>9</v>
      </c>
      <c r="AS234" s="1562" t="s">
        <v>4735</v>
      </c>
      <c r="AT234" s="1563" t="s">
        <v>6751</v>
      </c>
      <c r="AU234" s="1567" t="s">
        <v>6752</v>
      </c>
      <c r="AV234" s="1563" t="s">
        <v>6753</v>
      </c>
      <c r="AW234" s="1563" t="s">
        <v>6754</v>
      </c>
      <c r="AX234" s="1563" t="s">
        <v>6755</v>
      </c>
      <c r="AY234" s="1562" t="s">
        <v>4735</v>
      </c>
      <c r="BA234" s="3">
        <v>1</v>
      </c>
    </row>
    <row r="235" spans="2:53" ht="30" customHeight="1">
      <c r="B235" s="1552"/>
      <c r="C235" s="1520"/>
      <c r="D235" s="1520"/>
      <c r="E235" s="1520"/>
      <c r="F235" s="9"/>
      <c r="G235" s="1552"/>
      <c r="H235" s="1553"/>
      <c r="I235" s="1564"/>
      <c r="J235" s="1564"/>
      <c r="L235" s="1559"/>
      <c r="M235" s="206"/>
      <c r="N235" s="1565"/>
      <c r="O235" s="1566"/>
      <c r="P235" s="1565"/>
      <c r="Q235" s="1565"/>
      <c r="R235" s="1565"/>
      <c r="S235" s="9"/>
      <c r="W235" s="9"/>
      <c r="X235" s="1531"/>
      <c r="Y235" s="1532"/>
      <c r="Z235" s="1533"/>
      <c r="AA235" s="1534"/>
      <c r="AB235" s="1533"/>
      <c r="AC235" s="1533"/>
      <c r="AD235" s="1533"/>
      <c r="AE235" s="1533"/>
      <c r="AG235" s="1535"/>
      <c r="AH235" s="1536"/>
      <c r="AI235" s="60"/>
      <c r="AJ235" s="1540"/>
      <c r="AK235" s="1540"/>
      <c r="AL235" s="206"/>
      <c r="AM235" s="1559"/>
      <c r="AN235" s="1530"/>
      <c r="AO235" s="1529"/>
      <c r="AP235" s="1529"/>
      <c r="AR235" s="1559">
        <f t="shared" si="61"/>
        <v>10</v>
      </c>
      <c r="AS235" s="1562" t="s">
        <v>6756</v>
      </c>
      <c r="AT235" s="1563" t="s">
        <v>6757</v>
      </c>
      <c r="AU235" s="1567" t="s">
        <v>6758</v>
      </c>
      <c r="AV235" s="1563" t="s">
        <v>6759</v>
      </c>
      <c r="AW235" s="1563" t="s">
        <v>6760</v>
      </c>
      <c r="AX235" s="1563" t="s">
        <v>6761</v>
      </c>
      <c r="AY235" s="1562" t="s">
        <v>6756</v>
      </c>
      <c r="BA235" s="3">
        <v>1</v>
      </c>
    </row>
    <row r="236" spans="2:53" ht="30" customHeight="1">
      <c r="B236" s="1552"/>
      <c r="C236" s="1520"/>
      <c r="D236" s="1520"/>
      <c r="E236" s="1520"/>
      <c r="F236" s="9"/>
      <c r="G236" s="1552"/>
      <c r="H236" s="1553"/>
      <c r="I236" s="1564"/>
      <c r="J236" s="1564"/>
      <c r="L236" s="1559"/>
      <c r="M236" s="206"/>
      <c r="N236" s="1565"/>
      <c r="O236" s="1566"/>
      <c r="P236" s="1565"/>
      <c r="Q236" s="1565"/>
      <c r="R236" s="1565"/>
      <c r="S236" s="9"/>
      <c r="W236" s="9"/>
      <c r="X236" s="1531"/>
      <c r="Y236" s="1532"/>
      <c r="Z236" s="1533"/>
      <c r="AA236" s="1534"/>
      <c r="AB236" s="1533"/>
      <c r="AC236" s="1533"/>
      <c r="AD236" s="1533"/>
      <c r="AE236" s="1533"/>
      <c r="AG236" s="1535"/>
      <c r="AH236" s="1536"/>
      <c r="AI236" s="60"/>
      <c r="AJ236" s="1540"/>
      <c r="AK236" s="1540"/>
      <c r="AL236" s="206"/>
      <c r="AM236" s="1559"/>
      <c r="AN236" s="1530"/>
      <c r="AO236" s="1529"/>
      <c r="AP236" s="1529"/>
      <c r="AR236" s="1523"/>
      <c r="AS236" s="1560" t="s">
        <v>4252</v>
      </c>
      <c r="AT236" s="1526"/>
      <c r="AU236" s="1526"/>
      <c r="AV236" s="1526"/>
      <c r="AW236" s="1550"/>
      <c r="AX236" s="1560" t="s">
        <v>4252</v>
      </c>
      <c r="AY236" s="1560" t="s">
        <v>4252</v>
      </c>
      <c r="BA236" s="3">
        <v>1</v>
      </c>
    </row>
    <row r="237" spans="2:53" ht="30" customHeight="1">
      <c r="B237" s="1552"/>
      <c r="C237" s="1520"/>
      <c r="D237" s="1520"/>
      <c r="E237" s="1520"/>
      <c r="F237" s="9"/>
      <c r="G237" s="1552"/>
      <c r="H237" s="1553"/>
      <c r="I237" s="1564"/>
      <c r="J237" s="1564"/>
      <c r="L237" s="1559"/>
      <c r="M237" s="206"/>
      <c r="N237" s="1565"/>
      <c r="O237" s="1566"/>
      <c r="P237" s="1565"/>
      <c r="Q237" s="1565"/>
      <c r="R237" s="1565"/>
      <c r="S237" s="9"/>
      <c r="W237" s="9"/>
      <c r="X237" s="1531"/>
      <c r="Y237" s="1532"/>
      <c r="Z237" s="1533"/>
      <c r="AA237" s="1534"/>
      <c r="AB237" s="1533"/>
      <c r="AC237" s="1533"/>
      <c r="AD237" s="1533"/>
      <c r="AE237" s="1533"/>
      <c r="AG237" s="1535"/>
      <c r="AH237" s="1536"/>
      <c r="AI237" s="60"/>
      <c r="AJ237" s="1540"/>
      <c r="AK237" s="1540"/>
      <c r="AL237" s="206"/>
      <c r="AM237" s="1559"/>
      <c r="AN237" s="1530"/>
      <c r="AO237" s="1529"/>
      <c r="AP237" s="1529"/>
      <c r="AR237" s="1559">
        <v>1</v>
      </c>
      <c r="AS237" s="1562" t="s">
        <v>6762</v>
      </c>
      <c r="AT237" s="1563" t="s">
        <v>6763</v>
      </c>
      <c r="AU237" s="1567" t="s">
        <v>6764</v>
      </c>
      <c r="AV237" s="1563" t="s">
        <v>6765</v>
      </c>
      <c r="AW237" s="1563" t="s">
        <v>6766</v>
      </c>
      <c r="AX237" s="1563" t="s">
        <v>6767</v>
      </c>
      <c r="AY237" s="1562" t="s">
        <v>6762</v>
      </c>
      <c r="BA237" s="3">
        <v>1</v>
      </c>
    </row>
    <row r="238" spans="2:53" ht="30" customHeight="1">
      <c r="B238" s="1552"/>
      <c r="C238" s="1520"/>
      <c r="D238" s="1520"/>
      <c r="E238" s="1520"/>
      <c r="F238" s="9"/>
      <c r="G238" s="1552"/>
      <c r="H238" s="1553"/>
      <c r="I238" s="1564"/>
      <c r="J238" s="1564"/>
      <c r="L238" s="1559"/>
      <c r="M238" s="206"/>
      <c r="N238" s="1565"/>
      <c r="O238" s="1566"/>
      <c r="P238" s="1565"/>
      <c r="Q238" s="1565"/>
      <c r="R238" s="1565"/>
      <c r="S238" s="9"/>
      <c r="W238" s="9"/>
      <c r="X238" s="1531"/>
      <c r="Y238" s="1532"/>
      <c r="Z238" s="1533"/>
      <c r="AA238" s="1534"/>
      <c r="AB238" s="1533"/>
      <c r="AC238" s="1533"/>
      <c r="AD238" s="1533"/>
      <c r="AE238" s="1533"/>
      <c r="AG238" s="1535"/>
      <c r="AH238" s="1536"/>
      <c r="AI238" s="60"/>
      <c r="AJ238" s="1540"/>
      <c r="AK238" s="1540"/>
      <c r="AL238" s="206"/>
      <c r="AM238" s="1559"/>
      <c r="AN238" s="1530"/>
      <c r="AO238" s="1529"/>
      <c r="AP238" s="1529"/>
      <c r="AR238" s="1559">
        <f>AR237+1</f>
        <v>2</v>
      </c>
      <c r="AS238" s="1562" t="s">
        <v>6768</v>
      </c>
      <c r="AT238" s="1563" t="s">
        <v>6769</v>
      </c>
      <c r="AU238" s="1567" t="s">
        <v>6770</v>
      </c>
      <c r="AV238" s="1563" t="s">
        <v>6771</v>
      </c>
      <c r="AW238" s="1563" t="s">
        <v>6772</v>
      </c>
      <c r="AX238" s="1563" t="s">
        <v>6773</v>
      </c>
      <c r="AY238" s="1562" t="s">
        <v>6768</v>
      </c>
      <c r="BA238" s="3">
        <v>1</v>
      </c>
    </row>
    <row r="239" spans="2:53" ht="30" customHeight="1">
      <c r="B239" s="1552"/>
      <c r="C239" s="1520"/>
      <c r="D239" s="1520"/>
      <c r="E239" s="1520"/>
      <c r="F239" s="9"/>
      <c r="G239" s="1552"/>
      <c r="H239" s="1553"/>
      <c r="I239" s="1564"/>
      <c r="J239" s="1564"/>
      <c r="L239" s="1559"/>
      <c r="M239" s="206"/>
      <c r="N239" s="1565"/>
      <c r="O239" s="1566"/>
      <c r="P239" s="1565"/>
      <c r="Q239" s="1565"/>
      <c r="R239" s="1565"/>
      <c r="S239" s="9"/>
      <c r="W239" s="9"/>
      <c r="X239" s="1531"/>
      <c r="Y239" s="1532"/>
      <c r="Z239" s="1533"/>
      <c r="AA239" s="1534"/>
      <c r="AB239" s="1533"/>
      <c r="AC239" s="1533"/>
      <c r="AD239" s="1533"/>
      <c r="AE239" s="1533"/>
      <c r="AG239" s="1535"/>
      <c r="AH239" s="1536"/>
      <c r="AI239" s="60"/>
      <c r="AJ239" s="1540"/>
      <c r="AK239" s="1540"/>
      <c r="AL239" s="206"/>
      <c r="AM239" s="1559"/>
      <c r="AN239" s="1530"/>
      <c r="AO239" s="1529"/>
      <c r="AP239" s="1529"/>
      <c r="AR239" s="1559">
        <f>AR238+1</f>
        <v>3</v>
      </c>
      <c r="AS239" s="1562" t="s">
        <v>6774</v>
      </c>
      <c r="AT239" s="1563" t="s">
        <v>6775</v>
      </c>
      <c r="AU239" s="1567" t="s">
        <v>6776</v>
      </c>
      <c r="AV239" s="1563" t="s">
        <v>6777</v>
      </c>
      <c r="AW239" s="1563" t="s">
        <v>6778</v>
      </c>
      <c r="AX239" s="1563" t="s">
        <v>6779</v>
      </c>
      <c r="AY239" s="1562" t="s">
        <v>6774</v>
      </c>
      <c r="BA239" s="3">
        <v>1</v>
      </c>
    </row>
    <row r="240" spans="2:53" ht="30" customHeight="1">
      <c r="B240" s="1552"/>
      <c r="C240" s="1520"/>
      <c r="D240" s="1520"/>
      <c r="E240" s="1520"/>
      <c r="F240" s="9"/>
      <c r="G240" s="1552"/>
      <c r="H240" s="1553"/>
      <c r="I240" s="1564"/>
      <c r="J240" s="1564"/>
      <c r="L240" s="1559"/>
      <c r="M240" s="206"/>
      <c r="N240" s="1565"/>
      <c r="O240" s="1566"/>
      <c r="P240" s="1565"/>
      <c r="Q240" s="1565"/>
      <c r="R240" s="1565"/>
      <c r="S240" s="9"/>
      <c r="W240" s="9"/>
      <c r="X240" s="1531"/>
      <c r="Y240" s="1532"/>
      <c r="Z240" s="1533"/>
      <c r="AA240" s="1534"/>
      <c r="AB240" s="1533"/>
      <c r="AC240" s="1533"/>
      <c r="AD240" s="1533"/>
      <c r="AE240" s="1533"/>
      <c r="AG240" s="1535"/>
      <c r="AH240" s="1536"/>
      <c r="AI240" s="60"/>
      <c r="AJ240" s="1540"/>
      <c r="AK240" s="1540"/>
      <c r="AL240" s="206"/>
      <c r="AM240" s="1559"/>
      <c r="AN240" s="1530"/>
      <c r="AO240" s="1529"/>
      <c r="AP240" s="1529"/>
      <c r="AR240" s="1559">
        <f>AR239+1</f>
        <v>4</v>
      </c>
      <c r="AS240" s="1562" t="s">
        <v>6780</v>
      </c>
      <c r="AT240" s="1563" t="s">
        <v>6781</v>
      </c>
      <c r="AU240" s="1567" t="s">
        <v>6782</v>
      </c>
      <c r="AV240" s="1563" t="s">
        <v>6783</v>
      </c>
      <c r="AW240" s="1563" t="s">
        <v>6784</v>
      </c>
      <c r="AX240" s="1563" t="s">
        <v>6785</v>
      </c>
      <c r="AY240" s="1562" t="s">
        <v>6780</v>
      </c>
      <c r="BA240" s="3">
        <v>1</v>
      </c>
    </row>
    <row r="241" spans="2:53" ht="30" customHeight="1">
      <c r="B241" s="1552"/>
      <c r="C241" s="1520"/>
      <c r="D241" s="1520"/>
      <c r="E241" s="1520"/>
      <c r="F241" s="9"/>
      <c r="G241" s="1552"/>
      <c r="H241" s="1553"/>
      <c r="I241" s="1564"/>
      <c r="J241" s="1564"/>
      <c r="L241" s="1559"/>
      <c r="M241" s="206"/>
      <c r="N241" s="1565"/>
      <c r="O241" s="1566"/>
      <c r="P241" s="1565"/>
      <c r="Q241" s="1565"/>
      <c r="R241" s="1565"/>
      <c r="S241" s="9"/>
      <c r="W241" s="9"/>
      <c r="X241" s="1531"/>
      <c r="Y241" s="1532"/>
      <c r="Z241" s="1533"/>
      <c r="AA241" s="1534"/>
      <c r="AB241" s="1533"/>
      <c r="AC241" s="1533"/>
      <c r="AD241" s="1533"/>
      <c r="AE241" s="1533"/>
      <c r="AG241" s="1535"/>
      <c r="AH241" s="1536"/>
      <c r="AI241" s="60"/>
      <c r="AJ241" s="1540"/>
      <c r="AK241" s="1540"/>
      <c r="AL241" s="206"/>
      <c r="AM241" s="1559"/>
      <c r="AN241" s="1530"/>
      <c r="AO241" s="1529"/>
      <c r="AP241" s="1529"/>
      <c r="AR241" s="1598"/>
      <c r="AS241" s="1599"/>
      <c r="AT241" s="1599"/>
      <c r="AU241" s="1599"/>
      <c r="AV241" s="1599"/>
      <c r="AW241" s="1599"/>
      <c r="AX241" s="1599"/>
      <c r="AY241" s="1599"/>
      <c r="BA241" s="3">
        <v>1</v>
      </c>
    </row>
    <row r="242" spans="2:53" ht="30" customHeight="1">
      <c r="B242" s="1552"/>
      <c r="C242" s="1520"/>
      <c r="D242" s="1520"/>
      <c r="E242" s="1520"/>
      <c r="F242" s="9"/>
      <c r="G242" s="1552"/>
      <c r="H242" s="1553"/>
      <c r="I242" s="1564"/>
      <c r="J242" s="1564"/>
      <c r="L242" s="1559"/>
      <c r="M242" s="206"/>
      <c r="N242" s="1565"/>
      <c r="O242" s="1566"/>
      <c r="P242" s="1565"/>
      <c r="Q242" s="1565"/>
      <c r="R242" s="1565"/>
      <c r="S242" s="9"/>
      <c r="W242" s="9"/>
      <c r="X242" s="1531"/>
      <c r="Y242" s="1532"/>
      <c r="Z242" s="1533"/>
      <c r="AA242" s="1534"/>
      <c r="AB242" s="1533"/>
      <c r="AC242" s="1533"/>
      <c r="AD242" s="1533"/>
      <c r="AE242" s="1533"/>
      <c r="AG242" s="1535"/>
      <c r="AH242" s="1536"/>
      <c r="AI242" s="60"/>
      <c r="AJ242" s="1540"/>
      <c r="AK242" s="1540"/>
      <c r="AL242" s="206"/>
      <c r="AM242" s="1559"/>
      <c r="AN242" s="1530"/>
      <c r="AO242" s="1529"/>
      <c r="AP242" s="1529"/>
      <c r="AR242" s="1523"/>
      <c r="AS242" s="1560" t="s">
        <v>5529</v>
      </c>
      <c r="AT242" s="1526"/>
      <c r="AU242" s="1526"/>
      <c r="AV242" s="1526"/>
      <c r="AW242" s="1550"/>
      <c r="AX242" s="1550"/>
      <c r="AY242" s="1560" t="s">
        <v>5529</v>
      </c>
      <c r="BA242" s="3">
        <v>1</v>
      </c>
    </row>
    <row r="243" spans="2:53" ht="30" customHeight="1">
      <c r="B243" s="1552"/>
      <c r="C243" s="1520"/>
      <c r="D243" s="1520"/>
      <c r="E243" s="1520"/>
      <c r="F243" s="9"/>
      <c r="G243" s="1552"/>
      <c r="H243" s="1553"/>
      <c r="I243" s="1564"/>
      <c r="J243" s="1564"/>
      <c r="L243" s="1559"/>
      <c r="M243" s="206"/>
      <c r="N243" s="1565"/>
      <c r="O243" s="1566"/>
      <c r="P243" s="1565"/>
      <c r="Q243" s="1565"/>
      <c r="R243" s="1565"/>
      <c r="S243" s="9"/>
      <c r="W243" s="9"/>
      <c r="X243" s="1531"/>
      <c r="Y243" s="1532"/>
      <c r="Z243" s="1533"/>
      <c r="AA243" s="1534"/>
      <c r="AB243" s="1533"/>
      <c r="AC243" s="1533"/>
      <c r="AD243" s="1533"/>
      <c r="AE243" s="1533"/>
      <c r="AG243" s="1535"/>
      <c r="AH243" s="1536"/>
      <c r="AI243" s="60"/>
      <c r="AJ243" s="1540"/>
      <c r="AK243" s="1540"/>
      <c r="AL243" s="206"/>
      <c r="AM243" s="1559"/>
      <c r="AN243" s="1530"/>
      <c r="AO243" s="1529"/>
      <c r="AP243" s="1529"/>
      <c r="AR243" s="1559">
        <v>1</v>
      </c>
      <c r="AS243" s="1562" t="s">
        <v>6786</v>
      </c>
      <c r="AT243" s="1563" t="s">
        <v>6787</v>
      </c>
      <c r="AU243" s="1567" t="s">
        <v>6788</v>
      </c>
      <c r="AV243" s="1563" t="s">
        <v>6789</v>
      </c>
      <c r="AW243" s="1563" t="s">
        <v>6790</v>
      </c>
      <c r="AX243" s="1563" t="s">
        <v>6791</v>
      </c>
      <c r="AY243" s="1562" t="s">
        <v>6786</v>
      </c>
      <c r="BA243" s="3">
        <v>1</v>
      </c>
    </row>
    <row r="244" spans="2:53" ht="30" customHeight="1">
      <c r="B244" s="1552"/>
      <c r="C244" s="1520"/>
      <c r="D244" s="1520"/>
      <c r="E244" s="1520"/>
      <c r="F244" s="9"/>
      <c r="G244" s="1552"/>
      <c r="H244" s="1553"/>
      <c r="I244" s="1564"/>
      <c r="J244" s="1564"/>
      <c r="L244" s="1559"/>
      <c r="M244" s="206"/>
      <c r="N244" s="1565"/>
      <c r="O244" s="1566"/>
      <c r="P244" s="1565"/>
      <c r="Q244" s="1565"/>
      <c r="R244" s="1565"/>
      <c r="S244" s="9"/>
      <c r="W244" s="9"/>
      <c r="X244" s="1531"/>
      <c r="Y244" s="1532"/>
      <c r="Z244" s="1533"/>
      <c r="AA244" s="1534"/>
      <c r="AB244" s="1533"/>
      <c r="AC244" s="1533"/>
      <c r="AD244" s="1533"/>
      <c r="AE244" s="1533"/>
      <c r="AG244" s="1535"/>
      <c r="AH244" s="1536"/>
      <c r="AI244" s="60"/>
      <c r="AJ244" s="1540"/>
      <c r="AK244" s="1540"/>
      <c r="AL244" s="206"/>
      <c r="AM244" s="1559"/>
      <c r="AN244" s="1530"/>
      <c r="AO244" s="1529"/>
      <c r="AP244" s="1529"/>
      <c r="AR244" s="1559">
        <f>AR243+1</f>
        <v>2</v>
      </c>
      <c r="AS244" s="1562" t="s">
        <v>6792</v>
      </c>
      <c r="AT244" s="1563" t="s">
        <v>6793</v>
      </c>
      <c r="AU244" s="1567" t="s">
        <v>6794</v>
      </c>
      <c r="AV244" s="1563" t="s">
        <v>6795</v>
      </c>
      <c r="AW244" s="1563" t="s">
        <v>6796</v>
      </c>
      <c r="AX244" s="1563" t="s">
        <v>6797</v>
      </c>
      <c r="AY244" s="1562" t="s">
        <v>6792</v>
      </c>
      <c r="BA244" s="3">
        <v>1</v>
      </c>
    </row>
    <row r="245" spans="2:53" ht="30" customHeight="1">
      <c r="B245" s="1552"/>
      <c r="C245" s="1520"/>
      <c r="D245" s="1520"/>
      <c r="E245" s="1520"/>
      <c r="F245" s="9"/>
      <c r="G245" s="1552"/>
      <c r="H245" s="1553"/>
      <c r="I245" s="1564"/>
      <c r="J245" s="1564"/>
      <c r="L245" s="1559"/>
      <c r="M245" s="206"/>
      <c r="N245" s="1565"/>
      <c r="O245" s="1566"/>
      <c r="P245" s="1565"/>
      <c r="Q245" s="1565"/>
      <c r="R245" s="1565"/>
      <c r="S245" s="9"/>
      <c r="W245" s="9"/>
      <c r="X245" s="1531"/>
      <c r="Y245" s="1532"/>
      <c r="Z245" s="1533"/>
      <c r="AA245" s="1534"/>
      <c r="AB245" s="1533"/>
      <c r="AC245" s="1533"/>
      <c r="AD245" s="1533"/>
      <c r="AE245" s="1533"/>
      <c r="AG245" s="1535"/>
      <c r="AH245" s="1536"/>
      <c r="AI245" s="60"/>
      <c r="AJ245" s="1540"/>
      <c r="AK245" s="1540"/>
      <c r="AL245" s="206"/>
      <c r="AM245" s="1559"/>
      <c r="AN245" s="1530"/>
      <c r="AO245" s="1529"/>
      <c r="AP245" s="1529"/>
      <c r="AR245" s="1559">
        <f t="shared" ref="AR245:AR249" si="62">AR244+1</f>
        <v>3</v>
      </c>
      <c r="AS245" s="1562" t="s">
        <v>6798</v>
      </c>
      <c r="AT245" s="1529" t="s">
        <v>6799</v>
      </c>
      <c r="AU245" s="1529" t="s">
        <v>6800</v>
      </c>
      <c r="AV245" s="1563" t="s">
        <v>6801</v>
      </c>
      <c r="AW245" s="1563" t="s">
        <v>6802</v>
      </c>
      <c r="AX245" s="1563" t="s">
        <v>6803</v>
      </c>
      <c r="AY245" s="1562" t="s">
        <v>6798</v>
      </c>
      <c r="BA245" s="3">
        <v>1</v>
      </c>
    </row>
    <row r="246" spans="2:53" ht="30" customHeight="1">
      <c r="B246" s="1552"/>
      <c r="C246" s="1520"/>
      <c r="D246" s="1520"/>
      <c r="E246" s="1520"/>
      <c r="F246" s="9"/>
      <c r="G246" s="1552"/>
      <c r="H246" s="1553"/>
      <c r="I246" s="1564"/>
      <c r="J246" s="1564"/>
      <c r="L246" s="1559"/>
      <c r="M246" s="206"/>
      <c r="N246" s="1565"/>
      <c r="O246" s="1566"/>
      <c r="P246" s="1565"/>
      <c r="Q246" s="1565"/>
      <c r="R246" s="1565"/>
      <c r="S246" s="9"/>
      <c r="W246" s="9"/>
      <c r="X246" s="1531"/>
      <c r="Y246" s="1532"/>
      <c r="Z246" s="1533"/>
      <c r="AA246" s="1534"/>
      <c r="AB246" s="1533"/>
      <c r="AC246" s="1533"/>
      <c r="AD246" s="1533"/>
      <c r="AE246" s="1533"/>
      <c r="AG246" s="1535"/>
      <c r="AH246" s="1536"/>
      <c r="AI246" s="60"/>
      <c r="AJ246" s="1540"/>
      <c r="AK246" s="1540"/>
      <c r="AL246" s="206"/>
      <c r="AM246" s="1559"/>
      <c r="AN246" s="1530"/>
      <c r="AO246" s="1529"/>
      <c r="AP246" s="1529"/>
      <c r="AR246" s="1559">
        <f t="shared" si="62"/>
        <v>4</v>
      </c>
      <c r="AS246" s="1562" t="s">
        <v>6804</v>
      </c>
      <c r="AT246" s="1567" t="s">
        <v>6805</v>
      </c>
      <c r="AU246" s="1567" t="s">
        <v>6806</v>
      </c>
      <c r="AV246" s="1563" t="s">
        <v>6807</v>
      </c>
      <c r="AW246" s="1563" t="s">
        <v>6808</v>
      </c>
      <c r="AX246" s="1563" t="s">
        <v>6809</v>
      </c>
      <c r="AY246" s="1562" t="s">
        <v>6804</v>
      </c>
      <c r="BA246" s="3">
        <v>1</v>
      </c>
    </row>
    <row r="247" spans="2:53" ht="30" customHeight="1">
      <c r="B247" s="1552"/>
      <c r="C247" s="1520"/>
      <c r="D247" s="1520"/>
      <c r="E247" s="1520"/>
      <c r="F247" s="9"/>
      <c r="G247" s="1552"/>
      <c r="H247" s="1553"/>
      <c r="I247" s="1564"/>
      <c r="J247" s="1564"/>
      <c r="L247" s="1559"/>
      <c r="M247" s="206"/>
      <c r="N247" s="1565"/>
      <c r="O247" s="1566"/>
      <c r="P247" s="1565"/>
      <c r="Q247" s="1565"/>
      <c r="R247" s="1565"/>
      <c r="S247" s="9"/>
      <c r="W247" s="9"/>
      <c r="X247" s="1531"/>
      <c r="Y247" s="1532"/>
      <c r="Z247" s="1533"/>
      <c r="AA247" s="1534"/>
      <c r="AB247" s="1533"/>
      <c r="AC247" s="1533"/>
      <c r="AD247" s="1533"/>
      <c r="AE247" s="1533"/>
      <c r="AG247" s="1535"/>
      <c r="AH247" s="1536"/>
      <c r="AI247" s="60"/>
      <c r="AJ247" s="1540"/>
      <c r="AK247" s="1540"/>
      <c r="AL247" s="206"/>
      <c r="AM247" s="1559"/>
      <c r="AN247" s="1530"/>
      <c r="AO247" s="1529"/>
      <c r="AP247" s="1529"/>
      <c r="AR247" s="1559">
        <f t="shared" si="62"/>
        <v>5</v>
      </c>
      <c r="AS247" s="1562" t="s">
        <v>6810</v>
      </c>
      <c r="AT247" s="1563" t="s">
        <v>6811</v>
      </c>
      <c r="AU247" s="1567" t="s">
        <v>6812</v>
      </c>
      <c r="AV247" s="1563" t="s">
        <v>6813</v>
      </c>
      <c r="AW247" s="1563" t="s">
        <v>6814</v>
      </c>
      <c r="AX247" s="1563" t="s">
        <v>6815</v>
      </c>
      <c r="AY247" s="1562" t="s">
        <v>6810</v>
      </c>
      <c r="BA247" s="3">
        <v>1</v>
      </c>
    </row>
    <row r="248" spans="2:53" ht="30" customHeight="1">
      <c r="B248" s="1552"/>
      <c r="C248" s="1520"/>
      <c r="D248" s="1520"/>
      <c r="E248" s="1520"/>
      <c r="F248" s="9"/>
      <c r="G248" s="1552"/>
      <c r="H248" s="1553"/>
      <c r="I248" s="1564"/>
      <c r="J248" s="1564"/>
      <c r="L248" s="1559"/>
      <c r="M248" s="206"/>
      <c r="N248" s="1565"/>
      <c r="O248" s="1566"/>
      <c r="P248" s="1565"/>
      <c r="Q248" s="1565"/>
      <c r="R248" s="1565"/>
      <c r="S248" s="9"/>
      <c r="W248" s="9"/>
      <c r="X248" s="1531"/>
      <c r="Y248" s="1532"/>
      <c r="Z248" s="1533"/>
      <c r="AA248" s="1534"/>
      <c r="AB248" s="1533"/>
      <c r="AC248" s="1533"/>
      <c r="AD248" s="1533"/>
      <c r="AE248" s="1533"/>
      <c r="AG248" s="1535"/>
      <c r="AH248" s="1536"/>
      <c r="AI248" s="60"/>
      <c r="AJ248" s="1540"/>
      <c r="AK248" s="1540"/>
      <c r="AL248" s="206"/>
      <c r="AM248" s="1559"/>
      <c r="AN248" s="1530"/>
      <c r="AO248" s="1529"/>
      <c r="AP248" s="1529"/>
      <c r="AR248" s="1559">
        <f t="shared" si="62"/>
        <v>6</v>
      </c>
      <c r="AS248" s="1562" t="s">
        <v>6816</v>
      </c>
      <c r="AT248" s="1563" t="s">
        <v>6817</v>
      </c>
      <c r="AU248" s="1567" t="s">
        <v>6818</v>
      </c>
      <c r="AV248" s="1563" t="s">
        <v>6819</v>
      </c>
      <c r="AW248" s="1563" t="s">
        <v>6820</v>
      </c>
      <c r="AX248" s="1563" t="s">
        <v>6821</v>
      </c>
      <c r="AY248" s="1562" t="s">
        <v>6816</v>
      </c>
      <c r="BA248" s="3">
        <v>1</v>
      </c>
    </row>
    <row r="249" spans="2:53" ht="30" customHeight="1">
      <c r="B249" s="1552"/>
      <c r="C249" s="1520"/>
      <c r="D249" s="1520"/>
      <c r="E249" s="1520"/>
      <c r="F249" s="9"/>
      <c r="G249" s="1552"/>
      <c r="H249" s="1553"/>
      <c r="I249" s="1564"/>
      <c r="J249" s="1564"/>
      <c r="L249" s="1559"/>
      <c r="M249" s="206"/>
      <c r="N249" s="1565"/>
      <c r="O249" s="1566"/>
      <c r="P249" s="1565"/>
      <c r="Q249" s="1565"/>
      <c r="R249" s="1565"/>
      <c r="S249" s="9"/>
      <c r="W249" s="9"/>
      <c r="X249" s="1531"/>
      <c r="Y249" s="1532"/>
      <c r="Z249" s="1533"/>
      <c r="AA249" s="1534"/>
      <c r="AB249" s="1533"/>
      <c r="AC249" s="1533"/>
      <c r="AD249" s="1533"/>
      <c r="AE249" s="1533"/>
      <c r="AG249" s="1535"/>
      <c r="AH249" s="1536"/>
      <c r="AI249" s="60"/>
      <c r="AJ249" s="1540"/>
      <c r="AK249" s="1540"/>
      <c r="AL249" s="206"/>
      <c r="AM249" s="1559"/>
      <c r="AN249" s="1530"/>
      <c r="AO249" s="1529"/>
      <c r="AP249" s="1529"/>
      <c r="AR249" s="1559">
        <f t="shared" si="62"/>
        <v>7</v>
      </c>
      <c r="AS249" s="1562" t="s">
        <v>6822</v>
      </c>
      <c r="AT249" s="1567" t="s">
        <v>6823</v>
      </c>
      <c r="AU249" s="1567" t="s">
        <v>6824</v>
      </c>
      <c r="AV249" s="1563" t="s">
        <v>6825</v>
      </c>
      <c r="AW249" s="1563" t="s">
        <v>6826</v>
      </c>
      <c r="AX249" s="1563" t="s">
        <v>6827</v>
      </c>
      <c r="AY249" s="1562" t="s">
        <v>6822</v>
      </c>
      <c r="BA249" s="3">
        <v>1</v>
      </c>
    </row>
    <row r="250" spans="2:53" ht="30" customHeight="1">
      <c r="B250" s="1552"/>
      <c r="C250" s="1520"/>
      <c r="D250" s="1520"/>
      <c r="E250" s="1520"/>
      <c r="F250" s="9"/>
      <c r="G250" s="1552"/>
      <c r="H250" s="1553"/>
      <c r="I250" s="1564"/>
      <c r="J250" s="1564"/>
      <c r="L250" s="1559"/>
      <c r="M250" s="206"/>
      <c r="N250" s="1565"/>
      <c r="O250" s="1566"/>
      <c r="P250" s="1565"/>
      <c r="Q250" s="1565"/>
      <c r="R250" s="1565"/>
      <c r="S250" s="9"/>
      <c r="W250" s="9"/>
      <c r="X250" s="1531"/>
      <c r="Y250" s="1532"/>
      <c r="Z250" s="1533"/>
      <c r="AA250" s="1534"/>
      <c r="AB250" s="1533"/>
      <c r="AC250" s="1533"/>
      <c r="AD250" s="1533"/>
      <c r="AE250" s="1533"/>
      <c r="AG250" s="1535"/>
      <c r="AH250" s="1536"/>
      <c r="AI250" s="60"/>
      <c r="AJ250" s="1540"/>
      <c r="AK250" s="1540"/>
      <c r="AL250" s="206"/>
      <c r="AM250" s="1559"/>
      <c r="AN250" s="1530"/>
      <c r="AO250" s="1529"/>
      <c r="AP250" s="1529"/>
      <c r="AR250" s="1523"/>
      <c r="AS250" s="1560" t="s">
        <v>3296</v>
      </c>
      <c r="AT250" s="1526"/>
      <c r="AU250" s="1526"/>
      <c r="AV250" s="1526"/>
      <c r="AW250" s="1550"/>
      <c r="AX250" s="1550"/>
      <c r="AY250" s="1560" t="s">
        <v>3296</v>
      </c>
      <c r="BA250" s="3">
        <v>1</v>
      </c>
    </row>
    <row r="251" spans="2:53" ht="30" customHeight="1">
      <c r="B251" s="1552"/>
      <c r="C251" s="1520"/>
      <c r="D251" s="1520"/>
      <c r="E251" s="1520"/>
      <c r="F251" s="9"/>
      <c r="G251" s="1552"/>
      <c r="H251" s="1553"/>
      <c r="I251" s="1564"/>
      <c r="J251" s="1564"/>
      <c r="L251" s="1559"/>
      <c r="M251" s="206"/>
      <c r="N251" s="1565"/>
      <c r="O251" s="1566"/>
      <c r="P251" s="1565"/>
      <c r="Q251" s="1565"/>
      <c r="R251" s="1565"/>
      <c r="S251" s="9"/>
      <c r="W251" s="9"/>
      <c r="X251" s="1531"/>
      <c r="Y251" s="1532"/>
      <c r="Z251" s="1533"/>
      <c r="AA251" s="1534"/>
      <c r="AB251" s="1533"/>
      <c r="AC251" s="1533"/>
      <c r="AD251" s="1533"/>
      <c r="AE251" s="1533"/>
      <c r="AG251" s="1535"/>
      <c r="AH251" s="1536"/>
      <c r="AI251" s="60"/>
      <c r="AJ251" s="1540"/>
      <c r="AK251" s="1540"/>
      <c r="AL251" s="206"/>
      <c r="AM251" s="1559"/>
      <c r="AN251" s="1530"/>
      <c r="AO251" s="1529"/>
      <c r="AP251" s="1529"/>
      <c r="AR251" s="1559">
        <v>1</v>
      </c>
      <c r="AS251" s="1562" t="s">
        <v>6828</v>
      </c>
      <c r="AT251" s="1563" t="s">
        <v>6829</v>
      </c>
      <c r="AU251" s="1567" t="s">
        <v>6830</v>
      </c>
      <c r="AV251" s="1563" t="s">
        <v>6831</v>
      </c>
      <c r="AW251" s="1563" t="s">
        <v>6832</v>
      </c>
      <c r="AX251" s="1563" t="s">
        <v>6833</v>
      </c>
      <c r="AY251" s="1562" t="s">
        <v>6828</v>
      </c>
      <c r="BA251" s="3">
        <v>1</v>
      </c>
    </row>
    <row r="252" spans="2:53" ht="30" customHeight="1">
      <c r="B252" s="1552"/>
      <c r="C252" s="1520"/>
      <c r="D252" s="1520"/>
      <c r="E252" s="1520"/>
      <c r="F252" s="9"/>
      <c r="G252" s="1552"/>
      <c r="H252" s="1553"/>
      <c r="I252" s="1564"/>
      <c r="J252" s="1564"/>
      <c r="L252" s="1559"/>
      <c r="M252" s="206"/>
      <c r="N252" s="1565"/>
      <c r="O252" s="1566"/>
      <c r="P252" s="1565"/>
      <c r="Q252" s="1565"/>
      <c r="R252" s="1565"/>
      <c r="S252" s="9"/>
      <c r="W252" s="9"/>
      <c r="X252" s="1531"/>
      <c r="Y252" s="1532"/>
      <c r="Z252" s="1533"/>
      <c r="AA252" s="1534"/>
      <c r="AB252" s="1533"/>
      <c r="AC252" s="1533"/>
      <c r="AD252" s="1533"/>
      <c r="AE252" s="1533"/>
      <c r="AG252" s="1535"/>
      <c r="AH252" s="1536"/>
      <c r="AI252" s="60"/>
      <c r="AJ252" s="1540"/>
      <c r="AK252" s="1540"/>
      <c r="AL252" s="206"/>
      <c r="AM252" s="1559"/>
      <c r="AN252" s="1530"/>
      <c r="AO252" s="1529"/>
      <c r="AP252" s="1529"/>
      <c r="AR252" s="1598"/>
      <c r="AS252" s="1562"/>
      <c r="AT252" s="1563"/>
      <c r="AU252" s="1567"/>
      <c r="AV252" s="1563" t="s">
        <v>6834</v>
      </c>
      <c r="AW252" s="1563" t="s">
        <v>6835</v>
      </c>
      <c r="AX252" s="1563" t="s">
        <v>6836</v>
      </c>
      <c r="AY252" s="1562"/>
      <c r="BA252" s="3">
        <v>1</v>
      </c>
    </row>
    <row r="253" spans="2:53" ht="30" customHeight="1">
      <c r="B253" s="1552"/>
      <c r="C253" s="1520"/>
      <c r="D253" s="1520"/>
      <c r="E253" s="1520"/>
      <c r="F253" s="9"/>
      <c r="G253" s="1552"/>
      <c r="H253" s="1553"/>
      <c r="I253" s="1564"/>
      <c r="J253" s="1564"/>
      <c r="L253" s="1559"/>
      <c r="M253" s="206"/>
      <c r="N253" s="1565"/>
      <c r="O253" s="1566"/>
      <c r="P253" s="1565"/>
      <c r="Q253" s="1565"/>
      <c r="R253" s="1565"/>
      <c r="S253" s="9"/>
      <c r="W253" s="9"/>
      <c r="X253" s="1531"/>
      <c r="Y253" s="1532"/>
      <c r="Z253" s="1533"/>
      <c r="AA253" s="1534"/>
      <c r="AB253" s="1533"/>
      <c r="AC253" s="1533"/>
      <c r="AD253" s="1533"/>
      <c r="AE253" s="1533"/>
      <c r="AG253" s="1535"/>
      <c r="AH253" s="1536"/>
      <c r="AI253" s="60"/>
      <c r="AJ253" s="1540"/>
      <c r="AK253" s="1540"/>
      <c r="AL253" s="206"/>
      <c r="AM253" s="1559"/>
      <c r="AN253" s="1530"/>
      <c r="AO253" s="1529"/>
      <c r="AP253" s="1529"/>
      <c r="AR253" s="701"/>
      <c r="AS253" s="1562"/>
      <c r="AT253" s="1563"/>
      <c r="AU253" s="1567"/>
      <c r="AV253" s="1563" t="s">
        <v>6837</v>
      </c>
      <c r="AW253" s="1563" t="s">
        <v>6838</v>
      </c>
      <c r="AX253" s="1563" t="s">
        <v>6839</v>
      </c>
      <c r="AY253" s="1562"/>
      <c r="BA253" s="3">
        <v>1</v>
      </c>
    </row>
    <row r="254" spans="2:53" ht="30" customHeight="1">
      <c r="B254" s="1552"/>
      <c r="C254" s="1520"/>
      <c r="D254" s="1520"/>
      <c r="E254" s="1520"/>
      <c r="F254" s="9"/>
      <c r="G254" s="1552"/>
      <c r="H254" s="1553"/>
      <c r="I254" s="1564"/>
      <c r="J254" s="1564"/>
      <c r="L254" s="1559"/>
      <c r="M254" s="206"/>
      <c r="N254" s="1565"/>
      <c r="O254" s="1566"/>
      <c r="P254" s="1565"/>
      <c r="Q254" s="1565"/>
      <c r="R254" s="1565"/>
      <c r="S254" s="9"/>
      <c r="W254" s="9"/>
      <c r="X254" s="1531"/>
      <c r="Y254" s="1532"/>
      <c r="Z254" s="1533"/>
      <c r="AA254" s="1534"/>
      <c r="AB254" s="1533"/>
      <c r="AC254" s="1533"/>
      <c r="AD254" s="1533"/>
      <c r="AE254" s="1533"/>
      <c r="AG254" s="1535"/>
      <c r="AH254" s="1536"/>
      <c r="AI254" s="60"/>
      <c r="AJ254" s="1540"/>
      <c r="AK254" s="1540"/>
      <c r="AL254" s="206"/>
      <c r="AM254" s="1559"/>
      <c r="AN254" s="1530"/>
      <c r="AO254" s="1529"/>
      <c r="AP254" s="1529"/>
      <c r="AR254" s="1523"/>
      <c r="AS254" s="1560" t="s">
        <v>0</v>
      </c>
      <c r="AT254" s="1526"/>
      <c r="AU254" s="1526"/>
      <c r="AV254" s="1526"/>
      <c r="AW254" s="1550"/>
      <c r="AX254" s="1560" t="s">
        <v>0</v>
      </c>
      <c r="AY254" s="1560" t="s">
        <v>0</v>
      </c>
      <c r="BA254" s="3">
        <v>1</v>
      </c>
    </row>
    <row r="255" spans="2:53" ht="30" customHeight="1">
      <c r="B255" s="1552"/>
      <c r="C255" s="1520"/>
      <c r="D255" s="1520"/>
      <c r="E255" s="1520"/>
      <c r="F255" s="9"/>
      <c r="G255" s="1552"/>
      <c r="H255" s="1553"/>
      <c r="I255" s="1564"/>
      <c r="J255" s="1564"/>
      <c r="L255" s="1559"/>
      <c r="M255" s="206"/>
      <c r="N255" s="1565"/>
      <c r="O255" s="1566"/>
      <c r="P255" s="1565"/>
      <c r="Q255" s="1565"/>
      <c r="R255" s="1565"/>
      <c r="S255" s="9"/>
      <c r="W255" s="9"/>
      <c r="X255" s="1531"/>
      <c r="Y255" s="1532"/>
      <c r="Z255" s="1533"/>
      <c r="AA255" s="1534"/>
      <c r="AB255" s="1533"/>
      <c r="AC255" s="1533"/>
      <c r="AD255" s="1533"/>
      <c r="AE255" s="1533"/>
      <c r="AG255" s="1535"/>
      <c r="AH255" s="1536"/>
      <c r="AI255" s="60"/>
      <c r="AJ255" s="1540"/>
      <c r="AK255" s="1540"/>
      <c r="AL255" s="206"/>
      <c r="AM255" s="1559"/>
      <c r="AN255" s="1530"/>
      <c r="AO255" s="1529"/>
      <c r="AP255" s="1529"/>
      <c r="AR255" s="1559">
        <v>1</v>
      </c>
      <c r="AS255" s="1562" t="s">
        <v>6840</v>
      </c>
      <c r="AT255" s="1563" t="s">
        <v>6841</v>
      </c>
      <c r="AU255" s="1567" t="s">
        <v>6842</v>
      </c>
      <c r="AV255" s="1563" t="s">
        <v>6843</v>
      </c>
      <c r="AW255" s="1563" t="s">
        <v>6844</v>
      </c>
      <c r="AX255" s="1563" t="s">
        <v>6845</v>
      </c>
      <c r="AY255" s="1562" t="s">
        <v>6840</v>
      </c>
      <c r="BA255" s="3">
        <v>1</v>
      </c>
    </row>
    <row r="256" spans="2:53" ht="30" customHeight="1">
      <c r="B256" s="1552"/>
      <c r="C256" s="1520"/>
      <c r="D256" s="1520"/>
      <c r="E256" s="1520"/>
      <c r="F256" s="9"/>
      <c r="G256" s="1552"/>
      <c r="H256" s="1553"/>
      <c r="I256" s="1564"/>
      <c r="J256" s="1564"/>
      <c r="L256" s="1559"/>
      <c r="M256" s="206"/>
      <c r="N256" s="1565"/>
      <c r="O256" s="1566"/>
      <c r="P256" s="1565"/>
      <c r="Q256" s="1565"/>
      <c r="R256" s="1565"/>
      <c r="S256" s="9"/>
      <c r="W256" s="9"/>
      <c r="X256" s="1531"/>
      <c r="Y256" s="1532"/>
      <c r="Z256" s="1533"/>
      <c r="AA256" s="1534"/>
      <c r="AB256" s="1533"/>
      <c r="AC256" s="1533"/>
      <c r="AD256" s="1533"/>
      <c r="AE256" s="1533"/>
      <c r="AG256" s="1535"/>
      <c r="AH256" s="1536"/>
      <c r="AI256" s="60"/>
      <c r="AJ256" s="1540"/>
      <c r="AK256" s="1540"/>
      <c r="AL256" s="206"/>
      <c r="AM256" s="1559"/>
      <c r="AN256" s="1530"/>
      <c r="AO256" s="1529"/>
      <c r="AP256" s="1529"/>
      <c r="AR256" s="1559">
        <f>AR255+1</f>
        <v>2</v>
      </c>
      <c r="AS256" s="1562" t="s">
        <v>6846</v>
      </c>
      <c r="AT256" s="1563" t="s">
        <v>6847</v>
      </c>
      <c r="AU256" s="1567" t="s">
        <v>6848</v>
      </c>
      <c r="AV256" s="1563" t="s">
        <v>6849</v>
      </c>
      <c r="AW256" s="1563" t="s">
        <v>6850</v>
      </c>
      <c r="AX256" s="1563" t="s">
        <v>6851</v>
      </c>
      <c r="AY256" s="1562" t="s">
        <v>6846</v>
      </c>
      <c r="BA256" s="3">
        <v>1</v>
      </c>
    </row>
    <row r="257" spans="2:53" ht="30" customHeight="1">
      <c r="B257" s="1552"/>
      <c r="C257" s="1520"/>
      <c r="D257" s="1520"/>
      <c r="E257" s="1520"/>
      <c r="F257" s="9"/>
      <c r="G257" s="1552"/>
      <c r="H257" s="1553"/>
      <c r="I257" s="1564"/>
      <c r="J257" s="1564"/>
      <c r="L257" s="1559"/>
      <c r="M257" s="206"/>
      <c r="N257" s="1565"/>
      <c r="O257" s="1566"/>
      <c r="P257" s="1565"/>
      <c r="Q257" s="1565"/>
      <c r="R257" s="1565"/>
      <c r="S257" s="9"/>
      <c r="W257" s="9"/>
      <c r="X257" s="1531"/>
      <c r="Y257" s="1532"/>
      <c r="Z257" s="1533"/>
      <c r="AA257" s="1534"/>
      <c r="AB257" s="1533"/>
      <c r="AC257" s="1533"/>
      <c r="AD257" s="1533"/>
      <c r="AE257" s="1533"/>
      <c r="AG257" s="1535"/>
      <c r="AH257" s="1536"/>
      <c r="AI257" s="60"/>
      <c r="AJ257" s="1540"/>
      <c r="AK257" s="1540"/>
      <c r="AL257" s="206"/>
      <c r="AM257" s="1559"/>
      <c r="AN257" s="1530"/>
      <c r="AO257" s="1529"/>
      <c r="AP257" s="1529"/>
      <c r="AR257" s="1559">
        <f t="shared" ref="AR257:AR264" si="63">AR256+1</f>
        <v>3</v>
      </c>
      <c r="AS257" s="1562" t="s">
        <v>6852</v>
      </c>
      <c r="AT257" s="1563" t="s">
        <v>6853</v>
      </c>
      <c r="AU257" s="1567" t="s">
        <v>6854</v>
      </c>
      <c r="AV257" s="1563" t="s">
        <v>6855</v>
      </c>
      <c r="AW257" s="1563" t="s">
        <v>6856</v>
      </c>
      <c r="AX257" s="1563" t="s">
        <v>6857</v>
      </c>
      <c r="AY257" s="1562" t="s">
        <v>6852</v>
      </c>
      <c r="BA257" s="3">
        <v>1</v>
      </c>
    </row>
    <row r="258" spans="2:53" ht="30" customHeight="1">
      <c r="B258" s="1552"/>
      <c r="C258" s="1520"/>
      <c r="D258" s="1520"/>
      <c r="E258" s="1520"/>
      <c r="F258" s="9"/>
      <c r="G258" s="1552"/>
      <c r="H258" s="1553"/>
      <c r="I258" s="1564"/>
      <c r="J258" s="1564"/>
      <c r="L258" s="1559"/>
      <c r="M258" s="206"/>
      <c r="N258" s="1565"/>
      <c r="O258" s="1566"/>
      <c r="P258" s="1565"/>
      <c r="Q258" s="1565"/>
      <c r="R258" s="1565"/>
      <c r="S258" s="9"/>
      <c r="W258" s="9"/>
      <c r="X258" s="1531"/>
      <c r="Y258" s="1532"/>
      <c r="Z258" s="1533"/>
      <c r="AA258" s="1534"/>
      <c r="AB258" s="1533"/>
      <c r="AC258" s="1533"/>
      <c r="AD258" s="1533"/>
      <c r="AE258" s="1533"/>
      <c r="AG258" s="1535"/>
      <c r="AH258" s="1536"/>
      <c r="AI258" s="60"/>
      <c r="AJ258" s="1540"/>
      <c r="AK258" s="1540"/>
      <c r="AL258" s="206"/>
      <c r="AM258" s="1559"/>
      <c r="AN258" s="1530"/>
      <c r="AO258" s="1529"/>
      <c r="AP258" s="1529"/>
      <c r="AR258" s="1559">
        <f t="shared" si="63"/>
        <v>4</v>
      </c>
      <c r="AS258" s="1562" t="s">
        <v>6858</v>
      </c>
      <c r="AT258" s="1563" t="s">
        <v>6859</v>
      </c>
      <c r="AU258" s="1563" t="s">
        <v>6860</v>
      </c>
      <c r="AV258" s="1563" t="s">
        <v>6861</v>
      </c>
      <c r="AW258" s="1563" t="s">
        <v>6862</v>
      </c>
      <c r="AX258" s="1563" t="s">
        <v>6863</v>
      </c>
      <c r="AY258" s="1562" t="s">
        <v>6858</v>
      </c>
      <c r="BA258" s="3">
        <v>1</v>
      </c>
    </row>
    <row r="259" spans="2:53" ht="30" customHeight="1">
      <c r="B259" s="1552"/>
      <c r="C259" s="1520"/>
      <c r="D259" s="1520"/>
      <c r="E259" s="1520"/>
      <c r="F259" s="9"/>
      <c r="G259" s="1552"/>
      <c r="H259" s="1553"/>
      <c r="I259" s="1564"/>
      <c r="J259" s="1564"/>
      <c r="L259" s="1559"/>
      <c r="M259" s="206"/>
      <c r="N259" s="1565"/>
      <c r="O259" s="1566"/>
      <c r="P259" s="1565"/>
      <c r="Q259" s="1565"/>
      <c r="R259" s="1565"/>
      <c r="S259" s="9"/>
      <c r="W259" s="9"/>
      <c r="X259" s="1531"/>
      <c r="Y259" s="1532"/>
      <c r="Z259" s="1533"/>
      <c r="AA259" s="1534"/>
      <c r="AB259" s="1533"/>
      <c r="AC259" s="1533"/>
      <c r="AD259" s="1533"/>
      <c r="AE259" s="1533"/>
      <c r="AG259" s="1535"/>
      <c r="AH259" s="1536"/>
      <c r="AI259" s="60"/>
      <c r="AJ259" s="1540"/>
      <c r="AK259" s="1540"/>
      <c r="AL259" s="206"/>
      <c r="AM259" s="1559"/>
      <c r="AN259" s="1530"/>
      <c r="AO259" s="1529"/>
      <c r="AP259" s="1529"/>
      <c r="AR259" s="1559">
        <f t="shared" si="63"/>
        <v>5</v>
      </c>
      <c r="AS259" s="1562" t="s">
        <v>6864</v>
      </c>
      <c r="AT259" s="1529" t="s">
        <v>6865</v>
      </c>
      <c r="AU259" s="1529" t="s">
        <v>6866</v>
      </c>
      <c r="AV259" s="1563" t="s">
        <v>6867</v>
      </c>
      <c r="AW259" s="1563" t="s">
        <v>6868</v>
      </c>
      <c r="AX259" s="1563" t="s">
        <v>6869</v>
      </c>
      <c r="AY259" s="1562" t="s">
        <v>6864</v>
      </c>
      <c r="BA259" s="3">
        <v>1</v>
      </c>
    </row>
    <row r="260" spans="2:53" ht="30" customHeight="1">
      <c r="B260" s="1552"/>
      <c r="C260" s="1520"/>
      <c r="D260" s="1520"/>
      <c r="E260" s="1520"/>
      <c r="F260" s="9"/>
      <c r="G260" s="1552"/>
      <c r="H260" s="1553"/>
      <c r="I260" s="1564"/>
      <c r="J260" s="1564"/>
      <c r="L260" s="1559"/>
      <c r="M260" s="206"/>
      <c r="N260" s="1565"/>
      <c r="O260" s="1566"/>
      <c r="P260" s="1565"/>
      <c r="Q260" s="1565"/>
      <c r="R260" s="1565"/>
      <c r="S260" s="9"/>
      <c r="W260" s="9"/>
      <c r="X260" s="1531"/>
      <c r="Y260" s="1532"/>
      <c r="Z260" s="1533"/>
      <c r="AA260" s="1534"/>
      <c r="AB260" s="1533"/>
      <c r="AC260" s="1533"/>
      <c r="AD260" s="1533"/>
      <c r="AE260" s="1533"/>
      <c r="AG260" s="1535"/>
      <c r="AH260" s="1536"/>
      <c r="AI260" s="60"/>
      <c r="AJ260" s="1540"/>
      <c r="AK260" s="1540"/>
      <c r="AL260" s="206"/>
      <c r="AM260" s="1559"/>
      <c r="AN260" s="1530"/>
      <c r="AO260" s="1529"/>
      <c r="AP260" s="1529"/>
      <c r="AR260" s="1559">
        <f t="shared" si="63"/>
        <v>6</v>
      </c>
      <c r="AS260" s="1562" t="s">
        <v>6870</v>
      </c>
      <c r="AT260" s="1563" t="s">
        <v>6871</v>
      </c>
      <c r="AU260" s="1567" t="s">
        <v>6872</v>
      </c>
      <c r="AV260" s="1563" t="s">
        <v>6873</v>
      </c>
      <c r="AW260" s="1563" t="s">
        <v>6874</v>
      </c>
      <c r="AX260" s="1563" t="s">
        <v>6875</v>
      </c>
      <c r="AY260" s="1562" t="s">
        <v>6870</v>
      </c>
      <c r="BA260" s="3">
        <v>1</v>
      </c>
    </row>
    <row r="261" spans="2:53" ht="30" customHeight="1">
      <c r="B261" s="1552"/>
      <c r="C261" s="1520"/>
      <c r="D261" s="1520"/>
      <c r="E261" s="1520"/>
      <c r="F261" s="9"/>
      <c r="G261" s="1552"/>
      <c r="H261" s="1553"/>
      <c r="I261" s="1564"/>
      <c r="J261" s="1564"/>
      <c r="L261" s="1559"/>
      <c r="M261" s="206"/>
      <c r="N261" s="1565"/>
      <c r="O261" s="1566"/>
      <c r="P261" s="1565"/>
      <c r="Q261" s="1565"/>
      <c r="R261" s="1565"/>
      <c r="S261" s="9"/>
      <c r="W261" s="9"/>
      <c r="X261" s="1531"/>
      <c r="Y261" s="1532"/>
      <c r="Z261" s="1533"/>
      <c r="AA261" s="1534"/>
      <c r="AB261" s="1533"/>
      <c r="AC261" s="1533"/>
      <c r="AD261" s="1533"/>
      <c r="AE261" s="1533"/>
      <c r="AG261" s="1535"/>
      <c r="AH261" s="1536"/>
      <c r="AI261" s="60"/>
      <c r="AJ261" s="1540"/>
      <c r="AK261" s="1540"/>
      <c r="AL261" s="206"/>
      <c r="AM261" s="1559"/>
      <c r="AN261" s="1530"/>
      <c r="AO261" s="1529"/>
      <c r="AP261" s="1529"/>
      <c r="AR261" s="1559">
        <f t="shared" si="63"/>
        <v>7</v>
      </c>
      <c r="AS261" s="1562" t="s">
        <v>6876</v>
      </c>
      <c r="AT261" s="1563" t="s">
        <v>6877</v>
      </c>
      <c r="AU261" s="1567" t="s">
        <v>6878</v>
      </c>
      <c r="AV261" s="1563" t="s">
        <v>6879</v>
      </c>
      <c r="AW261" s="1563" t="s">
        <v>6880</v>
      </c>
      <c r="AX261" s="1563" t="s">
        <v>6881</v>
      </c>
      <c r="AY261" s="1562" t="s">
        <v>6876</v>
      </c>
      <c r="BA261" s="3">
        <v>1</v>
      </c>
    </row>
    <row r="262" spans="2:53" ht="30" customHeight="1">
      <c r="B262" s="1552"/>
      <c r="C262" s="1520"/>
      <c r="D262" s="1520"/>
      <c r="E262" s="1520"/>
      <c r="F262" s="9"/>
      <c r="G262" s="1552"/>
      <c r="H262" s="1553"/>
      <c r="I262" s="1564"/>
      <c r="J262" s="1564"/>
      <c r="L262" s="1559"/>
      <c r="M262" s="206"/>
      <c r="N262" s="1565"/>
      <c r="O262" s="1566"/>
      <c r="P262" s="1565"/>
      <c r="Q262" s="1565"/>
      <c r="R262" s="1565"/>
      <c r="S262" s="9"/>
      <c r="W262" s="9"/>
      <c r="X262" s="1531"/>
      <c r="Y262" s="1532"/>
      <c r="Z262" s="1533"/>
      <c r="AA262" s="1534"/>
      <c r="AB262" s="1533"/>
      <c r="AC262" s="1533"/>
      <c r="AD262" s="1533"/>
      <c r="AE262" s="1533"/>
      <c r="AG262" s="1535"/>
      <c r="AH262" s="1536"/>
      <c r="AI262" s="60"/>
      <c r="AJ262" s="1540"/>
      <c r="AK262" s="1540"/>
      <c r="AL262" s="206"/>
      <c r="AM262" s="1559"/>
      <c r="AN262" s="1530"/>
      <c r="AO262" s="1529"/>
      <c r="AP262" s="1529"/>
      <c r="AR262" s="1559">
        <f t="shared" si="63"/>
        <v>8</v>
      </c>
      <c r="AS262" s="1562" t="s">
        <v>6882</v>
      </c>
      <c r="AT262" s="1563" t="s">
        <v>6883</v>
      </c>
      <c r="AU262" s="1567" t="s">
        <v>6884</v>
      </c>
      <c r="AV262" s="1563" t="s">
        <v>6885</v>
      </c>
      <c r="AW262" s="1563" t="s">
        <v>6886</v>
      </c>
      <c r="AX262" s="1563" t="s">
        <v>6887</v>
      </c>
      <c r="AY262" s="1562" t="s">
        <v>6882</v>
      </c>
      <c r="BA262" s="3">
        <v>1</v>
      </c>
    </row>
    <row r="263" spans="2:53" ht="30" customHeight="1">
      <c r="B263" s="1552"/>
      <c r="C263" s="1520"/>
      <c r="D263" s="1520"/>
      <c r="E263" s="1520"/>
      <c r="F263" s="9"/>
      <c r="G263" s="1552"/>
      <c r="H263" s="1553"/>
      <c r="I263" s="1564"/>
      <c r="J263" s="1564"/>
      <c r="L263" s="1559"/>
      <c r="M263" s="206"/>
      <c r="N263" s="1565"/>
      <c r="O263" s="1566"/>
      <c r="P263" s="1565"/>
      <c r="Q263" s="1565"/>
      <c r="R263" s="1565"/>
      <c r="S263" s="9"/>
      <c r="W263" s="9"/>
      <c r="X263" s="1531"/>
      <c r="Y263" s="1532"/>
      <c r="Z263" s="1533"/>
      <c r="AA263" s="1534"/>
      <c r="AB263" s="1533"/>
      <c r="AC263" s="1533"/>
      <c r="AD263" s="1533"/>
      <c r="AE263" s="1533"/>
      <c r="AG263" s="1535"/>
      <c r="AH263" s="1536"/>
      <c r="AI263" s="60"/>
      <c r="AJ263" s="1540"/>
      <c r="AK263" s="1540"/>
      <c r="AL263" s="206"/>
      <c r="AM263" s="1559"/>
      <c r="AN263" s="1530"/>
      <c r="AO263" s="1529"/>
      <c r="AP263" s="1529"/>
      <c r="AR263" s="1559">
        <f t="shared" si="63"/>
        <v>9</v>
      </c>
      <c r="AS263" s="1562" t="s">
        <v>6888</v>
      </c>
      <c r="AT263" s="1563" t="s">
        <v>6889</v>
      </c>
      <c r="AU263" s="1567" t="s">
        <v>6890</v>
      </c>
      <c r="AV263" s="1563" t="s">
        <v>6891</v>
      </c>
      <c r="AW263" s="1563" t="s">
        <v>6892</v>
      </c>
      <c r="AX263" s="1563" t="s">
        <v>6893</v>
      </c>
      <c r="AY263" s="1562" t="s">
        <v>6888</v>
      </c>
      <c r="BA263" s="3">
        <v>1</v>
      </c>
    </row>
    <row r="264" spans="2:53" ht="30" customHeight="1">
      <c r="B264" s="1552"/>
      <c r="C264" s="1520"/>
      <c r="D264" s="1520"/>
      <c r="E264" s="1520"/>
      <c r="F264" s="9"/>
      <c r="G264" s="1552"/>
      <c r="H264" s="1553"/>
      <c r="I264" s="1564"/>
      <c r="J264" s="1564"/>
      <c r="L264" s="1559"/>
      <c r="M264" s="206"/>
      <c r="N264" s="1565"/>
      <c r="O264" s="1566"/>
      <c r="P264" s="1565"/>
      <c r="Q264" s="1565"/>
      <c r="R264" s="1565"/>
      <c r="S264" s="9"/>
      <c r="W264" s="9"/>
      <c r="X264" s="1531"/>
      <c r="Y264" s="1532"/>
      <c r="Z264" s="1533"/>
      <c r="AA264" s="1534"/>
      <c r="AB264" s="1533"/>
      <c r="AC264" s="1533"/>
      <c r="AD264" s="1533"/>
      <c r="AE264" s="1533"/>
      <c r="AG264" s="1535"/>
      <c r="AH264" s="1536"/>
      <c r="AI264" s="60"/>
      <c r="AJ264" s="1540"/>
      <c r="AK264" s="1540"/>
      <c r="AL264" s="206"/>
      <c r="AM264" s="1559"/>
      <c r="AN264" s="1530"/>
      <c r="AO264" s="1529"/>
      <c r="AP264" s="1529"/>
      <c r="AR264" s="1559">
        <f t="shared" si="63"/>
        <v>10</v>
      </c>
      <c r="AS264" s="1562" t="s">
        <v>6894</v>
      </c>
      <c r="AT264" s="1563" t="s">
        <v>6895</v>
      </c>
      <c r="AU264" s="1567" t="s">
        <v>6896</v>
      </c>
      <c r="AV264" s="1563" t="s">
        <v>6897</v>
      </c>
      <c r="AW264" s="1563" t="s">
        <v>6898</v>
      </c>
      <c r="AY264" s="1562" t="s">
        <v>6894</v>
      </c>
      <c r="BA264" s="3">
        <v>1</v>
      </c>
    </row>
    <row r="265" spans="2:53" ht="30" customHeight="1">
      <c r="B265" s="1552"/>
      <c r="C265" s="1520"/>
      <c r="D265" s="1520"/>
      <c r="E265" s="1520"/>
      <c r="F265" s="9"/>
      <c r="G265" s="1552"/>
      <c r="H265" s="1553"/>
      <c r="I265" s="1564"/>
      <c r="J265" s="1564"/>
      <c r="L265" s="1559"/>
      <c r="M265" s="206"/>
      <c r="N265" s="1565"/>
      <c r="O265" s="1566"/>
      <c r="P265" s="1565"/>
      <c r="Q265" s="1565"/>
      <c r="R265" s="1565"/>
      <c r="S265" s="9"/>
      <c r="W265" s="9"/>
      <c r="X265" s="1531"/>
      <c r="Y265" s="1532"/>
      <c r="Z265" s="1533"/>
      <c r="AA265" s="1534"/>
      <c r="AB265" s="1533"/>
      <c r="AC265" s="1533"/>
      <c r="AD265" s="1533"/>
      <c r="AE265" s="1533"/>
      <c r="AG265" s="1535"/>
      <c r="AH265" s="1536"/>
      <c r="AI265" s="60"/>
      <c r="AJ265" s="1540"/>
      <c r="AK265" s="1540"/>
      <c r="AL265" s="206"/>
      <c r="AM265" s="1559"/>
      <c r="AN265" s="1530"/>
      <c r="AO265" s="1529"/>
      <c r="AP265" s="1529"/>
      <c r="AS265" s="1560" t="s">
        <v>1</v>
      </c>
      <c r="AT265" s="1600"/>
      <c r="AU265" s="1600"/>
      <c r="AV265" s="1600"/>
      <c r="AW265" s="1550"/>
      <c r="AX265" s="1550"/>
      <c r="AY265" s="1560" t="s">
        <v>1</v>
      </c>
      <c r="BA265" s="3">
        <v>1</v>
      </c>
    </row>
    <row r="266" spans="2:53" ht="30" customHeight="1">
      <c r="B266" s="1552"/>
      <c r="C266" s="1520"/>
      <c r="D266" s="1520"/>
      <c r="E266" s="1520"/>
      <c r="F266" s="9"/>
      <c r="G266" s="1552"/>
      <c r="H266" s="1553"/>
      <c r="I266" s="1564"/>
      <c r="J266" s="1564"/>
      <c r="L266" s="1559"/>
      <c r="M266" s="206"/>
      <c r="N266" s="1565"/>
      <c r="O266" s="1566"/>
      <c r="P266" s="1565"/>
      <c r="Q266" s="1565"/>
      <c r="R266" s="1565"/>
      <c r="S266" s="9"/>
      <c r="W266" s="9"/>
      <c r="X266" s="1531"/>
      <c r="Y266" s="1532"/>
      <c r="Z266" s="1533"/>
      <c r="AA266" s="1534"/>
      <c r="AB266" s="1533"/>
      <c r="AC266" s="1533"/>
      <c r="AD266" s="1533"/>
      <c r="AE266" s="1533"/>
      <c r="AG266" s="1535"/>
      <c r="AH266" s="1536"/>
      <c r="AI266" s="60"/>
      <c r="AJ266" s="1540"/>
      <c r="AK266" s="1540"/>
      <c r="AL266" s="206"/>
      <c r="AM266" s="1559"/>
      <c r="AN266" s="1530"/>
      <c r="AO266" s="1529"/>
      <c r="AP266" s="1529"/>
      <c r="AR266" s="1559">
        <v>1</v>
      </c>
      <c r="AS266" s="1562" t="s">
        <v>6899</v>
      </c>
      <c r="AT266" s="1563" t="s">
        <v>6900</v>
      </c>
      <c r="AU266" s="1567" t="s">
        <v>6901</v>
      </c>
      <c r="AV266" s="1563" t="s">
        <v>6902</v>
      </c>
      <c r="AW266" s="1563" t="s">
        <v>6903</v>
      </c>
      <c r="AX266" s="1563" t="s">
        <v>6904</v>
      </c>
      <c r="AY266" s="1562" t="s">
        <v>6899</v>
      </c>
      <c r="BA266" s="3">
        <v>1</v>
      </c>
    </row>
    <row r="267" spans="2:53" ht="30" customHeight="1">
      <c r="B267" s="1552"/>
      <c r="C267" s="1520"/>
      <c r="D267" s="1520"/>
      <c r="E267" s="1520"/>
      <c r="F267" s="9"/>
      <c r="G267" s="1552"/>
      <c r="H267" s="1553"/>
      <c r="I267" s="1564"/>
      <c r="J267" s="1564"/>
      <c r="L267" s="1559"/>
      <c r="M267" s="206"/>
      <c r="N267" s="1565"/>
      <c r="O267" s="1566"/>
      <c r="P267" s="1565"/>
      <c r="Q267" s="1565"/>
      <c r="R267" s="1565"/>
      <c r="S267" s="9"/>
      <c r="W267" s="9"/>
      <c r="X267" s="1531"/>
      <c r="Y267" s="1532"/>
      <c r="Z267" s="1533"/>
      <c r="AA267" s="1534"/>
      <c r="AB267" s="1533"/>
      <c r="AC267" s="1533"/>
      <c r="AD267" s="1533"/>
      <c r="AE267" s="1533"/>
      <c r="AG267" s="1535"/>
      <c r="AH267" s="1536"/>
      <c r="AI267" s="60"/>
      <c r="AJ267" s="1540"/>
      <c r="AK267" s="1540"/>
      <c r="AL267" s="206"/>
      <c r="AM267" s="1559"/>
      <c r="AN267" s="1530"/>
      <c r="AO267" s="1529"/>
      <c r="AP267" s="1529"/>
      <c r="AR267" s="1559">
        <f>AR266+1</f>
        <v>2</v>
      </c>
      <c r="AS267" s="1562" t="s">
        <v>6905</v>
      </c>
      <c r="AT267" s="1563" t="s">
        <v>6906</v>
      </c>
      <c r="AU267" s="1567" t="s">
        <v>6907</v>
      </c>
      <c r="AV267" s="1563" t="s">
        <v>6908</v>
      </c>
      <c r="AW267" s="1563" t="s">
        <v>6909</v>
      </c>
      <c r="AX267" s="1563" t="s">
        <v>6910</v>
      </c>
      <c r="AY267" s="1562" t="s">
        <v>6905</v>
      </c>
      <c r="BA267" s="3">
        <v>1</v>
      </c>
    </row>
    <row r="268" spans="2:53" ht="30" customHeight="1">
      <c r="B268" s="1552"/>
      <c r="C268" s="1520"/>
      <c r="D268" s="1520"/>
      <c r="E268" s="1520"/>
      <c r="F268" s="9"/>
      <c r="G268" s="1552"/>
      <c r="H268" s="1553"/>
      <c r="I268" s="1564"/>
      <c r="J268" s="1564"/>
      <c r="L268" s="1559"/>
      <c r="M268" s="206"/>
      <c r="N268" s="1565"/>
      <c r="O268" s="1566"/>
      <c r="P268" s="1565"/>
      <c r="Q268" s="1565"/>
      <c r="R268" s="1565"/>
      <c r="S268" s="9"/>
      <c r="W268" s="9"/>
      <c r="X268" s="1531"/>
      <c r="Y268" s="1532"/>
      <c r="Z268" s="1533"/>
      <c r="AA268" s="1534"/>
      <c r="AB268" s="1533"/>
      <c r="AC268" s="1533"/>
      <c r="AD268" s="1533"/>
      <c r="AE268" s="1533"/>
      <c r="AG268" s="1535"/>
      <c r="AH268" s="1536"/>
      <c r="AI268" s="60"/>
      <c r="AJ268" s="1540"/>
      <c r="AK268" s="1540"/>
      <c r="AL268" s="206"/>
      <c r="AM268" s="1559"/>
      <c r="AN268" s="1530"/>
      <c r="AO268" s="1529"/>
      <c r="AP268" s="1529"/>
      <c r="AR268" s="1559">
        <f t="shared" ref="AR268:AR299" si="64">AR267+1</f>
        <v>3</v>
      </c>
      <c r="AS268" s="1562" t="s">
        <v>6911</v>
      </c>
      <c r="AT268" s="1563" t="s">
        <v>6912</v>
      </c>
      <c r="AU268" s="1567" t="s">
        <v>6913</v>
      </c>
      <c r="AV268" s="1563" t="s">
        <v>6914</v>
      </c>
      <c r="AW268" s="1563" t="s">
        <v>6915</v>
      </c>
      <c r="AX268" s="1563" t="s">
        <v>6916</v>
      </c>
      <c r="AY268" s="1562" t="s">
        <v>6911</v>
      </c>
      <c r="BA268" s="3">
        <v>1</v>
      </c>
    </row>
    <row r="269" spans="2:53" ht="30" customHeight="1">
      <c r="B269" s="1552"/>
      <c r="C269" s="1520"/>
      <c r="D269" s="1520"/>
      <c r="E269" s="1520"/>
      <c r="F269" s="9"/>
      <c r="G269" s="1552"/>
      <c r="H269" s="1553"/>
      <c r="I269" s="1564"/>
      <c r="J269" s="1564"/>
      <c r="L269" s="1559"/>
      <c r="M269" s="206"/>
      <c r="N269" s="1565"/>
      <c r="O269" s="1566"/>
      <c r="P269" s="1565"/>
      <c r="Q269" s="1565"/>
      <c r="R269" s="1565"/>
      <c r="S269" s="9"/>
      <c r="W269" s="9"/>
      <c r="X269" s="1531"/>
      <c r="Y269" s="1532"/>
      <c r="Z269" s="1533"/>
      <c r="AA269" s="1534"/>
      <c r="AB269" s="1533"/>
      <c r="AC269" s="1533"/>
      <c r="AD269" s="1533"/>
      <c r="AE269" s="1533"/>
      <c r="AG269" s="1535"/>
      <c r="AH269" s="1536"/>
      <c r="AI269" s="60"/>
      <c r="AJ269" s="1540"/>
      <c r="AK269" s="1540"/>
      <c r="AL269" s="206"/>
      <c r="AM269" s="1559"/>
      <c r="AN269" s="1530"/>
      <c r="AO269" s="1529"/>
      <c r="AP269" s="1529"/>
      <c r="AR269" s="1559">
        <f t="shared" si="64"/>
        <v>4</v>
      </c>
      <c r="AS269" s="1562" t="s">
        <v>6917</v>
      </c>
      <c r="AT269" s="1563" t="s">
        <v>6918</v>
      </c>
      <c r="AU269" s="1567" t="s">
        <v>6919</v>
      </c>
      <c r="AV269" s="1563" t="s">
        <v>6920</v>
      </c>
      <c r="AW269" s="1563" t="s">
        <v>6921</v>
      </c>
      <c r="AX269" s="1597" t="s">
        <v>6922</v>
      </c>
      <c r="AY269" s="1562" t="s">
        <v>6917</v>
      </c>
      <c r="BA269" s="3">
        <v>1</v>
      </c>
    </row>
    <row r="270" spans="2:53" ht="30" customHeight="1">
      <c r="B270" s="1552"/>
      <c r="C270" s="1520"/>
      <c r="D270" s="1520"/>
      <c r="E270" s="1520"/>
      <c r="F270" s="9"/>
      <c r="G270" s="1552"/>
      <c r="H270" s="1553"/>
      <c r="I270" s="1564"/>
      <c r="J270" s="1564"/>
      <c r="L270" s="1559"/>
      <c r="M270" s="206"/>
      <c r="N270" s="1565"/>
      <c r="O270" s="1566"/>
      <c r="P270" s="1565"/>
      <c r="Q270" s="1565"/>
      <c r="R270" s="1565"/>
      <c r="S270" s="9"/>
      <c r="W270" s="9"/>
      <c r="X270" s="1531"/>
      <c r="Y270" s="1532"/>
      <c r="Z270" s="1533"/>
      <c r="AA270" s="1534"/>
      <c r="AB270" s="1533"/>
      <c r="AC270" s="1533"/>
      <c r="AD270" s="1533"/>
      <c r="AE270" s="1533"/>
      <c r="AG270" s="1535"/>
      <c r="AH270" s="1536"/>
      <c r="AI270" s="60"/>
      <c r="AJ270" s="1540"/>
      <c r="AK270" s="1540"/>
      <c r="AL270" s="206"/>
      <c r="AM270" s="1559"/>
      <c r="AN270" s="1530"/>
      <c r="AO270" s="1529"/>
      <c r="AP270" s="1529"/>
      <c r="AR270" s="1559">
        <f t="shared" si="64"/>
        <v>5</v>
      </c>
      <c r="AS270" s="1562" t="s">
        <v>6923</v>
      </c>
      <c r="AT270" s="1563" t="s">
        <v>6924</v>
      </c>
      <c r="AU270" s="1567" t="s">
        <v>6925</v>
      </c>
      <c r="AV270" s="1563" t="s">
        <v>6926</v>
      </c>
      <c r="AW270" s="1563" t="s">
        <v>6927</v>
      </c>
      <c r="AX270" s="1563" t="s">
        <v>6928</v>
      </c>
      <c r="AY270" s="1562" t="s">
        <v>6923</v>
      </c>
      <c r="BA270" s="3">
        <v>1</v>
      </c>
    </row>
    <row r="271" spans="2:53" ht="30" customHeight="1">
      <c r="B271" s="1552"/>
      <c r="C271" s="1520"/>
      <c r="D271" s="1520"/>
      <c r="E271" s="1520"/>
      <c r="F271" s="9"/>
      <c r="G271" s="1552"/>
      <c r="H271" s="1553"/>
      <c r="I271" s="1564"/>
      <c r="J271" s="1564"/>
      <c r="L271" s="1559"/>
      <c r="M271" s="206"/>
      <c r="N271" s="1565"/>
      <c r="O271" s="1566"/>
      <c r="P271" s="1565"/>
      <c r="Q271" s="1565"/>
      <c r="R271" s="1565"/>
      <c r="S271" s="9"/>
      <c r="W271" s="9"/>
      <c r="X271" s="1531"/>
      <c r="Y271" s="1532"/>
      <c r="Z271" s="1533"/>
      <c r="AA271" s="1534"/>
      <c r="AB271" s="1533"/>
      <c r="AC271" s="1533"/>
      <c r="AD271" s="1533"/>
      <c r="AE271" s="1533"/>
      <c r="AG271" s="1535"/>
      <c r="AH271" s="1536"/>
      <c r="AI271" s="60"/>
      <c r="AJ271" s="1540"/>
      <c r="AK271" s="1540"/>
      <c r="AL271" s="206"/>
      <c r="AM271" s="1559"/>
      <c r="AN271" s="1530"/>
      <c r="AO271" s="1529"/>
      <c r="AP271" s="1529"/>
      <c r="AR271" s="1559">
        <f t="shared" si="64"/>
        <v>6</v>
      </c>
      <c r="AS271" s="1562" t="s">
        <v>6929</v>
      </c>
      <c r="AT271" s="1563" t="s">
        <v>6930</v>
      </c>
      <c r="AU271" s="1567" t="s">
        <v>6931</v>
      </c>
      <c r="AV271" s="1563" t="s">
        <v>6932</v>
      </c>
      <c r="AW271" s="1563" t="s">
        <v>6933</v>
      </c>
      <c r="AX271" s="1563" t="s">
        <v>6934</v>
      </c>
      <c r="AY271" s="1562" t="s">
        <v>6929</v>
      </c>
      <c r="BA271" s="3">
        <v>1</v>
      </c>
    </row>
    <row r="272" spans="2:53" ht="30" customHeight="1">
      <c r="B272" s="1552"/>
      <c r="C272" s="1520"/>
      <c r="D272" s="1520"/>
      <c r="E272" s="1520"/>
      <c r="F272" s="9"/>
      <c r="G272" s="1552"/>
      <c r="H272" s="1553"/>
      <c r="I272" s="1564"/>
      <c r="J272" s="1564"/>
      <c r="L272" s="1559"/>
      <c r="M272" s="206"/>
      <c r="N272" s="1565"/>
      <c r="O272" s="1566"/>
      <c r="P272" s="1565"/>
      <c r="Q272" s="1565"/>
      <c r="R272" s="1565"/>
      <c r="S272" s="9"/>
      <c r="W272" s="9"/>
      <c r="X272" s="1531"/>
      <c r="Y272" s="1532"/>
      <c r="Z272" s="1533"/>
      <c r="AA272" s="1534"/>
      <c r="AB272" s="1533"/>
      <c r="AC272" s="1533"/>
      <c r="AD272" s="1533"/>
      <c r="AE272" s="1533"/>
      <c r="AG272" s="1535"/>
      <c r="AH272" s="1536"/>
      <c r="AI272" s="60"/>
      <c r="AJ272" s="1540"/>
      <c r="AK272" s="1540"/>
      <c r="AL272" s="206"/>
      <c r="AM272" s="1559"/>
      <c r="AN272" s="1530"/>
      <c r="AO272" s="1529"/>
      <c r="AP272" s="1529"/>
      <c r="AR272" s="1559">
        <f t="shared" si="64"/>
        <v>7</v>
      </c>
      <c r="AS272" s="1562" t="s">
        <v>6935</v>
      </c>
      <c r="AT272" s="1563" t="s">
        <v>6936</v>
      </c>
      <c r="AU272" s="1567" t="s">
        <v>6937</v>
      </c>
      <c r="AV272" s="1563" t="s">
        <v>6938</v>
      </c>
      <c r="AW272" s="1563" t="s">
        <v>6939</v>
      </c>
      <c r="AX272" s="1563" t="s">
        <v>6940</v>
      </c>
      <c r="AY272" s="1562" t="s">
        <v>6935</v>
      </c>
      <c r="BA272" s="3">
        <v>1</v>
      </c>
    </row>
    <row r="273" spans="2:53" ht="30" customHeight="1">
      <c r="B273" s="1552"/>
      <c r="C273" s="1520"/>
      <c r="D273" s="1520"/>
      <c r="E273" s="1520"/>
      <c r="F273" s="9"/>
      <c r="G273" s="1552"/>
      <c r="H273" s="1553"/>
      <c r="I273" s="1564"/>
      <c r="J273" s="1564"/>
      <c r="L273" s="1559"/>
      <c r="M273" s="206"/>
      <c r="N273" s="1565"/>
      <c r="O273" s="1566"/>
      <c r="P273" s="1565"/>
      <c r="Q273" s="1565"/>
      <c r="R273" s="1565"/>
      <c r="S273" s="9"/>
      <c r="W273" s="9"/>
      <c r="X273" s="1531"/>
      <c r="Y273" s="1532"/>
      <c r="Z273" s="1533"/>
      <c r="AA273" s="1534"/>
      <c r="AB273" s="1533"/>
      <c r="AC273" s="1533"/>
      <c r="AD273" s="1533"/>
      <c r="AE273" s="1533"/>
      <c r="AG273" s="1535"/>
      <c r="AH273" s="1536"/>
      <c r="AI273" s="60"/>
      <c r="AJ273" s="1540"/>
      <c r="AK273" s="1540"/>
      <c r="AL273" s="206"/>
      <c r="AM273" s="1559"/>
      <c r="AN273" s="1530"/>
      <c r="AO273" s="1529"/>
      <c r="AP273" s="1529"/>
      <c r="AR273" s="1559">
        <f t="shared" si="64"/>
        <v>8</v>
      </c>
      <c r="AS273" s="1562" t="s">
        <v>6941</v>
      </c>
      <c r="AT273" s="1563" t="s">
        <v>6942</v>
      </c>
      <c r="AU273" s="1567" t="s">
        <v>6943</v>
      </c>
      <c r="AV273" s="1563" t="s">
        <v>6944</v>
      </c>
      <c r="AW273" s="1563" t="s">
        <v>6945</v>
      </c>
      <c r="AX273" s="1563" t="s">
        <v>6946</v>
      </c>
      <c r="AY273" s="1562" t="s">
        <v>6941</v>
      </c>
      <c r="BA273" s="3">
        <v>1</v>
      </c>
    </row>
    <row r="274" spans="2:53" ht="30" customHeight="1">
      <c r="B274" s="1552"/>
      <c r="C274" s="1520"/>
      <c r="D274" s="1520"/>
      <c r="E274" s="1520"/>
      <c r="F274" s="9"/>
      <c r="G274" s="1552"/>
      <c r="H274" s="1553"/>
      <c r="I274" s="1564"/>
      <c r="J274" s="1564"/>
      <c r="L274" s="1559"/>
      <c r="M274" s="206"/>
      <c r="N274" s="1565"/>
      <c r="O274" s="1566"/>
      <c r="P274" s="1565"/>
      <c r="Q274" s="1565"/>
      <c r="R274" s="1565"/>
      <c r="S274" s="9"/>
      <c r="W274" s="9"/>
      <c r="X274" s="1531"/>
      <c r="Y274" s="1532"/>
      <c r="Z274" s="1533"/>
      <c r="AA274" s="1534"/>
      <c r="AB274" s="1533"/>
      <c r="AC274" s="1533"/>
      <c r="AD274" s="1533"/>
      <c r="AE274" s="1533"/>
      <c r="AG274" s="1535"/>
      <c r="AH274" s="1536"/>
      <c r="AI274" s="60"/>
      <c r="AJ274" s="1540"/>
      <c r="AK274" s="1540"/>
      <c r="AL274" s="206"/>
      <c r="AM274" s="1559"/>
      <c r="AN274" s="1530"/>
      <c r="AO274" s="1529"/>
      <c r="AP274" s="1529"/>
      <c r="AR274" s="1559">
        <f t="shared" si="64"/>
        <v>9</v>
      </c>
      <c r="AS274" s="1562" t="s">
        <v>6947</v>
      </c>
      <c r="AT274" s="1563" t="s">
        <v>6948</v>
      </c>
      <c r="AU274" s="1567" t="s">
        <v>6949</v>
      </c>
      <c r="AV274" s="1563" t="s">
        <v>6950</v>
      </c>
      <c r="AW274" s="1563" t="s">
        <v>6951</v>
      </c>
      <c r="AX274" s="1563" t="s">
        <v>6952</v>
      </c>
      <c r="AY274" s="1562" t="s">
        <v>6947</v>
      </c>
      <c r="BA274" s="3">
        <v>1</v>
      </c>
    </row>
    <row r="275" spans="2:53" ht="30" customHeight="1">
      <c r="B275" s="1552"/>
      <c r="C275" s="1520"/>
      <c r="D275" s="1520"/>
      <c r="E275" s="1520"/>
      <c r="F275" s="9"/>
      <c r="G275" s="1552"/>
      <c r="H275" s="1553"/>
      <c r="I275" s="1564"/>
      <c r="J275" s="1564"/>
      <c r="L275" s="1559"/>
      <c r="M275" s="206"/>
      <c r="N275" s="1565"/>
      <c r="O275" s="1566"/>
      <c r="P275" s="1565"/>
      <c r="Q275" s="1565"/>
      <c r="R275" s="1565"/>
      <c r="S275" s="9"/>
      <c r="W275" s="9"/>
      <c r="X275" s="1531"/>
      <c r="Y275" s="1532"/>
      <c r="Z275" s="1533"/>
      <c r="AA275" s="1534"/>
      <c r="AB275" s="1533"/>
      <c r="AC275" s="1533"/>
      <c r="AD275" s="1533"/>
      <c r="AE275" s="1533"/>
      <c r="AG275" s="1535"/>
      <c r="AH275" s="1536"/>
      <c r="AI275" s="60"/>
      <c r="AJ275" s="1540"/>
      <c r="AK275" s="1540"/>
      <c r="AL275" s="206"/>
      <c r="AM275" s="1559"/>
      <c r="AN275" s="1530"/>
      <c r="AO275" s="1529"/>
      <c r="AP275" s="1529"/>
      <c r="AR275" s="1559">
        <f t="shared" si="64"/>
        <v>10</v>
      </c>
      <c r="AS275" s="1562" t="s">
        <v>6953</v>
      </c>
      <c r="AT275" s="1563" t="s">
        <v>6954</v>
      </c>
      <c r="AU275" s="1567" t="s">
        <v>6955</v>
      </c>
      <c r="AV275" s="1563" t="s">
        <v>6956</v>
      </c>
      <c r="AW275" s="1563" t="s">
        <v>6957</v>
      </c>
      <c r="AX275" s="1563" t="s">
        <v>6958</v>
      </c>
      <c r="AY275" s="1562" t="s">
        <v>6953</v>
      </c>
      <c r="BA275" s="3">
        <v>1</v>
      </c>
    </row>
    <row r="276" spans="2:53" ht="30" customHeight="1">
      <c r="B276" s="1552"/>
      <c r="C276" s="1520"/>
      <c r="D276" s="1520"/>
      <c r="E276" s="1520"/>
      <c r="F276" s="9"/>
      <c r="G276" s="1552"/>
      <c r="H276" s="1553"/>
      <c r="I276" s="1564"/>
      <c r="J276" s="1564"/>
      <c r="L276" s="1559"/>
      <c r="M276" s="206"/>
      <c r="N276" s="1565"/>
      <c r="O276" s="1566"/>
      <c r="P276" s="1565"/>
      <c r="Q276" s="1565"/>
      <c r="R276" s="1565"/>
      <c r="S276" s="9"/>
      <c r="W276" s="9"/>
      <c r="X276" s="1531"/>
      <c r="Y276" s="1532"/>
      <c r="Z276" s="1533"/>
      <c r="AA276" s="1534"/>
      <c r="AB276" s="1533"/>
      <c r="AC276" s="1533"/>
      <c r="AD276" s="1533"/>
      <c r="AE276" s="1533"/>
      <c r="AG276" s="1535"/>
      <c r="AH276" s="1536"/>
      <c r="AI276" s="60"/>
      <c r="AJ276" s="1540"/>
      <c r="AK276" s="1540"/>
      <c r="AL276" s="206"/>
      <c r="AM276" s="1559"/>
      <c r="AN276" s="1530"/>
      <c r="AO276" s="1529"/>
      <c r="AP276" s="1529"/>
      <c r="AR276" s="1559">
        <f t="shared" si="64"/>
        <v>11</v>
      </c>
      <c r="AS276" s="1562" t="s">
        <v>6959</v>
      </c>
      <c r="AT276" s="1563" t="s">
        <v>6960</v>
      </c>
      <c r="AU276" s="1567" t="s">
        <v>6961</v>
      </c>
      <c r="AV276" s="1563" t="s">
        <v>6962</v>
      </c>
      <c r="AW276" s="1563" t="s">
        <v>6963</v>
      </c>
      <c r="AX276" s="1563" t="s">
        <v>6964</v>
      </c>
      <c r="AY276" s="1562" t="s">
        <v>6959</v>
      </c>
      <c r="BA276" s="3">
        <v>1</v>
      </c>
    </row>
    <row r="277" spans="2:53" ht="30" customHeight="1">
      <c r="B277" s="1552"/>
      <c r="C277" s="1520"/>
      <c r="D277" s="1520"/>
      <c r="E277" s="1520"/>
      <c r="F277" s="9"/>
      <c r="G277" s="1552"/>
      <c r="H277" s="1553"/>
      <c r="I277" s="1564"/>
      <c r="J277" s="1564"/>
      <c r="L277" s="1559"/>
      <c r="M277" s="206"/>
      <c r="N277" s="1565"/>
      <c r="O277" s="1566"/>
      <c r="P277" s="1565"/>
      <c r="Q277" s="1565"/>
      <c r="R277" s="1565"/>
      <c r="S277" s="9"/>
      <c r="W277" s="9"/>
      <c r="X277" s="1531"/>
      <c r="Y277" s="1532"/>
      <c r="Z277" s="1533"/>
      <c r="AA277" s="1534"/>
      <c r="AB277" s="1533"/>
      <c r="AC277" s="1533"/>
      <c r="AD277" s="1533"/>
      <c r="AE277" s="1533"/>
      <c r="AG277" s="1535"/>
      <c r="AH277" s="1536"/>
      <c r="AI277" s="60"/>
      <c r="AJ277" s="1540"/>
      <c r="AK277" s="1540"/>
      <c r="AL277" s="206"/>
      <c r="AM277" s="1559"/>
      <c r="AN277" s="1530"/>
      <c r="AO277" s="1529"/>
      <c r="AP277" s="1529"/>
      <c r="AR277" s="1559">
        <f t="shared" si="64"/>
        <v>12</v>
      </c>
      <c r="AS277" s="1562" t="s">
        <v>6965</v>
      </c>
      <c r="AT277" s="1563" t="s">
        <v>6966</v>
      </c>
      <c r="AU277" s="1567" t="s">
        <v>6967</v>
      </c>
      <c r="AV277" s="1563" t="s">
        <v>6968</v>
      </c>
      <c r="AW277" s="1563" t="s">
        <v>6969</v>
      </c>
      <c r="AX277" s="1563" t="s">
        <v>6970</v>
      </c>
      <c r="AY277" s="1562" t="s">
        <v>6965</v>
      </c>
      <c r="BA277" s="3">
        <v>1</v>
      </c>
    </row>
    <row r="278" spans="2:53" ht="30" customHeight="1">
      <c r="B278" s="1552"/>
      <c r="C278" s="1520"/>
      <c r="D278" s="1520"/>
      <c r="E278" s="1520"/>
      <c r="F278" s="9"/>
      <c r="G278" s="1552"/>
      <c r="H278" s="1553"/>
      <c r="I278" s="1564"/>
      <c r="J278" s="1564"/>
      <c r="L278" s="1559"/>
      <c r="M278" s="206"/>
      <c r="N278" s="1565"/>
      <c r="O278" s="1566"/>
      <c r="P278" s="1565"/>
      <c r="Q278" s="1565"/>
      <c r="R278" s="1565"/>
      <c r="S278" s="9"/>
      <c r="W278" s="9"/>
      <c r="X278" s="1531"/>
      <c r="Y278" s="1532"/>
      <c r="Z278" s="1533"/>
      <c r="AA278" s="1534"/>
      <c r="AB278" s="1533"/>
      <c r="AC278" s="1533"/>
      <c r="AD278" s="1533"/>
      <c r="AE278" s="1533"/>
      <c r="AG278" s="1535"/>
      <c r="AH278" s="1536"/>
      <c r="AI278" s="60"/>
      <c r="AJ278" s="1540"/>
      <c r="AK278" s="1540"/>
      <c r="AL278" s="206"/>
      <c r="AM278" s="1559"/>
      <c r="AN278" s="1530"/>
      <c r="AO278" s="1529"/>
      <c r="AP278" s="1529"/>
      <c r="AR278" s="1559">
        <f t="shared" si="64"/>
        <v>13</v>
      </c>
      <c r="AS278" s="1562" t="s">
        <v>6971</v>
      </c>
      <c r="AT278" s="1563" t="s">
        <v>6972</v>
      </c>
      <c r="AU278" s="1567" t="s">
        <v>6973</v>
      </c>
      <c r="AV278" s="1563" t="s">
        <v>6974</v>
      </c>
      <c r="AW278" s="1563" t="s">
        <v>6975</v>
      </c>
      <c r="AX278" s="1563" t="s">
        <v>6976</v>
      </c>
      <c r="AY278" s="1562" t="s">
        <v>6971</v>
      </c>
      <c r="BA278" s="3">
        <v>1</v>
      </c>
    </row>
    <row r="279" spans="2:53" ht="30" customHeight="1">
      <c r="B279" s="1552"/>
      <c r="C279" s="1520"/>
      <c r="D279" s="1520"/>
      <c r="E279" s="1520"/>
      <c r="F279" s="9"/>
      <c r="G279" s="1552"/>
      <c r="H279" s="1553"/>
      <c r="I279" s="1564"/>
      <c r="J279" s="1564"/>
      <c r="L279" s="1559"/>
      <c r="M279" s="206"/>
      <c r="N279" s="1565"/>
      <c r="O279" s="1566"/>
      <c r="P279" s="1565"/>
      <c r="Q279" s="1565"/>
      <c r="R279" s="1565"/>
      <c r="S279" s="9"/>
      <c r="W279" s="9"/>
      <c r="X279" s="1531"/>
      <c r="Y279" s="1532"/>
      <c r="Z279" s="1533"/>
      <c r="AA279" s="1534"/>
      <c r="AB279" s="1533"/>
      <c r="AC279" s="1533"/>
      <c r="AD279" s="1533"/>
      <c r="AE279" s="1533"/>
      <c r="AG279" s="1535"/>
      <c r="AH279" s="1536"/>
      <c r="AI279" s="60"/>
      <c r="AJ279" s="1540"/>
      <c r="AK279" s="1540"/>
      <c r="AL279" s="206"/>
      <c r="AM279" s="1559"/>
      <c r="AN279" s="1530"/>
      <c r="AO279" s="1529"/>
      <c r="AP279" s="1529"/>
      <c r="AR279" s="1559">
        <f t="shared" si="64"/>
        <v>14</v>
      </c>
      <c r="AS279" s="1562" t="s">
        <v>6977</v>
      </c>
      <c r="AT279" s="1529" t="s">
        <v>6978</v>
      </c>
      <c r="AU279" s="1529" t="s">
        <v>6979</v>
      </c>
      <c r="AV279" s="1563" t="s">
        <v>6980</v>
      </c>
      <c r="AW279" s="1563" t="s">
        <v>6981</v>
      </c>
      <c r="AX279" s="1563" t="s">
        <v>6982</v>
      </c>
      <c r="AY279" s="1562" t="s">
        <v>6977</v>
      </c>
      <c r="BA279" s="3">
        <v>1</v>
      </c>
    </row>
    <row r="280" spans="2:53" ht="30" customHeight="1">
      <c r="B280" s="1552"/>
      <c r="C280" s="1520"/>
      <c r="D280" s="1520"/>
      <c r="E280" s="1520"/>
      <c r="F280" s="9"/>
      <c r="G280" s="1552"/>
      <c r="H280" s="1553"/>
      <c r="I280" s="1564"/>
      <c r="J280" s="1564"/>
      <c r="L280" s="1559"/>
      <c r="M280" s="206"/>
      <c r="N280" s="1565"/>
      <c r="O280" s="1566"/>
      <c r="P280" s="1565"/>
      <c r="Q280" s="1565"/>
      <c r="R280" s="1565"/>
      <c r="S280" s="9"/>
      <c r="W280" s="9"/>
      <c r="X280" s="1531"/>
      <c r="Y280" s="1532"/>
      <c r="Z280" s="1533"/>
      <c r="AA280" s="1534"/>
      <c r="AB280" s="1533"/>
      <c r="AC280" s="1533"/>
      <c r="AD280" s="1533"/>
      <c r="AE280" s="1533"/>
      <c r="AG280" s="1535"/>
      <c r="AH280" s="1536"/>
      <c r="AI280" s="60"/>
      <c r="AJ280" s="1540"/>
      <c r="AK280" s="1540"/>
      <c r="AL280" s="206"/>
      <c r="AM280" s="1559"/>
      <c r="AN280" s="1530"/>
      <c r="AO280" s="1529"/>
      <c r="AP280" s="1529"/>
      <c r="AR280" s="1559">
        <f t="shared" si="64"/>
        <v>15</v>
      </c>
      <c r="AS280" s="1562" t="s">
        <v>6983</v>
      </c>
      <c r="AT280" s="1563" t="s">
        <v>6984</v>
      </c>
      <c r="AU280" s="1567" t="s">
        <v>6985</v>
      </c>
      <c r="AV280" s="1563" t="s">
        <v>6986</v>
      </c>
      <c r="AW280" s="1563" t="s">
        <v>6987</v>
      </c>
      <c r="AX280" s="1563" t="s">
        <v>6988</v>
      </c>
      <c r="AY280" s="1562" t="s">
        <v>6983</v>
      </c>
      <c r="BA280" s="3">
        <v>1</v>
      </c>
    </row>
    <row r="281" spans="2:53" ht="30" customHeight="1">
      <c r="B281" s="1552"/>
      <c r="C281" s="1520"/>
      <c r="D281" s="1520"/>
      <c r="E281" s="1520"/>
      <c r="F281" s="9"/>
      <c r="G281" s="1552"/>
      <c r="H281" s="1553"/>
      <c r="I281" s="1564"/>
      <c r="J281" s="1564"/>
      <c r="L281" s="1559"/>
      <c r="M281" s="206"/>
      <c r="N281" s="1565"/>
      <c r="O281" s="1566"/>
      <c r="P281" s="1565"/>
      <c r="Q281" s="1565"/>
      <c r="R281" s="1565"/>
      <c r="S281" s="9"/>
      <c r="W281" s="9"/>
      <c r="X281" s="1531"/>
      <c r="Y281" s="1532"/>
      <c r="Z281" s="1533"/>
      <c r="AA281" s="1534"/>
      <c r="AB281" s="1533"/>
      <c r="AC281" s="1533"/>
      <c r="AD281" s="1533"/>
      <c r="AE281" s="1533"/>
      <c r="AG281" s="1535"/>
      <c r="AH281" s="1536"/>
      <c r="AI281" s="60"/>
      <c r="AJ281" s="1540"/>
      <c r="AK281" s="1540"/>
      <c r="AL281" s="206"/>
      <c r="AM281" s="1559"/>
      <c r="AN281" s="1530"/>
      <c r="AO281" s="1529"/>
      <c r="AP281" s="1529"/>
      <c r="AR281" s="1559">
        <f t="shared" si="64"/>
        <v>16</v>
      </c>
      <c r="AS281" s="1562" t="s">
        <v>6989</v>
      </c>
      <c r="AT281" s="1563" t="s">
        <v>6990</v>
      </c>
      <c r="AU281" s="1567" t="s">
        <v>6991</v>
      </c>
      <c r="AV281" s="1563" t="s">
        <v>6992</v>
      </c>
      <c r="AW281" s="1563" t="s">
        <v>6993</v>
      </c>
      <c r="AX281" s="1563" t="s">
        <v>6994</v>
      </c>
      <c r="AY281" s="1562" t="s">
        <v>6989</v>
      </c>
      <c r="BA281" s="3">
        <v>1</v>
      </c>
    </row>
    <row r="282" spans="2:53" ht="30" customHeight="1">
      <c r="B282" s="1552"/>
      <c r="C282" s="1520"/>
      <c r="D282" s="1520"/>
      <c r="E282" s="1520"/>
      <c r="F282" s="9"/>
      <c r="G282" s="1552"/>
      <c r="H282" s="1553"/>
      <c r="I282" s="1564"/>
      <c r="J282" s="1564"/>
      <c r="L282" s="1559"/>
      <c r="M282" s="206"/>
      <c r="N282" s="1565"/>
      <c r="O282" s="1566"/>
      <c r="P282" s="1565"/>
      <c r="Q282" s="1565"/>
      <c r="R282" s="1565"/>
      <c r="S282" s="9"/>
      <c r="W282" s="9"/>
      <c r="X282" s="1531"/>
      <c r="Y282" s="1532"/>
      <c r="Z282" s="1533"/>
      <c r="AA282" s="1534"/>
      <c r="AB282" s="1533"/>
      <c r="AC282" s="1533"/>
      <c r="AD282" s="1533"/>
      <c r="AE282" s="1533"/>
      <c r="AG282" s="1535"/>
      <c r="AH282" s="1536"/>
      <c r="AI282" s="60"/>
      <c r="AJ282" s="1540"/>
      <c r="AK282" s="1540"/>
      <c r="AL282" s="206"/>
      <c r="AM282" s="1559"/>
      <c r="AN282" s="1530"/>
      <c r="AO282" s="1529"/>
      <c r="AP282" s="1529"/>
      <c r="AR282" s="1559">
        <f t="shared" si="64"/>
        <v>17</v>
      </c>
      <c r="AS282" s="1562" t="s">
        <v>6995</v>
      </c>
      <c r="AT282" s="1563" t="s">
        <v>6996</v>
      </c>
      <c r="AU282" s="1567" t="s">
        <v>6997</v>
      </c>
      <c r="AV282" s="1563" t="s">
        <v>6998</v>
      </c>
      <c r="AW282" s="1563" t="s">
        <v>6999</v>
      </c>
      <c r="AX282" s="1563" t="s">
        <v>7000</v>
      </c>
      <c r="AY282" s="1562" t="s">
        <v>6995</v>
      </c>
      <c r="BA282" s="3">
        <v>1</v>
      </c>
    </row>
    <row r="283" spans="2:53" ht="30" customHeight="1">
      <c r="B283" s="1552"/>
      <c r="C283" s="1520"/>
      <c r="D283" s="1520"/>
      <c r="E283" s="1520"/>
      <c r="F283" s="9"/>
      <c r="G283" s="1552"/>
      <c r="H283" s="1553"/>
      <c r="I283" s="1564"/>
      <c r="J283" s="1564"/>
      <c r="L283" s="1559"/>
      <c r="M283" s="206"/>
      <c r="N283" s="1565"/>
      <c r="O283" s="1566"/>
      <c r="P283" s="1565"/>
      <c r="Q283" s="1565"/>
      <c r="R283" s="1565"/>
      <c r="S283" s="9"/>
      <c r="W283" s="9"/>
      <c r="X283" s="1531"/>
      <c r="Y283" s="1532"/>
      <c r="Z283" s="1533"/>
      <c r="AA283" s="1534"/>
      <c r="AB283" s="1533"/>
      <c r="AC283" s="1533"/>
      <c r="AD283" s="1533"/>
      <c r="AE283" s="1533"/>
      <c r="AG283" s="1535"/>
      <c r="AH283" s="1536"/>
      <c r="AI283" s="60"/>
      <c r="AJ283" s="1540"/>
      <c r="AK283" s="1540"/>
      <c r="AL283" s="206"/>
      <c r="AM283" s="1559"/>
      <c r="AN283" s="1530"/>
      <c r="AO283" s="1529"/>
      <c r="AP283" s="1529"/>
      <c r="AR283" s="1559">
        <f t="shared" si="64"/>
        <v>18</v>
      </c>
      <c r="AS283" s="1562" t="s">
        <v>7001</v>
      </c>
      <c r="AT283" s="1563" t="s">
        <v>7002</v>
      </c>
      <c r="AU283" s="1567" t="s">
        <v>7003</v>
      </c>
      <c r="AV283" s="1563" t="s">
        <v>7004</v>
      </c>
      <c r="AW283" s="1563" t="s">
        <v>7005</v>
      </c>
      <c r="AX283" s="1563" t="s">
        <v>7006</v>
      </c>
      <c r="AY283" s="1562" t="s">
        <v>7001</v>
      </c>
      <c r="BA283" s="3">
        <v>1</v>
      </c>
    </row>
    <row r="284" spans="2:53" ht="30" customHeight="1">
      <c r="B284" s="1552"/>
      <c r="C284" s="1520"/>
      <c r="D284" s="1520"/>
      <c r="E284" s="1520"/>
      <c r="F284" s="9"/>
      <c r="G284" s="1552"/>
      <c r="H284" s="1553"/>
      <c r="I284" s="1564"/>
      <c r="J284" s="1564"/>
      <c r="L284" s="1559"/>
      <c r="M284" s="206"/>
      <c r="N284" s="1565"/>
      <c r="O284" s="1566"/>
      <c r="P284" s="1565"/>
      <c r="Q284" s="1565"/>
      <c r="R284" s="1565"/>
      <c r="S284" s="9"/>
      <c r="W284" s="9"/>
      <c r="X284" s="1531"/>
      <c r="Y284" s="1532"/>
      <c r="Z284" s="1533"/>
      <c r="AA284" s="1534"/>
      <c r="AB284" s="1533"/>
      <c r="AC284" s="1533"/>
      <c r="AD284" s="1533"/>
      <c r="AE284" s="1533"/>
      <c r="AG284" s="1535"/>
      <c r="AH284" s="1536"/>
      <c r="AI284" s="60"/>
      <c r="AJ284" s="1540"/>
      <c r="AK284" s="1540"/>
      <c r="AL284" s="206"/>
      <c r="AM284" s="1559"/>
      <c r="AN284" s="1530"/>
      <c r="AO284" s="1529"/>
      <c r="AP284" s="1529"/>
      <c r="AR284" s="1559">
        <f t="shared" si="64"/>
        <v>19</v>
      </c>
      <c r="AS284" s="1562" t="s">
        <v>7007</v>
      </c>
      <c r="AT284" s="1563" t="s">
        <v>7008</v>
      </c>
      <c r="AU284" s="1567" t="s">
        <v>7009</v>
      </c>
      <c r="AV284" s="1563" t="s">
        <v>7010</v>
      </c>
      <c r="AW284" s="1563" t="s">
        <v>7011</v>
      </c>
      <c r="AX284" s="1563" t="s">
        <v>7012</v>
      </c>
      <c r="AY284" s="1562" t="s">
        <v>7007</v>
      </c>
      <c r="BA284" s="3">
        <v>1</v>
      </c>
    </row>
    <row r="285" spans="2:53" ht="30" customHeight="1">
      <c r="B285" s="1552"/>
      <c r="C285" s="1520"/>
      <c r="D285" s="1520"/>
      <c r="E285" s="1520"/>
      <c r="F285" s="9"/>
      <c r="G285" s="1552"/>
      <c r="H285" s="1553"/>
      <c r="I285" s="1564"/>
      <c r="J285" s="1564"/>
      <c r="L285" s="1559"/>
      <c r="M285" s="206"/>
      <c r="N285" s="1565"/>
      <c r="O285" s="1566"/>
      <c r="P285" s="1565"/>
      <c r="Q285" s="1565"/>
      <c r="R285" s="1565"/>
      <c r="S285" s="9"/>
      <c r="W285" s="9"/>
      <c r="X285" s="1531"/>
      <c r="Y285" s="1532"/>
      <c r="Z285" s="1533"/>
      <c r="AA285" s="1534"/>
      <c r="AB285" s="1533"/>
      <c r="AC285" s="1533"/>
      <c r="AD285" s="1533"/>
      <c r="AE285" s="1533"/>
      <c r="AG285" s="1535"/>
      <c r="AH285" s="1536"/>
      <c r="AI285" s="60"/>
      <c r="AJ285" s="1540"/>
      <c r="AK285" s="1540"/>
      <c r="AL285" s="206"/>
      <c r="AM285" s="1559"/>
      <c r="AN285" s="1530"/>
      <c r="AO285" s="1529"/>
      <c r="AP285" s="1529"/>
      <c r="AR285" s="1559">
        <f t="shared" si="64"/>
        <v>20</v>
      </c>
      <c r="AS285" s="1562" t="s">
        <v>7013</v>
      </c>
      <c r="AT285" s="1563" t="s">
        <v>7014</v>
      </c>
      <c r="AU285" s="1567" t="s">
        <v>7015</v>
      </c>
      <c r="AV285" s="1563" t="s">
        <v>7016</v>
      </c>
      <c r="AW285" s="1563" t="s">
        <v>7017</v>
      </c>
      <c r="AX285" s="1563" t="s">
        <v>7018</v>
      </c>
      <c r="AY285" s="1562" t="s">
        <v>7013</v>
      </c>
      <c r="BA285" s="3">
        <v>1</v>
      </c>
    </row>
    <row r="286" spans="2:53" ht="30" customHeight="1">
      <c r="B286" s="1552"/>
      <c r="C286" s="1520"/>
      <c r="D286" s="1520"/>
      <c r="E286" s="1520"/>
      <c r="F286" s="9"/>
      <c r="G286" s="1552"/>
      <c r="H286" s="1553"/>
      <c r="I286" s="1564"/>
      <c r="J286" s="1564"/>
      <c r="L286" s="1559"/>
      <c r="M286" s="206"/>
      <c r="N286" s="1565"/>
      <c r="O286" s="1566"/>
      <c r="P286" s="1565"/>
      <c r="Q286" s="1565"/>
      <c r="R286" s="1565"/>
      <c r="S286" s="9"/>
      <c r="W286" s="9"/>
      <c r="X286" s="1531"/>
      <c r="Y286" s="1532"/>
      <c r="Z286" s="1533"/>
      <c r="AA286" s="1534"/>
      <c r="AB286" s="1533"/>
      <c r="AC286" s="1533"/>
      <c r="AD286" s="1533"/>
      <c r="AE286" s="1533"/>
      <c r="AG286" s="1535"/>
      <c r="AH286" s="1536"/>
      <c r="AI286" s="60"/>
      <c r="AJ286" s="1540"/>
      <c r="AK286" s="1540"/>
      <c r="AL286" s="206"/>
      <c r="AM286" s="1559"/>
      <c r="AN286" s="1530"/>
      <c r="AO286" s="1529"/>
      <c r="AP286" s="1529"/>
      <c r="AR286" s="1559">
        <f t="shared" si="64"/>
        <v>21</v>
      </c>
      <c r="AS286" s="1562" t="s">
        <v>7019</v>
      </c>
      <c r="AT286" s="1563" t="s">
        <v>7020</v>
      </c>
      <c r="AU286" s="1567" t="s">
        <v>4764</v>
      </c>
      <c r="AV286" s="1563" t="s">
        <v>7021</v>
      </c>
      <c r="AW286" s="1563" t="s">
        <v>7022</v>
      </c>
      <c r="AX286" s="1563" t="s">
        <v>7023</v>
      </c>
      <c r="AY286" s="1562" t="s">
        <v>7019</v>
      </c>
      <c r="BA286" s="3">
        <v>1</v>
      </c>
    </row>
    <row r="287" spans="2:53" ht="30" customHeight="1">
      <c r="B287" s="1552"/>
      <c r="C287" s="1520"/>
      <c r="D287" s="1520"/>
      <c r="E287" s="1520"/>
      <c r="F287" s="9"/>
      <c r="G287" s="1552"/>
      <c r="H287" s="1553"/>
      <c r="I287" s="1564"/>
      <c r="J287" s="1564"/>
      <c r="L287" s="1559"/>
      <c r="M287" s="206"/>
      <c r="N287" s="1565"/>
      <c r="O287" s="1566"/>
      <c r="P287" s="1565"/>
      <c r="Q287" s="1565"/>
      <c r="R287" s="1565"/>
      <c r="S287" s="9"/>
      <c r="W287" s="9"/>
      <c r="X287" s="1531"/>
      <c r="Y287" s="1532"/>
      <c r="Z287" s="1533"/>
      <c r="AA287" s="1534"/>
      <c r="AB287" s="1533"/>
      <c r="AC287" s="1533"/>
      <c r="AD287" s="1533"/>
      <c r="AE287" s="1533"/>
      <c r="AG287" s="1535"/>
      <c r="AH287" s="1536"/>
      <c r="AI287" s="60"/>
      <c r="AJ287" s="1540"/>
      <c r="AK287" s="1540"/>
      <c r="AL287" s="206"/>
      <c r="AM287" s="1559"/>
      <c r="AN287" s="1530"/>
      <c r="AO287" s="1529"/>
      <c r="AP287" s="1529"/>
      <c r="AR287" s="1559">
        <f t="shared" si="64"/>
        <v>22</v>
      </c>
      <c r="AS287" s="1562" t="s">
        <v>7024</v>
      </c>
      <c r="AT287" s="1563" t="s">
        <v>7025</v>
      </c>
      <c r="AU287" s="1567" t="s">
        <v>7026</v>
      </c>
      <c r="AV287" s="1563" t="s">
        <v>7027</v>
      </c>
      <c r="AW287" s="1563" t="s">
        <v>7028</v>
      </c>
      <c r="AX287" s="1563" t="s">
        <v>7029</v>
      </c>
      <c r="AY287" s="1562" t="s">
        <v>7024</v>
      </c>
      <c r="BA287" s="3">
        <v>1</v>
      </c>
    </row>
    <row r="288" spans="2:53" ht="30" customHeight="1">
      <c r="B288" s="1552"/>
      <c r="C288" s="1520"/>
      <c r="D288" s="1520"/>
      <c r="E288" s="1520"/>
      <c r="F288" s="9"/>
      <c r="G288" s="1552"/>
      <c r="H288" s="1553"/>
      <c r="I288" s="1564"/>
      <c r="J288" s="1564"/>
      <c r="L288" s="1559"/>
      <c r="M288" s="206"/>
      <c r="N288" s="1565"/>
      <c r="O288" s="1566"/>
      <c r="P288" s="1565"/>
      <c r="Q288" s="1565"/>
      <c r="R288" s="1565"/>
      <c r="S288" s="9"/>
      <c r="W288" s="9"/>
      <c r="X288" s="1531"/>
      <c r="Y288" s="1532"/>
      <c r="Z288" s="1533"/>
      <c r="AA288" s="1534"/>
      <c r="AB288" s="1533"/>
      <c r="AC288" s="1533"/>
      <c r="AD288" s="1533"/>
      <c r="AE288" s="1533"/>
      <c r="AG288" s="1535"/>
      <c r="AH288" s="1536"/>
      <c r="AI288" s="60"/>
      <c r="AJ288" s="1540"/>
      <c r="AK288" s="1540"/>
      <c r="AL288" s="206"/>
      <c r="AM288" s="1559"/>
      <c r="AN288" s="1530"/>
      <c r="AO288" s="1529"/>
      <c r="AP288" s="1529"/>
      <c r="AR288" s="1559">
        <f t="shared" si="64"/>
        <v>23</v>
      </c>
      <c r="AS288" s="1562" t="s">
        <v>7030</v>
      </c>
      <c r="AT288" s="1563" t="s">
        <v>7031</v>
      </c>
      <c r="AU288" s="1567" t="s">
        <v>7032</v>
      </c>
      <c r="AV288" s="1563" t="s">
        <v>7033</v>
      </c>
      <c r="AW288" s="1563" t="s">
        <v>7034</v>
      </c>
      <c r="AX288" s="1563" t="s">
        <v>7035</v>
      </c>
      <c r="AY288" s="1562" t="s">
        <v>7030</v>
      </c>
      <c r="BA288" s="3">
        <v>1</v>
      </c>
    </row>
    <row r="289" spans="2:53" ht="30" customHeight="1">
      <c r="B289" s="1552"/>
      <c r="C289" s="1520"/>
      <c r="D289" s="1520"/>
      <c r="E289" s="1520"/>
      <c r="F289" s="9"/>
      <c r="G289" s="1552"/>
      <c r="H289" s="1553"/>
      <c r="I289" s="1564"/>
      <c r="J289" s="1564"/>
      <c r="L289" s="1559"/>
      <c r="M289" s="206"/>
      <c r="N289" s="1565"/>
      <c r="O289" s="1566"/>
      <c r="P289" s="1565"/>
      <c r="Q289" s="1565"/>
      <c r="R289" s="1565"/>
      <c r="S289" s="9"/>
      <c r="W289" s="9"/>
      <c r="X289" s="1531"/>
      <c r="Y289" s="1532"/>
      <c r="Z289" s="1533"/>
      <c r="AA289" s="1534"/>
      <c r="AB289" s="1533"/>
      <c r="AC289" s="1533"/>
      <c r="AD289" s="1533"/>
      <c r="AE289" s="1533"/>
      <c r="AG289" s="1535"/>
      <c r="AH289" s="1536"/>
      <c r="AI289" s="60"/>
      <c r="AJ289" s="1540"/>
      <c r="AK289" s="1540"/>
      <c r="AL289" s="206"/>
      <c r="AM289" s="1559"/>
      <c r="AN289" s="1530"/>
      <c r="AO289" s="1529"/>
      <c r="AP289" s="1529"/>
      <c r="AR289" s="1559">
        <f t="shared" si="64"/>
        <v>24</v>
      </c>
      <c r="AS289" s="1562" t="s">
        <v>7036</v>
      </c>
      <c r="AT289" s="1563" t="s">
        <v>7037</v>
      </c>
      <c r="AU289" s="1567" t="s">
        <v>7038</v>
      </c>
      <c r="AV289" s="1563" t="s">
        <v>7039</v>
      </c>
      <c r="AW289" s="1563" t="s">
        <v>7040</v>
      </c>
      <c r="AX289" s="1563" t="s">
        <v>7041</v>
      </c>
      <c r="AY289" s="1562" t="s">
        <v>7036</v>
      </c>
      <c r="BA289" s="3">
        <v>1</v>
      </c>
    </row>
    <row r="290" spans="2:53" ht="30" customHeight="1">
      <c r="B290" s="1552"/>
      <c r="C290" s="1520"/>
      <c r="D290" s="1520"/>
      <c r="E290" s="1520"/>
      <c r="F290" s="9"/>
      <c r="G290" s="1552"/>
      <c r="H290" s="1553"/>
      <c r="I290" s="1564"/>
      <c r="J290" s="1564"/>
      <c r="L290" s="1559"/>
      <c r="M290" s="206"/>
      <c r="N290" s="1565"/>
      <c r="O290" s="1566"/>
      <c r="P290" s="1565"/>
      <c r="Q290" s="1565"/>
      <c r="R290" s="1565"/>
      <c r="S290" s="9"/>
      <c r="W290" s="9"/>
      <c r="X290" s="1531"/>
      <c r="Y290" s="1532"/>
      <c r="Z290" s="1533"/>
      <c r="AA290" s="1534"/>
      <c r="AB290" s="1533"/>
      <c r="AC290" s="1533"/>
      <c r="AD290" s="1533"/>
      <c r="AE290" s="1533"/>
      <c r="AG290" s="1535"/>
      <c r="AH290" s="1536"/>
      <c r="AI290" s="60"/>
      <c r="AJ290" s="1540"/>
      <c r="AK290" s="1540"/>
      <c r="AL290" s="206"/>
      <c r="AM290" s="1559"/>
      <c r="AN290" s="1530"/>
      <c r="AO290" s="1529"/>
      <c r="AP290" s="1529"/>
      <c r="AR290" s="1559">
        <f t="shared" si="64"/>
        <v>25</v>
      </c>
      <c r="AS290" s="1562" t="s">
        <v>7042</v>
      </c>
      <c r="AT290" s="1563" t="s">
        <v>7043</v>
      </c>
      <c r="AU290" s="1567" t="s">
        <v>7044</v>
      </c>
      <c r="AV290" s="1563" t="s">
        <v>7045</v>
      </c>
      <c r="AW290" s="1563" t="s">
        <v>7046</v>
      </c>
      <c r="AX290" s="1563" t="s">
        <v>7047</v>
      </c>
      <c r="AY290" s="1562" t="s">
        <v>7042</v>
      </c>
      <c r="BA290" s="3">
        <v>1</v>
      </c>
    </row>
    <row r="291" spans="2:53" ht="30" customHeight="1">
      <c r="B291" s="1552"/>
      <c r="C291" s="1520"/>
      <c r="D291" s="1520"/>
      <c r="E291" s="1520"/>
      <c r="F291" s="9"/>
      <c r="G291" s="1552"/>
      <c r="H291" s="1553"/>
      <c r="I291" s="1564"/>
      <c r="J291" s="1564"/>
      <c r="L291" s="1559"/>
      <c r="M291" s="206"/>
      <c r="N291" s="1565"/>
      <c r="O291" s="1566"/>
      <c r="P291" s="1565"/>
      <c r="Q291" s="1565"/>
      <c r="R291" s="1565"/>
      <c r="S291" s="9"/>
      <c r="W291" s="9"/>
      <c r="X291" s="1531"/>
      <c r="Y291" s="1532"/>
      <c r="Z291" s="1533"/>
      <c r="AA291" s="1534"/>
      <c r="AB291" s="1533"/>
      <c r="AC291" s="1533"/>
      <c r="AD291" s="1533"/>
      <c r="AE291" s="1533"/>
      <c r="AG291" s="1535"/>
      <c r="AH291" s="1536"/>
      <c r="AI291" s="60"/>
      <c r="AJ291" s="1540"/>
      <c r="AK291" s="1540"/>
      <c r="AL291" s="206"/>
      <c r="AM291" s="1559"/>
      <c r="AN291" s="1530"/>
      <c r="AO291" s="1529"/>
      <c r="AP291" s="1529"/>
      <c r="AR291" s="1559">
        <f t="shared" si="64"/>
        <v>26</v>
      </c>
      <c r="AS291" s="1562" t="s">
        <v>7048</v>
      </c>
      <c r="AT291" s="1563" t="s">
        <v>7049</v>
      </c>
      <c r="AU291" s="1567" t="s">
        <v>7050</v>
      </c>
      <c r="AV291" s="1563" t="s">
        <v>7051</v>
      </c>
      <c r="AW291" s="1563" t="s">
        <v>7052</v>
      </c>
      <c r="AX291" s="1563" t="s">
        <v>7053</v>
      </c>
      <c r="AY291" s="1562" t="s">
        <v>7048</v>
      </c>
      <c r="BA291" s="3">
        <v>1</v>
      </c>
    </row>
    <row r="292" spans="2:53" ht="30" customHeight="1">
      <c r="B292" s="1552"/>
      <c r="C292" s="1520"/>
      <c r="D292" s="1520"/>
      <c r="E292" s="1520"/>
      <c r="F292" s="9"/>
      <c r="G292" s="1552"/>
      <c r="H292" s="1553"/>
      <c r="I292" s="1564"/>
      <c r="J292" s="1564"/>
      <c r="L292" s="1559"/>
      <c r="M292" s="206"/>
      <c r="N292" s="1565"/>
      <c r="O292" s="1566"/>
      <c r="P292" s="1565"/>
      <c r="Q292" s="1565"/>
      <c r="R292" s="1565"/>
      <c r="S292" s="9"/>
      <c r="W292" s="9"/>
      <c r="X292" s="1531"/>
      <c r="Y292" s="1532"/>
      <c r="Z292" s="1533"/>
      <c r="AA292" s="1534"/>
      <c r="AB292" s="1533"/>
      <c r="AC292" s="1533"/>
      <c r="AD292" s="1533"/>
      <c r="AE292" s="1533"/>
      <c r="AG292" s="1535"/>
      <c r="AH292" s="1536"/>
      <c r="AI292" s="60"/>
      <c r="AJ292" s="1540"/>
      <c r="AK292" s="1540"/>
      <c r="AL292" s="206"/>
      <c r="AM292" s="1559"/>
      <c r="AN292" s="1530"/>
      <c r="AO292" s="1529"/>
      <c r="AP292" s="1529"/>
      <c r="AR292" s="1559">
        <f t="shared" si="64"/>
        <v>27</v>
      </c>
      <c r="AS292" s="1562" t="s">
        <v>7054</v>
      </c>
      <c r="AT292" s="1563" t="s">
        <v>7055</v>
      </c>
      <c r="AU292" s="1567" t="s">
        <v>7056</v>
      </c>
      <c r="AV292" s="1563" t="s">
        <v>7057</v>
      </c>
      <c r="AW292" s="1563" t="s">
        <v>7058</v>
      </c>
      <c r="AX292" s="1563" t="s">
        <v>7059</v>
      </c>
      <c r="AY292" s="1562" t="s">
        <v>7054</v>
      </c>
      <c r="BA292" s="3">
        <v>1</v>
      </c>
    </row>
    <row r="293" spans="2:53" ht="30" customHeight="1">
      <c r="B293" s="1552"/>
      <c r="C293" s="1520"/>
      <c r="D293" s="1520"/>
      <c r="E293" s="1520"/>
      <c r="F293" s="9"/>
      <c r="G293" s="1552"/>
      <c r="H293" s="1553"/>
      <c r="I293" s="1564"/>
      <c r="J293" s="1564"/>
      <c r="L293" s="1559"/>
      <c r="M293" s="206"/>
      <c r="N293" s="1565"/>
      <c r="O293" s="1566"/>
      <c r="P293" s="1565"/>
      <c r="Q293" s="1565"/>
      <c r="R293" s="1565"/>
      <c r="S293" s="9"/>
      <c r="W293" s="9"/>
      <c r="X293" s="1531"/>
      <c r="Y293" s="1532"/>
      <c r="Z293" s="1533"/>
      <c r="AA293" s="1534"/>
      <c r="AB293" s="1533"/>
      <c r="AC293" s="1533"/>
      <c r="AD293" s="1533"/>
      <c r="AE293" s="1533"/>
      <c r="AG293" s="1535"/>
      <c r="AH293" s="1536"/>
      <c r="AI293" s="60"/>
      <c r="AJ293" s="1540"/>
      <c r="AK293" s="1540"/>
      <c r="AL293" s="206"/>
      <c r="AM293" s="1559"/>
      <c r="AN293" s="1530"/>
      <c r="AO293" s="1529"/>
      <c r="AP293" s="1529"/>
      <c r="AR293" s="1559">
        <f t="shared" si="64"/>
        <v>28</v>
      </c>
      <c r="AS293" s="1562" t="s">
        <v>7060</v>
      </c>
      <c r="AT293" s="1563" t="s">
        <v>7061</v>
      </c>
      <c r="AU293" s="1567" t="s">
        <v>6354</v>
      </c>
      <c r="AV293" s="1563" t="s">
        <v>7062</v>
      </c>
      <c r="AW293" s="1563" t="s">
        <v>6356</v>
      </c>
      <c r="AX293" s="1563" t="s">
        <v>6357</v>
      </c>
      <c r="AY293" s="1562" t="s">
        <v>7060</v>
      </c>
      <c r="BA293" s="3">
        <v>1</v>
      </c>
    </row>
    <row r="294" spans="2:53" ht="30" customHeight="1">
      <c r="B294" s="1552"/>
      <c r="C294" s="1520"/>
      <c r="D294" s="1520"/>
      <c r="E294" s="1520"/>
      <c r="F294" s="9"/>
      <c r="G294" s="1552"/>
      <c r="H294" s="1553"/>
      <c r="I294" s="1564"/>
      <c r="J294" s="1564"/>
      <c r="L294" s="1559"/>
      <c r="M294" s="206"/>
      <c r="N294" s="1565"/>
      <c r="O294" s="1566"/>
      <c r="P294" s="1565"/>
      <c r="Q294" s="1565"/>
      <c r="R294" s="1565"/>
      <c r="S294" s="9"/>
      <c r="W294" s="9"/>
      <c r="X294" s="1531"/>
      <c r="Y294" s="1532"/>
      <c r="Z294" s="1533"/>
      <c r="AA294" s="1534"/>
      <c r="AB294" s="1533"/>
      <c r="AC294" s="1533"/>
      <c r="AD294" s="1533"/>
      <c r="AE294" s="1533"/>
      <c r="AG294" s="1535"/>
      <c r="AH294" s="1536"/>
      <c r="AI294" s="60"/>
      <c r="AJ294" s="1540"/>
      <c r="AK294" s="1540"/>
      <c r="AL294" s="206"/>
      <c r="AM294" s="1559"/>
      <c r="AN294" s="1530"/>
      <c r="AO294" s="1529"/>
      <c r="AP294" s="1529"/>
      <c r="AR294" s="1559">
        <f t="shared" si="64"/>
        <v>29</v>
      </c>
      <c r="AS294" s="1562" t="s">
        <v>7063</v>
      </c>
      <c r="AT294" s="1563" t="s">
        <v>7064</v>
      </c>
      <c r="AU294" s="1567" t="s">
        <v>7065</v>
      </c>
      <c r="AV294" s="1563" t="s">
        <v>7066</v>
      </c>
      <c r="AW294" s="1563" t="s">
        <v>7067</v>
      </c>
      <c r="AX294" s="1563" t="s">
        <v>7068</v>
      </c>
      <c r="AY294" s="1562" t="s">
        <v>7063</v>
      </c>
      <c r="BA294" s="3">
        <v>1</v>
      </c>
    </row>
    <row r="295" spans="2:53" ht="30" customHeight="1">
      <c r="B295" s="1552"/>
      <c r="C295" s="1520"/>
      <c r="D295" s="1520"/>
      <c r="E295" s="1520"/>
      <c r="F295" s="9"/>
      <c r="G295" s="1552"/>
      <c r="H295" s="1553"/>
      <c r="I295" s="1564"/>
      <c r="J295" s="1564"/>
      <c r="L295" s="1559"/>
      <c r="M295" s="206"/>
      <c r="N295" s="1565"/>
      <c r="O295" s="1566"/>
      <c r="P295" s="1565"/>
      <c r="Q295" s="1565"/>
      <c r="R295" s="1565"/>
      <c r="S295" s="9"/>
      <c r="W295" s="9"/>
      <c r="X295" s="1531"/>
      <c r="Y295" s="1532"/>
      <c r="Z295" s="1533"/>
      <c r="AA295" s="1534"/>
      <c r="AB295" s="1533"/>
      <c r="AC295" s="1533"/>
      <c r="AD295" s="1533"/>
      <c r="AE295" s="1533"/>
      <c r="AG295" s="1535"/>
      <c r="AH295" s="1536"/>
      <c r="AI295" s="60"/>
      <c r="AJ295" s="1540"/>
      <c r="AK295" s="1540"/>
      <c r="AL295" s="206"/>
      <c r="AM295" s="1559"/>
      <c r="AN295" s="1530"/>
      <c r="AO295" s="1529"/>
      <c r="AP295" s="1529"/>
      <c r="AR295" s="1559">
        <f t="shared" si="64"/>
        <v>30</v>
      </c>
      <c r="AS295" s="1562" t="s">
        <v>7069</v>
      </c>
      <c r="AT295" s="1529" t="s">
        <v>7070</v>
      </c>
      <c r="AU295" s="1529" t="s">
        <v>7071</v>
      </c>
      <c r="AV295" s="1563" t="s">
        <v>7072</v>
      </c>
      <c r="AW295" s="1563" t="s">
        <v>7073</v>
      </c>
      <c r="AX295" s="1563" t="s">
        <v>7074</v>
      </c>
      <c r="AY295" s="1562" t="s">
        <v>7069</v>
      </c>
      <c r="BA295" s="3">
        <v>1</v>
      </c>
    </row>
    <row r="296" spans="2:53" ht="30" customHeight="1">
      <c r="B296" s="1552"/>
      <c r="C296" s="1520"/>
      <c r="D296" s="1520"/>
      <c r="E296" s="1520"/>
      <c r="F296" s="9"/>
      <c r="G296" s="1552"/>
      <c r="H296" s="1553"/>
      <c r="I296" s="1564"/>
      <c r="J296" s="1564"/>
      <c r="L296" s="1559"/>
      <c r="M296" s="206"/>
      <c r="N296" s="1565"/>
      <c r="O296" s="1566"/>
      <c r="P296" s="1565"/>
      <c r="Q296" s="1565"/>
      <c r="R296" s="1565"/>
      <c r="S296" s="9"/>
      <c r="W296" s="9"/>
      <c r="X296" s="1531"/>
      <c r="Y296" s="1532"/>
      <c r="Z296" s="1533"/>
      <c r="AA296" s="1534"/>
      <c r="AB296" s="1533"/>
      <c r="AC296" s="1533"/>
      <c r="AD296" s="1533"/>
      <c r="AE296" s="1533"/>
      <c r="AG296" s="1535"/>
      <c r="AH296" s="1536"/>
      <c r="AI296" s="60"/>
      <c r="AJ296" s="1540"/>
      <c r="AK296" s="1540"/>
      <c r="AL296" s="206"/>
      <c r="AM296" s="1559"/>
      <c r="AN296" s="1530"/>
      <c r="AO296" s="1529"/>
      <c r="AP296" s="1529"/>
      <c r="AR296" s="1559">
        <f t="shared" si="64"/>
        <v>31</v>
      </c>
      <c r="AS296" s="1562" t="s">
        <v>7075</v>
      </c>
      <c r="AT296" s="1563" t="s">
        <v>7076</v>
      </c>
      <c r="AU296" s="1567" t="s">
        <v>7077</v>
      </c>
      <c r="AV296" s="1563" t="s">
        <v>7078</v>
      </c>
      <c r="AW296" s="1563" t="s">
        <v>7079</v>
      </c>
      <c r="AX296" s="1563" t="s">
        <v>7080</v>
      </c>
      <c r="AY296" s="1562" t="s">
        <v>7075</v>
      </c>
      <c r="BA296" s="3">
        <v>1</v>
      </c>
    </row>
    <row r="297" spans="2:53" ht="30" customHeight="1">
      <c r="B297" s="1552"/>
      <c r="C297" s="1601"/>
      <c r="D297" s="1529"/>
      <c r="E297" s="1529"/>
      <c r="F297" s="9"/>
      <c r="G297" s="1552"/>
      <c r="H297" s="1553"/>
      <c r="I297" s="1564"/>
      <c r="J297" s="1564"/>
      <c r="L297" s="1559"/>
      <c r="M297" s="206"/>
      <c r="N297" s="1565"/>
      <c r="O297" s="1566"/>
      <c r="P297" s="1565"/>
      <c r="Q297" s="1565"/>
      <c r="R297" s="1565"/>
      <c r="S297" s="9"/>
      <c r="W297" s="9"/>
      <c r="X297" s="1531"/>
      <c r="Y297" s="1532"/>
      <c r="Z297" s="1533"/>
      <c r="AA297" s="1534"/>
      <c r="AB297" s="1533"/>
      <c r="AC297" s="1533"/>
      <c r="AD297" s="1533"/>
      <c r="AE297" s="1533"/>
      <c r="AG297" s="1535"/>
      <c r="AH297" s="1536"/>
      <c r="AI297" s="60"/>
      <c r="AJ297" s="1540"/>
      <c r="AK297" s="1540"/>
      <c r="AL297" s="206"/>
      <c r="AM297" s="1559"/>
      <c r="AN297" s="1530"/>
      <c r="AO297" s="1529"/>
      <c r="AP297" s="1529"/>
      <c r="AR297" s="1559">
        <f t="shared" si="64"/>
        <v>32</v>
      </c>
      <c r="AS297" s="1562" t="s">
        <v>7081</v>
      </c>
      <c r="AT297" s="1563" t="s">
        <v>7082</v>
      </c>
      <c r="AU297" s="1567" t="s">
        <v>7083</v>
      </c>
      <c r="AV297" s="1563" t="s">
        <v>7084</v>
      </c>
      <c r="AW297" s="1563" t="s">
        <v>7085</v>
      </c>
      <c r="AX297" s="1563" t="s">
        <v>7086</v>
      </c>
      <c r="AY297" s="1562" t="s">
        <v>7081</v>
      </c>
      <c r="BA297" s="3">
        <v>1</v>
      </c>
    </row>
    <row r="298" spans="2:53" ht="30" customHeight="1">
      <c r="B298" s="1552"/>
      <c r="C298" s="1601"/>
      <c r="D298" s="1529"/>
      <c r="E298" s="1529"/>
      <c r="F298" s="9"/>
      <c r="G298" s="1552"/>
      <c r="H298" s="1553"/>
      <c r="I298" s="1564"/>
      <c r="J298" s="1564"/>
      <c r="L298" s="1559"/>
      <c r="M298" s="206"/>
      <c r="N298" s="1565"/>
      <c r="O298" s="1566"/>
      <c r="P298" s="1565"/>
      <c r="Q298" s="1565"/>
      <c r="R298" s="1565"/>
      <c r="S298" s="9"/>
      <c r="W298" s="9"/>
      <c r="X298" s="1531"/>
      <c r="Y298" s="1532"/>
      <c r="Z298" s="1533"/>
      <c r="AA298" s="1534"/>
      <c r="AB298" s="1533"/>
      <c r="AC298" s="1533"/>
      <c r="AD298" s="1533"/>
      <c r="AE298" s="1533"/>
      <c r="AG298" s="1535"/>
      <c r="AH298" s="1536"/>
      <c r="AI298" s="60"/>
      <c r="AJ298" s="1540"/>
      <c r="AK298" s="1540"/>
      <c r="AL298" s="206"/>
      <c r="AM298" s="1559"/>
      <c r="AN298" s="1530"/>
      <c r="AO298" s="1529"/>
      <c r="AP298" s="1529"/>
      <c r="AR298" s="1559">
        <f t="shared" si="64"/>
        <v>33</v>
      </c>
      <c r="AS298" s="1562" t="s">
        <v>7087</v>
      </c>
      <c r="AT298" s="1563" t="s">
        <v>7088</v>
      </c>
      <c r="AU298" s="1567" t="s">
        <v>7089</v>
      </c>
      <c r="AV298" s="1563" t="s">
        <v>7090</v>
      </c>
      <c r="AW298" s="1563" t="s">
        <v>7091</v>
      </c>
      <c r="AX298" s="1563" t="s">
        <v>7092</v>
      </c>
      <c r="AY298" s="1562" t="s">
        <v>7087</v>
      </c>
      <c r="BA298" s="3">
        <v>1</v>
      </c>
    </row>
    <row r="299" spans="2:53" ht="30" customHeight="1">
      <c r="B299" s="1552"/>
      <c r="C299" s="1601"/>
      <c r="D299" s="1529"/>
      <c r="E299" s="1529"/>
      <c r="F299" s="9"/>
      <c r="G299" s="1552"/>
      <c r="H299" s="1553"/>
      <c r="I299" s="1564"/>
      <c r="J299" s="1564"/>
      <c r="L299" s="1559"/>
      <c r="M299" s="206"/>
      <c r="N299" s="1565"/>
      <c r="O299" s="1566"/>
      <c r="P299" s="1565"/>
      <c r="Q299" s="1565"/>
      <c r="R299" s="1565"/>
      <c r="S299" s="9"/>
      <c r="W299" s="9"/>
      <c r="X299" s="1531"/>
      <c r="Y299" s="1532"/>
      <c r="Z299" s="1533"/>
      <c r="AA299" s="1534"/>
      <c r="AB299" s="1533"/>
      <c r="AC299" s="1533"/>
      <c r="AD299" s="1533"/>
      <c r="AE299" s="1533"/>
      <c r="AG299" s="1535"/>
      <c r="AH299" s="1536"/>
      <c r="AI299" s="60"/>
      <c r="AJ299" s="1540"/>
      <c r="AK299" s="1540"/>
      <c r="AL299" s="206"/>
      <c r="AM299" s="1559"/>
      <c r="AN299" s="1530"/>
      <c r="AO299" s="1529"/>
      <c r="AP299" s="1529"/>
      <c r="AR299" s="1559">
        <f t="shared" si="64"/>
        <v>34</v>
      </c>
      <c r="AS299" s="1562" t="s">
        <v>7093</v>
      </c>
      <c r="AT299" s="1563" t="s">
        <v>7094</v>
      </c>
      <c r="AU299" s="1567" t="s">
        <v>7095</v>
      </c>
      <c r="AV299" s="1563" t="s">
        <v>7096</v>
      </c>
      <c r="AW299" s="1563" t="s">
        <v>7097</v>
      </c>
      <c r="AX299" s="1563" t="s">
        <v>7098</v>
      </c>
      <c r="AY299" s="1562" t="s">
        <v>7093</v>
      </c>
      <c r="BA299" s="3">
        <v>1</v>
      </c>
    </row>
    <row r="300" spans="2:53" ht="30" customHeight="1">
      <c r="B300" s="1552"/>
      <c r="C300" s="1601"/>
      <c r="D300" s="1529"/>
      <c r="E300" s="1529"/>
      <c r="F300" s="9"/>
      <c r="G300" s="1552"/>
      <c r="H300" s="1553"/>
      <c r="I300" s="1564"/>
      <c r="J300" s="1564"/>
      <c r="L300" s="1559"/>
      <c r="M300" s="206"/>
      <c r="N300" s="1565"/>
      <c r="O300" s="1566"/>
      <c r="P300" s="1565"/>
      <c r="Q300" s="1565"/>
      <c r="R300" s="1565"/>
      <c r="S300" s="9"/>
      <c r="W300" s="9"/>
      <c r="X300" s="1531"/>
      <c r="Y300" s="1532"/>
      <c r="Z300" s="1533"/>
      <c r="AA300" s="1534"/>
      <c r="AB300" s="1533"/>
      <c r="AC300" s="1533"/>
      <c r="AD300" s="1533"/>
      <c r="AE300" s="1533"/>
      <c r="AG300" s="1535"/>
      <c r="AH300" s="1536"/>
      <c r="AI300" s="60"/>
      <c r="AJ300" s="1540"/>
      <c r="AK300" s="1540"/>
      <c r="AL300" s="206"/>
      <c r="AM300" s="1559"/>
      <c r="AN300" s="1530"/>
      <c r="AO300" s="1529"/>
      <c r="AP300" s="1529"/>
      <c r="AR300" s="1559"/>
      <c r="AS300" s="1602" t="s">
        <v>5228</v>
      </c>
      <c r="AT300" s="1550"/>
      <c r="AU300" s="1550"/>
      <c r="AV300" s="1550"/>
      <c r="AW300" s="1550"/>
      <c r="AX300" s="1550"/>
      <c r="AY300" s="1602" t="s">
        <v>5228</v>
      </c>
      <c r="BA300" s="3">
        <v>1</v>
      </c>
    </row>
    <row r="301" spans="2:53" ht="30" customHeight="1">
      <c r="B301" s="1552"/>
      <c r="C301" s="1601"/>
      <c r="D301" s="1529"/>
      <c r="E301" s="1529"/>
      <c r="F301" s="9"/>
      <c r="G301" s="1552"/>
      <c r="H301" s="1553"/>
      <c r="I301" s="1564"/>
      <c r="J301" s="1564"/>
      <c r="L301" s="1559"/>
      <c r="M301" s="206"/>
      <c r="N301" s="1565"/>
      <c r="O301" s="1566"/>
      <c r="P301" s="1565"/>
      <c r="Q301" s="1565"/>
      <c r="R301" s="1565"/>
      <c r="S301" s="9"/>
      <c r="W301" s="9"/>
      <c r="X301" s="1531"/>
      <c r="Y301" s="1532"/>
      <c r="Z301" s="1533"/>
      <c r="AA301" s="1534"/>
      <c r="AB301" s="1533"/>
      <c r="AC301" s="1533"/>
      <c r="AD301" s="1533"/>
      <c r="AE301" s="1533"/>
      <c r="AG301" s="1535"/>
      <c r="AH301" s="1536"/>
      <c r="AI301" s="60"/>
      <c r="AJ301" s="1540"/>
      <c r="AK301" s="1540"/>
      <c r="AL301" s="206"/>
      <c r="AM301" s="1559"/>
      <c r="AN301" s="1530"/>
      <c r="AO301" s="1529"/>
      <c r="AP301" s="1529"/>
      <c r="AR301" s="1559">
        <v>1</v>
      </c>
      <c r="AS301" s="1562" t="s">
        <v>7099</v>
      </c>
      <c r="AT301" s="1563" t="s">
        <v>7100</v>
      </c>
      <c r="AU301" s="1567" t="s">
        <v>7101</v>
      </c>
      <c r="AV301" s="1563" t="s">
        <v>7102</v>
      </c>
      <c r="AW301" s="1563" t="s">
        <v>7103</v>
      </c>
      <c r="AX301" s="1563" t="s">
        <v>7104</v>
      </c>
      <c r="AY301" s="1562" t="s">
        <v>7099</v>
      </c>
      <c r="BA301" s="3">
        <v>1</v>
      </c>
    </row>
    <row r="302" spans="2:53" ht="30" customHeight="1">
      <c r="B302" s="1552"/>
      <c r="C302" s="1601"/>
      <c r="D302" s="1529"/>
      <c r="E302" s="1529"/>
      <c r="F302" s="9"/>
      <c r="G302" s="1552"/>
      <c r="H302" s="1553"/>
      <c r="I302" s="1564"/>
      <c r="J302" s="1564"/>
      <c r="L302" s="1559"/>
      <c r="M302" s="206"/>
      <c r="N302" s="1565"/>
      <c r="O302" s="1566"/>
      <c r="P302" s="1565"/>
      <c r="Q302" s="1565"/>
      <c r="R302" s="1565"/>
      <c r="S302" s="9"/>
      <c r="W302" s="9"/>
      <c r="X302" s="1531"/>
      <c r="Y302" s="1532"/>
      <c r="Z302" s="1533"/>
      <c r="AA302" s="1534"/>
      <c r="AB302" s="1533"/>
      <c r="AC302" s="1533"/>
      <c r="AD302" s="1533"/>
      <c r="AE302" s="1533"/>
      <c r="AG302" s="1535"/>
      <c r="AH302" s="1536"/>
      <c r="AI302" s="60"/>
      <c r="AJ302" s="1540"/>
      <c r="AK302" s="1540"/>
      <c r="AL302" s="206"/>
      <c r="AM302" s="1559"/>
      <c r="AN302" s="1530"/>
      <c r="AO302" s="1529"/>
      <c r="AP302" s="1529"/>
      <c r="AR302" s="1559">
        <f>AR301+1</f>
        <v>2</v>
      </c>
      <c r="AS302" s="1562" t="s">
        <v>7105</v>
      </c>
      <c r="AT302" s="1563" t="s">
        <v>7106</v>
      </c>
      <c r="AU302" s="1567" t="s">
        <v>7107</v>
      </c>
      <c r="AV302" s="1563" t="s">
        <v>7108</v>
      </c>
      <c r="AW302" s="1563" t="s">
        <v>7109</v>
      </c>
      <c r="AX302" s="1563" t="s">
        <v>7110</v>
      </c>
      <c r="AY302" s="1562" t="s">
        <v>7105</v>
      </c>
      <c r="BA302" s="3">
        <v>1</v>
      </c>
    </row>
    <row r="303" spans="2:53" ht="30" customHeight="1">
      <c r="B303" s="1552"/>
      <c r="C303" s="1601"/>
      <c r="D303" s="1529"/>
      <c r="E303" s="1529"/>
      <c r="F303" s="9"/>
      <c r="G303" s="1552"/>
      <c r="H303" s="1553"/>
      <c r="I303" s="1564"/>
      <c r="J303" s="1564"/>
      <c r="L303" s="1559"/>
      <c r="M303" s="206"/>
      <c r="N303" s="1565"/>
      <c r="O303" s="1566"/>
      <c r="P303" s="1565"/>
      <c r="Q303" s="1565"/>
      <c r="R303" s="1565"/>
      <c r="S303" s="9"/>
      <c r="W303" s="9"/>
      <c r="X303" s="1531"/>
      <c r="Y303" s="1532"/>
      <c r="Z303" s="1533"/>
      <c r="AA303" s="1534"/>
      <c r="AB303" s="1533"/>
      <c r="AC303" s="1533"/>
      <c r="AD303" s="1533"/>
      <c r="AE303" s="1533"/>
      <c r="AG303" s="1535"/>
      <c r="AH303" s="1536"/>
      <c r="AI303" s="60"/>
      <c r="AJ303" s="1540"/>
      <c r="AK303" s="1540"/>
      <c r="AL303" s="206"/>
      <c r="AM303" s="1559"/>
      <c r="AN303" s="1530"/>
      <c r="AO303" s="1529"/>
      <c r="AP303" s="1529"/>
      <c r="AR303" s="1559">
        <v>2</v>
      </c>
      <c r="AS303" s="1562" t="s">
        <v>7111</v>
      </c>
      <c r="AT303" s="1563" t="s">
        <v>7112</v>
      </c>
      <c r="AU303" s="1567" t="s">
        <v>7113</v>
      </c>
      <c r="AV303" s="1563" t="s">
        <v>7114</v>
      </c>
      <c r="AW303" s="1563" t="s">
        <v>7115</v>
      </c>
      <c r="AX303" s="1563" t="s">
        <v>7116</v>
      </c>
      <c r="AY303" s="1562" t="s">
        <v>7111</v>
      </c>
      <c r="BA303" s="3">
        <v>1</v>
      </c>
    </row>
    <row r="304" spans="2:53" ht="30" customHeight="1">
      <c r="B304" s="1552"/>
      <c r="C304" s="1601"/>
      <c r="D304" s="1529"/>
      <c r="E304" s="1529"/>
      <c r="F304" s="9"/>
      <c r="G304" s="1552"/>
      <c r="H304" s="1553"/>
      <c r="I304" s="1564"/>
      <c r="J304" s="1564"/>
      <c r="L304" s="1559"/>
      <c r="M304" s="206"/>
      <c r="N304" s="1565"/>
      <c r="O304" s="1566"/>
      <c r="P304" s="1565"/>
      <c r="Q304" s="1565"/>
      <c r="R304" s="1565"/>
      <c r="S304" s="9"/>
      <c r="W304" s="9"/>
      <c r="X304" s="1531"/>
      <c r="Y304" s="1532"/>
      <c r="Z304" s="1533"/>
      <c r="AA304" s="1534"/>
      <c r="AB304" s="1533"/>
      <c r="AC304" s="1533"/>
      <c r="AD304" s="1533"/>
      <c r="AE304" s="1533"/>
      <c r="AG304" s="1535"/>
      <c r="AH304" s="1536"/>
      <c r="AI304" s="60"/>
      <c r="AJ304" s="1540"/>
      <c r="AK304" s="1540"/>
      <c r="AL304" s="206"/>
      <c r="AM304" s="1559"/>
      <c r="AN304" s="1530"/>
      <c r="AO304" s="1529"/>
      <c r="AP304" s="1529"/>
      <c r="AR304" s="1559"/>
      <c r="AS304" s="1602" t="s">
        <v>4487</v>
      </c>
      <c r="AT304" s="1550"/>
      <c r="AU304" s="1550"/>
      <c r="AV304" s="1550"/>
      <c r="AW304" s="1550"/>
      <c r="AX304" s="1550"/>
      <c r="AY304" s="1602" t="s">
        <v>4487</v>
      </c>
      <c r="BA304" s="3">
        <v>1</v>
      </c>
    </row>
    <row r="305" spans="2:53" ht="30" customHeight="1">
      <c r="B305" s="1552"/>
      <c r="C305" s="1601"/>
      <c r="D305" s="1529"/>
      <c r="E305" s="1529"/>
      <c r="F305" s="9"/>
      <c r="G305" s="1552"/>
      <c r="H305" s="1553"/>
      <c r="I305" s="1564"/>
      <c r="J305" s="1564"/>
      <c r="L305" s="1559"/>
      <c r="M305" s="206"/>
      <c r="N305" s="1565"/>
      <c r="O305" s="1566"/>
      <c r="P305" s="1565"/>
      <c r="Q305" s="1565"/>
      <c r="R305" s="1565"/>
      <c r="S305" s="9"/>
      <c r="W305" s="9"/>
      <c r="X305" s="1531"/>
      <c r="Y305" s="1532"/>
      <c r="Z305" s="1533"/>
      <c r="AA305" s="1534"/>
      <c r="AB305" s="1533"/>
      <c r="AC305" s="1533"/>
      <c r="AD305" s="1533"/>
      <c r="AE305" s="1533"/>
      <c r="AG305" s="1535"/>
      <c r="AH305" s="1536"/>
      <c r="AI305" s="60"/>
      <c r="AJ305" s="1540"/>
      <c r="AK305" s="1540"/>
      <c r="AL305" s="206"/>
      <c r="AM305" s="1559"/>
      <c r="AN305" s="1530"/>
      <c r="AO305" s="1529"/>
      <c r="AP305" s="1529"/>
      <c r="AR305" s="1559">
        <v>1</v>
      </c>
      <c r="AS305" s="1562" t="s">
        <v>7117</v>
      </c>
      <c r="AT305" s="1567" t="s">
        <v>7118</v>
      </c>
      <c r="AU305" s="1567" t="s">
        <v>7119</v>
      </c>
      <c r="AV305" s="1563" t="s">
        <v>7120</v>
      </c>
      <c r="AW305" s="1563" t="s">
        <v>7121</v>
      </c>
      <c r="AX305" s="1563" t="s">
        <v>7122</v>
      </c>
      <c r="AY305" s="1562" t="s">
        <v>7117</v>
      </c>
      <c r="BA305" s="3">
        <v>1</v>
      </c>
    </row>
    <row r="306" spans="2:53" ht="30" customHeight="1">
      <c r="B306" s="1552"/>
      <c r="C306" s="1601"/>
      <c r="D306" s="1529"/>
      <c r="E306" s="1529"/>
      <c r="F306" s="9"/>
      <c r="G306" s="1552"/>
      <c r="H306" s="1553"/>
      <c r="I306" s="1564"/>
      <c r="J306" s="1564"/>
      <c r="L306" s="1559"/>
      <c r="M306" s="206"/>
      <c r="N306" s="1565"/>
      <c r="O306" s="1566"/>
      <c r="P306" s="1565"/>
      <c r="Q306" s="1565"/>
      <c r="R306" s="1565"/>
      <c r="S306" s="9"/>
      <c r="W306" s="9"/>
      <c r="X306" s="1531"/>
      <c r="Y306" s="1532"/>
      <c r="Z306" s="1533"/>
      <c r="AA306" s="1534"/>
      <c r="AB306" s="1533"/>
      <c r="AC306" s="1533"/>
      <c r="AD306" s="1533"/>
      <c r="AE306" s="1533"/>
      <c r="AG306" s="1535"/>
      <c r="AH306" s="1536"/>
      <c r="AI306" s="60"/>
      <c r="AJ306" s="1540"/>
      <c r="AK306" s="1540"/>
      <c r="AL306" s="206"/>
      <c r="AM306" s="1559"/>
      <c r="AN306" s="1530"/>
      <c r="AO306" s="1529"/>
      <c r="AP306" s="1529"/>
      <c r="AR306" s="1559"/>
      <c r="AS306" s="1602" t="s">
        <v>2</v>
      </c>
      <c r="AT306" s="701"/>
      <c r="AU306" s="1550"/>
      <c r="AV306" s="701"/>
      <c r="AW306" s="1550"/>
      <c r="AX306" s="1550"/>
      <c r="AY306" s="1602" t="s">
        <v>2</v>
      </c>
      <c r="BA306" s="3">
        <v>1</v>
      </c>
    </row>
    <row r="307" spans="2:53" ht="30" customHeight="1">
      <c r="B307" s="1552"/>
      <c r="C307" s="1601"/>
      <c r="D307" s="1529"/>
      <c r="E307" s="1529"/>
      <c r="F307" s="9"/>
      <c r="G307" s="1552"/>
      <c r="H307" s="1553"/>
      <c r="I307" s="1564"/>
      <c r="J307" s="1564"/>
      <c r="L307" s="1559"/>
      <c r="M307" s="206"/>
      <c r="N307" s="1565"/>
      <c r="O307" s="1566"/>
      <c r="P307" s="1565"/>
      <c r="Q307" s="1565"/>
      <c r="R307" s="1565"/>
      <c r="S307" s="9"/>
      <c r="W307" s="9"/>
      <c r="X307" s="1531"/>
      <c r="Y307" s="1532"/>
      <c r="Z307" s="1533"/>
      <c r="AA307" s="1534"/>
      <c r="AB307" s="1533"/>
      <c r="AC307" s="1533"/>
      <c r="AD307" s="1533"/>
      <c r="AE307" s="1533"/>
      <c r="AG307" s="1535"/>
      <c r="AH307" s="1536"/>
      <c r="AI307" s="60"/>
      <c r="AJ307" s="1540"/>
      <c r="AK307" s="1540"/>
      <c r="AL307" s="206"/>
      <c r="AM307" s="1559"/>
      <c r="AN307" s="1530"/>
      <c r="AO307" s="1529"/>
      <c r="AP307" s="1529"/>
      <c r="AR307" s="1559">
        <v>1</v>
      </c>
      <c r="AS307" s="1562" t="s">
        <v>7123</v>
      </c>
      <c r="AT307" s="1563" t="s">
        <v>7124</v>
      </c>
      <c r="AU307" s="1567" t="s">
        <v>7125</v>
      </c>
      <c r="AV307" s="1563" t="s">
        <v>7126</v>
      </c>
      <c r="AW307" s="1563" t="s">
        <v>7127</v>
      </c>
      <c r="AX307" s="1563" t="s">
        <v>7128</v>
      </c>
      <c r="AY307" s="1562" t="s">
        <v>7123</v>
      </c>
      <c r="BA307" s="3">
        <v>1</v>
      </c>
    </row>
    <row r="308" spans="2:53" ht="30" customHeight="1">
      <c r="B308" s="1552"/>
      <c r="C308" s="1601"/>
      <c r="D308" s="1529"/>
      <c r="E308" s="1529"/>
      <c r="F308" s="9"/>
      <c r="G308" s="1552"/>
      <c r="H308" s="1553"/>
      <c r="I308" s="1564"/>
      <c r="J308" s="1564"/>
      <c r="L308" s="1559"/>
      <c r="M308" s="206"/>
      <c r="N308" s="1565"/>
      <c r="O308" s="1566"/>
      <c r="P308" s="1565"/>
      <c r="Q308" s="1565"/>
      <c r="R308" s="1565"/>
      <c r="S308" s="9"/>
      <c r="W308" s="9"/>
      <c r="X308" s="1531"/>
      <c r="Y308" s="1532"/>
      <c r="Z308" s="1533"/>
      <c r="AA308" s="1534"/>
      <c r="AB308" s="1533"/>
      <c r="AC308" s="1533"/>
      <c r="AD308" s="1533"/>
      <c r="AE308" s="1533"/>
      <c r="AG308" s="1535"/>
      <c r="AH308" s="1536"/>
      <c r="AI308" s="60"/>
      <c r="AJ308" s="1540"/>
      <c r="AK308" s="1540"/>
      <c r="AL308" s="206"/>
      <c r="AM308" s="1559"/>
      <c r="AN308" s="1530"/>
      <c r="AO308" s="1529"/>
      <c r="AP308" s="1529"/>
      <c r="AR308" s="1559">
        <f>AR307+1</f>
        <v>2</v>
      </c>
      <c r="AS308" s="1562" t="s">
        <v>7129</v>
      </c>
      <c r="AT308" s="1563" t="s">
        <v>7130</v>
      </c>
      <c r="AU308" s="1567" t="s">
        <v>7131</v>
      </c>
      <c r="AV308" s="1563" t="s">
        <v>7132</v>
      </c>
      <c r="AW308" s="1563" t="s">
        <v>7133</v>
      </c>
      <c r="AX308" s="1563" t="s">
        <v>7134</v>
      </c>
      <c r="AY308" s="1562" t="s">
        <v>7129</v>
      </c>
      <c r="BA308" s="3">
        <v>1</v>
      </c>
    </row>
    <row r="309" spans="2:53" ht="30" customHeight="1">
      <c r="B309" s="1552"/>
      <c r="C309" s="1601"/>
      <c r="D309" s="1529"/>
      <c r="E309" s="1529"/>
      <c r="F309" s="9"/>
      <c r="G309" s="1552"/>
      <c r="H309" s="1553"/>
      <c r="I309" s="1564"/>
      <c r="J309" s="1564"/>
      <c r="L309" s="1559"/>
      <c r="M309" s="206"/>
      <c r="N309" s="1565"/>
      <c r="O309" s="1566"/>
      <c r="P309" s="1565"/>
      <c r="Q309" s="1565"/>
      <c r="R309" s="1565"/>
      <c r="S309" s="9"/>
      <c r="W309" s="9"/>
      <c r="X309" s="1531"/>
      <c r="Y309" s="1532"/>
      <c r="Z309" s="1533"/>
      <c r="AA309" s="1534"/>
      <c r="AB309" s="1533"/>
      <c r="AC309" s="1533"/>
      <c r="AD309" s="1533"/>
      <c r="AE309" s="1533"/>
      <c r="AG309" s="1535"/>
      <c r="AH309" s="1536"/>
      <c r="AI309" s="60"/>
      <c r="AJ309" s="1540"/>
      <c r="AK309" s="1540"/>
      <c r="AL309" s="206"/>
      <c r="AM309" s="1559"/>
      <c r="AN309" s="1530"/>
      <c r="AO309" s="1529"/>
      <c r="AP309" s="1529"/>
      <c r="AR309" s="1559">
        <f t="shared" ref="AR309:AR342" si="65">AR308+1</f>
        <v>3</v>
      </c>
      <c r="AS309" s="1562" t="s">
        <v>7135</v>
      </c>
      <c r="AT309" s="1563" t="s">
        <v>7136</v>
      </c>
      <c r="AU309" s="1567" t="s">
        <v>7137</v>
      </c>
      <c r="AV309" s="1563" t="s">
        <v>7138</v>
      </c>
      <c r="AW309" s="1563" t="s">
        <v>7139</v>
      </c>
      <c r="AX309" s="1563" t="s">
        <v>7140</v>
      </c>
      <c r="AY309" s="1562" t="s">
        <v>7135</v>
      </c>
      <c r="BA309" s="3">
        <v>1</v>
      </c>
    </row>
    <row r="310" spans="2:53" ht="30" customHeight="1">
      <c r="B310" s="1552"/>
      <c r="C310" s="1601"/>
      <c r="D310" s="1529"/>
      <c r="E310" s="1529"/>
      <c r="F310" s="9"/>
      <c r="G310" s="1552"/>
      <c r="H310" s="1553"/>
      <c r="I310" s="1564"/>
      <c r="J310" s="1564"/>
      <c r="L310" s="1559"/>
      <c r="M310" s="206"/>
      <c r="N310" s="1565"/>
      <c r="O310" s="1566"/>
      <c r="P310" s="1565"/>
      <c r="Q310" s="1565"/>
      <c r="R310" s="1565"/>
      <c r="S310" s="9"/>
      <c r="W310" s="9"/>
      <c r="X310" s="1531"/>
      <c r="Y310" s="1532"/>
      <c r="Z310" s="1533"/>
      <c r="AA310" s="1534"/>
      <c r="AB310" s="1533"/>
      <c r="AC310" s="1533"/>
      <c r="AD310" s="1533"/>
      <c r="AE310" s="1533"/>
      <c r="AG310" s="1535"/>
      <c r="AH310" s="1536"/>
      <c r="AI310" s="60"/>
      <c r="AJ310" s="1540"/>
      <c r="AK310" s="1540"/>
      <c r="AL310" s="206"/>
      <c r="AM310" s="1559"/>
      <c r="AN310" s="1530"/>
      <c r="AO310" s="1529"/>
      <c r="AP310" s="1529"/>
      <c r="AR310" s="1559">
        <f t="shared" si="65"/>
        <v>4</v>
      </c>
      <c r="AS310" s="1562" t="s">
        <v>7141</v>
      </c>
      <c r="AT310" s="1563" t="s">
        <v>7142</v>
      </c>
      <c r="AU310" s="1567" t="s">
        <v>7143</v>
      </c>
      <c r="AV310" s="1563" t="s">
        <v>7144</v>
      </c>
      <c r="AW310" s="1563" t="s">
        <v>7145</v>
      </c>
      <c r="AX310" s="1563" t="s">
        <v>7146</v>
      </c>
      <c r="AY310" s="1562" t="s">
        <v>7141</v>
      </c>
      <c r="BA310" s="3">
        <v>1</v>
      </c>
    </row>
    <row r="311" spans="2:53" ht="30" customHeight="1">
      <c r="B311" s="1552"/>
      <c r="C311" s="1601"/>
      <c r="D311" s="1529"/>
      <c r="E311" s="1529"/>
      <c r="F311" s="9"/>
      <c r="G311" s="1552"/>
      <c r="H311" s="1553"/>
      <c r="I311" s="1564"/>
      <c r="J311" s="1564"/>
      <c r="L311" s="1559"/>
      <c r="M311" s="206"/>
      <c r="N311" s="1565"/>
      <c r="O311" s="1566"/>
      <c r="P311" s="1565"/>
      <c r="Q311" s="1565"/>
      <c r="R311" s="1565"/>
      <c r="S311" s="9"/>
      <c r="W311" s="9"/>
      <c r="X311" s="1531"/>
      <c r="Y311" s="1532"/>
      <c r="Z311" s="1533"/>
      <c r="AA311" s="1534"/>
      <c r="AB311" s="1533"/>
      <c r="AC311" s="1533"/>
      <c r="AD311" s="1533"/>
      <c r="AE311" s="1533"/>
      <c r="AG311" s="1535"/>
      <c r="AH311" s="1536"/>
      <c r="AI311" s="60"/>
      <c r="AJ311" s="1540"/>
      <c r="AK311" s="1540"/>
      <c r="AL311" s="206"/>
      <c r="AM311" s="1559"/>
      <c r="AN311" s="1530"/>
      <c r="AO311" s="1529"/>
      <c r="AP311" s="1529"/>
      <c r="AR311" s="1559">
        <f t="shared" si="65"/>
        <v>5</v>
      </c>
      <c r="AS311" s="1562" t="s">
        <v>7147</v>
      </c>
      <c r="AT311" s="1563" t="s">
        <v>7148</v>
      </c>
      <c r="AU311" s="1567" t="s">
        <v>7149</v>
      </c>
      <c r="AV311" s="1563" t="s">
        <v>7150</v>
      </c>
      <c r="AW311" s="1563" t="s">
        <v>7151</v>
      </c>
      <c r="AX311" s="1563" t="s">
        <v>7152</v>
      </c>
      <c r="AY311" s="1562" t="s">
        <v>7147</v>
      </c>
      <c r="BA311" s="3">
        <v>1</v>
      </c>
    </row>
    <row r="312" spans="2:53" ht="30" customHeight="1">
      <c r="B312" s="1552"/>
      <c r="C312" s="1601"/>
      <c r="D312" s="1529"/>
      <c r="E312" s="1529"/>
      <c r="F312" s="9"/>
      <c r="G312" s="1552"/>
      <c r="H312" s="1553"/>
      <c r="I312" s="1564"/>
      <c r="J312" s="1564"/>
      <c r="L312" s="1559"/>
      <c r="M312" s="206"/>
      <c r="N312" s="1565"/>
      <c r="O312" s="1566"/>
      <c r="P312" s="1565"/>
      <c r="Q312" s="1565"/>
      <c r="R312" s="1565"/>
      <c r="S312" s="9"/>
      <c r="W312" s="9"/>
      <c r="X312" s="1531"/>
      <c r="Y312" s="1532"/>
      <c r="Z312" s="1533"/>
      <c r="AA312" s="1534"/>
      <c r="AB312" s="1533"/>
      <c r="AC312" s="1533"/>
      <c r="AD312" s="1533"/>
      <c r="AE312" s="1533"/>
      <c r="AG312" s="1535"/>
      <c r="AH312" s="1536"/>
      <c r="AI312" s="60"/>
      <c r="AJ312" s="1540"/>
      <c r="AK312" s="1540"/>
      <c r="AL312" s="206"/>
      <c r="AM312" s="1559"/>
      <c r="AN312" s="1530"/>
      <c r="AO312" s="1529"/>
      <c r="AP312" s="1529"/>
      <c r="AR312" s="1559">
        <f t="shared" si="65"/>
        <v>6</v>
      </c>
      <c r="AS312" s="1562" t="s">
        <v>7153</v>
      </c>
      <c r="AT312" s="1563" t="s">
        <v>7154</v>
      </c>
      <c r="AU312" s="1567" t="s">
        <v>7155</v>
      </c>
      <c r="AV312" s="1563" t="s">
        <v>7156</v>
      </c>
      <c r="AW312" s="1563" t="s">
        <v>7157</v>
      </c>
      <c r="AX312" s="1563" t="s">
        <v>7158</v>
      </c>
      <c r="AY312" s="1562" t="s">
        <v>7153</v>
      </c>
      <c r="BA312" s="3">
        <v>1</v>
      </c>
    </row>
    <row r="313" spans="2:53" ht="30" customHeight="1">
      <c r="B313" s="1552"/>
      <c r="C313" s="1601"/>
      <c r="D313" s="1529"/>
      <c r="E313" s="1529"/>
      <c r="F313" s="9"/>
      <c r="G313" s="1552"/>
      <c r="H313" s="1553"/>
      <c r="I313" s="1564"/>
      <c r="J313" s="1564"/>
      <c r="L313" s="1559"/>
      <c r="M313" s="206"/>
      <c r="N313" s="1565"/>
      <c r="O313" s="1566"/>
      <c r="P313" s="1565"/>
      <c r="Q313" s="1565"/>
      <c r="R313" s="1565"/>
      <c r="S313" s="9"/>
      <c r="W313" s="9"/>
      <c r="X313" s="1531"/>
      <c r="Y313" s="1532"/>
      <c r="Z313" s="1533"/>
      <c r="AA313" s="1534"/>
      <c r="AB313" s="1533"/>
      <c r="AC313" s="1533"/>
      <c r="AD313" s="1533"/>
      <c r="AE313" s="1533"/>
      <c r="AG313" s="1535"/>
      <c r="AH313" s="1536"/>
      <c r="AI313" s="60"/>
      <c r="AJ313" s="1540"/>
      <c r="AK313" s="1540"/>
      <c r="AL313" s="206"/>
      <c r="AM313" s="1559"/>
      <c r="AN313" s="1530"/>
      <c r="AO313" s="1529"/>
      <c r="AP313" s="1529"/>
      <c r="AR313" s="1559">
        <f t="shared" si="65"/>
        <v>7</v>
      </c>
      <c r="AS313" s="1562" t="s">
        <v>7159</v>
      </c>
      <c r="AT313" s="1563" t="s">
        <v>7160</v>
      </c>
      <c r="AU313" s="1567" t="s">
        <v>7161</v>
      </c>
      <c r="AV313" s="1563" t="s">
        <v>7162</v>
      </c>
      <c r="AW313" s="1563" t="s">
        <v>7163</v>
      </c>
      <c r="AX313" s="1563" t="s">
        <v>7164</v>
      </c>
      <c r="AY313" s="1562" t="s">
        <v>7159</v>
      </c>
      <c r="BA313" s="3">
        <v>1</v>
      </c>
    </row>
    <row r="314" spans="2:53" ht="30" customHeight="1">
      <c r="B314" s="1552"/>
      <c r="C314" s="1601"/>
      <c r="D314" s="1529"/>
      <c r="E314" s="1529"/>
      <c r="F314" s="9"/>
      <c r="G314" s="1552"/>
      <c r="H314" s="1553"/>
      <c r="I314" s="1564"/>
      <c r="J314" s="1564"/>
      <c r="L314" s="1559"/>
      <c r="M314" s="206"/>
      <c r="N314" s="1565"/>
      <c r="O314" s="1566"/>
      <c r="P314" s="1565"/>
      <c r="Q314" s="1565"/>
      <c r="R314" s="1565"/>
      <c r="S314" s="9"/>
      <c r="W314" s="9"/>
      <c r="X314" s="1531"/>
      <c r="Y314" s="1532"/>
      <c r="Z314" s="1533"/>
      <c r="AA314" s="1534"/>
      <c r="AB314" s="1533"/>
      <c r="AC314" s="1533"/>
      <c r="AD314" s="1533"/>
      <c r="AE314" s="1533"/>
      <c r="AG314" s="1535"/>
      <c r="AH314" s="1536"/>
      <c r="AI314" s="60"/>
      <c r="AJ314" s="1540"/>
      <c r="AK314" s="1540"/>
      <c r="AL314" s="206"/>
      <c r="AM314" s="1559"/>
      <c r="AN314" s="1530"/>
      <c r="AO314" s="1529"/>
      <c r="AP314" s="1529"/>
      <c r="AR314" s="1559">
        <f t="shared" si="65"/>
        <v>8</v>
      </c>
      <c r="AS314" s="1562" t="s">
        <v>7165</v>
      </c>
      <c r="AT314" s="1563" t="s">
        <v>7166</v>
      </c>
      <c r="AU314" s="1567" t="s">
        <v>7167</v>
      </c>
      <c r="AV314" s="1563" t="s">
        <v>7168</v>
      </c>
      <c r="AW314" s="1563" t="s">
        <v>7169</v>
      </c>
      <c r="AX314" s="1563" t="s">
        <v>7170</v>
      </c>
      <c r="AY314" s="1562" t="s">
        <v>7165</v>
      </c>
      <c r="BA314" s="3">
        <v>1</v>
      </c>
    </row>
    <row r="315" spans="2:53" ht="30" customHeight="1">
      <c r="B315" s="1552"/>
      <c r="C315" s="1601"/>
      <c r="D315" s="1529"/>
      <c r="E315" s="1529"/>
      <c r="F315" s="9"/>
      <c r="G315" s="1552"/>
      <c r="H315" s="1553"/>
      <c r="I315" s="1564"/>
      <c r="J315" s="1564"/>
      <c r="L315" s="1559"/>
      <c r="M315" s="206"/>
      <c r="N315" s="1565"/>
      <c r="O315" s="1566"/>
      <c r="P315" s="1565"/>
      <c r="Q315" s="1565"/>
      <c r="R315" s="1565"/>
      <c r="S315" s="9"/>
      <c r="W315" s="9"/>
      <c r="X315" s="1531"/>
      <c r="Y315" s="1532"/>
      <c r="Z315" s="1533"/>
      <c r="AA315" s="1534"/>
      <c r="AB315" s="1533"/>
      <c r="AC315" s="1533"/>
      <c r="AD315" s="1533"/>
      <c r="AE315" s="1533"/>
      <c r="AG315" s="1535"/>
      <c r="AH315" s="1536"/>
      <c r="AI315" s="60"/>
      <c r="AJ315" s="1540"/>
      <c r="AK315" s="1540"/>
      <c r="AL315" s="206"/>
      <c r="AM315" s="1559"/>
      <c r="AN315" s="1530"/>
      <c r="AO315" s="1529"/>
      <c r="AP315" s="1529"/>
      <c r="AR315" s="1559">
        <f t="shared" si="65"/>
        <v>9</v>
      </c>
      <c r="AS315" s="1562" t="s">
        <v>7171</v>
      </c>
      <c r="AT315" s="1563" t="s">
        <v>7172</v>
      </c>
      <c r="AU315" s="1567" t="s">
        <v>7173</v>
      </c>
      <c r="AV315" s="1563" t="s">
        <v>7174</v>
      </c>
      <c r="AW315" s="1563" t="s">
        <v>7175</v>
      </c>
      <c r="AX315" s="1563" t="s">
        <v>7176</v>
      </c>
      <c r="AY315" s="1562" t="s">
        <v>7171</v>
      </c>
      <c r="BA315" s="3">
        <v>1</v>
      </c>
    </row>
    <row r="316" spans="2:53" ht="30" customHeight="1">
      <c r="B316" s="1552"/>
      <c r="C316" s="1601"/>
      <c r="D316" s="1529"/>
      <c r="E316" s="1529"/>
      <c r="F316" s="9"/>
      <c r="G316" s="1552"/>
      <c r="H316" s="1553"/>
      <c r="I316" s="1564"/>
      <c r="J316" s="1564"/>
      <c r="L316" s="1559"/>
      <c r="M316" s="206"/>
      <c r="N316" s="1565"/>
      <c r="O316" s="1566"/>
      <c r="P316" s="1565"/>
      <c r="Q316" s="1565"/>
      <c r="R316" s="1565"/>
      <c r="S316" s="9"/>
      <c r="W316" s="9"/>
      <c r="X316" s="1531"/>
      <c r="Y316" s="1532"/>
      <c r="Z316" s="1533"/>
      <c r="AA316" s="1534"/>
      <c r="AB316" s="1533"/>
      <c r="AC316" s="1533"/>
      <c r="AD316" s="1533"/>
      <c r="AE316" s="1533"/>
      <c r="AG316" s="1535"/>
      <c r="AH316" s="1536"/>
      <c r="AI316" s="60"/>
      <c r="AJ316" s="1540"/>
      <c r="AK316" s="1540"/>
      <c r="AL316" s="206"/>
      <c r="AM316" s="1559"/>
      <c r="AN316" s="1530"/>
      <c r="AO316" s="1529"/>
      <c r="AP316" s="1529"/>
      <c r="AR316" s="1559">
        <f t="shared" si="65"/>
        <v>10</v>
      </c>
      <c r="AS316" s="1562" t="s">
        <v>7177</v>
      </c>
      <c r="AT316" s="1563" t="s">
        <v>7178</v>
      </c>
      <c r="AU316" s="1567" t="s">
        <v>7179</v>
      </c>
      <c r="AV316" s="1563" t="s">
        <v>7180</v>
      </c>
      <c r="AW316" s="1563" t="s">
        <v>7181</v>
      </c>
      <c r="AX316" s="1563" t="s">
        <v>7182</v>
      </c>
      <c r="AY316" s="1562" t="s">
        <v>7177</v>
      </c>
      <c r="BA316" s="3">
        <v>1</v>
      </c>
    </row>
    <row r="317" spans="2:53" ht="30" customHeight="1">
      <c r="B317" s="1552"/>
      <c r="C317" s="1601"/>
      <c r="D317" s="1529"/>
      <c r="E317" s="1529"/>
      <c r="F317" s="9"/>
      <c r="G317" s="1552"/>
      <c r="H317" s="1553"/>
      <c r="I317" s="1564"/>
      <c r="J317" s="1564"/>
      <c r="L317" s="1559"/>
      <c r="M317" s="206"/>
      <c r="N317" s="1565"/>
      <c r="O317" s="1566"/>
      <c r="P317" s="1565"/>
      <c r="Q317" s="1565"/>
      <c r="R317" s="1565"/>
      <c r="S317" s="9"/>
      <c r="W317" s="9"/>
      <c r="X317" s="1531"/>
      <c r="Y317" s="1532"/>
      <c r="Z317" s="1533"/>
      <c r="AA317" s="1534"/>
      <c r="AB317" s="1533"/>
      <c r="AC317" s="1533"/>
      <c r="AD317" s="1533"/>
      <c r="AE317" s="1533"/>
      <c r="AG317" s="1535"/>
      <c r="AH317" s="1536"/>
      <c r="AI317" s="60"/>
      <c r="AJ317" s="1540"/>
      <c r="AK317" s="1540"/>
      <c r="AL317" s="206"/>
      <c r="AM317" s="1559"/>
      <c r="AN317" s="1530"/>
      <c r="AO317" s="1529"/>
      <c r="AP317" s="1529"/>
      <c r="AR317" s="1559">
        <f t="shared" si="65"/>
        <v>11</v>
      </c>
      <c r="AS317" s="1562" t="s">
        <v>7183</v>
      </c>
      <c r="AT317" s="1529" t="s">
        <v>7184</v>
      </c>
      <c r="AU317" s="1529" t="s">
        <v>7185</v>
      </c>
      <c r="AV317" s="1563" t="s">
        <v>7186</v>
      </c>
      <c r="AW317" s="1563" t="s">
        <v>7187</v>
      </c>
      <c r="AX317" s="1563" t="s">
        <v>7188</v>
      </c>
      <c r="AY317" s="1562" t="s">
        <v>7183</v>
      </c>
      <c r="BA317" s="3">
        <v>1</v>
      </c>
    </row>
    <row r="318" spans="2:53" ht="30" customHeight="1">
      <c r="B318" s="1552"/>
      <c r="C318" s="1601"/>
      <c r="D318" s="1529"/>
      <c r="E318" s="1529"/>
      <c r="F318" s="9"/>
      <c r="G318" s="1552"/>
      <c r="H318" s="1553"/>
      <c r="I318" s="1564"/>
      <c r="J318" s="1564"/>
      <c r="L318" s="1559"/>
      <c r="M318" s="206"/>
      <c r="N318" s="1565"/>
      <c r="O318" s="1566"/>
      <c r="P318" s="1565"/>
      <c r="Q318" s="1565"/>
      <c r="R318" s="1565"/>
      <c r="S318" s="9"/>
      <c r="W318" s="9"/>
      <c r="X318" s="1531"/>
      <c r="Y318" s="1532"/>
      <c r="Z318" s="1533"/>
      <c r="AA318" s="1534"/>
      <c r="AB318" s="1533"/>
      <c r="AC318" s="1533"/>
      <c r="AD318" s="1533"/>
      <c r="AE318" s="1533"/>
      <c r="AG318" s="1535"/>
      <c r="AH318" s="1536"/>
      <c r="AI318" s="60"/>
      <c r="AJ318" s="1540"/>
      <c r="AK318" s="1540"/>
      <c r="AL318" s="206"/>
      <c r="AM318" s="1559"/>
      <c r="AN318" s="1530"/>
      <c r="AO318" s="1529"/>
      <c r="AP318" s="1529"/>
      <c r="AR318" s="1559">
        <f t="shared" si="65"/>
        <v>12</v>
      </c>
      <c r="AS318" s="1562" t="s">
        <v>7189</v>
      </c>
      <c r="AT318" s="1563" t="s">
        <v>7190</v>
      </c>
      <c r="AU318" s="1567" t="s">
        <v>7191</v>
      </c>
      <c r="AV318" s="1563" t="s">
        <v>7192</v>
      </c>
      <c r="AW318" s="1563" t="s">
        <v>7193</v>
      </c>
      <c r="AX318" s="1563" t="s">
        <v>7194</v>
      </c>
      <c r="AY318" s="1562" t="s">
        <v>7189</v>
      </c>
      <c r="BA318" s="3">
        <v>1</v>
      </c>
    </row>
    <row r="319" spans="2:53" ht="30" customHeight="1">
      <c r="B319" s="1552"/>
      <c r="C319" s="1601"/>
      <c r="D319" s="1529"/>
      <c r="E319" s="1529"/>
      <c r="F319" s="9"/>
      <c r="G319" s="1552"/>
      <c r="H319" s="1553"/>
      <c r="I319" s="1564"/>
      <c r="J319" s="1564"/>
      <c r="L319" s="1559"/>
      <c r="M319" s="206"/>
      <c r="N319" s="1565"/>
      <c r="O319" s="1566"/>
      <c r="P319" s="1565"/>
      <c r="Q319" s="1565"/>
      <c r="R319" s="1565"/>
      <c r="S319" s="9"/>
      <c r="W319" s="9"/>
      <c r="X319" s="1531"/>
      <c r="Y319" s="1532"/>
      <c r="Z319" s="1533"/>
      <c r="AA319" s="1534"/>
      <c r="AB319" s="1533"/>
      <c r="AC319" s="1533"/>
      <c r="AD319" s="1533"/>
      <c r="AE319" s="1533"/>
      <c r="AG319" s="1535"/>
      <c r="AH319" s="1536"/>
      <c r="AI319" s="60"/>
      <c r="AJ319" s="1540"/>
      <c r="AK319" s="1540"/>
      <c r="AL319" s="206"/>
      <c r="AM319" s="1559"/>
      <c r="AN319" s="1530"/>
      <c r="AO319" s="1529"/>
      <c r="AP319" s="1529"/>
      <c r="AR319" s="1559">
        <f t="shared" si="65"/>
        <v>13</v>
      </c>
      <c r="AS319" s="1562" t="s">
        <v>7195</v>
      </c>
      <c r="AT319" s="1563" t="s">
        <v>7196</v>
      </c>
      <c r="AU319" s="1567" t="s">
        <v>7197</v>
      </c>
      <c r="AV319" s="1563" t="s">
        <v>7198</v>
      </c>
      <c r="AW319" s="1563" t="s">
        <v>7199</v>
      </c>
      <c r="AX319" s="1563" t="s">
        <v>7200</v>
      </c>
      <c r="AY319" s="1562" t="s">
        <v>7195</v>
      </c>
      <c r="BA319" s="3">
        <v>1</v>
      </c>
    </row>
    <row r="320" spans="2:53" ht="30" customHeight="1">
      <c r="B320" s="1552"/>
      <c r="C320" s="1601"/>
      <c r="D320" s="1529"/>
      <c r="E320" s="1529"/>
      <c r="F320" s="9"/>
      <c r="G320" s="1552"/>
      <c r="H320" s="1553"/>
      <c r="I320" s="1564"/>
      <c r="J320" s="1564"/>
      <c r="L320" s="1559"/>
      <c r="M320" s="206"/>
      <c r="N320" s="1565"/>
      <c r="O320" s="1566"/>
      <c r="P320" s="1565"/>
      <c r="Q320" s="1565"/>
      <c r="R320" s="1565"/>
      <c r="S320" s="9"/>
      <c r="W320" s="9"/>
      <c r="X320" s="1531"/>
      <c r="Y320" s="1532"/>
      <c r="Z320" s="1533"/>
      <c r="AA320" s="1534"/>
      <c r="AB320" s="1533"/>
      <c r="AC320" s="1533"/>
      <c r="AD320" s="1533"/>
      <c r="AE320" s="1533"/>
      <c r="AG320" s="1535"/>
      <c r="AH320" s="1536"/>
      <c r="AI320" s="60"/>
      <c r="AJ320" s="1540"/>
      <c r="AK320" s="1540"/>
      <c r="AL320" s="206"/>
      <c r="AM320" s="1559"/>
      <c r="AN320" s="1530"/>
      <c r="AO320" s="1529"/>
      <c r="AP320" s="1529"/>
      <c r="AR320" s="1559">
        <f t="shared" si="65"/>
        <v>14</v>
      </c>
      <c r="AS320" s="1562" t="s">
        <v>7201</v>
      </c>
      <c r="AT320" s="1563" t="s">
        <v>7202</v>
      </c>
      <c r="AU320" s="1567" t="s">
        <v>7203</v>
      </c>
      <c r="AV320" s="1563" t="s">
        <v>7204</v>
      </c>
      <c r="AW320" s="1563" t="s">
        <v>7205</v>
      </c>
      <c r="AX320" s="1563" t="s">
        <v>7206</v>
      </c>
      <c r="AY320" s="1562" t="s">
        <v>7201</v>
      </c>
      <c r="BA320" s="3">
        <v>1</v>
      </c>
    </row>
    <row r="321" spans="2:53" ht="30" customHeight="1">
      <c r="B321" s="1552"/>
      <c r="C321" s="1601"/>
      <c r="D321" s="1529"/>
      <c r="E321" s="1529"/>
      <c r="F321" s="9"/>
      <c r="G321" s="1552"/>
      <c r="H321" s="1553"/>
      <c r="I321" s="1564"/>
      <c r="J321" s="1564"/>
      <c r="L321" s="1559"/>
      <c r="M321" s="206"/>
      <c r="N321" s="1565"/>
      <c r="O321" s="1566"/>
      <c r="P321" s="1565"/>
      <c r="Q321" s="1565"/>
      <c r="R321" s="1565"/>
      <c r="S321" s="9"/>
      <c r="W321" s="9"/>
      <c r="X321" s="1531"/>
      <c r="Y321" s="1532"/>
      <c r="Z321" s="1533"/>
      <c r="AA321" s="1534"/>
      <c r="AB321" s="1533"/>
      <c r="AC321" s="1533"/>
      <c r="AD321" s="1533"/>
      <c r="AE321" s="1533"/>
      <c r="AG321" s="1535"/>
      <c r="AH321" s="1536"/>
      <c r="AI321" s="60"/>
      <c r="AJ321" s="1540"/>
      <c r="AK321" s="1540"/>
      <c r="AL321" s="206"/>
      <c r="AM321" s="1559"/>
      <c r="AN321" s="1530"/>
      <c r="AO321" s="1529"/>
      <c r="AP321" s="1529"/>
      <c r="AR321" s="1559">
        <f t="shared" si="65"/>
        <v>15</v>
      </c>
      <c r="AS321" s="1562" t="s">
        <v>7207</v>
      </c>
      <c r="AT321" s="1563" t="s">
        <v>7208</v>
      </c>
      <c r="AU321" s="1567" t="s">
        <v>7209</v>
      </c>
      <c r="AV321" s="1563" t="s">
        <v>7210</v>
      </c>
      <c r="AW321" s="1563" t="s">
        <v>7211</v>
      </c>
      <c r="AX321" s="1563" t="s">
        <v>7212</v>
      </c>
      <c r="AY321" s="1562" t="s">
        <v>7207</v>
      </c>
      <c r="BA321" s="3">
        <v>1</v>
      </c>
    </row>
    <row r="322" spans="2:53" ht="30" customHeight="1">
      <c r="B322" s="1552"/>
      <c r="C322" s="1601"/>
      <c r="D322" s="1529"/>
      <c r="E322" s="1529"/>
      <c r="F322" s="9"/>
      <c r="G322" s="1552"/>
      <c r="H322" s="1553"/>
      <c r="I322" s="1564"/>
      <c r="J322" s="1564"/>
      <c r="L322" s="1559"/>
      <c r="M322" s="206"/>
      <c r="N322" s="1565"/>
      <c r="O322" s="1566"/>
      <c r="P322" s="1565"/>
      <c r="Q322" s="1565"/>
      <c r="R322" s="1565"/>
      <c r="S322" s="9"/>
      <c r="W322" s="9"/>
      <c r="X322" s="1531"/>
      <c r="Y322" s="1532"/>
      <c r="Z322" s="1533"/>
      <c r="AA322" s="1534"/>
      <c r="AB322" s="1533"/>
      <c r="AC322" s="1533"/>
      <c r="AD322" s="1533"/>
      <c r="AE322" s="1533"/>
      <c r="AG322" s="1535"/>
      <c r="AH322" s="1536"/>
      <c r="AI322" s="60"/>
      <c r="AJ322" s="1540"/>
      <c r="AK322" s="1540"/>
      <c r="AL322" s="206"/>
      <c r="AM322" s="1559"/>
      <c r="AN322" s="1530"/>
      <c r="AO322" s="1529"/>
      <c r="AP322" s="1529"/>
      <c r="AR322" s="1559">
        <f t="shared" si="65"/>
        <v>16</v>
      </c>
      <c r="AS322" s="1562" t="s">
        <v>7213</v>
      </c>
      <c r="AT322" s="1529" t="s">
        <v>7214</v>
      </c>
      <c r="AU322" s="1529" t="s">
        <v>7215</v>
      </c>
      <c r="AV322" s="1563" t="s">
        <v>7216</v>
      </c>
      <c r="AW322" s="1563" t="s">
        <v>7217</v>
      </c>
      <c r="AX322" s="1563" t="s">
        <v>7218</v>
      </c>
      <c r="AY322" s="1562" t="s">
        <v>7213</v>
      </c>
      <c r="BA322" s="3">
        <v>1</v>
      </c>
    </row>
    <row r="323" spans="2:53" ht="30" customHeight="1">
      <c r="B323" s="1552"/>
      <c r="C323" s="1601"/>
      <c r="D323" s="1529"/>
      <c r="E323" s="1529"/>
      <c r="F323" s="9"/>
      <c r="G323" s="1552"/>
      <c r="H323" s="1553"/>
      <c r="I323" s="1564"/>
      <c r="J323" s="1564"/>
      <c r="L323" s="1559"/>
      <c r="M323" s="206"/>
      <c r="N323" s="1565"/>
      <c r="O323" s="1566"/>
      <c r="P323" s="1565"/>
      <c r="Q323" s="1565"/>
      <c r="R323" s="1565"/>
      <c r="S323" s="9"/>
      <c r="W323" s="9"/>
      <c r="X323" s="1531"/>
      <c r="Y323" s="1532"/>
      <c r="Z323" s="1533"/>
      <c r="AA323" s="1534"/>
      <c r="AB323" s="1533"/>
      <c r="AC323" s="1533"/>
      <c r="AD323" s="1533"/>
      <c r="AE323" s="1533"/>
      <c r="AG323" s="1535"/>
      <c r="AH323" s="1536"/>
      <c r="AI323" s="60"/>
      <c r="AJ323" s="1540"/>
      <c r="AK323" s="1540"/>
      <c r="AL323" s="206"/>
      <c r="AM323" s="1559"/>
      <c r="AN323" s="1530"/>
      <c r="AO323" s="1529"/>
      <c r="AP323" s="1529"/>
      <c r="AR323" s="1559">
        <f t="shared" si="65"/>
        <v>17</v>
      </c>
      <c r="AS323" s="1562" t="s">
        <v>7219</v>
      </c>
      <c r="AT323" s="1563" t="s">
        <v>7220</v>
      </c>
      <c r="AU323" s="1567" t="s">
        <v>7221</v>
      </c>
      <c r="AV323" s="1563" t="s">
        <v>7222</v>
      </c>
      <c r="AW323" s="1563" t="s">
        <v>7223</v>
      </c>
      <c r="AX323" s="1563" t="s">
        <v>7224</v>
      </c>
      <c r="AY323" s="1562" t="s">
        <v>7219</v>
      </c>
      <c r="BA323" s="3">
        <v>1</v>
      </c>
    </row>
    <row r="324" spans="2:53" ht="30" customHeight="1">
      <c r="B324" s="1552"/>
      <c r="C324" s="1601"/>
      <c r="D324" s="1529"/>
      <c r="E324" s="1529"/>
      <c r="F324" s="9"/>
      <c r="G324" s="1552"/>
      <c r="H324" s="1553"/>
      <c r="I324" s="1564"/>
      <c r="J324" s="1564"/>
      <c r="L324" s="1559"/>
      <c r="M324" s="206"/>
      <c r="N324" s="1565"/>
      <c r="O324" s="1566"/>
      <c r="P324" s="1565"/>
      <c r="Q324" s="1565"/>
      <c r="R324" s="1565"/>
      <c r="S324" s="9"/>
      <c r="W324" s="9"/>
      <c r="X324" s="1531"/>
      <c r="Y324" s="1532"/>
      <c r="Z324" s="1533"/>
      <c r="AA324" s="1534"/>
      <c r="AB324" s="1533"/>
      <c r="AC324" s="1533"/>
      <c r="AD324" s="1533"/>
      <c r="AE324" s="1533"/>
      <c r="AG324" s="1535"/>
      <c r="AH324" s="1536"/>
      <c r="AI324" s="60"/>
      <c r="AJ324" s="1540"/>
      <c r="AK324" s="1540"/>
      <c r="AL324" s="206"/>
      <c r="AM324" s="1559"/>
      <c r="AN324" s="1530"/>
      <c r="AO324" s="1529"/>
      <c r="AP324" s="1529"/>
      <c r="AR324" s="1559">
        <f t="shared" si="65"/>
        <v>18</v>
      </c>
      <c r="AS324" s="1562" t="s">
        <v>7225</v>
      </c>
      <c r="AT324" s="1563" t="s">
        <v>7226</v>
      </c>
      <c r="AU324" s="1567" t="s">
        <v>7227</v>
      </c>
      <c r="AV324" s="1563" t="s">
        <v>7228</v>
      </c>
      <c r="AW324" s="1563" t="s">
        <v>7229</v>
      </c>
      <c r="AX324" s="1563" t="s">
        <v>7230</v>
      </c>
      <c r="AY324" s="1562" t="s">
        <v>7225</v>
      </c>
      <c r="BA324" s="3">
        <v>1</v>
      </c>
    </row>
    <row r="325" spans="2:53" ht="30" customHeight="1">
      <c r="B325" s="1552"/>
      <c r="C325" s="1601"/>
      <c r="D325" s="1529"/>
      <c r="E325" s="1529"/>
      <c r="F325" s="9"/>
      <c r="G325" s="1552"/>
      <c r="H325" s="1553"/>
      <c r="I325" s="1564"/>
      <c r="J325" s="1564"/>
      <c r="L325" s="1559"/>
      <c r="M325" s="206"/>
      <c r="N325" s="1565"/>
      <c r="O325" s="1566"/>
      <c r="P325" s="1565"/>
      <c r="Q325" s="1565"/>
      <c r="R325" s="1565"/>
      <c r="S325" s="9"/>
      <c r="W325" s="9"/>
      <c r="X325" s="1531"/>
      <c r="Y325" s="1532"/>
      <c r="Z325" s="1533"/>
      <c r="AA325" s="1534"/>
      <c r="AB325" s="1533"/>
      <c r="AC325" s="1533"/>
      <c r="AD325" s="1533"/>
      <c r="AE325" s="1533"/>
      <c r="AG325" s="1535"/>
      <c r="AH325" s="1536"/>
      <c r="AI325" s="60"/>
      <c r="AJ325" s="1540"/>
      <c r="AK325" s="1540"/>
      <c r="AL325" s="206"/>
      <c r="AM325" s="1559"/>
      <c r="AN325" s="1530"/>
      <c r="AO325" s="1529"/>
      <c r="AP325" s="1529"/>
      <c r="AR325" s="1559">
        <f t="shared" si="65"/>
        <v>19</v>
      </c>
      <c r="AS325" s="1562" t="s">
        <v>7231</v>
      </c>
      <c r="AT325" s="1563" t="s">
        <v>7232</v>
      </c>
      <c r="AU325" s="1567" t="s">
        <v>7233</v>
      </c>
      <c r="AV325" s="1563" t="s">
        <v>7234</v>
      </c>
      <c r="AW325" s="1563" t="s">
        <v>7235</v>
      </c>
      <c r="AX325" s="1563" t="s">
        <v>7236</v>
      </c>
      <c r="AY325" s="1562" t="s">
        <v>7231</v>
      </c>
      <c r="BA325" s="3">
        <v>1</v>
      </c>
    </row>
    <row r="326" spans="2:53" ht="30" customHeight="1">
      <c r="B326" s="1552"/>
      <c r="C326" s="1601"/>
      <c r="D326" s="1529"/>
      <c r="E326" s="1529"/>
      <c r="F326" s="9"/>
      <c r="G326" s="1552"/>
      <c r="H326" s="1553"/>
      <c r="I326" s="1564"/>
      <c r="J326" s="1564"/>
      <c r="L326" s="1559"/>
      <c r="M326" s="206"/>
      <c r="N326" s="1565"/>
      <c r="O326" s="1566"/>
      <c r="P326" s="1565"/>
      <c r="Q326" s="1565"/>
      <c r="R326" s="1565"/>
      <c r="S326" s="9"/>
      <c r="W326" s="9"/>
      <c r="X326" s="1531"/>
      <c r="Y326" s="1532"/>
      <c r="Z326" s="1533"/>
      <c r="AA326" s="1534"/>
      <c r="AB326" s="1533"/>
      <c r="AC326" s="1533"/>
      <c r="AD326" s="1533"/>
      <c r="AE326" s="1533"/>
      <c r="AG326" s="1535"/>
      <c r="AH326" s="1536"/>
      <c r="AI326" s="60"/>
      <c r="AJ326" s="1540"/>
      <c r="AK326" s="1540"/>
      <c r="AL326" s="206"/>
      <c r="AM326" s="1559"/>
      <c r="AN326" s="1530"/>
      <c r="AO326" s="1529"/>
      <c r="AP326" s="1529"/>
      <c r="AR326" s="1559">
        <f t="shared" si="65"/>
        <v>20</v>
      </c>
      <c r="AS326" s="1562" t="s">
        <v>7237</v>
      </c>
      <c r="AT326" s="1563" t="s">
        <v>7238</v>
      </c>
      <c r="AU326" s="1567" t="s">
        <v>7239</v>
      </c>
      <c r="AV326" s="1563" t="s">
        <v>7240</v>
      </c>
      <c r="AW326" s="1563" t="s">
        <v>7241</v>
      </c>
      <c r="AX326" s="1563" t="s">
        <v>7242</v>
      </c>
      <c r="AY326" s="1562" t="s">
        <v>7237</v>
      </c>
      <c r="BA326" s="3">
        <v>1</v>
      </c>
    </row>
    <row r="327" spans="2:53" ht="30" customHeight="1">
      <c r="B327" s="1552"/>
      <c r="C327" s="1601"/>
      <c r="D327" s="1529"/>
      <c r="E327" s="1529"/>
      <c r="F327" s="9"/>
      <c r="G327" s="1552"/>
      <c r="H327" s="1553"/>
      <c r="I327" s="1564"/>
      <c r="J327" s="1564"/>
      <c r="L327" s="1559"/>
      <c r="M327" s="206"/>
      <c r="N327" s="1565"/>
      <c r="O327" s="1566"/>
      <c r="P327" s="1565"/>
      <c r="Q327" s="1565"/>
      <c r="R327" s="1565"/>
      <c r="S327" s="9"/>
      <c r="W327" s="9"/>
      <c r="X327" s="1531"/>
      <c r="Y327" s="1532"/>
      <c r="Z327" s="1533"/>
      <c r="AA327" s="1534"/>
      <c r="AB327" s="1533"/>
      <c r="AC327" s="1533"/>
      <c r="AD327" s="1533"/>
      <c r="AE327" s="1533"/>
      <c r="AG327" s="1535"/>
      <c r="AH327" s="1536"/>
      <c r="AI327" s="60"/>
      <c r="AJ327" s="1540"/>
      <c r="AK327" s="1540"/>
      <c r="AL327" s="206"/>
      <c r="AM327" s="1559"/>
      <c r="AN327" s="1530"/>
      <c r="AO327" s="1529"/>
      <c r="AP327" s="1529"/>
      <c r="AR327" s="1559">
        <f t="shared" si="65"/>
        <v>21</v>
      </c>
      <c r="AS327" s="1562" t="s">
        <v>7243</v>
      </c>
      <c r="AT327" s="1563" t="s">
        <v>7244</v>
      </c>
      <c r="AU327" s="1567" t="s">
        <v>7245</v>
      </c>
      <c r="AV327" s="1563" t="s">
        <v>7246</v>
      </c>
      <c r="AW327" s="1563" t="s">
        <v>7247</v>
      </c>
      <c r="AX327" s="1563" t="s">
        <v>7248</v>
      </c>
      <c r="AY327" s="1562" t="s">
        <v>7243</v>
      </c>
      <c r="BA327" s="3">
        <v>1</v>
      </c>
    </row>
    <row r="328" spans="2:53" ht="30" customHeight="1">
      <c r="B328" s="1552"/>
      <c r="C328" s="1601"/>
      <c r="D328" s="1529"/>
      <c r="E328" s="1529"/>
      <c r="F328" s="9"/>
      <c r="G328" s="1552"/>
      <c r="H328" s="1553"/>
      <c r="I328" s="1564"/>
      <c r="J328" s="1564"/>
      <c r="L328" s="1559"/>
      <c r="M328" s="206"/>
      <c r="N328" s="1565"/>
      <c r="O328" s="1566"/>
      <c r="P328" s="1565"/>
      <c r="Q328" s="1565"/>
      <c r="R328" s="1565"/>
      <c r="S328" s="9"/>
      <c r="W328" s="9"/>
      <c r="X328" s="1531"/>
      <c r="Y328" s="1532"/>
      <c r="Z328" s="1533"/>
      <c r="AA328" s="1534"/>
      <c r="AB328" s="1533"/>
      <c r="AC328" s="1533"/>
      <c r="AD328" s="1533"/>
      <c r="AE328" s="1533"/>
      <c r="AG328" s="1535"/>
      <c r="AH328" s="1536"/>
      <c r="AI328" s="60"/>
      <c r="AJ328" s="1540"/>
      <c r="AK328" s="1540"/>
      <c r="AL328" s="206"/>
      <c r="AM328" s="1559"/>
      <c r="AN328" s="1530"/>
      <c r="AO328" s="1529"/>
      <c r="AP328" s="1529"/>
      <c r="AR328" s="1559">
        <f t="shared" si="65"/>
        <v>22</v>
      </c>
      <c r="AS328" s="1562" t="s">
        <v>7249</v>
      </c>
      <c r="AT328" s="1529" t="s">
        <v>7250</v>
      </c>
      <c r="AU328" s="1529" t="s">
        <v>7251</v>
      </c>
      <c r="AV328" s="1563" t="s">
        <v>7252</v>
      </c>
      <c r="AW328" s="1563" t="s">
        <v>7253</v>
      </c>
      <c r="AX328" s="1563" t="s">
        <v>7254</v>
      </c>
      <c r="AY328" s="1562" t="s">
        <v>7249</v>
      </c>
      <c r="BA328" s="3">
        <v>1</v>
      </c>
    </row>
    <row r="329" spans="2:53" ht="30" customHeight="1">
      <c r="B329" s="1552"/>
      <c r="C329" s="1601"/>
      <c r="D329" s="1529"/>
      <c r="E329" s="1529"/>
      <c r="F329" s="9"/>
      <c r="G329" s="1552"/>
      <c r="H329" s="1553"/>
      <c r="I329" s="1564"/>
      <c r="J329" s="1564"/>
      <c r="L329" s="1559"/>
      <c r="M329" s="206"/>
      <c r="N329" s="1565"/>
      <c r="O329" s="1566"/>
      <c r="P329" s="1565"/>
      <c r="Q329" s="1565"/>
      <c r="R329" s="1565"/>
      <c r="S329" s="9"/>
      <c r="W329" s="9"/>
      <c r="X329" s="1531"/>
      <c r="Y329" s="1532"/>
      <c r="Z329" s="1533"/>
      <c r="AA329" s="1534"/>
      <c r="AB329" s="1533"/>
      <c r="AC329" s="1533"/>
      <c r="AD329" s="1533"/>
      <c r="AE329" s="1533"/>
      <c r="AG329" s="1535"/>
      <c r="AH329" s="1536"/>
      <c r="AI329" s="60"/>
      <c r="AJ329" s="1540"/>
      <c r="AK329" s="1540"/>
      <c r="AL329" s="206"/>
      <c r="AM329" s="1559"/>
      <c r="AN329" s="1530"/>
      <c r="AO329" s="1529"/>
      <c r="AP329" s="1529"/>
      <c r="AR329" s="1559">
        <f t="shared" si="65"/>
        <v>23</v>
      </c>
      <c r="AS329" s="1562" t="s">
        <v>7255</v>
      </c>
      <c r="AT329" s="1563" t="s">
        <v>7256</v>
      </c>
      <c r="AU329" s="1567" t="s">
        <v>7257</v>
      </c>
      <c r="AV329" s="1563" t="s">
        <v>7258</v>
      </c>
      <c r="AW329" s="1563" t="s">
        <v>7259</v>
      </c>
      <c r="AX329" s="1563" t="s">
        <v>7260</v>
      </c>
      <c r="AY329" s="1562" t="s">
        <v>7255</v>
      </c>
      <c r="BA329" s="3">
        <v>1</v>
      </c>
    </row>
    <row r="330" spans="2:53" ht="30" customHeight="1">
      <c r="B330" s="1552"/>
      <c r="C330" s="1601"/>
      <c r="D330" s="1529"/>
      <c r="E330" s="1529"/>
      <c r="F330" s="9"/>
      <c r="G330" s="1552"/>
      <c r="H330" s="1553"/>
      <c r="I330" s="1564"/>
      <c r="J330" s="1564"/>
      <c r="L330" s="1559"/>
      <c r="M330" s="206"/>
      <c r="N330" s="1565"/>
      <c r="O330" s="1566"/>
      <c r="P330" s="1565"/>
      <c r="Q330" s="1565"/>
      <c r="R330" s="1565"/>
      <c r="S330" s="9"/>
      <c r="W330" s="9"/>
      <c r="X330" s="1531"/>
      <c r="Y330" s="1532"/>
      <c r="Z330" s="1533"/>
      <c r="AA330" s="1534"/>
      <c r="AB330" s="1533"/>
      <c r="AC330" s="1533"/>
      <c r="AD330" s="1533"/>
      <c r="AE330" s="1533"/>
      <c r="AG330" s="1535"/>
      <c r="AH330" s="1536"/>
      <c r="AI330" s="60"/>
      <c r="AJ330" s="1540"/>
      <c r="AK330" s="1540"/>
      <c r="AL330" s="206"/>
      <c r="AM330" s="1559"/>
      <c r="AN330" s="1530"/>
      <c r="AO330" s="1529"/>
      <c r="AP330" s="1529"/>
      <c r="AR330" s="1559">
        <f t="shared" si="65"/>
        <v>24</v>
      </c>
      <c r="AS330" s="1562" t="s">
        <v>7261</v>
      </c>
      <c r="AT330" s="1563" t="s">
        <v>5555</v>
      </c>
      <c r="AU330" s="1567" t="s">
        <v>5556</v>
      </c>
      <c r="AV330" s="1563" t="s">
        <v>7262</v>
      </c>
      <c r="AW330" s="1563" t="s">
        <v>6510</v>
      </c>
      <c r="AX330" s="1563" t="s">
        <v>6511</v>
      </c>
      <c r="AY330" s="1562" t="s">
        <v>7261</v>
      </c>
      <c r="BA330" s="3">
        <v>1</v>
      </c>
    </row>
    <row r="331" spans="2:53" ht="30" customHeight="1">
      <c r="B331" s="1552"/>
      <c r="C331" s="1601"/>
      <c r="D331" s="1529"/>
      <c r="E331" s="1529"/>
      <c r="F331" s="9"/>
      <c r="G331" s="1552"/>
      <c r="H331" s="1553"/>
      <c r="I331" s="1564"/>
      <c r="J331" s="1564"/>
      <c r="L331" s="1559"/>
      <c r="M331" s="206"/>
      <c r="N331" s="1565"/>
      <c r="O331" s="1566"/>
      <c r="P331" s="1565"/>
      <c r="Q331" s="1565"/>
      <c r="R331" s="1565"/>
      <c r="S331" s="9"/>
      <c r="W331" s="9"/>
      <c r="X331" s="1531"/>
      <c r="Y331" s="1532"/>
      <c r="Z331" s="1533"/>
      <c r="AA331" s="1534"/>
      <c r="AB331" s="1533"/>
      <c r="AC331" s="1533"/>
      <c r="AD331" s="1533"/>
      <c r="AE331" s="1533"/>
      <c r="AG331" s="1535"/>
      <c r="AH331" s="1536"/>
      <c r="AI331" s="60"/>
      <c r="AJ331" s="1540"/>
      <c r="AK331" s="1540"/>
      <c r="AL331" s="206"/>
      <c r="AM331" s="1559"/>
      <c r="AN331" s="1530"/>
      <c r="AO331" s="1529"/>
      <c r="AP331" s="1529"/>
      <c r="AR331" s="1559">
        <f t="shared" si="65"/>
        <v>25</v>
      </c>
      <c r="AS331" s="1562" t="s">
        <v>7263</v>
      </c>
      <c r="AT331" s="1563" t="s">
        <v>7264</v>
      </c>
      <c r="AU331" s="1567" t="s">
        <v>7265</v>
      </c>
      <c r="AV331" s="1563" t="s">
        <v>7266</v>
      </c>
      <c r="AW331" s="1563" t="s">
        <v>7267</v>
      </c>
      <c r="AX331" s="1563" t="s">
        <v>7268</v>
      </c>
      <c r="AY331" s="1562" t="s">
        <v>7263</v>
      </c>
      <c r="BA331" s="3">
        <v>1</v>
      </c>
    </row>
    <row r="332" spans="2:53" ht="30" customHeight="1">
      <c r="B332" s="1552"/>
      <c r="C332" s="1601"/>
      <c r="D332" s="1529"/>
      <c r="E332" s="1529"/>
      <c r="F332" s="9"/>
      <c r="G332" s="1552"/>
      <c r="H332" s="1553"/>
      <c r="I332" s="1564"/>
      <c r="J332" s="1564"/>
      <c r="L332" s="1559"/>
      <c r="M332" s="206"/>
      <c r="N332" s="1565"/>
      <c r="O332" s="1566"/>
      <c r="P332" s="1565"/>
      <c r="Q332" s="1565"/>
      <c r="R332" s="1565"/>
      <c r="S332" s="9"/>
      <c r="W332" s="9"/>
      <c r="X332" s="1531"/>
      <c r="Y332" s="1532"/>
      <c r="Z332" s="1533"/>
      <c r="AA332" s="1534"/>
      <c r="AB332" s="1533"/>
      <c r="AC332" s="1533"/>
      <c r="AD332" s="1533"/>
      <c r="AE332" s="1533"/>
      <c r="AG332" s="1535"/>
      <c r="AH332" s="1536"/>
      <c r="AI332" s="60"/>
      <c r="AJ332" s="1540"/>
      <c r="AK332" s="1540"/>
      <c r="AL332" s="206"/>
      <c r="AM332" s="1559"/>
      <c r="AN332" s="1530"/>
      <c r="AO332" s="1529"/>
      <c r="AP332" s="1529"/>
      <c r="AR332" s="1559">
        <f t="shared" si="65"/>
        <v>26</v>
      </c>
      <c r="AS332" s="1562" t="s">
        <v>7269</v>
      </c>
      <c r="AT332" s="1563" t="s">
        <v>7270</v>
      </c>
      <c r="AU332" s="1567" t="s">
        <v>7271</v>
      </c>
      <c r="AV332" s="1563" t="s">
        <v>7272</v>
      </c>
      <c r="AW332" s="1563" t="s">
        <v>7273</v>
      </c>
      <c r="AX332" s="1563" t="s">
        <v>7274</v>
      </c>
      <c r="AY332" s="1562" t="s">
        <v>7269</v>
      </c>
      <c r="BA332" s="3">
        <v>1</v>
      </c>
    </row>
    <row r="333" spans="2:53" ht="30" customHeight="1">
      <c r="B333" s="1552"/>
      <c r="C333" s="1601"/>
      <c r="D333" s="1529"/>
      <c r="E333" s="1529"/>
      <c r="F333" s="9"/>
      <c r="G333" s="1552"/>
      <c r="H333" s="1553"/>
      <c r="I333" s="1564"/>
      <c r="J333" s="1564"/>
      <c r="L333" s="1559"/>
      <c r="M333" s="206"/>
      <c r="N333" s="1565"/>
      <c r="O333" s="1566"/>
      <c r="P333" s="1565"/>
      <c r="Q333" s="1565"/>
      <c r="R333" s="1565"/>
      <c r="S333" s="9"/>
      <c r="W333" s="9"/>
      <c r="X333" s="1531"/>
      <c r="Y333" s="1532"/>
      <c r="Z333" s="1533"/>
      <c r="AA333" s="1534"/>
      <c r="AB333" s="1533"/>
      <c r="AC333" s="1533"/>
      <c r="AD333" s="1533"/>
      <c r="AE333" s="1533"/>
      <c r="AG333" s="1535"/>
      <c r="AH333" s="1536"/>
      <c r="AI333" s="60"/>
      <c r="AJ333" s="1540"/>
      <c r="AK333" s="1540"/>
      <c r="AL333" s="206"/>
      <c r="AM333" s="1559"/>
      <c r="AN333" s="1530"/>
      <c r="AO333" s="1529"/>
      <c r="AP333" s="1529"/>
      <c r="AR333" s="1559">
        <f t="shared" si="65"/>
        <v>27</v>
      </c>
      <c r="AS333" s="1562" t="s">
        <v>7275</v>
      </c>
      <c r="AT333" s="1563" t="s">
        <v>7276</v>
      </c>
      <c r="AU333" s="1567" t="s">
        <v>7277</v>
      </c>
      <c r="AV333" s="1563" t="s">
        <v>7278</v>
      </c>
      <c r="AW333" s="1563" t="s">
        <v>7279</v>
      </c>
      <c r="AX333" s="1563" t="s">
        <v>7280</v>
      </c>
      <c r="AY333" s="1562" t="s">
        <v>7275</v>
      </c>
      <c r="BA333" s="3">
        <v>1</v>
      </c>
    </row>
    <row r="334" spans="2:53" ht="30" customHeight="1">
      <c r="B334" s="1552"/>
      <c r="C334" s="1601"/>
      <c r="D334" s="1529"/>
      <c r="E334" s="1529"/>
      <c r="F334" s="9"/>
      <c r="G334" s="1552"/>
      <c r="H334" s="1553"/>
      <c r="I334" s="1564"/>
      <c r="J334" s="1564"/>
      <c r="L334" s="1559"/>
      <c r="M334" s="206"/>
      <c r="N334" s="1565"/>
      <c r="O334" s="1566"/>
      <c r="P334" s="1565"/>
      <c r="Q334" s="1565"/>
      <c r="R334" s="1565"/>
      <c r="S334" s="9"/>
      <c r="W334" s="9"/>
      <c r="X334" s="1531"/>
      <c r="Y334" s="1532"/>
      <c r="Z334" s="1533"/>
      <c r="AA334" s="1534"/>
      <c r="AB334" s="1533"/>
      <c r="AC334" s="1533"/>
      <c r="AD334" s="1533"/>
      <c r="AE334" s="1533"/>
      <c r="AG334" s="1535"/>
      <c r="AH334" s="1536"/>
      <c r="AI334" s="60"/>
      <c r="AJ334" s="1540"/>
      <c r="AK334" s="1540"/>
      <c r="AL334" s="206"/>
      <c r="AM334" s="1559"/>
      <c r="AN334" s="1530"/>
      <c r="AO334" s="1529"/>
      <c r="AP334" s="1529"/>
      <c r="AR334" s="1559">
        <f t="shared" si="65"/>
        <v>28</v>
      </c>
      <c r="AS334" s="1562" t="s">
        <v>7281</v>
      </c>
      <c r="AT334" s="1563" t="s">
        <v>7282</v>
      </c>
      <c r="AU334" s="1567" t="s">
        <v>7283</v>
      </c>
      <c r="AV334" s="1563" t="s">
        <v>7284</v>
      </c>
      <c r="AW334" s="1563" t="s">
        <v>7285</v>
      </c>
      <c r="AX334" s="1563" t="s">
        <v>7286</v>
      </c>
      <c r="AY334" s="1562" t="s">
        <v>7281</v>
      </c>
      <c r="BA334" s="3">
        <v>1</v>
      </c>
    </row>
    <row r="335" spans="2:53" ht="30" customHeight="1">
      <c r="B335" s="1552"/>
      <c r="C335" s="1601"/>
      <c r="D335" s="1529"/>
      <c r="E335" s="1529"/>
      <c r="F335" s="9"/>
      <c r="G335" s="1552"/>
      <c r="H335" s="1553"/>
      <c r="I335" s="1564"/>
      <c r="J335" s="1564"/>
      <c r="L335" s="1559"/>
      <c r="M335" s="206"/>
      <c r="N335" s="1565"/>
      <c r="O335" s="1566"/>
      <c r="P335" s="1565"/>
      <c r="Q335" s="1565"/>
      <c r="R335" s="1565"/>
      <c r="S335" s="9"/>
      <c r="W335" s="9"/>
      <c r="X335" s="1531"/>
      <c r="Y335" s="1532"/>
      <c r="Z335" s="1533"/>
      <c r="AA335" s="1534"/>
      <c r="AB335" s="1533"/>
      <c r="AC335" s="1533"/>
      <c r="AD335" s="1533"/>
      <c r="AE335" s="1533"/>
      <c r="AG335" s="1535"/>
      <c r="AH335" s="1536"/>
      <c r="AI335" s="60"/>
      <c r="AJ335" s="1540"/>
      <c r="AK335" s="1540"/>
      <c r="AL335" s="206"/>
      <c r="AM335" s="1559"/>
      <c r="AN335" s="1530"/>
      <c r="AO335" s="1529"/>
      <c r="AP335" s="1529"/>
      <c r="AR335" s="1559">
        <f t="shared" si="65"/>
        <v>29</v>
      </c>
      <c r="AS335" s="1562" t="s">
        <v>7287</v>
      </c>
      <c r="AT335" s="1563" t="s">
        <v>7288</v>
      </c>
      <c r="AU335" s="1567" t="s">
        <v>7289</v>
      </c>
      <c r="AV335" s="1563" t="s">
        <v>7290</v>
      </c>
      <c r="AW335" s="1563" t="s">
        <v>7291</v>
      </c>
      <c r="AX335" s="1563" t="s">
        <v>7292</v>
      </c>
      <c r="AY335" s="1562" t="s">
        <v>7287</v>
      </c>
      <c r="BA335" s="3">
        <v>1</v>
      </c>
    </row>
    <row r="336" spans="2:53" ht="30" customHeight="1">
      <c r="B336" s="1552"/>
      <c r="C336" s="1601"/>
      <c r="D336" s="1529"/>
      <c r="E336" s="1529"/>
      <c r="F336" s="9"/>
      <c r="G336" s="1552"/>
      <c r="H336" s="1553"/>
      <c r="I336" s="1564"/>
      <c r="J336" s="1564"/>
      <c r="L336" s="1559"/>
      <c r="M336" s="206"/>
      <c r="N336" s="1565"/>
      <c r="O336" s="1566"/>
      <c r="P336" s="1565"/>
      <c r="Q336" s="1565"/>
      <c r="R336" s="1565"/>
      <c r="S336" s="9"/>
      <c r="W336" s="9"/>
      <c r="X336" s="1531"/>
      <c r="Y336" s="1532"/>
      <c r="Z336" s="1533"/>
      <c r="AA336" s="1534"/>
      <c r="AB336" s="1533"/>
      <c r="AC336" s="1533"/>
      <c r="AD336" s="1533"/>
      <c r="AE336" s="1533"/>
      <c r="AG336" s="1535"/>
      <c r="AH336" s="1536"/>
      <c r="AI336" s="60"/>
      <c r="AJ336" s="1540"/>
      <c r="AK336" s="1540"/>
      <c r="AL336" s="206"/>
      <c r="AM336" s="1559"/>
      <c r="AN336" s="1530"/>
      <c r="AO336" s="1529"/>
      <c r="AP336" s="1529"/>
      <c r="AR336" s="1559">
        <f t="shared" si="65"/>
        <v>30</v>
      </c>
      <c r="AS336" s="1562" t="s">
        <v>7293</v>
      </c>
      <c r="AT336" s="1529" t="s">
        <v>7294</v>
      </c>
      <c r="AU336" s="1529" t="s">
        <v>7295</v>
      </c>
      <c r="AV336" s="1563" t="s">
        <v>7296</v>
      </c>
      <c r="AW336" s="1563" t="s">
        <v>7297</v>
      </c>
      <c r="AX336" s="1563" t="s">
        <v>7298</v>
      </c>
      <c r="AY336" s="1562" t="s">
        <v>7293</v>
      </c>
      <c r="BA336" s="3">
        <v>1</v>
      </c>
    </row>
    <row r="337" spans="2:53" ht="30" customHeight="1">
      <c r="B337" s="1552"/>
      <c r="C337" s="1601"/>
      <c r="D337" s="1529"/>
      <c r="E337" s="1529"/>
      <c r="F337" s="9"/>
      <c r="G337" s="1552"/>
      <c r="H337" s="1553"/>
      <c r="I337" s="1564"/>
      <c r="J337" s="1564"/>
      <c r="L337" s="1559"/>
      <c r="M337" s="206"/>
      <c r="N337" s="1565"/>
      <c r="O337" s="1566"/>
      <c r="P337" s="1565"/>
      <c r="Q337" s="1565"/>
      <c r="R337" s="1565"/>
      <c r="S337" s="9"/>
      <c r="W337" s="9"/>
      <c r="X337" s="1531"/>
      <c r="Y337" s="1532"/>
      <c r="Z337" s="1533"/>
      <c r="AA337" s="1534"/>
      <c r="AB337" s="1533"/>
      <c r="AC337" s="1533"/>
      <c r="AD337" s="1533"/>
      <c r="AE337" s="1533"/>
      <c r="AG337" s="1535"/>
      <c r="AH337" s="1536"/>
      <c r="AI337" s="60"/>
      <c r="AJ337" s="1540"/>
      <c r="AK337" s="1540"/>
      <c r="AL337" s="206"/>
      <c r="AM337" s="1559"/>
      <c r="AN337" s="1530"/>
      <c r="AO337" s="1529"/>
      <c r="AP337" s="1529"/>
      <c r="AR337" s="1559">
        <f t="shared" si="65"/>
        <v>31</v>
      </c>
      <c r="AS337" s="1562" t="s">
        <v>7299</v>
      </c>
      <c r="AT337" s="1563" t="s">
        <v>7300</v>
      </c>
      <c r="AU337" s="1567" t="s">
        <v>7301</v>
      </c>
      <c r="AV337" s="1563" t="s">
        <v>7302</v>
      </c>
      <c r="AW337" s="1563" t="s">
        <v>7303</v>
      </c>
      <c r="AX337" s="1563" t="s">
        <v>7304</v>
      </c>
      <c r="AY337" s="1562" t="s">
        <v>7299</v>
      </c>
      <c r="BA337" s="3">
        <v>1</v>
      </c>
    </row>
    <row r="338" spans="2:53" ht="30" customHeight="1">
      <c r="B338" s="1552"/>
      <c r="C338" s="1601"/>
      <c r="D338" s="1529"/>
      <c r="E338" s="1529"/>
      <c r="F338" s="9"/>
      <c r="G338" s="1552"/>
      <c r="H338" s="1553"/>
      <c r="I338" s="1564"/>
      <c r="J338" s="1564"/>
      <c r="L338" s="1559"/>
      <c r="M338" s="206"/>
      <c r="N338" s="1565"/>
      <c r="O338" s="1566"/>
      <c r="P338" s="1565"/>
      <c r="Q338" s="1565"/>
      <c r="R338" s="1565"/>
      <c r="S338" s="9"/>
      <c r="W338" s="9"/>
      <c r="X338" s="1531"/>
      <c r="Y338" s="1532"/>
      <c r="Z338" s="1533"/>
      <c r="AA338" s="1534"/>
      <c r="AB338" s="1533"/>
      <c r="AC338" s="1533"/>
      <c r="AD338" s="1533"/>
      <c r="AE338" s="1533"/>
      <c r="AG338" s="1535"/>
      <c r="AH338" s="1536"/>
      <c r="AI338" s="60"/>
      <c r="AJ338" s="1540"/>
      <c r="AK338" s="1540"/>
      <c r="AL338" s="206"/>
      <c r="AM338" s="1559"/>
      <c r="AN338" s="1530"/>
      <c r="AO338" s="1529"/>
      <c r="AP338" s="1529"/>
      <c r="AR338" s="1559">
        <f t="shared" si="65"/>
        <v>32</v>
      </c>
      <c r="AS338" s="1562" t="s">
        <v>7305</v>
      </c>
      <c r="AT338" s="1563" t="s">
        <v>7306</v>
      </c>
      <c r="AU338" s="1567" t="s">
        <v>7307</v>
      </c>
      <c r="AV338" s="1563" t="s">
        <v>6117</v>
      </c>
      <c r="AW338" s="1563" t="s">
        <v>6118</v>
      </c>
      <c r="AX338" s="1563" t="s">
        <v>6119</v>
      </c>
      <c r="AY338" s="1562" t="s">
        <v>7305</v>
      </c>
      <c r="BA338" s="3">
        <v>1</v>
      </c>
    </row>
    <row r="339" spans="2:53" ht="30" customHeight="1">
      <c r="B339" s="1552"/>
      <c r="C339" s="1601"/>
      <c r="D339" s="1529"/>
      <c r="E339" s="1529"/>
      <c r="F339" s="9"/>
      <c r="G339" s="1552"/>
      <c r="H339" s="1553"/>
      <c r="I339" s="1564"/>
      <c r="J339" s="1564"/>
      <c r="L339" s="1559"/>
      <c r="M339" s="206"/>
      <c r="N339" s="1565"/>
      <c r="O339" s="1566"/>
      <c r="P339" s="1565"/>
      <c r="Q339" s="1565"/>
      <c r="R339" s="1565"/>
      <c r="S339" s="9"/>
      <c r="W339" s="9"/>
      <c r="X339" s="1531"/>
      <c r="Y339" s="1532"/>
      <c r="Z339" s="1533"/>
      <c r="AA339" s="1534"/>
      <c r="AB339" s="1533"/>
      <c r="AC339" s="1533"/>
      <c r="AD339" s="1533"/>
      <c r="AE339" s="1533"/>
      <c r="AG339" s="1535"/>
      <c r="AH339" s="1536"/>
      <c r="AI339" s="60"/>
      <c r="AJ339" s="1540"/>
      <c r="AK339" s="1540"/>
      <c r="AL339" s="206"/>
      <c r="AM339" s="1559"/>
      <c r="AN339" s="1530"/>
      <c r="AO339" s="1529"/>
      <c r="AP339" s="1529"/>
      <c r="AR339" s="1559">
        <f t="shared" si="65"/>
        <v>33</v>
      </c>
      <c r="AS339" s="1562" t="s">
        <v>7308</v>
      </c>
      <c r="AT339" s="1563" t="s">
        <v>7309</v>
      </c>
      <c r="AU339" s="1567" t="s">
        <v>7310</v>
      </c>
      <c r="AV339" s="1563" t="s">
        <v>7311</v>
      </c>
      <c r="AW339" s="1563" t="s">
        <v>7312</v>
      </c>
      <c r="AX339" s="1563" t="s">
        <v>7313</v>
      </c>
      <c r="AY339" s="1562" t="s">
        <v>7308</v>
      </c>
      <c r="BA339" s="3">
        <v>1</v>
      </c>
    </row>
    <row r="340" spans="2:53" ht="30" customHeight="1">
      <c r="B340" s="1552"/>
      <c r="C340" s="1601"/>
      <c r="D340" s="1529"/>
      <c r="E340" s="1529"/>
      <c r="F340" s="9"/>
      <c r="G340" s="1552"/>
      <c r="H340" s="1553"/>
      <c r="I340" s="1564"/>
      <c r="J340" s="1564"/>
      <c r="L340" s="1559"/>
      <c r="M340" s="206"/>
      <c r="N340" s="1565"/>
      <c r="O340" s="1566"/>
      <c r="P340" s="1565"/>
      <c r="Q340" s="1565"/>
      <c r="R340" s="1565"/>
      <c r="S340" s="9"/>
      <c r="W340" s="9"/>
      <c r="X340" s="1531"/>
      <c r="Y340" s="1532"/>
      <c r="Z340" s="1533"/>
      <c r="AA340" s="1534"/>
      <c r="AB340" s="1533"/>
      <c r="AC340" s="1533"/>
      <c r="AD340" s="1533"/>
      <c r="AE340" s="1533"/>
      <c r="AG340" s="1535"/>
      <c r="AH340" s="1536"/>
      <c r="AI340" s="60"/>
      <c r="AJ340" s="1540"/>
      <c r="AK340" s="1540"/>
      <c r="AL340" s="206"/>
      <c r="AM340" s="1559"/>
      <c r="AN340" s="1530"/>
      <c r="AO340" s="1529"/>
      <c r="AP340" s="1529"/>
      <c r="AR340" s="1559">
        <f t="shared" si="65"/>
        <v>34</v>
      </c>
      <c r="AS340" s="1562" t="s">
        <v>7314</v>
      </c>
      <c r="AT340" s="1563" t="s">
        <v>7315</v>
      </c>
      <c r="AU340" s="1567" t="s">
        <v>7316</v>
      </c>
      <c r="AV340" s="1563" t="s">
        <v>7317</v>
      </c>
      <c r="AW340" s="1563" t="s">
        <v>7318</v>
      </c>
      <c r="AX340" s="1597" t="s">
        <v>7319</v>
      </c>
      <c r="AY340" s="1562" t="s">
        <v>7314</v>
      </c>
      <c r="BA340" s="3">
        <v>1</v>
      </c>
    </row>
    <row r="341" spans="2:53" ht="30" customHeight="1">
      <c r="B341" s="1552"/>
      <c r="C341" s="1601"/>
      <c r="D341" s="1529"/>
      <c r="E341" s="1529"/>
      <c r="F341" s="9"/>
      <c r="G341" s="1552"/>
      <c r="H341" s="1553"/>
      <c r="I341" s="1564"/>
      <c r="J341" s="1564"/>
      <c r="L341" s="1559"/>
      <c r="M341" s="206"/>
      <c r="N341" s="1565"/>
      <c r="O341" s="1566"/>
      <c r="P341" s="1565"/>
      <c r="Q341" s="1565"/>
      <c r="R341" s="1565"/>
      <c r="S341" s="9"/>
      <c r="W341" s="9"/>
      <c r="X341" s="1531"/>
      <c r="Y341" s="1532"/>
      <c r="Z341" s="1533"/>
      <c r="AA341" s="1534"/>
      <c r="AB341" s="1533"/>
      <c r="AC341" s="1533"/>
      <c r="AD341" s="1533"/>
      <c r="AE341" s="1533"/>
      <c r="AG341" s="1535"/>
      <c r="AH341" s="1536"/>
      <c r="AI341" s="60"/>
      <c r="AJ341" s="1540"/>
      <c r="AK341" s="1540"/>
      <c r="AL341" s="206"/>
      <c r="AM341" s="1559"/>
      <c r="AN341" s="1530"/>
      <c r="AO341" s="1529"/>
      <c r="AP341" s="1529"/>
      <c r="AR341" s="1559">
        <f t="shared" si="65"/>
        <v>35</v>
      </c>
      <c r="AS341" s="1562" t="s">
        <v>7320</v>
      </c>
      <c r="AT341" s="1563" t="s">
        <v>7321</v>
      </c>
      <c r="AU341" s="1567" t="s">
        <v>7322</v>
      </c>
      <c r="AV341" s="1563" t="s">
        <v>7323</v>
      </c>
      <c r="AW341" s="1563" t="s">
        <v>7324</v>
      </c>
      <c r="AX341" s="1563" t="s">
        <v>7325</v>
      </c>
      <c r="AY341" s="1562" t="s">
        <v>7320</v>
      </c>
      <c r="BA341" s="3">
        <v>1</v>
      </c>
    </row>
    <row r="342" spans="2:53" ht="30" customHeight="1">
      <c r="B342" s="1552"/>
      <c r="C342" s="1601"/>
      <c r="D342" s="1529"/>
      <c r="E342" s="1529"/>
      <c r="F342" s="9"/>
      <c r="G342" s="1552"/>
      <c r="H342" s="1553"/>
      <c r="I342" s="1564"/>
      <c r="J342" s="1564"/>
      <c r="L342" s="1559"/>
      <c r="M342" s="206"/>
      <c r="N342" s="1565"/>
      <c r="O342" s="1566"/>
      <c r="P342" s="1565"/>
      <c r="Q342" s="1565"/>
      <c r="R342" s="1565"/>
      <c r="S342" s="9"/>
      <c r="W342" s="9"/>
      <c r="X342" s="1531"/>
      <c r="Y342" s="1532"/>
      <c r="Z342" s="1533"/>
      <c r="AA342" s="1534"/>
      <c r="AB342" s="1533"/>
      <c r="AC342" s="1533"/>
      <c r="AD342" s="1533"/>
      <c r="AE342" s="1533"/>
      <c r="AG342" s="1535"/>
      <c r="AH342" s="1536"/>
      <c r="AI342" s="60"/>
      <c r="AJ342" s="1540"/>
      <c r="AK342" s="1540"/>
      <c r="AL342" s="206"/>
      <c r="AM342" s="1559"/>
      <c r="AN342" s="1530"/>
      <c r="AO342" s="1529"/>
      <c r="AP342" s="1529"/>
      <c r="AR342" s="1559">
        <f t="shared" si="65"/>
        <v>36</v>
      </c>
      <c r="AS342" s="1562" t="s">
        <v>7326</v>
      </c>
      <c r="AT342" s="1563" t="s">
        <v>7327</v>
      </c>
      <c r="AU342" s="1567" t="s">
        <v>7328</v>
      </c>
      <c r="AV342" s="1563" t="s">
        <v>7329</v>
      </c>
      <c r="AW342" s="1563" t="s">
        <v>7330</v>
      </c>
      <c r="AX342" s="1563" t="s">
        <v>7331</v>
      </c>
      <c r="AY342" s="1562" t="s">
        <v>7326</v>
      </c>
      <c r="BA342" s="3">
        <v>1</v>
      </c>
    </row>
    <row r="343" spans="2:53" ht="30" customHeight="1">
      <c r="B343" s="1552"/>
      <c r="C343" s="1601"/>
      <c r="D343" s="1529"/>
      <c r="E343" s="1529"/>
      <c r="F343" s="9"/>
      <c r="G343" s="1552"/>
      <c r="H343" s="1553"/>
      <c r="I343" s="1564"/>
      <c r="J343" s="1564"/>
      <c r="L343" s="1559"/>
      <c r="M343" s="206"/>
      <c r="N343" s="1565"/>
      <c r="O343" s="1566"/>
      <c r="P343" s="1565"/>
      <c r="Q343" s="1565"/>
      <c r="R343" s="1565"/>
      <c r="S343" s="9"/>
      <c r="W343" s="9"/>
      <c r="X343" s="1531"/>
      <c r="Y343" s="1532"/>
      <c r="Z343" s="1533"/>
      <c r="AA343" s="1534"/>
      <c r="AB343" s="1533"/>
      <c r="AC343" s="1533"/>
      <c r="AD343" s="1533"/>
      <c r="AE343" s="1533"/>
      <c r="AG343" s="1535"/>
      <c r="AH343" s="1536"/>
      <c r="AI343" s="60"/>
      <c r="AJ343" s="1540"/>
      <c r="AK343" s="1540"/>
      <c r="AL343" s="206"/>
      <c r="AM343" s="1559"/>
      <c r="AN343" s="1530"/>
      <c r="AO343" s="1529"/>
      <c r="AP343" s="1529"/>
      <c r="AS343" s="1560" t="s">
        <v>7332</v>
      </c>
      <c r="AT343" s="1600"/>
      <c r="AU343" s="1600"/>
      <c r="AV343" s="1600"/>
      <c r="AW343" s="1550"/>
      <c r="AX343" s="1550"/>
      <c r="AY343" s="1560" t="s">
        <v>7332</v>
      </c>
      <c r="BA343" s="3">
        <v>1</v>
      </c>
    </row>
    <row r="344" spans="2:53" ht="30" customHeight="1">
      <c r="B344" s="1552"/>
      <c r="C344" s="1601"/>
      <c r="D344" s="1529"/>
      <c r="E344" s="1529"/>
      <c r="F344" s="9"/>
      <c r="G344" s="1552"/>
      <c r="H344" s="1553"/>
      <c r="I344" s="1564"/>
      <c r="J344" s="1564"/>
      <c r="L344" s="1559"/>
      <c r="M344" s="206"/>
      <c r="N344" s="1565"/>
      <c r="O344" s="1566"/>
      <c r="P344" s="1565"/>
      <c r="Q344" s="1565"/>
      <c r="R344" s="1565"/>
      <c r="S344" s="9"/>
      <c r="W344" s="9"/>
      <c r="X344" s="1531"/>
      <c r="Y344" s="1532"/>
      <c r="Z344" s="1533"/>
      <c r="AA344" s="1534"/>
      <c r="AB344" s="1533"/>
      <c r="AC344" s="1533"/>
      <c r="AD344" s="1533"/>
      <c r="AE344" s="1533"/>
      <c r="AG344" s="1535"/>
      <c r="AH344" s="1536"/>
      <c r="AI344" s="60"/>
      <c r="AJ344" s="1540"/>
      <c r="AK344" s="1540"/>
      <c r="AL344" s="206"/>
      <c r="AM344" s="1559"/>
      <c r="AN344" s="1530"/>
      <c r="AO344" s="1529"/>
      <c r="AP344" s="1529"/>
      <c r="AR344" s="1559">
        <v>1</v>
      </c>
      <c r="AS344" s="1603" t="s">
        <v>7333</v>
      </c>
      <c r="AT344" s="1563" t="s">
        <v>7334</v>
      </c>
      <c r="AU344" s="1563" t="s">
        <v>7335</v>
      </c>
      <c r="AV344" s="1563" t="s">
        <v>7336</v>
      </c>
      <c r="AW344" s="1563" t="s">
        <v>7337</v>
      </c>
      <c r="AX344" s="1563" t="s">
        <v>7338</v>
      </c>
      <c r="AY344" s="1603" t="s">
        <v>7333</v>
      </c>
      <c r="BA344" s="3">
        <v>1</v>
      </c>
    </row>
    <row r="345" spans="2:53" ht="30" customHeight="1">
      <c r="B345" s="1552"/>
      <c r="C345" s="1601"/>
      <c r="D345" s="1529"/>
      <c r="E345" s="1529"/>
      <c r="F345" s="9"/>
      <c r="G345" s="1552"/>
      <c r="H345" s="1553"/>
      <c r="I345" s="1564"/>
      <c r="J345" s="1564"/>
      <c r="L345" s="1559"/>
      <c r="M345" s="206"/>
      <c r="N345" s="1565"/>
      <c r="O345" s="1566"/>
      <c r="P345" s="1565"/>
      <c r="Q345" s="1565"/>
      <c r="R345" s="1565"/>
      <c r="S345" s="9"/>
      <c r="W345" s="9"/>
      <c r="X345" s="1531"/>
      <c r="Y345" s="1532"/>
      <c r="Z345" s="1533"/>
      <c r="AA345" s="1534"/>
      <c r="AB345" s="1533"/>
      <c r="AC345" s="1533"/>
      <c r="AD345" s="1533"/>
      <c r="AE345" s="1533"/>
      <c r="AG345" s="1535"/>
      <c r="AH345" s="1536"/>
      <c r="AI345" s="60"/>
      <c r="AJ345" s="1540"/>
      <c r="AK345" s="1540"/>
      <c r="AL345" s="206"/>
      <c r="AM345" s="1559"/>
      <c r="AN345" s="1530"/>
      <c r="AO345" s="1529"/>
      <c r="AP345" s="1529"/>
      <c r="AR345" s="1559"/>
      <c r="AS345" s="1604"/>
      <c r="AV345" s="1563" t="s">
        <v>7339</v>
      </c>
      <c r="AW345" s="1563" t="s">
        <v>7340</v>
      </c>
      <c r="AX345" s="1563" t="s">
        <v>7341</v>
      </c>
      <c r="AY345" s="1604"/>
      <c r="BA345" s="3">
        <v>1</v>
      </c>
    </row>
    <row r="346" spans="2:53" ht="30" customHeight="1">
      <c r="B346" s="1552"/>
      <c r="C346" s="1601"/>
      <c r="D346" s="1529"/>
      <c r="E346" s="1529"/>
      <c r="F346" s="9"/>
      <c r="G346" s="1552"/>
      <c r="H346" s="1553"/>
      <c r="I346" s="1564"/>
      <c r="J346" s="1564"/>
      <c r="L346" s="1559"/>
      <c r="M346" s="206"/>
      <c r="N346" s="1565"/>
      <c r="O346" s="1566"/>
      <c r="P346" s="1565"/>
      <c r="Q346" s="1565"/>
      <c r="R346" s="1565"/>
      <c r="S346" s="9"/>
      <c r="W346" s="9"/>
      <c r="X346" s="1531"/>
      <c r="Y346" s="1532"/>
      <c r="Z346" s="1533"/>
      <c r="AA346" s="1534"/>
      <c r="AB346" s="1533"/>
      <c r="AC346" s="1533"/>
      <c r="AD346" s="1533"/>
      <c r="AE346" s="1533"/>
      <c r="AG346" s="1535"/>
      <c r="AH346" s="1536"/>
      <c r="AI346" s="60"/>
      <c r="AJ346" s="1540"/>
      <c r="AK346" s="1540"/>
      <c r="AL346" s="206"/>
      <c r="AM346" s="1559"/>
      <c r="AN346" s="1530"/>
      <c r="AO346" s="1529"/>
      <c r="AP346" s="1529"/>
      <c r="AR346" s="1559"/>
      <c r="AS346" s="1604"/>
      <c r="AV346" s="1563" t="s">
        <v>7342</v>
      </c>
      <c r="AW346" s="1563" t="s">
        <v>7343</v>
      </c>
      <c r="AX346" s="1563" t="s">
        <v>7344</v>
      </c>
      <c r="AY346" s="1604"/>
      <c r="BA346" s="3">
        <v>1</v>
      </c>
    </row>
    <row r="347" spans="2:53" ht="30" customHeight="1">
      <c r="B347" s="1552"/>
      <c r="C347" s="1601"/>
      <c r="D347" s="1529"/>
      <c r="E347" s="1529"/>
      <c r="F347" s="9"/>
      <c r="G347" s="1552"/>
      <c r="H347" s="1553"/>
      <c r="I347" s="1564"/>
      <c r="J347" s="1564"/>
      <c r="L347" s="1559"/>
      <c r="M347" s="206"/>
      <c r="N347" s="1565"/>
      <c r="O347" s="1566"/>
      <c r="P347" s="1565"/>
      <c r="Q347" s="1565"/>
      <c r="R347" s="1565"/>
      <c r="S347" s="9"/>
      <c r="W347" s="9"/>
      <c r="X347" s="1531"/>
      <c r="Y347" s="1532"/>
      <c r="Z347" s="1533"/>
      <c r="AA347" s="1534"/>
      <c r="AB347" s="1533"/>
      <c r="AC347" s="1533"/>
      <c r="AD347" s="1533"/>
      <c r="AE347" s="1533"/>
      <c r="AG347" s="1535"/>
      <c r="AH347" s="1536"/>
      <c r="AI347" s="60"/>
      <c r="AJ347" s="1540"/>
      <c r="AK347" s="1540"/>
      <c r="AL347" s="206"/>
      <c r="AM347" s="1559"/>
      <c r="AN347" s="1530"/>
      <c r="AO347" s="1529"/>
      <c r="AP347" s="1529"/>
      <c r="AR347" s="1559"/>
      <c r="AS347" s="1602" t="s">
        <v>4768</v>
      </c>
      <c r="AT347" s="1550"/>
      <c r="AU347" s="1550"/>
      <c r="AV347" s="1550"/>
      <c r="AW347" s="1550"/>
      <c r="AX347" s="1550"/>
      <c r="AY347" s="1602" t="s">
        <v>4768</v>
      </c>
      <c r="BA347" s="3">
        <v>1</v>
      </c>
    </row>
    <row r="348" spans="2:53" ht="30" customHeight="1">
      <c r="B348" s="1552"/>
      <c r="C348" s="1601"/>
      <c r="D348" s="1529"/>
      <c r="E348" s="1529"/>
      <c r="F348" s="9"/>
      <c r="G348" s="1552"/>
      <c r="H348" s="1553"/>
      <c r="I348" s="1564"/>
      <c r="J348" s="1564"/>
      <c r="L348" s="1559"/>
      <c r="M348" s="206"/>
      <c r="N348" s="1565"/>
      <c r="O348" s="1566"/>
      <c r="P348" s="1565"/>
      <c r="Q348" s="1565"/>
      <c r="R348" s="1565"/>
      <c r="S348" s="9"/>
      <c r="W348" s="9"/>
      <c r="X348" s="1531"/>
      <c r="Y348" s="1532"/>
      <c r="Z348" s="1533"/>
      <c r="AA348" s="1534"/>
      <c r="AB348" s="1533"/>
      <c r="AC348" s="1533"/>
      <c r="AD348" s="1533"/>
      <c r="AE348" s="1533"/>
      <c r="AG348" s="1535"/>
      <c r="AH348" s="1536"/>
      <c r="AI348" s="60"/>
      <c r="AJ348" s="1540"/>
      <c r="AK348" s="1540"/>
      <c r="AL348" s="206"/>
      <c r="AM348" s="1559"/>
      <c r="AN348" s="1530"/>
      <c r="AO348" s="1529"/>
      <c r="AP348" s="1529"/>
      <c r="AR348" s="1559">
        <v>1</v>
      </c>
      <c r="AS348" s="1605" t="s">
        <v>7345</v>
      </c>
      <c r="AT348" s="1563" t="s">
        <v>7346</v>
      </c>
      <c r="AU348" s="1567" t="s">
        <v>7347</v>
      </c>
      <c r="AV348" s="1563" t="s">
        <v>7348</v>
      </c>
      <c r="AW348" s="1563" t="s">
        <v>7349</v>
      </c>
      <c r="AX348" s="1563" t="s">
        <v>7350</v>
      </c>
      <c r="AY348" s="1605" t="s">
        <v>7345</v>
      </c>
      <c r="BA348" s="3">
        <v>1</v>
      </c>
    </row>
    <row r="349" spans="2:53" ht="30" customHeight="1">
      <c r="B349" s="1552"/>
      <c r="C349" s="1601"/>
      <c r="D349" s="1529"/>
      <c r="E349" s="1529"/>
      <c r="F349" s="9"/>
      <c r="G349" s="1552"/>
      <c r="H349" s="1553"/>
      <c r="I349" s="1564"/>
      <c r="J349" s="1564"/>
      <c r="L349" s="1559"/>
      <c r="M349" s="206"/>
      <c r="N349" s="1565"/>
      <c r="O349" s="1566"/>
      <c r="P349" s="1565"/>
      <c r="Q349" s="1565"/>
      <c r="R349" s="1565"/>
      <c r="S349" s="9"/>
      <c r="W349" s="9"/>
      <c r="X349" s="1531"/>
      <c r="Y349" s="1532"/>
      <c r="Z349" s="1533"/>
      <c r="AA349" s="1534"/>
      <c r="AB349" s="1533"/>
      <c r="AC349" s="1533"/>
      <c r="AD349" s="1533"/>
      <c r="AE349" s="1533"/>
      <c r="AG349" s="1535"/>
      <c r="AH349" s="1536"/>
      <c r="AI349" s="60"/>
      <c r="AJ349" s="1540"/>
      <c r="AK349" s="1540"/>
      <c r="AL349" s="206"/>
      <c r="AM349" s="1559"/>
      <c r="AN349" s="1530"/>
      <c r="AO349" s="1529"/>
      <c r="AP349" s="1529"/>
      <c r="AR349" s="1559">
        <f>AR348+1</f>
        <v>2</v>
      </c>
      <c r="AS349" s="1605" t="s">
        <v>7351</v>
      </c>
      <c r="AT349" s="1563" t="s">
        <v>7352</v>
      </c>
      <c r="AU349" s="1567" t="s">
        <v>7353</v>
      </c>
      <c r="AV349" s="1563" t="s">
        <v>7354</v>
      </c>
      <c r="AW349" s="1567" t="s">
        <v>7355</v>
      </c>
      <c r="AX349" s="1567" t="s">
        <v>7356</v>
      </c>
      <c r="AY349" s="1605" t="s">
        <v>7351</v>
      </c>
      <c r="BA349" s="3">
        <v>1</v>
      </c>
    </row>
    <row r="350" spans="2:53" ht="30" customHeight="1">
      <c r="B350" s="1552"/>
      <c r="C350" s="1601"/>
      <c r="D350" s="1529"/>
      <c r="E350" s="1529"/>
      <c r="F350" s="9"/>
      <c r="G350" s="1552"/>
      <c r="H350" s="1553"/>
      <c r="I350" s="1564"/>
      <c r="J350" s="1564"/>
      <c r="L350" s="1559"/>
      <c r="M350" s="206"/>
      <c r="N350" s="1565"/>
      <c r="O350" s="1566"/>
      <c r="P350" s="1565"/>
      <c r="Q350" s="1565"/>
      <c r="R350" s="1565"/>
      <c r="S350" s="9"/>
      <c r="W350" s="9"/>
      <c r="X350" s="1531"/>
      <c r="Y350" s="1532"/>
      <c r="Z350" s="1533"/>
      <c r="AA350" s="1534"/>
      <c r="AB350" s="1533"/>
      <c r="AC350" s="1533"/>
      <c r="AD350" s="1533"/>
      <c r="AE350" s="1533"/>
      <c r="AG350" s="1535"/>
      <c r="AH350" s="1536"/>
      <c r="AI350" s="60"/>
      <c r="AJ350" s="1540"/>
      <c r="AK350" s="1540"/>
      <c r="AL350" s="206"/>
      <c r="AM350" s="1559"/>
      <c r="AN350" s="1530"/>
      <c r="AO350" s="1529"/>
      <c r="AP350" s="1529"/>
      <c r="AR350" s="1559">
        <v>2</v>
      </c>
      <c r="AS350" s="1605" t="s">
        <v>7357</v>
      </c>
      <c r="AT350" s="1563" t="s">
        <v>7358</v>
      </c>
      <c r="AU350" s="1567" t="s">
        <v>7359</v>
      </c>
      <c r="AV350" s="1563" t="s">
        <v>7360</v>
      </c>
      <c r="AW350" s="1567" t="s">
        <v>7361</v>
      </c>
      <c r="AX350" s="1567" t="s">
        <v>7362</v>
      </c>
      <c r="AY350" s="1605" t="s">
        <v>7357</v>
      </c>
      <c r="BA350" s="3">
        <v>1</v>
      </c>
    </row>
    <row r="351" spans="2:53" ht="30" customHeight="1">
      <c r="B351" s="1552"/>
      <c r="C351" s="1601"/>
      <c r="D351" s="1529"/>
      <c r="E351" s="1529"/>
      <c r="F351" s="9"/>
      <c r="G351" s="1552"/>
      <c r="H351" s="1553"/>
      <c r="I351" s="1564"/>
      <c r="J351" s="1564"/>
      <c r="L351" s="1559"/>
      <c r="M351" s="206"/>
      <c r="N351" s="1565"/>
      <c r="O351" s="1566"/>
      <c r="P351" s="1565"/>
      <c r="Q351" s="1565"/>
      <c r="R351" s="1565"/>
      <c r="S351" s="9"/>
      <c r="W351" s="9"/>
      <c r="X351" s="1531"/>
      <c r="Y351" s="1532"/>
      <c r="Z351" s="1533"/>
      <c r="AA351" s="1534"/>
      <c r="AB351" s="1533"/>
      <c r="AC351" s="1533"/>
      <c r="AD351" s="1533"/>
      <c r="AE351" s="1533"/>
      <c r="AG351" s="1535"/>
      <c r="AH351" s="1536"/>
      <c r="AI351" s="60"/>
      <c r="AJ351" s="1540"/>
      <c r="AK351" s="1540"/>
      <c r="AL351" s="206"/>
      <c r="AM351" s="1559"/>
      <c r="AN351" s="1530"/>
      <c r="AO351" s="1529"/>
      <c r="AP351" s="1529"/>
      <c r="AR351" s="1559">
        <f t="shared" ref="AR351" si="66">AR350+1</f>
        <v>3</v>
      </c>
      <c r="AS351" s="1605" t="s">
        <v>7363</v>
      </c>
      <c r="AT351" s="1563" t="s">
        <v>7364</v>
      </c>
      <c r="AU351" s="1567" t="s">
        <v>7365</v>
      </c>
      <c r="AV351" s="1563" t="s">
        <v>7366</v>
      </c>
      <c r="AW351" s="1567" t="s">
        <v>7367</v>
      </c>
      <c r="AX351" s="1567" t="s">
        <v>7368</v>
      </c>
      <c r="AY351" s="1605" t="s">
        <v>7363</v>
      </c>
      <c r="BA351" s="3">
        <v>1</v>
      </c>
    </row>
    <row r="352" spans="2:53" ht="30" customHeight="1">
      <c r="B352" s="1552"/>
      <c r="C352" s="1601"/>
      <c r="D352" s="1529"/>
      <c r="E352" s="1529"/>
      <c r="F352" s="9"/>
      <c r="G352" s="1552"/>
      <c r="H352" s="1553"/>
      <c r="I352" s="1564"/>
      <c r="J352" s="1564"/>
      <c r="L352" s="1559"/>
      <c r="M352" s="206"/>
      <c r="N352" s="1565"/>
      <c r="O352" s="1566"/>
      <c r="P352" s="1565"/>
      <c r="Q352" s="1565"/>
      <c r="R352" s="1565"/>
      <c r="S352" s="9"/>
      <c r="W352" s="9"/>
      <c r="X352" s="1531"/>
      <c r="Y352" s="1532"/>
      <c r="Z352" s="1533"/>
      <c r="AA352" s="1534"/>
      <c r="AB352" s="1533"/>
      <c r="AC352" s="1533"/>
      <c r="AD352" s="1533"/>
      <c r="AE352" s="1533"/>
      <c r="AG352" s="1535"/>
      <c r="AH352" s="1536"/>
      <c r="AI352" s="60"/>
      <c r="AJ352" s="1540"/>
      <c r="AK352" s="1540"/>
      <c r="AL352" s="206"/>
      <c r="AM352" s="1559"/>
      <c r="AN352" s="1530"/>
      <c r="AO352" s="1529"/>
      <c r="AP352" s="1529"/>
      <c r="AR352" s="1559">
        <v>3</v>
      </c>
      <c r="AS352" s="1605" t="s">
        <v>7369</v>
      </c>
      <c r="AT352" s="1563" t="s">
        <v>7370</v>
      </c>
      <c r="AU352" s="1567" t="s">
        <v>7371</v>
      </c>
      <c r="AV352" s="1563" t="s">
        <v>7372</v>
      </c>
      <c r="AW352" s="1567" t="s">
        <v>7373</v>
      </c>
      <c r="AX352" s="1567" t="s">
        <v>7374</v>
      </c>
      <c r="AY352" s="1605" t="s">
        <v>7369</v>
      </c>
      <c r="BA352" s="3">
        <v>1</v>
      </c>
    </row>
    <row r="353" spans="2:53" ht="30" customHeight="1">
      <c r="B353" s="1552"/>
      <c r="C353" s="1601"/>
      <c r="D353" s="1529"/>
      <c r="E353" s="1529"/>
      <c r="F353" s="9"/>
      <c r="G353" s="1552"/>
      <c r="H353" s="1553"/>
      <c r="I353" s="1564"/>
      <c r="J353" s="1564"/>
      <c r="L353" s="1559"/>
      <c r="M353" s="206"/>
      <c r="N353" s="1565"/>
      <c r="O353" s="1566"/>
      <c r="P353" s="1565"/>
      <c r="Q353" s="1565"/>
      <c r="R353" s="1565"/>
      <c r="S353" s="9"/>
      <c r="W353" s="9"/>
      <c r="X353" s="1531"/>
      <c r="Y353" s="1532"/>
      <c r="Z353" s="1533"/>
      <c r="AA353" s="1534"/>
      <c r="AB353" s="1533"/>
      <c r="AC353" s="1533"/>
      <c r="AD353" s="1533"/>
      <c r="AE353" s="1533"/>
      <c r="AG353" s="1535"/>
      <c r="AH353" s="1536"/>
      <c r="AI353" s="60"/>
      <c r="AJ353" s="1540"/>
      <c r="AK353" s="1540"/>
      <c r="AL353" s="206"/>
      <c r="AM353" s="1559"/>
      <c r="AN353" s="1530"/>
      <c r="AO353" s="1529"/>
      <c r="AP353" s="1529"/>
      <c r="AR353" s="1559">
        <f t="shared" ref="AR353" si="67">AR352+1</f>
        <v>4</v>
      </c>
      <c r="AS353" s="1605" t="s">
        <v>7375</v>
      </c>
      <c r="AT353" s="1563" t="s">
        <v>7376</v>
      </c>
      <c r="AU353" s="1567" t="s">
        <v>7377</v>
      </c>
      <c r="AV353" s="1563" t="s">
        <v>7378</v>
      </c>
      <c r="AW353" s="1563" t="s">
        <v>7379</v>
      </c>
      <c r="AX353" s="1567" t="s">
        <v>7380</v>
      </c>
      <c r="AY353" s="1605" t="s">
        <v>7375</v>
      </c>
      <c r="BA353" s="3">
        <v>1</v>
      </c>
    </row>
    <row r="354" spans="2:53" ht="30" customHeight="1">
      <c r="B354" s="1552"/>
      <c r="C354" s="1601"/>
      <c r="D354" s="1529"/>
      <c r="E354" s="1529"/>
      <c r="F354" s="9"/>
      <c r="G354" s="1552"/>
      <c r="H354" s="1553"/>
      <c r="I354" s="1564"/>
      <c r="J354" s="1564"/>
      <c r="L354" s="1559"/>
      <c r="M354" s="206"/>
      <c r="N354" s="1565"/>
      <c r="O354" s="1566"/>
      <c r="P354" s="1565"/>
      <c r="Q354" s="1565"/>
      <c r="R354" s="1565"/>
      <c r="S354" s="9"/>
      <c r="W354" s="9"/>
      <c r="X354" s="1531"/>
      <c r="Y354" s="1532"/>
      <c r="Z354" s="1533"/>
      <c r="AA354" s="1534"/>
      <c r="AB354" s="1533"/>
      <c r="AC354" s="1533"/>
      <c r="AD354" s="1533"/>
      <c r="AE354" s="1533"/>
      <c r="AG354" s="1535"/>
      <c r="AH354" s="1536"/>
      <c r="AI354" s="60"/>
      <c r="AJ354" s="1540"/>
      <c r="AK354" s="1540"/>
      <c r="AL354" s="206"/>
      <c r="AM354" s="1559"/>
      <c r="AN354" s="1530"/>
      <c r="AO354" s="1529"/>
      <c r="AP354" s="1529"/>
      <c r="AR354" s="1559">
        <v>4</v>
      </c>
      <c r="AS354" s="1605" t="s">
        <v>7381</v>
      </c>
      <c r="AT354" s="1563" t="s">
        <v>7382</v>
      </c>
      <c r="AU354" s="1567" t="s">
        <v>7383</v>
      </c>
      <c r="AV354" s="1563" t="s">
        <v>7384</v>
      </c>
      <c r="AW354" s="1563" t="s">
        <v>7385</v>
      </c>
      <c r="AX354" s="1563" t="s">
        <v>7386</v>
      </c>
      <c r="AY354" s="1605" t="s">
        <v>7381</v>
      </c>
      <c r="BA354" s="3">
        <v>1</v>
      </c>
    </row>
    <row r="355" spans="2:53" ht="30" customHeight="1">
      <c r="B355" s="1552"/>
      <c r="C355" s="1601"/>
      <c r="D355" s="1529"/>
      <c r="E355" s="1529"/>
      <c r="F355" s="9"/>
      <c r="G355" s="1552"/>
      <c r="H355" s="1553"/>
      <c r="I355" s="1564"/>
      <c r="J355" s="1564"/>
      <c r="L355" s="1559"/>
      <c r="M355" s="206"/>
      <c r="N355" s="1565"/>
      <c r="O355" s="1566"/>
      <c r="P355" s="1565"/>
      <c r="Q355" s="1565"/>
      <c r="R355" s="1565"/>
      <c r="S355" s="9"/>
      <c r="W355" s="9"/>
      <c r="X355" s="1531"/>
      <c r="Y355" s="1532"/>
      <c r="Z355" s="1533"/>
      <c r="AA355" s="1534"/>
      <c r="AB355" s="1533"/>
      <c r="AC355" s="1533"/>
      <c r="AD355" s="1533"/>
      <c r="AE355" s="1533"/>
      <c r="AG355" s="1535"/>
      <c r="AH355" s="1536"/>
      <c r="AI355" s="60"/>
      <c r="AJ355" s="1540"/>
      <c r="AK355" s="1540"/>
      <c r="AL355" s="206"/>
      <c r="AM355" s="1559"/>
      <c r="AN355" s="1530"/>
      <c r="AO355" s="1529"/>
      <c r="AP355" s="1529"/>
      <c r="AR355" s="1559">
        <f t="shared" ref="AR355" si="68">AR354+1</f>
        <v>5</v>
      </c>
      <c r="AS355" s="1605" t="s">
        <v>7387</v>
      </c>
      <c r="AT355" s="1563" t="s">
        <v>7388</v>
      </c>
      <c r="AU355" s="1567" t="s">
        <v>7389</v>
      </c>
      <c r="AV355" s="1563" t="s">
        <v>7390</v>
      </c>
      <c r="AW355" s="1563" t="s">
        <v>7391</v>
      </c>
      <c r="AX355" s="1567" t="s">
        <v>7392</v>
      </c>
      <c r="AY355" s="1605" t="s">
        <v>7387</v>
      </c>
      <c r="BA355" s="3">
        <v>1</v>
      </c>
    </row>
    <row r="356" spans="2:53" ht="30" customHeight="1">
      <c r="B356" s="1552"/>
      <c r="C356" s="1601"/>
      <c r="D356" s="1529"/>
      <c r="E356" s="1529"/>
      <c r="F356" s="9"/>
      <c r="G356" s="1552"/>
      <c r="H356" s="1553"/>
      <c r="I356" s="1564"/>
      <c r="J356" s="1564"/>
      <c r="L356" s="1559"/>
      <c r="M356" s="206"/>
      <c r="N356" s="1565"/>
      <c r="O356" s="1566"/>
      <c r="P356" s="1565"/>
      <c r="Q356" s="1565"/>
      <c r="R356" s="1565"/>
      <c r="S356" s="9"/>
      <c r="W356" s="9"/>
      <c r="X356" s="1531"/>
      <c r="Y356" s="1532"/>
      <c r="Z356" s="1533"/>
      <c r="AA356" s="1534"/>
      <c r="AB356" s="1533"/>
      <c r="AC356" s="1533"/>
      <c r="AD356" s="1533"/>
      <c r="AE356" s="1533"/>
      <c r="AG356" s="1535"/>
      <c r="AH356" s="1536"/>
      <c r="AI356" s="60"/>
      <c r="AJ356" s="1540"/>
      <c r="AK356" s="1540"/>
      <c r="AL356" s="206"/>
      <c r="AM356" s="1559"/>
      <c r="AN356" s="1530"/>
      <c r="AO356" s="1529"/>
      <c r="AP356" s="1529"/>
      <c r="AR356" s="1559">
        <v>5</v>
      </c>
      <c r="AS356" s="1605" t="s">
        <v>7393</v>
      </c>
      <c r="AT356" s="1563" t="s">
        <v>7394</v>
      </c>
      <c r="AU356" s="1567" t="s">
        <v>7395</v>
      </c>
      <c r="AV356" s="1563" t="s">
        <v>7396</v>
      </c>
      <c r="AW356" s="1567" t="s">
        <v>7397</v>
      </c>
      <c r="AX356" s="1567" t="s">
        <v>7398</v>
      </c>
      <c r="AY356" s="1605" t="s">
        <v>7393</v>
      </c>
      <c r="BA356" s="3">
        <v>1</v>
      </c>
    </row>
    <row r="357" spans="2:53" ht="30" customHeight="1">
      <c r="B357" s="1552"/>
      <c r="C357" s="1601"/>
      <c r="D357" s="1529"/>
      <c r="E357" s="1529"/>
      <c r="F357" s="9"/>
      <c r="G357" s="1552"/>
      <c r="H357" s="1553"/>
      <c r="I357" s="1564"/>
      <c r="J357" s="1564"/>
      <c r="L357" s="1559"/>
      <c r="M357" s="206"/>
      <c r="N357" s="1565"/>
      <c r="O357" s="1566"/>
      <c r="P357" s="1565"/>
      <c r="Q357" s="1565"/>
      <c r="R357" s="1565"/>
      <c r="S357" s="9"/>
      <c r="W357" s="9"/>
      <c r="X357" s="1531"/>
      <c r="Y357" s="1532"/>
      <c r="Z357" s="1533"/>
      <c r="AA357" s="1534"/>
      <c r="AB357" s="1533"/>
      <c r="AC357" s="1533"/>
      <c r="AD357" s="1533"/>
      <c r="AE357" s="1533"/>
      <c r="AG357" s="1535"/>
      <c r="AH357" s="1536"/>
      <c r="AI357" s="60"/>
      <c r="AJ357" s="1540"/>
      <c r="AK357" s="1540"/>
      <c r="AL357" s="206"/>
      <c r="AM357" s="1559"/>
      <c r="AN357" s="1530"/>
      <c r="AO357" s="1529"/>
      <c r="AP357" s="1529"/>
      <c r="AR357" s="1559">
        <f t="shared" ref="AR357" si="69">AR356+1</f>
        <v>6</v>
      </c>
      <c r="AS357" s="1605" t="s">
        <v>7399</v>
      </c>
      <c r="AT357" s="1563" t="s">
        <v>7400</v>
      </c>
      <c r="AU357" s="1567" t="s">
        <v>7401</v>
      </c>
      <c r="AV357" s="1563" t="s">
        <v>7402</v>
      </c>
      <c r="AW357" s="1563" t="s">
        <v>7403</v>
      </c>
      <c r="AX357" s="1563" t="s">
        <v>7404</v>
      </c>
      <c r="AY357" s="1605" t="s">
        <v>7399</v>
      </c>
      <c r="BA357" s="3">
        <v>1</v>
      </c>
    </row>
    <row r="358" spans="2:53" ht="30" customHeight="1">
      <c r="B358" s="1552"/>
      <c r="C358" s="1601"/>
      <c r="D358" s="1529"/>
      <c r="E358" s="1529"/>
      <c r="F358" s="9"/>
      <c r="G358" s="1552"/>
      <c r="H358" s="1553"/>
      <c r="I358" s="1564"/>
      <c r="J358" s="1564"/>
      <c r="L358" s="1559"/>
      <c r="M358" s="206"/>
      <c r="N358" s="1565"/>
      <c r="O358" s="1566"/>
      <c r="P358" s="1565"/>
      <c r="Q358" s="1565"/>
      <c r="R358" s="1565"/>
      <c r="S358" s="9"/>
      <c r="W358" s="9"/>
      <c r="X358" s="1531"/>
      <c r="Y358" s="1532"/>
      <c r="Z358" s="1533"/>
      <c r="AA358" s="1534"/>
      <c r="AB358" s="1533"/>
      <c r="AC358" s="1533"/>
      <c r="AD358" s="1533"/>
      <c r="AE358" s="1533"/>
      <c r="AG358" s="1535"/>
      <c r="AH358" s="1536"/>
      <c r="AI358" s="60"/>
      <c r="AJ358" s="1540"/>
      <c r="AK358" s="1540"/>
      <c r="AL358" s="206"/>
      <c r="AM358" s="1559"/>
      <c r="AN358" s="1530"/>
      <c r="AO358" s="1529"/>
      <c r="AP358" s="1529"/>
      <c r="AR358" s="1559">
        <v>6</v>
      </c>
      <c r="AS358" s="1605" t="s">
        <v>7405</v>
      </c>
      <c r="AT358" s="1563" t="s">
        <v>7406</v>
      </c>
      <c r="AU358" s="1567" t="s">
        <v>7407</v>
      </c>
      <c r="AV358" s="1563" t="s">
        <v>7408</v>
      </c>
      <c r="AW358" s="1567" t="s">
        <v>7409</v>
      </c>
      <c r="AX358" s="1567" t="s">
        <v>7410</v>
      </c>
      <c r="AY358" s="1605" t="s">
        <v>7405</v>
      </c>
      <c r="BA358" s="3">
        <v>1</v>
      </c>
    </row>
    <row r="359" spans="2:53" ht="30" customHeight="1">
      <c r="B359" s="1552"/>
      <c r="C359" s="1601"/>
      <c r="D359" s="1529"/>
      <c r="E359" s="1529"/>
      <c r="F359" s="9"/>
      <c r="G359" s="1552"/>
      <c r="H359" s="1553"/>
      <c r="I359" s="1564"/>
      <c r="J359" s="1564"/>
      <c r="L359" s="1559"/>
      <c r="M359" s="206"/>
      <c r="N359" s="1565"/>
      <c r="O359" s="1566"/>
      <c r="P359" s="1565"/>
      <c r="Q359" s="1565"/>
      <c r="R359" s="1565"/>
      <c r="S359" s="9"/>
      <c r="W359" s="9"/>
      <c r="X359" s="1531"/>
      <c r="Y359" s="1532"/>
      <c r="Z359" s="1533"/>
      <c r="AA359" s="1534"/>
      <c r="AB359" s="1533"/>
      <c r="AC359" s="1533"/>
      <c r="AD359" s="1533"/>
      <c r="AE359" s="1533"/>
      <c r="AG359" s="1535"/>
      <c r="AH359" s="1536"/>
      <c r="AI359" s="60"/>
      <c r="AJ359" s="1540"/>
      <c r="AK359" s="1540"/>
      <c r="AL359" s="206"/>
      <c r="AM359" s="1559"/>
      <c r="AN359" s="1530"/>
      <c r="AO359" s="1529"/>
      <c r="AP359" s="1529"/>
      <c r="AR359" s="1559">
        <f t="shared" ref="AR359" si="70">AR358+1</f>
        <v>7</v>
      </c>
      <c r="AS359" s="1605" t="s">
        <v>7411</v>
      </c>
      <c r="AT359" s="1563" t="s">
        <v>7412</v>
      </c>
      <c r="AU359" s="1567" t="s">
        <v>7413</v>
      </c>
      <c r="AV359" s="1563" t="s">
        <v>7414</v>
      </c>
      <c r="AW359" s="1567" t="s">
        <v>7415</v>
      </c>
      <c r="AX359" s="1567" t="s">
        <v>7416</v>
      </c>
      <c r="AY359" s="1605" t="s">
        <v>7411</v>
      </c>
      <c r="BA359" s="3">
        <v>1</v>
      </c>
    </row>
    <row r="360" spans="2:53" ht="30" customHeight="1">
      <c r="B360" s="1552"/>
      <c r="C360" s="1601"/>
      <c r="D360" s="1529"/>
      <c r="E360" s="1529"/>
      <c r="F360" s="9"/>
      <c r="G360" s="1552"/>
      <c r="H360" s="1553"/>
      <c r="I360" s="1564"/>
      <c r="J360" s="1564"/>
      <c r="L360" s="1559"/>
      <c r="M360" s="206"/>
      <c r="N360" s="1565"/>
      <c r="O360" s="1566"/>
      <c r="P360" s="1565"/>
      <c r="Q360" s="1565"/>
      <c r="R360" s="1565"/>
      <c r="S360" s="9"/>
      <c r="W360" s="9"/>
      <c r="X360" s="1531"/>
      <c r="Y360" s="1532"/>
      <c r="Z360" s="1533"/>
      <c r="AA360" s="1534"/>
      <c r="AB360" s="1533"/>
      <c r="AC360" s="1533"/>
      <c r="AD360" s="1533"/>
      <c r="AE360" s="1533"/>
      <c r="AG360" s="1535"/>
      <c r="AH360" s="1536"/>
      <c r="AI360" s="60"/>
      <c r="AJ360" s="1540"/>
      <c r="AK360" s="1540"/>
      <c r="AL360" s="206"/>
      <c r="AM360" s="1559"/>
      <c r="AN360" s="1530"/>
      <c r="AO360" s="1529"/>
      <c r="AP360" s="1529"/>
      <c r="AR360" s="1559">
        <v>7</v>
      </c>
      <c r="AS360" s="1605" t="s">
        <v>7417</v>
      </c>
      <c r="AT360" s="1563" t="s">
        <v>7418</v>
      </c>
      <c r="AU360" s="1567" t="s">
        <v>7419</v>
      </c>
      <c r="AV360" s="1563" t="s">
        <v>7420</v>
      </c>
      <c r="AW360" s="1567" t="s">
        <v>7421</v>
      </c>
      <c r="AX360" s="1567" t="s">
        <v>7422</v>
      </c>
      <c r="AY360" s="1605" t="s">
        <v>7417</v>
      </c>
      <c r="BA360" s="3">
        <v>1</v>
      </c>
    </row>
    <row r="361" spans="2:53" ht="30" customHeight="1">
      <c r="B361" s="1552"/>
      <c r="C361" s="1601"/>
      <c r="D361" s="1529"/>
      <c r="E361" s="1529"/>
      <c r="F361" s="9"/>
      <c r="G361" s="1552"/>
      <c r="H361" s="1553"/>
      <c r="I361" s="1564"/>
      <c r="J361" s="1564"/>
      <c r="L361" s="1559"/>
      <c r="M361" s="206"/>
      <c r="N361" s="1565"/>
      <c r="O361" s="1566"/>
      <c r="P361" s="1565"/>
      <c r="Q361" s="1565"/>
      <c r="R361" s="1565"/>
      <c r="S361" s="9"/>
      <c r="W361" s="9"/>
      <c r="X361" s="1531"/>
      <c r="Y361" s="1532"/>
      <c r="Z361" s="1533"/>
      <c r="AA361" s="1534"/>
      <c r="AB361" s="1533"/>
      <c r="AC361" s="1533"/>
      <c r="AD361" s="1533"/>
      <c r="AE361" s="1533"/>
      <c r="AG361" s="1535"/>
      <c r="AH361" s="1536"/>
      <c r="AI361" s="60"/>
      <c r="AJ361" s="1540"/>
      <c r="AK361" s="1540"/>
      <c r="AL361" s="206"/>
      <c r="AM361" s="1559"/>
      <c r="AN361" s="1530"/>
      <c r="AO361" s="1529"/>
      <c r="AP361" s="1529"/>
      <c r="AR361" s="1559">
        <f t="shared" ref="AR361" si="71">AR360+1</f>
        <v>8</v>
      </c>
      <c r="AS361" s="1605" t="s">
        <v>7423</v>
      </c>
      <c r="AT361" s="1563" t="s">
        <v>7424</v>
      </c>
      <c r="AU361" s="1567" t="s">
        <v>7425</v>
      </c>
      <c r="AV361" s="1563" t="s">
        <v>7426</v>
      </c>
      <c r="AW361" s="1567" t="s">
        <v>7427</v>
      </c>
      <c r="AX361" s="1567" t="s">
        <v>7428</v>
      </c>
      <c r="AY361" s="1605" t="s">
        <v>7423</v>
      </c>
      <c r="BA361" s="3">
        <v>1</v>
      </c>
    </row>
    <row r="362" spans="2:53" ht="30" customHeight="1">
      <c r="B362" s="1552"/>
      <c r="C362" s="1601"/>
      <c r="D362" s="1529"/>
      <c r="E362" s="1529"/>
      <c r="F362" s="9"/>
      <c r="G362" s="1552"/>
      <c r="H362" s="1553"/>
      <c r="I362" s="1564"/>
      <c r="J362" s="1564"/>
      <c r="L362" s="1559"/>
      <c r="M362" s="206"/>
      <c r="N362" s="1565"/>
      <c r="O362" s="1566"/>
      <c r="P362" s="1565"/>
      <c r="Q362" s="1565"/>
      <c r="R362" s="1565"/>
      <c r="S362" s="9"/>
      <c r="W362" s="9"/>
      <c r="X362" s="1531"/>
      <c r="Y362" s="1532"/>
      <c r="Z362" s="1533"/>
      <c r="AA362" s="1534"/>
      <c r="AB362" s="1533"/>
      <c r="AC362" s="1533"/>
      <c r="AD362" s="1533"/>
      <c r="AE362" s="1533"/>
      <c r="AG362" s="1535"/>
      <c r="AH362" s="1536"/>
      <c r="AI362" s="60"/>
      <c r="AJ362" s="1540"/>
      <c r="AK362" s="1540"/>
      <c r="AL362" s="206"/>
      <c r="AM362" s="1559"/>
      <c r="AN362" s="1530"/>
      <c r="AO362" s="1529"/>
      <c r="AP362" s="1529"/>
      <c r="AR362" s="1559">
        <v>8</v>
      </c>
      <c r="AS362" s="1605" t="s">
        <v>7429</v>
      </c>
      <c r="AT362" s="1563" t="s">
        <v>7430</v>
      </c>
      <c r="AU362" s="1567" t="s">
        <v>7431</v>
      </c>
      <c r="AV362" s="1563" t="s">
        <v>7432</v>
      </c>
      <c r="AW362" s="1567" t="s">
        <v>7433</v>
      </c>
      <c r="AX362" s="1567" t="s">
        <v>7434</v>
      </c>
      <c r="AY362" s="1605" t="s">
        <v>7429</v>
      </c>
      <c r="BA362" s="3">
        <v>1</v>
      </c>
    </row>
    <row r="363" spans="2:53" ht="30" customHeight="1">
      <c r="B363" s="1552"/>
      <c r="C363" s="1601"/>
      <c r="D363" s="1529"/>
      <c r="E363" s="1529"/>
      <c r="F363" s="9"/>
      <c r="G363" s="1552"/>
      <c r="H363" s="1553"/>
      <c r="I363" s="1564"/>
      <c r="J363" s="1564"/>
      <c r="L363" s="1559"/>
      <c r="M363" s="206"/>
      <c r="N363" s="1565"/>
      <c r="O363" s="1566"/>
      <c r="P363" s="1565"/>
      <c r="Q363" s="1565"/>
      <c r="R363" s="1565"/>
      <c r="S363" s="9"/>
      <c r="W363" s="9"/>
      <c r="X363" s="1531"/>
      <c r="Y363" s="1532"/>
      <c r="Z363" s="1533"/>
      <c r="AA363" s="1534"/>
      <c r="AB363" s="1533"/>
      <c r="AC363" s="1533"/>
      <c r="AD363" s="1533"/>
      <c r="AE363" s="1533"/>
      <c r="AG363" s="1535"/>
      <c r="AH363" s="1536"/>
      <c r="AI363" s="60"/>
      <c r="AJ363" s="1540"/>
      <c r="AK363" s="1540"/>
      <c r="AL363" s="206"/>
      <c r="AM363" s="1559"/>
      <c r="AN363" s="1530"/>
      <c r="AO363" s="1529"/>
      <c r="AP363" s="1529"/>
      <c r="AR363" s="1559">
        <f t="shared" ref="AR363" si="72">AR362+1</f>
        <v>9</v>
      </c>
      <c r="AS363" s="1605" t="s">
        <v>7435</v>
      </c>
      <c r="AT363" s="1563" t="s">
        <v>7436</v>
      </c>
      <c r="AU363" s="1567" t="s">
        <v>7437</v>
      </c>
      <c r="AV363" s="1563" t="s">
        <v>7438</v>
      </c>
      <c r="AW363" s="1563" t="s">
        <v>7439</v>
      </c>
      <c r="AX363" s="1563" t="s">
        <v>7440</v>
      </c>
      <c r="AY363" s="1605" t="s">
        <v>7435</v>
      </c>
      <c r="BA363" s="3">
        <v>1</v>
      </c>
    </row>
    <row r="364" spans="2:53" ht="30" customHeight="1">
      <c r="B364" s="1552"/>
      <c r="C364" s="1601"/>
      <c r="D364" s="1529"/>
      <c r="E364" s="1529"/>
      <c r="F364" s="9"/>
      <c r="G364" s="1552"/>
      <c r="H364" s="1553"/>
      <c r="I364" s="1564"/>
      <c r="J364" s="1564"/>
      <c r="L364" s="1559"/>
      <c r="M364" s="206"/>
      <c r="N364" s="1565"/>
      <c r="O364" s="1566"/>
      <c r="P364" s="1565"/>
      <c r="Q364" s="1565"/>
      <c r="R364" s="1565"/>
      <c r="S364" s="9"/>
      <c r="W364" s="9"/>
      <c r="X364" s="1531"/>
      <c r="Y364" s="1532"/>
      <c r="Z364" s="1533"/>
      <c r="AA364" s="1534"/>
      <c r="AB364" s="1533"/>
      <c r="AC364" s="1533"/>
      <c r="AD364" s="1533"/>
      <c r="AE364" s="1533"/>
      <c r="AG364" s="1535"/>
      <c r="AH364" s="1536"/>
      <c r="AI364" s="60"/>
      <c r="AJ364" s="1540"/>
      <c r="AK364" s="1540"/>
      <c r="AL364" s="206"/>
      <c r="AM364" s="1559"/>
      <c r="AN364" s="1530"/>
      <c r="AO364" s="1529"/>
      <c r="AP364" s="1529"/>
      <c r="AR364" s="1559">
        <v>9</v>
      </c>
      <c r="AS364" s="1605" t="s">
        <v>7441</v>
      </c>
      <c r="AT364" s="1563" t="s">
        <v>7442</v>
      </c>
      <c r="AU364" s="1567" t="s">
        <v>7443</v>
      </c>
      <c r="AV364" s="1563" t="s">
        <v>7444</v>
      </c>
      <c r="AW364" s="1567" t="s">
        <v>7445</v>
      </c>
      <c r="AX364" s="1567" t="s">
        <v>7446</v>
      </c>
      <c r="AY364" s="1605" t="s">
        <v>7441</v>
      </c>
      <c r="BA364" s="3">
        <v>1</v>
      </c>
    </row>
    <row r="365" spans="2:53" ht="30" customHeight="1">
      <c r="B365" s="1552"/>
      <c r="C365" s="1601"/>
      <c r="D365" s="1529"/>
      <c r="E365" s="1529"/>
      <c r="F365" s="9"/>
      <c r="G365" s="1552"/>
      <c r="H365" s="1553"/>
      <c r="I365" s="1564"/>
      <c r="J365" s="1564"/>
      <c r="L365" s="1559"/>
      <c r="M365" s="206"/>
      <c r="N365" s="1565"/>
      <c r="O365" s="1566"/>
      <c r="P365" s="1565"/>
      <c r="Q365" s="1565"/>
      <c r="R365" s="1565"/>
      <c r="S365" s="9"/>
      <c r="W365" s="9"/>
      <c r="X365" s="1531"/>
      <c r="Y365" s="1532"/>
      <c r="Z365" s="1533"/>
      <c r="AA365" s="1534"/>
      <c r="AB365" s="1533"/>
      <c r="AC365" s="1533"/>
      <c r="AD365" s="1533"/>
      <c r="AE365" s="1533"/>
      <c r="AG365" s="1535"/>
      <c r="AH365" s="1536"/>
      <c r="AI365" s="60"/>
      <c r="AJ365" s="1540"/>
      <c r="AK365" s="1540"/>
      <c r="AL365" s="206"/>
      <c r="AM365" s="1559"/>
      <c r="AN365" s="1530"/>
      <c r="AO365" s="1529"/>
      <c r="AP365" s="1529"/>
      <c r="AR365" s="1559">
        <f t="shared" ref="AR365" si="73">AR364+1</f>
        <v>10</v>
      </c>
      <c r="AS365" s="1605" t="s">
        <v>7447</v>
      </c>
      <c r="AT365" s="1529" t="s">
        <v>7448</v>
      </c>
      <c r="AU365" s="1529" t="s">
        <v>7449</v>
      </c>
      <c r="AV365" s="1563" t="s">
        <v>7450</v>
      </c>
      <c r="AW365" s="1563" t="s">
        <v>7451</v>
      </c>
      <c r="AX365" s="1563" t="s">
        <v>7452</v>
      </c>
      <c r="AY365" s="1605" t="s">
        <v>7447</v>
      </c>
      <c r="BA365" s="3">
        <v>1</v>
      </c>
    </row>
    <row r="366" spans="2:53" ht="30" customHeight="1">
      <c r="B366" s="1552"/>
      <c r="C366" s="1601"/>
      <c r="D366" s="1529"/>
      <c r="E366" s="1529"/>
      <c r="F366" s="9"/>
      <c r="G366" s="1552"/>
      <c r="H366" s="1553"/>
      <c r="I366" s="1564"/>
      <c r="J366" s="1564"/>
      <c r="L366" s="1559"/>
      <c r="M366" s="206"/>
      <c r="N366" s="1565"/>
      <c r="O366" s="1566"/>
      <c r="P366" s="1565"/>
      <c r="Q366" s="1565"/>
      <c r="R366" s="1565"/>
      <c r="S366" s="9"/>
      <c r="W366" s="9"/>
      <c r="X366" s="1531"/>
      <c r="Y366" s="1532"/>
      <c r="Z366" s="1533"/>
      <c r="AA366" s="1534"/>
      <c r="AB366" s="1533"/>
      <c r="AC366" s="1533"/>
      <c r="AD366" s="1533"/>
      <c r="AE366" s="1533"/>
      <c r="AG366" s="1535"/>
      <c r="AH366" s="1536"/>
      <c r="AI366" s="60"/>
      <c r="AJ366" s="1540"/>
      <c r="AK366" s="1540"/>
      <c r="AL366" s="206"/>
      <c r="AM366" s="1559"/>
      <c r="AN366" s="1530"/>
      <c r="AO366" s="1529"/>
      <c r="AP366" s="1529"/>
      <c r="AR366" s="1559">
        <v>10</v>
      </c>
      <c r="AS366" s="1605" t="s">
        <v>7453</v>
      </c>
      <c r="AT366" s="1563" t="s">
        <v>7454</v>
      </c>
      <c r="AU366" s="1567" t="s">
        <v>7455</v>
      </c>
      <c r="AV366" s="1563" t="s">
        <v>7456</v>
      </c>
      <c r="AW366" s="1563" t="s">
        <v>7457</v>
      </c>
      <c r="AX366" s="1563" t="s">
        <v>7458</v>
      </c>
      <c r="AY366" s="1605" t="s">
        <v>7453</v>
      </c>
      <c r="BA366" s="3">
        <v>1</v>
      </c>
    </row>
    <row r="367" spans="2:53" ht="30" customHeight="1">
      <c r="B367" s="1552"/>
      <c r="C367" s="1601"/>
      <c r="D367" s="1529"/>
      <c r="E367" s="1529"/>
      <c r="F367" s="9"/>
      <c r="G367" s="1552"/>
      <c r="H367" s="1553"/>
      <c r="I367" s="1564"/>
      <c r="J367" s="1564"/>
      <c r="L367" s="1559"/>
      <c r="M367" s="206"/>
      <c r="N367" s="1565"/>
      <c r="O367" s="1566"/>
      <c r="P367" s="1565"/>
      <c r="Q367" s="1565"/>
      <c r="R367" s="1565"/>
      <c r="S367" s="9"/>
      <c r="W367" s="9"/>
      <c r="X367" s="1531"/>
      <c r="Y367" s="1532"/>
      <c r="Z367" s="1533"/>
      <c r="AA367" s="1534"/>
      <c r="AB367" s="1533"/>
      <c r="AC367" s="1533"/>
      <c r="AD367" s="1533"/>
      <c r="AE367" s="1533"/>
      <c r="AG367" s="1535"/>
      <c r="AH367" s="1536"/>
      <c r="AI367" s="60"/>
      <c r="AJ367" s="1540"/>
      <c r="AK367" s="1540"/>
      <c r="AL367" s="206"/>
      <c r="AM367" s="1559"/>
      <c r="AN367" s="1530"/>
      <c r="AO367" s="1529"/>
      <c r="AP367" s="1529"/>
      <c r="AR367" s="1559">
        <f t="shared" ref="AR367" si="74">AR366+1</f>
        <v>11</v>
      </c>
      <c r="AS367" s="1605" t="s">
        <v>7459</v>
      </c>
      <c r="AT367" s="1563" t="s">
        <v>7460</v>
      </c>
      <c r="AU367" s="1567" t="s">
        <v>7461</v>
      </c>
      <c r="AV367" s="1563" t="s">
        <v>7462</v>
      </c>
      <c r="AW367" s="1567" t="s">
        <v>7463</v>
      </c>
      <c r="AX367" s="1567" t="s">
        <v>7464</v>
      </c>
      <c r="AY367" s="1605" t="s">
        <v>7459</v>
      </c>
      <c r="BA367" s="3">
        <v>1</v>
      </c>
    </row>
    <row r="368" spans="2:53" ht="30" customHeight="1">
      <c r="B368" s="1552"/>
      <c r="C368" s="1601"/>
      <c r="D368" s="1529"/>
      <c r="E368" s="1529"/>
      <c r="F368" s="9"/>
      <c r="G368" s="1552"/>
      <c r="H368" s="1553"/>
      <c r="I368" s="1564"/>
      <c r="J368" s="1564"/>
      <c r="L368" s="1559"/>
      <c r="M368" s="206"/>
      <c r="N368" s="1565"/>
      <c r="O368" s="1566"/>
      <c r="P368" s="1565"/>
      <c r="Q368" s="1565"/>
      <c r="R368" s="1565"/>
      <c r="S368" s="9"/>
      <c r="W368" s="9"/>
      <c r="X368" s="1531"/>
      <c r="Y368" s="1532"/>
      <c r="Z368" s="1533"/>
      <c r="AA368" s="1534"/>
      <c r="AB368" s="1533"/>
      <c r="AC368" s="1533"/>
      <c r="AD368" s="1533"/>
      <c r="AE368" s="1533"/>
      <c r="AG368" s="1535"/>
      <c r="AH368" s="1536"/>
      <c r="AI368" s="60"/>
      <c r="AJ368" s="1540"/>
      <c r="AK368" s="1540"/>
      <c r="AL368" s="206"/>
      <c r="AM368" s="1559"/>
      <c r="AN368" s="1530"/>
      <c r="AO368" s="1529"/>
      <c r="AP368" s="1529"/>
      <c r="AR368" s="1559">
        <v>11</v>
      </c>
      <c r="AS368" s="1605" t="s">
        <v>7465</v>
      </c>
      <c r="AT368" s="1563" t="s">
        <v>7466</v>
      </c>
      <c r="AU368" s="1567" t="s">
        <v>7467</v>
      </c>
      <c r="AV368" s="1563" t="s">
        <v>7468</v>
      </c>
      <c r="AW368" s="1563" t="s">
        <v>7469</v>
      </c>
      <c r="AX368" s="1563" t="s">
        <v>7470</v>
      </c>
      <c r="AY368" s="1605" t="s">
        <v>7465</v>
      </c>
      <c r="BA368" s="3">
        <v>1</v>
      </c>
    </row>
    <row r="369" spans="2:53" ht="30" customHeight="1">
      <c r="B369" s="1552"/>
      <c r="C369" s="1601"/>
      <c r="D369" s="1529"/>
      <c r="E369" s="1529"/>
      <c r="F369" s="9"/>
      <c r="G369" s="1552"/>
      <c r="H369" s="1553"/>
      <c r="I369" s="1564"/>
      <c r="J369" s="1564"/>
      <c r="L369" s="1559"/>
      <c r="M369" s="206"/>
      <c r="N369" s="1565"/>
      <c r="O369" s="1566"/>
      <c r="P369" s="1565"/>
      <c r="Q369" s="1565"/>
      <c r="R369" s="1565"/>
      <c r="S369" s="9"/>
      <c r="W369" s="9"/>
      <c r="X369" s="1531"/>
      <c r="Y369" s="1532"/>
      <c r="Z369" s="1533"/>
      <c r="AA369" s="1534"/>
      <c r="AB369" s="1533"/>
      <c r="AC369" s="1533"/>
      <c r="AD369" s="1533"/>
      <c r="AE369" s="1533"/>
      <c r="AG369" s="1535"/>
      <c r="AH369" s="1536"/>
      <c r="AI369" s="60"/>
      <c r="AJ369" s="1540"/>
      <c r="AK369" s="1540"/>
      <c r="AL369" s="206"/>
      <c r="AM369" s="1559"/>
      <c r="AN369" s="1530"/>
      <c r="AO369" s="1529"/>
      <c r="AP369" s="1529"/>
      <c r="AR369" s="1559">
        <f t="shared" ref="AR369" si="75">AR368+1</f>
        <v>12</v>
      </c>
      <c r="AS369" s="1605" t="s">
        <v>7471</v>
      </c>
      <c r="AT369" s="1563" t="s">
        <v>7472</v>
      </c>
      <c r="AU369" s="1567" t="s">
        <v>7473</v>
      </c>
      <c r="AV369" s="1563" t="s">
        <v>7474</v>
      </c>
      <c r="AW369" s="1563" t="s">
        <v>7475</v>
      </c>
      <c r="AX369" s="1563" t="s">
        <v>7476</v>
      </c>
      <c r="AY369" s="1605" t="s">
        <v>7471</v>
      </c>
      <c r="BA369" s="3">
        <v>1</v>
      </c>
    </row>
    <row r="370" spans="2:53" ht="30" customHeight="1">
      <c r="B370" s="1552"/>
      <c r="C370" s="1601"/>
      <c r="D370" s="1529"/>
      <c r="E370" s="1529"/>
      <c r="F370" s="9"/>
      <c r="G370" s="1552"/>
      <c r="H370" s="1553"/>
      <c r="I370" s="1564"/>
      <c r="J370" s="1564"/>
      <c r="L370" s="1559"/>
      <c r="M370" s="206"/>
      <c r="N370" s="1565"/>
      <c r="O370" s="1566"/>
      <c r="P370" s="1565"/>
      <c r="Q370" s="1565"/>
      <c r="R370" s="1565"/>
      <c r="S370" s="9"/>
      <c r="W370" s="9"/>
      <c r="X370" s="1531"/>
      <c r="Y370" s="1532"/>
      <c r="Z370" s="1533"/>
      <c r="AA370" s="1534"/>
      <c r="AB370" s="1533"/>
      <c r="AC370" s="1533"/>
      <c r="AD370" s="1533"/>
      <c r="AE370" s="1533"/>
      <c r="AG370" s="1535"/>
      <c r="AH370" s="1536"/>
      <c r="AI370" s="60"/>
      <c r="AJ370" s="1540"/>
      <c r="AK370" s="1540"/>
      <c r="AL370" s="206"/>
      <c r="AM370" s="1559"/>
      <c r="AN370" s="1530"/>
      <c r="AO370" s="1529"/>
      <c r="AP370" s="1529"/>
      <c r="AR370" s="1559">
        <v>12</v>
      </c>
      <c r="AS370" s="1605" t="s">
        <v>7477</v>
      </c>
      <c r="AT370" s="1563" t="s">
        <v>7478</v>
      </c>
      <c r="AU370" s="1567" t="s">
        <v>7479</v>
      </c>
      <c r="AV370" s="1563" t="s">
        <v>7480</v>
      </c>
      <c r="AW370" s="1567" t="s">
        <v>7481</v>
      </c>
      <c r="AX370" s="1567" t="s">
        <v>7482</v>
      </c>
      <c r="AY370" s="1605" t="s">
        <v>7477</v>
      </c>
      <c r="BA370" s="3">
        <v>1</v>
      </c>
    </row>
    <row r="371" spans="2:53" ht="30" customHeight="1">
      <c r="B371" s="1552"/>
      <c r="C371" s="1601"/>
      <c r="D371" s="1529"/>
      <c r="E371" s="1529"/>
      <c r="F371" s="9"/>
      <c r="G371" s="1552"/>
      <c r="H371" s="1553"/>
      <c r="I371" s="1564"/>
      <c r="J371" s="1564"/>
      <c r="L371" s="1559"/>
      <c r="M371" s="206"/>
      <c r="N371" s="1565"/>
      <c r="O371" s="1566"/>
      <c r="P371" s="1565"/>
      <c r="Q371" s="1565"/>
      <c r="R371" s="1565"/>
      <c r="S371" s="9"/>
      <c r="W371" s="9"/>
      <c r="X371" s="1531"/>
      <c r="Y371" s="1532"/>
      <c r="Z371" s="1533"/>
      <c r="AA371" s="1534"/>
      <c r="AB371" s="1533"/>
      <c r="AC371" s="1533"/>
      <c r="AD371" s="1533"/>
      <c r="AE371" s="1533"/>
      <c r="AG371" s="1535"/>
      <c r="AH371" s="1536"/>
      <c r="AI371" s="60"/>
      <c r="AJ371" s="1540"/>
      <c r="AK371" s="1540"/>
      <c r="AL371" s="206"/>
      <c r="AM371" s="1559"/>
      <c r="AN371" s="1530"/>
      <c r="AO371" s="1529"/>
      <c r="AP371" s="1529"/>
      <c r="AR371" s="1559">
        <f t="shared" ref="AR371" si="76">AR370+1</f>
        <v>13</v>
      </c>
      <c r="AS371" s="1605" t="s">
        <v>7483</v>
      </c>
      <c r="AT371" s="1563" t="s">
        <v>7484</v>
      </c>
      <c r="AU371" s="1567" t="s">
        <v>7485</v>
      </c>
      <c r="AV371" s="1563" t="s">
        <v>7486</v>
      </c>
      <c r="AW371" s="1567" t="s">
        <v>7487</v>
      </c>
      <c r="AX371" s="1567" t="s">
        <v>7488</v>
      </c>
      <c r="AY371" s="1605" t="s">
        <v>7483</v>
      </c>
      <c r="BA371" s="3">
        <v>1</v>
      </c>
    </row>
    <row r="372" spans="2:53" ht="30" customHeight="1">
      <c r="B372" s="1552"/>
      <c r="C372" s="1601"/>
      <c r="D372" s="1529"/>
      <c r="E372" s="1529"/>
      <c r="F372" s="9"/>
      <c r="G372" s="1552"/>
      <c r="H372" s="1553"/>
      <c r="I372" s="1564"/>
      <c r="J372" s="1564"/>
      <c r="L372" s="1559"/>
      <c r="M372" s="206"/>
      <c r="N372" s="1565"/>
      <c r="O372" s="1566"/>
      <c r="P372" s="1565"/>
      <c r="Q372" s="1565"/>
      <c r="R372" s="1565"/>
      <c r="S372" s="9"/>
      <c r="W372" s="9"/>
      <c r="X372" s="1531"/>
      <c r="Y372" s="1532"/>
      <c r="Z372" s="1533"/>
      <c r="AA372" s="1534"/>
      <c r="AB372" s="1533"/>
      <c r="AC372" s="1533"/>
      <c r="AD372" s="1533"/>
      <c r="AE372" s="1533"/>
      <c r="AG372" s="1535"/>
      <c r="AH372" s="1536"/>
      <c r="AI372" s="60"/>
      <c r="AJ372" s="1540"/>
      <c r="AK372" s="1540"/>
      <c r="AL372" s="206"/>
      <c r="AM372" s="1559"/>
      <c r="AN372" s="1530"/>
      <c r="AO372" s="1529"/>
      <c r="AP372" s="1529"/>
      <c r="AR372" s="1559">
        <v>13</v>
      </c>
      <c r="AS372" s="1605" t="s">
        <v>7489</v>
      </c>
      <c r="AT372" s="1563" t="s">
        <v>7490</v>
      </c>
      <c r="AU372" s="1567" t="s">
        <v>7491</v>
      </c>
      <c r="AV372" s="1563" t="s">
        <v>6150</v>
      </c>
      <c r="AW372" s="1567" t="s">
        <v>7492</v>
      </c>
      <c r="AX372" s="1567" t="s">
        <v>7493</v>
      </c>
      <c r="AY372" s="1605" t="s">
        <v>7489</v>
      </c>
      <c r="BA372" s="3">
        <v>1</v>
      </c>
    </row>
    <row r="373" spans="2:53" ht="30" customHeight="1">
      <c r="B373" s="1552"/>
      <c r="C373" s="1601"/>
      <c r="D373" s="1529"/>
      <c r="E373" s="1529"/>
      <c r="F373" s="9"/>
      <c r="G373" s="1552"/>
      <c r="H373" s="1553"/>
      <c r="I373" s="1564"/>
      <c r="J373" s="1564"/>
      <c r="L373" s="1559"/>
      <c r="M373" s="206"/>
      <c r="N373" s="1565"/>
      <c r="O373" s="1566"/>
      <c r="P373" s="1565"/>
      <c r="Q373" s="1565"/>
      <c r="R373" s="1565"/>
      <c r="S373" s="9"/>
      <c r="W373" s="9"/>
      <c r="X373" s="1531"/>
      <c r="Y373" s="1532"/>
      <c r="Z373" s="1533"/>
      <c r="AA373" s="1534"/>
      <c r="AB373" s="1533"/>
      <c r="AC373" s="1533"/>
      <c r="AD373" s="1533"/>
      <c r="AE373" s="1533"/>
      <c r="AG373" s="1535"/>
      <c r="AH373" s="1536"/>
      <c r="AI373" s="60"/>
      <c r="AJ373" s="1540"/>
      <c r="AK373" s="1540"/>
      <c r="AL373" s="206"/>
      <c r="AM373" s="1559"/>
      <c r="AN373" s="1530"/>
      <c r="AO373" s="1529"/>
      <c r="AP373" s="1529"/>
      <c r="AR373" s="1559">
        <f t="shared" ref="AR373" si="77">AR372+1</f>
        <v>14</v>
      </c>
      <c r="AS373" s="1605" t="s">
        <v>7494</v>
      </c>
      <c r="AT373" s="1563" t="s">
        <v>7495</v>
      </c>
      <c r="AU373" s="1567" t="s">
        <v>7496</v>
      </c>
      <c r="AV373" s="1563" t="s">
        <v>7497</v>
      </c>
      <c r="AW373" s="1563" t="s">
        <v>7498</v>
      </c>
      <c r="AX373" s="1563" t="s">
        <v>7499</v>
      </c>
      <c r="AY373" s="1605" t="s">
        <v>7494</v>
      </c>
      <c r="BA373" s="3">
        <v>1</v>
      </c>
    </row>
    <row r="374" spans="2:53" ht="30" customHeight="1">
      <c r="B374" s="1552"/>
      <c r="C374" s="1601"/>
      <c r="D374" s="1529"/>
      <c r="E374" s="1529"/>
      <c r="F374" s="9"/>
      <c r="G374" s="1552"/>
      <c r="H374" s="1553"/>
      <c r="I374" s="1564"/>
      <c r="J374" s="1564"/>
      <c r="L374" s="1559"/>
      <c r="M374" s="206"/>
      <c r="N374" s="1565"/>
      <c r="O374" s="1566"/>
      <c r="P374" s="1565"/>
      <c r="Q374" s="1565"/>
      <c r="R374" s="1565"/>
      <c r="S374" s="9"/>
      <c r="W374" s="9"/>
      <c r="X374" s="1531"/>
      <c r="Y374" s="1532"/>
      <c r="Z374" s="1533"/>
      <c r="AA374" s="1534"/>
      <c r="AB374" s="1533"/>
      <c r="AC374" s="1533"/>
      <c r="AD374" s="1533"/>
      <c r="AE374" s="1533"/>
      <c r="AG374" s="1535"/>
      <c r="AH374" s="1536"/>
      <c r="AI374" s="60"/>
      <c r="AJ374" s="1540"/>
      <c r="AK374" s="1540"/>
      <c r="AL374" s="206"/>
      <c r="AM374" s="1559"/>
      <c r="AN374" s="1530"/>
      <c r="AO374" s="1529"/>
      <c r="AP374" s="1529"/>
      <c r="AR374" s="1559">
        <v>14</v>
      </c>
      <c r="AS374" s="1605" t="s">
        <v>7500</v>
      </c>
      <c r="AT374" s="1563" t="s">
        <v>7501</v>
      </c>
      <c r="AU374" s="1567" t="s">
        <v>7502</v>
      </c>
      <c r="AV374" s="1563" t="s">
        <v>7503</v>
      </c>
      <c r="AW374" s="1567" t="s">
        <v>7504</v>
      </c>
      <c r="AX374" s="1567" t="s">
        <v>7505</v>
      </c>
      <c r="AY374" s="1605" t="s">
        <v>7500</v>
      </c>
      <c r="BA374" s="3">
        <v>1</v>
      </c>
    </row>
    <row r="375" spans="2:53" ht="30" customHeight="1">
      <c r="B375" s="1552"/>
      <c r="C375" s="1601"/>
      <c r="D375" s="1529"/>
      <c r="E375" s="1529"/>
      <c r="F375" s="9"/>
      <c r="G375" s="1552"/>
      <c r="H375" s="1553"/>
      <c r="I375" s="1564"/>
      <c r="J375" s="1564"/>
      <c r="L375" s="1559"/>
      <c r="M375" s="206"/>
      <c r="N375" s="1565"/>
      <c r="O375" s="1566"/>
      <c r="P375" s="1565"/>
      <c r="Q375" s="1565"/>
      <c r="R375" s="1565"/>
      <c r="S375" s="9"/>
      <c r="W375" s="9"/>
      <c r="X375" s="1531"/>
      <c r="Y375" s="1532"/>
      <c r="Z375" s="1533"/>
      <c r="AA375" s="1534"/>
      <c r="AB375" s="1533"/>
      <c r="AC375" s="1533"/>
      <c r="AD375" s="1533"/>
      <c r="AE375" s="1533"/>
      <c r="AG375" s="1535"/>
      <c r="AH375" s="1536"/>
      <c r="AI375" s="60"/>
      <c r="AJ375" s="1540"/>
      <c r="AK375" s="1540"/>
      <c r="AL375" s="206"/>
      <c r="AM375" s="1559"/>
      <c r="AN375" s="1530"/>
      <c r="AO375" s="1529"/>
      <c r="AP375" s="1529"/>
      <c r="AR375" s="1559">
        <f t="shared" ref="AR375" si="78">AR374+1</f>
        <v>15</v>
      </c>
      <c r="AS375" s="1605" t="s">
        <v>7506</v>
      </c>
      <c r="AT375" s="1563" t="s">
        <v>7507</v>
      </c>
      <c r="AU375" s="1567" t="s">
        <v>7508</v>
      </c>
      <c r="AV375" s="1563" t="s">
        <v>7509</v>
      </c>
      <c r="AW375" s="1567" t="s">
        <v>7510</v>
      </c>
      <c r="AX375" s="1567" t="s">
        <v>7511</v>
      </c>
      <c r="AY375" s="1605" t="s">
        <v>7506</v>
      </c>
      <c r="BA375" s="3">
        <v>1</v>
      </c>
    </row>
    <row r="376" spans="2:53" ht="30" customHeight="1">
      <c r="B376" s="1552"/>
      <c r="C376" s="1601"/>
      <c r="D376" s="1529"/>
      <c r="E376" s="1529"/>
      <c r="F376" s="9"/>
      <c r="G376" s="1552"/>
      <c r="H376" s="1553"/>
      <c r="I376" s="1564"/>
      <c r="J376" s="1564"/>
      <c r="L376" s="1559"/>
      <c r="M376" s="206"/>
      <c r="N376" s="1565"/>
      <c r="O376" s="1566"/>
      <c r="P376" s="1565"/>
      <c r="Q376" s="1565"/>
      <c r="R376" s="1565"/>
      <c r="S376" s="9"/>
      <c r="W376" s="9"/>
      <c r="X376" s="1531"/>
      <c r="Y376" s="1532"/>
      <c r="Z376" s="1533"/>
      <c r="AA376" s="1534"/>
      <c r="AB376" s="1533"/>
      <c r="AC376" s="1533"/>
      <c r="AD376" s="1533"/>
      <c r="AE376" s="1533"/>
      <c r="AG376" s="1535"/>
      <c r="AH376" s="1536"/>
      <c r="AI376" s="60"/>
      <c r="AJ376" s="1540"/>
      <c r="AK376" s="1540"/>
      <c r="AL376" s="206"/>
      <c r="AM376" s="1559"/>
      <c r="AN376" s="1530"/>
      <c r="AO376" s="1529"/>
      <c r="AP376" s="1529"/>
      <c r="AR376" s="1559">
        <v>15</v>
      </c>
      <c r="AS376" s="1605" t="s">
        <v>7512</v>
      </c>
      <c r="AT376" s="1563" t="s">
        <v>7513</v>
      </c>
      <c r="AU376" s="1567" t="s">
        <v>7514</v>
      </c>
      <c r="AV376" s="1563" t="s">
        <v>7515</v>
      </c>
      <c r="AW376" s="1567" t="s">
        <v>7516</v>
      </c>
      <c r="AX376" s="1567" t="s">
        <v>7517</v>
      </c>
      <c r="AY376" s="1605" t="s">
        <v>7512</v>
      </c>
      <c r="BA376" s="3">
        <v>1</v>
      </c>
    </row>
    <row r="377" spans="2:53" ht="30" customHeight="1">
      <c r="B377" s="1552"/>
      <c r="C377" s="1601"/>
      <c r="D377" s="1529"/>
      <c r="E377" s="1529"/>
      <c r="F377" s="9"/>
      <c r="G377" s="1552"/>
      <c r="H377" s="1553"/>
      <c r="I377" s="1564"/>
      <c r="J377" s="1564"/>
      <c r="L377" s="1559"/>
      <c r="M377" s="206"/>
      <c r="N377" s="1565"/>
      <c r="O377" s="1566"/>
      <c r="P377" s="1565"/>
      <c r="Q377" s="1565"/>
      <c r="R377" s="1565"/>
      <c r="S377" s="9"/>
      <c r="W377" s="9"/>
      <c r="X377" s="1531"/>
      <c r="Y377" s="1532"/>
      <c r="Z377" s="1533"/>
      <c r="AA377" s="1534"/>
      <c r="AB377" s="1533"/>
      <c r="AC377" s="1533"/>
      <c r="AD377" s="1533"/>
      <c r="AE377" s="1533"/>
      <c r="AG377" s="1535"/>
      <c r="AH377" s="1536"/>
      <c r="AI377" s="60"/>
      <c r="AJ377" s="1540"/>
      <c r="AK377" s="1540"/>
      <c r="AL377" s="206"/>
      <c r="AM377" s="1559"/>
      <c r="AN377" s="1530"/>
      <c r="AO377" s="1529"/>
      <c r="AP377" s="1529"/>
      <c r="AR377" s="1559">
        <f t="shared" ref="AR377" si="79">AR376+1</f>
        <v>16</v>
      </c>
      <c r="AS377" s="1605" t="s">
        <v>7518</v>
      </c>
      <c r="AT377" s="1563" t="s">
        <v>7519</v>
      </c>
      <c r="AU377" s="1567" t="s">
        <v>7520</v>
      </c>
      <c r="AV377" s="1563" t="s">
        <v>7521</v>
      </c>
      <c r="AW377" s="1567" t="s">
        <v>7522</v>
      </c>
      <c r="AX377" s="1567" t="s">
        <v>7523</v>
      </c>
      <c r="AY377" s="1605" t="s">
        <v>7518</v>
      </c>
      <c r="BA377" s="3">
        <v>1</v>
      </c>
    </row>
    <row r="378" spans="2:53" ht="30" customHeight="1">
      <c r="B378" s="1552"/>
      <c r="C378" s="1601"/>
      <c r="D378" s="1529"/>
      <c r="E378" s="1529"/>
      <c r="F378" s="9"/>
      <c r="G378" s="1552"/>
      <c r="H378" s="1553"/>
      <c r="I378" s="1564"/>
      <c r="J378" s="1564"/>
      <c r="L378" s="1559"/>
      <c r="M378" s="206"/>
      <c r="N378" s="1565"/>
      <c r="O378" s="1566"/>
      <c r="P378" s="1565"/>
      <c r="Q378" s="1565"/>
      <c r="R378" s="1565"/>
      <c r="S378" s="9"/>
      <c r="W378" s="9"/>
      <c r="X378" s="1531"/>
      <c r="Y378" s="1532"/>
      <c r="Z378" s="1533"/>
      <c r="AA378" s="1534"/>
      <c r="AB378" s="1533"/>
      <c r="AC378" s="1533"/>
      <c r="AD378" s="1533"/>
      <c r="AE378" s="1533"/>
      <c r="AG378" s="1535"/>
      <c r="AH378" s="1536"/>
      <c r="AI378" s="60"/>
      <c r="AJ378" s="1540"/>
      <c r="AK378" s="1540"/>
      <c r="AL378" s="206"/>
      <c r="AM378" s="1559"/>
      <c r="AN378" s="1530"/>
      <c r="AO378" s="1529"/>
      <c r="AP378" s="1529"/>
      <c r="AR378" s="1559">
        <v>16</v>
      </c>
      <c r="AS378" s="1605" t="s">
        <v>7524</v>
      </c>
      <c r="AT378" s="1563" t="s">
        <v>7525</v>
      </c>
      <c r="AU378" s="1567" t="s">
        <v>7526</v>
      </c>
      <c r="AV378" s="1563" t="s">
        <v>7527</v>
      </c>
      <c r="AW378" s="1567" t="s">
        <v>7528</v>
      </c>
      <c r="AX378" s="1567" t="s">
        <v>7529</v>
      </c>
      <c r="AY378" s="1605" t="s">
        <v>7524</v>
      </c>
      <c r="BA378" s="3">
        <v>1</v>
      </c>
    </row>
    <row r="379" spans="2:53" ht="30" customHeight="1">
      <c r="B379" s="1552"/>
      <c r="C379" s="1601"/>
      <c r="D379" s="1529"/>
      <c r="E379" s="1529"/>
      <c r="F379" s="9"/>
      <c r="G379" s="1552"/>
      <c r="H379" s="1553"/>
      <c r="I379" s="1564"/>
      <c r="J379" s="1564"/>
      <c r="L379" s="1559"/>
      <c r="M379" s="206"/>
      <c r="N379" s="1565"/>
      <c r="O379" s="1566"/>
      <c r="P379" s="1565"/>
      <c r="Q379" s="1565"/>
      <c r="R379" s="1565"/>
      <c r="S379" s="9"/>
      <c r="W379" s="9"/>
      <c r="X379" s="1531"/>
      <c r="Y379" s="1532"/>
      <c r="Z379" s="1533"/>
      <c r="AA379" s="1534"/>
      <c r="AB379" s="1533"/>
      <c r="AC379" s="1533"/>
      <c r="AD379" s="1533"/>
      <c r="AE379" s="1533"/>
      <c r="AG379" s="1535"/>
      <c r="AH379" s="1536"/>
      <c r="AI379" s="60"/>
      <c r="AJ379" s="1540"/>
      <c r="AK379" s="1540"/>
      <c r="AL379" s="206"/>
      <c r="AM379" s="1559"/>
      <c r="AN379" s="1530"/>
      <c r="AO379" s="1529"/>
      <c r="AP379" s="1529"/>
      <c r="AR379" s="1559">
        <f t="shared" ref="AR379" si="80">AR378+1</f>
        <v>17</v>
      </c>
      <c r="AS379" s="1605" t="s">
        <v>7530</v>
      </c>
      <c r="AT379" s="1563" t="s">
        <v>7531</v>
      </c>
      <c r="AU379" s="1567" t="s">
        <v>7532</v>
      </c>
      <c r="AV379" s="1563" t="s">
        <v>7533</v>
      </c>
      <c r="AW379" s="1563" t="s">
        <v>7534</v>
      </c>
      <c r="AX379" s="1563" t="s">
        <v>7535</v>
      </c>
      <c r="AY379" s="1605" t="s">
        <v>7530</v>
      </c>
      <c r="BA379" s="3">
        <v>1</v>
      </c>
    </row>
    <row r="380" spans="2:53" ht="30" customHeight="1">
      <c r="B380" s="1552"/>
      <c r="C380" s="1601"/>
      <c r="D380" s="1529"/>
      <c r="E380" s="1529"/>
      <c r="F380" s="9"/>
      <c r="G380" s="1552"/>
      <c r="H380" s="1553"/>
      <c r="I380" s="1564"/>
      <c r="J380" s="1564"/>
      <c r="L380" s="1559"/>
      <c r="M380" s="206"/>
      <c r="N380" s="1565"/>
      <c r="O380" s="1566"/>
      <c r="P380" s="1565"/>
      <c r="Q380" s="1565"/>
      <c r="R380" s="1565"/>
      <c r="S380" s="9"/>
      <c r="W380" s="9"/>
      <c r="X380" s="1531"/>
      <c r="Y380" s="1532"/>
      <c r="Z380" s="1533"/>
      <c r="AA380" s="1534"/>
      <c r="AB380" s="1533"/>
      <c r="AC380" s="1533"/>
      <c r="AD380" s="1533"/>
      <c r="AE380" s="1533"/>
      <c r="AG380" s="1535"/>
      <c r="AH380" s="1536"/>
      <c r="AI380" s="60"/>
      <c r="AJ380" s="1540"/>
      <c r="AK380" s="1540"/>
      <c r="AL380" s="206"/>
      <c r="AM380" s="1559"/>
      <c r="AN380" s="1530"/>
      <c r="AO380" s="1529"/>
      <c r="AP380" s="1529"/>
      <c r="AR380" s="1559">
        <v>17</v>
      </c>
      <c r="AS380" s="1605" t="s">
        <v>7536</v>
      </c>
      <c r="AT380" s="1563" t="s">
        <v>7537</v>
      </c>
      <c r="AU380" s="1567" t="s">
        <v>7538</v>
      </c>
      <c r="AV380" s="1563" t="s">
        <v>7539</v>
      </c>
      <c r="AW380" s="1563" t="s">
        <v>7540</v>
      </c>
      <c r="AX380" s="1563" t="s">
        <v>7541</v>
      </c>
      <c r="AY380" s="1605" t="s">
        <v>7536</v>
      </c>
      <c r="BA380" s="3">
        <v>1</v>
      </c>
    </row>
    <row r="381" spans="2:53" ht="30" customHeight="1">
      <c r="B381" s="1552"/>
      <c r="C381" s="1601"/>
      <c r="D381" s="1529"/>
      <c r="E381" s="1529"/>
      <c r="F381" s="9"/>
      <c r="G381" s="1552"/>
      <c r="H381" s="1553"/>
      <c r="I381" s="1564"/>
      <c r="J381" s="1564"/>
      <c r="L381" s="1559"/>
      <c r="M381" s="206"/>
      <c r="N381" s="1565"/>
      <c r="O381" s="1566"/>
      <c r="P381" s="1565"/>
      <c r="Q381" s="1565"/>
      <c r="R381" s="1565"/>
      <c r="S381" s="9"/>
      <c r="W381" s="9"/>
      <c r="X381" s="1531"/>
      <c r="Y381" s="1532"/>
      <c r="Z381" s="1533"/>
      <c r="AA381" s="1534"/>
      <c r="AB381" s="1533"/>
      <c r="AC381" s="1533"/>
      <c r="AD381" s="1533"/>
      <c r="AE381" s="1533"/>
      <c r="AG381" s="1535"/>
      <c r="AH381" s="1536"/>
      <c r="AI381" s="60"/>
      <c r="AJ381" s="1540"/>
      <c r="AK381" s="1540"/>
      <c r="AL381" s="206"/>
      <c r="AM381" s="1559"/>
      <c r="AN381" s="1530"/>
      <c r="AO381" s="1529"/>
      <c r="AP381" s="1529"/>
      <c r="AR381" s="1559">
        <f t="shared" ref="AR381" si="81">AR380+1</f>
        <v>18</v>
      </c>
      <c r="AS381" s="1605" t="s">
        <v>7542</v>
      </c>
      <c r="AT381" s="1563" t="s">
        <v>4975</v>
      </c>
      <c r="AU381" s="1567" t="s">
        <v>7543</v>
      </c>
      <c r="AV381" s="1563" t="s">
        <v>7544</v>
      </c>
      <c r="AW381" s="1567" t="s">
        <v>7545</v>
      </c>
      <c r="AX381" s="1567" t="s">
        <v>7546</v>
      </c>
      <c r="AY381" s="1605" t="s">
        <v>7542</v>
      </c>
      <c r="BA381" s="3">
        <v>1</v>
      </c>
    </row>
    <row r="382" spans="2:53" ht="30" customHeight="1">
      <c r="B382" s="1552"/>
      <c r="C382" s="1601"/>
      <c r="D382" s="1529"/>
      <c r="E382" s="1529"/>
      <c r="F382" s="9"/>
      <c r="G382" s="1552"/>
      <c r="H382" s="1553"/>
      <c r="I382" s="1564"/>
      <c r="J382" s="1564"/>
      <c r="L382" s="1559"/>
      <c r="M382" s="206"/>
      <c r="N382" s="1565"/>
      <c r="O382" s="1566"/>
      <c r="P382" s="1565"/>
      <c r="Q382" s="1565"/>
      <c r="R382" s="1565"/>
      <c r="S382" s="9"/>
      <c r="W382" s="9"/>
      <c r="X382" s="1531"/>
      <c r="Y382" s="1532"/>
      <c r="Z382" s="1533"/>
      <c r="AA382" s="1534"/>
      <c r="AB382" s="1533"/>
      <c r="AC382" s="1533"/>
      <c r="AD382" s="1533"/>
      <c r="AE382" s="1533"/>
      <c r="AG382" s="1535"/>
      <c r="AH382" s="1536"/>
      <c r="AI382" s="60"/>
      <c r="AJ382" s="1540"/>
      <c r="AK382" s="1540"/>
      <c r="AL382" s="206"/>
      <c r="AM382" s="1559"/>
      <c r="AN382" s="1530"/>
      <c r="AO382" s="1529"/>
      <c r="AP382" s="1529"/>
      <c r="AR382" s="1559">
        <v>18</v>
      </c>
      <c r="AS382" s="1605" t="s">
        <v>7547</v>
      </c>
      <c r="AT382" s="1563" t="s">
        <v>7548</v>
      </c>
      <c r="AU382" s="1567" t="s">
        <v>7549</v>
      </c>
      <c r="AV382" s="1563" t="s">
        <v>6117</v>
      </c>
      <c r="AW382" s="1563" t="s">
        <v>6118</v>
      </c>
      <c r="AX382" s="1563" t="s">
        <v>6119</v>
      </c>
      <c r="AY382" s="1605" t="s">
        <v>7547</v>
      </c>
      <c r="BA382" s="3">
        <v>1</v>
      </c>
    </row>
    <row r="383" spans="2:53" ht="30" customHeight="1">
      <c r="B383" s="1552"/>
      <c r="C383" s="1601"/>
      <c r="D383" s="1529"/>
      <c r="E383" s="1529"/>
      <c r="F383" s="9"/>
      <c r="G383" s="1552"/>
      <c r="H383" s="1553"/>
      <c r="I383" s="1564"/>
      <c r="J383" s="1564"/>
      <c r="L383" s="1559"/>
      <c r="M383" s="206"/>
      <c r="N383" s="1565"/>
      <c r="O383" s="1566"/>
      <c r="P383" s="1565"/>
      <c r="Q383" s="1565"/>
      <c r="R383" s="1565"/>
      <c r="S383" s="9"/>
      <c r="W383" s="9"/>
      <c r="X383" s="1531"/>
      <c r="Y383" s="1532"/>
      <c r="Z383" s="1533"/>
      <c r="AA383" s="1534"/>
      <c r="AB383" s="1533"/>
      <c r="AC383" s="1533"/>
      <c r="AD383" s="1533"/>
      <c r="AE383" s="1533"/>
      <c r="AG383" s="1535"/>
      <c r="AH383" s="1536"/>
      <c r="AI383" s="60"/>
      <c r="AJ383" s="1540"/>
      <c r="AK383" s="1540"/>
      <c r="AL383" s="206"/>
      <c r="AM383" s="1559"/>
      <c r="AN383" s="1530"/>
      <c r="AO383" s="1529"/>
      <c r="AP383" s="1529"/>
      <c r="AR383" s="1559">
        <f t="shared" ref="AR383" si="82">AR382+1</f>
        <v>19</v>
      </c>
      <c r="AS383" s="1605" t="s">
        <v>7550</v>
      </c>
      <c r="AT383" s="1563" t="s">
        <v>7551</v>
      </c>
      <c r="AU383" s="1567" t="s">
        <v>7552</v>
      </c>
      <c r="AV383" s="1563" t="s">
        <v>6117</v>
      </c>
      <c r="AW383" s="1563" t="s">
        <v>6118</v>
      </c>
      <c r="AX383" s="1563" t="s">
        <v>6119</v>
      </c>
      <c r="AY383" s="1605" t="s">
        <v>7550</v>
      </c>
      <c r="BA383" s="3">
        <v>1</v>
      </c>
    </row>
    <row r="384" spans="2:53" ht="30" customHeight="1">
      <c r="B384" s="1552"/>
      <c r="C384" s="1601"/>
      <c r="D384" s="1529"/>
      <c r="E384" s="1529"/>
      <c r="F384" s="9"/>
      <c r="G384" s="1552"/>
      <c r="H384" s="1553"/>
      <c r="I384" s="1564"/>
      <c r="J384" s="1564"/>
      <c r="L384" s="1559"/>
      <c r="M384" s="206"/>
      <c r="N384" s="1565"/>
      <c r="O384" s="1566"/>
      <c r="P384" s="1565"/>
      <c r="Q384" s="1565"/>
      <c r="R384" s="1565"/>
      <c r="S384" s="9"/>
      <c r="W384" s="9"/>
      <c r="X384" s="1531"/>
      <c r="Y384" s="1532"/>
      <c r="Z384" s="1533"/>
      <c r="AA384" s="1534"/>
      <c r="AB384" s="1533"/>
      <c r="AC384" s="1533"/>
      <c r="AD384" s="1533"/>
      <c r="AE384" s="1533"/>
      <c r="AG384" s="1535"/>
      <c r="AH384" s="1536"/>
      <c r="AI384" s="60"/>
      <c r="AJ384" s="1540"/>
      <c r="AK384" s="1540"/>
      <c r="AL384" s="206"/>
      <c r="AM384" s="1559"/>
      <c r="AN384" s="1530"/>
      <c r="AO384" s="1529"/>
      <c r="AP384" s="1529"/>
      <c r="AR384" s="1559">
        <v>19</v>
      </c>
      <c r="AS384" s="1605" t="s">
        <v>7553</v>
      </c>
      <c r="AT384" s="1563" t="s">
        <v>7554</v>
      </c>
      <c r="AU384" s="1567" t="s">
        <v>7555</v>
      </c>
      <c r="AV384" s="1563" t="s">
        <v>7556</v>
      </c>
      <c r="AW384" s="1567" t="s">
        <v>7557</v>
      </c>
      <c r="AX384" s="1567" t="s">
        <v>7558</v>
      </c>
      <c r="AY384" s="1605" t="s">
        <v>7553</v>
      </c>
      <c r="BA384" s="3">
        <v>1</v>
      </c>
    </row>
    <row r="385" spans="2:53" ht="30" customHeight="1">
      <c r="B385" s="1552"/>
      <c r="C385" s="1601"/>
      <c r="D385" s="1529"/>
      <c r="E385" s="1529"/>
      <c r="F385" s="9"/>
      <c r="G385" s="1552"/>
      <c r="H385" s="1553"/>
      <c r="I385" s="1564"/>
      <c r="J385" s="1564"/>
      <c r="L385" s="1559"/>
      <c r="M385" s="206"/>
      <c r="N385" s="1565"/>
      <c r="O385" s="1566"/>
      <c r="P385" s="1565"/>
      <c r="Q385" s="1565"/>
      <c r="R385" s="1565"/>
      <c r="S385" s="9"/>
      <c r="W385" s="9"/>
      <c r="X385" s="1531"/>
      <c r="Y385" s="1532"/>
      <c r="Z385" s="1533"/>
      <c r="AA385" s="1534"/>
      <c r="AB385" s="1533"/>
      <c r="AC385" s="1533"/>
      <c r="AD385" s="1533"/>
      <c r="AE385" s="1533"/>
      <c r="AG385" s="1535"/>
      <c r="AH385" s="1536"/>
      <c r="AI385" s="60"/>
      <c r="AJ385" s="1540"/>
      <c r="AK385" s="1540"/>
      <c r="AL385" s="206"/>
      <c r="AM385" s="1559"/>
      <c r="AN385" s="1530"/>
      <c r="AO385" s="1529"/>
      <c r="AP385" s="1529"/>
      <c r="AR385" s="1559">
        <f t="shared" ref="AR385" si="83">AR384+1</f>
        <v>20</v>
      </c>
      <c r="AS385" s="1605" t="s">
        <v>7559</v>
      </c>
      <c r="AT385" s="1563" t="s">
        <v>7560</v>
      </c>
      <c r="AU385" s="1567" t="s">
        <v>7561</v>
      </c>
      <c r="AV385" s="1563" t="s">
        <v>7562</v>
      </c>
      <c r="AW385" s="1563" t="s">
        <v>7563</v>
      </c>
      <c r="AX385" s="1563" t="s">
        <v>7564</v>
      </c>
      <c r="AY385" s="1605" t="s">
        <v>7559</v>
      </c>
      <c r="BA385" s="3">
        <v>1</v>
      </c>
    </row>
    <row r="386" spans="2:53" ht="30" customHeight="1">
      <c r="B386" s="1552"/>
      <c r="C386" s="1601"/>
      <c r="D386" s="1529"/>
      <c r="E386" s="1529"/>
      <c r="F386" s="9"/>
      <c r="G386" s="1552"/>
      <c r="H386" s="1553"/>
      <c r="I386" s="1564"/>
      <c r="J386" s="1564"/>
      <c r="L386" s="1559"/>
      <c r="M386" s="206"/>
      <c r="N386" s="1565"/>
      <c r="O386" s="1566"/>
      <c r="P386" s="1565"/>
      <c r="Q386" s="1565"/>
      <c r="R386" s="1565"/>
      <c r="S386" s="9"/>
      <c r="W386" s="9"/>
      <c r="X386" s="1531"/>
      <c r="Y386" s="1532"/>
      <c r="Z386" s="1533"/>
      <c r="AA386" s="1534"/>
      <c r="AB386" s="1533"/>
      <c r="AC386" s="1533"/>
      <c r="AD386" s="1533"/>
      <c r="AE386" s="1533"/>
      <c r="AG386" s="1535"/>
      <c r="AH386" s="1536"/>
      <c r="AI386" s="60"/>
      <c r="AJ386" s="1540"/>
      <c r="AK386" s="1540"/>
      <c r="AL386" s="206"/>
      <c r="AM386" s="1559"/>
      <c r="AN386" s="1530"/>
      <c r="AO386" s="1529"/>
      <c r="AP386" s="1529"/>
      <c r="AR386" s="1559">
        <v>20</v>
      </c>
      <c r="AS386" s="1605" t="s">
        <v>7565</v>
      </c>
      <c r="AT386" s="1563" t="s">
        <v>7566</v>
      </c>
      <c r="AU386" s="1567" t="s">
        <v>7567</v>
      </c>
      <c r="AV386" s="1563" t="s">
        <v>7568</v>
      </c>
      <c r="AW386" s="1567" t="s">
        <v>7569</v>
      </c>
      <c r="AX386" s="1567" t="s">
        <v>7570</v>
      </c>
      <c r="AY386" s="1605" t="s">
        <v>7565</v>
      </c>
      <c r="BA386" s="3">
        <v>1</v>
      </c>
    </row>
    <row r="387" spans="2:53" ht="30" customHeight="1">
      <c r="B387" s="1552"/>
      <c r="C387" s="1601"/>
      <c r="D387" s="1529"/>
      <c r="E387" s="1529"/>
      <c r="F387" s="9"/>
      <c r="G387" s="1552"/>
      <c r="H387" s="1553"/>
      <c r="I387" s="1564"/>
      <c r="J387" s="1564"/>
      <c r="L387" s="1559"/>
      <c r="M387" s="206"/>
      <c r="N387" s="1565"/>
      <c r="O387" s="1566"/>
      <c r="P387" s="1565"/>
      <c r="Q387" s="1565"/>
      <c r="R387" s="1565"/>
      <c r="S387" s="9"/>
      <c r="W387" s="9"/>
      <c r="X387" s="1531"/>
      <c r="Y387" s="1532"/>
      <c r="Z387" s="1533"/>
      <c r="AA387" s="1534"/>
      <c r="AB387" s="1533"/>
      <c r="AC387" s="1533"/>
      <c r="AD387" s="1533"/>
      <c r="AE387" s="1533"/>
      <c r="AG387" s="1535"/>
      <c r="AH387" s="1536"/>
      <c r="AI387" s="60"/>
      <c r="AJ387" s="1540"/>
      <c r="AK387" s="1540"/>
      <c r="AL387" s="206"/>
      <c r="AM387" s="1559"/>
      <c r="AN387" s="1530"/>
      <c r="AO387" s="1529"/>
      <c r="AP387" s="1529"/>
      <c r="AR387" s="1559">
        <f t="shared" ref="AR387" si="84">AR386+1</f>
        <v>21</v>
      </c>
      <c r="AS387" s="1605" t="s">
        <v>7571</v>
      </c>
      <c r="AT387" s="1563" t="s">
        <v>7572</v>
      </c>
      <c r="AU387" s="1567" t="s">
        <v>7573</v>
      </c>
      <c r="AV387" s="1563" t="s">
        <v>7574</v>
      </c>
      <c r="AW387" s="1567" t="s">
        <v>7575</v>
      </c>
      <c r="AX387" s="1567" t="s">
        <v>7576</v>
      </c>
      <c r="AY387" s="1605" t="s">
        <v>7571</v>
      </c>
      <c r="BA387" s="3">
        <v>1</v>
      </c>
    </row>
    <row r="388" spans="2:53" ht="30" customHeight="1">
      <c r="B388" s="1552"/>
      <c r="C388" s="1601"/>
      <c r="D388" s="1529"/>
      <c r="E388" s="1529"/>
      <c r="F388" s="9"/>
      <c r="G388" s="1552"/>
      <c r="H388" s="1553"/>
      <c r="I388" s="1564"/>
      <c r="J388" s="1564"/>
      <c r="L388" s="1559"/>
      <c r="M388" s="206"/>
      <c r="N388" s="1565"/>
      <c r="O388" s="1566"/>
      <c r="P388" s="1565"/>
      <c r="Q388" s="1565"/>
      <c r="R388" s="1565"/>
      <c r="S388" s="9"/>
      <c r="W388" s="9"/>
      <c r="X388" s="1531"/>
      <c r="Y388" s="1532"/>
      <c r="Z388" s="1533"/>
      <c r="AA388" s="1534"/>
      <c r="AB388" s="1533"/>
      <c r="AC388" s="1533"/>
      <c r="AD388" s="1533"/>
      <c r="AE388" s="1533"/>
      <c r="AG388" s="1535"/>
      <c r="AH388" s="1536"/>
      <c r="AI388" s="60"/>
      <c r="AJ388" s="1540"/>
      <c r="AK388" s="1540"/>
      <c r="AL388" s="206"/>
      <c r="AM388" s="1559"/>
      <c r="AN388" s="1530"/>
      <c r="AO388" s="1529"/>
      <c r="AP388" s="1529"/>
      <c r="AR388" s="1559">
        <v>21</v>
      </c>
      <c r="AS388" s="1605" t="s">
        <v>7577</v>
      </c>
      <c r="AT388" s="1529" t="s">
        <v>7578</v>
      </c>
      <c r="AU388" s="1529" t="s">
        <v>7579</v>
      </c>
      <c r="AV388" s="1563" t="s">
        <v>7580</v>
      </c>
      <c r="AW388" s="1563" t="s">
        <v>7581</v>
      </c>
      <c r="AX388" s="1563" t="s">
        <v>7582</v>
      </c>
      <c r="AY388" s="1605" t="s">
        <v>7577</v>
      </c>
      <c r="BA388" s="3">
        <v>1</v>
      </c>
    </row>
    <row r="389" spans="2:53" ht="30" customHeight="1">
      <c r="B389" s="1552"/>
      <c r="C389" s="1601"/>
      <c r="D389" s="1529"/>
      <c r="E389" s="1529"/>
      <c r="F389" s="9"/>
      <c r="G389" s="1552"/>
      <c r="H389" s="1553"/>
      <c r="I389" s="1564"/>
      <c r="J389" s="1564"/>
      <c r="L389" s="1559"/>
      <c r="M389" s="206"/>
      <c r="N389" s="1565"/>
      <c r="O389" s="1566"/>
      <c r="P389" s="1565"/>
      <c r="Q389" s="1565"/>
      <c r="R389" s="1565"/>
      <c r="S389" s="9"/>
      <c r="W389" s="9"/>
      <c r="X389" s="1531"/>
      <c r="Y389" s="1532"/>
      <c r="Z389" s="1533"/>
      <c r="AA389" s="1534"/>
      <c r="AB389" s="1533"/>
      <c r="AC389" s="1533"/>
      <c r="AD389" s="1533"/>
      <c r="AE389" s="1533"/>
      <c r="AG389" s="1535"/>
      <c r="AH389" s="1536"/>
      <c r="AI389" s="60"/>
      <c r="AJ389" s="1540"/>
      <c r="AK389" s="1540"/>
      <c r="AL389" s="206"/>
      <c r="AM389" s="1559"/>
      <c r="AN389" s="1530"/>
      <c r="AO389" s="1529"/>
      <c r="AP389" s="1529"/>
      <c r="AR389" s="1559">
        <f t="shared" ref="AR389" si="85">AR388+1</f>
        <v>22</v>
      </c>
      <c r="AS389" s="1605" t="s">
        <v>7583</v>
      </c>
      <c r="AT389" s="1563" t="s">
        <v>7584</v>
      </c>
      <c r="AU389" s="1567" t="s">
        <v>7585</v>
      </c>
      <c r="AV389" s="1563" t="s">
        <v>7586</v>
      </c>
      <c r="AW389" s="1567" t="s">
        <v>7587</v>
      </c>
      <c r="AX389" s="1567" t="s">
        <v>7588</v>
      </c>
      <c r="AY389" s="1605" t="s">
        <v>7583</v>
      </c>
      <c r="BA389" s="3">
        <v>1</v>
      </c>
    </row>
    <row r="390" spans="2:53" ht="30" customHeight="1">
      <c r="B390" s="1552"/>
      <c r="C390" s="1601"/>
      <c r="D390" s="1529"/>
      <c r="E390" s="1529"/>
      <c r="F390" s="9"/>
      <c r="G390" s="1552"/>
      <c r="H390" s="1553"/>
      <c r="I390" s="1564"/>
      <c r="J390" s="1564"/>
      <c r="L390" s="1559"/>
      <c r="M390" s="206"/>
      <c r="N390" s="1565"/>
      <c r="O390" s="1566"/>
      <c r="P390" s="1565"/>
      <c r="Q390" s="1565"/>
      <c r="R390" s="1565"/>
      <c r="S390" s="9"/>
      <c r="W390" s="9"/>
      <c r="X390" s="1531"/>
      <c r="Y390" s="1532"/>
      <c r="Z390" s="1533"/>
      <c r="AA390" s="1534"/>
      <c r="AB390" s="1533"/>
      <c r="AC390" s="1533"/>
      <c r="AD390" s="1533"/>
      <c r="AE390" s="1533"/>
      <c r="AG390" s="1535"/>
      <c r="AH390" s="1536"/>
      <c r="AI390" s="60"/>
      <c r="AJ390" s="1540"/>
      <c r="AK390" s="1540"/>
      <c r="AL390" s="206"/>
      <c r="AM390" s="1559"/>
      <c r="AN390" s="1530"/>
      <c r="AO390" s="1529"/>
      <c r="AP390" s="1529"/>
      <c r="AR390" s="1559">
        <v>22</v>
      </c>
      <c r="AS390" s="1605" t="s">
        <v>7589</v>
      </c>
      <c r="AT390" s="1563" t="s">
        <v>7590</v>
      </c>
      <c r="AU390" s="1567" t="s">
        <v>7591</v>
      </c>
      <c r="AV390" s="1563" t="s">
        <v>7592</v>
      </c>
      <c r="AW390" s="1563" t="s">
        <v>7593</v>
      </c>
      <c r="AX390" s="1563" t="s">
        <v>7594</v>
      </c>
      <c r="AY390" s="1605" t="s">
        <v>7589</v>
      </c>
      <c r="BA390" s="3">
        <v>1</v>
      </c>
    </row>
    <row r="391" spans="2:53" ht="30" customHeight="1">
      <c r="B391" s="1552"/>
      <c r="C391" s="1601"/>
      <c r="D391" s="1529"/>
      <c r="E391" s="1529"/>
      <c r="F391" s="9"/>
      <c r="G391" s="1552"/>
      <c r="H391" s="1553"/>
      <c r="I391" s="1564"/>
      <c r="J391" s="1564"/>
      <c r="L391" s="1559"/>
      <c r="M391" s="206"/>
      <c r="N391" s="1565"/>
      <c r="O391" s="1566"/>
      <c r="P391" s="1565"/>
      <c r="Q391" s="1565"/>
      <c r="R391" s="1565"/>
      <c r="S391" s="9"/>
      <c r="W391" s="9"/>
      <c r="X391" s="1531"/>
      <c r="Y391" s="1532"/>
      <c r="Z391" s="1533"/>
      <c r="AA391" s="1534"/>
      <c r="AB391" s="1533"/>
      <c r="AC391" s="1533"/>
      <c r="AD391" s="1533"/>
      <c r="AE391" s="1533"/>
      <c r="AG391" s="1535"/>
      <c r="AH391" s="1536"/>
      <c r="AI391" s="60"/>
      <c r="AJ391" s="1540"/>
      <c r="AK391" s="1540"/>
      <c r="AL391" s="206"/>
      <c r="AM391" s="1559"/>
      <c r="AN391" s="1530"/>
      <c r="AO391" s="1529"/>
      <c r="AP391" s="1529"/>
      <c r="AR391" s="1559">
        <f t="shared" ref="AR391" si="86">AR390+1</f>
        <v>23</v>
      </c>
      <c r="AS391" s="1605" t="s">
        <v>7595</v>
      </c>
      <c r="AT391" s="1563" t="s">
        <v>7596</v>
      </c>
      <c r="AU391" s="1567" t="s">
        <v>7597</v>
      </c>
      <c r="AV391" s="1563" t="s">
        <v>7598</v>
      </c>
      <c r="AW391" s="1563" t="s">
        <v>7599</v>
      </c>
      <c r="AX391" s="1563" t="s">
        <v>7600</v>
      </c>
      <c r="AY391" s="1605" t="s">
        <v>7595</v>
      </c>
      <c r="BA391" s="3">
        <v>1</v>
      </c>
    </row>
    <row r="392" spans="2:53" ht="30" customHeight="1">
      <c r="B392" s="1552"/>
      <c r="C392" s="1601"/>
      <c r="D392" s="1529"/>
      <c r="E392" s="1529"/>
      <c r="F392" s="9"/>
      <c r="G392" s="1552"/>
      <c r="H392" s="1553"/>
      <c r="I392" s="1564"/>
      <c r="J392" s="1564"/>
      <c r="L392" s="1559"/>
      <c r="M392" s="206"/>
      <c r="N392" s="1565"/>
      <c r="O392" s="1566"/>
      <c r="P392" s="1565"/>
      <c r="Q392" s="1565"/>
      <c r="R392" s="1565"/>
      <c r="S392" s="9"/>
      <c r="W392" s="9"/>
      <c r="X392" s="1531"/>
      <c r="Y392" s="1532"/>
      <c r="Z392" s="1533"/>
      <c r="AA392" s="1534"/>
      <c r="AB392" s="1533"/>
      <c r="AC392" s="1533"/>
      <c r="AD392" s="1533"/>
      <c r="AE392" s="1533"/>
      <c r="AG392" s="1535"/>
      <c r="AH392" s="1536"/>
      <c r="AI392" s="60"/>
      <c r="AJ392" s="1540"/>
      <c r="AK392" s="1540"/>
      <c r="AL392" s="206"/>
      <c r="AM392" s="1559"/>
      <c r="AN392" s="1530"/>
      <c r="AO392" s="1529"/>
      <c r="AP392" s="1529"/>
      <c r="AR392" s="1559">
        <v>23</v>
      </c>
      <c r="AS392" s="1605" t="s">
        <v>7601</v>
      </c>
      <c r="AT392" s="1563" t="s">
        <v>7602</v>
      </c>
      <c r="AU392" s="1567" t="s">
        <v>7603</v>
      </c>
      <c r="AV392" s="1563" t="s">
        <v>7604</v>
      </c>
      <c r="AW392" s="1567" t="s">
        <v>7605</v>
      </c>
      <c r="AX392" s="1567" t="s">
        <v>7606</v>
      </c>
      <c r="AY392" s="1605" t="s">
        <v>7601</v>
      </c>
      <c r="BA392" s="3">
        <v>1</v>
      </c>
    </row>
    <row r="393" spans="2:53" ht="30" customHeight="1">
      <c r="B393" s="1552"/>
      <c r="C393" s="1601"/>
      <c r="D393" s="1529"/>
      <c r="E393" s="1529"/>
      <c r="F393" s="9"/>
      <c r="G393" s="1552"/>
      <c r="H393" s="1553"/>
      <c r="I393" s="1564"/>
      <c r="J393" s="1564"/>
      <c r="L393" s="1559"/>
      <c r="M393" s="206"/>
      <c r="N393" s="1565"/>
      <c r="O393" s="1566"/>
      <c r="P393" s="1565"/>
      <c r="Q393" s="1565"/>
      <c r="R393" s="1565"/>
      <c r="S393" s="9"/>
      <c r="W393" s="9"/>
      <c r="X393" s="1531"/>
      <c r="Y393" s="1532"/>
      <c r="Z393" s="1533"/>
      <c r="AA393" s="1534"/>
      <c r="AB393" s="1533"/>
      <c r="AC393" s="1533"/>
      <c r="AD393" s="1533"/>
      <c r="AE393" s="1533"/>
      <c r="AG393" s="1535"/>
      <c r="AH393" s="1536"/>
      <c r="AI393" s="60"/>
      <c r="AJ393" s="1540"/>
      <c r="AK393" s="1540"/>
      <c r="AL393" s="206"/>
      <c r="AM393" s="1559"/>
      <c r="AN393" s="1530"/>
      <c r="AO393" s="1529"/>
      <c r="AP393" s="1529"/>
      <c r="AR393" s="1559">
        <f t="shared" ref="AR393" si="87">AR392+1</f>
        <v>24</v>
      </c>
      <c r="AS393" s="1605" t="s">
        <v>7607</v>
      </c>
      <c r="AT393" s="1563" t="s">
        <v>7608</v>
      </c>
      <c r="AU393" s="1567" t="s">
        <v>7609</v>
      </c>
      <c r="AV393" s="1563" t="s">
        <v>7610</v>
      </c>
      <c r="AW393" s="1563" t="s">
        <v>7611</v>
      </c>
      <c r="AX393" s="1563" t="s">
        <v>7612</v>
      </c>
      <c r="AY393" s="1605" t="s">
        <v>7607</v>
      </c>
      <c r="BA393" s="3">
        <v>1</v>
      </c>
    </row>
    <row r="394" spans="2:53" ht="30" customHeight="1">
      <c r="B394" s="1552"/>
      <c r="C394" s="1601"/>
      <c r="D394" s="1529"/>
      <c r="E394" s="1529"/>
      <c r="F394" s="9"/>
      <c r="G394" s="1552"/>
      <c r="H394" s="1553"/>
      <c r="I394" s="1564"/>
      <c r="J394" s="1564"/>
      <c r="L394" s="1559"/>
      <c r="M394" s="206"/>
      <c r="N394" s="1565"/>
      <c r="O394" s="1566"/>
      <c r="P394" s="1565"/>
      <c r="Q394" s="1565"/>
      <c r="R394" s="1565"/>
      <c r="S394" s="9"/>
      <c r="W394" s="9"/>
      <c r="X394" s="1531"/>
      <c r="Y394" s="1532"/>
      <c r="Z394" s="1533"/>
      <c r="AA394" s="1534"/>
      <c r="AB394" s="1533"/>
      <c r="AC394" s="1533"/>
      <c r="AD394" s="1533"/>
      <c r="AE394" s="1533"/>
      <c r="AG394" s="1535"/>
      <c r="AH394" s="1536"/>
      <c r="AI394" s="60"/>
      <c r="AJ394" s="1540"/>
      <c r="AK394" s="1540"/>
      <c r="AL394" s="206"/>
      <c r="AM394" s="1559"/>
      <c r="AN394" s="1530"/>
      <c r="AO394" s="1529"/>
      <c r="AP394" s="1529"/>
      <c r="AR394" s="1559">
        <v>24</v>
      </c>
      <c r="AS394" s="1605" t="s">
        <v>7613</v>
      </c>
      <c r="AT394" s="1563" t="s">
        <v>7614</v>
      </c>
      <c r="AU394" s="1567" t="s">
        <v>7615</v>
      </c>
      <c r="AV394" s="1563" t="s">
        <v>7616</v>
      </c>
      <c r="AW394" s="1567" t="s">
        <v>7617</v>
      </c>
      <c r="AX394" s="1567" t="s">
        <v>7618</v>
      </c>
      <c r="AY394" s="1605" t="s">
        <v>7613</v>
      </c>
      <c r="BA394" s="3">
        <v>1</v>
      </c>
    </row>
    <row r="395" spans="2:53" ht="30" customHeight="1">
      <c r="B395" s="1552"/>
      <c r="C395" s="1601"/>
      <c r="D395" s="1529"/>
      <c r="E395" s="1529"/>
      <c r="F395" s="9"/>
      <c r="G395" s="1552"/>
      <c r="H395" s="1553"/>
      <c r="I395" s="1564"/>
      <c r="J395" s="1564"/>
      <c r="L395" s="1559"/>
      <c r="M395" s="206"/>
      <c r="N395" s="1565"/>
      <c r="O395" s="1566"/>
      <c r="P395" s="1565"/>
      <c r="Q395" s="1565"/>
      <c r="R395" s="1565"/>
      <c r="S395" s="9"/>
      <c r="W395" s="9"/>
      <c r="X395" s="1531"/>
      <c r="Y395" s="1532"/>
      <c r="Z395" s="1533"/>
      <c r="AA395" s="1534"/>
      <c r="AB395" s="1533"/>
      <c r="AC395" s="1533"/>
      <c r="AD395" s="1533"/>
      <c r="AE395" s="1533"/>
      <c r="AG395" s="1535"/>
      <c r="AH395" s="1536"/>
      <c r="AI395" s="60"/>
      <c r="AJ395" s="1540"/>
      <c r="AK395" s="1540"/>
      <c r="AL395" s="206"/>
      <c r="AM395" s="1559"/>
      <c r="AN395" s="1530"/>
      <c r="AO395" s="1529"/>
      <c r="AP395" s="1529"/>
      <c r="AR395" s="1559">
        <f t="shared" ref="AR395" si="88">AR394+1</f>
        <v>25</v>
      </c>
      <c r="AS395" s="1605" t="s">
        <v>7619</v>
      </c>
      <c r="AT395" s="1563" t="s">
        <v>7620</v>
      </c>
      <c r="AU395" s="1567" t="s">
        <v>7621</v>
      </c>
      <c r="AV395" s="1563" t="s">
        <v>7622</v>
      </c>
      <c r="AW395" s="1563" t="s">
        <v>7623</v>
      </c>
      <c r="AX395" s="1563" t="s">
        <v>7624</v>
      </c>
      <c r="AY395" s="1605" t="s">
        <v>7619</v>
      </c>
      <c r="BA395" s="3">
        <v>1</v>
      </c>
    </row>
    <row r="396" spans="2:53" ht="30" customHeight="1">
      <c r="B396" s="1552"/>
      <c r="C396" s="1601"/>
      <c r="D396" s="1529"/>
      <c r="E396" s="1529"/>
      <c r="F396" s="9"/>
      <c r="G396" s="1552"/>
      <c r="H396" s="1553"/>
      <c r="I396" s="1564"/>
      <c r="J396" s="1564"/>
      <c r="L396" s="1559"/>
      <c r="M396" s="206"/>
      <c r="N396" s="1565"/>
      <c r="O396" s="1566"/>
      <c r="P396" s="1565"/>
      <c r="Q396" s="1565"/>
      <c r="R396" s="1565"/>
      <c r="S396" s="9"/>
      <c r="W396" s="9"/>
      <c r="X396" s="1531"/>
      <c r="Y396" s="1532"/>
      <c r="Z396" s="1533"/>
      <c r="AA396" s="1534"/>
      <c r="AB396" s="1533"/>
      <c r="AC396" s="1533"/>
      <c r="AD396" s="1533"/>
      <c r="AE396" s="1533"/>
      <c r="AG396" s="1535"/>
      <c r="AH396" s="1536"/>
      <c r="AI396" s="60"/>
      <c r="AJ396" s="1540"/>
      <c r="AK396" s="1540"/>
      <c r="AL396" s="206"/>
      <c r="AM396" s="1559"/>
      <c r="AN396" s="1530"/>
      <c r="AO396" s="1529"/>
      <c r="AP396" s="1529"/>
      <c r="AR396" s="1559">
        <v>25</v>
      </c>
      <c r="AS396" s="1605" t="s">
        <v>7625</v>
      </c>
      <c r="AT396" s="1563" t="s">
        <v>7626</v>
      </c>
      <c r="AU396" s="1567" t="s">
        <v>7627</v>
      </c>
      <c r="AV396" s="1563" t="s">
        <v>7628</v>
      </c>
      <c r="AW396" s="1563" t="s">
        <v>7629</v>
      </c>
      <c r="AX396" s="1567" t="s">
        <v>7630</v>
      </c>
      <c r="AY396" s="1605" t="s">
        <v>7625</v>
      </c>
      <c r="BA396" s="3">
        <v>1</v>
      </c>
    </row>
    <row r="397" spans="2:53" ht="30" customHeight="1">
      <c r="B397" s="1552"/>
      <c r="C397" s="1601"/>
      <c r="D397" s="1529"/>
      <c r="E397" s="1529"/>
      <c r="F397" s="9"/>
      <c r="G397" s="1552"/>
      <c r="H397" s="1553"/>
      <c r="I397" s="1564"/>
      <c r="J397" s="1564"/>
      <c r="L397" s="1559"/>
      <c r="M397" s="206"/>
      <c r="N397" s="1565"/>
      <c r="O397" s="1566"/>
      <c r="P397" s="1565"/>
      <c r="Q397" s="1565"/>
      <c r="R397" s="1565"/>
      <c r="S397" s="9"/>
      <c r="W397" s="9"/>
      <c r="X397" s="1531"/>
      <c r="Y397" s="1532"/>
      <c r="Z397" s="1533"/>
      <c r="AA397" s="1534"/>
      <c r="AB397" s="1533"/>
      <c r="AC397" s="1533"/>
      <c r="AD397" s="1533"/>
      <c r="AE397" s="1533"/>
      <c r="AG397" s="1535"/>
      <c r="AH397" s="1536"/>
      <c r="AI397" s="60"/>
      <c r="AJ397" s="1540"/>
      <c r="AK397" s="1540"/>
      <c r="AL397" s="206"/>
      <c r="AM397" s="1559"/>
      <c r="AN397" s="1530"/>
      <c r="AO397" s="1529"/>
      <c r="AP397" s="1529"/>
      <c r="AR397" s="1559">
        <f t="shared" ref="AR397" si="89">AR396+1</f>
        <v>26</v>
      </c>
      <c r="AS397" s="1605" t="s">
        <v>7631</v>
      </c>
      <c r="AT397" s="1563" t="s">
        <v>7632</v>
      </c>
      <c r="AU397" s="1567" t="s">
        <v>7633</v>
      </c>
      <c r="AV397" s="1563" t="s">
        <v>7634</v>
      </c>
      <c r="AW397" s="1567" t="s">
        <v>7635</v>
      </c>
      <c r="AX397" s="1563" t="s">
        <v>7636</v>
      </c>
      <c r="AY397" s="1605" t="s">
        <v>7631</v>
      </c>
      <c r="BA397" s="3">
        <v>1</v>
      </c>
    </row>
    <row r="398" spans="2:53" ht="30" customHeight="1">
      <c r="B398" s="1552"/>
      <c r="C398" s="1601"/>
      <c r="D398" s="1529"/>
      <c r="E398" s="1529"/>
      <c r="F398" s="9"/>
      <c r="G398" s="1552"/>
      <c r="H398" s="1553"/>
      <c r="I398" s="1564"/>
      <c r="J398" s="1564"/>
      <c r="L398" s="1559"/>
      <c r="M398" s="206"/>
      <c r="N398" s="1565"/>
      <c r="O398" s="1566"/>
      <c r="P398" s="1565"/>
      <c r="Q398" s="1565"/>
      <c r="R398" s="1565"/>
      <c r="S398" s="9"/>
      <c r="W398" s="9"/>
      <c r="X398" s="1531"/>
      <c r="Y398" s="1532"/>
      <c r="Z398" s="1533"/>
      <c r="AA398" s="1534"/>
      <c r="AB398" s="1533"/>
      <c r="AC398" s="1533"/>
      <c r="AD398" s="1533"/>
      <c r="AE398" s="1533"/>
      <c r="AG398" s="1535"/>
      <c r="AH398" s="1536"/>
      <c r="AI398" s="60"/>
      <c r="AJ398" s="1540"/>
      <c r="AK398" s="1540"/>
      <c r="AL398" s="206"/>
      <c r="AM398" s="1559"/>
      <c r="AN398" s="1530"/>
      <c r="AO398" s="1529"/>
      <c r="AP398" s="1529"/>
      <c r="AR398" s="1559">
        <v>26</v>
      </c>
      <c r="AS398" s="1605" t="s">
        <v>7637</v>
      </c>
      <c r="AT398" s="1563" t="s">
        <v>7638</v>
      </c>
      <c r="AU398" s="1567" t="s">
        <v>7639</v>
      </c>
      <c r="AV398" s="1563" t="s">
        <v>7640</v>
      </c>
      <c r="AW398" s="1567" t="s">
        <v>7641</v>
      </c>
      <c r="AX398" s="1567" t="s">
        <v>7642</v>
      </c>
      <c r="AY398" s="1605" t="s">
        <v>7637</v>
      </c>
      <c r="BA398" s="3">
        <v>1</v>
      </c>
    </row>
    <row r="399" spans="2:53" ht="30" customHeight="1">
      <c r="B399" s="1552"/>
      <c r="C399" s="1601"/>
      <c r="D399" s="1529"/>
      <c r="E399" s="1529"/>
      <c r="F399" s="9"/>
      <c r="G399" s="1552"/>
      <c r="H399" s="1553"/>
      <c r="I399" s="1564"/>
      <c r="J399" s="1564"/>
      <c r="L399" s="1559"/>
      <c r="M399" s="206"/>
      <c r="N399" s="1565"/>
      <c r="O399" s="1566"/>
      <c r="P399" s="1565"/>
      <c r="Q399" s="1565"/>
      <c r="R399" s="1565"/>
      <c r="S399" s="9"/>
      <c r="W399" s="9"/>
      <c r="X399" s="1531"/>
      <c r="Y399" s="1532"/>
      <c r="Z399" s="1533"/>
      <c r="AA399" s="1534"/>
      <c r="AB399" s="1533"/>
      <c r="AC399" s="1533"/>
      <c r="AD399" s="1533"/>
      <c r="AE399" s="1533"/>
      <c r="AG399" s="1535"/>
      <c r="AH399" s="1536"/>
      <c r="AI399" s="60"/>
      <c r="AJ399" s="1540"/>
      <c r="AK399" s="1540"/>
      <c r="AL399" s="206"/>
      <c r="AM399" s="1559"/>
      <c r="AN399" s="1530"/>
      <c r="AO399" s="1529"/>
      <c r="AP399" s="1529"/>
      <c r="AR399" s="1559">
        <f t="shared" ref="AR399" si="90">AR398+1</f>
        <v>27</v>
      </c>
      <c r="AS399" s="1605" t="s">
        <v>7643</v>
      </c>
      <c r="AT399" s="1563" t="s">
        <v>7644</v>
      </c>
      <c r="AU399" s="1567" t="s">
        <v>7645</v>
      </c>
      <c r="AV399" s="1563" t="s">
        <v>7646</v>
      </c>
      <c r="AW399" s="1567" t="s">
        <v>7647</v>
      </c>
      <c r="AX399" s="1567" t="s">
        <v>7648</v>
      </c>
      <c r="AY399" s="1605" t="s">
        <v>7643</v>
      </c>
      <c r="BA399" s="3">
        <v>1</v>
      </c>
    </row>
    <row r="400" spans="2:53" ht="30" customHeight="1">
      <c r="B400" s="1552"/>
      <c r="C400" s="1601"/>
      <c r="D400" s="1529"/>
      <c r="E400" s="1529"/>
      <c r="F400" s="9"/>
      <c r="G400" s="1552"/>
      <c r="H400" s="1553"/>
      <c r="I400" s="1564"/>
      <c r="J400" s="1564"/>
      <c r="L400" s="1559"/>
      <c r="M400" s="206"/>
      <c r="N400" s="1565"/>
      <c r="O400" s="1566"/>
      <c r="P400" s="1565"/>
      <c r="Q400" s="1565"/>
      <c r="R400" s="1565"/>
      <c r="S400" s="9"/>
      <c r="W400" s="9"/>
      <c r="X400" s="1531"/>
      <c r="Y400" s="1532"/>
      <c r="Z400" s="1533"/>
      <c r="AA400" s="1534"/>
      <c r="AB400" s="1533"/>
      <c r="AC400" s="1533"/>
      <c r="AD400" s="1533"/>
      <c r="AE400" s="1533"/>
      <c r="AG400" s="1535"/>
      <c r="AH400" s="1536"/>
      <c r="AI400" s="60"/>
      <c r="AJ400" s="1540"/>
      <c r="AK400" s="1540"/>
      <c r="AL400" s="206"/>
      <c r="AM400" s="1559"/>
      <c r="AN400" s="1530"/>
      <c r="AO400" s="1529"/>
      <c r="AP400" s="1529"/>
      <c r="AR400" s="1559">
        <v>27</v>
      </c>
      <c r="AS400" s="1605" t="s">
        <v>7649</v>
      </c>
      <c r="AT400" s="1563" t="s">
        <v>7650</v>
      </c>
      <c r="AU400" s="1567" t="s">
        <v>7651</v>
      </c>
      <c r="AV400" s="1563" t="s">
        <v>7652</v>
      </c>
      <c r="AW400" s="1567" t="s">
        <v>7653</v>
      </c>
      <c r="AX400" s="1567" t="s">
        <v>7654</v>
      </c>
      <c r="AY400" s="1605" t="s">
        <v>7649</v>
      </c>
      <c r="BA400" s="3">
        <v>1</v>
      </c>
    </row>
    <row r="401" spans="2:53" ht="30" customHeight="1">
      <c r="B401" s="1552"/>
      <c r="C401" s="1601"/>
      <c r="D401" s="1529"/>
      <c r="E401" s="1529"/>
      <c r="F401" s="9"/>
      <c r="G401" s="1552"/>
      <c r="H401" s="1553"/>
      <c r="I401" s="1564"/>
      <c r="J401" s="1564"/>
      <c r="L401" s="1559"/>
      <c r="M401" s="206"/>
      <c r="N401" s="1565"/>
      <c r="O401" s="1566"/>
      <c r="P401" s="1565"/>
      <c r="Q401" s="1565"/>
      <c r="R401" s="1565"/>
      <c r="S401" s="9"/>
      <c r="W401" s="9"/>
      <c r="X401" s="1531"/>
      <c r="Y401" s="1532"/>
      <c r="Z401" s="1533"/>
      <c r="AA401" s="1534"/>
      <c r="AB401" s="1533"/>
      <c r="AC401" s="1533"/>
      <c r="AD401" s="1533"/>
      <c r="AE401" s="1533"/>
      <c r="AG401" s="1535"/>
      <c r="AH401" s="1536"/>
      <c r="AI401" s="60"/>
      <c r="AJ401" s="1540"/>
      <c r="AK401" s="1540"/>
      <c r="AL401" s="206"/>
      <c r="AM401" s="1559"/>
      <c r="AN401" s="1530"/>
      <c r="AO401" s="1529"/>
      <c r="AP401" s="1529"/>
      <c r="AR401" s="1559">
        <f t="shared" ref="AR401" si="91">AR400+1</f>
        <v>28</v>
      </c>
      <c r="AS401" s="1605" t="s">
        <v>7655</v>
      </c>
      <c r="AT401" s="1563" t="s">
        <v>7656</v>
      </c>
      <c r="AU401" s="1567" t="s">
        <v>7657</v>
      </c>
      <c r="AV401" s="1563" t="s">
        <v>7658</v>
      </c>
      <c r="AW401" s="1567" t="s">
        <v>7659</v>
      </c>
      <c r="AX401" s="1567" t="s">
        <v>7660</v>
      </c>
      <c r="AY401" s="1605" t="s">
        <v>7655</v>
      </c>
      <c r="BA401" s="3">
        <v>1</v>
      </c>
    </row>
    <row r="402" spans="2:53" ht="30" customHeight="1">
      <c r="B402" s="1552"/>
      <c r="C402" s="1601"/>
      <c r="D402" s="1529"/>
      <c r="E402" s="1529"/>
      <c r="F402" s="9"/>
      <c r="G402" s="1552"/>
      <c r="H402" s="1553"/>
      <c r="I402" s="1564"/>
      <c r="J402" s="1564"/>
      <c r="L402" s="1559"/>
      <c r="M402" s="206"/>
      <c r="N402" s="1565"/>
      <c r="O402" s="1566"/>
      <c r="P402" s="1565"/>
      <c r="Q402" s="1565"/>
      <c r="R402" s="1565"/>
      <c r="S402" s="9"/>
      <c r="W402" s="9"/>
      <c r="X402" s="1531"/>
      <c r="Y402" s="1532"/>
      <c r="Z402" s="1533"/>
      <c r="AA402" s="1534"/>
      <c r="AB402" s="1533"/>
      <c r="AC402" s="1533"/>
      <c r="AD402" s="1533"/>
      <c r="AE402" s="1533"/>
      <c r="AG402" s="1535"/>
      <c r="AH402" s="1536"/>
      <c r="AI402" s="60"/>
      <c r="AJ402" s="1540"/>
      <c r="AK402" s="1540"/>
      <c r="AL402" s="206"/>
      <c r="AM402" s="1559"/>
      <c r="AN402" s="1530"/>
      <c r="AO402" s="1529"/>
      <c r="AP402" s="1529"/>
      <c r="AR402" s="1559">
        <v>28</v>
      </c>
      <c r="AS402" s="1550"/>
      <c r="AT402" s="1550"/>
      <c r="AU402" s="1550"/>
      <c r="AV402" s="1550"/>
      <c r="AW402" s="1550"/>
      <c r="AX402" s="1550"/>
      <c r="AY402" s="1550"/>
      <c r="BA402" s="3">
        <v>1</v>
      </c>
    </row>
    <row r="403" spans="2:53" ht="30" customHeight="1">
      <c r="B403" s="1552"/>
      <c r="C403" s="1601"/>
      <c r="D403" s="1529"/>
      <c r="E403" s="1529"/>
      <c r="F403" s="9"/>
      <c r="G403" s="1552"/>
      <c r="H403" s="1553"/>
      <c r="I403" s="1564"/>
      <c r="J403" s="1564"/>
      <c r="L403" s="1559"/>
      <c r="M403" s="206"/>
      <c r="N403" s="1565"/>
      <c r="O403" s="1566"/>
      <c r="P403" s="1565"/>
      <c r="Q403" s="1565"/>
      <c r="R403" s="1565"/>
      <c r="S403" s="9"/>
      <c r="W403" s="9"/>
      <c r="X403" s="1531"/>
      <c r="Y403" s="1532"/>
      <c r="Z403" s="1533"/>
      <c r="AA403" s="1534"/>
      <c r="AB403" s="1533"/>
      <c r="AC403" s="1533"/>
      <c r="AD403" s="1533"/>
      <c r="AE403" s="1533"/>
      <c r="AG403" s="1535"/>
      <c r="AH403" s="1536"/>
      <c r="AI403" s="60"/>
      <c r="AJ403" s="1540"/>
      <c r="AK403" s="1540"/>
      <c r="AL403" s="206"/>
      <c r="AM403" s="1559"/>
      <c r="AN403" s="1530"/>
      <c r="AO403" s="1529"/>
      <c r="AP403" s="1529"/>
      <c r="AR403" s="1559"/>
      <c r="AS403" s="1602" t="s">
        <v>4934</v>
      </c>
      <c r="AT403" s="1550"/>
      <c r="AU403" s="1550"/>
      <c r="AV403" s="1550"/>
      <c r="AW403" s="1550"/>
      <c r="AX403" s="1550"/>
      <c r="AY403" s="1602" t="s">
        <v>4934</v>
      </c>
      <c r="BA403" s="3">
        <v>1</v>
      </c>
    </row>
    <row r="404" spans="2:53" ht="30" customHeight="1">
      <c r="B404" s="1552"/>
      <c r="C404" s="1601"/>
      <c r="D404" s="1529"/>
      <c r="E404" s="1529"/>
      <c r="F404" s="9"/>
      <c r="G404" s="1552"/>
      <c r="H404" s="1553"/>
      <c r="I404" s="1564"/>
      <c r="J404" s="1564"/>
      <c r="L404" s="1559"/>
      <c r="M404" s="206"/>
      <c r="N404" s="1565"/>
      <c r="O404" s="1566"/>
      <c r="P404" s="1565"/>
      <c r="Q404" s="1565"/>
      <c r="R404" s="1565"/>
      <c r="S404" s="9"/>
      <c r="W404" s="9"/>
      <c r="X404" s="1531"/>
      <c r="Y404" s="1532"/>
      <c r="Z404" s="1533"/>
      <c r="AA404" s="1534"/>
      <c r="AB404" s="1533"/>
      <c r="AC404" s="1533"/>
      <c r="AD404" s="1533"/>
      <c r="AE404" s="1533"/>
      <c r="AG404" s="1535"/>
      <c r="AH404" s="1536"/>
      <c r="AI404" s="60"/>
      <c r="AJ404" s="1540"/>
      <c r="AK404" s="1540"/>
      <c r="AL404" s="206"/>
      <c r="AM404" s="1559"/>
      <c r="AN404" s="1530"/>
      <c r="AO404" s="1529"/>
      <c r="AP404" s="1529"/>
      <c r="AR404" s="1559">
        <v>1</v>
      </c>
      <c r="AS404" s="1605" t="s">
        <v>7661</v>
      </c>
      <c r="AT404" s="1563" t="s">
        <v>7662</v>
      </c>
      <c r="AU404" s="1567" t="s">
        <v>7663</v>
      </c>
      <c r="AV404" s="1563" t="s">
        <v>7664</v>
      </c>
      <c r="AW404" s="1563" t="s">
        <v>7665</v>
      </c>
      <c r="AX404" s="1563" t="s">
        <v>7666</v>
      </c>
      <c r="AY404" s="1605" t="s">
        <v>7661</v>
      </c>
      <c r="BA404" s="3">
        <v>1</v>
      </c>
    </row>
    <row r="405" spans="2:53" ht="30" customHeight="1">
      <c r="B405" s="1552"/>
      <c r="C405" s="1601"/>
      <c r="D405" s="1529"/>
      <c r="E405" s="1529"/>
      <c r="F405" s="9"/>
      <c r="G405" s="1552"/>
      <c r="H405" s="1553"/>
      <c r="I405" s="1564"/>
      <c r="J405" s="1564"/>
      <c r="L405" s="1559"/>
      <c r="M405" s="206"/>
      <c r="N405" s="1565"/>
      <c r="O405" s="1566"/>
      <c r="P405" s="1565"/>
      <c r="Q405" s="1565"/>
      <c r="R405" s="1565"/>
      <c r="S405" s="9"/>
      <c r="W405" s="9"/>
      <c r="X405" s="1531"/>
      <c r="Y405" s="1532"/>
      <c r="Z405" s="1533"/>
      <c r="AA405" s="1534"/>
      <c r="AB405" s="1533"/>
      <c r="AC405" s="1533"/>
      <c r="AD405" s="1533"/>
      <c r="AE405" s="1533"/>
      <c r="AG405" s="1535"/>
      <c r="AH405" s="1536"/>
      <c r="AI405" s="60"/>
      <c r="AJ405" s="1540"/>
      <c r="AK405" s="1540"/>
      <c r="AL405" s="206"/>
      <c r="AM405" s="1559"/>
      <c r="AN405" s="1530"/>
      <c r="AO405" s="1529"/>
      <c r="AP405" s="1529"/>
      <c r="AR405" s="1559">
        <f>AR404+1</f>
        <v>2</v>
      </c>
      <c r="AS405" s="1605" t="s">
        <v>7667</v>
      </c>
      <c r="AT405" s="1563" t="s">
        <v>7668</v>
      </c>
      <c r="AU405" s="1567" t="s">
        <v>7669</v>
      </c>
      <c r="AV405" s="1563" t="s">
        <v>7670</v>
      </c>
      <c r="AW405" s="1563" t="s">
        <v>7671</v>
      </c>
      <c r="AX405" s="1563" t="s">
        <v>7672</v>
      </c>
      <c r="AY405" s="1605" t="s">
        <v>7667</v>
      </c>
      <c r="BA405" s="3">
        <v>1</v>
      </c>
    </row>
    <row r="406" spans="2:53" ht="30" customHeight="1">
      <c r="B406" s="1552"/>
      <c r="C406" s="1601"/>
      <c r="D406" s="1529"/>
      <c r="E406" s="1529"/>
      <c r="F406" s="9"/>
      <c r="G406" s="1552"/>
      <c r="H406" s="1553"/>
      <c r="I406" s="1564"/>
      <c r="J406" s="1564"/>
      <c r="L406" s="1559"/>
      <c r="M406" s="206"/>
      <c r="N406" s="1565"/>
      <c r="O406" s="1566"/>
      <c r="P406" s="1565"/>
      <c r="Q406" s="1565"/>
      <c r="R406" s="1565"/>
      <c r="S406" s="9"/>
      <c r="W406" s="9"/>
      <c r="X406" s="1531"/>
      <c r="Y406" s="1532"/>
      <c r="Z406" s="1533"/>
      <c r="AA406" s="1534"/>
      <c r="AB406" s="1533"/>
      <c r="AC406" s="1533"/>
      <c r="AD406" s="1533"/>
      <c r="AE406" s="1533"/>
      <c r="AG406" s="1535"/>
      <c r="AH406" s="1536"/>
      <c r="AI406" s="60"/>
      <c r="AJ406" s="1540"/>
      <c r="AK406" s="1540"/>
      <c r="AL406" s="206"/>
      <c r="AM406" s="1559"/>
      <c r="AN406" s="1530"/>
      <c r="AO406" s="1529"/>
      <c r="AP406" s="1529"/>
      <c r="AR406" s="1559">
        <f t="shared" ref="AR406:AR428" si="92">AR405+1</f>
        <v>3</v>
      </c>
      <c r="AS406" s="1605" t="s">
        <v>7673</v>
      </c>
      <c r="AT406" s="1563" t="s">
        <v>7674</v>
      </c>
      <c r="AU406" s="1567" t="s">
        <v>7675</v>
      </c>
      <c r="AV406" s="1563" t="s">
        <v>7676</v>
      </c>
      <c r="AW406" s="1563" t="s">
        <v>7677</v>
      </c>
      <c r="AX406" s="1563" t="s">
        <v>7678</v>
      </c>
      <c r="AY406" s="1605" t="s">
        <v>7673</v>
      </c>
      <c r="BA406" s="3">
        <v>1</v>
      </c>
    </row>
    <row r="407" spans="2:53" ht="30" customHeight="1">
      <c r="B407" s="1552"/>
      <c r="C407" s="1601"/>
      <c r="D407" s="1529"/>
      <c r="E407" s="1529"/>
      <c r="F407" s="9"/>
      <c r="G407" s="1552"/>
      <c r="H407" s="1553"/>
      <c r="I407" s="1564"/>
      <c r="J407" s="1564"/>
      <c r="L407" s="1559"/>
      <c r="M407" s="206"/>
      <c r="N407" s="1565"/>
      <c r="O407" s="1566"/>
      <c r="P407" s="1565"/>
      <c r="Q407" s="1565"/>
      <c r="R407" s="1565"/>
      <c r="S407" s="9"/>
      <c r="W407" s="9"/>
      <c r="X407" s="1531"/>
      <c r="Y407" s="1532"/>
      <c r="Z407" s="1533"/>
      <c r="AA407" s="1534"/>
      <c r="AB407" s="1533"/>
      <c r="AC407" s="1533"/>
      <c r="AD407" s="1533"/>
      <c r="AE407" s="1533"/>
      <c r="AG407" s="1535"/>
      <c r="AH407" s="1536"/>
      <c r="AI407" s="60"/>
      <c r="AJ407" s="1540"/>
      <c r="AK407" s="1540"/>
      <c r="AL407" s="206"/>
      <c r="AM407" s="1559"/>
      <c r="AN407" s="1530"/>
      <c r="AO407" s="1529"/>
      <c r="AP407" s="1529"/>
      <c r="AR407" s="1559">
        <f t="shared" si="92"/>
        <v>4</v>
      </c>
      <c r="AS407" s="1605" t="s">
        <v>7679</v>
      </c>
      <c r="AT407" s="1529" t="s">
        <v>7680</v>
      </c>
      <c r="AU407" s="1529" t="s">
        <v>7681</v>
      </c>
      <c r="AV407" s="1563" t="s">
        <v>7682</v>
      </c>
      <c r="AW407" s="1563" t="s">
        <v>7683</v>
      </c>
      <c r="AX407" s="1563" t="s">
        <v>7684</v>
      </c>
      <c r="AY407" s="1605" t="s">
        <v>7679</v>
      </c>
      <c r="BA407" s="3">
        <v>1</v>
      </c>
    </row>
    <row r="408" spans="2:53" ht="30" customHeight="1">
      <c r="B408" s="1552"/>
      <c r="C408" s="1601"/>
      <c r="D408" s="1529"/>
      <c r="E408" s="1529"/>
      <c r="F408" s="9"/>
      <c r="G408" s="1552"/>
      <c r="H408" s="1553"/>
      <c r="I408" s="1564"/>
      <c r="J408" s="1564"/>
      <c r="L408" s="1559"/>
      <c r="M408" s="206"/>
      <c r="N408" s="1565"/>
      <c r="O408" s="1566"/>
      <c r="P408" s="1565"/>
      <c r="Q408" s="1565"/>
      <c r="R408" s="1565"/>
      <c r="S408" s="9"/>
      <c r="W408" s="9"/>
      <c r="X408" s="1531"/>
      <c r="Y408" s="1532"/>
      <c r="Z408" s="1533"/>
      <c r="AA408" s="1534"/>
      <c r="AB408" s="1533"/>
      <c r="AC408" s="1533"/>
      <c r="AD408" s="1533"/>
      <c r="AE408" s="1533"/>
      <c r="AG408" s="1535"/>
      <c r="AH408" s="1536"/>
      <c r="AI408" s="60"/>
      <c r="AJ408" s="1540"/>
      <c r="AK408" s="1540"/>
      <c r="AL408" s="206"/>
      <c r="AM408" s="1559"/>
      <c r="AN408" s="1530"/>
      <c r="AO408" s="1529"/>
      <c r="AP408" s="1529"/>
      <c r="AR408" s="1559">
        <f t="shared" si="92"/>
        <v>5</v>
      </c>
      <c r="AS408" s="1605" t="s">
        <v>7685</v>
      </c>
      <c r="AT408" s="1563" t="s">
        <v>7686</v>
      </c>
      <c r="AU408" s="1567" t="s">
        <v>7687</v>
      </c>
      <c r="AV408" s="1563" t="s">
        <v>7688</v>
      </c>
      <c r="AW408" s="1563" t="s">
        <v>7689</v>
      </c>
      <c r="AX408" s="1563" t="s">
        <v>7690</v>
      </c>
      <c r="AY408" s="1605" t="s">
        <v>7685</v>
      </c>
      <c r="BA408" s="3">
        <v>1</v>
      </c>
    </row>
    <row r="409" spans="2:53" ht="30" customHeight="1">
      <c r="B409" s="1552"/>
      <c r="C409" s="1601"/>
      <c r="D409" s="1529"/>
      <c r="E409" s="1529"/>
      <c r="F409" s="9"/>
      <c r="G409" s="1552"/>
      <c r="H409" s="1553"/>
      <c r="I409" s="1564"/>
      <c r="J409" s="1564"/>
      <c r="L409" s="1559"/>
      <c r="M409" s="206"/>
      <c r="N409" s="1565"/>
      <c r="O409" s="1566"/>
      <c r="P409" s="1565"/>
      <c r="Q409" s="1565"/>
      <c r="R409" s="1565"/>
      <c r="S409" s="9"/>
      <c r="W409" s="9"/>
      <c r="X409" s="1531"/>
      <c r="Y409" s="1532"/>
      <c r="Z409" s="1533"/>
      <c r="AA409" s="1534"/>
      <c r="AB409" s="1533"/>
      <c r="AC409" s="1533"/>
      <c r="AD409" s="1533"/>
      <c r="AE409" s="1533"/>
      <c r="AG409" s="1535"/>
      <c r="AH409" s="1536"/>
      <c r="AI409" s="60"/>
      <c r="AJ409" s="1540"/>
      <c r="AK409" s="1540"/>
      <c r="AL409" s="206"/>
      <c r="AM409" s="1559"/>
      <c r="AN409" s="1530"/>
      <c r="AO409" s="1529"/>
      <c r="AP409" s="1529"/>
      <c r="AR409" s="1559">
        <f t="shared" si="92"/>
        <v>6</v>
      </c>
      <c r="AS409" s="1605" t="s">
        <v>7691</v>
      </c>
      <c r="AT409" s="1563" t="s">
        <v>7692</v>
      </c>
      <c r="AU409" s="1567" t="s">
        <v>7693</v>
      </c>
      <c r="AV409" s="1563" t="s">
        <v>7694</v>
      </c>
      <c r="AW409" s="1563" t="s">
        <v>7695</v>
      </c>
      <c r="AX409" s="1563" t="s">
        <v>7696</v>
      </c>
      <c r="AY409" s="1605" t="s">
        <v>7691</v>
      </c>
      <c r="BA409" s="3">
        <v>1</v>
      </c>
    </row>
    <row r="410" spans="2:53" ht="30" customHeight="1">
      <c r="B410" s="1552"/>
      <c r="C410" s="1601"/>
      <c r="D410" s="1529"/>
      <c r="E410" s="1529"/>
      <c r="F410" s="9"/>
      <c r="G410" s="1552"/>
      <c r="H410" s="1553"/>
      <c r="I410" s="1564"/>
      <c r="J410" s="1564"/>
      <c r="L410" s="1559"/>
      <c r="M410" s="206"/>
      <c r="N410" s="1565"/>
      <c r="O410" s="1566"/>
      <c r="P410" s="1565"/>
      <c r="Q410" s="1565"/>
      <c r="R410" s="1565"/>
      <c r="S410" s="9"/>
      <c r="W410" s="9"/>
      <c r="X410" s="1531"/>
      <c r="Y410" s="1532"/>
      <c r="Z410" s="1533"/>
      <c r="AA410" s="1534"/>
      <c r="AB410" s="1533"/>
      <c r="AC410" s="1533"/>
      <c r="AD410" s="1533"/>
      <c r="AE410" s="1533"/>
      <c r="AG410" s="1535"/>
      <c r="AH410" s="1536"/>
      <c r="AI410" s="60"/>
      <c r="AJ410" s="1540"/>
      <c r="AK410" s="1540"/>
      <c r="AL410" s="206"/>
      <c r="AM410" s="1559"/>
      <c r="AN410" s="1530"/>
      <c r="AO410" s="1529"/>
      <c r="AP410" s="1529"/>
      <c r="AR410" s="1559">
        <f t="shared" si="92"/>
        <v>7</v>
      </c>
      <c r="AS410" s="1605" t="s">
        <v>7697</v>
      </c>
      <c r="AT410" s="1529" t="s">
        <v>7698</v>
      </c>
      <c r="AU410" s="1529" t="s">
        <v>7699</v>
      </c>
      <c r="AV410" s="1563" t="s">
        <v>7700</v>
      </c>
      <c r="AW410" s="1563" t="s">
        <v>7701</v>
      </c>
      <c r="AX410" s="1563" t="s">
        <v>7702</v>
      </c>
      <c r="AY410" s="1605" t="s">
        <v>7697</v>
      </c>
      <c r="BA410" s="3">
        <v>1</v>
      </c>
    </row>
    <row r="411" spans="2:53" ht="30" customHeight="1">
      <c r="B411" s="1552"/>
      <c r="C411" s="1601"/>
      <c r="D411" s="1529"/>
      <c r="E411" s="1529"/>
      <c r="F411" s="9"/>
      <c r="G411" s="1552"/>
      <c r="H411" s="1553"/>
      <c r="I411" s="1564"/>
      <c r="J411" s="1564"/>
      <c r="L411" s="1559"/>
      <c r="M411" s="206"/>
      <c r="N411" s="1565"/>
      <c r="O411" s="1566"/>
      <c r="P411" s="1565"/>
      <c r="Q411" s="1565"/>
      <c r="R411" s="1565"/>
      <c r="S411" s="9"/>
      <c r="W411" s="9"/>
      <c r="X411" s="1531"/>
      <c r="Y411" s="1532"/>
      <c r="Z411" s="1533"/>
      <c r="AA411" s="1534"/>
      <c r="AB411" s="1533"/>
      <c r="AC411" s="1533"/>
      <c r="AD411" s="1533"/>
      <c r="AE411" s="1533"/>
      <c r="AG411" s="1535"/>
      <c r="AH411" s="1536"/>
      <c r="AI411" s="60"/>
      <c r="AJ411" s="1540"/>
      <c r="AK411" s="1540"/>
      <c r="AL411" s="206"/>
      <c r="AM411" s="1559"/>
      <c r="AN411" s="1530"/>
      <c r="AO411" s="1529"/>
      <c r="AP411" s="1529"/>
      <c r="AR411" s="1559">
        <f t="shared" si="92"/>
        <v>8</v>
      </c>
      <c r="AS411" s="1605" t="s">
        <v>7703</v>
      </c>
      <c r="AT411" s="1529" t="s">
        <v>7704</v>
      </c>
      <c r="AU411" s="1529" t="s">
        <v>7705</v>
      </c>
      <c r="AV411" s="1563" t="s">
        <v>7706</v>
      </c>
      <c r="AW411" s="1563" t="s">
        <v>7707</v>
      </c>
      <c r="AX411" s="1563" t="s">
        <v>7708</v>
      </c>
      <c r="AY411" s="1605" t="s">
        <v>7703</v>
      </c>
      <c r="BA411" s="3">
        <v>1</v>
      </c>
    </row>
    <row r="412" spans="2:53" ht="30" customHeight="1">
      <c r="B412" s="1552"/>
      <c r="C412" s="1601"/>
      <c r="D412" s="1529"/>
      <c r="E412" s="1529"/>
      <c r="F412" s="9"/>
      <c r="G412" s="1552"/>
      <c r="H412" s="1553"/>
      <c r="I412" s="1564"/>
      <c r="J412" s="1564"/>
      <c r="L412" s="1559"/>
      <c r="M412" s="206"/>
      <c r="N412" s="1565"/>
      <c r="O412" s="1566"/>
      <c r="P412" s="1565"/>
      <c r="Q412" s="1565"/>
      <c r="R412" s="1565"/>
      <c r="S412" s="9"/>
      <c r="W412" s="9"/>
      <c r="X412" s="1531"/>
      <c r="Y412" s="1532"/>
      <c r="Z412" s="1533"/>
      <c r="AA412" s="1534"/>
      <c r="AB412" s="1533"/>
      <c r="AC412" s="1533"/>
      <c r="AD412" s="1533"/>
      <c r="AE412" s="1533"/>
      <c r="AG412" s="1535"/>
      <c r="AH412" s="1536"/>
      <c r="AI412" s="60"/>
      <c r="AJ412" s="1540"/>
      <c r="AK412" s="1540"/>
      <c r="AL412" s="206"/>
      <c r="AM412" s="1559"/>
      <c r="AN412" s="1530"/>
      <c r="AO412" s="1529"/>
      <c r="AP412" s="1529"/>
      <c r="AR412" s="1559">
        <f t="shared" si="92"/>
        <v>9</v>
      </c>
      <c r="AS412" s="1605" t="s">
        <v>7709</v>
      </c>
      <c r="AT412" s="1529" t="s">
        <v>7710</v>
      </c>
      <c r="AU412" s="1529" t="s">
        <v>7711</v>
      </c>
      <c r="AV412" s="1563" t="s">
        <v>7712</v>
      </c>
      <c r="AW412" s="1563" t="s">
        <v>7713</v>
      </c>
      <c r="AX412" s="1563" t="s">
        <v>7714</v>
      </c>
      <c r="AY412" s="1605" t="s">
        <v>7709</v>
      </c>
      <c r="BA412" s="3">
        <v>1</v>
      </c>
    </row>
    <row r="413" spans="2:53" ht="30" customHeight="1">
      <c r="B413" s="1552"/>
      <c r="C413" s="1601"/>
      <c r="D413" s="1529"/>
      <c r="E413" s="1529"/>
      <c r="F413" s="9"/>
      <c r="G413" s="1552"/>
      <c r="H413" s="1553"/>
      <c r="I413" s="1564"/>
      <c r="J413" s="1564"/>
      <c r="L413" s="1559"/>
      <c r="M413" s="206"/>
      <c r="N413" s="1565"/>
      <c r="O413" s="1566"/>
      <c r="P413" s="1565"/>
      <c r="Q413" s="1565"/>
      <c r="R413" s="1565"/>
      <c r="S413" s="9"/>
      <c r="W413" s="9"/>
      <c r="X413" s="1531"/>
      <c r="Y413" s="1532"/>
      <c r="Z413" s="1533"/>
      <c r="AA413" s="1534"/>
      <c r="AB413" s="1533"/>
      <c r="AC413" s="1533"/>
      <c r="AD413" s="1533"/>
      <c r="AE413" s="1533"/>
      <c r="AG413" s="1535"/>
      <c r="AH413" s="1536"/>
      <c r="AI413" s="60"/>
      <c r="AJ413" s="1540"/>
      <c r="AK413" s="1540"/>
      <c r="AL413" s="206"/>
      <c r="AM413" s="1559"/>
      <c r="AN413" s="1530"/>
      <c r="AO413" s="1529"/>
      <c r="AP413" s="1529"/>
      <c r="AR413" s="1559">
        <f t="shared" si="92"/>
        <v>10</v>
      </c>
      <c r="AS413" s="1605" t="s">
        <v>7715</v>
      </c>
      <c r="AT413" s="1563" t="s">
        <v>7716</v>
      </c>
      <c r="AU413" s="1567" t="s">
        <v>7717</v>
      </c>
      <c r="AV413" s="1563" t="s">
        <v>7718</v>
      </c>
      <c r="AW413" s="1563" t="s">
        <v>7719</v>
      </c>
      <c r="AX413" s="1563" t="s">
        <v>7720</v>
      </c>
      <c r="AY413" s="1605" t="s">
        <v>7715</v>
      </c>
      <c r="BA413" s="3">
        <v>1</v>
      </c>
    </row>
    <row r="414" spans="2:53" ht="30" customHeight="1">
      <c r="B414" s="1552"/>
      <c r="C414" s="1601"/>
      <c r="D414" s="1529"/>
      <c r="E414" s="1529"/>
      <c r="F414" s="9"/>
      <c r="G414" s="1552"/>
      <c r="H414" s="1553"/>
      <c r="I414" s="1564"/>
      <c r="J414" s="1564"/>
      <c r="L414" s="1559"/>
      <c r="M414" s="206"/>
      <c r="N414" s="1565"/>
      <c r="O414" s="1566"/>
      <c r="P414" s="1565"/>
      <c r="Q414" s="1565"/>
      <c r="R414" s="1565"/>
      <c r="S414" s="9"/>
      <c r="W414" s="9"/>
      <c r="X414" s="1531"/>
      <c r="Y414" s="1532"/>
      <c r="Z414" s="1533"/>
      <c r="AA414" s="1534"/>
      <c r="AB414" s="1533"/>
      <c r="AC414" s="1533"/>
      <c r="AD414" s="1533"/>
      <c r="AE414" s="1533"/>
      <c r="AG414" s="1535"/>
      <c r="AH414" s="1536"/>
      <c r="AI414" s="60"/>
      <c r="AJ414" s="1540"/>
      <c r="AK414" s="1540"/>
      <c r="AL414" s="206"/>
      <c r="AM414" s="1559"/>
      <c r="AN414" s="1530"/>
      <c r="AO414" s="1529"/>
      <c r="AP414" s="1529"/>
      <c r="AR414" s="1559">
        <f t="shared" si="92"/>
        <v>11</v>
      </c>
      <c r="AS414" s="1605" t="s">
        <v>7721</v>
      </c>
      <c r="AT414" s="1529" t="s">
        <v>7722</v>
      </c>
      <c r="AU414" s="1529" t="s">
        <v>7721</v>
      </c>
      <c r="AV414" s="1563" t="s">
        <v>7723</v>
      </c>
      <c r="AW414" s="1563" t="s">
        <v>7724</v>
      </c>
      <c r="AX414" s="1563" t="s">
        <v>7725</v>
      </c>
      <c r="AY414" s="1605" t="s">
        <v>7721</v>
      </c>
      <c r="BA414" s="3">
        <v>1</v>
      </c>
    </row>
    <row r="415" spans="2:53" ht="30" customHeight="1">
      <c r="B415" s="1552"/>
      <c r="C415" s="1601"/>
      <c r="D415" s="1529"/>
      <c r="E415" s="1529"/>
      <c r="F415" s="9"/>
      <c r="G415" s="1552"/>
      <c r="H415" s="1553"/>
      <c r="I415" s="1564"/>
      <c r="J415" s="1564"/>
      <c r="L415" s="1559"/>
      <c r="M415" s="206"/>
      <c r="N415" s="1565"/>
      <c r="O415" s="1566"/>
      <c r="P415" s="1565"/>
      <c r="Q415" s="1565"/>
      <c r="R415" s="1565"/>
      <c r="S415" s="9"/>
      <c r="W415" s="9"/>
      <c r="X415" s="1531"/>
      <c r="Y415" s="1532"/>
      <c r="Z415" s="1533"/>
      <c r="AA415" s="1534"/>
      <c r="AB415" s="1533"/>
      <c r="AC415" s="1533"/>
      <c r="AD415" s="1533"/>
      <c r="AE415" s="1533"/>
      <c r="AG415" s="1535"/>
      <c r="AH415" s="1536"/>
      <c r="AI415" s="60"/>
      <c r="AJ415" s="1540"/>
      <c r="AK415" s="1540"/>
      <c r="AL415" s="206"/>
      <c r="AM415" s="1559"/>
      <c r="AN415" s="1530"/>
      <c r="AO415" s="1529"/>
      <c r="AP415" s="1529"/>
      <c r="AR415" s="1559">
        <f t="shared" si="92"/>
        <v>12</v>
      </c>
      <c r="AS415" s="1605" t="s">
        <v>7726</v>
      </c>
      <c r="AT415" s="1563" t="s">
        <v>7727</v>
      </c>
      <c r="AU415" s="1567" t="s">
        <v>7728</v>
      </c>
      <c r="AV415" s="1563" t="s">
        <v>7729</v>
      </c>
      <c r="AW415" s="1563" t="s">
        <v>7730</v>
      </c>
      <c r="AX415" s="1563" t="s">
        <v>7731</v>
      </c>
      <c r="AY415" s="1605" t="s">
        <v>7726</v>
      </c>
      <c r="BA415" s="3">
        <v>1</v>
      </c>
    </row>
    <row r="416" spans="2:53" ht="30" customHeight="1">
      <c r="B416" s="1552"/>
      <c r="C416" s="1601"/>
      <c r="D416" s="1529"/>
      <c r="E416" s="1529"/>
      <c r="F416" s="9"/>
      <c r="G416" s="1552"/>
      <c r="H416" s="1553"/>
      <c r="I416" s="1564"/>
      <c r="J416" s="1564"/>
      <c r="L416" s="1559"/>
      <c r="M416" s="206"/>
      <c r="N416" s="1565"/>
      <c r="O416" s="1566"/>
      <c r="P416" s="1565"/>
      <c r="Q416" s="1565"/>
      <c r="R416" s="1565"/>
      <c r="S416" s="9"/>
      <c r="W416" s="9"/>
      <c r="X416" s="1531"/>
      <c r="Y416" s="1532"/>
      <c r="Z416" s="1533"/>
      <c r="AA416" s="1534"/>
      <c r="AB416" s="1533"/>
      <c r="AC416" s="1533"/>
      <c r="AD416" s="1533"/>
      <c r="AE416" s="1533"/>
      <c r="AG416" s="1535"/>
      <c r="AH416" s="1536"/>
      <c r="AI416" s="60"/>
      <c r="AJ416" s="1540"/>
      <c r="AK416" s="1540"/>
      <c r="AL416" s="206"/>
      <c r="AM416" s="1559"/>
      <c r="AN416" s="1530"/>
      <c r="AO416" s="1529"/>
      <c r="AP416" s="1529"/>
      <c r="AR416" s="1559">
        <f t="shared" si="92"/>
        <v>13</v>
      </c>
      <c r="AS416" s="1605" t="s">
        <v>7732</v>
      </c>
      <c r="AT416" s="1563" t="s">
        <v>7733</v>
      </c>
      <c r="AU416" s="1567" t="s">
        <v>7734</v>
      </c>
      <c r="AV416" s="1563" t="s">
        <v>7735</v>
      </c>
      <c r="AW416" s="1563" t="s">
        <v>7736</v>
      </c>
      <c r="AX416" s="1563" t="s">
        <v>7737</v>
      </c>
      <c r="AY416" s="1605" t="s">
        <v>7732</v>
      </c>
      <c r="BA416" s="3">
        <v>1</v>
      </c>
    </row>
    <row r="417" spans="2:53" ht="30" customHeight="1">
      <c r="B417" s="1552"/>
      <c r="C417" s="1601"/>
      <c r="D417" s="1529"/>
      <c r="E417" s="1529"/>
      <c r="F417" s="9"/>
      <c r="G417" s="1552"/>
      <c r="H417" s="1553"/>
      <c r="I417" s="1564"/>
      <c r="J417" s="1564"/>
      <c r="L417" s="1559"/>
      <c r="M417" s="206"/>
      <c r="N417" s="1565"/>
      <c r="O417" s="1566"/>
      <c r="P417" s="1565"/>
      <c r="Q417" s="1565"/>
      <c r="R417" s="1565"/>
      <c r="S417" s="9"/>
      <c r="W417" s="9"/>
      <c r="X417" s="1531"/>
      <c r="Y417" s="1532"/>
      <c r="Z417" s="1533"/>
      <c r="AA417" s="1534"/>
      <c r="AB417" s="1533"/>
      <c r="AC417" s="1533"/>
      <c r="AD417" s="1533"/>
      <c r="AE417" s="1533"/>
      <c r="AG417" s="1535"/>
      <c r="AH417" s="1536"/>
      <c r="AI417" s="60"/>
      <c r="AJ417" s="1540"/>
      <c r="AK417" s="1540"/>
      <c r="AL417" s="206"/>
      <c r="AM417" s="1559"/>
      <c r="AN417" s="1530"/>
      <c r="AO417" s="1529"/>
      <c r="AP417" s="1529"/>
      <c r="AR417" s="1559">
        <f t="shared" si="92"/>
        <v>14</v>
      </c>
      <c r="AS417" s="1605" t="s">
        <v>7738</v>
      </c>
      <c r="AT417" s="1563" t="s">
        <v>7739</v>
      </c>
      <c r="AU417" s="1567" t="s">
        <v>7740</v>
      </c>
      <c r="AV417" s="1563" t="s">
        <v>7741</v>
      </c>
      <c r="AW417" s="1563" t="s">
        <v>7742</v>
      </c>
      <c r="AX417" s="1563" t="s">
        <v>7743</v>
      </c>
      <c r="AY417" s="1605" t="s">
        <v>7738</v>
      </c>
      <c r="BA417" s="3">
        <v>1</v>
      </c>
    </row>
    <row r="418" spans="2:53" ht="30" customHeight="1">
      <c r="B418" s="1552"/>
      <c r="C418" s="1601"/>
      <c r="D418" s="1529"/>
      <c r="E418" s="1529"/>
      <c r="F418" s="9"/>
      <c r="G418" s="1552"/>
      <c r="H418" s="1553"/>
      <c r="I418" s="1564"/>
      <c r="J418" s="1564"/>
      <c r="L418" s="1559"/>
      <c r="M418" s="206"/>
      <c r="N418" s="1565"/>
      <c r="O418" s="1566"/>
      <c r="P418" s="1565"/>
      <c r="Q418" s="1565"/>
      <c r="R418" s="1565"/>
      <c r="S418" s="9"/>
      <c r="W418" s="9"/>
      <c r="X418" s="1531"/>
      <c r="Y418" s="1532"/>
      <c r="Z418" s="1533"/>
      <c r="AA418" s="1534"/>
      <c r="AB418" s="1533"/>
      <c r="AC418" s="1533"/>
      <c r="AD418" s="1533"/>
      <c r="AE418" s="1533"/>
      <c r="AG418" s="1535"/>
      <c r="AH418" s="1536"/>
      <c r="AI418" s="60"/>
      <c r="AJ418" s="1540"/>
      <c r="AK418" s="1540"/>
      <c r="AL418" s="206"/>
      <c r="AM418" s="1559"/>
      <c r="AN418" s="1530"/>
      <c r="AO418" s="1529"/>
      <c r="AP418" s="1529"/>
      <c r="AR418" s="1559">
        <f t="shared" si="92"/>
        <v>15</v>
      </c>
      <c r="AS418" s="1605" t="s">
        <v>7744</v>
      </c>
      <c r="AT418" s="1563" t="s">
        <v>7745</v>
      </c>
      <c r="AU418" s="1567" t="s">
        <v>7746</v>
      </c>
      <c r="AV418" s="1563" t="s">
        <v>7747</v>
      </c>
      <c r="AW418" s="1563" t="s">
        <v>7748</v>
      </c>
      <c r="AX418" s="1563" t="s">
        <v>7749</v>
      </c>
      <c r="AY418" s="1605" t="s">
        <v>7744</v>
      </c>
      <c r="BA418" s="3">
        <v>1</v>
      </c>
    </row>
    <row r="419" spans="2:53" ht="30" customHeight="1">
      <c r="B419" s="1552"/>
      <c r="C419" s="1601"/>
      <c r="D419" s="1529"/>
      <c r="E419" s="1529"/>
      <c r="F419" s="9"/>
      <c r="G419" s="1552"/>
      <c r="H419" s="1553"/>
      <c r="I419" s="1564"/>
      <c r="J419" s="1564"/>
      <c r="L419" s="1559"/>
      <c r="M419" s="206"/>
      <c r="N419" s="1565"/>
      <c r="O419" s="1566"/>
      <c r="P419" s="1565"/>
      <c r="Q419" s="1565"/>
      <c r="R419" s="1565"/>
      <c r="S419" s="9"/>
      <c r="W419" s="9"/>
      <c r="X419" s="1531"/>
      <c r="Y419" s="1532"/>
      <c r="Z419" s="1533"/>
      <c r="AA419" s="1534"/>
      <c r="AB419" s="1533"/>
      <c r="AC419" s="1533"/>
      <c r="AD419" s="1533"/>
      <c r="AE419" s="1533"/>
      <c r="AG419" s="1535"/>
      <c r="AH419" s="1536"/>
      <c r="AI419" s="60"/>
      <c r="AJ419" s="1540"/>
      <c r="AK419" s="1540"/>
      <c r="AL419" s="206"/>
      <c r="AM419" s="1559"/>
      <c r="AN419" s="1530"/>
      <c r="AO419" s="1529"/>
      <c r="AP419" s="1529"/>
      <c r="AR419" s="1559">
        <f t="shared" si="92"/>
        <v>16</v>
      </c>
      <c r="AS419" s="1605" t="s">
        <v>7750</v>
      </c>
      <c r="AT419" s="1529" t="s">
        <v>7751</v>
      </c>
      <c r="AU419" s="1529" t="s">
        <v>7752</v>
      </c>
      <c r="AV419" s="1563" t="s">
        <v>7753</v>
      </c>
      <c r="AW419" s="1563" t="s">
        <v>7754</v>
      </c>
      <c r="AX419" s="1563" t="s">
        <v>7755</v>
      </c>
      <c r="AY419" s="1605" t="s">
        <v>7750</v>
      </c>
      <c r="BA419" s="3">
        <v>1</v>
      </c>
    </row>
    <row r="420" spans="2:53" ht="30" customHeight="1">
      <c r="B420" s="1552"/>
      <c r="C420" s="1601"/>
      <c r="D420" s="1529"/>
      <c r="E420" s="1529"/>
      <c r="F420" s="9"/>
      <c r="G420" s="1552"/>
      <c r="H420" s="1553"/>
      <c r="I420" s="1564"/>
      <c r="J420" s="1564"/>
      <c r="L420" s="1559"/>
      <c r="M420" s="206"/>
      <c r="N420" s="1565"/>
      <c r="O420" s="1566"/>
      <c r="P420" s="1565"/>
      <c r="Q420" s="1565"/>
      <c r="R420" s="1565"/>
      <c r="S420" s="9"/>
      <c r="W420" s="9"/>
      <c r="X420" s="1531"/>
      <c r="Y420" s="1532"/>
      <c r="Z420" s="1533"/>
      <c r="AA420" s="1534"/>
      <c r="AB420" s="1533"/>
      <c r="AC420" s="1533"/>
      <c r="AD420" s="1533"/>
      <c r="AE420" s="1533"/>
      <c r="AG420" s="1535"/>
      <c r="AH420" s="1536"/>
      <c r="AI420" s="60"/>
      <c r="AJ420" s="1540"/>
      <c r="AK420" s="1540"/>
      <c r="AL420" s="206"/>
      <c r="AM420" s="1559"/>
      <c r="AN420" s="1530"/>
      <c r="AO420" s="1529"/>
      <c r="AP420" s="1529"/>
      <c r="AR420" s="1559">
        <f t="shared" si="92"/>
        <v>17</v>
      </c>
      <c r="AS420" s="1605" t="s">
        <v>7756</v>
      </c>
      <c r="AT420" s="1563" t="s">
        <v>7757</v>
      </c>
      <c r="AU420" s="1567" t="s">
        <v>7758</v>
      </c>
      <c r="AV420" s="1563" t="s">
        <v>7759</v>
      </c>
      <c r="AW420" s="1563" t="s">
        <v>7760</v>
      </c>
      <c r="AX420" s="1563" t="s">
        <v>7761</v>
      </c>
      <c r="AY420" s="1605" t="s">
        <v>7756</v>
      </c>
      <c r="BA420" s="3">
        <v>1</v>
      </c>
    </row>
    <row r="421" spans="2:53" ht="30" customHeight="1">
      <c r="B421" s="1552"/>
      <c r="C421" s="1601"/>
      <c r="D421" s="1529"/>
      <c r="E421" s="1529"/>
      <c r="F421" s="9"/>
      <c r="G421" s="1552"/>
      <c r="H421" s="1553"/>
      <c r="I421" s="1564"/>
      <c r="J421" s="1564"/>
      <c r="L421" s="1559"/>
      <c r="M421" s="206"/>
      <c r="N421" s="1565"/>
      <c r="O421" s="1566"/>
      <c r="P421" s="1565"/>
      <c r="Q421" s="1565"/>
      <c r="R421" s="1565"/>
      <c r="S421" s="9"/>
      <c r="W421" s="9"/>
      <c r="X421" s="1531"/>
      <c r="Y421" s="1532"/>
      <c r="Z421" s="1533"/>
      <c r="AA421" s="1534"/>
      <c r="AB421" s="1533"/>
      <c r="AC421" s="1533"/>
      <c r="AD421" s="1533"/>
      <c r="AE421" s="1533"/>
      <c r="AG421" s="1535"/>
      <c r="AH421" s="1536"/>
      <c r="AI421" s="60"/>
      <c r="AJ421" s="1540"/>
      <c r="AK421" s="1540"/>
      <c r="AL421" s="206"/>
      <c r="AM421" s="1559"/>
      <c r="AN421" s="1530"/>
      <c r="AO421" s="1529"/>
      <c r="AP421" s="1529"/>
      <c r="AR421" s="1559">
        <f t="shared" si="92"/>
        <v>18</v>
      </c>
      <c r="AS421" s="1605" t="s">
        <v>7762</v>
      </c>
      <c r="AT421" s="1563" t="s">
        <v>7763</v>
      </c>
      <c r="AU421" s="1567" t="s">
        <v>7764</v>
      </c>
      <c r="AV421" s="1563" t="s">
        <v>7765</v>
      </c>
      <c r="AW421" s="1563" t="s">
        <v>7766</v>
      </c>
      <c r="AX421" s="1563" t="s">
        <v>7767</v>
      </c>
      <c r="AY421" s="1605" t="s">
        <v>7762</v>
      </c>
      <c r="BA421" s="3">
        <v>1</v>
      </c>
    </row>
    <row r="422" spans="2:53" ht="30" customHeight="1">
      <c r="B422" s="1552"/>
      <c r="C422" s="1601"/>
      <c r="D422" s="1529"/>
      <c r="E422" s="1529"/>
      <c r="F422" s="9"/>
      <c r="G422" s="1552"/>
      <c r="H422" s="1553"/>
      <c r="I422" s="1564"/>
      <c r="J422" s="1564"/>
      <c r="L422" s="1559"/>
      <c r="M422" s="206"/>
      <c r="N422" s="1565"/>
      <c r="O422" s="1566"/>
      <c r="P422" s="1565"/>
      <c r="Q422" s="1565"/>
      <c r="R422" s="1565"/>
      <c r="S422" s="9"/>
      <c r="W422" s="9"/>
      <c r="X422" s="1531"/>
      <c r="Y422" s="1532"/>
      <c r="Z422" s="1533"/>
      <c r="AA422" s="1534"/>
      <c r="AB422" s="1533"/>
      <c r="AC422" s="1533"/>
      <c r="AD422" s="1533"/>
      <c r="AE422" s="1533"/>
      <c r="AG422" s="1535"/>
      <c r="AH422" s="1536"/>
      <c r="AI422" s="60"/>
      <c r="AJ422" s="1540"/>
      <c r="AK422" s="1540"/>
      <c r="AL422" s="206"/>
      <c r="AM422" s="1559"/>
      <c r="AN422" s="1530"/>
      <c r="AO422" s="1529"/>
      <c r="AP422" s="1529"/>
      <c r="AR422" s="1559">
        <f t="shared" si="92"/>
        <v>19</v>
      </c>
      <c r="AS422" s="1605" t="s">
        <v>7768</v>
      </c>
      <c r="AT422" s="1563" t="s">
        <v>7769</v>
      </c>
      <c r="AU422" s="1567" t="s">
        <v>7770</v>
      </c>
      <c r="AV422" s="1563" t="s">
        <v>7771</v>
      </c>
      <c r="AW422" s="1563" t="s">
        <v>7772</v>
      </c>
      <c r="AX422" s="1563" t="s">
        <v>7773</v>
      </c>
      <c r="AY422" s="1605" t="s">
        <v>7768</v>
      </c>
      <c r="BA422" s="3">
        <v>1</v>
      </c>
    </row>
    <row r="423" spans="2:53" ht="30" customHeight="1">
      <c r="B423" s="1552"/>
      <c r="C423" s="1601"/>
      <c r="D423" s="1529"/>
      <c r="E423" s="1529"/>
      <c r="F423" s="9"/>
      <c r="G423" s="1552"/>
      <c r="H423" s="1553"/>
      <c r="I423" s="1564"/>
      <c r="J423" s="1564"/>
      <c r="L423" s="1559"/>
      <c r="M423" s="206"/>
      <c r="N423" s="1565"/>
      <c r="O423" s="1566"/>
      <c r="P423" s="1565"/>
      <c r="Q423" s="1565"/>
      <c r="R423" s="1565"/>
      <c r="S423" s="9"/>
      <c r="W423" s="9"/>
      <c r="X423" s="1531"/>
      <c r="Y423" s="1532"/>
      <c r="Z423" s="1533"/>
      <c r="AA423" s="1534"/>
      <c r="AB423" s="1533"/>
      <c r="AC423" s="1533"/>
      <c r="AD423" s="1533"/>
      <c r="AE423" s="1533"/>
      <c r="AG423" s="1535"/>
      <c r="AH423" s="1536"/>
      <c r="AI423" s="60"/>
      <c r="AJ423" s="1540"/>
      <c r="AK423" s="1540"/>
      <c r="AL423" s="206"/>
      <c r="AM423" s="1559"/>
      <c r="AN423" s="1530"/>
      <c r="AO423" s="1529"/>
      <c r="AP423" s="1529"/>
      <c r="AR423" s="1559">
        <f t="shared" si="92"/>
        <v>20</v>
      </c>
      <c r="AS423" s="1605" t="s">
        <v>7774</v>
      </c>
      <c r="AT423" s="1563" t="s">
        <v>7775</v>
      </c>
      <c r="AU423" s="1567" t="s">
        <v>7776</v>
      </c>
      <c r="AV423" s="1563" t="s">
        <v>7777</v>
      </c>
      <c r="AW423" s="1563" t="s">
        <v>7778</v>
      </c>
      <c r="AX423" s="1563" t="s">
        <v>7779</v>
      </c>
      <c r="AY423" s="1605" t="s">
        <v>7774</v>
      </c>
      <c r="BA423" s="3">
        <v>1</v>
      </c>
    </row>
    <row r="424" spans="2:53" ht="30" customHeight="1">
      <c r="B424" s="1552"/>
      <c r="C424" s="1601"/>
      <c r="D424" s="1529"/>
      <c r="E424" s="1529"/>
      <c r="F424" s="9"/>
      <c r="G424" s="1552"/>
      <c r="H424" s="1553"/>
      <c r="I424" s="1564"/>
      <c r="J424" s="1564"/>
      <c r="L424" s="1559"/>
      <c r="M424" s="206"/>
      <c r="N424" s="1565"/>
      <c r="O424" s="1566"/>
      <c r="P424" s="1565"/>
      <c r="Q424" s="1565"/>
      <c r="R424" s="1565"/>
      <c r="S424" s="9"/>
      <c r="W424" s="9"/>
      <c r="X424" s="1531"/>
      <c r="Y424" s="1532"/>
      <c r="Z424" s="1533"/>
      <c r="AA424" s="1534"/>
      <c r="AB424" s="1533"/>
      <c r="AC424" s="1533"/>
      <c r="AD424" s="1533"/>
      <c r="AE424" s="1533"/>
      <c r="AG424" s="1535"/>
      <c r="AH424" s="1536"/>
      <c r="AI424" s="60"/>
      <c r="AJ424" s="1540"/>
      <c r="AK424" s="1540"/>
      <c r="AL424" s="206"/>
      <c r="AM424" s="1559"/>
      <c r="AN424" s="1530"/>
      <c r="AO424" s="1529"/>
      <c r="AP424" s="1529"/>
      <c r="AR424" s="1559">
        <f t="shared" si="92"/>
        <v>21</v>
      </c>
      <c r="AS424" s="1605" t="s">
        <v>7780</v>
      </c>
      <c r="AT424" s="1563" t="s">
        <v>7781</v>
      </c>
      <c r="AU424" s="1567" t="s">
        <v>7782</v>
      </c>
      <c r="AV424" s="1563" t="s">
        <v>7783</v>
      </c>
      <c r="AW424" s="1563" t="s">
        <v>7784</v>
      </c>
      <c r="AX424" s="1563" t="s">
        <v>7785</v>
      </c>
      <c r="AY424" s="1605" t="s">
        <v>7780</v>
      </c>
      <c r="BA424" s="3">
        <v>1</v>
      </c>
    </row>
    <row r="425" spans="2:53" ht="30" customHeight="1">
      <c r="B425" s="1552"/>
      <c r="C425" s="1601"/>
      <c r="D425" s="1529"/>
      <c r="E425" s="1529"/>
      <c r="F425" s="9"/>
      <c r="G425" s="1552"/>
      <c r="H425" s="1553"/>
      <c r="I425" s="1564"/>
      <c r="J425" s="1564"/>
      <c r="L425" s="1559"/>
      <c r="M425" s="206"/>
      <c r="N425" s="1565"/>
      <c r="O425" s="1566"/>
      <c r="P425" s="1565"/>
      <c r="Q425" s="1565"/>
      <c r="R425" s="1565"/>
      <c r="S425" s="9"/>
      <c r="W425" s="9"/>
      <c r="X425" s="1531"/>
      <c r="Y425" s="1532"/>
      <c r="Z425" s="1533"/>
      <c r="AA425" s="1534"/>
      <c r="AB425" s="1533"/>
      <c r="AC425" s="1533"/>
      <c r="AD425" s="1533"/>
      <c r="AE425" s="1533"/>
      <c r="AG425" s="1535"/>
      <c r="AH425" s="1536"/>
      <c r="AI425" s="60"/>
      <c r="AJ425" s="1540"/>
      <c r="AK425" s="1540"/>
      <c r="AL425" s="206"/>
      <c r="AM425" s="1559"/>
      <c r="AN425" s="1530"/>
      <c r="AO425" s="1529"/>
      <c r="AP425" s="1529"/>
      <c r="AR425" s="1559">
        <f t="shared" si="92"/>
        <v>22</v>
      </c>
      <c r="AS425" s="1605" t="s">
        <v>7786</v>
      </c>
      <c r="AT425" s="1563" t="s">
        <v>7787</v>
      </c>
      <c r="AU425" s="1567" t="s">
        <v>7788</v>
      </c>
      <c r="AV425" s="1563" t="s">
        <v>7789</v>
      </c>
      <c r="AW425" s="1563" t="s">
        <v>7790</v>
      </c>
      <c r="AX425" s="1563" t="s">
        <v>7791</v>
      </c>
      <c r="AY425" s="1605" t="s">
        <v>7786</v>
      </c>
      <c r="BA425" s="3">
        <v>1</v>
      </c>
    </row>
    <row r="426" spans="2:53" ht="30" customHeight="1">
      <c r="B426" s="1552"/>
      <c r="C426" s="1601"/>
      <c r="D426" s="1529"/>
      <c r="E426" s="1529"/>
      <c r="F426" s="9"/>
      <c r="G426" s="1552"/>
      <c r="H426" s="1553"/>
      <c r="I426" s="1564"/>
      <c r="J426" s="1564"/>
      <c r="L426" s="1559"/>
      <c r="M426" s="206"/>
      <c r="N426" s="1565"/>
      <c r="O426" s="1566"/>
      <c r="P426" s="1565"/>
      <c r="Q426" s="1565"/>
      <c r="R426" s="1565"/>
      <c r="S426" s="9"/>
      <c r="W426" s="9"/>
      <c r="X426" s="1531"/>
      <c r="Y426" s="1532"/>
      <c r="Z426" s="1533"/>
      <c r="AA426" s="1534"/>
      <c r="AB426" s="1533"/>
      <c r="AC426" s="1533"/>
      <c r="AD426" s="1533"/>
      <c r="AE426" s="1533"/>
      <c r="AG426" s="1535"/>
      <c r="AH426" s="1536"/>
      <c r="AI426" s="60"/>
      <c r="AJ426" s="1540"/>
      <c r="AK426" s="1540"/>
      <c r="AL426" s="206"/>
      <c r="AM426" s="1559"/>
      <c r="AN426" s="1530"/>
      <c r="AO426" s="1529"/>
      <c r="AP426" s="1529"/>
      <c r="AR426" s="1559">
        <f t="shared" si="92"/>
        <v>23</v>
      </c>
      <c r="AS426" s="1605" t="s">
        <v>7792</v>
      </c>
      <c r="AT426" s="1529" t="s">
        <v>7793</v>
      </c>
      <c r="AU426" s="1529" t="s">
        <v>7794</v>
      </c>
      <c r="AV426" s="1563" t="s">
        <v>7795</v>
      </c>
      <c r="AW426" s="1563" t="s">
        <v>7796</v>
      </c>
      <c r="AX426" s="1563" t="s">
        <v>7797</v>
      </c>
      <c r="AY426" s="1605" t="s">
        <v>7792</v>
      </c>
      <c r="BA426" s="3">
        <v>1</v>
      </c>
    </row>
    <row r="427" spans="2:53" ht="30" customHeight="1">
      <c r="B427" s="1552"/>
      <c r="C427" s="1601"/>
      <c r="D427" s="1529"/>
      <c r="E427" s="1529"/>
      <c r="F427" s="9"/>
      <c r="G427" s="1552"/>
      <c r="H427" s="1553"/>
      <c r="I427" s="1564"/>
      <c r="J427" s="1564"/>
      <c r="L427" s="1559"/>
      <c r="M427" s="206"/>
      <c r="N427" s="1565"/>
      <c r="O427" s="1566"/>
      <c r="P427" s="1565"/>
      <c r="Q427" s="1565"/>
      <c r="R427" s="1565"/>
      <c r="S427" s="9"/>
      <c r="W427" s="9"/>
      <c r="X427" s="1531"/>
      <c r="Y427" s="1532"/>
      <c r="Z427" s="1533"/>
      <c r="AA427" s="1534"/>
      <c r="AB427" s="1533"/>
      <c r="AC427" s="1533"/>
      <c r="AD427" s="1533"/>
      <c r="AE427" s="1533"/>
      <c r="AG427" s="1535"/>
      <c r="AH427" s="1536"/>
      <c r="AI427" s="60"/>
      <c r="AJ427" s="1540"/>
      <c r="AK427" s="1540"/>
      <c r="AL427" s="206"/>
      <c r="AM427" s="1559"/>
      <c r="AN427" s="1530"/>
      <c r="AO427" s="1529"/>
      <c r="AP427" s="1529"/>
      <c r="AR427" s="1559">
        <f t="shared" si="92"/>
        <v>24</v>
      </c>
      <c r="AS427" s="1605" t="s">
        <v>7798</v>
      </c>
      <c r="AT427" s="1563" t="s">
        <v>7799</v>
      </c>
      <c r="AU427" s="1567" t="s">
        <v>7800</v>
      </c>
      <c r="AV427" s="1563" t="s">
        <v>7801</v>
      </c>
      <c r="AW427" s="1563" t="s">
        <v>7802</v>
      </c>
      <c r="AX427" s="1563" t="s">
        <v>7803</v>
      </c>
      <c r="AY427" s="1605" t="s">
        <v>7798</v>
      </c>
      <c r="BA427" s="3">
        <v>1</v>
      </c>
    </row>
    <row r="428" spans="2:53" ht="30" customHeight="1">
      <c r="B428" s="1552"/>
      <c r="C428" s="1601"/>
      <c r="D428" s="1529"/>
      <c r="E428" s="1529"/>
      <c r="F428" s="9"/>
      <c r="G428" s="1552"/>
      <c r="H428" s="1553"/>
      <c r="I428" s="1564"/>
      <c r="J428" s="1564"/>
      <c r="L428" s="1559"/>
      <c r="M428" s="206"/>
      <c r="N428" s="1565"/>
      <c r="O428" s="1566"/>
      <c r="P428" s="1565"/>
      <c r="Q428" s="1565"/>
      <c r="R428" s="1565"/>
      <c r="S428" s="9"/>
      <c r="W428" s="9"/>
      <c r="X428" s="1531"/>
      <c r="Y428" s="1532"/>
      <c r="Z428" s="1533"/>
      <c r="AA428" s="1534"/>
      <c r="AB428" s="1533"/>
      <c r="AC428" s="1533"/>
      <c r="AD428" s="1533"/>
      <c r="AE428" s="1533"/>
      <c r="AG428" s="1535"/>
      <c r="AH428" s="1536"/>
      <c r="AI428" s="60"/>
      <c r="AJ428" s="1540"/>
      <c r="AK428" s="1540"/>
      <c r="AL428" s="206"/>
      <c r="AM428" s="1559"/>
      <c r="AN428" s="1530"/>
      <c r="AO428" s="1529"/>
      <c r="AP428" s="1529"/>
      <c r="AR428" s="1559">
        <f t="shared" si="92"/>
        <v>25</v>
      </c>
      <c r="AS428" s="1605" t="s">
        <v>7804</v>
      </c>
      <c r="AT428" s="1563" t="s">
        <v>7805</v>
      </c>
      <c r="AU428" s="1567" t="s">
        <v>7806</v>
      </c>
      <c r="AV428" s="1563" t="s">
        <v>7807</v>
      </c>
      <c r="AW428" s="1563" t="s">
        <v>7808</v>
      </c>
      <c r="AX428" s="1563" t="s">
        <v>7809</v>
      </c>
      <c r="AY428" s="1605" t="s">
        <v>7804</v>
      </c>
      <c r="BA428" s="3">
        <v>1</v>
      </c>
    </row>
    <row r="429" spans="2:53" ht="30" customHeight="1">
      <c r="B429" s="1552"/>
      <c r="C429" s="1601"/>
      <c r="D429" s="1529"/>
      <c r="E429" s="1529"/>
      <c r="F429" s="9"/>
      <c r="G429" s="1552"/>
      <c r="H429" s="1553"/>
      <c r="I429" s="1564"/>
      <c r="J429" s="1564"/>
      <c r="L429" s="1559"/>
      <c r="M429" s="206"/>
      <c r="N429" s="1565"/>
      <c r="O429" s="1566"/>
      <c r="P429" s="1565"/>
      <c r="Q429" s="1565"/>
      <c r="R429" s="1565"/>
      <c r="S429" s="9"/>
      <c r="W429" s="9"/>
      <c r="X429" s="1531"/>
      <c r="Y429" s="1532"/>
      <c r="Z429" s="1533"/>
      <c r="AA429" s="1534"/>
      <c r="AB429" s="1533"/>
      <c r="AC429" s="1533"/>
      <c r="AD429" s="1533"/>
      <c r="AE429" s="1533"/>
      <c r="AG429" s="1535"/>
      <c r="AH429" s="1536"/>
      <c r="AI429" s="60"/>
      <c r="AJ429" s="1540"/>
      <c r="AK429" s="1540"/>
      <c r="AL429" s="206"/>
      <c r="AM429" s="1559"/>
      <c r="AN429" s="1530"/>
      <c r="AO429" s="1529"/>
      <c r="AP429" s="1529"/>
      <c r="AS429" s="1560" t="s">
        <v>5068</v>
      </c>
      <c r="AW429" s="1550"/>
      <c r="AX429" s="1550"/>
      <c r="AY429" s="1560" t="s">
        <v>5068</v>
      </c>
      <c r="BA429" s="3">
        <v>1</v>
      </c>
    </row>
    <row r="430" spans="2:53" ht="30" customHeight="1">
      <c r="B430" s="1552"/>
      <c r="C430" s="1601"/>
      <c r="D430" s="1529"/>
      <c r="E430" s="1529"/>
      <c r="F430" s="9"/>
      <c r="G430" s="1552"/>
      <c r="H430" s="1553"/>
      <c r="I430" s="1564"/>
      <c r="J430" s="1564"/>
      <c r="L430" s="1559"/>
      <c r="M430" s="206"/>
      <c r="N430" s="1565"/>
      <c r="O430" s="1566"/>
      <c r="P430" s="1565"/>
      <c r="Q430" s="1565"/>
      <c r="R430" s="1565"/>
      <c r="S430" s="9"/>
      <c r="W430" s="9"/>
      <c r="X430" s="1531"/>
      <c r="Y430" s="1532"/>
      <c r="Z430" s="1533"/>
      <c r="AA430" s="1534"/>
      <c r="AB430" s="1533"/>
      <c r="AC430" s="1533"/>
      <c r="AD430" s="1533"/>
      <c r="AE430" s="1533"/>
      <c r="AG430" s="1535"/>
      <c r="AH430" s="1536"/>
      <c r="AI430" s="60"/>
      <c r="AJ430" s="1540"/>
      <c r="AK430" s="1540"/>
      <c r="AL430" s="206"/>
      <c r="AM430" s="1559"/>
      <c r="AN430" s="1530"/>
      <c r="AO430" s="1529"/>
      <c r="AP430" s="1529"/>
      <c r="AR430" s="1559">
        <v>1</v>
      </c>
      <c r="AS430" s="1605" t="s">
        <v>7810</v>
      </c>
      <c r="AT430" s="1563" t="s">
        <v>7811</v>
      </c>
      <c r="AU430" s="1567" t="s">
        <v>7812</v>
      </c>
      <c r="AV430" s="1563" t="s">
        <v>7813</v>
      </c>
      <c r="AW430" s="1563" t="s">
        <v>7814</v>
      </c>
      <c r="AX430" s="1563" t="s">
        <v>7815</v>
      </c>
      <c r="AY430" s="1605" t="s">
        <v>7810</v>
      </c>
      <c r="BA430" s="3">
        <v>1</v>
      </c>
    </row>
    <row r="431" spans="2:53" ht="30" customHeight="1">
      <c r="B431" s="1552"/>
      <c r="C431" s="1601"/>
      <c r="D431" s="1529"/>
      <c r="E431" s="1529"/>
      <c r="F431" s="9"/>
      <c r="G431" s="1552"/>
      <c r="H431" s="1553"/>
      <c r="I431" s="1564"/>
      <c r="J431" s="1564"/>
      <c r="L431" s="1559"/>
      <c r="M431" s="206"/>
      <c r="N431" s="1565"/>
      <c r="O431" s="1566"/>
      <c r="P431" s="1565"/>
      <c r="Q431" s="1565"/>
      <c r="R431" s="1565"/>
      <c r="S431" s="9"/>
      <c r="W431" s="9"/>
      <c r="X431" s="1531"/>
      <c r="Y431" s="1532"/>
      <c r="Z431" s="1533"/>
      <c r="AA431" s="1534"/>
      <c r="AB431" s="1533"/>
      <c r="AC431" s="1533"/>
      <c r="AD431" s="1533"/>
      <c r="AE431" s="1533"/>
      <c r="AG431" s="1535"/>
      <c r="AH431" s="1536"/>
      <c r="AI431" s="60"/>
      <c r="AJ431" s="1540"/>
      <c r="AK431" s="1540"/>
      <c r="AL431" s="206"/>
      <c r="AM431" s="1559"/>
      <c r="AN431" s="1530"/>
      <c r="AO431" s="1529"/>
      <c r="AP431" s="1529"/>
      <c r="AR431" s="1559">
        <f>AR430+1</f>
        <v>2</v>
      </c>
      <c r="AS431" s="1605" t="s">
        <v>7816</v>
      </c>
      <c r="AT431" s="1563" t="s">
        <v>7817</v>
      </c>
      <c r="AU431" s="1567" t="s">
        <v>7818</v>
      </c>
      <c r="AV431" s="1563" t="s">
        <v>7819</v>
      </c>
      <c r="AW431" s="1563" t="s">
        <v>7820</v>
      </c>
      <c r="AX431" s="1563" t="s">
        <v>7821</v>
      </c>
      <c r="AY431" s="1605" t="s">
        <v>7816</v>
      </c>
      <c r="BA431" s="3">
        <v>1</v>
      </c>
    </row>
    <row r="432" spans="2:53" ht="30" customHeight="1">
      <c r="B432" s="1552"/>
      <c r="C432" s="1601"/>
      <c r="D432" s="1529"/>
      <c r="E432" s="1529"/>
      <c r="F432" s="9"/>
      <c r="G432" s="1552"/>
      <c r="H432" s="1553"/>
      <c r="I432" s="1564"/>
      <c r="J432" s="1564"/>
      <c r="L432" s="1559"/>
      <c r="M432" s="206"/>
      <c r="N432" s="1565"/>
      <c r="O432" s="1566"/>
      <c r="P432" s="1565"/>
      <c r="Q432" s="1565"/>
      <c r="R432" s="1565"/>
      <c r="S432" s="9"/>
      <c r="W432" s="9"/>
      <c r="X432" s="1531"/>
      <c r="Y432" s="1532"/>
      <c r="Z432" s="1533"/>
      <c r="AA432" s="1534"/>
      <c r="AB432" s="1533"/>
      <c r="AC432" s="1533"/>
      <c r="AD432" s="1533"/>
      <c r="AE432" s="1533"/>
      <c r="AG432" s="1535"/>
      <c r="AH432" s="1536"/>
      <c r="AI432" s="60"/>
      <c r="AJ432" s="1540"/>
      <c r="AK432" s="1540"/>
      <c r="AL432" s="206"/>
      <c r="AM432" s="1559"/>
      <c r="AN432" s="1530"/>
      <c r="AO432" s="1529"/>
      <c r="AP432" s="1529"/>
      <c r="AR432" s="1559">
        <f t="shared" ref="AR432:AR453" si="93">AR431+1</f>
        <v>3</v>
      </c>
      <c r="AS432" s="1605" t="s">
        <v>7822</v>
      </c>
      <c r="AT432" s="1563" t="s">
        <v>7823</v>
      </c>
      <c r="AU432" s="1567" t="s">
        <v>7824</v>
      </c>
      <c r="AV432" s="1563" t="s">
        <v>7825</v>
      </c>
      <c r="AW432" s="1563" t="s">
        <v>7826</v>
      </c>
      <c r="AX432" s="1563" t="s">
        <v>7827</v>
      </c>
      <c r="AY432" s="1605" t="s">
        <v>7822</v>
      </c>
      <c r="BA432" s="3">
        <v>1</v>
      </c>
    </row>
    <row r="433" spans="2:53" ht="30" customHeight="1">
      <c r="B433" s="1552"/>
      <c r="C433" s="1601"/>
      <c r="D433" s="1529"/>
      <c r="E433" s="1529"/>
      <c r="F433" s="9"/>
      <c r="G433" s="1552"/>
      <c r="H433" s="1553"/>
      <c r="I433" s="1564"/>
      <c r="J433" s="1564"/>
      <c r="L433" s="1559"/>
      <c r="M433" s="206"/>
      <c r="N433" s="1565"/>
      <c r="O433" s="1566"/>
      <c r="P433" s="1565"/>
      <c r="Q433" s="1565"/>
      <c r="R433" s="1565"/>
      <c r="S433" s="9"/>
      <c r="W433" s="9"/>
      <c r="X433" s="1531"/>
      <c r="Y433" s="1532"/>
      <c r="Z433" s="1533"/>
      <c r="AA433" s="1534"/>
      <c r="AB433" s="1533"/>
      <c r="AC433" s="1533"/>
      <c r="AD433" s="1533"/>
      <c r="AE433" s="1533"/>
      <c r="AG433" s="1535"/>
      <c r="AH433" s="1536"/>
      <c r="AI433" s="60"/>
      <c r="AJ433" s="1540"/>
      <c r="AK433" s="1540"/>
      <c r="AL433" s="206"/>
      <c r="AM433" s="1559"/>
      <c r="AN433" s="1530"/>
      <c r="AO433" s="1529"/>
      <c r="AP433" s="1529"/>
      <c r="AR433" s="1559">
        <f t="shared" si="93"/>
        <v>4</v>
      </c>
      <c r="AS433" s="1605" t="s">
        <v>7828</v>
      </c>
      <c r="AT433" s="1563" t="s">
        <v>7829</v>
      </c>
      <c r="AU433" s="1567" t="s">
        <v>7830</v>
      </c>
      <c r="AV433" s="1563" t="s">
        <v>7831</v>
      </c>
      <c r="AW433" s="1563" t="s">
        <v>7832</v>
      </c>
      <c r="AX433" s="1563" t="s">
        <v>7833</v>
      </c>
      <c r="AY433" s="1605" t="s">
        <v>7828</v>
      </c>
      <c r="BA433" s="3">
        <v>1</v>
      </c>
    </row>
    <row r="434" spans="2:53" ht="30" customHeight="1">
      <c r="B434" s="1552"/>
      <c r="C434" s="1601"/>
      <c r="D434" s="1529"/>
      <c r="E434" s="1529"/>
      <c r="F434" s="9"/>
      <c r="G434" s="1552"/>
      <c r="H434" s="1553"/>
      <c r="I434" s="1564"/>
      <c r="J434" s="1564"/>
      <c r="L434" s="1559"/>
      <c r="M434" s="206"/>
      <c r="N434" s="1565"/>
      <c r="O434" s="1566"/>
      <c r="P434" s="1565"/>
      <c r="Q434" s="1565"/>
      <c r="R434" s="1565"/>
      <c r="S434" s="9"/>
      <c r="W434" s="9"/>
      <c r="X434" s="1531"/>
      <c r="Y434" s="1532"/>
      <c r="Z434" s="1533"/>
      <c r="AA434" s="1534"/>
      <c r="AB434" s="1533"/>
      <c r="AC434" s="1533"/>
      <c r="AD434" s="1533"/>
      <c r="AE434" s="1533"/>
      <c r="AG434" s="1535"/>
      <c r="AH434" s="1536"/>
      <c r="AI434" s="60"/>
      <c r="AJ434" s="1540"/>
      <c r="AK434" s="1540"/>
      <c r="AL434" s="206"/>
      <c r="AM434" s="1559"/>
      <c r="AN434" s="1530"/>
      <c r="AO434" s="1529"/>
      <c r="AP434" s="1529"/>
      <c r="AR434" s="1559">
        <f t="shared" si="93"/>
        <v>5</v>
      </c>
      <c r="AS434" s="1605" t="s">
        <v>7834</v>
      </c>
      <c r="AT434" s="1563" t="s">
        <v>7835</v>
      </c>
      <c r="AU434" s="1567" t="s">
        <v>7836</v>
      </c>
      <c r="AV434" s="1563" t="s">
        <v>7837</v>
      </c>
      <c r="AW434" s="1563" t="s">
        <v>7838</v>
      </c>
      <c r="AX434" s="1563" t="s">
        <v>7839</v>
      </c>
      <c r="AY434" s="1605" t="s">
        <v>7834</v>
      </c>
      <c r="BA434" s="3">
        <v>1</v>
      </c>
    </row>
    <row r="435" spans="2:53" ht="30" customHeight="1">
      <c r="B435" s="1552"/>
      <c r="C435" s="1601"/>
      <c r="D435" s="1529"/>
      <c r="E435" s="1529"/>
      <c r="F435" s="9"/>
      <c r="G435" s="1552"/>
      <c r="H435" s="1553"/>
      <c r="I435" s="1564"/>
      <c r="J435" s="1564"/>
      <c r="L435" s="1559"/>
      <c r="M435" s="206"/>
      <c r="N435" s="1565"/>
      <c r="O435" s="1566"/>
      <c r="P435" s="1565"/>
      <c r="Q435" s="1565"/>
      <c r="R435" s="1565"/>
      <c r="S435" s="9"/>
      <c r="W435" s="9"/>
      <c r="X435" s="1531"/>
      <c r="Y435" s="1532"/>
      <c r="Z435" s="1533"/>
      <c r="AA435" s="1534"/>
      <c r="AB435" s="1533"/>
      <c r="AC435" s="1533"/>
      <c r="AD435" s="1533"/>
      <c r="AE435" s="1533"/>
      <c r="AG435" s="1535"/>
      <c r="AH435" s="1536"/>
      <c r="AI435" s="60"/>
      <c r="AJ435" s="1540"/>
      <c r="AK435" s="1540"/>
      <c r="AL435" s="206"/>
      <c r="AM435" s="1559"/>
      <c r="AN435" s="1530"/>
      <c r="AO435" s="1529"/>
      <c r="AP435" s="1529"/>
      <c r="AR435" s="1559">
        <f t="shared" si="93"/>
        <v>6</v>
      </c>
      <c r="AS435" s="1605" t="s">
        <v>7840</v>
      </c>
      <c r="AT435" s="1563" t="s">
        <v>7841</v>
      </c>
      <c r="AU435" s="1567" t="s">
        <v>7842</v>
      </c>
      <c r="AV435" s="1563" t="s">
        <v>7843</v>
      </c>
      <c r="AW435" s="1563" t="s">
        <v>7844</v>
      </c>
      <c r="AX435" s="1563" t="s">
        <v>7845</v>
      </c>
      <c r="AY435" s="1605" t="s">
        <v>7840</v>
      </c>
      <c r="BA435" s="3">
        <v>1</v>
      </c>
    </row>
    <row r="436" spans="2:53" ht="30" customHeight="1">
      <c r="B436" s="1552"/>
      <c r="C436" s="1601"/>
      <c r="D436" s="1529"/>
      <c r="E436" s="1529"/>
      <c r="F436" s="9"/>
      <c r="G436" s="1552"/>
      <c r="H436" s="1553"/>
      <c r="I436" s="1564"/>
      <c r="J436" s="1564"/>
      <c r="L436" s="1559"/>
      <c r="M436" s="206"/>
      <c r="N436" s="1565"/>
      <c r="O436" s="1566"/>
      <c r="P436" s="1565"/>
      <c r="Q436" s="1565"/>
      <c r="R436" s="1565"/>
      <c r="S436" s="9"/>
      <c r="W436" s="9"/>
      <c r="X436" s="1531"/>
      <c r="Y436" s="1532"/>
      <c r="Z436" s="1533"/>
      <c r="AA436" s="1534"/>
      <c r="AB436" s="1533"/>
      <c r="AC436" s="1533"/>
      <c r="AD436" s="1533"/>
      <c r="AE436" s="1533"/>
      <c r="AG436" s="1535"/>
      <c r="AH436" s="1536"/>
      <c r="AI436" s="60"/>
      <c r="AJ436" s="1540"/>
      <c r="AK436" s="1540"/>
      <c r="AL436" s="206"/>
      <c r="AM436" s="1559"/>
      <c r="AN436" s="1530"/>
      <c r="AO436" s="1529"/>
      <c r="AP436" s="1529"/>
      <c r="AR436" s="1559">
        <f t="shared" si="93"/>
        <v>7</v>
      </c>
      <c r="AS436" s="1605" t="s">
        <v>7846</v>
      </c>
      <c r="AT436" s="1563" t="s">
        <v>7847</v>
      </c>
      <c r="AU436" s="1567" t="s">
        <v>7848</v>
      </c>
      <c r="AV436" s="1563" t="s">
        <v>7849</v>
      </c>
      <c r="AW436" s="1563" t="s">
        <v>7850</v>
      </c>
      <c r="AX436" s="1563" t="s">
        <v>7851</v>
      </c>
      <c r="AY436" s="1605" t="s">
        <v>7846</v>
      </c>
      <c r="BA436" s="3">
        <v>1</v>
      </c>
    </row>
    <row r="437" spans="2:53" ht="30" customHeight="1">
      <c r="B437" s="1552"/>
      <c r="C437" s="1601"/>
      <c r="D437" s="1529"/>
      <c r="E437" s="1529"/>
      <c r="F437" s="9"/>
      <c r="G437" s="1552"/>
      <c r="H437" s="1553"/>
      <c r="I437" s="1564"/>
      <c r="J437" s="1564"/>
      <c r="L437" s="1559"/>
      <c r="M437" s="206"/>
      <c r="N437" s="1565"/>
      <c r="O437" s="1566"/>
      <c r="P437" s="1565"/>
      <c r="Q437" s="1565"/>
      <c r="R437" s="1565"/>
      <c r="S437" s="9"/>
      <c r="W437" s="9"/>
      <c r="X437" s="1531"/>
      <c r="Y437" s="1532"/>
      <c r="Z437" s="1533"/>
      <c r="AA437" s="1534"/>
      <c r="AB437" s="1533"/>
      <c r="AC437" s="1533"/>
      <c r="AD437" s="1533"/>
      <c r="AE437" s="1533"/>
      <c r="AG437" s="1535"/>
      <c r="AH437" s="1536"/>
      <c r="AI437" s="60"/>
      <c r="AJ437" s="1540"/>
      <c r="AK437" s="1540"/>
      <c r="AL437" s="206"/>
      <c r="AM437" s="1559"/>
      <c r="AN437" s="1530"/>
      <c r="AO437" s="1529"/>
      <c r="AP437" s="1529"/>
      <c r="AR437" s="1559">
        <f t="shared" si="93"/>
        <v>8</v>
      </c>
      <c r="AS437" s="1605" t="s">
        <v>7852</v>
      </c>
      <c r="AT437" s="1563" t="s">
        <v>7853</v>
      </c>
      <c r="AU437" s="1567" t="s">
        <v>7854</v>
      </c>
      <c r="AV437" s="1563" t="s">
        <v>7855</v>
      </c>
      <c r="AW437" s="1563" t="s">
        <v>7856</v>
      </c>
      <c r="AX437" s="1563" t="s">
        <v>7857</v>
      </c>
      <c r="AY437" s="1605" t="s">
        <v>7852</v>
      </c>
      <c r="BA437" s="3">
        <v>1</v>
      </c>
    </row>
    <row r="438" spans="2:53" ht="30" customHeight="1">
      <c r="B438" s="1552"/>
      <c r="C438" s="1601"/>
      <c r="D438" s="1529"/>
      <c r="E438" s="1529"/>
      <c r="F438" s="9"/>
      <c r="G438" s="1552"/>
      <c r="H438" s="1553"/>
      <c r="I438" s="1564"/>
      <c r="J438" s="1564"/>
      <c r="L438" s="1559"/>
      <c r="M438" s="206"/>
      <c r="N438" s="1565"/>
      <c r="O438" s="1566"/>
      <c r="P438" s="1565"/>
      <c r="Q438" s="1565"/>
      <c r="R438" s="1565"/>
      <c r="S438" s="9"/>
      <c r="W438" s="9"/>
      <c r="X438" s="1531"/>
      <c r="Y438" s="1532"/>
      <c r="Z438" s="1533"/>
      <c r="AA438" s="1534"/>
      <c r="AB438" s="1533"/>
      <c r="AC438" s="1533"/>
      <c r="AD438" s="1533"/>
      <c r="AE438" s="1533"/>
      <c r="AG438" s="1535"/>
      <c r="AH438" s="1536"/>
      <c r="AI438" s="60"/>
      <c r="AJ438" s="1540"/>
      <c r="AK438" s="1540"/>
      <c r="AL438" s="206"/>
      <c r="AM438" s="1559"/>
      <c r="AN438" s="1530"/>
      <c r="AO438" s="1529"/>
      <c r="AP438" s="1529"/>
      <c r="AR438" s="1559">
        <f t="shared" si="93"/>
        <v>9</v>
      </c>
      <c r="AS438" s="1605" t="s">
        <v>7858</v>
      </c>
      <c r="AT438" s="1563" t="s">
        <v>7859</v>
      </c>
      <c r="AU438" s="1567" t="s">
        <v>7860</v>
      </c>
      <c r="AV438" s="1563" t="s">
        <v>7861</v>
      </c>
      <c r="AW438" s="1563" t="s">
        <v>7862</v>
      </c>
      <c r="AX438" s="1563" t="s">
        <v>7863</v>
      </c>
      <c r="AY438" s="1605" t="s">
        <v>7858</v>
      </c>
      <c r="BA438" s="3">
        <v>1</v>
      </c>
    </row>
    <row r="439" spans="2:53" ht="30" customHeight="1">
      <c r="B439" s="1552"/>
      <c r="C439" s="1601"/>
      <c r="D439" s="1529"/>
      <c r="E439" s="1529"/>
      <c r="F439" s="9"/>
      <c r="G439" s="1552"/>
      <c r="H439" s="1553"/>
      <c r="I439" s="1564"/>
      <c r="J439" s="1564"/>
      <c r="L439" s="1559"/>
      <c r="M439" s="206"/>
      <c r="N439" s="1565"/>
      <c r="O439" s="1566"/>
      <c r="P439" s="1565"/>
      <c r="Q439" s="1565"/>
      <c r="R439" s="1565"/>
      <c r="S439" s="9"/>
      <c r="W439" s="9"/>
      <c r="X439" s="1531"/>
      <c r="Y439" s="1532"/>
      <c r="Z439" s="1533"/>
      <c r="AA439" s="1534"/>
      <c r="AB439" s="1533"/>
      <c r="AC439" s="1533"/>
      <c r="AD439" s="1533"/>
      <c r="AE439" s="1533"/>
      <c r="AG439" s="1535"/>
      <c r="AH439" s="1536"/>
      <c r="AI439" s="60"/>
      <c r="AJ439" s="1540"/>
      <c r="AK439" s="1540"/>
      <c r="AL439" s="206"/>
      <c r="AM439" s="1559"/>
      <c r="AN439" s="1530"/>
      <c r="AO439" s="1529"/>
      <c r="AP439" s="1529"/>
      <c r="AR439" s="1559">
        <f t="shared" si="93"/>
        <v>10</v>
      </c>
      <c r="AS439" s="1605" t="s">
        <v>7864</v>
      </c>
      <c r="AT439" s="1563" t="s">
        <v>7865</v>
      </c>
      <c r="AU439" s="1567" t="s">
        <v>7866</v>
      </c>
      <c r="AV439" s="1563" t="s">
        <v>7867</v>
      </c>
      <c r="AW439" s="1563" t="s">
        <v>7868</v>
      </c>
      <c r="AX439" s="1563" t="s">
        <v>7869</v>
      </c>
      <c r="AY439" s="1605" t="s">
        <v>7864</v>
      </c>
      <c r="BA439" s="3">
        <v>1</v>
      </c>
    </row>
    <row r="440" spans="2:53" ht="30" customHeight="1">
      <c r="B440" s="1552"/>
      <c r="C440" s="1601"/>
      <c r="D440" s="1529"/>
      <c r="E440" s="1529"/>
      <c r="F440" s="9"/>
      <c r="G440" s="1552"/>
      <c r="H440" s="1553"/>
      <c r="I440" s="1564"/>
      <c r="J440" s="1564"/>
      <c r="L440" s="1559"/>
      <c r="M440" s="206"/>
      <c r="N440" s="1565"/>
      <c r="O440" s="1566"/>
      <c r="P440" s="1565"/>
      <c r="Q440" s="1565"/>
      <c r="R440" s="1565"/>
      <c r="S440" s="9"/>
      <c r="W440" s="9"/>
      <c r="X440" s="1531"/>
      <c r="Y440" s="1532"/>
      <c r="Z440" s="1533"/>
      <c r="AA440" s="1534"/>
      <c r="AB440" s="1533"/>
      <c r="AC440" s="1533"/>
      <c r="AD440" s="1533"/>
      <c r="AE440" s="1533"/>
      <c r="AG440" s="1535"/>
      <c r="AH440" s="1536"/>
      <c r="AI440" s="60"/>
      <c r="AJ440" s="1540"/>
      <c r="AK440" s="1540"/>
      <c r="AL440" s="206"/>
      <c r="AM440" s="1559"/>
      <c r="AN440" s="1530"/>
      <c r="AO440" s="1529"/>
      <c r="AP440" s="1529"/>
      <c r="AR440" s="1559">
        <f t="shared" si="93"/>
        <v>11</v>
      </c>
      <c r="AS440" s="1605" t="s">
        <v>7870</v>
      </c>
      <c r="AT440" s="1563" t="s">
        <v>7871</v>
      </c>
      <c r="AU440" s="1567" t="s">
        <v>7872</v>
      </c>
      <c r="AV440" s="1563" t="s">
        <v>7873</v>
      </c>
      <c r="AW440" s="1563" t="s">
        <v>7874</v>
      </c>
      <c r="AX440" s="1563" t="s">
        <v>7875</v>
      </c>
      <c r="AY440" s="1605" t="s">
        <v>7870</v>
      </c>
      <c r="BA440" s="3">
        <v>1</v>
      </c>
    </row>
    <row r="441" spans="2:53" ht="30" customHeight="1">
      <c r="B441" s="1552"/>
      <c r="C441" s="1601"/>
      <c r="D441" s="1529"/>
      <c r="E441" s="1529"/>
      <c r="F441" s="9"/>
      <c r="G441" s="1552"/>
      <c r="H441" s="1553"/>
      <c r="I441" s="1564"/>
      <c r="J441" s="1564"/>
      <c r="L441" s="1559"/>
      <c r="M441" s="206"/>
      <c r="N441" s="1565"/>
      <c r="O441" s="1566"/>
      <c r="P441" s="1565"/>
      <c r="Q441" s="1565"/>
      <c r="R441" s="1565"/>
      <c r="S441" s="9"/>
      <c r="W441" s="9"/>
      <c r="X441" s="1531"/>
      <c r="Y441" s="1532"/>
      <c r="Z441" s="1533"/>
      <c r="AA441" s="1534"/>
      <c r="AB441" s="1533"/>
      <c r="AC441" s="1533"/>
      <c r="AD441" s="1533"/>
      <c r="AE441" s="1533"/>
      <c r="AG441" s="1535"/>
      <c r="AH441" s="1536"/>
      <c r="AI441" s="60"/>
      <c r="AJ441" s="1540"/>
      <c r="AK441" s="1540"/>
      <c r="AL441" s="206"/>
      <c r="AM441" s="1559"/>
      <c r="AN441" s="1530"/>
      <c r="AO441" s="1529"/>
      <c r="AP441" s="1529"/>
      <c r="AR441" s="1559">
        <f t="shared" si="93"/>
        <v>12</v>
      </c>
      <c r="AS441" s="1605" t="s">
        <v>7876</v>
      </c>
      <c r="AT441" s="1563" t="s">
        <v>7877</v>
      </c>
      <c r="AU441" s="1567" t="s">
        <v>7609</v>
      </c>
      <c r="AV441" s="1563" t="s">
        <v>7878</v>
      </c>
      <c r="AW441" s="1563" t="s">
        <v>7879</v>
      </c>
      <c r="AX441" s="1563" t="s">
        <v>7880</v>
      </c>
      <c r="AY441" s="1605" t="s">
        <v>7876</v>
      </c>
      <c r="BA441" s="3">
        <v>1</v>
      </c>
    </row>
    <row r="442" spans="2:53" ht="30" customHeight="1">
      <c r="B442" s="1552"/>
      <c r="C442" s="1601"/>
      <c r="D442" s="1529"/>
      <c r="E442" s="1529"/>
      <c r="F442" s="9"/>
      <c r="G442" s="1552"/>
      <c r="H442" s="1553"/>
      <c r="I442" s="1564"/>
      <c r="J442" s="1564"/>
      <c r="L442" s="1559"/>
      <c r="M442" s="206"/>
      <c r="N442" s="1565"/>
      <c r="O442" s="1566"/>
      <c r="P442" s="1565"/>
      <c r="Q442" s="1565"/>
      <c r="R442" s="1565"/>
      <c r="S442" s="9"/>
      <c r="W442" s="9"/>
      <c r="X442" s="1531"/>
      <c r="Y442" s="1532"/>
      <c r="Z442" s="1533"/>
      <c r="AA442" s="1534"/>
      <c r="AB442" s="1533"/>
      <c r="AC442" s="1533"/>
      <c r="AD442" s="1533"/>
      <c r="AE442" s="1533"/>
      <c r="AG442" s="1535"/>
      <c r="AH442" s="1536"/>
      <c r="AI442" s="60"/>
      <c r="AJ442" s="1540"/>
      <c r="AK442" s="1540"/>
      <c r="AL442" s="206"/>
      <c r="AM442" s="1559"/>
      <c r="AN442" s="1530"/>
      <c r="AO442" s="1529"/>
      <c r="AP442" s="1529"/>
      <c r="AR442" s="1559">
        <f t="shared" si="93"/>
        <v>13</v>
      </c>
      <c r="AS442" s="1605" t="s">
        <v>7881</v>
      </c>
      <c r="AT442" s="1563" t="s">
        <v>7882</v>
      </c>
      <c r="AU442" s="1567" t="s">
        <v>7883</v>
      </c>
      <c r="AV442" s="1563" t="s">
        <v>7884</v>
      </c>
      <c r="AW442" s="1563" t="s">
        <v>7885</v>
      </c>
      <c r="AX442" s="1563" t="s">
        <v>7886</v>
      </c>
      <c r="AY442" s="1605" t="s">
        <v>7881</v>
      </c>
      <c r="BA442" s="3">
        <v>1</v>
      </c>
    </row>
    <row r="443" spans="2:53" ht="30" customHeight="1">
      <c r="B443" s="1552"/>
      <c r="C443" s="1601"/>
      <c r="D443" s="1529"/>
      <c r="E443" s="1529"/>
      <c r="F443" s="9"/>
      <c r="G443" s="1552"/>
      <c r="H443" s="1553"/>
      <c r="I443" s="1564"/>
      <c r="J443" s="1564"/>
      <c r="L443" s="1559"/>
      <c r="M443" s="206"/>
      <c r="N443" s="1565"/>
      <c r="O443" s="1566"/>
      <c r="P443" s="1565"/>
      <c r="Q443" s="1565"/>
      <c r="R443" s="1565"/>
      <c r="S443" s="9"/>
      <c r="W443" s="9"/>
      <c r="X443" s="1531"/>
      <c r="Y443" s="1532"/>
      <c r="Z443" s="1533"/>
      <c r="AA443" s="1534"/>
      <c r="AB443" s="1533"/>
      <c r="AC443" s="1533"/>
      <c r="AD443" s="1533"/>
      <c r="AE443" s="1533"/>
      <c r="AG443" s="1535"/>
      <c r="AH443" s="1536"/>
      <c r="AI443" s="60"/>
      <c r="AJ443" s="1540"/>
      <c r="AK443" s="1540"/>
      <c r="AL443" s="206"/>
      <c r="AM443" s="1559"/>
      <c r="AN443" s="1530"/>
      <c r="AO443" s="1529"/>
      <c r="AP443" s="1529"/>
      <c r="AR443" s="1559">
        <f t="shared" si="93"/>
        <v>14</v>
      </c>
      <c r="AS443" s="1605" t="s">
        <v>7887</v>
      </c>
      <c r="AT443" s="1563" t="s">
        <v>7888</v>
      </c>
      <c r="AU443" s="1567" t="s">
        <v>7889</v>
      </c>
      <c r="AV443" s="1563" t="s">
        <v>7890</v>
      </c>
      <c r="AW443" s="1563" t="s">
        <v>7891</v>
      </c>
      <c r="AX443" s="1563" t="s">
        <v>7892</v>
      </c>
      <c r="AY443" s="1605" t="s">
        <v>7887</v>
      </c>
      <c r="BA443" s="3">
        <v>1</v>
      </c>
    </row>
    <row r="444" spans="2:53" ht="30" customHeight="1">
      <c r="B444" s="1552"/>
      <c r="C444" s="1601"/>
      <c r="D444" s="1529"/>
      <c r="E444" s="1529"/>
      <c r="F444" s="9"/>
      <c r="G444" s="1552"/>
      <c r="H444" s="1553"/>
      <c r="I444" s="1564"/>
      <c r="J444" s="1564"/>
      <c r="L444" s="1559"/>
      <c r="M444" s="206"/>
      <c r="N444" s="1565"/>
      <c r="O444" s="1566"/>
      <c r="P444" s="1565"/>
      <c r="Q444" s="1565"/>
      <c r="R444" s="1565"/>
      <c r="S444" s="9"/>
      <c r="W444" s="9"/>
      <c r="X444" s="1531"/>
      <c r="Y444" s="1532"/>
      <c r="Z444" s="1533"/>
      <c r="AA444" s="1534"/>
      <c r="AB444" s="1533"/>
      <c r="AC444" s="1533"/>
      <c r="AD444" s="1533"/>
      <c r="AE444" s="1533"/>
      <c r="AG444" s="1535"/>
      <c r="AH444" s="1536"/>
      <c r="AI444" s="60"/>
      <c r="AJ444" s="1540"/>
      <c r="AK444" s="1540"/>
      <c r="AL444" s="206"/>
      <c r="AM444" s="1559"/>
      <c r="AN444" s="1530"/>
      <c r="AO444" s="1529"/>
      <c r="AP444" s="1529"/>
      <c r="AR444" s="1559">
        <f t="shared" si="93"/>
        <v>15</v>
      </c>
      <c r="AS444" s="1605" t="s">
        <v>7893</v>
      </c>
      <c r="AT444" s="1563" t="s">
        <v>7894</v>
      </c>
      <c r="AU444" s="1567" t="s">
        <v>7895</v>
      </c>
      <c r="AV444" s="1563" t="s">
        <v>7896</v>
      </c>
      <c r="AW444" s="1563" t="s">
        <v>7897</v>
      </c>
      <c r="AX444" s="1563" t="s">
        <v>7898</v>
      </c>
      <c r="AY444" s="1605" t="s">
        <v>7893</v>
      </c>
      <c r="BA444" s="3">
        <v>1</v>
      </c>
    </row>
    <row r="445" spans="2:53" ht="30" customHeight="1">
      <c r="B445" s="1552"/>
      <c r="C445" s="1601"/>
      <c r="D445" s="1529"/>
      <c r="E445" s="1529"/>
      <c r="F445" s="9"/>
      <c r="G445" s="1552"/>
      <c r="H445" s="1553"/>
      <c r="I445" s="1564"/>
      <c r="J445" s="1564"/>
      <c r="L445" s="1559"/>
      <c r="M445" s="206"/>
      <c r="N445" s="1565"/>
      <c r="O445" s="1566"/>
      <c r="P445" s="1565"/>
      <c r="Q445" s="1565"/>
      <c r="R445" s="1565"/>
      <c r="S445" s="9"/>
      <c r="W445" s="9"/>
      <c r="X445" s="1531"/>
      <c r="Y445" s="1532"/>
      <c r="Z445" s="1533"/>
      <c r="AA445" s="1534"/>
      <c r="AB445" s="1533"/>
      <c r="AC445" s="1533"/>
      <c r="AD445" s="1533"/>
      <c r="AE445" s="1533"/>
      <c r="AG445" s="1535"/>
      <c r="AH445" s="1536"/>
      <c r="AI445" s="60"/>
      <c r="AJ445" s="1540"/>
      <c r="AK445" s="1540"/>
      <c r="AL445" s="206"/>
      <c r="AM445" s="1559"/>
      <c r="AN445" s="1530"/>
      <c r="AO445" s="1529"/>
      <c r="AP445" s="1529"/>
      <c r="AR445" s="1559">
        <f t="shared" si="93"/>
        <v>16</v>
      </c>
      <c r="AS445" s="1605" t="s">
        <v>7899</v>
      </c>
      <c r="AT445" s="1563" t="s">
        <v>7900</v>
      </c>
      <c r="AU445" s="1567" t="s">
        <v>7901</v>
      </c>
      <c r="AV445" s="1563" t="s">
        <v>7902</v>
      </c>
      <c r="AW445" s="1563" t="s">
        <v>7903</v>
      </c>
      <c r="AX445" s="1563" t="s">
        <v>7904</v>
      </c>
      <c r="AY445" s="1605" t="s">
        <v>7899</v>
      </c>
      <c r="BA445" s="3">
        <v>1</v>
      </c>
    </row>
    <row r="446" spans="2:53" ht="30" customHeight="1">
      <c r="B446" s="1552"/>
      <c r="C446" s="1601"/>
      <c r="D446" s="1529"/>
      <c r="E446" s="1529"/>
      <c r="F446" s="9"/>
      <c r="G446" s="1552"/>
      <c r="H446" s="1553"/>
      <c r="I446" s="1564"/>
      <c r="J446" s="1564"/>
      <c r="L446" s="1559"/>
      <c r="M446" s="206"/>
      <c r="N446" s="1565"/>
      <c r="O446" s="1566"/>
      <c r="P446" s="1565"/>
      <c r="Q446" s="1565"/>
      <c r="R446" s="1565"/>
      <c r="S446" s="9"/>
      <c r="W446" s="9"/>
      <c r="X446" s="1531"/>
      <c r="Y446" s="1532"/>
      <c r="Z446" s="1533"/>
      <c r="AA446" s="1534"/>
      <c r="AB446" s="1533"/>
      <c r="AC446" s="1533"/>
      <c r="AD446" s="1533"/>
      <c r="AE446" s="1533"/>
      <c r="AG446" s="1535"/>
      <c r="AH446" s="1536"/>
      <c r="AI446" s="60"/>
      <c r="AJ446" s="1540"/>
      <c r="AK446" s="1540"/>
      <c r="AL446" s="206"/>
      <c r="AM446" s="1559"/>
      <c r="AN446" s="1530"/>
      <c r="AO446" s="1529"/>
      <c r="AP446" s="1529"/>
      <c r="AR446" s="1559">
        <f t="shared" si="93"/>
        <v>17</v>
      </c>
      <c r="AS446" s="1605" t="s">
        <v>7905</v>
      </c>
      <c r="AT446" s="1563" t="s">
        <v>7906</v>
      </c>
      <c r="AU446" s="1567" t="s">
        <v>7907</v>
      </c>
      <c r="AV446" s="1563" t="s">
        <v>7908</v>
      </c>
      <c r="AW446" s="1563" t="s">
        <v>7909</v>
      </c>
      <c r="AX446" s="1563" t="s">
        <v>7910</v>
      </c>
      <c r="AY446" s="1605" t="s">
        <v>7905</v>
      </c>
      <c r="BA446" s="3">
        <v>1</v>
      </c>
    </row>
    <row r="447" spans="2:53" ht="30" customHeight="1">
      <c r="B447" s="1552"/>
      <c r="C447" s="1601"/>
      <c r="D447" s="1529"/>
      <c r="E447" s="1529"/>
      <c r="F447" s="9"/>
      <c r="G447" s="1552"/>
      <c r="H447" s="1553"/>
      <c r="I447" s="1564"/>
      <c r="J447" s="1564"/>
      <c r="L447" s="1559"/>
      <c r="M447" s="206"/>
      <c r="N447" s="1565"/>
      <c r="O447" s="1566"/>
      <c r="P447" s="1565"/>
      <c r="Q447" s="1565"/>
      <c r="R447" s="1565"/>
      <c r="S447" s="9"/>
      <c r="W447" s="9"/>
      <c r="X447" s="1531"/>
      <c r="Y447" s="1532"/>
      <c r="Z447" s="1533"/>
      <c r="AA447" s="1534"/>
      <c r="AB447" s="1533"/>
      <c r="AC447" s="1533"/>
      <c r="AD447" s="1533"/>
      <c r="AE447" s="1533"/>
      <c r="AG447" s="1535"/>
      <c r="AH447" s="1536"/>
      <c r="AI447" s="60"/>
      <c r="AJ447" s="1540"/>
      <c r="AK447" s="1540"/>
      <c r="AL447" s="206"/>
      <c r="AM447" s="1559"/>
      <c r="AN447" s="1530"/>
      <c r="AO447" s="1529"/>
      <c r="AP447" s="1529"/>
      <c r="AR447" s="1559">
        <f t="shared" si="93"/>
        <v>18</v>
      </c>
      <c r="AS447" s="1605" t="s">
        <v>7911</v>
      </c>
      <c r="AT447" s="1563" t="s">
        <v>7912</v>
      </c>
      <c r="AU447" s="1567" t="s">
        <v>7913</v>
      </c>
      <c r="AV447" s="1563" t="s">
        <v>7914</v>
      </c>
      <c r="AW447" s="1563" t="s">
        <v>7915</v>
      </c>
      <c r="AX447" s="1563" t="s">
        <v>7916</v>
      </c>
      <c r="AY447" s="1605" t="s">
        <v>7911</v>
      </c>
      <c r="BA447" s="3">
        <v>1</v>
      </c>
    </row>
    <row r="448" spans="2:53" ht="30" customHeight="1">
      <c r="B448" s="1552"/>
      <c r="C448" s="1601"/>
      <c r="D448" s="1529"/>
      <c r="E448" s="1529"/>
      <c r="F448" s="9"/>
      <c r="G448" s="1552"/>
      <c r="H448" s="1553"/>
      <c r="I448" s="1564"/>
      <c r="J448" s="1564"/>
      <c r="L448" s="1559"/>
      <c r="M448" s="206"/>
      <c r="N448" s="1565"/>
      <c r="O448" s="1566"/>
      <c r="P448" s="1565"/>
      <c r="Q448" s="1565"/>
      <c r="R448" s="1565"/>
      <c r="S448" s="9"/>
      <c r="W448" s="9"/>
      <c r="X448" s="1531"/>
      <c r="Y448" s="1532"/>
      <c r="Z448" s="1533"/>
      <c r="AA448" s="1534"/>
      <c r="AB448" s="1533"/>
      <c r="AC448" s="1533"/>
      <c r="AD448" s="1533"/>
      <c r="AE448" s="1533"/>
      <c r="AG448" s="1535"/>
      <c r="AH448" s="1536"/>
      <c r="AI448" s="60"/>
      <c r="AJ448" s="1540"/>
      <c r="AK448" s="1540"/>
      <c r="AL448" s="206"/>
      <c r="AM448" s="1559"/>
      <c r="AN448" s="1530"/>
      <c r="AO448" s="1529"/>
      <c r="AP448" s="1529"/>
      <c r="AR448" s="1559">
        <f t="shared" si="93"/>
        <v>19</v>
      </c>
      <c r="AS448" s="1605" t="s">
        <v>7917</v>
      </c>
      <c r="AT448" s="1563" t="s">
        <v>7918</v>
      </c>
      <c r="AU448" s="1567" t="s">
        <v>7919</v>
      </c>
      <c r="AV448" s="1563" t="s">
        <v>7920</v>
      </c>
      <c r="AW448" s="1563" t="s">
        <v>7921</v>
      </c>
      <c r="AX448" s="1563" t="s">
        <v>7922</v>
      </c>
      <c r="AY448" s="1605" t="s">
        <v>7917</v>
      </c>
      <c r="BA448" s="3">
        <v>1</v>
      </c>
    </row>
    <row r="449" spans="2:53" ht="30" customHeight="1">
      <c r="B449" s="1552"/>
      <c r="C449" s="1601"/>
      <c r="D449" s="1529"/>
      <c r="E449" s="1529"/>
      <c r="F449" s="9"/>
      <c r="G449" s="1552"/>
      <c r="H449" s="1553"/>
      <c r="I449" s="1564"/>
      <c r="J449" s="1564"/>
      <c r="L449" s="1559"/>
      <c r="M449" s="206"/>
      <c r="N449" s="1565"/>
      <c r="O449" s="1566"/>
      <c r="P449" s="1565"/>
      <c r="Q449" s="1565"/>
      <c r="R449" s="1565"/>
      <c r="S449" s="9"/>
      <c r="W449" s="9"/>
      <c r="X449" s="1531"/>
      <c r="Y449" s="1532"/>
      <c r="Z449" s="1533"/>
      <c r="AA449" s="1534"/>
      <c r="AB449" s="1533"/>
      <c r="AC449" s="1533"/>
      <c r="AD449" s="1533"/>
      <c r="AE449" s="1533"/>
      <c r="AG449" s="1535"/>
      <c r="AH449" s="1536"/>
      <c r="AI449" s="60"/>
      <c r="AJ449" s="1540"/>
      <c r="AK449" s="1540"/>
      <c r="AL449" s="206"/>
      <c r="AM449" s="1559"/>
      <c r="AN449" s="1530"/>
      <c r="AO449" s="1529"/>
      <c r="AP449" s="1529"/>
      <c r="AR449" s="1559">
        <f t="shared" si="93"/>
        <v>20</v>
      </c>
      <c r="AS449" s="1605" t="s">
        <v>7923</v>
      </c>
      <c r="AT449" s="1563" t="s">
        <v>7924</v>
      </c>
      <c r="AU449" s="1567" t="s">
        <v>7925</v>
      </c>
      <c r="AV449" s="1563" t="s">
        <v>7926</v>
      </c>
      <c r="AW449" s="1563" t="s">
        <v>7927</v>
      </c>
      <c r="AX449" s="1563" t="s">
        <v>7928</v>
      </c>
      <c r="AY449" s="1605" t="s">
        <v>7923</v>
      </c>
      <c r="BA449" s="3">
        <v>1</v>
      </c>
    </row>
    <row r="450" spans="2:53" ht="30" customHeight="1">
      <c r="B450" s="1552"/>
      <c r="C450" s="1601"/>
      <c r="D450" s="1529"/>
      <c r="E450" s="1529"/>
      <c r="F450" s="9"/>
      <c r="G450" s="1552"/>
      <c r="H450" s="1553"/>
      <c r="I450" s="1564"/>
      <c r="J450" s="1564"/>
      <c r="L450" s="1559"/>
      <c r="M450" s="206"/>
      <c r="N450" s="1565"/>
      <c r="O450" s="1566"/>
      <c r="P450" s="1565"/>
      <c r="Q450" s="1565"/>
      <c r="R450" s="1565"/>
      <c r="S450" s="9"/>
      <c r="W450" s="9"/>
      <c r="X450" s="1531"/>
      <c r="Y450" s="1532"/>
      <c r="Z450" s="1533"/>
      <c r="AA450" s="1534"/>
      <c r="AB450" s="1533"/>
      <c r="AC450" s="1533"/>
      <c r="AD450" s="1533"/>
      <c r="AE450" s="1533"/>
      <c r="AG450" s="1535"/>
      <c r="AH450" s="1536"/>
      <c r="AI450" s="60"/>
      <c r="AJ450" s="1540"/>
      <c r="AK450" s="1540"/>
      <c r="AL450" s="206"/>
      <c r="AM450" s="1559"/>
      <c r="AN450" s="1530"/>
      <c r="AO450" s="1529"/>
      <c r="AP450" s="1529"/>
      <c r="AR450" s="1559">
        <f t="shared" si="93"/>
        <v>21</v>
      </c>
      <c r="AS450" s="1605" t="s">
        <v>7929</v>
      </c>
      <c r="AT450" s="1563" t="s">
        <v>7930</v>
      </c>
      <c r="AU450" s="1567" t="s">
        <v>7931</v>
      </c>
      <c r="AV450" s="1563" t="s">
        <v>7932</v>
      </c>
      <c r="AW450" s="1563" t="s">
        <v>7933</v>
      </c>
      <c r="AX450" s="1563" t="s">
        <v>7934</v>
      </c>
      <c r="AY450" s="1605" t="s">
        <v>7929</v>
      </c>
      <c r="BA450" s="3">
        <v>1</v>
      </c>
    </row>
    <row r="451" spans="2:53" ht="30" customHeight="1">
      <c r="B451" s="1552"/>
      <c r="C451" s="1601"/>
      <c r="D451" s="1529"/>
      <c r="E451" s="1529"/>
      <c r="F451" s="9"/>
      <c r="G451" s="1552"/>
      <c r="H451" s="1553"/>
      <c r="I451" s="1564"/>
      <c r="J451" s="1564"/>
      <c r="L451" s="1559"/>
      <c r="M451" s="206"/>
      <c r="N451" s="1565"/>
      <c r="O451" s="1566"/>
      <c r="P451" s="1565"/>
      <c r="Q451" s="1565"/>
      <c r="R451" s="1565"/>
      <c r="S451" s="9"/>
      <c r="W451" s="9"/>
      <c r="X451" s="1531"/>
      <c r="Y451" s="1532"/>
      <c r="Z451" s="1533"/>
      <c r="AA451" s="1534"/>
      <c r="AB451" s="1533"/>
      <c r="AC451" s="1533"/>
      <c r="AD451" s="1533"/>
      <c r="AE451" s="1533"/>
      <c r="AG451" s="1535"/>
      <c r="AH451" s="1536"/>
      <c r="AI451" s="60"/>
      <c r="AJ451" s="1540"/>
      <c r="AK451" s="1540"/>
      <c r="AL451" s="206"/>
      <c r="AM451" s="1559"/>
      <c r="AN451" s="1530"/>
      <c r="AO451" s="1529"/>
      <c r="AP451" s="1529"/>
      <c r="AR451" s="1559">
        <f t="shared" si="93"/>
        <v>22</v>
      </c>
      <c r="AS451" s="1605" t="s">
        <v>7935</v>
      </c>
      <c r="AT451" s="1563" t="s">
        <v>7936</v>
      </c>
      <c r="AU451" s="1567" t="s">
        <v>7937</v>
      </c>
      <c r="AV451" s="1563" t="s">
        <v>7938</v>
      </c>
      <c r="AW451" s="1563" t="s">
        <v>7939</v>
      </c>
      <c r="AX451" s="1563" t="s">
        <v>7940</v>
      </c>
      <c r="AY451" s="1605" t="s">
        <v>7935</v>
      </c>
      <c r="BA451" s="3">
        <v>1</v>
      </c>
    </row>
    <row r="452" spans="2:53" ht="30" customHeight="1">
      <c r="B452" s="1552"/>
      <c r="C452" s="1601"/>
      <c r="D452" s="1529"/>
      <c r="E452" s="1529"/>
      <c r="F452" s="9"/>
      <c r="G452" s="1552"/>
      <c r="H452" s="1553"/>
      <c r="I452" s="1564"/>
      <c r="J452" s="1564"/>
      <c r="L452" s="1559"/>
      <c r="M452" s="206"/>
      <c r="N452" s="1565"/>
      <c r="O452" s="1566"/>
      <c r="P452" s="1565"/>
      <c r="Q452" s="1565"/>
      <c r="R452" s="1565"/>
      <c r="S452" s="9"/>
      <c r="W452" s="9"/>
      <c r="X452" s="1531"/>
      <c r="Y452" s="1532"/>
      <c r="Z452" s="1533"/>
      <c r="AA452" s="1534"/>
      <c r="AB452" s="1533"/>
      <c r="AC452" s="1533"/>
      <c r="AD452" s="1533"/>
      <c r="AE452" s="1533"/>
      <c r="AG452" s="1535"/>
      <c r="AH452" s="1536"/>
      <c r="AI452" s="60"/>
      <c r="AJ452" s="1540"/>
      <c r="AK452" s="1540"/>
      <c r="AL452" s="206"/>
      <c r="AM452" s="1559"/>
      <c r="AN452" s="1530"/>
      <c r="AO452" s="1529"/>
      <c r="AP452" s="1529"/>
      <c r="AR452" s="1559">
        <f t="shared" si="93"/>
        <v>23</v>
      </c>
      <c r="AS452" s="1605" t="s">
        <v>7941</v>
      </c>
      <c r="AT452" s="1563" t="s">
        <v>7942</v>
      </c>
      <c r="AU452" s="1567" t="s">
        <v>7943</v>
      </c>
      <c r="AV452" s="1563" t="s">
        <v>7944</v>
      </c>
      <c r="AW452" s="1563" t="s">
        <v>7945</v>
      </c>
      <c r="AX452" s="1563" t="s">
        <v>7946</v>
      </c>
      <c r="AY452" s="1605" t="s">
        <v>7941</v>
      </c>
      <c r="BA452" s="3">
        <v>1</v>
      </c>
    </row>
    <row r="453" spans="2:53" ht="30" customHeight="1">
      <c r="B453" s="1552"/>
      <c r="C453" s="1601"/>
      <c r="D453" s="1529"/>
      <c r="E453" s="1529"/>
      <c r="F453" s="9"/>
      <c r="G453" s="1552"/>
      <c r="H453" s="1553"/>
      <c r="I453" s="1564"/>
      <c r="J453" s="1564"/>
      <c r="L453" s="1559"/>
      <c r="M453" s="206"/>
      <c r="N453" s="1565"/>
      <c r="O453" s="1566"/>
      <c r="P453" s="1565"/>
      <c r="Q453" s="1565"/>
      <c r="R453" s="1565"/>
      <c r="S453" s="9"/>
      <c r="W453" s="9"/>
      <c r="X453" s="1531"/>
      <c r="Y453" s="1532"/>
      <c r="Z453" s="1533"/>
      <c r="AA453" s="1534"/>
      <c r="AB453" s="1533"/>
      <c r="AC453" s="1533"/>
      <c r="AD453" s="1533"/>
      <c r="AE453" s="1533"/>
      <c r="AG453" s="1535"/>
      <c r="AH453" s="1536"/>
      <c r="AI453" s="60"/>
      <c r="AJ453" s="1540"/>
      <c r="AK453" s="1540"/>
      <c r="AL453" s="206"/>
      <c r="AM453" s="1559"/>
      <c r="AN453" s="1530"/>
      <c r="AO453" s="1529"/>
      <c r="AP453" s="1529"/>
      <c r="AR453" s="1559">
        <f t="shared" si="93"/>
        <v>24</v>
      </c>
      <c r="AS453" s="1605" t="s">
        <v>7947</v>
      </c>
      <c r="AT453" s="1563" t="s">
        <v>7948</v>
      </c>
      <c r="AU453" s="1567" t="s">
        <v>7949</v>
      </c>
      <c r="AV453" s="1563" t="s">
        <v>7950</v>
      </c>
      <c r="AW453" s="1563" t="s">
        <v>7951</v>
      </c>
      <c r="AX453" s="1563" t="s">
        <v>7952</v>
      </c>
      <c r="AY453" s="1605" t="s">
        <v>7947</v>
      </c>
      <c r="BA453" s="3">
        <v>1</v>
      </c>
    </row>
    <row r="454" spans="2:53" ht="30" customHeight="1">
      <c r="B454" s="1552"/>
      <c r="C454" s="1601"/>
      <c r="D454" s="1529"/>
      <c r="E454" s="1529"/>
      <c r="F454" s="9"/>
      <c r="G454" s="1552"/>
      <c r="H454" s="1553"/>
      <c r="I454" s="1564"/>
      <c r="J454" s="1564"/>
      <c r="L454" s="1559"/>
      <c r="M454" s="206"/>
      <c r="N454" s="1565"/>
      <c r="O454" s="1566"/>
      <c r="P454" s="1565"/>
      <c r="Q454" s="1565"/>
      <c r="R454" s="1565"/>
      <c r="S454" s="9"/>
      <c r="W454" s="9"/>
      <c r="X454" s="1531"/>
      <c r="Y454" s="1532"/>
      <c r="Z454" s="1533"/>
      <c r="AA454" s="1534"/>
      <c r="AB454" s="1533"/>
      <c r="AC454" s="1533"/>
      <c r="AD454" s="1533"/>
      <c r="AE454" s="1533"/>
      <c r="AG454" s="1535"/>
      <c r="AH454" s="1536"/>
      <c r="AI454" s="60"/>
      <c r="AJ454" s="1540"/>
      <c r="AK454" s="1540"/>
      <c r="AL454" s="206"/>
      <c r="AM454" s="1559"/>
      <c r="AN454" s="1530"/>
      <c r="AO454" s="1529"/>
      <c r="AP454" s="1529"/>
      <c r="AR454" s="1523"/>
      <c r="AS454" s="1560" t="s">
        <v>6167</v>
      </c>
      <c r="AT454" s="1600"/>
      <c r="AU454" s="1600"/>
      <c r="AV454" s="1600"/>
      <c r="AW454" s="1550"/>
      <c r="AX454" s="1550"/>
      <c r="AY454" s="1560" t="s">
        <v>6167</v>
      </c>
      <c r="BA454" s="3">
        <v>1</v>
      </c>
    </row>
    <row r="455" spans="2:53" ht="30" customHeight="1">
      <c r="B455" s="1552"/>
      <c r="C455" s="1601"/>
      <c r="D455" s="1529"/>
      <c r="E455" s="1529"/>
      <c r="F455" s="9"/>
      <c r="G455" s="1552"/>
      <c r="H455" s="1553"/>
      <c r="I455" s="1564"/>
      <c r="J455" s="1564"/>
      <c r="L455" s="1559"/>
      <c r="M455" s="206"/>
      <c r="N455" s="1565"/>
      <c r="O455" s="1566"/>
      <c r="P455" s="1565"/>
      <c r="Q455" s="1565"/>
      <c r="R455" s="1565"/>
      <c r="S455" s="9"/>
      <c r="W455" s="9"/>
      <c r="X455" s="1531"/>
      <c r="Y455" s="1532"/>
      <c r="Z455" s="1533"/>
      <c r="AA455" s="1534"/>
      <c r="AB455" s="1533"/>
      <c r="AC455" s="1533"/>
      <c r="AD455" s="1533"/>
      <c r="AE455" s="1533"/>
      <c r="AG455" s="1535"/>
      <c r="AH455" s="1536"/>
      <c r="AI455" s="60"/>
      <c r="AJ455" s="1540"/>
      <c r="AK455" s="1540"/>
      <c r="AL455" s="206"/>
      <c r="AM455" s="1559"/>
      <c r="AN455" s="1530"/>
      <c r="AO455" s="1529"/>
      <c r="AP455" s="1529"/>
      <c r="AR455" s="1559">
        <v>1</v>
      </c>
      <c r="AS455" s="1603" t="s">
        <v>7953</v>
      </c>
      <c r="AT455" s="1563" t="s">
        <v>6175</v>
      </c>
      <c r="AU455" s="1567" t="s">
        <v>7954</v>
      </c>
      <c r="AV455" s="1563" t="s">
        <v>7955</v>
      </c>
      <c r="AW455" s="1563" t="s">
        <v>7956</v>
      </c>
      <c r="AX455" s="1563" t="s">
        <v>7957</v>
      </c>
      <c r="AY455" s="1603" t="s">
        <v>7953</v>
      </c>
      <c r="BA455" s="3">
        <v>1</v>
      </c>
    </row>
    <row r="456" spans="2:53" ht="30" customHeight="1">
      <c r="B456" s="1552"/>
      <c r="C456" s="1601"/>
      <c r="D456" s="1529"/>
      <c r="E456" s="1529"/>
      <c r="F456" s="9"/>
      <c r="G456" s="1552"/>
      <c r="H456" s="1553"/>
      <c r="I456" s="1564"/>
      <c r="J456" s="1564"/>
      <c r="L456" s="1559"/>
      <c r="M456" s="206"/>
      <c r="N456" s="1565"/>
      <c r="O456" s="1566"/>
      <c r="P456" s="1565"/>
      <c r="Q456" s="1565"/>
      <c r="R456" s="1565"/>
      <c r="S456" s="9"/>
      <c r="W456" s="9"/>
      <c r="X456" s="1531"/>
      <c r="Y456" s="1532"/>
      <c r="Z456" s="1533"/>
      <c r="AA456" s="1534"/>
      <c r="AB456" s="1533"/>
      <c r="AC456" s="1533"/>
      <c r="AD456" s="1533"/>
      <c r="AE456" s="1533"/>
      <c r="AG456" s="1535"/>
      <c r="AH456" s="1536"/>
      <c r="AI456" s="60"/>
      <c r="AJ456" s="1540"/>
      <c r="AK456" s="1540"/>
      <c r="AL456" s="206"/>
      <c r="AM456" s="1559"/>
      <c r="AN456" s="1530"/>
      <c r="AO456" s="1529"/>
      <c r="AP456" s="1529"/>
      <c r="AR456" s="1559">
        <f>AR455+1</f>
        <v>2</v>
      </c>
      <c r="AS456" s="1603" t="s">
        <v>7958</v>
      </c>
      <c r="AT456" s="1563" t="s">
        <v>7959</v>
      </c>
      <c r="AU456" s="1567" t="s">
        <v>7960</v>
      </c>
      <c r="AV456" s="1563" t="s">
        <v>7961</v>
      </c>
      <c r="AW456" s="1563" t="s">
        <v>7962</v>
      </c>
      <c r="AX456" s="1563" t="s">
        <v>7963</v>
      </c>
      <c r="AY456" s="1603" t="s">
        <v>7958</v>
      </c>
      <c r="BA456" s="3">
        <v>1</v>
      </c>
    </row>
    <row r="457" spans="2:53" ht="30" customHeight="1">
      <c r="B457" s="1552"/>
      <c r="C457" s="1601"/>
      <c r="D457" s="1529"/>
      <c r="E457" s="1529"/>
      <c r="F457" s="9"/>
      <c r="G457" s="1552"/>
      <c r="H457" s="1553"/>
      <c r="I457" s="1564"/>
      <c r="J457" s="1564"/>
      <c r="L457" s="1559"/>
      <c r="M457" s="206"/>
      <c r="N457" s="1565"/>
      <c r="O457" s="1566"/>
      <c r="P457" s="1565"/>
      <c r="Q457" s="1565"/>
      <c r="R457" s="1565"/>
      <c r="S457" s="9"/>
      <c r="W457" s="9"/>
      <c r="X457" s="1531"/>
      <c r="Y457" s="1532"/>
      <c r="Z457" s="1533"/>
      <c r="AA457" s="1534"/>
      <c r="AB457" s="1533"/>
      <c r="AC457" s="1533"/>
      <c r="AD457" s="1533"/>
      <c r="AE457" s="1533"/>
      <c r="AG457" s="1535"/>
      <c r="AH457" s="1536"/>
      <c r="AI457" s="60"/>
      <c r="AJ457" s="1540"/>
      <c r="AK457" s="1540"/>
      <c r="AL457" s="206"/>
      <c r="AM457" s="1559"/>
      <c r="AN457" s="1530"/>
      <c r="AO457" s="1529"/>
      <c r="AP457" s="1529"/>
      <c r="AR457" s="1523"/>
      <c r="AS457" s="1560" t="s">
        <v>5613</v>
      </c>
      <c r="AT457" s="1600"/>
      <c r="AU457" s="1600"/>
      <c r="AV457" s="1600"/>
      <c r="AW457" s="1550"/>
      <c r="AX457" s="1550"/>
      <c r="AY457" s="1560" t="s">
        <v>5613</v>
      </c>
      <c r="BA457" s="3">
        <v>1</v>
      </c>
    </row>
    <row r="458" spans="2:53" ht="30" customHeight="1">
      <c r="B458" s="1552"/>
      <c r="C458" s="1601"/>
      <c r="D458" s="1529"/>
      <c r="E458" s="1529"/>
      <c r="F458" s="9"/>
      <c r="G458" s="1552"/>
      <c r="H458" s="1553"/>
      <c r="I458" s="1564"/>
      <c r="J458" s="1564"/>
      <c r="L458" s="1559"/>
      <c r="M458" s="206"/>
      <c r="N458" s="1565"/>
      <c r="O458" s="1566"/>
      <c r="P458" s="1565"/>
      <c r="Q458" s="1565"/>
      <c r="R458" s="1565"/>
      <c r="S458" s="9"/>
      <c r="W458" s="9"/>
      <c r="X458" s="1531"/>
      <c r="Y458" s="1532"/>
      <c r="Z458" s="1533"/>
      <c r="AA458" s="1534"/>
      <c r="AB458" s="1533"/>
      <c r="AC458" s="1533"/>
      <c r="AD458" s="1533"/>
      <c r="AE458" s="1533"/>
      <c r="AG458" s="1535"/>
      <c r="AH458" s="1536"/>
      <c r="AI458" s="60"/>
      <c r="AJ458" s="1540"/>
      <c r="AK458" s="1540"/>
      <c r="AL458" s="206"/>
      <c r="AM458" s="1559"/>
      <c r="AN458" s="1530"/>
      <c r="AO458" s="1529"/>
      <c r="AP458" s="1529"/>
      <c r="AR458" s="1559">
        <v>1</v>
      </c>
      <c r="AS458" s="1605" t="s">
        <v>7964</v>
      </c>
      <c r="AT458" s="1563" t="s">
        <v>7965</v>
      </c>
      <c r="AU458" s="1567" t="s">
        <v>7966</v>
      </c>
      <c r="AV458" s="1563" t="s">
        <v>7967</v>
      </c>
      <c r="AW458" s="1563" t="s">
        <v>7968</v>
      </c>
      <c r="AX458" s="1563" t="s">
        <v>7969</v>
      </c>
      <c r="AY458" s="1605" t="s">
        <v>7964</v>
      </c>
      <c r="BA458" s="3">
        <v>1</v>
      </c>
    </row>
    <row r="459" spans="2:53" ht="30" customHeight="1">
      <c r="B459" s="1552"/>
      <c r="C459" s="1601"/>
      <c r="D459" s="1529"/>
      <c r="E459" s="1529"/>
      <c r="F459" s="9"/>
      <c r="G459" s="1552"/>
      <c r="H459" s="1553"/>
      <c r="I459" s="1564"/>
      <c r="J459" s="1564"/>
      <c r="L459" s="1559"/>
      <c r="M459" s="206"/>
      <c r="N459" s="1565"/>
      <c r="O459" s="1566"/>
      <c r="P459" s="1565"/>
      <c r="Q459" s="1565"/>
      <c r="R459" s="1565"/>
      <c r="S459" s="9"/>
      <c r="W459" s="9"/>
      <c r="X459" s="1531"/>
      <c r="Y459" s="1532"/>
      <c r="Z459" s="1533"/>
      <c r="AA459" s="1534"/>
      <c r="AB459" s="1533"/>
      <c r="AC459" s="1533"/>
      <c r="AD459" s="1533"/>
      <c r="AE459" s="1533"/>
      <c r="AG459" s="1535"/>
      <c r="AH459" s="1536"/>
      <c r="AI459" s="60"/>
      <c r="AJ459" s="1540"/>
      <c r="AK459" s="1540"/>
      <c r="AL459" s="206"/>
      <c r="AM459" s="1559"/>
      <c r="AN459" s="1530"/>
      <c r="AO459" s="1529"/>
      <c r="AP459" s="1529"/>
      <c r="AR459" s="1559">
        <f>AR458+1</f>
        <v>2</v>
      </c>
      <c r="AS459" s="1605" t="s">
        <v>7970</v>
      </c>
      <c r="AT459" s="1563" t="s">
        <v>7971</v>
      </c>
      <c r="AU459" s="1567" t="s">
        <v>7972</v>
      </c>
      <c r="AV459" s="1563" t="s">
        <v>7973</v>
      </c>
      <c r="AW459" s="1563" t="s">
        <v>7974</v>
      </c>
      <c r="AX459" s="1563" t="s">
        <v>7975</v>
      </c>
      <c r="AY459" s="1605" t="s">
        <v>7970</v>
      </c>
      <c r="BA459" s="3">
        <v>1</v>
      </c>
    </row>
    <row r="460" spans="2:53" ht="30" customHeight="1">
      <c r="B460" s="1552"/>
      <c r="C460" s="1601"/>
      <c r="D460" s="1529"/>
      <c r="E460" s="1529"/>
      <c r="F460" s="9"/>
      <c r="G460" s="1552"/>
      <c r="H460" s="1553"/>
      <c r="I460" s="1564"/>
      <c r="J460" s="1564"/>
      <c r="L460" s="1559"/>
      <c r="M460" s="206"/>
      <c r="N460" s="1565"/>
      <c r="O460" s="1566"/>
      <c r="P460" s="1565"/>
      <c r="Q460" s="1565"/>
      <c r="R460" s="1565"/>
      <c r="S460" s="9"/>
      <c r="W460" s="9"/>
      <c r="X460" s="1531"/>
      <c r="Y460" s="1532"/>
      <c r="Z460" s="1533"/>
      <c r="AA460" s="1534"/>
      <c r="AB460" s="1533"/>
      <c r="AC460" s="1533"/>
      <c r="AD460" s="1533"/>
      <c r="AE460" s="1533"/>
      <c r="AG460" s="1535"/>
      <c r="AH460" s="1536"/>
      <c r="AI460" s="60"/>
      <c r="AJ460" s="1540"/>
      <c r="AK460" s="1540"/>
      <c r="AL460" s="206"/>
      <c r="AM460" s="1559"/>
      <c r="AN460" s="1530"/>
      <c r="AO460" s="1529"/>
      <c r="AP460" s="1529"/>
      <c r="AR460" s="1559">
        <f t="shared" ref="AR460:AR465" si="94">AR459+1</f>
        <v>3</v>
      </c>
      <c r="AS460" s="1605" t="s">
        <v>7976</v>
      </c>
      <c r="AT460" s="1563" t="s">
        <v>7977</v>
      </c>
      <c r="AU460" s="1567" t="s">
        <v>7978</v>
      </c>
      <c r="AV460" s="1563" t="s">
        <v>7979</v>
      </c>
      <c r="AW460" s="1563" t="s">
        <v>7980</v>
      </c>
      <c r="AX460" s="1563" t="s">
        <v>7981</v>
      </c>
      <c r="AY460" s="1605" t="s">
        <v>7976</v>
      </c>
      <c r="BA460" s="3">
        <v>1</v>
      </c>
    </row>
    <row r="461" spans="2:53" ht="30" customHeight="1">
      <c r="B461" s="1552"/>
      <c r="C461" s="1601"/>
      <c r="D461" s="1529"/>
      <c r="E461" s="1529"/>
      <c r="F461" s="9"/>
      <c r="G461" s="1552"/>
      <c r="H461" s="1553"/>
      <c r="I461" s="1564"/>
      <c r="J461" s="1564"/>
      <c r="L461" s="1559"/>
      <c r="M461" s="206"/>
      <c r="N461" s="1565"/>
      <c r="O461" s="1566"/>
      <c r="P461" s="1565"/>
      <c r="Q461" s="1565"/>
      <c r="R461" s="1565"/>
      <c r="S461" s="9"/>
      <c r="W461" s="9"/>
      <c r="X461" s="1531"/>
      <c r="Y461" s="1532"/>
      <c r="Z461" s="1533"/>
      <c r="AA461" s="1534"/>
      <c r="AB461" s="1533"/>
      <c r="AC461" s="1533"/>
      <c r="AD461" s="1533"/>
      <c r="AE461" s="1533"/>
      <c r="AG461" s="1535"/>
      <c r="AH461" s="1536"/>
      <c r="AI461" s="60"/>
      <c r="AJ461" s="1540"/>
      <c r="AK461" s="1540"/>
      <c r="AL461" s="206"/>
      <c r="AM461" s="1559"/>
      <c r="AN461" s="1530"/>
      <c r="AO461" s="1529"/>
      <c r="AP461" s="1529"/>
      <c r="AR461" s="1559">
        <f t="shared" si="94"/>
        <v>4</v>
      </c>
      <c r="AS461" s="1605" t="s">
        <v>7982</v>
      </c>
      <c r="AT461" s="1529" t="s">
        <v>7983</v>
      </c>
      <c r="AU461" s="1529" t="s">
        <v>7984</v>
      </c>
      <c r="AV461" s="1563" t="s">
        <v>7985</v>
      </c>
      <c r="AW461" s="1563" t="s">
        <v>7986</v>
      </c>
      <c r="AX461" s="1563" t="s">
        <v>7987</v>
      </c>
      <c r="AY461" s="1605" t="s">
        <v>7982</v>
      </c>
      <c r="BA461" s="3">
        <v>1</v>
      </c>
    </row>
    <row r="462" spans="2:53" ht="30" customHeight="1">
      <c r="B462" s="1552"/>
      <c r="C462" s="1601"/>
      <c r="D462" s="1529"/>
      <c r="E462" s="1529"/>
      <c r="F462" s="9"/>
      <c r="G462" s="1552"/>
      <c r="H462" s="1553"/>
      <c r="I462" s="1564"/>
      <c r="J462" s="1564"/>
      <c r="L462" s="1559"/>
      <c r="M462" s="206"/>
      <c r="N462" s="1565"/>
      <c r="O462" s="1566"/>
      <c r="P462" s="1565"/>
      <c r="Q462" s="1565"/>
      <c r="R462" s="1565"/>
      <c r="S462" s="9"/>
      <c r="W462" s="9"/>
      <c r="X462" s="1531"/>
      <c r="Y462" s="1532"/>
      <c r="Z462" s="1533"/>
      <c r="AA462" s="1534"/>
      <c r="AB462" s="1533"/>
      <c r="AC462" s="1533"/>
      <c r="AD462" s="1533"/>
      <c r="AE462" s="1533"/>
      <c r="AG462" s="1535"/>
      <c r="AH462" s="1536"/>
      <c r="AI462" s="60"/>
      <c r="AJ462" s="1540"/>
      <c r="AK462" s="1540"/>
      <c r="AL462" s="206"/>
      <c r="AM462" s="1559"/>
      <c r="AN462" s="1530"/>
      <c r="AO462" s="1529"/>
      <c r="AP462" s="1529"/>
      <c r="AR462" s="1559">
        <f t="shared" si="94"/>
        <v>5</v>
      </c>
      <c r="AS462" s="1605" t="s">
        <v>7988</v>
      </c>
      <c r="AT462" s="1563" t="s">
        <v>7989</v>
      </c>
      <c r="AU462" s="1567" t="s">
        <v>7990</v>
      </c>
      <c r="AV462" s="1563" t="s">
        <v>7991</v>
      </c>
      <c r="AW462" s="1563" t="s">
        <v>7992</v>
      </c>
      <c r="AX462" s="1563" t="s">
        <v>7993</v>
      </c>
      <c r="AY462" s="1605" t="s">
        <v>7988</v>
      </c>
      <c r="BA462" s="3">
        <v>1</v>
      </c>
    </row>
    <row r="463" spans="2:53" ht="30" customHeight="1">
      <c r="B463" s="1552"/>
      <c r="C463" s="1601"/>
      <c r="D463" s="1529"/>
      <c r="E463" s="1529"/>
      <c r="F463" s="9"/>
      <c r="G463" s="1552"/>
      <c r="H463" s="1553"/>
      <c r="I463" s="1564"/>
      <c r="J463" s="1564"/>
      <c r="L463" s="1559"/>
      <c r="M463" s="206"/>
      <c r="N463" s="1565"/>
      <c r="O463" s="1566"/>
      <c r="P463" s="1565"/>
      <c r="Q463" s="1565"/>
      <c r="R463" s="1565"/>
      <c r="S463" s="9"/>
      <c r="W463" s="9"/>
      <c r="X463" s="1531"/>
      <c r="Y463" s="1532"/>
      <c r="Z463" s="1533"/>
      <c r="AA463" s="1534"/>
      <c r="AB463" s="1533"/>
      <c r="AC463" s="1533"/>
      <c r="AD463" s="1533"/>
      <c r="AE463" s="1533"/>
      <c r="AG463" s="1535"/>
      <c r="AH463" s="1536"/>
      <c r="AI463" s="60"/>
      <c r="AJ463" s="1540"/>
      <c r="AK463" s="1540"/>
      <c r="AL463" s="206"/>
      <c r="AM463" s="1559"/>
      <c r="AN463" s="1530"/>
      <c r="AO463" s="1529"/>
      <c r="AP463" s="1529"/>
      <c r="AR463" s="1559">
        <f t="shared" si="94"/>
        <v>6</v>
      </c>
      <c r="AS463" s="1605" t="s">
        <v>7994</v>
      </c>
      <c r="AT463" s="1563" t="s">
        <v>7995</v>
      </c>
      <c r="AU463" s="1567" t="s">
        <v>7996</v>
      </c>
      <c r="AV463" s="1563" t="s">
        <v>7997</v>
      </c>
      <c r="AW463" s="1563" t="s">
        <v>7998</v>
      </c>
      <c r="AX463" s="1563" t="s">
        <v>7999</v>
      </c>
      <c r="AY463" s="1605" t="s">
        <v>7994</v>
      </c>
      <c r="BA463" s="3">
        <v>1</v>
      </c>
    </row>
    <row r="464" spans="2:53" ht="30" customHeight="1">
      <c r="B464" s="1552"/>
      <c r="C464" s="1601"/>
      <c r="D464" s="1529"/>
      <c r="E464" s="1529"/>
      <c r="F464" s="9"/>
      <c r="G464" s="1552"/>
      <c r="H464" s="1553"/>
      <c r="I464" s="1564"/>
      <c r="J464" s="1564"/>
      <c r="L464" s="1559"/>
      <c r="M464" s="206"/>
      <c r="N464" s="1565"/>
      <c r="O464" s="1566"/>
      <c r="P464" s="1565"/>
      <c r="Q464" s="1565"/>
      <c r="R464" s="1565"/>
      <c r="S464" s="9"/>
      <c r="W464" s="9"/>
      <c r="X464" s="1531"/>
      <c r="Y464" s="1532"/>
      <c r="Z464" s="1533"/>
      <c r="AA464" s="1534"/>
      <c r="AB464" s="1533"/>
      <c r="AC464" s="1533"/>
      <c r="AD464" s="1533"/>
      <c r="AE464" s="1533"/>
      <c r="AG464" s="1535"/>
      <c r="AH464" s="1536"/>
      <c r="AI464" s="60"/>
      <c r="AJ464" s="1540"/>
      <c r="AK464" s="1540"/>
      <c r="AL464" s="206"/>
      <c r="AM464" s="1559"/>
      <c r="AN464" s="1530"/>
      <c r="AO464" s="1529"/>
      <c r="AP464" s="1529"/>
      <c r="AR464" s="1559">
        <f t="shared" si="94"/>
        <v>7</v>
      </c>
      <c r="AS464" s="1605" t="s">
        <v>8000</v>
      </c>
      <c r="AT464" s="1563" t="s">
        <v>8001</v>
      </c>
      <c r="AU464" s="1567" t="s">
        <v>8002</v>
      </c>
      <c r="AV464" s="1563" t="s">
        <v>8003</v>
      </c>
      <c r="AW464" s="1563" t="s">
        <v>8004</v>
      </c>
      <c r="AX464" s="1563" t="s">
        <v>8005</v>
      </c>
      <c r="AY464" s="1605" t="s">
        <v>8000</v>
      </c>
      <c r="BA464" s="3">
        <v>1</v>
      </c>
    </row>
    <row r="465" spans="1:55" ht="30" customHeight="1">
      <c r="B465" s="1552"/>
      <c r="C465" s="1601"/>
      <c r="D465" s="1529"/>
      <c r="E465" s="1529"/>
      <c r="F465" s="9"/>
      <c r="G465" s="1552"/>
      <c r="H465" s="1553"/>
      <c r="I465" s="1564"/>
      <c r="J465" s="1564"/>
      <c r="L465" s="1559"/>
      <c r="M465" s="206"/>
      <c r="N465" s="1565"/>
      <c r="O465" s="1566"/>
      <c r="P465" s="1565"/>
      <c r="Q465" s="1565"/>
      <c r="R465" s="1565"/>
      <c r="S465" s="9"/>
      <c r="W465" s="9"/>
      <c r="X465" s="1531"/>
      <c r="Y465" s="1532"/>
      <c r="Z465" s="1533"/>
      <c r="AA465" s="1534"/>
      <c r="AB465" s="1533"/>
      <c r="AC465" s="1533"/>
      <c r="AD465" s="1533"/>
      <c r="AE465" s="1533"/>
      <c r="AG465" s="1535"/>
      <c r="AH465" s="1536"/>
      <c r="AI465" s="60"/>
      <c r="AJ465" s="1540"/>
      <c r="AK465" s="1540"/>
      <c r="AL465" s="206"/>
      <c r="AM465" s="1559"/>
      <c r="AN465" s="1530"/>
      <c r="AO465" s="1529"/>
      <c r="AP465" s="1529"/>
      <c r="AR465" s="1559">
        <f t="shared" si="94"/>
        <v>8</v>
      </c>
      <c r="AS465" s="1605" t="s">
        <v>8006</v>
      </c>
      <c r="AT465" s="1563" t="s">
        <v>8007</v>
      </c>
      <c r="AU465" s="1567" t="s">
        <v>8008</v>
      </c>
      <c r="AV465" s="1563" t="s">
        <v>8009</v>
      </c>
      <c r="AW465" s="1563" t="s">
        <v>8010</v>
      </c>
      <c r="AX465" s="1563" t="s">
        <v>8011</v>
      </c>
      <c r="AY465" s="1605" t="s">
        <v>8006</v>
      </c>
      <c r="BA465" s="3">
        <v>1</v>
      </c>
    </row>
    <row r="466" spans="1:55" ht="30" customHeight="1">
      <c r="B466" s="1552"/>
      <c r="C466" s="1601"/>
      <c r="D466" s="1529"/>
      <c r="E466" s="1529"/>
      <c r="F466" s="9"/>
      <c r="G466" s="1552"/>
      <c r="H466" s="1553"/>
      <c r="I466" s="1564"/>
      <c r="J466" s="1564"/>
      <c r="L466" s="1559"/>
      <c r="M466" s="206"/>
      <c r="N466" s="1565"/>
      <c r="O466" s="1566"/>
      <c r="P466" s="1565"/>
      <c r="Q466" s="1565"/>
      <c r="R466" s="1565"/>
      <c r="S466" s="9"/>
      <c r="W466" s="9"/>
      <c r="X466" s="1531"/>
      <c r="Y466" s="1532"/>
      <c r="Z466" s="1533"/>
      <c r="AA466" s="1534"/>
      <c r="AB466" s="1533"/>
      <c r="AC466" s="1533"/>
      <c r="AD466" s="1533"/>
      <c r="AE466" s="1533"/>
      <c r="AG466" s="1535"/>
      <c r="AH466" s="1536"/>
      <c r="AI466" s="60"/>
      <c r="AJ466" s="1540"/>
      <c r="AK466" s="1540"/>
      <c r="AL466" s="206"/>
      <c r="AM466" s="1559"/>
      <c r="AN466" s="1530"/>
      <c r="AO466" s="1529"/>
      <c r="AP466" s="1529"/>
      <c r="AR466" s="1523"/>
      <c r="AS466" s="1560" t="s">
        <v>1648</v>
      </c>
      <c r="AT466" s="1600"/>
      <c r="AU466" s="1600"/>
      <c r="AV466" s="1600"/>
      <c r="AW466" s="1550"/>
      <c r="AX466" s="1550"/>
      <c r="AY466" s="1560" t="s">
        <v>1648</v>
      </c>
      <c r="BA466" s="3">
        <v>1</v>
      </c>
    </row>
    <row r="467" spans="1:55" ht="30" customHeight="1">
      <c r="B467" s="1552"/>
      <c r="C467" s="1601"/>
      <c r="D467" s="1529"/>
      <c r="E467" s="1529"/>
      <c r="F467" s="9"/>
      <c r="G467" s="1552"/>
      <c r="H467" s="1553"/>
      <c r="I467" s="1564"/>
      <c r="J467" s="1564"/>
      <c r="L467" s="1559"/>
      <c r="M467" s="206"/>
      <c r="N467" s="1565"/>
      <c r="O467" s="1566"/>
      <c r="P467" s="1565"/>
      <c r="Q467" s="1565"/>
      <c r="R467" s="1565"/>
      <c r="S467" s="9"/>
      <c r="W467" s="9"/>
      <c r="X467" s="1531"/>
      <c r="Y467" s="1532"/>
      <c r="Z467" s="1533"/>
      <c r="AA467" s="1534"/>
      <c r="AB467" s="1533"/>
      <c r="AC467" s="1533"/>
      <c r="AD467" s="1533"/>
      <c r="AE467" s="1533"/>
      <c r="AG467" s="1535"/>
      <c r="AH467" s="1536"/>
      <c r="AI467" s="60"/>
      <c r="AJ467" s="1540"/>
      <c r="AK467" s="1540"/>
      <c r="AL467" s="206"/>
      <c r="AM467" s="1559"/>
      <c r="AN467" s="1530"/>
      <c r="AO467" s="1529"/>
      <c r="AP467" s="1529"/>
      <c r="AR467" s="1559">
        <v>1</v>
      </c>
      <c r="AS467" s="1603" t="s">
        <v>8012</v>
      </c>
      <c r="AT467" s="1563" t="s">
        <v>8013</v>
      </c>
      <c r="AU467" s="1567" t="s">
        <v>8014</v>
      </c>
      <c r="AV467" s="1563" t="s">
        <v>8015</v>
      </c>
      <c r="AW467" s="1563" t="s">
        <v>8016</v>
      </c>
      <c r="AX467" s="1563" t="s">
        <v>8017</v>
      </c>
      <c r="AY467" s="1603" t="s">
        <v>8012</v>
      </c>
      <c r="BA467" s="3">
        <v>1</v>
      </c>
    </row>
    <row r="468" spans="1:55" ht="30" customHeight="1">
      <c r="B468" s="1552"/>
      <c r="C468" s="1601"/>
      <c r="D468" s="1529"/>
      <c r="E468" s="1529"/>
      <c r="F468" s="9"/>
      <c r="G468" s="1552"/>
      <c r="H468" s="1553"/>
      <c r="I468" s="1564"/>
      <c r="J468" s="1564"/>
      <c r="L468" s="1559"/>
      <c r="M468" s="206"/>
      <c r="N468" s="1565"/>
      <c r="O468" s="1566"/>
      <c r="P468" s="1565"/>
      <c r="Q468" s="1565"/>
      <c r="R468" s="1565"/>
      <c r="S468" s="9"/>
      <c r="W468" s="9"/>
      <c r="X468" s="1531"/>
      <c r="Y468" s="1532"/>
      <c r="Z468" s="1533"/>
      <c r="AA468" s="1534"/>
      <c r="AB468" s="1533"/>
      <c r="AC468" s="1533"/>
      <c r="AD468" s="1533"/>
      <c r="AE468" s="1533"/>
      <c r="AG468" s="1535"/>
      <c r="AH468" s="1536"/>
      <c r="AI468" s="60"/>
      <c r="AJ468" s="1540"/>
      <c r="AK468" s="1540"/>
      <c r="AL468" s="206"/>
      <c r="AM468" s="1559"/>
      <c r="AN468" s="1530"/>
      <c r="AO468" s="1529"/>
      <c r="AP468" s="1529"/>
      <c r="BA468" s="700" t="s">
        <v>821</v>
      </c>
    </row>
    <row r="469" spans="1:55">
      <c r="A469" s="3">
        <v>1</v>
      </c>
      <c r="B469" s="3">
        <v>1</v>
      </c>
      <c r="C469" s="3">
        <v>1</v>
      </c>
      <c r="D469" s="3">
        <v>1</v>
      </c>
      <c r="E469" s="3">
        <v>1</v>
      </c>
      <c r="F469" s="3">
        <v>1</v>
      </c>
      <c r="G469" s="3">
        <v>1</v>
      </c>
      <c r="H469" s="3">
        <v>1</v>
      </c>
      <c r="I469" s="3">
        <v>1</v>
      </c>
      <c r="J469" s="3">
        <v>1</v>
      </c>
      <c r="K469" s="3">
        <v>1</v>
      </c>
      <c r="L469" s="3">
        <v>1</v>
      </c>
      <c r="M469" s="3">
        <v>1</v>
      </c>
      <c r="N469" s="3">
        <v>1</v>
      </c>
      <c r="O469" s="3">
        <v>1</v>
      </c>
      <c r="P469" s="3">
        <v>1</v>
      </c>
      <c r="Q469" s="3">
        <v>1</v>
      </c>
      <c r="R469" s="3">
        <v>1</v>
      </c>
      <c r="S469" s="3">
        <v>1</v>
      </c>
      <c r="T469" s="3">
        <v>1</v>
      </c>
      <c r="U469" s="3">
        <v>1</v>
      </c>
      <c r="V469" s="3">
        <v>1</v>
      </c>
      <c r="W469" s="3">
        <v>1</v>
      </c>
      <c r="X469" s="3">
        <v>1</v>
      </c>
      <c r="Y469" s="3">
        <v>1</v>
      </c>
      <c r="Z469" s="3">
        <v>1</v>
      </c>
      <c r="AA469" s="3">
        <v>1</v>
      </c>
      <c r="AB469" s="3">
        <v>1</v>
      </c>
      <c r="AC469" s="3">
        <v>1</v>
      </c>
      <c r="AD469" s="3">
        <v>1</v>
      </c>
      <c r="AE469" s="3">
        <v>1</v>
      </c>
      <c r="AF469" s="3">
        <v>1</v>
      </c>
      <c r="AG469" s="3">
        <v>1</v>
      </c>
      <c r="AH469" s="3">
        <v>1</v>
      </c>
      <c r="AI469" s="3">
        <v>1</v>
      </c>
      <c r="AJ469" s="3">
        <v>1</v>
      </c>
      <c r="AK469" s="3">
        <v>1</v>
      </c>
      <c r="AL469" s="3">
        <v>1</v>
      </c>
      <c r="AM469" s="3">
        <v>1</v>
      </c>
      <c r="AN469" s="3">
        <v>1</v>
      </c>
      <c r="AO469" s="3">
        <v>1</v>
      </c>
      <c r="AP469" s="3">
        <v>1</v>
      </c>
      <c r="AQ469" s="3">
        <v>1</v>
      </c>
      <c r="AR469" s="3">
        <v>1</v>
      </c>
      <c r="AS469" s="3">
        <v>1</v>
      </c>
      <c r="AT469" s="3">
        <v>1</v>
      </c>
      <c r="AU469" s="3">
        <v>1</v>
      </c>
      <c r="AV469" s="3">
        <v>1</v>
      </c>
      <c r="AW469" s="3">
        <v>1</v>
      </c>
      <c r="AX469" s="3">
        <v>1</v>
      </c>
      <c r="AY469" s="3">
        <v>1</v>
      </c>
      <c r="AZ469" s="3">
        <v>1</v>
      </c>
      <c r="BA469" s="1" t="str">
        <f>ADDRESS(ROW(),COLUMN(),4)</f>
        <v>BA469</v>
      </c>
      <c r="BB469" s="702"/>
      <c r="BC469" s="703" t="str">
        <f>ADDRESS(ROW(),COLUMN(),4)</f>
        <v>BC469</v>
      </c>
    </row>
  </sheetData>
  <mergeCells count="44">
    <mergeCell ref="AR4:AY5"/>
    <mergeCell ref="B4:E5"/>
    <mergeCell ref="G4:J5"/>
    <mergeCell ref="M4:R5"/>
    <mergeCell ref="X4:AE5"/>
    <mergeCell ref="AM4:AP5"/>
    <mergeCell ref="U4:V5"/>
    <mergeCell ref="AR6:AY7"/>
    <mergeCell ref="H8:J8"/>
    <mergeCell ref="AV9:AX9"/>
    <mergeCell ref="H10:J10"/>
    <mergeCell ref="H32:H33"/>
    <mergeCell ref="I32:I33"/>
    <mergeCell ref="J32:J33"/>
    <mergeCell ref="U8:V8"/>
    <mergeCell ref="U22:V22"/>
    <mergeCell ref="U33:V33"/>
    <mergeCell ref="H37:H38"/>
    <mergeCell ref="I37:I38"/>
    <mergeCell ref="J37:J38"/>
    <mergeCell ref="H46:H47"/>
    <mergeCell ref="I46:I47"/>
    <mergeCell ref="J46:J47"/>
    <mergeCell ref="H76:H77"/>
    <mergeCell ref="G65:G66"/>
    <mergeCell ref="H65:H66"/>
    <mergeCell ref="I65:I66"/>
    <mergeCell ref="J65:J66"/>
    <mergeCell ref="G73:G74"/>
    <mergeCell ref="H73:H74"/>
    <mergeCell ref="I73:I74"/>
    <mergeCell ref="J73:J74"/>
    <mergeCell ref="U43:V43"/>
    <mergeCell ref="U48:V48"/>
    <mergeCell ref="U51:V51"/>
    <mergeCell ref="U54:V54"/>
    <mergeCell ref="U57:V57"/>
    <mergeCell ref="U97:V97"/>
    <mergeCell ref="U102:V102"/>
    <mergeCell ref="U59:V59"/>
    <mergeCell ref="U67:V67"/>
    <mergeCell ref="U69:V69"/>
    <mergeCell ref="U77:V77"/>
    <mergeCell ref="U91:V91"/>
  </mergeCells>
  <hyperlinks>
    <hyperlink ref="AN110" r:id="rId1" xr:uid="{740E76D0-C9AF-467D-BE3E-743A48EACA20}"/>
    <hyperlink ref="AN111" r:id="rId2" xr:uid="{6897D02F-8631-4AF7-92DA-77D17437A660}"/>
    <hyperlink ref="AN112" r:id="rId3" xr:uid="{B08E101C-8374-4054-8D2A-BA776DA59431}"/>
    <hyperlink ref="H78" r:id="rId4" xr:uid="{7ADD661E-AF92-4E0F-8BC7-A19E609358DA}"/>
  </hyperlinks>
  <pageMargins left="0.7" right="0.7" top="0.75" bottom="0.75" header="0.3" footer="0.3"/>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E42DF-4CAB-46F9-A7AC-F10E8C61B1C7}">
  <dimension ref="A1:AN277"/>
  <sheetViews>
    <sheetView topLeftCell="J1" zoomScale="75" zoomScaleNormal="75" workbookViewId="0">
      <selection activeCell="AC17" sqref="AC17"/>
    </sheetView>
  </sheetViews>
  <sheetFormatPr baseColWidth="10" defaultColWidth="11.42578125" defaultRowHeight="15"/>
  <cols>
    <col min="1" max="1" width="11.42578125" style="1200"/>
    <col min="2" max="2" width="18.7109375" style="1200" customWidth="1"/>
    <col min="3" max="3" width="28.7109375" style="1200" customWidth="1"/>
    <col min="4" max="4" width="16" style="1200" customWidth="1"/>
    <col min="5" max="5" width="11.42578125" style="1200"/>
    <col min="6" max="6" width="14.7109375" style="1200" customWidth="1"/>
    <col min="7" max="7" width="41" style="1200" customWidth="1"/>
    <col min="8" max="8" width="17.140625" style="1200" customWidth="1"/>
    <col min="9" max="12" width="11.42578125" style="1200"/>
    <col min="13" max="13" width="18.5703125" style="1200" customWidth="1"/>
    <col min="14" max="14" width="11.42578125" style="1200"/>
    <col min="15" max="15" width="19.5703125" style="1200" customWidth="1"/>
    <col min="16" max="16" width="14.140625" style="1200" bestFit="1" customWidth="1"/>
    <col min="17" max="19" width="11.42578125" style="1200"/>
    <col min="20" max="21" width="11.7109375" style="1200" bestFit="1" customWidth="1"/>
    <col min="22" max="22" width="18.140625" style="1200" customWidth="1"/>
    <col min="23" max="25" width="16" style="1200" customWidth="1"/>
    <col min="26" max="26" width="14.28515625" style="1200" customWidth="1"/>
    <col min="27" max="27" width="15.28515625" style="1200" customWidth="1"/>
    <col min="28" max="28" width="16" style="1200" customWidth="1"/>
    <col min="29" max="29" width="14.140625" style="1200" customWidth="1"/>
    <col min="30" max="37" width="11.42578125" style="1200"/>
    <col min="38" max="38" width="7.5703125" style="844" customWidth="1"/>
    <col min="39" max="39" width="11.42578125" style="701"/>
    <col min="40" max="40" width="48.85546875" style="701" customWidth="1"/>
    <col min="41" max="16384" width="11.42578125" style="1200"/>
  </cols>
  <sheetData>
    <row r="1" spans="1:40" ht="30" customHeight="1">
      <c r="A1" s="1" t="str">
        <f>ADDRESS(ROW(),COLUMN(),4)</f>
        <v>A1</v>
      </c>
      <c r="B1" s="1195"/>
      <c r="C1" s="1195"/>
      <c r="D1" s="1195"/>
      <c r="E1" s="1195"/>
      <c r="F1" s="1195"/>
      <c r="G1" s="1195"/>
      <c r="H1" s="1195"/>
      <c r="I1" s="1195"/>
      <c r="J1" s="1195"/>
      <c r="K1" s="1195"/>
      <c r="L1" s="1195"/>
      <c r="M1" s="1195"/>
      <c r="N1" s="1195"/>
      <c r="O1" s="1195"/>
      <c r="P1" s="1196"/>
      <c r="Q1" s="1196"/>
      <c r="R1" s="1196"/>
      <c r="S1" s="1196"/>
      <c r="T1" s="1196"/>
      <c r="U1" s="1197"/>
      <c r="V1" s="1197"/>
      <c r="W1" s="1197"/>
      <c r="X1" s="1197"/>
      <c r="Y1" s="1197"/>
      <c r="Z1" s="1197"/>
      <c r="AA1" s="1197"/>
      <c r="AB1" s="1197"/>
      <c r="AC1" s="1197"/>
      <c r="AD1" s="1197"/>
      <c r="AE1" s="1197"/>
      <c r="AF1" s="1197"/>
      <c r="AG1" s="1197"/>
      <c r="AH1" s="1197"/>
      <c r="AI1" s="1197"/>
      <c r="AJ1" s="1198"/>
      <c r="AK1" s="1198"/>
      <c r="AL1" s="1199">
        <v>1</v>
      </c>
      <c r="AM1" s="877" t="str">
        <f>SUBSTITUTE(ADDRESS(1,COLUMN(),4),"1","")</f>
        <v>AM</v>
      </c>
      <c r="AN1" s="878" t="str">
        <f>SUBSTITUTE(ADDRESS(1,COLUMN(),4),"1","")</f>
        <v>AN</v>
      </c>
    </row>
    <row r="2" spans="1:40" ht="30" customHeight="1">
      <c r="A2" s="1195"/>
      <c r="B2" s="1223" t="s">
        <v>3302</v>
      </c>
      <c r="C2" s="1195"/>
      <c r="D2" s="1195"/>
      <c r="E2" s="1195"/>
      <c r="F2" s="1195"/>
      <c r="G2" s="1195"/>
      <c r="H2" s="1195"/>
      <c r="I2" s="1195"/>
      <c r="J2" s="1195"/>
      <c r="K2" s="1195"/>
      <c r="L2" s="1195"/>
      <c r="M2" s="1195"/>
      <c r="N2" s="1195"/>
      <c r="O2" s="1195"/>
      <c r="P2" s="1196"/>
      <c r="Q2" s="1196"/>
      <c r="R2" s="1196"/>
      <c r="S2" s="1196"/>
      <c r="T2" s="1196"/>
      <c r="U2" s="1197"/>
      <c r="V2" s="1197"/>
      <c r="W2" s="1197"/>
      <c r="X2" s="1197"/>
      <c r="Y2" s="1197"/>
      <c r="Z2" s="1197"/>
      <c r="AA2" s="1197"/>
      <c r="AB2" s="1197"/>
      <c r="AC2" s="1197"/>
      <c r="AD2" s="1197"/>
      <c r="AE2" s="1197"/>
      <c r="AF2" s="1197"/>
      <c r="AG2" s="1197"/>
      <c r="AH2" s="1197"/>
      <c r="AI2" s="1197"/>
      <c r="AJ2" s="1198"/>
      <c r="AK2" s="1198"/>
      <c r="AL2" s="1199">
        <v>1</v>
      </c>
      <c r="AM2" s="1202"/>
      <c r="AN2" s="1202" t="s">
        <v>3249</v>
      </c>
    </row>
    <row r="3" spans="1:40" ht="30" customHeight="1">
      <c r="A3" s="1195"/>
      <c r="B3" s="1223" t="s">
        <v>3303</v>
      </c>
      <c r="C3" s="1195"/>
      <c r="D3" s="1195"/>
      <c r="E3" s="1195"/>
      <c r="F3" s="1195"/>
      <c r="G3" s="1195"/>
      <c r="H3" s="1195"/>
      <c r="I3" s="1195"/>
      <c r="J3" s="1195"/>
      <c r="K3" s="1195"/>
      <c r="L3" s="1195"/>
      <c r="M3" s="1195"/>
      <c r="N3" s="1195"/>
      <c r="O3" s="1195"/>
      <c r="P3" s="1196"/>
      <c r="Q3" s="1196"/>
      <c r="R3" s="1196"/>
      <c r="S3" s="1196"/>
      <c r="T3" s="1196"/>
      <c r="U3" s="1197"/>
      <c r="V3" s="1197"/>
      <c r="W3" s="1197"/>
      <c r="X3" s="1197"/>
      <c r="Y3" s="1197"/>
      <c r="Z3" s="1197"/>
      <c r="AA3" s="1197"/>
      <c r="AB3" s="1197"/>
      <c r="AC3" s="1197"/>
      <c r="AD3" s="1197"/>
      <c r="AE3" s="1197"/>
      <c r="AF3" s="1197"/>
      <c r="AG3" s="1197"/>
      <c r="AH3" s="1197"/>
      <c r="AI3" s="1197"/>
      <c r="AJ3" s="1198"/>
      <c r="AK3" s="1198"/>
      <c r="AL3" s="1199">
        <v>1</v>
      </c>
      <c r="AM3" s="1206">
        <f ca="1">COUNTA(A1:AL277) + COUNTBLANK(A1:AL277)</f>
        <v>10527</v>
      </c>
      <c r="AN3" s="1202" t="str">
        <f>"cells between"&amp;" " &amp;A1&amp;" et  "&amp;AL277</f>
        <v>cells between A1 et  AL277</v>
      </c>
    </row>
    <row r="4" spans="1:40" ht="30" customHeight="1">
      <c r="A4" s="1195"/>
      <c r="B4" s="1223" t="s">
        <v>3304</v>
      </c>
      <c r="C4" s="1195"/>
      <c r="D4" s="1195"/>
      <c r="E4" s="1195"/>
      <c r="F4" s="1195"/>
      <c r="G4" s="1195"/>
      <c r="H4" s="1195"/>
      <c r="I4" s="1195"/>
      <c r="J4" s="1195"/>
      <c r="K4" s="1195"/>
      <c r="L4" s="1195"/>
      <c r="M4" s="1195"/>
      <c r="N4" s="1195"/>
      <c r="O4" s="1195"/>
      <c r="P4" s="1196"/>
      <c r="Q4" s="1196"/>
      <c r="R4" s="1196"/>
      <c r="S4" s="1196"/>
      <c r="T4" s="1196"/>
      <c r="U4" s="1197"/>
      <c r="V4" s="1197"/>
      <c r="W4" s="1197"/>
      <c r="X4" s="1197"/>
      <c r="Y4" s="1197"/>
      <c r="Z4" s="1197"/>
      <c r="AA4" s="1197"/>
      <c r="AB4" s="1197"/>
      <c r="AC4" s="1197"/>
      <c r="AD4" s="1197"/>
      <c r="AE4" s="1197"/>
      <c r="AF4" s="1197"/>
      <c r="AG4" s="1197"/>
      <c r="AH4" s="1197"/>
      <c r="AI4" s="1197"/>
      <c r="AJ4" s="1198"/>
      <c r="AK4" s="1198"/>
      <c r="AL4" s="1199">
        <v>1</v>
      </c>
      <c r="AM4" s="1206">
        <f ca="1">COUNTA(A1:AL277)</f>
        <v>955</v>
      </c>
      <c r="AN4" s="1202" t="s">
        <v>3250</v>
      </c>
    </row>
    <row r="5" spans="1:40" ht="30" customHeight="1">
      <c r="A5" s="1195"/>
      <c r="B5" s="1223" t="s">
        <v>3305</v>
      </c>
      <c r="C5" s="1195"/>
      <c r="D5" s="1195"/>
      <c r="E5" s="1195"/>
      <c r="F5" s="1195"/>
      <c r="G5" s="1195"/>
      <c r="H5" s="1195"/>
      <c r="I5" s="1195"/>
      <c r="J5" s="1195"/>
      <c r="K5" s="1195"/>
      <c r="L5" s="1195"/>
      <c r="M5" s="1195"/>
      <c r="N5" s="1195"/>
      <c r="O5" s="1195"/>
      <c r="P5" s="1196"/>
      <c r="Q5" s="1196"/>
      <c r="R5" s="1196"/>
      <c r="S5" s="1196"/>
      <c r="T5" s="1196"/>
      <c r="U5" s="1197"/>
      <c r="V5" s="1197"/>
      <c r="W5" s="1197"/>
      <c r="X5" s="1197"/>
      <c r="Y5" s="1197"/>
      <c r="Z5" s="1197"/>
      <c r="AA5" s="1197"/>
      <c r="AB5" s="1197"/>
      <c r="AC5" s="1197"/>
      <c r="AD5" s="1197"/>
      <c r="AE5" s="1197"/>
      <c r="AF5" s="1197"/>
      <c r="AG5" s="1197"/>
      <c r="AH5" s="1197"/>
      <c r="AI5" s="1197"/>
      <c r="AJ5" s="1198"/>
      <c r="AK5" s="1198"/>
      <c r="AL5" s="1199">
        <v>1</v>
      </c>
      <c r="AM5" s="1206">
        <f ca="1">COUNTBLANK(A1:AL277)</f>
        <v>9572</v>
      </c>
      <c r="AN5" s="1202" t="s">
        <v>3251</v>
      </c>
    </row>
    <row r="6" spans="1:40" ht="30" customHeight="1">
      <c r="A6" s="1195"/>
      <c r="B6" s="1223" t="s">
        <v>3306</v>
      </c>
      <c r="C6" s="1195"/>
      <c r="D6" s="1195"/>
      <c r="E6" s="1195"/>
      <c r="F6" s="1195"/>
      <c r="G6" s="1195"/>
      <c r="H6" s="1195"/>
      <c r="I6" s="1195"/>
      <c r="J6" s="1195"/>
      <c r="K6" s="1195"/>
      <c r="L6" s="1195"/>
      <c r="M6" s="1195"/>
      <c r="N6" s="1195"/>
      <c r="O6" s="1195"/>
      <c r="P6" s="1196"/>
      <c r="Q6" s="1196"/>
      <c r="R6" s="1196"/>
      <c r="S6" s="1196"/>
      <c r="T6" s="1196"/>
      <c r="U6" s="1197"/>
      <c r="V6" s="1197"/>
      <c r="W6" s="1197"/>
      <c r="X6" s="1197"/>
      <c r="Y6" s="1197"/>
      <c r="Z6" s="1197"/>
      <c r="AA6" s="1197"/>
      <c r="AB6" s="1197"/>
      <c r="AC6" s="1197"/>
      <c r="AD6" s="1197"/>
      <c r="AE6" s="1197"/>
      <c r="AF6" s="1197"/>
      <c r="AG6" s="1197"/>
      <c r="AH6" s="1197"/>
      <c r="AI6" s="1197"/>
      <c r="AJ6" s="1198"/>
      <c r="AK6" s="1198"/>
      <c r="AL6" s="1199">
        <v>1</v>
      </c>
      <c r="AM6" s="1206">
        <f>SUM(AL1:AL275)+2</f>
        <v>277</v>
      </c>
      <c r="AN6" s="1202" t="s">
        <v>3252</v>
      </c>
    </row>
    <row r="7" spans="1:40" ht="30" customHeight="1">
      <c r="A7" s="1195"/>
      <c r="B7" s="1195"/>
      <c r="C7" s="1195"/>
      <c r="D7" s="1195"/>
      <c r="E7" s="1195"/>
      <c r="F7" s="1195"/>
      <c r="G7" s="1195"/>
      <c r="H7" s="1195"/>
      <c r="I7" s="1195"/>
      <c r="J7" s="1195"/>
      <c r="K7" s="1195"/>
      <c r="L7" s="1195"/>
      <c r="M7" s="1195"/>
      <c r="N7" s="1195"/>
      <c r="O7" s="1195"/>
      <c r="P7" s="1196"/>
      <c r="Q7" s="1196"/>
      <c r="R7" s="1196"/>
      <c r="S7" s="1196"/>
      <c r="T7" s="1196"/>
      <c r="U7" s="1197"/>
      <c r="V7" s="1197"/>
      <c r="W7" s="1197"/>
      <c r="X7" s="1197"/>
      <c r="Y7" s="1197"/>
      <c r="Z7" s="1197"/>
      <c r="AA7" s="1197"/>
      <c r="AB7" s="1197"/>
      <c r="AC7" s="1197"/>
      <c r="AD7" s="1197"/>
      <c r="AE7" s="1197"/>
      <c r="AF7" s="1197"/>
      <c r="AG7" s="1197"/>
      <c r="AH7" s="1197"/>
      <c r="AI7" s="1197"/>
      <c r="AJ7" s="1198"/>
      <c r="AK7" s="1198"/>
      <c r="AL7" s="1199">
        <v>1</v>
      </c>
      <c r="AM7" s="1206">
        <f>SUM(A277:AK277)+1</f>
        <v>38</v>
      </c>
      <c r="AN7" s="1202" t="s">
        <v>3253</v>
      </c>
    </row>
    <row r="8" spans="1:40" ht="30" customHeight="1">
      <c r="A8" s="1195"/>
      <c r="B8" s="1201" t="s">
        <v>3038</v>
      </c>
      <c r="C8" s="1195"/>
      <c r="D8" s="1195"/>
      <c r="E8" s="1195"/>
      <c r="F8" s="1195"/>
      <c r="G8" s="1195"/>
      <c r="H8" s="1195"/>
      <c r="I8" s="1196"/>
      <c r="J8" s="1195"/>
      <c r="K8" s="1195"/>
      <c r="L8" s="1195"/>
      <c r="M8" s="1195"/>
      <c r="N8" s="1195"/>
      <c r="O8" s="1196"/>
      <c r="P8" s="1196"/>
      <c r="Q8" s="1196"/>
      <c r="R8" s="1196"/>
      <c r="S8" s="1196"/>
      <c r="T8" s="1197"/>
      <c r="U8" s="1197"/>
      <c r="V8" s="1197"/>
      <c r="W8" s="1197"/>
      <c r="X8" s="2485" t="s">
        <v>3059</v>
      </c>
      <c r="Y8" s="2485"/>
      <c r="Z8" s="2485"/>
      <c r="AA8" s="2485"/>
      <c r="AB8" s="2485"/>
      <c r="AC8" s="2485"/>
      <c r="AD8" s="1197"/>
      <c r="AE8" s="1197"/>
      <c r="AF8" s="1197"/>
      <c r="AG8" s="1197"/>
      <c r="AH8" s="1197"/>
      <c r="AI8" s="1197"/>
      <c r="AJ8" s="1198"/>
      <c r="AK8" s="1198"/>
      <c r="AL8" s="1199">
        <v>1</v>
      </c>
    </row>
    <row r="9" spans="1:40" ht="30" customHeight="1">
      <c r="A9" s="1195"/>
      <c r="B9" s="1203" t="s">
        <v>3039</v>
      </c>
      <c r="C9" s="1204"/>
      <c r="D9" s="1195"/>
      <c r="E9" s="1195"/>
      <c r="F9" s="1195"/>
      <c r="G9" s="1195"/>
      <c r="H9" s="1195"/>
      <c r="I9" s="1196"/>
      <c r="J9" s="1195"/>
      <c r="K9" s="1195"/>
      <c r="L9" s="1195"/>
      <c r="M9" s="1195"/>
      <c r="N9" s="1195"/>
      <c r="O9" s="1196"/>
      <c r="P9" s="1196"/>
      <c r="Q9" s="1196"/>
      <c r="R9" s="1196"/>
      <c r="S9" s="1196"/>
      <c r="T9" s="1197"/>
      <c r="U9" s="1197"/>
      <c r="V9" s="1205"/>
      <c r="W9" s="1205"/>
      <c r="X9" s="2485"/>
      <c r="Y9" s="2485"/>
      <c r="Z9" s="2485"/>
      <c r="AA9" s="2485"/>
      <c r="AB9" s="2485"/>
      <c r="AC9" s="2485"/>
      <c r="AD9" s="1197"/>
      <c r="AE9" s="1197"/>
      <c r="AF9" s="1197"/>
      <c r="AG9" s="1197"/>
      <c r="AH9" s="1197"/>
      <c r="AI9" s="1197"/>
      <c r="AJ9" s="1198"/>
      <c r="AK9" s="1198"/>
      <c r="AL9" s="1199">
        <v>1</v>
      </c>
    </row>
    <row r="10" spans="1:40" ht="30" customHeight="1">
      <c r="A10" s="1195"/>
      <c r="B10" s="1203"/>
      <c r="C10" s="1204"/>
      <c r="D10" s="1195"/>
      <c r="E10" s="1195"/>
      <c r="F10" s="1195"/>
      <c r="G10" s="1195"/>
      <c r="H10" s="1195"/>
      <c r="I10" s="1196"/>
      <c r="J10" s="1195"/>
      <c r="K10" s="1195"/>
      <c r="L10" s="1195"/>
      <c r="M10" s="1195"/>
      <c r="N10" s="1195"/>
      <c r="O10" s="1196"/>
      <c r="P10" s="1196"/>
      <c r="Q10" s="1196"/>
      <c r="R10" s="1196"/>
      <c r="S10" s="1196"/>
      <c r="T10" s="1197"/>
      <c r="U10" s="1197"/>
      <c r="V10" s="1207"/>
      <c r="W10" s="1207"/>
      <c r="X10" s="1207"/>
      <c r="Y10" s="1208" t="s">
        <v>3060</v>
      </c>
      <c r="Z10" s="1197"/>
      <c r="AA10" s="1197"/>
      <c r="AB10" s="1197"/>
      <c r="AC10" s="1197"/>
      <c r="AD10" s="1197"/>
      <c r="AE10" s="1197"/>
      <c r="AF10" s="1197"/>
      <c r="AG10" s="1197"/>
      <c r="AH10" s="1197"/>
      <c r="AI10" s="1197"/>
      <c r="AJ10" s="1198"/>
      <c r="AK10" s="1198"/>
      <c r="AL10" s="1199">
        <v>1</v>
      </c>
    </row>
    <row r="11" spans="1:40" ht="30" customHeight="1">
      <c r="A11" s="1195"/>
      <c r="B11" s="1203" t="s">
        <v>2983</v>
      </c>
      <c r="C11" s="1204"/>
      <c r="D11" s="1195"/>
      <c r="E11" s="1195"/>
      <c r="F11" s="1195"/>
      <c r="G11" s="1195"/>
      <c r="H11" s="1195"/>
      <c r="I11" s="1196"/>
      <c r="J11" s="1195"/>
      <c r="K11" s="1195"/>
      <c r="L11" s="1195"/>
      <c r="M11" s="1195"/>
      <c r="N11" s="1195"/>
      <c r="O11" s="1196"/>
      <c r="P11" s="1196"/>
      <c r="Q11" s="1196"/>
      <c r="R11" s="1196"/>
      <c r="S11" s="1196"/>
      <c r="T11" s="1197"/>
      <c r="U11" s="1197"/>
      <c r="V11" s="1207"/>
      <c r="W11" s="1207"/>
      <c r="X11" s="1207"/>
      <c r="Y11" s="1197"/>
      <c r="Z11" s="1197"/>
      <c r="AA11" s="1197"/>
      <c r="AB11" s="1197"/>
      <c r="AC11" s="1197"/>
      <c r="AD11" s="1197"/>
      <c r="AE11" s="1197"/>
      <c r="AF11" s="1197"/>
      <c r="AG11" s="1197"/>
      <c r="AH11" s="1197"/>
      <c r="AI11" s="1197"/>
      <c r="AJ11" s="1198"/>
      <c r="AK11" s="1198"/>
      <c r="AL11" s="1199">
        <v>1</v>
      </c>
    </row>
    <row r="12" spans="1:40" ht="30" customHeight="1">
      <c r="A12" s="1195"/>
      <c r="B12" s="1203" t="s">
        <v>2984</v>
      </c>
      <c r="C12" s="1204"/>
      <c r="D12" s="1195"/>
      <c r="E12" s="1195"/>
      <c r="F12" s="1195"/>
      <c r="G12" s="1195"/>
      <c r="H12" s="1195"/>
      <c r="I12" s="1196"/>
      <c r="J12" s="1195"/>
      <c r="K12" s="1195"/>
      <c r="L12" s="1195"/>
      <c r="M12" s="1195"/>
      <c r="N12" s="1195"/>
      <c r="O12" s="1196"/>
      <c r="P12" s="1196"/>
      <c r="Q12" s="1196"/>
      <c r="R12" s="1196"/>
      <c r="S12" s="1196"/>
      <c r="T12" s="1197"/>
      <c r="U12" s="1197"/>
      <c r="V12" s="1207"/>
      <c r="W12" s="1207"/>
      <c r="X12" s="1207"/>
      <c r="Y12" s="1208" t="s">
        <v>8758</v>
      </c>
      <c r="Z12" s="1197"/>
      <c r="AA12" s="1197"/>
      <c r="AB12" s="1197"/>
      <c r="AC12" s="1197"/>
      <c r="AD12" s="1197"/>
      <c r="AE12" s="1197"/>
      <c r="AF12" s="1197"/>
      <c r="AG12" s="1197"/>
      <c r="AH12" s="1197"/>
      <c r="AI12" s="1197"/>
      <c r="AJ12" s="1198"/>
      <c r="AK12" s="1198"/>
      <c r="AL12" s="1199">
        <v>1</v>
      </c>
    </row>
    <row r="13" spans="1:40" ht="30" customHeight="1">
      <c r="A13" s="1195"/>
      <c r="B13" s="1203"/>
      <c r="C13" s="1204"/>
      <c r="D13" s="1195"/>
      <c r="E13" s="1195"/>
      <c r="F13" s="1195"/>
      <c r="G13" s="1195"/>
      <c r="H13" s="1195"/>
      <c r="I13" s="1196"/>
      <c r="J13" s="1195"/>
      <c r="K13" s="1195"/>
      <c r="L13" s="1195"/>
      <c r="M13" s="1195"/>
      <c r="N13" s="1195"/>
      <c r="O13" s="1196"/>
      <c r="P13" s="1196"/>
      <c r="Q13" s="1196"/>
      <c r="R13" s="1196"/>
      <c r="S13" s="1196"/>
      <c r="T13" s="1197"/>
      <c r="U13" s="1197"/>
      <c r="V13" s="1207"/>
      <c r="W13" s="1207"/>
      <c r="X13" s="1207"/>
      <c r="Y13" s="1208"/>
      <c r="Z13" s="1197"/>
      <c r="AA13" s="1197"/>
      <c r="AB13" s="1197"/>
      <c r="AC13" s="1197"/>
      <c r="AD13" s="1197"/>
      <c r="AE13" s="1197"/>
      <c r="AF13" s="1197"/>
      <c r="AG13" s="1197"/>
      <c r="AH13" s="1197"/>
      <c r="AI13" s="1197"/>
      <c r="AJ13" s="1198"/>
      <c r="AK13" s="1198"/>
      <c r="AL13" s="1199">
        <v>1</v>
      </c>
    </row>
    <row r="14" spans="1:40" ht="30" customHeight="1">
      <c r="A14" s="1195"/>
      <c r="B14" s="1203" t="s">
        <v>2985</v>
      </c>
      <c r="C14" s="1204"/>
      <c r="D14" s="1195"/>
      <c r="E14" s="1195"/>
      <c r="F14" s="1195"/>
      <c r="G14" s="1195"/>
      <c r="H14" s="1195"/>
      <c r="I14" s="1196"/>
      <c r="J14" s="1195"/>
      <c r="K14" s="1195"/>
      <c r="L14" s="1195"/>
      <c r="M14" s="1195"/>
      <c r="N14" s="1195"/>
      <c r="O14" s="1196"/>
      <c r="P14" s="1196"/>
      <c r="Q14" s="1196"/>
      <c r="R14" s="1196"/>
      <c r="S14" s="1196"/>
      <c r="T14" s="1197"/>
      <c r="U14" s="1197"/>
      <c r="V14" s="1207"/>
      <c r="W14" s="1207"/>
      <c r="X14" s="1207"/>
      <c r="Y14" s="1207" t="str">
        <f ca="1">"Page "&amp;_xlfn.SHEET()&amp;" sur "&amp;_xlfn.SHEETS()</f>
        <v>Page 2 sur 17</v>
      </c>
      <c r="Z14" s="1197"/>
      <c r="AA14" s="1197"/>
      <c r="AB14" s="1197"/>
      <c r="AC14" s="1197"/>
      <c r="AD14" s="1197"/>
      <c r="AE14" s="1197"/>
      <c r="AF14" s="1197"/>
      <c r="AG14" s="1197"/>
      <c r="AH14" s="1197"/>
      <c r="AI14" s="1197"/>
      <c r="AJ14" s="1198"/>
      <c r="AK14" s="1198"/>
      <c r="AL14" s="1199">
        <v>1</v>
      </c>
    </row>
    <row r="15" spans="1:40" ht="30" customHeight="1">
      <c r="A15" s="1195"/>
      <c r="B15" s="1203" t="s">
        <v>2986</v>
      </c>
      <c r="C15" s="1204"/>
      <c r="D15" s="1195"/>
      <c r="E15" s="1195"/>
      <c r="F15" s="1195"/>
      <c r="G15" s="1195"/>
      <c r="H15" s="1195"/>
      <c r="I15" s="1196"/>
      <c r="J15" s="1195"/>
      <c r="K15" s="1195"/>
      <c r="L15" s="1195"/>
      <c r="M15" s="1195"/>
      <c r="N15" s="1195"/>
      <c r="O15" s="1196"/>
      <c r="P15" s="1196"/>
      <c r="Q15" s="1196"/>
      <c r="R15" s="1196"/>
      <c r="S15" s="1196"/>
      <c r="T15" s="1197"/>
      <c r="U15" s="1197"/>
      <c r="V15" s="1207"/>
      <c r="W15" s="1207"/>
      <c r="X15" s="1207"/>
      <c r="Y15" s="1197"/>
      <c r="Z15" s="1208"/>
      <c r="AA15" s="1197"/>
      <c r="AB15" s="1197"/>
      <c r="AC15" s="1197"/>
      <c r="AD15" s="1197"/>
      <c r="AE15" s="1197"/>
      <c r="AF15" s="1197"/>
      <c r="AG15" s="1197"/>
      <c r="AH15" s="1197"/>
      <c r="AI15" s="1197"/>
      <c r="AJ15" s="1198"/>
      <c r="AK15" s="1198"/>
      <c r="AL15" s="1199">
        <v>1</v>
      </c>
    </row>
    <row r="16" spans="1:40" ht="30" customHeight="1">
      <c r="A16" s="1195"/>
      <c r="B16" s="1203" t="s">
        <v>2987</v>
      </c>
      <c r="C16" s="1204"/>
      <c r="D16" s="1195"/>
      <c r="E16" s="1195"/>
      <c r="F16" s="1195"/>
      <c r="G16" s="1195"/>
      <c r="H16" s="1195"/>
      <c r="I16" s="1196"/>
      <c r="J16" s="1195"/>
      <c r="K16" s="1195"/>
      <c r="L16" s="1195"/>
      <c r="M16" s="1195"/>
      <c r="N16" s="1195"/>
      <c r="O16" s="1196"/>
      <c r="P16" s="1196"/>
      <c r="Q16" s="1196"/>
      <c r="R16" s="1196"/>
      <c r="S16" s="1196"/>
      <c r="T16" s="1197"/>
      <c r="U16" s="1197"/>
      <c r="V16" s="1207"/>
      <c r="W16" s="1207"/>
      <c r="X16" s="1207"/>
      <c r="Y16" s="1209" t="s">
        <v>3061</v>
      </c>
      <c r="Z16" s="1208"/>
      <c r="AA16" s="1197"/>
      <c r="AB16" s="1197"/>
      <c r="AC16" s="1197"/>
      <c r="AD16" s="1197"/>
      <c r="AE16" s="1197"/>
      <c r="AF16" s="1197"/>
      <c r="AG16" s="1197"/>
      <c r="AH16" s="1197"/>
      <c r="AI16" s="1197"/>
      <c r="AJ16" s="1198"/>
      <c r="AK16" s="1198"/>
      <c r="AL16" s="1199">
        <v>1</v>
      </c>
    </row>
    <row r="17" spans="1:38" ht="30" customHeight="1">
      <c r="A17" s="1195"/>
      <c r="B17" s="1203" t="s">
        <v>2988</v>
      </c>
      <c r="C17" s="1204"/>
      <c r="D17" s="1195"/>
      <c r="E17" s="1195"/>
      <c r="F17" s="1195"/>
      <c r="G17" s="1195"/>
      <c r="H17" s="1195"/>
      <c r="I17" s="1196"/>
      <c r="J17" s="1195"/>
      <c r="K17" s="1195"/>
      <c r="L17" s="1195"/>
      <c r="M17" s="1195"/>
      <c r="N17" s="1195"/>
      <c r="O17" s="1196"/>
      <c r="P17" s="1196"/>
      <c r="Q17" s="1196"/>
      <c r="R17" s="1196"/>
      <c r="S17" s="1196"/>
      <c r="T17" s="1197"/>
      <c r="U17" s="1197"/>
      <c r="V17" s="1207"/>
      <c r="W17" s="1207"/>
      <c r="X17" s="1207"/>
      <c r="Y17" s="1197"/>
      <c r="Z17" s="1208"/>
      <c r="AA17" s="1197"/>
      <c r="AB17" s="1197"/>
      <c r="AC17" s="1197"/>
      <c r="AD17" s="1197"/>
      <c r="AE17" s="1197"/>
      <c r="AF17" s="1197"/>
      <c r="AG17" s="1197"/>
      <c r="AH17" s="1197"/>
      <c r="AI17" s="1197"/>
      <c r="AJ17" s="1198"/>
      <c r="AK17" s="1198"/>
      <c r="AL17" s="1199">
        <v>1</v>
      </c>
    </row>
    <row r="18" spans="1:38" ht="30" customHeight="1">
      <c r="A18" s="1195"/>
      <c r="B18" s="1203"/>
      <c r="C18" s="1204"/>
      <c r="D18" s="1195"/>
      <c r="E18" s="1195"/>
      <c r="F18" s="1195"/>
      <c r="G18" s="1195"/>
      <c r="H18" s="1195"/>
      <c r="I18" s="1196"/>
      <c r="J18" s="1195"/>
      <c r="K18" s="1195"/>
      <c r="L18" s="1195"/>
      <c r="M18" s="1195"/>
      <c r="N18" s="1195"/>
      <c r="O18" s="1196"/>
      <c r="P18" s="1203"/>
      <c r="Q18" s="1196"/>
      <c r="R18" s="1196"/>
      <c r="S18" s="1196"/>
      <c r="T18" s="1197"/>
      <c r="U18" s="1197"/>
      <c r="V18" s="1207"/>
      <c r="W18" s="1207"/>
      <c r="X18" s="1207"/>
      <c r="Y18" s="1197"/>
      <c r="Z18" s="1208"/>
      <c r="AA18" s="1197"/>
      <c r="AB18" s="1197"/>
      <c r="AC18" s="1197"/>
      <c r="AD18" s="1197"/>
      <c r="AE18" s="1197"/>
      <c r="AF18" s="1197"/>
      <c r="AG18" s="1197"/>
      <c r="AH18" s="1197"/>
      <c r="AI18" s="1197"/>
      <c r="AJ18" s="1198"/>
      <c r="AK18" s="1198"/>
      <c r="AL18" s="1199">
        <v>1</v>
      </c>
    </row>
    <row r="19" spans="1:38" ht="30" customHeight="1">
      <c r="A19" s="1195"/>
      <c r="B19" s="1203" t="s">
        <v>2989</v>
      </c>
      <c r="C19" s="1204"/>
      <c r="D19" s="1195"/>
      <c r="E19" s="1195"/>
      <c r="F19" s="1195"/>
      <c r="G19" s="1195"/>
      <c r="H19" s="1195"/>
      <c r="I19" s="1196"/>
      <c r="J19" s="1195"/>
      <c r="K19" s="1195"/>
      <c r="L19" s="1195"/>
      <c r="M19" s="1195"/>
      <c r="N19" s="1195"/>
      <c r="O19" s="1196"/>
      <c r="P19" s="1203"/>
      <c r="Q19" s="1196"/>
      <c r="R19" s="1196"/>
      <c r="S19" s="1196"/>
      <c r="T19" s="1197"/>
      <c r="U19" s="1197"/>
      <c r="V19" s="1207"/>
      <c r="W19" s="1207"/>
      <c r="X19" s="1207"/>
      <c r="Y19" s="1197"/>
      <c r="Z19" s="1208"/>
      <c r="AA19" s="1197"/>
      <c r="AB19" s="1197"/>
      <c r="AC19" s="1197"/>
      <c r="AD19" s="1197"/>
      <c r="AE19" s="1197"/>
      <c r="AF19" s="1197"/>
      <c r="AG19" s="1197"/>
      <c r="AH19" s="1197"/>
      <c r="AI19" s="1197"/>
      <c r="AJ19" s="1198"/>
      <c r="AK19" s="1198"/>
      <c r="AL19" s="1199">
        <v>1</v>
      </c>
    </row>
    <row r="20" spans="1:38" ht="30" customHeight="1">
      <c r="A20" s="1195"/>
      <c r="B20" s="1203" t="s">
        <v>2990</v>
      </c>
      <c r="C20" s="1204"/>
      <c r="D20" s="1195"/>
      <c r="E20" s="1195"/>
      <c r="F20" s="1195"/>
      <c r="G20" s="1195"/>
      <c r="H20" s="1195"/>
      <c r="I20" s="1196"/>
      <c r="J20" s="1195"/>
      <c r="K20" s="1195"/>
      <c r="L20" s="1195"/>
      <c r="M20" s="1195"/>
      <c r="N20" s="1195"/>
      <c r="O20" s="1196"/>
      <c r="P20" s="1203"/>
      <c r="Q20" s="1196"/>
      <c r="R20" s="1196"/>
      <c r="S20" s="1196"/>
      <c r="T20" s="1197"/>
      <c r="U20" s="1197"/>
      <c r="V20" s="1207"/>
      <c r="W20" s="1207"/>
      <c r="X20" s="1207"/>
      <c r="Y20" s="1197"/>
      <c r="Z20" s="1208"/>
      <c r="AA20" s="1197"/>
      <c r="AB20" s="1197"/>
      <c r="AC20" s="1197"/>
      <c r="AD20" s="1197"/>
      <c r="AE20" s="1197"/>
      <c r="AF20" s="1197"/>
      <c r="AG20" s="1197"/>
      <c r="AH20" s="1197"/>
      <c r="AI20" s="1197"/>
      <c r="AJ20" s="1198"/>
      <c r="AK20" s="1198"/>
      <c r="AL20" s="1199">
        <v>1</v>
      </c>
    </row>
    <row r="21" spans="1:38" ht="30" customHeight="1">
      <c r="A21" s="1195"/>
      <c r="B21" s="1203" t="s">
        <v>2991</v>
      </c>
      <c r="C21" s="1204"/>
      <c r="D21" s="1195"/>
      <c r="E21" s="1195"/>
      <c r="F21" s="1195"/>
      <c r="G21" s="1195"/>
      <c r="H21" s="1195"/>
      <c r="I21" s="1196"/>
      <c r="J21" s="1195"/>
      <c r="K21" s="1195"/>
      <c r="L21" s="1195"/>
      <c r="M21" s="1195"/>
      <c r="N21" s="1195"/>
      <c r="O21" s="1196"/>
      <c r="P21" s="1203"/>
      <c r="Q21" s="1196"/>
      <c r="R21" s="1196"/>
      <c r="S21" s="1196"/>
      <c r="T21" s="1197"/>
      <c r="U21" s="1197"/>
      <c r="V21" s="1207"/>
      <c r="W21" s="1207"/>
      <c r="X21" s="1207"/>
      <c r="Y21" s="1197"/>
      <c r="Z21" s="1208"/>
      <c r="AA21" s="1197"/>
      <c r="AB21" s="1197"/>
      <c r="AC21" s="1197"/>
      <c r="AD21" s="1197"/>
      <c r="AE21" s="1197"/>
      <c r="AF21" s="1197"/>
      <c r="AG21" s="1197"/>
      <c r="AH21" s="1197"/>
      <c r="AI21" s="1197"/>
      <c r="AJ21" s="1198"/>
      <c r="AK21" s="1198"/>
      <c r="AL21" s="1199">
        <v>1</v>
      </c>
    </row>
    <row r="22" spans="1:38" s="701" customFormat="1" ht="30" customHeight="1">
      <c r="A22" s="1195"/>
      <c r="B22" s="1203"/>
      <c r="C22" s="1204"/>
      <c r="D22" s="1195"/>
      <c r="E22" s="1195"/>
      <c r="F22" s="1195"/>
      <c r="G22" s="1195"/>
      <c r="H22" s="1195"/>
      <c r="I22" s="1196"/>
      <c r="J22" s="1195"/>
      <c r="K22" s="1195"/>
      <c r="L22" s="1195"/>
      <c r="M22" s="1195"/>
      <c r="N22" s="1195"/>
      <c r="O22" s="1196"/>
      <c r="P22" s="1203"/>
      <c r="Q22" s="1196"/>
      <c r="R22" s="1196"/>
      <c r="S22" s="1196"/>
      <c r="T22" s="1197"/>
      <c r="U22" s="1197"/>
      <c r="V22" s="1207"/>
      <c r="W22" s="1207"/>
      <c r="X22" s="1207"/>
      <c r="Y22" s="1197"/>
      <c r="Z22" s="1208"/>
      <c r="AA22" s="1197"/>
      <c r="AB22" s="1197"/>
      <c r="AC22" s="1197"/>
      <c r="AD22" s="1197"/>
      <c r="AE22" s="1197"/>
      <c r="AF22" s="1197"/>
      <c r="AG22" s="1197"/>
      <c r="AH22" s="1197"/>
      <c r="AI22" s="1197"/>
      <c r="AJ22" s="1198"/>
      <c r="AK22" s="1198"/>
      <c r="AL22" s="1199">
        <v>1</v>
      </c>
    </row>
    <row r="23" spans="1:38" s="701" customFormat="1" ht="30" customHeight="1">
      <c r="A23" s="1195"/>
      <c r="B23" s="1203" t="s">
        <v>2992</v>
      </c>
      <c r="C23" s="1204"/>
      <c r="D23" s="1195"/>
      <c r="E23" s="1195"/>
      <c r="F23" s="1195"/>
      <c r="G23" s="1195"/>
      <c r="H23" s="1195"/>
      <c r="I23" s="1196"/>
      <c r="J23" s="1195"/>
      <c r="K23" s="1195"/>
      <c r="L23" s="1195"/>
      <c r="M23" s="1195"/>
      <c r="N23" s="1195"/>
      <c r="O23" s="1196"/>
      <c r="P23" s="1203"/>
      <c r="Q23" s="1196"/>
      <c r="R23" s="1196"/>
      <c r="S23" s="1196"/>
      <c r="T23" s="1197"/>
      <c r="U23" s="1197"/>
      <c r="V23" s="1207"/>
      <c r="W23" s="1207"/>
      <c r="X23" s="1207"/>
      <c r="Y23" s="1197"/>
      <c r="Z23" s="1208"/>
      <c r="AA23" s="1197"/>
      <c r="AB23" s="1197"/>
      <c r="AC23" s="1197"/>
      <c r="AD23" s="1197"/>
      <c r="AE23" s="1197"/>
      <c r="AF23" s="1197"/>
      <c r="AG23" s="1197"/>
      <c r="AH23" s="1197"/>
      <c r="AI23" s="1197"/>
      <c r="AJ23" s="1198"/>
      <c r="AK23" s="1198"/>
      <c r="AL23" s="1199">
        <v>1</v>
      </c>
    </row>
    <row r="24" spans="1:38" s="701" customFormat="1" ht="30" customHeight="1">
      <c r="A24" s="1195"/>
      <c r="B24" s="1203" t="s">
        <v>2993</v>
      </c>
      <c r="C24" s="1204"/>
      <c r="D24" s="1195"/>
      <c r="E24" s="1195"/>
      <c r="F24" s="1195"/>
      <c r="G24" s="1195"/>
      <c r="H24" s="1195"/>
      <c r="I24" s="1196"/>
      <c r="J24" s="1195"/>
      <c r="K24" s="1195"/>
      <c r="L24" s="1195"/>
      <c r="M24" s="1195"/>
      <c r="N24" s="1195"/>
      <c r="O24" s="1196"/>
      <c r="P24" s="1203"/>
      <c r="Q24" s="1196"/>
      <c r="R24" s="1196"/>
      <c r="S24" s="1196"/>
      <c r="T24" s="1197"/>
      <c r="U24" s="1197"/>
      <c r="V24" s="1207"/>
      <c r="W24" s="1207"/>
      <c r="X24" s="1207"/>
      <c r="Y24" s="1197"/>
      <c r="Z24" s="1208"/>
      <c r="AA24" s="1197"/>
      <c r="AB24" s="1197"/>
      <c r="AC24" s="1197"/>
      <c r="AD24" s="1197"/>
      <c r="AE24" s="1197"/>
      <c r="AF24" s="1197"/>
      <c r="AG24" s="1197"/>
      <c r="AH24" s="1197"/>
      <c r="AI24" s="1197"/>
      <c r="AJ24" s="1198"/>
      <c r="AK24" s="1198"/>
      <c r="AL24" s="1199">
        <v>1</v>
      </c>
    </row>
    <row r="25" spans="1:38" s="701" customFormat="1" ht="30" customHeight="1">
      <c r="A25" s="1195"/>
      <c r="B25" s="1203"/>
      <c r="C25" s="1204"/>
      <c r="D25" s="1195"/>
      <c r="E25" s="1195"/>
      <c r="F25" s="1195"/>
      <c r="G25" s="1195"/>
      <c r="H25" s="1195"/>
      <c r="I25" s="1196"/>
      <c r="J25" s="1195"/>
      <c r="K25" s="1195"/>
      <c r="L25" s="1195"/>
      <c r="M25" s="1195"/>
      <c r="N25" s="1195"/>
      <c r="O25" s="1196"/>
      <c r="P25" s="1203"/>
      <c r="Q25" s="1196"/>
      <c r="R25" s="1196"/>
      <c r="S25" s="1196"/>
      <c r="T25" s="1197"/>
      <c r="U25" s="1197"/>
      <c r="V25" s="1207"/>
      <c r="W25" s="1207"/>
      <c r="X25" s="1207"/>
      <c r="Y25" s="1197"/>
      <c r="Z25" s="1208"/>
      <c r="AA25" s="1197"/>
      <c r="AB25" s="1197"/>
      <c r="AC25" s="1197"/>
      <c r="AD25" s="1197"/>
      <c r="AE25" s="1197"/>
      <c r="AF25" s="1197"/>
      <c r="AG25" s="1197"/>
      <c r="AH25" s="1197"/>
      <c r="AI25" s="1197"/>
      <c r="AJ25" s="1198"/>
      <c r="AK25" s="1198"/>
      <c r="AL25" s="1199">
        <v>1</v>
      </c>
    </row>
    <row r="26" spans="1:38" s="701" customFormat="1" ht="30" customHeight="1">
      <c r="A26" s="1195"/>
      <c r="B26" s="1203" t="s">
        <v>2994</v>
      </c>
      <c r="C26" s="1204"/>
      <c r="D26" s="1195"/>
      <c r="E26" s="1195"/>
      <c r="F26" s="1195"/>
      <c r="G26" s="1195"/>
      <c r="H26" s="1195"/>
      <c r="I26" s="1196"/>
      <c r="J26" s="1195"/>
      <c r="K26" s="1195"/>
      <c r="L26" s="1195"/>
      <c r="M26" s="1195"/>
      <c r="N26" s="1195"/>
      <c r="O26" s="1196"/>
      <c r="P26" s="1203"/>
      <c r="Q26" s="1196"/>
      <c r="R26" s="1196"/>
      <c r="S26" s="1196"/>
      <c r="T26" s="1197"/>
      <c r="U26" s="1197"/>
      <c r="V26" s="1207"/>
      <c r="W26" s="1207"/>
      <c r="X26" s="1207"/>
      <c r="Y26" s="1197"/>
      <c r="Z26" s="1208"/>
      <c r="AA26" s="1197"/>
      <c r="AB26" s="1197"/>
      <c r="AC26" s="1197"/>
      <c r="AD26" s="1197"/>
      <c r="AE26" s="1197"/>
      <c r="AF26" s="1197"/>
      <c r="AG26" s="1197"/>
      <c r="AH26" s="1197"/>
      <c r="AI26" s="1197"/>
      <c r="AJ26" s="1198"/>
      <c r="AK26" s="1198"/>
      <c r="AL26" s="1199">
        <v>1</v>
      </c>
    </row>
    <row r="27" spans="1:38" s="701" customFormat="1" ht="30" customHeight="1">
      <c r="A27" s="1195"/>
      <c r="B27" s="1203" t="s">
        <v>3063</v>
      </c>
      <c r="C27" s="1204"/>
      <c r="D27" s="1195"/>
      <c r="E27" s="1195"/>
      <c r="F27" s="1195"/>
      <c r="G27" s="1195"/>
      <c r="H27" s="1195"/>
      <c r="I27" s="1196"/>
      <c r="J27" s="1195"/>
      <c r="K27" s="1195"/>
      <c r="L27" s="1195"/>
      <c r="M27" s="1195"/>
      <c r="N27" s="1195"/>
      <c r="O27" s="1196"/>
      <c r="P27" s="1203"/>
      <c r="Q27" s="1196"/>
      <c r="R27" s="1196"/>
      <c r="S27" s="1196"/>
      <c r="T27" s="1197"/>
      <c r="U27" s="1197"/>
      <c r="V27" s="1207"/>
      <c r="W27" s="1207"/>
      <c r="X27" s="1207"/>
      <c r="Y27" s="1197"/>
      <c r="Z27" s="1208"/>
      <c r="AA27" s="1197"/>
      <c r="AB27" s="1197"/>
      <c r="AC27" s="1197"/>
      <c r="AD27" s="1197"/>
      <c r="AE27" s="1197"/>
      <c r="AF27" s="1197"/>
      <c r="AG27" s="1197"/>
      <c r="AH27" s="1197"/>
      <c r="AI27" s="1197"/>
      <c r="AJ27" s="1198"/>
      <c r="AK27" s="1198"/>
      <c r="AL27" s="1199">
        <v>1</v>
      </c>
    </row>
    <row r="28" spans="1:38" s="701" customFormat="1" ht="30" customHeight="1">
      <c r="A28" s="1195"/>
      <c r="B28" s="1203" t="s">
        <v>2995</v>
      </c>
      <c r="C28" s="1204"/>
      <c r="D28" s="1195"/>
      <c r="E28" s="1195"/>
      <c r="F28" s="1195"/>
      <c r="G28" s="1195"/>
      <c r="H28" s="1195"/>
      <c r="I28" s="1196"/>
      <c r="J28" s="1195"/>
      <c r="K28" s="1195"/>
      <c r="L28" s="1195"/>
      <c r="M28" s="1195"/>
      <c r="N28" s="1195"/>
      <c r="O28" s="1196"/>
      <c r="P28" s="1203"/>
      <c r="Q28" s="1196"/>
      <c r="R28" s="1196"/>
      <c r="S28" s="1196"/>
      <c r="T28" s="1197"/>
      <c r="U28" s="1197"/>
      <c r="V28" s="1207"/>
      <c r="W28" s="1207"/>
      <c r="X28" s="1207"/>
      <c r="Y28" s="1197"/>
      <c r="Z28" s="1208"/>
      <c r="AA28" s="1197"/>
      <c r="AB28" s="1197"/>
      <c r="AC28" s="1197"/>
      <c r="AD28" s="1197"/>
      <c r="AE28" s="1197"/>
      <c r="AF28" s="1197"/>
      <c r="AG28" s="1197"/>
      <c r="AH28" s="1197"/>
      <c r="AI28" s="1197"/>
      <c r="AJ28" s="1198"/>
      <c r="AK28" s="1198"/>
      <c r="AL28" s="1199">
        <v>1</v>
      </c>
    </row>
    <row r="29" spans="1:38" s="701" customFormat="1" ht="30" customHeight="1">
      <c r="A29" s="1195"/>
      <c r="B29" s="1203" t="s">
        <v>3062</v>
      </c>
      <c r="C29" s="1204"/>
      <c r="D29" s="1195"/>
      <c r="E29" s="1195"/>
      <c r="F29" s="1195"/>
      <c r="G29" s="1195"/>
      <c r="H29" s="1195"/>
      <c r="I29" s="1196"/>
      <c r="J29" s="1195"/>
      <c r="K29" s="1195"/>
      <c r="L29" s="1195"/>
      <c r="M29" s="1195"/>
      <c r="N29" s="1195"/>
      <c r="O29" s="1196"/>
      <c r="P29" s="1203"/>
      <c r="Q29" s="1196"/>
      <c r="R29" s="1196"/>
      <c r="S29" s="1196"/>
      <c r="T29" s="1197"/>
      <c r="U29" s="1197"/>
      <c r="V29" s="1207"/>
      <c r="W29" s="1207"/>
      <c r="X29" s="1207"/>
      <c r="Y29" s="1197"/>
      <c r="Z29" s="1208"/>
      <c r="AA29" s="1197"/>
      <c r="AB29" s="1197"/>
      <c r="AC29" s="1197"/>
      <c r="AD29" s="1197"/>
      <c r="AE29" s="1197"/>
      <c r="AF29" s="1197"/>
      <c r="AG29" s="1197"/>
      <c r="AH29" s="1197"/>
      <c r="AI29" s="1197"/>
      <c r="AJ29" s="1198"/>
      <c r="AK29" s="1198"/>
      <c r="AL29" s="1199">
        <v>1</v>
      </c>
    </row>
    <row r="30" spans="1:38" s="701" customFormat="1" ht="30" customHeight="1">
      <c r="A30" s="1195"/>
      <c r="B30" s="1203" t="s">
        <v>2996</v>
      </c>
      <c r="C30" s="1204"/>
      <c r="D30" s="1195"/>
      <c r="E30" s="1195"/>
      <c r="F30" s="1195"/>
      <c r="G30" s="1195"/>
      <c r="H30" s="1195"/>
      <c r="I30" s="1196"/>
      <c r="J30" s="1195"/>
      <c r="K30" s="1195"/>
      <c r="L30" s="1195"/>
      <c r="M30" s="1195"/>
      <c r="N30" s="1195"/>
      <c r="O30" s="1196"/>
      <c r="P30" s="1203"/>
      <c r="Q30" s="1196"/>
      <c r="R30" s="1196"/>
      <c r="S30" s="1196"/>
      <c r="T30" s="1197"/>
      <c r="U30" s="1197"/>
      <c r="V30" s="1207"/>
      <c r="W30" s="1207"/>
      <c r="X30" s="1207"/>
      <c r="Y30" s="1197"/>
      <c r="Z30" s="1208"/>
      <c r="AA30" s="1197"/>
      <c r="AB30" s="1197"/>
      <c r="AC30" s="1197"/>
      <c r="AD30" s="1197"/>
      <c r="AE30" s="1197"/>
      <c r="AF30" s="1197"/>
      <c r="AG30" s="1197"/>
      <c r="AH30" s="1197"/>
      <c r="AI30" s="1197"/>
      <c r="AJ30" s="1198"/>
      <c r="AK30" s="1198"/>
      <c r="AL30" s="1199">
        <v>1</v>
      </c>
    </row>
    <row r="31" spans="1:38" s="701" customFormat="1" ht="30" customHeight="1">
      <c r="A31" s="1195"/>
      <c r="B31" s="1203"/>
      <c r="C31" s="1204"/>
      <c r="D31" s="1195"/>
      <c r="E31" s="1195"/>
      <c r="F31" s="1195"/>
      <c r="G31" s="1195"/>
      <c r="H31" s="1195"/>
      <c r="I31" s="1196"/>
      <c r="J31" s="1195"/>
      <c r="K31" s="1195"/>
      <c r="L31" s="1195"/>
      <c r="M31" s="1195"/>
      <c r="N31" s="1195"/>
      <c r="O31" s="1196"/>
      <c r="P31" s="1203"/>
      <c r="Q31" s="1196"/>
      <c r="R31" s="1196"/>
      <c r="S31" s="1196"/>
      <c r="T31" s="1197"/>
      <c r="U31" s="1197"/>
      <c r="V31" s="1207"/>
      <c r="W31" s="1207"/>
      <c r="X31" s="1207"/>
      <c r="Y31" s="1197"/>
      <c r="Z31" s="1208"/>
      <c r="AA31" s="1197"/>
      <c r="AB31" s="1197"/>
      <c r="AC31" s="1197"/>
      <c r="AD31" s="1197"/>
      <c r="AE31" s="1197"/>
      <c r="AF31" s="1197"/>
      <c r="AG31" s="1197"/>
      <c r="AH31" s="1197"/>
      <c r="AI31" s="1197"/>
      <c r="AJ31" s="1198"/>
      <c r="AK31" s="1198"/>
      <c r="AL31" s="1199">
        <v>1</v>
      </c>
    </row>
    <row r="32" spans="1:38" s="701" customFormat="1" ht="30" customHeight="1">
      <c r="A32" s="1195"/>
      <c r="B32" s="1203" t="s">
        <v>2997</v>
      </c>
      <c r="C32" s="1204"/>
      <c r="D32" s="1195"/>
      <c r="E32" s="1195"/>
      <c r="F32" s="1195"/>
      <c r="G32" s="1195"/>
      <c r="H32" s="1195"/>
      <c r="I32" s="1196"/>
      <c r="J32" s="1195"/>
      <c r="K32" s="1195"/>
      <c r="L32" s="1195"/>
      <c r="M32" s="1195"/>
      <c r="N32" s="1195"/>
      <c r="O32" s="1196"/>
      <c r="P32" s="1203"/>
      <c r="Q32" s="1196"/>
      <c r="R32" s="1196"/>
      <c r="S32" s="1196"/>
      <c r="T32" s="1197"/>
      <c r="U32" s="1197"/>
      <c r="V32" s="1207"/>
      <c r="W32" s="1207"/>
      <c r="X32" s="1207"/>
      <c r="Y32" s="1197"/>
      <c r="Z32" s="1208"/>
      <c r="AA32" s="1197"/>
      <c r="AB32" s="1197"/>
      <c r="AC32" s="1197"/>
      <c r="AD32" s="1197"/>
      <c r="AE32" s="1197"/>
      <c r="AF32" s="1197"/>
      <c r="AG32" s="1197"/>
      <c r="AH32" s="1197"/>
      <c r="AI32" s="1197"/>
      <c r="AJ32" s="1198"/>
      <c r="AK32" s="1198"/>
      <c r="AL32" s="1199">
        <v>1</v>
      </c>
    </row>
    <row r="33" spans="1:38" s="701" customFormat="1" ht="30" customHeight="1">
      <c r="A33" s="1195"/>
      <c r="B33" s="1203" t="s">
        <v>2998</v>
      </c>
      <c r="C33" s="1204"/>
      <c r="D33" s="1195"/>
      <c r="E33" s="1195"/>
      <c r="F33" s="1195"/>
      <c r="G33" s="1195"/>
      <c r="H33" s="1195"/>
      <c r="I33" s="1196"/>
      <c r="J33" s="1195"/>
      <c r="K33" s="1195"/>
      <c r="L33" s="1195"/>
      <c r="M33" s="1195"/>
      <c r="N33" s="1195"/>
      <c r="O33" s="1196"/>
      <c r="P33" s="1203"/>
      <c r="Q33" s="1196"/>
      <c r="R33" s="1196"/>
      <c r="S33" s="1196"/>
      <c r="T33" s="1197"/>
      <c r="U33" s="1197"/>
      <c r="V33" s="1207"/>
      <c r="W33" s="1207"/>
      <c r="X33" s="1207"/>
      <c r="Y33" s="1197"/>
      <c r="Z33" s="1208"/>
      <c r="AA33" s="1197"/>
      <c r="AB33" s="1197"/>
      <c r="AC33" s="1197"/>
      <c r="AD33" s="1197"/>
      <c r="AE33" s="1197"/>
      <c r="AF33" s="1197"/>
      <c r="AG33" s="1197"/>
      <c r="AH33" s="1197"/>
      <c r="AI33" s="1197"/>
      <c r="AJ33" s="1198"/>
      <c r="AK33" s="1198"/>
      <c r="AL33" s="1199">
        <v>1</v>
      </c>
    </row>
    <row r="34" spans="1:38" s="701" customFormat="1" ht="30" customHeight="1">
      <c r="A34" s="1195"/>
      <c r="B34" s="1203"/>
      <c r="C34" s="1204"/>
      <c r="D34" s="1195"/>
      <c r="E34" s="1195"/>
      <c r="F34" s="1195"/>
      <c r="G34" s="1195"/>
      <c r="H34" s="1195"/>
      <c r="I34" s="1196"/>
      <c r="J34" s="1195"/>
      <c r="K34" s="1195"/>
      <c r="L34" s="1195"/>
      <c r="M34" s="1195"/>
      <c r="N34" s="1195"/>
      <c r="O34" s="1196"/>
      <c r="P34" s="1203"/>
      <c r="Q34" s="1196"/>
      <c r="R34" s="1196"/>
      <c r="S34" s="1196"/>
      <c r="T34" s="1197"/>
      <c r="U34" s="1197"/>
      <c r="V34" s="1207"/>
      <c r="W34" s="1207"/>
      <c r="X34" s="1207"/>
      <c r="Y34" s="1197"/>
      <c r="Z34" s="1208"/>
      <c r="AA34" s="1197"/>
      <c r="AB34" s="1197"/>
      <c r="AC34" s="1197"/>
      <c r="AD34" s="1197"/>
      <c r="AE34" s="1197"/>
      <c r="AF34" s="1197"/>
      <c r="AG34" s="1197"/>
      <c r="AH34" s="1197"/>
      <c r="AI34" s="1197"/>
      <c r="AJ34" s="1198"/>
      <c r="AK34" s="1198"/>
      <c r="AL34" s="1199">
        <v>1</v>
      </c>
    </row>
    <row r="35" spans="1:38" s="701" customFormat="1" ht="30" customHeight="1">
      <c r="A35" s="1195"/>
      <c r="B35" s="1203" t="s">
        <v>2999</v>
      </c>
      <c r="C35" s="1204"/>
      <c r="D35" s="1195"/>
      <c r="E35" s="1195"/>
      <c r="F35" s="1195"/>
      <c r="G35" s="1195"/>
      <c r="H35" s="1195"/>
      <c r="I35" s="1196"/>
      <c r="J35" s="1195"/>
      <c r="K35" s="1195"/>
      <c r="L35" s="1195"/>
      <c r="M35" s="1195"/>
      <c r="N35" s="1195"/>
      <c r="O35" s="1196"/>
      <c r="P35" s="1203"/>
      <c r="Q35" s="1196"/>
      <c r="R35" s="1196"/>
      <c r="S35" s="1196"/>
      <c r="T35" s="1197"/>
      <c r="U35" s="1197"/>
      <c r="V35" s="1207"/>
      <c r="W35" s="1207"/>
      <c r="X35" s="1207"/>
      <c r="Y35" s="1197"/>
      <c r="Z35" s="1208"/>
      <c r="AA35" s="1197"/>
      <c r="AB35" s="1197"/>
      <c r="AC35" s="1197"/>
      <c r="AD35" s="1197"/>
      <c r="AE35" s="1197"/>
      <c r="AF35" s="1197"/>
      <c r="AG35" s="1197"/>
      <c r="AH35" s="1197"/>
      <c r="AI35" s="1197"/>
      <c r="AJ35" s="1198"/>
      <c r="AK35" s="1198"/>
      <c r="AL35" s="1199">
        <v>1</v>
      </c>
    </row>
    <row r="36" spans="1:38" s="701" customFormat="1" ht="30" customHeight="1">
      <c r="A36" s="1195"/>
      <c r="B36" s="1203" t="s">
        <v>3000</v>
      </c>
      <c r="C36" s="1204"/>
      <c r="D36" s="1195"/>
      <c r="E36" s="1195"/>
      <c r="F36" s="1195"/>
      <c r="G36" s="1195"/>
      <c r="H36" s="1195"/>
      <c r="I36" s="1196"/>
      <c r="J36" s="1195"/>
      <c r="K36" s="1195"/>
      <c r="L36" s="1195"/>
      <c r="M36" s="1195"/>
      <c r="N36" s="1195"/>
      <c r="O36" s="1196"/>
      <c r="P36" s="1203"/>
      <c r="Q36" s="1196"/>
      <c r="R36" s="1196"/>
      <c r="S36" s="1196"/>
      <c r="T36" s="1197"/>
      <c r="U36" s="1197"/>
      <c r="V36" s="1207"/>
      <c r="W36" s="1207"/>
      <c r="X36" s="1207"/>
      <c r="Y36" s="1197"/>
      <c r="Z36" s="1208"/>
      <c r="AA36" s="1197"/>
      <c r="AB36" s="1197"/>
      <c r="AC36" s="1197"/>
      <c r="AD36" s="1197"/>
      <c r="AE36" s="1197"/>
      <c r="AF36" s="1197"/>
      <c r="AG36" s="1197"/>
      <c r="AH36" s="1197"/>
      <c r="AI36" s="1197"/>
      <c r="AJ36" s="1198"/>
      <c r="AK36" s="1198"/>
      <c r="AL36" s="1199">
        <v>1</v>
      </c>
    </row>
    <row r="37" spans="1:38" s="701" customFormat="1" ht="30" customHeight="1">
      <c r="A37" s="1195"/>
      <c r="B37" s="1203" t="s">
        <v>3001</v>
      </c>
      <c r="C37" s="1204"/>
      <c r="D37" s="1195"/>
      <c r="E37" s="1195"/>
      <c r="F37" s="1195"/>
      <c r="G37" s="1195"/>
      <c r="H37" s="1195"/>
      <c r="I37" s="1196"/>
      <c r="J37" s="1195"/>
      <c r="K37" s="1195"/>
      <c r="L37" s="1195"/>
      <c r="M37" s="1195"/>
      <c r="N37" s="1195"/>
      <c r="O37" s="1196"/>
      <c r="P37" s="1203"/>
      <c r="Q37" s="1196"/>
      <c r="R37" s="1196"/>
      <c r="S37" s="1196"/>
      <c r="T37" s="1197"/>
      <c r="U37" s="1197"/>
      <c r="V37" s="1207"/>
      <c r="W37" s="1207"/>
      <c r="X37" s="1207"/>
      <c r="Y37" s="1197"/>
      <c r="Z37" s="1208"/>
      <c r="AA37" s="1197"/>
      <c r="AB37" s="1197"/>
      <c r="AC37" s="1197"/>
      <c r="AD37" s="1197"/>
      <c r="AE37" s="1197"/>
      <c r="AF37" s="1197"/>
      <c r="AG37" s="1197"/>
      <c r="AH37" s="1197"/>
      <c r="AI37" s="1197"/>
      <c r="AJ37" s="1198"/>
      <c r="AK37" s="1198"/>
      <c r="AL37" s="1199">
        <v>1</v>
      </c>
    </row>
    <row r="38" spans="1:38" s="701" customFormat="1" ht="30" customHeight="1">
      <c r="A38" s="1195"/>
      <c r="B38" s="1203" t="s">
        <v>3002</v>
      </c>
      <c r="C38" s="1204"/>
      <c r="D38" s="1195"/>
      <c r="E38" s="1195"/>
      <c r="F38" s="1195"/>
      <c r="G38" s="1195"/>
      <c r="H38" s="1195"/>
      <c r="I38" s="1196"/>
      <c r="J38" s="1195"/>
      <c r="K38" s="1195"/>
      <c r="L38" s="1195"/>
      <c r="M38" s="1195"/>
      <c r="N38" s="1195"/>
      <c r="O38" s="1196"/>
      <c r="P38" s="1203"/>
      <c r="Q38" s="1196"/>
      <c r="R38" s="1196"/>
      <c r="S38" s="1196"/>
      <c r="T38" s="1197"/>
      <c r="U38" s="1197"/>
      <c r="V38" s="1207"/>
      <c r="W38" s="1207"/>
      <c r="X38" s="1207"/>
      <c r="Y38" s="1197"/>
      <c r="Z38" s="1208"/>
      <c r="AA38" s="1197"/>
      <c r="AB38" s="1197"/>
      <c r="AC38" s="1197"/>
      <c r="AD38" s="1197"/>
      <c r="AE38" s="1197"/>
      <c r="AF38" s="1197"/>
      <c r="AG38" s="1197"/>
      <c r="AH38" s="1197"/>
      <c r="AI38" s="1197"/>
      <c r="AJ38" s="1198"/>
      <c r="AK38" s="1198"/>
      <c r="AL38" s="1199">
        <v>1</v>
      </c>
    </row>
    <row r="39" spans="1:38" s="701" customFormat="1" ht="30" customHeight="1">
      <c r="A39" s="1195"/>
      <c r="B39" s="1203"/>
      <c r="C39" s="1204"/>
      <c r="D39" s="1195"/>
      <c r="E39" s="1195"/>
      <c r="F39" s="1195"/>
      <c r="G39" s="1195"/>
      <c r="H39" s="1195"/>
      <c r="I39" s="1196"/>
      <c r="J39" s="1195"/>
      <c r="K39" s="1195"/>
      <c r="L39" s="1195"/>
      <c r="M39" s="1195"/>
      <c r="N39" s="1195"/>
      <c r="O39" s="1196"/>
      <c r="P39" s="1203"/>
      <c r="Q39" s="1196"/>
      <c r="R39" s="1196"/>
      <c r="S39" s="1196"/>
      <c r="T39" s="1197"/>
      <c r="U39" s="1197"/>
      <c r="V39" s="1207"/>
      <c r="W39" s="1207"/>
      <c r="X39" s="1207"/>
      <c r="Y39" s="1197"/>
      <c r="Z39" s="1208"/>
      <c r="AA39" s="1197"/>
      <c r="AB39" s="1197"/>
      <c r="AC39" s="1197"/>
      <c r="AD39" s="1197"/>
      <c r="AE39" s="1197"/>
      <c r="AF39" s="1197"/>
      <c r="AG39" s="1197"/>
      <c r="AH39" s="1197"/>
      <c r="AI39" s="1197"/>
      <c r="AJ39" s="1198"/>
      <c r="AK39" s="1198"/>
      <c r="AL39" s="1199">
        <v>1</v>
      </c>
    </row>
    <row r="40" spans="1:38" s="701" customFormat="1" ht="30" customHeight="1">
      <c r="A40" s="1195"/>
      <c r="B40" s="1203" t="s">
        <v>3003</v>
      </c>
      <c r="C40" s="1204"/>
      <c r="D40" s="1195"/>
      <c r="E40" s="1195"/>
      <c r="F40" s="1195"/>
      <c r="G40" s="1195"/>
      <c r="H40" s="1195"/>
      <c r="I40" s="1196"/>
      <c r="J40" s="1195"/>
      <c r="K40" s="1195"/>
      <c r="L40" s="1195"/>
      <c r="M40" s="1195"/>
      <c r="N40" s="1195"/>
      <c r="O40" s="1196"/>
      <c r="P40" s="1203"/>
      <c r="Q40" s="1196"/>
      <c r="R40" s="1196"/>
      <c r="S40" s="1196"/>
      <c r="T40" s="1197"/>
      <c r="U40" s="1197"/>
      <c r="V40" s="1207"/>
      <c r="W40" s="1207"/>
      <c r="X40" s="1207"/>
      <c r="Y40" s="1197"/>
      <c r="Z40" s="1208"/>
      <c r="AA40" s="1197"/>
      <c r="AB40" s="1197"/>
      <c r="AC40" s="1197"/>
      <c r="AD40" s="1197"/>
      <c r="AE40" s="1197"/>
      <c r="AF40" s="1197"/>
      <c r="AG40" s="1197"/>
      <c r="AH40" s="1197"/>
      <c r="AI40" s="1197"/>
      <c r="AJ40" s="1198"/>
      <c r="AK40" s="1198"/>
      <c r="AL40" s="1199">
        <v>1</v>
      </c>
    </row>
    <row r="41" spans="1:38" s="701" customFormat="1" ht="30" customHeight="1">
      <c r="A41" s="1195"/>
      <c r="B41" s="1203" t="s">
        <v>3004</v>
      </c>
      <c r="C41" s="1204"/>
      <c r="D41" s="1195"/>
      <c r="E41" s="1195"/>
      <c r="F41" s="1195"/>
      <c r="G41" s="1195"/>
      <c r="H41" s="1195"/>
      <c r="I41" s="1196"/>
      <c r="J41" s="1195"/>
      <c r="K41" s="1195"/>
      <c r="L41" s="1195"/>
      <c r="M41" s="1195"/>
      <c r="N41" s="1195"/>
      <c r="O41" s="1196"/>
      <c r="P41" s="1203"/>
      <c r="Q41" s="1196"/>
      <c r="R41" s="1196"/>
      <c r="S41" s="1196"/>
      <c r="T41" s="1197"/>
      <c r="U41" s="1197"/>
      <c r="V41" s="1207"/>
      <c r="W41" s="1207"/>
      <c r="X41" s="1207"/>
      <c r="Y41" s="1197"/>
      <c r="Z41" s="1208"/>
      <c r="AA41" s="1197"/>
      <c r="AB41" s="1197"/>
      <c r="AC41" s="1197"/>
      <c r="AD41" s="1197"/>
      <c r="AE41" s="1197"/>
      <c r="AF41" s="1197"/>
      <c r="AG41" s="1197"/>
      <c r="AH41" s="1197"/>
      <c r="AI41" s="1197"/>
      <c r="AJ41" s="1198"/>
      <c r="AK41" s="1198"/>
      <c r="AL41" s="1199">
        <v>1</v>
      </c>
    </row>
    <row r="42" spans="1:38" s="701" customFormat="1" ht="30" customHeight="1">
      <c r="A42" s="1195"/>
      <c r="B42" s="1203" t="s">
        <v>3005</v>
      </c>
      <c r="C42" s="1204"/>
      <c r="D42" s="1195"/>
      <c r="E42" s="1195"/>
      <c r="F42" s="1195"/>
      <c r="G42" s="1195"/>
      <c r="H42" s="1195"/>
      <c r="I42" s="1196"/>
      <c r="J42" s="1195"/>
      <c r="K42" s="1195"/>
      <c r="L42" s="1195"/>
      <c r="M42" s="1195"/>
      <c r="N42" s="1195"/>
      <c r="O42" s="1196"/>
      <c r="P42" s="1203"/>
      <c r="Q42" s="1196"/>
      <c r="R42" s="1196"/>
      <c r="S42" s="1196"/>
      <c r="T42" s="1197"/>
      <c r="U42" s="1197"/>
      <c r="V42" s="1207"/>
      <c r="W42" s="1207"/>
      <c r="X42" s="1207"/>
      <c r="Y42" s="1197"/>
      <c r="Z42" s="1208"/>
      <c r="AA42" s="1197"/>
      <c r="AB42" s="1197"/>
      <c r="AC42" s="1197"/>
      <c r="AD42" s="1197"/>
      <c r="AE42" s="1197"/>
      <c r="AF42" s="1197"/>
      <c r="AG42" s="1197"/>
      <c r="AH42" s="1197"/>
      <c r="AI42" s="1197"/>
      <c r="AJ42" s="1198"/>
      <c r="AK42" s="1198"/>
      <c r="AL42" s="1199">
        <v>1</v>
      </c>
    </row>
    <row r="43" spans="1:38" s="701" customFormat="1" ht="30" customHeight="1">
      <c r="A43" s="1195"/>
      <c r="B43" s="1203" t="s">
        <v>3006</v>
      </c>
      <c r="C43" s="1204"/>
      <c r="D43" s="1195"/>
      <c r="E43" s="1195"/>
      <c r="F43" s="1195"/>
      <c r="G43" s="1195"/>
      <c r="H43" s="1195"/>
      <c r="I43" s="1196"/>
      <c r="J43" s="1195"/>
      <c r="K43" s="1195"/>
      <c r="L43" s="1195"/>
      <c r="M43" s="1195"/>
      <c r="N43" s="1195"/>
      <c r="O43" s="1196"/>
      <c r="P43" s="1203"/>
      <c r="Q43" s="1196"/>
      <c r="R43" s="1196"/>
      <c r="S43" s="1196"/>
      <c r="T43" s="1197"/>
      <c r="U43" s="1197"/>
      <c r="V43" s="1207"/>
      <c r="W43" s="1207"/>
      <c r="X43" s="1207"/>
      <c r="Y43" s="1197"/>
      <c r="Z43" s="1208"/>
      <c r="AA43" s="1197"/>
      <c r="AB43" s="1197"/>
      <c r="AC43" s="1197"/>
      <c r="AD43" s="1197"/>
      <c r="AE43" s="1197"/>
      <c r="AF43" s="1197"/>
      <c r="AG43" s="1197"/>
      <c r="AH43" s="1197"/>
      <c r="AI43" s="1197"/>
      <c r="AJ43" s="1198"/>
      <c r="AK43" s="1198"/>
      <c r="AL43" s="1199">
        <v>1</v>
      </c>
    </row>
    <row r="44" spans="1:38" s="701" customFormat="1" ht="30" customHeight="1">
      <c r="A44" s="1195"/>
      <c r="B44" s="1203" t="s">
        <v>3007</v>
      </c>
      <c r="C44" s="1204"/>
      <c r="D44" s="1195"/>
      <c r="E44" s="1195"/>
      <c r="F44" s="1195"/>
      <c r="G44" s="1195"/>
      <c r="H44" s="1195"/>
      <c r="I44" s="1196"/>
      <c r="J44" s="1195"/>
      <c r="K44" s="1195"/>
      <c r="L44" s="1195"/>
      <c r="M44" s="1195"/>
      <c r="N44" s="1195"/>
      <c r="O44" s="1196"/>
      <c r="P44" s="1203"/>
      <c r="Q44" s="1196"/>
      <c r="R44" s="1196"/>
      <c r="S44" s="1196"/>
      <c r="T44" s="1197"/>
      <c r="U44" s="1197"/>
      <c r="V44" s="1207"/>
      <c r="W44" s="1207"/>
      <c r="X44" s="1207"/>
      <c r="Y44" s="1197"/>
      <c r="Z44" s="1208"/>
      <c r="AA44" s="1197"/>
      <c r="AB44" s="1197"/>
      <c r="AC44" s="1197"/>
      <c r="AD44" s="1197"/>
      <c r="AE44" s="1197"/>
      <c r="AF44" s="1197"/>
      <c r="AG44" s="1197"/>
      <c r="AH44" s="1197"/>
      <c r="AI44" s="1197"/>
      <c r="AJ44" s="1198"/>
      <c r="AK44" s="1198"/>
      <c r="AL44" s="1199">
        <v>1</v>
      </c>
    </row>
    <row r="45" spans="1:38" s="701" customFormat="1" ht="30" customHeight="1">
      <c r="A45" s="1195"/>
      <c r="B45" s="1203" t="s">
        <v>3086</v>
      </c>
      <c r="C45" s="1204"/>
      <c r="D45" s="1195"/>
      <c r="E45" s="1195"/>
      <c r="F45" s="1195"/>
      <c r="G45" s="1195"/>
      <c r="H45" s="1195"/>
      <c r="I45" s="1196"/>
      <c r="J45" s="1195"/>
      <c r="K45" s="1195"/>
      <c r="L45" s="1195"/>
      <c r="M45" s="1195"/>
      <c r="N45" s="1195"/>
      <c r="O45" s="1196"/>
      <c r="P45" s="1203"/>
      <c r="Q45" s="1196"/>
      <c r="R45" s="1196"/>
      <c r="S45" s="1196"/>
      <c r="T45" s="1197"/>
      <c r="U45" s="1197"/>
      <c r="V45" s="1207"/>
      <c r="W45" s="1207"/>
      <c r="X45" s="1207"/>
      <c r="Y45" s="1197"/>
      <c r="Z45" s="1208"/>
      <c r="AA45" s="1197"/>
      <c r="AB45" s="1197"/>
      <c r="AC45" s="1197"/>
      <c r="AD45" s="1197"/>
      <c r="AE45" s="1197"/>
      <c r="AF45" s="1197"/>
      <c r="AG45" s="1197"/>
      <c r="AH45" s="1197"/>
      <c r="AI45" s="1197"/>
      <c r="AJ45" s="1198"/>
      <c r="AK45" s="1198"/>
      <c r="AL45" s="1199">
        <v>1</v>
      </c>
    </row>
    <row r="46" spans="1:38" s="701" customFormat="1" ht="30" customHeight="1">
      <c r="A46" s="1195"/>
      <c r="B46" s="1203"/>
      <c r="C46" s="1204"/>
      <c r="D46" s="1195"/>
      <c r="E46" s="1195"/>
      <c r="F46" s="1195"/>
      <c r="G46" s="1195"/>
      <c r="H46" s="1195"/>
      <c r="I46" s="1196"/>
      <c r="J46" s="1195"/>
      <c r="K46" s="1195"/>
      <c r="L46" s="1195"/>
      <c r="M46" s="1195"/>
      <c r="N46" s="1195"/>
      <c r="O46" s="1196"/>
      <c r="P46" s="1203"/>
      <c r="Q46" s="1196"/>
      <c r="R46" s="1196"/>
      <c r="S46" s="1196"/>
      <c r="T46" s="1197"/>
      <c r="U46" s="1197"/>
      <c r="V46" s="1207"/>
      <c r="W46" s="1207"/>
      <c r="X46" s="1207"/>
      <c r="Y46" s="1197"/>
      <c r="Z46" s="1208"/>
      <c r="AA46" s="1197"/>
      <c r="AB46" s="1197"/>
      <c r="AC46" s="1197"/>
      <c r="AD46" s="1197"/>
      <c r="AE46" s="1197"/>
      <c r="AF46" s="1197"/>
      <c r="AG46" s="1197"/>
      <c r="AH46" s="1197"/>
      <c r="AI46" s="1197"/>
      <c r="AJ46" s="1198"/>
      <c r="AK46" s="1198"/>
      <c r="AL46" s="1199">
        <v>1</v>
      </c>
    </row>
    <row r="47" spans="1:38" s="701" customFormat="1" ht="30" customHeight="1">
      <c r="A47" s="1195"/>
      <c r="B47" s="1203" t="s">
        <v>3008</v>
      </c>
      <c r="C47" s="1204"/>
      <c r="D47" s="1195"/>
      <c r="E47" s="1195"/>
      <c r="F47" s="1195"/>
      <c r="G47" s="1195"/>
      <c r="H47" s="1195"/>
      <c r="I47" s="1196"/>
      <c r="J47" s="1195"/>
      <c r="K47" s="1195"/>
      <c r="L47" s="1195"/>
      <c r="M47" s="1195"/>
      <c r="N47" s="1195"/>
      <c r="O47" s="1196"/>
      <c r="P47" s="1203"/>
      <c r="Q47" s="1196"/>
      <c r="R47" s="1196"/>
      <c r="S47" s="1196"/>
      <c r="T47" s="1197"/>
      <c r="U47" s="1197"/>
      <c r="V47" s="1207"/>
      <c r="W47" s="1207"/>
      <c r="X47" s="1207"/>
      <c r="Y47" s="1197"/>
      <c r="Z47" s="1208"/>
      <c r="AA47" s="1197"/>
      <c r="AB47" s="1197"/>
      <c r="AC47" s="1197"/>
      <c r="AD47" s="1197"/>
      <c r="AE47" s="1197"/>
      <c r="AF47" s="1197"/>
      <c r="AG47" s="1197"/>
      <c r="AH47" s="1197"/>
      <c r="AI47" s="1197"/>
      <c r="AJ47" s="1198"/>
      <c r="AK47" s="1198"/>
      <c r="AL47" s="1199">
        <v>1</v>
      </c>
    </row>
    <row r="48" spans="1:38" s="701" customFormat="1" ht="30" customHeight="1">
      <c r="A48" s="1195"/>
      <c r="B48" s="1203" t="s">
        <v>3009</v>
      </c>
      <c r="C48" s="1204"/>
      <c r="D48" s="1195"/>
      <c r="E48" s="1195"/>
      <c r="F48" s="1195"/>
      <c r="G48" s="1195"/>
      <c r="H48" s="1195"/>
      <c r="I48" s="1196"/>
      <c r="J48" s="1195"/>
      <c r="K48" s="1195"/>
      <c r="L48" s="1195"/>
      <c r="M48" s="1195"/>
      <c r="N48" s="1195"/>
      <c r="O48" s="1196"/>
      <c r="P48" s="1203"/>
      <c r="Q48" s="1196"/>
      <c r="R48" s="1196"/>
      <c r="S48" s="1196"/>
      <c r="T48" s="1197"/>
      <c r="U48" s="1197"/>
      <c r="V48" s="1207"/>
      <c r="W48" s="1207"/>
      <c r="X48" s="1207"/>
      <c r="Y48" s="1197"/>
      <c r="Z48" s="1208"/>
      <c r="AA48" s="1197"/>
      <c r="AB48" s="1197"/>
      <c r="AC48" s="1197"/>
      <c r="AD48" s="1197"/>
      <c r="AE48" s="1197"/>
      <c r="AF48" s="1197"/>
      <c r="AG48" s="1197"/>
      <c r="AH48" s="1197"/>
      <c r="AI48" s="1197"/>
      <c r="AJ48" s="1198"/>
      <c r="AK48" s="1198"/>
      <c r="AL48" s="1199">
        <v>1</v>
      </c>
    </row>
    <row r="49" spans="1:38" s="701" customFormat="1" ht="30" customHeight="1">
      <c r="A49" s="1195"/>
      <c r="B49" s="1203"/>
      <c r="C49" s="1204"/>
      <c r="D49" s="1195"/>
      <c r="E49" s="1195"/>
      <c r="F49" s="1195"/>
      <c r="G49" s="1195"/>
      <c r="H49" s="1195"/>
      <c r="I49" s="1196"/>
      <c r="J49" s="1195"/>
      <c r="K49" s="1195"/>
      <c r="L49" s="1195"/>
      <c r="M49" s="1195"/>
      <c r="N49" s="1195"/>
      <c r="O49" s="1196"/>
      <c r="P49" s="1203"/>
      <c r="Q49" s="1196"/>
      <c r="R49" s="1196"/>
      <c r="S49" s="1196"/>
      <c r="T49" s="1197"/>
      <c r="U49" s="1197"/>
      <c r="V49" s="1207"/>
      <c r="W49" s="1207"/>
      <c r="X49" s="1207"/>
      <c r="Y49" s="1197"/>
      <c r="Z49" s="1208"/>
      <c r="AA49" s="1197"/>
      <c r="AB49" s="1197"/>
      <c r="AC49" s="1197"/>
      <c r="AD49" s="1197"/>
      <c r="AE49" s="1197"/>
      <c r="AF49" s="1197"/>
      <c r="AG49" s="1197"/>
      <c r="AH49" s="1197"/>
      <c r="AI49" s="1197"/>
      <c r="AJ49" s="1198"/>
      <c r="AK49" s="1198"/>
      <c r="AL49" s="1199">
        <v>1</v>
      </c>
    </row>
    <row r="50" spans="1:38" s="701" customFormat="1" ht="30" customHeight="1">
      <c r="A50" s="1195"/>
      <c r="B50" s="1203" t="s">
        <v>3045</v>
      </c>
      <c r="C50" s="1204"/>
      <c r="D50" s="1195"/>
      <c r="E50" s="1195"/>
      <c r="F50" s="1195"/>
      <c r="G50" s="1195"/>
      <c r="H50" s="1195"/>
      <c r="I50" s="1196"/>
      <c r="J50" s="1195"/>
      <c r="K50" s="1195"/>
      <c r="L50" s="1195"/>
      <c r="M50" s="1195"/>
      <c r="N50" s="1195"/>
      <c r="O50" s="1196"/>
      <c r="P50" s="1203"/>
      <c r="Q50" s="1196"/>
      <c r="R50" s="1196"/>
      <c r="S50" s="1196"/>
      <c r="T50" s="1197"/>
      <c r="U50" s="1197"/>
      <c r="V50" s="1207"/>
      <c r="W50" s="1207"/>
      <c r="X50" s="1207"/>
      <c r="Y50" s="1197"/>
      <c r="Z50" s="1208"/>
      <c r="AA50" s="1197"/>
      <c r="AB50" s="1197"/>
      <c r="AC50" s="1197"/>
      <c r="AD50" s="1197"/>
      <c r="AE50" s="1197"/>
      <c r="AF50" s="1197"/>
      <c r="AG50" s="1197"/>
      <c r="AH50" s="1197"/>
      <c r="AI50" s="1197"/>
      <c r="AJ50" s="1198"/>
      <c r="AK50" s="1198"/>
      <c r="AL50" s="1199">
        <v>1</v>
      </c>
    </row>
    <row r="51" spans="1:38" s="701" customFormat="1" ht="30" customHeight="1">
      <c r="A51" s="1195"/>
      <c r="B51" s="1203" t="s">
        <v>3046</v>
      </c>
      <c r="C51" s="1204"/>
      <c r="D51" s="1195"/>
      <c r="E51" s="1195"/>
      <c r="F51" s="1195"/>
      <c r="G51" s="1195"/>
      <c r="H51" s="1195"/>
      <c r="I51" s="1196"/>
      <c r="J51" s="1195"/>
      <c r="K51" s="1195"/>
      <c r="L51" s="1195"/>
      <c r="M51" s="1195"/>
      <c r="N51" s="1195"/>
      <c r="O51" s="1196"/>
      <c r="P51" s="1203"/>
      <c r="Q51" s="1196"/>
      <c r="R51" s="1196"/>
      <c r="S51" s="1196"/>
      <c r="T51" s="1197"/>
      <c r="U51" s="1197"/>
      <c r="V51" s="1207"/>
      <c r="W51" s="1207"/>
      <c r="X51" s="1207"/>
      <c r="Y51" s="1197"/>
      <c r="Z51" s="1208"/>
      <c r="AA51" s="1197"/>
      <c r="AB51" s="1197"/>
      <c r="AC51" s="1197"/>
      <c r="AD51" s="1197"/>
      <c r="AE51" s="1197"/>
      <c r="AF51" s="1197"/>
      <c r="AG51" s="1197"/>
      <c r="AH51" s="1197"/>
      <c r="AI51" s="1197"/>
      <c r="AJ51" s="1198"/>
      <c r="AK51" s="1198"/>
      <c r="AL51" s="1199">
        <v>1</v>
      </c>
    </row>
    <row r="52" spans="1:38" s="701" customFormat="1" ht="30" customHeight="1">
      <c r="A52" s="1195"/>
      <c r="B52" s="1203" t="s">
        <v>3047</v>
      </c>
      <c r="C52" s="1204"/>
      <c r="D52" s="1195"/>
      <c r="E52" s="1195"/>
      <c r="F52" s="1195"/>
      <c r="G52" s="1195"/>
      <c r="H52" s="1195"/>
      <c r="I52" s="1196"/>
      <c r="J52" s="1195"/>
      <c r="K52" s="1195"/>
      <c r="L52" s="1195"/>
      <c r="M52" s="1195"/>
      <c r="N52" s="1195"/>
      <c r="O52" s="1196"/>
      <c r="P52" s="1203"/>
      <c r="Q52" s="1196"/>
      <c r="R52" s="1196"/>
      <c r="S52" s="1196"/>
      <c r="T52" s="1197"/>
      <c r="U52" s="1197"/>
      <c r="V52" s="1207"/>
      <c r="W52" s="1207"/>
      <c r="X52" s="1207"/>
      <c r="Y52" s="1197"/>
      <c r="Z52" s="1208"/>
      <c r="AA52" s="1197"/>
      <c r="AB52" s="1197"/>
      <c r="AC52" s="1197"/>
      <c r="AD52" s="1197"/>
      <c r="AE52" s="1197"/>
      <c r="AF52" s="1197"/>
      <c r="AG52" s="1197"/>
      <c r="AH52" s="1197"/>
      <c r="AI52" s="1197"/>
      <c r="AJ52" s="1198"/>
      <c r="AK52" s="1198"/>
      <c r="AL52" s="1199">
        <v>1</v>
      </c>
    </row>
    <row r="53" spans="1:38" s="701" customFormat="1" ht="30" customHeight="1">
      <c r="A53" s="1195"/>
      <c r="B53" s="1203"/>
      <c r="C53" s="1204"/>
      <c r="D53" s="1195"/>
      <c r="E53" s="1195"/>
      <c r="F53" s="1195"/>
      <c r="G53" s="1195"/>
      <c r="H53" s="1195"/>
      <c r="I53" s="1196"/>
      <c r="J53" s="1195"/>
      <c r="K53" s="1195"/>
      <c r="L53" s="1195"/>
      <c r="M53" s="1195"/>
      <c r="N53" s="1195"/>
      <c r="O53" s="1196"/>
      <c r="P53" s="1203"/>
      <c r="Q53" s="1196"/>
      <c r="R53" s="1196"/>
      <c r="S53" s="1196"/>
      <c r="T53" s="1197"/>
      <c r="U53" s="1197"/>
      <c r="V53" s="1207"/>
      <c r="W53" s="1207"/>
      <c r="X53" s="1207"/>
      <c r="Y53" s="1197"/>
      <c r="Z53" s="1208"/>
      <c r="AA53" s="1197"/>
      <c r="AB53" s="1197"/>
      <c r="AC53" s="1197"/>
      <c r="AD53" s="1197"/>
      <c r="AE53" s="1197"/>
      <c r="AF53" s="1197"/>
      <c r="AG53" s="1197"/>
      <c r="AH53" s="1197"/>
      <c r="AI53" s="1197"/>
      <c r="AJ53" s="1198"/>
      <c r="AK53" s="1198"/>
      <c r="AL53" s="1199">
        <v>1</v>
      </c>
    </row>
    <row r="54" spans="1:38" s="701" customFormat="1" ht="30" customHeight="1">
      <c r="A54" s="1195"/>
      <c r="B54" s="1210" t="s">
        <v>3051</v>
      </c>
      <c r="C54" s="1204"/>
      <c r="D54" s="1195"/>
      <c r="E54" s="1195"/>
      <c r="F54" s="1195"/>
      <c r="G54" s="1195"/>
      <c r="H54" s="1195"/>
      <c r="I54" s="1196"/>
      <c r="J54" s="1195"/>
      <c r="K54" s="1195"/>
      <c r="L54" s="1195"/>
      <c r="M54" s="1195"/>
      <c r="N54" s="1195"/>
      <c r="O54" s="1196"/>
      <c r="P54" s="1203"/>
      <c r="Q54" s="1196"/>
      <c r="R54" s="1196"/>
      <c r="S54" s="1196"/>
      <c r="T54" s="1197"/>
      <c r="U54" s="1197"/>
      <c r="V54" s="1207"/>
      <c r="W54" s="1207"/>
      <c r="X54" s="1207"/>
      <c r="Y54" s="1197"/>
      <c r="Z54" s="1208"/>
      <c r="AA54" s="1197"/>
      <c r="AB54" s="1197"/>
      <c r="AC54" s="1197"/>
      <c r="AD54" s="1197"/>
      <c r="AE54" s="1197"/>
      <c r="AF54" s="1197"/>
      <c r="AG54" s="1197"/>
      <c r="AH54" s="1197"/>
      <c r="AI54" s="1197"/>
      <c r="AJ54" s="1198"/>
      <c r="AK54" s="1198"/>
      <c r="AL54" s="1199">
        <v>1</v>
      </c>
    </row>
    <row r="55" spans="1:38" s="701" customFormat="1" ht="30" customHeight="1">
      <c r="A55" s="1195"/>
      <c r="B55" s="1210" t="s">
        <v>3052</v>
      </c>
      <c r="C55" s="1204"/>
      <c r="D55" s="1195"/>
      <c r="E55" s="1195"/>
      <c r="F55" s="1195"/>
      <c r="G55" s="1195"/>
      <c r="H55" s="1195"/>
      <c r="I55" s="1196"/>
      <c r="J55" s="1195"/>
      <c r="K55" s="1195"/>
      <c r="L55" s="1195"/>
      <c r="M55" s="1195"/>
      <c r="N55" s="1195"/>
      <c r="O55" s="1196"/>
      <c r="P55" s="1203"/>
      <c r="Q55" s="1196"/>
      <c r="R55" s="1196"/>
      <c r="S55" s="1196"/>
      <c r="T55" s="1197"/>
      <c r="U55" s="1197"/>
      <c r="V55" s="1207"/>
      <c r="W55" s="1207"/>
      <c r="X55" s="1207"/>
      <c r="Y55" s="1197"/>
      <c r="Z55" s="1208"/>
      <c r="AA55" s="1197"/>
      <c r="AB55" s="1197"/>
      <c r="AC55" s="1197"/>
      <c r="AD55" s="1197"/>
      <c r="AE55" s="1197"/>
      <c r="AF55" s="1197"/>
      <c r="AG55" s="1197"/>
      <c r="AH55" s="1197"/>
      <c r="AI55" s="1197"/>
      <c r="AJ55" s="1198"/>
      <c r="AK55" s="1198"/>
      <c r="AL55" s="1199">
        <v>1</v>
      </c>
    </row>
    <row r="56" spans="1:38" s="701" customFormat="1" ht="30" customHeight="1">
      <c r="A56" s="1195"/>
      <c r="B56" s="1203"/>
      <c r="C56" s="1204"/>
      <c r="D56" s="1195"/>
      <c r="E56" s="1195"/>
      <c r="F56" s="1195"/>
      <c r="G56" s="1195"/>
      <c r="H56" s="1195"/>
      <c r="I56" s="1196"/>
      <c r="J56" s="1195"/>
      <c r="K56" s="1195"/>
      <c r="L56" s="1195"/>
      <c r="M56" s="1195"/>
      <c r="N56" s="1195"/>
      <c r="O56" s="1196"/>
      <c r="P56" s="1203"/>
      <c r="Q56" s="1196"/>
      <c r="R56" s="1196"/>
      <c r="S56" s="1196"/>
      <c r="T56" s="1197"/>
      <c r="U56" s="1197"/>
      <c r="V56" s="1207"/>
      <c r="W56" s="1207"/>
      <c r="X56" s="1207"/>
      <c r="Y56" s="1197"/>
      <c r="Z56" s="1208"/>
      <c r="AA56" s="1197"/>
      <c r="AB56" s="1197"/>
      <c r="AC56" s="1197"/>
      <c r="AD56" s="1197"/>
      <c r="AE56" s="1197"/>
      <c r="AF56" s="1197"/>
      <c r="AG56" s="1197"/>
      <c r="AH56" s="1197"/>
      <c r="AI56" s="1197"/>
      <c r="AJ56" s="1198"/>
      <c r="AK56" s="1198"/>
      <c r="AL56" s="1199">
        <v>1</v>
      </c>
    </row>
    <row r="57" spans="1:38" s="701" customFormat="1" ht="30" customHeight="1">
      <c r="A57" s="1195"/>
      <c r="B57" s="1228" t="s">
        <v>3065</v>
      </c>
      <c r="C57" s="1229"/>
      <c r="D57" s="1195"/>
      <c r="E57" s="1195"/>
      <c r="F57" s="1195"/>
      <c r="G57" s="1195"/>
      <c r="H57" s="1195"/>
      <c r="I57" s="1196"/>
      <c r="J57" s="1195"/>
      <c r="K57" s="1195"/>
      <c r="L57" s="1195"/>
      <c r="M57" s="1195"/>
      <c r="N57" s="1195"/>
      <c r="O57" s="1196"/>
      <c r="P57" s="1203"/>
      <c r="Q57" s="1196"/>
      <c r="R57" s="1196"/>
      <c r="S57" s="1196"/>
      <c r="T57" s="1197"/>
      <c r="U57" s="1197"/>
      <c r="V57" s="1207"/>
      <c r="W57" s="1207"/>
      <c r="X57" s="1207"/>
      <c r="Y57" s="1197"/>
      <c r="Z57" s="1208"/>
      <c r="AA57" s="1197"/>
      <c r="AB57" s="1197"/>
      <c r="AC57" s="1197"/>
      <c r="AD57" s="1197"/>
      <c r="AE57" s="1197"/>
      <c r="AF57" s="1197"/>
      <c r="AG57" s="1197"/>
      <c r="AH57" s="1197"/>
      <c r="AI57" s="1197"/>
      <c r="AJ57" s="1198"/>
      <c r="AK57" s="1198"/>
      <c r="AL57" s="1199">
        <v>1</v>
      </c>
    </row>
    <row r="58" spans="1:38" s="701" customFormat="1" ht="30" customHeight="1">
      <c r="A58" s="1195"/>
      <c r="B58" s="1227"/>
      <c r="C58" s="1228" t="s">
        <v>3066</v>
      </c>
      <c r="D58" s="1195"/>
      <c r="E58" s="1195"/>
      <c r="F58" s="1195"/>
      <c r="G58" s="1195"/>
      <c r="H58" s="1195"/>
      <c r="I58" s="1196"/>
      <c r="J58" s="1195"/>
      <c r="K58" s="1195"/>
      <c r="L58" s="1195"/>
      <c r="M58" s="1195"/>
      <c r="N58" s="1195"/>
      <c r="O58" s="1196"/>
      <c r="P58" s="1203"/>
      <c r="Q58" s="1196"/>
      <c r="R58" s="1196"/>
      <c r="S58" s="1196"/>
      <c r="T58" s="1197"/>
      <c r="U58" s="1197"/>
      <c r="V58" s="1207"/>
      <c r="W58" s="1207"/>
      <c r="X58" s="1207"/>
      <c r="Y58" s="1197"/>
      <c r="Z58" s="1208"/>
      <c r="AA58" s="1197"/>
      <c r="AB58" s="1197"/>
      <c r="AC58" s="1197"/>
      <c r="AD58" s="1197"/>
      <c r="AE58" s="1197"/>
      <c r="AF58" s="1197"/>
      <c r="AG58" s="1197"/>
      <c r="AH58" s="1197"/>
      <c r="AI58" s="1197"/>
      <c r="AJ58" s="1198"/>
      <c r="AK58" s="1198"/>
      <c r="AL58" s="1199">
        <v>1</v>
      </c>
    </row>
    <row r="59" spans="1:38" s="701" customFormat="1" ht="30" customHeight="1">
      <c r="A59" s="1195"/>
      <c r="B59" s="1227"/>
      <c r="C59" s="1228" t="s">
        <v>3067</v>
      </c>
      <c r="D59" s="1195"/>
      <c r="E59" s="1195"/>
      <c r="F59" s="1195"/>
      <c r="G59" s="1195"/>
      <c r="H59" s="1195"/>
      <c r="I59" s="1196"/>
      <c r="J59" s="1195"/>
      <c r="K59" s="1195"/>
      <c r="L59" s="1195"/>
      <c r="M59" s="1195"/>
      <c r="N59" s="1195"/>
      <c r="O59" s="1196"/>
      <c r="P59" s="1203"/>
      <c r="Q59" s="1196"/>
      <c r="R59" s="1196"/>
      <c r="S59" s="1196"/>
      <c r="T59" s="1197"/>
      <c r="U59" s="1197"/>
      <c r="V59" s="1207"/>
      <c r="W59" s="1207"/>
      <c r="X59" s="1207"/>
      <c r="Y59" s="1197"/>
      <c r="Z59" s="1208"/>
      <c r="AA59" s="1197"/>
      <c r="AB59" s="1197"/>
      <c r="AC59" s="1197"/>
      <c r="AD59" s="1197"/>
      <c r="AE59" s="1197"/>
      <c r="AF59" s="1197"/>
      <c r="AG59" s="1197"/>
      <c r="AH59" s="1197"/>
      <c r="AI59" s="1197"/>
      <c r="AJ59" s="1198"/>
      <c r="AK59" s="1198"/>
      <c r="AL59" s="1199">
        <v>1</v>
      </c>
    </row>
    <row r="60" spans="1:38" s="701" customFormat="1" ht="30" customHeight="1">
      <c r="A60" s="1195"/>
      <c r="B60" s="1203"/>
      <c r="C60" s="1204"/>
      <c r="D60" s="1195"/>
      <c r="E60" s="1195"/>
      <c r="F60" s="1195"/>
      <c r="G60" s="1195"/>
      <c r="H60" s="1195"/>
      <c r="I60" s="1196"/>
      <c r="J60" s="1195"/>
      <c r="K60" s="1195"/>
      <c r="L60" s="1195"/>
      <c r="M60" s="1195"/>
      <c r="N60" s="1195"/>
      <c r="O60" s="1196"/>
      <c r="P60" s="1203"/>
      <c r="Q60" s="1196"/>
      <c r="R60" s="1196"/>
      <c r="S60" s="1196"/>
      <c r="T60" s="1197"/>
      <c r="U60" s="1197"/>
      <c r="V60" s="1207"/>
      <c r="W60" s="1207"/>
      <c r="X60" s="1207"/>
      <c r="Y60" s="1197"/>
      <c r="Z60" s="1208"/>
      <c r="AA60" s="1197"/>
      <c r="AB60" s="1197"/>
      <c r="AC60" s="1197"/>
      <c r="AD60" s="1197"/>
      <c r="AE60" s="1197"/>
      <c r="AF60" s="1197"/>
      <c r="AG60" s="1197"/>
      <c r="AH60" s="1197"/>
      <c r="AI60" s="1197"/>
      <c r="AJ60" s="1198"/>
      <c r="AK60" s="1198"/>
      <c r="AL60" s="1199">
        <v>1</v>
      </c>
    </row>
    <row r="61" spans="1:38" s="701" customFormat="1" ht="30" customHeight="1">
      <c r="A61" s="1195"/>
      <c r="B61" s="1203" t="s">
        <v>3071</v>
      </c>
      <c r="C61" s="1204"/>
      <c r="D61" s="1195"/>
      <c r="E61" s="1195"/>
      <c r="F61" s="1195"/>
      <c r="G61" s="1195"/>
      <c r="H61" s="1195"/>
      <c r="I61" s="1196"/>
      <c r="J61" s="1195"/>
      <c r="K61" s="1195"/>
      <c r="L61" s="1195"/>
      <c r="M61" s="1195"/>
      <c r="N61" s="1195"/>
      <c r="O61" s="1196"/>
      <c r="P61" s="1203"/>
      <c r="Q61" s="1196"/>
      <c r="R61" s="1196"/>
      <c r="S61" s="1196"/>
      <c r="T61" s="1197"/>
      <c r="U61" s="1197"/>
      <c r="V61" s="1207"/>
      <c r="W61" s="1207"/>
      <c r="X61" s="1207"/>
      <c r="Y61" s="1197"/>
      <c r="Z61" s="1208"/>
      <c r="AA61" s="1197"/>
      <c r="AB61" s="1197"/>
      <c r="AC61" s="1197"/>
      <c r="AD61" s="1197"/>
      <c r="AE61" s="1197"/>
      <c r="AF61" s="1197"/>
      <c r="AG61" s="1197"/>
      <c r="AH61" s="1197"/>
      <c r="AI61" s="1197"/>
      <c r="AJ61" s="1198"/>
      <c r="AK61" s="1198"/>
      <c r="AL61" s="1199">
        <v>1</v>
      </c>
    </row>
    <row r="62" spans="1:38" s="701" customFormat="1" ht="30" customHeight="1">
      <c r="A62" s="1195"/>
      <c r="B62" s="1203" t="s">
        <v>3072</v>
      </c>
      <c r="C62" s="1204"/>
      <c r="D62" s="1195"/>
      <c r="E62" s="1195"/>
      <c r="F62" s="1195"/>
      <c r="G62" s="1195"/>
      <c r="H62" s="1195"/>
      <c r="I62" s="1196"/>
      <c r="J62" s="1195"/>
      <c r="K62" s="1195"/>
      <c r="L62" s="1195"/>
      <c r="M62" s="1195"/>
      <c r="N62" s="1195"/>
      <c r="O62" s="1196"/>
      <c r="P62" s="1203"/>
      <c r="Q62" s="1196"/>
      <c r="R62" s="1196"/>
      <c r="S62" s="1196"/>
      <c r="T62" s="1197"/>
      <c r="U62" s="1197"/>
      <c r="V62" s="1207"/>
      <c r="W62" s="1207"/>
      <c r="X62" s="1207"/>
      <c r="Y62" s="1197"/>
      <c r="Z62" s="1208"/>
      <c r="AA62" s="1197"/>
      <c r="AB62" s="1197"/>
      <c r="AC62" s="1197"/>
      <c r="AD62" s="1197"/>
      <c r="AE62" s="1197"/>
      <c r="AF62" s="1197"/>
      <c r="AG62" s="1197"/>
      <c r="AH62" s="1197"/>
      <c r="AI62" s="1197"/>
      <c r="AJ62" s="1198"/>
      <c r="AK62" s="1198"/>
      <c r="AL62" s="1199">
        <v>1</v>
      </c>
    </row>
    <row r="63" spans="1:38" s="701" customFormat="1" ht="30" customHeight="1">
      <c r="A63" s="1195"/>
      <c r="B63" s="1203" t="s">
        <v>3073</v>
      </c>
      <c r="C63" s="1204"/>
      <c r="D63" s="1195"/>
      <c r="E63" s="1195"/>
      <c r="F63" s="1195"/>
      <c r="G63" s="1195"/>
      <c r="H63" s="1195"/>
      <c r="I63" s="1196"/>
      <c r="J63" s="1195"/>
      <c r="K63" s="1195"/>
      <c r="L63" s="1195"/>
      <c r="M63" s="1195"/>
      <c r="N63" s="1195"/>
      <c r="O63" s="1196"/>
      <c r="P63" s="1203"/>
      <c r="Q63" s="1196"/>
      <c r="R63" s="1196"/>
      <c r="S63" s="1196"/>
      <c r="T63" s="1197"/>
      <c r="U63" s="1197"/>
      <c r="V63" s="1207"/>
      <c r="W63" s="1207"/>
      <c r="X63" s="1207"/>
      <c r="Y63" s="1197"/>
      <c r="Z63" s="1208"/>
      <c r="AA63" s="1197"/>
      <c r="AB63" s="1197"/>
      <c r="AC63" s="1197"/>
      <c r="AD63" s="1197"/>
      <c r="AE63" s="1197"/>
      <c r="AF63" s="1197"/>
      <c r="AG63" s="1197"/>
      <c r="AH63" s="1197"/>
      <c r="AI63" s="1197"/>
      <c r="AJ63" s="1198"/>
      <c r="AK63" s="1198"/>
      <c r="AL63" s="1199">
        <v>1</v>
      </c>
    </row>
    <row r="64" spans="1:38" s="701" customFormat="1" ht="30" customHeight="1">
      <c r="A64" s="1195"/>
      <c r="B64" s="1203" t="s">
        <v>2619</v>
      </c>
      <c r="C64" s="1204"/>
      <c r="D64" s="1195"/>
      <c r="E64" s="1195"/>
      <c r="F64" s="1195"/>
      <c r="G64" s="1195"/>
      <c r="H64" s="1195"/>
      <c r="I64" s="1196"/>
      <c r="J64" s="1195"/>
      <c r="K64" s="1195"/>
      <c r="L64" s="1195"/>
      <c r="M64" s="1195"/>
      <c r="N64" s="1195"/>
      <c r="O64" s="1196"/>
      <c r="P64" s="1203"/>
      <c r="Q64" s="1196"/>
      <c r="R64" s="1196"/>
      <c r="S64" s="1196"/>
      <c r="T64" s="1197"/>
      <c r="U64" s="1197"/>
      <c r="V64" s="1207"/>
      <c r="W64" s="1207"/>
      <c r="X64" s="1207"/>
      <c r="Y64" s="1197"/>
      <c r="Z64" s="1208"/>
      <c r="AA64" s="1197"/>
      <c r="AB64" s="1197"/>
      <c r="AC64" s="1197"/>
      <c r="AD64" s="1197"/>
      <c r="AE64" s="1197"/>
      <c r="AF64" s="1197"/>
      <c r="AG64" s="1197"/>
      <c r="AH64" s="1197"/>
      <c r="AI64" s="1197"/>
      <c r="AJ64" s="1198"/>
      <c r="AK64" s="1198"/>
      <c r="AL64" s="1199">
        <v>1</v>
      </c>
    </row>
    <row r="65" spans="1:38" s="701" customFormat="1" ht="30" customHeight="1">
      <c r="A65" s="1195"/>
      <c r="B65" s="1203" t="s">
        <v>3074</v>
      </c>
      <c r="C65" s="1204"/>
      <c r="D65" s="1195"/>
      <c r="E65" s="1195"/>
      <c r="F65" s="1195"/>
      <c r="G65" s="1195"/>
      <c r="H65" s="1195"/>
      <c r="I65" s="1196"/>
      <c r="J65" s="1195"/>
      <c r="K65" s="1195"/>
      <c r="L65" s="1195"/>
      <c r="M65" s="1195"/>
      <c r="N65" s="1195"/>
      <c r="O65" s="1196"/>
      <c r="P65" s="1203"/>
      <c r="Q65" s="1196"/>
      <c r="R65" s="1196"/>
      <c r="S65" s="1196"/>
      <c r="T65" s="1197"/>
      <c r="U65" s="1197"/>
      <c r="V65" s="1207"/>
      <c r="W65" s="1207"/>
      <c r="X65" s="1207"/>
      <c r="Y65" s="1197"/>
      <c r="Z65" s="1208"/>
      <c r="AA65" s="1197"/>
      <c r="AB65" s="1197"/>
      <c r="AC65" s="1197"/>
      <c r="AD65" s="1197"/>
      <c r="AE65" s="1197"/>
      <c r="AF65" s="1197"/>
      <c r="AG65" s="1197"/>
      <c r="AH65" s="1197"/>
      <c r="AI65" s="1197"/>
      <c r="AJ65" s="1198"/>
      <c r="AK65" s="1198"/>
      <c r="AL65" s="1199">
        <v>1</v>
      </c>
    </row>
    <row r="66" spans="1:38" s="701" customFormat="1" ht="30" customHeight="1">
      <c r="A66" s="1195"/>
      <c r="B66" s="1203" t="s">
        <v>3075</v>
      </c>
      <c r="C66" s="1204"/>
      <c r="D66" s="1195"/>
      <c r="E66" s="1195"/>
      <c r="F66" s="1195"/>
      <c r="G66" s="1195"/>
      <c r="H66" s="1195"/>
      <c r="I66" s="1196"/>
      <c r="J66" s="1195"/>
      <c r="K66" s="1195"/>
      <c r="L66" s="1195"/>
      <c r="M66" s="1195"/>
      <c r="N66" s="1195"/>
      <c r="O66" s="1196"/>
      <c r="P66" s="1203"/>
      <c r="Q66" s="1196"/>
      <c r="R66" s="1196"/>
      <c r="S66" s="1196"/>
      <c r="T66" s="1197"/>
      <c r="U66" s="1197"/>
      <c r="V66" s="1207"/>
      <c r="W66" s="1207"/>
      <c r="X66" s="1207"/>
      <c r="Y66" s="1197"/>
      <c r="Z66" s="1208"/>
      <c r="AA66" s="1197"/>
      <c r="AB66" s="1197"/>
      <c r="AC66" s="1197"/>
      <c r="AD66" s="1197"/>
      <c r="AE66" s="1197"/>
      <c r="AF66" s="1197"/>
      <c r="AG66" s="1197"/>
      <c r="AH66" s="1197"/>
      <c r="AI66" s="1197"/>
      <c r="AJ66" s="1198"/>
      <c r="AK66" s="1198"/>
      <c r="AL66" s="1199">
        <v>1</v>
      </c>
    </row>
    <row r="67" spans="1:38" s="701" customFormat="1" ht="30" customHeight="1" thickBot="1">
      <c r="A67" s="1195"/>
      <c r="B67" s="1203"/>
      <c r="C67" s="1204"/>
      <c r="D67" s="1195"/>
      <c r="E67" s="1195"/>
      <c r="F67" s="1195"/>
      <c r="G67" s="1195"/>
      <c r="H67" s="1195"/>
      <c r="I67" s="1196"/>
      <c r="J67" s="1195"/>
      <c r="K67" s="1195"/>
      <c r="L67" s="1195"/>
      <c r="M67" s="1195"/>
      <c r="N67" s="1195"/>
      <c r="O67" s="1196"/>
      <c r="P67" s="1203"/>
      <c r="Q67" s="1196"/>
      <c r="R67" s="1196"/>
      <c r="S67" s="1196"/>
      <c r="T67" s="1197"/>
      <c r="U67" s="1197"/>
      <c r="V67" s="1207"/>
      <c r="W67" s="1207"/>
      <c r="X67" s="1207"/>
      <c r="Y67" s="1197"/>
      <c r="Z67" s="1208"/>
      <c r="AA67" s="1197"/>
      <c r="AB67" s="1197"/>
      <c r="AC67" s="1197"/>
      <c r="AD67" s="1197"/>
      <c r="AE67" s="1197"/>
      <c r="AF67" s="1197"/>
      <c r="AG67" s="1197"/>
      <c r="AH67" s="1197"/>
      <c r="AI67" s="1197"/>
      <c r="AJ67" s="1198"/>
      <c r="AK67" s="1198"/>
      <c r="AL67" s="1199">
        <v>1</v>
      </c>
    </row>
    <row r="68" spans="1:38" s="701" customFormat="1" ht="30" customHeight="1">
      <c r="A68" s="1195"/>
      <c r="B68" s="1203"/>
      <c r="C68" s="1204"/>
      <c r="D68" s="958" t="s">
        <v>11</v>
      </c>
      <c r="E68" s="959" t="s">
        <v>1656</v>
      </c>
      <c r="F68" s="960"/>
      <c r="G68" s="960">
        <f>U64</f>
        <v>0</v>
      </c>
      <c r="H68" s="961"/>
      <c r="I68" s="961"/>
      <c r="J68" s="961"/>
      <c r="K68" s="961"/>
      <c r="L68" s="961"/>
      <c r="M68" s="961"/>
      <c r="N68" s="1195"/>
      <c r="O68" s="1196"/>
      <c r="P68" s="1203"/>
      <c r="Q68" s="1196"/>
      <c r="R68" s="1196"/>
      <c r="S68" s="1235" t="s">
        <v>3228</v>
      </c>
      <c r="T68" s="1236"/>
      <c r="U68" s="1237"/>
      <c r="V68" s="1237"/>
      <c r="W68" s="1237"/>
      <c r="X68" s="1237"/>
      <c r="Y68" s="1237"/>
      <c r="Z68" s="1237"/>
      <c r="AA68" s="1237"/>
      <c r="AB68" s="1237"/>
      <c r="AC68" s="1237"/>
      <c r="AD68" s="1237"/>
      <c r="AE68" s="1237"/>
      <c r="AF68" s="1237"/>
      <c r="AG68" s="1237"/>
      <c r="AH68" s="1237"/>
      <c r="AI68" s="1238"/>
      <c r="AJ68" s="1198"/>
      <c r="AK68" s="1198"/>
      <c r="AL68" s="1199">
        <v>1</v>
      </c>
    </row>
    <row r="69" spans="1:38" s="701" customFormat="1" ht="30" customHeight="1">
      <c r="A69" s="1195"/>
      <c r="B69" s="1203"/>
      <c r="C69" s="1204"/>
      <c r="D69" s="964" t="s">
        <v>11</v>
      </c>
      <c r="E69" s="2484" t="s">
        <v>1662</v>
      </c>
      <c r="F69" s="2484"/>
      <c r="G69" s="2484"/>
      <c r="H69" s="2484"/>
      <c r="I69" s="2484"/>
      <c r="J69" s="2484"/>
      <c r="K69" s="2484"/>
      <c r="L69" s="2484"/>
      <c r="M69" s="2484"/>
      <c r="N69" s="1195"/>
      <c r="O69" s="1196"/>
      <c r="P69" s="1203"/>
      <c r="Q69" s="1196"/>
      <c r="R69" s="1196"/>
      <c r="S69" s="1239"/>
      <c r="T69" s="1240" t="s">
        <v>3229</v>
      </c>
      <c r="U69" s="1241"/>
      <c r="V69" s="1242"/>
      <c r="W69" s="1242"/>
      <c r="X69" s="1242"/>
      <c r="Y69" s="1242"/>
      <c r="Z69" s="1242"/>
      <c r="AA69" s="1242"/>
      <c r="AB69" s="1242"/>
      <c r="AC69" s="1242"/>
      <c r="AD69" s="1242"/>
      <c r="AE69" s="1242"/>
      <c r="AF69" s="1242"/>
      <c r="AG69" s="1242"/>
      <c r="AH69" s="1242"/>
      <c r="AI69" s="1243"/>
      <c r="AJ69" s="1198"/>
      <c r="AK69" s="1198"/>
      <c r="AL69" s="1199">
        <v>1</v>
      </c>
    </row>
    <row r="70" spans="1:38" s="701" customFormat="1" ht="30" customHeight="1">
      <c r="A70" s="1195"/>
      <c r="B70" s="1203"/>
      <c r="C70" s="1204"/>
      <c r="D70" s="964" t="s">
        <v>11</v>
      </c>
      <c r="E70" s="2484"/>
      <c r="F70" s="2484"/>
      <c r="G70" s="2484"/>
      <c r="H70" s="2484"/>
      <c r="I70" s="2484"/>
      <c r="J70" s="2484"/>
      <c r="K70" s="2484"/>
      <c r="L70" s="2484"/>
      <c r="M70" s="2484"/>
      <c r="N70" s="1195"/>
      <c r="O70" s="1196"/>
      <c r="P70" s="1203"/>
      <c r="Q70" s="1196"/>
      <c r="R70" s="1196"/>
      <c r="S70" s="1196"/>
      <c r="T70" s="1197"/>
      <c r="U70" s="1197"/>
      <c r="V70" s="1207"/>
      <c r="W70" s="1207"/>
      <c r="X70" s="1207"/>
      <c r="Y70" s="1197"/>
      <c r="Z70" s="1208"/>
      <c r="AA70" s="1197"/>
      <c r="AB70" s="1197"/>
      <c r="AC70" s="1197"/>
      <c r="AD70" s="1197"/>
      <c r="AE70" s="1197"/>
      <c r="AF70" s="1197"/>
      <c r="AG70" s="1197"/>
      <c r="AH70" s="1197"/>
      <c r="AI70" s="1197"/>
      <c r="AJ70" s="1198"/>
      <c r="AK70" s="1198"/>
      <c r="AL70" s="1199">
        <v>1</v>
      </c>
    </row>
    <row r="71" spans="1:38" s="701" customFormat="1" ht="30" customHeight="1">
      <c r="A71" s="1195"/>
      <c r="B71" s="1203"/>
      <c r="C71" s="1204"/>
      <c r="D71" s="964" t="s">
        <v>11</v>
      </c>
      <c r="E71" s="1487" t="s">
        <v>1670</v>
      </c>
      <c r="F71" s="1487"/>
      <c r="G71" s="1488"/>
      <c r="H71" s="1489"/>
      <c r="I71" s="1489"/>
      <c r="J71" s="1490"/>
      <c r="K71" s="1490"/>
      <c r="L71" s="1490"/>
      <c r="M71" s="1490"/>
      <c r="N71" s="1195"/>
      <c r="O71" s="1196"/>
      <c r="P71" s="1203"/>
      <c r="Q71" s="1196"/>
      <c r="R71" s="1196"/>
      <c r="S71" s="1196"/>
      <c r="T71" s="1197"/>
      <c r="U71" s="1197"/>
      <c r="V71" s="1207"/>
      <c r="W71" s="1207"/>
      <c r="X71" s="1207"/>
      <c r="Y71" s="1197"/>
      <c r="Z71" s="1208"/>
      <c r="AA71" s="1197"/>
      <c r="AB71" s="1197"/>
      <c r="AC71" s="1197"/>
      <c r="AD71" s="1197"/>
      <c r="AE71" s="1197"/>
      <c r="AF71" s="1197"/>
      <c r="AG71" s="1197"/>
      <c r="AH71" s="1197"/>
      <c r="AI71" s="1197"/>
      <c r="AJ71" s="1198"/>
      <c r="AK71" s="1198"/>
      <c r="AL71" s="1199">
        <v>1</v>
      </c>
    </row>
    <row r="72" spans="1:38" s="701" customFormat="1" ht="30" customHeight="1">
      <c r="A72" s="1195"/>
      <c r="B72" s="1203"/>
      <c r="C72" s="1204"/>
      <c r="D72" s="964" t="s">
        <v>11</v>
      </c>
      <c r="E72" s="1487" t="s">
        <v>1673</v>
      </c>
      <c r="F72" s="1488"/>
      <c r="G72" s="1488"/>
      <c r="H72" s="1489"/>
      <c r="I72" s="1489"/>
      <c r="J72" s="1490"/>
      <c r="K72" s="1490"/>
      <c r="L72" s="1490"/>
      <c r="M72" s="1490"/>
      <c r="N72" s="1195"/>
      <c r="O72" s="1196"/>
      <c r="P72" s="1203"/>
      <c r="Q72" s="1196"/>
      <c r="R72" s="1196"/>
      <c r="S72" s="1196"/>
      <c r="T72" s="1197"/>
      <c r="U72" s="1197"/>
      <c r="V72" s="1207"/>
      <c r="W72" s="1207"/>
      <c r="X72" s="1207"/>
      <c r="Y72" s="1197"/>
      <c r="Z72" s="1208"/>
      <c r="AA72" s="1197"/>
      <c r="AB72" s="1197"/>
      <c r="AC72" s="1197"/>
      <c r="AD72" s="1197"/>
      <c r="AE72" s="1197"/>
      <c r="AF72" s="1197"/>
      <c r="AG72" s="1197"/>
      <c r="AH72" s="1197"/>
      <c r="AI72" s="1197"/>
      <c r="AJ72" s="1198"/>
      <c r="AK72" s="1198"/>
      <c r="AL72" s="1199">
        <v>1</v>
      </c>
    </row>
    <row r="73" spans="1:38" s="701" customFormat="1" ht="30" customHeight="1">
      <c r="A73" s="1195"/>
      <c r="B73" s="1203"/>
      <c r="C73" s="1204"/>
      <c r="D73" s="964" t="s">
        <v>11</v>
      </c>
      <c r="E73" s="1492" t="s">
        <v>1687</v>
      </c>
      <c r="F73" s="1488"/>
      <c r="G73" s="1488"/>
      <c r="H73" s="1489"/>
      <c r="I73" s="1489"/>
      <c r="J73" s="1490"/>
      <c r="K73" s="1490"/>
      <c r="L73" s="1490"/>
      <c r="M73" s="1490"/>
      <c r="N73" s="1195"/>
      <c r="O73" s="1196"/>
      <c r="P73" s="1203"/>
      <c r="Q73" s="1196"/>
      <c r="R73" s="1196"/>
      <c r="S73" s="1196"/>
      <c r="T73" s="1197"/>
      <c r="U73" s="1197"/>
      <c r="V73" s="1207"/>
      <c r="W73" s="1207"/>
      <c r="X73" s="1207"/>
      <c r="Y73" s="1197"/>
      <c r="Z73" s="1208"/>
      <c r="AA73" s="1197"/>
      <c r="AB73" s="1197"/>
      <c r="AC73" s="1197"/>
      <c r="AD73" s="1197"/>
      <c r="AE73" s="1197"/>
      <c r="AF73" s="1197"/>
      <c r="AG73" s="1197"/>
      <c r="AH73" s="1197"/>
      <c r="AI73" s="1197"/>
      <c r="AJ73" s="1198"/>
      <c r="AK73" s="1198"/>
      <c r="AL73" s="1199">
        <v>1</v>
      </c>
    </row>
    <row r="74" spans="1:38" s="701" customFormat="1" ht="30" customHeight="1">
      <c r="A74" s="1195"/>
      <c r="B74" s="1203"/>
      <c r="C74" s="1204"/>
      <c r="D74" s="964" t="s">
        <v>11</v>
      </c>
      <c r="E74" s="1492" t="s">
        <v>1709</v>
      </c>
      <c r="F74" s="1488"/>
      <c r="G74" s="1488"/>
      <c r="H74" s="1489"/>
      <c r="I74" s="1489"/>
      <c r="J74" s="1490"/>
      <c r="K74" s="1490"/>
      <c r="L74" s="1490"/>
      <c r="M74" s="1490"/>
      <c r="N74" s="1195"/>
      <c r="O74" s="1196"/>
      <c r="P74" s="1203"/>
      <c r="Q74" s="1196"/>
      <c r="R74" s="1196"/>
      <c r="S74" s="1196"/>
      <c r="T74" s="1197"/>
      <c r="U74" s="1197"/>
      <c r="V74" s="1207"/>
      <c r="W74" s="1207"/>
      <c r="X74" s="1207"/>
      <c r="Y74" s="1197"/>
      <c r="Z74" s="1208"/>
      <c r="AA74" s="1197"/>
      <c r="AB74" s="1197"/>
      <c r="AC74" s="1197"/>
      <c r="AD74" s="1197"/>
      <c r="AE74" s="1197"/>
      <c r="AF74" s="1197"/>
      <c r="AG74" s="1197"/>
      <c r="AH74" s="1197"/>
      <c r="AI74" s="1197"/>
      <c r="AJ74" s="1198"/>
      <c r="AK74" s="1198"/>
      <c r="AL74" s="1199">
        <v>1</v>
      </c>
    </row>
    <row r="75" spans="1:38" s="701" customFormat="1" ht="30" customHeight="1">
      <c r="A75" s="1195"/>
      <c r="B75" s="1203"/>
      <c r="C75" s="1204"/>
      <c r="D75" s="964" t="s">
        <v>11</v>
      </c>
      <c r="E75" s="1492" t="s">
        <v>1727</v>
      </c>
      <c r="F75" s="1488"/>
      <c r="G75" s="1488"/>
      <c r="H75" s="1489"/>
      <c r="I75" s="1489"/>
      <c r="J75" s="1490"/>
      <c r="K75" s="1490"/>
      <c r="L75" s="1490"/>
      <c r="M75" s="1490"/>
      <c r="N75" s="1195"/>
      <c r="O75" s="1196"/>
      <c r="P75" s="1203"/>
      <c r="Q75" s="1196"/>
      <c r="R75" s="1196"/>
      <c r="S75" s="1196"/>
      <c r="T75" s="1197"/>
      <c r="U75" s="1197"/>
      <c r="V75" s="1207"/>
      <c r="W75" s="1207"/>
      <c r="X75" s="1207"/>
      <c r="Y75" s="1197"/>
      <c r="Z75" s="1208"/>
      <c r="AA75" s="1197"/>
      <c r="AB75" s="1197"/>
      <c r="AC75" s="1197"/>
      <c r="AD75" s="1197"/>
      <c r="AE75" s="1197"/>
      <c r="AF75" s="1197"/>
      <c r="AG75" s="1197"/>
      <c r="AH75" s="1197"/>
      <c r="AI75" s="1197"/>
      <c r="AJ75" s="1198"/>
      <c r="AK75" s="1198"/>
      <c r="AL75" s="1199">
        <v>1</v>
      </c>
    </row>
    <row r="76" spans="1:38" s="701" customFormat="1" ht="30" customHeight="1">
      <c r="A76" s="1195"/>
      <c r="B76" s="1203"/>
      <c r="C76" s="1204"/>
      <c r="D76" s="964" t="s">
        <v>11</v>
      </c>
      <c r="E76" s="1494" t="s">
        <v>1744</v>
      </c>
      <c r="F76" s="1493"/>
      <c r="G76" s="1493"/>
      <c r="H76" s="1493"/>
      <c r="I76" s="1493"/>
      <c r="J76" s="1490"/>
      <c r="K76" s="1490"/>
      <c r="L76" s="1490"/>
      <c r="M76" s="1490"/>
      <c r="N76" s="1195"/>
      <c r="O76" s="1196"/>
      <c r="P76" s="1203"/>
      <c r="Q76" s="1196"/>
      <c r="R76" s="1196"/>
      <c r="S76" s="1196"/>
      <c r="T76" s="1197"/>
      <c r="U76" s="1197"/>
      <c r="V76" s="1207"/>
      <c r="W76" s="1207"/>
      <c r="X76" s="1207"/>
      <c r="Y76" s="1197"/>
      <c r="Z76" s="1208"/>
      <c r="AA76" s="1197"/>
      <c r="AB76" s="1197"/>
      <c r="AC76" s="1197"/>
      <c r="AD76" s="1197"/>
      <c r="AE76" s="1197"/>
      <c r="AF76" s="1197"/>
      <c r="AG76" s="1197"/>
      <c r="AH76" s="1197"/>
      <c r="AI76" s="1197"/>
      <c r="AJ76" s="1198"/>
      <c r="AK76" s="1198"/>
      <c r="AL76" s="1199">
        <v>1</v>
      </c>
    </row>
    <row r="77" spans="1:38" s="701" customFormat="1" ht="30" customHeight="1">
      <c r="A77" s="1195"/>
      <c r="B77" s="1203"/>
      <c r="C77" s="1204"/>
      <c r="D77" s="964" t="s">
        <v>11</v>
      </c>
      <c r="E77" s="1494" t="s">
        <v>1770</v>
      </c>
      <c r="F77" s="1493"/>
      <c r="G77" s="1493"/>
      <c r="H77" s="1493"/>
      <c r="I77" s="1493"/>
      <c r="J77" s="1490"/>
      <c r="K77" s="1490"/>
      <c r="L77" s="1490"/>
      <c r="M77" s="1490"/>
      <c r="N77" s="1195"/>
      <c r="O77" s="1196"/>
      <c r="P77" s="1203"/>
      <c r="Q77" s="1196"/>
      <c r="R77" s="1196"/>
      <c r="S77" s="1196"/>
      <c r="T77" s="1197"/>
      <c r="U77" s="1197"/>
      <c r="V77" s="1207"/>
      <c r="W77" s="1207"/>
      <c r="X77" s="1207"/>
      <c r="Y77" s="1197"/>
      <c r="Z77" s="1208"/>
      <c r="AA77" s="1197"/>
      <c r="AB77" s="1197"/>
      <c r="AC77" s="1197"/>
      <c r="AD77" s="1197"/>
      <c r="AE77" s="1197"/>
      <c r="AF77" s="1197"/>
      <c r="AG77" s="1197"/>
      <c r="AH77" s="1197"/>
      <c r="AI77" s="1197"/>
      <c r="AJ77" s="1198"/>
      <c r="AK77" s="1198"/>
      <c r="AL77" s="1199">
        <v>1</v>
      </c>
    </row>
    <row r="78" spans="1:38" s="701" customFormat="1" ht="30" customHeight="1">
      <c r="A78" s="1195"/>
      <c r="B78" s="1203"/>
      <c r="C78" s="1204"/>
      <c r="D78" s="964" t="s">
        <v>11</v>
      </c>
      <c r="E78" s="1494" t="s">
        <v>1783</v>
      </c>
      <c r="F78" s="1488"/>
      <c r="G78" s="1488"/>
      <c r="H78" s="1489"/>
      <c r="I78" s="1489"/>
      <c r="J78" s="1490"/>
      <c r="K78" s="1490"/>
      <c r="L78" s="1490"/>
      <c r="M78" s="1490"/>
      <c r="N78" s="1195"/>
      <c r="O78" s="1196"/>
      <c r="P78" s="1203"/>
      <c r="Q78" s="1196"/>
      <c r="R78" s="1196"/>
      <c r="S78" s="1196"/>
      <c r="T78" s="1197"/>
      <c r="U78" s="1197"/>
      <c r="V78" s="1207"/>
      <c r="W78" s="1207"/>
      <c r="X78" s="1207"/>
      <c r="Y78" s="1197"/>
      <c r="Z78" s="1208"/>
      <c r="AA78" s="1197"/>
      <c r="AB78" s="1197"/>
      <c r="AC78" s="1197"/>
      <c r="AD78" s="1197"/>
      <c r="AE78" s="1197"/>
      <c r="AF78" s="1197"/>
      <c r="AG78" s="1197"/>
      <c r="AH78" s="1197"/>
      <c r="AI78" s="1197"/>
      <c r="AJ78" s="1198"/>
      <c r="AK78" s="1198"/>
      <c r="AL78" s="1199">
        <v>1</v>
      </c>
    </row>
    <row r="79" spans="1:38" s="701" customFormat="1" ht="30" customHeight="1">
      <c r="A79" s="1195"/>
      <c r="B79" s="1203"/>
      <c r="C79" s="1204"/>
      <c r="D79" s="964" t="s">
        <v>11</v>
      </c>
      <c r="E79" s="1491"/>
      <c r="F79" s="1488"/>
      <c r="G79" s="1488"/>
      <c r="H79" s="1489"/>
      <c r="I79" s="1489"/>
      <c r="J79" s="1490"/>
      <c r="K79" s="1490"/>
      <c r="L79" s="1490"/>
      <c r="M79" s="1490"/>
      <c r="N79" s="1195"/>
      <c r="O79" s="1196"/>
      <c r="P79" s="1203"/>
      <c r="Q79" s="1196"/>
      <c r="R79" s="1196"/>
      <c r="S79" s="1196"/>
      <c r="T79" s="1197"/>
      <c r="U79" s="1197"/>
      <c r="V79" s="1207"/>
      <c r="W79" s="1207"/>
      <c r="X79" s="1207"/>
      <c r="Y79" s="1197"/>
      <c r="Z79" s="1208"/>
      <c r="AA79" s="1197"/>
      <c r="AB79" s="1197"/>
      <c r="AC79" s="1197"/>
      <c r="AD79" s="1197"/>
      <c r="AE79" s="1197"/>
      <c r="AF79" s="1197"/>
      <c r="AG79" s="1197"/>
      <c r="AH79" s="1197"/>
      <c r="AI79" s="1197"/>
      <c r="AJ79" s="1198"/>
      <c r="AK79" s="1198"/>
      <c r="AL79" s="1199">
        <v>1</v>
      </c>
    </row>
    <row r="80" spans="1:38" s="701" customFormat="1" ht="30" customHeight="1">
      <c r="A80" s="1195"/>
      <c r="B80" s="1203"/>
      <c r="C80" s="1204"/>
      <c r="D80" s="964" t="s">
        <v>11</v>
      </c>
      <c r="E80" s="1493"/>
      <c r="F80" s="1493"/>
      <c r="G80" s="1493"/>
      <c r="H80" s="1493"/>
      <c r="I80" s="1493"/>
      <c r="J80" s="1490"/>
      <c r="K80" s="1490"/>
      <c r="L80" s="1490"/>
      <c r="M80" s="1490"/>
      <c r="N80" s="1195"/>
      <c r="O80" s="1196"/>
      <c r="P80" s="1203"/>
      <c r="Q80" s="1196"/>
      <c r="R80" s="1196"/>
      <c r="S80" s="1196"/>
      <c r="T80" s="1197"/>
      <c r="U80" s="1197"/>
      <c r="V80" s="1207"/>
      <c r="W80" s="1207"/>
      <c r="X80" s="1207"/>
      <c r="Y80" s="1197"/>
      <c r="Z80" s="1208"/>
      <c r="AA80" s="1197"/>
      <c r="AB80" s="1197"/>
      <c r="AC80" s="1197"/>
      <c r="AD80" s="1197"/>
      <c r="AE80" s="1197"/>
      <c r="AF80" s="1197"/>
      <c r="AG80" s="1197"/>
      <c r="AH80" s="1197"/>
      <c r="AI80" s="1197"/>
      <c r="AJ80" s="1198"/>
      <c r="AK80" s="1198"/>
      <c r="AL80" s="1199">
        <v>1</v>
      </c>
    </row>
    <row r="81" spans="1:38" s="701" customFormat="1" ht="30" customHeight="1">
      <c r="A81" s="1195"/>
      <c r="B81" s="1203"/>
      <c r="C81" s="1204"/>
      <c r="D81" s="964" t="s">
        <v>11</v>
      </c>
      <c r="E81" s="1493"/>
      <c r="F81" s="1493"/>
      <c r="G81" s="1493"/>
      <c r="H81" s="1493"/>
      <c r="I81" s="1493"/>
      <c r="J81" s="1490"/>
      <c r="K81" s="1490"/>
      <c r="L81" s="1490"/>
      <c r="M81" s="1490"/>
      <c r="N81" s="1195"/>
      <c r="O81" s="1196"/>
      <c r="P81" s="1203"/>
      <c r="Q81" s="1196"/>
      <c r="R81" s="1196"/>
      <c r="S81" s="1196"/>
      <c r="T81" s="1197"/>
      <c r="U81" s="1197"/>
      <c r="V81" s="1207"/>
      <c r="W81" s="1207"/>
      <c r="X81" s="1207"/>
      <c r="Y81" s="1197"/>
      <c r="Z81" s="1208"/>
      <c r="AA81" s="1197"/>
      <c r="AB81" s="1197"/>
      <c r="AC81" s="1197"/>
      <c r="AD81" s="1197"/>
      <c r="AE81" s="1197"/>
      <c r="AF81" s="1197"/>
      <c r="AG81" s="1197"/>
      <c r="AH81" s="1197"/>
      <c r="AI81" s="1197"/>
      <c r="AJ81" s="1198"/>
      <c r="AK81" s="1198"/>
      <c r="AL81" s="1199">
        <v>1</v>
      </c>
    </row>
    <row r="82" spans="1:38" s="701" customFormat="1" ht="30" customHeight="1">
      <c r="A82" s="1195"/>
      <c r="B82" s="1203"/>
      <c r="C82" s="1204"/>
      <c r="D82" s="964" t="s">
        <v>11</v>
      </c>
      <c r="E82" s="1493"/>
      <c r="F82" s="1493"/>
      <c r="G82" s="1493"/>
      <c r="H82" s="1493"/>
      <c r="I82" s="1493"/>
      <c r="J82" s="1490"/>
      <c r="K82" s="1490"/>
      <c r="L82" s="1490"/>
      <c r="M82" s="1490"/>
      <c r="N82" s="1195"/>
      <c r="O82" s="1196"/>
      <c r="P82" s="1203"/>
      <c r="Q82" s="1196"/>
      <c r="R82" s="1196"/>
      <c r="S82" s="1196"/>
      <c r="T82" s="1197"/>
      <c r="U82" s="1197"/>
      <c r="V82" s="1207"/>
      <c r="W82" s="1207"/>
      <c r="X82" s="1207"/>
      <c r="Y82" s="1197"/>
      <c r="Z82" s="1208"/>
      <c r="AA82" s="1197"/>
      <c r="AB82" s="1197"/>
      <c r="AC82" s="1197"/>
      <c r="AD82" s="1197"/>
      <c r="AE82" s="1197"/>
      <c r="AF82" s="1197"/>
      <c r="AG82" s="1197"/>
      <c r="AH82" s="1197"/>
      <c r="AI82" s="1197"/>
      <c r="AJ82" s="1198"/>
      <c r="AK82" s="1198"/>
      <c r="AL82" s="1199">
        <v>1</v>
      </c>
    </row>
    <row r="83" spans="1:38" s="701" customFormat="1" ht="30" customHeight="1">
      <c r="A83" s="1195"/>
      <c r="B83" s="1203"/>
      <c r="C83" s="1204"/>
      <c r="D83" s="964" t="s">
        <v>11</v>
      </c>
      <c r="E83" s="1494" t="s">
        <v>1794</v>
      </c>
      <c r="F83" s="1488"/>
      <c r="G83" s="1488"/>
      <c r="H83" s="1489"/>
      <c r="I83" s="1489"/>
      <c r="J83" s="1490"/>
      <c r="K83" s="1490"/>
      <c r="L83" s="1490"/>
      <c r="M83" s="1490"/>
      <c r="N83" s="1195"/>
      <c r="O83" s="1196"/>
      <c r="P83" s="1203"/>
      <c r="Q83" s="1196"/>
      <c r="R83" s="1196"/>
      <c r="S83" s="1196"/>
      <c r="T83" s="1197"/>
      <c r="U83" s="1197"/>
      <c r="V83" s="1207"/>
      <c r="W83" s="1207"/>
      <c r="X83" s="1207"/>
      <c r="Y83" s="1197"/>
      <c r="Z83" s="1208"/>
      <c r="AA83" s="1197"/>
      <c r="AB83" s="1197"/>
      <c r="AC83" s="1197"/>
      <c r="AD83" s="1197"/>
      <c r="AE83" s="1197"/>
      <c r="AF83" s="1197"/>
      <c r="AG83" s="1197"/>
      <c r="AH83" s="1197"/>
      <c r="AI83" s="1197"/>
      <c r="AJ83" s="1198"/>
      <c r="AK83" s="1198"/>
      <c r="AL83" s="1199">
        <v>1</v>
      </c>
    </row>
    <row r="84" spans="1:38" s="701" customFormat="1" ht="30" customHeight="1">
      <c r="A84" s="1195"/>
      <c r="B84" s="1203"/>
      <c r="C84" s="1204"/>
      <c r="D84" s="964" t="s">
        <v>16</v>
      </c>
      <c r="E84" s="2481" t="s">
        <v>1795</v>
      </c>
      <c r="F84" s="2481"/>
      <c r="G84" s="2481"/>
      <c r="H84" s="2481"/>
      <c r="I84" s="2481"/>
      <c r="J84" s="1490"/>
      <c r="K84" s="1490"/>
      <c r="L84" s="1490"/>
      <c r="M84" s="1490"/>
      <c r="N84" s="1195"/>
      <c r="O84" s="1196"/>
      <c r="P84" s="1203"/>
      <c r="Q84" s="1196"/>
      <c r="R84" s="1196"/>
      <c r="S84" s="1196"/>
      <c r="T84" s="1197"/>
      <c r="U84" s="1197"/>
      <c r="V84" s="1207"/>
      <c r="W84" s="1207"/>
      <c r="X84" s="1207"/>
      <c r="Y84" s="1197"/>
      <c r="Z84" s="1208"/>
      <c r="AA84" s="1197"/>
      <c r="AB84" s="1197"/>
      <c r="AC84" s="1197"/>
      <c r="AD84" s="1197"/>
      <c r="AE84" s="1197"/>
      <c r="AF84" s="1197"/>
      <c r="AG84" s="1197"/>
      <c r="AH84" s="1197"/>
      <c r="AI84" s="1197"/>
      <c r="AJ84" s="1198"/>
      <c r="AK84" s="1198"/>
      <c r="AL84" s="1199">
        <v>1</v>
      </c>
    </row>
    <row r="85" spans="1:38" s="701" customFormat="1" ht="30" customHeight="1">
      <c r="A85" s="1195"/>
      <c r="B85" s="1203"/>
      <c r="C85" s="1204"/>
      <c r="D85" s="964" t="s">
        <v>16</v>
      </c>
      <c r="E85" s="2481"/>
      <c r="F85" s="2481"/>
      <c r="G85" s="2481"/>
      <c r="H85" s="2481"/>
      <c r="I85" s="2481"/>
      <c r="J85" s="1490"/>
      <c r="K85" s="1490"/>
      <c r="L85" s="1490"/>
      <c r="M85" s="1490"/>
      <c r="N85" s="1195"/>
      <c r="O85" s="1196"/>
      <c r="P85" s="1203"/>
      <c r="Q85" s="1196"/>
      <c r="R85" s="1196"/>
      <c r="S85" s="1196"/>
      <c r="T85" s="1197"/>
      <c r="U85" s="1197"/>
      <c r="V85" s="1207"/>
      <c r="W85" s="1207"/>
      <c r="X85" s="1207"/>
      <c r="Y85" s="1197"/>
      <c r="Z85" s="1208"/>
      <c r="AA85" s="1197"/>
      <c r="AB85" s="1197"/>
      <c r="AC85" s="1197"/>
      <c r="AD85" s="1197"/>
      <c r="AE85" s="1197"/>
      <c r="AF85" s="1197"/>
      <c r="AG85" s="1197"/>
      <c r="AH85" s="1197"/>
      <c r="AI85" s="1197"/>
      <c r="AJ85" s="1198"/>
      <c r="AK85" s="1198"/>
      <c r="AL85" s="1199">
        <v>1</v>
      </c>
    </row>
    <row r="86" spans="1:38" s="701" customFormat="1" ht="30" customHeight="1">
      <c r="A86" s="1195"/>
      <c r="B86" s="1203"/>
      <c r="C86" s="1204"/>
      <c r="D86" s="964" t="s">
        <v>16</v>
      </c>
      <c r="E86" s="2482" t="s">
        <v>1797</v>
      </c>
      <c r="F86" s="2482"/>
      <c r="G86" s="2482"/>
      <c r="H86" s="2482"/>
      <c r="I86" s="2482"/>
      <c r="J86" s="1490"/>
      <c r="K86" s="1490"/>
      <c r="L86" s="1490"/>
      <c r="M86" s="1490"/>
      <c r="N86" s="1195"/>
      <c r="O86" s="1196"/>
      <c r="P86" s="1203"/>
      <c r="Q86" s="1196"/>
      <c r="R86" s="1196"/>
      <c r="S86" s="1196"/>
      <c r="T86" s="1197"/>
      <c r="U86" s="1197"/>
      <c r="V86" s="1207"/>
      <c r="W86" s="1207"/>
      <c r="X86" s="1207"/>
      <c r="Y86" s="1197"/>
      <c r="Z86" s="1208"/>
      <c r="AA86" s="1197"/>
      <c r="AB86" s="1197"/>
      <c r="AC86" s="1197"/>
      <c r="AD86" s="1197"/>
      <c r="AE86" s="1197"/>
      <c r="AF86" s="1197"/>
      <c r="AG86" s="1197"/>
      <c r="AH86" s="1197"/>
      <c r="AI86" s="1197"/>
      <c r="AJ86" s="1198"/>
      <c r="AK86" s="1198"/>
      <c r="AL86" s="1199">
        <v>1</v>
      </c>
    </row>
    <row r="87" spans="1:38" s="701" customFormat="1" ht="30" customHeight="1">
      <c r="A87" s="1195"/>
      <c r="B87" s="1203"/>
      <c r="C87" s="1204"/>
      <c r="D87" s="964" t="s">
        <v>16</v>
      </c>
      <c r="E87" s="2482"/>
      <c r="F87" s="2482"/>
      <c r="G87" s="2482"/>
      <c r="H87" s="2482"/>
      <c r="I87" s="2482"/>
      <c r="J87" s="1490"/>
      <c r="K87" s="1490"/>
      <c r="L87" s="1490"/>
      <c r="M87" s="1490"/>
      <c r="N87" s="1195"/>
      <c r="O87" s="1196"/>
      <c r="P87" s="1203"/>
      <c r="Q87" s="1196"/>
      <c r="R87" s="1196"/>
      <c r="S87" s="1196"/>
      <c r="T87" s="1197"/>
      <c r="U87" s="1197"/>
      <c r="V87" s="1207"/>
      <c r="W87" s="1207"/>
      <c r="X87" s="1207"/>
      <c r="Y87" s="1197"/>
      <c r="Z87" s="1208"/>
      <c r="AA87" s="1197"/>
      <c r="AB87" s="1197"/>
      <c r="AC87" s="1197"/>
      <c r="AD87" s="1197"/>
      <c r="AE87" s="1197"/>
      <c r="AF87" s="1197"/>
      <c r="AG87" s="1197"/>
      <c r="AH87" s="1197"/>
      <c r="AI87" s="1197"/>
      <c r="AJ87" s="1198"/>
      <c r="AK87" s="1198"/>
      <c r="AL87" s="1199">
        <v>1</v>
      </c>
    </row>
    <row r="88" spans="1:38" s="701" customFormat="1" ht="30" customHeight="1">
      <c r="A88" s="1195"/>
      <c r="B88" s="1203"/>
      <c r="C88" s="1204"/>
      <c r="D88" s="964" t="s">
        <v>16</v>
      </c>
      <c r="E88" s="1494"/>
      <c r="F88" s="1488"/>
      <c r="G88" s="1488"/>
      <c r="H88" s="1489"/>
      <c r="I88" s="1489"/>
      <c r="J88" s="1490"/>
      <c r="K88" s="1490"/>
      <c r="L88" s="1490"/>
      <c r="M88" s="1490"/>
      <c r="N88" s="1195"/>
      <c r="O88" s="1196"/>
      <c r="P88" s="1203"/>
      <c r="Q88" s="1196"/>
      <c r="R88" s="1196"/>
      <c r="S88" s="1196"/>
      <c r="T88" s="1197"/>
      <c r="U88" s="1197"/>
      <c r="V88" s="1207"/>
      <c r="W88" s="1207"/>
      <c r="X88" s="1207"/>
      <c r="Y88" s="1197"/>
      <c r="Z88" s="1208"/>
      <c r="AA88" s="1197"/>
      <c r="AB88" s="1197"/>
      <c r="AC88" s="1197"/>
      <c r="AD88" s="1197"/>
      <c r="AE88" s="1197"/>
      <c r="AF88" s="1197"/>
      <c r="AG88" s="1197"/>
      <c r="AH88" s="1197"/>
      <c r="AI88" s="1197"/>
      <c r="AJ88" s="1198"/>
      <c r="AK88" s="1198"/>
      <c r="AL88" s="1199">
        <v>1</v>
      </c>
    </row>
    <row r="89" spans="1:38" s="701" customFormat="1" ht="30" customHeight="1">
      <c r="A89" s="1195"/>
      <c r="B89" s="1203"/>
      <c r="C89" s="1204"/>
      <c r="D89" s="964" t="s">
        <v>16</v>
      </c>
      <c r="E89" s="2483" t="s">
        <v>1815</v>
      </c>
      <c r="F89" s="2483"/>
      <c r="G89" s="2483"/>
      <c r="H89" s="2483"/>
      <c r="I89" s="2483"/>
      <c r="J89" s="1490"/>
      <c r="K89" s="1490"/>
      <c r="L89" s="1490"/>
      <c r="M89" s="1490"/>
      <c r="N89" s="1195"/>
      <c r="O89" s="1196"/>
      <c r="P89" s="1203"/>
      <c r="Q89" s="1196"/>
      <c r="R89" s="1196"/>
      <c r="S89" s="1196"/>
      <c r="T89" s="1197"/>
      <c r="U89" s="1197"/>
      <c r="V89" s="1207"/>
      <c r="W89" s="1207"/>
      <c r="X89" s="1207"/>
      <c r="Y89" s="1197"/>
      <c r="Z89" s="1208"/>
      <c r="AA89" s="1197"/>
      <c r="AB89" s="1197"/>
      <c r="AC89" s="1197"/>
      <c r="AD89" s="1197"/>
      <c r="AE89" s="1197"/>
      <c r="AF89" s="1197"/>
      <c r="AG89" s="1197"/>
      <c r="AH89" s="1197"/>
      <c r="AI89" s="1197"/>
      <c r="AJ89" s="1198"/>
      <c r="AK89" s="1198"/>
      <c r="AL89" s="1199">
        <v>1</v>
      </c>
    </row>
    <row r="90" spans="1:38" s="701" customFormat="1" ht="30" customHeight="1">
      <c r="A90" s="1195"/>
      <c r="B90" s="1203"/>
      <c r="C90" s="1204"/>
      <c r="D90" s="964" t="s">
        <v>16</v>
      </c>
      <c r="E90" s="2483"/>
      <c r="F90" s="2483"/>
      <c r="G90" s="2483"/>
      <c r="H90" s="2483"/>
      <c r="I90" s="2483"/>
      <c r="J90" s="1490"/>
      <c r="K90" s="1490"/>
      <c r="L90" s="1490"/>
      <c r="M90" s="1490"/>
      <c r="N90" s="1195"/>
      <c r="O90" s="1196"/>
      <c r="P90" s="1203"/>
      <c r="Q90" s="1196"/>
      <c r="R90" s="1196"/>
      <c r="S90" s="1196"/>
      <c r="T90" s="1197"/>
      <c r="U90" s="1197"/>
      <c r="V90" s="1207"/>
      <c r="W90" s="1207"/>
      <c r="X90" s="1207"/>
      <c r="Y90" s="1197"/>
      <c r="Z90" s="1208"/>
      <c r="AA90" s="1197"/>
      <c r="AB90" s="1197"/>
      <c r="AC90" s="1197"/>
      <c r="AD90" s="1197"/>
      <c r="AE90" s="1197"/>
      <c r="AF90" s="1197"/>
      <c r="AG90" s="1197"/>
      <c r="AH90" s="1197"/>
      <c r="AI90" s="1197"/>
      <c r="AJ90" s="1198"/>
      <c r="AK90" s="1198"/>
      <c r="AL90" s="1199">
        <v>1</v>
      </c>
    </row>
    <row r="91" spans="1:38" s="701" customFormat="1" ht="30" customHeight="1">
      <c r="A91" s="1195"/>
      <c r="B91" s="1203"/>
      <c r="C91" s="1204"/>
      <c r="D91" s="964" t="s">
        <v>16</v>
      </c>
      <c r="E91" s="1496"/>
      <c r="F91" s="1488"/>
      <c r="G91" s="1488"/>
      <c r="H91" s="1489"/>
      <c r="I91" s="1489"/>
      <c r="J91" s="1490"/>
      <c r="K91" s="1490"/>
      <c r="L91" s="1490"/>
      <c r="M91" s="1490"/>
      <c r="N91" s="1195"/>
      <c r="O91" s="1196"/>
      <c r="P91" s="1203"/>
      <c r="Q91" s="1196"/>
      <c r="R91" s="1196"/>
      <c r="S91" s="1196"/>
      <c r="T91" s="1197"/>
      <c r="U91" s="1197"/>
      <c r="V91" s="1207"/>
      <c r="W91" s="1207"/>
      <c r="X91" s="1207"/>
      <c r="Y91" s="1197"/>
      <c r="Z91" s="1208"/>
      <c r="AA91" s="1197"/>
      <c r="AB91" s="1197"/>
      <c r="AC91" s="1197"/>
      <c r="AD91" s="1197"/>
      <c r="AE91" s="1197"/>
      <c r="AF91" s="1197"/>
      <c r="AG91" s="1197"/>
      <c r="AH91" s="1197"/>
      <c r="AI91" s="1197"/>
      <c r="AJ91" s="1198"/>
      <c r="AK91" s="1198"/>
      <c r="AL91" s="1199">
        <v>1</v>
      </c>
    </row>
    <row r="92" spans="1:38" s="701" customFormat="1" ht="30" customHeight="1">
      <c r="A92" s="1195"/>
      <c r="B92" s="1203"/>
      <c r="C92" s="1204"/>
      <c r="D92" s="964" t="s">
        <v>16</v>
      </c>
      <c r="E92" s="1496"/>
      <c r="F92" s="1488"/>
      <c r="G92" s="1488"/>
      <c r="H92" s="1489"/>
      <c r="I92" s="1489"/>
      <c r="J92" s="1490"/>
      <c r="K92" s="1490"/>
      <c r="L92" s="1490"/>
      <c r="M92" s="1490"/>
      <c r="N92" s="1195"/>
      <c r="O92" s="1196"/>
      <c r="P92" s="1203"/>
      <c r="Q92" s="1196"/>
      <c r="R92" s="1196"/>
      <c r="S92" s="1196"/>
      <c r="T92" s="1197"/>
      <c r="U92" s="1197"/>
      <c r="V92" s="1207"/>
      <c r="W92" s="1207"/>
      <c r="X92" s="1207"/>
      <c r="Y92" s="1197"/>
      <c r="Z92" s="1208"/>
      <c r="AA92" s="1197"/>
      <c r="AB92" s="1197"/>
      <c r="AC92" s="1197"/>
      <c r="AD92" s="1197"/>
      <c r="AE92" s="1197"/>
      <c r="AF92" s="1197"/>
      <c r="AG92" s="1197"/>
      <c r="AH92" s="1197"/>
      <c r="AI92" s="1197"/>
      <c r="AJ92" s="1198"/>
      <c r="AK92" s="1198"/>
      <c r="AL92" s="1199">
        <v>1</v>
      </c>
    </row>
    <row r="93" spans="1:38" s="701" customFormat="1" ht="30" customHeight="1">
      <c r="A93" s="1195"/>
      <c r="B93" s="1203"/>
      <c r="C93" s="1204"/>
      <c r="D93" s="964" t="s">
        <v>16</v>
      </c>
      <c r="E93" s="1496"/>
      <c r="F93" s="1488"/>
      <c r="G93" s="1488"/>
      <c r="H93" s="1489"/>
      <c r="I93" s="1489"/>
      <c r="J93" s="1490"/>
      <c r="K93" s="1490"/>
      <c r="L93" s="1490"/>
      <c r="M93" s="1490"/>
      <c r="N93" s="1195"/>
      <c r="O93" s="1196"/>
      <c r="P93" s="1203"/>
      <c r="Q93" s="1196"/>
      <c r="R93" s="1196"/>
      <c r="S93" s="1196"/>
      <c r="T93" s="1197"/>
      <c r="U93" s="1197"/>
      <c r="V93" s="1207"/>
      <c r="W93" s="1207"/>
      <c r="X93" s="1207"/>
      <c r="Y93" s="1197"/>
      <c r="Z93" s="1208"/>
      <c r="AA93" s="1197"/>
      <c r="AB93" s="1197"/>
      <c r="AC93" s="1197"/>
      <c r="AD93" s="1197"/>
      <c r="AE93" s="1197"/>
      <c r="AF93" s="1197"/>
      <c r="AG93" s="1197"/>
      <c r="AH93" s="1197"/>
      <c r="AI93" s="1197"/>
      <c r="AJ93" s="1198"/>
      <c r="AK93" s="1198"/>
      <c r="AL93" s="1199">
        <v>1</v>
      </c>
    </row>
    <row r="94" spans="1:38" s="701" customFormat="1" ht="30" customHeight="1">
      <c r="A94" s="1195"/>
      <c r="B94" s="1203"/>
      <c r="C94" s="1204"/>
      <c r="D94" s="964" t="s">
        <v>16</v>
      </c>
      <c r="E94" s="1496"/>
      <c r="F94" s="1488"/>
      <c r="G94" s="1488"/>
      <c r="H94" s="1489"/>
      <c r="I94" s="1489"/>
      <c r="J94" s="1490"/>
      <c r="K94" s="1490"/>
      <c r="L94" s="1490"/>
      <c r="M94" s="1490"/>
      <c r="N94" s="1195"/>
      <c r="O94" s="1196"/>
      <c r="P94" s="1203"/>
      <c r="Q94" s="1196"/>
      <c r="R94" s="1196"/>
      <c r="S94" s="1196"/>
      <c r="T94" s="1197"/>
      <c r="U94" s="1197"/>
      <c r="V94" s="1207"/>
      <c r="W94" s="1207"/>
      <c r="X94" s="1207"/>
      <c r="Y94" s="1197"/>
      <c r="Z94" s="1208"/>
      <c r="AA94" s="1197"/>
      <c r="AB94" s="1197"/>
      <c r="AC94" s="1197"/>
      <c r="AD94" s="1197"/>
      <c r="AE94" s="1197"/>
      <c r="AF94" s="1197"/>
      <c r="AG94" s="1197"/>
      <c r="AH94" s="1197"/>
      <c r="AI94" s="1197"/>
      <c r="AJ94" s="1198"/>
      <c r="AK94" s="1198"/>
      <c r="AL94" s="1199">
        <v>1</v>
      </c>
    </row>
    <row r="95" spans="1:38" s="701" customFormat="1" ht="30" customHeight="1">
      <c r="A95" s="1195"/>
      <c r="B95" s="1203"/>
      <c r="C95" s="1204"/>
      <c r="D95" s="964" t="s">
        <v>16</v>
      </c>
      <c r="E95" s="1496"/>
      <c r="F95" s="1488"/>
      <c r="G95" s="1488"/>
      <c r="H95" s="1489"/>
      <c r="I95" s="1489"/>
      <c r="J95" s="1490"/>
      <c r="K95" s="1490"/>
      <c r="L95" s="1490"/>
      <c r="M95" s="1490"/>
      <c r="N95" s="1195"/>
      <c r="O95" s="1196"/>
      <c r="P95" s="1203"/>
      <c r="Q95" s="1196"/>
      <c r="R95" s="1196"/>
      <c r="S95" s="1196"/>
      <c r="T95" s="1197"/>
      <c r="U95" s="1197"/>
      <c r="V95" s="1207"/>
      <c r="W95" s="1207"/>
      <c r="X95" s="1207"/>
      <c r="Y95" s="1197"/>
      <c r="Z95" s="1208"/>
      <c r="AA95" s="1197"/>
      <c r="AB95" s="1197"/>
      <c r="AC95" s="1197"/>
      <c r="AD95" s="1197"/>
      <c r="AE95" s="1197"/>
      <c r="AF95" s="1197"/>
      <c r="AG95" s="1197"/>
      <c r="AH95" s="1197"/>
      <c r="AI95" s="1197"/>
      <c r="AJ95" s="1198"/>
      <c r="AK95" s="1198"/>
      <c r="AL95" s="1199">
        <v>1</v>
      </c>
    </row>
    <row r="96" spans="1:38" s="701" customFormat="1" ht="30" customHeight="1">
      <c r="A96" s="1195"/>
      <c r="B96" s="1203"/>
      <c r="C96" s="1204"/>
      <c r="D96" s="964" t="s">
        <v>16</v>
      </c>
      <c r="E96" s="2481" t="s">
        <v>1836</v>
      </c>
      <c r="F96" s="2481"/>
      <c r="G96" s="2481"/>
      <c r="H96" s="2481"/>
      <c r="I96" s="2481"/>
      <c r="J96" s="1490"/>
      <c r="K96" s="1490"/>
      <c r="L96" s="1490"/>
      <c r="M96" s="1490"/>
      <c r="N96" s="1195"/>
      <c r="O96" s="1196"/>
      <c r="P96" s="1203"/>
      <c r="Q96" s="1196"/>
      <c r="R96" s="1196"/>
      <c r="S96" s="1196"/>
      <c r="T96" s="1197"/>
      <c r="U96" s="1197"/>
      <c r="V96" s="1207"/>
      <c r="W96" s="1207"/>
      <c r="X96" s="1207"/>
      <c r="Y96" s="1197"/>
      <c r="Z96" s="1208"/>
      <c r="AA96" s="1197"/>
      <c r="AB96" s="1197"/>
      <c r="AC96" s="1197"/>
      <c r="AD96" s="1197"/>
      <c r="AE96" s="1197"/>
      <c r="AF96" s="1197"/>
      <c r="AG96" s="1197"/>
      <c r="AH96" s="1197"/>
      <c r="AI96" s="1197"/>
      <c r="AJ96" s="1198"/>
      <c r="AK96" s="1198"/>
      <c r="AL96" s="1199">
        <v>1</v>
      </c>
    </row>
    <row r="97" spans="1:38" s="701" customFormat="1" ht="30" customHeight="1">
      <c r="A97" s="1195"/>
      <c r="B97" s="1203"/>
      <c r="C97" s="1204"/>
      <c r="D97" s="964" t="s">
        <v>16</v>
      </c>
      <c r="E97" s="2481"/>
      <c r="F97" s="2481"/>
      <c r="G97" s="2481"/>
      <c r="H97" s="2481"/>
      <c r="I97" s="2481"/>
      <c r="J97" s="1490"/>
      <c r="K97" s="1490"/>
      <c r="L97" s="1490"/>
      <c r="M97" s="1490"/>
      <c r="N97" s="1195"/>
      <c r="O97" s="1196"/>
      <c r="P97" s="1203"/>
      <c r="Q97" s="1196"/>
      <c r="R97" s="1196"/>
      <c r="S97" s="1196"/>
      <c r="T97" s="1197"/>
      <c r="U97" s="1197"/>
      <c r="V97" s="1207"/>
      <c r="W97" s="1207"/>
      <c r="X97" s="1207"/>
      <c r="Y97" s="1197"/>
      <c r="Z97" s="1208"/>
      <c r="AA97" s="1197"/>
      <c r="AB97" s="1197"/>
      <c r="AC97" s="1197"/>
      <c r="AD97" s="1197"/>
      <c r="AE97" s="1197"/>
      <c r="AF97" s="1197"/>
      <c r="AG97" s="1197"/>
      <c r="AH97" s="1197"/>
      <c r="AI97" s="1197"/>
      <c r="AJ97" s="1198"/>
      <c r="AK97" s="1198"/>
      <c r="AL97" s="1199">
        <v>1</v>
      </c>
    </row>
    <row r="98" spans="1:38" s="701" customFormat="1" ht="30" customHeight="1">
      <c r="A98" s="1195"/>
      <c r="B98" s="1203"/>
      <c r="C98" s="1204"/>
      <c r="D98" s="964" t="s">
        <v>16</v>
      </c>
      <c r="E98" s="1496"/>
      <c r="F98" s="1488"/>
      <c r="G98" s="1488"/>
      <c r="H98" s="1489"/>
      <c r="I98" s="1489"/>
      <c r="J98" s="1490"/>
      <c r="K98" s="1490"/>
      <c r="L98" s="1490"/>
      <c r="M98" s="1490"/>
      <c r="N98" s="1195"/>
      <c r="O98" s="1196"/>
      <c r="P98" s="1203"/>
      <c r="Q98" s="1196"/>
      <c r="R98" s="1196"/>
      <c r="S98" s="1196"/>
      <c r="T98" s="1197"/>
      <c r="U98" s="1197"/>
      <c r="V98" s="1207"/>
      <c r="W98" s="1207"/>
      <c r="X98" s="1207"/>
      <c r="Y98" s="1197"/>
      <c r="Z98" s="1208"/>
      <c r="AA98" s="1197"/>
      <c r="AB98" s="1197"/>
      <c r="AC98" s="1197"/>
      <c r="AD98" s="1197"/>
      <c r="AE98" s="1197"/>
      <c r="AF98" s="1197"/>
      <c r="AG98" s="1197"/>
      <c r="AH98" s="1197"/>
      <c r="AI98" s="1197"/>
      <c r="AJ98" s="1198"/>
      <c r="AK98" s="1198"/>
      <c r="AL98" s="1199">
        <v>1</v>
      </c>
    </row>
    <row r="99" spans="1:38" s="701" customFormat="1" ht="30" customHeight="1">
      <c r="A99" s="1195"/>
      <c r="B99" s="1203"/>
      <c r="C99" s="1204"/>
      <c r="D99" s="964" t="s">
        <v>16</v>
      </c>
      <c r="E99" s="2481" t="s">
        <v>1846</v>
      </c>
      <c r="F99" s="2481"/>
      <c r="G99" s="2481"/>
      <c r="H99" s="2481"/>
      <c r="I99" s="2481"/>
      <c r="J99" s="1490"/>
      <c r="K99" s="1490"/>
      <c r="L99" s="1490"/>
      <c r="M99" s="1490"/>
      <c r="N99" s="1195"/>
      <c r="O99" s="1196"/>
      <c r="P99" s="1203"/>
      <c r="Q99" s="1196"/>
      <c r="R99" s="1196"/>
      <c r="S99" s="1196"/>
      <c r="T99" s="1197"/>
      <c r="U99" s="1197"/>
      <c r="V99" s="1207"/>
      <c r="W99" s="1207"/>
      <c r="X99" s="1207"/>
      <c r="Y99" s="1197"/>
      <c r="Z99" s="1208"/>
      <c r="AA99" s="1197"/>
      <c r="AB99" s="1197"/>
      <c r="AC99" s="1197"/>
      <c r="AD99" s="1197"/>
      <c r="AE99" s="1197"/>
      <c r="AF99" s="1197"/>
      <c r="AG99" s="1197"/>
      <c r="AH99" s="1197"/>
      <c r="AI99" s="1197"/>
      <c r="AJ99" s="1198"/>
      <c r="AK99" s="1198"/>
      <c r="AL99" s="1199">
        <v>1</v>
      </c>
    </row>
    <row r="100" spans="1:38" s="701" customFormat="1" ht="30" customHeight="1">
      <c r="A100" s="1195"/>
      <c r="B100" s="1203"/>
      <c r="C100" s="1204"/>
      <c r="D100" s="964" t="s">
        <v>16</v>
      </c>
      <c r="E100" s="2481"/>
      <c r="F100" s="2481"/>
      <c r="G100" s="2481"/>
      <c r="H100" s="2481"/>
      <c r="I100" s="2481"/>
      <c r="J100" s="1490"/>
      <c r="K100" s="1490"/>
      <c r="L100" s="1490"/>
      <c r="M100" s="1490"/>
      <c r="N100" s="1195"/>
      <c r="O100" s="1196"/>
      <c r="P100" s="1203"/>
      <c r="Q100" s="1196"/>
      <c r="R100" s="1196"/>
      <c r="S100" s="1196"/>
      <c r="T100" s="1197"/>
      <c r="U100" s="1197"/>
      <c r="V100" s="1207"/>
      <c r="W100" s="1207"/>
      <c r="X100" s="1207"/>
      <c r="Y100" s="1197"/>
      <c r="Z100" s="1208"/>
      <c r="AA100" s="1197"/>
      <c r="AB100" s="1197"/>
      <c r="AC100" s="1197"/>
      <c r="AD100" s="1197"/>
      <c r="AE100" s="1197"/>
      <c r="AF100" s="1197"/>
      <c r="AG100" s="1197"/>
      <c r="AH100" s="1197"/>
      <c r="AI100" s="1197"/>
      <c r="AJ100" s="1198"/>
      <c r="AK100" s="1198"/>
      <c r="AL100" s="1199">
        <v>1</v>
      </c>
    </row>
    <row r="101" spans="1:38" s="701" customFormat="1" ht="30" customHeight="1">
      <c r="A101" s="1195"/>
      <c r="B101" s="1203"/>
      <c r="C101" s="1204"/>
      <c r="D101" s="964" t="s">
        <v>16</v>
      </c>
      <c r="E101" s="1496"/>
      <c r="F101" s="1488"/>
      <c r="G101" s="1488"/>
      <c r="H101" s="1489"/>
      <c r="I101" s="1489"/>
      <c r="J101" s="1490"/>
      <c r="K101" s="1490"/>
      <c r="L101" s="1490"/>
      <c r="M101" s="1490"/>
      <c r="N101" s="1195"/>
      <c r="O101" s="1196"/>
      <c r="P101" s="1203"/>
      <c r="Q101" s="1196"/>
      <c r="R101" s="1196"/>
      <c r="S101" s="1196"/>
      <c r="T101" s="1197"/>
      <c r="U101" s="1197"/>
      <c r="V101" s="1207"/>
      <c r="W101" s="1207"/>
      <c r="X101" s="1207"/>
      <c r="Y101" s="1197"/>
      <c r="Z101" s="1208"/>
      <c r="AA101" s="1197"/>
      <c r="AB101" s="1197"/>
      <c r="AC101" s="1197"/>
      <c r="AD101" s="1197"/>
      <c r="AE101" s="1197"/>
      <c r="AF101" s="1197"/>
      <c r="AG101" s="1197"/>
      <c r="AH101" s="1197"/>
      <c r="AI101" s="1197"/>
      <c r="AJ101" s="1198"/>
      <c r="AK101" s="1198"/>
      <c r="AL101" s="1199">
        <v>1</v>
      </c>
    </row>
    <row r="102" spans="1:38" s="701" customFormat="1" ht="30" customHeight="1">
      <c r="A102" s="1195"/>
      <c r="B102" s="1203"/>
      <c r="C102" s="1204"/>
      <c r="D102" s="964" t="s">
        <v>16</v>
      </c>
      <c r="E102" s="1494" t="s">
        <v>1860</v>
      </c>
      <c r="F102" s="1488"/>
      <c r="G102" s="1488"/>
      <c r="H102" s="1489"/>
      <c r="I102" s="1489"/>
      <c r="J102" s="1490"/>
      <c r="K102" s="1490"/>
      <c r="L102" s="1490"/>
      <c r="M102" s="1490"/>
      <c r="N102" s="1195"/>
      <c r="O102" s="1196"/>
      <c r="P102" s="1203"/>
      <c r="Q102" s="1196"/>
      <c r="R102" s="1196"/>
      <c r="S102" s="1196"/>
      <c r="T102" s="1197"/>
      <c r="U102" s="1197"/>
      <c r="V102" s="1207"/>
      <c r="W102" s="1207"/>
      <c r="X102" s="1207"/>
      <c r="Y102" s="1197"/>
      <c r="Z102" s="1208"/>
      <c r="AA102" s="1197"/>
      <c r="AB102" s="1197"/>
      <c r="AC102" s="1197"/>
      <c r="AD102" s="1197"/>
      <c r="AE102" s="1197"/>
      <c r="AF102" s="1197"/>
      <c r="AG102" s="1197"/>
      <c r="AH102" s="1197"/>
      <c r="AI102" s="1197"/>
      <c r="AJ102" s="1198"/>
      <c r="AK102" s="1198"/>
      <c r="AL102" s="1199">
        <v>1</v>
      </c>
    </row>
    <row r="103" spans="1:38" s="701" customFormat="1" ht="30" customHeight="1">
      <c r="A103" s="1195"/>
      <c r="B103" s="1203"/>
      <c r="C103" s="1204"/>
      <c r="D103" s="964" t="s">
        <v>16</v>
      </c>
      <c r="E103" s="1496"/>
      <c r="F103" s="1488"/>
      <c r="G103" s="1488"/>
      <c r="H103" s="1489"/>
      <c r="I103" s="1489"/>
      <c r="J103" s="1490"/>
      <c r="K103" s="1490"/>
      <c r="L103" s="1490"/>
      <c r="M103" s="1490"/>
      <c r="N103" s="1195"/>
      <c r="O103" s="1196"/>
      <c r="P103" s="1203"/>
      <c r="Q103" s="1196"/>
      <c r="R103" s="1196"/>
      <c r="S103" s="1196"/>
      <c r="T103" s="1197"/>
      <c r="U103" s="1197"/>
      <c r="V103" s="1207"/>
      <c r="W103" s="1207"/>
      <c r="X103" s="1207"/>
      <c r="Y103" s="1197"/>
      <c r="Z103" s="1208"/>
      <c r="AA103" s="1197"/>
      <c r="AB103" s="1197"/>
      <c r="AC103" s="1197"/>
      <c r="AD103" s="1197"/>
      <c r="AE103" s="1197"/>
      <c r="AF103" s="1197"/>
      <c r="AG103" s="1197"/>
      <c r="AH103" s="1197"/>
      <c r="AI103" s="1197"/>
      <c r="AJ103" s="1198"/>
      <c r="AK103" s="1198"/>
      <c r="AL103" s="1199">
        <v>1</v>
      </c>
    </row>
    <row r="104" spans="1:38" s="701" customFormat="1" ht="30" customHeight="1">
      <c r="A104" s="1195"/>
      <c r="B104" s="1203"/>
      <c r="C104" s="1204"/>
      <c r="D104" s="964" t="s">
        <v>16</v>
      </c>
      <c r="E104" s="1496"/>
      <c r="F104" s="1488"/>
      <c r="G104" s="1488"/>
      <c r="H104" s="1489"/>
      <c r="I104" s="1489"/>
      <c r="J104" s="1490"/>
      <c r="K104" s="1490"/>
      <c r="L104" s="1490"/>
      <c r="M104" s="1490"/>
      <c r="N104" s="1195"/>
      <c r="O104" s="1196"/>
      <c r="P104" s="1203"/>
      <c r="Q104" s="1196"/>
      <c r="R104" s="1196"/>
      <c r="S104" s="1196"/>
      <c r="T104" s="1197"/>
      <c r="U104" s="1197"/>
      <c r="V104" s="1207"/>
      <c r="W104" s="1207"/>
      <c r="X104" s="1207"/>
      <c r="Y104" s="1197"/>
      <c r="Z104" s="1208"/>
      <c r="AA104" s="1197"/>
      <c r="AB104" s="1197"/>
      <c r="AC104" s="1197"/>
      <c r="AD104" s="1197"/>
      <c r="AE104" s="1197"/>
      <c r="AF104" s="1197"/>
      <c r="AG104" s="1197"/>
      <c r="AH104" s="1197"/>
      <c r="AI104" s="1197"/>
      <c r="AJ104" s="1198"/>
      <c r="AK104" s="1198"/>
      <c r="AL104" s="1199">
        <v>1</v>
      </c>
    </row>
    <row r="105" spans="1:38" s="701" customFormat="1" ht="30" customHeight="1">
      <c r="A105" s="1195"/>
      <c r="B105" s="1203"/>
      <c r="C105" s="1204"/>
      <c r="D105" s="964" t="s">
        <v>16</v>
      </c>
      <c r="E105" s="1496"/>
      <c r="F105" s="1488"/>
      <c r="G105" s="1488"/>
      <c r="H105" s="1489"/>
      <c r="I105" s="1489"/>
      <c r="J105" s="1490"/>
      <c r="K105" s="1490"/>
      <c r="L105" s="1490"/>
      <c r="M105" s="1490"/>
      <c r="N105" s="1195"/>
      <c r="O105" s="1196"/>
      <c r="P105" s="1203"/>
      <c r="Q105" s="1196"/>
      <c r="R105" s="1196"/>
      <c r="S105" s="1196"/>
      <c r="T105" s="1197"/>
      <c r="U105" s="1197"/>
      <c r="V105" s="1207"/>
      <c r="W105" s="1207"/>
      <c r="X105" s="1207"/>
      <c r="Y105" s="1197"/>
      <c r="Z105" s="1208"/>
      <c r="AA105" s="1197"/>
      <c r="AB105" s="1197"/>
      <c r="AC105" s="1197"/>
      <c r="AD105" s="1197"/>
      <c r="AE105" s="1197"/>
      <c r="AF105" s="1197"/>
      <c r="AG105" s="1197"/>
      <c r="AH105" s="1197"/>
      <c r="AI105" s="1197"/>
      <c r="AJ105" s="1198"/>
      <c r="AK105" s="1198"/>
      <c r="AL105" s="1199">
        <v>1</v>
      </c>
    </row>
    <row r="106" spans="1:38" s="701" customFormat="1" ht="30" customHeight="1">
      <c r="A106" s="1195"/>
      <c r="B106" s="1203"/>
      <c r="C106" s="1204"/>
      <c r="D106" s="964" t="s">
        <v>16</v>
      </c>
      <c r="E106" s="1496"/>
      <c r="F106" s="1488"/>
      <c r="G106" s="1488"/>
      <c r="H106" s="1489"/>
      <c r="I106" s="1489"/>
      <c r="J106" s="1490"/>
      <c r="K106" s="1490"/>
      <c r="L106" s="1490"/>
      <c r="M106" s="1490"/>
      <c r="N106" s="1195"/>
      <c r="O106" s="1196"/>
      <c r="P106" s="1203"/>
      <c r="Q106" s="1196"/>
      <c r="R106" s="1196"/>
      <c r="S106" s="1196"/>
      <c r="T106" s="1197"/>
      <c r="U106" s="1197"/>
      <c r="V106" s="1207"/>
      <c r="W106" s="1207"/>
      <c r="X106" s="1207"/>
      <c r="Y106" s="1197"/>
      <c r="Z106" s="1208"/>
      <c r="AA106" s="1197"/>
      <c r="AB106" s="1197"/>
      <c r="AC106" s="1197"/>
      <c r="AD106" s="1197"/>
      <c r="AE106" s="1197"/>
      <c r="AF106" s="1197"/>
      <c r="AG106" s="1197"/>
      <c r="AH106" s="1197"/>
      <c r="AI106" s="1197"/>
      <c r="AJ106" s="1198"/>
      <c r="AK106" s="1198"/>
      <c r="AL106" s="1199">
        <v>1</v>
      </c>
    </row>
    <row r="107" spans="1:38" s="701" customFormat="1" ht="30" customHeight="1">
      <c r="A107" s="1195"/>
      <c r="B107" s="1203"/>
      <c r="C107" s="1204"/>
      <c r="D107" s="1195"/>
      <c r="E107" s="1195"/>
      <c r="F107" s="1195"/>
      <c r="G107" s="1195"/>
      <c r="H107" s="1195"/>
      <c r="I107" s="1196"/>
      <c r="J107" s="1195"/>
      <c r="K107" s="1195"/>
      <c r="L107" s="1195"/>
      <c r="M107" s="1195"/>
      <c r="N107" s="1195"/>
      <c r="O107" s="1196"/>
      <c r="P107" s="1203"/>
      <c r="Q107" s="1196"/>
      <c r="R107" s="1196"/>
      <c r="S107" s="1196"/>
      <c r="T107" s="1197"/>
      <c r="U107" s="1197"/>
      <c r="V107" s="1207"/>
      <c r="W107" s="1207"/>
      <c r="X107" s="1207"/>
      <c r="Y107" s="1197"/>
      <c r="Z107" s="1208"/>
      <c r="AA107" s="1197"/>
      <c r="AB107" s="1197"/>
      <c r="AC107" s="1197"/>
      <c r="AD107" s="1197"/>
      <c r="AE107" s="1197"/>
      <c r="AF107" s="1197"/>
      <c r="AG107" s="1197"/>
      <c r="AH107" s="1197"/>
      <c r="AI107" s="1197"/>
      <c r="AJ107" s="1198"/>
      <c r="AK107" s="1198"/>
      <c r="AL107" s="1199">
        <v>1</v>
      </c>
    </row>
    <row r="108" spans="1:38" s="701" customFormat="1" ht="30" customHeight="1">
      <c r="A108" s="1195"/>
      <c r="B108" s="1195"/>
      <c r="C108" s="1223"/>
      <c r="D108" s="1223" t="s">
        <v>3219</v>
      </c>
      <c r="E108" s="1225"/>
      <c r="F108" s="1203"/>
      <c r="G108" s="1225"/>
      <c r="H108" s="1225"/>
      <c r="I108" s="1225"/>
      <c r="J108" s="1225"/>
      <c r="K108" s="1225"/>
      <c r="L108" s="1225"/>
      <c r="M108" s="1225"/>
      <c r="N108" s="1225"/>
      <c r="O108" s="1225"/>
      <c r="P108" s="1222"/>
      <c r="Q108" s="1222"/>
      <c r="R108" s="1222"/>
      <c r="S108" s="1222"/>
      <c r="T108" s="1197"/>
      <c r="U108" s="1197"/>
      <c r="V108" s="1197"/>
      <c r="W108" s="1197"/>
      <c r="X108" s="1197"/>
      <c r="Y108" s="1207"/>
      <c r="Z108" s="1197"/>
      <c r="AA108" s="1197"/>
      <c r="AB108" s="1197"/>
      <c r="AC108" s="1197"/>
      <c r="AD108" s="1198"/>
      <c r="AE108" s="1198"/>
      <c r="AF108" s="1198"/>
      <c r="AG108" s="1198"/>
      <c r="AH108" s="1198"/>
      <c r="AI108" s="1198"/>
      <c r="AJ108" s="1198"/>
      <c r="AK108" s="1198"/>
      <c r="AL108" s="1199">
        <v>1</v>
      </c>
    </row>
    <row r="109" spans="1:38" s="701" customFormat="1" ht="30" customHeight="1">
      <c r="A109" s="1195"/>
      <c r="B109" s="1195"/>
      <c r="C109" s="1223"/>
      <c r="D109" s="1234" t="s">
        <v>1937</v>
      </c>
      <c r="E109" s="1225"/>
      <c r="F109" s="1203"/>
      <c r="G109" s="1225"/>
      <c r="H109" s="1225"/>
      <c r="I109" s="1225"/>
      <c r="J109" s="1225"/>
      <c r="K109" s="1225"/>
      <c r="L109" s="1225"/>
      <c r="M109" s="135" t="s">
        <v>118</v>
      </c>
      <c r="N109" s="136"/>
      <c r="O109" s="137"/>
      <c r="P109" s="1197"/>
      <c r="Q109" s="1197"/>
      <c r="R109" s="1197"/>
      <c r="S109" s="1197"/>
      <c r="T109" s="1197"/>
      <c r="U109" s="1197"/>
      <c r="V109" s="1197"/>
      <c r="W109" s="1197"/>
      <c r="X109" s="1197"/>
      <c r="Y109" s="1207"/>
      <c r="Z109" s="1197"/>
      <c r="AA109" s="1197"/>
      <c r="AB109" s="1197"/>
      <c r="AC109" s="1197"/>
      <c r="AD109" s="1198"/>
      <c r="AE109" s="1198"/>
      <c r="AF109" s="1198"/>
      <c r="AG109" s="1198"/>
      <c r="AH109" s="1198"/>
      <c r="AI109" s="1198"/>
      <c r="AJ109" s="1198"/>
      <c r="AK109" s="1198"/>
      <c r="AL109" s="1199">
        <v>1</v>
      </c>
    </row>
    <row r="110" spans="1:38" s="701" customFormat="1" ht="30" customHeight="1">
      <c r="A110" s="1195"/>
      <c r="B110" s="1244" t="s">
        <v>3220</v>
      </c>
      <c r="C110" s="1224"/>
      <c r="D110" s="1225"/>
      <c r="E110" s="1225"/>
      <c r="F110" s="1225"/>
      <c r="G110" s="1225"/>
      <c r="H110" s="1225"/>
      <c r="I110" s="1225"/>
      <c r="J110" s="1225"/>
      <c r="K110" s="1225"/>
      <c r="L110" s="1225"/>
      <c r="M110" s="2489" t="s">
        <v>124</v>
      </c>
      <c r="N110" s="139" t="s">
        <v>125</v>
      </c>
      <c r="O110" s="140"/>
      <c r="P110" s="1222"/>
      <c r="Q110" s="1222"/>
      <c r="R110" s="1222"/>
      <c r="S110" s="1197"/>
      <c r="T110" s="1197"/>
      <c r="U110" s="1197"/>
      <c r="V110" s="1197"/>
      <c r="W110" s="1197"/>
      <c r="X110" s="1197"/>
      <c r="Y110" s="1207"/>
      <c r="Z110" s="1197"/>
      <c r="AA110" s="1197"/>
      <c r="AB110" s="1197"/>
      <c r="AC110" s="1197"/>
      <c r="AD110" s="1198"/>
      <c r="AE110" s="1198"/>
      <c r="AF110" s="1198"/>
      <c r="AG110" s="1198"/>
      <c r="AH110" s="1198"/>
      <c r="AI110" s="1198"/>
      <c r="AJ110" s="1198"/>
      <c r="AK110" s="1198"/>
      <c r="AL110" s="1199">
        <v>1</v>
      </c>
    </row>
    <row r="111" spans="1:38" s="701" customFormat="1" ht="30" customHeight="1">
      <c r="A111" s="1195"/>
      <c r="B111" s="1246" t="s">
        <v>3221</v>
      </c>
      <c r="C111" s="1197"/>
      <c r="D111" s="1197"/>
      <c r="E111" s="1197"/>
      <c r="F111" s="1197"/>
      <c r="G111" s="1197"/>
      <c r="H111" s="1197"/>
      <c r="I111" s="1197"/>
      <c r="J111" s="1197"/>
      <c r="K111" s="1225"/>
      <c r="L111" s="1225"/>
      <c r="M111" s="2489"/>
      <c r="N111" s="139" t="s">
        <v>128</v>
      </c>
      <c r="O111" s="140"/>
      <c r="P111" s="1222"/>
      <c r="Q111" s="1222"/>
      <c r="R111" s="1222"/>
      <c r="S111" s="1197"/>
      <c r="T111" s="1197"/>
      <c r="U111" s="1197"/>
      <c r="V111" s="1197"/>
      <c r="W111" s="1197"/>
      <c r="X111" s="1197"/>
      <c r="Y111" s="1207"/>
      <c r="Z111" s="1197"/>
      <c r="AA111" s="1197"/>
      <c r="AB111" s="1222"/>
      <c r="AC111" s="1222"/>
      <c r="AD111" s="1222"/>
      <c r="AE111" s="1222"/>
      <c r="AF111" s="1222"/>
      <c r="AG111" s="1222"/>
      <c r="AH111" s="1222"/>
      <c r="AI111" s="1222"/>
      <c r="AJ111" s="1222"/>
      <c r="AK111" s="1222"/>
      <c r="AL111" s="1199">
        <v>1</v>
      </c>
    </row>
    <row r="112" spans="1:38" s="701" customFormat="1" ht="30" customHeight="1">
      <c r="A112" s="1195"/>
      <c r="B112" s="1246" t="s">
        <v>3222</v>
      </c>
      <c r="C112" s="1197"/>
      <c r="D112" s="1197"/>
      <c r="E112" s="1197"/>
      <c r="F112" s="1197"/>
      <c r="G112" s="1197"/>
      <c r="H112" s="1197"/>
      <c r="I112" s="1197"/>
      <c r="J112" s="1197"/>
      <c r="K112" s="1225"/>
      <c r="L112" s="1225"/>
      <c r="M112" s="2489"/>
      <c r="N112" s="139" t="s">
        <v>130</v>
      </c>
      <c r="O112" s="140"/>
      <c r="P112" s="1222"/>
      <c r="Q112" s="1222"/>
      <c r="R112" s="1222"/>
      <c r="S112" s="1197"/>
      <c r="T112" s="1197"/>
      <c r="U112" s="1197"/>
      <c r="V112" s="1197"/>
      <c r="W112" s="1197"/>
      <c r="X112" s="1197"/>
      <c r="Y112" s="1207"/>
      <c r="Z112" s="1197"/>
      <c r="AA112" s="1197"/>
      <c r="AB112" s="1222"/>
      <c r="AC112" s="1222"/>
      <c r="AD112" s="1222"/>
      <c r="AE112" s="1222"/>
      <c r="AF112" s="1222"/>
      <c r="AG112" s="1222"/>
      <c r="AH112" s="1222"/>
      <c r="AI112" s="1222"/>
      <c r="AJ112" s="1222"/>
      <c r="AK112" s="1222"/>
      <c r="AL112" s="1199">
        <v>1</v>
      </c>
    </row>
    <row r="113" spans="1:40" s="701" customFormat="1" ht="30" customHeight="1">
      <c r="A113" s="1195"/>
      <c r="B113" s="1248" t="s">
        <v>2630</v>
      </c>
      <c r="C113" s="1197"/>
      <c r="D113" s="1248" t="s">
        <v>11</v>
      </c>
      <c r="E113" s="1197"/>
      <c r="F113" s="1197"/>
      <c r="G113" s="1197"/>
      <c r="H113" s="1197"/>
      <c r="I113" s="1197"/>
      <c r="J113" s="1197"/>
      <c r="K113" s="1225"/>
      <c r="L113" s="1225"/>
      <c r="M113" s="2489"/>
      <c r="N113" s="139" t="s">
        <v>133</v>
      </c>
      <c r="O113" s="140"/>
      <c r="P113" s="1222"/>
      <c r="Q113" s="1222"/>
      <c r="R113" s="1222"/>
      <c r="S113" s="1197"/>
      <c r="T113" s="1197"/>
      <c r="U113" s="1197"/>
      <c r="V113" s="1197"/>
      <c r="W113" s="1197"/>
      <c r="X113" s="1197"/>
      <c r="Y113" s="1207"/>
      <c r="Z113" s="1197"/>
      <c r="AA113" s="1197"/>
      <c r="AB113" s="1222"/>
      <c r="AC113" s="1222"/>
      <c r="AD113" s="1222"/>
      <c r="AE113" s="1222"/>
      <c r="AF113" s="1222"/>
      <c r="AG113" s="1222"/>
      <c r="AH113" s="1222"/>
      <c r="AI113" s="1222"/>
      <c r="AJ113" s="1222"/>
      <c r="AK113" s="1222"/>
      <c r="AL113" s="1199">
        <v>1</v>
      </c>
    </row>
    <row r="114" spans="1:40" s="701" customFormat="1" ht="30" customHeight="1">
      <c r="A114" s="1195"/>
      <c r="B114" s="1246" t="s">
        <v>3223</v>
      </c>
      <c r="C114" s="1197"/>
      <c r="D114" s="1197"/>
      <c r="E114" s="1197"/>
      <c r="F114" s="1197"/>
      <c r="G114" s="1197"/>
      <c r="H114" s="1197"/>
      <c r="I114" s="1197"/>
      <c r="J114" s="1197"/>
      <c r="K114" s="1225"/>
      <c r="L114" s="1225"/>
      <c r="M114" s="2489"/>
      <c r="N114" s="139" t="s">
        <v>135</v>
      </c>
      <c r="O114" s="140"/>
      <c r="P114" s="1222"/>
      <c r="Q114" s="1222"/>
      <c r="R114" s="1222"/>
      <c r="S114" s="1197"/>
      <c r="T114" s="1197"/>
      <c r="U114" s="1197"/>
      <c r="V114" s="1197"/>
      <c r="W114" s="1197"/>
      <c r="X114" s="1197"/>
      <c r="Y114" s="1207"/>
      <c r="Z114" s="1197"/>
      <c r="AA114" s="1197"/>
      <c r="AB114" s="1222"/>
      <c r="AC114" s="1222"/>
      <c r="AD114" s="1222"/>
      <c r="AE114" s="1222"/>
      <c r="AF114" s="1222"/>
      <c r="AG114" s="1222"/>
      <c r="AH114" s="1222"/>
      <c r="AI114" s="1222"/>
      <c r="AJ114" s="1222"/>
      <c r="AK114" s="1222"/>
      <c r="AL114" s="1199">
        <v>1</v>
      </c>
    </row>
    <row r="115" spans="1:40" s="701" customFormat="1" ht="30" customHeight="1">
      <c r="A115" s="1195"/>
      <c r="B115" s="1246" t="s">
        <v>3224</v>
      </c>
      <c r="C115" s="1197"/>
      <c r="D115" s="1197"/>
      <c r="E115" s="1197"/>
      <c r="F115" s="1197"/>
      <c r="G115" s="1197"/>
      <c r="H115" s="1197"/>
      <c r="I115" s="1197"/>
      <c r="J115" s="1197"/>
      <c r="K115" s="1225"/>
      <c r="L115" s="1225"/>
      <c r="M115" s="2490"/>
      <c r="N115" s="144" t="s">
        <v>138</v>
      </c>
      <c r="O115" s="145"/>
      <c r="P115" s="1222"/>
      <c r="Q115" s="1222"/>
      <c r="R115" s="1222"/>
      <c r="S115" s="1197"/>
      <c r="T115" s="1197"/>
      <c r="U115" s="1197"/>
      <c r="V115" s="1197"/>
      <c r="W115" s="1197"/>
      <c r="X115" s="1197"/>
      <c r="Y115" s="1207"/>
      <c r="Z115" s="1197"/>
      <c r="AA115" s="1197"/>
      <c r="AB115" s="1222"/>
      <c r="AC115" s="1222"/>
      <c r="AD115" s="1222"/>
      <c r="AE115" s="1222"/>
      <c r="AF115" s="1222"/>
      <c r="AG115" s="1222"/>
      <c r="AH115" s="1222"/>
      <c r="AI115" s="1222"/>
      <c r="AJ115" s="1222"/>
      <c r="AK115" s="1222"/>
      <c r="AL115" s="1199">
        <v>1</v>
      </c>
    </row>
    <row r="116" spans="1:40" s="701" customFormat="1" ht="30" customHeight="1">
      <c r="A116" s="1195"/>
      <c r="B116" s="1246" t="s">
        <v>3225</v>
      </c>
      <c r="C116" s="1197"/>
      <c r="D116" s="1197"/>
      <c r="E116" s="1197"/>
      <c r="F116" s="1197"/>
      <c r="G116" s="1197"/>
      <c r="H116" s="1197"/>
      <c r="I116" s="1197"/>
      <c r="J116" s="1197"/>
      <c r="K116" s="1225"/>
      <c r="L116" s="1225"/>
      <c r="M116" s="1225"/>
      <c r="N116" s="1225"/>
      <c r="O116" s="1225"/>
      <c r="P116" s="1225"/>
      <c r="Q116" s="1222"/>
      <c r="R116" s="1222"/>
      <c r="S116" s="1197"/>
      <c r="T116" s="1197"/>
      <c r="U116" s="1197"/>
      <c r="V116" s="1197"/>
      <c r="W116" s="1197"/>
      <c r="X116" s="1197"/>
      <c r="Y116" s="1207"/>
      <c r="Z116" s="1197"/>
      <c r="AA116" s="1197"/>
      <c r="AB116" s="1222"/>
      <c r="AC116" s="1222"/>
      <c r="AD116" s="1222"/>
      <c r="AE116" s="1222"/>
      <c r="AF116" s="1222"/>
      <c r="AG116" s="1222"/>
      <c r="AH116" s="1222"/>
      <c r="AI116" s="1222"/>
      <c r="AJ116" s="1222"/>
      <c r="AK116" s="1222"/>
      <c r="AL116" s="1199">
        <v>1</v>
      </c>
    </row>
    <row r="117" spans="1:40" s="701" customFormat="1" ht="30" customHeight="1">
      <c r="A117" s="1195"/>
      <c r="B117" s="1197"/>
      <c r="C117" s="1197"/>
      <c r="D117" s="1197"/>
      <c r="E117" s="1197"/>
      <c r="F117" s="1197"/>
      <c r="G117" s="1197"/>
      <c r="H117" s="1197"/>
      <c r="I117" s="1197"/>
      <c r="J117" s="1197"/>
      <c r="K117" s="1225"/>
      <c r="L117" s="1225"/>
      <c r="M117" s="1225"/>
      <c r="N117" s="1225"/>
      <c r="O117" s="1225"/>
      <c r="P117" s="1225"/>
      <c r="Q117" s="1222"/>
      <c r="R117" s="1222"/>
      <c r="S117" s="1197"/>
      <c r="T117" s="1197"/>
      <c r="U117" s="1197"/>
      <c r="V117" s="1197"/>
      <c r="W117" s="1197"/>
      <c r="X117" s="1197"/>
      <c r="Y117" s="1207"/>
      <c r="Z117" s="1197"/>
      <c r="AA117" s="1197"/>
      <c r="AB117" s="1222"/>
      <c r="AC117" s="1222"/>
      <c r="AD117" s="1222"/>
      <c r="AE117" s="1222"/>
      <c r="AF117" s="1222"/>
      <c r="AG117" s="1222"/>
      <c r="AH117" s="1222"/>
      <c r="AI117" s="1222"/>
      <c r="AJ117" s="1222"/>
      <c r="AK117" s="1222"/>
      <c r="AL117" s="1199">
        <v>1</v>
      </c>
    </row>
    <row r="118" spans="1:40" s="701" customFormat="1" ht="30" customHeight="1">
      <c r="A118" s="1195"/>
      <c r="B118" s="1251"/>
      <c r="C118" s="1252" t="s">
        <v>2641</v>
      </c>
      <c r="D118" s="1252"/>
      <c r="E118" s="1252"/>
      <c r="F118" s="1253"/>
      <c r="G118" s="1253"/>
      <c r="H118" s="1253"/>
      <c r="I118" s="1253"/>
      <c r="J118" s="1253"/>
      <c r="K118" s="1253"/>
      <c r="L118" s="1253"/>
      <c r="M118" s="1253"/>
      <c r="N118" s="1251"/>
      <c r="O118" s="1251"/>
      <c r="P118" s="1251"/>
      <c r="Q118" s="1222"/>
      <c r="R118" s="1222"/>
      <c r="S118" s="1222"/>
      <c r="T118" s="1222"/>
      <c r="U118" s="1222"/>
      <c r="V118" s="1222"/>
      <c r="W118" s="1222"/>
      <c r="X118" s="1222"/>
      <c r="Y118" s="1222"/>
      <c r="Z118" s="1222"/>
      <c r="AA118" s="1222"/>
      <c r="AB118" s="1222"/>
      <c r="AC118" s="1222"/>
      <c r="AD118" s="1222"/>
      <c r="AE118" s="1222"/>
      <c r="AF118" s="1222"/>
      <c r="AG118" s="1222"/>
      <c r="AH118" s="1222"/>
      <c r="AI118" s="1198"/>
      <c r="AJ118" s="1198"/>
      <c r="AK118" s="1198"/>
      <c r="AL118" s="1199">
        <v>1</v>
      </c>
    </row>
    <row r="119" spans="1:40" s="701" customFormat="1" ht="30" customHeight="1">
      <c r="A119" s="1195"/>
      <c r="B119" s="1254" t="s">
        <v>2642</v>
      </c>
      <c r="C119" s="1255"/>
      <c r="D119" s="1253"/>
      <c r="E119" s="1253"/>
      <c r="F119" s="1253"/>
      <c r="G119" s="1253"/>
      <c r="H119" s="1256" t="s">
        <v>2643</v>
      </c>
      <c r="I119" s="1253"/>
      <c r="J119" s="1253"/>
      <c r="K119" s="1253"/>
      <c r="L119" s="1253"/>
      <c r="M119" s="1253"/>
      <c r="N119" s="1251"/>
      <c r="O119" s="1251"/>
      <c r="P119" s="1251"/>
      <c r="Q119" s="1222"/>
      <c r="R119" s="1222"/>
      <c r="S119" s="1222"/>
      <c r="T119" s="1222"/>
      <c r="U119" s="1222"/>
      <c r="V119" s="1222"/>
      <c r="W119" s="1222"/>
      <c r="X119" s="1222"/>
      <c r="Y119" s="1222"/>
      <c r="Z119" s="1222"/>
      <c r="AA119" s="1222"/>
      <c r="AB119" s="1222"/>
      <c r="AC119" s="1222"/>
      <c r="AD119" s="1222"/>
      <c r="AE119" s="1222"/>
      <c r="AF119" s="1222"/>
      <c r="AG119" s="1222"/>
      <c r="AH119" s="1222"/>
      <c r="AI119" s="1198"/>
      <c r="AJ119" s="1198"/>
      <c r="AK119" s="1198"/>
      <c r="AL119" s="1199">
        <v>1</v>
      </c>
    </row>
    <row r="120" spans="1:40" s="701" customFormat="1" ht="30" customHeight="1">
      <c r="A120" s="1195"/>
      <c r="B120" s="1254"/>
      <c r="C120" s="1257" t="s">
        <v>2644</v>
      </c>
      <c r="D120" s="1257"/>
      <c r="E120" s="1257"/>
      <c r="F120" s="1257"/>
      <c r="G120" s="1257"/>
      <c r="H120" s="1257"/>
      <c r="I120" s="1257"/>
      <c r="J120" s="1257"/>
      <c r="K120" s="1257"/>
      <c r="L120" s="1257"/>
      <c r="M120" s="1257"/>
      <c r="N120" s="1257"/>
      <c r="O120" s="1257"/>
      <c r="P120" s="1257"/>
      <c r="Q120" s="1222"/>
      <c r="R120" s="1222"/>
      <c r="S120" s="1222"/>
      <c r="T120" s="1222"/>
      <c r="U120" s="1222"/>
      <c r="V120" s="1222"/>
      <c r="W120" s="1222"/>
      <c r="X120" s="1222"/>
      <c r="Y120" s="1222"/>
      <c r="Z120" s="1222"/>
      <c r="AA120" s="1222"/>
      <c r="AB120" s="1222"/>
      <c r="AC120" s="1222"/>
      <c r="AD120" s="1222"/>
      <c r="AE120" s="1222"/>
      <c r="AF120" s="1222"/>
      <c r="AG120" s="1222"/>
      <c r="AH120" s="1222"/>
      <c r="AI120" s="1198"/>
      <c r="AJ120" s="1198"/>
      <c r="AK120" s="1198"/>
      <c r="AL120" s="1199">
        <v>1</v>
      </c>
    </row>
    <row r="121" spans="1:40" s="701" customFormat="1" ht="30" customHeight="1">
      <c r="A121" s="1195"/>
      <c r="B121" s="1254"/>
      <c r="C121" s="1255"/>
      <c r="D121" s="1255"/>
      <c r="E121" s="1255"/>
      <c r="F121" s="1255"/>
      <c r="G121" s="1255"/>
      <c r="H121" s="1255"/>
      <c r="I121" s="1255"/>
      <c r="J121" s="1255"/>
      <c r="K121" s="1255"/>
      <c r="L121" s="1255"/>
      <c r="M121" s="1255"/>
      <c r="N121" s="1255"/>
      <c r="O121" s="1255"/>
      <c r="P121" s="1255"/>
      <c r="Q121" s="1222"/>
      <c r="R121" s="1222"/>
      <c r="S121" s="1222"/>
      <c r="T121" s="1222"/>
      <c r="U121" s="1222"/>
      <c r="V121" s="1222"/>
      <c r="W121" s="1222"/>
      <c r="X121" s="1222"/>
      <c r="Y121" s="1222"/>
      <c r="Z121" s="1222"/>
      <c r="AA121" s="1222"/>
      <c r="AB121" s="1222"/>
      <c r="AC121" s="1222"/>
      <c r="AD121" s="1222"/>
      <c r="AE121" s="1222"/>
      <c r="AF121" s="1222"/>
      <c r="AG121" s="1222"/>
      <c r="AH121" s="1222"/>
      <c r="AI121" s="1198"/>
      <c r="AJ121" s="1198"/>
      <c r="AK121" s="1198"/>
      <c r="AL121" s="1199">
        <v>1</v>
      </c>
    </row>
    <row r="122" spans="1:40" s="701" customFormat="1" ht="30" customHeight="1">
      <c r="A122" s="1195"/>
      <c r="B122" s="1223"/>
      <c r="C122" s="1224"/>
      <c r="D122" s="1225"/>
      <c r="E122" s="1225"/>
      <c r="F122" s="1225"/>
      <c r="G122" s="1225"/>
      <c r="H122" s="1225"/>
      <c r="I122" s="1225"/>
      <c r="J122" s="1225"/>
      <c r="K122" s="1225"/>
      <c r="L122" s="1225"/>
      <c r="M122" s="1225"/>
      <c r="N122" s="1225"/>
      <c r="O122" s="1225"/>
      <c r="P122" s="1222"/>
      <c r="Q122" s="1222"/>
      <c r="R122" s="1222"/>
      <c r="S122" s="1222"/>
      <c r="T122" s="1222"/>
      <c r="U122" s="1222"/>
      <c r="V122" s="1222"/>
      <c r="W122" s="1222"/>
      <c r="X122" s="1222"/>
      <c r="Y122" s="1222"/>
      <c r="Z122" s="1222"/>
      <c r="AA122" s="1222"/>
      <c r="AB122" s="1222"/>
      <c r="AC122" s="1222"/>
      <c r="AD122" s="1222"/>
      <c r="AE122" s="1222"/>
      <c r="AF122" s="1222"/>
      <c r="AG122" s="1222"/>
      <c r="AH122" s="1222"/>
      <c r="AI122" s="1198"/>
      <c r="AJ122" s="1198"/>
      <c r="AK122" s="1198"/>
      <c r="AL122" s="1199">
        <v>1</v>
      </c>
    </row>
    <row r="123" spans="1:40" s="1258" customFormat="1" ht="39.950000000000003" customHeight="1">
      <c r="A123" s="1195"/>
      <c r="B123" s="1259"/>
      <c r="C123" s="1223" t="s">
        <v>3175</v>
      </c>
      <c r="D123" s="1223"/>
      <c r="E123" s="1197"/>
      <c r="F123" s="1197"/>
      <c r="G123" s="1197"/>
      <c r="H123" s="1197"/>
      <c r="I123" s="1197"/>
      <c r="J123" s="1197"/>
      <c r="K123" s="1197"/>
      <c r="L123" s="1197"/>
      <c r="M123" s="1197"/>
      <c r="N123" s="1197"/>
      <c r="O123" s="1197"/>
      <c r="P123" s="1197"/>
      <c r="Q123" s="1197"/>
      <c r="R123" s="1197"/>
      <c r="S123" s="1197"/>
      <c r="T123" s="1197"/>
      <c r="U123" s="1197"/>
      <c r="V123" s="1197"/>
      <c r="W123" s="1222"/>
      <c r="X123" s="1222"/>
      <c r="Y123" s="1222"/>
      <c r="Z123" s="1222"/>
      <c r="AA123" s="1222"/>
      <c r="AB123" s="1222"/>
      <c r="AC123" s="1222"/>
      <c r="AD123" s="1222"/>
      <c r="AE123" s="1222"/>
      <c r="AF123" s="1197"/>
      <c r="AG123" s="1197"/>
      <c r="AH123" s="1197"/>
      <c r="AI123" s="1198"/>
      <c r="AJ123" s="1198"/>
      <c r="AK123" s="1198"/>
      <c r="AL123" s="1199">
        <v>1</v>
      </c>
      <c r="AM123" s="701"/>
      <c r="AN123" s="701"/>
    </row>
    <row r="124" spans="1:40" s="1258" customFormat="1" ht="39.950000000000003" customHeight="1">
      <c r="A124" s="1195"/>
      <c r="B124" s="1210" t="s">
        <v>3176</v>
      </c>
      <c r="C124" s="1204"/>
      <c r="D124" s="1195"/>
      <c r="E124" s="1195"/>
      <c r="F124" s="1195"/>
      <c r="G124" s="1195"/>
      <c r="H124" s="1195"/>
      <c r="I124" s="1260"/>
      <c r="J124" s="1195"/>
      <c r="K124" s="1195"/>
      <c r="L124" s="1195"/>
      <c r="M124" s="1195"/>
      <c r="N124" s="1195"/>
      <c r="O124" s="1260"/>
      <c r="P124" s="1260"/>
      <c r="Q124" s="1260"/>
      <c r="R124" s="1260"/>
      <c r="S124" s="1260"/>
      <c r="T124" s="1197"/>
      <c r="U124" s="1197"/>
      <c r="V124" s="1197"/>
      <c r="W124" s="1222"/>
      <c r="X124" s="1222"/>
      <c r="Y124" s="1222"/>
      <c r="Z124" s="1222"/>
      <c r="AA124" s="1222"/>
      <c r="AB124" s="1222"/>
      <c r="AC124" s="1222"/>
      <c r="AD124" s="1222"/>
      <c r="AE124" s="1222"/>
      <c r="AF124" s="1197"/>
      <c r="AG124" s="1197"/>
      <c r="AH124" s="1197"/>
      <c r="AI124" s="1198"/>
      <c r="AJ124" s="1198"/>
      <c r="AK124" s="1198"/>
      <c r="AL124" s="1199">
        <v>1</v>
      </c>
      <c r="AM124" s="701"/>
      <c r="AN124" s="701"/>
    </row>
    <row r="125" spans="1:40" ht="25.5">
      <c r="A125" s="1195"/>
      <c r="B125" s="1261"/>
      <c r="C125" s="1262"/>
      <c r="D125" s="1262"/>
      <c r="E125" s="1262"/>
      <c r="F125" s="1263"/>
      <c r="G125" s="1263"/>
      <c r="H125" s="1263"/>
      <c r="I125" s="1263"/>
      <c r="J125" s="1197"/>
      <c r="K125" s="1197"/>
      <c r="L125" s="1197"/>
      <c r="M125" s="1197"/>
      <c r="N125" s="1197"/>
      <c r="O125" s="1197"/>
      <c r="P125" s="1198"/>
      <c r="Q125" s="1260"/>
      <c r="R125" s="1260"/>
      <c r="S125" s="1260"/>
      <c r="T125" s="1197"/>
      <c r="U125" s="1197"/>
      <c r="V125" s="1197"/>
      <c r="W125" s="1222"/>
      <c r="X125" s="1222"/>
      <c r="Y125" s="1222"/>
      <c r="Z125" s="1222"/>
      <c r="AA125" s="1222"/>
      <c r="AB125" s="1222"/>
      <c r="AC125" s="1222"/>
      <c r="AD125" s="1222"/>
      <c r="AE125" s="1222"/>
      <c r="AF125" s="1197"/>
      <c r="AG125" s="1197"/>
      <c r="AH125" s="1197"/>
      <c r="AI125" s="1198"/>
      <c r="AJ125" s="1198"/>
      <c r="AK125" s="1198"/>
      <c r="AL125" s="1199">
        <v>1</v>
      </c>
    </row>
    <row r="126" spans="1:40">
      <c r="A126" s="1195"/>
      <c r="B126" s="927">
        <v>18</v>
      </c>
      <c r="C126" s="927">
        <v>19</v>
      </c>
      <c r="D126" s="927">
        <v>15</v>
      </c>
      <c r="E126" s="927">
        <v>11</v>
      </c>
      <c r="F126" s="927">
        <v>16</v>
      </c>
      <c r="G126" s="927">
        <v>11</v>
      </c>
      <c r="H126" s="927">
        <v>21</v>
      </c>
      <c r="I126" s="927">
        <v>17</v>
      </c>
      <c r="J126" s="927">
        <v>11</v>
      </c>
      <c r="K126" s="927">
        <v>11</v>
      </c>
      <c r="L126" s="927">
        <v>11</v>
      </c>
      <c r="M126" s="927">
        <v>18</v>
      </c>
      <c r="N126" s="927">
        <v>11</v>
      </c>
      <c r="O126" s="927">
        <v>19</v>
      </c>
      <c r="P126" s="927">
        <v>13</v>
      </c>
      <c r="Q126" s="1260"/>
      <c r="R126" s="1260"/>
      <c r="S126" s="1260"/>
      <c r="T126" s="1197"/>
      <c r="U126" s="1197"/>
      <c r="V126" s="1197"/>
      <c r="W126" s="1222"/>
      <c r="X126" s="1222"/>
      <c r="Y126" s="1222"/>
      <c r="Z126" s="1222"/>
      <c r="AA126" s="1222"/>
      <c r="AB126" s="1222"/>
      <c r="AC126" s="1222"/>
      <c r="AD126" s="1222"/>
      <c r="AE126" s="1222"/>
      <c r="AF126" s="1197"/>
      <c r="AG126" s="1197"/>
      <c r="AH126" s="1197"/>
      <c r="AI126" s="1198"/>
      <c r="AJ126" s="1198"/>
      <c r="AK126" s="1198"/>
      <c r="AL126" s="1199">
        <v>1</v>
      </c>
    </row>
    <row r="127" spans="1:40" ht="26.25">
      <c r="A127" s="1195"/>
      <c r="B127" s="2486" t="s">
        <v>684</v>
      </c>
      <c r="C127" s="2487"/>
      <c r="D127" s="2487"/>
      <c r="E127" s="2487"/>
      <c r="F127" s="2487"/>
      <c r="G127" s="2487"/>
      <c r="H127" s="2487"/>
      <c r="I127" s="2487"/>
      <c r="J127" s="2487"/>
      <c r="K127" s="2487"/>
      <c r="L127" s="2487"/>
      <c r="M127" s="2487"/>
      <c r="N127" s="2487"/>
      <c r="O127" s="2487"/>
      <c r="P127" s="2488"/>
      <c r="Q127" s="1260"/>
      <c r="R127" s="1260"/>
      <c r="S127" s="1260"/>
      <c r="T127" s="1197"/>
      <c r="U127" s="1197"/>
      <c r="V127" s="1197"/>
      <c r="W127" s="1222"/>
      <c r="X127" s="1222"/>
      <c r="Y127" s="1222"/>
      <c r="Z127" s="1222"/>
      <c r="AA127" s="1222"/>
      <c r="AB127" s="1222"/>
      <c r="AC127" s="1222"/>
      <c r="AD127" s="1222"/>
      <c r="AE127" s="1222"/>
      <c r="AF127" s="1197"/>
      <c r="AG127" s="1197"/>
      <c r="AH127" s="1197"/>
      <c r="AI127" s="1198"/>
      <c r="AJ127" s="1198"/>
      <c r="AK127" s="1198"/>
      <c r="AL127" s="1199">
        <v>1</v>
      </c>
    </row>
    <row r="128" spans="1:40" ht="21">
      <c r="A128" s="1195"/>
      <c r="B128" s="622" t="s">
        <v>1613</v>
      </c>
      <c r="C128" s="1463" t="s">
        <v>3204</v>
      </c>
      <c r="D128" s="9"/>
      <c r="E128" s="1433"/>
      <c r="F128" s="1264"/>
      <c r="G128" s="1424" t="s">
        <v>3203</v>
      </c>
      <c r="H128" s="1442" t="s">
        <v>3205</v>
      </c>
      <c r="I128"/>
      <c r="J128" s="2480" t="s">
        <v>902</v>
      </c>
      <c r="K128" s="2480"/>
      <c r="L128" s="1442" t="s">
        <v>3206</v>
      </c>
      <c r="M128" s="1265"/>
      <c r="N128" s="1438">
        <f>C129*B129</f>
        <v>1250</v>
      </c>
      <c r="O128" s="1439">
        <f>(C130*B129)/1000</f>
        <v>162.5</v>
      </c>
      <c r="P128" s="1446"/>
      <c r="Q128" s="1260"/>
      <c r="R128" s="1260"/>
      <c r="S128" s="1260"/>
      <c r="T128" s="1197"/>
      <c r="U128" s="1197"/>
      <c r="V128" s="1197"/>
      <c r="W128" s="1222"/>
      <c r="X128" s="1222"/>
      <c r="Y128" s="1222"/>
      <c r="Z128" s="1222"/>
      <c r="AA128" s="1222"/>
      <c r="AB128" s="1222"/>
      <c r="AC128" s="1222"/>
      <c r="AD128" s="1222"/>
      <c r="AE128" s="1222"/>
      <c r="AF128" s="1197"/>
      <c r="AG128" s="1197"/>
      <c r="AH128" s="1197"/>
      <c r="AI128" s="1198"/>
      <c r="AJ128" s="1198"/>
      <c r="AK128" s="1198"/>
      <c r="AL128" s="1199">
        <v>1</v>
      </c>
    </row>
    <row r="129" spans="1:38" ht="21">
      <c r="A129" s="1195"/>
      <c r="B129" s="2491">
        <v>1250</v>
      </c>
      <c r="C129" s="633">
        <v>1</v>
      </c>
      <c r="D129" s="1443" t="str">
        <f>"&lt; Nb of "&amp;J128&amp;" per person "</f>
        <v xml:space="preserve">&lt; Nb of slices per person </v>
      </c>
      <c r="E129" s="1437"/>
      <c r="F129" s="9"/>
      <c r="G129" s="634">
        <v>7</v>
      </c>
      <c r="H129" s="1443" t="str">
        <f>"&lt; Nb "&amp;J128&amp;" in 1 " &amp;G128</f>
        <v>&lt; Nb slices in 1 Tray(s)</v>
      </c>
      <c r="I129" s="1266"/>
      <c r="J129" s="1444" t="str">
        <f>IF(OR(G129="",N128=0),"",INT(N128/G129) &amp; " " &amp; G128 &amp; " de " &amp; G129 &amp; " " &amp; J128 &amp; IF(MOD(N128,G129)&gt;0," + 1 " &amp; G128 &amp; " de " &amp; TEXT(MOD(N128,G129),"0.00") &amp; " " &amp; J128,""))</f>
        <v>178 Tray(s) de 7 slices + 1 Tray(s) de 4.00 slices</v>
      </c>
      <c r="K129" s="1434"/>
      <c r="L129" s="1434"/>
      <c r="M129" s="1434"/>
      <c r="N129" s="1434"/>
      <c r="O129" s="1434"/>
      <c r="P129" s="1447"/>
      <c r="Q129" s="1260"/>
      <c r="R129" s="1260"/>
      <c r="S129" s="1260"/>
      <c r="T129" s="1197"/>
      <c r="U129" s="1197"/>
      <c r="V129" s="1197"/>
      <c r="W129" s="1222"/>
      <c r="X129" s="1222"/>
      <c r="Y129" s="1222"/>
      <c r="Z129" s="1222"/>
      <c r="AA129" s="1222"/>
      <c r="AB129" s="1222"/>
      <c r="AC129" s="1222"/>
      <c r="AD129" s="1222"/>
      <c r="AE129" s="1222"/>
      <c r="AF129" s="1197"/>
      <c r="AG129" s="1197"/>
      <c r="AH129" s="1197"/>
      <c r="AI129" s="1198"/>
      <c r="AJ129" s="1198"/>
      <c r="AK129" s="1198"/>
      <c r="AL129" s="1199">
        <v>1</v>
      </c>
    </row>
    <row r="130" spans="1:38" ht="21">
      <c r="A130" s="1195"/>
      <c r="B130" s="2491"/>
      <c r="C130" s="1441">
        <v>130</v>
      </c>
      <c r="D130" s="1462" t="s">
        <v>905</v>
      </c>
      <c r="E130" s="1267"/>
      <c r="F130" s="9"/>
      <c r="G130" s="1440">
        <v>1.3</v>
      </c>
      <c r="H130" s="1423" t="str">
        <f>"&lt; weight per "&amp; G128</f>
        <v>&lt; weight per Tray(s)</v>
      </c>
      <c r="I130" s="1265"/>
      <c r="J130" s="1445" t="str">
        <f>IF(OR(O128&lt;=0,G130&lt;=0),"",_xlfn.LET(_xlpm.n,ROUND(O128/G130,9),_xlpm.q,INT(_xlpm.n),_xlpm.r,ROUND(O128-_xlpm.q*G130,9),_xlpm.base,_xlpm.q&amp;" "&amp;G128&amp;" de "&amp;TEXT(G130,"0.000")&amp;" kg",IF(_xlpm.r&lt;=0.000000001,_xlpm.base,_xlpm.base&amp;" + 1 "&amp;G128&amp;" de "&amp;TEXT(_xlpm.r,"0.000")&amp;" kg")))</f>
        <v>125 Tray(s) de 1.300 kg</v>
      </c>
      <c r="K130" s="1435"/>
      <c r="L130" s="1435"/>
      <c r="M130" s="1435"/>
      <c r="N130" s="1435"/>
      <c r="O130" s="1435"/>
      <c r="P130" s="1448"/>
      <c r="Q130" s="1260"/>
      <c r="R130" s="1260"/>
      <c r="S130" s="1260"/>
      <c r="T130" s="1197"/>
      <c r="U130" s="1197"/>
      <c r="V130" s="1197"/>
      <c r="W130" s="1222"/>
      <c r="X130" s="1222"/>
      <c r="Y130" s="1222"/>
      <c r="Z130" s="1222"/>
      <c r="AA130" s="1222"/>
      <c r="AB130" s="1222"/>
      <c r="AC130" s="1222"/>
      <c r="AD130" s="1222"/>
      <c r="AE130" s="1222"/>
      <c r="AF130" s="1197"/>
      <c r="AG130" s="1197"/>
      <c r="AH130" s="1197"/>
      <c r="AI130" s="1198"/>
      <c r="AJ130" s="1198"/>
      <c r="AK130" s="1198"/>
      <c r="AL130" s="1199">
        <v>1</v>
      </c>
    </row>
    <row r="131" spans="1:38" ht="21">
      <c r="A131" s="1195"/>
      <c r="B131" s="1449" t="s">
        <v>3202</v>
      </c>
      <c r="C131" s="1268"/>
      <c r="D131" s="1318"/>
      <c r="E131" s="1318"/>
      <c r="F131" s="1318"/>
      <c r="G131" s="1268"/>
      <c r="H131" s="1268"/>
      <c r="I131" s="1268"/>
      <c r="J131" s="1268"/>
      <c r="K131" s="1268"/>
      <c r="L131" s="1268"/>
      <c r="M131" s="1268"/>
      <c r="N131" s="1269"/>
      <c r="O131" s="1436"/>
      <c r="P131" s="1450"/>
      <c r="Q131" s="1260"/>
      <c r="R131" s="1260"/>
      <c r="S131" s="1260"/>
      <c r="T131" s="1197"/>
      <c r="U131" s="1197"/>
      <c r="V131" s="1197"/>
      <c r="W131" s="1222"/>
      <c r="X131" s="1222"/>
      <c r="Y131" s="1222"/>
      <c r="Z131" s="1222"/>
      <c r="AA131" s="1222"/>
      <c r="AB131" s="1222"/>
      <c r="AC131" s="1222"/>
      <c r="AD131" s="1222"/>
      <c r="AE131" s="1222"/>
      <c r="AF131" s="1197"/>
      <c r="AG131" s="1197"/>
      <c r="AH131" s="1197"/>
      <c r="AI131" s="1198"/>
      <c r="AJ131" s="1198"/>
      <c r="AK131" s="1198"/>
      <c r="AL131" s="1199">
        <v>1</v>
      </c>
    </row>
    <row r="132" spans="1:38" s="701" customFormat="1" ht="21">
      <c r="A132" s="1195"/>
      <c r="B132" s="1451"/>
      <c r="C132" s="1452"/>
      <c r="D132" s="1453"/>
      <c r="E132" s="1453"/>
      <c r="F132" s="1454"/>
      <c r="G132" s="1455"/>
      <c r="H132" s="1456"/>
      <c r="I132" s="1457"/>
      <c r="J132" s="1458"/>
      <c r="K132" s="1458"/>
      <c r="L132" s="1458"/>
      <c r="M132" s="1458"/>
      <c r="N132" s="1459"/>
      <c r="O132" s="1460"/>
      <c r="P132" s="1461"/>
      <c r="Q132" s="1260"/>
      <c r="R132" s="1260"/>
      <c r="S132" s="1260"/>
      <c r="T132" s="1197"/>
      <c r="U132" s="1197"/>
      <c r="V132" s="1197"/>
      <c r="W132" s="1222"/>
      <c r="X132" s="1222"/>
      <c r="Y132" s="1222"/>
      <c r="Z132" s="1222"/>
      <c r="AA132" s="1222"/>
      <c r="AB132" s="1222"/>
      <c r="AC132" s="1222"/>
      <c r="AD132" s="1222"/>
      <c r="AE132" s="1222"/>
      <c r="AF132" s="1197"/>
      <c r="AG132" s="1197"/>
      <c r="AH132" s="1197"/>
      <c r="AI132" s="1198"/>
      <c r="AJ132" s="1198"/>
      <c r="AK132" s="1198"/>
      <c r="AL132" s="1199">
        <v>1</v>
      </c>
    </row>
    <row r="133" spans="1:38" s="701" customFormat="1" ht="27">
      <c r="A133" s="1195"/>
      <c r="B133" s="1270"/>
      <c r="C133" s="1195"/>
      <c r="D133" s="1195"/>
      <c r="E133" s="1195"/>
      <c r="F133" s="1195"/>
      <c r="G133" s="1195"/>
      <c r="H133" s="1195"/>
      <c r="I133" s="1260"/>
      <c r="J133" s="1195"/>
      <c r="K133" s="1195"/>
      <c r="L133" s="1195"/>
      <c r="M133" s="1195"/>
      <c r="N133" s="1195"/>
      <c r="O133" s="1260"/>
      <c r="P133" s="1260"/>
      <c r="Q133" s="1260"/>
      <c r="R133" s="1260"/>
      <c r="S133" s="1260"/>
      <c r="T133" s="1197"/>
      <c r="U133" s="1197"/>
      <c r="V133" s="1197"/>
      <c r="W133" s="1222"/>
      <c r="X133" s="1222"/>
      <c r="Y133" s="1222"/>
      <c r="Z133" s="1222"/>
      <c r="AA133" s="1222"/>
      <c r="AB133" s="1222"/>
      <c r="AC133" s="1222"/>
      <c r="AD133" s="1222"/>
      <c r="AE133" s="1222"/>
      <c r="AF133" s="1197"/>
      <c r="AG133" s="1197"/>
      <c r="AH133" s="1197"/>
      <c r="AI133" s="1198"/>
      <c r="AJ133" s="1198"/>
      <c r="AK133" s="1198"/>
      <c r="AL133" s="1199">
        <v>1</v>
      </c>
    </row>
    <row r="134" spans="1:38" s="701" customFormat="1" ht="30" customHeight="1">
      <c r="A134" s="1195"/>
      <c r="B134" s="1271" t="s">
        <v>3177</v>
      </c>
      <c r="C134" s="1272"/>
      <c r="D134" s="1272"/>
      <c r="E134" s="1272"/>
      <c r="F134" s="1272"/>
      <c r="G134" s="1272"/>
      <c r="H134" s="1272"/>
      <c r="I134" s="1272"/>
      <c r="J134" s="1272"/>
      <c r="K134" s="1225" t="s">
        <v>22</v>
      </c>
      <c r="L134" s="1225"/>
      <c r="M134" s="1225"/>
      <c r="N134" s="1225"/>
      <c r="O134" s="1225"/>
      <c r="P134" s="1222"/>
      <c r="Q134" s="1222"/>
      <c r="R134" s="1222"/>
      <c r="S134" s="1260"/>
      <c r="T134" s="1222"/>
      <c r="U134" s="1197"/>
      <c r="V134" s="1222"/>
      <c r="W134" s="1222"/>
      <c r="X134" s="1222"/>
      <c r="Y134" s="1222"/>
      <c r="Z134" s="1222"/>
      <c r="AA134" s="1222"/>
      <c r="AB134" s="1222"/>
      <c r="AC134" s="1222"/>
      <c r="AD134" s="1222"/>
      <c r="AE134" s="1222"/>
      <c r="AF134" s="1198"/>
      <c r="AG134" s="1198"/>
      <c r="AH134" s="1198"/>
      <c r="AI134" s="1198"/>
      <c r="AJ134" s="1198"/>
      <c r="AK134" s="1198"/>
      <c r="AL134" s="1199">
        <v>1</v>
      </c>
    </row>
    <row r="135" spans="1:38" s="701" customFormat="1" ht="30" customHeight="1">
      <c r="A135" s="1195"/>
      <c r="B135" s="1273" t="s">
        <v>3178</v>
      </c>
      <c r="C135" s="1272"/>
      <c r="D135" s="1272"/>
      <c r="E135" s="1272"/>
      <c r="F135" s="1272"/>
      <c r="G135" s="1272"/>
      <c r="H135" s="1272"/>
      <c r="I135" s="1272"/>
      <c r="J135" s="1272"/>
      <c r="K135" s="1225" t="s">
        <v>22</v>
      </c>
      <c r="L135" s="1225"/>
      <c r="M135" s="1225"/>
      <c r="N135" s="1225"/>
      <c r="O135" s="1225"/>
      <c r="P135" s="1222"/>
      <c r="Q135" s="1222"/>
      <c r="R135" s="1222"/>
      <c r="S135" s="1260"/>
      <c r="T135" s="1222"/>
      <c r="U135" s="1197"/>
      <c r="V135" s="1222"/>
      <c r="W135" s="1222"/>
      <c r="X135" s="1222"/>
      <c r="Y135" s="1222"/>
      <c r="Z135" s="1222"/>
      <c r="AA135" s="1222"/>
      <c r="AB135" s="1222"/>
      <c r="AC135" s="1222"/>
      <c r="AD135" s="1222"/>
      <c r="AE135" s="1222"/>
      <c r="AF135" s="1198"/>
      <c r="AG135" s="1198"/>
      <c r="AH135" s="1198"/>
      <c r="AI135" s="1198"/>
      <c r="AJ135" s="1198"/>
      <c r="AK135" s="1198"/>
      <c r="AL135" s="1199">
        <v>1</v>
      </c>
    </row>
    <row r="136" spans="1:38" s="701" customFormat="1" ht="30" customHeight="1">
      <c r="A136" s="1195"/>
      <c r="B136" s="1273" t="s">
        <v>3179</v>
      </c>
      <c r="C136" s="1272"/>
      <c r="D136" s="1272"/>
      <c r="E136" s="1272"/>
      <c r="F136" s="1272"/>
      <c r="G136" s="1272"/>
      <c r="H136" s="1272"/>
      <c r="I136" s="1272"/>
      <c r="J136" s="1272"/>
      <c r="K136" s="1225" t="s">
        <v>22</v>
      </c>
      <c r="L136" s="1225"/>
      <c r="M136" s="1225"/>
      <c r="N136" s="1225"/>
      <c r="O136" s="1225"/>
      <c r="P136" s="1222"/>
      <c r="Q136" s="1222"/>
      <c r="R136" s="1222"/>
      <c r="S136" s="1260"/>
      <c r="T136" s="1222"/>
      <c r="U136" s="1197"/>
      <c r="V136" s="1222"/>
      <c r="W136" s="1222"/>
      <c r="X136" s="1222"/>
      <c r="Y136" s="1222"/>
      <c r="Z136" s="1222"/>
      <c r="AA136" s="1222"/>
      <c r="AB136" s="1222"/>
      <c r="AC136" s="1222"/>
      <c r="AD136" s="1222"/>
      <c r="AE136" s="1222"/>
      <c r="AF136" s="1198"/>
      <c r="AG136" s="1198"/>
      <c r="AH136" s="1198"/>
      <c r="AI136" s="1198"/>
      <c r="AJ136" s="1198"/>
      <c r="AK136" s="1198"/>
      <c r="AL136" s="1199">
        <v>1</v>
      </c>
    </row>
    <row r="137" spans="1:38" s="701" customFormat="1" ht="30" customHeight="1">
      <c r="A137" s="1195"/>
      <c r="B137" s="1273" t="s">
        <v>3180</v>
      </c>
      <c r="C137" s="1272"/>
      <c r="D137" s="1272"/>
      <c r="E137" s="1272"/>
      <c r="F137" s="1272"/>
      <c r="G137" s="1272"/>
      <c r="H137" s="1272"/>
      <c r="I137" s="1272"/>
      <c r="J137" s="1272"/>
      <c r="K137" s="1225" t="s">
        <v>22</v>
      </c>
      <c r="L137" s="1225"/>
      <c r="M137" s="1225"/>
      <c r="N137" s="1225"/>
      <c r="O137" s="1225"/>
      <c r="P137" s="1222"/>
      <c r="Q137" s="1222"/>
      <c r="R137" s="1222"/>
      <c r="S137" s="1260"/>
      <c r="T137" s="1222"/>
      <c r="U137" s="1222"/>
      <c r="V137" s="1222"/>
      <c r="W137" s="1222"/>
      <c r="X137" s="1222"/>
      <c r="Y137" s="1222"/>
      <c r="Z137" s="1222"/>
      <c r="AA137" s="1197"/>
      <c r="AB137" s="1222"/>
      <c r="AC137" s="1222"/>
      <c r="AD137" s="1222"/>
      <c r="AE137" s="1222"/>
      <c r="AF137" s="1198"/>
      <c r="AG137" s="1198"/>
      <c r="AH137" s="1198"/>
      <c r="AI137" s="1198"/>
      <c r="AJ137" s="1198"/>
      <c r="AK137" s="1198"/>
      <c r="AL137" s="1199">
        <v>1</v>
      </c>
    </row>
    <row r="138" spans="1:38" s="701" customFormat="1" ht="30" customHeight="1">
      <c r="A138" s="1195"/>
      <c r="B138" s="1274" t="s">
        <v>2653</v>
      </c>
      <c r="C138" s="1272"/>
      <c r="D138" s="1272"/>
      <c r="E138" s="1272"/>
      <c r="F138" s="1272"/>
      <c r="G138" s="1272"/>
      <c r="H138" s="1272"/>
      <c r="I138" s="1272"/>
      <c r="J138" s="1272"/>
      <c r="K138" s="1225" t="s">
        <v>22</v>
      </c>
      <c r="L138" s="1225"/>
      <c r="M138" s="1225"/>
      <c r="N138" s="1225"/>
      <c r="O138" s="1225"/>
      <c r="P138" s="1222"/>
      <c r="Q138" s="1222"/>
      <c r="R138" s="1222"/>
      <c r="S138" s="1260"/>
      <c r="T138" s="1222"/>
      <c r="U138" s="1222"/>
      <c r="V138" s="1222"/>
      <c r="W138" s="1222"/>
      <c r="X138" s="1222"/>
      <c r="Y138" s="1222"/>
      <c r="Z138" s="1222"/>
      <c r="AA138" s="1197"/>
      <c r="AB138" s="1222"/>
      <c r="AC138" s="1222"/>
      <c r="AD138" s="1222"/>
      <c r="AE138" s="1222"/>
      <c r="AF138" s="1198"/>
      <c r="AG138" s="1198"/>
      <c r="AH138" s="1198"/>
      <c r="AI138" s="1198"/>
      <c r="AJ138" s="1198"/>
      <c r="AK138" s="1198"/>
      <c r="AL138" s="1199">
        <v>1</v>
      </c>
    </row>
    <row r="139" spans="1:38" s="701" customFormat="1" ht="30" customHeight="1">
      <c r="A139" s="1195"/>
      <c r="B139" s="1273" t="s">
        <v>3181</v>
      </c>
      <c r="C139" s="1272"/>
      <c r="D139" s="1272"/>
      <c r="E139" s="1272"/>
      <c r="F139" s="1272"/>
      <c r="G139" s="1272"/>
      <c r="H139" s="1272"/>
      <c r="I139" s="1272"/>
      <c r="J139" s="1272"/>
      <c r="K139" s="1225" t="s">
        <v>22</v>
      </c>
      <c r="L139" s="1225"/>
      <c r="M139" s="1225"/>
      <c r="N139" s="1225"/>
      <c r="O139" s="1225"/>
      <c r="P139" s="1222"/>
      <c r="Q139" s="1222"/>
      <c r="R139" s="1222"/>
      <c r="S139" s="1260"/>
      <c r="T139" s="1222"/>
      <c r="U139" s="1222"/>
      <c r="V139" s="1222"/>
      <c r="W139" s="1222"/>
      <c r="X139" s="1222"/>
      <c r="Y139" s="1222"/>
      <c r="Z139" s="1222"/>
      <c r="AA139" s="1197"/>
      <c r="AB139" s="1222"/>
      <c r="AC139" s="1222"/>
      <c r="AD139" s="1222"/>
      <c r="AE139" s="1222"/>
      <c r="AF139" s="1198"/>
      <c r="AG139" s="1198"/>
      <c r="AH139" s="1198"/>
      <c r="AI139" s="1198"/>
      <c r="AJ139" s="1198"/>
      <c r="AK139" s="1198"/>
      <c r="AL139" s="1199">
        <v>1</v>
      </c>
    </row>
    <row r="140" spans="1:38" s="701" customFormat="1" ht="30" customHeight="1">
      <c r="A140" s="1195"/>
      <c r="B140" s="1275" t="s">
        <v>2655</v>
      </c>
      <c r="C140" s="1272"/>
      <c r="D140" s="1272"/>
      <c r="E140" s="1272"/>
      <c r="F140" s="1272"/>
      <c r="G140" s="1272"/>
      <c r="H140" s="1272"/>
      <c r="I140" s="1272"/>
      <c r="J140" s="1272"/>
      <c r="K140" s="1225" t="s">
        <v>22</v>
      </c>
      <c r="L140" s="1225"/>
      <c r="M140" s="1225"/>
      <c r="N140" s="1225"/>
      <c r="O140" s="1225"/>
      <c r="P140" s="1222"/>
      <c r="Q140" s="1222"/>
      <c r="R140" s="1222"/>
      <c r="S140" s="1260"/>
      <c r="T140" s="1222"/>
      <c r="U140" s="1222"/>
      <c r="V140" s="1222"/>
      <c r="W140" s="1222"/>
      <c r="X140" s="1222"/>
      <c r="Y140" s="1222"/>
      <c r="Z140" s="1222"/>
      <c r="AA140" s="1197"/>
      <c r="AB140" s="1222"/>
      <c r="AC140" s="1222"/>
      <c r="AD140" s="1222"/>
      <c r="AE140" s="1222"/>
      <c r="AF140" s="1198"/>
      <c r="AG140" s="1198"/>
      <c r="AH140" s="1198"/>
      <c r="AI140" s="1198"/>
      <c r="AJ140" s="1198"/>
      <c r="AK140" s="1198"/>
      <c r="AL140" s="1199">
        <v>1</v>
      </c>
    </row>
    <row r="141" spans="1:38" s="701" customFormat="1" ht="30" customHeight="1">
      <c r="A141" s="1195"/>
      <c r="B141" s="1273" t="s">
        <v>3182</v>
      </c>
      <c r="C141" s="1272"/>
      <c r="D141" s="1272"/>
      <c r="E141" s="1272"/>
      <c r="F141" s="1272"/>
      <c r="G141" s="1272"/>
      <c r="H141" s="1272"/>
      <c r="I141" s="1272"/>
      <c r="J141" s="1272"/>
      <c r="K141" s="1225" t="s">
        <v>22</v>
      </c>
      <c r="L141" s="1225"/>
      <c r="M141" s="1225"/>
      <c r="N141" s="1225"/>
      <c r="O141" s="1225"/>
      <c r="P141" s="1222"/>
      <c r="Q141" s="1222"/>
      <c r="R141" s="1222"/>
      <c r="S141" s="1260"/>
      <c r="T141" s="1222"/>
      <c r="U141" s="1222"/>
      <c r="V141" s="1222"/>
      <c r="W141" s="1222"/>
      <c r="X141" s="1222"/>
      <c r="Y141" s="1222"/>
      <c r="Z141" s="1222"/>
      <c r="AA141" s="1197"/>
      <c r="AB141" s="1222"/>
      <c r="AC141" s="1222"/>
      <c r="AD141" s="1222"/>
      <c r="AE141" s="1222"/>
      <c r="AF141" s="1198"/>
      <c r="AG141" s="1198"/>
      <c r="AH141" s="1198"/>
      <c r="AI141" s="1198"/>
      <c r="AJ141" s="1198"/>
      <c r="AK141" s="1198"/>
      <c r="AL141" s="1199">
        <v>1</v>
      </c>
    </row>
    <row r="142" spans="1:38" s="701" customFormat="1" ht="30" customHeight="1">
      <c r="A142" s="1195"/>
      <c r="B142" s="1272"/>
      <c r="C142" s="1272"/>
      <c r="D142" s="1272"/>
      <c r="E142" s="1272"/>
      <c r="F142" s="1272"/>
      <c r="G142" s="1272"/>
      <c r="H142" s="1272"/>
      <c r="I142" s="1272"/>
      <c r="J142" s="1272"/>
      <c r="K142" s="1225" t="s">
        <v>22</v>
      </c>
      <c r="L142" s="1225"/>
      <c r="M142" s="1225"/>
      <c r="N142" s="1225"/>
      <c r="O142" s="1225"/>
      <c r="P142" s="1222"/>
      <c r="Q142" s="1222"/>
      <c r="R142" s="1222"/>
      <c r="S142" s="1260"/>
      <c r="T142" s="1222"/>
      <c r="U142" s="1222"/>
      <c r="V142" s="1222"/>
      <c r="W142" s="1222"/>
      <c r="X142" s="1222"/>
      <c r="Y142" s="1222"/>
      <c r="Z142" s="1222"/>
      <c r="AA142" s="1197"/>
      <c r="AB142" s="1222"/>
      <c r="AC142" s="1222"/>
      <c r="AD142" s="1222"/>
      <c r="AE142" s="1222"/>
      <c r="AF142" s="1198"/>
      <c r="AG142" s="1198"/>
      <c r="AH142" s="1198"/>
      <c r="AI142" s="1198"/>
      <c r="AJ142" s="1198"/>
      <c r="AK142" s="1198"/>
      <c r="AL142" s="1199">
        <v>1</v>
      </c>
    </row>
    <row r="143" spans="1:38" s="701" customFormat="1" ht="30" customHeight="1">
      <c r="A143" s="1195"/>
      <c r="B143" s="1273" t="s">
        <v>3183</v>
      </c>
      <c r="C143" s="1272"/>
      <c r="D143" s="1272"/>
      <c r="E143" s="1272"/>
      <c r="F143" s="1272"/>
      <c r="G143" s="1272"/>
      <c r="H143" s="1272"/>
      <c r="I143" s="1272"/>
      <c r="J143" s="1272"/>
      <c r="K143" s="1225" t="s">
        <v>22</v>
      </c>
      <c r="L143" s="1225"/>
      <c r="M143" s="1225"/>
      <c r="N143" s="1225"/>
      <c r="O143" s="1225"/>
      <c r="P143" s="1222"/>
      <c r="Q143" s="1222"/>
      <c r="R143" s="1222"/>
      <c r="S143" s="1260"/>
      <c r="T143" s="1222"/>
      <c r="U143" s="1222"/>
      <c r="V143" s="1222"/>
      <c r="W143" s="1222"/>
      <c r="X143" s="1222"/>
      <c r="Y143" s="1222"/>
      <c r="Z143" s="1222"/>
      <c r="AA143" s="1197"/>
      <c r="AB143" s="1222"/>
      <c r="AC143" s="1222"/>
      <c r="AD143" s="1222"/>
      <c r="AE143" s="1222"/>
      <c r="AF143" s="1198"/>
      <c r="AG143" s="1198"/>
      <c r="AH143" s="1198"/>
      <c r="AI143" s="1198"/>
      <c r="AJ143" s="1198"/>
      <c r="AK143" s="1198"/>
      <c r="AL143" s="1199">
        <v>1</v>
      </c>
    </row>
    <row r="144" spans="1:38" s="701" customFormat="1" ht="30" customHeight="1">
      <c r="A144" s="1195"/>
      <c r="B144" s="1274" t="s">
        <v>2658</v>
      </c>
      <c r="C144" s="1272"/>
      <c r="D144" s="1272"/>
      <c r="E144" s="1272"/>
      <c r="F144" s="1272"/>
      <c r="G144" s="1272"/>
      <c r="H144" s="1272"/>
      <c r="I144" s="1272"/>
      <c r="J144" s="1272"/>
      <c r="K144" s="1225" t="s">
        <v>22</v>
      </c>
      <c r="L144" s="1225"/>
      <c r="M144" s="1225"/>
      <c r="N144" s="1225"/>
      <c r="O144" s="1225"/>
      <c r="P144" s="1222"/>
      <c r="Q144" s="1222"/>
      <c r="R144" s="1222"/>
      <c r="S144" s="1260"/>
      <c r="T144" s="1222"/>
      <c r="U144" s="1222"/>
      <c r="V144" s="1222"/>
      <c r="W144" s="1222"/>
      <c r="X144" s="1222"/>
      <c r="Y144" s="1222"/>
      <c r="Z144" s="1222"/>
      <c r="AA144" s="1197"/>
      <c r="AB144" s="1222"/>
      <c r="AC144" s="1222"/>
      <c r="AD144" s="1222"/>
      <c r="AE144" s="1222"/>
      <c r="AF144" s="1198"/>
      <c r="AG144" s="1198"/>
      <c r="AH144" s="1198"/>
      <c r="AI144" s="1198"/>
      <c r="AJ144" s="1198"/>
      <c r="AK144" s="1198"/>
      <c r="AL144" s="1199">
        <v>1</v>
      </c>
    </row>
    <row r="145" spans="1:38" s="701" customFormat="1" ht="30" customHeight="1">
      <c r="A145" s="1195"/>
      <c r="B145" s="1273"/>
      <c r="C145" s="1272"/>
      <c r="D145" s="1272"/>
      <c r="E145" s="1272"/>
      <c r="F145" s="1272"/>
      <c r="G145" s="1272"/>
      <c r="H145" s="1272"/>
      <c r="I145" s="1272"/>
      <c r="J145" s="1272"/>
      <c r="K145" s="1225" t="s">
        <v>22</v>
      </c>
      <c r="L145" s="1225"/>
      <c r="M145" s="1225"/>
      <c r="N145" s="1225"/>
      <c r="O145" s="1225"/>
      <c r="P145" s="1222"/>
      <c r="Q145" s="1222"/>
      <c r="R145" s="1222"/>
      <c r="S145" s="1260"/>
      <c r="T145" s="1222"/>
      <c r="U145" s="1222"/>
      <c r="V145" s="1222"/>
      <c r="W145" s="1222"/>
      <c r="X145" s="1222"/>
      <c r="Y145" s="1222"/>
      <c r="Z145" s="1222"/>
      <c r="AA145" s="1197"/>
      <c r="AB145" s="1222"/>
      <c r="AC145" s="1222"/>
      <c r="AD145" s="1222"/>
      <c r="AE145" s="1222"/>
      <c r="AF145" s="1198"/>
      <c r="AG145" s="1198"/>
      <c r="AH145" s="1198"/>
      <c r="AI145" s="1198"/>
      <c r="AJ145" s="1198"/>
      <c r="AK145" s="1198"/>
      <c r="AL145" s="1199">
        <v>1</v>
      </c>
    </row>
    <row r="146" spans="1:38" s="701" customFormat="1" ht="30" customHeight="1">
      <c r="A146" s="1195"/>
      <c r="B146" s="1273" t="s">
        <v>3184</v>
      </c>
      <c r="C146" s="1272"/>
      <c r="D146" s="1272"/>
      <c r="E146" s="1272"/>
      <c r="F146" s="1272"/>
      <c r="G146" s="1272"/>
      <c r="H146" s="1272"/>
      <c r="I146" s="1272"/>
      <c r="J146" s="1272"/>
      <c r="K146" s="1225" t="s">
        <v>22</v>
      </c>
      <c r="L146" s="1225"/>
      <c r="M146" s="1225"/>
      <c r="N146" s="1225"/>
      <c r="O146" s="1225"/>
      <c r="P146" s="1222"/>
      <c r="Q146" s="1222"/>
      <c r="R146" s="1222"/>
      <c r="S146" s="1260"/>
      <c r="T146" s="1222"/>
      <c r="U146" s="1222"/>
      <c r="V146" s="1222"/>
      <c r="W146" s="1222"/>
      <c r="X146" s="1222"/>
      <c r="Y146" s="1222"/>
      <c r="Z146" s="1222"/>
      <c r="AA146" s="1197"/>
      <c r="AB146" s="1222"/>
      <c r="AC146" s="1222"/>
      <c r="AD146" s="1222"/>
      <c r="AE146" s="1222"/>
      <c r="AF146" s="1198"/>
      <c r="AG146" s="1198"/>
      <c r="AH146" s="1198"/>
      <c r="AI146" s="1198"/>
      <c r="AJ146" s="1198"/>
      <c r="AK146" s="1198"/>
      <c r="AL146" s="1199">
        <v>1</v>
      </c>
    </row>
    <row r="147" spans="1:38" s="701" customFormat="1" ht="30" customHeight="1">
      <c r="A147" s="1195"/>
      <c r="B147" s="1274" t="s">
        <v>2660</v>
      </c>
      <c r="C147" s="1272"/>
      <c r="D147" s="1272"/>
      <c r="E147" s="1272"/>
      <c r="F147" s="1272"/>
      <c r="G147" s="1272"/>
      <c r="H147" s="1272"/>
      <c r="I147" s="1272"/>
      <c r="J147" s="1272"/>
      <c r="K147" s="1225" t="s">
        <v>22</v>
      </c>
      <c r="L147" s="1225"/>
      <c r="M147" s="1225"/>
      <c r="N147" s="1225"/>
      <c r="O147" s="1225"/>
      <c r="P147" s="1222"/>
      <c r="Q147" s="1222"/>
      <c r="R147" s="1222"/>
      <c r="S147" s="1260"/>
      <c r="T147" s="1222"/>
      <c r="U147" s="1222"/>
      <c r="V147" s="1222"/>
      <c r="W147" s="1222"/>
      <c r="X147" s="1222"/>
      <c r="Y147" s="1222"/>
      <c r="Z147" s="1222"/>
      <c r="AA147" s="1197"/>
      <c r="AB147" s="1222"/>
      <c r="AC147" s="1222"/>
      <c r="AD147" s="1222"/>
      <c r="AE147" s="1222"/>
      <c r="AF147" s="1198"/>
      <c r="AG147" s="1198"/>
      <c r="AH147" s="1198"/>
      <c r="AI147" s="1198"/>
      <c r="AJ147" s="1198"/>
      <c r="AK147" s="1198"/>
      <c r="AL147" s="1199">
        <v>1</v>
      </c>
    </row>
    <row r="148" spans="1:38" s="701" customFormat="1" ht="30" customHeight="1">
      <c r="A148" s="1195"/>
      <c r="B148" s="1274" t="s">
        <v>2661</v>
      </c>
      <c r="C148" s="1272"/>
      <c r="D148" s="1272"/>
      <c r="E148" s="1272"/>
      <c r="F148" s="1272"/>
      <c r="G148" s="1272"/>
      <c r="H148" s="1272"/>
      <c r="I148" s="1272"/>
      <c r="J148" s="1272"/>
      <c r="K148" s="1225" t="s">
        <v>22</v>
      </c>
      <c r="L148" s="1225"/>
      <c r="M148" s="1225"/>
      <c r="N148" s="1197"/>
      <c r="O148" s="1197"/>
      <c r="P148" s="1222"/>
      <c r="Q148" s="1222"/>
      <c r="R148" s="1222"/>
      <c r="S148" s="1260"/>
      <c r="T148" s="1222"/>
      <c r="U148" s="1222"/>
      <c r="V148" s="1222"/>
      <c r="W148" s="1222"/>
      <c r="X148" s="1222"/>
      <c r="Y148" s="1222"/>
      <c r="Z148" s="1222"/>
      <c r="AA148" s="1197"/>
      <c r="AB148" s="1222"/>
      <c r="AC148" s="1222"/>
      <c r="AD148" s="1222"/>
      <c r="AE148" s="1222"/>
      <c r="AF148" s="1198"/>
      <c r="AG148" s="1198"/>
      <c r="AH148" s="1198"/>
      <c r="AI148" s="1198"/>
      <c r="AJ148" s="1198"/>
      <c r="AK148" s="1198"/>
      <c r="AL148" s="1199">
        <v>1</v>
      </c>
    </row>
    <row r="149" spans="1:38" s="701" customFormat="1" ht="30" customHeight="1">
      <c r="A149" s="1195"/>
      <c r="B149" s="1273" t="s">
        <v>3185</v>
      </c>
      <c r="C149" s="1272"/>
      <c r="D149" s="1272"/>
      <c r="E149" s="1272"/>
      <c r="F149" s="1272"/>
      <c r="G149" s="1272"/>
      <c r="H149" s="1272"/>
      <c r="I149" s="1272"/>
      <c r="J149" s="1272"/>
      <c r="K149" s="1225"/>
      <c r="L149" s="1225"/>
      <c r="M149" s="1225"/>
      <c r="N149" s="1197"/>
      <c r="O149" s="1197"/>
      <c r="P149" s="1222"/>
      <c r="Q149" s="1222"/>
      <c r="R149" s="1222"/>
      <c r="S149" s="1260"/>
      <c r="T149" s="1222"/>
      <c r="U149" s="1222"/>
      <c r="V149" s="1222"/>
      <c r="W149" s="1222"/>
      <c r="X149" s="1222"/>
      <c r="Y149" s="1222"/>
      <c r="Z149" s="1222"/>
      <c r="AA149" s="1197"/>
      <c r="AB149" s="1222"/>
      <c r="AC149" s="1222"/>
      <c r="AD149" s="1222"/>
      <c r="AE149" s="1222"/>
      <c r="AF149" s="1198"/>
      <c r="AG149" s="1198"/>
      <c r="AH149" s="1198"/>
      <c r="AI149" s="1198"/>
      <c r="AJ149" s="1198"/>
      <c r="AK149" s="1198"/>
      <c r="AL149" s="1199">
        <v>1</v>
      </c>
    </row>
    <row r="150" spans="1:38" s="701" customFormat="1" ht="30" customHeight="1">
      <c r="A150" s="1195"/>
      <c r="B150" s="1274" t="s">
        <v>2663</v>
      </c>
      <c r="C150" s="1272"/>
      <c r="D150" s="1272"/>
      <c r="E150" s="1272"/>
      <c r="F150" s="1272"/>
      <c r="G150" s="1272"/>
      <c r="H150" s="1272"/>
      <c r="I150" s="1272"/>
      <c r="J150" s="1272"/>
      <c r="K150" s="1225"/>
      <c r="L150" s="1225"/>
      <c r="M150" s="1225"/>
      <c r="N150" s="1197"/>
      <c r="O150" s="1197"/>
      <c r="P150" s="1222"/>
      <c r="Q150" s="1222"/>
      <c r="R150" s="1222"/>
      <c r="S150" s="1260"/>
      <c r="T150" s="1222"/>
      <c r="U150" s="1222"/>
      <c r="V150" s="1222"/>
      <c r="W150" s="1222"/>
      <c r="X150" s="1222"/>
      <c r="Y150" s="1222"/>
      <c r="Z150" s="1222"/>
      <c r="AA150" s="1197"/>
      <c r="AB150" s="1222"/>
      <c r="AC150" s="1222"/>
      <c r="AD150" s="1222"/>
      <c r="AE150" s="1222"/>
      <c r="AF150" s="1198"/>
      <c r="AG150" s="1198"/>
      <c r="AH150" s="1198"/>
      <c r="AI150" s="1198"/>
      <c r="AJ150" s="1198"/>
      <c r="AK150" s="1198"/>
      <c r="AL150" s="1199">
        <v>1</v>
      </c>
    </row>
    <row r="151" spans="1:38" s="701" customFormat="1" ht="27">
      <c r="A151" s="1195"/>
      <c r="B151" s="1270"/>
      <c r="C151" s="1195"/>
      <c r="D151" s="1195"/>
      <c r="E151" s="1195"/>
      <c r="F151" s="1195"/>
      <c r="G151" s="1195"/>
      <c r="H151" s="1195"/>
      <c r="I151" s="1260"/>
      <c r="J151" s="1195"/>
      <c r="K151" s="1195"/>
      <c r="L151" s="1195"/>
      <c r="M151" s="1195"/>
      <c r="N151" s="1195"/>
      <c r="O151" s="1260"/>
      <c r="P151" s="1260"/>
      <c r="Q151" s="1260"/>
      <c r="R151" s="1260"/>
      <c r="S151" s="1260"/>
      <c r="T151" s="1197"/>
      <c r="U151" s="1197"/>
      <c r="V151" s="1197"/>
      <c r="W151" s="1197"/>
      <c r="X151" s="1197"/>
      <c r="Y151" s="1197"/>
      <c r="Z151" s="1197"/>
      <c r="AA151" s="1197"/>
      <c r="AB151" s="1197"/>
      <c r="AC151" s="1197"/>
      <c r="AD151" s="1197"/>
      <c r="AE151" s="1197"/>
      <c r="AF151" s="1197"/>
      <c r="AG151" s="1197"/>
      <c r="AH151" s="1197"/>
      <c r="AI151" s="1198"/>
      <c r="AJ151" s="1198"/>
      <c r="AK151" s="1198"/>
      <c r="AL151" s="1199">
        <v>1</v>
      </c>
    </row>
    <row r="152" spans="1:38" s="701" customFormat="1" ht="26.25">
      <c r="A152" s="1195"/>
      <c r="B152" s="1276" t="s">
        <v>3197</v>
      </c>
      <c r="C152" s="1277"/>
      <c r="D152" s="1278"/>
      <c r="E152" s="1261"/>
      <c r="F152" s="1279"/>
      <c r="G152" s="1279"/>
      <c r="H152" s="1279"/>
      <c r="I152" s="1279"/>
      <c r="J152" s="1280"/>
      <c r="K152" s="1280"/>
      <c r="L152" s="1197"/>
      <c r="M152" s="1197"/>
      <c r="N152" s="1197"/>
      <c r="O152" s="1197"/>
      <c r="P152" s="1198"/>
      <c r="Q152" s="1260"/>
      <c r="R152" s="1260"/>
      <c r="S152" s="1260"/>
      <c r="T152" s="1197"/>
      <c r="U152" s="1197"/>
      <c r="V152" s="1197"/>
      <c r="W152" s="1197"/>
      <c r="X152" s="1197"/>
      <c r="Y152" s="1197"/>
      <c r="Z152" s="1197"/>
      <c r="AA152" s="1197"/>
      <c r="AB152" s="1197"/>
      <c r="AC152" s="1197"/>
      <c r="AD152" s="1197"/>
      <c r="AE152" s="1197"/>
      <c r="AF152" s="1197"/>
      <c r="AG152" s="1197"/>
      <c r="AH152" s="1197"/>
      <c r="AI152" s="1198"/>
      <c r="AJ152" s="1198"/>
      <c r="AK152" s="1198"/>
      <c r="AL152" s="1199">
        <v>1</v>
      </c>
    </row>
    <row r="153" spans="1:38" s="701" customFormat="1" ht="26.25">
      <c r="A153" s="1195"/>
      <c r="B153" s="1281" t="s">
        <v>2665</v>
      </c>
      <c r="C153" s="1282"/>
      <c r="D153" s="1283"/>
      <c r="E153" s="1284"/>
      <c r="F153" s="1284"/>
      <c r="G153" s="1284"/>
      <c r="H153" s="1284"/>
      <c r="I153" s="1284"/>
      <c r="J153" s="1284"/>
      <c r="K153" s="1280">
        <v>1</v>
      </c>
      <c r="L153" s="1197"/>
      <c r="M153" s="1197"/>
      <c r="N153" s="1197"/>
      <c r="O153" s="1197"/>
      <c r="P153" s="1198"/>
      <c r="Q153" s="1260"/>
      <c r="R153" s="1260"/>
      <c r="S153" s="1260"/>
      <c r="T153" s="1197"/>
      <c r="U153" s="1197"/>
      <c r="V153" s="1197"/>
      <c r="W153" s="1197"/>
      <c r="X153" s="1197"/>
      <c r="Y153" s="1197"/>
      <c r="Z153" s="1197"/>
      <c r="AA153" s="1197"/>
      <c r="AB153" s="1197"/>
      <c r="AC153" s="1197"/>
      <c r="AD153" s="1197"/>
      <c r="AE153" s="1197"/>
      <c r="AF153" s="1197"/>
      <c r="AG153" s="1197"/>
      <c r="AH153" s="1197"/>
      <c r="AI153" s="1198"/>
      <c r="AJ153" s="1198"/>
      <c r="AK153" s="1198"/>
      <c r="AL153" s="1199">
        <v>1</v>
      </c>
    </row>
    <row r="154" spans="1:38" s="701" customFormat="1" ht="26.25">
      <c r="A154" s="1195"/>
      <c r="B154" s="1285" t="s">
        <v>3186</v>
      </c>
      <c r="C154" s="1282"/>
      <c r="D154" s="1283"/>
      <c r="E154" s="1284"/>
      <c r="F154" s="1284"/>
      <c r="G154" s="1284"/>
      <c r="H154" s="1284"/>
      <c r="I154" s="1284"/>
      <c r="J154" s="1284"/>
      <c r="K154" s="1280">
        <v>1</v>
      </c>
      <c r="L154" s="1197"/>
      <c r="M154" s="1197"/>
      <c r="N154" s="1197"/>
      <c r="O154" s="1197"/>
      <c r="P154" s="1198"/>
      <c r="Q154" s="1260"/>
      <c r="R154" s="1260"/>
      <c r="S154" s="1260"/>
      <c r="T154" s="1197"/>
      <c r="U154" s="1197"/>
      <c r="V154" s="1197"/>
      <c r="W154" s="1197"/>
      <c r="X154" s="1197"/>
      <c r="Y154" s="1197"/>
      <c r="Z154" s="1197"/>
      <c r="AA154" s="1197"/>
      <c r="AB154" s="1197"/>
      <c r="AC154" s="1197"/>
      <c r="AD154" s="1197"/>
      <c r="AE154" s="1197"/>
      <c r="AF154" s="1197"/>
      <c r="AG154" s="1197"/>
      <c r="AH154" s="1197"/>
      <c r="AI154" s="1198"/>
      <c r="AJ154" s="1198"/>
      <c r="AK154" s="1198"/>
      <c r="AL154" s="1199">
        <v>1</v>
      </c>
    </row>
    <row r="155" spans="1:38" s="701" customFormat="1" ht="26.25">
      <c r="A155" s="1195"/>
      <c r="B155" s="1286" t="s">
        <v>3187</v>
      </c>
      <c r="C155" s="1277"/>
      <c r="D155" s="1287"/>
      <c r="E155" s="1261"/>
      <c r="F155" s="1288" t="s">
        <v>2668</v>
      </c>
      <c r="G155" s="1279"/>
      <c r="H155" s="1279"/>
      <c r="I155" s="1279"/>
      <c r="J155" s="1280"/>
      <c r="K155" s="1280"/>
      <c r="L155" s="1197"/>
      <c r="M155" s="1197"/>
      <c r="N155" s="1197"/>
      <c r="O155" s="1197"/>
      <c r="P155" s="1198"/>
      <c r="Q155" s="1260"/>
      <c r="R155" s="1260"/>
      <c r="S155" s="1260"/>
      <c r="T155" s="1197"/>
      <c r="U155" s="1197"/>
      <c r="V155" s="1197"/>
      <c r="W155" s="1197"/>
      <c r="X155" s="1197"/>
      <c r="Y155" s="1197"/>
      <c r="Z155" s="1197"/>
      <c r="AA155" s="1197"/>
      <c r="AB155" s="1197"/>
      <c r="AC155" s="1197"/>
      <c r="AD155" s="1197"/>
      <c r="AE155" s="1197"/>
      <c r="AF155" s="1197"/>
      <c r="AG155" s="1197"/>
      <c r="AH155" s="1197"/>
      <c r="AI155" s="1198"/>
      <c r="AJ155" s="1198"/>
      <c r="AK155" s="1198"/>
      <c r="AL155" s="1199">
        <v>1</v>
      </c>
    </row>
    <row r="156" spans="1:38" s="701" customFormat="1" ht="26.25">
      <c r="A156" s="1195"/>
      <c r="B156" s="1289"/>
      <c r="C156" s="1290" t="s">
        <v>3188</v>
      </c>
      <c r="D156" s="1287"/>
      <c r="E156" s="1261"/>
      <c r="F156" s="1279"/>
      <c r="G156" s="1279"/>
      <c r="H156" s="1279"/>
      <c r="I156" s="1279"/>
      <c r="J156" s="1280">
        <v>1</v>
      </c>
      <c r="K156" s="1280">
        <v>1</v>
      </c>
      <c r="L156" s="1197"/>
      <c r="M156" s="1197"/>
      <c r="N156" s="1197"/>
      <c r="O156" s="1197"/>
      <c r="P156" s="1198"/>
      <c r="Q156" s="1260"/>
      <c r="R156" s="1260"/>
      <c r="S156" s="1260"/>
      <c r="T156" s="1197"/>
      <c r="U156" s="1197"/>
      <c r="V156" s="1197"/>
      <c r="W156" s="1197"/>
      <c r="X156" s="1197"/>
      <c r="Y156" s="1197"/>
      <c r="Z156" s="1197"/>
      <c r="AA156" s="1197"/>
      <c r="AB156" s="1197"/>
      <c r="AC156" s="1197"/>
      <c r="AD156" s="1197"/>
      <c r="AE156" s="1197"/>
      <c r="AF156" s="1197"/>
      <c r="AG156" s="1197"/>
      <c r="AH156" s="1197"/>
      <c r="AI156" s="1198"/>
      <c r="AJ156" s="1198"/>
      <c r="AK156" s="1198"/>
      <c r="AL156" s="1199">
        <v>1</v>
      </c>
    </row>
    <row r="157" spans="1:38" s="701" customFormat="1" ht="26.25">
      <c r="A157" s="1195"/>
      <c r="B157" s="1291" t="str">
        <f>IF(B156="","",IF(AND(CODE(LEFT(B156,1))=66,CODE(RIGHT(B156,1))=90),"",CHOOSE(MATCH((LEN(B156)&amp;CODE(RIGHT(B156,1)))*1,{165;190;265;290},1),CHAR(CODE(B156)+1),"AA",LEFT(B156,1)&amp;CHAR(CODE(RIGHT(B156,1))+1),"BA",LEFT(B156,2)&amp;CHAR(CODE(RIGHT(B156,1))+1))))</f>
        <v/>
      </c>
      <c r="C157" s="1292" t="str">
        <f ca="1">_xlfn.FORMULATEXT(B157)</f>
        <v>=SI(B156="";"";SI(ET(CODE(GAUCHE(B156;1))=66;CODE(DROITE(B156;1))=90);"";CHOISIR(EQUIV((NBCAR(B156)&amp;CODE(DROITE(B156;1)))*1;{165;190;265;290};1);CAR(CODE(B156)+1);"AA";GAUCHE(B156;1)&amp;CAR(CODE(DROITE(B156;1))+1);"BA";GAUCHE(B156;2)&amp;CAR(CODE(DROITE(B156;1))+1))))</v>
      </c>
      <c r="D157" s="1287"/>
      <c r="E157" s="1261"/>
      <c r="F157" s="1279"/>
      <c r="G157" s="1279"/>
      <c r="H157" s="1279"/>
      <c r="I157" s="1279"/>
      <c r="J157" s="1280"/>
      <c r="K157" s="1280"/>
      <c r="L157" s="1197"/>
      <c r="M157" s="1197"/>
      <c r="N157" s="1197"/>
      <c r="O157" s="1197"/>
      <c r="P157" s="1198"/>
      <c r="Q157" s="1260"/>
      <c r="R157" s="1260"/>
      <c r="S157" s="1260"/>
      <c r="T157" s="1197"/>
      <c r="U157" s="1197"/>
      <c r="V157" s="1197"/>
      <c r="W157" s="1197"/>
      <c r="X157" s="1197"/>
      <c r="Y157" s="1197"/>
      <c r="Z157" s="1197"/>
      <c r="AA157" s="1197"/>
      <c r="AB157" s="1197"/>
      <c r="AC157" s="1197"/>
      <c r="AD157" s="1197"/>
      <c r="AE157" s="1197"/>
      <c r="AF157" s="1197"/>
      <c r="AG157" s="1197"/>
      <c r="AH157" s="1197"/>
      <c r="AI157" s="1198"/>
      <c r="AJ157" s="1198"/>
      <c r="AK157" s="1198"/>
      <c r="AL157" s="1199">
        <v>1</v>
      </c>
    </row>
    <row r="158" spans="1:38" s="701" customFormat="1" ht="26.25">
      <c r="A158" s="1195"/>
      <c r="B158" s="1291"/>
      <c r="C158" s="1292"/>
      <c r="D158" s="1287"/>
      <c r="E158" s="1261"/>
      <c r="F158" s="1279"/>
      <c r="G158" s="1279"/>
      <c r="H158" s="1279"/>
      <c r="I158" s="1279"/>
      <c r="J158" s="1280"/>
      <c r="K158" s="1280"/>
      <c r="L158" s="1197"/>
      <c r="M158" s="1197"/>
      <c r="N158" s="1197"/>
      <c r="O158" s="1197"/>
      <c r="P158" s="1198"/>
      <c r="Q158" s="1260"/>
      <c r="R158" s="1260"/>
      <c r="S158" s="1260"/>
      <c r="T158" s="1197"/>
      <c r="U158" s="1197"/>
      <c r="V158" s="1197"/>
      <c r="W158" s="1197"/>
      <c r="X158" s="1197"/>
      <c r="Y158" s="1197"/>
      <c r="Z158" s="1197"/>
      <c r="AA158" s="1197"/>
      <c r="AB158" s="1197"/>
      <c r="AC158" s="1197"/>
      <c r="AD158" s="1197"/>
      <c r="AE158" s="1197"/>
      <c r="AF158" s="1197"/>
      <c r="AG158" s="1197"/>
      <c r="AH158" s="1197"/>
      <c r="AI158" s="1198"/>
      <c r="AJ158" s="1198"/>
      <c r="AK158" s="1198"/>
      <c r="AL158" s="1199">
        <v>1</v>
      </c>
    </row>
    <row r="159" spans="1:38" s="701" customFormat="1" ht="26.25">
      <c r="A159" s="1195"/>
      <c r="B159" s="1276" t="s">
        <v>3189</v>
      </c>
      <c r="C159" s="1276"/>
      <c r="D159" s="1276"/>
      <c r="E159" s="1276"/>
      <c r="F159" s="1276"/>
      <c r="G159" s="1276"/>
      <c r="H159" s="1197"/>
      <c r="I159" s="1263"/>
      <c r="J159" s="1197"/>
      <c r="K159" s="1197"/>
      <c r="L159" s="1197"/>
      <c r="M159" s="1197"/>
      <c r="N159" s="1197"/>
      <c r="O159" s="1197"/>
      <c r="P159" s="1198"/>
      <c r="Q159" s="1260"/>
      <c r="R159" s="1260"/>
      <c r="S159" s="1260"/>
      <c r="T159" s="1197"/>
      <c r="U159" s="1197"/>
      <c r="V159" s="1197"/>
      <c r="W159" s="1197"/>
      <c r="X159" s="1197"/>
      <c r="Y159" s="1197"/>
      <c r="Z159" s="1197"/>
      <c r="AA159" s="1197"/>
      <c r="AB159" s="1197"/>
      <c r="AC159" s="1197"/>
      <c r="AD159" s="1197"/>
      <c r="AE159" s="1197"/>
      <c r="AF159" s="1197"/>
      <c r="AG159" s="1197"/>
      <c r="AH159" s="1197"/>
      <c r="AI159" s="1198"/>
      <c r="AJ159" s="1198"/>
      <c r="AK159" s="1198"/>
      <c r="AL159" s="1199">
        <v>1</v>
      </c>
    </row>
    <row r="160" spans="1:38" s="701" customFormat="1" ht="26.25">
      <c r="A160" s="1195"/>
      <c r="B160" s="1276" t="s">
        <v>3190</v>
      </c>
      <c r="C160" s="1276"/>
      <c r="D160" s="1276"/>
      <c r="E160" s="1276"/>
      <c r="F160" s="1276"/>
      <c r="G160" s="1276"/>
      <c r="H160" s="1197"/>
      <c r="I160" s="1263"/>
      <c r="J160" s="1197"/>
      <c r="K160" s="1197"/>
      <c r="L160" s="1197"/>
      <c r="M160" s="1197"/>
      <c r="N160" s="1197"/>
      <c r="O160" s="1197"/>
      <c r="P160" s="1198"/>
      <c r="Q160" s="1260"/>
      <c r="R160" s="1260"/>
      <c r="S160" s="1260"/>
      <c r="T160" s="1197"/>
      <c r="U160" s="1197"/>
      <c r="V160" s="1197"/>
      <c r="W160" s="1197"/>
      <c r="X160" s="1197"/>
      <c r="Y160" s="1197"/>
      <c r="Z160" s="1197"/>
      <c r="AA160" s="1197"/>
      <c r="AB160" s="1197"/>
      <c r="AC160" s="1197"/>
      <c r="AD160" s="1197"/>
      <c r="AE160" s="1197"/>
      <c r="AF160" s="1197"/>
      <c r="AG160" s="1197"/>
      <c r="AH160" s="1197"/>
      <c r="AI160" s="1198"/>
      <c r="AJ160" s="1198"/>
      <c r="AK160" s="1198"/>
      <c r="AL160" s="1199">
        <v>1</v>
      </c>
    </row>
    <row r="161" spans="1:40" s="701" customFormat="1" ht="26.25">
      <c r="A161" s="1195"/>
      <c r="B161" s="1293" t="s">
        <v>863</v>
      </c>
      <c r="C161" s="1276" t="s">
        <v>3191</v>
      </c>
      <c r="D161" s="1263"/>
      <c r="E161" s="1263"/>
      <c r="F161" s="1263"/>
      <c r="G161" s="1263"/>
      <c r="H161" s="1197"/>
      <c r="I161" s="1263"/>
      <c r="J161" s="1197"/>
      <c r="K161" s="1197"/>
      <c r="L161" s="1197"/>
      <c r="M161" s="1197"/>
      <c r="N161" s="1197"/>
      <c r="O161" s="1197"/>
      <c r="P161" s="1198"/>
      <c r="Q161" s="1260"/>
      <c r="R161" s="1260"/>
      <c r="S161" s="1260"/>
      <c r="T161" s="1197"/>
      <c r="U161" s="1197"/>
      <c r="V161" s="1197"/>
      <c r="W161" s="1197"/>
      <c r="X161" s="1197"/>
      <c r="Y161" s="1197"/>
      <c r="Z161" s="1197"/>
      <c r="AA161" s="1197"/>
      <c r="AB161" s="1197"/>
      <c r="AC161" s="1197"/>
      <c r="AD161" s="1197"/>
      <c r="AE161" s="1197"/>
      <c r="AF161" s="1197"/>
      <c r="AG161" s="1197"/>
      <c r="AH161" s="1197"/>
      <c r="AI161" s="1198"/>
      <c r="AJ161" s="1198"/>
      <c r="AK161" s="1198"/>
      <c r="AL161" s="1199">
        <v>1</v>
      </c>
    </row>
    <row r="162" spans="1:40" s="701" customFormat="1" ht="26.25">
      <c r="A162" s="1195"/>
      <c r="B162" s="1294" t="str">
        <f>IF(COLUMN()-COLUMN(B162)+1&lt;=26, CHAR(64+COLUMN()-COLUMN(B162)+1), CHAR(64+INT((COLUMN()-COLUMN(B162))/26))&amp;CHAR(64+MOD(COLUMN()-COLUMN(B162)-1,26)+1))</f>
        <v>A</v>
      </c>
      <c r="C162" s="1289" t="s">
        <v>1644</v>
      </c>
      <c r="D162" s="1289" t="s">
        <v>1645</v>
      </c>
      <c r="E162" s="1289" t="s">
        <v>1646</v>
      </c>
      <c r="F162" s="1289" t="s">
        <v>2672</v>
      </c>
      <c r="G162" s="1263"/>
      <c r="H162" s="1197"/>
      <c r="I162" s="1263"/>
      <c r="J162" s="1197"/>
      <c r="K162" s="1197"/>
      <c r="L162" s="1197"/>
      <c r="M162" s="1197"/>
      <c r="N162" s="1197"/>
      <c r="O162" s="1197"/>
      <c r="P162" s="1198"/>
      <c r="Q162" s="1260"/>
      <c r="R162" s="1260"/>
      <c r="S162" s="1260"/>
      <c r="T162" s="1197"/>
      <c r="U162" s="1197"/>
      <c r="V162" s="1197"/>
      <c r="W162" s="1197"/>
      <c r="X162" s="1197"/>
      <c r="Y162" s="1197"/>
      <c r="Z162" s="1197"/>
      <c r="AA162" s="1197"/>
      <c r="AB162" s="1197"/>
      <c r="AC162" s="1197"/>
      <c r="AD162" s="1197"/>
      <c r="AE162" s="1197"/>
      <c r="AF162" s="1197"/>
      <c r="AG162" s="1197"/>
      <c r="AH162" s="1197"/>
      <c r="AI162" s="1198"/>
      <c r="AJ162" s="1198"/>
      <c r="AK162" s="1198"/>
      <c r="AL162" s="1199">
        <v>1</v>
      </c>
    </row>
    <row r="163" spans="1:40" s="701" customFormat="1" ht="26.25">
      <c r="A163" s="1195"/>
      <c r="B163" s="1276" t="s">
        <v>3192</v>
      </c>
      <c r="C163" s="1278"/>
      <c r="D163" s="1262"/>
      <c r="E163" s="1262"/>
      <c r="F163" s="1262"/>
      <c r="G163" s="1262"/>
      <c r="H163" s="1262"/>
      <c r="I163" s="1262"/>
      <c r="J163" s="1197"/>
      <c r="K163" s="1197"/>
      <c r="L163" s="1197"/>
      <c r="M163" s="1197"/>
      <c r="N163" s="1197"/>
      <c r="O163" s="1197"/>
      <c r="P163" s="1198"/>
      <c r="Q163" s="1260"/>
      <c r="R163" s="1260"/>
      <c r="S163" s="1260"/>
      <c r="T163" s="1197"/>
      <c r="U163" s="1197"/>
      <c r="V163" s="1197"/>
      <c r="W163" s="1197"/>
      <c r="X163" s="1197"/>
      <c r="Y163" s="1197"/>
      <c r="Z163" s="1197"/>
      <c r="AA163" s="1197"/>
      <c r="AB163" s="1197"/>
      <c r="AC163" s="1197"/>
      <c r="AD163" s="1197"/>
      <c r="AE163" s="1197"/>
      <c r="AF163" s="1197"/>
      <c r="AG163" s="1197"/>
      <c r="AH163" s="1197"/>
      <c r="AI163" s="1198"/>
      <c r="AJ163" s="1198"/>
      <c r="AK163" s="1198"/>
      <c r="AL163" s="1199">
        <v>1</v>
      </c>
    </row>
    <row r="164" spans="1:40" s="701" customFormat="1" ht="26.25">
      <c r="A164" s="1195"/>
      <c r="B164" s="1291"/>
      <c r="C164" s="1292"/>
      <c r="D164" s="1287"/>
      <c r="E164" s="1261"/>
      <c r="F164" s="1279"/>
      <c r="G164" s="1279"/>
      <c r="H164" s="1279"/>
      <c r="I164" s="1279"/>
      <c r="J164" s="1280"/>
      <c r="K164" s="1280"/>
      <c r="L164" s="1197"/>
      <c r="M164" s="1197"/>
      <c r="N164" s="1197"/>
      <c r="O164" s="1197"/>
      <c r="P164" s="1198"/>
      <c r="Q164" s="1260"/>
      <c r="R164" s="1260"/>
      <c r="S164" s="1260"/>
      <c r="T164" s="1197"/>
      <c r="U164" s="1197"/>
      <c r="V164" s="1197"/>
      <c r="W164" s="1197"/>
      <c r="X164" s="1197"/>
      <c r="Y164" s="1197"/>
      <c r="Z164" s="1197"/>
      <c r="AA164" s="1197"/>
      <c r="AB164" s="1197"/>
      <c r="AC164" s="1197"/>
      <c r="AD164" s="1197"/>
      <c r="AE164" s="1197"/>
      <c r="AF164" s="1197"/>
      <c r="AG164" s="1197"/>
      <c r="AH164" s="1197"/>
      <c r="AI164" s="1198"/>
      <c r="AJ164" s="1198"/>
      <c r="AK164" s="1198"/>
      <c r="AL164" s="1199">
        <v>1</v>
      </c>
    </row>
    <row r="165" spans="1:40" s="701" customFormat="1" ht="26.25">
      <c r="A165" s="1195"/>
      <c r="B165" s="1291"/>
      <c r="C165" s="1292"/>
      <c r="D165" s="1287"/>
      <c r="E165" s="1261"/>
      <c r="F165" s="1279"/>
      <c r="G165" s="1279"/>
      <c r="H165" s="1279"/>
      <c r="I165" s="1279"/>
      <c r="J165" s="1280"/>
      <c r="K165" s="1280"/>
      <c r="L165" s="1197"/>
      <c r="M165" s="1197"/>
      <c r="N165" s="1197"/>
      <c r="O165" s="1197"/>
      <c r="P165" s="1198"/>
      <c r="Q165" s="1260"/>
      <c r="R165" s="1260"/>
      <c r="S165" s="1260"/>
      <c r="T165" s="1197"/>
      <c r="U165" s="1197"/>
      <c r="V165" s="1197"/>
      <c r="W165" s="1197"/>
      <c r="X165" s="1197"/>
      <c r="Y165" s="1197"/>
      <c r="Z165" s="1197"/>
      <c r="AA165" s="1197"/>
      <c r="AB165" s="1197"/>
      <c r="AC165" s="1197"/>
      <c r="AD165" s="1197"/>
      <c r="AE165" s="1197"/>
      <c r="AF165" s="1197"/>
      <c r="AG165" s="1197"/>
      <c r="AH165" s="1197"/>
      <c r="AI165" s="1198"/>
      <c r="AJ165" s="1198"/>
      <c r="AK165" s="1198"/>
      <c r="AL165" s="1199">
        <v>1</v>
      </c>
    </row>
    <row r="166" spans="1:40" s="1258" customFormat="1" ht="40.5" customHeight="1">
      <c r="A166" s="1195"/>
      <c r="B166" s="1295" t="s">
        <v>3193</v>
      </c>
      <c r="C166" s="1195"/>
      <c r="D166" s="1195"/>
      <c r="E166" s="1195"/>
      <c r="F166" s="1195"/>
      <c r="G166" s="1195"/>
      <c r="H166" s="1195"/>
      <c r="I166" s="1222"/>
      <c r="J166" s="1195"/>
      <c r="K166" s="1195"/>
      <c r="L166" s="1195"/>
      <c r="M166" s="1195"/>
      <c r="N166" s="1195"/>
      <c r="O166" s="1197"/>
      <c r="P166" s="1222"/>
      <c r="Q166" s="1222"/>
      <c r="R166" s="1222"/>
      <c r="S166" s="1222"/>
      <c r="T166" s="1295" t="s">
        <v>3194</v>
      </c>
      <c r="U166" s="1197"/>
      <c r="V166" s="1197"/>
      <c r="W166" s="1197"/>
      <c r="X166" s="1197"/>
      <c r="Y166" s="1197"/>
      <c r="Z166" s="1296"/>
      <c r="AA166" s="1296"/>
      <c r="AB166" s="1296"/>
      <c r="AC166" s="1296"/>
      <c r="AD166" s="1296"/>
      <c r="AE166" s="1296"/>
      <c r="AF166" s="1296"/>
      <c r="AG166" s="1296"/>
      <c r="AH166" s="1297"/>
      <c r="AI166" s="1297"/>
      <c r="AJ166" s="1197"/>
      <c r="AK166" s="1197"/>
      <c r="AL166" s="1199">
        <v>1</v>
      </c>
      <c r="AM166" s="701"/>
      <c r="AN166" s="701"/>
    </row>
    <row r="167" spans="1:40" s="1258" customFormat="1" ht="40.5" customHeight="1">
      <c r="A167" s="1195"/>
      <c r="B167" s="1270"/>
      <c r="C167" s="1245" t="s">
        <v>2676</v>
      </c>
      <c r="D167" s="1195"/>
      <c r="E167" s="1298" t="s">
        <v>2677</v>
      </c>
      <c r="F167" s="1222"/>
      <c r="G167" s="1299" t="s">
        <v>2678</v>
      </c>
      <c r="H167" s="1195"/>
      <c r="I167" s="1222"/>
      <c r="J167" s="1203" t="s">
        <v>2679</v>
      </c>
      <c r="K167" s="1195"/>
      <c r="L167" s="1195"/>
      <c r="M167" s="1195"/>
      <c r="N167" s="1195"/>
      <c r="O167" s="1197"/>
      <c r="P167" s="1222"/>
      <c r="Q167" s="1222"/>
      <c r="R167" s="1222"/>
      <c r="S167" s="1222"/>
      <c r="T167" s="1300" t="s">
        <v>2680</v>
      </c>
      <c r="U167" s="1301"/>
      <c r="V167" s="1302">
        <v>15.5</v>
      </c>
      <c r="W167" s="1197"/>
      <c r="X167" s="1303">
        <v>15.5</v>
      </c>
      <c r="Y167" s="1197"/>
      <c r="Z167" s="1296"/>
      <c r="AA167" s="1296"/>
      <c r="AB167" s="1296"/>
      <c r="AC167" s="1296"/>
      <c r="AD167" s="1296"/>
      <c r="AE167" s="1296"/>
      <c r="AF167" s="1296"/>
      <c r="AG167" s="1296"/>
      <c r="AH167" s="1297"/>
      <c r="AI167" s="1297"/>
      <c r="AJ167" s="1197"/>
      <c r="AK167" s="1197"/>
      <c r="AL167" s="1199">
        <v>1</v>
      </c>
      <c r="AM167" s="701"/>
      <c r="AN167" s="701"/>
    </row>
    <row r="168" spans="1:40" s="1258" customFormat="1" ht="40.5" customHeight="1">
      <c r="A168" s="1195"/>
      <c r="B168" s="1270"/>
      <c r="C168" s="1245" t="s">
        <v>2681</v>
      </c>
      <c r="D168" s="1195"/>
      <c r="E168" s="1298" t="s">
        <v>2682</v>
      </c>
      <c r="F168" s="1222"/>
      <c r="G168" s="1299" t="s">
        <v>2683</v>
      </c>
      <c r="H168" s="1195"/>
      <c r="I168" s="1222"/>
      <c r="J168" s="1203" t="s">
        <v>2684</v>
      </c>
      <c r="K168" s="1195"/>
      <c r="L168" s="1195"/>
      <c r="M168" s="1195"/>
      <c r="N168" s="1195"/>
      <c r="O168" s="1197"/>
      <c r="P168" s="1222"/>
      <c r="Q168" s="1222"/>
      <c r="R168" s="1222"/>
      <c r="S168" s="1222"/>
      <c r="T168" s="1304" t="s">
        <v>3195</v>
      </c>
      <c r="U168" s="1301"/>
      <c r="V168" s="1298" t="s">
        <v>931</v>
      </c>
      <c r="W168" s="1197"/>
      <c r="X168" s="1305" t="s">
        <v>932</v>
      </c>
      <c r="Y168" s="1197"/>
      <c r="Z168" s="1296"/>
      <c r="AA168" s="1296"/>
      <c r="AB168" s="1296"/>
      <c r="AC168" s="1296"/>
      <c r="AD168" s="1296"/>
      <c r="AE168" s="1296"/>
      <c r="AF168" s="1296"/>
      <c r="AG168" s="1296"/>
      <c r="AH168" s="1297"/>
      <c r="AI168" s="1297"/>
      <c r="AJ168" s="1197"/>
      <c r="AK168" s="1197"/>
      <c r="AL168" s="1199">
        <v>1</v>
      </c>
      <c r="AM168" s="701"/>
      <c r="AN168" s="701"/>
    </row>
    <row r="169" spans="1:40" s="1258" customFormat="1" ht="40.5" customHeight="1">
      <c r="A169" s="1195"/>
      <c r="B169" s="1270"/>
      <c r="C169" s="1195"/>
      <c r="D169" s="1195"/>
      <c r="E169" s="1195"/>
      <c r="F169" s="1195"/>
      <c r="G169" s="1195"/>
      <c r="H169" s="1195"/>
      <c r="I169" s="1222"/>
      <c r="J169" s="1195"/>
      <c r="K169" s="1195"/>
      <c r="L169" s="1195"/>
      <c r="M169" s="1195"/>
      <c r="N169" s="1195"/>
      <c r="O169" s="1222"/>
      <c r="P169" s="1222"/>
      <c r="Q169" s="1222"/>
      <c r="R169" s="1222"/>
      <c r="S169" s="1222"/>
      <c r="T169" s="1197"/>
      <c r="U169" s="1197"/>
      <c r="V169" s="1197"/>
      <c r="W169" s="1197"/>
      <c r="X169" s="1197"/>
      <c r="Y169" s="1197"/>
      <c r="Z169" s="1296"/>
      <c r="AA169" s="1296"/>
      <c r="AB169" s="1296"/>
      <c r="AC169" s="1296"/>
      <c r="AD169" s="1296"/>
      <c r="AE169" s="1296"/>
      <c r="AF169" s="1296"/>
      <c r="AG169" s="1296"/>
      <c r="AH169" s="1297"/>
      <c r="AI169" s="1297"/>
      <c r="AJ169" s="1197"/>
      <c r="AK169" s="1197"/>
      <c r="AL169" s="1199">
        <v>1</v>
      </c>
      <c r="AM169" s="701"/>
      <c r="AN169" s="701"/>
    </row>
    <row r="170" spans="1:40" s="1258" customFormat="1" ht="40.5" customHeight="1">
      <c r="A170" s="1195"/>
      <c r="B170" s="1295" t="s">
        <v>3196</v>
      </c>
      <c r="C170" s="1195"/>
      <c r="D170" s="1195"/>
      <c r="E170" s="1195"/>
      <c r="F170" s="1195"/>
      <c r="G170" s="1195"/>
      <c r="H170" s="1195"/>
      <c r="I170" s="1222"/>
      <c r="J170" s="1195"/>
      <c r="K170" s="1195"/>
      <c r="L170" s="1195"/>
      <c r="M170" s="1195"/>
      <c r="N170" s="1195"/>
      <c r="O170" s="1222"/>
      <c r="P170" s="1222"/>
      <c r="Q170" s="1222"/>
      <c r="R170" s="1222"/>
      <c r="S170" s="1222"/>
      <c r="T170" s="1197"/>
      <c r="U170" s="1197"/>
      <c r="V170" s="1197"/>
      <c r="W170" s="1197"/>
      <c r="X170" s="1197"/>
      <c r="Y170" s="1197"/>
      <c r="Z170" s="1197"/>
      <c r="AA170" s="1197"/>
      <c r="AB170" s="1197"/>
      <c r="AC170" s="1197"/>
      <c r="AD170" s="1197"/>
      <c r="AE170" s="1197"/>
      <c r="AF170" s="1197"/>
      <c r="AG170" s="1197"/>
      <c r="AH170" s="1197"/>
      <c r="AI170" s="1197"/>
      <c r="AJ170" s="1197"/>
      <c r="AK170" s="1197"/>
      <c r="AL170" s="1199">
        <v>1</v>
      </c>
      <c r="AM170" s="701"/>
      <c r="AN170" s="701"/>
    </row>
    <row r="171" spans="1:40" s="1258" customFormat="1" ht="40.5" customHeight="1">
      <c r="A171" s="1195"/>
      <c r="B171" s="1270"/>
      <c r="C171" s="1306" t="s">
        <v>2687</v>
      </c>
      <c r="D171" s="1195"/>
      <c r="E171" s="1195"/>
      <c r="F171" s="1195"/>
      <c r="G171" s="1195"/>
      <c r="H171" s="1307" t="s">
        <v>2688</v>
      </c>
      <c r="I171" s="1307"/>
      <c r="J171" s="1195"/>
      <c r="K171" s="1195"/>
      <c r="L171" s="1195"/>
      <c r="M171" s="1195"/>
      <c r="N171" s="1195"/>
      <c r="O171" s="1222"/>
      <c r="P171" s="1222"/>
      <c r="Q171" s="1222"/>
      <c r="R171" s="1222"/>
      <c r="S171" s="1308" t="s">
        <v>2689</v>
      </c>
      <c r="T171" s="1308"/>
      <c r="U171" s="1197"/>
      <c r="V171" s="1197"/>
      <c r="W171" s="1197"/>
      <c r="X171" s="1197"/>
      <c r="Y171" s="1309" t="s">
        <v>2690</v>
      </c>
      <c r="Z171" s="1197"/>
      <c r="AA171" s="1197"/>
      <c r="AB171" s="1197"/>
      <c r="AC171" s="1197"/>
      <c r="AD171" s="1197"/>
      <c r="AE171" s="1197"/>
      <c r="AF171" s="1197"/>
      <c r="AG171" s="1197"/>
      <c r="AH171" s="1197"/>
      <c r="AI171" s="1197"/>
      <c r="AJ171" s="1197"/>
      <c r="AK171" s="1197"/>
      <c r="AL171" s="1199">
        <v>1</v>
      </c>
      <c r="AM171" s="701"/>
      <c r="AN171" s="701"/>
    </row>
    <row r="172" spans="1:40" s="1258" customFormat="1" ht="40.5" customHeight="1">
      <c r="A172" s="1195"/>
      <c r="B172" s="1270"/>
      <c r="C172" s="1310" t="s">
        <v>2691</v>
      </c>
      <c r="D172" s="1195"/>
      <c r="E172" s="1195"/>
      <c r="F172" s="1195"/>
      <c r="G172" s="1195"/>
      <c r="H172" s="1311" t="s">
        <v>2692</v>
      </c>
      <c r="I172" s="1311"/>
      <c r="J172" s="1195"/>
      <c r="K172" s="1195"/>
      <c r="L172" s="1195"/>
      <c r="M172" s="1195"/>
      <c r="N172" s="1195"/>
      <c r="O172" s="1222"/>
      <c r="P172" s="1222"/>
      <c r="Q172" s="1222"/>
      <c r="R172" s="1222"/>
      <c r="S172" s="1312" t="s">
        <v>2693</v>
      </c>
      <c r="T172" s="1312"/>
      <c r="U172" s="1197"/>
      <c r="V172" s="1197"/>
      <c r="W172" s="1197"/>
      <c r="X172" s="1197"/>
      <c r="Y172" s="1313" t="s">
        <v>2694</v>
      </c>
      <c r="Z172" s="1197"/>
      <c r="AA172" s="1197"/>
      <c r="AB172" s="1197"/>
      <c r="AC172" s="1197"/>
      <c r="AD172" s="1197"/>
      <c r="AE172" s="1197"/>
      <c r="AF172" s="1197"/>
      <c r="AG172" s="1197"/>
      <c r="AH172" s="1197"/>
      <c r="AI172" s="1197"/>
      <c r="AJ172" s="1197"/>
      <c r="AK172" s="1197"/>
      <c r="AL172" s="1199">
        <v>1</v>
      </c>
      <c r="AM172" s="701"/>
      <c r="AN172" s="701"/>
    </row>
    <row r="173" spans="1:40" s="1258" customFormat="1" ht="40.5" customHeight="1">
      <c r="A173" s="1195"/>
      <c r="B173" s="1270"/>
      <c r="C173" s="1314" t="s">
        <v>2695</v>
      </c>
      <c r="D173" s="1195"/>
      <c r="E173" s="1195"/>
      <c r="F173" s="1195"/>
      <c r="G173" s="1195"/>
      <c r="H173" s="1195"/>
      <c r="I173" s="1222"/>
      <c r="J173" s="1195"/>
      <c r="K173" s="1195"/>
      <c r="L173" s="1195"/>
      <c r="M173" s="1195"/>
      <c r="N173" s="1195"/>
      <c r="O173" s="1222"/>
      <c r="P173" s="1222"/>
      <c r="Q173" s="1222"/>
      <c r="R173" s="1222"/>
      <c r="S173" s="1222"/>
      <c r="T173" s="1197"/>
      <c r="U173" s="1197"/>
      <c r="V173" s="1197"/>
      <c r="W173" s="1197"/>
      <c r="X173" s="1197"/>
      <c r="Y173" s="1197"/>
      <c r="Z173" s="1197"/>
      <c r="AA173" s="1197"/>
      <c r="AB173" s="1197"/>
      <c r="AC173" s="1197"/>
      <c r="AD173" s="1197"/>
      <c r="AE173" s="1197"/>
      <c r="AF173" s="1197"/>
      <c r="AG173" s="1197"/>
      <c r="AH173" s="1197"/>
      <c r="AI173" s="1197"/>
      <c r="AJ173" s="1197"/>
      <c r="AK173" s="1197"/>
      <c r="AL173" s="1199">
        <v>1</v>
      </c>
      <c r="AM173" s="701"/>
      <c r="AN173" s="701"/>
    </row>
    <row r="174" spans="1:40" ht="27">
      <c r="A174" s="1195"/>
      <c r="B174" s="1270"/>
      <c r="C174" s="1195"/>
      <c r="D174" s="1195"/>
      <c r="E174" s="1195"/>
      <c r="F174" s="1195"/>
      <c r="G174" s="1195"/>
      <c r="H174" s="1195"/>
      <c r="I174" s="1260"/>
      <c r="J174" s="1195"/>
      <c r="K174" s="1195"/>
      <c r="L174" s="1195"/>
      <c r="M174" s="1195"/>
      <c r="N174" s="1195"/>
      <c r="O174" s="1260"/>
      <c r="P174" s="1260"/>
      <c r="Q174" s="1260"/>
      <c r="R174" s="1260"/>
      <c r="S174" s="1260"/>
      <c r="T174" s="1197"/>
      <c r="U174" s="1197"/>
      <c r="V174" s="1197"/>
      <c r="W174" s="1197"/>
      <c r="X174" s="1197"/>
      <c r="Y174" s="1197"/>
      <c r="Z174" s="1197"/>
      <c r="AA174" s="1197"/>
      <c r="AB174" s="1197"/>
      <c r="AC174" s="1197"/>
      <c r="AD174" s="1197"/>
      <c r="AE174" s="1197"/>
      <c r="AF174" s="1197"/>
      <c r="AG174" s="1197"/>
      <c r="AH174" s="1197"/>
      <c r="AI174" s="1198"/>
      <c r="AJ174" s="1198"/>
      <c r="AK174" s="1198"/>
      <c r="AL174" s="1199">
        <v>1</v>
      </c>
    </row>
    <row r="175" spans="1:40" customFormat="1" ht="30" customHeight="1">
      <c r="A175" s="1280"/>
      <c r="B175" s="1280"/>
      <c r="C175" s="1280"/>
      <c r="D175" s="1315" t="s">
        <v>3105</v>
      </c>
      <c r="E175" s="1315"/>
      <c r="F175" s="1315"/>
      <c r="G175" s="1315"/>
      <c r="H175" s="1315"/>
      <c r="I175" s="1315"/>
      <c r="J175" s="1315"/>
      <c r="K175" s="1315"/>
      <c r="L175" s="1315"/>
      <c r="M175" s="1315"/>
      <c r="N175" s="1315"/>
      <c r="O175" s="1315"/>
      <c r="P175" s="1280"/>
      <c r="Q175" s="1280"/>
      <c r="R175" s="1280"/>
      <c r="S175" s="1280"/>
      <c r="T175" s="1280"/>
      <c r="U175" s="1280"/>
      <c r="V175" s="1280"/>
      <c r="W175" s="1280"/>
      <c r="X175" s="1280"/>
      <c r="Y175" s="1222"/>
      <c r="Z175" s="1222"/>
      <c r="AA175" s="1222"/>
      <c r="AB175" s="1222"/>
      <c r="AC175" s="1222"/>
      <c r="AD175" s="1222"/>
      <c r="AE175" s="1222"/>
      <c r="AF175" s="1222"/>
      <c r="AG175" s="1222"/>
      <c r="AH175" s="1222"/>
      <c r="AI175" s="1222"/>
      <c r="AJ175" s="1198"/>
      <c r="AK175" s="1198"/>
      <c r="AL175" s="1199">
        <v>1</v>
      </c>
      <c r="AM175" s="701"/>
      <c r="AN175" s="701"/>
    </row>
    <row r="176" spans="1:40" customFormat="1" ht="30" customHeight="1">
      <c r="A176" s="1280"/>
      <c r="B176" s="1280"/>
      <c r="C176" s="1280"/>
      <c r="D176" s="1315" t="s">
        <v>3106</v>
      </c>
      <c r="E176" s="1315"/>
      <c r="F176" s="1315"/>
      <c r="G176" s="1315"/>
      <c r="H176" s="1315"/>
      <c r="I176" s="1315"/>
      <c r="J176" s="1315"/>
      <c r="K176" s="1315"/>
      <c r="L176" s="1315"/>
      <c r="M176" s="1315"/>
      <c r="N176" s="1315"/>
      <c r="O176" s="1315"/>
      <c r="P176" s="1280"/>
      <c r="Q176" s="1280"/>
      <c r="R176" s="1280"/>
      <c r="S176" s="1280"/>
      <c r="T176" s="1280"/>
      <c r="U176" s="1280"/>
      <c r="V176" s="1280"/>
      <c r="W176" s="1280"/>
      <c r="X176" s="1280"/>
      <c r="Y176" s="1222"/>
      <c r="Z176" s="1222"/>
      <c r="AA176" s="1222"/>
      <c r="AB176" s="1222"/>
      <c r="AC176" s="1222"/>
      <c r="AD176" s="1222"/>
      <c r="AE176" s="1222"/>
      <c r="AF176" s="1222"/>
      <c r="AG176" s="1222"/>
      <c r="AH176" s="1222"/>
      <c r="AI176" s="1222"/>
      <c r="AJ176" s="1198"/>
      <c r="AK176" s="1198"/>
      <c r="AL176" s="1199">
        <v>1</v>
      </c>
      <c r="AM176" s="701"/>
      <c r="AN176" s="701"/>
    </row>
    <row r="177" spans="1:40" customFormat="1" ht="30" customHeight="1">
      <c r="A177" s="1280"/>
      <c r="B177" s="1280"/>
      <c r="C177" s="1280"/>
      <c r="D177" s="1315" t="s">
        <v>3107</v>
      </c>
      <c r="E177" s="1315"/>
      <c r="F177" s="1315"/>
      <c r="G177" s="1315"/>
      <c r="H177" s="1315"/>
      <c r="I177" s="1315"/>
      <c r="J177" s="1315"/>
      <c r="K177" s="1315"/>
      <c r="L177" s="1315"/>
      <c r="M177" s="1315"/>
      <c r="N177" s="1315"/>
      <c r="O177" s="1315"/>
      <c r="P177" s="1280"/>
      <c r="Q177" s="1280"/>
      <c r="R177" s="1280"/>
      <c r="S177" s="1280"/>
      <c r="T177" s="1280"/>
      <c r="U177" s="1280"/>
      <c r="V177" s="1280"/>
      <c r="W177" s="1280"/>
      <c r="X177" s="1280"/>
      <c r="Y177" s="1222"/>
      <c r="Z177" s="1222"/>
      <c r="AA177" s="1222"/>
      <c r="AB177" s="1222"/>
      <c r="AC177" s="1222"/>
      <c r="AD177" s="1222"/>
      <c r="AE177" s="1222"/>
      <c r="AF177" s="1222"/>
      <c r="AG177" s="1222"/>
      <c r="AH177" s="1222"/>
      <c r="AI177" s="1222"/>
      <c r="AJ177" s="1198"/>
      <c r="AK177" s="1198"/>
      <c r="AL177" s="1199">
        <v>1</v>
      </c>
      <c r="AM177" s="701"/>
      <c r="AN177" s="701"/>
    </row>
    <row r="178" spans="1:40" customFormat="1" ht="30" customHeight="1">
      <c r="A178" s="1280"/>
      <c r="B178" s="1280"/>
      <c r="C178" s="1280"/>
      <c r="D178" s="1315" t="s">
        <v>3108</v>
      </c>
      <c r="E178" s="1315"/>
      <c r="F178" s="1315"/>
      <c r="G178" s="1315"/>
      <c r="H178" s="1315"/>
      <c r="I178" s="1315"/>
      <c r="J178" s="1315"/>
      <c r="K178" s="1315"/>
      <c r="L178" s="1315"/>
      <c r="M178" s="1315"/>
      <c r="N178" s="1315"/>
      <c r="O178" s="1315"/>
      <c r="P178" s="1280"/>
      <c r="Q178" s="1280"/>
      <c r="R178" s="1280"/>
      <c r="S178" s="1280"/>
      <c r="T178" s="1280"/>
      <c r="U178" s="1280"/>
      <c r="V178" s="1280"/>
      <c r="W178" s="1280"/>
      <c r="X178" s="1280"/>
      <c r="Y178" s="1222"/>
      <c r="Z178" s="1222"/>
      <c r="AA178" s="1222"/>
      <c r="AB178" s="1222"/>
      <c r="AC178" s="1222"/>
      <c r="AD178" s="1222"/>
      <c r="AE178" s="1222"/>
      <c r="AF178" s="1222"/>
      <c r="AG178" s="1222"/>
      <c r="AH178" s="1222"/>
      <c r="AI178" s="1222"/>
      <c r="AJ178" s="1198"/>
      <c r="AK178" s="1198"/>
      <c r="AL178" s="1199">
        <v>1</v>
      </c>
      <c r="AM178" s="701"/>
      <c r="AN178" s="701"/>
    </row>
    <row r="179" spans="1:40" customFormat="1" ht="30" customHeight="1">
      <c r="A179" s="1280"/>
      <c r="B179" s="1280"/>
      <c r="C179" s="1280"/>
      <c r="D179" s="1316" t="s">
        <v>2700</v>
      </c>
      <c r="E179" s="1315"/>
      <c r="F179" s="1317"/>
      <c r="G179" s="1315"/>
      <c r="H179" s="1315"/>
      <c r="I179" s="1315"/>
      <c r="J179" s="1315"/>
      <c r="K179" s="1317"/>
      <c r="L179" s="1317"/>
      <c r="M179" s="1317"/>
      <c r="N179" s="1317"/>
      <c r="O179" s="1317"/>
      <c r="P179" s="1280"/>
      <c r="Q179" s="1280"/>
      <c r="R179" s="1280"/>
      <c r="S179" s="1280"/>
      <c r="T179" s="1280"/>
      <c r="U179" s="1280"/>
      <c r="V179" s="1280"/>
      <c r="W179" s="1280"/>
      <c r="X179" s="1280"/>
      <c r="Y179" s="1222"/>
      <c r="Z179" s="1222"/>
      <c r="AA179" s="1222"/>
      <c r="AB179" s="1222"/>
      <c r="AC179" s="1222"/>
      <c r="AD179" s="1222"/>
      <c r="AE179" s="1222"/>
      <c r="AF179" s="1222"/>
      <c r="AG179" s="1222"/>
      <c r="AH179" s="1222"/>
      <c r="AI179" s="1222"/>
      <c r="AJ179" s="1198"/>
      <c r="AK179" s="1198"/>
      <c r="AL179" s="1199">
        <v>1</v>
      </c>
      <c r="AM179" s="701"/>
      <c r="AN179" s="701"/>
    </row>
    <row r="180" spans="1:40" customFormat="1" ht="30" customHeight="1">
      <c r="A180" s="1280"/>
      <c r="B180" s="1280"/>
      <c r="C180" s="1280"/>
      <c r="D180" s="1280"/>
      <c r="E180" s="1280"/>
      <c r="F180" s="1280"/>
      <c r="G180" s="1280"/>
      <c r="H180" s="1280"/>
      <c r="I180" s="1280"/>
      <c r="J180" s="1280"/>
      <c r="K180" s="1280"/>
      <c r="L180" s="1280"/>
      <c r="M180" s="1280"/>
      <c r="N180" s="1280"/>
      <c r="O180" s="1280"/>
      <c r="P180" s="1280"/>
      <c r="Q180" s="1280"/>
      <c r="R180" s="1280"/>
      <c r="S180" s="1280"/>
      <c r="T180" s="1280"/>
      <c r="U180" s="1280"/>
      <c r="V180" s="1280"/>
      <c r="W180" s="1280"/>
      <c r="X180" s="1280"/>
      <c r="Y180" s="1222"/>
      <c r="Z180" s="1222"/>
      <c r="AA180" s="1222"/>
      <c r="AB180" s="1222"/>
      <c r="AC180" s="1222"/>
      <c r="AD180" s="1222"/>
      <c r="AE180" s="1222"/>
      <c r="AF180" s="1222"/>
      <c r="AG180" s="1222"/>
      <c r="AH180" s="1222"/>
      <c r="AI180" s="1222"/>
      <c r="AJ180" s="1198"/>
      <c r="AK180" s="1198"/>
      <c r="AL180" s="1199">
        <v>1</v>
      </c>
      <c r="AM180" s="701"/>
      <c r="AN180" s="701"/>
    </row>
    <row r="181" spans="1:40" customFormat="1" ht="30" customHeight="1">
      <c r="A181" s="1280"/>
      <c r="B181" s="1280"/>
      <c r="C181" s="1280"/>
      <c r="D181" s="1315" t="s">
        <v>3101</v>
      </c>
      <c r="E181" s="1318"/>
      <c r="F181" s="1318"/>
      <c r="G181" s="1318"/>
      <c r="H181" s="1319"/>
      <c r="I181" s="1319"/>
      <c r="J181" s="1319"/>
      <c r="K181" s="1319"/>
      <c r="L181" s="1318"/>
      <c r="M181" s="1318"/>
      <c r="N181" s="1318"/>
      <c r="O181" s="1318"/>
      <c r="P181" s="1280"/>
      <c r="Q181" s="1280"/>
      <c r="R181" s="1280"/>
      <c r="S181" s="1280"/>
      <c r="T181" s="1280"/>
      <c r="U181" s="1280"/>
      <c r="V181" s="1280"/>
      <c r="W181" s="1280"/>
      <c r="X181" s="1320"/>
      <c r="Y181" s="1222"/>
      <c r="Z181" s="1222"/>
      <c r="AA181" s="1222"/>
      <c r="AB181" s="1222"/>
      <c r="AC181" s="1222"/>
      <c r="AD181" s="1222"/>
      <c r="AE181" s="1222"/>
      <c r="AF181" s="1222"/>
      <c r="AG181" s="1222"/>
      <c r="AH181" s="1222"/>
      <c r="AI181" s="1222"/>
      <c r="AJ181" s="1198"/>
      <c r="AK181" s="1198"/>
      <c r="AL181" s="1199">
        <v>1</v>
      </c>
      <c r="AM181" s="701"/>
      <c r="AN181" s="701"/>
    </row>
    <row r="182" spans="1:40" customFormat="1" ht="30" customHeight="1">
      <c r="A182" s="1280"/>
      <c r="B182" s="1280"/>
      <c r="C182" s="1280"/>
      <c r="D182" s="1430" t="s">
        <v>3102</v>
      </c>
      <c r="E182" s="1318"/>
      <c r="F182" s="1318"/>
      <c r="G182" s="1318"/>
      <c r="H182" s="1318"/>
      <c r="I182" s="1318"/>
      <c r="J182" s="1318"/>
      <c r="K182" s="1318"/>
      <c r="L182" s="1318"/>
      <c r="M182" s="1318"/>
      <c r="N182" s="1318"/>
      <c r="O182" s="1318"/>
      <c r="P182" s="1280"/>
      <c r="Q182" s="1280"/>
      <c r="R182" s="1280"/>
      <c r="S182" s="1280"/>
      <c r="T182" s="1280"/>
      <c r="U182" s="1280"/>
      <c r="V182" s="1280"/>
      <c r="W182" s="1280"/>
      <c r="X182" s="1320"/>
      <c r="Y182" s="1222"/>
      <c r="Z182" s="1222"/>
      <c r="AA182" s="1222"/>
      <c r="AB182" s="1222"/>
      <c r="AC182" s="1222"/>
      <c r="AD182" s="1222"/>
      <c r="AE182" s="1222"/>
      <c r="AF182" s="1222"/>
      <c r="AG182" s="1222"/>
      <c r="AH182" s="1222"/>
      <c r="AI182" s="1222"/>
      <c r="AJ182" s="1280"/>
      <c r="AK182" s="1280"/>
      <c r="AL182" s="1199">
        <v>1</v>
      </c>
      <c r="AM182" s="701"/>
      <c r="AN182" s="701"/>
    </row>
    <row r="183" spans="1:40" customFormat="1" ht="30" customHeight="1">
      <c r="A183" s="1280"/>
      <c r="B183" s="1280"/>
      <c r="C183" s="1280"/>
      <c r="D183" s="1315" t="s">
        <v>3103</v>
      </c>
      <c r="E183" s="1318"/>
      <c r="F183" s="1318"/>
      <c r="G183" s="1318"/>
      <c r="H183" s="1318"/>
      <c r="I183" s="1318"/>
      <c r="J183" s="1318"/>
      <c r="K183" s="1318"/>
      <c r="L183" s="1318"/>
      <c r="M183" s="1318"/>
      <c r="N183" s="1318"/>
      <c r="O183" s="1318"/>
      <c r="P183" s="1280"/>
      <c r="Q183" s="1280"/>
      <c r="R183" s="1280"/>
      <c r="S183" s="1280"/>
      <c r="T183" s="1280"/>
      <c r="U183" s="1280"/>
      <c r="V183" s="1280"/>
      <c r="W183" s="1280"/>
      <c r="X183" s="1280"/>
      <c r="Y183" s="1222"/>
      <c r="Z183" s="1222"/>
      <c r="AA183" s="1222"/>
      <c r="AB183" s="1222"/>
      <c r="AC183" s="1222"/>
      <c r="AD183" s="1222"/>
      <c r="AE183" s="1222"/>
      <c r="AF183" s="1222"/>
      <c r="AG183" s="1222"/>
      <c r="AH183" s="1222"/>
      <c r="AI183" s="1222"/>
      <c r="AJ183" s="1280"/>
      <c r="AK183" s="1280"/>
      <c r="AL183" s="1199">
        <v>1</v>
      </c>
      <c r="AM183" s="701"/>
      <c r="AN183" s="701"/>
    </row>
    <row r="184" spans="1:40" customFormat="1" ht="30" customHeight="1">
      <c r="A184" s="1280"/>
      <c r="B184" s="1280"/>
      <c r="C184" s="1280"/>
      <c r="D184" s="1322" t="s">
        <v>2703</v>
      </c>
      <c r="E184" s="1318"/>
      <c r="F184" s="1318"/>
      <c r="G184" s="1318"/>
      <c r="H184" s="1318"/>
      <c r="I184" s="1318"/>
      <c r="J184" s="1318"/>
      <c r="K184" s="1318"/>
      <c r="L184" s="1318"/>
      <c r="M184" s="1318"/>
      <c r="N184" s="1318"/>
      <c r="O184" s="1318"/>
      <c r="P184" s="1280"/>
      <c r="Q184" s="1280"/>
      <c r="R184" s="1280"/>
      <c r="S184" s="1280"/>
      <c r="T184" s="1280"/>
      <c r="U184" s="1280"/>
      <c r="V184" s="1280"/>
      <c r="W184" s="1280"/>
      <c r="X184" s="1280"/>
      <c r="Y184" s="1222"/>
      <c r="Z184" s="1222"/>
      <c r="AA184" s="1222"/>
      <c r="AB184" s="1222"/>
      <c r="AC184" s="1222"/>
      <c r="AD184" s="1222"/>
      <c r="AE184" s="1222"/>
      <c r="AF184" s="1222"/>
      <c r="AG184" s="1222"/>
      <c r="AH184" s="1222"/>
      <c r="AI184" s="1222"/>
      <c r="AJ184" s="1280"/>
      <c r="AK184" s="1280"/>
      <c r="AL184" s="1199">
        <v>1</v>
      </c>
      <c r="AM184" s="701"/>
      <c r="AN184" s="701"/>
    </row>
    <row r="185" spans="1:40" customFormat="1" ht="30" customHeight="1">
      <c r="A185" s="1280"/>
      <c r="B185" s="1280"/>
      <c r="C185" s="1280"/>
      <c r="D185" s="1323" t="s">
        <v>2704</v>
      </c>
      <c r="E185" s="1318"/>
      <c r="F185" s="1318"/>
      <c r="G185" s="1318"/>
      <c r="H185" s="1318"/>
      <c r="I185" s="1318"/>
      <c r="J185" s="1318"/>
      <c r="K185" s="1318"/>
      <c r="L185" s="1318"/>
      <c r="M185" s="1318"/>
      <c r="N185" s="1318"/>
      <c r="O185" s="1318"/>
      <c r="P185" s="1280"/>
      <c r="Q185" s="1280"/>
      <c r="R185" s="1280"/>
      <c r="S185" s="1280"/>
      <c r="T185" s="1280"/>
      <c r="U185" s="1280"/>
      <c r="V185" s="1280"/>
      <c r="W185" s="1280"/>
      <c r="X185" s="1280"/>
      <c r="Y185" s="1222"/>
      <c r="Z185" s="1222"/>
      <c r="AA185" s="1222"/>
      <c r="AB185" s="1222"/>
      <c r="AC185" s="1222"/>
      <c r="AD185" s="1222"/>
      <c r="AE185" s="1222"/>
      <c r="AF185" s="1222"/>
      <c r="AG185" s="1222"/>
      <c r="AH185" s="1222"/>
      <c r="AI185" s="1222"/>
      <c r="AJ185" s="1280"/>
      <c r="AK185" s="1280"/>
      <c r="AL185" s="1199">
        <v>1</v>
      </c>
      <c r="AM185" s="701"/>
      <c r="AN185" s="701"/>
    </row>
    <row r="186" spans="1:40" customFormat="1" ht="30" customHeight="1">
      <c r="A186" s="1280"/>
      <c r="B186" s="1280"/>
      <c r="C186" s="1280"/>
      <c r="D186" s="1280"/>
      <c r="E186" s="1280"/>
      <c r="F186" s="1280"/>
      <c r="G186" s="1280"/>
      <c r="H186" s="1280"/>
      <c r="I186" s="1280"/>
      <c r="J186" s="1280"/>
      <c r="K186" s="1280"/>
      <c r="L186" s="1280"/>
      <c r="M186" s="1280"/>
      <c r="N186" s="1280"/>
      <c r="O186" s="1280"/>
      <c r="P186" s="1280"/>
      <c r="Q186" s="1280"/>
      <c r="R186" s="1280"/>
      <c r="S186" s="1280"/>
      <c r="T186" s="1280"/>
      <c r="U186" s="1280"/>
      <c r="V186" s="1280"/>
      <c r="W186" s="1280"/>
      <c r="X186" s="1280"/>
      <c r="Y186" s="1222"/>
      <c r="Z186" s="1222"/>
      <c r="AA186" s="1222"/>
      <c r="AB186" s="1222"/>
      <c r="AC186" s="1222"/>
      <c r="AD186" s="1222"/>
      <c r="AE186" s="1222"/>
      <c r="AF186" s="1222"/>
      <c r="AG186" s="1222"/>
      <c r="AH186" s="1222"/>
      <c r="AI186" s="1222"/>
      <c r="AJ186" s="1280"/>
      <c r="AK186" s="1280"/>
      <c r="AL186" s="1199">
        <v>1</v>
      </c>
      <c r="AM186" s="701"/>
      <c r="AN186" s="701"/>
    </row>
    <row r="187" spans="1:40" customFormat="1" ht="30" customHeight="1">
      <c r="A187" s="1280"/>
      <c r="B187" s="1280"/>
      <c r="C187" s="1280"/>
      <c r="D187" s="1321" t="s">
        <v>3087</v>
      </c>
      <c r="E187" s="1318"/>
      <c r="F187" s="1318"/>
      <c r="G187" s="1318"/>
      <c r="H187" s="1318"/>
      <c r="I187" s="1318"/>
      <c r="J187" s="1318"/>
      <c r="K187" s="1318"/>
      <c r="L187" s="1318"/>
      <c r="M187" s="1318"/>
      <c r="N187" s="1280"/>
      <c r="O187" s="1280"/>
      <c r="P187" s="1280"/>
      <c r="Q187" s="1280"/>
      <c r="R187" s="1280"/>
      <c r="S187" s="1280"/>
      <c r="T187" s="1280"/>
      <c r="U187" s="1280"/>
      <c r="V187" s="1280"/>
      <c r="W187" s="1280"/>
      <c r="X187" s="1280"/>
      <c r="Y187" s="1222"/>
      <c r="Z187" s="1222"/>
      <c r="AA187" s="1222"/>
      <c r="AB187" s="1222"/>
      <c r="AC187" s="1222"/>
      <c r="AD187" s="1222"/>
      <c r="AE187" s="1222"/>
      <c r="AF187" s="1222"/>
      <c r="AG187" s="1222"/>
      <c r="AH187" s="1222"/>
      <c r="AI187" s="1222"/>
      <c r="AJ187" s="1280"/>
      <c r="AK187" s="1280"/>
      <c r="AL187" s="1199">
        <v>1</v>
      </c>
      <c r="AM187" s="701"/>
      <c r="AN187" s="701"/>
    </row>
    <row r="188" spans="1:40" customFormat="1" ht="30" customHeight="1">
      <c r="A188" s="1280"/>
      <c r="B188" s="1280"/>
      <c r="C188" s="1280"/>
      <c r="D188" s="1318" t="s">
        <v>3089</v>
      </c>
      <c r="E188" s="1318"/>
      <c r="F188" s="1318"/>
      <c r="G188" s="1318"/>
      <c r="H188" s="1318"/>
      <c r="I188" s="1318"/>
      <c r="J188" s="1318"/>
      <c r="K188" s="1318"/>
      <c r="L188" s="1318"/>
      <c r="M188" s="1318"/>
      <c r="N188" s="1280"/>
      <c r="O188" s="1280"/>
      <c r="P188" s="1280"/>
      <c r="Q188" s="1280"/>
      <c r="R188" s="1280"/>
      <c r="S188" s="1280"/>
      <c r="T188" s="1280"/>
      <c r="U188" s="1280"/>
      <c r="V188" s="1280"/>
      <c r="W188" s="1280"/>
      <c r="X188" s="1280"/>
      <c r="Y188" s="1222"/>
      <c r="Z188" s="1222"/>
      <c r="AA188" s="1222"/>
      <c r="AB188" s="1222"/>
      <c r="AC188" s="1222"/>
      <c r="AD188" s="1222"/>
      <c r="AE188" s="1222"/>
      <c r="AF188" s="1222"/>
      <c r="AG188" s="1222"/>
      <c r="AH188" s="1222"/>
      <c r="AI188" s="1222"/>
      <c r="AJ188" s="1280"/>
      <c r="AK188" s="1280"/>
      <c r="AL188" s="1199">
        <v>1</v>
      </c>
      <c r="AM188" s="701"/>
      <c r="AN188" s="701"/>
    </row>
    <row r="189" spans="1:40" customFormat="1" ht="30" customHeight="1">
      <c r="A189" s="1280"/>
      <c r="B189" s="1280"/>
      <c r="C189" s="1280"/>
      <c r="D189" s="1318" t="s">
        <v>3090</v>
      </c>
      <c r="E189" s="1318"/>
      <c r="F189" s="1318"/>
      <c r="G189" s="1318"/>
      <c r="H189" s="1318"/>
      <c r="I189" s="1318"/>
      <c r="J189" s="1318"/>
      <c r="K189" s="1318"/>
      <c r="L189" s="1318"/>
      <c r="M189" s="1318"/>
      <c r="N189" s="1280"/>
      <c r="O189" s="1280"/>
      <c r="P189" s="1280"/>
      <c r="Q189" s="1280"/>
      <c r="R189" s="1280"/>
      <c r="S189" s="1280"/>
      <c r="T189" s="1280"/>
      <c r="U189" s="1280"/>
      <c r="V189" s="1280"/>
      <c r="W189" s="1280"/>
      <c r="X189" s="1280"/>
      <c r="Y189" s="1222"/>
      <c r="Z189" s="1222"/>
      <c r="AA189" s="1222"/>
      <c r="AB189" s="1222"/>
      <c r="AC189" s="1222"/>
      <c r="AD189" s="1222"/>
      <c r="AE189" s="1222"/>
      <c r="AF189" s="1222"/>
      <c r="AG189" s="1222"/>
      <c r="AH189" s="1222"/>
      <c r="AI189" s="1222"/>
      <c r="AJ189" s="1280"/>
      <c r="AK189" s="1280"/>
      <c r="AL189" s="1199">
        <v>1</v>
      </c>
      <c r="AM189" s="701"/>
      <c r="AN189" s="701"/>
    </row>
    <row r="190" spans="1:40" customFormat="1" ht="30" customHeight="1">
      <c r="A190" s="1280"/>
      <c r="B190" s="1280"/>
      <c r="C190" s="1280"/>
      <c r="D190" s="1318" t="s">
        <v>3091</v>
      </c>
      <c r="E190" s="1318"/>
      <c r="F190" s="1318"/>
      <c r="G190" s="1318"/>
      <c r="H190" s="1318"/>
      <c r="I190" s="1318"/>
      <c r="J190" s="1318"/>
      <c r="K190" s="1318"/>
      <c r="L190" s="1318"/>
      <c r="M190" s="1318"/>
      <c r="N190" s="1280"/>
      <c r="O190" s="1280"/>
      <c r="P190" s="1280"/>
      <c r="Q190" s="1280"/>
      <c r="R190" s="1280"/>
      <c r="S190" s="1280"/>
      <c r="T190" s="1280"/>
      <c r="U190" s="1280"/>
      <c r="V190" s="1280"/>
      <c r="W190" s="1280"/>
      <c r="X190" s="1280"/>
      <c r="Y190" s="1222"/>
      <c r="Z190" s="1222"/>
      <c r="AA190" s="1222"/>
      <c r="AB190" s="1222"/>
      <c r="AC190" s="1222"/>
      <c r="AD190" s="1222"/>
      <c r="AE190" s="1222"/>
      <c r="AF190" s="1222"/>
      <c r="AG190" s="1222"/>
      <c r="AH190" s="1222"/>
      <c r="AI190" s="1222"/>
      <c r="AJ190" s="1280"/>
      <c r="AK190" s="1280"/>
      <c r="AL190" s="1199">
        <v>1</v>
      </c>
      <c r="AM190" s="701"/>
      <c r="AN190" s="701"/>
    </row>
    <row r="191" spans="1:40" customFormat="1" ht="30" customHeight="1">
      <c r="A191" s="1280"/>
      <c r="B191" s="1280"/>
      <c r="C191" s="1280"/>
      <c r="D191" s="1318" t="s">
        <v>3088</v>
      </c>
      <c r="E191" s="1318"/>
      <c r="F191" s="1318"/>
      <c r="G191" s="1318"/>
      <c r="H191" s="1318"/>
      <c r="I191" s="1318"/>
      <c r="J191" s="1318"/>
      <c r="K191" s="1318"/>
      <c r="L191" s="1318"/>
      <c r="M191" s="1318"/>
      <c r="N191" s="1280"/>
      <c r="O191" s="1280"/>
      <c r="P191" s="1280"/>
      <c r="Q191" s="1280"/>
      <c r="R191" s="1280"/>
      <c r="S191" s="1280"/>
      <c r="T191" s="1280"/>
      <c r="U191" s="1280"/>
      <c r="V191" s="1280"/>
      <c r="W191" s="1280"/>
      <c r="X191" s="1280"/>
      <c r="Y191" s="1222"/>
      <c r="Z191" s="1222"/>
      <c r="AA191" s="1222"/>
      <c r="AB191" s="1222"/>
      <c r="AC191" s="1222"/>
      <c r="AD191" s="1222"/>
      <c r="AE191" s="1222"/>
      <c r="AF191" s="1222"/>
      <c r="AG191" s="1222"/>
      <c r="AH191" s="1222"/>
      <c r="AI191" s="1222"/>
      <c r="AJ191" s="1280"/>
      <c r="AK191" s="1280"/>
      <c r="AL191" s="1199">
        <v>1</v>
      </c>
      <c r="AM191" s="701"/>
      <c r="AN191" s="701"/>
    </row>
    <row r="192" spans="1:40" customFormat="1" ht="30" customHeight="1">
      <c r="A192" s="1280"/>
      <c r="B192" s="1280"/>
      <c r="C192" s="1280"/>
      <c r="D192" s="1318" t="s">
        <v>3088</v>
      </c>
      <c r="E192" s="1318"/>
      <c r="F192" s="1318"/>
      <c r="G192" s="1318"/>
      <c r="H192" s="1318"/>
      <c r="I192" s="1318"/>
      <c r="J192" s="1318"/>
      <c r="K192" s="1318"/>
      <c r="L192" s="1318"/>
      <c r="M192" s="1318"/>
      <c r="N192" s="1280"/>
      <c r="O192" s="1280"/>
      <c r="P192" s="1280"/>
      <c r="Q192" s="1280"/>
      <c r="R192" s="1280"/>
      <c r="S192" s="1280"/>
      <c r="T192" s="1280"/>
      <c r="U192" s="1280"/>
      <c r="V192" s="1280"/>
      <c r="W192" s="1280"/>
      <c r="X192" s="1280"/>
      <c r="Y192" s="1280"/>
      <c r="Z192" s="1280"/>
      <c r="AA192" s="1280"/>
      <c r="AB192" s="1280"/>
      <c r="AC192" s="1280"/>
      <c r="AD192" s="1280"/>
      <c r="AE192" s="1280"/>
      <c r="AF192" s="1280"/>
      <c r="AG192" s="1280"/>
      <c r="AH192" s="1280"/>
      <c r="AI192" s="1280"/>
      <c r="AJ192" s="1280"/>
      <c r="AK192" s="1280"/>
      <c r="AL192" s="1199">
        <v>1</v>
      </c>
      <c r="AM192" s="701"/>
      <c r="AN192" s="701"/>
    </row>
    <row r="193" spans="1:40" customFormat="1" ht="30" customHeight="1">
      <c r="A193" s="1280"/>
      <c r="B193" s="1280"/>
      <c r="C193" s="1280"/>
      <c r="D193" s="1323" t="s">
        <v>2711</v>
      </c>
      <c r="E193" s="1318"/>
      <c r="F193" s="1318"/>
      <c r="G193" s="1318"/>
      <c r="H193" s="1318"/>
      <c r="I193" s="1318"/>
      <c r="J193" s="1318"/>
      <c r="K193" s="1318"/>
      <c r="L193" s="1318"/>
      <c r="M193" s="1318"/>
      <c r="N193" s="1280"/>
      <c r="O193" s="1280"/>
      <c r="P193" s="1280"/>
      <c r="Q193" s="1280"/>
      <c r="R193" s="1280"/>
      <c r="S193" s="1280"/>
      <c r="T193" s="1280"/>
      <c r="U193" s="1280"/>
      <c r="V193" s="1280"/>
      <c r="W193" s="1280"/>
      <c r="X193" s="1280"/>
      <c r="Y193" s="1280"/>
      <c r="Z193" s="1280"/>
      <c r="AA193" s="1280"/>
      <c r="AB193" s="1280"/>
      <c r="AC193" s="1280"/>
      <c r="AD193" s="1280"/>
      <c r="AE193" s="1280"/>
      <c r="AF193" s="1280"/>
      <c r="AG193" s="1280"/>
      <c r="AH193" s="1280"/>
      <c r="AI193" s="1280"/>
      <c r="AJ193" s="1280"/>
      <c r="AK193" s="1280"/>
      <c r="AL193" s="1199">
        <v>1</v>
      </c>
      <c r="AM193" s="701"/>
      <c r="AN193" s="701"/>
    </row>
    <row r="194" spans="1:40" customFormat="1" ht="30" customHeight="1">
      <c r="A194" s="1280"/>
      <c r="B194" s="1280"/>
      <c r="C194" s="1280"/>
      <c r="D194" s="1323" t="s">
        <v>2712</v>
      </c>
      <c r="E194" s="1318"/>
      <c r="F194" s="1318"/>
      <c r="G194" s="1318"/>
      <c r="H194" s="1318"/>
      <c r="I194" s="1318"/>
      <c r="J194" s="1318"/>
      <c r="K194" s="1318"/>
      <c r="L194" s="1318"/>
      <c r="M194" s="1318"/>
      <c r="N194" s="1280"/>
      <c r="O194" s="1280"/>
      <c r="P194" s="1280"/>
      <c r="Q194" s="1280"/>
      <c r="R194" s="1280"/>
      <c r="S194" s="1280"/>
      <c r="T194" s="1280"/>
      <c r="U194" s="1280"/>
      <c r="V194" s="1280"/>
      <c r="W194" s="1280"/>
      <c r="X194" s="1280"/>
      <c r="Y194" s="1280"/>
      <c r="Z194" s="1280"/>
      <c r="AA194" s="1280"/>
      <c r="AB194" s="1280"/>
      <c r="AC194" s="1280"/>
      <c r="AD194" s="1280"/>
      <c r="AE194" s="1280"/>
      <c r="AF194" s="1280"/>
      <c r="AG194" s="1280"/>
      <c r="AH194" s="1280"/>
      <c r="AI194" s="1280"/>
      <c r="AJ194" s="1280"/>
      <c r="AK194" s="1280"/>
      <c r="AL194" s="1199">
        <v>1</v>
      </c>
      <c r="AM194" s="701"/>
      <c r="AN194" s="701"/>
    </row>
    <row r="195" spans="1:40" customFormat="1" ht="30" customHeight="1">
      <c r="A195" s="1280"/>
      <c r="B195" s="1280"/>
      <c r="C195" s="1280"/>
      <c r="D195" s="1280"/>
      <c r="E195" s="1280"/>
      <c r="F195" s="1280"/>
      <c r="G195" s="1280"/>
      <c r="H195" s="1280"/>
      <c r="I195" s="1280"/>
      <c r="J195" s="1280"/>
      <c r="K195" s="1280"/>
      <c r="L195" s="1280"/>
      <c r="M195" s="1280"/>
      <c r="N195" s="1280"/>
      <c r="O195" s="1280"/>
      <c r="P195" s="1280"/>
      <c r="Q195" s="1280"/>
      <c r="R195" s="1280"/>
      <c r="S195" s="1280"/>
      <c r="T195" s="1280"/>
      <c r="U195" s="1280"/>
      <c r="V195" s="1280"/>
      <c r="W195" s="1280"/>
      <c r="X195" s="1280"/>
      <c r="Y195" s="1280"/>
      <c r="Z195" s="1280"/>
      <c r="AA195" s="1280"/>
      <c r="AB195" s="1280"/>
      <c r="AC195" s="1280"/>
      <c r="AD195" s="1280"/>
      <c r="AE195" s="1280"/>
      <c r="AF195" s="1280"/>
      <c r="AG195" s="1280"/>
      <c r="AH195" s="1280"/>
      <c r="AI195" s="1280"/>
      <c r="AJ195" s="1280"/>
      <c r="AK195" s="1280"/>
      <c r="AL195" s="1199">
        <v>1</v>
      </c>
      <c r="AM195" s="701"/>
      <c r="AN195" s="701"/>
    </row>
    <row r="196" spans="1:40" customFormat="1" ht="30" customHeight="1">
      <c r="A196" s="1280"/>
      <c r="B196" s="1280"/>
      <c r="C196" s="1280"/>
      <c r="D196" s="1324" t="s">
        <v>3117</v>
      </c>
      <c r="E196" s="1325"/>
      <c r="F196" s="1325"/>
      <c r="G196" s="1325"/>
      <c r="H196" s="1325"/>
      <c r="I196" s="1325"/>
      <c r="J196" s="1325"/>
      <c r="K196" s="1325"/>
      <c r="L196" s="1325"/>
      <c r="M196" s="1325"/>
      <c r="N196" s="1280"/>
      <c r="O196" s="1280"/>
      <c r="P196" s="1280"/>
      <c r="Q196" s="1280"/>
      <c r="R196" s="1280"/>
      <c r="S196" s="1280"/>
      <c r="T196" s="1280"/>
      <c r="U196" s="1280"/>
      <c r="V196" s="1280"/>
      <c r="W196" s="1280"/>
      <c r="X196" s="1280"/>
      <c r="Y196" s="1280"/>
      <c r="Z196" s="1280"/>
      <c r="AA196" s="1280"/>
      <c r="AB196" s="1280"/>
      <c r="AC196" s="1280"/>
      <c r="AD196" s="1280"/>
      <c r="AE196" s="1280"/>
      <c r="AF196" s="1280"/>
      <c r="AG196" s="1280"/>
      <c r="AH196" s="1280"/>
      <c r="AI196" s="1280"/>
      <c r="AJ196" s="1280"/>
      <c r="AK196" s="1280"/>
      <c r="AL196" s="1199">
        <v>1</v>
      </c>
      <c r="AM196" s="701"/>
      <c r="AN196" s="701"/>
    </row>
    <row r="197" spans="1:40" customFormat="1" ht="30" customHeight="1">
      <c r="A197" s="1280"/>
      <c r="B197" s="1280"/>
      <c r="C197" s="1280"/>
      <c r="D197" s="1326" t="s">
        <v>3118</v>
      </c>
      <c r="E197" s="1325"/>
      <c r="F197" s="1325"/>
      <c r="G197" s="1325"/>
      <c r="H197" s="1325"/>
      <c r="I197" s="1325"/>
      <c r="J197" s="1325"/>
      <c r="K197" s="1325"/>
      <c r="L197" s="1325"/>
      <c r="M197" s="1325"/>
      <c r="N197" s="1280"/>
      <c r="O197" s="1280"/>
      <c r="P197" s="1280"/>
      <c r="Q197" s="1280"/>
      <c r="R197" s="1280"/>
      <c r="S197" s="1280"/>
      <c r="T197" s="1280"/>
      <c r="U197" s="1280"/>
      <c r="V197" s="1280"/>
      <c r="W197" s="1280"/>
      <c r="X197" s="1280"/>
      <c r="Y197" s="1280"/>
      <c r="Z197" s="1280"/>
      <c r="AA197" s="1280"/>
      <c r="AB197" s="1280"/>
      <c r="AC197" s="1280"/>
      <c r="AD197" s="1280"/>
      <c r="AE197" s="1280"/>
      <c r="AF197" s="1280"/>
      <c r="AG197" s="1280"/>
      <c r="AH197" s="1280"/>
      <c r="AI197" s="1280"/>
      <c r="AJ197" s="1280"/>
      <c r="AK197" s="1280"/>
      <c r="AL197" s="1199">
        <v>1</v>
      </c>
      <c r="AM197" s="701"/>
      <c r="AN197" s="701"/>
    </row>
    <row r="198" spans="1:40" customFormat="1" ht="30" customHeight="1">
      <c r="A198" s="1280"/>
      <c r="B198" s="1280"/>
      <c r="C198" s="1280"/>
      <c r="D198" s="1326" t="s">
        <v>3119</v>
      </c>
      <c r="E198" s="1325"/>
      <c r="F198" s="1325"/>
      <c r="G198" s="1325"/>
      <c r="H198" s="1325"/>
      <c r="I198" s="1325"/>
      <c r="J198" s="1325"/>
      <c r="K198" s="1325"/>
      <c r="L198" s="1325"/>
      <c r="M198" s="1325"/>
      <c r="N198" s="1280"/>
      <c r="O198" s="1280"/>
      <c r="P198" s="1280"/>
      <c r="Q198" s="1280"/>
      <c r="R198" s="1280"/>
      <c r="S198" s="1280"/>
      <c r="T198" s="1280"/>
      <c r="U198" s="1280"/>
      <c r="V198" s="1280"/>
      <c r="W198" s="1280"/>
      <c r="X198" s="1280"/>
      <c r="Y198" s="1280"/>
      <c r="Z198" s="1280"/>
      <c r="AA198" s="1280"/>
      <c r="AB198" s="1280"/>
      <c r="AC198" s="1280"/>
      <c r="AD198" s="1280"/>
      <c r="AE198" s="1280"/>
      <c r="AF198" s="1280"/>
      <c r="AG198" s="1280"/>
      <c r="AH198" s="1280"/>
      <c r="AI198" s="1280"/>
      <c r="AJ198" s="1280"/>
      <c r="AK198" s="1280"/>
      <c r="AL198" s="1199">
        <v>1</v>
      </c>
      <c r="AM198" s="701"/>
      <c r="AN198" s="701"/>
    </row>
    <row r="199" spans="1:40" customFormat="1" ht="30" customHeight="1">
      <c r="A199" s="1280"/>
      <c r="B199" s="1280"/>
      <c r="C199" s="1280"/>
      <c r="D199" s="1327" t="s">
        <v>2717</v>
      </c>
      <c r="E199" s="1325"/>
      <c r="F199" s="1325"/>
      <c r="G199" s="1325"/>
      <c r="H199" s="1325"/>
      <c r="I199" s="1325"/>
      <c r="J199" s="1325"/>
      <c r="K199" s="1325"/>
      <c r="L199" s="1325"/>
      <c r="M199" s="1325"/>
      <c r="N199" s="1280"/>
      <c r="O199" s="1280"/>
      <c r="P199" s="1280"/>
      <c r="Q199" s="1280"/>
      <c r="R199" s="1280"/>
      <c r="S199" s="1280"/>
      <c r="T199" s="1280"/>
      <c r="U199" s="1280"/>
      <c r="V199" s="1280"/>
      <c r="W199" s="1280"/>
      <c r="X199" s="1280"/>
      <c r="Y199" s="1280"/>
      <c r="Z199" s="1280"/>
      <c r="AA199" s="1280"/>
      <c r="AB199" s="1280"/>
      <c r="AC199" s="1280"/>
      <c r="AD199" s="1280"/>
      <c r="AE199" s="1280"/>
      <c r="AF199" s="1280"/>
      <c r="AG199" s="1280"/>
      <c r="AH199" s="1280"/>
      <c r="AI199" s="1280"/>
      <c r="AJ199" s="1280"/>
      <c r="AK199" s="1280"/>
      <c r="AL199" s="1199">
        <v>1</v>
      </c>
      <c r="AM199" s="701"/>
      <c r="AN199" s="701"/>
    </row>
    <row r="200" spans="1:40" customFormat="1" ht="30" customHeight="1">
      <c r="A200" s="1280"/>
      <c r="B200" s="1280"/>
      <c r="C200" s="1280"/>
      <c r="D200" s="1328" t="s">
        <v>2718</v>
      </c>
      <c r="E200" s="1325"/>
      <c r="F200" s="1325"/>
      <c r="G200" s="1325"/>
      <c r="H200" s="1325"/>
      <c r="I200" s="1325"/>
      <c r="J200" s="1325"/>
      <c r="K200" s="1325"/>
      <c r="L200" s="1325"/>
      <c r="M200" s="1325"/>
      <c r="N200" s="1280"/>
      <c r="O200" s="1280"/>
      <c r="P200" s="1280"/>
      <c r="Q200" s="1280"/>
      <c r="R200" s="1280"/>
      <c r="S200" s="1280"/>
      <c r="T200" s="1280"/>
      <c r="U200" s="1280"/>
      <c r="V200" s="1280"/>
      <c r="W200" s="1280"/>
      <c r="X200" s="1280"/>
      <c r="Y200" s="1280"/>
      <c r="Z200" s="1280"/>
      <c r="AA200" s="1280"/>
      <c r="AB200" s="1280"/>
      <c r="AC200" s="1280"/>
      <c r="AD200" s="1280"/>
      <c r="AE200" s="1280"/>
      <c r="AF200" s="1280"/>
      <c r="AG200" s="1280"/>
      <c r="AH200" s="1280"/>
      <c r="AI200" s="1280"/>
      <c r="AJ200" s="1280"/>
      <c r="AK200" s="1280"/>
      <c r="AL200" s="1199">
        <v>1</v>
      </c>
      <c r="AM200" s="701"/>
      <c r="AN200" s="701"/>
    </row>
    <row r="201" spans="1:40" customFormat="1" ht="30" customHeight="1">
      <c r="A201" s="1280"/>
      <c r="B201" s="1280"/>
      <c r="C201" s="1280"/>
      <c r="D201" s="1328" t="s">
        <v>2719</v>
      </c>
      <c r="E201" s="1325"/>
      <c r="F201" s="1325"/>
      <c r="G201" s="1325"/>
      <c r="H201" s="1325"/>
      <c r="I201" s="1325"/>
      <c r="J201" s="1325"/>
      <c r="K201" s="1325"/>
      <c r="L201" s="1325"/>
      <c r="M201" s="1325"/>
      <c r="N201" s="1280"/>
      <c r="O201" s="1280"/>
      <c r="P201" s="1280"/>
      <c r="Q201" s="1280"/>
      <c r="R201" s="1280"/>
      <c r="S201" s="1280"/>
      <c r="T201" s="1280"/>
      <c r="U201" s="1280"/>
      <c r="V201" s="1280"/>
      <c r="W201" s="1280"/>
      <c r="X201" s="1280"/>
      <c r="Y201" s="1280"/>
      <c r="Z201" s="1280"/>
      <c r="AA201" s="1280"/>
      <c r="AB201" s="1280"/>
      <c r="AC201" s="1280"/>
      <c r="AD201" s="1280"/>
      <c r="AE201" s="1280"/>
      <c r="AF201" s="1280"/>
      <c r="AG201" s="1280"/>
      <c r="AH201" s="1280"/>
      <c r="AI201" s="1280"/>
      <c r="AJ201" s="1280"/>
      <c r="AK201" s="1280"/>
      <c r="AL201" s="1199">
        <v>1</v>
      </c>
      <c r="AM201" s="701"/>
      <c r="AN201" s="701"/>
    </row>
    <row r="202" spans="1:40" customFormat="1" ht="30" customHeight="1">
      <c r="A202" s="1280"/>
      <c r="B202" s="1280"/>
      <c r="C202" s="1280"/>
      <c r="D202" s="1280"/>
      <c r="E202" s="1280"/>
      <c r="F202" s="1280"/>
      <c r="G202" s="1280"/>
      <c r="H202" s="1280"/>
      <c r="I202" s="1280"/>
      <c r="J202" s="1280"/>
      <c r="K202" s="1280"/>
      <c r="L202" s="1280"/>
      <c r="M202" s="1280"/>
      <c r="N202" s="1280"/>
      <c r="O202" s="1280"/>
      <c r="P202" s="1280"/>
      <c r="Q202" s="1280"/>
      <c r="R202" s="1280"/>
      <c r="S202" s="1280"/>
      <c r="T202" s="1280"/>
      <c r="U202" s="1280"/>
      <c r="V202" s="1280"/>
      <c r="W202" s="1280"/>
      <c r="X202" s="1280"/>
      <c r="Y202" s="1280"/>
      <c r="Z202" s="1280"/>
      <c r="AA202" s="1280"/>
      <c r="AB202" s="1280"/>
      <c r="AC202" s="1280"/>
      <c r="AD202" s="1280"/>
      <c r="AE202" s="1280"/>
      <c r="AF202" s="1280"/>
      <c r="AG202" s="1280"/>
      <c r="AH202" s="1280"/>
      <c r="AI202" s="1280"/>
      <c r="AJ202" s="1280"/>
      <c r="AK202" s="1280"/>
      <c r="AL202" s="1199">
        <v>1</v>
      </c>
      <c r="AM202" s="701"/>
      <c r="AN202" s="701"/>
    </row>
    <row r="203" spans="1:40" customFormat="1" ht="30" customHeight="1">
      <c r="A203" s="1280"/>
      <c r="B203" s="1280"/>
      <c r="C203" s="1280"/>
      <c r="D203" s="1329" t="s">
        <v>3120</v>
      </c>
      <c r="E203" s="1329"/>
      <c r="F203" s="1329"/>
      <c r="G203" s="1329"/>
      <c r="H203" s="1329"/>
      <c r="I203" s="1329"/>
      <c r="J203" s="1329"/>
      <c r="K203" s="1329"/>
      <c r="L203" s="1329"/>
      <c r="M203" s="1329"/>
      <c r="N203" s="1280"/>
      <c r="O203" s="1280"/>
      <c r="P203" s="1280"/>
      <c r="Q203" s="1280"/>
      <c r="R203" s="1280"/>
      <c r="S203" s="1280"/>
      <c r="T203" s="1280"/>
      <c r="U203" s="1280"/>
      <c r="V203" s="1280"/>
      <c r="W203" s="1280"/>
      <c r="X203" s="1280"/>
      <c r="Y203" s="1280"/>
      <c r="Z203" s="1280"/>
      <c r="AA203" s="1280"/>
      <c r="AB203" s="1280"/>
      <c r="AC203" s="1280"/>
      <c r="AD203" s="1280"/>
      <c r="AE203" s="1280"/>
      <c r="AF203" s="1280"/>
      <c r="AG203" s="1280"/>
      <c r="AH203" s="1280"/>
      <c r="AI203" s="1280"/>
      <c r="AJ203" s="1280"/>
      <c r="AK203" s="1280"/>
      <c r="AL203" s="1199">
        <v>1</v>
      </c>
      <c r="AM203" s="701"/>
      <c r="AN203" s="701"/>
    </row>
    <row r="204" spans="1:40" customFormat="1" ht="30" customHeight="1">
      <c r="A204" s="1280"/>
      <c r="B204" s="1280"/>
      <c r="C204" s="1280"/>
      <c r="D204" s="1329" t="s">
        <v>3121</v>
      </c>
      <c r="E204" s="1329"/>
      <c r="F204" s="1329"/>
      <c r="G204" s="1329"/>
      <c r="H204" s="1329"/>
      <c r="I204" s="1329"/>
      <c r="J204" s="1329"/>
      <c r="K204" s="1329"/>
      <c r="L204" s="1329"/>
      <c r="M204" s="1329"/>
      <c r="N204" s="1280"/>
      <c r="O204" s="1280"/>
      <c r="P204" s="1280"/>
      <c r="Q204" s="1280"/>
      <c r="R204" s="1280"/>
      <c r="S204" s="1280"/>
      <c r="T204" s="1280"/>
      <c r="U204" s="1280"/>
      <c r="V204" s="1280"/>
      <c r="W204" s="1280"/>
      <c r="X204" s="1280"/>
      <c r="Y204" s="1280"/>
      <c r="Z204" s="1280"/>
      <c r="AA204" s="1280"/>
      <c r="AB204" s="1280"/>
      <c r="AC204" s="1280"/>
      <c r="AD204" s="1280"/>
      <c r="AE204" s="1280"/>
      <c r="AF204" s="1280"/>
      <c r="AG204" s="1280"/>
      <c r="AH204" s="1280"/>
      <c r="AI204" s="1280"/>
      <c r="AJ204" s="1280"/>
      <c r="AK204" s="1280"/>
      <c r="AL204" s="1199">
        <v>1</v>
      </c>
      <c r="AM204" s="701"/>
      <c r="AN204" s="701"/>
    </row>
    <row r="205" spans="1:40" customFormat="1" ht="30" customHeight="1">
      <c r="A205" s="1280"/>
      <c r="B205" s="1280"/>
      <c r="C205" s="1280"/>
      <c r="D205" s="1329" t="s">
        <v>3122</v>
      </c>
      <c r="E205" s="1329"/>
      <c r="F205" s="1329"/>
      <c r="G205" s="1329"/>
      <c r="H205" s="1329"/>
      <c r="I205" s="1329"/>
      <c r="J205" s="1329"/>
      <c r="K205" s="1329"/>
      <c r="L205" s="1329"/>
      <c r="M205" s="1329"/>
      <c r="N205" s="1280"/>
      <c r="O205" s="1280"/>
      <c r="P205" s="1280"/>
      <c r="Q205" s="1280"/>
      <c r="R205" s="1280"/>
      <c r="S205" s="1280"/>
      <c r="T205" s="1280"/>
      <c r="U205" s="1280"/>
      <c r="V205" s="1280"/>
      <c r="W205" s="1280"/>
      <c r="X205" s="1280"/>
      <c r="Y205" s="1280"/>
      <c r="Z205" s="1280"/>
      <c r="AA205" s="1280"/>
      <c r="AB205" s="1280"/>
      <c r="AC205" s="1280"/>
      <c r="AD205" s="1280"/>
      <c r="AE205" s="1280"/>
      <c r="AF205" s="1280"/>
      <c r="AG205" s="1280"/>
      <c r="AH205" s="1280"/>
      <c r="AI205" s="1280"/>
      <c r="AJ205" s="1280"/>
      <c r="AK205" s="1280"/>
      <c r="AL205" s="1199">
        <v>1</v>
      </c>
      <c r="AM205" s="701"/>
      <c r="AN205" s="701"/>
    </row>
    <row r="206" spans="1:40" customFormat="1" ht="30" customHeight="1">
      <c r="A206" s="1280"/>
      <c r="B206" s="1280"/>
      <c r="C206" s="1280"/>
      <c r="D206" s="1329" t="s">
        <v>3123</v>
      </c>
      <c r="E206" s="1329"/>
      <c r="F206" s="1329"/>
      <c r="G206" s="1329"/>
      <c r="H206" s="1329"/>
      <c r="I206" s="1329"/>
      <c r="J206" s="1329"/>
      <c r="K206" s="1329"/>
      <c r="L206" s="1329"/>
      <c r="M206" s="1329"/>
      <c r="N206" s="1280"/>
      <c r="O206" s="1280"/>
      <c r="P206" s="1280"/>
      <c r="Q206" s="1280"/>
      <c r="R206" s="1280"/>
      <c r="S206" s="1280"/>
      <c r="T206" s="1280"/>
      <c r="U206" s="1280"/>
      <c r="V206" s="1280"/>
      <c r="W206" s="1280"/>
      <c r="X206" s="1280"/>
      <c r="Y206" s="1280"/>
      <c r="Z206" s="1280"/>
      <c r="AA206" s="1280"/>
      <c r="AB206" s="1280"/>
      <c r="AC206" s="1280"/>
      <c r="AD206" s="1280"/>
      <c r="AE206" s="1280"/>
      <c r="AF206" s="1280"/>
      <c r="AG206" s="1280"/>
      <c r="AH206" s="1280"/>
      <c r="AI206" s="1280"/>
      <c r="AJ206" s="1280"/>
      <c r="AK206" s="1280"/>
      <c r="AL206" s="1199">
        <v>1</v>
      </c>
      <c r="AM206" s="701"/>
      <c r="AN206" s="701"/>
    </row>
    <row r="207" spans="1:40" customFormat="1" ht="30" customHeight="1">
      <c r="A207" s="1280"/>
      <c r="B207" s="1280"/>
      <c r="C207" s="1280"/>
      <c r="D207" s="1329"/>
      <c r="E207" s="1329"/>
      <c r="F207" s="1329"/>
      <c r="G207" s="1329"/>
      <c r="H207" s="1329"/>
      <c r="I207" s="1329"/>
      <c r="J207" s="1329"/>
      <c r="K207" s="1329"/>
      <c r="L207" s="1329"/>
      <c r="M207" s="1329"/>
      <c r="N207" s="1280"/>
      <c r="O207" s="1280"/>
      <c r="P207" s="1280"/>
      <c r="Q207" s="1280"/>
      <c r="R207" s="1280"/>
      <c r="S207" s="1280"/>
      <c r="T207" s="1280"/>
      <c r="U207" s="1280"/>
      <c r="V207" s="1280"/>
      <c r="W207" s="1280"/>
      <c r="X207" s="1280"/>
      <c r="Y207" s="1280"/>
      <c r="Z207" s="1280"/>
      <c r="AA207" s="1280"/>
      <c r="AB207" s="1280"/>
      <c r="AC207" s="1280"/>
      <c r="AD207" s="1280"/>
      <c r="AE207" s="1280"/>
      <c r="AF207" s="1280"/>
      <c r="AG207" s="1280"/>
      <c r="AH207" s="1280"/>
      <c r="AI207" s="1280"/>
      <c r="AJ207" s="1280"/>
      <c r="AK207" s="1280"/>
      <c r="AL207" s="1199">
        <v>1</v>
      </c>
      <c r="AM207" s="701"/>
      <c r="AN207" s="701"/>
    </row>
    <row r="208" spans="1:40" customFormat="1" ht="30" customHeight="1" thickBot="1">
      <c r="A208" s="1280"/>
      <c r="B208" s="1280"/>
      <c r="C208" s="1280"/>
      <c r="D208" s="1280"/>
      <c r="E208" s="1280"/>
      <c r="F208" s="1280"/>
      <c r="G208" s="1280"/>
      <c r="H208" s="1280"/>
      <c r="I208" s="1280"/>
      <c r="J208" s="1280"/>
      <c r="K208" s="1280"/>
      <c r="L208" s="1280"/>
      <c r="M208" s="1280"/>
      <c r="N208" s="1280"/>
      <c r="O208" s="1280"/>
      <c r="P208" s="1280"/>
      <c r="Q208" s="1231"/>
      <c r="R208" s="1231"/>
      <c r="S208" s="1231"/>
      <c r="T208" s="1231"/>
      <c r="U208" s="1231"/>
      <c r="V208" s="1231"/>
      <c r="W208" s="1280"/>
      <c r="X208" s="1280"/>
      <c r="Y208" s="1280"/>
      <c r="Z208" s="1280"/>
      <c r="AA208" s="1280"/>
      <c r="AB208" s="1280"/>
      <c r="AC208" s="1280"/>
      <c r="AD208" s="1280"/>
      <c r="AE208" s="1280"/>
      <c r="AF208" s="1280"/>
      <c r="AG208" s="1280"/>
      <c r="AH208" s="1280"/>
      <c r="AI208" s="1280"/>
      <c r="AJ208" s="1280"/>
      <c r="AK208" s="1280"/>
      <c r="AL208" s="1199">
        <v>1</v>
      </c>
      <c r="AM208" s="701"/>
      <c r="AN208" s="701"/>
    </row>
    <row r="209" spans="1:40" s="1335" customFormat="1" ht="30" customHeight="1">
      <c r="A209" s="1330"/>
      <c r="B209" s="1280"/>
      <c r="C209" s="1280"/>
      <c r="D209" s="2471" t="s">
        <v>3129</v>
      </c>
      <c r="E209" s="2472"/>
      <c r="F209" s="2472"/>
      <c r="G209" s="2472"/>
      <c r="H209" s="2472"/>
      <c r="I209" s="2472"/>
      <c r="J209" s="2472"/>
      <c r="K209" s="1465"/>
      <c r="L209" s="1331"/>
      <c r="M209" s="1280"/>
      <c r="N209" s="1280"/>
      <c r="O209" s="1280"/>
      <c r="P209" s="1332" t="s">
        <v>3131</v>
      </c>
      <c r="Q209" s="1333"/>
      <c r="R209" s="1333"/>
      <c r="S209" s="1333"/>
      <c r="T209" s="1333"/>
      <c r="U209" s="1333"/>
      <c r="V209" s="1333"/>
      <c r="W209" s="1334"/>
      <c r="X209" s="1280"/>
      <c r="Y209" s="1280"/>
      <c r="Z209" s="1280"/>
      <c r="AA209" s="1280"/>
      <c r="AB209" s="1280"/>
      <c r="AC209" s="1280"/>
      <c r="AD209" s="1280"/>
      <c r="AE209" s="1280"/>
      <c r="AF209" s="1280"/>
      <c r="AG209" s="1280"/>
      <c r="AH209" s="1280"/>
      <c r="AI209" s="1280"/>
      <c r="AJ209" s="1280"/>
      <c r="AK209" s="1280"/>
      <c r="AL209" s="1199">
        <v>1</v>
      </c>
      <c r="AM209" s="701"/>
      <c r="AN209" s="701"/>
    </row>
    <row r="210" spans="1:40" s="1335" customFormat="1" ht="30" customHeight="1">
      <c r="A210" s="1330"/>
      <c r="B210" s="1280"/>
      <c r="C210" s="1280"/>
      <c r="D210" s="1336" t="s">
        <v>3233</v>
      </c>
      <c r="E210" s="1337"/>
      <c r="F210" s="1337"/>
      <c r="G210" s="1337"/>
      <c r="H210" s="1337"/>
      <c r="I210" s="1337"/>
      <c r="J210" s="1337"/>
      <c r="K210" s="9"/>
      <c r="L210" s="41"/>
      <c r="M210" s="1280"/>
      <c r="N210" s="1280"/>
      <c r="O210" s="1280"/>
      <c r="P210" s="1338" t="s">
        <v>3130</v>
      </c>
      <c r="Q210" s="1339"/>
      <c r="R210" s="1339"/>
      <c r="S210" s="1339"/>
      <c r="T210" s="1339"/>
      <c r="U210" s="1339"/>
      <c r="V210" s="1339"/>
      <c r="W210" s="1340"/>
      <c r="X210" s="1280"/>
      <c r="Y210" s="1280"/>
      <c r="Z210" s="1280"/>
      <c r="AA210" s="1280"/>
      <c r="AB210" s="1280"/>
      <c r="AC210" s="1280"/>
      <c r="AD210" s="1280"/>
      <c r="AE210" s="1280"/>
      <c r="AF210" s="1280"/>
      <c r="AG210" s="1280"/>
      <c r="AH210" s="1280"/>
      <c r="AI210" s="1280"/>
      <c r="AJ210" s="1280"/>
      <c r="AK210" s="1280"/>
      <c r="AL210" s="1199">
        <v>1</v>
      </c>
      <c r="AM210" s="701"/>
      <c r="AN210" s="701"/>
    </row>
    <row r="211" spans="1:40" s="1335" customFormat="1" ht="30" customHeight="1">
      <c r="A211" s="1330"/>
      <c r="B211" s="1280"/>
      <c r="C211" s="1280"/>
      <c r="D211" s="1336"/>
      <c r="E211" s="1341"/>
      <c r="F211" s="1341"/>
      <c r="G211" s="1341"/>
      <c r="H211" s="1341"/>
      <c r="I211" s="1341"/>
      <c r="J211" s="1341"/>
      <c r="K211" s="1341"/>
      <c r="L211" s="1342"/>
      <c r="M211" s="1280"/>
      <c r="N211" s="1280"/>
      <c r="O211" s="1280"/>
      <c r="P211" s="1343"/>
      <c r="Q211" s="1344"/>
      <c r="R211" s="1344"/>
      <c r="S211" s="1344"/>
      <c r="T211" s="1344"/>
      <c r="U211" s="1344"/>
      <c r="V211" s="1344"/>
      <c r="W211" s="1345"/>
      <c r="X211" s="1280"/>
      <c r="Y211" s="1280"/>
      <c r="Z211" s="1280"/>
      <c r="AA211" s="1280"/>
      <c r="AB211" s="1280"/>
      <c r="AC211" s="1280"/>
      <c r="AD211" s="1280"/>
      <c r="AE211" s="1280"/>
      <c r="AF211" s="1280"/>
      <c r="AG211" s="1280"/>
      <c r="AH211" s="1280"/>
      <c r="AI211" s="1280"/>
      <c r="AJ211" s="1280"/>
      <c r="AK211" s="1280"/>
      <c r="AL211" s="1199">
        <v>1</v>
      </c>
      <c r="AM211" s="701"/>
      <c r="AN211" s="701"/>
    </row>
    <row r="212" spans="1:40" s="1335" customFormat="1" ht="30" customHeight="1">
      <c r="A212" s="1330"/>
      <c r="B212" s="1280"/>
      <c r="C212" s="1280"/>
      <c r="D212" s="1336"/>
      <c r="E212" s="1467" t="s">
        <v>3236</v>
      </c>
      <c r="F212" s="1341"/>
      <c r="G212" s="1341"/>
      <c r="H212" s="1341"/>
      <c r="I212" s="1341"/>
      <c r="J212" s="1341"/>
      <c r="K212" s="1341"/>
      <c r="L212" s="1342"/>
      <c r="M212" s="1280"/>
      <c r="N212" s="1280"/>
      <c r="O212" s="1280"/>
      <c r="P212" s="1343"/>
      <c r="Q212" s="1344"/>
      <c r="R212" s="1344"/>
      <c r="S212" s="1344"/>
      <c r="T212" s="1344"/>
      <c r="U212" s="1344"/>
      <c r="V212" s="1344"/>
      <c r="W212" s="1345"/>
      <c r="X212" s="1280"/>
      <c r="Y212" s="1280"/>
      <c r="Z212" s="1280"/>
      <c r="AA212" s="1280"/>
      <c r="AB212" s="1280"/>
      <c r="AC212" s="1280"/>
      <c r="AD212" s="1280"/>
      <c r="AE212" s="1280"/>
      <c r="AF212" s="1280"/>
      <c r="AG212" s="1280"/>
      <c r="AH212" s="1280"/>
      <c r="AI212" s="1280"/>
      <c r="AJ212" s="1280"/>
      <c r="AK212" s="1280"/>
      <c r="AL212" s="1199">
        <v>1</v>
      </c>
      <c r="AM212" s="701"/>
      <c r="AN212" s="701"/>
    </row>
    <row r="213" spans="1:40" s="1335" customFormat="1" ht="30" customHeight="1">
      <c r="A213" s="1330"/>
      <c r="B213" s="1280"/>
      <c r="C213" s="1280"/>
      <c r="D213" s="1336" t="s">
        <v>3234</v>
      </c>
      <c r="E213" s="1341"/>
      <c r="F213" s="1341"/>
      <c r="G213" s="1341"/>
      <c r="H213" s="1341"/>
      <c r="I213" s="1341"/>
      <c r="J213" s="1341"/>
      <c r="K213" s="1341"/>
      <c r="L213" s="1342"/>
      <c r="M213" s="1280"/>
      <c r="N213" s="1280"/>
      <c r="O213" s="1280"/>
      <c r="P213" s="517"/>
      <c r="Q213" s="9"/>
      <c r="R213" s="9"/>
      <c r="S213" s="9"/>
      <c r="T213" s="9"/>
      <c r="U213" s="9"/>
      <c r="V213" s="9"/>
      <c r="W213" s="41"/>
      <c r="X213" s="1280"/>
      <c r="Y213" s="1280"/>
      <c r="Z213" s="1280"/>
      <c r="AA213" s="1280"/>
      <c r="AB213" s="1280"/>
      <c r="AC213" s="1280"/>
      <c r="AD213" s="1280"/>
      <c r="AE213" s="1280"/>
      <c r="AF213" s="1280"/>
      <c r="AG213" s="1280"/>
      <c r="AH213" s="1280"/>
      <c r="AI213" s="1280"/>
      <c r="AJ213" s="1280"/>
      <c r="AK213" s="1280"/>
      <c r="AL213" s="1199">
        <v>1</v>
      </c>
      <c r="AM213" s="701"/>
      <c r="AN213" s="701"/>
    </row>
    <row r="214" spans="1:40" s="1335" customFormat="1" ht="30" customHeight="1">
      <c r="A214" s="1330"/>
      <c r="B214" s="1280"/>
      <c r="C214" s="1280"/>
      <c r="D214" s="1336"/>
      <c r="E214" s="1346"/>
      <c r="F214" s="1346"/>
      <c r="G214" s="1346"/>
      <c r="H214" s="1466" t="s">
        <v>3237</v>
      </c>
      <c r="I214" s="1346"/>
      <c r="J214" s="1347"/>
      <c r="K214" s="9"/>
      <c r="L214" s="41"/>
      <c r="M214" s="1280"/>
      <c r="N214" s="1280"/>
      <c r="O214" s="1280"/>
      <c r="P214" s="517"/>
      <c r="Q214" s="9"/>
      <c r="R214" s="9"/>
      <c r="S214" s="9"/>
      <c r="T214" s="9"/>
      <c r="U214" s="9"/>
      <c r="V214" s="9"/>
      <c r="W214" s="41"/>
      <c r="X214" s="1280"/>
      <c r="Y214" s="1280"/>
      <c r="Z214" s="1280"/>
      <c r="AA214" s="1280"/>
      <c r="AB214" s="1280"/>
      <c r="AC214" s="1280"/>
      <c r="AD214" s="1280"/>
      <c r="AE214" s="1280"/>
      <c r="AF214" s="1280"/>
      <c r="AG214" s="1280"/>
      <c r="AH214" s="1280"/>
      <c r="AI214" s="1280"/>
      <c r="AJ214" s="1280"/>
      <c r="AK214" s="1280"/>
      <c r="AL214" s="1199">
        <v>1</v>
      </c>
      <c r="AM214" s="701"/>
      <c r="AN214" s="701"/>
    </row>
    <row r="215" spans="1:40" s="1335" customFormat="1" ht="30" customHeight="1">
      <c r="A215" s="1330"/>
      <c r="B215" s="1280"/>
      <c r="C215" s="1280"/>
      <c r="D215" s="1336"/>
      <c r="E215" s="1346"/>
      <c r="F215" s="1346"/>
      <c r="G215" s="1346"/>
      <c r="H215" s="1466" t="s">
        <v>3238</v>
      </c>
      <c r="I215" s="1346"/>
      <c r="J215" s="1347"/>
      <c r="K215" s="9"/>
      <c r="L215" s="41"/>
      <c r="M215" s="1280"/>
      <c r="N215" s="1280"/>
      <c r="O215" s="1280"/>
      <c r="P215" s="517"/>
      <c r="Q215" s="9"/>
      <c r="R215" s="9"/>
      <c r="S215" s="9"/>
      <c r="T215" s="9"/>
      <c r="U215" s="9"/>
      <c r="V215" s="9"/>
      <c r="W215" s="41"/>
      <c r="X215" s="1280"/>
      <c r="Y215" s="1280"/>
      <c r="Z215" s="1280"/>
      <c r="AA215" s="1280"/>
      <c r="AB215" s="1280"/>
      <c r="AC215" s="1280"/>
      <c r="AD215" s="1280"/>
      <c r="AE215" s="1280"/>
      <c r="AF215" s="1280"/>
      <c r="AG215" s="1280"/>
      <c r="AH215" s="1280"/>
      <c r="AI215" s="1280"/>
      <c r="AJ215" s="1280"/>
      <c r="AK215" s="1280"/>
      <c r="AL215" s="1199">
        <v>1</v>
      </c>
      <c r="AM215" s="701"/>
      <c r="AN215" s="701"/>
    </row>
    <row r="216" spans="1:40" s="1335" customFormat="1" ht="30" customHeight="1">
      <c r="A216" s="1330"/>
      <c r="B216" s="1280"/>
      <c r="C216" s="1280"/>
      <c r="D216" s="1336"/>
      <c r="E216" s="1346"/>
      <c r="F216" s="1346"/>
      <c r="G216" s="1346"/>
      <c r="H216" s="1466" t="s">
        <v>3239</v>
      </c>
      <c r="I216" s="1346"/>
      <c r="J216" s="1347"/>
      <c r="K216" s="9"/>
      <c r="L216" s="41"/>
      <c r="M216" s="1280"/>
      <c r="N216" s="1280"/>
      <c r="O216" s="1280"/>
      <c r="P216" s="517"/>
      <c r="Q216" s="9"/>
      <c r="R216" s="9"/>
      <c r="S216" s="9"/>
      <c r="T216" s="9"/>
      <c r="U216" s="9"/>
      <c r="V216" s="9"/>
      <c r="W216" s="41"/>
      <c r="X216" s="1280"/>
      <c r="Y216" s="1280"/>
      <c r="Z216" s="1280"/>
      <c r="AA216" s="1280"/>
      <c r="AB216" s="1280"/>
      <c r="AC216" s="1280"/>
      <c r="AD216" s="1280"/>
      <c r="AE216" s="1280"/>
      <c r="AF216" s="1280"/>
      <c r="AG216" s="1280"/>
      <c r="AH216" s="1280"/>
      <c r="AI216" s="1280"/>
      <c r="AJ216" s="1280"/>
      <c r="AK216" s="1280"/>
      <c r="AL216" s="1199">
        <v>1</v>
      </c>
      <c r="AM216" s="701"/>
      <c r="AN216" s="701"/>
    </row>
    <row r="217" spans="1:40" s="1335" customFormat="1" ht="30" customHeight="1">
      <c r="A217" s="1330"/>
      <c r="B217" s="1280"/>
      <c r="C217" s="1280"/>
      <c r="D217" s="2473" t="s">
        <v>3235</v>
      </c>
      <c r="E217" s="2474"/>
      <c r="F217" s="2474"/>
      <c r="G217" s="2474"/>
      <c r="H217" s="2474"/>
      <c r="I217" s="2474"/>
      <c r="J217" s="2474"/>
      <c r="K217" s="2474"/>
      <c r="L217" s="41"/>
      <c r="M217" s="1280"/>
      <c r="N217" s="1280"/>
      <c r="O217" s="1280"/>
      <c r="P217" s="517"/>
      <c r="Q217" s="9"/>
      <c r="R217" s="9"/>
      <c r="S217" s="9"/>
      <c r="T217" s="9"/>
      <c r="U217" s="9"/>
      <c r="V217" s="9"/>
      <c r="W217" s="41"/>
      <c r="X217" s="1280"/>
      <c r="Y217" s="1280"/>
      <c r="Z217" s="1197"/>
      <c r="AA217" s="1197"/>
      <c r="AB217" s="1197"/>
      <c r="AC217" s="1197"/>
      <c r="AD217" s="1197"/>
      <c r="AE217" s="1197"/>
      <c r="AF217" s="1197"/>
      <c r="AG217" s="1197"/>
      <c r="AH217" s="1197"/>
      <c r="AI217" s="1197"/>
      <c r="AJ217" s="1197"/>
      <c r="AK217" s="1197"/>
      <c r="AL217" s="1199">
        <v>1</v>
      </c>
      <c r="AM217" s="701"/>
      <c r="AN217" s="701"/>
    </row>
    <row r="218" spans="1:40" s="1335" customFormat="1" ht="30" customHeight="1" thickBot="1">
      <c r="A218" s="1330"/>
      <c r="B218" s="1280"/>
      <c r="C218" s="1280"/>
      <c r="D218" s="2476"/>
      <c r="E218" s="2477"/>
      <c r="F218" s="2477"/>
      <c r="G218" s="2477"/>
      <c r="H218" s="2477"/>
      <c r="I218" s="2477"/>
      <c r="J218" s="2477"/>
      <c r="K218" s="2477"/>
      <c r="L218" s="1350"/>
      <c r="M218" s="1280"/>
      <c r="N218" s="1280"/>
      <c r="O218" s="1280"/>
      <c r="P218" s="1348"/>
      <c r="Q218" s="1349"/>
      <c r="R218" s="1349"/>
      <c r="S218" s="1349"/>
      <c r="T218" s="1349"/>
      <c r="U218" s="1349"/>
      <c r="V218" s="1349"/>
      <c r="W218" s="1350"/>
      <c r="X218" s="1280"/>
      <c r="Y218" s="1280"/>
      <c r="Z218" s="1296"/>
      <c r="AA218" s="1296"/>
      <c r="AB218" s="1296"/>
      <c r="AC218" s="1296"/>
      <c r="AD218" s="1296"/>
      <c r="AE218" s="1296"/>
      <c r="AF218" s="1296"/>
      <c r="AG218" s="1296"/>
      <c r="AH218" s="1297"/>
      <c r="AI218" s="1297"/>
      <c r="AJ218" s="1197"/>
      <c r="AK218" s="1197"/>
      <c r="AL218" s="1199">
        <v>1</v>
      </c>
      <c r="AM218" s="701"/>
      <c r="AN218" s="701"/>
    </row>
    <row r="219" spans="1:40">
      <c r="A219" s="1195"/>
      <c r="B219" s="1280"/>
      <c r="C219" s="1280"/>
      <c r="D219" s="1280"/>
      <c r="E219" s="1280"/>
      <c r="F219" s="1280"/>
      <c r="G219" s="1280"/>
      <c r="H219" s="1280"/>
      <c r="I219" s="1280"/>
      <c r="J219" s="1280"/>
      <c r="K219" s="1280"/>
      <c r="L219" s="1280"/>
      <c r="M219" s="1280"/>
      <c r="N219" s="1280"/>
      <c r="O219" s="1280"/>
      <c r="P219" s="1280"/>
      <c r="Q219" s="1280"/>
      <c r="R219" s="1280"/>
      <c r="S219" s="1280"/>
      <c r="T219" s="1280"/>
      <c r="U219" s="1280"/>
      <c r="V219" s="1280"/>
      <c r="W219" s="1280"/>
      <c r="X219" s="1280"/>
      <c r="Y219" s="1280"/>
      <c r="Z219" s="1296"/>
      <c r="AA219" s="1296"/>
      <c r="AB219" s="1296"/>
      <c r="AC219" s="1296"/>
      <c r="AD219" s="1296"/>
      <c r="AE219" s="1296"/>
      <c r="AF219" s="1296"/>
      <c r="AG219" s="1296"/>
      <c r="AH219" s="1297"/>
      <c r="AI219" s="1297"/>
      <c r="AJ219" s="1197"/>
      <c r="AK219" s="1197"/>
      <c r="AL219" s="1199">
        <v>1</v>
      </c>
    </row>
    <row r="220" spans="1:40">
      <c r="A220" s="1195"/>
      <c r="B220" s="1280"/>
      <c r="C220" s="1195"/>
      <c r="D220" s="1195"/>
      <c r="E220" s="1195"/>
      <c r="F220" s="1195"/>
      <c r="G220" s="1195"/>
      <c r="H220" s="1195"/>
      <c r="I220" s="1195"/>
      <c r="J220" s="1195"/>
      <c r="K220" s="1195"/>
      <c r="L220" s="1195"/>
      <c r="M220" s="1195"/>
      <c r="N220" s="1195"/>
      <c r="O220" s="1195"/>
      <c r="P220" s="1195"/>
      <c r="Q220" s="1195"/>
      <c r="R220" s="1195"/>
      <c r="S220" s="1195"/>
      <c r="T220" s="1195"/>
      <c r="U220" s="1195"/>
      <c r="V220" s="1195"/>
      <c r="W220" s="1195"/>
      <c r="X220" s="1280"/>
      <c r="Y220" s="1280"/>
      <c r="Z220" s="1296"/>
      <c r="AA220" s="1296"/>
      <c r="AB220" s="1296"/>
      <c r="AC220" s="1296"/>
      <c r="AD220" s="1296"/>
      <c r="AE220" s="1296"/>
      <c r="AF220" s="1296"/>
      <c r="AG220" s="1296"/>
      <c r="AH220" s="1297"/>
      <c r="AI220" s="1297"/>
      <c r="AJ220" s="1197"/>
      <c r="AK220" s="1197"/>
      <c r="AL220" s="1199">
        <v>1</v>
      </c>
    </row>
    <row r="221" spans="1:40" customFormat="1" ht="30" customHeight="1">
      <c r="A221" s="1280">
        <v>1</v>
      </c>
      <c r="B221" s="1280">
        <v>1</v>
      </c>
      <c r="C221" s="2479" t="s">
        <v>216</v>
      </c>
      <c r="D221" s="2479"/>
      <c r="E221" s="1351" t="str">
        <f ca="1">CELL("nomfichier")</f>
        <v>D:\Données\1.UPRT\0-UPRT.fait\1-UPRT.FR-SITE-WEB\ff-fiches-fabrications\ff.fiches.fabrication.2023\ffr.restaurant.2023\[ff.FICHE.TRILINGUE.19.COLONNES.01.12.2025.xlsx]Nota.ES</v>
      </c>
      <c r="F221" s="1352"/>
      <c r="G221" s="1352"/>
      <c r="H221" s="1352"/>
      <c r="I221" s="1352"/>
      <c r="J221" s="1353"/>
      <c r="K221" s="1352"/>
      <c r="L221" s="1352"/>
      <c r="M221" s="1352"/>
      <c r="N221" s="1352"/>
      <c r="O221" s="1352"/>
      <c r="P221" s="1352"/>
      <c r="Q221" s="1352"/>
      <c r="R221" s="1352"/>
      <c r="S221" s="1352"/>
      <c r="T221" s="1352"/>
      <c r="U221" s="1352"/>
      <c r="V221" s="1352"/>
      <c r="W221" s="1352"/>
      <c r="X221" s="1352"/>
      <c r="Y221" s="1280"/>
      <c r="Z221" s="1296"/>
      <c r="AA221" s="1296"/>
      <c r="AB221" s="1296"/>
      <c r="AC221" s="1296"/>
      <c r="AD221" s="1296"/>
      <c r="AE221" s="1296"/>
      <c r="AF221" s="1296"/>
      <c r="AG221" s="1296"/>
      <c r="AH221" s="1297"/>
      <c r="AI221" s="1297"/>
      <c r="AJ221" s="1197"/>
      <c r="AK221" s="1197"/>
      <c r="AL221" s="1199">
        <v>1</v>
      </c>
      <c r="AM221" s="701"/>
      <c r="AN221" s="701"/>
    </row>
    <row r="222" spans="1:40">
      <c r="A222" s="1195"/>
      <c r="B222" s="1195"/>
      <c r="C222" s="1195"/>
      <c r="D222" s="1195"/>
      <c r="E222" s="1195"/>
      <c r="F222" s="1195"/>
      <c r="G222" s="1195"/>
      <c r="H222" s="1195"/>
      <c r="I222" s="1195"/>
      <c r="J222" s="1195"/>
      <c r="K222" s="1195"/>
      <c r="L222" s="1195"/>
      <c r="M222" s="1195"/>
      <c r="N222" s="1195"/>
      <c r="O222" s="1195"/>
      <c r="P222" s="1195"/>
      <c r="Q222" s="1195"/>
      <c r="R222" s="1195"/>
      <c r="S222" s="1195"/>
      <c r="T222" s="1195"/>
      <c r="U222" s="1195"/>
      <c r="V222" s="1195"/>
      <c r="W222" s="1195"/>
      <c r="X222" s="1195"/>
      <c r="Y222" s="1195"/>
      <c r="Z222" s="1296"/>
      <c r="AA222" s="1296"/>
      <c r="AB222" s="1296"/>
      <c r="AC222" s="1296"/>
      <c r="AD222" s="1296"/>
      <c r="AE222" s="1296"/>
      <c r="AF222" s="1296"/>
      <c r="AG222" s="1296"/>
      <c r="AH222" s="1297"/>
      <c r="AI222" s="1297"/>
      <c r="AJ222" s="1197"/>
      <c r="AK222" s="1197"/>
      <c r="AL222" s="1199">
        <v>1</v>
      </c>
    </row>
    <row r="223" spans="1:40" s="1258" customFormat="1" ht="40.5" customHeight="1">
      <c r="A223" s="1195"/>
      <c r="B223" s="1270"/>
      <c r="C223" s="1431" t="s">
        <v>3135</v>
      </c>
      <c r="D223" s="1431"/>
      <c r="E223" s="1431"/>
      <c r="F223" s="1431"/>
      <c r="G223" s="1431"/>
      <c r="H223" s="1431"/>
      <c r="I223" s="1431"/>
      <c r="J223" s="1431"/>
      <c r="K223" s="1431"/>
      <c r="L223" s="1431"/>
      <c r="M223" s="1195"/>
      <c r="N223" s="1195"/>
      <c r="O223" s="1260"/>
      <c r="P223" s="1260"/>
      <c r="Q223" s="1260"/>
      <c r="R223" s="1260"/>
      <c r="S223" s="1260"/>
      <c r="T223" s="1197"/>
      <c r="U223" s="1197"/>
      <c r="V223" s="1197"/>
      <c r="W223" s="1197"/>
      <c r="X223" s="1197"/>
      <c r="Y223" s="1197"/>
      <c r="Z223" s="1197"/>
      <c r="AA223" s="1197"/>
      <c r="AB223" s="1197"/>
      <c r="AC223" s="1197"/>
      <c r="AD223" s="1197"/>
      <c r="AE223" s="1197"/>
      <c r="AF223" s="1197"/>
      <c r="AG223" s="1296"/>
      <c r="AH223" s="1297"/>
      <c r="AI223" s="1297"/>
      <c r="AJ223" s="1197"/>
      <c r="AK223" s="1197"/>
      <c r="AL223" s="1199">
        <v>1</v>
      </c>
      <c r="AM223" s="701"/>
      <c r="AN223" s="701"/>
    </row>
    <row r="224" spans="1:40" s="1258" customFormat="1" ht="40.5" customHeight="1">
      <c r="A224" s="1195"/>
      <c r="B224" s="1270"/>
      <c r="C224" s="1195"/>
      <c r="D224" s="1195"/>
      <c r="E224" s="1195"/>
      <c r="F224" s="1195"/>
      <c r="G224" s="1195"/>
      <c r="H224" s="1195"/>
      <c r="I224" s="1260"/>
      <c r="J224" s="1195"/>
      <c r="K224" s="1195"/>
      <c r="L224" s="1195"/>
      <c r="M224" s="1195"/>
      <c r="N224" s="1195"/>
      <c r="O224" s="1260"/>
      <c r="P224" s="1260"/>
      <c r="Q224" s="1260"/>
      <c r="R224" s="1260"/>
      <c r="S224" s="1260"/>
      <c r="T224" s="1197"/>
      <c r="U224" s="1197"/>
      <c r="V224" s="1197"/>
      <c r="W224" s="1197"/>
      <c r="X224" s="1197"/>
      <c r="Y224" s="1197"/>
      <c r="Z224" s="1197"/>
      <c r="AA224" s="1197"/>
      <c r="AB224" s="1197"/>
      <c r="AC224" s="1197"/>
      <c r="AD224" s="1197"/>
      <c r="AE224" s="1197"/>
      <c r="AF224" s="1197"/>
      <c r="AG224" s="1296"/>
      <c r="AH224" s="1297"/>
      <c r="AI224" s="1297"/>
      <c r="AJ224" s="1197"/>
      <c r="AK224" s="1197"/>
      <c r="AL224" s="1199">
        <v>1</v>
      </c>
      <c r="AM224" s="701"/>
      <c r="AN224" s="701"/>
    </row>
    <row r="225" spans="1:40" s="1258" customFormat="1" ht="40.5" customHeight="1">
      <c r="A225" s="1195"/>
      <c r="B225" s="1270"/>
      <c r="C225" s="1354" t="s">
        <v>872</v>
      </c>
      <c r="D225" s="1355"/>
      <c r="E225" s="1355"/>
      <c r="F225" s="1355"/>
      <c r="G225" s="1260"/>
      <c r="H225" s="1260"/>
      <c r="I225" s="1260"/>
      <c r="J225" s="1260"/>
      <c r="K225" s="1260"/>
      <c r="L225" s="1260"/>
      <c r="M225" s="1260"/>
      <c r="N225" s="1260"/>
      <c r="O225" s="1356" t="s">
        <v>3139</v>
      </c>
      <c r="P225" s="1260"/>
      <c r="Q225" s="1260"/>
      <c r="R225" s="1260"/>
      <c r="S225" s="1260"/>
      <c r="T225" s="1197"/>
      <c r="U225" s="1357"/>
      <c r="V225" s="1197"/>
      <c r="W225" s="1197"/>
      <c r="X225" s="1197"/>
      <c r="Y225" s="1197"/>
      <c r="Z225" s="1309"/>
      <c r="AA225" s="1197"/>
      <c r="AB225" s="1197"/>
      <c r="AC225" s="1197"/>
      <c r="AD225" s="1197"/>
      <c r="AE225" s="1197"/>
      <c r="AF225" s="1197"/>
      <c r="AG225" s="1296"/>
      <c r="AH225" s="1297"/>
      <c r="AI225" s="1297"/>
      <c r="AJ225" s="1197"/>
      <c r="AK225" s="1197"/>
      <c r="AL225" s="1199">
        <v>1</v>
      </c>
      <c r="AM225" s="701"/>
      <c r="AN225" s="701"/>
    </row>
    <row r="226" spans="1:40" s="1258" customFormat="1" ht="40.5" customHeight="1">
      <c r="A226" s="1195"/>
      <c r="B226" s="1270"/>
      <c r="C226" s="1358" t="s">
        <v>3140</v>
      </c>
      <c r="D226" s="1355"/>
      <c r="E226" s="1355"/>
      <c r="F226" s="1355"/>
      <c r="G226" s="1357"/>
      <c r="H226" s="1359"/>
      <c r="I226" s="1355"/>
      <c r="J226" s="1355"/>
      <c r="K226" s="1195"/>
      <c r="L226" s="1195"/>
      <c r="M226" s="1195"/>
      <c r="N226" s="1195"/>
      <c r="O226" s="1260"/>
      <c r="P226" s="1260"/>
      <c r="Q226" s="1260"/>
      <c r="R226" s="1260"/>
      <c r="S226" s="1260"/>
      <c r="T226" s="1197"/>
      <c r="U226" s="1197"/>
      <c r="V226" s="1197"/>
      <c r="W226" s="1197"/>
      <c r="X226" s="1197"/>
      <c r="Y226" s="1197"/>
      <c r="Z226" s="1313"/>
      <c r="AA226" s="1197"/>
      <c r="AB226" s="1197"/>
      <c r="AC226" s="1197"/>
      <c r="AD226" s="1197"/>
      <c r="AE226" s="1197"/>
      <c r="AF226" s="1197"/>
      <c r="AG226" s="1296"/>
      <c r="AH226" s="1297"/>
      <c r="AI226" s="1297"/>
      <c r="AJ226" s="1197"/>
      <c r="AK226" s="1197"/>
      <c r="AL226" s="1199">
        <v>1</v>
      </c>
      <c r="AM226" s="701"/>
      <c r="AN226" s="701"/>
    </row>
    <row r="227" spans="1:40" s="1258" customFormat="1" ht="40.5" customHeight="1">
      <c r="A227" s="1195"/>
      <c r="B227" s="1270"/>
      <c r="C227" s="1360" t="s">
        <v>873</v>
      </c>
      <c r="D227" s="1355"/>
      <c r="E227" s="1355"/>
      <c r="F227" s="1355"/>
      <c r="G227" s="1357"/>
      <c r="H227" s="1359"/>
      <c r="I227" s="1355"/>
      <c r="J227" s="1355"/>
      <c r="K227" s="1195"/>
      <c r="L227" s="1195"/>
      <c r="M227" s="1195"/>
      <c r="N227" s="1195"/>
      <c r="O227" s="1260"/>
      <c r="P227" s="1260"/>
      <c r="Q227" s="1260"/>
      <c r="R227" s="1260"/>
      <c r="S227" s="1260"/>
      <c r="T227" s="1197"/>
      <c r="U227" s="1197"/>
      <c r="V227" s="1197"/>
      <c r="W227" s="1197"/>
      <c r="X227" s="1197"/>
      <c r="Y227" s="1197"/>
      <c r="Z227" s="1197"/>
      <c r="AA227" s="1197"/>
      <c r="AB227" s="1197"/>
      <c r="AC227" s="1197"/>
      <c r="AD227" s="1197"/>
      <c r="AE227" s="1197"/>
      <c r="AF227" s="1197"/>
      <c r="AG227" s="1296"/>
      <c r="AH227" s="1297"/>
      <c r="AI227" s="1297"/>
      <c r="AJ227" s="1197"/>
      <c r="AK227" s="1197"/>
      <c r="AL227" s="1199">
        <v>1</v>
      </c>
      <c r="AM227" s="701"/>
      <c r="AN227" s="701"/>
    </row>
    <row r="228" spans="1:40" s="1258" customFormat="1" ht="40.5" customHeight="1">
      <c r="A228" s="1195"/>
      <c r="B228" s="1270"/>
      <c r="C228" s="1361" t="s">
        <v>3142</v>
      </c>
      <c r="D228" s="1195"/>
      <c r="E228" s="1195"/>
      <c r="F228" s="1195"/>
      <c r="G228" s="1195"/>
      <c r="H228" s="1195"/>
      <c r="I228" s="1260"/>
      <c r="J228" s="1195"/>
      <c r="K228" s="1195"/>
      <c r="L228" s="1195"/>
      <c r="M228" s="1195"/>
      <c r="N228" s="1195"/>
      <c r="O228" s="1260"/>
      <c r="P228" s="1260"/>
      <c r="Q228" s="1260"/>
      <c r="R228" s="1260"/>
      <c r="S228" s="1260"/>
      <c r="T228" s="1197"/>
      <c r="U228" s="1197"/>
      <c r="V228" s="1290" t="s">
        <v>3141</v>
      </c>
      <c r="W228" s="1301"/>
      <c r="X228" s="1301"/>
      <c r="Y228" s="1301"/>
      <c r="Z228" s="1301"/>
      <c r="AA228" s="1301"/>
      <c r="AB228" s="1301"/>
      <c r="AC228" s="1197"/>
      <c r="AD228" s="1197"/>
      <c r="AE228" s="1197"/>
      <c r="AF228" s="1197"/>
      <c r="AG228" s="1296"/>
      <c r="AH228" s="1297"/>
      <c r="AI228" s="1297"/>
      <c r="AJ228" s="1197"/>
      <c r="AK228" s="1197"/>
      <c r="AL228" s="1199">
        <v>1</v>
      </c>
      <c r="AM228" s="701"/>
      <c r="AN228" s="701"/>
    </row>
    <row r="229" spans="1:40" s="1258" customFormat="1" ht="40.5" customHeight="1">
      <c r="A229" s="1195"/>
      <c r="B229" s="1270"/>
      <c r="C229" s="1361" t="s">
        <v>3143</v>
      </c>
      <c r="D229" s="1195"/>
      <c r="E229" s="1195"/>
      <c r="F229" s="1195"/>
      <c r="G229" s="1195"/>
      <c r="H229" s="1195"/>
      <c r="I229" s="1260"/>
      <c r="J229" s="1195"/>
      <c r="K229" s="1195"/>
      <c r="L229" s="1195"/>
      <c r="M229" s="1195"/>
      <c r="N229" s="1195"/>
      <c r="O229" s="1260"/>
      <c r="P229" s="1260"/>
      <c r="Q229" s="1260"/>
      <c r="R229" s="1260"/>
      <c r="S229" s="1260"/>
      <c r="T229" s="1197"/>
      <c r="U229" s="1197"/>
      <c r="V229" s="1362" t="s">
        <v>2735</v>
      </c>
      <c r="W229" s="1272"/>
      <c r="X229" s="1272"/>
      <c r="Y229" s="1272"/>
      <c r="Z229" s="1272"/>
      <c r="AA229" s="1272"/>
      <c r="AB229" s="1272"/>
      <c r="AC229" s="1197" t="s">
        <v>22</v>
      </c>
      <c r="AD229" s="1197"/>
      <c r="AE229" s="1197"/>
      <c r="AF229" s="1197"/>
      <c r="AG229" s="1296"/>
      <c r="AH229" s="1297"/>
      <c r="AI229" s="1297"/>
      <c r="AJ229" s="1197"/>
      <c r="AK229" s="1197"/>
      <c r="AL229" s="1199">
        <v>1</v>
      </c>
      <c r="AM229" s="701"/>
      <c r="AN229" s="701"/>
    </row>
    <row r="230" spans="1:40" s="1258" customFormat="1" ht="40.5" customHeight="1">
      <c r="A230" s="1195"/>
      <c r="B230" s="1270"/>
      <c r="C230" s="1363" t="s">
        <v>2736</v>
      </c>
      <c r="D230" s="1195"/>
      <c r="E230" s="1195"/>
      <c r="F230" s="1195"/>
      <c r="G230" s="1195"/>
      <c r="H230" s="1195"/>
      <c r="I230" s="1260"/>
      <c r="J230" s="1195"/>
      <c r="K230" s="1195"/>
      <c r="L230" s="1195"/>
      <c r="M230" s="1195"/>
      <c r="N230" s="1195"/>
      <c r="O230" s="1260"/>
      <c r="P230" s="1260"/>
      <c r="Q230" s="1260"/>
      <c r="R230" s="1260"/>
      <c r="S230" s="1260"/>
      <c r="T230" s="1197"/>
      <c r="U230" s="1197"/>
      <c r="V230" s="1197"/>
      <c r="W230" s="1197"/>
      <c r="X230" s="1197"/>
      <c r="Y230" s="1197"/>
      <c r="Z230" s="1197"/>
      <c r="AA230" s="1197"/>
      <c r="AB230" s="1197"/>
      <c r="AC230" s="1197"/>
      <c r="AD230" s="1197"/>
      <c r="AE230" s="1197"/>
      <c r="AF230" s="1197"/>
      <c r="AG230" s="1296"/>
      <c r="AH230" s="1297"/>
      <c r="AI230" s="1297"/>
      <c r="AJ230" s="1197"/>
      <c r="AK230" s="1197"/>
      <c r="AL230" s="1199">
        <v>1</v>
      </c>
      <c r="AM230" s="701"/>
      <c r="AN230" s="701"/>
    </row>
    <row r="231" spans="1:40" s="1258" customFormat="1" ht="40.5" customHeight="1">
      <c r="A231" s="1195"/>
      <c r="B231" s="1270"/>
      <c r="C231" s="1363" t="s">
        <v>2737</v>
      </c>
      <c r="D231" s="1195"/>
      <c r="E231" s="1195"/>
      <c r="F231" s="1195"/>
      <c r="G231" s="1195"/>
      <c r="H231" s="1195"/>
      <c r="I231" s="1260"/>
      <c r="J231" s="1195"/>
      <c r="K231" s="1195"/>
      <c r="L231" s="1195"/>
      <c r="M231" s="1195"/>
      <c r="N231" s="1195"/>
      <c r="O231" s="1260"/>
      <c r="P231" s="1260"/>
      <c r="Q231" s="1260"/>
      <c r="R231" s="1260"/>
      <c r="S231" s="1260"/>
      <c r="T231" s="1197"/>
      <c r="U231" s="1197"/>
      <c r="V231" s="1197"/>
      <c r="W231" s="1197"/>
      <c r="X231" s="1197"/>
      <c r="Y231" s="1197"/>
      <c r="Z231" s="1197"/>
      <c r="AA231" s="1197"/>
      <c r="AB231" s="1197"/>
      <c r="AC231" s="1197"/>
      <c r="AD231" s="1197"/>
      <c r="AE231" s="1197"/>
      <c r="AF231" s="1197"/>
      <c r="AG231" s="1296"/>
      <c r="AH231" s="1297"/>
      <c r="AI231" s="1297"/>
      <c r="AJ231" s="1197"/>
      <c r="AK231" s="1197"/>
      <c r="AL231" s="1199">
        <v>1</v>
      </c>
      <c r="AM231" s="701"/>
      <c r="AN231" s="701"/>
    </row>
    <row r="232" spans="1:40" s="1258" customFormat="1" ht="40.5" customHeight="1">
      <c r="A232" s="1195"/>
      <c r="B232" s="1270"/>
      <c r="C232" s="1364" t="s">
        <v>2738</v>
      </c>
      <c r="D232" s="1364" t="s">
        <v>2739</v>
      </c>
      <c r="E232" s="1364" t="s">
        <v>2740</v>
      </c>
      <c r="F232" s="1364" t="s">
        <v>2741</v>
      </c>
      <c r="G232" s="1364" t="s">
        <v>2742</v>
      </c>
      <c r="H232" s="1364" t="s">
        <v>2743</v>
      </c>
      <c r="I232" s="1364" t="s">
        <v>2744</v>
      </c>
      <c r="J232" s="1364" t="s">
        <v>2745</v>
      </c>
      <c r="K232" s="1364" t="s">
        <v>2746</v>
      </c>
      <c r="L232" s="1364" t="s">
        <v>2747</v>
      </c>
      <c r="M232" s="1364" t="s">
        <v>2748</v>
      </c>
      <c r="N232" s="1364" t="s">
        <v>2749</v>
      </c>
      <c r="O232" s="1364" t="s">
        <v>2750</v>
      </c>
      <c r="P232" s="1260"/>
      <c r="Q232" s="1364" t="s">
        <v>2751</v>
      </c>
      <c r="R232" s="1364" t="s">
        <v>2752</v>
      </c>
      <c r="S232" s="1364" t="s">
        <v>2753</v>
      </c>
      <c r="T232" s="1364" t="s">
        <v>2754</v>
      </c>
      <c r="U232" s="1364" t="s">
        <v>2755</v>
      </c>
      <c r="V232" s="1364" t="s">
        <v>2756</v>
      </c>
      <c r="W232" s="1364" t="s">
        <v>2757</v>
      </c>
      <c r="X232" s="1364" t="s">
        <v>2758</v>
      </c>
      <c r="Y232" s="1364" t="s">
        <v>2759</v>
      </c>
      <c r="Z232" s="1364" t="s">
        <v>2760</v>
      </c>
      <c r="AA232" s="1364" t="s">
        <v>2761</v>
      </c>
      <c r="AB232" s="1364" t="s">
        <v>2762</v>
      </c>
      <c r="AC232" s="1364" t="s">
        <v>2763</v>
      </c>
      <c r="AD232" s="1197"/>
      <c r="AE232" s="1197"/>
      <c r="AF232" s="1197"/>
      <c r="AG232" s="1296"/>
      <c r="AH232" s="1297"/>
      <c r="AI232" s="1297"/>
      <c r="AJ232" s="1197"/>
      <c r="AK232" s="1197"/>
      <c r="AL232" s="1199">
        <v>1</v>
      </c>
      <c r="AM232" s="701"/>
      <c r="AN232" s="701"/>
    </row>
    <row r="233" spans="1:40" s="1258" customFormat="1" ht="40.5" customHeight="1">
      <c r="A233" s="1195"/>
      <c r="B233" s="1270"/>
      <c r="C233" s="1364" t="s">
        <v>2764</v>
      </c>
      <c r="D233" s="1364" t="s">
        <v>2765</v>
      </c>
      <c r="E233" s="1364" t="s">
        <v>2766</v>
      </c>
      <c r="F233" s="1364" t="s">
        <v>2767</v>
      </c>
      <c r="G233" s="1364" t="s">
        <v>2768</v>
      </c>
      <c r="H233" s="1364" t="s">
        <v>2769</v>
      </c>
      <c r="I233" s="1364" t="s">
        <v>2770</v>
      </c>
      <c r="J233" s="1364" t="s">
        <v>2771</v>
      </c>
      <c r="K233" s="1364" t="s">
        <v>2772</v>
      </c>
      <c r="L233" s="1364" t="s">
        <v>2773</v>
      </c>
      <c r="M233" s="1364" t="s">
        <v>2774</v>
      </c>
      <c r="N233" s="1364" t="s">
        <v>2775</v>
      </c>
      <c r="O233" s="1364" t="s">
        <v>2776</v>
      </c>
      <c r="P233" s="1365"/>
      <c r="Q233" s="1364" t="s">
        <v>2777</v>
      </c>
      <c r="R233" s="1364" t="s">
        <v>2778</v>
      </c>
      <c r="S233" s="1364" t="s">
        <v>2779</v>
      </c>
      <c r="T233" s="1364" t="s">
        <v>2780</v>
      </c>
      <c r="U233" s="1364" t="s">
        <v>2781</v>
      </c>
      <c r="V233" s="1364" t="s">
        <v>2782</v>
      </c>
      <c r="W233" s="1364" t="s">
        <v>2783</v>
      </c>
      <c r="X233" s="1364" t="s">
        <v>2784</v>
      </c>
      <c r="Y233" s="1364" t="s">
        <v>2785</v>
      </c>
      <c r="Z233" s="1364" t="s">
        <v>2786</v>
      </c>
      <c r="AA233" s="1364" t="s">
        <v>2787</v>
      </c>
      <c r="AB233" s="1364" t="s">
        <v>2788</v>
      </c>
      <c r="AC233" s="1364" t="s">
        <v>2789</v>
      </c>
      <c r="AD233" s="1197"/>
      <c r="AE233" s="1197"/>
      <c r="AF233" s="1197"/>
      <c r="AG233" s="1296"/>
      <c r="AH233" s="1297"/>
      <c r="AI233" s="1297"/>
      <c r="AJ233" s="1197"/>
      <c r="AK233" s="1197"/>
      <c r="AL233" s="1199">
        <v>1</v>
      </c>
      <c r="AM233" s="701"/>
      <c r="AN233" s="701"/>
    </row>
    <row r="234" spans="1:40" s="1258" customFormat="1" ht="40.5" customHeight="1">
      <c r="A234" s="1195"/>
      <c r="B234" s="1270"/>
      <c r="C234" s="1365"/>
      <c r="D234" s="1365"/>
      <c r="E234" s="1365"/>
      <c r="F234" s="1365"/>
      <c r="G234" s="1365"/>
      <c r="H234" s="1365"/>
      <c r="I234" s="1365"/>
      <c r="J234" s="1365"/>
      <c r="K234" s="1365"/>
      <c r="L234" s="1365"/>
      <c r="M234" s="1195"/>
      <c r="N234" s="1195"/>
      <c r="O234" s="1195"/>
      <c r="P234" s="1195"/>
      <c r="Q234" s="1195"/>
      <c r="R234" s="1195"/>
      <c r="S234" s="1195"/>
      <c r="T234" s="1195"/>
      <c r="U234" s="1195"/>
      <c r="V234" s="1195"/>
      <c r="W234" s="1195"/>
      <c r="X234" s="1195"/>
      <c r="Y234" s="1195"/>
      <c r="Z234" s="1197"/>
      <c r="AA234" s="1197"/>
      <c r="AB234" s="1197"/>
      <c r="AC234" s="1197"/>
      <c r="AD234" s="1197"/>
      <c r="AE234" s="1197"/>
      <c r="AF234" s="1197"/>
      <c r="AG234" s="1296"/>
      <c r="AH234" s="1297"/>
      <c r="AI234" s="1297"/>
      <c r="AJ234" s="1197"/>
      <c r="AK234" s="1197"/>
      <c r="AL234" s="1199">
        <v>1</v>
      </c>
      <c r="AM234" s="701"/>
      <c r="AN234" s="701"/>
    </row>
    <row r="235" spans="1:40" s="1258" customFormat="1" ht="40.5" customHeight="1">
      <c r="A235" s="1195"/>
      <c r="B235" s="1270"/>
      <c r="C235" s="1364" t="s">
        <v>2751</v>
      </c>
      <c r="D235" s="1364" t="s">
        <v>2752</v>
      </c>
      <c r="E235" s="1364" t="s">
        <v>2753</v>
      </c>
      <c r="F235" s="1364" t="s">
        <v>2754</v>
      </c>
      <c r="G235" s="1364" t="s">
        <v>2755</v>
      </c>
      <c r="H235" s="1364" t="s">
        <v>2756</v>
      </c>
      <c r="I235" s="1364" t="s">
        <v>2757</v>
      </c>
      <c r="J235" s="1364" t="s">
        <v>2758</v>
      </c>
      <c r="K235" s="1364" t="s">
        <v>2759</v>
      </c>
      <c r="L235" s="1364" t="s">
        <v>2760</v>
      </c>
      <c r="M235" s="1364" t="s">
        <v>2761</v>
      </c>
      <c r="N235" s="1364" t="s">
        <v>2762</v>
      </c>
      <c r="O235" s="1364" t="s">
        <v>2763</v>
      </c>
      <c r="P235" s="1195"/>
      <c r="Q235" s="1364" t="s">
        <v>2790</v>
      </c>
      <c r="R235" s="1364" t="s">
        <v>2791</v>
      </c>
      <c r="S235" s="1364" t="s">
        <v>2792</v>
      </c>
      <c r="T235" s="1364" t="s">
        <v>2793</v>
      </c>
      <c r="U235" s="1364" t="s">
        <v>2794</v>
      </c>
      <c r="V235" s="1364" t="s">
        <v>2795</v>
      </c>
      <c r="W235" s="1364" t="s">
        <v>2796</v>
      </c>
      <c r="X235" s="1364" t="s">
        <v>2797</v>
      </c>
      <c r="Y235" s="1364" t="s">
        <v>2797</v>
      </c>
      <c r="Z235" s="1364" t="s">
        <v>2798</v>
      </c>
      <c r="AA235" s="1364" t="s">
        <v>2799</v>
      </c>
      <c r="AB235" s="1364" t="s">
        <v>2800</v>
      </c>
      <c r="AC235" s="1364" t="s">
        <v>2801</v>
      </c>
      <c r="AD235" s="1364" t="s">
        <v>2802</v>
      </c>
      <c r="AE235" s="1197"/>
      <c r="AF235" s="1197"/>
      <c r="AG235" s="1296"/>
      <c r="AH235" s="1297"/>
      <c r="AI235" s="1297"/>
      <c r="AJ235" s="1197"/>
      <c r="AK235" s="1197"/>
      <c r="AL235" s="1199">
        <v>1</v>
      </c>
      <c r="AM235" s="701"/>
      <c r="AN235" s="701"/>
    </row>
    <row r="236" spans="1:40" s="1258" customFormat="1" ht="40.5" customHeight="1">
      <c r="A236" s="1195"/>
      <c r="B236" s="1270"/>
      <c r="C236" s="1364" t="s">
        <v>2777</v>
      </c>
      <c r="D236" s="1364" t="s">
        <v>2778</v>
      </c>
      <c r="E236" s="1364" t="s">
        <v>2779</v>
      </c>
      <c r="F236" s="1364" t="s">
        <v>2780</v>
      </c>
      <c r="G236" s="1364" t="s">
        <v>2781</v>
      </c>
      <c r="H236" s="1364" t="s">
        <v>2782</v>
      </c>
      <c r="I236" s="1364" t="s">
        <v>2783</v>
      </c>
      <c r="J236" s="1364" t="s">
        <v>2784</v>
      </c>
      <c r="K236" s="1364" t="s">
        <v>2785</v>
      </c>
      <c r="L236" s="1364" t="s">
        <v>2786</v>
      </c>
      <c r="M236" s="1364" t="s">
        <v>2787</v>
      </c>
      <c r="N236" s="1364" t="s">
        <v>2788</v>
      </c>
      <c r="O236" s="1364" t="s">
        <v>2789</v>
      </c>
      <c r="P236" s="1195"/>
      <c r="Q236" s="1364" t="s">
        <v>2803</v>
      </c>
      <c r="R236" s="1364" t="s">
        <v>2804</v>
      </c>
      <c r="S236" s="1364" t="s">
        <v>2805</v>
      </c>
      <c r="T236" s="1364" t="s">
        <v>2806</v>
      </c>
      <c r="U236" s="1364" t="s">
        <v>2807</v>
      </c>
      <c r="V236" s="1364" t="s">
        <v>2807</v>
      </c>
      <c r="W236" s="1364" t="s">
        <v>2808</v>
      </c>
      <c r="X236" s="1364" t="s">
        <v>2809</v>
      </c>
      <c r="Y236" s="1364" t="s">
        <v>2810</v>
      </c>
      <c r="Z236" s="1364" t="s">
        <v>2811</v>
      </c>
      <c r="AA236" s="1364" t="s">
        <v>2812</v>
      </c>
      <c r="AB236" s="1364" t="s">
        <v>2813</v>
      </c>
      <c r="AC236" s="1364" t="s">
        <v>2814</v>
      </c>
      <c r="AD236" s="1364"/>
      <c r="AE236" s="1197"/>
      <c r="AF236" s="1197"/>
      <c r="AG236" s="1296"/>
      <c r="AH236" s="1297"/>
      <c r="AI236" s="1297"/>
      <c r="AJ236" s="1197"/>
      <c r="AK236" s="1197"/>
      <c r="AL236" s="1199">
        <v>1</v>
      </c>
      <c r="AM236" s="701"/>
      <c r="AN236" s="701"/>
    </row>
    <row r="237" spans="1:40" s="1258" customFormat="1" ht="40.5" customHeight="1">
      <c r="A237" s="1195"/>
      <c r="B237" s="1270"/>
      <c r="C237" s="1365"/>
      <c r="D237" s="1365"/>
      <c r="E237" s="1365"/>
      <c r="F237" s="1365"/>
      <c r="G237" s="1365"/>
      <c r="H237" s="1365"/>
      <c r="I237" s="1365"/>
      <c r="J237" s="1365"/>
      <c r="K237" s="1365"/>
      <c r="L237" s="1365"/>
      <c r="M237" s="1195"/>
      <c r="N237" s="1195"/>
      <c r="O237" s="1195"/>
      <c r="P237" s="1195"/>
      <c r="Q237" s="1195"/>
      <c r="R237" s="1195"/>
      <c r="S237" s="1195"/>
      <c r="T237" s="1195"/>
      <c r="U237" s="1195"/>
      <c r="V237" s="1195"/>
      <c r="W237" s="1195"/>
      <c r="X237" s="1195"/>
      <c r="Y237" s="1195"/>
      <c r="Z237" s="1197"/>
      <c r="AA237" s="1197"/>
      <c r="AB237" s="1197"/>
      <c r="AC237" s="1197"/>
      <c r="AD237" s="1197"/>
      <c r="AE237" s="1197"/>
      <c r="AF237" s="1197"/>
      <c r="AG237" s="1296"/>
      <c r="AH237" s="1297"/>
      <c r="AI237" s="1297"/>
      <c r="AJ237" s="1197"/>
      <c r="AK237" s="1197"/>
      <c r="AL237" s="1199">
        <v>1</v>
      </c>
      <c r="AM237" s="701"/>
      <c r="AN237" s="701"/>
    </row>
    <row r="238" spans="1:40" s="1258" customFormat="1" ht="40.5" customHeight="1">
      <c r="A238" s="1195"/>
      <c r="B238" s="1270"/>
      <c r="C238" s="1366" t="s">
        <v>2815</v>
      </c>
      <c r="D238" s="1366" t="s">
        <v>2816</v>
      </c>
      <c r="E238" s="1366" t="s">
        <v>2817</v>
      </c>
      <c r="F238" s="1366" t="s">
        <v>2818</v>
      </c>
      <c r="G238" s="1366" t="s">
        <v>2819</v>
      </c>
      <c r="H238" s="1366" t="s">
        <v>2820</v>
      </c>
      <c r="I238" s="1366" t="s">
        <v>2821</v>
      </c>
      <c r="J238" s="1366" t="s">
        <v>2822</v>
      </c>
      <c r="K238" s="1366" t="s">
        <v>2823</v>
      </c>
      <c r="L238" s="1366" t="s">
        <v>2824</v>
      </c>
      <c r="M238" s="1366" t="s">
        <v>2825</v>
      </c>
      <c r="N238" s="1366" t="s">
        <v>2826</v>
      </c>
      <c r="O238" s="1366" t="s">
        <v>2827</v>
      </c>
      <c r="P238" s="1195"/>
      <c r="Q238" s="1367" t="s">
        <v>2828</v>
      </c>
      <c r="R238" s="1367" t="s">
        <v>2829</v>
      </c>
      <c r="S238" s="1367" t="s">
        <v>17</v>
      </c>
      <c r="T238" s="1367" t="s">
        <v>2830</v>
      </c>
      <c r="U238" s="1367" t="s">
        <v>2831</v>
      </c>
      <c r="V238" s="1367" t="s">
        <v>2832</v>
      </c>
      <c r="W238" s="1367" t="s">
        <v>2833</v>
      </c>
      <c r="X238" s="1367" t="s">
        <v>2834</v>
      </c>
      <c r="Y238" s="1367" t="s">
        <v>2835</v>
      </c>
      <c r="Z238" s="1367" t="s">
        <v>467</v>
      </c>
      <c r="AA238" s="1367" t="s">
        <v>2836</v>
      </c>
      <c r="AB238" s="1197"/>
      <c r="AC238" s="1197"/>
      <c r="AD238" s="1197"/>
      <c r="AE238" s="1197"/>
      <c r="AF238" s="1197"/>
      <c r="AG238" s="1296"/>
      <c r="AH238" s="1297"/>
      <c r="AI238" s="1297"/>
      <c r="AJ238" s="1197"/>
      <c r="AK238" s="1197"/>
      <c r="AL238" s="1199">
        <v>1</v>
      </c>
      <c r="AM238" s="701"/>
      <c r="AN238" s="701"/>
    </row>
    <row r="239" spans="1:40" s="1258" customFormat="1" ht="40.5" customHeight="1">
      <c r="A239" s="1195"/>
      <c r="B239" s="1270"/>
      <c r="C239" s="1366" t="s">
        <v>2837</v>
      </c>
      <c r="D239" s="1366" t="s">
        <v>2838</v>
      </c>
      <c r="E239" s="1366" t="s">
        <v>2839</v>
      </c>
      <c r="F239" s="1366" t="s">
        <v>2840</v>
      </c>
      <c r="G239" s="1366" t="s">
        <v>2841</v>
      </c>
      <c r="H239" s="1366" t="s">
        <v>2842</v>
      </c>
      <c r="I239" s="1366" t="s">
        <v>2843</v>
      </c>
      <c r="J239" s="1366" t="s">
        <v>2844</v>
      </c>
      <c r="K239" s="1366" t="s">
        <v>2845</v>
      </c>
      <c r="L239" s="1366" t="s">
        <v>2846</v>
      </c>
      <c r="M239" s="1366" t="s">
        <v>2847</v>
      </c>
      <c r="N239" s="1366" t="s">
        <v>2847</v>
      </c>
      <c r="O239" s="1366" t="s">
        <v>2848</v>
      </c>
      <c r="P239" s="1195"/>
      <c r="Q239" s="1367" t="s">
        <v>526</v>
      </c>
      <c r="R239" s="1367" t="s">
        <v>2849</v>
      </c>
      <c r="S239" s="1367" t="s">
        <v>2850</v>
      </c>
      <c r="T239" s="1367" t="s">
        <v>2851</v>
      </c>
      <c r="U239" s="1367" t="s">
        <v>2852</v>
      </c>
      <c r="V239" s="1367" t="s">
        <v>2853</v>
      </c>
      <c r="W239" s="1367" t="s">
        <v>2854</v>
      </c>
      <c r="X239" s="1367" t="s">
        <v>2855</v>
      </c>
      <c r="Y239" s="1367" t="s">
        <v>2856</v>
      </c>
      <c r="Z239" s="1367" t="s">
        <v>2857</v>
      </c>
      <c r="AA239" s="1367"/>
      <c r="AB239" s="1197"/>
      <c r="AC239" s="1197"/>
      <c r="AD239" s="1197"/>
      <c r="AE239" s="1197"/>
      <c r="AF239" s="1197"/>
      <c r="AG239" s="1296"/>
      <c r="AH239" s="1297"/>
      <c r="AI239" s="1297"/>
      <c r="AJ239" s="1197"/>
      <c r="AK239" s="1197"/>
      <c r="AL239" s="1199">
        <v>1</v>
      </c>
      <c r="AM239" s="701"/>
      <c r="AN239" s="701"/>
    </row>
    <row r="240" spans="1:40" s="1258" customFormat="1" ht="40.5" customHeight="1">
      <c r="A240" s="1195"/>
      <c r="B240" s="1270"/>
      <c r="C240" s="1365"/>
      <c r="D240" s="1365"/>
      <c r="E240" s="1365"/>
      <c r="F240" s="1365"/>
      <c r="G240" s="1365"/>
      <c r="H240" s="1365"/>
      <c r="I240" s="1365"/>
      <c r="J240" s="1365"/>
      <c r="K240" s="1365"/>
      <c r="L240" s="1365"/>
      <c r="M240" s="1195"/>
      <c r="N240" s="1195"/>
      <c r="O240" s="1195"/>
      <c r="P240" s="1195"/>
      <c r="Q240" s="1195"/>
      <c r="R240" s="1195"/>
      <c r="S240" s="1195"/>
      <c r="T240" s="1195"/>
      <c r="U240" s="1195"/>
      <c r="V240" s="1195"/>
      <c r="W240" s="1195"/>
      <c r="X240" s="1195"/>
      <c r="Y240" s="1195"/>
      <c r="Z240" s="1197"/>
      <c r="AA240" s="1197"/>
      <c r="AB240" s="1197"/>
      <c r="AC240" s="1197"/>
      <c r="AD240" s="1197"/>
      <c r="AE240" s="1197"/>
      <c r="AF240" s="1197"/>
      <c r="AG240" s="1296"/>
      <c r="AH240" s="1297"/>
      <c r="AI240" s="1297"/>
      <c r="AJ240" s="1197"/>
      <c r="AK240" s="1197"/>
      <c r="AL240" s="1199">
        <v>1</v>
      </c>
      <c r="AM240" s="701"/>
      <c r="AN240" s="701"/>
    </row>
    <row r="241" spans="1:40" s="1258" customFormat="1" ht="40.5" customHeight="1">
      <c r="A241" s="1195"/>
      <c r="B241" s="1270"/>
      <c r="C241" s="1367" t="s">
        <v>2858</v>
      </c>
      <c r="D241" s="1367" t="s">
        <v>2859</v>
      </c>
      <c r="E241" s="1367" t="s">
        <v>2860</v>
      </c>
      <c r="F241" s="1367" t="s">
        <v>85</v>
      </c>
      <c r="G241" s="1367" t="s">
        <v>80</v>
      </c>
      <c r="H241" s="1367" t="s">
        <v>81</v>
      </c>
      <c r="I241" s="1367" t="s">
        <v>2861</v>
      </c>
      <c r="J241" s="1367" t="s">
        <v>2862</v>
      </c>
      <c r="K241" s="1367" t="s">
        <v>923</v>
      </c>
      <c r="L241" s="1367" t="s">
        <v>2863</v>
      </c>
      <c r="M241" s="1367" t="s">
        <v>2864</v>
      </c>
      <c r="N241" s="1195"/>
      <c r="O241" s="1195"/>
      <c r="P241" s="1195"/>
      <c r="Q241" s="1367" t="s">
        <v>2865</v>
      </c>
      <c r="R241" s="1367" t="s">
        <v>2866</v>
      </c>
      <c r="S241" s="1367" t="s">
        <v>2867</v>
      </c>
      <c r="T241" s="1367" t="s">
        <v>2868</v>
      </c>
      <c r="U241" s="1367" t="s">
        <v>2869</v>
      </c>
      <c r="V241" s="1367" t="s">
        <v>2870</v>
      </c>
      <c r="W241" s="1367" t="s">
        <v>2871</v>
      </c>
      <c r="X241" s="1367" t="s">
        <v>2872</v>
      </c>
      <c r="Y241" s="1367" t="s">
        <v>2873</v>
      </c>
      <c r="Z241" s="1367" t="s">
        <v>2874</v>
      </c>
      <c r="AA241" s="1197"/>
      <c r="AB241" s="1197"/>
      <c r="AC241" s="1197"/>
      <c r="AD241" s="1197"/>
      <c r="AE241" s="1197"/>
      <c r="AF241" s="1197"/>
      <c r="AG241" s="1296"/>
      <c r="AH241" s="1297"/>
      <c r="AI241" s="1297"/>
      <c r="AJ241" s="1197"/>
      <c r="AK241" s="1197"/>
      <c r="AL241" s="1199">
        <v>1</v>
      </c>
      <c r="AM241" s="701"/>
      <c r="AN241" s="701"/>
    </row>
    <row r="242" spans="1:40" s="1258" customFormat="1" ht="40.5" customHeight="1">
      <c r="A242" s="1195"/>
      <c r="B242" s="1270"/>
      <c r="C242" s="1365"/>
      <c r="D242" s="1365"/>
      <c r="E242" s="1365"/>
      <c r="F242" s="1365"/>
      <c r="G242" s="1365"/>
      <c r="H242" s="1365"/>
      <c r="I242" s="1365"/>
      <c r="J242" s="1365"/>
      <c r="K242" s="1365"/>
      <c r="L242" s="1365"/>
      <c r="M242" s="1195"/>
      <c r="N242" s="1195"/>
      <c r="O242" s="1365"/>
      <c r="P242" s="1365"/>
      <c r="Q242" s="1365"/>
      <c r="R242" s="1365"/>
      <c r="S242" s="1365"/>
      <c r="T242" s="1365"/>
      <c r="U242" s="1365"/>
      <c r="V242" s="1365"/>
      <c r="W242" s="1365"/>
      <c r="X242" s="1365"/>
      <c r="Y242" s="1197"/>
      <c r="Z242" s="1197"/>
      <c r="AA242" s="1197"/>
      <c r="AB242" s="1197"/>
      <c r="AC242" s="1197"/>
      <c r="AD242" s="1197"/>
      <c r="AE242" s="1197"/>
      <c r="AF242" s="1197"/>
      <c r="AG242" s="1296"/>
      <c r="AH242" s="1297"/>
      <c r="AI242" s="1297"/>
      <c r="AJ242" s="1197"/>
      <c r="AK242" s="1197"/>
      <c r="AL242" s="1199">
        <v>1</v>
      </c>
      <c r="AM242" s="701"/>
      <c r="AN242" s="701"/>
    </row>
    <row r="243" spans="1:40" s="1258" customFormat="1" ht="40.5" customHeight="1">
      <c r="A243" s="1195"/>
      <c r="B243" s="1270"/>
      <c r="C243" s="1231" t="s">
        <v>3153</v>
      </c>
      <c r="D243" s="1195"/>
      <c r="E243" s="1195"/>
      <c r="F243" s="1195"/>
      <c r="G243" s="1195"/>
      <c r="H243" s="1195"/>
      <c r="I243" s="1260"/>
      <c r="J243" s="1195"/>
      <c r="K243" s="1195"/>
      <c r="L243" s="1195"/>
      <c r="M243" s="1195"/>
      <c r="N243" s="1195"/>
      <c r="O243" s="1260"/>
      <c r="P243" s="1260"/>
      <c r="Q243" s="1260"/>
      <c r="R243" s="1260"/>
      <c r="S243" s="1260"/>
      <c r="T243" s="1197"/>
      <c r="U243" s="1197"/>
      <c r="V243" s="1197"/>
      <c r="W243" s="1197"/>
      <c r="X243" s="1197"/>
      <c r="Y243" s="1197"/>
      <c r="Z243" s="1197"/>
      <c r="AA243" s="1197"/>
      <c r="AB243" s="1197"/>
      <c r="AC243" s="1197"/>
      <c r="AD243" s="1197"/>
      <c r="AE243" s="1197"/>
      <c r="AF243" s="1197"/>
      <c r="AG243" s="1296"/>
      <c r="AH243" s="1297"/>
      <c r="AI243" s="1297"/>
      <c r="AJ243" s="1197"/>
      <c r="AK243" s="1197"/>
      <c r="AL243" s="1199">
        <v>1</v>
      </c>
      <c r="AM243" s="701"/>
      <c r="AN243" s="701"/>
    </row>
    <row r="244" spans="1:40" s="1258" customFormat="1" ht="40.5" customHeight="1">
      <c r="A244" s="1195"/>
      <c r="B244" s="1270"/>
      <c r="C244" s="1231" t="s">
        <v>3154</v>
      </c>
      <c r="D244" s="1195"/>
      <c r="E244" s="1195"/>
      <c r="F244" s="1195"/>
      <c r="G244" s="1195"/>
      <c r="H244" s="1195"/>
      <c r="I244" s="1260"/>
      <c r="J244" s="1195"/>
      <c r="K244" s="1195"/>
      <c r="L244" s="1195"/>
      <c r="M244" s="1195"/>
      <c r="N244" s="1195"/>
      <c r="O244" s="1260"/>
      <c r="P244" s="1260"/>
      <c r="Q244" s="1260"/>
      <c r="R244" s="1260"/>
      <c r="S244" s="1260"/>
      <c r="T244" s="1197"/>
      <c r="U244" s="1197"/>
      <c r="V244" s="1197"/>
      <c r="W244" s="1197"/>
      <c r="X244" s="1197"/>
      <c r="Y244" s="1197"/>
      <c r="Z244" s="1197"/>
      <c r="AA244" s="1197"/>
      <c r="AB244" s="1197"/>
      <c r="AC244" s="1197"/>
      <c r="AD244" s="1197"/>
      <c r="AE244" s="1197"/>
      <c r="AF244" s="1197"/>
      <c r="AG244" s="1296"/>
      <c r="AH244" s="1297"/>
      <c r="AI244" s="1297"/>
      <c r="AJ244" s="1197"/>
      <c r="AK244" s="1197"/>
      <c r="AL244" s="1199">
        <v>1</v>
      </c>
      <c r="AM244" s="701"/>
      <c r="AN244" s="701"/>
    </row>
    <row r="245" spans="1:40" s="1258" customFormat="1" ht="40.5" customHeight="1">
      <c r="A245" s="1195"/>
      <c r="B245" s="1270"/>
      <c r="C245" s="1231" t="s">
        <v>2877</v>
      </c>
      <c r="D245" s="1195"/>
      <c r="E245" s="1195"/>
      <c r="F245" s="1195"/>
      <c r="G245" s="1195"/>
      <c r="H245" s="1195"/>
      <c r="I245" s="1260"/>
      <c r="J245" s="1195"/>
      <c r="K245" s="1195"/>
      <c r="L245" s="1195"/>
      <c r="M245" s="1195"/>
      <c r="N245" s="1195"/>
      <c r="O245" s="1260"/>
      <c r="P245" s="1260"/>
      <c r="Q245" s="1260"/>
      <c r="R245" s="1260"/>
      <c r="S245" s="1260"/>
      <c r="T245" s="1197"/>
      <c r="U245" s="1197"/>
      <c r="V245" s="1197"/>
      <c r="W245" s="1197"/>
      <c r="X245" s="1197"/>
      <c r="Y245" s="1197"/>
      <c r="Z245" s="1197"/>
      <c r="AA245" s="1197"/>
      <c r="AB245" s="1197"/>
      <c r="AC245" s="1197"/>
      <c r="AD245" s="1197"/>
      <c r="AE245" s="1197"/>
      <c r="AF245" s="1197"/>
      <c r="AG245" s="1296"/>
      <c r="AH245" s="1297"/>
      <c r="AI245" s="1297"/>
      <c r="AJ245" s="1197"/>
      <c r="AK245" s="1197"/>
      <c r="AL245" s="1199">
        <v>1</v>
      </c>
      <c r="AM245" s="701"/>
      <c r="AN245" s="701"/>
    </row>
    <row r="246" spans="1:40" s="1258" customFormat="1" ht="40.5" customHeight="1">
      <c r="A246" s="1195"/>
      <c r="B246" s="1270"/>
      <c r="C246" s="1368" t="s">
        <v>2878</v>
      </c>
      <c r="D246" s="1368" t="s">
        <v>2879</v>
      </c>
      <c r="E246" s="1368" t="s">
        <v>2880</v>
      </c>
      <c r="F246" s="1368" t="s">
        <v>2881</v>
      </c>
      <c r="G246" s="1368" t="s">
        <v>2882</v>
      </c>
      <c r="H246" s="1368" t="s">
        <v>2883</v>
      </c>
      <c r="I246" s="1368" t="s">
        <v>2884</v>
      </c>
      <c r="J246" s="1368" t="s">
        <v>2885</v>
      </c>
      <c r="K246" s="1368" t="s">
        <v>2886</v>
      </c>
      <c r="L246" s="1368" t="s">
        <v>2887</v>
      </c>
      <c r="M246" s="1368" t="s">
        <v>2888</v>
      </c>
      <c r="N246" s="1368"/>
      <c r="O246" s="1368"/>
      <c r="P246" s="1369"/>
      <c r="Q246" s="1369"/>
      <c r="R246" s="1369"/>
      <c r="S246" s="1260"/>
      <c r="T246" s="1197"/>
      <c r="U246" s="1197"/>
      <c r="V246" s="1197"/>
      <c r="W246" s="1197"/>
      <c r="X246" s="1197"/>
      <c r="Y246" s="1197"/>
      <c r="Z246" s="1197"/>
      <c r="AA246" s="1197"/>
      <c r="AB246" s="1197"/>
      <c r="AC246" s="1197"/>
      <c r="AD246" s="1197"/>
      <c r="AE246" s="1197"/>
      <c r="AF246" s="1197"/>
      <c r="AG246" s="1296"/>
      <c r="AH246" s="1297"/>
      <c r="AI246" s="1297"/>
      <c r="AJ246" s="1197"/>
      <c r="AK246" s="1197"/>
      <c r="AL246" s="1199">
        <v>1</v>
      </c>
      <c r="AM246" s="701"/>
      <c r="AN246" s="701"/>
    </row>
    <row r="247" spans="1:40" s="1258" customFormat="1" ht="40.5" customHeight="1">
      <c r="A247" s="1195"/>
      <c r="B247" s="1270"/>
      <c r="C247" s="1370" t="s">
        <v>2889</v>
      </c>
      <c r="D247" s="1370" t="s">
        <v>2890</v>
      </c>
      <c r="E247" s="1370" t="s">
        <v>2891</v>
      </c>
      <c r="F247" s="1370"/>
      <c r="G247" s="1370" t="s">
        <v>2892</v>
      </c>
      <c r="H247" s="1370"/>
      <c r="I247" s="1370" t="s">
        <v>2893</v>
      </c>
      <c r="J247" s="1370"/>
      <c r="K247" s="1370" t="s">
        <v>2894</v>
      </c>
      <c r="L247" s="1370"/>
      <c r="M247" s="1370" t="s">
        <v>2895</v>
      </c>
      <c r="N247" s="1370" t="s">
        <v>2896</v>
      </c>
      <c r="O247" s="1370"/>
      <c r="P247" s="1370" t="s">
        <v>2897</v>
      </c>
      <c r="Q247" s="1370"/>
      <c r="R247" s="1370" t="s">
        <v>2898</v>
      </c>
      <c r="S247" s="1260"/>
      <c r="T247" s="1197"/>
      <c r="U247" s="1197"/>
      <c r="V247" s="1197"/>
      <c r="W247" s="1197"/>
      <c r="X247" s="1197"/>
      <c r="Y247" s="1197"/>
      <c r="Z247" s="1197"/>
      <c r="AA247" s="1197"/>
      <c r="AB247" s="1197"/>
      <c r="AC247" s="1197"/>
      <c r="AD247" s="1197"/>
      <c r="AE247" s="1197"/>
      <c r="AF247" s="1197"/>
      <c r="AG247" s="1296"/>
      <c r="AH247" s="1297"/>
      <c r="AI247" s="1297"/>
      <c r="AJ247" s="1197"/>
      <c r="AK247" s="1197"/>
      <c r="AL247" s="1199">
        <v>1</v>
      </c>
      <c r="AM247" s="701"/>
      <c r="AN247" s="701"/>
    </row>
    <row r="248" spans="1:40" s="1258" customFormat="1" ht="40.5" customHeight="1">
      <c r="A248" s="1195"/>
      <c r="B248" s="1270"/>
      <c r="C248" s="1231" t="s">
        <v>3155</v>
      </c>
      <c r="D248" s="1195"/>
      <c r="E248" s="1195"/>
      <c r="F248" s="1195"/>
      <c r="G248" s="1195"/>
      <c r="H248" s="1195"/>
      <c r="I248" s="1260"/>
      <c r="J248" s="1195"/>
      <c r="K248" s="1195"/>
      <c r="L248" s="1195"/>
      <c r="M248" s="1195"/>
      <c r="N248" s="1195"/>
      <c r="O248" s="1260"/>
      <c r="P248" s="1260"/>
      <c r="Q248" s="1260"/>
      <c r="R248" s="1260"/>
      <c r="S248" s="1260"/>
      <c r="T248" s="1197"/>
      <c r="U248" s="1197"/>
      <c r="V248" s="1197"/>
      <c r="W248" s="1197"/>
      <c r="X248" s="1197"/>
      <c r="Y248" s="1197"/>
      <c r="Z248" s="1197"/>
      <c r="AA248" s="1197"/>
      <c r="AB248" s="1197"/>
      <c r="AC248" s="1197"/>
      <c r="AD248" s="1197"/>
      <c r="AE248" s="1197"/>
      <c r="AF248" s="1197"/>
      <c r="AG248" s="1296"/>
      <c r="AH248" s="1297"/>
      <c r="AI248" s="1297"/>
      <c r="AJ248" s="1197"/>
      <c r="AK248" s="1197"/>
      <c r="AL248" s="1199">
        <v>1</v>
      </c>
      <c r="AM248" s="701"/>
      <c r="AN248" s="701"/>
    </row>
    <row r="249" spans="1:40" s="1258" customFormat="1" ht="40.5" customHeight="1">
      <c r="A249" s="1195"/>
      <c r="B249" s="1270"/>
      <c r="C249" s="1363"/>
      <c r="D249" s="1195"/>
      <c r="E249" s="1195"/>
      <c r="F249" s="1195"/>
      <c r="G249" s="1195"/>
      <c r="H249" s="1195"/>
      <c r="I249" s="1260"/>
      <c r="J249" s="1195"/>
      <c r="K249" s="1195"/>
      <c r="L249" s="1195"/>
      <c r="M249" s="1195"/>
      <c r="N249" s="1195"/>
      <c r="O249" s="1260"/>
      <c r="P249" s="1260"/>
      <c r="Q249" s="1260"/>
      <c r="R249" s="1260"/>
      <c r="S249" s="1260"/>
      <c r="T249" s="1197"/>
      <c r="U249" s="1197"/>
      <c r="V249" s="1197"/>
      <c r="W249" s="1197"/>
      <c r="X249" s="1197"/>
      <c r="Y249" s="1197"/>
      <c r="Z249" s="1197"/>
      <c r="AA249" s="1197"/>
      <c r="AB249" s="1197"/>
      <c r="AC249" s="1197"/>
      <c r="AD249" s="1197"/>
      <c r="AE249" s="1197"/>
      <c r="AF249" s="1197"/>
      <c r="AG249" s="1296"/>
      <c r="AH249" s="1297"/>
      <c r="AI249" s="1297"/>
      <c r="AJ249" s="1197"/>
      <c r="AK249" s="1197"/>
      <c r="AL249" s="1199">
        <v>1</v>
      </c>
      <c r="AM249" s="701"/>
      <c r="AN249" s="701"/>
    </row>
    <row r="250" spans="1:40" s="1375" customFormat="1" ht="40.5" customHeight="1">
      <c r="A250" s="1330"/>
      <c r="B250" s="1295" t="s">
        <v>3156</v>
      </c>
      <c r="C250" s="1330"/>
      <c r="D250" s="1330"/>
      <c r="E250" s="1330"/>
      <c r="F250" s="1330"/>
      <c r="G250" s="1371"/>
      <c r="H250" s="1330"/>
      <c r="I250" s="1260"/>
      <c r="J250" s="1330"/>
      <c r="K250" s="1330"/>
      <c r="L250" s="1330"/>
      <c r="M250" s="1330"/>
      <c r="N250" s="1330"/>
      <c r="O250" s="1260"/>
      <c r="P250" s="1260"/>
      <c r="Q250" s="1432" t="s">
        <v>3157</v>
      </c>
      <c r="R250" s="1372" t="s">
        <v>2902</v>
      </c>
      <c r="S250" s="1373"/>
      <c r="T250" s="1373"/>
      <c r="U250" s="1373"/>
      <c r="V250" s="1373"/>
      <c r="W250" s="1373"/>
      <c r="X250" s="1373"/>
      <c r="Y250" s="1373"/>
      <c r="Z250" s="1374"/>
      <c r="AA250" s="1374"/>
      <c r="AB250" s="1374"/>
      <c r="AC250" s="1374"/>
      <c r="AD250" s="1374"/>
      <c r="AE250" s="1374"/>
      <c r="AF250" s="1374"/>
      <c r="AG250" s="1374"/>
      <c r="AH250" s="1374"/>
      <c r="AI250" s="1297"/>
      <c r="AJ250" s="1197"/>
      <c r="AK250" s="1197"/>
      <c r="AL250" s="1199">
        <v>1</v>
      </c>
      <c r="AM250" s="701"/>
      <c r="AN250" s="701"/>
    </row>
    <row r="251" spans="1:40" s="1375" customFormat="1" ht="40.5" customHeight="1">
      <c r="A251" s="1330"/>
      <c r="B251" s="1376" t="s">
        <v>2903</v>
      </c>
      <c r="C251" s="1376" t="s">
        <v>2904</v>
      </c>
      <c r="D251" s="1376" t="s">
        <v>2905</v>
      </c>
      <c r="E251" s="1376"/>
      <c r="F251" s="1376" t="s">
        <v>1912</v>
      </c>
      <c r="G251" s="1376" t="s">
        <v>1913</v>
      </c>
      <c r="H251" s="1377" t="s">
        <v>1914</v>
      </c>
      <c r="I251" s="1376" t="s">
        <v>1915</v>
      </c>
      <c r="J251" s="1376" t="s">
        <v>1916</v>
      </c>
      <c r="K251" s="1376" t="s">
        <v>1917</v>
      </c>
      <c r="L251" s="1376"/>
      <c r="M251" s="1376"/>
      <c r="N251" s="1376"/>
      <c r="O251" s="1376" t="s">
        <v>2906</v>
      </c>
      <c r="P251" s="1376" t="s">
        <v>1920</v>
      </c>
      <c r="Q251" s="1376" t="s">
        <v>1921</v>
      </c>
      <c r="R251" s="1376" t="s">
        <v>1922</v>
      </c>
      <c r="S251" s="1376" t="s">
        <v>2907</v>
      </c>
      <c r="T251" s="1376" t="s">
        <v>16</v>
      </c>
      <c r="U251" s="1376" t="s">
        <v>1923</v>
      </c>
      <c r="V251" s="1376" t="s">
        <v>1924</v>
      </c>
      <c r="W251" s="1376" t="s">
        <v>863</v>
      </c>
      <c r="X251" s="1376" t="s">
        <v>1918</v>
      </c>
      <c r="Y251" s="1376"/>
      <c r="Z251" s="1197"/>
      <c r="AA251" s="1197"/>
      <c r="AB251" s="1197"/>
      <c r="AC251" s="1197"/>
      <c r="AD251" s="1197"/>
      <c r="AE251" s="1197"/>
      <c r="AF251" s="1197"/>
      <c r="AG251" s="1296"/>
      <c r="AH251" s="1297"/>
      <c r="AI251" s="1297"/>
      <c r="AJ251" s="1197"/>
      <c r="AK251" s="1197"/>
      <c r="AL251" s="1199">
        <v>1</v>
      </c>
      <c r="AM251" s="701"/>
      <c r="AN251" s="701"/>
    </row>
    <row r="252" spans="1:40" s="1375" customFormat="1" ht="40.5" customHeight="1">
      <c r="A252" s="1330"/>
      <c r="B252" s="1330"/>
      <c r="C252" s="1378" t="s">
        <v>2908</v>
      </c>
      <c r="D252" s="1379" t="s">
        <v>2909</v>
      </c>
      <c r="E252" s="1376"/>
      <c r="F252" s="1376"/>
      <c r="G252" s="1376"/>
      <c r="H252" s="1376"/>
      <c r="I252" s="1376"/>
      <c r="J252" s="1376"/>
      <c r="K252" s="1376"/>
      <c r="L252" s="1376"/>
      <c r="M252" s="1376"/>
      <c r="N252" s="1376"/>
      <c r="O252" s="1376"/>
      <c r="P252" s="1376"/>
      <c r="Q252" s="1376"/>
      <c r="R252" s="1376"/>
      <c r="S252" s="1376"/>
      <c r="T252" s="1376"/>
      <c r="U252" s="1376"/>
      <c r="V252" s="1376"/>
      <c r="W252" s="1376"/>
      <c r="X252" s="1376"/>
      <c r="Y252" s="1376"/>
      <c r="Z252" s="1197"/>
      <c r="AA252" s="1197"/>
      <c r="AB252" s="1197"/>
      <c r="AC252" s="1197"/>
      <c r="AD252" s="1197"/>
      <c r="AE252" s="1197"/>
      <c r="AF252" s="1197"/>
      <c r="AG252" s="1296"/>
      <c r="AH252" s="1297"/>
      <c r="AI252" s="1297"/>
      <c r="AJ252" s="1197"/>
      <c r="AK252" s="1197"/>
      <c r="AL252" s="1199">
        <v>1</v>
      </c>
      <c r="AM252" s="701"/>
      <c r="AN252" s="701"/>
    </row>
    <row r="253" spans="1:40" s="1375" customFormat="1" ht="40.5" customHeight="1">
      <c r="A253" s="1330"/>
      <c r="B253" s="1330"/>
      <c r="C253" s="1378"/>
      <c r="D253" s="1379" t="s">
        <v>2910</v>
      </c>
      <c r="E253" s="1376"/>
      <c r="F253" s="1376"/>
      <c r="G253" s="1376"/>
      <c r="H253" s="1376"/>
      <c r="I253" s="1376"/>
      <c r="J253" s="1376"/>
      <c r="K253" s="1376"/>
      <c r="L253" s="1376"/>
      <c r="M253" s="1376"/>
      <c r="N253" s="1376"/>
      <c r="O253" s="1376"/>
      <c r="P253" s="1376"/>
      <c r="Q253" s="1376"/>
      <c r="R253" s="1376"/>
      <c r="S253" s="1376"/>
      <c r="T253" s="1376"/>
      <c r="U253" s="1376"/>
      <c r="V253" s="1376"/>
      <c r="W253" s="1376"/>
      <c r="X253" s="1376"/>
      <c r="Y253" s="1376"/>
      <c r="Z253" s="1197"/>
      <c r="AA253" s="1197"/>
      <c r="AB253" s="1197"/>
      <c r="AC253" s="1197"/>
      <c r="AD253" s="1197"/>
      <c r="AE253" s="1197"/>
      <c r="AF253" s="1197"/>
      <c r="AG253" s="1296"/>
      <c r="AH253" s="1297"/>
      <c r="AI253" s="1297"/>
      <c r="AJ253" s="1197"/>
      <c r="AK253" s="1197"/>
      <c r="AL253" s="1199">
        <v>1</v>
      </c>
      <c r="AM253" s="701"/>
      <c r="AN253" s="701"/>
    </row>
    <row r="254" spans="1:40" s="1375" customFormat="1" ht="40.5" customHeight="1">
      <c r="A254" s="1330"/>
      <c r="B254" s="1330"/>
      <c r="C254" s="1378"/>
      <c r="D254" s="1379" t="s">
        <v>2911</v>
      </c>
      <c r="E254" s="1376"/>
      <c r="F254" s="1376"/>
      <c r="G254" s="1376"/>
      <c r="H254" s="1376"/>
      <c r="I254" s="1376"/>
      <c r="J254" s="1376"/>
      <c r="K254" s="1376"/>
      <c r="L254" s="1376"/>
      <c r="M254" s="1376"/>
      <c r="N254" s="1376"/>
      <c r="O254" s="1376"/>
      <c r="P254" s="1376"/>
      <c r="Q254" s="1376"/>
      <c r="R254" s="1376"/>
      <c r="S254" s="1376"/>
      <c r="T254" s="1376"/>
      <c r="U254" s="1376"/>
      <c r="V254" s="1376"/>
      <c r="W254" s="1376"/>
      <c r="X254" s="1376"/>
      <c r="Y254" s="1376"/>
      <c r="Z254" s="1197"/>
      <c r="AA254" s="1197"/>
      <c r="AB254" s="1197"/>
      <c r="AC254" s="1197"/>
      <c r="AD254" s="1197"/>
      <c r="AE254" s="1197"/>
      <c r="AF254" s="1197"/>
      <c r="AG254" s="1296"/>
      <c r="AH254" s="1297"/>
      <c r="AI254" s="1297"/>
      <c r="AJ254" s="1197"/>
      <c r="AK254" s="1197"/>
      <c r="AL254" s="1199">
        <v>1</v>
      </c>
      <c r="AM254" s="701"/>
      <c r="AN254" s="701"/>
    </row>
    <row r="255" spans="1:40" s="1375" customFormat="1" ht="40.5" customHeight="1">
      <c r="A255" s="1330"/>
      <c r="B255" s="1330"/>
      <c r="C255" s="1380"/>
      <c r="D255" s="1381" t="s">
        <v>3158</v>
      </c>
      <c r="E255" s="1376"/>
      <c r="F255" s="1376"/>
      <c r="G255" s="1376"/>
      <c r="H255" s="1376"/>
      <c r="I255" s="1376"/>
      <c r="J255" s="1376"/>
      <c r="K255" s="1376"/>
      <c r="L255" s="1376"/>
      <c r="M255" s="1376"/>
      <c r="N255" s="1376"/>
      <c r="O255" s="1376"/>
      <c r="P255" s="1376"/>
      <c r="Q255" s="1376"/>
      <c r="R255" s="1376"/>
      <c r="S255" s="1376"/>
      <c r="T255" s="1376"/>
      <c r="U255" s="1376"/>
      <c r="V255" s="1376"/>
      <c r="W255" s="1376"/>
      <c r="X255" s="1376"/>
      <c r="Y255" s="1376"/>
      <c r="Z255" s="1197"/>
      <c r="AA255" s="1197"/>
      <c r="AB255" s="1197"/>
      <c r="AC255" s="1197"/>
      <c r="AD255" s="1197"/>
      <c r="AE255" s="1197"/>
      <c r="AF255" s="1197"/>
      <c r="AG255" s="1296"/>
      <c r="AH255" s="1297"/>
      <c r="AI255" s="1297"/>
      <c r="AJ255" s="1197"/>
      <c r="AK255" s="1197"/>
      <c r="AL255" s="1199">
        <v>1</v>
      </c>
      <c r="AM255" s="701"/>
      <c r="AN255" s="701"/>
    </row>
    <row r="256" spans="1:40" s="1375" customFormat="1" ht="40.5" customHeight="1">
      <c r="A256" s="1330"/>
      <c r="B256" s="1330"/>
      <c r="C256" s="1378"/>
      <c r="D256" s="1379" t="s">
        <v>2913</v>
      </c>
      <c r="E256" s="1376"/>
      <c r="F256" s="1376"/>
      <c r="G256" s="1376"/>
      <c r="H256" s="1376"/>
      <c r="I256" s="1376"/>
      <c r="J256" s="1376"/>
      <c r="K256" s="1376"/>
      <c r="L256" s="1376"/>
      <c r="M256" s="1376"/>
      <c r="N256" s="1376"/>
      <c r="O256" s="1376"/>
      <c r="P256" s="1376"/>
      <c r="Q256" s="1376"/>
      <c r="R256" s="1376"/>
      <c r="S256" s="1376"/>
      <c r="T256" s="1376"/>
      <c r="U256" s="1376"/>
      <c r="V256" s="1376"/>
      <c r="W256" s="1376"/>
      <c r="X256" s="1376"/>
      <c r="Y256" s="1376"/>
      <c r="Z256" s="1197"/>
      <c r="AA256" s="1197"/>
      <c r="AB256" s="1197"/>
      <c r="AC256" s="1197"/>
      <c r="AD256" s="1197"/>
      <c r="AE256" s="1197"/>
      <c r="AF256" s="1197"/>
      <c r="AG256" s="1296"/>
      <c r="AH256" s="1297"/>
      <c r="AI256" s="1297"/>
      <c r="AJ256" s="1197"/>
      <c r="AK256" s="1197"/>
      <c r="AL256" s="1199">
        <v>1</v>
      </c>
      <c r="AM256" s="701"/>
      <c r="AN256" s="701"/>
    </row>
    <row r="257" spans="1:40" s="1375" customFormat="1" ht="40.5" customHeight="1">
      <c r="A257" s="1330"/>
      <c r="B257" s="1330"/>
      <c r="C257" s="1378"/>
      <c r="D257" s="1379" t="s">
        <v>2914</v>
      </c>
      <c r="E257" s="1376"/>
      <c r="F257" s="1376"/>
      <c r="G257" s="1376"/>
      <c r="H257" s="1376"/>
      <c r="I257" s="1376"/>
      <c r="J257" s="1376"/>
      <c r="K257" s="1376"/>
      <c r="L257" s="1376"/>
      <c r="M257" s="1376"/>
      <c r="N257" s="1376"/>
      <c r="O257" s="1376"/>
      <c r="P257" s="1376"/>
      <c r="Q257" s="1376"/>
      <c r="R257" s="1376"/>
      <c r="S257" s="1376"/>
      <c r="T257" s="1376"/>
      <c r="U257" s="1376"/>
      <c r="V257" s="1376"/>
      <c r="W257" s="1376"/>
      <c r="X257" s="1376"/>
      <c r="Y257" s="1376"/>
      <c r="Z257" s="1197"/>
      <c r="AA257" s="1197"/>
      <c r="AB257" s="1197"/>
      <c r="AC257" s="1197"/>
      <c r="AD257" s="1197"/>
      <c r="AE257" s="1197"/>
      <c r="AF257" s="1197"/>
      <c r="AG257" s="1296"/>
      <c r="AH257" s="1297"/>
      <c r="AI257" s="1297"/>
      <c r="AJ257" s="1197"/>
      <c r="AK257" s="1197"/>
      <c r="AL257" s="1199">
        <v>1</v>
      </c>
      <c r="AM257" s="701"/>
      <c r="AN257" s="701"/>
    </row>
    <row r="258" spans="1:40" s="1375" customFormat="1" ht="40.5" customHeight="1">
      <c r="A258" s="1330"/>
      <c r="B258" s="1295"/>
      <c r="C258" s="1330"/>
      <c r="D258" s="1295" t="s">
        <v>3159</v>
      </c>
      <c r="E258" s="1330"/>
      <c r="F258" s="1330"/>
      <c r="G258" s="1330"/>
      <c r="H258" s="1330"/>
      <c r="I258" s="1260"/>
      <c r="J258" s="1330"/>
      <c r="K258" s="1330"/>
      <c r="L258" s="1330"/>
      <c r="M258" s="1330"/>
      <c r="N258" s="1330"/>
      <c r="O258" s="1260"/>
      <c r="P258" s="1260"/>
      <c r="Q258" s="1260"/>
      <c r="R258" s="1260"/>
      <c r="S258" s="1260"/>
      <c r="T258" s="1296"/>
      <c r="U258" s="1295"/>
      <c r="V258" s="1382"/>
      <c r="W258" s="1376"/>
      <c r="X258" s="1376"/>
      <c r="Y258" s="1376"/>
      <c r="Z258" s="1197"/>
      <c r="AA258" s="1197"/>
      <c r="AB258" s="1197"/>
      <c r="AC258" s="1197"/>
      <c r="AD258" s="1197"/>
      <c r="AE258" s="1197"/>
      <c r="AF258" s="1197"/>
      <c r="AG258" s="1296"/>
      <c r="AH258" s="1297"/>
      <c r="AI258" s="1297"/>
      <c r="AJ258" s="1197"/>
      <c r="AK258" s="1197"/>
      <c r="AL258" s="1199">
        <v>1</v>
      </c>
      <c r="AM258" s="701"/>
      <c r="AN258" s="701"/>
    </row>
    <row r="259" spans="1:40" s="1375" customFormat="1" ht="40.5" customHeight="1">
      <c r="A259" s="1330"/>
      <c r="B259" s="1295"/>
      <c r="C259" s="1330"/>
      <c r="D259" s="1330"/>
      <c r="E259" s="1330"/>
      <c r="F259" s="1330"/>
      <c r="G259" s="1330"/>
      <c r="H259" s="1330"/>
      <c r="I259" s="1260"/>
      <c r="J259" s="1330"/>
      <c r="K259" s="1330"/>
      <c r="L259" s="1330"/>
      <c r="M259" s="1330"/>
      <c r="N259" s="1330"/>
      <c r="O259" s="1260"/>
      <c r="P259" s="1260"/>
      <c r="Q259" s="1260"/>
      <c r="R259" s="1260"/>
      <c r="S259" s="1260"/>
      <c r="T259" s="1296"/>
      <c r="U259" s="1295"/>
      <c r="V259" s="1382"/>
      <c r="W259" s="1376"/>
      <c r="X259" s="1376"/>
      <c r="Y259" s="1376"/>
      <c r="Z259" s="1197"/>
      <c r="AA259" s="1197"/>
      <c r="AB259" s="1197"/>
      <c r="AC259" s="1197"/>
      <c r="AD259" s="1197"/>
      <c r="AE259" s="1197"/>
      <c r="AF259" s="1197"/>
      <c r="AG259" s="1296"/>
      <c r="AH259" s="1297"/>
      <c r="AI259" s="1297"/>
      <c r="AJ259" s="1197"/>
      <c r="AK259" s="1197"/>
      <c r="AL259" s="1199">
        <v>1</v>
      </c>
      <c r="AM259" s="701"/>
      <c r="AN259" s="701"/>
    </row>
    <row r="260" spans="1:40" s="1375" customFormat="1" ht="40.5" customHeight="1">
      <c r="A260" s="1330"/>
      <c r="B260" s="1295"/>
      <c r="C260" s="1330"/>
      <c r="D260" s="1330"/>
      <c r="E260" s="1330"/>
      <c r="F260" s="1330"/>
      <c r="G260" s="1330"/>
      <c r="H260" s="1330"/>
      <c r="I260" s="1260"/>
      <c r="J260" s="1330"/>
      <c r="K260" s="1330"/>
      <c r="L260" s="1330"/>
      <c r="M260" s="1330"/>
      <c r="N260" s="1330"/>
      <c r="O260" s="1260"/>
      <c r="P260" s="1260"/>
      <c r="Q260" s="1260"/>
      <c r="R260" s="1260"/>
      <c r="S260" s="1260"/>
      <c r="T260" s="1296"/>
      <c r="U260" s="1295"/>
      <c r="V260" s="1382"/>
      <c r="W260" s="1376"/>
      <c r="X260" s="1376"/>
      <c r="Y260" s="1376"/>
      <c r="Z260" s="1197"/>
      <c r="AA260" s="1197"/>
      <c r="AB260" s="1197"/>
      <c r="AC260" s="1197"/>
      <c r="AD260" s="1197"/>
      <c r="AE260" s="1197"/>
      <c r="AF260" s="1197"/>
      <c r="AG260" s="1296"/>
      <c r="AH260" s="1297"/>
      <c r="AI260" s="1297"/>
      <c r="AJ260" s="1197"/>
      <c r="AK260" s="1197"/>
      <c r="AL260" s="1199">
        <v>1</v>
      </c>
      <c r="AM260" s="701"/>
      <c r="AN260" s="701"/>
    </row>
    <row r="261" spans="1:40" s="1258" customFormat="1" ht="40.5" customHeight="1">
      <c r="A261" s="1195"/>
      <c r="B261" s="1295" t="s">
        <v>3160</v>
      </c>
      <c r="C261" s="1195"/>
      <c r="D261" s="1195"/>
      <c r="E261" s="1195"/>
      <c r="F261" s="1195"/>
      <c r="G261" s="1195"/>
      <c r="H261" s="1195"/>
      <c r="I261" s="1260"/>
      <c r="J261" s="1195"/>
      <c r="K261" s="1195"/>
      <c r="L261" s="1195"/>
      <c r="M261" s="1195"/>
      <c r="N261" s="1195"/>
      <c r="O261" s="1260"/>
      <c r="P261" s="1260"/>
      <c r="Q261" s="1260"/>
      <c r="R261" s="1260"/>
      <c r="S261" s="1260"/>
      <c r="T261" s="1197"/>
      <c r="U261" s="1197"/>
      <c r="V261" s="1197"/>
      <c r="W261" s="1197"/>
      <c r="X261" s="1197"/>
      <c r="Y261" s="1197"/>
      <c r="Z261" s="1197"/>
      <c r="AA261" s="1197"/>
      <c r="AB261" s="1197"/>
      <c r="AC261" s="1197"/>
      <c r="AD261" s="1197"/>
      <c r="AE261" s="1197"/>
      <c r="AF261" s="1197"/>
      <c r="AG261" s="1197"/>
      <c r="AH261" s="1197"/>
      <c r="AI261" s="1197"/>
      <c r="AJ261" s="1197"/>
      <c r="AK261" s="1197"/>
      <c r="AL261" s="1199">
        <v>1</v>
      </c>
      <c r="AM261" s="701"/>
      <c r="AN261" s="701"/>
    </row>
    <row r="262" spans="1:40" s="1258" customFormat="1" ht="40.5" customHeight="1">
      <c r="A262" s="1195"/>
      <c r="B262" s="1270"/>
      <c r="C262" s="1383" t="s">
        <v>2829</v>
      </c>
      <c r="D262" s="1384" t="s">
        <v>17</v>
      </c>
      <c r="E262" s="1385" t="s">
        <v>2830</v>
      </c>
      <c r="F262" s="1386" t="s">
        <v>2831</v>
      </c>
      <c r="G262" s="1387" t="s">
        <v>2832</v>
      </c>
      <c r="H262" s="1388" t="s">
        <v>2833</v>
      </c>
      <c r="I262" s="1389" t="s">
        <v>2834</v>
      </c>
      <c r="J262" s="1390" t="s">
        <v>2835</v>
      </c>
      <c r="K262" s="1391" t="s">
        <v>467</v>
      </c>
      <c r="L262" s="1195"/>
      <c r="M262" s="1195"/>
      <c r="N262" s="1195"/>
      <c r="O262" s="1392" t="s">
        <v>2836</v>
      </c>
      <c r="P262" s="1393" t="s">
        <v>526</v>
      </c>
      <c r="Q262" s="1394" t="s">
        <v>2849</v>
      </c>
      <c r="R262" s="1395" t="s">
        <v>2850</v>
      </c>
      <c r="S262" s="1386" t="s">
        <v>2851</v>
      </c>
      <c r="T262" s="1396" t="s">
        <v>2852</v>
      </c>
      <c r="U262" s="1397" t="s">
        <v>2853</v>
      </c>
      <c r="V262" s="1398" t="s">
        <v>2854</v>
      </c>
      <c r="W262" s="1399" t="s">
        <v>2855</v>
      </c>
      <c r="X262" s="1400" t="s">
        <v>2856</v>
      </c>
      <c r="Y262" s="1385" t="s">
        <v>2857</v>
      </c>
      <c r="Z262" s="1197"/>
      <c r="AA262" s="1197"/>
      <c r="AB262" s="1197"/>
      <c r="AC262" s="1197"/>
      <c r="AD262" s="1197"/>
      <c r="AE262" s="1197"/>
      <c r="AF262" s="1197"/>
      <c r="AG262" s="1197"/>
      <c r="AH262" s="1197"/>
      <c r="AI262" s="1197"/>
      <c r="AJ262" s="1197"/>
      <c r="AK262" s="1197"/>
      <c r="AL262" s="1199">
        <v>1</v>
      </c>
      <c r="AM262" s="701"/>
      <c r="AN262" s="701"/>
    </row>
    <row r="263" spans="1:40" s="1258" customFormat="1" ht="40.5" customHeight="1">
      <c r="A263" s="1195"/>
      <c r="B263" s="1270"/>
      <c r="C263" s="1195"/>
      <c r="D263" s="1195"/>
      <c r="E263" s="1195"/>
      <c r="F263" s="1195"/>
      <c r="G263" s="1195"/>
      <c r="H263" s="1195"/>
      <c r="I263" s="1260"/>
      <c r="J263" s="1195"/>
      <c r="K263" s="1195"/>
      <c r="L263" s="1195"/>
      <c r="M263" s="1195"/>
      <c r="N263" s="1195"/>
      <c r="O263" s="1260"/>
      <c r="P263" s="1260"/>
      <c r="Q263" s="1260"/>
      <c r="R263" s="1260"/>
      <c r="S263" s="1260"/>
      <c r="T263" s="1197"/>
      <c r="U263" s="1197"/>
      <c r="V263" s="1197"/>
      <c r="W263" s="1197"/>
      <c r="X263" s="1197"/>
      <c r="Y263" s="1197"/>
      <c r="Z263" s="1197"/>
      <c r="AA263" s="1197"/>
      <c r="AB263" s="1197"/>
      <c r="AC263" s="1197"/>
      <c r="AD263" s="1197"/>
      <c r="AE263" s="1197"/>
      <c r="AF263" s="1197"/>
      <c r="AG263" s="1197"/>
      <c r="AH263" s="1197"/>
      <c r="AI263" s="1197"/>
      <c r="AJ263" s="1197"/>
      <c r="AK263" s="1197"/>
      <c r="AL263" s="1199">
        <v>1</v>
      </c>
      <c r="AM263" s="701"/>
      <c r="AN263" s="701"/>
    </row>
    <row r="264" spans="1:40" s="1258" customFormat="1" ht="40.5" customHeight="1">
      <c r="A264" s="1195"/>
      <c r="B264" s="1270"/>
      <c r="C264" s="1401" t="s">
        <v>2829</v>
      </c>
      <c r="D264" s="1401" t="s">
        <v>17</v>
      </c>
      <c r="E264" s="1401" t="s">
        <v>2830</v>
      </c>
      <c r="F264" s="1401" t="s">
        <v>2831</v>
      </c>
      <c r="G264" s="1401" t="s">
        <v>2832</v>
      </c>
      <c r="H264" s="1401" t="s">
        <v>2833</v>
      </c>
      <c r="I264" s="1401" t="s">
        <v>2834</v>
      </c>
      <c r="J264" s="1401" t="s">
        <v>2835</v>
      </c>
      <c r="K264" s="1401" t="s">
        <v>467</v>
      </c>
      <c r="L264" s="1195"/>
      <c r="M264" s="1195"/>
      <c r="N264" s="1195"/>
      <c r="O264" s="1401" t="s">
        <v>2836</v>
      </c>
      <c r="P264" s="1401" t="s">
        <v>526</v>
      </c>
      <c r="Q264" s="1401" t="s">
        <v>2849</v>
      </c>
      <c r="R264" s="1401" t="s">
        <v>2850</v>
      </c>
      <c r="S264" s="1401" t="s">
        <v>2851</v>
      </c>
      <c r="T264" s="1401" t="s">
        <v>2852</v>
      </c>
      <c r="U264" s="1401" t="s">
        <v>2853</v>
      </c>
      <c r="V264" s="1401" t="s">
        <v>2854</v>
      </c>
      <c r="W264" s="1401" t="s">
        <v>2855</v>
      </c>
      <c r="X264" s="1401" t="s">
        <v>2856</v>
      </c>
      <c r="Y264" s="1401" t="s">
        <v>2857</v>
      </c>
      <c r="Z264" s="1195"/>
      <c r="AA264" s="1195"/>
      <c r="AB264" s="1195"/>
      <c r="AC264" s="1195"/>
      <c r="AD264" s="1195"/>
      <c r="AE264" s="1195"/>
      <c r="AF264" s="1195"/>
      <c r="AG264" s="1195"/>
      <c r="AH264" s="1195"/>
      <c r="AI264" s="1195"/>
      <c r="AJ264" s="1195"/>
      <c r="AK264" s="1195"/>
      <c r="AL264" s="1199">
        <v>1</v>
      </c>
      <c r="AM264" s="701"/>
      <c r="AN264" s="701"/>
    </row>
    <row r="265" spans="1:40" s="1258" customFormat="1" ht="40.5" customHeight="1">
      <c r="A265" s="1195"/>
      <c r="B265" s="1270"/>
      <c r="C265" s="1195"/>
      <c r="D265" s="1195"/>
      <c r="E265" s="1195"/>
      <c r="F265" s="1195"/>
      <c r="G265" s="1195"/>
      <c r="H265" s="1195"/>
      <c r="I265" s="1260"/>
      <c r="J265" s="1195"/>
      <c r="K265" s="1195"/>
      <c r="L265" s="1195"/>
      <c r="M265" s="1195"/>
      <c r="N265" s="1195"/>
      <c r="O265" s="1260"/>
      <c r="P265" s="1260"/>
      <c r="Q265" s="1260"/>
      <c r="R265" s="1260"/>
      <c r="S265" s="1260"/>
      <c r="T265" s="1197"/>
      <c r="U265" s="1197"/>
      <c r="V265" s="1197"/>
      <c r="W265" s="1197"/>
      <c r="X265" s="1197"/>
      <c r="Y265" s="1197"/>
      <c r="Z265" s="1197"/>
      <c r="AA265" s="1197"/>
      <c r="AB265" s="1197"/>
      <c r="AC265" s="1197"/>
      <c r="AD265" s="1197"/>
      <c r="AE265" s="1197"/>
      <c r="AF265" s="1197"/>
      <c r="AG265" s="1296"/>
      <c r="AH265" s="1297"/>
      <c r="AI265" s="1297"/>
      <c r="AJ265" s="1197"/>
      <c r="AK265" s="1197"/>
      <c r="AL265" s="1199">
        <v>1</v>
      </c>
      <c r="AM265" s="701"/>
      <c r="AN265" s="701"/>
    </row>
    <row r="266" spans="1:40" s="1258" customFormat="1" ht="40.5" customHeight="1">
      <c r="A266" s="1195"/>
      <c r="B266" s="1270"/>
      <c r="C266" s="1402">
        <v>1</v>
      </c>
      <c r="D266" s="1402" t="s">
        <v>2916</v>
      </c>
      <c r="E266" s="1402" t="s">
        <v>2917</v>
      </c>
      <c r="F266" s="1402" t="s">
        <v>2918</v>
      </c>
      <c r="G266" s="1402" t="s">
        <v>2919</v>
      </c>
      <c r="H266" s="1402" t="s">
        <v>2920</v>
      </c>
      <c r="I266" s="1402" t="s">
        <v>2921</v>
      </c>
      <c r="J266" s="1402" t="s">
        <v>2922</v>
      </c>
      <c r="K266" s="1402" t="s">
        <v>2923</v>
      </c>
      <c r="L266" s="1195"/>
      <c r="M266" s="1195"/>
      <c r="N266" s="1195"/>
      <c r="O266" s="1402" t="s">
        <v>2924</v>
      </c>
      <c r="P266" s="1402" t="s">
        <v>2925</v>
      </c>
      <c r="Q266" s="1402" t="s">
        <v>2926</v>
      </c>
      <c r="R266" s="1402" t="s">
        <v>2927</v>
      </c>
      <c r="S266" s="1402" t="s">
        <v>2928</v>
      </c>
      <c r="T266" s="1402" t="s">
        <v>2929</v>
      </c>
      <c r="U266" s="1402" t="s">
        <v>2930</v>
      </c>
      <c r="V266" s="1402" t="s">
        <v>2931</v>
      </c>
      <c r="W266" s="1402" t="s">
        <v>2932</v>
      </c>
      <c r="X266" s="1402" t="s">
        <v>2933</v>
      </c>
      <c r="Y266" s="1402" t="s">
        <v>2934</v>
      </c>
      <c r="Z266" s="1403">
        <v>15.5</v>
      </c>
      <c r="AA266" s="1197"/>
      <c r="AB266" s="1197"/>
      <c r="AC266" s="1197"/>
      <c r="AD266" s="1197"/>
      <c r="AE266" s="1197"/>
      <c r="AF266" s="1197"/>
      <c r="AG266" s="1296"/>
      <c r="AH266" s="1297"/>
      <c r="AI266" s="1297"/>
      <c r="AJ266" s="1197"/>
      <c r="AK266" s="1197"/>
      <c r="AL266" s="1199">
        <v>1</v>
      </c>
      <c r="AM266" s="701"/>
      <c r="AN266" s="701"/>
    </row>
    <row r="267" spans="1:40" s="1258" customFormat="1" ht="40.5" customHeight="1">
      <c r="A267" s="1195"/>
      <c r="B267" s="1270"/>
      <c r="C267" s="1195"/>
      <c r="D267" s="1195"/>
      <c r="E267" s="1195"/>
      <c r="F267" s="1195"/>
      <c r="G267" s="1195"/>
      <c r="H267" s="1195"/>
      <c r="I267" s="1260"/>
      <c r="J267" s="1195"/>
      <c r="K267" s="1195"/>
      <c r="L267" s="1195"/>
      <c r="M267" s="1195"/>
      <c r="N267" s="1195"/>
      <c r="O267" s="1260"/>
      <c r="P267" s="1260"/>
      <c r="Q267" s="1260"/>
      <c r="R267" s="1260"/>
      <c r="S267" s="1260"/>
      <c r="T267" s="1197"/>
      <c r="U267" s="1197"/>
      <c r="V267" s="1197"/>
      <c r="W267" s="1197"/>
      <c r="X267" s="1197"/>
      <c r="Y267" s="1197"/>
      <c r="Z267" s="1298" t="s">
        <v>3161</v>
      </c>
      <c r="AA267" s="1197"/>
      <c r="AB267" s="1197"/>
      <c r="AC267" s="1197"/>
      <c r="AD267" s="1197"/>
      <c r="AE267" s="1197"/>
      <c r="AF267" s="1197"/>
      <c r="AG267" s="1296"/>
      <c r="AH267" s="1297"/>
      <c r="AI267" s="1297"/>
      <c r="AJ267" s="1197"/>
      <c r="AK267" s="1197"/>
      <c r="AL267" s="1199">
        <v>1</v>
      </c>
      <c r="AM267" s="701"/>
      <c r="AN267" s="701"/>
    </row>
    <row r="268" spans="1:40" s="1258" customFormat="1" ht="40.5" customHeight="1">
      <c r="A268" s="1195"/>
      <c r="B268" s="1270"/>
      <c r="C268" s="1404">
        <v>1</v>
      </c>
      <c r="D268" s="1405">
        <v>2</v>
      </c>
      <c r="E268" s="1404">
        <v>3</v>
      </c>
      <c r="F268" s="1405">
        <v>4</v>
      </c>
      <c r="G268" s="1404">
        <v>5</v>
      </c>
      <c r="H268" s="1405">
        <v>6</v>
      </c>
      <c r="I268" s="1404">
        <v>7</v>
      </c>
      <c r="J268" s="1405">
        <v>8</v>
      </c>
      <c r="K268" s="1404">
        <v>9</v>
      </c>
      <c r="L268" s="1195"/>
      <c r="M268" s="1195"/>
      <c r="N268" s="1195"/>
      <c r="O268" s="1405">
        <v>10</v>
      </c>
      <c r="P268" s="1404">
        <v>11</v>
      </c>
      <c r="Q268" s="1405">
        <v>12</v>
      </c>
      <c r="R268" s="1404">
        <v>13</v>
      </c>
      <c r="S268" s="1405">
        <v>14</v>
      </c>
      <c r="T268" s="1404">
        <v>15</v>
      </c>
      <c r="U268" s="1405">
        <v>16</v>
      </c>
      <c r="V268" s="1404">
        <v>17</v>
      </c>
      <c r="W268" s="1405">
        <v>18</v>
      </c>
      <c r="X268" s="1404">
        <v>19</v>
      </c>
      <c r="Y268" s="1405">
        <v>20</v>
      </c>
      <c r="Z268" s="1197"/>
      <c r="AA268" s="1197"/>
      <c r="AB268" s="1197"/>
      <c r="AC268" s="1197"/>
      <c r="AD268" s="1197"/>
      <c r="AE268" s="1197"/>
      <c r="AF268" s="1197"/>
      <c r="AG268" s="1296"/>
      <c r="AH268" s="1297"/>
      <c r="AI268" s="1297"/>
      <c r="AJ268" s="1197"/>
      <c r="AK268" s="1197"/>
      <c r="AL268" s="1199">
        <v>1</v>
      </c>
      <c r="AM268" s="701"/>
      <c r="AN268" s="701"/>
    </row>
    <row r="269" spans="1:40" s="1375" customFormat="1" ht="40.5" customHeight="1">
      <c r="A269" s="1330"/>
      <c r="B269" s="1295"/>
      <c r="C269" s="1330"/>
      <c r="D269" s="1330"/>
      <c r="E269" s="1330"/>
      <c r="F269" s="1330"/>
      <c r="G269" s="1330"/>
      <c r="H269" s="1330"/>
      <c r="I269" s="1260"/>
      <c r="J269" s="1330"/>
      <c r="K269" s="1330"/>
      <c r="L269" s="1330"/>
      <c r="M269" s="1330"/>
      <c r="N269" s="1330"/>
      <c r="O269" s="1260"/>
      <c r="P269" s="1260"/>
      <c r="Q269" s="1260"/>
      <c r="R269" s="1260"/>
      <c r="S269" s="1260"/>
      <c r="T269" s="1296"/>
      <c r="U269" s="1295"/>
      <c r="V269" s="1382"/>
      <c r="W269" s="1376"/>
      <c r="X269" s="1376"/>
      <c r="Y269" s="1376"/>
      <c r="Z269" s="1197"/>
      <c r="AA269" s="1197"/>
      <c r="AB269" s="1197"/>
      <c r="AC269" s="1197"/>
      <c r="AD269" s="1197"/>
      <c r="AE269" s="1197"/>
      <c r="AF269" s="1197"/>
      <c r="AG269" s="1296"/>
      <c r="AH269" s="1297"/>
      <c r="AI269" s="1297"/>
      <c r="AJ269" s="1197"/>
      <c r="AK269" s="1197"/>
      <c r="AL269" s="1199">
        <v>1</v>
      </c>
      <c r="AM269" s="701"/>
      <c r="AN269" s="701"/>
    </row>
    <row r="270" spans="1:40" s="1375" customFormat="1" ht="40.5" customHeight="1">
      <c r="A270" s="1330"/>
      <c r="B270" s="1406"/>
      <c r="C270" s="1407" t="s">
        <v>2936</v>
      </c>
      <c r="D270" s="1408"/>
      <c r="E270" s="1296"/>
      <c r="F270" s="1409" t="s">
        <v>3170</v>
      </c>
      <c r="G270" s="1410"/>
      <c r="H270" s="1410"/>
      <c r="I270" s="1410"/>
      <c r="J270" s="1410"/>
      <c r="K270" s="1410"/>
      <c r="L270" s="1260"/>
      <c r="M270" s="1260"/>
      <c r="N270" s="1260"/>
      <c r="O270" s="1260"/>
      <c r="P270" s="1296"/>
      <c r="Q270" s="1296"/>
      <c r="R270" s="1260"/>
      <c r="S270" s="1260"/>
      <c r="T270" s="1296"/>
      <c r="U270" s="1296"/>
      <c r="V270" s="1382"/>
      <c r="W270" s="1376"/>
      <c r="X270" s="1376"/>
      <c r="Y270" s="1376"/>
      <c r="Z270" s="1411" t="s">
        <v>360</v>
      </c>
      <c r="AA270" s="1197"/>
      <c r="AB270" s="1197"/>
      <c r="AC270" s="1197"/>
      <c r="AD270" s="1197"/>
      <c r="AE270" s="1197"/>
      <c r="AF270" s="1197"/>
      <c r="AG270" s="1296"/>
      <c r="AH270" s="1297"/>
      <c r="AI270" s="1297"/>
      <c r="AJ270" s="1197"/>
      <c r="AK270" s="1197"/>
      <c r="AL270" s="1199">
        <v>1</v>
      </c>
      <c r="AM270" s="701"/>
      <c r="AN270" s="701"/>
    </row>
    <row r="271" spans="1:40" s="1375" customFormat="1" ht="40.5" customHeight="1">
      <c r="A271" s="1330"/>
      <c r="B271" s="1406"/>
      <c r="C271" s="1412">
        <v>3</v>
      </c>
      <c r="D271" s="1408"/>
      <c r="E271" s="1330"/>
      <c r="F271" s="1330"/>
      <c r="G271" s="1330"/>
      <c r="H271" s="1260"/>
      <c r="I271" s="1260"/>
      <c r="J271" s="1260"/>
      <c r="K271" s="1260"/>
      <c r="L271" s="1260"/>
      <c r="M271" s="1260"/>
      <c r="N271" s="1260"/>
      <c r="O271" s="1260"/>
      <c r="P271" s="1260"/>
      <c r="Q271" s="1260"/>
      <c r="R271" s="1260"/>
      <c r="S271" s="1260"/>
      <c r="T271" s="1296"/>
      <c r="U271" s="1296"/>
      <c r="V271" s="1382"/>
      <c r="W271" s="1376"/>
      <c r="X271" s="1376"/>
      <c r="Y271" s="1376"/>
      <c r="Z271" s="1197"/>
      <c r="AA271" s="1197"/>
      <c r="AB271" s="1197"/>
      <c r="AC271" s="1197"/>
      <c r="AD271" s="1197"/>
      <c r="AE271" s="1197"/>
      <c r="AF271" s="1197"/>
      <c r="AG271" s="1296"/>
      <c r="AH271" s="1297"/>
      <c r="AI271" s="1297"/>
      <c r="AJ271" s="1197"/>
      <c r="AK271" s="1197"/>
      <c r="AL271" s="1199">
        <v>1</v>
      </c>
      <c r="AM271" s="701"/>
      <c r="AN271" s="701"/>
    </row>
    <row r="272" spans="1:40" s="1375" customFormat="1" ht="40.5" customHeight="1">
      <c r="A272" s="1330"/>
      <c r="B272" s="1406"/>
      <c r="C272" s="1330"/>
      <c r="D272" s="1330"/>
      <c r="E272" s="1330"/>
      <c r="F272" s="1330"/>
      <c r="G272" s="1330"/>
      <c r="H272" s="1413" t="s">
        <v>3171</v>
      </c>
      <c r="I272" s="1414"/>
      <c r="J272" s="1414"/>
      <c r="K272" s="1330"/>
      <c r="L272" s="1330"/>
      <c r="M272" s="1330"/>
      <c r="N272" s="1330"/>
      <c r="O272" s="1260"/>
      <c r="P272" s="1260"/>
      <c r="Q272" s="1415" t="s">
        <v>1647</v>
      </c>
      <c r="R272" s="1416" t="s">
        <v>2939</v>
      </c>
      <c r="S272" s="1417" t="s">
        <v>2940</v>
      </c>
      <c r="T272" s="1296"/>
      <c r="U272" s="1296"/>
      <c r="V272" s="1382"/>
      <c r="W272" s="1376"/>
      <c r="X272" s="1376"/>
      <c r="Y272" s="1376"/>
      <c r="Z272" s="1197"/>
      <c r="AA272" s="1197"/>
      <c r="AB272" s="1197"/>
      <c r="AC272" s="1197"/>
      <c r="AD272" s="1197"/>
      <c r="AE272" s="1197"/>
      <c r="AF272" s="1197"/>
      <c r="AG272" s="1296"/>
      <c r="AH272" s="1297"/>
      <c r="AI272" s="1297"/>
      <c r="AJ272" s="1197"/>
      <c r="AK272" s="1197"/>
      <c r="AL272" s="1199">
        <v>1</v>
      </c>
      <c r="AM272" s="701"/>
      <c r="AN272" s="701"/>
    </row>
    <row r="273" spans="1:40" s="1375" customFormat="1" ht="40.5" customHeight="1">
      <c r="A273" s="1330"/>
      <c r="B273" s="1406"/>
      <c r="C273" s="1418" t="s">
        <v>3172</v>
      </c>
      <c r="D273" s="1330"/>
      <c r="E273" s="1419"/>
      <c r="F273" s="1330"/>
      <c r="G273" s="1330"/>
      <c r="H273" s="1420" t="s">
        <v>2942</v>
      </c>
      <c r="I273" s="1420" t="s">
        <v>2943</v>
      </c>
      <c r="J273" s="1420" t="s">
        <v>2944</v>
      </c>
      <c r="K273" s="1376" t="s">
        <v>2945</v>
      </c>
      <c r="L273" s="1376"/>
      <c r="M273" s="1376"/>
      <c r="N273" s="1376"/>
      <c r="O273" s="1296"/>
      <c r="P273" s="1296"/>
      <c r="Q273" s="1418" t="s">
        <v>3174</v>
      </c>
      <c r="R273" s="1296"/>
      <c r="S273" s="1296"/>
      <c r="T273" s="1296"/>
      <c r="U273" s="1296"/>
      <c r="V273" s="1382"/>
      <c r="W273" s="1376"/>
      <c r="X273" s="1376"/>
      <c r="Y273" s="1376"/>
      <c r="Z273" s="1296"/>
      <c r="AA273" s="1296"/>
      <c r="AB273" s="1296"/>
      <c r="AC273" s="1296"/>
      <c r="AD273" s="1296"/>
      <c r="AE273" s="1296"/>
      <c r="AF273" s="1296"/>
      <c r="AG273" s="1296"/>
      <c r="AH273" s="1297"/>
      <c r="AI273" s="1297"/>
      <c r="AJ273" s="1197"/>
      <c r="AK273" s="1197"/>
      <c r="AL273" s="1199">
        <v>1</v>
      </c>
      <c r="AM273" s="701"/>
      <c r="AN273" s="701"/>
    </row>
    <row r="274" spans="1:40" s="1375" customFormat="1" ht="40.5" customHeight="1">
      <c r="A274" s="1330"/>
      <c r="B274" s="1406"/>
      <c r="C274" s="1418" t="s">
        <v>3173</v>
      </c>
      <c r="D274" s="1330"/>
      <c r="E274" s="1419"/>
      <c r="F274" s="1330"/>
      <c r="G274" s="1330"/>
      <c r="H274" s="1420" t="s">
        <v>2948</v>
      </c>
      <c r="I274" s="1420" t="s">
        <v>2949</v>
      </c>
      <c r="J274" s="1420" t="s">
        <v>2950</v>
      </c>
      <c r="K274" s="1376" t="s">
        <v>2951</v>
      </c>
      <c r="L274" s="1376"/>
      <c r="M274" s="1376"/>
      <c r="N274" s="1376"/>
      <c r="O274" s="1260"/>
      <c r="P274" s="1260"/>
      <c r="Q274" s="1415" t="s">
        <v>1648</v>
      </c>
      <c r="R274" s="1416" t="s">
        <v>2952</v>
      </c>
      <c r="S274" s="1416" t="s">
        <v>2953</v>
      </c>
      <c r="T274" s="1296"/>
      <c r="U274" s="1296"/>
      <c r="V274" s="1382"/>
      <c r="W274" s="1376"/>
      <c r="X274" s="1376"/>
      <c r="Y274" s="1376"/>
      <c r="Z274" s="1376"/>
      <c r="AA274" s="1376"/>
      <c r="AB274" s="1376"/>
      <c r="AC274" s="1376"/>
      <c r="AD274" s="1376"/>
      <c r="AE274" s="1376"/>
      <c r="AF274" s="1296"/>
      <c r="AG274" s="1296"/>
      <c r="AH274" s="1297"/>
      <c r="AI274" s="1297"/>
      <c r="AJ274" s="1197"/>
      <c r="AK274" s="1197"/>
      <c r="AL274" s="1199">
        <v>1</v>
      </c>
      <c r="AM274" s="701"/>
      <c r="AN274" s="701"/>
    </row>
    <row r="275" spans="1:40" s="1375" customFormat="1" ht="40.5" customHeight="1">
      <c r="A275" s="1330"/>
      <c r="B275" s="1406"/>
      <c r="C275" s="1418"/>
      <c r="D275" s="1330"/>
      <c r="E275" s="1418"/>
      <c r="F275" s="1421"/>
      <c r="G275" s="1418"/>
      <c r="H275" s="1418"/>
      <c r="I275" s="1330"/>
      <c r="J275" s="1330"/>
      <c r="K275" s="1330"/>
      <c r="L275" s="1330"/>
      <c r="M275" s="1330"/>
      <c r="N275" s="1330"/>
      <c r="O275" s="1330"/>
      <c r="P275" s="1330"/>
      <c r="Q275" s="1330"/>
      <c r="R275" s="1330"/>
      <c r="S275" s="1296"/>
      <c r="T275" s="1296"/>
      <c r="U275" s="1296"/>
      <c r="V275" s="1382"/>
      <c r="W275" s="1376"/>
      <c r="X275" s="1376"/>
      <c r="Y275" s="1376"/>
      <c r="Z275" s="1376"/>
      <c r="AA275" s="1376"/>
      <c r="AB275" s="1376"/>
      <c r="AC275" s="1376"/>
      <c r="AD275" s="1376"/>
      <c r="AE275" s="1376"/>
      <c r="AF275" s="1296"/>
      <c r="AG275" s="1296"/>
      <c r="AH275" s="1297"/>
      <c r="AI275" s="1297"/>
      <c r="AJ275" s="1197"/>
      <c r="AK275" s="1197"/>
      <c r="AL275" s="1199">
        <v>1</v>
      </c>
      <c r="AM275" s="701"/>
      <c r="AN275" s="701"/>
    </row>
    <row r="276" spans="1:40">
      <c r="AL276" s="1422" t="s">
        <v>821</v>
      </c>
      <c r="AM276" s="844"/>
      <c r="AN276" s="844"/>
    </row>
    <row r="277" spans="1:40">
      <c r="A277" s="1199">
        <v>1</v>
      </c>
      <c r="B277" s="1199">
        <v>1</v>
      </c>
      <c r="C277" s="1199">
        <v>1</v>
      </c>
      <c r="D277" s="1199">
        <v>1</v>
      </c>
      <c r="E277" s="1199">
        <v>1</v>
      </c>
      <c r="F277" s="1199">
        <v>1</v>
      </c>
      <c r="G277" s="1199">
        <v>1</v>
      </c>
      <c r="H277" s="1199">
        <v>1</v>
      </c>
      <c r="I277" s="1199">
        <v>1</v>
      </c>
      <c r="J277" s="1199">
        <v>1</v>
      </c>
      <c r="K277" s="1199">
        <v>1</v>
      </c>
      <c r="L277" s="1199">
        <v>1</v>
      </c>
      <c r="M277" s="1199">
        <v>1</v>
      </c>
      <c r="N277" s="1199">
        <v>1</v>
      </c>
      <c r="O277" s="1199">
        <v>1</v>
      </c>
      <c r="P277" s="1199">
        <v>1</v>
      </c>
      <c r="Q277" s="1199">
        <v>1</v>
      </c>
      <c r="R277" s="1199">
        <v>1</v>
      </c>
      <c r="S277" s="1199">
        <v>1</v>
      </c>
      <c r="T277" s="1199">
        <v>1</v>
      </c>
      <c r="U277" s="1199">
        <v>1</v>
      </c>
      <c r="V277" s="1199">
        <v>1</v>
      </c>
      <c r="W277" s="1199">
        <v>1</v>
      </c>
      <c r="X277" s="1199">
        <v>1</v>
      </c>
      <c r="Y277" s="1199">
        <v>1</v>
      </c>
      <c r="Z277" s="1199">
        <v>1</v>
      </c>
      <c r="AA277" s="1199">
        <v>1</v>
      </c>
      <c r="AB277" s="1199">
        <v>1</v>
      </c>
      <c r="AC277" s="1199">
        <v>1</v>
      </c>
      <c r="AD277" s="1199">
        <v>1</v>
      </c>
      <c r="AE277" s="1199">
        <v>1</v>
      </c>
      <c r="AF277" s="1199">
        <v>1</v>
      </c>
      <c r="AG277" s="1199">
        <v>1</v>
      </c>
      <c r="AH277" s="1199">
        <v>1</v>
      </c>
      <c r="AI277" s="1199">
        <v>1</v>
      </c>
      <c r="AJ277" s="1199">
        <v>1</v>
      </c>
      <c r="AK277" s="1199">
        <v>1</v>
      </c>
      <c r="AL277" s="1" t="str">
        <f>ADDRESS(ROW(),COLUMN(),4)</f>
        <v>AL277</v>
      </c>
      <c r="AM277" s="702"/>
      <c r="AN277" s="703" t="str">
        <f>ADDRESS(ROW(),COLUMN(),4)</f>
        <v>AN277</v>
      </c>
    </row>
  </sheetData>
  <mergeCells count="14">
    <mergeCell ref="C221:D221"/>
    <mergeCell ref="X8:AC9"/>
    <mergeCell ref="M110:M115"/>
    <mergeCell ref="J128:K128"/>
    <mergeCell ref="B127:P127"/>
    <mergeCell ref="B129:B130"/>
    <mergeCell ref="D209:J209"/>
    <mergeCell ref="D217:K218"/>
    <mergeCell ref="E69:M70"/>
    <mergeCell ref="E84:I85"/>
    <mergeCell ref="E86:I87"/>
    <mergeCell ref="E89:I90"/>
    <mergeCell ref="E96:I97"/>
    <mergeCell ref="E99:I100"/>
  </mergeCells>
  <hyperlinks>
    <hyperlink ref="D185" r:id="rId1" display="https://www.extensis.com/fr-fr/blog/les-10-polices-alternatives-%C3%A0-helvetica" xr:uid="{B4CAA96E-C295-4D4C-9092-225DB8E96ADF}"/>
    <hyperlink ref="D193" r:id="rId2" display="https://fr.wikipedia.org/wiki/Calibri" xr:uid="{71CCD913-4F38-47E2-87A0-4EA91317B1E5}"/>
    <hyperlink ref="D194" r:id="rId3" display="https://kulturegeek.fr/news-224456/microsoft-police-voudriez-remplacer-calibri" xr:uid="{62FEEA84-328F-41E0-B07F-F2C870EAC7C6}"/>
    <hyperlink ref="D179" r:id="rId4" display="https://fr.wikipedia.org/wiki/Helvetica" xr:uid="{7F069A47-F027-4F84-91FD-A957D0FB9753}"/>
    <hyperlink ref="D199" r:id="rId5" display="https://laruche.wizbii.com/17703-meilleure-police-ecriture-cv" xr:uid="{56891386-50A4-4A28-B038-E51F4097698F}"/>
    <hyperlink ref="D200" r:id="rId6" display="https://laruche.wizbii.com/17703-meilleure-police-ecriture-cv" xr:uid="{502EF63B-E358-40F8-997B-6CE03195F23E}"/>
    <hyperlink ref="D201" r:id="rId7" display="https://www.google.com/search?client=firefox-b-d&amp;cs=1&amp;sxsrf=AJOqlzWtAThXL_uLX0Izw5bcGDDqWJW1UA:1673858052794&amp;q=Quelle+est+la+police+d%27%C3%A9criture+la+plus+classe+%3F&amp;sa=X&amp;ved=2ahUKEwjYj4iV18v8AhXtTaQEHYpNBZ0Qzmd6BAgBEAU" xr:uid="{E116CE14-48DF-4CA6-9C79-45FB1DD138DF}"/>
    <hyperlink ref="D184" r:id="rId8" xr:uid="{6CDE7648-F6A2-4B98-8204-E063E4ACF91A}"/>
    <hyperlink ref="C120" r:id="rId9" xr:uid="{0302D2C1-C302-4D0A-9F74-9EE337847FF6}"/>
    <hyperlink ref="B138" r:id="rId10" xr:uid="{DEEC87E5-FC83-4A02-B1D5-E75EA964E063}"/>
    <hyperlink ref="B144" r:id="rId11" xr:uid="{9F78570D-61A3-40F8-A1AA-58312BE6C3FC}"/>
    <hyperlink ref="B147" r:id="rId12" xr:uid="{53BCC466-D281-485D-AE8F-CB3838463F60}"/>
    <hyperlink ref="B148" r:id="rId13" xr:uid="{7B9CBEFE-7162-479D-8423-6618129670E8}"/>
    <hyperlink ref="B150" r:id="rId14" xr:uid="{78EC218D-2050-49E9-99D5-901F48446C63}"/>
    <hyperlink ref="V229" r:id="rId15" xr:uid="{EB755629-9B06-481B-882C-8D7CF5B800C5}"/>
    <hyperlink ref="B153" r:id="rId16" xr:uid="{98C38AC5-A1DC-4C21-80BF-33796E21098C}"/>
    <hyperlink ref="R250" r:id="rId17" xr:uid="{2F32FF4D-D61D-4568-9C69-1E02B2E11DC2}"/>
  </hyperlinks>
  <pageMargins left="0.7" right="0.7" top="0.75" bottom="0.75" header="0.3" footer="0.3"/>
  <pageSetup paperSize="9" orientation="portrait" r:id="rId18"/>
  <drawing r:id="rId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88B4F-02F1-4A02-BDD7-F9D1D5E5B6A0}">
  <dimension ref="A1:AN282"/>
  <sheetViews>
    <sheetView zoomScale="75" zoomScaleNormal="75" workbookViewId="0">
      <selection activeCell="N19" sqref="N19"/>
    </sheetView>
  </sheetViews>
  <sheetFormatPr baseColWidth="10" defaultColWidth="11.42578125" defaultRowHeight="15"/>
  <cols>
    <col min="1" max="1" width="11.42578125" style="1200"/>
    <col min="2" max="2" width="18.7109375" style="1200" customWidth="1"/>
    <col min="3" max="3" width="19.5703125" style="1200" customWidth="1"/>
    <col min="4" max="4" width="16" style="1200" customWidth="1"/>
    <col min="5" max="5" width="11.42578125" style="1200"/>
    <col min="6" max="6" width="15.42578125" style="1200" customWidth="1"/>
    <col min="7" max="7" width="12" style="1200" bestFit="1" customWidth="1"/>
    <col min="8" max="8" width="17.140625" style="1200" customWidth="1"/>
    <col min="9" max="12" width="11.42578125" style="1200"/>
    <col min="13" max="13" width="18.5703125" style="1200" customWidth="1"/>
    <col min="14" max="14" width="11.42578125" style="1200"/>
    <col min="15" max="15" width="19.5703125" style="1200" customWidth="1"/>
    <col min="16" max="16" width="14.140625" style="1200" bestFit="1" customWidth="1"/>
    <col min="17" max="19" width="11.42578125" style="1200"/>
    <col min="20" max="21" width="11.7109375" style="1200" bestFit="1" customWidth="1"/>
    <col min="22" max="22" width="18.140625" style="1200" customWidth="1"/>
    <col min="23" max="25" width="16" style="1200" customWidth="1"/>
    <col min="26" max="26" width="14.28515625" style="1200" customWidth="1"/>
    <col min="27" max="27" width="15.28515625" style="1200" customWidth="1"/>
    <col min="28" max="28" width="16" style="1200" customWidth="1"/>
    <col min="29" max="29" width="14.140625" style="1200" customWidth="1"/>
    <col min="30" max="37" width="11.42578125" style="1200"/>
    <col min="38" max="38" width="7.5703125" style="844" customWidth="1"/>
    <col min="39" max="39" width="11.42578125" style="701"/>
    <col min="40" max="40" width="56.42578125" style="701" customWidth="1"/>
    <col min="41" max="16384" width="11.42578125" style="1200"/>
  </cols>
  <sheetData>
    <row r="1" spans="1:40" ht="30" customHeight="1">
      <c r="A1" s="1" t="str">
        <f>ADDRESS(ROW(),COLUMN(),4)</f>
        <v>A1</v>
      </c>
      <c r="B1" s="1195"/>
      <c r="C1" s="1195"/>
      <c r="D1" s="1195"/>
      <c r="E1" s="1195"/>
      <c r="F1" s="1195"/>
      <c r="G1" s="1195"/>
      <c r="H1" s="1195"/>
      <c r="I1" s="1195"/>
      <c r="J1" s="1195"/>
      <c r="K1" s="1195"/>
      <c r="L1" s="1195"/>
      <c r="M1" s="1195"/>
      <c r="N1" s="1195"/>
      <c r="O1" s="1195"/>
      <c r="P1" s="1196"/>
      <c r="Q1" s="1196"/>
      <c r="R1" s="1196"/>
      <c r="S1" s="1196"/>
      <c r="T1" s="1196"/>
      <c r="U1" s="1197"/>
      <c r="V1" s="1197"/>
      <c r="W1" s="1197"/>
      <c r="X1" s="1197"/>
      <c r="Y1" s="1197"/>
      <c r="Z1" s="1197"/>
      <c r="AA1" s="1197"/>
      <c r="AB1" s="1197"/>
      <c r="AC1" s="1197"/>
      <c r="AD1" s="1197"/>
      <c r="AE1" s="1197"/>
      <c r="AF1" s="1197"/>
      <c r="AG1" s="1197"/>
      <c r="AH1" s="1197"/>
      <c r="AI1" s="1197"/>
      <c r="AJ1" s="1198"/>
      <c r="AK1" s="1198"/>
      <c r="AL1" s="1199">
        <v>1</v>
      </c>
      <c r="AM1" s="877" t="str">
        <f>SUBSTITUTE(ADDRESS(1,COLUMN(),4),"1","")</f>
        <v>AM</v>
      </c>
      <c r="AN1" s="878" t="str">
        <f>SUBSTITUTE(ADDRESS(1,COLUMN(),4),"1","")</f>
        <v>AN</v>
      </c>
    </row>
    <row r="2" spans="1:40" ht="30" customHeight="1">
      <c r="A2" s="1195"/>
      <c r="B2" s="1223" t="s">
        <v>3307</v>
      </c>
      <c r="C2" s="1195"/>
      <c r="D2" s="1195"/>
      <c r="E2" s="1195"/>
      <c r="F2" s="1195"/>
      <c r="G2" s="1195"/>
      <c r="H2" s="1195"/>
      <c r="I2" s="1195"/>
      <c r="J2" s="1195"/>
      <c r="K2" s="1195"/>
      <c r="L2" s="1195"/>
      <c r="M2" s="1195"/>
      <c r="N2" s="1195"/>
      <c r="O2" s="1195"/>
      <c r="P2" s="1196"/>
      <c r="Q2" s="1196"/>
      <c r="R2" s="1196"/>
      <c r="S2" s="1196"/>
      <c r="T2" s="1196"/>
      <c r="U2" s="1197"/>
      <c r="V2" s="1197"/>
      <c r="W2" s="1197"/>
      <c r="X2" s="1197"/>
      <c r="Y2" s="1197"/>
      <c r="Z2" s="1197"/>
      <c r="AA2" s="1197"/>
      <c r="AB2" s="1197"/>
      <c r="AC2" s="1197"/>
      <c r="AD2" s="1197"/>
      <c r="AE2" s="1197"/>
      <c r="AF2" s="1197"/>
      <c r="AG2" s="1197"/>
      <c r="AH2" s="1197"/>
      <c r="AI2" s="1197"/>
      <c r="AJ2" s="1198"/>
      <c r="AK2" s="1198"/>
      <c r="AL2" s="1199">
        <v>1</v>
      </c>
      <c r="AM2" s="1202"/>
      <c r="AN2" s="1202" t="s">
        <v>3244</v>
      </c>
    </row>
    <row r="3" spans="1:40" ht="30" customHeight="1">
      <c r="A3" s="1195"/>
      <c r="B3" s="1223" t="s">
        <v>3308</v>
      </c>
      <c r="C3" s="1195"/>
      <c r="D3" s="1195"/>
      <c r="E3" s="1195"/>
      <c r="F3" s="1195"/>
      <c r="G3" s="1195"/>
      <c r="H3" s="1195"/>
      <c r="I3" s="1195"/>
      <c r="J3" s="1195"/>
      <c r="K3" s="1195"/>
      <c r="L3" s="1195"/>
      <c r="M3" s="1195"/>
      <c r="N3" s="1195"/>
      <c r="O3" s="1195"/>
      <c r="P3" s="1196"/>
      <c r="Q3" s="1196"/>
      <c r="R3" s="1196"/>
      <c r="S3" s="1196"/>
      <c r="T3" s="1196"/>
      <c r="U3" s="1197"/>
      <c r="V3" s="1197"/>
      <c r="W3" s="1197"/>
      <c r="X3" s="1197"/>
      <c r="Y3" s="1197"/>
      <c r="Z3" s="1197"/>
      <c r="AA3" s="1197"/>
      <c r="AB3" s="1197"/>
      <c r="AC3" s="1197"/>
      <c r="AD3" s="1197"/>
      <c r="AE3" s="1197"/>
      <c r="AF3" s="1197"/>
      <c r="AG3" s="1197"/>
      <c r="AH3" s="1197"/>
      <c r="AI3" s="1197"/>
      <c r="AJ3" s="1198"/>
      <c r="AK3" s="1198"/>
      <c r="AL3" s="1199">
        <v>1</v>
      </c>
      <c r="AM3" s="1206">
        <f ca="1">COUNTA(A1:AL282) + COUNTBLANK(A1:AL282)</f>
        <v>10717</v>
      </c>
      <c r="AN3" s="1202" t="str">
        <f>"celdas entre"&amp;" " &amp;A1&amp;" et  "&amp;AL282</f>
        <v>celdas entre A1 et  AL282</v>
      </c>
    </row>
    <row r="4" spans="1:40" ht="30" customHeight="1">
      <c r="A4" s="1195"/>
      <c r="B4" s="1223" t="s">
        <v>3309</v>
      </c>
      <c r="C4" s="1195"/>
      <c r="D4" s="1195"/>
      <c r="E4" s="1195"/>
      <c r="F4" s="1195"/>
      <c r="G4" s="1195"/>
      <c r="H4" s="1195"/>
      <c r="I4" s="1195"/>
      <c r="J4" s="1195"/>
      <c r="K4" s="1195"/>
      <c r="L4" s="1195"/>
      <c r="M4" s="1195"/>
      <c r="N4" s="1195"/>
      <c r="O4" s="1195"/>
      <c r="P4" s="1196"/>
      <c r="Q4" s="1196"/>
      <c r="R4" s="1196"/>
      <c r="S4" s="1196"/>
      <c r="T4" s="1196"/>
      <c r="U4" s="1197"/>
      <c r="V4" s="1197"/>
      <c r="W4" s="1197"/>
      <c r="X4" s="1197"/>
      <c r="Y4" s="1197"/>
      <c r="Z4" s="1197"/>
      <c r="AA4" s="1197"/>
      <c r="AB4" s="1197"/>
      <c r="AC4" s="1197"/>
      <c r="AD4" s="1197"/>
      <c r="AE4" s="1197"/>
      <c r="AF4" s="1197"/>
      <c r="AG4" s="1197"/>
      <c r="AH4" s="1197"/>
      <c r="AI4" s="1197"/>
      <c r="AJ4" s="1198"/>
      <c r="AK4" s="1198"/>
      <c r="AL4" s="1199">
        <v>1</v>
      </c>
      <c r="AM4" s="1206">
        <f ca="1">COUNTA(A1:AL282)</f>
        <v>961</v>
      </c>
      <c r="AN4" s="1202" t="s">
        <v>3245</v>
      </c>
    </row>
    <row r="5" spans="1:40" ht="30" customHeight="1">
      <c r="A5" s="1195"/>
      <c r="B5" s="1223" t="s">
        <v>3310</v>
      </c>
      <c r="C5" s="1195"/>
      <c r="D5" s="1195"/>
      <c r="E5" s="1195"/>
      <c r="F5" s="1195"/>
      <c r="G5" s="1195"/>
      <c r="H5" s="1195"/>
      <c r="I5" s="1195"/>
      <c r="J5" s="1195"/>
      <c r="K5" s="1195"/>
      <c r="L5" s="1195"/>
      <c r="M5" s="1195"/>
      <c r="N5" s="1195"/>
      <c r="O5" s="1195"/>
      <c r="P5" s="1196"/>
      <c r="Q5" s="1196"/>
      <c r="R5" s="1196"/>
      <c r="S5" s="1196"/>
      <c r="T5" s="1196"/>
      <c r="U5" s="1197"/>
      <c r="V5" s="1197"/>
      <c r="W5" s="1197"/>
      <c r="X5" s="1197"/>
      <c r="Y5" s="1197"/>
      <c r="Z5" s="1197"/>
      <c r="AA5" s="1197"/>
      <c r="AB5" s="1197"/>
      <c r="AC5" s="1197"/>
      <c r="AD5" s="1197"/>
      <c r="AE5" s="1197"/>
      <c r="AF5" s="1197"/>
      <c r="AG5" s="1197"/>
      <c r="AH5" s="1197"/>
      <c r="AI5" s="1197"/>
      <c r="AJ5" s="1198"/>
      <c r="AK5" s="1198"/>
      <c r="AL5" s="1199">
        <v>1</v>
      </c>
      <c r="AM5" s="1206">
        <f ca="1">COUNTBLANK(A1:AL282)</f>
        <v>9756</v>
      </c>
      <c r="AN5" s="1202" t="s">
        <v>3246</v>
      </c>
    </row>
    <row r="6" spans="1:40" ht="30" customHeight="1">
      <c r="A6" s="1195"/>
      <c r="B6" s="1223" t="s">
        <v>3311</v>
      </c>
      <c r="C6" s="1195"/>
      <c r="D6" s="1195"/>
      <c r="E6" s="1195"/>
      <c r="F6" s="1195"/>
      <c r="G6" s="1195"/>
      <c r="H6" s="1195"/>
      <c r="I6" s="1195"/>
      <c r="J6" s="1195"/>
      <c r="K6" s="1195"/>
      <c r="L6" s="1195"/>
      <c r="M6" s="1195"/>
      <c r="N6" s="1195"/>
      <c r="O6" s="1195"/>
      <c r="P6" s="1196"/>
      <c r="Q6" s="1196"/>
      <c r="R6" s="1196"/>
      <c r="S6" s="1196"/>
      <c r="T6" s="1196"/>
      <c r="U6" s="1197"/>
      <c r="V6" s="1197"/>
      <c r="W6" s="1197"/>
      <c r="X6" s="1197"/>
      <c r="Y6" s="1197"/>
      <c r="Z6" s="1197"/>
      <c r="AA6" s="1197"/>
      <c r="AB6" s="1197"/>
      <c r="AC6" s="1197"/>
      <c r="AD6" s="1197"/>
      <c r="AE6" s="1197"/>
      <c r="AF6" s="1197"/>
      <c r="AG6" s="1197"/>
      <c r="AH6" s="1197"/>
      <c r="AI6" s="1197"/>
      <c r="AJ6" s="1198"/>
      <c r="AK6" s="1198"/>
      <c r="AL6" s="1199">
        <v>1</v>
      </c>
      <c r="AM6" s="1206">
        <f>SUM(AL1:AL280)+2</f>
        <v>282</v>
      </c>
      <c r="AN6" s="1202" t="s">
        <v>3247</v>
      </c>
    </row>
    <row r="7" spans="1:40" ht="30" customHeight="1">
      <c r="A7" s="1195"/>
      <c r="B7" s="1195"/>
      <c r="C7" s="1195"/>
      <c r="D7" s="1195"/>
      <c r="E7" s="1195"/>
      <c r="F7" s="1195"/>
      <c r="G7" s="1195"/>
      <c r="H7" s="1195"/>
      <c r="I7" s="1195"/>
      <c r="J7" s="1195"/>
      <c r="K7" s="1195"/>
      <c r="L7" s="1195"/>
      <c r="M7" s="1195"/>
      <c r="N7" s="1195"/>
      <c r="O7" s="1195"/>
      <c r="P7" s="1196"/>
      <c r="Q7" s="1196"/>
      <c r="R7" s="1196"/>
      <c r="S7" s="1196"/>
      <c r="T7" s="1196"/>
      <c r="U7" s="1197"/>
      <c r="V7" s="1197"/>
      <c r="W7" s="1197"/>
      <c r="X7" s="1197"/>
      <c r="Y7" s="1197"/>
      <c r="Z7" s="1197"/>
      <c r="AA7" s="1197"/>
      <c r="AB7" s="1197"/>
      <c r="AC7" s="1197"/>
      <c r="AD7" s="1197"/>
      <c r="AE7" s="1197"/>
      <c r="AF7" s="1197"/>
      <c r="AG7" s="1197"/>
      <c r="AH7" s="1197"/>
      <c r="AI7" s="1197"/>
      <c r="AJ7" s="1198"/>
      <c r="AK7" s="1198"/>
      <c r="AL7" s="1199">
        <v>1</v>
      </c>
      <c r="AM7" s="1206">
        <f>SUM(A282:AK282)+1</f>
        <v>38</v>
      </c>
      <c r="AN7" s="1202" t="s">
        <v>3248</v>
      </c>
    </row>
    <row r="8" spans="1:40" ht="30" customHeight="1">
      <c r="A8" s="1195"/>
      <c r="B8" s="1201" t="s">
        <v>3040</v>
      </c>
      <c r="C8" s="1195"/>
      <c r="D8" s="1195"/>
      <c r="E8" s="1195"/>
      <c r="F8" s="1195"/>
      <c r="G8" s="1195"/>
      <c r="H8" s="1195"/>
      <c r="I8" s="1196"/>
      <c r="J8" s="1195"/>
      <c r="K8" s="1195"/>
      <c r="L8" s="1195"/>
      <c r="M8" s="1195"/>
      <c r="N8" s="1195"/>
      <c r="O8" s="1196"/>
      <c r="P8" s="1196"/>
      <c r="Q8" s="1196"/>
      <c r="R8" s="1196"/>
      <c r="S8" s="1196"/>
      <c r="T8" s="1197"/>
      <c r="U8" s="1197"/>
      <c r="V8" s="1197"/>
      <c r="W8" s="1197"/>
      <c r="X8" s="2485" t="s">
        <v>3056</v>
      </c>
      <c r="Y8" s="2485"/>
      <c r="Z8" s="2485"/>
      <c r="AA8" s="2485"/>
      <c r="AB8" s="2485"/>
      <c r="AC8" s="2485"/>
      <c r="AD8" s="1197"/>
      <c r="AE8" s="1197"/>
      <c r="AF8" s="1197"/>
      <c r="AG8" s="1197"/>
      <c r="AH8" s="1197"/>
      <c r="AI8" s="1197"/>
      <c r="AJ8" s="1198"/>
      <c r="AK8" s="1198"/>
      <c r="AL8" s="1199">
        <v>1</v>
      </c>
    </row>
    <row r="9" spans="1:40" ht="30" customHeight="1">
      <c r="A9" s="1195"/>
      <c r="B9" s="1203" t="s">
        <v>3041</v>
      </c>
      <c r="C9" s="1204"/>
      <c r="D9" s="1195"/>
      <c r="E9" s="1195"/>
      <c r="F9" s="1195"/>
      <c r="G9" s="1195"/>
      <c r="H9" s="1195"/>
      <c r="I9" s="1196"/>
      <c r="J9" s="1195"/>
      <c r="K9" s="1195"/>
      <c r="L9" s="1195"/>
      <c r="M9" s="1195"/>
      <c r="N9" s="1195"/>
      <c r="O9" s="1196"/>
      <c r="P9" s="1196"/>
      <c r="Q9" s="1196"/>
      <c r="R9" s="1196"/>
      <c r="S9" s="1196"/>
      <c r="T9" s="1197"/>
      <c r="U9" s="1197"/>
      <c r="V9" s="1205"/>
      <c r="W9" s="1205"/>
      <c r="X9" s="2485"/>
      <c r="Y9" s="2485"/>
      <c r="Z9" s="2485"/>
      <c r="AA9" s="2485"/>
      <c r="AB9" s="2485"/>
      <c r="AC9" s="2485"/>
      <c r="AD9" s="1197"/>
      <c r="AE9" s="1197"/>
      <c r="AF9" s="1197"/>
      <c r="AG9" s="1197"/>
      <c r="AH9" s="1197"/>
      <c r="AI9" s="1197"/>
      <c r="AJ9" s="1198"/>
      <c r="AK9" s="1198"/>
      <c r="AL9" s="1199">
        <v>1</v>
      </c>
    </row>
    <row r="10" spans="1:40" ht="30" customHeight="1">
      <c r="A10" s="1195"/>
      <c r="B10" s="1203"/>
      <c r="C10" s="1204"/>
      <c r="D10" s="1195"/>
      <c r="E10" s="1195"/>
      <c r="F10" s="1195"/>
      <c r="G10" s="1195"/>
      <c r="H10" s="1195"/>
      <c r="I10" s="1196"/>
      <c r="J10" s="1195"/>
      <c r="K10" s="1195"/>
      <c r="L10" s="1195"/>
      <c r="M10" s="1195"/>
      <c r="N10" s="1195"/>
      <c r="O10" s="1196"/>
      <c r="P10" s="1196"/>
      <c r="Q10" s="1196"/>
      <c r="R10" s="1196"/>
      <c r="S10" s="1196"/>
      <c r="T10" s="1197"/>
      <c r="U10" s="1197"/>
      <c r="V10" s="1207"/>
      <c r="W10" s="1207"/>
      <c r="X10" s="1207"/>
      <c r="Y10" s="1208" t="s">
        <v>3057</v>
      </c>
      <c r="Z10" s="1197"/>
      <c r="AA10" s="1197"/>
      <c r="AB10" s="1197"/>
      <c r="AC10" s="1197"/>
      <c r="AD10" s="1197"/>
      <c r="AE10" s="1197"/>
      <c r="AF10" s="1197"/>
      <c r="AG10" s="1197"/>
      <c r="AH10" s="1197"/>
      <c r="AI10" s="1197"/>
      <c r="AJ10" s="1198"/>
      <c r="AK10" s="1198"/>
      <c r="AL10" s="1199">
        <v>1</v>
      </c>
    </row>
    <row r="11" spans="1:40" ht="30" customHeight="1">
      <c r="A11" s="1195"/>
      <c r="B11" s="1203" t="s">
        <v>3010</v>
      </c>
      <c r="C11" s="1204"/>
      <c r="D11" s="1195"/>
      <c r="E11" s="1195"/>
      <c r="F11" s="1195"/>
      <c r="G11" s="1195"/>
      <c r="H11" s="1195"/>
      <c r="I11" s="1196"/>
      <c r="J11" s="1195"/>
      <c r="K11" s="1195"/>
      <c r="L11" s="1195"/>
      <c r="M11" s="1195"/>
      <c r="N11" s="1195"/>
      <c r="O11" s="1196"/>
      <c r="P11" s="1196"/>
      <c r="Q11" s="1196"/>
      <c r="R11" s="1196"/>
      <c r="S11" s="1196"/>
      <c r="T11" s="1197"/>
      <c r="U11" s="1197"/>
      <c r="V11" s="1207"/>
      <c r="W11" s="1207"/>
      <c r="X11" s="1207"/>
      <c r="Y11" s="1197"/>
      <c r="Z11" s="1197"/>
      <c r="AA11" s="1197"/>
      <c r="AB11" s="1197"/>
      <c r="AC11" s="1197"/>
      <c r="AD11" s="1197"/>
      <c r="AE11" s="1197"/>
      <c r="AF11" s="1197"/>
      <c r="AG11" s="1197"/>
      <c r="AH11" s="1197"/>
      <c r="AI11" s="1197"/>
      <c r="AJ11" s="1198"/>
      <c r="AK11" s="1198"/>
      <c r="AL11" s="1199">
        <v>1</v>
      </c>
    </row>
    <row r="12" spans="1:40" ht="30" customHeight="1">
      <c r="A12" s="1195"/>
      <c r="B12" s="1203" t="s">
        <v>3011</v>
      </c>
      <c r="C12" s="1204"/>
      <c r="D12" s="1195"/>
      <c r="E12" s="1195"/>
      <c r="F12" s="1195"/>
      <c r="G12" s="1195"/>
      <c r="H12" s="1195"/>
      <c r="I12" s="1196"/>
      <c r="J12" s="1195"/>
      <c r="K12" s="1195"/>
      <c r="L12" s="1195"/>
      <c r="M12" s="1195"/>
      <c r="N12" s="1195"/>
      <c r="O12" s="1196"/>
      <c r="P12" s="1196"/>
      <c r="Q12" s="1196"/>
      <c r="R12" s="1196"/>
      <c r="S12" s="1196"/>
      <c r="T12" s="1197"/>
      <c r="U12" s="1197"/>
      <c r="V12" s="1207"/>
      <c r="W12" s="1207"/>
      <c r="X12" s="1207"/>
      <c r="Y12" s="1208" t="s">
        <v>8759</v>
      </c>
      <c r="Z12" s="1197"/>
      <c r="AA12" s="1197"/>
      <c r="AB12" s="1197"/>
      <c r="AC12" s="1197"/>
      <c r="AD12" s="1197"/>
      <c r="AE12" s="1197"/>
      <c r="AF12" s="1197"/>
      <c r="AG12" s="1197"/>
      <c r="AH12" s="1197"/>
      <c r="AI12" s="1197"/>
      <c r="AJ12" s="1198"/>
      <c r="AK12" s="1198"/>
      <c r="AL12" s="1199">
        <v>1</v>
      </c>
    </row>
    <row r="13" spans="1:40" ht="30" customHeight="1">
      <c r="A13" s="1195"/>
      <c r="B13" s="1203"/>
      <c r="C13" s="1204"/>
      <c r="D13" s="1195"/>
      <c r="E13" s="1195"/>
      <c r="F13" s="1195"/>
      <c r="G13" s="1195"/>
      <c r="H13" s="1195"/>
      <c r="I13" s="1196"/>
      <c r="J13" s="1195"/>
      <c r="K13" s="1195"/>
      <c r="L13" s="1195"/>
      <c r="M13" s="1195"/>
      <c r="N13" s="1195"/>
      <c r="O13" s="1196"/>
      <c r="P13" s="1196"/>
      <c r="Q13" s="1196"/>
      <c r="R13" s="1196"/>
      <c r="S13" s="1196"/>
      <c r="T13" s="1197"/>
      <c r="U13" s="1197"/>
      <c r="V13" s="1207"/>
      <c r="W13" s="1207"/>
      <c r="X13" s="1207"/>
      <c r="Y13" s="1208"/>
      <c r="Z13" s="1197"/>
      <c r="AA13" s="1197"/>
      <c r="AB13" s="1197"/>
      <c r="AC13" s="1197"/>
      <c r="AD13" s="1197"/>
      <c r="AE13" s="1197"/>
      <c r="AF13" s="1197"/>
      <c r="AG13" s="1197"/>
      <c r="AH13" s="1197"/>
      <c r="AI13" s="1197"/>
      <c r="AJ13" s="1198"/>
      <c r="AK13" s="1198"/>
      <c r="AL13" s="1199">
        <v>1</v>
      </c>
    </row>
    <row r="14" spans="1:40" ht="30" customHeight="1">
      <c r="A14" s="1195"/>
      <c r="B14" s="1203" t="s">
        <v>3012</v>
      </c>
      <c r="C14" s="1204"/>
      <c r="D14" s="1195"/>
      <c r="E14" s="1195"/>
      <c r="F14" s="1195"/>
      <c r="G14" s="1195"/>
      <c r="H14" s="1195"/>
      <c r="I14" s="1196"/>
      <c r="J14" s="1195"/>
      <c r="K14" s="1195"/>
      <c r="L14" s="1195"/>
      <c r="M14" s="1195"/>
      <c r="N14" s="1195"/>
      <c r="O14" s="1196"/>
      <c r="P14" s="1196"/>
      <c r="Q14" s="1196"/>
      <c r="R14" s="1196"/>
      <c r="S14" s="1196"/>
      <c r="T14" s="1197"/>
      <c r="U14" s="1197"/>
      <c r="V14" s="1207"/>
      <c r="W14" s="1207"/>
      <c r="X14" s="1207"/>
      <c r="Y14" s="1207" t="str">
        <f ca="1">"Página "&amp;_xlfn.SHEET()&amp;" sur "&amp;_xlfn.SHEETS()</f>
        <v>Página 3 sur 17</v>
      </c>
      <c r="Z14" s="1197"/>
      <c r="AA14" s="1197"/>
      <c r="AB14" s="1197"/>
      <c r="AC14" s="1197"/>
      <c r="AD14" s="1197"/>
      <c r="AE14" s="1197"/>
      <c r="AF14" s="1197"/>
      <c r="AG14" s="1197"/>
      <c r="AH14" s="1197"/>
      <c r="AI14" s="1197"/>
      <c r="AJ14" s="1198"/>
      <c r="AK14" s="1198"/>
      <c r="AL14" s="1199">
        <v>1</v>
      </c>
    </row>
    <row r="15" spans="1:40" ht="30" customHeight="1">
      <c r="A15" s="1195"/>
      <c r="B15" s="1203" t="s">
        <v>3013</v>
      </c>
      <c r="C15" s="1204"/>
      <c r="D15" s="1195"/>
      <c r="E15" s="1195"/>
      <c r="F15" s="1195"/>
      <c r="G15" s="1195"/>
      <c r="H15" s="1195"/>
      <c r="I15" s="1196"/>
      <c r="J15" s="1195"/>
      <c r="K15" s="1195"/>
      <c r="L15" s="1195"/>
      <c r="M15" s="1195"/>
      <c r="N15" s="1195"/>
      <c r="O15" s="1196"/>
      <c r="P15" s="1196"/>
      <c r="Q15" s="1196"/>
      <c r="R15" s="1196"/>
      <c r="S15" s="1196"/>
      <c r="T15" s="1197"/>
      <c r="U15" s="1197"/>
      <c r="V15" s="1207"/>
      <c r="W15" s="1207"/>
      <c r="X15" s="1207"/>
      <c r="Y15" s="1197"/>
      <c r="Z15" s="1208"/>
      <c r="AA15" s="1197"/>
      <c r="AB15" s="1197"/>
      <c r="AC15" s="1197"/>
      <c r="AD15" s="1197"/>
      <c r="AE15" s="1197"/>
      <c r="AF15" s="1197"/>
      <c r="AG15" s="1197"/>
      <c r="AH15" s="1197"/>
      <c r="AI15" s="1197"/>
      <c r="AJ15" s="1198"/>
      <c r="AK15" s="1198"/>
      <c r="AL15" s="1199">
        <v>1</v>
      </c>
    </row>
    <row r="16" spans="1:40" ht="30" customHeight="1">
      <c r="A16" s="1195"/>
      <c r="B16" s="1203" t="s">
        <v>3014</v>
      </c>
      <c r="C16" s="1204"/>
      <c r="D16" s="1195"/>
      <c r="E16" s="1195"/>
      <c r="F16" s="1195"/>
      <c r="G16" s="1195"/>
      <c r="H16" s="1195"/>
      <c r="I16" s="1196"/>
      <c r="J16" s="1195"/>
      <c r="K16" s="1195"/>
      <c r="L16" s="1195"/>
      <c r="M16" s="1195"/>
      <c r="N16" s="1195"/>
      <c r="O16" s="1196"/>
      <c r="P16" s="1196"/>
      <c r="Q16" s="1196"/>
      <c r="R16" s="1196"/>
      <c r="S16" s="1196"/>
      <c r="T16" s="1197"/>
      <c r="U16" s="1197"/>
      <c r="V16" s="1207"/>
      <c r="W16" s="1207"/>
      <c r="X16" s="1207"/>
      <c r="Y16" s="1209" t="s">
        <v>3058</v>
      </c>
      <c r="Z16" s="1208"/>
      <c r="AA16" s="1197"/>
      <c r="AB16" s="1197"/>
      <c r="AC16" s="1197"/>
      <c r="AD16" s="1197"/>
      <c r="AE16" s="1197"/>
      <c r="AF16" s="1197"/>
      <c r="AG16" s="1197"/>
      <c r="AH16" s="1197"/>
      <c r="AI16" s="1197"/>
      <c r="AJ16" s="1198"/>
      <c r="AK16" s="1198"/>
      <c r="AL16" s="1199">
        <v>1</v>
      </c>
    </row>
    <row r="17" spans="1:38" ht="30" customHeight="1">
      <c r="A17" s="1195"/>
      <c r="B17" s="1203" t="s">
        <v>3015</v>
      </c>
      <c r="C17" s="1204"/>
      <c r="D17" s="1195"/>
      <c r="E17" s="1195"/>
      <c r="F17" s="1195"/>
      <c r="G17" s="1195"/>
      <c r="H17" s="1195"/>
      <c r="I17" s="1196"/>
      <c r="J17" s="1195"/>
      <c r="K17" s="1195"/>
      <c r="L17" s="1195"/>
      <c r="M17" s="1195"/>
      <c r="N17" s="1195"/>
      <c r="O17" s="1196"/>
      <c r="P17" s="1196"/>
      <c r="Q17" s="1196"/>
      <c r="R17" s="1196"/>
      <c r="S17" s="1196"/>
      <c r="T17" s="1197"/>
      <c r="U17" s="1197"/>
      <c r="V17" s="1207"/>
      <c r="W17" s="1207"/>
      <c r="X17" s="1207"/>
      <c r="Y17" s="1197"/>
      <c r="Z17" s="1208"/>
      <c r="AA17" s="1197"/>
      <c r="AB17" s="1197"/>
      <c r="AC17" s="1197"/>
      <c r="AD17" s="1197"/>
      <c r="AE17" s="1197"/>
      <c r="AF17" s="1197"/>
      <c r="AG17" s="1197"/>
      <c r="AH17" s="1197"/>
      <c r="AI17" s="1197"/>
      <c r="AJ17" s="1198"/>
      <c r="AK17" s="1198"/>
      <c r="AL17" s="1199">
        <v>1</v>
      </c>
    </row>
    <row r="18" spans="1:38" ht="30" customHeight="1">
      <c r="A18" s="1195"/>
      <c r="B18" s="1203"/>
      <c r="C18" s="1204"/>
      <c r="D18" s="1195"/>
      <c r="E18" s="1195"/>
      <c r="F18" s="1195"/>
      <c r="G18" s="1195"/>
      <c r="H18" s="1195"/>
      <c r="I18" s="1196"/>
      <c r="J18" s="1195"/>
      <c r="K18" s="1195"/>
      <c r="L18" s="1195"/>
      <c r="M18" s="1195"/>
      <c r="N18" s="1195"/>
      <c r="O18" s="1196"/>
      <c r="P18" s="1203"/>
      <c r="Q18" s="1196"/>
      <c r="R18" s="1196"/>
      <c r="S18" s="1196"/>
      <c r="T18" s="1197"/>
      <c r="U18" s="1197"/>
      <c r="V18" s="1207"/>
      <c r="W18" s="1207"/>
      <c r="X18" s="1207"/>
      <c r="Y18" s="1197"/>
      <c r="Z18" s="1208"/>
      <c r="AA18" s="1197"/>
      <c r="AB18" s="1197"/>
      <c r="AC18" s="1197"/>
      <c r="AD18" s="1197"/>
      <c r="AE18" s="1197"/>
      <c r="AF18" s="1197"/>
      <c r="AG18" s="1197"/>
      <c r="AH18" s="1197"/>
      <c r="AI18" s="1197"/>
      <c r="AJ18" s="1198"/>
      <c r="AK18" s="1198"/>
      <c r="AL18" s="1199">
        <v>1</v>
      </c>
    </row>
    <row r="19" spans="1:38" ht="30" customHeight="1">
      <c r="A19" s="1195"/>
      <c r="B19" s="1203" t="s">
        <v>3016</v>
      </c>
      <c r="C19" s="1204"/>
      <c r="D19" s="1195"/>
      <c r="E19" s="1195"/>
      <c r="F19" s="1195"/>
      <c r="G19" s="1195"/>
      <c r="H19" s="1195"/>
      <c r="I19" s="1196"/>
      <c r="J19" s="1195"/>
      <c r="K19" s="1195"/>
      <c r="L19" s="1195"/>
      <c r="M19" s="1195"/>
      <c r="N19" s="1195"/>
      <c r="O19" s="1196"/>
      <c r="P19" s="1203"/>
      <c r="Q19" s="1196"/>
      <c r="R19" s="1196"/>
      <c r="S19" s="1196"/>
      <c r="T19" s="1197"/>
      <c r="U19" s="1197"/>
      <c r="V19" s="1207"/>
      <c r="W19" s="1207"/>
      <c r="X19" s="1207"/>
      <c r="Y19" s="1197"/>
      <c r="Z19" s="1208"/>
      <c r="AA19" s="1197"/>
      <c r="AB19" s="1197"/>
      <c r="AC19" s="1197"/>
      <c r="AD19" s="1197"/>
      <c r="AE19" s="1197"/>
      <c r="AF19" s="1197"/>
      <c r="AG19" s="1197"/>
      <c r="AH19" s="1197"/>
      <c r="AI19" s="1197"/>
      <c r="AJ19" s="1198"/>
      <c r="AK19" s="1198"/>
      <c r="AL19" s="1199">
        <v>1</v>
      </c>
    </row>
    <row r="20" spans="1:38" ht="30" customHeight="1">
      <c r="A20" s="1195"/>
      <c r="B20" s="1203" t="s">
        <v>3017</v>
      </c>
      <c r="C20" s="1204"/>
      <c r="D20" s="1195"/>
      <c r="E20" s="1195"/>
      <c r="F20" s="1195"/>
      <c r="G20" s="1195"/>
      <c r="H20" s="1195"/>
      <c r="I20" s="1196"/>
      <c r="J20" s="1195"/>
      <c r="K20" s="1195"/>
      <c r="L20" s="1195"/>
      <c r="M20" s="1195"/>
      <c r="N20" s="1195"/>
      <c r="O20" s="1196"/>
      <c r="P20" s="1203"/>
      <c r="Q20" s="1196"/>
      <c r="R20" s="1196"/>
      <c r="S20" s="1196"/>
      <c r="T20" s="1197"/>
      <c r="U20" s="1197"/>
      <c r="V20" s="1207"/>
      <c r="W20" s="1207"/>
      <c r="X20" s="1207"/>
      <c r="Y20" s="1197"/>
      <c r="Z20" s="1208"/>
      <c r="AA20" s="1197"/>
      <c r="AB20" s="1197"/>
      <c r="AC20" s="1197"/>
      <c r="AD20" s="1197"/>
      <c r="AE20" s="1197"/>
      <c r="AF20" s="1197"/>
      <c r="AG20" s="1197"/>
      <c r="AH20" s="1197"/>
      <c r="AI20" s="1197"/>
      <c r="AJ20" s="1198"/>
      <c r="AK20" s="1198"/>
      <c r="AL20" s="1199">
        <v>1</v>
      </c>
    </row>
    <row r="21" spans="1:38" ht="30" customHeight="1">
      <c r="A21" s="1195"/>
      <c r="B21" s="1203" t="s">
        <v>3018</v>
      </c>
      <c r="C21" s="1204"/>
      <c r="D21" s="1195"/>
      <c r="E21" s="1195"/>
      <c r="F21" s="1195"/>
      <c r="G21" s="1195"/>
      <c r="H21" s="1195"/>
      <c r="I21" s="1196"/>
      <c r="J21" s="1195"/>
      <c r="K21" s="1195"/>
      <c r="L21" s="1195"/>
      <c r="M21" s="1195"/>
      <c r="N21" s="1195"/>
      <c r="O21" s="1196"/>
      <c r="P21" s="1203"/>
      <c r="Q21" s="1196"/>
      <c r="R21" s="1196"/>
      <c r="S21" s="1196"/>
      <c r="T21" s="1197"/>
      <c r="U21" s="1197"/>
      <c r="V21" s="1207"/>
      <c r="W21" s="1207"/>
      <c r="X21" s="1207"/>
      <c r="Y21" s="1197"/>
      <c r="Z21" s="1208"/>
      <c r="AA21" s="1197"/>
      <c r="AB21" s="1197"/>
      <c r="AC21" s="1197"/>
      <c r="AD21" s="1197"/>
      <c r="AE21" s="1197"/>
      <c r="AF21" s="1197"/>
      <c r="AG21" s="1197"/>
      <c r="AH21" s="1197"/>
      <c r="AI21" s="1197"/>
      <c r="AJ21" s="1198"/>
      <c r="AK21" s="1198"/>
      <c r="AL21" s="1199">
        <v>1</v>
      </c>
    </row>
    <row r="22" spans="1:38" s="701" customFormat="1" ht="30" customHeight="1">
      <c r="A22" s="1195"/>
      <c r="B22" s="1203"/>
      <c r="C22" s="1204"/>
      <c r="D22" s="1195"/>
      <c r="E22" s="1195"/>
      <c r="F22" s="1195"/>
      <c r="G22" s="1195"/>
      <c r="H22" s="1195"/>
      <c r="I22" s="1196"/>
      <c r="J22" s="1195"/>
      <c r="K22" s="1195"/>
      <c r="L22" s="1195"/>
      <c r="M22" s="1195"/>
      <c r="N22" s="1195"/>
      <c r="O22" s="1196"/>
      <c r="P22" s="1203"/>
      <c r="Q22" s="1196"/>
      <c r="R22" s="1196"/>
      <c r="S22" s="1196"/>
      <c r="T22" s="1197"/>
      <c r="U22" s="1197"/>
      <c r="V22" s="1207"/>
      <c r="W22" s="1207"/>
      <c r="X22" s="1207"/>
      <c r="Y22" s="1197"/>
      <c r="Z22" s="1208"/>
      <c r="AA22" s="1197"/>
      <c r="AB22" s="1197"/>
      <c r="AC22" s="1197"/>
      <c r="AD22" s="1197"/>
      <c r="AE22" s="1197"/>
      <c r="AF22" s="1197"/>
      <c r="AG22" s="1197"/>
      <c r="AH22" s="1197"/>
      <c r="AI22" s="1197"/>
      <c r="AJ22" s="1198"/>
      <c r="AK22" s="1198"/>
      <c r="AL22" s="1199">
        <v>1</v>
      </c>
    </row>
    <row r="23" spans="1:38" s="701" customFormat="1" ht="30" customHeight="1">
      <c r="A23" s="1195"/>
      <c r="B23" s="1203" t="s">
        <v>3019</v>
      </c>
      <c r="C23" s="1204"/>
      <c r="D23" s="1195"/>
      <c r="E23" s="1195"/>
      <c r="F23" s="1195"/>
      <c r="G23" s="1195"/>
      <c r="H23" s="1195"/>
      <c r="I23" s="1196"/>
      <c r="J23" s="1195"/>
      <c r="K23" s="1195"/>
      <c r="L23" s="1195"/>
      <c r="M23" s="1195"/>
      <c r="N23" s="1195"/>
      <c r="O23" s="1196"/>
      <c r="P23" s="1203"/>
      <c r="Q23" s="1196"/>
      <c r="R23" s="1196"/>
      <c r="S23" s="1196"/>
      <c r="T23" s="1197"/>
      <c r="U23" s="1197"/>
      <c r="V23" s="1207"/>
      <c r="W23" s="1207"/>
      <c r="X23" s="1207"/>
      <c r="Y23" s="1197"/>
      <c r="Z23" s="1208"/>
      <c r="AA23" s="1197"/>
      <c r="AB23" s="1197"/>
      <c r="AC23" s="1197"/>
      <c r="AD23" s="1197"/>
      <c r="AE23" s="1197"/>
      <c r="AF23" s="1197"/>
      <c r="AG23" s="1197"/>
      <c r="AH23" s="1197"/>
      <c r="AI23" s="1197"/>
      <c r="AJ23" s="1198"/>
      <c r="AK23" s="1198"/>
      <c r="AL23" s="1199">
        <v>1</v>
      </c>
    </row>
    <row r="24" spans="1:38" s="701" customFormat="1" ht="30" customHeight="1">
      <c r="A24" s="1195"/>
      <c r="B24" s="1203" t="s">
        <v>3020</v>
      </c>
      <c r="C24" s="1204"/>
      <c r="D24" s="1195"/>
      <c r="E24" s="1195"/>
      <c r="F24" s="1195"/>
      <c r="G24" s="1195"/>
      <c r="H24" s="1195"/>
      <c r="I24" s="1196"/>
      <c r="J24" s="1195"/>
      <c r="K24" s="1195"/>
      <c r="L24" s="1195"/>
      <c r="M24" s="1195"/>
      <c r="N24" s="1195"/>
      <c r="O24" s="1196"/>
      <c r="P24" s="1203"/>
      <c r="Q24" s="1196"/>
      <c r="R24" s="1196"/>
      <c r="S24" s="1196"/>
      <c r="T24" s="1197"/>
      <c r="U24" s="1197"/>
      <c r="V24" s="1207"/>
      <c r="W24" s="1207"/>
      <c r="X24" s="1207"/>
      <c r="Y24" s="1197"/>
      <c r="Z24" s="1208"/>
      <c r="AA24" s="1197"/>
      <c r="AB24" s="1197"/>
      <c r="AC24" s="1197"/>
      <c r="AD24" s="1197"/>
      <c r="AE24" s="1197"/>
      <c r="AF24" s="1197"/>
      <c r="AG24" s="1197"/>
      <c r="AH24" s="1197"/>
      <c r="AI24" s="1197"/>
      <c r="AJ24" s="1198"/>
      <c r="AK24" s="1198"/>
      <c r="AL24" s="1199">
        <v>1</v>
      </c>
    </row>
    <row r="25" spans="1:38" s="701" customFormat="1" ht="30" customHeight="1">
      <c r="A25" s="1195"/>
      <c r="B25" s="1203"/>
      <c r="C25" s="1204"/>
      <c r="D25" s="1195"/>
      <c r="E25" s="1195"/>
      <c r="F25" s="1195"/>
      <c r="G25" s="1195"/>
      <c r="H25" s="1195"/>
      <c r="I25" s="1196"/>
      <c r="J25" s="1195"/>
      <c r="K25" s="1195"/>
      <c r="L25" s="1195"/>
      <c r="M25" s="1195"/>
      <c r="N25" s="1195"/>
      <c r="O25" s="1196"/>
      <c r="P25" s="1203"/>
      <c r="Q25" s="1196"/>
      <c r="R25" s="1196"/>
      <c r="S25" s="1196"/>
      <c r="T25" s="1197"/>
      <c r="U25" s="1197"/>
      <c r="V25" s="1207"/>
      <c r="W25" s="1207"/>
      <c r="X25" s="1207"/>
      <c r="Y25" s="1197"/>
      <c r="Z25" s="1208"/>
      <c r="AA25" s="1197"/>
      <c r="AB25" s="1197"/>
      <c r="AC25" s="1197"/>
      <c r="AD25" s="1197"/>
      <c r="AE25" s="1197"/>
      <c r="AF25" s="1197"/>
      <c r="AG25" s="1197"/>
      <c r="AH25" s="1197"/>
      <c r="AI25" s="1197"/>
      <c r="AJ25" s="1198"/>
      <c r="AK25" s="1198"/>
      <c r="AL25" s="1199">
        <v>1</v>
      </c>
    </row>
    <row r="26" spans="1:38" s="701" customFormat="1" ht="30" customHeight="1">
      <c r="A26" s="1195"/>
      <c r="B26" s="1203" t="s">
        <v>3021</v>
      </c>
      <c r="C26" s="1204"/>
      <c r="D26" s="1195"/>
      <c r="E26" s="1195"/>
      <c r="F26" s="1195"/>
      <c r="G26" s="1195"/>
      <c r="H26" s="1195"/>
      <c r="I26" s="1196"/>
      <c r="J26" s="1195"/>
      <c r="K26" s="1195"/>
      <c r="L26" s="1195"/>
      <c r="M26" s="1195"/>
      <c r="N26" s="1195"/>
      <c r="O26" s="1196"/>
      <c r="P26" s="1203"/>
      <c r="Q26" s="1196"/>
      <c r="R26" s="1196"/>
      <c r="S26" s="1196"/>
      <c r="T26" s="1197"/>
      <c r="U26" s="1197"/>
      <c r="V26" s="1207"/>
      <c r="W26" s="1207"/>
      <c r="X26" s="1207"/>
      <c r="Y26" s="1197"/>
      <c r="Z26" s="1208"/>
      <c r="AA26" s="1197"/>
      <c r="AB26" s="1197"/>
      <c r="AC26" s="1197"/>
      <c r="AD26" s="1197"/>
      <c r="AE26" s="1197"/>
      <c r="AF26" s="1197"/>
      <c r="AG26" s="1197"/>
      <c r="AH26" s="1197"/>
      <c r="AI26" s="1197"/>
      <c r="AJ26" s="1198"/>
      <c r="AK26" s="1198"/>
      <c r="AL26" s="1199">
        <v>1</v>
      </c>
    </row>
    <row r="27" spans="1:38" s="701" customFormat="1" ht="30" customHeight="1">
      <c r="A27" s="1195"/>
      <c r="B27" s="1203" t="s">
        <v>3064</v>
      </c>
      <c r="C27" s="1204"/>
      <c r="D27" s="1195"/>
      <c r="E27" s="1195"/>
      <c r="F27" s="1195"/>
      <c r="G27" s="1195"/>
      <c r="H27" s="1195"/>
      <c r="I27" s="1196"/>
      <c r="J27" s="1195"/>
      <c r="K27" s="1195"/>
      <c r="L27" s="1195"/>
      <c r="M27" s="1195"/>
      <c r="N27" s="1195"/>
      <c r="O27" s="1196"/>
      <c r="P27" s="1203"/>
      <c r="Q27" s="1196"/>
      <c r="R27" s="1196"/>
      <c r="S27" s="1196"/>
      <c r="T27" s="1197"/>
      <c r="U27" s="1197"/>
      <c r="V27" s="1207"/>
      <c r="W27" s="1207"/>
      <c r="X27" s="1207"/>
      <c r="Y27" s="1197"/>
      <c r="Z27" s="1208"/>
      <c r="AA27" s="1197"/>
      <c r="AB27" s="1197"/>
      <c r="AC27" s="1197"/>
      <c r="AD27" s="1197"/>
      <c r="AE27" s="1197"/>
      <c r="AF27" s="1197"/>
      <c r="AG27" s="1197"/>
      <c r="AH27" s="1197"/>
      <c r="AI27" s="1197"/>
      <c r="AJ27" s="1198"/>
      <c r="AK27" s="1198"/>
      <c r="AL27" s="1199">
        <v>1</v>
      </c>
    </row>
    <row r="28" spans="1:38" s="701" customFormat="1" ht="30" customHeight="1">
      <c r="A28" s="1195"/>
      <c r="B28" s="1203" t="s">
        <v>3022</v>
      </c>
      <c r="C28" s="1204"/>
      <c r="D28" s="1195"/>
      <c r="E28" s="1195"/>
      <c r="F28" s="1195"/>
      <c r="G28" s="1195"/>
      <c r="H28" s="1195"/>
      <c r="I28" s="1196"/>
      <c r="J28" s="1195"/>
      <c r="K28" s="1195"/>
      <c r="L28" s="1195"/>
      <c r="M28" s="1195"/>
      <c r="N28" s="1195"/>
      <c r="O28" s="1196"/>
      <c r="P28" s="1203"/>
      <c r="Q28" s="1196"/>
      <c r="R28" s="1196"/>
      <c r="S28" s="1196"/>
      <c r="T28" s="1197"/>
      <c r="U28" s="1197"/>
      <c r="V28" s="1207"/>
      <c r="W28" s="1207"/>
      <c r="X28" s="1207"/>
      <c r="Y28" s="1197"/>
      <c r="Z28" s="1208"/>
      <c r="AA28" s="1197"/>
      <c r="AB28" s="1197"/>
      <c r="AC28" s="1197"/>
      <c r="AD28" s="1197"/>
      <c r="AE28" s="1197"/>
      <c r="AF28" s="1197"/>
      <c r="AG28" s="1197"/>
      <c r="AH28" s="1197"/>
      <c r="AI28" s="1197"/>
      <c r="AJ28" s="1198"/>
      <c r="AK28" s="1198"/>
      <c r="AL28" s="1199">
        <v>1</v>
      </c>
    </row>
    <row r="29" spans="1:38" s="701" customFormat="1" ht="30" customHeight="1">
      <c r="A29" s="1195"/>
      <c r="B29" s="1203" t="s">
        <v>3023</v>
      </c>
      <c r="C29" s="1204"/>
      <c r="D29" s="1195"/>
      <c r="E29" s="1195"/>
      <c r="F29" s="1195"/>
      <c r="G29" s="1195"/>
      <c r="H29" s="1195"/>
      <c r="I29" s="1196"/>
      <c r="J29" s="1195"/>
      <c r="K29" s="1195"/>
      <c r="L29" s="1195"/>
      <c r="M29" s="1195"/>
      <c r="N29" s="1195"/>
      <c r="O29" s="1196"/>
      <c r="P29" s="1203"/>
      <c r="Q29" s="1196"/>
      <c r="R29" s="1196"/>
      <c r="S29" s="1196"/>
      <c r="T29" s="1197"/>
      <c r="U29" s="1197"/>
      <c r="V29" s="1207"/>
      <c r="W29" s="1207"/>
      <c r="X29" s="1207"/>
      <c r="Y29" s="1197"/>
      <c r="Z29" s="1208"/>
      <c r="AA29" s="1197"/>
      <c r="AB29" s="1197"/>
      <c r="AC29" s="1197"/>
      <c r="AD29" s="1197"/>
      <c r="AE29" s="1197"/>
      <c r="AF29" s="1197"/>
      <c r="AG29" s="1197"/>
      <c r="AH29" s="1197"/>
      <c r="AI29" s="1197"/>
      <c r="AJ29" s="1198"/>
      <c r="AK29" s="1198"/>
      <c r="AL29" s="1199">
        <v>1</v>
      </c>
    </row>
    <row r="30" spans="1:38" s="701" customFormat="1" ht="30" customHeight="1">
      <c r="A30" s="1195"/>
      <c r="B30" s="1203" t="s">
        <v>3024</v>
      </c>
      <c r="C30" s="1204"/>
      <c r="D30" s="1195"/>
      <c r="E30" s="1195"/>
      <c r="F30" s="1195"/>
      <c r="G30" s="1195"/>
      <c r="H30" s="1195"/>
      <c r="I30" s="1196"/>
      <c r="J30" s="1195"/>
      <c r="K30" s="1195"/>
      <c r="L30" s="1195"/>
      <c r="M30" s="1195"/>
      <c r="N30" s="1195"/>
      <c r="O30" s="1196"/>
      <c r="P30" s="1203"/>
      <c r="Q30" s="1196"/>
      <c r="R30" s="1196"/>
      <c r="S30" s="1196"/>
      <c r="T30" s="1197"/>
      <c r="U30" s="1197"/>
      <c r="V30" s="1207"/>
      <c r="W30" s="1207"/>
      <c r="X30" s="1207"/>
      <c r="Y30" s="1197"/>
      <c r="Z30" s="1208"/>
      <c r="AA30" s="1197"/>
      <c r="AB30" s="1197"/>
      <c r="AC30" s="1197"/>
      <c r="AD30" s="1197"/>
      <c r="AE30" s="1197"/>
      <c r="AF30" s="1197"/>
      <c r="AG30" s="1197"/>
      <c r="AH30" s="1197"/>
      <c r="AI30" s="1197"/>
      <c r="AJ30" s="1198"/>
      <c r="AK30" s="1198"/>
      <c r="AL30" s="1199">
        <v>1</v>
      </c>
    </row>
    <row r="31" spans="1:38" s="701" customFormat="1" ht="30" customHeight="1">
      <c r="A31" s="1195"/>
      <c r="B31" s="1203"/>
      <c r="C31" s="1204"/>
      <c r="D31" s="1195"/>
      <c r="E31" s="1195"/>
      <c r="F31" s="1195"/>
      <c r="G31" s="1195"/>
      <c r="H31" s="1195"/>
      <c r="I31" s="1196"/>
      <c r="J31" s="1195"/>
      <c r="K31" s="1195"/>
      <c r="L31" s="1195"/>
      <c r="M31" s="1195"/>
      <c r="N31" s="1195"/>
      <c r="O31" s="1196"/>
      <c r="P31" s="1203"/>
      <c r="Q31" s="1196"/>
      <c r="R31" s="1196"/>
      <c r="S31" s="1196"/>
      <c r="T31" s="1197"/>
      <c r="U31" s="1197"/>
      <c r="V31" s="1207"/>
      <c r="W31" s="1207"/>
      <c r="X31" s="1207"/>
      <c r="Y31" s="1197"/>
      <c r="Z31" s="1208"/>
      <c r="AA31" s="1197"/>
      <c r="AB31" s="1197"/>
      <c r="AC31" s="1197"/>
      <c r="AD31" s="1197"/>
      <c r="AE31" s="1197"/>
      <c r="AF31" s="1197"/>
      <c r="AG31" s="1197"/>
      <c r="AH31" s="1197"/>
      <c r="AI31" s="1197"/>
      <c r="AJ31" s="1198"/>
      <c r="AK31" s="1198"/>
      <c r="AL31" s="1199">
        <v>1</v>
      </c>
    </row>
    <row r="32" spans="1:38" s="701" customFormat="1" ht="30" customHeight="1">
      <c r="A32" s="1195"/>
      <c r="B32" s="1203" t="s">
        <v>3025</v>
      </c>
      <c r="C32" s="1204"/>
      <c r="D32" s="1195"/>
      <c r="E32" s="1195"/>
      <c r="F32" s="1195"/>
      <c r="G32" s="1195"/>
      <c r="H32" s="1195"/>
      <c r="I32" s="1196"/>
      <c r="J32" s="1195"/>
      <c r="K32" s="1195"/>
      <c r="L32" s="1195"/>
      <c r="M32" s="1195"/>
      <c r="N32" s="1195"/>
      <c r="O32" s="1196"/>
      <c r="P32" s="1203"/>
      <c r="Q32" s="1196"/>
      <c r="R32" s="1196"/>
      <c r="S32" s="1196"/>
      <c r="T32" s="1197"/>
      <c r="U32" s="1197"/>
      <c r="V32" s="1207"/>
      <c r="W32" s="1207"/>
      <c r="X32" s="1207"/>
      <c r="Y32" s="1197"/>
      <c r="Z32" s="1208"/>
      <c r="AA32" s="1197"/>
      <c r="AB32" s="1197"/>
      <c r="AC32" s="1197"/>
      <c r="AD32" s="1197"/>
      <c r="AE32" s="1197"/>
      <c r="AF32" s="1197"/>
      <c r="AG32" s="1197"/>
      <c r="AH32" s="1197"/>
      <c r="AI32" s="1197"/>
      <c r="AJ32" s="1198"/>
      <c r="AK32" s="1198"/>
      <c r="AL32" s="1199">
        <v>1</v>
      </c>
    </row>
    <row r="33" spans="1:38" s="701" customFormat="1" ht="30" customHeight="1">
      <c r="A33" s="1195"/>
      <c r="B33" s="1203" t="s">
        <v>3026</v>
      </c>
      <c r="C33" s="1204"/>
      <c r="D33" s="1195"/>
      <c r="E33" s="1195"/>
      <c r="F33" s="1195"/>
      <c r="G33" s="1195"/>
      <c r="H33" s="1195"/>
      <c r="I33" s="1196"/>
      <c r="J33" s="1195"/>
      <c r="K33" s="1195"/>
      <c r="L33" s="1195"/>
      <c r="M33" s="1195"/>
      <c r="N33" s="1195"/>
      <c r="O33" s="1196"/>
      <c r="P33" s="1203"/>
      <c r="Q33" s="1196"/>
      <c r="R33" s="1196"/>
      <c r="S33" s="1196"/>
      <c r="T33" s="1197"/>
      <c r="U33" s="1197"/>
      <c r="V33" s="1207"/>
      <c r="W33" s="1207"/>
      <c r="X33" s="1207"/>
      <c r="Y33" s="1197"/>
      <c r="Z33" s="1208"/>
      <c r="AA33" s="1197"/>
      <c r="AB33" s="1197"/>
      <c r="AC33" s="1197"/>
      <c r="AD33" s="1197"/>
      <c r="AE33" s="1197"/>
      <c r="AF33" s="1197"/>
      <c r="AG33" s="1197"/>
      <c r="AH33" s="1197"/>
      <c r="AI33" s="1197"/>
      <c r="AJ33" s="1198"/>
      <c r="AK33" s="1198"/>
      <c r="AL33" s="1199">
        <v>1</v>
      </c>
    </row>
    <row r="34" spans="1:38" s="701" customFormat="1" ht="30" customHeight="1">
      <c r="A34" s="1195"/>
      <c r="B34" s="1203"/>
      <c r="C34" s="1204"/>
      <c r="D34" s="1195"/>
      <c r="E34" s="1195"/>
      <c r="F34" s="1195"/>
      <c r="G34" s="1195"/>
      <c r="H34" s="1195"/>
      <c r="I34" s="1196"/>
      <c r="J34" s="1195"/>
      <c r="K34" s="1195"/>
      <c r="L34" s="1195"/>
      <c r="M34" s="1195"/>
      <c r="N34" s="1195"/>
      <c r="O34" s="1196"/>
      <c r="P34" s="1203"/>
      <c r="Q34" s="1196"/>
      <c r="R34" s="1196"/>
      <c r="S34" s="1196"/>
      <c r="T34" s="1197"/>
      <c r="U34" s="1197"/>
      <c r="V34" s="1207"/>
      <c r="W34" s="1207"/>
      <c r="X34" s="1207"/>
      <c r="Y34" s="1197"/>
      <c r="Z34" s="1208"/>
      <c r="AA34" s="1197"/>
      <c r="AB34" s="1197"/>
      <c r="AC34" s="1197"/>
      <c r="AD34" s="1197"/>
      <c r="AE34" s="1197"/>
      <c r="AF34" s="1197"/>
      <c r="AG34" s="1197"/>
      <c r="AH34" s="1197"/>
      <c r="AI34" s="1197"/>
      <c r="AJ34" s="1198"/>
      <c r="AK34" s="1198"/>
      <c r="AL34" s="1199">
        <v>1</v>
      </c>
    </row>
    <row r="35" spans="1:38" s="701" customFormat="1" ht="30" customHeight="1">
      <c r="A35" s="1195"/>
      <c r="B35" s="1203" t="s">
        <v>3027</v>
      </c>
      <c r="C35" s="1204"/>
      <c r="D35" s="1195"/>
      <c r="E35" s="1195"/>
      <c r="F35" s="1195"/>
      <c r="G35" s="1195"/>
      <c r="H35" s="1195"/>
      <c r="I35" s="1196"/>
      <c r="J35" s="1195"/>
      <c r="K35" s="1195"/>
      <c r="L35" s="1195"/>
      <c r="M35" s="1195"/>
      <c r="N35" s="1195"/>
      <c r="O35" s="1196"/>
      <c r="P35" s="1203"/>
      <c r="Q35" s="1196"/>
      <c r="R35" s="1196"/>
      <c r="S35" s="1196"/>
      <c r="T35" s="1197"/>
      <c r="U35" s="1197"/>
      <c r="V35" s="1207"/>
      <c r="W35" s="1207"/>
      <c r="X35" s="1207"/>
      <c r="Y35" s="1197"/>
      <c r="Z35" s="1208"/>
      <c r="AA35" s="1197"/>
      <c r="AB35" s="1197"/>
      <c r="AC35" s="1197"/>
      <c r="AD35" s="1197"/>
      <c r="AE35" s="1197"/>
      <c r="AF35" s="1197"/>
      <c r="AG35" s="1197"/>
      <c r="AH35" s="1197"/>
      <c r="AI35" s="1197"/>
      <c r="AJ35" s="1198"/>
      <c r="AK35" s="1198"/>
      <c r="AL35" s="1199">
        <v>1</v>
      </c>
    </row>
    <row r="36" spans="1:38" s="701" customFormat="1" ht="30" customHeight="1">
      <c r="A36" s="1195"/>
      <c r="B36" s="1203" t="s">
        <v>3028</v>
      </c>
      <c r="C36" s="1204"/>
      <c r="D36" s="1195"/>
      <c r="E36" s="1195"/>
      <c r="F36" s="1195"/>
      <c r="G36" s="1195"/>
      <c r="H36" s="1195"/>
      <c r="I36" s="1196"/>
      <c r="J36" s="1195"/>
      <c r="K36" s="1195"/>
      <c r="L36" s="1195"/>
      <c r="M36" s="1195"/>
      <c r="N36" s="1195"/>
      <c r="O36" s="1196"/>
      <c r="P36" s="1203"/>
      <c r="Q36" s="1196"/>
      <c r="R36" s="1196"/>
      <c r="S36" s="1196"/>
      <c r="T36" s="1197"/>
      <c r="U36" s="1197"/>
      <c r="V36" s="1207"/>
      <c r="W36" s="1207"/>
      <c r="X36" s="1207"/>
      <c r="Y36" s="1197"/>
      <c r="Z36" s="1208"/>
      <c r="AA36" s="1197"/>
      <c r="AB36" s="1197"/>
      <c r="AC36" s="1197"/>
      <c r="AD36" s="1197"/>
      <c r="AE36" s="1197"/>
      <c r="AF36" s="1197"/>
      <c r="AG36" s="1197"/>
      <c r="AH36" s="1197"/>
      <c r="AI36" s="1197"/>
      <c r="AJ36" s="1198"/>
      <c r="AK36" s="1198"/>
      <c r="AL36" s="1199">
        <v>1</v>
      </c>
    </row>
    <row r="37" spans="1:38" s="701" customFormat="1" ht="30" customHeight="1">
      <c r="A37" s="1195"/>
      <c r="B37" s="1203" t="s">
        <v>3029</v>
      </c>
      <c r="C37" s="1204"/>
      <c r="D37" s="1195"/>
      <c r="E37" s="1195"/>
      <c r="F37" s="1195"/>
      <c r="G37" s="1195"/>
      <c r="H37" s="1195"/>
      <c r="I37" s="1196"/>
      <c r="J37" s="1195"/>
      <c r="K37" s="1195"/>
      <c r="L37" s="1195"/>
      <c r="M37" s="1195"/>
      <c r="N37" s="1195"/>
      <c r="O37" s="1196"/>
      <c r="P37" s="1203"/>
      <c r="Q37" s="1196"/>
      <c r="R37" s="1196"/>
      <c r="S37" s="1196"/>
      <c r="T37" s="1197"/>
      <c r="U37" s="1197"/>
      <c r="V37" s="1207"/>
      <c r="W37" s="1207"/>
      <c r="X37" s="1207"/>
      <c r="Y37" s="1197"/>
      <c r="Z37" s="1208"/>
      <c r="AA37" s="1197"/>
      <c r="AB37" s="1197"/>
      <c r="AC37" s="1197"/>
      <c r="AD37" s="1197"/>
      <c r="AE37" s="1197"/>
      <c r="AF37" s="1197"/>
      <c r="AG37" s="1197"/>
      <c r="AH37" s="1197"/>
      <c r="AI37" s="1197"/>
      <c r="AJ37" s="1198"/>
      <c r="AK37" s="1198"/>
      <c r="AL37" s="1199">
        <v>1</v>
      </c>
    </row>
    <row r="38" spans="1:38" s="701" customFormat="1" ht="30" customHeight="1">
      <c r="A38" s="1195"/>
      <c r="B38" s="1203" t="s">
        <v>3030</v>
      </c>
      <c r="C38" s="1204"/>
      <c r="D38" s="1195"/>
      <c r="E38" s="1195"/>
      <c r="F38" s="1195"/>
      <c r="G38" s="1195"/>
      <c r="H38" s="1195"/>
      <c r="I38" s="1196"/>
      <c r="J38" s="1195"/>
      <c r="K38" s="1195"/>
      <c r="L38" s="1195"/>
      <c r="M38" s="1195"/>
      <c r="N38" s="1195"/>
      <c r="O38" s="1196"/>
      <c r="P38" s="1203"/>
      <c r="Q38" s="1196"/>
      <c r="R38" s="1196"/>
      <c r="S38" s="1196"/>
      <c r="T38" s="1197"/>
      <c r="U38" s="1197"/>
      <c r="V38" s="1207"/>
      <c r="W38" s="1207"/>
      <c r="X38" s="1207"/>
      <c r="Y38" s="1197"/>
      <c r="Z38" s="1208"/>
      <c r="AA38" s="1197"/>
      <c r="AB38" s="1197"/>
      <c r="AC38" s="1197"/>
      <c r="AD38" s="1197"/>
      <c r="AE38" s="1197"/>
      <c r="AF38" s="1197"/>
      <c r="AG38" s="1197"/>
      <c r="AH38" s="1197"/>
      <c r="AI38" s="1197"/>
      <c r="AJ38" s="1198"/>
      <c r="AK38" s="1198"/>
      <c r="AL38" s="1199">
        <v>1</v>
      </c>
    </row>
    <row r="39" spans="1:38" s="701" customFormat="1" ht="30" customHeight="1">
      <c r="A39" s="1195"/>
      <c r="B39" s="1203"/>
      <c r="C39" s="1204"/>
      <c r="D39" s="1195"/>
      <c r="E39" s="1195"/>
      <c r="F39" s="1195"/>
      <c r="G39" s="1195"/>
      <c r="H39" s="1195"/>
      <c r="I39" s="1196"/>
      <c r="J39" s="1195"/>
      <c r="K39" s="1195"/>
      <c r="L39" s="1195"/>
      <c r="M39" s="1195"/>
      <c r="N39" s="1195"/>
      <c r="O39" s="1196"/>
      <c r="P39" s="1203"/>
      <c r="Q39" s="1196"/>
      <c r="R39" s="1196"/>
      <c r="S39" s="1196"/>
      <c r="T39" s="1197"/>
      <c r="U39" s="1197"/>
      <c r="V39" s="1207"/>
      <c r="W39" s="1207"/>
      <c r="X39" s="1207"/>
      <c r="Y39" s="1197"/>
      <c r="Z39" s="1208"/>
      <c r="AA39" s="1197"/>
      <c r="AB39" s="1197"/>
      <c r="AC39" s="1197"/>
      <c r="AD39" s="1197"/>
      <c r="AE39" s="1197"/>
      <c r="AF39" s="1197"/>
      <c r="AG39" s="1197"/>
      <c r="AH39" s="1197"/>
      <c r="AI39" s="1197"/>
      <c r="AJ39" s="1198"/>
      <c r="AK39" s="1198"/>
      <c r="AL39" s="1199">
        <v>1</v>
      </c>
    </row>
    <row r="40" spans="1:38" s="701" customFormat="1" ht="30" customHeight="1">
      <c r="A40" s="1195"/>
      <c r="B40" s="1203" t="s">
        <v>3031</v>
      </c>
      <c r="C40" s="1204"/>
      <c r="D40" s="1195"/>
      <c r="E40" s="1195"/>
      <c r="F40" s="1195"/>
      <c r="G40" s="1195"/>
      <c r="H40" s="1195"/>
      <c r="I40" s="1196"/>
      <c r="J40" s="1195"/>
      <c r="K40" s="1195"/>
      <c r="L40" s="1195"/>
      <c r="M40" s="1195"/>
      <c r="N40" s="1195"/>
      <c r="O40" s="1196"/>
      <c r="P40" s="1203"/>
      <c r="Q40" s="1196"/>
      <c r="R40" s="1196"/>
      <c r="S40" s="1196"/>
      <c r="T40" s="1197"/>
      <c r="U40" s="1197"/>
      <c r="V40" s="1207"/>
      <c r="W40" s="1207"/>
      <c r="X40" s="1207"/>
      <c r="Y40" s="1197"/>
      <c r="Z40" s="1208"/>
      <c r="AA40" s="1197"/>
      <c r="AB40" s="1197"/>
      <c r="AC40" s="1197"/>
      <c r="AD40" s="1197"/>
      <c r="AE40" s="1197"/>
      <c r="AF40" s="1197"/>
      <c r="AG40" s="1197"/>
      <c r="AH40" s="1197"/>
      <c r="AI40" s="1197"/>
      <c r="AJ40" s="1198"/>
      <c r="AK40" s="1198"/>
      <c r="AL40" s="1199">
        <v>1</v>
      </c>
    </row>
    <row r="41" spans="1:38" s="701" customFormat="1" ht="30" customHeight="1">
      <c r="A41" s="1195"/>
      <c r="B41" s="1203" t="s">
        <v>3032</v>
      </c>
      <c r="C41" s="1204"/>
      <c r="D41" s="1195"/>
      <c r="E41" s="1195"/>
      <c r="F41" s="1195"/>
      <c r="G41" s="1195"/>
      <c r="H41" s="1195"/>
      <c r="I41" s="1196"/>
      <c r="J41" s="1195"/>
      <c r="K41" s="1195"/>
      <c r="L41" s="1195"/>
      <c r="M41" s="1195"/>
      <c r="N41" s="1195"/>
      <c r="O41" s="1196"/>
      <c r="P41" s="1203"/>
      <c r="Q41" s="1196"/>
      <c r="R41" s="1196"/>
      <c r="S41" s="1196"/>
      <c r="T41" s="1197"/>
      <c r="U41" s="1197"/>
      <c r="V41" s="1207"/>
      <c r="W41" s="1207"/>
      <c r="X41" s="1207"/>
      <c r="Y41" s="1197"/>
      <c r="Z41" s="1208"/>
      <c r="AA41" s="1197"/>
      <c r="AB41" s="1197"/>
      <c r="AC41" s="1197"/>
      <c r="AD41" s="1197"/>
      <c r="AE41" s="1197"/>
      <c r="AF41" s="1197"/>
      <c r="AG41" s="1197"/>
      <c r="AH41" s="1197"/>
      <c r="AI41" s="1197"/>
      <c r="AJ41" s="1198"/>
      <c r="AK41" s="1198"/>
      <c r="AL41" s="1199">
        <v>1</v>
      </c>
    </row>
    <row r="42" spans="1:38" s="701" customFormat="1" ht="30" customHeight="1">
      <c r="A42" s="1195"/>
      <c r="B42" s="1203" t="s">
        <v>3033</v>
      </c>
      <c r="C42" s="1204"/>
      <c r="D42" s="1195"/>
      <c r="E42" s="1195"/>
      <c r="F42" s="1195"/>
      <c r="G42" s="1195"/>
      <c r="H42" s="1195"/>
      <c r="I42" s="1196"/>
      <c r="J42" s="1195"/>
      <c r="K42" s="1195"/>
      <c r="L42" s="1195"/>
      <c r="M42" s="1195"/>
      <c r="N42" s="1195"/>
      <c r="O42" s="1196"/>
      <c r="P42" s="1203"/>
      <c r="Q42" s="1196"/>
      <c r="R42" s="1196"/>
      <c r="S42" s="1196"/>
      <c r="T42" s="1197"/>
      <c r="U42" s="1197"/>
      <c r="V42" s="1207"/>
      <c r="W42" s="1207"/>
      <c r="X42" s="1207"/>
      <c r="Y42" s="1197"/>
      <c r="Z42" s="1208"/>
      <c r="AA42" s="1197"/>
      <c r="AB42" s="1197"/>
      <c r="AC42" s="1197"/>
      <c r="AD42" s="1197"/>
      <c r="AE42" s="1197"/>
      <c r="AF42" s="1197"/>
      <c r="AG42" s="1197"/>
      <c r="AH42" s="1197"/>
      <c r="AI42" s="1197"/>
      <c r="AJ42" s="1198"/>
      <c r="AK42" s="1198"/>
      <c r="AL42" s="1199">
        <v>1</v>
      </c>
    </row>
    <row r="43" spans="1:38" s="701" customFormat="1" ht="30" customHeight="1">
      <c r="A43" s="1195"/>
      <c r="B43" s="1203" t="s">
        <v>3034</v>
      </c>
      <c r="C43" s="1204"/>
      <c r="D43" s="1195"/>
      <c r="E43" s="1195"/>
      <c r="F43" s="1195"/>
      <c r="G43" s="1195"/>
      <c r="H43" s="1195"/>
      <c r="I43" s="1196"/>
      <c r="J43" s="1195"/>
      <c r="K43" s="1195"/>
      <c r="L43" s="1195"/>
      <c r="M43" s="1195"/>
      <c r="N43" s="1195"/>
      <c r="O43" s="1196"/>
      <c r="P43" s="1203"/>
      <c r="Q43" s="1196"/>
      <c r="R43" s="1196"/>
      <c r="S43" s="1196"/>
      <c r="T43" s="1197"/>
      <c r="U43" s="1197"/>
      <c r="V43" s="1207"/>
      <c r="W43" s="1207"/>
      <c r="X43" s="1207"/>
      <c r="Y43" s="1197"/>
      <c r="Z43" s="1208"/>
      <c r="AA43" s="1197"/>
      <c r="AB43" s="1197"/>
      <c r="AC43" s="1197"/>
      <c r="AD43" s="1197"/>
      <c r="AE43" s="1197"/>
      <c r="AF43" s="1197"/>
      <c r="AG43" s="1197"/>
      <c r="AH43" s="1197"/>
      <c r="AI43" s="1197"/>
      <c r="AJ43" s="1198"/>
      <c r="AK43" s="1198"/>
      <c r="AL43" s="1199">
        <v>1</v>
      </c>
    </row>
    <row r="44" spans="1:38" s="701" customFormat="1" ht="30" customHeight="1">
      <c r="A44" s="1195"/>
      <c r="B44" s="1203" t="s">
        <v>3035</v>
      </c>
      <c r="C44" s="1204"/>
      <c r="D44" s="1195"/>
      <c r="E44" s="1195"/>
      <c r="F44" s="1195"/>
      <c r="G44" s="1195"/>
      <c r="H44" s="1195"/>
      <c r="I44" s="1196"/>
      <c r="J44" s="1195"/>
      <c r="K44" s="1195"/>
      <c r="L44" s="1195"/>
      <c r="M44" s="1195"/>
      <c r="N44" s="1195"/>
      <c r="O44" s="1196"/>
      <c r="P44" s="1203"/>
      <c r="Q44" s="1196"/>
      <c r="R44" s="1196"/>
      <c r="S44" s="1196"/>
      <c r="T44" s="1197"/>
      <c r="U44" s="1197"/>
      <c r="V44" s="1207"/>
      <c r="W44" s="1207"/>
      <c r="X44" s="1207"/>
      <c r="Y44" s="1197"/>
      <c r="Z44" s="1208"/>
      <c r="AA44" s="1197"/>
      <c r="AB44" s="1197"/>
      <c r="AC44" s="1197"/>
      <c r="AD44" s="1197"/>
      <c r="AE44" s="1197"/>
      <c r="AF44" s="1197"/>
      <c r="AG44" s="1197"/>
      <c r="AH44" s="1197"/>
      <c r="AI44" s="1197"/>
      <c r="AJ44" s="1198"/>
      <c r="AK44" s="1198"/>
      <c r="AL44" s="1199">
        <v>1</v>
      </c>
    </row>
    <row r="45" spans="1:38" s="701" customFormat="1" ht="30" customHeight="1">
      <c r="A45" s="1195"/>
      <c r="B45" s="1203" t="s">
        <v>3085</v>
      </c>
      <c r="C45" s="1204"/>
      <c r="D45" s="1195"/>
      <c r="E45" s="1195"/>
      <c r="F45" s="1195"/>
      <c r="G45" s="1195"/>
      <c r="H45" s="1195"/>
      <c r="I45" s="1196"/>
      <c r="J45" s="1195"/>
      <c r="K45" s="1195"/>
      <c r="L45" s="1195"/>
      <c r="M45" s="1195"/>
      <c r="N45" s="1195"/>
      <c r="O45" s="1196"/>
      <c r="P45" s="1203"/>
      <c r="Q45" s="1196"/>
      <c r="R45" s="1196"/>
      <c r="S45" s="1196"/>
      <c r="T45" s="1197"/>
      <c r="U45" s="1197"/>
      <c r="V45" s="1207"/>
      <c r="W45" s="1207"/>
      <c r="X45" s="1207"/>
      <c r="Y45" s="1197"/>
      <c r="Z45" s="1208"/>
      <c r="AA45" s="1197"/>
      <c r="AB45" s="1197"/>
      <c r="AC45" s="1197"/>
      <c r="AD45" s="1197"/>
      <c r="AE45" s="1197"/>
      <c r="AF45" s="1197"/>
      <c r="AG45" s="1197"/>
      <c r="AH45" s="1197"/>
      <c r="AI45" s="1197"/>
      <c r="AJ45" s="1198"/>
      <c r="AK45" s="1198"/>
      <c r="AL45" s="1199">
        <v>1</v>
      </c>
    </row>
    <row r="46" spans="1:38" s="701" customFormat="1" ht="30" customHeight="1">
      <c r="A46" s="1195"/>
      <c r="B46" s="1203"/>
      <c r="C46" s="1204"/>
      <c r="D46" s="1195"/>
      <c r="E46" s="1195"/>
      <c r="F46" s="1195"/>
      <c r="G46" s="1195"/>
      <c r="H46" s="1195"/>
      <c r="I46" s="1196"/>
      <c r="J46" s="1195"/>
      <c r="K46" s="1195"/>
      <c r="L46" s="1195"/>
      <c r="M46" s="1195"/>
      <c r="N46" s="1195"/>
      <c r="O46" s="1196"/>
      <c r="P46" s="1203"/>
      <c r="Q46" s="1196"/>
      <c r="R46" s="1196"/>
      <c r="S46" s="1196"/>
      <c r="T46" s="1197"/>
      <c r="U46" s="1197"/>
      <c r="V46" s="1207"/>
      <c r="W46" s="1207"/>
      <c r="X46" s="1207"/>
      <c r="Y46" s="1197"/>
      <c r="Z46" s="1208"/>
      <c r="AA46" s="1197"/>
      <c r="AB46" s="1197"/>
      <c r="AC46" s="1197"/>
      <c r="AD46" s="1197"/>
      <c r="AE46" s="1197"/>
      <c r="AF46" s="1197"/>
      <c r="AG46" s="1197"/>
      <c r="AH46" s="1197"/>
      <c r="AI46" s="1197"/>
      <c r="AJ46" s="1198"/>
      <c r="AK46" s="1198"/>
      <c r="AL46" s="1199">
        <v>1</v>
      </c>
    </row>
    <row r="47" spans="1:38" s="701" customFormat="1" ht="30" customHeight="1">
      <c r="A47" s="1195"/>
      <c r="B47" s="1203" t="s">
        <v>3036</v>
      </c>
      <c r="C47" s="1204"/>
      <c r="D47" s="1195"/>
      <c r="E47" s="1195"/>
      <c r="F47" s="1195"/>
      <c r="G47" s="1195"/>
      <c r="H47" s="1195"/>
      <c r="I47" s="1196"/>
      <c r="J47" s="1195"/>
      <c r="K47" s="1195"/>
      <c r="L47" s="1195"/>
      <c r="M47" s="1195"/>
      <c r="N47" s="1195"/>
      <c r="O47" s="1196"/>
      <c r="P47" s="1203"/>
      <c r="Q47" s="1196"/>
      <c r="R47" s="1196"/>
      <c r="S47" s="1196"/>
      <c r="T47" s="1197"/>
      <c r="U47" s="1197"/>
      <c r="V47" s="1207"/>
      <c r="W47" s="1207"/>
      <c r="X47" s="1207"/>
      <c r="Y47" s="1197"/>
      <c r="Z47" s="1208"/>
      <c r="AA47" s="1197"/>
      <c r="AB47" s="1197"/>
      <c r="AC47" s="1197"/>
      <c r="AD47" s="1197"/>
      <c r="AE47" s="1197"/>
      <c r="AF47" s="1197"/>
      <c r="AG47" s="1197"/>
      <c r="AH47" s="1197"/>
      <c r="AI47" s="1197"/>
      <c r="AJ47" s="1198"/>
      <c r="AK47" s="1198"/>
      <c r="AL47" s="1199">
        <v>1</v>
      </c>
    </row>
    <row r="48" spans="1:38" s="701" customFormat="1" ht="30" customHeight="1">
      <c r="A48" s="1195"/>
      <c r="B48" s="1203" t="s">
        <v>3037</v>
      </c>
      <c r="C48" s="1204"/>
      <c r="D48" s="1195"/>
      <c r="E48" s="1195"/>
      <c r="F48" s="1195"/>
      <c r="G48" s="1195"/>
      <c r="H48" s="1195"/>
      <c r="I48" s="1196"/>
      <c r="J48" s="1195"/>
      <c r="K48" s="1195"/>
      <c r="L48" s="1195"/>
      <c r="M48" s="1195"/>
      <c r="N48" s="1195"/>
      <c r="O48" s="1196"/>
      <c r="P48" s="1203"/>
      <c r="Q48" s="1196"/>
      <c r="R48" s="1196"/>
      <c r="S48" s="1196"/>
      <c r="T48" s="1197"/>
      <c r="U48" s="1197"/>
      <c r="V48" s="1207"/>
      <c r="W48" s="1207"/>
      <c r="X48" s="1207"/>
      <c r="Y48" s="1197"/>
      <c r="Z48" s="1208"/>
      <c r="AA48" s="1197"/>
      <c r="AB48" s="1197"/>
      <c r="AC48" s="1197"/>
      <c r="AD48" s="1197"/>
      <c r="AE48" s="1197"/>
      <c r="AF48" s="1197"/>
      <c r="AG48" s="1197"/>
      <c r="AH48" s="1197"/>
      <c r="AI48" s="1197"/>
      <c r="AJ48" s="1198"/>
      <c r="AK48" s="1198"/>
      <c r="AL48" s="1199">
        <v>1</v>
      </c>
    </row>
    <row r="49" spans="1:38" s="701" customFormat="1" ht="30" customHeight="1">
      <c r="A49" s="1195"/>
      <c r="B49" s="1203"/>
      <c r="C49" s="1204"/>
      <c r="D49" s="1195"/>
      <c r="E49" s="1195"/>
      <c r="F49" s="1195"/>
      <c r="G49" s="1195"/>
      <c r="H49" s="1195"/>
      <c r="I49" s="1196"/>
      <c r="J49" s="1195"/>
      <c r="K49" s="1195"/>
      <c r="L49" s="1195"/>
      <c r="M49" s="1195"/>
      <c r="N49" s="1195"/>
      <c r="O49" s="1196"/>
      <c r="P49" s="1203"/>
      <c r="Q49" s="1196"/>
      <c r="R49" s="1196"/>
      <c r="S49" s="1196"/>
      <c r="T49" s="1197"/>
      <c r="U49" s="1197"/>
      <c r="V49" s="1207"/>
      <c r="W49" s="1207"/>
      <c r="X49" s="1207"/>
      <c r="Y49" s="1197"/>
      <c r="Z49" s="1208"/>
      <c r="AA49" s="1197"/>
      <c r="AB49" s="1197"/>
      <c r="AC49" s="1197"/>
      <c r="AD49" s="1197"/>
      <c r="AE49" s="1197"/>
      <c r="AF49" s="1197"/>
      <c r="AG49" s="1197"/>
      <c r="AH49" s="1197"/>
      <c r="AI49" s="1197"/>
      <c r="AJ49" s="1198"/>
      <c r="AK49" s="1198"/>
      <c r="AL49" s="1199">
        <v>1</v>
      </c>
    </row>
    <row r="50" spans="1:38" s="701" customFormat="1" ht="30" customHeight="1">
      <c r="A50" s="1195"/>
      <c r="B50" s="1203"/>
      <c r="C50" s="1204"/>
      <c r="D50" s="1195"/>
      <c r="E50" s="1195"/>
      <c r="F50" s="1195"/>
      <c r="G50" s="1195"/>
      <c r="H50" s="1195"/>
      <c r="I50" s="1196"/>
      <c r="J50" s="1195"/>
      <c r="K50" s="1195"/>
      <c r="L50" s="1195"/>
      <c r="M50" s="1195"/>
      <c r="N50" s="1195"/>
      <c r="O50" s="1196"/>
      <c r="P50" s="1203"/>
      <c r="Q50" s="1196"/>
      <c r="R50" s="1196"/>
      <c r="S50" s="1196"/>
      <c r="T50" s="1197"/>
      <c r="U50" s="1197"/>
      <c r="V50" s="1207"/>
      <c r="W50" s="1207"/>
      <c r="X50" s="1207"/>
      <c r="Y50" s="1197"/>
      <c r="Z50" s="1208"/>
      <c r="AA50" s="1197"/>
      <c r="AB50" s="1197"/>
      <c r="AC50" s="1197"/>
      <c r="AD50" s="1197"/>
      <c r="AE50" s="1197"/>
      <c r="AF50" s="1197"/>
      <c r="AG50" s="1197"/>
      <c r="AH50" s="1197"/>
      <c r="AI50" s="1197"/>
      <c r="AJ50" s="1198"/>
      <c r="AK50" s="1198"/>
      <c r="AL50" s="1199">
        <v>1</v>
      </c>
    </row>
    <row r="51" spans="1:38" s="701" customFormat="1" ht="30" customHeight="1">
      <c r="A51" s="1195"/>
      <c r="B51" s="1203" t="s">
        <v>3048</v>
      </c>
      <c r="C51" s="1204"/>
      <c r="D51" s="1195"/>
      <c r="E51" s="1195"/>
      <c r="F51" s="1195"/>
      <c r="G51" s="1195"/>
      <c r="H51" s="1195"/>
      <c r="I51" s="1196"/>
      <c r="J51" s="1195"/>
      <c r="K51" s="1195"/>
      <c r="L51" s="1195"/>
      <c r="M51" s="1195"/>
      <c r="N51" s="1195"/>
      <c r="O51" s="1196"/>
      <c r="P51" s="1203"/>
      <c r="Q51" s="1196"/>
      <c r="R51" s="1196"/>
      <c r="S51" s="1196"/>
      <c r="T51" s="1197"/>
      <c r="U51" s="1197"/>
      <c r="V51" s="1207"/>
      <c r="W51" s="1207"/>
      <c r="X51" s="1207"/>
      <c r="Y51" s="1197"/>
      <c r="Z51" s="1208"/>
      <c r="AA51" s="1197"/>
      <c r="AB51" s="1197"/>
      <c r="AC51" s="1197"/>
      <c r="AD51" s="1197"/>
      <c r="AE51" s="1197"/>
      <c r="AF51" s="1197"/>
      <c r="AG51" s="1197"/>
      <c r="AH51" s="1197"/>
      <c r="AI51" s="1197"/>
      <c r="AJ51" s="1198"/>
      <c r="AK51" s="1198"/>
      <c r="AL51" s="1199">
        <v>1</v>
      </c>
    </row>
    <row r="52" spans="1:38" s="701" customFormat="1" ht="30" customHeight="1">
      <c r="A52" s="1195"/>
      <c r="B52" s="1203" t="s">
        <v>3049</v>
      </c>
      <c r="C52" s="1204"/>
      <c r="D52" s="1195"/>
      <c r="E52" s="1195"/>
      <c r="F52" s="1195"/>
      <c r="G52" s="1195"/>
      <c r="H52" s="1195"/>
      <c r="I52" s="1196"/>
      <c r="J52" s="1195"/>
      <c r="K52" s="1195"/>
      <c r="L52" s="1195"/>
      <c r="M52" s="1195"/>
      <c r="N52" s="1195"/>
      <c r="O52" s="1196"/>
      <c r="P52" s="1203"/>
      <c r="Q52" s="1196"/>
      <c r="R52" s="1196"/>
      <c r="S52" s="1196"/>
      <c r="T52" s="1197"/>
      <c r="U52" s="1197"/>
      <c r="V52" s="1207"/>
      <c r="W52" s="1207"/>
      <c r="X52" s="1207"/>
      <c r="Y52" s="1197"/>
      <c r="Z52" s="1208"/>
      <c r="AA52" s="1197"/>
      <c r="AB52" s="1197"/>
      <c r="AC52" s="1197"/>
      <c r="AD52" s="1197"/>
      <c r="AE52" s="1197"/>
      <c r="AF52" s="1197"/>
      <c r="AG52" s="1197"/>
      <c r="AH52" s="1197"/>
      <c r="AI52" s="1197"/>
      <c r="AJ52" s="1198"/>
      <c r="AK52" s="1198"/>
      <c r="AL52" s="1199">
        <v>1</v>
      </c>
    </row>
    <row r="53" spans="1:38" s="701" customFormat="1" ht="30" customHeight="1">
      <c r="A53" s="1195"/>
      <c r="B53" s="1203" t="s">
        <v>3050</v>
      </c>
      <c r="C53" s="1204"/>
      <c r="D53" s="1195"/>
      <c r="E53" s="1195"/>
      <c r="F53" s="1195"/>
      <c r="G53" s="1195"/>
      <c r="H53" s="1195"/>
      <c r="I53" s="1196"/>
      <c r="J53" s="1195"/>
      <c r="K53" s="1195"/>
      <c r="L53" s="1195"/>
      <c r="M53" s="1195"/>
      <c r="N53" s="1195"/>
      <c r="O53" s="1196"/>
      <c r="P53" s="1203"/>
      <c r="Q53" s="1196"/>
      <c r="R53" s="1196"/>
      <c r="S53" s="1196"/>
      <c r="T53" s="1197"/>
      <c r="U53" s="1197"/>
      <c r="V53" s="1207"/>
      <c r="W53" s="1207"/>
      <c r="X53" s="1207"/>
      <c r="Y53" s="1197"/>
      <c r="Z53" s="1208"/>
      <c r="AA53" s="1197"/>
      <c r="AB53" s="1197"/>
      <c r="AC53" s="1197"/>
      <c r="AD53" s="1197"/>
      <c r="AE53" s="1197"/>
      <c r="AF53" s="1197"/>
      <c r="AG53" s="1197"/>
      <c r="AH53" s="1197"/>
      <c r="AI53" s="1197"/>
      <c r="AJ53" s="1198"/>
      <c r="AK53" s="1198"/>
      <c r="AL53" s="1199">
        <v>1</v>
      </c>
    </row>
    <row r="54" spans="1:38" s="701" customFormat="1" ht="30" customHeight="1">
      <c r="A54" s="1195"/>
      <c r="B54" s="1203"/>
      <c r="C54" s="1204"/>
      <c r="D54" s="1195"/>
      <c r="E54" s="1195"/>
      <c r="F54" s="1195"/>
      <c r="G54" s="1195"/>
      <c r="H54" s="1195"/>
      <c r="I54" s="1196"/>
      <c r="J54" s="1195"/>
      <c r="K54" s="1195"/>
      <c r="L54" s="1195"/>
      <c r="M54" s="1195"/>
      <c r="N54" s="1195"/>
      <c r="O54" s="1196"/>
      <c r="P54" s="1203"/>
      <c r="Q54" s="1196"/>
      <c r="R54" s="1196"/>
      <c r="S54" s="1196"/>
      <c r="T54" s="1197"/>
      <c r="U54" s="1197"/>
      <c r="V54" s="1207"/>
      <c r="W54" s="1207"/>
      <c r="X54" s="1207"/>
      <c r="Y54" s="1197"/>
      <c r="Z54" s="1208"/>
      <c r="AA54" s="1197"/>
      <c r="AB54" s="1197"/>
      <c r="AC54" s="1197"/>
      <c r="AD54" s="1197"/>
      <c r="AE54" s="1197"/>
      <c r="AF54" s="1197"/>
      <c r="AG54" s="1197"/>
      <c r="AH54" s="1197"/>
      <c r="AI54" s="1197"/>
      <c r="AJ54" s="1198"/>
      <c r="AK54" s="1198"/>
      <c r="AL54" s="1199">
        <v>1</v>
      </c>
    </row>
    <row r="55" spans="1:38" s="701" customFormat="1" ht="30" customHeight="1">
      <c r="A55" s="1195"/>
      <c r="B55" s="1210" t="s">
        <v>3053</v>
      </c>
      <c r="C55" s="1204"/>
      <c r="D55" s="1195"/>
      <c r="E55" s="1195"/>
      <c r="F55" s="1195"/>
      <c r="G55" s="1195"/>
      <c r="H55" s="1195"/>
      <c r="I55" s="1196"/>
      <c r="J55" s="1195"/>
      <c r="K55" s="1195"/>
      <c r="L55" s="1195"/>
      <c r="M55" s="1195"/>
      <c r="N55" s="1195"/>
      <c r="O55" s="1196"/>
      <c r="P55" s="1203"/>
      <c r="Q55" s="1196"/>
      <c r="R55" s="1196"/>
      <c r="S55" s="1196"/>
      <c r="T55" s="1197"/>
      <c r="U55" s="1197"/>
      <c r="V55" s="1207"/>
      <c r="W55" s="1207"/>
      <c r="X55" s="1207"/>
      <c r="Y55" s="1197"/>
      <c r="Z55" s="1208"/>
      <c r="AA55" s="1197"/>
      <c r="AB55" s="1197"/>
      <c r="AC55" s="1197"/>
      <c r="AD55" s="1197"/>
      <c r="AE55" s="1197"/>
      <c r="AF55" s="1197"/>
      <c r="AG55" s="1197"/>
      <c r="AH55" s="1197"/>
      <c r="AI55" s="1197"/>
      <c r="AJ55" s="1198"/>
      <c r="AK55" s="1198"/>
      <c r="AL55" s="1199">
        <v>1</v>
      </c>
    </row>
    <row r="56" spans="1:38" s="701" customFormat="1" ht="30" customHeight="1">
      <c r="A56" s="1195"/>
      <c r="B56" s="1210" t="s">
        <v>3054</v>
      </c>
      <c r="C56" s="1204"/>
      <c r="D56" s="1195"/>
      <c r="E56" s="1195"/>
      <c r="F56" s="1195"/>
      <c r="G56" s="1195"/>
      <c r="H56" s="1195"/>
      <c r="I56" s="1196"/>
      <c r="J56" s="1195"/>
      <c r="K56" s="1195"/>
      <c r="L56" s="1195"/>
      <c r="M56" s="1195"/>
      <c r="N56" s="1195"/>
      <c r="O56" s="1196"/>
      <c r="P56" s="1203"/>
      <c r="Q56" s="1196"/>
      <c r="R56" s="1196"/>
      <c r="S56" s="1196"/>
      <c r="T56" s="1197"/>
      <c r="U56" s="1197"/>
      <c r="V56" s="1207"/>
      <c r="W56" s="1207"/>
      <c r="X56" s="1207"/>
      <c r="Y56" s="1197"/>
      <c r="Z56" s="1208"/>
      <c r="AA56" s="1197"/>
      <c r="AB56" s="1197"/>
      <c r="AC56" s="1197"/>
      <c r="AD56" s="1197"/>
      <c r="AE56" s="1197"/>
      <c r="AF56" s="1197"/>
      <c r="AG56" s="1197"/>
      <c r="AH56" s="1197"/>
      <c r="AI56" s="1197"/>
      <c r="AJ56" s="1198"/>
      <c r="AK56" s="1198"/>
      <c r="AL56" s="1199">
        <v>1</v>
      </c>
    </row>
    <row r="57" spans="1:38" s="701" customFormat="1" ht="30" customHeight="1">
      <c r="A57" s="1195"/>
      <c r="B57" s="1203"/>
      <c r="C57" s="1204"/>
      <c r="D57" s="1195"/>
      <c r="E57" s="1195"/>
      <c r="F57" s="1195"/>
      <c r="G57" s="1195"/>
      <c r="H57" s="1195"/>
      <c r="I57" s="1196"/>
      <c r="J57" s="1195"/>
      <c r="K57" s="1195"/>
      <c r="L57" s="1195"/>
      <c r="M57" s="1195"/>
      <c r="N57" s="1195"/>
      <c r="O57" s="1196"/>
      <c r="P57" s="1203"/>
      <c r="Q57" s="1196"/>
      <c r="R57" s="1196"/>
      <c r="S57" s="1196"/>
      <c r="T57" s="1197"/>
      <c r="U57" s="1197"/>
      <c r="V57" s="1207"/>
      <c r="W57" s="1207"/>
      <c r="X57" s="1207"/>
      <c r="Y57" s="1197"/>
      <c r="Z57" s="1208"/>
      <c r="AA57" s="1197"/>
      <c r="AB57" s="1197"/>
      <c r="AC57" s="1197"/>
      <c r="AD57" s="1197"/>
      <c r="AE57" s="1197"/>
      <c r="AF57" s="1197"/>
      <c r="AG57" s="1197"/>
      <c r="AH57" s="1197"/>
      <c r="AI57" s="1197"/>
      <c r="AJ57" s="1198"/>
      <c r="AK57" s="1198"/>
      <c r="AL57" s="1199">
        <v>1</v>
      </c>
    </row>
    <row r="58" spans="1:38" s="701" customFormat="1" ht="30" customHeight="1">
      <c r="A58" s="1195"/>
      <c r="B58" s="1228" t="s">
        <v>3068</v>
      </c>
      <c r="C58" s="1229"/>
      <c r="D58" s="1195"/>
      <c r="E58" s="1195"/>
      <c r="F58" s="1195"/>
      <c r="G58" s="1195"/>
      <c r="H58" s="1195"/>
      <c r="I58" s="1196"/>
      <c r="J58" s="1195"/>
      <c r="K58" s="1195"/>
      <c r="L58" s="1195"/>
      <c r="M58" s="1195"/>
      <c r="N58" s="1195"/>
      <c r="O58" s="1196"/>
      <c r="P58" s="1203"/>
      <c r="Q58" s="1196"/>
      <c r="R58" s="1196"/>
      <c r="S58" s="1196"/>
      <c r="T58" s="1197"/>
      <c r="U58" s="1197"/>
      <c r="V58" s="1207"/>
      <c r="W58" s="1207"/>
      <c r="X58" s="1207"/>
      <c r="Y58" s="1197"/>
      <c r="Z58" s="1208"/>
      <c r="AA58" s="1197"/>
      <c r="AB58" s="1197"/>
      <c r="AC58" s="1197"/>
      <c r="AD58" s="1197"/>
      <c r="AE58" s="1197"/>
      <c r="AF58" s="1197"/>
      <c r="AG58" s="1197"/>
      <c r="AH58" s="1197"/>
      <c r="AI58" s="1197"/>
      <c r="AJ58" s="1198"/>
      <c r="AK58" s="1198"/>
      <c r="AL58" s="1199">
        <v>1</v>
      </c>
    </row>
    <row r="59" spans="1:38" s="701" customFormat="1" ht="30" customHeight="1">
      <c r="A59" s="1195"/>
      <c r="B59" s="1227"/>
      <c r="C59" s="1228" t="s">
        <v>3069</v>
      </c>
      <c r="D59" s="1195"/>
      <c r="E59" s="1195"/>
      <c r="F59" s="1195"/>
      <c r="G59" s="1195"/>
      <c r="H59" s="1195"/>
      <c r="I59" s="1196"/>
      <c r="J59" s="1195"/>
      <c r="K59" s="1195"/>
      <c r="L59" s="1195"/>
      <c r="M59" s="1195"/>
      <c r="N59" s="1195"/>
      <c r="O59" s="1196"/>
      <c r="P59" s="1203"/>
      <c r="Q59" s="1196"/>
      <c r="R59" s="1196"/>
      <c r="S59" s="1196"/>
      <c r="T59" s="1197"/>
      <c r="U59" s="1197"/>
      <c r="V59" s="1207"/>
      <c r="W59" s="1207"/>
      <c r="X59" s="1207"/>
      <c r="Y59" s="1197"/>
      <c r="Z59" s="1208"/>
      <c r="AA59" s="1197"/>
      <c r="AB59" s="1197"/>
      <c r="AC59" s="1197"/>
      <c r="AD59" s="1197"/>
      <c r="AE59" s="1197"/>
      <c r="AF59" s="1197"/>
      <c r="AG59" s="1197"/>
      <c r="AH59" s="1197"/>
      <c r="AI59" s="1197"/>
      <c r="AJ59" s="1198"/>
      <c r="AK59" s="1198"/>
      <c r="AL59" s="1199">
        <v>1</v>
      </c>
    </row>
    <row r="60" spans="1:38" s="701" customFormat="1" ht="30" customHeight="1">
      <c r="A60" s="1195"/>
      <c r="B60" s="1227"/>
      <c r="C60" s="1228" t="s">
        <v>3070</v>
      </c>
      <c r="D60" s="1195"/>
      <c r="E60" s="1195"/>
      <c r="F60" s="1195"/>
      <c r="G60" s="1195"/>
      <c r="H60" s="1195"/>
      <c r="I60" s="1196"/>
      <c r="J60" s="1195"/>
      <c r="K60" s="1195"/>
      <c r="L60" s="1195"/>
      <c r="M60" s="1195"/>
      <c r="N60" s="1195"/>
      <c r="O60" s="1196"/>
      <c r="P60" s="1203"/>
      <c r="Q60" s="1196"/>
      <c r="R60" s="1196"/>
      <c r="S60" s="1196"/>
      <c r="T60" s="1197"/>
      <c r="U60" s="1197"/>
      <c r="V60" s="1207"/>
      <c r="W60" s="1207"/>
      <c r="X60" s="1207"/>
      <c r="Y60" s="1197"/>
      <c r="Z60" s="1208"/>
      <c r="AA60" s="1197"/>
      <c r="AB60" s="1197"/>
      <c r="AC60" s="1197"/>
      <c r="AD60" s="1197"/>
      <c r="AE60" s="1197"/>
      <c r="AF60" s="1197"/>
      <c r="AG60" s="1197"/>
      <c r="AH60" s="1197"/>
      <c r="AI60" s="1197"/>
      <c r="AJ60" s="1198"/>
      <c r="AK60" s="1198"/>
      <c r="AL60" s="1199">
        <v>1</v>
      </c>
    </row>
    <row r="61" spans="1:38" s="701" customFormat="1" ht="30" customHeight="1">
      <c r="A61" s="1195"/>
      <c r="B61" s="1203"/>
      <c r="C61" s="1204"/>
      <c r="D61" s="1195"/>
      <c r="E61" s="1195"/>
      <c r="F61" s="1195"/>
      <c r="G61" s="1195"/>
      <c r="H61" s="1195"/>
      <c r="I61" s="1196"/>
      <c r="J61" s="1195"/>
      <c r="K61" s="1195"/>
      <c r="L61" s="1195"/>
      <c r="M61" s="1195"/>
      <c r="N61" s="1195"/>
      <c r="O61" s="1196"/>
      <c r="P61" s="1203"/>
      <c r="Q61" s="1196"/>
      <c r="R61" s="1196"/>
      <c r="S61" s="1196"/>
      <c r="T61" s="1197"/>
      <c r="U61" s="1197"/>
      <c r="V61" s="1207"/>
      <c r="W61" s="1207"/>
      <c r="X61" s="1207"/>
      <c r="Y61" s="1197"/>
      <c r="Z61" s="1208"/>
      <c r="AA61" s="1197"/>
      <c r="AB61" s="1197"/>
      <c r="AC61" s="1197"/>
      <c r="AD61" s="1197"/>
      <c r="AE61" s="1197"/>
      <c r="AF61" s="1197"/>
      <c r="AG61" s="1197"/>
      <c r="AH61" s="1197"/>
      <c r="AI61" s="1197"/>
      <c r="AJ61" s="1198"/>
      <c r="AK61" s="1198"/>
      <c r="AL61" s="1199">
        <v>1</v>
      </c>
    </row>
    <row r="62" spans="1:38" s="701" customFormat="1" ht="30" customHeight="1">
      <c r="A62" s="1195"/>
      <c r="B62" s="1203" t="s">
        <v>3076</v>
      </c>
      <c r="C62" s="1204"/>
      <c r="D62" s="1195"/>
      <c r="E62" s="1195"/>
      <c r="F62" s="1195"/>
      <c r="G62" s="1195"/>
      <c r="H62" s="1195"/>
      <c r="I62" s="1196"/>
      <c r="J62" s="1195"/>
      <c r="K62" s="1195"/>
      <c r="L62" s="1195"/>
      <c r="M62" s="1195"/>
      <c r="N62" s="1195"/>
      <c r="O62" s="1196"/>
      <c r="P62" s="1203"/>
      <c r="Q62" s="1196"/>
      <c r="R62" s="1196"/>
      <c r="S62" s="1196"/>
      <c r="T62" s="1197"/>
      <c r="U62" s="1197"/>
      <c r="V62" s="1207"/>
      <c r="W62" s="1207"/>
      <c r="X62" s="1207"/>
      <c r="Y62" s="1197"/>
      <c r="Z62" s="1208"/>
      <c r="AA62" s="1197"/>
      <c r="AB62" s="1197"/>
      <c r="AC62" s="1197"/>
      <c r="AD62" s="1197"/>
      <c r="AE62" s="1197"/>
      <c r="AF62" s="1197"/>
      <c r="AG62" s="1197"/>
      <c r="AH62" s="1197"/>
      <c r="AI62" s="1197"/>
      <c r="AJ62" s="1198"/>
      <c r="AK62" s="1198"/>
      <c r="AL62" s="1199">
        <v>1</v>
      </c>
    </row>
    <row r="63" spans="1:38" s="701" customFormat="1" ht="30" customHeight="1">
      <c r="A63" s="1195"/>
      <c r="B63" s="1203" t="s">
        <v>3077</v>
      </c>
      <c r="C63" s="1204"/>
      <c r="D63" s="1195"/>
      <c r="E63" s="1195"/>
      <c r="F63" s="1195"/>
      <c r="G63" s="1195"/>
      <c r="H63" s="1195"/>
      <c r="I63" s="1196"/>
      <c r="J63" s="1195"/>
      <c r="K63" s="1195"/>
      <c r="L63" s="1195"/>
      <c r="M63" s="1195"/>
      <c r="N63" s="1195"/>
      <c r="O63" s="1196"/>
      <c r="P63" s="1203"/>
      <c r="Q63" s="1196"/>
      <c r="R63" s="1196"/>
      <c r="S63" s="1196"/>
      <c r="T63" s="1197"/>
      <c r="U63" s="1197"/>
      <c r="V63" s="1207"/>
      <c r="W63" s="1207"/>
      <c r="X63" s="1207"/>
      <c r="Y63" s="1197"/>
      <c r="Z63" s="1208"/>
      <c r="AA63" s="1197"/>
      <c r="AB63" s="1197"/>
      <c r="AC63" s="1197"/>
      <c r="AD63" s="1197"/>
      <c r="AE63" s="1197"/>
      <c r="AF63" s="1197"/>
      <c r="AG63" s="1197"/>
      <c r="AH63" s="1197"/>
      <c r="AI63" s="1197"/>
      <c r="AJ63" s="1198"/>
      <c r="AK63" s="1198"/>
      <c r="AL63" s="1199">
        <v>1</v>
      </c>
    </row>
    <row r="64" spans="1:38" s="701" customFormat="1" ht="30" customHeight="1">
      <c r="A64" s="1195"/>
      <c r="B64" s="1203" t="s">
        <v>3078</v>
      </c>
      <c r="C64" s="1204"/>
      <c r="D64" s="1195"/>
      <c r="E64" s="1195"/>
      <c r="F64" s="1195"/>
      <c r="G64" s="1195"/>
      <c r="H64" s="1195"/>
      <c r="I64" s="1196"/>
      <c r="J64" s="1195"/>
      <c r="K64" s="1195"/>
      <c r="L64" s="1195"/>
      <c r="M64" s="1195"/>
      <c r="N64" s="1195"/>
      <c r="O64" s="1196"/>
      <c r="P64" s="1203"/>
      <c r="Q64" s="1196"/>
      <c r="R64" s="1196"/>
      <c r="S64" s="1196"/>
      <c r="T64" s="1197"/>
      <c r="U64" s="1197"/>
      <c r="V64" s="1207"/>
      <c r="W64" s="1207"/>
      <c r="X64" s="1207"/>
      <c r="Y64" s="1197"/>
      <c r="Z64" s="1208"/>
      <c r="AA64" s="1197"/>
      <c r="AB64" s="1197"/>
      <c r="AC64" s="1197"/>
      <c r="AD64" s="1197"/>
      <c r="AE64" s="1197"/>
      <c r="AF64" s="1197"/>
      <c r="AG64" s="1197"/>
      <c r="AH64" s="1197"/>
      <c r="AI64" s="1197"/>
      <c r="AJ64" s="1198"/>
      <c r="AK64" s="1198"/>
      <c r="AL64" s="1199">
        <v>1</v>
      </c>
    </row>
    <row r="65" spans="1:38" s="701" customFormat="1" ht="30" customHeight="1">
      <c r="A65" s="1195"/>
      <c r="B65" s="1203" t="s">
        <v>3079</v>
      </c>
      <c r="C65" s="1204"/>
      <c r="D65" s="1195"/>
      <c r="E65" s="1195"/>
      <c r="F65" s="1195"/>
      <c r="G65" s="1195"/>
      <c r="H65" s="1195"/>
      <c r="I65" s="1196"/>
      <c r="J65" s="1195"/>
      <c r="K65" s="1195"/>
      <c r="L65" s="1195"/>
      <c r="M65" s="1195"/>
      <c r="N65" s="1195"/>
      <c r="O65" s="1196"/>
      <c r="P65" s="1203"/>
      <c r="Q65" s="1196"/>
      <c r="R65" s="1196"/>
      <c r="S65" s="1196"/>
      <c r="T65" s="1197"/>
      <c r="U65" s="1197"/>
      <c r="V65" s="1207"/>
      <c r="W65" s="1207"/>
      <c r="X65" s="1207"/>
      <c r="Y65" s="1197"/>
      <c r="Z65" s="1208"/>
      <c r="AA65" s="1197"/>
      <c r="AB65" s="1197"/>
      <c r="AC65" s="1197"/>
      <c r="AD65" s="1197"/>
      <c r="AE65" s="1197"/>
      <c r="AF65" s="1197"/>
      <c r="AG65" s="1197"/>
      <c r="AH65" s="1197"/>
      <c r="AI65" s="1197"/>
      <c r="AJ65" s="1198"/>
      <c r="AK65" s="1198"/>
      <c r="AL65" s="1199">
        <v>1</v>
      </c>
    </row>
    <row r="66" spans="1:38" s="701" customFormat="1" ht="30" customHeight="1">
      <c r="A66" s="1195"/>
      <c r="B66" s="1203" t="s">
        <v>3080</v>
      </c>
      <c r="C66" s="1204"/>
      <c r="D66" s="1195"/>
      <c r="E66" s="1195"/>
      <c r="F66" s="1195"/>
      <c r="G66" s="1195"/>
      <c r="H66" s="1195"/>
      <c r="I66" s="1196"/>
      <c r="J66" s="1195"/>
      <c r="K66" s="1195"/>
      <c r="L66" s="1195"/>
      <c r="M66" s="1195"/>
      <c r="N66" s="1195"/>
      <c r="O66" s="1196"/>
      <c r="P66" s="1203"/>
      <c r="Q66" s="1196"/>
      <c r="R66" s="1196"/>
      <c r="S66" s="1196"/>
      <c r="T66" s="1197"/>
      <c r="U66" s="1197"/>
      <c r="V66" s="1207"/>
      <c r="W66" s="1207"/>
      <c r="X66" s="1207"/>
      <c r="Y66" s="1197"/>
      <c r="Z66" s="1208"/>
      <c r="AA66" s="1197"/>
      <c r="AB66" s="1197"/>
      <c r="AC66" s="1197"/>
      <c r="AD66" s="1197"/>
      <c r="AE66" s="1197"/>
      <c r="AF66" s="1197"/>
      <c r="AG66" s="1197"/>
      <c r="AH66" s="1197"/>
      <c r="AI66" s="1197"/>
      <c r="AJ66" s="1198"/>
      <c r="AK66" s="1198"/>
      <c r="AL66" s="1199">
        <v>1</v>
      </c>
    </row>
    <row r="67" spans="1:38" s="701" customFormat="1" ht="30" customHeight="1">
      <c r="A67" s="1195"/>
      <c r="B67" s="1203" t="s">
        <v>3081</v>
      </c>
      <c r="C67" s="1204"/>
      <c r="D67" s="1195"/>
      <c r="E67" s="1195"/>
      <c r="F67" s="1195"/>
      <c r="G67" s="1195"/>
      <c r="H67" s="1195"/>
      <c r="I67" s="1196"/>
      <c r="J67" s="1195"/>
      <c r="K67" s="1195"/>
      <c r="L67" s="1195"/>
      <c r="M67" s="1195"/>
      <c r="N67" s="1195"/>
      <c r="O67" s="1196"/>
      <c r="P67" s="1203"/>
      <c r="Q67" s="1196"/>
      <c r="R67" s="1196"/>
      <c r="S67" s="1196"/>
      <c r="T67" s="1197"/>
      <c r="U67" s="1197"/>
      <c r="V67" s="1207"/>
      <c r="W67" s="1207"/>
      <c r="X67" s="1207"/>
      <c r="Y67" s="1197"/>
      <c r="Z67" s="1208"/>
      <c r="AA67" s="1197"/>
      <c r="AB67" s="1197"/>
      <c r="AC67" s="1197"/>
      <c r="AD67" s="1197"/>
      <c r="AE67" s="1197"/>
      <c r="AF67" s="1197"/>
      <c r="AG67" s="1197"/>
      <c r="AH67" s="1197"/>
      <c r="AI67" s="1197"/>
      <c r="AJ67" s="1198"/>
      <c r="AK67" s="1198"/>
      <c r="AL67" s="1199">
        <v>1</v>
      </c>
    </row>
    <row r="68" spans="1:38" s="701" customFormat="1" ht="30" customHeight="1" thickBot="1">
      <c r="A68" s="1195"/>
      <c r="B68" s="1203"/>
      <c r="C68" s="1204"/>
      <c r="D68" s="1195"/>
      <c r="E68" s="1195"/>
      <c r="F68" s="1195"/>
      <c r="G68" s="1195"/>
      <c r="H68" s="1195"/>
      <c r="I68" s="1196"/>
      <c r="J68" s="1195"/>
      <c r="K68" s="1195"/>
      <c r="L68" s="1195"/>
      <c r="M68" s="1195"/>
      <c r="N68" s="1195"/>
      <c r="O68" s="1196"/>
      <c r="P68" s="1203"/>
      <c r="Q68" s="1196"/>
      <c r="R68" s="1196"/>
      <c r="S68" s="1196"/>
      <c r="T68" s="1197"/>
      <c r="U68" s="1197"/>
      <c r="V68" s="1207"/>
      <c r="W68" s="1207"/>
      <c r="X68" s="1207"/>
      <c r="Y68" s="1197"/>
      <c r="Z68" s="1208"/>
      <c r="AA68" s="1197"/>
      <c r="AB68" s="1197"/>
      <c r="AC68" s="1197"/>
      <c r="AD68" s="1197"/>
      <c r="AE68" s="1197"/>
      <c r="AF68" s="1197"/>
      <c r="AG68" s="1197"/>
      <c r="AH68" s="1197"/>
      <c r="AI68" s="1197"/>
      <c r="AJ68" s="1198"/>
      <c r="AK68" s="1198"/>
      <c r="AL68" s="1199">
        <v>1</v>
      </c>
    </row>
    <row r="69" spans="1:38" s="701" customFormat="1" ht="30" customHeight="1">
      <c r="A69" s="1195"/>
      <c r="B69" s="1203"/>
      <c r="C69" s="1204"/>
      <c r="D69" s="958" t="s">
        <v>11</v>
      </c>
      <c r="E69" s="959" t="s">
        <v>1656</v>
      </c>
      <c r="F69" s="960"/>
      <c r="G69" s="960">
        <f>U65</f>
        <v>0</v>
      </c>
      <c r="H69" s="961"/>
      <c r="I69" s="961"/>
      <c r="J69" s="961"/>
      <c r="K69" s="961"/>
      <c r="L69" s="961"/>
      <c r="M69" s="961"/>
      <c r="N69" s="1195"/>
      <c r="O69" s="1196"/>
      <c r="P69" s="1203"/>
      <c r="Q69" s="1196"/>
      <c r="R69" s="1196"/>
      <c r="S69" s="1235" t="s">
        <v>3226</v>
      </c>
      <c r="T69" s="1236"/>
      <c r="U69" s="1237"/>
      <c r="V69" s="1237"/>
      <c r="W69" s="1237"/>
      <c r="X69" s="1237"/>
      <c r="Y69" s="1237"/>
      <c r="Z69" s="1237"/>
      <c r="AA69" s="1237"/>
      <c r="AB69" s="1237"/>
      <c r="AC69" s="1237"/>
      <c r="AD69" s="1237"/>
      <c r="AE69" s="1237"/>
      <c r="AF69" s="1237"/>
      <c r="AG69" s="1237"/>
      <c r="AH69" s="1237"/>
      <c r="AI69" s="1238"/>
      <c r="AJ69" s="1198"/>
      <c r="AK69" s="1198"/>
      <c r="AL69" s="1199">
        <v>1</v>
      </c>
    </row>
    <row r="70" spans="1:38" s="701" customFormat="1" ht="30" customHeight="1">
      <c r="A70" s="1195"/>
      <c r="B70" s="1203"/>
      <c r="C70" s="1204"/>
      <c r="D70" s="964" t="s">
        <v>11</v>
      </c>
      <c r="E70" s="2484" t="s">
        <v>1662</v>
      </c>
      <c r="F70" s="2484"/>
      <c r="G70" s="2484"/>
      <c r="H70" s="2484"/>
      <c r="I70" s="2484"/>
      <c r="J70" s="2484"/>
      <c r="K70" s="2484"/>
      <c r="L70" s="2484"/>
      <c r="M70" s="2484"/>
      <c r="N70" s="1195"/>
      <c r="O70" s="1196"/>
      <c r="P70" s="1203"/>
      <c r="Q70" s="1196"/>
      <c r="R70" s="1196"/>
      <c r="S70" s="1239"/>
      <c r="T70" s="1240" t="s">
        <v>3227</v>
      </c>
      <c r="U70" s="1241"/>
      <c r="V70" s="1242"/>
      <c r="W70" s="1242"/>
      <c r="X70" s="1242"/>
      <c r="Y70" s="1242"/>
      <c r="Z70" s="1242"/>
      <c r="AA70" s="1242"/>
      <c r="AB70" s="1242"/>
      <c r="AC70" s="1242"/>
      <c r="AD70" s="1242"/>
      <c r="AE70" s="1242"/>
      <c r="AF70" s="1242"/>
      <c r="AG70" s="1242"/>
      <c r="AH70" s="1242"/>
      <c r="AI70" s="1243"/>
      <c r="AJ70" s="1198"/>
      <c r="AK70" s="1198"/>
      <c r="AL70" s="1199">
        <v>1</v>
      </c>
    </row>
    <row r="71" spans="1:38" s="701" customFormat="1" ht="30" customHeight="1">
      <c r="A71" s="1195"/>
      <c r="B71" s="1203"/>
      <c r="C71" s="1204"/>
      <c r="D71" s="964" t="s">
        <v>11</v>
      </c>
      <c r="E71" s="2484"/>
      <c r="F71" s="2484"/>
      <c r="G71" s="2484"/>
      <c r="H71" s="2484"/>
      <c r="I71" s="2484"/>
      <c r="J71" s="2484"/>
      <c r="K71" s="2484"/>
      <c r="L71" s="2484"/>
      <c r="M71" s="2484"/>
      <c r="N71" s="1195"/>
      <c r="O71" s="1196"/>
      <c r="P71" s="1203"/>
      <c r="Q71" s="1196"/>
      <c r="R71" s="1196"/>
      <c r="S71" s="1196"/>
      <c r="T71" s="1197"/>
      <c r="U71" s="1197"/>
      <c r="V71" s="1207"/>
      <c r="W71" s="1207"/>
      <c r="X71" s="1207"/>
      <c r="Y71" s="1197"/>
      <c r="Z71" s="1208"/>
      <c r="AA71" s="1197"/>
      <c r="AB71" s="1197"/>
      <c r="AC71" s="1197"/>
      <c r="AD71" s="1197"/>
      <c r="AE71" s="1197"/>
      <c r="AF71" s="1197"/>
      <c r="AG71" s="1197"/>
      <c r="AH71" s="1197"/>
      <c r="AI71" s="1197"/>
      <c r="AJ71" s="1198"/>
      <c r="AK71" s="1198"/>
      <c r="AL71" s="1199">
        <v>1</v>
      </c>
    </row>
    <row r="72" spans="1:38" s="701" customFormat="1" ht="30" customHeight="1">
      <c r="A72" s="1195"/>
      <c r="B72" s="1203"/>
      <c r="C72" s="1204"/>
      <c r="D72" s="964" t="s">
        <v>11</v>
      </c>
      <c r="E72" s="1487" t="s">
        <v>1670</v>
      </c>
      <c r="F72" s="1487"/>
      <c r="G72" s="1488"/>
      <c r="H72" s="1489"/>
      <c r="I72" s="1489"/>
      <c r="J72" s="1490"/>
      <c r="K72" s="1490"/>
      <c r="L72" s="1490"/>
      <c r="M72" s="1490"/>
      <c r="N72" s="1195"/>
      <c r="O72" s="1196"/>
      <c r="P72" s="1203"/>
      <c r="Q72" s="1196"/>
      <c r="R72" s="1196"/>
      <c r="S72" s="1196"/>
      <c r="T72" s="1197"/>
      <c r="U72" s="1197"/>
      <c r="V72" s="1207"/>
      <c r="W72" s="1207"/>
      <c r="X72" s="1207"/>
      <c r="Y72" s="1197"/>
      <c r="Z72" s="1208"/>
      <c r="AA72" s="1197"/>
      <c r="AB72" s="1197"/>
      <c r="AC72" s="1197"/>
      <c r="AD72" s="1197"/>
      <c r="AE72" s="1197"/>
      <c r="AF72" s="1197"/>
      <c r="AG72" s="1197"/>
      <c r="AH72" s="1197"/>
      <c r="AI72" s="1197"/>
      <c r="AJ72" s="1198"/>
      <c r="AK72" s="1198"/>
      <c r="AL72" s="1199">
        <v>1</v>
      </c>
    </row>
    <row r="73" spans="1:38" s="701" customFormat="1" ht="30" customHeight="1">
      <c r="A73" s="1195"/>
      <c r="B73" s="1203"/>
      <c r="C73" s="1204"/>
      <c r="D73" s="964" t="s">
        <v>11</v>
      </c>
      <c r="E73" s="1487" t="s">
        <v>1673</v>
      </c>
      <c r="F73" s="1488"/>
      <c r="G73" s="1488"/>
      <c r="H73" s="1489"/>
      <c r="I73" s="1489"/>
      <c r="J73" s="1490"/>
      <c r="K73" s="1490"/>
      <c r="L73" s="1490"/>
      <c r="M73" s="1490"/>
      <c r="N73" s="1195"/>
      <c r="O73" s="1196"/>
      <c r="P73" s="1203"/>
      <c r="Q73" s="1196"/>
      <c r="R73" s="1196"/>
      <c r="S73" s="1196"/>
      <c r="T73" s="1197"/>
      <c r="U73" s="1197"/>
      <c r="V73" s="1207"/>
      <c r="W73" s="1207"/>
      <c r="X73" s="1207"/>
      <c r="Y73" s="1197"/>
      <c r="Z73" s="1208"/>
      <c r="AA73" s="1197"/>
      <c r="AB73" s="1197"/>
      <c r="AC73" s="1197"/>
      <c r="AD73" s="1197"/>
      <c r="AE73" s="1197"/>
      <c r="AF73" s="1197"/>
      <c r="AG73" s="1197"/>
      <c r="AH73" s="1197"/>
      <c r="AI73" s="1197"/>
      <c r="AJ73" s="1198"/>
      <c r="AK73" s="1198"/>
      <c r="AL73" s="1199">
        <v>1</v>
      </c>
    </row>
    <row r="74" spans="1:38" s="701" customFormat="1" ht="30" customHeight="1">
      <c r="A74" s="1195"/>
      <c r="B74" s="1203"/>
      <c r="C74" s="1204"/>
      <c r="D74" s="964" t="s">
        <v>11</v>
      </c>
      <c r="E74" s="1492" t="s">
        <v>1687</v>
      </c>
      <c r="F74" s="1488"/>
      <c r="G74" s="1488"/>
      <c r="H74" s="1489"/>
      <c r="I74" s="1489"/>
      <c r="J74" s="1490"/>
      <c r="K74" s="1490"/>
      <c r="L74" s="1490"/>
      <c r="M74" s="1490"/>
      <c r="N74" s="1195"/>
      <c r="O74" s="1196"/>
      <c r="P74" s="1203"/>
      <c r="Q74" s="1196"/>
      <c r="R74" s="1196"/>
      <c r="S74" s="1196"/>
      <c r="T74" s="1197"/>
      <c r="U74" s="1197"/>
      <c r="V74" s="1207"/>
      <c r="W74" s="1207"/>
      <c r="X74" s="1207"/>
      <c r="Y74" s="1197"/>
      <c r="Z74" s="1208"/>
      <c r="AA74" s="1197"/>
      <c r="AB74" s="1197"/>
      <c r="AC74" s="1197"/>
      <c r="AD74" s="1197"/>
      <c r="AE74" s="1197"/>
      <c r="AF74" s="1197"/>
      <c r="AG74" s="1197"/>
      <c r="AH74" s="1197"/>
      <c r="AI74" s="1197"/>
      <c r="AJ74" s="1198"/>
      <c r="AK74" s="1198"/>
      <c r="AL74" s="1199">
        <v>1</v>
      </c>
    </row>
    <row r="75" spans="1:38" s="701" customFormat="1" ht="30" customHeight="1">
      <c r="A75" s="1195"/>
      <c r="B75" s="1203"/>
      <c r="C75" s="1204"/>
      <c r="D75" s="964" t="s">
        <v>11</v>
      </c>
      <c r="E75" s="1492" t="s">
        <v>1709</v>
      </c>
      <c r="F75" s="1488"/>
      <c r="G75" s="1488"/>
      <c r="H75" s="1489"/>
      <c r="I75" s="1489"/>
      <c r="J75" s="1490"/>
      <c r="K75" s="1490"/>
      <c r="L75" s="1490"/>
      <c r="M75" s="1490"/>
      <c r="N75" s="1195"/>
      <c r="O75" s="1196"/>
      <c r="P75" s="1203"/>
      <c r="Q75" s="1196"/>
      <c r="R75" s="1196"/>
      <c r="S75" s="1196"/>
      <c r="T75" s="1197"/>
      <c r="U75" s="1197"/>
      <c r="V75" s="1207"/>
      <c r="W75" s="1207"/>
      <c r="X75" s="1207"/>
      <c r="Y75" s="1197"/>
      <c r="Z75" s="1208"/>
      <c r="AA75" s="1197"/>
      <c r="AB75" s="1197"/>
      <c r="AC75" s="1197"/>
      <c r="AD75" s="1197"/>
      <c r="AE75" s="1197"/>
      <c r="AF75" s="1197"/>
      <c r="AG75" s="1197"/>
      <c r="AH75" s="1197"/>
      <c r="AI75" s="1197"/>
      <c r="AJ75" s="1198"/>
      <c r="AK75" s="1198"/>
      <c r="AL75" s="1199">
        <v>1</v>
      </c>
    </row>
    <row r="76" spans="1:38" s="701" customFormat="1" ht="30" customHeight="1">
      <c r="A76" s="1195"/>
      <c r="B76" s="1203"/>
      <c r="C76" s="1204"/>
      <c r="D76" s="964" t="s">
        <v>11</v>
      </c>
      <c r="E76" s="1492" t="s">
        <v>1727</v>
      </c>
      <c r="F76" s="1488"/>
      <c r="G76" s="1488"/>
      <c r="H76" s="1489"/>
      <c r="I76" s="1489"/>
      <c r="J76" s="1490"/>
      <c r="K76" s="1490"/>
      <c r="L76" s="1490"/>
      <c r="M76" s="1490"/>
      <c r="N76" s="1195"/>
      <c r="O76" s="1196"/>
      <c r="P76" s="1203"/>
      <c r="Q76" s="1196"/>
      <c r="R76" s="1196"/>
      <c r="S76" s="1196"/>
      <c r="T76" s="1197"/>
      <c r="U76" s="1197"/>
      <c r="V76" s="1207"/>
      <c r="W76" s="1207"/>
      <c r="X76" s="1207"/>
      <c r="Y76" s="1197"/>
      <c r="Z76" s="1208"/>
      <c r="AA76" s="1197"/>
      <c r="AB76" s="1197"/>
      <c r="AC76" s="1197"/>
      <c r="AD76" s="1197"/>
      <c r="AE76" s="1197"/>
      <c r="AF76" s="1197"/>
      <c r="AG76" s="1197"/>
      <c r="AH76" s="1197"/>
      <c r="AI76" s="1197"/>
      <c r="AJ76" s="1198"/>
      <c r="AK76" s="1198"/>
      <c r="AL76" s="1199">
        <v>1</v>
      </c>
    </row>
    <row r="77" spans="1:38" s="701" customFormat="1" ht="30" customHeight="1">
      <c r="A77" s="1195"/>
      <c r="B77" s="1203"/>
      <c r="C77" s="1204"/>
      <c r="D77" s="964" t="s">
        <v>11</v>
      </c>
      <c r="E77" s="1494" t="s">
        <v>1744</v>
      </c>
      <c r="F77" s="1493"/>
      <c r="G77" s="1493"/>
      <c r="H77" s="1493"/>
      <c r="I77" s="1493"/>
      <c r="J77" s="1490"/>
      <c r="K77" s="1490"/>
      <c r="L77" s="1490"/>
      <c r="M77" s="1490"/>
      <c r="N77" s="1195"/>
      <c r="O77" s="1196"/>
      <c r="P77" s="1203"/>
      <c r="Q77" s="1196"/>
      <c r="R77" s="1196"/>
      <c r="S77" s="1196"/>
      <c r="T77" s="1197"/>
      <c r="U77" s="1197"/>
      <c r="V77" s="1207"/>
      <c r="W77" s="1207"/>
      <c r="X77" s="1207"/>
      <c r="Y77" s="1197"/>
      <c r="Z77" s="1208"/>
      <c r="AA77" s="1197"/>
      <c r="AB77" s="1197"/>
      <c r="AC77" s="1197"/>
      <c r="AD77" s="1197"/>
      <c r="AE77" s="1197"/>
      <c r="AF77" s="1197"/>
      <c r="AG77" s="1197"/>
      <c r="AH77" s="1197"/>
      <c r="AI77" s="1197"/>
      <c r="AJ77" s="1198"/>
      <c r="AK77" s="1198"/>
      <c r="AL77" s="1199">
        <v>1</v>
      </c>
    </row>
    <row r="78" spans="1:38" s="701" customFormat="1" ht="30" customHeight="1">
      <c r="A78" s="1195"/>
      <c r="B78" s="1203"/>
      <c r="C78" s="1204"/>
      <c r="D78" s="964" t="s">
        <v>11</v>
      </c>
      <c r="E78" s="1494" t="s">
        <v>1770</v>
      </c>
      <c r="F78" s="1493"/>
      <c r="G78" s="1493"/>
      <c r="H78" s="1493"/>
      <c r="I78" s="1493"/>
      <c r="J78" s="1490"/>
      <c r="K78" s="1490"/>
      <c r="L78" s="1490"/>
      <c r="M78" s="1490"/>
      <c r="N78" s="1195"/>
      <c r="O78" s="1196"/>
      <c r="P78" s="1203"/>
      <c r="Q78" s="1196"/>
      <c r="R78" s="1196"/>
      <c r="S78" s="1196"/>
      <c r="T78" s="1197"/>
      <c r="U78" s="1197"/>
      <c r="V78" s="1207"/>
      <c r="W78" s="1207"/>
      <c r="X78" s="1207"/>
      <c r="Y78" s="1197"/>
      <c r="Z78" s="1208"/>
      <c r="AA78" s="1197"/>
      <c r="AB78" s="1197"/>
      <c r="AC78" s="1197"/>
      <c r="AD78" s="1197"/>
      <c r="AE78" s="1197"/>
      <c r="AF78" s="1197"/>
      <c r="AG78" s="1197"/>
      <c r="AH78" s="1197"/>
      <c r="AI78" s="1197"/>
      <c r="AJ78" s="1198"/>
      <c r="AK78" s="1198"/>
      <c r="AL78" s="1199">
        <v>1</v>
      </c>
    </row>
    <row r="79" spans="1:38" s="701" customFormat="1" ht="30" customHeight="1">
      <c r="A79" s="1195"/>
      <c r="B79" s="1203"/>
      <c r="C79" s="1204"/>
      <c r="D79" s="964" t="s">
        <v>11</v>
      </c>
      <c r="E79" s="1494" t="s">
        <v>1783</v>
      </c>
      <c r="F79" s="1488"/>
      <c r="G79" s="1488"/>
      <c r="H79" s="1489"/>
      <c r="I79" s="1489"/>
      <c r="J79" s="1490"/>
      <c r="K79" s="1490"/>
      <c r="L79" s="1490"/>
      <c r="M79" s="1490"/>
      <c r="N79" s="1195"/>
      <c r="O79" s="1196"/>
      <c r="P79" s="1203"/>
      <c r="Q79" s="1196"/>
      <c r="R79" s="1196"/>
      <c r="S79" s="1196"/>
      <c r="T79" s="1197"/>
      <c r="U79" s="1197"/>
      <c r="V79" s="1207"/>
      <c r="W79" s="1207"/>
      <c r="X79" s="1207"/>
      <c r="Y79" s="1197"/>
      <c r="Z79" s="1208"/>
      <c r="AA79" s="1197"/>
      <c r="AB79" s="1197"/>
      <c r="AC79" s="1197"/>
      <c r="AD79" s="1197"/>
      <c r="AE79" s="1197"/>
      <c r="AF79" s="1197"/>
      <c r="AG79" s="1197"/>
      <c r="AH79" s="1197"/>
      <c r="AI79" s="1197"/>
      <c r="AJ79" s="1198"/>
      <c r="AK79" s="1198"/>
      <c r="AL79" s="1199">
        <v>1</v>
      </c>
    </row>
    <row r="80" spans="1:38" s="701" customFormat="1" ht="30" customHeight="1">
      <c r="A80" s="1195"/>
      <c r="B80" s="1203"/>
      <c r="C80" s="1204"/>
      <c r="D80" s="964" t="s">
        <v>11</v>
      </c>
      <c r="E80" s="1491"/>
      <c r="F80" s="1488"/>
      <c r="G80" s="1488"/>
      <c r="H80" s="1489"/>
      <c r="I80" s="1489"/>
      <c r="J80" s="1490"/>
      <c r="K80" s="1490"/>
      <c r="L80" s="1490"/>
      <c r="M80" s="1490"/>
      <c r="N80" s="1195"/>
      <c r="O80" s="1196"/>
      <c r="P80" s="1203"/>
      <c r="Q80" s="1196"/>
      <c r="R80" s="1196"/>
      <c r="S80" s="1196"/>
      <c r="T80" s="1197"/>
      <c r="U80" s="1197"/>
      <c r="V80" s="1207"/>
      <c r="W80" s="1207"/>
      <c r="X80" s="1207"/>
      <c r="Y80" s="1197"/>
      <c r="Z80" s="1208"/>
      <c r="AA80" s="1197"/>
      <c r="AB80" s="1197"/>
      <c r="AC80" s="1197"/>
      <c r="AD80" s="1197"/>
      <c r="AE80" s="1197"/>
      <c r="AF80" s="1197"/>
      <c r="AG80" s="1197"/>
      <c r="AH80" s="1197"/>
      <c r="AI80" s="1197"/>
      <c r="AJ80" s="1198"/>
      <c r="AK80" s="1198"/>
      <c r="AL80" s="1199">
        <v>1</v>
      </c>
    </row>
    <row r="81" spans="1:38" s="701" customFormat="1" ht="30" customHeight="1">
      <c r="A81" s="1195"/>
      <c r="B81" s="1203"/>
      <c r="C81" s="1204"/>
      <c r="D81" s="964" t="s">
        <v>11</v>
      </c>
      <c r="E81" s="1493"/>
      <c r="F81" s="1493"/>
      <c r="G81" s="1493"/>
      <c r="H81" s="1493"/>
      <c r="I81" s="1493"/>
      <c r="J81" s="1490"/>
      <c r="K81" s="1490"/>
      <c r="L81" s="1490"/>
      <c r="M81" s="1490"/>
      <c r="N81" s="1195"/>
      <c r="O81" s="1196"/>
      <c r="P81" s="1203"/>
      <c r="Q81" s="1196"/>
      <c r="R81" s="1196"/>
      <c r="S81" s="1196"/>
      <c r="T81" s="1197"/>
      <c r="U81" s="1197"/>
      <c r="V81" s="1207"/>
      <c r="W81" s="1207"/>
      <c r="X81" s="1207"/>
      <c r="Y81" s="1197"/>
      <c r="Z81" s="1208"/>
      <c r="AA81" s="1197"/>
      <c r="AB81" s="1197"/>
      <c r="AC81" s="1197"/>
      <c r="AD81" s="1197"/>
      <c r="AE81" s="1197"/>
      <c r="AF81" s="1197"/>
      <c r="AG81" s="1197"/>
      <c r="AH81" s="1197"/>
      <c r="AI81" s="1197"/>
      <c r="AJ81" s="1198"/>
      <c r="AK81" s="1198"/>
      <c r="AL81" s="1199">
        <v>1</v>
      </c>
    </row>
    <row r="82" spans="1:38" s="701" customFormat="1" ht="30" customHeight="1">
      <c r="A82" s="1195"/>
      <c r="B82" s="1203"/>
      <c r="C82" s="1204"/>
      <c r="D82" s="964" t="s">
        <v>11</v>
      </c>
      <c r="E82" s="1493"/>
      <c r="F82" s="1493"/>
      <c r="G82" s="1493"/>
      <c r="H82" s="1493"/>
      <c r="I82" s="1493"/>
      <c r="J82" s="1490"/>
      <c r="K82" s="1490"/>
      <c r="L82" s="1490"/>
      <c r="M82" s="1490"/>
      <c r="N82" s="1195"/>
      <c r="O82" s="1196"/>
      <c r="P82" s="1203"/>
      <c r="Q82" s="1196"/>
      <c r="R82" s="1196"/>
      <c r="S82" s="1196"/>
      <c r="T82" s="1197"/>
      <c r="U82" s="1197"/>
      <c r="V82" s="1207"/>
      <c r="W82" s="1207"/>
      <c r="X82" s="1207"/>
      <c r="Y82" s="1197"/>
      <c r="Z82" s="1208"/>
      <c r="AA82" s="1197"/>
      <c r="AB82" s="1197"/>
      <c r="AC82" s="1197"/>
      <c r="AD82" s="1197"/>
      <c r="AE82" s="1197"/>
      <c r="AF82" s="1197"/>
      <c r="AG82" s="1197"/>
      <c r="AH82" s="1197"/>
      <c r="AI82" s="1197"/>
      <c r="AJ82" s="1198"/>
      <c r="AK82" s="1198"/>
      <c r="AL82" s="1199">
        <v>1</v>
      </c>
    </row>
    <row r="83" spans="1:38" s="701" customFormat="1" ht="30" customHeight="1">
      <c r="A83" s="1195"/>
      <c r="B83" s="1203"/>
      <c r="C83" s="1204"/>
      <c r="D83" s="964" t="s">
        <v>11</v>
      </c>
      <c r="E83" s="1493"/>
      <c r="F83" s="1493"/>
      <c r="G83" s="1493"/>
      <c r="H83" s="1493"/>
      <c r="I83" s="1493"/>
      <c r="J83" s="1490"/>
      <c r="K83" s="1490"/>
      <c r="L83" s="1490"/>
      <c r="M83" s="1490"/>
      <c r="N83" s="1195"/>
      <c r="O83" s="1196"/>
      <c r="P83" s="1203"/>
      <c r="Q83" s="1196"/>
      <c r="R83" s="1196"/>
      <c r="S83" s="1196"/>
      <c r="T83" s="1197"/>
      <c r="U83" s="1197"/>
      <c r="V83" s="1207"/>
      <c r="W83" s="1207"/>
      <c r="X83" s="1207"/>
      <c r="Y83" s="1197"/>
      <c r="Z83" s="1208"/>
      <c r="AA83" s="1197"/>
      <c r="AB83" s="1197"/>
      <c r="AC83" s="1197"/>
      <c r="AD83" s="1197"/>
      <c r="AE83" s="1197"/>
      <c r="AF83" s="1197"/>
      <c r="AG83" s="1197"/>
      <c r="AH83" s="1197"/>
      <c r="AI83" s="1197"/>
      <c r="AJ83" s="1198"/>
      <c r="AK83" s="1198"/>
      <c r="AL83" s="1199">
        <v>1</v>
      </c>
    </row>
    <row r="84" spans="1:38" s="701" customFormat="1" ht="30" customHeight="1">
      <c r="A84" s="1195"/>
      <c r="B84" s="1203"/>
      <c r="C84" s="1204"/>
      <c r="D84" s="964" t="s">
        <v>11</v>
      </c>
      <c r="E84" s="1494" t="s">
        <v>1794</v>
      </c>
      <c r="F84" s="1488"/>
      <c r="G84" s="1488"/>
      <c r="H84" s="1489"/>
      <c r="I84" s="1489"/>
      <c r="J84" s="1490"/>
      <c r="K84" s="1490"/>
      <c r="L84" s="1490"/>
      <c r="M84" s="1490"/>
      <c r="N84" s="1195"/>
      <c r="O84" s="1196"/>
      <c r="P84" s="1203"/>
      <c r="Q84" s="1196"/>
      <c r="R84" s="1196"/>
      <c r="S84" s="1196"/>
      <c r="T84" s="1197"/>
      <c r="U84" s="1197"/>
      <c r="V84" s="1207"/>
      <c r="W84" s="1207"/>
      <c r="X84" s="1207"/>
      <c r="Y84" s="1197"/>
      <c r="Z84" s="1208"/>
      <c r="AA84" s="1197"/>
      <c r="AB84" s="1197"/>
      <c r="AC84" s="1197"/>
      <c r="AD84" s="1197"/>
      <c r="AE84" s="1197"/>
      <c r="AF84" s="1197"/>
      <c r="AG84" s="1197"/>
      <c r="AH84" s="1197"/>
      <c r="AI84" s="1197"/>
      <c r="AJ84" s="1198"/>
      <c r="AK84" s="1198"/>
      <c r="AL84" s="1199">
        <v>1</v>
      </c>
    </row>
    <row r="85" spans="1:38" s="701" customFormat="1" ht="30" customHeight="1">
      <c r="A85" s="1195"/>
      <c r="B85" s="1203"/>
      <c r="C85" s="1204"/>
      <c r="D85" s="964" t="s">
        <v>16</v>
      </c>
      <c r="E85" s="2481" t="s">
        <v>1795</v>
      </c>
      <c r="F85" s="2481"/>
      <c r="G85" s="2481"/>
      <c r="H85" s="2481"/>
      <c r="I85" s="2481"/>
      <c r="J85" s="1490"/>
      <c r="K85" s="1490"/>
      <c r="L85" s="1490"/>
      <c r="M85" s="1490"/>
      <c r="N85" s="1195"/>
      <c r="O85" s="1196"/>
      <c r="P85" s="1203"/>
      <c r="Q85" s="1196"/>
      <c r="R85" s="1196"/>
      <c r="S85" s="1196"/>
      <c r="T85" s="1197"/>
      <c r="U85" s="1197"/>
      <c r="V85" s="1207"/>
      <c r="W85" s="1207"/>
      <c r="X85" s="1207"/>
      <c r="Y85" s="1197"/>
      <c r="Z85" s="1208"/>
      <c r="AA85" s="1197"/>
      <c r="AB85" s="1197"/>
      <c r="AC85" s="1197"/>
      <c r="AD85" s="1197"/>
      <c r="AE85" s="1197"/>
      <c r="AF85" s="1197"/>
      <c r="AG85" s="1197"/>
      <c r="AH85" s="1197"/>
      <c r="AI85" s="1197"/>
      <c r="AJ85" s="1198"/>
      <c r="AK85" s="1198"/>
      <c r="AL85" s="1199">
        <v>1</v>
      </c>
    </row>
    <row r="86" spans="1:38" s="701" customFormat="1" ht="30" customHeight="1">
      <c r="A86" s="1195"/>
      <c r="B86" s="1203"/>
      <c r="C86" s="1204"/>
      <c r="D86" s="964" t="s">
        <v>16</v>
      </c>
      <c r="E86" s="2481"/>
      <c r="F86" s="2481"/>
      <c r="G86" s="2481"/>
      <c r="H86" s="2481"/>
      <c r="I86" s="2481"/>
      <c r="J86" s="1490"/>
      <c r="K86" s="1490"/>
      <c r="L86" s="1490"/>
      <c r="M86" s="1490"/>
      <c r="N86" s="1195"/>
      <c r="O86" s="1196"/>
      <c r="P86" s="1203"/>
      <c r="Q86" s="1196"/>
      <c r="R86" s="1196"/>
      <c r="S86" s="1196"/>
      <c r="T86" s="1197"/>
      <c r="U86" s="1197"/>
      <c r="V86" s="1207"/>
      <c r="W86" s="1207"/>
      <c r="X86" s="1207"/>
      <c r="Y86" s="1197"/>
      <c r="Z86" s="1208"/>
      <c r="AA86" s="1197"/>
      <c r="AB86" s="1197"/>
      <c r="AC86" s="1197"/>
      <c r="AD86" s="1197"/>
      <c r="AE86" s="1197"/>
      <c r="AF86" s="1197"/>
      <c r="AG86" s="1197"/>
      <c r="AH86" s="1197"/>
      <c r="AI86" s="1197"/>
      <c r="AJ86" s="1198"/>
      <c r="AK86" s="1198"/>
      <c r="AL86" s="1199">
        <v>1</v>
      </c>
    </row>
    <row r="87" spans="1:38" s="701" customFormat="1" ht="30" customHeight="1">
      <c r="A87" s="1195"/>
      <c r="B87" s="1203"/>
      <c r="C87" s="1204"/>
      <c r="D87" s="964" t="s">
        <v>16</v>
      </c>
      <c r="E87" s="1495"/>
      <c r="F87" s="1495"/>
      <c r="G87" s="1495"/>
      <c r="H87" s="1495"/>
      <c r="I87" s="1495"/>
      <c r="J87" s="1490"/>
      <c r="K87" s="1490"/>
      <c r="L87" s="1490"/>
      <c r="M87" s="1490"/>
      <c r="N87" s="1195"/>
      <c r="O87" s="1196"/>
      <c r="P87" s="1203"/>
      <c r="Q87" s="1196"/>
      <c r="R87" s="1196"/>
      <c r="S87" s="1196"/>
      <c r="T87" s="1197"/>
      <c r="U87" s="1197"/>
      <c r="V87" s="1207"/>
      <c r="W87" s="1207"/>
      <c r="X87" s="1207"/>
      <c r="Y87" s="1197"/>
      <c r="Z87" s="1208"/>
      <c r="AA87" s="1197"/>
      <c r="AB87" s="1197"/>
      <c r="AC87" s="1197"/>
      <c r="AD87" s="1197"/>
      <c r="AE87" s="1197"/>
      <c r="AF87" s="1197"/>
      <c r="AG87" s="1197"/>
      <c r="AH87" s="1197"/>
      <c r="AI87" s="1197"/>
      <c r="AJ87" s="1198"/>
      <c r="AK87" s="1198"/>
      <c r="AL87" s="1199">
        <v>1</v>
      </c>
    </row>
    <row r="88" spans="1:38" s="701" customFormat="1" ht="30" customHeight="1">
      <c r="A88" s="1195"/>
      <c r="B88" s="1203"/>
      <c r="C88" s="1204"/>
      <c r="D88" s="964" t="s">
        <v>16</v>
      </c>
      <c r="E88" s="2482" t="s">
        <v>1797</v>
      </c>
      <c r="F88" s="2482"/>
      <c r="G88" s="2482"/>
      <c r="H88" s="2482"/>
      <c r="I88" s="2482"/>
      <c r="J88" s="1490"/>
      <c r="K88" s="1490"/>
      <c r="L88" s="1490"/>
      <c r="M88" s="1490"/>
      <c r="N88" s="1195"/>
      <c r="O88" s="1196"/>
      <c r="P88" s="1203"/>
      <c r="Q88" s="1196"/>
      <c r="R88" s="1196"/>
      <c r="S88" s="1196"/>
      <c r="T88" s="1197"/>
      <c r="U88" s="1197"/>
      <c r="V88" s="1207"/>
      <c r="W88" s="1207"/>
      <c r="X88" s="1207"/>
      <c r="Y88" s="1197"/>
      <c r="Z88" s="1208"/>
      <c r="AA88" s="1197"/>
      <c r="AB88" s="1197"/>
      <c r="AC88" s="1197"/>
      <c r="AD88" s="1197"/>
      <c r="AE88" s="1197"/>
      <c r="AF88" s="1197"/>
      <c r="AG88" s="1197"/>
      <c r="AH88" s="1197"/>
      <c r="AI88" s="1197"/>
      <c r="AJ88" s="1198"/>
      <c r="AK88" s="1198"/>
      <c r="AL88" s="1199">
        <v>1</v>
      </c>
    </row>
    <row r="89" spans="1:38" s="701" customFormat="1" ht="30" customHeight="1">
      <c r="A89" s="1195"/>
      <c r="B89" s="1203"/>
      <c r="C89" s="1204"/>
      <c r="D89" s="964" t="s">
        <v>16</v>
      </c>
      <c r="E89" s="2482"/>
      <c r="F89" s="2482"/>
      <c r="G89" s="2482"/>
      <c r="H89" s="2482"/>
      <c r="I89" s="2482"/>
      <c r="J89" s="1490"/>
      <c r="K89" s="1490"/>
      <c r="L89" s="1490"/>
      <c r="M89" s="1490"/>
      <c r="N89" s="1195"/>
      <c r="O89" s="1196"/>
      <c r="P89" s="1203"/>
      <c r="Q89" s="1196"/>
      <c r="R89" s="1196"/>
      <c r="S89" s="1196"/>
      <c r="T89" s="1197"/>
      <c r="U89" s="1197"/>
      <c r="V89" s="1207"/>
      <c r="W89" s="1207"/>
      <c r="X89" s="1207"/>
      <c r="Y89" s="1197"/>
      <c r="Z89" s="1208"/>
      <c r="AA89" s="1197"/>
      <c r="AB89" s="1197"/>
      <c r="AC89" s="1197"/>
      <c r="AD89" s="1197"/>
      <c r="AE89" s="1197"/>
      <c r="AF89" s="1197"/>
      <c r="AG89" s="1197"/>
      <c r="AH89" s="1197"/>
      <c r="AI89" s="1197"/>
      <c r="AJ89" s="1198"/>
      <c r="AK89" s="1198"/>
      <c r="AL89" s="1199">
        <v>1</v>
      </c>
    </row>
    <row r="90" spans="1:38" s="701" customFormat="1" ht="30" customHeight="1">
      <c r="A90" s="1195"/>
      <c r="B90" s="1203"/>
      <c r="C90" s="1204"/>
      <c r="D90" s="964" t="s">
        <v>16</v>
      </c>
      <c r="E90" s="1494"/>
      <c r="F90" s="1488"/>
      <c r="G90" s="1488"/>
      <c r="H90" s="1489"/>
      <c r="I90" s="1489"/>
      <c r="J90" s="1490"/>
      <c r="K90" s="1490"/>
      <c r="L90" s="1490"/>
      <c r="M90" s="1490"/>
      <c r="N90" s="1195"/>
      <c r="O90" s="1196"/>
      <c r="P90" s="1203"/>
      <c r="Q90" s="1196"/>
      <c r="R90" s="1196"/>
      <c r="S90" s="1196"/>
      <c r="T90" s="1197"/>
      <c r="U90" s="1197"/>
      <c r="V90" s="1207"/>
      <c r="W90" s="1207"/>
      <c r="X90" s="1207"/>
      <c r="Y90" s="1197"/>
      <c r="Z90" s="1208"/>
      <c r="AA90" s="1197"/>
      <c r="AB90" s="1197"/>
      <c r="AC90" s="1197"/>
      <c r="AD90" s="1197"/>
      <c r="AE90" s="1197"/>
      <c r="AF90" s="1197"/>
      <c r="AG90" s="1197"/>
      <c r="AH90" s="1197"/>
      <c r="AI90" s="1197"/>
      <c r="AJ90" s="1198"/>
      <c r="AK90" s="1198"/>
      <c r="AL90" s="1199">
        <v>1</v>
      </c>
    </row>
    <row r="91" spans="1:38" s="701" customFormat="1" ht="30" customHeight="1">
      <c r="A91" s="1195"/>
      <c r="B91" s="1203"/>
      <c r="C91" s="1204"/>
      <c r="D91" s="964" t="s">
        <v>16</v>
      </c>
      <c r="E91" s="2483" t="s">
        <v>1815</v>
      </c>
      <c r="F91" s="2483"/>
      <c r="G91" s="2483"/>
      <c r="H91" s="2483"/>
      <c r="I91" s="2483"/>
      <c r="J91" s="1490"/>
      <c r="K91" s="1490"/>
      <c r="L91" s="1490"/>
      <c r="M91" s="1490"/>
      <c r="N91" s="1195"/>
      <c r="O91" s="1196"/>
      <c r="P91" s="1203"/>
      <c r="Q91" s="1196"/>
      <c r="R91" s="1196"/>
      <c r="S91" s="1196"/>
      <c r="T91" s="1197"/>
      <c r="U91" s="1197"/>
      <c r="V91" s="1207"/>
      <c r="W91" s="1207"/>
      <c r="X91" s="1207"/>
      <c r="Y91" s="1197"/>
      <c r="Z91" s="1208"/>
      <c r="AA91" s="1197"/>
      <c r="AB91" s="1197"/>
      <c r="AC91" s="1197"/>
      <c r="AD91" s="1197"/>
      <c r="AE91" s="1197"/>
      <c r="AF91" s="1197"/>
      <c r="AG91" s="1197"/>
      <c r="AH91" s="1197"/>
      <c r="AI91" s="1197"/>
      <c r="AJ91" s="1198"/>
      <c r="AK91" s="1198"/>
      <c r="AL91" s="1199">
        <v>1</v>
      </c>
    </row>
    <row r="92" spans="1:38" s="701" customFormat="1" ht="30" customHeight="1">
      <c r="A92" s="1195"/>
      <c r="B92" s="1203"/>
      <c r="C92" s="1204"/>
      <c r="D92" s="964" t="s">
        <v>16</v>
      </c>
      <c r="E92" s="2483"/>
      <c r="F92" s="2483"/>
      <c r="G92" s="2483"/>
      <c r="H92" s="2483"/>
      <c r="I92" s="2483"/>
      <c r="J92" s="1490"/>
      <c r="K92" s="1490"/>
      <c r="L92" s="1490"/>
      <c r="M92" s="1490"/>
      <c r="N92" s="1195"/>
      <c r="O92" s="1196"/>
      <c r="P92" s="1203"/>
      <c r="Q92" s="1196"/>
      <c r="R92" s="1196"/>
      <c r="S92" s="1196"/>
      <c r="T92" s="1197"/>
      <c r="U92" s="1197"/>
      <c r="V92" s="1207"/>
      <c r="W92" s="1207"/>
      <c r="X92" s="1207"/>
      <c r="Y92" s="1197"/>
      <c r="Z92" s="1208"/>
      <c r="AA92" s="1197"/>
      <c r="AB92" s="1197"/>
      <c r="AC92" s="1197"/>
      <c r="AD92" s="1197"/>
      <c r="AE92" s="1197"/>
      <c r="AF92" s="1197"/>
      <c r="AG92" s="1197"/>
      <c r="AH92" s="1197"/>
      <c r="AI92" s="1197"/>
      <c r="AJ92" s="1198"/>
      <c r="AK92" s="1198"/>
      <c r="AL92" s="1199">
        <v>1</v>
      </c>
    </row>
    <row r="93" spans="1:38" s="701" customFormat="1" ht="30" customHeight="1">
      <c r="A93" s="1195"/>
      <c r="B93" s="1203"/>
      <c r="C93" s="1204"/>
      <c r="D93" s="964" t="s">
        <v>16</v>
      </c>
      <c r="E93" s="1496"/>
      <c r="F93" s="1488"/>
      <c r="G93" s="1488"/>
      <c r="H93" s="1489"/>
      <c r="I93" s="1489"/>
      <c r="J93" s="1490"/>
      <c r="K93" s="1490"/>
      <c r="L93" s="1490"/>
      <c r="M93" s="1490"/>
      <c r="N93" s="1195"/>
      <c r="O93" s="1196"/>
      <c r="P93" s="1203"/>
      <c r="Q93" s="1196"/>
      <c r="R93" s="1196"/>
      <c r="S93" s="1196"/>
      <c r="T93" s="1197"/>
      <c r="U93" s="1197"/>
      <c r="V93" s="1207"/>
      <c r="W93" s="1207"/>
      <c r="X93" s="1207"/>
      <c r="Y93" s="1197"/>
      <c r="Z93" s="1208"/>
      <c r="AA93" s="1197"/>
      <c r="AB93" s="1197"/>
      <c r="AC93" s="1197"/>
      <c r="AD93" s="1197"/>
      <c r="AE93" s="1197"/>
      <c r="AF93" s="1197"/>
      <c r="AG93" s="1197"/>
      <c r="AH93" s="1197"/>
      <c r="AI93" s="1197"/>
      <c r="AJ93" s="1198"/>
      <c r="AK93" s="1198"/>
      <c r="AL93" s="1199">
        <v>1</v>
      </c>
    </row>
    <row r="94" spans="1:38" s="701" customFormat="1" ht="30" customHeight="1">
      <c r="A94" s="1195"/>
      <c r="B94" s="1203"/>
      <c r="C94" s="1204"/>
      <c r="D94" s="964" t="s">
        <v>16</v>
      </c>
      <c r="E94" s="1496"/>
      <c r="F94" s="1488"/>
      <c r="G94" s="1488"/>
      <c r="H94" s="1489"/>
      <c r="I94" s="1489"/>
      <c r="J94" s="1490"/>
      <c r="K94" s="1490"/>
      <c r="L94" s="1490"/>
      <c r="M94" s="1490"/>
      <c r="N94" s="1195"/>
      <c r="O94" s="1196"/>
      <c r="P94" s="1203"/>
      <c r="Q94" s="1196"/>
      <c r="R94" s="1196"/>
      <c r="S94" s="1196"/>
      <c r="T94" s="1197"/>
      <c r="U94" s="1197"/>
      <c r="V94" s="1207"/>
      <c r="W94" s="1207"/>
      <c r="X94" s="1207"/>
      <c r="Y94" s="1197"/>
      <c r="Z94" s="1208"/>
      <c r="AA94" s="1197"/>
      <c r="AB94" s="1197"/>
      <c r="AC94" s="1197"/>
      <c r="AD94" s="1197"/>
      <c r="AE94" s="1197"/>
      <c r="AF94" s="1197"/>
      <c r="AG94" s="1197"/>
      <c r="AH94" s="1197"/>
      <c r="AI94" s="1197"/>
      <c r="AJ94" s="1198"/>
      <c r="AK94" s="1198"/>
      <c r="AL94" s="1199">
        <v>1</v>
      </c>
    </row>
    <row r="95" spans="1:38" s="701" customFormat="1" ht="30" customHeight="1">
      <c r="A95" s="1195"/>
      <c r="B95" s="1203"/>
      <c r="C95" s="1204"/>
      <c r="D95" s="964" t="s">
        <v>16</v>
      </c>
      <c r="E95" s="1496"/>
      <c r="F95" s="1488"/>
      <c r="G95" s="1488"/>
      <c r="H95" s="1489"/>
      <c r="I95" s="1489"/>
      <c r="J95" s="1490"/>
      <c r="K95" s="1490"/>
      <c r="L95" s="1490"/>
      <c r="M95" s="1490"/>
      <c r="N95" s="1195"/>
      <c r="O95" s="1196"/>
      <c r="P95" s="1203"/>
      <c r="Q95" s="1196"/>
      <c r="R95" s="1196"/>
      <c r="S95" s="1196"/>
      <c r="T95" s="1197"/>
      <c r="U95" s="1197"/>
      <c r="V95" s="1207"/>
      <c r="W95" s="1207"/>
      <c r="X95" s="1207"/>
      <c r="Y95" s="1197"/>
      <c r="Z95" s="1208"/>
      <c r="AA95" s="1197"/>
      <c r="AB95" s="1197"/>
      <c r="AC95" s="1197"/>
      <c r="AD95" s="1197"/>
      <c r="AE95" s="1197"/>
      <c r="AF95" s="1197"/>
      <c r="AG95" s="1197"/>
      <c r="AH95" s="1197"/>
      <c r="AI95" s="1197"/>
      <c r="AJ95" s="1198"/>
      <c r="AK95" s="1198"/>
      <c r="AL95" s="1199">
        <v>1</v>
      </c>
    </row>
    <row r="96" spans="1:38" s="701" customFormat="1" ht="30" customHeight="1">
      <c r="A96" s="1195"/>
      <c r="B96" s="1203"/>
      <c r="C96" s="1204"/>
      <c r="D96" s="964" t="s">
        <v>16</v>
      </c>
      <c r="E96" s="1496"/>
      <c r="F96" s="1488"/>
      <c r="G96" s="1488"/>
      <c r="H96" s="1489"/>
      <c r="I96" s="1489"/>
      <c r="J96" s="1490"/>
      <c r="K96" s="1490"/>
      <c r="L96" s="1490"/>
      <c r="M96" s="1490"/>
      <c r="N96" s="1195"/>
      <c r="O96" s="1196"/>
      <c r="P96" s="1203"/>
      <c r="Q96" s="1196"/>
      <c r="R96" s="1196"/>
      <c r="S96" s="1196"/>
      <c r="T96" s="1197"/>
      <c r="U96" s="1197"/>
      <c r="V96" s="1207"/>
      <c r="W96" s="1207"/>
      <c r="X96" s="1207"/>
      <c r="Y96" s="1197"/>
      <c r="Z96" s="1208"/>
      <c r="AA96" s="1197"/>
      <c r="AB96" s="1197"/>
      <c r="AC96" s="1197"/>
      <c r="AD96" s="1197"/>
      <c r="AE96" s="1197"/>
      <c r="AF96" s="1197"/>
      <c r="AG96" s="1197"/>
      <c r="AH96" s="1197"/>
      <c r="AI96" s="1197"/>
      <c r="AJ96" s="1198"/>
      <c r="AK96" s="1198"/>
      <c r="AL96" s="1199">
        <v>1</v>
      </c>
    </row>
    <row r="97" spans="1:38" s="701" customFormat="1" ht="30" customHeight="1">
      <c r="A97" s="1195"/>
      <c r="B97" s="1203"/>
      <c r="C97" s="1204"/>
      <c r="D97" s="964" t="s">
        <v>16</v>
      </c>
      <c r="E97" s="1496"/>
      <c r="F97" s="1488"/>
      <c r="G97" s="1488"/>
      <c r="H97" s="1489"/>
      <c r="I97" s="1489"/>
      <c r="J97" s="1490"/>
      <c r="K97" s="1490"/>
      <c r="L97" s="1490"/>
      <c r="M97" s="1490"/>
      <c r="N97" s="1195"/>
      <c r="O97" s="1196"/>
      <c r="P97" s="1203"/>
      <c r="Q97" s="1196"/>
      <c r="R97" s="1196"/>
      <c r="S97" s="1196"/>
      <c r="T97" s="1197"/>
      <c r="U97" s="1197"/>
      <c r="V97" s="1207"/>
      <c r="W97" s="1207"/>
      <c r="X97" s="1207"/>
      <c r="Y97" s="1197"/>
      <c r="Z97" s="1208"/>
      <c r="AA97" s="1197"/>
      <c r="AB97" s="1197"/>
      <c r="AC97" s="1197"/>
      <c r="AD97" s="1197"/>
      <c r="AE97" s="1197"/>
      <c r="AF97" s="1197"/>
      <c r="AG97" s="1197"/>
      <c r="AH97" s="1197"/>
      <c r="AI97" s="1197"/>
      <c r="AJ97" s="1198"/>
      <c r="AK97" s="1198"/>
      <c r="AL97" s="1199">
        <v>1</v>
      </c>
    </row>
    <row r="98" spans="1:38" s="701" customFormat="1" ht="30" customHeight="1">
      <c r="A98" s="1195"/>
      <c r="B98" s="1203"/>
      <c r="C98" s="1204"/>
      <c r="D98" s="964" t="s">
        <v>16</v>
      </c>
      <c r="E98" s="2481" t="s">
        <v>1836</v>
      </c>
      <c r="F98" s="2481"/>
      <c r="G98" s="2481"/>
      <c r="H98" s="2481"/>
      <c r="I98" s="2481"/>
      <c r="J98" s="1490"/>
      <c r="K98" s="1490"/>
      <c r="L98" s="1490"/>
      <c r="M98" s="1490"/>
      <c r="N98" s="1195"/>
      <c r="O98" s="1196"/>
      <c r="P98" s="1203"/>
      <c r="Q98" s="1196"/>
      <c r="R98" s="1196"/>
      <c r="S98" s="1196"/>
      <c r="T98" s="1197"/>
      <c r="U98" s="1197"/>
      <c r="V98" s="1207"/>
      <c r="W98" s="1207"/>
      <c r="X98" s="1207"/>
      <c r="Y98" s="1197"/>
      <c r="Z98" s="1208"/>
      <c r="AA98" s="1197"/>
      <c r="AB98" s="1197"/>
      <c r="AC98" s="1197"/>
      <c r="AD98" s="1197"/>
      <c r="AE98" s="1197"/>
      <c r="AF98" s="1197"/>
      <c r="AG98" s="1197"/>
      <c r="AH98" s="1197"/>
      <c r="AI98" s="1197"/>
      <c r="AJ98" s="1198"/>
      <c r="AK98" s="1198"/>
      <c r="AL98" s="1199">
        <v>1</v>
      </c>
    </row>
    <row r="99" spans="1:38" s="701" customFormat="1" ht="30" customHeight="1">
      <c r="A99" s="1195"/>
      <c r="B99" s="1203"/>
      <c r="C99" s="1204"/>
      <c r="D99" s="964" t="s">
        <v>16</v>
      </c>
      <c r="E99" s="2481"/>
      <c r="F99" s="2481"/>
      <c r="G99" s="2481"/>
      <c r="H99" s="2481"/>
      <c r="I99" s="2481"/>
      <c r="J99" s="1490"/>
      <c r="K99" s="1490"/>
      <c r="L99" s="1490"/>
      <c r="M99" s="1490"/>
      <c r="N99" s="1195"/>
      <c r="O99" s="1196"/>
      <c r="P99" s="1203"/>
      <c r="Q99" s="1196"/>
      <c r="R99" s="1196"/>
      <c r="S99" s="1196"/>
      <c r="T99" s="1197"/>
      <c r="U99" s="1197"/>
      <c r="V99" s="1207"/>
      <c r="W99" s="1207"/>
      <c r="X99" s="1207"/>
      <c r="Y99" s="1197"/>
      <c r="Z99" s="1208"/>
      <c r="AA99" s="1197"/>
      <c r="AB99" s="1197"/>
      <c r="AC99" s="1197"/>
      <c r="AD99" s="1197"/>
      <c r="AE99" s="1197"/>
      <c r="AF99" s="1197"/>
      <c r="AG99" s="1197"/>
      <c r="AH99" s="1197"/>
      <c r="AI99" s="1197"/>
      <c r="AJ99" s="1198"/>
      <c r="AK99" s="1198"/>
      <c r="AL99" s="1199">
        <v>1</v>
      </c>
    </row>
    <row r="100" spans="1:38" s="701" customFormat="1" ht="30" customHeight="1">
      <c r="A100" s="1195"/>
      <c r="B100" s="1203"/>
      <c r="C100" s="1204"/>
      <c r="D100" s="964" t="s">
        <v>16</v>
      </c>
      <c r="E100" s="1496"/>
      <c r="F100" s="1488"/>
      <c r="G100" s="1488"/>
      <c r="H100" s="1489"/>
      <c r="I100" s="1489"/>
      <c r="J100" s="1490"/>
      <c r="K100" s="1490"/>
      <c r="L100" s="1490"/>
      <c r="M100" s="1490"/>
      <c r="N100" s="1195"/>
      <c r="O100" s="1196"/>
      <c r="P100" s="1203"/>
      <c r="Q100" s="1196"/>
      <c r="R100" s="1196"/>
      <c r="S100" s="1196"/>
      <c r="T100" s="1197"/>
      <c r="U100" s="1197"/>
      <c r="V100" s="1207"/>
      <c r="W100" s="1207"/>
      <c r="X100" s="1207"/>
      <c r="Y100" s="1197"/>
      <c r="Z100" s="1208"/>
      <c r="AA100" s="1197"/>
      <c r="AB100" s="1197"/>
      <c r="AC100" s="1197"/>
      <c r="AD100" s="1197"/>
      <c r="AE100" s="1197"/>
      <c r="AF100" s="1197"/>
      <c r="AG100" s="1197"/>
      <c r="AH100" s="1197"/>
      <c r="AI100" s="1197"/>
      <c r="AJ100" s="1198"/>
      <c r="AK100" s="1198"/>
      <c r="AL100" s="1199">
        <v>1</v>
      </c>
    </row>
    <row r="101" spans="1:38" s="701" customFormat="1" ht="30" customHeight="1">
      <c r="A101" s="1195"/>
      <c r="B101" s="1203"/>
      <c r="C101" s="1204"/>
      <c r="D101" s="964" t="s">
        <v>16</v>
      </c>
      <c r="E101" s="2481" t="s">
        <v>1846</v>
      </c>
      <c r="F101" s="2481"/>
      <c r="G101" s="2481"/>
      <c r="H101" s="2481"/>
      <c r="I101" s="2481"/>
      <c r="J101" s="1490"/>
      <c r="K101" s="1490"/>
      <c r="L101" s="1490"/>
      <c r="M101" s="1490"/>
      <c r="N101" s="1195"/>
      <c r="O101" s="1196"/>
      <c r="P101" s="1203"/>
      <c r="Q101" s="1196"/>
      <c r="R101" s="1196"/>
      <c r="S101" s="1196"/>
      <c r="T101" s="1197"/>
      <c r="U101" s="1197"/>
      <c r="V101" s="1207"/>
      <c r="W101" s="1207"/>
      <c r="X101" s="1207"/>
      <c r="Y101" s="1197"/>
      <c r="Z101" s="1208"/>
      <c r="AA101" s="1197"/>
      <c r="AB101" s="1197"/>
      <c r="AC101" s="1197"/>
      <c r="AD101" s="1197"/>
      <c r="AE101" s="1197"/>
      <c r="AF101" s="1197"/>
      <c r="AG101" s="1197"/>
      <c r="AH101" s="1197"/>
      <c r="AI101" s="1197"/>
      <c r="AJ101" s="1198"/>
      <c r="AK101" s="1198"/>
      <c r="AL101" s="1199">
        <v>1</v>
      </c>
    </row>
    <row r="102" spans="1:38" s="701" customFormat="1" ht="30" customHeight="1">
      <c r="A102" s="1195"/>
      <c r="B102" s="1203"/>
      <c r="C102" s="1204"/>
      <c r="D102" s="964" t="s">
        <v>16</v>
      </c>
      <c r="E102" s="2481"/>
      <c r="F102" s="2481"/>
      <c r="G102" s="2481"/>
      <c r="H102" s="2481"/>
      <c r="I102" s="2481"/>
      <c r="J102" s="1490"/>
      <c r="K102" s="1490"/>
      <c r="L102" s="1490"/>
      <c r="M102" s="1490"/>
      <c r="N102" s="1195"/>
      <c r="O102" s="1196"/>
      <c r="P102" s="1203"/>
      <c r="Q102" s="1196"/>
      <c r="R102" s="1196"/>
      <c r="S102" s="1196"/>
      <c r="T102" s="1197"/>
      <c r="U102" s="1197"/>
      <c r="V102" s="1207"/>
      <c r="W102" s="1207"/>
      <c r="X102" s="1207"/>
      <c r="Y102" s="1197"/>
      <c r="Z102" s="1208"/>
      <c r="AA102" s="1197"/>
      <c r="AB102" s="1197"/>
      <c r="AC102" s="1197"/>
      <c r="AD102" s="1197"/>
      <c r="AE102" s="1197"/>
      <c r="AF102" s="1197"/>
      <c r="AG102" s="1197"/>
      <c r="AH102" s="1197"/>
      <c r="AI102" s="1197"/>
      <c r="AJ102" s="1198"/>
      <c r="AK102" s="1198"/>
      <c r="AL102" s="1199">
        <v>1</v>
      </c>
    </row>
    <row r="103" spans="1:38" s="701" customFormat="1" ht="30" customHeight="1">
      <c r="A103" s="1195"/>
      <c r="B103" s="1203"/>
      <c r="C103" s="1204"/>
      <c r="D103" s="964" t="s">
        <v>16</v>
      </c>
      <c r="E103" s="1496"/>
      <c r="F103" s="1488"/>
      <c r="G103" s="1488"/>
      <c r="H103" s="1489"/>
      <c r="I103" s="1489"/>
      <c r="J103" s="1490"/>
      <c r="K103" s="1490"/>
      <c r="L103" s="1490"/>
      <c r="M103" s="1490"/>
      <c r="N103" s="1195"/>
      <c r="O103" s="1196"/>
      <c r="P103" s="1203"/>
      <c r="Q103" s="1196"/>
      <c r="R103" s="1196"/>
      <c r="S103" s="1196"/>
      <c r="T103" s="1197"/>
      <c r="U103" s="1197"/>
      <c r="V103" s="1207"/>
      <c r="W103" s="1207"/>
      <c r="X103" s="1207"/>
      <c r="Y103" s="1197"/>
      <c r="Z103" s="1208"/>
      <c r="AA103" s="1197"/>
      <c r="AB103" s="1197"/>
      <c r="AC103" s="1197"/>
      <c r="AD103" s="1197"/>
      <c r="AE103" s="1197"/>
      <c r="AF103" s="1197"/>
      <c r="AG103" s="1197"/>
      <c r="AH103" s="1197"/>
      <c r="AI103" s="1197"/>
      <c r="AJ103" s="1198"/>
      <c r="AK103" s="1198"/>
      <c r="AL103" s="1199">
        <v>1</v>
      </c>
    </row>
    <row r="104" spans="1:38" s="701" customFormat="1" ht="30" customHeight="1">
      <c r="A104" s="1195"/>
      <c r="B104" s="1203"/>
      <c r="C104" s="1204"/>
      <c r="D104" s="964" t="s">
        <v>16</v>
      </c>
      <c r="E104" s="1494" t="s">
        <v>1860</v>
      </c>
      <c r="F104" s="1488"/>
      <c r="G104" s="1488"/>
      <c r="H104" s="1489"/>
      <c r="I104" s="1489"/>
      <c r="J104" s="1490"/>
      <c r="K104" s="1490"/>
      <c r="L104" s="1490"/>
      <c r="M104" s="1490"/>
      <c r="N104" s="1195"/>
      <c r="O104" s="1196"/>
      <c r="P104" s="1203"/>
      <c r="Q104" s="1196"/>
      <c r="R104" s="1196"/>
      <c r="S104" s="1196"/>
      <c r="T104" s="1197"/>
      <c r="U104" s="1197"/>
      <c r="V104" s="1207"/>
      <c r="W104" s="1207"/>
      <c r="X104" s="1207"/>
      <c r="Y104" s="1197"/>
      <c r="Z104" s="1208"/>
      <c r="AA104" s="1197"/>
      <c r="AB104" s="1197"/>
      <c r="AC104" s="1197"/>
      <c r="AD104" s="1197"/>
      <c r="AE104" s="1197"/>
      <c r="AF104" s="1197"/>
      <c r="AG104" s="1197"/>
      <c r="AH104" s="1197"/>
      <c r="AI104" s="1197"/>
      <c r="AJ104" s="1198"/>
      <c r="AK104" s="1198"/>
      <c r="AL104" s="1199">
        <v>1</v>
      </c>
    </row>
    <row r="105" spans="1:38" s="701" customFormat="1" ht="30" customHeight="1">
      <c r="A105" s="1195"/>
      <c r="B105" s="1203"/>
      <c r="C105" s="1204"/>
      <c r="D105" s="964" t="s">
        <v>16</v>
      </c>
      <c r="E105" s="1496"/>
      <c r="F105" s="1488"/>
      <c r="G105" s="1488"/>
      <c r="H105" s="1489"/>
      <c r="I105" s="1489"/>
      <c r="J105" s="1490"/>
      <c r="K105" s="1490"/>
      <c r="L105" s="1490"/>
      <c r="M105" s="1490"/>
      <c r="N105" s="1195"/>
      <c r="O105" s="1196"/>
      <c r="P105" s="1203"/>
      <c r="Q105" s="1196"/>
      <c r="R105" s="1196"/>
      <c r="S105" s="1196"/>
      <c r="T105" s="1197"/>
      <c r="U105" s="1197"/>
      <c r="V105" s="1207"/>
      <c r="W105" s="1207"/>
      <c r="X105" s="1207"/>
      <c r="Y105" s="1197"/>
      <c r="Z105" s="1208"/>
      <c r="AA105" s="1197"/>
      <c r="AB105" s="1197"/>
      <c r="AC105" s="1197"/>
      <c r="AD105" s="1197"/>
      <c r="AE105" s="1197"/>
      <c r="AF105" s="1197"/>
      <c r="AG105" s="1197"/>
      <c r="AH105" s="1197"/>
      <c r="AI105" s="1197"/>
      <c r="AJ105" s="1198"/>
      <c r="AK105" s="1198"/>
      <c r="AL105" s="1199">
        <v>1</v>
      </c>
    </row>
    <row r="106" spans="1:38" s="701" customFormat="1" ht="30" customHeight="1">
      <c r="A106" s="1195"/>
      <c r="B106" s="1203"/>
      <c r="C106" s="1204"/>
      <c r="D106" s="964" t="s">
        <v>16</v>
      </c>
      <c r="E106" s="1496"/>
      <c r="F106" s="1488"/>
      <c r="G106" s="1488"/>
      <c r="H106" s="1489"/>
      <c r="I106" s="1489"/>
      <c r="J106" s="1490"/>
      <c r="K106" s="1490"/>
      <c r="L106" s="1490"/>
      <c r="M106" s="1490"/>
      <c r="N106" s="1195"/>
      <c r="O106" s="1196"/>
      <c r="P106" s="1203"/>
      <c r="Q106" s="1196"/>
      <c r="R106" s="1196"/>
      <c r="S106" s="1196"/>
      <c r="T106" s="1197"/>
      <c r="U106" s="1197"/>
      <c r="V106" s="1207"/>
      <c r="W106" s="1207"/>
      <c r="X106" s="1207"/>
      <c r="Y106" s="1197"/>
      <c r="Z106" s="1208"/>
      <c r="AA106" s="1197"/>
      <c r="AB106" s="1197"/>
      <c r="AC106" s="1197"/>
      <c r="AD106" s="1197"/>
      <c r="AE106" s="1197"/>
      <c r="AF106" s="1197"/>
      <c r="AG106" s="1197"/>
      <c r="AH106" s="1197"/>
      <c r="AI106" s="1197"/>
      <c r="AJ106" s="1198"/>
      <c r="AK106" s="1198"/>
      <c r="AL106" s="1199">
        <v>1</v>
      </c>
    </row>
    <row r="107" spans="1:38" s="701" customFormat="1" ht="30" customHeight="1">
      <c r="A107" s="1195"/>
      <c r="B107" s="1203"/>
      <c r="C107" s="1204"/>
      <c r="D107" s="964" t="s">
        <v>16</v>
      </c>
      <c r="E107" s="1496"/>
      <c r="F107" s="1488"/>
      <c r="G107" s="1488"/>
      <c r="H107" s="1489"/>
      <c r="I107" s="1489"/>
      <c r="J107" s="1490"/>
      <c r="K107" s="1490"/>
      <c r="L107" s="1490"/>
      <c r="M107" s="1490"/>
      <c r="N107" s="1195"/>
      <c r="O107" s="1196"/>
      <c r="P107" s="1203"/>
      <c r="Q107" s="1196"/>
      <c r="R107" s="1196"/>
      <c r="S107" s="1196"/>
      <c r="T107" s="1197"/>
      <c r="U107" s="1197"/>
      <c r="V107" s="1207"/>
      <c r="W107" s="1207"/>
      <c r="X107" s="1207"/>
      <c r="Y107" s="1197"/>
      <c r="Z107" s="1208"/>
      <c r="AA107" s="1197"/>
      <c r="AB107" s="1197"/>
      <c r="AC107" s="1197"/>
      <c r="AD107" s="1197"/>
      <c r="AE107" s="1197"/>
      <c r="AF107" s="1197"/>
      <c r="AG107" s="1197"/>
      <c r="AH107" s="1197"/>
      <c r="AI107" s="1197"/>
      <c r="AJ107" s="1198"/>
      <c r="AK107" s="1198"/>
      <c r="AL107" s="1199">
        <v>1</v>
      </c>
    </row>
    <row r="108" spans="1:38" s="701" customFormat="1" ht="30" customHeight="1">
      <c r="A108" s="1195"/>
      <c r="B108" s="1203"/>
      <c r="C108" s="1204"/>
      <c r="D108" s="964" t="s">
        <v>16</v>
      </c>
      <c r="E108" s="1496"/>
      <c r="F108" s="1488"/>
      <c r="G108" s="1488"/>
      <c r="H108" s="1489"/>
      <c r="I108" s="1489"/>
      <c r="J108" s="1490"/>
      <c r="K108" s="1490"/>
      <c r="L108" s="1490"/>
      <c r="M108" s="1490"/>
      <c r="N108" s="1195"/>
      <c r="O108" s="1196"/>
      <c r="P108" s="1203"/>
      <c r="Q108" s="1196"/>
      <c r="R108" s="1196"/>
      <c r="S108" s="1196"/>
      <c r="T108" s="1197"/>
      <c r="U108" s="1197"/>
      <c r="V108" s="1207"/>
      <c r="W108" s="1207"/>
      <c r="X108" s="1207"/>
      <c r="Y108" s="1197"/>
      <c r="Z108" s="1208"/>
      <c r="AA108" s="1197"/>
      <c r="AB108" s="1197"/>
      <c r="AC108" s="1197"/>
      <c r="AD108" s="1197"/>
      <c r="AE108" s="1197"/>
      <c r="AF108" s="1197"/>
      <c r="AG108" s="1197"/>
      <c r="AH108" s="1197"/>
      <c r="AI108" s="1197"/>
      <c r="AJ108" s="1198"/>
      <c r="AK108" s="1198"/>
      <c r="AL108" s="1199">
        <v>1</v>
      </c>
    </row>
    <row r="109" spans="1:38" s="701" customFormat="1" ht="30" customHeight="1">
      <c r="A109" s="1195"/>
      <c r="B109" s="1203"/>
      <c r="C109" s="1204"/>
      <c r="D109" s="1195"/>
      <c r="E109" s="1195"/>
      <c r="F109" s="1195"/>
      <c r="G109" s="1195"/>
      <c r="H109" s="1195"/>
      <c r="I109" s="1196"/>
      <c r="J109" s="1195"/>
      <c r="K109" s="1195"/>
      <c r="L109" s="1195"/>
      <c r="M109" s="1195"/>
      <c r="N109" s="1195"/>
      <c r="O109" s="1196"/>
      <c r="P109" s="1203"/>
      <c r="Q109" s="1196"/>
      <c r="R109" s="1196"/>
      <c r="S109" s="1196"/>
      <c r="T109" s="1197"/>
      <c r="U109" s="1197"/>
      <c r="V109" s="1207"/>
      <c r="W109" s="1207"/>
      <c r="X109" s="1207"/>
      <c r="Y109" s="1197"/>
      <c r="Z109" s="1208"/>
      <c r="AA109" s="1197"/>
      <c r="AB109" s="1197"/>
      <c r="AC109" s="1197"/>
      <c r="AD109" s="1197"/>
      <c r="AE109" s="1197"/>
      <c r="AF109" s="1197"/>
      <c r="AG109" s="1197"/>
      <c r="AH109" s="1197"/>
      <c r="AI109" s="1197"/>
      <c r="AJ109" s="1198"/>
      <c r="AK109" s="1198"/>
      <c r="AL109" s="1199">
        <v>1</v>
      </c>
    </row>
    <row r="110" spans="1:38" s="701" customFormat="1" ht="30" customHeight="1">
      <c r="A110" s="1195"/>
      <c r="B110" s="1195"/>
      <c r="C110" s="1223"/>
      <c r="D110" s="1223" t="s">
        <v>3212</v>
      </c>
      <c r="E110" s="1225"/>
      <c r="F110" s="1203"/>
      <c r="G110" s="1225"/>
      <c r="H110" s="1225"/>
      <c r="I110" s="1225"/>
      <c r="J110" s="1225"/>
      <c r="K110" s="1225"/>
      <c r="L110" s="1225"/>
      <c r="M110" s="1225"/>
      <c r="N110" s="1225"/>
      <c r="O110" s="1225"/>
      <c r="P110" s="1222"/>
      <c r="Q110" s="1222"/>
      <c r="R110" s="1222"/>
      <c r="S110" s="1222"/>
      <c r="T110" s="1197"/>
      <c r="U110" s="1197"/>
      <c r="V110" s="1197"/>
      <c r="W110" s="1197"/>
      <c r="X110" s="1197"/>
      <c r="Y110" s="1207"/>
      <c r="Z110" s="1197"/>
      <c r="AA110" s="1197"/>
      <c r="AB110" s="1197"/>
      <c r="AC110" s="1197"/>
      <c r="AD110" s="1198"/>
      <c r="AE110" s="1198"/>
      <c r="AF110" s="1198"/>
      <c r="AG110" s="1198"/>
      <c r="AH110" s="1198"/>
      <c r="AI110" s="1198"/>
      <c r="AJ110" s="1198"/>
      <c r="AK110" s="1198"/>
      <c r="AL110" s="1199">
        <v>1</v>
      </c>
    </row>
    <row r="111" spans="1:38" s="701" customFormat="1" ht="30" customHeight="1">
      <c r="A111" s="1195"/>
      <c r="B111" s="1195"/>
      <c r="C111" s="1223"/>
      <c r="D111" s="1234" t="s">
        <v>1937</v>
      </c>
      <c r="E111" s="1225"/>
      <c r="F111" s="1203"/>
      <c r="G111" s="1225"/>
      <c r="H111" s="1225"/>
      <c r="I111" s="1225"/>
      <c r="J111" s="1225"/>
      <c r="K111" s="1225"/>
      <c r="L111" s="1225"/>
      <c r="M111" s="135" t="s">
        <v>119</v>
      </c>
      <c r="N111" s="136"/>
      <c r="O111" s="137"/>
      <c r="P111" s="1197"/>
      <c r="Q111" s="1197"/>
      <c r="R111" s="1197"/>
      <c r="S111" s="1197"/>
      <c r="T111" s="1197"/>
      <c r="U111" s="1197"/>
      <c r="V111" s="1197"/>
      <c r="W111" s="1197"/>
      <c r="X111" s="1197"/>
      <c r="Y111" s="1207"/>
      <c r="Z111" s="1197"/>
      <c r="AA111" s="1197"/>
      <c r="AB111" s="1197"/>
      <c r="AC111" s="1197"/>
      <c r="AD111" s="1198"/>
      <c r="AE111" s="1198"/>
      <c r="AF111" s="1198"/>
      <c r="AG111" s="1198"/>
      <c r="AH111" s="1198"/>
      <c r="AI111" s="1198"/>
      <c r="AJ111" s="1198"/>
      <c r="AK111" s="1198"/>
      <c r="AL111" s="1199">
        <v>1</v>
      </c>
    </row>
    <row r="112" spans="1:38" s="701" customFormat="1" ht="30" customHeight="1">
      <c r="A112" s="1195"/>
      <c r="B112" s="1244" t="s">
        <v>3213</v>
      </c>
      <c r="C112" s="1224"/>
      <c r="D112" s="1225"/>
      <c r="E112" s="1225"/>
      <c r="F112" s="1225"/>
      <c r="G112" s="1225"/>
      <c r="H112" s="1225"/>
      <c r="I112" s="1225"/>
      <c r="J112" s="1225"/>
      <c r="K112" s="1225"/>
      <c r="L112" s="1225"/>
      <c r="M112" s="2489" t="s">
        <v>126</v>
      </c>
      <c r="N112" s="139" t="s">
        <v>127</v>
      </c>
      <c r="O112" s="140"/>
      <c r="P112" s="1222"/>
      <c r="Q112" s="1222"/>
      <c r="R112" s="1222"/>
      <c r="S112" s="1197"/>
      <c r="T112" s="1197"/>
      <c r="U112" s="1197"/>
      <c r="V112" s="1197"/>
      <c r="W112" s="1197"/>
      <c r="X112" s="1197"/>
      <c r="Y112" s="1207"/>
      <c r="Z112" s="1197"/>
      <c r="AA112" s="1197"/>
      <c r="AB112" s="1197"/>
      <c r="AC112" s="1197"/>
      <c r="AD112" s="1198"/>
      <c r="AE112" s="1198"/>
      <c r="AF112" s="1198"/>
      <c r="AG112" s="1198"/>
      <c r="AH112" s="1198"/>
      <c r="AI112" s="1198"/>
      <c r="AJ112" s="1198"/>
      <c r="AK112" s="1198"/>
      <c r="AL112" s="1199">
        <v>1</v>
      </c>
    </row>
    <row r="113" spans="1:40" s="701" customFormat="1" ht="30" customHeight="1">
      <c r="A113" s="1195"/>
      <c r="B113" s="1246" t="s">
        <v>3214</v>
      </c>
      <c r="C113" s="1197"/>
      <c r="D113" s="1197"/>
      <c r="E113" s="1197"/>
      <c r="F113" s="1197"/>
      <c r="G113" s="1197"/>
      <c r="H113" s="1197"/>
      <c r="I113" s="1197"/>
      <c r="J113" s="1197"/>
      <c r="K113" s="1225"/>
      <c r="L113" s="1225"/>
      <c r="M113" s="2489"/>
      <c r="N113" s="139" t="s">
        <v>128</v>
      </c>
      <c r="O113" s="140"/>
      <c r="P113" s="1222"/>
      <c r="Q113" s="1222"/>
      <c r="R113" s="1222"/>
      <c r="S113" s="1197"/>
      <c r="T113" s="1197"/>
      <c r="U113" s="1197"/>
      <c r="V113" s="1197"/>
      <c r="W113" s="1197"/>
      <c r="X113" s="1197"/>
      <c r="Y113" s="1207"/>
      <c r="Z113" s="1197"/>
      <c r="AA113" s="1197"/>
      <c r="AB113" s="1222"/>
      <c r="AC113" s="1222"/>
      <c r="AD113" s="1222"/>
      <c r="AE113" s="1222"/>
      <c r="AF113" s="1222"/>
      <c r="AG113" s="1222"/>
      <c r="AH113" s="1222"/>
      <c r="AI113" s="1222"/>
      <c r="AJ113" s="1222"/>
      <c r="AK113" s="1222"/>
      <c r="AL113" s="1199">
        <v>1</v>
      </c>
    </row>
    <row r="114" spans="1:40" s="701" customFormat="1" ht="30" customHeight="1">
      <c r="A114" s="1195"/>
      <c r="B114" s="1246" t="s">
        <v>3215</v>
      </c>
      <c r="C114" s="1197"/>
      <c r="D114" s="1197"/>
      <c r="E114" s="1197"/>
      <c r="F114" s="1197"/>
      <c r="G114" s="1197"/>
      <c r="H114" s="1197"/>
      <c r="I114" s="1197"/>
      <c r="J114" s="1197"/>
      <c r="K114" s="1225"/>
      <c r="L114" s="1225"/>
      <c r="M114" s="2489"/>
      <c r="N114" s="139" t="s">
        <v>131</v>
      </c>
      <c r="O114" s="140"/>
      <c r="P114" s="1222"/>
      <c r="Q114" s="1222"/>
      <c r="R114" s="1222"/>
      <c r="S114" s="1197"/>
      <c r="T114" s="1197"/>
      <c r="U114" s="1197"/>
      <c r="V114" s="1197"/>
      <c r="W114" s="1197"/>
      <c r="X114" s="1197"/>
      <c r="Y114" s="1207"/>
      <c r="Z114" s="1197"/>
      <c r="AA114" s="1197"/>
      <c r="AB114" s="1222"/>
      <c r="AC114" s="1222"/>
      <c r="AD114" s="1222"/>
      <c r="AE114" s="1222"/>
      <c r="AF114" s="1222"/>
      <c r="AG114" s="1222"/>
      <c r="AH114" s="1222"/>
      <c r="AI114" s="1222"/>
      <c r="AJ114" s="1222"/>
      <c r="AK114" s="1222"/>
      <c r="AL114" s="1199">
        <v>1</v>
      </c>
    </row>
    <row r="115" spans="1:40" s="701" customFormat="1" ht="30" customHeight="1">
      <c r="A115" s="1195"/>
      <c r="B115" s="1248" t="s">
        <v>2630</v>
      </c>
      <c r="C115" s="1197"/>
      <c r="D115" s="1248" t="s">
        <v>11</v>
      </c>
      <c r="E115" s="1197"/>
      <c r="F115" s="1197"/>
      <c r="G115" s="1197"/>
      <c r="H115" s="1197"/>
      <c r="I115" s="1197"/>
      <c r="J115" s="1197"/>
      <c r="K115" s="1225"/>
      <c r="L115" s="1225"/>
      <c r="M115" s="2489"/>
      <c r="N115" s="139" t="s">
        <v>133</v>
      </c>
      <c r="O115" s="140"/>
      <c r="P115" s="1222"/>
      <c r="Q115" s="1222"/>
      <c r="R115" s="1222"/>
      <c r="S115" s="1197"/>
      <c r="T115" s="1197"/>
      <c r="U115" s="1197"/>
      <c r="V115" s="1197"/>
      <c r="W115" s="1197"/>
      <c r="X115" s="1197"/>
      <c r="Y115" s="1207"/>
      <c r="Z115" s="1197"/>
      <c r="AA115" s="1197"/>
      <c r="AB115" s="1222"/>
      <c r="AC115" s="1222"/>
      <c r="AD115" s="1222"/>
      <c r="AE115" s="1222"/>
      <c r="AF115" s="1222"/>
      <c r="AG115" s="1222"/>
      <c r="AH115" s="1222"/>
      <c r="AI115" s="1222"/>
      <c r="AJ115" s="1222"/>
      <c r="AK115" s="1222"/>
      <c r="AL115" s="1199">
        <v>1</v>
      </c>
    </row>
    <row r="116" spans="1:40" s="701" customFormat="1" ht="30" customHeight="1">
      <c r="A116" s="1195"/>
      <c r="B116" s="1246" t="s">
        <v>3216</v>
      </c>
      <c r="C116" s="1197"/>
      <c r="D116" s="1197"/>
      <c r="E116" s="1197"/>
      <c r="F116" s="1197"/>
      <c r="G116" s="1197"/>
      <c r="H116" s="1197"/>
      <c r="I116" s="1197"/>
      <c r="J116" s="1197"/>
      <c r="K116" s="1225"/>
      <c r="L116" s="1225"/>
      <c r="M116" s="2489"/>
      <c r="N116" s="139" t="s">
        <v>136</v>
      </c>
      <c r="O116" s="140"/>
      <c r="P116" s="1222"/>
      <c r="Q116" s="1222"/>
      <c r="R116" s="1222"/>
      <c r="S116" s="1197"/>
      <c r="T116" s="1197"/>
      <c r="U116" s="1197"/>
      <c r="V116" s="1197"/>
      <c r="W116" s="1197"/>
      <c r="X116" s="1197"/>
      <c r="Y116" s="1207"/>
      <c r="Z116" s="1197"/>
      <c r="AA116" s="1197"/>
      <c r="AB116" s="1222"/>
      <c r="AC116" s="1222"/>
      <c r="AD116" s="1222"/>
      <c r="AE116" s="1222"/>
      <c r="AF116" s="1222"/>
      <c r="AG116" s="1222"/>
      <c r="AH116" s="1222"/>
      <c r="AI116" s="1222"/>
      <c r="AJ116" s="1222"/>
      <c r="AK116" s="1222"/>
      <c r="AL116" s="1199">
        <v>1</v>
      </c>
    </row>
    <row r="117" spans="1:40" s="701" customFormat="1" ht="30" customHeight="1">
      <c r="A117" s="1195"/>
      <c r="B117" s="1246" t="s">
        <v>3217</v>
      </c>
      <c r="C117" s="1197"/>
      <c r="D117" s="1197"/>
      <c r="E117" s="1197"/>
      <c r="F117" s="1197"/>
      <c r="G117" s="1197"/>
      <c r="H117" s="1197"/>
      <c r="I117" s="1197"/>
      <c r="J117" s="1197"/>
      <c r="K117" s="1225"/>
      <c r="L117" s="1225"/>
      <c r="M117" s="2490"/>
      <c r="N117" s="144" t="s">
        <v>139</v>
      </c>
      <c r="O117" s="145"/>
      <c r="P117" s="1222"/>
      <c r="Q117" s="1222"/>
      <c r="R117" s="1222"/>
      <c r="S117" s="1197"/>
      <c r="T117" s="1197"/>
      <c r="U117" s="1197"/>
      <c r="V117" s="1197"/>
      <c r="W117" s="1197"/>
      <c r="X117" s="1197"/>
      <c r="Y117" s="1207"/>
      <c r="Z117" s="1197"/>
      <c r="AA117" s="1197"/>
      <c r="AB117" s="1222"/>
      <c r="AC117" s="1222"/>
      <c r="AD117" s="1222"/>
      <c r="AE117" s="1222"/>
      <c r="AF117" s="1222"/>
      <c r="AG117" s="1222"/>
      <c r="AH117" s="1222"/>
      <c r="AI117" s="1222"/>
      <c r="AJ117" s="1222"/>
      <c r="AK117" s="1222"/>
      <c r="AL117" s="1199">
        <v>1</v>
      </c>
    </row>
    <row r="118" spans="1:40" s="701" customFormat="1" ht="30" customHeight="1">
      <c r="A118" s="1195"/>
      <c r="B118" s="1246" t="s">
        <v>3218</v>
      </c>
      <c r="C118" s="1197"/>
      <c r="D118" s="1197"/>
      <c r="E118" s="1197"/>
      <c r="F118" s="1197"/>
      <c r="G118" s="1197"/>
      <c r="H118" s="1197"/>
      <c r="I118" s="1197"/>
      <c r="J118" s="1197"/>
      <c r="K118" s="1225"/>
      <c r="L118" s="1225"/>
      <c r="M118" s="1225"/>
      <c r="N118" s="1225"/>
      <c r="O118" s="1225"/>
      <c r="P118" s="1225"/>
      <c r="Q118" s="1222"/>
      <c r="R118" s="1222"/>
      <c r="S118" s="1197"/>
      <c r="T118" s="1197"/>
      <c r="U118" s="1197"/>
      <c r="V118" s="1197"/>
      <c r="W118" s="1197"/>
      <c r="X118" s="1197"/>
      <c r="Y118" s="1207"/>
      <c r="Z118" s="1197"/>
      <c r="AA118" s="1197"/>
      <c r="AB118" s="1222"/>
      <c r="AC118" s="1222"/>
      <c r="AD118" s="1222"/>
      <c r="AE118" s="1222"/>
      <c r="AF118" s="1222"/>
      <c r="AG118" s="1222"/>
      <c r="AH118" s="1222"/>
      <c r="AI118" s="1222"/>
      <c r="AJ118" s="1222"/>
      <c r="AK118" s="1222"/>
      <c r="AL118" s="1199">
        <v>1</v>
      </c>
    </row>
    <row r="119" spans="1:40" s="701" customFormat="1" ht="30" customHeight="1">
      <c r="A119" s="1195"/>
      <c r="B119" s="1197"/>
      <c r="C119" s="1197"/>
      <c r="D119" s="1197"/>
      <c r="E119" s="1197"/>
      <c r="F119" s="1197"/>
      <c r="G119" s="1197"/>
      <c r="H119" s="1197"/>
      <c r="I119" s="1197"/>
      <c r="J119" s="1197"/>
      <c r="K119" s="1225"/>
      <c r="L119" s="1225"/>
      <c r="M119" s="1225"/>
      <c r="N119" s="1225"/>
      <c r="O119" s="1225"/>
      <c r="P119" s="1225"/>
      <c r="Q119" s="1222"/>
      <c r="R119" s="1222"/>
      <c r="S119" s="1197"/>
      <c r="T119" s="1197"/>
      <c r="U119" s="1197"/>
      <c r="V119" s="1197"/>
      <c r="W119" s="1197"/>
      <c r="X119" s="1197"/>
      <c r="Y119" s="1207"/>
      <c r="Z119" s="1197"/>
      <c r="AA119" s="1197"/>
      <c r="AB119" s="1222"/>
      <c r="AC119" s="1222"/>
      <c r="AD119" s="1222"/>
      <c r="AE119" s="1222"/>
      <c r="AF119" s="1222"/>
      <c r="AG119" s="1222"/>
      <c r="AH119" s="1222"/>
      <c r="AI119" s="1222"/>
      <c r="AJ119" s="1222"/>
      <c r="AK119" s="1222"/>
      <c r="AL119" s="1199">
        <v>1</v>
      </c>
    </row>
    <row r="120" spans="1:40" s="701" customFormat="1" ht="30" customHeight="1">
      <c r="A120" s="1195"/>
      <c r="B120" s="1223"/>
      <c r="C120" s="1224"/>
      <c r="D120" s="1225"/>
      <c r="E120" s="1225"/>
      <c r="F120" s="1225"/>
      <c r="G120" s="1225"/>
      <c r="H120" s="1225"/>
      <c r="I120" s="1225"/>
      <c r="J120" s="1225"/>
      <c r="K120" s="1225"/>
      <c r="L120" s="1225"/>
      <c r="M120" s="1225"/>
      <c r="N120" s="1225"/>
      <c r="O120" s="1225"/>
      <c r="P120" s="1222"/>
      <c r="Q120" s="1222"/>
      <c r="R120" s="1222"/>
      <c r="S120" s="1222"/>
      <c r="T120" s="1222"/>
      <c r="U120" s="1222"/>
      <c r="V120" s="1222"/>
      <c r="W120" s="1222"/>
      <c r="X120" s="1222"/>
      <c r="Y120" s="1222"/>
      <c r="Z120" s="1222"/>
      <c r="AA120" s="1222"/>
      <c r="AB120" s="1222"/>
      <c r="AC120" s="1222"/>
      <c r="AD120" s="1222"/>
      <c r="AE120" s="1222"/>
      <c r="AF120" s="1222"/>
      <c r="AG120" s="1222"/>
      <c r="AH120" s="1222"/>
      <c r="AI120" s="1222"/>
      <c r="AJ120" s="1222"/>
      <c r="AK120" s="1222"/>
      <c r="AL120" s="1199">
        <v>1</v>
      </c>
    </row>
    <row r="121" spans="1:40" s="701" customFormat="1" ht="30" customHeight="1">
      <c r="A121" s="1195"/>
      <c r="B121" s="1251"/>
      <c r="C121" s="1252" t="s">
        <v>2641</v>
      </c>
      <c r="D121" s="1252"/>
      <c r="E121" s="1252"/>
      <c r="F121" s="1253"/>
      <c r="G121" s="1253"/>
      <c r="H121" s="1253"/>
      <c r="I121" s="1253"/>
      <c r="J121" s="1253"/>
      <c r="K121" s="1253"/>
      <c r="L121" s="1253"/>
      <c r="M121" s="1253"/>
      <c r="N121" s="1251"/>
      <c r="O121" s="1251"/>
      <c r="P121" s="1251"/>
      <c r="Q121" s="1222"/>
      <c r="R121" s="1222"/>
      <c r="S121" s="1222"/>
      <c r="T121" s="1222"/>
      <c r="U121" s="1222"/>
      <c r="V121" s="1222"/>
      <c r="W121" s="1222"/>
      <c r="X121" s="1222"/>
      <c r="Y121" s="1222"/>
      <c r="Z121" s="1222"/>
      <c r="AA121" s="1222"/>
      <c r="AB121" s="1222"/>
      <c r="AC121" s="1222"/>
      <c r="AD121" s="1222"/>
      <c r="AE121" s="1222"/>
      <c r="AF121" s="1222"/>
      <c r="AG121" s="1222"/>
      <c r="AH121" s="1222"/>
      <c r="AI121" s="1198"/>
      <c r="AJ121" s="1198"/>
      <c r="AK121" s="1198"/>
      <c r="AL121" s="1199">
        <v>1</v>
      </c>
    </row>
    <row r="122" spans="1:40" s="701" customFormat="1" ht="30" customHeight="1">
      <c r="A122" s="1195"/>
      <c r="B122" s="1254" t="s">
        <v>2642</v>
      </c>
      <c r="C122" s="1255"/>
      <c r="D122" s="1253"/>
      <c r="E122" s="1253"/>
      <c r="F122" s="1253"/>
      <c r="G122" s="1253"/>
      <c r="H122" s="1256" t="s">
        <v>2643</v>
      </c>
      <c r="I122" s="1253"/>
      <c r="J122" s="1253"/>
      <c r="K122" s="1253"/>
      <c r="L122" s="1253"/>
      <c r="M122" s="1253"/>
      <c r="N122" s="1251"/>
      <c r="O122" s="1251"/>
      <c r="P122" s="1251"/>
      <c r="Q122" s="1222"/>
      <c r="R122" s="1222"/>
      <c r="S122" s="1222"/>
      <c r="T122" s="1222"/>
      <c r="U122" s="1222"/>
      <c r="V122" s="1222"/>
      <c r="W122" s="1222"/>
      <c r="X122" s="1222"/>
      <c r="Y122" s="1222"/>
      <c r="Z122" s="1222"/>
      <c r="AA122" s="1222"/>
      <c r="AB122" s="1222"/>
      <c r="AC122" s="1222"/>
      <c r="AD122" s="1222"/>
      <c r="AE122" s="1222"/>
      <c r="AF122" s="1222"/>
      <c r="AG122" s="1222"/>
      <c r="AH122" s="1222"/>
      <c r="AI122" s="1198"/>
      <c r="AJ122" s="1198"/>
      <c r="AK122" s="1198"/>
      <c r="AL122" s="1199">
        <v>1</v>
      </c>
    </row>
    <row r="123" spans="1:40" s="701" customFormat="1" ht="30" customHeight="1">
      <c r="A123" s="1195"/>
      <c r="B123" s="1254"/>
      <c r="C123" s="1257" t="s">
        <v>2644</v>
      </c>
      <c r="D123" s="1257"/>
      <c r="E123" s="1257"/>
      <c r="F123" s="1257"/>
      <c r="G123" s="1257"/>
      <c r="H123" s="1257"/>
      <c r="I123" s="1257"/>
      <c r="J123" s="1257"/>
      <c r="K123" s="1257"/>
      <c r="L123" s="1257"/>
      <c r="M123" s="1257"/>
      <c r="N123" s="1257"/>
      <c r="O123" s="1257"/>
      <c r="P123" s="1257"/>
      <c r="Q123" s="1222"/>
      <c r="R123" s="1222"/>
      <c r="S123" s="1222"/>
      <c r="T123" s="1222"/>
      <c r="U123" s="1222"/>
      <c r="V123" s="1222"/>
      <c r="W123" s="1222"/>
      <c r="X123" s="1222"/>
      <c r="Y123" s="1222"/>
      <c r="Z123" s="1222"/>
      <c r="AA123" s="1222"/>
      <c r="AB123" s="1222"/>
      <c r="AC123" s="1222"/>
      <c r="AD123" s="1222"/>
      <c r="AE123" s="1222"/>
      <c r="AF123" s="1222"/>
      <c r="AG123" s="1222"/>
      <c r="AH123" s="1222"/>
      <c r="AI123" s="1198"/>
      <c r="AJ123" s="1198"/>
      <c r="AK123" s="1198"/>
      <c r="AL123" s="1199">
        <v>1</v>
      </c>
    </row>
    <row r="124" spans="1:40" s="701" customFormat="1" ht="30" customHeight="1">
      <c r="A124" s="1195"/>
      <c r="B124" s="1254"/>
      <c r="C124" s="1255"/>
      <c r="D124" s="1255"/>
      <c r="E124" s="1255"/>
      <c r="F124" s="1255"/>
      <c r="G124" s="1255"/>
      <c r="H124" s="1255"/>
      <c r="I124" s="1255"/>
      <c r="J124" s="1255"/>
      <c r="K124" s="1255"/>
      <c r="L124" s="1255"/>
      <c r="M124" s="1255"/>
      <c r="N124" s="1255"/>
      <c r="O124" s="1255"/>
      <c r="P124" s="1255"/>
      <c r="Q124" s="1222"/>
      <c r="R124" s="1222"/>
      <c r="S124" s="1222"/>
      <c r="T124" s="1222"/>
      <c r="U124" s="1222"/>
      <c r="V124" s="1222"/>
      <c r="W124" s="1222"/>
      <c r="X124" s="1222"/>
      <c r="Y124" s="1222"/>
      <c r="Z124" s="1222"/>
      <c r="AA124" s="1222"/>
      <c r="AB124" s="1222"/>
      <c r="AC124" s="1222"/>
      <c r="AD124" s="1222"/>
      <c r="AE124" s="1222"/>
      <c r="AF124" s="1222"/>
      <c r="AG124" s="1222"/>
      <c r="AH124" s="1222"/>
      <c r="AI124" s="1198"/>
      <c r="AJ124" s="1198"/>
      <c r="AK124" s="1198"/>
      <c r="AL124" s="1199">
        <v>1</v>
      </c>
    </row>
    <row r="125" spans="1:40" s="701" customFormat="1" ht="30" customHeight="1">
      <c r="A125" s="1195"/>
      <c r="B125" s="1223"/>
      <c r="C125" s="1224"/>
      <c r="D125" s="1225"/>
      <c r="E125" s="1225"/>
      <c r="F125" s="1225"/>
      <c r="G125" s="1225"/>
      <c r="H125" s="1225"/>
      <c r="I125" s="1225"/>
      <c r="J125" s="1225"/>
      <c r="K125" s="1225"/>
      <c r="L125" s="1225"/>
      <c r="M125" s="1225"/>
      <c r="N125" s="1225"/>
      <c r="O125" s="1225"/>
      <c r="P125" s="1222"/>
      <c r="Q125" s="1222"/>
      <c r="R125" s="1222"/>
      <c r="S125" s="1222"/>
      <c r="T125" s="1222"/>
      <c r="U125" s="1222"/>
      <c r="V125" s="1222"/>
      <c r="W125" s="1222"/>
      <c r="X125" s="1222"/>
      <c r="Y125" s="1222"/>
      <c r="Z125" s="1222"/>
      <c r="AA125" s="1222"/>
      <c r="AB125" s="1222"/>
      <c r="AC125" s="1222"/>
      <c r="AD125" s="1222"/>
      <c r="AE125" s="1222"/>
      <c r="AF125" s="1222"/>
      <c r="AG125" s="1222"/>
      <c r="AH125" s="1222"/>
      <c r="AI125" s="1198"/>
      <c r="AJ125" s="1198"/>
      <c r="AK125" s="1198"/>
      <c r="AL125" s="1199">
        <v>1</v>
      </c>
    </row>
    <row r="126" spans="1:40" ht="30" customHeight="1">
      <c r="A126" s="1197"/>
      <c r="B126" s="1197"/>
      <c r="C126" s="1197"/>
      <c r="D126" s="1197"/>
      <c r="E126" s="1197"/>
      <c r="F126" s="1197"/>
      <c r="G126" s="1197"/>
      <c r="H126" s="1197"/>
      <c r="I126" s="1197"/>
      <c r="J126" s="1197"/>
      <c r="K126" s="1197"/>
      <c r="L126" s="1197"/>
      <c r="M126" s="1197"/>
      <c r="N126" s="1197"/>
      <c r="O126" s="1197"/>
      <c r="P126" s="1197"/>
      <c r="Q126" s="1222"/>
      <c r="R126" s="1222"/>
      <c r="S126" s="1222"/>
      <c r="T126" s="1197"/>
      <c r="U126" s="1197"/>
      <c r="V126" s="1197"/>
      <c r="W126" s="1197"/>
      <c r="X126" s="1197"/>
      <c r="Y126" s="1207"/>
      <c r="Z126" s="1197"/>
      <c r="AA126" s="1197"/>
      <c r="AB126" s="1197"/>
      <c r="AC126" s="1197"/>
      <c r="AD126" s="1198"/>
      <c r="AE126" s="1198"/>
      <c r="AF126" s="1198"/>
      <c r="AG126" s="1198"/>
      <c r="AH126" s="1198"/>
      <c r="AI126" s="1198"/>
      <c r="AJ126" s="1198"/>
      <c r="AK126" s="1198"/>
      <c r="AL126" s="1199">
        <v>1</v>
      </c>
    </row>
    <row r="127" spans="1:40" s="1258" customFormat="1" ht="39.950000000000003" customHeight="1">
      <c r="A127" s="1195"/>
      <c r="B127" s="1259"/>
      <c r="C127" s="1223" t="s">
        <v>3175</v>
      </c>
      <c r="D127" s="1223"/>
      <c r="E127" s="1197"/>
      <c r="F127" s="1197"/>
      <c r="G127" s="1197"/>
      <c r="H127" s="1197"/>
      <c r="I127" s="1197"/>
      <c r="J127" s="1197"/>
      <c r="K127" s="1197"/>
      <c r="L127" s="1197"/>
      <c r="M127" s="1197"/>
      <c r="N127" s="1197"/>
      <c r="O127" s="1197"/>
      <c r="P127" s="1197"/>
      <c r="Q127" s="1197"/>
      <c r="R127" s="1197"/>
      <c r="S127" s="1197"/>
      <c r="T127" s="1197"/>
      <c r="U127" s="1197"/>
      <c r="V127" s="1197"/>
      <c r="W127" s="1197"/>
      <c r="X127" s="1197"/>
      <c r="Y127" s="1197"/>
      <c r="Z127" s="1197"/>
      <c r="AA127" s="1197"/>
      <c r="AB127" s="1197"/>
      <c r="AC127" s="1197"/>
      <c r="AD127" s="1197"/>
      <c r="AE127" s="1197"/>
      <c r="AF127" s="1197"/>
      <c r="AG127" s="1197"/>
      <c r="AH127" s="1197"/>
      <c r="AI127" s="1198"/>
      <c r="AJ127" s="1198"/>
      <c r="AK127" s="1198"/>
      <c r="AL127" s="1199">
        <v>1</v>
      </c>
      <c r="AM127" s="701"/>
      <c r="AN127" s="701"/>
    </row>
    <row r="128" spans="1:40" s="1258" customFormat="1" ht="39.950000000000003" customHeight="1">
      <c r="A128" s="1195"/>
      <c r="B128" s="1210" t="s">
        <v>3176</v>
      </c>
      <c r="C128" s="1204"/>
      <c r="D128" s="1195"/>
      <c r="E128" s="1195"/>
      <c r="F128" s="1195"/>
      <c r="G128" s="1195"/>
      <c r="H128" s="1195"/>
      <c r="I128" s="1260"/>
      <c r="J128" s="1195"/>
      <c r="K128" s="1195"/>
      <c r="L128" s="1195"/>
      <c r="M128" s="1195"/>
      <c r="N128" s="1195"/>
      <c r="O128" s="1260"/>
      <c r="P128" s="1260"/>
      <c r="Q128" s="1260"/>
      <c r="R128" s="1260"/>
      <c r="S128" s="1260"/>
      <c r="T128" s="1197"/>
      <c r="U128" s="1197"/>
      <c r="V128" s="1197"/>
      <c r="W128" s="1197"/>
      <c r="X128" s="1197"/>
      <c r="Y128" s="1197"/>
      <c r="Z128" s="1197"/>
      <c r="AA128" s="1197"/>
      <c r="AB128" s="1197"/>
      <c r="AC128" s="1197"/>
      <c r="AD128" s="1197"/>
      <c r="AE128" s="1197"/>
      <c r="AF128" s="1197"/>
      <c r="AG128" s="1197"/>
      <c r="AH128" s="1197"/>
      <c r="AI128" s="1198"/>
      <c r="AJ128" s="1198"/>
      <c r="AK128" s="1198"/>
      <c r="AL128" s="1199">
        <v>1</v>
      </c>
      <c r="AM128" s="701"/>
      <c r="AN128" s="701"/>
    </row>
    <row r="129" spans="1:40" s="1258" customFormat="1" ht="39.950000000000003" customHeight="1">
      <c r="A129" s="1195"/>
      <c r="B129" s="1210"/>
      <c r="C129" s="1204"/>
      <c r="D129" s="1195"/>
      <c r="E129" s="1195"/>
      <c r="F129" s="1195"/>
      <c r="G129" s="1195"/>
      <c r="H129" s="1195"/>
      <c r="I129" s="1260"/>
      <c r="J129" s="1195"/>
      <c r="K129" s="1195"/>
      <c r="L129" s="1195"/>
      <c r="M129" s="1195"/>
      <c r="N129" s="1195"/>
      <c r="O129" s="1260"/>
      <c r="P129" s="1260"/>
      <c r="Q129" s="1260"/>
      <c r="R129" s="1260"/>
      <c r="S129" s="1260"/>
      <c r="T129" s="1197"/>
      <c r="U129" s="1197"/>
      <c r="V129" s="1197"/>
      <c r="W129" s="1197"/>
      <c r="X129" s="1197"/>
      <c r="Y129" s="1197"/>
      <c r="Z129" s="1197"/>
      <c r="AA129" s="1197"/>
      <c r="AB129" s="1197"/>
      <c r="AC129" s="1197"/>
      <c r="AD129" s="1197"/>
      <c r="AE129" s="1197"/>
      <c r="AF129" s="1197"/>
      <c r="AG129" s="1197"/>
      <c r="AH129" s="1197"/>
      <c r="AI129" s="1198"/>
      <c r="AJ129" s="1198"/>
      <c r="AK129" s="1198"/>
      <c r="AL129" s="1199">
        <v>1</v>
      </c>
      <c r="AM129" s="701"/>
      <c r="AN129" s="701"/>
    </row>
    <row r="130" spans="1:40" ht="25.5">
      <c r="A130" s="1195"/>
      <c r="B130" s="1261"/>
      <c r="C130" s="1262"/>
      <c r="D130" s="1262"/>
      <c r="E130" s="1262"/>
      <c r="F130" s="1263"/>
      <c r="G130" s="1263"/>
      <c r="H130" s="1263"/>
      <c r="I130" s="1263"/>
      <c r="J130" s="1197"/>
      <c r="K130" s="1197"/>
      <c r="L130" s="1197"/>
      <c r="M130" s="1197"/>
      <c r="N130" s="1197"/>
      <c r="O130" s="1197"/>
      <c r="P130" s="1198"/>
      <c r="Q130" s="1260"/>
      <c r="R130" s="1260"/>
      <c r="S130" s="1260"/>
      <c r="T130" s="1197"/>
      <c r="U130" s="1197"/>
      <c r="V130" s="1197"/>
      <c r="W130" s="1197"/>
      <c r="X130" s="1197"/>
      <c r="Y130" s="1197"/>
      <c r="Z130" s="1197"/>
      <c r="AA130" s="1197"/>
      <c r="AB130" s="1197"/>
      <c r="AC130" s="1197"/>
      <c r="AD130" s="1197"/>
      <c r="AE130" s="1197"/>
      <c r="AF130" s="1197"/>
      <c r="AG130" s="1197"/>
      <c r="AH130" s="1197"/>
      <c r="AI130" s="1198"/>
      <c r="AJ130" s="1198"/>
      <c r="AK130" s="1198"/>
      <c r="AL130" s="1199">
        <v>1</v>
      </c>
    </row>
    <row r="131" spans="1:40">
      <c r="A131" s="1195"/>
      <c r="B131" s="927">
        <v>18</v>
      </c>
      <c r="C131" s="927">
        <v>19</v>
      </c>
      <c r="D131" s="927">
        <v>15</v>
      </c>
      <c r="E131" s="927">
        <v>11</v>
      </c>
      <c r="F131" s="927">
        <v>16</v>
      </c>
      <c r="G131" s="927">
        <v>11</v>
      </c>
      <c r="H131" s="927">
        <v>21</v>
      </c>
      <c r="I131" s="927">
        <v>17</v>
      </c>
      <c r="J131" s="927">
        <v>11</v>
      </c>
      <c r="K131" s="927">
        <v>11</v>
      </c>
      <c r="L131" s="927">
        <v>11</v>
      </c>
      <c r="M131" s="927">
        <v>18</v>
      </c>
      <c r="N131" s="927">
        <v>11</v>
      </c>
      <c r="O131" s="927">
        <v>19</v>
      </c>
      <c r="P131" s="927">
        <v>13</v>
      </c>
      <c r="Q131" s="1260"/>
      <c r="R131" s="1260"/>
      <c r="S131" s="1260"/>
      <c r="T131" s="1197"/>
      <c r="U131" s="1197"/>
      <c r="V131" s="1197"/>
      <c r="W131" s="1197"/>
      <c r="X131" s="1197"/>
      <c r="Y131" s="1197"/>
      <c r="Z131" s="1197"/>
      <c r="AA131" s="1197"/>
      <c r="AB131" s="1197"/>
      <c r="AC131" s="1197"/>
      <c r="AD131" s="1197"/>
      <c r="AE131" s="1197"/>
      <c r="AF131" s="1197"/>
      <c r="AG131" s="1197"/>
      <c r="AH131" s="1197"/>
      <c r="AI131" s="1198"/>
      <c r="AJ131" s="1198"/>
      <c r="AK131" s="1198"/>
      <c r="AL131" s="1199">
        <v>1</v>
      </c>
    </row>
    <row r="132" spans="1:40" ht="26.25">
      <c r="A132" s="1195"/>
      <c r="B132" s="2486" t="s">
        <v>685</v>
      </c>
      <c r="C132" s="2487"/>
      <c r="D132" s="2487"/>
      <c r="E132" s="2487"/>
      <c r="F132" s="2487"/>
      <c r="G132" s="2487"/>
      <c r="H132" s="2487"/>
      <c r="I132" s="2487"/>
      <c r="J132" s="2487"/>
      <c r="K132" s="2487"/>
      <c r="L132" s="2487"/>
      <c r="M132" s="2487"/>
      <c r="N132" s="2487"/>
      <c r="O132" s="2487"/>
      <c r="P132" s="2488"/>
      <c r="Q132" s="1260"/>
      <c r="R132" s="1260"/>
      <c r="S132" s="1260"/>
      <c r="T132" s="1197"/>
      <c r="U132" s="1197"/>
      <c r="V132" s="1197"/>
      <c r="W132" s="1197"/>
      <c r="X132" s="1197"/>
      <c r="Y132" s="1197"/>
      <c r="Z132" s="1197"/>
      <c r="AA132" s="1197"/>
      <c r="AB132" s="1197"/>
      <c r="AC132" s="1197"/>
      <c r="AD132" s="1197"/>
      <c r="AE132" s="1197"/>
      <c r="AF132" s="1197"/>
      <c r="AG132" s="1197"/>
      <c r="AH132" s="1197"/>
      <c r="AI132" s="1198"/>
      <c r="AJ132" s="1198"/>
      <c r="AK132" s="1198"/>
      <c r="AL132" s="1199">
        <v>1</v>
      </c>
    </row>
    <row r="133" spans="1:40" ht="25.5">
      <c r="A133" s="1195"/>
      <c r="B133" s="622" t="s">
        <v>1616</v>
      </c>
      <c r="C133" s="1464" t="s">
        <v>3198</v>
      </c>
      <c r="D133" s="9"/>
      <c r="E133" s="1433"/>
      <c r="F133" s="1264"/>
      <c r="G133" s="1424" t="s">
        <v>3199</v>
      </c>
      <c r="H133" s="1442" t="s">
        <v>3205</v>
      </c>
      <c r="I133"/>
      <c r="J133" s="2480" t="s">
        <v>3200</v>
      </c>
      <c r="K133" s="2480"/>
      <c r="L133" s="1442" t="s">
        <v>3210</v>
      </c>
      <c r="M133" s="1265"/>
      <c r="N133" s="1438">
        <f>C134*B134</f>
        <v>1250</v>
      </c>
      <c r="O133" s="1439">
        <f>(C135*B134)/1000</f>
        <v>162.5</v>
      </c>
      <c r="P133" s="1446"/>
      <c r="Q133" s="1260"/>
      <c r="R133" s="1260"/>
      <c r="S133" s="1260"/>
      <c r="T133" s="1197"/>
      <c r="U133" s="1197"/>
      <c r="V133" s="1197"/>
      <c r="W133" s="1197"/>
      <c r="X133" s="1197"/>
      <c r="Y133" s="1197"/>
      <c r="Z133" s="1197"/>
      <c r="AA133" s="1197"/>
      <c r="AB133" s="1197"/>
      <c r="AC133" s="1197"/>
      <c r="AD133" s="1197"/>
      <c r="AE133" s="1197"/>
      <c r="AF133" s="1197"/>
      <c r="AG133" s="1197"/>
      <c r="AH133" s="1197"/>
      <c r="AI133" s="1198"/>
      <c r="AJ133" s="1198"/>
      <c r="AK133" s="1198"/>
      <c r="AL133" s="1199">
        <v>1</v>
      </c>
    </row>
    <row r="134" spans="1:40" ht="21">
      <c r="A134" s="1195"/>
      <c r="B134" s="2491">
        <v>1250</v>
      </c>
      <c r="C134" s="633">
        <v>1</v>
      </c>
      <c r="D134" s="1443" t="str">
        <f>"&lt; Nb of "&amp;J133&amp;" por persona "</f>
        <v xml:space="preserve">&lt; Nb of rebanadas por persona </v>
      </c>
      <c r="E134" s="1437"/>
      <c r="F134" s="9"/>
      <c r="G134" s="634">
        <v>7</v>
      </c>
      <c r="H134" s="1443" t="str">
        <f>"&lt; Nb "&amp;J133&amp;" in 1 " &amp;G133</f>
        <v>&lt; Nb rebanadas in 1 Barqueta(s)</v>
      </c>
      <c r="I134" s="1266"/>
      <c r="J134" s="1444" t="str">
        <f>IF(OR(G134="",N133=0),"",INT(N133/G134) &amp; " " &amp; G133 &amp; " de " &amp; G134 &amp; " " &amp; J133 &amp; IF(MOD(N133,G134)&gt;0," + 1 " &amp; G133 &amp; " de " &amp; TEXT(MOD(N133,G134),"0.00") &amp; " " &amp; J133,""))</f>
        <v>178 Barqueta(s) de 7 rebanadas + 1 Barqueta(s) de 4.00 rebanadas</v>
      </c>
      <c r="K134" s="1434"/>
      <c r="L134" s="1434"/>
      <c r="M134" s="1434"/>
      <c r="N134" s="1434"/>
      <c r="O134" s="1434"/>
      <c r="P134" s="1447"/>
      <c r="Q134" s="1260"/>
      <c r="R134" s="1260"/>
      <c r="S134" s="1260"/>
      <c r="T134" s="1197"/>
      <c r="U134" s="1197"/>
      <c r="V134" s="1197"/>
      <c r="W134" s="1197"/>
      <c r="X134" s="1197"/>
      <c r="Y134" s="1197"/>
      <c r="Z134" s="1197"/>
      <c r="AA134" s="1197"/>
      <c r="AB134" s="1197"/>
      <c r="AC134" s="1197"/>
      <c r="AD134" s="1197"/>
      <c r="AE134" s="1197"/>
      <c r="AF134" s="1197"/>
      <c r="AG134" s="1197"/>
      <c r="AH134" s="1197"/>
      <c r="AI134" s="1198"/>
      <c r="AJ134" s="1198"/>
      <c r="AK134" s="1198"/>
      <c r="AL134" s="1199">
        <v>1</v>
      </c>
    </row>
    <row r="135" spans="1:40" ht="21">
      <c r="A135" s="1195"/>
      <c r="B135" s="2491"/>
      <c r="C135" s="1441">
        <v>130</v>
      </c>
      <c r="D135" s="1462" t="s">
        <v>3211</v>
      </c>
      <c r="E135" s="1267"/>
      <c r="F135" s="9"/>
      <c r="G135" s="1440">
        <v>1.3</v>
      </c>
      <c r="H135" s="1423" t="str">
        <f>"&lt; weight per "&amp; G133</f>
        <v>&lt; weight per Barqueta(s)</v>
      </c>
      <c r="I135" s="1265"/>
      <c r="J135" s="1445" t="str">
        <f>IF(OR(O133&lt;=0,G135&lt;=0),"",_xlfn.LET(_xlpm.n,ROUND(O133/G135,9),_xlpm.q,INT(_xlpm.n),_xlpm.r,ROUND(O133-_xlpm.q*G135,9),_xlpm.base,_xlpm.q&amp;" "&amp;G133&amp;" de "&amp;TEXT(G135,"0.000")&amp;" kg",IF(_xlpm.r&lt;=0.000000001,_xlpm.base,_xlpm.base&amp;" + 1 "&amp;G133&amp;" de "&amp;TEXT(_xlpm.r,"0.000")&amp;" kg")))</f>
        <v>125 Barqueta(s) de 1.300 kg</v>
      </c>
      <c r="K135" s="1435"/>
      <c r="L135" s="1435"/>
      <c r="M135" s="1435"/>
      <c r="N135" s="1435"/>
      <c r="O135" s="1435"/>
      <c r="P135" s="1448"/>
      <c r="Q135" s="1260"/>
      <c r="R135" s="1260"/>
      <c r="S135" s="1260"/>
      <c r="T135" s="1197"/>
      <c r="U135" s="1197"/>
      <c r="V135" s="1197"/>
      <c r="W135" s="1197"/>
      <c r="X135" s="1197"/>
      <c r="Y135" s="1197"/>
      <c r="Z135" s="1197"/>
      <c r="AA135" s="1197"/>
      <c r="AB135" s="1197"/>
      <c r="AC135" s="1197"/>
      <c r="AD135" s="1222"/>
      <c r="AE135" s="1197"/>
      <c r="AF135" s="1197"/>
      <c r="AG135" s="1197"/>
      <c r="AH135" s="1197"/>
      <c r="AI135" s="1198"/>
      <c r="AJ135" s="1198"/>
      <c r="AK135" s="1198"/>
      <c r="AL135" s="1199">
        <v>1</v>
      </c>
    </row>
    <row r="136" spans="1:40" ht="21">
      <c r="A136" s="1195"/>
      <c r="B136" s="1449" t="s">
        <v>3201</v>
      </c>
      <c r="C136" s="1268"/>
      <c r="D136" s="1318"/>
      <c r="E136" s="1318"/>
      <c r="F136" s="1318"/>
      <c r="G136" s="1268"/>
      <c r="H136" s="1268"/>
      <c r="I136" s="1268"/>
      <c r="J136" s="1268"/>
      <c r="K136" s="1268"/>
      <c r="L136" s="1268"/>
      <c r="M136" s="1268"/>
      <c r="N136" s="1269"/>
      <c r="O136" s="1436"/>
      <c r="P136" s="1450"/>
      <c r="Q136" s="1260"/>
      <c r="R136" s="1260"/>
      <c r="S136" s="1260"/>
      <c r="T136" s="1197"/>
      <c r="U136" s="1197"/>
      <c r="V136" s="1197"/>
      <c r="W136" s="1197"/>
      <c r="X136" s="1197"/>
      <c r="Y136" s="1197"/>
      <c r="Z136" s="1197"/>
      <c r="AA136" s="1197"/>
      <c r="AB136" s="1197"/>
      <c r="AC136" s="1197"/>
      <c r="AD136" s="1222"/>
      <c r="AE136" s="1197"/>
      <c r="AF136" s="1197"/>
      <c r="AG136" s="1197"/>
      <c r="AH136" s="1197"/>
      <c r="AI136" s="1198"/>
      <c r="AJ136" s="1198"/>
      <c r="AK136" s="1198"/>
      <c r="AL136" s="1199">
        <v>1</v>
      </c>
    </row>
    <row r="137" spans="1:40" s="701" customFormat="1" ht="21">
      <c r="A137" s="1195"/>
      <c r="B137" s="1451"/>
      <c r="C137" s="1452"/>
      <c r="D137" s="1453"/>
      <c r="E137" s="1453"/>
      <c r="F137" s="1454"/>
      <c r="G137" s="1455"/>
      <c r="H137" s="1456"/>
      <c r="I137" s="1457"/>
      <c r="J137" s="1458"/>
      <c r="K137" s="1458"/>
      <c r="L137" s="1458"/>
      <c r="M137" s="1458"/>
      <c r="N137" s="1459"/>
      <c r="O137" s="1460"/>
      <c r="P137" s="1461"/>
      <c r="Q137" s="1260"/>
      <c r="R137" s="1260"/>
      <c r="S137" s="1260"/>
      <c r="T137" s="1197"/>
      <c r="U137" s="1197"/>
      <c r="V137" s="1197"/>
      <c r="W137" s="1197"/>
      <c r="X137" s="1197"/>
      <c r="Y137" s="1197"/>
      <c r="Z137" s="1197"/>
      <c r="AA137" s="1197"/>
      <c r="AB137" s="1197"/>
      <c r="AC137" s="1197"/>
      <c r="AD137" s="1222"/>
      <c r="AE137" s="1197"/>
      <c r="AF137" s="1197"/>
      <c r="AG137" s="1197"/>
      <c r="AH137" s="1197"/>
      <c r="AI137" s="1198"/>
      <c r="AJ137" s="1198"/>
      <c r="AK137" s="1198"/>
      <c r="AL137" s="1199">
        <v>1</v>
      </c>
    </row>
    <row r="138" spans="1:40" s="701" customFormat="1" ht="27">
      <c r="A138" s="1195"/>
      <c r="B138" s="1270"/>
      <c r="C138" s="1195"/>
      <c r="D138" s="1195"/>
      <c r="E138" s="1195"/>
      <c r="F138" s="1195"/>
      <c r="G138" s="1195"/>
      <c r="H138" s="1195"/>
      <c r="I138" s="1260"/>
      <c r="J138" s="1195"/>
      <c r="K138" s="1195"/>
      <c r="L138" s="1195"/>
      <c r="M138" s="1195"/>
      <c r="N138" s="1195"/>
      <c r="O138" s="1260"/>
      <c r="P138" s="1260"/>
      <c r="Q138" s="1260"/>
      <c r="R138" s="1260"/>
      <c r="S138" s="1260"/>
      <c r="T138" s="1197"/>
      <c r="U138" s="1197"/>
      <c r="V138" s="1197"/>
      <c r="W138" s="1197"/>
      <c r="X138" s="1197"/>
      <c r="Y138" s="1197"/>
      <c r="Z138" s="1197"/>
      <c r="AA138" s="1197"/>
      <c r="AB138" s="1197"/>
      <c r="AC138" s="1197"/>
      <c r="AD138" s="1222"/>
      <c r="AE138" s="1197"/>
      <c r="AF138" s="1197"/>
      <c r="AG138" s="1197"/>
      <c r="AH138" s="1197"/>
      <c r="AI138" s="1198"/>
      <c r="AJ138" s="1198"/>
      <c r="AK138" s="1198"/>
      <c r="AL138" s="1199">
        <v>1</v>
      </c>
    </row>
    <row r="139" spans="1:40" s="701" customFormat="1" ht="30" customHeight="1">
      <c r="A139" s="1195"/>
      <c r="B139" s="1271" t="s">
        <v>3177</v>
      </c>
      <c r="C139" s="1272"/>
      <c r="D139" s="1272"/>
      <c r="E139" s="1272"/>
      <c r="F139" s="1272"/>
      <c r="G139" s="1272"/>
      <c r="H139" s="1272"/>
      <c r="I139" s="1272"/>
      <c r="J139" s="1272"/>
      <c r="K139" s="1225" t="s">
        <v>22</v>
      </c>
      <c r="L139" s="1225"/>
      <c r="M139" s="1225"/>
      <c r="N139" s="1225"/>
      <c r="O139" s="1225"/>
      <c r="P139" s="1222"/>
      <c r="Q139" s="1222"/>
      <c r="R139" s="1222"/>
      <c r="S139" s="1260"/>
      <c r="T139" s="1197"/>
      <c r="U139" s="1197"/>
      <c r="V139" s="1197"/>
      <c r="W139" s="1222"/>
      <c r="X139" s="1222"/>
      <c r="Y139" s="1222"/>
      <c r="Z139" s="1222"/>
      <c r="AA139" s="1222"/>
      <c r="AB139" s="1222"/>
      <c r="AC139" s="1222"/>
      <c r="AD139" s="1222"/>
      <c r="AE139" s="1222"/>
      <c r="AF139" s="1198"/>
      <c r="AG139" s="1198"/>
      <c r="AH139" s="1198"/>
      <c r="AI139" s="1198"/>
      <c r="AJ139" s="1198"/>
      <c r="AK139" s="1198"/>
      <c r="AL139" s="1199">
        <v>1</v>
      </c>
    </row>
    <row r="140" spans="1:40" s="701" customFormat="1" ht="30" customHeight="1">
      <c r="A140" s="1195"/>
      <c r="B140" s="1273" t="s">
        <v>3178</v>
      </c>
      <c r="C140" s="1272"/>
      <c r="D140" s="1272"/>
      <c r="E140" s="1272"/>
      <c r="F140" s="1272"/>
      <c r="G140" s="1272"/>
      <c r="H140" s="1272"/>
      <c r="I140" s="1272"/>
      <c r="J140" s="1272"/>
      <c r="K140" s="1225" t="s">
        <v>22</v>
      </c>
      <c r="L140" s="1225"/>
      <c r="M140" s="1225"/>
      <c r="N140" s="1225"/>
      <c r="O140" s="1225"/>
      <c r="P140" s="1222"/>
      <c r="Q140" s="1222"/>
      <c r="R140" s="1222"/>
      <c r="S140" s="1260"/>
      <c r="T140" s="1197"/>
      <c r="U140" s="1197"/>
      <c r="V140" s="1197"/>
      <c r="W140" s="1222"/>
      <c r="X140" s="1222"/>
      <c r="Y140" s="1222"/>
      <c r="Z140" s="1222"/>
      <c r="AA140" s="1222"/>
      <c r="AB140" s="1222"/>
      <c r="AC140" s="1222"/>
      <c r="AD140" s="1222"/>
      <c r="AE140" s="1222"/>
      <c r="AF140" s="1198"/>
      <c r="AG140" s="1198"/>
      <c r="AH140" s="1198"/>
      <c r="AI140" s="1198"/>
      <c r="AJ140" s="1198"/>
      <c r="AK140" s="1198"/>
      <c r="AL140" s="1199">
        <v>1</v>
      </c>
    </row>
    <row r="141" spans="1:40" s="701" customFormat="1" ht="30" customHeight="1">
      <c r="A141" s="1195"/>
      <c r="B141" s="1273" t="s">
        <v>3179</v>
      </c>
      <c r="C141" s="1272"/>
      <c r="D141" s="1272"/>
      <c r="E141" s="1272"/>
      <c r="F141" s="1272"/>
      <c r="G141" s="1272"/>
      <c r="H141" s="1272"/>
      <c r="I141" s="1272"/>
      <c r="J141" s="1272"/>
      <c r="K141" s="1225" t="s">
        <v>22</v>
      </c>
      <c r="L141" s="1225"/>
      <c r="M141" s="1225"/>
      <c r="N141" s="1225"/>
      <c r="O141" s="1225"/>
      <c r="P141" s="1222"/>
      <c r="Q141" s="1222"/>
      <c r="R141" s="1222"/>
      <c r="S141" s="1222"/>
      <c r="T141" s="1222"/>
      <c r="U141" s="1222"/>
      <c r="V141" s="1222"/>
      <c r="W141" s="1222"/>
      <c r="X141" s="1222"/>
      <c r="Y141" s="1222"/>
      <c r="Z141" s="1222"/>
      <c r="AA141" s="1222"/>
      <c r="AB141" s="1222"/>
      <c r="AC141" s="1222"/>
      <c r="AD141" s="1222"/>
      <c r="AE141" s="1222"/>
      <c r="AF141" s="1198"/>
      <c r="AG141" s="1198"/>
      <c r="AH141" s="1198"/>
      <c r="AI141" s="1198"/>
      <c r="AJ141" s="1198"/>
      <c r="AK141" s="1198"/>
      <c r="AL141" s="1199">
        <v>1</v>
      </c>
    </row>
    <row r="142" spans="1:40" s="701" customFormat="1" ht="30" customHeight="1">
      <c r="A142" s="1195"/>
      <c r="B142" s="1273" t="s">
        <v>3180</v>
      </c>
      <c r="C142" s="1272"/>
      <c r="D142" s="1272"/>
      <c r="E142" s="1272"/>
      <c r="F142" s="1272"/>
      <c r="G142" s="1272"/>
      <c r="H142" s="1272"/>
      <c r="I142" s="1272"/>
      <c r="J142" s="1272"/>
      <c r="K142" s="1225" t="s">
        <v>22</v>
      </c>
      <c r="L142" s="1225"/>
      <c r="M142" s="1225"/>
      <c r="N142" s="1225"/>
      <c r="O142" s="1225"/>
      <c r="P142" s="1222"/>
      <c r="Q142" s="1222"/>
      <c r="R142" s="1222"/>
      <c r="S142" s="1222"/>
      <c r="T142" s="1222"/>
      <c r="U142" s="1222"/>
      <c r="V142" s="1222"/>
      <c r="W142" s="1222"/>
      <c r="X142" s="1222"/>
      <c r="Y142" s="1222"/>
      <c r="Z142" s="1222"/>
      <c r="AA142" s="1222"/>
      <c r="AB142" s="1222"/>
      <c r="AC142" s="1222"/>
      <c r="AD142" s="1222"/>
      <c r="AE142" s="1222"/>
      <c r="AF142" s="1198"/>
      <c r="AG142" s="1198"/>
      <c r="AH142" s="1198"/>
      <c r="AI142" s="1198"/>
      <c r="AJ142" s="1198"/>
      <c r="AK142" s="1198"/>
      <c r="AL142" s="1199">
        <v>1</v>
      </c>
    </row>
    <row r="143" spans="1:40" s="701" customFormat="1" ht="30" customHeight="1">
      <c r="A143" s="1195"/>
      <c r="B143" s="1274" t="s">
        <v>2653</v>
      </c>
      <c r="C143" s="1272"/>
      <c r="D143" s="1272"/>
      <c r="E143" s="1272"/>
      <c r="F143" s="1272"/>
      <c r="G143" s="1272"/>
      <c r="H143" s="1272"/>
      <c r="I143" s="1272"/>
      <c r="J143" s="1272"/>
      <c r="K143" s="1225" t="s">
        <v>22</v>
      </c>
      <c r="L143" s="1225"/>
      <c r="M143" s="1225"/>
      <c r="N143" s="1225"/>
      <c r="O143" s="1225"/>
      <c r="P143" s="1222"/>
      <c r="Q143" s="1222"/>
      <c r="R143" s="1222"/>
      <c r="S143" s="1222"/>
      <c r="T143" s="1222"/>
      <c r="U143" s="1222"/>
      <c r="V143" s="1222"/>
      <c r="W143" s="1222"/>
      <c r="X143" s="1222"/>
      <c r="Y143" s="1222"/>
      <c r="Z143" s="1222"/>
      <c r="AA143" s="1222"/>
      <c r="AB143" s="1222"/>
      <c r="AC143" s="1222"/>
      <c r="AD143" s="1222"/>
      <c r="AE143" s="1222"/>
      <c r="AF143" s="1198"/>
      <c r="AG143" s="1198"/>
      <c r="AH143" s="1198"/>
      <c r="AI143" s="1198"/>
      <c r="AJ143" s="1198"/>
      <c r="AK143" s="1198"/>
      <c r="AL143" s="1199">
        <v>1</v>
      </c>
    </row>
    <row r="144" spans="1:40" s="701" customFormat="1" ht="30" customHeight="1">
      <c r="A144" s="1195"/>
      <c r="B144" s="1273" t="s">
        <v>3181</v>
      </c>
      <c r="C144" s="1272"/>
      <c r="D144" s="1272"/>
      <c r="E144" s="1272"/>
      <c r="F144" s="1272"/>
      <c r="G144" s="1272"/>
      <c r="H144" s="1272"/>
      <c r="I144" s="1272"/>
      <c r="J144" s="1272"/>
      <c r="K144" s="1225" t="s">
        <v>22</v>
      </c>
      <c r="L144" s="1225"/>
      <c r="M144" s="1225"/>
      <c r="N144" s="1225"/>
      <c r="O144" s="1225"/>
      <c r="P144" s="1222"/>
      <c r="Q144" s="1222"/>
      <c r="R144" s="1222"/>
      <c r="S144" s="1222"/>
      <c r="T144" s="1222"/>
      <c r="U144" s="1222"/>
      <c r="V144" s="1222"/>
      <c r="W144" s="1222"/>
      <c r="X144" s="1222"/>
      <c r="Y144" s="1222"/>
      <c r="Z144" s="1222"/>
      <c r="AA144" s="1222"/>
      <c r="AB144" s="1222"/>
      <c r="AC144" s="1222"/>
      <c r="AD144" s="1222"/>
      <c r="AE144" s="1222"/>
      <c r="AF144" s="1198"/>
      <c r="AG144" s="1198"/>
      <c r="AH144" s="1198"/>
      <c r="AI144" s="1198"/>
      <c r="AJ144" s="1198"/>
      <c r="AK144" s="1198"/>
      <c r="AL144" s="1199">
        <v>1</v>
      </c>
    </row>
    <row r="145" spans="1:38" s="701" customFormat="1" ht="30" customHeight="1">
      <c r="A145" s="1195"/>
      <c r="B145" s="1275" t="s">
        <v>2655</v>
      </c>
      <c r="C145" s="1272"/>
      <c r="D145" s="1272"/>
      <c r="E145" s="1272"/>
      <c r="F145" s="1272"/>
      <c r="G145" s="1272"/>
      <c r="H145" s="1272"/>
      <c r="I145" s="1272"/>
      <c r="J145" s="1272"/>
      <c r="K145" s="1225" t="s">
        <v>22</v>
      </c>
      <c r="L145" s="1225"/>
      <c r="M145" s="1225"/>
      <c r="N145" s="1225"/>
      <c r="O145" s="1225"/>
      <c r="P145" s="1222"/>
      <c r="Q145" s="1222"/>
      <c r="R145" s="1222"/>
      <c r="S145" s="1222"/>
      <c r="T145" s="1222"/>
      <c r="U145" s="1222"/>
      <c r="V145" s="1222"/>
      <c r="W145" s="1222"/>
      <c r="X145" s="1222"/>
      <c r="Y145" s="1222"/>
      <c r="Z145" s="1222"/>
      <c r="AA145" s="1222"/>
      <c r="AB145" s="1222"/>
      <c r="AC145" s="1222"/>
      <c r="AD145" s="1222"/>
      <c r="AE145" s="1222"/>
      <c r="AF145" s="1198"/>
      <c r="AG145" s="1198"/>
      <c r="AH145" s="1198"/>
      <c r="AI145" s="1198"/>
      <c r="AJ145" s="1198"/>
      <c r="AK145" s="1198"/>
      <c r="AL145" s="1199">
        <v>1</v>
      </c>
    </row>
    <row r="146" spans="1:38" s="701" customFormat="1" ht="30" customHeight="1">
      <c r="A146" s="1195"/>
      <c r="B146" s="1273" t="s">
        <v>3182</v>
      </c>
      <c r="C146" s="1272"/>
      <c r="D146" s="1272"/>
      <c r="E146" s="1272"/>
      <c r="F146" s="1272"/>
      <c r="G146" s="1272"/>
      <c r="H146" s="1272"/>
      <c r="I146" s="1272"/>
      <c r="J146" s="1272"/>
      <c r="K146" s="1225" t="s">
        <v>22</v>
      </c>
      <c r="L146" s="1225"/>
      <c r="M146" s="1225"/>
      <c r="N146" s="1225"/>
      <c r="O146" s="1225"/>
      <c r="P146" s="1222"/>
      <c r="Q146" s="1222"/>
      <c r="R146" s="1222"/>
      <c r="S146" s="1222"/>
      <c r="T146" s="1222"/>
      <c r="U146" s="1222"/>
      <c r="V146" s="1222"/>
      <c r="W146" s="1222"/>
      <c r="X146" s="1222"/>
      <c r="Y146" s="1222"/>
      <c r="Z146" s="1222"/>
      <c r="AA146" s="1222"/>
      <c r="AB146" s="1222"/>
      <c r="AC146" s="1222"/>
      <c r="AD146" s="1222"/>
      <c r="AE146" s="1222"/>
      <c r="AF146" s="1198"/>
      <c r="AG146" s="1198"/>
      <c r="AH146" s="1198"/>
      <c r="AI146" s="1198"/>
      <c r="AJ146" s="1198"/>
      <c r="AK146" s="1198"/>
      <c r="AL146" s="1199">
        <v>1</v>
      </c>
    </row>
    <row r="147" spans="1:38" s="701" customFormat="1" ht="30" customHeight="1">
      <c r="A147" s="1195"/>
      <c r="B147" s="1272"/>
      <c r="C147" s="1272"/>
      <c r="D147" s="1272"/>
      <c r="E147" s="1272"/>
      <c r="F147" s="1272"/>
      <c r="G147" s="1272"/>
      <c r="H147" s="1272"/>
      <c r="I147" s="1272"/>
      <c r="J147" s="1272"/>
      <c r="K147" s="1225" t="s">
        <v>22</v>
      </c>
      <c r="L147" s="1225"/>
      <c r="M147" s="1225"/>
      <c r="N147" s="1225"/>
      <c r="O147" s="1225"/>
      <c r="P147" s="1222"/>
      <c r="Q147" s="1222"/>
      <c r="R147" s="1222"/>
      <c r="S147" s="1222"/>
      <c r="T147" s="1222"/>
      <c r="U147" s="1222"/>
      <c r="V147" s="1222"/>
      <c r="W147" s="1222"/>
      <c r="X147" s="1222"/>
      <c r="Y147" s="1222"/>
      <c r="Z147" s="1222"/>
      <c r="AA147" s="1222"/>
      <c r="AB147" s="1222"/>
      <c r="AC147" s="1222"/>
      <c r="AD147" s="1222"/>
      <c r="AE147" s="1222"/>
      <c r="AF147" s="1198"/>
      <c r="AG147" s="1198"/>
      <c r="AH147" s="1198"/>
      <c r="AI147" s="1198"/>
      <c r="AJ147" s="1198"/>
      <c r="AK147" s="1198"/>
      <c r="AL147" s="1199">
        <v>1</v>
      </c>
    </row>
    <row r="148" spans="1:38" s="701" customFormat="1" ht="30" customHeight="1">
      <c r="A148" s="1195"/>
      <c r="B148" s="1273" t="s">
        <v>3183</v>
      </c>
      <c r="C148" s="1272"/>
      <c r="D148" s="1272"/>
      <c r="E148" s="1272"/>
      <c r="F148" s="1272"/>
      <c r="G148" s="1272"/>
      <c r="H148" s="1272"/>
      <c r="I148" s="1272"/>
      <c r="J148" s="1272"/>
      <c r="K148" s="1225" t="s">
        <v>22</v>
      </c>
      <c r="L148" s="1225"/>
      <c r="M148" s="1225"/>
      <c r="N148" s="1225"/>
      <c r="O148" s="1225"/>
      <c r="P148" s="1222"/>
      <c r="Q148" s="1222"/>
      <c r="R148" s="1222"/>
      <c r="S148" s="1222"/>
      <c r="T148" s="1222"/>
      <c r="U148" s="1222"/>
      <c r="V148" s="1222"/>
      <c r="W148" s="1222"/>
      <c r="X148" s="1222"/>
      <c r="Y148" s="1222"/>
      <c r="Z148" s="1222"/>
      <c r="AA148" s="1222"/>
      <c r="AB148" s="1222"/>
      <c r="AC148" s="1222"/>
      <c r="AD148" s="1222"/>
      <c r="AE148" s="1222"/>
      <c r="AF148" s="1198"/>
      <c r="AG148" s="1198"/>
      <c r="AH148" s="1198"/>
      <c r="AI148" s="1198"/>
      <c r="AJ148" s="1198"/>
      <c r="AK148" s="1198"/>
      <c r="AL148" s="1199">
        <v>1</v>
      </c>
    </row>
    <row r="149" spans="1:38" s="701" customFormat="1" ht="30" customHeight="1">
      <c r="A149" s="1195"/>
      <c r="B149" s="1274" t="s">
        <v>2658</v>
      </c>
      <c r="C149" s="1272"/>
      <c r="D149" s="1272"/>
      <c r="E149" s="1272"/>
      <c r="F149" s="1272"/>
      <c r="G149" s="1272"/>
      <c r="H149" s="1272"/>
      <c r="I149" s="1272"/>
      <c r="J149" s="1272"/>
      <c r="K149" s="1225" t="s">
        <v>22</v>
      </c>
      <c r="L149" s="1225"/>
      <c r="M149" s="1225"/>
      <c r="N149" s="1225"/>
      <c r="O149" s="1225"/>
      <c r="P149" s="1222"/>
      <c r="Q149" s="1222"/>
      <c r="R149" s="1222"/>
      <c r="S149" s="1222"/>
      <c r="T149" s="1222"/>
      <c r="U149" s="1222"/>
      <c r="V149" s="1222"/>
      <c r="W149" s="1222"/>
      <c r="X149" s="1222"/>
      <c r="Y149" s="1222"/>
      <c r="Z149" s="1222"/>
      <c r="AA149" s="1222"/>
      <c r="AB149" s="1222"/>
      <c r="AC149" s="1222"/>
      <c r="AD149" s="1222"/>
      <c r="AE149" s="1222"/>
      <c r="AF149" s="1198"/>
      <c r="AG149" s="1198"/>
      <c r="AH149" s="1198"/>
      <c r="AI149" s="1198"/>
      <c r="AJ149" s="1198"/>
      <c r="AK149" s="1198"/>
      <c r="AL149" s="1199">
        <v>1</v>
      </c>
    </row>
    <row r="150" spans="1:38" s="701" customFormat="1" ht="30" customHeight="1">
      <c r="A150" s="1195"/>
      <c r="B150" s="1273"/>
      <c r="C150" s="1272"/>
      <c r="D150" s="1272"/>
      <c r="E150" s="1272"/>
      <c r="F150" s="1272"/>
      <c r="G150" s="1272"/>
      <c r="H150" s="1272"/>
      <c r="I150" s="1272"/>
      <c r="J150" s="1272"/>
      <c r="K150" s="1225" t="s">
        <v>22</v>
      </c>
      <c r="L150" s="1225"/>
      <c r="M150" s="1225"/>
      <c r="N150" s="1225"/>
      <c r="O150" s="1225"/>
      <c r="P150" s="1222"/>
      <c r="Q150" s="1222"/>
      <c r="R150" s="1222"/>
      <c r="S150" s="1222"/>
      <c r="T150" s="1222"/>
      <c r="U150" s="1222"/>
      <c r="V150" s="1222"/>
      <c r="W150" s="1222"/>
      <c r="X150" s="1222"/>
      <c r="Y150" s="1222"/>
      <c r="Z150" s="1222"/>
      <c r="AA150" s="1222"/>
      <c r="AB150" s="1222"/>
      <c r="AC150" s="1222"/>
      <c r="AD150" s="1222"/>
      <c r="AE150" s="1222"/>
      <c r="AF150" s="1198"/>
      <c r="AG150" s="1198"/>
      <c r="AH150" s="1198"/>
      <c r="AI150" s="1198"/>
      <c r="AJ150" s="1198"/>
      <c r="AK150" s="1198"/>
      <c r="AL150" s="1199">
        <v>1</v>
      </c>
    </row>
    <row r="151" spans="1:38" s="701" customFormat="1" ht="30" customHeight="1">
      <c r="A151" s="1195"/>
      <c r="B151" s="1273" t="s">
        <v>3184</v>
      </c>
      <c r="C151" s="1272"/>
      <c r="D151" s="1272"/>
      <c r="E151" s="1272"/>
      <c r="F151" s="1272"/>
      <c r="G151" s="1272"/>
      <c r="H151" s="1272"/>
      <c r="I151" s="1272"/>
      <c r="J151" s="1272"/>
      <c r="K151" s="1225" t="s">
        <v>22</v>
      </c>
      <c r="L151" s="1225"/>
      <c r="M151" s="1225"/>
      <c r="N151" s="1225"/>
      <c r="O151" s="1225"/>
      <c r="P151" s="1222"/>
      <c r="Q151" s="1222"/>
      <c r="R151" s="1222"/>
      <c r="S151" s="1222"/>
      <c r="T151" s="1222"/>
      <c r="U151" s="1222"/>
      <c r="V151" s="1222"/>
      <c r="W151" s="1222"/>
      <c r="X151" s="1222"/>
      <c r="Y151" s="1222"/>
      <c r="Z151" s="1222"/>
      <c r="AA151" s="1222"/>
      <c r="AB151" s="1222"/>
      <c r="AC151" s="1222"/>
      <c r="AD151" s="1222"/>
      <c r="AE151" s="1222"/>
      <c r="AF151" s="1198"/>
      <c r="AG151" s="1198"/>
      <c r="AH151" s="1198"/>
      <c r="AI151" s="1198"/>
      <c r="AJ151" s="1198"/>
      <c r="AK151" s="1198"/>
      <c r="AL151" s="1199">
        <v>1</v>
      </c>
    </row>
    <row r="152" spans="1:38" s="701" customFormat="1" ht="30" customHeight="1">
      <c r="A152" s="1195"/>
      <c r="B152" s="1274" t="s">
        <v>2660</v>
      </c>
      <c r="C152" s="1272"/>
      <c r="D152" s="1272"/>
      <c r="E152" s="1272"/>
      <c r="F152" s="1272"/>
      <c r="G152" s="1272"/>
      <c r="H152" s="1272"/>
      <c r="I152" s="1272"/>
      <c r="J152" s="1272"/>
      <c r="K152" s="1225" t="s">
        <v>22</v>
      </c>
      <c r="L152" s="1225"/>
      <c r="M152" s="1225"/>
      <c r="N152" s="1225"/>
      <c r="O152" s="1225"/>
      <c r="P152" s="1222"/>
      <c r="Q152" s="1222"/>
      <c r="R152" s="1222"/>
      <c r="S152" s="1222"/>
      <c r="T152" s="1222"/>
      <c r="U152" s="1222"/>
      <c r="V152" s="1222"/>
      <c r="W152" s="1222"/>
      <c r="X152" s="1222"/>
      <c r="Y152" s="1222"/>
      <c r="Z152" s="1222"/>
      <c r="AA152" s="1222"/>
      <c r="AB152" s="1222"/>
      <c r="AC152" s="1222"/>
      <c r="AD152" s="1222"/>
      <c r="AE152" s="1222"/>
      <c r="AF152" s="1198"/>
      <c r="AG152" s="1198"/>
      <c r="AH152" s="1198"/>
      <c r="AI152" s="1198"/>
      <c r="AJ152" s="1198"/>
      <c r="AK152" s="1198"/>
      <c r="AL152" s="1199">
        <v>1</v>
      </c>
    </row>
    <row r="153" spans="1:38" s="701" customFormat="1" ht="30" customHeight="1">
      <c r="A153" s="1195"/>
      <c r="B153" s="1274" t="s">
        <v>2661</v>
      </c>
      <c r="C153" s="1272"/>
      <c r="D153" s="1272"/>
      <c r="E153" s="1272"/>
      <c r="F153" s="1272"/>
      <c r="G153" s="1272"/>
      <c r="H153" s="1272"/>
      <c r="I153" s="1272"/>
      <c r="J153" s="1272"/>
      <c r="K153" s="1225" t="s">
        <v>22</v>
      </c>
      <c r="L153" s="1225"/>
      <c r="M153" s="1225"/>
      <c r="N153" s="1197"/>
      <c r="O153" s="1197"/>
      <c r="P153" s="1222"/>
      <c r="Q153" s="1222"/>
      <c r="R153" s="1222"/>
      <c r="S153" s="1222"/>
      <c r="T153" s="1222"/>
      <c r="U153" s="1222"/>
      <c r="V153" s="1222"/>
      <c r="W153" s="1222"/>
      <c r="X153" s="1222"/>
      <c r="Y153" s="1222"/>
      <c r="Z153" s="1222"/>
      <c r="AA153" s="1222"/>
      <c r="AB153" s="1222"/>
      <c r="AC153" s="1222"/>
      <c r="AD153" s="1222"/>
      <c r="AE153" s="1222"/>
      <c r="AF153" s="1198"/>
      <c r="AG153" s="1198"/>
      <c r="AH153" s="1198"/>
      <c r="AI153" s="1198"/>
      <c r="AJ153" s="1198"/>
      <c r="AK153" s="1198"/>
      <c r="AL153" s="1199">
        <v>1</v>
      </c>
    </row>
    <row r="154" spans="1:38" s="701" customFormat="1" ht="30" customHeight="1">
      <c r="A154" s="1195"/>
      <c r="B154" s="1273" t="s">
        <v>3185</v>
      </c>
      <c r="C154" s="1272"/>
      <c r="D154" s="1272"/>
      <c r="E154" s="1272"/>
      <c r="F154" s="1272"/>
      <c r="G154" s="1272"/>
      <c r="H154" s="1272"/>
      <c r="I154" s="1272"/>
      <c r="J154" s="1272"/>
      <c r="K154" s="1225"/>
      <c r="L154" s="1225"/>
      <c r="M154" s="1225"/>
      <c r="N154" s="1197"/>
      <c r="O154" s="1197"/>
      <c r="P154" s="1222"/>
      <c r="Q154" s="1222"/>
      <c r="R154" s="1222"/>
      <c r="S154" s="1222"/>
      <c r="T154" s="1222"/>
      <c r="U154" s="1222"/>
      <c r="V154" s="1222"/>
      <c r="W154" s="1222"/>
      <c r="X154" s="1222"/>
      <c r="Y154" s="1222"/>
      <c r="Z154" s="1222"/>
      <c r="AA154" s="1222"/>
      <c r="AB154" s="1222"/>
      <c r="AC154" s="1222"/>
      <c r="AD154" s="1222"/>
      <c r="AE154" s="1222"/>
      <c r="AF154" s="1198"/>
      <c r="AG154" s="1198"/>
      <c r="AH154" s="1198"/>
      <c r="AI154" s="1198"/>
      <c r="AJ154" s="1198"/>
      <c r="AK154" s="1198"/>
      <c r="AL154" s="1199">
        <v>1</v>
      </c>
    </row>
    <row r="155" spans="1:38" s="701" customFormat="1" ht="30" customHeight="1">
      <c r="A155" s="1195"/>
      <c r="B155" s="1274" t="s">
        <v>2663</v>
      </c>
      <c r="C155" s="1272"/>
      <c r="D155" s="1272"/>
      <c r="E155" s="1272"/>
      <c r="F155" s="1272"/>
      <c r="G155" s="1272"/>
      <c r="H155" s="1272"/>
      <c r="I155" s="1272"/>
      <c r="J155" s="1272"/>
      <c r="K155" s="1225"/>
      <c r="L155" s="1225"/>
      <c r="M155" s="1225"/>
      <c r="N155" s="1197"/>
      <c r="O155" s="1197"/>
      <c r="P155" s="1222"/>
      <c r="Q155" s="1222"/>
      <c r="R155" s="1222"/>
      <c r="S155" s="1222"/>
      <c r="T155" s="1222"/>
      <c r="U155" s="1222"/>
      <c r="V155" s="1222"/>
      <c r="W155" s="1222"/>
      <c r="X155" s="1222"/>
      <c r="Y155" s="1222"/>
      <c r="Z155" s="1222"/>
      <c r="AA155" s="1222"/>
      <c r="AB155" s="1222"/>
      <c r="AC155" s="1222"/>
      <c r="AD155" s="1222"/>
      <c r="AE155" s="1222"/>
      <c r="AF155" s="1198"/>
      <c r="AG155" s="1198"/>
      <c r="AH155" s="1198"/>
      <c r="AI155" s="1198"/>
      <c r="AJ155" s="1198"/>
      <c r="AK155" s="1198"/>
      <c r="AL155" s="1199">
        <v>1</v>
      </c>
    </row>
    <row r="156" spans="1:38" s="701" customFormat="1" ht="27">
      <c r="A156" s="1195"/>
      <c r="B156" s="1270"/>
      <c r="C156" s="1195"/>
      <c r="D156" s="1195"/>
      <c r="E156" s="1195"/>
      <c r="F156" s="1195"/>
      <c r="G156" s="1195"/>
      <c r="H156" s="1195"/>
      <c r="I156" s="1260"/>
      <c r="J156" s="1195"/>
      <c r="K156" s="1195"/>
      <c r="L156" s="1195"/>
      <c r="M156" s="1195"/>
      <c r="N156" s="1195"/>
      <c r="O156" s="1197"/>
      <c r="P156" s="1260"/>
      <c r="Q156" s="1260"/>
      <c r="R156" s="1260"/>
      <c r="S156" s="1260"/>
      <c r="T156" s="1197"/>
      <c r="U156" s="1197"/>
      <c r="V156" s="1197"/>
      <c r="W156" s="1197"/>
      <c r="X156" s="1197"/>
      <c r="Y156" s="1197"/>
      <c r="Z156" s="1197"/>
      <c r="AA156" s="1197"/>
      <c r="AB156" s="1197"/>
      <c r="AC156" s="1197"/>
      <c r="AD156" s="1197"/>
      <c r="AE156" s="1197"/>
      <c r="AF156" s="1197"/>
      <c r="AG156" s="1197"/>
      <c r="AH156" s="1197"/>
      <c r="AI156" s="1198"/>
      <c r="AJ156" s="1198"/>
      <c r="AK156" s="1198"/>
      <c r="AL156" s="1199">
        <v>1</v>
      </c>
    </row>
    <row r="157" spans="1:38" s="701" customFormat="1" ht="26.25">
      <c r="A157" s="1195"/>
      <c r="B157" s="1276" t="s">
        <v>3197</v>
      </c>
      <c r="C157" s="1277"/>
      <c r="D157" s="1278"/>
      <c r="E157" s="1261"/>
      <c r="F157" s="1279"/>
      <c r="G157" s="1279"/>
      <c r="H157" s="1279"/>
      <c r="I157" s="1279"/>
      <c r="J157" s="1280"/>
      <c r="K157" s="1280"/>
      <c r="L157" s="1197"/>
      <c r="M157" s="1197"/>
      <c r="N157" s="1197"/>
      <c r="O157" s="1197"/>
      <c r="P157" s="1198"/>
      <c r="Q157" s="1260"/>
      <c r="R157" s="1260"/>
      <c r="S157" s="1260"/>
      <c r="T157" s="1197"/>
      <c r="U157" s="1197"/>
      <c r="V157" s="1197"/>
      <c r="W157" s="1197"/>
      <c r="X157" s="1197"/>
      <c r="Y157" s="1197"/>
      <c r="Z157" s="1197"/>
      <c r="AA157" s="1197"/>
      <c r="AB157" s="1197"/>
      <c r="AC157" s="1197"/>
      <c r="AD157" s="1197"/>
      <c r="AE157" s="1197"/>
      <c r="AF157" s="1197"/>
      <c r="AG157" s="1197"/>
      <c r="AH157" s="1197"/>
      <c r="AI157" s="1198"/>
      <c r="AJ157" s="1198"/>
      <c r="AK157" s="1198"/>
      <c r="AL157" s="1199">
        <v>1</v>
      </c>
    </row>
    <row r="158" spans="1:38" s="701" customFormat="1" ht="26.25">
      <c r="A158" s="1195"/>
      <c r="B158" s="1281" t="s">
        <v>2665</v>
      </c>
      <c r="C158" s="1282"/>
      <c r="D158" s="1283"/>
      <c r="E158" s="1284"/>
      <c r="F158" s="1284"/>
      <c r="G158" s="1284"/>
      <c r="H158" s="1284"/>
      <c r="I158" s="1284"/>
      <c r="J158" s="1284"/>
      <c r="K158" s="1280">
        <v>1</v>
      </c>
      <c r="L158" s="1197"/>
      <c r="M158" s="1197"/>
      <c r="N158" s="1197"/>
      <c r="O158" s="1197"/>
      <c r="P158" s="1198"/>
      <c r="Q158" s="1260"/>
      <c r="R158" s="1260"/>
      <c r="S158" s="1260"/>
      <c r="T158" s="1197"/>
      <c r="U158" s="1197"/>
      <c r="V158" s="1197"/>
      <c r="W158" s="1197"/>
      <c r="X158" s="1197"/>
      <c r="Y158" s="1197"/>
      <c r="Z158" s="1197"/>
      <c r="AA158" s="1197"/>
      <c r="AB158" s="1197"/>
      <c r="AC158" s="1197"/>
      <c r="AD158" s="1197"/>
      <c r="AE158" s="1197"/>
      <c r="AF158" s="1197"/>
      <c r="AG158" s="1197"/>
      <c r="AH158" s="1197"/>
      <c r="AI158" s="1198"/>
      <c r="AJ158" s="1198"/>
      <c r="AK158" s="1198"/>
      <c r="AL158" s="1199">
        <v>1</v>
      </c>
    </row>
    <row r="159" spans="1:38" s="701" customFormat="1" ht="26.25">
      <c r="A159" s="1195"/>
      <c r="B159" s="1285" t="s">
        <v>3186</v>
      </c>
      <c r="C159" s="1282"/>
      <c r="D159" s="1283"/>
      <c r="E159" s="1284"/>
      <c r="F159" s="1284"/>
      <c r="G159" s="1284"/>
      <c r="H159" s="1284"/>
      <c r="I159" s="1284"/>
      <c r="J159" s="1284"/>
      <c r="K159" s="1280">
        <v>1</v>
      </c>
      <c r="L159" s="1197"/>
      <c r="M159" s="1197"/>
      <c r="N159" s="1197"/>
      <c r="O159" s="1197"/>
      <c r="P159" s="1198"/>
      <c r="Q159" s="1260"/>
      <c r="R159" s="1260"/>
      <c r="S159" s="1260"/>
      <c r="T159" s="1197"/>
      <c r="U159" s="1197"/>
      <c r="V159" s="1197"/>
      <c r="W159" s="1197"/>
      <c r="X159" s="1197"/>
      <c r="Y159" s="1197"/>
      <c r="Z159" s="1197"/>
      <c r="AA159" s="1197"/>
      <c r="AB159" s="1197"/>
      <c r="AC159" s="1197"/>
      <c r="AD159" s="1197"/>
      <c r="AE159" s="1197"/>
      <c r="AF159" s="1197"/>
      <c r="AG159" s="1197"/>
      <c r="AH159" s="1197"/>
      <c r="AI159" s="1198"/>
      <c r="AJ159" s="1198"/>
      <c r="AK159" s="1198"/>
      <c r="AL159" s="1199">
        <v>1</v>
      </c>
    </row>
    <row r="160" spans="1:38" s="701" customFormat="1" ht="26.25">
      <c r="A160" s="1195"/>
      <c r="B160" s="1286" t="s">
        <v>3187</v>
      </c>
      <c r="C160" s="1277"/>
      <c r="D160" s="1287"/>
      <c r="E160" s="1261"/>
      <c r="F160" s="1288" t="s">
        <v>2668</v>
      </c>
      <c r="G160" s="1279"/>
      <c r="H160" s="1279"/>
      <c r="I160" s="1279"/>
      <c r="J160" s="1280"/>
      <c r="K160" s="1280"/>
      <c r="L160" s="1197"/>
      <c r="M160" s="1197"/>
      <c r="N160" s="1197"/>
      <c r="O160" s="1197"/>
      <c r="P160" s="1198"/>
      <c r="Q160" s="1260"/>
      <c r="R160" s="1260"/>
      <c r="S160" s="1260"/>
      <c r="T160" s="1197"/>
      <c r="U160" s="1197"/>
      <c r="V160" s="1197"/>
      <c r="W160" s="1197"/>
      <c r="X160" s="1197"/>
      <c r="Y160" s="1197"/>
      <c r="Z160" s="1197"/>
      <c r="AA160" s="1197"/>
      <c r="AB160" s="1197"/>
      <c r="AC160" s="1197"/>
      <c r="AD160" s="1197"/>
      <c r="AE160" s="1197"/>
      <c r="AF160" s="1197"/>
      <c r="AG160" s="1197"/>
      <c r="AH160" s="1197"/>
      <c r="AI160" s="1198"/>
      <c r="AJ160" s="1198"/>
      <c r="AK160" s="1198"/>
      <c r="AL160" s="1199">
        <v>1</v>
      </c>
    </row>
    <row r="161" spans="1:40" s="701" customFormat="1" ht="26.25">
      <c r="A161" s="1195"/>
      <c r="B161" s="1289"/>
      <c r="C161" s="1290" t="s">
        <v>3188</v>
      </c>
      <c r="D161" s="1287"/>
      <c r="E161" s="1261"/>
      <c r="F161" s="1279"/>
      <c r="G161" s="1279"/>
      <c r="H161" s="1279"/>
      <c r="I161" s="1279"/>
      <c r="J161" s="1280">
        <v>1</v>
      </c>
      <c r="K161" s="1280">
        <v>1</v>
      </c>
      <c r="L161" s="1197"/>
      <c r="M161" s="1197"/>
      <c r="N161" s="1197"/>
      <c r="O161" s="1197"/>
      <c r="P161" s="1198"/>
      <c r="Q161" s="1260"/>
      <c r="R161" s="1260"/>
      <c r="S161" s="1260"/>
      <c r="T161" s="1197"/>
      <c r="U161" s="1197"/>
      <c r="V161" s="1197"/>
      <c r="W161" s="1197"/>
      <c r="X161" s="1197"/>
      <c r="Y161" s="1197"/>
      <c r="Z161" s="1197"/>
      <c r="AA161" s="1197"/>
      <c r="AB161" s="1197"/>
      <c r="AC161" s="1197"/>
      <c r="AD161" s="1197"/>
      <c r="AE161" s="1197"/>
      <c r="AF161" s="1197"/>
      <c r="AG161" s="1197"/>
      <c r="AH161" s="1197"/>
      <c r="AI161" s="1198"/>
      <c r="AJ161" s="1198"/>
      <c r="AK161" s="1198"/>
      <c r="AL161" s="1199">
        <v>1</v>
      </c>
    </row>
    <row r="162" spans="1:40" s="701" customFormat="1" ht="26.25">
      <c r="A162" s="1195"/>
      <c r="B162" s="1291" t="str">
        <f>IF(B161="","",IF(AND(CODE(LEFT(B161,1))=66,CODE(RIGHT(B161,1))=90),"",CHOOSE(MATCH((LEN(B161)&amp;CODE(RIGHT(B161,1)))*1,{165;190;265;290},1),CHAR(CODE(B161)+1),"AA",LEFT(B161,1)&amp;CHAR(CODE(RIGHT(B161,1))+1),"BA",LEFT(B161,2)&amp;CHAR(CODE(RIGHT(B161,1))+1))))</f>
        <v/>
      </c>
      <c r="C162" s="1292" t="str">
        <f ca="1">_xlfn.FORMULATEXT(B162)</f>
        <v>=SI(B161="";"";SI(ET(CODE(GAUCHE(B161;1))=66;CODE(DROITE(B161;1))=90);"";CHOISIR(EQUIV((NBCAR(B161)&amp;CODE(DROITE(B161;1)))*1;{165;190;265;290};1);CAR(CODE(B161)+1);"AA";GAUCHE(B161;1)&amp;CAR(CODE(DROITE(B161;1))+1);"BA";GAUCHE(B161;2)&amp;CAR(CODE(DROITE(B161;1))+1))))</v>
      </c>
      <c r="D162" s="1287"/>
      <c r="E162" s="1261"/>
      <c r="F162" s="1279"/>
      <c r="G162" s="1279"/>
      <c r="H162" s="1279"/>
      <c r="I162" s="1279"/>
      <c r="J162" s="1280"/>
      <c r="K162" s="1280"/>
      <c r="L162" s="1197"/>
      <c r="M162" s="1197"/>
      <c r="N162" s="1197"/>
      <c r="O162" s="1197"/>
      <c r="P162" s="1198"/>
      <c r="Q162" s="1260"/>
      <c r="R162" s="1260"/>
      <c r="S162" s="1260"/>
      <c r="T162" s="1197"/>
      <c r="U162" s="1197"/>
      <c r="V162" s="1197"/>
      <c r="W162" s="1197"/>
      <c r="X162" s="1197"/>
      <c r="Y162" s="1197"/>
      <c r="Z162" s="1197"/>
      <c r="AA162" s="1197"/>
      <c r="AB162" s="1197"/>
      <c r="AC162" s="1197"/>
      <c r="AD162" s="1197"/>
      <c r="AE162" s="1197"/>
      <c r="AF162" s="1197"/>
      <c r="AG162" s="1197"/>
      <c r="AH162" s="1197"/>
      <c r="AI162" s="1198"/>
      <c r="AJ162" s="1198"/>
      <c r="AK162" s="1198"/>
      <c r="AL162" s="1199">
        <v>1</v>
      </c>
    </row>
    <row r="163" spans="1:40" s="701" customFormat="1" ht="26.25">
      <c r="A163" s="1195"/>
      <c r="B163" s="1291"/>
      <c r="C163" s="1292"/>
      <c r="D163" s="1287"/>
      <c r="E163" s="1261"/>
      <c r="F163" s="1279"/>
      <c r="G163" s="1279"/>
      <c r="H163" s="1279"/>
      <c r="I163" s="1279"/>
      <c r="J163" s="1280"/>
      <c r="K163" s="1280"/>
      <c r="L163" s="1197"/>
      <c r="M163" s="1197"/>
      <c r="N163" s="1197"/>
      <c r="O163" s="1197"/>
      <c r="P163" s="1198"/>
      <c r="Q163" s="1260"/>
      <c r="R163" s="1260"/>
      <c r="S163" s="1260"/>
      <c r="T163" s="1197"/>
      <c r="U163" s="1197"/>
      <c r="V163" s="1197"/>
      <c r="W163" s="1197"/>
      <c r="X163" s="1197"/>
      <c r="Y163" s="1197"/>
      <c r="Z163" s="1197"/>
      <c r="AA163" s="1197"/>
      <c r="AB163" s="1197"/>
      <c r="AC163" s="1197"/>
      <c r="AD163" s="1197"/>
      <c r="AE163" s="1197"/>
      <c r="AF163" s="1197"/>
      <c r="AG163" s="1197"/>
      <c r="AH163" s="1197"/>
      <c r="AI163" s="1198"/>
      <c r="AJ163" s="1198"/>
      <c r="AK163" s="1198"/>
      <c r="AL163" s="1199">
        <v>1</v>
      </c>
    </row>
    <row r="164" spans="1:40" s="701" customFormat="1" ht="26.25">
      <c r="A164" s="1195"/>
      <c r="B164" s="1276" t="s">
        <v>3189</v>
      </c>
      <c r="C164" s="1276"/>
      <c r="D164" s="1276"/>
      <c r="E164" s="1276"/>
      <c r="F164" s="1276"/>
      <c r="G164" s="1276"/>
      <c r="H164" s="1197"/>
      <c r="I164" s="1263"/>
      <c r="J164" s="1197"/>
      <c r="K164" s="1197"/>
      <c r="L164" s="1197"/>
      <c r="M164" s="1197"/>
      <c r="N164" s="1197"/>
      <c r="O164" s="1197"/>
      <c r="P164" s="1198"/>
      <c r="Q164" s="1260"/>
      <c r="R164" s="1260"/>
      <c r="S164" s="1260"/>
      <c r="T164" s="1197"/>
      <c r="U164" s="1197"/>
      <c r="V164" s="1197"/>
      <c r="W164" s="1197"/>
      <c r="X164" s="1197"/>
      <c r="Y164" s="1197"/>
      <c r="Z164" s="1197"/>
      <c r="AA164" s="1197"/>
      <c r="AB164" s="1197"/>
      <c r="AC164" s="1197"/>
      <c r="AD164" s="1197"/>
      <c r="AE164" s="1197"/>
      <c r="AF164" s="1197"/>
      <c r="AG164" s="1197"/>
      <c r="AH164" s="1197"/>
      <c r="AI164" s="1198"/>
      <c r="AJ164" s="1198"/>
      <c r="AK164" s="1198"/>
      <c r="AL164" s="1199">
        <v>1</v>
      </c>
    </row>
    <row r="165" spans="1:40" s="701" customFormat="1" ht="26.25">
      <c r="A165" s="1195"/>
      <c r="B165" s="1276" t="s">
        <v>3190</v>
      </c>
      <c r="C165" s="1276"/>
      <c r="D165" s="1276"/>
      <c r="E165" s="1276"/>
      <c r="F165" s="1276"/>
      <c r="G165" s="1276"/>
      <c r="H165" s="1197"/>
      <c r="I165" s="1263"/>
      <c r="J165" s="1197"/>
      <c r="K165" s="1197"/>
      <c r="L165" s="1197"/>
      <c r="M165" s="1197"/>
      <c r="N165" s="1197"/>
      <c r="O165" s="1197"/>
      <c r="P165" s="1198"/>
      <c r="Q165" s="1260"/>
      <c r="R165" s="1260"/>
      <c r="S165" s="1260"/>
      <c r="T165" s="1197"/>
      <c r="U165" s="1197"/>
      <c r="V165" s="1197"/>
      <c r="W165" s="1197"/>
      <c r="X165" s="1197"/>
      <c r="Y165" s="1197"/>
      <c r="Z165" s="1197"/>
      <c r="AA165" s="1197"/>
      <c r="AB165" s="1197"/>
      <c r="AC165" s="1197"/>
      <c r="AD165" s="1197"/>
      <c r="AE165" s="1197"/>
      <c r="AF165" s="1197"/>
      <c r="AG165" s="1197"/>
      <c r="AH165" s="1197"/>
      <c r="AI165" s="1198"/>
      <c r="AJ165" s="1198"/>
      <c r="AK165" s="1198"/>
      <c r="AL165" s="1199">
        <v>1</v>
      </c>
    </row>
    <row r="166" spans="1:40" s="701" customFormat="1" ht="26.25">
      <c r="A166" s="1195"/>
      <c r="B166" s="1293" t="s">
        <v>863</v>
      </c>
      <c r="C166" s="1276" t="s">
        <v>3191</v>
      </c>
      <c r="D166" s="1263"/>
      <c r="E166" s="1263"/>
      <c r="F166" s="1263"/>
      <c r="G166" s="1263"/>
      <c r="H166" s="1197"/>
      <c r="I166" s="1263"/>
      <c r="J166" s="1197"/>
      <c r="K166" s="1197"/>
      <c r="L166" s="1197"/>
      <c r="M166" s="1197"/>
      <c r="N166" s="1197"/>
      <c r="O166" s="1197"/>
      <c r="P166" s="1198"/>
      <c r="Q166" s="1260"/>
      <c r="R166" s="1260"/>
      <c r="S166" s="1260"/>
      <c r="T166" s="1197"/>
      <c r="U166" s="1197"/>
      <c r="V166" s="1197"/>
      <c r="W166" s="1197"/>
      <c r="X166" s="1197"/>
      <c r="Y166" s="1197"/>
      <c r="Z166" s="1197"/>
      <c r="AA166" s="1197"/>
      <c r="AB166" s="1197"/>
      <c r="AC166" s="1197"/>
      <c r="AD166" s="1197"/>
      <c r="AE166" s="1197"/>
      <c r="AF166" s="1197"/>
      <c r="AG166" s="1197"/>
      <c r="AH166" s="1197"/>
      <c r="AI166" s="1198"/>
      <c r="AJ166" s="1198"/>
      <c r="AK166" s="1198"/>
      <c r="AL166" s="1199">
        <v>1</v>
      </c>
    </row>
    <row r="167" spans="1:40" s="701" customFormat="1" ht="26.25">
      <c r="A167" s="1195"/>
      <c r="B167" s="1294" t="str">
        <f>IF(COLUMN()-COLUMN(B167)+1&lt;=26, CHAR(64+COLUMN()-COLUMN(B167)+1), CHAR(64+INT((COLUMN()-COLUMN(B167))/26))&amp;CHAR(64+MOD(COLUMN()-COLUMN(B167)-1,26)+1))</f>
        <v>A</v>
      </c>
      <c r="C167" s="1289" t="s">
        <v>1644</v>
      </c>
      <c r="D167" s="1289" t="s">
        <v>1645</v>
      </c>
      <c r="E167" s="1289" t="s">
        <v>1646</v>
      </c>
      <c r="F167" s="1289" t="s">
        <v>2672</v>
      </c>
      <c r="G167" s="1263"/>
      <c r="H167" s="1197"/>
      <c r="I167" s="1263"/>
      <c r="J167" s="1197"/>
      <c r="K167" s="1197"/>
      <c r="L167" s="1197"/>
      <c r="M167" s="1197"/>
      <c r="N167" s="1197"/>
      <c r="O167" s="1197"/>
      <c r="P167" s="1198"/>
      <c r="Q167" s="1260"/>
      <c r="R167" s="1260"/>
      <c r="S167" s="1260"/>
      <c r="T167" s="1197"/>
      <c r="U167" s="1197"/>
      <c r="V167" s="1197"/>
      <c r="W167" s="1197"/>
      <c r="X167" s="1197"/>
      <c r="Y167" s="1197"/>
      <c r="Z167" s="1197"/>
      <c r="AA167" s="1197"/>
      <c r="AB167" s="1197"/>
      <c r="AC167" s="1197"/>
      <c r="AD167" s="1197"/>
      <c r="AE167" s="1197"/>
      <c r="AF167" s="1197"/>
      <c r="AG167" s="1197"/>
      <c r="AH167" s="1197"/>
      <c r="AI167" s="1198"/>
      <c r="AJ167" s="1198"/>
      <c r="AK167" s="1198"/>
      <c r="AL167" s="1199">
        <v>1</v>
      </c>
    </row>
    <row r="168" spans="1:40" s="701" customFormat="1" ht="26.25">
      <c r="A168" s="1195"/>
      <c r="B168" s="1276" t="s">
        <v>3192</v>
      </c>
      <c r="C168" s="1278"/>
      <c r="D168" s="1262"/>
      <c r="E168" s="1262"/>
      <c r="F168" s="1262"/>
      <c r="G168" s="1262"/>
      <c r="H168" s="1262"/>
      <c r="I168" s="1262"/>
      <c r="J168" s="1197"/>
      <c r="K168" s="1197"/>
      <c r="L168" s="1197"/>
      <c r="M168" s="1197"/>
      <c r="N168" s="1197"/>
      <c r="O168" s="1197"/>
      <c r="P168" s="1198"/>
      <c r="Q168" s="1260"/>
      <c r="R168" s="1260"/>
      <c r="S168" s="1260"/>
      <c r="T168" s="1197"/>
      <c r="U168" s="1197"/>
      <c r="V168" s="1197"/>
      <c r="W168" s="1197"/>
      <c r="X168" s="1197"/>
      <c r="Y168" s="1197"/>
      <c r="Z168" s="1197"/>
      <c r="AA168" s="1197"/>
      <c r="AB168" s="1197"/>
      <c r="AC168" s="1197"/>
      <c r="AD168" s="1197"/>
      <c r="AE168" s="1197"/>
      <c r="AF168" s="1197"/>
      <c r="AG168" s="1197"/>
      <c r="AH168" s="1197"/>
      <c r="AI168" s="1198"/>
      <c r="AJ168" s="1198"/>
      <c r="AK168" s="1198"/>
      <c r="AL168" s="1199">
        <v>1</v>
      </c>
    </row>
    <row r="169" spans="1:40" s="701" customFormat="1" ht="26.25">
      <c r="A169" s="1195"/>
      <c r="B169" s="1291"/>
      <c r="C169" s="1292"/>
      <c r="D169" s="1287"/>
      <c r="E169" s="1261"/>
      <c r="F169" s="1279"/>
      <c r="G169" s="1279"/>
      <c r="H169" s="1279"/>
      <c r="I169" s="1279"/>
      <c r="J169" s="1280"/>
      <c r="K169" s="1280"/>
      <c r="L169" s="1197"/>
      <c r="M169" s="1197"/>
      <c r="N169" s="1197"/>
      <c r="O169" s="1197"/>
      <c r="P169" s="1198"/>
      <c r="Q169" s="1260"/>
      <c r="R169" s="1260"/>
      <c r="S169" s="1260"/>
      <c r="T169" s="1197"/>
      <c r="U169" s="1197"/>
      <c r="V169" s="1197"/>
      <c r="W169" s="1197"/>
      <c r="X169" s="1197"/>
      <c r="Y169" s="1197"/>
      <c r="Z169" s="1197"/>
      <c r="AA169" s="1197"/>
      <c r="AB169" s="1197"/>
      <c r="AC169" s="1197"/>
      <c r="AD169" s="1197"/>
      <c r="AE169" s="1197"/>
      <c r="AF169" s="1197"/>
      <c r="AG169" s="1197"/>
      <c r="AH169" s="1197"/>
      <c r="AI169" s="1198"/>
      <c r="AJ169" s="1198"/>
      <c r="AK169" s="1198"/>
      <c r="AL169" s="1199">
        <v>1</v>
      </c>
    </row>
    <row r="170" spans="1:40" s="701" customFormat="1" ht="26.25">
      <c r="A170" s="1195"/>
      <c r="B170" s="1291"/>
      <c r="C170" s="1292"/>
      <c r="D170" s="1287"/>
      <c r="E170" s="1261"/>
      <c r="F170" s="1279"/>
      <c r="G170" s="1279"/>
      <c r="H170" s="1279"/>
      <c r="I170" s="1279"/>
      <c r="J170" s="1280"/>
      <c r="K170" s="1280"/>
      <c r="L170" s="1197"/>
      <c r="M170" s="1197"/>
      <c r="N170" s="1197"/>
      <c r="O170" s="1197"/>
      <c r="P170" s="1198"/>
      <c r="Q170" s="1260"/>
      <c r="R170" s="1260"/>
      <c r="S170" s="1260"/>
      <c r="T170" s="1197"/>
      <c r="U170" s="1197"/>
      <c r="V170" s="1197"/>
      <c r="W170" s="1197"/>
      <c r="X170" s="1197"/>
      <c r="Y170" s="1197"/>
      <c r="Z170" s="1197"/>
      <c r="AA170" s="1197"/>
      <c r="AB170" s="1197"/>
      <c r="AC170" s="1197"/>
      <c r="AD170" s="1197"/>
      <c r="AE170" s="1197"/>
      <c r="AF170" s="1197"/>
      <c r="AG170" s="1197"/>
      <c r="AH170" s="1197"/>
      <c r="AI170" s="1198"/>
      <c r="AJ170" s="1198"/>
      <c r="AK170" s="1198"/>
      <c r="AL170" s="1199">
        <v>1</v>
      </c>
    </row>
    <row r="171" spans="1:40" s="1258" customFormat="1" ht="40.5" customHeight="1">
      <c r="A171" s="1195"/>
      <c r="B171" s="1295" t="s">
        <v>3193</v>
      </c>
      <c r="C171" s="1195"/>
      <c r="D171" s="1195"/>
      <c r="E171" s="1195"/>
      <c r="F171" s="1195"/>
      <c r="G171" s="1195"/>
      <c r="H171" s="1195"/>
      <c r="I171" s="1222"/>
      <c r="J171" s="1195"/>
      <c r="K171" s="1195"/>
      <c r="L171" s="1195"/>
      <c r="M171" s="1195"/>
      <c r="N171" s="1195"/>
      <c r="O171" s="1222"/>
      <c r="P171" s="1222"/>
      <c r="Q171" s="1222"/>
      <c r="R171" s="1222"/>
      <c r="S171" s="1222"/>
      <c r="T171" s="1295" t="s">
        <v>3194</v>
      </c>
      <c r="U171" s="1197"/>
      <c r="V171" s="1197"/>
      <c r="W171" s="1197"/>
      <c r="X171" s="1197"/>
      <c r="Y171" s="1197"/>
      <c r="Z171" s="1296"/>
      <c r="AA171" s="1296"/>
      <c r="AB171" s="1296"/>
      <c r="AC171" s="1296"/>
      <c r="AD171" s="1296"/>
      <c r="AE171" s="1296"/>
      <c r="AF171" s="1296"/>
      <c r="AG171" s="1296"/>
      <c r="AH171" s="1297"/>
      <c r="AI171" s="1297"/>
      <c r="AJ171" s="1197"/>
      <c r="AK171" s="1197"/>
      <c r="AL171" s="1199">
        <v>1</v>
      </c>
      <c r="AM171" s="701"/>
      <c r="AN171" s="701"/>
    </row>
    <row r="172" spans="1:40" s="1258" customFormat="1" ht="40.5" customHeight="1">
      <c r="A172" s="1195"/>
      <c r="B172" s="1270"/>
      <c r="C172" s="1245" t="s">
        <v>2676</v>
      </c>
      <c r="D172" s="1195"/>
      <c r="E172" s="1298" t="s">
        <v>2677</v>
      </c>
      <c r="F172" s="1222"/>
      <c r="G172" s="1299" t="s">
        <v>2678</v>
      </c>
      <c r="H172" s="1195"/>
      <c r="I172" s="1222"/>
      <c r="J172" s="1203" t="s">
        <v>2679</v>
      </c>
      <c r="K172" s="1195"/>
      <c r="L172" s="1195"/>
      <c r="M172" s="1195"/>
      <c r="N172" s="1195"/>
      <c r="O172" s="1222"/>
      <c r="P172" s="1222"/>
      <c r="Q172" s="1222"/>
      <c r="R172" s="1222"/>
      <c r="S172" s="1222"/>
      <c r="T172" s="1300" t="s">
        <v>2680</v>
      </c>
      <c r="U172" s="1301"/>
      <c r="V172" s="1302">
        <v>15.5</v>
      </c>
      <c r="W172" s="1197"/>
      <c r="X172" s="1303">
        <v>15.5</v>
      </c>
      <c r="Y172" s="1197"/>
      <c r="Z172" s="1296"/>
      <c r="AA172" s="1296"/>
      <c r="AB172" s="1296"/>
      <c r="AC172" s="1296"/>
      <c r="AD172" s="1296"/>
      <c r="AE172" s="1296"/>
      <c r="AF172" s="1296"/>
      <c r="AG172" s="1296"/>
      <c r="AH172" s="1297"/>
      <c r="AI172" s="1297"/>
      <c r="AJ172" s="1197"/>
      <c r="AK172" s="1197"/>
      <c r="AL172" s="1199">
        <v>1</v>
      </c>
      <c r="AM172" s="701"/>
      <c r="AN172" s="701"/>
    </row>
    <row r="173" spans="1:40" s="1258" customFormat="1" ht="40.5" customHeight="1">
      <c r="A173" s="1195"/>
      <c r="B173" s="1270"/>
      <c r="C173" s="1245" t="s">
        <v>2681</v>
      </c>
      <c r="D173" s="1195"/>
      <c r="E173" s="1298" t="s">
        <v>2682</v>
      </c>
      <c r="F173" s="1222"/>
      <c r="G173" s="1299" t="s">
        <v>2683</v>
      </c>
      <c r="H173" s="1195"/>
      <c r="I173" s="1222"/>
      <c r="J173" s="1203" t="s">
        <v>2684</v>
      </c>
      <c r="K173" s="1195"/>
      <c r="L173" s="1195"/>
      <c r="M173" s="1195"/>
      <c r="N173" s="1195"/>
      <c r="O173" s="1222"/>
      <c r="P173" s="1222"/>
      <c r="Q173" s="1222"/>
      <c r="R173" s="1222"/>
      <c r="S173" s="1222"/>
      <c r="T173" s="1304" t="s">
        <v>3195</v>
      </c>
      <c r="U173" s="1301"/>
      <c r="V173" s="1298" t="s">
        <v>931</v>
      </c>
      <c r="W173" s="1197"/>
      <c r="X173" s="1305" t="s">
        <v>932</v>
      </c>
      <c r="Y173" s="1197"/>
      <c r="Z173" s="1296"/>
      <c r="AA173" s="1296"/>
      <c r="AB173" s="1296"/>
      <c r="AC173" s="1296"/>
      <c r="AD173" s="1296"/>
      <c r="AE173" s="1296"/>
      <c r="AF173" s="1296"/>
      <c r="AG173" s="1296"/>
      <c r="AH173" s="1297"/>
      <c r="AI173" s="1297"/>
      <c r="AJ173" s="1197"/>
      <c r="AK173" s="1197"/>
      <c r="AL173" s="1199">
        <v>1</v>
      </c>
      <c r="AM173" s="701"/>
      <c r="AN173" s="701"/>
    </row>
    <row r="174" spans="1:40" s="1258" customFormat="1" ht="40.5" customHeight="1">
      <c r="A174" s="1195"/>
      <c r="B174" s="1270"/>
      <c r="C174" s="1195"/>
      <c r="D174" s="1195"/>
      <c r="E174" s="1195"/>
      <c r="F174" s="1195"/>
      <c r="G174" s="1195"/>
      <c r="H174" s="1195"/>
      <c r="I174" s="1222"/>
      <c r="J174" s="1195"/>
      <c r="K174" s="1195"/>
      <c r="L174" s="1195"/>
      <c r="M174" s="1195"/>
      <c r="N174" s="1195"/>
      <c r="O174" s="1222"/>
      <c r="P174" s="1222"/>
      <c r="Q174" s="1222"/>
      <c r="R174" s="1222"/>
      <c r="S174" s="1222"/>
      <c r="T174" s="1197"/>
      <c r="U174" s="1197"/>
      <c r="V174" s="1197"/>
      <c r="W174" s="1197"/>
      <c r="X174" s="1197"/>
      <c r="Y174" s="1197"/>
      <c r="Z174" s="1296"/>
      <c r="AA174" s="1296"/>
      <c r="AB174" s="1296"/>
      <c r="AC174" s="1296"/>
      <c r="AD174" s="1296"/>
      <c r="AE174" s="1296"/>
      <c r="AF174" s="1296"/>
      <c r="AG174" s="1296"/>
      <c r="AH174" s="1297"/>
      <c r="AI174" s="1297"/>
      <c r="AJ174" s="1197"/>
      <c r="AK174" s="1197"/>
      <c r="AL174" s="1199">
        <v>1</v>
      </c>
      <c r="AM174" s="701"/>
      <c r="AN174" s="701"/>
    </row>
    <row r="175" spans="1:40" s="1258" customFormat="1" ht="40.5" customHeight="1">
      <c r="A175" s="1195"/>
      <c r="B175" s="1295" t="s">
        <v>3196</v>
      </c>
      <c r="C175" s="1195"/>
      <c r="D175" s="1195"/>
      <c r="E175" s="1195"/>
      <c r="F175" s="1195"/>
      <c r="G175" s="1195"/>
      <c r="H175" s="1195"/>
      <c r="I175" s="1222"/>
      <c r="J175" s="1195"/>
      <c r="K175" s="1195"/>
      <c r="L175" s="1195"/>
      <c r="M175" s="1195"/>
      <c r="N175" s="1195"/>
      <c r="O175" s="1222"/>
      <c r="P175" s="1222"/>
      <c r="Q175" s="1222"/>
      <c r="R175" s="1222"/>
      <c r="S175" s="1222"/>
      <c r="T175" s="1197"/>
      <c r="U175" s="1197"/>
      <c r="V175" s="1197"/>
      <c r="W175" s="1197"/>
      <c r="X175" s="1197"/>
      <c r="Y175" s="1197"/>
      <c r="Z175" s="1197"/>
      <c r="AA175" s="1197"/>
      <c r="AB175" s="1197"/>
      <c r="AC175" s="1197"/>
      <c r="AD175" s="1197"/>
      <c r="AE175" s="1197"/>
      <c r="AF175" s="1197"/>
      <c r="AG175" s="1197"/>
      <c r="AH175" s="1197"/>
      <c r="AI175" s="1197"/>
      <c r="AJ175" s="1197"/>
      <c r="AK175" s="1197"/>
      <c r="AL175" s="1199">
        <v>1</v>
      </c>
      <c r="AM175" s="701"/>
      <c r="AN175" s="701"/>
    </row>
    <row r="176" spans="1:40" s="1258" customFormat="1" ht="40.5" customHeight="1">
      <c r="A176" s="1195"/>
      <c r="B176" s="1270"/>
      <c r="C176" s="1306" t="s">
        <v>2687</v>
      </c>
      <c r="D176" s="1195"/>
      <c r="E176" s="1195"/>
      <c r="F176" s="1195"/>
      <c r="G176" s="1195"/>
      <c r="H176" s="1307" t="s">
        <v>2688</v>
      </c>
      <c r="I176" s="1307"/>
      <c r="J176" s="1195"/>
      <c r="K176" s="1195"/>
      <c r="L176" s="1195"/>
      <c r="M176" s="1195"/>
      <c r="N176" s="1195"/>
      <c r="O176" s="1222"/>
      <c r="P176" s="1222"/>
      <c r="Q176" s="1222"/>
      <c r="R176" s="1222"/>
      <c r="S176" s="1308" t="s">
        <v>2689</v>
      </c>
      <c r="T176" s="1308"/>
      <c r="U176" s="1197"/>
      <c r="V176" s="1197"/>
      <c r="W176" s="1197"/>
      <c r="X176" s="1197"/>
      <c r="Y176" s="1309" t="s">
        <v>2690</v>
      </c>
      <c r="Z176" s="1197"/>
      <c r="AA176" s="1197"/>
      <c r="AB176" s="1197"/>
      <c r="AC176" s="1197"/>
      <c r="AD176" s="1197"/>
      <c r="AE176" s="1197"/>
      <c r="AF176" s="1197"/>
      <c r="AG176" s="1197"/>
      <c r="AH176" s="1197"/>
      <c r="AI176" s="1197"/>
      <c r="AJ176" s="1197"/>
      <c r="AK176" s="1197"/>
      <c r="AL176" s="1199">
        <v>1</v>
      </c>
      <c r="AM176" s="701"/>
      <c r="AN176" s="701"/>
    </row>
    <row r="177" spans="1:40" s="1258" customFormat="1" ht="40.5" customHeight="1">
      <c r="A177" s="1195"/>
      <c r="B177" s="1270"/>
      <c r="C177" s="1310" t="s">
        <v>2691</v>
      </c>
      <c r="D177" s="1195"/>
      <c r="E177" s="1195"/>
      <c r="F177" s="1195"/>
      <c r="G177" s="1195"/>
      <c r="H177" s="1311" t="s">
        <v>2692</v>
      </c>
      <c r="I177" s="1311"/>
      <c r="J177" s="1195"/>
      <c r="K177" s="1195"/>
      <c r="L177" s="1195"/>
      <c r="M177" s="1195"/>
      <c r="N177" s="1195"/>
      <c r="O177" s="1222"/>
      <c r="P177" s="1222"/>
      <c r="Q177" s="1222"/>
      <c r="R177" s="1222"/>
      <c r="S177" s="1312" t="s">
        <v>2693</v>
      </c>
      <c r="T177" s="1312"/>
      <c r="U177" s="1197"/>
      <c r="V177" s="1197"/>
      <c r="W177" s="1197"/>
      <c r="X177" s="1197"/>
      <c r="Y177" s="1313" t="s">
        <v>2694</v>
      </c>
      <c r="Z177" s="1197"/>
      <c r="AA177" s="1197"/>
      <c r="AB177" s="1197"/>
      <c r="AC177" s="1197"/>
      <c r="AD177" s="1197"/>
      <c r="AE177" s="1197"/>
      <c r="AF177" s="1197"/>
      <c r="AG177" s="1197"/>
      <c r="AH177" s="1197"/>
      <c r="AI177" s="1197"/>
      <c r="AJ177" s="1197"/>
      <c r="AK177" s="1197"/>
      <c r="AL177" s="1199">
        <v>1</v>
      </c>
      <c r="AM177" s="701"/>
      <c r="AN177" s="701"/>
    </row>
    <row r="178" spans="1:40" s="1258" customFormat="1" ht="40.5" customHeight="1">
      <c r="A178" s="1195"/>
      <c r="B178" s="1270"/>
      <c r="C178" s="1314" t="s">
        <v>2695</v>
      </c>
      <c r="D178" s="1195"/>
      <c r="E178" s="1195"/>
      <c r="F178" s="1195"/>
      <c r="G178" s="1195"/>
      <c r="H178" s="1195"/>
      <c r="I178" s="1222"/>
      <c r="J178" s="1195"/>
      <c r="K178" s="1195"/>
      <c r="L178" s="1195"/>
      <c r="M178" s="1195"/>
      <c r="N178" s="1195"/>
      <c r="O178" s="1222"/>
      <c r="P178" s="1222"/>
      <c r="Q178" s="1222"/>
      <c r="R178" s="1222"/>
      <c r="S178" s="1222"/>
      <c r="T178" s="1197"/>
      <c r="U178" s="1197"/>
      <c r="V178" s="1197"/>
      <c r="W178" s="1197"/>
      <c r="X178" s="1197"/>
      <c r="Y178" s="1197"/>
      <c r="Z178" s="1197"/>
      <c r="AA178" s="1197"/>
      <c r="AB178" s="1197"/>
      <c r="AC178" s="1197"/>
      <c r="AD178" s="1197"/>
      <c r="AE178" s="1197"/>
      <c r="AF178" s="1197"/>
      <c r="AG178" s="1197"/>
      <c r="AH178" s="1197"/>
      <c r="AI178" s="1197"/>
      <c r="AJ178" s="1197"/>
      <c r="AK178" s="1197"/>
      <c r="AL178" s="1199">
        <v>1</v>
      </c>
      <c r="AM178" s="701"/>
      <c r="AN178" s="701"/>
    </row>
    <row r="179" spans="1:40" ht="27">
      <c r="A179" s="1195"/>
      <c r="B179" s="1270"/>
      <c r="C179" s="1195"/>
      <c r="D179" s="1195"/>
      <c r="E179" s="1195"/>
      <c r="F179" s="1195"/>
      <c r="G179" s="1195"/>
      <c r="H179" s="1195"/>
      <c r="I179" s="1260"/>
      <c r="J179" s="1195"/>
      <c r="K179" s="1195"/>
      <c r="L179" s="1195"/>
      <c r="M179" s="1195"/>
      <c r="N179" s="1195"/>
      <c r="O179" s="1260"/>
      <c r="P179" s="1260"/>
      <c r="Q179" s="1260"/>
      <c r="R179" s="1260"/>
      <c r="S179" s="1260"/>
      <c r="T179" s="1197"/>
      <c r="U179" s="1197"/>
      <c r="V179" s="1197"/>
      <c r="W179" s="1197"/>
      <c r="X179" s="1197"/>
      <c r="Y179" s="1197"/>
      <c r="Z179" s="1197"/>
      <c r="AA179" s="1197"/>
      <c r="AB179" s="1197"/>
      <c r="AC179" s="1197"/>
      <c r="AD179" s="1197"/>
      <c r="AE179" s="1197"/>
      <c r="AF179" s="1197"/>
      <c r="AG179" s="1197"/>
      <c r="AH179" s="1197"/>
      <c r="AI179" s="1198"/>
      <c r="AJ179" s="1198"/>
      <c r="AK179" s="1198"/>
      <c r="AL179" s="1199">
        <v>1</v>
      </c>
    </row>
    <row r="180" spans="1:40" customFormat="1" ht="30" customHeight="1">
      <c r="A180" s="1280"/>
      <c r="B180" s="1280"/>
      <c r="C180" s="1280"/>
      <c r="D180" s="1315" t="s">
        <v>3109</v>
      </c>
      <c r="E180" s="1315"/>
      <c r="F180" s="1315"/>
      <c r="G180" s="1315"/>
      <c r="H180" s="1315"/>
      <c r="I180" s="1315"/>
      <c r="J180" s="1315"/>
      <c r="K180" s="1315"/>
      <c r="L180" s="1315"/>
      <c r="M180" s="1315"/>
      <c r="N180" s="1315"/>
      <c r="O180" s="1315"/>
      <c r="P180" s="1280"/>
      <c r="Q180" s="1280"/>
      <c r="R180" s="1280"/>
      <c r="S180" s="1280"/>
      <c r="T180" s="1280"/>
      <c r="U180" s="1280"/>
      <c r="V180" s="1280"/>
      <c r="W180" s="1280"/>
      <c r="X180" s="1280"/>
      <c r="Y180" s="1222"/>
      <c r="Z180" s="1222"/>
      <c r="AA180" s="1222"/>
      <c r="AB180" s="1222"/>
      <c r="AC180" s="1222"/>
      <c r="AD180" s="1222"/>
      <c r="AE180" s="1222"/>
      <c r="AF180" s="1222"/>
      <c r="AG180" s="1222"/>
      <c r="AH180" s="1222"/>
      <c r="AI180" s="1222"/>
      <c r="AJ180" s="1198"/>
      <c r="AK180" s="1198"/>
      <c r="AL180" s="1199">
        <v>1</v>
      </c>
      <c r="AM180" s="701"/>
      <c r="AN180" s="701"/>
    </row>
    <row r="181" spans="1:40" customFormat="1" ht="30" customHeight="1">
      <c r="A181" s="1280"/>
      <c r="B181" s="1280"/>
      <c r="C181" s="1280"/>
      <c r="D181" s="1315" t="s">
        <v>3110</v>
      </c>
      <c r="E181" s="1315"/>
      <c r="F181" s="1315"/>
      <c r="G181" s="1315"/>
      <c r="H181" s="1315"/>
      <c r="I181" s="1315"/>
      <c r="J181" s="1315"/>
      <c r="K181" s="1315"/>
      <c r="L181" s="1315"/>
      <c r="M181" s="1315"/>
      <c r="N181" s="1315"/>
      <c r="O181" s="1315"/>
      <c r="P181" s="1280"/>
      <c r="Q181" s="1280"/>
      <c r="R181" s="1280"/>
      <c r="S181" s="1280"/>
      <c r="T181" s="1280"/>
      <c r="U181" s="1280"/>
      <c r="V181" s="1280"/>
      <c r="W181" s="1280"/>
      <c r="X181" s="1280"/>
      <c r="Y181" s="1222"/>
      <c r="Z181" s="1222"/>
      <c r="AA181" s="1222"/>
      <c r="AB181" s="1222"/>
      <c r="AC181" s="1222"/>
      <c r="AD181" s="1222"/>
      <c r="AE181" s="1222"/>
      <c r="AF181" s="1222"/>
      <c r="AG181" s="1222"/>
      <c r="AH181" s="1222"/>
      <c r="AI181" s="1222"/>
      <c r="AJ181" s="1198"/>
      <c r="AK181" s="1198"/>
      <c r="AL181" s="1199">
        <v>1</v>
      </c>
      <c r="AM181" s="701"/>
      <c r="AN181" s="701"/>
    </row>
    <row r="182" spans="1:40" customFormat="1" ht="30" customHeight="1">
      <c r="A182" s="1280"/>
      <c r="B182" s="1280"/>
      <c r="C182" s="1280"/>
      <c r="D182" s="1315" t="s">
        <v>3111</v>
      </c>
      <c r="E182" s="1315"/>
      <c r="F182" s="1315"/>
      <c r="G182" s="1315"/>
      <c r="H182" s="1315"/>
      <c r="I182" s="1315"/>
      <c r="J182" s="1315"/>
      <c r="K182" s="1315"/>
      <c r="L182" s="1315"/>
      <c r="M182" s="1315"/>
      <c r="N182" s="1315"/>
      <c r="O182" s="1315"/>
      <c r="P182" s="1280"/>
      <c r="Q182" s="1280"/>
      <c r="R182" s="1280"/>
      <c r="S182" s="1280"/>
      <c r="T182" s="1280"/>
      <c r="U182" s="1280"/>
      <c r="V182" s="1280"/>
      <c r="W182" s="1280"/>
      <c r="X182" s="1280"/>
      <c r="Y182" s="1222"/>
      <c r="Z182" s="1222"/>
      <c r="AA182" s="1222"/>
      <c r="AB182" s="1222"/>
      <c r="AC182" s="1222"/>
      <c r="AD182" s="1222"/>
      <c r="AE182" s="1222"/>
      <c r="AF182" s="1222"/>
      <c r="AG182" s="1222"/>
      <c r="AH182" s="1222"/>
      <c r="AI182" s="1222"/>
      <c r="AJ182" s="1198"/>
      <c r="AK182" s="1198"/>
      <c r="AL182" s="1199">
        <v>1</v>
      </c>
      <c r="AM182" s="701"/>
      <c r="AN182" s="701"/>
    </row>
    <row r="183" spans="1:40" customFormat="1" ht="30" customHeight="1">
      <c r="A183" s="1280"/>
      <c r="B183" s="1280"/>
      <c r="C183" s="1280"/>
      <c r="D183" s="1315" t="s">
        <v>3112</v>
      </c>
      <c r="E183" s="1315"/>
      <c r="F183" s="1315"/>
      <c r="G183" s="1315"/>
      <c r="H183" s="1315"/>
      <c r="I183" s="1315"/>
      <c r="J183" s="1315"/>
      <c r="K183" s="1315"/>
      <c r="L183" s="1315"/>
      <c r="M183" s="1315"/>
      <c r="N183" s="1315"/>
      <c r="O183" s="1315"/>
      <c r="P183" s="1280"/>
      <c r="Q183" s="1280"/>
      <c r="R183" s="1280"/>
      <c r="S183" s="1280"/>
      <c r="T183" s="1280"/>
      <c r="U183" s="1280"/>
      <c r="V183" s="1280"/>
      <c r="W183" s="1280"/>
      <c r="X183" s="1280"/>
      <c r="Y183" s="1222"/>
      <c r="Z183" s="1222"/>
      <c r="AA183" s="1222"/>
      <c r="AB183" s="1222"/>
      <c r="AC183" s="1222"/>
      <c r="AD183" s="1222"/>
      <c r="AE183" s="1222"/>
      <c r="AF183" s="1222"/>
      <c r="AG183" s="1222"/>
      <c r="AH183" s="1222"/>
      <c r="AI183" s="1222"/>
      <c r="AJ183" s="1198"/>
      <c r="AK183" s="1198"/>
      <c r="AL183" s="1199">
        <v>1</v>
      </c>
      <c r="AM183" s="701"/>
      <c r="AN183" s="701"/>
    </row>
    <row r="184" spans="1:40" customFormat="1" ht="30" customHeight="1">
      <c r="A184" s="1280"/>
      <c r="B184" s="1280"/>
      <c r="C184" s="1280"/>
      <c r="D184" s="1316" t="s">
        <v>2700</v>
      </c>
      <c r="E184" s="1315"/>
      <c r="F184" s="1317"/>
      <c r="G184" s="1315"/>
      <c r="H184" s="1315"/>
      <c r="I184" s="1315"/>
      <c r="J184" s="1315"/>
      <c r="K184" s="1317"/>
      <c r="L184" s="1317"/>
      <c r="M184" s="1317"/>
      <c r="N184" s="1317"/>
      <c r="O184" s="1317"/>
      <c r="P184" s="1280"/>
      <c r="Q184" s="1280"/>
      <c r="R184" s="1280"/>
      <c r="S184" s="1280"/>
      <c r="T184" s="1280"/>
      <c r="U184" s="1280"/>
      <c r="V184" s="1280"/>
      <c r="W184" s="1280"/>
      <c r="X184" s="1280"/>
      <c r="Y184" s="1222"/>
      <c r="Z184" s="1222"/>
      <c r="AA184" s="1222"/>
      <c r="AB184" s="1222"/>
      <c r="AC184" s="1222"/>
      <c r="AD184" s="1222"/>
      <c r="AE184" s="1222"/>
      <c r="AF184" s="1222"/>
      <c r="AG184" s="1222"/>
      <c r="AH184" s="1222"/>
      <c r="AI184" s="1222"/>
      <c r="AJ184" s="1198"/>
      <c r="AK184" s="1198"/>
      <c r="AL184" s="1199">
        <v>1</v>
      </c>
      <c r="AM184" s="701"/>
      <c r="AN184" s="701"/>
    </row>
    <row r="185" spans="1:40" customFormat="1" ht="30" customHeight="1">
      <c r="A185" s="1280"/>
      <c r="B185" s="1280"/>
      <c r="C185" s="1280"/>
      <c r="D185" s="1280"/>
      <c r="E185" s="1280"/>
      <c r="F185" s="1280"/>
      <c r="G185" s="1280"/>
      <c r="H185" s="1280"/>
      <c r="I185" s="1280"/>
      <c r="J185" s="1280"/>
      <c r="K185" s="1280"/>
      <c r="L185" s="1280"/>
      <c r="M185" s="1280"/>
      <c r="N185" s="1280"/>
      <c r="O185" s="1280"/>
      <c r="P185" s="1280"/>
      <c r="Q185" s="1280"/>
      <c r="R185" s="1280"/>
      <c r="S185" s="1280"/>
      <c r="T185" s="1280"/>
      <c r="U185" s="1280"/>
      <c r="V185" s="1280"/>
      <c r="W185" s="1280"/>
      <c r="X185" s="1280"/>
      <c r="Y185" s="1222"/>
      <c r="Z185" s="1222"/>
      <c r="AA185" s="1222"/>
      <c r="AB185" s="1222"/>
      <c r="AC185" s="1222"/>
      <c r="AD185" s="1222"/>
      <c r="AE185" s="1222"/>
      <c r="AF185" s="1222"/>
      <c r="AG185" s="1222"/>
      <c r="AH185" s="1222"/>
      <c r="AI185" s="1222"/>
      <c r="AJ185" s="1198"/>
      <c r="AK185" s="1198"/>
      <c r="AL185" s="1199">
        <v>1</v>
      </c>
      <c r="AM185" s="701"/>
      <c r="AN185" s="701"/>
    </row>
    <row r="186" spans="1:40" customFormat="1" ht="30" customHeight="1">
      <c r="A186" s="1280"/>
      <c r="B186" s="1280"/>
      <c r="C186" s="1280"/>
      <c r="D186" s="1315" t="s">
        <v>3098</v>
      </c>
      <c r="E186" s="1318"/>
      <c r="F186" s="1318"/>
      <c r="G186" s="1318"/>
      <c r="H186" s="1319"/>
      <c r="I186" s="1319"/>
      <c r="J186" s="1319"/>
      <c r="K186" s="1319"/>
      <c r="L186" s="1318"/>
      <c r="M186" s="1318"/>
      <c r="N186" s="1318"/>
      <c r="O186" s="1318"/>
      <c r="P186" s="1280"/>
      <c r="Q186" s="1280"/>
      <c r="R186" s="1280"/>
      <c r="S186" s="1280"/>
      <c r="T186" s="1280"/>
      <c r="U186" s="1280"/>
      <c r="V186" s="1280"/>
      <c r="W186" s="1280"/>
      <c r="X186" s="1320"/>
      <c r="Y186" s="1222"/>
      <c r="Z186" s="1222"/>
      <c r="AA186" s="1222"/>
      <c r="AB186" s="1222"/>
      <c r="AC186" s="1222"/>
      <c r="AD186" s="1222"/>
      <c r="AE186" s="1222"/>
      <c r="AF186" s="1222"/>
      <c r="AG186" s="1222"/>
      <c r="AH186" s="1222"/>
      <c r="AI186" s="1222"/>
      <c r="AJ186" s="1198"/>
      <c r="AK186" s="1198"/>
      <c r="AL186" s="1199">
        <v>1</v>
      </c>
      <c r="AM186" s="701"/>
      <c r="AN186" s="701"/>
    </row>
    <row r="187" spans="1:40" customFormat="1" ht="30" customHeight="1">
      <c r="A187" s="1280"/>
      <c r="B187" s="1280"/>
      <c r="C187" s="1280"/>
      <c r="D187" s="1430" t="s">
        <v>3099</v>
      </c>
      <c r="E187" s="1318"/>
      <c r="F187" s="1318"/>
      <c r="G187" s="1318"/>
      <c r="H187" s="1318"/>
      <c r="I187" s="1318"/>
      <c r="J187" s="1318"/>
      <c r="K187" s="1318"/>
      <c r="L187" s="1318"/>
      <c r="M187" s="1318"/>
      <c r="N187" s="1318"/>
      <c r="O187" s="1318"/>
      <c r="P187" s="1280"/>
      <c r="Q187" s="1280"/>
      <c r="R187" s="1280"/>
      <c r="S187" s="1280"/>
      <c r="T187" s="1280"/>
      <c r="U187" s="1280"/>
      <c r="V187" s="1280"/>
      <c r="W187" s="1280"/>
      <c r="X187" s="1320"/>
      <c r="Y187" s="1222"/>
      <c r="Z187" s="1222"/>
      <c r="AA187" s="1222"/>
      <c r="AB187" s="1222"/>
      <c r="AC187" s="1222"/>
      <c r="AD187" s="1222"/>
      <c r="AE187" s="1222"/>
      <c r="AF187" s="1222"/>
      <c r="AG187" s="1222"/>
      <c r="AH187" s="1222"/>
      <c r="AI187" s="1222"/>
      <c r="AJ187" s="1280"/>
      <c r="AK187" s="1280"/>
      <c r="AL187" s="1199">
        <v>1</v>
      </c>
      <c r="AM187" s="701"/>
      <c r="AN187" s="701"/>
    </row>
    <row r="188" spans="1:40" customFormat="1" ht="30" customHeight="1">
      <c r="A188" s="1280"/>
      <c r="B188" s="1280"/>
      <c r="C188" s="1280"/>
      <c r="D188" s="1315" t="s">
        <v>3100</v>
      </c>
      <c r="E188" s="1318"/>
      <c r="F188" s="1318"/>
      <c r="G188" s="1318"/>
      <c r="H188" s="1318"/>
      <c r="I188" s="1318"/>
      <c r="J188" s="1318"/>
      <c r="K188" s="1318"/>
      <c r="L188" s="1318"/>
      <c r="M188" s="1318"/>
      <c r="N188" s="1318"/>
      <c r="O188" s="1318"/>
      <c r="P188" s="1280"/>
      <c r="Q188" s="1280"/>
      <c r="R188" s="1280"/>
      <c r="S188" s="1280"/>
      <c r="T188" s="1280"/>
      <c r="U188" s="1280"/>
      <c r="V188" s="1280"/>
      <c r="W188" s="1280"/>
      <c r="X188" s="1280"/>
      <c r="Y188" s="1222"/>
      <c r="Z188" s="1222"/>
      <c r="AA188" s="1222"/>
      <c r="AB188" s="1222"/>
      <c r="AC188" s="1222"/>
      <c r="AD188" s="1222"/>
      <c r="AE188" s="1222"/>
      <c r="AF188" s="1222"/>
      <c r="AG188" s="1222"/>
      <c r="AH188" s="1222"/>
      <c r="AI188" s="1222"/>
      <c r="AJ188" s="1280"/>
      <c r="AK188" s="1280"/>
      <c r="AL188" s="1199">
        <v>1</v>
      </c>
      <c r="AM188" s="701"/>
      <c r="AN188" s="701"/>
    </row>
    <row r="189" spans="1:40" customFormat="1" ht="30" customHeight="1">
      <c r="A189" s="1280"/>
      <c r="B189" s="1280"/>
      <c r="C189" s="1280"/>
      <c r="D189" s="1322" t="s">
        <v>2703</v>
      </c>
      <c r="E189" s="1318"/>
      <c r="F189" s="1318"/>
      <c r="G189" s="1318"/>
      <c r="H189" s="1318"/>
      <c r="I189" s="1318"/>
      <c r="J189" s="1318"/>
      <c r="K189" s="1318"/>
      <c r="L189" s="1318"/>
      <c r="M189" s="1318"/>
      <c r="N189" s="1318"/>
      <c r="O189" s="1318"/>
      <c r="P189" s="1280"/>
      <c r="Q189" s="1280"/>
      <c r="R189" s="1280"/>
      <c r="S189" s="1280"/>
      <c r="T189" s="1280"/>
      <c r="U189" s="1280"/>
      <c r="V189" s="1280"/>
      <c r="W189" s="1280"/>
      <c r="X189" s="1280"/>
      <c r="Y189" s="1222"/>
      <c r="Z189" s="1222"/>
      <c r="AA189" s="1222"/>
      <c r="AB189" s="1222"/>
      <c r="AC189" s="1222"/>
      <c r="AD189" s="1222"/>
      <c r="AE189" s="1222"/>
      <c r="AF189" s="1222"/>
      <c r="AG189" s="1222"/>
      <c r="AH189" s="1222"/>
      <c r="AI189" s="1222"/>
      <c r="AJ189" s="1280"/>
      <c r="AK189" s="1280"/>
      <c r="AL189" s="1199">
        <v>1</v>
      </c>
      <c r="AM189" s="701"/>
      <c r="AN189" s="701"/>
    </row>
    <row r="190" spans="1:40" customFormat="1" ht="30" customHeight="1">
      <c r="A190" s="1280"/>
      <c r="B190" s="1280"/>
      <c r="C190" s="1280"/>
      <c r="D190" s="1323" t="s">
        <v>2704</v>
      </c>
      <c r="E190" s="1318"/>
      <c r="F190" s="1318"/>
      <c r="G190" s="1318"/>
      <c r="H190" s="1318"/>
      <c r="I190" s="1318"/>
      <c r="J190" s="1318"/>
      <c r="K190" s="1318"/>
      <c r="L190" s="1318"/>
      <c r="M190" s="1318"/>
      <c r="N190" s="1318"/>
      <c r="O190" s="1318"/>
      <c r="P190" s="1280"/>
      <c r="Q190" s="1280"/>
      <c r="R190" s="1280"/>
      <c r="S190" s="1280"/>
      <c r="T190" s="1280"/>
      <c r="U190" s="1280"/>
      <c r="V190" s="1280"/>
      <c r="W190" s="1280"/>
      <c r="X190" s="1280"/>
      <c r="Y190" s="1222"/>
      <c r="Z190" s="1222"/>
      <c r="AA190" s="1222"/>
      <c r="AB190" s="1222"/>
      <c r="AC190" s="1222"/>
      <c r="AD190" s="1222"/>
      <c r="AE190" s="1222"/>
      <c r="AF190" s="1222"/>
      <c r="AG190" s="1222"/>
      <c r="AH190" s="1222"/>
      <c r="AI190" s="1222"/>
      <c r="AJ190" s="1280"/>
      <c r="AK190" s="1280"/>
      <c r="AL190" s="1199">
        <v>1</v>
      </c>
      <c r="AM190" s="701"/>
      <c r="AN190" s="701"/>
    </row>
    <row r="191" spans="1:40" customFormat="1" ht="30" customHeight="1">
      <c r="A191" s="1280"/>
      <c r="B191" s="1280"/>
      <c r="C191" s="1280"/>
      <c r="D191" s="1280"/>
      <c r="E191" s="1280"/>
      <c r="F191" s="1280"/>
      <c r="G191" s="1280"/>
      <c r="H191" s="1280"/>
      <c r="I191" s="1280"/>
      <c r="J191" s="1280"/>
      <c r="K191" s="1280"/>
      <c r="L191" s="1280"/>
      <c r="M191" s="1280"/>
      <c r="N191" s="1280"/>
      <c r="O191" s="1280"/>
      <c r="P191" s="1280"/>
      <c r="Q191" s="1280"/>
      <c r="R191" s="1280"/>
      <c r="S191" s="1280"/>
      <c r="T191" s="1280"/>
      <c r="U191" s="1280"/>
      <c r="V191" s="1280"/>
      <c r="W191" s="1280"/>
      <c r="X191" s="1280"/>
      <c r="Y191" s="1222"/>
      <c r="Z191" s="1222"/>
      <c r="AA191" s="1222"/>
      <c r="AB191" s="1222"/>
      <c r="AC191" s="1222"/>
      <c r="AD191" s="1222"/>
      <c r="AE191" s="1222"/>
      <c r="AF191" s="1222"/>
      <c r="AG191" s="1222"/>
      <c r="AH191" s="1222"/>
      <c r="AI191" s="1222"/>
      <c r="AJ191" s="1280"/>
      <c r="AK191" s="1280"/>
      <c r="AL191" s="1199">
        <v>1</v>
      </c>
      <c r="AM191" s="701"/>
      <c r="AN191" s="701"/>
    </row>
    <row r="192" spans="1:40" customFormat="1" ht="30" customHeight="1">
      <c r="A192" s="1280"/>
      <c r="B192" s="1280"/>
      <c r="C192" s="1280"/>
      <c r="D192" s="1321" t="s">
        <v>3092</v>
      </c>
      <c r="E192" s="1318"/>
      <c r="F192" s="1318"/>
      <c r="G192" s="1318"/>
      <c r="H192" s="1318"/>
      <c r="I192" s="1318"/>
      <c r="J192" s="1318"/>
      <c r="K192" s="1318"/>
      <c r="L192" s="1318"/>
      <c r="M192" s="1318"/>
      <c r="N192" s="1318"/>
      <c r="O192" s="1280"/>
      <c r="P192" s="1280"/>
      <c r="Q192" s="1280"/>
      <c r="R192" s="1280"/>
      <c r="S192" s="1280"/>
      <c r="T192" s="1280"/>
      <c r="U192" s="1280"/>
      <c r="V192" s="1280"/>
      <c r="W192" s="1280"/>
      <c r="X192" s="1280"/>
      <c r="Y192" s="1222"/>
      <c r="Z192" s="1222"/>
      <c r="AA192" s="1222"/>
      <c r="AB192" s="1222"/>
      <c r="AC192" s="1222"/>
      <c r="AD192" s="1222"/>
      <c r="AE192" s="1222"/>
      <c r="AF192" s="1222"/>
      <c r="AG192" s="1222"/>
      <c r="AH192" s="1222"/>
      <c r="AI192" s="1222"/>
      <c r="AJ192" s="1280"/>
      <c r="AK192" s="1280"/>
      <c r="AL192" s="1199">
        <v>1</v>
      </c>
      <c r="AM192" s="701"/>
      <c r="AN192" s="701"/>
    </row>
    <row r="193" spans="1:40" customFormat="1" ht="30" customHeight="1">
      <c r="A193" s="1280"/>
      <c r="B193" s="1280"/>
      <c r="C193" s="1280"/>
      <c r="D193" s="1318" t="s">
        <v>3093</v>
      </c>
      <c r="E193" s="1318"/>
      <c r="F193" s="1318"/>
      <c r="G193" s="1318"/>
      <c r="H193" s="1318"/>
      <c r="I193" s="1318"/>
      <c r="J193" s="1318"/>
      <c r="K193" s="1318"/>
      <c r="L193" s="1318"/>
      <c r="M193" s="1318"/>
      <c r="N193" s="1318"/>
      <c r="O193" s="1280"/>
      <c r="P193" s="1280"/>
      <c r="Q193" s="1280"/>
      <c r="R193" s="1280"/>
      <c r="S193" s="1280"/>
      <c r="T193" s="1280"/>
      <c r="U193" s="1280"/>
      <c r="V193" s="1280"/>
      <c r="W193" s="1280"/>
      <c r="X193" s="1280"/>
      <c r="Y193" s="1222"/>
      <c r="Z193" s="1222"/>
      <c r="AA193" s="1222"/>
      <c r="AB193" s="1222"/>
      <c r="AC193" s="1222"/>
      <c r="AD193" s="1222"/>
      <c r="AE193" s="1222"/>
      <c r="AF193" s="1222"/>
      <c r="AG193" s="1222"/>
      <c r="AH193" s="1222"/>
      <c r="AI193" s="1222"/>
      <c r="AJ193" s="1280"/>
      <c r="AK193" s="1280"/>
      <c r="AL193" s="1199">
        <v>1</v>
      </c>
      <c r="AM193" s="701"/>
      <c r="AN193" s="701"/>
    </row>
    <row r="194" spans="1:40" customFormat="1" ht="30" customHeight="1">
      <c r="A194" s="1280"/>
      <c r="B194" s="1280"/>
      <c r="C194" s="1280"/>
      <c r="D194" s="1318" t="s">
        <v>3094</v>
      </c>
      <c r="E194" s="1318"/>
      <c r="F194" s="1318"/>
      <c r="G194" s="1318"/>
      <c r="H194" s="1318"/>
      <c r="I194" s="1318"/>
      <c r="J194" s="1318"/>
      <c r="K194" s="1318"/>
      <c r="L194" s="1318"/>
      <c r="M194" s="1318"/>
      <c r="N194" s="1318"/>
      <c r="O194" s="1280"/>
      <c r="P194" s="1280"/>
      <c r="Q194" s="1280"/>
      <c r="R194" s="1280"/>
      <c r="S194" s="1280"/>
      <c r="T194" s="1280"/>
      <c r="U194" s="1280"/>
      <c r="V194" s="1280"/>
      <c r="W194" s="1280"/>
      <c r="X194" s="1280"/>
      <c r="Y194" s="1222"/>
      <c r="Z194" s="1222"/>
      <c r="AA194" s="1222"/>
      <c r="AB194" s="1222"/>
      <c r="AC194" s="1222"/>
      <c r="AD194" s="1222"/>
      <c r="AE194" s="1222"/>
      <c r="AF194" s="1222"/>
      <c r="AG194" s="1222"/>
      <c r="AH194" s="1222"/>
      <c r="AI194" s="1222"/>
      <c r="AJ194" s="1280"/>
      <c r="AK194" s="1280"/>
      <c r="AL194" s="1199">
        <v>1</v>
      </c>
      <c r="AM194" s="701"/>
      <c r="AN194" s="701"/>
    </row>
    <row r="195" spans="1:40" customFormat="1" ht="30" customHeight="1">
      <c r="A195" s="1280"/>
      <c r="B195" s="1280"/>
      <c r="C195" s="1280"/>
      <c r="D195" s="1318" t="s">
        <v>3095</v>
      </c>
      <c r="E195" s="1318"/>
      <c r="F195" s="1318"/>
      <c r="G195" s="1318"/>
      <c r="H195" s="1318"/>
      <c r="I195" s="1318"/>
      <c r="J195" s="1318"/>
      <c r="K195" s="1318"/>
      <c r="L195" s="1318"/>
      <c r="M195" s="1318"/>
      <c r="N195" s="1318"/>
      <c r="O195" s="1280"/>
      <c r="P195" s="1280"/>
      <c r="Q195" s="1280"/>
      <c r="R195" s="1280"/>
      <c r="S195" s="1280"/>
      <c r="T195" s="1280"/>
      <c r="U195" s="1280"/>
      <c r="V195" s="1280"/>
      <c r="W195" s="1280"/>
      <c r="X195" s="1280"/>
      <c r="Y195" s="1222"/>
      <c r="Z195" s="1222"/>
      <c r="AA195" s="1222"/>
      <c r="AB195" s="1222"/>
      <c r="AC195" s="1222"/>
      <c r="AD195" s="1222"/>
      <c r="AE195" s="1222"/>
      <c r="AF195" s="1222"/>
      <c r="AG195" s="1222"/>
      <c r="AH195" s="1222"/>
      <c r="AI195" s="1222"/>
      <c r="AJ195" s="1280"/>
      <c r="AK195" s="1280"/>
      <c r="AL195" s="1199">
        <v>1</v>
      </c>
      <c r="AM195" s="701"/>
      <c r="AN195" s="701"/>
    </row>
    <row r="196" spans="1:40" customFormat="1" ht="30" customHeight="1">
      <c r="A196" s="1280"/>
      <c r="B196" s="1280"/>
      <c r="C196" s="1280"/>
      <c r="D196" s="1318" t="s">
        <v>3096</v>
      </c>
      <c r="E196" s="1318"/>
      <c r="F196" s="1318"/>
      <c r="G196" s="1318"/>
      <c r="H196" s="1318"/>
      <c r="I196" s="1318"/>
      <c r="J196" s="1318"/>
      <c r="K196" s="1318"/>
      <c r="L196" s="1318"/>
      <c r="M196" s="1318"/>
      <c r="N196" s="1318"/>
      <c r="O196" s="1280"/>
      <c r="P196" s="1280"/>
      <c r="Q196" s="1280"/>
      <c r="R196" s="1280"/>
      <c r="S196" s="1280"/>
      <c r="T196" s="1280"/>
      <c r="U196" s="1280"/>
      <c r="V196" s="1280"/>
      <c r="W196" s="1280"/>
      <c r="X196" s="1280"/>
      <c r="Y196" s="1222"/>
      <c r="Z196" s="1222"/>
      <c r="AA196" s="1222"/>
      <c r="AB196" s="1222"/>
      <c r="AC196" s="1222"/>
      <c r="AD196" s="1222"/>
      <c r="AE196" s="1222"/>
      <c r="AF196" s="1222"/>
      <c r="AG196" s="1222"/>
      <c r="AH196" s="1222"/>
      <c r="AI196" s="1222"/>
      <c r="AJ196" s="1280"/>
      <c r="AK196" s="1280"/>
      <c r="AL196" s="1199">
        <v>1</v>
      </c>
      <c r="AM196" s="701"/>
      <c r="AN196" s="701"/>
    </row>
    <row r="197" spans="1:40" customFormat="1" ht="30" customHeight="1">
      <c r="A197" s="1280"/>
      <c r="B197" s="1280"/>
      <c r="C197" s="1280"/>
      <c r="D197" s="1318" t="s">
        <v>3097</v>
      </c>
      <c r="E197" s="1318"/>
      <c r="F197" s="1318"/>
      <c r="G197" s="1318"/>
      <c r="H197" s="1318"/>
      <c r="I197" s="1318"/>
      <c r="J197" s="1318"/>
      <c r="K197" s="1318"/>
      <c r="L197" s="1318"/>
      <c r="M197" s="1318"/>
      <c r="N197" s="1318"/>
      <c r="O197" s="1280"/>
      <c r="P197" s="1280"/>
      <c r="Q197" s="1280"/>
      <c r="R197" s="1280"/>
      <c r="S197" s="1280"/>
      <c r="T197" s="1280"/>
      <c r="U197" s="1280"/>
      <c r="V197" s="1280"/>
      <c r="W197" s="1280"/>
      <c r="X197" s="1280"/>
      <c r="Y197" s="1280"/>
      <c r="Z197" s="1280"/>
      <c r="AA197" s="1280"/>
      <c r="AB197" s="1280"/>
      <c r="AC197" s="1280"/>
      <c r="AD197" s="1280"/>
      <c r="AE197" s="1280"/>
      <c r="AF197" s="1280"/>
      <c r="AG197" s="1280"/>
      <c r="AH197" s="1280"/>
      <c r="AI197" s="1280"/>
      <c r="AJ197" s="1280"/>
      <c r="AK197" s="1280"/>
      <c r="AL197" s="1199">
        <v>1</v>
      </c>
      <c r="AM197" s="701"/>
      <c r="AN197" s="701"/>
    </row>
    <row r="198" spans="1:40" customFormat="1" ht="30" customHeight="1">
      <c r="A198" s="1280"/>
      <c r="B198" s="1280"/>
      <c r="C198" s="1280"/>
      <c r="D198" s="1323" t="s">
        <v>2711</v>
      </c>
      <c r="E198" s="1318"/>
      <c r="F198" s="1318"/>
      <c r="G198" s="1318"/>
      <c r="H198" s="1318"/>
      <c r="I198" s="1318"/>
      <c r="J198" s="1318"/>
      <c r="K198" s="1318"/>
      <c r="L198" s="1318"/>
      <c r="M198" s="1318"/>
      <c r="N198" s="1318"/>
      <c r="O198" s="1280"/>
      <c r="P198" s="1280"/>
      <c r="Q198" s="1280"/>
      <c r="R198" s="1280"/>
      <c r="S198" s="1280"/>
      <c r="T198" s="1280"/>
      <c r="U198" s="1280"/>
      <c r="V198" s="1280"/>
      <c r="W198" s="1280"/>
      <c r="X198" s="1280"/>
      <c r="Y198" s="1280"/>
      <c r="Z198" s="1280"/>
      <c r="AA198" s="1280"/>
      <c r="AB198" s="1280"/>
      <c r="AC198" s="1280"/>
      <c r="AD198" s="1280"/>
      <c r="AE198" s="1280"/>
      <c r="AF198" s="1280"/>
      <c r="AG198" s="1280"/>
      <c r="AH198" s="1280"/>
      <c r="AI198" s="1280"/>
      <c r="AJ198" s="1280"/>
      <c r="AK198" s="1280"/>
      <c r="AL198" s="1199">
        <v>1</v>
      </c>
      <c r="AM198" s="701"/>
      <c r="AN198" s="701"/>
    </row>
    <row r="199" spans="1:40" customFormat="1" ht="30" customHeight="1">
      <c r="A199" s="1280"/>
      <c r="B199" s="1280"/>
      <c r="C199" s="1280"/>
      <c r="D199" s="1323" t="s">
        <v>2712</v>
      </c>
      <c r="E199" s="1318"/>
      <c r="F199" s="1318"/>
      <c r="G199" s="1318"/>
      <c r="H199" s="1318"/>
      <c r="I199" s="1318"/>
      <c r="J199" s="1318"/>
      <c r="K199" s="1318"/>
      <c r="L199" s="1318"/>
      <c r="M199" s="1318"/>
      <c r="N199" s="1318"/>
      <c r="O199" s="1280"/>
      <c r="P199" s="1280"/>
      <c r="Q199" s="1280"/>
      <c r="R199" s="1280"/>
      <c r="S199" s="1280"/>
      <c r="T199" s="1280"/>
      <c r="U199" s="1280"/>
      <c r="V199" s="1280"/>
      <c r="W199" s="1280"/>
      <c r="X199" s="1280"/>
      <c r="Y199" s="1280"/>
      <c r="Z199" s="1280"/>
      <c r="AA199" s="1280"/>
      <c r="AB199" s="1280"/>
      <c r="AC199" s="1280"/>
      <c r="AD199" s="1280"/>
      <c r="AE199" s="1280"/>
      <c r="AF199" s="1280"/>
      <c r="AG199" s="1280"/>
      <c r="AH199" s="1280"/>
      <c r="AI199" s="1280"/>
      <c r="AJ199" s="1280"/>
      <c r="AK199" s="1280"/>
      <c r="AL199" s="1199">
        <v>1</v>
      </c>
      <c r="AM199" s="701"/>
      <c r="AN199" s="701"/>
    </row>
    <row r="200" spans="1:40" customFormat="1" ht="30" customHeight="1">
      <c r="A200" s="1280"/>
      <c r="B200" s="1280"/>
      <c r="C200" s="1280"/>
      <c r="D200" s="1280"/>
      <c r="E200" s="1280"/>
      <c r="F200" s="1280"/>
      <c r="G200" s="1280"/>
      <c r="H200" s="1280"/>
      <c r="I200" s="1280"/>
      <c r="J200" s="1280"/>
      <c r="K200" s="1280"/>
      <c r="L200" s="1280"/>
      <c r="M200" s="1280"/>
      <c r="N200" s="1280"/>
      <c r="O200" s="1280"/>
      <c r="P200" s="1280"/>
      <c r="Q200" s="1280"/>
      <c r="R200" s="1280"/>
      <c r="S200" s="1280"/>
      <c r="T200" s="1280"/>
      <c r="U200" s="1280"/>
      <c r="V200" s="1280"/>
      <c r="W200" s="1280"/>
      <c r="X200" s="1280"/>
      <c r="Y200" s="1280"/>
      <c r="Z200" s="1280"/>
      <c r="AA200" s="1280"/>
      <c r="AB200" s="1280"/>
      <c r="AC200" s="1280"/>
      <c r="AD200" s="1280"/>
      <c r="AE200" s="1280"/>
      <c r="AF200" s="1280"/>
      <c r="AG200" s="1280"/>
      <c r="AH200" s="1280"/>
      <c r="AI200" s="1280"/>
      <c r="AJ200" s="1280"/>
      <c r="AK200" s="1280"/>
      <c r="AL200" s="1199">
        <v>1</v>
      </c>
      <c r="AM200" s="701"/>
      <c r="AN200" s="701"/>
    </row>
    <row r="201" spans="1:40" customFormat="1" ht="30" customHeight="1">
      <c r="A201" s="1280"/>
      <c r="B201" s="1280"/>
      <c r="C201" s="1280"/>
      <c r="D201" s="1324" t="s">
        <v>3113</v>
      </c>
      <c r="E201" s="1325"/>
      <c r="F201" s="1325"/>
      <c r="G201" s="1325"/>
      <c r="H201" s="1325"/>
      <c r="I201" s="1325"/>
      <c r="J201" s="1325"/>
      <c r="K201" s="1325"/>
      <c r="L201" s="1325"/>
      <c r="M201" s="1325"/>
      <c r="N201" s="1325"/>
      <c r="O201" s="1280"/>
      <c r="P201" s="1280"/>
      <c r="Q201" s="1280"/>
      <c r="R201" s="1280"/>
      <c r="S201" s="1280"/>
      <c r="T201" s="1280"/>
      <c r="U201" s="1280"/>
      <c r="V201" s="1280"/>
      <c r="W201" s="1280"/>
      <c r="X201" s="1280"/>
      <c r="Y201" s="1280"/>
      <c r="Z201" s="1280"/>
      <c r="AA201" s="1280"/>
      <c r="AB201" s="1280"/>
      <c r="AC201" s="1280"/>
      <c r="AD201" s="1280"/>
      <c r="AE201" s="1280"/>
      <c r="AF201" s="1280"/>
      <c r="AG201" s="1280"/>
      <c r="AH201" s="1280"/>
      <c r="AI201" s="1280"/>
      <c r="AJ201" s="1280"/>
      <c r="AK201" s="1280"/>
      <c r="AL201" s="1199">
        <v>1</v>
      </c>
      <c r="AM201" s="701"/>
      <c r="AN201" s="701"/>
    </row>
    <row r="202" spans="1:40" customFormat="1" ht="30" customHeight="1">
      <c r="A202" s="1280"/>
      <c r="B202" s="1280"/>
      <c r="C202" s="1280"/>
      <c r="D202" s="1326" t="s">
        <v>3114</v>
      </c>
      <c r="E202" s="1325"/>
      <c r="F202" s="1325"/>
      <c r="G202" s="1325"/>
      <c r="H202" s="1325"/>
      <c r="I202" s="1325"/>
      <c r="J202" s="1325"/>
      <c r="K202" s="1325"/>
      <c r="L202" s="1325"/>
      <c r="M202" s="1325"/>
      <c r="N202" s="1325"/>
      <c r="O202" s="1280"/>
      <c r="P202" s="1280"/>
      <c r="Q202" s="1280"/>
      <c r="R202" s="1280"/>
      <c r="S202" s="1280"/>
      <c r="T202" s="1280"/>
      <c r="U202" s="1280"/>
      <c r="V202" s="1280"/>
      <c r="W202" s="1280"/>
      <c r="X202" s="1280"/>
      <c r="Y202" s="1280"/>
      <c r="Z202" s="1280"/>
      <c r="AA202" s="1280"/>
      <c r="AB202" s="1280"/>
      <c r="AC202" s="1280"/>
      <c r="AD202" s="1280"/>
      <c r="AE202" s="1280"/>
      <c r="AF202" s="1280"/>
      <c r="AG202" s="1280"/>
      <c r="AH202" s="1280"/>
      <c r="AI202" s="1280"/>
      <c r="AJ202" s="1280"/>
      <c r="AK202" s="1280"/>
      <c r="AL202" s="1199">
        <v>1</v>
      </c>
      <c r="AM202" s="701"/>
      <c r="AN202" s="701"/>
    </row>
    <row r="203" spans="1:40" customFormat="1" ht="30" customHeight="1">
      <c r="A203" s="1280"/>
      <c r="B203" s="1280"/>
      <c r="C203" s="1280"/>
      <c r="D203" s="1326" t="s">
        <v>3115</v>
      </c>
      <c r="E203" s="1325"/>
      <c r="F203" s="1325"/>
      <c r="G203" s="1325"/>
      <c r="H203" s="1325"/>
      <c r="I203" s="1325"/>
      <c r="J203" s="1325"/>
      <c r="K203" s="1325"/>
      <c r="L203" s="1325"/>
      <c r="M203" s="1325"/>
      <c r="N203" s="1325"/>
      <c r="O203" s="1280"/>
      <c r="P203" s="1280"/>
      <c r="Q203" s="1280"/>
      <c r="R203" s="1280"/>
      <c r="S203" s="1280"/>
      <c r="T203" s="1280"/>
      <c r="U203" s="1280"/>
      <c r="V203" s="1280"/>
      <c r="W203" s="1280"/>
      <c r="X203" s="1280"/>
      <c r="Y203" s="1280"/>
      <c r="Z203" s="1280"/>
      <c r="AA203" s="1280"/>
      <c r="AB203" s="1280"/>
      <c r="AC203" s="1280"/>
      <c r="AD203" s="1280"/>
      <c r="AE203" s="1280"/>
      <c r="AF203" s="1280"/>
      <c r="AG203" s="1280"/>
      <c r="AH203" s="1280"/>
      <c r="AI203" s="1280"/>
      <c r="AJ203" s="1280"/>
      <c r="AK203" s="1280"/>
      <c r="AL203" s="1199">
        <v>1</v>
      </c>
      <c r="AM203" s="701"/>
      <c r="AN203" s="701"/>
    </row>
    <row r="204" spans="1:40" customFormat="1" ht="30" customHeight="1">
      <c r="A204" s="1280"/>
      <c r="B204" s="1280"/>
      <c r="C204" s="1280"/>
      <c r="D204" s="1326" t="s">
        <v>3116</v>
      </c>
      <c r="E204" s="1325"/>
      <c r="F204" s="1325"/>
      <c r="G204" s="1325"/>
      <c r="H204" s="1325"/>
      <c r="I204" s="1325"/>
      <c r="J204" s="1325"/>
      <c r="K204" s="1325"/>
      <c r="L204" s="1325"/>
      <c r="M204" s="1325"/>
      <c r="N204" s="1325"/>
      <c r="O204" s="1280"/>
      <c r="P204" s="1280"/>
      <c r="Q204" s="1280"/>
      <c r="R204" s="1280"/>
      <c r="S204" s="1280"/>
      <c r="T204" s="1280"/>
      <c r="U204" s="1280"/>
      <c r="V204" s="1280"/>
      <c r="W204" s="1280"/>
      <c r="X204" s="1280"/>
      <c r="Y204" s="1280"/>
      <c r="Z204" s="1280"/>
      <c r="AA204" s="1280"/>
      <c r="AB204" s="1280"/>
      <c r="AC204" s="1280"/>
      <c r="AD204" s="1280"/>
      <c r="AE204" s="1280"/>
      <c r="AF204" s="1280"/>
      <c r="AG204" s="1280"/>
      <c r="AH204" s="1280"/>
      <c r="AI204" s="1280"/>
      <c r="AJ204" s="1280"/>
      <c r="AK204" s="1280"/>
      <c r="AL204" s="1199">
        <v>1</v>
      </c>
      <c r="AM204" s="701"/>
      <c r="AN204" s="701"/>
    </row>
    <row r="205" spans="1:40" customFormat="1" ht="30" customHeight="1">
      <c r="A205" s="1280"/>
      <c r="B205" s="1280"/>
      <c r="C205" s="1280"/>
      <c r="D205" s="1327" t="s">
        <v>2717</v>
      </c>
      <c r="E205" s="1325"/>
      <c r="F205" s="1325"/>
      <c r="G205" s="1325"/>
      <c r="H205" s="1325"/>
      <c r="I205" s="1325"/>
      <c r="J205" s="1325"/>
      <c r="K205" s="1325"/>
      <c r="L205" s="1325"/>
      <c r="M205" s="1325"/>
      <c r="N205" s="1325"/>
      <c r="O205" s="1280"/>
      <c r="P205" s="1280"/>
      <c r="Q205" s="1280"/>
      <c r="R205" s="1280"/>
      <c r="S205" s="1280"/>
      <c r="T205" s="1280"/>
      <c r="U205" s="1280"/>
      <c r="V205" s="1280"/>
      <c r="W205" s="1280"/>
      <c r="X205" s="1280"/>
      <c r="Y205" s="1280"/>
      <c r="Z205" s="1280"/>
      <c r="AA205" s="1280"/>
      <c r="AB205" s="1280"/>
      <c r="AC205" s="1280"/>
      <c r="AD205" s="1280"/>
      <c r="AE205" s="1280"/>
      <c r="AF205" s="1280"/>
      <c r="AG205" s="1280"/>
      <c r="AH205" s="1280"/>
      <c r="AI205" s="1280"/>
      <c r="AJ205" s="1280"/>
      <c r="AK205" s="1280"/>
      <c r="AL205" s="1199">
        <v>1</v>
      </c>
      <c r="AM205" s="701"/>
      <c r="AN205" s="701"/>
    </row>
    <row r="206" spans="1:40" customFormat="1" ht="30" customHeight="1">
      <c r="A206" s="1280"/>
      <c r="B206" s="1280"/>
      <c r="C206" s="1280"/>
      <c r="D206" s="1328" t="s">
        <v>2718</v>
      </c>
      <c r="E206" s="1325"/>
      <c r="F206" s="1325"/>
      <c r="G206" s="1325"/>
      <c r="H206" s="1325"/>
      <c r="I206" s="1325"/>
      <c r="J206" s="1325"/>
      <c r="K206" s="1325"/>
      <c r="L206" s="1325"/>
      <c r="M206" s="1325"/>
      <c r="N206" s="1325"/>
      <c r="O206" s="1280"/>
      <c r="P206" s="1280"/>
      <c r="Q206" s="1280"/>
      <c r="R206" s="1280"/>
      <c r="S206" s="1280"/>
      <c r="T206" s="1280"/>
      <c r="U206" s="1280"/>
      <c r="V206" s="1280"/>
      <c r="W206" s="1280"/>
      <c r="X206" s="1280"/>
      <c r="Y206" s="1280"/>
      <c r="Z206" s="1280"/>
      <c r="AA206" s="1280"/>
      <c r="AB206" s="1280"/>
      <c r="AC206" s="1280"/>
      <c r="AD206" s="1280"/>
      <c r="AE206" s="1280"/>
      <c r="AF206" s="1280"/>
      <c r="AG206" s="1280"/>
      <c r="AH206" s="1280"/>
      <c r="AI206" s="1280"/>
      <c r="AJ206" s="1280"/>
      <c r="AK206" s="1280"/>
      <c r="AL206" s="1199">
        <v>1</v>
      </c>
      <c r="AM206" s="701"/>
      <c r="AN206" s="701"/>
    </row>
    <row r="207" spans="1:40" customFormat="1" ht="30" customHeight="1">
      <c r="A207" s="1280"/>
      <c r="B207" s="1280"/>
      <c r="C207" s="1280"/>
      <c r="D207" s="1328" t="s">
        <v>2719</v>
      </c>
      <c r="E207" s="1325"/>
      <c r="F207" s="1325"/>
      <c r="G207" s="1325"/>
      <c r="H207" s="1325"/>
      <c r="I207" s="1325"/>
      <c r="J207" s="1325"/>
      <c r="K207" s="1325"/>
      <c r="L207" s="1325"/>
      <c r="M207" s="1325"/>
      <c r="N207" s="1325"/>
      <c r="O207" s="1280"/>
      <c r="P207" s="1280"/>
      <c r="Q207" s="1280"/>
      <c r="R207" s="1280"/>
      <c r="S207" s="1280"/>
      <c r="T207" s="1280"/>
      <c r="U207" s="1280"/>
      <c r="V207" s="1280"/>
      <c r="W207" s="1280"/>
      <c r="X207" s="1280"/>
      <c r="Y207" s="1280"/>
      <c r="Z207" s="1280"/>
      <c r="AA207" s="1280"/>
      <c r="AB207" s="1280"/>
      <c r="AC207" s="1280"/>
      <c r="AD207" s="1280"/>
      <c r="AE207" s="1280"/>
      <c r="AF207" s="1280"/>
      <c r="AG207" s="1280"/>
      <c r="AH207" s="1280"/>
      <c r="AI207" s="1280"/>
      <c r="AJ207" s="1280"/>
      <c r="AK207" s="1280"/>
      <c r="AL207" s="1199">
        <v>1</v>
      </c>
      <c r="AM207" s="701"/>
      <c r="AN207" s="701"/>
    </row>
    <row r="208" spans="1:40" customFormat="1" ht="30" customHeight="1">
      <c r="A208" s="1280"/>
      <c r="B208" s="1280"/>
      <c r="C208" s="1280"/>
      <c r="D208" s="1280"/>
      <c r="E208" s="1280"/>
      <c r="F208" s="1280"/>
      <c r="G208" s="1280"/>
      <c r="H208" s="1280"/>
      <c r="I208" s="1280"/>
      <c r="J208" s="1280"/>
      <c r="K208" s="1280"/>
      <c r="L208" s="1280"/>
      <c r="M208" s="1280"/>
      <c r="N208" s="1280"/>
      <c r="O208" s="1280"/>
      <c r="P208" s="1280"/>
      <c r="Q208" s="1280"/>
      <c r="R208" s="1280"/>
      <c r="S208" s="1280"/>
      <c r="T208" s="1280"/>
      <c r="U208" s="1280"/>
      <c r="V208" s="1280"/>
      <c r="W208" s="1280"/>
      <c r="X208" s="1280"/>
      <c r="Y208" s="1280"/>
      <c r="Z208" s="1280"/>
      <c r="AA208" s="1280"/>
      <c r="AB208" s="1280"/>
      <c r="AC208" s="1280"/>
      <c r="AD208" s="1280"/>
      <c r="AE208" s="1280"/>
      <c r="AF208" s="1280"/>
      <c r="AG208" s="1280"/>
      <c r="AH208" s="1280"/>
      <c r="AI208" s="1280"/>
      <c r="AJ208" s="1280"/>
      <c r="AK208" s="1280"/>
      <c r="AL208" s="1199">
        <v>1</v>
      </c>
      <c r="AM208" s="701"/>
      <c r="AN208" s="701"/>
    </row>
    <row r="209" spans="1:40" customFormat="1" ht="30" customHeight="1">
      <c r="A209" s="1280"/>
      <c r="B209" s="1280"/>
      <c r="C209" s="1280"/>
      <c r="D209" s="1329" t="s">
        <v>3124</v>
      </c>
      <c r="E209" s="1329"/>
      <c r="F209" s="1329"/>
      <c r="G209" s="1329"/>
      <c r="H209" s="1329"/>
      <c r="I209" s="1329"/>
      <c r="J209" s="1329"/>
      <c r="K209" s="1329"/>
      <c r="L209" s="1329"/>
      <c r="M209" s="1329"/>
      <c r="N209" s="1329"/>
      <c r="O209" s="1280"/>
      <c r="P209" s="1280"/>
      <c r="Q209" s="1280"/>
      <c r="R209" s="1280"/>
      <c r="S209" s="1280"/>
      <c r="T209" s="1280"/>
      <c r="U209" s="1280"/>
      <c r="V209" s="1280"/>
      <c r="W209" s="1280"/>
      <c r="X209" s="1280"/>
      <c r="Y209" s="1280"/>
      <c r="Z209" s="1280"/>
      <c r="AA209" s="1280"/>
      <c r="AB209" s="1280"/>
      <c r="AC209" s="1280"/>
      <c r="AD209" s="1280"/>
      <c r="AE209" s="1280"/>
      <c r="AF209" s="1280"/>
      <c r="AG209" s="1280"/>
      <c r="AH209" s="1280"/>
      <c r="AI209" s="1280"/>
      <c r="AJ209" s="1280"/>
      <c r="AK209" s="1280"/>
      <c r="AL209" s="1199">
        <v>1</v>
      </c>
      <c r="AM209" s="701"/>
      <c r="AN209" s="701"/>
    </row>
    <row r="210" spans="1:40" customFormat="1" ht="30" customHeight="1">
      <c r="A210" s="1280"/>
      <c r="B210" s="1280"/>
      <c r="C210" s="1280"/>
      <c r="D210" s="1329" t="s">
        <v>3125</v>
      </c>
      <c r="E210" s="1329"/>
      <c r="F210" s="1329"/>
      <c r="G210" s="1329"/>
      <c r="H210" s="1329"/>
      <c r="I210" s="1329"/>
      <c r="J210" s="1329"/>
      <c r="K210" s="1329"/>
      <c r="L210" s="1329"/>
      <c r="M210" s="1329"/>
      <c r="N210" s="1329"/>
      <c r="O210" s="1280"/>
      <c r="P210" s="1280"/>
      <c r="Q210" s="1280"/>
      <c r="R210" s="1280"/>
      <c r="S210" s="1280"/>
      <c r="T210" s="1280"/>
      <c r="U210" s="1280"/>
      <c r="V210" s="1280"/>
      <c r="W210" s="1280"/>
      <c r="X210" s="1280"/>
      <c r="Y210" s="1280"/>
      <c r="Z210" s="1280"/>
      <c r="AA210" s="1280"/>
      <c r="AB210" s="1280"/>
      <c r="AC210" s="1280"/>
      <c r="AD210" s="1280"/>
      <c r="AE210" s="1280"/>
      <c r="AF210" s="1280"/>
      <c r="AG210" s="1280"/>
      <c r="AH210" s="1280"/>
      <c r="AI210" s="1280"/>
      <c r="AJ210" s="1280"/>
      <c r="AK210" s="1280"/>
      <c r="AL210" s="1199">
        <v>1</v>
      </c>
      <c r="AM210" s="701"/>
      <c r="AN210" s="701"/>
    </row>
    <row r="211" spans="1:40" customFormat="1" ht="30" customHeight="1">
      <c r="A211" s="1280"/>
      <c r="B211" s="1280"/>
      <c r="C211" s="1280"/>
      <c r="D211" s="1329" t="s">
        <v>3126</v>
      </c>
      <c r="E211" s="1329"/>
      <c r="F211" s="1329"/>
      <c r="G211" s="1329"/>
      <c r="H211" s="1329"/>
      <c r="I211" s="1329"/>
      <c r="J211" s="1329"/>
      <c r="K211" s="1329"/>
      <c r="L211" s="1329"/>
      <c r="M211" s="1329"/>
      <c r="N211" s="1329"/>
      <c r="O211" s="1280"/>
      <c r="P211" s="1280"/>
      <c r="Q211" s="1280"/>
      <c r="R211" s="1280"/>
      <c r="S211" s="1280"/>
      <c r="T211" s="1280"/>
      <c r="U211" s="1280"/>
      <c r="V211" s="1280"/>
      <c r="W211" s="1280"/>
      <c r="X211" s="1280"/>
      <c r="Y211" s="1280"/>
      <c r="Z211" s="1280"/>
      <c r="AA211" s="1280"/>
      <c r="AB211" s="1280"/>
      <c r="AC211" s="1280"/>
      <c r="AD211" s="1280"/>
      <c r="AE211" s="1280"/>
      <c r="AF211" s="1280"/>
      <c r="AG211" s="1280"/>
      <c r="AH211" s="1280"/>
      <c r="AI211" s="1280"/>
      <c r="AJ211" s="1280"/>
      <c r="AK211" s="1280"/>
      <c r="AL211" s="1199">
        <v>1</v>
      </c>
      <c r="AM211" s="701"/>
      <c r="AN211" s="701"/>
    </row>
    <row r="212" spans="1:40" customFormat="1" ht="30" customHeight="1">
      <c r="A212" s="1280"/>
      <c r="B212" s="1280"/>
      <c r="C212" s="1280"/>
      <c r="D212" s="1329" t="s">
        <v>3127</v>
      </c>
      <c r="E212" s="1329"/>
      <c r="F212" s="1329"/>
      <c r="G212" s="1329"/>
      <c r="H212" s="1329"/>
      <c r="I212" s="1329"/>
      <c r="J212" s="1329"/>
      <c r="K212" s="1329"/>
      <c r="L212" s="1329"/>
      <c r="M212" s="1329"/>
      <c r="N212" s="1329"/>
      <c r="O212" s="1280"/>
      <c r="P212" s="1280"/>
      <c r="Q212" s="1280"/>
      <c r="R212" s="1280"/>
      <c r="S212" s="1280"/>
      <c r="T212" s="1280"/>
      <c r="U212" s="1280"/>
      <c r="V212" s="1280"/>
      <c r="W212" s="1280"/>
      <c r="X212" s="1280"/>
      <c r="Y212" s="1280"/>
      <c r="Z212" s="1280"/>
      <c r="AA212" s="1280"/>
      <c r="AB212" s="1280"/>
      <c r="AC212" s="1280"/>
      <c r="AD212" s="1280"/>
      <c r="AE212" s="1280"/>
      <c r="AF212" s="1280"/>
      <c r="AG212" s="1280"/>
      <c r="AH212" s="1280"/>
      <c r="AI212" s="1280"/>
      <c r="AJ212" s="1280"/>
      <c r="AK212" s="1280"/>
      <c r="AL212" s="1199">
        <v>1</v>
      </c>
      <c r="AM212" s="701"/>
      <c r="AN212" s="701"/>
    </row>
    <row r="213" spans="1:40" customFormat="1" ht="30" customHeight="1">
      <c r="A213" s="1280"/>
      <c r="B213" s="1280"/>
      <c r="C213" s="1280"/>
      <c r="D213" s="1329"/>
      <c r="E213" s="1329"/>
      <c r="F213" s="1329"/>
      <c r="G213" s="1329"/>
      <c r="H213" s="1329"/>
      <c r="I213" s="1329"/>
      <c r="J213" s="1329"/>
      <c r="K213" s="1329"/>
      <c r="L213" s="1329"/>
      <c r="M213" s="1329"/>
      <c r="N213" s="1329"/>
      <c r="O213" s="1280"/>
      <c r="P213" s="1280"/>
      <c r="Q213" s="1280"/>
      <c r="R213" s="1280"/>
      <c r="S213" s="1280"/>
      <c r="T213" s="1280"/>
      <c r="U213" s="1280"/>
      <c r="V213" s="1280"/>
      <c r="W213" s="1280"/>
      <c r="X213" s="1280"/>
      <c r="Y213" s="1280"/>
      <c r="Z213" s="1280"/>
      <c r="AA213" s="1280"/>
      <c r="AB213" s="1280"/>
      <c r="AC213" s="1280"/>
      <c r="AD213" s="1280"/>
      <c r="AE213" s="1280"/>
      <c r="AF213" s="1280"/>
      <c r="AG213" s="1280"/>
      <c r="AH213" s="1280"/>
      <c r="AI213" s="1280"/>
      <c r="AJ213" s="1280"/>
      <c r="AK213" s="1280"/>
      <c r="AL213" s="1199">
        <v>1</v>
      </c>
      <c r="AM213" s="701"/>
      <c r="AN213" s="701"/>
    </row>
    <row r="214" spans="1:40" customFormat="1" ht="30" customHeight="1" thickBot="1">
      <c r="A214" s="1280"/>
      <c r="B214" s="1280"/>
      <c r="C214" s="1280"/>
      <c r="D214" s="1280"/>
      <c r="E214" s="1280"/>
      <c r="F214" s="1280"/>
      <c r="G214" s="1280"/>
      <c r="H214" s="1280"/>
      <c r="I214" s="1280"/>
      <c r="J214" s="1280"/>
      <c r="K214" s="1280"/>
      <c r="L214" s="1280"/>
      <c r="M214" s="1280"/>
      <c r="N214" s="1280"/>
      <c r="O214" s="1280"/>
      <c r="P214" s="1280"/>
      <c r="Q214" s="1280"/>
      <c r="R214" s="1280"/>
      <c r="S214" s="1280"/>
      <c r="T214" s="1280"/>
      <c r="U214" s="1280"/>
      <c r="V214" s="1280"/>
      <c r="W214" s="1280"/>
      <c r="X214" s="1280"/>
      <c r="Y214" s="1280"/>
      <c r="Z214" s="1280"/>
      <c r="AA214" s="1280"/>
      <c r="AB214" s="1280"/>
      <c r="AC214" s="1280"/>
      <c r="AD214" s="1280"/>
      <c r="AE214" s="1280"/>
      <c r="AF214" s="1280"/>
      <c r="AG214" s="1280"/>
      <c r="AH214" s="1280"/>
      <c r="AI214" s="1280"/>
      <c r="AJ214" s="1280"/>
      <c r="AK214" s="1280"/>
      <c r="AL214" s="1199">
        <v>1</v>
      </c>
      <c r="AM214" s="701"/>
      <c r="AN214" s="701"/>
    </row>
    <row r="215" spans="1:40" s="1335" customFormat="1" ht="30" customHeight="1">
      <c r="A215" s="1330"/>
      <c r="B215" s="1280"/>
      <c r="C215" s="1280"/>
      <c r="D215" s="2471" t="s">
        <v>3128</v>
      </c>
      <c r="E215" s="2472"/>
      <c r="F215" s="2472"/>
      <c r="G215" s="2472"/>
      <c r="H215" s="2472"/>
      <c r="I215" s="2472"/>
      <c r="J215" s="2472"/>
      <c r="K215" s="1465"/>
      <c r="L215" s="1331"/>
      <c r="M215" s="1280"/>
      <c r="N215" s="1280"/>
      <c r="O215" s="1280"/>
      <c r="P215" s="1332" t="s">
        <v>3132</v>
      </c>
      <c r="Q215" s="1333"/>
      <c r="R215" s="1333"/>
      <c r="S215" s="1333"/>
      <c r="T215" s="1333"/>
      <c r="U215" s="1333"/>
      <c r="V215" s="1333"/>
      <c r="W215" s="1334"/>
      <c r="X215" s="1280"/>
      <c r="Y215" s="1280"/>
      <c r="Z215" s="1280"/>
      <c r="AA215" s="1280"/>
      <c r="AB215" s="1280"/>
      <c r="AC215" s="1280"/>
      <c r="AD215" s="1280"/>
      <c r="AE215" s="1280"/>
      <c r="AF215" s="1280"/>
      <c r="AG215" s="1280"/>
      <c r="AH215" s="1280"/>
      <c r="AI215" s="1280"/>
      <c r="AJ215" s="1280"/>
      <c r="AK215" s="1280"/>
      <c r="AL215" s="1199">
        <v>1</v>
      </c>
      <c r="AM215" s="701"/>
      <c r="AN215" s="701"/>
    </row>
    <row r="216" spans="1:40" s="1335" customFormat="1" ht="30" customHeight="1">
      <c r="A216" s="1330"/>
      <c r="B216" s="1280"/>
      <c r="C216" s="1280"/>
      <c r="D216" s="1336" t="s">
        <v>3230</v>
      </c>
      <c r="E216" s="1337"/>
      <c r="F216" s="1337"/>
      <c r="G216" s="1337"/>
      <c r="H216" s="1337"/>
      <c r="I216" s="1337"/>
      <c r="J216" s="1337"/>
      <c r="K216" s="9"/>
      <c r="L216" s="41"/>
      <c r="M216" s="1280"/>
      <c r="N216" s="1280"/>
      <c r="O216" s="1280"/>
      <c r="P216" s="1338" t="s">
        <v>3133</v>
      </c>
      <c r="Q216" s="1339"/>
      <c r="R216" s="1339"/>
      <c r="S216" s="1339"/>
      <c r="T216" s="1339"/>
      <c r="U216" s="1339"/>
      <c r="V216" s="1339"/>
      <c r="W216" s="1340"/>
      <c r="X216" s="1280"/>
      <c r="Y216" s="1280"/>
      <c r="Z216" s="1280"/>
      <c r="AA216" s="1280"/>
      <c r="AB216" s="1280"/>
      <c r="AC216" s="1280"/>
      <c r="AD216" s="1280"/>
      <c r="AE216" s="1280"/>
      <c r="AF216" s="1280"/>
      <c r="AG216" s="1280"/>
      <c r="AH216" s="1280"/>
      <c r="AI216" s="1280"/>
      <c r="AJ216" s="1280"/>
      <c r="AK216" s="1280"/>
      <c r="AL216" s="1199">
        <v>1</v>
      </c>
      <c r="AM216" s="701"/>
      <c r="AN216" s="701"/>
    </row>
    <row r="217" spans="1:40" s="1335" customFormat="1" ht="30" customHeight="1">
      <c r="A217" s="1330"/>
      <c r="B217" s="1280"/>
      <c r="C217" s="1280"/>
      <c r="D217" s="1336"/>
      <c r="E217" s="1341"/>
      <c r="F217" s="1341"/>
      <c r="G217" s="1341"/>
      <c r="H217" s="1341"/>
      <c r="I217" s="1341"/>
      <c r="J217" s="1341"/>
      <c r="K217" s="1341"/>
      <c r="L217" s="1342"/>
      <c r="M217" s="1280"/>
      <c r="N217" s="1280"/>
      <c r="O217" s="1280"/>
      <c r="P217" s="1343"/>
      <c r="Q217" s="1344"/>
      <c r="R217" s="1344"/>
      <c r="S217" s="1344"/>
      <c r="T217" s="1344"/>
      <c r="U217" s="1344"/>
      <c r="V217" s="1344"/>
      <c r="W217" s="1345"/>
      <c r="X217" s="1280"/>
      <c r="Y217" s="1280"/>
      <c r="Z217" s="1280"/>
      <c r="AA217" s="1280"/>
      <c r="AB217" s="1280"/>
      <c r="AC217" s="1280"/>
      <c r="AD217" s="1280"/>
      <c r="AE217" s="1280"/>
      <c r="AF217" s="1280"/>
      <c r="AG217" s="1280"/>
      <c r="AH217" s="1280"/>
      <c r="AI217" s="1280"/>
      <c r="AJ217" s="1280"/>
      <c r="AK217" s="1280"/>
      <c r="AL217" s="1199">
        <v>1</v>
      </c>
      <c r="AM217" s="701"/>
      <c r="AN217" s="701"/>
    </row>
    <row r="218" spans="1:40" s="1335" customFormat="1" ht="30" customHeight="1">
      <c r="A218" s="1330"/>
      <c r="B218" s="1280"/>
      <c r="C218" s="1280"/>
      <c r="D218" s="1336"/>
      <c r="E218" s="1466" t="s">
        <v>3240</v>
      </c>
      <c r="F218" s="1341"/>
      <c r="G218" s="1341"/>
      <c r="H218" s="1341"/>
      <c r="I218" s="1341"/>
      <c r="J218" s="1341"/>
      <c r="K218" s="1341"/>
      <c r="L218" s="1342"/>
      <c r="M218" s="1280"/>
      <c r="N218" s="1280"/>
      <c r="O218" s="1280"/>
      <c r="P218" s="1343"/>
      <c r="Q218" s="1344"/>
      <c r="R218" s="1344"/>
      <c r="S218" s="1344"/>
      <c r="T218" s="1344"/>
      <c r="U218" s="1344"/>
      <c r="V218" s="1344"/>
      <c r="W218" s="1345"/>
      <c r="X218" s="1280"/>
      <c r="Y218" s="1280"/>
      <c r="Z218" s="1280"/>
      <c r="AA218" s="1280"/>
      <c r="AB218" s="1280"/>
      <c r="AC218" s="1280"/>
      <c r="AD218" s="1280"/>
      <c r="AE218" s="1280"/>
      <c r="AF218" s="1280"/>
      <c r="AG218" s="1280"/>
      <c r="AH218" s="1280"/>
      <c r="AI218" s="1280"/>
      <c r="AJ218" s="1280"/>
      <c r="AK218" s="1280"/>
      <c r="AL218" s="1199">
        <v>1</v>
      </c>
      <c r="AM218" s="701"/>
      <c r="AN218" s="701"/>
    </row>
    <row r="219" spans="1:40" s="1335" customFormat="1" ht="30" customHeight="1">
      <c r="A219" s="1330"/>
      <c r="B219" s="1280"/>
      <c r="C219" s="1280"/>
      <c r="D219" s="1336" t="s">
        <v>3231</v>
      </c>
      <c r="E219" s="1341"/>
      <c r="F219" s="1341"/>
      <c r="G219" s="1341"/>
      <c r="H219" s="1341"/>
      <c r="I219" s="1341"/>
      <c r="J219" s="1341"/>
      <c r="K219" s="1341"/>
      <c r="L219" s="1342"/>
      <c r="M219" s="1280"/>
      <c r="N219" s="1280"/>
      <c r="O219" s="1280"/>
      <c r="P219" s="517"/>
      <c r="Q219" s="9"/>
      <c r="R219" s="9"/>
      <c r="S219" s="9"/>
      <c r="T219" s="9"/>
      <c r="U219" s="9"/>
      <c r="V219" s="9"/>
      <c r="W219" s="41"/>
      <c r="X219" s="1280"/>
      <c r="Y219" s="1280"/>
      <c r="Z219" s="1280"/>
      <c r="AA219" s="1280"/>
      <c r="AB219" s="1280"/>
      <c r="AC219" s="1280"/>
      <c r="AD219" s="1280"/>
      <c r="AE219" s="1280"/>
      <c r="AF219" s="1280"/>
      <c r="AG219" s="1280"/>
      <c r="AH219" s="1280"/>
      <c r="AI219" s="1280"/>
      <c r="AJ219" s="1280"/>
      <c r="AK219" s="1280"/>
      <c r="AL219" s="1199">
        <v>1</v>
      </c>
      <c r="AM219" s="701"/>
      <c r="AN219" s="701"/>
    </row>
    <row r="220" spans="1:40" s="1335" customFormat="1" ht="30" customHeight="1">
      <c r="A220" s="1330"/>
      <c r="B220" s="1280"/>
      <c r="C220" s="1280"/>
      <c r="D220" s="1336"/>
      <c r="E220" s="1346"/>
      <c r="F220" s="1346"/>
      <c r="G220" s="1346"/>
      <c r="H220" s="1346"/>
      <c r="I220" s="1466" t="s">
        <v>3241</v>
      </c>
      <c r="J220" s="1347"/>
      <c r="K220" s="9"/>
      <c r="L220" s="41"/>
      <c r="M220" s="1280"/>
      <c r="N220" s="1280"/>
      <c r="O220" s="1280"/>
      <c r="P220" s="517"/>
      <c r="Q220" s="9"/>
      <c r="R220" s="9"/>
      <c r="S220" s="9"/>
      <c r="T220" s="9"/>
      <c r="U220" s="9"/>
      <c r="V220" s="9"/>
      <c r="W220" s="41"/>
      <c r="X220" s="1280"/>
      <c r="Y220" s="1280"/>
      <c r="Z220" s="1280"/>
      <c r="AA220" s="1280"/>
      <c r="AB220" s="1280"/>
      <c r="AC220" s="1280"/>
      <c r="AD220" s="1280"/>
      <c r="AE220" s="1280"/>
      <c r="AF220" s="1280"/>
      <c r="AG220" s="1280"/>
      <c r="AH220" s="1280"/>
      <c r="AI220" s="1280"/>
      <c r="AJ220" s="1280"/>
      <c r="AK220" s="1280"/>
      <c r="AL220" s="1199">
        <v>1</v>
      </c>
      <c r="AM220" s="701"/>
      <c r="AN220" s="701"/>
    </row>
    <row r="221" spans="1:40" s="1335" customFormat="1" ht="30" customHeight="1">
      <c r="A221" s="1330"/>
      <c r="B221" s="1280"/>
      <c r="C221" s="1280"/>
      <c r="D221" s="1336"/>
      <c r="E221" s="1346"/>
      <c r="F221" s="1346"/>
      <c r="G221" s="1346"/>
      <c r="H221" s="1346"/>
      <c r="I221" s="1466" t="s">
        <v>3242</v>
      </c>
      <c r="J221" s="1347"/>
      <c r="K221" s="9"/>
      <c r="L221" s="41"/>
      <c r="M221" s="1280"/>
      <c r="N221" s="1280"/>
      <c r="O221" s="1280"/>
      <c r="P221" s="517"/>
      <c r="Q221" s="9"/>
      <c r="R221" s="9"/>
      <c r="S221" s="9"/>
      <c r="T221" s="9"/>
      <c r="U221" s="9"/>
      <c r="V221" s="9"/>
      <c r="W221" s="41"/>
      <c r="X221" s="1280"/>
      <c r="Y221" s="1280"/>
      <c r="Z221" s="1280"/>
      <c r="AA221" s="1280"/>
      <c r="AB221" s="1280"/>
      <c r="AC221" s="1280"/>
      <c r="AD221" s="1280"/>
      <c r="AE221" s="1280"/>
      <c r="AF221" s="1280"/>
      <c r="AG221" s="1280"/>
      <c r="AH221" s="1280"/>
      <c r="AI221" s="1280"/>
      <c r="AJ221" s="1280"/>
      <c r="AK221" s="1280"/>
      <c r="AL221" s="1199">
        <v>1</v>
      </c>
      <c r="AM221" s="701"/>
      <c r="AN221" s="701"/>
    </row>
    <row r="222" spans="1:40" s="1335" customFormat="1" ht="30" customHeight="1">
      <c r="A222" s="1330"/>
      <c r="B222" s="1280"/>
      <c r="C222" s="1280"/>
      <c r="D222" s="1336"/>
      <c r="E222" s="1346"/>
      <c r="F222" s="1346"/>
      <c r="G222" s="1346"/>
      <c r="H222" s="1346"/>
      <c r="I222" s="1466" t="s">
        <v>3243</v>
      </c>
      <c r="J222" s="1347"/>
      <c r="K222" s="9"/>
      <c r="L222" s="41"/>
      <c r="M222" s="1280"/>
      <c r="N222" s="1280"/>
      <c r="O222" s="1280"/>
      <c r="P222" s="517"/>
      <c r="Q222" s="9"/>
      <c r="R222" s="9"/>
      <c r="S222" s="9"/>
      <c r="T222" s="9"/>
      <c r="U222" s="9"/>
      <c r="V222" s="9"/>
      <c r="W222" s="41"/>
      <c r="X222" s="1280"/>
      <c r="Y222" s="1280"/>
      <c r="Z222" s="1280"/>
      <c r="AA222" s="1280"/>
      <c r="AB222" s="1280"/>
      <c r="AC222" s="1280"/>
      <c r="AD222" s="1280"/>
      <c r="AE222" s="1280"/>
      <c r="AF222" s="1280"/>
      <c r="AG222" s="1280"/>
      <c r="AH222" s="1280"/>
      <c r="AI222" s="1280"/>
      <c r="AJ222" s="1280"/>
      <c r="AK222" s="1280"/>
      <c r="AL222" s="1199">
        <v>1</v>
      </c>
      <c r="AM222" s="701"/>
      <c r="AN222" s="701"/>
    </row>
    <row r="223" spans="1:40" s="1335" customFormat="1" ht="30" customHeight="1">
      <c r="A223" s="1330"/>
      <c r="B223" s="1280"/>
      <c r="C223" s="1280"/>
      <c r="D223" s="2473" t="s">
        <v>3232</v>
      </c>
      <c r="E223" s="2474"/>
      <c r="F223" s="2474"/>
      <c r="G223" s="2474"/>
      <c r="H223" s="2474"/>
      <c r="I223" s="2474"/>
      <c r="J223" s="2474"/>
      <c r="K223" s="2474"/>
      <c r="L223" s="41"/>
      <c r="M223" s="1280"/>
      <c r="N223" s="1280"/>
      <c r="O223" s="1280"/>
      <c r="P223" s="517"/>
      <c r="Q223" s="9"/>
      <c r="R223" s="9"/>
      <c r="S223" s="9"/>
      <c r="T223" s="9"/>
      <c r="U223" s="9"/>
      <c r="V223" s="9"/>
      <c r="W223" s="41"/>
      <c r="X223" s="1280"/>
      <c r="Y223" s="1280"/>
      <c r="Z223" s="1197"/>
      <c r="AA223" s="1197"/>
      <c r="AB223" s="1197"/>
      <c r="AC223" s="1197"/>
      <c r="AD223" s="1197"/>
      <c r="AE223" s="1197"/>
      <c r="AF223" s="1197"/>
      <c r="AG223" s="1197"/>
      <c r="AH223" s="1197"/>
      <c r="AI223" s="1197"/>
      <c r="AJ223" s="1197"/>
      <c r="AK223" s="1197"/>
      <c r="AL223" s="1199">
        <v>1</v>
      </c>
      <c r="AM223" s="701"/>
      <c r="AN223" s="701"/>
    </row>
    <row r="224" spans="1:40" s="1335" customFormat="1" ht="30" customHeight="1" thickBot="1">
      <c r="A224" s="1330"/>
      <c r="B224" s="1280"/>
      <c r="C224" s="1280"/>
      <c r="D224" s="2476"/>
      <c r="E224" s="2477"/>
      <c r="F224" s="2477"/>
      <c r="G224" s="2477"/>
      <c r="H224" s="2477"/>
      <c r="I224" s="2477"/>
      <c r="J224" s="2477"/>
      <c r="K224" s="2477"/>
      <c r="L224" s="1350"/>
      <c r="M224" s="1280"/>
      <c r="N224" s="1280"/>
      <c r="O224" s="1280"/>
      <c r="P224" s="1348"/>
      <c r="Q224" s="1349"/>
      <c r="R224" s="1349"/>
      <c r="S224" s="1349"/>
      <c r="T224" s="1349"/>
      <c r="U224" s="1349"/>
      <c r="V224" s="1349"/>
      <c r="W224" s="1350"/>
      <c r="X224" s="1280"/>
      <c r="Y224" s="1280"/>
      <c r="Z224" s="1296"/>
      <c r="AA224" s="1296"/>
      <c r="AB224" s="1296"/>
      <c r="AC224" s="1296"/>
      <c r="AD224" s="1296"/>
      <c r="AE224" s="1296"/>
      <c r="AF224" s="1296"/>
      <c r="AG224" s="1296"/>
      <c r="AH224" s="1297"/>
      <c r="AI224" s="1297"/>
      <c r="AJ224" s="1197"/>
      <c r="AK224" s="1197"/>
      <c r="AL224" s="1199">
        <v>1</v>
      </c>
      <c r="AM224" s="701"/>
      <c r="AN224" s="701"/>
    </row>
    <row r="225" spans="1:40">
      <c r="A225" s="1195"/>
      <c r="B225" s="1280"/>
      <c r="C225" s="1280"/>
      <c r="D225" s="1280"/>
      <c r="E225" s="1280"/>
      <c r="F225" s="1280"/>
      <c r="G225" s="1280"/>
      <c r="H225" s="1280"/>
      <c r="I225" s="1280"/>
      <c r="J225" s="1280"/>
      <c r="K225" s="1280"/>
      <c r="L225" s="1280"/>
      <c r="M225" s="1280"/>
      <c r="N225" s="1280"/>
      <c r="O225" s="1280"/>
      <c r="P225" s="1280"/>
      <c r="Q225" s="1280"/>
      <c r="R225" s="1280"/>
      <c r="S225" s="1280"/>
      <c r="T225" s="1280"/>
      <c r="U225" s="1280"/>
      <c r="V225" s="1280"/>
      <c r="W225" s="1280"/>
      <c r="X225" s="1280"/>
      <c r="Y225" s="1280"/>
      <c r="Z225" s="1296"/>
      <c r="AA225" s="1296"/>
      <c r="AB225" s="1296"/>
      <c r="AC225" s="1296"/>
      <c r="AD225" s="1296"/>
      <c r="AE225" s="1296"/>
      <c r="AF225" s="1296"/>
      <c r="AG225" s="1296"/>
      <c r="AH225" s="1297"/>
      <c r="AI225" s="1297"/>
      <c r="AJ225" s="1197"/>
      <c r="AK225" s="1197"/>
      <c r="AL225" s="1199">
        <v>1</v>
      </c>
    </row>
    <row r="226" spans="1:40">
      <c r="A226" s="1195"/>
      <c r="B226" s="1280"/>
      <c r="C226" s="1195"/>
      <c r="D226" s="1195"/>
      <c r="E226" s="1195"/>
      <c r="F226" s="1195"/>
      <c r="G226" s="1195"/>
      <c r="H226" s="1195"/>
      <c r="I226" s="1195"/>
      <c r="J226" s="1195"/>
      <c r="K226" s="1195"/>
      <c r="L226" s="1195"/>
      <c r="M226" s="1195"/>
      <c r="N226" s="1195"/>
      <c r="O226" s="1195"/>
      <c r="P226" s="1195"/>
      <c r="Q226" s="1195"/>
      <c r="R226" s="1195"/>
      <c r="S226" s="1195"/>
      <c r="T226" s="1195"/>
      <c r="U226" s="1195"/>
      <c r="V226" s="1195"/>
      <c r="W226" s="1195"/>
      <c r="X226" s="1280"/>
      <c r="Y226" s="1280"/>
      <c r="Z226" s="1296"/>
      <c r="AA226" s="1296"/>
      <c r="AB226" s="1296"/>
      <c r="AC226" s="1296"/>
      <c r="AD226" s="1296"/>
      <c r="AE226" s="1296"/>
      <c r="AF226" s="1296"/>
      <c r="AG226" s="1296"/>
      <c r="AH226" s="1297"/>
      <c r="AI226" s="1297"/>
      <c r="AJ226" s="1197"/>
      <c r="AK226" s="1197"/>
      <c r="AL226" s="1199">
        <v>1</v>
      </c>
    </row>
    <row r="227" spans="1:40" customFormat="1" ht="30" customHeight="1">
      <c r="A227" s="1280">
        <v>1</v>
      </c>
      <c r="B227" s="1280">
        <v>1</v>
      </c>
      <c r="C227" s="2479" t="s">
        <v>216</v>
      </c>
      <c r="D227" s="2479"/>
      <c r="E227" s="1351" t="str">
        <f ca="1">CELL("nomfichier")</f>
        <v>D:\Données\1.UPRT\0-UPRT.fait\1-UPRT.FR-SITE-WEB\ff-fiches-fabrications\ff.fiches.fabrication.2023\ffr.restaurant.2023\[ff.FICHE.TRILINGUE.19.COLONNES.01.12.2025.xlsx]Nota.ES</v>
      </c>
      <c r="F227" s="1352"/>
      <c r="G227" s="1352"/>
      <c r="H227" s="1352"/>
      <c r="I227" s="1352"/>
      <c r="J227" s="1353"/>
      <c r="K227" s="1352"/>
      <c r="L227" s="1352"/>
      <c r="M227" s="1352"/>
      <c r="N227" s="1352"/>
      <c r="O227" s="1352"/>
      <c r="P227" s="1352"/>
      <c r="Q227" s="1352"/>
      <c r="R227" s="1352"/>
      <c r="S227" s="1352"/>
      <c r="T227" s="1352"/>
      <c r="U227" s="1352"/>
      <c r="V227" s="1352"/>
      <c r="W227" s="1352"/>
      <c r="X227" s="1352"/>
      <c r="Y227" s="1280"/>
      <c r="Z227" s="1296"/>
      <c r="AA227" s="1296"/>
      <c r="AB227" s="1296"/>
      <c r="AC227" s="1296"/>
      <c r="AD227" s="1296"/>
      <c r="AE227" s="1296"/>
      <c r="AF227" s="1296"/>
      <c r="AG227" s="1296"/>
      <c r="AH227" s="1297"/>
      <c r="AI227" s="1297"/>
      <c r="AJ227" s="1197"/>
      <c r="AK227" s="1197"/>
      <c r="AL227" s="1199">
        <v>1</v>
      </c>
      <c r="AM227" s="701"/>
      <c r="AN227" s="701"/>
    </row>
    <row r="228" spans="1:40">
      <c r="A228" s="1195"/>
      <c r="B228" s="1195"/>
      <c r="C228" s="1195"/>
      <c r="D228" s="1195"/>
      <c r="E228" s="1195"/>
      <c r="F228" s="1195"/>
      <c r="G228" s="1195"/>
      <c r="H228" s="1195"/>
      <c r="I228" s="1195"/>
      <c r="J228" s="1195"/>
      <c r="K228" s="1195"/>
      <c r="L228" s="1195"/>
      <c r="M228" s="1195"/>
      <c r="N228" s="1195"/>
      <c r="O228" s="1195"/>
      <c r="P228" s="1195"/>
      <c r="Q228" s="1195"/>
      <c r="R228" s="1195"/>
      <c r="S228" s="1195"/>
      <c r="T228" s="1195"/>
      <c r="U228" s="1195"/>
      <c r="V228" s="1195"/>
      <c r="W228" s="1195"/>
      <c r="X228" s="1195"/>
      <c r="Y228" s="1195"/>
      <c r="Z228" s="1296"/>
      <c r="AA228" s="1296"/>
      <c r="AB228" s="1296"/>
      <c r="AC228" s="1296"/>
      <c r="AD228" s="1296"/>
      <c r="AE228" s="1296"/>
      <c r="AF228" s="1296"/>
      <c r="AG228" s="1296"/>
      <c r="AH228" s="1297"/>
      <c r="AI228" s="1297"/>
      <c r="AJ228" s="1197"/>
      <c r="AK228" s="1197"/>
      <c r="AL228" s="1199">
        <v>1</v>
      </c>
    </row>
    <row r="229" spans="1:40" s="1258" customFormat="1" ht="40.5" customHeight="1">
      <c r="A229" s="1195"/>
      <c r="B229" s="1270"/>
      <c r="C229" s="1431" t="s">
        <v>3136</v>
      </c>
      <c r="D229" s="1431"/>
      <c r="E229" s="1431"/>
      <c r="F229" s="1431"/>
      <c r="G229" s="1431"/>
      <c r="H229" s="1431"/>
      <c r="I229" s="1431"/>
      <c r="J229" s="1431"/>
      <c r="K229" s="1431"/>
      <c r="L229" s="1431"/>
      <c r="M229" s="1195"/>
      <c r="N229" s="1195"/>
      <c r="O229" s="1260"/>
      <c r="P229" s="1260"/>
      <c r="Q229" s="1260"/>
      <c r="R229" s="1260"/>
      <c r="S229" s="1260"/>
      <c r="T229" s="1197"/>
      <c r="U229" s="1197"/>
      <c r="V229" s="1197"/>
      <c r="W229" s="1197"/>
      <c r="X229" s="1197"/>
      <c r="Y229" s="1197"/>
      <c r="Z229" s="1197"/>
      <c r="AA229" s="1197"/>
      <c r="AB229" s="1197"/>
      <c r="AC229" s="1197"/>
      <c r="AD229" s="1197"/>
      <c r="AE229" s="1197"/>
      <c r="AF229" s="1197"/>
      <c r="AG229" s="1296"/>
      <c r="AH229" s="1297"/>
      <c r="AI229" s="1297"/>
      <c r="AJ229" s="1197"/>
      <c r="AK229" s="1197"/>
      <c r="AL229" s="1199">
        <v>1</v>
      </c>
      <c r="AM229" s="701"/>
      <c r="AN229" s="701"/>
    </row>
    <row r="230" spans="1:40" s="1258" customFormat="1" ht="40.5" customHeight="1">
      <c r="A230" s="1195"/>
      <c r="B230" s="1270"/>
      <c r="C230" s="1354" t="s">
        <v>872</v>
      </c>
      <c r="D230" s="1355"/>
      <c r="E230" s="1355"/>
      <c r="F230" s="1355"/>
      <c r="G230" s="1260"/>
      <c r="H230" s="1260"/>
      <c r="I230" s="1260"/>
      <c r="J230" s="1260"/>
      <c r="K230" s="1260"/>
      <c r="L230" s="1260"/>
      <c r="M230" s="1260"/>
      <c r="N230" s="1260"/>
      <c r="O230" s="1356" t="s">
        <v>3137</v>
      </c>
      <c r="P230" s="1260"/>
      <c r="Q230" s="1260"/>
      <c r="R230" s="1260"/>
      <c r="S230" s="1260"/>
      <c r="T230" s="1197"/>
      <c r="U230" s="1357"/>
      <c r="V230" s="1197"/>
      <c r="W230" s="1197"/>
      <c r="X230" s="1197"/>
      <c r="Y230" s="1197"/>
      <c r="Z230" s="1309"/>
      <c r="AA230" s="1197"/>
      <c r="AB230" s="1197"/>
      <c r="AC230" s="1197"/>
      <c r="AD230" s="1197"/>
      <c r="AE230" s="1197"/>
      <c r="AF230" s="1197"/>
      <c r="AG230" s="1296"/>
      <c r="AH230" s="1297"/>
      <c r="AI230" s="1297"/>
      <c r="AJ230" s="1197"/>
      <c r="AK230" s="1197"/>
      <c r="AL230" s="1199">
        <v>1</v>
      </c>
      <c r="AM230" s="701"/>
      <c r="AN230" s="701"/>
    </row>
    <row r="231" spans="1:40" s="1258" customFormat="1" ht="40.5" customHeight="1">
      <c r="A231" s="1195"/>
      <c r="B231" s="1270"/>
      <c r="C231" s="1358" t="s">
        <v>3138</v>
      </c>
      <c r="D231" s="1355"/>
      <c r="E231" s="1355"/>
      <c r="F231" s="1355"/>
      <c r="G231" s="1357"/>
      <c r="H231" s="1359"/>
      <c r="I231" s="1355"/>
      <c r="J231" s="1355"/>
      <c r="K231" s="1195"/>
      <c r="L231" s="1195"/>
      <c r="M231" s="1195"/>
      <c r="N231" s="1195"/>
      <c r="O231" s="1358"/>
      <c r="P231" s="1260"/>
      <c r="Q231" s="1260"/>
      <c r="R231" s="1260"/>
      <c r="S231" s="1260"/>
      <c r="T231" s="1197"/>
      <c r="U231" s="1197"/>
      <c r="V231" s="1197"/>
      <c r="W231" s="1197"/>
      <c r="X231" s="1197"/>
      <c r="Y231" s="1197"/>
      <c r="Z231" s="1313"/>
      <c r="AA231" s="1197"/>
      <c r="AB231" s="1197"/>
      <c r="AC231" s="1197"/>
      <c r="AD231" s="1197"/>
      <c r="AE231" s="1197"/>
      <c r="AF231" s="1197"/>
      <c r="AG231" s="1296"/>
      <c r="AH231" s="1297"/>
      <c r="AI231" s="1297"/>
      <c r="AJ231" s="1197"/>
      <c r="AK231" s="1197"/>
      <c r="AL231" s="1199">
        <v>1</v>
      </c>
      <c r="AM231" s="701"/>
      <c r="AN231" s="701"/>
    </row>
    <row r="232" spans="1:40" s="1258" customFormat="1" ht="40.5" customHeight="1">
      <c r="A232" s="1195"/>
      <c r="B232" s="1270"/>
      <c r="C232" s="1360" t="s">
        <v>873</v>
      </c>
      <c r="D232" s="1355"/>
      <c r="E232" s="1355"/>
      <c r="F232" s="1355"/>
      <c r="G232" s="1357"/>
      <c r="H232" s="1359"/>
      <c r="I232" s="1355"/>
      <c r="J232" s="1355"/>
      <c r="K232" s="1195"/>
      <c r="L232" s="1195"/>
      <c r="M232" s="1195"/>
      <c r="N232" s="1195"/>
      <c r="O232" s="1260"/>
      <c r="P232" s="1260"/>
      <c r="Q232" s="1260"/>
      <c r="R232" s="1260"/>
      <c r="S232" s="1260"/>
      <c r="T232" s="1197"/>
      <c r="U232" s="1197"/>
      <c r="V232" s="1197"/>
      <c r="W232" s="1197"/>
      <c r="X232" s="1197"/>
      <c r="Y232" s="1197"/>
      <c r="Z232" s="1197"/>
      <c r="AA232" s="1197"/>
      <c r="AB232" s="1197"/>
      <c r="AC232" s="1197"/>
      <c r="AD232" s="1197"/>
      <c r="AE232" s="1197"/>
      <c r="AF232" s="1197"/>
      <c r="AG232" s="1296"/>
      <c r="AH232" s="1297"/>
      <c r="AI232" s="1297"/>
      <c r="AJ232" s="1197"/>
      <c r="AK232" s="1197"/>
      <c r="AL232" s="1199">
        <v>1</v>
      </c>
      <c r="AM232" s="701"/>
      <c r="AN232" s="701"/>
    </row>
    <row r="233" spans="1:40" s="1258" customFormat="1" ht="40.5" customHeight="1">
      <c r="A233" s="1195"/>
      <c r="B233" s="1270"/>
      <c r="C233" s="1361" t="s">
        <v>3145</v>
      </c>
      <c r="D233" s="1195"/>
      <c r="E233" s="1195"/>
      <c r="F233" s="1195"/>
      <c r="G233" s="1195"/>
      <c r="H233" s="1195"/>
      <c r="I233" s="1260"/>
      <c r="J233" s="1195"/>
      <c r="K233" s="1195"/>
      <c r="L233" s="1195"/>
      <c r="M233" s="1195"/>
      <c r="N233" s="1195"/>
      <c r="O233" s="1260"/>
      <c r="P233" s="1260"/>
      <c r="Q233" s="1260"/>
      <c r="R233" s="1260"/>
      <c r="S233" s="1260"/>
      <c r="T233" s="1197"/>
      <c r="U233" s="1197"/>
      <c r="V233" s="1290" t="s">
        <v>3144</v>
      </c>
      <c r="W233" s="1301"/>
      <c r="X233" s="1301"/>
      <c r="Y233" s="1301"/>
      <c r="Z233" s="1301"/>
      <c r="AA233" s="1301"/>
      <c r="AB233" s="1301"/>
      <c r="AC233" s="1197"/>
      <c r="AD233" s="1197"/>
      <c r="AE233" s="1197"/>
      <c r="AF233" s="1197"/>
      <c r="AG233" s="1296"/>
      <c r="AH233" s="1297"/>
      <c r="AI233" s="1297"/>
      <c r="AJ233" s="1197"/>
      <c r="AK233" s="1197"/>
      <c r="AL233" s="1199">
        <v>1</v>
      </c>
      <c r="AM233" s="701"/>
      <c r="AN233" s="701"/>
    </row>
    <row r="234" spans="1:40" s="1258" customFormat="1" ht="40.5" customHeight="1">
      <c r="A234" s="1195"/>
      <c r="B234" s="1270"/>
      <c r="C234" s="1361" t="s">
        <v>3146</v>
      </c>
      <c r="D234" s="1195"/>
      <c r="E234" s="1195"/>
      <c r="F234" s="1195"/>
      <c r="G234" s="1195"/>
      <c r="H234" s="1195"/>
      <c r="I234" s="1260"/>
      <c r="J234" s="1195"/>
      <c r="K234" s="1195"/>
      <c r="L234" s="1195"/>
      <c r="M234" s="1195"/>
      <c r="N234" s="1195"/>
      <c r="O234" s="1260"/>
      <c r="P234" s="1260"/>
      <c r="Q234" s="1260"/>
      <c r="R234" s="1260"/>
      <c r="S234" s="1260"/>
      <c r="T234" s="1197"/>
      <c r="U234" s="1197"/>
      <c r="V234" s="1362" t="s">
        <v>2735</v>
      </c>
      <c r="W234" s="1272"/>
      <c r="X234" s="1272"/>
      <c r="Y234" s="1272"/>
      <c r="Z234" s="1272"/>
      <c r="AA234" s="1272"/>
      <c r="AB234" s="1272"/>
      <c r="AC234" s="1197" t="s">
        <v>22</v>
      </c>
      <c r="AD234" s="1197"/>
      <c r="AE234" s="1197"/>
      <c r="AF234" s="1197"/>
      <c r="AG234" s="1296"/>
      <c r="AH234" s="1297"/>
      <c r="AI234" s="1297"/>
      <c r="AJ234" s="1197"/>
      <c r="AK234" s="1197"/>
      <c r="AL234" s="1199">
        <v>1</v>
      </c>
      <c r="AM234" s="701"/>
      <c r="AN234" s="701"/>
    </row>
    <row r="235" spans="1:40" s="1258" customFormat="1" ht="40.5" customHeight="1">
      <c r="A235" s="1195"/>
      <c r="B235" s="1270"/>
      <c r="C235" s="1363" t="s">
        <v>2736</v>
      </c>
      <c r="D235" s="1195"/>
      <c r="E235" s="1195"/>
      <c r="F235" s="1195"/>
      <c r="G235" s="1195"/>
      <c r="H235" s="1195"/>
      <c r="I235" s="1260"/>
      <c r="J235" s="1195"/>
      <c r="K235" s="1195"/>
      <c r="L235" s="1195"/>
      <c r="M235" s="1195"/>
      <c r="N235" s="1195"/>
      <c r="O235" s="1260"/>
      <c r="P235" s="1260"/>
      <c r="Q235" s="1260"/>
      <c r="R235" s="1260"/>
      <c r="S235" s="1260"/>
      <c r="T235" s="1197"/>
      <c r="U235" s="1197"/>
      <c r="V235" s="1197"/>
      <c r="W235" s="1197"/>
      <c r="X235" s="1197"/>
      <c r="Y235" s="1197"/>
      <c r="Z235" s="1197"/>
      <c r="AA235" s="1197"/>
      <c r="AB235" s="1197"/>
      <c r="AC235" s="1197"/>
      <c r="AD235" s="1197"/>
      <c r="AE235" s="1197"/>
      <c r="AF235" s="1197"/>
      <c r="AG235" s="1296"/>
      <c r="AH235" s="1297"/>
      <c r="AI235" s="1297"/>
      <c r="AJ235" s="1197"/>
      <c r="AK235" s="1197"/>
      <c r="AL235" s="1199">
        <v>1</v>
      </c>
      <c r="AM235" s="701"/>
      <c r="AN235" s="701"/>
    </row>
    <row r="236" spans="1:40" s="1258" customFormat="1" ht="40.5" customHeight="1">
      <c r="A236" s="1195"/>
      <c r="B236" s="1270"/>
      <c r="C236" s="1363" t="s">
        <v>2737</v>
      </c>
      <c r="D236" s="1195"/>
      <c r="E236" s="1195"/>
      <c r="F236" s="1195"/>
      <c r="G236" s="1195"/>
      <c r="H236" s="1195"/>
      <c r="I236" s="1260"/>
      <c r="J236" s="1195"/>
      <c r="K236" s="1195"/>
      <c r="L236" s="1195"/>
      <c r="M236" s="1195"/>
      <c r="N236" s="1195"/>
      <c r="O236" s="1260"/>
      <c r="P236" s="1260"/>
      <c r="Q236" s="1260"/>
      <c r="R236" s="1260"/>
      <c r="S236" s="1260"/>
      <c r="T236" s="1197"/>
      <c r="U236" s="1197"/>
      <c r="V236" s="1197"/>
      <c r="W236" s="1197"/>
      <c r="X236" s="1197"/>
      <c r="Y236" s="1197"/>
      <c r="Z236" s="1197"/>
      <c r="AA236" s="1197"/>
      <c r="AB236" s="1197"/>
      <c r="AC236" s="1197"/>
      <c r="AD236" s="1197"/>
      <c r="AE236" s="1197"/>
      <c r="AF236" s="1197"/>
      <c r="AG236" s="1296"/>
      <c r="AH236" s="1297"/>
      <c r="AI236" s="1297"/>
      <c r="AJ236" s="1197"/>
      <c r="AK236" s="1197"/>
      <c r="AL236" s="1199">
        <v>1</v>
      </c>
      <c r="AM236" s="701"/>
      <c r="AN236" s="701"/>
    </row>
    <row r="237" spans="1:40" s="1258" customFormat="1" ht="40.5" customHeight="1">
      <c r="A237" s="1195"/>
      <c r="B237" s="1270"/>
      <c r="C237" s="1364" t="s">
        <v>2738</v>
      </c>
      <c r="D237" s="1364" t="s">
        <v>2739</v>
      </c>
      <c r="E237" s="1364" t="s">
        <v>2740</v>
      </c>
      <c r="F237" s="1364" t="s">
        <v>2741</v>
      </c>
      <c r="G237" s="1364" t="s">
        <v>2742</v>
      </c>
      <c r="H237" s="1364" t="s">
        <v>2743</v>
      </c>
      <c r="I237" s="1364" t="s">
        <v>2744</v>
      </c>
      <c r="J237" s="1364" t="s">
        <v>2745</v>
      </c>
      <c r="K237" s="1364" t="s">
        <v>2746</v>
      </c>
      <c r="L237" s="1364" t="s">
        <v>2747</v>
      </c>
      <c r="M237" s="1364" t="s">
        <v>2748</v>
      </c>
      <c r="N237" s="1364" t="s">
        <v>2749</v>
      </c>
      <c r="O237" s="1364" t="s">
        <v>2750</v>
      </c>
      <c r="P237" s="1260"/>
      <c r="Q237" s="1364" t="s">
        <v>2751</v>
      </c>
      <c r="R237" s="1364" t="s">
        <v>2752</v>
      </c>
      <c r="S237" s="1364" t="s">
        <v>2753</v>
      </c>
      <c r="T237" s="1364" t="s">
        <v>2754</v>
      </c>
      <c r="U237" s="1364" t="s">
        <v>2755</v>
      </c>
      <c r="V237" s="1364" t="s">
        <v>2756</v>
      </c>
      <c r="W237" s="1364" t="s">
        <v>2757</v>
      </c>
      <c r="X237" s="1364" t="s">
        <v>2758</v>
      </c>
      <c r="Y237" s="1364" t="s">
        <v>2759</v>
      </c>
      <c r="Z237" s="1364" t="s">
        <v>2760</v>
      </c>
      <c r="AA237" s="1364" t="s">
        <v>2761</v>
      </c>
      <c r="AB237" s="1364" t="s">
        <v>2762</v>
      </c>
      <c r="AC237" s="1364" t="s">
        <v>2763</v>
      </c>
      <c r="AD237" s="1197"/>
      <c r="AE237" s="1197"/>
      <c r="AF237" s="1197"/>
      <c r="AG237" s="1296"/>
      <c r="AH237" s="1297"/>
      <c r="AI237" s="1297"/>
      <c r="AJ237" s="1197"/>
      <c r="AK237" s="1197"/>
      <c r="AL237" s="1199">
        <v>1</v>
      </c>
      <c r="AM237" s="701"/>
      <c r="AN237" s="701"/>
    </row>
    <row r="238" spans="1:40" s="1258" customFormat="1" ht="40.5" customHeight="1">
      <c r="A238" s="1195"/>
      <c r="B238" s="1270"/>
      <c r="C238" s="1364" t="s">
        <v>2764</v>
      </c>
      <c r="D238" s="1364" t="s">
        <v>2765</v>
      </c>
      <c r="E238" s="1364" t="s">
        <v>2766</v>
      </c>
      <c r="F238" s="1364" t="s">
        <v>2767</v>
      </c>
      <c r="G238" s="1364" t="s">
        <v>2768</v>
      </c>
      <c r="H238" s="1364" t="s">
        <v>2769</v>
      </c>
      <c r="I238" s="1364" t="s">
        <v>2770</v>
      </c>
      <c r="J238" s="1364" t="s">
        <v>2771</v>
      </c>
      <c r="K238" s="1364" t="s">
        <v>2772</v>
      </c>
      <c r="L238" s="1364" t="s">
        <v>2773</v>
      </c>
      <c r="M238" s="1364" t="s">
        <v>2774</v>
      </c>
      <c r="N238" s="1364" t="s">
        <v>2775</v>
      </c>
      <c r="O238" s="1364" t="s">
        <v>2776</v>
      </c>
      <c r="P238" s="1365"/>
      <c r="Q238" s="1364" t="s">
        <v>2777</v>
      </c>
      <c r="R238" s="1364" t="s">
        <v>2778</v>
      </c>
      <c r="S238" s="1364" t="s">
        <v>2779</v>
      </c>
      <c r="T238" s="1364" t="s">
        <v>2780</v>
      </c>
      <c r="U238" s="1364" t="s">
        <v>2781</v>
      </c>
      <c r="V238" s="1364" t="s">
        <v>2782</v>
      </c>
      <c r="W238" s="1364" t="s">
        <v>2783</v>
      </c>
      <c r="X238" s="1364" t="s">
        <v>2784</v>
      </c>
      <c r="Y238" s="1364" t="s">
        <v>2785</v>
      </c>
      <c r="Z238" s="1364" t="s">
        <v>2786</v>
      </c>
      <c r="AA238" s="1364" t="s">
        <v>2787</v>
      </c>
      <c r="AB238" s="1364" t="s">
        <v>2788</v>
      </c>
      <c r="AC238" s="1364" t="s">
        <v>2789</v>
      </c>
      <c r="AD238" s="1197"/>
      <c r="AE238" s="1197"/>
      <c r="AF238" s="1197"/>
      <c r="AG238" s="1296"/>
      <c r="AH238" s="1297"/>
      <c r="AI238" s="1297"/>
      <c r="AJ238" s="1197"/>
      <c r="AK238" s="1197"/>
      <c r="AL238" s="1199">
        <v>1</v>
      </c>
      <c r="AM238" s="701"/>
      <c r="AN238" s="701"/>
    </row>
    <row r="239" spans="1:40" s="1258" customFormat="1" ht="40.5" customHeight="1">
      <c r="A239" s="1195"/>
      <c r="B239" s="1270"/>
      <c r="C239" s="1365"/>
      <c r="D239" s="1365"/>
      <c r="E239" s="1365"/>
      <c r="F239" s="1365"/>
      <c r="G239" s="1365"/>
      <c r="H239" s="1365"/>
      <c r="I239" s="1365"/>
      <c r="J239" s="1365"/>
      <c r="K239" s="1365"/>
      <c r="L239" s="1365"/>
      <c r="M239" s="1195"/>
      <c r="N239" s="1195"/>
      <c r="O239" s="1195"/>
      <c r="P239" s="1195"/>
      <c r="Q239" s="1195"/>
      <c r="R239" s="1195"/>
      <c r="S239" s="1195"/>
      <c r="T239" s="1195"/>
      <c r="U239" s="1195"/>
      <c r="V239" s="1195"/>
      <c r="W239" s="1195"/>
      <c r="X239" s="1195"/>
      <c r="Y239" s="1195"/>
      <c r="Z239" s="1197"/>
      <c r="AA239" s="1197"/>
      <c r="AB239" s="1197"/>
      <c r="AC239" s="1197"/>
      <c r="AD239" s="1197"/>
      <c r="AE239" s="1197"/>
      <c r="AF239" s="1197"/>
      <c r="AG239" s="1296"/>
      <c r="AH239" s="1297"/>
      <c r="AI239" s="1297"/>
      <c r="AJ239" s="1197"/>
      <c r="AK239" s="1197"/>
      <c r="AL239" s="1199">
        <v>1</v>
      </c>
      <c r="AM239" s="701"/>
      <c r="AN239" s="701"/>
    </row>
    <row r="240" spans="1:40" s="1258" customFormat="1" ht="40.5" customHeight="1">
      <c r="A240" s="1195"/>
      <c r="B240" s="1270"/>
      <c r="C240" s="1364" t="s">
        <v>2751</v>
      </c>
      <c r="D240" s="1364" t="s">
        <v>2752</v>
      </c>
      <c r="E240" s="1364" t="s">
        <v>2753</v>
      </c>
      <c r="F240" s="1364" t="s">
        <v>2754</v>
      </c>
      <c r="G240" s="1364" t="s">
        <v>2755</v>
      </c>
      <c r="H240" s="1364" t="s">
        <v>2756</v>
      </c>
      <c r="I240" s="1364" t="s">
        <v>2757</v>
      </c>
      <c r="J240" s="1364" t="s">
        <v>2758</v>
      </c>
      <c r="K240" s="1364" t="s">
        <v>2759</v>
      </c>
      <c r="L240" s="1364" t="s">
        <v>2760</v>
      </c>
      <c r="M240" s="1364" t="s">
        <v>2761</v>
      </c>
      <c r="N240" s="1364" t="s">
        <v>2762</v>
      </c>
      <c r="O240" s="1364" t="s">
        <v>2763</v>
      </c>
      <c r="P240" s="1195"/>
      <c r="Q240" s="1364" t="s">
        <v>2790</v>
      </c>
      <c r="R240" s="1364" t="s">
        <v>2791</v>
      </c>
      <c r="S240" s="1364" t="s">
        <v>2792</v>
      </c>
      <c r="T240" s="1364" t="s">
        <v>2793</v>
      </c>
      <c r="U240" s="1364" t="s">
        <v>2794</v>
      </c>
      <c r="V240" s="1364" t="s">
        <v>2795</v>
      </c>
      <c r="W240" s="1364" t="s">
        <v>2796</v>
      </c>
      <c r="X240" s="1364" t="s">
        <v>2797</v>
      </c>
      <c r="Y240" s="1364" t="s">
        <v>2797</v>
      </c>
      <c r="Z240" s="1364" t="s">
        <v>2798</v>
      </c>
      <c r="AA240" s="1364" t="s">
        <v>2799</v>
      </c>
      <c r="AB240" s="1364" t="s">
        <v>2800</v>
      </c>
      <c r="AC240" s="1364" t="s">
        <v>2801</v>
      </c>
      <c r="AD240" s="1364" t="s">
        <v>2802</v>
      </c>
      <c r="AE240" s="1197"/>
      <c r="AF240" s="1197"/>
      <c r="AG240" s="1296"/>
      <c r="AH240" s="1297"/>
      <c r="AI240" s="1297"/>
      <c r="AJ240" s="1197"/>
      <c r="AK240" s="1197"/>
      <c r="AL240" s="1199">
        <v>1</v>
      </c>
      <c r="AM240" s="701"/>
      <c r="AN240" s="701"/>
    </row>
    <row r="241" spans="1:40" s="1258" customFormat="1" ht="40.5" customHeight="1">
      <c r="A241" s="1195"/>
      <c r="B241" s="1270"/>
      <c r="C241" s="1364" t="s">
        <v>2777</v>
      </c>
      <c r="D241" s="1364" t="s">
        <v>2778</v>
      </c>
      <c r="E241" s="1364" t="s">
        <v>2779</v>
      </c>
      <c r="F241" s="1364" t="s">
        <v>2780</v>
      </c>
      <c r="G241" s="1364" t="s">
        <v>2781</v>
      </c>
      <c r="H241" s="1364" t="s">
        <v>2782</v>
      </c>
      <c r="I241" s="1364" t="s">
        <v>2783</v>
      </c>
      <c r="J241" s="1364" t="s">
        <v>2784</v>
      </c>
      <c r="K241" s="1364" t="s">
        <v>2785</v>
      </c>
      <c r="L241" s="1364" t="s">
        <v>2786</v>
      </c>
      <c r="M241" s="1364" t="s">
        <v>2787</v>
      </c>
      <c r="N241" s="1364" t="s">
        <v>2788</v>
      </c>
      <c r="O241" s="1364" t="s">
        <v>2789</v>
      </c>
      <c r="P241" s="1195"/>
      <c r="Q241" s="1364" t="s">
        <v>2803</v>
      </c>
      <c r="R241" s="1364" t="s">
        <v>2804</v>
      </c>
      <c r="S241" s="1364" t="s">
        <v>2805</v>
      </c>
      <c r="T241" s="1364" t="s">
        <v>2806</v>
      </c>
      <c r="U241" s="1364" t="s">
        <v>2807</v>
      </c>
      <c r="V241" s="1364" t="s">
        <v>2807</v>
      </c>
      <c r="W241" s="1364" t="s">
        <v>2808</v>
      </c>
      <c r="X241" s="1364" t="s">
        <v>2809</v>
      </c>
      <c r="Y241" s="1364" t="s">
        <v>2810</v>
      </c>
      <c r="Z241" s="1364" t="s">
        <v>2811</v>
      </c>
      <c r="AA241" s="1364" t="s">
        <v>2812</v>
      </c>
      <c r="AB241" s="1364" t="s">
        <v>2813</v>
      </c>
      <c r="AC241" s="1364" t="s">
        <v>2814</v>
      </c>
      <c r="AD241" s="1364"/>
      <c r="AE241" s="1197"/>
      <c r="AF241" s="1197"/>
      <c r="AG241" s="1296"/>
      <c r="AH241" s="1297"/>
      <c r="AI241" s="1297"/>
      <c r="AJ241" s="1197"/>
      <c r="AK241" s="1197"/>
      <c r="AL241" s="1199">
        <v>1</v>
      </c>
      <c r="AM241" s="701"/>
      <c r="AN241" s="701"/>
    </row>
    <row r="242" spans="1:40" s="1258" customFormat="1" ht="40.5" customHeight="1">
      <c r="A242" s="1195"/>
      <c r="B242" s="1270"/>
      <c r="C242" s="1365"/>
      <c r="D242" s="1365"/>
      <c r="E242" s="1365"/>
      <c r="F242" s="1365"/>
      <c r="G242" s="1365"/>
      <c r="H242" s="1365"/>
      <c r="I242" s="1365"/>
      <c r="J242" s="1365"/>
      <c r="K242" s="1365"/>
      <c r="L242" s="1365"/>
      <c r="M242" s="1195"/>
      <c r="N242" s="1195"/>
      <c r="O242" s="1195"/>
      <c r="P242" s="1195"/>
      <c r="Q242" s="1195"/>
      <c r="R242" s="1195"/>
      <c r="S242" s="1195"/>
      <c r="T242" s="1195"/>
      <c r="U242" s="1195"/>
      <c r="V242" s="1195"/>
      <c r="W242" s="1195"/>
      <c r="X242" s="1195"/>
      <c r="Y242" s="1195"/>
      <c r="Z242" s="1197"/>
      <c r="AA242" s="1197"/>
      <c r="AB242" s="1197"/>
      <c r="AC242" s="1197"/>
      <c r="AD242" s="1197"/>
      <c r="AE242" s="1197"/>
      <c r="AF242" s="1197"/>
      <c r="AG242" s="1296"/>
      <c r="AH242" s="1297"/>
      <c r="AI242" s="1297"/>
      <c r="AJ242" s="1197"/>
      <c r="AK242" s="1197"/>
      <c r="AL242" s="1199">
        <v>1</v>
      </c>
      <c r="AM242" s="701"/>
      <c r="AN242" s="701"/>
    </row>
    <row r="243" spans="1:40" s="1258" customFormat="1" ht="40.5" customHeight="1">
      <c r="A243" s="1195"/>
      <c r="B243" s="1270"/>
      <c r="C243" s="1366" t="s">
        <v>2815</v>
      </c>
      <c r="D243" s="1366" t="s">
        <v>2816</v>
      </c>
      <c r="E243" s="1366" t="s">
        <v>2817</v>
      </c>
      <c r="F243" s="1366" t="s">
        <v>2818</v>
      </c>
      <c r="G243" s="1366" t="s">
        <v>2819</v>
      </c>
      <c r="H243" s="1366" t="s">
        <v>2820</v>
      </c>
      <c r="I243" s="1366" t="s">
        <v>2821</v>
      </c>
      <c r="J243" s="1366" t="s">
        <v>2822</v>
      </c>
      <c r="K243" s="1366" t="s">
        <v>2823</v>
      </c>
      <c r="L243" s="1366" t="s">
        <v>2824</v>
      </c>
      <c r="M243" s="1366" t="s">
        <v>2825</v>
      </c>
      <c r="N243" s="1366" t="s">
        <v>2826</v>
      </c>
      <c r="O243" s="1366" t="s">
        <v>2827</v>
      </c>
      <c r="P243" s="1195"/>
      <c r="Q243" s="1367" t="s">
        <v>2828</v>
      </c>
      <c r="R243" s="1367" t="s">
        <v>2829</v>
      </c>
      <c r="S243" s="1367" t="s">
        <v>17</v>
      </c>
      <c r="T243" s="1367" t="s">
        <v>2830</v>
      </c>
      <c r="U243" s="1367" t="s">
        <v>2831</v>
      </c>
      <c r="V243" s="1367" t="s">
        <v>2832</v>
      </c>
      <c r="W243" s="1367" t="s">
        <v>2833</v>
      </c>
      <c r="X243" s="1367" t="s">
        <v>2834</v>
      </c>
      <c r="Y243" s="1367" t="s">
        <v>2835</v>
      </c>
      <c r="Z243" s="1367" t="s">
        <v>467</v>
      </c>
      <c r="AA243" s="1367" t="s">
        <v>2836</v>
      </c>
      <c r="AB243" s="1197"/>
      <c r="AC243" s="1197"/>
      <c r="AD243" s="1197"/>
      <c r="AE243" s="1197"/>
      <c r="AF243" s="1197"/>
      <c r="AG243" s="1296"/>
      <c r="AH243" s="1297"/>
      <c r="AI243" s="1297"/>
      <c r="AJ243" s="1197"/>
      <c r="AK243" s="1197"/>
      <c r="AL243" s="1199">
        <v>1</v>
      </c>
      <c r="AM243" s="701"/>
      <c r="AN243" s="701"/>
    </row>
    <row r="244" spans="1:40" s="1258" customFormat="1" ht="40.5" customHeight="1">
      <c r="A244" s="1195"/>
      <c r="B244" s="1270"/>
      <c r="C244" s="1366" t="s">
        <v>2837</v>
      </c>
      <c r="D244" s="1366" t="s">
        <v>2838</v>
      </c>
      <c r="E244" s="1366" t="s">
        <v>2839</v>
      </c>
      <c r="F244" s="1366" t="s">
        <v>2840</v>
      </c>
      <c r="G244" s="1366" t="s">
        <v>2841</v>
      </c>
      <c r="H244" s="1366" t="s">
        <v>2842</v>
      </c>
      <c r="I244" s="1366" t="s">
        <v>2843</v>
      </c>
      <c r="J244" s="1366" t="s">
        <v>2844</v>
      </c>
      <c r="K244" s="1366" t="s">
        <v>2845</v>
      </c>
      <c r="L244" s="1366" t="s">
        <v>2846</v>
      </c>
      <c r="M244" s="1366" t="s">
        <v>2847</v>
      </c>
      <c r="N244" s="1366" t="s">
        <v>2847</v>
      </c>
      <c r="O244" s="1366" t="s">
        <v>2848</v>
      </c>
      <c r="P244" s="1195"/>
      <c r="Q244" s="1367" t="s">
        <v>526</v>
      </c>
      <c r="R244" s="1367" t="s">
        <v>2849</v>
      </c>
      <c r="S244" s="1367" t="s">
        <v>2850</v>
      </c>
      <c r="T244" s="1367" t="s">
        <v>2851</v>
      </c>
      <c r="U244" s="1367" t="s">
        <v>2852</v>
      </c>
      <c r="V244" s="1367" t="s">
        <v>2853</v>
      </c>
      <c r="W244" s="1367" t="s">
        <v>2854</v>
      </c>
      <c r="X244" s="1367" t="s">
        <v>2855</v>
      </c>
      <c r="Y244" s="1367" t="s">
        <v>2856</v>
      </c>
      <c r="Z244" s="1367" t="s">
        <v>2857</v>
      </c>
      <c r="AA244" s="1367"/>
      <c r="AB244" s="1197"/>
      <c r="AC244" s="1197"/>
      <c r="AD244" s="1197"/>
      <c r="AE244" s="1197"/>
      <c r="AF244" s="1197"/>
      <c r="AG244" s="1296"/>
      <c r="AH244" s="1297"/>
      <c r="AI244" s="1297"/>
      <c r="AJ244" s="1197"/>
      <c r="AK244" s="1197"/>
      <c r="AL244" s="1199">
        <v>1</v>
      </c>
      <c r="AM244" s="701"/>
      <c r="AN244" s="701"/>
    </row>
    <row r="245" spans="1:40" s="1258" customFormat="1" ht="40.5" customHeight="1">
      <c r="A245" s="1195"/>
      <c r="B245" s="1270"/>
      <c r="C245" s="1365"/>
      <c r="D245" s="1365"/>
      <c r="E245" s="1365"/>
      <c r="F245" s="1365"/>
      <c r="G245" s="1365"/>
      <c r="H245" s="1365"/>
      <c r="I245" s="1365"/>
      <c r="J245" s="1365"/>
      <c r="K245" s="1365"/>
      <c r="L245" s="1365"/>
      <c r="M245" s="1195"/>
      <c r="N245" s="1195"/>
      <c r="O245" s="1195"/>
      <c r="P245" s="1195"/>
      <c r="Q245" s="1195"/>
      <c r="R245" s="1195"/>
      <c r="S245" s="1195"/>
      <c r="T245" s="1195"/>
      <c r="U245" s="1195"/>
      <c r="V245" s="1195"/>
      <c r="W245" s="1195"/>
      <c r="X245" s="1195"/>
      <c r="Y245" s="1195"/>
      <c r="Z245" s="1197"/>
      <c r="AA245" s="1197"/>
      <c r="AB245" s="1197"/>
      <c r="AC245" s="1197"/>
      <c r="AD245" s="1197"/>
      <c r="AE245" s="1197"/>
      <c r="AF245" s="1197"/>
      <c r="AG245" s="1296"/>
      <c r="AH245" s="1297"/>
      <c r="AI245" s="1297"/>
      <c r="AJ245" s="1197"/>
      <c r="AK245" s="1197"/>
      <c r="AL245" s="1199">
        <v>1</v>
      </c>
      <c r="AM245" s="701"/>
      <c r="AN245" s="701"/>
    </row>
    <row r="246" spans="1:40" s="1258" customFormat="1" ht="40.5" customHeight="1">
      <c r="A246" s="1195"/>
      <c r="B246" s="1270"/>
      <c r="C246" s="1367" t="s">
        <v>2858</v>
      </c>
      <c r="D246" s="1367" t="s">
        <v>2859</v>
      </c>
      <c r="E246" s="1367" t="s">
        <v>2860</v>
      </c>
      <c r="F246" s="1367" t="s">
        <v>85</v>
      </c>
      <c r="G246" s="1367" t="s">
        <v>80</v>
      </c>
      <c r="H246" s="1367" t="s">
        <v>81</v>
      </c>
      <c r="I246" s="1367" t="s">
        <v>2861</v>
      </c>
      <c r="J246" s="1367" t="s">
        <v>2862</v>
      </c>
      <c r="K246" s="1367" t="s">
        <v>923</v>
      </c>
      <c r="L246" s="1367" t="s">
        <v>2863</v>
      </c>
      <c r="M246" s="1367" t="s">
        <v>2864</v>
      </c>
      <c r="N246" s="1195"/>
      <c r="O246" s="1195"/>
      <c r="P246" s="1195"/>
      <c r="Q246" s="1367" t="s">
        <v>2865</v>
      </c>
      <c r="R246" s="1367" t="s">
        <v>2866</v>
      </c>
      <c r="S246" s="1367" t="s">
        <v>2867</v>
      </c>
      <c r="T246" s="1367" t="s">
        <v>2868</v>
      </c>
      <c r="U246" s="1367" t="s">
        <v>2869</v>
      </c>
      <c r="V246" s="1367" t="s">
        <v>2870</v>
      </c>
      <c r="W246" s="1367" t="s">
        <v>2871</v>
      </c>
      <c r="X246" s="1367" t="s">
        <v>2872</v>
      </c>
      <c r="Y246" s="1367" t="s">
        <v>2873</v>
      </c>
      <c r="Z246" s="1367" t="s">
        <v>2874</v>
      </c>
      <c r="AA246" s="1197"/>
      <c r="AB246" s="1197"/>
      <c r="AC246" s="1197"/>
      <c r="AD246" s="1197"/>
      <c r="AE246" s="1197"/>
      <c r="AF246" s="1197"/>
      <c r="AG246" s="1296"/>
      <c r="AH246" s="1297"/>
      <c r="AI246" s="1297"/>
      <c r="AJ246" s="1197"/>
      <c r="AK246" s="1197"/>
      <c r="AL246" s="1199">
        <v>1</v>
      </c>
      <c r="AM246" s="701"/>
      <c r="AN246" s="701"/>
    </row>
    <row r="247" spans="1:40" s="1258" customFormat="1" ht="40.5" customHeight="1">
      <c r="A247" s="1195"/>
      <c r="B247" s="1270"/>
      <c r="C247" s="1365"/>
      <c r="D247" s="1365"/>
      <c r="E247" s="1365"/>
      <c r="F247" s="1365"/>
      <c r="G247" s="1365"/>
      <c r="H247" s="1365"/>
      <c r="I247" s="1365"/>
      <c r="J247" s="1365"/>
      <c r="K247" s="1365"/>
      <c r="L247" s="1365"/>
      <c r="M247" s="1195"/>
      <c r="N247" s="1195"/>
      <c r="O247" s="1365"/>
      <c r="P247" s="1365"/>
      <c r="Q247" s="1365"/>
      <c r="R247" s="1365"/>
      <c r="S247" s="1365"/>
      <c r="T247" s="1365"/>
      <c r="U247" s="1365"/>
      <c r="V247" s="1365"/>
      <c r="W247" s="1365"/>
      <c r="X247" s="1365"/>
      <c r="Y247" s="1197"/>
      <c r="Z247" s="1197"/>
      <c r="AA247" s="1197"/>
      <c r="AB247" s="1197"/>
      <c r="AC247" s="1197"/>
      <c r="AD247" s="1197"/>
      <c r="AE247" s="1197"/>
      <c r="AF247" s="1197"/>
      <c r="AG247" s="1296"/>
      <c r="AH247" s="1297"/>
      <c r="AI247" s="1297"/>
      <c r="AJ247" s="1197"/>
      <c r="AK247" s="1197"/>
      <c r="AL247" s="1199">
        <v>1</v>
      </c>
      <c r="AM247" s="701"/>
      <c r="AN247" s="701"/>
    </row>
    <row r="248" spans="1:40" s="1258" customFormat="1" ht="40.5" customHeight="1">
      <c r="A248" s="1195"/>
      <c r="B248" s="1270"/>
      <c r="C248" s="1231" t="s">
        <v>3147</v>
      </c>
      <c r="D248" s="1195"/>
      <c r="E248" s="1195"/>
      <c r="F248" s="1195"/>
      <c r="G248" s="1195"/>
      <c r="H248" s="1195"/>
      <c r="I248" s="1260"/>
      <c r="J248" s="1195"/>
      <c r="K248" s="1195"/>
      <c r="L248" s="1195"/>
      <c r="M248" s="1195"/>
      <c r="N248" s="1195"/>
      <c r="O248" s="1260"/>
      <c r="P248" s="1260"/>
      <c r="Q248" s="1260"/>
      <c r="R248" s="1260"/>
      <c r="S248" s="1260"/>
      <c r="T248" s="1197"/>
      <c r="U248" s="1197"/>
      <c r="V248" s="1365"/>
      <c r="W248" s="1197"/>
      <c r="X248" s="1197"/>
      <c r="Y248" s="1197"/>
      <c r="Z248" s="1197"/>
      <c r="AA248" s="1197"/>
      <c r="AB248" s="1197"/>
      <c r="AC248" s="1197"/>
      <c r="AD248" s="1197"/>
      <c r="AE248" s="1197"/>
      <c r="AF248" s="1197"/>
      <c r="AG248" s="1296"/>
      <c r="AH248" s="1297"/>
      <c r="AI248" s="1297"/>
      <c r="AJ248" s="1197"/>
      <c r="AK248" s="1197"/>
      <c r="AL248" s="1199">
        <v>1</v>
      </c>
      <c r="AM248" s="701"/>
      <c r="AN248" s="701"/>
    </row>
    <row r="249" spans="1:40" s="1258" customFormat="1" ht="40.5" customHeight="1">
      <c r="A249" s="1195"/>
      <c r="B249" s="1270"/>
      <c r="C249" s="1231" t="s">
        <v>3148</v>
      </c>
      <c r="D249" s="1195"/>
      <c r="E249" s="1195"/>
      <c r="F249" s="1195"/>
      <c r="G249" s="1195"/>
      <c r="H249" s="1195"/>
      <c r="I249" s="1260"/>
      <c r="J249" s="1195"/>
      <c r="K249" s="1195"/>
      <c r="L249" s="1195"/>
      <c r="M249" s="1195"/>
      <c r="N249" s="1195"/>
      <c r="O249" s="1260"/>
      <c r="P249" s="1260"/>
      <c r="Q249" s="1260"/>
      <c r="R249" s="1260"/>
      <c r="S249" s="1260"/>
      <c r="T249" s="1197"/>
      <c r="U249" s="1197"/>
      <c r="V249" s="1365"/>
      <c r="W249" s="1197"/>
      <c r="X249" s="1197"/>
      <c r="Y249" s="1197"/>
      <c r="Z249" s="1197"/>
      <c r="AA249" s="1197"/>
      <c r="AB249" s="1197"/>
      <c r="AC249" s="1197"/>
      <c r="AD249" s="1197"/>
      <c r="AE249" s="1197"/>
      <c r="AF249" s="1197"/>
      <c r="AG249" s="1296"/>
      <c r="AH249" s="1297"/>
      <c r="AI249" s="1297"/>
      <c r="AJ249" s="1197"/>
      <c r="AK249" s="1197"/>
      <c r="AL249" s="1199">
        <v>1</v>
      </c>
      <c r="AM249" s="701"/>
      <c r="AN249" s="701"/>
    </row>
    <row r="250" spans="1:40" s="1258" customFormat="1" ht="40.5" customHeight="1">
      <c r="A250" s="1195"/>
      <c r="B250" s="1270"/>
      <c r="C250" s="1231" t="s">
        <v>2877</v>
      </c>
      <c r="D250" s="1195"/>
      <c r="E250" s="1195"/>
      <c r="F250" s="1195"/>
      <c r="G250" s="1195"/>
      <c r="H250" s="1195"/>
      <c r="I250" s="1260"/>
      <c r="J250" s="1195"/>
      <c r="K250" s="1195"/>
      <c r="L250" s="1195"/>
      <c r="M250" s="1195"/>
      <c r="N250" s="1195"/>
      <c r="O250" s="1260"/>
      <c r="P250" s="1260"/>
      <c r="Q250" s="1260"/>
      <c r="R250" s="1260"/>
      <c r="S250" s="1260"/>
      <c r="T250" s="1197"/>
      <c r="U250" s="1197"/>
      <c r="V250" s="1365"/>
      <c r="W250" s="1197"/>
      <c r="X250" s="1197"/>
      <c r="Y250" s="1197"/>
      <c r="Z250" s="1197"/>
      <c r="AA250" s="1197"/>
      <c r="AB250" s="1197"/>
      <c r="AC250" s="1197"/>
      <c r="AD250" s="1197"/>
      <c r="AE250" s="1197"/>
      <c r="AF250" s="1197"/>
      <c r="AG250" s="1296"/>
      <c r="AH250" s="1297"/>
      <c r="AI250" s="1297"/>
      <c r="AJ250" s="1197"/>
      <c r="AK250" s="1197"/>
      <c r="AL250" s="1199">
        <v>1</v>
      </c>
      <c r="AM250" s="701"/>
      <c r="AN250" s="701"/>
    </row>
    <row r="251" spans="1:40" s="1258" customFormat="1" ht="40.5" customHeight="1">
      <c r="A251" s="1195"/>
      <c r="B251" s="1270"/>
      <c r="C251" s="1368" t="s">
        <v>2878</v>
      </c>
      <c r="D251" s="1368" t="s">
        <v>2879</v>
      </c>
      <c r="E251" s="1368" t="s">
        <v>2880</v>
      </c>
      <c r="F251" s="1368" t="s">
        <v>2881</v>
      </c>
      <c r="G251" s="1368" t="s">
        <v>2882</v>
      </c>
      <c r="H251" s="1368" t="s">
        <v>2883</v>
      </c>
      <c r="I251" s="1368" t="s">
        <v>2884</v>
      </c>
      <c r="J251" s="1368" t="s">
        <v>2885</v>
      </c>
      <c r="K251" s="1368" t="s">
        <v>2886</v>
      </c>
      <c r="L251" s="1368" t="s">
        <v>2887</v>
      </c>
      <c r="M251" s="1368" t="s">
        <v>2888</v>
      </c>
      <c r="N251" s="1368"/>
      <c r="O251" s="1368"/>
      <c r="P251" s="1369"/>
      <c r="Q251" s="1369"/>
      <c r="R251" s="1369"/>
      <c r="S251" s="1260"/>
      <c r="T251" s="1197"/>
      <c r="U251" s="1197"/>
      <c r="V251" s="1365"/>
      <c r="W251" s="1197"/>
      <c r="X251" s="1197"/>
      <c r="Y251" s="1197"/>
      <c r="Z251" s="1197"/>
      <c r="AA251" s="1197"/>
      <c r="AB251" s="1197"/>
      <c r="AC251" s="1197"/>
      <c r="AD251" s="1197"/>
      <c r="AE251" s="1197"/>
      <c r="AF251" s="1197"/>
      <c r="AG251" s="1296"/>
      <c r="AH251" s="1297"/>
      <c r="AI251" s="1297"/>
      <c r="AJ251" s="1197"/>
      <c r="AK251" s="1197"/>
      <c r="AL251" s="1199">
        <v>1</v>
      </c>
      <c r="AM251" s="701"/>
      <c r="AN251" s="701"/>
    </row>
    <row r="252" spans="1:40" s="1258" customFormat="1" ht="40.5" customHeight="1">
      <c r="A252" s="1195"/>
      <c r="B252" s="1270"/>
      <c r="C252" s="1370" t="s">
        <v>2889</v>
      </c>
      <c r="D252" s="1370" t="s">
        <v>2890</v>
      </c>
      <c r="E252" s="1370" t="s">
        <v>2891</v>
      </c>
      <c r="F252" s="1370"/>
      <c r="G252" s="1370" t="s">
        <v>2892</v>
      </c>
      <c r="H252" s="1370"/>
      <c r="I252" s="1370" t="s">
        <v>2893</v>
      </c>
      <c r="J252" s="1370"/>
      <c r="K252" s="1370" t="s">
        <v>2894</v>
      </c>
      <c r="L252" s="1370"/>
      <c r="M252" s="1370" t="s">
        <v>2895</v>
      </c>
      <c r="N252" s="1370" t="s">
        <v>2896</v>
      </c>
      <c r="O252" s="1370"/>
      <c r="P252" s="1370" t="s">
        <v>2897</v>
      </c>
      <c r="Q252" s="1370"/>
      <c r="R252" s="1370" t="s">
        <v>2898</v>
      </c>
      <c r="S252" s="1260"/>
      <c r="T252" s="1197"/>
      <c r="U252" s="1197"/>
      <c r="V252" s="1365"/>
      <c r="W252" s="1197"/>
      <c r="X252" s="1197"/>
      <c r="Y252" s="1197"/>
      <c r="Z252" s="1197"/>
      <c r="AA252" s="1197"/>
      <c r="AB252" s="1197"/>
      <c r="AC252" s="1197"/>
      <c r="AD252" s="1197"/>
      <c r="AE252" s="1197"/>
      <c r="AF252" s="1197"/>
      <c r="AG252" s="1296"/>
      <c r="AH252" s="1297"/>
      <c r="AI252" s="1297"/>
      <c r="AJ252" s="1197"/>
      <c r="AK252" s="1197"/>
      <c r="AL252" s="1199">
        <v>1</v>
      </c>
      <c r="AM252" s="701"/>
      <c r="AN252" s="701"/>
    </row>
    <row r="253" spans="1:40" s="1258" customFormat="1" ht="40.5" customHeight="1">
      <c r="A253" s="1195"/>
      <c r="B253" s="1270"/>
      <c r="C253" s="1231" t="s">
        <v>3149</v>
      </c>
      <c r="D253" s="1195"/>
      <c r="E253" s="1195"/>
      <c r="F253" s="1195"/>
      <c r="G253" s="1195"/>
      <c r="H253" s="1195"/>
      <c r="I253" s="1260"/>
      <c r="J253" s="1195"/>
      <c r="K253" s="1195"/>
      <c r="L253" s="1195"/>
      <c r="M253" s="1195"/>
      <c r="N253" s="1195"/>
      <c r="O253" s="1260"/>
      <c r="P253" s="1260"/>
      <c r="Q253" s="1260"/>
      <c r="R253" s="1260"/>
      <c r="S253" s="1260"/>
      <c r="T253" s="1197"/>
      <c r="U253" s="1197"/>
      <c r="V253" s="1365"/>
      <c r="W253" s="1197"/>
      <c r="X253" s="1197"/>
      <c r="Y253" s="1197"/>
      <c r="Z253" s="1197"/>
      <c r="AA253" s="1197"/>
      <c r="AB253" s="1197"/>
      <c r="AC253" s="1197"/>
      <c r="AD253" s="1197"/>
      <c r="AE253" s="1197"/>
      <c r="AF253" s="1197"/>
      <c r="AG253" s="1296"/>
      <c r="AH253" s="1297"/>
      <c r="AI253" s="1297"/>
      <c r="AJ253" s="1197"/>
      <c r="AK253" s="1197"/>
      <c r="AL253" s="1199">
        <v>1</v>
      </c>
      <c r="AM253" s="701"/>
      <c r="AN253" s="701"/>
    </row>
    <row r="254" spans="1:40" s="1258" customFormat="1" ht="40.5" customHeight="1">
      <c r="A254" s="1195"/>
      <c r="B254" s="1270"/>
      <c r="C254" s="1363"/>
      <c r="D254" s="1195"/>
      <c r="E254" s="1195"/>
      <c r="F254" s="1195"/>
      <c r="G254" s="1195"/>
      <c r="H254" s="1195"/>
      <c r="I254" s="1260"/>
      <c r="J254" s="1195"/>
      <c r="K254" s="1195"/>
      <c r="L254" s="1195"/>
      <c r="M254" s="1195"/>
      <c r="N254" s="1195"/>
      <c r="O254" s="1260"/>
      <c r="P254" s="1260"/>
      <c r="Q254" s="1260"/>
      <c r="R254" s="1260"/>
      <c r="S254" s="1260"/>
      <c r="T254" s="1197"/>
      <c r="U254" s="1197"/>
      <c r="V254" s="1197"/>
      <c r="W254" s="1197"/>
      <c r="X254" s="1197"/>
      <c r="Y254" s="1197"/>
      <c r="Z254" s="1197"/>
      <c r="AA254" s="1197"/>
      <c r="AB254" s="1197"/>
      <c r="AC254" s="1197"/>
      <c r="AD254" s="1197"/>
      <c r="AE254" s="1197"/>
      <c r="AF254" s="1197"/>
      <c r="AG254" s="1296"/>
      <c r="AH254" s="1297"/>
      <c r="AI254" s="1297"/>
      <c r="AJ254" s="1197"/>
      <c r="AK254" s="1197"/>
      <c r="AL254" s="1199">
        <v>1</v>
      </c>
      <c r="AM254" s="701"/>
      <c r="AN254" s="701"/>
    </row>
    <row r="255" spans="1:40" s="1375" customFormat="1" ht="40.5" customHeight="1">
      <c r="A255" s="1330"/>
      <c r="B255" s="1295" t="s">
        <v>3150</v>
      </c>
      <c r="C255" s="1330"/>
      <c r="D255" s="1330"/>
      <c r="E255" s="1330"/>
      <c r="F255" s="1330"/>
      <c r="G255" s="1371"/>
      <c r="H255" s="1330"/>
      <c r="I255" s="1260"/>
      <c r="J255" s="1330"/>
      <c r="K255" s="1330"/>
      <c r="L255" s="1330"/>
      <c r="M255" s="1330"/>
      <c r="N255" s="1330"/>
      <c r="O255" s="1260"/>
      <c r="P255" s="1260"/>
      <c r="Q255" s="1432" t="s">
        <v>3151</v>
      </c>
      <c r="R255" s="1372" t="s">
        <v>2902</v>
      </c>
      <c r="S255" s="1373"/>
      <c r="T255" s="1373"/>
      <c r="U255" s="1373"/>
      <c r="V255" s="1373"/>
      <c r="W255" s="1373"/>
      <c r="X255" s="1373"/>
      <c r="Y255" s="1373"/>
      <c r="Z255" s="1374"/>
      <c r="AA255" s="1374"/>
      <c r="AB255" s="1374"/>
      <c r="AC255" s="1374"/>
      <c r="AD255" s="1374"/>
      <c r="AE255" s="1374"/>
      <c r="AF255" s="1374"/>
      <c r="AG255" s="1374"/>
      <c r="AH255" s="1374"/>
      <c r="AI255" s="1297"/>
      <c r="AJ255" s="1197"/>
      <c r="AK255" s="1197"/>
      <c r="AL255" s="1199">
        <v>1</v>
      </c>
      <c r="AM255" s="701"/>
      <c r="AN255" s="701"/>
    </row>
    <row r="256" spans="1:40" s="1375" customFormat="1" ht="40.5" customHeight="1">
      <c r="A256" s="1330"/>
      <c r="B256" s="1376" t="s">
        <v>2903</v>
      </c>
      <c r="C256" s="1376" t="s">
        <v>2904</v>
      </c>
      <c r="D256" s="1376" t="s">
        <v>2905</v>
      </c>
      <c r="E256" s="1376"/>
      <c r="F256" s="1376" t="s">
        <v>1912</v>
      </c>
      <c r="G256" s="1376" t="s">
        <v>1913</v>
      </c>
      <c r="H256" s="1377" t="s">
        <v>1914</v>
      </c>
      <c r="I256" s="1376" t="s">
        <v>1915</v>
      </c>
      <c r="J256" s="1376" t="s">
        <v>1916</v>
      </c>
      <c r="K256" s="1376" t="s">
        <v>1917</v>
      </c>
      <c r="L256" s="1376"/>
      <c r="M256" s="1376"/>
      <c r="N256" s="1376"/>
      <c r="O256" s="1376" t="s">
        <v>2906</v>
      </c>
      <c r="P256" s="1376" t="s">
        <v>1920</v>
      </c>
      <c r="Q256" s="1376" t="s">
        <v>1921</v>
      </c>
      <c r="R256" s="1376" t="s">
        <v>1922</v>
      </c>
      <c r="S256" s="1376" t="s">
        <v>2907</v>
      </c>
      <c r="T256" s="1376" t="s">
        <v>16</v>
      </c>
      <c r="U256" s="1376" t="s">
        <v>1923</v>
      </c>
      <c r="V256" s="1376" t="s">
        <v>1924</v>
      </c>
      <c r="W256" s="1376" t="s">
        <v>863</v>
      </c>
      <c r="X256" s="1376" t="s">
        <v>1918</v>
      </c>
      <c r="Y256" s="1376"/>
      <c r="Z256" s="1197"/>
      <c r="AA256" s="1197"/>
      <c r="AB256" s="1197"/>
      <c r="AC256" s="1197"/>
      <c r="AD256" s="1197"/>
      <c r="AE256" s="1197"/>
      <c r="AF256" s="1197"/>
      <c r="AG256" s="1296"/>
      <c r="AH256" s="1297"/>
      <c r="AI256" s="1297"/>
      <c r="AJ256" s="1197"/>
      <c r="AK256" s="1197"/>
      <c r="AL256" s="1199">
        <v>1</v>
      </c>
      <c r="AM256" s="701"/>
      <c r="AN256" s="701"/>
    </row>
    <row r="257" spans="1:40" s="1375" customFormat="1" ht="40.5" customHeight="1">
      <c r="A257" s="1330"/>
      <c r="B257" s="1330"/>
      <c r="C257" s="1378" t="s">
        <v>3162</v>
      </c>
      <c r="D257" s="1379" t="s">
        <v>2909</v>
      </c>
      <c r="E257" s="1376"/>
      <c r="F257" s="1376"/>
      <c r="G257" s="1376"/>
      <c r="H257" s="1376"/>
      <c r="I257" s="1376"/>
      <c r="J257" s="1376"/>
      <c r="K257" s="1376"/>
      <c r="L257" s="1376"/>
      <c r="M257" s="1376"/>
      <c r="N257" s="1376"/>
      <c r="O257" s="1376"/>
      <c r="P257" s="1376"/>
      <c r="Q257" s="1376"/>
      <c r="R257" s="1376"/>
      <c r="S257" s="1376"/>
      <c r="T257" s="1376"/>
      <c r="U257" s="1376"/>
      <c r="V257" s="1376"/>
      <c r="W257" s="1376"/>
      <c r="X257" s="1376"/>
      <c r="Y257" s="1376"/>
      <c r="Z257" s="1197"/>
      <c r="AA257" s="1197"/>
      <c r="AB257" s="1197"/>
      <c r="AC257" s="1197"/>
      <c r="AD257" s="1197"/>
      <c r="AE257" s="1197"/>
      <c r="AF257" s="1197"/>
      <c r="AG257" s="1296"/>
      <c r="AH257" s="1297"/>
      <c r="AI257" s="1297"/>
      <c r="AJ257" s="1197"/>
      <c r="AK257" s="1197"/>
      <c r="AL257" s="1199">
        <v>1</v>
      </c>
      <c r="AM257" s="701"/>
      <c r="AN257" s="701"/>
    </row>
    <row r="258" spans="1:40" s="1375" customFormat="1" ht="40.5" customHeight="1">
      <c r="A258" s="1330"/>
      <c r="B258" s="1330"/>
      <c r="C258" s="1378"/>
      <c r="D258" s="1379" t="s">
        <v>2910</v>
      </c>
      <c r="E258" s="1376"/>
      <c r="F258" s="1376"/>
      <c r="G258" s="1376"/>
      <c r="H258" s="1376"/>
      <c r="I258" s="1376"/>
      <c r="J258" s="1376"/>
      <c r="K258" s="1376"/>
      <c r="L258" s="1376"/>
      <c r="M258" s="1376"/>
      <c r="N258" s="1376"/>
      <c r="O258" s="1376"/>
      <c r="P258" s="1376"/>
      <c r="Q258" s="1376"/>
      <c r="R258" s="1376"/>
      <c r="S258" s="1376"/>
      <c r="T258" s="1376"/>
      <c r="U258" s="1376"/>
      <c r="V258" s="1376"/>
      <c r="W258" s="1376"/>
      <c r="X258" s="1376"/>
      <c r="Y258" s="1376"/>
      <c r="Z258" s="1197"/>
      <c r="AA258" s="1197"/>
      <c r="AB258" s="1197"/>
      <c r="AC258" s="1197"/>
      <c r="AD258" s="1197"/>
      <c r="AE258" s="1197"/>
      <c r="AF258" s="1197"/>
      <c r="AG258" s="1296"/>
      <c r="AH258" s="1297"/>
      <c r="AI258" s="1297"/>
      <c r="AJ258" s="1197"/>
      <c r="AK258" s="1197"/>
      <c r="AL258" s="1199">
        <v>1</v>
      </c>
      <c r="AM258" s="701"/>
      <c r="AN258" s="701"/>
    </row>
    <row r="259" spans="1:40" s="1375" customFormat="1" ht="40.5" customHeight="1">
      <c r="A259" s="1330"/>
      <c r="B259" s="1330"/>
      <c r="C259" s="1378"/>
      <c r="D259" s="1379" t="s">
        <v>2911</v>
      </c>
      <c r="E259" s="1376"/>
      <c r="F259" s="1376"/>
      <c r="G259" s="1376"/>
      <c r="H259" s="1376"/>
      <c r="I259" s="1376"/>
      <c r="J259" s="1376"/>
      <c r="K259" s="1376"/>
      <c r="L259" s="1376"/>
      <c r="M259" s="1376"/>
      <c r="N259" s="1376"/>
      <c r="O259" s="1376"/>
      <c r="P259" s="1376"/>
      <c r="Q259" s="1376"/>
      <c r="R259" s="1376"/>
      <c r="S259" s="1376"/>
      <c r="T259" s="1376"/>
      <c r="U259" s="1376"/>
      <c r="V259" s="1376"/>
      <c r="W259" s="1376"/>
      <c r="X259" s="1376"/>
      <c r="Y259" s="1376"/>
      <c r="Z259" s="1197"/>
      <c r="AA259" s="1197"/>
      <c r="AB259" s="1197"/>
      <c r="AC259" s="1197"/>
      <c r="AD259" s="1197"/>
      <c r="AE259" s="1197"/>
      <c r="AF259" s="1197"/>
      <c r="AG259" s="1296"/>
      <c r="AH259" s="1297"/>
      <c r="AI259" s="1297"/>
      <c r="AJ259" s="1197"/>
      <c r="AK259" s="1197"/>
      <c r="AL259" s="1199">
        <v>1</v>
      </c>
      <c r="AM259" s="701"/>
      <c r="AN259" s="701"/>
    </row>
    <row r="260" spans="1:40" s="1375" customFormat="1" ht="40.5" customHeight="1">
      <c r="A260" s="1330"/>
      <c r="B260" s="1330"/>
      <c r="C260" s="1380"/>
      <c r="D260" s="1381" t="s">
        <v>3152</v>
      </c>
      <c r="E260" s="1376"/>
      <c r="F260" s="1376"/>
      <c r="G260" s="1376"/>
      <c r="H260" s="1376"/>
      <c r="I260" s="1376"/>
      <c r="J260" s="1376"/>
      <c r="K260" s="1376"/>
      <c r="L260" s="1376"/>
      <c r="M260" s="1376"/>
      <c r="N260" s="1376"/>
      <c r="O260" s="1376"/>
      <c r="P260" s="1376"/>
      <c r="Q260" s="1376"/>
      <c r="R260" s="1376"/>
      <c r="S260" s="1376"/>
      <c r="T260" s="1376"/>
      <c r="U260" s="1376"/>
      <c r="V260" s="1376"/>
      <c r="W260" s="1376"/>
      <c r="X260" s="1376"/>
      <c r="Y260" s="1376"/>
      <c r="Z260" s="1197"/>
      <c r="AA260" s="1197"/>
      <c r="AB260" s="1197"/>
      <c r="AC260" s="1197"/>
      <c r="AD260" s="1197"/>
      <c r="AE260" s="1197"/>
      <c r="AF260" s="1197"/>
      <c r="AG260" s="1296"/>
      <c r="AH260" s="1297"/>
      <c r="AI260" s="1297"/>
      <c r="AJ260" s="1197"/>
      <c r="AK260" s="1197"/>
      <c r="AL260" s="1199">
        <v>1</v>
      </c>
      <c r="AM260" s="701"/>
      <c r="AN260" s="701"/>
    </row>
    <row r="261" spans="1:40" s="1375" customFormat="1" ht="40.5" customHeight="1">
      <c r="A261" s="1330"/>
      <c r="B261" s="1330"/>
      <c r="C261" s="1378"/>
      <c r="D261" s="1379" t="s">
        <v>2913</v>
      </c>
      <c r="E261" s="1376"/>
      <c r="F261" s="1376"/>
      <c r="G261" s="1376"/>
      <c r="H261" s="1376"/>
      <c r="I261" s="1376"/>
      <c r="J261" s="1376"/>
      <c r="K261" s="1376"/>
      <c r="L261" s="1376"/>
      <c r="M261" s="1376"/>
      <c r="N261" s="1376"/>
      <c r="O261" s="1376"/>
      <c r="P261" s="1376"/>
      <c r="Q261" s="1376"/>
      <c r="R261" s="1376"/>
      <c r="S261" s="1376"/>
      <c r="T261" s="1376"/>
      <c r="U261" s="1376"/>
      <c r="V261" s="1376"/>
      <c r="W261" s="1376"/>
      <c r="X261" s="1376"/>
      <c r="Y261" s="1376"/>
      <c r="Z261" s="1197"/>
      <c r="AA261" s="1197"/>
      <c r="AB261" s="1197"/>
      <c r="AC261" s="1197"/>
      <c r="AD261" s="1197"/>
      <c r="AE261" s="1197"/>
      <c r="AF261" s="1197"/>
      <c r="AG261" s="1296"/>
      <c r="AH261" s="1297"/>
      <c r="AI261" s="1297"/>
      <c r="AJ261" s="1197"/>
      <c r="AK261" s="1197"/>
      <c r="AL261" s="1199">
        <v>1</v>
      </c>
      <c r="AM261" s="701"/>
      <c r="AN261" s="701"/>
    </row>
    <row r="262" spans="1:40" s="1375" customFormat="1" ht="40.5" customHeight="1">
      <c r="A262" s="1330"/>
      <c r="B262" s="1330"/>
      <c r="C262" s="1378"/>
      <c r="D262" s="1379" t="s">
        <v>2914</v>
      </c>
      <c r="E262" s="1376"/>
      <c r="F262" s="1376"/>
      <c r="G262" s="1376"/>
      <c r="H262" s="1376"/>
      <c r="I262" s="1376"/>
      <c r="J262" s="1376"/>
      <c r="K262" s="1376"/>
      <c r="L262" s="1376"/>
      <c r="M262" s="1376"/>
      <c r="N262" s="1376"/>
      <c r="O262" s="1376"/>
      <c r="P262" s="1376"/>
      <c r="Q262" s="1376"/>
      <c r="R262" s="1376"/>
      <c r="S262" s="1376"/>
      <c r="T262" s="1376"/>
      <c r="U262" s="1376"/>
      <c r="V262" s="1376"/>
      <c r="W262" s="1376"/>
      <c r="X262" s="1376"/>
      <c r="Y262" s="1376"/>
      <c r="Z262" s="1197"/>
      <c r="AA262" s="1197"/>
      <c r="AB262" s="1197"/>
      <c r="AC262" s="1197"/>
      <c r="AD262" s="1197"/>
      <c r="AE262" s="1197"/>
      <c r="AF262" s="1197"/>
      <c r="AG262" s="1296"/>
      <c r="AH262" s="1297"/>
      <c r="AI262" s="1297"/>
      <c r="AJ262" s="1197"/>
      <c r="AK262" s="1197"/>
      <c r="AL262" s="1199">
        <v>1</v>
      </c>
      <c r="AM262" s="701"/>
      <c r="AN262" s="701"/>
    </row>
    <row r="263" spans="1:40" s="1375" customFormat="1" ht="40.5" customHeight="1">
      <c r="A263" s="1330"/>
      <c r="B263" s="1295"/>
      <c r="C263" s="1330"/>
      <c r="D263" s="1330"/>
      <c r="E263" s="1330"/>
      <c r="F263" s="1330"/>
      <c r="G263" s="1330"/>
      <c r="H263" s="1330"/>
      <c r="I263" s="1260"/>
      <c r="J263" s="1330"/>
      <c r="K263" s="1330"/>
      <c r="L263" s="1330"/>
      <c r="M263" s="1330"/>
      <c r="N263" s="1330"/>
      <c r="O263" s="1260"/>
      <c r="P263" s="1260"/>
      <c r="Q263" s="1260"/>
      <c r="R263" s="1260"/>
      <c r="S263" s="1260"/>
      <c r="T263" s="1296"/>
      <c r="U263" s="1295"/>
      <c r="V263" s="1382"/>
      <c r="W263" s="1376"/>
      <c r="X263" s="1376"/>
      <c r="Y263" s="1376"/>
      <c r="Z263" s="1197"/>
      <c r="AA263" s="1197"/>
      <c r="AB263" s="1197"/>
      <c r="AC263" s="1197"/>
      <c r="AD263" s="1197"/>
      <c r="AE263" s="1197"/>
      <c r="AF263" s="1197"/>
      <c r="AG263" s="1296"/>
      <c r="AH263" s="1297"/>
      <c r="AI263" s="1297"/>
      <c r="AJ263" s="1197"/>
      <c r="AK263" s="1197"/>
      <c r="AL263" s="1199">
        <v>1</v>
      </c>
      <c r="AM263" s="701"/>
      <c r="AN263" s="701"/>
    </row>
    <row r="264" spans="1:40" s="1375" customFormat="1" ht="40.5" customHeight="1">
      <c r="A264" s="1330"/>
      <c r="B264" s="1295"/>
      <c r="C264" s="1330"/>
      <c r="D264" s="1330"/>
      <c r="E264" s="1330"/>
      <c r="F264" s="1330"/>
      <c r="G264" s="1330"/>
      <c r="H264" s="1330"/>
      <c r="I264" s="1260"/>
      <c r="J264" s="1330"/>
      <c r="K264" s="1330"/>
      <c r="L264" s="1330"/>
      <c r="M264" s="1330"/>
      <c r="N264" s="1330"/>
      <c r="O264" s="1260"/>
      <c r="P264" s="1260"/>
      <c r="Q264" s="1260"/>
      <c r="R264" s="1260"/>
      <c r="S264" s="1260"/>
      <c r="T264" s="1296"/>
      <c r="U264" s="1295"/>
      <c r="V264" s="1382"/>
      <c r="W264" s="1376"/>
      <c r="X264" s="1376"/>
      <c r="Y264" s="1376"/>
      <c r="Z264" s="1197"/>
      <c r="AA264" s="1197"/>
      <c r="AB264" s="1197"/>
      <c r="AC264" s="1197"/>
      <c r="AD264" s="1197"/>
      <c r="AE264" s="1197"/>
      <c r="AF264" s="1197"/>
      <c r="AG264" s="1296"/>
      <c r="AH264" s="1297"/>
      <c r="AI264" s="1297"/>
      <c r="AJ264" s="1197"/>
      <c r="AK264" s="1197"/>
      <c r="AL264" s="1199">
        <v>1</v>
      </c>
      <c r="AM264" s="701"/>
      <c r="AN264" s="701"/>
    </row>
    <row r="265" spans="1:40" s="1375" customFormat="1" ht="40.5" customHeight="1">
      <c r="A265" s="1330"/>
      <c r="B265" s="1295"/>
      <c r="C265" s="1330"/>
      <c r="D265" s="1330"/>
      <c r="E265" s="1330"/>
      <c r="F265" s="1330"/>
      <c r="G265" s="1330"/>
      <c r="H265" s="1330"/>
      <c r="I265" s="1260"/>
      <c r="J265" s="1330"/>
      <c r="K265" s="1330"/>
      <c r="L265" s="1330"/>
      <c r="M265" s="1330"/>
      <c r="N265" s="1330"/>
      <c r="O265" s="1260"/>
      <c r="P265" s="1260"/>
      <c r="Q265" s="1260"/>
      <c r="R265" s="1260"/>
      <c r="S265" s="1260"/>
      <c r="T265" s="1296"/>
      <c r="U265" s="1295"/>
      <c r="V265" s="1382"/>
      <c r="W265" s="1376"/>
      <c r="X265" s="1376"/>
      <c r="Y265" s="1376"/>
      <c r="Z265" s="1197"/>
      <c r="AA265" s="1197"/>
      <c r="AB265" s="1197"/>
      <c r="AC265" s="1197"/>
      <c r="AD265" s="1197"/>
      <c r="AE265" s="1197"/>
      <c r="AF265" s="1197"/>
      <c r="AG265" s="1296"/>
      <c r="AH265" s="1297"/>
      <c r="AI265" s="1297"/>
      <c r="AJ265" s="1197"/>
      <c r="AK265" s="1197"/>
      <c r="AL265" s="1199">
        <v>1</v>
      </c>
      <c r="AM265" s="701"/>
      <c r="AN265" s="701"/>
    </row>
    <row r="266" spans="1:40" s="1258" customFormat="1" ht="40.5" customHeight="1">
      <c r="A266" s="1195"/>
      <c r="B266" s="1295" t="s">
        <v>3163</v>
      </c>
      <c r="C266" s="1195"/>
      <c r="D266" s="1195"/>
      <c r="E266" s="1195"/>
      <c r="F266" s="1195"/>
      <c r="G266" s="1195"/>
      <c r="H266" s="1195"/>
      <c r="I266" s="1260"/>
      <c r="J266" s="1195"/>
      <c r="K266" s="1195"/>
      <c r="L266" s="1195"/>
      <c r="M266" s="1195"/>
      <c r="N266" s="1195"/>
      <c r="O266" s="1260"/>
      <c r="P266" s="1260"/>
      <c r="Q266" s="1260"/>
      <c r="R266" s="1260"/>
      <c r="S266" s="1260"/>
      <c r="T266" s="1197"/>
      <c r="U266" s="1197"/>
      <c r="V266" s="1197"/>
      <c r="W266" s="1197"/>
      <c r="X266" s="1197"/>
      <c r="Y266" s="1197"/>
      <c r="Z266" s="1197"/>
      <c r="AA266" s="1197"/>
      <c r="AB266" s="1197"/>
      <c r="AC266" s="1197"/>
      <c r="AD266" s="1197"/>
      <c r="AE266" s="1197"/>
      <c r="AF266" s="1197"/>
      <c r="AG266" s="1197"/>
      <c r="AH266" s="1197"/>
      <c r="AI266" s="1197"/>
      <c r="AJ266" s="1197"/>
      <c r="AK266" s="1197"/>
      <c r="AL266" s="1199">
        <v>1</v>
      </c>
      <c r="AM266" s="701"/>
      <c r="AN266" s="701"/>
    </row>
    <row r="267" spans="1:40" s="1258" customFormat="1" ht="40.5" customHeight="1">
      <c r="A267" s="1195"/>
      <c r="B267" s="1270"/>
      <c r="C267" s="1383" t="s">
        <v>2829</v>
      </c>
      <c r="D267" s="1384" t="s">
        <v>17</v>
      </c>
      <c r="E267" s="1385" t="s">
        <v>2830</v>
      </c>
      <c r="F267" s="1386" t="s">
        <v>2831</v>
      </c>
      <c r="G267" s="1387" t="s">
        <v>2832</v>
      </c>
      <c r="H267" s="1388" t="s">
        <v>2833</v>
      </c>
      <c r="I267" s="1389" t="s">
        <v>2834</v>
      </c>
      <c r="J267" s="1390" t="s">
        <v>2835</v>
      </c>
      <c r="K267" s="1391" t="s">
        <v>467</v>
      </c>
      <c r="L267" s="1195"/>
      <c r="M267" s="1195"/>
      <c r="N267" s="1195"/>
      <c r="O267" s="1392" t="s">
        <v>2836</v>
      </c>
      <c r="P267" s="1393" t="s">
        <v>526</v>
      </c>
      <c r="Q267" s="1394" t="s">
        <v>2849</v>
      </c>
      <c r="R267" s="1395" t="s">
        <v>2850</v>
      </c>
      <c r="S267" s="1386" t="s">
        <v>2851</v>
      </c>
      <c r="T267" s="1396" t="s">
        <v>2852</v>
      </c>
      <c r="U267" s="1397" t="s">
        <v>2853</v>
      </c>
      <c r="V267" s="1398" t="s">
        <v>2854</v>
      </c>
      <c r="W267" s="1399" t="s">
        <v>2855</v>
      </c>
      <c r="X267" s="1400" t="s">
        <v>2856</v>
      </c>
      <c r="Y267" s="1385" t="s">
        <v>2857</v>
      </c>
      <c r="Z267" s="1197"/>
      <c r="AA267" s="1197"/>
      <c r="AB267" s="1197"/>
      <c r="AC267" s="1197"/>
      <c r="AD267" s="1197"/>
      <c r="AE267" s="1197"/>
      <c r="AF267" s="1197"/>
      <c r="AG267" s="1197"/>
      <c r="AH267" s="1197"/>
      <c r="AI267" s="1197"/>
      <c r="AJ267" s="1197"/>
      <c r="AK267" s="1197"/>
      <c r="AL267" s="1199">
        <v>1</v>
      </c>
      <c r="AM267" s="701"/>
      <c r="AN267" s="701"/>
    </row>
    <row r="268" spans="1:40" s="1258" customFormat="1" ht="40.5" customHeight="1">
      <c r="A268" s="1195"/>
      <c r="B268" s="1270"/>
      <c r="C268" s="1195"/>
      <c r="D268" s="1195"/>
      <c r="E268" s="1195"/>
      <c r="F268" s="1195"/>
      <c r="G268" s="1195"/>
      <c r="H268" s="1195"/>
      <c r="I268" s="1260"/>
      <c r="J268" s="1195"/>
      <c r="K268" s="1195"/>
      <c r="L268" s="1195"/>
      <c r="M268" s="1195"/>
      <c r="N268" s="1195"/>
      <c r="O268" s="1260"/>
      <c r="P268" s="1260"/>
      <c r="Q268" s="1260"/>
      <c r="R268" s="1260"/>
      <c r="S268" s="1260"/>
      <c r="T268" s="1197"/>
      <c r="U268" s="1197"/>
      <c r="V268" s="1197"/>
      <c r="W268" s="1197"/>
      <c r="X268" s="1197"/>
      <c r="Y268" s="1197"/>
      <c r="Z268" s="1197"/>
      <c r="AA268" s="1197"/>
      <c r="AB268" s="1197"/>
      <c r="AC268" s="1197"/>
      <c r="AD268" s="1197"/>
      <c r="AE268" s="1197"/>
      <c r="AF268" s="1197"/>
      <c r="AG268" s="1197"/>
      <c r="AH268" s="1197"/>
      <c r="AI268" s="1197"/>
      <c r="AJ268" s="1197"/>
      <c r="AK268" s="1197"/>
      <c r="AL268" s="1199">
        <v>1</v>
      </c>
      <c r="AM268" s="701"/>
      <c r="AN268" s="701"/>
    </row>
    <row r="269" spans="1:40" s="1258" customFormat="1" ht="40.5" customHeight="1">
      <c r="A269" s="1195"/>
      <c r="B269" s="1270"/>
      <c r="C269" s="1401" t="s">
        <v>2829</v>
      </c>
      <c r="D269" s="1401" t="s">
        <v>17</v>
      </c>
      <c r="E269" s="1401" t="s">
        <v>2830</v>
      </c>
      <c r="F269" s="1401" t="s">
        <v>2831</v>
      </c>
      <c r="G269" s="1401" t="s">
        <v>2832</v>
      </c>
      <c r="H269" s="1401" t="s">
        <v>2833</v>
      </c>
      <c r="I269" s="1401" t="s">
        <v>2834</v>
      </c>
      <c r="J269" s="1401" t="s">
        <v>2835</v>
      </c>
      <c r="K269" s="1401" t="s">
        <v>467</v>
      </c>
      <c r="L269" s="1195"/>
      <c r="M269" s="1195"/>
      <c r="N269" s="1195"/>
      <c r="O269" s="1401" t="s">
        <v>2836</v>
      </c>
      <c r="P269" s="1401" t="s">
        <v>526</v>
      </c>
      <c r="Q269" s="1401" t="s">
        <v>2849</v>
      </c>
      <c r="R269" s="1401" t="s">
        <v>2850</v>
      </c>
      <c r="S269" s="1401" t="s">
        <v>2851</v>
      </c>
      <c r="T269" s="1401" t="s">
        <v>2852</v>
      </c>
      <c r="U269" s="1401" t="s">
        <v>2853</v>
      </c>
      <c r="V269" s="1401" t="s">
        <v>2854</v>
      </c>
      <c r="W269" s="1401" t="s">
        <v>2855</v>
      </c>
      <c r="X269" s="1401" t="s">
        <v>2856</v>
      </c>
      <c r="Y269" s="1401" t="s">
        <v>2857</v>
      </c>
      <c r="Z269" s="1195"/>
      <c r="AA269" s="1195"/>
      <c r="AB269" s="1195"/>
      <c r="AC269" s="1195"/>
      <c r="AD269" s="1195"/>
      <c r="AE269" s="1195"/>
      <c r="AF269" s="1195"/>
      <c r="AG269" s="1195"/>
      <c r="AH269" s="1195"/>
      <c r="AI269" s="1195"/>
      <c r="AJ269" s="1195"/>
      <c r="AK269" s="1195"/>
      <c r="AL269" s="1199">
        <v>1</v>
      </c>
      <c r="AM269" s="701"/>
      <c r="AN269" s="701"/>
    </row>
    <row r="270" spans="1:40" s="1258" customFormat="1" ht="40.5" customHeight="1">
      <c r="A270" s="1195"/>
      <c r="B270" s="1270"/>
      <c r="C270" s="1195"/>
      <c r="D270" s="1195"/>
      <c r="E270" s="1195"/>
      <c r="F270" s="1195"/>
      <c r="G270" s="1195"/>
      <c r="H270" s="1195"/>
      <c r="I270" s="1260"/>
      <c r="J270" s="1195"/>
      <c r="K270" s="1195"/>
      <c r="L270" s="1195"/>
      <c r="M270" s="1195"/>
      <c r="N270" s="1195"/>
      <c r="O270" s="1260"/>
      <c r="P270" s="1260"/>
      <c r="Q270" s="1260"/>
      <c r="R270" s="1260"/>
      <c r="S270" s="1260"/>
      <c r="T270" s="1197"/>
      <c r="U270" s="1197"/>
      <c r="V270" s="1197"/>
      <c r="W270" s="1197"/>
      <c r="X270" s="1197"/>
      <c r="Y270" s="1197"/>
      <c r="Z270" s="1197"/>
      <c r="AA270" s="1197"/>
      <c r="AB270" s="1197"/>
      <c r="AC270" s="1197"/>
      <c r="AD270" s="1197"/>
      <c r="AE270" s="1197"/>
      <c r="AF270" s="1197"/>
      <c r="AG270" s="1296"/>
      <c r="AH270" s="1297"/>
      <c r="AI270" s="1297"/>
      <c r="AJ270" s="1197"/>
      <c r="AK270" s="1197"/>
      <c r="AL270" s="1199">
        <v>1</v>
      </c>
      <c r="AM270" s="701"/>
      <c r="AN270" s="701"/>
    </row>
    <row r="271" spans="1:40" s="1258" customFormat="1" ht="40.5" customHeight="1">
      <c r="A271" s="1195"/>
      <c r="B271" s="1270"/>
      <c r="C271" s="1402">
        <v>1</v>
      </c>
      <c r="D271" s="1402" t="s">
        <v>2916</v>
      </c>
      <c r="E271" s="1402" t="s">
        <v>2917</v>
      </c>
      <c r="F271" s="1402" t="s">
        <v>2918</v>
      </c>
      <c r="G271" s="1402" t="s">
        <v>2919</v>
      </c>
      <c r="H271" s="1402" t="s">
        <v>2920</v>
      </c>
      <c r="I271" s="1402" t="s">
        <v>2921</v>
      </c>
      <c r="J271" s="1402" t="s">
        <v>2922</v>
      </c>
      <c r="K271" s="1402" t="s">
        <v>2923</v>
      </c>
      <c r="L271" s="1195"/>
      <c r="M271" s="1195"/>
      <c r="N271" s="1195"/>
      <c r="O271" s="1402" t="s">
        <v>2924</v>
      </c>
      <c r="P271" s="1402" t="s">
        <v>2925</v>
      </c>
      <c r="Q271" s="1402" t="s">
        <v>2926</v>
      </c>
      <c r="R271" s="1402" t="s">
        <v>2927</v>
      </c>
      <c r="S271" s="1402" t="s">
        <v>2928</v>
      </c>
      <c r="T271" s="1402" t="s">
        <v>2929</v>
      </c>
      <c r="U271" s="1402" t="s">
        <v>2930</v>
      </c>
      <c r="V271" s="1402" t="s">
        <v>2931</v>
      </c>
      <c r="W271" s="1402" t="s">
        <v>2932</v>
      </c>
      <c r="X271" s="1402" t="s">
        <v>2933</v>
      </c>
      <c r="Y271" s="1402" t="s">
        <v>2934</v>
      </c>
      <c r="Z271" s="1403">
        <v>15.5</v>
      </c>
      <c r="AA271" s="1197"/>
      <c r="AB271" s="1197"/>
      <c r="AC271" s="1197"/>
      <c r="AD271" s="1197"/>
      <c r="AE271" s="1197"/>
      <c r="AF271" s="1197"/>
      <c r="AG271" s="1296"/>
      <c r="AH271" s="1297"/>
      <c r="AI271" s="1297"/>
      <c r="AJ271" s="1197"/>
      <c r="AK271" s="1197"/>
      <c r="AL271" s="1199">
        <v>1</v>
      </c>
      <c r="AM271" s="701"/>
      <c r="AN271" s="701"/>
    </row>
    <row r="272" spans="1:40" s="1258" customFormat="1" ht="40.5" customHeight="1">
      <c r="A272" s="1195"/>
      <c r="B272" s="1270"/>
      <c r="C272" s="1195"/>
      <c r="D272" s="1195"/>
      <c r="E272" s="1195"/>
      <c r="F272" s="1195"/>
      <c r="G272" s="1195"/>
      <c r="H272" s="1195"/>
      <c r="I272" s="1260"/>
      <c r="J272" s="1195"/>
      <c r="K272" s="1195"/>
      <c r="L272" s="1195"/>
      <c r="M272" s="1195"/>
      <c r="N272" s="1195"/>
      <c r="O272" s="1260"/>
      <c r="P272" s="1260"/>
      <c r="Q272" s="1260"/>
      <c r="R272" s="1260"/>
      <c r="S272" s="1260"/>
      <c r="T272" s="1197"/>
      <c r="U272" s="1197"/>
      <c r="V272" s="1197"/>
      <c r="W272" s="1197"/>
      <c r="X272" s="1197"/>
      <c r="Y272" s="1197"/>
      <c r="Z272" s="1298" t="s">
        <v>3164</v>
      </c>
      <c r="AA272" s="1197"/>
      <c r="AB272" s="1197"/>
      <c r="AC272" s="1197"/>
      <c r="AD272" s="1197"/>
      <c r="AE272" s="1197"/>
      <c r="AF272" s="1197"/>
      <c r="AG272" s="1296"/>
      <c r="AH272" s="1297"/>
      <c r="AI272" s="1297"/>
      <c r="AJ272" s="1197"/>
      <c r="AK272" s="1197"/>
      <c r="AL272" s="1199">
        <v>1</v>
      </c>
      <c r="AM272" s="701"/>
      <c r="AN272" s="701"/>
    </row>
    <row r="273" spans="1:40" s="1258" customFormat="1" ht="40.5" customHeight="1">
      <c r="A273" s="1195"/>
      <c r="B273" s="1270"/>
      <c r="C273" s="1404">
        <v>1</v>
      </c>
      <c r="D273" s="1405">
        <v>2</v>
      </c>
      <c r="E273" s="1404">
        <v>3</v>
      </c>
      <c r="F273" s="1405">
        <v>4</v>
      </c>
      <c r="G273" s="1404">
        <v>5</v>
      </c>
      <c r="H273" s="1405">
        <v>6</v>
      </c>
      <c r="I273" s="1404">
        <v>7</v>
      </c>
      <c r="J273" s="1405">
        <v>8</v>
      </c>
      <c r="K273" s="1404">
        <v>9</v>
      </c>
      <c r="L273" s="1195"/>
      <c r="M273" s="1195"/>
      <c r="N273" s="1195"/>
      <c r="O273" s="1405">
        <v>10</v>
      </c>
      <c r="P273" s="1404">
        <v>11</v>
      </c>
      <c r="Q273" s="1405">
        <v>12</v>
      </c>
      <c r="R273" s="1404">
        <v>13</v>
      </c>
      <c r="S273" s="1405">
        <v>14</v>
      </c>
      <c r="T273" s="1404">
        <v>15</v>
      </c>
      <c r="U273" s="1405">
        <v>16</v>
      </c>
      <c r="V273" s="1404">
        <v>17</v>
      </c>
      <c r="W273" s="1405">
        <v>18</v>
      </c>
      <c r="X273" s="1404">
        <v>19</v>
      </c>
      <c r="Y273" s="1405">
        <v>20</v>
      </c>
      <c r="Z273" s="1197"/>
      <c r="AA273" s="1197"/>
      <c r="AB273" s="1197"/>
      <c r="AC273" s="1197"/>
      <c r="AD273" s="1197"/>
      <c r="AE273" s="1197"/>
      <c r="AF273" s="1197"/>
      <c r="AG273" s="1296"/>
      <c r="AH273" s="1297"/>
      <c r="AI273" s="1297"/>
      <c r="AJ273" s="1197"/>
      <c r="AK273" s="1197"/>
      <c r="AL273" s="1199">
        <v>1</v>
      </c>
      <c r="AM273" s="701"/>
      <c r="AN273" s="701"/>
    </row>
    <row r="274" spans="1:40" s="1375" customFormat="1" ht="40.5" customHeight="1">
      <c r="A274" s="1330"/>
      <c r="B274" s="1295"/>
      <c r="C274" s="1330"/>
      <c r="D274" s="1330"/>
      <c r="E274" s="1330"/>
      <c r="F274" s="1330"/>
      <c r="G274" s="1330"/>
      <c r="H274" s="1330"/>
      <c r="I274" s="1260"/>
      <c r="J274" s="1330"/>
      <c r="K274" s="1330"/>
      <c r="L274" s="1330"/>
      <c r="M274" s="1330"/>
      <c r="N274" s="1330"/>
      <c r="O274" s="1260"/>
      <c r="P274" s="1260"/>
      <c r="Q274" s="1260"/>
      <c r="R274" s="1260"/>
      <c r="S274" s="1260"/>
      <c r="T274" s="1296"/>
      <c r="U274" s="1295"/>
      <c r="V274" s="1382"/>
      <c r="W274" s="1376"/>
      <c r="X274" s="1376"/>
      <c r="Y274" s="1376"/>
      <c r="Z274" s="1197"/>
      <c r="AA274" s="1197"/>
      <c r="AB274" s="1197"/>
      <c r="AC274" s="1197"/>
      <c r="AD274" s="1197"/>
      <c r="AE274" s="1197"/>
      <c r="AF274" s="1197"/>
      <c r="AG274" s="1296"/>
      <c r="AH274" s="1297"/>
      <c r="AI274" s="1297"/>
      <c r="AJ274" s="1197"/>
      <c r="AK274" s="1197"/>
      <c r="AL274" s="1199">
        <v>1</v>
      </c>
      <c r="AM274" s="701"/>
      <c r="AN274" s="701"/>
    </row>
    <row r="275" spans="1:40" s="1375" customFormat="1" ht="40.5" customHeight="1">
      <c r="A275" s="1330"/>
      <c r="B275" s="1406"/>
      <c r="C275" s="1407" t="s">
        <v>2936</v>
      </c>
      <c r="D275" s="1408"/>
      <c r="E275" s="1296"/>
      <c r="F275" s="1409" t="s">
        <v>3165</v>
      </c>
      <c r="G275" s="1410"/>
      <c r="H275" s="1410"/>
      <c r="I275" s="1410"/>
      <c r="J275" s="1410"/>
      <c r="K275" s="1410"/>
      <c r="L275" s="1260"/>
      <c r="M275" s="1260"/>
      <c r="N275" s="1330"/>
      <c r="O275" s="1260"/>
      <c r="P275" s="1296"/>
      <c r="Q275" s="1296"/>
      <c r="R275" s="1260"/>
      <c r="S275" s="1260"/>
      <c r="T275" s="1296"/>
      <c r="U275" s="1296"/>
      <c r="V275" s="1382"/>
      <c r="W275" s="1376"/>
      <c r="X275" s="1376"/>
      <c r="Y275" s="1376"/>
      <c r="Z275" s="1411" t="s">
        <v>360</v>
      </c>
      <c r="AA275" s="1197"/>
      <c r="AB275" s="1197"/>
      <c r="AC275" s="1197"/>
      <c r="AD275" s="1197"/>
      <c r="AE275" s="1197"/>
      <c r="AF275" s="1197"/>
      <c r="AG275" s="1296"/>
      <c r="AH275" s="1297"/>
      <c r="AI275" s="1297"/>
      <c r="AJ275" s="1197"/>
      <c r="AK275" s="1197"/>
      <c r="AL275" s="1199">
        <v>1</v>
      </c>
      <c r="AM275" s="701"/>
      <c r="AN275" s="701"/>
    </row>
    <row r="276" spans="1:40" s="1375" customFormat="1" ht="40.5" customHeight="1">
      <c r="A276" s="1330"/>
      <c r="B276" s="1406"/>
      <c r="C276" s="1412">
        <v>3</v>
      </c>
      <c r="D276" s="1408"/>
      <c r="E276" s="1330"/>
      <c r="F276" s="1330"/>
      <c r="G276" s="1330"/>
      <c r="H276" s="1260"/>
      <c r="I276" s="1260"/>
      <c r="J276" s="1260"/>
      <c r="K276" s="1260"/>
      <c r="L276" s="1260"/>
      <c r="M276" s="1260"/>
      <c r="N276" s="1330"/>
      <c r="O276" s="1260"/>
      <c r="P276" s="1260"/>
      <c r="Q276" s="1260"/>
      <c r="R276" s="1260"/>
      <c r="S276" s="1260"/>
      <c r="T276" s="1296"/>
      <c r="U276" s="1296"/>
      <c r="V276" s="1382"/>
      <c r="W276" s="1376"/>
      <c r="X276" s="1376"/>
      <c r="Y276" s="1376"/>
      <c r="Z276" s="1197"/>
      <c r="AA276" s="1197"/>
      <c r="AB276" s="1197"/>
      <c r="AC276" s="1197"/>
      <c r="AD276" s="1197"/>
      <c r="AE276" s="1197"/>
      <c r="AF276" s="1197"/>
      <c r="AG276" s="1296"/>
      <c r="AH276" s="1297"/>
      <c r="AI276" s="1297"/>
      <c r="AJ276" s="1197"/>
      <c r="AK276" s="1197"/>
      <c r="AL276" s="1199">
        <v>1</v>
      </c>
      <c r="AM276" s="701"/>
      <c r="AN276" s="701"/>
    </row>
    <row r="277" spans="1:40" s="1375" customFormat="1" ht="40.5" customHeight="1">
      <c r="A277" s="1330"/>
      <c r="B277" s="1406"/>
      <c r="C277" s="1330"/>
      <c r="D277" s="1330"/>
      <c r="E277" s="1330"/>
      <c r="F277" s="1330"/>
      <c r="G277" s="1330"/>
      <c r="H277" s="1413" t="s">
        <v>3166</v>
      </c>
      <c r="I277" s="1414"/>
      <c r="J277" s="1414"/>
      <c r="K277" s="1330"/>
      <c r="L277" s="1330"/>
      <c r="M277" s="1330"/>
      <c r="N277" s="1330"/>
      <c r="O277" s="1260"/>
      <c r="P277" s="1260"/>
      <c r="Q277" s="1415" t="s">
        <v>1647</v>
      </c>
      <c r="R277" s="1416" t="s">
        <v>2939</v>
      </c>
      <c r="S277" s="1417" t="s">
        <v>2940</v>
      </c>
      <c r="T277" s="1296"/>
      <c r="U277" s="1296"/>
      <c r="V277" s="1382"/>
      <c r="W277" s="1376"/>
      <c r="X277" s="1376"/>
      <c r="Y277" s="1376"/>
      <c r="Z277" s="1197"/>
      <c r="AA277" s="1197"/>
      <c r="AB277" s="1197"/>
      <c r="AC277" s="1197"/>
      <c r="AD277" s="1197"/>
      <c r="AE277" s="1197"/>
      <c r="AF277" s="1197"/>
      <c r="AG277" s="1296"/>
      <c r="AH277" s="1297"/>
      <c r="AI277" s="1297"/>
      <c r="AJ277" s="1197"/>
      <c r="AK277" s="1197"/>
      <c r="AL277" s="1199">
        <v>1</v>
      </c>
      <c r="AM277" s="701"/>
      <c r="AN277" s="701"/>
    </row>
    <row r="278" spans="1:40" s="1375" customFormat="1" ht="40.5" customHeight="1">
      <c r="A278" s="1330"/>
      <c r="B278" s="1406"/>
      <c r="C278" s="1418" t="s">
        <v>3167</v>
      </c>
      <c r="D278" s="1330"/>
      <c r="E278" s="1419"/>
      <c r="F278" s="1330"/>
      <c r="G278" s="1330"/>
      <c r="H278" s="1420" t="s">
        <v>2942</v>
      </c>
      <c r="I278" s="1420" t="s">
        <v>2943</v>
      </c>
      <c r="J278" s="1420" t="s">
        <v>2944</v>
      </c>
      <c r="K278" s="1376" t="s">
        <v>2945</v>
      </c>
      <c r="L278" s="1376"/>
      <c r="M278" s="1376"/>
      <c r="N278" s="1330"/>
      <c r="O278" s="1296"/>
      <c r="P278" s="1296"/>
      <c r="Q278" s="1418" t="s">
        <v>3169</v>
      </c>
      <c r="R278" s="1296"/>
      <c r="S278" s="1296"/>
      <c r="T278" s="1296"/>
      <c r="U278" s="1296"/>
      <c r="V278" s="1382"/>
      <c r="W278" s="1376"/>
      <c r="X278" s="1376"/>
      <c r="Y278" s="1376"/>
      <c r="Z278" s="1296"/>
      <c r="AA278" s="1296"/>
      <c r="AB278" s="1296"/>
      <c r="AC278" s="1296"/>
      <c r="AD278" s="1296"/>
      <c r="AE278" s="1296"/>
      <c r="AF278" s="1296"/>
      <c r="AG278" s="1296"/>
      <c r="AH278" s="1297"/>
      <c r="AI278" s="1297"/>
      <c r="AJ278" s="1197"/>
      <c r="AK278" s="1197"/>
      <c r="AL278" s="1199">
        <v>1</v>
      </c>
      <c r="AM278" s="701"/>
      <c r="AN278" s="701"/>
    </row>
    <row r="279" spans="1:40" s="1375" customFormat="1" ht="40.5" customHeight="1">
      <c r="A279" s="1330"/>
      <c r="B279" s="1406"/>
      <c r="C279" s="1418" t="s">
        <v>3168</v>
      </c>
      <c r="D279" s="1330"/>
      <c r="E279" s="1419"/>
      <c r="F279" s="1330"/>
      <c r="G279" s="1330"/>
      <c r="H279" s="1420" t="s">
        <v>2948</v>
      </c>
      <c r="I279" s="1420" t="s">
        <v>2949</v>
      </c>
      <c r="J279" s="1420" t="s">
        <v>2950</v>
      </c>
      <c r="K279" s="1376" t="s">
        <v>2951</v>
      </c>
      <c r="L279" s="1376"/>
      <c r="M279" s="1376"/>
      <c r="N279" s="1330"/>
      <c r="O279" s="1260"/>
      <c r="P279" s="1260"/>
      <c r="Q279" s="1415" t="s">
        <v>1648</v>
      </c>
      <c r="R279" s="1416" t="s">
        <v>2952</v>
      </c>
      <c r="S279" s="1416" t="s">
        <v>2953</v>
      </c>
      <c r="T279" s="1296"/>
      <c r="U279" s="1296"/>
      <c r="V279" s="1382"/>
      <c r="W279" s="1376"/>
      <c r="X279" s="1376"/>
      <c r="Y279" s="1376"/>
      <c r="Z279" s="1376"/>
      <c r="AA279" s="1376"/>
      <c r="AB279" s="1376"/>
      <c r="AC279" s="1376"/>
      <c r="AD279" s="1376"/>
      <c r="AE279" s="1376"/>
      <c r="AF279" s="1296"/>
      <c r="AG279" s="1296"/>
      <c r="AH279" s="1297"/>
      <c r="AI279" s="1297"/>
      <c r="AJ279" s="1197"/>
      <c r="AK279" s="1197"/>
      <c r="AL279" s="1199">
        <v>1</v>
      </c>
      <c r="AM279" s="701"/>
      <c r="AN279" s="701"/>
    </row>
    <row r="280" spans="1:40" s="1375" customFormat="1" ht="40.5" customHeight="1">
      <c r="A280" s="1330"/>
      <c r="B280" s="1406"/>
      <c r="C280" s="1418"/>
      <c r="D280" s="1330"/>
      <c r="E280" s="1418"/>
      <c r="F280" s="1421"/>
      <c r="G280" s="1418"/>
      <c r="H280" s="1418"/>
      <c r="I280" s="1330"/>
      <c r="J280" s="1330"/>
      <c r="K280" s="1330"/>
      <c r="L280" s="1330"/>
      <c r="M280" s="1330"/>
      <c r="N280" s="1330"/>
      <c r="O280" s="1330"/>
      <c r="P280" s="1330"/>
      <c r="Q280" s="1330"/>
      <c r="R280" s="1330"/>
      <c r="S280" s="1296"/>
      <c r="T280" s="1296"/>
      <c r="U280" s="1296"/>
      <c r="V280" s="1382"/>
      <c r="W280" s="1376"/>
      <c r="X280" s="1376"/>
      <c r="Y280" s="1376"/>
      <c r="Z280" s="1376"/>
      <c r="AA280" s="1376"/>
      <c r="AB280" s="1376"/>
      <c r="AC280" s="1376"/>
      <c r="AD280" s="1376"/>
      <c r="AE280" s="1376"/>
      <c r="AF280" s="1296"/>
      <c r="AG280" s="1296"/>
      <c r="AH280" s="1297"/>
      <c r="AI280" s="1297"/>
      <c r="AJ280" s="1197"/>
      <c r="AK280" s="1197"/>
      <c r="AL280" s="1199">
        <v>1</v>
      </c>
      <c r="AM280" s="701"/>
      <c r="AN280" s="701"/>
    </row>
    <row r="281" spans="1:40">
      <c r="AL281" s="1422" t="s">
        <v>821</v>
      </c>
      <c r="AM281" s="844"/>
      <c r="AN281" s="844"/>
    </row>
    <row r="282" spans="1:40">
      <c r="A282" s="1199">
        <v>1</v>
      </c>
      <c r="B282" s="1199">
        <v>1</v>
      </c>
      <c r="C282" s="1199">
        <v>1</v>
      </c>
      <c r="D282" s="1199">
        <v>1</v>
      </c>
      <c r="E282" s="1199">
        <v>1</v>
      </c>
      <c r="F282" s="1199">
        <v>1</v>
      </c>
      <c r="G282" s="1199">
        <v>1</v>
      </c>
      <c r="H282" s="1199">
        <v>1</v>
      </c>
      <c r="I282" s="1199">
        <v>1</v>
      </c>
      <c r="J282" s="1199">
        <v>1</v>
      </c>
      <c r="K282" s="1199">
        <v>1</v>
      </c>
      <c r="L282" s="1199">
        <v>1</v>
      </c>
      <c r="M282" s="1199">
        <v>1</v>
      </c>
      <c r="N282" s="1199">
        <v>1</v>
      </c>
      <c r="O282" s="1199">
        <v>1</v>
      </c>
      <c r="P282" s="1199">
        <v>1</v>
      </c>
      <c r="Q282" s="1199">
        <v>1</v>
      </c>
      <c r="R282" s="1199">
        <v>1</v>
      </c>
      <c r="S282" s="1199">
        <v>1</v>
      </c>
      <c r="T282" s="1199">
        <v>1</v>
      </c>
      <c r="U282" s="1199">
        <v>1</v>
      </c>
      <c r="V282" s="1199">
        <v>1</v>
      </c>
      <c r="W282" s="1199">
        <v>1</v>
      </c>
      <c r="X282" s="1199">
        <v>1</v>
      </c>
      <c r="Y282" s="1199">
        <v>1</v>
      </c>
      <c r="Z282" s="1199">
        <v>1</v>
      </c>
      <c r="AA282" s="1199">
        <v>1</v>
      </c>
      <c r="AB282" s="1199">
        <v>1</v>
      </c>
      <c r="AC282" s="1199">
        <v>1</v>
      </c>
      <c r="AD282" s="1199">
        <v>1</v>
      </c>
      <c r="AE282" s="1199">
        <v>1</v>
      </c>
      <c r="AF282" s="1199">
        <v>1</v>
      </c>
      <c r="AG282" s="1199">
        <v>1</v>
      </c>
      <c r="AH282" s="1199">
        <v>1</v>
      </c>
      <c r="AI282" s="1199">
        <v>1</v>
      </c>
      <c r="AJ282" s="1199">
        <v>1</v>
      </c>
      <c r="AK282" s="1199">
        <v>1</v>
      </c>
      <c r="AL282" s="1" t="str">
        <f>ADDRESS(ROW(),COLUMN(),4)</f>
        <v>AL282</v>
      </c>
      <c r="AM282" s="702"/>
      <c r="AN282" s="703" t="str">
        <f>ADDRESS(ROW(),COLUMN(),4)</f>
        <v>AN282</v>
      </c>
    </row>
  </sheetData>
  <mergeCells count="14">
    <mergeCell ref="C227:D227"/>
    <mergeCell ref="X8:AC9"/>
    <mergeCell ref="B132:P132"/>
    <mergeCell ref="J133:K133"/>
    <mergeCell ref="M112:M117"/>
    <mergeCell ref="B134:B135"/>
    <mergeCell ref="D215:J215"/>
    <mergeCell ref="D223:K224"/>
    <mergeCell ref="E70:M71"/>
    <mergeCell ref="E85:I86"/>
    <mergeCell ref="E88:I89"/>
    <mergeCell ref="E91:I92"/>
    <mergeCell ref="E98:I99"/>
    <mergeCell ref="E101:I102"/>
  </mergeCells>
  <hyperlinks>
    <hyperlink ref="D190" r:id="rId1" display="https://www.extensis.com/fr-fr/blog/les-10-polices-alternatives-%C3%A0-helvetica" xr:uid="{2F42FA4F-14B8-400C-9DA2-0102C957C8E4}"/>
    <hyperlink ref="D198" r:id="rId2" display="https://fr.wikipedia.org/wiki/Calibri" xr:uid="{3E1CA4C4-D018-4784-AF7F-9B7FF97B750F}"/>
    <hyperlink ref="D199" r:id="rId3" display="https://kulturegeek.fr/news-224456/microsoft-police-voudriez-remplacer-calibri" xr:uid="{1B76A15E-F3F2-4ABE-BD70-E3464A325D07}"/>
    <hyperlink ref="D184" r:id="rId4" display="https://fr.wikipedia.org/wiki/Helvetica" xr:uid="{A2824499-BFF2-4291-BBDC-C3DE31C40374}"/>
    <hyperlink ref="D205" r:id="rId5" display="https://laruche.wizbii.com/17703-meilleure-police-ecriture-cv" xr:uid="{7D665D83-17A8-4682-B9A6-032DC0118D0F}"/>
    <hyperlink ref="D206" r:id="rId6" display="https://laruche.wizbii.com/17703-meilleure-police-ecriture-cv" xr:uid="{CE5AF6CA-60A9-45B0-9FFB-311735C70A14}"/>
    <hyperlink ref="D207" r:id="rId7" display="https://www.google.com/search?client=firefox-b-d&amp;cs=1&amp;sxsrf=AJOqlzWtAThXL_uLX0Izw5bcGDDqWJW1UA:1673858052794&amp;q=Quelle+est+la+police+d%27%C3%A9criture+la+plus+classe+%3F&amp;sa=X&amp;ved=2ahUKEwjYj4iV18v8AhXtTaQEHYpNBZ0Qzmd6BAgBEAU" xr:uid="{4A57819F-FC83-41EA-B806-48D30F944FA7}"/>
    <hyperlink ref="D189" r:id="rId8" xr:uid="{BF75F415-91CD-4A61-9DBA-21A606F64341}"/>
    <hyperlink ref="C123" r:id="rId9" xr:uid="{9798BE4E-7714-4A49-8BDB-BE9E34D9578B}"/>
    <hyperlink ref="R255" r:id="rId10" xr:uid="{E4BDBDB6-7974-4107-9C92-1280FD14386A}"/>
    <hyperlink ref="B143" r:id="rId11" xr:uid="{8662D8DE-321F-4641-9174-06762FA423CE}"/>
    <hyperlink ref="B149" r:id="rId12" xr:uid="{69F542D9-FA20-4E96-AC26-12C77CB470E8}"/>
    <hyperlink ref="B152" r:id="rId13" xr:uid="{EB35B670-2B19-46C6-A68F-1A207EBB2A2E}"/>
    <hyperlink ref="B153" r:id="rId14" xr:uid="{259D30BA-5FC8-40A7-88AA-3D1393CDFC34}"/>
    <hyperlink ref="B155" r:id="rId15" xr:uid="{4FCBFAEC-0216-41D2-A401-A8E86EA698BC}"/>
    <hyperlink ref="V234" r:id="rId16" xr:uid="{42166E63-9DC1-43E4-AFAE-CBDE8337D6FD}"/>
    <hyperlink ref="B158" r:id="rId17" xr:uid="{68D841C4-E720-4C3F-88E5-7FB0F8CB5A08}"/>
  </hyperlinks>
  <pageMargins left="0.7" right="0.7" top="0.75" bottom="0.75" header="0.3" footer="0.3"/>
  <pageSetup paperSize="9" orientation="portrait" r:id="rId18"/>
  <drawing r:id="rId1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74ABB-E908-4B34-BC09-03527C21E12A}">
  <dimension ref="A1:AG150"/>
  <sheetViews>
    <sheetView showZeros="0" zoomScaleNormal="100" workbookViewId="0">
      <selection activeCell="D21" sqref="D21"/>
    </sheetView>
  </sheetViews>
  <sheetFormatPr baseColWidth="10" defaultColWidth="11.42578125" defaultRowHeight="15"/>
  <cols>
    <col min="1" max="1" width="9.28515625" style="848" customWidth="1"/>
    <col min="2" max="2" width="15.7109375" style="848" customWidth="1"/>
    <col min="3" max="4" width="32.7109375" style="848" customWidth="1"/>
    <col min="5" max="5" width="12.85546875" style="848" customWidth="1"/>
    <col min="6" max="6" width="15.7109375" style="848" customWidth="1"/>
    <col min="7" max="8" width="32.7109375" style="848" customWidth="1"/>
    <col min="9" max="9" width="8.5703125" style="848" customWidth="1"/>
    <col min="10" max="10" width="15.7109375" style="848" customWidth="1"/>
    <col min="11" max="11" width="32.7109375" style="848" customWidth="1"/>
    <col min="12" max="12" width="32.7109375" style="701" customWidth="1"/>
    <col min="13" max="13" width="14.5703125" style="701" customWidth="1"/>
    <col min="14" max="32" width="11.42578125" style="848"/>
    <col min="33" max="33" width="37" style="848" customWidth="1"/>
    <col min="34" max="16384" width="11.42578125" style="848"/>
  </cols>
  <sheetData>
    <row r="1" spans="1:33" ht="15.75" thickTop="1">
      <c r="A1" s="1" t="str">
        <f>ADDRESS(ROW(),COLUMN(),4)</f>
        <v>A1</v>
      </c>
      <c r="B1" s="2" t="str">
        <f t="shared" ref="B1:AD1" si="0">SUBSTITUTE(ADDRESS(1,COLUMN(),4),"1","")</f>
        <v>B</v>
      </c>
      <c r="C1" s="2" t="str">
        <f t="shared" si="0"/>
        <v>C</v>
      </c>
      <c r="D1" s="2" t="str">
        <f t="shared" si="0"/>
        <v>D</v>
      </c>
      <c r="F1" s="2" t="str">
        <f t="shared" si="0"/>
        <v>F</v>
      </c>
      <c r="G1" s="2" t="str">
        <f t="shared" si="0"/>
        <v>G</v>
      </c>
      <c r="H1" s="2" t="str">
        <f t="shared" si="0"/>
        <v>H</v>
      </c>
      <c r="J1" s="2" t="str">
        <f t="shared" si="0"/>
        <v>J</v>
      </c>
      <c r="K1" s="2" t="str">
        <f t="shared" si="0"/>
        <v>K</v>
      </c>
      <c r="L1" s="2" t="str">
        <f t="shared" si="0"/>
        <v>L</v>
      </c>
      <c r="M1" s="264"/>
      <c r="N1" s="2" t="str">
        <f t="shared" si="0"/>
        <v>N</v>
      </c>
      <c r="O1" s="2" t="str">
        <f t="shared" si="0"/>
        <v>O</v>
      </c>
      <c r="P1" s="2" t="str">
        <f t="shared" si="0"/>
        <v>P</v>
      </c>
      <c r="Q1" s="2" t="str">
        <f t="shared" si="0"/>
        <v>Q</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3">
        <v>1</v>
      </c>
      <c r="AF1" s="4" t="str">
        <f>SUBSTITUTE(ADDRESS(1,COLUMN(),4),"1","")</f>
        <v>AF</v>
      </c>
      <c r="AG1" s="5" t="str">
        <f>SUBSTITUTE(ADDRESS(1,COLUMN(),4),"1","")</f>
        <v>AG</v>
      </c>
    </row>
    <row r="2" spans="1:33">
      <c r="B2" s="927">
        <f t="shared" ref="B2:V2" ca="1" si="1">CELL("largeur",B2)</f>
        <v>15</v>
      </c>
      <c r="C2" s="927">
        <f t="shared" ca="1" si="1"/>
        <v>32</v>
      </c>
      <c r="D2" s="927">
        <f t="shared" ca="1" si="1"/>
        <v>32</v>
      </c>
      <c r="F2" s="927">
        <f t="shared" ca="1" si="1"/>
        <v>15</v>
      </c>
      <c r="G2" s="927">
        <f t="shared" ca="1" si="1"/>
        <v>32</v>
      </c>
      <c r="H2" s="927">
        <f t="shared" ca="1" si="1"/>
        <v>32</v>
      </c>
      <c r="J2" s="927">
        <f t="shared" ca="1" si="1"/>
        <v>15</v>
      </c>
      <c r="K2" s="927">
        <f t="shared" ca="1" si="1"/>
        <v>32</v>
      </c>
      <c r="L2" s="927">
        <f t="shared" ca="1" si="1"/>
        <v>32</v>
      </c>
      <c r="M2" s="264"/>
      <c r="N2" s="927">
        <f t="shared" ca="1" si="1"/>
        <v>11</v>
      </c>
      <c r="O2" s="927">
        <f t="shared" ca="1" si="1"/>
        <v>11</v>
      </c>
      <c r="P2" s="927">
        <f t="shared" ca="1" si="1"/>
        <v>11</v>
      </c>
      <c r="Q2" s="927">
        <f t="shared" ca="1" si="1"/>
        <v>11</v>
      </c>
      <c r="R2" s="927">
        <f t="shared" ca="1" si="1"/>
        <v>11</v>
      </c>
      <c r="S2" s="927">
        <f t="shared" ca="1" si="1"/>
        <v>11</v>
      </c>
      <c r="T2" s="927">
        <f t="shared" ca="1" si="1"/>
        <v>11</v>
      </c>
      <c r="U2" s="927">
        <f t="shared" ca="1" si="1"/>
        <v>11</v>
      </c>
      <c r="V2" s="927">
        <f t="shared" ca="1" si="1"/>
        <v>11</v>
      </c>
      <c r="W2" s="927">
        <f ca="1">CELL("largeur",W2)</f>
        <v>11</v>
      </c>
      <c r="X2" s="927">
        <f t="shared" ref="X2:AD2" ca="1" si="2">CELL("largeur",X2)</f>
        <v>11</v>
      </c>
      <c r="Y2" s="927">
        <f t="shared" ca="1" si="2"/>
        <v>11</v>
      </c>
      <c r="Z2" s="927">
        <f t="shared" ca="1" si="2"/>
        <v>11</v>
      </c>
      <c r="AA2" s="927">
        <f t="shared" ca="1" si="2"/>
        <v>11</v>
      </c>
      <c r="AB2" s="927">
        <f t="shared" ca="1" si="2"/>
        <v>11</v>
      </c>
      <c r="AC2" s="927">
        <f t="shared" ca="1" si="2"/>
        <v>11</v>
      </c>
      <c r="AD2" s="927">
        <f t="shared" ca="1" si="2"/>
        <v>11</v>
      </c>
      <c r="AE2" s="3">
        <v>1</v>
      </c>
      <c r="AF2" s="7" t="s">
        <v>3</v>
      </c>
      <c r="AG2" s="8"/>
    </row>
    <row r="3" spans="1:33" ht="19.5" thickBot="1">
      <c r="B3" s="1606">
        <v>15</v>
      </c>
      <c r="C3" s="1606">
        <v>32</v>
      </c>
      <c r="D3" s="1606">
        <v>32</v>
      </c>
      <c r="F3" s="1606">
        <v>15</v>
      </c>
      <c r="G3" s="1606">
        <v>32</v>
      </c>
      <c r="H3" s="1606">
        <v>32</v>
      </c>
      <c r="J3" s="1606">
        <v>15</v>
      </c>
      <c r="K3" s="1606">
        <v>32</v>
      </c>
      <c r="L3" s="1606">
        <v>32</v>
      </c>
      <c r="M3" s="264"/>
      <c r="N3" s="531"/>
      <c r="O3" s="531"/>
      <c r="P3" s="2495" t="str">
        <f ca="1">"Page "&amp;_xlfn.SHEET()&amp;" sur "&amp;_xlfn.SHEETS()</f>
        <v>Page 4 sur 17</v>
      </c>
      <c r="Q3" s="2495"/>
      <c r="R3" s="2495"/>
      <c r="S3" s="531"/>
      <c r="T3" s="531"/>
      <c r="U3" s="531"/>
      <c r="V3" s="531"/>
      <c r="W3" s="531"/>
      <c r="X3" s="531"/>
      <c r="Y3" s="531"/>
      <c r="Z3" s="531"/>
      <c r="AA3" s="531"/>
      <c r="AB3" s="946" t="s">
        <v>8018</v>
      </c>
      <c r="AC3" s="947" t="str">
        <f>Notice.utilisateur!$AE$150</f>
        <v>AE150</v>
      </c>
      <c r="AD3" s="531"/>
      <c r="AE3" s="3">
        <v>1</v>
      </c>
      <c r="AF3" s="11">
        <f ca="1">COUNTA(A1:AE150) + COUNTBLANK(A1:AE150)</f>
        <v>4650</v>
      </c>
      <c r="AG3" s="12" t="str">
        <f>"cellules entre -cells -celdas  "&amp;" " &amp;A1&amp;" et  "&amp;AE150</f>
        <v>cellules entre -cells -celdas   A1 et  AE150</v>
      </c>
    </row>
    <row r="4" spans="1:33" ht="16.5" thickBot="1">
      <c r="A4" s="531"/>
      <c r="M4" s="264"/>
      <c r="N4" s="531"/>
      <c r="O4" s="531"/>
      <c r="P4" s="531"/>
      <c r="Q4" s="531"/>
      <c r="R4" s="531"/>
      <c r="S4" s="531"/>
      <c r="T4" s="531"/>
      <c r="U4" s="531"/>
      <c r="V4" s="531"/>
      <c r="W4" s="531"/>
      <c r="X4" s="531"/>
      <c r="Y4" s="531"/>
      <c r="Z4" s="531"/>
      <c r="AA4" s="531"/>
      <c r="AB4" s="531"/>
      <c r="AC4" s="531"/>
      <c r="AD4" s="531"/>
      <c r="AE4" s="3">
        <v>1</v>
      </c>
      <c r="AF4" s="11">
        <f ca="1">COUNTA(A1:AE150)</f>
        <v>569</v>
      </c>
      <c r="AG4" s="12" t="s">
        <v>10</v>
      </c>
    </row>
    <row r="5" spans="1:33" ht="15" customHeight="1">
      <c r="A5" s="531"/>
      <c r="B5" s="2496" t="s">
        <v>8019</v>
      </c>
      <c r="C5" s="2497"/>
      <c r="D5" s="2498"/>
      <c r="E5"/>
      <c r="F5" s="2496" t="s">
        <v>8020</v>
      </c>
      <c r="G5" s="2497"/>
      <c r="H5" s="2498"/>
      <c r="I5"/>
      <c r="J5" s="2496" t="s">
        <v>8021</v>
      </c>
      <c r="K5" s="2497"/>
      <c r="L5" s="2498"/>
      <c r="M5" s="264"/>
      <c r="N5" s="2502" t="s">
        <v>8022</v>
      </c>
      <c r="O5" s="2502"/>
      <c r="P5" s="2502"/>
      <c r="Q5" s="2502"/>
      <c r="R5" s="2502"/>
      <c r="S5" s="531"/>
      <c r="T5" s="531"/>
      <c r="U5" s="531"/>
      <c r="V5" s="531"/>
      <c r="W5" s="531"/>
      <c r="X5" s="531"/>
      <c r="Y5" s="531"/>
      <c r="Z5" s="531"/>
      <c r="AA5" s="531"/>
      <c r="AB5" s="531"/>
      <c r="AC5" s="531"/>
      <c r="AD5" s="531"/>
      <c r="AE5" s="3">
        <v>1</v>
      </c>
      <c r="AF5" s="11">
        <f ca="1">COUNTBLANK(A1:AE150)</f>
        <v>4081</v>
      </c>
      <c r="AG5" s="12" t="s">
        <v>13</v>
      </c>
    </row>
    <row r="6" spans="1:33" ht="15" customHeight="1">
      <c r="A6" s="531"/>
      <c r="B6" s="2499"/>
      <c r="C6" s="2500"/>
      <c r="D6" s="2501"/>
      <c r="E6"/>
      <c r="F6" s="2499"/>
      <c r="G6" s="2500"/>
      <c r="H6" s="2501"/>
      <c r="I6"/>
      <c r="J6" s="2499"/>
      <c r="K6" s="2500"/>
      <c r="L6" s="2501"/>
      <c r="M6" s="264"/>
      <c r="N6" s="2502"/>
      <c r="O6" s="2502"/>
      <c r="P6" s="2502"/>
      <c r="Q6" s="2502"/>
      <c r="R6" s="2502"/>
      <c r="S6" s="531"/>
      <c r="T6" s="531"/>
      <c r="U6" s="531"/>
      <c r="V6" s="531"/>
      <c r="W6" s="531"/>
      <c r="X6" s="531"/>
      <c r="Y6" s="531"/>
      <c r="Z6" s="531"/>
      <c r="AA6" s="531"/>
      <c r="AB6" s="531"/>
      <c r="AC6" s="531"/>
      <c r="AD6" s="531"/>
      <c r="AE6" s="3">
        <v>1</v>
      </c>
      <c r="AF6" s="11">
        <f>SUM(AE1:AE148)+2</f>
        <v>150</v>
      </c>
      <c r="AG6" s="12" t="s">
        <v>15</v>
      </c>
    </row>
    <row r="7" spans="1:33" ht="15.75">
      <c r="A7" s="531"/>
      <c r="B7" s="167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C7"/>
      <c r="D7"/>
      <c r="E7"/>
      <c r="F7" s="1679" t="str">
        <f>IF(ISNUMBER(IFERROR(VALUE("0,5"),"")),"On this computer, type a COMMA as the decimal separator",IF(ISNUMBER(IFERROR(VALUE("0.5"),"")),"On this computer, type a POINT as the decimal separator","Unable to determine the decimal separator"))</f>
        <v>On this computer, type a POINT as the decimal separator</v>
      </c>
      <c r="G7"/>
      <c r="H7"/>
      <c r="I7"/>
      <c r="J7" s="1679"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K7"/>
      <c r="L7"/>
      <c r="M7" s="264"/>
      <c r="N7" s="531"/>
      <c r="O7" s="531"/>
      <c r="P7" s="531"/>
      <c r="Q7" s="531"/>
      <c r="R7" s="531"/>
      <c r="S7" s="531"/>
      <c r="T7" s="531"/>
      <c r="U7" s="531"/>
      <c r="V7" s="531"/>
      <c r="W7" s="531"/>
      <c r="X7" s="531"/>
      <c r="Y7" s="531"/>
      <c r="Z7" s="531"/>
      <c r="AA7" s="531"/>
      <c r="AB7" s="531"/>
      <c r="AC7" s="531"/>
      <c r="AD7" s="531"/>
      <c r="AE7" s="3">
        <v>1</v>
      </c>
      <c r="AF7" s="11">
        <f>SUM(A150:AD150)+1</f>
        <v>31</v>
      </c>
      <c r="AG7" s="12" t="s">
        <v>18</v>
      </c>
    </row>
    <row r="8" spans="1:33">
      <c r="A8" s="531"/>
      <c r="B8"/>
      <c r="C8"/>
      <c r="D8"/>
      <c r="E8"/>
      <c r="F8"/>
      <c r="G8"/>
      <c r="H8"/>
      <c r="I8"/>
      <c r="J8"/>
      <c r="K8"/>
      <c r="L8"/>
      <c r="M8" s="264"/>
      <c r="N8" s="531"/>
      <c r="O8" s="531"/>
      <c r="P8" s="531"/>
      <c r="Q8" s="531"/>
      <c r="R8" s="531"/>
      <c r="S8" s="531"/>
      <c r="T8" s="531"/>
      <c r="U8" s="531"/>
      <c r="V8" s="531"/>
      <c r="W8" s="531"/>
      <c r="X8" s="531"/>
      <c r="Y8" s="531"/>
      <c r="Z8" s="531"/>
      <c r="AA8" s="531"/>
      <c r="AB8" s="531"/>
      <c r="AC8" s="531"/>
      <c r="AD8" s="531"/>
      <c r="AE8" s="3">
        <v>1</v>
      </c>
      <c r="AF8" s="701"/>
      <c r="AG8" s="701"/>
    </row>
    <row r="9" spans="1:33" ht="60.75" customHeight="1">
      <c r="A9" s="531"/>
      <c r="B9" s="2492" t="s">
        <v>8023</v>
      </c>
      <c r="C9" s="2493"/>
      <c r="D9" s="2494"/>
      <c r="E9" s="1607"/>
      <c r="F9" s="2492" t="s">
        <v>8024</v>
      </c>
      <c r="G9" s="2493"/>
      <c r="H9" s="2494"/>
      <c r="I9" s="1607"/>
      <c r="J9" s="2492" t="s">
        <v>1939</v>
      </c>
      <c r="K9" s="2493"/>
      <c r="L9" s="2494"/>
      <c r="M9" s="264"/>
      <c r="N9" s="1608" t="s">
        <v>8025</v>
      </c>
      <c r="O9" s="531"/>
      <c r="P9" s="531"/>
      <c r="Q9" s="531"/>
      <c r="R9" s="531"/>
      <c r="S9" s="531"/>
      <c r="T9" s="531"/>
      <c r="U9" s="531"/>
      <c r="V9" s="531"/>
      <c r="W9" s="531"/>
      <c r="X9" s="531"/>
      <c r="Y9" s="531"/>
      <c r="Z9" s="531"/>
      <c r="AA9" s="531"/>
      <c r="AB9" s="531"/>
      <c r="AC9" s="531"/>
      <c r="AD9" s="531"/>
      <c r="AE9" s="3">
        <v>1</v>
      </c>
      <c r="AF9" s="701"/>
      <c r="AG9" s="701"/>
    </row>
    <row r="10" spans="1:33" ht="15.75">
      <c r="A10" s="531"/>
      <c r="B10" s="9"/>
      <c r="C10" s="9"/>
      <c r="D10" s="9"/>
      <c r="E10" s="9"/>
      <c r="F10" s="9"/>
      <c r="G10" s="9"/>
      <c r="H10" s="9"/>
      <c r="I10" s="9"/>
      <c r="J10" s="9"/>
      <c r="K10" s="9"/>
      <c r="L10" s="9"/>
      <c r="M10" s="264"/>
      <c r="N10" s="1609" t="s">
        <v>8026</v>
      </c>
      <c r="O10" s="531"/>
      <c r="P10" s="531"/>
      <c r="Q10" s="531"/>
      <c r="R10" s="531"/>
      <c r="S10" s="531"/>
      <c r="T10" s="531"/>
      <c r="U10" s="531"/>
      <c r="V10" s="531"/>
      <c r="W10" s="531"/>
      <c r="X10" s="531"/>
      <c r="Y10" s="531"/>
      <c r="Z10" s="531"/>
      <c r="AA10" s="531"/>
      <c r="AB10" s="531"/>
      <c r="AC10" s="531"/>
      <c r="AD10" s="531"/>
      <c r="AE10" s="3">
        <v>1</v>
      </c>
      <c r="AF10" s="701"/>
      <c r="AG10" s="701"/>
    </row>
    <row r="11" spans="1:33" ht="23.25">
      <c r="A11" s="531"/>
      <c r="B11" s="1610" t="s">
        <v>8027</v>
      </c>
      <c r="C11" s="9"/>
      <c r="D11" s="9"/>
      <c r="E11" s="9"/>
      <c r="F11" s="1610" t="s">
        <v>8028</v>
      </c>
      <c r="G11" s="9"/>
      <c r="H11" s="9"/>
      <c r="I11" s="9"/>
      <c r="J11" s="1610" t="s">
        <v>8029</v>
      </c>
      <c r="K11" s="9"/>
      <c r="L11" s="9"/>
      <c r="M11" s="264"/>
      <c r="N11" s="531"/>
      <c r="O11" s="531"/>
      <c r="P11" s="531"/>
      <c r="Q11" s="531"/>
      <c r="R11" s="531"/>
      <c r="S11" s="531"/>
      <c r="T11" s="531"/>
      <c r="U11" s="531"/>
      <c r="V11" s="531"/>
      <c r="W11" s="531"/>
      <c r="X11" s="531"/>
      <c r="Y11" s="531"/>
      <c r="Z11" s="531"/>
      <c r="AA11" s="531"/>
      <c r="AB11" s="531"/>
      <c r="AC11" s="531"/>
      <c r="AD11" s="531"/>
      <c r="AE11" s="3">
        <v>1</v>
      </c>
      <c r="AF11" s="701"/>
      <c r="AG11" s="701"/>
    </row>
    <row r="12" spans="1:33">
      <c r="A12" s="531"/>
      <c r="B12" s="9"/>
      <c r="C12" s="9"/>
      <c r="D12" s="9"/>
      <c r="E12" s="9"/>
      <c r="F12" s="9"/>
      <c r="G12" s="9"/>
      <c r="H12" s="9"/>
      <c r="I12" s="9"/>
      <c r="J12" s="9"/>
      <c r="K12" s="9"/>
      <c r="L12" s="9"/>
      <c r="M12" s="264"/>
      <c r="N12" s="531"/>
      <c r="O12" s="531"/>
      <c r="P12" s="531"/>
      <c r="Q12" s="531"/>
      <c r="R12" s="531"/>
      <c r="S12" s="531"/>
      <c r="T12" s="531"/>
      <c r="U12" s="531"/>
      <c r="V12" s="531"/>
      <c r="W12" s="531"/>
      <c r="X12" s="531"/>
      <c r="Y12" s="531"/>
      <c r="Z12" s="531"/>
      <c r="AA12" s="531"/>
      <c r="AB12" s="531"/>
      <c r="AC12" s="531"/>
      <c r="AD12" s="531"/>
      <c r="AE12" s="3">
        <v>1</v>
      </c>
      <c r="AF12" s="701"/>
      <c r="AG12" s="701"/>
    </row>
    <row r="13" spans="1:33" ht="18.75">
      <c r="A13" s="531"/>
      <c r="B13" s="1611" t="s">
        <v>8030</v>
      </c>
      <c r="C13" s="9"/>
      <c r="D13" s="9"/>
      <c r="E13" s="9"/>
      <c r="F13" s="1611" t="s">
        <v>8031</v>
      </c>
      <c r="G13" s="9"/>
      <c r="H13" s="9"/>
      <c r="I13" s="9"/>
      <c r="J13" s="1611" t="s">
        <v>8032</v>
      </c>
      <c r="K13" s="9"/>
      <c r="L13" s="9"/>
      <c r="M13" s="264"/>
      <c r="N13" s="531"/>
      <c r="O13" s="531"/>
      <c r="P13" s="531"/>
      <c r="Q13" s="531"/>
      <c r="R13" s="531"/>
      <c r="S13" s="531"/>
      <c r="T13" s="531"/>
      <c r="U13" s="531"/>
      <c r="V13" s="531"/>
      <c r="W13" s="531"/>
      <c r="X13" s="531"/>
      <c r="Y13" s="531"/>
      <c r="Z13" s="531"/>
      <c r="AA13" s="531"/>
      <c r="AB13" s="531"/>
      <c r="AC13" s="531"/>
      <c r="AD13" s="531"/>
      <c r="AE13" s="3">
        <v>1</v>
      </c>
      <c r="AF13" s="701"/>
      <c r="AG13" s="701"/>
    </row>
    <row r="14" spans="1:33">
      <c r="A14" s="531"/>
      <c r="B14" s="9"/>
      <c r="C14" s="9"/>
      <c r="D14" s="9"/>
      <c r="E14" s="9"/>
      <c r="F14" s="9"/>
      <c r="G14" s="9"/>
      <c r="H14" s="9"/>
      <c r="I14" s="9"/>
      <c r="J14" s="9"/>
      <c r="K14" s="9"/>
      <c r="L14" s="9"/>
      <c r="M14" s="264"/>
      <c r="N14" s="531"/>
      <c r="O14" s="531"/>
      <c r="P14" s="531"/>
      <c r="Q14" s="531"/>
      <c r="R14" s="531"/>
      <c r="S14" s="531"/>
      <c r="T14" s="531"/>
      <c r="U14" s="531"/>
      <c r="V14" s="531"/>
      <c r="W14" s="531"/>
      <c r="X14" s="531"/>
      <c r="Y14" s="531"/>
      <c r="Z14" s="531"/>
      <c r="AA14" s="531"/>
      <c r="AB14" s="531"/>
      <c r="AC14" s="531"/>
      <c r="AD14" s="531"/>
      <c r="AE14" s="3">
        <v>1</v>
      </c>
    </row>
    <row r="15" spans="1:33">
      <c r="A15" s="531"/>
      <c r="B15" s="9" t="s">
        <v>8033</v>
      </c>
      <c r="C15" s="9"/>
      <c r="D15" s="9"/>
      <c r="E15" s="9"/>
      <c r="F15" s="9" t="s">
        <v>8034</v>
      </c>
      <c r="G15" s="9"/>
      <c r="H15" s="9"/>
      <c r="I15" s="9"/>
      <c r="J15" s="9" t="s">
        <v>8035</v>
      </c>
      <c r="K15" s="9"/>
      <c r="L15" s="9"/>
      <c r="M15" s="264"/>
      <c r="N15" s="531"/>
      <c r="O15" s="531"/>
      <c r="P15" s="531"/>
      <c r="Q15" s="531"/>
      <c r="R15" s="531"/>
      <c r="S15" s="531"/>
      <c r="T15" s="531"/>
      <c r="U15" s="531"/>
      <c r="V15" s="531"/>
      <c r="W15" s="531"/>
      <c r="X15" s="531"/>
      <c r="Y15" s="531"/>
      <c r="Z15" s="531"/>
      <c r="AA15" s="531"/>
      <c r="AB15" s="531"/>
      <c r="AC15" s="531"/>
      <c r="AD15" s="531"/>
      <c r="AE15" s="3">
        <v>1</v>
      </c>
    </row>
    <row r="16" spans="1:33">
      <c r="A16" s="531"/>
      <c r="B16" s="1612" t="s">
        <v>8036</v>
      </c>
      <c r="C16" s="9"/>
      <c r="D16" s="9"/>
      <c r="E16" s="9"/>
      <c r="F16" s="1612" t="s">
        <v>8037</v>
      </c>
      <c r="G16" s="9"/>
      <c r="H16" s="9"/>
      <c r="I16" s="9"/>
      <c r="J16" s="1612" t="s">
        <v>8038</v>
      </c>
      <c r="K16" s="9"/>
      <c r="L16" s="9"/>
      <c r="M16" s="264"/>
      <c r="N16" s="531"/>
      <c r="O16" s="531"/>
      <c r="P16" s="531"/>
      <c r="Q16" s="531"/>
      <c r="R16" s="531"/>
      <c r="S16" s="531"/>
      <c r="T16" s="531"/>
      <c r="U16" s="531"/>
      <c r="V16" s="531"/>
      <c r="W16" s="531"/>
      <c r="X16" s="531"/>
      <c r="Y16" s="531"/>
      <c r="Z16" s="531"/>
      <c r="AA16" s="531"/>
      <c r="AB16" s="531"/>
      <c r="AC16" s="531"/>
      <c r="AD16" s="531"/>
      <c r="AE16" s="3">
        <v>1</v>
      </c>
    </row>
    <row r="17" spans="1:31">
      <c r="A17" s="531"/>
      <c r="B17" s="1612"/>
      <c r="C17" s="9"/>
      <c r="D17" s="9"/>
      <c r="E17" s="9"/>
      <c r="F17" s="1612"/>
      <c r="G17" s="9"/>
      <c r="H17" s="9"/>
      <c r="I17" s="9"/>
      <c r="J17" s="1612"/>
      <c r="K17" s="9"/>
      <c r="L17" s="9"/>
      <c r="M17" s="264"/>
      <c r="N17" s="531"/>
      <c r="O17" s="531"/>
      <c r="P17" s="531"/>
      <c r="Q17" s="531"/>
      <c r="R17" s="531"/>
      <c r="S17" s="531"/>
      <c r="T17" s="531"/>
      <c r="U17" s="531"/>
      <c r="V17" s="531"/>
      <c r="W17" s="531"/>
      <c r="X17" s="531"/>
      <c r="Y17" s="531"/>
      <c r="Z17" s="531"/>
      <c r="AA17" s="531"/>
      <c r="AB17" s="531"/>
      <c r="AC17" s="531"/>
      <c r="AD17" s="531"/>
      <c r="AE17" s="3">
        <v>1</v>
      </c>
    </row>
    <row r="18" spans="1:31">
      <c r="A18" s="531"/>
      <c r="B18" s="1612" t="s">
        <v>8039</v>
      </c>
      <c r="C18" s="9"/>
      <c r="D18" s="9"/>
      <c r="E18" s="9"/>
      <c r="F18" s="1612" t="s">
        <v>8040</v>
      </c>
      <c r="G18" s="9"/>
      <c r="H18" s="9"/>
      <c r="I18" s="9"/>
      <c r="J18" s="1612" t="s">
        <v>8041</v>
      </c>
      <c r="K18" s="9"/>
      <c r="L18" s="9"/>
      <c r="M18" s="264"/>
      <c r="N18" s="531"/>
      <c r="O18" s="531"/>
      <c r="P18" s="531"/>
      <c r="Q18" s="531"/>
      <c r="R18" s="531"/>
      <c r="S18" s="531"/>
      <c r="T18" s="531"/>
      <c r="U18" s="531"/>
      <c r="V18" s="531"/>
      <c r="W18" s="531"/>
      <c r="X18" s="531"/>
      <c r="Y18" s="531"/>
      <c r="Z18" s="531"/>
      <c r="AA18" s="531"/>
      <c r="AB18" s="531"/>
      <c r="AC18" s="531"/>
      <c r="AD18" s="531"/>
      <c r="AE18" s="3">
        <v>1</v>
      </c>
    </row>
    <row r="19" spans="1:31">
      <c r="A19" s="531"/>
      <c r="B19" s="9" t="s">
        <v>8042</v>
      </c>
      <c r="C19" s="9"/>
      <c r="D19" s="9"/>
      <c r="E19" s="9"/>
      <c r="F19" s="9" t="s">
        <v>8043</v>
      </c>
      <c r="G19" s="9"/>
      <c r="H19" s="9"/>
      <c r="I19" s="9"/>
      <c r="J19" s="9" t="s">
        <v>8044</v>
      </c>
      <c r="K19" s="9"/>
      <c r="L19" s="9"/>
      <c r="M19" s="264"/>
      <c r="N19" s="531"/>
      <c r="O19" s="531"/>
      <c r="P19" s="531"/>
      <c r="Q19" s="531"/>
      <c r="R19" s="531"/>
      <c r="S19" s="531"/>
      <c r="T19" s="531"/>
      <c r="U19" s="531"/>
      <c r="V19" s="531"/>
      <c r="W19" s="531"/>
      <c r="X19" s="531"/>
      <c r="Y19" s="531"/>
      <c r="Z19" s="531"/>
      <c r="AA19" s="531"/>
      <c r="AB19" s="531"/>
      <c r="AC19" s="531"/>
      <c r="AD19" s="531"/>
      <c r="AE19" s="3">
        <v>1</v>
      </c>
    </row>
    <row r="20" spans="1:31">
      <c r="A20" s="531"/>
      <c r="B20" s="9"/>
      <c r="C20" s="9"/>
      <c r="D20" s="9"/>
      <c r="E20" s="9"/>
      <c r="F20" s="9"/>
      <c r="G20" s="9"/>
      <c r="H20" s="9"/>
      <c r="I20" s="9"/>
      <c r="J20" s="9"/>
      <c r="K20" s="9"/>
      <c r="L20" s="9"/>
      <c r="M20" s="264"/>
      <c r="N20" s="531"/>
      <c r="O20" s="531"/>
      <c r="P20" s="531"/>
      <c r="Q20" s="531"/>
      <c r="R20" s="531"/>
      <c r="S20" s="531"/>
      <c r="T20" s="531"/>
      <c r="U20" s="531"/>
      <c r="V20" s="531"/>
      <c r="W20" s="531"/>
      <c r="X20" s="531"/>
      <c r="Y20" s="531"/>
      <c r="Z20" s="531"/>
      <c r="AA20" s="531"/>
      <c r="AB20" s="531"/>
      <c r="AC20" s="531"/>
      <c r="AD20" s="531"/>
      <c r="AE20" s="3">
        <v>1</v>
      </c>
    </row>
    <row r="21" spans="1:31" ht="18.75">
      <c r="A21" s="531"/>
      <c r="B21" s="1611" t="s">
        <v>8045</v>
      </c>
      <c r="C21" s="9"/>
      <c r="D21" s="9"/>
      <c r="E21" s="9"/>
      <c r="F21" s="1611" t="s">
        <v>8046</v>
      </c>
      <c r="G21" s="9"/>
      <c r="H21" s="9"/>
      <c r="I21" s="9"/>
      <c r="J21" s="1611" t="s">
        <v>8047</v>
      </c>
      <c r="K21" s="9"/>
      <c r="L21" s="9"/>
      <c r="M21" s="264"/>
      <c r="N21" s="531"/>
      <c r="O21" s="531"/>
      <c r="P21" s="531"/>
      <c r="Q21" s="531"/>
      <c r="R21" s="531"/>
      <c r="S21" s="531"/>
      <c r="T21" s="531"/>
      <c r="U21" s="531"/>
      <c r="V21" s="531"/>
      <c r="W21" s="531"/>
      <c r="X21" s="531"/>
      <c r="Y21" s="531"/>
      <c r="Z21" s="531"/>
      <c r="AA21" s="531"/>
      <c r="AB21" s="531"/>
      <c r="AC21" s="531"/>
      <c r="AD21" s="531"/>
      <c r="AE21" s="3">
        <v>1</v>
      </c>
    </row>
    <row r="22" spans="1:31">
      <c r="A22" s="531"/>
      <c r="B22" s="9"/>
      <c r="C22" s="9"/>
      <c r="D22" s="9"/>
      <c r="E22" s="9"/>
      <c r="F22" s="9"/>
      <c r="G22" s="9"/>
      <c r="H22" s="9"/>
      <c r="I22" s="9"/>
      <c r="J22" s="9"/>
      <c r="K22" s="9"/>
      <c r="L22" s="9"/>
      <c r="M22" s="264"/>
      <c r="N22" s="9" t="s">
        <v>8048</v>
      </c>
      <c r="O22" s="531"/>
      <c r="P22" s="531"/>
      <c r="Q22" s="531"/>
      <c r="R22" s="531"/>
      <c r="S22" s="531"/>
      <c r="T22" s="531"/>
      <c r="U22" s="531"/>
      <c r="V22" s="531"/>
      <c r="W22" s="531"/>
      <c r="X22" s="531"/>
      <c r="Y22" s="531"/>
      <c r="Z22" s="531"/>
      <c r="AA22" s="531"/>
      <c r="AB22" s="531"/>
      <c r="AC22" s="531"/>
      <c r="AD22" s="531"/>
      <c r="AE22" s="3">
        <v>1</v>
      </c>
    </row>
    <row r="23" spans="1:31" ht="18">
      <c r="A23" s="531"/>
      <c r="B23" s="1613" t="s">
        <v>8049</v>
      </c>
      <c r="C23" s="9"/>
      <c r="D23" s="9"/>
      <c r="E23" s="9"/>
      <c r="F23" s="1613" t="s">
        <v>8050</v>
      </c>
      <c r="G23" s="9"/>
      <c r="H23" s="9"/>
      <c r="I23" s="9"/>
      <c r="J23" s="1613" t="s">
        <v>8051</v>
      </c>
      <c r="K23" s="9"/>
      <c r="L23" s="9"/>
      <c r="M23" s="264"/>
      <c r="N23" s="9" t="s">
        <v>8052</v>
      </c>
      <c r="O23" s="531"/>
      <c r="P23" s="531"/>
      <c r="Q23" s="531"/>
      <c r="R23" s="531"/>
      <c r="S23" s="531"/>
      <c r="T23" s="531"/>
      <c r="U23" s="531"/>
      <c r="V23" s="531"/>
      <c r="W23" s="531"/>
      <c r="X23" s="531"/>
      <c r="Y23" s="531"/>
      <c r="Z23" s="531"/>
      <c r="AA23" s="531"/>
      <c r="AB23" s="531"/>
      <c r="AC23" s="531"/>
      <c r="AD23" s="531"/>
      <c r="AE23" s="3">
        <v>1</v>
      </c>
    </row>
    <row r="24" spans="1:31">
      <c r="A24" s="531"/>
      <c r="B24" s="1612" t="s">
        <v>8053</v>
      </c>
      <c r="C24" s="9"/>
      <c r="D24" s="9"/>
      <c r="E24" s="9"/>
      <c r="F24" s="1132" t="s">
        <v>8054</v>
      </c>
      <c r="G24" s="9"/>
      <c r="H24" s="9"/>
      <c r="I24" s="9"/>
      <c r="J24" s="1132" t="s">
        <v>8055</v>
      </c>
      <c r="K24" s="9"/>
      <c r="L24" s="9"/>
      <c r="M24" s="264"/>
      <c r="N24" s="531"/>
      <c r="O24" s="531"/>
      <c r="P24" s="531"/>
      <c r="Q24" s="531"/>
      <c r="R24" s="531"/>
      <c r="S24" s="531"/>
      <c r="T24" s="531"/>
      <c r="U24" s="531"/>
      <c r="V24" s="531"/>
      <c r="W24" s="531"/>
      <c r="X24" s="531"/>
      <c r="Y24" s="531"/>
      <c r="Z24" s="531"/>
      <c r="AA24" s="531"/>
      <c r="AB24" s="531"/>
      <c r="AC24" s="531"/>
      <c r="AD24" s="531"/>
      <c r="AE24" s="3">
        <v>1</v>
      </c>
    </row>
    <row r="25" spans="1:31">
      <c r="A25" s="531"/>
      <c r="B25" s="1612" t="s">
        <v>8056</v>
      </c>
      <c r="C25" s="9"/>
      <c r="D25" s="9"/>
      <c r="E25" s="9"/>
      <c r="F25" s="1132" t="s">
        <v>8057</v>
      </c>
      <c r="G25" s="9"/>
      <c r="H25" s="9"/>
      <c r="I25" s="9"/>
      <c r="J25" s="1132" t="s">
        <v>8058</v>
      </c>
      <c r="K25" s="9"/>
      <c r="L25" s="9"/>
      <c r="M25" s="264"/>
      <c r="N25" s="531"/>
      <c r="O25" s="531"/>
      <c r="P25" s="531"/>
      <c r="Q25" s="531"/>
      <c r="R25" s="531"/>
      <c r="S25" s="531"/>
      <c r="T25" s="531"/>
      <c r="U25" s="531"/>
      <c r="V25" s="531"/>
      <c r="W25" s="531"/>
      <c r="X25" s="531"/>
      <c r="Y25" s="531"/>
      <c r="Z25" s="531"/>
      <c r="AA25" s="531"/>
      <c r="AB25" s="531"/>
      <c r="AC25" s="531"/>
      <c r="AD25" s="531"/>
      <c r="AE25" s="3">
        <v>1</v>
      </c>
    </row>
    <row r="26" spans="1:31">
      <c r="A26" s="531"/>
      <c r="B26" s="1612" t="s">
        <v>8059</v>
      </c>
      <c r="C26" s="9"/>
      <c r="D26" s="9"/>
      <c r="E26" s="9"/>
      <c r="F26" s="1132" t="s">
        <v>8060</v>
      </c>
      <c r="G26" s="9"/>
      <c r="H26" s="9"/>
      <c r="I26" s="9"/>
      <c r="J26" s="1132" t="s">
        <v>8061</v>
      </c>
      <c r="K26" s="9"/>
      <c r="L26" s="9"/>
      <c r="M26" s="264"/>
      <c r="N26" s="531"/>
      <c r="O26" s="531"/>
      <c r="P26" s="531"/>
      <c r="Q26" s="531"/>
      <c r="R26" s="531"/>
      <c r="S26" s="531"/>
      <c r="T26" s="531"/>
      <c r="U26" s="531"/>
      <c r="V26" s="531"/>
      <c r="W26" s="531"/>
      <c r="X26" s="531"/>
      <c r="Y26" s="531"/>
      <c r="Z26" s="531"/>
      <c r="AA26" s="531"/>
      <c r="AB26" s="531"/>
      <c r="AC26" s="531"/>
      <c r="AD26" s="531"/>
      <c r="AE26" s="3">
        <v>1</v>
      </c>
    </row>
    <row r="27" spans="1:31">
      <c r="A27" s="531"/>
      <c r="B27" s="1612" t="s">
        <v>8062</v>
      </c>
      <c r="C27" s="9"/>
      <c r="D27" s="9"/>
      <c r="E27" s="9"/>
      <c r="F27" s="9" t="s">
        <v>8063</v>
      </c>
      <c r="G27" s="9"/>
      <c r="H27" s="9"/>
      <c r="I27" s="9"/>
      <c r="J27" s="9" t="s">
        <v>8064</v>
      </c>
      <c r="K27" s="9"/>
      <c r="L27" s="9"/>
      <c r="M27" s="264"/>
      <c r="N27" s="531"/>
      <c r="O27" s="531"/>
      <c r="P27" s="531"/>
      <c r="Q27" s="531"/>
      <c r="R27" s="531"/>
      <c r="S27" s="531"/>
      <c r="T27" s="531"/>
      <c r="U27" s="531"/>
      <c r="V27" s="531"/>
      <c r="W27" s="531"/>
      <c r="X27" s="531"/>
      <c r="Y27" s="531"/>
      <c r="Z27" s="531"/>
      <c r="AA27" s="531"/>
      <c r="AB27" s="531"/>
      <c r="AC27" s="531"/>
      <c r="AD27" s="531"/>
      <c r="AE27" s="3">
        <v>1</v>
      </c>
    </row>
    <row r="28" spans="1:31">
      <c r="A28" s="531"/>
      <c r="B28" s="9"/>
      <c r="C28" s="9"/>
      <c r="D28" s="9"/>
      <c r="E28" s="9"/>
      <c r="F28" s="9"/>
      <c r="G28" s="9"/>
      <c r="H28" s="9"/>
      <c r="I28" s="9"/>
      <c r="J28" s="9"/>
      <c r="K28" s="9"/>
      <c r="L28" s="9"/>
      <c r="M28" s="264"/>
      <c r="N28" s="531"/>
      <c r="O28" s="531"/>
      <c r="P28" s="531"/>
      <c r="Q28" s="531"/>
      <c r="R28" s="531"/>
      <c r="S28" s="531"/>
      <c r="T28" s="531"/>
      <c r="U28" s="531"/>
      <c r="V28" s="531"/>
      <c r="W28" s="531"/>
      <c r="X28" s="531"/>
      <c r="Y28" s="531"/>
      <c r="Z28" s="531"/>
      <c r="AA28" s="531"/>
      <c r="AB28" s="531"/>
      <c r="AC28" s="531"/>
      <c r="AD28" s="531"/>
      <c r="AE28" s="3">
        <v>1</v>
      </c>
    </row>
    <row r="29" spans="1:31" ht="18">
      <c r="A29" s="531"/>
      <c r="B29" s="1613" t="s">
        <v>8065</v>
      </c>
      <c r="C29" s="9"/>
      <c r="D29" s="9"/>
      <c r="E29" s="9"/>
      <c r="F29" s="1613" t="s">
        <v>8066</v>
      </c>
      <c r="G29" s="9"/>
      <c r="H29" s="9"/>
      <c r="I29" s="9"/>
      <c r="J29" s="1613" t="s">
        <v>8067</v>
      </c>
      <c r="K29" s="9"/>
      <c r="L29" s="9"/>
      <c r="M29" s="264"/>
      <c r="N29" s="1614" t="s">
        <v>872</v>
      </c>
      <c r="O29" s="1614"/>
      <c r="P29" s="1614"/>
      <c r="Q29" s="1614"/>
      <c r="R29" s="1614"/>
      <c r="S29" s="1614"/>
      <c r="T29" s="1614"/>
      <c r="U29" s="1615"/>
      <c r="V29" s="531"/>
      <c r="W29" s="531"/>
      <c r="X29" s="531"/>
      <c r="Y29" s="531"/>
      <c r="Z29" s="531"/>
      <c r="AA29" s="531"/>
      <c r="AB29" s="531"/>
      <c r="AC29" s="531"/>
      <c r="AD29" s="531"/>
      <c r="AE29" s="3">
        <v>1</v>
      </c>
    </row>
    <row r="30" spans="1:31">
      <c r="A30" s="531"/>
      <c r="B30" s="1612"/>
      <c r="C30" s="9"/>
      <c r="D30" s="9"/>
      <c r="E30" s="9"/>
      <c r="F30" s="9"/>
      <c r="G30" s="9"/>
      <c r="H30" s="9"/>
      <c r="I30" s="9"/>
      <c r="J30" s="9"/>
      <c r="K30" s="9"/>
      <c r="L30" s="9"/>
      <c r="M30" s="264"/>
      <c r="N30" s="1616" t="s">
        <v>8068</v>
      </c>
      <c r="O30" s="1616"/>
      <c r="P30" s="1616"/>
      <c r="Q30" s="1616"/>
      <c r="R30" s="1616"/>
      <c r="S30" s="1616"/>
      <c r="T30" s="1616"/>
      <c r="U30" s="9" t="s">
        <v>8069</v>
      </c>
      <c r="V30" s="531"/>
      <c r="W30" s="531"/>
      <c r="X30" s="531"/>
      <c r="Y30" s="531"/>
      <c r="Z30" s="531"/>
      <c r="AA30" s="531"/>
      <c r="AB30" s="531"/>
      <c r="AC30" s="531"/>
      <c r="AD30" s="531"/>
      <c r="AE30" s="3">
        <v>1</v>
      </c>
    </row>
    <row r="31" spans="1:31">
      <c r="A31" s="531"/>
      <c r="B31" s="1612" t="s">
        <v>8070</v>
      </c>
      <c r="C31" s="9"/>
      <c r="D31" s="9"/>
      <c r="E31" s="9"/>
      <c r="F31" s="1132" t="s">
        <v>8071</v>
      </c>
      <c r="G31" s="9"/>
      <c r="H31" s="9"/>
      <c r="I31" s="9"/>
      <c r="J31" s="1132" t="s">
        <v>8072</v>
      </c>
      <c r="K31" s="9"/>
      <c r="L31" s="9"/>
      <c r="M31" s="264"/>
      <c r="N31" s="1616" t="s">
        <v>8073</v>
      </c>
      <c r="O31" s="1616"/>
      <c r="P31" s="1616"/>
      <c r="Q31" s="1616"/>
      <c r="R31" s="1616"/>
      <c r="S31" s="1616"/>
      <c r="T31" s="1616"/>
      <c r="U31" s="9" t="s">
        <v>8074</v>
      </c>
      <c r="V31" s="531"/>
      <c r="W31" s="531"/>
      <c r="X31" s="531"/>
      <c r="Y31" s="531"/>
      <c r="Z31" s="531"/>
      <c r="AA31" s="531"/>
      <c r="AB31" s="531"/>
      <c r="AC31" s="531"/>
      <c r="AD31" s="531"/>
      <c r="AE31" s="3">
        <v>1</v>
      </c>
    </row>
    <row r="32" spans="1:31">
      <c r="A32" s="531"/>
      <c r="B32" s="1617" t="s">
        <v>8075</v>
      </c>
      <c r="C32" s="9"/>
      <c r="D32" s="9"/>
      <c r="E32" s="9"/>
      <c r="F32" s="1612" t="s">
        <v>8076</v>
      </c>
      <c r="G32" s="9"/>
      <c r="H32" s="9"/>
      <c r="I32" s="9"/>
      <c r="J32" s="1612" t="s">
        <v>8077</v>
      </c>
      <c r="K32" s="9"/>
      <c r="L32" s="9"/>
      <c r="M32" s="264"/>
      <c r="N32" s="1618" t="s">
        <v>873</v>
      </c>
      <c r="O32" s="1618"/>
      <c r="P32" s="1618"/>
      <c r="Q32" s="1618"/>
      <c r="R32" s="1618"/>
      <c r="S32" s="1618"/>
      <c r="T32" s="1618"/>
      <c r="U32" s="531"/>
      <c r="V32" s="531"/>
      <c r="W32" s="531"/>
      <c r="X32" s="531"/>
      <c r="Y32" s="531"/>
      <c r="Z32" s="531"/>
      <c r="AA32" s="531"/>
      <c r="AB32" s="531"/>
      <c r="AC32" s="531"/>
      <c r="AD32" s="531"/>
      <c r="AE32" s="3">
        <v>1</v>
      </c>
    </row>
    <row r="33" spans="1:31">
      <c r="A33" s="531"/>
      <c r="B33" s="1617" t="s">
        <v>8078</v>
      </c>
      <c r="C33" s="9"/>
      <c r="D33" s="9"/>
      <c r="E33" s="9"/>
      <c r="F33" s="1612" t="s">
        <v>8079</v>
      </c>
      <c r="G33" s="9"/>
      <c r="H33" s="9"/>
      <c r="I33" s="9"/>
      <c r="J33" s="1612" t="s">
        <v>8080</v>
      </c>
      <c r="K33" s="9"/>
      <c r="L33" s="9"/>
      <c r="M33" s="264"/>
      <c r="N33" s="1619" t="s">
        <v>8081</v>
      </c>
      <c r="O33" s="1619"/>
      <c r="P33" s="1619"/>
      <c r="Q33" s="1619"/>
      <c r="R33" s="1619"/>
      <c r="S33" s="1619"/>
      <c r="T33" s="1619"/>
      <c r="U33" s="531"/>
      <c r="V33" s="531"/>
      <c r="W33" s="531"/>
      <c r="X33" s="531"/>
      <c r="Y33" s="531"/>
      <c r="Z33" s="531"/>
      <c r="AA33" s="531"/>
      <c r="AB33" s="531"/>
      <c r="AC33" s="531"/>
      <c r="AD33" s="531"/>
      <c r="AE33" s="3">
        <v>1</v>
      </c>
    </row>
    <row r="34" spans="1:31">
      <c r="A34" s="531"/>
      <c r="B34" s="1612" t="s">
        <v>8082</v>
      </c>
      <c r="C34" s="9"/>
      <c r="D34" s="9"/>
      <c r="E34" s="9"/>
      <c r="F34" s="1612" t="s">
        <v>8083</v>
      </c>
      <c r="G34" s="9"/>
      <c r="H34" s="9"/>
      <c r="I34" s="9"/>
      <c r="J34" s="1612" t="s">
        <v>8084</v>
      </c>
      <c r="K34" s="9"/>
      <c r="L34" s="9"/>
      <c r="M34" s="264"/>
      <c r="N34" s="531"/>
      <c r="O34" s="531"/>
      <c r="P34" s="531"/>
      <c r="Q34" s="531"/>
      <c r="R34" s="531"/>
      <c r="S34" s="531"/>
      <c r="T34" s="531"/>
      <c r="U34" s="531"/>
      <c r="V34" s="531"/>
      <c r="W34" s="531"/>
      <c r="X34" s="531"/>
      <c r="Y34" s="531"/>
      <c r="Z34" s="531"/>
      <c r="AA34" s="531"/>
      <c r="AB34" s="531"/>
      <c r="AC34" s="531"/>
      <c r="AD34" s="531"/>
      <c r="AE34" s="3">
        <v>1</v>
      </c>
    </row>
    <row r="35" spans="1:31">
      <c r="A35" s="531"/>
      <c r="B35" s="1612" t="s">
        <v>8085</v>
      </c>
      <c r="C35" s="9"/>
      <c r="D35" s="9"/>
      <c r="E35" s="9"/>
      <c r="F35" s="1620" t="s">
        <v>8086</v>
      </c>
      <c r="G35" s="9"/>
      <c r="H35" s="9"/>
      <c r="I35" s="9"/>
      <c r="J35" s="1620" t="s">
        <v>8087</v>
      </c>
      <c r="K35" s="9"/>
      <c r="L35" s="9"/>
      <c r="M35" s="264"/>
      <c r="N35" s="531"/>
      <c r="O35" s="531"/>
      <c r="P35" s="531"/>
      <c r="Q35" s="531"/>
      <c r="R35" s="531"/>
      <c r="S35" s="531"/>
      <c r="T35" s="531"/>
      <c r="U35" s="531"/>
      <c r="V35" s="531"/>
      <c r="W35" s="531"/>
      <c r="X35" s="531"/>
      <c r="Y35" s="531"/>
      <c r="Z35" s="531"/>
      <c r="AA35" s="531"/>
      <c r="AB35" s="531"/>
      <c r="AC35" s="531"/>
      <c r="AD35" s="531"/>
      <c r="AE35" s="3">
        <v>1</v>
      </c>
    </row>
    <row r="36" spans="1:31" ht="15.75">
      <c r="A36" s="531"/>
      <c r="B36" s="9"/>
      <c r="C36" s="9"/>
      <c r="D36" s="9"/>
      <c r="E36" s="9"/>
      <c r="F36" s="9"/>
      <c r="G36" s="9"/>
      <c r="H36" s="9"/>
      <c r="I36" s="9"/>
      <c r="J36" s="9"/>
      <c r="K36" s="9"/>
      <c r="L36" s="9"/>
      <c r="M36" s="264"/>
      <c r="N36" s="1621" t="s">
        <v>8088</v>
      </c>
      <c r="O36" s="531"/>
      <c r="P36" s="531"/>
      <c r="Q36" s="531"/>
      <c r="R36" s="531"/>
      <c r="S36" s="531"/>
      <c r="T36" s="531"/>
      <c r="U36" s="531"/>
      <c r="V36" s="531"/>
      <c r="W36" s="531"/>
      <c r="X36" s="531"/>
      <c r="Y36" s="531"/>
      <c r="Z36" s="531"/>
      <c r="AA36" s="531"/>
      <c r="AB36" s="531"/>
      <c r="AC36" s="531"/>
      <c r="AD36" s="531"/>
      <c r="AE36" s="3">
        <v>1</v>
      </c>
    </row>
    <row r="37" spans="1:31" ht="18.75">
      <c r="A37" s="531"/>
      <c r="B37" s="1611" t="s">
        <v>8089</v>
      </c>
      <c r="C37" s="9"/>
      <c r="D37" s="9"/>
      <c r="E37" s="9"/>
      <c r="F37" s="1611" t="s">
        <v>8090</v>
      </c>
      <c r="G37" s="9"/>
      <c r="H37" s="9"/>
      <c r="I37" s="9"/>
      <c r="J37" s="1611" t="s">
        <v>8091</v>
      </c>
      <c r="K37" s="9"/>
      <c r="L37" s="9"/>
      <c r="M37" s="264"/>
      <c r="N37" s="1621" t="s">
        <v>8092</v>
      </c>
      <c r="O37" s="531"/>
      <c r="P37" s="531"/>
      <c r="Q37" s="531"/>
      <c r="R37" s="531"/>
      <c r="S37" s="531"/>
      <c r="T37" s="531"/>
      <c r="U37" s="531"/>
      <c r="V37" s="531"/>
      <c r="W37" s="531"/>
      <c r="X37" s="531"/>
      <c r="Y37" s="531"/>
      <c r="Z37" s="531"/>
      <c r="AA37" s="531"/>
      <c r="AB37" s="531"/>
      <c r="AC37" s="531"/>
      <c r="AD37" s="531"/>
      <c r="AE37" s="3">
        <v>1</v>
      </c>
    </row>
    <row r="38" spans="1:31" ht="15.75">
      <c r="A38" s="531"/>
      <c r="B38" s="1612"/>
      <c r="C38" s="9"/>
      <c r="D38" s="9"/>
      <c r="E38" s="9"/>
      <c r="F38" s="9"/>
      <c r="G38" s="9"/>
      <c r="H38" s="9"/>
      <c r="I38" s="9"/>
      <c r="J38" s="9"/>
      <c r="K38" s="9"/>
      <c r="L38" s="9"/>
      <c r="M38" s="264"/>
      <c r="N38" s="931" t="s">
        <v>8093</v>
      </c>
      <c r="O38" s="531"/>
      <c r="P38" s="531"/>
      <c r="Q38" s="531"/>
      <c r="R38" s="531"/>
      <c r="S38" s="531"/>
      <c r="T38" s="531"/>
      <c r="U38" s="531"/>
      <c r="V38" s="531"/>
      <c r="W38" s="531"/>
      <c r="X38" s="531"/>
      <c r="Y38" s="531"/>
      <c r="Z38" s="531"/>
      <c r="AA38" s="531"/>
      <c r="AB38" s="531"/>
      <c r="AC38" s="531"/>
      <c r="AD38" s="531"/>
      <c r="AE38" s="3">
        <v>1</v>
      </c>
    </row>
    <row r="39" spans="1:31" ht="15.75">
      <c r="A39" s="531"/>
      <c r="B39" s="1620" t="s">
        <v>8094</v>
      </c>
      <c r="C39" s="9"/>
      <c r="D39" s="9"/>
      <c r="E39" s="9"/>
      <c r="F39" s="1132" t="s">
        <v>8095</v>
      </c>
      <c r="G39" s="9"/>
      <c r="H39" s="9"/>
      <c r="I39" s="9"/>
      <c r="J39" s="1132" t="s">
        <v>8096</v>
      </c>
      <c r="K39" s="9"/>
      <c r="L39" s="9"/>
      <c r="M39" s="264"/>
      <c r="N39" s="931" t="s">
        <v>8097</v>
      </c>
      <c r="O39" s="531"/>
      <c r="P39" s="531"/>
      <c r="Q39" s="531"/>
      <c r="R39" s="531"/>
      <c r="S39" s="531"/>
      <c r="T39" s="531"/>
      <c r="U39" s="531"/>
      <c r="V39" s="531"/>
      <c r="W39" s="531"/>
      <c r="X39" s="531"/>
      <c r="Y39" s="531"/>
      <c r="Z39" s="531"/>
      <c r="AA39" s="531"/>
      <c r="AB39" s="531"/>
      <c r="AC39" s="531"/>
      <c r="AD39" s="531"/>
      <c r="AE39" s="3">
        <v>1</v>
      </c>
    </row>
    <row r="40" spans="1:31" ht="15.75">
      <c r="A40" s="531"/>
      <c r="B40" s="1622" t="s">
        <v>8098</v>
      </c>
      <c r="C40" s="9"/>
      <c r="D40" s="9"/>
      <c r="E40" s="9"/>
      <c r="F40" s="9" t="s">
        <v>8330</v>
      </c>
      <c r="G40" s="9"/>
      <c r="H40" s="9"/>
      <c r="I40" s="9"/>
      <c r="J40" s="9" t="s">
        <v>8331</v>
      </c>
      <c r="K40" s="9"/>
      <c r="L40" s="9"/>
      <c r="M40" s="264"/>
      <c r="N40" s="931" t="s">
        <v>8099</v>
      </c>
      <c r="O40" s="531"/>
      <c r="P40" s="531"/>
      <c r="Q40" s="531"/>
      <c r="R40" s="531"/>
      <c r="S40" s="531"/>
      <c r="T40" s="531"/>
      <c r="U40" s="531"/>
      <c r="V40" s="531"/>
      <c r="W40" s="531"/>
      <c r="X40" s="531"/>
      <c r="Y40" s="531"/>
      <c r="Z40" s="531"/>
      <c r="AA40" s="531"/>
      <c r="AB40" s="531"/>
      <c r="AC40" s="531"/>
      <c r="AD40" s="531"/>
      <c r="AE40" s="3">
        <v>1</v>
      </c>
    </row>
    <row r="41" spans="1:31">
      <c r="A41" s="531"/>
      <c r="B41" s="1622" t="s">
        <v>8334</v>
      </c>
      <c r="C41" s="9"/>
      <c r="D41" s="9"/>
      <c r="E41" s="9"/>
      <c r="F41" s="9" t="s">
        <v>8332</v>
      </c>
      <c r="G41" s="9"/>
      <c r="H41" s="9"/>
      <c r="I41" s="9"/>
      <c r="J41" s="9" t="s">
        <v>8333</v>
      </c>
      <c r="K41" s="9"/>
      <c r="L41" s="9"/>
      <c r="M41" s="264"/>
      <c r="N41" s="531"/>
      <c r="O41" s="531"/>
      <c r="P41" s="531"/>
      <c r="Q41" s="531"/>
      <c r="R41" s="531"/>
      <c r="S41" s="531"/>
      <c r="T41" s="531"/>
      <c r="U41" s="531"/>
      <c r="V41" s="531"/>
      <c r="W41" s="531"/>
      <c r="X41" s="531"/>
      <c r="Y41" s="531"/>
      <c r="Z41" s="531"/>
      <c r="AA41" s="531"/>
      <c r="AB41" s="531"/>
      <c r="AC41" s="531"/>
      <c r="AD41" s="531"/>
      <c r="AE41" s="3">
        <v>1</v>
      </c>
    </row>
    <row r="42" spans="1:31">
      <c r="A42" s="531"/>
      <c r="B42" s="1622"/>
      <c r="C42" s="9"/>
      <c r="D42" s="9"/>
      <c r="E42" s="9"/>
      <c r="F42" s="9"/>
      <c r="G42" s="9"/>
      <c r="H42" s="9"/>
      <c r="I42" s="9"/>
      <c r="J42" s="9"/>
      <c r="K42" s="9"/>
      <c r="L42" s="9"/>
      <c r="M42" s="264"/>
      <c r="N42" s="1132" t="s">
        <v>8100</v>
      </c>
      <c r="O42" s="531"/>
      <c r="P42" s="531"/>
      <c r="Q42" s="531"/>
      <c r="R42" s="531"/>
      <c r="S42" s="531"/>
      <c r="T42" s="531"/>
      <c r="U42" s="531"/>
      <c r="V42" s="531"/>
      <c r="W42" s="531"/>
      <c r="X42" s="531"/>
      <c r="Y42" s="531"/>
      <c r="Z42" s="531"/>
      <c r="AA42" s="531"/>
      <c r="AB42" s="531"/>
      <c r="AC42" s="531"/>
      <c r="AD42" s="531"/>
      <c r="AE42" s="3">
        <v>1</v>
      </c>
    </row>
    <row r="43" spans="1:31">
      <c r="A43" s="531"/>
      <c r="B43" s="1620" t="s">
        <v>8101</v>
      </c>
      <c r="C43" s="9"/>
      <c r="D43" s="9"/>
      <c r="E43" s="9"/>
      <c r="F43" s="1132" t="s">
        <v>8102</v>
      </c>
      <c r="G43" s="9"/>
      <c r="H43" s="9"/>
      <c r="I43" s="9"/>
      <c r="J43" s="1132" t="s">
        <v>8103</v>
      </c>
      <c r="K43" s="9"/>
      <c r="L43" s="9"/>
      <c r="M43" s="264"/>
      <c r="N43" s="9" t="s">
        <v>8104</v>
      </c>
      <c r="O43" s="531"/>
      <c r="P43" s="531"/>
      <c r="Q43" s="531"/>
      <c r="R43" s="531"/>
      <c r="S43" s="531"/>
      <c r="T43" s="531"/>
      <c r="U43" s="531"/>
      <c r="V43" s="531"/>
      <c r="W43" s="531"/>
      <c r="X43" s="531"/>
      <c r="Y43" s="531"/>
      <c r="Z43" s="531"/>
      <c r="AA43" s="531"/>
      <c r="AB43" s="531"/>
      <c r="AC43" s="531"/>
      <c r="AD43" s="531"/>
      <c r="AE43" s="3">
        <v>1</v>
      </c>
    </row>
    <row r="44" spans="1:31">
      <c r="A44" s="531"/>
      <c r="B44" s="1622" t="s">
        <v>8105</v>
      </c>
      <c r="C44" s="9"/>
      <c r="D44" s="9"/>
      <c r="E44" s="9"/>
      <c r="F44" s="9" t="s">
        <v>8106</v>
      </c>
      <c r="G44" s="9"/>
      <c r="H44" s="9"/>
      <c r="I44" s="9"/>
      <c r="J44" s="9" t="s">
        <v>8107</v>
      </c>
      <c r="K44" s="9"/>
      <c r="L44" s="9"/>
      <c r="M44" s="264"/>
      <c r="N44" s="1620" t="s">
        <v>8108</v>
      </c>
      <c r="O44" s="531"/>
      <c r="P44" s="531"/>
      <c r="Q44" s="531"/>
      <c r="R44" s="531"/>
      <c r="S44" s="531"/>
      <c r="T44" s="531"/>
      <c r="U44" s="531"/>
      <c r="V44" s="531"/>
      <c r="W44" s="531"/>
      <c r="X44" s="531"/>
      <c r="Y44" s="531"/>
      <c r="Z44" s="531"/>
      <c r="AA44" s="531"/>
      <c r="AB44" s="531"/>
      <c r="AC44" s="531"/>
      <c r="AD44" s="531"/>
      <c r="AE44" s="3">
        <v>1</v>
      </c>
    </row>
    <row r="45" spans="1:31">
      <c r="A45" s="531"/>
      <c r="B45" s="1622" t="s">
        <v>8109</v>
      </c>
      <c r="C45" s="9"/>
      <c r="D45" s="9"/>
      <c r="E45" s="9"/>
      <c r="F45" s="9" t="s">
        <v>8110</v>
      </c>
      <c r="G45" s="9"/>
      <c r="H45" s="9"/>
      <c r="I45" s="9"/>
      <c r="J45" s="9" t="s">
        <v>8111</v>
      </c>
      <c r="K45" s="9"/>
      <c r="L45" s="9"/>
      <c r="M45" s="264"/>
      <c r="N45" s="1612" t="s">
        <v>8112</v>
      </c>
      <c r="O45" s="531"/>
      <c r="P45" s="531"/>
      <c r="Q45" s="531"/>
      <c r="R45" s="531"/>
      <c r="S45" s="531"/>
      <c r="T45" s="531"/>
      <c r="U45" s="531"/>
      <c r="V45" s="531"/>
      <c r="W45" s="531"/>
      <c r="X45" s="531"/>
      <c r="Y45" s="531"/>
      <c r="Z45" s="531"/>
      <c r="AA45" s="531"/>
      <c r="AB45" s="531"/>
      <c r="AC45" s="531"/>
      <c r="AD45" s="531"/>
      <c r="AE45" s="3">
        <v>1</v>
      </c>
    </row>
    <row r="46" spans="1:31">
      <c r="A46" s="531"/>
      <c r="B46" s="1612"/>
      <c r="C46" s="9"/>
      <c r="D46" s="9"/>
      <c r="E46" s="9"/>
      <c r="F46" s="9"/>
      <c r="G46" s="9"/>
      <c r="H46" s="9"/>
      <c r="I46" s="9"/>
      <c r="J46" s="9"/>
      <c r="K46" s="9"/>
      <c r="L46" s="9"/>
      <c r="M46" s="264"/>
      <c r="N46" s="1612" t="s">
        <v>8113</v>
      </c>
      <c r="O46" s="531"/>
      <c r="P46" s="531"/>
      <c r="Q46" s="531"/>
      <c r="R46" s="531"/>
      <c r="S46" s="531"/>
      <c r="T46" s="531"/>
      <c r="U46" s="531"/>
      <c r="V46" s="531"/>
      <c r="W46" s="531"/>
      <c r="X46" s="531"/>
      <c r="Y46" s="531"/>
      <c r="Z46" s="531"/>
      <c r="AA46" s="531"/>
      <c r="AB46" s="531"/>
      <c r="AC46" s="531"/>
      <c r="AD46" s="531"/>
      <c r="AE46" s="3">
        <v>1</v>
      </c>
    </row>
    <row r="47" spans="1:31">
      <c r="A47" s="531"/>
      <c r="B47" s="1620" t="s">
        <v>8114</v>
      </c>
      <c r="C47" s="9"/>
      <c r="D47" s="9"/>
      <c r="E47" s="9"/>
      <c r="F47" s="1132" t="s">
        <v>8115</v>
      </c>
      <c r="G47" s="9"/>
      <c r="H47" s="9"/>
      <c r="I47" s="9"/>
      <c r="J47" s="1132" t="s">
        <v>8116</v>
      </c>
      <c r="K47" s="9"/>
      <c r="L47" s="9"/>
      <c r="M47" s="264"/>
      <c r="N47" s="531"/>
      <c r="O47" s="531"/>
      <c r="P47" s="531"/>
      <c r="Q47" s="531"/>
      <c r="R47" s="531"/>
      <c r="S47" s="531"/>
      <c r="T47" s="531"/>
      <c r="U47" s="531"/>
      <c r="V47" s="531"/>
      <c r="W47" s="531"/>
      <c r="X47" s="531"/>
      <c r="Y47" s="531"/>
      <c r="Z47" s="531"/>
      <c r="AA47" s="531"/>
      <c r="AB47" s="531"/>
      <c r="AC47" s="531"/>
      <c r="AD47" s="531"/>
      <c r="AE47" s="3">
        <v>1</v>
      </c>
    </row>
    <row r="48" spans="1:31">
      <c r="A48" s="531"/>
      <c r="B48" s="1622" t="s">
        <v>8117</v>
      </c>
      <c r="C48" s="9"/>
      <c r="D48" s="9"/>
      <c r="E48" s="9"/>
      <c r="F48" s="9" t="s">
        <v>8118</v>
      </c>
      <c r="G48" s="9"/>
      <c r="H48" s="9"/>
      <c r="I48" s="9"/>
      <c r="J48" s="9" t="s">
        <v>8119</v>
      </c>
      <c r="K48" s="9"/>
      <c r="L48" s="9"/>
      <c r="M48" s="264"/>
      <c r="N48" s="1132" t="s">
        <v>8120</v>
      </c>
      <c r="O48" s="531"/>
      <c r="P48" s="531"/>
      <c r="Q48" s="531"/>
      <c r="R48" s="531"/>
      <c r="S48" s="531"/>
      <c r="T48" s="531"/>
      <c r="U48" s="531"/>
      <c r="V48" s="531"/>
      <c r="W48" s="531"/>
      <c r="X48" s="531"/>
      <c r="Y48" s="531"/>
      <c r="Z48" s="531"/>
      <c r="AA48" s="531"/>
      <c r="AB48" s="531"/>
      <c r="AC48" s="531"/>
      <c r="AD48" s="531"/>
      <c r="AE48" s="3">
        <v>1</v>
      </c>
    </row>
    <row r="49" spans="1:31">
      <c r="A49" s="531"/>
      <c r="B49" s="1612"/>
      <c r="C49" s="9"/>
      <c r="D49" s="9"/>
      <c r="E49" s="9"/>
      <c r="F49" s="9"/>
      <c r="G49" s="9"/>
      <c r="H49" s="9"/>
      <c r="I49" s="9"/>
      <c r="J49" s="9"/>
      <c r="K49" s="9"/>
      <c r="L49" s="9"/>
      <c r="M49" s="264"/>
      <c r="N49" s="9" t="s">
        <v>8121</v>
      </c>
      <c r="O49" s="531"/>
      <c r="P49" s="531"/>
      <c r="Q49" s="531"/>
      <c r="R49" s="531"/>
      <c r="S49" s="531"/>
      <c r="T49" s="531"/>
      <c r="U49" s="531"/>
      <c r="V49" s="531"/>
      <c r="W49" s="531"/>
      <c r="X49" s="531"/>
      <c r="Y49" s="531"/>
      <c r="Z49" s="531"/>
      <c r="AA49" s="531"/>
      <c r="AB49" s="531"/>
      <c r="AC49" s="531"/>
      <c r="AD49" s="531"/>
      <c r="AE49" s="3">
        <v>1</v>
      </c>
    </row>
    <row r="50" spans="1:31">
      <c r="A50" s="531"/>
      <c r="B50" s="1620" t="s">
        <v>8122</v>
      </c>
      <c r="C50" s="9"/>
      <c r="D50" s="9"/>
      <c r="E50" s="9"/>
      <c r="F50" s="1132" t="s">
        <v>8123</v>
      </c>
      <c r="G50" s="9"/>
      <c r="H50" s="9"/>
      <c r="I50" s="9"/>
      <c r="J50" s="1132" t="s">
        <v>8124</v>
      </c>
      <c r="K50" s="9"/>
      <c r="L50" s="9"/>
      <c r="M50" s="264"/>
      <c r="N50" s="1620" t="s">
        <v>8125</v>
      </c>
      <c r="O50" s="531"/>
      <c r="P50" s="531"/>
      <c r="Q50" s="531"/>
      <c r="R50" s="531"/>
      <c r="S50" s="531"/>
      <c r="T50" s="531"/>
      <c r="U50" s="531"/>
      <c r="V50" s="531"/>
      <c r="W50" s="531"/>
      <c r="X50" s="531"/>
      <c r="Y50" s="531"/>
      <c r="Z50" s="531"/>
      <c r="AA50" s="531"/>
      <c r="AB50" s="531"/>
      <c r="AC50" s="531"/>
      <c r="AD50" s="531"/>
      <c r="AE50" s="3">
        <v>1</v>
      </c>
    </row>
    <row r="51" spans="1:31">
      <c r="A51" s="531"/>
      <c r="B51" s="1622" t="s">
        <v>8126</v>
      </c>
      <c r="C51" s="9"/>
      <c r="D51" s="9"/>
      <c r="E51" s="9"/>
      <c r="F51" s="9" t="s">
        <v>8127</v>
      </c>
      <c r="G51" s="9"/>
      <c r="H51" s="9"/>
      <c r="I51" s="9"/>
      <c r="J51" s="9" t="s">
        <v>8128</v>
      </c>
      <c r="K51" s="9"/>
      <c r="L51" s="9"/>
      <c r="M51" s="264"/>
      <c r="N51" s="1612" t="s">
        <v>8129</v>
      </c>
      <c r="O51" s="531"/>
      <c r="P51" s="531"/>
      <c r="Q51" s="531"/>
      <c r="R51" s="531"/>
      <c r="S51" s="531"/>
      <c r="T51" s="531"/>
      <c r="U51" s="531"/>
      <c r="V51" s="531"/>
      <c r="W51" s="531"/>
      <c r="X51" s="531"/>
      <c r="Y51" s="531"/>
      <c r="Z51" s="531"/>
      <c r="AA51" s="531"/>
      <c r="AB51" s="531"/>
      <c r="AC51" s="531"/>
      <c r="AD51" s="531"/>
      <c r="AE51" s="3">
        <v>1</v>
      </c>
    </row>
    <row r="52" spans="1:31">
      <c r="A52" s="531"/>
      <c r="B52" s="1622" t="s">
        <v>8130</v>
      </c>
      <c r="C52" s="9"/>
      <c r="D52" s="9"/>
      <c r="E52" s="9"/>
      <c r="F52" s="9" t="s">
        <v>8131</v>
      </c>
      <c r="G52" s="9"/>
      <c r="H52" s="9"/>
      <c r="I52" s="9"/>
      <c r="J52" s="9" t="s">
        <v>8132</v>
      </c>
      <c r="K52" s="9"/>
      <c r="L52" s="9"/>
      <c r="M52" s="264"/>
      <c r="N52" s="1612" t="s">
        <v>8133</v>
      </c>
      <c r="O52" s="531"/>
      <c r="P52" s="531"/>
      <c r="Q52" s="531"/>
      <c r="R52" s="531"/>
      <c r="S52" s="531"/>
      <c r="T52" s="531"/>
      <c r="U52" s="531"/>
      <c r="V52" s="531"/>
      <c r="W52" s="531"/>
      <c r="X52" s="531"/>
      <c r="Y52" s="531"/>
      <c r="Z52" s="531"/>
      <c r="AA52" s="531"/>
      <c r="AB52" s="531"/>
      <c r="AC52" s="531"/>
      <c r="AD52" s="531"/>
      <c r="AE52" s="3">
        <v>1</v>
      </c>
    </row>
    <row r="53" spans="1:31">
      <c r="A53" s="531"/>
      <c r="B53" s="1612" t="s">
        <v>8134</v>
      </c>
      <c r="C53" s="9"/>
      <c r="D53" s="9"/>
      <c r="E53" s="9"/>
      <c r="F53" s="9" t="s">
        <v>8135</v>
      </c>
      <c r="G53" s="9"/>
      <c r="H53" s="9"/>
      <c r="I53" s="9"/>
      <c r="J53" s="9" t="s">
        <v>8136</v>
      </c>
      <c r="K53" s="9"/>
      <c r="L53" s="9"/>
      <c r="M53" s="264"/>
      <c r="N53" s="531"/>
      <c r="O53" s="531"/>
      <c r="P53" s="531"/>
      <c r="Q53" s="531"/>
      <c r="R53" s="531"/>
      <c r="S53" s="531"/>
      <c r="T53" s="531"/>
      <c r="U53" s="531"/>
      <c r="V53" s="531"/>
      <c r="W53" s="531"/>
      <c r="X53" s="531"/>
      <c r="Y53" s="531"/>
      <c r="Z53" s="531"/>
      <c r="AA53" s="531"/>
      <c r="AB53" s="531"/>
      <c r="AC53" s="531"/>
      <c r="AD53" s="531"/>
      <c r="AE53" s="3">
        <v>1</v>
      </c>
    </row>
    <row r="54" spans="1:31">
      <c r="A54" s="531"/>
      <c r="B54" s="9" t="s">
        <v>8137</v>
      </c>
      <c r="C54" s="9"/>
      <c r="D54" s="9"/>
      <c r="E54" s="9"/>
      <c r="F54" s="9" t="s">
        <v>8138</v>
      </c>
      <c r="G54" s="9"/>
      <c r="H54" s="9"/>
      <c r="I54" s="9"/>
      <c r="J54" s="9" t="s">
        <v>8139</v>
      </c>
      <c r="K54" s="9"/>
      <c r="L54" s="9"/>
      <c r="M54" s="264"/>
      <c r="N54" s="1612"/>
      <c r="O54" s="531"/>
      <c r="P54" s="531"/>
      <c r="Q54" s="531"/>
      <c r="R54" s="531"/>
      <c r="S54" s="531"/>
      <c r="T54" s="531"/>
      <c r="U54" s="531"/>
      <c r="V54" s="531"/>
      <c r="W54" s="531"/>
      <c r="X54" s="531"/>
      <c r="Y54" s="531"/>
      <c r="Z54" s="531"/>
      <c r="AA54" s="531"/>
      <c r="AB54" s="531"/>
      <c r="AC54" s="531"/>
      <c r="AD54" s="531"/>
      <c r="AE54" s="3">
        <v>1</v>
      </c>
    </row>
    <row r="55" spans="1:31">
      <c r="A55" s="531"/>
      <c r="B55" s="9"/>
      <c r="C55" s="9"/>
      <c r="D55" s="9"/>
      <c r="E55" s="9"/>
      <c r="F55" s="9"/>
      <c r="G55" s="9"/>
      <c r="H55" s="9"/>
      <c r="I55" s="9"/>
      <c r="J55" s="9"/>
      <c r="K55" s="9"/>
      <c r="L55" s="9"/>
      <c r="M55" s="264"/>
      <c r="N55" s="531"/>
      <c r="O55" s="531"/>
      <c r="P55" s="531"/>
      <c r="Q55" s="531"/>
      <c r="R55" s="531"/>
      <c r="S55" s="531"/>
      <c r="T55" s="531"/>
      <c r="U55" s="531"/>
      <c r="V55" s="531"/>
      <c r="W55" s="531"/>
      <c r="X55" s="531"/>
      <c r="Y55" s="531"/>
      <c r="Z55" s="531"/>
      <c r="AA55" s="531"/>
      <c r="AB55" s="531"/>
      <c r="AC55" s="531"/>
      <c r="AD55" s="531"/>
      <c r="AE55" s="3">
        <v>1</v>
      </c>
    </row>
    <row r="56" spans="1:31" ht="18.75">
      <c r="A56" s="531"/>
      <c r="B56" s="1611" t="s">
        <v>8140</v>
      </c>
      <c r="C56" s="9"/>
      <c r="D56" s="9"/>
      <c r="E56" s="9"/>
      <c r="F56" s="1611" t="s">
        <v>8141</v>
      </c>
      <c r="G56" s="9"/>
      <c r="H56" s="9"/>
      <c r="I56" s="9"/>
      <c r="J56" s="1611" t="s">
        <v>8142</v>
      </c>
      <c r="K56" s="9"/>
      <c r="L56" s="9"/>
      <c r="M56" s="264"/>
      <c r="N56" s="531"/>
      <c r="O56" s="531"/>
      <c r="P56" s="531"/>
      <c r="Q56" s="531"/>
      <c r="R56" s="531"/>
      <c r="S56" s="531"/>
      <c r="T56" s="531"/>
      <c r="U56" s="531"/>
      <c r="V56" s="531"/>
      <c r="W56" s="531"/>
      <c r="X56" s="531"/>
      <c r="Y56" s="531"/>
      <c r="Z56" s="531"/>
      <c r="AA56" s="531"/>
      <c r="AB56" s="531"/>
      <c r="AC56" s="531"/>
      <c r="AD56" s="531"/>
      <c r="AE56" s="3">
        <v>1</v>
      </c>
    </row>
    <row r="57" spans="1:31">
      <c r="A57" s="531"/>
      <c r="B57" s="1620" t="s">
        <v>8143</v>
      </c>
      <c r="C57" s="9"/>
      <c r="D57" s="9"/>
      <c r="E57" s="9"/>
      <c r="F57" s="1620" t="s">
        <v>8144</v>
      </c>
      <c r="G57" s="9"/>
      <c r="H57" s="9"/>
      <c r="I57" s="9"/>
      <c r="J57" s="1620" t="s">
        <v>8145</v>
      </c>
      <c r="K57" s="9"/>
      <c r="L57" s="9"/>
      <c r="M57" s="264"/>
      <c r="N57" s="531"/>
      <c r="O57" s="531"/>
      <c r="P57" s="531"/>
      <c r="Q57" s="531"/>
      <c r="R57" s="531"/>
      <c r="S57" s="531"/>
      <c r="T57" s="531"/>
      <c r="U57" s="531"/>
      <c r="V57" s="531"/>
      <c r="W57" s="531"/>
      <c r="X57" s="531"/>
      <c r="Y57" s="531"/>
      <c r="Z57" s="531"/>
      <c r="AA57" s="531"/>
      <c r="AB57" s="531"/>
      <c r="AC57" s="531"/>
      <c r="AD57" s="531"/>
      <c r="AE57" s="3">
        <v>1</v>
      </c>
    </row>
    <row r="58" spans="1:31">
      <c r="A58" s="531"/>
      <c r="B58" s="1620" t="s">
        <v>8146</v>
      </c>
      <c r="C58" s="9"/>
      <c r="D58" s="9"/>
      <c r="E58" s="9"/>
      <c r="F58" s="1620" t="s">
        <v>8147</v>
      </c>
      <c r="G58" s="9"/>
      <c r="H58" s="9"/>
      <c r="I58" s="9"/>
      <c r="J58" s="1620" t="s">
        <v>8148</v>
      </c>
      <c r="K58" s="9"/>
      <c r="L58" s="9"/>
      <c r="M58" s="264"/>
      <c r="N58" s="531"/>
      <c r="O58" s="531"/>
      <c r="P58" s="531"/>
      <c r="Q58" s="531"/>
      <c r="R58" s="531"/>
      <c r="S58" s="531"/>
      <c r="T58" s="531"/>
      <c r="U58" s="531"/>
      <c r="V58" s="531"/>
      <c r="W58" s="531"/>
      <c r="X58" s="531"/>
      <c r="Y58" s="531"/>
      <c r="Z58" s="531"/>
      <c r="AA58" s="531"/>
      <c r="AB58" s="531"/>
      <c r="AC58" s="531"/>
      <c r="AD58" s="531"/>
      <c r="AE58" s="3">
        <v>1</v>
      </c>
    </row>
    <row r="59" spans="1:31">
      <c r="A59" s="531"/>
      <c r="B59" s="1620" t="s">
        <v>8149</v>
      </c>
      <c r="C59" s="9"/>
      <c r="D59" s="9"/>
      <c r="E59" s="9"/>
      <c r="F59" s="1620" t="s">
        <v>8150</v>
      </c>
      <c r="G59" s="9"/>
      <c r="H59" s="9"/>
      <c r="I59" s="9"/>
      <c r="J59" s="1620" t="s">
        <v>8151</v>
      </c>
      <c r="K59" s="9"/>
      <c r="L59" s="9"/>
      <c r="M59" s="264"/>
      <c r="N59" s="531"/>
      <c r="O59" s="531"/>
      <c r="P59" s="531"/>
      <c r="Q59" s="531"/>
      <c r="R59" s="531"/>
      <c r="S59" s="531"/>
      <c r="T59" s="531"/>
      <c r="U59" s="531"/>
      <c r="V59" s="531"/>
      <c r="W59" s="531"/>
      <c r="X59" s="531"/>
      <c r="Y59" s="531"/>
      <c r="Z59" s="531"/>
      <c r="AA59" s="531"/>
      <c r="AB59" s="531"/>
      <c r="AC59" s="531"/>
      <c r="AD59" s="531"/>
      <c r="AE59" s="3">
        <v>1</v>
      </c>
    </row>
    <row r="60" spans="1:31">
      <c r="A60" s="531"/>
      <c r="B60" s="1612" t="s">
        <v>8152</v>
      </c>
      <c r="C60" s="9"/>
      <c r="D60" s="9"/>
      <c r="E60" s="9"/>
      <c r="F60" s="1620" t="s">
        <v>8153</v>
      </c>
      <c r="G60" s="9"/>
      <c r="H60" s="9"/>
      <c r="I60" s="9"/>
      <c r="J60" s="1620" t="s">
        <v>8154</v>
      </c>
      <c r="K60" s="9"/>
      <c r="L60" s="9"/>
      <c r="M60" s="264"/>
      <c r="N60" s="531"/>
      <c r="O60" s="531"/>
      <c r="P60" s="531"/>
      <c r="Q60" s="531"/>
      <c r="R60" s="531"/>
      <c r="S60" s="531"/>
      <c r="T60" s="531"/>
      <c r="U60" s="531"/>
      <c r="V60" s="531"/>
      <c r="W60" s="531"/>
      <c r="X60" s="531"/>
      <c r="Y60" s="531"/>
      <c r="Z60" s="531"/>
      <c r="AA60" s="531"/>
      <c r="AB60" s="531"/>
      <c r="AC60" s="531"/>
      <c r="AD60" s="531"/>
      <c r="AE60" s="3">
        <v>1</v>
      </c>
    </row>
    <row r="61" spans="1:31">
      <c r="A61" s="531"/>
      <c r="B61" s="1612" t="s">
        <v>8155</v>
      </c>
      <c r="C61" s="9"/>
      <c r="D61" s="9"/>
      <c r="E61" s="9"/>
      <c r="F61" s="1612" t="s">
        <v>8156</v>
      </c>
      <c r="G61" s="9"/>
      <c r="H61" s="9"/>
      <c r="I61" s="9"/>
      <c r="J61" s="1612" t="s">
        <v>8157</v>
      </c>
      <c r="K61" s="9"/>
      <c r="L61" s="9"/>
      <c r="M61" s="264"/>
      <c r="N61" s="531"/>
      <c r="O61" s="531"/>
      <c r="P61" s="531"/>
      <c r="Q61" s="531"/>
      <c r="R61" s="531"/>
      <c r="S61" s="531"/>
      <c r="T61" s="531"/>
      <c r="U61" s="531"/>
      <c r="V61" s="531"/>
      <c r="W61" s="531"/>
      <c r="X61" s="531"/>
      <c r="Y61" s="531"/>
      <c r="Z61" s="531"/>
      <c r="AA61" s="531"/>
      <c r="AB61" s="531"/>
      <c r="AC61" s="531"/>
      <c r="AD61" s="531"/>
      <c r="AE61" s="3">
        <v>1</v>
      </c>
    </row>
    <row r="62" spans="1:31">
      <c r="A62" s="531"/>
      <c r="B62" s="1612"/>
      <c r="C62" s="9"/>
      <c r="D62" s="9"/>
      <c r="E62" s="9"/>
      <c r="F62" s="9"/>
      <c r="G62" s="9"/>
      <c r="H62" s="9"/>
      <c r="I62" s="9"/>
      <c r="J62" s="9"/>
      <c r="K62" s="9"/>
      <c r="L62" s="9"/>
      <c r="M62" s="264"/>
      <c r="N62" s="531"/>
      <c r="O62" s="531"/>
      <c r="P62" s="531"/>
      <c r="Q62" s="531"/>
      <c r="R62" s="531"/>
      <c r="S62" s="531"/>
      <c r="T62" s="531"/>
      <c r="U62" s="531"/>
      <c r="V62" s="531"/>
      <c r="W62" s="531"/>
      <c r="X62" s="531"/>
      <c r="Y62" s="531"/>
      <c r="Z62" s="531"/>
      <c r="AA62" s="531"/>
      <c r="AB62" s="531"/>
      <c r="AC62" s="531"/>
      <c r="AD62" s="531"/>
      <c r="AE62" s="3">
        <v>1</v>
      </c>
    </row>
    <row r="63" spans="1:31" ht="18.75">
      <c r="A63" s="531"/>
      <c r="B63" s="1611" t="s">
        <v>8158</v>
      </c>
      <c r="C63" s="9"/>
      <c r="D63" s="9"/>
      <c r="E63" s="9"/>
      <c r="F63" s="1611" t="s">
        <v>8159</v>
      </c>
      <c r="G63" s="9"/>
      <c r="H63" s="9"/>
      <c r="I63" s="9"/>
      <c r="J63" s="1611" t="s">
        <v>8160</v>
      </c>
      <c r="K63" s="9"/>
      <c r="L63" s="9"/>
      <c r="M63" s="264"/>
      <c r="N63" s="531"/>
      <c r="O63" s="531"/>
      <c r="P63" s="531"/>
      <c r="Q63" s="531"/>
      <c r="R63" s="531"/>
      <c r="S63" s="531"/>
      <c r="T63" s="531"/>
      <c r="U63" s="531"/>
      <c r="V63" s="531"/>
      <c r="W63" s="531"/>
      <c r="X63" s="531"/>
      <c r="Y63" s="531"/>
      <c r="Z63" s="531"/>
      <c r="AA63" s="531"/>
      <c r="AB63" s="531"/>
      <c r="AC63" s="531"/>
      <c r="AD63" s="531"/>
      <c r="AE63" s="3">
        <v>1</v>
      </c>
    </row>
    <row r="64" spans="1:31">
      <c r="A64" s="531"/>
      <c r="B64" s="1612"/>
      <c r="C64" s="9"/>
      <c r="D64" s="9"/>
      <c r="E64" s="9"/>
      <c r="F64" s="9"/>
      <c r="G64" s="9"/>
      <c r="H64" s="9"/>
      <c r="I64" s="9"/>
      <c r="J64" s="9"/>
      <c r="K64" s="9"/>
      <c r="L64" s="9"/>
      <c r="M64" s="264"/>
      <c r="N64" s="531"/>
      <c r="O64" s="531"/>
      <c r="P64" s="531"/>
      <c r="Q64" s="531"/>
      <c r="R64" s="531"/>
      <c r="S64" s="531"/>
      <c r="T64" s="531"/>
      <c r="U64" s="531"/>
      <c r="V64" s="531"/>
      <c r="W64" s="531"/>
      <c r="X64" s="531"/>
      <c r="Y64" s="531"/>
      <c r="Z64" s="531"/>
      <c r="AA64" s="531"/>
      <c r="AB64" s="531"/>
      <c r="AC64" s="531"/>
      <c r="AD64" s="531"/>
      <c r="AE64" s="3">
        <v>1</v>
      </c>
    </row>
    <row r="65" spans="1:31">
      <c r="A65" s="531"/>
      <c r="B65" s="1620" t="s">
        <v>8161</v>
      </c>
      <c r="C65" s="9"/>
      <c r="D65" s="9"/>
      <c r="E65" s="9"/>
      <c r="F65" s="1612" t="s">
        <v>8162</v>
      </c>
      <c r="G65" s="9"/>
      <c r="H65" s="9"/>
      <c r="I65" s="9"/>
      <c r="J65" s="1612" t="s">
        <v>8163</v>
      </c>
      <c r="K65" s="9"/>
      <c r="L65" s="9"/>
      <c r="M65" s="264"/>
      <c r="N65" s="531"/>
      <c r="O65" s="531"/>
      <c r="P65" s="531"/>
      <c r="Q65" s="531"/>
      <c r="R65" s="531"/>
      <c r="S65" s="531"/>
      <c r="T65" s="531"/>
      <c r="U65" s="531"/>
      <c r="V65" s="531"/>
      <c r="W65" s="531"/>
      <c r="X65" s="531"/>
      <c r="Y65" s="531"/>
      <c r="Z65" s="531"/>
      <c r="AA65" s="531"/>
      <c r="AB65" s="531"/>
      <c r="AC65" s="531"/>
      <c r="AD65" s="531"/>
      <c r="AE65" s="3">
        <v>1</v>
      </c>
    </row>
    <row r="66" spans="1:31">
      <c r="A66" s="531"/>
      <c r="B66" s="1620" t="s">
        <v>8164</v>
      </c>
      <c r="C66" s="9"/>
      <c r="D66" s="9"/>
      <c r="E66" s="9"/>
      <c r="F66" s="1612" t="s">
        <v>8165</v>
      </c>
      <c r="G66" s="9"/>
      <c r="H66" s="9"/>
      <c r="I66" s="9"/>
      <c r="J66" s="1612" t="s">
        <v>8166</v>
      </c>
      <c r="K66" s="9"/>
      <c r="L66" s="9"/>
      <c r="M66" s="264"/>
      <c r="N66" s="531"/>
      <c r="O66" s="531"/>
      <c r="P66" s="531"/>
      <c r="Q66" s="531"/>
      <c r="R66" s="531"/>
      <c r="S66" s="531"/>
      <c r="T66" s="531"/>
      <c r="U66" s="531"/>
      <c r="V66" s="531"/>
      <c r="W66" s="531"/>
      <c r="X66" s="531"/>
      <c r="Y66" s="531"/>
      <c r="Z66" s="531"/>
      <c r="AA66" s="531"/>
      <c r="AB66" s="531"/>
      <c r="AC66" s="531"/>
      <c r="AD66" s="531"/>
      <c r="AE66" s="3">
        <v>1</v>
      </c>
    </row>
    <row r="67" spans="1:31">
      <c r="A67" s="531"/>
      <c r="B67" s="1620" t="s">
        <v>8167</v>
      </c>
      <c r="C67" s="9"/>
      <c r="D67" s="9"/>
      <c r="E67" s="9"/>
      <c r="F67" s="1612" t="s">
        <v>8168</v>
      </c>
      <c r="G67" s="9"/>
      <c r="H67" s="9"/>
      <c r="I67" s="9"/>
      <c r="J67" s="1612" t="s">
        <v>8169</v>
      </c>
      <c r="K67" s="9"/>
      <c r="L67" s="9"/>
      <c r="M67" s="264"/>
      <c r="N67" s="531"/>
      <c r="O67" s="531"/>
      <c r="P67" s="531"/>
      <c r="Q67" s="531"/>
      <c r="R67" s="531"/>
      <c r="S67" s="531"/>
      <c r="T67" s="531"/>
      <c r="U67" s="531"/>
      <c r="V67" s="531"/>
      <c r="W67" s="531"/>
      <c r="X67" s="531"/>
      <c r="Y67" s="531"/>
      <c r="Z67" s="531"/>
      <c r="AA67" s="531"/>
      <c r="AB67" s="531"/>
      <c r="AC67" s="531"/>
      <c r="AD67" s="531"/>
      <c r="AE67" s="3">
        <v>1</v>
      </c>
    </row>
    <row r="68" spans="1:31">
      <c r="A68" s="531"/>
      <c r="B68" s="1620" t="s">
        <v>8170</v>
      </c>
      <c r="C68" s="9"/>
      <c r="D68" s="9"/>
      <c r="E68" s="9"/>
      <c r="F68" s="1612" t="s">
        <v>8171</v>
      </c>
      <c r="G68" s="9"/>
      <c r="H68" s="9"/>
      <c r="I68" s="9"/>
      <c r="J68" s="1612" t="s">
        <v>8172</v>
      </c>
      <c r="K68" s="9"/>
      <c r="L68" s="9"/>
      <c r="M68" s="264"/>
      <c r="N68" s="531"/>
      <c r="O68" s="531"/>
      <c r="P68" s="531"/>
      <c r="Q68" s="531"/>
      <c r="R68" s="531"/>
      <c r="S68" s="531"/>
      <c r="T68" s="531"/>
      <c r="U68" s="531"/>
      <c r="V68" s="531"/>
      <c r="W68" s="531"/>
      <c r="X68" s="531"/>
      <c r="Y68" s="531"/>
      <c r="Z68" s="531"/>
      <c r="AA68" s="531"/>
      <c r="AB68" s="531"/>
      <c r="AC68" s="531"/>
      <c r="AD68" s="531"/>
      <c r="AE68" s="3">
        <v>1</v>
      </c>
    </row>
    <row r="69" spans="1:31">
      <c r="A69" s="531"/>
      <c r="B69" s="1620" t="s">
        <v>8173</v>
      </c>
      <c r="C69" s="9"/>
      <c r="D69" s="9"/>
      <c r="E69" s="9"/>
      <c r="F69" s="1612" t="s">
        <v>8174</v>
      </c>
      <c r="G69" s="9"/>
      <c r="H69" s="9"/>
      <c r="I69" s="9"/>
      <c r="J69" s="1612" t="s">
        <v>8175</v>
      </c>
      <c r="K69" s="9"/>
      <c r="L69" s="9"/>
      <c r="M69" s="264"/>
      <c r="N69" s="531"/>
      <c r="O69" s="531"/>
      <c r="P69" s="531"/>
      <c r="Q69" s="531"/>
      <c r="R69" s="531"/>
      <c r="S69" s="531"/>
      <c r="T69" s="531"/>
      <c r="U69" s="531"/>
      <c r="V69" s="531"/>
      <c r="W69" s="531"/>
      <c r="X69" s="531"/>
      <c r="Y69" s="531"/>
      <c r="Z69" s="531"/>
      <c r="AA69" s="531"/>
      <c r="AB69" s="531"/>
      <c r="AC69" s="531"/>
      <c r="AD69" s="531"/>
      <c r="AE69" s="3">
        <v>1</v>
      </c>
    </row>
    <row r="70" spans="1:31">
      <c r="A70" s="531"/>
      <c r="B70" s="1620" t="s">
        <v>8176</v>
      </c>
      <c r="C70" s="9"/>
      <c r="D70" s="9"/>
      <c r="E70" s="9"/>
      <c r="F70" s="1612" t="s">
        <v>8177</v>
      </c>
      <c r="G70" s="9"/>
      <c r="H70" s="9"/>
      <c r="I70" s="9"/>
      <c r="J70" s="1612" t="s">
        <v>8178</v>
      </c>
      <c r="K70" s="9"/>
      <c r="L70" s="9"/>
      <c r="M70" s="264"/>
      <c r="N70" s="531"/>
      <c r="O70" s="531"/>
      <c r="P70" s="531"/>
      <c r="Q70" s="531"/>
      <c r="R70" s="531"/>
      <c r="S70" s="531"/>
      <c r="T70" s="531"/>
      <c r="U70" s="531"/>
      <c r="V70" s="531"/>
      <c r="W70" s="531"/>
      <c r="X70" s="531"/>
      <c r="Y70" s="531"/>
      <c r="Z70" s="531"/>
      <c r="AA70" s="531"/>
      <c r="AB70" s="531"/>
      <c r="AC70" s="531"/>
      <c r="AD70" s="531"/>
      <c r="AE70" s="3">
        <v>1</v>
      </c>
    </row>
    <row r="71" spans="1:31">
      <c r="A71" s="531"/>
      <c r="B71" s="1620" t="s">
        <v>8179</v>
      </c>
      <c r="C71" s="9"/>
      <c r="D71" s="9"/>
      <c r="E71" s="9"/>
      <c r="F71" s="1612" t="s">
        <v>8180</v>
      </c>
      <c r="G71" s="9"/>
      <c r="H71" s="9"/>
      <c r="I71" s="9"/>
      <c r="J71" s="1612" t="s">
        <v>8181</v>
      </c>
      <c r="K71" s="9"/>
      <c r="L71" s="9"/>
      <c r="M71" s="264"/>
      <c r="N71" s="531"/>
      <c r="O71" s="531"/>
      <c r="P71" s="531"/>
      <c r="Q71" s="531"/>
      <c r="R71" s="531"/>
      <c r="S71" s="531"/>
      <c r="T71" s="531"/>
      <c r="U71" s="531"/>
      <c r="V71" s="531"/>
      <c r="W71" s="531"/>
      <c r="X71" s="531"/>
      <c r="Y71" s="531"/>
      <c r="Z71" s="531"/>
      <c r="AA71" s="531"/>
      <c r="AB71" s="531"/>
      <c r="AC71" s="531"/>
      <c r="AD71" s="531"/>
      <c r="AE71" s="3">
        <v>1</v>
      </c>
    </row>
    <row r="72" spans="1:31">
      <c r="A72" s="531"/>
      <c r="B72" s="9"/>
      <c r="C72" s="9"/>
      <c r="D72" s="9"/>
      <c r="E72" s="9"/>
      <c r="F72" s="9"/>
      <c r="G72" s="9"/>
      <c r="H72" s="9"/>
      <c r="I72" s="9"/>
      <c r="J72" s="9"/>
      <c r="K72" s="9"/>
      <c r="L72" s="9"/>
      <c r="M72" s="264"/>
      <c r="N72" s="531"/>
      <c r="O72" s="531"/>
      <c r="P72" s="531"/>
      <c r="Q72" s="531"/>
      <c r="R72" s="531"/>
      <c r="S72" s="531"/>
      <c r="T72" s="531"/>
      <c r="U72" s="531"/>
      <c r="V72" s="531"/>
      <c r="W72" s="531"/>
      <c r="X72" s="531"/>
      <c r="Y72" s="531"/>
      <c r="Z72" s="531"/>
      <c r="AA72" s="531"/>
      <c r="AB72" s="531"/>
      <c r="AC72" s="531"/>
      <c r="AD72" s="531"/>
      <c r="AE72" s="3">
        <v>1</v>
      </c>
    </row>
    <row r="73" spans="1:31" ht="18.75">
      <c r="A73" s="531"/>
      <c r="B73" s="1611" t="s">
        <v>8182</v>
      </c>
      <c r="C73" s="9"/>
      <c r="D73" s="9"/>
      <c r="E73" s="9"/>
      <c r="F73" s="1611" t="s">
        <v>8183</v>
      </c>
      <c r="G73" s="9"/>
      <c r="H73" s="9"/>
      <c r="I73" s="9"/>
      <c r="J73" s="1611" t="s">
        <v>8184</v>
      </c>
      <c r="K73" s="9"/>
      <c r="L73" s="9"/>
      <c r="M73" s="264"/>
      <c r="N73" s="531"/>
      <c r="O73" s="531"/>
      <c r="P73" s="531"/>
      <c r="Q73" s="531"/>
      <c r="R73" s="531"/>
      <c r="S73" s="531"/>
      <c r="T73" s="531"/>
      <c r="U73" s="531"/>
      <c r="V73" s="531"/>
      <c r="W73" s="531"/>
      <c r="X73" s="531"/>
      <c r="Y73" s="531"/>
      <c r="Z73" s="531"/>
      <c r="AA73" s="531"/>
      <c r="AB73" s="531"/>
      <c r="AC73" s="531"/>
      <c r="AD73" s="531"/>
      <c r="AE73" s="3">
        <v>1</v>
      </c>
    </row>
    <row r="74" spans="1:31">
      <c r="A74" s="531"/>
      <c r="B74" s="1612"/>
      <c r="C74" s="9"/>
      <c r="D74" s="9"/>
      <c r="E74" s="9"/>
      <c r="F74" s="1612"/>
      <c r="G74" s="9"/>
      <c r="H74" s="9"/>
      <c r="I74" s="9"/>
      <c r="J74" s="1612"/>
      <c r="K74" s="9"/>
      <c r="L74" s="9"/>
      <c r="M74" s="264"/>
      <c r="N74" s="531"/>
      <c r="O74" s="531"/>
      <c r="P74" s="531"/>
      <c r="Q74" s="531"/>
      <c r="R74" s="531"/>
      <c r="S74" s="531"/>
      <c r="T74" s="531"/>
      <c r="U74" s="531"/>
      <c r="V74" s="531"/>
      <c r="W74" s="531"/>
      <c r="X74" s="531"/>
      <c r="Y74" s="531"/>
      <c r="Z74" s="531"/>
      <c r="AA74" s="531"/>
      <c r="AB74" s="531"/>
      <c r="AC74" s="531"/>
      <c r="AD74" s="531"/>
      <c r="AE74" s="3">
        <v>1</v>
      </c>
    </row>
    <row r="75" spans="1:31">
      <c r="A75" s="531"/>
      <c r="B75" s="1620" t="s">
        <v>8185</v>
      </c>
      <c r="C75" s="9"/>
      <c r="D75" s="9"/>
      <c r="E75" s="9"/>
      <c r="F75" s="1620" t="s">
        <v>8186</v>
      </c>
      <c r="G75" s="9"/>
      <c r="H75" s="9"/>
      <c r="I75" s="9"/>
      <c r="J75" s="1620" t="s">
        <v>8187</v>
      </c>
      <c r="K75" s="9"/>
      <c r="L75" s="9"/>
      <c r="M75" s="264"/>
      <c r="N75" s="531"/>
      <c r="O75" s="531"/>
      <c r="P75" s="531"/>
      <c r="Q75" s="531"/>
      <c r="R75" s="531"/>
      <c r="S75" s="531"/>
      <c r="T75" s="531"/>
      <c r="U75" s="531"/>
      <c r="V75" s="531"/>
      <c r="W75" s="531"/>
      <c r="X75" s="531"/>
      <c r="Y75" s="531"/>
      <c r="Z75" s="531"/>
      <c r="AA75" s="531"/>
      <c r="AB75" s="531"/>
      <c r="AC75" s="531"/>
      <c r="AD75" s="531"/>
      <c r="AE75" s="3">
        <v>1</v>
      </c>
    </row>
    <row r="76" spans="1:31">
      <c r="A76" s="531"/>
      <c r="B76" s="1620" t="s">
        <v>8188</v>
      </c>
      <c r="C76" s="9"/>
      <c r="D76" s="9"/>
      <c r="E76" s="9"/>
      <c r="F76" s="1620" t="s">
        <v>8189</v>
      </c>
      <c r="G76" s="9"/>
      <c r="H76" s="9"/>
      <c r="I76" s="9"/>
      <c r="J76" s="1620" t="s">
        <v>8190</v>
      </c>
      <c r="K76" s="9"/>
      <c r="L76" s="9"/>
      <c r="M76" s="264"/>
      <c r="N76" s="531"/>
      <c r="O76" s="531"/>
      <c r="P76" s="531"/>
      <c r="Q76" s="531"/>
      <c r="R76" s="531"/>
      <c r="S76" s="531"/>
      <c r="T76" s="531"/>
      <c r="U76" s="531"/>
      <c r="V76" s="531"/>
      <c r="W76" s="531"/>
      <c r="X76" s="531"/>
      <c r="Y76" s="531"/>
      <c r="Z76" s="531"/>
      <c r="AA76" s="531"/>
      <c r="AB76" s="531"/>
      <c r="AC76" s="531"/>
      <c r="AD76" s="531"/>
      <c r="AE76" s="3">
        <v>1</v>
      </c>
    </row>
    <row r="77" spans="1:31">
      <c r="A77" s="531"/>
      <c r="B77" s="1620" t="s">
        <v>8191</v>
      </c>
      <c r="C77" s="9"/>
      <c r="D77" s="9"/>
      <c r="E77" s="9"/>
      <c r="F77" s="1620" t="s">
        <v>8192</v>
      </c>
      <c r="G77" s="9"/>
      <c r="H77" s="9"/>
      <c r="I77" s="9"/>
      <c r="J77" s="1620" t="s">
        <v>8193</v>
      </c>
      <c r="K77" s="9"/>
      <c r="L77" s="9"/>
      <c r="M77" s="264"/>
      <c r="N77" s="531"/>
      <c r="O77" s="531"/>
      <c r="P77" s="531"/>
      <c r="Q77" s="531"/>
      <c r="R77" s="531"/>
      <c r="S77" s="531"/>
      <c r="T77" s="531"/>
      <c r="U77" s="531"/>
      <c r="V77" s="531"/>
      <c r="W77" s="531"/>
      <c r="X77" s="531"/>
      <c r="Y77" s="531"/>
      <c r="Z77" s="531"/>
      <c r="AA77" s="531"/>
      <c r="AB77" s="531"/>
      <c r="AC77" s="531"/>
      <c r="AD77" s="531"/>
      <c r="AE77" s="3">
        <v>1</v>
      </c>
    </row>
    <row r="78" spans="1:31">
      <c r="A78" s="531"/>
      <c r="B78" s="1620" t="s">
        <v>8194</v>
      </c>
      <c r="C78" s="9"/>
      <c r="D78" s="9"/>
      <c r="E78" s="9"/>
      <c r="F78" s="1620" t="s">
        <v>8195</v>
      </c>
      <c r="G78" s="9"/>
      <c r="H78" s="9"/>
      <c r="I78" s="9"/>
      <c r="J78" s="1620" t="s">
        <v>8196</v>
      </c>
      <c r="K78" s="9"/>
      <c r="L78" s="9"/>
      <c r="M78" s="264"/>
      <c r="N78" s="531"/>
      <c r="O78" s="531"/>
      <c r="P78" s="531"/>
      <c r="Q78" s="531"/>
      <c r="R78" s="531"/>
      <c r="S78" s="531"/>
      <c r="T78" s="531"/>
      <c r="U78" s="531"/>
      <c r="V78" s="531"/>
      <c r="W78" s="531"/>
      <c r="X78" s="531"/>
      <c r="Y78" s="531"/>
      <c r="Z78" s="531"/>
      <c r="AA78" s="531"/>
      <c r="AB78" s="531"/>
      <c r="AC78" s="531"/>
      <c r="AD78" s="531"/>
      <c r="AE78" s="3">
        <v>1</v>
      </c>
    </row>
    <row r="79" spans="1:31">
      <c r="A79" s="531"/>
      <c r="B79" s="1620" t="s">
        <v>8197</v>
      </c>
      <c r="C79" s="9"/>
      <c r="D79" s="9"/>
      <c r="E79" s="9"/>
      <c r="F79" s="1620" t="s">
        <v>8198</v>
      </c>
      <c r="G79" s="9"/>
      <c r="H79" s="9"/>
      <c r="I79" s="9"/>
      <c r="J79" s="1620" t="s">
        <v>8199</v>
      </c>
      <c r="K79" s="9"/>
      <c r="L79" s="9"/>
      <c r="M79" s="264"/>
      <c r="N79" s="531"/>
      <c r="O79" s="531"/>
      <c r="P79" s="531"/>
      <c r="Q79" s="531"/>
      <c r="R79" s="531"/>
      <c r="S79" s="531"/>
      <c r="T79" s="531"/>
      <c r="U79" s="531"/>
      <c r="V79" s="531"/>
      <c r="W79" s="531"/>
      <c r="X79" s="531"/>
      <c r="Y79" s="531"/>
      <c r="Z79" s="531"/>
      <c r="AA79" s="531"/>
      <c r="AB79" s="531"/>
      <c r="AC79" s="531"/>
      <c r="AD79" s="531"/>
      <c r="AE79" s="3">
        <v>1</v>
      </c>
    </row>
    <row r="80" spans="1:31">
      <c r="A80" s="531"/>
      <c r="B80" s="9"/>
      <c r="C80" s="9"/>
      <c r="D80" s="9"/>
      <c r="E80" s="9"/>
      <c r="F80" s="1612"/>
      <c r="G80" s="9"/>
      <c r="H80" s="9"/>
      <c r="I80" s="9"/>
      <c r="J80" s="1612"/>
      <c r="K80" s="9"/>
      <c r="L80" s="9"/>
      <c r="M80" s="264"/>
      <c r="N80" s="531"/>
      <c r="O80" s="531"/>
      <c r="P80" s="531"/>
      <c r="Q80" s="531"/>
      <c r="R80" s="531"/>
      <c r="S80" s="531"/>
      <c r="T80" s="531"/>
      <c r="U80" s="531"/>
      <c r="V80" s="531"/>
      <c r="W80" s="531"/>
      <c r="X80" s="531"/>
      <c r="Y80" s="531"/>
      <c r="Z80" s="531"/>
      <c r="AA80" s="531"/>
      <c r="AB80" s="531"/>
      <c r="AC80" s="531"/>
      <c r="AD80" s="531"/>
      <c r="AE80" s="3">
        <v>1</v>
      </c>
    </row>
    <row r="81" spans="1:31" ht="18.75">
      <c r="A81" s="531"/>
      <c r="B81" s="1611" t="s">
        <v>8200</v>
      </c>
      <c r="C81" s="9"/>
      <c r="D81" s="9"/>
      <c r="E81" s="9"/>
      <c r="F81" s="1611" t="s">
        <v>8201</v>
      </c>
      <c r="G81" s="9"/>
      <c r="H81" s="9"/>
      <c r="I81" s="9"/>
      <c r="J81" s="1611" t="s">
        <v>8202</v>
      </c>
      <c r="K81" s="9"/>
      <c r="L81" s="9"/>
      <c r="M81" s="264"/>
      <c r="N81" s="531"/>
      <c r="O81" s="531"/>
      <c r="P81" s="531"/>
      <c r="Q81" s="531"/>
      <c r="R81" s="531"/>
      <c r="S81" s="531"/>
      <c r="T81" s="531"/>
      <c r="U81" s="531"/>
      <c r="V81" s="531"/>
      <c r="W81" s="531"/>
      <c r="X81" s="531"/>
      <c r="Y81" s="531"/>
      <c r="Z81" s="531"/>
      <c r="AA81" s="531"/>
      <c r="AB81" s="531"/>
      <c r="AC81" s="531"/>
      <c r="AD81" s="531"/>
      <c r="AE81" s="3">
        <v>1</v>
      </c>
    </row>
    <row r="82" spans="1:31">
      <c r="A82" s="531"/>
      <c r="B82" s="1612"/>
      <c r="C82" s="9"/>
      <c r="D82" s="9"/>
      <c r="E82" s="9"/>
      <c r="F82" s="9"/>
      <c r="G82" s="9"/>
      <c r="H82" s="9"/>
      <c r="I82" s="9"/>
      <c r="J82" s="9"/>
      <c r="K82" s="9"/>
      <c r="L82" s="9"/>
      <c r="M82" s="264"/>
      <c r="N82" s="531"/>
      <c r="O82" s="531"/>
      <c r="P82" s="531"/>
      <c r="Q82" s="531"/>
      <c r="R82" s="531"/>
      <c r="S82" s="531"/>
      <c r="T82" s="531"/>
      <c r="U82" s="531"/>
      <c r="V82" s="531"/>
      <c r="W82" s="531"/>
      <c r="X82" s="531"/>
      <c r="Y82" s="531"/>
      <c r="Z82" s="531"/>
      <c r="AA82" s="531"/>
      <c r="AB82" s="531"/>
      <c r="AC82" s="531"/>
      <c r="AD82" s="531"/>
      <c r="AE82" s="3">
        <v>1</v>
      </c>
    </row>
    <row r="83" spans="1:31">
      <c r="A83" s="531"/>
      <c r="B83" s="1620" t="s">
        <v>8203</v>
      </c>
      <c r="C83" s="9"/>
      <c r="D83" s="9"/>
      <c r="E83" s="9"/>
      <c r="F83" s="1132" t="s">
        <v>8204</v>
      </c>
      <c r="G83" s="9"/>
      <c r="H83" s="9"/>
      <c r="I83" s="9"/>
      <c r="J83" s="1132" t="s">
        <v>8205</v>
      </c>
      <c r="K83" s="9"/>
      <c r="L83" s="9"/>
      <c r="M83" s="264"/>
      <c r="N83" s="531"/>
      <c r="O83" s="531"/>
      <c r="P83" s="531"/>
      <c r="Q83" s="531"/>
      <c r="R83" s="531"/>
      <c r="S83" s="531"/>
      <c r="T83" s="531"/>
      <c r="U83" s="531"/>
      <c r="V83" s="531"/>
      <c r="W83" s="531"/>
      <c r="X83" s="531"/>
      <c r="Y83" s="531"/>
      <c r="Z83" s="531"/>
      <c r="AA83" s="531"/>
      <c r="AB83" s="531"/>
      <c r="AC83" s="531"/>
      <c r="AD83" s="531"/>
      <c r="AE83" s="3">
        <v>1</v>
      </c>
    </row>
    <row r="84" spans="1:31">
      <c r="A84" s="531"/>
      <c r="B84" s="1620" t="s">
        <v>8206</v>
      </c>
      <c r="C84" s="9"/>
      <c r="D84" s="9"/>
      <c r="E84" s="9"/>
      <c r="F84" s="1132" t="s">
        <v>8207</v>
      </c>
      <c r="G84" s="9"/>
      <c r="H84" s="9"/>
      <c r="I84" s="9"/>
      <c r="J84" s="1132" t="s">
        <v>8208</v>
      </c>
      <c r="K84" s="9"/>
      <c r="L84" s="9"/>
      <c r="M84" s="264"/>
      <c r="N84" s="531"/>
      <c r="O84" s="531"/>
      <c r="P84" s="531"/>
      <c r="Q84" s="531"/>
      <c r="R84" s="531"/>
      <c r="S84" s="531"/>
      <c r="T84" s="531"/>
      <c r="U84" s="531"/>
      <c r="V84" s="531"/>
      <c r="W84" s="531"/>
      <c r="X84" s="531"/>
      <c r="Y84" s="531"/>
      <c r="Z84" s="531"/>
      <c r="AA84" s="531"/>
      <c r="AB84" s="531"/>
      <c r="AC84" s="531"/>
      <c r="AD84" s="531"/>
      <c r="AE84" s="3">
        <v>1</v>
      </c>
    </row>
    <row r="85" spans="1:31">
      <c r="A85" s="531"/>
      <c r="B85" s="1612"/>
      <c r="C85" s="9"/>
      <c r="D85" s="9"/>
      <c r="E85" s="9"/>
      <c r="F85" s="9"/>
      <c r="G85" s="9"/>
      <c r="H85" s="9"/>
      <c r="I85" s="9"/>
      <c r="J85" s="9"/>
      <c r="K85" s="9"/>
      <c r="L85" s="9"/>
      <c r="M85" s="264"/>
      <c r="N85" s="531"/>
      <c r="O85" s="531"/>
      <c r="P85" s="531"/>
      <c r="Q85" s="531"/>
      <c r="R85" s="531"/>
      <c r="S85" s="531"/>
      <c r="T85" s="531"/>
      <c r="U85" s="531"/>
      <c r="V85" s="531"/>
      <c r="W85" s="531"/>
      <c r="X85" s="531"/>
      <c r="Y85" s="531"/>
      <c r="Z85" s="531"/>
      <c r="AA85" s="531"/>
      <c r="AB85" s="531"/>
      <c r="AC85" s="531"/>
      <c r="AD85" s="531"/>
      <c r="AE85" s="3">
        <v>1</v>
      </c>
    </row>
    <row r="86" spans="1:31">
      <c r="A86" s="531"/>
      <c r="B86" s="1620" t="s">
        <v>8209</v>
      </c>
      <c r="C86" s="9"/>
      <c r="D86" s="9"/>
      <c r="E86" s="9"/>
      <c r="F86" s="1132" t="s">
        <v>8210</v>
      </c>
      <c r="G86" s="9"/>
      <c r="H86" s="9"/>
      <c r="I86" s="9"/>
      <c r="J86" s="1132" t="s">
        <v>8211</v>
      </c>
      <c r="K86" s="9"/>
      <c r="L86" s="9"/>
      <c r="M86" s="264"/>
      <c r="N86" s="531"/>
      <c r="O86" s="531"/>
      <c r="P86" s="531"/>
      <c r="Q86" s="531"/>
      <c r="R86" s="531"/>
      <c r="S86" s="531"/>
      <c r="T86" s="531"/>
      <c r="U86" s="531"/>
      <c r="V86" s="531"/>
      <c r="W86" s="531"/>
      <c r="X86" s="531"/>
      <c r="Y86" s="531"/>
      <c r="Z86" s="531"/>
      <c r="AA86" s="531"/>
      <c r="AB86" s="531"/>
      <c r="AC86" s="531"/>
      <c r="AD86" s="531"/>
      <c r="AE86" s="3">
        <v>1</v>
      </c>
    </row>
    <row r="87" spans="1:31">
      <c r="A87" s="531"/>
      <c r="B87" s="1620" t="s">
        <v>8212</v>
      </c>
      <c r="C87" s="9"/>
      <c r="D87" s="9"/>
      <c r="E87" s="9"/>
      <c r="F87" s="1132" t="s">
        <v>8213</v>
      </c>
      <c r="G87" s="9"/>
      <c r="H87" s="9"/>
      <c r="I87" s="9"/>
      <c r="J87" s="1132" t="s">
        <v>8214</v>
      </c>
      <c r="K87" s="9"/>
      <c r="L87" s="9"/>
      <c r="M87" s="264"/>
      <c r="N87" s="531"/>
      <c r="O87" s="531"/>
      <c r="P87" s="531"/>
      <c r="Q87" s="531"/>
      <c r="R87" s="531"/>
      <c r="S87" s="531"/>
      <c r="T87" s="531"/>
      <c r="U87" s="531"/>
      <c r="V87" s="531"/>
      <c r="W87" s="531"/>
      <c r="X87" s="531"/>
      <c r="Y87" s="531"/>
      <c r="Z87" s="531"/>
      <c r="AA87" s="531"/>
      <c r="AB87" s="531"/>
      <c r="AC87" s="531"/>
      <c r="AD87" s="531"/>
      <c r="AE87" s="3">
        <v>1</v>
      </c>
    </row>
    <row r="88" spans="1:31">
      <c r="A88" s="531"/>
      <c r="B88" s="1612"/>
      <c r="C88" s="9"/>
      <c r="D88" s="9"/>
      <c r="E88" s="9"/>
      <c r="F88" s="9"/>
      <c r="G88" s="9"/>
      <c r="H88" s="9"/>
      <c r="I88" s="9"/>
      <c r="J88" s="9"/>
      <c r="K88" s="9"/>
      <c r="L88" s="9"/>
      <c r="M88" s="264"/>
      <c r="N88" s="531"/>
      <c r="O88" s="531"/>
      <c r="P88" s="531"/>
      <c r="Q88" s="531"/>
      <c r="R88" s="531"/>
      <c r="S88" s="531"/>
      <c r="T88" s="531"/>
      <c r="U88" s="531"/>
      <c r="V88" s="531"/>
      <c r="W88" s="531"/>
      <c r="X88" s="531"/>
      <c r="Y88" s="531"/>
      <c r="Z88" s="531"/>
      <c r="AA88" s="531"/>
      <c r="AB88" s="531"/>
      <c r="AC88" s="531"/>
      <c r="AD88" s="531"/>
      <c r="AE88" s="3">
        <v>1</v>
      </c>
    </row>
    <row r="89" spans="1:31">
      <c r="A89" s="531"/>
      <c r="B89" s="1620" t="s">
        <v>8215</v>
      </c>
      <c r="C89" s="9"/>
      <c r="D89" s="9"/>
      <c r="E89" s="9"/>
      <c r="F89" s="1132" t="s">
        <v>8216</v>
      </c>
      <c r="G89" s="9"/>
      <c r="H89" s="9"/>
      <c r="I89" s="9"/>
      <c r="J89" s="1132" t="s">
        <v>8217</v>
      </c>
      <c r="K89" s="9"/>
      <c r="L89" s="9"/>
      <c r="M89" s="264"/>
      <c r="N89" s="531"/>
      <c r="O89" s="531"/>
      <c r="P89" s="531"/>
      <c r="Q89" s="531"/>
      <c r="R89" s="531"/>
      <c r="S89" s="531"/>
      <c r="T89" s="531"/>
      <c r="U89" s="531"/>
      <c r="V89" s="531"/>
      <c r="W89" s="531"/>
      <c r="X89" s="531"/>
      <c r="Y89" s="531"/>
      <c r="Z89" s="531"/>
      <c r="AA89" s="531"/>
      <c r="AB89" s="531"/>
      <c r="AC89" s="531"/>
      <c r="AD89" s="531"/>
      <c r="AE89" s="3">
        <v>1</v>
      </c>
    </row>
    <row r="90" spans="1:31">
      <c r="A90" s="531"/>
      <c r="B90" s="1620" t="s">
        <v>8218</v>
      </c>
      <c r="C90" s="9"/>
      <c r="D90" s="9"/>
      <c r="E90" s="9"/>
      <c r="F90" s="1132" t="s">
        <v>8219</v>
      </c>
      <c r="G90" s="9"/>
      <c r="H90" s="9"/>
      <c r="I90" s="9"/>
      <c r="J90" s="1132" t="s">
        <v>8220</v>
      </c>
      <c r="K90" s="9"/>
      <c r="L90" s="9"/>
      <c r="M90" s="264"/>
      <c r="N90" s="531"/>
      <c r="O90" s="531"/>
      <c r="P90" s="531"/>
      <c r="Q90" s="531"/>
      <c r="R90" s="531"/>
      <c r="S90" s="531"/>
      <c r="T90" s="531"/>
      <c r="U90" s="531"/>
      <c r="V90" s="531"/>
      <c r="W90" s="531"/>
      <c r="X90" s="531"/>
      <c r="Y90" s="531"/>
      <c r="Z90" s="531"/>
      <c r="AA90" s="531"/>
      <c r="AB90" s="531"/>
      <c r="AC90" s="531"/>
      <c r="AD90" s="531"/>
      <c r="AE90" s="3">
        <v>1</v>
      </c>
    </row>
    <row r="91" spans="1:31">
      <c r="A91" s="531"/>
      <c r="B91" s="9"/>
      <c r="C91" s="9"/>
      <c r="D91" s="9"/>
      <c r="E91" s="9"/>
      <c r="F91" s="9"/>
      <c r="G91" s="9"/>
      <c r="H91" s="9"/>
      <c r="I91" s="9"/>
      <c r="J91" s="9"/>
      <c r="K91" s="9"/>
      <c r="L91" s="9"/>
      <c r="M91" s="264"/>
      <c r="N91" s="531"/>
      <c r="O91" s="531"/>
      <c r="P91" s="531"/>
      <c r="Q91" s="531"/>
      <c r="R91" s="531"/>
      <c r="S91" s="531"/>
      <c r="T91" s="531"/>
      <c r="U91" s="531"/>
      <c r="V91" s="531"/>
      <c r="W91" s="531"/>
      <c r="X91" s="531"/>
      <c r="Y91" s="531"/>
      <c r="Z91" s="531"/>
      <c r="AA91" s="531"/>
      <c r="AB91" s="531"/>
      <c r="AC91" s="531"/>
      <c r="AD91" s="531"/>
      <c r="AE91" s="3">
        <v>1</v>
      </c>
    </row>
    <row r="92" spans="1:31" ht="18.75">
      <c r="A92" s="531"/>
      <c r="B92" s="1611" t="s">
        <v>8221</v>
      </c>
      <c r="C92" s="9"/>
      <c r="D92" s="9"/>
      <c r="E92" s="9"/>
      <c r="F92" s="1611" t="s">
        <v>8222</v>
      </c>
      <c r="G92" s="9"/>
      <c r="H92" s="9"/>
      <c r="I92" s="9"/>
      <c r="J92" s="1611" t="s">
        <v>8223</v>
      </c>
      <c r="K92" s="9"/>
      <c r="L92" s="9"/>
      <c r="M92" s="264"/>
      <c r="N92" s="531"/>
      <c r="O92" s="531"/>
      <c r="P92" s="531"/>
      <c r="Q92" s="531"/>
      <c r="R92" s="531"/>
      <c r="S92" s="531"/>
      <c r="T92" s="531"/>
      <c r="U92" s="531"/>
      <c r="V92" s="531"/>
      <c r="W92" s="531"/>
      <c r="X92" s="531"/>
      <c r="Y92" s="531"/>
      <c r="Z92" s="531"/>
      <c r="AA92" s="531"/>
      <c r="AB92" s="531"/>
      <c r="AC92" s="531"/>
      <c r="AD92" s="531"/>
      <c r="AE92" s="3">
        <v>1</v>
      </c>
    </row>
    <row r="93" spans="1:31">
      <c r="A93" s="531"/>
      <c r="B93" s="9"/>
      <c r="C93" s="9"/>
      <c r="D93" s="9"/>
      <c r="E93" s="9"/>
      <c r="F93" s="9"/>
      <c r="G93" s="9"/>
      <c r="H93" s="9"/>
      <c r="I93" s="9"/>
      <c r="J93" s="9"/>
      <c r="K93" s="9"/>
      <c r="L93" s="9"/>
      <c r="M93" s="264"/>
      <c r="N93" s="531"/>
      <c r="O93" s="531"/>
      <c r="P93" s="531"/>
      <c r="Q93" s="531"/>
      <c r="R93" s="531"/>
      <c r="S93" s="531"/>
      <c r="T93" s="531"/>
      <c r="U93" s="531"/>
      <c r="V93" s="531"/>
      <c r="W93" s="531"/>
      <c r="X93" s="531"/>
      <c r="Y93" s="531"/>
      <c r="Z93" s="531"/>
      <c r="AA93" s="531"/>
      <c r="AB93" s="531"/>
      <c r="AC93" s="531"/>
      <c r="AD93" s="531"/>
      <c r="AE93" s="3">
        <v>1</v>
      </c>
    </row>
    <row r="94" spans="1:31">
      <c r="A94" s="531"/>
      <c r="B94" s="1132" t="s">
        <v>8224</v>
      </c>
      <c r="C94" s="9"/>
      <c r="D94" s="9"/>
      <c r="E94" s="9"/>
      <c r="F94" s="9" t="s">
        <v>8225</v>
      </c>
      <c r="G94" s="9"/>
      <c r="H94" s="9"/>
      <c r="I94" s="9"/>
      <c r="J94" s="9" t="s">
        <v>8226</v>
      </c>
      <c r="K94" s="9"/>
      <c r="L94" s="9"/>
      <c r="M94" s="264"/>
      <c r="N94" s="531"/>
      <c r="O94" s="531"/>
      <c r="P94" s="531"/>
      <c r="Q94" s="531"/>
      <c r="R94" s="531"/>
      <c r="S94" s="531"/>
      <c r="T94" s="531"/>
      <c r="U94" s="531"/>
      <c r="V94" s="531"/>
      <c r="W94" s="531"/>
      <c r="X94" s="531"/>
      <c r="Y94" s="531"/>
      <c r="Z94" s="531"/>
      <c r="AA94" s="531"/>
      <c r="AB94" s="531"/>
      <c r="AC94" s="531"/>
      <c r="AD94" s="531"/>
      <c r="AE94" s="3">
        <v>1</v>
      </c>
    </row>
    <row r="95" spans="1:31">
      <c r="A95" s="531"/>
      <c r="B95" s="1132" t="s">
        <v>8227</v>
      </c>
      <c r="C95" s="9"/>
      <c r="D95" s="9"/>
      <c r="E95" s="9"/>
      <c r="F95" s="9" t="s">
        <v>8228</v>
      </c>
      <c r="G95" s="9"/>
      <c r="H95" s="9"/>
      <c r="I95" s="9"/>
      <c r="J95" s="9" t="s">
        <v>8229</v>
      </c>
      <c r="K95" s="9"/>
      <c r="L95" s="9"/>
      <c r="M95" s="264"/>
      <c r="N95" s="531"/>
      <c r="O95" s="531"/>
      <c r="P95" s="531"/>
      <c r="Q95" s="531"/>
      <c r="R95" s="531"/>
      <c r="S95" s="531"/>
      <c r="T95" s="531"/>
      <c r="U95" s="531"/>
      <c r="V95" s="531"/>
      <c r="W95" s="531"/>
      <c r="X95" s="531"/>
      <c r="Y95" s="531"/>
      <c r="Z95" s="531"/>
      <c r="AA95" s="531"/>
      <c r="AB95" s="531"/>
      <c r="AC95" s="531"/>
      <c r="AD95" s="531"/>
      <c r="AE95" s="3">
        <v>1</v>
      </c>
    </row>
    <row r="96" spans="1:31">
      <c r="A96" s="531"/>
      <c r="B96" s="9"/>
      <c r="C96" s="9"/>
      <c r="D96" s="9"/>
      <c r="E96" s="9"/>
      <c r="F96" s="9"/>
      <c r="G96" s="9"/>
      <c r="H96" s="9"/>
      <c r="I96" s="9"/>
      <c r="J96" s="9"/>
      <c r="K96" s="9"/>
      <c r="L96" s="9"/>
      <c r="M96" s="264"/>
      <c r="N96" s="531"/>
      <c r="O96" s="531"/>
      <c r="P96" s="531"/>
      <c r="Q96" s="531"/>
      <c r="R96" s="531"/>
      <c r="S96" s="531"/>
      <c r="T96" s="531"/>
      <c r="U96" s="531"/>
      <c r="V96" s="531"/>
      <c r="W96" s="531"/>
      <c r="X96" s="531"/>
      <c r="Y96" s="531"/>
      <c r="Z96" s="531"/>
      <c r="AA96" s="531"/>
      <c r="AB96" s="531"/>
      <c r="AC96" s="531"/>
      <c r="AD96" s="531"/>
      <c r="AE96" s="3">
        <v>1</v>
      </c>
    </row>
    <row r="97" spans="1:31">
      <c r="A97" s="531"/>
      <c r="B97" s="1623" t="s">
        <v>8230</v>
      </c>
      <c r="C97" s="9"/>
      <c r="D97" s="9"/>
      <c r="E97" s="9"/>
      <c r="F97" s="9" t="s">
        <v>8231</v>
      </c>
      <c r="G97" s="9"/>
      <c r="H97" s="9"/>
      <c r="I97" s="9"/>
      <c r="J97" s="9" t="s">
        <v>8232</v>
      </c>
      <c r="K97" s="9"/>
      <c r="L97" s="9"/>
      <c r="M97" s="264"/>
      <c r="N97" s="531"/>
      <c r="O97" s="531"/>
      <c r="P97" s="531"/>
      <c r="Q97" s="531"/>
      <c r="R97" s="531"/>
      <c r="S97" s="531"/>
      <c r="T97" s="531"/>
      <c r="U97" s="531"/>
      <c r="V97" s="531"/>
      <c r="W97" s="531"/>
      <c r="X97" s="531"/>
      <c r="Y97" s="531"/>
      <c r="Z97" s="531"/>
      <c r="AA97" s="531"/>
      <c r="AB97" s="531"/>
      <c r="AC97" s="531"/>
      <c r="AD97" s="531"/>
      <c r="AE97" s="3">
        <v>1</v>
      </c>
    </row>
    <row r="98" spans="1:31">
      <c r="A98" s="531"/>
      <c r="B98" s="9"/>
      <c r="C98" s="9"/>
      <c r="D98" s="9"/>
      <c r="E98" s="9"/>
      <c r="F98" s="9"/>
      <c r="G98" s="9"/>
      <c r="H98" s="9"/>
      <c r="I98" s="9"/>
      <c r="J98" s="9"/>
      <c r="K98" s="9"/>
      <c r="L98" s="9"/>
      <c r="M98" s="264"/>
      <c r="N98" s="531"/>
      <c r="O98" s="531"/>
      <c r="P98" s="531"/>
      <c r="Q98" s="531"/>
      <c r="R98" s="531"/>
      <c r="S98" s="531"/>
      <c r="T98" s="531"/>
      <c r="U98" s="531"/>
      <c r="V98" s="531"/>
      <c r="W98" s="531"/>
      <c r="X98" s="531"/>
      <c r="Y98" s="531"/>
      <c r="Z98" s="531"/>
      <c r="AA98" s="531"/>
      <c r="AB98" s="531"/>
      <c r="AC98" s="531"/>
      <c r="AD98" s="531"/>
      <c r="AE98" s="3">
        <v>1</v>
      </c>
    </row>
    <row r="99" spans="1:31" ht="18.75">
      <c r="A99" s="531"/>
      <c r="B99" s="1611" t="s">
        <v>8233</v>
      </c>
      <c r="C99" s="9"/>
      <c r="D99" s="9"/>
      <c r="E99" s="9"/>
      <c r="F99" s="1611" t="s">
        <v>8234</v>
      </c>
      <c r="G99" s="9"/>
      <c r="H99" s="9"/>
      <c r="I99" s="9"/>
      <c r="J99" s="1611" t="s">
        <v>8235</v>
      </c>
      <c r="K99" s="9"/>
      <c r="L99" s="9"/>
      <c r="M99" s="264"/>
      <c r="N99" s="531"/>
      <c r="O99" s="531"/>
      <c r="P99" s="531"/>
      <c r="Q99" s="531"/>
      <c r="R99" s="531"/>
      <c r="S99" s="531"/>
      <c r="T99" s="531"/>
      <c r="U99" s="531"/>
      <c r="V99" s="531"/>
      <c r="W99" s="531"/>
      <c r="X99" s="531"/>
      <c r="Y99" s="531"/>
      <c r="Z99" s="531"/>
      <c r="AA99" s="531"/>
      <c r="AB99" s="531"/>
      <c r="AC99" s="531"/>
      <c r="AD99" s="531"/>
      <c r="AE99" s="3">
        <v>1</v>
      </c>
    </row>
    <row r="100" spans="1:31">
      <c r="A100" s="531"/>
      <c r="B100" s="9"/>
      <c r="C100" s="9"/>
      <c r="D100" s="9"/>
      <c r="E100" s="9"/>
      <c r="F100" s="9"/>
      <c r="G100" s="9"/>
      <c r="H100" s="9"/>
      <c r="I100" s="9"/>
      <c r="J100" s="9"/>
      <c r="K100" s="9"/>
      <c r="L100" s="9"/>
      <c r="M100" s="264"/>
      <c r="N100" s="531"/>
      <c r="O100" s="531"/>
      <c r="P100" s="531"/>
      <c r="Q100" s="531"/>
      <c r="R100" s="531"/>
      <c r="S100" s="531"/>
      <c r="T100" s="531"/>
      <c r="U100" s="531"/>
      <c r="V100" s="531"/>
      <c r="W100" s="531"/>
      <c r="X100" s="531"/>
      <c r="Y100" s="531"/>
      <c r="Z100" s="531"/>
      <c r="AA100" s="531"/>
      <c r="AB100" s="531"/>
      <c r="AC100" s="531"/>
      <c r="AD100" s="531"/>
      <c r="AE100" s="3">
        <v>1</v>
      </c>
    </row>
    <row r="101" spans="1:31" ht="18.75">
      <c r="A101" s="531"/>
      <c r="B101" s="1611" t="s">
        <v>8236</v>
      </c>
      <c r="C101" s="9"/>
      <c r="D101" s="9"/>
      <c r="E101" s="9"/>
      <c r="F101" s="1611" t="s">
        <v>8237</v>
      </c>
      <c r="G101" s="9"/>
      <c r="H101" s="9"/>
      <c r="I101" s="9"/>
      <c r="J101" s="1611" t="s">
        <v>8238</v>
      </c>
      <c r="K101" s="9"/>
      <c r="L101" s="9"/>
      <c r="M101" s="264"/>
      <c r="N101" s="531"/>
      <c r="O101" s="531"/>
      <c r="P101" s="531"/>
      <c r="Q101" s="531"/>
      <c r="R101" s="531"/>
      <c r="S101" s="531"/>
      <c r="T101" s="531"/>
      <c r="U101" s="531"/>
      <c r="V101" s="531"/>
      <c r="W101" s="531"/>
      <c r="X101" s="531"/>
      <c r="Y101" s="531"/>
      <c r="Z101" s="531"/>
      <c r="AA101" s="531"/>
      <c r="AB101" s="531"/>
      <c r="AC101" s="531"/>
      <c r="AD101" s="531"/>
      <c r="AE101" s="3">
        <v>1</v>
      </c>
    </row>
    <row r="102" spans="1:31">
      <c r="A102" s="531"/>
      <c r="B102" s="1612"/>
      <c r="C102" s="9"/>
      <c r="D102" s="9"/>
      <c r="E102" s="9"/>
      <c r="F102" s="9"/>
      <c r="G102" s="9"/>
      <c r="H102" s="9"/>
      <c r="I102" s="9"/>
      <c r="J102" s="9"/>
      <c r="K102" s="9"/>
      <c r="L102" s="9"/>
      <c r="M102" s="264"/>
      <c r="N102" s="531"/>
      <c r="O102" s="531"/>
      <c r="P102" s="531"/>
      <c r="Q102" s="531"/>
      <c r="R102" s="531"/>
      <c r="S102" s="531"/>
      <c r="T102" s="531"/>
      <c r="U102" s="531"/>
      <c r="V102" s="531"/>
      <c r="W102" s="531"/>
      <c r="X102" s="531"/>
      <c r="Y102" s="531"/>
      <c r="Z102" s="531"/>
      <c r="AA102" s="531"/>
      <c r="AB102" s="531"/>
      <c r="AC102" s="531"/>
      <c r="AD102" s="531"/>
      <c r="AE102" s="3">
        <v>1</v>
      </c>
    </row>
    <row r="103" spans="1:31">
      <c r="A103" s="531"/>
      <c r="B103" s="1620" t="s">
        <v>8239</v>
      </c>
      <c r="C103" s="9"/>
      <c r="D103" s="9"/>
      <c r="E103" s="9"/>
      <c r="F103" s="1132" t="s">
        <v>8240</v>
      </c>
      <c r="G103" s="9"/>
      <c r="H103" s="9"/>
      <c r="I103" s="9"/>
      <c r="J103" s="1132" t="s">
        <v>8241</v>
      </c>
      <c r="K103" s="9"/>
      <c r="L103" s="9"/>
      <c r="M103" s="264"/>
      <c r="N103" s="531"/>
      <c r="O103" s="531"/>
      <c r="P103" s="531"/>
      <c r="Q103" s="531"/>
      <c r="R103" s="531"/>
      <c r="S103" s="531"/>
      <c r="T103" s="531"/>
      <c r="U103" s="531"/>
      <c r="V103" s="531"/>
      <c r="W103" s="531"/>
      <c r="X103" s="531"/>
      <c r="Y103" s="531"/>
      <c r="Z103" s="531"/>
      <c r="AA103" s="531"/>
      <c r="AB103" s="531"/>
      <c r="AC103" s="531"/>
      <c r="AD103" s="531"/>
      <c r="AE103" s="3">
        <v>1</v>
      </c>
    </row>
    <row r="104" spans="1:31">
      <c r="A104" s="531"/>
      <c r="B104" s="1612" t="s">
        <v>8242</v>
      </c>
      <c r="C104" s="9"/>
      <c r="D104" s="9"/>
      <c r="E104" s="9"/>
      <c r="F104" s="9" t="s">
        <v>8243</v>
      </c>
      <c r="G104" s="9"/>
      <c r="H104" s="9"/>
      <c r="I104" s="9"/>
      <c r="J104" s="9" t="s">
        <v>8244</v>
      </c>
      <c r="K104" s="9"/>
      <c r="L104" s="9"/>
      <c r="M104" s="264"/>
      <c r="N104" s="531"/>
      <c r="O104" s="531"/>
      <c r="P104" s="531"/>
      <c r="Q104" s="531"/>
      <c r="R104" s="531"/>
      <c r="S104" s="531"/>
      <c r="T104" s="531"/>
      <c r="U104" s="531"/>
      <c r="V104" s="531"/>
      <c r="W104" s="531"/>
      <c r="X104" s="531"/>
      <c r="Y104" s="531"/>
      <c r="Z104" s="531"/>
      <c r="AA104" s="531"/>
      <c r="AB104" s="531"/>
      <c r="AC104" s="531"/>
      <c r="AD104" s="531"/>
      <c r="AE104" s="3">
        <v>1</v>
      </c>
    </row>
    <row r="105" spans="1:31">
      <c r="A105" s="531"/>
      <c r="B105" s="1612"/>
      <c r="C105" s="9"/>
      <c r="D105" s="9"/>
      <c r="E105" s="9"/>
      <c r="F105" s="9"/>
      <c r="G105" s="9"/>
      <c r="H105" s="9"/>
      <c r="I105" s="9"/>
      <c r="J105" s="9"/>
      <c r="K105" s="9"/>
      <c r="L105" s="9"/>
      <c r="M105" s="264"/>
      <c r="N105" s="531"/>
      <c r="O105" s="531"/>
      <c r="P105" s="531"/>
      <c r="Q105" s="531"/>
      <c r="R105" s="531"/>
      <c r="S105" s="531"/>
      <c r="T105" s="531"/>
      <c r="U105" s="531"/>
      <c r="V105" s="531"/>
      <c r="W105" s="531"/>
      <c r="X105" s="531"/>
      <c r="Y105" s="531"/>
      <c r="Z105" s="531"/>
      <c r="AA105" s="531"/>
      <c r="AB105" s="531"/>
      <c r="AC105" s="531"/>
      <c r="AD105" s="531"/>
      <c r="AE105" s="3">
        <v>1</v>
      </c>
    </row>
    <row r="106" spans="1:31">
      <c r="A106" s="531"/>
      <c r="B106" s="1620" t="s">
        <v>8245</v>
      </c>
      <c r="C106" s="9"/>
      <c r="D106" s="9"/>
      <c r="E106" s="9"/>
      <c r="F106" s="1132" t="s">
        <v>8246</v>
      </c>
      <c r="G106" s="9"/>
      <c r="H106" s="9"/>
      <c r="I106" s="9"/>
      <c r="J106" s="1132" t="s">
        <v>8247</v>
      </c>
      <c r="K106" s="9"/>
      <c r="L106" s="9"/>
      <c r="M106" s="264"/>
      <c r="N106" s="531"/>
      <c r="O106" s="531"/>
      <c r="P106" s="531"/>
      <c r="Q106" s="531"/>
      <c r="R106" s="531"/>
      <c r="S106" s="531"/>
      <c r="T106" s="531"/>
      <c r="U106" s="531"/>
      <c r="V106" s="531"/>
      <c r="W106" s="531"/>
      <c r="X106" s="531"/>
      <c r="Y106" s="531"/>
      <c r="Z106" s="531"/>
      <c r="AA106" s="531"/>
      <c r="AB106" s="531"/>
      <c r="AC106" s="531"/>
      <c r="AD106" s="531"/>
      <c r="AE106" s="3">
        <v>1</v>
      </c>
    </row>
    <row r="107" spans="1:31">
      <c r="A107" s="531"/>
      <c r="B107" s="1617" t="s">
        <v>8248</v>
      </c>
      <c r="C107" s="9"/>
      <c r="D107" s="9"/>
      <c r="E107" s="9"/>
      <c r="F107" s="9" t="s">
        <v>8249</v>
      </c>
      <c r="G107" s="9"/>
      <c r="H107" s="9"/>
      <c r="I107" s="9"/>
      <c r="J107" s="9" t="s">
        <v>8250</v>
      </c>
      <c r="K107" s="9"/>
      <c r="L107" s="9"/>
      <c r="M107" s="264"/>
      <c r="N107" s="531"/>
      <c r="O107" s="531"/>
      <c r="P107" s="531"/>
      <c r="Q107" s="531"/>
      <c r="R107" s="531"/>
      <c r="S107" s="531"/>
      <c r="T107" s="531"/>
      <c r="U107" s="531"/>
      <c r="V107" s="531"/>
      <c r="W107" s="531"/>
      <c r="X107" s="531"/>
      <c r="Y107" s="531"/>
      <c r="Z107" s="531"/>
      <c r="AA107" s="531"/>
      <c r="AB107" s="531"/>
      <c r="AC107" s="531"/>
      <c r="AD107" s="531"/>
      <c r="AE107" s="3">
        <v>1</v>
      </c>
    </row>
    <row r="108" spans="1:31">
      <c r="A108" s="531"/>
      <c r="B108" s="1617" t="s">
        <v>8251</v>
      </c>
      <c r="C108" s="9"/>
      <c r="D108" s="9"/>
      <c r="E108" s="9"/>
      <c r="F108" s="9" t="s">
        <v>8252</v>
      </c>
      <c r="G108" s="9"/>
      <c r="H108" s="9"/>
      <c r="I108" s="9"/>
      <c r="J108" s="9" t="s">
        <v>8253</v>
      </c>
      <c r="K108" s="9"/>
      <c r="L108" s="9"/>
      <c r="M108" s="264"/>
      <c r="N108" s="531"/>
      <c r="O108" s="531"/>
      <c r="P108" s="531"/>
      <c r="Q108" s="531"/>
      <c r="R108" s="531"/>
      <c r="S108" s="531"/>
      <c r="T108" s="531"/>
      <c r="U108" s="531"/>
      <c r="V108" s="531"/>
      <c r="W108" s="531"/>
      <c r="X108" s="531"/>
      <c r="Y108" s="531"/>
      <c r="Z108" s="531"/>
      <c r="AA108" s="531"/>
      <c r="AB108" s="531"/>
      <c r="AC108" s="531"/>
      <c r="AD108" s="531"/>
      <c r="AE108" s="3">
        <v>1</v>
      </c>
    </row>
    <row r="109" spans="1:31">
      <c r="A109" s="531"/>
      <c r="B109" s="1622"/>
      <c r="C109" s="9"/>
      <c r="D109" s="9"/>
      <c r="E109" s="9"/>
      <c r="F109" s="9"/>
      <c r="G109" s="9"/>
      <c r="H109" s="9"/>
      <c r="I109" s="9"/>
      <c r="J109" s="9"/>
      <c r="K109" s="9"/>
      <c r="L109" s="9"/>
      <c r="M109" s="264"/>
      <c r="N109" s="531"/>
      <c r="O109" s="531"/>
      <c r="P109" s="531"/>
      <c r="Q109" s="531"/>
      <c r="R109" s="531"/>
      <c r="S109" s="531"/>
      <c r="T109" s="531"/>
      <c r="U109" s="531"/>
      <c r="V109" s="531"/>
      <c r="W109" s="531"/>
      <c r="X109" s="531"/>
      <c r="Y109" s="531"/>
      <c r="Z109" s="531"/>
      <c r="AA109" s="531"/>
      <c r="AB109" s="531"/>
      <c r="AC109" s="531"/>
      <c r="AD109" s="531"/>
      <c r="AE109" s="3">
        <v>1</v>
      </c>
    </row>
    <row r="110" spans="1:31">
      <c r="A110" s="531"/>
      <c r="B110" s="1617" t="s">
        <v>8254</v>
      </c>
      <c r="C110" s="9"/>
      <c r="D110" s="9"/>
      <c r="E110" s="9"/>
      <c r="F110" s="1132" t="s">
        <v>8255</v>
      </c>
      <c r="G110" s="9"/>
      <c r="H110" s="9"/>
      <c r="I110" s="9"/>
      <c r="J110" s="1132" t="s">
        <v>8256</v>
      </c>
      <c r="K110" s="9"/>
      <c r="L110" s="9"/>
      <c r="M110" s="264"/>
      <c r="N110" s="531"/>
      <c r="O110" s="531"/>
      <c r="P110" s="531"/>
      <c r="Q110" s="531"/>
      <c r="R110" s="531"/>
      <c r="S110" s="531"/>
      <c r="T110" s="531"/>
      <c r="U110" s="531"/>
      <c r="V110" s="531"/>
      <c r="W110" s="531"/>
      <c r="X110" s="531"/>
      <c r="Y110" s="531"/>
      <c r="Z110" s="531"/>
      <c r="AA110" s="531"/>
      <c r="AB110" s="531"/>
      <c r="AC110" s="531"/>
      <c r="AD110" s="531"/>
      <c r="AE110" s="3">
        <v>1</v>
      </c>
    </row>
    <row r="111" spans="1:31">
      <c r="A111" s="531"/>
      <c r="B111" s="1612"/>
      <c r="C111" s="9"/>
      <c r="D111" s="9"/>
      <c r="E111" s="9"/>
      <c r="F111" s="9"/>
      <c r="G111" s="9"/>
      <c r="H111" s="9"/>
      <c r="I111" s="9"/>
      <c r="J111" s="9"/>
      <c r="K111" s="9"/>
      <c r="L111" s="9"/>
      <c r="M111" s="264"/>
      <c r="N111" s="531"/>
      <c r="O111" s="531"/>
      <c r="P111" s="531"/>
      <c r="Q111" s="531"/>
      <c r="R111" s="531"/>
      <c r="S111" s="531"/>
      <c r="T111" s="531"/>
      <c r="U111" s="531"/>
      <c r="V111" s="531"/>
      <c r="W111" s="531"/>
      <c r="X111" s="531"/>
      <c r="Y111" s="531"/>
      <c r="Z111" s="531"/>
      <c r="AA111" s="531"/>
      <c r="AB111" s="531"/>
      <c r="AC111" s="531"/>
      <c r="AD111" s="531"/>
      <c r="AE111" s="3">
        <v>1</v>
      </c>
    </row>
    <row r="112" spans="1:31">
      <c r="A112" s="531"/>
      <c r="B112" s="1620" t="s">
        <v>8257</v>
      </c>
      <c r="C112" s="9"/>
      <c r="D112" s="9"/>
      <c r="E112" s="9"/>
      <c r="F112" s="1132" t="s">
        <v>8258</v>
      </c>
      <c r="G112" s="9"/>
      <c r="H112" s="9"/>
      <c r="I112" s="9"/>
      <c r="J112" s="1132" t="s">
        <v>8259</v>
      </c>
      <c r="K112" s="9"/>
      <c r="L112" s="9"/>
      <c r="M112" s="264"/>
      <c r="N112" s="531"/>
      <c r="O112" s="531"/>
      <c r="P112" s="531"/>
      <c r="Q112" s="531"/>
      <c r="R112" s="531"/>
      <c r="S112" s="531"/>
      <c r="T112" s="531"/>
      <c r="U112" s="531"/>
      <c r="V112" s="531"/>
      <c r="W112" s="531"/>
      <c r="X112" s="531"/>
      <c r="Y112" s="531"/>
      <c r="Z112" s="531"/>
      <c r="AA112" s="531"/>
      <c r="AB112" s="531"/>
      <c r="AC112" s="531"/>
      <c r="AD112" s="531"/>
      <c r="AE112" s="3">
        <v>1</v>
      </c>
    </row>
    <row r="113" spans="1:31">
      <c r="A113" s="531"/>
      <c r="B113" s="1612" t="s">
        <v>8260</v>
      </c>
      <c r="C113" s="9"/>
      <c r="D113" s="9"/>
      <c r="E113" s="9"/>
      <c r="F113" s="9" t="s">
        <v>8261</v>
      </c>
      <c r="G113" s="9"/>
      <c r="H113" s="9"/>
      <c r="I113" s="9"/>
      <c r="J113" s="9" t="s">
        <v>8262</v>
      </c>
      <c r="K113" s="9"/>
      <c r="L113" s="9"/>
      <c r="M113" s="264"/>
      <c r="N113" s="531"/>
      <c r="O113" s="531"/>
      <c r="P113" s="531"/>
      <c r="Q113" s="531"/>
      <c r="R113" s="531"/>
      <c r="S113" s="531"/>
      <c r="T113" s="531"/>
      <c r="U113" s="531"/>
      <c r="V113" s="531"/>
      <c r="W113" s="531"/>
      <c r="X113" s="531"/>
      <c r="Y113" s="531"/>
      <c r="Z113" s="531"/>
      <c r="AA113" s="531"/>
      <c r="AB113" s="531"/>
      <c r="AC113" s="531"/>
      <c r="AD113" s="531"/>
      <c r="AE113" s="3">
        <v>1</v>
      </c>
    </row>
    <row r="114" spans="1:31">
      <c r="A114" s="531"/>
      <c r="B114" s="1612"/>
      <c r="C114" s="9"/>
      <c r="D114" s="9"/>
      <c r="E114" s="9"/>
      <c r="F114" s="9"/>
      <c r="G114" s="9"/>
      <c r="H114" s="9"/>
      <c r="I114" s="9"/>
      <c r="J114" s="9"/>
      <c r="K114" s="9"/>
      <c r="L114" s="9"/>
      <c r="M114" s="264"/>
      <c r="N114" s="531"/>
      <c r="O114" s="531"/>
      <c r="P114" s="531"/>
      <c r="Q114" s="531"/>
      <c r="R114" s="531"/>
      <c r="S114" s="531"/>
      <c r="T114" s="531"/>
      <c r="U114" s="531"/>
      <c r="V114" s="531"/>
      <c r="W114" s="531"/>
      <c r="X114" s="531"/>
      <c r="Y114" s="531"/>
      <c r="Z114" s="531"/>
      <c r="AA114" s="531"/>
      <c r="AB114" s="531"/>
      <c r="AC114" s="531"/>
      <c r="AD114" s="531"/>
      <c r="AE114" s="3">
        <v>1</v>
      </c>
    </row>
    <row r="115" spans="1:31">
      <c r="A115" s="531"/>
      <c r="B115" s="1620" t="s">
        <v>8263</v>
      </c>
      <c r="C115" s="9"/>
      <c r="D115" s="9"/>
      <c r="E115" s="9"/>
      <c r="F115" s="1132" t="s">
        <v>8264</v>
      </c>
      <c r="G115" s="9"/>
      <c r="H115" s="9"/>
      <c r="I115" s="9"/>
      <c r="J115" s="1132" t="s">
        <v>8265</v>
      </c>
      <c r="K115" s="9"/>
      <c r="L115" s="9"/>
      <c r="M115" s="264"/>
      <c r="N115" s="531"/>
      <c r="O115" s="531"/>
      <c r="P115" s="531"/>
      <c r="Q115" s="531"/>
      <c r="R115" s="531"/>
      <c r="S115" s="531"/>
      <c r="T115" s="531"/>
      <c r="U115" s="531"/>
      <c r="V115" s="531"/>
      <c r="W115" s="531"/>
      <c r="X115" s="531"/>
      <c r="Y115" s="531"/>
      <c r="Z115" s="531"/>
      <c r="AA115" s="531"/>
      <c r="AB115" s="531"/>
      <c r="AC115" s="531"/>
      <c r="AD115" s="531"/>
      <c r="AE115" s="3">
        <v>1</v>
      </c>
    </row>
    <row r="116" spans="1:31">
      <c r="A116" s="531"/>
      <c r="B116" s="1612" t="s">
        <v>8266</v>
      </c>
      <c r="C116" s="9"/>
      <c r="D116" s="9"/>
      <c r="E116" s="9"/>
      <c r="F116" s="9" t="s">
        <v>8267</v>
      </c>
      <c r="G116" s="9"/>
      <c r="H116" s="9"/>
      <c r="I116" s="9"/>
      <c r="J116" s="9" t="s">
        <v>8268</v>
      </c>
      <c r="K116" s="9"/>
      <c r="L116" s="9"/>
      <c r="M116" s="264"/>
      <c r="N116" s="531"/>
      <c r="O116" s="531"/>
      <c r="P116" s="531"/>
      <c r="Q116" s="531"/>
      <c r="R116" s="531"/>
      <c r="S116" s="531"/>
      <c r="T116" s="531"/>
      <c r="U116" s="531"/>
      <c r="V116" s="531"/>
      <c r="W116" s="531"/>
      <c r="X116" s="531"/>
      <c r="Y116" s="531"/>
      <c r="Z116" s="531"/>
      <c r="AA116" s="531"/>
      <c r="AB116" s="531"/>
      <c r="AC116" s="531"/>
      <c r="AD116" s="531"/>
      <c r="AE116" s="3">
        <v>1</v>
      </c>
    </row>
    <row r="117" spans="1:31">
      <c r="A117" s="531"/>
      <c r="B117" s="1612" t="s">
        <v>8269</v>
      </c>
      <c r="C117" s="9"/>
      <c r="D117" s="9"/>
      <c r="E117" s="9"/>
      <c r="F117" s="9" t="s">
        <v>8270</v>
      </c>
      <c r="G117" s="9"/>
      <c r="H117" s="9"/>
      <c r="I117" s="9"/>
      <c r="J117" s="9" t="s">
        <v>8271</v>
      </c>
      <c r="K117" s="9"/>
      <c r="L117" s="9"/>
      <c r="M117" s="264"/>
      <c r="N117" s="531"/>
      <c r="O117" s="531"/>
      <c r="P117" s="531"/>
      <c r="Q117" s="531"/>
      <c r="R117" s="531"/>
      <c r="S117" s="531"/>
      <c r="T117" s="531"/>
      <c r="U117" s="531"/>
      <c r="V117" s="531"/>
      <c r="W117" s="531"/>
      <c r="X117" s="531"/>
      <c r="Y117" s="531"/>
      <c r="Z117" s="531"/>
      <c r="AA117" s="531"/>
      <c r="AB117" s="531"/>
      <c r="AC117" s="531"/>
      <c r="AD117" s="531"/>
      <c r="AE117" s="3">
        <v>1</v>
      </c>
    </row>
    <row r="118" spans="1:31">
      <c r="A118" s="531"/>
      <c r="B118" s="1612"/>
      <c r="C118" s="9"/>
      <c r="D118" s="9"/>
      <c r="E118" s="9"/>
      <c r="F118" s="9"/>
      <c r="G118" s="9"/>
      <c r="H118" s="9"/>
      <c r="I118" s="9"/>
      <c r="J118" s="9"/>
      <c r="K118" s="9"/>
      <c r="L118" s="9"/>
      <c r="M118" s="264"/>
      <c r="N118" s="531"/>
      <c r="O118" s="531"/>
      <c r="P118" s="531"/>
      <c r="Q118" s="531"/>
      <c r="R118" s="531"/>
      <c r="S118" s="531"/>
      <c r="T118" s="531"/>
      <c r="U118" s="531"/>
      <c r="V118" s="531"/>
      <c r="W118" s="531"/>
      <c r="X118" s="531"/>
      <c r="Y118" s="531"/>
      <c r="Z118" s="531"/>
      <c r="AA118" s="531"/>
      <c r="AB118" s="531"/>
      <c r="AC118" s="531"/>
      <c r="AD118" s="531"/>
      <c r="AE118" s="3">
        <v>1</v>
      </c>
    </row>
    <row r="119" spans="1:31">
      <c r="A119" s="531"/>
      <c r="B119" s="1622" t="s">
        <v>8272</v>
      </c>
      <c r="C119" s="9"/>
      <c r="D119" s="9"/>
      <c r="E119" s="9"/>
      <c r="F119" s="9" t="s">
        <v>8273</v>
      </c>
      <c r="G119" s="9"/>
      <c r="H119" s="9"/>
      <c r="I119" s="9"/>
      <c r="J119" s="9" t="s">
        <v>8274</v>
      </c>
      <c r="K119" s="9"/>
      <c r="L119" s="9"/>
      <c r="M119" s="264"/>
      <c r="N119" s="531"/>
      <c r="O119" s="531"/>
      <c r="P119" s="531"/>
      <c r="Q119" s="531"/>
      <c r="R119" s="531"/>
      <c r="S119" s="531"/>
      <c r="T119" s="531"/>
      <c r="U119" s="531"/>
      <c r="V119" s="531"/>
      <c r="W119" s="531"/>
      <c r="X119" s="531"/>
      <c r="Y119" s="531"/>
      <c r="Z119" s="531"/>
      <c r="AA119" s="531"/>
      <c r="AB119" s="531"/>
      <c r="AC119" s="531"/>
      <c r="AD119" s="531"/>
      <c r="AE119" s="3">
        <v>1</v>
      </c>
    </row>
    <row r="120" spans="1:31">
      <c r="A120" s="531"/>
      <c r="B120" s="1622" t="s">
        <v>8275</v>
      </c>
      <c r="C120" s="9"/>
      <c r="D120" s="9"/>
      <c r="E120" s="9"/>
      <c r="F120" s="9" t="s">
        <v>8276</v>
      </c>
      <c r="G120" s="9"/>
      <c r="H120" s="9"/>
      <c r="I120" s="9"/>
      <c r="J120" s="9" t="s">
        <v>8277</v>
      </c>
      <c r="K120" s="9"/>
      <c r="L120" s="9"/>
      <c r="M120" s="264"/>
      <c r="N120" s="531"/>
      <c r="O120" s="531"/>
      <c r="P120" s="531"/>
      <c r="Q120" s="531"/>
      <c r="R120" s="531"/>
      <c r="S120" s="531"/>
      <c r="T120" s="531"/>
      <c r="U120" s="531"/>
      <c r="V120" s="531"/>
      <c r="W120" s="531"/>
      <c r="X120" s="531"/>
      <c r="Y120" s="531"/>
      <c r="Z120" s="531"/>
      <c r="AA120" s="531"/>
      <c r="AB120" s="531"/>
      <c r="AC120" s="531"/>
      <c r="AD120" s="531"/>
      <c r="AE120" s="3">
        <v>1</v>
      </c>
    </row>
    <row r="121" spans="1:31">
      <c r="A121" s="531"/>
      <c r="B121" s="1620" t="s">
        <v>8278</v>
      </c>
      <c r="C121" s="9"/>
      <c r="D121" s="9"/>
      <c r="E121" s="9"/>
      <c r="F121" s="1132" t="s">
        <v>8279</v>
      </c>
      <c r="G121" s="9"/>
      <c r="H121" s="9"/>
      <c r="I121" s="9"/>
      <c r="J121" s="1132" t="s">
        <v>8280</v>
      </c>
      <c r="K121" s="9"/>
      <c r="L121" s="9"/>
      <c r="M121" s="264"/>
      <c r="N121" s="531"/>
      <c r="O121" s="531"/>
      <c r="P121" s="531"/>
      <c r="Q121" s="531"/>
      <c r="R121" s="531"/>
      <c r="S121" s="531"/>
      <c r="T121" s="531"/>
      <c r="U121" s="531"/>
      <c r="V121" s="531"/>
      <c r="W121" s="531"/>
      <c r="X121" s="531"/>
      <c r="Y121" s="531"/>
      <c r="Z121" s="531"/>
      <c r="AA121" s="531"/>
      <c r="AB121" s="531"/>
      <c r="AC121" s="531"/>
      <c r="AD121" s="531"/>
      <c r="AE121" s="3">
        <v>1</v>
      </c>
    </row>
    <row r="122" spans="1:31">
      <c r="A122" s="531"/>
      <c r="B122" s="9"/>
      <c r="C122" s="9"/>
      <c r="D122" s="9"/>
      <c r="E122" s="9"/>
      <c r="F122" s="9"/>
      <c r="G122" s="9"/>
      <c r="H122" s="9"/>
      <c r="I122" s="9"/>
      <c r="J122" s="9"/>
      <c r="K122" s="9"/>
      <c r="L122" s="9"/>
      <c r="M122" s="264"/>
      <c r="N122" s="531"/>
      <c r="O122" s="531"/>
      <c r="P122" s="531"/>
      <c r="Q122" s="531"/>
      <c r="R122" s="531"/>
      <c r="S122" s="531"/>
      <c r="T122" s="531"/>
      <c r="U122" s="531"/>
      <c r="V122" s="531"/>
      <c r="W122" s="531"/>
      <c r="X122" s="531"/>
      <c r="Y122" s="531"/>
      <c r="Z122" s="531"/>
      <c r="AA122" s="531"/>
      <c r="AB122" s="531"/>
      <c r="AC122" s="531"/>
      <c r="AD122" s="531"/>
      <c r="AE122" s="3">
        <v>1</v>
      </c>
    </row>
    <row r="123" spans="1:31" ht="18.75">
      <c r="A123" s="531"/>
      <c r="B123" s="1611" t="s">
        <v>8281</v>
      </c>
      <c r="C123" s="9"/>
      <c r="D123" s="9"/>
      <c r="E123" s="9"/>
      <c r="F123" s="1611" t="s">
        <v>8282</v>
      </c>
      <c r="G123" s="9"/>
      <c r="H123" s="9"/>
      <c r="I123" s="9"/>
      <c r="J123" s="1611" t="s">
        <v>8283</v>
      </c>
      <c r="K123" s="9"/>
      <c r="L123" s="9"/>
      <c r="M123" s="264"/>
      <c r="N123" s="531"/>
      <c r="O123" s="531"/>
      <c r="P123" s="531"/>
      <c r="Q123" s="531"/>
      <c r="R123" s="531"/>
      <c r="S123" s="531"/>
      <c r="T123" s="531"/>
      <c r="U123" s="531"/>
      <c r="V123" s="531"/>
      <c r="W123" s="531"/>
      <c r="X123" s="531"/>
      <c r="Y123" s="531"/>
      <c r="Z123" s="531"/>
      <c r="AA123" s="531"/>
      <c r="AB123" s="531"/>
      <c r="AC123" s="531"/>
      <c r="AD123" s="531"/>
      <c r="AE123" s="3">
        <v>1</v>
      </c>
    </row>
    <row r="124" spans="1:31">
      <c r="A124" s="531"/>
      <c r="B124" s="9"/>
      <c r="C124" s="9"/>
      <c r="D124" s="9"/>
      <c r="E124" s="9"/>
      <c r="F124" s="9"/>
      <c r="G124" s="9"/>
      <c r="H124" s="9"/>
      <c r="I124" s="9"/>
      <c r="J124" s="9"/>
      <c r="K124" s="9"/>
      <c r="L124" s="9"/>
      <c r="M124" s="264"/>
      <c r="N124" s="531"/>
      <c r="O124" s="531"/>
      <c r="P124" s="531"/>
      <c r="Q124" s="531"/>
      <c r="R124" s="531"/>
      <c r="S124" s="531"/>
      <c r="T124" s="531"/>
      <c r="U124" s="531"/>
      <c r="V124" s="531"/>
      <c r="W124" s="531"/>
      <c r="X124" s="531"/>
      <c r="Y124" s="531"/>
      <c r="Z124" s="531"/>
      <c r="AA124" s="531"/>
      <c r="AB124" s="531"/>
      <c r="AC124" s="531"/>
      <c r="AD124" s="531"/>
      <c r="AE124" s="3">
        <v>1</v>
      </c>
    </row>
    <row r="125" spans="1:31">
      <c r="A125" s="531"/>
      <c r="B125" s="1620" t="s">
        <v>8284</v>
      </c>
      <c r="C125" s="9"/>
      <c r="D125" s="9"/>
      <c r="E125" s="9"/>
      <c r="F125" s="1132" t="s">
        <v>8285</v>
      </c>
      <c r="G125" s="9"/>
      <c r="H125" s="9"/>
      <c r="I125" s="9"/>
      <c r="J125" s="1132" t="s">
        <v>8286</v>
      </c>
      <c r="K125" s="9"/>
      <c r="L125" s="9"/>
      <c r="M125" s="264"/>
      <c r="N125" s="531"/>
      <c r="O125" s="531"/>
      <c r="P125" s="531"/>
      <c r="Q125" s="531"/>
      <c r="R125" s="531"/>
      <c r="S125" s="531"/>
      <c r="T125" s="531"/>
      <c r="U125" s="531"/>
      <c r="V125" s="531"/>
      <c r="W125" s="531"/>
      <c r="X125" s="531"/>
      <c r="Y125" s="531"/>
      <c r="Z125" s="531"/>
      <c r="AA125" s="531"/>
      <c r="AB125" s="531"/>
      <c r="AC125" s="531"/>
      <c r="AD125" s="531"/>
      <c r="AE125" s="3">
        <v>1</v>
      </c>
    </row>
    <row r="126" spans="1:31">
      <c r="A126" s="531"/>
      <c r="B126" s="1624" t="s">
        <v>8287</v>
      </c>
      <c r="C126" s="9"/>
      <c r="D126" s="9"/>
      <c r="E126" s="9"/>
      <c r="F126" s="1132" t="s">
        <v>8288</v>
      </c>
      <c r="G126" s="9"/>
      <c r="H126" s="9"/>
      <c r="I126" s="9"/>
      <c r="J126" s="1132" t="s">
        <v>8289</v>
      </c>
      <c r="K126" s="9"/>
      <c r="L126" s="9"/>
      <c r="M126" s="264"/>
      <c r="N126" s="531"/>
      <c r="O126" s="531"/>
      <c r="P126" s="531"/>
      <c r="Q126" s="531"/>
      <c r="R126" s="531"/>
      <c r="S126" s="531"/>
      <c r="T126" s="531"/>
      <c r="U126" s="531"/>
      <c r="V126" s="531"/>
      <c r="W126" s="531"/>
      <c r="X126" s="531"/>
      <c r="Y126" s="531"/>
      <c r="Z126" s="531"/>
      <c r="AA126" s="531"/>
      <c r="AB126" s="531"/>
      <c r="AC126" s="531"/>
      <c r="AD126" s="531"/>
      <c r="AE126" s="3">
        <v>1</v>
      </c>
    </row>
    <row r="127" spans="1:31">
      <c r="A127" s="531"/>
      <c r="B127" s="1612"/>
      <c r="C127" s="9"/>
      <c r="D127" s="9"/>
      <c r="E127" s="9"/>
      <c r="F127" s="9"/>
      <c r="G127" s="9"/>
      <c r="H127" s="9"/>
      <c r="I127" s="9"/>
      <c r="J127" s="9"/>
      <c r="K127" s="9"/>
      <c r="L127" s="9"/>
      <c r="M127" s="264"/>
      <c r="N127" s="531"/>
      <c r="O127" s="531"/>
      <c r="P127" s="531"/>
      <c r="Q127" s="531"/>
      <c r="R127" s="531"/>
      <c r="S127" s="531"/>
      <c r="T127" s="531"/>
      <c r="U127" s="531"/>
      <c r="V127" s="531"/>
      <c r="W127" s="531"/>
      <c r="X127" s="531"/>
      <c r="Y127" s="531"/>
      <c r="Z127" s="531"/>
      <c r="AA127" s="531"/>
      <c r="AB127" s="531"/>
      <c r="AC127" s="531"/>
      <c r="AD127" s="531"/>
      <c r="AE127" s="3">
        <v>1</v>
      </c>
    </row>
    <row r="128" spans="1:31">
      <c r="A128" s="531"/>
      <c r="B128" s="1620" t="s">
        <v>8290</v>
      </c>
      <c r="C128" s="9"/>
      <c r="D128" s="9"/>
      <c r="E128" s="9"/>
      <c r="F128" s="1132" t="s">
        <v>8291</v>
      </c>
      <c r="G128" s="9"/>
      <c r="H128" s="9"/>
      <c r="I128" s="9"/>
      <c r="J128" s="1132" t="s">
        <v>8292</v>
      </c>
      <c r="K128" s="9"/>
      <c r="L128" s="9"/>
      <c r="M128" s="264"/>
      <c r="N128" s="531"/>
      <c r="O128" s="531"/>
      <c r="P128" s="531"/>
      <c r="Q128" s="531"/>
      <c r="R128" s="531"/>
      <c r="S128" s="531"/>
      <c r="T128" s="531"/>
      <c r="U128" s="531"/>
      <c r="V128" s="531"/>
      <c r="W128" s="531"/>
      <c r="X128" s="531"/>
      <c r="Y128" s="531"/>
      <c r="Z128" s="531"/>
      <c r="AA128" s="531"/>
      <c r="AB128" s="531"/>
      <c r="AC128" s="531"/>
      <c r="AD128" s="531"/>
      <c r="AE128" s="3">
        <v>1</v>
      </c>
    </row>
    <row r="129" spans="1:31">
      <c r="A129" s="531"/>
      <c r="B129" s="1612"/>
      <c r="C129" s="9"/>
      <c r="D129" s="9"/>
      <c r="E129" s="9"/>
      <c r="F129" s="9"/>
      <c r="G129" s="9"/>
      <c r="H129" s="9"/>
      <c r="I129" s="9"/>
      <c r="J129" s="9"/>
      <c r="K129" s="9"/>
      <c r="L129" s="9"/>
      <c r="M129" s="264"/>
      <c r="N129" s="531"/>
      <c r="O129" s="531"/>
      <c r="P129" s="531"/>
      <c r="Q129" s="531"/>
      <c r="R129" s="531"/>
      <c r="S129" s="531"/>
      <c r="T129" s="531"/>
      <c r="U129" s="531"/>
      <c r="V129" s="531"/>
      <c r="W129" s="531"/>
      <c r="X129" s="531"/>
      <c r="Y129" s="531"/>
      <c r="Z129" s="531"/>
      <c r="AA129" s="531"/>
      <c r="AB129" s="531"/>
      <c r="AC129" s="531"/>
      <c r="AD129" s="531"/>
      <c r="AE129" s="3">
        <v>1</v>
      </c>
    </row>
    <row r="130" spans="1:31">
      <c r="A130" s="531"/>
      <c r="B130" s="1620" t="s">
        <v>8293</v>
      </c>
      <c r="C130" s="9"/>
      <c r="D130" s="9"/>
      <c r="E130" s="9"/>
      <c r="F130" s="1132" t="s">
        <v>8294</v>
      </c>
      <c r="G130" s="9"/>
      <c r="H130" s="9"/>
      <c r="I130" s="9"/>
      <c r="J130" s="1132" t="s">
        <v>8295</v>
      </c>
      <c r="K130" s="9"/>
      <c r="L130" s="9"/>
      <c r="M130" s="264"/>
      <c r="N130" s="531"/>
      <c r="O130" s="531"/>
      <c r="P130" s="531"/>
      <c r="Q130" s="531"/>
      <c r="R130" s="531"/>
      <c r="S130" s="531"/>
      <c r="T130" s="531"/>
      <c r="U130" s="531"/>
      <c r="V130" s="531"/>
      <c r="W130" s="531"/>
      <c r="X130" s="531"/>
      <c r="Y130" s="531"/>
      <c r="Z130" s="531"/>
      <c r="AA130" s="531"/>
      <c r="AB130" s="531"/>
      <c r="AC130" s="531"/>
      <c r="AD130" s="531"/>
      <c r="AE130" s="3">
        <v>1</v>
      </c>
    </row>
    <row r="131" spans="1:31">
      <c r="A131" s="531"/>
      <c r="B131" s="1612"/>
      <c r="C131" s="9"/>
      <c r="D131" s="9"/>
      <c r="E131" s="9"/>
      <c r="F131" s="9"/>
      <c r="G131" s="9"/>
      <c r="H131" s="9"/>
      <c r="I131" s="9"/>
      <c r="J131" s="9"/>
      <c r="K131" s="9"/>
      <c r="L131" s="9"/>
      <c r="M131" s="264"/>
      <c r="N131" s="531"/>
      <c r="O131" s="531"/>
      <c r="P131" s="531"/>
      <c r="Q131" s="531"/>
      <c r="R131" s="531"/>
      <c r="S131" s="531"/>
      <c r="T131" s="531"/>
      <c r="U131" s="531"/>
      <c r="V131" s="531"/>
      <c r="W131" s="531"/>
      <c r="X131" s="531"/>
      <c r="Y131" s="531"/>
      <c r="Z131" s="531"/>
      <c r="AA131" s="531"/>
      <c r="AB131" s="531"/>
      <c r="AC131" s="531"/>
      <c r="AD131" s="531"/>
      <c r="AE131" s="3">
        <v>1</v>
      </c>
    </row>
    <row r="132" spans="1:31">
      <c r="A132" s="531"/>
      <c r="B132" s="1620" t="s">
        <v>8296</v>
      </c>
      <c r="C132" s="9"/>
      <c r="D132" s="9"/>
      <c r="E132" s="9"/>
      <c r="F132" s="1132" t="s">
        <v>8297</v>
      </c>
      <c r="G132" s="9"/>
      <c r="H132" s="9"/>
      <c r="I132" s="9"/>
      <c r="J132" s="1132" t="s">
        <v>8298</v>
      </c>
      <c r="K132" s="9"/>
      <c r="L132" s="9"/>
      <c r="M132" s="264"/>
      <c r="N132" s="531"/>
      <c r="O132" s="531"/>
      <c r="P132" s="531"/>
      <c r="Q132" s="531"/>
      <c r="R132" s="531"/>
      <c r="S132" s="531"/>
      <c r="T132" s="531"/>
      <c r="U132" s="531"/>
      <c r="V132" s="531"/>
      <c r="W132" s="531"/>
      <c r="X132" s="531"/>
      <c r="Y132" s="531"/>
      <c r="Z132" s="531"/>
      <c r="AA132" s="531"/>
      <c r="AB132" s="531"/>
      <c r="AC132" s="531"/>
      <c r="AD132" s="531"/>
      <c r="AE132" s="3">
        <v>1</v>
      </c>
    </row>
    <row r="133" spans="1:31">
      <c r="A133" s="531"/>
      <c r="B133" s="1612"/>
      <c r="C133" s="9"/>
      <c r="D133" s="9"/>
      <c r="E133" s="9"/>
      <c r="F133" s="9"/>
      <c r="G133" s="9"/>
      <c r="H133" s="9"/>
      <c r="I133" s="9"/>
      <c r="J133" s="9"/>
      <c r="K133" s="9"/>
      <c r="L133" s="9"/>
      <c r="M133" s="264"/>
      <c r="N133" s="531"/>
      <c r="O133" s="531"/>
      <c r="P133" s="531"/>
      <c r="Q133" s="531"/>
      <c r="R133" s="531"/>
      <c r="S133" s="531"/>
      <c r="T133" s="531"/>
      <c r="U133" s="531"/>
      <c r="V133" s="531"/>
      <c r="W133" s="531"/>
      <c r="X133" s="531"/>
      <c r="Y133" s="531"/>
      <c r="Z133" s="531"/>
      <c r="AA133" s="531"/>
      <c r="AB133" s="531"/>
      <c r="AC133" s="531"/>
      <c r="AD133" s="531"/>
      <c r="AE133" s="3">
        <v>1</v>
      </c>
    </row>
    <row r="134" spans="1:31">
      <c r="A134" s="531"/>
      <c r="B134" s="1620" t="s">
        <v>8299</v>
      </c>
      <c r="C134" s="9"/>
      <c r="D134" s="9"/>
      <c r="E134" s="9"/>
      <c r="F134" s="1132" t="s">
        <v>8300</v>
      </c>
      <c r="G134" s="9"/>
      <c r="H134" s="9"/>
      <c r="I134" s="9"/>
      <c r="J134" s="1132" t="s">
        <v>8301</v>
      </c>
      <c r="K134" s="9"/>
      <c r="L134" s="9"/>
      <c r="M134" s="264"/>
      <c r="N134" s="531"/>
      <c r="O134" s="531"/>
      <c r="P134" s="531"/>
      <c r="Q134" s="531"/>
      <c r="R134" s="531"/>
      <c r="S134" s="531"/>
      <c r="T134" s="531"/>
      <c r="U134" s="531"/>
      <c r="V134" s="531"/>
      <c r="W134" s="531"/>
      <c r="X134" s="531"/>
      <c r="Y134" s="531"/>
      <c r="Z134" s="531"/>
      <c r="AA134" s="531"/>
      <c r="AB134" s="531"/>
      <c r="AC134" s="531"/>
      <c r="AD134" s="531"/>
      <c r="AE134" s="3">
        <v>1</v>
      </c>
    </row>
    <row r="135" spans="1:31">
      <c r="A135" s="531"/>
      <c r="B135" s="1612"/>
      <c r="C135" s="9"/>
      <c r="D135" s="9"/>
      <c r="E135" s="9"/>
      <c r="F135" s="9"/>
      <c r="G135" s="9"/>
      <c r="H135" s="9"/>
      <c r="I135" s="9"/>
      <c r="J135" s="9"/>
      <c r="K135" s="9"/>
      <c r="L135" s="9"/>
      <c r="M135" s="264"/>
      <c r="N135" s="531"/>
      <c r="O135" s="531"/>
      <c r="P135" s="531"/>
      <c r="Q135" s="531"/>
      <c r="R135" s="531"/>
      <c r="S135" s="531"/>
      <c r="T135" s="531"/>
      <c r="U135" s="531"/>
      <c r="V135" s="531"/>
      <c r="W135" s="531"/>
      <c r="X135" s="531"/>
      <c r="Y135" s="531"/>
      <c r="Z135" s="531"/>
      <c r="AA135" s="531"/>
      <c r="AB135" s="531"/>
      <c r="AC135" s="531"/>
      <c r="AD135" s="531"/>
      <c r="AE135" s="3">
        <v>1</v>
      </c>
    </row>
    <row r="136" spans="1:31">
      <c r="A136" s="531"/>
      <c r="B136" s="1620" t="s">
        <v>8302</v>
      </c>
      <c r="C136" s="9"/>
      <c r="D136" s="9"/>
      <c r="E136" s="9"/>
      <c r="F136" s="1132" t="s">
        <v>8303</v>
      </c>
      <c r="G136" s="9"/>
      <c r="H136" s="9"/>
      <c r="I136" s="9"/>
      <c r="J136" s="1132" t="s">
        <v>8304</v>
      </c>
      <c r="K136" s="9"/>
      <c r="L136" s="9"/>
      <c r="M136" s="264"/>
      <c r="N136" s="531"/>
      <c r="O136" s="531"/>
      <c r="P136" s="531"/>
      <c r="Q136" s="531"/>
      <c r="R136" s="531"/>
      <c r="S136" s="531"/>
      <c r="T136" s="531"/>
      <c r="U136" s="531"/>
      <c r="V136" s="531"/>
      <c r="W136" s="531"/>
      <c r="X136" s="531"/>
      <c r="Y136" s="531"/>
      <c r="Z136" s="531"/>
      <c r="AA136" s="531"/>
      <c r="AB136" s="531"/>
      <c r="AC136" s="531"/>
      <c r="AD136" s="531"/>
      <c r="AE136" s="3">
        <v>1</v>
      </c>
    </row>
    <row r="137" spans="1:31">
      <c r="A137" s="531"/>
      <c r="B137" s="1624" t="s">
        <v>8305</v>
      </c>
      <c r="C137" s="9"/>
      <c r="D137" s="9"/>
      <c r="E137" s="9"/>
      <c r="F137" s="1132" t="s">
        <v>8306</v>
      </c>
      <c r="G137" s="9"/>
      <c r="H137" s="9"/>
      <c r="I137" s="9"/>
      <c r="J137" s="1132" t="s">
        <v>8307</v>
      </c>
      <c r="K137" s="9"/>
      <c r="L137" s="9"/>
      <c r="M137" s="264"/>
      <c r="N137" s="531"/>
      <c r="O137" s="531"/>
      <c r="P137" s="531"/>
      <c r="Q137" s="531"/>
      <c r="R137" s="531"/>
      <c r="S137" s="531"/>
      <c r="T137" s="531"/>
      <c r="U137" s="531"/>
      <c r="V137" s="531"/>
      <c r="W137" s="531"/>
      <c r="X137" s="531"/>
      <c r="Y137" s="531"/>
      <c r="Z137" s="531"/>
      <c r="AA137" s="531"/>
      <c r="AB137" s="531"/>
      <c r="AC137" s="531"/>
      <c r="AD137" s="531"/>
      <c r="AE137" s="3">
        <v>1</v>
      </c>
    </row>
    <row r="138" spans="1:31">
      <c r="A138" s="531"/>
      <c r="B138" s="1624" t="s">
        <v>8308</v>
      </c>
      <c r="C138" s="9"/>
      <c r="D138" s="9"/>
      <c r="E138" s="9"/>
      <c r="F138" s="1132" t="s">
        <v>8309</v>
      </c>
      <c r="G138" s="9"/>
      <c r="H138" s="9"/>
      <c r="I138" s="9"/>
      <c r="J138" s="1132" t="s">
        <v>8310</v>
      </c>
      <c r="K138" s="9"/>
      <c r="L138" s="9"/>
      <c r="M138" s="264"/>
      <c r="N138" s="531"/>
      <c r="O138" s="531"/>
      <c r="P138" s="531"/>
      <c r="Q138" s="531"/>
      <c r="R138" s="531"/>
      <c r="S138" s="531"/>
      <c r="T138" s="531"/>
      <c r="U138" s="531"/>
      <c r="V138" s="531"/>
      <c r="W138" s="531"/>
      <c r="X138" s="531"/>
      <c r="Y138" s="531"/>
      <c r="Z138" s="531"/>
      <c r="AA138" s="531"/>
      <c r="AB138" s="531"/>
      <c r="AC138" s="531"/>
      <c r="AD138" s="531"/>
      <c r="AE138" s="3">
        <v>1</v>
      </c>
    </row>
    <row r="139" spans="1:31">
      <c r="A139" s="531"/>
      <c r="B139" s="9"/>
      <c r="C139" s="9"/>
      <c r="D139" s="9"/>
      <c r="E139" s="9"/>
      <c r="F139" s="9"/>
      <c r="G139" s="9"/>
      <c r="H139" s="9"/>
      <c r="I139" s="9"/>
      <c r="J139" s="9"/>
      <c r="K139" s="9"/>
      <c r="L139" s="9"/>
      <c r="M139" s="264"/>
      <c r="N139" s="531"/>
      <c r="O139" s="531"/>
      <c r="P139" s="531"/>
      <c r="Q139" s="531"/>
      <c r="R139" s="531"/>
      <c r="S139" s="531"/>
      <c r="T139" s="531"/>
      <c r="U139" s="531"/>
      <c r="V139" s="531"/>
      <c r="W139" s="531"/>
      <c r="X139" s="531"/>
      <c r="Y139" s="531"/>
      <c r="Z139" s="531"/>
      <c r="AA139" s="531"/>
      <c r="AB139" s="531"/>
      <c r="AC139" s="531"/>
      <c r="AD139" s="531"/>
      <c r="AE139" s="3">
        <v>1</v>
      </c>
    </row>
    <row r="140" spans="1:31" ht="23.25">
      <c r="A140" s="531"/>
      <c r="B140" s="1625" t="s">
        <v>8311</v>
      </c>
      <c r="C140" s="9"/>
      <c r="D140" s="9"/>
      <c r="E140" s="9"/>
      <c r="F140" s="1625" t="s">
        <v>8312</v>
      </c>
      <c r="G140" s="9"/>
      <c r="H140" s="9"/>
      <c r="I140" s="9"/>
      <c r="J140" s="1625" t="s">
        <v>8313</v>
      </c>
      <c r="K140" s="9"/>
      <c r="L140" s="9"/>
      <c r="M140" s="264"/>
      <c r="N140" s="531"/>
      <c r="O140" s="531"/>
      <c r="P140" s="531"/>
      <c r="Q140" s="531"/>
      <c r="R140" s="531"/>
      <c r="S140" s="531"/>
      <c r="T140" s="531"/>
      <c r="U140" s="531"/>
      <c r="V140" s="531"/>
      <c r="W140" s="531"/>
      <c r="X140" s="531"/>
      <c r="Y140" s="531"/>
      <c r="Z140" s="531"/>
      <c r="AA140" s="531"/>
      <c r="AB140" s="531"/>
      <c r="AC140" s="531"/>
      <c r="AD140" s="531"/>
      <c r="AE140" s="3">
        <v>1</v>
      </c>
    </row>
    <row r="141" spans="1:31">
      <c r="A141" s="531"/>
      <c r="B141" s="1612"/>
      <c r="C141" s="9"/>
      <c r="D141" s="9"/>
      <c r="E141" s="9"/>
      <c r="F141" s="9"/>
      <c r="G141" s="9"/>
      <c r="H141" s="9"/>
      <c r="I141" s="9"/>
      <c r="J141" s="9"/>
      <c r="K141" s="9"/>
      <c r="L141" s="9"/>
      <c r="M141" s="264"/>
      <c r="N141" s="531"/>
      <c r="O141" s="531"/>
      <c r="P141" s="531"/>
      <c r="Q141" s="531"/>
      <c r="R141" s="531"/>
      <c r="S141" s="531"/>
      <c r="T141" s="531"/>
      <c r="U141" s="531"/>
      <c r="V141" s="531"/>
      <c r="W141" s="531"/>
      <c r="X141" s="531"/>
      <c r="Y141" s="531"/>
      <c r="Z141" s="531"/>
      <c r="AA141" s="531"/>
      <c r="AB141" s="531"/>
      <c r="AC141" s="531"/>
      <c r="AD141" s="531"/>
      <c r="AE141" s="3">
        <v>1</v>
      </c>
    </row>
    <row r="142" spans="1:31">
      <c r="A142" s="531"/>
      <c r="B142" s="1612" t="s">
        <v>8314</v>
      </c>
      <c r="C142" s="9"/>
      <c r="D142" s="9"/>
      <c r="E142" s="9"/>
      <c r="F142" s="9" t="s">
        <v>8315</v>
      </c>
      <c r="G142" s="9"/>
      <c r="H142" s="9"/>
      <c r="I142" s="9"/>
      <c r="J142" s="9" t="s">
        <v>8315</v>
      </c>
      <c r="K142" s="9"/>
      <c r="L142" s="9"/>
      <c r="M142" s="264"/>
      <c r="N142" s="531"/>
      <c r="O142" s="531"/>
      <c r="P142" s="531"/>
      <c r="Q142" s="531"/>
      <c r="R142" s="531"/>
      <c r="S142" s="531"/>
      <c r="T142" s="531"/>
      <c r="U142" s="531"/>
      <c r="V142" s="531"/>
      <c r="W142" s="531"/>
      <c r="X142" s="531"/>
      <c r="Y142" s="531"/>
      <c r="Z142" s="531"/>
      <c r="AA142" s="531"/>
      <c r="AB142" s="531"/>
      <c r="AC142" s="531"/>
      <c r="AD142" s="531"/>
      <c r="AE142" s="3">
        <v>1</v>
      </c>
    </row>
    <row r="143" spans="1:31">
      <c r="A143" s="531"/>
      <c r="B143" s="1612" t="s">
        <v>8316</v>
      </c>
      <c r="C143" s="9"/>
      <c r="D143" s="9"/>
      <c r="E143" s="9"/>
      <c r="F143" s="9" t="s">
        <v>8317</v>
      </c>
      <c r="G143" s="9"/>
      <c r="H143" s="9"/>
      <c r="I143" s="9"/>
      <c r="J143" s="9" t="s">
        <v>8318</v>
      </c>
      <c r="K143" s="9"/>
      <c r="L143" s="9"/>
      <c r="M143" s="264"/>
      <c r="N143" s="531"/>
      <c r="O143" s="531"/>
      <c r="P143" s="531"/>
      <c r="Q143" s="531"/>
      <c r="R143" s="531"/>
      <c r="S143" s="531"/>
      <c r="T143" s="531"/>
      <c r="U143" s="531"/>
      <c r="V143" s="531"/>
      <c r="W143" s="531"/>
      <c r="X143" s="531"/>
      <c r="Y143" s="531"/>
      <c r="Z143" s="531"/>
      <c r="AA143" s="531"/>
      <c r="AB143" s="531"/>
      <c r="AC143" s="531"/>
      <c r="AD143" s="531"/>
      <c r="AE143" s="3">
        <v>1</v>
      </c>
    </row>
    <row r="144" spans="1:31">
      <c r="A144" s="531"/>
      <c r="B144" s="1612" t="s">
        <v>8319</v>
      </c>
      <c r="C144" s="9"/>
      <c r="D144" s="9"/>
      <c r="E144" s="9"/>
      <c r="F144" s="9" t="s">
        <v>8320</v>
      </c>
      <c r="G144" s="9"/>
      <c r="H144" s="9"/>
      <c r="I144" s="9"/>
      <c r="J144" s="9" t="s">
        <v>8321</v>
      </c>
      <c r="K144" s="9"/>
      <c r="L144" s="9"/>
      <c r="M144" s="264"/>
      <c r="N144" s="531"/>
      <c r="O144" s="531"/>
      <c r="P144" s="531"/>
      <c r="Q144" s="531"/>
      <c r="R144" s="531"/>
      <c r="S144" s="531"/>
      <c r="T144" s="531"/>
      <c r="U144" s="531"/>
      <c r="V144" s="531"/>
      <c r="W144" s="531"/>
      <c r="X144" s="531"/>
      <c r="Y144" s="531"/>
      <c r="Z144" s="531"/>
      <c r="AA144" s="531"/>
      <c r="AB144" s="531"/>
      <c r="AC144" s="531"/>
      <c r="AD144" s="531"/>
      <c r="AE144" s="3">
        <v>1</v>
      </c>
    </row>
    <row r="145" spans="1:33">
      <c r="A145" s="531"/>
      <c r="B145" s="1612" t="s">
        <v>8322</v>
      </c>
      <c r="C145" s="9"/>
      <c r="D145" s="9"/>
      <c r="E145" s="9"/>
      <c r="F145" s="9" t="s">
        <v>8323</v>
      </c>
      <c r="G145" s="9"/>
      <c r="H145" s="9"/>
      <c r="I145" s="9"/>
      <c r="J145" s="9" t="s">
        <v>8324</v>
      </c>
      <c r="K145" s="9"/>
      <c r="L145" s="9"/>
      <c r="M145" s="264"/>
      <c r="N145" s="531"/>
      <c r="O145" s="531"/>
      <c r="P145" s="531"/>
      <c r="Q145" s="531"/>
      <c r="R145" s="531"/>
      <c r="S145" s="531"/>
      <c r="T145" s="531"/>
      <c r="U145" s="531"/>
      <c r="V145" s="531"/>
      <c r="W145" s="531"/>
      <c r="X145" s="531"/>
      <c r="Y145" s="531"/>
      <c r="Z145" s="531"/>
      <c r="AA145" s="531"/>
      <c r="AB145" s="531"/>
      <c r="AC145" s="531"/>
      <c r="AD145" s="531"/>
      <c r="AE145" s="3">
        <v>1</v>
      </c>
    </row>
    <row r="146" spans="1:33">
      <c r="A146" s="531"/>
      <c r="B146" s="1612" t="s">
        <v>8325</v>
      </c>
      <c r="C146" s="9"/>
      <c r="D146" s="9"/>
      <c r="E146" s="9"/>
      <c r="F146" s="9" t="s">
        <v>8326</v>
      </c>
      <c r="G146" s="9"/>
      <c r="H146" s="9"/>
      <c r="I146" s="9"/>
      <c r="J146" s="9" t="s">
        <v>8327</v>
      </c>
      <c r="K146" s="9"/>
      <c r="L146" s="9"/>
      <c r="M146" s="264"/>
      <c r="N146" s="531"/>
      <c r="O146" s="531"/>
      <c r="P146" s="531"/>
      <c r="Q146" s="531"/>
      <c r="R146" s="531"/>
      <c r="S146" s="531"/>
      <c r="T146" s="531"/>
      <c r="U146" s="531"/>
      <c r="V146" s="531"/>
      <c r="W146" s="531"/>
      <c r="X146" s="531"/>
      <c r="Y146" s="531"/>
      <c r="Z146" s="531"/>
      <c r="AA146" s="531"/>
      <c r="AB146" s="531"/>
      <c r="AC146" s="531"/>
      <c r="AD146" s="531"/>
      <c r="AE146" s="3">
        <v>1</v>
      </c>
    </row>
    <row r="147" spans="1:33">
      <c r="A147" s="531"/>
      <c r="B147" s="1612" t="s">
        <v>8328</v>
      </c>
      <c r="C147" s="9"/>
      <c r="D147" s="9"/>
      <c r="E147" s="9"/>
      <c r="F147" s="9" t="s">
        <v>8329</v>
      </c>
      <c r="G147" s="9"/>
      <c r="H147" s="9"/>
      <c r="I147" s="9"/>
      <c r="J147" s="9" t="s">
        <v>8329</v>
      </c>
      <c r="K147" s="9"/>
      <c r="L147" s="9"/>
      <c r="M147" s="264"/>
      <c r="N147" s="531"/>
      <c r="O147" s="531"/>
      <c r="P147" s="531"/>
      <c r="Q147" s="531"/>
      <c r="R147" s="531"/>
      <c r="S147" s="531"/>
      <c r="T147" s="531"/>
      <c r="U147" s="531"/>
      <c r="V147" s="531"/>
      <c r="W147" s="531"/>
      <c r="X147" s="531"/>
      <c r="Y147" s="531"/>
      <c r="Z147" s="531"/>
      <c r="AA147" s="531"/>
      <c r="AB147" s="531"/>
      <c r="AC147" s="531"/>
      <c r="AD147" s="531"/>
      <c r="AE147" s="3">
        <v>1</v>
      </c>
    </row>
    <row r="148" spans="1:33">
      <c r="A148" s="531"/>
      <c r="B148" s="9"/>
      <c r="C148" s="9"/>
      <c r="D148" s="9"/>
      <c r="E148" s="9"/>
      <c r="F148" s="9"/>
      <c r="G148" s="9"/>
      <c r="H148" s="9"/>
      <c r="I148" s="9"/>
      <c r="J148" s="9"/>
      <c r="K148" s="9"/>
      <c r="L148" s="9"/>
      <c r="M148" s="264"/>
      <c r="N148" s="531"/>
      <c r="O148" s="531"/>
      <c r="P148" s="531"/>
      <c r="Q148" s="531"/>
      <c r="R148" s="531"/>
      <c r="S148" s="531"/>
      <c r="T148" s="531"/>
      <c r="U148" s="531"/>
      <c r="V148" s="531"/>
      <c r="W148" s="531"/>
      <c r="X148" s="531"/>
      <c r="Y148" s="531"/>
      <c r="Z148" s="531"/>
      <c r="AA148" s="531"/>
      <c r="AB148" s="531"/>
      <c r="AC148" s="531"/>
      <c r="AD148" s="531"/>
      <c r="AE148" s="3">
        <v>1</v>
      </c>
    </row>
    <row r="149" spans="1:33">
      <c r="A149" s="531"/>
      <c r="B149" s="531"/>
      <c r="C149" s="531"/>
      <c r="D149" s="531"/>
      <c r="E149" s="531"/>
      <c r="F149" s="531"/>
      <c r="G149" s="531"/>
      <c r="H149" s="531"/>
      <c r="I149" s="531"/>
      <c r="J149" s="531"/>
      <c r="K149" s="531"/>
      <c r="L149" s="264"/>
      <c r="M149" s="264"/>
      <c r="N149" s="531"/>
      <c r="O149" s="531"/>
      <c r="P149" s="531"/>
      <c r="Q149" s="531"/>
      <c r="R149" s="531"/>
      <c r="S149" s="531"/>
      <c r="T149" s="531"/>
      <c r="U149" s="531"/>
      <c r="V149" s="531"/>
      <c r="W149" s="531"/>
      <c r="X149" s="531"/>
      <c r="Y149" s="531"/>
      <c r="Z149" s="531"/>
      <c r="AA149" s="531"/>
      <c r="AB149" s="531"/>
      <c r="AC149" s="531"/>
      <c r="AD149" s="531"/>
      <c r="AE149" s="700" t="s">
        <v>821</v>
      </c>
      <c r="AF149"/>
      <c r="AG149"/>
    </row>
    <row r="150" spans="1:33">
      <c r="A150" s="3">
        <v>1</v>
      </c>
      <c r="B150" s="3">
        <v>1</v>
      </c>
      <c r="C150" s="3">
        <v>1</v>
      </c>
      <c r="D150" s="3">
        <v>1</v>
      </c>
      <c r="E150" s="3">
        <v>1</v>
      </c>
      <c r="F150" s="3">
        <v>1</v>
      </c>
      <c r="G150" s="3">
        <v>1</v>
      </c>
      <c r="H150" s="3">
        <v>1</v>
      </c>
      <c r="I150" s="3">
        <v>1</v>
      </c>
      <c r="J150" s="3">
        <v>1</v>
      </c>
      <c r="K150" s="3">
        <v>1</v>
      </c>
      <c r="L150" s="3">
        <v>1</v>
      </c>
      <c r="M150" s="3">
        <v>1</v>
      </c>
      <c r="N150" s="3">
        <v>1</v>
      </c>
      <c r="O150" s="3">
        <v>1</v>
      </c>
      <c r="P150" s="3">
        <v>1</v>
      </c>
      <c r="Q150" s="3">
        <v>1</v>
      </c>
      <c r="R150" s="3">
        <v>1</v>
      </c>
      <c r="S150" s="3">
        <v>1</v>
      </c>
      <c r="T150" s="3">
        <v>1</v>
      </c>
      <c r="U150" s="3">
        <v>1</v>
      </c>
      <c r="V150" s="3">
        <v>1</v>
      </c>
      <c r="W150" s="3">
        <v>1</v>
      </c>
      <c r="X150" s="3">
        <v>1</v>
      </c>
      <c r="Y150" s="3">
        <v>1</v>
      </c>
      <c r="Z150" s="3">
        <v>1</v>
      </c>
      <c r="AA150" s="3">
        <v>1</v>
      </c>
      <c r="AB150" s="3">
        <v>1</v>
      </c>
      <c r="AC150" s="3">
        <v>1</v>
      </c>
      <c r="AD150" s="3">
        <v>1</v>
      </c>
      <c r="AE150" s="1" t="str">
        <f>ADDRESS(ROW(),COLUMN(),4)</f>
        <v>AE150</v>
      </c>
      <c r="AF150" s="702"/>
      <c r="AG150" s="703" t="str">
        <f>ADDRESS(ROW(),COLUMN(),4)</f>
        <v>AG150</v>
      </c>
    </row>
  </sheetData>
  <mergeCells count="8">
    <mergeCell ref="B9:D9"/>
    <mergeCell ref="F9:H9"/>
    <mergeCell ref="J9:L9"/>
    <mergeCell ref="P3:R3"/>
    <mergeCell ref="B5:D6"/>
    <mergeCell ref="F5:H6"/>
    <mergeCell ref="J5:L6"/>
    <mergeCell ref="N5:R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16CFE-BE48-418C-95FF-44177325B430}">
  <dimension ref="A1:V300"/>
  <sheetViews>
    <sheetView showZeros="0" tabSelected="1" workbookViewId="0">
      <selection activeCell="F14" sqref="F14"/>
    </sheetView>
  </sheetViews>
  <sheetFormatPr baseColWidth="10" defaultRowHeight="15"/>
  <cols>
    <col min="2" max="2" width="5.85546875" customWidth="1"/>
    <col min="3" max="3" width="9.7109375" customWidth="1"/>
    <col min="4" max="4" width="7.7109375" customWidth="1"/>
    <col min="5" max="5" width="103.7109375" customWidth="1"/>
    <col min="6" max="6" width="11.7109375" customWidth="1"/>
    <col min="7" max="7" width="10.7109375" customWidth="1"/>
    <col min="8" max="8" width="9.7109375" customWidth="1"/>
    <col min="9" max="9" width="3.7109375" customWidth="1"/>
    <col min="10" max="10" width="102.5703125" customWidth="1"/>
    <col min="11" max="11" width="6.7109375" customWidth="1"/>
    <col min="12" max="12" width="4.7109375" customWidth="1"/>
    <col min="13" max="16" width="10.7109375" customWidth="1"/>
    <col min="17" max="17" width="15.7109375" customWidth="1"/>
    <col min="18" max="18" width="11.7109375" customWidth="1"/>
    <col min="20" max="20" width="8.7109375" customWidth="1"/>
    <col min="22" max="22" width="76.85546875" customWidth="1"/>
  </cols>
  <sheetData>
    <row r="1" spans="1:22" ht="15.75" thickTop="1">
      <c r="A1" s="1" t="str">
        <f>ADDRESS(ROW(),COLUMN(),4)</f>
        <v>A1</v>
      </c>
      <c r="B1" s="1687" t="str">
        <f t="shared" ref="B1:R1" si="0">SUBSTITUTE(ADDRESS(1,COLUMN(),4),"1","")</f>
        <v>B</v>
      </c>
      <c r="C1" s="1687" t="str">
        <f t="shared" si="0"/>
        <v>C</v>
      </c>
      <c r="D1" s="1687" t="str">
        <f t="shared" si="0"/>
        <v>D</v>
      </c>
      <c r="E1" s="1687" t="str">
        <f t="shared" si="0"/>
        <v>E</v>
      </c>
      <c r="F1" s="1687" t="str">
        <f t="shared" si="0"/>
        <v>F</v>
      </c>
      <c r="G1" s="1687" t="str">
        <f t="shared" si="0"/>
        <v>G</v>
      </c>
      <c r="H1" s="1687" t="str">
        <f t="shared" si="0"/>
        <v>H</v>
      </c>
      <c r="I1" s="1687" t="str">
        <f t="shared" si="0"/>
        <v>I</v>
      </c>
      <c r="J1" s="1687" t="str">
        <f t="shared" si="0"/>
        <v>J</v>
      </c>
      <c r="K1" s="1687" t="str">
        <f t="shared" si="0"/>
        <v>K</v>
      </c>
      <c r="L1" s="1687" t="str">
        <f t="shared" si="0"/>
        <v>L</v>
      </c>
      <c r="M1" s="1687" t="str">
        <f t="shared" si="0"/>
        <v>M</v>
      </c>
      <c r="N1" s="1687" t="str">
        <f t="shared" si="0"/>
        <v>N</v>
      </c>
      <c r="O1" s="1687" t="str">
        <f t="shared" si="0"/>
        <v>O</v>
      </c>
      <c r="P1" s="1687" t="str">
        <f t="shared" si="0"/>
        <v>P</v>
      </c>
      <c r="Q1" s="1687" t="str">
        <f t="shared" si="0"/>
        <v>Q</v>
      </c>
      <c r="R1" s="1687" t="str">
        <f t="shared" si="0"/>
        <v>R</v>
      </c>
      <c r="T1" s="3">
        <v>1</v>
      </c>
      <c r="U1" s="4" t="str">
        <f>SUBSTITUTE(ADDRESS(1,COLUMN(),4),"1","")</f>
        <v>U</v>
      </c>
      <c r="V1" s="5" t="str">
        <f>SUBSTITUTE(ADDRESS(1,COLUMN(),4),"1","")</f>
        <v>V</v>
      </c>
    </row>
    <row r="2" spans="1:22" ht="21" customHeight="1" thickBot="1">
      <c r="B2" s="698">
        <v>5</v>
      </c>
      <c r="C2" s="6">
        <v>9</v>
      </c>
      <c r="D2" s="6">
        <v>7</v>
      </c>
      <c r="E2" s="846">
        <f t="shared" ref="E2" ca="1" si="1">CELL("largeur",E2)</f>
        <v>103</v>
      </c>
      <c r="F2" s="6">
        <v>11</v>
      </c>
      <c r="G2" s="6">
        <v>10</v>
      </c>
      <c r="H2" s="6">
        <v>9</v>
      </c>
      <c r="I2" s="6">
        <v>3</v>
      </c>
      <c r="J2" s="846">
        <f t="shared" ref="J2" ca="1" si="2">CELL("largeur",J2)</f>
        <v>102</v>
      </c>
      <c r="K2" s="6">
        <v>6</v>
      </c>
      <c r="L2" s="6">
        <v>4</v>
      </c>
      <c r="M2" s="6">
        <v>10</v>
      </c>
      <c r="N2" s="6">
        <v>10</v>
      </c>
      <c r="O2" s="6">
        <v>10</v>
      </c>
      <c r="P2" s="6">
        <v>10</v>
      </c>
      <c r="Q2" s="698">
        <v>15</v>
      </c>
      <c r="R2" s="698">
        <v>11</v>
      </c>
      <c r="T2" s="3">
        <v>1</v>
      </c>
      <c r="U2" s="7" t="s">
        <v>3</v>
      </c>
      <c r="V2" s="8"/>
    </row>
    <row r="3" spans="1:22" ht="21" customHeight="1">
      <c r="B3" s="16" t="s">
        <v>11</v>
      </c>
      <c r="C3" s="1688"/>
      <c r="D3" s="1688"/>
      <c r="E3" s="2503" t="s">
        <v>8419</v>
      </c>
      <c r="F3" s="2503"/>
      <c r="G3" s="2503"/>
      <c r="H3" s="2503"/>
      <c r="I3" s="1689"/>
      <c r="J3" s="1689"/>
      <c r="K3" s="1689"/>
      <c r="L3" s="1689"/>
      <c r="M3" s="1689"/>
      <c r="N3" s="1689"/>
      <c r="O3" s="1689"/>
      <c r="P3" s="1689"/>
      <c r="Q3" s="1689"/>
      <c r="R3" s="1690"/>
      <c r="T3" s="3">
        <v>1</v>
      </c>
      <c r="U3" s="11">
        <f ca="1">COUNTA(A1:T300) + COUNTBLANK(A1:T300)</f>
        <v>7632</v>
      </c>
      <c r="V3" s="12" t="str">
        <f>"cellules entre -cells -celdas  "&amp;" " &amp;A1&amp;" et  "&amp;T300</f>
        <v>cellules entre -cells -celdas   A1 et  T300</v>
      </c>
    </row>
    <row r="4" spans="1:22" ht="21" customHeight="1">
      <c r="B4" s="16" t="s">
        <v>11</v>
      </c>
      <c r="C4" s="1691"/>
      <c r="D4" s="1691"/>
      <c r="E4" s="2504"/>
      <c r="F4" s="2504"/>
      <c r="G4" s="2504"/>
      <c r="H4" s="2504"/>
      <c r="I4" s="1692"/>
      <c r="J4" s="1692"/>
      <c r="K4" s="1692"/>
      <c r="L4" s="1692"/>
      <c r="M4" s="1692" t="s">
        <v>8756</v>
      </c>
      <c r="N4" s="1692"/>
      <c r="O4" s="1692"/>
      <c r="P4" s="1692"/>
      <c r="Q4" s="1692"/>
      <c r="R4" s="1693"/>
      <c r="T4" s="3">
        <v>1</v>
      </c>
      <c r="U4" s="11">
        <f ca="1">COUNTA(A1:T300)</f>
        <v>2553</v>
      </c>
      <c r="V4" s="12" t="s">
        <v>10</v>
      </c>
    </row>
    <row r="5" spans="1:22" ht="21" customHeight="1">
      <c r="B5" s="16" t="s">
        <v>11</v>
      </c>
      <c r="C5" s="1691"/>
      <c r="D5" s="1691"/>
      <c r="E5" s="2504"/>
      <c r="F5" s="2504"/>
      <c r="G5" s="2504"/>
      <c r="H5" s="2504"/>
      <c r="I5" s="1694"/>
      <c r="J5" s="2505" t="s">
        <v>8420</v>
      </c>
      <c r="K5" s="1694"/>
      <c r="L5" s="1694"/>
      <c r="M5" s="1694"/>
      <c r="N5" s="1694"/>
      <c r="O5" s="1694"/>
      <c r="P5" s="1694"/>
      <c r="Q5" s="1695"/>
      <c r="R5" s="1696"/>
      <c r="T5" s="3">
        <v>1</v>
      </c>
      <c r="U5" s="11">
        <f ca="1">COUNTBLANK(A1:T300)</f>
        <v>5079</v>
      </c>
      <c r="V5" s="12" t="s">
        <v>13</v>
      </c>
    </row>
    <row r="6" spans="1:22" ht="21" customHeight="1">
      <c r="B6" s="16" t="s">
        <v>11</v>
      </c>
      <c r="C6" s="1697" t="s">
        <v>8421</v>
      </c>
      <c r="D6" s="1691"/>
      <c r="E6" s="1692"/>
      <c r="F6" s="1692"/>
      <c r="G6" s="1692"/>
      <c r="H6" s="1698"/>
      <c r="I6" s="1694"/>
      <c r="J6" s="2505"/>
      <c r="K6" s="1694"/>
      <c r="L6" s="1694"/>
      <c r="M6" s="1694"/>
      <c r="N6" s="1694"/>
      <c r="O6" s="1694"/>
      <c r="P6" s="1694"/>
      <c r="Q6" s="1695"/>
      <c r="R6" s="1696"/>
      <c r="T6" s="3">
        <v>1</v>
      </c>
      <c r="U6" s="11">
        <f>SUM(T1:T298)+2</f>
        <v>300</v>
      </c>
      <c r="V6" s="12" t="s">
        <v>15</v>
      </c>
    </row>
    <row r="7" spans="1:22" ht="21" customHeight="1">
      <c r="B7" s="16" t="s">
        <v>11</v>
      </c>
      <c r="C7" s="9"/>
      <c r="D7" s="9"/>
      <c r="E7" s="1699"/>
      <c r="F7" s="1699"/>
      <c r="G7" s="1699"/>
      <c r="H7" s="1699"/>
      <c r="I7" s="1700"/>
      <c r="J7" s="1701" t="s">
        <v>8422</v>
      </c>
      <c r="K7" s="1702">
        <f>120</f>
        <v>120</v>
      </c>
      <c r="L7" s="1700"/>
      <c r="M7" s="1700"/>
      <c r="N7" s="1700"/>
      <c r="O7" s="1700"/>
      <c r="P7" s="1700"/>
      <c r="Q7" s="1703" t="s">
        <v>1651</v>
      </c>
      <c r="R7" s="1704" t="str">
        <f>T300</f>
        <v>T300</v>
      </c>
      <c r="T7" s="3">
        <v>1</v>
      </c>
      <c r="U7" s="11">
        <f>SUM(A300:S300)+1</f>
        <v>20</v>
      </c>
      <c r="V7" s="12" t="s">
        <v>18</v>
      </c>
    </row>
    <row r="8" spans="1:22" ht="21" customHeight="1">
      <c r="B8" s="16" t="s">
        <v>11</v>
      </c>
      <c r="C8" s="9"/>
      <c r="D8" s="9"/>
      <c r="E8" s="1707" t="s">
        <v>8556</v>
      </c>
      <c r="F8" s="1700"/>
      <c r="G8" s="1700"/>
      <c r="H8" s="1700"/>
      <c r="I8" s="1700"/>
      <c r="J8" s="2506" t="str">
        <f ca="1">"Largeur de cette colonne : " &amp; J2 &amp; IF(J2 &gt; K7, " - Colonne trop large de " &amp; (J2 - K7), IF(K7 &gt; J2, " - Élargissez la colonne à " &amp; K7, ""))</f>
        <v>Largeur de cette colonne : 102 - Élargissez la colonne à 120</v>
      </c>
      <c r="K8" s="1700"/>
      <c r="L8" s="1700"/>
      <c r="M8" s="1700"/>
      <c r="N8" s="1700"/>
      <c r="O8" s="1700"/>
      <c r="P8" s="1700"/>
      <c r="Q8" s="1705"/>
      <c r="R8" s="1706"/>
      <c r="T8" s="3">
        <v>1</v>
      </c>
    </row>
    <row r="9" spans="1:22" ht="21" customHeight="1">
      <c r="B9" s="16" t="s">
        <v>11</v>
      </c>
      <c r="C9" s="9"/>
      <c r="D9" s="9"/>
      <c r="E9" s="1707" t="str">
        <f>"❶  collez le texte brut à découper colonne "&amp;E29</f>
        <v>❶  collez le texte brut à découper colonne E</v>
      </c>
      <c r="F9" s="1700"/>
      <c r="G9" s="1700"/>
      <c r="H9" s="1700"/>
      <c r="I9" s="1700"/>
      <c r="J9" s="2506"/>
      <c r="K9" s="1700"/>
      <c r="L9" s="1700"/>
      <c r="M9" s="1700"/>
      <c r="N9" s="1700"/>
      <c r="O9" s="1700"/>
      <c r="P9" s="1700"/>
      <c r="Q9" s="1705"/>
      <c r="R9" s="1706"/>
      <c r="T9" s="3">
        <v>1</v>
      </c>
    </row>
    <row r="10" spans="1:22" ht="21" customHeight="1">
      <c r="B10" s="16" t="s">
        <v>11</v>
      </c>
      <c r="C10" s="9"/>
      <c r="D10" s="9"/>
      <c r="E10" s="2123" t="s">
        <v>16</v>
      </c>
      <c r="F10" s="1700"/>
      <c r="G10" s="1700"/>
      <c r="H10" s="1700"/>
      <c r="I10" s="1700"/>
      <c r="J10" s="1707" t="s">
        <v>8420</v>
      </c>
      <c r="K10" s="1700"/>
      <c r="L10" s="1700"/>
      <c r="M10" s="1700"/>
      <c r="N10" s="1700"/>
      <c r="O10" s="1700"/>
      <c r="P10" s="1700"/>
      <c r="Q10" s="1705"/>
      <c r="R10" s="1706"/>
      <c r="T10" s="3">
        <v>1</v>
      </c>
    </row>
    <row r="11" spans="1:22" ht="21" customHeight="1">
      <c r="B11" s="16" t="s">
        <v>11</v>
      </c>
      <c r="C11" s="9"/>
      <c r="D11" s="9"/>
      <c r="E11" s="2509" t="s">
        <v>8562</v>
      </c>
      <c r="F11" s="1700"/>
      <c r="G11" s="1700"/>
      <c r="H11" s="1700"/>
      <c r="I11" s="1700"/>
      <c r="J11" s="1707" t="s">
        <v>8423</v>
      </c>
      <c r="K11" s="1700"/>
      <c r="L11" s="1700"/>
      <c r="M11" s="1700"/>
      <c r="N11" s="1700"/>
      <c r="O11" s="1700"/>
      <c r="P11" s="1700"/>
      <c r="Q11" s="1705"/>
      <c r="R11" s="1706"/>
      <c r="T11" s="3">
        <v>1</v>
      </c>
    </row>
    <row r="12" spans="1:22" ht="21" customHeight="1">
      <c r="B12" s="16" t="s">
        <v>11</v>
      </c>
      <c r="C12" s="9"/>
      <c r="D12" s="9"/>
      <c r="E12" s="2509"/>
      <c r="F12" s="1708"/>
      <c r="G12" s="1708"/>
      <c r="H12" s="1708"/>
      <c r="I12" s="1708"/>
      <c r="J12" s="1707" t="s">
        <v>8424</v>
      </c>
      <c r="K12" s="1708"/>
      <c r="L12" s="1708"/>
      <c r="M12" s="1708"/>
      <c r="N12" s="1708"/>
      <c r="O12" s="1708"/>
      <c r="P12" s="1708"/>
      <c r="Q12" s="1705"/>
      <c r="R12" s="1706"/>
      <c r="T12" s="3">
        <v>1</v>
      </c>
    </row>
    <row r="13" spans="1:22" ht="21" customHeight="1">
      <c r="B13" s="16" t="s">
        <v>11</v>
      </c>
      <c r="C13" s="217"/>
      <c r="D13" s="217"/>
      <c r="E13" s="2509" t="s">
        <v>8752</v>
      </c>
      <c r="F13" s="217"/>
      <c r="G13" s="217"/>
      <c r="H13" s="217"/>
      <c r="I13" s="217"/>
      <c r="J13" s="9"/>
      <c r="K13" s="1709"/>
      <c r="L13" s="2507" t="s">
        <v>8425</v>
      </c>
      <c r="M13" s="2507"/>
      <c r="N13" s="2507"/>
      <c r="O13" s="2507"/>
      <c r="P13" s="2507"/>
      <c r="Q13" s="2507"/>
      <c r="R13" s="1706"/>
      <c r="T13" s="3">
        <v>1</v>
      </c>
    </row>
    <row r="14" spans="1:22" ht="21" customHeight="1">
      <c r="B14" s="16" t="s">
        <v>11</v>
      </c>
      <c r="C14" s="217"/>
      <c r="D14" s="217"/>
      <c r="E14" s="2509"/>
      <c r="F14" s="217"/>
      <c r="G14" s="217"/>
      <c r="H14" s="217"/>
      <c r="I14" s="217"/>
      <c r="J14" s="2508" t="s">
        <v>8426</v>
      </c>
      <c r="K14" s="1709"/>
      <c r="L14" s="2507"/>
      <c r="M14" s="2507"/>
      <c r="N14" s="2507"/>
      <c r="O14" s="2507"/>
      <c r="P14" s="2507"/>
      <c r="Q14" s="2507"/>
      <c r="R14" s="1706"/>
      <c r="T14" s="3">
        <v>1</v>
      </c>
    </row>
    <row r="15" spans="1:22" ht="21" customHeight="1">
      <c r="B15" s="16" t="s">
        <v>11</v>
      </c>
      <c r="C15" s="217"/>
      <c r="D15" s="217"/>
      <c r="E15" s="2509" t="s">
        <v>8753</v>
      </c>
      <c r="F15" s="217"/>
      <c r="G15" s="217"/>
      <c r="H15" s="217"/>
      <c r="I15" s="217"/>
      <c r="J15" s="2508"/>
      <c r="K15" s="1709"/>
      <c r="L15" s="2507"/>
      <c r="M15" s="2507"/>
      <c r="N15" s="2507"/>
      <c r="O15" s="2507"/>
      <c r="P15" s="2507"/>
      <c r="Q15" s="2507"/>
      <c r="R15" s="1706"/>
      <c r="T15" s="3">
        <v>1</v>
      </c>
    </row>
    <row r="16" spans="1:22" ht="21" customHeight="1">
      <c r="B16" s="16" t="s">
        <v>11</v>
      </c>
      <c r="C16" s="217"/>
      <c r="D16" s="217"/>
      <c r="E16" s="2509"/>
      <c r="F16" s="217"/>
      <c r="G16" s="217"/>
      <c r="H16" s="217"/>
      <c r="I16" s="217"/>
      <c r="J16" s="1710" t="s">
        <v>863</v>
      </c>
      <c r="K16" s="1709"/>
      <c r="L16" s="2512" t="s">
        <v>8427</v>
      </c>
      <c r="M16" s="2512"/>
      <c r="N16" s="2512"/>
      <c r="O16" s="2512"/>
      <c r="P16" s="2512"/>
      <c r="Q16" s="2512"/>
      <c r="R16" s="1706"/>
      <c r="T16" s="3">
        <v>1</v>
      </c>
    </row>
    <row r="17" spans="2:20" ht="21" customHeight="1">
      <c r="B17" s="16" t="s">
        <v>11</v>
      </c>
      <c r="C17" s="217"/>
      <c r="D17" s="217"/>
      <c r="E17" s="2513" t="str">
        <f>"❶ COLLEZ LE TEXTE BRUT  A DÉCOUPER  DANS CETTE COLONNE ▼ "&amp;SUBSTITUTE(ADDRESS(1,COLUMN(),4),"1","")</f>
        <v>❶ COLLEZ LE TEXTE BRUT  A DÉCOUPER  DANS CETTE COLONNE ▼ E</v>
      </c>
      <c r="F17" s="217"/>
      <c r="G17" s="217"/>
      <c r="H17" s="217"/>
      <c r="I17" s="217"/>
      <c r="J17" s="2514">
        <v>50</v>
      </c>
      <c r="K17" s="1711"/>
      <c r="L17" s="2512"/>
      <c r="M17" s="2512"/>
      <c r="N17" s="2512"/>
      <c r="O17" s="2512"/>
      <c r="P17" s="2512"/>
      <c r="Q17" s="2512"/>
      <c r="R17" s="1706"/>
      <c r="T17" s="3">
        <v>1</v>
      </c>
    </row>
    <row r="18" spans="2:20" ht="21" customHeight="1">
      <c r="B18" s="16" t="s">
        <v>11</v>
      </c>
      <c r="C18" s="217"/>
      <c r="D18" s="217"/>
      <c r="E18" s="2513"/>
      <c r="F18" s="217"/>
      <c r="G18" s="217"/>
      <c r="H18" s="217"/>
      <c r="I18" s="217"/>
      <c r="J18" s="2514"/>
      <c r="K18" s="1711"/>
      <c r="L18" s="2512"/>
      <c r="M18" s="2512"/>
      <c r="N18" s="2512"/>
      <c r="O18" s="2512"/>
      <c r="P18" s="2512"/>
      <c r="Q18" s="2512"/>
      <c r="R18" s="1706"/>
      <c r="T18" s="3">
        <v>1</v>
      </c>
    </row>
    <row r="19" spans="2:20" ht="21" customHeight="1">
      <c r="B19" s="16" t="s">
        <v>11</v>
      </c>
      <c r="C19" s="217"/>
      <c r="D19" s="217"/>
      <c r="E19" s="1712" t="s">
        <v>8428</v>
      </c>
      <c r="F19" s="217"/>
      <c r="G19" s="217"/>
      <c r="H19" s="217"/>
      <c r="I19" s="217"/>
      <c r="K19" s="9"/>
      <c r="L19" s="9"/>
      <c r="M19" s="9"/>
      <c r="N19" s="9"/>
      <c r="O19" s="9"/>
      <c r="P19" s="9"/>
      <c r="Q19" s="1705"/>
      <c r="R19" s="1706"/>
      <c r="T19" s="3">
        <v>1</v>
      </c>
    </row>
    <row r="20" spans="2:20" ht="21" customHeight="1">
      <c r="B20" s="16" t="s">
        <v>11</v>
      </c>
      <c r="C20" s="217"/>
      <c r="D20" s="217"/>
      <c r="E20" s="2517" t="s">
        <v>8429</v>
      </c>
      <c r="F20" s="217"/>
      <c r="G20" s="217"/>
      <c r="H20" s="217"/>
      <c r="I20" s="217"/>
      <c r="J20" s="2518" t="s">
        <v>8430</v>
      </c>
      <c r="K20" s="217"/>
      <c r="L20" s="2519" t="s">
        <v>8431</v>
      </c>
      <c r="M20" s="2519"/>
      <c r="N20" s="2519"/>
      <c r="O20" s="1713"/>
      <c r="P20" s="1713"/>
      <c r="Q20" s="1705"/>
      <c r="R20" s="1706"/>
      <c r="T20" s="3">
        <v>1</v>
      </c>
    </row>
    <row r="21" spans="2:20" ht="21" customHeight="1">
      <c r="B21" s="16" t="s">
        <v>11</v>
      </c>
      <c r="C21" s="217"/>
      <c r="D21" s="217"/>
      <c r="E21" s="2517"/>
      <c r="F21" s="217"/>
      <c r="G21" s="217"/>
      <c r="H21" s="217"/>
      <c r="I21" s="217"/>
      <c r="J21" s="2518"/>
      <c r="K21" s="217"/>
      <c r="L21" s="2519"/>
      <c r="M21" s="2519"/>
      <c r="N21" s="2519"/>
      <c r="O21" s="1713"/>
      <c r="P21" s="1713"/>
      <c r="Q21" s="1705"/>
      <c r="R21" s="1706"/>
      <c r="T21" s="3">
        <v>1</v>
      </c>
    </row>
    <row r="22" spans="2:20" ht="21" customHeight="1">
      <c r="B22" s="16" t="s">
        <v>11</v>
      </c>
      <c r="C22" s="1714"/>
      <c r="D22" s="1714"/>
      <c r="E22" s="1715" t="s">
        <v>8432</v>
      </c>
      <c r="F22" s="217"/>
      <c r="G22" s="217"/>
      <c r="H22" s="217"/>
      <c r="I22" s="217"/>
      <c r="J22" s="1715" t="s">
        <v>8433</v>
      </c>
      <c r="K22" s="217"/>
      <c r="L22" s="2519"/>
      <c r="M22" s="2519"/>
      <c r="N22" s="2519"/>
      <c r="O22" s="1716"/>
      <c r="P22" s="1713"/>
      <c r="Q22" s="1705"/>
      <c r="R22" s="1706"/>
      <c r="T22" s="3">
        <v>1</v>
      </c>
    </row>
    <row r="23" spans="2:20" ht="21" customHeight="1">
      <c r="B23" s="16" t="s">
        <v>11</v>
      </c>
      <c r="C23" s="1714"/>
      <c r="D23" s="1714"/>
      <c r="E23" s="1717"/>
      <c r="F23" s="217"/>
      <c r="G23" s="217"/>
      <c r="H23" s="217"/>
      <c r="I23" s="217"/>
      <c r="J23" s="1705"/>
      <c r="K23" s="217"/>
      <c r="L23" s="2519"/>
      <c r="M23" s="2519"/>
      <c r="N23" s="2519"/>
      <c r="O23" s="1716"/>
      <c r="P23" s="1713"/>
      <c r="Q23" s="1705"/>
      <c r="R23" s="1706"/>
      <c r="T23" s="3">
        <v>1</v>
      </c>
    </row>
    <row r="24" spans="2:20" ht="21" customHeight="1">
      <c r="B24" s="16" t="s">
        <v>11</v>
      </c>
      <c r="C24" s="1714"/>
      <c r="D24" s="1714"/>
      <c r="E24" s="1717"/>
      <c r="F24" s="217"/>
      <c r="G24" s="217"/>
      <c r="H24" s="217"/>
      <c r="I24" s="217"/>
      <c r="J24" s="2520" t="s">
        <v>8434</v>
      </c>
      <c r="K24" s="217"/>
      <c r="L24" s="217"/>
      <c r="M24" s="1713"/>
      <c r="N24" s="1716"/>
      <c r="O24" s="1716"/>
      <c r="P24" s="1713"/>
      <c r="Q24" s="1705"/>
      <c r="R24" s="1706"/>
      <c r="T24" s="3">
        <v>1</v>
      </c>
    </row>
    <row r="25" spans="2:20" ht="21" customHeight="1">
      <c r="B25" s="16" t="s">
        <v>11</v>
      </c>
      <c r="C25" s="1714"/>
      <c r="D25" s="1714"/>
      <c r="E25" s="1718" t="s">
        <v>8435</v>
      </c>
      <c r="F25" s="217"/>
      <c r="G25" s="217"/>
      <c r="H25" s="217"/>
      <c r="I25" s="217"/>
      <c r="J25" s="2520"/>
      <c r="K25" s="217"/>
      <c r="L25" s="217"/>
      <c r="M25" s="1713"/>
      <c r="N25" s="1716"/>
      <c r="O25" s="1716"/>
      <c r="P25" s="1713"/>
      <c r="Q25" s="1705"/>
      <c r="R25" s="1706"/>
      <c r="T25" s="3">
        <v>1</v>
      </c>
    </row>
    <row r="26" spans="2:20" ht="21" customHeight="1">
      <c r="B26" s="16" t="s">
        <v>11</v>
      </c>
      <c r="C26" s="1714"/>
      <c r="D26" s="1714"/>
      <c r="E26" s="1719" t="str">
        <f ca="1">"Largeur de cette colonne : "&amp;CELL("largeur",E26)</f>
        <v>Largeur de cette colonne : 103</v>
      </c>
      <c r="F26" s="217"/>
      <c r="G26" s="217"/>
      <c r="H26" s="217"/>
      <c r="I26" s="217"/>
      <c r="J26" s="1719" t="str">
        <f ca="1">"Largeur de cette colonne : "&amp;CELL("largeur",J26)</f>
        <v>Largeur de cette colonne : 102</v>
      </c>
      <c r="K26" s="217"/>
      <c r="L26" s="217"/>
      <c r="M26" s="1713"/>
      <c r="N26" s="1716"/>
      <c r="O26" s="1716"/>
      <c r="P26" s="1713"/>
      <c r="Q26" s="1705"/>
      <c r="R26" s="1706"/>
      <c r="T26" s="3">
        <v>1</v>
      </c>
    </row>
    <row r="27" spans="2:20" ht="21" customHeight="1">
      <c r="B27" s="16" t="s">
        <v>11</v>
      </c>
      <c r="C27" s="1714"/>
      <c r="D27" s="1714"/>
      <c r="E27" s="1720"/>
      <c r="F27" s="217"/>
      <c r="G27" s="217"/>
      <c r="H27" s="217"/>
      <c r="I27" s="217"/>
      <c r="J27" s="2521" t="s">
        <v>8436</v>
      </c>
      <c r="K27" s="1721"/>
      <c r="L27" s="1721"/>
      <c r="M27" s="1713"/>
      <c r="N27" s="1713"/>
      <c r="O27" s="1713"/>
      <c r="P27" s="1713"/>
      <c r="Q27" s="1713"/>
      <c r="R27" s="1706"/>
      <c r="T27" s="3">
        <v>1</v>
      </c>
    </row>
    <row r="28" spans="2:20" ht="21" customHeight="1">
      <c r="B28" s="16" t="s">
        <v>11</v>
      </c>
      <c r="C28" s="2510" t="s">
        <v>8437</v>
      </c>
      <c r="D28" s="2510"/>
      <c r="E28" s="1723" t="s">
        <v>8428</v>
      </c>
      <c r="F28" s="1714"/>
      <c r="G28" s="1714"/>
      <c r="H28" s="1714"/>
      <c r="I28" s="1714"/>
      <c r="J28" s="2521"/>
      <c r="K28" s="1721"/>
      <c r="L28" s="1721"/>
      <c r="M28" s="2511" t="s">
        <v>8438</v>
      </c>
      <c r="N28" s="2511"/>
      <c r="O28" s="2511"/>
      <c r="P28" s="2511"/>
      <c r="Q28" s="2515" t="str">
        <f>"vous auriez dû coupez le texte de la col."&amp;E29&amp;" en ▼"</f>
        <v>vous auriez dû coupez le texte de la col.E en ▼</v>
      </c>
      <c r="R28" s="2516"/>
      <c r="T28" s="3">
        <v>1</v>
      </c>
    </row>
    <row r="29" spans="2:20" ht="21" customHeight="1">
      <c r="B29" s="16" t="s">
        <v>11</v>
      </c>
      <c r="C29" s="1724"/>
      <c r="D29" s="1722" t="s">
        <v>8439</v>
      </c>
      <c r="E29" s="1725" t="str">
        <f t="shared" ref="E29" si="3">SUBSTITUTE(ADDRESS(1,COLUMN(),4),"1","")</f>
        <v>E</v>
      </c>
      <c r="F29" s="1726" t="s">
        <v>22</v>
      </c>
      <c r="G29" s="1727"/>
      <c r="H29" s="1727"/>
      <c r="I29" s="1727">
        <v>0</v>
      </c>
      <c r="J29" s="1727"/>
      <c r="K29" s="1728"/>
      <c r="L29" s="1721"/>
      <c r="M29" s="2511"/>
      <c r="N29" s="2511"/>
      <c r="O29" s="2511"/>
      <c r="P29" s="2511"/>
      <c r="Q29" s="2515"/>
      <c r="R29" s="2516"/>
      <c r="T29" s="3">
        <v>1</v>
      </c>
    </row>
    <row r="30" spans="2:20" ht="21" customHeight="1">
      <c r="B30" s="16" t="s">
        <v>11</v>
      </c>
      <c r="C30" s="1730" t="str">
        <f>IF(E30="","",(LEN(TRIM(SUBSTITUTE(E30,CHAR(160)," ")))-LEN(SUBSTITUTE(TRIM(SUBSTITUTE(E30,CHAR(160)," "))," ",""))+1)&amp;" mot"&amp;IF((LEN(TRIM(SUBSTITUTE(E30,CHAR(160)," ")))-LEN(SUBSTITUTE(TRIM(SUBSTITUTE(E30,CHAR(160)," "))," ",""))+1)&gt;1,"s",""))</f>
        <v>4 mots</v>
      </c>
      <c r="D30" s="1731">
        <f>IF(E30="","",LEN(TRIM(SUBSTITUTE(E30,CHAR(160),""))))</f>
        <v>30</v>
      </c>
      <c r="E30" s="1732" t="s">
        <v>8440</v>
      </c>
      <c r="F30" s="1733" t="str">
        <f>" ◄ ligne "&amp;ROW()</f>
        <v xml:space="preserve"> ◄ ligne 30</v>
      </c>
      <c r="G30" s="1730" t="str">
        <f>IF(J30="","",(LEN(TRIM(SUBSTITUTE(J30,CHAR(160)," ")))-LEN(SUBSTITUTE(TRIM(SUBSTITUTE(J30,CHAR(160)," "))," ",""))+1)&amp;" mot"&amp;IF((LEN(TRIM(SUBSTITUTE(J30,CHAR(160)," ")))-LEN(SUBSTITUTE(TRIM(SUBSTITUTE(J30,CHAR(160)," "))," ",""))+1)&gt;1,"s",""))</f>
        <v>4 mots</v>
      </c>
      <c r="H30" s="1734" t="str">
        <f>IF(J30="","",LEN(TRIM(SUBSTITUTE(J30,CHAR(160),"")))&amp;" car. ►")</f>
        <v>30 car. ►</v>
      </c>
      <c r="I30" s="1735">
        <f>IF(LEN(TRIM(N30))&gt;0,MAX(I29:I29)+1,"")</f>
        <v>1</v>
      </c>
      <c r="J30" s="233" t="str">
        <f>IFERROR(INDEX(N30:N299,MATCH(ROW()-ROW(N30)+1,I30:I299,0)),"")</f>
        <v>bœuf bourguignon de grand-mère</v>
      </c>
      <c r="K30" s="1728"/>
      <c r="L30" s="1721"/>
      <c r="M30" s="1736" t="str">
        <f>(SUBSTITUTE(SUBSTITUTE(E30,CHAR(13)&amp;CHAR(10)," "),CHAR(10)," "))</f>
        <v>bœuf bourguignon de grand-mère</v>
      </c>
      <c r="N30" s="1737" t="str">
        <f>IF(OR(M31="",M32=""),"",IF(LEN(M31)&lt;=M32,M31,IFERROR(LEFT(M31,FIND("♦",SUBSTITUTE(LEFT(M31,M32+1)," ","♦",LEN(LEFT(M31,M32+1))-LEN(SUBSTITUTE(LEFT(M31,M32+1)," ",""))))),LEFT(M31,IFERROR(FIND(" ",M31)-1,LEN(M31))))))</f>
        <v>bœuf bourguignon de grand-mère</v>
      </c>
      <c r="O30" s="1738" t="str">
        <f>IF(N30="","",TRIM(RIGHT(M31,LEN(M31)-LEN(N30))))</f>
        <v/>
      </c>
      <c r="P30" s="1739" t="str">
        <f>F30</f>
        <v xml:space="preserve"> ◄ ligne 30</v>
      </c>
      <c r="Q30" s="1729">
        <f>IF(D30="","",IF(OR(D30=0,D30&lt;J17),0,IF(D30&gt;J17,(D30-J17)&amp;" car. en trop",(D30-J17)&amp;" car.")))</f>
        <v>0</v>
      </c>
      <c r="R30" s="1740" t="str">
        <f>IF(D30="","",ROUNDUP(D30/J17,0)&amp;" ligne(s)")</f>
        <v>1 ligne(s)</v>
      </c>
      <c r="T30" s="3">
        <v>1</v>
      </c>
    </row>
    <row r="31" spans="2:20" ht="21" customHeight="1">
      <c r="B31" s="115" t="str">
        <f>IF(OR(LEN(J31)&gt;1),"A", "►")</f>
        <v>A</v>
      </c>
      <c r="C31" s="1730" t="str">
        <f t="shared" ref="C31:C74" si="4">IF(E31="","",(LEN(TRIM(SUBSTITUTE(E31,CHAR(160)," ")))-LEN(SUBSTITUTE(TRIM(SUBSTITUTE(E31,CHAR(160)," "))," ",""))+1)&amp;" mot"&amp;IF((LEN(TRIM(SUBSTITUTE(E31,CHAR(160)," ")))-LEN(SUBSTITUTE(TRIM(SUBSTITUTE(E31,CHAR(160)," "))," ",""))+1)&gt;1,"s",""))</f>
        <v>1 mot</v>
      </c>
      <c r="D31" s="1731">
        <f>IF(E31="","",LEN(TRIM(SUBSTITUTE(E31,CHAR(160),""))))</f>
        <v>11</v>
      </c>
      <c r="E31" s="1732" t="s">
        <v>8441</v>
      </c>
      <c r="F31" s="1741" t="str">
        <f t="shared" ref="F31:F74" si="5">" ◄ ligne "&amp;ROW()</f>
        <v xml:space="preserve"> ◄ ligne 31</v>
      </c>
      <c r="G31" s="1730" t="str">
        <f>IF(J31="","",(LEN(TRIM(SUBSTITUTE(J31,CHAR(160)," ")))-LEN(SUBSTITUTE(TRIM(SUBSTITUTE(J31,CHAR(160)," "))," ",""))+1)&amp;" mot"&amp;IF((LEN(TRIM(SUBSTITUTE(J31,CHAR(160)," ")))-LEN(SUBSTITUTE(TRIM(SUBSTITUTE(J31,CHAR(160)," "))," ",""))+1)&gt;1,"s",""))</f>
        <v>1 mot</v>
      </c>
      <c r="H31" s="1734" t="str">
        <f>IF(J31="","",LEN(TRIM(SUBSTITUTE(J31,CHAR(160),"")))&amp;" car. ►")</f>
        <v>11 car. ►</v>
      </c>
      <c r="I31" s="1735" t="str">
        <f>IF(LEN(TRIM(N31))&gt;0,MAX(I29:I30)+1,"")</f>
        <v/>
      </c>
      <c r="J31" s="233" t="str">
        <f>IFERROR(INDEX(N30:N299,MATCH(ROW()-ROW(N30)+1,I30:I299,0)),"")</f>
        <v>Préparation</v>
      </c>
      <c r="K31" s="1728"/>
      <c r="L31" s="1721"/>
      <c r="M31" s="1737" t="str">
        <f>TRIM(SUBSTITUTE(SUBSTITUTE(SUBSTITUTE(SUBSTITUTE(IF(OR(LEFT(M30,1)="-",LEFT(M30,1)="="),MID(M30,2,9999),M30),CHAR(160)," "),","," "),";"," "),"."," "))</f>
        <v>bœuf bourguignon de grand-mère</v>
      </c>
      <c r="N31" s="1738" t="str">
        <f>IF(OR(O30="",M32=""),"",IF(LEN(O30)&lt;=M32,O30,IFERROR(LEFT(O30,FIND("♦",SUBSTITUTE(LEFT(O30,M32+1)," ","♦",LEN(LEFT(O30,M32+1))-LEN(SUBSTITUTE(LEFT(O30,M32+1)," ",""))))),LEFT(O30,IFERROR(FIND(" ",O30)-1,LEN(O30))))))</f>
        <v/>
      </c>
      <c r="O31" s="1738" t="str">
        <f>IF(N31="","",TRIM(RIGHT(O30,LEN(O30)-LEN(N31))))</f>
        <v/>
      </c>
      <c r="P31" s="1742" t="str">
        <f>"ligne "&amp;ROW()&amp;" ►"</f>
        <v>ligne 31 ►</v>
      </c>
      <c r="Q31" s="1729">
        <f>IF(D31="","",IF(OR(D31=0,D31&lt;J17),0,IF(D31&gt;J17,(D31-J17)&amp;" car. en trop",(D31-J17)&amp;" car.")))</f>
        <v>0</v>
      </c>
      <c r="R31" s="1740" t="str">
        <f>IF(D31="","",ROUNDUP(D31/J17,0)&amp;" ligne(s)")</f>
        <v>1 ligne(s)</v>
      </c>
      <c r="T31" s="3">
        <v>1</v>
      </c>
    </row>
    <row r="32" spans="2:20" ht="21" customHeight="1">
      <c r="B32" s="115" t="str">
        <f t="shared" ref="B32:B74" si="6">IF(OR(LEN(J32)&gt;1),"A", "►")</f>
        <v>A</v>
      </c>
      <c r="C32" s="1730" t="str">
        <f t="shared" si="4"/>
        <v/>
      </c>
      <c r="D32" s="1731" t="str">
        <f>IF(E32="","",LEN(TRIM(SUBSTITUTE(E32,CHAR(160),""))))</f>
        <v/>
      </c>
      <c r="E32" s="1732"/>
      <c r="F32" s="1733" t="str">
        <f t="shared" si="5"/>
        <v xml:space="preserve"> ◄ ligne 32</v>
      </c>
      <c r="G32" s="1730" t="str">
        <f t="shared" ref="G32:G95" si="7">IF(J32="","",(LEN(TRIM(SUBSTITUTE(J32,CHAR(160)," ")))-LEN(SUBSTITUTE(TRIM(SUBSTITUTE(J32,CHAR(160)," "))," ",""))+1)&amp;" mot"&amp;IF((LEN(TRIM(SUBSTITUTE(J32,CHAR(160)," ")))-LEN(SUBSTITUTE(TRIM(SUBSTITUTE(J32,CHAR(160)," "))," ",""))+1)&gt;1,"s",""))</f>
        <v>8 mots</v>
      </c>
      <c r="H32" s="1734" t="str">
        <f t="shared" ref="H32:H95" si="8">IF(J32="","",LEN(TRIM(SUBSTITUTE(J32,CHAR(160),"")))&amp;" car. ►")</f>
        <v>42 car. ►</v>
      </c>
      <c r="I32" s="1735" t="str">
        <f>IF(LEN(TRIM(N32))&gt;0,MAX(I29:I31)+1,"")</f>
        <v/>
      </c>
      <c r="J32" s="233" t="str">
        <f>IFERROR(INDEX(N30:N299,MATCH(ROW()-ROW(N30)+1,I30:I299,0)),"")</f>
        <v>Portez à ébullition puis baissez le feu et</v>
      </c>
      <c r="K32" s="1728"/>
      <c r="L32" s="1721"/>
      <c r="M32" s="1743">
        <f>J17</f>
        <v>50</v>
      </c>
      <c r="N32" s="1738" t="str">
        <f>IF(OR(O31="",M32=""),"",IF(LEN(O31)&lt;=M32,O31,IFERROR(LEFT(O31,FIND("♦",SUBSTITUTE(LEFT(O31,M32+1)," ","♦",LEN(LEFT(O31,M32+1))-LEN(SUBSTITUTE(LEFT(O31,M32+1)," ",""))))),LEFT(O31,IFERROR(FIND(" ",O31)-1,LEN(O31))))))</f>
        <v/>
      </c>
      <c r="O32" s="1738" t="str">
        <f t="shared" ref="O32:O35" si="9">IF(N32="","",TRIM(RIGHT(O31,LEN(O31)-LEN(N32))))</f>
        <v/>
      </c>
      <c r="P32" s="1742" t="str">
        <f t="shared" ref="P32:P35" si="10">"ligne "&amp;ROW()&amp;" ►"</f>
        <v>ligne 32 ►</v>
      </c>
      <c r="Q32" s="1729" t="str">
        <f>IF(D32="","",IF(OR(D32=0,D32&lt;J17),0,IF(D32&gt;J17,(D32-J17)&amp;" car. en trop",(D32-J17)&amp;" car.")))</f>
        <v/>
      </c>
      <c r="R32" s="1740" t="str">
        <f>IF(D32="","",ROUNDUP(D32/J17,0)&amp;" ligne(s)")</f>
        <v/>
      </c>
      <c r="T32" s="3">
        <v>1</v>
      </c>
    </row>
    <row r="33" spans="2:20" ht="21" customHeight="1">
      <c r="B33" s="115" t="str">
        <f t="shared" si="6"/>
        <v>A</v>
      </c>
      <c r="C33" s="1730" t="str">
        <f t="shared" si="4"/>
        <v>8 mots</v>
      </c>
      <c r="D33" s="1731">
        <f t="shared" ref="D33:D74" si="11">IF(E33="","",LEN(TRIM(SUBSTITUTE(E33,CHAR(160),""))))</f>
        <v>43</v>
      </c>
      <c r="E33" s="1732" t="s">
        <v>8442</v>
      </c>
      <c r="F33" s="1741" t="str">
        <f t="shared" si="5"/>
        <v xml:space="preserve"> ◄ ligne 33</v>
      </c>
      <c r="G33" s="1730" t="str">
        <f t="shared" si="7"/>
        <v>10 mots</v>
      </c>
      <c r="H33" s="1734" t="str">
        <f t="shared" si="8"/>
        <v>45 car. ►</v>
      </c>
      <c r="I33" s="1735" t="str">
        <f>IF(LEN(TRIM(N33))&gt;0,MAX(I29:I32)+1,"")</f>
        <v/>
      </c>
      <c r="J33" s="233" t="str">
        <f>IFERROR(INDEX(N30:N299,MATCH(ROW()-ROW(N30)+1,I30:I299,0)),"")</f>
        <v xml:space="preserve">1 Coupez la viande en cubes d’environ 4 cm et </v>
      </c>
      <c r="K33" s="1728"/>
      <c r="L33" s="1721"/>
      <c r="M33" s="1737"/>
      <c r="N33" s="1738" t="str">
        <f>IF(OR(O32="",M32=""),"",IF(LEN(O32)&lt;=M32,O32,IFERROR(LEFT(O32,FIND("♦",SUBSTITUTE(LEFT(O32,M32+1)," ","♦",LEN(LEFT(O32,M32+1))-LEN(SUBSTITUTE(LEFT(O32,M32+1)," ",""))))),LEFT(O32,IFERROR(FIND(" ",O32)-1,LEN(O32))))))</f>
        <v/>
      </c>
      <c r="O33" s="1738" t="str">
        <f t="shared" si="9"/>
        <v/>
      </c>
      <c r="P33" s="1742" t="str">
        <f t="shared" si="10"/>
        <v>ligne 33 ►</v>
      </c>
      <c r="Q33" s="1729">
        <f>IF(D33="","",IF(OR(D33=0,D33&lt;J17),0,IF(D33&gt;J17,(D33-J17)&amp;" car. en trop",(D33-J17)&amp;" car.")))</f>
        <v>0</v>
      </c>
      <c r="R33" s="1740" t="str">
        <f>IF(D33="","",ROUNDUP(D33/J17,0)&amp;" ligne(s)")</f>
        <v>1 ligne(s)</v>
      </c>
      <c r="T33" s="3">
        <v>1</v>
      </c>
    </row>
    <row r="34" spans="2:20" ht="21" customHeight="1">
      <c r="B34" s="115" t="str">
        <f t="shared" si="6"/>
        <v>A</v>
      </c>
      <c r="C34" s="1730" t="str">
        <f t="shared" si="4"/>
        <v/>
      </c>
      <c r="D34" s="1731" t="str">
        <f t="shared" si="11"/>
        <v/>
      </c>
      <c r="E34" s="583"/>
      <c r="F34" s="1733" t="str">
        <f t="shared" si="5"/>
        <v xml:space="preserve"> ◄ ligne 34</v>
      </c>
      <c r="G34" s="1730" t="str">
        <f t="shared" si="7"/>
        <v>7 mots</v>
      </c>
      <c r="H34" s="1734" t="str">
        <f t="shared" si="8"/>
        <v>46 car. ►</v>
      </c>
      <c r="I34" s="1735" t="str">
        <f>IF(LEN(TRIM(N34))&gt;0,MAX(I29:I33)+1,"")</f>
        <v/>
      </c>
      <c r="J34" s="233" t="str">
        <f>IFERROR(INDEX(N30:N299,MATCH(ROW()-ROW(N30)+1,I30:I299,0)),"")</f>
        <v xml:space="preserve">mettez-la dans un grand saladier Ajoutez-y les </v>
      </c>
      <c r="K34" s="1728"/>
      <c r="L34" s="1721"/>
      <c r="M34" s="1744"/>
      <c r="N34" s="1738" t="str">
        <f>IF(OR(O33="",M32=""),"",IF(LEN(O33)&lt;=M32,O33,IFERROR(LEFT(O33,FIND("♦",SUBSTITUTE(LEFT(O33,M32+1)," ","♦",LEN(LEFT(O33,M32+1))-LEN(SUBSTITUTE(LEFT(O33,M32+1)," ",""))))),LEFT(O33,IFERROR(FIND(" ",O33)-1,LEN(O33))))))</f>
        <v/>
      </c>
      <c r="O34" s="1738" t="str">
        <f t="shared" si="9"/>
        <v/>
      </c>
      <c r="P34" s="1742" t="str">
        <f t="shared" si="10"/>
        <v>ligne 34 ►</v>
      </c>
      <c r="Q34" s="1729" t="str">
        <f>IF(D34="","",IF(OR(D34=0,D34&lt;J17),0,IF(D34&gt;J17,(D34-J17)&amp;" car. en trop",(D34-J17)&amp;" car.")))</f>
        <v/>
      </c>
      <c r="R34" s="1740" t="str">
        <f>IF(D34="","",ROUNDUP(D34/J17,0)&amp;" ligne(s)")</f>
        <v/>
      </c>
      <c r="T34" s="3">
        <v>1</v>
      </c>
    </row>
    <row r="35" spans="2:20" ht="21" customHeight="1">
      <c r="B35" s="115" t="str">
        <f t="shared" si="6"/>
        <v>A</v>
      </c>
      <c r="C35" s="1730" t="str">
        <f t="shared" si="4"/>
        <v>49 mots</v>
      </c>
      <c r="D35" s="1731">
        <f t="shared" si="11"/>
        <v>284</v>
      </c>
      <c r="E35" s="583" t="s">
        <v>8443</v>
      </c>
      <c r="F35" s="1741" t="str">
        <f t="shared" si="5"/>
        <v xml:space="preserve"> ◄ ligne 35</v>
      </c>
      <c r="G35" s="1730" t="str">
        <f t="shared" si="7"/>
        <v>7 mots</v>
      </c>
      <c r="H35" s="1734" t="str">
        <f t="shared" si="8"/>
        <v>48 car. ►</v>
      </c>
      <c r="I35" s="1735" t="str">
        <f>IF(LEN(TRIM(N35))&gt;0,MAX(I29:I34)+1,"")</f>
        <v/>
      </c>
      <c r="J35" s="233" t="str">
        <f>IFERROR(INDEX(N30:N299,MATCH(ROW()-ROW(N30)+1,I30:I299,0)),"")</f>
        <v xml:space="preserve">oignons coupés en rondelles les carottes coupées </v>
      </c>
      <c r="K35" s="1728"/>
      <c r="L35" s="1721"/>
      <c r="M35" s="1745"/>
      <c r="N35" s="1738" t="str">
        <f>IF(OR(O34="",M32=""),"",IF(LEN(O34)&lt;=M32,O34,IFERROR(LEFT(O34,FIND("♦",SUBSTITUTE(LEFT(O34,M32+1)," ","♦",LEN(LEFT(O34,M32+1))-LEN(SUBSTITUTE(LEFT(O34,M32+1)," ",""))))),LEFT(O34,IFERROR(FIND(" ",O34)-1,LEN(O34))))))</f>
        <v/>
      </c>
      <c r="O35" s="1738" t="str">
        <f t="shared" si="9"/>
        <v/>
      </c>
      <c r="P35" s="1742" t="str">
        <f t="shared" si="10"/>
        <v>ligne 35 ►</v>
      </c>
      <c r="Q35" s="1729" t="str">
        <f>IF(D35="","",IF(OR(D35=0,D35&lt;J17),0,IF(D35&gt;J17,(D35-J17)&amp;" car. en trop",(D35-J17)&amp;" car.")))</f>
        <v>234 car. en trop</v>
      </c>
      <c r="R35" s="1740" t="str">
        <f>IF(D35="","",ROUNDUP(D35/J17,0)&amp;" ligne(s)")</f>
        <v>6 ligne(s)</v>
      </c>
      <c r="T35" s="3">
        <v>1</v>
      </c>
    </row>
    <row r="36" spans="2:20" ht="21" customHeight="1">
      <c r="B36" s="115" t="str">
        <f t="shared" si="6"/>
        <v>A</v>
      </c>
      <c r="C36" s="1730" t="str">
        <f t="shared" si="4"/>
        <v>17 mots</v>
      </c>
      <c r="D36" s="1731">
        <f t="shared" si="11"/>
        <v>102</v>
      </c>
      <c r="E36" s="583" t="s">
        <v>8444</v>
      </c>
      <c r="F36" s="1733" t="str">
        <f t="shared" si="5"/>
        <v xml:space="preserve"> ◄ ligne 36</v>
      </c>
      <c r="G36" s="1730" t="str">
        <f t="shared" si="7"/>
        <v>8 mots</v>
      </c>
      <c r="H36" s="1734" t="str">
        <f t="shared" si="8"/>
        <v>43 car. ►</v>
      </c>
      <c r="I36" s="1735">
        <f>IF(LEN(TRIM(N36))&gt;0,MAX(I29:I35)+1,"")</f>
        <v>2</v>
      </c>
      <c r="J36" s="233" t="str">
        <f>IFERROR(INDEX(N30:N299,MATCH(ROW()-ROW(N30)+1,I30:I299,0)),"")</f>
        <v xml:space="preserve">en rondelles les lardons l’ail émincé et le </v>
      </c>
      <c r="K36" s="1728"/>
      <c r="L36" s="1721"/>
      <c r="M36" s="1736" t="str">
        <f>(SUBSTITUTE(SUBSTITUTE(E31,CHAR(13)&amp;CHAR(10)," "),CHAR(10)," "))</f>
        <v>Préparation</v>
      </c>
      <c r="N36" s="1746" t="str">
        <f>IF(OR(M37="",M38=""),"",IF(LEN(M37)&lt;=M38,M37,IFERROR(LEFT(M37,FIND("♦",SUBSTITUTE(LEFT(M37,M38+1)," ","♦",LEN(LEFT(M37,M38+1))-LEN(SUBSTITUTE(LEFT(M37,M38+1)," ",""))))),LEFT(M37,IFERROR(FIND(" ",M37)-1,LEN(M37))))))</f>
        <v>Préparation</v>
      </c>
      <c r="O36" s="1747" t="str">
        <f>IF(N36="","",TRIM(RIGHT(M37,LEN(M37)-LEN(N36))))</f>
        <v/>
      </c>
      <c r="P36" s="1739" t="str">
        <f>F31</f>
        <v xml:space="preserve"> ◄ ligne 31</v>
      </c>
      <c r="Q36" s="1729" t="str">
        <f>IF(D36="","",IF(OR(D36=0,D36&lt;J17),0,IF(D36&gt;J17,(D36-J17)&amp;" car. en trop",(D36-J17)&amp;" car.")))</f>
        <v>52 car. en trop</v>
      </c>
      <c r="R36" s="1740" t="str">
        <f>IF(D36="","",ROUNDUP(D36/J17,0)&amp;" ligne(s)")</f>
        <v>3 ligne(s)</v>
      </c>
      <c r="T36" s="3">
        <v>1</v>
      </c>
    </row>
    <row r="37" spans="2:20" ht="21" customHeight="1">
      <c r="B37" s="115" t="str">
        <f t="shared" si="6"/>
        <v>A</v>
      </c>
      <c r="C37" s="1730" t="str">
        <f t="shared" si="4"/>
        <v>29 mots</v>
      </c>
      <c r="D37" s="1731">
        <f t="shared" si="11"/>
        <v>171</v>
      </c>
      <c r="E37" s="583" t="s">
        <v>8445</v>
      </c>
      <c r="F37" s="1741" t="str">
        <f t="shared" si="5"/>
        <v xml:space="preserve"> ◄ ligne 37</v>
      </c>
      <c r="G37" s="1730" t="str">
        <f t="shared" si="7"/>
        <v>10 mots</v>
      </c>
      <c r="H37" s="1734" t="str">
        <f t="shared" si="8"/>
        <v>48 car. ►</v>
      </c>
      <c r="I37" s="1735" t="str">
        <f>IF(LEN(TRIM(N37))&gt;0,MAX(I29:I36)+1,"")</f>
        <v/>
      </c>
      <c r="J37" s="233" t="str">
        <f>IFERROR(INDEX(N30:N299,MATCH(ROW()-ROW(N30)+1,I30:I299,0)),"")</f>
        <v xml:space="preserve">bouquet garni Versez le vin rouge sur le tout et </v>
      </c>
      <c r="K37" s="1728"/>
      <c r="L37" s="1721"/>
      <c r="M37" s="1746" t="str">
        <f>TRIM(SUBSTITUTE(SUBSTITUTE(SUBSTITUTE(SUBSTITUTE(IF(OR(LEFT(M36,1)="-",LEFT(M36,1)="="),MID(M36,2,9999),M36),CHAR(160)," "),","," "),";"," "),"."," "))</f>
        <v>Préparation</v>
      </c>
      <c r="N37" s="1747" t="str">
        <f>IF(OR(O36="",M38=""),"",IF(LEN(O36)&lt;=M38,O36,IFERROR(LEFT(O36,FIND("♦",SUBSTITUTE(LEFT(O36,M38+1)," ","♦",LEN(LEFT(O36,M38+1))-LEN(SUBSTITUTE(LEFT(O36,M38+1)," ",""))))),LEFT(O36,IFERROR(FIND(" ",O36)-1,LEN(O36))))))</f>
        <v/>
      </c>
      <c r="O37" s="1747" t="str">
        <f>IF(N37="","",TRIM(RIGHT(O36,LEN(O36)-LEN(N37))))</f>
        <v/>
      </c>
      <c r="P37" s="1748" t="str">
        <f t="shared" ref="P37:P41" si="12">"ligne "&amp;ROW()&amp;" ►"</f>
        <v>ligne 37 ►</v>
      </c>
      <c r="Q37" s="1729" t="str">
        <f>IF(D37="","",IF(OR(D37=0,D37&lt;J17),0,IF(D37&gt;J17,(D37-J17)&amp;" car. en trop",(D37-J17)&amp;" car.")))</f>
        <v>121 car. en trop</v>
      </c>
      <c r="R37" s="1740" t="str">
        <f>IF(D37="","",ROUNDUP(D37/J17,0)&amp;" ligne(s)")</f>
        <v>4 ligne(s)</v>
      </c>
      <c r="T37" s="3">
        <v>1</v>
      </c>
    </row>
    <row r="38" spans="2:20" ht="21" customHeight="1">
      <c r="B38" s="115" t="str">
        <f t="shared" si="6"/>
        <v>A</v>
      </c>
      <c r="C38" s="1730" t="str">
        <f t="shared" si="4"/>
        <v>22 mots</v>
      </c>
      <c r="D38" s="1731">
        <f t="shared" si="11"/>
        <v>132</v>
      </c>
      <c r="E38" s="583" t="s">
        <v>8446</v>
      </c>
      <c r="F38" s="1733" t="str">
        <f t="shared" si="5"/>
        <v xml:space="preserve"> ◄ ligne 38</v>
      </c>
      <c r="G38" s="1730" t="str">
        <f t="shared" si="7"/>
        <v>7 mots</v>
      </c>
      <c r="H38" s="1734" t="str">
        <f t="shared" si="8"/>
        <v>42 car. ►</v>
      </c>
      <c r="I38" s="1735" t="str">
        <f>IF(LEN(TRIM(N38))&gt;0,MAX(I29:I37)+1,"")</f>
        <v/>
      </c>
      <c r="J38" s="233" t="str">
        <f>IFERROR(INDEX(N30:N299,MATCH(ROW()-ROW(N30)+1,I30:I299,0)),"")</f>
        <v>laissez mariner au frais pendant 24 heures</v>
      </c>
      <c r="K38" s="1728"/>
      <c r="L38" s="1721"/>
      <c r="M38" s="1743">
        <f>J17</f>
        <v>50</v>
      </c>
      <c r="N38" s="1747" t="str">
        <f>IF(OR(O37="",M38=""),"",IF(LEN(O37)&lt;=M38,O37,IFERROR(LEFT(O37,FIND("♦",SUBSTITUTE(LEFT(O37,M38+1)," ","♦",LEN(LEFT(O37,M38+1))-LEN(SUBSTITUTE(LEFT(O37,M38+1)," ",""))))),LEFT(O37,IFERROR(FIND(" ",O37)-1,LEN(O37))))))</f>
        <v/>
      </c>
      <c r="O38" s="1747" t="str">
        <f t="shared" ref="O38:O41" si="13">IF(N38="","",TRIM(RIGHT(O37,LEN(O37)-LEN(N38))))</f>
        <v/>
      </c>
      <c r="P38" s="1748" t="str">
        <f t="shared" si="12"/>
        <v>ligne 38 ►</v>
      </c>
      <c r="Q38" s="1729" t="str">
        <f>IF(D38="","",IF(OR(D38=0,D38&lt;J17),0,IF(D38&gt;J17,(D38-J17)&amp;" car. en trop",(D38-J17)&amp;" car.")))</f>
        <v>82 car. en trop</v>
      </c>
      <c r="R38" s="1740" t="str">
        <f>IF(D38="","",ROUNDUP(D38/J17,0)&amp;" ligne(s)")</f>
        <v>3 ligne(s)</v>
      </c>
      <c r="T38" s="3">
        <v>1</v>
      </c>
    </row>
    <row r="39" spans="2:20" ht="21" customHeight="1">
      <c r="B39" s="115" t="str">
        <f t="shared" si="6"/>
        <v>A</v>
      </c>
      <c r="C39" s="1730" t="str">
        <f t="shared" si="4"/>
        <v>25 mots</v>
      </c>
      <c r="D39" s="1731">
        <f t="shared" si="11"/>
        <v>154</v>
      </c>
      <c r="E39" s="583" t="s">
        <v>8447</v>
      </c>
      <c r="F39" s="1741" t="str">
        <f t="shared" si="5"/>
        <v xml:space="preserve"> ◄ ligne 39</v>
      </c>
      <c r="G39" s="1730" t="str">
        <f t="shared" si="7"/>
        <v>10 mots</v>
      </c>
      <c r="H39" s="1734" t="str">
        <f t="shared" si="8"/>
        <v>49 car. ►</v>
      </c>
      <c r="I39" s="1735" t="str">
        <f>IF(LEN(TRIM(N39))&gt;0,MAX(I29:I38)+1,"")</f>
        <v/>
      </c>
      <c r="J39" s="233" t="str">
        <f>IFERROR(INDEX(N30:N299,MATCH(ROW()-ROW(N30)+1,I30:I299,0)),"")</f>
        <v xml:space="preserve">2 Le lendemain sortez la viande et les légumes de </v>
      </c>
      <c r="K39" s="1728"/>
      <c r="L39" s="1721"/>
      <c r="M39" s="1746"/>
      <c r="N39" s="1747" t="str">
        <f>IF(OR(O38="",M38=""),"",IF(LEN(O38)&lt;=M38,O38,IFERROR(LEFT(O38,FIND("♦",SUBSTITUTE(LEFT(O38,M38+1)," ","♦",LEN(LEFT(O38,M38+1))-LEN(SUBSTITUTE(LEFT(O38,M38+1)," ",""))))),LEFT(O38,IFERROR(FIND(" ",O38)-1,LEN(O38))))))</f>
        <v/>
      </c>
      <c r="O39" s="1747" t="str">
        <f t="shared" si="13"/>
        <v/>
      </c>
      <c r="P39" s="1748" t="str">
        <f t="shared" si="12"/>
        <v>ligne 39 ►</v>
      </c>
      <c r="Q39" s="1729" t="str">
        <f>IF(D39="","",IF(OR(D39=0,D39&lt;J17),0,IF(D39&gt;J17,(D39-J17)&amp;" car. en trop",(D39-J17)&amp;" car.")))</f>
        <v>104 car. en trop</v>
      </c>
      <c r="R39" s="1740" t="str">
        <f>IF(D39="","",ROUNDUP(D39/J17,0)&amp;" ligne(s)")</f>
        <v>4 ligne(s)</v>
      </c>
      <c r="T39" s="3">
        <v>1</v>
      </c>
    </row>
    <row r="40" spans="2:20" ht="21" customHeight="1">
      <c r="B40" s="115" t="str">
        <f t="shared" si="6"/>
        <v>A</v>
      </c>
      <c r="C40" s="1730" t="str">
        <f t="shared" si="4"/>
        <v>33 mots</v>
      </c>
      <c r="D40" s="1731">
        <f t="shared" si="11"/>
        <v>179</v>
      </c>
      <c r="E40" s="583" t="s">
        <v>8448</v>
      </c>
      <c r="F40" s="1733" t="str">
        <f t="shared" si="5"/>
        <v xml:space="preserve"> ◄ ligne 40</v>
      </c>
      <c r="G40" s="1730" t="str">
        <f t="shared" si="7"/>
        <v>7 mots</v>
      </c>
      <c r="H40" s="1734" t="str">
        <f t="shared" si="8"/>
        <v>48 car. ►</v>
      </c>
      <c r="I40" s="1735" t="str">
        <f>IF(LEN(TRIM(N40))&gt;0,MAX(I29:I39)+1,"")</f>
        <v/>
      </c>
      <c r="J40" s="233" t="str">
        <f>IFERROR(INDEX(N30:N299,MATCH(ROW()-ROW(N30)+1,I30:I299,0)),"")</f>
        <v>la marinade et égouttez-les Réservez la marinade</v>
      </c>
      <c r="K40" s="1728"/>
      <c r="L40" s="1721"/>
      <c r="M40" s="1749"/>
      <c r="N40" s="1747" t="str">
        <f>IF(OR(O39="",M38=""),"",IF(LEN(O39)&lt;=M38,O39,IFERROR(LEFT(O39,FIND("♦",SUBSTITUTE(LEFT(O39,M38+1)," ","♦",LEN(LEFT(O39,M38+1))-LEN(SUBSTITUTE(LEFT(O39,M38+1)," ",""))))),LEFT(O39,IFERROR(FIND(" ",O39)-1,LEN(O39))))))</f>
        <v/>
      </c>
      <c r="O40" s="1747" t="str">
        <f t="shared" si="13"/>
        <v/>
      </c>
      <c r="P40" s="1748" t="str">
        <f t="shared" si="12"/>
        <v>ligne 40 ►</v>
      </c>
      <c r="Q40" s="1729" t="str">
        <f>IF(D40="","",IF(OR(D40=0,D40&lt;J17),0,IF(D40&gt;J17,(D40-J17)&amp;" car. en trop",(D40-J17)&amp;" car.")))</f>
        <v>129 car. en trop</v>
      </c>
      <c r="R40" s="1740" t="str">
        <f>IF(D40="","",ROUNDUP(D40/J17,0)&amp;" ligne(s)")</f>
        <v>4 ligne(s)</v>
      </c>
      <c r="T40" s="3">
        <v>1</v>
      </c>
    </row>
    <row r="41" spans="2:20" ht="21" customHeight="1">
      <c r="B41" s="115" t="str">
        <f t="shared" si="6"/>
        <v>A</v>
      </c>
      <c r="C41" s="1730" t="str">
        <f t="shared" si="4"/>
        <v>20 mots</v>
      </c>
      <c r="D41" s="1731">
        <f t="shared" si="11"/>
        <v>121</v>
      </c>
      <c r="E41" s="583" t="s">
        <v>8449</v>
      </c>
      <c r="F41" s="1741" t="str">
        <f t="shared" si="5"/>
        <v xml:space="preserve"> ◄ ligne 41</v>
      </c>
      <c r="G41" s="1730" t="str">
        <f t="shared" si="7"/>
        <v>8 mots</v>
      </c>
      <c r="H41" s="1734" t="str">
        <f t="shared" si="8"/>
        <v>43 car. ►</v>
      </c>
      <c r="I41" s="1735" t="str">
        <f>IF(LEN(TRIM(N41))&gt;0,MAX(I29:I40)+1,"")</f>
        <v/>
      </c>
      <c r="J41" s="233" t="str">
        <f>IFERROR(INDEX(N30:N299,MATCH(ROW()-ROW(N30)+1,I30:I299,0)),"")</f>
        <v xml:space="preserve">3 Dans une cocotte en fonte faites chauffer </v>
      </c>
      <c r="K41" s="1728"/>
      <c r="L41" s="1721"/>
      <c r="M41" s="1750"/>
      <c r="N41" s="1747" t="str">
        <f>IF(OR(O40="",M38=""),"",IF(LEN(O40)&lt;=M38,O40,IFERROR(LEFT(O40,FIND("♦",SUBSTITUTE(LEFT(O40,M38+1)," ","♦",LEN(LEFT(O40,M38+1))-LEN(SUBSTITUTE(LEFT(O40,M38+1)," ",""))))),LEFT(O40,IFERROR(FIND(" ",O40)-1,LEN(O40))))))</f>
        <v/>
      </c>
      <c r="O41" s="1747" t="str">
        <f t="shared" si="13"/>
        <v/>
      </c>
      <c r="P41" s="1748" t="str">
        <f t="shared" si="12"/>
        <v>ligne 41 ►</v>
      </c>
      <c r="Q41" s="1729" t="str">
        <f>IF(D41="","",IF(OR(D41=0,D41&lt;J17),0,IF(D41&gt;J17,(D41-J17)&amp;" car. en trop",(D41-J17)&amp;" car.")))</f>
        <v>71 car. en trop</v>
      </c>
      <c r="R41" s="1740" t="str">
        <f>IF(D41="","",ROUNDUP(D41/J17,0)&amp;" ligne(s)")</f>
        <v>3 ligne(s)</v>
      </c>
      <c r="T41" s="3">
        <v>1</v>
      </c>
    </row>
    <row r="42" spans="2:20" ht="21" customHeight="1">
      <c r="B42" s="115" t="str">
        <f t="shared" si="6"/>
        <v>A</v>
      </c>
      <c r="C42" s="1730" t="str">
        <f t="shared" si="4"/>
        <v>16 mots</v>
      </c>
      <c r="D42" s="1731">
        <f t="shared" si="11"/>
        <v>89</v>
      </c>
      <c r="E42" s="583" t="s">
        <v>8450</v>
      </c>
      <c r="F42" s="1733" t="str">
        <f t="shared" si="5"/>
        <v xml:space="preserve"> ◄ ligne 42</v>
      </c>
      <c r="G42" s="1730" t="str">
        <f t="shared" si="7"/>
        <v>9 mots</v>
      </c>
      <c r="H42" s="1734" t="str">
        <f t="shared" si="8"/>
        <v>48 car. ►</v>
      </c>
      <c r="I42" s="1735" t="str">
        <f>IF(LEN(TRIM(N42))&gt;0,MAX(I29:I41)+1,"")</f>
        <v/>
      </c>
      <c r="J42" s="233" t="str">
        <f>IFERROR(INDEX(N30:N299,MATCH(ROW()-ROW(N30)+1,I30:I299,0)),"")</f>
        <v xml:space="preserve">l’huile d’olive à feu moyen Ajoutez la viande et </v>
      </c>
      <c r="K42" s="1728"/>
      <c r="L42" s="1721"/>
      <c r="M42" s="1736" t="str">
        <f>(SUBSTITUTE(SUBSTITUTE(E32,CHAR(13)&amp;CHAR(10)," "),CHAR(10)," "))</f>
        <v/>
      </c>
      <c r="N42" s="1737" t="str">
        <f>IF(OR(M43="",M44=""),"",IF(LEN(M43)&lt;=M44,M43,IFERROR(LEFT(M43,FIND("♦",SUBSTITUTE(LEFT(M43,M44+1)," ","♦",LEN(LEFT(M43,M44+1))-LEN(SUBSTITUTE(LEFT(M43,M44+1)," ",""))))),LEFT(M43,IFERROR(FIND(" ",M43)-1,LEN(M43))))))</f>
        <v/>
      </c>
      <c r="O42" s="1738" t="str">
        <f>IF(N42="","",TRIM(RIGHT(M43,LEN(M43)-LEN(N42))))</f>
        <v/>
      </c>
      <c r="P42" s="1739" t="str">
        <f>F32</f>
        <v xml:space="preserve"> ◄ ligne 32</v>
      </c>
      <c r="Q42" s="1729" t="str">
        <f>IF(D42="","",IF(OR(D42=0,D42&lt;J17),0,IF(D42&gt;J17,(D42-J17)&amp;" car. en trop",(D42-J17)&amp;" car.")))</f>
        <v>39 car. en trop</v>
      </c>
      <c r="R42" s="1740" t="str">
        <f>IF(D42="","",ROUNDUP(D42/J17,0)&amp;" ligne(s)")</f>
        <v>2 ligne(s)</v>
      </c>
      <c r="T42" s="3">
        <v>1</v>
      </c>
    </row>
    <row r="43" spans="2:20" ht="21" customHeight="1">
      <c r="B43" s="115" t="str">
        <f t="shared" si="6"/>
        <v>A</v>
      </c>
      <c r="C43" s="1730" t="str">
        <f t="shared" si="4"/>
        <v>17 mots</v>
      </c>
      <c r="D43" s="1731">
        <f t="shared" si="11"/>
        <v>91</v>
      </c>
      <c r="E43" s="583" t="s">
        <v>8451</v>
      </c>
      <c r="F43" s="1741" t="str">
        <f t="shared" si="5"/>
        <v xml:space="preserve"> ◄ ligne 43</v>
      </c>
      <c r="G43" s="1730" t="str">
        <f t="shared" si="7"/>
        <v>9 mots</v>
      </c>
      <c r="H43" s="1734" t="str">
        <f t="shared" si="8"/>
        <v>50 car. ►</v>
      </c>
      <c r="I43" s="1735" t="str">
        <f>IF(LEN(TRIM(N43))&gt;0,MAX(I29:I42)+1,"")</f>
        <v/>
      </c>
      <c r="J43" s="233" t="str">
        <f>IFERROR(INDEX(N30:N299,MATCH(ROW()-ROW(N30)+1,I30:I299,0)),"")</f>
        <v xml:space="preserve">faites-la dorer de tous les côtés Retirez-la de la </v>
      </c>
      <c r="K43" s="1728"/>
      <c r="L43" s="1721"/>
      <c r="M43" s="1737" t="str">
        <f>TRIM(SUBSTITUTE(SUBSTITUTE(SUBSTITUTE(SUBSTITUTE(IF(OR(LEFT(M42,1)="-",LEFT(M42,1)="="),MID(M42,2,9999),M42),CHAR(160)," "),","," "),";"," "),"."," "))</f>
        <v/>
      </c>
      <c r="N43" s="1738" t="str">
        <f>IF(OR(O42="",M44=""),"",IF(LEN(O42)&lt;=M44,O42,IFERROR(LEFT(O42,FIND("♦",SUBSTITUTE(LEFT(O42,M44+1)," ","♦",LEN(LEFT(O42,M44+1))-LEN(SUBSTITUTE(LEFT(O42,M44+1)," ",""))))),LEFT(O42,IFERROR(FIND(" ",O42)-1,LEN(O42))))))</f>
        <v/>
      </c>
      <c r="O43" s="1738" t="str">
        <f>IF(N43="","",TRIM(RIGHT(O42,LEN(O42)-LEN(N43))))</f>
        <v/>
      </c>
      <c r="P43" s="1742" t="str">
        <f t="shared" ref="P43:P47" si="14">"ligne "&amp;ROW()&amp;" ►"</f>
        <v>ligne 43 ►</v>
      </c>
      <c r="Q43" s="1729" t="str">
        <f>IF(D43="","",IF(OR(D43=0,D43&lt;J17),0,IF(D43&gt;J17,(D43-J17)&amp;" car. en trop",(D43-J17)&amp;" car.")))</f>
        <v>41 car. en trop</v>
      </c>
      <c r="R43" s="1740" t="str">
        <f>IF(D43="","",ROUNDUP(D43/J17,0)&amp;" ligne(s)")</f>
        <v>2 ligne(s)</v>
      </c>
      <c r="T43" s="3">
        <v>1</v>
      </c>
    </row>
    <row r="44" spans="2:20" ht="21" customHeight="1">
      <c r="B44" s="115" t="str">
        <f t="shared" si="6"/>
        <v>A</v>
      </c>
      <c r="C44" s="1730" t="str">
        <f t="shared" si="4"/>
        <v/>
      </c>
      <c r="D44" s="1731" t="str">
        <f t="shared" si="11"/>
        <v/>
      </c>
      <c r="E44" s="583"/>
      <c r="F44" s="1733" t="str">
        <f t="shared" si="5"/>
        <v xml:space="preserve"> ◄ ligne 44</v>
      </c>
      <c r="G44" s="1730" t="str">
        <f t="shared" si="7"/>
        <v>3 mots</v>
      </c>
      <c r="H44" s="1734" t="str">
        <f t="shared" si="8"/>
        <v>22 car. ►</v>
      </c>
      <c r="I44" s="1735" t="str">
        <f>IF(LEN(TRIM(N44))&gt;0,MAX(I29:I43)+1,"")</f>
        <v/>
      </c>
      <c r="J44" s="233" t="str">
        <f>IFERROR(INDEX(N30:N299,MATCH(ROW()-ROW(N30)+1,I30:I299,0)),"")</f>
        <v>cocotte et réservez-la</v>
      </c>
      <c r="K44" s="1728"/>
      <c r="L44" s="1721"/>
      <c r="M44" s="1743">
        <f>J17</f>
        <v>50</v>
      </c>
      <c r="N44" s="1738" t="str">
        <f>IF(OR(O43="",M44=""),"",IF(LEN(O43)&lt;=M44,O43,IFERROR(LEFT(O43,FIND("♦",SUBSTITUTE(LEFT(O43,M44+1)," ","♦",LEN(LEFT(O43,M44+1))-LEN(SUBSTITUTE(LEFT(O43,M44+1)," ",""))))),LEFT(O43,IFERROR(FIND(" ",O43)-1,LEN(O43))))))</f>
        <v/>
      </c>
      <c r="O44" s="1738" t="str">
        <f t="shared" ref="O44:O47" si="15">IF(N44="","",TRIM(RIGHT(O43,LEN(O43)-LEN(N44))))</f>
        <v/>
      </c>
      <c r="P44" s="1742" t="str">
        <f t="shared" si="14"/>
        <v>ligne 44 ►</v>
      </c>
      <c r="Q44" s="1729" t="str">
        <f>IF(D44="","",IF(OR(D44=0,D44&lt;J17),0,IF(D44&gt;J17,(D44-J17)&amp;" car. en trop",(D44-J17)&amp;" car.")))</f>
        <v/>
      </c>
      <c r="R44" s="1740" t="str">
        <f>IF(D44="","",ROUNDUP(D44/J17,0)&amp;" ligne(s)")</f>
        <v/>
      </c>
      <c r="T44" s="3">
        <v>1</v>
      </c>
    </row>
    <row r="45" spans="2:20" ht="21" customHeight="1">
      <c r="B45" s="115" t="str">
        <f t="shared" si="6"/>
        <v>A</v>
      </c>
      <c r="C45" s="1730" t="str">
        <f t="shared" si="4"/>
        <v/>
      </c>
      <c r="D45" s="1731" t="str">
        <f t="shared" si="11"/>
        <v/>
      </c>
      <c r="E45" s="583"/>
      <c r="F45" s="1741" t="str">
        <f t="shared" si="5"/>
        <v xml:space="preserve"> ◄ ligne 45</v>
      </c>
      <c r="G45" s="1730" t="str">
        <f t="shared" si="7"/>
        <v>9 mots</v>
      </c>
      <c r="H45" s="1734" t="str">
        <f t="shared" si="8"/>
        <v>49 car. ►</v>
      </c>
      <c r="I45" s="1735" t="str">
        <f>IF(LEN(TRIM(N45))&gt;0,MAX(I29:I44)+1,"")</f>
        <v/>
      </c>
      <c r="J45" s="233" t="str">
        <f>IFERROR(INDEX(N30:N299,MATCH(ROW()-ROW(N30)+1,I30:I299,0)),"")</f>
        <v xml:space="preserve">4 Dans la même cocotte faites revenir les légumes </v>
      </c>
      <c r="K45" s="1728"/>
      <c r="L45" s="1721"/>
      <c r="M45" s="1737"/>
      <c r="N45" s="1738" t="str">
        <f>IF(OR(O44="",M44=""),"",IF(LEN(O44)&lt;=M44,O44,IFERROR(LEFT(O44,FIND("♦",SUBSTITUTE(LEFT(O44,M44+1)," ","♦",LEN(LEFT(O44,M44+1))-LEN(SUBSTITUTE(LEFT(O44,M44+1)," ",""))))),LEFT(O44,IFERROR(FIND(" ",O44)-1,LEN(O44))))))</f>
        <v/>
      </c>
      <c r="O45" s="1738" t="str">
        <f t="shared" si="15"/>
        <v/>
      </c>
      <c r="P45" s="1742" t="str">
        <f t="shared" si="14"/>
        <v>ligne 45 ►</v>
      </c>
      <c r="Q45" s="1729" t="str">
        <f>IF(D45="","",IF(OR(D45=0,D45&lt;J17),0,IF(D45&gt;J17,(D45-J17)&amp;" car. en trop",(D45-J17)&amp;" car.")))</f>
        <v/>
      </c>
      <c r="R45" s="1740" t="str">
        <f>IF(D45="","",ROUNDUP(D45/J17,0)&amp;" ligne(s)")</f>
        <v/>
      </c>
      <c r="T45" s="3">
        <v>1</v>
      </c>
    </row>
    <row r="46" spans="2:20" ht="21" customHeight="1">
      <c r="B46" s="115" t="str">
        <f t="shared" si="6"/>
        <v>A</v>
      </c>
      <c r="C46" s="1730" t="str">
        <f t="shared" si="4"/>
        <v/>
      </c>
      <c r="D46" s="1731" t="str">
        <f t="shared" si="11"/>
        <v/>
      </c>
      <c r="E46" s="583"/>
      <c r="F46" s="1733" t="str">
        <f t="shared" si="5"/>
        <v xml:space="preserve"> ◄ ligne 46</v>
      </c>
      <c r="G46" s="1730" t="str">
        <f t="shared" si="7"/>
        <v>7 mots</v>
      </c>
      <c r="H46" s="1734" t="str">
        <f t="shared" si="8"/>
        <v>40 car. ►</v>
      </c>
      <c r="I46" s="1735" t="str">
        <f>IF(LEN(TRIM(N46))&gt;0,MAX(I29:I45)+1,"")</f>
        <v/>
      </c>
      <c r="J46" s="233" t="str">
        <f>IFERROR(INDEX(N30:N299,MATCH(ROW()-ROW(N30)+1,I30:I299,0)),"")</f>
        <v xml:space="preserve">et les lardons pendant environ 5 minutes </v>
      </c>
      <c r="K46" s="1728"/>
      <c r="L46" s="1721"/>
      <c r="M46" s="1744"/>
      <c r="N46" s="1738" t="str">
        <f>IF(OR(O45="",M44=""),"",IF(LEN(O45)&lt;=M44,O45,IFERROR(LEFT(O45,FIND("♦",SUBSTITUTE(LEFT(O45,M44+1)," ","♦",LEN(LEFT(O45,M44+1))-LEN(SUBSTITUTE(LEFT(O45,M44+1)," ",""))))),LEFT(O45,IFERROR(FIND(" ",O45)-1,LEN(O45))))))</f>
        <v/>
      </c>
      <c r="O46" s="1738" t="str">
        <f t="shared" si="15"/>
        <v/>
      </c>
      <c r="P46" s="1742" t="str">
        <f t="shared" si="14"/>
        <v>ligne 46 ►</v>
      </c>
      <c r="Q46" s="1729" t="str">
        <f>IF(D46="","",IF(OR(D46=0,D46&lt;J17),0,IF(D46&gt;J17,(D46-J17)&amp;" car. en trop",(D46-J17)&amp;" car.")))</f>
        <v/>
      </c>
      <c r="R46" s="1740" t="str">
        <f>IF(D46="","",ROUNDUP(D46/J17,0)&amp;" ligne(s)")</f>
        <v/>
      </c>
      <c r="T46" s="3">
        <v>1</v>
      </c>
    </row>
    <row r="47" spans="2:20" ht="21" customHeight="1">
      <c r="B47" s="115" t="str">
        <f t="shared" si="6"/>
        <v>A</v>
      </c>
      <c r="C47" s="1730" t="str">
        <f t="shared" si="4"/>
        <v/>
      </c>
      <c r="D47" s="1731" t="str">
        <f t="shared" si="11"/>
        <v/>
      </c>
      <c r="E47" s="583"/>
      <c r="F47" s="1741" t="str">
        <f t="shared" si="5"/>
        <v xml:space="preserve"> ◄ ligne 47</v>
      </c>
      <c r="G47" s="1730" t="str">
        <f t="shared" si="7"/>
        <v>6 mots</v>
      </c>
      <c r="H47" s="1734" t="str">
        <f t="shared" si="8"/>
        <v>37 car. ►</v>
      </c>
      <c r="I47" s="1735" t="str">
        <f>IF(LEN(TRIM(N47))&gt;0,MAX(I29:I46)+1,"")</f>
        <v/>
      </c>
      <c r="J47" s="233" t="str">
        <f>IFERROR(INDEX(N30:N299,MATCH(ROW()-ROW(N30)+1,I30:I299,0)),"")</f>
        <v>Saupoudrez de farine et mélangez bien</v>
      </c>
      <c r="K47" s="1728"/>
      <c r="L47" s="1721"/>
      <c r="M47" s="1745"/>
      <c r="N47" s="1738" t="str">
        <f>IF(OR(O46="",M44=""),"",IF(LEN(O46)&lt;=M44,O46,IFERROR(LEFT(O46,FIND("♦",SUBSTITUTE(LEFT(O46,M44+1)," ","♦",LEN(LEFT(O46,M44+1))-LEN(SUBSTITUTE(LEFT(O46,M44+1)," ",""))))),LEFT(O46,IFERROR(FIND(" ",O46)-1,LEN(O46))))))</f>
        <v/>
      </c>
      <c r="O47" s="1738" t="str">
        <f t="shared" si="15"/>
        <v/>
      </c>
      <c r="P47" s="1742" t="str">
        <f t="shared" si="14"/>
        <v>ligne 47 ►</v>
      </c>
      <c r="Q47" s="1729" t="str">
        <f>IF(D47="","",IF(OR(D47=0,D47&lt;J17),0,IF(D47&gt;J17,(D47-J17)&amp;" car. en trop",(D47-J17)&amp;" car.")))</f>
        <v/>
      </c>
      <c r="R47" s="1740" t="str">
        <f>IF(D47="","",ROUNDUP(D47/J17,0)&amp;" ligne(s)")</f>
        <v/>
      </c>
      <c r="T47" s="3">
        <v>1</v>
      </c>
    </row>
    <row r="48" spans="2:20" ht="21" customHeight="1">
      <c r="B48" s="115" t="str">
        <f t="shared" si="6"/>
        <v>A</v>
      </c>
      <c r="C48" s="1730" t="str">
        <f t="shared" si="4"/>
        <v/>
      </c>
      <c r="D48" s="1731" t="str">
        <f t="shared" si="11"/>
        <v/>
      </c>
      <c r="E48" s="583"/>
      <c r="F48" s="1733" t="str">
        <f t="shared" si="5"/>
        <v xml:space="preserve"> ◄ ligne 48</v>
      </c>
      <c r="G48" s="1730" t="str">
        <f t="shared" si="7"/>
        <v>10 mots</v>
      </c>
      <c r="H48" s="1734" t="str">
        <f t="shared" si="8"/>
        <v>49 car. ►</v>
      </c>
      <c r="I48" s="1735">
        <f>IF(LEN(TRIM(N48))&gt;0,MAX(I29:I47)+1,"")</f>
        <v>3</v>
      </c>
      <c r="J48" s="233" t="str">
        <f>IFERROR(INDEX(N30:N299,MATCH(ROW()-ROW(N30)+1,I30:I299,0)),"")</f>
        <v xml:space="preserve">5 Remettez la viande dans la cocotte et versez la </v>
      </c>
      <c r="K48" s="1728"/>
      <c r="L48" s="1721"/>
      <c r="M48" s="1736" t="str">
        <f>(SUBSTITUTE(SUBSTITUTE(E33,CHAR(13)&amp;CHAR(10)," "),CHAR(10)," "))</f>
        <v>Portez à ébullition, puis baissez le feu et</v>
      </c>
      <c r="N48" s="1746" t="str">
        <f>IF(OR(M49="",M50=""),"",IF(LEN(M49)&lt;=M50,M49,IFERROR(LEFT(M49,FIND("♦",SUBSTITUTE(LEFT(M49,M50+1)," ","♦",LEN(LEFT(M49,M50+1))-LEN(SUBSTITUTE(LEFT(M49,M50+1)," ",""))))),LEFT(M49,IFERROR(FIND(" ",M49)-1,LEN(M49))))))</f>
        <v>Portez à ébullition puis baissez le feu et</v>
      </c>
      <c r="O48" s="1747" t="str">
        <f>IF(N48="","",TRIM(RIGHT(M49,LEN(M49)-LEN(N48))))</f>
        <v/>
      </c>
      <c r="P48" s="1739" t="str">
        <f>F33</f>
        <v xml:space="preserve"> ◄ ligne 33</v>
      </c>
      <c r="Q48" s="1729" t="str">
        <f>IF(D48="","",IF(OR(D48=0,D48&lt;J17),0,IF(D48&gt;J17,(D48-J17)&amp;" car. en trop",(D48-J17)&amp;" car.")))</f>
        <v/>
      </c>
      <c r="R48" s="1740" t="str">
        <f>IF(D48="","",ROUNDUP(D48/J17,0)&amp;" ligne(s)")</f>
        <v/>
      </c>
      <c r="T48" s="3">
        <v>1</v>
      </c>
    </row>
    <row r="49" spans="2:20" ht="21" customHeight="1">
      <c r="B49" s="115" t="str">
        <f t="shared" si="6"/>
        <v>A</v>
      </c>
      <c r="C49" s="1730" t="str">
        <f t="shared" si="4"/>
        <v/>
      </c>
      <c r="D49" s="1731" t="str">
        <f t="shared" si="11"/>
        <v/>
      </c>
      <c r="E49" s="583"/>
      <c r="F49" s="1741" t="str">
        <f t="shared" si="5"/>
        <v xml:space="preserve"> ◄ ligne 49</v>
      </c>
      <c r="G49" s="1730" t="str">
        <f t="shared" si="7"/>
        <v>7 mots</v>
      </c>
      <c r="H49" s="1734" t="str">
        <f t="shared" si="8"/>
        <v>47 car. ►</v>
      </c>
      <c r="I49" s="1735" t="str">
        <f>IF(LEN(TRIM(N49))&gt;0,MAX(I29:I48)+1,"")</f>
        <v/>
      </c>
      <c r="J49" s="233" t="str">
        <f>IFERROR(INDEX(N30:N299,MATCH(ROW()-ROW(N30)+1,I30:I299,0)),"")</f>
        <v xml:space="preserve">marinade filtrée par-dessus Ajoutez de l’eau si </v>
      </c>
      <c r="K49" s="1728"/>
      <c r="L49" s="1721"/>
      <c r="M49" s="1746" t="str">
        <f>TRIM(SUBSTITUTE(SUBSTITUTE(SUBSTITUTE(SUBSTITUTE(IF(OR(LEFT(M48,1)="-",LEFT(M48,1)="="),MID(M48,2,9999),M48),CHAR(160)," "),","," "),";"," "),"."," "))</f>
        <v>Portez à ébullition puis baissez le feu et</v>
      </c>
      <c r="N49" s="1747" t="str">
        <f>IF(OR(O48="",M50=""),"",IF(LEN(O48)&lt;=M50,O48,IFERROR(LEFT(O48,FIND("♦",SUBSTITUTE(LEFT(O48,M50+1)," ","♦",LEN(LEFT(O48,M50+1))-LEN(SUBSTITUTE(LEFT(O48,M50+1)," ",""))))),LEFT(O48,IFERROR(FIND(" ",O48)-1,LEN(O48))))))</f>
        <v/>
      </c>
      <c r="O49" s="1747" t="str">
        <f>IF(N49="","",TRIM(RIGHT(O48,LEN(O48)-LEN(N49))))</f>
        <v/>
      </c>
      <c r="P49" s="1748" t="str">
        <f t="shared" ref="P49:P53" si="16">"ligne "&amp;ROW()&amp;" ►"</f>
        <v>ligne 49 ►</v>
      </c>
      <c r="Q49" s="1729" t="str">
        <f>IF(D49="","",IF(OR(D49=0,D49&lt;J17),0,IF(D49&gt;J17,(D49-J17)&amp;" car. en trop",(D49-J17)&amp;" car.")))</f>
        <v/>
      </c>
      <c r="R49" s="1740" t="str">
        <f>IF(D49="","",ROUNDUP(D49/J17,0)&amp;" ligne(s)")</f>
        <v/>
      </c>
      <c r="T49" s="3">
        <v>1</v>
      </c>
    </row>
    <row r="50" spans="2:20" ht="21" customHeight="1">
      <c r="B50" s="115" t="str">
        <f t="shared" si="6"/>
        <v>A</v>
      </c>
      <c r="C50" s="1730" t="str">
        <f t="shared" si="4"/>
        <v/>
      </c>
      <c r="D50" s="1731" t="str">
        <f t="shared" si="11"/>
        <v/>
      </c>
      <c r="E50" s="583"/>
      <c r="F50" s="1733" t="str">
        <f t="shared" si="5"/>
        <v xml:space="preserve"> ◄ ligne 50</v>
      </c>
      <c r="G50" s="1730" t="str">
        <f t="shared" si="7"/>
        <v>7 mots</v>
      </c>
      <c r="H50" s="1734" t="str">
        <f t="shared" si="8"/>
        <v>44 car. ►</v>
      </c>
      <c r="I50" s="1735" t="str">
        <f>IF(LEN(TRIM(N50))&gt;0,MAX(I29:I49)+1,"")</f>
        <v/>
      </c>
      <c r="J50" s="233" t="str">
        <f>IFERROR(INDEX(N30:N299,MATCH(ROW()-ROW(N30)+1,I30:I299,0)),"")</f>
        <v xml:space="preserve">nécessaire pour recouvrir la viande Salez et </v>
      </c>
      <c r="K50" s="1728"/>
      <c r="L50" s="1721"/>
      <c r="M50" s="1743">
        <f>J17</f>
        <v>50</v>
      </c>
      <c r="N50" s="1747" t="str">
        <f>IF(OR(O49="",M50=""),"",IF(LEN(O49)&lt;=M50,O49,IFERROR(LEFT(O49,FIND("♦",SUBSTITUTE(LEFT(O49,M50+1)," ","♦",LEN(LEFT(O49,M50+1))-LEN(SUBSTITUTE(LEFT(O49,M50+1)," ",""))))),LEFT(O49,IFERROR(FIND(" ",O49)-1,LEN(O49))))))</f>
        <v/>
      </c>
      <c r="O50" s="1747" t="str">
        <f t="shared" ref="O50:O53" si="17">IF(N50="","",TRIM(RIGHT(O49,LEN(O49)-LEN(N50))))</f>
        <v/>
      </c>
      <c r="P50" s="1748" t="str">
        <f t="shared" si="16"/>
        <v>ligne 50 ►</v>
      </c>
      <c r="Q50" s="1729" t="str">
        <f>IF(D50="","",IF(OR(D50=0,D50&lt;J17),0,IF(D50&gt;J17,(D50-J17)&amp;" car. en trop",(D50-J17)&amp;" car.")))</f>
        <v/>
      </c>
      <c r="R50" s="1740" t="str">
        <f>IF(D50="","",ROUNDUP(D50/J17,0)&amp;" ligne(s)")</f>
        <v/>
      </c>
      <c r="T50" s="3">
        <v>1</v>
      </c>
    </row>
    <row r="51" spans="2:20" ht="21" customHeight="1">
      <c r="B51" s="115" t="str">
        <f t="shared" si="6"/>
        <v>A</v>
      </c>
      <c r="C51" s="1730" t="str">
        <f t="shared" si="4"/>
        <v/>
      </c>
      <c r="D51" s="1731" t="str">
        <f t="shared" si="11"/>
        <v/>
      </c>
      <c r="E51" s="583"/>
      <c r="F51" s="1741" t="str">
        <f t="shared" si="5"/>
        <v xml:space="preserve"> ◄ ligne 51</v>
      </c>
      <c r="G51" s="1730" t="str">
        <f t="shared" si="7"/>
        <v>1 mot</v>
      </c>
      <c r="H51" s="1734" t="str">
        <f t="shared" si="8"/>
        <v>7 car. ►</v>
      </c>
      <c r="I51" s="1735" t="str">
        <f>IF(LEN(TRIM(N51))&gt;0,MAX(I29:I50)+1,"")</f>
        <v/>
      </c>
      <c r="J51" s="233" t="str">
        <f>IFERROR(INDEX(N30:N299,MATCH(ROW()-ROW(N30)+1,I30:I299,0)),"")</f>
        <v>poivrez</v>
      </c>
      <c r="K51" s="1728"/>
      <c r="L51" s="1721"/>
      <c r="M51" s="1746"/>
      <c r="N51" s="1747" t="str">
        <f>IF(OR(O50="",M50=""),"",IF(LEN(O50)&lt;=M50,O50,IFERROR(LEFT(O50,FIND("♦",SUBSTITUTE(LEFT(O50,M50+1)," ","♦",LEN(LEFT(O50,M50+1))-LEN(SUBSTITUTE(LEFT(O50,M50+1)," ",""))))),LEFT(O50,IFERROR(FIND(" ",O50)-1,LEN(O50))))))</f>
        <v/>
      </c>
      <c r="O51" s="1747" t="str">
        <f t="shared" si="17"/>
        <v/>
      </c>
      <c r="P51" s="1748" t="str">
        <f t="shared" si="16"/>
        <v>ligne 51 ►</v>
      </c>
      <c r="Q51" s="1729" t="str">
        <f>IF(D51="","",IF(OR(D51=0,D51&lt;J17),0,IF(D51&gt;J17,(D51-J17)&amp;" car. en trop",(D51-J17)&amp;" car.")))</f>
        <v/>
      </c>
      <c r="R51" s="1740" t="str">
        <f>IF(D51="","",ROUNDUP(D51/J17,0)&amp;" ligne(s)")</f>
        <v/>
      </c>
      <c r="T51" s="3">
        <v>1</v>
      </c>
    </row>
    <row r="52" spans="2:20" ht="21" customHeight="1">
      <c r="B52" s="115" t="str">
        <f t="shared" si="6"/>
        <v>A</v>
      </c>
      <c r="C52" s="1730" t="str">
        <f t="shared" si="4"/>
        <v/>
      </c>
      <c r="D52" s="1731" t="str">
        <f t="shared" si="11"/>
        <v/>
      </c>
      <c r="E52" s="583"/>
      <c r="F52" s="1733" t="str">
        <f t="shared" si="5"/>
        <v xml:space="preserve"> ◄ ligne 52</v>
      </c>
      <c r="G52" s="1730" t="str">
        <f t="shared" si="7"/>
        <v>9 mots</v>
      </c>
      <c r="H52" s="1734" t="str">
        <f t="shared" si="8"/>
        <v>44 car. ►</v>
      </c>
      <c r="I52" s="1735" t="str">
        <f>IF(LEN(TRIM(N52))&gt;0,MAX(I29:I51)+1,"")</f>
        <v/>
      </c>
      <c r="J52" s="233" t="str">
        <f>IFERROR(INDEX(N30:N299,MATCH(ROW()-ROW(N30)+1,I30:I299,0)),"")</f>
        <v xml:space="preserve">6 Portez à ébullition puis baissez le feu et </v>
      </c>
      <c r="K52" s="1728"/>
      <c r="L52" s="1721"/>
      <c r="M52" s="1749"/>
      <c r="N52" s="1747" t="str">
        <f>IF(OR(O51="",M50=""),"",IF(LEN(O51)&lt;=M50,O51,IFERROR(LEFT(O51,FIND("♦",SUBSTITUTE(LEFT(O51,M50+1)," ","♦",LEN(LEFT(O51,M50+1))-LEN(SUBSTITUTE(LEFT(O51,M50+1)," ",""))))),LEFT(O51,IFERROR(FIND(" ",O51)-1,LEN(O51))))))</f>
        <v/>
      </c>
      <c r="O52" s="1747" t="str">
        <f t="shared" si="17"/>
        <v/>
      </c>
      <c r="P52" s="1748" t="str">
        <f t="shared" si="16"/>
        <v>ligne 52 ►</v>
      </c>
      <c r="Q52" s="1729" t="str">
        <f>IF(D52="","",IF(OR(D52=0,D52&lt;J17),0,IF(D52&gt;J17,(D52-J17)&amp;" car. en trop",(D52-J17)&amp;" car.")))</f>
        <v/>
      </c>
      <c r="R52" s="1740" t="str">
        <f>IF(D52="","",ROUNDUP(D52/J17,0)&amp;" ligne(s)")</f>
        <v/>
      </c>
      <c r="T52" s="3">
        <v>1</v>
      </c>
    </row>
    <row r="53" spans="2:20" ht="21" customHeight="1">
      <c r="B53" s="115" t="str">
        <f t="shared" si="6"/>
        <v>A</v>
      </c>
      <c r="C53" s="1730" t="str">
        <f t="shared" si="4"/>
        <v/>
      </c>
      <c r="D53" s="1731" t="str">
        <f t="shared" si="11"/>
        <v/>
      </c>
      <c r="E53" s="583"/>
      <c r="F53" s="1741" t="str">
        <f t="shared" si="5"/>
        <v xml:space="preserve"> ◄ ligne 53</v>
      </c>
      <c r="G53" s="1730" t="str">
        <f t="shared" si="7"/>
        <v>8 mots</v>
      </c>
      <c r="H53" s="1734" t="str">
        <f t="shared" si="8"/>
        <v>44 car. ►</v>
      </c>
      <c r="I53" s="1735" t="str">
        <f>IF(LEN(TRIM(N53))&gt;0,MAX(I29:I52)+1,"")</f>
        <v/>
      </c>
      <c r="J53" s="233" t="str">
        <f>IFERROR(INDEX(N30:N299,MATCH(ROW()-ROW(N30)+1,I30:I299,0)),"")</f>
        <v xml:space="preserve">laissez mijoter à feu doux pendant environ 3 </v>
      </c>
      <c r="K53" s="1728"/>
      <c r="L53" s="1721"/>
      <c r="M53" s="1750"/>
      <c r="N53" s="1747" t="str">
        <f>IF(OR(O52="",M50=""),"",IF(LEN(O52)&lt;=M50,O52,IFERROR(LEFT(O52,FIND("♦",SUBSTITUTE(LEFT(O52,M50+1)," ","♦",LEN(LEFT(O52,M50+1))-LEN(SUBSTITUTE(LEFT(O52,M50+1)," ",""))))),LEFT(O52,IFERROR(FIND(" ",O52)-1,LEN(O52))))))</f>
        <v/>
      </c>
      <c r="O53" s="1747" t="str">
        <f t="shared" si="17"/>
        <v/>
      </c>
      <c r="P53" s="1748" t="str">
        <f t="shared" si="16"/>
        <v>ligne 53 ►</v>
      </c>
      <c r="Q53" s="1729" t="str">
        <f>IF(D53="","",IF(OR(D53=0,D53&lt;J17),0,IF(D53&gt;J17,(D53-J17)&amp;" car. en trop",(D53-J17)&amp;" car.")))</f>
        <v/>
      </c>
      <c r="R53" s="1740" t="str">
        <f>IF(D53="","",ROUNDUP(D53/J17,0)&amp;" ligne(s)")</f>
        <v/>
      </c>
      <c r="T53" s="3">
        <v>1</v>
      </c>
    </row>
    <row r="54" spans="2:20" ht="21" customHeight="1">
      <c r="B54" s="115" t="str">
        <f t="shared" si="6"/>
        <v>A</v>
      </c>
      <c r="C54" s="1730" t="str">
        <f t="shared" si="4"/>
        <v/>
      </c>
      <c r="D54" s="1731" t="str">
        <f t="shared" si="11"/>
        <v/>
      </c>
      <c r="E54" s="583"/>
      <c r="F54" s="1733" t="str">
        <f t="shared" si="5"/>
        <v xml:space="preserve"> ◄ ligne 54</v>
      </c>
      <c r="G54" s="1730" t="str">
        <f t="shared" si="7"/>
        <v>10 mots</v>
      </c>
      <c r="H54" s="1734" t="str">
        <f t="shared" si="8"/>
        <v>50 car. ►</v>
      </c>
      <c r="I54" s="1735" t="str">
        <f>IF(LEN(TRIM(N54))&gt;0,MAX(I29:I53)+1,"")</f>
        <v/>
      </c>
      <c r="J54" s="233" t="str">
        <f>IFERROR(INDEX(N30:N299,MATCH(ROW()-ROW(N30)+1,I30:I299,0)),"")</f>
        <v xml:space="preserve">heures en remuant de temps en temps La viande doit </v>
      </c>
      <c r="K54" s="1728"/>
      <c r="L54" s="1721"/>
      <c r="M54" s="1736" t="str">
        <f>(SUBSTITUTE(SUBSTITUTE(E34,CHAR(13)&amp;CHAR(10)," "),CHAR(10)," "))</f>
        <v/>
      </c>
      <c r="N54" s="1737" t="str">
        <f>IF(OR(M55="",M56=""),"",IF(LEN(M55)&lt;=M56,M55,IFERROR(LEFT(M55,FIND("♦",SUBSTITUTE(LEFT(M55,M56+1)," ","♦",LEN(LEFT(M55,M56+1))-LEN(SUBSTITUTE(LEFT(M55,M56+1)," ",""))))),LEFT(M55,IFERROR(FIND(" ",M55)-1,LEN(M55))))))</f>
        <v/>
      </c>
      <c r="O54" s="1738" t="str">
        <f>IF(N54="","",TRIM(RIGHT(M55,LEN(M55)-LEN(N54))))</f>
        <v/>
      </c>
      <c r="P54" s="1739" t="str">
        <f>F34</f>
        <v xml:space="preserve"> ◄ ligne 34</v>
      </c>
      <c r="Q54" s="1729" t="str">
        <f>IF(D54="","",IF(OR(D54=0,D54&lt;J17),0,IF(D54&gt;J17,(D54-J17)&amp;" car. en trop",(D54-J17)&amp;" car.")))</f>
        <v/>
      </c>
      <c r="R54" s="1740" t="str">
        <f>IF(D54="","",ROUNDUP(D54/J17,0)&amp;" ligne(s)")</f>
        <v/>
      </c>
      <c r="T54" s="3">
        <v>1</v>
      </c>
    </row>
    <row r="55" spans="2:20" ht="21" customHeight="1">
      <c r="B55" s="115" t="str">
        <f t="shared" si="6"/>
        <v>A</v>
      </c>
      <c r="C55" s="1730" t="str">
        <f t="shared" si="4"/>
        <v/>
      </c>
      <c r="D55" s="1731" t="str">
        <f t="shared" si="11"/>
        <v/>
      </c>
      <c r="E55" s="583"/>
      <c r="F55" s="1741" t="str">
        <f t="shared" si="5"/>
        <v xml:space="preserve"> ◄ ligne 55</v>
      </c>
      <c r="G55" s="1730" t="str">
        <f t="shared" si="7"/>
        <v>6 mots</v>
      </c>
      <c r="H55" s="1734" t="str">
        <f t="shared" si="8"/>
        <v>33 car. ►</v>
      </c>
      <c r="I55" s="1735" t="str">
        <f>IF(LEN(TRIM(N55))&gt;0,MAX(I29:I54)+1,"")</f>
        <v/>
      </c>
      <c r="J55" s="233" t="str">
        <f>IFERROR(INDEX(N30:N299,MATCH(ROW()-ROW(N30)+1,I30:I299,0)),"")</f>
        <v>être tendre et la sauce onctueuse</v>
      </c>
      <c r="K55" s="1728"/>
      <c r="L55" s="1721"/>
      <c r="M55" s="1737" t="str">
        <f>TRIM(SUBSTITUTE(SUBSTITUTE(SUBSTITUTE(SUBSTITUTE(IF(OR(LEFT(M54,1)="-",LEFT(M54,1)="="),MID(M54,2,9999),M54),CHAR(160)," "),","," "),";"," "),"."," "))</f>
        <v/>
      </c>
      <c r="N55" s="1738" t="str">
        <f>IF(OR(O54="",M56=""),"",IF(LEN(O54)&lt;=M56,O54,IFERROR(LEFT(O54,FIND("♦",SUBSTITUTE(LEFT(O54,M56+1)," ","♦",LEN(LEFT(O54,M56+1))-LEN(SUBSTITUTE(LEFT(O54,M56+1)," ",""))))),LEFT(O54,IFERROR(FIND(" ",O54)-1,LEN(O54))))))</f>
        <v/>
      </c>
      <c r="O55" s="1738" t="str">
        <f>IF(N55="","",TRIM(RIGHT(O54,LEN(O54)-LEN(N55))))</f>
        <v/>
      </c>
      <c r="P55" s="1742" t="str">
        <f t="shared" ref="P55:P59" si="18">"ligne "&amp;ROW()&amp;" ►"</f>
        <v>ligne 55 ►</v>
      </c>
      <c r="Q55" s="1729" t="str">
        <f>IF(D55="","",IF(OR(D55=0,D55&lt;J17),0,IF(D55&gt;J17,(D55-J17)&amp;" car. en trop",(D55-J17)&amp;" car.")))</f>
        <v/>
      </c>
      <c r="R55" s="1740" t="str">
        <f>IF(D55="","",ROUNDUP(D55/J17,0)&amp;" ligne(s)")</f>
        <v/>
      </c>
      <c r="T55" s="3">
        <v>1</v>
      </c>
    </row>
    <row r="56" spans="2:20" ht="21" customHeight="1">
      <c r="B56" s="115" t="str">
        <f t="shared" si="6"/>
        <v>A</v>
      </c>
      <c r="C56" s="1730" t="str">
        <f t="shared" si="4"/>
        <v/>
      </c>
      <c r="D56" s="1731" t="str">
        <f t="shared" si="11"/>
        <v/>
      </c>
      <c r="E56" s="583"/>
      <c r="F56" s="1733" t="str">
        <f t="shared" si="5"/>
        <v xml:space="preserve"> ◄ ligne 56</v>
      </c>
      <c r="G56" s="1730" t="str">
        <f t="shared" si="7"/>
        <v>8 mots</v>
      </c>
      <c r="H56" s="1734" t="str">
        <f t="shared" si="8"/>
        <v>49 car. ►</v>
      </c>
      <c r="I56" s="1735" t="str">
        <f>IF(LEN(TRIM(N56))&gt;0,MAX(I29:I55)+1,"")</f>
        <v/>
      </c>
      <c r="J56" s="233" t="str">
        <f>IFERROR(INDEX(N30:N299,MATCH(ROW()-ROW(N30)+1,I30:I299,0)),"")</f>
        <v xml:space="preserve">7 Pendant ce temps faites revenir les champignons </v>
      </c>
      <c r="K56" s="1728"/>
      <c r="L56" s="1721"/>
      <c r="M56" s="1743">
        <f>J17</f>
        <v>50</v>
      </c>
      <c r="N56" s="1738" t="str">
        <f>IF(OR(O55="",M56=""),"",IF(LEN(O55)&lt;=M56,O55,IFERROR(LEFT(O55,FIND("♦",SUBSTITUTE(LEFT(O55,M56+1)," ","♦",LEN(LEFT(O55,M56+1))-LEN(SUBSTITUTE(LEFT(O55,M56+1)," ",""))))),LEFT(O55,IFERROR(FIND(" ",O55)-1,LEN(O55))))))</f>
        <v/>
      </c>
      <c r="O56" s="1738" t="str">
        <f t="shared" ref="O56:O59" si="19">IF(N56="","",TRIM(RIGHT(O55,LEN(O55)-LEN(N56))))</f>
        <v/>
      </c>
      <c r="P56" s="1742" t="str">
        <f t="shared" si="18"/>
        <v>ligne 56 ►</v>
      </c>
      <c r="Q56" s="1729" t="str">
        <f>IF(D56="","",IF(OR(D56=0,D56&lt;J17),0,IF(D56&gt;J17,(D56-J17)&amp;" car. en trop",(D56-J17)&amp;" car.")))</f>
        <v/>
      </c>
      <c r="R56" s="1740" t="str">
        <f>IF(D56="","",ROUNDUP(D56/J17,0)&amp;" ligne(s)")</f>
        <v/>
      </c>
      <c r="T56" s="3">
        <v>1</v>
      </c>
    </row>
    <row r="57" spans="2:20" ht="21" customHeight="1">
      <c r="B57" s="115" t="str">
        <f t="shared" si="6"/>
        <v>A</v>
      </c>
      <c r="C57" s="1730" t="str">
        <f t="shared" si="4"/>
        <v/>
      </c>
      <c r="D57" s="1731" t="str">
        <f t="shared" si="11"/>
        <v/>
      </c>
      <c r="E57" s="583"/>
      <c r="F57" s="1741" t="str">
        <f t="shared" si="5"/>
        <v xml:space="preserve"> ◄ ligne 57</v>
      </c>
      <c r="G57" s="1730" t="str">
        <f t="shared" si="7"/>
        <v>9 mots</v>
      </c>
      <c r="H57" s="1734" t="str">
        <f t="shared" si="8"/>
        <v>50 car. ►</v>
      </c>
      <c r="I57" s="1735" t="str">
        <f>IF(LEN(TRIM(N57))&gt;0,MAX(I29:I56)+1,"")</f>
        <v/>
      </c>
      <c r="J57" s="233" t="str">
        <f>IFERROR(INDEX(N30:N299,MATCH(ROW()-ROW(N30)+1,I30:I299,0)),"")</f>
        <v xml:space="preserve">dans une poêle avec un peu d’huile d’olive pendant </v>
      </c>
      <c r="K57" s="1728"/>
      <c r="L57" s="1721"/>
      <c r="M57" s="1737"/>
      <c r="N57" s="1738" t="str">
        <f>IF(OR(O56="",M56=""),"",IF(LEN(O56)&lt;=M56,O56,IFERROR(LEFT(O56,FIND("♦",SUBSTITUTE(LEFT(O56,M56+1)," ","♦",LEN(LEFT(O56,M56+1))-LEN(SUBSTITUTE(LEFT(O56,M56+1)," ",""))))),LEFT(O56,IFERROR(FIND(" ",O56)-1,LEN(O56))))))</f>
        <v/>
      </c>
      <c r="O57" s="1738" t="str">
        <f t="shared" si="19"/>
        <v/>
      </c>
      <c r="P57" s="1742" t="str">
        <f t="shared" si="18"/>
        <v>ligne 57 ►</v>
      </c>
      <c r="Q57" s="1729" t="str">
        <f>IF(D57="","",IF(OR(D57=0,D57&lt;J17),0,IF(D57&gt;J17,(D57-J17)&amp;" car. en trop",(D57-J17)&amp;" car.")))</f>
        <v/>
      </c>
      <c r="R57" s="1740" t="str">
        <f>IF(D57="","",ROUNDUP(D57/J17,0)&amp;" ligne(s)")</f>
        <v/>
      </c>
      <c r="T57" s="3">
        <v>1</v>
      </c>
    </row>
    <row r="58" spans="2:20" ht="21" customHeight="1">
      <c r="B58" s="115" t="str">
        <f t="shared" si="6"/>
        <v>A</v>
      </c>
      <c r="C58" s="1730" t="str">
        <f t="shared" si="4"/>
        <v/>
      </c>
      <c r="D58" s="1731" t="str">
        <f t="shared" si="11"/>
        <v/>
      </c>
      <c r="E58" s="583"/>
      <c r="F58" s="1733" t="str">
        <f t="shared" si="5"/>
        <v xml:space="preserve"> ◄ ligne 58</v>
      </c>
      <c r="G58" s="1730" t="str">
        <f t="shared" si="7"/>
        <v>3 mots</v>
      </c>
      <c r="H58" s="1734" t="str">
        <f t="shared" si="8"/>
        <v>17 car. ►</v>
      </c>
      <c r="I58" s="1735" t="str">
        <f>IF(LEN(TRIM(N58))&gt;0,MAX(I29:I57)+1,"")</f>
        <v/>
      </c>
      <c r="J58" s="233" t="str">
        <f>IFERROR(INDEX(N30:N299,MATCH(ROW()-ROW(N30)+1,I30:I299,0)),"")</f>
        <v>environ 5 minutes</v>
      </c>
      <c r="K58" s="1728"/>
      <c r="L58" s="1721"/>
      <c r="M58" s="1744"/>
      <c r="N58" s="1738" t="str">
        <f>IF(OR(O57="",M56=""),"",IF(LEN(O57)&lt;=M56,O57,IFERROR(LEFT(O57,FIND("♦",SUBSTITUTE(LEFT(O57,M56+1)," ","♦",LEN(LEFT(O57,M56+1))-LEN(SUBSTITUTE(LEFT(O57,M56+1)," ",""))))),LEFT(O57,IFERROR(FIND(" ",O57)-1,LEN(O57))))))</f>
        <v/>
      </c>
      <c r="O58" s="1738" t="str">
        <f t="shared" si="19"/>
        <v/>
      </c>
      <c r="P58" s="1742" t="str">
        <f t="shared" si="18"/>
        <v>ligne 58 ►</v>
      </c>
      <c r="Q58" s="1729" t="str">
        <f>IF(D58="","",IF(OR(D58=0,D58&lt;J17),0,IF(D58&gt;J17,(D58-J17)&amp;" car. en trop",(D58-J17)&amp;" car.")))</f>
        <v/>
      </c>
      <c r="R58" s="1740" t="str">
        <f>IF(D58="","",ROUNDUP(D58/J17,0)&amp;" ligne(s)")</f>
        <v/>
      </c>
      <c r="T58" s="3">
        <v>1</v>
      </c>
    </row>
    <row r="59" spans="2:20" ht="21" customHeight="1">
      <c r="B59" s="115" t="str">
        <f t="shared" si="6"/>
        <v>A</v>
      </c>
      <c r="C59" s="1730" t="str">
        <f t="shared" si="4"/>
        <v/>
      </c>
      <c r="D59" s="1731" t="str">
        <f t="shared" si="11"/>
        <v/>
      </c>
      <c r="E59" s="583"/>
      <c r="F59" s="1741" t="str">
        <f t="shared" si="5"/>
        <v xml:space="preserve"> ◄ ligne 59</v>
      </c>
      <c r="G59" s="1730" t="str">
        <f t="shared" si="7"/>
        <v>8 mots</v>
      </c>
      <c r="H59" s="1734" t="str">
        <f t="shared" si="8"/>
        <v>49 car. ►</v>
      </c>
      <c r="I59" s="1735" t="str">
        <f>IF(LEN(TRIM(N59))&gt;0,MAX(I29:I58)+1,"")</f>
        <v/>
      </c>
      <c r="J59" s="233" t="str">
        <f>IFERROR(INDEX(N30:N299,MATCH(ROW()-ROW(N30)+1,I30:I299,0)),"")</f>
        <v xml:space="preserve">8 Ajoutez les champignons dans la cocotte environ </v>
      </c>
      <c r="K59" s="1728"/>
      <c r="L59" s="1721"/>
      <c r="M59" s="1745"/>
      <c r="N59" s="1738" t="str">
        <f>IF(OR(O58="",M56=""),"",IF(LEN(O58)&lt;=M56,O58,IFERROR(LEFT(O58,FIND("♦",SUBSTITUTE(LEFT(O58,M56+1)," ","♦",LEN(LEFT(O58,M56+1))-LEN(SUBSTITUTE(LEFT(O58,M56+1)," ",""))))),LEFT(O58,IFERROR(FIND(" ",O58)-1,LEN(O58))))))</f>
        <v/>
      </c>
      <c r="O59" s="1738" t="str">
        <f t="shared" si="19"/>
        <v/>
      </c>
      <c r="P59" s="1742" t="str">
        <f t="shared" si="18"/>
        <v>ligne 59 ►</v>
      </c>
      <c r="Q59" s="1729" t="str">
        <f>IF(D59="","",IF(OR(D59=0,D59&lt;J17),0,IF(D59&gt;J17,(D59-J17)&amp;" car. en trop",(D59-J17)&amp;" car.")))</f>
        <v/>
      </c>
      <c r="R59" s="1740" t="str">
        <f>IF(D59="","",ROUNDUP(D59/J17,0)&amp;" ligne(s)")</f>
        <v/>
      </c>
      <c r="T59" s="3">
        <v>1</v>
      </c>
    </row>
    <row r="60" spans="2:20" ht="21" customHeight="1">
      <c r="B60" s="115" t="str">
        <f t="shared" si="6"/>
        <v>A</v>
      </c>
      <c r="C60" s="1730" t="str">
        <f t="shared" si="4"/>
        <v/>
      </c>
      <c r="D60" s="1731" t="str">
        <f t="shared" si="11"/>
        <v/>
      </c>
      <c r="E60" s="583"/>
      <c r="F60" s="1733" t="str">
        <f t="shared" si="5"/>
        <v xml:space="preserve"> ◄ ligne 60</v>
      </c>
      <c r="G60" s="1730" t="str">
        <f t="shared" si="7"/>
        <v>8 mots</v>
      </c>
      <c r="H60" s="1734" t="str">
        <f t="shared" si="8"/>
        <v>37 car. ►</v>
      </c>
      <c r="I60" s="1735">
        <f>IF(LEN(TRIM(N60))&gt;0,MAX(I29:I59)+1,"")</f>
        <v>4</v>
      </c>
      <c r="J60" s="233" t="str">
        <f>IFERROR(INDEX(N30:N299,MATCH(ROW()-ROW(N30)+1,I30:I299,0)),"")</f>
        <v>30 minutes avant la fin de la cuisson</v>
      </c>
      <c r="K60" s="1728"/>
      <c r="L60" s="1721"/>
      <c r="M60" s="1736" t="str">
        <f>(SUBSTITUTE(SUBSTITUTE(E35,CHAR(13)&amp;CHAR(10)," "),CHAR(10),"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N60" s="1746" t="str">
        <f>IF(OR(M61="",M62=""),"",IF(LEN(M61)&lt;=M62,M61,IFERROR(LEFT(M61,FIND("♦",SUBSTITUTE(LEFT(M61,M62+1)," ","♦",LEN(LEFT(M61,M62+1))-LEN(SUBSTITUTE(LEFT(M61,M62+1)," ",""))))),LEFT(M61,IFERROR(FIND(" ",M61)-1,LEN(M61))))))</f>
        <v xml:space="preserve">1 Coupez la viande en cubes d’environ 4 cm et </v>
      </c>
      <c r="O60" s="1747" t="str">
        <f>IF(N60="","",TRIM(RIGHT(M61,LEN(M61)-LEN(N60))))</f>
        <v>mettez-la dans un grand saladier Ajoutez-y les oignons coupés en rondelles les carottes coupées en rondelles les lardons l’ail émincé et le bouquet garni Versez le vin rouge sur le tout et laissez mariner au frais pendant 24 heures</v>
      </c>
      <c r="P60" s="1739" t="str">
        <f>F35</f>
        <v xml:space="preserve"> ◄ ligne 35</v>
      </c>
      <c r="Q60" s="1729" t="str">
        <f>IF(D60="","",IF(OR(D60=0,D60&lt;J17),0,IF(D60&gt;J17,(D60-J17)&amp;" car. en trop",(D60-J17)&amp;" car.")))</f>
        <v/>
      </c>
      <c r="R60" s="1740" t="str">
        <f>IF(D60="","",ROUNDUP(D60/J17,0)&amp;" ligne(s)")</f>
        <v/>
      </c>
      <c r="T60" s="3">
        <v>1</v>
      </c>
    </row>
    <row r="61" spans="2:20" ht="21" customHeight="1">
      <c r="B61" s="115" t="str">
        <f t="shared" si="6"/>
        <v>A</v>
      </c>
      <c r="C61" s="1730" t="str">
        <f t="shared" si="4"/>
        <v/>
      </c>
      <c r="D61" s="1731" t="str">
        <f t="shared" si="11"/>
        <v/>
      </c>
      <c r="E61" s="583"/>
      <c r="F61" s="1741" t="str">
        <f t="shared" si="5"/>
        <v xml:space="preserve"> ◄ ligne 61</v>
      </c>
      <c r="G61" s="1730" t="str">
        <f t="shared" si="7"/>
        <v>8 mots</v>
      </c>
      <c r="H61" s="1734" t="str">
        <f t="shared" si="8"/>
        <v>50 car. ►</v>
      </c>
      <c r="I61" s="1735">
        <f>IF(LEN(TRIM(N61))&gt;0,MAX(I29:I60)+1,"")</f>
        <v>5</v>
      </c>
      <c r="J61" s="233" t="str">
        <f>IFERROR(INDEX(N30:N299,MATCH(ROW()-ROW(N30)+1,I30:I299,0)),"")</f>
        <v xml:space="preserve">9 Servez le bœuf bourguignon bien chaud accompagné </v>
      </c>
      <c r="K61" s="1728"/>
      <c r="L61" s="1721"/>
      <c r="M61" s="1746" t="str">
        <f>TRIM(SUBSTITUTE(SUBSTITUTE(SUBSTITUTE(SUBSTITUTE(IF(OR(LEFT(M60,1)="-",LEFT(M60,1)="="),MID(M60,2,9999),M60),CHAR(160)," "),","," "),";"," "),".","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N61" s="1747" t="str">
        <f>IF(OR(O60="",M62=""),"",IF(LEN(O60)&lt;=M62,O60,IFERROR(LEFT(O60,FIND("♦",SUBSTITUTE(LEFT(O60,M62+1)," ","♦",LEN(LEFT(O60,M62+1))-LEN(SUBSTITUTE(LEFT(O60,M62+1)," ",""))))),LEFT(O60,IFERROR(FIND(" ",O60)-1,LEN(O60))))))</f>
        <v xml:space="preserve">mettez-la dans un grand saladier Ajoutez-y les </v>
      </c>
      <c r="O61" s="1747" t="str">
        <f>IF(N61="","",TRIM(RIGHT(O60,LEN(O60)-LEN(N61))))</f>
        <v>oignons coupés en rondelles les carottes coupées en rondelles les lardons l’ail émincé et le bouquet garni Versez le vin rouge sur le tout et laissez mariner au frais pendant 24 heures</v>
      </c>
      <c r="P61" s="1748" t="str">
        <f t="shared" ref="P61:P65" si="20">"ligne "&amp;ROW()&amp;" ►"</f>
        <v>ligne 61 ►</v>
      </c>
      <c r="Q61" s="1729" t="str">
        <f>IF(D61="","",IF(OR(D61=0,D61&lt;J17),0,IF(D61&gt;J17,(D61-J17)&amp;" car. en trop",(D61-J17)&amp;" car.")))</f>
        <v/>
      </c>
      <c r="R61" s="1740" t="str">
        <f>IF(D61="","",ROUNDUP(D61/J17,0)&amp;" ligne(s)")</f>
        <v/>
      </c>
      <c r="T61" s="3">
        <v>1</v>
      </c>
    </row>
    <row r="62" spans="2:20" ht="21" customHeight="1">
      <c r="B62" s="115" t="str">
        <f t="shared" si="6"/>
        <v>A</v>
      </c>
      <c r="C62" s="1730" t="str">
        <f t="shared" si="4"/>
        <v/>
      </c>
      <c r="D62" s="1731" t="str">
        <f t="shared" si="11"/>
        <v/>
      </c>
      <c r="E62" s="583"/>
      <c r="F62" s="1733" t="str">
        <f t="shared" si="5"/>
        <v xml:space="preserve"> ◄ ligne 62</v>
      </c>
      <c r="G62" s="1730" t="str">
        <f t="shared" si="7"/>
        <v>9 mots</v>
      </c>
      <c r="H62" s="1734" t="str">
        <f t="shared" si="8"/>
        <v>37 car. ►</v>
      </c>
      <c r="I62" s="1735">
        <f>IF(LEN(TRIM(N62))&gt;0,MAX(I29:I61)+1,"")</f>
        <v>6</v>
      </c>
      <c r="J62" s="233" t="str">
        <f>IFERROR(INDEX(N30:N299,MATCH(ROW()-ROW(N30)+1,I30:I299,0)),"")</f>
        <v>de pommes de terre de pâtes ou de riz</v>
      </c>
      <c r="K62" s="1728"/>
      <c r="L62" s="1721"/>
      <c r="M62" s="1743">
        <f>J17</f>
        <v>50</v>
      </c>
      <c r="N62" s="1747" t="str">
        <f>IF(OR(O61="",M62=""),"",IF(LEN(O61)&lt;=M62,O61,IFERROR(LEFT(O61,FIND("♦",SUBSTITUTE(LEFT(O61,M62+1)," ","♦",LEN(LEFT(O61,M62+1))-LEN(SUBSTITUTE(LEFT(O61,M62+1)," ",""))))),LEFT(O61,IFERROR(FIND(" ",O61)-1,LEN(O61))))))</f>
        <v xml:space="preserve">oignons coupés en rondelles les carottes coupées </v>
      </c>
      <c r="O62" s="1747" t="str">
        <f t="shared" ref="O62:O65" si="21">IF(N62="","",TRIM(RIGHT(O61,LEN(O61)-LEN(N62))))</f>
        <v>en rondelles les lardons l’ail émincé et le bouquet garni Versez le vin rouge sur le tout et laissez mariner au frais pendant 24 heures</v>
      </c>
      <c r="P62" s="1748" t="str">
        <f t="shared" si="20"/>
        <v>ligne 62 ►</v>
      </c>
      <c r="Q62" s="1729" t="str">
        <f>IF(D62="","",IF(OR(D62=0,D62&lt;J17),0,IF(D62&gt;J17,(D62-J17)&amp;" car. en trop",(D62-J17)&amp;" car.")))</f>
        <v/>
      </c>
      <c r="R62" s="1740" t="str">
        <f>IF(D62="","",ROUNDUP(D62/J17,0)&amp;" ligne(s)")</f>
        <v/>
      </c>
      <c r="T62" s="3">
        <v>1</v>
      </c>
    </row>
    <row r="63" spans="2:20" ht="21" customHeight="1">
      <c r="B63" s="115" t="str">
        <f>IF(OR(LEN(J63)&gt;1),"A", "►")</f>
        <v>►</v>
      </c>
      <c r="C63" s="1730" t="str">
        <f t="shared" si="4"/>
        <v/>
      </c>
      <c r="D63" s="1731" t="str">
        <f t="shared" si="11"/>
        <v/>
      </c>
      <c r="E63" s="583"/>
      <c r="F63" s="1741" t="str">
        <f t="shared" si="5"/>
        <v xml:space="preserve"> ◄ ligne 63</v>
      </c>
      <c r="G63" s="1730" t="str">
        <f t="shared" si="7"/>
        <v/>
      </c>
      <c r="H63" s="1734" t="str">
        <f t="shared" si="8"/>
        <v/>
      </c>
      <c r="I63" s="1735">
        <f>IF(LEN(TRIM(N63))&gt;0,MAX(I29:I62)+1,"")</f>
        <v>7</v>
      </c>
      <c r="J63" s="233" t="str">
        <f>IFERROR(INDEX(N30:N299,MATCH(ROW()-ROW(N30)+1,I30:I299,0)),"")</f>
        <v/>
      </c>
      <c r="K63" s="1728"/>
      <c r="L63" s="1721"/>
      <c r="M63" s="1746"/>
      <c r="N63" s="1747" t="str">
        <f>IF(OR(O62="",M62=""),"",IF(LEN(O62)&lt;=M62,O62,IFERROR(LEFT(O62,FIND("♦",SUBSTITUTE(LEFT(O62,M62+1)," ","♦",LEN(LEFT(O62,M62+1))-LEN(SUBSTITUTE(LEFT(O62,M62+1)," ",""))))),LEFT(O62,IFERROR(FIND(" ",O62)-1,LEN(O62))))))</f>
        <v xml:space="preserve">en rondelles les lardons l’ail émincé et le </v>
      </c>
      <c r="O63" s="1747" t="str">
        <f t="shared" si="21"/>
        <v>bouquet garni Versez le vin rouge sur le tout et laissez mariner au frais pendant 24 heures</v>
      </c>
      <c r="P63" s="1748" t="str">
        <f t="shared" si="20"/>
        <v>ligne 63 ►</v>
      </c>
      <c r="Q63" s="1729" t="str">
        <f>IF(D63="","",IF(OR(D63=0,D63&lt;J17),0,IF(D63&gt;J17,(D63-J17)&amp;" car. en trop",(D63-J17)&amp;" car.")))</f>
        <v/>
      </c>
      <c r="R63" s="1740" t="str">
        <f>IF(D63="","",ROUNDUP(D63/J17,0)&amp;" ligne(s)")</f>
        <v/>
      </c>
      <c r="T63" s="3">
        <v>1</v>
      </c>
    </row>
    <row r="64" spans="2:20" ht="21" customHeight="1">
      <c r="B64" s="115" t="str">
        <f t="shared" si="6"/>
        <v>►</v>
      </c>
      <c r="C64" s="1730" t="str">
        <f t="shared" si="4"/>
        <v/>
      </c>
      <c r="D64" s="1731" t="str">
        <f t="shared" si="11"/>
        <v/>
      </c>
      <c r="E64" s="583"/>
      <c r="F64" s="1733" t="str">
        <f t="shared" si="5"/>
        <v xml:space="preserve"> ◄ ligne 64</v>
      </c>
      <c r="G64" s="1730" t="str">
        <f t="shared" si="7"/>
        <v/>
      </c>
      <c r="H64" s="1734" t="str">
        <f t="shared" si="8"/>
        <v/>
      </c>
      <c r="I64" s="1735">
        <f>IF(LEN(TRIM(N64))&gt;0,MAX(I29:I63)+1,"")</f>
        <v>8</v>
      </c>
      <c r="J64" s="233" t="str">
        <f>IFERROR(INDEX(N30:N299,MATCH(ROW()-ROW(N30)+1,I30:I299,0)),"")</f>
        <v/>
      </c>
      <c r="K64" s="1728"/>
      <c r="L64" s="1721"/>
      <c r="M64" s="1749"/>
      <c r="N64" s="1747" t="str">
        <f>IF(OR(O63="",M62=""),"",IF(LEN(O63)&lt;=M62,O63,IFERROR(LEFT(O63,FIND("♦",SUBSTITUTE(LEFT(O63,M62+1)," ","♦",LEN(LEFT(O63,M62+1))-LEN(SUBSTITUTE(LEFT(O63,M62+1)," ",""))))),LEFT(O63,IFERROR(FIND(" ",O63)-1,LEN(O63))))))</f>
        <v xml:space="preserve">bouquet garni Versez le vin rouge sur le tout et </v>
      </c>
      <c r="O64" s="1747" t="str">
        <f t="shared" si="21"/>
        <v>laissez mariner au frais pendant 24 heures</v>
      </c>
      <c r="P64" s="1748" t="str">
        <f t="shared" si="20"/>
        <v>ligne 64 ►</v>
      </c>
      <c r="Q64" s="1729" t="str">
        <f>IF(D64="","",IF(OR(D64=0,D64&lt;J17),0,IF(D64&gt;J17,(D64-J17)&amp;" car. en trop",(D64-J17)&amp;" car.")))</f>
        <v/>
      </c>
      <c r="R64" s="1740" t="str">
        <f>IF(D64="","",ROUNDUP(D64/J17,0)&amp;" ligne(s)")</f>
        <v/>
      </c>
      <c r="T64" s="3">
        <v>1</v>
      </c>
    </row>
    <row r="65" spans="2:20" ht="21" customHeight="1">
      <c r="B65" s="115" t="str">
        <f t="shared" si="6"/>
        <v>►</v>
      </c>
      <c r="C65" s="1730" t="str">
        <f t="shared" si="4"/>
        <v/>
      </c>
      <c r="D65" s="1731" t="str">
        <f t="shared" si="11"/>
        <v/>
      </c>
      <c r="E65" s="583"/>
      <c r="F65" s="1741" t="str">
        <f t="shared" si="5"/>
        <v xml:space="preserve"> ◄ ligne 65</v>
      </c>
      <c r="G65" s="1730" t="str">
        <f t="shared" si="7"/>
        <v/>
      </c>
      <c r="H65" s="1734" t="str">
        <f t="shared" si="8"/>
        <v/>
      </c>
      <c r="I65" s="1735">
        <f>IF(LEN(TRIM(N65))&gt;0,MAX(I29:I64)+1,"")</f>
        <v>9</v>
      </c>
      <c r="J65" s="233" t="str">
        <f>IFERROR(INDEX(N30:N299,MATCH(ROW()-ROW(N30)+1,I30:I299,0)),"")</f>
        <v/>
      </c>
      <c r="K65" s="1728"/>
      <c r="L65" s="1721"/>
      <c r="M65" s="1750"/>
      <c r="N65" s="1747" t="str">
        <f>IF(OR(O64="",M62=""),"",IF(LEN(O64)&lt;=M62,O64,IFERROR(LEFT(O64,FIND("♦",SUBSTITUTE(LEFT(O64,M62+1)," ","♦",LEN(LEFT(O64,M62+1))-LEN(SUBSTITUTE(LEFT(O64,M62+1)," ",""))))),LEFT(O64,IFERROR(FIND(" ",O64)-1,LEN(O64))))))</f>
        <v>laissez mariner au frais pendant 24 heures</v>
      </c>
      <c r="O65" s="1747" t="str">
        <f t="shared" si="21"/>
        <v/>
      </c>
      <c r="P65" s="1748" t="str">
        <f t="shared" si="20"/>
        <v>ligne 65 ►</v>
      </c>
      <c r="Q65" s="1729" t="str">
        <f>IF(D65="","",IF(OR(D65=0,D65&lt;J17),0,IF(D65&gt;J17,(D65-J17)&amp;" car. en trop",(D65-J17)&amp;" car.")))</f>
        <v/>
      </c>
      <c r="R65" s="1740" t="str">
        <f>IF(D65="","",ROUNDUP(D65/J17,0)&amp;" ligne(s)")</f>
        <v/>
      </c>
      <c r="T65" s="3">
        <v>1</v>
      </c>
    </row>
    <row r="66" spans="2:20" ht="21" customHeight="1">
      <c r="B66" s="115" t="str">
        <f t="shared" si="6"/>
        <v>►</v>
      </c>
      <c r="C66" s="1730" t="str">
        <f t="shared" si="4"/>
        <v/>
      </c>
      <c r="D66" s="1731" t="str">
        <f t="shared" si="11"/>
        <v/>
      </c>
      <c r="E66" s="583"/>
      <c r="F66" s="1733" t="str">
        <f t="shared" si="5"/>
        <v xml:space="preserve"> ◄ ligne 66</v>
      </c>
      <c r="G66" s="1730" t="str">
        <f t="shared" si="7"/>
        <v/>
      </c>
      <c r="H66" s="1734" t="str">
        <f t="shared" si="8"/>
        <v/>
      </c>
      <c r="I66" s="1735">
        <f>IF(LEN(TRIM(N66))&gt;0,MAX(I29:I65)+1,"")</f>
        <v>10</v>
      </c>
      <c r="J66" s="233" t="str">
        <f>IFERROR(INDEX(N30:N299,MATCH(ROW()-ROW(N30)+1,I30:I299,0)),"")</f>
        <v/>
      </c>
      <c r="K66" s="1728"/>
      <c r="L66" s="1721"/>
      <c r="M66" s="1736" t="str">
        <f>(SUBSTITUTE(SUBSTITUTE(E36,CHAR(13)&amp;CHAR(10)," "),CHAR(10)," "))</f>
        <v>2. Le lendemain, sortez la viande et les légumes de la marinade et égouttez-les. Réservez la marinade.</v>
      </c>
      <c r="N66" s="1737" t="str">
        <f>IF(OR(M67="",M68=""),"",IF(LEN(M67)&lt;=M68,M67,IFERROR(LEFT(M67,FIND("♦",SUBSTITUTE(LEFT(M67,M68+1)," ","♦",LEN(LEFT(M67,M68+1))-LEN(SUBSTITUTE(LEFT(M67,M68+1)," ",""))))),LEFT(M67,IFERROR(FIND(" ",M67)-1,LEN(M67))))))</f>
        <v xml:space="preserve">2 Le lendemain sortez la viande et les légumes de </v>
      </c>
      <c r="O66" s="1738" t="str">
        <f>IF(N66="","",TRIM(RIGHT(M67,LEN(M67)-LEN(N66))))</f>
        <v>la marinade et égouttez-les Réservez la marinade</v>
      </c>
      <c r="P66" s="1739" t="str">
        <f>F36</f>
        <v xml:space="preserve"> ◄ ligne 36</v>
      </c>
      <c r="Q66" s="1729" t="str">
        <f>IF(D66="","",IF(OR(D66=0,D66&lt;J17),0,IF(D66&gt;J17,(D66-J17)&amp;" car. en trop",(D66-J17)&amp;" car.")))</f>
        <v/>
      </c>
      <c r="R66" s="1740" t="str">
        <f>IF(D66="","",ROUNDUP(D66/J17,0)&amp;" ligne(s)")</f>
        <v/>
      </c>
      <c r="T66" s="3">
        <v>1</v>
      </c>
    </row>
    <row r="67" spans="2:20" ht="21" customHeight="1">
      <c r="B67" s="115" t="str">
        <f t="shared" si="6"/>
        <v>►</v>
      </c>
      <c r="C67" s="1730" t="str">
        <f t="shared" si="4"/>
        <v/>
      </c>
      <c r="D67" s="1731" t="str">
        <f t="shared" si="11"/>
        <v/>
      </c>
      <c r="E67" s="583"/>
      <c r="F67" s="1741" t="str">
        <f t="shared" si="5"/>
        <v xml:space="preserve"> ◄ ligne 67</v>
      </c>
      <c r="G67" s="1730" t="str">
        <f t="shared" si="7"/>
        <v/>
      </c>
      <c r="H67" s="1734" t="str">
        <f t="shared" si="8"/>
        <v/>
      </c>
      <c r="I67" s="1735">
        <f>IF(LEN(TRIM(N67))&gt;0,MAX(I29:I66)+1,"")</f>
        <v>11</v>
      </c>
      <c r="J67" s="233" t="str">
        <f>IFERROR(INDEX(N30:N299,MATCH(ROW()-ROW(N30)+1,I30:I299,0)),"")</f>
        <v/>
      </c>
      <c r="K67" s="1728"/>
      <c r="L67" s="1721"/>
      <c r="M67" s="1737" t="str">
        <f>TRIM(SUBSTITUTE(SUBSTITUTE(SUBSTITUTE(SUBSTITUTE(IF(OR(LEFT(M66,1)="-",LEFT(M66,1)="="),MID(M66,2,9999),M66),CHAR(160)," "),","," "),";"," "),"."," "))</f>
        <v>2 Le lendemain sortez la viande et les légumes de la marinade et égouttez-les Réservez la marinade</v>
      </c>
      <c r="N67" s="1738" t="str">
        <f>IF(OR(O66="",M68=""),"",IF(LEN(O66)&lt;=M68,O66,IFERROR(LEFT(O66,FIND("♦",SUBSTITUTE(LEFT(O66,M68+1)," ","♦",LEN(LEFT(O66,M68+1))-LEN(SUBSTITUTE(LEFT(O66,M68+1)," ",""))))),LEFT(O66,IFERROR(FIND(" ",O66)-1,LEN(O66))))))</f>
        <v>la marinade et égouttez-les Réservez la marinade</v>
      </c>
      <c r="O67" s="1738" t="str">
        <f>IF(N67="","",TRIM(RIGHT(O66,LEN(O66)-LEN(N67))))</f>
        <v/>
      </c>
      <c r="P67" s="1742" t="str">
        <f t="shared" ref="P67:P71" si="22">"ligne "&amp;ROW()&amp;" ►"</f>
        <v>ligne 67 ►</v>
      </c>
      <c r="Q67" s="1729" t="str">
        <f>IF(D67="","",IF(OR(D67=0,D67&lt;J17),0,IF(D67&gt;J17,(D67-J17)&amp;" car. en trop",(D67-J17)&amp;" car.")))</f>
        <v/>
      </c>
      <c r="R67" s="1740" t="str">
        <f>IF(D67="","",ROUNDUP(D67/J17,0)&amp;" ligne(s)")</f>
        <v/>
      </c>
      <c r="T67" s="3">
        <v>1</v>
      </c>
    </row>
    <row r="68" spans="2:20" ht="21" customHeight="1">
      <c r="B68" s="115" t="str">
        <f t="shared" si="6"/>
        <v>►</v>
      </c>
      <c r="C68" s="1730" t="str">
        <f t="shared" si="4"/>
        <v/>
      </c>
      <c r="D68" s="1731" t="str">
        <f t="shared" si="11"/>
        <v/>
      </c>
      <c r="E68" s="583"/>
      <c r="F68" s="1733" t="str">
        <f t="shared" si="5"/>
        <v xml:space="preserve"> ◄ ligne 68</v>
      </c>
      <c r="G68" s="1730" t="str">
        <f t="shared" si="7"/>
        <v/>
      </c>
      <c r="H68" s="1734" t="str">
        <f t="shared" si="8"/>
        <v/>
      </c>
      <c r="I68" s="1735" t="str">
        <f>IF(LEN(TRIM(N68))&gt;0,MAX(I29:I67)+1,"")</f>
        <v/>
      </c>
      <c r="J68" s="233" t="str">
        <f>IFERROR(INDEX(N30:N299,MATCH(ROW()-ROW(N30)+1,I30:I299,0)),"")</f>
        <v/>
      </c>
      <c r="K68" s="1728"/>
      <c r="L68" s="1721"/>
      <c r="M68" s="1743">
        <f>J17</f>
        <v>50</v>
      </c>
      <c r="N68" s="1738" t="str">
        <f>IF(OR(O67="",M68=""),"",IF(LEN(O67)&lt;=M68,O67,IFERROR(LEFT(O67,FIND("♦",SUBSTITUTE(LEFT(O67,M68+1)," ","♦",LEN(LEFT(O67,M68+1))-LEN(SUBSTITUTE(LEFT(O67,M68+1)," ",""))))),LEFT(O67,IFERROR(FIND(" ",O67)-1,LEN(O67))))))</f>
        <v/>
      </c>
      <c r="O68" s="1738" t="str">
        <f t="shared" ref="O68:O71" si="23">IF(N68="","",TRIM(RIGHT(O67,LEN(O67)-LEN(N68))))</f>
        <v/>
      </c>
      <c r="P68" s="1742" t="str">
        <f t="shared" si="22"/>
        <v>ligne 68 ►</v>
      </c>
      <c r="Q68" s="1729" t="str">
        <f>IF(D68="","",IF(OR(D68=0,D68&lt;J17),0,IF(D68&gt;J17,(D68-J17)&amp;" car. en trop",(D68-J17)&amp;" car.")))</f>
        <v/>
      </c>
      <c r="R68" s="1740" t="str">
        <f>IF(D68="","",ROUNDUP(D68/J17,0)&amp;" ligne(s)")</f>
        <v/>
      </c>
      <c r="T68" s="3">
        <v>1</v>
      </c>
    </row>
    <row r="69" spans="2:20" ht="21" customHeight="1">
      <c r="B69" s="115" t="str">
        <f t="shared" si="6"/>
        <v>►</v>
      </c>
      <c r="C69" s="1730" t="str">
        <f t="shared" si="4"/>
        <v/>
      </c>
      <c r="D69" s="1731" t="str">
        <f t="shared" si="11"/>
        <v/>
      </c>
      <c r="E69" s="583"/>
      <c r="F69" s="1741" t="str">
        <f t="shared" si="5"/>
        <v xml:space="preserve"> ◄ ligne 69</v>
      </c>
      <c r="G69" s="1730" t="str">
        <f t="shared" si="7"/>
        <v/>
      </c>
      <c r="H69" s="1734" t="str">
        <f t="shared" si="8"/>
        <v/>
      </c>
      <c r="I69" s="1735" t="str">
        <f>IF(LEN(TRIM(N69))&gt;0,MAX(I29:I68)+1,"")</f>
        <v/>
      </c>
      <c r="J69" s="233" t="str">
        <f>IFERROR(INDEX(N30:N299,MATCH(ROW()-ROW(N30)+1,I30:I299,0)),"")</f>
        <v/>
      </c>
      <c r="K69" s="1728"/>
      <c r="L69" s="1721"/>
      <c r="M69" s="1737"/>
      <c r="N69" s="1738" t="str">
        <f>IF(OR(O68="",M68=""),"",IF(LEN(O68)&lt;=M68,O68,IFERROR(LEFT(O68,FIND("♦",SUBSTITUTE(LEFT(O68,M68+1)," ","♦",LEN(LEFT(O68,M68+1))-LEN(SUBSTITUTE(LEFT(O68,M68+1)," ",""))))),LEFT(O68,IFERROR(FIND(" ",O68)-1,LEN(O68))))))</f>
        <v/>
      </c>
      <c r="O69" s="1738" t="str">
        <f t="shared" si="23"/>
        <v/>
      </c>
      <c r="P69" s="1742" t="str">
        <f t="shared" si="22"/>
        <v>ligne 69 ►</v>
      </c>
      <c r="Q69" s="1729" t="str">
        <f>IF(D69="","",IF(OR(D69=0,D69&lt;J17),0,IF(D69&gt;J17,(D69-J17)&amp;" car. en trop",(D69-J17)&amp;" car.")))</f>
        <v/>
      </c>
      <c r="R69" s="1740" t="str">
        <f>IF(D69="","",ROUNDUP(D69/J17,0)&amp;" ligne(s)")</f>
        <v/>
      </c>
      <c r="T69" s="3">
        <v>1</v>
      </c>
    </row>
    <row r="70" spans="2:20" ht="21" customHeight="1">
      <c r="B70" s="115" t="str">
        <f t="shared" si="6"/>
        <v>►</v>
      </c>
      <c r="C70" s="1730" t="str">
        <f t="shared" si="4"/>
        <v/>
      </c>
      <c r="D70" s="1731" t="str">
        <f t="shared" si="11"/>
        <v/>
      </c>
      <c r="E70" s="583"/>
      <c r="F70" s="1733" t="str">
        <f t="shared" si="5"/>
        <v xml:space="preserve"> ◄ ligne 70</v>
      </c>
      <c r="G70" s="1730" t="str">
        <f t="shared" si="7"/>
        <v/>
      </c>
      <c r="H70" s="1734" t="str">
        <f t="shared" si="8"/>
        <v/>
      </c>
      <c r="I70" s="1735" t="str">
        <f>IF(LEN(TRIM(N70))&gt;0,MAX(I29:I69)+1,"")</f>
        <v/>
      </c>
      <c r="J70" s="233" t="str">
        <f>IFERROR(INDEX(N30:N299,MATCH(ROW()-ROW(N30)+1,I30:I299,0)),"")</f>
        <v/>
      </c>
      <c r="K70" s="1728"/>
      <c r="L70" s="1721"/>
      <c r="M70" s="1744"/>
      <c r="N70" s="1738" t="str">
        <f>IF(OR(O69="",M68=""),"",IF(LEN(O69)&lt;=M68,O69,IFERROR(LEFT(O69,FIND("♦",SUBSTITUTE(LEFT(O69,M68+1)," ","♦",LEN(LEFT(O69,M68+1))-LEN(SUBSTITUTE(LEFT(O69,M68+1)," ",""))))),LEFT(O69,IFERROR(FIND(" ",O69)-1,LEN(O69))))))</f>
        <v/>
      </c>
      <c r="O70" s="1738" t="str">
        <f t="shared" si="23"/>
        <v/>
      </c>
      <c r="P70" s="1742" t="str">
        <f t="shared" si="22"/>
        <v>ligne 70 ►</v>
      </c>
      <c r="Q70" s="1729" t="str">
        <f>IF(D70="","",IF(OR(D70=0,D70&lt;J17),0,IF(D70&gt;J17,(D70-J17)&amp;" car. en trop",(D70-J17)&amp;" car.")))</f>
        <v/>
      </c>
      <c r="R70" s="1740" t="str">
        <f>IF(D70="","",ROUNDUP(D70/J17,0)&amp;" ligne(s)")</f>
        <v/>
      </c>
      <c r="T70" s="3">
        <v>1</v>
      </c>
    </row>
    <row r="71" spans="2:20" ht="21" customHeight="1">
      <c r="B71" s="115" t="str">
        <f t="shared" si="6"/>
        <v>►</v>
      </c>
      <c r="C71" s="1730" t="str">
        <f t="shared" si="4"/>
        <v/>
      </c>
      <c r="D71" s="1731" t="str">
        <f t="shared" si="11"/>
        <v/>
      </c>
      <c r="E71" s="583"/>
      <c r="F71" s="1741" t="str">
        <f t="shared" si="5"/>
        <v xml:space="preserve"> ◄ ligne 71</v>
      </c>
      <c r="G71" s="1730" t="str">
        <f t="shared" si="7"/>
        <v/>
      </c>
      <c r="H71" s="1734" t="str">
        <f t="shared" si="8"/>
        <v/>
      </c>
      <c r="I71" s="1735" t="str">
        <f>IF(LEN(TRIM(N71))&gt;0,MAX(I29:I70)+1,"")</f>
        <v/>
      </c>
      <c r="J71" s="233" t="str">
        <f>IFERROR(INDEX(N30:N299,MATCH(ROW()-ROW(N30)+1,I30:I299,0)),"")</f>
        <v/>
      </c>
      <c r="K71" s="1728"/>
      <c r="L71" s="1721"/>
      <c r="M71" s="1745"/>
      <c r="N71" s="1738" t="str">
        <f>IF(OR(O70="",M68=""),"",IF(LEN(O70)&lt;=M68,O70,IFERROR(LEFT(O70,FIND("♦",SUBSTITUTE(LEFT(O70,M68+1)," ","♦",LEN(LEFT(O70,M68+1))-LEN(SUBSTITUTE(LEFT(O70,M68+1)," ",""))))),LEFT(O70,IFERROR(FIND(" ",O70)-1,LEN(O70))))))</f>
        <v/>
      </c>
      <c r="O71" s="1738" t="str">
        <f t="shared" si="23"/>
        <v/>
      </c>
      <c r="P71" s="1742" t="str">
        <f t="shared" si="22"/>
        <v>ligne 71 ►</v>
      </c>
      <c r="Q71" s="1729" t="str">
        <f>IF(D71="","",IF(OR(D71=0,D71&lt;J17),0,IF(D71&gt;J17,(D71-J17)&amp;" car. en trop",(D71-J17)&amp;" car.")))</f>
        <v/>
      </c>
      <c r="R71" s="1740" t="str">
        <f>IF(D71="","",ROUNDUP(D71/J17,0)&amp;" ligne(s)")</f>
        <v/>
      </c>
      <c r="T71" s="3">
        <v>1</v>
      </c>
    </row>
    <row r="72" spans="2:20" ht="21" customHeight="1">
      <c r="B72" s="115" t="str">
        <f t="shared" si="6"/>
        <v>►</v>
      </c>
      <c r="C72" s="1730" t="str">
        <f t="shared" si="4"/>
        <v/>
      </c>
      <c r="D72" s="1731" t="str">
        <f t="shared" si="11"/>
        <v/>
      </c>
      <c r="E72" s="583"/>
      <c r="F72" s="1733" t="str">
        <f t="shared" si="5"/>
        <v xml:space="preserve"> ◄ ligne 72</v>
      </c>
      <c r="G72" s="1730" t="str">
        <f t="shared" si="7"/>
        <v/>
      </c>
      <c r="H72" s="1734" t="str">
        <f t="shared" si="8"/>
        <v/>
      </c>
      <c r="I72" s="1735">
        <f>IF(LEN(TRIM(N72))&gt;0,MAX(I29:I71)+1,"")</f>
        <v>12</v>
      </c>
      <c r="J72" s="233" t="str">
        <f>IFERROR(INDEX(N30:N299,MATCH(ROW()-ROW(N30)+1,I30:I299,0)),"")</f>
        <v/>
      </c>
      <c r="K72" s="1728"/>
      <c r="L72" s="1721"/>
      <c r="M72" s="1736" t="str">
        <f>(SUBSTITUTE(SUBSTITUTE(E37,CHAR(13)&amp;CHAR(10)," "),CHAR(10)," "))</f>
        <v>3. Dans une cocotte en fonte, faites chauffer l’huile d’olive à feu moyen. Ajoutez la viande et faites-la dorer de tous les côtés. Retirez-la de la cocotte et réservez-la.</v>
      </c>
      <c r="N72" s="1746" t="str">
        <f>IF(OR(M73="",M74=""),"",IF(LEN(M73)&lt;=M74,M73,IFERROR(LEFT(M73,FIND("♦",SUBSTITUTE(LEFT(M73,M74+1)," ","♦",LEN(LEFT(M73,M74+1))-LEN(SUBSTITUTE(LEFT(M73,M74+1)," ",""))))),LEFT(M73,IFERROR(FIND(" ",M73)-1,LEN(M73))))))</f>
        <v xml:space="preserve">3 Dans une cocotte en fonte faites chauffer </v>
      </c>
      <c r="O72" s="1747" t="str">
        <f>IF(N72="","",TRIM(RIGHT(M73,LEN(M73)-LEN(N72))))</f>
        <v>l’huile d’olive à feu moyen Ajoutez la viande et faites-la dorer de tous les côtés Retirez-la de la cocotte et réservez-la</v>
      </c>
      <c r="P72" s="1739" t="str">
        <f>F37</f>
        <v xml:space="preserve"> ◄ ligne 37</v>
      </c>
      <c r="Q72" s="1729" t="str">
        <f>IF(D72="","",IF(OR(D72=0,D72&lt;J17),0,IF(D72&gt;J17,(D72-J17)&amp;" car. en trop",(D72-J17)&amp;" car.")))</f>
        <v/>
      </c>
      <c r="R72" s="1740" t="str">
        <f>IF(D72="","",ROUNDUP(D72/J17,0)&amp;" ligne(s)")</f>
        <v/>
      </c>
      <c r="T72" s="3">
        <v>1</v>
      </c>
    </row>
    <row r="73" spans="2:20" ht="21" customHeight="1">
      <c r="B73" s="115" t="str">
        <f t="shared" si="6"/>
        <v>►</v>
      </c>
      <c r="C73" s="1730" t="str">
        <f t="shared" si="4"/>
        <v/>
      </c>
      <c r="D73" s="1731" t="str">
        <f t="shared" si="11"/>
        <v/>
      </c>
      <c r="E73" s="583"/>
      <c r="F73" s="1741" t="str">
        <f t="shared" si="5"/>
        <v xml:space="preserve"> ◄ ligne 73</v>
      </c>
      <c r="G73" s="1730" t="str">
        <f t="shared" si="7"/>
        <v/>
      </c>
      <c r="H73" s="1734" t="str">
        <f t="shared" si="8"/>
        <v/>
      </c>
      <c r="I73" s="1735">
        <f>IF(LEN(TRIM(N73))&gt;0,MAX(I29:I72)+1,"")</f>
        <v>13</v>
      </c>
      <c r="J73" s="233" t="str">
        <f>IFERROR(INDEX(N30:N299,MATCH(ROW()-ROW(N30)+1,I30:I299,0)),"")</f>
        <v/>
      </c>
      <c r="K73" s="1728"/>
      <c r="L73" s="1721"/>
      <c r="M73" s="1746" t="str">
        <f>TRIM(SUBSTITUTE(SUBSTITUTE(SUBSTITUTE(SUBSTITUTE(IF(OR(LEFT(M72,1)="-",LEFT(M72,1)="="),MID(M72,2,9999),M72),CHAR(160)," "),","," "),";"," "),"."," "))</f>
        <v>3 Dans une cocotte en fonte faites chauffer l’huile d’olive à feu moyen Ajoutez la viande et faites-la dorer de tous les côtés Retirez-la de la cocotte et réservez-la</v>
      </c>
      <c r="N73" s="1747" t="str">
        <f>IF(OR(O72="",M74=""),"",IF(LEN(O72)&lt;=M74,O72,IFERROR(LEFT(O72,FIND("♦",SUBSTITUTE(LEFT(O72,M74+1)," ","♦",LEN(LEFT(O72,M74+1))-LEN(SUBSTITUTE(LEFT(O72,M74+1)," ",""))))),LEFT(O72,IFERROR(FIND(" ",O72)-1,LEN(O72))))))</f>
        <v xml:space="preserve">l’huile d’olive à feu moyen Ajoutez la viande et </v>
      </c>
      <c r="O73" s="1747" t="str">
        <f>IF(N73="","",TRIM(RIGHT(O72,LEN(O72)-LEN(N73))))</f>
        <v>faites-la dorer de tous les côtés Retirez-la de la cocotte et réservez-la</v>
      </c>
      <c r="P73" s="1748" t="str">
        <f t="shared" ref="P73:P74" si="24">"ligne "&amp;ROW()&amp;" ►"</f>
        <v>ligne 73 ►</v>
      </c>
      <c r="Q73" s="1729" t="str">
        <f>IF(D73="","",IF(OR(D73=0,D73&lt;J17),0,IF(D73&gt;J17,(D73-J17)&amp;" car. en trop",(D73-J17)&amp;" car.")))</f>
        <v/>
      </c>
      <c r="R73" s="1740" t="str">
        <f>IF(D73="","",ROUNDUP(D73/J17,0)&amp;" ligne(s)")</f>
        <v/>
      </c>
      <c r="T73" s="3">
        <v>1</v>
      </c>
    </row>
    <row r="74" spans="2:20" ht="21" customHeight="1">
      <c r="B74" s="115" t="str">
        <f t="shared" si="6"/>
        <v>►</v>
      </c>
      <c r="C74" s="1730" t="str">
        <f t="shared" si="4"/>
        <v/>
      </c>
      <c r="D74" s="1731" t="str">
        <f t="shared" si="11"/>
        <v/>
      </c>
      <c r="E74" s="583"/>
      <c r="F74" s="1733" t="str">
        <f t="shared" si="5"/>
        <v xml:space="preserve"> ◄ ligne 74</v>
      </c>
      <c r="G74" s="1730" t="str">
        <f t="shared" si="7"/>
        <v/>
      </c>
      <c r="H74" s="1734" t="str">
        <f t="shared" si="8"/>
        <v/>
      </c>
      <c r="I74" s="1735">
        <f>IF(LEN(TRIM(N74))&gt;0,MAX(I29:I73)+1,"")</f>
        <v>14</v>
      </c>
      <c r="J74" s="233" t="str">
        <f>IFERROR(INDEX(N30:N299,MATCH(ROW()-ROW(N30)+1,I30:I299,0)),"")</f>
        <v/>
      </c>
      <c r="K74" s="1728"/>
      <c r="L74" s="1721"/>
      <c r="M74" s="1743">
        <f>J17</f>
        <v>50</v>
      </c>
      <c r="N74" s="1747" t="str">
        <f>IF(OR(O73="",M74=""),"",IF(LEN(O73)&lt;=M74,O73,IFERROR(LEFT(O73,FIND("♦",SUBSTITUTE(LEFT(O73,M74+1)," ","♦",LEN(LEFT(O73,M74+1))-LEN(SUBSTITUTE(LEFT(O73,M74+1)," ",""))))),LEFT(O73,IFERROR(FIND(" ",O73)-1,LEN(O73))))))</f>
        <v xml:space="preserve">faites-la dorer de tous les côtés Retirez-la de la </v>
      </c>
      <c r="O74" s="1747" t="str">
        <f t="shared" ref="O74:O77" si="25">IF(N74="","",TRIM(RIGHT(O73,LEN(O73)-LEN(N74))))</f>
        <v>cocotte et réservez-la</v>
      </c>
      <c r="P74" s="1748" t="str">
        <f t="shared" si="24"/>
        <v>ligne 74 ►</v>
      </c>
      <c r="Q74" s="1729" t="str">
        <f>IF(D74="","",IF(OR(D74=0,D74&lt;J17),0,IF(D74&gt;J17,(D74-J17)&amp;" car. en trop",(D74-J17)&amp;" car.")))</f>
        <v/>
      </c>
      <c r="R74" s="1740" t="str">
        <f>IF(D74="","",ROUNDUP(D74/J17,0)&amp;" ligne(s)")</f>
        <v/>
      </c>
      <c r="T74" s="3">
        <v>1</v>
      </c>
    </row>
    <row r="75" spans="2:20" ht="21" customHeight="1">
      <c r="B75" s="1751">
        <v>5</v>
      </c>
      <c r="C75" s="1752">
        <v>12</v>
      </c>
      <c r="D75" s="1752">
        <v>12</v>
      </c>
      <c r="E75" s="1753">
        <f ca="1">E76</f>
        <v>103</v>
      </c>
      <c r="F75" s="1726" t="s">
        <v>22</v>
      </c>
      <c r="G75" s="1730" t="str">
        <f t="shared" si="7"/>
        <v/>
      </c>
      <c r="H75" s="1734" t="str">
        <f t="shared" si="8"/>
        <v/>
      </c>
      <c r="I75" s="1735">
        <f>IF(LEN(TRIM(N75))&gt;0,MAX(I29:I74)+1,"")</f>
        <v>15</v>
      </c>
      <c r="J75" s="233" t="str">
        <f>IFERROR(INDEX(N30:N299,MATCH(ROW()-ROW(N30)+1,I30:I299,0)),"")</f>
        <v/>
      </c>
      <c r="K75" s="1728"/>
      <c r="L75" s="1721"/>
      <c r="M75" s="1746"/>
      <c r="N75" s="1747" t="str">
        <f>IF(OR(O74="",M74=""),"",IF(LEN(O74)&lt;=M74,O74,IFERROR(LEFT(O74,FIND("♦",SUBSTITUTE(LEFT(O74,M74+1)," ","♦",LEN(LEFT(O74,M74+1))-LEN(SUBSTITUTE(LEFT(O74,M74+1)," ",""))))),LEFT(O74,IFERROR(FIND(" ",O74)-1,LEN(O74))))))</f>
        <v>cocotte et réservez-la</v>
      </c>
      <c r="O75" s="1747" t="str">
        <f t="shared" si="25"/>
        <v/>
      </c>
      <c r="P75" s="1748"/>
      <c r="Q75" s="1754"/>
      <c r="R75" s="1755"/>
      <c r="T75" s="3">
        <v>1</v>
      </c>
    </row>
    <row r="76" spans="2:20" ht="21" customHeight="1" thickBot="1">
      <c r="B76" s="697">
        <f t="shared" ref="B76:E76" ca="1" si="26">CELL("largeur",B76)</f>
        <v>5</v>
      </c>
      <c r="C76" s="698">
        <f t="shared" ca="1" si="26"/>
        <v>9</v>
      </c>
      <c r="D76" s="698">
        <f t="shared" ca="1" si="26"/>
        <v>7</v>
      </c>
      <c r="E76" s="699">
        <f t="shared" ca="1" si="26"/>
        <v>103</v>
      </c>
      <c r="F76" s="1726" t="s">
        <v>22</v>
      </c>
      <c r="G76" s="1730" t="str">
        <f t="shared" si="7"/>
        <v/>
      </c>
      <c r="H76" s="1734" t="str">
        <f t="shared" si="8"/>
        <v/>
      </c>
      <c r="I76" s="1735" t="str">
        <f>IF(LEN(TRIM(N76))&gt;0,MAX(I29:I75)+1,"")</f>
        <v/>
      </c>
      <c r="J76" s="233" t="str">
        <f>IFERROR(INDEX(N30:N299,MATCH(ROW()-ROW(N30)+1,I30:I299,0)),"")</f>
        <v/>
      </c>
      <c r="K76" s="1728"/>
      <c r="L76" s="1721"/>
      <c r="M76" s="1749"/>
      <c r="N76" s="1747" t="str">
        <f>IF(OR(O75="",M74=""),"",IF(LEN(O75)&lt;=M74,O75,IFERROR(LEFT(O75,FIND("♦",SUBSTITUTE(LEFT(O75,M74+1)," ","♦",LEN(LEFT(O75,M74+1))-LEN(SUBSTITUTE(LEFT(O75,M74+1)," ",""))))),LEFT(O75,IFERROR(FIND(" ",O75)-1,LEN(O75))))))</f>
        <v/>
      </c>
      <c r="O76" s="1747" t="str">
        <f t="shared" si="25"/>
        <v/>
      </c>
      <c r="P76" s="1748"/>
      <c r="Q76" s="1754"/>
      <c r="R76" s="1755"/>
      <c r="T76" s="3">
        <v>1</v>
      </c>
    </row>
    <row r="77" spans="2:20" ht="21" customHeight="1">
      <c r="C77" s="844"/>
      <c r="D77" s="844"/>
      <c r="E77" s="1755"/>
      <c r="F77" s="844"/>
      <c r="G77" s="1730" t="str">
        <f t="shared" si="7"/>
        <v/>
      </c>
      <c r="H77" s="1734" t="str">
        <f t="shared" si="8"/>
        <v/>
      </c>
      <c r="I77" s="1735" t="str">
        <f>IF(LEN(TRIM(N77))&gt;0,MAX(I29:I76)+1,"")</f>
        <v/>
      </c>
      <c r="J77" s="233" t="str">
        <f>IFERROR(INDEX(N30:N299,MATCH(ROW()-ROW(N30)+1,I30:I299,0)),"")</f>
        <v/>
      </c>
      <c r="K77" s="1756"/>
      <c r="L77" s="844"/>
      <c r="M77" s="1750"/>
      <c r="N77" s="1747" t="str">
        <f>IF(OR(O76="",M74=""),"",IF(LEN(O76)&lt;=M74,O76,IFERROR(LEFT(O76,FIND("♦",SUBSTITUTE(LEFT(O76,M74+1)," ","♦",LEN(LEFT(O76,M74+1))-LEN(SUBSTITUTE(LEFT(O76,M74+1)," ",""))))),LEFT(O76,IFERROR(FIND(" ",O76)-1,LEN(O76))))))</f>
        <v/>
      </c>
      <c r="O77" s="1747" t="str">
        <f t="shared" si="25"/>
        <v/>
      </c>
      <c r="P77" s="1748"/>
      <c r="Q77" s="1754"/>
      <c r="R77" s="1755"/>
      <c r="T77" s="3">
        <v>1</v>
      </c>
    </row>
    <row r="78" spans="2:20" ht="21" customHeight="1">
      <c r="C78" s="844"/>
      <c r="D78" s="844"/>
      <c r="E78" s="1755"/>
      <c r="F78" s="844"/>
      <c r="G78" s="1730" t="str">
        <f t="shared" si="7"/>
        <v/>
      </c>
      <c r="H78" s="1734" t="str">
        <f t="shared" si="8"/>
        <v/>
      </c>
      <c r="I78" s="1735">
        <f>IF(LEN(TRIM(N78))&gt;0,MAX(I29:I77)+1,"")</f>
        <v>16</v>
      </c>
      <c r="J78" s="233" t="str">
        <f>IFERROR(INDEX(N30:N299,MATCH(ROW()-ROW(N30)+1,I30:I299,0)),"")</f>
        <v/>
      </c>
      <c r="K78" s="1756"/>
      <c r="L78" s="844"/>
      <c r="M78" s="1736" t="str">
        <f>(SUBSTITUTE(SUBSTITUTE(E38,CHAR(13)&amp;CHAR(10)," "),CHAR(10)," "))</f>
        <v>4. Dans la même cocotte, faites revenir les légumes et les lardons pendant environ 5 minutes. Saupoudrez de farine et mélangez bien.</v>
      </c>
      <c r="N78" s="1737" t="str">
        <f>IF(OR(M79="",M80=""),"",IF(LEN(M79)&lt;=M80,M79,IFERROR(LEFT(M79,FIND("♦",SUBSTITUTE(LEFT(M79,M80+1)," ","♦",LEN(LEFT(M79,M80+1))-LEN(SUBSTITUTE(LEFT(M79,M80+1)," ",""))))),LEFT(M79,IFERROR(FIND(" ",M79)-1,LEN(M79))))))</f>
        <v xml:space="preserve">4 Dans la même cocotte faites revenir les légumes </v>
      </c>
      <c r="O78" s="1738" t="str">
        <f>IF(N78="","",TRIM(RIGHT(M79,LEN(M79)-LEN(N78))))</f>
        <v>et les lardons pendant environ 5 minutes Saupoudrez de farine et mélangez bien</v>
      </c>
      <c r="P78" s="1739" t="str">
        <f>F38</f>
        <v xml:space="preserve"> ◄ ligne 38</v>
      </c>
      <c r="Q78" s="1754"/>
      <c r="R78" s="1755"/>
      <c r="T78" s="3">
        <v>1</v>
      </c>
    </row>
    <row r="79" spans="2:20" ht="21" customHeight="1">
      <c r="C79" s="844"/>
      <c r="D79" s="844"/>
      <c r="E79" s="1755"/>
      <c r="F79" s="844"/>
      <c r="G79" s="1730" t="str">
        <f t="shared" si="7"/>
        <v/>
      </c>
      <c r="H79" s="1734" t="str">
        <f t="shared" si="8"/>
        <v/>
      </c>
      <c r="I79" s="1735">
        <f>IF(LEN(TRIM(N79))&gt;0,MAX(I29:I78)+1,"")</f>
        <v>17</v>
      </c>
      <c r="J79" s="233" t="str">
        <f>IFERROR(INDEX(N30:N299,MATCH(ROW()-ROW(N30)+1,I30:I299,0)),"")</f>
        <v/>
      </c>
      <c r="K79" s="1756"/>
      <c r="L79" s="844"/>
      <c r="M79" s="1737" t="str">
        <f>TRIM(SUBSTITUTE(SUBSTITUTE(SUBSTITUTE(SUBSTITUTE(IF(OR(LEFT(M78,1)="-",LEFT(M78,1)="="),MID(M78,2,9999),M78),CHAR(160)," "),","," "),";"," "),"."," "))</f>
        <v>4 Dans la même cocotte faites revenir les légumes et les lardons pendant environ 5 minutes Saupoudrez de farine et mélangez bien</v>
      </c>
      <c r="N79" s="1738" t="str">
        <f>IF(OR(O78="",M80=""),"",IF(LEN(O78)&lt;=M80,O78,IFERROR(LEFT(O78,FIND("♦",SUBSTITUTE(LEFT(O78,M80+1)," ","♦",LEN(LEFT(O78,M80+1))-LEN(SUBSTITUTE(LEFT(O78,M80+1)," ",""))))),LEFT(O78,IFERROR(FIND(" ",O78)-1,LEN(O78))))))</f>
        <v xml:space="preserve">et les lardons pendant environ 5 minutes </v>
      </c>
      <c r="O79" s="1738" t="str">
        <f>IF(N79="","",TRIM(RIGHT(O78,LEN(O78)-LEN(N79))))</f>
        <v>Saupoudrez de farine et mélangez bien</v>
      </c>
      <c r="P79" s="1757"/>
      <c r="Q79" s="1754"/>
      <c r="R79" s="1755"/>
      <c r="T79" s="3">
        <v>1</v>
      </c>
    </row>
    <row r="80" spans="2:20" ht="21" customHeight="1">
      <c r="C80" s="844"/>
      <c r="D80" s="844"/>
      <c r="E80" s="1755"/>
      <c r="F80" s="844"/>
      <c r="G80" s="1730" t="str">
        <f t="shared" si="7"/>
        <v/>
      </c>
      <c r="H80" s="1734" t="str">
        <f t="shared" si="8"/>
        <v/>
      </c>
      <c r="I80" s="1735">
        <f>IF(LEN(TRIM(N80))&gt;0,MAX(I29:I79)+1,"")</f>
        <v>18</v>
      </c>
      <c r="J80" s="233" t="str">
        <f>IFERROR(INDEX(N30:N299,MATCH(ROW()-ROW(N30)+1,I30:I299,0)),"")</f>
        <v/>
      </c>
      <c r="K80" s="1756"/>
      <c r="L80" s="844"/>
      <c r="M80" s="1743">
        <f>J17</f>
        <v>50</v>
      </c>
      <c r="N80" s="1738" t="str">
        <f>IF(OR(O79="",M80=""),"",IF(LEN(O79)&lt;=M80,O79,IFERROR(LEFT(O79,FIND("♦",SUBSTITUTE(LEFT(O79,M80+1)," ","♦",LEN(LEFT(O79,M80+1))-LEN(SUBSTITUTE(LEFT(O79,M80+1)," ",""))))),LEFT(O79,IFERROR(FIND(" ",O79)-1,LEN(O79))))))</f>
        <v>Saupoudrez de farine et mélangez bien</v>
      </c>
      <c r="O80" s="1738" t="str">
        <f t="shared" ref="O80:O83" si="27">IF(N80="","",TRIM(RIGHT(O79,LEN(O79)-LEN(N80))))</f>
        <v/>
      </c>
      <c r="P80" s="1757"/>
      <c r="Q80" s="1754"/>
      <c r="R80" s="1755"/>
      <c r="T80" s="3">
        <v>1</v>
      </c>
    </row>
    <row r="81" spans="3:20" ht="21" customHeight="1">
      <c r="C81" s="844"/>
      <c r="D81" s="844"/>
      <c r="E81" s="1755"/>
      <c r="F81" s="844"/>
      <c r="G81" s="1730" t="str">
        <f t="shared" si="7"/>
        <v/>
      </c>
      <c r="H81" s="1734" t="str">
        <f t="shared" si="8"/>
        <v/>
      </c>
      <c r="I81" s="1735" t="str">
        <f>IF(LEN(TRIM(N81))&gt;0,MAX(I29:I80)+1,"")</f>
        <v/>
      </c>
      <c r="J81" s="233" t="str">
        <f>IFERROR(INDEX(N30:N299,MATCH(ROW()-ROW(N30)+1,I30:I299,0)),"")</f>
        <v/>
      </c>
      <c r="K81" s="1756"/>
      <c r="L81" s="844"/>
      <c r="M81" s="1737"/>
      <c r="N81" s="1738" t="str">
        <f>IF(OR(O80="",M80=""),"",IF(LEN(O80)&lt;=M80,O80,IFERROR(LEFT(O80,FIND("♦",SUBSTITUTE(LEFT(O80,M80+1)," ","♦",LEN(LEFT(O80,M80+1))-LEN(SUBSTITUTE(LEFT(O80,M80+1)," ",""))))),LEFT(O80,IFERROR(FIND(" ",O80)-1,LEN(O80))))))</f>
        <v/>
      </c>
      <c r="O81" s="1738" t="str">
        <f t="shared" si="27"/>
        <v/>
      </c>
      <c r="P81" s="1757"/>
      <c r="Q81" s="1754"/>
      <c r="R81" s="1755"/>
      <c r="T81" s="3">
        <v>1</v>
      </c>
    </row>
    <row r="82" spans="3:20" ht="21" customHeight="1">
      <c r="C82" s="844"/>
      <c r="D82" s="844"/>
      <c r="E82" s="1755"/>
      <c r="F82" s="844"/>
      <c r="G82" s="1730" t="str">
        <f t="shared" si="7"/>
        <v/>
      </c>
      <c r="H82" s="1734" t="str">
        <f t="shared" si="8"/>
        <v/>
      </c>
      <c r="I82" s="1735" t="str">
        <f>IF(LEN(TRIM(N82))&gt;0,MAX(I29:I81)+1,"")</f>
        <v/>
      </c>
      <c r="J82" s="233" t="str">
        <f>IFERROR(INDEX(N30:N299,MATCH(ROW()-ROW(N30)+1,I30:I299,0)),"")</f>
        <v/>
      </c>
      <c r="K82" s="1756"/>
      <c r="L82" s="844"/>
      <c r="M82" s="1744"/>
      <c r="N82" s="1738" t="str">
        <f>IF(OR(O81="",M80=""),"",IF(LEN(O81)&lt;=M80,O81,IFERROR(LEFT(O81,FIND("♦",SUBSTITUTE(LEFT(O81,M80+1)," ","♦",LEN(LEFT(O81,M80+1))-LEN(SUBSTITUTE(LEFT(O81,M80+1)," ",""))))),LEFT(O81,IFERROR(FIND(" ",O81)-1,LEN(O81))))))</f>
        <v/>
      </c>
      <c r="O82" s="1738" t="str">
        <f t="shared" si="27"/>
        <v/>
      </c>
      <c r="P82" s="1757"/>
      <c r="Q82" s="1754"/>
      <c r="R82" s="1755"/>
      <c r="T82" s="3">
        <v>1</v>
      </c>
    </row>
    <row r="83" spans="3:20" ht="21" customHeight="1">
      <c r="C83" s="844"/>
      <c r="D83" s="844"/>
      <c r="E83" s="1755"/>
      <c r="F83" s="844"/>
      <c r="G83" s="1730" t="str">
        <f t="shared" si="7"/>
        <v/>
      </c>
      <c r="H83" s="1734" t="str">
        <f t="shared" si="8"/>
        <v/>
      </c>
      <c r="I83" s="1735" t="str">
        <f>IF(LEN(TRIM(N83))&gt;0,MAX(I29:I82)+1,"")</f>
        <v/>
      </c>
      <c r="J83" s="233" t="str">
        <f>IFERROR(INDEX(N30:N299,MATCH(ROW()-ROW(N30)+1,I30:I299,0)),"")</f>
        <v/>
      </c>
      <c r="K83" s="1756"/>
      <c r="L83" s="844"/>
      <c r="M83" s="1745"/>
      <c r="N83" s="1738" t="str">
        <f>IF(OR(O82="",M80=""),"",IF(LEN(O82)&lt;=M80,O82,IFERROR(LEFT(O82,FIND("♦",SUBSTITUTE(LEFT(O82,M80+1)," ","♦",LEN(LEFT(O82,M80+1))-LEN(SUBSTITUTE(LEFT(O82,M80+1)," ",""))))),LEFT(O82,IFERROR(FIND(" ",O82)-1,LEN(O82))))))</f>
        <v/>
      </c>
      <c r="O83" s="1738" t="str">
        <f t="shared" si="27"/>
        <v/>
      </c>
      <c r="P83" s="1757"/>
      <c r="Q83" s="1754"/>
      <c r="R83" s="1755"/>
      <c r="T83" s="3">
        <v>1</v>
      </c>
    </row>
    <row r="84" spans="3:20" ht="21" customHeight="1">
      <c r="C84" s="844"/>
      <c r="D84" s="844"/>
      <c r="E84" s="1755"/>
      <c r="F84" s="844"/>
      <c r="G84" s="1730" t="str">
        <f t="shared" si="7"/>
        <v/>
      </c>
      <c r="H84" s="1734" t="str">
        <f t="shared" si="8"/>
        <v/>
      </c>
      <c r="I84" s="1735">
        <f>IF(LEN(TRIM(N84))&gt;0,MAX(I29:I83)+1,"")</f>
        <v>19</v>
      </c>
      <c r="J84" s="233" t="str">
        <f>IFERROR(INDEX(N30:N299,MATCH(ROW()-ROW(N30)+1,I30:I299,0)),"")</f>
        <v/>
      </c>
      <c r="K84" s="1756"/>
      <c r="L84" s="844"/>
      <c r="M84" s="1736" t="str">
        <f>(SUBSTITUTE(SUBSTITUTE(E39,CHAR(13)&amp;CHAR(10)," "),CHAR(10)," "))</f>
        <v>5. Remettez la viande dans la cocotte et versez la marinade filtrée par-dessus. Ajoutez de l’eau si nécessaire pour recouvrir la viande. Salez et poivrez.</v>
      </c>
      <c r="N84" s="1746" t="str">
        <f>IF(OR(M85="",M86=""),"",IF(LEN(M85)&lt;=M86,M85,IFERROR(LEFT(M85,FIND("♦",SUBSTITUTE(LEFT(M85,M86+1)," ","♦",LEN(LEFT(M85,M86+1))-LEN(SUBSTITUTE(LEFT(M85,M86+1)," ",""))))),LEFT(M85,IFERROR(FIND(" ",M85)-1,LEN(M85))))))</f>
        <v xml:space="preserve">5 Remettez la viande dans la cocotte et versez la </v>
      </c>
      <c r="O84" s="1747" t="str">
        <f>IF(N84="","",TRIM(RIGHT(M85,LEN(M85)-LEN(N84))))</f>
        <v>marinade filtrée par-dessus Ajoutez de l’eau si nécessaire pour recouvrir la viande Salez et poivrez</v>
      </c>
      <c r="P84" s="1739" t="str">
        <f>F39</f>
        <v xml:space="preserve"> ◄ ligne 39</v>
      </c>
      <c r="Q84" s="1754"/>
      <c r="R84" s="1755"/>
      <c r="T84" s="3">
        <v>1</v>
      </c>
    </row>
    <row r="85" spans="3:20" ht="21" customHeight="1">
      <c r="C85" s="844"/>
      <c r="D85" s="844"/>
      <c r="E85" s="1755"/>
      <c r="F85" s="844"/>
      <c r="G85" s="1730" t="str">
        <f t="shared" si="7"/>
        <v/>
      </c>
      <c r="H85" s="1734" t="str">
        <f t="shared" si="8"/>
        <v/>
      </c>
      <c r="I85" s="1735">
        <f>IF(LEN(TRIM(N85))&gt;0,MAX(I29:I84)+1,"")</f>
        <v>20</v>
      </c>
      <c r="J85" s="233" t="str">
        <f>IFERROR(INDEX(N30:N299,MATCH(ROW()-ROW(N30)+1,I30:I299,0)),"")</f>
        <v/>
      </c>
      <c r="K85" s="1756"/>
      <c r="L85" s="844"/>
      <c r="M85" s="1746" t="str">
        <f>TRIM(SUBSTITUTE(SUBSTITUTE(SUBSTITUTE(SUBSTITUTE(IF(OR(LEFT(M84,1)="-",LEFT(M84,1)="="),MID(M84,2,9999),M84),CHAR(160)," "),","," "),";"," "),"."," "))</f>
        <v>5 Remettez la viande dans la cocotte et versez la marinade filtrée par-dessus Ajoutez de l’eau si nécessaire pour recouvrir la viande Salez et poivrez</v>
      </c>
      <c r="N85" s="1747" t="str">
        <f>IF(OR(O84="",M86=""),"",IF(LEN(O84)&lt;=M86,O84,IFERROR(LEFT(O84,FIND("♦",SUBSTITUTE(LEFT(O84,M86+1)," ","♦",LEN(LEFT(O84,M86+1))-LEN(SUBSTITUTE(LEFT(O84,M86+1)," ",""))))),LEFT(O84,IFERROR(FIND(" ",O84)-1,LEN(O84))))))</f>
        <v xml:space="preserve">marinade filtrée par-dessus Ajoutez de l’eau si </v>
      </c>
      <c r="O85" s="1747" t="str">
        <f>IF(N85="","",TRIM(RIGHT(O84,LEN(O84)-LEN(N85))))</f>
        <v>nécessaire pour recouvrir la viande Salez et poivrez</v>
      </c>
      <c r="P85" s="1758"/>
      <c r="Q85" s="1754"/>
      <c r="R85" s="1755"/>
      <c r="T85" s="3">
        <v>1</v>
      </c>
    </row>
    <row r="86" spans="3:20" ht="21" customHeight="1">
      <c r="C86" s="844"/>
      <c r="D86" s="844"/>
      <c r="E86" s="1755"/>
      <c r="F86" s="844"/>
      <c r="G86" s="1730" t="str">
        <f t="shared" si="7"/>
        <v/>
      </c>
      <c r="H86" s="1734" t="str">
        <f t="shared" si="8"/>
        <v/>
      </c>
      <c r="I86" s="1735">
        <f>IF(LEN(TRIM(N86))&gt;0,MAX(I29:I85)+1,"")</f>
        <v>21</v>
      </c>
      <c r="J86" s="233" t="str">
        <f>IFERROR(INDEX(N30:N299,MATCH(ROW()-ROW(N30)+1,I30:I299,0)),"")</f>
        <v/>
      </c>
      <c r="K86" s="1756"/>
      <c r="L86" s="844"/>
      <c r="M86" s="1743">
        <f>J17</f>
        <v>50</v>
      </c>
      <c r="N86" s="1747" t="str">
        <f>IF(OR(O85="",M86=""),"",IF(LEN(O85)&lt;=M86,O85,IFERROR(LEFT(O85,FIND("♦",SUBSTITUTE(LEFT(O85,M86+1)," ","♦",LEN(LEFT(O85,M86+1))-LEN(SUBSTITUTE(LEFT(O85,M86+1)," ",""))))),LEFT(O85,IFERROR(FIND(" ",O85)-1,LEN(O85))))))</f>
        <v xml:space="preserve">nécessaire pour recouvrir la viande Salez et </v>
      </c>
      <c r="O86" s="1747" t="str">
        <f t="shared" ref="O86:O89" si="28">IF(N86="","",TRIM(RIGHT(O85,LEN(O85)-LEN(N86))))</f>
        <v>poivrez</v>
      </c>
      <c r="P86" s="1758"/>
      <c r="Q86" s="1754"/>
      <c r="R86" s="1755"/>
      <c r="T86" s="3">
        <v>1</v>
      </c>
    </row>
    <row r="87" spans="3:20" ht="21" customHeight="1">
      <c r="C87" s="844"/>
      <c r="D87" s="844"/>
      <c r="E87" s="1755"/>
      <c r="F87" s="844"/>
      <c r="G87" s="1730" t="str">
        <f t="shared" si="7"/>
        <v/>
      </c>
      <c r="H87" s="1734" t="str">
        <f t="shared" si="8"/>
        <v/>
      </c>
      <c r="I87" s="1735">
        <f>IF(LEN(TRIM(N87))&gt;0,MAX(I29:I86)+1,"")</f>
        <v>22</v>
      </c>
      <c r="J87" s="233" t="str">
        <f>IFERROR(INDEX(N30:N299,MATCH(ROW()-ROW(N30)+1,I30:I299,0)),"")</f>
        <v/>
      </c>
      <c r="K87" s="1756"/>
      <c r="L87" s="844"/>
      <c r="M87" s="1746"/>
      <c r="N87" s="1747" t="str">
        <f>IF(OR(O86="",M86=""),"",IF(LEN(O86)&lt;=M86,O86,IFERROR(LEFT(O86,FIND("♦",SUBSTITUTE(LEFT(O86,M86+1)," ","♦",LEN(LEFT(O86,M86+1))-LEN(SUBSTITUTE(LEFT(O86,M86+1)," ",""))))),LEFT(O86,IFERROR(FIND(" ",O86)-1,LEN(O86))))))</f>
        <v>poivrez</v>
      </c>
      <c r="O87" s="1747" t="str">
        <f t="shared" si="28"/>
        <v/>
      </c>
      <c r="P87" s="1758"/>
      <c r="Q87" s="1754"/>
      <c r="R87" s="1755"/>
      <c r="T87" s="3">
        <v>1</v>
      </c>
    </row>
    <row r="88" spans="3:20" ht="21" customHeight="1">
      <c r="C88" s="844"/>
      <c r="D88" s="844"/>
      <c r="E88" s="1755"/>
      <c r="F88" s="844"/>
      <c r="G88" s="1730" t="str">
        <f t="shared" si="7"/>
        <v/>
      </c>
      <c r="H88" s="1734" t="str">
        <f t="shared" si="8"/>
        <v/>
      </c>
      <c r="I88" s="1735" t="str">
        <f>IF(LEN(TRIM(N88))&gt;0,MAX(I29:I87)+1,"")</f>
        <v/>
      </c>
      <c r="J88" s="233" t="str">
        <f>IFERROR(INDEX(N30:N299,MATCH(ROW()-ROW(N30)+1,I30:I299,0)),"")</f>
        <v/>
      </c>
      <c r="K88" s="1756"/>
      <c r="L88" s="844"/>
      <c r="M88" s="1749"/>
      <c r="N88" s="1747" t="str">
        <f>IF(OR(O87="",M86=""),"",IF(LEN(O87)&lt;=M86,O87,IFERROR(LEFT(O87,FIND("♦",SUBSTITUTE(LEFT(O87,M86+1)," ","♦",LEN(LEFT(O87,M86+1))-LEN(SUBSTITUTE(LEFT(O87,M86+1)," ",""))))),LEFT(O87,IFERROR(FIND(" ",O87)-1,LEN(O87))))))</f>
        <v/>
      </c>
      <c r="O88" s="1747" t="str">
        <f t="shared" si="28"/>
        <v/>
      </c>
      <c r="P88" s="1758"/>
      <c r="Q88" s="1754"/>
      <c r="R88" s="1755"/>
      <c r="T88" s="3">
        <v>1</v>
      </c>
    </row>
    <row r="89" spans="3:20" ht="21" customHeight="1">
      <c r="C89" s="844"/>
      <c r="D89" s="844"/>
      <c r="E89" s="1755"/>
      <c r="F89" s="844"/>
      <c r="G89" s="1730" t="str">
        <f t="shared" si="7"/>
        <v/>
      </c>
      <c r="H89" s="1734" t="str">
        <f t="shared" si="8"/>
        <v/>
      </c>
      <c r="I89" s="1735" t="str">
        <f>IF(LEN(TRIM(N89))&gt;0,MAX(I29:I88)+1,"")</f>
        <v/>
      </c>
      <c r="J89" s="233" t="str">
        <f>IFERROR(INDEX(N30:N299,MATCH(ROW()-ROW(N30)+1,I30:I299,0)),"")</f>
        <v/>
      </c>
      <c r="K89" s="1756"/>
      <c r="L89" s="844"/>
      <c r="M89" s="1750"/>
      <c r="N89" s="1747" t="str">
        <f>IF(OR(O88="",M86=""),"",IF(LEN(O88)&lt;=M86,O88,IFERROR(LEFT(O88,FIND("♦",SUBSTITUTE(LEFT(O88,M86+1)," ","♦",LEN(LEFT(O88,M86+1))-LEN(SUBSTITUTE(LEFT(O88,M86+1)," ",""))))),LEFT(O88,IFERROR(FIND(" ",O88)-1,LEN(O88))))))</f>
        <v/>
      </c>
      <c r="O89" s="1747" t="str">
        <f t="shared" si="28"/>
        <v/>
      </c>
      <c r="P89" s="1758"/>
      <c r="Q89" s="1754"/>
      <c r="R89" s="1755"/>
      <c r="T89" s="3">
        <v>1</v>
      </c>
    </row>
    <row r="90" spans="3:20" ht="21" customHeight="1">
      <c r="C90" s="844"/>
      <c r="D90" s="844"/>
      <c r="E90" s="1755"/>
      <c r="F90" s="844"/>
      <c r="G90" s="1730" t="str">
        <f t="shared" si="7"/>
        <v/>
      </c>
      <c r="H90" s="1734" t="str">
        <f t="shared" si="8"/>
        <v/>
      </c>
      <c r="I90" s="1735">
        <f>IF(LEN(TRIM(N90))&gt;0,MAX(I29:I89)+1,"")</f>
        <v>23</v>
      </c>
      <c r="J90" s="233" t="str">
        <f>IFERROR(INDEX(N30:N299,MATCH(ROW()-ROW(N30)+1,I30:I299,0)),"")</f>
        <v/>
      </c>
      <c r="K90" s="1756"/>
      <c r="L90" s="844"/>
      <c r="M90" s="1736" t="str">
        <f>(SUBSTITUTE(SUBSTITUTE(E40,CHAR(13)&amp;CHAR(10)," "),CHAR(10)," "))</f>
        <v>6. Portez à ébullition, puis baissez le feu et laissez mijoter à feu doux pendant environ 3 heures, en remuant de temps en temps. La viande doit être tendre et la sauce onctueuse.</v>
      </c>
      <c r="N90" s="1737" t="str">
        <f>IF(OR(M91="",M92=""),"",IF(LEN(M91)&lt;=M92,M91,IFERROR(LEFT(M91,FIND("♦",SUBSTITUTE(LEFT(M91,M92+1)," ","♦",LEN(LEFT(M91,M92+1))-LEN(SUBSTITUTE(LEFT(M91,M92+1)," ",""))))),LEFT(M91,IFERROR(FIND(" ",M91)-1,LEN(M91))))))</f>
        <v xml:space="preserve">6 Portez à ébullition puis baissez le feu et </v>
      </c>
      <c r="O90" s="1738" t="str">
        <f>IF(N90="","",TRIM(RIGHT(M91,LEN(M91)-LEN(N90))))</f>
        <v>laissez mijoter à feu doux pendant environ 3 heures en remuant de temps en temps La viande doit être tendre et la sauce onctueuse</v>
      </c>
      <c r="P90" s="1739" t="str">
        <f>F40</f>
        <v xml:space="preserve"> ◄ ligne 40</v>
      </c>
      <c r="Q90" s="1754"/>
      <c r="R90" s="1755"/>
      <c r="T90" s="3">
        <v>1</v>
      </c>
    </row>
    <row r="91" spans="3:20" ht="21" customHeight="1">
      <c r="C91" s="844"/>
      <c r="D91" s="844"/>
      <c r="E91" s="1755"/>
      <c r="F91" s="844"/>
      <c r="G91" s="1730" t="str">
        <f t="shared" si="7"/>
        <v/>
      </c>
      <c r="H91" s="1734" t="str">
        <f t="shared" si="8"/>
        <v/>
      </c>
      <c r="I91" s="1735">
        <f>IF(LEN(TRIM(N91))&gt;0,MAX(I29:I90)+1,"")</f>
        <v>24</v>
      </c>
      <c r="J91" s="233" t="str">
        <f>IFERROR(INDEX(N30:N299,MATCH(ROW()-ROW(N30)+1,I30:I299,0)),"")</f>
        <v/>
      </c>
      <c r="K91" s="1756"/>
      <c r="L91" s="844"/>
      <c r="M91" s="1737" t="str">
        <f>TRIM(SUBSTITUTE(SUBSTITUTE(SUBSTITUTE(SUBSTITUTE(IF(OR(LEFT(M90,1)="-",LEFT(M90,1)="="),MID(M90,2,9999),M90),CHAR(160)," "),","," "),";"," "),"."," "))</f>
        <v>6 Portez à ébullition puis baissez le feu et laissez mijoter à feu doux pendant environ 3 heures en remuant de temps en temps La viande doit être tendre et la sauce onctueuse</v>
      </c>
      <c r="N91" s="1738" t="str">
        <f>IF(OR(O90="",M92=""),"",IF(LEN(O90)&lt;=M92,O90,IFERROR(LEFT(O90,FIND("♦",SUBSTITUTE(LEFT(O90,M92+1)," ","♦",LEN(LEFT(O90,M92+1))-LEN(SUBSTITUTE(LEFT(O90,M92+1)," ",""))))),LEFT(O90,IFERROR(FIND(" ",O90)-1,LEN(O90))))))</f>
        <v xml:space="preserve">laissez mijoter à feu doux pendant environ 3 </v>
      </c>
      <c r="O91" s="1738" t="str">
        <f>IF(N91="","",TRIM(RIGHT(O90,LEN(O90)-LEN(N91))))</f>
        <v>heures en remuant de temps en temps La viande doit être tendre et la sauce onctueuse</v>
      </c>
      <c r="P91" s="1757"/>
      <c r="Q91" s="1754"/>
      <c r="R91" s="1755"/>
      <c r="T91" s="3">
        <v>1</v>
      </c>
    </row>
    <row r="92" spans="3:20" ht="21" customHeight="1">
      <c r="C92" s="844"/>
      <c r="D92" s="844"/>
      <c r="E92" s="1755"/>
      <c r="F92" s="844"/>
      <c r="G92" s="1730" t="str">
        <f t="shared" si="7"/>
        <v/>
      </c>
      <c r="H92" s="1734" t="str">
        <f t="shared" si="8"/>
        <v/>
      </c>
      <c r="I92" s="1735">
        <f>IF(LEN(TRIM(N92))&gt;0,MAX(I29:I91)+1,"")</f>
        <v>25</v>
      </c>
      <c r="J92" s="233" t="str">
        <f>IFERROR(INDEX(N30:N299,MATCH(ROW()-ROW(N30)+1,I30:I299,0)),"")</f>
        <v/>
      </c>
      <c r="K92" s="1756"/>
      <c r="L92" s="844"/>
      <c r="M92" s="1743">
        <f>J17</f>
        <v>50</v>
      </c>
      <c r="N92" s="1738" t="str">
        <f>IF(OR(O91="",M92=""),"",IF(LEN(O91)&lt;=M92,O91,IFERROR(LEFT(O91,FIND("♦",SUBSTITUTE(LEFT(O91,M92+1)," ","♦",LEN(LEFT(O91,M92+1))-LEN(SUBSTITUTE(LEFT(O91,M92+1)," ",""))))),LEFT(O91,IFERROR(FIND(" ",O91)-1,LEN(O91))))))</f>
        <v xml:space="preserve">heures en remuant de temps en temps La viande doit </v>
      </c>
      <c r="O92" s="1738" t="str">
        <f t="shared" ref="O92:O95" si="29">IF(N92="","",TRIM(RIGHT(O91,LEN(O91)-LEN(N92))))</f>
        <v>être tendre et la sauce onctueuse</v>
      </c>
      <c r="P92" s="1757"/>
      <c r="Q92" s="1754"/>
      <c r="R92" s="1755"/>
      <c r="T92" s="3">
        <v>1</v>
      </c>
    </row>
    <row r="93" spans="3:20" ht="21" customHeight="1">
      <c r="C93" s="844"/>
      <c r="D93" s="844"/>
      <c r="E93" s="1755"/>
      <c r="F93" s="844"/>
      <c r="G93" s="1730" t="str">
        <f t="shared" si="7"/>
        <v/>
      </c>
      <c r="H93" s="1734" t="str">
        <f t="shared" si="8"/>
        <v/>
      </c>
      <c r="I93" s="1735">
        <f>IF(LEN(TRIM(N93))&gt;0,MAX(I29:I92)+1,"")</f>
        <v>26</v>
      </c>
      <c r="J93" s="233" t="str">
        <f>IFERROR(INDEX(N30:N299,MATCH(ROW()-ROW(N30)+1,I30:I299,0)),"")</f>
        <v/>
      </c>
      <c r="K93" s="1756"/>
      <c r="L93" s="844"/>
      <c r="M93" s="1737"/>
      <c r="N93" s="1738" t="str">
        <f>IF(OR(O92="",M92=""),"",IF(LEN(O92)&lt;=M92,O92,IFERROR(LEFT(O92,FIND("♦",SUBSTITUTE(LEFT(O92,M92+1)," ","♦",LEN(LEFT(O92,M92+1))-LEN(SUBSTITUTE(LEFT(O92,M92+1)," ",""))))),LEFT(O92,IFERROR(FIND(" ",O92)-1,LEN(O92))))))</f>
        <v>être tendre et la sauce onctueuse</v>
      </c>
      <c r="O93" s="1738" t="str">
        <f t="shared" si="29"/>
        <v/>
      </c>
      <c r="P93" s="1757"/>
      <c r="Q93" s="1754"/>
      <c r="R93" s="1755"/>
      <c r="T93" s="3">
        <v>1</v>
      </c>
    </row>
    <row r="94" spans="3:20" ht="21" customHeight="1">
      <c r="C94" s="844"/>
      <c r="D94" s="844"/>
      <c r="E94" s="1755"/>
      <c r="F94" s="844"/>
      <c r="G94" s="1730" t="str">
        <f t="shared" si="7"/>
        <v/>
      </c>
      <c r="H94" s="1734" t="str">
        <f t="shared" si="8"/>
        <v/>
      </c>
      <c r="I94" s="1735" t="str">
        <f>IF(LEN(TRIM(N94))&gt;0,MAX(I29:I93)+1,"")</f>
        <v/>
      </c>
      <c r="J94" s="233" t="str">
        <f>IFERROR(INDEX(N30:N299,MATCH(ROW()-ROW(N30)+1,I30:I299,0)),"")</f>
        <v/>
      </c>
      <c r="K94" s="1756"/>
      <c r="L94" s="844"/>
      <c r="M94" s="1744"/>
      <c r="N94" s="1738" t="str">
        <f>IF(OR(O93="",M92=""),"",IF(LEN(O93)&lt;=M92,O93,IFERROR(LEFT(O93,FIND("♦",SUBSTITUTE(LEFT(O93,M92+1)," ","♦",LEN(LEFT(O93,M92+1))-LEN(SUBSTITUTE(LEFT(O93,M92+1)," ",""))))),LEFT(O93,IFERROR(FIND(" ",O93)-1,LEN(O93))))))</f>
        <v/>
      </c>
      <c r="O94" s="1738" t="str">
        <f t="shared" si="29"/>
        <v/>
      </c>
      <c r="P94" s="1757"/>
      <c r="Q94" s="1754"/>
      <c r="R94" s="1755"/>
      <c r="T94" s="3">
        <v>1</v>
      </c>
    </row>
    <row r="95" spans="3:20" ht="21" customHeight="1">
      <c r="C95" s="844"/>
      <c r="D95" s="844"/>
      <c r="E95" s="1755"/>
      <c r="F95" s="844"/>
      <c r="G95" s="1730" t="str">
        <f t="shared" si="7"/>
        <v/>
      </c>
      <c r="H95" s="1734" t="str">
        <f t="shared" si="8"/>
        <v/>
      </c>
      <c r="I95" s="1735" t="str">
        <f>IF(LEN(TRIM(N95))&gt;0,MAX(I29:I94)+1,"")</f>
        <v/>
      </c>
      <c r="J95" s="233" t="str">
        <f>IFERROR(INDEX(N30:N299,MATCH(ROW()-ROW(N30)+1,I30:I299,0)),"")</f>
        <v/>
      </c>
      <c r="K95" s="1756"/>
      <c r="L95" s="844"/>
      <c r="M95" s="1745"/>
      <c r="N95" s="1738" t="str">
        <f>IF(OR(O94="",M92=""),"",IF(LEN(O94)&lt;=M92,O94,IFERROR(LEFT(O94,FIND("♦",SUBSTITUTE(LEFT(O94,M92+1)," ","♦",LEN(LEFT(O94,M92+1))-LEN(SUBSTITUTE(LEFT(O94,M92+1)," ",""))))),LEFT(O94,IFERROR(FIND(" ",O94)-1,LEN(O94))))))</f>
        <v/>
      </c>
      <c r="O95" s="1738" t="str">
        <f t="shared" si="29"/>
        <v/>
      </c>
      <c r="P95" s="1757"/>
      <c r="Q95" s="1754"/>
      <c r="R95" s="1755"/>
      <c r="T95" s="3">
        <v>1</v>
      </c>
    </row>
    <row r="96" spans="3:20" ht="21" customHeight="1">
      <c r="C96" s="844"/>
      <c r="D96" s="844"/>
      <c r="E96" s="1755"/>
      <c r="F96" s="844"/>
      <c r="G96" s="1730" t="str">
        <f t="shared" ref="G96:G159" si="30">IF(J96="","",(LEN(TRIM(SUBSTITUTE(J96,CHAR(160)," ")))-LEN(SUBSTITUTE(TRIM(SUBSTITUTE(J96,CHAR(160)," "))," ",""))+1)&amp;" mot"&amp;IF((LEN(TRIM(SUBSTITUTE(J96,CHAR(160)," ")))-LEN(SUBSTITUTE(TRIM(SUBSTITUTE(J96,CHAR(160)," "))," ",""))+1)&gt;1,"s",""))</f>
        <v/>
      </c>
      <c r="H96" s="1734" t="str">
        <f t="shared" ref="H96:H159" si="31">IF(J96="","",LEN(TRIM(SUBSTITUTE(J96,CHAR(160),"")))&amp;" car. ►")</f>
        <v/>
      </c>
      <c r="I96" s="1735">
        <f>IF(LEN(TRIM(N96))&gt;0,MAX(I29:I95)+1,"")</f>
        <v>27</v>
      </c>
      <c r="J96" s="233" t="str">
        <f>IFERROR(INDEX(N30:N299,MATCH(ROW()-ROW(N30)+1,I30:I299,0)),"")</f>
        <v/>
      </c>
      <c r="K96" s="1756"/>
      <c r="L96" s="844"/>
      <c r="M96" s="1736" t="str">
        <f>(SUBSTITUTE(SUBSTITUTE(E41,CHAR(13)&amp;CHAR(10)," "),CHAR(10)," "))</f>
        <v>7. Pendant ce temps, faites revenir les champignons dans une poêle avec un peu d’huile d’olive pendant environ 5 minutes.</v>
      </c>
      <c r="N96" s="1746" t="str">
        <f>IF(OR(M97="",M98=""),"",IF(LEN(M97)&lt;=M98,M97,IFERROR(LEFT(M97,FIND("♦",SUBSTITUTE(LEFT(M97,M98+1)," ","♦",LEN(LEFT(M97,M98+1))-LEN(SUBSTITUTE(LEFT(M97,M98+1)," ",""))))),LEFT(M97,IFERROR(FIND(" ",M97)-1,LEN(M97))))))</f>
        <v xml:space="preserve">7 Pendant ce temps faites revenir les champignons </v>
      </c>
      <c r="O96" s="1747" t="str">
        <f>IF(N96="","",TRIM(RIGHT(M97,LEN(M97)-LEN(N96))))</f>
        <v>dans une poêle avec un peu d’huile d’olive pendant environ 5 minutes</v>
      </c>
      <c r="P96" s="1739" t="str">
        <f>F41</f>
        <v xml:space="preserve"> ◄ ligne 41</v>
      </c>
      <c r="Q96" s="1754"/>
      <c r="R96" s="1755"/>
      <c r="T96" s="3">
        <v>1</v>
      </c>
    </row>
    <row r="97" spans="3:20" ht="21" customHeight="1">
      <c r="C97" s="844"/>
      <c r="D97" s="844"/>
      <c r="E97" s="1755"/>
      <c r="F97" s="844"/>
      <c r="G97" s="1730" t="str">
        <f t="shared" si="30"/>
        <v/>
      </c>
      <c r="H97" s="1734" t="str">
        <f t="shared" si="31"/>
        <v/>
      </c>
      <c r="I97" s="1735">
        <f>IF(LEN(TRIM(N97))&gt;0,MAX(I29:I96)+1,"")</f>
        <v>28</v>
      </c>
      <c r="J97" s="233" t="str">
        <f>IFERROR(INDEX(N30:N299,MATCH(ROW()-ROW(N30)+1,I30:I299,0)),"")</f>
        <v/>
      </c>
      <c r="K97" s="1756"/>
      <c r="L97" s="844"/>
      <c r="M97" s="1746" t="str">
        <f>TRIM(SUBSTITUTE(SUBSTITUTE(SUBSTITUTE(SUBSTITUTE(IF(OR(LEFT(M96,1)="-",LEFT(M96,1)="="),MID(M96,2,9999),M96),CHAR(160)," "),","," "),";"," "),"."," "))</f>
        <v>7 Pendant ce temps faites revenir les champignons dans une poêle avec un peu d’huile d’olive pendant environ 5 minutes</v>
      </c>
      <c r="N97" s="1747" t="str">
        <f>IF(OR(O96="",M98=""),"",IF(LEN(O96)&lt;=M98,O96,IFERROR(LEFT(O96,FIND("♦",SUBSTITUTE(LEFT(O96,M98+1)," ","♦",LEN(LEFT(O96,M98+1))-LEN(SUBSTITUTE(LEFT(O96,M98+1)," ",""))))),LEFT(O96,IFERROR(FIND(" ",O96)-1,LEN(O96))))))</f>
        <v xml:space="preserve">dans une poêle avec un peu d’huile d’olive pendant </v>
      </c>
      <c r="O97" s="1747" t="str">
        <f>IF(N97="","",TRIM(RIGHT(O96,LEN(O96)-LEN(N97))))</f>
        <v>environ 5 minutes</v>
      </c>
      <c r="P97" s="1758"/>
      <c r="Q97" s="1754"/>
      <c r="R97" s="1755"/>
      <c r="T97" s="3">
        <v>1</v>
      </c>
    </row>
    <row r="98" spans="3:20" ht="21" customHeight="1">
      <c r="C98" s="844"/>
      <c r="D98" s="844"/>
      <c r="E98" s="1755"/>
      <c r="F98" s="844"/>
      <c r="G98" s="1730" t="str">
        <f t="shared" si="30"/>
        <v/>
      </c>
      <c r="H98" s="1734" t="str">
        <f t="shared" si="31"/>
        <v/>
      </c>
      <c r="I98" s="1735">
        <f>IF(LEN(TRIM(N98))&gt;0,MAX(I29:I97)+1,"")</f>
        <v>29</v>
      </c>
      <c r="J98" s="233" t="str">
        <f>IFERROR(INDEX(N30:N299,MATCH(ROW()-ROW(N30)+1,I30:I299,0)),"")</f>
        <v/>
      </c>
      <c r="K98" s="1756"/>
      <c r="L98" s="844"/>
      <c r="M98" s="1743">
        <f>J17</f>
        <v>50</v>
      </c>
      <c r="N98" s="1747" t="str">
        <f>IF(OR(O97="",M98=""),"",IF(LEN(O97)&lt;=M98,O97,IFERROR(LEFT(O97,FIND("♦",SUBSTITUTE(LEFT(O97,M98+1)," ","♦",LEN(LEFT(O97,M98+1))-LEN(SUBSTITUTE(LEFT(O97,M98+1)," ",""))))),LEFT(O97,IFERROR(FIND(" ",O97)-1,LEN(O97))))))</f>
        <v>environ 5 minutes</v>
      </c>
      <c r="O98" s="1747" t="str">
        <f t="shared" ref="O98:O101" si="32">IF(N98="","",TRIM(RIGHT(O97,LEN(O97)-LEN(N98))))</f>
        <v/>
      </c>
      <c r="P98" s="1758"/>
      <c r="Q98" s="1754"/>
      <c r="R98" s="1755"/>
      <c r="T98" s="3">
        <v>1</v>
      </c>
    </row>
    <row r="99" spans="3:20" ht="21" customHeight="1">
      <c r="C99" s="844"/>
      <c r="D99" s="844"/>
      <c r="E99" s="1755"/>
      <c r="F99" s="844"/>
      <c r="G99" s="1730" t="str">
        <f t="shared" si="30"/>
        <v/>
      </c>
      <c r="H99" s="1734" t="str">
        <f t="shared" si="31"/>
        <v/>
      </c>
      <c r="I99" s="1735" t="str">
        <f>IF(LEN(TRIM(N99))&gt;0,MAX(I29:I98)+1,"")</f>
        <v/>
      </c>
      <c r="J99" s="233" t="str">
        <f>IFERROR(INDEX(N30:N299,MATCH(ROW()-ROW(N30)+1,I30:I299,0)),"")</f>
        <v/>
      </c>
      <c r="K99" s="1756"/>
      <c r="L99" s="844"/>
      <c r="M99" s="1746"/>
      <c r="N99" s="1747" t="str">
        <f>IF(OR(O98="",M98=""),"",IF(LEN(O98)&lt;=M98,O98,IFERROR(LEFT(O98,FIND("♦",SUBSTITUTE(LEFT(O98,M98+1)," ","♦",LEN(LEFT(O98,M98+1))-LEN(SUBSTITUTE(LEFT(O98,M98+1)," ",""))))),LEFT(O98,IFERROR(FIND(" ",O98)-1,LEN(O98))))))</f>
        <v/>
      </c>
      <c r="O99" s="1747" t="str">
        <f t="shared" si="32"/>
        <v/>
      </c>
      <c r="P99" s="1758"/>
      <c r="Q99" s="1754"/>
      <c r="R99" s="1755"/>
      <c r="T99" s="3">
        <v>1</v>
      </c>
    </row>
    <row r="100" spans="3:20" ht="21" customHeight="1">
      <c r="C100" s="844"/>
      <c r="D100" s="844"/>
      <c r="E100" s="1755"/>
      <c r="F100" s="844"/>
      <c r="G100" s="1730" t="str">
        <f t="shared" si="30"/>
        <v/>
      </c>
      <c r="H100" s="1734" t="str">
        <f t="shared" si="31"/>
        <v/>
      </c>
      <c r="I100" s="1735" t="str">
        <f>IF(LEN(TRIM(N100))&gt;0,MAX(I29:I99)+1,"")</f>
        <v/>
      </c>
      <c r="J100" s="233" t="str">
        <f>IFERROR(INDEX(N30:N299,MATCH(ROW()-ROW(N30)+1,I30:I299,0)),"")</f>
        <v/>
      </c>
      <c r="K100" s="1756"/>
      <c r="L100" s="844"/>
      <c r="M100" s="1749"/>
      <c r="N100" s="1747" t="str">
        <f>IF(OR(O99="",M98=""),"",IF(LEN(O99)&lt;=M98,O99,IFERROR(LEFT(O99,FIND("♦",SUBSTITUTE(LEFT(O99,M98+1)," ","♦",LEN(LEFT(O99,M98+1))-LEN(SUBSTITUTE(LEFT(O99,M98+1)," ",""))))),LEFT(O99,IFERROR(FIND(" ",O99)-1,LEN(O99))))))</f>
        <v/>
      </c>
      <c r="O100" s="1747" t="str">
        <f t="shared" si="32"/>
        <v/>
      </c>
      <c r="P100" s="1758"/>
      <c r="Q100" s="1754"/>
      <c r="R100" s="1755"/>
      <c r="T100" s="3">
        <v>1</v>
      </c>
    </row>
    <row r="101" spans="3:20" ht="21" customHeight="1">
      <c r="C101" s="844"/>
      <c r="D101" s="844"/>
      <c r="E101" s="1755"/>
      <c r="F101" s="844"/>
      <c r="G101" s="1730" t="str">
        <f t="shared" si="30"/>
        <v/>
      </c>
      <c r="H101" s="1734" t="str">
        <f t="shared" si="31"/>
        <v/>
      </c>
      <c r="I101" s="1735" t="str">
        <f>IF(LEN(TRIM(N101))&gt;0,MAX(I29:I100)+1,"")</f>
        <v/>
      </c>
      <c r="J101" s="233" t="str">
        <f>IFERROR(INDEX(N30:N299,MATCH(ROW()-ROW(N30)+1,I30:I299,0)),"")</f>
        <v/>
      </c>
      <c r="K101" s="1756"/>
      <c r="L101" s="844"/>
      <c r="M101" s="1750"/>
      <c r="N101" s="1747" t="str">
        <f>IF(OR(O100="",M98=""),"",IF(LEN(O100)&lt;=M98,O100,IFERROR(LEFT(O100,FIND("♦",SUBSTITUTE(LEFT(O100,M98+1)," ","♦",LEN(LEFT(O100,M98+1))-LEN(SUBSTITUTE(LEFT(O100,M98+1)," ",""))))),LEFT(O100,IFERROR(FIND(" ",O100)-1,LEN(O100))))))</f>
        <v/>
      </c>
      <c r="O101" s="1747" t="str">
        <f t="shared" si="32"/>
        <v/>
      </c>
      <c r="P101" s="1758"/>
      <c r="Q101" s="1754"/>
      <c r="R101" s="1755"/>
      <c r="T101" s="3">
        <v>1</v>
      </c>
    </row>
    <row r="102" spans="3:20" ht="21" customHeight="1">
      <c r="C102" s="844"/>
      <c r="D102" s="844"/>
      <c r="E102" s="1755"/>
      <c r="F102" s="844"/>
      <c r="G102" s="1730" t="str">
        <f t="shared" si="30"/>
        <v/>
      </c>
      <c r="H102" s="1734" t="str">
        <f t="shared" si="31"/>
        <v/>
      </c>
      <c r="I102" s="1735">
        <f>IF(LEN(TRIM(N102))&gt;0,MAX(I29:I101)+1,"")</f>
        <v>30</v>
      </c>
      <c r="J102" s="233" t="str">
        <f>IFERROR(INDEX(N30:N299,MATCH(ROW()-ROW(N30)+1,I30:I299,0)),"")</f>
        <v/>
      </c>
      <c r="K102" s="1756"/>
      <c r="L102" s="844"/>
      <c r="M102" s="1736" t="str">
        <f>(SUBSTITUTE(SUBSTITUTE(E42,CHAR(13)&amp;CHAR(10)," "),CHAR(10)," "))</f>
        <v>8. Ajoutez les champignons dans la cocotte environ 30 minutes avant la fin de la cuisson.</v>
      </c>
      <c r="N102" s="1737" t="str">
        <f>IF(OR(M103="",M104=""),"",IF(LEN(M103)&lt;=M104,M103,IFERROR(LEFT(M103,FIND("♦",SUBSTITUTE(LEFT(M103,M104+1)," ","♦",LEN(LEFT(M103,M104+1))-LEN(SUBSTITUTE(LEFT(M103,M104+1)," ",""))))),LEFT(M103,IFERROR(FIND(" ",M103)-1,LEN(M103))))))</f>
        <v xml:space="preserve">8 Ajoutez les champignons dans la cocotte environ </v>
      </c>
      <c r="O102" s="1738" t="str">
        <f>IF(N102="","",TRIM(RIGHT(M103,LEN(M103)-LEN(N102))))</f>
        <v>30 minutes avant la fin de la cuisson</v>
      </c>
      <c r="P102" s="1739" t="str">
        <f>F42</f>
        <v xml:space="preserve"> ◄ ligne 42</v>
      </c>
      <c r="Q102" s="1754"/>
      <c r="R102" s="1755"/>
      <c r="T102" s="3">
        <v>1</v>
      </c>
    </row>
    <row r="103" spans="3:20" ht="21" customHeight="1">
      <c r="C103" s="844"/>
      <c r="D103" s="844"/>
      <c r="E103" s="1755"/>
      <c r="F103" s="844"/>
      <c r="G103" s="1730" t="str">
        <f t="shared" si="30"/>
        <v/>
      </c>
      <c r="H103" s="1734" t="str">
        <f t="shared" si="31"/>
        <v/>
      </c>
      <c r="I103" s="1735">
        <f>IF(LEN(TRIM(N103))&gt;0,MAX(I29:I102)+1,"")</f>
        <v>31</v>
      </c>
      <c r="J103" s="233" t="str">
        <f>IFERROR(INDEX(N30:N299,MATCH(ROW()-ROW(N30)+1,I30:I299,0)),"")</f>
        <v/>
      </c>
      <c r="K103" s="1756"/>
      <c r="L103" s="844"/>
      <c r="M103" s="1737" t="str">
        <f>TRIM(SUBSTITUTE(SUBSTITUTE(SUBSTITUTE(SUBSTITUTE(IF(OR(LEFT(M102,1)="-",LEFT(M102,1)="="),MID(M102,2,9999),M102),CHAR(160)," "),","," "),";"," "),"."," "))</f>
        <v>8 Ajoutez les champignons dans la cocotte environ 30 minutes avant la fin de la cuisson</v>
      </c>
      <c r="N103" s="1738" t="str">
        <f>IF(OR(O102="",M104=""),"",IF(LEN(O102)&lt;=M104,O102,IFERROR(LEFT(O102,FIND("♦",SUBSTITUTE(LEFT(O102,M104+1)," ","♦",LEN(LEFT(O102,M104+1))-LEN(SUBSTITUTE(LEFT(O102,M104+1)," ",""))))),LEFT(O102,IFERROR(FIND(" ",O102)-1,LEN(O102))))))</f>
        <v>30 minutes avant la fin de la cuisson</v>
      </c>
      <c r="O103" s="1738" t="str">
        <f>IF(N103="","",TRIM(RIGHT(O102,LEN(O102)-LEN(N103))))</f>
        <v/>
      </c>
      <c r="P103" s="1757"/>
      <c r="Q103" s="1754"/>
      <c r="R103" s="1755"/>
      <c r="T103" s="3">
        <v>1</v>
      </c>
    </row>
    <row r="104" spans="3:20" ht="21" customHeight="1">
      <c r="C104" s="844"/>
      <c r="D104" s="844"/>
      <c r="E104" s="1755"/>
      <c r="F104" s="844"/>
      <c r="G104" s="1730" t="str">
        <f t="shared" si="30"/>
        <v/>
      </c>
      <c r="H104" s="1734" t="str">
        <f t="shared" si="31"/>
        <v/>
      </c>
      <c r="I104" s="1735" t="str">
        <f>IF(LEN(TRIM(N104))&gt;0,MAX(I29:I103)+1,"")</f>
        <v/>
      </c>
      <c r="J104" s="233" t="str">
        <f>IFERROR(INDEX(N30:N299,MATCH(ROW()-ROW(N30)+1,I30:I299,0)),"")</f>
        <v/>
      </c>
      <c r="K104" s="1756"/>
      <c r="L104" s="844"/>
      <c r="M104" s="1743">
        <f>J17</f>
        <v>50</v>
      </c>
      <c r="N104" s="1738" t="str">
        <f>IF(OR(O103="",M104=""),"",IF(LEN(O103)&lt;=M104,O103,IFERROR(LEFT(O103,FIND("♦",SUBSTITUTE(LEFT(O103,M104+1)," ","♦",LEN(LEFT(O103,M104+1))-LEN(SUBSTITUTE(LEFT(O103,M104+1)," ",""))))),LEFT(O103,IFERROR(FIND(" ",O103)-1,LEN(O103))))))</f>
        <v/>
      </c>
      <c r="O104" s="1738" t="str">
        <f t="shared" ref="O104:O107" si="33">IF(N104="","",TRIM(RIGHT(O103,LEN(O103)-LEN(N104))))</f>
        <v/>
      </c>
      <c r="P104" s="1757"/>
      <c r="Q104" s="1754"/>
      <c r="R104" s="1755"/>
      <c r="T104" s="3">
        <v>1</v>
      </c>
    </row>
    <row r="105" spans="3:20" ht="21" customHeight="1">
      <c r="E105" s="1755"/>
      <c r="G105" s="1730" t="str">
        <f t="shared" si="30"/>
        <v/>
      </c>
      <c r="H105" s="1734" t="str">
        <f t="shared" si="31"/>
        <v/>
      </c>
      <c r="I105" s="1735" t="str">
        <f>IF(LEN(TRIM(N105))&gt;0,MAX(I29:I104)+1,"")</f>
        <v/>
      </c>
      <c r="J105" s="233" t="str">
        <f>IFERROR(INDEX(N30:N299,MATCH(ROW()-ROW(N30)+1,I30:I299,0)),"")</f>
        <v/>
      </c>
      <c r="K105" s="510"/>
      <c r="M105" s="1737"/>
      <c r="N105" s="1738" t="str">
        <f>IF(OR(O104="",M104=""),"",IF(LEN(O104)&lt;=M104,O104,IFERROR(LEFT(O104,FIND("♦",SUBSTITUTE(LEFT(O104,M104+1)," ","♦",LEN(LEFT(O104,M104+1))-LEN(SUBSTITUTE(LEFT(O104,M104+1)," ",""))))),LEFT(O104,IFERROR(FIND(" ",O104)-1,LEN(O104))))))</f>
        <v/>
      </c>
      <c r="O105" s="1738" t="str">
        <f t="shared" si="33"/>
        <v/>
      </c>
      <c r="P105" s="1757"/>
      <c r="Q105" s="1754"/>
      <c r="R105" s="1755"/>
      <c r="T105" s="3">
        <v>1</v>
      </c>
    </row>
    <row r="106" spans="3:20" ht="21" customHeight="1">
      <c r="E106" s="1755"/>
      <c r="G106" s="1730" t="str">
        <f t="shared" si="30"/>
        <v/>
      </c>
      <c r="H106" s="1734" t="str">
        <f t="shared" si="31"/>
        <v/>
      </c>
      <c r="I106" s="1735" t="str">
        <f>IF(LEN(TRIM(N106))&gt;0,MAX(I29:I105)+1,"")</f>
        <v/>
      </c>
      <c r="J106" s="233" t="str">
        <f>IFERROR(INDEX(N30:N299,MATCH(ROW()-ROW(N30)+1,I30:I299,0)),"")</f>
        <v/>
      </c>
      <c r="K106" s="510"/>
      <c r="M106" s="1744"/>
      <c r="N106" s="1738" t="str">
        <f>IF(OR(O105="",M104=""),"",IF(LEN(O105)&lt;=M104,O105,IFERROR(LEFT(O105,FIND("♦",SUBSTITUTE(LEFT(O105,M104+1)," ","♦",LEN(LEFT(O105,M104+1))-LEN(SUBSTITUTE(LEFT(O105,M104+1)," ",""))))),LEFT(O105,IFERROR(FIND(" ",O105)-1,LEN(O105))))))</f>
        <v/>
      </c>
      <c r="O106" s="1738" t="str">
        <f t="shared" si="33"/>
        <v/>
      </c>
      <c r="P106" s="1757"/>
      <c r="Q106" s="1754"/>
      <c r="R106" s="1755"/>
      <c r="T106" s="3">
        <v>1</v>
      </c>
    </row>
    <row r="107" spans="3:20" ht="21" customHeight="1">
      <c r="E107" s="1755"/>
      <c r="G107" s="1730" t="str">
        <f t="shared" si="30"/>
        <v/>
      </c>
      <c r="H107" s="1734" t="str">
        <f t="shared" si="31"/>
        <v/>
      </c>
      <c r="I107" s="1735" t="str">
        <f>IF(LEN(TRIM(N107))&gt;0,MAX(I29:I106)+1,"")</f>
        <v/>
      </c>
      <c r="J107" s="233" t="str">
        <f>IFERROR(INDEX(N30:N299,MATCH(ROW()-ROW(N30)+1,I30:I299,0)),"")</f>
        <v/>
      </c>
      <c r="K107" s="510"/>
      <c r="M107" s="1745"/>
      <c r="N107" s="1738" t="str">
        <f>IF(OR(O106="",M104=""),"",IF(LEN(O106)&lt;=M104,O106,IFERROR(LEFT(O106,FIND("♦",SUBSTITUTE(LEFT(O106,M104+1)," ","♦",LEN(LEFT(O106,M104+1))-LEN(SUBSTITUTE(LEFT(O106,M104+1)," ",""))))),LEFT(O106,IFERROR(FIND(" ",O106)-1,LEN(O106))))))</f>
        <v/>
      </c>
      <c r="O107" s="1738" t="str">
        <f t="shared" si="33"/>
        <v/>
      </c>
      <c r="P107" s="1757"/>
      <c r="Q107" s="1754"/>
      <c r="R107" s="1755"/>
      <c r="T107" s="3">
        <v>1</v>
      </c>
    </row>
    <row r="108" spans="3:20" ht="21" customHeight="1">
      <c r="E108" s="1755"/>
      <c r="G108" s="1730" t="str">
        <f t="shared" si="30"/>
        <v/>
      </c>
      <c r="H108" s="1734" t="str">
        <f t="shared" si="31"/>
        <v/>
      </c>
      <c r="I108" s="1735">
        <f>IF(LEN(TRIM(N108))&gt;0,MAX(I29:I107)+1,"")</f>
        <v>32</v>
      </c>
      <c r="J108" s="233" t="str">
        <f>IFERROR(INDEX(N30:N299,MATCH(ROW()-ROW(N30)+1,I30:I299,0)),"")</f>
        <v/>
      </c>
      <c r="K108" s="510"/>
      <c r="M108" s="1736" t="str">
        <f>(SUBSTITUTE(SUBSTITUTE(E43,CHAR(13)&amp;CHAR(10)," "),CHAR(10)," "))</f>
        <v>9. Servez le bœuf bourguignon bien chaud accompagné de pommes de terre, de pâtes ou de riz.</v>
      </c>
      <c r="N108" s="1746" t="str">
        <f>IF(OR(M109="",M110=""),"",IF(LEN(M109)&lt;=M110,M109,IFERROR(LEFT(M109,FIND("♦",SUBSTITUTE(LEFT(M109,M110+1)," ","♦",LEN(LEFT(M109,M110+1))-LEN(SUBSTITUTE(LEFT(M109,M110+1)," ",""))))),LEFT(M109,IFERROR(FIND(" ",M109)-1,LEN(M109))))))</f>
        <v xml:space="preserve">9 Servez le bœuf bourguignon bien chaud accompagné </v>
      </c>
      <c r="O108" s="1747" t="str">
        <f>IF(N108="","",TRIM(RIGHT(M109,LEN(M109)-LEN(N108))))</f>
        <v>de pommes de terre de pâtes ou de riz</v>
      </c>
      <c r="P108" s="1739" t="str">
        <f>F43</f>
        <v xml:space="preserve"> ◄ ligne 43</v>
      </c>
      <c r="Q108" s="1754"/>
      <c r="R108" s="1755"/>
      <c r="T108" s="3">
        <v>1</v>
      </c>
    </row>
    <row r="109" spans="3:20" ht="21" customHeight="1">
      <c r="E109" s="1755"/>
      <c r="G109" s="1730" t="str">
        <f t="shared" si="30"/>
        <v/>
      </c>
      <c r="H109" s="1734" t="str">
        <f t="shared" si="31"/>
        <v/>
      </c>
      <c r="I109" s="1735">
        <f>IF(LEN(TRIM(N109))&gt;0,MAX(I29:I108)+1,"")</f>
        <v>33</v>
      </c>
      <c r="J109" s="233" t="str">
        <f>IFERROR(INDEX(N30:N299,MATCH(ROW()-ROW(N30)+1,I30:I299,0)),"")</f>
        <v/>
      </c>
      <c r="K109" s="510"/>
      <c r="M109" s="1746" t="str">
        <f>TRIM(SUBSTITUTE(SUBSTITUTE(SUBSTITUTE(SUBSTITUTE(IF(OR(LEFT(M108,1)="-",LEFT(M108,1)="="),MID(M108,2,9999),M108),CHAR(160)," "),","," "),";"," "),"."," "))</f>
        <v>9 Servez le bœuf bourguignon bien chaud accompagné de pommes de terre de pâtes ou de riz</v>
      </c>
      <c r="N109" s="1747" t="str">
        <f>IF(OR(O108="",M110=""),"",IF(LEN(O108)&lt;=M110,O108,IFERROR(LEFT(O108,FIND("♦",SUBSTITUTE(LEFT(O108,M110+1)," ","♦",LEN(LEFT(O108,M110+1))-LEN(SUBSTITUTE(LEFT(O108,M110+1)," ",""))))),LEFT(O108,IFERROR(FIND(" ",O108)-1,LEN(O108))))))</f>
        <v>de pommes de terre de pâtes ou de riz</v>
      </c>
      <c r="O109" s="1747" t="str">
        <f>IF(N109="","",TRIM(RIGHT(O108,LEN(O108)-LEN(N109))))</f>
        <v/>
      </c>
      <c r="P109" s="1758"/>
      <c r="Q109" s="1754"/>
      <c r="R109" s="1755"/>
      <c r="T109" s="3">
        <v>1</v>
      </c>
    </row>
    <row r="110" spans="3:20" ht="21" customHeight="1">
      <c r="E110" s="1755"/>
      <c r="G110" s="1730" t="str">
        <f t="shared" si="30"/>
        <v/>
      </c>
      <c r="H110" s="1734" t="str">
        <f t="shared" si="31"/>
        <v/>
      </c>
      <c r="I110" s="1735" t="str">
        <f>IF(LEN(TRIM(N110))&gt;0,MAX(I29:I109)+1,"")</f>
        <v/>
      </c>
      <c r="J110" s="233" t="str">
        <f>IFERROR(INDEX(N30:N299,MATCH(ROW()-ROW(N30)+1,I30:I299,0)),"")</f>
        <v/>
      </c>
      <c r="K110" s="510"/>
      <c r="M110" s="1743">
        <f>J17</f>
        <v>50</v>
      </c>
      <c r="N110" s="1747" t="str">
        <f>IF(OR(O109="",M110=""),"",IF(LEN(O109)&lt;=M110,O109,IFERROR(LEFT(O109,FIND("♦",SUBSTITUTE(LEFT(O109,M110+1)," ","♦",LEN(LEFT(O109,M110+1))-LEN(SUBSTITUTE(LEFT(O109,M110+1)," ",""))))),LEFT(O109,IFERROR(FIND(" ",O109)-1,LEN(O109))))))</f>
        <v/>
      </c>
      <c r="O110" s="1747" t="str">
        <f t="shared" ref="O110:O113" si="34">IF(N110="","",TRIM(RIGHT(O109,LEN(O109)-LEN(N110))))</f>
        <v/>
      </c>
      <c r="P110" s="1758"/>
      <c r="Q110" s="1754"/>
      <c r="R110" s="1755"/>
      <c r="T110" s="3">
        <v>1</v>
      </c>
    </row>
    <row r="111" spans="3:20" ht="21" customHeight="1">
      <c r="E111" s="1755"/>
      <c r="G111" s="1730" t="str">
        <f t="shared" si="30"/>
        <v/>
      </c>
      <c r="H111" s="1734" t="str">
        <f t="shared" si="31"/>
        <v/>
      </c>
      <c r="I111" s="1735" t="str">
        <f>IF(LEN(TRIM(N111))&gt;0,MAX(I29:I110)+1,"")</f>
        <v/>
      </c>
      <c r="J111" s="233" t="str">
        <f>IFERROR(INDEX(N30:N299,MATCH(ROW()-ROW(N30)+1,I30:I299,0)),"")</f>
        <v/>
      </c>
      <c r="K111" s="510"/>
      <c r="M111" s="1746"/>
      <c r="N111" s="1747" t="str">
        <f>IF(OR(O110="",M110=""),"",IF(LEN(O110)&lt;=M110,O110,IFERROR(LEFT(O110,FIND("♦",SUBSTITUTE(LEFT(O110,M110+1)," ","♦",LEN(LEFT(O110,M110+1))-LEN(SUBSTITUTE(LEFT(O110,M110+1)," ",""))))),LEFT(O110,IFERROR(FIND(" ",O110)-1,LEN(O110))))))</f>
        <v/>
      </c>
      <c r="O111" s="1747" t="str">
        <f t="shared" si="34"/>
        <v/>
      </c>
      <c r="P111" s="1758"/>
      <c r="Q111" s="1754"/>
      <c r="R111" s="1755"/>
      <c r="T111" s="3">
        <v>1</v>
      </c>
    </row>
    <row r="112" spans="3:20" ht="21" customHeight="1">
      <c r="E112" s="1755"/>
      <c r="G112" s="1730" t="str">
        <f t="shared" si="30"/>
        <v/>
      </c>
      <c r="H112" s="1734" t="str">
        <f t="shared" si="31"/>
        <v/>
      </c>
      <c r="I112" s="1735" t="str">
        <f>IF(LEN(TRIM(N112))&gt;0,MAX(I29:I111)+1,"")</f>
        <v/>
      </c>
      <c r="J112" s="233" t="str">
        <f>IFERROR(INDEX(N30:N299,MATCH(ROW()-ROW(N30)+1,I30:I299,0)),"")</f>
        <v/>
      </c>
      <c r="K112" s="510"/>
      <c r="M112" s="1749"/>
      <c r="N112" s="1747" t="str">
        <f>IF(OR(O111="",M110=""),"",IF(LEN(O111)&lt;=M110,O111,IFERROR(LEFT(O111,FIND("♦",SUBSTITUTE(LEFT(O111,M110+1)," ","♦",LEN(LEFT(O111,M110+1))-LEN(SUBSTITUTE(LEFT(O111,M110+1)," ",""))))),LEFT(O111,IFERROR(FIND(" ",O111)-1,LEN(O111))))))</f>
        <v/>
      </c>
      <c r="O112" s="1747" t="str">
        <f t="shared" si="34"/>
        <v/>
      </c>
      <c r="P112" s="1758"/>
      <c r="Q112" s="1754"/>
      <c r="R112" s="1755"/>
      <c r="T112" s="3">
        <v>1</v>
      </c>
    </row>
    <row r="113" spans="5:20" ht="21" customHeight="1">
      <c r="E113" s="1755"/>
      <c r="G113" s="1730" t="str">
        <f t="shared" si="30"/>
        <v/>
      </c>
      <c r="H113" s="1734" t="str">
        <f t="shared" si="31"/>
        <v/>
      </c>
      <c r="I113" s="1735" t="str">
        <f>IF(LEN(TRIM(N113))&gt;0,MAX(I29:I112)+1,"")</f>
        <v/>
      </c>
      <c r="J113" s="233" t="str">
        <f>IFERROR(INDEX(N30:N299,MATCH(ROW()-ROW(N30)+1,I30:I299,0)),"")</f>
        <v/>
      </c>
      <c r="K113" s="510"/>
      <c r="M113" s="1750"/>
      <c r="N113" s="1747" t="str">
        <f>IF(OR(O112="",M110=""),"",IF(LEN(O112)&lt;=M110,O112,IFERROR(LEFT(O112,FIND("♦",SUBSTITUTE(LEFT(O112,M110+1)," ","♦",LEN(LEFT(O112,M110+1))-LEN(SUBSTITUTE(LEFT(O112,M110+1)," ",""))))),LEFT(O112,IFERROR(FIND(" ",O112)-1,LEN(O112))))))</f>
        <v/>
      </c>
      <c r="O113" s="1747" t="str">
        <f t="shared" si="34"/>
        <v/>
      </c>
      <c r="P113" s="1758"/>
      <c r="Q113" s="1754"/>
      <c r="R113" s="1755"/>
      <c r="T113" s="3">
        <v>1</v>
      </c>
    </row>
    <row r="114" spans="5:20" ht="21" customHeight="1">
      <c r="E114" s="1755"/>
      <c r="G114" s="1730" t="str">
        <f t="shared" si="30"/>
        <v/>
      </c>
      <c r="H114" s="1734" t="str">
        <f t="shared" si="31"/>
        <v/>
      </c>
      <c r="I114" s="1735" t="str">
        <f>IF(LEN(TRIM(N114))&gt;0,MAX(I29:I113)+1,"")</f>
        <v/>
      </c>
      <c r="J114" s="233" t="str">
        <f>IFERROR(INDEX(N30:N299,MATCH(ROW()-ROW(N30)+1,I30:I299,0)),"")</f>
        <v/>
      </c>
      <c r="K114" s="510"/>
      <c r="M114" s="1736" t="str">
        <f>(SUBSTITUTE(SUBSTITUTE(E44,CHAR(13)&amp;CHAR(10)," "),CHAR(10)," "))</f>
        <v/>
      </c>
      <c r="N114" s="1737" t="str">
        <f>IF(OR(M115="",M116=""),"",IF(LEN(M115)&lt;=M116,M115,IFERROR(LEFT(M115,FIND("♦",SUBSTITUTE(LEFT(M115,M116+1)," ","♦",LEN(LEFT(M115,M116+1))-LEN(SUBSTITUTE(LEFT(M115,M116+1)," ",""))))),LEFT(M115,IFERROR(FIND(" ",M115)-1,LEN(M115))))))</f>
        <v/>
      </c>
      <c r="O114" s="1738" t="str">
        <f>IF(N114="","",TRIM(RIGHT(M115,LEN(M115)-LEN(N114))))</f>
        <v/>
      </c>
      <c r="P114" s="1739" t="str">
        <f>F44</f>
        <v xml:space="preserve"> ◄ ligne 44</v>
      </c>
      <c r="Q114" s="1754"/>
      <c r="R114" s="1755"/>
      <c r="T114" s="3">
        <v>1</v>
      </c>
    </row>
    <row r="115" spans="5:20" ht="21" customHeight="1">
      <c r="E115" s="1755"/>
      <c r="G115" s="1730" t="str">
        <f t="shared" si="30"/>
        <v/>
      </c>
      <c r="H115" s="1734" t="str">
        <f t="shared" si="31"/>
        <v/>
      </c>
      <c r="I115" s="1735" t="str">
        <f>IF(LEN(TRIM(N115))&gt;0,MAX(I29:I114)+1,"")</f>
        <v/>
      </c>
      <c r="J115" s="233" t="str">
        <f>IFERROR(INDEX(N30:N299,MATCH(ROW()-ROW(N30)+1,I30:I299,0)),"")</f>
        <v/>
      </c>
      <c r="K115" s="510"/>
      <c r="M115" s="1737" t="str">
        <f>TRIM(SUBSTITUTE(SUBSTITUTE(SUBSTITUTE(SUBSTITUTE(IF(OR(LEFT(M114,1)="-",LEFT(M114,1)="="),MID(M114,2,9999),M114),CHAR(160)," "),","," "),";"," "),"."," "))</f>
        <v/>
      </c>
      <c r="N115" s="1738" t="str">
        <f>IF(OR(O114="",M116=""),"",IF(LEN(O114)&lt;=M116,O114,IFERROR(LEFT(O114,FIND("♦",SUBSTITUTE(LEFT(O114,M116+1)," ","♦",LEN(LEFT(O114,M116+1))-LEN(SUBSTITUTE(LEFT(O114,M116+1)," ",""))))),LEFT(O114,IFERROR(FIND(" ",O114)-1,LEN(O114))))))</f>
        <v/>
      </c>
      <c r="O115" s="1738" t="str">
        <f>IF(N115="","",TRIM(RIGHT(O114,LEN(O114)-LEN(N115))))</f>
        <v/>
      </c>
      <c r="P115" s="1757"/>
      <c r="Q115" s="1754"/>
      <c r="R115" s="1755"/>
      <c r="T115" s="3">
        <v>1</v>
      </c>
    </row>
    <row r="116" spans="5:20" ht="21" customHeight="1">
      <c r="E116" s="1755"/>
      <c r="G116" s="1730" t="str">
        <f t="shared" si="30"/>
        <v/>
      </c>
      <c r="H116" s="1734" t="str">
        <f t="shared" si="31"/>
        <v/>
      </c>
      <c r="I116" s="1735" t="str">
        <f>IF(LEN(TRIM(N116))&gt;0,MAX(I29:I115)+1,"")</f>
        <v/>
      </c>
      <c r="J116" s="233" t="str">
        <f>IFERROR(INDEX(N30:N299,MATCH(ROW()-ROW(N30)+1,I30:I299,0)),"")</f>
        <v/>
      </c>
      <c r="K116" s="510"/>
      <c r="M116" s="1743">
        <f>J17</f>
        <v>50</v>
      </c>
      <c r="N116" s="1738" t="str">
        <f>IF(OR(O115="",M116=""),"",IF(LEN(O115)&lt;=M116,O115,IFERROR(LEFT(O115,FIND("♦",SUBSTITUTE(LEFT(O115,M116+1)," ","♦",LEN(LEFT(O115,M116+1))-LEN(SUBSTITUTE(LEFT(O115,M116+1)," ",""))))),LEFT(O115,IFERROR(FIND(" ",O115)-1,LEN(O115))))))</f>
        <v/>
      </c>
      <c r="O116" s="1738" t="str">
        <f t="shared" ref="O116:O119" si="35">IF(N116="","",TRIM(RIGHT(O115,LEN(O115)-LEN(N116))))</f>
        <v/>
      </c>
      <c r="P116" s="1757"/>
      <c r="Q116" s="1754"/>
      <c r="R116" s="1755"/>
      <c r="T116" s="3">
        <v>1</v>
      </c>
    </row>
    <row r="117" spans="5:20" ht="21" customHeight="1">
      <c r="E117" s="1755"/>
      <c r="G117" s="1730" t="str">
        <f t="shared" si="30"/>
        <v/>
      </c>
      <c r="H117" s="1734" t="str">
        <f t="shared" si="31"/>
        <v/>
      </c>
      <c r="I117" s="1735" t="str">
        <f>IF(LEN(TRIM(N117))&gt;0,MAX(I29:I116)+1,"")</f>
        <v/>
      </c>
      <c r="J117" s="233" t="str">
        <f>IFERROR(INDEX(N30:N299,MATCH(ROW()-ROW(N30)+1,I30:I299,0)),"")</f>
        <v/>
      </c>
      <c r="K117" s="510"/>
      <c r="M117" s="1737"/>
      <c r="N117" s="1738" t="str">
        <f>IF(OR(O116="",M116=""),"",IF(LEN(O116)&lt;=M116,O116,IFERROR(LEFT(O116,FIND("♦",SUBSTITUTE(LEFT(O116,M116+1)," ","♦",LEN(LEFT(O116,M116+1))-LEN(SUBSTITUTE(LEFT(O116,M116+1)," ",""))))),LEFT(O116,IFERROR(FIND(" ",O116)-1,LEN(O116))))))</f>
        <v/>
      </c>
      <c r="O117" s="1738" t="str">
        <f t="shared" si="35"/>
        <v/>
      </c>
      <c r="P117" s="1757"/>
      <c r="Q117" s="1754"/>
      <c r="R117" s="1755"/>
      <c r="T117" s="3">
        <v>1</v>
      </c>
    </row>
    <row r="118" spans="5:20" ht="21" customHeight="1">
      <c r="E118" s="1755"/>
      <c r="G118" s="1730" t="str">
        <f t="shared" si="30"/>
        <v/>
      </c>
      <c r="H118" s="1734" t="str">
        <f t="shared" si="31"/>
        <v/>
      </c>
      <c r="I118" s="1735" t="str">
        <f>IF(LEN(TRIM(N118))&gt;0,MAX(I29:I117)+1,"")</f>
        <v/>
      </c>
      <c r="J118" s="233" t="str">
        <f>IFERROR(INDEX(N30:N299,MATCH(ROW()-ROW(N30)+1,I30:I299,0)),"")</f>
        <v/>
      </c>
      <c r="K118" s="510"/>
      <c r="M118" s="1744"/>
      <c r="N118" s="1738" t="str">
        <f>IF(OR(O117="",M116=""),"",IF(LEN(O117)&lt;=M116,O117,IFERROR(LEFT(O117,FIND("♦",SUBSTITUTE(LEFT(O117,M116+1)," ","♦",LEN(LEFT(O117,M116+1))-LEN(SUBSTITUTE(LEFT(O117,M116+1)," ",""))))),LEFT(O117,IFERROR(FIND(" ",O117)-1,LEN(O117))))))</f>
        <v/>
      </c>
      <c r="O118" s="1738" t="str">
        <f t="shared" si="35"/>
        <v/>
      </c>
      <c r="P118" s="1757"/>
      <c r="Q118" s="1754"/>
      <c r="R118" s="1755"/>
      <c r="T118" s="3">
        <v>1</v>
      </c>
    </row>
    <row r="119" spans="5:20" ht="21" customHeight="1">
      <c r="E119" s="1755"/>
      <c r="G119" s="1730" t="str">
        <f t="shared" si="30"/>
        <v/>
      </c>
      <c r="H119" s="1734" t="str">
        <f t="shared" si="31"/>
        <v/>
      </c>
      <c r="I119" s="1735" t="str">
        <f>IF(LEN(TRIM(N119))&gt;0,MAX(I29:I118)+1,"")</f>
        <v/>
      </c>
      <c r="J119" s="233" t="str">
        <f>IFERROR(INDEX(N30:N299,MATCH(ROW()-ROW(N30)+1,I30:I299,0)),"")</f>
        <v/>
      </c>
      <c r="K119" s="510"/>
      <c r="M119" s="1745"/>
      <c r="N119" s="1738" t="str">
        <f>IF(OR(O118="",M116=""),"",IF(LEN(O118)&lt;=M116,O118,IFERROR(LEFT(O118,FIND("♦",SUBSTITUTE(LEFT(O118,M116+1)," ","♦",LEN(LEFT(O118,M116+1))-LEN(SUBSTITUTE(LEFT(O118,M116+1)," ",""))))),LEFT(O118,IFERROR(FIND(" ",O118)-1,LEN(O118))))))</f>
        <v/>
      </c>
      <c r="O119" s="1738" t="str">
        <f t="shared" si="35"/>
        <v/>
      </c>
      <c r="P119" s="1757"/>
      <c r="Q119" s="1754"/>
      <c r="R119" s="1755"/>
      <c r="T119" s="3">
        <v>1</v>
      </c>
    </row>
    <row r="120" spans="5:20" ht="21" customHeight="1">
      <c r="E120" s="1755"/>
      <c r="G120" s="1730" t="str">
        <f t="shared" si="30"/>
        <v/>
      </c>
      <c r="H120" s="1734" t="str">
        <f t="shared" si="31"/>
        <v/>
      </c>
      <c r="I120" s="1735" t="str">
        <f>IF(LEN(TRIM(N120))&gt;0,MAX(I29:I119)+1,"")</f>
        <v/>
      </c>
      <c r="J120" s="233" t="str">
        <f>IFERROR(INDEX(N30:N299,MATCH(ROW()-ROW(N30)+1,I30:I299,0)),"")</f>
        <v/>
      </c>
      <c r="K120" s="510"/>
      <c r="M120" s="1736" t="str">
        <f>(SUBSTITUTE(SUBSTITUTE(E45,CHAR(13)&amp;CHAR(10)," "),CHAR(10)," "))</f>
        <v/>
      </c>
      <c r="N120" s="1746" t="str">
        <f>IF(OR(M121="",M122=""),"",IF(LEN(M121)&lt;=M122,M121,IFERROR(LEFT(M121,FIND("♦",SUBSTITUTE(LEFT(M121,M122+1)," ","♦",LEN(LEFT(M121,M122+1))-LEN(SUBSTITUTE(LEFT(M121,M122+1)," ",""))))),LEFT(M121,IFERROR(FIND(" ",M121)-1,LEN(M121))))))</f>
        <v/>
      </c>
      <c r="O120" s="1747" t="str">
        <f>IF(N120="","",TRIM(RIGHT(M121,LEN(M121)-LEN(N120))))</f>
        <v/>
      </c>
      <c r="P120" s="1739" t="str">
        <f>F45</f>
        <v xml:space="preserve"> ◄ ligne 45</v>
      </c>
      <c r="Q120" s="1754"/>
      <c r="R120" s="1755"/>
      <c r="T120" s="3">
        <v>1</v>
      </c>
    </row>
    <row r="121" spans="5:20" ht="21" customHeight="1">
      <c r="E121" s="1755"/>
      <c r="G121" s="1730" t="str">
        <f t="shared" si="30"/>
        <v/>
      </c>
      <c r="H121" s="1734" t="str">
        <f t="shared" si="31"/>
        <v/>
      </c>
      <c r="I121" s="1735" t="str">
        <f>IF(LEN(TRIM(N121))&gt;0,MAX(I29:I120)+1,"")</f>
        <v/>
      </c>
      <c r="J121" s="233" t="str">
        <f>IFERROR(INDEX(N30:N299,MATCH(ROW()-ROW(N30)+1,I30:I299,0)),"")</f>
        <v/>
      </c>
      <c r="K121" s="510"/>
      <c r="M121" s="1746" t="str">
        <f>TRIM(SUBSTITUTE(SUBSTITUTE(SUBSTITUTE(SUBSTITUTE(IF(OR(LEFT(M120,1)="-",LEFT(M120,1)="="),MID(M120,2,9999),M120),CHAR(160)," "),","," "),";"," "),"."," "))</f>
        <v/>
      </c>
      <c r="N121" s="1747" t="str">
        <f>IF(OR(O120="",M122=""),"",IF(LEN(O120)&lt;=M122,O120,IFERROR(LEFT(O120,FIND("♦",SUBSTITUTE(LEFT(O120,M122+1)," ","♦",LEN(LEFT(O120,M122+1))-LEN(SUBSTITUTE(LEFT(O120,M122+1)," ",""))))),LEFT(O120,IFERROR(FIND(" ",O120)-1,LEN(O120))))))</f>
        <v/>
      </c>
      <c r="O121" s="1747" t="str">
        <f>IF(N121="","",TRIM(RIGHT(O120,LEN(O120)-LEN(N121))))</f>
        <v/>
      </c>
      <c r="P121" s="1758"/>
      <c r="Q121" s="1754"/>
      <c r="R121" s="1755"/>
      <c r="T121" s="3">
        <v>1</v>
      </c>
    </row>
    <row r="122" spans="5:20" ht="21" customHeight="1">
      <c r="E122" s="1755"/>
      <c r="G122" s="1730" t="str">
        <f t="shared" si="30"/>
        <v/>
      </c>
      <c r="H122" s="1734" t="str">
        <f t="shared" si="31"/>
        <v/>
      </c>
      <c r="I122" s="1735" t="str">
        <f>IF(LEN(TRIM(N122))&gt;0,MAX(I29:I121)+1,"")</f>
        <v/>
      </c>
      <c r="J122" s="233" t="str">
        <f>IFERROR(INDEX(N30:N299,MATCH(ROW()-ROW(N30)+1,I30:I299,0)),"")</f>
        <v/>
      </c>
      <c r="K122" s="510"/>
      <c r="M122" s="1743">
        <f>J17</f>
        <v>50</v>
      </c>
      <c r="N122" s="1747" t="str">
        <f>IF(OR(O121="",M122=""),"",IF(LEN(O121)&lt;=M122,O121,IFERROR(LEFT(O121,FIND("♦",SUBSTITUTE(LEFT(O121,M122+1)," ","♦",LEN(LEFT(O121,M122+1))-LEN(SUBSTITUTE(LEFT(O121,M122+1)," ",""))))),LEFT(O121,IFERROR(FIND(" ",O121)-1,LEN(O121))))))</f>
        <v/>
      </c>
      <c r="O122" s="1747" t="str">
        <f t="shared" ref="O122:O125" si="36">IF(N122="","",TRIM(RIGHT(O121,LEN(O121)-LEN(N122))))</f>
        <v/>
      </c>
      <c r="P122" s="1758"/>
      <c r="Q122" s="1754"/>
      <c r="R122" s="1755"/>
      <c r="T122" s="3">
        <v>1</v>
      </c>
    </row>
    <row r="123" spans="5:20" ht="21" customHeight="1">
      <c r="E123" s="1755"/>
      <c r="G123" s="1730" t="str">
        <f t="shared" si="30"/>
        <v/>
      </c>
      <c r="H123" s="1734" t="str">
        <f t="shared" si="31"/>
        <v/>
      </c>
      <c r="I123" s="1735" t="str">
        <f>IF(LEN(TRIM(N123))&gt;0,MAX(I29:I122)+1,"")</f>
        <v/>
      </c>
      <c r="J123" s="233" t="str">
        <f>IFERROR(INDEX(N30:N299,MATCH(ROW()-ROW(N30)+1,I30:I299,0)),"")</f>
        <v/>
      </c>
      <c r="K123" s="510"/>
      <c r="M123" s="1746"/>
      <c r="N123" s="1747" t="str">
        <f>IF(OR(O122="",M122=""),"",IF(LEN(O122)&lt;=M122,O122,IFERROR(LEFT(O122,FIND("♦",SUBSTITUTE(LEFT(O122,M122+1)," ","♦",LEN(LEFT(O122,M122+1))-LEN(SUBSTITUTE(LEFT(O122,M122+1)," ",""))))),LEFT(O122,IFERROR(FIND(" ",O122)-1,LEN(O122))))))</f>
        <v/>
      </c>
      <c r="O123" s="1747" t="str">
        <f t="shared" si="36"/>
        <v/>
      </c>
      <c r="P123" s="1758"/>
      <c r="Q123" s="1754"/>
      <c r="R123" s="1755"/>
      <c r="T123" s="3">
        <v>1</v>
      </c>
    </row>
    <row r="124" spans="5:20" ht="21" customHeight="1">
      <c r="E124" s="1755"/>
      <c r="G124" s="1730" t="str">
        <f t="shared" si="30"/>
        <v/>
      </c>
      <c r="H124" s="1734" t="str">
        <f t="shared" si="31"/>
        <v/>
      </c>
      <c r="I124" s="1735" t="str">
        <f>IF(LEN(TRIM(N124))&gt;0,MAX(I29:I123)+1,"")</f>
        <v/>
      </c>
      <c r="J124" s="233" t="str">
        <f>IFERROR(INDEX(N30:N299,MATCH(ROW()-ROW(N30)+1,I30:I299,0)),"")</f>
        <v/>
      </c>
      <c r="K124" s="510"/>
      <c r="M124" s="1749"/>
      <c r="N124" s="1747" t="str">
        <f>IF(OR(O123="",M122=""),"",IF(LEN(O123)&lt;=M122,O123,IFERROR(LEFT(O123,FIND("♦",SUBSTITUTE(LEFT(O123,M122+1)," ","♦",LEN(LEFT(O123,M122+1))-LEN(SUBSTITUTE(LEFT(O123,M122+1)," ",""))))),LEFT(O123,IFERROR(FIND(" ",O123)-1,LEN(O123))))))</f>
        <v/>
      </c>
      <c r="O124" s="1747" t="str">
        <f t="shared" si="36"/>
        <v/>
      </c>
      <c r="P124" s="1758"/>
      <c r="Q124" s="1754"/>
      <c r="R124" s="1755"/>
      <c r="T124" s="3">
        <v>1</v>
      </c>
    </row>
    <row r="125" spans="5:20" ht="21" customHeight="1">
      <c r="E125" s="1755"/>
      <c r="G125" s="1730" t="str">
        <f t="shared" si="30"/>
        <v/>
      </c>
      <c r="H125" s="1734" t="str">
        <f t="shared" si="31"/>
        <v/>
      </c>
      <c r="I125" s="1735" t="str">
        <f>IF(LEN(TRIM(N125))&gt;0,MAX(I29:I124)+1,"")</f>
        <v/>
      </c>
      <c r="J125" s="233" t="str">
        <f>IFERROR(INDEX(N30:N299,MATCH(ROW()-ROW(N30)+1,I30:I299,0)),"")</f>
        <v/>
      </c>
      <c r="K125" s="510"/>
      <c r="M125" s="1750"/>
      <c r="N125" s="1747" t="str">
        <f>IF(OR(O124="",M122=""),"",IF(LEN(O124)&lt;=M122,O124,IFERROR(LEFT(O124,FIND("♦",SUBSTITUTE(LEFT(O124,M122+1)," ","♦",LEN(LEFT(O124,M122+1))-LEN(SUBSTITUTE(LEFT(O124,M122+1)," ",""))))),LEFT(O124,IFERROR(FIND(" ",O124)-1,LEN(O124))))))</f>
        <v/>
      </c>
      <c r="O125" s="1747" t="str">
        <f t="shared" si="36"/>
        <v/>
      </c>
      <c r="P125" s="1758"/>
      <c r="Q125" s="1754"/>
      <c r="R125" s="1755"/>
      <c r="T125" s="3">
        <v>1</v>
      </c>
    </row>
    <row r="126" spans="5:20" ht="21" customHeight="1">
      <c r="E126" s="1755"/>
      <c r="G126" s="1730" t="str">
        <f t="shared" si="30"/>
        <v/>
      </c>
      <c r="H126" s="1734" t="str">
        <f t="shared" si="31"/>
        <v/>
      </c>
      <c r="I126" s="1735" t="str">
        <f>IF(LEN(TRIM(N126))&gt;0,MAX(I29:I125)+1,"")</f>
        <v/>
      </c>
      <c r="J126" s="233" t="str">
        <f>IFERROR(INDEX(N30:N299,MATCH(ROW()-ROW(N30)+1,I30:I299,0)),"")</f>
        <v/>
      </c>
      <c r="K126" s="510"/>
      <c r="M126" s="1736" t="str">
        <f>(SUBSTITUTE(SUBSTITUTE(E46,CHAR(13)&amp;CHAR(10)," "),CHAR(10)," "))</f>
        <v/>
      </c>
      <c r="N126" s="1737" t="str">
        <f>IF(OR(M127="",M128=""),"",IF(LEN(M127)&lt;=M128,M127,IFERROR(LEFT(M127,FIND("♦",SUBSTITUTE(LEFT(M127,M128+1)," ","♦",LEN(LEFT(M127,M128+1))-LEN(SUBSTITUTE(LEFT(M127,M128+1)," ",""))))),LEFT(M127,IFERROR(FIND(" ",M127)-1,LEN(M127))))))</f>
        <v/>
      </c>
      <c r="O126" s="1738" t="str">
        <f>IF(N126="","",TRIM(RIGHT(M127,LEN(M127)-LEN(N126))))</f>
        <v/>
      </c>
      <c r="P126" s="1739" t="str">
        <f>F46</f>
        <v xml:space="preserve"> ◄ ligne 46</v>
      </c>
      <c r="Q126" s="1754"/>
      <c r="R126" s="1755"/>
      <c r="T126" s="3">
        <v>1</v>
      </c>
    </row>
    <row r="127" spans="5:20" ht="21" customHeight="1">
      <c r="E127" s="1755"/>
      <c r="G127" s="1730" t="str">
        <f t="shared" si="30"/>
        <v/>
      </c>
      <c r="H127" s="1734" t="str">
        <f t="shared" si="31"/>
        <v/>
      </c>
      <c r="I127" s="1735" t="str">
        <f>IF(LEN(TRIM(N127))&gt;0,MAX(I29:I126)+1,"")</f>
        <v/>
      </c>
      <c r="J127" s="233" t="str">
        <f>IFERROR(INDEX(N30:N299,MATCH(ROW()-ROW(N30)+1,I30:I299,0)),"")</f>
        <v/>
      </c>
      <c r="K127" s="510"/>
      <c r="M127" s="1737" t="str">
        <f>TRIM(SUBSTITUTE(SUBSTITUTE(SUBSTITUTE(SUBSTITUTE(IF(OR(LEFT(M126,1)="-",LEFT(M126,1)="="),MID(M126,2,9999),M126),CHAR(160)," "),","," "),";"," "),"."," "))</f>
        <v/>
      </c>
      <c r="N127" s="1738" t="str">
        <f>IF(OR(O126="",M128=""),"",IF(LEN(O126)&lt;=M128,O126,IFERROR(LEFT(O126,FIND("♦",SUBSTITUTE(LEFT(O126,M128+1)," ","♦",LEN(LEFT(O126,M128+1))-LEN(SUBSTITUTE(LEFT(O126,M128+1)," ",""))))),LEFT(O126,IFERROR(FIND(" ",O126)-1,LEN(O126))))))</f>
        <v/>
      </c>
      <c r="O127" s="1738" t="str">
        <f>IF(N127="","",TRIM(RIGHT(O126,LEN(O126)-LEN(N127))))</f>
        <v/>
      </c>
      <c r="P127" s="1757"/>
      <c r="Q127" s="1754"/>
      <c r="R127" s="1755"/>
      <c r="T127" s="3">
        <v>1</v>
      </c>
    </row>
    <row r="128" spans="5:20" ht="21" customHeight="1">
      <c r="E128" s="1755"/>
      <c r="G128" s="1730" t="str">
        <f t="shared" si="30"/>
        <v/>
      </c>
      <c r="H128" s="1734" t="str">
        <f t="shared" si="31"/>
        <v/>
      </c>
      <c r="I128" s="1735" t="str">
        <f>IF(LEN(TRIM(N128))&gt;0,MAX(I29:I127)+1,"")</f>
        <v/>
      </c>
      <c r="J128" s="233" t="str">
        <f>IFERROR(INDEX(N30:N299,MATCH(ROW()-ROW(N30)+1,I30:I299,0)),"")</f>
        <v/>
      </c>
      <c r="K128" s="510"/>
      <c r="M128" s="1743">
        <f>J17</f>
        <v>50</v>
      </c>
      <c r="N128" s="1738" t="str">
        <f>IF(OR(O127="",M128=""),"",IF(LEN(O127)&lt;=M128,O127,IFERROR(LEFT(O127,FIND("♦",SUBSTITUTE(LEFT(O127,M128+1)," ","♦",LEN(LEFT(O127,M128+1))-LEN(SUBSTITUTE(LEFT(O127,M128+1)," ",""))))),LEFT(O127,IFERROR(FIND(" ",O127)-1,LEN(O127))))))</f>
        <v/>
      </c>
      <c r="O128" s="1738" t="str">
        <f t="shared" ref="O128:O131" si="37">IF(N128="","",TRIM(RIGHT(O127,LEN(O127)-LEN(N128))))</f>
        <v/>
      </c>
      <c r="P128" s="1757"/>
      <c r="Q128" s="1754"/>
      <c r="R128" s="1755"/>
      <c r="T128" s="3">
        <v>1</v>
      </c>
    </row>
    <row r="129" spans="5:20" ht="21" customHeight="1">
      <c r="E129" s="1755"/>
      <c r="G129" s="1730" t="str">
        <f t="shared" si="30"/>
        <v/>
      </c>
      <c r="H129" s="1734" t="str">
        <f t="shared" si="31"/>
        <v/>
      </c>
      <c r="I129" s="1735" t="str">
        <f>IF(LEN(TRIM(N129))&gt;0,MAX(I29:I128)+1,"")</f>
        <v/>
      </c>
      <c r="J129" s="233" t="str">
        <f>IFERROR(INDEX(N30:N299,MATCH(ROW()-ROW(N30)+1,I30:I299,0)),"")</f>
        <v/>
      </c>
      <c r="K129" s="510"/>
      <c r="M129" s="1737"/>
      <c r="N129" s="1738" t="str">
        <f>IF(OR(O128="",M128=""),"",IF(LEN(O128)&lt;=M128,O128,IFERROR(LEFT(O128,FIND("♦",SUBSTITUTE(LEFT(O128,M128+1)," ","♦",LEN(LEFT(O128,M128+1))-LEN(SUBSTITUTE(LEFT(O128,M128+1)," ",""))))),LEFT(O128,IFERROR(FIND(" ",O128)-1,LEN(O128))))))</f>
        <v/>
      </c>
      <c r="O129" s="1738" t="str">
        <f t="shared" si="37"/>
        <v/>
      </c>
      <c r="P129" s="1757"/>
      <c r="Q129" s="1754"/>
      <c r="R129" s="1755"/>
      <c r="T129" s="3">
        <v>1</v>
      </c>
    </row>
    <row r="130" spans="5:20" ht="21" customHeight="1">
      <c r="E130" s="1755"/>
      <c r="G130" s="1730" t="str">
        <f t="shared" si="30"/>
        <v/>
      </c>
      <c r="H130" s="1734" t="str">
        <f t="shared" si="31"/>
        <v/>
      </c>
      <c r="I130" s="1735" t="str">
        <f>IF(LEN(TRIM(N130))&gt;0,MAX(I29:I129)+1,"")</f>
        <v/>
      </c>
      <c r="J130" s="233" t="str">
        <f>IFERROR(INDEX(N30:N299,MATCH(ROW()-ROW(N30)+1,I30:I299,0)),"")</f>
        <v/>
      </c>
      <c r="K130" s="510"/>
      <c r="M130" s="1744"/>
      <c r="N130" s="1738" t="str">
        <f>IF(OR(O129="",M128=""),"",IF(LEN(O129)&lt;=M128,O129,IFERROR(LEFT(O129,FIND("♦",SUBSTITUTE(LEFT(O129,M128+1)," ","♦",LEN(LEFT(O129,M128+1))-LEN(SUBSTITUTE(LEFT(O129,M128+1)," ",""))))),LEFT(O129,IFERROR(FIND(" ",O129)-1,LEN(O129))))))</f>
        <v/>
      </c>
      <c r="O130" s="1738" t="str">
        <f t="shared" si="37"/>
        <v/>
      </c>
      <c r="P130" s="1757"/>
      <c r="Q130" s="1754"/>
      <c r="R130" s="1755"/>
      <c r="T130" s="3">
        <v>1</v>
      </c>
    </row>
    <row r="131" spans="5:20" ht="21" customHeight="1">
      <c r="E131" s="1755"/>
      <c r="G131" s="1730" t="str">
        <f t="shared" si="30"/>
        <v/>
      </c>
      <c r="H131" s="1734" t="str">
        <f t="shared" si="31"/>
        <v/>
      </c>
      <c r="I131" s="1735" t="str">
        <f>IF(LEN(TRIM(N131))&gt;0,MAX(I29:I130)+1,"")</f>
        <v/>
      </c>
      <c r="J131" s="233" t="str">
        <f>IFERROR(INDEX(N30:N299,MATCH(ROW()-ROW(N30)+1,I30:I299,0)),"")</f>
        <v/>
      </c>
      <c r="K131" s="510"/>
      <c r="M131" s="1745"/>
      <c r="N131" s="1738" t="str">
        <f>IF(OR(O130="",M128=""),"",IF(LEN(O130)&lt;=M128,O130,IFERROR(LEFT(O130,FIND("♦",SUBSTITUTE(LEFT(O130,M128+1)," ","♦",LEN(LEFT(O130,M128+1))-LEN(SUBSTITUTE(LEFT(O130,M128+1)," ",""))))),LEFT(O130,IFERROR(FIND(" ",O130)-1,LEN(O130))))))</f>
        <v/>
      </c>
      <c r="O131" s="1738" t="str">
        <f t="shared" si="37"/>
        <v/>
      </c>
      <c r="P131" s="1757"/>
      <c r="Q131" s="1754"/>
      <c r="R131" s="1755"/>
      <c r="T131" s="3">
        <v>1</v>
      </c>
    </row>
    <row r="132" spans="5:20" ht="21" customHeight="1">
      <c r="E132" s="1755"/>
      <c r="G132" s="1730" t="str">
        <f t="shared" si="30"/>
        <v/>
      </c>
      <c r="H132" s="1734" t="str">
        <f t="shared" si="31"/>
        <v/>
      </c>
      <c r="I132" s="1735" t="str">
        <f>IF(LEN(TRIM(N132))&gt;0,MAX(I29:I131)+1,"")</f>
        <v/>
      </c>
      <c r="J132" s="233" t="str">
        <f>IFERROR(INDEX(N30:N299,MATCH(ROW()-ROW(N30)+1,I30:I299,0)),"")</f>
        <v/>
      </c>
      <c r="K132" s="510"/>
      <c r="M132" s="1736" t="str">
        <f>(SUBSTITUTE(SUBSTITUTE(E47,CHAR(13)&amp;CHAR(10)," "),CHAR(10)," "))</f>
        <v/>
      </c>
      <c r="N132" s="1746" t="str">
        <f>IF(OR(M133="",M134=""),"",IF(LEN(M133)&lt;=M134,M133,IFERROR(LEFT(M133,FIND("♦",SUBSTITUTE(LEFT(M133,M134+1)," ","♦",LEN(LEFT(M133,M134+1))-LEN(SUBSTITUTE(LEFT(M133,M134+1)," ",""))))),LEFT(M133,IFERROR(FIND(" ",M133)-1,LEN(M133))))))</f>
        <v/>
      </c>
      <c r="O132" s="1747" t="str">
        <f>IF(N132="","",TRIM(RIGHT(M133,LEN(M133)-LEN(N132))))</f>
        <v/>
      </c>
      <c r="P132" s="1739" t="str">
        <f>F47</f>
        <v xml:space="preserve"> ◄ ligne 47</v>
      </c>
      <c r="Q132" s="1754"/>
      <c r="R132" s="1755"/>
      <c r="T132" s="3">
        <v>1</v>
      </c>
    </row>
    <row r="133" spans="5:20" ht="21" customHeight="1">
      <c r="E133" s="1755"/>
      <c r="G133" s="1730" t="str">
        <f t="shared" si="30"/>
        <v/>
      </c>
      <c r="H133" s="1734" t="str">
        <f t="shared" si="31"/>
        <v/>
      </c>
      <c r="I133" s="1735" t="str">
        <f>IF(LEN(TRIM(N133))&gt;0,MAX(I29:I132)+1,"")</f>
        <v/>
      </c>
      <c r="J133" s="233" t="str">
        <f>IFERROR(INDEX(N30:N299,MATCH(ROW()-ROW(N30)+1,I30:I299,0)),"")</f>
        <v/>
      </c>
      <c r="K133" s="510"/>
      <c r="M133" s="1746" t="str">
        <f>TRIM(SUBSTITUTE(SUBSTITUTE(SUBSTITUTE(SUBSTITUTE(IF(OR(LEFT(M132,1)="-",LEFT(M132,1)="="),MID(M132,2,9999),M132),CHAR(160)," "),","," "),";"," "),"."," "))</f>
        <v/>
      </c>
      <c r="N133" s="1747" t="str">
        <f>IF(OR(O132="",M134=""),"",IF(LEN(O132)&lt;=M134,O132,IFERROR(LEFT(O132,FIND("♦",SUBSTITUTE(LEFT(O132,M134+1)," ","♦",LEN(LEFT(O132,M134+1))-LEN(SUBSTITUTE(LEFT(O132,M134+1)," ",""))))),LEFT(O132,IFERROR(FIND(" ",O132)-1,LEN(O132))))))</f>
        <v/>
      </c>
      <c r="O133" s="1747" t="str">
        <f>IF(N133="","",TRIM(RIGHT(O132,LEN(O132)-LEN(N133))))</f>
        <v/>
      </c>
      <c r="P133" s="1758"/>
      <c r="Q133" s="1754"/>
      <c r="R133" s="1755"/>
      <c r="T133" s="3">
        <v>1</v>
      </c>
    </row>
    <row r="134" spans="5:20" ht="21" customHeight="1">
      <c r="E134" s="1755"/>
      <c r="G134" s="1730" t="str">
        <f t="shared" si="30"/>
        <v/>
      </c>
      <c r="H134" s="1734" t="str">
        <f t="shared" si="31"/>
        <v/>
      </c>
      <c r="I134" s="1735" t="str">
        <f>IF(LEN(TRIM(N134))&gt;0,MAX(I29:I133)+1,"")</f>
        <v/>
      </c>
      <c r="J134" s="233" t="str">
        <f>IFERROR(INDEX(N30:N299,MATCH(ROW()-ROW(N30)+1,I30:I299,0)),"")</f>
        <v/>
      </c>
      <c r="K134" s="510"/>
      <c r="M134" s="1743">
        <f>J17</f>
        <v>50</v>
      </c>
      <c r="N134" s="1747" t="str">
        <f>IF(OR(O133="",M134=""),"",IF(LEN(O133)&lt;=M134,O133,IFERROR(LEFT(O133,FIND("♦",SUBSTITUTE(LEFT(O133,M134+1)," ","♦",LEN(LEFT(O133,M134+1))-LEN(SUBSTITUTE(LEFT(O133,M134+1)," ",""))))),LEFT(O133,IFERROR(FIND(" ",O133)-1,LEN(O133))))))</f>
        <v/>
      </c>
      <c r="O134" s="1747" t="str">
        <f t="shared" ref="O134:O137" si="38">IF(N134="","",TRIM(RIGHT(O133,LEN(O133)-LEN(N134))))</f>
        <v/>
      </c>
      <c r="P134" s="1758"/>
      <c r="Q134" s="1754"/>
      <c r="R134" s="1755"/>
      <c r="T134" s="3">
        <v>1</v>
      </c>
    </row>
    <row r="135" spans="5:20" ht="21" customHeight="1">
      <c r="E135" s="1755"/>
      <c r="G135" s="1730" t="str">
        <f t="shared" si="30"/>
        <v/>
      </c>
      <c r="H135" s="1734" t="str">
        <f t="shared" si="31"/>
        <v/>
      </c>
      <c r="I135" s="1735" t="str">
        <f>IF(LEN(TRIM(N135))&gt;0,MAX(I29:I134)+1,"")</f>
        <v/>
      </c>
      <c r="J135" s="233" t="str">
        <f>IFERROR(INDEX(N30:N299,MATCH(ROW()-ROW(N30)+1,I30:I299,0)),"")</f>
        <v/>
      </c>
      <c r="K135" s="510"/>
      <c r="M135" s="1746"/>
      <c r="N135" s="1747" t="str">
        <f>IF(OR(O134="",M134=""),"",IF(LEN(O134)&lt;=M134,O134,IFERROR(LEFT(O134,FIND("♦",SUBSTITUTE(LEFT(O134,M134+1)," ","♦",LEN(LEFT(O134,M134+1))-LEN(SUBSTITUTE(LEFT(O134,M134+1)," ",""))))),LEFT(O134,IFERROR(FIND(" ",O134)-1,LEN(O134))))))</f>
        <v/>
      </c>
      <c r="O135" s="1747" t="str">
        <f t="shared" si="38"/>
        <v/>
      </c>
      <c r="P135" s="1758"/>
      <c r="Q135" s="1754"/>
      <c r="R135" s="1755"/>
      <c r="T135" s="3">
        <v>1</v>
      </c>
    </row>
    <row r="136" spans="5:20" ht="21" customHeight="1">
      <c r="E136" s="1755"/>
      <c r="G136" s="1730" t="str">
        <f t="shared" si="30"/>
        <v/>
      </c>
      <c r="H136" s="1734" t="str">
        <f t="shared" si="31"/>
        <v/>
      </c>
      <c r="I136" s="1735" t="str">
        <f>IF(LEN(TRIM(N136))&gt;0,MAX(I29:I135)+1,"")</f>
        <v/>
      </c>
      <c r="J136" s="233" t="str">
        <f>IFERROR(INDEX(N30:N299,MATCH(ROW()-ROW(N30)+1,I30:I299,0)),"")</f>
        <v/>
      </c>
      <c r="K136" s="510"/>
      <c r="M136" s="1749"/>
      <c r="N136" s="1747" t="str">
        <f>IF(OR(O135="",M134=""),"",IF(LEN(O135)&lt;=M134,O135,IFERROR(LEFT(O135,FIND("♦",SUBSTITUTE(LEFT(O135,M134+1)," ","♦",LEN(LEFT(O135,M134+1))-LEN(SUBSTITUTE(LEFT(O135,M134+1)," ",""))))),LEFT(O135,IFERROR(FIND(" ",O135)-1,LEN(O135))))))</f>
        <v/>
      </c>
      <c r="O136" s="1747" t="str">
        <f t="shared" si="38"/>
        <v/>
      </c>
      <c r="P136" s="1758"/>
      <c r="Q136" s="1754"/>
      <c r="R136" s="1755"/>
      <c r="T136" s="3">
        <v>1</v>
      </c>
    </row>
    <row r="137" spans="5:20" ht="21" customHeight="1">
      <c r="E137" s="1755"/>
      <c r="G137" s="1730" t="str">
        <f t="shared" si="30"/>
        <v/>
      </c>
      <c r="H137" s="1734" t="str">
        <f t="shared" si="31"/>
        <v/>
      </c>
      <c r="I137" s="1735" t="str">
        <f>IF(LEN(TRIM(N137))&gt;0,MAX(I29:I136)+1,"")</f>
        <v/>
      </c>
      <c r="J137" s="233" t="str">
        <f>IFERROR(INDEX(N30:N299,MATCH(ROW()-ROW(N30)+1,I30:I299,0)),"")</f>
        <v/>
      </c>
      <c r="K137" s="510"/>
      <c r="M137" s="1750"/>
      <c r="N137" s="1747" t="str">
        <f>IF(OR(O136="",M134=""),"",IF(LEN(O136)&lt;=M134,O136,IFERROR(LEFT(O136,FIND("♦",SUBSTITUTE(LEFT(O136,M134+1)," ","♦",LEN(LEFT(O136,M134+1))-LEN(SUBSTITUTE(LEFT(O136,M134+1)," ",""))))),LEFT(O136,IFERROR(FIND(" ",O136)-1,LEN(O136))))))</f>
        <v/>
      </c>
      <c r="O137" s="1747" t="str">
        <f t="shared" si="38"/>
        <v/>
      </c>
      <c r="P137" s="1758"/>
      <c r="Q137" s="1754"/>
      <c r="R137" s="1755"/>
      <c r="T137" s="3">
        <v>1</v>
      </c>
    </row>
    <row r="138" spans="5:20" ht="21" customHeight="1">
      <c r="E138" s="1755"/>
      <c r="G138" s="1730" t="str">
        <f t="shared" si="30"/>
        <v/>
      </c>
      <c r="H138" s="1734" t="str">
        <f t="shared" si="31"/>
        <v/>
      </c>
      <c r="I138" s="1735" t="str">
        <f>IF(LEN(TRIM(N138))&gt;0,MAX(I29:I137)+1,"")</f>
        <v/>
      </c>
      <c r="J138" s="233" t="str">
        <f>IFERROR(INDEX(N30:N299,MATCH(ROW()-ROW(N30)+1,I30:I299,0)),"")</f>
        <v/>
      </c>
      <c r="K138" s="510"/>
      <c r="M138" s="1736" t="str">
        <f>(SUBSTITUTE(SUBSTITUTE(E48,CHAR(13)&amp;CHAR(10)," "),CHAR(10)," "))</f>
        <v/>
      </c>
      <c r="N138" s="1737" t="str">
        <f>IF(OR(M139="",M140=""),"",IF(LEN(M139)&lt;=M140,M139,IFERROR(LEFT(M139,FIND("♦",SUBSTITUTE(LEFT(M139,M140+1)," ","♦",LEN(LEFT(M139,M140+1))-LEN(SUBSTITUTE(LEFT(M139,M140+1)," ",""))))),LEFT(M139,IFERROR(FIND(" ",M139)-1,LEN(M139))))))</f>
        <v/>
      </c>
      <c r="O138" s="1738" t="str">
        <f>IF(N138="","",TRIM(RIGHT(M139,LEN(M139)-LEN(N138))))</f>
        <v/>
      </c>
      <c r="P138" s="1739" t="str">
        <f>F48</f>
        <v xml:space="preserve"> ◄ ligne 48</v>
      </c>
      <c r="Q138" s="1754"/>
      <c r="R138" s="1755"/>
      <c r="T138" s="3">
        <v>1</v>
      </c>
    </row>
    <row r="139" spans="5:20" ht="21" customHeight="1">
      <c r="E139" s="1755"/>
      <c r="G139" s="1730" t="str">
        <f t="shared" si="30"/>
        <v/>
      </c>
      <c r="H139" s="1734" t="str">
        <f t="shared" si="31"/>
        <v/>
      </c>
      <c r="I139" s="1735" t="str">
        <f>IF(LEN(TRIM(N139))&gt;0,MAX(I29:I138)+1,"")</f>
        <v/>
      </c>
      <c r="J139" s="233" t="str">
        <f>IFERROR(INDEX(N30:N299,MATCH(ROW()-ROW(N30)+1,I30:I299,0)),"")</f>
        <v/>
      </c>
      <c r="K139" s="510"/>
      <c r="M139" s="1737" t="str">
        <f>TRIM(SUBSTITUTE(SUBSTITUTE(SUBSTITUTE(SUBSTITUTE(IF(OR(LEFT(M138,1)="-",LEFT(M138,1)="="),MID(M138,2,9999),M138),CHAR(160)," "),","," "),";"," "),"."," "))</f>
        <v/>
      </c>
      <c r="N139" s="1738" t="str">
        <f>IF(OR(O138="",M140=""),"",IF(LEN(O138)&lt;=M140,O138,IFERROR(LEFT(O138,FIND("♦",SUBSTITUTE(LEFT(O138,M140+1)," ","♦",LEN(LEFT(O138,M140+1))-LEN(SUBSTITUTE(LEFT(O138,M140+1)," ",""))))),LEFT(O138,IFERROR(FIND(" ",O138)-1,LEN(O138))))))</f>
        <v/>
      </c>
      <c r="O139" s="1738" t="str">
        <f>IF(N139="","",TRIM(RIGHT(O138,LEN(O138)-LEN(N139))))</f>
        <v/>
      </c>
      <c r="P139" s="1757"/>
      <c r="Q139" s="1754"/>
      <c r="R139" s="1755"/>
      <c r="T139" s="3">
        <v>1</v>
      </c>
    </row>
    <row r="140" spans="5:20" ht="21" customHeight="1">
      <c r="E140" s="1755"/>
      <c r="G140" s="1730" t="str">
        <f t="shared" si="30"/>
        <v/>
      </c>
      <c r="H140" s="1734" t="str">
        <f t="shared" si="31"/>
        <v/>
      </c>
      <c r="I140" s="1735" t="str">
        <f>IF(LEN(TRIM(N140))&gt;0,MAX(I29:I139)+1,"")</f>
        <v/>
      </c>
      <c r="J140" s="233" t="str">
        <f>IFERROR(INDEX(N30:N299,MATCH(ROW()-ROW(N30)+1,I30:I299,0)),"")</f>
        <v/>
      </c>
      <c r="K140" s="510"/>
      <c r="M140" s="1743">
        <f>J17</f>
        <v>50</v>
      </c>
      <c r="N140" s="1738" t="str">
        <f>IF(OR(O139="",M140=""),"",IF(LEN(O139)&lt;=M140,O139,IFERROR(LEFT(O139,FIND("♦",SUBSTITUTE(LEFT(O139,M140+1)," ","♦",LEN(LEFT(O139,M140+1))-LEN(SUBSTITUTE(LEFT(O139,M140+1)," ",""))))),LEFT(O139,IFERROR(FIND(" ",O139)-1,LEN(O139))))))</f>
        <v/>
      </c>
      <c r="O140" s="1738" t="str">
        <f t="shared" ref="O140:O143" si="39">IF(N140="","",TRIM(RIGHT(O139,LEN(O139)-LEN(N140))))</f>
        <v/>
      </c>
      <c r="P140" s="1757"/>
      <c r="Q140" s="1754"/>
      <c r="R140" s="1755"/>
      <c r="T140" s="3">
        <v>1</v>
      </c>
    </row>
    <row r="141" spans="5:20" ht="21" customHeight="1">
      <c r="E141" s="1755"/>
      <c r="G141" s="1730" t="str">
        <f t="shared" si="30"/>
        <v/>
      </c>
      <c r="H141" s="1734" t="str">
        <f t="shared" si="31"/>
        <v/>
      </c>
      <c r="I141" s="1735" t="str">
        <f>IF(LEN(TRIM(N141))&gt;0,MAX(I29:I140)+1,"")</f>
        <v/>
      </c>
      <c r="J141" s="233" t="str">
        <f>IFERROR(INDEX(N30:N299,MATCH(ROW()-ROW(N30)+1,I30:I299,0)),"")</f>
        <v/>
      </c>
      <c r="K141" s="510"/>
      <c r="M141" s="1737"/>
      <c r="N141" s="1738" t="str">
        <f>IF(OR(O140="",M140=""),"",IF(LEN(O140)&lt;=M140,O140,IFERROR(LEFT(O140,FIND("♦",SUBSTITUTE(LEFT(O140,M140+1)," ","♦",LEN(LEFT(O140,M140+1))-LEN(SUBSTITUTE(LEFT(O140,M140+1)," ",""))))),LEFT(O140,IFERROR(FIND(" ",O140)-1,LEN(O140))))))</f>
        <v/>
      </c>
      <c r="O141" s="1738" t="str">
        <f t="shared" si="39"/>
        <v/>
      </c>
      <c r="P141" s="1757"/>
      <c r="Q141" s="1754"/>
      <c r="R141" s="1755"/>
      <c r="T141" s="3">
        <v>1</v>
      </c>
    </row>
    <row r="142" spans="5:20" ht="21" customHeight="1">
      <c r="E142" s="1755"/>
      <c r="G142" s="1730" t="str">
        <f t="shared" si="30"/>
        <v/>
      </c>
      <c r="H142" s="1734" t="str">
        <f t="shared" si="31"/>
        <v/>
      </c>
      <c r="I142" s="1735" t="str">
        <f>IF(LEN(TRIM(N142))&gt;0,MAX(I29:I141)+1,"")</f>
        <v/>
      </c>
      <c r="J142" s="233" t="str">
        <f>IFERROR(INDEX(N30:N299,MATCH(ROW()-ROW(N30)+1,I30:I299,0)),"")</f>
        <v/>
      </c>
      <c r="K142" s="510"/>
      <c r="M142" s="1744"/>
      <c r="N142" s="1738" t="str">
        <f>IF(OR(O141="",M140=""),"",IF(LEN(O141)&lt;=M140,O141,IFERROR(LEFT(O141,FIND("♦",SUBSTITUTE(LEFT(O141,M140+1)," ","♦",LEN(LEFT(O141,M140+1))-LEN(SUBSTITUTE(LEFT(O141,M140+1)," ",""))))),LEFT(O141,IFERROR(FIND(" ",O141)-1,LEN(O141))))))</f>
        <v/>
      </c>
      <c r="O142" s="1738" t="str">
        <f t="shared" si="39"/>
        <v/>
      </c>
      <c r="P142" s="1757"/>
      <c r="Q142" s="1754"/>
      <c r="R142" s="1755"/>
      <c r="T142" s="3">
        <v>1</v>
      </c>
    </row>
    <row r="143" spans="5:20" ht="21" customHeight="1">
      <c r="E143" s="1755"/>
      <c r="G143" s="1730" t="str">
        <f t="shared" si="30"/>
        <v/>
      </c>
      <c r="H143" s="1734" t="str">
        <f t="shared" si="31"/>
        <v/>
      </c>
      <c r="I143" s="1735" t="str">
        <f>IF(LEN(TRIM(N143))&gt;0,MAX(I29:I142)+1,"")</f>
        <v/>
      </c>
      <c r="J143" s="233" t="str">
        <f>IFERROR(INDEX(N30:N299,MATCH(ROW()-ROW(N30)+1,I30:I299,0)),"")</f>
        <v/>
      </c>
      <c r="K143" s="510"/>
      <c r="M143" s="1745"/>
      <c r="N143" s="1738" t="str">
        <f>IF(OR(O142="",M140=""),"",IF(LEN(O142)&lt;=M140,O142,IFERROR(LEFT(O142,FIND("♦",SUBSTITUTE(LEFT(O142,M140+1)," ","♦",LEN(LEFT(O142,M140+1))-LEN(SUBSTITUTE(LEFT(O142,M140+1)," ",""))))),LEFT(O142,IFERROR(FIND(" ",O142)-1,LEN(O142))))))</f>
        <v/>
      </c>
      <c r="O143" s="1738" t="str">
        <f t="shared" si="39"/>
        <v/>
      </c>
      <c r="P143" s="1757"/>
      <c r="Q143" s="1754"/>
      <c r="R143" s="1755"/>
      <c r="T143" s="3">
        <v>1</v>
      </c>
    </row>
    <row r="144" spans="5:20" ht="21" customHeight="1">
      <c r="E144" s="1755"/>
      <c r="G144" s="1730" t="str">
        <f t="shared" si="30"/>
        <v/>
      </c>
      <c r="H144" s="1734" t="str">
        <f t="shared" si="31"/>
        <v/>
      </c>
      <c r="I144" s="1735" t="str">
        <f>IF(LEN(TRIM(N144))&gt;0,MAX(I29:I143)+1,"")</f>
        <v/>
      </c>
      <c r="J144" s="233" t="str">
        <f>IFERROR(INDEX(N30:N299,MATCH(ROW()-ROW(N30)+1,I30:I299,0)),"")</f>
        <v/>
      </c>
      <c r="K144" s="510"/>
      <c r="M144" s="1736" t="str">
        <f>(SUBSTITUTE(SUBSTITUTE(E49,CHAR(13)&amp;CHAR(10)," "),CHAR(10)," "))</f>
        <v/>
      </c>
      <c r="N144" s="1746" t="str">
        <f>IF(OR(M145="",M146=""),"",IF(LEN(M145)&lt;=M146,M145,IFERROR(LEFT(M145,FIND("♦",SUBSTITUTE(LEFT(M145,M146+1)," ","♦",LEN(LEFT(M145,M146+1))-LEN(SUBSTITUTE(LEFT(M145,M146+1)," ",""))))),LEFT(M145,IFERROR(FIND(" ",M145)-1,LEN(M145))))))</f>
        <v/>
      </c>
      <c r="O144" s="1747" t="str">
        <f>IF(N144="","",TRIM(RIGHT(M145,LEN(M145)-LEN(N144))))</f>
        <v/>
      </c>
      <c r="P144" s="1739" t="str">
        <f>F49</f>
        <v xml:space="preserve"> ◄ ligne 49</v>
      </c>
      <c r="Q144" s="1754"/>
      <c r="R144" s="1755"/>
      <c r="T144" s="3">
        <v>1</v>
      </c>
    </row>
    <row r="145" spans="5:20" ht="21" customHeight="1">
      <c r="E145" s="1755"/>
      <c r="G145" s="1730" t="str">
        <f t="shared" si="30"/>
        <v/>
      </c>
      <c r="H145" s="1734" t="str">
        <f t="shared" si="31"/>
        <v/>
      </c>
      <c r="I145" s="1735" t="str">
        <f>IF(LEN(TRIM(N145))&gt;0,MAX(I29:I144)+1,"")</f>
        <v/>
      </c>
      <c r="J145" s="233" t="str">
        <f>IFERROR(INDEX(N30:N299,MATCH(ROW()-ROW(N30)+1,I30:I299,0)),"")</f>
        <v/>
      </c>
      <c r="K145" s="510"/>
      <c r="M145" s="1746" t="str">
        <f>TRIM(SUBSTITUTE(SUBSTITUTE(SUBSTITUTE(SUBSTITUTE(IF(OR(LEFT(M144,1)="-",LEFT(M144,1)="="),MID(M144,2,9999),M144),CHAR(160)," "),","," "),";"," "),"."," "))</f>
        <v/>
      </c>
      <c r="N145" s="1747" t="str">
        <f>IF(OR(O144="",M146=""),"",IF(LEN(O144)&lt;=M146,O144,IFERROR(LEFT(O144,FIND("♦",SUBSTITUTE(LEFT(O144,M146+1)," ","♦",LEN(LEFT(O144,M146+1))-LEN(SUBSTITUTE(LEFT(O144,M146+1)," ",""))))),LEFT(O144,IFERROR(FIND(" ",O144)-1,LEN(O144))))))</f>
        <v/>
      </c>
      <c r="O145" s="1747" t="str">
        <f>IF(N145="","",TRIM(RIGHT(O144,LEN(O144)-LEN(N145))))</f>
        <v/>
      </c>
      <c r="P145" s="1758"/>
      <c r="Q145" s="1754"/>
      <c r="R145" s="1755"/>
      <c r="T145" s="3">
        <v>1</v>
      </c>
    </row>
    <row r="146" spans="5:20" ht="21" customHeight="1">
      <c r="E146" s="1755"/>
      <c r="G146" s="1730" t="str">
        <f t="shared" si="30"/>
        <v/>
      </c>
      <c r="H146" s="1734" t="str">
        <f t="shared" si="31"/>
        <v/>
      </c>
      <c r="I146" s="1735" t="str">
        <f>IF(LEN(TRIM(N146))&gt;0,MAX(I29:I145)+1,"")</f>
        <v/>
      </c>
      <c r="J146" s="233" t="str">
        <f>IFERROR(INDEX(N30:N299,MATCH(ROW()-ROW(N30)+1,I30:I299,0)),"")</f>
        <v/>
      </c>
      <c r="K146" s="510"/>
      <c r="M146" s="1743">
        <f>J17</f>
        <v>50</v>
      </c>
      <c r="N146" s="1747" t="str">
        <f>IF(OR(O145="",M146=""),"",IF(LEN(O145)&lt;=M146,O145,IFERROR(LEFT(O145,FIND("♦",SUBSTITUTE(LEFT(O145,M146+1)," ","♦",LEN(LEFT(O145,M146+1))-LEN(SUBSTITUTE(LEFT(O145,M146+1)," ",""))))),LEFT(O145,IFERROR(FIND(" ",O145)-1,LEN(O145))))))</f>
        <v/>
      </c>
      <c r="O146" s="1747" t="str">
        <f t="shared" ref="O146:O149" si="40">IF(N146="","",TRIM(RIGHT(O145,LEN(O145)-LEN(N146))))</f>
        <v/>
      </c>
      <c r="P146" s="1758"/>
      <c r="Q146" s="1754"/>
      <c r="R146" s="1755"/>
      <c r="T146" s="3">
        <v>1</v>
      </c>
    </row>
    <row r="147" spans="5:20" ht="21" customHeight="1">
      <c r="E147" s="1755"/>
      <c r="G147" s="1730" t="str">
        <f t="shared" si="30"/>
        <v/>
      </c>
      <c r="H147" s="1734" t="str">
        <f t="shared" si="31"/>
        <v/>
      </c>
      <c r="I147" s="1735" t="str">
        <f>IF(LEN(TRIM(N147))&gt;0,MAX(I29:I146)+1,"")</f>
        <v/>
      </c>
      <c r="J147" s="233" t="str">
        <f>IFERROR(INDEX(N30:N299,MATCH(ROW()-ROW(N30)+1,I30:I299,0)),"")</f>
        <v/>
      </c>
      <c r="K147" s="510"/>
      <c r="M147" s="1746"/>
      <c r="N147" s="1747" t="str">
        <f>IF(OR(O146="",M146=""),"",IF(LEN(O146)&lt;=M146,O146,IFERROR(LEFT(O146,FIND("♦",SUBSTITUTE(LEFT(O146,M146+1)," ","♦",LEN(LEFT(O146,M146+1))-LEN(SUBSTITUTE(LEFT(O146,M146+1)," ",""))))),LEFT(O146,IFERROR(FIND(" ",O146)-1,LEN(O146))))))</f>
        <v/>
      </c>
      <c r="O147" s="1747" t="str">
        <f t="shared" si="40"/>
        <v/>
      </c>
      <c r="P147" s="1758"/>
      <c r="Q147" s="1754"/>
      <c r="R147" s="1755"/>
      <c r="T147" s="3">
        <v>1</v>
      </c>
    </row>
    <row r="148" spans="5:20" ht="21" customHeight="1">
      <c r="E148" s="1755"/>
      <c r="G148" s="1730" t="str">
        <f t="shared" si="30"/>
        <v/>
      </c>
      <c r="H148" s="1734" t="str">
        <f t="shared" si="31"/>
        <v/>
      </c>
      <c r="I148" s="1735" t="str">
        <f>IF(LEN(TRIM(N148))&gt;0,MAX(I29:I147)+1,"")</f>
        <v/>
      </c>
      <c r="J148" s="233" t="str">
        <f>IFERROR(INDEX(N30:N299,MATCH(ROW()-ROW(N30)+1,I30:I299,0)),"")</f>
        <v/>
      </c>
      <c r="K148" s="510"/>
      <c r="M148" s="1749"/>
      <c r="N148" s="1747" t="str">
        <f>IF(OR(O147="",M146=""),"",IF(LEN(O147)&lt;=M146,O147,IFERROR(LEFT(O147,FIND("♦",SUBSTITUTE(LEFT(O147,M146+1)," ","♦",LEN(LEFT(O147,M146+1))-LEN(SUBSTITUTE(LEFT(O147,M146+1)," ",""))))),LEFT(O147,IFERROR(FIND(" ",O147)-1,LEN(O147))))))</f>
        <v/>
      </c>
      <c r="O148" s="1747" t="str">
        <f t="shared" si="40"/>
        <v/>
      </c>
      <c r="P148" s="1758"/>
      <c r="Q148" s="1754"/>
      <c r="R148" s="1755"/>
      <c r="T148" s="3">
        <v>1</v>
      </c>
    </row>
    <row r="149" spans="5:20" ht="21" customHeight="1">
      <c r="E149" s="1755"/>
      <c r="G149" s="1730" t="str">
        <f t="shared" si="30"/>
        <v/>
      </c>
      <c r="H149" s="1734" t="str">
        <f t="shared" si="31"/>
        <v/>
      </c>
      <c r="I149" s="1735" t="str">
        <f>IF(LEN(TRIM(N149))&gt;0,MAX(I29:I148)+1,"")</f>
        <v/>
      </c>
      <c r="J149" s="233" t="str">
        <f>IFERROR(INDEX(N30:N299,MATCH(ROW()-ROW(N30)+1,I30:I299,0)),"")</f>
        <v/>
      </c>
      <c r="K149" s="510"/>
      <c r="M149" s="1750"/>
      <c r="N149" s="1747" t="str">
        <f>IF(OR(O148="",M146=""),"",IF(LEN(O148)&lt;=M146,O148,IFERROR(LEFT(O148,FIND("♦",SUBSTITUTE(LEFT(O148,M146+1)," ","♦",LEN(LEFT(O148,M146+1))-LEN(SUBSTITUTE(LEFT(O148,M146+1)," ",""))))),LEFT(O148,IFERROR(FIND(" ",O148)-1,LEN(O148))))))</f>
        <v/>
      </c>
      <c r="O149" s="1747" t="str">
        <f t="shared" si="40"/>
        <v/>
      </c>
      <c r="P149" s="1758"/>
      <c r="Q149" s="1754"/>
      <c r="R149" s="1755"/>
      <c r="T149" s="3">
        <v>1</v>
      </c>
    </row>
    <row r="150" spans="5:20" ht="21" customHeight="1">
      <c r="E150" s="1755"/>
      <c r="G150" s="1730" t="str">
        <f t="shared" si="30"/>
        <v/>
      </c>
      <c r="H150" s="1734" t="str">
        <f t="shared" si="31"/>
        <v/>
      </c>
      <c r="I150" s="1735" t="str">
        <f>IF(LEN(TRIM(N150))&gt;0,MAX(I29:I149)+1,"")</f>
        <v/>
      </c>
      <c r="J150" s="233" t="str">
        <f>IFERROR(INDEX(N30:N299,MATCH(ROW()-ROW(N30)+1,I30:I299,0)),"")</f>
        <v/>
      </c>
      <c r="K150" s="510"/>
      <c r="M150" s="1736" t="str">
        <f>(SUBSTITUTE(SUBSTITUTE(E50,CHAR(13)&amp;CHAR(10)," "),CHAR(10)," "))</f>
        <v/>
      </c>
      <c r="N150" s="1737" t="str">
        <f>IF(OR(M151="",M152=""),"",IF(LEN(M151)&lt;=M152,M151,IFERROR(LEFT(M151,FIND("♦",SUBSTITUTE(LEFT(M151,M152+1)," ","♦",LEN(LEFT(M151,M152+1))-LEN(SUBSTITUTE(LEFT(M151,M152+1)," ",""))))),LEFT(M151,IFERROR(FIND(" ",M151)-1,LEN(M151))))))</f>
        <v/>
      </c>
      <c r="O150" s="1738" t="str">
        <f>IF(N150="","",TRIM(RIGHT(M151,LEN(M151)-LEN(N150))))</f>
        <v/>
      </c>
      <c r="P150" s="1739" t="str">
        <f>F50</f>
        <v xml:space="preserve"> ◄ ligne 50</v>
      </c>
      <c r="Q150" s="1754"/>
      <c r="R150" s="1755"/>
      <c r="T150" s="3">
        <v>1</v>
      </c>
    </row>
    <row r="151" spans="5:20" ht="21" customHeight="1">
      <c r="E151" s="1755"/>
      <c r="G151" s="1730" t="str">
        <f t="shared" si="30"/>
        <v/>
      </c>
      <c r="H151" s="1734" t="str">
        <f t="shared" si="31"/>
        <v/>
      </c>
      <c r="I151" s="1735" t="str">
        <f>IF(LEN(TRIM(N151))&gt;0,MAX(I29:I150)+1,"")</f>
        <v/>
      </c>
      <c r="J151" s="233" t="str">
        <f>IFERROR(INDEX(N30:N299,MATCH(ROW()-ROW(N30)+1,I30:I299,0)),"")</f>
        <v/>
      </c>
      <c r="K151" s="510"/>
      <c r="M151" s="1737" t="str">
        <f>TRIM(SUBSTITUTE(SUBSTITUTE(SUBSTITUTE(SUBSTITUTE(IF(OR(LEFT(M150,1)="-",LEFT(M150,1)="="),MID(M150,2,9999),M150),CHAR(160)," "),","," "),";"," "),"."," "))</f>
        <v/>
      </c>
      <c r="N151" s="1738" t="str">
        <f>IF(OR(O150="",M152=""),"",IF(LEN(O150)&lt;=M152,O150,IFERROR(LEFT(O150,FIND("♦",SUBSTITUTE(LEFT(O150,M152+1)," ","♦",LEN(LEFT(O150,M152+1))-LEN(SUBSTITUTE(LEFT(O150,M152+1)," ",""))))),LEFT(O150,IFERROR(FIND(" ",O150)-1,LEN(O150))))))</f>
        <v/>
      </c>
      <c r="O151" s="1738" t="str">
        <f>IF(N151="","",TRIM(RIGHT(O150,LEN(O150)-LEN(N151))))</f>
        <v/>
      </c>
      <c r="P151" s="1757"/>
      <c r="Q151" s="1755"/>
      <c r="R151" s="1755"/>
      <c r="T151" s="3">
        <v>1</v>
      </c>
    </row>
    <row r="152" spans="5:20" ht="21" customHeight="1">
      <c r="E152" s="1755"/>
      <c r="G152" s="1730" t="str">
        <f t="shared" si="30"/>
        <v/>
      </c>
      <c r="H152" s="1734" t="str">
        <f t="shared" si="31"/>
        <v/>
      </c>
      <c r="I152" s="1735" t="str">
        <f>IF(LEN(TRIM(N152))&gt;0,MAX(I29:I151)+1,"")</f>
        <v/>
      </c>
      <c r="J152" s="233" t="str">
        <f>IFERROR(INDEX(N30:N299,MATCH(ROW()-ROW(N30)+1,I30:I299,0)),"")</f>
        <v/>
      </c>
      <c r="K152" s="510"/>
      <c r="M152" s="1743">
        <f>J17</f>
        <v>50</v>
      </c>
      <c r="N152" s="1738" t="str">
        <f>IF(OR(O151="",M152=""),"",IF(LEN(O151)&lt;=M152,O151,IFERROR(LEFT(O151,FIND("♦",SUBSTITUTE(LEFT(O151,M152+1)," ","♦",LEN(LEFT(O151,M152+1))-LEN(SUBSTITUTE(LEFT(O151,M152+1)," ",""))))),LEFT(O151,IFERROR(FIND(" ",O151)-1,LEN(O151))))))</f>
        <v/>
      </c>
      <c r="O152" s="1738" t="str">
        <f t="shared" ref="O152:O155" si="41">IF(N152="","",TRIM(RIGHT(O151,LEN(O151)-LEN(N152))))</f>
        <v/>
      </c>
      <c r="P152" s="1757"/>
      <c r="Q152" s="1755"/>
      <c r="R152" s="1755"/>
      <c r="T152" s="3">
        <v>1</v>
      </c>
    </row>
    <row r="153" spans="5:20" ht="21" customHeight="1">
      <c r="E153" s="1755"/>
      <c r="G153" s="1730" t="str">
        <f t="shared" si="30"/>
        <v/>
      </c>
      <c r="H153" s="1734" t="str">
        <f t="shared" si="31"/>
        <v/>
      </c>
      <c r="I153" s="1735" t="str">
        <f>IF(LEN(TRIM(N153))&gt;0,MAX(I29:I152)+1,"")</f>
        <v/>
      </c>
      <c r="J153" s="233" t="str">
        <f>IFERROR(INDEX(N30:N299,MATCH(ROW()-ROW(N30)+1,I30:I299,0)),"")</f>
        <v/>
      </c>
      <c r="K153" s="510"/>
      <c r="M153" s="1737"/>
      <c r="N153" s="1738" t="str">
        <f>IF(OR(O152="",M152=""),"",IF(LEN(O152)&lt;=M152,O152,IFERROR(LEFT(O152,FIND("♦",SUBSTITUTE(LEFT(O152,M152+1)," ","♦",LEN(LEFT(O152,M152+1))-LEN(SUBSTITUTE(LEFT(O152,M152+1)," ",""))))),LEFT(O152,IFERROR(FIND(" ",O152)-1,LEN(O152))))))</f>
        <v/>
      </c>
      <c r="O153" s="1738" t="str">
        <f t="shared" si="41"/>
        <v/>
      </c>
      <c r="P153" s="1757"/>
      <c r="Q153" s="1755"/>
      <c r="R153" s="1755"/>
      <c r="T153" s="3">
        <v>1</v>
      </c>
    </row>
    <row r="154" spans="5:20" ht="21" customHeight="1">
      <c r="E154" s="1755"/>
      <c r="G154" s="1730" t="str">
        <f t="shared" si="30"/>
        <v/>
      </c>
      <c r="H154" s="1734" t="str">
        <f t="shared" si="31"/>
        <v/>
      </c>
      <c r="I154" s="1735" t="str">
        <f>IF(LEN(TRIM(N154))&gt;0,MAX(I29:I153)+1,"")</f>
        <v/>
      </c>
      <c r="J154" s="233" t="str">
        <f>IFERROR(INDEX(N30:N299,MATCH(ROW()-ROW(N30)+1,I30:I299,0)),"")</f>
        <v/>
      </c>
      <c r="K154" s="510"/>
      <c r="M154" s="1744"/>
      <c r="N154" s="1738" t="str">
        <f>IF(OR(O153="",M152=""),"",IF(LEN(O153)&lt;=M152,O153,IFERROR(LEFT(O153,FIND("♦",SUBSTITUTE(LEFT(O153,M152+1)," ","♦",LEN(LEFT(O153,M152+1))-LEN(SUBSTITUTE(LEFT(O153,M152+1)," ",""))))),LEFT(O153,IFERROR(FIND(" ",O153)-1,LEN(O153))))))</f>
        <v/>
      </c>
      <c r="O154" s="1738" t="str">
        <f t="shared" si="41"/>
        <v/>
      </c>
      <c r="P154" s="1757"/>
      <c r="Q154" s="1755"/>
      <c r="R154" s="1755"/>
      <c r="T154" s="3">
        <v>1</v>
      </c>
    </row>
    <row r="155" spans="5:20" ht="21" customHeight="1">
      <c r="E155" s="1755"/>
      <c r="G155" s="1730" t="str">
        <f t="shared" si="30"/>
        <v/>
      </c>
      <c r="H155" s="1734" t="str">
        <f t="shared" si="31"/>
        <v/>
      </c>
      <c r="I155" s="1735" t="str">
        <f>IF(LEN(TRIM(N155))&gt;0,MAX(I29:I154)+1,"")</f>
        <v/>
      </c>
      <c r="J155" s="233" t="str">
        <f>IFERROR(INDEX(N30:N299,MATCH(ROW()-ROW(N30)+1,I30:I299,0)),"")</f>
        <v/>
      </c>
      <c r="K155" s="510"/>
      <c r="M155" s="1745"/>
      <c r="N155" s="1738" t="str">
        <f>IF(OR(O154="",M152=""),"",IF(LEN(O154)&lt;=M152,O154,IFERROR(LEFT(O154,FIND("♦",SUBSTITUTE(LEFT(O154,M152+1)," ","♦",LEN(LEFT(O154,M152+1))-LEN(SUBSTITUTE(LEFT(O154,M152+1)," ",""))))),LEFT(O154,IFERROR(FIND(" ",O154)-1,LEN(O154))))))</f>
        <v/>
      </c>
      <c r="O155" s="1738" t="str">
        <f t="shared" si="41"/>
        <v/>
      </c>
      <c r="P155" s="1757"/>
      <c r="Q155" s="1755"/>
      <c r="R155" s="1755"/>
      <c r="T155" s="3">
        <v>1</v>
      </c>
    </row>
    <row r="156" spans="5:20" ht="21" customHeight="1">
      <c r="E156" s="1755"/>
      <c r="G156" s="1730" t="str">
        <f t="shared" si="30"/>
        <v/>
      </c>
      <c r="H156" s="1734" t="str">
        <f t="shared" si="31"/>
        <v/>
      </c>
      <c r="I156" s="1735" t="str">
        <f>IF(LEN(TRIM(N156))&gt;0,MAX(I29:I155)+1,"")</f>
        <v/>
      </c>
      <c r="J156" s="233" t="str">
        <f>IFERROR(INDEX(N30:N299,MATCH(ROW()-ROW(N30)+1,I30:I299,0)),"")</f>
        <v/>
      </c>
      <c r="K156" s="510"/>
      <c r="M156" s="1736" t="str">
        <f>(SUBSTITUTE(SUBSTITUTE(E51,CHAR(13)&amp;CHAR(10)," "),CHAR(10)," "))</f>
        <v/>
      </c>
      <c r="N156" s="1746" t="str">
        <f>IF(OR(M157="",M158=""),"",IF(LEN(M157)&lt;=M158,M157,IFERROR(LEFT(M157,FIND("♦",SUBSTITUTE(LEFT(M157,M158+1)," ","♦",LEN(LEFT(M157,M158+1))-LEN(SUBSTITUTE(LEFT(M157,M158+1)," ",""))))),LEFT(M157,IFERROR(FIND(" ",M157)-1,LEN(M157))))))</f>
        <v/>
      </c>
      <c r="O156" s="1747" t="str">
        <f>IF(N156="","",TRIM(RIGHT(M157,LEN(M157)-LEN(N156))))</f>
        <v/>
      </c>
      <c r="P156" s="1739" t="str">
        <f>F51</f>
        <v xml:space="preserve"> ◄ ligne 51</v>
      </c>
      <c r="Q156" s="1755"/>
      <c r="R156" s="1755"/>
      <c r="T156" s="3">
        <v>1</v>
      </c>
    </row>
    <row r="157" spans="5:20" ht="21" customHeight="1">
      <c r="E157" s="1755"/>
      <c r="G157" s="1730" t="str">
        <f t="shared" si="30"/>
        <v/>
      </c>
      <c r="H157" s="1734" t="str">
        <f t="shared" si="31"/>
        <v/>
      </c>
      <c r="I157" s="1735" t="str">
        <f>IF(LEN(TRIM(N157))&gt;0,MAX(I29:I156)+1,"")</f>
        <v/>
      </c>
      <c r="J157" s="233" t="str">
        <f>IFERROR(INDEX(N30:N299,MATCH(ROW()-ROW(N30)+1,I30:I299,0)),"")</f>
        <v/>
      </c>
      <c r="K157" s="510"/>
      <c r="M157" s="1746" t="str">
        <f>TRIM(SUBSTITUTE(SUBSTITUTE(SUBSTITUTE(SUBSTITUTE(IF(OR(LEFT(M156,1)="-",LEFT(M156,1)="="),MID(M156,2,9999),M156),CHAR(160)," "),","," "),";"," "),"."," "))</f>
        <v/>
      </c>
      <c r="N157" s="1747" t="str">
        <f>IF(OR(O156="",M158=""),"",IF(LEN(O156)&lt;=M158,O156,IFERROR(LEFT(O156,FIND("♦",SUBSTITUTE(LEFT(O156,M158+1)," ","♦",LEN(LEFT(O156,M158+1))-LEN(SUBSTITUTE(LEFT(O156,M158+1)," ",""))))),LEFT(O156,IFERROR(FIND(" ",O156)-1,LEN(O156))))))</f>
        <v/>
      </c>
      <c r="O157" s="1747" t="str">
        <f>IF(N157="","",TRIM(RIGHT(O156,LEN(O156)-LEN(N157))))</f>
        <v/>
      </c>
      <c r="P157" s="1758"/>
      <c r="Q157" s="1755"/>
      <c r="R157" s="1755"/>
      <c r="T157" s="3">
        <v>1</v>
      </c>
    </row>
    <row r="158" spans="5:20" ht="21" customHeight="1">
      <c r="E158" s="1755"/>
      <c r="G158" s="1730" t="str">
        <f t="shared" si="30"/>
        <v/>
      </c>
      <c r="H158" s="1734" t="str">
        <f t="shared" si="31"/>
        <v/>
      </c>
      <c r="I158" s="1735" t="str">
        <f>IF(LEN(TRIM(N158))&gt;0,MAX(I29:I157)+1,"")</f>
        <v/>
      </c>
      <c r="J158" s="233" t="str">
        <f>IFERROR(INDEX(N30:N299,MATCH(ROW()-ROW(N30)+1,I30:I299,0)),"")</f>
        <v/>
      </c>
      <c r="K158" s="510"/>
      <c r="M158" s="1743">
        <f>J17</f>
        <v>50</v>
      </c>
      <c r="N158" s="1747" t="str">
        <f>IF(OR(O157="",M158=""),"",IF(LEN(O157)&lt;=M158,O157,IFERROR(LEFT(O157,FIND("♦",SUBSTITUTE(LEFT(O157,M158+1)," ","♦",LEN(LEFT(O157,M158+1))-LEN(SUBSTITUTE(LEFT(O157,M158+1)," ",""))))),LEFT(O157,IFERROR(FIND(" ",O157)-1,LEN(O157))))))</f>
        <v/>
      </c>
      <c r="O158" s="1747" t="str">
        <f t="shared" ref="O158:O161" si="42">IF(N158="","",TRIM(RIGHT(O157,LEN(O157)-LEN(N158))))</f>
        <v/>
      </c>
      <c r="P158" s="1758"/>
      <c r="Q158" s="1755"/>
      <c r="R158" s="1755"/>
      <c r="T158" s="3">
        <v>1</v>
      </c>
    </row>
    <row r="159" spans="5:20" ht="21" customHeight="1">
      <c r="E159" s="1755"/>
      <c r="G159" s="1730" t="str">
        <f t="shared" si="30"/>
        <v/>
      </c>
      <c r="H159" s="1734" t="str">
        <f t="shared" si="31"/>
        <v/>
      </c>
      <c r="I159" s="1735" t="str">
        <f>IF(LEN(TRIM(N159))&gt;0,MAX(I29:I158)+1,"")</f>
        <v/>
      </c>
      <c r="J159" s="233" t="str">
        <f>IFERROR(INDEX(N30:N299,MATCH(ROW()-ROW(N30)+1,I30:I299,0)),"")</f>
        <v/>
      </c>
      <c r="K159" s="510"/>
      <c r="M159" s="1746"/>
      <c r="N159" s="1747" t="str">
        <f>IF(OR(O158="",M158=""),"",IF(LEN(O158)&lt;=M158,O158,IFERROR(LEFT(O158,FIND("♦",SUBSTITUTE(LEFT(O158,M158+1)," ","♦",LEN(LEFT(O158,M158+1))-LEN(SUBSTITUTE(LEFT(O158,M158+1)," ",""))))),LEFT(O158,IFERROR(FIND(" ",O158)-1,LEN(O158))))))</f>
        <v/>
      </c>
      <c r="O159" s="1747" t="str">
        <f t="shared" si="42"/>
        <v/>
      </c>
      <c r="P159" s="1758"/>
      <c r="Q159" s="1755"/>
      <c r="R159" s="1755"/>
      <c r="T159" s="3">
        <v>1</v>
      </c>
    </row>
    <row r="160" spans="5:20" ht="21" customHeight="1">
      <c r="E160" s="1755"/>
      <c r="G160" s="1730" t="str">
        <f t="shared" ref="G160:G223" si="43">IF(J160="","",(LEN(TRIM(SUBSTITUTE(J160,CHAR(160)," ")))-LEN(SUBSTITUTE(TRIM(SUBSTITUTE(J160,CHAR(160)," "))," ",""))+1)&amp;" mot"&amp;IF((LEN(TRIM(SUBSTITUTE(J160,CHAR(160)," ")))-LEN(SUBSTITUTE(TRIM(SUBSTITUTE(J160,CHAR(160)," "))," ",""))+1)&gt;1,"s",""))</f>
        <v/>
      </c>
      <c r="H160" s="1734" t="str">
        <f t="shared" ref="H160:H223" si="44">IF(J160="","",LEN(TRIM(SUBSTITUTE(J160,CHAR(160),"")))&amp;" car. ►")</f>
        <v/>
      </c>
      <c r="I160" s="1735" t="str">
        <f>IF(LEN(TRIM(N160))&gt;0,MAX(I29:I159)+1,"")</f>
        <v/>
      </c>
      <c r="J160" s="233" t="str">
        <f>IFERROR(INDEX(N30:N299,MATCH(ROW()-ROW(N30)+1,I30:I299,0)),"")</f>
        <v/>
      </c>
      <c r="K160" s="510"/>
      <c r="M160" s="1749"/>
      <c r="N160" s="1747" t="str">
        <f>IF(OR(O159="",M158=""),"",IF(LEN(O159)&lt;=M158,O159,IFERROR(LEFT(O159,FIND("♦",SUBSTITUTE(LEFT(O159,M158+1)," ","♦",LEN(LEFT(O159,M158+1))-LEN(SUBSTITUTE(LEFT(O159,M158+1)," ",""))))),LEFT(O159,IFERROR(FIND(" ",O159)-1,LEN(O159))))))</f>
        <v/>
      </c>
      <c r="O160" s="1747" t="str">
        <f t="shared" si="42"/>
        <v/>
      </c>
      <c r="P160" s="1758"/>
      <c r="Q160" s="1755"/>
      <c r="R160" s="1755"/>
      <c r="T160" s="3">
        <v>1</v>
      </c>
    </row>
    <row r="161" spans="5:20" ht="21" customHeight="1">
      <c r="E161" s="1755"/>
      <c r="G161" s="1730" t="str">
        <f t="shared" si="43"/>
        <v/>
      </c>
      <c r="H161" s="1734" t="str">
        <f t="shared" si="44"/>
        <v/>
      </c>
      <c r="I161" s="1735" t="str">
        <f>IF(LEN(TRIM(N161))&gt;0,MAX(I29:I160)+1,"")</f>
        <v/>
      </c>
      <c r="J161" s="233" t="str">
        <f>IFERROR(INDEX(N30:N299,MATCH(ROW()-ROW(N30)+1,I30:I299,0)),"")</f>
        <v/>
      </c>
      <c r="K161" s="510"/>
      <c r="M161" s="1750"/>
      <c r="N161" s="1747" t="str">
        <f>IF(OR(O160="",M158=""),"",IF(LEN(O160)&lt;=M158,O160,IFERROR(LEFT(O160,FIND("♦",SUBSTITUTE(LEFT(O160,M158+1)," ","♦",LEN(LEFT(O160,M158+1))-LEN(SUBSTITUTE(LEFT(O160,M158+1)," ",""))))),LEFT(O160,IFERROR(FIND(" ",O160)-1,LEN(O160))))))</f>
        <v/>
      </c>
      <c r="O161" s="1747" t="str">
        <f t="shared" si="42"/>
        <v/>
      </c>
      <c r="P161" s="1758"/>
      <c r="Q161" s="1755"/>
      <c r="R161" s="1755"/>
      <c r="T161" s="3">
        <v>1</v>
      </c>
    </row>
    <row r="162" spans="5:20" ht="21" customHeight="1">
      <c r="E162" s="1755"/>
      <c r="G162" s="1730" t="str">
        <f t="shared" si="43"/>
        <v/>
      </c>
      <c r="H162" s="1734" t="str">
        <f t="shared" si="44"/>
        <v/>
      </c>
      <c r="I162" s="1735" t="str">
        <f>IF(LEN(TRIM(N162))&gt;0,MAX(I29:I161)+1,"")</f>
        <v/>
      </c>
      <c r="J162" s="233" t="str">
        <f>IFERROR(INDEX(N30:N299,MATCH(ROW()-ROW(N30)+1,I30:I299,0)),"")</f>
        <v/>
      </c>
      <c r="K162" s="510"/>
      <c r="M162" s="1736" t="str">
        <f>(SUBSTITUTE(SUBSTITUTE(E52,CHAR(13)&amp;CHAR(10)," "),CHAR(10)," "))</f>
        <v/>
      </c>
      <c r="N162" s="1737" t="str">
        <f>IF(OR(M163="",M164=""),"",IF(LEN(M163)&lt;=M164,M163,IFERROR(LEFT(M163,FIND("♦",SUBSTITUTE(LEFT(M163,M164+1)," ","♦",LEN(LEFT(M163,M164+1))-LEN(SUBSTITUTE(LEFT(M163,M164+1)," ",""))))),LEFT(M163,IFERROR(FIND(" ",M163)-1,LEN(M163))))))</f>
        <v/>
      </c>
      <c r="O162" s="1738" t="str">
        <f>IF(N162="","",TRIM(RIGHT(M163,LEN(M163)-LEN(N162))))</f>
        <v/>
      </c>
      <c r="P162" s="1739" t="str">
        <f>F52</f>
        <v xml:space="preserve"> ◄ ligne 52</v>
      </c>
      <c r="Q162" s="1755"/>
      <c r="R162" s="1755"/>
      <c r="T162" s="3">
        <v>1</v>
      </c>
    </row>
    <row r="163" spans="5:20" ht="21" customHeight="1">
      <c r="E163" s="1755"/>
      <c r="G163" s="1730" t="str">
        <f t="shared" si="43"/>
        <v/>
      </c>
      <c r="H163" s="1734" t="str">
        <f t="shared" si="44"/>
        <v/>
      </c>
      <c r="I163" s="1735" t="str">
        <f>IF(LEN(TRIM(N163))&gt;0,MAX(I29:I162)+1,"")</f>
        <v/>
      </c>
      <c r="J163" s="233" t="str">
        <f>IFERROR(INDEX(N30:N299,MATCH(ROW()-ROW(N30)+1,I30:I299,0)),"")</f>
        <v/>
      </c>
      <c r="K163" s="510"/>
      <c r="M163" s="1737" t="str">
        <f>TRIM(SUBSTITUTE(SUBSTITUTE(SUBSTITUTE(SUBSTITUTE(IF(OR(LEFT(M162,1)="-",LEFT(M162,1)="="),MID(M162,2,9999),M162),CHAR(160)," "),","," "),";"," "),"."," "))</f>
        <v/>
      </c>
      <c r="N163" s="1738" t="str">
        <f>IF(OR(O162="",M164=""),"",IF(LEN(O162)&lt;=M164,O162,IFERROR(LEFT(O162,FIND("♦",SUBSTITUTE(LEFT(O162,M164+1)," ","♦",LEN(LEFT(O162,M164+1))-LEN(SUBSTITUTE(LEFT(O162,M164+1)," ",""))))),LEFT(O162,IFERROR(FIND(" ",O162)-1,LEN(O162))))))</f>
        <v/>
      </c>
      <c r="O163" s="1738" t="str">
        <f>IF(N163="","",TRIM(RIGHT(O162,LEN(O162)-LEN(N163))))</f>
        <v/>
      </c>
      <c r="P163" s="1757"/>
      <c r="Q163" s="1755"/>
      <c r="R163" s="1755"/>
      <c r="T163" s="3">
        <v>1</v>
      </c>
    </row>
    <row r="164" spans="5:20" ht="21" customHeight="1">
      <c r="E164" s="1755"/>
      <c r="G164" s="1730" t="str">
        <f t="shared" si="43"/>
        <v/>
      </c>
      <c r="H164" s="1734" t="str">
        <f t="shared" si="44"/>
        <v/>
      </c>
      <c r="I164" s="1735" t="str">
        <f>IF(LEN(TRIM(N164))&gt;0,MAX(I29:I163)+1,"")</f>
        <v/>
      </c>
      <c r="J164" s="233" t="str">
        <f>IFERROR(INDEX(N30:N299,MATCH(ROW()-ROW(N30)+1,I30:I299,0)),"")</f>
        <v/>
      </c>
      <c r="K164" s="510"/>
      <c r="M164" s="1743">
        <f>J17</f>
        <v>50</v>
      </c>
      <c r="N164" s="1738" t="str">
        <f>IF(OR(O163="",M164=""),"",IF(LEN(O163)&lt;=M164,O163,IFERROR(LEFT(O163,FIND("♦",SUBSTITUTE(LEFT(O163,M164+1)," ","♦",LEN(LEFT(O163,M164+1))-LEN(SUBSTITUTE(LEFT(O163,M164+1)," ",""))))),LEFT(O163,IFERROR(FIND(" ",O163)-1,LEN(O163))))))</f>
        <v/>
      </c>
      <c r="O164" s="1738" t="str">
        <f t="shared" ref="O164:O167" si="45">IF(N164="","",TRIM(RIGHT(O163,LEN(O163)-LEN(N164))))</f>
        <v/>
      </c>
      <c r="P164" s="1757"/>
      <c r="Q164" s="1755"/>
      <c r="R164" s="1755"/>
      <c r="T164" s="3">
        <v>1</v>
      </c>
    </row>
    <row r="165" spans="5:20" ht="21" customHeight="1">
      <c r="E165" s="1755"/>
      <c r="G165" s="1730" t="str">
        <f t="shared" si="43"/>
        <v/>
      </c>
      <c r="H165" s="1734" t="str">
        <f t="shared" si="44"/>
        <v/>
      </c>
      <c r="I165" s="1735" t="str">
        <f>IF(LEN(TRIM(N165))&gt;0,MAX(I29:I164)+1,"")</f>
        <v/>
      </c>
      <c r="J165" s="233" t="str">
        <f>IFERROR(INDEX(N30:N299,MATCH(ROW()-ROW(N30)+1,I30:I299,0)),"")</f>
        <v/>
      </c>
      <c r="K165" s="510"/>
      <c r="M165" s="1737"/>
      <c r="N165" s="1738" t="str">
        <f>IF(OR(O164="",M164=""),"",IF(LEN(O164)&lt;=M164,O164,IFERROR(LEFT(O164,FIND("♦",SUBSTITUTE(LEFT(O164,M164+1)," ","♦",LEN(LEFT(O164,M164+1))-LEN(SUBSTITUTE(LEFT(O164,M164+1)," ",""))))),LEFT(O164,IFERROR(FIND(" ",O164)-1,LEN(O164))))))</f>
        <v/>
      </c>
      <c r="O165" s="1738" t="str">
        <f t="shared" si="45"/>
        <v/>
      </c>
      <c r="P165" s="1757"/>
      <c r="Q165" s="1755"/>
      <c r="R165" s="1755"/>
      <c r="T165" s="3">
        <v>1</v>
      </c>
    </row>
    <row r="166" spans="5:20" ht="21" customHeight="1">
      <c r="E166" s="1755"/>
      <c r="G166" s="1730" t="str">
        <f t="shared" si="43"/>
        <v/>
      </c>
      <c r="H166" s="1734" t="str">
        <f t="shared" si="44"/>
        <v/>
      </c>
      <c r="I166" s="1735" t="str">
        <f>IF(LEN(TRIM(N166))&gt;0,MAX(I29:I165)+1,"")</f>
        <v/>
      </c>
      <c r="J166" s="233" t="str">
        <f>IFERROR(INDEX(N30:N299,MATCH(ROW()-ROW(N30)+1,I30:I299,0)),"")</f>
        <v/>
      </c>
      <c r="K166" s="510"/>
      <c r="M166" s="1744"/>
      <c r="N166" s="1738" t="str">
        <f>IF(OR(O165="",M164=""),"",IF(LEN(O165)&lt;=M164,O165,IFERROR(LEFT(O165,FIND("♦",SUBSTITUTE(LEFT(O165,M164+1)," ","♦",LEN(LEFT(O165,M164+1))-LEN(SUBSTITUTE(LEFT(O165,M164+1)," ",""))))),LEFT(O165,IFERROR(FIND(" ",O165)-1,LEN(O165))))))</f>
        <v/>
      </c>
      <c r="O166" s="1738" t="str">
        <f t="shared" si="45"/>
        <v/>
      </c>
      <c r="P166" s="1757"/>
      <c r="Q166" s="1755"/>
      <c r="R166" s="1755"/>
      <c r="T166" s="3">
        <v>1</v>
      </c>
    </row>
    <row r="167" spans="5:20" ht="21" customHeight="1">
      <c r="E167" s="1755"/>
      <c r="G167" s="1730" t="str">
        <f t="shared" si="43"/>
        <v/>
      </c>
      <c r="H167" s="1734" t="str">
        <f t="shared" si="44"/>
        <v/>
      </c>
      <c r="I167" s="1735" t="str">
        <f>IF(LEN(TRIM(N167))&gt;0,MAX(I29:I166)+1,"")</f>
        <v/>
      </c>
      <c r="J167" s="233" t="str">
        <f>IFERROR(INDEX(N30:N299,MATCH(ROW()-ROW(N30)+1,I30:I299,0)),"")</f>
        <v/>
      </c>
      <c r="K167" s="510"/>
      <c r="M167" s="1745"/>
      <c r="N167" s="1738" t="str">
        <f>IF(OR(O166="",M164=""),"",IF(LEN(O166)&lt;=M164,O166,IFERROR(LEFT(O166,FIND("♦",SUBSTITUTE(LEFT(O166,M164+1)," ","♦",LEN(LEFT(O166,M164+1))-LEN(SUBSTITUTE(LEFT(O166,M164+1)," ",""))))),LEFT(O166,IFERROR(FIND(" ",O166)-1,LEN(O166))))))</f>
        <v/>
      </c>
      <c r="O167" s="1738" t="str">
        <f t="shared" si="45"/>
        <v/>
      </c>
      <c r="P167" s="1757"/>
      <c r="Q167" s="1755"/>
      <c r="R167" s="1755"/>
      <c r="T167" s="3">
        <v>1</v>
      </c>
    </row>
    <row r="168" spans="5:20" ht="21" customHeight="1">
      <c r="E168" s="1755"/>
      <c r="G168" s="1730" t="str">
        <f t="shared" si="43"/>
        <v/>
      </c>
      <c r="H168" s="1734" t="str">
        <f t="shared" si="44"/>
        <v/>
      </c>
      <c r="I168" s="1735" t="str">
        <f>IF(LEN(TRIM(N168))&gt;0,MAX(I29:I167)+1,"")</f>
        <v/>
      </c>
      <c r="J168" s="233" t="str">
        <f>IFERROR(INDEX(N30:N299,MATCH(ROW()-ROW(N30)+1,I30:I299,0)),"")</f>
        <v/>
      </c>
      <c r="K168" s="510"/>
      <c r="M168" s="1736" t="str">
        <f>(SUBSTITUTE(SUBSTITUTE(E53,CHAR(13)&amp;CHAR(10)," "),CHAR(10)," "))</f>
        <v/>
      </c>
      <c r="N168" s="1746" t="str">
        <f>IF(OR(M169="",M170=""),"",IF(LEN(M169)&lt;=M170,M169,IFERROR(LEFT(M169,FIND("♦",SUBSTITUTE(LEFT(M169,M170+1)," ","♦",LEN(LEFT(M169,M170+1))-LEN(SUBSTITUTE(LEFT(M169,M170+1)," ",""))))),LEFT(M169,IFERROR(FIND(" ",M169)-1,LEN(M169))))))</f>
        <v/>
      </c>
      <c r="O168" s="1747" t="str">
        <f>IF(N168="","",TRIM(RIGHT(M169,LEN(M169)-LEN(N168))))</f>
        <v/>
      </c>
      <c r="P168" s="1739" t="str">
        <f>F53</f>
        <v xml:space="preserve"> ◄ ligne 53</v>
      </c>
      <c r="Q168" s="1755"/>
      <c r="R168" s="1755"/>
      <c r="T168" s="3">
        <v>1</v>
      </c>
    </row>
    <row r="169" spans="5:20" ht="21" customHeight="1">
      <c r="E169" s="1755"/>
      <c r="G169" s="1730" t="str">
        <f t="shared" si="43"/>
        <v/>
      </c>
      <c r="H169" s="1734" t="str">
        <f t="shared" si="44"/>
        <v/>
      </c>
      <c r="I169" s="1735" t="str">
        <f>IF(LEN(TRIM(N169))&gt;0,MAX(I29:I168)+1,"")</f>
        <v/>
      </c>
      <c r="J169" s="233" t="str">
        <f>IFERROR(INDEX(N30:N299,MATCH(ROW()-ROW(N30)+1,I30:I299,0)),"")</f>
        <v/>
      </c>
      <c r="K169" s="510"/>
      <c r="M169" s="1746" t="str">
        <f>TRIM(SUBSTITUTE(SUBSTITUTE(SUBSTITUTE(SUBSTITUTE(IF(OR(LEFT(M168,1)="-",LEFT(M168,1)="="),MID(M168,2,9999),M168),CHAR(160)," "),","," "),";"," "),"."," "))</f>
        <v/>
      </c>
      <c r="N169" s="1747" t="str">
        <f>IF(OR(O168="",M170=""),"",IF(LEN(O168)&lt;=M170,O168,IFERROR(LEFT(O168,FIND("♦",SUBSTITUTE(LEFT(O168,M170+1)," ","♦",LEN(LEFT(O168,M170+1))-LEN(SUBSTITUTE(LEFT(O168,M170+1)," ",""))))),LEFT(O168,IFERROR(FIND(" ",O168)-1,LEN(O168))))))</f>
        <v/>
      </c>
      <c r="O169" s="1747" t="str">
        <f>IF(N169="","",TRIM(RIGHT(O168,LEN(O168)-LEN(N169))))</f>
        <v/>
      </c>
      <c r="P169" s="1758"/>
      <c r="Q169" s="1755"/>
      <c r="R169" s="1755"/>
      <c r="T169" s="3">
        <v>1</v>
      </c>
    </row>
    <row r="170" spans="5:20" ht="21" customHeight="1">
      <c r="E170" s="1755"/>
      <c r="G170" s="1730" t="str">
        <f t="shared" si="43"/>
        <v/>
      </c>
      <c r="H170" s="1734" t="str">
        <f t="shared" si="44"/>
        <v/>
      </c>
      <c r="I170" s="1735" t="str">
        <f>IF(LEN(TRIM(N170))&gt;0,MAX(I29:I169)+1,"")</f>
        <v/>
      </c>
      <c r="J170" s="233" t="str">
        <f>IFERROR(INDEX(N30:N299,MATCH(ROW()-ROW(N30)+1,I30:I299,0)),"")</f>
        <v/>
      </c>
      <c r="K170" s="510"/>
      <c r="M170" s="1743">
        <f>J17</f>
        <v>50</v>
      </c>
      <c r="N170" s="1747" t="str">
        <f>IF(OR(O169="",M170=""),"",IF(LEN(O169)&lt;=M170,O169,IFERROR(LEFT(O169,FIND("♦",SUBSTITUTE(LEFT(O169,M170+1)," ","♦",LEN(LEFT(O169,M170+1))-LEN(SUBSTITUTE(LEFT(O169,M170+1)," ",""))))),LEFT(O169,IFERROR(FIND(" ",O169)-1,LEN(O169))))))</f>
        <v/>
      </c>
      <c r="O170" s="1747" t="str">
        <f t="shared" ref="O170:O173" si="46">IF(N170="","",TRIM(RIGHT(O169,LEN(O169)-LEN(N170))))</f>
        <v/>
      </c>
      <c r="P170" s="1758"/>
      <c r="Q170" s="1755"/>
      <c r="R170" s="1755"/>
      <c r="T170" s="3">
        <v>1</v>
      </c>
    </row>
    <row r="171" spans="5:20" ht="21" customHeight="1">
      <c r="E171" s="1755"/>
      <c r="G171" s="1730" t="str">
        <f t="shared" si="43"/>
        <v/>
      </c>
      <c r="H171" s="1734" t="str">
        <f t="shared" si="44"/>
        <v/>
      </c>
      <c r="I171" s="1735" t="str">
        <f>IF(LEN(TRIM(N171))&gt;0,MAX(I29:I170)+1,"")</f>
        <v/>
      </c>
      <c r="J171" s="233" t="str">
        <f>IFERROR(INDEX(N30:N299,MATCH(ROW()-ROW(N30)+1,I30:I299,0)),"")</f>
        <v/>
      </c>
      <c r="K171" s="510"/>
      <c r="M171" s="1746"/>
      <c r="N171" s="1747" t="str">
        <f>IF(OR(O170="",M170=""),"",IF(LEN(O170)&lt;=M170,O170,IFERROR(LEFT(O170,FIND("♦",SUBSTITUTE(LEFT(O170,M170+1)," ","♦",LEN(LEFT(O170,M170+1))-LEN(SUBSTITUTE(LEFT(O170,M170+1)," ",""))))),LEFT(O170,IFERROR(FIND(" ",O170)-1,LEN(O170))))))</f>
        <v/>
      </c>
      <c r="O171" s="1747" t="str">
        <f t="shared" si="46"/>
        <v/>
      </c>
      <c r="P171" s="1758"/>
      <c r="Q171" s="1755"/>
      <c r="R171" s="1755"/>
      <c r="T171" s="3">
        <v>1</v>
      </c>
    </row>
    <row r="172" spans="5:20" ht="21" customHeight="1">
      <c r="E172" s="1755"/>
      <c r="G172" s="1730" t="str">
        <f t="shared" si="43"/>
        <v/>
      </c>
      <c r="H172" s="1734" t="str">
        <f t="shared" si="44"/>
        <v/>
      </c>
      <c r="I172" s="1735" t="str">
        <f>IF(LEN(TRIM(N172))&gt;0,MAX(I29:I171)+1,"")</f>
        <v/>
      </c>
      <c r="J172" s="233" t="str">
        <f>IFERROR(INDEX(N30:N299,MATCH(ROW()-ROW(N30)+1,I30:I299,0)),"")</f>
        <v/>
      </c>
      <c r="K172" s="510"/>
      <c r="M172" s="1749"/>
      <c r="N172" s="1747" t="str">
        <f>IF(OR(O171="",M170=""),"",IF(LEN(O171)&lt;=M170,O171,IFERROR(LEFT(O171,FIND("♦",SUBSTITUTE(LEFT(O171,M170+1)," ","♦",LEN(LEFT(O171,M170+1))-LEN(SUBSTITUTE(LEFT(O171,M170+1)," ",""))))),LEFT(O171,IFERROR(FIND(" ",O171)-1,LEN(O171))))))</f>
        <v/>
      </c>
      <c r="O172" s="1747" t="str">
        <f t="shared" si="46"/>
        <v/>
      </c>
      <c r="P172" s="1758"/>
      <c r="Q172" s="1755"/>
      <c r="R172" s="1755"/>
      <c r="T172" s="3">
        <v>1</v>
      </c>
    </row>
    <row r="173" spans="5:20" ht="21" customHeight="1">
      <c r="E173" s="1755"/>
      <c r="G173" s="1730" t="str">
        <f t="shared" si="43"/>
        <v/>
      </c>
      <c r="H173" s="1734" t="str">
        <f t="shared" si="44"/>
        <v/>
      </c>
      <c r="I173" s="1735" t="str">
        <f>IF(LEN(TRIM(N173))&gt;0,MAX(I29:I172)+1,"")</f>
        <v/>
      </c>
      <c r="J173" s="233" t="str">
        <f>IFERROR(INDEX(N30:N299,MATCH(ROW()-ROW(N30)+1,I30:I299,0)),"")</f>
        <v/>
      </c>
      <c r="K173" s="510"/>
      <c r="M173" s="1750"/>
      <c r="N173" s="1747" t="str">
        <f>IF(OR(O172="",M170=""),"",IF(LEN(O172)&lt;=M170,O172,IFERROR(LEFT(O172,FIND("♦",SUBSTITUTE(LEFT(O172,M170+1)," ","♦",LEN(LEFT(O172,M170+1))-LEN(SUBSTITUTE(LEFT(O172,M170+1)," ",""))))),LEFT(O172,IFERROR(FIND(" ",O172)-1,LEN(O172))))))</f>
        <v/>
      </c>
      <c r="O173" s="1747" t="str">
        <f t="shared" si="46"/>
        <v/>
      </c>
      <c r="P173" s="1758"/>
      <c r="Q173" s="1755"/>
      <c r="R173" s="1755"/>
      <c r="T173" s="3">
        <v>1</v>
      </c>
    </row>
    <row r="174" spans="5:20" ht="21" customHeight="1">
      <c r="E174" s="1755"/>
      <c r="G174" s="1730" t="str">
        <f t="shared" si="43"/>
        <v/>
      </c>
      <c r="H174" s="1734" t="str">
        <f t="shared" si="44"/>
        <v/>
      </c>
      <c r="I174" s="1735" t="str">
        <f>IF(LEN(TRIM(N174))&gt;0,MAX(I29:I173)+1,"")</f>
        <v/>
      </c>
      <c r="J174" s="233" t="str">
        <f>IFERROR(INDEX(N30:N299,MATCH(ROW()-ROW(N30)+1,I30:I299,0)),"")</f>
        <v/>
      </c>
      <c r="K174" s="510"/>
      <c r="M174" s="1736" t="str">
        <f>(SUBSTITUTE(SUBSTITUTE(E54,CHAR(13)&amp;CHAR(10)," "),CHAR(10)," "))</f>
        <v/>
      </c>
      <c r="N174" s="1737" t="str">
        <f>IF(OR(M175="",M176=""),"",IF(LEN(M175)&lt;=M176,M175,IFERROR(LEFT(M175,FIND("♦",SUBSTITUTE(LEFT(M175,M176+1)," ","♦",LEN(LEFT(M175,M176+1))-LEN(SUBSTITUTE(LEFT(M175,M176+1)," ",""))))),LEFT(M175,IFERROR(FIND(" ",M175)-1,LEN(M175))))))</f>
        <v/>
      </c>
      <c r="O174" s="1738" t="str">
        <f>IF(N174="","",TRIM(RIGHT(M175,LEN(M175)-LEN(N174))))</f>
        <v/>
      </c>
      <c r="P174" s="1739" t="str">
        <f>F54</f>
        <v xml:space="preserve"> ◄ ligne 54</v>
      </c>
      <c r="Q174" s="1755"/>
      <c r="R174" s="1755"/>
      <c r="T174" s="3">
        <v>1</v>
      </c>
    </row>
    <row r="175" spans="5:20" ht="21" customHeight="1">
      <c r="E175" s="1755"/>
      <c r="G175" s="1730" t="str">
        <f t="shared" si="43"/>
        <v/>
      </c>
      <c r="H175" s="1734" t="str">
        <f t="shared" si="44"/>
        <v/>
      </c>
      <c r="I175" s="1735" t="str">
        <f>IF(LEN(TRIM(N175))&gt;0,MAX(I29:I174)+1,"")</f>
        <v/>
      </c>
      <c r="J175" s="233" t="str">
        <f>IFERROR(INDEX(N30:N299,MATCH(ROW()-ROW(N30)+1,I30:I299,0)),"")</f>
        <v/>
      </c>
      <c r="K175" s="510"/>
      <c r="M175" s="1737" t="str">
        <f>TRIM(SUBSTITUTE(SUBSTITUTE(SUBSTITUTE(SUBSTITUTE(IF(OR(LEFT(M174,1)="-",LEFT(M174,1)="="),MID(M174,2,9999),M174),CHAR(160)," "),","," "),";"," "),"."," "))</f>
        <v/>
      </c>
      <c r="N175" s="1738" t="str">
        <f>IF(OR(O174="",M176=""),"",IF(LEN(O174)&lt;=M176,O174,IFERROR(LEFT(O174,FIND("♦",SUBSTITUTE(LEFT(O174,M176+1)," ","♦",LEN(LEFT(O174,M176+1))-LEN(SUBSTITUTE(LEFT(O174,M176+1)," ",""))))),LEFT(O174,IFERROR(FIND(" ",O174)-1,LEN(O174))))))</f>
        <v/>
      </c>
      <c r="O175" s="1738" t="str">
        <f>IF(N175="","",TRIM(RIGHT(O174,LEN(O174)-LEN(N175))))</f>
        <v/>
      </c>
      <c r="P175" s="1757"/>
      <c r="Q175" s="1755"/>
      <c r="R175" s="1755"/>
      <c r="T175" s="3">
        <v>1</v>
      </c>
    </row>
    <row r="176" spans="5:20" ht="21" customHeight="1">
      <c r="E176" s="1755"/>
      <c r="G176" s="1730" t="str">
        <f t="shared" si="43"/>
        <v/>
      </c>
      <c r="H176" s="1734" t="str">
        <f t="shared" si="44"/>
        <v/>
      </c>
      <c r="I176" s="1735" t="str">
        <f>IF(LEN(TRIM(N176))&gt;0,MAX(I29:I175)+1,"")</f>
        <v/>
      </c>
      <c r="J176" s="233" t="str">
        <f>IFERROR(INDEX(N30:N299,MATCH(ROW()-ROW(N30)+1,I30:I299,0)),"")</f>
        <v/>
      </c>
      <c r="K176" s="510"/>
      <c r="M176" s="1743">
        <f>J17</f>
        <v>50</v>
      </c>
      <c r="N176" s="1738" t="str">
        <f>IF(OR(O175="",M176=""),"",IF(LEN(O175)&lt;=M176,O175,IFERROR(LEFT(O175,FIND("♦",SUBSTITUTE(LEFT(O175,M176+1)," ","♦",LEN(LEFT(O175,M176+1))-LEN(SUBSTITUTE(LEFT(O175,M176+1)," ",""))))),LEFT(O175,IFERROR(FIND(" ",O175)-1,LEN(O175))))))</f>
        <v/>
      </c>
      <c r="O176" s="1738" t="str">
        <f t="shared" ref="O176:O179" si="47">IF(N176="","",TRIM(RIGHT(O175,LEN(O175)-LEN(N176))))</f>
        <v/>
      </c>
      <c r="P176" s="1757"/>
      <c r="Q176" s="1755"/>
      <c r="R176" s="1755"/>
      <c r="T176" s="3">
        <v>1</v>
      </c>
    </row>
    <row r="177" spans="5:20" ht="21" customHeight="1">
      <c r="E177" s="1755"/>
      <c r="G177" s="1730" t="str">
        <f t="shared" si="43"/>
        <v/>
      </c>
      <c r="H177" s="1734" t="str">
        <f t="shared" si="44"/>
        <v/>
      </c>
      <c r="I177" s="1735" t="str">
        <f>IF(LEN(TRIM(N177))&gt;0,MAX(I29:I176)+1,"")</f>
        <v/>
      </c>
      <c r="J177" s="233" t="str">
        <f>IFERROR(INDEX(N30:N299,MATCH(ROW()-ROW(N30)+1,I30:I299,0)),"")</f>
        <v/>
      </c>
      <c r="K177" s="510"/>
      <c r="M177" s="1737"/>
      <c r="N177" s="1738" t="str">
        <f>IF(OR(O176="",M176=""),"",IF(LEN(O176)&lt;=M176,O176,IFERROR(LEFT(O176,FIND("♦",SUBSTITUTE(LEFT(O176,M176+1)," ","♦",LEN(LEFT(O176,M176+1))-LEN(SUBSTITUTE(LEFT(O176,M176+1)," ",""))))),LEFT(O176,IFERROR(FIND(" ",O176)-1,LEN(O176))))))</f>
        <v/>
      </c>
      <c r="O177" s="1738" t="str">
        <f t="shared" si="47"/>
        <v/>
      </c>
      <c r="P177" s="1757"/>
      <c r="Q177" s="1755"/>
      <c r="R177" s="1755"/>
      <c r="T177" s="3">
        <v>1</v>
      </c>
    </row>
    <row r="178" spans="5:20" ht="21" customHeight="1">
      <c r="E178" s="1755"/>
      <c r="G178" s="1730" t="str">
        <f t="shared" si="43"/>
        <v/>
      </c>
      <c r="H178" s="1734" t="str">
        <f t="shared" si="44"/>
        <v/>
      </c>
      <c r="I178" s="1735" t="str">
        <f>IF(LEN(TRIM(N178))&gt;0,MAX(I29:I177)+1,"")</f>
        <v/>
      </c>
      <c r="J178" s="233" t="str">
        <f>IFERROR(INDEX(N30:N299,MATCH(ROW()-ROW(N30)+1,I30:I299,0)),"")</f>
        <v/>
      </c>
      <c r="K178" s="510"/>
      <c r="M178" s="1744"/>
      <c r="N178" s="1738" t="str">
        <f>IF(OR(O177="",M176=""),"",IF(LEN(O177)&lt;=M176,O177,IFERROR(LEFT(O177,FIND("♦",SUBSTITUTE(LEFT(O177,M176+1)," ","♦",LEN(LEFT(O177,M176+1))-LEN(SUBSTITUTE(LEFT(O177,M176+1)," ",""))))),LEFT(O177,IFERROR(FIND(" ",O177)-1,LEN(O177))))))</f>
        <v/>
      </c>
      <c r="O178" s="1738" t="str">
        <f t="shared" si="47"/>
        <v/>
      </c>
      <c r="P178" s="1757"/>
      <c r="Q178" s="1755"/>
      <c r="R178" s="1755"/>
      <c r="T178" s="3">
        <v>1</v>
      </c>
    </row>
    <row r="179" spans="5:20" ht="21" customHeight="1">
      <c r="E179" s="1755"/>
      <c r="G179" s="1730" t="str">
        <f t="shared" si="43"/>
        <v/>
      </c>
      <c r="H179" s="1734" t="str">
        <f t="shared" si="44"/>
        <v/>
      </c>
      <c r="I179" s="1735" t="str">
        <f>IF(LEN(TRIM(N179))&gt;0,MAX(I29:I178)+1,"")</f>
        <v/>
      </c>
      <c r="J179" s="233" t="str">
        <f>IFERROR(INDEX(N30:N299,MATCH(ROW()-ROW(N30)+1,I30:I299,0)),"")</f>
        <v/>
      </c>
      <c r="K179" s="510"/>
      <c r="M179" s="1745"/>
      <c r="N179" s="1738" t="str">
        <f>IF(OR(O178="",M176=""),"",IF(LEN(O178)&lt;=M176,O178,IFERROR(LEFT(O178,FIND("♦",SUBSTITUTE(LEFT(O178,M176+1)," ","♦",LEN(LEFT(O178,M176+1))-LEN(SUBSTITUTE(LEFT(O178,M176+1)," ",""))))),LEFT(O178,IFERROR(FIND(" ",O178)-1,LEN(O178))))))</f>
        <v/>
      </c>
      <c r="O179" s="1738" t="str">
        <f t="shared" si="47"/>
        <v/>
      </c>
      <c r="P179" s="1757"/>
      <c r="Q179" s="1755"/>
      <c r="R179" s="1755"/>
      <c r="T179" s="3">
        <v>1</v>
      </c>
    </row>
    <row r="180" spans="5:20" ht="21" customHeight="1">
      <c r="E180" s="1755"/>
      <c r="G180" s="1730" t="str">
        <f t="shared" si="43"/>
        <v/>
      </c>
      <c r="H180" s="1734" t="str">
        <f t="shared" si="44"/>
        <v/>
      </c>
      <c r="I180" s="1735" t="str">
        <f>IF(LEN(TRIM(N180))&gt;0,MAX(I29:I179)+1,"")</f>
        <v/>
      </c>
      <c r="J180" s="233" t="str">
        <f>IFERROR(INDEX(N30:N299,MATCH(ROW()-ROW(N30)+1,I30:I299,0)),"")</f>
        <v/>
      </c>
      <c r="K180" s="510"/>
      <c r="M180" s="1736" t="str">
        <f>(SUBSTITUTE(SUBSTITUTE(E55,CHAR(13)&amp;CHAR(10)," "),CHAR(10)," "))</f>
        <v/>
      </c>
      <c r="N180" s="1746" t="str">
        <f>IF(OR(M181="",M182=""),"",IF(LEN(M181)&lt;=M182,M181,IFERROR(LEFT(M181,FIND("♦",SUBSTITUTE(LEFT(M181,M182+1)," ","♦",LEN(LEFT(M181,M182+1))-LEN(SUBSTITUTE(LEFT(M181,M182+1)," ",""))))),LEFT(M181,IFERROR(FIND(" ",M181)-1,LEN(M181))))))</f>
        <v/>
      </c>
      <c r="O180" s="1747" t="str">
        <f>IF(N180="","",TRIM(RIGHT(M181,LEN(M181)-LEN(N180))))</f>
        <v/>
      </c>
      <c r="P180" s="1739" t="str">
        <f>F55</f>
        <v xml:space="preserve"> ◄ ligne 55</v>
      </c>
      <c r="Q180" s="1755"/>
      <c r="R180" s="1755"/>
      <c r="T180" s="3">
        <v>1</v>
      </c>
    </row>
    <row r="181" spans="5:20" ht="21" customHeight="1">
      <c r="E181" s="1755"/>
      <c r="G181" s="1730" t="str">
        <f t="shared" si="43"/>
        <v/>
      </c>
      <c r="H181" s="1734" t="str">
        <f t="shared" si="44"/>
        <v/>
      </c>
      <c r="I181" s="1735" t="str">
        <f>IF(LEN(TRIM(N181))&gt;0,MAX(I29:I180)+1,"")</f>
        <v/>
      </c>
      <c r="J181" s="233" t="str">
        <f>IFERROR(INDEX(N30:N299,MATCH(ROW()-ROW(N30)+1,I30:I299,0)),"")</f>
        <v/>
      </c>
      <c r="K181" s="510"/>
      <c r="M181" s="1746" t="str">
        <f>TRIM(SUBSTITUTE(SUBSTITUTE(SUBSTITUTE(SUBSTITUTE(IF(OR(LEFT(M180,1)="-",LEFT(M180,1)="="),MID(M180,2,9999),M180),CHAR(160)," "),","," "),";"," "),"."," "))</f>
        <v/>
      </c>
      <c r="N181" s="1747" t="str">
        <f>IF(OR(O180="",M182=""),"",IF(LEN(O180)&lt;=M182,O180,IFERROR(LEFT(O180,FIND("♦",SUBSTITUTE(LEFT(O180,M182+1)," ","♦",LEN(LEFT(O180,M182+1))-LEN(SUBSTITUTE(LEFT(O180,M182+1)," ",""))))),LEFT(O180,IFERROR(FIND(" ",O180)-1,LEN(O180))))))</f>
        <v/>
      </c>
      <c r="O181" s="1747" t="str">
        <f>IF(N181="","",TRIM(RIGHT(O180,LEN(O180)-LEN(N181))))</f>
        <v/>
      </c>
      <c r="P181" s="1758"/>
      <c r="Q181" s="1755"/>
      <c r="R181" s="1755"/>
      <c r="T181" s="3">
        <v>1</v>
      </c>
    </row>
    <row r="182" spans="5:20" ht="21" customHeight="1">
      <c r="E182" s="1755"/>
      <c r="G182" s="1730" t="str">
        <f t="shared" si="43"/>
        <v/>
      </c>
      <c r="H182" s="1734" t="str">
        <f t="shared" si="44"/>
        <v/>
      </c>
      <c r="I182" s="1735" t="str">
        <f>IF(LEN(TRIM(N182))&gt;0,MAX(I29:I181)+1,"")</f>
        <v/>
      </c>
      <c r="J182" s="233" t="str">
        <f>IFERROR(INDEX(N30:N299,MATCH(ROW()-ROW(N30)+1,I30:I299,0)),"")</f>
        <v/>
      </c>
      <c r="K182" s="510"/>
      <c r="M182" s="1743">
        <f>J17</f>
        <v>50</v>
      </c>
      <c r="N182" s="1747" t="str">
        <f>IF(OR(O181="",M182=""),"",IF(LEN(O181)&lt;=M182,O181,IFERROR(LEFT(O181,FIND("♦",SUBSTITUTE(LEFT(O181,M182+1)," ","♦",LEN(LEFT(O181,M182+1))-LEN(SUBSTITUTE(LEFT(O181,M182+1)," ",""))))),LEFT(O181,IFERROR(FIND(" ",O181)-1,LEN(O181))))))</f>
        <v/>
      </c>
      <c r="O182" s="1747" t="str">
        <f t="shared" ref="O182:O185" si="48">IF(N182="","",TRIM(RIGHT(O181,LEN(O181)-LEN(N182))))</f>
        <v/>
      </c>
      <c r="P182" s="1758"/>
      <c r="Q182" s="1755"/>
      <c r="R182" s="1755"/>
      <c r="T182" s="3">
        <v>1</v>
      </c>
    </row>
    <row r="183" spans="5:20" ht="21" customHeight="1">
      <c r="E183" s="1755"/>
      <c r="G183" s="1730" t="str">
        <f t="shared" si="43"/>
        <v/>
      </c>
      <c r="H183" s="1734" t="str">
        <f t="shared" si="44"/>
        <v/>
      </c>
      <c r="I183" s="1735" t="str">
        <f>IF(LEN(TRIM(N183))&gt;0,MAX(I29:I182)+1,"")</f>
        <v/>
      </c>
      <c r="J183" s="233" t="str">
        <f>IFERROR(INDEX(N30:N299,MATCH(ROW()-ROW(N30)+1,I30:I299,0)),"")</f>
        <v/>
      </c>
      <c r="K183" s="510"/>
      <c r="M183" s="1746"/>
      <c r="N183" s="1747" t="str">
        <f>IF(OR(O182="",M182=""),"",IF(LEN(O182)&lt;=M182,O182,IFERROR(LEFT(O182,FIND("♦",SUBSTITUTE(LEFT(O182,M182+1)," ","♦",LEN(LEFT(O182,M182+1))-LEN(SUBSTITUTE(LEFT(O182,M182+1)," ",""))))),LEFT(O182,IFERROR(FIND(" ",O182)-1,LEN(O182))))))</f>
        <v/>
      </c>
      <c r="O183" s="1747" t="str">
        <f t="shared" si="48"/>
        <v/>
      </c>
      <c r="P183" s="1758"/>
      <c r="Q183" s="1755"/>
      <c r="R183" s="1755"/>
      <c r="T183" s="3">
        <v>1</v>
      </c>
    </row>
    <row r="184" spans="5:20" ht="21" customHeight="1">
      <c r="E184" s="1755"/>
      <c r="G184" s="1730" t="str">
        <f t="shared" si="43"/>
        <v/>
      </c>
      <c r="H184" s="1734" t="str">
        <f t="shared" si="44"/>
        <v/>
      </c>
      <c r="I184" s="1735" t="str">
        <f>IF(LEN(TRIM(N184))&gt;0,MAX(I29:I183)+1,"")</f>
        <v/>
      </c>
      <c r="J184" s="233" t="str">
        <f>IFERROR(INDEX(N30:N299,MATCH(ROW()-ROW(N30)+1,I30:I299,0)),"")</f>
        <v/>
      </c>
      <c r="K184" s="510"/>
      <c r="M184" s="1749"/>
      <c r="N184" s="1747" t="str">
        <f>IF(OR(O183="",M182=""),"",IF(LEN(O183)&lt;=M182,O183,IFERROR(LEFT(O183,FIND("♦",SUBSTITUTE(LEFT(O183,M182+1)," ","♦",LEN(LEFT(O183,M182+1))-LEN(SUBSTITUTE(LEFT(O183,M182+1)," ",""))))),LEFT(O183,IFERROR(FIND(" ",O183)-1,LEN(O183))))))</f>
        <v/>
      </c>
      <c r="O184" s="1747" t="str">
        <f t="shared" si="48"/>
        <v/>
      </c>
      <c r="P184" s="1758"/>
      <c r="Q184" s="1755"/>
      <c r="R184" s="1755"/>
      <c r="T184" s="3">
        <v>1</v>
      </c>
    </row>
    <row r="185" spans="5:20" ht="21" customHeight="1">
      <c r="E185" s="1755"/>
      <c r="G185" s="1730" t="str">
        <f t="shared" si="43"/>
        <v/>
      </c>
      <c r="H185" s="1734" t="str">
        <f t="shared" si="44"/>
        <v/>
      </c>
      <c r="I185" s="1735" t="str">
        <f>IF(LEN(TRIM(N185))&gt;0,MAX(I29:I184)+1,"")</f>
        <v/>
      </c>
      <c r="J185" s="233" t="str">
        <f>IFERROR(INDEX(N30:N299,MATCH(ROW()-ROW(N30)+1,I30:I299,0)),"")</f>
        <v/>
      </c>
      <c r="K185" s="510"/>
      <c r="M185" s="1750"/>
      <c r="N185" s="1747" t="str">
        <f>IF(OR(O184="",M182=""),"",IF(LEN(O184)&lt;=M182,O184,IFERROR(LEFT(O184,FIND("♦",SUBSTITUTE(LEFT(O184,M182+1)," ","♦",LEN(LEFT(O184,M182+1))-LEN(SUBSTITUTE(LEFT(O184,M182+1)," ",""))))),LEFT(O184,IFERROR(FIND(" ",O184)-1,LEN(O184))))))</f>
        <v/>
      </c>
      <c r="O185" s="1747" t="str">
        <f t="shared" si="48"/>
        <v/>
      </c>
      <c r="P185" s="1758"/>
      <c r="Q185" s="1755"/>
      <c r="R185" s="1755"/>
      <c r="T185" s="3">
        <v>1</v>
      </c>
    </row>
    <row r="186" spans="5:20" ht="21" customHeight="1">
      <c r="E186" s="1755"/>
      <c r="G186" s="1730" t="str">
        <f t="shared" si="43"/>
        <v/>
      </c>
      <c r="H186" s="1734" t="str">
        <f t="shared" si="44"/>
        <v/>
      </c>
      <c r="I186" s="1735" t="str">
        <f>IF(LEN(TRIM(N186))&gt;0,MAX(I29:I185)+1,"")</f>
        <v/>
      </c>
      <c r="J186" s="233" t="str">
        <f>IFERROR(INDEX(N30:N299,MATCH(ROW()-ROW(N30)+1,I30:I299,0)),"")</f>
        <v/>
      </c>
      <c r="K186" s="510"/>
      <c r="M186" s="1736" t="str">
        <f>(SUBSTITUTE(SUBSTITUTE(E56,CHAR(13)&amp;CHAR(10)," "),CHAR(10)," "))</f>
        <v/>
      </c>
      <c r="N186" s="1737" t="str">
        <f>IF(OR(M187="",M188=""),"",IF(LEN(M187)&lt;=M188,M187,IFERROR(LEFT(M187,FIND("♦",SUBSTITUTE(LEFT(M187,M188+1)," ","♦",LEN(LEFT(M187,M188+1))-LEN(SUBSTITUTE(LEFT(M187,M188+1)," ",""))))),LEFT(M187,IFERROR(FIND(" ",M187)-1,LEN(M187))))))</f>
        <v/>
      </c>
      <c r="O186" s="1738" t="str">
        <f>IF(N186="","",TRIM(RIGHT(M187,LEN(M187)-LEN(N186))))</f>
        <v/>
      </c>
      <c r="P186" s="1739" t="str">
        <f>F56</f>
        <v xml:space="preserve"> ◄ ligne 56</v>
      </c>
      <c r="Q186" s="1755"/>
      <c r="R186" s="1755"/>
      <c r="T186" s="3">
        <v>1</v>
      </c>
    </row>
    <row r="187" spans="5:20" ht="21" customHeight="1">
      <c r="E187" s="1755"/>
      <c r="G187" s="1730" t="str">
        <f t="shared" si="43"/>
        <v/>
      </c>
      <c r="H187" s="1734" t="str">
        <f t="shared" si="44"/>
        <v/>
      </c>
      <c r="I187" s="1735" t="str">
        <f>IF(LEN(TRIM(N187))&gt;0,MAX(I29:I186)+1,"")</f>
        <v/>
      </c>
      <c r="J187" s="233" t="str">
        <f>IFERROR(INDEX(N30:N299,MATCH(ROW()-ROW(N30)+1,I30:I299,0)),"")</f>
        <v/>
      </c>
      <c r="K187" s="510"/>
      <c r="M187" s="1737" t="str">
        <f>TRIM(SUBSTITUTE(SUBSTITUTE(SUBSTITUTE(SUBSTITUTE(IF(OR(LEFT(M186,1)="-",LEFT(M186,1)="="),MID(M186,2,9999),M186),CHAR(160)," "),","," "),";"," "),"."," "))</f>
        <v/>
      </c>
      <c r="N187" s="1738" t="str">
        <f>IF(OR(O186="",M188=""),"",IF(LEN(O186)&lt;=M188,O186,IFERROR(LEFT(O186,FIND("♦",SUBSTITUTE(LEFT(O186,M188+1)," ","♦",LEN(LEFT(O186,M188+1))-LEN(SUBSTITUTE(LEFT(O186,M188+1)," ",""))))),LEFT(O186,IFERROR(FIND(" ",O186)-1,LEN(O186))))))</f>
        <v/>
      </c>
      <c r="O187" s="1738" t="str">
        <f>IF(N187="","",TRIM(RIGHT(O186,LEN(O186)-LEN(N187))))</f>
        <v/>
      </c>
      <c r="P187" s="1757"/>
      <c r="Q187" s="1755"/>
      <c r="R187" s="1755"/>
      <c r="T187" s="3">
        <v>1</v>
      </c>
    </row>
    <row r="188" spans="5:20" ht="21" customHeight="1">
      <c r="E188" s="1755"/>
      <c r="G188" s="1730" t="str">
        <f t="shared" si="43"/>
        <v/>
      </c>
      <c r="H188" s="1734" t="str">
        <f t="shared" si="44"/>
        <v/>
      </c>
      <c r="I188" s="1735" t="str">
        <f>IF(LEN(TRIM(N188))&gt;0,MAX(I29:I187)+1,"")</f>
        <v/>
      </c>
      <c r="J188" s="233" t="str">
        <f>IFERROR(INDEX(N30:N299,MATCH(ROW()-ROW(N30)+1,I30:I299,0)),"")</f>
        <v/>
      </c>
      <c r="K188" s="510"/>
      <c r="M188" s="1743">
        <f>J17</f>
        <v>50</v>
      </c>
      <c r="N188" s="1738" t="str">
        <f>IF(OR(O187="",M188=""),"",IF(LEN(O187)&lt;=M188,O187,IFERROR(LEFT(O187,FIND("♦",SUBSTITUTE(LEFT(O187,M188+1)," ","♦",LEN(LEFT(O187,M188+1))-LEN(SUBSTITUTE(LEFT(O187,M188+1)," ",""))))),LEFT(O187,IFERROR(FIND(" ",O187)-1,LEN(O187))))))</f>
        <v/>
      </c>
      <c r="O188" s="1738" t="str">
        <f t="shared" ref="O188:O191" si="49">IF(N188="","",TRIM(RIGHT(O187,LEN(O187)-LEN(N188))))</f>
        <v/>
      </c>
      <c r="P188" s="1757"/>
      <c r="Q188" s="1755"/>
      <c r="R188" s="1755"/>
      <c r="T188" s="3">
        <v>1</v>
      </c>
    </row>
    <row r="189" spans="5:20" ht="21" customHeight="1">
      <c r="E189" s="1755"/>
      <c r="G189" s="1730" t="str">
        <f t="shared" si="43"/>
        <v/>
      </c>
      <c r="H189" s="1734" t="str">
        <f t="shared" si="44"/>
        <v/>
      </c>
      <c r="I189" s="1735" t="str">
        <f>IF(LEN(TRIM(N189))&gt;0,MAX(I29:I188)+1,"")</f>
        <v/>
      </c>
      <c r="J189" s="233" t="str">
        <f>IFERROR(INDEX(N30:N299,MATCH(ROW()-ROW(N30)+1,I30:I299,0)),"")</f>
        <v/>
      </c>
      <c r="K189" s="510"/>
      <c r="M189" s="1737"/>
      <c r="N189" s="1738" t="str">
        <f>IF(OR(O188="",M188=""),"",IF(LEN(O188)&lt;=M188,O188,IFERROR(LEFT(O188,FIND("♦",SUBSTITUTE(LEFT(O188,M188+1)," ","♦",LEN(LEFT(O188,M188+1))-LEN(SUBSTITUTE(LEFT(O188,M188+1)," ",""))))),LEFT(O188,IFERROR(FIND(" ",O188)-1,LEN(O188))))))</f>
        <v/>
      </c>
      <c r="O189" s="1738" t="str">
        <f t="shared" si="49"/>
        <v/>
      </c>
      <c r="P189" s="1757"/>
      <c r="Q189" s="1755"/>
      <c r="R189" s="1755"/>
      <c r="T189" s="3">
        <v>1</v>
      </c>
    </row>
    <row r="190" spans="5:20" ht="21" customHeight="1">
      <c r="E190" s="1755"/>
      <c r="G190" s="1730" t="str">
        <f t="shared" si="43"/>
        <v/>
      </c>
      <c r="H190" s="1734" t="str">
        <f t="shared" si="44"/>
        <v/>
      </c>
      <c r="I190" s="1735" t="str">
        <f>IF(LEN(TRIM(N190))&gt;0,MAX(I29:I189)+1,"")</f>
        <v/>
      </c>
      <c r="J190" s="233" t="str">
        <f>IFERROR(INDEX(N30:N299,MATCH(ROW()-ROW(N30)+1,I30:I299,0)),"")</f>
        <v/>
      </c>
      <c r="K190" s="510"/>
      <c r="M190" s="1744"/>
      <c r="N190" s="1738" t="str">
        <f>IF(OR(O189="",M188=""),"",IF(LEN(O189)&lt;=M188,O189,IFERROR(LEFT(O189,FIND("♦",SUBSTITUTE(LEFT(O189,M188+1)," ","♦",LEN(LEFT(O189,M188+1))-LEN(SUBSTITUTE(LEFT(O189,M188+1)," ",""))))),LEFT(O189,IFERROR(FIND(" ",O189)-1,LEN(O189))))))</f>
        <v/>
      </c>
      <c r="O190" s="1738" t="str">
        <f t="shared" si="49"/>
        <v/>
      </c>
      <c r="P190" s="1757"/>
      <c r="Q190" s="1755"/>
      <c r="R190" s="1755"/>
      <c r="T190" s="3">
        <v>1</v>
      </c>
    </row>
    <row r="191" spans="5:20" ht="21" customHeight="1">
      <c r="E191" s="1755"/>
      <c r="G191" s="1730" t="str">
        <f t="shared" si="43"/>
        <v/>
      </c>
      <c r="H191" s="1734" t="str">
        <f t="shared" si="44"/>
        <v/>
      </c>
      <c r="I191" s="1735" t="str">
        <f>IF(LEN(TRIM(N191))&gt;0,MAX(I29:I190)+1,"")</f>
        <v/>
      </c>
      <c r="J191" s="233" t="str">
        <f>IFERROR(INDEX(N30:N299,MATCH(ROW()-ROW(N30)+1,I30:I299,0)),"")</f>
        <v/>
      </c>
      <c r="K191" s="510"/>
      <c r="M191" s="1745"/>
      <c r="N191" s="1738" t="str">
        <f>IF(OR(O190="",M188=""),"",IF(LEN(O190)&lt;=M188,O190,IFERROR(LEFT(O190,FIND("♦",SUBSTITUTE(LEFT(O190,M188+1)," ","♦",LEN(LEFT(O190,M188+1))-LEN(SUBSTITUTE(LEFT(O190,M188+1)," ",""))))),LEFT(O190,IFERROR(FIND(" ",O190)-1,LEN(O190))))))</f>
        <v/>
      </c>
      <c r="O191" s="1738" t="str">
        <f t="shared" si="49"/>
        <v/>
      </c>
      <c r="P191" s="1757"/>
      <c r="Q191" s="1755"/>
      <c r="R191" s="1755"/>
      <c r="T191" s="3">
        <v>1</v>
      </c>
    </row>
    <row r="192" spans="5:20" ht="21" customHeight="1">
      <c r="E192" s="1755"/>
      <c r="G192" s="1730" t="str">
        <f t="shared" si="43"/>
        <v/>
      </c>
      <c r="H192" s="1734" t="str">
        <f t="shared" si="44"/>
        <v/>
      </c>
      <c r="I192" s="1735" t="str">
        <f>IF(LEN(TRIM(N192))&gt;0,MAX(I29:I191)+1,"")</f>
        <v/>
      </c>
      <c r="J192" s="233" t="str">
        <f>IFERROR(INDEX(N30:N299,MATCH(ROW()-ROW(N30)+1,I30:I299,0)),"")</f>
        <v/>
      </c>
      <c r="K192" s="510"/>
      <c r="M192" s="1736" t="str">
        <f>(SUBSTITUTE(SUBSTITUTE(E57,CHAR(13)&amp;CHAR(10)," "),CHAR(10)," "))</f>
        <v/>
      </c>
      <c r="N192" s="1746" t="str">
        <f>IF(OR(M193="",M194=""),"",IF(LEN(M193)&lt;=M194,M193,IFERROR(LEFT(M193,FIND("♦",SUBSTITUTE(LEFT(M193,M194+1)," ","♦",LEN(LEFT(M193,M194+1))-LEN(SUBSTITUTE(LEFT(M193,M194+1)," ",""))))),LEFT(M193,IFERROR(FIND(" ",M193)-1,LEN(M193))))))</f>
        <v/>
      </c>
      <c r="O192" s="1747" t="str">
        <f>IF(N192="","",TRIM(RIGHT(M193,LEN(M193)-LEN(N192))))</f>
        <v/>
      </c>
      <c r="P192" s="1739" t="str">
        <f>F57</f>
        <v xml:space="preserve"> ◄ ligne 57</v>
      </c>
      <c r="Q192" s="1755"/>
      <c r="R192" s="1755"/>
      <c r="T192" s="3">
        <v>1</v>
      </c>
    </row>
    <row r="193" spans="5:20" ht="21" customHeight="1">
      <c r="E193" s="1755"/>
      <c r="G193" s="1730" t="str">
        <f t="shared" si="43"/>
        <v/>
      </c>
      <c r="H193" s="1734" t="str">
        <f t="shared" si="44"/>
        <v/>
      </c>
      <c r="I193" s="1735" t="str">
        <f>IF(LEN(TRIM(N193))&gt;0,MAX(I29:I192)+1,"")</f>
        <v/>
      </c>
      <c r="J193" s="233" t="str">
        <f>IFERROR(INDEX(N30:N299,MATCH(ROW()-ROW(N30)+1,I30:I299,0)),"")</f>
        <v/>
      </c>
      <c r="K193" s="510"/>
      <c r="M193" s="1746" t="str">
        <f>TRIM(SUBSTITUTE(SUBSTITUTE(SUBSTITUTE(SUBSTITUTE(IF(OR(LEFT(M192,1)="-",LEFT(M192,1)="="),MID(M192,2,9999),M192),CHAR(160)," "),","," "),";"," "),"."," "))</f>
        <v/>
      </c>
      <c r="N193" s="1747" t="str">
        <f>IF(OR(O192="",M194=""),"",IF(LEN(O192)&lt;=M194,O192,IFERROR(LEFT(O192,FIND("♦",SUBSTITUTE(LEFT(O192,M194+1)," ","♦",LEN(LEFT(O192,M194+1))-LEN(SUBSTITUTE(LEFT(O192,M194+1)," ",""))))),LEFT(O192,IFERROR(FIND(" ",O192)-1,LEN(O192))))))</f>
        <v/>
      </c>
      <c r="O193" s="1747" t="str">
        <f>IF(N193="","",TRIM(RIGHT(O192,LEN(O192)-LEN(N193))))</f>
        <v/>
      </c>
      <c r="P193" s="1758"/>
      <c r="Q193" s="1755"/>
      <c r="R193" s="1755"/>
      <c r="T193" s="3">
        <v>1</v>
      </c>
    </row>
    <row r="194" spans="5:20" ht="21" customHeight="1">
      <c r="E194" s="1755"/>
      <c r="G194" s="1730" t="str">
        <f t="shared" si="43"/>
        <v/>
      </c>
      <c r="H194" s="1734" t="str">
        <f t="shared" si="44"/>
        <v/>
      </c>
      <c r="I194" s="1735" t="str">
        <f>IF(LEN(TRIM(N194))&gt;0,MAX(I29:I193)+1,"")</f>
        <v/>
      </c>
      <c r="J194" s="233" t="str">
        <f>IFERROR(INDEX(N30:N299,MATCH(ROW()-ROW(N30)+1,I30:I299,0)),"")</f>
        <v/>
      </c>
      <c r="K194" s="510"/>
      <c r="M194" s="1743">
        <f>J17</f>
        <v>50</v>
      </c>
      <c r="N194" s="1747" t="str">
        <f>IF(OR(O193="",M194=""),"",IF(LEN(O193)&lt;=M194,O193,IFERROR(LEFT(O193,FIND("♦",SUBSTITUTE(LEFT(O193,M194+1)," ","♦",LEN(LEFT(O193,M194+1))-LEN(SUBSTITUTE(LEFT(O193,M194+1)," ",""))))),LEFT(O193,IFERROR(FIND(" ",O193)-1,LEN(O193))))))</f>
        <v/>
      </c>
      <c r="O194" s="1747" t="str">
        <f t="shared" ref="O194:O197" si="50">IF(N194="","",TRIM(RIGHT(O193,LEN(O193)-LEN(N194))))</f>
        <v/>
      </c>
      <c r="P194" s="1758"/>
      <c r="Q194" s="1755"/>
      <c r="R194" s="1755"/>
      <c r="T194" s="3">
        <v>1</v>
      </c>
    </row>
    <row r="195" spans="5:20" ht="21" customHeight="1">
      <c r="E195" s="1755"/>
      <c r="G195" s="1730" t="str">
        <f t="shared" si="43"/>
        <v/>
      </c>
      <c r="H195" s="1734" t="str">
        <f t="shared" si="44"/>
        <v/>
      </c>
      <c r="I195" s="1735" t="str">
        <f>IF(LEN(TRIM(N195))&gt;0,MAX(I29:I194)+1,"")</f>
        <v/>
      </c>
      <c r="J195" s="233" t="str">
        <f>IFERROR(INDEX(N30:N299,MATCH(ROW()-ROW(N30)+1,I30:I299,0)),"")</f>
        <v/>
      </c>
      <c r="K195" s="510"/>
      <c r="M195" s="1746"/>
      <c r="N195" s="1747" t="str">
        <f>IF(OR(O194="",M194=""),"",IF(LEN(O194)&lt;=M194,O194,IFERROR(LEFT(O194,FIND("♦",SUBSTITUTE(LEFT(O194,M194+1)," ","♦",LEN(LEFT(O194,M194+1))-LEN(SUBSTITUTE(LEFT(O194,M194+1)," ",""))))),LEFT(O194,IFERROR(FIND(" ",O194)-1,LEN(O194))))))</f>
        <v/>
      </c>
      <c r="O195" s="1747" t="str">
        <f t="shared" si="50"/>
        <v/>
      </c>
      <c r="P195" s="1758"/>
      <c r="Q195" s="1755"/>
      <c r="R195" s="1755"/>
      <c r="T195" s="3">
        <v>1</v>
      </c>
    </row>
    <row r="196" spans="5:20" ht="21" customHeight="1">
      <c r="E196" s="1755"/>
      <c r="G196" s="1730" t="str">
        <f t="shared" si="43"/>
        <v/>
      </c>
      <c r="H196" s="1734" t="str">
        <f t="shared" si="44"/>
        <v/>
      </c>
      <c r="I196" s="1735" t="str">
        <f>IF(LEN(TRIM(N196))&gt;0,MAX(I29:I195)+1,"")</f>
        <v/>
      </c>
      <c r="J196" s="233" t="str">
        <f>IFERROR(INDEX(N30:N299,MATCH(ROW()-ROW(N30)+1,I30:I299,0)),"")</f>
        <v/>
      </c>
      <c r="K196" s="510"/>
      <c r="M196" s="1749"/>
      <c r="N196" s="1747" t="str">
        <f>IF(OR(O195="",M194=""),"",IF(LEN(O195)&lt;=M194,O195,IFERROR(LEFT(O195,FIND("♦",SUBSTITUTE(LEFT(O195,M194+1)," ","♦",LEN(LEFT(O195,M194+1))-LEN(SUBSTITUTE(LEFT(O195,M194+1)," ",""))))),LEFT(O195,IFERROR(FIND(" ",O195)-1,LEN(O195))))))</f>
        <v/>
      </c>
      <c r="O196" s="1747" t="str">
        <f t="shared" si="50"/>
        <v/>
      </c>
      <c r="P196" s="1758"/>
      <c r="Q196" s="1755"/>
      <c r="R196" s="1755"/>
      <c r="T196" s="3">
        <v>1</v>
      </c>
    </row>
    <row r="197" spans="5:20" ht="21" customHeight="1">
      <c r="E197" s="1755"/>
      <c r="G197" s="1730" t="str">
        <f t="shared" si="43"/>
        <v/>
      </c>
      <c r="H197" s="1734" t="str">
        <f t="shared" si="44"/>
        <v/>
      </c>
      <c r="I197" s="1735" t="str">
        <f>IF(LEN(TRIM(N197))&gt;0,MAX(I29:I196)+1,"")</f>
        <v/>
      </c>
      <c r="J197" s="233" t="str">
        <f>IFERROR(INDEX(N30:N299,MATCH(ROW()-ROW(N30)+1,I30:I299,0)),"")</f>
        <v/>
      </c>
      <c r="K197" s="510"/>
      <c r="M197" s="1750"/>
      <c r="N197" s="1747" t="str">
        <f>IF(OR(O196="",M194=""),"",IF(LEN(O196)&lt;=M194,O196,IFERROR(LEFT(O196,FIND("♦",SUBSTITUTE(LEFT(O196,M194+1)," ","♦",LEN(LEFT(O196,M194+1))-LEN(SUBSTITUTE(LEFT(O196,M194+1)," ",""))))),LEFT(O196,IFERROR(FIND(" ",O196)-1,LEN(O196))))))</f>
        <v/>
      </c>
      <c r="O197" s="1747" t="str">
        <f t="shared" si="50"/>
        <v/>
      </c>
      <c r="P197" s="1758"/>
      <c r="Q197" s="1755"/>
      <c r="R197" s="1755"/>
      <c r="T197" s="3">
        <v>1</v>
      </c>
    </row>
    <row r="198" spans="5:20" ht="21" customHeight="1">
      <c r="E198" s="1755"/>
      <c r="G198" s="1730" t="str">
        <f t="shared" si="43"/>
        <v/>
      </c>
      <c r="H198" s="1734" t="str">
        <f t="shared" si="44"/>
        <v/>
      </c>
      <c r="I198" s="1735" t="str">
        <f>IF(LEN(TRIM(N198))&gt;0,MAX(I29:I197)+1,"")</f>
        <v/>
      </c>
      <c r="J198" s="233" t="str">
        <f>IFERROR(INDEX(N30:N299,MATCH(ROW()-ROW(N30)+1,I30:I299,0)),"")</f>
        <v/>
      </c>
      <c r="K198" s="510"/>
      <c r="M198" s="1736" t="str">
        <f>(SUBSTITUTE(SUBSTITUTE(E58,CHAR(13)&amp;CHAR(10)," "),CHAR(10)," "))</f>
        <v/>
      </c>
      <c r="N198" s="1737" t="str">
        <f>IF(OR(M199="",M200=""),"",IF(LEN(M199)&lt;=M200,M199,IFERROR(LEFT(M199,FIND("♦",SUBSTITUTE(LEFT(M199,M200+1)," ","♦",LEN(LEFT(M199,M200+1))-LEN(SUBSTITUTE(LEFT(M199,M200+1)," ",""))))),LEFT(M199,IFERROR(FIND(" ",M199)-1,LEN(M199))))))</f>
        <v/>
      </c>
      <c r="O198" s="1738" t="str">
        <f>IF(N198="","",TRIM(RIGHT(M199,LEN(M199)-LEN(N198))))</f>
        <v/>
      </c>
      <c r="P198" s="1739" t="str">
        <f>F58</f>
        <v xml:space="preserve"> ◄ ligne 58</v>
      </c>
      <c r="Q198" s="1755"/>
      <c r="R198" s="1755"/>
      <c r="T198" s="3">
        <v>1</v>
      </c>
    </row>
    <row r="199" spans="5:20" ht="21" customHeight="1">
      <c r="E199" s="1755"/>
      <c r="G199" s="1730" t="str">
        <f t="shared" si="43"/>
        <v/>
      </c>
      <c r="H199" s="1734" t="str">
        <f t="shared" si="44"/>
        <v/>
      </c>
      <c r="I199" s="1735" t="str">
        <f>IF(LEN(TRIM(N199))&gt;0,MAX(I29:I198)+1,"")</f>
        <v/>
      </c>
      <c r="J199" s="233" t="str">
        <f>IFERROR(INDEX(N30:N299,MATCH(ROW()-ROW(N30)+1,I30:I299,0)),"")</f>
        <v/>
      </c>
      <c r="K199" s="510"/>
      <c r="M199" s="1737" t="str">
        <f>TRIM(SUBSTITUTE(SUBSTITUTE(SUBSTITUTE(SUBSTITUTE(IF(OR(LEFT(M198,1)="-",LEFT(M198,1)="="),MID(M198,2,9999),M198),CHAR(160)," "),","," "),";"," "),"."," "))</f>
        <v/>
      </c>
      <c r="N199" s="1738" t="str">
        <f>IF(OR(O198="",M200=""),"",IF(LEN(O198)&lt;=M200,O198,IFERROR(LEFT(O198,FIND("♦",SUBSTITUTE(LEFT(O198,M200+1)," ","♦",LEN(LEFT(O198,M200+1))-LEN(SUBSTITUTE(LEFT(O198,M200+1)," ",""))))),LEFT(O198,IFERROR(FIND(" ",O198)-1,LEN(O198))))))</f>
        <v/>
      </c>
      <c r="O199" s="1738" t="str">
        <f>IF(N199="","",TRIM(RIGHT(O198,LEN(O198)-LEN(N199))))</f>
        <v/>
      </c>
      <c r="P199" s="1757"/>
      <c r="Q199" s="1755"/>
      <c r="R199" s="1755"/>
      <c r="T199" s="3">
        <v>1</v>
      </c>
    </row>
    <row r="200" spans="5:20" ht="21" customHeight="1">
      <c r="E200" s="1755"/>
      <c r="G200" s="1730" t="str">
        <f t="shared" si="43"/>
        <v/>
      </c>
      <c r="H200" s="1734" t="str">
        <f t="shared" si="44"/>
        <v/>
      </c>
      <c r="I200" s="1735" t="str">
        <f>IF(LEN(TRIM(N200))&gt;0,MAX(I29:I199)+1,"")</f>
        <v/>
      </c>
      <c r="J200" s="233" t="str">
        <f>IFERROR(INDEX(N30:N299,MATCH(ROW()-ROW(N30)+1,I30:I299,0)),"")</f>
        <v/>
      </c>
      <c r="K200" s="510"/>
      <c r="M200" s="1743">
        <f>J17</f>
        <v>50</v>
      </c>
      <c r="N200" s="1738" t="str">
        <f>IF(OR(O199="",M200=""),"",IF(LEN(O199)&lt;=M200,O199,IFERROR(LEFT(O199,FIND("♦",SUBSTITUTE(LEFT(O199,M200+1)," ","♦",LEN(LEFT(O199,M200+1))-LEN(SUBSTITUTE(LEFT(O199,M200+1)," ",""))))),LEFT(O199,IFERROR(FIND(" ",O199)-1,LEN(O199))))))</f>
        <v/>
      </c>
      <c r="O200" s="1738" t="str">
        <f t="shared" ref="O200:O203" si="51">IF(N200="","",TRIM(RIGHT(O199,LEN(O199)-LEN(N200))))</f>
        <v/>
      </c>
      <c r="P200" s="1757"/>
      <c r="Q200" s="1755"/>
      <c r="R200" s="1755"/>
      <c r="T200" s="3">
        <v>1</v>
      </c>
    </row>
    <row r="201" spans="5:20" ht="21" customHeight="1">
      <c r="E201" s="1755"/>
      <c r="G201" s="1730" t="str">
        <f t="shared" si="43"/>
        <v/>
      </c>
      <c r="H201" s="1734" t="str">
        <f t="shared" si="44"/>
        <v/>
      </c>
      <c r="I201" s="1735" t="str">
        <f>IF(LEN(TRIM(N201))&gt;0,MAX(I29:I200)+1,"")</f>
        <v/>
      </c>
      <c r="J201" s="233" t="str">
        <f>IFERROR(INDEX(N30:N299,MATCH(ROW()-ROW(N30)+1,I30:I299,0)),"")</f>
        <v/>
      </c>
      <c r="K201" s="510"/>
      <c r="M201" s="1737"/>
      <c r="N201" s="1738" t="str">
        <f>IF(OR(O200="",M200=""),"",IF(LEN(O200)&lt;=M200,O200,IFERROR(LEFT(O200,FIND("♦",SUBSTITUTE(LEFT(O200,M200+1)," ","♦",LEN(LEFT(O200,M200+1))-LEN(SUBSTITUTE(LEFT(O200,M200+1)," ",""))))),LEFT(O200,IFERROR(FIND(" ",O200)-1,LEN(O200))))))</f>
        <v/>
      </c>
      <c r="O201" s="1738" t="str">
        <f t="shared" si="51"/>
        <v/>
      </c>
      <c r="P201" s="1757"/>
      <c r="Q201" s="1755"/>
      <c r="R201" s="1755"/>
      <c r="T201" s="3">
        <v>1</v>
      </c>
    </row>
    <row r="202" spans="5:20" ht="21" customHeight="1">
      <c r="E202" s="1755"/>
      <c r="G202" s="1730" t="str">
        <f t="shared" si="43"/>
        <v/>
      </c>
      <c r="H202" s="1734" t="str">
        <f t="shared" si="44"/>
        <v/>
      </c>
      <c r="I202" s="1735" t="str">
        <f>IF(LEN(TRIM(N202))&gt;0,MAX(I29:I201)+1,"")</f>
        <v/>
      </c>
      <c r="J202" s="233" t="str">
        <f>IFERROR(INDEX(N30:N299,MATCH(ROW()-ROW(N30)+1,I30:I299,0)),"")</f>
        <v/>
      </c>
      <c r="K202" s="510"/>
      <c r="M202" s="1744"/>
      <c r="N202" s="1738" t="str">
        <f>IF(OR(O201="",M200=""),"",IF(LEN(O201)&lt;=M200,O201,IFERROR(LEFT(O201,FIND("♦",SUBSTITUTE(LEFT(O201,M200+1)," ","♦",LEN(LEFT(O201,M200+1))-LEN(SUBSTITUTE(LEFT(O201,M200+1)," ",""))))),LEFT(O201,IFERROR(FIND(" ",O201)-1,LEN(O201))))))</f>
        <v/>
      </c>
      <c r="O202" s="1738" t="str">
        <f t="shared" si="51"/>
        <v/>
      </c>
      <c r="P202" s="1757"/>
      <c r="Q202" s="1755"/>
      <c r="R202" s="1755"/>
      <c r="T202" s="3">
        <v>1</v>
      </c>
    </row>
    <row r="203" spans="5:20" ht="21" customHeight="1">
      <c r="E203" s="1755"/>
      <c r="G203" s="1730" t="str">
        <f t="shared" si="43"/>
        <v/>
      </c>
      <c r="H203" s="1734" t="str">
        <f t="shared" si="44"/>
        <v/>
      </c>
      <c r="I203" s="1735" t="str">
        <f>IF(LEN(TRIM(N203))&gt;0,MAX(I29:I202)+1,"")</f>
        <v/>
      </c>
      <c r="J203" s="233" t="str">
        <f>IFERROR(INDEX(N30:N299,MATCH(ROW()-ROW(N30)+1,I30:I299,0)),"")</f>
        <v/>
      </c>
      <c r="K203" s="510"/>
      <c r="M203" s="1745"/>
      <c r="N203" s="1738" t="str">
        <f>IF(OR(O202="",M200=""),"",IF(LEN(O202)&lt;=M200,O202,IFERROR(LEFT(O202,FIND("♦",SUBSTITUTE(LEFT(O202,M200+1)," ","♦",LEN(LEFT(O202,M200+1))-LEN(SUBSTITUTE(LEFT(O202,M200+1)," ",""))))),LEFT(O202,IFERROR(FIND(" ",O202)-1,LEN(O202))))))</f>
        <v/>
      </c>
      <c r="O203" s="1738" t="str">
        <f t="shared" si="51"/>
        <v/>
      </c>
      <c r="P203" s="1757"/>
      <c r="Q203" s="1755"/>
      <c r="R203" s="1755"/>
      <c r="T203" s="3">
        <v>1</v>
      </c>
    </row>
    <row r="204" spans="5:20" ht="21" customHeight="1">
      <c r="E204" s="1755"/>
      <c r="G204" s="1730" t="str">
        <f t="shared" si="43"/>
        <v/>
      </c>
      <c r="H204" s="1734" t="str">
        <f t="shared" si="44"/>
        <v/>
      </c>
      <c r="I204" s="1735" t="str">
        <f>IF(LEN(TRIM(N204))&gt;0,MAX(I29:I203)+1,"")</f>
        <v/>
      </c>
      <c r="J204" s="233" t="str">
        <f>IFERROR(INDEX(N30:N299,MATCH(ROW()-ROW(N30)+1,I30:I299,0)),"")</f>
        <v/>
      </c>
      <c r="K204" s="510"/>
      <c r="M204" s="1736" t="str">
        <f>(SUBSTITUTE(SUBSTITUTE(E59,CHAR(13)&amp;CHAR(10)," "),CHAR(10)," "))</f>
        <v/>
      </c>
      <c r="N204" s="1746" t="str">
        <f>IF(OR(M205="",M206=""),"",IF(LEN(M205)&lt;=M206,M205,IFERROR(LEFT(M205,FIND("♦",SUBSTITUTE(LEFT(M205,M206+1)," ","♦",LEN(LEFT(M205,M206+1))-LEN(SUBSTITUTE(LEFT(M205,M206+1)," ",""))))),LEFT(M205,IFERROR(FIND(" ",M205)-1,LEN(M205))))))</f>
        <v/>
      </c>
      <c r="O204" s="1747" t="str">
        <f>IF(N204="","",TRIM(RIGHT(M205,LEN(M205)-LEN(N204))))</f>
        <v/>
      </c>
      <c r="P204" s="1739" t="str">
        <f>F59</f>
        <v xml:space="preserve"> ◄ ligne 59</v>
      </c>
      <c r="Q204" s="1755"/>
      <c r="R204" s="1755"/>
      <c r="T204" s="3">
        <v>1</v>
      </c>
    </row>
    <row r="205" spans="5:20" ht="21" customHeight="1">
      <c r="E205" s="1755"/>
      <c r="G205" s="1730" t="str">
        <f t="shared" si="43"/>
        <v/>
      </c>
      <c r="H205" s="1734" t="str">
        <f t="shared" si="44"/>
        <v/>
      </c>
      <c r="I205" s="1735" t="str">
        <f>IF(LEN(TRIM(N205))&gt;0,MAX(I29:I204)+1,"")</f>
        <v/>
      </c>
      <c r="J205" s="233" t="str">
        <f>IFERROR(INDEX(N30:N299,MATCH(ROW()-ROW(N30)+1,I30:I299,0)),"")</f>
        <v/>
      </c>
      <c r="K205" s="510"/>
      <c r="M205" s="1746" t="str">
        <f>TRIM(SUBSTITUTE(SUBSTITUTE(SUBSTITUTE(SUBSTITUTE(IF(OR(LEFT(M204,1)="-",LEFT(M204,1)="="),MID(M204,2,9999),M204),CHAR(160)," "),","," "),";"," "),"."," "))</f>
        <v/>
      </c>
      <c r="N205" s="1747" t="str">
        <f>IF(OR(O204="",M206=""),"",IF(LEN(O204)&lt;=M206,O204,IFERROR(LEFT(O204,FIND("♦",SUBSTITUTE(LEFT(O204,M206+1)," ","♦",LEN(LEFT(O204,M206+1))-LEN(SUBSTITUTE(LEFT(O204,M206+1)," ",""))))),LEFT(O204,IFERROR(FIND(" ",O204)-1,LEN(O204))))))</f>
        <v/>
      </c>
      <c r="O205" s="1747" t="str">
        <f>IF(N205="","",TRIM(RIGHT(O204,LEN(O204)-LEN(N205))))</f>
        <v/>
      </c>
      <c r="P205" s="1758"/>
      <c r="Q205" s="1755"/>
      <c r="R205" s="1755"/>
      <c r="T205" s="3">
        <v>1</v>
      </c>
    </row>
    <row r="206" spans="5:20" ht="21" customHeight="1">
      <c r="E206" s="1755"/>
      <c r="G206" s="1730" t="str">
        <f t="shared" si="43"/>
        <v/>
      </c>
      <c r="H206" s="1734" t="str">
        <f t="shared" si="44"/>
        <v/>
      </c>
      <c r="I206" s="1735" t="str">
        <f>IF(LEN(TRIM(N206))&gt;0,MAX(I29:I205)+1,"")</f>
        <v/>
      </c>
      <c r="J206" s="233" t="str">
        <f>IFERROR(INDEX(N30:N299,MATCH(ROW()-ROW(N30)+1,I30:I299,0)),"")</f>
        <v/>
      </c>
      <c r="K206" s="510"/>
      <c r="M206" s="1743">
        <f>J17</f>
        <v>50</v>
      </c>
      <c r="N206" s="1747" t="str">
        <f>IF(OR(O205="",M206=""),"",IF(LEN(O205)&lt;=M206,O205,IFERROR(LEFT(O205,FIND("♦",SUBSTITUTE(LEFT(O205,M206+1)," ","♦",LEN(LEFT(O205,M206+1))-LEN(SUBSTITUTE(LEFT(O205,M206+1)," ",""))))),LEFT(O205,IFERROR(FIND(" ",O205)-1,LEN(O205))))))</f>
        <v/>
      </c>
      <c r="O206" s="1747" t="str">
        <f t="shared" ref="O206:O209" si="52">IF(N206="","",TRIM(RIGHT(O205,LEN(O205)-LEN(N206))))</f>
        <v/>
      </c>
      <c r="P206" s="1758"/>
      <c r="Q206" s="1755"/>
      <c r="R206" s="1755"/>
      <c r="T206" s="3">
        <v>1</v>
      </c>
    </row>
    <row r="207" spans="5:20" ht="21" customHeight="1">
      <c r="E207" s="1755"/>
      <c r="G207" s="1730" t="str">
        <f t="shared" si="43"/>
        <v/>
      </c>
      <c r="H207" s="1734" t="str">
        <f t="shared" si="44"/>
        <v/>
      </c>
      <c r="I207" s="1735" t="str">
        <f>IF(LEN(TRIM(N207))&gt;0,MAX(I29:I206)+1,"")</f>
        <v/>
      </c>
      <c r="J207" s="233" t="str">
        <f>IFERROR(INDEX(N30:N299,MATCH(ROW()-ROW(N30)+1,I30:I299,0)),"")</f>
        <v/>
      </c>
      <c r="K207" s="510"/>
      <c r="M207" s="1746"/>
      <c r="N207" s="1747" t="str">
        <f>IF(OR(O206="",M206=""),"",IF(LEN(O206)&lt;=M206,O206,IFERROR(LEFT(O206,FIND("♦",SUBSTITUTE(LEFT(O206,M206+1)," ","♦",LEN(LEFT(O206,M206+1))-LEN(SUBSTITUTE(LEFT(O206,M206+1)," ",""))))),LEFT(O206,IFERROR(FIND(" ",O206)-1,LEN(O206))))))</f>
        <v/>
      </c>
      <c r="O207" s="1747" t="str">
        <f t="shared" si="52"/>
        <v/>
      </c>
      <c r="P207" s="1758"/>
      <c r="Q207" s="1755"/>
      <c r="R207" s="1755"/>
      <c r="T207" s="3">
        <v>1</v>
      </c>
    </row>
    <row r="208" spans="5:20" ht="21" customHeight="1">
      <c r="E208" s="1755"/>
      <c r="G208" s="1730" t="str">
        <f t="shared" si="43"/>
        <v/>
      </c>
      <c r="H208" s="1734" t="str">
        <f t="shared" si="44"/>
        <v/>
      </c>
      <c r="I208" s="1735" t="str">
        <f>IF(LEN(TRIM(N208))&gt;0,MAX(I29:I207)+1,"")</f>
        <v/>
      </c>
      <c r="J208" s="233" t="str">
        <f>IFERROR(INDEX(N30:N299,MATCH(ROW()-ROW(N30)+1,I30:I299,0)),"")</f>
        <v/>
      </c>
      <c r="K208" s="510"/>
      <c r="M208" s="1749"/>
      <c r="N208" s="1747" t="str">
        <f>IF(OR(O207="",M206=""),"",IF(LEN(O207)&lt;=M206,O207,IFERROR(LEFT(O207,FIND("♦",SUBSTITUTE(LEFT(O207,M206+1)," ","♦",LEN(LEFT(O207,M206+1))-LEN(SUBSTITUTE(LEFT(O207,M206+1)," ",""))))),LEFT(O207,IFERROR(FIND(" ",O207)-1,LEN(O207))))))</f>
        <v/>
      </c>
      <c r="O208" s="1747" t="str">
        <f t="shared" si="52"/>
        <v/>
      </c>
      <c r="P208" s="1758"/>
      <c r="Q208" s="1755"/>
      <c r="R208" s="1755"/>
      <c r="T208" s="3">
        <v>1</v>
      </c>
    </row>
    <row r="209" spans="5:20" ht="21" customHeight="1">
      <c r="E209" s="1755"/>
      <c r="G209" s="1730" t="str">
        <f t="shared" si="43"/>
        <v/>
      </c>
      <c r="H209" s="1734" t="str">
        <f t="shared" si="44"/>
        <v/>
      </c>
      <c r="I209" s="1735" t="str">
        <f>IF(LEN(TRIM(N209))&gt;0,MAX(I29:I208)+1,"")</f>
        <v/>
      </c>
      <c r="J209" s="233" t="str">
        <f>IFERROR(INDEX(N30:N299,MATCH(ROW()-ROW(N30)+1,I30:I299,0)),"")</f>
        <v/>
      </c>
      <c r="K209" s="510"/>
      <c r="M209" s="1750"/>
      <c r="N209" s="1747" t="str">
        <f>IF(OR(O208="",M206=""),"",IF(LEN(O208)&lt;=M206,O208,IFERROR(LEFT(O208,FIND("♦",SUBSTITUTE(LEFT(O208,M206+1)," ","♦",LEN(LEFT(O208,M206+1))-LEN(SUBSTITUTE(LEFT(O208,M206+1)," ",""))))),LEFT(O208,IFERROR(FIND(" ",O208)-1,LEN(O208))))))</f>
        <v/>
      </c>
      <c r="O209" s="1747" t="str">
        <f t="shared" si="52"/>
        <v/>
      </c>
      <c r="P209" s="1758"/>
      <c r="Q209" s="1755"/>
      <c r="R209" s="1755"/>
      <c r="T209" s="3">
        <v>1</v>
      </c>
    </row>
    <row r="210" spans="5:20" ht="21" customHeight="1">
      <c r="E210" s="1755"/>
      <c r="G210" s="1730" t="str">
        <f t="shared" si="43"/>
        <v/>
      </c>
      <c r="H210" s="1734" t="str">
        <f t="shared" si="44"/>
        <v/>
      </c>
      <c r="I210" s="1735" t="str">
        <f>IF(LEN(TRIM(N210))&gt;0,MAX(I29:I209)+1,"")</f>
        <v/>
      </c>
      <c r="J210" s="233" t="str">
        <f>IFERROR(INDEX(N30:N299,MATCH(ROW()-ROW(N30)+1,I30:I299,0)),"")</f>
        <v/>
      </c>
      <c r="K210" s="510"/>
      <c r="M210" s="1736" t="str">
        <f>(SUBSTITUTE(SUBSTITUTE(E60,CHAR(13)&amp;CHAR(10)," "),CHAR(10)," "))</f>
        <v/>
      </c>
      <c r="N210" s="1737" t="str">
        <f>IF(OR(M211="",M212=""),"",IF(LEN(M211)&lt;=M212,M211,IFERROR(LEFT(M211,FIND("♦",SUBSTITUTE(LEFT(M211,M212+1)," ","♦",LEN(LEFT(M211,M212+1))-LEN(SUBSTITUTE(LEFT(M211,M212+1)," ",""))))),LEFT(M211,IFERROR(FIND(" ",M211)-1,LEN(M211))))))</f>
        <v/>
      </c>
      <c r="O210" s="1738" t="str">
        <f>IF(N210="","",TRIM(RIGHT(M211,LEN(M211)-LEN(N210))))</f>
        <v/>
      </c>
      <c r="P210" s="1739" t="str">
        <f>F60</f>
        <v xml:space="preserve"> ◄ ligne 60</v>
      </c>
      <c r="Q210" s="1755"/>
      <c r="R210" s="1755"/>
      <c r="T210" s="3">
        <v>1</v>
      </c>
    </row>
    <row r="211" spans="5:20" ht="21" customHeight="1">
      <c r="E211" s="1755"/>
      <c r="G211" s="1730" t="str">
        <f t="shared" si="43"/>
        <v/>
      </c>
      <c r="H211" s="1734" t="str">
        <f t="shared" si="44"/>
        <v/>
      </c>
      <c r="I211" s="1735" t="str">
        <f>IF(LEN(TRIM(N211))&gt;0,MAX(I29:I210)+1,"")</f>
        <v/>
      </c>
      <c r="J211" s="233" t="str">
        <f>IFERROR(INDEX(N30:N299,MATCH(ROW()-ROW(N30)+1,I30:I299,0)),"")</f>
        <v/>
      </c>
      <c r="K211" s="510"/>
      <c r="M211" s="1737" t="str">
        <f>TRIM(SUBSTITUTE(SUBSTITUTE(SUBSTITUTE(SUBSTITUTE(IF(OR(LEFT(M210,1)="-",LEFT(M210,1)="="),MID(M210,2,9999),M210),CHAR(160)," "),","," "),";"," "),"."," "))</f>
        <v/>
      </c>
      <c r="N211" s="1738" t="str">
        <f>IF(OR(O210="",M212=""),"",IF(LEN(O210)&lt;=M212,O210,IFERROR(LEFT(O210,FIND("♦",SUBSTITUTE(LEFT(O210,M212+1)," ","♦",LEN(LEFT(O210,M212+1))-LEN(SUBSTITUTE(LEFT(O210,M212+1)," ",""))))),LEFT(O210,IFERROR(FIND(" ",O210)-1,LEN(O210))))))</f>
        <v/>
      </c>
      <c r="O211" s="1738" t="str">
        <f>IF(N211="","",TRIM(RIGHT(O210,LEN(O210)-LEN(N211))))</f>
        <v/>
      </c>
      <c r="P211" s="1757"/>
      <c r="Q211" s="1755"/>
      <c r="R211" s="1755"/>
      <c r="T211" s="3">
        <v>1</v>
      </c>
    </row>
    <row r="212" spans="5:20" ht="21" customHeight="1">
      <c r="E212" s="1755"/>
      <c r="G212" s="1730" t="str">
        <f t="shared" si="43"/>
        <v/>
      </c>
      <c r="H212" s="1734" t="str">
        <f t="shared" si="44"/>
        <v/>
      </c>
      <c r="I212" s="1735" t="str">
        <f>IF(LEN(TRIM(N212))&gt;0,MAX(I29:I211)+1,"")</f>
        <v/>
      </c>
      <c r="J212" s="233" t="str">
        <f>IFERROR(INDEX(N30:N299,MATCH(ROW()-ROW(N30)+1,I30:I299,0)),"")</f>
        <v/>
      </c>
      <c r="K212" s="510"/>
      <c r="M212" s="1743">
        <f>J17</f>
        <v>50</v>
      </c>
      <c r="N212" s="1738" t="str">
        <f>IF(OR(O211="",M212=""),"",IF(LEN(O211)&lt;=M212,O211,IFERROR(LEFT(O211,FIND("♦",SUBSTITUTE(LEFT(O211,M212+1)," ","♦",LEN(LEFT(O211,M212+1))-LEN(SUBSTITUTE(LEFT(O211,M212+1)," ",""))))),LEFT(O211,IFERROR(FIND(" ",O211)-1,LEN(O211))))))</f>
        <v/>
      </c>
      <c r="O212" s="1738" t="str">
        <f t="shared" ref="O212:O215" si="53">IF(N212="","",TRIM(RIGHT(O211,LEN(O211)-LEN(N212))))</f>
        <v/>
      </c>
      <c r="P212" s="1757"/>
      <c r="Q212" s="1755"/>
      <c r="R212" s="1755"/>
      <c r="T212" s="3">
        <v>1</v>
      </c>
    </row>
    <row r="213" spans="5:20" ht="21" customHeight="1">
      <c r="E213" s="1755"/>
      <c r="G213" s="1730" t="str">
        <f t="shared" si="43"/>
        <v/>
      </c>
      <c r="H213" s="1734" t="str">
        <f t="shared" si="44"/>
        <v/>
      </c>
      <c r="I213" s="1735" t="str">
        <f>IF(LEN(TRIM(N213))&gt;0,MAX(I29:I212)+1,"")</f>
        <v/>
      </c>
      <c r="J213" s="233" t="str">
        <f>IFERROR(INDEX(N30:N299,MATCH(ROW()-ROW(N30)+1,I30:I299,0)),"")</f>
        <v/>
      </c>
      <c r="K213" s="510"/>
      <c r="M213" s="1737"/>
      <c r="N213" s="1738" t="str">
        <f>IF(OR(O212="",M212=""),"",IF(LEN(O212)&lt;=M212,O212,IFERROR(LEFT(O212,FIND("♦",SUBSTITUTE(LEFT(O212,M212+1)," ","♦",LEN(LEFT(O212,M212+1))-LEN(SUBSTITUTE(LEFT(O212,M212+1)," ",""))))),LEFT(O212,IFERROR(FIND(" ",O212)-1,LEN(O212))))))</f>
        <v/>
      </c>
      <c r="O213" s="1738" t="str">
        <f t="shared" si="53"/>
        <v/>
      </c>
      <c r="P213" s="1757"/>
      <c r="Q213" s="1755"/>
      <c r="R213" s="1755"/>
      <c r="T213" s="3">
        <v>1</v>
      </c>
    </row>
    <row r="214" spans="5:20" ht="21" customHeight="1">
      <c r="E214" s="1755"/>
      <c r="G214" s="1730" t="str">
        <f t="shared" si="43"/>
        <v/>
      </c>
      <c r="H214" s="1734" t="str">
        <f t="shared" si="44"/>
        <v/>
      </c>
      <c r="I214" s="1735" t="str">
        <f>IF(LEN(TRIM(N214))&gt;0,MAX(I29:I213)+1,"")</f>
        <v/>
      </c>
      <c r="J214" s="233" t="str">
        <f>IFERROR(INDEX(N30:N299,MATCH(ROW()-ROW(N30)+1,I30:I299,0)),"")</f>
        <v/>
      </c>
      <c r="K214" s="510"/>
      <c r="M214" s="1744"/>
      <c r="N214" s="1738" t="str">
        <f>IF(OR(O213="",M212=""),"",IF(LEN(O213)&lt;=M212,O213,IFERROR(LEFT(O213,FIND("♦",SUBSTITUTE(LEFT(O213,M212+1)," ","♦",LEN(LEFT(O213,M212+1))-LEN(SUBSTITUTE(LEFT(O213,M212+1)," ",""))))),LEFT(O213,IFERROR(FIND(" ",O213)-1,LEN(O213))))))</f>
        <v/>
      </c>
      <c r="O214" s="1738" t="str">
        <f t="shared" si="53"/>
        <v/>
      </c>
      <c r="P214" s="1757"/>
      <c r="Q214" s="1755"/>
      <c r="R214" s="1755"/>
      <c r="T214" s="3">
        <v>1</v>
      </c>
    </row>
    <row r="215" spans="5:20" ht="21" customHeight="1">
      <c r="E215" s="1755"/>
      <c r="G215" s="1730" t="str">
        <f t="shared" si="43"/>
        <v/>
      </c>
      <c r="H215" s="1734" t="str">
        <f t="shared" si="44"/>
        <v/>
      </c>
      <c r="I215" s="1735" t="str">
        <f>IF(LEN(TRIM(N215))&gt;0,MAX(I29:I214)+1,"")</f>
        <v/>
      </c>
      <c r="J215" s="233" t="str">
        <f>IFERROR(INDEX(N30:N299,MATCH(ROW()-ROW(N30)+1,I30:I299,0)),"")</f>
        <v/>
      </c>
      <c r="K215" s="510"/>
      <c r="M215" s="1745"/>
      <c r="N215" s="1738" t="str">
        <f>IF(OR(O214="",M212=""),"",IF(LEN(O214)&lt;=M212,O214,IFERROR(LEFT(O214,FIND("♦",SUBSTITUTE(LEFT(O214,M212+1)," ","♦",LEN(LEFT(O214,M212+1))-LEN(SUBSTITUTE(LEFT(O214,M212+1)," ",""))))),LEFT(O214,IFERROR(FIND(" ",O214)-1,LEN(O214))))))</f>
        <v/>
      </c>
      <c r="O215" s="1738" t="str">
        <f t="shared" si="53"/>
        <v/>
      </c>
      <c r="P215" s="1757"/>
      <c r="Q215" s="1755"/>
      <c r="R215" s="1755"/>
      <c r="T215" s="3">
        <v>1</v>
      </c>
    </row>
    <row r="216" spans="5:20" ht="21" customHeight="1">
      <c r="E216" s="1755"/>
      <c r="G216" s="1730" t="str">
        <f t="shared" si="43"/>
        <v/>
      </c>
      <c r="H216" s="1734" t="str">
        <f t="shared" si="44"/>
        <v/>
      </c>
      <c r="I216" s="1735" t="str">
        <f>IF(LEN(TRIM(N216))&gt;0,MAX(I29:I215)+1,"")</f>
        <v/>
      </c>
      <c r="J216" s="233" t="str">
        <f>IFERROR(INDEX(N30:N299,MATCH(ROW()-ROW(N30)+1,I30:I299,0)),"")</f>
        <v/>
      </c>
      <c r="K216" s="510"/>
      <c r="M216" s="1736" t="str">
        <f>(SUBSTITUTE(SUBSTITUTE(E61,CHAR(13)&amp;CHAR(10)," "),CHAR(10)," "))</f>
        <v/>
      </c>
      <c r="N216" s="1746" t="str">
        <f>IF(OR(M217="",M218=""),"",IF(LEN(M217)&lt;=M218,M217,IFERROR(LEFT(M217,FIND("♦",SUBSTITUTE(LEFT(M217,M218+1)," ","♦",LEN(LEFT(M217,M218+1))-LEN(SUBSTITUTE(LEFT(M217,M218+1)," ",""))))),LEFT(M217,IFERROR(FIND(" ",M217)-1,LEN(M217))))))</f>
        <v/>
      </c>
      <c r="O216" s="1747" t="str">
        <f>IF(N216="","",TRIM(RIGHT(M217,LEN(M217)-LEN(N216))))</f>
        <v/>
      </c>
      <c r="P216" s="1739" t="str">
        <f>F61</f>
        <v xml:space="preserve"> ◄ ligne 61</v>
      </c>
      <c r="Q216" s="1755"/>
      <c r="R216" s="1755"/>
      <c r="T216" s="3">
        <v>1</v>
      </c>
    </row>
    <row r="217" spans="5:20" ht="21" customHeight="1">
      <c r="E217" s="1755"/>
      <c r="G217" s="1730" t="str">
        <f t="shared" si="43"/>
        <v/>
      </c>
      <c r="H217" s="1734" t="str">
        <f t="shared" si="44"/>
        <v/>
      </c>
      <c r="I217" s="1735" t="str">
        <f>IF(LEN(TRIM(N217))&gt;0,MAX(I29:I216)+1,"")</f>
        <v/>
      </c>
      <c r="J217" s="233" t="str">
        <f>IFERROR(INDEX(N30:N299,MATCH(ROW()-ROW(N30)+1,I30:I299,0)),"")</f>
        <v/>
      </c>
      <c r="K217" s="510"/>
      <c r="M217" s="1746" t="str">
        <f>TRIM(SUBSTITUTE(SUBSTITUTE(SUBSTITUTE(SUBSTITUTE(IF(OR(LEFT(M216,1)="-",LEFT(M216,1)="="),MID(M216,2,9999),M216),CHAR(160)," "),","," "),";"," "),"."," "))</f>
        <v/>
      </c>
      <c r="N217" s="1747" t="str">
        <f>IF(OR(O216="",M218=""),"",IF(LEN(O216)&lt;=M218,O216,IFERROR(LEFT(O216,FIND("♦",SUBSTITUTE(LEFT(O216,M218+1)," ","♦",LEN(LEFT(O216,M218+1))-LEN(SUBSTITUTE(LEFT(O216,M218+1)," ",""))))),LEFT(O216,IFERROR(FIND(" ",O216)-1,LEN(O216))))))</f>
        <v/>
      </c>
      <c r="O217" s="1747" t="str">
        <f>IF(N217="","",TRIM(RIGHT(O216,LEN(O216)-LEN(N217))))</f>
        <v/>
      </c>
      <c r="P217" s="1758"/>
      <c r="Q217" s="1755"/>
      <c r="R217" s="1755"/>
      <c r="T217" s="3">
        <v>1</v>
      </c>
    </row>
    <row r="218" spans="5:20" ht="21" customHeight="1">
      <c r="E218" s="1755"/>
      <c r="G218" s="1730" t="str">
        <f t="shared" si="43"/>
        <v/>
      </c>
      <c r="H218" s="1734" t="str">
        <f t="shared" si="44"/>
        <v/>
      </c>
      <c r="I218" s="1735" t="str">
        <f>IF(LEN(TRIM(N218))&gt;0,MAX(I29:I217)+1,"")</f>
        <v/>
      </c>
      <c r="J218" s="233" t="str">
        <f>IFERROR(INDEX(N30:N299,MATCH(ROW()-ROW(N30)+1,I30:I299,0)),"")</f>
        <v/>
      </c>
      <c r="K218" s="510"/>
      <c r="M218" s="1743">
        <f>J17</f>
        <v>50</v>
      </c>
      <c r="N218" s="1747" t="str">
        <f>IF(OR(O217="",M218=""),"",IF(LEN(O217)&lt;=M218,O217,IFERROR(LEFT(O217,FIND("♦",SUBSTITUTE(LEFT(O217,M218+1)," ","♦",LEN(LEFT(O217,M218+1))-LEN(SUBSTITUTE(LEFT(O217,M218+1)," ",""))))),LEFT(O217,IFERROR(FIND(" ",O217)-1,LEN(O217))))))</f>
        <v/>
      </c>
      <c r="O218" s="1747" t="str">
        <f t="shared" ref="O218:O221" si="54">IF(N218="","",TRIM(RIGHT(O217,LEN(O217)-LEN(N218))))</f>
        <v/>
      </c>
      <c r="P218" s="1758"/>
      <c r="Q218" s="1755"/>
      <c r="R218" s="1755"/>
      <c r="T218" s="3">
        <v>1</v>
      </c>
    </row>
    <row r="219" spans="5:20" ht="21" customHeight="1">
      <c r="E219" s="1755"/>
      <c r="G219" s="1730" t="str">
        <f t="shared" si="43"/>
        <v/>
      </c>
      <c r="H219" s="1734" t="str">
        <f t="shared" si="44"/>
        <v/>
      </c>
      <c r="I219" s="1735" t="str">
        <f>IF(LEN(TRIM(N219))&gt;0,MAX(I29:I218)+1,"")</f>
        <v/>
      </c>
      <c r="J219" s="233" t="str">
        <f>IFERROR(INDEX(N30:N299,MATCH(ROW()-ROW(N30)+1,I30:I299,0)),"")</f>
        <v/>
      </c>
      <c r="K219" s="510"/>
      <c r="M219" s="1746"/>
      <c r="N219" s="1747" t="str">
        <f>IF(OR(O218="",M218=""),"",IF(LEN(O218)&lt;=M218,O218,IFERROR(LEFT(O218,FIND("♦",SUBSTITUTE(LEFT(O218,M218+1)," ","♦",LEN(LEFT(O218,M218+1))-LEN(SUBSTITUTE(LEFT(O218,M218+1)," ",""))))),LEFT(O218,IFERROR(FIND(" ",O218)-1,LEN(O218))))))</f>
        <v/>
      </c>
      <c r="O219" s="1747" t="str">
        <f t="shared" si="54"/>
        <v/>
      </c>
      <c r="P219" s="1758"/>
      <c r="Q219" s="1755"/>
      <c r="R219" s="1755"/>
      <c r="T219" s="3">
        <v>1</v>
      </c>
    </row>
    <row r="220" spans="5:20" ht="21" customHeight="1">
      <c r="E220" s="1755"/>
      <c r="G220" s="1730" t="str">
        <f t="shared" si="43"/>
        <v/>
      </c>
      <c r="H220" s="1734" t="str">
        <f t="shared" si="44"/>
        <v/>
      </c>
      <c r="I220" s="1735" t="str">
        <f>IF(LEN(TRIM(N220))&gt;0,MAX(I29:I219)+1,"")</f>
        <v/>
      </c>
      <c r="J220" s="233" t="str">
        <f>IFERROR(INDEX(N30:N299,MATCH(ROW()-ROW(N30)+1,I30:I299,0)),"")</f>
        <v/>
      </c>
      <c r="K220" s="510"/>
      <c r="M220" s="1749"/>
      <c r="N220" s="1747" t="str">
        <f>IF(OR(O219="",M218=""),"",IF(LEN(O219)&lt;=M218,O219,IFERROR(LEFT(O219,FIND("♦",SUBSTITUTE(LEFT(O219,M218+1)," ","♦",LEN(LEFT(O219,M218+1))-LEN(SUBSTITUTE(LEFT(O219,M218+1)," ",""))))),LEFT(O219,IFERROR(FIND(" ",O219)-1,LEN(O219))))))</f>
        <v/>
      </c>
      <c r="O220" s="1747" t="str">
        <f t="shared" si="54"/>
        <v/>
      </c>
      <c r="P220" s="1758"/>
      <c r="Q220" s="1755"/>
      <c r="R220" s="1755"/>
      <c r="T220" s="3">
        <v>1</v>
      </c>
    </row>
    <row r="221" spans="5:20" ht="21" customHeight="1">
      <c r="E221" s="1755"/>
      <c r="G221" s="1730" t="str">
        <f t="shared" si="43"/>
        <v/>
      </c>
      <c r="H221" s="1734" t="str">
        <f t="shared" si="44"/>
        <v/>
      </c>
      <c r="I221" s="1735" t="str">
        <f>IF(LEN(TRIM(N221))&gt;0,MAX(I29:I220)+1,"")</f>
        <v/>
      </c>
      <c r="J221" s="233" t="str">
        <f>IFERROR(INDEX(N30:N299,MATCH(ROW()-ROW(N30)+1,I30:I299,0)),"")</f>
        <v/>
      </c>
      <c r="K221" s="510"/>
      <c r="M221" s="1750"/>
      <c r="N221" s="1747" t="str">
        <f>IF(OR(O220="",M218=""),"",IF(LEN(O220)&lt;=M218,O220,IFERROR(LEFT(O220,FIND("♦",SUBSTITUTE(LEFT(O220,M218+1)," ","♦",LEN(LEFT(O220,M218+1))-LEN(SUBSTITUTE(LEFT(O220,M218+1)," ",""))))),LEFT(O220,IFERROR(FIND(" ",O220)-1,LEN(O220))))))</f>
        <v/>
      </c>
      <c r="O221" s="1747" t="str">
        <f t="shared" si="54"/>
        <v/>
      </c>
      <c r="P221" s="1758"/>
      <c r="Q221" s="1755"/>
      <c r="R221" s="1755"/>
      <c r="T221" s="3">
        <v>1</v>
      </c>
    </row>
    <row r="222" spans="5:20" ht="21" customHeight="1">
      <c r="E222" s="1755"/>
      <c r="G222" s="1730" t="str">
        <f t="shared" si="43"/>
        <v/>
      </c>
      <c r="H222" s="1734" t="str">
        <f t="shared" si="44"/>
        <v/>
      </c>
      <c r="I222" s="1735" t="str">
        <f>IF(LEN(TRIM(N222))&gt;0,MAX(I29:I221)+1,"")</f>
        <v/>
      </c>
      <c r="J222" s="233" t="str">
        <f>IFERROR(INDEX(N30:N299,MATCH(ROW()-ROW(N30)+1,I30:I299,0)),"")</f>
        <v/>
      </c>
      <c r="K222" s="510"/>
      <c r="M222" s="1736" t="str">
        <f>(SUBSTITUTE(SUBSTITUTE(E62,CHAR(13)&amp;CHAR(10)," "),CHAR(10)," "))</f>
        <v/>
      </c>
      <c r="N222" s="1737" t="str">
        <f>IF(OR(M223="",M224=""),"",IF(LEN(M223)&lt;=M224,M223,IFERROR(LEFT(M223,FIND("♦",SUBSTITUTE(LEFT(M223,M224+1)," ","♦",LEN(LEFT(M223,M224+1))-LEN(SUBSTITUTE(LEFT(M223,M224+1)," ",""))))),LEFT(M223,IFERROR(FIND(" ",M223)-1,LEN(M223))))))</f>
        <v/>
      </c>
      <c r="O222" s="1738" t="str">
        <f>IF(N222="","",TRIM(RIGHT(M223,LEN(M223)-LEN(N222))))</f>
        <v/>
      </c>
      <c r="P222" s="1739" t="str">
        <f>F62</f>
        <v xml:space="preserve"> ◄ ligne 62</v>
      </c>
      <c r="Q222" s="1755"/>
      <c r="R222" s="1755"/>
      <c r="T222" s="3">
        <v>1</v>
      </c>
    </row>
    <row r="223" spans="5:20" ht="21" customHeight="1">
      <c r="E223" s="1755"/>
      <c r="G223" s="1730" t="str">
        <f t="shared" si="43"/>
        <v/>
      </c>
      <c r="H223" s="1734" t="str">
        <f t="shared" si="44"/>
        <v/>
      </c>
      <c r="I223" s="1735" t="str">
        <f>IF(LEN(TRIM(N223))&gt;0,MAX(I29:I222)+1,"")</f>
        <v/>
      </c>
      <c r="J223" s="233" t="str">
        <f>IFERROR(INDEX(N30:N299,MATCH(ROW()-ROW(N30)+1,I30:I299,0)),"")</f>
        <v/>
      </c>
      <c r="K223" s="510"/>
      <c r="M223" s="1737" t="str">
        <f>TRIM(SUBSTITUTE(SUBSTITUTE(SUBSTITUTE(SUBSTITUTE(IF(OR(LEFT(M222,1)="-",LEFT(M222,1)="="),MID(M222,2,9999),M222),CHAR(160)," "),","," "),";"," "),"."," "))</f>
        <v/>
      </c>
      <c r="N223" s="1738" t="str">
        <f>IF(OR(O222="",M224=""),"",IF(LEN(O222)&lt;=M224,O222,IFERROR(LEFT(O222,FIND("♦",SUBSTITUTE(LEFT(O222,M224+1)," ","♦",LEN(LEFT(O222,M224+1))-LEN(SUBSTITUTE(LEFT(O222,M224+1)," ",""))))),LEFT(O222,IFERROR(FIND(" ",O222)-1,LEN(O222))))))</f>
        <v/>
      </c>
      <c r="O223" s="1738" t="str">
        <f>IF(N223="","",TRIM(RIGHT(O222,LEN(O222)-LEN(N223))))</f>
        <v/>
      </c>
      <c r="P223" s="1757"/>
      <c r="Q223" s="1755"/>
      <c r="R223" s="1755"/>
      <c r="T223" s="3">
        <v>1</v>
      </c>
    </row>
    <row r="224" spans="5:20" ht="21" customHeight="1">
      <c r="E224" s="1755"/>
      <c r="G224" s="1730" t="str">
        <f t="shared" ref="G224:G287" si="55">IF(J224="","",(LEN(TRIM(SUBSTITUTE(J224,CHAR(160)," ")))-LEN(SUBSTITUTE(TRIM(SUBSTITUTE(J224,CHAR(160)," "))," ",""))+1)&amp;" mot"&amp;IF((LEN(TRIM(SUBSTITUTE(J224,CHAR(160)," ")))-LEN(SUBSTITUTE(TRIM(SUBSTITUTE(J224,CHAR(160)," "))," ",""))+1)&gt;1,"s",""))</f>
        <v/>
      </c>
      <c r="H224" s="1734" t="str">
        <f t="shared" ref="H224:H287" si="56">IF(J224="","",LEN(TRIM(SUBSTITUTE(J224,CHAR(160),"")))&amp;" car. ►")</f>
        <v/>
      </c>
      <c r="I224" s="1735" t="str">
        <f>IF(LEN(TRIM(N224))&gt;0,MAX(I29:I223)+1,"")</f>
        <v/>
      </c>
      <c r="J224" s="233" t="str">
        <f>IFERROR(INDEX(N30:N299,MATCH(ROW()-ROW(N30)+1,I30:I299,0)),"")</f>
        <v/>
      </c>
      <c r="K224" s="510"/>
      <c r="M224" s="1743">
        <f>J17</f>
        <v>50</v>
      </c>
      <c r="N224" s="1738" t="str">
        <f>IF(OR(O223="",M224=""),"",IF(LEN(O223)&lt;=M224,O223,IFERROR(LEFT(O223,FIND("♦",SUBSTITUTE(LEFT(O223,M224+1)," ","♦",LEN(LEFT(O223,M224+1))-LEN(SUBSTITUTE(LEFT(O223,M224+1)," ",""))))),LEFT(O223,IFERROR(FIND(" ",O223)-1,LEN(O223))))))</f>
        <v/>
      </c>
      <c r="O224" s="1738" t="str">
        <f t="shared" ref="O224:O227" si="57">IF(N224="","",TRIM(RIGHT(O223,LEN(O223)-LEN(N224))))</f>
        <v/>
      </c>
      <c r="P224" s="1757"/>
      <c r="Q224" s="1755"/>
      <c r="R224" s="1755"/>
      <c r="T224" s="3">
        <v>1</v>
      </c>
    </row>
    <row r="225" spans="5:20" ht="21" customHeight="1">
      <c r="E225" s="1755"/>
      <c r="G225" s="1730" t="str">
        <f t="shared" si="55"/>
        <v/>
      </c>
      <c r="H225" s="1734" t="str">
        <f t="shared" si="56"/>
        <v/>
      </c>
      <c r="I225" s="1735" t="str">
        <f>IF(LEN(TRIM(N225))&gt;0,MAX(I29:I224)+1,"")</f>
        <v/>
      </c>
      <c r="J225" s="233" t="str">
        <f>IFERROR(INDEX(N30:N299,MATCH(ROW()-ROW(N30)+1,I30:I299,0)),"")</f>
        <v/>
      </c>
      <c r="K225" s="510"/>
      <c r="M225" s="1737"/>
      <c r="N225" s="1738" t="str">
        <f>IF(OR(O224="",M224=""),"",IF(LEN(O224)&lt;=M224,O224,IFERROR(LEFT(O224,FIND("♦",SUBSTITUTE(LEFT(O224,M224+1)," ","♦",LEN(LEFT(O224,M224+1))-LEN(SUBSTITUTE(LEFT(O224,M224+1)," ",""))))),LEFT(O224,IFERROR(FIND(" ",O224)-1,LEN(O224))))))</f>
        <v/>
      </c>
      <c r="O225" s="1738" t="str">
        <f t="shared" si="57"/>
        <v/>
      </c>
      <c r="P225" s="1757"/>
      <c r="Q225" s="1755"/>
      <c r="R225" s="1755"/>
      <c r="T225" s="3">
        <v>1</v>
      </c>
    </row>
    <row r="226" spans="5:20" ht="21" customHeight="1">
      <c r="E226" s="1755"/>
      <c r="G226" s="1730" t="str">
        <f t="shared" si="55"/>
        <v/>
      </c>
      <c r="H226" s="1734" t="str">
        <f t="shared" si="56"/>
        <v/>
      </c>
      <c r="I226" s="1735" t="str">
        <f>IF(LEN(TRIM(N226))&gt;0,MAX(I29:I225)+1,"")</f>
        <v/>
      </c>
      <c r="J226" s="233" t="str">
        <f>IFERROR(INDEX(N30:N299,MATCH(ROW()-ROW(N30)+1,I30:I299,0)),"")</f>
        <v/>
      </c>
      <c r="K226" s="510"/>
      <c r="M226" s="1744"/>
      <c r="N226" s="1738" t="str">
        <f>IF(OR(O225="",M224=""),"",IF(LEN(O225)&lt;=M224,O225,IFERROR(LEFT(O225,FIND("♦",SUBSTITUTE(LEFT(O225,M224+1)," ","♦",LEN(LEFT(O225,M224+1))-LEN(SUBSTITUTE(LEFT(O225,M224+1)," ",""))))),LEFT(O225,IFERROR(FIND(" ",O225)-1,LEN(O225))))))</f>
        <v/>
      </c>
      <c r="O226" s="1738" t="str">
        <f t="shared" si="57"/>
        <v/>
      </c>
      <c r="P226" s="1757"/>
      <c r="Q226" s="1755"/>
      <c r="R226" s="1755"/>
      <c r="T226" s="3">
        <v>1</v>
      </c>
    </row>
    <row r="227" spans="5:20" ht="21" customHeight="1">
      <c r="E227" s="1755"/>
      <c r="G227" s="1730" t="str">
        <f t="shared" si="55"/>
        <v/>
      </c>
      <c r="H227" s="1734" t="str">
        <f t="shared" si="56"/>
        <v/>
      </c>
      <c r="I227" s="1735" t="str">
        <f>IF(LEN(TRIM(N227))&gt;0,MAX(I29:I226)+1,"")</f>
        <v/>
      </c>
      <c r="J227" s="233" t="str">
        <f>IFERROR(INDEX(N30:N299,MATCH(ROW()-ROW(N30)+1,I30:I299,0)),"")</f>
        <v/>
      </c>
      <c r="K227" s="510"/>
      <c r="M227" s="1745"/>
      <c r="N227" s="1738" t="str">
        <f>IF(OR(O226="",M224=""),"",IF(LEN(O226)&lt;=M224,O226,IFERROR(LEFT(O226,FIND("♦",SUBSTITUTE(LEFT(O226,M224+1)," ","♦",LEN(LEFT(O226,M224+1))-LEN(SUBSTITUTE(LEFT(O226,M224+1)," ",""))))),LEFT(O226,IFERROR(FIND(" ",O226)-1,LEN(O226))))))</f>
        <v/>
      </c>
      <c r="O227" s="1738" t="str">
        <f t="shared" si="57"/>
        <v/>
      </c>
      <c r="P227" s="1757"/>
      <c r="Q227" s="1755"/>
      <c r="R227" s="1755"/>
      <c r="T227" s="3">
        <v>1</v>
      </c>
    </row>
    <row r="228" spans="5:20" ht="21" customHeight="1">
      <c r="E228" s="1755"/>
      <c r="G228" s="1730" t="str">
        <f t="shared" si="55"/>
        <v/>
      </c>
      <c r="H228" s="1734" t="str">
        <f t="shared" si="56"/>
        <v/>
      </c>
      <c r="I228" s="1735" t="str">
        <f>IF(LEN(TRIM(N228))&gt;0,MAX(I29:I227)+1,"")</f>
        <v/>
      </c>
      <c r="J228" s="233" t="str">
        <f>IFERROR(INDEX(N30:N299,MATCH(ROW()-ROW(N30)+1,I30:I299,0)),"")</f>
        <v/>
      </c>
      <c r="K228" s="510"/>
      <c r="M228" s="1736" t="str">
        <f>(SUBSTITUTE(SUBSTITUTE(E63,CHAR(13)&amp;CHAR(10)," "),CHAR(10)," "))</f>
        <v/>
      </c>
      <c r="N228" s="1746" t="str">
        <f>IF(OR(M229="",M230=""),"",IF(LEN(M229)&lt;=M230,M229,IFERROR(LEFT(M229,FIND("♦",SUBSTITUTE(LEFT(M229,M230+1)," ","♦",LEN(LEFT(M229,M230+1))-LEN(SUBSTITUTE(LEFT(M229,M230+1)," ",""))))),LEFT(M229,IFERROR(FIND(" ",M229)-1,LEN(M229))))))</f>
        <v/>
      </c>
      <c r="O228" s="1747" t="str">
        <f>IF(N228="","",TRIM(RIGHT(M229,LEN(M229)-LEN(N228))))</f>
        <v/>
      </c>
      <c r="P228" s="1739" t="str">
        <f>F63</f>
        <v xml:space="preserve"> ◄ ligne 63</v>
      </c>
      <c r="Q228" s="1755"/>
      <c r="R228" s="1755"/>
      <c r="T228" s="3">
        <v>1</v>
      </c>
    </row>
    <row r="229" spans="5:20" ht="21" customHeight="1">
      <c r="E229" s="1755"/>
      <c r="G229" s="1730" t="str">
        <f t="shared" si="55"/>
        <v/>
      </c>
      <c r="H229" s="1734" t="str">
        <f t="shared" si="56"/>
        <v/>
      </c>
      <c r="I229" s="1735" t="str">
        <f>IF(LEN(TRIM(N229))&gt;0,MAX(I29:I228)+1,"")</f>
        <v/>
      </c>
      <c r="J229" s="233" t="str">
        <f>IFERROR(INDEX(N30:N299,MATCH(ROW()-ROW(N30)+1,I30:I299,0)),"")</f>
        <v/>
      </c>
      <c r="K229" s="510"/>
      <c r="M229" s="1746" t="str">
        <f>TRIM(SUBSTITUTE(SUBSTITUTE(SUBSTITUTE(SUBSTITUTE(IF(OR(LEFT(M228,1)="-",LEFT(M228,1)="="),MID(M228,2,9999),M228),CHAR(160)," "),","," "),";"," "),"."," "))</f>
        <v/>
      </c>
      <c r="N229" s="1747" t="str">
        <f>IF(OR(O228="",M230=""),"",IF(LEN(O228)&lt;=M230,O228,IFERROR(LEFT(O228,FIND("♦",SUBSTITUTE(LEFT(O228,M230+1)," ","♦",LEN(LEFT(O228,M230+1))-LEN(SUBSTITUTE(LEFT(O228,M230+1)," ",""))))),LEFT(O228,IFERROR(FIND(" ",O228)-1,LEN(O228))))))</f>
        <v/>
      </c>
      <c r="O229" s="1747" t="str">
        <f>IF(N229="","",TRIM(RIGHT(O228,LEN(O228)-LEN(N229))))</f>
        <v/>
      </c>
      <c r="P229" s="1758"/>
      <c r="Q229" s="1755"/>
      <c r="R229" s="1755"/>
      <c r="T229" s="3">
        <v>1</v>
      </c>
    </row>
    <row r="230" spans="5:20" ht="21" customHeight="1">
      <c r="E230" s="1755"/>
      <c r="G230" s="1730" t="str">
        <f t="shared" si="55"/>
        <v/>
      </c>
      <c r="H230" s="1734" t="str">
        <f t="shared" si="56"/>
        <v/>
      </c>
      <c r="I230" s="1735" t="str">
        <f>IF(LEN(TRIM(N230))&gt;0,MAX(I29:I229)+1,"")</f>
        <v/>
      </c>
      <c r="J230" s="233" t="str">
        <f>IFERROR(INDEX(N30:N299,MATCH(ROW()-ROW(N30)+1,I30:I299,0)),"")</f>
        <v/>
      </c>
      <c r="K230" s="510"/>
      <c r="M230" s="1743">
        <f>J17</f>
        <v>50</v>
      </c>
      <c r="N230" s="1747" t="str">
        <f>IF(OR(O229="",M230=""),"",IF(LEN(O229)&lt;=M230,O229,IFERROR(LEFT(O229,FIND("♦",SUBSTITUTE(LEFT(O229,M230+1)," ","♦",LEN(LEFT(O229,M230+1))-LEN(SUBSTITUTE(LEFT(O229,M230+1)," ",""))))),LEFT(O229,IFERROR(FIND(" ",O229)-1,LEN(O229))))))</f>
        <v/>
      </c>
      <c r="O230" s="1747" t="str">
        <f t="shared" ref="O230:O233" si="58">IF(N230="","",TRIM(RIGHT(O229,LEN(O229)-LEN(N230))))</f>
        <v/>
      </c>
      <c r="P230" s="1758"/>
      <c r="Q230" s="1755"/>
      <c r="R230" s="1755"/>
      <c r="T230" s="3">
        <v>1</v>
      </c>
    </row>
    <row r="231" spans="5:20" ht="21" customHeight="1">
      <c r="E231" s="1755"/>
      <c r="G231" s="1730" t="str">
        <f t="shared" si="55"/>
        <v/>
      </c>
      <c r="H231" s="1734" t="str">
        <f t="shared" si="56"/>
        <v/>
      </c>
      <c r="I231" s="1735" t="str">
        <f>IF(LEN(TRIM(N231))&gt;0,MAX(I29:I230)+1,"")</f>
        <v/>
      </c>
      <c r="J231" s="233" t="str">
        <f>IFERROR(INDEX(N30:N299,MATCH(ROW()-ROW(N30)+1,I30:I299,0)),"")</f>
        <v/>
      </c>
      <c r="K231" s="510"/>
      <c r="M231" s="1746"/>
      <c r="N231" s="1747" t="str">
        <f>IF(OR(O230="",M230=""),"",IF(LEN(O230)&lt;=M230,O230,IFERROR(LEFT(O230,FIND("♦",SUBSTITUTE(LEFT(O230,M230+1)," ","♦",LEN(LEFT(O230,M230+1))-LEN(SUBSTITUTE(LEFT(O230,M230+1)," ",""))))),LEFT(O230,IFERROR(FIND(" ",O230)-1,LEN(O230))))))</f>
        <v/>
      </c>
      <c r="O231" s="1747" t="str">
        <f t="shared" si="58"/>
        <v/>
      </c>
      <c r="P231" s="1758"/>
      <c r="Q231" s="1755"/>
      <c r="R231" s="1755"/>
      <c r="T231" s="3">
        <v>1</v>
      </c>
    </row>
    <row r="232" spans="5:20" ht="21" customHeight="1">
      <c r="E232" s="1755"/>
      <c r="G232" s="1730" t="str">
        <f t="shared" si="55"/>
        <v/>
      </c>
      <c r="H232" s="1734" t="str">
        <f t="shared" si="56"/>
        <v/>
      </c>
      <c r="I232" s="1735" t="str">
        <f>IF(LEN(TRIM(N232))&gt;0,MAX(I29:I231)+1,"")</f>
        <v/>
      </c>
      <c r="J232" s="233" t="str">
        <f>IFERROR(INDEX(N30:N299,MATCH(ROW()-ROW(N30)+1,I30:I299,0)),"")</f>
        <v/>
      </c>
      <c r="K232" s="510"/>
      <c r="M232" s="1749"/>
      <c r="N232" s="1747" t="str">
        <f>IF(OR(O231="",M230=""),"",IF(LEN(O231)&lt;=M230,O231,IFERROR(LEFT(O231,FIND("♦",SUBSTITUTE(LEFT(O231,M230+1)," ","♦",LEN(LEFT(O231,M230+1))-LEN(SUBSTITUTE(LEFT(O231,M230+1)," ",""))))),LEFT(O231,IFERROR(FIND(" ",O231)-1,LEN(O231))))))</f>
        <v/>
      </c>
      <c r="O232" s="1747" t="str">
        <f t="shared" si="58"/>
        <v/>
      </c>
      <c r="P232" s="1758"/>
      <c r="Q232" s="1755"/>
      <c r="R232" s="1755"/>
      <c r="T232" s="3">
        <v>1</v>
      </c>
    </row>
    <row r="233" spans="5:20" ht="21" customHeight="1">
      <c r="E233" s="1755"/>
      <c r="G233" s="1730" t="str">
        <f t="shared" si="55"/>
        <v/>
      </c>
      <c r="H233" s="1734" t="str">
        <f t="shared" si="56"/>
        <v/>
      </c>
      <c r="I233" s="1735" t="str">
        <f>IF(LEN(TRIM(N233))&gt;0,MAX(I29:I232)+1,"")</f>
        <v/>
      </c>
      <c r="J233" s="233" t="str">
        <f>IFERROR(INDEX(N30:N299,MATCH(ROW()-ROW(N30)+1,I30:I299,0)),"")</f>
        <v/>
      </c>
      <c r="K233" s="510"/>
      <c r="M233" s="1750"/>
      <c r="N233" s="1747" t="str">
        <f>IF(OR(O232="",M230=""),"",IF(LEN(O232)&lt;=M230,O232,IFERROR(LEFT(O232,FIND("♦",SUBSTITUTE(LEFT(O232,M230+1)," ","♦",LEN(LEFT(O232,M230+1))-LEN(SUBSTITUTE(LEFT(O232,M230+1)," ",""))))),LEFT(O232,IFERROR(FIND(" ",O232)-1,LEN(O232))))))</f>
        <v/>
      </c>
      <c r="O233" s="1747" t="str">
        <f t="shared" si="58"/>
        <v/>
      </c>
      <c r="P233" s="1758"/>
      <c r="Q233" s="1755"/>
      <c r="R233" s="1755"/>
      <c r="T233" s="3">
        <v>1</v>
      </c>
    </row>
    <row r="234" spans="5:20" ht="21" customHeight="1">
      <c r="E234" s="1755"/>
      <c r="G234" s="1730" t="str">
        <f t="shared" si="55"/>
        <v/>
      </c>
      <c r="H234" s="1734" t="str">
        <f t="shared" si="56"/>
        <v/>
      </c>
      <c r="I234" s="1735" t="str">
        <f>IF(LEN(TRIM(N234))&gt;0,MAX(I29:I233)+1,"")</f>
        <v/>
      </c>
      <c r="J234" s="233" t="str">
        <f>IFERROR(INDEX(N30:N299,MATCH(ROW()-ROW(N30)+1,I30:I299,0)),"")</f>
        <v/>
      </c>
      <c r="K234" s="510"/>
      <c r="M234" s="1736" t="str">
        <f>(SUBSTITUTE(SUBSTITUTE(E64,CHAR(13)&amp;CHAR(10)," "),CHAR(10)," "))</f>
        <v/>
      </c>
      <c r="N234" s="1737" t="str">
        <f>IF(OR(M235="",M236=""),"",IF(LEN(M235)&lt;=M236,M235,IFERROR(LEFT(M235,FIND("♦",SUBSTITUTE(LEFT(M235,M236+1)," ","♦",LEN(LEFT(M235,M236+1))-LEN(SUBSTITUTE(LEFT(M235,M236+1)," ",""))))),LEFT(M235,IFERROR(FIND(" ",M235)-1,LEN(M235))))))</f>
        <v/>
      </c>
      <c r="O234" s="1738" t="str">
        <f>IF(N234="","",TRIM(RIGHT(M235,LEN(M235)-LEN(N234))))</f>
        <v/>
      </c>
      <c r="P234" s="1739" t="str">
        <f>F64</f>
        <v xml:space="preserve"> ◄ ligne 64</v>
      </c>
      <c r="Q234" s="1755"/>
      <c r="R234" s="1755"/>
      <c r="T234" s="3">
        <v>1</v>
      </c>
    </row>
    <row r="235" spans="5:20" ht="21" customHeight="1">
      <c r="E235" s="1755"/>
      <c r="G235" s="1730" t="str">
        <f t="shared" si="55"/>
        <v/>
      </c>
      <c r="H235" s="1734" t="str">
        <f t="shared" si="56"/>
        <v/>
      </c>
      <c r="I235" s="1735" t="str">
        <f>IF(LEN(TRIM(N235))&gt;0,MAX(I29:I234)+1,"")</f>
        <v/>
      </c>
      <c r="J235" s="233" t="str">
        <f>IFERROR(INDEX(N30:N299,MATCH(ROW()-ROW(N30)+1,I30:I299,0)),"")</f>
        <v/>
      </c>
      <c r="K235" s="510"/>
      <c r="M235" s="1737" t="str">
        <f>TRIM(SUBSTITUTE(SUBSTITUTE(SUBSTITUTE(SUBSTITUTE(IF(OR(LEFT(M234,1)="-",LEFT(M234,1)="="),MID(M234,2,9999),M234),CHAR(160)," "),","," "),";"," "),"."," "))</f>
        <v/>
      </c>
      <c r="N235" s="1738" t="str">
        <f>IF(OR(O234="",M236=""),"",IF(LEN(O234)&lt;=M236,O234,IFERROR(LEFT(O234,FIND("♦",SUBSTITUTE(LEFT(O234,M236+1)," ","♦",LEN(LEFT(O234,M236+1))-LEN(SUBSTITUTE(LEFT(O234,M236+1)," ",""))))),LEFT(O234,IFERROR(FIND(" ",O234)-1,LEN(O234))))))</f>
        <v/>
      </c>
      <c r="O235" s="1738" t="str">
        <f>IF(N235="","",TRIM(RIGHT(O234,LEN(O234)-LEN(N235))))</f>
        <v/>
      </c>
      <c r="P235" s="1757"/>
      <c r="Q235" s="1755"/>
      <c r="R235" s="1755"/>
      <c r="T235" s="3">
        <v>1</v>
      </c>
    </row>
    <row r="236" spans="5:20" ht="21" customHeight="1">
      <c r="E236" s="1755"/>
      <c r="G236" s="1730" t="str">
        <f t="shared" si="55"/>
        <v/>
      </c>
      <c r="H236" s="1734" t="str">
        <f t="shared" si="56"/>
        <v/>
      </c>
      <c r="I236" s="1735" t="str">
        <f>IF(LEN(TRIM(N236))&gt;0,MAX(I29:I235)+1,"")</f>
        <v/>
      </c>
      <c r="J236" s="233" t="str">
        <f>IFERROR(INDEX(N30:N299,MATCH(ROW()-ROW(N30)+1,I30:I299,0)),"")</f>
        <v/>
      </c>
      <c r="K236" s="510"/>
      <c r="M236" s="1743">
        <f>J17</f>
        <v>50</v>
      </c>
      <c r="N236" s="1738" t="str">
        <f>IF(OR(O235="",M236=""),"",IF(LEN(O235)&lt;=M236,O235,IFERROR(LEFT(O235,FIND("♦",SUBSTITUTE(LEFT(O235,M236+1)," ","♦",LEN(LEFT(O235,M236+1))-LEN(SUBSTITUTE(LEFT(O235,M236+1)," ",""))))),LEFT(O235,IFERROR(FIND(" ",O235)-1,LEN(O235))))))</f>
        <v/>
      </c>
      <c r="O236" s="1738" t="str">
        <f t="shared" ref="O236:O239" si="59">IF(N236="","",TRIM(RIGHT(O235,LEN(O235)-LEN(N236))))</f>
        <v/>
      </c>
      <c r="P236" s="1757"/>
      <c r="Q236" s="1755"/>
      <c r="R236" s="1755"/>
      <c r="T236" s="3">
        <v>1</v>
      </c>
    </row>
    <row r="237" spans="5:20" ht="21" customHeight="1">
      <c r="E237" s="1755"/>
      <c r="G237" s="1730" t="str">
        <f t="shared" si="55"/>
        <v/>
      </c>
      <c r="H237" s="1734" t="str">
        <f t="shared" si="56"/>
        <v/>
      </c>
      <c r="I237" s="1735" t="str">
        <f>IF(LEN(TRIM(N237))&gt;0,MAX(I29:I236)+1,"")</f>
        <v/>
      </c>
      <c r="J237" s="233" t="str">
        <f>IFERROR(INDEX(N30:N299,MATCH(ROW()-ROW(N30)+1,I30:I299,0)),"")</f>
        <v/>
      </c>
      <c r="K237" s="510"/>
      <c r="M237" s="1737"/>
      <c r="N237" s="1738" t="str">
        <f>IF(OR(O236="",M236=""),"",IF(LEN(O236)&lt;=M236,O236,IFERROR(LEFT(O236,FIND("♦",SUBSTITUTE(LEFT(O236,M236+1)," ","♦",LEN(LEFT(O236,M236+1))-LEN(SUBSTITUTE(LEFT(O236,M236+1)," ",""))))),LEFT(O236,IFERROR(FIND(" ",O236)-1,LEN(O236))))))</f>
        <v/>
      </c>
      <c r="O237" s="1738" t="str">
        <f t="shared" si="59"/>
        <v/>
      </c>
      <c r="P237" s="1757"/>
      <c r="Q237" s="1755"/>
      <c r="R237" s="1755"/>
      <c r="T237" s="3">
        <v>1</v>
      </c>
    </row>
    <row r="238" spans="5:20" ht="21" customHeight="1">
      <c r="E238" s="1755"/>
      <c r="G238" s="1730" t="str">
        <f t="shared" si="55"/>
        <v/>
      </c>
      <c r="H238" s="1734" t="str">
        <f t="shared" si="56"/>
        <v/>
      </c>
      <c r="I238" s="1735" t="str">
        <f>IF(LEN(TRIM(N238))&gt;0,MAX(I29:I237)+1,"")</f>
        <v/>
      </c>
      <c r="J238" s="233" t="str">
        <f>IFERROR(INDEX(N30:N299,MATCH(ROW()-ROW(N30)+1,I30:I299,0)),"")</f>
        <v/>
      </c>
      <c r="K238" s="510"/>
      <c r="M238" s="1744"/>
      <c r="N238" s="1738" t="str">
        <f>IF(OR(O237="",M236=""),"",IF(LEN(O237)&lt;=M236,O237,IFERROR(LEFT(O237,FIND("♦",SUBSTITUTE(LEFT(O237,M236+1)," ","♦",LEN(LEFT(O237,M236+1))-LEN(SUBSTITUTE(LEFT(O237,M236+1)," ",""))))),LEFT(O237,IFERROR(FIND(" ",O237)-1,LEN(O237))))))</f>
        <v/>
      </c>
      <c r="O238" s="1738" t="str">
        <f t="shared" si="59"/>
        <v/>
      </c>
      <c r="P238" s="1757"/>
      <c r="Q238" s="1755"/>
      <c r="R238" s="1755"/>
      <c r="T238" s="3">
        <v>1</v>
      </c>
    </row>
    <row r="239" spans="5:20" ht="21" customHeight="1">
      <c r="E239" s="1755"/>
      <c r="G239" s="1730" t="str">
        <f t="shared" si="55"/>
        <v/>
      </c>
      <c r="H239" s="1734" t="str">
        <f t="shared" si="56"/>
        <v/>
      </c>
      <c r="I239" s="1735" t="str">
        <f>IF(LEN(TRIM(N239))&gt;0,MAX(I29:I238)+1,"")</f>
        <v/>
      </c>
      <c r="J239" s="233" t="str">
        <f>IFERROR(INDEX(N30:N299,MATCH(ROW()-ROW(N30)+1,I30:I299,0)),"")</f>
        <v/>
      </c>
      <c r="K239" s="510"/>
      <c r="M239" s="1745"/>
      <c r="N239" s="1738" t="str">
        <f>IF(OR(O238="",M236=""),"",IF(LEN(O238)&lt;=M236,O238,IFERROR(LEFT(O238,FIND("♦",SUBSTITUTE(LEFT(O238,M236+1)," ","♦",LEN(LEFT(O238,M236+1))-LEN(SUBSTITUTE(LEFT(O238,M236+1)," ",""))))),LEFT(O238,IFERROR(FIND(" ",O238)-1,LEN(O238))))))</f>
        <v/>
      </c>
      <c r="O239" s="1738" t="str">
        <f t="shared" si="59"/>
        <v/>
      </c>
      <c r="P239" s="1757"/>
      <c r="Q239" s="1755"/>
      <c r="R239" s="1755"/>
      <c r="T239" s="3">
        <v>1</v>
      </c>
    </row>
    <row r="240" spans="5:20" ht="21" customHeight="1">
      <c r="E240" s="1755"/>
      <c r="G240" s="1730" t="str">
        <f t="shared" si="55"/>
        <v/>
      </c>
      <c r="H240" s="1734" t="str">
        <f t="shared" si="56"/>
        <v/>
      </c>
      <c r="I240" s="1735" t="str">
        <f>IF(LEN(TRIM(N240))&gt;0,MAX(I29:I239)+1,"")</f>
        <v/>
      </c>
      <c r="J240" s="233" t="str">
        <f>IFERROR(INDEX(N30:N299,MATCH(ROW()-ROW(N30)+1,I30:I299,0)),"")</f>
        <v/>
      </c>
      <c r="K240" s="510"/>
      <c r="M240" s="1736" t="str">
        <f>(SUBSTITUTE(SUBSTITUTE(E65,CHAR(13)&amp;CHAR(10)," "),CHAR(10)," "))</f>
        <v/>
      </c>
      <c r="N240" s="1746" t="str">
        <f>IF(OR(M241="",M242=""),"",IF(LEN(M241)&lt;=M242,M241,IFERROR(LEFT(M241,FIND("♦",SUBSTITUTE(LEFT(M241,M242+1)," ","♦",LEN(LEFT(M241,M242+1))-LEN(SUBSTITUTE(LEFT(M241,M242+1)," ",""))))),LEFT(M241,IFERROR(FIND(" ",M241)-1,LEN(M241))))))</f>
        <v/>
      </c>
      <c r="O240" s="1747" t="str">
        <f>IF(N240="","",TRIM(RIGHT(M241,LEN(M241)-LEN(N240))))</f>
        <v/>
      </c>
      <c r="P240" s="1739" t="str">
        <f>F65</f>
        <v xml:space="preserve"> ◄ ligne 65</v>
      </c>
      <c r="Q240" s="1755"/>
      <c r="R240" s="1755"/>
      <c r="T240" s="3">
        <v>1</v>
      </c>
    </row>
    <row r="241" spans="5:20" ht="21" customHeight="1">
      <c r="E241" s="1755"/>
      <c r="G241" s="1730" t="str">
        <f t="shared" si="55"/>
        <v/>
      </c>
      <c r="H241" s="1734" t="str">
        <f t="shared" si="56"/>
        <v/>
      </c>
      <c r="I241" s="1735" t="str">
        <f>IF(LEN(TRIM(N241))&gt;0,MAX(I29:I240)+1,"")</f>
        <v/>
      </c>
      <c r="J241" s="233" t="str">
        <f>IFERROR(INDEX(N30:N299,MATCH(ROW()-ROW(N30)+1,I30:I299,0)),"")</f>
        <v/>
      </c>
      <c r="K241" s="510"/>
      <c r="M241" s="1746" t="str">
        <f>TRIM(SUBSTITUTE(SUBSTITUTE(SUBSTITUTE(SUBSTITUTE(IF(OR(LEFT(M240,1)="-",LEFT(M240,1)="="),MID(M240,2,9999),M240),CHAR(160)," "),","," "),";"," "),"."," "))</f>
        <v/>
      </c>
      <c r="N241" s="1747" t="str">
        <f>IF(OR(O240="",M242=""),"",IF(LEN(O240)&lt;=M242,O240,IFERROR(LEFT(O240,FIND("♦",SUBSTITUTE(LEFT(O240,M242+1)," ","♦",LEN(LEFT(O240,M242+1))-LEN(SUBSTITUTE(LEFT(O240,M242+1)," ",""))))),LEFT(O240,IFERROR(FIND(" ",O240)-1,LEN(O240))))))</f>
        <v/>
      </c>
      <c r="O241" s="1747" t="str">
        <f>IF(N241="","",TRIM(RIGHT(O240,LEN(O240)-LEN(N241))))</f>
        <v/>
      </c>
      <c r="P241" s="1758"/>
      <c r="Q241" s="1755"/>
      <c r="R241" s="1755"/>
      <c r="T241" s="3">
        <v>1</v>
      </c>
    </row>
    <row r="242" spans="5:20" ht="21" customHeight="1">
      <c r="E242" s="1755"/>
      <c r="G242" s="1730" t="str">
        <f t="shared" si="55"/>
        <v/>
      </c>
      <c r="H242" s="1734" t="str">
        <f t="shared" si="56"/>
        <v/>
      </c>
      <c r="I242" s="1735" t="str">
        <f>IF(LEN(TRIM(N242))&gt;0,MAX(I29:I241)+1,"")</f>
        <v/>
      </c>
      <c r="J242" s="233" t="str">
        <f>IFERROR(INDEX(N30:N299,MATCH(ROW()-ROW(N30)+1,I30:I299,0)),"")</f>
        <v/>
      </c>
      <c r="K242" s="510"/>
      <c r="M242" s="1743">
        <f>J17</f>
        <v>50</v>
      </c>
      <c r="N242" s="1747" t="str">
        <f>IF(OR(O241="",M242=""),"",IF(LEN(O241)&lt;=M242,O241,IFERROR(LEFT(O241,FIND("♦",SUBSTITUTE(LEFT(O241,M242+1)," ","♦",LEN(LEFT(O241,M242+1))-LEN(SUBSTITUTE(LEFT(O241,M242+1)," ",""))))),LEFT(O241,IFERROR(FIND(" ",O241)-1,LEN(O241))))))</f>
        <v/>
      </c>
      <c r="O242" s="1747" t="str">
        <f t="shared" ref="O242:O245" si="60">IF(N242="","",TRIM(RIGHT(O241,LEN(O241)-LEN(N242))))</f>
        <v/>
      </c>
      <c r="P242" s="1758"/>
      <c r="Q242" s="1755"/>
      <c r="R242" s="1755"/>
      <c r="T242" s="3">
        <v>1</v>
      </c>
    </row>
    <row r="243" spans="5:20" ht="21" customHeight="1">
      <c r="E243" s="1755"/>
      <c r="G243" s="1730" t="str">
        <f t="shared" si="55"/>
        <v/>
      </c>
      <c r="H243" s="1734" t="str">
        <f t="shared" si="56"/>
        <v/>
      </c>
      <c r="I243" s="1735" t="str">
        <f>IF(LEN(TRIM(N243))&gt;0,MAX(I29:I242)+1,"")</f>
        <v/>
      </c>
      <c r="J243" s="233" t="str">
        <f>IFERROR(INDEX(N30:N299,MATCH(ROW()-ROW(N30)+1,I30:I299,0)),"")</f>
        <v/>
      </c>
      <c r="K243" s="510"/>
      <c r="M243" s="1746"/>
      <c r="N243" s="1747" t="str">
        <f>IF(OR(O242="",M242=""),"",IF(LEN(O242)&lt;=M242,O242,IFERROR(LEFT(O242,FIND("♦",SUBSTITUTE(LEFT(O242,M242+1)," ","♦",LEN(LEFT(O242,M242+1))-LEN(SUBSTITUTE(LEFT(O242,M242+1)," ",""))))),LEFT(O242,IFERROR(FIND(" ",O242)-1,LEN(O242))))))</f>
        <v/>
      </c>
      <c r="O243" s="1747" t="str">
        <f t="shared" si="60"/>
        <v/>
      </c>
      <c r="P243" s="1758"/>
      <c r="Q243" s="1755"/>
      <c r="R243" s="1755"/>
      <c r="T243" s="3">
        <v>1</v>
      </c>
    </row>
    <row r="244" spans="5:20" ht="21" customHeight="1">
      <c r="E244" s="1755"/>
      <c r="G244" s="1730" t="str">
        <f t="shared" si="55"/>
        <v/>
      </c>
      <c r="H244" s="1734" t="str">
        <f t="shared" si="56"/>
        <v/>
      </c>
      <c r="I244" s="1735" t="str">
        <f>IF(LEN(TRIM(N244))&gt;0,MAX(I29:I243)+1,"")</f>
        <v/>
      </c>
      <c r="J244" s="233" t="str">
        <f>IFERROR(INDEX(N30:N299,MATCH(ROW()-ROW(N30)+1,I30:I299,0)),"")</f>
        <v/>
      </c>
      <c r="K244" s="510"/>
      <c r="M244" s="1749"/>
      <c r="N244" s="1747" t="str">
        <f>IF(OR(O243="",M242=""),"",IF(LEN(O243)&lt;=M242,O243,IFERROR(LEFT(O243,FIND("♦",SUBSTITUTE(LEFT(O243,M242+1)," ","♦",LEN(LEFT(O243,M242+1))-LEN(SUBSTITUTE(LEFT(O243,M242+1)," ",""))))),LEFT(O243,IFERROR(FIND(" ",O243)-1,LEN(O243))))))</f>
        <v/>
      </c>
      <c r="O244" s="1747" t="str">
        <f t="shared" si="60"/>
        <v/>
      </c>
      <c r="P244" s="1758"/>
      <c r="Q244" s="1755"/>
      <c r="R244" s="1755"/>
      <c r="T244" s="3">
        <v>1</v>
      </c>
    </row>
    <row r="245" spans="5:20" ht="21" customHeight="1">
      <c r="E245" s="1755"/>
      <c r="G245" s="1730" t="str">
        <f t="shared" si="55"/>
        <v/>
      </c>
      <c r="H245" s="1734" t="str">
        <f t="shared" si="56"/>
        <v/>
      </c>
      <c r="I245" s="1735" t="str">
        <f>IF(LEN(TRIM(N245))&gt;0,MAX(I29:I244)+1,"")</f>
        <v/>
      </c>
      <c r="J245" s="233" t="str">
        <f>IFERROR(INDEX(N30:N299,MATCH(ROW()-ROW(N30)+1,I30:I299,0)),"")</f>
        <v/>
      </c>
      <c r="K245" s="510"/>
      <c r="M245" s="1750"/>
      <c r="N245" s="1747" t="str">
        <f>IF(OR(O244="",M242=""),"",IF(LEN(O244)&lt;=M242,O244,IFERROR(LEFT(O244,FIND("♦",SUBSTITUTE(LEFT(O244,M242+1)," ","♦",LEN(LEFT(O244,M242+1))-LEN(SUBSTITUTE(LEFT(O244,M242+1)," ",""))))),LEFT(O244,IFERROR(FIND(" ",O244)-1,LEN(O244))))))</f>
        <v/>
      </c>
      <c r="O245" s="1747" t="str">
        <f t="shared" si="60"/>
        <v/>
      </c>
      <c r="P245" s="1758"/>
      <c r="Q245" s="1755"/>
      <c r="R245" s="1755"/>
      <c r="T245" s="3">
        <v>1</v>
      </c>
    </row>
    <row r="246" spans="5:20" ht="21" customHeight="1">
      <c r="E246" s="1755"/>
      <c r="G246" s="1730" t="str">
        <f t="shared" si="55"/>
        <v/>
      </c>
      <c r="H246" s="1734" t="str">
        <f t="shared" si="56"/>
        <v/>
      </c>
      <c r="I246" s="1735" t="str">
        <f>IF(LEN(TRIM(N246))&gt;0,MAX(I29:I245)+1,"")</f>
        <v/>
      </c>
      <c r="J246" s="233" t="str">
        <f>IFERROR(INDEX(N30:N299,MATCH(ROW()-ROW(N30)+1,I30:I299,0)),"")</f>
        <v/>
      </c>
      <c r="K246" s="510"/>
      <c r="M246" s="1736" t="str">
        <f>(SUBSTITUTE(SUBSTITUTE(E66,CHAR(13)&amp;CHAR(10)," "),CHAR(10)," "))</f>
        <v/>
      </c>
      <c r="N246" s="1737" t="str">
        <f>IF(OR(M247="",M248=""),"",IF(LEN(M247)&lt;=M248,M247,IFERROR(LEFT(M247,FIND("♦",SUBSTITUTE(LEFT(M247,M248+1)," ","♦",LEN(LEFT(M247,M248+1))-LEN(SUBSTITUTE(LEFT(M247,M248+1)," ",""))))),LEFT(M247,IFERROR(FIND(" ",M247)-1,LEN(M247))))))</f>
        <v/>
      </c>
      <c r="O246" s="1738" t="str">
        <f>IF(N246="","",TRIM(RIGHT(M247,LEN(M247)-LEN(N246))))</f>
        <v/>
      </c>
      <c r="P246" s="1739" t="str">
        <f>F66</f>
        <v xml:space="preserve"> ◄ ligne 66</v>
      </c>
      <c r="Q246" s="1755"/>
      <c r="R246" s="1755"/>
      <c r="T246" s="3">
        <v>1</v>
      </c>
    </row>
    <row r="247" spans="5:20" ht="21" customHeight="1">
      <c r="E247" s="1755"/>
      <c r="G247" s="1730" t="str">
        <f t="shared" si="55"/>
        <v/>
      </c>
      <c r="H247" s="1734" t="str">
        <f t="shared" si="56"/>
        <v/>
      </c>
      <c r="I247" s="1735" t="str">
        <f>IF(LEN(TRIM(N247))&gt;0,MAX(I29:I246)+1,"")</f>
        <v/>
      </c>
      <c r="J247" s="233" t="str">
        <f>IFERROR(INDEX(N30:N299,MATCH(ROW()-ROW(N30)+1,I30:I299,0)),"")</f>
        <v/>
      </c>
      <c r="K247" s="510"/>
      <c r="M247" s="1737" t="str">
        <f>TRIM(SUBSTITUTE(SUBSTITUTE(SUBSTITUTE(SUBSTITUTE(IF(OR(LEFT(M246,1)="-",LEFT(M246,1)="="),MID(M246,2,9999),M246),CHAR(160)," "),","," "),";"," "),"."," "))</f>
        <v/>
      </c>
      <c r="N247" s="1738" t="str">
        <f>IF(OR(O246="",M248=""),"",IF(LEN(O246)&lt;=M248,O246,IFERROR(LEFT(O246,FIND("♦",SUBSTITUTE(LEFT(O246,M248+1)," ","♦",LEN(LEFT(O246,M248+1))-LEN(SUBSTITUTE(LEFT(O246,M248+1)," ",""))))),LEFT(O246,IFERROR(FIND(" ",O246)-1,LEN(O246))))))</f>
        <v/>
      </c>
      <c r="O247" s="1738" t="str">
        <f>IF(N247="","",TRIM(RIGHT(O246,LEN(O246)-LEN(N247))))</f>
        <v/>
      </c>
      <c r="P247" s="1757"/>
      <c r="Q247" s="1755"/>
      <c r="R247" s="1755"/>
      <c r="T247" s="3">
        <v>1</v>
      </c>
    </row>
    <row r="248" spans="5:20" ht="21" customHeight="1">
      <c r="E248" s="1755"/>
      <c r="G248" s="1730" t="str">
        <f t="shared" si="55"/>
        <v/>
      </c>
      <c r="H248" s="1734" t="str">
        <f t="shared" si="56"/>
        <v/>
      </c>
      <c r="I248" s="1735" t="str">
        <f>IF(LEN(TRIM(N248))&gt;0,MAX(I29:I247)+1,"")</f>
        <v/>
      </c>
      <c r="J248" s="233" t="str">
        <f>IFERROR(INDEX(N30:N299,MATCH(ROW()-ROW(N30)+1,I30:I299,0)),"")</f>
        <v/>
      </c>
      <c r="K248" s="510"/>
      <c r="M248" s="1743">
        <f>J17</f>
        <v>50</v>
      </c>
      <c r="N248" s="1738" t="str">
        <f>IF(OR(O247="",M248=""),"",IF(LEN(O247)&lt;=M248,O247,IFERROR(LEFT(O247,FIND("♦",SUBSTITUTE(LEFT(O247,M248+1)," ","♦",LEN(LEFT(O247,M248+1))-LEN(SUBSTITUTE(LEFT(O247,M248+1)," ",""))))),LEFT(O247,IFERROR(FIND(" ",O247)-1,LEN(O247))))))</f>
        <v/>
      </c>
      <c r="O248" s="1738" t="str">
        <f t="shared" ref="O248:O251" si="61">IF(N248="","",TRIM(RIGHT(O247,LEN(O247)-LEN(N248))))</f>
        <v/>
      </c>
      <c r="P248" s="1757"/>
      <c r="Q248" s="1755"/>
      <c r="R248" s="1755"/>
      <c r="T248" s="3">
        <v>1</v>
      </c>
    </row>
    <row r="249" spans="5:20" ht="21" customHeight="1">
      <c r="E249" s="1755"/>
      <c r="G249" s="1730" t="str">
        <f t="shared" si="55"/>
        <v/>
      </c>
      <c r="H249" s="1734" t="str">
        <f t="shared" si="56"/>
        <v/>
      </c>
      <c r="I249" s="1735" t="str">
        <f>IF(LEN(TRIM(N249))&gt;0,MAX(I29:I248)+1,"")</f>
        <v/>
      </c>
      <c r="J249" s="233" t="str">
        <f>IFERROR(INDEX(N30:N299,MATCH(ROW()-ROW(N30)+1,I30:I299,0)),"")</f>
        <v/>
      </c>
      <c r="K249" s="510"/>
      <c r="M249" s="1737"/>
      <c r="N249" s="1738" t="str">
        <f>IF(OR(O248="",M248=""),"",IF(LEN(O248)&lt;=M248,O248,IFERROR(LEFT(O248,FIND("♦",SUBSTITUTE(LEFT(O248,M248+1)," ","♦",LEN(LEFT(O248,M248+1))-LEN(SUBSTITUTE(LEFT(O248,M248+1)," ",""))))),LEFT(O248,IFERROR(FIND(" ",O248)-1,LEN(O248))))))</f>
        <v/>
      </c>
      <c r="O249" s="1738" t="str">
        <f t="shared" si="61"/>
        <v/>
      </c>
      <c r="P249" s="1757"/>
      <c r="Q249" s="1755"/>
      <c r="R249" s="1755"/>
      <c r="T249" s="3">
        <v>1</v>
      </c>
    </row>
    <row r="250" spans="5:20" ht="21" customHeight="1">
      <c r="E250" s="1755"/>
      <c r="G250" s="1730" t="str">
        <f t="shared" si="55"/>
        <v/>
      </c>
      <c r="H250" s="1734" t="str">
        <f t="shared" si="56"/>
        <v/>
      </c>
      <c r="I250" s="1735" t="str">
        <f>IF(LEN(TRIM(N250))&gt;0,MAX(I29:I249)+1,"")</f>
        <v/>
      </c>
      <c r="J250" s="233" t="str">
        <f>IFERROR(INDEX(N30:N299,MATCH(ROW()-ROW(N30)+1,I30:I299,0)),"")</f>
        <v/>
      </c>
      <c r="K250" s="510"/>
      <c r="M250" s="1744"/>
      <c r="N250" s="1738" t="str">
        <f>IF(OR(O249="",M248=""),"",IF(LEN(O249)&lt;=M248,O249,IFERROR(LEFT(O249,FIND("♦",SUBSTITUTE(LEFT(O249,M248+1)," ","♦",LEN(LEFT(O249,M248+1))-LEN(SUBSTITUTE(LEFT(O249,M248+1)," ",""))))),LEFT(O249,IFERROR(FIND(" ",O249)-1,LEN(O249))))))</f>
        <v/>
      </c>
      <c r="O250" s="1738" t="str">
        <f t="shared" si="61"/>
        <v/>
      </c>
      <c r="P250" s="1757"/>
      <c r="Q250" s="1755"/>
      <c r="R250" s="1755"/>
      <c r="T250" s="3">
        <v>1</v>
      </c>
    </row>
    <row r="251" spans="5:20" ht="21" customHeight="1">
      <c r="E251" s="1755"/>
      <c r="G251" s="1730" t="str">
        <f t="shared" si="55"/>
        <v/>
      </c>
      <c r="H251" s="1734" t="str">
        <f t="shared" si="56"/>
        <v/>
      </c>
      <c r="I251" s="1735" t="str">
        <f>IF(LEN(TRIM(N251))&gt;0,MAX(I29:I250)+1,"")</f>
        <v/>
      </c>
      <c r="J251" s="233" t="str">
        <f>IFERROR(INDEX(N30:N299,MATCH(ROW()-ROW(N30)+1,I30:I299,0)),"")</f>
        <v/>
      </c>
      <c r="K251" s="510"/>
      <c r="M251" s="1745"/>
      <c r="N251" s="1738" t="str">
        <f>IF(OR(O250="",M248=""),"",IF(LEN(O250)&lt;=M248,O250,IFERROR(LEFT(O250,FIND("♦",SUBSTITUTE(LEFT(O250,M248+1)," ","♦",LEN(LEFT(O250,M248+1))-LEN(SUBSTITUTE(LEFT(O250,M248+1)," ",""))))),LEFT(O250,IFERROR(FIND(" ",O250)-1,LEN(O250))))))</f>
        <v/>
      </c>
      <c r="O251" s="1738" t="str">
        <f t="shared" si="61"/>
        <v/>
      </c>
      <c r="P251" s="1757"/>
      <c r="Q251" s="1755"/>
      <c r="R251" s="1755"/>
      <c r="T251" s="3">
        <v>1</v>
      </c>
    </row>
    <row r="252" spans="5:20" ht="21" customHeight="1">
      <c r="E252" s="1755"/>
      <c r="G252" s="1730" t="str">
        <f t="shared" si="55"/>
        <v/>
      </c>
      <c r="H252" s="1734" t="str">
        <f t="shared" si="56"/>
        <v/>
      </c>
      <c r="I252" s="1735" t="str">
        <f>IF(LEN(TRIM(N252))&gt;0,MAX(I29:I251)+1,"")</f>
        <v/>
      </c>
      <c r="J252" s="233" t="str">
        <f>IFERROR(INDEX(N30:N299,MATCH(ROW()-ROW(N30)+1,I30:I299,0)),"")</f>
        <v/>
      </c>
      <c r="K252" s="510"/>
      <c r="M252" s="1736" t="str">
        <f>(SUBSTITUTE(SUBSTITUTE(E67,CHAR(13)&amp;CHAR(10)," "),CHAR(10)," "))</f>
        <v/>
      </c>
      <c r="N252" s="1746" t="str">
        <f>IF(OR(M253="",M254=""),"",IF(LEN(M253)&lt;=M254,M253,IFERROR(LEFT(M253,FIND("♦",SUBSTITUTE(LEFT(M253,M254+1)," ","♦",LEN(LEFT(M253,M254+1))-LEN(SUBSTITUTE(LEFT(M253,M254+1)," ",""))))),LEFT(M253,IFERROR(FIND(" ",M253)-1,LEN(M253))))))</f>
        <v/>
      </c>
      <c r="O252" s="1747" t="str">
        <f>IF(N252="","",TRIM(RIGHT(M253,LEN(M253)-LEN(N252))))</f>
        <v/>
      </c>
      <c r="P252" s="1739" t="str">
        <f>F67</f>
        <v xml:space="preserve"> ◄ ligne 67</v>
      </c>
      <c r="Q252" s="1755"/>
      <c r="R252" s="1755"/>
      <c r="T252" s="3">
        <v>1</v>
      </c>
    </row>
    <row r="253" spans="5:20" ht="21" customHeight="1">
      <c r="E253" s="1755"/>
      <c r="G253" s="1730" t="str">
        <f t="shared" si="55"/>
        <v/>
      </c>
      <c r="H253" s="1734" t="str">
        <f t="shared" si="56"/>
        <v/>
      </c>
      <c r="I253" s="1735" t="str">
        <f>IF(LEN(TRIM(N253))&gt;0,MAX(I29:I252)+1,"")</f>
        <v/>
      </c>
      <c r="J253" s="233" t="str">
        <f>IFERROR(INDEX(N30:N299,MATCH(ROW()-ROW(N30)+1,I30:I299,0)),"")</f>
        <v/>
      </c>
      <c r="K253" s="510"/>
      <c r="M253" s="1746" t="str">
        <f>TRIM(SUBSTITUTE(SUBSTITUTE(SUBSTITUTE(SUBSTITUTE(IF(OR(LEFT(M252,1)="-",LEFT(M252,1)="="),MID(M252,2,9999),M252),CHAR(160)," "),","," "),";"," "),"."," "))</f>
        <v/>
      </c>
      <c r="N253" s="1747" t="str">
        <f>IF(OR(O252="",M254=""),"",IF(LEN(O252)&lt;=M254,O252,IFERROR(LEFT(O252,FIND("♦",SUBSTITUTE(LEFT(O252,M254+1)," ","♦",LEN(LEFT(O252,M254+1))-LEN(SUBSTITUTE(LEFT(O252,M254+1)," ",""))))),LEFT(O252,IFERROR(FIND(" ",O252)-1,LEN(O252))))))</f>
        <v/>
      </c>
      <c r="O253" s="1747" t="str">
        <f>IF(N253="","",TRIM(RIGHT(O252,LEN(O252)-LEN(N253))))</f>
        <v/>
      </c>
      <c r="P253" s="1758"/>
      <c r="Q253" s="1755"/>
      <c r="R253" s="1755"/>
      <c r="T253" s="3">
        <v>1</v>
      </c>
    </row>
    <row r="254" spans="5:20" ht="21" customHeight="1">
      <c r="E254" s="1755"/>
      <c r="G254" s="1730" t="str">
        <f t="shared" si="55"/>
        <v/>
      </c>
      <c r="H254" s="1734" t="str">
        <f t="shared" si="56"/>
        <v/>
      </c>
      <c r="I254" s="1735" t="str">
        <f>IF(LEN(TRIM(N254))&gt;0,MAX(I29:I253)+1,"")</f>
        <v/>
      </c>
      <c r="J254" s="233" t="str">
        <f>IFERROR(INDEX(N30:N299,MATCH(ROW()-ROW(N30)+1,I30:I299,0)),"")</f>
        <v/>
      </c>
      <c r="K254" s="510"/>
      <c r="M254" s="1743">
        <f>J17</f>
        <v>50</v>
      </c>
      <c r="N254" s="1747" t="str">
        <f>IF(OR(O253="",M254=""),"",IF(LEN(O253)&lt;=M254,O253,IFERROR(LEFT(O253,FIND("♦",SUBSTITUTE(LEFT(O253,M254+1)," ","♦",LEN(LEFT(O253,M254+1))-LEN(SUBSTITUTE(LEFT(O253,M254+1)," ",""))))),LEFT(O253,IFERROR(FIND(" ",O253)-1,LEN(O253))))))</f>
        <v/>
      </c>
      <c r="O254" s="1747" t="str">
        <f t="shared" ref="O254:O257" si="62">IF(N254="","",TRIM(RIGHT(O253,LEN(O253)-LEN(N254))))</f>
        <v/>
      </c>
      <c r="P254" s="1758"/>
      <c r="Q254" s="1755"/>
      <c r="R254" s="1755"/>
      <c r="T254" s="3">
        <v>1</v>
      </c>
    </row>
    <row r="255" spans="5:20" ht="21" customHeight="1">
      <c r="E255" s="1755"/>
      <c r="G255" s="1730" t="str">
        <f t="shared" si="55"/>
        <v/>
      </c>
      <c r="H255" s="1734" t="str">
        <f t="shared" si="56"/>
        <v/>
      </c>
      <c r="I255" s="1735" t="str">
        <f>IF(LEN(TRIM(N255))&gt;0,MAX(I29:I254)+1,"")</f>
        <v/>
      </c>
      <c r="J255" s="233" t="str">
        <f>IFERROR(INDEX(N30:N299,MATCH(ROW()-ROW(N30)+1,I30:I299,0)),"")</f>
        <v/>
      </c>
      <c r="K255" s="510"/>
      <c r="M255" s="1746"/>
      <c r="N255" s="1747" t="str">
        <f>IF(OR(O254="",M254=""),"",IF(LEN(O254)&lt;=M254,O254,IFERROR(LEFT(O254,FIND("♦",SUBSTITUTE(LEFT(O254,M254+1)," ","♦",LEN(LEFT(O254,M254+1))-LEN(SUBSTITUTE(LEFT(O254,M254+1)," ",""))))),LEFT(O254,IFERROR(FIND(" ",O254)-1,LEN(O254))))))</f>
        <v/>
      </c>
      <c r="O255" s="1747" t="str">
        <f t="shared" si="62"/>
        <v/>
      </c>
      <c r="P255" s="1758"/>
      <c r="Q255" s="1755"/>
      <c r="R255" s="1755"/>
      <c r="T255" s="3">
        <v>1</v>
      </c>
    </row>
    <row r="256" spans="5:20" ht="21" customHeight="1">
      <c r="E256" s="1755"/>
      <c r="G256" s="1730" t="str">
        <f t="shared" si="55"/>
        <v/>
      </c>
      <c r="H256" s="1734" t="str">
        <f t="shared" si="56"/>
        <v/>
      </c>
      <c r="I256" s="1735" t="str">
        <f>IF(LEN(TRIM(N256))&gt;0,MAX(I29:I255)+1,"")</f>
        <v/>
      </c>
      <c r="J256" s="233" t="str">
        <f>IFERROR(INDEX(N30:N299,MATCH(ROW()-ROW(N30)+1,I30:I299,0)),"")</f>
        <v/>
      </c>
      <c r="K256" s="510"/>
      <c r="M256" s="1749"/>
      <c r="N256" s="1747" t="str">
        <f>IF(OR(O255="",M254=""),"",IF(LEN(O255)&lt;=M254,O255,IFERROR(LEFT(O255,FIND("♦",SUBSTITUTE(LEFT(O255,M254+1)," ","♦",LEN(LEFT(O255,M254+1))-LEN(SUBSTITUTE(LEFT(O255,M254+1)," ",""))))),LEFT(O255,IFERROR(FIND(" ",O255)-1,LEN(O255))))))</f>
        <v/>
      </c>
      <c r="O256" s="1747" t="str">
        <f t="shared" si="62"/>
        <v/>
      </c>
      <c r="P256" s="1758"/>
      <c r="Q256" s="1755"/>
      <c r="R256" s="1755"/>
      <c r="T256" s="3">
        <v>1</v>
      </c>
    </row>
    <row r="257" spans="5:20" ht="21" customHeight="1">
      <c r="E257" s="1755"/>
      <c r="G257" s="1730" t="str">
        <f t="shared" si="55"/>
        <v/>
      </c>
      <c r="H257" s="1734" t="str">
        <f t="shared" si="56"/>
        <v/>
      </c>
      <c r="I257" s="1735" t="str">
        <f>IF(LEN(TRIM(N257))&gt;0,MAX(I29:I256)+1,"")</f>
        <v/>
      </c>
      <c r="J257" s="233" t="str">
        <f>IFERROR(INDEX(N30:N299,MATCH(ROW()-ROW(N30)+1,I30:I299,0)),"")</f>
        <v/>
      </c>
      <c r="K257" s="510"/>
      <c r="M257" s="1750"/>
      <c r="N257" s="1747" t="str">
        <f>IF(OR(O256="",M254=""),"",IF(LEN(O256)&lt;=M254,O256,IFERROR(LEFT(O256,FIND("♦",SUBSTITUTE(LEFT(O256,M254+1)," ","♦",LEN(LEFT(O256,M254+1))-LEN(SUBSTITUTE(LEFT(O256,M254+1)," ",""))))),LEFT(O256,IFERROR(FIND(" ",O256)-1,LEN(O256))))))</f>
        <v/>
      </c>
      <c r="O257" s="1747" t="str">
        <f t="shared" si="62"/>
        <v/>
      </c>
      <c r="P257" s="1758"/>
      <c r="Q257" s="1755"/>
      <c r="R257" s="1755"/>
      <c r="T257" s="3">
        <v>1</v>
      </c>
    </row>
    <row r="258" spans="5:20" ht="21" customHeight="1">
      <c r="E258" s="1755"/>
      <c r="G258" s="1730" t="str">
        <f t="shared" si="55"/>
        <v/>
      </c>
      <c r="H258" s="1734" t="str">
        <f t="shared" si="56"/>
        <v/>
      </c>
      <c r="I258" s="1735" t="str">
        <f>IF(LEN(TRIM(N258))&gt;0,MAX(I29:I257)+1,"")</f>
        <v/>
      </c>
      <c r="J258" s="233" t="str">
        <f>IFERROR(INDEX(N30:N299,MATCH(ROW()-ROW(N30)+1,I30:I299,0)),"")</f>
        <v/>
      </c>
      <c r="K258" s="510"/>
      <c r="M258" s="1736" t="str">
        <f>(SUBSTITUTE(SUBSTITUTE(E68,CHAR(13)&amp;CHAR(10)," "),CHAR(10)," "))</f>
        <v/>
      </c>
      <c r="N258" s="1737" t="str">
        <f>IF(OR(M259="",M260=""),"",IF(LEN(M259)&lt;=M260,M259,IFERROR(LEFT(M259,FIND("♦",SUBSTITUTE(LEFT(M259,M260+1)," ","♦",LEN(LEFT(M259,M260+1))-LEN(SUBSTITUTE(LEFT(M259,M260+1)," ",""))))),LEFT(M259,IFERROR(FIND(" ",M259)-1,LEN(M259))))))</f>
        <v/>
      </c>
      <c r="O258" s="1738" t="str">
        <f>IF(N258="","",TRIM(RIGHT(M259,LEN(M259)-LEN(N258))))</f>
        <v/>
      </c>
      <c r="P258" s="1739" t="str">
        <f>F68</f>
        <v xml:space="preserve"> ◄ ligne 68</v>
      </c>
      <c r="Q258" s="1755"/>
      <c r="R258" s="1755"/>
      <c r="T258" s="3">
        <v>1</v>
      </c>
    </row>
    <row r="259" spans="5:20" ht="21" customHeight="1">
      <c r="E259" s="1755"/>
      <c r="G259" s="1730" t="str">
        <f t="shared" si="55"/>
        <v/>
      </c>
      <c r="H259" s="1734" t="str">
        <f t="shared" si="56"/>
        <v/>
      </c>
      <c r="I259" s="1735" t="str">
        <f>IF(LEN(TRIM(N259))&gt;0,MAX(I29:I258)+1,"")</f>
        <v/>
      </c>
      <c r="J259" s="233" t="str">
        <f>IFERROR(INDEX(N30:N299,MATCH(ROW()-ROW(N30)+1,I30:I299,0)),"")</f>
        <v/>
      </c>
      <c r="K259" s="510"/>
      <c r="M259" s="1737" t="str">
        <f>TRIM(SUBSTITUTE(SUBSTITUTE(SUBSTITUTE(SUBSTITUTE(IF(OR(LEFT(M258,1)="-",LEFT(M258,1)="="),MID(M258,2,9999),M258),CHAR(160)," "),","," "),";"," "),"."," "))</f>
        <v/>
      </c>
      <c r="N259" s="1738" t="str">
        <f>IF(OR(O258="",M260=""),"",IF(LEN(O258)&lt;=M260,O258,IFERROR(LEFT(O258,FIND("♦",SUBSTITUTE(LEFT(O258,M260+1)," ","♦",LEN(LEFT(O258,M260+1))-LEN(SUBSTITUTE(LEFT(O258,M260+1)," ",""))))),LEFT(O258,IFERROR(FIND(" ",O258)-1,LEN(O258))))))</f>
        <v/>
      </c>
      <c r="O259" s="1738" t="str">
        <f>IF(N259="","",TRIM(RIGHT(O258,LEN(O258)-LEN(N259))))</f>
        <v/>
      </c>
      <c r="P259" s="1757"/>
      <c r="Q259" s="1755"/>
      <c r="R259" s="1755"/>
      <c r="T259" s="3">
        <v>1</v>
      </c>
    </row>
    <row r="260" spans="5:20" ht="21" customHeight="1">
      <c r="E260" s="1755"/>
      <c r="G260" s="1730" t="str">
        <f t="shared" si="55"/>
        <v/>
      </c>
      <c r="H260" s="1734" t="str">
        <f t="shared" si="56"/>
        <v/>
      </c>
      <c r="I260" s="1735" t="str">
        <f>IF(LEN(TRIM(N260))&gt;0,MAX(I29:I259)+1,"")</f>
        <v/>
      </c>
      <c r="J260" s="233" t="str">
        <f>IFERROR(INDEX(N30:N299,MATCH(ROW()-ROW(N30)+1,I30:I299,0)),"")</f>
        <v/>
      </c>
      <c r="K260" s="510"/>
      <c r="M260" s="1743">
        <f>J17</f>
        <v>50</v>
      </c>
      <c r="N260" s="1738" t="str">
        <f>IF(OR(O259="",M260=""),"",IF(LEN(O259)&lt;=M260,O259,IFERROR(LEFT(O259,FIND("♦",SUBSTITUTE(LEFT(O259,M260+1)," ","♦",LEN(LEFT(O259,M260+1))-LEN(SUBSTITUTE(LEFT(O259,M260+1)," ",""))))),LEFT(O259,IFERROR(FIND(" ",O259)-1,LEN(O259))))))</f>
        <v/>
      </c>
      <c r="O260" s="1738" t="str">
        <f t="shared" ref="O260:O263" si="63">IF(N260="","",TRIM(RIGHT(O259,LEN(O259)-LEN(N260))))</f>
        <v/>
      </c>
      <c r="P260" s="1757"/>
      <c r="Q260" s="1755"/>
      <c r="R260" s="1755"/>
      <c r="T260" s="3">
        <v>1</v>
      </c>
    </row>
    <row r="261" spans="5:20" ht="21" customHeight="1">
      <c r="E261" s="1755"/>
      <c r="G261" s="1730" t="str">
        <f t="shared" si="55"/>
        <v/>
      </c>
      <c r="H261" s="1734" t="str">
        <f t="shared" si="56"/>
        <v/>
      </c>
      <c r="I261" s="1735" t="str">
        <f>IF(LEN(TRIM(N261))&gt;0,MAX(I29:I260)+1,"")</f>
        <v/>
      </c>
      <c r="J261" s="233" t="str">
        <f>IFERROR(INDEX(N30:N299,MATCH(ROW()-ROW(N30)+1,I30:I299,0)),"")</f>
        <v/>
      </c>
      <c r="K261" s="510"/>
      <c r="M261" s="1737"/>
      <c r="N261" s="1738" t="str">
        <f>IF(OR(O260="",M260=""),"",IF(LEN(O260)&lt;=M260,O260,IFERROR(LEFT(O260,FIND("♦",SUBSTITUTE(LEFT(O260,M260+1)," ","♦",LEN(LEFT(O260,M260+1))-LEN(SUBSTITUTE(LEFT(O260,M260+1)," ",""))))),LEFT(O260,IFERROR(FIND(" ",O260)-1,LEN(O260))))))</f>
        <v/>
      </c>
      <c r="O261" s="1738" t="str">
        <f t="shared" si="63"/>
        <v/>
      </c>
      <c r="P261" s="1757"/>
      <c r="Q261" s="1755"/>
      <c r="R261" s="1755"/>
      <c r="T261" s="3">
        <v>1</v>
      </c>
    </row>
    <row r="262" spans="5:20" ht="21" customHeight="1">
      <c r="E262" s="1755"/>
      <c r="G262" s="1730" t="str">
        <f t="shared" si="55"/>
        <v/>
      </c>
      <c r="H262" s="1734" t="str">
        <f t="shared" si="56"/>
        <v/>
      </c>
      <c r="I262" s="1735" t="str">
        <f>IF(LEN(TRIM(N262))&gt;0,MAX(I29:I261)+1,"")</f>
        <v/>
      </c>
      <c r="J262" s="233" t="str">
        <f>IFERROR(INDEX(N30:N299,MATCH(ROW()-ROW(N30)+1,I30:I299,0)),"")</f>
        <v/>
      </c>
      <c r="K262" s="510"/>
      <c r="M262" s="1744"/>
      <c r="N262" s="1738" t="str">
        <f>IF(OR(O261="",M260=""),"",IF(LEN(O261)&lt;=M260,O261,IFERROR(LEFT(O261,FIND("♦",SUBSTITUTE(LEFT(O261,M260+1)," ","♦",LEN(LEFT(O261,M260+1))-LEN(SUBSTITUTE(LEFT(O261,M260+1)," ",""))))),LEFT(O261,IFERROR(FIND(" ",O261)-1,LEN(O261))))))</f>
        <v/>
      </c>
      <c r="O262" s="1738" t="str">
        <f t="shared" si="63"/>
        <v/>
      </c>
      <c r="P262" s="1757"/>
      <c r="Q262" s="1755"/>
      <c r="R262" s="1755"/>
      <c r="T262" s="3">
        <v>1</v>
      </c>
    </row>
    <row r="263" spans="5:20" ht="21" customHeight="1">
      <c r="E263" s="1755"/>
      <c r="G263" s="1730" t="str">
        <f t="shared" si="55"/>
        <v/>
      </c>
      <c r="H263" s="1734" t="str">
        <f t="shared" si="56"/>
        <v/>
      </c>
      <c r="I263" s="1735" t="str">
        <f>IF(LEN(TRIM(N263))&gt;0,MAX(I29:I262)+1,"")</f>
        <v/>
      </c>
      <c r="J263" s="233" t="str">
        <f>IFERROR(INDEX(N30:N299,MATCH(ROW()-ROW(N30)+1,I30:I299,0)),"")</f>
        <v/>
      </c>
      <c r="K263" s="510"/>
      <c r="M263" s="1745"/>
      <c r="N263" s="1738" t="str">
        <f>IF(OR(O262="",M260=""),"",IF(LEN(O262)&lt;=M260,O262,IFERROR(LEFT(O262,FIND("♦",SUBSTITUTE(LEFT(O262,M260+1)," ","♦",LEN(LEFT(O262,M260+1))-LEN(SUBSTITUTE(LEFT(O262,M260+1)," ",""))))),LEFT(O262,IFERROR(FIND(" ",O262)-1,LEN(O262))))))</f>
        <v/>
      </c>
      <c r="O263" s="1738" t="str">
        <f t="shared" si="63"/>
        <v/>
      </c>
      <c r="P263" s="1757"/>
      <c r="Q263" s="1755"/>
      <c r="R263" s="1755"/>
      <c r="T263" s="3">
        <v>1</v>
      </c>
    </row>
    <row r="264" spans="5:20" ht="21" customHeight="1">
      <c r="E264" s="1755"/>
      <c r="G264" s="1730" t="str">
        <f t="shared" si="55"/>
        <v/>
      </c>
      <c r="H264" s="1734" t="str">
        <f t="shared" si="56"/>
        <v/>
      </c>
      <c r="I264" s="1735" t="str">
        <f>IF(LEN(TRIM(N264))&gt;0,MAX(I29:I263)+1,"")</f>
        <v/>
      </c>
      <c r="J264" s="233" t="str">
        <f>IFERROR(INDEX(N30:N299,MATCH(ROW()-ROW(N30)+1,I30:I299,0)),"")</f>
        <v/>
      </c>
      <c r="K264" s="510"/>
      <c r="M264" s="1736" t="str">
        <f>(SUBSTITUTE(SUBSTITUTE(E69,CHAR(13)&amp;CHAR(10)," "),CHAR(10)," "))</f>
        <v/>
      </c>
      <c r="N264" s="1746" t="str">
        <f>IF(OR(M265="",M266=""),"",IF(LEN(M265)&lt;=M266,M265,IFERROR(LEFT(M265,FIND("♦",SUBSTITUTE(LEFT(M265,M266+1)," ","♦",LEN(LEFT(M265,M266+1))-LEN(SUBSTITUTE(LEFT(M265,M266+1)," ",""))))),LEFT(M265,IFERROR(FIND(" ",M265)-1,LEN(M265))))))</f>
        <v/>
      </c>
      <c r="O264" s="1747" t="str">
        <f>IF(N264="","",TRIM(RIGHT(M265,LEN(M265)-LEN(N264))))</f>
        <v/>
      </c>
      <c r="P264" s="1739" t="str">
        <f>F69</f>
        <v xml:space="preserve"> ◄ ligne 69</v>
      </c>
      <c r="Q264" s="1755"/>
      <c r="R264" s="1755"/>
      <c r="T264" s="3">
        <v>1</v>
      </c>
    </row>
    <row r="265" spans="5:20" ht="21" customHeight="1">
      <c r="E265" s="1755"/>
      <c r="G265" s="1730" t="str">
        <f t="shared" si="55"/>
        <v/>
      </c>
      <c r="H265" s="1734" t="str">
        <f t="shared" si="56"/>
        <v/>
      </c>
      <c r="I265" s="1735" t="str">
        <f>IF(LEN(TRIM(N265))&gt;0,MAX(I29:I264)+1,"")</f>
        <v/>
      </c>
      <c r="J265" s="233" t="str">
        <f>IFERROR(INDEX(N30:N299,MATCH(ROW()-ROW(N30)+1,I30:I299,0)),"")</f>
        <v/>
      </c>
      <c r="K265" s="510"/>
      <c r="M265" s="1746" t="str">
        <f>TRIM(SUBSTITUTE(SUBSTITUTE(SUBSTITUTE(SUBSTITUTE(IF(OR(LEFT(M264,1)="-",LEFT(M264,1)="="),MID(M264,2,9999),M264),CHAR(160)," "),","," "),";"," "),"."," "))</f>
        <v/>
      </c>
      <c r="N265" s="1747" t="str">
        <f>IF(OR(O264="",M266=""),"",IF(LEN(O264)&lt;=M266,O264,IFERROR(LEFT(O264,FIND("♦",SUBSTITUTE(LEFT(O264,M266+1)," ","♦",LEN(LEFT(O264,M266+1))-LEN(SUBSTITUTE(LEFT(O264,M266+1)," ",""))))),LEFT(O264,IFERROR(FIND(" ",O264)-1,LEN(O264))))))</f>
        <v/>
      </c>
      <c r="O265" s="1747" t="str">
        <f>IF(N265="","",TRIM(RIGHT(O264,LEN(O264)-LEN(N265))))</f>
        <v/>
      </c>
      <c r="P265" s="1758"/>
      <c r="Q265" s="1755"/>
      <c r="R265" s="1755"/>
      <c r="T265" s="3">
        <v>1</v>
      </c>
    </row>
    <row r="266" spans="5:20" ht="21" customHeight="1">
      <c r="E266" s="1755"/>
      <c r="G266" s="1730" t="str">
        <f t="shared" si="55"/>
        <v/>
      </c>
      <c r="H266" s="1734" t="str">
        <f t="shared" si="56"/>
        <v/>
      </c>
      <c r="I266" s="1735" t="str">
        <f>IF(LEN(TRIM(N266))&gt;0,MAX(I29:I265)+1,"")</f>
        <v/>
      </c>
      <c r="J266" s="233" t="str">
        <f>IFERROR(INDEX(N30:N299,MATCH(ROW()-ROW(N30)+1,I30:I299,0)),"")</f>
        <v/>
      </c>
      <c r="K266" s="510"/>
      <c r="M266" s="1743">
        <f>J17</f>
        <v>50</v>
      </c>
      <c r="N266" s="1747" t="str">
        <f>IF(OR(O265="",M266=""),"",IF(LEN(O265)&lt;=M266,O265,IFERROR(LEFT(O265,FIND("♦",SUBSTITUTE(LEFT(O265,M266+1)," ","♦",LEN(LEFT(O265,M266+1))-LEN(SUBSTITUTE(LEFT(O265,M266+1)," ",""))))),LEFT(O265,IFERROR(FIND(" ",O265)-1,LEN(O265))))))</f>
        <v/>
      </c>
      <c r="O266" s="1747" t="str">
        <f t="shared" ref="O266:O269" si="64">IF(N266="","",TRIM(RIGHT(O265,LEN(O265)-LEN(N266))))</f>
        <v/>
      </c>
      <c r="P266" s="1758"/>
      <c r="Q266" s="1755"/>
      <c r="R266" s="1755"/>
      <c r="T266" s="3">
        <v>1</v>
      </c>
    </row>
    <row r="267" spans="5:20" ht="21" customHeight="1">
      <c r="E267" s="1755"/>
      <c r="G267" s="1730" t="str">
        <f t="shared" si="55"/>
        <v/>
      </c>
      <c r="H267" s="1734" t="str">
        <f t="shared" si="56"/>
        <v/>
      </c>
      <c r="I267" s="1735" t="str">
        <f>IF(LEN(TRIM(N267))&gt;0,MAX(I29:I266)+1,"")</f>
        <v/>
      </c>
      <c r="J267" s="233" t="str">
        <f>IFERROR(INDEX(N30:N299,MATCH(ROW()-ROW(N30)+1,I30:I299,0)),"")</f>
        <v/>
      </c>
      <c r="K267" s="510"/>
      <c r="M267" s="1746"/>
      <c r="N267" s="1747" t="str">
        <f>IF(OR(O266="",M266=""),"",IF(LEN(O266)&lt;=M266,O266,IFERROR(LEFT(O266,FIND("♦",SUBSTITUTE(LEFT(O266,M266+1)," ","♦",LEN(LEFT(O266,M266+1))-LEN(SUBSTITUTE(LEFT(O266,M266+1)," ",""))))),LEFT(O266,IFERROR(FIND(" ",O266)-1,LEN(O266))))))</f>
        <v/>
      </c>
      <c r="O267" s="1747" t="str">
        <f t="shared" si="64"/>
        <v/>
      </c>
      <c r="P267" s="1758"/>
      <c r="Q267" s="1755"/>
      <c r="R267" s="1755"/>
      <c r="T267" s="3">
        <v>1</v>
      </c>
    </row>
    <row r="268" spans="5:20" ht="21" customHeight="1">
      <c r="E268" s="1755"/>
      <c r="G268" s="1730" t="str">
        <f t="shared" si="55"/>
        <v/>
      </c>
      <c r="H268" s="1734" t="str">
        <f t="shared" si="56"/>
        <v/>
      </c>
      <c r="I268" s="1735" t="str">
        <f>IF(LEN(TRIM(N268))&gt;0,MAX(I29:I267)+1,"")</f>
        <v/>
      </c>
      <c r="J268" s="233" t="str">
        <f>IFERROR(INDEX(N30:N299,MATCH(ROW()-ROW(N30)+1,I30:I299,0)),"")</f>
        <v/>
      </c>
      <c r="K268" s="510"/>
      <c r="M268" s="1749"/>
      <c r="N268" s="1747" t="str">
        <f>IF(OR(O267="",M266=""),"",IF(LEN(O267)&lt;=M266,O267,IFERROR(LEFT(O267,FIND("♦",SUBSTITUTE(LEFT(O267,M266+1)," ","♦",LEN(LEFT(O267,M266+1))-LEN(SUBSTITUTE(LEFT(O267,M266+1)," ",""))))),LEFT(O267,IFERROR(FIND(" ",O267)-1,LEN(O267))))))</f>
        <v/>
      </c>
      <c r="O268" s="1747" t="str">
        <f t="shared" si="64"/>
        <v/>
      </c>
      <c r="P268" s="1758"/>
      <c r="Q268" s="1755"/>
      <c r="R268" s="1755"/>
      <c r="T268" s="3">
        <v>1</v>
      </c>
    </row>
    <row r="269" spans="5:20" ht="21" customHeight="1">
      <c r="E269" s="1755"/>
      <c r="G269" s="1730" t="str">
        <f t="shared" si="55"/>
        <v/>
      </c>
      <c r="H269" s="1734" t="str">
        <f t="shared" si="56"/>
        <v/>
      </c>
      <c r="I269" s="1735" t="str">
        <f>IF(LEN(TRIM(N269))&gt;0,MAX(I29:I268)+1,"")</f>
        <v/>
      </c>
      <c r="J269" s="233" t="str">
        <f>IFERROR(INDEX(N30:N299,MATCH(ROW()-ROW(N30)+1,I30:I299,0)),"")</f>
        <v/>
      </c>
      <c r="K269" s="510"/>
      <c r="M269" s="1750"/>
      <c r="N269" s="1747" t="str">
        <f>IF(OR(O268="",M266=""),"",IF(LEN(O268)&lt;=M266,O268,IFERROR(LEFT(O268,FIND("♦",SUBSTITUTE(LEFT(O268,M266+1)," ","♦",LEN(LEFT(O268,M266+1))-LEN(SUBSTITUTE(LEFT(O268,M266+1)," ",""))))),LEFT(O268,IFERROR(FIND(" ",O268)-1,LEN(O268))))))</f>
        <v/>
      </c>
      <c r="O269" s="1747" t="str">
        <f t="shared" si="64"/>
        <v/>
      </c>
      <c r="P269" s="1758"/>
      <c r="Q269" s="1755"/>
      <c r="R269" s="1755"/>
      <c r="T269" s="3">
        <v>1</v>
      </c>
    </row>
    <row r="270" spans="5:20" ht="21" customHeight="1">
      <c r="E270" s="1755"/>
      <c r="G270" s="1730" t="str">
        <f t="shared" si="55"/>
        <v/>
      </c>
      <c r="H270" s="1734" t="str">
        <f t="shared" si="56"/>
        <v/>
      </c>
      <c r="I270" s="1735" t="str">
        <f>IF(LEN(TRIM(N270))&gt;0,MAX(I29:I269)+1,"")</f>
        <v/>
      </c>
      <c r="J270" s="233" t="str">
        <f>IFERROR(INDEX(N30:N299,MATCH(ROW()-ROW(N30)+1,I30:I299,0)),"")</f>
        <v/>
      </c>
      <c r="K270" s="510"/>
      <c r="M270" s="1736" t="str">
        <f>(SUBSTITUTE(SUBSTITUTE(E70,CHAR(13)&amp;CHAR(10)," "),CHAR(10)," "))</f>
        <v/>
      </c>
      <c r="N270" s="1737" t="str">
        <f>IF(OR(M271="",M272=""),"",IF(LEN(M271)&lt;=M272,M271,IFERROR(LEFT(M271,FIND("♦",SUBSTITUTE(LEFT(M271,M272+1)," ","♦",LEN(LEFT(M271,M272+1))-LEN(SUBSTITUTE(LEFT(M271,M272+1)," ",""))))),LEFT(M271,IFERROR(FIND(" ",M271)-1,LEN(M271))))))</f>
        <v/>
      </c>
      <c r="O270" s="1738" t="str">
        <f>IF(N270="","",TRIM(RIGHT(M271,LEN(M271)-LEN(N270))))</f>
        <v/>
      </c>
      <c r="P270" s="1739" t="str">
        <f>F70</f>
        <v xml:space="preserve"> ◄ ligne 70</v>
      </c>
      <c r="Q270" s="1755"/>
      <c r="R270" s="1755"/>
      <c r="T270" s="3">
        <v>1</v>
      </c>
    </row>
    <row r="271" spans="5:20" ht="21" customHeight="1">
      <c r="E271" s="1755"/>
      <c r="G271" s="1730" t="str">
        <f t="shared" si="55"/>
        <v/>
      </c>
      <c r="H271" s="1734" t="str">
        <f t="shared" si="56"/>
        <v/>
      </c>
      <c r="I271" s="1735" t="str">
        <f>IF(LEN(TRIM(N271))&gt;0,MAX(I29:I270)+1,"")</f>
        <v/>
      </c>
      <c r="J271" s="233" t="str">
        <f>IFERROR(INDEX(N30:N299,MATCH(ROW()-ROW(N30)+1,I30:I299,0)),"")</f>
        <v/>
      </c>
      <c r="K271" s="510"/>
      <c r="M271" s="1737" t="str">
        <f>TRIM(SUBSTITUTE(SUBSTITUTE(SUBSTITUTE(SUBSTITUTE(IF(OR(LEFT(M270,1)="-",LEFT(M270,1)="="),MID(M270,2,9999),M270),CHAR(160)," "),","," "),";"," "),"."," "))</f>
        <v/>
      </c>
      <c r="N271" s="1738" t="str">
        <f>IF(OR(O270="",M272=""),"",IF(LEN(O270)&lt;=M272,O270,IFERROR(LEFT(O270,FIND("♦",SUBSTITUTE(LEFT(O270,M272+1)," ","♦",LEN(LEFT(O270,M272+1))-LEN(SUBSTITUTE(LEFT(O270,M272+1)," ",""))))),LEFT(O270,IFERROR(FIND(" ",O270)-1,LEN(O270))))))</f>
        <v/>
      </c>
      <c r="O271" s="1738" t="str">
        <f>IF(N271="","",TRIM(RIGHT(O270,LEN(O270)-LEN(N271))))</f>
        <v/>
      </c>
      <c r="P271" s="1757"/>
      <c r="Q271" s="1755"/>
      <c r="R271" s="1755"/>
      <c r="T271" s="3">
        <v>1</v>
      </c>
    </row>
    <row r="272" spans="5:20" ht="21" customHeight="1">
      <c r="E272" s="1755"/>
      <c r="G272" s="1730" t="str">
        <f t="shared" si="55"/>
        <v/>
      </c>
      <c r="H272" s="1734" t="str">
        <f t="shared" si="56"/>
        <v/>
      </c>
      <c r="I272" s="1735" t="str">
        <f>IF(LEN(TRIM(N272))&gt;0,MAX(I29:I271)+1,"")</f>
        <v/>
      </c>
      <c r="J272" s="233" t="str">
        <f>IFERROR(INDEX(N30:N299,MATCH(ROW()-ROW(N30)+1,I30:I299,0)),"")</f>
        <v/>
      </c>
      <c r="K272" s="510"/>
      <c r="M272" s="1743">
        <f>J17</f>
        <v>50</v>
      </c>
      <c r="N272" s="1738" t="str">
        <f>IF(OR(O271="",M272=""),"",IF(LEN(O271)&lt;=M272,O271,IFERROR(LEFT(O271,FIND("♦",SUBSTITUTE(LEFT(O271,M272+1)," ","♦",LEN(LEFT(O271,M272+1))-LEN(SUBSTITUTE(LEFT(O271,M272+1)," ",""))))),LEFT(O271,IFERROR(FIND(" ",O271)-1,LEN(O271))))))</f>
        <v/>
      </c>
      <c r="O272" s="1738" t="str">
        <f t="shared" ref="O272:O275" si="65">IF(N272="","",TRIM(RIGHT(O271,LEN(O271)-LEN(N272))))</f>
        <v/>
      </c>
      <c r="P272" s="1757"/>
      <c r="Q272" s="1755"/>
      <c r="R272" s="1755"/>
      <c r="T272" s="3">
        <v>1</v>
      </c>
    </row>
    <row r="273" spans="5:20" ht="21" customHeight="1">
      <c r="E273" s="1755"/>
      <c r="G273" s="1730" t="str">
        <f t="shared" si="55"/>
        <v/>
      </c>
      <c r="H273" s="1734" t="str">
        <f t="shared" si="56"/>
        <v/>
      </c>
      <c r="I273" s="1735" t="str">
        <f>IF(LEN(TRIM(N273))&gt;0,MAX(I29:I272)+1,"")</f>
        <v/>
      </c>
      <c r="J273" s="233" t="str">
        <f>IFERROR(INDEX(N30:N299,MATCH(ROW()-ROW(N30)+1,I30:I299,0)),"")</f>
        <v/>
      </c>
      <c r="K273" s="510"/>
      <c r="M273" s="1737"/>
      <c r="N273" s="1738" t="str">
        <f>IF(OR(O272="",M272=""),"",IF(LEN(O272)&lt;=M272,O272,IFERROR(LEFT(O272,FIND("♦",SUBSTITUTE(LEFT(O272,M272+1)," ","♦",LEN(LEFT(O272,M272+1))-LEN(SUBSTITUTE(LEFT(O272,M272+1)," ",""))))),LEFT(O272,IFERROR(FIND(" ",O272)-1,LEN(O272))))))</f>
        <v/>
      </c>
      <c r="O273" s="1738" t="str">
        <f t="shared" si="65"/>
        <v/>
      </c>
      <c r="P273" s="1757"/>
      <c r="Q273" s="1755"/>
      <c r="R273" s="1755"/>
      <c r="T273" s="3">
        <v>1</v>
      </c>
    </row>
    <row r="274" spans="5:20" ht="21" customHeight="1">
      <c r="E274" s="1755"/>
      <c r="G274" s="1730" t="str">
        <f t="shared" si="55"/>
        <v/>
      </c>
      <c r="H274" s="1734" t="str">
        <f t="shared" si="56"/>
        <v/>
      </c>
      <c r="I274" s="1735" t="str">
        <f>IF(LEN(TRIM(N274))&gt;0,MAX(I29:I273)+1,"")</f>
        <v/>
      </c>
      <c r="J274" s="233" t="str">
        <f>IFERROR(INDEX(N30:N299,MATCH(ROW()-ROW(N30)+1,I30:I299,0)),"")</f>
        <v/>
      </c>
      <c r="K274" s="510"/>
      <c r="M274" s="1744"/>
      <c r="N274" s="1738" t="str">
        <f>IF(OR(O273="",M272=""),"",IF(LEN(O273)&lt;=M272,O273,IFERROR(LEFT(O273,FIND("♦",SUBSTITUTE(LEFT(O273,M272+1)," ","♦",LEN(LEFT(O273,M272+1))-LEN(SUBSTITUTE(LEFT(O273,M272+1)," ",""))))),LEFT(O273,IFERROR(FIND(" ",O273)-1,LEN(O273))))))</f>
        <v/>
      </c>
      <c r="O274" s="1738" t="str">
        <f t="shared" si="65"/>
        <v/>
      </c>
      <c r="P274" s="1757"/>
      <c r="Q274" s="1755"/>
      <c r="R274" s="1755"/>
      <c r="T274" s="3">
        <v>1</v>
      </c>
    </row>
    <row r="275" spans="5:20" ht="21" customHeight="1">
      <c r="E275" s="1755"/>
      <c r="G275" s="1730" t="str">
        <f t="shared" si="55"/>
        <v/>
      </c>
      <c r="H275" s="1734" t="str">
        <f t="shared" si="56"/>
        <v/>
      </c>
      <c r="I275" s="1735" t="str">
        <f>IF(LEN(TRIM(N275))&gt;0,MAX(I29:I274)+1,"")</f>
        <v/>
      </c>
      <c r="J275" s="233" t="str">
        <f>IFERROR(INDEX(N30:N299,MATCH(ROW()-ROW(N30)+1,I30:I299,0)),"")</f>
        <v/>
      </c>
      <c r="K275" s="510"/>
      <c r="M275" s="1745"/>
      <c r="N275" s="1738" t="str">
        <f>IF(OR(O274="",M272=""),"",IF(LEN(O274)&lt;=M272,O274,IFERROR(LEFT(O274,FIND("♦",SUBSTITUTE(LEFT(O274,M272+1)," ","♦",LEN(LEFT(O274,M272+1))-LEN(SUBSTITUTE(LEFT(O274,M272+1)," ",""))))),LEFT(O274,IFERROR(FIND(" ",O274)-1,LEN(O274))))))</f>
        <v/>
      </c>
      <c r="O275" s="1738" t="str">
        <f t="shared" si="65"/>
        <v/>
      </c>
      <c r="P275" s="1757"/>
      <c r="Q275" s="1755"/>
      <c r="R275" s="1755"/>
      <c r="T275" s="3">
        <v>1</v>
      </c>
    </row>
    <row r="276" spans="5:20" ht="21" customHeight="1">
      <c r="E276" s="1755"/>
      <c r="G276" s="1730" t="str">
        <f t="shared" si="55"/>
        <v/>
      </c>
      <c r="H276" s="1734" t="str">
        <f t="shared" si="56"/>
        <v/>
      </c>
      <c r="I276" s="1735" t="str">
        <f>IF(LEN(TRIM(N276))&gt;0,MAX(I29:I275)+1,"")</f>
        <v/>
      </c>
      <c r="J276" s="233" t="str">
        <f>IFERROR(INDEX(N30:N299,MATCH(ROW()-ROW(N30)+1,I30:I299,0)),"")</f>
        <v/>
      </c>
      <c r="K276" s="510"/>
      <c r="M276" s="1736" t="str">
        <f>(SUBSTITUTE(SUBSTITUTE(E71,CHAR(13)&amp;CHAR(10)," "),CHAR(10)," "))</f>
        <v/>
      </c>
      <c r="N276" s="1746" t="str">
        <f>IF(OR(M277="",M278=""),"",IF(LEN(M277)&lt;=M278,M277,IFERROR(LEFT(M277,FIND("♦",SUBSTITUTE(LEFT(M277,M278+1)," ","♦",LEN(LEFT(M277,M278+1))-LEN(SUBSTITUTE(LEFT(M277,M278+1)," ",""))))),LEFT(M277,IFERROR(FIND(" ",M277)-1,LEN(M277))))))</f>
        <v/>
      </c>
      <c r="O276" s="1747" t="str">
        <f>IF(N276="","",TRIM(RIGHT(M277,LEN(M277)-LEN(N276))))</f>
        <v/>
      </c>
      <c r="P276" s="1739" t="str">
        <f>F71</f>
        <v xml:space="preserve"> ◄ ligne 71</v>
      </c>
      <c r="Q276" s="1755"/>
      <c r="R276" s="1755"/>
      <c r="T276" s="3">
        <v>1</v>
      </c>
    </row>
    <row r="277" spans="5:20" ht="21" customHeight="1">
      <c r="E277" s="1755"/>
      <c r="G277" s="1730" t="str">
        <f t="shared" si="55"/>
        <v/>
      </c>
      <c r="H277" s="1734" t="str">
        <f t="shared" si="56"/>
        <v/>
      </c>
      <c r="I277" s="1735" t="str">
        <f>IF(LEN(TRIM(N277))&gt;0,MAX(I29:I276)+1,"")</f>
        <v/>
      </c>
      <c r="J277" s="233" t="str">
        <f>IFERROR(INDEX(N30:N299,MATCH(ROW()-ROW(N30)+1,I30:I299,0)),"")</f>
        <v/>
      </c>
      <c r="K277" s="510"/>
      <c r="M277" s="1746" t="str">
        <f>TRIM(SUBSTITUTE(SUBSTITUTE(SUBSTITUTE(SUBSTITUTE(IF(OR(LEFT(M276,1)="-",LEFT(M276,1)="="),MID(M276,2,9999),M276),CHAR(160)," "),","," "),";"," "),"."," "))</f>
        <v/>
      </c>
      <c r="N277" s="1747" t="str">
        <f>IF(OR(O276="",M278=""),"",IF(LEN(O276)&lt;=M278,O276,IFERROR(LEFT(O276,FIND("♦",SUBSTITUTE(LEFT(O276,M278+1)," ","♦",LEN(LEFT(O276,M278+1))-LEN(SUBSTITUTE(LEFT(O276,M278+1)," ",""))))),LEFT(O276,IFERROR(FIND(" ",O276)-1,LEN(O276))))))</f>
        <v/>
      </c>
      <c r="O277" s="1747" t="str">
        <f>IF(N277="","",TRIM(RIGHT(O276,LEN(O276)-LEN(N277))))</f>
        <v/>
      </c>
      <c r="P277" s="1758"/>
      <c r="Q277" s="1755"/>
      <c r="R277" s="1755"/>
      <c r="T277" s="3">
        <v>1</v>
      </c>
    </row>
    <row r="278" spans="5:20" ht="21" customHeight="1">
      <c r="E278" s="1755"/>
      <c r="G278" s="1730" t="str">
        <f t="shared" si="55"/>
        <v/>
      </c>
      <c r="H278" s="1734" t="str">
        <f t="shared" si="56"/>
        <v/>
      </c>
      <c r="I278" s="1735" t="str">
        <f>IF(LEN(TRIM(N278))&gt;0,MAX(I29:I277)+1,"")</f>
        <v/>
      </c>
      <c r="J278" s="233" t="str">
        <f>IFERROR(INDEX(N30:N299,MATCH(ROW()-ROW(N30)+1,I30:I299,0)),"")</f>
        <v/>
      </c>
      <c r="K278" s="510"/>
      <c r="M278" s="1743">
        <f>J17</f>
        <v>50</v>
      </c>
      <c r="N278" s="1747" t="str">
        <f>IF(OR(O277="",M278=""),"",IF(LEN(O277)&lt;=M278,O277,IFERROR(LEFT(O277,FIND("♦",SUBSTITUTE(LEFT(O277,M278+1)," ","♦",LEN(LEFT(O277,M278+1))-LEN(SUBSTITUTE(LEFT(O277,M278+1)," ",""))))),LEFT(O277,IFERROR(FIND(" ",O277)-1,LEN(O277))))))</f>
        <v/>
      </c>
      <c r="O278" s="1747" t="str">
        <f t="shared" ref="O278:O281" si="66">IF(N278="","",TRIM(RIGHT(O277,LEN(O277)-LEN(N278))))</f>
        <v/>
      </c>
      <c r="P278" s="1758"/>
      <c r="Q278" s="1755"/>
      <c r="R278" s="1755"/>
      <c r="T278" s="3">
        <v>1</v>
      </c>
    </row>
    <row r="279" spans="5:20" ht="21" customHeight="1">
      <c r="E279" s="1755"/>
      <c r="G279" s="1730" t="str">
        <f t="shared" si="55"/>
        <v/>
      </c>
      <c r="H279" s="1734" t="str">
        <f t="shared" si="56"/>
        <v/>
      </c>
      <c r="I279" s="1735" t="str">
        <f>IF(LEN(TRIM(N279))&gt;0,MAX(I29:I278)+1,"")</f>
        <v/>
      </c>
      <c r="J279" s="233" t="str">
        <f>IFERROR(INDEX(N30:N299,MATCH(ROW()-ROW(N30)+1,I30:I299,0)),"")</f>
        <v/>
      </c>
      <c r="K279" s="510"/>
      <c r="M279" s="1746"/>
      <c r="N279" s="1747" t="str">
        <f>IF(OR(O278="",M278=""),"",IF(LEN(O278)&lt;=M278,O278,IFERROR(LEFT(O278,FIND("♦",SUBSTITUTE(LEFT(O278,M278+1)," ","♦",LEN(LEFT(O278,M278+1))-LEN(SUBSTITUTE(LEFT(O278,M278+1)," ",""))))),LEFT(O278,IFERROR(FIND(" ",O278)-1,LEN(O278))))))</f>
        <v/>
      </c>
      <c r="O279" s="1747" t="str">
        <f t="shared" si="66"/>
        <v/>
      </c>
      <c r="P279" s="1758"/>
      <c r="Q279" s="1755"/>
      <c r="R279" s="1755"/>
      <c r="T279" s="3">
        <v>1</v>
      </c>
    </row>
    <row r="280" spans="5:20" ht="21" customHeight="1">
      <c r="E280" s="1755"/>
      <c r="G280" s="1730" t="str">
        <f t="shared" si="55"/>
        <v/>
      </c>
      <c r="H280" s="1734" t="str">
        <f t="shared" si="56"/>
        <v/>
      </c>
      <c r="I280" s="1735" t="str">
        <f>IF(LEN(TRIM(N280))&gt;0,MAX(I29:I279)+1,"")</f>
        <v/>
      </c>
      <c r="J280" s="233" t="str">
        <f>IFERROR(INDEX(N30:N299,MATCH(ROW()-ROW(N30)+1,I30:I299,0)),"")</f>
        <v/>
      </c>
      <c r="K280" s="510"/>
      <c r="M280" s="1749"/>
      <c r="N280" s="1747" t="str">
        <f>IF(OR(O279="",M278=""),"",IF(LEN(O279)&lt;=M278,O279,IFERROR(LEFT(O279,FIND("♦",SUBSTITUTE(LEFT(O279,M278+1)," ","♦",LEN(LEFT(O279,M278+1))-LEN(SUBSTITUTE(LEFT(O279,M278+1)," ",""))))),LEFT(O279,IFERROR(FIND(" ",O279)-1,LEN(O279))))))</f>
        <v/>
      </c>
      <c r="O280" s="1747" t="str">
        <f t="shared" si="66"/>
        <v/>
      </c>
      <c r="P280" s="1758"/>
      <c r="Q280" s="1755"/>
      <c r="R280" s="1755"/>
      <c r="T280" s="3">
        <v>1</v>
      </c>
    </row>
    <row r="281" spans="5:20" ht="21" customHeight="1">
      <c r="E281" s="1755"/>
      <c r="G281" s="1730" t="str">
        <f t="shared" si="55"/>
        <v/>
      </c>
      <c r="H281" s="1734" t="str">
        <f t="shared" si="56"/>
        <v/>
      </c>
      <c r="I281" s="1735" t="str">
        <f>IF(LEN(TRIM(N281))&gt;0,MAX(I29:I280)+1,"")</f>
        <v/>
      </c>
      <c r="J281" s="233" t="str">
        <f>IFERROR(INDEX(N30:N299,MATCH(ROW()-ROW(N30)+1,I30:I299,0)),"")</f>
        <v/>
      </c>
      <c r="K281" s="510"/>
      <c r="M281" s="1750"/>
      <c r="N281" s="1747" t="str">
        <f>IF(OR(O280="",M278=""),"",IF(LEN(O280)&lt;=M278,O280,IFERROR(LEFT(O280,FIND("♦",SUBSTITUTE(LEFT(O280,M278+1)," ","♦",LEN(LEFT(O280,M278+1))-LEN(SUBSTITUTE(LEFT(O280,M278+1)," ",""))))),LEFT(O280,IFERROR(FIND(" ",O280)-1,LEN(O280))))))</f>
        <v/>
      </c>
      <c r="O281" s="1747" t="str">
        <f t="shared" si="66"/>
        <v/>
      </c>
      <c r="P281" s="1758"/>
      <c r="Q281" s="1755"/>
      <c r="R281" s="1755"/>
      <c r="T281" s="3">
        <v>1</v>
      </c>
    </row>
    <row r="282" spans="5:20" ht="21" customHeight="1">
      <c r="E282" s="1755"/>
      <c r="G282" s="1730" t="str">
        <f t="shared" si="55"/>
        <v/>
      </c>
      <c r="H282" s="1734" t="str">
        <f t="shared" si="56"/>
        <v/>
      </c>
      <c r="I282" s="1735" t="str">
        <f>IF(LEN(TRIM(N282))&gt;0,MAX(I29:I281)+1,"")</f>
        <v/>
      </c>
      <c r="J282" s="233" t="str">
        <f>IFERROR(INDEX(N30:N299,MATCH(ROW()-ROW(N30)+1,I30:I299,0)),"")</f>
        <v/>
      </c>
      <c r="K282" s="510"/>
      <c r="M282" s="1736" t="str">
        <f>(SUBSTITUTE(SUBSTITUTE(E72,CHAR(13)&amp;CHAR(10)," "),CHAR(10)," "))</f>
        <v/>
      </c>
      <c r="N282" s="1737" t="str">
        <f>IF(OR(M283="",M284=""),"",IF(LEN(M283)&lt;=M284,M283,IFERROR(LEFT(M283,FIND("♦",SUBSTITUTE(LEFT(M283,M284+1)," ","♦",LEN(LEFT(M283,M284+1))-LEN(SUBSTITUTE(LEFT(M283,M284+1)," ",""))))),LEFT(M283,IFERROR(FIND(" ",M283)-1,LEN(M283))))))</f>
        <v/>
      </c>
      <c r="O282" s="1738" t="str">
        <f>IF(N282="","",TRIM(RIGHT(M283,LEN(M283)-LEN(N282))))</f>
        <v/>
      </c>
      <c r="P282" s="1739" t="str">
        <f>F72</f>
        <v xml:space="preserve"> ◄ ligne 72</v>
      </c>
      <c r="Q282" s="1755"/>
      <c r="R282" s="1755"/>
      <c r="T282" s="3">
        <v>1</v>
      </c>
    </row>
    <row r="283" spans="5:20" ht="21" customHeight="1">
      <c r="E283" s="1755"/>
      <c r="G283" s="1730" t="str">
        <f t="shared" si="55"/>
        <v/>
      </c>
      <c r="H283" s="1734" t="str">
        <f t="shared" si="56"/>
        <v/>
      </c>
      <c r="I283" s="1735" t="str">
        <f>IF(LEN(TRIM(N283))&gt;0,MAX(I29:I282)+1,"")</f>
        <v/>
      </c>
      <c r="J283" s="233" t="str">
        <f>IFERROR(INDEX(N30:N299,MATCH(ROW()-ROW(N30)+1,I30:I299,0)),"")</f>
        <v/>
      </c>
      <c r="K283" s="510"/>
      <c r="M283" s="1737" t="str">
        <f>TRIM(SUBSTITUTE(SUBSTITUTE(SUBSTITUTE(SUBSTITUTE(IF(OR(LEFT(M282,1)="-",LEFT(M282,1)="="),MID(M282,2,9999),M282),CHAR(160)," "),","," "),";"," "),"."," "))</f>
        <v/>
      </c>
      <c r="N283" s="1738" t="str">
        <f>IF(OR(O282="",M284=""),"",IF(LEN(O282)&lt;=M284,O282,IFERROR(LEFT(O282,FIND("♦",SUBSTITUTE(LEFT(O282,M284+1)," ","♦",LEN(LEFT(O282,M284+1))-LEN(SUBSTITUTE(LEFT(O282,M284+1)," ",""))))),LEFT(O282,IFERROR(FIND(" ",O282)-1,LEN(O282))))))</f>
        <v/>
      </c>
      <c r="O283" s="1738" t="str">
        <f>IF(N283="","",TRIM(RIGHT(O282,LEN(O282)-LEN(N283))))</f>
        <v/>
      </c>
      <c r="P283" s="1757"/>
      <c r="Q283" s="1755"/>
      <c r="R283" s="1755"/>
      <c r="T283" s="3">
        <v>1</v>
      </c>
    </row>
    <row r="284" spans="5:20" ht="21" customHeight="1">
      <c r="E284" s="1755"/>
      <c r="G284" s="1730" t="str">
        <f t="shared" si="55"/>
        <v/>
      </c>
      <c r="H284" s="1734" t="str">
        <f t="shared" si="56"/>
        <v/>
      </c>
      <c r="I284" s="1735" t="str">
        <f>IF(LEN(TRIM(N284))&gt;0,MAX(I29:I283)+1,"")</f>
        <v/>
      </c>
      <c r="J284" s="233" t="str">
        <f>IFERROR(INDEX(N30:N299,MATCH(ROW()-ROW(N30)+1,I30:I299,0)),"")</f>
        <v/>
      </c>
      <c r="K284" s="510"/>
      <c r="M284" s="1743">
        <f>J17</f>
        <v>50</v>
      </c>
      <c r="N284" s="1738" t="str">
        <f>IF(OR(O283="",M284=""),"",IF(LEN(O283)&lt;=M284,O283,IFERROR(LEFT(O283,FIND("♦",SUBSTITUTE(LEFT(O283,M284+1)," ","♦",LEN(LEFT(O283,M284+1))-LEN(SUBSTITUTE(LEFT(O283,M284+1)," ",""))))),LEFT(O283,IFERROR(FIND(" ",O283)-1,LEN(O283))))))</f>
        <v/>
      </c>
      <c r="O284" s="1738" t="str">
        <f t="shared" ref="O284:O287" si="67">IF(N284="","",TRIM(RIGHT(O283,LEN(O283)-LEN(N284))))</f>
        <v/>
      </c>
      <c r="P284" s="1757"/>
      <c r="Q284" s="1755"/>
      <c r="R284" s="1755"/>
      <c r="T284" s="3">
        <v>1</v>
      </c>
    </row>
    <row r="285" spans="5:20" ht="21" customHeight="1">
      <c r="E285" s="1755"/>
      <c r="G285" s="1730" t="str">
        <f t="shared" si="55"/>
        <v/>
      </c>
      <c r="H285" s="1734" t="str">
        <f t="shared" si="56"/>
        <v/>
      </c>
      <c r="I285" s="1735" t="str">
        <f>IF(LEN(TRIM(N285))&gt;0,MAX(I29:I284)+1,"")</f>
        <v/>
      </c>
      <c r="J285" s="233" t="str">
        <f>IFERROR(INDEX(N30:N299,MATCH(ROW()-ROW(N30)+1,I30:I299,0)),"")</f>
        <v/>
      </c>
      <c r="K285" s="510"/>
      <c r="M285" s="1737"/>
      <c r="N285" s="1738" t="str">
        <f>IF(OR(O284="",M284=""),"",IF(LEN(O284)&lt;=M284,O284,IFERROR(LEFT(O284,FIND("♦",SUBSTITUTE(LEFT(O284,M284+1)," ","♦",LEN(LEFT(O284,M284+1))-LEN(SUBSTITUTE(LEFT(O284,M284+1)," ",""))))),LEFT(O284,IFERROR(FIND(" ",O284)-1,LEN(O284))))))</f>
        <v/>
      </c>
      <c r="O285" s="1738" t="str">
        <f t="shared" si="67"/>
        <v/>
      </c>
      <c r="P285" s="1757"/>
      <c r="Q285" s="1755"/>
      <c r="R285" s="1755"/>
      <c r="T285" s="3">
        <v>1</v>
      </c>
    </row>
    <row r="286" spans="5:20" ht="21" customHeight="1">
      <c r="E286" s="1755"/>
      <c r="G286" s="1730" t="str">
        <f t="shared" si="55"/>
        <v/>
      </c>
      <c r="H286" s="1734" t="str">
        <f t="shared" si="56"/>
        <v/>
      </c>
      <c r="I286" s="1735" t="str">
        <f>IF(LEN(TRIM(N286))&gt;0,MAX(I29:I285)+1,"")</f>
        <v/>
      </c>
      <c r="J286" s="233" t="str">
        <f>IFERROR(INDEX(N30:N299,MATCH(ROW()-ROW(N30)+1,I30:I299,0)),"")</f>
        <v/>
      </c>
      <c r="K286" s="510"/>
      <c r="M286" s="1744"/>
      <c r="N286" s="1738" t="str">
        <f>IF(OR(O285="",M284=""),"",IF(LEN(O285)&lt;=M284,O285,IFERROR(LEFT(O285,FIND("♦",SUBSTITUTE(LEFT(O285,M284+1)," ","♦",LEN(LEFT(O285,M284+1))-LEN(SUBSTITUTE(LEFT(O285,M284+1)," ",""))))),LEFT(O285,IFERROR(FIND(" ",O285)-1,LEN(O285))))))</f>
        <v/>
      </c>
      <c r="O286" s="1738" t="str">
        <f t="shared" si="67"/>
        <v/>
      </c>
      <c r="P286" s="1757"/>
      <c r="Q286" s="1755"/>
      <c r="R286" s="1755"/>
      <c r="T286" s="3">
        <v>1</v>
      </c>
    </row>
    <row r="287" spans="5:20" ht="21" customHeight="1">
      <c r="E287" s="1755"/>
      <c r="G287" s="1730" t="str">
        <f t="shared" si="55"/>
        <v/>
      </c>
      <c r="H287" s="1734" t="str">
        <f t="shared" si="56"/>
        <v/>
      </c>
      <c r="I287" s="1735" t="str">
        <f>IF(LEN(TRIM(N287))&gt;0,MAX(I29:I286)+1,"")</f>
        <v/>
      </c>
      <c r="J287" s="233" t="str">
        <f>IFERROR(INDEX(N30:N299,MATCH(ROW()-ROW(N30)+1,I30:I299,0)),"")</f>
        <v/>
      </c>
      <c r="K287" s="510"/>
      <c r="M287" s="1745"/>
      <c r="N287" s="1738" t="str">
        <f>IF(OR(O286="",M284=""),"",IF(LEN(O286)&lt;=M284,O286,IFERROR(LEFT(O286,FIND("♦",SUBSTITUTE(LEFT(O286,M284+1)," ","♦",LEN(LEFT(O286,M284+1))-LEN(SUBSTITUTE(LEFT(O286,M284+1)," ",""))))),LEFT(O286,IFERROR(FIND(" ",O286)-1,LEN(O286))))))</f>
        <v/>
      </c>
      <c r="O287" s="1738" t="str">
        <f t="shared" si="67"/>
        <v/>
      </c>
      <c r="P287" s="1757"/>
      <c r="Q287" s="1755"/>
      <c r="R287" s="1755"/>
      <c r="T287" s="3">
        <v>1</v>
      </c>
    </row>
    <row r="288" spans="5:20" ht="21" customHeight="1">
      <c r="E288" s="1755"/>
      <c r="G288" s="1730" t="str">
        <f t="shared" ref="G288:G299" si="68">IF(J288="","",(LEN(TRIM(SUBSTITUTE(J288,CHAR(160)," ")))-LEN(SUBSTITUTE(TRIM(SUBSTITUTE(J288,CHAR(160)," "))," ",""))+1)&amp;" mot"&amp;IF((LEN(TRIM(SUBSTITUTE(J288,CHAR(160)," ")))-LEN(SUBSTITUTE(TRIM(SUBSTITUTE(J288,CHAR(160)," "))," ",""))+1)&gt;1,"s",""))</f>
        <v/>
      </c>
      <c r="H288" s="1734" t="str">
        <f t="shared" ref="H288:H299" si="69">IF(J288="","",LEN(TRIM(SUBSTITUTE(J288,CHAR(160),"")))&amp;" car. ►")</f>
        <v/>
      </c>
      <c r="I288" s="1735" t="str">
        <f>IF(LEN(TRIM(N288))&gt;0,MAX(I29:I287)+1,"")</f>
        <v/>
      </c>
      <c r="J288" s="233" t="str">
        <f>IFERROR(INDEX(N30:N299,MATCH(ROW()-ROW(N30)+1,I30:I299,0)),"")</f>
        <v/>
      </c>
      <c r="K288" s="510"/>
      <c r="M288" s="1736" t="str">
        <f>(SUBSTITUTE(SUBSTITUTE(E73,CHAR(13)&amp;CHAR(10)," "),CHAR(10)," "))</f>
        <v/>
      </c>
      <c r="N288" s="1746" t="str">
        <f>IF(OR(M289="",M290=""),"",IF(LEN(M289)&lt;=M290,M289,IFERROR(LEFT(M289,FIND("♦",SUBSTITUTE(LEFT(M289,M290+1)," ","♦",LEN(LEFT(M289,M290+1))-LEN(SUBSTITUTE(LEFT(M289,M290+1)," ",""))))),LEFT(M289,IFERROR(FIND(" ",M289)-1,LEN(M289))))))</f>
        <v/>
      </c>
      <c r="O288" s="1747" t="str">
        <f>IF(N288="","",TRIM(RIGHT(M289,LEN(M289)-LEN(N288))))</f>
        <v/>
      </c>
      <c r="P288" s="1739" t="str">
        <f>F73</f>
        <v xml:space="preserve"> ◄ ligne 73</v>
      </c>
      <c r="Q288" s="1755"/>
      <c r="R288" s="1755"/>
      <c r="T288" s="3">
        <v>1</v>
      </c>
    </row>
    <row r="289" spans="1:22" ht="21" customHeight="1">
      <c r="E289" s="1755"/>
      <c r="G289" s="1730" t="str">
        <f t="shared" si="68"/>
        <v/>
      </c>
      <c r="H289" s="1734" t="str">
        <f t="shared" si="69"/>
        <v/>
      </c>
      <c r="I289" s="1735" t="str">
        <f>IF(LEN(TRIM(N289))&gt;0,MAX(I29:I288)+1,"")</f>
        <v/>
      </c>
      <c r="J289" s="233" t="str">
        <f>IFERROR(INDEX(N30:N299,MATCH(ROW()-ROW(N30)+1,I30:I299,0)),"")</f>
        <v/>
      </c>
      <c r="K289" s="510"/>
      <c r="M289" s="1746" t="str">
        <f>TRIM(SUBSTITUTE(SUBSTITUTE(SUBSTITUTE(SUBSTITUTE(IF(OR(LEFT(M288,1)="-",LEFT(M288,1)="="),MID(M288,2,9999),M288),CHAR(160)," "),","," "),";"," "),"."," "))</f>
        <v/>
      </c>
      <c r="N289" s="1747" t="str">
        <f>IF(OR(O288="",M290=""),"",IF(LEN(O288)&lt;=M290,O288,IFERROR(LEFT(O288,FIND("♦",SUBSTITUTE(LEFT(O288,M290+1)," ","♦",LEN(LEFT(O288,M290+1))-LEN(SUBSTITUTE(LEFT(O288,M290+1)," ",""))))),LEFT(O288,IFERROR(FIND(" ",O288)-1,LEN(O288))))))</f>
        <v/>
      </c>
      <c r="O289" s="1747" t="str">
        <f>IF(N289="","",TRIM(RIGHT(O288,LEN(O288)-LEN(N289))))</f>
        <v/>
      </c>
      <c r="P289" s="1758"/>
      <c r="Q289" s="1755"/>
      <c r="R289" s="1755"/>
      <c r="T289" s="3">
        <v>1</v>
      </c>
    </row>
    <row r="290" spans="1:22" ht="21" customHeight="1">
      <c r="E290" s="1755"/>
      <c r="G290" s="1730" t="str">
        <f t="shared" si="68"/>
        <v/>
      </c>
      <c r="H290" s="1734" t="str">
        <f t="shared" si="69"/>
        <v/>
      </c>
      <c r="I290" s="1735" t="str">
        <f>IF(LEN(TRIM(N290))&gt;0,MAX(I29:I289)+1,"")</f>
        <v/>
      </c>
      <c r="J290" s="233" t="str">
        <f>IFERROR(INDEX(N30:N299,MATCH(ROW()-ROW(N30)+1,I30:I299,0)),"")</f>
        <v/>
      </c>
      <c r="K290" s="510"/>
      <c r="M290" s="1743">
        <f>J17</f>
        <v>50</v>
      </c>
      <c r="N290" s="1747" t="str">
        <f>IF(OR(O289="",M290=""),"",IF(LEN(O289)&lt;=M290,O289,IFERROR(LEFT(O289,FIND("♦",SUBSTITUTE(LEFT(O289,M290+1)," ","♦",LEN(LEFT(O289,M290+1))-LEN(SUBSTITUTE(LEFT(O289,M290+1)," ",""))))),LEFT(O289,IFERROR(FIND(" ",O289)-1,LEN(O289))))))</f>
        <v/>
      </c>
      <c r="O290" s="1747" t="str">
        <f t="shared" ref="O290:O293" si="70">IF(N290="","",TRIM(RIGHT(O289,LEN(O289)-LEN(N290))))</f>
        <v/>
      </c>
      <c r="P290" s="1758"/>
      <c r="Q290" s="1755"/>
      <c r="R290" s="1755"/>
      <c r="T290" s="3">
        <v>1</v>
      </c>
    </row>
    <row r="291" spans="1:22" ht="21" customHeight="1">
      <c r="E291" s="1755"/>
      <c r="G291" s="1730" t="str">
        <f t="shared" si="68"/>
        <v/>
      </c>
      <c r="H291" s="1734" t="str">
        <f t="shared" si="69"/>
        <v/>
      </c>
      <c r="I291" s="1735" t="str">
        <f>IF(LEN(TRIM(N291))&gt;0,MAX(I29:I290)+1,"")</f>
        <v/>
      </c>
      <c r="J291" s="233" t="str">
        <f>IFERROR(INDEX(N30:N299,MATCH(ROW()-ROW(N30)+1,I30:I299,0)),"")</f>
        <v/>
      </c>
      <c r="K291" s="510"/>
      <c r="M291" s="1746"/>
      <c r="N291" s="1747" t="str">
        <f>IF(OR(O290="",M290=""),"",IF(LEN(O290)&lt;=M290,O290,IFERROR(LEFT(O290,FIND("♦",SUBSTITUTE(LEFT(O290,M290+1)," ","♦",LEN(LEFT(O290,M290+1))-LEN(SUBSTITUTE(LEFT(O290,M290+1)," ",""))))),LEFT(O290,IFERROR(FIND(" ",O290)-1,LEN(O290))))))</f>
        <v/>
      </c>
      <c r="O291" s="1747" t="str">
        <f t="shared" si="70"/>
        <v/>
      </c>
      <c r="P291" s="1758"/>
      <c r="Q291" s="1755"/>
      <c r="R291" s="1755"/>
      <c r="T291" s="3">
        <v>1</v>
      </c>
    </row>
    <row r="292" spans="1:22" ht="21" customHeight="1">
      <c r="E292" s="1755"/>
      <c r="G292" s="1730" t="str">
        <f t="shared" si="68"/>
        <v/>
      </c>
      <c r="H292" s="1734" t="str">
        <f t="shared" si="69"/>
        <v/>
      </c>
      <c r="I292" s="1735" t="str">
        <f>IF(LEN(TRIM(N292))&gt;0,MAX(I29:I291)+1,"")</f>
        <v/>
      </c>
      <c r="J292" s="233" t="str">
        <f>IFERROR(INDEX(N30:N299,MATCH(ROW()-ROW(N30)+1,I30:I299,0)),"")</f>
        <v/>
      </c>
      <c r="K292" s="510"/>
      <c r="M292" s="1749"/>
      <c r="N292" s="1747" t="str">
        <f>IF(OR(O291="",M290=""),"",IF(LEN(O291)&lt;=M290,O291,IFERROR(LEFT(O291,FIND("♦",SUBSTITUTE(LEFT(O291,M290+1)," ","♦",LEN(LEFT(O291,M290+1))-LEN(SUBSTITUTE(LEFT(O291,M290+1)," ",""))))),LEFT(O291,IFERROR(FIND(" ",O291)-1,LEN(O291))))))</f>
        <v/>
      </c>
      <c r="O292" s="1747" t="str">
        <f t="shared" si="70"/>
        <v/>
      </c>
      <c r="P292" s="1758"/>
      <c r="Q292" s="1755"/>
      <c r="R292" s="1755"/>
      <c r="T292" s="3">
        <v>1</v>
      </c>
    </row>
    <row r="293" spans="1:22" ht="21" customHeight="1">
      <c r="E293" s="1755"/>
      <c r="G293" s="1730" t="str">
        <f t="shared" si="68"/>
        <v/>
      </c>
      <c r="H293" s="1734" t="str">
        <f t="shared" si="69"/>
        <v/>
      </c>
      <c r="I293" s="1735" t="str">
        <f>IF(LEN(TRIM(N293))&gt;0,MAX(I29:I292)+1,"")</f>
        <v/>
      </c>
      <c r="J293" s="233" t="str">
        <f>IFERROR(INDEX(N30:N299,MATCH(ROW()-ROW(N30)+1,I30:I299,0)),"")</f>
        <v/>
      </c>
      <c r="K293" s="510"/>
      <c r="M293" s="1750"/>
      <c r="N293" s="1747" t="str">
        <f>IF(OR(O292="",M290=""),"",IF(LEN(O292)&lt;=M290,O292,IFERROR(LEFT(O292,FIND("♦",SUBSTITUTE(LEFT(O292,M290+1)," ","♦",LEN(LEFT(O292,M290+1))-LEN(SUBSTITUTE(LEFT(O292,M290+1)," ",""))))),LEFT(O292,IFERROR(FIND(" ",O292)-1,LEN(O292))))))</f>
        <v/>
      </c>
      <c r="O293" s="1747" t="str">
        <f t="shared" si="70"/>
        <v/>
      </c>
      <c r="P293" s="1758"/>
      <c r="Q293" s="1755"/>
      <c r="R293" s="1755"/>
      <c r="T293" s="3">
        <v>1</v>
      </c>
    </row>
    <row r="294" spans="1:22" ht="21" customHeight="1">
      <c r="E294" s="1755"/>
      <c r="G294" s="1730" t="str">
        <f t="shared" si="68"/>
        <v/>
      </c>
      <c r="H294" s="1734" t="str">
        <f t="shared" si="69"/>
        <v/>
      </c>
      <c r="I294" s="1735" t="str">
        <f>IF(LEN(TRIM(N294))&gt;0,MAX(I29:I293)+1,"")</f>
        <v/>
      </c>
      <c r="J294" s="233" t="str">
        <f>IFERROR(INDEX(N30:N299,MATCH(ROW()-ROW(N30)+1,I30:I299,0)),"")</f>
        <v/>
      </c>
      <c r="K294" s="510"/>
      <c r="M294" s="1736" t="str">
        <f>(SUBSTITUTE(SUBSTITUTE(E74,CHAR(13)&amp;CHAR(10)," "),CHAR(10)," "))</f>
        <v/>
      </c>
      <c r="N294" s="1737" t="str">
        <f>IF(OR(M295="",M296=""),"",IF(LEN(M295)&lt;=M296,M295,IFERROR(LEFT(M295,FIND("♦",SUBSTITUTE(LEFT(M295,M296+1)," ","♦",LEN(LEFT(M295,M296+1))-LEN(SUBSTITUTE(LEFT(M295,M296+1)," ",""))))),LEFT(M295,IFERROR(FIND(" ",M295)-1,LEN(M295))))))</f>
        <v/>
      </c>
      <c r="O294" s="1738" t="str">
        <f>IF(N294="","",TRIM(RIGHT(M295,LEN(M295)-LEN(N294))))</f>
        <v/>
      </c>
      <c r="P294" s="1739" t="str">
        <f>F74</f>
        <v xml:space="preserve"> ◄ ligne 74</v>
      </c>
      <c r="Q294" s="1755"/>
      <c r="R294" s="1755"/>
      <c r="T294" s="3">
        <v>1</v>
      </c>
    </row>
    <row r="295" spans="1:22" ht="21" customHeight="1">
      <c r="E295" s="1755"/>
      <c r="G295" s="1730" t="str">
        <f t="shared" si="68"/>
        <v/>
      </c>
      <c r="H295" s="1734" t="str">
        <f t="shared" si="69"/>
        <v/>
      </c>
      <c r="I295" s="1735" t="str">
        <f>IF(LEN(TRIM(N295))&gt;0,MAX(I29:I294)+1,"")</f>
        <v/>
      </c>
      <c r="J295" s="233" t="str">
        <f>IFERROR(INDEX(N30:N299,MATCH(ROW()-ROW(N30)+1,I30:I299,0)),"")</f>
        <v/>
      </c>
      <c r="K295" s="510"/>
      <c r="M295" s="1737" t="str">
        <f>TRIM(SUBSTITUTE(SUBSTITUTE(SUBSTITUTE(SUBSTITUTE(IF(OR(LEFT(M294,1)="-",LEFT(M294,1)="="),MID(M294,2,9999),M294),CHAR(160)," "),","," "),";"," "),"."," "))</f>
        <v/>
      </c>
      <c r="N295" s="1738" t="str">
        <f>IF(OR(O294="",M296=""),"",IF(LEN(O294)&lt;=M296,O294,IFERROR(LEFT(O294,FIND("♦",SUBSTITUTE(LEFT(O294,M296+1)," ","♦",LEN(LEFT(O294,M296+1))-LEN(SUBSTITUTE(LEFT(O294,M296+1)," ",""))))),LEFT(O294,IFERROR(FIND(" ",O294)-1,LEN(O294))))))</f>
        <v/>
      </c>
      <c r="O295" s="1738" t="str">
        <f>IF(N295="","",TRIM(RIGHT(O294,LEN(O294)-LEN(N295))))</f>
        <v/>
      </c>
      <c r="P295" s="1757"/>
      <c r="Q295" s="1755"/>
      <c r="R295" s="1755"/>
      <c r="T295" s="3">
        <v>1</v>
      </c>
    </row>
    <row r="296" spans="1:22" ht="21" customHeight="1">
      <c r="E296" s="1755"/>
      <c r="G296" s="1730" t="str">
        <f t="shared" si="68"/>
        <v/>
      </c>
      <c r="H296" s="1734" t="str">
        <f t="shared" si="69"/>
        <v/>
      </c>
      <c r="I296" s="1735" t="str">
        <f>IF(LEN(TRIM(N296))&gt;0,MAX(I29:I295)+1,"")</f>
        <v/>
      </c>
      <c r="J296" s="233" t="str">
        <f>IFERROR(INDEX(N30:N299,MATCH(ROW()-ROW(N30)+1,I30:I299,0)),"")</f>
        <v/>
      </c>
      <c r="K296" s="510"/>
      <c r="M296" s="1743">
        <f>J17</f>
        <v>50</v>
      </c>
      <c r="N296" s="1738" t="str">
        <f>IF(OR(O295="",M296=""),"",IF(LEN(O295)&lt;=M296,O295,IFERROR(LEFT(O295,FIND("♦",SUBSTITUTE(LEFT(O295,M296+1)," ","♦",LEN(LEFT(O295,M296+1))-LEN(SUBSTITUTE(LEFT(O295,M296+1)," ",""))))),LEFT(O295,IFERROR(FIND(" ",O295)-1,LEN(O295))))))</f>
        <v/>
      </c>
      <c r="O296" s="1738" t="str">
        <f t="shared" ref="O296:O299" si="71">IF(N296="","",TRIM(RIGHT(O295,LEN(O295)-LEN(N296))))</f>
        <v/>
      </c>
      <c r="P296" s="1757"/>
      <c r="Q296" s="1755"/>
      <c r="R296" s="1755"/>
      <c r="T296" s="3">
        <v>1</v>
      </c>
    </row>
    <row r="297" spans="1:22" ht="21" customHeight="1">
      <c r="E297" s="1755"/>
      <c r="G297" s="1730" t="str">
        <f t="shared" si="68"/>
        <v/>
      </c>
      <c r="H297" s="1734" t="str">
        <f t="shared" si="69"/>
        <v/>
      </c>
      <c r="I297" s="1735" t="str">
        <f>IF(LEN(TRIM(N297))&gt;0,MAX(I29:I296)+1,"")</f>
        <v/>
      </c>
      <c r="J297" s="233" t="str">
        <f>IFERROR(INDEX(N30:N299,MATCH(ROW()-ROW(N30)+1,I30:I299,0)),"")</f>
        <v/>
      </c>
      <c r="K297" s="510"/>
      <c r="M297" s="1737"/>
      <c r="N297" s="1738" t="str">
        <f>IF(OR(O296="",M296=""),"",IF(LEN(O296)&lt;=M296,O296,IFERROR(LEFT(O296,FIND("♦",SUBSTITUTE(LEFT(O296,M296+1)," ","♦",LEN(LEFT(O296,M296+1))-LEN(SUBSTITUTE(LEFT(O296,M296+1)," ",""))))),LEFT(O296,IFERROR(FIND(" ",O296)-1,LEN(O296))))))</f>
        <v/>
      </c>
      <c r="O297" s="1738" t="str">
        <f t="shared" si="71"/>
        <v/>
      </c>
      <c r="P297" s="1757"/>
      <c r="Q297" s="1755"/>
      <c r="R297" s="1755"/>
      <c r="T297" s="3">
        <v>1</v>
      </c>
    </row>
    <row r="298" spans="1:22" ht="21" customHeight="1">
      <c r="E298" s="1755"/>
      <c r="G298" s="1730" t="str">
        <f t="shared" si="68"/>
        <v/>
      </c>
      <c r="H298" s="1734" t="str">
        <f t="shared" si="69"/>
        <v/>
      </c>
      <c r="I298" s="1735" t="str">
        <f>IF(LEN(TRIM(N298))&gt;0,MAX(I29:I297)+1,"")</f>
        <v/>
      </c>
      <c r="J298" s="233" t="str">
        <f>IFERROR(INDEX(N30:N299,MATCH(ROW()-ROW(N30)+1,I30:I299,0)),"")</f>
        <v/>
      </c>
      <c r="K298" s="510"/>
      <c r="M298" s="1744"/>
      <c r="N298" s="1738" t="str">
        <f>IF(OR(O297="",M296=""),"",IF(LEN(O297)&lt;=M296,O297,IFERROR(LEFT(O297,FIND("♦",SUBSTITUTE(LEFT(O297,M296+1)," ","♦",LEN(LEFT(O297,M296+1))-LEN(SUBSTITUTE(LEFT(O297,M296+1)," ",""))))),LEFT(O297,IFERROR(FIND(" ",O297)-1,LEN(O297))))))</f>
        <v/>
      </c>
      <c r="O298" s="1738" t="str">
        <f t="shared" si="71"/>
        <v/>
      </c>
      <c r="P298" s="1757"/>
      <c r="Q298" s="1755"/>
      <c r="R298" s="1755"/>
      <c r="T298" s="3">
        <v>1</v>
      </c>
    </row>
    <row r="299" spans="1:22" ht="21" customHeight="1">
      <c r="E299" s="1755"/>
      <c r="G299" s="1730" t="str">
        <f t="shared" si="68"/>
        <v/>
      </c>
      <c r="H299" s="1734" t="str">
        <f t="shared" si="69"/>
        <v/>
      </c>
      <c r="I299" s="1735" t="str">
        <f>IF(LEN(TRIM(N299))&gt;0,MAX(I29:I298)+1,"")</f>
        <v/>
      </c>
      <c r="J299" s="233" t="str">
        <f>IFERROR(INDEX(N30:N299,MATCH(ROW()-ROW(N30)+1,I30:I299,0)),"")</f>
        <v/>
      </c>
      <c r="K299" s="510"/>
      <c r="M299" s="1745"/>
      <c r="N299" s="1738" t="str">
        <f>IF(OR(O298="",M296=""),"",IF(LEN(O298)&lt;=M296,O298,IFERROR(LEFT(O298,FIND("♦",SUBSTITUTE(LEFT(O298,M296+1)," ","♦",LEN(LEFT(O298,M296+1))-LEN(SUBSTITUTE(LEFT(O298,M296+1)," ",""))))),LEFT(O298,IFERROR(FIND(" ",O298)-1,LEN(O298))))))</f>
        <v/>
      </c>
      <c r="O299" s="1738" t="str">
        <f t="shared" si="71"/>
        <v/>
      </c>
      <c r="P299" s="1757"/>
      <c r="Q299" s="1755"/>
      <c r="R299" s="1755"/>
      <c r="T299" s="1422" t="s">
        <v>821</v>
      </c>
    </row>
    <row r="300" spans="1:22" ht="21" customHeight="1">
      <c r="A300" s="3">
        <v>1</v>
      </c>
      <c r="B300" s="3">
        <v>1</v>
      </c>
      <c r="C300" s="3">
        <v>1</v>
      </c>
      <c r="D300" s="3">
        <v>1</v>
      </c>
      <c r="E300" s="3">
        <v>1</v>
      </c>
      <c r="F300" s="3">
        <v>1</v>
      </c>
      <c r="G300" s="3">
        <v>1</v>
      </c>
      <c r="H300" s="3">
        <v>1</v>
      </c>
      <c r="I300" s="3">
        <v>1</v>
      </c>
      <c r="J300" s="3">
        <v>1</v>
      </c>
      <c r="K300" s="3">
        <v>1</v>
      </c>
      <c r="L300" s="3">
        <v>1</v>
      </c>
      <c r="M300" s="3">
        <v>1</v>
      </c>
      <c r="N300" s="3">
        <v>1</v>
      </c>
      <c r="O300" s="3">
        <v>1</v>
      </c>
      <c r="P300" s="3">
        <v>1</v>
      </c>
      <c r="Q300" s="3">
        <v>1</v>
      </c>
      <c r="R300" s="3">
        <v>1</v>
      </c>
      <c r="S300" s="3">
        <v>1</v>
      </c>
      <c r="T300" s="1" t="str">
        <f>ADDRESS(ROW(),COLUMN(),4)</f>
        <v>T300</v>
      </c>
      <c r="U300" s="702"/>
      <c r="V300" s="703" t="str">
        <f>ADDRESS(ROW(),COLUMN(),4)</f>
        <v>V300</v>
      </c>
    </row>
  </sheetData>
  <mergeCells count="19">
    <mergeCell ref="C28:D28"/>
    <mergeCell ref="M28:P29"/>
    <mergeCell ref="L16:Q18"/>
    <mergeCell ref="E17:E18"/>
    <mergeCell ref="J17:J18"/>
    <mergeCell ref="Q28:R29"/>
    <mergeCell ref="E20:E21"/>
    <mergeCell ref="J20:J21"/>
    <mergeCell ref="L20:N23"/>
    <mergeCell ref="J24:J25"/>
    <mergeCell ref="J27:J28"/>
    <mergeCell ref="E3:H5"/>
    <mergeCell ref="J5:J6"/>
    <mergeCell ref="J8:J9"/>
    <mergeCell ref="L13:Q15"/>
    <mergeCell ref="J14:J15"/>
    <mergeCell ref="E11:E12"/>
    <mergeCell ref="E13:E14"/>
    <mergeCell ref="E15:E1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39BF3-2791-45B9-A7A2-38F85D445F1D}">
  <dimension ref="A1:CJ862"/>
  <sheetViews>
    <sheetView showZeros="0" zoomScaleNormal="100" workbookViewId="0">
      <selection activeCell="P54" sqref="P54"/>
    </sheetView>
  </sheetViews>
  <sheetFormatPr baseColWidth="10" defaultRowHeight="15"/>
  <cols>
    <col min="1" max="1" width="5.5703125" customWidth="1"/>
    <col min="2" max="5" width="3.7109375" style="262" customWidth="1"/>
    <col min="6" max="6" width="5.28515625" style="262" customWidth="1"/>
    <col min="7" max="8" width="12.7109375" style="262" customWidth="1"/>
    <col min="9" max="9" width="4" style="262" customWidth="1"/>
    <col min="10" max="10" width="9.7109375" style="262" customWidth="1"/>
    <col min="11" max="11" width="12.85546875" style="262" customWidth="1"/>
    <col min="12" max="12" width="13.42578125" style="262" customWidth="1"/>
    <col min="13" max="13" width="40.7109375" style="262" customWidth="1"/>
    <col min="14" max="14" width="10.5703125" style="262" customWidth="1"/>
    <col min="15" max="15" width="9.28515625" style="262" customWidth="1"/>
    <col min="16" max="16" width="18.7109375" style="262" customWidth="1"/>
    <col min="17" max="19" width="13.7109375" style="262" customWidth="1"/>
    <col min="20" max="20" width="17.7109375" style="262" customWidth="1"/>
    <col min="22" max="25" width="3.7109375" customWidth="1"/>
    <col min="26" max="26" width="5.7109375" customWidth="1"/>
    <col min="27" max="28" width="12.7109375" customWidth="1"/>
    <col min="29" max="29" width="3.7109375" customWidth="1"/>
    <col min="30" max="30" width="9.7109375" customWidth="1"/>
    <col min="31" max="31" width="12.7109375" customWidth="1"/>
    <col min="32" max="32" width="13.7109375" customWidth="1"/>
    <col min="33" max="33" width="40.7109375" customWidth="1"/>
    <col min="34" max="34" width="10.7109375" customWidth="1"/>
    <col min="35" max="35" width="9.7109375" customWidth="1"/>
    <col min="36" max="36" width="18.7109375" customWidth="1"/>
    <col min="37" max="39" width="13.7109375" customWidth="1"/>
    <col min="40" max="40" width="17.7109375" customWidth="1"/>
    <col min="42" max="45" width="3.7109375" customWidth="1"/>
    <col min="46" max="46" width="5.7109375" customWidth="1"/>
    <col min="47" max="48" width="12.7109375" customWidth="1"/>
    <col min="49" max="49" width="3.7109375" customWidth="1"/>
    <col min="50" max="50" width="9.7109375" customWidth="1"/>
    <col min="51" max="51" width="12.7109375" customWidth="1"/>
    <col min="52" max="52" width="13.7109375" customWidth="1"/>
    <col min="53" max="53" width="40.7109375" customWidth="1"/>
    <col min="54" max="54" width="10.7109375" customWidth="1"/>
    <col min="55" max="55" width="9.7109375" customWidth="1"/>
    <col min="56" max="56" width="18.28515625" customWidth="1"/>
    <col min="57" max="59" width="13.7109375" customWidth="1"/>
    <col min="60" max="60" width="17.7109375" customWidth="1"/>
    <col min="62" max="62" width="19.7109375" customWidth="1"/>
    <col min="63" max="63" width="18.7109375" customWidth="1"/>
    <col min="64" max="64" width="25.7109375" customWidth="1"/>
    <col min="65" max="65" width="18.28515625" customWidth="1"/>
    <col min="66" max="66" width="16.7109375" customWidth="1"/>
    <col min="67" max="67" width="31.7109375" customWidth="1"/>
    <col min="68" max="68" width="36.7109375" customWidth="1"/>
    <col min="69" max="69" width="5.42578125" customWidth="1"/>
    <col min="70" max="70" width="19.7109375" customWidth="1"/>
    <col min="71" max="71" width="18.7109375" customWidth="1"/>
    <col min="72" max="72" width="25.7109375" customWidth="1"/>
    <col min="73" max="74" width="16.7109375" customWidth="1"/>
    <col min="75" max="75" width="31.7109375" customWidth="1"/>
    <col min="76" max="76" width="36.7109375" customWidth="1"/>
    <col min="77" max="77" width="4.85546875" customWidth="1"/>
    <col min="78" max="78" width="19.7109375" customWidth="1"/>
    <col min="79" max="79" width="18.7109375" customWidth="1"/>
    <col min="80" max="80" width="25.7109375" customWidth="1"/>
    <col min="81" max="81" width="20.85546875" customWidth="1"/>
    <col min="82" max="82" width="16.7109375" customWidth="1"/>
    <col min="83" max="83" width="31.7109375" customWidth="1"/>
    <col min="84" max="84" width="36.7109375" customWidth="1"/>
    <col min="85" max="85" width="6.7109375" customWidth="1"/>
    <col min="88" max="88" width="86" customWidth="1"/>
  </cols>
  <sheetData>
    <row r="1" spans="1:88" ht="15.75" thickTop="1">
      <c r="A1" s="1" t="str">
        <f>ADDRESS(ROW(),COLUMN(),4)</f>
        <v>A1</v>
      </c>
      <c r="B1" s="2" t="str">
        <f t="shared" ref="B1:BH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G1" s="2" t="str">
        <f t="shared" si="0"/>
        <v>AG</v>
      </c>
      <c r="AH1" s="2" t="str">
        <f t="shared" si="0"/>
        <v>AH</v>
      </c>
      <c r="AI1" s="2" t="str">
        <f t="shared" si="0"/>
        <v>AI</v>
      </c>
      <c r="AJ1" s="2" t="str">
        <f t="shared" si="0"/>
        <v>AJ</v>
      </c>
      <c r="AK1" s="2" t="str">
        <f t="shared" si="0"/>
        <v>AK</v>
      </c>
      <c r="AL1" s="2" t="str">
        <f t="shared" si="0"/>
        <v>AL</v>
      </c>
      <c r="AM1" s="2" t="str">
        <f t="shared" si="0"/>
        <v>AM</v>
      </c>
      <c r="AN1" s="2" t="str">
        <f t="shared" si="0"/>
        <v>AN</v>
      </c>
      <c r="AP1" s="2" t="str">
        <f t="shared" si="0"/>
        <v>AP</v>
      </c>
      <c r="AQ1" s="2" t="str">
        <f t="shared" si="0"/>
        <v>AQ</v>
      </c>
      <c r="AR1" s="2" t="str">
        <f t="shared" si="0"/>
        <v>AR</v>
      </c>
      <c r="AS1" s="2" t="str">
        <f t="shared" si="0"/>
        <v>AS</v>
      </c>
      <c r="AT1" s="2" t="str">
        <f t="shared" si="0"/>
        <v>AT</v>
      </c>
      <c r="AU1" s="2" t="str">
        <f t="shared" si="0"/>
        <v>AU</v>
      </c>
      <c r="AV1" s="2" t="str">
        <f t="shared" si="0"/>
        <v>AV</v>
      </c>
      <c r="AW1" s="2" t="str">
        <f t="shared" si="0"/>
        <v>AW</v>
      </c>
      <c r="AX1" s="2" t="str">
        <f t="shared" si="0"/>
        <v>AX</v>
      </c>
      <c r="AY1" s="2" t="str">
        <f t="shared" si="0"/>
        <v>AY</v>
      </c>
      <c r="AZ1" s="2" t="str">
        <f t="shared" si="0"/>
        <v>AZ</v>
      </c>
      <c r="BA1" s="2" t="str">
        <f t="shared" si="0"/>
        <v>BA</v>
      </c>
      <c r="BB1" s="2" t="str">
        <f t="shared" si="0"/>
        <v>BB</v>
      </c>
      <c r="BC1" s="2" t="str">
        <f t="shared" si="0"/>
        <v>BC</v>
      </c>
      <c r="BD1" s="2" t="str">
        <f t="shared" si="0"/>
        <v>BD</v>
      </c>
      <c r="BE1" s="2" t="str">
        <f t="shared" si="0"/>
        <v>BE</v>
      </c>
      <c r="BF1" s="2" t="str">
        <f t="shared" si="0"/>
        <v>BF</v>
      </c>
      <c r="BG1" s="2" t="str">
        <f t="shared" si="0"/>
        <v>BG</v>
      </c>
      <c r="BH1" s="2" t="str">
        <f t="shared" si="0"/>
        <v>BH</v>
      </c>
      <c r="BI1" s="1137"/>
      <c r="BJ1" s="2" t="str">
        <f t="shared" ref="BJ1:BP1" si="1">SUBSTITUTE(ADDRESS(1,COLUMN(),4),"1","")</f>
        <v>BJ</v>
      </c>
      <c r="BK1" s="2" t="str">
        <f t="shared" si="1"/>
        <v>BK</v>
      </c>
      <c r="BL1" s="2" t="str">
        <f t="shared" si="1"/>
        <v>BL</v>
      </c>
      <c r="BM1" s="2" t="str">
        <f t="shared" si="1"/>
        <v>BM</v>
      </c>
      <c r="BN1" s="2" t="str">
        <f t="shared" si="1"/>
        <v>BN</v>
      </c>
      <c r="BO1" s="2" t="str">
        <f t="shared" si="1"/>
        <v>BO</v>
      </c>
      <c r="BP1" s="2" t="str">
        <f t="shared" si="1"/>
        <v>BP</v>
      </c>
      <c r="BR1" s="2" t="str">
        <f t="shared" ref="BR1:BX1" si="2">SUBSTITUTE(ADDRESS(1,COLUMN(),4),"1","")</f>
        <v>BR</v>
      </c>
      <c r="BS1" s="2" t="str">
        <f t="shared" si="2"/>
        <v>BS</v>
      </c>
      <c r="BT1" s="2" t="str">
        <f t="shared" si="2"/>
        <v>BT</v>
      </c>
      <c r="BU1" s="2" t="str">
        <f t="shared" si="2"/>
        <v>BU</v>
      </c>
      <c r="BV1" s="2" t="str">
        <f t="shared" si="2"/>
        <v>BV</v>
      </c>
      <c r="BW1" s="2" t="str">
        <f t="shared" si="2"/>
        <v>BW</v>
      </c>
      <c r="BX1" s="2" t="str">
        <f t="shared" si="2"/>
        <v>BX</v>
      </c>
      <c r="BZ1" s="2" t="str">
        <f t="shared" ref="BZ1:CF1" si="3">SUBSTITUTE(ADDRESS(1,COLUMN(),4),"1","")</f>
        <v>BZ</v>
      </c>
      <c r="CA1" s="2" t="str">
        <f t="shared" si="3"/>
        <v>CA</v>
      </c>
      <c r="CB1" s="2" t="str">
        <f t="shared" si="3"/>
        <v>CB</v>
      </c>
      <c r="CC1" s="2" t="str">
        <f t="shared" si="3"/>
        <v>CC</v>
      </c>
      <c r="CD1" s="2" t="str">
        <f t="shared" si="3"/>
        <v>CD</v>
      </c>
      <c r="CE1" s="2" t="str">
        <f t="shared" si="3"/>
        <v>CE</v>
      </c>
      <c r="CF1" s="2" t="str">
        <f t="shared" si="3"/>
        <v>CF</v>
      </c>
      <c r="CH1" s="3">
        <v>1</v>
      </c>
      <c r="CI1" s="4" t="str">
        <f>SUBSTITUTE(ADDRESS(1,COLUMN(),4),"1","")</f>
        <v>CI</v>
      </c>
      <c r="CJ1" s="5" t="str">
        <f>SUBSTITUTE(ADDRESS(1,COLUMN(),4),"1","")</f>
        <v>CJ</v>
      </c>
    </row>
    <row r="2" spans="1:88" ht="15.75" thickBot="1">
      <c r="B2" s="927">
        <f t="shared" ref="B2:BH3" ca="1" si="4">CELL("largeur",B2)</f>
        <v>3</v>
      </c>
      <c r="C2" s="927">
        <f t="shared" ca="1" si="4"/>
        <v>3</v>
      </c>
      <c r="D2" s="927">
        <f t="shared" ca="1" si="4"/>
        <v>3</v>
      </c>
      <c r="E2" s="927">
        <f t="shared" ca="1" si="4"/>
        <v>3</v>
      </c>
      <c r="F2" s="927">
        <f t="shared" ca="1" si="4"/>
        <v>5</v>
      </c>
      <c r="G2" s="927">
        <f t="shared" ca="1" si="4"/>
        <v>12</v>
      </c>
      <c r="H2" s="927">
        <f t="shared" ca="1" si="4"/>
        <v>12</v>
      </c>
      <c r="I2" s="927">
        <f t="shared" ca="1" si="4"/>
        <v>3</v>
      </c>
      <c r="J2" s="927">
        <f t="shared" ca="1" si="4"/>
        <v>9</v>
      </c>
      <c r="K2" s="927">
        <f t="shared" ca="1" si="4"/>
        <v>12</v>
      </c>
      <c r="L2" s="927">
        <f t="shared" ca="1" si="4"/>
        <v>13</v>
      </c>
      <c r="M2" s="927">
        <f t="shared" ca="1" si="4"/>
        <v>40</v>
      </c>
      <c r="N2" s="927">
        <f t="shared" ca="1" si="4"/>
        <v>10</v>
      </c>
      <c r="O2" s="927">
        <f t="shared" ca="1" si="4"/>
        <v>9</v>
      </c>
      <c r="P2" s="927">
        <f t="shared" ca="1" si="4"/>
        <v>18</v>
      </c>
      <c r="Q2" s="927">
        <f t="shared" ca="1" si="4"/>
        <v>13</v>
      </c>
      <c r="R2" s="927">
        <f t="shared" ca="1" si="4"/>
        <v>13</v>
      </c>
      <c r="S2" s="927">
        <f t="shared" ca="1" si="4"/>
        <v>13</v>
      </c>
      <c r="T2" s="927">
        <f t="shared" ca="1" si="4"/>
        <v>17</v>
      </c>
      <c r="V2" s="927">
        <f t="shared" ca="1" si="4"/>
        <v>3</v>
      </c>
      <c r="W2" s="927">
        <f t="shared" ca="1" si="4"/>
        <v>3</v>
      </c>
      <c r="X2" s="927">
        <f t="shared" ca="1" si="4"/>
        <v>3</v>
      </c>
      <c r="Y2" s="927">
        <f t="shared" ca="1" si="4"/>
        <v>3</v>
      </c>
      <c r="Z2" s="927">
        <f t="shared" ca="1" si="4"/>
        <v>5</v>
      </c>
      <c r="AA2" s="927">
        <f t="shared" ca="1" si="4"/>
        <v>12</v>
      </c>
      <c r="AB2" s="927">
        <f t="shared" ca="1" si="4"/>
        <v>12</v>
      </c>
      <c r="AC2" s="927">
        <f t="shared" ca="1" si="4"/>
        <v>3</v>
      </c>
      <c r="AD2" s="927">
        <f t="shared" ca="1" si="4"/>
        <v>9</v>
      </c>
      <c r="AE2" s="927">
        <f t="shared" ca="1" si="4"/>
        <v>12</v>
      </c>
      <c r="AF2" s="927">
        <f t="shared" ca="1" si="4"/>
        <v>13</v>
      </c>
      <c r="AG2" s="927">
        <f t="shared" ca="1" si="4"/>
        <v>40</v>
      </c>
      <c r="AH2" s="927">
        <f t="shared" ca="1" si="4"/>
        <v>10</v>
      </c>
      <c r="AI2" s="927">
        <f t="shared" ca="1" si="4"/>
        <v>9</v>
      </c>
      <c r="AJ2" s="927">
        <f t="shared" ca="1" si="4"/>
        <v>18</v>
      </c>
      <c r="AK2" s="927">
        <f t="shared" ca="1" si="4"/>
        <v>13</v>
      </c>
      <c r="AL2" s="927">
        <f t="shared" ca="1" si="4"/>
        <v>13</v>
      </c>
      <c r="AM2" s="927">
        <f t="shared" ca="1" si="4"/>
        <v>13</v>
      </c>
      <c r="AN2" s="927">
        <f t="shared" ca="1" si="4"/>
        <v>17</v>
      </c>
      <c r="AP2" s="927">
        <f t="shared" ca="1" si="4"/>
        <v>3</v>
      </c>
      <c r="AQ2" s="927">
        <f t="shared" ca="1" si="4"/>
        <v>3</v>
      </c>
      <c r="AR2" s="927">
        <f t="shared" ca="1" si="4"/>
        <v>3</v>
      </c>
      <c r="AS2" s="927">
        <f t="shared" ca="1" si="4"/>
        <v>3</v>
      </c>
      <c r="AT2" s="927">
        <f t="shared" ca="1" si="4"/>
        <v>5</v>
      </c>
      <c r="AU2" s="927">
        <f t="shared" ca="1" si="4"/>
        <v>12</v>
      </c>
      <c r="AV2" s="927">
        <f t="shared" ca="1" si="4"/>
        <v>12</v>
      </c>
      <c r="AW2" s="927">
        <f t="shared" ca="1" si="4"/>
        <v>3</v>
      </c>
      <c r="AX2" s="927">
        <f t="shared" ca="1" si="4"/>
        <v>9</v>
      </c>
      <c r="AY2" s="927">
        <f t="shared" ca="1" si="4"/>
        <v>12</v>
      </c>
      <c r="AZ2" s="927">
        <f t="shared" ca="1" si="4"/>
        <v>13</v>
      </c>
      <c r="BA2" s="927">
        <f t="shared" ca="1" si="4"/>
        <v>40</v>
      </c>
      <c r="BB2" s="927">
        <f t="shared" ca="1" si="4"/>
        <v>10</v>
      </c>
      <c r="BC2" s="927">
        <f t="shared" ca="1" si="4"/>
        <v>9</v>
      </c>
      <c r="BD2" s="927">
        <f t="shared" ca="1" si="4"/>
        <v>18</v>
      </c>
      <c r="BE2" s="927">
        <f t="shared" ca="1" si="4"/>
        <v>13</v>
      </c>
      <c r="BF2" s="927">
        <f t="shared" ca="1" si="4"/>
        <v>13</v>
      </c>
      <c r="BG2" s="927">
        <f t="shared" ca="1" si="4"/>
        <v>13</v>
      </c>
      <c r="BH2" s="927">
        <f t="shared" ca="1" si="4"/>
        <v>17</v>
      </c>
      <c r="BI2" s="1137" t="s">
        <v>1951</v>
      </c>
      <c r="BJ2" s="6">
        <f t="shared" ref="BJ2:BP2" ca="1" si="5">CELL("largeur",BJ2)</f>
        <v>19</v>
      </c>
      <c r="BK2" s="6">
        <f t="shared" ca="1" si="5"/>
        <v>18</v>
      </c>
      <c r="BL2" s="6">
        <f t="shared" ca="1" si="5"/>
        <v>25</v>
      </c>
      <c r="BM2" s="6">
        <f t="shared" ca="1" si="5"/>
        <v>18</v>
      </c>
      <c r="BN2" s="6">
        <f t="shared" ca="1" si="5"/>
        <v>16</v>
      </c>
      <c r="BO2" s="6">
        <f t="shared" ca="1" si="5"/>
        <v>31</v>
      </c>
      <c r="BP2" s="6">
        <f t="shared" ca="1" si="5"/>
        <v>36</v>
      </c>
      <c r="BR2" s="6">
        <f t="shared" ref="BR2:BX2" ca="1" si="6">CELL("largeur",BR2)</f>
        <v>19</v>
      </c>
      <c r="BS2" s="6">
        <f t="shared" ca="1" si="6"/>
        <v>18</v>
      </c>
      <c r="BT2" s="6">
        <f t="shared" ca="1" si="6"/>
        <v>25</v>
      </c>
      <c r="BU2" s="6">
        <f t="shared" ca="1" si="6"/>
        <v>16</v>
      </c>
      <c r="BV2" s="6">
        <f t="shared" ca="1" si="6"/>
        <v>16</v>
      </c>
      <c r="BW2" s="6">
        <f t="shared" ca="1" si="6"/>
        <v>31</v>
      </c>
      <c r="BX2" s="6">
        <f t="shared" ca="1" si="6"/>
        <v>36</v>
      </c>
      <c r="BZ2" s="6">
        <f t="shared" ref="BZ2:CF2" ca="1" si="7">CELL("largeur",BZ2)</f>
        <v>19</v>
      </c>
      <c r="CA2" s="6">
        <f t="shared" ca="1" si="7"/>
        <v>18</v>
      </c>
      <c r="CB2" s="6">
        <f t="shared" ca="1" si="7"/>
        <v>25</v>
      </c>
      <c r="CC2" s="6">
        <f t="shared" ca="1" si="7"/>
        <v>20</v>
      </c>
      <c r="CD2" s="6">
        <f t="shared" ca="1" si="7"/>
        <v>16</v>
      </c>
      <c r="CE2" s="6">
        <f t="shared" ca="1" si="7"/>
        <v>31</v>
      </c>
      <c r="CF2" s="6">
        <f t="shared" ca="1" si="7"/>
        <v>36</v>
      </c>
      <c r="CH2" s="3">
        <v>1</v>
      </c>
      <c r="CI2" s="7" t="s">
        <v>3</v>
      </c>
      <c r="CJ2" s="8"/>
    </row>
    <row r="3" spans="1:88" ht="21" customHeight="1" thickBot="1">
      <c r="B3" s="928">
        <v>3</v>
      </c>
      <c r="C3" s="928">
        <v>3</v>
      </c>
      <c r="D3" s="928">
        <v>3</v>
      </c>
      <c r="E3" s="928">
        <v>3</v>
      </c>
      <c r="F3" s="928">
        <v>5</v>
      </c>
      <c r="G3" s="928">
        <v>12</v>
      </c>
      <c r="H3" s="928">
        <v>12</v>
      </c>
      <c r="I3" s="928">
        <v>3</v>
      </c>
      <c r="J3" s="928">
        <v>9</v>
      </c>
      <c r="K3" s="928">
        <v>12</v>
      </c>
      <c r="L3" s="928">
        <v>13</v>
      </c>
      <c r="M3" s="928">
        <v>40</v>
      </c>
      <c r="N3" s="928">
        <v>10</v>
      </c>
      <c r="O3" s="928">
        <v>9</v>
      </c>
      <c r="P3" s="928">
        <v>18</v>
      </c>
      <c r="Q3" s="928">
        <v>13</v>
      </c>
      <c r="R3" s="928">
        <v>13</v>
      </c>
      <c r="S3" s="928">
        <v>13</v>
      </c>
      <c r="T3" s="928">
        <v>17</v>
      </c>
      <c r="V3" s="928">
        <v>3</v>
      </c>
      <c r="W3" s="928">
        <v>3</v>
      </c>
      <c r="X3" s="928">
        <v>3</v>
      </c>
      <c r="Y3" s="928">
        <v>3</v>
      </c>
      <c r="Z3" s="928">
        <v>5</v>
      </c>
      <c r="AA3" s="928">
        <v>12</v>
      </c>
      <c r="AB3" s="928">
        <v>12</v>
      </c>
      <c r="AC3" s="928">
        <v>3</v>
      </c>
      <c r="AD3" s="928">
        <v>9</v>
      </c>
      <c r="AE3" s="928">
        <v>12</v>
      </c>
      <c r="AF3" s="928">
        <v>13</v>
      </c>
      <c r="AG3" s="928">
        <v>40</v>
      </c>
      <c r="AH3" s="928">
        <v>10</v>
      </c>
      <c r="AI3" s="928">
        <v>9</v>
      </c>
      <c r="AJ3" s="928">
        <v>18</v>
      </c>
      <c r="AK3" s="928">
        <v>13</v>
      </c>
      <c r="AL3" s="928">
        <v>13</v>
      </c>
      <c r="AM3" s="928">
        <v>13</v>
      </c>
      <c r="AN3" s="928">
        <v>17</v>
      </c>
      <c r="AP3" s="928">
        <v>3</v>
      </c>
      <c r="AQ3" s="928">
        <v>3</v>
      </c>
      <c r="AR3" s="928">
        <v>3</v>
      </c>
      <c r="AS3" s="928">
        <v>3</v>
      </c>
      <c r="AT3" s="928">
        <v>5</v>
      </c>
      <c r="AU3" s="928">
        <v>12</v>
      </c>
      <c r="AV3" s="928">
        <v>12</v>
      </c>
      <c r="AW3" s="928">
        <v>3</v>
      </c>
      <c r="AX3" s="928">
        <v>9</v>
      </c>
      <c r="AY3" s="928">
        <v>12</v>
      </c>
      <c r="AZ3" s="928">
        <v>13</v>
      </c>
      <c r="BA3" s="928">
        <v>40</v>
      </c>
      <c r="BB3" s="928">
        <v>10</v>
      </c>
      <c r="BC3" s="928">
        <v>9</v>
      </c>
      <c r="BD3" s="928">
        <v>18</v>
      </c>
      <c r="BE3" s="928">
        <v>13</v>
      </c>
      <c r="BF3" s="928">
        <v>13</v>
      </c>
      <c r="BG3" s="928">
        <v>13</v>
      </c>
      <c r="BH3" s="928">
        <v>17</v>
      </c>
      <c r="BI3" s="1137" t="s">
        <v>1405</v>
      </c>
      <c r="CC3" s="10" t="s">
        <v>4</v>
      </c>
      <c r="CD3" s="1" t="str">
        <f>CH600</f>
        <v>CH600</v>
      </c>
      <c r="CF3" s="10"/>
      <c r="CH3" s="3">
        <v>1</v>
      </c>
      <c r="CI3" s="11">
        <f ca="1">COUNTA(A1:CH600) + COUNTBLANK(A1:CH5600)</f>
        <v>482796</v>
      </c>
      <c r="CJ3" s="12" t="str">
        <f>"cellules entre -cells -celdas  "&amp;" " &amp;A1&amp;" et  "&amp;CH600</f>
        <v>cellules entre -cells -celdas   A1 et  CH600</v>
      </c>
    </row>
    <row r="4" spans="1:88" ht="21" customHeight="1">
      <c r="B4" s="13" t="s">
        <v>5</v>
      </c>
      <c r="C4" s="13" t="s">
        <v>6</v>
      </c>
      <c r="D4" s="14" t="s">
        <v>7</v>
      </c>
      <c r="E4" s="14" t="s">
        <v>8</v>
      </c>
      <c r="F4" s="14" t="s">
        <v>9</v>
      </c>
      <c r="G4" s="15"/>
      <c r="H4" s="15"/>
      <c r="I4" s="15"/>
      <c r="J4" s="15"/>
      <c r="K4" s="15"/>
      <c r="L4" s="15"/>
      <c r="M4" s="929"/>
      <c r="N4" s="930" t="s">
        <v>1406</v>
      </c>
      <c r="O4" s="15"/>
      <c r="P4" s="15"/>
      <c r="Q4" s="15"/>
      <c r="R4" s="15"/>
      <c r="S4" s="15"/>
      <c r="T4" s="15"/>
      <c r="V4" s="13" t="s">
        <v>5</v>
      </c>
      <c r="W4" s="13" t="s">
        <v>6</v>
      </c>
      <c r="X4" s="14" t="s">
        <v>7</v>
      </c>
      <c r="Y4" s="14" t="s">
        <v>8</v>
      </c>
      <c r="Z4" s="14" t="s">
        <v>9</v>
      </c>
      <c r="AA4" s="9"/>
      <c r="AB4" s="9"/>
      <c r="AC4" s="9"/>
      <c r="AD4" s="9"/>
      <c r="AE4" s="9"/>
      <c r="AF4" s="9"/>
      <c r="AG4" s="9"/>
      <c r="AH4" s="930" t="s">
        <v>1406</v>
      </c>
      <c r="AI4" s="931"/>
      <c r="AJ4" s="931"/>
      <c r="AK4" s="931"/>
      <c r="AL4" s="931"/>
      <c r="AM4" s="931"/>
      <c r="AN4" s="931"/>
      <c r="AP4" s="13" t="s">
        <v>5</v>
      </c>
      <c r="AQ4" s="13" t="s">
        <v>6</v>
      </c>
      <c r="AR4" s="14" t="s">
        <v>7</v>
      </c>
      <c r="AS4" s="14" t="s">
        <v>8</v>
      </c>
      <c r="AT4" s="14" t="s">
        <v>9</v>
      </c>
      <c r="AU4" s="9"/>
      <c r="AV4" s="9"/>
      <c r="AW4" s="9"/>
      <c r="AX4" s="9"/>
      <c r="AY4" s="9"/>
      <c r="AZ4" s="9"/>
      <c r="BA4" s="9"/>
      <c r="BB4" s="930" t="s">
        <v>1407</v>
      </c>
      <c r="BC4" s="9"/>
      <c r="BD4" s="9"/>
      <c r="BE4" s="9"/>
      <c r="BF4" s="9"/>
      <c r="BG4" s="9"/>
      <c r="BH4" s="9"/>
      <c r="CC4" s="956" t="s">
        <v>1655</v>
      </c>
      <c r="CF4" s="956"/>
      <c r="CH4" s="3">
        <v>1</v>
      </c>
      <c r="CI4" s="11">
        <f ca="1">COUNTA(A1:CH600)</f>
        <v>14425</v>
      </c>
      <c r="CJ4" s="12" t="s">
        <v>10</v>
      </c>
    </row>
    <row r="5" spans="1:88" ht="21" customHeight="1">
      <c r="B5" s="16" t="s">
        <v>11</v>
      </c>
      <c r="C5" s="1679"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D5" s="18"/>
      <c r="E5" s="18"/>
      <c r="F5" s="18"/>
      <c r="G5" s="19"/>
      <c r="H5" s="19"/>
      <c r="I5" s="19"/>
      <c r="J5" s="19"/>
      <c r="K5" s="19"/>
      <c r="L5" s="19"/>
      <c r="M5" s="932"/>
      <c r="N5" s="2536" t="s">
        <v>1408</v>
      </c>
      <c r="O5" s="2536"/>
      <c r="P5" s="2536"/>
      <c r="Q5" s="2536"/>
      <c r="R5" s="2536"/>
      <c r="S5" s="2536"/>
      <c r="T5" s="2536"/>
      <c r="V5" s="16" t="s">
        <v>11</v>
      </c>
      <c r="W5" s="1680" t="str">
        <f>IF(ISNUMBER(IFERROR(VALUE("0,5"),"")),"On this computer, type a COMMA as the decimal separator",IF(ISNUMBER(IFERROR(VALUE("0.5"),"")),"On this computer, type a POINT as the decimal separator","Unable to determine the decimal separator"))</f>
        <v>On this computer, type a POINT as the decimal separator</v>
      </c>
      <c r="X5" s="9"/>
      <c r="Y5" s="9"/>
      <c r="Z5" s="9"/>
      <c r="AA5" s="9"/>
      <c r="AB5" s="9"/>
      <c r="AC5" s="9"/>
      <c r="AD5" s="9"/>
      <c r="AE5" s="9"/>
      <c r="AF5" s="9"/>
      <c r="AG5" s="9"/>
      <c r="AH5" s="2536" t="s">
        <v>1409</v>
      </c>
      <c r="AI5" s="2536"/>
      <c r="AJ5" s="2536"/>
      <c r="AK5" s="2536"/>
      <c r="AL5" s="2536"/>
      <c r="AM5" s="2536"/>
      <c r="AN5" s="2536"/>
      <c r="AP5" s="16" t="s">
        <v>11</v>
      </c>
      <c r="AQ5" s="1679"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AR5" s="9"/>
      <c r="AS5" s="9"/>
      <c r="AT5" s="9"/>
      <c r="AU5" s="9"/>
      <c r="AV5" s="9"/>
      <c r="AW5" s="9"/>
      <c r="AX5" s="9"/>
      <c r="AY5" s="9"/>
      <c r="AZ5" s="9"/>
      <c r="BA5" s="9"/>
      <c r="BB5" s="2536" t="s">
        <v>1410</v>
      </c>
      <c r="BC5" s="2536"/>
      <c r="BD5" s="2536"/>
      <c r="BE5" s="2536"/>
      <c r="BF5" s="2536"/>
      <c r="BG5" s="2536"/>
      <c r="BH5" s="2536"/>
      <c r="BJ5" t="s">
        <v>8756</v>
      </c>
      <c r="CG5" s="844"/>
      <c r="CH5" s="3">
        <v>1</v>
      </c>
      <c r="CI5" s="11">
        <f ca="1">COUNTBLANK(A1:CH600)</f>
        <v>38373</v>
      </c>
      <c r="CJ5" s="12" t="s">
        <v>13</v>
      </c>
    </row>
    <row r="6" spans="1:88" ht="21" customHeight="1">
      <c r="B6" s="16" t="s">
        <v>11</v>
      </c>
      <c r="C6" s="17" t="s">
        <v>14</v>
      </c>
      <c r="D6" s="18"/>
      <c r="E6" s="18"/>
      <c r="F6" s="18"/>
      <c r="G6" s="15"/>
      <c r="H6" s="15"/>
      <c r="I6" s="15"/>
      <c r="J6" s="15"/>
      <c r="K6" s="15"/>
      <c r="L6" s="15"/>
      <c r="M6" s="932"/>
      <c r="N6" s="2536"/>
      <c r="O6" s="2536"/>
      <c r="P6" s="2536"/>
      <c r="Q6" s="2536"/>
      <c r="R6" s="2536"/>
      <c r="S6" s="2536"/>
      <c r="T6" s="2536"/>
      <c r="V6" s="16" t="s">
        <v>11</v>
      </c>
      <c r="W6" t="s">
        <v>1411</v>
      </c>
      <c r="X6" s="9"/>
      <c r="Y6" s="9"/>
      <c r="Z6" s="9"/>
      <c r="AA6" s="9"/>
      <c r="AB6" s="9"/>
      <c r="AC6" s="9"/>
      <c r="AD6" s="9"/>
      <c r="AE6" s="9"/>
      <c r="AF6" s="9"/>
      <c r="AG6" s="9"/>
      <c r="AH6" s="2536"/>
      <c r="AI6" s="2536"/>
      <c r="AJ6" s="2536"/>
      <c r="AK6" s="2536"/>
      <c r="AL6" s="2536"/>
      <c r="AM6" s="2536"/>
      <c r="AN6" s="2536"/>
      <c r="AP6" s="16" t="s">
        <v>11</v>
      </c>
      <c r="AQ6" s="9" t="s">
        <v>1412</v>
      </c>
      <c r="AR6" s="9"/>
      <c r="AS6" s="9"/>
      <c r="AT6" s="9"/>
      <c r="AU6" s="9"/>
      <c r="AV6" s="9"/>
      <c r="AW6" s="9"/>
      <c r="AX6" s="9"/>
      <c r="AY6" s="9"/>
      <c r="AZ6" s="9"/>
      <c r="BA6" s="9"/>
      <c r="BB6" s="2536"/>
      <c r="BC6" s="2536"/>
      <c r="BD6" s="2536"/>
      <c r="BE6" s="2536"/>
      <c r="BF6" s="2536"/>
      <c r="BG6" s="2536"/>
      <c r="BH6" s="2536"/>
      <c r="CH6" s="3">
        <v>1</v>
      </c>
      <c r="CI6" s="11">
        <f>SUM(CH1:CH598)+2</f>
        <v>600</v>
      </c>
      <c r="CJ6" s="12" t="s">
        <v>15</v>
      </c>
    </row>
    <row r="7" spans="1:88" ht="21" customHeight="1" thickBot="1">
      <c r="B7" s="16" t="s">
        <v>16</v>
      </c>
      <c r="C7" s="20" t="s">
        <v>17</v>
      </c>
      <c r="D7" s="21"/>
      <c r="E7" s="21"/>
      <c r="F7" s="21"/>
      <c r="G7" s="973" t="s">
        <v>8562</v>
      </c>
      <c r="H7" s="21"/>
      <c r="I7" s="21"/>
      <c r="J7" s="21"/>
      <c r="K7" s="21"/>
      <c r="L7" s="21"/>
      <c r="M7" s="21"/>
      <c r="N7" s="21"/>
      <c r="O7" s="21"/>
      <c r="P7" s="21"/>
      <c r="Q7" s="21"/>
      <c r="R7" s="21"/>
      <c r="S7" s="21"/>
      <c r="T7" s="21"/>
      <c r="V7" s="16" t="s">
        <v>16</v>
      </c>
      <c r="W7" s="9"/>
      <c r="X7" s="9"/>
      <c r="Y7" s="9"/>
      <c r="Z7" s="9" t="s">
        <v>8752</v>
      </c>
      <c r="AA7" s="9"/>
      <c r="AB7" s="9"/>
      <c r="AC7" s="9"/>
      <c r="AD7" s="9"/>
      <c r="AE7" s="9"/>
      <c r="AF7" s="9"/>
      <c r="AG7" s="9"/>
      <c r="AH7" s="9"/>
      <c r="AI7" s="9"/>
      <c r="AJ7" s="9"/>
      <c r="AK7" s="9"/>
      <c r="AL7" s="9"/>
      <c r="AM7" s="9"/>
      <c r="AN7" s="905" t="s">
        <v>886</v>
      </c>
      <c r="AP7" s="16" t="s">
        <v>16</v>
      </c>
      <c r="AQ7" s="9"/>
      <c r="AR7" s="9"/>
      <c r="AS7" s="9"/>
      <c r="AT7" s="9"/>
      <c r="AU7" s="9" t="s">
        <v>8753</v>
      </c>
      <c r="AV7" s="9"/>
      <c r="AW7" s="9"/>
      <c r="AX7" s="9"/>
      <c r="AY7" s="9"/>
      <c r="AZ7" s="9"/>
      <c r="BA7" s="9"/>
      <c r="BB7" s="9"/>
      <c r="BC7" s="9"/>
      <c r="BD7" s="9"/>
      <c r="BE7" s="9"/>
      <c r="BF7" s="9"/>
      <c r="BG7" s="9"/>
      <c r="BH7" s="905" t="s">
        <v>906</v>
      </c>
      <c r="CH7" s="3">
        <v>1</v>
      </c>
      <c r="CI7" s="11" cm="1">
        <f t="array" ref="CI7">SUM(A600:BI600+1)</f>
        <v>119</v>
      </c>
      <c r="CJ7" s="12" t="s">
        <v>18</v>
      </c>
    </row>
    <row r="8" spans="1:88" ht="21" customHeight="1">
      <c r="B8" s="22" t="s">
        <v>11</v>
      </c>
      <c r="C8" s="23" t="str">
        <f>C14</f>
        <v>N NOM DE VOTRE RECETTE | collez la--FAMILLE| Auteur &gt; VOUS</v>
      </c>
      <c r="D8" s="24">
        <f>D14</f>
        <v>0.6</v>
      </c>
      <c r="E8" s="24" t="str">
        <f>E14</f>
        <v>Kg</v>
      </c>
      <c r="F8" s="25" t="str">
        <f>F14</f>
        <v>Recette mère ► Ballotine de pintade</v>
      </c>
      <c r="G8" s="26" t="s">
        <v>22</v>
      </c>
      <c r="H8" s="27" t="s">
        <v>23</v>
      </c>
      <c r="I8" s="27"/>
      <c r="J8" s="2660" t="s">
        <v>1398</v>
      </c>
      <c r="K8" s="2660"/>
      <c r="L8" s="2660"/>
      <c r="M8" s="2660"/>
      <c r="N8" s="2660"/>
      <c r="O8" s="2660"/>
      <c r="P8" s="2660"/>
      <c r="Q8" s="2660"/>
      <c r="R8" s="2539" t="s">
        <v>1413</v>
      </c>
      <c r="S8" s="2539"/>
      <c r="T8" s="2537" t="str">
        <f>UPPER(LEFT(J8,1))</f>
        <v>N</v>
      </c>
      <c r="V8" s="22" t="s">
        <v>11</v>
      </c>
      <c r="W8" s="23" t="str">
        <f>W14</f>
        <v>N NAME OF YOUR RECIPE | paste it — FAMILY|  Author &gt; YOU</v>
      </c>
      <c r="X8" s="24">
        <f>X14</f>
        <v>0.6</v>
      </c>
      <c r="Y8" s="24" t="str">
        <f>Y14</f>
        <v>kg</v>
      </c>
      <c r="Z8" s="25" t="str">
        <f>Z14</f>
        <v>Master recipe ► Guinea fowl ballotine</v>
      </c>
      <c r="AA8" s="26" t="s">
        <v>22</v>
      </c>
      <c r="AB8" s="27" t="s">
        <v>23</v>
      </c>
      <c r="AC8" s="27"/>
      <c r="AD8" s="2660" t="s">
        <v>885</v>
      </c>
      <c r="AE8" s="2660"/>
      <c r="AF8" s="2660"/>
      <c r="AG8" s="2660"/>
      <c r="AH8" s="2660"/>
      <c r="AI8" s="2660"/>
      <c r="AJ8" s="2660"/>
      <c r="AK8" s="2660"/>
      <c r="AL8" s="2539" t="s">
        <v>1414</v>
      </c>
      <c r="AM8" s="2539"/>
      <c r="AN8" s="2537" t="str">
        <f>UPPER(LEFT(AD8,1))</f>
        <v>N</v>
      </c>
      <c r="AP8" s="22" t="s">
        <v>11</v>
      </c>
      <c r="AQ8" s="23" t="str">
        <f>AQ14</f>
        <v>N NOMBRE DE SU RECETA | pegue esto — FAMILIA| Autor &gt; USTED</v>
      </c>
      <c r="AR8" s="24">
        <f>AR14</f>
        <v>0.6</v>
      </c>
      <c r="AS8" s="24" t="str">
        <f>AS14</f>
        <v>kg</v>
      </c>
      <c r="AT8" s="25" t="str">
        <f>AT14</f>
        <v>Receta madre ► Ballotina de pintada</v>
      </c>
      <c r="AU8" s="26" t="s">
        <v>22</v>
      </c>
      <c r="AV8" s="27" t="s">
        <v>907</v>
      </c>
      <c r="AW8" s="27"/>
      <c r="AX8" s="2660" t="s">
        <v>908</v>
      </c>
      <c r="AY8" s="2660"/>
      <c r="AZ8" s="2660"/>
      <c r="BA8" s="2660"/>
      <c r="BB8" s="2660"/>
      <c r="BC8" s="2660"/>
      <c r="BD8" s="2660"/>
      <c r="BE8" s="2660"/>
      <c r="BF8" s="2539" t="s">
        <v>1415</v>
      </c>
      <c r="BG8" s="2539"/>
      <c r="BH8" s="2537" t="str">
        <f>UPPER(LEFT(AX8,1))</f>
        <v>N</v>
      </c>
      <c r="BJ8" s="2546" t="s">
        <v>26</v>
      </c>
      <c r="BK8" s="2547"/>
      <c r="BL8" s="2547"/>
      <c r="BM8" s="2547"/>
      <c r="BN8" s="2547"/>
      <c r="BO8" s="2547"/>
      <c r="BP8" s="2548"/>
      <c r="BR8" s="2546" t="s">
        <v>27</v>
      </c>
      <c r="BS8" s="2547"/>
      <c r="BT8" s="2547"/>
      <c r="BU8" s="2547"/>
      <c r="BV8" s="2547"/>
      <c r="BW8" s="2547"/>
      <c r="BX8" s="2548"/>
      <c r="BZ8" s="2546" t="s">
        <v>28</v>
      </c>
      <c r="CA8" s="2547"/>
      <c r="CB8" s="2547"/>
      <c r="CC8" s="2547"/>
      <c r="CD8" s="2547"/>
      <c r="CE8" s="2547"/>
      <c r="CF8" s="2548"/>
      <c r="CH8" s="3">
        <v>1</v>
      </c>
    </row>
    <row r="9" spans="1:88" ht="21" customHeight="1">
      <c r="B9" s="28" t="s">
        <v>11</v>
      </c>
      <c r="C9" s="29" t="str">
        <f>C14</f>
        <v>N NOM DE VOTRE RECETTE | collez la--FAMILLE| Auteur &gt; VOUS</v>
      </c>
      <c r="D9" s="30">
        <f>D14</f>
        <v>0.6</v>
      </c>
      <c r="E9" s="30" t="str">
        <f>E14</f>
        <v>Kg</v>
      </c>
      <c r="F9" s="31" t="str">
        <f>F14</f>
        <v>Recette mère ► Ballotine de pintade</v>
      </c>
      <c r="G9" s="32" t="s">
        <v>29</v>
      </c>
      <c r="H9" s="3017" t="s">
        <v>30</v>
      </c>
      <c r="I9" s="3017"/>
      <c r="J9" s="3018"/>
      <c r="K9" s="3018"/>
      <c r="L9" s="3018"/>
      <c r="M9" s="3018"/>
      <c r="N9" s="3018"/>
      <c r="O9" s="3018"/>
      <c r="P9" s="3018"/>
      <c r="Q9" s="3018"/>
      <c r="R9" s="2540"/>
      <c r="S9" s="2540"/>
      <c r="T9" s="2538"/>
      <c r="V9" s="28" t="s">
        <v>11</v>
      </c>
      <c r="W9" s="29" t="str">
        <f>W14</f>
        <v>N NAME OF YOUR RECIPE | paste it — FAMILY|  Author &gt; YOU</v>
      </c>
      <c r="X9" s="30">
        <f>X14</f>
        <v>0.6</v>
      </c>
      <c r="Y9" s="30" t="str">
        <f>Y14</f>
        <v>kg</v>
      </c>
      <c r="Z9" s="31" t="str">
        <f>Z14</f>
        <v>Master recipe ► Guinea fowl ballotine</v>
      </c>
      <c r="AA9" s="32" t="s">
        <v>1353</v>
      </c>
      <c r="AB9" s="33" t="s">
        <v>30</v>
      </c>
      <c r="AC9" s="33"/>
      <c r="AD9" s="3018"/>
      <c r="AE9" s="3018"/>
      <c r="AF9" s="3018"/>
      <c r="AG9" s="3018"/>
      <c r="AH9" s="3018"/>
      <c r="AI9" s="3018"/>
      <c r="AJ9" s="3018"/>
      <c r="AK9" s="3018"/>
      <c r="AL9" s="2540"/>
      <c r="AM9" s="2540"/>
      <c r="AN9" s="2538"/>
      <c r="AP9" s="28" t="s">
        <v>11</v>
      </c>
      <c r="AQ9" s="29" t="str">
        <f>AQ14</f>
        <v>N NOMBRE DE SU RECETA | pegue esto — FAMILIA| Autor &gt; USTED</v>
      </c>
      <c r="AR9" s="30">
        <f>AR14</f>
        <v>0.6</v>
      </c>
      <c r="AS9" s="30" t="str">
        <f>AS14</f>
        <v>kg</v>
      </c>
      <c r="AT9" s="31" t="str">
        <f>AT14</f>
        <v>Receta madre ► Ballotina de pintada</v>
      </c>
      <c r="AU9" s="32" t="s">
        <v>909</v>
      </c>
      <c r="AV9" s="33" t="s">
        <v>30</v>
      </c>
      <c r="AW9" s="33"/>
      <c r="AX9" s="3018"/>
      <c r="AY9" s="3018"/>
      <c r="AZ9" s="3018"/>
      <c r="BA9" s="3018"/>
      <c r="BB9" s="3018"/>
      <c r="BC9" s="3018"/>
      <c r="BD9" s="3018"/>
      <c r="BE9" s="3018"/>
      <c r="BF9" s="2540"/>
      <c r="BG9" s="2540"/>
      <c r="BH9" s="2538"/>
      <c r="BJ9" s="2549"/>
      <c r="BK9" s="2550"/>
      <c r="BL9" s="2550"/>
      <c r="BM9" s="2550"/>
      <c r="BN9" s="2550"/>
      <c r="BO9" s="2550"/>
      <c r="BP9" s="2551"/>
      <c r="BR9" s="2549"/>
      <c r="BS9" s="2550"/>
      <c r="BT9" s="2550"/>
      <c r="BU9" s="2550"/>
      <c r="BV9" s="2550"/>
      <c r="BW9" s="2550"/>
      <c r="BX9" s="2551"/>
      <c r="BZ9" s="2549"/>
      <c r="CA9" s="2550"/>
      <c r="CB9" s="2550"/>
      <c r="CC9" s="2550"/>
      <c r="CD9" s="2550"/>
      <c r="CE9" s="2550"/>
      <c r="CF9" s="2551"/>
      <c r="CH9" s="3">
        <v>1</v>
      </c>
    </row>
    <row r="10" spans="1:88" ht="21" customHeight="1">
      <c r="B10" s="28" t="s">
        <v>11</v>
      </c>
      <c r="C10" s="34" t="str">
        <f>C14</f>
        <v>N NOM DE VOTRE RECETTE | collez la--FAMILLE| Auteur &gt; VOUS</v>
      </c>
      <c r="D10" s="35">
        <f>D14</f>
        <v>0.6</v>
      </c>
      <c r="E10" s="35" t="str">
        <f>E14</f>
        <v>Kg</v>
      </c>
      <c r="F10" s="36" t="str">
        <f>F14</f>
        <v>Recette mère ► Ballotine de pintade</v>
      </c>
      <c r="G10" s="1770"/>
      <c r="H10" s="1771" t="s">
        <v>31</v>
      </c>
      <c r="I10" s="37"/>
      <c r="J10" s="38" t="s">
        <v>32</v>
      </c>
      <c r="K10" s="39" t="s">
        <v>59</v>
      </c>
      <c r="L10" s="9"/>
      <c r="M10" s="39"/>
      <c r="N10" s="39"/>
      <c r="O10" s="39"/>
      <c r="P10" s="40"/>
      <c r="Q10" s="9"/>
      <c r="R10" s="9"/>
      <c r="S10" s="9"/>
      <c r="T10" s="41"/>
      <c r="V10" s="28" t="s">
        <v>11</v>
      </c>
      <c r="W10" s="34" t="str">
        <f>W14</f>
        <v>N NAME OF YOUR RECIPE | paste it — FAMILY|  Author &gt; YOU</v>
      </c>
      <c r="X10" s="35">
        <f>X14</f>
        <v>0.6</v>
      </c>
      <c r="Y10" s="35" t="str">
        <f>Y14</f>
        <v>kg</v>
      </c>
      <c r="Z10" s="36" t="str">
        <f>Z14</f>
        <v>Master recipe ► Guinea fowl ballotine</v>
      </c>
      <c r="AA10" s="1770"/>
      <c r="AB10" s="1771"/>
      <c r="AC10" s="37"/>
      <c r="AD10" s="38" t="s">
        <v>888</v>
      </c>
      <c r="AE10" s="39" t="s">
        <v>62</v>
      </c>
      <c r="AF10" s="9"/>
      <c r="AG10" s="39"/>
      <c r="AH10" s="39"/>
      <c r="AI10" s="39"/>
      <c r="AJ10" s="40"/>
      <c r="AK10" s="9"/>
      <c r="AL10" s="9"/>
      <c r="AM10" s="9"/>
      <c r="AN10" s="41"/>
      <c r="AP10" s="28" t="s">
        <v>11</v>
      </c>
      <c r="AQ10" s="34" t="str">
        <f>AQ14</f>
        <v>N NOMBRE DE SU RECETA | pegue esto — FAMILIA| Autor &gt; USTED</v>
      </c>
      <c r="AR10" s="35">
        <f>AR14</f>
        <v>0.6</v>
      </c>
      <c r="AS10" s="35" t="str">
        <f>AS14</f>
        <v>kg</v>
      </c>
      <c r="AT10" s="36" t="str">
        <f>AT14</f>
        <v>Receta madre ► Ballotina de pintada</v>
      </c>
      <c r="AU10" s="1770"/>
      <c r="AV10" s="1771"/>
      <c r="AW10" s="37"/>
      <c r="AX10" s="38" t="s">
        <v>910</v>
      </c>
      <c r="AY10" s="39" t="s">
        <v>65</v>
      </c>
      <c r="AZ10" s="9"/>
      <c r="BA10" s="39"/>
      <c r="BB10" s="39"/>
      <c r="BC10" s="39"/>
      <c r="BD10" s="40"/>
      <c r="BE10" s="9"/>
      <c r="BF10" s="9"/>
      <c r="BG10" s="9"/>
      <c r="BH10" s="41"/>
      <c r="BJ10" s="2549"/>
      <c r="BK10" s="2550"/>
      <c r="BL10" s="2550"/>
      <c r="BM10" s="2550"/>
      <c r="BN10" s="2550"/>
      <c r="BO10" s="2550"/>
      <c r="BP10" s="2551"/>
      <c r="BR10" s="2549"/>
      <c r="BS10" s="2550"/>
      <c r="BT10" s="2550"/>
      <c r="BU10" s="2550"/>
      <c r="BV10" s="2550"/>
      <c r="BW10" s="2550"/>
      <c r="BX10" s="2551"/>
      <c r="BZ10" s="2549"/>
      <c r="CA10" s="2550"/>
      <c r="CB10" s="2550"/>
      <c r="CC10" s="2550"/>
      <c r="CD10" s="2550"/>
      <c r="CE10" s="2550"/>
      <c r="CF10" s="2551"/>
      <c r="CH10" s="3">
        <v>1</v>
      </c>
    </row>
    <row r="11" spans="1:88" ht="21" customHeight="1" thickBot="1">
      <c r="B11" s="28" t="s">
        <v>11</v>
      </c>
      <c r="C11" s="34" t="str">
        <f>C14</f>
        <v>N NOM DE VOTRE RECETTE | collez la--FAMILLE| Auteur &gt; VOUS</v>
      </c>
      <c r="D11" s="35">
        <f>D14</f>
        <v>0.6</v>
      </c>
      <c r="E11" s="35" t="str">
        <f>E14</f>
        <v>Kg</v>
      </c>
      <c r="F11" s="36" t="str">
        <f>F14</f>
        <v>Recette mère ► Ballotine de pintade</v>
      </c>
      <c r="G11" s="42" t="s">
        <v>33</v>
      </c>
      <c r="H11" s="43"/>
      <c r="I11" s="43"/>
      <c r="J11" s="44" t="s">
        <v>34</v>
      </c>
      <c r="K11" s="2522" t="str">
        <f>L14&amp;" "&amp;M14&amp;" ► Famille = "&amp;R8&amp;" ► "&amp;J8&amp;" "&amp;P11&amp;" "&amp;R11&amp;" "&amp;S11&amp;" "&amp;T11</f>
        <v>Recette mère ► Ballotine de pintade ► Famille = collez la--FAMILLE ► NOM DE VOTRE RECETTE  ⓫  Dupliquée pour 20 maigre de pintade</v>
      </c>
      <c r="L11" s="2522"/>
      <c r="M11" s="2522"/>
      <c r="N11" s="2522"/>
      <c r="O11" s="2522"/>
      <c r="P11" s="2522"/>
      <c r="Q11" s="15"/>
      <c r="R11" s="1773" t="s">
        <v>36</v>
      </c>
      <c r="S11" s="46">
        <v>20</v>
      </c>
      <c r="T11" s="47" t="str">
        <f>T13</f>
        <v>maigre de pintade</v>
      </c>
      <c r="V11" s="28" t="s">
        <v>11</v>
      </c>
      <c r="W11" s="34" t="str">
        <f>W14</f>
        <v>N NAME OF YOUR RECIPE | paste it — FAMILY|  Author &gt; YOU</v>
      </c>
      <c r="X11" s="35">
        <f>X14</f>
        <v>0.6</v>
      </c>
      <c r="Y11" s="35" t="str">
        <f>Y14</f>
        <v>kg</v>
      </c>
      <c r="Z11" s="36" t="str">
        <f>Z14</f>
        <v>Master recipe ► Guinea fowl ballotine</v>
      </c>
      <c r="AA11" s="42" t="s">
        <v>141</v>
      </c>
      <c r="AB11" s="43"/>
      <c r="AC11" s="43"/>
      <c r="AD11" s="44" t="s">
        <v>34</v>
      </c>
      <c r="AE11" s="2522" t="str">
        <f>AF14&amp;" "&amp;AG14&amp;" ► Famille = "&amp;AL8&amp;" ► "&amp;AD8&amp;" "&amp;AJ11&amp;" "&amp;AL11&amp;" "&amp;AM11&amp;" "&amp;AN11</f>
        <v>Master recipe ► Guinea fowl ballotine ► Famille = paste it — FAMILY ► NAME OF YOUR RECIPE  ⓫ Duplicated for 20 kg of guinea</v>
      </c>
      <c r="AF11" s="2522"/>
      <c r="AG11" s="2522"/>
      <c r="AH11" s="2522"/>
      <c r="AI11" s="2522"/>
      <c r="AJ11" s="2522"/>
      <c r="AK11" s="1773"/>
      <c r="AL11" s="1773" t="s">
        <v>142</v>
      </c>
      <c r="AM11" s="46">
        <v>20</v>
      </c>
      <c r="AN11" s="903" t="str">
        <f>AN13</f>
        <v>kg of guinea</v>
      </c>
      <c r="AP11" s="28" t="s">
        <v>11</v>
      </c>
      <c r="AQ11" s="34" t="str">
        <f>AQ14</f>
        <v>N NOMBRE DE SU RECETA | pegue esto — FAMILIA| Autor &gt; USTED</v>
      </c>
      <c r="AR11" s="35">
        <f>AR14</f>
        <v>0.6</v>
      </c>
      <c r="AS11" s="35" t="str">
        <f>AS14</f>
        <v>kg</v>
      </c>
      <c r="AT11" s="36" t="str">
        <f>AT14</f>
        <v>Receta madre ► Ballotina de pintada</v>
      </c>
      <c r="AU11" s="42" t="s">
        <v>911</v>
      </c>
      <c r="AV11" s="43"/>
      <c r="AW11" s="43"/>
      <c r="AX11" s="44" t="s">
        <v>912</v>
      </c>
      <c r="AY11" s="2522" t="str">
        <f>AZ14&amp;" "&amp;BA14&amp;" ► Famille = "&amp;BF8&amp;" ► "&amp;AX8&amp;" "&amp;BD11&amp;" "&amp;BF11&amp;" "&amp;BG11&amp;" "&amp;BH11</f>
        <v>Receta madre ► Ballotina de pintada ► Famille = pegue esto — FAMILIA ► NOMBRE DE SU RECETA  ⓫ Duplicada para 20 kg magra de pintada</v>
      </c>
      <c r="AZ11" s="2522"/>
      <c r="BA11" s="2522"/>
      <c r="BB11" s="2522"/>
      <c r="BC11" s="2522"/>
      <c r="BD11" s="2522"/>
      <c r="BE11" s="1773"/>
      <c r="BF11" s="1773" t="s">
        <v>145</v>
      </c>
      <c r="BG11" s="46">
        <v>20</v>
      </c>
      <c r="BH11" s="869" t="str">
        <f>BH13</f>
        <v>kg magra de pintada</v>
      </c>
      <c r="BJ11" s="48" t="s">
        <v>38</v>
      </c>
      <c r="BK11" s="49"/>
      <c r="BL11" s="49"/>
      <c r="BM11" s="49"/>
      <c r="BN11" s="49"/>
      <c r="BO11" s="49"/>
      <c r="BP11" s="50"/>
      <c r="BR11" s="48" t="s">
        <v>39</v>
      </c>
      <c r="BS11" s="49"/>
      <c r="BT11" s="49"/>
      <c r="BU11" s="49"/>
      <c r="BV11" s="49"/>
      <c r="BW11" s="49"/>
      <c r="BX11" s="50"/>
      <c r="BZ11" s="48" t="s">
        <v>40</v>
      </c>
      <c r="CA11" s="49"/>
      <c r="CB11" s="49"/>
      <c r="CC11" s="49"/>
      <c r="CD11" s="49"/>
      <c r="CE11" s="49"/>
      <c r="CF11" s="50"/>
      <c r="CH11" s="3">
        <v>1</v>
      </c>
    </row>
    <row r="12" spans="1:88" ht="21" customHeight="1">
      <c r="B12" s="28" t="s">
        <v>11</v>
      </c>
      <c r="C12" s="34" t="str">
        <f>C14</f>
        <v>N NOM DE VOTRE RECETTE | collez la--FAMILLE| Auteur &gt; VOUS</v>
      </c>
      <c r="D12" s="35">
        <f>D14</f>
        <v>0.6</v>
      </c>
      <c r="E12" s="35" t="str">
        <f>E14</f>
        <v>Kg</v>
      </c>
      <c r="F12" s="36" t="str">
        <f>F14</f>
        <v>Recette mère ► Ballotine de pintade</v>
      </c>
      <c r="G12" s="2117">
        <v>0.6</v>
      </c>
      <c r="H12" s="1775" t="s">
        <v>871</v>
      </c>
      <c r="I12" s="42"/>
      <c r="J12" s="42"/>
      <c r="K12" s="2522"/>
      <c r="L12" s="2522"/>
      <c r="M12" s="2522"/>
      <c r="N12" s="2522"/>
      <c r="O12" s="2522"/>
      <c r="P12" s="2522"/>
      <c r="Q12" s="15"/>
      <c r="R12" s="931"/>
      <c r="S12" s="53" t="s">
        <v>41</v>
      </c>
      <c r="T12" s="54" t="s">
        <v>42</v>
      </c>
      <c r="V12" s="28" t="s">
        <v>11</v>
      </c>
      <c r="W12" s="34" t="str">
        <f>W14</f>
        <v>N NAME OF YOUR RECIPE | paste it — FAMILY|  Author &gt; YOU</v>
      </c>
      <c r="X12" s="35">
        <f>X14</f>
        <v>0.6</v>
      </c>
      <c r="Y12" s="35" t="str">
        <f>Y14</f>
        <v>kg</v>
      </c>
      <c r="Z12" s="36" t="str">
        <f>Z14</f>
        <v>Master recipe ► Guinea fowl ballotine</v>
      </c>
      <c r="AA12" s="1774">
        <v>0.6</v>
      </c>
      <c r="AB12" s="2118" t="s">
        <v>147</v>
      </c>
      <c r="AC12" s="42"/>
      <c r="AD12" s="42"/>
      <c r="AE12" s="2522"/>
      <c r="AF12" s="2522"/>
      <c r="AG12" s="2522"/>
      <c r="AH12" s="2522"/>
      <c r="AI12" s="2522"/>
      <c r="AJ12" s="2522"/>
      <c r="AK12" s="931"/>
      <c r="AL12" s="931"/>
      <c r="AM12" s="53" t="s">
        <v>155</v>
      </c>
      <c r="AN12" s="54" t="s">
        <v>889</v>
      </c>
      <c r="AP12" s="28" t="s">
        <v>11</v>
      </c>
      <c r="AQ12" s="34" t="str">
        <f>AQ14</f>
        <v>N NOMBRE DE SU RECETA | pegue esto — FAMILIA| Autor &gt; USTED</v>
      </c>
      <c r="AR12" s="35">
        <f>AR14</f>
        <v>0.6</v>
      </c>
      <c r="AS12" s="35" t="str">
        <f>AS14</f>
        <v>kg</v>
      </c>
      <c r="AT12" s="36" t="str">
        <f>AT14</f>
        <v>Receta madre ► Ballotina de pintada</v>
      </c>
      <c r="AU12" s="2117">
        <v>0.6</v>
      </c>
      <c r="AV12" s="2118" t="s">
        <v>147</v>
      </c>
      <c r="AW12" s="42"/>
      <c r="AX12" s="42"/>
      <c r="AY12" s="2522"/>
      <c r="AZ12" s="2522"/>
      <c r="BA12" s="2522"/>
      <c r="BB12" s="2522"/>
      <c r="BC12" s="2522"/>
      <c r="BD12" s="2522"/>
      <c r="BE12" s="931"/>
      <c r="BF12" s="931"/>
      <c r="BG12" s="53" t="s">
        <v>157</v>
      </c>
      <c r="BH12" s="54" t="s">
        <v>158</v>
      </c>
      <c r="BJ12" s="55" t="s">
        <v>43</v>
      </c>
      <c r="BK12" s="56" t="s">
        <v>44</v>
      </c>
      <c r="BL12" s="57"/>
      <c r="BM12" s="57"/>
      <c r="BN12" s="57"/>
      <c r="BO12" s="57"/>
      <c r="BP12" s="58" t="s">
        <v>45</v>
      </c>
      <c r="BR12" s="55" t="s">
        <v>46</v>
      </c>
      <c r="BS12" s="56" t="s">
        <v>47</v>
      </c>
      <c r="BT12" s="57"/>
      <c r="BU12" s="57"/>
      <c r="BV12" s="57"/>
      <c r="BW12" s="57"/>
      <c r="BX12" s="58" t="s">
        <v>48</v>
      </c>
      <c r="BZ12" s="55" t="s">
        <v>43</v>
      </c>
      <c r="CA12" s="56" t="s">
        <v>49</v>
      </c>
      <c r="CB12" s="57"/>
      <c r="CC12" s="57"/>
      <c r="CD12" s="57"/>
      <c r="CE12" s="57"/>
      <c r="CF12" s="58" t="s">
        <v>50</v>
      </c>
      <c r="CH12" s="3">
        <v>1</v>
      </c>
    </row>
    <row r="13" spans="1:88" ht="21" customHeight="1">
      <c r="B13" s="28" t="s">
        <v>16</v>
      </c>
      <c r="C13" s="34" t="str">
        <f>C14</f>
        <v>N NOM DE VOTRE RECETTE | collez la--FAMILLE| Auteur &gt; VOUS</v>
      </c>
      <c r="D13" s="35">
        <f>D14</f>
        <v>0.6</v>
      </c>
      <c r="E13" s="35" t="str">
        <f>E14</f>
        <v>Kg</v>
      </c>
      <c r="F13" s="36" t="str">
        <f>F14</f>
        <v>Recette mère ► Ballotine de pintade</v>
      </c>
      <c r="G13" s="59"/>
      <c r="H13" s="1638" t="s">
        <v>8365</v>
      </c>
      <c r="I13" s="2532">
        <f>P23</f>
        <v>0.60000000000000009</v>
      </c>
      <c r="J13" s="2532"/>
      <c r="K13" s="1639" t="str" cm="1">
        <f t="array" ref="K13">"1= "&amp;IF(OR(G12&lt;=0,I13=""),"",_xlfn.LET(_xlpm.kg,IF(ISNUMBER(I13),I13,VALEUR(SUBSTITUTE(SUBSTITUTE(SUBSTITUTE(LOWER(I13),"kg",""),",",".")," ",""))),TEXT(ROUND(_xlpm.kg*1000/G12,2),"0.##")&amp;" g"))</f>
        <v>1= 1000. g</v>
      </c>
      <c r="L13" s="1640">
        <f>IFERROR(S11/S13,0)</f>
        <v>50</v>
      </c>
      <c r="M13" s="61"/>
      <c r="N13" s="61"/>
      <c r="O13" s="61"/>
      <c r="P13"/>
      <c r="Q13" s="15"/>
      <c r="R13" s="1776" t="s">
        <v>52</v>
      </c>
      <c r="S13" s="867">
        <v>0.4</v>
      </c>
      <c r="T13" s="63" t="s">
        <v>1395</v>
      </c>
      <c r="V13" s="28" t="s">
        <v>16</v>
      </c>
      <c r="W13" s="34" t="str">
        <f>W14</f>
        <v>N NAME OF YOUR RECIPE | paste it — FAMILY|  Author &gt; YOU</v>
      </c>
      <c r="X13" s="35">
        <f>X14</f>
        <v>0.6</v>
      </c>
      <c r="Y13" s="35" t="str">
        <f>Y14</f>
        <v>kg</v>
      </c>
      <c r="Z13" s="36" t="str">
        <f>Z14</f>
        <v>Master recipe ► Guinea fowl ballotine</v>
      </c>
      <c r="AA13" s="59"/>
      <c r="AB13" s="1638" t="s">
        <v>8366</v>
      </c>
      <c r="AC13" s="2532">
        <f>AJ23</f>
        <v>0.60000000000000009</v>
      </c>
      <c r="AD13" s="2532"/>
      <c r="AE13" s="1639" t="str" cm="1">
        <f t="array" ref="AE13">"1= "&amp;IF(OR(AA12&lt;=0,AC13=""),"",_xlfn.LET(_xlpm.kg,IF(ISNUMBER(AC13),AC13,VALEUR(SUBSTITUTE(SUBSTITUTE(SUBSTITUTE(LOWER(AC13),"kg",""),",",".")," ",""))),TEXT(ROUND(_xlpm.kg*1000/AA12,2),"0.##")&amp;" g"))</f>
        <v>1= 1000. g</v>
      </c>
      <c r="AF13" s="1640">
        <f>IFERROR(AM11/AM13,0)</f>
        <v>50</v>
      </c>
      <c r="AG13" s="61"/>
      <c r="AH13" s="61"/>
      <c r="AI13" s="61"/>
      <c r="AK13" s="1776"/>
      <c r="AL13" s="1776" t="s">
        <v>160</v>
      </c>
      <c r="AM13" s="867">
        <v>0.4</v>
      </c>
      <c r="AN13" s="63" t="s">
        <v>1399</v>
      </c>
      <c r="AP13" s="28" t="s">
        <v>16</v>
      </c>
      <c r="AQ13" s="34" t="str">
        <f>AQ14</f>
        <v>N NOMBRE DE SU RECETA | pegue esto — FAMILIA| Autor &gt; USTED</v>
      </c>
      <c r="AR13" s="35">
        <f>AR14</f>
        <v>0.6</v>
      </c>
      <c r="AS13" s="35" t="str">
        <f>AS14</f>
        <v>kg</v>
      </c>
      <c r="AT13" s="36" t="str">
        <f>AT14</f>
        <v>Receta madre ► Ballotina de pintada</v>
      </c>
      <c r="AU13" s="59"/>
      <c r="AV13" s="1638" t="s">
        <v>8367</v>
      </c>
      <c r="AW13" s="2532">
        <f>BD23</f>
        <v>0.60000000000000009</v>
      </c>
      <c r="AX13" s="2532"/>
      <c r="AY13" s="1639" t="str" cm="1">
        <f t="array" ref="AY13">"1= "&amp;IF(OR(AU12&lt;=0,AW13=""),"",_xlfn.LET(_xlpm.kg,IF(ISNUMBER(AW13),AW13,VALEUR(SUBSTITUTE(SUBSTITUTE(SUBSTITUTE(LOWER(AW13),"kg",""),",",".")," ",""))),TEXT(ROUND(_xlpm.kg*1000/AU12,2),"0.##")&amp;" g"))</f>
        <v>1= 1000. g</v>
      </c>
      <c r="AZ13" s="1640">
        <f>IFERROR(BG11/BG13,0)</f>
        <v>50</v>
      </c>
      <c r="BA13" s="61"/>
      <c r="BB13" s="61"/>
      <c r="BC13" s="61"/>
      <c r="BE13" s="1776"/>
      <c r="BF13" s="1776" t="s">
        <v>161</v>
      </c>
      <c r="BG13" s="867">
        <v>0.4</v>
      </c>
      <c r="BH13" s="870" t="s">
        <v>1400</v>
      </c>
      <c r="BJ13" s="64"/>
      <c r="BK13" s="65"/>
      <c r="BL13" s="66"/>
      <c r="BM13" s="66"/>
      <c r="BN13" s="66"/>
      <c r="BO13" s="66"/>
      <c r="BP13" s="67" t="s">
        <v>25</v>
      </c>
      <c r="BR13" s="64"/>
      <c r="BS13" s="65"/>
      <c r="BT13" s="66"/>
      <c r="BU13" s="66"/>
      <c r="BV13" s="66"/>
      <c r="BW13" s="66"/>
      <c r="BX13" s="67" t="s">
        <v>53</v>
      </c>
      <c r="BZ13" s="64"/>
      <c r="CA13" s="65"/>
      <c r="CB13" s="66"/>
      <c r="CC13" s="66"/>
      <c r="CD13" s="66"/>
      <c r="CE13" s="66"/>
      <c r="CF13" s="67" t="s">
        <v>54</v>
      </c>
      <c r="CH13" s="3">
        <v>1</v>
      </c>
    </row>
    <row r="14" spans="1:88" ht="21" customHeight="1">
      <c r="B14" s="68" t="s">
        <v>16</v>
      </c>
      <c r="C14" s="69" t="str">
        <f>G14</f>
        <v>N NOM DE VOTRE RECETTE | collez la--FAMILLE| Auteur &gt; VOUS</v>
      </c>
      <c r="D14" s="70">
        <f>G12</f>
        <v>0.6</v>
      </c>
      <c r="E14" s="69" t="str">
        <f>H12</f>
        <v>Kg</v>
      </c>
      <c r="F14" s="71" t="str">
        <f>L14&amp;" "&amp;M14</f>
        <v>Recette mère ► Ballotine de pintade</v>
      </c>
      <c r="G14" s="72" t="str">
        <f>UPPER(LEFT(J8,1))&amp;" "&amp;J8&amp;" | "&amp;R8&amp;"| "&amp;J10&amp;" "&amp;K10</f>
        <v>N NOM DE VOTRE RECETTE | collez la--FAMILLE| Auteur &gt; VOUS</v>
      </c>
      <c r="H14" s="73" t="s">
        <v>55</v>
      </c>
      <c r="I14" s="2525" t="s">
        <v>56</v>
      </c>
      <c r="J14" s="2525"/>
      <c r="K14" s="2525"/>
      <c r="L14" s="74" t="str">
        <f>IF(ISTEXT(M14),"Recette mère ►",H14)</f>
        <v>Recette mère ►</v>
      </c>
      <c r="M14" s="75" t="s">
        <v>1397</v>
      </c>
      <c r="N14" s="75"/>
      <c r="O14" s="75"/>
      <c r="P14" s="76"/>
      <c r="Q14" s="76"/>
      <c r="R14" s="76"/>
      <c r="S14" s="76"/>
      <c r="T14" s="933" t="s">
        <v>892</v>
      </c>
      <c r="V14" s="68" t="s">
        <v>16</v>
      </c>
      <c r="W14" s="69" t="str">
        <f>AA14</f>
        <v>N NAME OF YOUR RECIPE | paste it — FAMILY|  Author &gt; YOU</v>
      </c>
      <c r="X14" s="70">
        <f>AA12</f>
        <v>0.6</v>
      </c>
      <c r="Y14" s="69" t="str">
        <f>AB12</f>
        <v>kg</v>
      </c>
      <c r="Z14" s="71" t="str">
        <f>AF14&amp;" "&amp;AG14</f>
        <v>Master recipe ► Guinea fowl ballotine</v>
      </c>
      <c r="AA14" s="72" t="str">
        <f>UPPER(LEFT(AD8,1))&amp;" "&amp;AD8&amp;" | "&amp;AL8&amp;"| "&amp;AD10&amp;" "&amp;AE10</f>
        <v>N NAME OF YOUR RECIPE | paste it — FAMILY|  Author &gt; YOU</v>
      </c>
      <c r="AB14" s="73" t="s">
        <v>890</v>
      </c>
      <c r="AC14" s="2525" t="s">
        <v>887</v>
      </c>
      <c r="AD14" s="2525"/>
      <c r="AE14" s="2525"/>
      <c r="AF14" s="74" t="str">
        <f>IF(ISTEXT(AG14),"Master recipe ►",AB14)</f>
        <v>Master recipe ►</v>
      </c>
      <c r="AG14" s="75" t="s">
        <v>891</v>
      </c>
      <c r="AH14" s="75"/>
      <c r="AI14" s="75"/>
      <c r="AJ14" s="76"/>
      <c r="AK14" s="76"/>
      <c r="AL14" s="76"/>
      <c r="AM14" s="76"/>
      <c r="AN14" s="933" t="s">
        <v>892</v>
      </c>
      <c r="AP14" s="68" t="s">
        <v>16</v>
      </c>
      <c r="AQ14" s="69" t="str">
        <f>AU14</f>
        <v>N NOMBRE DE SU RECETA | pegue esto — FAMILIA| Autor &gt; USTED</v>
      </c>
      <c r="AR14" s="70">
        <f>AU12</f>
        <v>0.6</v>
      </c>
      <c r="AS14" s="69" t="str">
        <f>AV12</f>
        <v>kg</v>
      </c>
      <c r="AT14" s="71" t="str">
        <f>AZ14&amp;" "&amp;BA14</f>
        <v>Receta madre ► Ballotina de pintada</v>
      </c>
      <c r="AU14" s="72" t="str">
        <f>UPPER(LEFT(AX8,1))&amp;" "&amp;AX8&amp;" | "&amp;BF8&amp;"| "&amp;AX10&amp;" "&amp;AY10</f>
        <v>N NOMBRE DE SU RECETA | pegue esto — FAMILIA| Autor &gt; USTED</v>
      </c>
      <c r="AV14" s="73" t="s">
        <v>913</v>
      </c>
      <c r="AW14" s="2525" t="s">
        <v>914</v>
      </c>
      <c r="AX14" s="2525"/>
      <c r="AY14" s="2525"/>
      <c r="AZ14" s="74" t="s">
        <v>114</v>
      </c>
      <c r="BA14" s="75" t="s">
        <v>915</v>
      </c>
      <c r="BB14" s="75"/>
      <c r="BC14" s="906"/>
      <c r="BD14" s="76"/>
      <c r="BE14" s="76"/>
      <c r="BF14" s="76"/>
      <c r="BG14" s="76"/>
      <c r="BH14" s="933" t="s">
        <v>892</v>
      </c>
      <c r="BJ14" s="78" t="s">
        <v>58</v>
      </c>
      <c r="BK14" s="39" t="s">
        <v>59</v>
      </c>
      <c r="BL14" s="49"/>
      <c r="BM14" s="49"/>
      <c r="BN14" s="49"/>
      <c r="BO14" s="49"/>
      <c r="BP14" s="2545" t="s">
        <v>60</v>
      </c>
      <c r="BR14" s="78" t="s">
        <v>61</v>
      </c>
      <c r="BS14" s="39" t="s">
        <v>62</v>
      </c>
      <c r="BT14" s="49"/>
      <c r="BU14" s="49"/>
      <c r="BV14" s="49"/>
      <c r="BW14" s="49"/>
      <c r="BX14" s="2545" t="s">
        <v>63</v>
      </c>
      <c r="BZ14" s="78" t="s">
        <v>64</v>
      </c>
      <c r="CA14" s="39" t="s">
        <v>65</v>
      </c>
      <c r="CB14" s="49"/>
      <c r="CC14" s="49"/>
      <c r="CD14" s="49"/>
      <c r="CE14" s="49"/>
      <c r="CF14" s="2545" t="s">
        <v>66</v>
      </c>
      <c r="CH14" s="3">
        <v>1</v>
      </c>
    </row>
    <row r="15" spans="1:88" ht="21" customHeight="1">
      <c r="B15" s="79" t="s">
        <v>16</v>
      </c>
      <c r="C15" s="80" t="str">
        <f>C14</f>
        <v>N NOM DE VOTRE RECETTE | collez la--FAMILLE| Auteur &gt; VOUS</v>
      </c>
      <c r="D15" s="80">
        <f>D14</f>
        <v>0.6</v>
      </c>
      <c r="E15" s="80" t="str">
        <f>E14</f>
        <v>Kg</v>
      </c>
      <c r="F15" s="81" t="str">
        <f>F14</f>
        <v>Recette mère ► Ballotine de pintade</v>
      </c>
      <c r="G15" s="13" t="s">
        <v>67</v>
      </c>
      <c r="H15" s="13" t="s">
        <v>68</v>
      </c>
      <c r="I15" s="13" t="s">
        <v>69</v>
      </c>
      <c r="J15" s="13" t="s">
        <v>70</v>
      </c>
      <c r="K15" s="82" t="s">
        <v>71</v>
      </c>
      <c r="L15" s="83" t="s">
        <v>72</v>
      </c>
      <c r="M15" s="84" t="s">
        <v>73</v>
      </c>
      <c r="N15" s="84" t="s">
        <v>74</v>
      </c>
      <c r="O15" s="84" t="s">
        <v>75</v>
      </c>
      <c r="P15" s="84" t="s">
        <v>76</v>
      </c>
      <c r="Q15" s="84" t="s">
        <v>77</v>
      </c>
      <c r="R15" s="84" t="s">
        <v>78</v>
      </c>
      <c r="S15" s="84" t="s">
        <v>79</v>
      </c>
      <c r="T15" s="85" t="s">
        <v>8454</v>
      </c>
      <c r="V15" s="79" t="s">
        <v>16</v>
      </c>
      <c r="W15" s="80" t="str">
        <f>W14</f>
        <v>N NAME OF YOUR RECIPE | paste it — FAMILY|  Author &gt; YOU</v>
      </c>
      <c r="X15" s="80">
        <f>X14</f>
        <v>0.6</v>
      </c>
      <c r="Y15" s="80" t="str">
        <f>Y14</f>
        <v>kg</v>
      </c>
      <c r="Z15" s="81" t="str">
        <f>Z14</f>
        <v>Master recipe ► Guinea fowl ballotine</v>
      </c>
      <c r="AA15" s="13" t="s">
        <v>67</v>
      </c>
      <c r="AB15" s="13" t="s">
        <v>68</v>
      </c>
      <c r="AC15" s="13" t="s">
        <v>69</v>
      </c>
      <c r="AD15" s="13" t="s">
        <v>70</v>
      </c>
      <c r="AE15" s="82" t="s">
        <v>71</v>
      </c>
      <c r="AF15" s="83" t="s">
        <v>72</v>
      </c>
      <c r="AG15" s="84" t="s">
        <v>73</v>
      </c>
      <c r="AH15" s="84" t="s">
        <v>74</v>
      </c>
      <c r="AI15" s="84" t="s">
        <v>75</v>
      </c>
      <c r="AJ15" s="84" t="s">
        <v>76</v>
      </c>
      <c r="AK15" s="84" t="s">
        <v>77</v>
      </c>
      <c r="AL15" s="84" t="s">
        <v>78</v>
      </c>
      <c r="AM15" s="84" t="s">
        <v>79</v>
      </c>
      <c r="AN15" s="85" t="s">
        <v>8454</v>
      </c>
      <c r="AP15" s="79" t="s">
        <v>16</v>
      </c>
      <c r="AQ15" s="80" t="str">
        <f>AQ14</f>
        <v>N NOMBRE DE SU RECETA | pegue esto — FAMILIA| Autor &gt; USTED</v>
      </c>
      <c r="AR15" s="80">
        <f>AR14</f>
        <v>0.6</v>
      </c>
      <c r="AS15" s="80" t="str">
        <f>AS14</f>
        <v>kg</v>
      </c>
      <c r="AT15" s="81" t="str">
        <f>AT14</f>
        <v>Receta madre ► Ballotina de pintada</v>
      </c>
      <c r="AU15" s="13" t="s">
        <v>67</v>
      </c>
      <c r="AV15" s="13" t="s">
        <v>68</v>
      </c>
      <c r="AW15" s="13" t="s">
        <v>69</v>
      </c>
      <c r="AX15" s="13" t="s">
        <v>70</v>
      </c>
      <c r="AY15" s="82" t="s">
        <v>71</v>
      </c>
      <c r="AZ15" s="83" t="s">
        <v>72</v>
      </c>
      <c r="BA15" s="84" t="s">
        <v>73</v>
      </c>
      <c r="BB15" s="84" t="s">
        <v>74</v>
      </c>
      <c r="BC15" s="907" t="s">
        <v>75</v>
      </c>
      <c r="BD15" s="868" t="s">
        <v>76</v>
      </c>
      <c r="BE15" s="868" t="s">
        <v>77</v>
      </c>
      <c r="BF15" s="84" t="s">
        <v>78</v>
      </c>
      <c r="BG15" s="868" t="s">
        <v>79</v>
      </c>
      <c r="BH15" s="85" t="s">
        <v>8454</v>
      </c>
      <c r="BJ15" s="78"/>
      <c r="BK15" s="86"/>
      <c r="BL15" s="49"/>
      <c r="BM15" s="49"/>
      <c r="BN15" s="49"/>
      <c r="BO15" s="49"/>
      <c r="BP15" s="2545"/>
      <c r="BR15" s="78"/>
      <c r="BS15" s="86"/>
      <c r="BT15" s="49"/>
      <c r="BU15" s="49"/>
      <c r="BV15" s="49"/>
      <c r="BW15" s="49"/>
      <c r="BX15" s="2545"/>
      <c r="BZ15" s="78"/>
      <c r="CA15" s="86"/>
      <c r="CB15" s="49"/>
      <c r="CC15" s="49"/>
      <c r="CD15" s="49"/>
      <c r="CE15" s="49"/>
      <c r="CF15" s="2545"/>
      <c r="CH15" s="3">
        <v>1</v>
      </c>
    </row>
    <row r="16" spans="1:88" ht="21" customHeight="1">
      <c r="B16" s="28" t="s">
        <v>11</v>
      </c>
      <c r="C16" s="34" t="str">
        <f>C14</f>
        <v>N NOM DE VOTRE RECETTE | collez la--FAMILLE| Auteur &gt; VOUS</v>
      </c>
      <c r="D16" s="35">
        <f>D14</f>
        <v>0.6</v>
      </c>
      <c r="E16" s="34" t="str">
        <f>E14</f>
        <v>Kg</v>
      </c>
      <c r="F16" s="36" t="str">
        <f>F14</f>
        <v>Recette mère ► Ballotine de pintade</v>
      </c>
      <c r="G16" s="87" t="s">
        <v>80</v>
      </c>
      <c r="H16" s="88" t="s">
        <v>81</v>
      </c>
      <c r="I16" s="89"/>
      <c r="J16" s="2526" t="s">
        <v>82</v>
      </c>
      <c r="K16" s="2528" t="s">
        <v>83</v>
      </c>
      <c r="L16" s="2530" t="s">
        <v>84</v>
      </c>
      <c r="M16" s="90" t="s">
        <v>85</v>
      </c>
      <c r="N16" s="91" t="s">
        <v>51</v>
      </c>
      <c r="O16" s="92" t="s">
        <v>86</v>
      </c>
      <c r="P16" s="2533" t="s">
        <v>87</v>
      </c>
      <c r="Q16" s="2535" t="s">
        <v>86</v>
      </c>
      <c r="R16" s="2523" t="s">
        <v>8754</v>
      </c>
      <c r="S16" s="2541" t="s">
        <v>88</v>
      </c>
      <c r="T16" s="2543" t="s">
        <v>89</v>
      </c>
      <c r="V16" s="28" t="s">
        <v>11</v>
      </c>
      <c r="W16" s="34" t="str">
        <f>W14</f>
        <v>N NAME OF YOUR RECIPE | paste it — FAMILY|  Author &gt; YOU</v>
      </c>
      <c r="X16" s="35">
        <f>X14</f>
        <v>0.6</v>
      </c>
      <c r="Y16" s="34" t="str">
        <f>Y14</f>
        <v>kg</v>
      </c>
      <c r="Z16" s="36" t="str">
        <f>Z14</f>
        <v>Master recipe ► Guinea fowl ballotine</v>
      </c>
      <c r="AA16" s="87" t="s">
        <v>80</v>
      </c>
      <c r="AB16" s="88" t="s">
        <v>81</v>
      </c>
      <c r="AC16" s="89"/>
      <c r="AD16" s="2526" t="s">
        <v>235</v>
      </c>
      <c r="AE16" s="2528" t="s">
        <v>83</v>
      </c>
      <c r="AF16" s="2530" t="s">
        <v>84</v>
      </c>
      <c r="AG16" s="90" t="s">
        <v>85</v>
      </c>
      <c r="AH16" s="91" t="s">
        <v>159</v>
      </c>
      <c r="AI16" s="92" t="s">
        <v>251</v>
      </c>
      <c r="AJ16" s="2533" t="s">
        <v>893</v>
      </c>
      <c r="AK16" s="2535" t="s">
        <v>251</v>
      </c>
      <c r="AL16" s="2523" t="s">
        <v>8754</v>
      </c>
      <c r="AM16" s="2541" t="s">
        <v>894</v>
      </c>
      <c r="AN16" s="2543" t="s">
        <v>254</v>
      </c>
      <c r="AP16" s="28" t="s">
        <v>11</v>
      </c>
      <c r="AQ16" s="34" t="str">
        <f>AQ14</f>
        <v>N NOMBRE DE SU RECETA | pegue esto — FAMILIA| Autor &gt; USTED</v>
      </c>
      <c r="AR16" s="35">
        <f>AR14</f>
        <v>0.6</v>
      </c>
      <c r="AS16" s="34" t="str">
        <f>AS14</f>
        <v>kg</v>
      </c>
      <c r="AT16" s="36" t="str">
        <f>AT14</f>
        <v>Receta madre ► Ballotina de pintada</v>
      </c>
      <c r="AU16" s="87" t="s">
        <v>80</v>
      </c>
      <c r="AV16" s="88" t="s">
        <v>81</v>
      </c>
      <c r="AW16" s="89"/>
      <c r="AX16" s="2526" t="s">
        <v>236</v>
      </c>
      <c r="AY16" s="2528" t="s">
        <v>83</v>
      </c>
      <c r="AZ16" s="2530" t="s">
        <v>403</v>
      </c>
      <c r="BA16" s="90" t="s">
        <v>85</v>
      </c>
      <c r="BB16" s="91" t="s">
        <v>255</v>
      </c>
      <c r="BC16" s="92" t="s">
        <v>256</v>
      </c>
      <c r="BD16" s="2533" t="s">
        <v>916</v>
      </c>
      <c r="BE16" s="2535" t="s">
        <v>256</v>
      </c>
      <c r="BF16" s="2523" t="s">
        <v>8754</v>
      </c>
      <c r="BG16" s="2541" t="s">
        <v>917</v>
      </c>
      <c r="BH16" s="2543" t="s">
        <v>259</v>
      </c>
      <c r="BJ16" s="93" t="s">
        <v>34</v>
      </c>
      <c r="BK16" s="2552" t="s">
        <v>35</v>
      </c>
      <c r="BL16" s="2552"/>
      <c r="BM16" s="2552"/>
      <c r="BN16" s="2552"/>
      <c r="BO16" s="49"/>
      <c r="BP16" s="2545"/>
      <c r="BR16" s="93" t="s">
        <v>90</v>
      </c>
      <c r="BS16" s="2552" t="s">
        <v>91</v>
      </c>
      <c r="BT16" s="2552"/>
      <c r="BU16" s="2552"/>
      <c r="BV16" s="2552"/>
      <c r="BW16" s="49"/>
      <c r="BX16" s="2545"/>
      <c r="BZ16" s="93" t="s">
        <v>92</v>
      </c>
      <c r="CA16" s="2552" t="s">
        <v>93</v>
      </c>
      <c r="CB16" s="2552"/>
      <c r="CC16" s="2552"/>
      <c r="CD16" s="2552"/>
      <c r="CE16" s="49"/>
      <c r="CF16" s="2545"/>
      <c r="CH16" s="3">
        <v>1</v>
      </c>
    </row>
    <row r="17" spans="2:86" ht="21" customHeight="1">
      <c r="B17" s="28" t="s">
        <v>11</v>
      </c>
      <c r="C17" s="34" t="str">
        <f>C14</f>
        <v>N NOM DE VOTRE RECETTE | collez la--FAMILLE| Auteur &gt; VOUS</v>
      </c>
      <c r="D17" s="35">
        <f>D14</f>
        <v>0.6</v>
      </c>
      <c r="E17" s="34" t="str">
        <f>E14</f>
        <v>Kg</v>
      </c>
      <c r="F17" s="36" t="str">
        <f>F14</f>
        <v>Recette mère ► Ballotine de pintade</v>
      </c>
      <c r="G17" s="94" t="s">
        <v>94</v>
      </c>
      <c r="H17" s="95" t="s">
        <v>95</v>
      </c>
      <c r="I17" s="96" t="s">
        <v>96</v>
      </c>
      <c r="J17" s="2527"/>
      <c r="K17" s="2529"/>
      <c r="L17" s="2531"/>
      <c r="M17" s="97" t="s">
        <v>97</v>
      </c>
      <c r="N17" s="98" t="s">
        <v>98</v>
      </c>
      <c r="O17" s="99">
        <v>1</v>
      </c>
      <c r="P17" s="2534"/>
      <c r="Q17" s="2524"/>
      <c r="R17" s="2524"/>
      <c r="S17" s="2542"/>
      <c r="T17" s="2544"/>
      <c r="V17" s="28" t="s">
        <v>11</v>
      </c>
      <c r="W17" s="34" t="str">
        <f>W14</f>
        <v>N NAME OF YOUR RECIPE | paste it — FAMILY|  Author &gt; YOU</v>
      </c>
      <c r="X17" s="35">
        <f>X14</f>
        <v>0.6</v>
      </c>
      <c r="Y17" s="34" t="str">
        <f>Y14</f>
        <v>kg</v>
      </c>
      <c r="Z17" s="36" t="str">
        <f>Z14</f>
        <v>Master recipe ► Guinea fowl ballotine</v>
      </c>
      <c r="AA17" s="94" t="s">
        <v>238</v>
      </c>
      <c r="AB17" s="95" t="s">
        <v>239</v>
      </c>
      <c r="AC17" s="96" t="s">
        <v>895</v>
      </c>
      <c r="AD17" s="2527"/>
      <c r="AE17" s="2529"/>
      <c r="AF17" s="2531"/>
      <c r="AG17" s="97" t="s">
        <v>866</v>
      </c>
      <c r="AH17" s="98" t="s">
        <v>450</v>
      </c>
      <c r="AI17" s="99">
        <v>1</v>
      </c>
      <c r="AJ17" s="2534"/>
      <c r="AK17" s="2524"/>
      <c r="AL17" s="2524"/>
      <c r="AM17" s="2542"/>
      <c r="AN17" s="2544"/>
      <c r="AP17" s="28" t="s">
        <v>11</v>
      </c>
      <c r="AQ17" s="34" t="str">
        <f>AQ14</f>
        <v>N NOMBRE DE SU RECETA | pegue esto — FAMILIA| Autor &gt; USTED</v>
      </c>
      <c r="AR17" s="35">
        <f>AR14</f>
        <v>0.6</v>
      </c>
      <c r="AS17" s="34" t="str">
        <f>AS14</f>
        <v>kg</v>
      </c>
      <c r="AT17" s="36" t="str">
        <f>AT14</f>
        <v>Receta madre ► Ballotina de pintada</v>
      </c>
      <c r="AU17" s="94" t="s">
        <v>241</v>
      </c>
      <c r="AV17" s="95" t="s">
        <v>242</v>
      </c>
      <c r="AW17" s="96" t="s">
        <v>96</v>
      </c>
      <c r="AX17" s="2527"/>
      <c r="AY17" s="2529"/>
      <c r="AZ17" s="2531"/>
      <c r="BA17" s="97" t="s">
        <v>868</v>
      </c>
      <c r="BB17" s="98" t="s">
        <v>451</v>
      </c>
      <c r="BC17" s="99">
        <v>1</v>
      </c>
      <c r="BD17" s="2534"/>
      <c r="BE17" s="2524"/>
      <c r="BF17" s="2524"/>
      <c r="BG17" s="2542"/>
      <c r="BH17" s="2544"/>
      <c r="BJ17" s="78"/>
      <c r="BK17" s="2552"/>
      <c r="BL17" s="2552"/>
      <c r="BM17" s="2552"/>
      <c r="BN17" s="2552"/>
      <c r="BO17" s="49"/>
      <c r="BP17" s="50"/>
      <c r="BR17" s="78"/>
      <c r="BS17" s="2552"/>
      <c r="BT17" s="2552"/>
      <c r="BU17" s="2552"/>
      <c r="BV17" s="2552"/>
      <c r="BW17" s="49"/>
      <c r="BX17" s="50"/>
      <c r="BZ17" s="78"/>
      <c r="CA17" s="2552"/>
      <c r="CB17" s="2552"/>
      <c r="CC17" s="2552"/>
      <c r="CD17" s="2552"/>
      <c r="CE17" s="49"/>
      <c r="CF17" s="50"/>
      <c r="CH17" s="3">
        <v>1</v>
      </c>
    </row>
    <row r="18" spans="2:86" ht="21.75" customHeight="1">
      <c r="B18" s="28" t="s">
        <v>11</v>
      </c>
      <c r="C18" s="34" t="str">
        <f>C14</f>
        <v>N NOM DE VOTRE RECETTE | collez la--FAMILLE| Auteur &gt; VOUS</v>
      </c>
      <c r="D18" s="35">
        <f>D14</f>
        <v>0.6</v>
      </c>
      <c r="E18" s="34" t="str">
        <f>E14</f>
        <v>Kg</v>
      </c>
      <c r="F18" s="36" t="str">
        <f>F14</f>
        <v>Recette mère ► Ballotine de pintade</v>
      </c>
      <c r="G18" s="100"/>
      <c r="H18" s="101"/>
      <c r="I18" s="102" t="str">
        <f>IF(OR(ISTEXT(G18), G18&lt;=0, J18&lt;=0), "", "de")</f>
        <v/>
      </c>
      <c r="J18" s="103">
        <v>400</v>
      </c>
      <c r="K18" s="116" t="s">
        <v>102</v>
      </c>
      <c r="L18" s="143">
        <v>1</v>
      </c>
      <c r="M18" s="2106" t="s">
        <v>1395</v>
      </c>
      <c r="N18" s="107">
        <f>IF(P23=0,0,(P18/P23)*O17*1000)</f>
        <v>666.66666666666663</v>
      </c>
      <c r="O18" s="108">
        <f>IF(P23=0, 0, (G18*L18)/(P23*O17))</f>
        <v>0</v>
      </c>
      <c r="P18" s="109" cm="1">
        <f t="array" ref="P18">IFERROR(_xlfn.LET(_xlpm.k,UPPER(TRIM(K18)),_xlpm.r,_xlfn.XLOOKUP(_xlpm.k,UPPER(TRIM(G24:T24)),G25:T25,_xlfn.XLOOKUP(_xlpm.k,UPPER(TRIM(G26:T26)),G27:T27,0)),_xlpm.r*J18*IF(G18&gt;0,G18,1)),0)</f>
        <v>0.4</v>
      </c>
      <c r="Q18" s="110">
        <f>IF(OR(ISBLANK(S13),S13=0),0,G18*S11*L18/S13)</f>
        <v>0</v>
      </c>
      <c r="R18" s="2435">
        <f>H18</f>
        <v>0</v>
      </c>
      <c r="S18" s="111">
        <f>IF(OR(ISBLANK(S13),S13=0),0,P18*L18*L13)</f>
        <v>20</v>
      </c>
      <c r="T18" s="112" t="str">
        <f>_xlfn.LET(_xlpm.unite,SUBSTITUTE(TRIM(K18)," (s)",""),_xlpm.val,S18,_xlpm.estVol,COUNTIF(M24:T24,_xlpm.unite)+COUNTIF(M26:T26,_xlpm.unite)&gt;0,_xlpm.estPoids,COUNTIF(G24:L24,_xlpm.unite)+COUNTIF(G26:L26,_xlpm.unite)&gt;0,IF(_xlpm.estVol,IF(ROUND(_xlpm.val,3)&gt;=1,ROUND(_xlpm.val,3)&amp;" L",MAX(1,ROUND(_xlpm.val*100,0))&amp;" cl"),IF(_xlpm.estPoids,IF(ROUND(_xlpm.val,3)&gt;=1,ROUND(_xlpm.val,3)&amp;" Kg",MAX(1,ROUND(_xlpm.val*1000,0))&amp;" g"),"")))</f>
        <v>20 Kg</v>
      </c>
      <c r="V18" s="28" t="s">
        <v>11</v>
      </c>
      <c r="W18" s="34" t="str">
        <f>W14</f>
        <v>N NAME OF YOUR RECIPE | paste it — FAMILY|  Author &gt; YOU</v>
      </c>
      <c r="X18" s="35">
        <f>X14</f>
        <v>0.6</v>
      </c>
      <c r="Y18" s="34" t="str">
        <f>Y14</f>
        <v>kg</v>
      </c>
      <c r="Z18" s="36" t="str">
        <f>Z14</f>
        <v>Master recipe ► Guinea fowl ballotine</v>
      </c>
      <c r="AA18" s="100"/>
      <c r="AB18" s="101"/>
      <c r="AC18" s="102" t="str">
        <f>IF(OR(ISTEXT(AA18), AA18&lt;=0, AD18&lt;=0), "", "of")</f>
        <v/>
      </c>
      <c r="AD18" s="103">
        <v>400</v>
      </c>
      <c r="AE18" s="116" t="s">
        <v>102</v>
      </c>
      <c r="AF18" s="143">
        <v>1</v>
      </c>
      <c r="AG18" s="2108" t="s">
        <v>896</v>
      </c>
      <c r="AH18" s="107">
        <f>IF(AJ23=0,0,(AJ18/AJ23)*AI17*1000)</f>
        <v>666.66666666666663</v>
      </c>
      <c r="AI18" s="108">
        <f>IF(AJ23=0, 0, (AA18*AF18)/(AJ23*AI17))</f>
        <v>0</v>
      </c>
      <c r="AJ18" s="109" cm="1">
        <f t="array" ref="AJ18">IFERROR(_xlfn.LET(_xlpm.k,UPPER(TRIM(AE18)),_xlpm.r,_xlfn.XLOOKUP(_xlpm.k,UPPER(TRIM(AA24:AN24)),AA25:AN25,_xlfn.XLOOKUP(_xlpm.k,UPPER(TRIM(AA26:AN26)),AA27:AN27,0)),_xlpm.r*AD18*IF(AA18&gt;0,AA18,1)),0)</f>
        <v>0.4</v>
      </c>
      <c r="AK18" s="110">
        <f>IF(OR(ISBLANK(AM13),AM13=0),0,AA18*AM11*AF18/AM13)</f>
        <v>0</v>
      </c>
      <c r="AL18" s="2435">
        <f>AB18</f>
        <v>0</v>
      </c>
      <c r="AM18" s="111">
        <f>IF(OR(ISBLANK(AM13),AM13=0),0,AJ18*AF18*AF13)</f>
        <v>20</v>
      </c>
      <c r="AN18" s="112" t="str">
        <f>_xlfn.LET(_xlpm.unite,SUBSTITUTE(TRIM(AE18)," (s)",""),_xlpm.val,AM18,_xlpm.estVol,COUNTIF(AG24:AN24,_xlpm.unite)+COUNTIF(AG26:AN26,_xlpm.unite)&gt;0,_xlpm.estPoids,COUNTIF(AA24:AF24,_xlpm.unite)+COUNTIF(AA26:AF26,_xlpm.unite)&gt;0,IF(_xlpm.estVol,IF(ROUND(_xlpm.val,3)&gt;=1,ROUND(_xlpm.val,3)&amp;" L",MAX(1,ROUND(_xlpm.val*100,0))&amp;" cl"),IF(_xlpm.estPoids,IF(ROUND(_xlpm.val,3)&gt;=1,ROUND(_xlpm.val,3)&amp;" Kg",MAX(1,ROUND(_xlpm.val*1000,0))&amp;" g"),"")))</f>
        <v>20 Kg</v>
      </c>
      <c r="AP18" s="28" t="s">
        <v>11</v>
      </c>
      <c r="AQ18" s="34" t="str">
        <f>AQ14</f>
        <v>N NOMBRE DE SU RECETA | pegue esto — FAMILIA| Autor &gt; USTED</v>
      </c>
      <c r="AR18" s="35">
        <f>AR14</f>
        <v>0.6</v>
      </c>
      <c r="AS18" s="34" t="str">
        <f>AS14</f>
        <v>kg</v>
      </c>
      <c r="AT18" s="36" t="str">
        <f>AT14</f>
        <v>Receta madre ► Ballotina de pintada</v>
      </c>
      <c r="AU18" s="100"/>
      <c r="AV18" s="101"/>
      <c r="AW18" s="102" t="str">
        <f>IF(OR(ISTEXT(AU18), AU18&lt;=0, AX18&lt;=0), "", "de")</f>
        <v/>
      </c>
      <c r="AX18" s="103">
        <v>400</v>
      </c>
      <c r="AY18" s="116" t="s">
        <v>102</v>
      </c>
      <c r="AZ18" s="143">
        <v>1</v>
      </c>
      <c r="BA18" s="2108" t="s">
        <v>918</v>
      </c>
      <c r="BB18" s="107">
        <f>IF(BD23=0,0,(BD18/BD23)*BC17*1000)</f>
        <v>666.66666666666663</v>
      </c>
      <c r="BC18" s="108">
        <f>IF(BD23=0, 0, (AU18*AZ18)/(BD23*BC17))</f>
        <v>0</v>
      </c>
      <c r="BD18" s="109" cm="1">
        <f t="array" ref="BD18">IFERROR(_xlfn.LET(_xlpm.k,UPPER(TRIM(AY18)),_xlpm.r,_xlfn.XLOOKUP(_xlpm.k,UPPER(TRIM(AU24:BH24)),AU25:BH25,_xlfn.XLOOKUP(_xlpm.k,UPPER(TRIM(AU26:BH26)),AU27:BH27,0)),_xlpm.r*AX18*IF(AU18&gt;0,AU18,1)),0)</f>
        <v>0.4</v>
      </c>
      <c r="BE18" s="110">
        <f>IF(OR(ISBLANK(BG13),BG13=0),0,AU18*BG11*AZ18/BG13)</f>
        <v>0</v>
      </c>
      <c r="BF18" s="2435">
        <f>AV18</f>
        <v>0</v>
      </c>
      <c r="BG18" s="111">
        <f>IF(OR(ISBLANK(BG13),BG13=0),0,BD18*AZ18*AZ13)</f>
        <v>20</v>
      </c>
      <c r="BH18" s="112" t="str">
        <f>_xlfn.LET(_xlpm.unite,SUBSTITUTE(TRIM(AY18)," (s)",""),_xlpm.val,BG18,_xlpm.estVol,COUNTIF(BA24:BH24,_xlpm.unite)+COUNTIF(BA26:BH26,_xlpm.unite)&gt;0,_xlpm.estPoids,COUNTIF(AU24:AZ24,_xlpm.unite)+COUNTIF(AU26:AZ26,_xlpm.unite)&gt;0,IF(_xlpm.estVol,IF(ROUND(_xlpm.val,3)&gt;=1,ROUND(_xlpm.val,3)&amp;" L",MAX(1,ROUND(_xlpm.val*100,0))&amp;" cl"),IF(_xlpm.estPoids,IF(ROUND(_xlpm.val,3)&gt;=1,ROUND(_xlpm.val,3)&amp;" Kg",MAX(1,ROUND(_xlpm.val*1000,0))&amp;" g"),"")))</f>
        <v>20 Kg</v>
      </c>
      <c r="BJ18" s="78"/>
      <c r="BK18" s="113"/>
      <c r="BL18" s="114"/>
      <c r="BM18" s="114"/>
      <c r="BN18" s="114"/>
      <c r="BO18" s="49"/>
      <c r="BP18" s="50"/>
      <c r="BR18" s="78"/>
      <c r="BS18" s="113"/>
      <c r="BT18" s="114"/>
      <c r="BU18" s="114"/>
      <c r="BV18" s="114"/>
      <c r="BW18" s="49"/>
      <c r="BX18" s="50"/>
      <c r="BZ18" s="78"/>
      <c r="CA18" s="113"/>
      <c r="CB18" s="114"/>
      <c r="CC18" s="114"/>
      <c r="CD18" s="114"/>
      <c r="CE18" s="49"/>
      <c r="CF18" s="50"/>
      <c r="CH18" s="3">
        <v>1</v>
      </c>
    </row>
    <row r="19" spans="2:86" ht="21" customHeight="1">
      <c r="B19" s="115" t="str">
        <f>IF(M19&lt;&gt;"","A","►")</f>
        <v>A</v>
      </c>
      <c r="C19" s="34" t="str">
        <f>C14</f>
        <v>N NOM DE VOTRE RECETTE | collez la--FAMILLE| Auteur &gt; VOUS</v>
      </c>
      <c r="D19" s="35">
        <f>D14</f>
        <v>0.6</v>
      </c>
      <c r="E19" s="34" t="str">
        <f>E14</f>
        <v>Kg</v>
      </c>
      <c r="F19" s="36" t="str">
        <f>F14</f>
        <v>Recette mère ► Ballotine de pintade</v>
      </c>
      <c r="G19" s="100"/>
      <c r="H19" s="101"/>
      <c r="I19" s="102" t="str">
        <f>IF(OR(ISTEXT(G19), G19&lt;=0, J19&lt;=0), "", "de")</f>
        <v/>
      </c>
      <c r="J19" s="103">
        <v>200</v>
      </c>
      <c r="K19" s="116" t="s">
        <v>102</v>
      </c>
      <c r="L19" s="143">
        <v>1</v>
      </c>
      <c r="M19" s="2107" t="s">
        <v>1396</v>
      </c>
      <c r="N19" s="107">
        <f>IF(P23=0,0,(P19/P23)*O17*1000)</f>
        <v>333.33333333333331</v>
      </c>
      <c r="O19" s="117">
        <f>IF(P23=0, 0, (G19*L19)/(P23*O17))</f>
        <v>0</v>
      </c>
      <c r="P19" s="109" cm="1">
        <f t="array" ref="P19">IFERROR(_xlfn.LET(_xlpm.k,UPPER(TRIM(K19)),_xlpm.r,_xlfn.XLOOKUP(_xlpm.k,UPPER(TRIM(G24:T24)),G25:T25,_xlfn.XLOOKUP(_xlpm.k,UPPER(TRIM(G26:T26)),G27:T27,0)),_xlpm.r*J19*IF(G19&gt;0,G19,1)),0)</f>
        <v>0.2</v>
      </c>
      <c r="Q19" s="118">
        <f>IF(OR(ISBLANK(S13),S13=0),0,G19*S11*L19/S13)</f>
        <v>0</v>
      </c>
      <c r="R19" s="2436">
        <f t="shared" ref="R19" si="8">H19</f>
        <v>0</v>
      </c>
      <c r="S19" s="111">
        <f>IF(OR(ISBLANK(S13),S13=0),0,P19*L19*L13)</f>
        <v>10</v>
      </c>
      <c r="T19" s="119" t="str">
        <f>_xlfn.LET(_xlpm.unite,SUBSTITUTE(TRIM(K19)," (s)",""),_xlpm.val,S19,_xlpm.estVol,COUNTIF(M24:T24,_xlpm.unite)+COUNTIF(M26:T26,_xlpm.unite)&gt;0,_xlpm.estPoids,COUNTIF(G24:L24,_xlpm.unite)+COUNTIF(G26:L26,_xlpm.unite)&gt;0,IF(_xlpm.estVol,IF(ROUND(_xlpm.val,3)&gt;=1,ROUND(_xlpm.val,3)&amp;" L",MAX(1,ROUND(_xlpm.val*100,0))&amp;" cl"),IF(_xlpm.estPoids,IF(ROUND(_xlpm.val,3)&gt;=1,ROUND(_xlpm.val,3)&amp;" Kg",MAX(1,ROUND(_xlpm.val*1000,0))&amp;" g"),"")))</f>
        <v>10 Kg</v>
      </c>
      <c r="V19" s="115" t="str">
        <f>IF(AG19&lt;&gt;"","A","►")</f>
        <v>A</v>
      </c>
      <c r="W19" s="34" t="str">
        <f>W14</f>
        <v>N NAME OF YOUR RECIPE | paste it — FAMILY|  Author &gt; YOU</v>
      </c>
      <c r="X19" s="35">
        <f>X14</f>
        <v>0.6</v>
      </c>
      <c r="Y19" s="34" t="str">
        <f>Y14</f>
        <v>kg</v>
      </c>
      <c r="Z19" s="36" t="str">
        <f>Z14</f>
        <v>Master recipe ► Guinea fowl ballotine</v>
      </c>
      <c r="AA19" s="100"/>
      <c r="AB19" s="101"/>
      <c r="AC19" s="102" t="str">
        <f t="shared" ref="AC19:AC22" si="9">IF(OR(ISTEXT(AA19), AA19&lt;=0, AD19&lt;=0), "", "of")</f>
        <v/>
      </c>
      <c r="AD19" s="103">
        <v>200</v>
      </c>
      <c r="AE19" s="116" t="s">
        <v>102</v>
      </c>
      <c r="AF19" s="143">
        <v>1</v>
      </c>
      <c r="AG19" s="2109" t="s">
        <v>897</v>
      </c>
      <c r="AH19" s="107">
        <f>IF(AJ23=0,0,(AJ19/AJ23)*AI17*1000)</f>
        <v>333.33333333333331</v>
      </c>
      <c r="AI19" s="117">
        <f>IF(AJ23=0, 0, (AA19*AF19)/(AJ23*AI17))</f>
        <v>0</v>
      </c>
      <c r="AJ19" s="109" cm="1">
        <f t="array" ref="AJ19">IFERROR(_xlfn.LET(_xlpm.k,UPPER(TRIM(AE19)),_xlpm.r,_xlfn.XLOOKUP(_xlpm.k,UPPER(TRIM(AA24:AN24)),AA25:AN25,_xlfn.XLOOKUP(_xlpm.k,UPPER(TRIM(AA26:AN26)),AA27:AN27,0)),_xlpm.r*AD19*IF(AA19&gt;0,AA19,1)),0)</f>
        <v>0.2</v>
      </c>
      <c r="AK19" s="118">
        <f>IF(OR(ISBLANK(AM13),AM13=0),0,AA19*AM11*AF19/AM13)</f>
        <v>0</v>
      </c>
      <c r="AL19" s="2436">
        <f t="shared" ref="AL19:AL22" si="10">AB19</f>
        <v>0</v>
      </c>
      <c r="AM19" s="111">
        <f>IF(OR(ISBLANK(AM13),AM13=0),0,AJ19*AF19*AF13)</f>
        <v>10</v>
      </c>
      <c r="AN19" s="119" t="str">
        <f>_xlfn.LET(_xlpm.unite,SUBSTITUTE(TRIM(AE19)," (s)",""),_xlpm.val,AM19,_xlpm.estVol,COUNTIF(AG24:AN24,_xlpm.unite)+COUNTIF(AG26:AN26,_xlpm.unite)&gt;0,_xlpm.estPoids,COUNTIF(AA24:AF24,_xlpm.unite)+COUNTIF(AA26:AF26,_xlpm.unite)&gt;0,IF(_xlpm.estVol,IF(ROUND(_xlpm.val,3)&gt;=1,ROUND(_xlpm.val,3)&amp;" L",MAX(1,ROUND(_xlpm.val*100,0))&amp;" cl"),IF(_xlpm.estPoids,IF(ROUND(_xlpm.val,3)&gt;=1,ROUND(_xlpm.val,3)&amp;" Kg",MAX(1,ROUND(_xlpm.val*1000,0))&amp;" g"),"")))</f>
        <v>10 Kg</v>
      </c>
      <c r="AP19" s="115" t="str">
        <f>IF(BA19&lt;&gt;"","A","►")</f>
        <v>A</v>
      </c>
      <c r="AQ19" s="34" t="str">
        <f>AQ14</f>
        <v>N NOMBRE DE SU RECETA | pegue esto — FAMILIA| Autor &gt; USTED</v>
      </c>
      <c r="AR19" s="35">
        <f>AR14</f>
        <v>0.6</v>
      </c>
      <c r="AS19" s="34" t="str">
        <f>AS14</f>
        <v>kg</v>
      </c>
      <c r="AT19" s="36" t="str">
        <f>AT14</f>
        <v>Receta madre ► Ballotina de pintada</v>
      </c>
      <c r="AU19" s="100"/>
      <c r="AV19" s="101"/>
      <c r="AW19" s="102" t="str">
        <f>IF(OR(ISTEXT(AU19), AU19&lt;=0, AX19&lt;=0), "", "de")</f>
        <v/>
      </c>
      <c r="AX19" s="103">
        <v>200</v>
      </c>
      <c r="AY19" s="116" t="s">
        <v>102</v>
      </c>
      <c r="AZ19" s="143">
        <v>1</v>
      </c>
      <c r="BA19" s="2109" t="s">
        <v>919</v>
      </c>
      <c r="BB19" s="107">
        <f>IF(BD23=0,0,(BD19/BD23)*BC17*1000)</f>
        <v>333.33333333333331</v>
      </c>
      <c r="BC19" s="117">
        <f>IF(BD23=0, 0, (AU19*AZ19)/(BD23*BC17))</f>
        <v>0</v>
      </c>
      <c r="BD19" s="109" cm="1">
        <f t="array" ref="BD19">IFERROR(_xlfn.LET(_xlpm.k,UPPER(TRIM(AY19)),_xlpm.r,_xlfn.XLOOKUP(_xlpm.k,UPPER(TRIM(AU24:BH24)),AU25:BH25,_xlfn.XLOOKUP(_xlpm.k,UPPER(TRIM(AU26:BH26)),AU27:BH27,0)),_xlpm.r*AX19*IF(AU19&gt;0,AU19,1)),0)</f>
        <v>0.2</v>
      </c>
      <c r="BE19" s="118">
        <f>IF(OR(ISBLANK(BG13),BG13=0),0,AU19*BG11*AZ19/BG13)</f>
        <v>0</v>
      </c>
      <c r="BF19" s="2436">
        <f t="shared" ref="BF19:BF22" si="11">AV19</f>
        <v>0</v>
      </c>
      <c r="BG19" s="111">
        <f>IF(OR(ISBLANK(BG13),BG13=0),0,BD19*AZ19*AZ13)</f>
        <v>10</v>
      </c>
      <c r="BH19" s="119" t="str">
        <f>_xlfn.LET(_xlpm.unite,SUBSTITUTE(TRIM(AY19)," (s)",""),_xlpm.val,BG19,_xlpm.estVol,COUNTIF(BA24:BH24,_xlpm.unite)+COUNTIF(BA26:BH26,_xlpm.unite)&gt;0,_xlpm.estPoids,COUNTIF(AU24:AZ24,_xlpm.unite)+COUNTIF(AU26:AZ26,_xlpm.unite)&gt;0,IF(_xlpm.estVol,IF(ROUND(_xlpm.val,3)&gt;=1,ROUND(_xlpm.val,3)&amp;" L",MAX(1,ROUND(_xlpm.val*100,0))&amp;" cl"),IF(_xlpm.estPoids,IF(ROUND(_xlpm.val,3)&gt;=1,ROUND(_xlpm.val,3)&amp;" Kg",MAX(1,ROUND(_xlpm.val*1000,0))&amp;" g"),"")))</f>
        <v>10 Kg</v>
      </c>
      <c r="BJ19" s="78"/>
      <c r="BK19" s="113" t="s">
        <v>105</v>
      </c>
      <c r="BL19" s="114"/>
      <c r="BM19" s="114"/>
      <c r="BN19" s="114"/>
      <c r="BO19" s="49"/>
      <c r="BP19" s="50"/>
      <c r="BR19" s="78"/>
      <c r="BS19" s="113" t="s">
        <v>105</v>
      </c>
      <c r="BT19" s="114"/>
      <c r="BU19" s="114"/>
      <c r="BV19" s="114"/>
      <c r="BW19" s="49"/>
      <c r="BX19" s="50"/>
      <c r="BZ19" s="78"/>
      <c r="CA19" s="113" t="s">
        <v>105</v>
      </c>
      <c r="CB19" s="114"/>
      <c r="CC19" s="114"/>
      <c r="CD19" s="114"/>
      <c r="CE19" s="49"/>
      <c r="CF19" s="50"/>
      <c r="CH19" s="3">
        <v>1</v>
      </c>
    </row>
    <row r="20" spans="2:86" ht="21" customHeight="1">
      <c r="B20" s="115" t="str">
        <f>IF(M20&lt;&gt;"","A","►")</f>
        <v>►</v>
      </c>
      <c r="C20" s="34" t="str">
        <f>C14</f>
        <v>N NOM DE VOTRE RECETTE | collez la--FAMILLE| Auteur &gt; VOUS</v>
      </c>
      <c r="D20" s="35">
        <f>D14</f>
        <v>0.6</v>
      </c>
      <c r="E20" s="34" t="str">
        <f>E14</f>
        <v>Kg</v>
      </c>
      <c r="F20" s="36" t="str">
        <f>F14</f>
        <v>Recette mère ► Ballotine de pintade</v>
      </c>
      <c r="G20" s="100"/>
      <c r="H20" s="120"/>
      <c r="I20" s="102" t="str">
        <f>IF(OR(ISTEXT(G20), G20&lt;=0, J20&lt;=0), "", "de")</f>
        <v/>
      </c>
      <c r="J20" s="103"/>
      <c r="K20" s="141"/>
      <c r="L20" s="143">
        <v>1</v>
      </c>
      <c r="M20" s="2107"/>
      <c r="N20" s="107">
        <f>IF(P23=0,0,(P20/P23)*O17*1000)</f>
        <v>0</v>
      </c>
      <c r="O20" s="117">
        <f>IF(P23=0, 0, (G20*L20)/(P23*O17))</f>
        <v>0</v>
      </c>
      <c r="P20" s="109" cm="1">
        <f t="array" ref="P20">IFERROR(_xlfn.LET(_xlpm.k,UPPER(TRIM(K20)),_xlpm.r,_xlfn.XLOOKUP(_xlpm.k,UPPER(TRIM(G24:T24)),G25:T25,_xlfn.XLOOKUP(_xlpm.k,UPPER(TRIM(G26:T26)),G27:T27,0)),_xlpm.r*J20*IF(G20&gt;0,G20,1)),0)</f>
        <v>0</v>
      </c>
      <c r="Q20" s="122">
        <f>IF(OR(ISBLANK(S13),S13=0),0,G20*S11*L20/S13)</f>
        <v>0</v>
      </c>
      <c r="R20" s="2437"/>
      <c r="S20" s="111">
        <f>IF(OR(ISBLANK(S13),S13=0),0,P20*L20*L13)</f>
        <v>0</v>
      </c>
      <c r="T20" s="123" t="str">
        <f>_xlfn.LET(_xlpm.unite,SUBSTITUTE(TRIM(K20)," (s)",""),_xlpm.val,S20,_xlpm.estVol,COUNTIF(M24:T24,_xlpm.unite)+COUNTIF(M26:T26,_xlpm.unite)&gt;0,_xlpm.estPoids,COUNTIF(G24:L24,_xlpm.unite)+COUNTIF(G26:L26,_xlpm.unite)&gt;0,IF(_xlpm.estVol,IF(ROUND(_xlpm.val,3)&gt;=1,ROUND(_xlpm.val,3)&amp;" L",MAX(1,ROUND(_xlpm.val*100,0))&amp;" cl"),IF(_xlpm.estPoids,IF(ROUND(_xlpm.val,3)&gt;=1,ROUND(_xlpm.val,3)&amp;" Kg",MAX(1,ROUND(_xlpm.val*1000,0))&amp;" g"),"")))</f>
        <v/>
      </c>
      <c r="V20" s="115" t="str">
        <f>IF(AG20&lt;&gt;"","A","►")</f>
        <v>►</v>
      </c>
      <c r="W20" s="34" t="str">
        <f>W14</f>
        <v>N NAME OF YOUR RECIPE | paste it — FAMILY|  Author &gt; YOU</v>
      </c>
      <c r="X20" s="35">
        <f>X14</f>
        <v>0.6</v>
      </c>
      <c r="Y20" s="34" t="str">
        <f>Y14</f>
        <v>kg</v>
      </c>
      <c r="Z20" s="36" t="str">
        <f>Z14</f>
        <v>Master recipe ► Guinea fowl ballotine</v>
      </c>
      <c r="AA20" s="100"/>
      <c r="AB20" s="120"/>
      <c r="AC20" s="102" t="str">
        <f t="shared" si="9"/>
        <v/>
      </c>
      <c r="AD20" s="103"/>
      <c r="AE20" s="141"/>
      <c r="AF20" s="143">
        <v>1</v>
      </c>
      <c r="AG20" s="2109"/>
      <c r="AH20" s="107">
        <f>IF(AJ23=0,0,(AJ20/AJ23)*AI17*1000)</f>
        <v>0</v>
      </c>
      <c r="AI20" s="117">
        <f>IF(AJ23=0, 0, (AA20*AF20)/(AJ23*AI17))</f>
        <v>0</v>
      </c>
      <c r="AJ20" s="109" cm="1">
        <f t="array" ref="AJ20">IFERROR(_xlfn.LET(_xlpm.k,UPPER(TRIM(AE20)),_xlpm.r,_xlfn.XLOOKUP(_xlpm.k,UPPER(TRIM(AA24:AN24)),AA25:AN25,_xlfn.XLOOKUP(_xlpm.k,UPPER(TRIM(AA26:AN26)),AA27:AN27,0)),_xlpm.r*AD20*IF(AA20&gt;0,AA20,1)),0)</f>
        <v>0</v>
      </c>
      <c r="AK20" s="122">
        <f>IF(OR(ISBLANK(AM13),AM13=0),0,AA20*AM11*AF20/AM13)</f>
        <v>0</v>
      </c>
      <c r="AL20" s="2437">
        <f t="shared" si="10"/>
        <v>0</v>
      </c>
      <c r="AM20" s="111">
        <f>IF(OR(ISBLANK(AM13),AM13=0),0,AJ20*AF20*AF13)</f>
        <v>0</v>
      </c>
      <c r="AN20" s="123" t="str">
        <f>_xlfn.LET(_xlpm.unite,SUBSTITUTE(TRIM(AE20)," (s)",""),_xlpm.val,AM20,_xlpm.estVol,COUNTIF(AG24:AN24,_xlpm.unite)+COUNTIF(AG26:AN26,_xlpm.unite)&gt;0,_xlpm.estPoids,COUNTIF(AA24:AF24,_xlpm.unite)+COUNTIF(AA26:AF26,_xlpm.unite)&gt;0,IF(_xlpm.estVol,IF(ROUND(_xlpm.val,3)&gt;=1,ROUND(_xlpm.val,3)&amp;" L",MAX(1,ROUND(_xlpm.val*100,0))&amp;" cl"),IF(_xlpm.estPoids,IF(ROUND(_xlpm.val,3)&gt;=1,ROUND(_xlpm.val,3)&amp;" Kg",MAX(1,ROUND(_xlpm.val*1000,0))&amp;" g"),"")))</f>
        <v/>
      </c>
      <c r="AP20" s="115" t="str">
        <f>IF(BA20&lt;&gt;"","A","►")</f>
        <v>►</v>
      </c>
      <c r="AQ20" s="34" t="str">
        <f>AQ14</f>
        <v>N NOMBRE DE SU RECETA | pegue esto — FAMILIA| Autor &gt; USTED</v>
      </c>
      <c r="AR20" s="35">
        <f>AR14</f>
        <v>0.6</v>
      </c>
      <c r="AS20" s="34" t="str">
        <f>AS14</f>
        <v>kg</v>
      </c>
      <c r="AT20" s="36" t="str">
        <f>AT14</f>
        <v>Receta madre ► Ballotina de pintada</v>
      </c>
      <c r="AU20" s="100"/>
      <c r="AV20" s="120"/>
      <c r="AW20" s="102" t="str">
        <f>IF(OR(ISTEXT(AU20), AU20&lt;=0, AX20&lt;=0), "", "de")</f>
        <v/>
      </c>
      <c r="AX20" s="103"/>
      <c r="AY20" s="141"/>
      <c r="AZ20" s="143">
        <v>1</v>
      </c>
      <c r="BA20" s="2109"/>
      <c r="BB20" s="107">
        <f>IF(BD23=0,0,(BD20/BD23)*BC17*1000)</f>
        <v>0</v>
      </c>
      <c r="BC20" s="117">
        <f>IF(BD23=0, 0, (AU20*AZ20)/(BD23*BC17))</f>
        <v>0</v>
      </c>
      <c r="BD20" s="109" cm="1">
        <f t="array" ref="BD20">IFERROR(_xlfn.LET(_xlpm.k,UPPER(TRIM(AY20)),_xlpm.r,_xlfn.XLOOKUP(_xlpm.k,UPPER(TRIM(AU24:BH24)),AU25:BH25,_xlfn.XLOOKUP(_xlpm.k,UPPER(TRIM(AU26:BH26)),AU27:BH27,0)),_xlpm.r*AX20*IF(AU20&gt;0,AU20,1)),0)</f>
        <v>0</v>
      </c>
      <c r="BE20" s="122">
        <f>IF(OR(ISBLANK(BG13),BG13=0),0,AU20*BG11*AZ20/BG13)</f>
        <v>0</v>
      </c>
      <c r="BF20" s="2437">
        <f t="shared" si="11"/>
        <v>0</v>
      </c>
      <c r="BG20" s="111">
        <f>IF(OR(ISBLANK(BG13),BG13=0),0,BD20*AZ20*AZ13)</f>
        <v>0</v>
      </c>
      <c r="BH20" s="123" t="str">
        <f>_xlfn.LET(_xlpm.unite,SUBSTITUTE(TRIM(AY20)," (s)",""),_xlpm.val,BG20,_xlpm.estVol,COUNTIF(BA24:BH24,_xlpm.unite)+COUNTIF(BA26:BH26,_xlpm.unite)&gt;0,_xlpm.estPoids,COUNTIF(AU24:AZ24,_xlpm.unite)+COUNTIF(AU26:AZ26,_xlpm.unite)&gt;0,IF(_xlpm.estVol,IF(ROUND(_xlpm.val,3)&gt;=1,ROUND(_xlpm.val,3)&amp;" L",MAX(1,ROUND(_xlpm.val*100,0))&amp;" cl"),IF(_xlpm.estPoids,IF(ROUND(_xlpm.val,3)&gt;=1,ROUND(_xlpm.val,3)&amp;" Kg",MAX(1,ROUND(_xlpm.val*1000,0))&amp;" g"),"")))</f>
        <v/>
      </c>
      <c r="BJ20" s="124"/>
      <c r="BK20" s="125"/>
      <c r="BL20" s="49"/>
      <c r="BM20" s="49"/>
      <c r="BN20" s="49"/>
      <c r="BO20" s="49"/>
      <c r="BP20" s="50"/>
      <c r="BR20" s="124"/>
      <c r="BS20" s="125"/>
      <c r="BT20" s="49"/>
      <c r="BU20" s="49"/>
      <c r="BV20" s="49"/>
      <c r="BW20" s="49"/>
      <c r="BX20" s="50"/>
      <c r="BZ20" s="124"/>
      <c r="CA20" s="125"/>
      <c r="CB20" s="49"/>
      <c r="CC20" s="49"/>
      <c r="CD20" s="49"/>
      <c r="CE20" s="49"/>
      <c r="CF20" s="50"/>
      <c r="CH20" s="3">
        <v>1</v>
      </c>
    </row>
    <row r="21" spans="2:86" ht="21" customHeight="1">
      <c r="B21" s="115" t="str">
        <f>IF(M21&lt;&gt;"","A","►")</f>
        <v>►</v>
      </c>
      <c r="C21" s="34" t="str">
        <f>C14</f>
        <v>N NOM DE VOTRE RECETTE | collez la--FAMILLE| Auteur &gt; VOUS</v>
      </c>
      <c r="D21" s="35">
        <f>D14</f>
        <v>0.6</v>
      </c>
      <c r="E21" s="34" t="str">
        <f>E14</f>
        <v>Kg</v>
      </c>
      <c r="F21" s="36" t="str">
        <f>F14</f>
        <v>Recette mère ► Ballotine de pintade</v>
      </c>
      <c r="G21" s="100"/>
      <c r="H21" s="120"/>
      <c r="I21" s="102" t="str">
        <f>IF(OR(ISTEXT(G21), G21&lt;=0, J21&lt;=0), "", "de")</f>
        <v/>
      </c>
      <c r="J21" s="103"/>
      <c r="K21" s="141"/>
      <c r="L21" s="143">
        <v>1</v>
      </c>
      <c r="M21" s="2107"/>
      <c r="N21" s="107">
        <f>IF(P23=0,0,(P21/P23)*O17*1000)</f>
        <v>0</v>
      </c>
      <c r="O21" s="117">
        <f>IF(P23=0, 0, (G21*L21)/(P23*O17))</f>
        <v>0</v>
      </c>
      <c r="P21" s="109" cm="1">
        <f t="array" ref="P21">IFERROR(_xlfn.LET(_xlpm.k,UPPER(TRIM(K21)),_xlpm.r,_xlfn.XLOOKUP(_xlpm.k,UPPER(TRIM(G24:T24)),G25:T25,_xlfn.XLOOKUP(_xlpm.k,UPPER(TRIM(G26:T26)),G27:T27,0)),_xlpm.r*J21*IF(G21&gt;0,G21,1)),0)</f>
        <v>0</v>
      </c>
      <c r="Q21" s="118">
        <f>IF(OR(ISBLANK(S13),S13=0),0,G21*S11*L21/S13)</f>
        <v>0</v>
      </c>
      <c r="R21" s="2436"/>
      <c r="S21" s="111">
        <f>IF(OR(ISBLANK(S13),S13=0),0,P21*L21*L13)</f>
        <v>0</v>
      </c>
      <c r="T21" s="119" t="str">
        <f>_xlfn.LET(_xlpm.unite,SUBSTITUTE(TRIM(K21)," (s)",""),_xlpm.val,S21,_xlpm.estVol,COUNTIF(M24:T24,_xlpm.unite)+COUNTIF(M26:T26,_xlpm.unite)&gt;0,_xlpm.estPoids,COUNTIF(G24:L24,_xlpm.unite)+COUNTIF(G26:L26,_xlpm.unite)&gt;0,IF(_xlpm.estVol,IF(ROUND(_xlpm.val,3)&gt;=1,ROUND(_xlpm.val,3)&amp;" L",MAX(1,ROUND(_xlpm.val*100,0))&amp;" cl"),IF(_xlpm.estPoids,IF(ROUND(_xlpm.val,3)&gt;=1,ROUND(_xlpm.val,3)&amp;" Kg",MAX(1,ROUND(_xlpm.val*1000,0))&amp;" g"),"")))</f>
        <v/>
      </c>
      <c r="V21" s="115" t="str">
        <f>IF(AG21&lt;&gt;"","A","►")</f>
        <v>►</v>
      </c>
      <c r="W21" s="34" t="str">
        <f>W14</f>
        <v>N NAME OF YOUR RECIPE | paste it — FAMILY|  Author &gt; YOU</v>
      </c>
      <c r="X21" s="35">
        <f>X14</f>
        <v>0.6</v>
      </c>
      <c r="Y21" s="34" t="str">
        <f>Y14</f>
        <v>kg</v>
      </c>
      <c r="Z21" s="36" t="str">
        <f>Z14</f>
        <v>Master recipe ► Guinea fowl ballotine</v>
      </c>
      <c r="AA21" s="100"/>
      <c r="AB21" s="120"/>
      <c r="AC21" s="102" t="str">
        <f t="shared" si="9"/>
        <v/>
      </c>
      <c r="AD21" s="103"/>
      <c r="AE21" s="141"/>
      <c r="AF21" s="143">
        <v>1</v>
      </c>
      <c r="AG21" s="2109"/>
      <c r="AH21" s="107">
        <f>IF(AJ23=0,0,(AJ21/AJ23)*AI17*1000)</f>
        <v>0</v>
      </c>
      <c r="AI21" s="117">
        <f>IF(AJ23=0, 0, (AA21*AF21)/(AJ23*AI17))</f>
        <v>0</v>
      </c>
      <c r="AJ21" s="109" cm="1">
        <f t="array" ref="AJ21">IFERROR(_xlfn.LET(_xlpm.k,UPPER(TRIM(AE21)),_xlpm.r,_xlfn.XLOOKUP(_xlpm.k,UPPER(TRIM(AA24:AN24)),AA25:AN25,_xlfn.XLOOKUP(_xlpm.k,UPPER(TRIM(AA26:AN26)),AA27:AN27,0)),_xlpm.r*AD21*IF(AA21&gt;0,AA21,1)),0)</f>
        <v>0</v>
      </c>
      <c r="AK21" s="118">
        <f>IF(OR(ISBLANK(AM13),AM13=0),0,AA21*AM11*AF21/AM13)</f>
        <v>0</v>
      </c>
      <c r="AL21" s="2436">
        <f t="shared" si="10"/>
        <v>0</v>
      </c>
      <c r="AM21" s="111">
        <f>IF(OR(ISBLANK(AM13),AM13=0),0,AJ21*AF21*AF13)</f>
        <v>0</v>
      </c>
      <c r="AN21" s="119" t="str">
        <f>_xlfn.LET(_xlpm.unite,SUBSTITUTE(TRIM(AE21)," (s)",""),_xlpm.val,AM21,_xlpm.estVol,COUNTIF(AG24:AN24,_xlpm.unite)+COUNTIF(AG26:AN26,_xlpm.unite)&gt;0,_xlpm.estPoids,COUNTIF(AA24:AF24,_xlpm.unite)+COUNTIF(AA26:AF26,_xlpm.unite)&gt;0,IF(_xlpm.estVol,IF(ROUND(_xlpm.val,3)&gt;=1,ROUND(_xlpm.val,3)&amp;" L",MAX(1,ROUND(_xlpm.val*100,0))&amp;" cl"),IF(_xlpm.estPoids,IF(ROUND(_xlpm.val,3)&gt;=1,ROUND(_xlpm.val,3)&amp;" Kg",MAX(1,ROUND(_xlpm.val*1000,0))&amp;" g"),"")))</f>
        <v/>
      </c>
      <c r="AP21" s="115" t="str">
        <f>IF(BA21&lt;&gt;"","A","►")</f>
        <v>►</v>
      </c>
      <c r="AQ21" s="34" t="str">
        <f>AQ14</f>
        <v>N NOMBRE DE SU RECETA | pegue esto — FAMILIA| Autor &gt; USTED</v>
      </c>
      <c r="AR21" s="35">
        <f>AR14</f>
        <v>0.6</v>
      </c>
      <c r="AS21" s="34" t="str">
        <f>AS14</f>
        <v>kg</v>
      </c>
      <c r="AT21" s="36" t="str">
        <f>AT14</f>
        <v>Receta madre ► Ballotina de pintada</v>
      </c>
      <c r="AU21" s="100"/>
      <c r="AV21" s="120"/>
      <c r="AW21" s="102" t="str">
        <f>IF(OR(ISTEXT(AU21), AU21&lt;=0, AX21&lt;=0), "", "de")</f>
        <v/>
      </c>
      <c r="AX21" s="103"/>
      <c r="AY21" s="141"/>
      <c r="AZ21" s="143">
        <v>1</v>
      </c>
      <c r="BA21" s="2109"/>
      <c r="BB21" s="107">
        <f>IF(BD23=0,0,(BD21/BD23)*BC17*1000)</f>
        <v>0</v>
      </c>
      <c r="BC21" s="117">
        <f>IF(BD23=0, 0, (AU21*AZ21)/(BD23*BC17))</f>
        <v>0</v>
      </c>
      <c r="BD21" s="109" cm="1">
        <f t="array" ref="BD21">IFERROR(_xlfn.LET(_xlpm.k,UPPER(TRIM(AY21)),_xlpm.r,_xlfn.XLOOKUP(_xlpm.k,UPPER(TRIM(AU24:BH24)),AU25:BH25,_xlfn.XLOOKUP(_xlpm.k,UPPER(TRIM(AU26:BH26)),AU27:BH27,0)),_xlpm.r*AX21*IF(AU21&gt;0,AU21,1)),0)</f>
        <v>0</v>
      </c>
      <c r="BE21" s="118">
        <f>IF(OR(ISBLANK(BG13),BG13=0),0,AU21*BG11*AZ21/BG13)</f>
        <v>0</v>
      </c>
      <c r="BF21" s="2436">
        <f t="shared" si="11"/>
        <v>0</v>
      </c>
      <c r="BG21" s="111">
        <f>IF(OR(ISBLANK(BG13),BG13=0),0,BD21*AZ21*AZ13)</f>
        <v>0</v>
      </c>
      <c r="BH21" s="119" t="str">
        <f>_xlfn.LET(_xlpm.unite,SUBSTITUTE(TRIM(AY21)," (s)",""),_xlpm.val,BG21,_xlpm.estVol,COUNTIF(BA24:BH24,_xlpm.unite)+COUNTIF(BA26:BH26,_xlpm.unite)&gt;0,_xlpm.estPoids,COUNTIF(AU24:AZ24,_xlpm.unite)+COUNTIF(AU26:AZ26,_xlpm.unite)&gt;0,IF(_xlpm.estVol,IF(ROUND(_xlpm.val,3)&gt;=1,ROUND(_xlpm.val,3)&amp;" L",MAX(1,ROUND(_xlpm.val*100,0))&amp;" cl"),IF(_xlpm.estPoids,IF(ROUND(_xlpm.val,3)&gt;=1,ROUND(_xlpm.val,3)&amp;" Kg",MAX(1,ROUND(_xlpm.val*1000,0))&amp;" g"),"")))</f>
        <v/>
      </c>
      <c r="BJ21" s="126" t="s">
        <v>108</v>
      </c>
      <c r="BK21" s="127"/>
      <c r="BL21" s="128"/>
      <c r="BM21" s="129"/>
      <c r="BN21" s="49"/>
      <c r="BO21" s="49"/>
      <c r="BP21" s="50"/>
      <c r="BR21" s="126" t="s">
        <v>109</v>
      </c>
      <c r="BS21" s="127"/>
      <c r="BT21" s="128"/>
      <c r="BU21" s="129"/>
      <c r="BV21" s="49"/>
      <c r="BW21" s="49"/>
      <c r="BX21" s="50"/>
      <c r="BZ21" s="126" t="s">
        <v>110</v>
      </c>
      <c r="CA21" s="127"/>
      <c r="CB21" s="128"/>
      <c r="CC21" s="129"/>
      <c r="CD21" s="49"/>
      <c r="CE21" s="49"/>
      <c r="CF21" s="50"/>
      <c r="CH21" s="3">
        <v>1</v>
      </c>
    </row>
    <row r="22" spans="2:86" ht="21" customHeight="1">
      <c r="B22" s="115" t="str">
        <f>IF(M22&lt;&gt;"","A","►")</f>
        <v>►</v>
      </c>
      <c r="C22" s="34" t="str">
        <f>C14</f>
        <v>N NOM DE VOTRE RECETTE | collez la--FAMILLE| Auteur &gt; VOUS</v>
      </c>
      <c r="D22" s="35">
        <f>D14</f>
        <v>0.6</v>
      </c>
      <c r="E22" s="34" t="str">
        <f>E14</f>
        <v>Kg</v>
      </c>
      <c r="F22" s="36" t="str">
        <f>F14</f>
        <v>Recette mère ► Ballotine de pintade</v>
      </c>
      <c r="G22" s="100"/>
      <c r="H22" s="120"/>
      <c r="I22" s="102" t="str">
        <f>IF(OR(ISTEXT(G22), G22&lt;=0, J22&lt;=0), "", "de")</f>
        <v/>
      </c>
      <c r="J22" s="103"/>
      <c r="K22" s="141"/>
      <c r="L22" s="143">
        <v>1</v>
      </c>
      <c r="M22" s="2107"/>
      <c r="N22" s="107">
        <f>IF(P23=0,0,(P22/P23)*O17*1000)</f>
        <v>0</v>
      </c>
      <c r="O22" s="117">
        <f>IF(P23=0, 0, (G22*L22)/(P23*O17))</f>
        <v>0</v>
      </c>
      <c r="P22" s="109" cm="1">
        <f t="array" ref="P22">IFERROR(_xlfn.LET(_xlpm.k,UPPER(TRIM(K22)),_xlpm.r,_xlfn.XLOOKUP(_xlpm.k,UPPER(TRIM(G24:T24)),G25:T25,_xlfn.XLOOKUP(_xlpm.k,UPPER(TRIM(G26:T26)),G27:T27,0)),_xlpm.r*J22*IF(G22&gt;0,G22,1)),0)</f>
        <v>0</v>
      </c>
      <c r="Q22" s="122">
        <f>IF(OR(ISBLANK(S13),S13=0),0,G22*S11*L22/S13)</f>
        <v>0</v>
      </c>
      <c r="R22" s="2437"/>
      <c r="S22" s="111">
        <f>IF(OR(ISBLANK(S13),S13=0),0,P22*L22*L13)</f>
        <v>0</v>
      </c>
      <c r="T22" s="123" t="str">
        <f>_xlfn.LET(_xlpm.unite,SUBSTITUTE(TRIM(K22)," (s)",""),_xlpm.val,S22,_xlpm.estVol,COUNTIF(M24:T24,_xlpm.unite)+COUNTIF(M26:T26,_xlpm.unite)&gt;0,_xlpm.estPoids,COUNTIF(G24:L24,_xlpm.unite)+COUNTIF(G26:L26,_xlpm.unite)&gt;0,IF(_xlpm.estVol,IF(ROUND(_xlpm.val,3)&gt;=1,ROUND(_xlpm.val,3)&amp;" L",MAX(1,ROUND(_xlpm.val*100,0))&amp;" cl"),IF(_xlpm.estPoids,IF(ROUND(_xlpm.val,3)&gt;=1,ROUND(_xlpm.val,3)&amp;" Kg",MAX(1,ROUND(_xlpm.val*1000,0))&amp;" g"),"")))</f>
        <v/>
      </c>
      <c r="V22" s="115" t="str">
        <f>IF(AG22&lt;&gt;"","A","►")</f>
        <v>►</v>
      </c>
      <c r="W22" s="34" t="str">
        <f>W14</f>
        <v>N NAME OF YOUR RECIPE | paste it — FAMILY|  Author &gt; YOU</v>
      </c>
      <c r="X22" s="35">
        <f>X14</f>
        <v>0.6</v>
      </c>
      <c r="Y22" s="34" t="str">
        <f>Y14</f>
        <v>kg</v>
      </c>
      <c r="Z22" s="36" t="str">
        <f>Z14</f>
        <v>Master recipe ► Guinea fowl ballotine</v>
      </c>
      <c r="AA22" s="100"/>
      <c r="AB22" s="120"/>
      <c r="AC22" s="102" t="str">
        <f t="shared" si="9"/>
        <v/>
      </c>
      <c r="AD22" s="103"/>
      <c r="AE22" s="141"/>
      <c r="AF22" s="143">
        <v>1</v>
      </c>
      <c r="AG22" s="2109"/>
      <c r="AH22" s="107">
        <f>IF(AJ23=0,0,(AJ22/AJ23)*AI17*1000)</f>
        <v>0</v>
      </c>
      <c r="AI22" s="117">
        <f>IF(AJ23=0, 0, (AA22*AF22)/(AJ23*AI17))</f>
        <v>0</v>
      </c>
      <c r="AJ22" s="109" cm="1">
        <f t="array" ref="AJ22">IFERROR(_xlfn.LET(_xlpm.k,UPPER(TRIM(AE22)),_xlpm.r,_xlfn.XLOOKUP(_xlpm.k,UPPER(TRIM(AA24:AN24)),AA25:AN25,_xlfn.XLOOKUP(_xlpm.k,UPPER(TRIM(AA26:AN26)),AA27:AN27,0)),_xlpm.r*AD22*IF(AA22&gt;0,AA22,1)),0)</f>
        <v>0</v>
      </c>
      <c r="AK22" s="122">
        <f>IF(OR(ISBLANK(AM13),AM13=0),0,AA22*AM11*AF22/AM13)</f>
        <v>0</v>
      </c>
      <c r="AL22" s="2437">
        <f t="shared" si="10"/>
        <v>0</v>
      </c>
      <c r="AM22" s="111">
        <f>IF(OR(ISBLANK(AM13),AM13=0),0,AJ22*AF22*AF13)</f>
        <v>0</v>
      </c>
      <c r="AN22" s="123" t="str">
        <f>_xlfn.LET(_xlpm.unite,SUBSTITUTE(TRIM(AE22)," (s)",""),_xlpm.val,AM22,_xlpm.estVol,COUNTIF(AG24:AN24,_xlpm.unite)+COUNTIF(AG26:AN26,_xlpm.unite)&gt;0,_xlpm.estPoids,COUNTIF(AA24:AF24,_xlpm.unite)+COUNTIF(AA26:AF26,_xlpm.unite)&gt;0,IF(_xlpm.estVol,IF(ROUND(_xlpm.val,3)&gt;=1,ROUND(_xlpm.val,3)&amp;" L",MAX(1,ROUND(_xlpm.val*100,0))&amp;" cl"),IF(_xlpm.estPoids,IF(ROUND(_xlpm.val,3)&gt;=1,ROUND(_xlpm.val,3)&amp;" Kg",MAX(1,ROUND(_xlpm.val*1000,0))&amp;" g"),"")))</f>
        <v/>
      </c>
      <c r="AP22" s="115" t="str">
        <f>IF(BA22&lt;&gt;"","A","►")</f>
        <v>►</v>
      </c>
      <c r="AQ22" s="34" t="str">
        <f>AQ14</f>
        <v>N NOMBRE DE SU RECETA | pegue esto — FAMILIA| Autor &gt; USTED</v>
      </c>
      <c r="AR22" s="35">
        <f>AR14</f>
        <v>0.6</v>
      </c>
      <c r="AS22" s="34" t="str">
        <f>AS14</f>
        <v>kg</v>
      </c>
      <c r="AT22" s="36" t="str">
        <f>AT14</f>
        <v>Receta madre ► Ballotina de pintada</v>
      </c>
      <c r="AU22" s="100"/>
      <c r="AV22" s="120"/>
      <c r="AW22" s="102" t="str">
        <f>IF(OR(ISTEXT(AU22), AU22&lt;=0, AX22&lt;=0), "", "de")</f>
        <v/>
      </c>
      <c r="AX22" s="103"/>
      <c r="AY22" s="141"/>
      <c r="AZ22" s="143">
        <v>1</v>
      </c>
      <c r="BA22" s="2109"/>
      <c r="BB22" s="107">
        <f>IF(BD23=0,0,(BD22/BD23)*BC17*1000)</f>
        <v>0</v>
      </c>
      <c r="BC22" s="117">
        <f>IF(BD23=0, 0, (AU22*AZ22)/(BD23*BC17))</f>
        <v>0</v>
      </c>
      <c r="BD22" s="109" cm="1">
        <f t="array" ref="BD22">IFERROR(_xlfn.LET(_xlpm.k,UPPER(TRIM(AY22)),_xlpm.r,_xlfn.XLOOKUP(_xlpm.k,UPPER(TRIM(AU24:BH24)),AU25:BH25,_xlfn.XLOOKUP(_xlpm.k,UPPER(TRIM(AU26:BH26)),AU27:BH27,0)),_xlpm.r*AX22*IF(AU22&gt;0,AU22,1)),0)</f>
        <v>0</v>
      </c>
      <c r="BE22" s="122">
        <f>IF(OR(ISBLANK(BG13),BG13=0),0,AU22*BG11*AZ22/BG13)</f>
        <v>0</v>
      </c>
      <c r="BF22" s="2437">
        <f t="shared" si="11"/>
        <v>0</v>
      </c>
      <c r="BG22" s="111">
        <f>IF(OR(ISBLANK(BG13),BG13=0),0,BD22*AZ22*AZ13)</f>
        <v>0</v>
      </c>
      <c r="BH22" s="123" t="str">
        <f>_xlfn.LET(_xlpm.unite,SUBSTITUTE(TRIM(AY22)," (s)",""),_xlpm.val,BG22,_xlpm.estVol,COUNTIF(BA24:BH24,_xlpm.unite)+COUNTIF(BA26:BH26,_xlpm.unite)&gt;0,_xlpm.estPoids,COUNTIF(AU24:AZ24,_xlpm.unite)+COUNTIF(AU26:AZ26,_xlpm.unite)&gt;0,IF(_xlpm.estVol,IF(ROUND(_xlpm.val,3)&gt;=1,ROUND(_xlpm.val,3)&amp;" L",MAX(1,ROUND(_xlpm.val*100,0))&amp;" cl"),IF(_xlpm.estPoids,IF(ROUND(_xlpm.val,3)&gt;=1,ROUND(_xlpm.val,3)&amp;" Kg",MAX(1,ROUND(_xlpm.val*1000,0))&amp;" g"),"")))</f>
        <v/>
      </c>
      <c r="BJ22" s="48"/>
      <c r="BK22" s="49"/>
      <c r="BL22" s="131" t="str">
        <f>IF(ISTEXT(BM22),"Recette mère ►",#REF!)</f>
        <v>Recette mère ►</v>
      </c>
      <c r="BM22" s="132" t="s">
        <v>57</v>
      </c>
      <c r="BN22" s="49"/>
      <c r="BO22" s="49"/>
      <c r="BP22" s="50"/>
      <c r="BR22" s="48"/>
      <c r="BS22" s="49"/>
      <c r="BT22" s="131" t="s">
        <v>112</v>
      </c>
      <c r="BU22" s="132" t="s">
        <v>113</v>
      </c>
      <c r="BV22" s="49"/>
      <c r="BW22" s="49"/>
      <c r="BX22" s="50"/>
      <c r="BZ22" s="48"/>
      <c r="CA22" s="49"/>
      <c r="CB22" s="131" t="s">
        <v>114</v>
      </c>
      <c r="CC22" s="132" t="s">
        <v>115</v>
      </c>
      <c r="CD22" s="49"/>
      <c r="CE22" s="49"/>
      <c r="CF22" s="50"/>
      <c r="CH22" s="3">
        <v>1</v>
      </c>
    </row>
    <row r="23" spans="2:86" ht="21" customHeight="1">
      <c r="B23" s="115" t="s">
        <v>11</v>
      </c>
      <c r="C23" s="34" t="str">
        <f>C14</f>
        <v>N NOM DE VOTRE RECETTE | collez la--FAMILLE| Auteur &gt; VOUS</v>
      </c>
      <c r="D23" s="35">
        <f>D14</f>
        <v>0.6</v>
      </c>
      <c r="E23" s="34" t="str">
        <f>E14</f>
        <v>Kg</v>
      </c>
      <c r="F23" s="36" t="str">
        <f>F14</f>
        <v>Recette mère ► Ballotine de pintade</v>
      </c>
      <c r="G23" s="149" t="s">
        <v>140</v>
      </c>
      <c r="H23" s="150"/>
      <c r="I23" s="150"/>
      <c r="J23" s="150"/>
      <c r="K23" s="150"/>
      <c r="L23" s="935"/>
      <c r="M23" s="936"/>
      <c r="N23" s="151"/>
      <c r="O23" s="151"/>
      <c r="P23" s="152">
        <f>SUM(P18:P22)</f>
        <v>0.60000000000000009</v>
      </c>
      <c r="Q23" s="153"/>
      <c r="R23" s="153"/>
      <c r="S23" s="153" t="str">
        <f>"Total " &amp; S15&amp;" &gt;"</f>
        <v>Total Col.18 &gt;</v>
      </c>
      <c r="T23" s="937">
        <f>SUM(S18:S22)</f>
        <v>30</v>
      </c>
      <c r="V23" s="115" t="s">
        <v>11</v>
      </c>
      <c r="W23" s="34" t="str">
        <f>W14</f>
        <v>N NAME OF YOUR RECIPE | paste it — FAMILY|  Author &gt; YOU</v>
      </c>
      <c r="X23" s="35">
        <f>X14</f>
        <v>0.6</v>
      </c>
      <c r="Y23" s="34" t="str">
        <f>Y14</f>
        <v>kg</v>
      </c>
      <c r="Z23" s="36" t="str">
        <f>Z14</f>
        <v>Master recipe ► Guinea fowl ballotine</v>
      </c>
      <c r="AA23" s="909" t="s">
        <v>898</v>
      </c>
      <c r="AB23" s="533"/>
      <c r="AC23" s="533"/>
      <c r="AD23" s="533"/>
      <c r="AE23" s="533"/>
      <c r="AF23" s="910"/>
      <c r="AG23" s="911"/>
      <c r="AH23" s="912"/>
      <c r="AI23" s="912"/>
      <c r="AJ23" s="913">
        <f>SUM(AJ18:AJ22)</f>
        <v>0.60000000000000009</v>
      </c>
      <c r="AK23" s="914"/>
      <c r="AL23" s="914"/>
      <c r="AM23" s="914" t="str">
        <f>"Total " &amp; AM15&amp;" &gt;"</f>
        <v>Total Col.18 &gt;</v>
      </c>
      <c r="AN23" s="915">
        <f>SUM(AM18:AM22)</f>
        <v>30</v>
      </c>
      <c r="AP23" s="115" t="s">
        <v>11</v>
      </c>
      <c r="AQ23" s="34" t="str">
        <f>AQ14</f>
        <v>N NOMBRE DE SU RECETA | pegue esto — FAMILIA| Autor &gt; USTED</v>
      </c>
      <c r="AR23" s="35">
        <f>AR14</f>
        <v>0.6</v>
      </c>
      <c r="AS23" s="34" t="str">
        <f>AS14</f>
        <v>kg</v>
      </c>
      <c r="AT23" s="36" t="str">
        <f>AT14</f>
        <v>Receta madre ► Ballotina de pintada</v>
      </c>
      <c r="AU23" s="909" t="s">
        <v>140</v>
      </c>
      <c r="AV23" s="533"/>
      <c r="AW23" s="533"/>
      <c r="AX23" s="533"/>
      <c r="AY23" s="533"/>
      <c r="AZ23" s="910"/>
      <c r="BA23" s="911"/>
      <c r="BB23" s="912"/>
      <c r="BC23" s="912"/>
      <c r="BD23" s="913">
        <f>SUM(BD18:BD22)</f>
        <v>0.60000000000000009</v>
      </c>
      <c r="BE23" s="914"/>
      <c r="BF23" s="914"/>
      <c r="BG23" s="914" t="str">
        <f>"Total " &amp; BG15&amp;" &gt;"</f>
        <v>Total Col.18 &gt;</v>
      </c>
      <c r="BH23" s="915">
        <f>SUM(BG18:BG22)</f>
        <v>30</v>
      </c>
      <c r="BJ23" s="48"/>
      <c r="BK23" s="49"/>
      <c r="BL23" s="49"/>
      <c r="BM23" s="49"/>
      <c r="BN23" s="49"/>
      <c r="BO23" s="49"/>
      <c r="BP23" s="50"/>
      <c r="BR23" s="48"/>
      <c r="BS23" s="49"/>
      <c r="BT23" s="49"/>
      <c r="BU23" s="49"/>
      <c r="BV23" s="49"/>
      <c r="BW23" s="49"/>
      <c r="BX23" s="50"/>
      <c r="BZ23" s="48"/>
      <c r="CA23" s="49"/>
      <c r="CB23" s="49"/>
      <c r="CC23" s="49"/>
      <c r="CD23" s="49"/>
      <c r="CE23" s="49"/>
      <c r="CF23" s="50"/>
      <c r="CH23" s="3">
        <v>1</v>
      </c>
    </row>
    <row r="24" spans="2:86" ht="21" customHeight="1">
      <c r="B24" s="115" t="s">
        <v>16</v>
      </c>
      <c r="C24" s="34" t="str">
        <f>C14</f>
        <v>N NOM DE VOTRE RECETTE | collez la--FAMILLE| Auteur &gt; VOUS</v>
      </c>
      <c r="D24" s="35">
        <f>D14</f>
        <v>0.6</v>
      </c>
      <c r="E24" s="34" t="str">
        <f>E14</f>
        <v>Kg</v>
      </c>
      <c r="F24" s="36" t="str">
        <f>F14</f>
        <v>Recette mère ► Ballotine de pintade</v>
      </c>
      <c r="G24" s="160" t="s">
        <v>147</v>
      </c>
      <c r="H24" s="116" t="s">
        <v>102</v>
      </c>
      <c r="I24" s="161" t="s">
        <v>148</v>
      </c>
      <c r="J24" s="162" t="s">
        <v>149</v>
      </c>
      <c r="K24" s="130" t="s">
        <v>150</v>
      </c>
      <c r="L24" s="130" t="s">
        <v>111</v>
      </c>
      <c r="M24" s="104" t="s">
        <v>0</v>
      </c>
      <c r="N24" s="104" t="s">
        <v>99</v>
      </c>
      <c r="O24" s="104" t="s">
        <v>151</v>
      </c>
      <c r="P24" s="104" t="s">
        <v>152</v>
      </c>
      <c r="Q24" s="121" t="s">
        <v>106</v>
      </c>
      <c r="R24" s="121" t="s">
        <v>371</v>
      </c>
      <c r="S24" s="379" t="s">
        <v>153</v>
      </c>
      <c r="T24" s="121" t="s">
        <v>154</v>
      </c>
      <c r="V24" s="115" t="s">
        <v>16</v>
      </c>
      <c r="W24" s="34" t="str">
        <f>W14</f>
        <v>N NAME OF YOUR RECIPE | paste it — FAMILY|  Author &gt; YOU</v>
      </c>
      <c r="X24" s="35">
        <f>X14</f>
        <v>0.6</v>
      </c>
      <c r="Y24" s="34" t="str">
        <f>Y14</f>
        <v>kg</v>
      </c>
      <c r="Z24" s="36" t="str">
        <f>Z14</f>
        <v>Master recipe ► Guinea fowl ballotine</v>
      </c>
      <c r="AA24" s="478" t="s">
        <v>147</v>
      </c>
      <c r="AB24" s="116" t="s">
        <v>102</v>
      </c>
      <c r="AC24" s="161" t="s">
        <v>1382</v>
      </c>
      <c r="AD24" s="130" t="s">
        <v>1375</v>
      </c>
      <c r="AE24" s="130" t="s">
        <v>1376</v>
      </c>
      <c r="AF24" s="130" t="s">
        <v>1377</v>
      </c>
      <c r="AG24" s="858" t="s">
        <v>0</v>
      </c>
      <c r="AH24" s="104" t="s">
        <v>99</v>
      </c>
      <c r="AI24" s="104" t="s">
        <v>151</v>
      </c>
      <c r="AJ24" s="858" t="s">
        <v>152</v>
      </c>
      <c r="AK24" s="121" t="s">
        <v>1378</v>
      </c>
      <c r="AL24" s="121" t="s">
        <v>1379</v>
      </c>
      <c r="AM24" s="379" t="s">
        <v>1380</v>
      </c>
      <c r="AN24" s="121" t="s">
        <v>154</v>
      </c>
      <c r="AP24" s="115" t="s">
        <v>16</v>
      </c>
      <c r="AQ24" s="34" t="str">
        <f>AQ14</f>
        <v>N NOMBRE DE SU RECETA | pegue esto — FAMILIA| Autor &gt; USTED</v>
      </c>
      <c r="AR24" s="35">
        <f>AR14</f>
        <v>0.6</v>
      </c>
      <c r="AS24" s="34" t="str">
        <f>AS14</f>
        <v>kg</v>
      </c>
      <c r="AT24" s="36" t="str">
        <f>AT14</f>
        <v>Receta madre ► Ballotina de pintada</v>
      </c>
      <c r="AU24" s="478" t="s">
        <v>147</v>
      </c>
      <c r="AV24" s="116" t="s">
        <v>102</v>
      </c>
      <c r="AW24" s="161" t="s">
        <v>1364</v>
      </c>
      <c r="AX24" s="130" t="s">
        <v>1356</v>
      </c>
      <c r="AY24" s="130" t="s">
        <v>1357</v>
      </c>
      <c r="AZ24" s="130" t="s">
        <v>1358</v>
      </c>
      <c r="BA24" s="858" t="s">
        <v>0</v>
      </c>
      <c r="BB24" s="104" t="s">
        <v>99</v>
      </c>
      <c r="BC24" s="104" t="s">
        <v>151</v>
      </c>
      <c r="BD24" s="858" t="s">
        <v>152</v>
      </c>
      <c r="BE24" s="121" t="s">
        <v>1359</v>
      </c>
      <c r="BF24" s="121" t="s">
        <v>1360</v>
      </c>
      <c r="BG24" s="379" t="s">
        <v>1361</v>
      </c>
      <c r="BH24" s="121" t="s">
        <v>154</v>
      </c>
      <c r="BJ24" s="48"/>
      <c r="BK24" s="135" t="s">
        <v>117</v>
      </c>
      <c r="BL24" s="136"/>
      <c r="BM24" s="137"/>
      <c r="BN24" s="49"/>
      <c r="BO24" s="49"/>
      <c r="BP24" s="50"/>
      <c r="BR24" s="48"/>
      <c r="BS24" s="135" t="s">
        <v>118</v>
      </c>
      <c r="BT24" s="136"/>
      <c r="BU24" s="137"/>
      <c r="BV24" s="49"/>
      <c r="BW24" s="49"/>
      <c r="BX24" s="50"/>
      <c r="BZ24" s="48"/>
      <c r="CA24" s="135" t="s">
        <v>119</v>
      </c>
      <c r="CB24" s="136"/>
      <c r="CC24" s="137"/>
      <c r="CD24" s="49"/>
      <c r="CE24" s="49"/>
      <c r="CF24" s="50"/>
      <c r="CH24" s="3">
        <v>1</v>
      </c>
    </row>
    <row r="25" spans="2:86" ht="21" customHeight="1">
      <c r="B25" s="115" t="s">
        <v>16</v>
      </c>
      <c r="C25" s="34" t="str">
        <f>C14</f>
        <v>N NOM DE VOTRE RECETTE | collez la--FAMILLE| Auteur &gt; VOUS</v>
      </c>
      <c r="D25" s="35">
        <f>D14</f>
        <v>0.6</v>
      </c>
      <c r="E25" s="34" t="str">
        <f>E14</f>
        <v>Kg</v>
      </c>
      <c r="F25" s="36" t="str">
        <f>F14</f>
        <v>Recette mère ► Ballotine de pintade</v>
      </c>
      <c r="G25" s="916">
        <v>1</v>
      </c>
      <c r="H25" s="917">
        <v>1E-3</v>
      </c>
      <c r="I25" s="918">
        <v>0</v>
      </c>
      <c r="J25" s="917">
        <v>0.25</v>
      </c>
      <c r="K25" s="917">
        <v>0.33332999999999996</v>
      </c>
      <c r="L25" s="917">
        <v>0.5</v>
      </c>
      <c r="M25" s="919">
        <v>1</v>
      </c>
      <c r="N25" s="919">
        <v>0.1</v>
      </c>
      <c r="O25" s="919">
        <v>0.01</v>
      </c>
      <c r="P25" s="919">
        <v>1E-3</v>
      </c>
      <c r="Q25" s="919">
        <v>0.5</v>
      </c>
      <c r="R25" s="919">
        <v>0.25</v>
      </c>
      <c r="S25" s="919">
        <v>0.33300000000000002</v>
      </c>
      <c r="T25" s="2468">
        <v>0.2</v>
      </c>
      <c r="V25" s="115" t="s">
        <v>16</v>
      </c>
      <c r="W25" s="34" t="str">
        <f>W14</f>
        <v>N NAME OF YOUR RECIPE | paste it — FAMILY|  Author &gt; YOU</v>
      </c>
      <c r="X25" s="35">
        <f>X14</f>
        <v>0.6</v>
      </c>
      <c r="Y25" s="34" t="str">
        <f>Y14</f>
        <v>kg</v>
      </c>
      <c r="Z25" s="36" t="str">
        <f>Z14</f>
        <v>Master recipe ► Guinea fowl ballotine</v>
      </c>
      <c r="AA25" s="916">
        <v>1</v>
      </c>
      <c r="AB25" s="917">
        <v>1E-3</v>
      </c>
      <c r="AC25" s="918">
        <v>0</v>
      </c>
      <c r="AD25" s="917">
        <v>0.25</v>
      </c>
      <c r="AE25" s="917">
        <v>0.33332999999999996</v>
      </c>
      <c r="AF25" s="917">
        <v>0.5</v>
      </c>
      <c r="AG25" s="919">
        <v>1</v>
      </c>
      <c r="AH25" s="919">
        <v>0.1</v>
      </c>
      <c r="AI25" s="919">
        <v>0.01</v>
      </c>
      <c r="AJ25" s="919">
        <v>1E-3</v>
      </c>
      <c r="AK25" s="919">
        <v>0.5</v>
      </c>
      <c r="AL25" s="919">
        <v>0.33300000000000002</v>
      </c>
      <c r="AM25" s="919">
        <v>0.2</v>
      </c>
      <c r="AN25" s="2468">
        <v>0.2</v>
      </c>
      <c r="AP25" s="115" t="s">
        <v>16</v>
      </c>
      <c r="AQ25" s="34" t="str">
        <f>AQ14</f>
        <v>N NOMBRE DE SU RECETA | pegue esto — FAMILIA| Autor &gt; USTED</v>
      </c>
      <c r="AR25" s="35">
        <f>AR14</f>
        <v>0.6</v>
      </c>
      <c r="AS25" s="34" t="str">
        <f>AS14</f>
        <v>kg</v>
      </c>
      <c r="AT25" s="36" t="str">
        <f>AT14</f>
        <v>Receta madre ► Ballotina de pintada</v>
      </c>
      <c r="AU25" s="916">
        <v>1</v>
      </c>
      <c r="AV25" s="917">
        <v>1E-3</v>
      </c>
      <c r="AW25" s="918">
        <v>0</v>
      </c>
      <c r="AX25" s="917">
        <v>0.25</v>
      </c>
      <c r="AY25" s="917">
        <v>0.33332999999999996</v>
      </c>
      <c r="AZ25" s="917">
        <v>0.5</v>
      </c>
      <c r="BA25" s="919">
        <v>1</v>
      </c>
      <c r="BB25" s="919">
        <v>0.1</v>
      </c>
      <c r="BC25" s="919">
        <v>0.01</v>
      </c>
      <c r="BD25" s="919">
        <v>1E-3</v>
      </c>
      <c r="BE25" s="919">
        <v>0.5</v>
      </c>
      <c r="BF25" s="919">
        <v>0.33300000000000002</v>
      </c>
      <c r="BG25" s="919">
        <v>0.2</v>
      </c>
      <c r="BH25" s="2468">
        <v>0.2</v>
      </c>
      <c r="BJ25" s="48"/>
      <c r="BK25" s="2489" t="s">
        <v>122</v>
      </c>
      <c r="BL25" s="139" t="s">
        <v>123</v>
      </c>
      <c r="BM25" s="140"/>
      <c r="BN25" s="49"/>
      <c r="BO25" s="49"/>
      <c r="BP25" s="50"/>
      <c r="BR25" s="48"/>
      <c r="BS25" s="2489" t="s">
        <v>124</v>
      </c>
      <c r="BT25" s="139" t="s">
        <v>125</v>
      </c>
      <c r="BU25" s="140"/>
      <c r="BV25" s="49"/>
      <c r="BW25" s="49"/>
      <c r="BX25" s="50"/>
      <c r="BZ25" s="48"/>
      <c r="CA25" s="2489" t="s">
        <v>126</v>
      </c>
      <c r="CB25" s="139" t="s">
        <v>127</v>
      </c>
      <c r="CC25" s="140"/>
      <c r="CD25" s="49"/>
      <c r="CE25" s="49"/>
      <c r="CF25" s="50"/>
      <c r="CH25" s="3">
        <v>1</v>
      </c>
    </row>
    <row r="26" spans="2:86" ht="21" customHeight="1">
      <c r="B26" s="115" t="s">
        <v>16</v>
      </c>
      <c r="C26" s="34" t="str">
        <f>C14</f>
        <v>N NOM DE VOTRE RECETTE | collez la--FAMILLE| Auteur &gt; VOUS</v>
      </c>
      <c r="D26" s="35">
        <f>D14</f>
        <v>0.6</v>
      </c>
      <c r="E26" s="34" t="str">
        <f>E14</f>
        <v>Kg</v>
      </c>
      <c r="F26" s="36" t="str">
        <f>F14</f>
        <v>Recette mère ► Ballotine de pintade</v>
      </c>
      <c r="G26" s="133" t="s">
        <v>162</v>
      </c>
      <c r="H26" s="133" t="s">
        <v>163</v>
      </c>
      <c r="I26" s="161" t="s">
        <v>148</v>
      </c>
      <c r="J26" s="133" t="s">
        <v>116</v>
      </c>
      <c r="K26" s="133" t="s">
        <v>164</v>
      </c>
      <c r="L26" s="133" t="s">
        <v>165</v>
      </c>
      <c r="M26" s="138" t="s">
        <v>121</v>
      </c>
      <c r="N26" s="173" t="s">
        <v>166</v>
      </c>
      <c r="O26" s="173" t="s">
        <v>167</v>
      </c>
      <c r="P26" s="121" t="s">
        <v>168</v>
      </c>
      <c r="Q26" s="121" t="s">
        <v>169</v>
      </c>
      <c r="R26" s="121" t="s">
        <v>107</v>
      </c>
      <c r="S26" s="2470" t="s">
        <v>1857</v>
      </c>
      <c r="T26" s="934" t="s">
        <v>170</v>
      </c>
      <c r="V26" s="115" t="s">
        <v>16</v>
      </c>
      <c r="W26" s="34" t="str">
        <f>W14</f>
        <v>N NAME OF YOUR RECIPE | paste it — FAMILY|  Author &gt; YOU</v>
      </c>
      <c r="X26" s="35">
        <f>X14</f>
        <v>0.6</v>
      </c>
      <c r="Y26" s="34" t="str">
        <f>Y14</f>
        <v>kg</v>
      </c>
      <c r="Z26" s="36" t="str">
        <f>Z14</f>
        <v>Master recipe ► Guinea fowl ballotine</v>
      </c>
      <c r="AA26" s="133" t="s">
        <v>162</v>
      </c>
      <c r="AB26" s="133" t="s">
        <v>1381</v>
      </c>
      <c r="AC26" s="161" t="s">
        <v>1382</v>
      </c>
      <c r="AD26" s="133" t="s">
        <v>1383</v>
      </c>
      <c r="AE26" s="133" t="s">
        <v>1384</v>
      </c>
      <c r="AF26" s="133" t="s">
        <v>1404</v>
      </c>
      <c r="AG26" s="173" t="s">
        <v>1385</v>
      </c>
      <c r="AH26" s="173" t="s">
        <v>1386</v>
      </c>
      <c r="AI26" s="173" t="s">
        <v>1387</v>
      </c>
      <c r="AJ26" s="121" t="s">
        <v>1388</v>
      </c>
      <c r="AK26" s="121" t="s">
        <v>1389</v>
      </c>
      <c r="AL26" s="121" t="s">
        <v>1390</v>
      </c>
      <c r="AM26" s="934" t="s">
        <v>1857</v>
      </c>
      <c r="AN26" s="934" t="s">
        <v>1391</v>
      </c>
      <c r="AP26" s="115" t="s">
        <v>16</v>
      </c>
      <c r="AQ26" s="34" t="str">
        <f>AQ14</f>
        <v>N NOMBRE DE SU RECETA | pegue esto — FAMILIA| Autor &gt; USTED</v>
      </c>
      <c r="AR26" s="35">
        <f>AR14</f>
        <v>0.6</v>
      </c>
      <c r="AS26" s="34" t="str">
        <f>AS14</f>
        <v>kg</v>
      </c>
      <c r="AT26" s="36" t="str">
        <f>AT14</f>
        <v>Receta madre ► Ballotina de pintada</v>
      </c>
      <c r="AU26" s="133" t="s">
        <v>1362</v>
      </c>
      <c r="AV26" s="133" t="s">
        <v>1363</v>
      </c>
      <c r="AW26" s="161" t="s">
        <v>1364</v>
      </c>
      <c r="AX26" s="133" t="s">
        <v>1365</v>
      </c>
      <c r="AY26" s="133" t="s">
        <v>1366</v>
      </c>
      <c r="AZ26" s="133" t="s">
        <v>1367</v>
      </c>
      <c r="BA26" s="138" t="s">
        <v>1368</v>
      </c>
      <c r="BB26" s="173" t="s">
        <v>1369</v>
      </c>
      <c r="BC26" s="173" t="s">
        <v>1370</v>
      </c>
      <c r="BD26" s="121" t="s">
        <v>1371</v>
      </c>
      <c r="BE26" s="121" t="s">
        <v>1372</v>
      </c>
      <c r="BF26" s="121" t="s">
        <v>1373</v>
      </c>
      <c r="BG26" s="934" t="s">
        <v>1857</v>
      </c>
      <c r="BH26" s="934" t="s">
        <v>1374</v>
      </c>
      <c r="BJ26" s="48"/>
      <c r="BK26" s="2489"/>
      <c r="BL26" s="139" t="s">
        <v>128</v>
      </c>
      <c r="BM26" s="140"/>
      <c r="BN26" s="49"/>
      <c r="BO26" s="49"/>
      <c r="BP26" s="50"/>
      <c r="BR26" s="48"/>
      <c r="BS26" s="2489"/>
      <c r="BT26" s="139" t="s">
        <v>128</v>
      </c>
      <c r="BU26" s="140"/>
      <c r="BV26" s="49"/>
      <c r="BW26" s="49"/>
      <c r="BX26" s="50"/>
      <c r="BZ26" s="48"/>
      <c r="CA26" s="2489"/>
      <c r="CB26" s="139" t="s">
        <v>128</v>
      </c>
      <c r="CC26" s="140"/>
      <c r="CD26" s="49"/>
      <c r="CE26" s="49"/>
      <c r="CF26" s="50"/>
      <c r="CH26" s="3">
        <v>1</v>
      </c>
    </row>
    <row r="27" spans="2:86" ht="21" customHeight="1">
      <c r="B27" s="115" t="s">
        <v>16</v>
      </c>
      <c r="C27" s="34" t="str">
        <f>C14</f>
        <v>N NOM DE VOTRE RECETTE | collez la--FAMILLE| Auteur &gt; VOUS</v>
      </c>
      <c r="D27" s="35">
        <f>D14</f>
        <v>0.6</v>
      </c>
      <c r="E27" s="34" t="str">
        <f>E14</f>
        <v>Kg</v>
      </c>
      <c r="F27" s="36" t="str">
        <f>F14</f>
        <v>Recette mère ► Ballotine de pintade</v>
      </c>
      <c r="G27" s="916">
        <v>2.835E-2</v>
      </c>
      <c r="H27" s="917">
        <v>0.13</v>
      </c>
      <c r="I27" s="918">
        <v>0</v>
      </c>
      <c r="J27" s="917">
        <v>0.2</v>
      </c>
      <c r="K27" s="917">
        <v>0.23</v>
      </c>
      <c r="L27" s="917">
        <v>0.22500000000000001</v>
      </c>
      <c r="M27" s="919">
        <v>0.35</v>
      </c>
      <c r="N27" s="919">
        <v>5.0000000000000001E-3</v>
      </c>
      <c r="O27" s="919">
        <v>5.0000000000000001E-3</v>
      </c>
      <c r="P27" s="919">
        <v>1.4999999999999999E-2</v>
      </c>
      <c r="Q27" s="919">
        <v>0.1</v>
      </c>
      <c r="R27" s="919">
        <v>0.22500000000000001</v>
      </c>
      <c r="S27" s="919">
        <v>4.0000000000000001E-3</v>
      </c>
      <c r="T27" s="2469">
        <v>1E-3</v>
      </c>
      <c r="V27" s="115" t="s">
        <v>16</v>
      </c>
      <c r="W27" s="34" t="str">
        <f>W14</f>
        <v>N NAME OF YOUR RECIPE | paste it — FAMILY|  Author &gt; YOU</v>
      </c>
      <c r="X27" s="35">
        <f>X14</f>
        <v>0.6</v>
      </c>
      <c r="Y27" s="34" t="str">
        <f>Y14</f>
        <v>kg</v>
      </c>
      <c r="Z27" s="36" t="str">
        <f>Z14</f>
        <v>Master recipe ► Guinea fowl ballotine</v>
      </c>
      <c r="AA27" s="921">
        <v>2.835E-2</v>
      </c>
      <c r="AB27" s="922">
        <v>0.13</v>
      </c>
      <c r="AC27" s="923">
        <v>0</v>
      </c>
      <c r="AD27" s="922">
        <v>0.2</v>
      </c>
      <c r="AE27" s="922">
        <v>0.23</v>
      </c>
      <c r="AF27" s="922">
        <v>0.22500000000000001</v>
      </c>
      <c r="AG27" s="919">
        <v>0.35</v>
      </c>
      <c r="AH27" s="919">
        <v>5.0000000000000001E-3</v>
      </c>
      <c r="AI27" s="919">
        <v>5.0000000000000001E-3</v>
      </c>
      <c r="AJ27" s="919">
        <v>1.4999999999999999E-2</v>
      </c>
      <c r="AK27" s="919">
        <v>0.1</v>
      </c>
      <c r="AL27" s="919">
        <v>0.22500000000000001</v>
      </c>
      <c r="AM27" s="919">
        <v>4.0000000000000001E-3</v>
      </c>
      <c r="AN27" s="2469">
        <v>1E-3</v>
      </c>
      <c r="AP27" s="115" t="s">
        <v>16</v>
      </c>
      <c r="AQ27" s="34" t="str">
        <f>AQ14</f>
        <v>N NOMBRE DE SU RECETA | pegue esto — FAMILIA| Autor &gt; USTED</v>
      </c>
      <c r="AR27" s="35">
        <f>AR14</f>
        <v>0.6</v>
      </c>
      <c r="AS27" s="34" t="str">
        <f>AS14</f>
        <v>kg</v>
      </c>
      <c r="AT27" s="36" t="str">
        <f>AT14</f>
        <v>Receta madre ► Ballotina de pintada</v>
      </c>
      <c r="AU27" s="921">
        <v>2.835E-2</v>
      </c>
      <c r="AV27" s="922">
        <v>0.13</v>
      </c>
      <c r="AW27" s="923">
        <v>0</v>
      </c>
      <c r="AX27" s="922">
        <v>0.2</v>
      </c>
      <c r="AY27" s="922">
        <v>0.23</v>
      </c>
      <c r="AZ27" s="922">
        <v>0.22500000000000001</v>
      </c>
      <c r="BA27" s="919">
        <v>0.35</v>
      </c>
      <c r="BB27" s="919">
        <v>5.0000000000000001E-3</v>
      </c>
      <c r="BC27" s="919">
        <v>5.0000000000000001E-3</v>
      </c>
      <c r="BD27" s="919">
        <v>1.4999999999999999E-2</v>
      </c>
      <c r="BE27" s="919">
        <v>0.1</v>
      </c>
      <c r="BF27" s="919">
        <v>0.22500000000000001</v>
      </c>
      <c r="BG27" s="919">
        <v>4.0000000000000001E-3</v>
      </c>
      <c r="BH27" s="2469">
        <v>1E-3</v>
      </c>
      <c r="BJ27" s="48"/>
      <c r="BK27" s="2489"/>
      <c r="BL27" s="139" t="s">
        <v>129</v>
      </c>
      <c r="BM27" s="140"/>
      <c r="BN27" s="49"/>
      <c r="BO27" s="49"/>
      <c r="BP27" s="50"/>
      <c r="BR27" s="48"/>
      <c r="BS27" s="2489"/>
      <c r="BT27" s="139" t="s">
        <v>130</v>
      </c>
      <c r="BU27" s="140"/>
      <c r="BV27" s="49"/>
      <c r="BW27" s="49"/>
      <c r="BX27" s="50"/>
      <c r="BZ27" s="48"/>
      <c r="CA27" s="2489"/>
      <c r="CB27" s="139" t="s">
        <v>131</v>
      </c>
      <c r="CC27" s="140"/>
      <c r="CD27" s="49"/>
      <c r="CE27" s="49"/>
      <c r="CF27" s="50"/>
      <c r="CH27" s="3">
        <v>1</v>
      </c>
    </row>
    <row r="28" spans="2:86" ht="21" customHeight="1">
      <c r="B28" s="179" t="s">
        <v>11</v>
      </c>
      <c r="C28" s="180" t="str">
        <f>C14</f>
        <v>N NOM DE VOTRE RECETTE | collez la--FAMILLE| Auteur &gt; VOUS</v>
      </c>
      <c r="D28" s="180">
        <f>D14</f>
        <v>0.6</v>
      </c>
      <c r="E28" s="181" t="str">
        <f>E14</f>
        <v>Kg</v>
      </c>
      <c r="F28" s="182" t="str">
        <f>F14</f>
        <v>Recette mère ► Ballotine de pintade</v>
      </c>
      <c r="G28" s="183" t="str">
        <f t="shared" ref="G28:L28" si="12">G15</f>
        <v>Col.6</v>
      </c>
      <c r="H28" s="183" t="str">
        <f t="shared" si="12"/>
        <v>Col.7</v>
      </c>
      <c r="I28" s="183" t="str">
        <f t="shared" si="12"/>
        <v>Col.8</v>
      </c>
      <c r="J28" s="183" t="str">
        <f t="shared" si="12"/>
        <v>Col.9</v>
      </c>
      <c r="K28" s="183" t="str">
        <f t="shared" si="12"/>
        <v>Col.10</v>
      </c>
      <c r="L28" s="183" t="str">
        <f t="shared" si="12"/>
        <v>Col.11</v>
      </c>
      <c r="M28" s="184" t="s">
        <v>171</v>
      </c>
      <c r="N28" s="1140"/>
      <c r="O28" s="1140"/>
      <c r="P28" s="1140"/>
      <c r="Q28" s="1140"/>
      <c r="R28" s="1140"/>
      <c r="S28" s="1140"/>
      <c r="T28" s="1651"/>
      <c r="V28" s="179" t="s">
        <v>11</v>
      </c>
      <c r="W28" s="180" t="str">
        <f>W14</f>
        <v>N NAME OF YOUR RECIPE | paste it — FAMILY|  Author &gt; YOU</v>
      </c>
      <c r="X28" s="180">
        <f>X14</f>
        <v>0.6</v>
      </c>
      <c r="Y28" s="181" t="str">
        <f>Y14</f>
        <v>kg</v>
      </c>
      <c r="Z28" s="182" t="str">
        <f>Z14</f>
        <v>Master recipe ► Guinea fowl ballotine</v>
      </c>
      <c r="AA28" s="183" t="str">
        <f t="shared" ref="AA28:AF28" si="13">AA15</f>
        <v>Col.6</v>
      </c>
      <c r="AB28" s="183" t="str">
        <f t="shared" si="13"/>
        <v>Col.7</v>
      </c>
      <c r="AC28" s="183" t="str">
        <f t="shared" si="13"/>
        <v>Col.8</v>
      </c>
      <c r="AD28" s="183" t="str">
        <f t="shared" si="13"/>
        <v>Col.9</v>
      </c>
      <c r="AE28" s="183" t="str">
        <f t="shared" si="13"/>
        <v>Col.10</v>
      </c>
      <c r="AF28" s="183" t="str">
        <f t="shared" si="13"/>
        <v>Col.11</v>
      </c>
      <c r="AG28" s="184" t="s">
        <v>1392</v>
      </c>
      <c r="AH28" s="1140"/>
      <c r="AI28" s="1140"/>
      <c r="AJ28" s="1140"/>
      <c r="AK28" s="1140"/>
      <c r="AL28" s="1140"/>
      <c r="AM28" s="1140"/>
      <c r="AN28" s="1651"/>
      <c r="AP28" s="179" t="s">
        <v>11</v>
      </c>
      <c r="AQ28" s="180" t="str">
        <f>AQ14</f>
        <v>N NOMBRE DE SU RECETA | pegue esto — FAMILIA| Autor &gt; USTED</v>
      </c>
      <c r="AR28" s="180">
        <f>AR14</f>
        <v>0.6</v>
      </c>
      <c r="AS28" s="181" t="str">
        <f>AS14</f>
        <v>kg</v>
      </c>
      <c r="AT28" s="182" t="str">
        <f>AT14</f>
        <v>Receta madre ► Ballotina de pintada</v>
      </c>
      <c r="AU28" s="183" t="str">
        <f t="shared" ref="AU28:AZ28" si="14">AU15</f>
        <v>Col.6</v>
      </c>
      <c r="AV28" s="183" t="str">
        <f t="shared" si="14"/>
        <v>Col.7</v>
      </c>
      <c r="AW28" s="183" t="str">
        <f t="shared" si="14"/>
        <v>Col.8</v>
      </c>
      <c r="AX28" s="183" t="str">
        <f t="shared" si="14"/>
        <v>Col.9</v>
      </c>
      <c r="AY28" s="183" t="str">
        <f t="shared" si="14"/>
        <v>Col.10</v>
      </c>
      <c r="AZ28" s="183" t="str">
        <f t="shared" si="14"/>
        <v>Col.11</v>
      </c>
      <c r="BA28" s="184" t="s">
        <v>1355</v>
      </c>
      <c r="BB28" s="185"/>
      <c r="BC28" s="185"/>
      <c r="BD28" s="185"/>
      <c r="BE28" s="185"/>
      <c r="BF28" s="185"/>
      <c r="BG28" s="185"/>
      <c r="BH28" s="1144"/>
      <c r="BJ28" s="48"/>
      <c r="BK28" s="2489"/>
      <c r="BL28" s="139" t="s">
        <v>132</v>
      </c>
      <c r="BM28" s="140"/>
      <c r="BN28" s="49"/>
      <c r="BO28" s="49"/>
      <c r="BP28" s="50"/>
      <c r="BR28" s="48"/>
      <c r="BS28" s="2489"/>
      <c r="BT28" s="139" t="s">
        <v>133</v>
      </c>
      <c r="BU28" s="140"/>
      <c r="BV28" s="49"/>
      <c r="BW28" s="49"/>
      <c r="BX28" s="50"/>
      <c r="BZ28" s="48"/>
      <c r="CA28" s="2489"/>
      <c r="CB28" s="139" t="s">
        <v>133</v>
      </c>
      <c r="CC28" s="140"/>
      <c r="CD28" s="49"/>
      <c r="CE28" s="49"/>
      <c r="CF28" s="50"/>
      <c r="CH28" s="3">
        <v>1</v>
      </c>
    </row>
    <row r="29" spans="2:86" ht="21" customHeight="1">
      <c r="B29" s="189" t="s">
        <v>11</v>
      </c>
      <c r="C29" s="1684" t="str">
        <f>C14</f>
        <v>N NOM DE VOTRE RECETTE | collez la--FAMILLE| Auteur &gt; VOUS</v>
      </c>
      <c r="D29" s="1684">
        <f>D14</f>
        <v>0.6</v>
      </c>
      <c r="E29" s="1685" t="str">
        <f>E14</f>
        <v>Kg</v>
      </c>
      <c r="F29" s="1686" t="str">
        <f>F14</f>
        <v>Recette mère ► Ballotine de pintade</v>
      </c>
      <c r="G29" s="1812"/>
      <c r="H29" s="1812"/>
      <c r="I29" s="1812"/>
      <c r="J29" s="1812"/>
      <c r="K29" s="1812"/>
      <c r="L29" s="1813" t="s">
        <v>8456</v>
      </c>
      <c r="M29" s="1814" t="s">
        <v>855</v>
      </c>
      <c r="N29" s="1644"/>
      <c r="O29" s="1644"/>
      <c r="P29" s="9"/>
      <c r="Q29" s="9"/>
      <c r="R29" s="9"/>
      <c r="S29" s="1646" t="s">
        <v>172</v>
      </c>
      <c r="T29" s="1647" t="s">
        <v>173</v>
      </c>
      <c r="V29" s="189" t="s">
        <v>11</v>
      </c>
      <c r="W29" s="1684" t="str">
        <f>W14</f>
        <v>N NAME OF YOUR RECIPE | paste it — FAMILY|  Author &gt; YOU</v>
      </c>
      <c r="X29" s="1684">
        <f>X14</f>
        <v>0.6</v>
      </c>
      <c r="Y29" s="1685" t="str">
        <f>Y14</f>
        <v>kg</v>
      </c>
      <c r="Z29" s="1686" t="str">
        <f>Z14</f>
        <v>Master recipe ► Guinea fowl ballotine</v>
      </c>
      <c r="AA29" s="1812"/>
      <c r="AB29" s="1812"/>
      <c r="AC29" s="1812"/>
      <c r="AD29" s="1812"/>
      <c r="AE29" s="1812"/>
      <c r="AF29" s="1813" t="s">
        <v>8548</v>
      </c>
      <c r="AG29" s="1814" t="s">
        <v>900</v>
      </c>
      <c r="AH29" s="1644"/>
      <c r="AI29" s="1644"/>
      <c r="AJ29" s="9"/>
      <c r="AK29" s="9"/>
      <c r="AL29" s="9"/>
      <c r="AM29" s="1646" t="s">
        <v>899</v>
      </c>
      <c r="AN29" s="1647" t="s">
        <v>173</v>
      </c>
      <c r="AP29" s="189" t="s">
        <v>11</v>
      </c>
      <c r="AQ29" s="1684" t="str">
        <f>AQ14</f>
        <v>N NOMBRE DE SU RECETA | pegue esto — FAMILIA| Autor &gt; USTED</v>
      </c>
      <c r="AR29" s="1684">
        <f>AR14</f>
        <v>0.6</v>
      </c>
      <c r="AS29" s="1685" t="str">
        <f>AS14</f>
        <v>kg</v>
      </c>
      <c r="AT29" s="1686" t="str">
        <f>AT14</f>
        <v>Receta madre ► Ballotina de pintada</v>
      </c>
      <c r="AU29" s="1812"/>
      <c r="AV29" s="1812"/>
      <c r="AW29" s="1812"/>
      <c r="AX29" s="1812"/>
      <c r="AY29" s="1812"/>
      <c r="AZ29" s="1813" t="s">
        <v>8549</v>
      </c>
      <c r="BA29" s="1814" t="s">
        <v>921</v>
      </c>
      <c r="BB29" s="195"/>
      <c r="BC29" s="195"/>
      <c r="BD29" s="186"/>
      <c r="BE29" s="186"/>
      <c r="BF29" s="186"/>
      <c r="BG29" s="187" t="s">
        <v>920</v>
      </c>
      <c r="BH29" s="188" t="s">
        <v>173</v>
      </c>
      <c r="BJ29" s="48"/>
      <c r="BK29" s="2489"/>
      <c r="BL29" s="139" t="s">
        <v>134</v>
      </c>
      <c r="BM29" s="140"/>
      <c r="BN29" s="49"/>
      <c r="BO29" s="49"/>
      <c r="BP29" s="50"/>
      <c r="BR29" s="48"/>
      <c r="BS29" s="2489"/>
      <c r="BT29" s="139" t="s">
        <v>135</v>
      </c>
      <c r="BU29" s="140"/>
      <c r="BV29" s="49"/>
      <c r="BW29" s="49"/>
      <c r="BX29" s="50"/>
      <c r="BZ29" s="48"/>
      <c r="CA29" s="2489"/>
      <c r="CB29" s="139" t="s">
        <v>136</v>
      </c>
      <c r="CC29" s="140"/>
      <c r="CD29" s="49"/>
      <c r="CE29" s="49"/>
      <c r="CF29" s="50"/>
      <c r="CH29" s="3">
        <v>1</v>
      </c>
    </row>
    <row r="30" spans="2:86" ht="21" customHeight="1">
      <c r="B30" s="115" t="str">
        <f t="shared" ref="B30:B40" si="15">IF(OR(G30&lt;&gt;"",H30&lt;&gt; "",I30&lt;&gt;"",J30&lt;&gt;""),"A", "►")</f>
        <v>►</v>
      </c>
      <c r="C30" s="190" t="str">
        <f>C14</f>
        <v>N NOM DE VOTRE RECETTE | collez la--FAMILLE| Auteur &gt; VOUS</v>
      </c>
      <c r="D30" s="190">
        <f>D14</f>
        <v>0.6</v>
      </c>
      <c r="E30" s="191" t="str">
        <f>E14</f>
        <v>Kg</v>
      </c>
      <c r="F30" s="192" t="str">
        <f>F14</f>
        <v>Recette mère ► Ballotine de pintade</v>
      </c>
      <c r="G30" s="533"/>
      <c r="H30" s="533"/>
      <c r="I30" s="533"/>
      <c r="J30" s="533"/>
      <c r="K30" s="1817"/>
      <c r="L30" s="1818">
        <v>0</v>
      </c>
      <c r="M30" s="1819" t="s">
        <v>8457</v>
      </c>
      <c r="N30" s="1644"/>
      <c r="O30" s="1644"/>
      <c r="P30" s="9"/>
      <c r="Q30" s="9"/>
      <c r="R30" s="9"/>
      <c r="S30" s="1650" t="s">
        <v>176</v>
      </c>
      <c r="T30" s="1647" t="s">
        <v>173</v>
      </c>
      <c r="V30" s="115" t="str">
        <f t="shared" ref="V30:V40" si="16">IF(OR(AA30&lt;&gt;"",AB30&lt;&gt; "",AC30&lt;&gt;"",AD30&lt;&gt;""),"A", "►")</f>
        <v>►</v>
      </c>
      <c r="W30" s="190" t="str">
        <f>W14</f>
        <v>N NAME OF YOUR RECIPE | paste it — FAMILY|  Author &gt; YOU</v>
      </c>
      <c r="X30" s="190">
        <f>X14</f>
        <v>0.6</v>
      </c>
      <c r="Y30" s="191" t="str">
        <f>Y14</f>
        <v>kg</v>
      </c>
      <c r="Z30" s="192" t="str">
        <f>Z14</f>
        <v>Master recipe ► Guinea fowl ballotine</v>
      </c>
      <c r="AA30" s="533"/>
      <c r="AB30" s="533"/>
      <c r="AC30" s="533"/>
      <c r="AD30" s="533"/>
      <c r="AE30" s="1817"/>
      <c r="AF30" s="1818">
        <v>0</v>
      </c>
      <c r="AG30" s="1819" t="s">
        <v>8512</v>
      </c>
      <c r="AH30" s="1644"/>
      <c r="AI30" s="1644"/>
      <c r="AJ30" s="9"/>
      <c r="AK30" s="9"/>
      <c r="AL30" s="9"/>
      <c r="AM30" s="1650" t="s">
        <v>901</v>
      </c>
      <c r="AN30" s="1647" t="s">
        <v>173</v>
      </c>
      <c r="AP30" s="115" t="str">
        <f t="shared" ref="AP30:AP40" si="17">IF(OR(AU30&lt;&gt;"",AV30&lt;&gt; "",AW30&lt;&gt;"",AX30&lt;&gt;""),"A", "►")</f>
        <v>►</v>
      </c>
      <c r="AQ30" s="190" t="str">
        <f>AQ14</f>
        <v>N NOMBRE DE SU RECETA | pegue esto — FAMILIA| Autor &gt; USTED</v>
      </c>
      <c r="AR30" s="190">
        <f>AR14</f>
        <v>0.6</v>
      </c>
      <c r="AS30" s="191" t="str">
        <f>AS14</f>
        <v>kg</v>
      </c>
      <c r="AT30" s="192" t="str">
        <f>AT14</f>
        <v>Receta madre ► Ballotina de pintada</v>
      </c>
      <c r="AU30" s="533"/>
      <c r="AV30" s="533"/>
      <c r="AW30" s="533"/>
      <c r="AX30" s="533"/>
      <c r="AY30" s="1817"/>
      <c r="AZ30" s="1818">
        <v>0</v>
      </c>
      <c r="BA30" s="1819" t="s">
        <v>8511</v>
      </c>
      <c r="BB30" s="1644"/>
      <c r="BC30" s="1644"/>
      <c r="BD30" s="9"/>
      <c r="BE30" s="9"/>
      <c r="BF30" s="9"/>
      <c r="BG30" s="1650" t="s">
        <v>922</v>
      </c>
      <c r="BH30" s="1647" t="s">
        <v>173</v>
      </c>
      <c r="BJ30" s="48"/>
      <c r="BK30" s="2490"/>
      <c r="BL30" s="144" t="s">
        <v>137</v>
      </c>
      <c r="BM30" s="145"/>
      <c r="BN30" s="49"/>
      <c r="BO30" s="49"/>
      <c r="BP30" s="50"/>
      <c r="BR30" s="48"/>
      <c r="BS30" s="2490"/>
      <c r="BT30" s="144" t="s">
        <v>138</v>
      </c>
      <c r="BU30" s="145"/>
      <c r="BV30" s="49"/>
      <c r="BW30" s="49"/>
      <c r="BX30" s="50"/>
      <c r="BZ30" s="48"/>
      <c r="CA30" s="2490"/>
      <c r="CB30" s="144" t="s">
        <v>139</v>
      </c>
      <c r="CC30" s="145"/>
      <c r="CD30" s="49"/>
      <c r="CE30" s="49"/>
      <c r="CF30" s="50"/>
      <c r="CH30" s="3">
        <v>1</v>
      </c>
    </row>
    <row r="31" spans="2:86" ht="21" customHeight="1">
      <c r="B31" s="115" t="str">
        <f t="shared" si="15"/>
        <v>►</v>
      </c>
      <c r="C31" s="190" t="str">
        <f>C14</f>
        <v>N NOM DE VOTRE RECETTE | collez la--FAMILLE| Auteur &gt; VOUS</v>
      </c>
      <c r="D31" s="190">
        <f>D14</f>
        <v>0.6</v>
      </c>
      <c r="E31" s="191" t="str">
        <f>E14</f>
        <v>Kg</v>
      </c>
      <c r="F31" s="192" t="str">
        <f>F14</f>
        <v>Recette mère ► Ballotine de pintade</v>
      </c>
      <c r="G31" s="533"/>
      <c r="H31" s="533"/>
      <c r="I31" s="533"/>
      <c r="J31" s="533"/>
      <c r="K31" s="1817"/>
      <c r="L31" s="1821" t="str">
        <f>IF(ISBLANK(M31),"",LARGE(L30:L30,1)+1)</f>
        <v/>
      </c>
      <c r="M31" s="1822"/>
      <c r="N31" s="1644"/>
      <c r="O31" s="1644"/>
      <c r="P31" s="1644"/>
      <c r="Q31" s="1644"/>
      <c r="R31" s="1644"/>
      <c r="S31" s="1644"/>
      <c r="T31" s="1645"/>
      <c r="V31" s="115" t="str">
        <f t="shared" si="16"/>
        <v>►</v>
      </c>
      <c r="W31" s="190" t="str">
        <f>W14</f>
        <v>N NAME OF YOUR RECIPE | paste it — FAMILY|  Author &gt; YOU</v>
      </c>
      <c r="X31" s="190">
        <f>X14</f>
        <v>0.6</v>
      </c>
      <c r="Y31" s="191" t="str">
        <f>Y14</f>
        <v>kg</v>
      </c>
      <c r="Z31" s="192" t="str">
        <f>Z14</f>
        <v>Master recipe ► Guinea fowl ballotine</v>
      </c>
      <c r="AA31" s="533"/>
      <c r="AB31" s="533"/>
      <c r="AC31" s="533"/>
      <c r="AD31" s="533"/>
      <c r="AE31" s="1817"/>
      <c r="AF31" s="1821" t="str">
        <f>IF(ISBLANK(AG31),"",LARGE(AF30:AF30,1)+1)</f>
        <v/>
      </c>
      <c r="AG31" s="1822"/>
      <c r="AH31" s="1644"/>
      <c r="AI31" s="1644"/>
      <c r="AJ31" s="1644"/>
      <c r="AK31" s="1644"/>
      <c r="AL31" s="1644"/>
      <c r="AM31" s="1644"/>
      <c r="AN31" s="1645"/>
      <c r="AP31" s="115" t="str">
        <f t="shared" si="17"/>
        <v>►</v>
      </c>
      <c r="AQ31" s="190" t="str">
        <f>AQ14</f>
        <v>N NOMBRE DE SU RECETA | pegue esto — FAMILIA| Autor &gt; USTED</v>
      </c>
      <c r="AR31" s="190">
        <f>AR14</f>
        <v>0.6</v>
      </c>
      <c r="AS31" s="191" t="str">
        <f>AS14</f>
        <v>kg</v>
      </c>
      <c r="AT31" s="192" t="str">
        <f>AT14</f>
        <v>Receta madre ► Ballotina de pintada</v>
      </c>
      <c r="AU31" s="533"/>
      <c r="AV31" s="533"/>
      <c r="AW31" s="533"/>
      <c r="AX31" s="533"/>
      <c r="AY31" s="1817"/>
      <c r="AZ31" s="1821" t="str">
        <f>IF(ISBLANK(BA31),"",LARGE(AZ30:AZ30,1)+1)</f>
        <v/>
      </c>
      <c r="BA31" s="1822"/>
      <c r="BB31" s="1644"/>
      <c r="BC31" s="1644"/>
      <c r="BD31" s="1644"/>
      <c r="BE31" s="1644"/>
      <c r="BF31" s="1644"/>
      <c r="BG31" s="1644"/>
      <c r="BH31" s="1645"/>
      <c r="BJ31" s="146"/>
      <c r="BK31" s="147"/>
      <c r="BL31" s="148"/>
      <c r="BM31" s="49"/>
      <c r="BN31" s="49"/>
      <c r="BO31" s="49"/>
      <c r="BP31" s="50"/>
      <c r="BR31" s="146"/>
      <c r="BS31" s="147"/>
      <c r="BT31" s="148"/>
      <c r="BU31" s="49"/>
      <c r="BV31" s="49"/>
      <c r="BW31" s="49"/>
      <c r="BX31" s="50"/>
      <c r="BZ31" s="146"/>
      <c r="CA31" s="147"/>
      <c r="CB31" s="148"/>
      <c r="CC31" s="49"/>
      <c r="CD31" s="49"/>
      <c r="CE31" s="49"/>
      <c r="CF31" s="50"/>
      <c r="CH31" s="3">
        <v>1</v>
      </c>
    </row>
    <row r="32" spans="2:86" ht="21" customHeight="1">
      <c r="B32" s="115" t="str">
        <f t="shared" si="15"/>
        <v>►</v>
      </c>
      <c r="C32" s="190" t="str">
        <f>C14</f>
        <v>N NOM DE VOTRE RECETTE | collez la--FAMILLE| Auteur &gt; VOUS</v>
      </c>
      <c r="D32" s="190">
        <f>D14</f>
        <v>0.6</v>
      </c>
      <c r="E32" s="191" t="str">
        <f>E14</f>
        <v>Kg</v>
      </c>
      <c r="F32" s="192" t="str">
        <f>F14</f>
        <v>Recette mère ► Ballotine de pintade</v>
      </c>
      <c r="G32" s="533"/>
      <c r="H32" s="533"/>
      <c r="I32" s="533"/>
      <c r="J32" s="533"/>
      <c r="K32" s="1817"/>
      <c r="L32" s="1821" t="str">
        <f>IF(ISBLANK(M32),"",LARGE(L30:L31,1)+1)</f>
        <v/>
      </c>
      <c r="M32" s="1822"/>
      <c r="N32" s="1644"/>
      <c r="O32" s="1644"/>
      <c r="P32" s="1644"/>
      <c r="Q32" s="1644"/>
      <c r="R32" s="1644"/>
      <c r="S32" s="1644"/>
      <c r="T32" s="1645"/>
      <c r="V32" s="115" t="str">
        <f t="shared" si="16"/>
        <v>►</v>
      </c>
      <c r="W32" s="190" t="str">
        <f>W14</f>
        <v>N NAME OF YOUR RECIPE | paste it — FAMILY|  Author &gt; YOU</v>
      </c>
      <c r="X32" s="190">
        <f>X14</f>
        <v>0.6</v>
      </c>
      <c r="Y32" s="191" t="str">
        <f>Y14</f>
        <v>kg</v>
      </c>
      <c r="Z32" s="192" t="str">
        <f>Z14</f>
        <v>Master recipe ► Guinea fowl ballotine</v>
      </c>
      <c r="AA32" s="533"/>
      <c r="AB32" s="533"/>
      <c r="AC32" s="533"/>
      <c r="AD32" s="533"/>
      <c r="AE32" s="1817"/>
      <c r="AF32" s="1821" t="str">
        <f>IF(ISBLANK(AG32),"",LARGE(AF30:AF31,1)+1)</f>
        <v/>
      </c>
      <c r="AG32" s="1822"/>
      <c r="AH32" s="1644"/>
      <c r="AI32" s="1644"/>
      <c r="AJ32" s="1644"/>
      <c r="AK32" s="1644"/>
      <c r="AL32" s="1644"/>
      <c r="AM32" s="1644"/>
      <c r="AN32" s="1645"/>
      <c r="AP32" s="115" t="str">
        <f t="shared" si="17"/>
        <v>►</v>
      </c>
      <c r="AQ32" s="190" t="str">
        <f>AQ14</f>
        <v>N NOMBRE DE SU RECETA | pegue esto — FAMILIA| Autor &gt; USTED</v>
      </c>
      <c r="AR32" s="190">
        <f>AR14</f>
        <v>0.6</v>
      </c>
      <c r="AS32" s="191" t="str">
        <f>AS14</f>
        <v>kg</v>
      </c>
      <c r="AT32" s="192" t="str">
        <f>AT14</f>
        <v>Receta madre ► Ballotina de pintada</v>
      </c>
      <c r="AU32" s="533"/>
      <c r="AV32" s="533"/>
      <c r="AW32" s="533"/>
      <c r="AX32" s="533"/>
      <c r="AY32" s="1817"/>
      <c r="AZ32" s="1821" t="str">
        <f>IF(ISBLANK(BA32),"",LARGE(AZ30:AZ31,1)+1)</f>
        <v/>
      </c>
      <c r="BA32" s="1822"/>
      <c r="BB32" s="1644"/>
      <c r="BC32" s="1644"/>
      <c r="BD32" s="1644"/>
      <c r="BE32" s="1644"/>
      <c r="BF32" s="1644"/>
      <c r="BG32" s="1644"/>
      <c r="BH32" s="1645"/>
      <c r="BJ32" s="154" t="s">
        <v>33</v>
      </c>
      <c r="BK32" s="155"/>
      <c r="BL32" s="156"/>
      <c r="BM32" s="156"/>
      <c r="BN32" s="157" t="s">
        <v>36</v>
      </c>
      <c r="BO32" s="158">
        <v>20</v>
      </c>
      <c r="BP32" s="159" t="s">
        <v>37</v>
      </c>
      <c r="BR32" s="154" t="s">
        <v>141</v>
      </c>
      <c r="BS32" s="155"/>
      <c r="BT32" s="156"/>
      <c r="BU32" s="156"/>
      <c r="BV32" s="157" t="s">
        <v>142</v>
      </c>
      <c r="BW32" s="158">
        <v>20</v>
      </c>
      <c r="BX32" s="159" t="s">
        <v>143</v>
      </c>
      <c r="BZ32" s="154" t="s">
        <v>144</v>
      </c>
      <c r="CA32" s="155"/>
      <c r="CB32" s="156"/>
      <c r="CC32" s="156"/>
      <c r="CD32" s="157" t="s">
        <v>145</v>
      </c>
      <c r="CE32" s="158">
        <v>20</v>
      </c>
      <c r="CF32" s="159" t="s">
        <v>146</v>
      </c>
      <c r="CH32" s="3">
        <v>1</v>
      </c>
    </row>
    <row r="33" spans="2:86" ht="21" customHeight="1">
      <c r="B33" s="115" t="str">
        <f t="shared" si="15"/>
        <v>►</v>
      </c>
      <c r="C33" s="190" t="str">
        <f>C14</f>
        <v>N NOM DE VOTRE RECETTE | collez la--FAMILLE| Auteur &gt; VOUS</v>
      </c>
      <c r="D33" s="190">
        <f>D14</f>
        <v>0.6</v>
      </c>
      <c r="E33" s="191" t="str">
        <f>E14</f>
        <v>Kg</v>
      </c>
      <c r="F33" s="192" t="str">
        <f>F14</f>
        <v>Recette mère ► Ballotine de pintade</v>
      </c>
      <c r="G33" s="533"/>
      <c r="H33" s="533"/>
      <c r="I33" s="533"/>
      <c r="J33" s="533"/>
      <c r="K33" s="1817"/>
      <c r="L33" s="1821" t="str">
        <f>IF(ISBLANK(M33),"",LARGE(L30:L32,1)+1)</f>
        <v/>
      </c>
      <c r="M33" s="1822"/>
      <c r="N33" s="1644"/>
      <c r="O33" s="1644"/>
      <c r="P33" s="1644"/>
      <c r="Q33" s="1644"/>
      <c r="R33" s="1644"/>
      <c r="S33" s="1644"/>
      <c r="T33" s="1645"/>
      <c r="V33" s="115" t="str">
        <f t="shared" si="16"/>
        <v>►</v>
      </c>
      <c r="W33" s="190" t="str">
        <f>W14</f>
        <v>N NAME OF YOUR RECIPE | paste it — FAMILY|  Author &gt; YOU</v>
      </c>
      <c r="X33" s="190">
        <f>X14</f>
        <v>0.6</v>
      </c>
      <c r="Y33" s="191" t="str">
        <f>Y14</f>
        <v>kg</v>
      </c>
      <c r="Z33" s="192" t="str">
        <f>Z14</f>
        <v>Master recipe ► Guinea fowl ballotine</v>
      </c>
      <c r="AA33" s="533"/>
      <c r="AB33" s="533"/>
      <c r="AC33" s="533"/>
      <c r="AD33" s="533"/>
      <c r="AE33" s="1817"/>
      <c r="AF33" s="1821" t="str">
        <f>IF(ISBLANK(AG33),"",LARGE(AF30:AF32,1)+1)</f>
        <v/>
      </c>
      <c r="AG33" s="1822"/>
      <c r="AH33" s="1644"/>
      <c r="AI33" s="1644"/>
      <c r="AJ33" s="1644"/>
      <c r="AK33" s="1644"/>
      <c r="AL33" s="1644"/>
      <c r="AM33" s="1644"/>
      <c r="AN33" s="1645"/>
      <c r="AP33" s="115" t="str">
        <f t="shared" si="17"/>
        <v>►</v>
      </c>
      <c r="AQ33" s="190" t="str">
        <f>AQ14</f>
        <v>N NOMBRE DE SU RECETA | pegue esto — FAMILIA| Autor &gt; USTED</v>
      </c>
      <c r="AR33" s="190">
        <f>AR14</f>
        <v>0.6</v>
      </c>
      <c r="AS33" s="191" t="str">
        <f>AS14</f>
        <v>kg</v>
      </c>
      <c r="AT33" s="192" t="str">
        <f>AT14</f>
        <v>Receta madre ► Ballotina de pintada</v>
      </c>
      <c r="AU33" s="533"/>
      <c r="AV33" s="533"/>
      <c r="AW33" s="533"/>
      <c r="AX33" s="533"/>
      <c r="AY33" s="1817"/>
      <c r="AZ33" s="1821" t="str">
        <f>IF(ISBLANK(BA33),"",LARGE(AZ30:AZ32,1)+1)</f>
        <v/>
      </c>
      <c r="BA33" s="1822"/>
      <c r="BB33" s="1644"/>
      <c r="BC33" s="1644"/>
      <c r="BD33" s="1644"/>
      <c r="BE33" s="1644"/>
      <c r="BF33" s="1644"/>
      <c r="BG33" s="1644"/>
      <c r="BH33" s="1645"/>
      <c r="BJ33" s="164">
        <v>10</v>
      </c>
      <c r="BK33" s="165" t="s">
        <v>20</v>
      </c>
      <c r="BL33" s="156"/>
      <c r="BM33" s="156"/>
      <c r="BN33" s="166"/>
      <c r="BO33" s="167" t="s">
        <v>41</v>
      </c>
      <c r="BP33" s="168" t="s">
        <v>42</v>
      </c>
      <c r="BR33" s="164">
        <v>10</v>
      </c>
      <c r="BS33" s="165" t="s">
        <v>143</v>
      </c>
      <c r="BT33" s="156"/>
      <c r="BU33" s="156"/>
      <c r="BV33" s="166"/>
      <c r="BW33" s="167" t="s">
        <v>155</v>
      </c>
      <c r="BX33" s="168" t="s">
        <v>156</v>
      </c>
      <c r="BZ33" s="164">
        <v>10</v>
      </c>
      <c r="CA33" s="165" t="s">
        <v>146</v>
      </c>
      <c r="CB33" s="156"/>
      <c r="CC33" s="156"/>
      <c r="CD33" s="166"/>
      <c r="CE33" s="167" t="s">
        <v>157</v>
      </c>
      <c r="CF33" s="168" t="s">
        <v>158</v>
      </c>
      <c r="CH33" s="3">
        <v>1</v>
      </c>
    </row>
    <row r="34" spans="2:86" ht="21" customHeight="1">
      <c r="B34" s="115" t="str">
        <f t="shared" si="15"/>
        <v>►</v>
      </c>
      <c r="C34" s="190" t="str">
        <f>C14</f>
        <v>N NOM DE VOTRE RECETTE | collez la--FAMILLE| Auteur &gt; VOUS</v>
      </c>
      <c r="D34" s="190">
        <f>D14</f>
        <v>0.6</v>
      </c>
      <c r="E34" s="191" t="str">
        <f>E14</f>
        <v>Kg</v>
      </c>
      <c r="F34" s="192" t="str">
        <f>F14</f>
        <v>Recette mère ► Ballotine de pintade</v>
      </c>
      <c r="G34" s="533"/>
      <c r="H34" s="533"/>
      <c r="I34" s="533"/>
      <c r="J34" s="533"/>
      <c r="K34" s="1817"/>
      <c r="L34" s="1821" t="str">
        <f>IF(ISBLANK(M34),"",LARGE(L30:L33,1)+1)</f>
        <v/>
      </c>
      <c r="M34" s="1822"/>
      <c r="N34" s="1644"/>
      <c r="O34" s="1644"/>
      <c r="P34" s="1644"/>
      <c r="Q34" s="1644"/>
      <c r="R34" s="1644"/>
      <c r="S34" s="1644"/>
      <c r="T34" s="1645"/>
      <c r="V34" s="115" t="str">
        <f t="shared" si="16"/>
        <v>►</v>
      </c>
      <c r="W34" s="190" t="str">
        <f>W14</f>
        <v>N NAME OF YOUR RECIPE | paste it — FAMILY|  Author &gt; YOU</v>
      </c>
      <c r="X34" s="190">
        <f>X14</f>
        <v>0.6</v>
      </c>
      <c r="Y34" s="191" t="str">
        <f>Y14</f>
        <v>kg</v>
      </c>
      <c r="Z34" s="192" t="str">
        <f>Z14</f>
        <v>Master recipe ► Guinea fowl ballotine</v>
      </c>
      <c r="AA34" s="533"/>
      <c r="AB34" s="533"/>
      <c r="AC34" s="533"/>
      <c r="AD34" s="533"/>
      <c r="AE34" s="1817"/>
      <c r="AF34" s="1821" t="str">
        <f>IF(ISBLANK(AG34),"",LARGE(AF30:AF33,1)+1)</f>
        <v/>
      </c>
      <c r="AG34" s="1822"/>
      <c r="AH34" s="1644"/>
      <c r="AI34" s="1644"/>
      <c r="AJ34" s="1644"/>
      <c r="AK34" s="1644"/>
      <c r="AL34" s="1644"/>
      <c r="AM34" s="1644"/>
      <c r="AN34" s="1645"/>
      <c r="AP34" s="115" t="str">
        <f t="shared" si="17"/>
        <v>►</v>
      </c>
      <c r="AQ34" s="190" t="str">
        <f>AQ14</f>
        <v>N NOMBRE DE SU RECETA | pegue esto — FAMILIA| Autor &gt; USTED</v>
      </c>
      <c r="AR34" s="190">
        <f>AR14</f>
        <v>0.6</v>
      </c>
      <c r="AS34" s="191" t="str">
        <f>AS14</f>
        <v>kg</v>
      </c>
      <c r="AT34" s="192" t="str">
        <f>AT14</f>
        <v>Receta madre ► Ballotina de pintada</v>
      </c>
      <c r="AU34" s="533"/>
      <c r="AV34" s="533"/>
      <c r="AW34" s="533"/>
      <c r="AX34" s="533"/>
      <c r="AY34" s="1817"/>
      <c r="AZ34" s="1821" t="str">
        <f>IF(ISBLANK(BA34),"",LARGE(AZ30:AZ33,1)+1)</f>
        <v/>
      </c>
      <c r="BA34" s="1822"/>
      <c r="BB34" s="1644"/>
      <c r="BC34" s="1644"/>
      <c r="BD34" s="1644"/>
      <c r="BE34" s="1644"/>
      <c r="BF34" s="1644"/>
      <c r="BG34" s="1644"/>
      <c r="BH34" s="1645"/>
      <c r="BJ34" s="169" t="s">
        <v>51</v>
      </c>
      <c r="BK34" s="170">
        <v>3.4219999999999997</v>
      </c>
      <c r="BL34" s="156"/>
      <c r="BM34" s="156"/>
      <c r="BN34" s="171" t="s">
        <v>52</v>
      </c>
      <c r="BO34" s="172">
        <v>10</v>
      </c>
      <c r="BP34" s="63" t="s">
        <v>37</v>
      </c>
      <c r="BR34" s="169" t="s">
        <v>159</v>
      </c>
      <c r="BS34" s="170">
        <v>3.4219999999999997</v>
      </c>
      <c r="BT34" s="156"/>
      <c r="BU34" s="156"/>
      <c r="BV34" s="171" t="s">
        <v>160</v>
      </c>
      <c r="BW34" s="172">
        <v>10</v>
      </c>
      <c r="BX34" s="63" t="s">
        <v>143</v>
      </c>
      <c r="BZ34" s="169" t="s">
        <v>51</v>
      </c>
      <c r="CA34" s="170">
        <v>3.4219999999999997</v>
      </c>
      <c r="CB34" s="156"/>
      <c r="CC34" s="156"/>
      <c r="CD34" s="171" t="s">
        <v>161</v>
      </c>
      <c r="CE34" s="172">
        <v>10</v>
      </c>
      <c r="CF34" s="63" t="s">
        <v>146</v>
      </c>
      <c r="CH34" s="3">
        <v>1</v>
      </c>
    </row>
    <row r="35" spans="2:86" ht="21" customHeight="1">
      <c r="B35" s="115" t="str">
        <f t="shared" si="15"/>
        <v>►</v>
      </c>
      <c r="C35" s="190" t="str">
        <f>C14</f>
        <v>N NOM DE VOTRE RECETTE | collez la--FAMILLE| Auteur &gt; VOUS</v>
      </c>
      <c r="D35" s="190">
        <f>D14</f>
        <v>0.6</v>
      </c>
      <c r="E35" s="191" t="str">
        <f>E14</f>
        <v>Kg</v>
      </c>
      <c r="F35" s="192" t="str">
        <f>F14</f>
        <v>Recette mère ► Ballotine de pintade</v>
      </c>
      <c r="G35" s="533"/>
      <c r="H35" s="533"/>
      <c r="I35" s="533"/>
      <c r="J35" s="533"/>
      <c r="K35" s="1817"/>
      <c r="L35" s="1821" t="str">
        <f>IF(ISBLANK(M35),"",LARGE(L30:L34,1)+1)</f>
        <v/>
      </c>
      <c r="M35" s="1822"/>
      <c r="N35" s="1644"/>
      <c r="O35" s="1644"/>
      <c r="P35" s="1644"/>
      <c r="Q35" s="1644"/>
      <c r="R35" s="1644"/>
      <c r="S35" s="1644"/>
      <c r="T35" s="1645"/>
      <c r="V35" s="115" t="str">
        <f t="shared" si="16"/>
        <v>►</v>
      </c>
      <c r="W35" s="190" t="str">
        <f>W14</f>
        <v>N NAME OF YOUR RECIPE | paste it — FAMILY|  Author &gt; YOU</v>
      </c>
      <c r="X35" s="190">
        <f>X14</f>
        <v>0.6</v>
      </c>
      <c r="Y35" s="191" t="str">
        <f>Y14</f>
        <v>kg</v>
      </c>
      <c r="Z35" s="192" t="str">
        <f>Z14</f>
        <v>Master recipe ► Guinea fowl ballotine</v>
      </c>
      <c r="AA35" s="533"/>
      <c r="AB35" s="533"/>
      <c r="AC35" s="533"/>
      <c r="AD35" s="533"/>
      <c r="AE35" s="1817"/>
      <c r="AF35" s="1821" t="str">
        <f>IF(ISBLANK(AG35),"",LARGE(AF30:AF34,1)+1)</f>
        <v/>
      </c>
      <c r="AG35" s="1822"/>
      <c r="AH35" s="1644"/>
      <c r="AI35" s="1644"/>
      <c r="AJ35" s="1644"/>
      <c r="AK35" s="1644"/>
      <c r="AL35" s="1644"/>
      <c r="AM35" s="1644"/>
      <c r="AN35" s="1645"/>
      <c r="AP35" s="115" t="str">
        <f t="shared" si="17"/>
        <v>►</v>
      </c>
      <c r="AQ35" s="190" t="str">
        <f>AQ14</f>
        <v>N NOMBRE DE SU RECETA | pegue esto — FAMILIA| Autor &gt; USTED</v>
      </c>
      <c r="AR35" s="190">
        <f>AR14</f>
        <v>0.6</v>
      </c>
      <c r="AS35" s="191" t="str">
        <f>AS14</f>
        <v>kg</v>
      </c>
      <c r="AT35" s="192" t="str">
        <f>AT14</f>
        <v>Receta madre ► Ballotina de pintada</v>
      </c>
      <c r="AU35" s="533"/>
      <c r="AV35" s="533"/>
      <c r="AW35" s="533"/>
      <c r="AX35" s="533"/>
      <c r="AY35" s="1817"/>
      <c r="AZ35" s="1821" t="str">
        <f>IF(ISBLANK(BA35),"",LARGE(AZ30:AZ34,1)+1)</f>
        <v/>
      </c>
      <c r="BA35" s="1822"/>
      <c r="BB35" s="1644"/>
      <c r="BC35" s="1644"/>
      <c r="BD35" s="1644"/>
      <c r="BE35" s="1644"/>
      <c r="BF35" s="1644"/>
      <c r="BG35" s="1644"/>
      <c r="BH35" s="1645"/>
      <c r="BJ35" s="48"/>
      <c r="BK35" s="49"/>
      <c r="BL35" s="49"/>
      <c r="BM35" s="49"/>
      <c r="BN35" s="49"/>
      <c r="BO35" s="49"/>
      <c r="BP35" s="50"/>
      <c r="BR35" s="48"/>
      <c r="BS35" s="49"/>
      <c r="BT35" s="49"/>
      <c r="BU35" s="49"/>
      <c r="BV35" s="49"/>
      <c r="BW35" s="49"/>
      <c r="BX35" s="50"/>
      <c r="BZ35" s="48"/>
      <c r="CA35" s="49"/>
      <c r="CB35" s="49"/>
      <c r="CC35" s="49"/>
      <c r="CD35" s="49"/>
      <c r="CE35" s="49"/>
      <c r="CF35" s="50"/>
      <c r="CH35" s="3">
        <v>1</v>
      </c>
    </row>
    <row r="36" spans="2:86" ht="21" customHeight="1">
      <c r="B36" s="115" t="str">
        <f t="shared" si="15"/>
        <v>►</v>
      </c>
      <c r="C36" s="190" t="str">
        <f>C14</f>
        <v>N NOM DE VOTRE RECETTE | collez la--FAMILLE| Auteur &gt; VOUS</v>
      </c>
      <c r="D36" s="190">
        <f>D14</f>
        <v>0.6</v>
      </c>
      <c r="E36" s="191" t="str">
        <f>E14</f>
        <v>Kg</v>
      </c>
      <c r="F36" s="192" t="str">
        <f>F14</f>
        <v>Recette mère ► Ballotine de pintade</v>
      </c>
      <c r="G36" s="533"/>
      <c r="H36" s="533"/>
      <c r="I36" s="533"/>
      <c r="J36" s="533"/>
      <c r="K36" s="1817"/>
      <c r="L36" s="1821" t="str">
        <f>IF(ISBLANK(M36),"",LARGE(L30:L35,1)+1)</f>
        <v/>
      </c>
      <c r="M36" s="1822"/>
      <c r="N36" s="1644"/>
      <c r="O36" s="1644"/>
      <c r="P36" s="1644"/>
      <c r="Q36" s="1644"/>
      <c r="R36" s="1644"/>
      <c r="S36" s="1644"/>
      <c r="T36" s="1645"/>
      <c r="V36" s="115" t="str">
        <f t="shared" si="16"/>
        <v>►</v>
      </c>
      <c r="W36" s="190" t="str">
        <f>W14</f>
        <v>N NAME OF YOUR RECIPE | paste it — FAMILY|  Author &gt; YOU</v>
      </c>
      <c r="X36" s="190">
        <f>X14</f>
        <v>0.6</v>
      </c>
      <c r="Y36" s="191" t="str">
        <f>Y14</f>
        <v>kg</v>
      </c>
      <c r="Z36" s="192" t="str">
        <f>Z14</f>
        <v>Master recipe ► Guinea fowl ballotine</v>
      </c>
      <c r="AA36" s="533"/>
      <c r="AB36" s="533"/>
      <c r="AC36" s="533"/>
      <c r="AD36" s="533"/>
      <c r="AE36" s="1817"/>
      <c r="AF36" s="1821" t="str">
        <f>IF(ISBLANK(AG36),"",LARGE(AF30:AF35,1)+1)</f>
        <v/>
      </c>
      <c r="AG36" s="1822"/>
      <c r="AH36" s="1644"/>
      <c r="AI36" s="1644"/>
      <c r="AJ36" s="1644"/>
      <c r="AK36" s="1644"/>
      <c r="AL36" s="1644"/>
      <c r="AM36" s="1644"/>
      <c r="AN36" s="1645"/>
      <c r="AP36" s="115" t="str">
        <f t="shared" si="17"/>
        <v>►</v>
      </c>
      <c r="AQ36" s="190" t="str">
        <f>AQ14</f>
        <v>N NOMBRE DE SU RECETA | pegue esto — FAMILIA| Autor &gt; USTED</v>
      </c>
      <c r="AR36" s="190">
        <f>AR14</f>
        <v>0.6</v>
      </c>
      <c r="AS36" s="191" t="str">
        <f>AS14</f>
        <v>kg</v>
      </c>
      <c r="AT36" s="192" t="str">
        <f>AT14</f>
        <v>Receta madre ► Ballotina de pintada</v>
      </c>
      <c r="AU36" s="533"/>
      <c r="AV36" s="533"/>
      <c r="AW36" s="533"/>
      <c r="AX36" s="533"/>
      <c r="AY36" s="1817"/>
      <c r="AZ36" s="1821" t="str">
        <f>IF(ISBLANK(BA36),"",LARGE(AZ30:AZ35,1)+1)</f>
        <v/>
      </c>
      <c r="BA36" s="1822"/>
      <c r="BB36" s="1644"/>
      <c r="BC36" s="1644"/>
      <c r="BD36" s="1644"/>
      <c r="BE36" s="1644"/>
      <c r="BF36" s="1644"/>
      <c r="BG36" s="1644"/>
      <c r="BH36" s="1645"/>
      <c r="BJ36" s="175"/>
      <c r="BK36" s="176"/>
      <c r="BL36" s="177"/>
      <c r="BM36" s="176"/>
      <c r="BN36" s="176"/>
      <c r="BO36" s="176"/>
      <c r="BP36" s="178"/>
      <c r="BR36" s="175"/>
      <c r="BS36" s="176"/>
      <c r="BT36" s="177"/>
      <c r="BU36" s="176"/>
      <c r="BV36" s="176"/>
      <c r="BW36" s="176"/>
      <c r="BX36" s="178"/>
      <c r="BZ36" s="175"/>
      <c r="CA36" s="176"/>
      <c r="CB36" s="177"/>
      <c r="CC36" s="176"/>
      <c r="CD36" s="176"/>
      <c r="CE36" s="176"/>
      <c r="CF36" s="178"/>
      <c r="CH36" s="3">
        <v>1</v>
      </c>
    </row>
    <row r="37" spans="2:86" ht="21" customHeight="1">
      <c r="B37" s="115" t="str">
        <f t="shared" si="15"/>
        <v>►</v>
      </c>
      <c r="C37" s="190" t="str">
        <f>C14</f>
        <v>N NOM DE VOTRE RECETTE | collez la--FAMILLE| Auteur &gt; VOUS</v>
      </c>
      <c r="D37" s="190">
        <f>D14</f>
        <v>0.6</v>
      </c>
      <c r="E37" s="191" t="str">
        <f>E14</f>
        <v>Kg</v>
      </c>
      <c r="F37" s="192" t="str">
        <f>F14</f>
        <v>Recette mère ► Ballotine de pintade</v>
      </c>
      <c r="G37" s="533"/>
      <c r="H37" s="533"/>
      <c r="I37" s="533"/>
      <c r="J37" s="533"/>
      <c r="K37" s="1817"/>
      <c r="L37" s="1821" t="str">
        <f>IF(ISBLANK(M37),"",LARGE(L30:L36,1)+1)</f>
        <v/>
      </c>
      <c r="M37" s="1822"/>
      <c r="N37" s="1644"/>
      <c r="O37" s="1644"/>
      <c r="P37" s="1644"/>
      <c r="Q37" s="1644"/>
      <c r="R37" s="1644"/>
      <c r="S37" s="1644"/>
      <c r="T37" s="1645"/>
      <c r="V37" s="115" t="str">
        <f t="shared" si="16"/>
        <v>►</v>
      </c>
      <c r="W37" s="190" t="str">
        <f>W14</f>
        <v>N NAME OF YOUR RECIPE | paste it — FAMILY|  Author &gt; YOU</v>
      </c>
      <c r="X37" s="190">
        <f>X14</f>
        <v>0.6</v>
      </c>
      <c r="Y37" s="191" t="str">
        <f>Y14</f>
        <v>kg</v>
      </c>
      <c r="Z37" s="192" t="str">
        <f>Z14</f>
        <v>Master recipe ► Guinea fowl ballotine</v>
      </c>
      <c r="AA37" s="533"/>
      <c r="AB37" s="533"/>
      <c r="AC37" s="533"/>
      <c r="AD37" s="533"/>
      <c r="AE37" s="1817"/>
      <c r="AF37" s="1821" t="str">
        <f>IF(ISBLANK(AG37),"",LARGE(AF30:AF36,1)+1)</f>
        <v/>
      </c>
      <c r="AG37" s="1822"/>
      <c r="AH37" s="1644"/>
      <c r="AI37" s="1644"/>
      <c r="AJ37" s="1644"/>
      <c r="AK37" s="1644"/>
      <c r="AL37" s="1644"/>
      <c r="AM37" s="1644"/>
      <c r="AN37" s="1645"/>
      <c r="AP37" s="115" t="str">
        <f t="shared" si="17"/>
        <v>►</v>
      </c>
      <c r="AQ37" s="190" t="str">
        <f>AQ14</f>
        <v>N NOMBRE DE SU RECETA | pegue esto — FAMILIA| Autor &gt; USTED</v>
      </c>
      <c r="AR37" s="190">
        <f>AR14</f>
        <v>0.6</v>
      </c>
      <c r="AS37" s="191" t="str">
        <f>AS14</f>
        <v>kg</v>
      </c>
      <c r="AT37" s="192" t="str">
        <f>AT14</f>
        <v>Receta madre ► Ballotina de pintada</v>
      </c>
      <c r="AU37" s="533"/>
      <c r="AV37" s="533"/>
      <c r="AW37" s="533"/>
      <c r="AX37" s="533"/>
      <c r="AY37" s="1817"/>
      <c r="AZ37" s="1821" t="str">
        <f>IF(ISBLANK(BA37),"",LARGE(AZ30:AZ36,1)+1)</f>
        <v/>
      </c>
      <c r="BA37" s="1822"/>
      <c r="BB37" s="1644"/>
      <c r="BC37" s="1644"/>
      <c r="BD37" s="1644"/>
      <c r="BE37" s="1644"/>
      <c r="BF37" s="1644"/>
      <c r="BG37" s="1644"/>
      <c r="BH37" s="1645"/>
      <c r="BJ37" s="48"/>
      <c r="BK37" s="49"/>
      <c r="BL37" s="49"/>
      <c r="BM37" s="49"/>
      <c r="BN37" s="49"/>
      <c r="BO37" s="49"/>
      <c r="BP37" s="50"/>
      <c r="BR37" s="48"/>
      <c r="BS37" s="49"/>
      <c r="BT37" s="49"/>
      <c r="BU37" s="49"/>
      <c r="BV37" s="49"/>
      <c r="BW37" s="49"/>
      <c r="BX37" s="50"/>
      <c r="BZ37" s="48"/>
      <c r="CA37" s="49"/>
      <c r="CB37" s="49"/>
      <c r="CC37" s="49"/>
      <c r="CD37" s="49"/>
      <c r="CE37" s="49"/>
      <c r="CF37" s="50"/>
      <c r="CH37" s="3">
        <v>1</v>
      </c>
    </row>
    <row r="38" spans="2:86" ht="21" customHeight="1">
      <c r="B38" s="115" t="str">
        <f t="shared" si="15"/>
        <v>►</v>
      </c>
      <c r="C38" s="190" t="str">
        <f>C14</f>
        <v>N NOM DE VOTRE RECETTE | collez la--FAMILLE| Auteur &gt; VOUS</v>
      </c>
      <c r="D38" s="190">
        <f>D14</f>
        <v>0.6</v>
      </c>
      <c r="E38" s="191" t="str">
        <f>E14</f>
        <v>Kg</v>
      </c>
      <c r="F38" s="192" t="str">
        <f>F14</f>
        <v>Recette mère ► Ballotine de pintade</v>
      </c>
      <c r="G38" s="533"/>
      <c r="H38" s="533"/>
      <c r="I38" s="533"/>
      <c r="J38" s="533"/>
      <c r="K38" s="1817"/>
      <c r="L38" s="1821" t="str">
        <f>IF(ISBLANK(M38),"",LARGE(L30:L37,1)+1)</f>
        <v/>
      </c>
      <c r="M38" s="1822"/>
      <c r="N38" s="1644"/>
      <c r="O38" s="1644"/>
      <c r="P38" s="1644"/>
      <c r="Q38" s="1644"/>
      <c r="R38" s="1644"/>
      <c r="S38" s="1644"/>
      <c r="T38" s="1645"/>
      <c r="V38" s="115" t="str">
        <f t="shared" si="16"/>
        <v>►</v>
      </c>
      <c r="W38" s="190" t="str">
        <f>W14</f>
        <v>N NAME OF YOUR RECIPE | paste it — FAMILY|  Author &gt; YOU</v>
      </c>
      <c r="X38" s="190">
        <f>X14</f>
        <v>0.6</v>
      </c>
      <c r="Y38" s="191" t="str">
        <f>Y14</f>
        <v>kg</v>
      </c>
      <c r="Z38" s="192" t="str">
        <f>Z14</f>
        <v>Master recipe ► Guinea fowl ballotine</v>
      </c>
      <c r="AA38" s="533"/>
      <c r="AB38" s="533"/>
      <c r="AC38" s="533"/>
      <c r="AD38" s="533"/>
      <c r="AE38" s="1817"/>
      <c r="AF38" s="1821" t="str">
        <f>IF(ISBLANK(AG38),"",LARGE(AF30:AF37,1)+1)</f>
        <v/>
      </c>
      <c r="AG38" s="1822"/>
      <c r="AH38" s="1644"/>
      <c r="AI38" s="1644"/>
      <c r="AJ38" s="1644"/>
      <c r="AK38" s="1644"/>
      <c r="AL38" s="1644"/>
      <c r="AM38" s="1644"/>
      <c r="AN38" s="1645"/>
      <c r="AP38" s="115" t="str">
        <f t="shared" si="17"/>
        <v>►</v>
      </c>
      <c r="AQ38" s="190" t="str">
        <f>AQ14</f>
        <v>N NOMBRE DE SU RECETA | pegue esto — FAMILIA| Autor &gt; USTED</v>
      </c>
      <c r="AR38" s="190">
        <f>AR14</f>
        <v>0.6</v>
      </c>
      <c r="AS38" s="191" t="str">
        <f>AS14</f>
        <v>kg</v>
      </c>
      <c r="AT38" s="192" t="str">
        <f>AT14</f>
        <v>Receta madre ► Ballotina de pintada</v>
      </c>
      <c r="AU38" s="533"/>
      <c r="AV38" s="533"/>
      <c r="AW38" s="533"/>
      <c r="AX38" s="533"/>
      <c r="AY38" s="1817"/>
      <c r="AZ38" s="1821" t="str">
        <f>IF(ISBLANK(BA38),"",LARGE(AZ30:AZ37,1)+1)</f>
        <v/>
      </c>
      <c r="BA38" s="1822"/>
      <c r="BB38" s="1644"/>
      <c r="BC38" s="1644"/>
      <c r="BD38" s="1644"/>
      <c r="BE38" s="1644"/>
      <c r="BF38" s="1644"/>
      <c r="BG38" s="1644"/>
      <c r="BH38" s="1645"/>
      <c r="BJ38" s="200" t="s">
        <v>177</v>
      </c>
      <c r="BK38" s="49"/>
      <c r="BL38" s="49"/>
      <c r="BM38" s="49"/>
      <c r="BN38" s="49"/>
      <c r="BO38" s="49"/>
      <c r="BP38" s="50"/>
      <c r="BR38" s="200" t="s">
        <v>178</v>
      </c>
      <c r="BS38" s="49"/>
      <c r="BT38" s="49"/>
      <c r="BU38" s="49"/>
      <c r="BV38" s="49"/>
      <c r="BW38" s="49"/>
      <c r="BX38" s="50"/>
      <c r="BZ38" s="200" t="s">
        <v>179</v>
      </c>
      <c r="CA38" s="49"/>
      <c r="CB38" s="49"/>
      <c r="CC38" s="49"/>
      <c r="CD38" s="49"/>
      <c r="CE38" s="49"/>
      <c r="CF38" s="50"/>
      <c r="CH38" s="3">
        <v>1</v>
      </c>
    </row>
    <row r="39" spans="2:86" ht="21" customHeight="1">
      <c r="B39" s="115" t="str">
        <f t="shared" si="15"/>
        <v>►</v>
      </c>
      <c r="C39" s="190" t="str">
        <f>C14</f>
        <v>N NOM DE VOTRE RECETTE | collez la--FAMILLE| Auteur &gt; VOUS</v>
      </c>
      <c r="D39" s="190">
        <f>D14</f>
        <v>0.6</v>
      </c>
      <c r="E39" s="191" t="str">
        <f>E14</f>
        <v>Kg</v>
      </c>
      <c r="F39" s="192" t="str">
        <f>F14</f>
        <v>Recette mère ► Ballotine de pintade</v>
      </c>
      <c r="G39" s="533"/>
      <c r="H39" s="533"/>
      <c r="I39" s="533"/>
      <c r="J39" s="533"/>
      <c r="K39" s="1817"/>
      <c r="L39" s="1821" t="str">
        <f>IF(ISBLANK(M39),"",LARGE(L30:L38,1)+1)</f>
        <v/>
      </c>
      <c r="M39" s="1822"/>
      <c r="N39" s="1644"/>
      <c r="O39" s="1644"/>
      <c r="P39" s="1644"/>
      <c r="Q39" s="1644"/>
      <c r="R39" s="1644"/>
      <c r="S39" s="1644"/>
      <c r="T39" s="1645"/>
      <c r="V39" s="115" t="str">
        <f t="shared" si="16"/>
        <v>►</v>
      </c>
      <c r="W39" s="190" t="str">
        <f>W14</f>
        <v>N NAME OF YOUR RECIPE | paste it — FAMILY|  Author &gt; YOU</v>
      </c>
      <c r="X39" s="190">
        <f>X14</f>
        <v>0.6</v>
      </c>
      <c r="Y39" s="191" t="str">
        <f>Y14</f>
        <v>kg</v>
      </c>
      <c r="Z39" s="192" t="str">
        <f>Z14</f>
        <v>Master recipe ► Guinea fowl ballotine</v>
      </c>
      <c r="AA39" s="533"/>
      <c r="AB39" s="533"/>
      <c r="AC39" s="533"/>
      <c r="AD39" s="533"/>
      <c r="AE39" s="1817"/>
      <c r="AF39" s="1821" t="str">
        <f>IF(ISBLANK(AG39),"",LARGE(AF30:AF38,1)+1)</f>
        <v/>
      </c>
      <c r="AG39" s="1822"/>
      <c r="AH39" s="1644"/>
      <c r="AI39" s="1644"/>
      <c r="AJ39" s="1644"/>
      <c r="AK39" s="1644"/>
      <c r="AL39" s="1644"/>
      <c r="AM39" s="1644"/>
      <c r="AN39" s="1645"/>
      <c r="AP39" s="115" t="str">
        <f t="shared" si="17"/>
        <v>►</v>
      </c>
      <c r="AQ39" s="190" t="str">
        <f>AQ14</f>
        <v>N NOMBRE DE SU RECETA | pegue esto — FAMILIA| Autor &gt; USTED</v>
      </c>
      <c r="AR39" s="190">
        <f>AR14</f>
        <v>0.6</v>
      </c>
      <c r="AS39" s="191" t="str">
        <f>AS14</f>
        <v>kg</v>
      </c>
      <c r="AT39" s="192" t="str">
        <f>AT14</f>
        <v>Receta madre ► Ballotina de pintada</v>
      </c>
      <c r="AU39" s="533"/>
      <c r="AV39" s="533"/>
      <c r="AW39" s="533"/>
      <c r="AX39" s="533"/>
      <c r="AY39" s="1817"/>
      <c r="AZ39" s="1821" t="str">
        <f>IF(ISBLANK(BA39),"",LARGE(AZ30:AZ38,1)+1)</f>
        <v/>
      </c>
      <c r="BA39" s="1822"/>
      <c r="BB39" s="1644"/>
      <c r="BC39" s="1644"/>
      <c r="BD39" s="1644"/>
      <c r="BE39" s="1644"/>
      <c r="BF39" s="1644"/>
      <c r="BG39" s="1644"/>
      <c r="BH39" s="1645"/>
      <c r="BJ39" s="200"/>
      <c r="BK39" s="49"/>
      <c r="BL39" s="49"/>
      <c r="BM39" s="49"/>
      <c r="BN39" s="49"/>
      <c r="BO39" s="49"/>
      <c r="BP39" s="50"/>
      <c r="BR39" s="200"/>
      <c r="BS39" s="49"/>
      <c r="BT39" s="49"/>
      <c r="BU39" s="49"/>
      <c r="BV39" s="49"/>
      <c r="BW39" s="49"/>
      <c r="BX39" s="50"/>
      <c r="BZ39" s="200"/>
      <c r="CA39" s="49"/>
      <c r="CB39" s="49"/>
      <c r="CC39" s="49"/>
      <c r="CD39" s="49"/>
      <c r="CE39" s="49"/>
      <c r="CF39" s="50"/>
      <c r="CH39" s="3">
        <v>1</v>
      </c>
    </row>
    <row r="40" spans="2:86" ht="21" customHeight="1">
      <c r="B40" s="115" t="str">
        <f t="shared" si="15"/>
        <v>►</v>
      </c>
      <c r="C40" s="190" t="str">
        <f>C14</f>
        <v>N NOM DE VOTRE RECETTE | collez la--FAMILLE| Auteur &gt; VOUS</v>
      </c>
      <c r="D40" s="190">
        <f>D14</f>
        <v>0.6</v>
      </c>
      <c r="E40" s="191" t="str">
        <f>E14</f>
        <v>Kg</v>
      </c>
      <c r="F40" s="192" t="str">
        <f>F14</f>
        <v>Recette mère ► Ballotine de pintade</v>
      </c>
      <c r="G40" s="533"/>
      <c r="H40" s="533"/>
      <c r="I40" s="533"/>
      <c r="J40" s="533"/>
      <c r="K40" s="1817"/>
      <c r="L40" s="1821" t="str">
        <f>IF(ISBLANK(M40),"",LARGE(L30:L39,1)+1)</f>
        <v/>
      </c>
      <c r="M40" s="1822"/>
      <c r="N40" s="1644"/>
      <c r="O40" s="1644"/>
      <c r="P40" s="1644"/>
      <c r="Q40" s="1644"/>
      <c r="R40" s="1644"/>
      <c r="S40" s="1644"/>
      <c r="T40" s="1645"/>
      <c r="V40" s="115" t="str">
        <f t="shared" si="16"/>
        <v>►</v>
      </c>
      <c r="W40" s="190" t="str">
        <f>W14</f>
        <v>N NAME OF YOUR RECIPE | paste it — FAMILY|  Author &gt; YOU</v>
      </c>
      <c r="X40" s="190">
        <f>X14</f>
        <v>0.6</v>
      </c>
      <c r="Y40" s="191" t="str">
        <f>Y14</f>
        <v>kg</v>
      </c>
      <c r="Z40" s="192" t="str">
        <f>Z14</f>
        <v>Master recipe ► Guinea fowl ballotine</v>
      </c>
      <c r="AA40" s="533"/>
      <c r="AB40" s="533"/>
      <c r="AC40" s="533"/>
      <c r="AD40" s="533"/>
      <c r="AE40" s="1817"/>
      <c r="AF40" s="1821" t="str">
        <f>IF(ISBLANK(AG40),"",LARGE(AF30:AF39,1)+1)</f>
        <v/>
      </c>
      <c r="AG40" s="1822"/>
      <c r="AH40" s="1644"/>
      <c r="AI40" s="1644"/>
      <c r="AJ40" s="1644"/>
      <c r="AK40" s="1644"/>
      <c r="AL40" s="1644"/>
      <c r="AM40" s="1644"/>
      <c r="AN40" s="1645"/>
      <c r="AP40" s="115" t="str">
        <f t="shared" si="17"/>
        <v>►</v>
      </c>
      <c r="AQ40" s="190" t="str">
        <f>AQ14</f>
        <v>N NOMBRE DE SU RECETA | pegue esto — FAMILIA| Autor &gt; USTED</v>
      </c>
      <c r="AR40" s="190">
        <f>AR14</f>
        <v>0.6</v>
      </c>
      <c r="AS40" s="191" t="str">
        <f>AS14</f>
        <v>kg</v>
      </c>
      <c r="AT40" s="192" t="str">
        <f>AT14</f>
        <v>Receta madre ► Ballotina de pintada</v>
      </c>
      <c r="AU40" s="533"/>
      <c r="AV40" s="533"/>
      <c r="AW40" s="533"/>
      <c r="AX40" s="533"/>
      <c r="AY40" s="1817"/>
      <c r="AZ40" s="1821" t="str">
        <f>IF(ISBLANK(BA40),"",LARGE(AZ30:AZ39,1)+1)</f>
        <v/>
      </c>
      <c r="BA40" s="1822"/>
      <c r="BB40" s="1644"/>
      <c r="BC40" s="1644"/>
      <c r="BD40" s="1644"/>
      <c r="BE40" s="1644"/>
      <c r="BF40" s="1644"/>
      <c r="BG40" s="1644"/>
      <c r="BH40" s="1645"/>
      <c r="BJ40" s="2554" t="s">
        <v>183</v>
      </c>
      <c r="BK40" s="2555" t="s">
        <v>184</v>
      </c>
      <c r="BL40" s="2555"/>
      <c r="BM40" s="2555"/>
      <c r="BN40" s="2555"/>
      <c r="BO40" s="2555"/>
      <c r="BP40" s="2556"/>
      <c r="BR40" s="2554" t="s">
        <v>185</v>
      </c>
      <c r="BS40" s="2555" t="s">
        <v>186</v>
      </c>
      <c r="BT40" s="2555"/>
      <c r="BU40" s="2555"/>
      <c r="BV40" s="2555"/>
      <c r="BW40" s="2555"/>
      <c r="BX40" s="2556"/>
      <c r="BZ40" s="2557" t="s">
        <v>187</v>
      </c>
      <c r="CA40" s="2555" t="s">
        <v>188</v>
      </c>
      <c r="CB40" s="2555"/>
      <c r="CC40" s="2555"/>
      <c r="CD40" s="2555"/>
      <c r="CE40" s="2555"/>
      <c r="CF40" s="2556"/>
      <c r="CH40" s="3">
        <v>1</v>
      </c>
    </row>
    <row r="41" spans="2:86" ht="21" customHeight="1">
      <c r="B41" s="230" t="s">
        <v>16</v>
      </c>
      <c r="C41" s="190" t="str">
        <f>C14</f>
        <v>N NOM DE VOTRE RECETTE | collez la--FAMILLE| Auteur &gt; VOUS</v>
      </c>
      <c r="D41" s="190">
        <f>D14</f>
        <v>0.6</v>
      </c>
      <c r="E41" s="191" t="str">
        <f>E14</f>
        <v>Kg</v>
      </c>
      <c r="F41" s="192" t="str">
        <f>F14</f>
        <v>Recette mère ► Ballotine de pintade</v>
      </c>
      <c r="G41" s="533"/>
      <c r="H41" s="533"/>
      <c r="I41" s="533"/>
      <c r="J41" s="533"/>
      <c r="K41" s="1817"/>
      <c r="L41" s="1821" t="str">
        <f>IF(ISBLANK(M41),"",LARGE(L30:L40,1)+1)</f>
        <v/>
      </c>
      <c r="M41" s="1822"/>
      <c r="N41" s="1644"/>
      <c r="O41" s="1644"/>
      <c r="P41" s="1644"/>
      <c r="Q41" s="1644"/>
      <c r="R41" s="1644"/>
      <c r="S41" s="1644"/>
      <c r="T41" s="1645"/>
      <c r="V41" s="230" t="s">
        <v>16</v>
      </c>
      <c r="W41" s="190" t="str">
        <f>W14</f>
        <v>N NAME OF YOUR RECIPE | paste it — FAMILY|  Author &gt; YOU</v>
      </c>
      <c r="X41" s="190">
        <f>X14</f>
        <v>0.6</v>
      </c>
      <c r="Y41" s="191" t="str">
        <f>Y14</f>
        <v>kg</v>
      </c>
      <c r="Z41" s="192" t="str">
        <f>Z14</f>
        <v>Master recipe ► Guinea fowl ballotine</v>
      </c>
      <c r="AA41" s="533"/>
      <c r="AB41" s="533"/>
      <c r="AC41" s="533"/>
      <c r="AD41" s="533"/>
      <c r="AE41" s="1817"/>
      <c r="AF41" s="1821" t="str">
        <f>IF(ISBLANK(AG41),"",LARGE(AF30:AF40,1)+1)</f>
        <v/>
      </c>
      <c r="AG41" s="1822"/>
      <c r="AH41" s="1644"/>
      <c r="AI41" s="1644"/>
      <c r="AJ41" s="1644"/>
      <c r="AK41" s="1644"/>
      <c r="AL41" s="1644"/>
      <c r="AM41" s="1644"/>
      <c r="AN41" s="1645"/>
      <c r="AP41" s="230" t="s">
        <v>16</v>
      </c>
      <c r="AQ41" s="190" t="str">
        <f>AQ14</f>
        <v>N NOMBRE DE SU RECETA | pegue esto — FAMILIA| Autor &gt; USTED</v>
      </c>
      <c r="AR41" s="190">
        <f>AR14</f>
        <v>0.6</v>
      </c>
      <c r="AS41" s="191" t="str">
        <f>AS14</f>
        <v>kg</v>
      </c>
      <c r="AT41" s="192" t="str">
        <f>AT14</f>
        <v>Receta madre ► Ballotina de pintada</v>
      </c>
      <c r="AU41" s="533"/>
      <c r="AV41" s="533"/>
      <c r="AW41" s="533"/>
      <c r="AX41" s="533"/>
      <c r="AY41" s="1817"/>
      <c r="AZ41" s="1821" t="str">
        <f>IF(ISBLANK(BA41),"",LARGE(AZ30:AZ40,1)+1)</f>
        <v/>
      </c>
      <c r="BA41" s="1822"/>
      <c r="BB41" s="1644"/>
      <c r="BC41" s="1644"/>
      <c r="BD41" s="1644"/>
      <c r="BE41" s="1644"/>
      <c r="BF41" s="1644"/>
      <c r="BG41" s="1644"/>
      <c r="BH41" s="1645"/>
      <c r="BJ41" s="2554"/>
      <c r="BK41" s="2555"/>
      <c r="BL41" s="2555"/>
      <c r="BM41" s="2555"/>
      <c r="BN41" s="2555"/>
      <c r="BO41" s="2555"/>
      <c r="BP41" s="2556"/>
      <c r="BR41" s="2554"/>
      <c r="BS41" s="2555"/>
      <c r="BT41" s="2555"/>
      <c r="BU41" s="2555"/>
      <c r="BV41" s="2555"/>
      <c r="BW41" s="2555"/>
      <c r="BX41" s="2556"/>
      <c r="BZ41" s="2557"/>
      <c r="CA41" s="2555"/>
      <c r="CB41" s="2555"/>
      <c r="CC41" s="2555"/>
      <c r="CD41" s="2555"/>
      <c r="CE41" s="2555"/>
      <c r="CF41" s="2556"/>
      <c r="CH41" s="3">
        <v>1</v>
      </c>
    </row>
    <row r="42" spans="2:86" ht="21" customHeight="1" thickBot="1">
      <c r="B42" s="230" t="s">
        <v>11</v>
      </c>
      <c r="C42" s="190" t="str">
        <f>C14</f>
        <v>N NOM DE VOTRE RECETTE | collez la--FAMILLE| Auteur &gt; VOUS</v>
      </c>
      <c r="D42" s="190">
        <f>D14</f>
        <v>0.6</v>
      </c>
      <c r="E42" s="191" t="str">
        <f>E14</f>
        <v>Kg</v>
      </c>
      <c r="F42" s="192" t="str">
        <f>F14</f>
        <v>Recette mère ► Ballotine de pintade</v>
      </c>
      <c r="G42" s="201"/>
      <c r="H42" s="1644"/>
      <c r="I42" s="1644"/>
      <c r="J42" s="253" t="s">
        <v>216</v>
      </c>
      <c r="K42" s="206" t="s">
        <v>1419</v>
      </c>
      <c r="L42" s="1644"/>
      <c r="M42" s="1644"/>
      <c r="N42" s="1644"/>
      <c r="O42" s="1644"/>
      <c r="P42" s="1644"/>
      <c r="Q42" s="1644"/>
      <c r="R42" s="1644"/>
      <c r="S42" s="1644"/>
      <c r="T42" s="1645"/>
      <c r="V42" s="230" t="s">
        <v>11</v>
      </c>
      <c r="W42" s="190" t="str">
        <f>W14</f>
        <v>N NAME OF YOUR RECIPE | paste it — FAMILY|  Author &gt; YOU</v>
      </c>
      <c r="X42" s="190">
        <f>X14</f>
        <v>0.6</v>
      </c>
      <c r="Y42" s="191" t="str">
        <f>Y14</f>
        <v>kg</v>
      </c>
      <c r="Z42" s="192" t="str">
        <f>Z14</f>
        <v>Master recipe ► Guinea fowl ballotine</v>
      </c>
      <c r="AA42" s="201"/>
      <c r="AB42" s="206"/>
      <c r="AC42" s="904" t="s">
        <v>1354</v>
      </c>
      <c r="AD42" s="253" t="s">
        <v>216</v>
      </c>
      <c r="AE42" s="206" t="s">
        <v>1416</v>
      </c>
      <c r="AF42" s="1644"/>
      <c r="AG42" s="1644"/>
      <c r="AH42" s="1644"/>
      <c r="AI42" s="1644"/>
      <c r="AJ42" s="1644"/>
      <c r="AK42" s="1644"/>
      <c r="AL42" s="1644"/>
      <c r="AM42" s="1644"/>
      <c r="AN42" s="1645"/>
      <c r="AP42" s="230" t="s">
        <v>11</v>
      </c>
      <c r="AQ42" s="190" t="str">
        <f>AQ14</f>
        <v>N NOMBRE DE SU RECETA | pegue esto — FAMILIA| Autor &gt; USTED</v>
      </c>
      <c r="AR42" s="190">
        <f>AR14</f>
        <v>0.6</v>
      </c>
      <c r="AS42" s="191" t="str">
        <f>AS14</f>
        <v>kg</v>
      </c>
      <c r="AT42" s="192" t="str">
        <f>AT14</f>
        <v>Receta madre ► Ballotina de pintada</v>
      </c>
      <c r="AU42" s="201"/>
      <c r="AV42" s="206"/>
      <c r="AW42" s="904" t="s">
        <v>1417</v>
      </c>
      <c r="AX42" s="253" t="s">
        <v>216</v>
      </c>
      <c r="AY42" s="206" t="s">
        <v>1418</v>
      </c>
      <c r="AZ42" s="1644"/>
      <c r="BA42" s="1644"/>
      <c r="BB42" s="1644"/>
      <c r="BC42" s="1644"/>
      <c r="BD42" s="1644"/>
      <c r="BE42" s="1644"/>
      <c r="BF42" s="1644"/>
      <c r="BG42" s="1644"/>
      <c r="BH42" s="1645"/>
      <c r="BJ42" s="2554"/>
      <c r="BK42" s="212" t="s">
        <v>192</v>
      </c>
      <c r="BL42" s="212"/>
      <c r="BM42" s="212"/>
      <c r="BN42" s="212"/>
      <c r="BO42" s="213"/>
      <c r="BP42" s="214"/>
      <c r="BR42" s="2554"/>
      <c r="BS42" s="212" t="s">
        <v>193</v>
      </c>
      <c r="BT42" s="212"/>
      <c r="BU42" s="212"/>
      <c r="BV42" s="212"/>
      <c r="BW42" s="213"/>
      <c r="BX42" s="214"/>
      <c r="BZ42" s="2557"/>
      <c r="CA42" s="212" t="s">
        <v>194</v>
      </c>
      <c r="CB42" s="212"/>
      <c r="CC42" s="212"/>
      <c r="CD42" s="212"/>
      <c r="CE42" s="213"/>
      <c r="CF42" s="214"/>
      <c r="CH42" s="3">
        <v>1</v>
      </c>
    </row>
    <row r="43" spans="2:86" ht="21" customHeight="1">
      <c r="B43" s="230" t="s">
        <v>11</v>
      </c>
      <c r="C43" s="190" t="str">
        <f>C14</f>
        <v>N NOM DE VOTRE RECETTE | collez la--FAMILLE| Auteur &gt; VOUS</v>
      </c>
      <c r="D43" s="190">
        <f>D14</f>
        <v>0.6</v>
      </c>
      <c r="E43" s="191" t="str">
        <f>E14</f>
        <v>Kg</v>
      </c>
      <c r="F43" s="192" t="str">
        <f>F14</f>
        <v>Recette mère ► Ballotine de pintade</v>
      </c>
      <c r="G43" s="338" t="s">
        <v>205</v>
      </c>
      <c r="H43" s="235"/>
      <c r="I43" s="235"/>
      <c r="J43" s="235"/>
      <c r="K43" s="235"/>
      <c r="L43" s="1644"/>
      <c r="M43" s="1644"/>
      <c r="N43" s="1644"/>
      <c r="O43" s="1644"/>
      <c r="P43" s="1644"/>
      <c r="Q43" s="1644"/>
      <c r="R43" s="1644"/>
      <c r="S43" s="1644"/>
      <c r="T43" s="1645"/>
      <c r="V43" s="230" t="s">
        <v>11</v>
      </c>
      <c r="W43" s="190" t="str">
        <f>W14</f>
        <v>N NAME OF YOUR RECIPE | paste it — FAMILY|  Author &gt; YOU</v>
      </c>
      <c r="X43" s="190">
        <f>X14</f>
        <v>0.6</v>
      </c>
      <c r="Y43" s="191" t="str">
        <f>Y14</f>
        <v>kg</v>
      </c>
      <c r="Z43" s="192" t="str">
        <f>Z14</f>
        <v>Master recipe ► Guinea fowl ballotine</v>
      </c>
      <c r="AA43" s="338" t="s">
        <v>904</v>
      </c>
      <c r="AB43" s="235"/>
      <c r="AC43" s="235"/>
      <c r="AD43" s="235"/>
      <c r="AE43" s="235"/>
      <c r="AF43" s="1644"/>
      <c r="AG43" s="1644"/>
      <c r="AH43" s="1644"/>
      <c r="AI43" s="1644"/>
      <c r="AJ43" s="1644"/>
      <c r="AK43" s="1644"/>
      <c r="AL43" s="1644"/>
      <c r="AM43" s="1644"/>
      <c r="AN43" s="1645"/>
      <c r="AP43" s="230" t="s">
        <v>11</v>
      </c>
      <c r="AQ43" s="190" t="str">
        <f>AQ14</f>
        <v>N NOMBRE DE SU RECETA | pegue esto — FAMILIA| Autor &gt; USTED</v>
      </c>
      <c r="AR43" s="190">
        <f>AR14</f>
        <v>0.6</v>
      </c>
      <c r="AS43" s="191" t="str">
        <f>AS14</f>
        <v>kg</v>
      </c>
      <c r="AT43" s="192" t="str">
        <f>AT14</f>
        <v>Receta madre ► Ballotina de pintada</v>
      </c>
      <c r="AU43" s="338" t="s">
        <v>926</v>
      </c>
      <c r="AV43" s="235"/>
      <c r="AW43" s="235"/>
      <c r="AX43" s="235"/>
      <c r="AY43" s="235"/>
      <c r="AZ43" s="1644"/>
      <c r="BA43" s="1644"/>
      <c r="BB43" s="1644"/>
      <c r="BC43" s="1644"/>
      <c r="BD43" s="1644"/>
      <c r="BE43" s="1644"/>
      <c r="BF43" s="1644"/>
      <c r="BG43" s="1644"/>
      <c r="BH43" s="1645"/>
      <c r="BJ43" s="2554"/>
      <c r="BK43" s="212" t="s">
        <v>196</v>
      </c>
      <c r="BL43" s="215"/>
      <c r="BM43" s="215"/>
      <c r="BN43" s="215"/>
      <c r="BO43" s="213"/>
      <c r="BP43" s="214"/>
      <c r="BR43" s="2554"/>
      <c r="BS43" s="212" t="s">
        <v>197</v>
      </c>
      <c r="BT43" s="215"/>
      <c r="BU43" s="215"/>
      <c r="BV43" s="215"/>
      <c r="BW43" s="213"/>
      <c r="BX43" s="214"/>
      <c r="BZ43" s="2557"/>
      <c r="CA43" s="212" t="s">
        <v>198</v>
      </c>
      <c r="CB43" s="215"/>
      <c r="CC43" s="215"/>
      <c r="CD43" s="215"/>
      <c r="CE43" s="213"/>
      <c r="CF43" s="214"/>
      <c r="CH43" s="3">
        <v>1</v>
      </c>
    </row>
    <row r="44" spans="2:86" ht="21" customHeight="1">
      <c r="B44" s="230" t="s">
        <v>11</v>
      </c>
      <c r="C44" s="190" t="str">
        <f>C14</f>
        <v>N NOM DE VOTRE RECETTE | collez la--FAMILLE| Auteur &gt; VOUS</v>
      </c>
      <c r="D44" s="190">
        <f>D14</f>
        <v>0.6</v>
      </c>
      <c r="E44" s="191" t="str">
        <f>E14</f>
        <v>Kg</v>
      </c>
      <c r="F44" s="192" t="str">
        <f>F14</f>
        <v>Recette mère ► Ballotine de pintade</v>
      </c>
      <c r="G44" s="238"/>
      <c r="H44" s="238"/>
      <c r="I44" s="238" t="s">
        <v>209</v>
      </c>
      <c r="J44" s="239"/>
      <c r="K44" s="240"/>
      <c r="L44" s="240"/>
      <c r="M44" s="240"/>
      <c r="N44" s="240"/>
      <c r="O44" s="240"/>
      <c r="P44" s="240"/>
      <c r="Q44" s="240"/>
      <c r="R44" s="240"/>
      <c r="S44" s="240"/>
      <c r="T44" s="592"/>
      <c r="V44" s="230" t="s">
        <v>11</v>
      </c>
      <c r="W44" s="190" t="str">
        <f>W14</f>
        <v>N NAME OF YOUR RECIPE | paste it — FAMILY|  Author &gt; YOU</v>
      </c>
      <c r="X44" s="190">
        <f>X14</f>
        <v>0.6</v>
      </c>
      <c r="Y44" s="191" t="str">
        <f>Y14</f>
        <v>kg</v>
      </c>
      <c r="Z44" s="192" t="str">
        <f>Z14</f>
        <v>Master recipe ► Guinea fowl ballotine</v>
      </c>
      <c r="AA44" s="238"/>
      <c r="AB44" s="238"/>
      <c r="AC44" s="238" t="s">
        <v>209</v>
      </c>
      <c r="AD44" s="239"/>
      <c r="AE44" s="240"/>
      <c r="AF44" s="240"/>
      <c r="AG44" s="240"/>
      <c r="AH44" s="240"/>
      <c r="AI44" s="240"/>
      <c r="AJ44" s="240"/>
      <c r="AK44" s="240"/>
      <c r="AL44" s="240"/>
      <c r="AM44" s="240"/>
      <c r="AN44" s="592"/>
      <c r="AP44" s="230" t="s">
        <v>11</v>
      </c>
      <c r="AQ44" s="190" t="str">
        <f>AQ14</f>
        <v>N NOMBRE DE SU RECETA | pegue esto — FAMILIA| Autor &gt; USTED</v>
      </c>
      <c r="AR44" s="190">
        <f>AR14</f>
        <v>0.6</v>
      </c>
      <c r="AS44" s="191" t="str">
        <f>AS14</f>
        <v>kg</v>
      </c>
      <c r="AT44" s="192" t="str">
        <f>AT14</f>
        <v>Receta madre ► Ballotina de pintada</v>
      </c>
      <c r="AU44" s="238"/>
      <c r="AV44" s="238"/>
      <c r="AW44" s="238" t="s">
        <v>930</v>
      </c>
      <c r="AX44" s="239"/>
      <c r="AY44" s="240"/>
      <c r="AZ44" s="240"/>
      <c r="BA44" s="240"/>
      <c r="BB44" s="240"/>
      <c r="BC44" s="240"/>
      <c r="BD44" s="240"/>
      <c r="BE44" s="240"/>
      <c r="BF44" s="240"/>
      <c r="BG44" s="240"/>
      <c r="BH44" s="592"/>
      <c r="BJ44" s="200"/>
      <c r="BK44" s="212"/>
      <c r="BL44" s="215"/>
      <c r="BM44" s="215"/>
      <c r="BN44" s="215"/>
      <c r="BO44" s="213"/>
      <c r="BP44" s="214"/>
      <c r="BR44" s="200"/>
      <c r="BS44" s="212"/>
      <c r="BT44" s="215"/>
      <c r="BU44" s="215"/>
      <c r="BV44" s="215"/>
      <c r="BW44" s="213"/>
      <c r="BX44" s="214"/>
      <c r="BZ44" s="200"/>
      <c r="CA44" s="212"/>
      <c r="CB44" s="215"/>
      <c r="CC44" s="215"/>
      <c r="CD44" s="215"/>
      <c r="CE44" s="213"/>
      <c r="CF44" s="214"/>
      <c r="CH44" s="3">
        <v>1</v>
      </c>
    </row>
    <row r="45" spans="2:86" ht="21" customHeight="1">
      <c r="B45" s="230" t="s">
        <v>11</v>
      </c>
      <c r="C45" s="243" t="str">
        <f>C14</f>
        <v>N NOM DE VOTRE RECETTE | collez la--FAMILLE| Auteur &gt; VOUS</v>
      </c>
      <c r="D45" s="243">
        <f>D14</f>
        <v>0.6</v>
      </c>
      <c r="E45" s="244" t="str">
        <f>E14</f>
        <v>Kg</v>
      </c>
      <c r="F45" s="245" t="str">
        <f>F14</f>
        <v>Recette mère ► Ballotine de pintade</v>
      </c>
      <c r="G45" s="246"/>
      <c r="H45" s="247"/>
      <c r="I45" s="248"/>
      <c r="J45" s="249"/>
      <c r="K45" s="248"/>
      <c r="L45" s="248"/>
      <c r="M45" s="248"/>
      <c r="N45" s="248"/>
      <c r="O45" s="248"/>
      <c r="P45" s="248"/>
      <c r="Q45" s="248"/>
      <c r="R45" s="248"/>
      <c r="S45" s="248"/>
      <c r="T45" s="604"/>
      <c r="V45" s="230" t="s">
        <v>11</v>
      </c>
      <c r="W45" s="243" t="str">
        <f>W14</f>
        <v>N NAME OF YOUR RECIPE | paste it — FAMILY|  Author &gt; YOU</v>
      </c>
      <c r="X45" s="243">
        <f>X14</f>
        <v>0.6</v>
      </c>
      <c r="Y45" s="244" t="str">
        <f>Y14</f>
        <v>kg</v>
      </c>
      <c r="Z45" s="245" t="str">
        <f>Z14</f>
        <v>Master recipe ► Guinea fowl ballotine</v>
      </c>
      <c r="AA45" s="246"/>
      <c r="AB45" s="247"/>
      <c r="AC45" s="248"/>
      <c r="AD45" s="249"/>
      <c r="AE45" s="248"/>
      <c r="AF45" s="248"/>
      <c r="AG45" s="248"/>
      <c r="AH45" s="248"/>
      <c r="AI45" s="248"/>
      <c r="AJ45" s="248"/>
      <c r="AK45" s="248"/>
      <c r="AL45" s="248"/>
      <c r="AM45" s="248"/>
      <c r="AN45" s="604"/>
      <c r="AP45" s="230" t="s">
        <v>11</v>
      </c>
      <c r="AQ45" s="243" t="str">
        <f>AQ14</f>
        <v>N NOMBRE DE SU RECETA | pegue esto — FAMILIA| Autor &gt; USTED</v>
      </c>
      <c r="AR45" s="243">
        <f>AR14</f>
        <v>0.6</v>
      </c>
      <c r="AS45" s="244" t="str">
        <f>AS14</f>
        <v>kg</v>
      </c>
      <c r="AT45" s="245" t="str">
        <f>AT14</f>
        <v>Receta madre ► Ballotina de pintada</v>
      </c>
      <c r="AU45" s="246"/>
      <c r="AV45" s="247"/>
      <c r="AW45" s="248"/>
      <c r="AX45" s="249"/>
      <c r="AY45" s="248"/>
      <c r="AZ45" s="248"/>
      <c r="BA45" s="248"/>
      <c r="BB45" s="248"/>
      <c r="BC45" s="248"/>
      <c r="BD45" s="248"/>
      <c r="BE45" s="248"/>
      <c r="BF45" s="248"/>
      <c r="BG45" s="248"/>
      <c r="BH45" s="604"/>
      <c r="BJ45" s="221" t="s">
        <v>202</v>
      </c>
      <c r="BK45" s="49"/>
      <c r="BL45" s="49"/>
      <c r="BM45" s="49"/>
      <c r="BN45" s="49"/>
      <c r="BO45" s="49"/>
      <c r="BP45" s="50"/>
      <c r="BR45" s="221" t="s">
        <v>203</v>
      </c>
      <c r="BS45" s="49"/>
      <c r="BT45" s="49"/>
      <c r="BU45" s="49"/>
      <c r="BV45" s="49"/>
      <c r="BW45" s="49"/>
      <c r="BX45" s="50"/>
      <c r="BZ45" s="221" t="s">
        <v>204</v>
      </c>
      <c r="CA45" s="49"/>
      <c r="CB45" s="49"/>
      <c r="CC45" s="49"/>
      <c r="CD45" s="49"/>
      <c r="CE45" s="49"/>
      <c r="CF45" s="50"/>
      <c r="CH45" s="3">
        <v>1</v>
      </c>
    </row>
    <row r="46" spans="2:86" ht="21" customHeight="1" thickBot="1">
      <c r="B46" s="250" t="s">
        <v>11</v>
      </c>
      <c r="C46" s="251"/>
      <c r="D46" s="251"/>
      <c r="E46" s="251"/>
      <c r="F46" s="252"/>
      <c r="G46" s="253" t="s">
        <v>216</v>
      </c>
      <c r="H46" s="254" t="str">
        <f ca="1">CELL("nomfichier")</f>
        <v>D:\Données\1.UPRT\0-UPRT.fait\1-UPRT.FR-SITE-WEB\ff-fiches-fabrications\ff.fiches.fabrication.2023\ffr.restaurant.2023\[ff.FICHE.TRILINGUE.19.COLONNES.01.12.2025.xlsx]Nota.ES</v>
      </c>
      <c r="I46" s="255"/>
      <c r="J46" s="255"/>
      <c r="K46" s="255"/>
      <c r="L46" s="255"/>
      <c r="M46" s="255"/>
      <c r="N46" s="255"/>
      <c r="O46" s="255"/>
      <c r="P46" s="255"/>
      <c r="Q46" s="255"/>
      <c r="R46" s="255"/>
      <c r="S46" s="255"/>
      <c r="T46" s="256"/>
      <c r="V46" s="250" t="s">
        <v>11</v>
      </c>
      <c r="W46" s="251"/>
      <c r="X46" s="251"/>
      <c r="Y46" s="251"/>
      <c r="Z46" s="252"/>
      <c r="AA46" s="253" t="s">
        <v>216</v>
      </c>
      <c r="AB46" s="254" t="str">
        <f ca="1">CELL("nomfichier")</f>
        <v>D:\Données\1.UPRT\0-UPRT.fait\1-UPRT.FR-SITE-WEB\ff-fiches-fabrications\ff.fiches.fabrication.2023\ffr.restaurant.2023\[ff.FICHE.TRILINGUE.19.COLONNES.01.12.2025.xlsx]Nota.ES</v>
      </c>
      <c r="AC46" s="255"/>
      <c r="AD46" s="255"/>
      <c r="AE46" s="255"/>
      <c r="AF46" s="255"/>
      <c r="AG46" s="255"/>
      <c r="AH46" s="255"/>
      <c r="AI46" s="255"/>
      <c r="AJ46" s="255"/>
      <c r="AK46" s="255"/>
      <c r="AL46" s="255"/>
      <c r="AM46" s="255"/>
      <c r="AN46" s="256"/>
      <c r="AP46" s="250" t="s">
        <v>11</v>
      </c>
      <c r="AQ46" s="251"/>
      <c r="AR46" s="251"/>
      <c r="AS46" s="251"/>
      <c r="AT46" s="252"/>
      <c r="AU46" s="253" t="s">
        <v>216</v>
      </c>
      <c r="AV46" s="254" t="str">
        <f ca="1">CELL("nomfichier")</f>
        <v>D:\Données\1.UPRT\0-UPRT.fait\1-UPRT.FR-SITE-WEB\ff-fiches-fabrications\ff.fiches.fabrication.2023\ffr.restaurant.2023\[ff.FICHE.TRILINGUE.19.COLONNES.01.12.2025.xlsx]Nota.ES</v>
      </c>
      <c r="AW46" s="255"/>
      <c r="AX46" s="255"/>
      <c r="AY46" s="255"/>
      <c r="AZ46" s="255"/>
      <c r="BA46" s="255"/>
      <c r="BB46" s="255"/>
      <c r="BC46" s="255"/>
      <c r="BD46" s="255"/>
      <c r="BE46" s="255"/>
      <c r="BF46" s="255"/>
      <c r="BG46" s="255"/>
      <c r="BH46" s="256"/>
      <c r="BJ46" s="48"/>
      <c r="BK46" s="49"/>
      <c r="BL46" s="49"/>
      <c r="BM46" s="49"/>
      <c r="BN46" s="49"/>
      <c r="BO46" s="49"/>
      <c r="BP46" s="50"/>
      <c r="BR46" s="48"/>
      <c r="BS46" s="49"/>
      <c r="BT46" s="49"/>
      <c r="BU46" s="49"/>
      <c r="BV46" s="49"/>
      <c r="BW46" s="49"/>
      <c r="BX46" s="50"/>
      <c r="BZ46" s="48"/>
      <c r="CA46" s="49"/>
      <c r="CB46" s="49"/>
      <c r="CC46" s="49"/>
      <c r="CD46" s="49"/>
      <c r="CE46" s="49"/>
      <c r="CF46" s="50"/>
      <c r="CH46" s="3">
        <v>1</v>
      </c>
    </row>
    <row r="47" spans="2:86" ht="21" customHeight="1" thickBot="1">
      <c r="B47" s="1497" t="s">
        <v>11</v>
      </c>
      <c r="C47" s="1498" t="s">
        <v>11</v>
      </c>
      <c r="D47" s="1498" t="s">
        <v>11</v>
      </c>
      <c r="E47" s="1498" t="s">
        <v>11</v>
      </c>
      <c r="F47" s="1498" t="s">
        <v>11</v>
      </c>
      <c r="G47" s="1499" t="s">
        <v>2590</v>
      </c>
      <c r="H47" s="1500"/>
      <c r="I47" s="1501"/>
      <c r="J47" s="1502"/>
      <c r="K47" s="1503"/>
      <c r="L47" s="1504"/>
      <c r="M47" s="1502"/>
      <c r="N47" s="1502"/>
      <c r="O47" s="1500"/>
      <c r="P47" s="1500"/>
      <c r="Q47" s="1500"/>
      <c r="R47" s="1500"/>
      <c r="S47" s="1500"/>
      <c r="T47" s="1505" t="s">
        <v>1923</v>
      </c>
      <c r="V47" s="1497" t="s">
        <v>11</v>
      </c>
      <c r="W47" s="1498" t="s">
        <v>11</v>
      </c>
      <c r="X47" s="1498" t="s">
        <v>11</v>
      </c>
      <c r="Y47" s="1498" t="s">
        <v>11</v>
      </c>
      <c r="Z47" s="1498" t="s">
        <v>11</v>
      </c>
      <c r="AA47" s="1499" t="s">
        <v>2590</v>
      </c>
      <c r="AB47" s="1500"/>
      <c r="AC47" s="1501"/>
      <c r="AD47" s="1502"/>
      <c r="AE47" s="1503"/>
      <c r="AF47" s="1504"/>
      <c r="AG47" s="1502"/>
      <c r="AH47" s="1502"/>
      <c r="AI47" s="1500"/>
      <c r="AJ47" s="1500"/>
      <c r="AK47" s="1500"/>
      <c r="AL47" s="1500"/>
      <c r="AM47" s="1500"/>
      <c r="AN47" s="1505" t="s">
        <v>1923</v>
      </c>
      <c r="AP47" s="1497" t="s">
        <v>11</v>
      </c>
      <c r="AQ47" s="1498" t="s">
        <v>11</v>
      </c>
      <c r="AR47" s="1498" t="s">
        <v>11</v>
      </c>
      <c r="AS47" s="1498" t="s">
        <v>11</v>
      </c>
      <c r="AT47" s="1498" t="s">
        <v>11</v>
      </c>
      <c r="AU47" s="1499" t="s">
        <v>2590</v>
      </c>
      <c r="AV47" s="1500"/>
      <c r="AW47" s="1501"/>
      <c r="AX47" s="1502"/>
      <c r="AY47" s="1503"/>
      <c r="AZ47" s="1504"/>
      <c r="BA47" s="1502"/>
      <c r="BB47" s="1502"/>
      <c r="BC47" s="1500"/>
      <c r="BD47" s="1500"/>
      <c r="BE47" s="1500"/>
      <c r="BF47" s="1500"/>
      <c r="BG47" s="1500"/>
      <c r="BH47" s="1505" t="s">
        <v>1923</v>
      </c>
      <c r="BJ47" s="48"/>
      <c r="BK47" s="49"/>
      <c r="BL47" s="49"/>
      <c r="BM47" s="49"/>
      <c r="BN47" s="49"/>
      <c r="BO47" s="49"/>
      <c r="BP47" s="50"/>
      <c r="BR47" s="48"/>
      <c r="BS47" s="49"/>
      <c r="BT47" s="49"/>
      <c r="BU47" s="49"/>
      <c r="BV47" s="49"/>
      <c r="BW47" s="49"/>
      <c r="BX47" s="50"/>
      <c r="BZ47" s="48"/>
      <c r="CA47" s="49"/>
      <c r="CB47" s="49"/>
      <c r="CC47" s="49"/>
      <c r="CD47" s="49"/>
      <c r="CE47" s="49"/>
      <c r="CF47" s="50"/>
      <c r="CH47" s="3">
        <v>1</v>
      </c>
    </row>
    <row r="48" spans="2:86" ht="21" customHeight="1">
      <c r="B48" s="22" t="s">
        <v>11</v>
      </c>
      <c r="C48" s="23" t="str">
        <f>C54</f>
        <v>N NOM DE VOTRE RECETTE | collez la--FAMILLE| Auteur &gt; VOUS</v>
      </c>
      <c r="D48" s="24">
        <f>D54</f>
        <v>4</v>
      </c>
      <c r="E48" s="24" t="str">
        <f>E54</f>
        <v>couverts</v>
      </c>
      <c r="F48" s="25" t="str">
        <f>F54</f>
        <v>Recette mère ► Ballotine de pintade</v>
      </c>
      <c r="G48" s="26" t="s">
        <v>22</v>
      </c>
      <c r="H48" s="27" t="s">
        <v>23</v>
      </c>
      <c r="I48" s="27"/>
      <c r="J48" s="2660" t="s">
        <v>1398</v>
      </c>
      <c r="K48" s="2660"/>
      <c r="L48" s="2660"/>
      <c r="M48" s="2660"/>
      <c r="N48" s="2660"/>
      <c r="O48" s="2660"/>
      <c r="P48" s="2660"/>
      <c r="Q48" s="2660"/>
      <c r="R48" s="2539" t="s">
        <v>1413</v>
      </c>
      <c r="S48" s="2539"/>
      <c r="T48" s="2537" t="str">
        <f>UPPER(LEFT(J48,1))</f>
        <v>N</v>
      </c>
      <c r="V48" s="22" t="s">
        <v>11</v>
      </c>
      <c r="W48" s="23" t="str">
        <f>W54</f>
        <v>N NAME OF YOUR RECIPE | paste it — FAMILY|  Author &gt; YOU</v>
      </c>
      <c r="X48" s="24">
        <f>X54</f>
        <v>0.6</v>
      </c>
      <c r="Y48" s="24" t="str">
        <f>Y54</f>
        <v>kg</v>
      </c>
      <c r="Z48" s="25" t="str">
        <f>Z54</f>
        <v>Master recipe ► Guinea fowl ballotine</v>
      </c>
      <c r="AA48" s="26" t="s">
        <v>22</v>
      </c>
      <c r="AB48" s="27" t="s">
        <v>23</v>
      </c>
      <c r="AC48" s="27"/>
      <c r="AD48" s="2660" t="s">
        <v>885</v>
      </c>
      <c r="AE48" s="2660"/>
      <c r="AF48" s="2660"/>
      <c r="AG48" s="2660"/>
      <c r="AH48" s="2660"/>
      <c r="AI48" s="2660"/>
      <c r="AJ48" s="2660"/>
      <c r="AK48" s="2660"/>
      <c r="AL48" s="2539" t="s">
        <v>1414</v>
      </c>
      <c r="AM48" s="2539"/>
      <c r="AN48" s="2537" t="str">
        <f>UPPER(LEFT(AD48,1))</f>
        <v>N</v>
      </c>
      <c r="AP48" s="22" t="s">
        <v>11</v>
      </c>
      <c r="AQ48" s="23" t="str">
        <f>AQ54</f>
        <v>N NOMBRE DE SU RECETA | pegue esto — FAMILIA| Autor &gt; USTED</v>
      </c>
      <c r="AR48" s="24">
        <f>AR54</f>
        <v>0.6</v>
      </c>
      <c r="AS48" s="24" t="str">
        <f>AS54</f>
        <v>kg</v>
      </c>
      <c r="AT48" s="25" t="str">
        <f>AT54</f>
        <v>Receta madre ► Ballotina de pintada</v>
      </c>
      <c r="AU48" s="26" t="s">
        <v>22</v>
      </c>
      <c r="AV48" s="27" t="s">
        <v>907</v>
      </c>
      <c r="AW48" s="27"/>
      <c r="AX48" s="2660" t="s">
        <v>908</v>
      </c>
      <c r="AY48" s="2660"/>
      <c r="AZ48" s="2660"/>
      <c r="BA48" s="2660"/>
      <c r="BB48" s="2660"/>
      <c r="BC48" s="2660"/>
      <c r="BD48" s="2660"/>
      <c r="BE48" s="2660"/>
      <c r="BF48" s="2539" t="s">
        <v>1415</v>
      </c>
      <c r="BG48" s="2539"/>
      <c r="BH48" s="2537" t="str">
        <f>UPPER(LEFT(AX48,1))</f>
        <v>N</v>
      </c>
      <c r="BJ48" s="48"/>
      <c r="BK48" s="49"/>
      <c r="BL48" s="49"/>
      <c r="BM48" s="49"/>
      <c r="BN48" s="49"/>
      <c r="BO48" s="49"/>
      <c r="BP48" s="50"/>
      <c r="BR48" s="48"/>
      <c r="BS48" s="49"/>
      <c r="BT48" s="49"/>
      <c r="BU48" s="49"/>
      <c r="BV48" s="49"/>
      <c r="BW48" s="49"/>
      <c r="BX48" s="50"/>
      <c r="BZ48" s="48"/>
      <c r="CA48" s="49"/>
      <c r="CB48" s="49"/>
      <c r="CC48" s="49"/>
      <c r="CD48" s="49"/>
      <c r="CE48" s="49"/>
      <c r="CF48" s="50"/>
      <c r="CH48" s="3">
        <v>1</v>
      </c>
    </row>
    <row r="49" spans="2:86" ht="21" customHeight="1">
      <c r="B49" s="28" t="s">
        <v>11</v>
      </c>
      <c r="C49" s="29" t="str">
        <f>C54</f>
        <v>N NOM DE VOTRE RECETTE | collez la--FAMILLE| Auteur &gt; VOUS</v>
      </c>
      <c r="D49" s="30">
        <f>D54</f>
        <v>4</v>
      </c>
      <c r="E49" s="30" t="str">
        <f>E54</f>
        <v>couverts</v>
      </c>
      <c r="F49" s="31" t="str">
        <f>F54</f>
        <v>Recette mère ► Ballotine de pintade</v>
      </c>
      <c r="G49" s="32" t="s">
        <v>29</v>
      </c>
      <c r="H49" s="33" t="s">
        <v>30</v>
      </c>
      <c r="I49" s="33"/>
      <c r="J49" s="2661"/>
      <c r="K49" s="2661"/>
      <c r="L49" s="2661"/>
      <c r="M49" s="2661"/>
      <c r="N49" s="2661"/>
      <c r="O49" s="2661"/>
      <c r="P49" s="2661"/>
      <c r="Q49" s="2661"/>
      <c r="R49" s="2540"/>
      <c r="S49" s="2540"/>
      <c r="T49" s="2538"/>
      <c r="V49" s="28" t="s">
        <v>11</v>
      </c>
      <c r="W49" s="29" t="str">
        <f>W54</f>
        <v>N NAME OF YOUR RECIPE | paste it — FAMILY|  Author &gt; YOU</v>
      </c>
      <c r="X49" s="30">
        <f>X54</f>
        <v>0.6</v>
      </c>
      <c r="Y49" s="30" t="str">
        <f>Y54</f>
        <v>kg</v>
      </c>
      <c r="Z49" s="31" t="str">
        <f>Z54</f>
        <v>Master recipe ► Guinea fowl ballotine</v>
      </c>
      <c r="AA49" s="32" t="s">
        <v>1353</v>
      </c>
      <c r="AB49" s="33" t="s">
        <v>30</v>
      </c>
      <c r="AC49" s="33"/>
      <c r="AD49" s="2661"/>
      <c r="AE49" s="2661"/>
      <c r="AF49" s="2661"/>
      <c r="AG49" s="2661"/>
      <c r="AH49" s="2661"/>
      <c r="AI49" s="2661"/>
      <c r="AJ49" s="2661"/>
      <c r="AK49" s="2661"/>
      <c r="AL49" s="2540"/>
      <c r="AM49" s="2540"/>
      <c r="AN49" s="2538"/>
      <c r="AP49" s="28" t="s">
        <v>11</v>
      </c>
      <c r="AQ49" s="29" t="str">
        <f>AQ54</f>
        <v>N NOMBRE DE SU RECETA | pegue esto — FAMILIA| Autor &gt; USTED</v>
      </c>
      <c r="AR49" s="30">
        <f>AR54</f>
        <v>0.6</v>
      </c>
      <c r="AS49" s="30" t="str">
        <f>AS54</f>
        <v>kg</v>
      </c>
      <c r="AT49" s="31" t="str">
        <f>AT54</f>
        <v>Receta madre ► Ballotina de pintada</v>
      </c>
      <c r="AU49" s="32" t="s">
        <v>909</v>
      </c>
      <c r="AV49" s="33" t="s">
        <v>30</v>
      </c>
      <c r="AW49" s="33"/>
      <c r="AX49" s="2661"/>
      <c r="AY49" s="2661"/>
      <c r="AZ49" s="2661"/>
      <c r="BA49" s="2661"/>
      <c r="BB49" s="2661"/>
      <c r="BC49" s="2661"/>
      <c r="BD49" s="2661"/>
      <c r="BE49" s="2661"/>
      <c r="BF49" s="2540"/>
      <c r="BG49" s="2540"/>
      <c r="BH49" s="2538"/>
      <c r="BJ49" s="48"/>
      <c r="BK49" s="49"/>
      <c r="BL49" s="49"/>
      <c r="BM49" s="49"/>
      <c r="BN49" s="49"/>
      <c r="BO49" s="49"/>
      <c r="BP49" s="50"/>
      <c r="BR49" s="48"/>
      <c r="BS49" s="49"/>
      <c r="BT49" s="49"/>
      <c r="BU49" s="49"/>
      <c r="BV49" s="49"/>
      <c r="BW49" s="49"/>
      <c r="BX49" s="50"/>
      <c r="BZ49" s="48"/>
      <c r="CA49" s="49"/>
      <c r="CB49" s="49"/>
      <c r="CC49" s="49"/>
      <c r="CD49" s="49"/>
      <c r="CE49" s="49"/>
      <c r="CF49" s="50"/>
      <c r="CH49" s="3">
        <v>1</v>
      </c>
    </row>
    <row r="50" spans="2:86" ht="21" customHeight="1">
      <c r="B50" s="28" t="s">
        <v>11</v>
      </c>
      <c r="C50" s="34" t="str">
        <f>C54</f>
        <v>N NOM DE VOTRE RECETTE | collez la--FAMILLE| Auteur &gt; VOUS</v>
      </c>
      <c r="D50" s="35">
        <f>D54</f>
        <v>4</v>
      </c>
      <c r="E50" s="35" t="str">
        <f>E54</f>
        <v>couverts</v>
      </c>
      <c r="F50" s="36" t="str">
        <f>F54</f>
        <v>Recette mère ► Ballotine de pintade</v>
      </c>
      <c r="G50" s="1770"/>
      <c r="H50" s="1771" t="s">
        <v>31</v>
      </c>
      <c r="I50" s="37"/>
      <c r="J50" s="38" t="s">
        <v>32</v>
      </c>
      <c r="K50" s="39" t="s">
        <v>59</v>
      </c>
      <c r="L50" s="9"/>
      <c r="M50" s="39"/>
      <c r="N50" s="39"/>
      <c r="O50" s="39"/>
      <c r="P50" s="40"/>
      <c r="Q50" s="9"/>
      <c r="R50" s="9"/>
      <c r="S50" s="9"/>
      <c r="T50" s="41"/>
      <c r="V50" s="28" t="s">
        <v>11</v>
      </c>
      <c r="W50" s="34" t="str">
        <f>W54</f>
        <v>N NAME OF YOUR RECIPE | paste it — FAMILY|  Author &gt; YOU</v>
      </c>
      <c r="X50" s="35">
        <f>X54</f>
        <v>0.6</v>
      </c>
      <c r="Y50" s="35" t="str">
        <f>Y54</f>
        <v>kg</v>
      </c>
      <c r="Z50" s="36" t="str">
        <f>Z54</f>
        <v>Master recipe ► Guinea fowl ballotine</v>
      </c>
      <c r="AA50" s="1770"/>
      <c r="AB50" s="1771"/>
      <c r="AC50" s="37"/>
      <c r="AD50" s="38" t="s">
        <v>888</v>
      </c>
      <c r="AE50" s="39" t="s">
        <v>62</v>
      </c>
      <c r="AF50" s="9"/>
      <c r="AG50" s="39"/>
      <c r="AH50" s="39"/>
      <c r="AI50" s="39"/>
      <c r="AJ50" s="40"/>
      <c r="AK50" s="9"/>
      <c r="AL50" s="9"/>
      <c r="AM50" s="9"/>
      <c r="AN50" s="41"/>
      <c r="AP50" s="28" t="s">
        <v>11</v>
      </c>
      <c r="AQ50" s="34" t="str">
        <f>AQ54</f>
        <v>N NOMBRE DE SU RECETA | pegue esto — FAMILIA| Autor &gt; USTED</v>
      </c>
      <c r="AR50" s="35">
        <f>AR54</f>
        <v>0.6</v>
      </c>
      <c r="AS50" s="35" t="str">
        <f>AS54</f>
        <v>kg</v>
      </c>
      <c r="AT50" s="36" t="str">
        <f>AT54</f>
        <v>Receta madre ► Ballotina de pintada</v>
      </c>
      <c r="AU50" s="1770"/>
      <c r="AV50" s="1771"/>
      <c r="AW50" s="37"/>
      <c r="AX50" s="38" t="s">
        <v>910</v>
      </c>
      <c r="AY50" s="39" t="s">
        <v>65</v>
      </c>
      <c r="AZ50" s="9"/>
      <c r="BA50" s="39"/>
      <c r="BB50" s="39"/>
      <c r="BC50" s="39"/>
      <c r="BD50" s="40"/>
      <c r="BE50" s="9"/>
      <c r="BF50" s="9"/>
      <c r="BG50" s="9"/>
      <c r="BH50" s="41"/>
      <c r="BJ50" s="48"/>
      <c r="BK50" s="49"/>
      <c r="BL50" s="49"/>
      <c r="BM50" s="49"/>
      <c r="BN50" s="49"/>
      <c r="BO50" s="49"/>
      <c r="BP50" s="50"/>
      <c r="BR50" s="48"/>
      <c r="BS50" s="49"/>
      <c r="BT50" s="49"/>
      <c r="BU50" s="49"/>
      <c r="BV50" s="49"/>
      <c r="BW50" s="49"/>
      <c r="BX50" s="50"/>
      <c r="BZ50" s="48"/>
      <c r="CA50" s="49"/>
      <c r="CB50" s="49"/>
      <c r="CC50" s="49"/>
      <c r="CD50" s="49"/>
      <c r="CE50" s="49"/>
      <c r="CF50" s="50"/>
      <c r="CH50" s="3">
        <v>1</v>
      </c>
    </row>
    <row r="51" spans="2:86" ht="21" customHeight="1">
      <c r="B51" s="28" t="s">
        <v>11</v>
      </c>
      <c r="C51" s="34" t="str">
        <f>C54</f>
        <v>N NOM DE VOTRE RECETTE | collez la--FAMILLE| Auteur &gt; VOUS</v>
      </c>
      <c r="D51" s="35">
        <f>D54</f>
        <v>4</v>
      </c>
      <c r="E51" s="35" t="str">
        <f>E54</f>
        <v>couverts</v>
      </c>
      <c r="F51" s="36" t="str">
        <f>F54</f>
        <v>Recette mère ► Ballotine de pintade</v>
      </c>
      <c r="G51" s="42" t="s">
        <v>33</v>
      </c>
      <c r="H51" s="43"/>
      <c r="I51" s="43"/>
      <c r="J51" s="44" t="s">
        <v>34</v>
      </c>
      <c r="K51" s="2522" t="s">
        <v>8755</v>
      </c>
      <c r="L51" s="2522"/>
      <c r="M51" s="2522"/>
      <c r="N51" s="2522"/>
      <c r="O51" s="2522"/>
      <c r="P51" s="2522"/>
      <c r="Q51" s="1773"/>
      <c r="R51" s="1773" t="s">
        <v>36</v>
      </c>
      <c r="S51" s="46">
        <v>20</v>
      </c>
      <c r="T51" s="47" t="str">
        <f>T53</f>
        <v>couverts</v>
      </c>
      <c r="V51" s="28" t="s">
        <v>11</v>
      </c>
      <c r="W51" s="34" t="str">
        <f>W54</f>
        <v>N NAME OF YOUR RECIPE | paste it — FAMILY|  Author &gt; YOU</v>
      </c>
      <c r="X51" s="35">
        <f>X54</f>
        <v>0.6</v>
      </c>
      <c r="Y51" s="35" t="str">
        <f>Y54</f>
        <v>kg</v>
      </c>
      <c r="Z51" s="36" t="str">
        <f>Z54</f>
        <v>Master recipe ► Guinea fowl ballotine</v>
      </c>
      <c r="AA51" s="42" t="s">
        <v>141</v>
      </c>
      <c r="AB51" s="43"/>
      <c r="AC51" s="43"/>
      <c r="AD51" s="44" t="s">
        <v>34</v>
      </c>
      <c r="AE51" s="2522" t="str">
        <f>AF54&amp;" "&amp;AG54&amp;" ► Famille = "&amp;AL48&amp;" ► "&amp;AD48&amp;" "&amp;AJ51&amp;" "&amp;AL51&amp;" "&amp;AM51&amp;" "&amp;AN51</f>
        <v>Master recipe ► Guinea fowl ballotine ► Famille = paste it — FAMILY ► NAME OF YOUR RECIPE  ⓫ Duplicated for 20 kg of guinea</v>
      </c>
      <c r="AF51" s="2522"/>
      <c r="AG51" s="2522"/>
      <c r="AH51" s="2522"/>
      <c r="AI51" s="2522"/>
      <c r="AJ51" s="2522"/>
      <c r="AK51" s="1773"/>
      <c r="AL51" s="1773" t="s">
        <v>142</v>
      </c>
      <c r="AM51" s="46">
        <v>20</v>
      </c>
      <c r="AN51" s="903" t="str">
        <f>AN53</f>
        <v>kg of guinea</v>
      </c>
      <c r="AP51" s="28" t="s">
        <v>11</v>
      </c>
      <c r="AQ51" s="34" t="str">
        <f>AQ54</f>
        <v>N NOMBRE DE SU RECETA | pegue esto — FAMILIA| Autor &gt; USTED</v>
      </c>
      <c r="AR51" s="35">
        <f>AR54</f>
        <v>0.6</v>
      </c>
      <c r="AS51" s="35" t="str">
        <f>AS54</f>
        <v>kg</v>
      </c>
      <c r="AT51" s="36" t="str">
        <f>AT54</f>
        <v>Receta madre ► Ballotina de pintada</v>
      </c>
      <c r="AU51" s="42" t="s">
        <v>911</v>
      </c>
      <c r="AV51" s="43"/>
      <c r="AW51" s="43"/>
      <c r="AX51" s="44" t="s">
        <v>912</v>
      </c>
      <c r="AY51" s="2522" t="str">
        <f>AZ54&amp;" "&amp;BA54&amp;" ► Famille = "&amp;BF48&amp;" ► "&amp;AX48&amp;" "&amp;BD51&amp;" "&amp;BF51&amp;" "&amp;BG51&amp;" "&amp;BH51</f>
        <v>Receta madre ► Ballotina de pintada ► Famille = pegue esto — FAMILIA ► NOMBRE DE SU RECETA  ⓫ Duplicada para 20 kg magra de pintada</v>
      </c>
      <c r="AZ51" s="2522"/>
      <c r="BA51" s="2522"/>
      <c r="BB51" s="2522"/>
      <c r="BC51" s="2522"/>
      <c r="BD51" s="2522"/>
      <c r="BE51" s="1773"/>
      <c r="BF51" s="1773" t="s">
        <v>145</v>
      </c>
      <c r="BG51" s="46">
        <v>20</v>
      </c>
      <c r="BH51" s="869" t="str">
        <f>BH53</f>
        <v>kg magra de pintada</v>
      </c>
      <c r="BJ51" s="48"/>
      <c r="BK51" s="49"/>
      <c r="BL51" s="49"/>
      <c r="BM51" s="49"/>
      <c r="BN51" s="49"/>
      <c r="BO51" s="49"/>
      <c r="BP51" s="50"/>
      <c r="BR51" s="48"/>
      <c r="BS51" s="49"/>
      <c r="BT51" s="49"/>
      <c r="BU51" s="49"/>
      <c r="BV51" s="49"/>
      <c r="BW51" s="49"/>
      <c r="BX51" s="50"/>
      <c r="BZ51" s="48"/>
      <c r="CA51" s="49"/>
      <c r="CB51" s="49"/>
      <c r="CC51" s="49"/>
      <c r="CD51" s="49"/>
      <c r="CE51" s="49"/>
      <c r="CF51" s="50"/>
      <c r="CH51" s="3">
        <v>1</v>
      </c>
    </row>
    <row r="52" spans="2:86" ht="21" customHeight="1">
      <c r="B52" s="28" t="s">
        <v>11</v>
      </c>
      <c r="C52" s="34" t="str">
        <f>C54</f>
        <v>N NOM DE VOTRE RECETTE | collez la--FAMILLE| Auteur &gt; VOUS</v>
      </c>
      <c r="D52" s="35">
        <f>D54</f>
        <v>4</v>
      </c>
      <c r="E52" s="35" t="str">
        <f>E54</f>
        <v>couverts</v>
      </c>
      <c r="F52" s="36" t="str">
        <f>F54</f>
        <v>Recette mère ► Ballotine de pintade</v>
      </c>
      <c r="G52" s="1774">
        <v>4</v>
      </c>
      <c r="H52" s="1775" t="s">
        <v>37</v>
      </c>
      <c r="I52" s="42"/>
      <c r="J52" s="42"/>
      <c r="K52" s="2522"/>
      <c r="L52" s="2522"/>
      <c r="M52" s="2522"/>
      <c r="N52" s="2522"/>
      <c r="O52" s="2522"/>
      <c r="P52" s="2522"/>
      <c r="Q52" s="931"/>
      <c r="R52" s="931"/>
      <c r="S52" s="53" t="s">
        <v>41</v>
      </c>
      <c r="T52" s="54" t="s">
        <v>42</v>
      </c>
      <c r="V52" s="28" t="s">
        <v>11</v>
      </c>
      <c r="W52" s="34" t="str">
        <f>W54</f>
        <v>N NAME OF YOUR RECIPE | paste it — FAMILY|  Author &gt; YOU</v>
      </c>
      <c r="X52" s="35">
        <f>X54</f>
        <v>0.6</v>
      </c>
      <c r="Y52" s="35" t="str">
        <f>Y54</f>
        <v>kg</v>
      </c>
      <c r="Z52" s="36" t="str">
        <f>Z54</f>
        <v>Master recipe ► Guinea fowl ballotine</v>
      </c>
      <c r="AA52" s="2117">
        <v>0.6</v>
      </c>
      <c r="AB52" s="2118" t="s">
        <v>147</v>
      </c>
      <c r="AC52" s="42"/>
      <c r="AD52" s="42"/>
      <c r="AE52" s="2522"/>
      <c r="AF52" s="2522"/>
      <c r="AG52" s="2522"/>
      <c r="AH52" s="2522"/>
      <c r="AI52" s="2522"/>
      <c r="AJ52" s="2522"/>
      <c r="AK52" s="931"/>
      <c r="AL52" s="931"/>
      <c r="AM52" s="53" t="s">
        <v>155</v>
      </c>
      <c r="AN52" s="54" t="s">
        <v>889</v>
      </c>
      <c r="AP52" s="28" t="s">
        <v>11</v>
      </c>
      <c r="AQ52" s="34" t="str">
        <f>AQ54</f>
        <v>N NOMBRE DE SU RECETA | pegue esto — FAMILIA| Autor &gt; USTED</v>
      </c>
      <c r="AR52" s="35">
        <f>AR54</f>
        <v>0.6</v>
      </c>
      <c r="AS52" s="35" t="str">
        <f>AS54</f>
        <v>kg</v>
      </c>
      <c r="AT52" s="36" t="str">
        <f>AT54</f>
        <v>Receta madre ► Ballotina de pintada</v>
      </c>
      <c r="AU52" s="2117">
        <v>0.6</v>
      </c>
      <c r="AV52" s="2118" t="s">
        <v>147</v>
      </c>
      <c r="AW52" s="42"/>
      <c r="AX52" s="42"/>
      <c r="AY52" s="2522"/>
      <c r="AZ52" s="2522"/>
      <c r="BA52" s="2522"/>
      <c r="BB52" s="2522"/>
      <c r="BC52" s="2522"/>
      <c r="BD52" s="2522"/>
      <c r="BE52" s="931"/>
      <c r="BF52" s="931"/>
      <c r="BG52" s="53" t="s">
        <v>157</v>
      </c>
      <c r="BH52" s="54" t="s">
        <v>158</v>
      </c>
      <c r="BJ52" s="48"/>
      <c r="BK52" s="49"/>
      <c r="BL52" s="49"/>
      <c r="BM52" s="49"/>
      <c r="BN52" s="49"/>
      <c r="BO52" s="49"/>
      <c r="BP52" s="50"/>
      <c r="BR52" s="48"/>
      <c r="BS52" s="49"/>
      <c r="BT52" s="49"/>
      <c r="BU52" s="49"/>
      <c r="BV52" s="49"/>
      <c r="BW52" s="49"/>
      <c r="BX52" s="50"/>
      <c r="BZ52" s="48"/>
      <c r="CA52" s="49"/>
      <c r="CB52" s="49"/>
      <c r="CC52" s="49"/>
      <c r="CD52" s="49"/>
      <c r="CE52" s="49"/>
      <c r="CF52" s="50"/>
      <c r="CH52" s="3">
        <v>1</v>
      </c>
    </row>
    <row r="53" spans="2:86" ht="21" customHeight="1">
      <c r="B53" s="28" t="s">
        <v>16</v>
      </c>
      <c r="C53" s="34" t="str">
        <f>C54</f>
        <v>N NOM DE VOTRE RECETTE | collez la--FAMILLE| Auteur &gt; VOUS</v>
      </c>
      <c r="D53" s="35">
        <f>D54</f>
        <v>4</v>
      </c>
      <c r="E53" s="35" t="str">
        <f>E54</f>
        <v>couverts</v>
      </c>
      <c r="F53" s="36" t="str">
        <f>F54</f>
        <v>Recette mère ► Ballotine de pintade</v>
      </c>
      <c r="G53" s="59"/>
      <c r="H53" s="1638" t="s">
        <v>8365</v>
      </c>
      <c r="I53" s="2532">
        <f>P73</f>
        <v>0.60000000000000009</v>
      </c>
      <c r="J53" s="2532"/>
      <c r="K53" s="1639" t="str" cm="1">
        <f t="array" ref="K53">"1= "&amp;IF(OR(G52&lt;=0,I53=""),"",_xlfn.LET(_xlpm.kg,IF(ISNUMBER(I53),I53,VALEUR(SUBSTITUTE(SUBSTITUTE(SUBSTITUTE(LOWER(I53),"kg",""),",",".")," ",""))),TEXT(ROUND(_xlpm.kg*1000/G52,2),"0.##")&amp;" g"))</f>
        <v>1= 150. g</v>
      </c>
      <c r="L53" s="1640">
        <f>IFERROR(S51/S53,0)</f>
        <v>5</v>
      </c>
      <c r="M53" s="61"/>
      <c r="N53" s="61"/>
      <c r="O53" s="61"/>
      <c r="P53"/>
      <c r="Q53" s="1776"/>
      <c r="R53" s="1776" t="s">
        <v>52</v>
      </c>
      <c r="S53" s="1138">
        <v>4</v>
      </c>
      <c r="T53" s="63" t="s">
        <v>37</v>
      </c>
      <c r="V53" s="28" t="s">
        <v>16</v>
      </c>
      <c r="W53" s="34" t="str">
        <f>W54</f>
        <v>N NAME OF YOUR RECIPE | paste it — FAMILY|  Author &gt; YOU</v>
      </c>
      <c r="X53" s="35">
        <f>X54</f>
        <v>0.6</v>
      </c>
      <c r="Y53" s="35" t="str">
        <f>Y54</f>
        <v>kg</v>
      </c>
      <c r="Z53" s="36" t="str">
        <f>Z54</f>
        <v>Master recipe ► Guinea fowl ballotine</v>
      </c>
      <c r="AA53" s="59"/>
      <c r="AB53" s="1638" t="s">
        <v>8366</v>
      </c>
      <c r="AC53" s="2532">
        <f>AJ73</f>
        <v>0.60000000000000009</v>
      </c>
      <c r="AD53" s="2532"/>
      <c r="AE53" s="1639" t="str" cm="1">
        <f t="array" ref="AE53">"1= "&amp;IF(OR(AA52&lt;=0,AC53=""),"",_xlfn.LET(_xlpm.kg,IF(ISNUMBER(AC53),AC53,VALEUR(SUBSTITUTE(SUBSTITUTE(SUBSTITUTE(LOWER(AC53),"kg",""),",",".")," ",""))),TEXT(ROUND(_xlpm.kg*1000/AA52,2),"0.##")&amp;" g"))</f>
        <v>1= 1000. g</v>
      </c>
      <c r="AF53" s="1640">
        <f>IFERROR(AM51/AM53,0)</f>
        <v>50</v>
      </c>
      <c r="AG53" s="61"/>
      <c r="AH53" s="61"/>
      <c r="AI53" s="61"/>
      <c r="AK53" s="1776"/>
      <c r="AL53" s="1776" t="s">
        <v>160</v>
      </c>
      <c r="AM53" s="867">
        <v>0.4</v>
      </c>
      <c r="AN53" s="63" t="s">
        <v>1399</v>
      </c>
      <c r="AP53" s="28" t="s">
        <v>16</v>
      </c>
      <c r="AQ53" s="34" t="str">
        <f>AQ54</f>
        <v>N NOMBRE DE SU RECETA | pegue esto — FAMILIA| Autor &gt; USTED</v>
      </c>
      <c r="AR53" s="35">
        <f>AR54</f>
        <v>0.6</v>
      </c>
      <c r="AS53" s="35" t="str">
        <f>AS54</f>
        <v>kg</v>
      </c>
      <c r="AT53" s="36" t="str">
        <f>AT54</f>
        <v>Receta madre ► Ballotina de pintada</v>
      </c>
      <c r="AU53" s="59"/>
      <c r="AV53" s="1638" t="s">
        <v>8367</v>
      </c>
      <c r="AW53" s="2532">
        <f>BD73</f>
        <v>0.60000000000000009</v>
      </c>
      <c r="AX53" s="2532"/>
      <c r="AY53" s="1639" t="str" cm="1">
        <f t="array" ref="AY53">"1= "&amp;IF(OR(AU52&lt;=0,AW53=""),"",_xlfn.LET(_xlpm.kg,IF(ISNUMBER(AW53),AW53,VALEUR(SUBSTITUTE(SUBSTITUTE(SUBSTITUTE(LOWER(AW53),"kg",""),",",".")," ",""))),TEXT(ROUND(_xlpm.kg*1000/AU52,2),"0.##")&amp;" g"))</f>
        <v>1= 1000. g</v>
      </c>
      <c r="AZ53" s="1640">
        <f>IFERROR(BG51/BG53,0)</f>
        <v>50</v>
      </c>
      <c r="BA53" s="61"/>
      <c r="BB53" s="61"/>
      <c r="BC53" s="61"/>
      <c r="BE53" s="1776"/>
      <c r="BF53" s="1776" t="s">
        <v>161</v>
      </c>
      <c r="BG53" s="867">
        <v>0.4</v>
      </c>
      <c r="BH53" s="870" t="s">
        <v>1400</v>
      </c>
      <c r="BJ53" s="241"/>
      <c r="BK53" s="242" t="s">
        <v>210</v>
      </c>
      <c r="BL53" s="49"/>
      <c r="BM53" s="49"/>
      <c r="BN53" s="49"/>
      <c r="BO53" s="49"/>
      <c r="BP53" s="50"/>
      <c r="BR53" s="241"/>
      <c r="BS53" s="242" t="s">
        <v>211</v>
      </c>
      <c r="BT53" s="49"/>
      <c r="BU53" s="49"/>
      <c r="BV53" s="49"/>
      <c r="BW53" s="49"/>
      <c r="BX53" s="50"/>
      <c r="BZ53" s="241"/>
      <c r="CA53" s="242" t="s">
        <v>212</v>
      </c>
      <c r="CB53" s="49"/>
      <c r="CC53" s="49"/>
      <c r="CD53" s="49"/>
      <c r="CE53" s="49"/>
      <c r="CF53" s="50"/>
      <c r="CH53" s="3">
        <v>1</v>
      </c>
    </row>
    <row r="54" spans="2:86" ht="21" customHeight="1">
      <c r="B54" s="68" t="s">
        <v>16</v>
      </c>
      <c r="C54" s="69" t="str">
        <f>G54</f>
        <v>N NOM DE VOTRE RECETTE | collez la--FAMILLE| Auteur &gt; VOUS</v>
      </c>
      <c r="D54" s="70">
        <f>G52</f>
        <v>4</v>
      </c>
      <c r="E54" s="69" t="str">
        <f>H52</f>
        <v>couverts</v>
      </c>
      <c r="F54" s="71" t="str">
        <f>L54&amp;" "&amp;M54</f>
        <v>Recette mère ► Ballotine de pintade</v>
      </c>
      <c r="G54" s="72" t="str">
        <f>UPPER(LEFT(J48,1))&amp;" "&amp;J48&amp;" | "&amp;R48&amp;"| "&amp;J50&amp;" "&amp;K50</f>
        <v>N NOM DE VOTRE RECETTE | collez la--FAMILLE| Auteur &gt; VOUS</v>
      </c>
      <c r="H54" s="73" t="s">
        <v>55</v>
      </c>
      <c r="I54" s="2525" t="s">
        <v>56</v>
      </c>
      <c r="J54" s="2525"/>
      <c r="K54" s="2525"/>
      <c r="L54" s="74" t="str">
        <f>IF(ISTEXT(M54),"Recette mère ►",H54)</f>
        <v>Recette mère ►</v>
      </c>
      <c r="M54" s="75" t="s">
        <v>1397</v>
      </c>
      <c r="N54" s="75"/>
      <c r="O54" s="75"/>
      <c r="P54" s="76"/>
      <c r="Q54" s="76"/>
      <c r="R54" s="76"/>
      <c r="S54" s="76"/>
      <c r="T54" s="933" t="s">
        <v>892</v>
      </c>
      <c r="V54" s="68" t="s">
        <v>16</v>
      </c>
      <c r="W54" s="69" t="str">
        <f>AA54</f>
        <v>N NAME OF YOUR RECIPE | paste it — FAMILY|  Author &gt; YOU</v>
      </c>
      <c r="X54" s="70">
        <f>AA52</f>
        <v>0.6</v>
      </c>
      <c r="Y54" s="69" t="str">
        <f>AB52</f>
        <v>kg</v>
      </c>
      <c r="Z54" s="71" t="str">
        <f>AF54&amp;" "&amp;AG54</f>
        <v>Master recipe ► Guinea fowl ballotine</v>
      </c>
      <c r="AA54" s="72" t="str">
        <f>UPPER(LEFT(AD48,1))&amp;" "&amp;AD48&amp;" | "&amp;AL48&amp;"| "&amp;AD50&amp;" "&amp;AE50</f>
        <v>N NAME OF YOUR RECIPE | paste it — FAMILY|  Author &gt; YOU</v>
      </c>
      <c r="AB54" s="73" t="s">
        <v>890</v>
      </c>
      <c r="AC54" s="2525" t="s">
        <v>887</v>
      </c>
      <c r="AD54" s="2525"/>
      <c r="AE54" s="2525"/>
      <c r="AF54" s="74" t="str">
        <f>IF(ISTEXT(AG54),"Master recipe ►",AB54)</f>
        <v>Master recipe ►</v>
      </c>
      <c r="AG54" s="75" t="s">
        <v>891</v>
      </c>
      <c r="AH54" s="75"/>
      <c r="AI54" s="75"/>
      <c r="AJ54" s="76"/>
      <c r="AK54" s="76"/>
      <c r="AL54" s="76"/>
      <c r="AM54" s="76"/>
      <c r="AN54" s="933" t="s">
        <v>892</v>
      </c>
      <c r="AP54" s="68" t="s">
        <v>16</v>
      </c>
      <c r="AQ54" s="69" t="str">
        <f>AU54</f>
        <v>N NOMBRE DE SU RECETA | pegue esto — FAMILIA| Autor &gt; USTED</v>
      </c>
      <c r="AR54" s="70">
        <f>AU52</f>
        <v>0.6</v>
      </c>
      <c r="AS54" s="69" t="str">
        <f>AV52</f>
        <v>kg</v>
      </c>
      <c r="AT54" s="71" t="str">
        <f>AZ54&amp;" "&amp;BA54</f>
        <v>Receta madre ► Ballotina de pintada</v>
      </c>
      <c r="AU54" s="72" t="str">
        <f>UPPER(LEFT(AX48,1))&amp;" "&amp;AX48&amp;" | "&amp;BF48&amp;"| "&amp;AX50&amp;" "&amp;AY50</f>
        <v>N NOMBRE DE SU RECETA | pegue esto — FAMILIA| Autor &gt; USTED</v>
      </c>
      <c r="AV54" s="73" t="s">
        <v>913</v>
      </c>
      <c r="AW54" s="2525" t="s">
        <v>914</v>
      </c>
      <c r="AX54" s="2525"/>
      <c r="AY54" s="2525"/>
      <c r="AZ54" s="74" t="s">
        <v>114</v>
      </c>
      <c r="BA54" s="75" t="s">
        <v>915</v>
      </c>
      <c r="BB54" s="75"/>
      <c r="BC54" s="906"/>
      <c r="BD54" s="76"/>
      <c r="BE54" s="76"/>
      <c r="BF54" s="76"/>
      <c r="BG54" s="76"/>
      <c r="BH54" s="933" t="s">
        <v>892</v>
      </c>
      <c r="BJ54" s="241"/>
      <c r="BK54" s="242" t="s">
        <v>213</v>
      </c>
      <c r="BL54" s="49"/>
      <c r="BM54" s="49"/>
      <c r="BN54" s="49"/>
      <c r="BO54" s="49"/>
      <c r="BP54" s="50"/>
      <c r="BR54" s="241"/>
      <c r="BS54" s="242" t="s">
        <v>214</v>
      </c>
      <c r="BT54" s="49"/>
      <c r="BU54" s="49"/>
      <c r="BV54" s="49"/>
      <c r="BW54" s="49"/>
      <c r="BX54" s="50"/>
      <c r="BZ54" s="241"/>
      <c r="CA54" s="242" t="s">
        <v>215</v>
      </c>
      <c r="CB54" s="49"/>
      <c r="CC54" s="49"/>
      <c r="CD54" s="49"/>
      <c r="CE54" s="49"/>
      <c r="CF54" s="50"/>
      <c r="CH54" s="3">
        <v>1</v>
      </c>
    </row>
    <row r="55" spans="2:86" ht="21" customHeight="1">
      <c r="B55" s="79" t="s">
        <v>16</v>
      </c>
      <c r="C55" s="80" t="str">
        <f>C54</f>
        <v>N NOM DE VOTRE RECETTE | collez la--FAMILLE| Auteur &gt; VOUS</v>
      </c>
      <c r="D55" s="80">
        <f>D54</f>
        <v>4</v>
      </c>
      <c r="E55" s="80" t="str">
        <f>E54</f>
        <v>couverts</v>
      </c>
      <c r="F55" s="81" t="str">
        <f>F54</f>
        <v>Recette mère ► Ballotine de pintade</v>
      </c>
      <c r="G55" s="13" t="s">
        <v>67</v>
      </c>
      <c r="H55" s="13" t="s">
        <v>68</v>
      </c>
      <c r="I55" s="13" t="s">
        <v>69</v>
      </c>
      <c r="J55" s="13" t="s">
        <v>70</v>
      </c>
      <c r="K55" s="82" t="s">
        <v>71</v>
      </c>
      <c r="L55" s="83" t="s">
        <v>72</v>
      </c>
      <c r="M55" s="84" t="s">
        <v>73</v>
      </c>
      <c r="N55" s="84" t="s">
        <v>74</v>
      </c>
      <c r="O55" s="84" t="s">
        <v>75</v>
      </c>
      <c r="P55" s="84" t="s">
        <v>76</v>
      </c>
      <c r="Q55" s="84" t="s">
        <v>77</v>
      </c>
      <c r="R55" s="84" t="s">
        <v>78</v>
      </c>
      <c r="S55" s="84" t="s">
        <v>79</v>
      </c>
      <c r="T55" s="85" t="s">
        <v>8454</v>
      </c>
      <c r="V55" s="79" t="s">
        <v>16</v>
      </c>
      <c r="W55" s="80" t="str">
        <f>W54</f>
        <v>N NAME OF YOUR RECIPE | paste it — FAMILY|  Author &gt; YOU</v>
      </c>
      <c r="X55" s="80">
        <f>X54</f>
        <v>0.6</v>
      </c>
      <c r="Y55" s="80" t="str">
        <f>Y54</f>
        <v>kg</v>
      </c>
      <c r="Z55" s="81" t="str">
        <f>Z54</f>
        <v>Master recipe ► Guinea fowl ballotine</v>
      </c>
      <c r="AA55" s="13" t="s">
        <v>67</v>
      </c>
      <c r="AB55" s="13" t="s">
        <v>68</v>
      </c>
      <c r="AC55" s="13" t="s">
        <v>69</v>
      </c>
      <c r="AD55" s="13" t="s">
        <v>70</v>
      </c>
      <c r="AE55" s="82" t="s">
        <v>71</v>
      </c>
      <c r="AF55" s="83" t="s">
        <v>72</v>
      </c>
      <c r="AG55" s="84" t="s">
        <v>73</v>
      </c>
      <c r="AH55" s="84" t="s">
        <v>74</v>
      </c>
      <c r="AI55" s="84" t="s">
        <v>75</v>
      </c>
      <c r="AJ55" s="84" t="s">
        <v>76</v>
      </c>
      <c r="AK55" s="84" t="s">
        <v>77</v>
      </c>
      <c r="AL55" s="84" t="s">
        <v>78</v>
      </c>
      <c r="AM55" s="84" t="s">
        <v>79</v>
      </c>
      <c r="AN55" s="85" t="s">
        <v>8454</v>
      </c>
      <c r="AP55" s="79" t="s">
        <v>16</v>
      </c>
      <c r="AQ55" s="80" t="str">
        <f>AQ54</f>
        <v>N NOMBRE DE SU RECETA | pegue esto — FAMILIA| Autor &gt; USTED</v>
      </c>
      <c r="AR55" s="80">
        <f>AR54</f>
        <v>0.6</v>
      </c>
      <c r="AS55" s="80" t="str">
        <f>AS54</f>
        <v>kg</v>
      </c>
      <c r="AT55" s="81" t="str">
        <f>AT54</f>
        <v>Receta madre ► Ballotina de pintada</v>
      </c>
      <c r="AU55" s="13" t="s">
        <v>67</v>
      </c>
      <c r="AV55" s="13" t="s">
        <v>68</v>
      </c>
      <c r="AW55" s="13" t="s">
        <v>69</v>
      </c>
      <c r="AX55" s="13" t="s">
        <v>70</v>
      </c>
      <c r="AY55" s="82" t="s">
        <v>71</v>
      </c>
      <c r="AZ55" s="83" t="s">
        <v>72</v>
      </c>
      <c r="BA55" s="84" t="s">
        <v>73</v>
      </c>
      <c r="BB55" s="84" t="s">
        <v>74</v>
      </c>
      <c r="BC55" s="84" t="s">
        <v>75</v>
      </c>
      <c r="BD55" s="84" t="s">
        <v>76</v>
      </c>
      <c r="BE55" s="84" t="s">
        <v>77</v>
      </c>
      <c r="BF55" s="84" t="s">
        <v>78</v>
      </c>
      <c r="BG55" s="84" t="s">
        <v>79</v>
      </c>
      <c r="BH55" s="85" t="s">
        <v>8454</v>
      </c>
      <c r="BJ55" s="257"/>
      <c r="BK55" s="258" t="s">
        <v>217</v>
      </c>
      <c r="BL55" s="49"/>
      <c r="BM55" s="49"/>
      <c r="BN55" s="49"/>
      <c r="BO55" s="49"/>
      <c r="BP55" s="50"/>
      <c r="BR55" s="257"/>
      <c r="BS55" s="258" t="s">
        <v>218</v>
      </c>
      <c r="BT55" s="49"/>
      <c r="BU55" s="49"/>
      <c r="BV55" s="49"/>
      <c r="BW55" s="49"/>
      <c r="BX55" s="50"/>
      <c r="BZ55" s="257"/>
      <c r="CA55" s="258" t="s">
        <v>219</v>
      </c>
      <c r="CB55" s="49"/>
      <c r="CC55" s="49"/>
      <c r="CD55" s="49"/>
      <c r="CE55" s="49"/>
      <c r="CF55" s="50"/>
      <c r="CH55" s="3">
        <v>1</v>
      </c>
    </row>
    <row r="56" spans="2:86" ht="21" customHeight="1">
      <c r="B56" s="28" t="s">
        <v>11</v>
      </c>
      <c r="C56" s="34" t="str">
        <f>C54</f>
        <v>N NOM DE VOTRE RECETTE | collez la--FAMILLE| Auteur &gt; VOUS</v>
      </c>
      <c r="D56" s="35">
        <f>D54</f>
        <v>4</v>
      </c>
      <c r="E56" s="34" t="str">
        <f>E54</f>
        <v>couverts</v>
      </c>
      <c r="F56" s="36" t="str">
        <f>F54</f>
        <v>Recette mère ► Ballotine de pintade</v>
      </c>
      <c r="G56" s="87" t="s">
        <v>80</v>
      </c>
      <c r="H56" s="88" t="s">
        <v>81</v>
      </c>
      <c r="I56" s="89"/>
      <c r="J56" s="2526" t="s">
        <v>82</v>
      </c>
      <c r="K56" s="2528" t="s">
        <v>83</v>
      </c>
      <c r="L56" s="2530" t="s">
        <v>84</v>
      </c>
      <c r="M56" s="90" t="s">
        <v>85</v>
      </c>
      <c r="N56" s="91" t="s">
        <v>51</v>
      </c>
      <c r="O56" s="92" t="s">
        <v>86</v>
      </c>
      <c r="P56" s="2533" t="s">
        <v>87</v>
      </c>
      <c r="Q56" s="2535" t="s">
        <v>86</v>
      </c>
      <c r="R56" s="2523" t="s">
        <v>8754</v>
      </c>
      <c r="S56" s="2541" t="s">
        <v>88</v>
      </c>
      <c r="T56" s="2543" t="s">
        <v>89</v>
      </c>
      <c r="V56" s="28" t="s">
        <v>11</v>
      </c>
      <c r="W56" s="34" t="str">
        <f>W54</f>
        <v>N NAME OF YOUR RECIPE | paste it — FAMILY|  Author &gt; YOU</v>
      </c>
      <c r="X56" s="35">
        <f>X54</f>
        <v>0.6</v>
      </c>
      <c r="Y56" s="34" t="str">
        <f>Y54</f>
        <v>kg</v>
      </c>
      <c r="Z56" s="36" t="str">
        <f>Z54</f>
        <v>Master recipe ► Guinea fowl ballotine</v>
      </c>
      <c r="AA56" s="87" t="s">
        <v>80</v>
      </c>
      <c r="AB56" s="88" t="s">
        <v>81</v>
      </c>
      <c r="AC56" s="89"/>
      <c r="AD56" s="2526" t="s">
        <v>235</v>
      </c>
      <c r="AE56" s="2528" t="s">
        <v>83</v>
      </c>
      <c r="AF56" s="2530" t="s">
        <v>84</v>
      </c>
      <c r="AG56" s="90" t="s">
        <v>85</v>
      </c>
      <c r="AH56" s="91" t="s">
        <v>159</v>
      </c>
      <c r="AI56" s="92" t="s">
        <v>251</v>
      </c>
      <c r="AJ56" s="2533" t="s">
        <v>893</v>
      </c>
      <c r="AK56" s="2535" t="s">
        <v>251</v>
      </c>
      <c r="AL56" s="2523" t="s">
        <v>8754</v>
      </c>
      <c r="AM56" s="2541" t="s">
        <v>894</v>
      </c>
      <c r="AN56" s="2543" t="s">
        <v>254</v>
      </c>
      <c r="AP56" s="28" t="s">
        <v>11</v>
      </c>
      <c r="AQ56" s="34" t="str">
        <f>AQ54</f>
        <v>N NOMBRE DE SU RECETA | pegue esto — FAMILIA| Autor &gt; USTED</v>
      </c>
      <c r="AR56" s="35">
        <f>AR54</f>
        <v>0.6</v>
      </c>
      <c r="AS56" s="34" t="str">
        <f>AS54</f>
        <v>kg</v>
      </c>
      <c r="AT56" s="36" t="str">
        <f>AT54</f>
        <v>Receta madre ► Ballotina de pintada</v>
      </c>
      <c r="AU56" s="87" t="s">
        <v>80</v>
      </c>
      <c r="AV56" s="88" t="s">
        <v>81</v>
      </c>
      <c r="AW56" s="89"/>
      <c r="AX56" s="2526" t="s">
        <v>236</v>
      </c>
      <c r="AY56" s="2528" t="s">
        <v>83</v>
      </c>
      <c r="AZ56" s="2530" t="s">
        <v>403</v>
      </c>
      <c r="BA56" s="90" t="s">
        <v>85</v>
      </c>
      <c r="BB56" s="91" t="s">
        <v>255</v>
      </c>
      <c r="BC56" s="92" t="s">
        <v>256</v>
      </c>
      <c r="BD56" s="2533" t="s">
        <v>916</v>
      </c>
      <c r="BE56" s="2535" t="s">
        <v>256</v>
      </c>
      <c r="BF56" s="2523" t="s">
        <v>8754</v>
      </c>
      <c r="BG56" s="2541" t="s">
        <v>917</v>
      </c>
      <c r="BH56" s="2543" t="s">
        <v>259</v>
      </c>
      <c r="BJ56" s="261"/>
      <c r="BK56" s="212" t="s">
        <v>220</v>
      </c>
      <c r="BL56" s="49"/>
      <c r="BM56" s="49"/>
      <c r="BN56" s="49"/>
      <c r="BO56" s="49"/>
      <c r="BP56" s="50"/>
      <c r="BR56" s="261"/>
      <c r="BS56" s="212" t="s">
        <v>221</v>
      </c>
      <c r="BT56" s="49"/>
      <c r="BU56" s="49"/>
      <c r="BV56" s="49"/>
      <c r="BW56" s="49"/>
      <c r="BX56" s="50"/>
      <c r="BZ56" s="261"/>
      <c r="CA56" s="212" t="s">
        <v>222</v>
      </c>
      <c r="CB56" s="49"/>
      <c r="CC56" s="49"/>
      <c r="CD56" s="49"/>
      <c r="CE56" s="49"/>
      <c r="CF56" s="50"/>
      <c r="CH56" s="3">
        <v>1</v>
      </c>
    </row>
    <row r="57" spans="2:86" ht="21" customHeight="1">
      <c r="B57" s="28" t="s">
        <v>11</v>
      </c>
      <c r="C57" s="34" t="str">
        <f>C54</f>
        <v>N NOM DE VOTRE RECETTE | collez la--FAMILLE| Auteur &gt; VOUS</v>
      </c>
      <c r="D57" s="35">
        <f>D54</f>
        <v>4</v>
      </c>
      <c r="E57" s="34" t="str">
        <f>E54</f>
        <v>couverts</v>
      </c>
      <c r="F57" s="36" t="str">
        <f>F54</f>
        <v>Recette mère ► Ballotine de pintade</v>
      </c>
      <c r="G57" s="94" t="s">
        <v>94</v>
      </c>
      <c r="H57" s="95" t="s">
        <v>95</v>
      </c>
      <c r="I57" s="96" t="s">
        <v>96</v>
      </c>
      <c r="J57" s="2527"/>
      <c r="K57" s="2529"/>
      <c r="L57" s="2531"/>
      <c r="M57" s="97" t="s">
        <v>97</v>
      </c>
      <c r="N57" s="98" t="s">
        <v>98</v>
      </c>
      <c r="O57" s="99">
        <v>1</v>
      </c>
      <c r="P57" s="2534"/>
      <c r="Q57" s="2524"/>
      <c r="R57" s="2524"/>
      <c r="S57" s="2542"/>
      <c r="T57" s="2544"/>
      <c r="V57" s="28" t="s">
        <v>11</v>
      </c>
      <c r="W57" s="34" t="str">
        <f>W54</f>
        <v>N NAME OF YOUR RECIPE | paste it — FAMILY|  Author &gt; YOU</v>
      </c>
      <c r="X57" s="35">
        <f>X54</f>
        <v>0.6</v>
      </c>
      <c r="Y57" s="34" t="str">
        <f>Y54</f>
        <v>kg</v>
      </c>
      <c r="Z57" s="36" t="str">
        <f>Z54</f>
        <v>Master recipe ► Guinea fowl ballotine</v>
      </c>
      <c r="AA57" s="94" t="s">
        <v>238</v>
      </c>
      <c r="AB57" s="95" t="s">
        <v>239</v>
      </c>
      <c r="AC57" s="96" t="s">
        <v>895</v>
      </c>
      <c r="AD57" s="2527"/>
      <c r="AE57" s="2529"/>
      <c r="AF57" s="2531"/>
      <c r="AG57" s="97" t="s">
        <v>866</v>
      </c>
      <c r="AH57" s="98" t="s">
        <v>450</v>
      </c>
      <c r="AI57" s="99">
        <v>1</v>
      </c>
      <c r="AJ57" s="2534"/>
      <c r="AK57" s="2524"/>
      <c r="AL57" s="2524"/>
      <c r="AM57" s="2542"/>
      <c r="AN57" s="2544"/>
      <c r="AP57" s="28" t="s">
        <v>11</v>
      </c>
      <c r="AQ57" s="34" t="str">
        <f>AQ54</f>
        <v>N NOMBRE DE SU RECETA | pegue esto — FAMILIA| Autor &gt; USTED</v>
      </c>
      <c r="AR57" s="35">
        <f>AR54</f>
        <v>0.6</v>
      </c>
      <c r="AS57" s="34" t="str">
        <f>AS54</f>
        <v>kg</v>
      </c>
      <c r="AT57" s="36" t="str">
        <f>AT54</f>
        <v>Receta madre ► Ballotina de pintada</v>
      </c>
      <c r="AU57" s="94" t="s">
        <v>241</v>
      </c>
      <c r="AV57" s="95" t="s">
        <v>242</v>
      </c>
      <c r="AW57" s="96" t="s">
        <v>96</v>
      </c>
      <c r="AX57" s="2527"/>
      <c r="AY57" s="2529"/>
      <c r="AZ57" s="2531"/>
      <c r="BA57" s="97" t="s">
        <v>868</v>
      </c>
      <c r="BB57" s="98" t="s">
        <v>451</v>
      </c>
      <c r="BC57" s="99">
        <v>1</v>
      </c>
      <c r="BD57" s="2534"/>
      <c r="BE57" s="2524"/>
      <c r="BF57" s="2524"/>
      <c r="BG57" s="2542"/>
      <c r="BH57" s="2544"/>
      <c r="BJ57" s="261"/>
      <c r="BK57" s="212" t="s">
        <v>224</v>
      </c>
      <c r="BL57" s="49"/>
      <c r="BM57" s="49"/>
      <c r="BN57" s="49"/>
      <c r="BO57" s="49"/>
      <c r="BP57" s="50"/>
      <c r="BR57" s="261"/>
      <c r="BS57" s="212" t="s">
        <v>225</v>
      </c>
      <c r="BT57" s="49"/>
      <c r="BU57" s="49"/>
      <c r="BV57" s="49"/>
      <c r="BW57" s="49"/>
      <c r="BX57" s="50"/>
      <c r="BZ57" s="261"/>
      <c r="CA57" s="212" t="s">
        <v>226</v>
      </c>
      <c r="CB57" s="49"/>
      <c r="CC57" s="49"/>
      <c r="CD57" s="49"/>
      <c r="CE57" s="49"/>
      <c r="CF57" s="50"/>
      <c r="CH57" s="3">
        <v>1</v>
      </c>
    </row>
    <row r="58" spans="2:86" ht="21" customHeight="1">
      <c r="B58" s="28" t="s">
        <v>11</v>
      </c>
      <c r="C58" s="34" t="str">
        <f>C54</f>
        <v>N NOM DE VOTRE RECETTE | collez la--FAMILLE| Auteur &gt; VOUS</v>
      </c>
      <c r="D58" s="35">
        <f>D54</f>
        <v>4</v>
      </c>
      <c r="E58" s="34" t="str">
        <f>E54</f>
        <v>couverts</v>
      </c>
      <c r="F58" s="36" t="str">
        <f>F54</f>
        <v>Recette mère ► Ballotine de pintade</v>
      </c>
      <c r="G58" s="100"/>
      <c r="H58" s="101"/>
      <c r="I58" s="102" t="str">
        <f t="shared" ref="I58:I72" si="18">IF(OR(ISTEXT(G58), G58&lt;=0, J58&lt;=0), "", "de")</f>
        <v/>
      </c>
      <c r="J58" s="103">
        <v>400</v>
      </c>
      <c r="K58" s="116" t="s">
        <v>102</v>
      </c>
      <c r="L58" s="143">
        <v>1</v>
      </c>
      <c r="M58" s="2108" t="s">
        <v>1395</v>
      </c>
      <c r="N58" s="107">
        <f>IF(P73=0,0,(P58/P73)*O57*1000)</f>
        <v>666.66666666666663</v>
      </c>
      <c r="O58" s="108">
        <f>IF(P73=0, 0, (G58*L58)/(P73*O57))</f>
        <v>0</v>
      </c>
      <c r="P58" s="109" cm="1">
        <f t="array" ref="P58">IFERROR(_xlfn.LET(_xlpm.k,UPPER(TRIM(K58)),_xlpm.r,_xlfn.XLOOKUP(_xlpm.k,UPPER(TRIM(G74:T74)),G75:T75,_xlfn.XLOOKUP(_xlpm.k,UPPER(TRIM(G76:T76)),G77:T77,0)),_xlpm.r*J58*IF(G58&gt;0,G58,1)),0)</f>
        <v>0.4</v>
      </c>
      <c r="Q58" s="110">
        <f>IF(OR(ISBLANK(S53),S53=0),0,G58*S51*L58/S53)</f>
        <v>0</v>
      </c>
      <c r="R58" s="2435">
        <f>H58</f>
        <v>0</v>
      </c>
      <c r="S58" s="111">
        <f>IF(OR(ISBLANK(S53),S53=0),0,P58*L58*L53)</f>
        <v>2</v>
      </c>
      <c r="T58" s="112" t="str">
        <f>_xlfn.LET(_xlpm.unite,SUBSTITUTE(TRIM(K58)," (s)",""),_xlpm.val,S58,_xlpm.estVol,COUNTIF(M74:T74,_xlpm.unite)+COUNTIF(M76:T76,_xlpm.unite)&gt;0,_xlpm.estPoids,COUNTIF(G74:L74,_xlpm.unite)+COUNTIF(G76:L76,_xlpm.unite)&gt;0,IF(_xlpm.estVol,IF(ROUND(_xlpm.val,3)&gt;=1,ROUND(_xlpm.val,3)&amp;" L",MAX(1,ROUND(_xlpm.val*100,0))&amp;" cl"),IF(_xlpm.estPoids,IF(ROUND(_xlpm.val,3)&gt;=1,ROUND(_xlpm.val,3)&amp;" Kg",MAX(1,ROUND(_xlpm.val*1000,0))&amp;" g"),"")))</f>
        <v>2 Kg</v>
      </c>
      <c r="V58" s="28" t="s">
        <v>11</v>
      </c>
      <c r="W58" s="34" t="str">
        <f>W54</f>
        <v>N NAME OF YOUR RECIPE | paste it — FAMILY|  Author &gt; YOU</v>
      </c>
      <c r="X58" s="35">
        <f>X54</f>
        <v>0.6</v>
      </c>
      <c r="Y58" s="34" t="str">
        <f>Y54</f>
        <v>kg</v>
      </c>
      <c r="Z58" s="36" t="str">
        <f>Z54</f>
        <v>Master recipe ► Guinea fowl ballotine</v>
      </c>
      <c r="AA58" s="100"/>
      <c r="AB58" s="101"/>
      <c r="AC58" s="102" t="str">
        <f t="shared" ref="AC58:AC72" si="19">IF(OR(ISTEXT(AA58), AA58&lt;=0, AD58&lt;=0), "", "de")</f>
        <v/>
      </c>
      <c r="AD58" s="103">
        <v>400</v>
      </c>
      <c r="AE58" s="116" t="s">
        <v>102</v>
      </c>
      <c r="AF58" s="143">
        <v>1</v>
      </c>
      <c r="AG58" s="2108" t="s">
        <v>896</v>
      </c>
      <c r="AH58" s="107">
        <f>IF(AJ73=0,0,(AJ58/AJ73)*AI57*1000)</f>
        <v>666.66666666666663</v>
      </c>
      <c r="AI58" s="108">
        <f>IF(AJ73=0, 0, (AA58*AF58)/(AJ73*AI57))</f>
        <v>0</v>
      </c>
      <c r="AJ58" s="109" cm="1">
        <f t="array" ref="AJ58">IFERROR(_xlfn.LET(_xlpm.k,UPPER(TRIM(AE58)),_xlpm.r,_xlfn.XLOOKUP(_xlpm.k,UPPER(TRIM(AA74:AN74)),AA75:AN75,_xlfn.XLOOKUP(_xlpm.k,UPPER(TRIM(AA76:AN76)),AA77:AN77,0)),_xlpm.r*AD58*IF(AA58&gt;0,AA58,1)),0)</f>
        <v>0.4</v>
      </c>
      <c r="AK58" s="110">
        <f>IF(OR(ISBLANK(AM53),AM53=0),0,AA58*AM51*AF58/AM53)</f>
        <v>0</v>
      </c>
      <c r="AL58" s="2435">
        <f>AB58</f>
        <v>0</v>
      </c>
      <c r="AM58" s="111">
        <f>IF(OR(ISBLANK(AM53),AM53=0),0,AJ58*AF58*AF53)</f>
        <v>20</v>
      </c>
      <c r="AN58" s="112" t="str">
        <f>_xlfn.LET(_xlpm.unite,SUBSTITUTE(TRIM(AE58)," (s)",""),_xlpm.val,AM58,_xlpm.estVol,COUNTIF(AG74:AN74,_xlpm.unite)+COUNTIF(AG76:AN76,_xlpm.unite)&gt;0,_xlpm.estPoids,COUNTIF(AA74:AF74,_xlpm.unite)+COUNTIF(AA76:AF76,_xlpm.unite)&gt;0,IF(_xlpm.estVol,IF(ROUND(_xlpm.val,3)&gt;=1,ROUND(_xlpm.val,3)&amp;" L",MAX(1,ROUND(_xlpm.val*100,0))&amp;" cl"),IF(_xlpm.estPoids,IF(ROUND(_xlpm.val,3)&gt;=1,ROUND(_xlpm.val,3)&amp;" Kg",MAX(1,ROUND(_xlpm.val*1000,0))&amp;" g"),"")))</f>
        <v>20 Kg</v>
      </c>
      <c r="AP58" s="28" t="s">
        <v>11</v>
      </c>
      <c r="AQ58" s="34" t="str">
        <f>AQ54</f>
        <v>N NOMBRE DE SU RECETA | pegue esto — FAMILIA| Autor &gt; USTED</v>
      </c>
      <c r="AR58" s="35">
        <f>AR54</f>
        <v>0.6</v>
      </c>
      <c r="AS58" s="34" t="str">
        <f>AS54</f>
        <v>kg</v>
      </c>
      <c r="AT58" s="36" t="str">
        <f>AT54</f>
        <v>Receta madre ► Ballotina de pintada</v>
      </c>
      <c r="AU58" s="100"/>
      <c r="AV58" s="101"/>
      <c r="AW58" s="102" t="str">
        <f t="shared" ref="AW58:AW72" si="20">IF(OR(ISTEXT(AU58), AU58&lt;=0, AX58&lt;=0), "", "de")</f>
        <v/>
      </c>
      <c r="AX58" s="103">
        <v>400</v>
      </c>
      <c r="AY58" s="116" t="s">
        <v>102</v>
      </c>
      <c r="AZ58" s="143">
        <v>1</v>
      </c>
      <c r="BA58" s="2108" t="s">
        <v>918</v>
      </c>
      <c r="BB58" s="107">
        <f>IF(BD73=0,0,(BD58/BD73)*BC57*1000)</f>
        <v>666.66666666666663</v>
      </c>
      <c r="BC58" s="108">
        <f>IF(BD73=0, 0, (AU58*AZ58)/(BD73*BC57))</f>
        <v>0</v>
      </c>
      <c r="BD58" s="109" cm="1">
        <f t="array" ref="BD58">IFERROR(_xlfn.LET(_xlpm.k,UPPER(TRIM(AY58)),_xlpm.r,_xlfn.XLOOKUP(_xlpm.k,UPPER(TRIM(AU74:BH74)),AU75:BH75,_xlfn.XLOOKUP(_xlpm.k,UPPER(TRIM(AU76:BH76)),AU77:BH77,0)),_xlpm.r*AX58*IF(AU58&gt;0,AU58,1)),0)</f>
        <v>0.4</v>
      </c>
      <c r="BE58" s="110">
        <f>IF(OR(ISBLANK(BG53),BG53=0),0,AU58*BG51*AZ58/BG53)</f>
        <v>0</v>
      </c>
      <c r="BF58" s="2435">
        <f>AV58</f>
        <v>0</v>
      </c>
      <c r="BG58" s="111">
        <f>IF(OR(ISBLANK(BG53),BG53=0),0,BD58*AZ58*AZ53)</f>
        <v>20</v>
      </c>
      <c r="BH58" s="112" t="str">
        <f>_xlfn.LET(_xlpm.unite,SUBSTITUTE(TRIM(AY58)," (s)",""),_xlpm.val,BG58,_xlpm.estVol,COUNTIF(BA74:BH74,_xlpm.unite)+COUNTIF(BA76:BH76,_xlpm.unite)&gt;0,_xlpm.estPoids,COUNTIF(AU74:AZ74,_xlpm.unite)+COUNTIF(AU76:AZ76,_xlpm.unite)&gt;0,IF(_xlpm.estVol,IF(ROUND(_xlpm.val,3)&gt;=1,ROUND(_xlpm.val,3)&amp;" L",MAX(1,ROUND(_xlpm.val*100,0))&amp;" cl"),IF(_xlpm.estPoids,IF(ROUND(_xlpm.val,3)&gt;=1,ROUND(_xlpm.val,3)&amp;" Kg",MAX(1,ROUND(_xlpm.val*1000,0))&amp;" g"),"")))</f>
        <v>20 Kg</v>
      </c>
      <c r="BJ58" s="261"/>
      <c r="BK58" s="212"/>
      <c r="BL58" s="49"/>
      <c r="BM58" s="49"/>
      <c r="BN58" s="49"/>
      <c r="BO58" s="49"/>
      <c r="BP58" s="50"/>
      <c r="BR58" s="261"/>
      <c r="BS58" s="212"/>
      <c r="BT58" s="49"/>
      <c r="BU58" s="49"/>
      <c r="BV58" s="49"/>
      <c r="BW58" s="49"/>
      <c r="BX58" s="50"/>
      <c r="BZ58" s="261"/>
      <c r="CA58" s="212"/>
      <c r="CB58" s="49"/>
      <c r="CC58" s="49"/>
      <c r="CD58" s="49"/>
      <c r="CE58" s="49"/>
      <c r="CF58" s="50"/>
      <c r="CH58" s="3">
        <v>1</v>
      </c>
    </row>
    <row r="59" spans="2:86" ht="21" customHeight="1">
      <c r="B59" s="115" t="str">
        <f t="shared" ref="B59:B72" si="21">IF(M59&lt;&gt;"","A","►")</f>
        <v>A</v>
      </c>
      <c r="C59" s="34" t="str">
        <f>C54</f>
        <v>N NOM DE VOTRE RECETTE | collez la--FAMILLE| Auteur &gt; VOUS</v>
      </c>
      <c r="D59" s="35">
        <f>D54</f>
        <v>4</v>
      </c>
      <c r="E59" s="34" t="str">
        <f>E54</f>
        <v>couverts</v>
      </c>
      <c r="F59" s="36" t="str">
        <f>F54</f>
        <v>Recette mère ► Ballotine de pintade</v>
      </c>
      <c r="G59" s="100"/>
      <c r="H59" s="101"/>
      <c r="I59" s="102" t="str">
        <f t="shared" si="18"/>
        <v/>
      </c>
      <c r="J59" s="103">
        <v>200</v>
      </c>
      <c r="K59" s="116" t="s">
        <v>102</v>
      </c>
      <c r="L59" s="143">
        <v>1</v>
      </c>
      <c r="M59" s="2109" t="s">
        <v>1396</v>
      </c>
      <c r="N59" s="107">
        <f>IF(P73=0,0,(P59/P73)*O57*1000)</f>
        <v>333.33333333333331</v>
      </c>
      <c r="O59" s="117">
        <f>IF(P73=0, 0, (G59*L59)/(P73*O57))</f>
        <v>0</v>
      </c>
      <c r="P59" s="109" cm="1">
        <f t="array" ref="P59">IFERROR(_xlfn.LET(_xlpm.k,UPPER(TRIM(K59)),_xlpm.r,_xlfn.XLOOKUP(_xlpm.k,UPPER(TRIM(G74:T74)),G75:T75,_xlfn.XLOOKUP(_xlpm.k,UPPER(TRIM(G76:T76)),G77:T77,0)),_xlpm.r*J59*IF(G59&gt;0,G59,1)),0)</f>
        <v>0.2</v>
      </c>
      <c r="Q59" s="118">
        <f>IF(OR(ISBLANK(S53),S53=0),0,G59*S51*L59/S53)</f>
        <v>0</v>
      </c>
      <c r="R59" s="2436">
        <f t="shared" ref="R59:R72" si="22">H59</f>
        <v>0</v>
      </c>
      <c r="S59" s="111">
        <f>IF(OR(ISBLANK(S53),S53=0),0,P59*L59*L53)</f>
        <v>1</v>
      </c>
      <c r="T59" s="119" t="str">
        <f>_xlfn.LET(_xlpm.unite,SUBSTITUTE(TRIM(K59)," (s)",""),_xlpm.val,S59,_xlpm.estVol,COUNTIF(M74:T74,_xlpm.unite)+COUNTIF(M76:T76,_xlpm.unite)&gt;0,_xlpm.estPoids,COUNTIF(G74:L74,_xlpm.unite)+COUNTIF(G76:L76,_xlpm.unite)&gt;0,IF(_xlpm.estVol,IF(ROUND(_xlpm.val,3)&gt;=1,ROUND(_xlpm.val,3)&amp;" L",MAX(1,ROUND(_xlpm.val*100,0))&amp;" cl"),IF(_xlpm.estPoids,IF(ROUND(_xlpm.val,3)&gt;=1,ROUND(_xlpm.val,3)&amp;" Kg",MAX(1,ROUND(_xlpm.val*1000,0))&amp;" g"),"")))</f>
        <v>1 Kg</v>
      </c>
      <c r="V59" s="115" t="str">
        <f t="shared" ref="V59:V72" si="23">IF(AG59&lt;&gt;"","A","►")</f>
        <v>A</v>
      </c>
      <c r="W59" s="34" t="str">
        <f>W54</f>
        <v>N NAME OF YOUR RECIPE | paste it — FAMILY|  Author &gt; YOU</v>
      </c>
      <c r="X59" s="35">
        <f>X54</f>
        <v>0.6</v>
      </c>
      <c r="Y59" s="34" t="str">
        <f>Y54</f>
        <v>kg</v>
      </c>
      <c r="Z59" s="36" t="str">
        <f>Z54</f>
        <v>Master recipe ► Guinea fowl ballotine</v>
      </c>
      <c r="AA59" s="100"/>
      <c r="AB59" s="101"/>
      <c r="AC59" s="102" t="str">
        <f t="shared" si="19"/>
        <v/>
      </c>
      <c r="AD59" s="103">
        <v>200</v>
      </c>
      <c r="AE59" s="116" t="s">
        <v>102</v>
      </c>
      <c r="AF59" s="143">
        <v>1</v>
      </c>
      <c r="AG59" s="2109" t="s">
        <v>897</v>
      </c>
      <c r="AH59" s="107">
        <f>IF(AJ73=0,0,(AJ59/AJ73)*AI57*1000)</f>
        <v>333.33333333333331</v>
      </c>
      <c r="AI59" s="117">
        <f>IF(AJ73=0, 0, (AA59*AF59)/(AJ73*AI57))</f>
        <v>0</v>
      </c>
      <c r="AJ59" s="109" cm="1">
        <f t="array" ref="AJ59">IFERROR(_xlfn.LET(_xlpm.k,UPPER(TRIM(AE59)),_xlpm.r,_xlfn.XLOOKUP(_xlpm.k,UPPER(TRIM(AA74:AN74)),AA75:AN75,_xlfn.XLOOKUP(_xlpm.k,UPPER(TRIM(AA76:AN76)),AA77:AN77,0)),_xlpm.r*AD59*IF(AA59&gt;0,AA59,1)),0)</f>
        <v>0.2</v>
      </c>
      <c r="AK59" s="118">
        <f>IF(OR(ISBLANK(AM53),AM53=0),0,AA59*AM51*AF59/AM53)</f>
        <v>0</v>
      </c>
      <c r="AL59" s="2436">
        <f t="shared" ref="AL59:AL72" si="24">AB59</f>
        <v>0</v>
      </c>
      <c r="AM59" s="111">
        <f>IF(OR(ISBLANK(AM53),AM53=0),0,AJ59*AF59*AF53)</f>
        <v>10</v>
      </c>
      <c r="AN59" s="119" t="str">
        <f>_xlfn.LET(_xlpm.unite,SUBSTITUTE(TRIM(AE59)," (s)",""),_xlpm.val,AM59,_xlpm.estVol,COUNTIF(AG74:AN74,_xlpm.unite)+COUNTIF(AG76:AN76,_xlpm.unite)&gt;0,_xlpm.estPoids,COUNTIF(AA74:AF74,_xlpm.unite)+COUNTIF(AA76:AF76,_xlpm.unite)&gt;0,IF(_xlpm.estVol,IF(ROUND(_xlpm.val,3)&gt;=1,ROUND(_xlpm.val,3)&amp;" L",MAX(1,ROUND(_xlpm.val*100,0))&amp;" cl"),IF(_xlpm.estPoids,IF(ROUND(_xlpm.val,3)&gt;=1,ROUND(_xlpm.val,3)&amp;" Kg",MAX(1,ROUND(_xlpm.val*1000,0))&amp;" g"),"")))</f>
        <v>10 Kg</v>
      </c>
      <c r="AP59" s="115" t="str">
        <f t="shared" ref="AP59:AP72" si="25">IF(BA59&lt;&gt;"","A","►")</f>
        <v>A</v>
      </c>
      <c r="AQ59" s="34" t="str">
        <f>AQ54</f>
        <v>N NOMBRE DE SU RECETA | pegue esto — FAMILIA| Autor &gt; USTED</v>
      </c>
      <c r="AR59" s="35">
        <f>AR54</f>
        <v>0.6</v>
      </c>
      <c r="AS59" s="34" t="str">
        <f>AS54</f>
        <v>kg</v>
      </c>
      <c r="AT59" s="36" t="str">
        <f>AT54</f>
        <v>Receta madre ► Ballotina de pintada</v>
      </c>
      <c r="AU59" s="100"/>
      <c r="AV59" s="101"/>
      <c r="AW59" s="102" t="str">
        <f t="shared" si="20"/>
        <v/>
      </c>
      <c r="AX59" s="103">
        <v>200</v>
      </c>
      <c r="AY59" s="116" t="s">
        <v>102</v>
      </c>
      <c r="AZ59" s="143">
        <v>1</v>
      </c>
      <c r="BA59" s="2109" t="s">
        <v>919</v>
      </c>
      <c r="BB59" s="107">
        <f>IF(BD73=0,0,(BD59/BD73)*BC57*1000)</f>
        <v>333.33333333333331</v>
      </c>
      <c r="BC59" s="117">
        <f>IF(BD73=0, 0, (AU59*AZ59)/(BD73*BC57))</f>
        <v>0</v>
      </c>
      <c r="BD59" s="109" cm="1">
        <f t="array" ref="BD59">IFERROR(_xlfn.LET(_xlpm.k,UPPER(TRIM(AY59)),_xlpm.r,_xlfn.XLOOKUP(_xlpm.k,UPPER(TRIM(AU74:BH74)),AU75:BH75,_xlfn.XLOOKUP(_xlpm.k,UPPER(TRIM(AU76:BH76)),AU77:BH77,0)),_xlpm.r*AX59*IF(AU59&gt;0,AU59,1)),0)</f>
        <v>0.2</v>
      </c>
      <c r="BE59" s="118">
        <f>IF(OR(ISBLANK(BG53),BG53=0),0,AU59*BG51*AZ59/BG53)</f>
        <v>0</v>
      </c>
      <c r="BF59" s="2436">
        <f t="shared" ref="BF59:BF72" si="26">AV59</f>
        <v>0</v>
      </c>
      <c r="BG59" s="111">
        <f>IF(OR(ISBLANK(BG53),BG53=0),0,BD59*AZ59*AZ53)</f>
        <v>10</v>
      </c>
      <c r="BH59" s="119" t="str">
        <f>_xlfn.LET(_xlpm.unite,SUBSTITUTE(TRIM(AY59)," (s)",""),_xlpm.val,BG59,_xlpm.estVol,COUNTIF(BA74:BH74,_xlpm.unite)+COUNTIF(BA76:BH76,_xlpm.unite)&gt;0,_xlpm.estPoids,COUNTIF(AU74:AZ74,_xlpm.unite)+COUNTIF(AU76:AZ76,_xlpm.unite)&gt;0,IF(_xlpm.estVol,IF(ROUND(_xlpm.val,3)&gt;=1,ROUND(_xlpm.val,3)&amp;" L",MAX(1,ROUND(_xlpm.val*100,0))&amp;" cl"),IF(_xlpm.estPoids,IF(ROUND(_xlpm.val,3)&gt;=1,ROUND(_xlpm.val,3)&amp;" Kg",MAX(1,ROUND(_xlpm.val*1000,0))&amp;" g"),"")))</f>
        <v>10 Kg</v>
      </c>
      <c r="BJ59" s="270"/>
      <c r="BK59" s="271" t="s">
        <v>230</v>
      </c>
      <c r="BL59" s="49"/>
      <c r="BM59" s="49"/>
      <c r="BN59" s="49"/>
      <c r="BO59" s="49"/>
      <c r="BP59" s="50"/>
      <c r="BR59" s="270"/>
      <c r="BS59" s="271" t="s">
        <v>231</v>
      </c>
      <c r="BT59" s="49"/>
      <c r="BU59" s="49"/>
      <c r="BV59" s="49"/>
      <c r="BW59" s="49"/>
      <c r="BX59" s="50"/>
      <c r="BZ59" s="270"/>
      <c r="CA59" s="272" t="s">
        <v>232</v>
      </c>
      <c r="CB59" s="49"/>
      <c r="CC59" s="49"/>
      <c r="CD59" s="49"/>
      <c r="CE59" s="49"/>
      <c r="CF59" s="50"/>
      <c r="CH59" s="3">
        <v>1</v>
      </c>
    </row>
    <row r="60" spans="2:86" ht="21" customHeight="1">
      <c r="B60" s="115" t="str">
        <f t="shared" si="21"/>
        <v>►</v>
      </c>
      <c r="C60" s="34" t="str">
        <f>C54</f>
        <v>N NOM DE VOTRE RECETTE | collez la--FAMILLE| Auteur &gt; VOUS</v>
      </c>
      <c r="D60" s="35">
        <f>D54</f>
        <v>4</v>
      </c>
      <c r="E60" s="34" t="str">
        <f>E54</f>
        <v>couverts</v>
      </c>
      <c r="F60" s="36" t="str">
        <f>F54</f>
        <v>Recette mère ► Ballotine de pintade</v>
      </c>
      <c r="G60" s="100"/>
      <c r="H60" s="120"/>
      <c r="I60" s="102" t="str">
        <f t="shared" si="18"/>
        <v/>
      </c>
      <c r="J60" s="103"/>
      <c r="K60" s="141"/>
      <c r="L60" s="143">
        <v>1</v>
      </c>
      <c r="M60" s="2109"/>
      <c r="N60" s="107">
        <f>IF(P73=0,0,(P60/P73)*O57*1000)</f>
        <v>0</v>
      </c>
      <c r="O60" s="117">
        <f>IF(P73=0, 0, (G60*L60)/(P73*O57))</f>
        <v>0</v>
      </c>
      <c r="P60" s="109" cm="1">
        <f t="array" ref="P60">IFERROR(_xlfn.LET(_xlpm.k,UPPER(TRIM(K60)),_xlpm.r,_xlfn.XLOOKUP(_xlpm.k,UPPER(TRIM(G74:T74)),G75:T75,_xlfn.XLOOKUP(_xlpm.k,UPPER(TRIM(G76:T76)),G77:T77,0)),_xlpm.r*J60*IF(G60&gt;0,G60,1)),0)</f>
        <v>0</v>
      </c>
      <c r="Q60" s="122">
        <f>IF(OR(ISBLANK(S53),S53=0),0,G60*S51*L60/S53)</f>
        <v>0</v>
      </c>
      <c r="R60" s="2437">
        <f t="shared" si="22"/>
        <v>0</v>
      </c>
      <c r="S60" s="111">
        <f>IF(OR(ISBLANK(S53),S53=0),0,P60*L60*L53)</f>
        <v>0</v>
      </c>
      <c r="T60" s="123" t="str">
        <f>_xlfn.LET(_xlpm.unite,SUBSTITUTE(TRIM(K60)," (s)",""),_xlpm.val,S60,_xlpm.estVol,COUNTIF(M74:T74,_xlpm.unite)+COUNTIF(M76:T76,_xlpm.unite)&gt;0,_xlpm.estPoids,COUNTIF(G74:L74,_xlpm.unite)+COUNTIF(G76:L76,_xlpm.unite)&gt;0,IF(_xlpm.estVol,IF(ROUND(_xlpm.val,3)&gt;=1,ROUND(_xlpm.val,3)&amp;" L",MAX(1,ROUND(_xlpm.val*100,0))&amp;" cl"),IF(_xlpm.estPoids,IF(ROUND(_xlpm.val,3)&gt;=1,ROUND(_xlpm.val,3)&amp;" Kg",MAX(1,ROUND(_xlpm.val*1000,0))&amp;" g"),"")))</f>
        <v/>
      </c>
      <c r="V60" s="115" t="str">
        <f t="shared" si="23"/>
        <v>►</v>
      </c>
      <c r="W60" s="34" t="str">
        <f>W54</f>
        <v>N NAME OF YOUR RECIPE | paste it — FAMILY|  Author &gt; YOU</v>
      </c>
      <c r="X60" s="35">
        <f>X54</f>
        <v>0.6</v>
      </c>
      <c r="Y60" s="34" t="str">
        <f>Y54</f>
        <v>kg</v>
      </c>
      <c r="Z60" s="36" t="str">
        <f>Z54</f>
        <v>Master recipe ► Guinea fowl ballotine</v>
      </c>
      <c r="AA60" s="100"/>
      <c r="AB60" s="120"/>
      <c r="AC60" s="102" t="str">
        <f t="shared" si="19"/>
        <v/>
      </c>
      <c r="AD60" s="103"/>
      <c r="AE60" s="141"/>
      <c r="AF60" s="143">
        <v>1</v>
      </c>
      <c r="AG60" s="2109"/>
      <c r="AH60" s="107">
        <f>IF(AJ73=0,0,(AJ60/AJ73)*AI57*1000)</f>
        <v>0</v>
      </c>
      <c r="AI60" s="117">
        <f>IF(AJ73=0, 0, (AA60*AF60)/(AJ73*AI57))</f>
        <v>0</v>
      </c>
      <c r="AJ60" s="109" cm="1">
        <f t="array" ref="AJ60">IFERROR(_xlfn.LET(_xlpm.k,UPPER(TRIM(AE60)),_xlpm.r,_xlfn.XLOOKUP(_xlpm.k,UPPER(TRIM(AA74:AN74)),AA75:AN75,_xlfn.XLOOKUP(_xlpm.k,UPPER(TRIM(AA76:AN76)),AA77:AN77,0)),_xlpm.r*AD60*IF(AA60&gt;0,AA60,1)),0)</f>
        <v>0</v>
      </c>
      <c r="AK60" s="122">
        <f>IF(OR(ISBLANK(AM53),AM53=0),0,AA60*AM51*AF60/AM53)</f>
        <v>0</v>
      </c>
      <c r="AL60" s="2437">
        <f t="shared" si="24"/>
        <v>0</v>
      </c>
      <c r="AM60" s="111">
        <f>IF(OR(ISBLANK(AM53),AM53=0),0,AJ60*AF60*AF53)</f>
        <v>0</v>
      </c>
      <c r="AN60" s="123" t="str">
        <f>_xlfn.LET(_xlpm.unite,SUBSTITUTE(TRIM(AE60)," (s)",""),_xlpm.val,AM60,_xlpm.estVol,COUNTIF(AG74:AN74,_xlpm.unite)+COUNTIF(AG76:AN76,_xlpm.unite)&gt;0,_xlpm.estPoids,COUNTIF(AA74:AF74,_xlpm.unite)+COUNTIF(AA76:AF76,_xlpm.unite)&gt;0,IF(_xlpm.estVol,IF(ROUND(_xlpm.val,3)&gt;=1,ROUND(_xlpm.val,3)&amp;" L",MAX(1,ROUND(_xlpm.val*100,0))&amp;" cl"),IF(_xlpm.estPoids,IF(ROUND(_xlpm.val,3)&gt;=1,ROUND(_xlpm.val,3)&amp;" Kg",MAX(1,ROUND(_xlpm.val*1000,0))&amp;" g"),"")))</f>
        <v/>
      </c>
      <c r="AP60" s="115" t="str">
        <f t="shared" si="25"/>
        <v>►</v>
      </c>
      <c r="AQ60" s="34" t="str">
        <f>AQ54</f>
        <v>N NOMBRE DE SU RECETA | pegue esto — FAMILIA| Autor &gt; USTED</v>
      </c>
      <c r="AR60" s="35">
        <f>AR54</f>
        <v>0.6</v>
      </c>
      <c r="AS60" s="34" t="str">
        <f>AS54</f>
        <v>kg</v>
      </c>
      <c r="AT60" s="36" t="str">
        <f>AT54</f>
        <v>Receta madre ► Ballotina de pintada</v>
      </c>
      <c r="AU60" s="100"/>
      <c r="AV60" s="120"/>
      <c r="AW60" s="102" t="str">
        <f t="shared" si="20"/>
        <v/>
      </c>
      <c r="AX60" s="103"/>
      <c r="AY60" s="141"/>
      <c r="AZ60" s="143">
        <v>1</v>
      </c>
      <c r="BA60" s="2109"/>
      <c r="BB60" s="107">
        <f>IF(BD73=0,0,(BD60/BD73)*BC57*1000)</f>
        <v>0</v>
      </c>
      <c r="BC60" s="117">
        <f>IF(BD73=0, 0, (AU60*AZ60)/(BD73*BC57))</f>
        <v>0</v>
      </c>
      <c r="BD60" s="109" cm="1">
        <f t="array" ref="BD60">IFERROR(_xlfn.LET(_xlpm.k,UPPER(TRIM(AY60)),_xlpm.r,_xlfn.XLOOKUP(_xlpm.k,UPPER(TRIM(AU74:BH74)),AU75:BH75,_xlfn.XLOOKUP(_xlpm.k,UPPER(TRIM(AU76:BH76)),AU77:BH77,0)),_xlpm.r*AX60*IF(AU60&gt;0,AU60,1)),0)</f>
        <v>0</v>
      </c>
      <c r="BE60" s="122">
        <f>IF(OR(ISBLANK(BG53),BG53=0),0,AU60*BG51*AZ60/BG53)</f>
        <v>0</v>
      </c>
      <c r="BF60" s="2437">
        <f t="shared" si="26"/>
        <v>0</v>
      </c>
      <c r="BG60" s="111">
        <f>IF(OR(ISBLANK(BG53),BG53=0),0,BD60*AZ60*AZ53)</f>
        <v>0</v>
      </c>
      <c r="BH60" s="123" t="str">
        <f>_xlfn.LET(_xlpm.unite,SUBSTITUTE(TRIM(AY60)," (s)",""),_xlpm.val,BG60,_xlpm.estVol,COUNTIF(BA74:BH74,_xlpm.unite)+COUNTIF(BA76:BH76,_xlpm.unite)&gt;0,_xlpm.estPoids,COUNTIF(AU74:AZ74,_xlpm.unite)+COUNTIF(AU76:AZ76,_xlpm.unite)&gt;0,IF(_xlpm.estVol,IF(ROUND(_xlpm.val,3)&gt;=1,ROUND(_xlpm.val,3)&amp;" L",MAX(1,ROUND(_xlpm.val*100,0))&amp;" cl"),IF(_xlpm.estPoids,IF(ROUND(_xlpm.val,3)&gt;=1,ROUND(_xlpm.val,3)&amp;" Kg",MAX(1,ROUND(_xlpm.val*1000,0))&amp;" g"),"")))</f>
        <v/>
      </c>
      <c r="BJ60" s="261"/>
      <c r="BK60" s="212"/>
      <c r="BL60" s="49"/>
      <c r="BM60" s="49"/>
      <c r="BN60" s="49"/>
      <c r="BO60" s="49"/>
      <c r="BP60" s="50"/>
      <c r="BR60" s="261"/>
      <c r="BS60" s="212"/>
      <c r="BT60" s="49"/>
      <c r="BU60" s="49"/>
      <c r="BV60" s="49"/>
      <c r="BW60" s="49"/>
      <c r="BX60" s="50"/>
      <c r="BZ60" s="261"/>
      <c r="CA60" s="212"/>
      <c r="CB60" s="49"/>
      <c r="CC60" s="49"/>
      <c r="CD60" s="49"/>
      <c r="CE60" s="49"/>
      <c r="CF60" s="50"/>
      <c r="CH60" s="3">
        <v>1</v>
      </c>
    </row>
    <row r="61" spans="2:86" ht="21" customHeight="1">
      <c r="B61" s="115" t="str">
        <f t="shared" si="21"/>
        <v>►</v>
      </c>
      <c r="C61" s="34" t="str">
        <f>C54</f>
        <v>N NOM DE VOTRE RECETTE | collez la--FAMILLE| Auteur &gt; VOUS</v>
      </c>
      <c r="D61" s="35">
        <f>D54</f>
        <v>4</v>
      </c>
      <c r="E61" s="34" t="str">
        <f>E54</f>
        <v>couverts</v>
      </c>
      <c r="F61" s="36" t="str">
        <f>F54</f>
        <v>Recette mère ► Ballotine de pintade</v>
      </c>
      <c r="G61" s="100"/>
      <c r="H61" s="120"/>
      <c r="I61" s="102" t="str">
        <f t="shared" si="18"/>
        <v/>
      </c>
      <c r="J61" s="103"/>
      <c r="K61" s="141"/>
      <c r="L61" s="143">
        <v>1</v>
      </c>
      <c r="M61" s="2109"/>
      <c r="N61" s="107">
        <f>IF(P73=0,0,(P61/P73)*O57*1000)</f>
        <v>0</v>
      </c>
      <c r="O61" s="117">
        <f>IF(P73=0, 0, (G61*L61)/(P73*O57))</f>
        <v>0</v>
      </c>
      <c r="P61" s="109" cm="1">
        <f t="array" ref="P61">IFERROR(_xlfn.LET(_xlpm.k,UPPER(TRIM(K61)),_xlpm.r,_xlfn.XLOOKUP(_xlpm.k,UPPER(TRIM(G74:T74)),G75:T75,_xlfn.XLOOKUP(_xlpm.k,UPPER(TRIM(G76:T76)),G77:T77,0)),_xlpm.r*J61*IF(G61&gt;0,G61,1)),0)</f>
        <v>0</v>
      </c>
      <c r="Q61" s="118">
        <f>IF(OR(ISBLANK(S53),S53=0),0,G61*S51*L61/S53)</f>
        <v>0</v>
      </c>
      <c r="R61" s="2436">
        <f t="shared" si="22"/>
        <v>0</v>
      </c>
      <c r="S61" s="111">
        <f>IF(OR(ISBLANK(S53),S53=0),0,P61*L61*L53)</f>
        <v>0</v>
      </c>
      <c r="T61" s="119" t="str">
        <f>_xlfn.LET(_xlpm.unite,SUBSTITUTE(TRIM(K61)," (s)",""),_xlpm.val,S61,_xlpm.estVol,COUNTIF(M74:T74,_xlpm.unite)+COUNTIF(M76:T76,_xlpm.unite)&gt;0,_xlpm.estPoids,COUNTIF(G74:L74,_xlpm.unite)+COUNTIF(G76:L76,_xlpm.unite)&gt;0,IF(_xlpm.estVol,IF(ROUND(_xlpm.val,3)&gt;=1,ROUND(_xlpm.val,3)&amp;" L",MAX(1,ROUND(_xlpm.val*100,0))&amp;" cl"),IF(_xlpm.estPoids,IF(ROUND(_xlpm.val,3)&gt;=1,ROUND(_xlpm.val,3)&amp;" Kg",MAX(1,ROUND(_xlpm.val*1000,0))&amp;" g"),"")))</f>
        <v/>
      </c>
      <c r="V61" s="115" t="str">
        <f t="shared" si="23"/>
        <v>►</v>
      </c>
      <c r="W61" s="34" t="str">
        <f>W54</f>
        <v>N NAME OF YOUR RECIPE | paste it — FAMILY|  Author &gt; YOU</v>
      </c>
      <c r="X61" s="35">
        <f>X54</f>
        <v>0.6</v>
      </c>
      <c r="Y61" s="34" t="str">
        <f>Y54</f>
        <v>kg</v>
      </c>
      <c r="Z61" s="36" t="str">
        <f>Z54</f>
        <v>Master recipe ► Guinea fowl ballotine</v>
      </c>
      <c r="AA61" s="100"/>
      <c r="AB61" s="120"/>
      <c r="AC61" s="102" t="str">
        <f t="shared" si="19"/>
        <v/>
      </c>
      <c r="AD61" s="103"/>
      <c r="AE61" s="141"/>
      <c r="AF61" s="143">
        <v>1</v>
      </c>
      <c r="AG61" s="2109"/>
      <c r="AH61" s="107">
        <f>IF(AJ73=0,0,(AJ61/AJ73)*AI57*1000)</f>
        <v>0</v>
      </c>
      <c r="AI61" s="117">
        <f>IF(AJ73=0, 0, (AA61*AF61)/(AJ73*AI57))</f>
        <v>0</v>
      </c>
      <c r="AJ61" s="109" cm="1">
        <f t="array" ref="AJ61">IFERROR(_xlfn.LET(_xlpm.k,UPPER(TRIM(AE61)),_xlpm.r,_xlfn.XLOOKUP(_xlpm.k,UPPER(TRIM(AA74:AN74)),AA75:AN75,_xlfn.XLOOKUP(_xlpm.k,UPPER(TRIM(AA76:AN76)),AA77:AN77,0)),_xlpm.r*AD61*IF(AA61&gt;0,AA61,1)),0)</f>
        <v>0</v>
      </c>
      <c r="AK61" s="118">
        <f>IF(OR(ISBLANK(AM53),AM53=0),0,AA61*AM51*AF61/AM53)</f>
        <v>0</v>
      </c>
      <c r="AL61" s="2436">
        <f t="shared" si="24"/>
        <v>0</v>
      </c>
      <c r="AM61" s="111">
        <f>IF(OR(ISBLANK(AM53),AM53=0),0,AJ61*AF61*AF53)</f>
        <v>0</v>
      </c>
      <c r="AN61" s="119" t="str">
        <f>_xlfn.LET(_xlpm.unite,SUBSTITUTE(TRIM(AE61)," (s)",""),_xlpm.val,AM61,_xlpm.estVol,COUNTIF(AG74:AN74,_xlpm.unite)+COUNTIF(AG76:AN76,_xlpm.unite)&gt;0,_xlpm.estPoids,COUNTIF(AA74:AF74,_xlpm.unite)+COUNTIF(AA76:AF76,_xlpm.unite)&gt;0,IF(_xlpm.estVol,IF(ROUND(_xlpm.val,3)&gt;=1,ROUND(_xlpm.val,3)&amp;" L",MAX(1,ROUND(_xlpm.val*100,0))&amp;" cl"),IF(_xlpm.estPoids,IF(ROUND(_xlpm.val,3)&gt;=1,ROUND(_xlpm.val,3)&amp;" Kg",MAX(1,ROUND(_xlpm.val*1000,0))&amp;" g"),"")))</f>
        <v/>
      </c>
      <c r="AP61" s="115" t="str">
        <f t="shared" si="25"/>
        <v>►</v>
      </c>
      <c r="AQ61" s="34" t="str">
        <f>AQ54</f>
        <v>N NOMBRE DE SU RECETA | pegue esto — FAMILIA| Autor &gt; USTED</v>
      </c>
      <c r="AR61" s="35">
        <f>AR54</f>
        <v>0.6</v>
      </c>
      <c r="AS61" s="34" t="str">
        <f>AS54</f>
        <v>kg</v>
      </c>
      <c r="AT61" s="36" t="str">
        <f>AT54</f>
        <v>Receta madre ► Ballotina de pintada</v>
      </c>
      <c r="AU61" s="100"/>
      <c r="AV61" s="120"/>
      <c r="AW61" s="102" t="str">
        <f t="shared" si="20"/>
        <v/>
      </c>
      <c r="AX61" s="103"/>
      <c r="AY61" s="141"/>
      <c r="AZ61" s="143">
        <v>1</v>
      </c>
      <c r="BA61" s="2109"/>
      <c r="BB61" s="107">
        <f>IF(BD73=0,0,(BD61/BD73)*BC57*1000)</f>
        <v>0</v>
      </c>
      <c r="BC61" s="117">
        <f>IF(BD73=0, 0, (AU61*AZ61)/(BD73*BC57))</f>
        <v>0</v>
      </c>
      <c r="BD61" s="109" cm="1">
        <f t="array" ref="BD61">IFERROR(_xlfn.LET(_xlpm.k,UPPER(TRIM(AY61)),_xlpm.r,_xlfn.XLOOKUP(_xlpm.k,UPPER(TRIM(AU74:BH74)),AU75:BH75,_xlfn.XLOOKUP(_xlpm.k,UPPER(TRIM(AU76:BH76)),AU77:BH77,0)),_xlpm.r*AX61*IF(AU61&gt;0,AU61,1)),0)</f>
        <v>0</v>
      </c>
      <c r="BE61" s="118">
        <f>IF(OR(ISBLANK(BG53),BG53=0),0,AU61*BG51*AZ61/BG53)</f>
        <v>0</v>
      </c>
      <c r="BF61" s="2436">
        <f t="shared" si="26"/>
        <v>0</v>
      </c>
      <c r="BG61" s="111">
        <f>IF(OR(ISBLANK(BG53),BG53=0),0,BD61*AZ61*AZ53)</f>
        <v>0</v>
      </c>
      <c r="BH61" s="119" t="str">
        <f>_xlfn.LET(_xlpm.unite,SUBSTITUTE(TRIM(AY61)," (s)",""),_xlpm.val,BG61,_xlpm.estVol,COUNTIF(BA74:BH74,_xlpm.unite)+COUNTIF(BA76:BH76,_xlpm.unite)&gt;0,_xlpm.estPoids,COUNTIF(AU74:AZ74,_xlpm.unite)+COUNTIF(AU76:AZ76,_xlpm.unite)&gt;0,IF(_xlpm.estVol,IF(ROUND(_xlpm.val,3)&gt;=1,ROUND(_xlpm.val,3)&amp;" L",MAX(1,ROUND(_xlpm.val*100,0))&amp;" cl"),IF(_xlpm.estPoids,IF(ROUND(_xlpm.val,3)&gt;=1,ROUND(_xlpm.val,3)&amp;" Kg",MAX(1,ROUND(_xlpm.val*1000,0))&amp;" g"),"")))</f>
        <v/>
      </c>
      <c r="BJ61" s="274" t="s">
        <v>80</v>
      </c>
      <c r="BK61" s="275" t="s">
        <v>81</v>
      </c>
      <c r="BL61" s="276"/>
      <c r="BM61" s="2559" t="s">
        <v>82</v>
      </c>
      <c r="BN61" s="2553" t="s">
        <v>83</v>
      </c>
      <c r="BO61" s="2558" t="s">
        <v>84</v>
      </c>
      <c r="BP61" s="277" t="s">
        <v>85</v>
      </c>
      <c r="BR61" s="274" t="s">
        <v>80</v>
      </c>
      <c r="BS61" s="275" t="s">
        <v>81</v>
      </c>
      <c r="BT61" s="276"/>
      <c r="BU61" s="2559" t="s">
        <v>235</v>
      </c>
      <c r="BV61" s="2553" t="s">
        <v>83</v>
      </c>
      <c r="BW61" s="2558" t="s">
        <v>84</v>
      </c>
      <c r="BX61" s="277" t="s">
        <v>85</v>
      </c>
      <c r="BZ61" s="274" t="s">
        <v>80</v>
      </c>
      <c r="CA61" s="275" t="s">
        <v>81</v>
      </c>
      <c r="CB61" s="276"/>
      <c r="CC61" s="2553" t="s">
        <v>236</v>
      </c>
      <c r="CD61" s="2553" t="s">
        <v>83</v>
      </c>
      <c r="CE61" s="2558" t="s">
        <v>84</v>
      </c>
      <c r="CF61" s="277" t="s">
        <v>85</v>
      </c>
      <c r="CH61" s="3">
        <v>1</v>
      </c>
    </row>
    <row r="62" spans="2:86" ht="21" customHeight="1">
      <c r="B62" s="115" t="str">
        <f t="shared" si="21"/>
        <v>►</v>
      </c>
      <c r="C62" s="34" t="str">
        <f>C54</f>
        <v>N NOM DE VOTRE RECETTE | collez la--FAMILLE| Auteur &gt; VOUS</v>
      </c>
      <c r="D62" s="35">
        <f>D54</f>
        <v>4</v>
      </c>
      <c r="E62" s="34" t="str">
        <f>E54</f>
        <v>couverts</v>
      </c>
      <c r="F62" s="36" t="str">
        <f>F54</f>
        <v>Recette mère ► Ballotine de pintade</v>
      </c>
      <c r="G62" s="100"/>
      <c r="H62" s="120"/>
      <c r="I62" s="102" t="str">
        <f t="shared" si="18"/>
        <v/>
      </c>
      <c r="J62" s="103"/>
      <c r="K62" s="141"/>
      <c r="L62" s="143">
        <v>1</v>
      </c>
      <c r="M62" s="2109"/>
      <c r="N62" s="107">
        <f>IF(P73=0,0,(P62/P73)*O57*1000)</f>
        <v>0</v>
      </c>
      <c r="O62" s="117">
        <f>IF(P73=0, 0, (G62*L62)/(P73*O57))</f>
        <v>0</v>
      </c>
      <c r="P62" s="109" cm="1">
        <f t="array" ref="P62">IFERROR(_xlfn.LET(_xlpm.k,UPPER(TRIM(K62)),_xlpm.r,_xlfn.XLOOKUP(_xlpm.k,UPPER(TRIM(G74:T74)),G75:T75,_xlfn.XLOOKUP(_xlpm.k,UPPER(TRIM(G76:T76)),G77:T77,0)),_xlpm.r*J62*IF(G62&gt;0,G62,1)),0)</f>
        <v>0</v>
      </c>
      <c r="Q62" s="122">
        <f>IF(OR(ISBLANK(S53),S53=0),0,G62*S51*L62/S53)</f>
        <v>0</v>
      </c>
      <c r="R62" s="2437">
        <f t="shared" si="22"/>
        <v>0</v>
      </c>
      <c r="S62" s="111">
        <f>IF(OR(ISBLANK(S53),S53=0),0,P62*L62*L53)</f>
        <v>0</v>
      </c>
      <c r="T62" s="123" t="str">
        <f>_xlfn.LET(_xlpm.unite,SUBSTITUTE(TRIM(K62)," (s)",""),_xlpm.val,S62,_xlpm.estVol,COUNTIF(M74:T74,_xlpm.unite)+COUNTIF(M76:T76,_xlpm.unite)&gt;0,_xlpm.estPoids,COUNTIF(G74:L74,_xlpm.unite)+COUNTIF(G76:L76,_xlpm.unite)&gt;0,IF(_xlpm.estVol,IF(ROUND(_xlpm.val,3)&gt;=1,ROUND(_xlpm.val,3)&amp;" L",MAX(1,ROUND(_xlpm.val*100,0))&amp;" cl"),IF(_xlpm.estPoids,IF(ROUND(_xlpm.val,3)&gt;=1,ROUND(_xlpm.val,3)&amp;" Kg",MAX(1,ROUND(_xlpm.val*1000,0))&amp;" g"),"")))</f>
        <v/>
      </c>
      <c r="V62" s="115" t="str">
        <f t="shared" si="23"/>
        <v>►</v>
      </c>
      <c r="W62" s="34" t="str">
        <f>W54</f>
        <v>N NAME OF YOUR RECIPE | paste it — FAMILY|  Author &gt; YOU</v>
      </c>
      <c r="X62" s="35">
        <f>X54</f>
        <v>0.6</v>
      </c>
      <c r="Y62" s="34" t="str">
        <f>Y54</f>
        <v>kg</v>
      </c>
      <c r="Z62" s="36" t="str">
        <f>Z54</f>
        <v>Master recipe ► Guinea fowl ballotine</v>
      </c>
      <c r="AA62" s="100"/>
      <c r="AB62" s="120"/>
      <c r="AC62" s="102" t="str">
        <f t="shared" si="19"/>
        <v/>
      </c>
      <c r="AD62" s="103"/>
      <c r="AE62" s="141"/>
      <c r="AF62" s="143">
        <v>1</v>
      </c>
      <c r="AG62" s="2109"/>
      <c r="AH62" s="107">
        <f>IF(AJ73=0,0,(AJ62/AJ73)*AI57*1000)</f>
        <v>0</v>
      </c>
      <c r="AI62" s="117">
        <f>IF(AJ73=0, 0, (AA62*AF62)/(AJ73*AI57))</f>
        <v>0</v>
      </c>
      <c r="AJ62" s="109" cm="1">
        <f t="array" ref="AJ62">IFERROR(_xlfn.LET(_xlpm.k,UPPER(TRIM(AE62)),_xlpm.r,_xlfn.XLOOKUP(_xlpm.k,UPPER(TRIM(AA74:AN74)),AA75:AN75,_xlfn.XLOOKUP(_xlpm.k,UPPER(TRIM(AA76:AN76)),AA77:AN77,0)),_xlpm.r*AD62*IF(AA62&gt;0,AA62,1)),0)</f>
        <v>0</v>
      </c>
      <c r="AK62" s="122">
        <f>IF(OR(ISBLANK(AM53),AM53=0),0,AA62*AM51*AF62/AM53)</f>
        <v>0</v>
      </c>
      <c r="AL62" s="2437">
        <f t="shared" si="24"/>
        <v>0</v>
      </c>
      <c r="AM62" s="111">
        <f>IF(OR(ISBLANK(AM53),AM53=0),0,AJ62*AF62*AF53)</f>
        <v>0</v>
      </c>
      <c r="AN62" s="123" t="str">
        <f>_xlfn.LET(_xlpm.unite,SUBSTITUTE(TRIM(AE62)," (s)",""),_xlpm.val,AM62,_xlpm.estVol,COUNTIF(AG74:AN74,_xlpm.unite)+COUNTIF(AG76:AN76,_xlpm.unite)&gt;0,_xlpm.estPoids,COUNTIF(AA74:AF74,_xlpm.unite)+COUNTIF(AA76:AF76,_xlpm.unite)&gt;0,IF(_xlpm.estVol,IF(ROUND(_xlpm.val,3)&gt;=1,ROUND(_xlpm.val,3)&amp;" L",MAX(1,ROUND(_xlpm.val*100,0))&amp;" cl"),IF(_xlpm.estPoids,IF(ROUND(_xlpm.val,3)&gt;=1,ROUND(_xlpm.val,3)&amp;" Kg",MAX(1,ROUND(_xlpm.val*1000,0))&amp;" g"),"")))</f>
        <v/>
      </c>
      <c r="AP62" s="115" t="str">
        <f t="shared" si="25"/>
        <v>►</v>
      </c>
      <c r="AQ62" s="34" t="str">
        <f>AQ54</f>
        <v>N NOMBRE DE SU RECETA | pegue esto — FAMILIA| Autor &gt; USTED</v>
      </c>
      <c r="AR62" s="35">
        <f>AR54</f>
        <v>0.6</v>
      </c>
      <c r="AS62" s="34" t="str">
        <f>AS54</f>
        <v>kg</v>
      </c>
      <c r="AT62" s="36" t="str">
        <f>AT54</f>
        <v>Receta madre ► Ballotina de pintada</v>
      </c>
      <c r="AU62" s="100"/>
      <c r="AV62" s="120"/>
      <c r="AW62" s="102" t="str">
        <f t="shared" si="20"/>
        <v/>
      </c>
      <c r="AX62" s="103"/>
      <c r="AY62" s="141"/>
      <c r="AZ62" s="143">
        <v>1</v>
      </c>
      <c r="BA62" s="2109"/>
      <c r="BB62" s="107">
        <f>IF(BD73=0,0,(BD62/BD73)*BC57*1000)</f>
        <v>0</v>
      </c>
      <c r="BC62" s="117">
        <f>IF(BD73=0, 0, (AU62*AZ62)/(BD73*BC57))</f>
        <v>0</v>
      </c>
      <c r="BD62" s="109" cm="1">
        <f t="array" ref="BD62">IFERROR(_xlfn.LET(_xlpm.k,UPPER(TRIM(AY62)),_xlpm.r,_xlfn.XLOOKUP(_xlpm.k,UPPER(TRIM(AU74:BH74)),AU75:BH75,_xlfn.XLOOKUP(_xlpm.k,UPPER(TRIM(AU76:BH76)),AU77:BH77,0)),_xlpm.r*AX62*IF(AU62&gt;0,AU62,1)),0)</f>
        <v>0</v>
      </c>
      <c r="BE62" s="122">
        <f>IF(OR(ISBLANK(BG53),BG53=0),0,AU62*BG51*AZ62/BG53)</f>
        <v>0</v>
      </c>
      <c r="BF62" s="2437">
        <f t="shared" si="26"/>
        <v>0</v>
      </c>
      <c r="BG62" s="111">
        <f>IF(OR(ISBLANK(BG53),BG53=0),0,BD62*AZ62*AZ53)</f>
        <v>0</v>
      </c>
      <c r="BH62" s="123" t="str">
        <f>_xlfn.LET(_xlpm.unite,SUBSTITUTE(TRIM(AY62)," (s)",""),_xlpm.val,BG62,_xlpm.estVol,COUNTIF(BA74:BH74,_xlpm.unite)+COUNTIF(BA76:BH76,_xlpm.unite)&gt;0,_xlpm.estPoids,COUNTIF(AU74:AZ74,_xlpm.unite)+COUNTIF(AU76:AZ76,_xlpm.unite)&gt;0,IF(_xlpm.estVol,IF(ROUND(_xlpm.val,3)&gt;=1,ROUND(_xlpm.val,3)&amp;" L",MAX(1,ROUND(_xlpm.val*100,0))&amp;" cl"),IF(_xlpm.estPoids,IF(ROUND(_xlpm.val,3)&gt;=1,ROUND(_xlpm.val,3)&amp;" Kg",MAX(1,ROUND(_xlpm.val*1000,0))&amp;" g"),"")))</f>
        <v/>
      </c>
      <c r="BJ62" s="278" t="s">
        <v>94</v>
      </c>
      <c r="BK62" s="95" t="s">
        <v>95</v>
      </c>
      <c r="BL62" s="96" t="s">
        <v>96</v>
      </c>
      <c r="BM62" s="2527"/>
      <c r="BN62" s="2529"/>
      <c r="BO62" s="2531"/>
      <c r="BP62" s="279" t="s">
        <v>97</v>
      </c>
      <c r="BR62" s="278" t="s">
        <v>238</v>
      </c>
      <c r="BS62" s="95" t="s">
        <v>239</v>
      </c>
      <c r="BT62" s="96" t="s">
        <v>96</v>
      </c>
      <c r="BU62" s="2527"/>
      <c r="BV62" s="2529"/>
      <c r="BW62" s="2531"/>
      <c r="BX62" s="279" t="s">
        <v>240</v>
      </c>
      <c r="BZ62" s="280" t="s">
        <v>241</v>
      </c>
      <c r="CA62" s="281" t="s">
        <v>242</v>
      </c>
      <c r="CB62" s="96" t="s">
        <v>96</v>
      </c>
      <c r="CC62" s="2529"/>
      <c r="CD62" s="2529"/>
      <c r="CE62" s="2531"/>
      <c r="CF62" s="279" t="s">
        <v>97</v>
      </c>
      <c r="CH62" s="3">
        <v>1</v>
      </c>
    </row>
    <row r="63" spans="2:86" ht="21" customHeight="1">
      <c r="B63" s="115" t="str">
        <f t="shared" si="21"/>
        <v>A</v>
      </c>
      <c r="C63" s="34" t="str">
        <f>C54</f>
        <v>N NOM DE VOTRE RECETTE | collez la--FAMILLE| Auteur &gt; VOUS</v>
      </c>
      <c r="D63" s="35">
        <f>D54</f>
        <v>4</v>
      </c>
      <c r="E63" s="34" t="str">
        <f>E54</f>
        <v>couverts</v>
      </c>
      <c r="F63" s="36" t="str">
        <f>F54</f>
        <v>Recette mère ► Ballotine de pintade</v>
      </c>
      <c r="G63" s="100"/>
      <c r="H63" s="120"/>
      <c r="I63" s="102" t="str">
        <f t="shared" si="18"/>
        <v/>
      </c>
      <c r="J63" s="103"/>
      <c r="K63" s="141"/>
      <c r="L63" s="143">
        <v>1</v>
      </c>
      <c r="M63" s="2109" t="s">
        <v>8372</v>
      </c>
      <c r="N63" s="107">
        <f>IF(P73=0,0,(P63/P73)*O57*1000)</f>
        <v>0</v>
      </c>
      <c r="O63" s="117">
        <f>IF(P73=0, 0, (G63*L63)/(P73*O57))</f>
        <v>0</v>
      </c>
      <c r="P63" s="109" cm="1">
        <f t="array" ref="P63">IFERROR(_xlfn.LET(_xlpm.k,UPPER(TRIM(K63)),_xlpm.r,_xlfn.XLOOKUP(_xlpm.k,UPPER(TRIM(G74:T74)),G75:T75,_xlfn.XLOOKUP(_xlpm.k,UPPER(TRIM(G76:T76)),G77:T77,0)),_xlpm.r*J63*IF(G63&gt;0,G63,1)),0)</f>
        <v>0</v>
      </c>
      <c r="Q63" s="118">
        <f>IF(OR(ISBLANK(S53),S53=0),0,G63*S51*L63/S53)</f>
        <v>0</v>
      </c>
      <c r="R63" s="2436">
        <f t="shared" si="22"/>
        <v>0</v>
      </c>
      <c r="S63" s="111">
        <f>IF(OR(ISBLANK(S53),S53=0),0,P63*L63*L53)</f>
        <v>0</v>
      </c>
      <c r="T63" s="119" t="str">
        <f>_xlfn.LET(_xlpm.unite,SUBSTITUTE(TRIM(K63)," (s)",""),_xlpm.val,S63,_xlpm.estVol,COUNTIF(M74:T74,_xlpm.unite)+COUNTIF(M76:T76,_xlpm.unite)&gt;0,_xlpm.estPoids,COUNTIF(G74:L74,_xlpm.unite)+COUNTIF(G76:L76,_xlpm.unite)&gt;0,IF(_xlpm.estVol,IF(ROUND(_xlpm.val,3)&gt;=1,ROUND(_xlpm.val,3)&amp;" L",MAX(1,ROUND(_xlpm.val*100,0))&amp;" cl"),IF(_xlpm.estPoids,IF(ROUND(_xlpm.val,3)&gt;=1,ROUND(_xlpm.val,3)&amp;" Kg",MAX(1,ROUND(_xlpm.val*1000,0))&amp;" g"),"")))</f>
        <v/>
      </c>
      <c r="V63" s="115" t="str">
        <f t="shared" si="23"/>
        <v>A</v>
      </c>
      <c r="W63" s="34" t="str">
        <f>W54</f>
        <v>N NAME OF YOUR RECIPE | paste it — FAMILY|  Author &gt; YOU</v>
      </c>
      <c r="X63" s="35">
        <f>X54</f>
        <v>0.6</v>
      </c>
      <c r="Y63" s="34" t="str">
        <f>Y54</f>
        <v>kg</v>
      </c>
      <c r="Z63" s="36" t="str">
        <f>Z54</f>
        <v>Master recipe ► Guinea fowl ballotine</v>
      </c>
      <c r="AA63" s="100"/>
      <c r="AB63" s="120"/>
      <c r="AC63" s="102" t="str">
        <f t="shared" si="19"/>
        <v/>
      </c>
      <c r="AD63" s="103"/>
      <c r="AE63" s="141"/>
      <c r="AF63" s="143">
        <v>1</v>
      </c>
      <c r="AG63" s="2109" t="s">
        <v>8374</v>
      </c>
      <c r="AH63" s="107">
        <f>IF(AJ73=0,0,(AJ63/AJ73)*AI57*1000)</f>
        <v>0</v>
      </c>
      <c r="AI63" s="117">
        <f>IF(AJ73=0, 0, (AA63*AF63)/(AJ73*AI57))</f>
        <v>0</v>
      </c>
      <c r="AJ63" s="109" cm="1">
        <f t="array" ref="AJ63">IFERROR(_xlfn.LET(_xlpm.k,UPPER(TRIM(AE63)),_xlpm.r,_xlfn.XLOOKUP(_xlpm.k,UPPER(TRIM(AA74:AN74)),AA75:AN75,_xlfn.XLOOKUP(_xlpm.k,UPPER(TRIM(AA76:AN76)),AA77:AN77,0)),_xlpm.r*AD63*IF(AA63&gt;0,AA63,1)),0)</f>
        <v>0</v>
      </c>
      <c r="AK63" s="118">
        <f>IF(OR(ISBLANK(AM53),AM53=0),0,AA63*AM51*AF63/AM53)</f>
        <v>0</v>
      </c>
      <c r="AL63" s="2436">
        <f t="shared" si="24"/>
        <v>0</v>
      </c>
      <c r="AM63" s="111">
        <f>IF(OR(ISBLANK(AM53),AM53=0),0,AJ63*AF63*AF53)</f>
        <v>0</v>
      </c>
      <c r="AN63" s="119" t="str">
        <f>_xlfn.LET(_xlpm.unite,SUBSTITUTE(TRIM(AE63)," (s)",""),_xlpm.val,AM63,_xlpm.estVol,COUNTIF(AG74:AN74,_xlpm.unite)+COUNTIF(AG76:AN76,_xlpm.unite)&gt;0,_xlpm.estPoids,COUNTIF(AA74:AF74,_xlpm.unite)+COUNTIF(AA76:AF76,_xlpm.unite)&gt;0,IF(_xlpm.estVol,IF(ROUND(_xlpm.val,3)&gt;=1,ROUND(_xlpm.val,3)&amp;" L",MAX(1,ROUND(_xlpm.val*100,0))&amp;" cl"),IF(_xlpm.estPoids,IF(ROUND(_xlpm.val,3)&gt;=1,ROUND(_xlpm.val,3)&amp;" Kg",MAX(1,ROUND(_xlpm.val*1000,0))&amp;" g"),"")))</f>
        <v/>
      </c>
      <c r="AP63" s="115" t="str">
        <f t="shared" si="25"/>
        <v>A</v>
      </c>
      <c r="AQ63" s="34" t="str">
        <f>AQ54</f>
        <v>N NOMBRE DE SU RECETA | pegue esto — FAMILIA| Autor &gt; USTED</v>
      </c>
      <c r="AR63" s="35">
        <f>AR54</f>
        <v>0.6</v>
      </c>
      <c r="AS63" s="34" t="str">
        <f>AS54</f>
        <v>kg</v>
      </c>
      <c r="AT63" s="36" t="str">
        <f>AT54</f>
        <v>Receta madre ► Ballotina de pintada</v>
      </c>
      <c r="AU63" s="100"/>
      <c r="AV63" s="120"/>
      <c r="AW63" s="102" t="str">
        <f t="shared" si="20"/>
        <v/>
      </c>
      <c r="AX63" s="103"/>
      <c r="AY63" s="141"/>
      <c r="AZ63" s="143">
        <v>1</v>
      </c>
      <c r="BA63" s="2109" t="s">
        <v>8373</v>
      </c>
      <c r="BB63" s="107">
        <f>IF(BD73=0,0,(BD63/BD73)*BC57*1000)</f>
        <v>0</v>
      </c>
      <c r="BC63" s="117">
        <f>IF(BD73=0, 0, (AU63*AZ63)/(BD73*BC57))</f>
        <v>0</v>
      </c>
      <c r="BD63" s="109" cm="1">
        <f t="array" ref="BD63">IFERROR(_xlfn.LET(_xlpm.k,UPPER(TRIM(AY63)),_xlpm.r,_xlfn.XLOOKUP(_xlpm.k,UPPER(TRIM(AU74:BH74)),AU75:BH75,_xlfn.XLOOKUP(_xlpm.k,UPPER(TRIM(AU76:BH76)),AU77:BH77,0)),_xlpm.r*AX63*IF(AU63&gt;0,AU63,1)),0)</f>
        <v>0</v>
      </c>
      <c r="BE63" s="118">
        <f>IF(OR(ISBLANK(BG53),BG53=0),0,AU63*BG51*AZ63/BG53)</f>
        <v>0</v>
      </c>
      <c r="BF63" s="2436">
        <f t="shared" si="26"/>
        <v>0</v>
      </c>
      <c r="BG63" s="111">
        <f>IF(OR(ISBLANK(BG53),BG53=0),0,BD63*AZ63*AZ53)</f>
        <v>0</v>
      </c>
      <c r="BH63" s="119" t="str">
        <f>_xlfn.LET(_xlpm.unite,SUBSTITUTE(TRIM(AY63)," (s)",""),_xlpm.val,BG63,_xlpm.estVol,COUNTIF(BA74:BH74,_xlpm.unite)+COUNTIF(BA76:BH76,_xlpm.unite)&gt;0,_xlpm.estPoids,COUNTIF(AU74:AZ74,_xlpm.unite)+COUNTIF(AU76:AZ76,_xlpm.unite)&gt;0,IF(_xlpm.estVol,IF(ROUND(_xlpm.val,3)&gt;=1,ROUND(_xlpm.val,3)&amp;" L",MAX(1,ROUND(_xlpm.val*100,0))&amp;" cl"),IF(_xlpm.estPoids,IF(ROUND(_xlpm.val,3)&gt;=1,ROUND(_xlpm.val,3)&amp;" Kg",MAX(1,ROUND(_xlpm.val*1000,0))&amp;" g"),"")))</f>
        <v/>
      </c>
      <c r="BJ63" s="282">
        <v>2</v>
      </c>
      <c r="BK63" s="101"/>
      <c r="BL63" s="102" t="s">
        <v>96</v>
      </c>
      <c r="BM63" s="103">
        <v>1</v>
      </c>
      <c r="BN63" s="104" t="s">
        <v>99</v>
      </c>
      <c r="BO63" s="105">
        <v>1</v>
      </c>
      <c r="BP63" s="283" t="s">
        <v>100</v>
      </c>
      <c r="BR63" s="282">
        <v>2</v>
      </c>
      <c r="BS63" s="101"/>
      <c r="BT63" s="102" t="s">
        <v>96</v>
      </c>
      <c r="BU63" s="103">
        <v>1</v>
      </c>
      <c r="BV63" s="104" t="s">
        <v>99</v>
      </c>
      <c r="BW63" s="105">
        <v>1</v>
      </c>
      <c r="BX63" s="283" t="s">
        <v>244</v>
      </c>
      <c r="BZ63" s="282">
        <v>2</v>
      </c>
      <c r="CA63" s="101"/>
      <c r="CB63" s="102" t="s">
        <v>96</v>
      </c>
      <c r="CC63" s="103">
        <v>1</v>
      </c>
      <c r="CD63" s="104" t="s">
        <v>99</v>
      </c>
      <c r="CE63" s="105">
        <v>1</v>
      </c>
      <c r="CF63" s="283" t="s">
        <v>245</v>
      </c>
      <c r="CH63" s="3">
        <v>1</v>
      </c>
    </row>
    <row r="64" spans="2:86" ht="21" customHeight="1">
      <c r="B64" s="115" t="str">
        <f t="shared" si="21"/>
        <v>►</v>
      </c>
      <c r="C64" s="34" t="str">
        <f>C54</f>
        <v>N NOM DE VOTRE RECETTE | collez la--FAMILLE| Auteur &gt; VOUS</v>
      </c>
      <c r="D64" s="35">
        <f>D54</f>
        <v>4</v>
      </c>
      <c r="E64" s="34" t="str">
        <f>E54</f>
        <v>couverts</v>
      </c>
      <c r="F64" s="36" t="str">
        <f>F54</f>
        <v>Recette mère ► Ballotine de pintade</v>
      </c>
      <c r="G64" s="100"/>
      <c r="H64" s="120"/>
      <c r="I64" s="102" t="str">
        <f t="shared" si="18"/>
        <v/>
      </c>
      <c r="J64" s="103"/>
      <c r="K64" s="141"/>
      <c r="L64" s="143">
        <v>1</v>
      </c>
      <c r="M64" s="2109"/>
      <c r="N64" s="107">
        <f>IF(P73=0,0,(P64/P73)*O57*1000)</f>
        <v>0</v>
      </c>
      <c r="O64" s="117">
        <f>IF(P73=0, 0, (G64*L64)/(P73*O57))</f>
        <v>0</v>
      </c>
      <c r="P64" s="109" cm="1">
        <f t="array" ref="P64">IFERROR(_xlfn.LET(_xlpm.k,UPPER(TRIM(K64)),_xlpm.r,_xlfn.XLOOKUP(_xlpm.k,UPPER(TRIM(G74:T74)),G75:T75,_xlfn.XLOOKUP(_xlpm.k,UPPER(TRIM(G76:T76)),G77:T77,0)),_xlpm.r*J64*IF(G64&gt;0,G64,1)),0)</f>
        <v>0</v>
      </c>
      <c r="Q64" s="122">
        <f>IF(OR(ISBLANK(S53),S53=0),0,G64*S51*L64/S53)</f>
        <v>0</v>
      </c>
      <c r="R64" s="2437">
        <f t="shared" si="22"/>
        <v>0</v>
      </c>
      <c r="S64" s="111">
        <f>IF(OR(ISBLANK(S53),S53=0),0,P64*L64*L53)</f>
        <v>0</v>
      </c>
      <c r="T64" s="134" t="str">
        <f>_xlfn.LET(_xlpm.unite,SUBSTITUTE(TRIM(K64)," (s)",""),_xlpm.val,S64,_xlpm.estVol,COUNTIF(M74:T74,_xlpm.unite)+COUNTIF(M76:T76,_xlpm.unite)&gt;0,_xlpm.estPoids,COUNTIF(G74:L74,_xlpm.unite)+COUNTIF(G76:L76,_xlpm.unite)&gt;0,IF(_xlpm.estVol,IF(ROUND(_xlpm.val,3)&gt;=1,ROUND(_xlpm.val,3)&amp;" L",MAX(1,ROUND(_xlpm.val*100,0))&amp;" cl"),IF(_xlpm.estPoids,IF(ROUND(_xlpm.val,3)&gt;=1,ROUND(_xlpm.val,3)&amp;" Kg",MAX(1,ROUND(_xlpm.val*1000,0))&amp;" g"),"")))</f>
        <v/>
      </c>
      <c r="V64" s="115" t="str">
        <f t="shared" si="23"/>
        <v>►</v>
      </c>
      <c r="W64" s="34" t="str">
        <f>W54</f>
        <v>N NAME OF YOUR RECIPE | paste it — FAMILY|  Author &gt; YOU</v>
      </c>
      <c r="X64" s="35">
        <f>X54</f>
        <v>0.6</v>
      </c>
      <c r="Y64" s="34" t="str">
        <f>Y54</f>
        <v>kg</v>
      </c>
      <c r="Z64" s="36" t="str">
        <f>Z54</f>
        <v>Master recipe ► Guinea fowl ballotine</v>
      </c>
      <c r="AA64" s="100"/>
      <c r="AB64" s="120"/>
      <c r="AC64" s="102" t="str">
        <f t="shared" si="19"/>
        <v/>
      </c>
      <c r="AD64" s="103"/>
      <c r="AE64" s="141"/>
      <c r="AF64" s="143">
        <v>1</v>
      </c>
      <c r="AG64" s="2109"/>
      <c r="AH64" s="107">
        <f>IF(AJ73=0,0,(AJ64/AJ73)*AI57*1000)</f>
        <v>0</v>
      </c>
      <c r="AI64" s="117">
        <f>IF(AJ73=0, 0, (AA64*AF64)/(AJ73*AI57))</f>
        <v>0</v>
      </c>
      <c r="AJ64" s="109" cm="1">
        <f t="array" ref="AJ64">IFERROR(_xlfn.LET(_xlpm.k,UPPER(TRIM(AE64)),_xlpm.r,_xlfn.XLOOKUP(_xlpm.k,UPPER(TRIM(AA74:AN74)),AA75:AN75,_xlfn.XLOOKUP(_xlpm.k,UPPER(TRIM(AA76:AN76)),AA77:AN77,0)),_xlpm.r*AD64*IF(AA64&gt;0,AA64,1)),0)</f>
        <v>0</v>
      </c>
      <c r="AK64" s="122">
        <f>IF(OR(ISBLANK(AM53),AM53=0),0,AA64*AM51*AF64/AM53)</f>
        <v>0</v>
      </c>
      <c r="AL64" s="2437">
        <f t="shared" si="24"/>
        <v>0</v>
      </c>
      <c r="AM64" s="111">
        <f>IF(OR(ISBLANK(AM53),AM53=0),0,AJ64*AF64*AF53)</f>
        <v>0</v>
      </c>
      <c r="AN64" s="134" t="str">
        <f>_xlfn.LET(_xlpm.unite,SUBSTITUTE(TRIM(AE64)," (s)",""),_xlpm.val,AM64,_xlpm.estVol,COUNTIF(AG74:AN74,_xlpm.unite)+COUNTIF(AG76:AN76,_xlpm.unite)&gt;0,_xlpm.estPoids,COUNTIF(AA74:AF74,_xlpm.unite)+COUNTIF(AA76:AF76,_xlpm.unite)&gt;0,IF(_xlpm.estVol,IF(ROUND(_xlpm.val,3)&gt;=1,ROUND(_xlpm.val,3)&amp;" L",MAX(1,ROUND(_xlpm.val*100,0))&amp;" cl"),IF(_xlpm.estPoids,IF(ROUND(_xlpm.val,3)&gt;=1,ROUND(_xlpm.val,3)&amp;" Kg",MAX(1,ROUND(_xlpm.val*1000,0))&amp;" g"),"")))</f>
        <v/>
      </c>
      <c r="AP64" s="115" t="str">
        <f t="shared" si="25"/>
        <v>►</v>
      </c>
      <c r="AQ64" s="34" t="str">
        <f>AQ54</f>
        <v>N NOMBRE DE SU RECETA | pegue esto — FAMILIA| Autor &gt; USTED</v>
      </c>
      <c r="AR64" s="35">
        <f>AR54</f>
        <v>0.6</v>
      </c>
      <c r="AS64" s="34" t="str">
        <f>AS54</f>
        <v>kg</v>
      </c>
      <c r="AT64" s="36" t="str">
        <f>AT54</f>
        <v>Receta madre ► Ballotina de pintada</v>
      </c>
      <c r="AU64" s="100"/>
      <c r="AV64" s="120"/>
      <c r="AW64" s="102" t="str">
        <f t="shared" si="20"/>
        <v/>
      </c>
      <c r="AX64" s="103"/>
      <c r="AY64" s="141"/>
      <c r="AZ64" s="143">
        <v>1</v>
      </c>
      <c r="BA64" s="2109"/>
      <c r="BB64" s="107">
        <f>IF(BD73=0,0,(BD64/BD73)*BC57*1000)</f>
        <v>0</v>
      </c>
      <c r="BC64" s="117">
        <f>IF(BD73=0, 0, (AU64*AZ64)/(BD73*BC57))</f>
        <v>0</v>
      </c>
      <c r="BD64" s="109" cm="1">
        <f t="array" ref="BD64">IFERROR(_xlfn.LET(_xlpm.k,UPPER(TRIM(AY64)),_xlpm.r,_xlfn.XLOOKUP(_xlpm.k,UPPER(TRIM(AU74:BH74)),AU75:BH75,_xlfn.XLOOKUP(_xlpm.k,UPPER(TRIM(AU76:BH76)),AU77:BH77,0)),_xlpm.r*AX64*IF(AU64&gt;0,AU64,1)),0)</f>
        <v>0</v>
      </c>
      <c r="BE64" s="122">
        <f>IF(OR(ISBLANK(BG53),BG53=0),0,AU64*BG51*AZ64/BG53)</f>
        <v>0</v>
      </c>
      <c r="BF64" s="2437">
        <f t="shared" si="26"/>
        <v>0</v>
      </c>
      <c r="BG64" s="111">
        <f>IF(OR(ISBLANK(BG53),BG53=0),0,BD64*AZ64*AZ53)</f>
        <v>0</v>
      </c>
      <c r="BH64" s="134" t="str">
        <f>_xlfn.LET(_xlpm.unite,SUBSTITUTE(TRIM(AY64)," (s)",""),_xlpm.val,BG64,_xlpm.estVol,COUNTIF(BA74:BH74,_xlpm.unite)+COUNTIF(BA76:BH76,_xlpm.unite)&gt;0,_xlpm.estPoids,COUNTIF(AU74:AZ74,_xlpm.unite)+COUNTIF(AU76:AZ76,_xlpm.unite)&gt;0,IF(_xlpm.estVol,IF(ROUND(_xlpm.val,3)&gt;=1,ROUND(_xlpm.val,3)&amp;" L",MAX(1,ROUND(_xlpm.val*100,0))&amp;" cl"),IF(_xlpm.estPoids,IF(ROUND(_xlpm.val,3)&gt;=1,ROUND(_xlpm.val,3)&amp;" Kg",MAX(1,ROUND(_xlpm.val*1000,0))&amp;" g"),"")))</f>
        <v/>
      </c>
      <c r="BJ64" s="282">
        <v>2</v>
      </c>
      <c r="BK64" s="101"/>
      <c r="BL64" s="102" t="s">
        <v>96</v>
      </c>
      <c r="BM64" s="103">
        <v>10</v>
      </c>
      <c r="BN64" s="116" t="s">
        <v>102</v>
      </c>
      <c r="BO64" s="105">
        <v>1</v>
      </c>
      <c r="BP64" s="283" t="s">
        <v>103</v>
      </c>
      <c r="BR64" s="282">
        <v>2</v>
      </c>
      <c r="BS64" s="101"/>
      <c r="BT64" s="102" t="s">
        <v>96</v>
      </c>
      <c r="BU64" s="103">
        <v>10</v>
      </c>
      <c r="BV64" s="116" t="s">
        <v>102</v>
      </c>
      <c r="BW64" s="105">
        <v>1</v>
      </c>
      <c r="BX64" s="283" t="s">
        <v>247</v>
      </c>
      <c r="BZ64" s="282">
        <v>2</v>
      </c>
      <c r="CA64" s="101"/>
      <c r="CB64" s="102" t="s">
        <v>96</v>
      </c>
      <c r="CC64" s="103">
        <v>10</v>
      </c>
      <c r="CD64" s="116" t="s">
        <v>102</v>
      </c>
      <c r="CE64" s="105">
        <v>1</v>
      </c>
      <c r="CF64" s="283" t="s">
        <v>248</v>
      </c>
      <c r="CH64" s="3">
        <v>1</v>
      </c>
    </row>
    <row r="65" spans="2:86" ht="21" customHeight="1">
      <c r="B65" s="115" t="str">
        <f t="shared" si="21"/>
        <v>►</v>
      </c>
      <c r="C65" s="34" t="str">
        <f>C54</f>
        <v>N NOM DE VOTRE RECETTE | collez la--FAMILLE| Auteur &gt; VOUS</v>
      </c>
      <c r="D65" s="35">
        <f>D54</f>
        <v>4</v>
      </c>
      <c r="E65" s="34" t="str">
        <f>E54</f>
        <v>couverts</v>
      </c>
      <c r="F65" s="36" t="str">
        <f>F54</f>
        <v>Recette mère ► Ballotine de pintade</v>
      </c>
      <c r="G65" s="100"/>
      <c r="H65" s="120"/>
      <c r="I65" s="102" t="str">
        <f t="shared" si="18"/>
        <v/>
      </c>
      <c r="J65" s="103"/>
      <c r="K65" s="141"/>
      <c r="L65" s="143">
        <v>1</v>
      </c>
      <c r="M65" s="2109"/>
      <c r="N65" s="107">
        <f>IF(P73=0,0,(P65/P73)*O57*1000)</f>
        <v>0</v>
      </c>
      <c r="O65" s="117">
        <f>IF(P73=0, 0, (G65*L65)/(P73*O57))</f>
        <v>0</v>
      </c>
      <c r="P65" s="109" cm="1">
        <f t="array" ref="P65">IFERROR(_xlfn.LET(_xlpm.k,UPPER(TRIM(K65)),_xlpm.r,_xlfn.XLOOKUP(_xlpm.k,UPPER(TRIM(G74:T74)),G75:T75,_xlfn.XLOOKUP(_xlpm.k,UPPER(TRIM(G76:T76)),G77:T77,0)),_xlpm.r*J65*IF(G65&gt;0,G65,1)),0)</f>
        <v>0</v>
      </c>
      <c r="Q65" s="118">
        <f>IF(OR(ISBLANK(S53),S53=0),0,G65*S51*L65/S53)</f>
        <v>0</v>
      </c>
      <c r="R65" s="2436">
        <f t="shared" si="22"/>
        <v>0</v>
      </c>
      <c r="S65" s="111">
        <f>IF(OR(ISBLANK(S53),S53=0),0,P65*L65*L53)</f>
        <v>0</v>
      </c>
      <c r="T65" s="119" t="str">
        <f>_xlfn.LET(_xlpm.unite,SUBSTITUTE(TRIM(K65)," (s)",""),_xlpm.val,S65,_xlpm.estVol,COUNTIF(M74:T74,_xlpm.unite)+COUNTIF(M76:T76,_xlpm.unite)&gt;0,_xlpm.estPoids,COUNTIF(G74:L74,_xlpm.unite)+COUNTIF(G76:L76,_xlpm.unite)&gt;0,IF(_xlpm.estVol,IF(ROUND(_xlpm.val,3)&gt;=1,ROUND(_xlpm.val,3)&amp;" L",MAX(1,ROUND(_xlpm.val*100,0))&amp;" cl"),IF(_xlpm.estPoids,IF(ROUND(_xlpm.val,3)&gt;=1,ROUND(_xlpm.val,3)&amp;" Kg",MAX(1,ROUND(_xlpm.val*1000,0))&amp;" g"),"")))</f>
        <v/>
      </c>
      <c r="V65" s="115" t="str">
        <f t="shared" si="23"/>
        <v>►</v>
      </c>
      <c r="W65" s="34" t="str">
        <f>W54</f>
        <v>N NAME OF YOUR RECIPE | paste it — FAMILY|  Author &gt; YOU</v>
      </c>
      <c r="X65" s="35">
        <f>X54</f>
        <v>0.6</v>
      </c>
      <c r="Y65" s="34" t="str">
        <f>Y54</f>
        <v>kg</v>
      </c>
      <c r="Z65" s="36" t="str">
        <f>Z54</f>
        <v>Master recipe ► Guinea fowl ballotine</v>
      </c>
      <c r="AA65" s="100"/>
      <c r="AB65" s="120"/>
      <c r="AC65" s="102" t="str">
        <f t="shared" si="19"/>
        <v/>
      </c>
      <c r="AD65" s="103"/>
      <c r="AE65" s="141"/>
      <c r="AF65" s="143">
        <v>1</v>
      </c>
      <c r="AG65" s="2109"/>
      <c r="AH65" s="107">
        <f>IF(AJ73=0,0,(AJ65/AJ73)*AI57*1000)</f>
        <v>0</v>
      </c>
      <c r="AI65" s="117">
        <f>IF(AJ73=0, 0, (AA65*AF65)/(AJ73*AI57))</f>
        <v>0</v>
      </c>
      <c r="AJ65" s="109" cm="1">
        <f t="array" ref="AJ65">IFERROR(_xlfn.LET(_xlpm.k,UPPER(TRIM(AE65)),_xlpm.r,_xlfn.XLOOKUP(_xlpm.k,UPPER(TRIM(AA74:AN74)),AA75:AN75,_xlfn.XLOOKUP(_xlpm.k,UPPER(TRIM(AA76:AN76)),AA77:AN77,0)),_xlpm.r*AD65*IF(AA65&gt;0,AA65,1)),0)</f>
        <v>0</v>
      </c>
      <c r="AK65" s="118">
        <f>IF(OR(ISBLANK(AM53),AM53=0),0,AA65*AM51*AF65/AM53)</f>
        <v>0</v>
      </c>
      <c r="AL65" s="2436">
        <f t="shared" si="24"/>
        <v>0</v>
      </c>
      <c r="AM65" s="111">
        <f>IF(OR(ISBLANK(AM53),AM53=0),0,AJ65*AF65*AF53)</f>
        <v>0</v>
      </c>
      <c r="AN65" s="119" t="str">
        <f>_xlfn.LET(_xlpm.unite,SUBSTITUTE(TRIM(AE65)," (s)",""),_xlpm.val,AM65,_xlpm.estVol,COUNTIF(AG74:AN74,_xlpm.unite)+COUNTIF(AG76:AN76,_xlpm.unite)&gt;0,_xlpm.estPoids,COUNTIF(AA74:AF74,_xlpm.unite)+COUNTIF(AA76:AF76,_xlpm.unite)&gt;0,IF(_xlpm.estVol,IF(ROUND(_xlpm.val,3)&gt;=1,ROUND(_xlpm.val,3)&amp;" L",MAX(1,ROUND(_xlpm.val*100,0))&amp;" cl"),IF(_xlpm.estPoids,IF(ROUND(_xlpm.val,3)&gt;=1,ROUND(_xlpm.val,3)&amp;" Kg",MAX(1,ROUND(_xlpm.val*1000,0))&amp;" g"),"")))</f>
        <v/>
      </c>
      <c r="AP65" s="115" t="str">
        <f t="shared" si="25"/>
        <v>►</v>
      </c>
      <c r="AQ65" s="34" t="str">
        <f>AQ54</f>
        <v>N NOMBRE DE SU RECETA | pegue esto — FAMILIA| Autor &gt; USTED</v>
      </c>
      <c r="AR65" s="35">
        <f>AR54</f>
        <v>0.6</v>
      </c>
      <c r="AS65" s="34" t="str">
        <f>AS54</f>
        <v>kg</v>
      </c>
      <c r="AT65" s="36" t="str">
        <f>AT54</f>
        <v>Receta madre ► Ballotina de pintada</v>
      </c>
      <c r="AU65" s="100"/>
      <c r="AV65" s="120"/>
      <c r="AW65" s="102" t="str">
        <f t="shared" si="20"/>
        <v/>
      </c>
      <c r="AX65" s="103"/>
      <c r="AY65" s="141"/>
      <c r="AZ65" s="143">
        <v>1</v>
      </c>
      <c r="BA65" s="2109"/>
      <c r="BB65" s="107">
        <f>IF(BD73=0,0,(BD65/BD73)*BC57*1000)</f>
        <v>0</v>
      </c>
      <c r="BC65" s="117">
        <f>IF(BD73=0, 0, (AU65*AZ65)/(BD73*BC57))</f>
        <v>0</v>
      </c>
      <c r="BD65" s="109" cm="1">
        <f t="array" ref="BD65">IFERROR(_xlfn.LET(_xlpm.k,UPPER(TRIM(AY65)),_xlpm.r,_xlfn.XLOOKUP(_xlpm.k,UPPER(TRIM(AU74:BH74)),AU75:BH75,_xlfn.XLOOKUP(_xlpm.k,UPPER(TRIM(AU76:BH76)),AU77:BH77,0)),_xlpm.r*AX65*IF(AU65&gt;0,AU65,1)),0)</f>
        <v>0</v>
      </c>
      <c r="BE65" s="118">
        <f>IF(OR(ISBLANK(BG53),BG53=0),0,AU65*BG51*AZ65/BG53)</f>
        <v>0</v>
      </c>
      <c r="BF65" s="2436">
        <f t="shared" si="26"/>
        <v>0</v>
      </c>
      <c r="BG65" s="111">
        <f>IF(OR(ISBLANK(BG53),BG53=0),0,BD65*AZ65*AZ53)</f>
        <v>0</v>
      </c>
      <c r="BH65" s="119" t="str">
        <f>_xlfn.LET(_xlpm.unite,SUBSTITUTE(TRIM(AY65)," (s)",""),_xlpm.val,BG65,_xlpm.estVol,COUNTIF(BA74:BH74,_xlpm.unite)+COUNTIF(BA76:BH76,_xlpm.unite)&gt;0,_xlpm.estPoids,COUNTIF(AU74:AZ74,_xlpm.unite)+COUNTIF(AU76:AZ76,_xlpm.unite)&gt;0,IF(_xlpm.estVol,IF(ROUND(_xlpm.val,3)&gt;=1,ROUND(_xlpm.val,3)&amp;" L",MAX(1,ROUND(_xlpm.val*100,0))&amp;" cl"),IF(_xlpm.estPoids,IF(ROUND(_xlpm.val,3)&gt;=1,ROUND(_xlpm.val,3)&amp;" Kg",MAX(1,ROUND(_xlpm.val*1000,0))&amp;" g"),"")))</f>
        <v/>
      </c>
      <c r="BJ65" s="48"/>
      <c r="BK65" s="49"/>
      <c r="BL65" s="49"/>
      <c r="BM65" s="49"/>
      <c r="BN65" s="49"/>
      <c r="BO65" s="49"/>
      <c r="BP65" s="50"/>
      <c r="BR65" s="48"/>
      <c r="BS65" s="49"/>
      <c r="BT65" s="49"/>
      <c r="BU65" s="49"/>
      <c r="BV65" s="49"/>
      <c r="BW65" s="49"/>
      <c r="BX65" s="50"/>
      <c r="BZ65" s="48"/>
      <c r="CA65" s="49"/>
      <c r="CB65" s="49"/>
      <c r="CC65" s="49"/>
      <c r="CD65" s="49"/>
      <c r="CE65" s="49"/>
      <c r="CF65" s="50"/>
      <c r="CH65" s="3">
        <v>1</v>
      </c>
    </row>
    <row r="66" spans="2:86" ht="21" customHeight="1">
      <c r="B66" s="115" t="str">
        <f t="shared" si="21"/>
        <v>►</v>
      </c>
      <c r="C66" s="34" t="str">
        <f>C54</f>
        <v>N NOM DE VOTRE RECETTE | collez la--FAMILLE| Auteur &gt; VOUS</v>
      </c>
      <c r="D66" s="35">
        <f>D54</f>
        <v>4</v>
      </c>
      <c r="E66" s="34" t="str">
        <f>E54</f>
        <v>couverts</v>
      </c>
      <c r="F66" s="36" t="str">
        <f>F54</f>
        <v>Recette mère ► Ballotine de pintade</v>
      </c>
      <c r="G66" s="100"/>
      <c r="H66" s="120"/>
      <c r="I66" s="102" t="str">
        <f t="shared" si="18"/>
        <v/>
      </c>
      <c r="J66" s="103"/>
      <c r="K66" s="141"/>
      <c r="L66" s="143">
        <v>1</v>
      </c>
      <c r="M66" s="2109"/>
      <c r="N66" s="107">
        <f>IF(P73=0,0,(P66/P73)*O57*1000)</f>
        <v>0</v>
      </c>
      <c r="O66" s="117">
        <f>IF(P73=0, 0, (G66*L66)/(P73*O57))</f>
        <v>0</v>
      </c>
      <c r="P66" s="109" cm="1">
        <f t="array" ref="P66">IFERROR(_xlfn.LET(_xlpm.k,UPPER(TRIM(K66)),_xlpm.r,_xlfn.XLOOKUP(_xlpm.k,UPPER(TRIM(G74:T74)),G75:T75,_xlfn.XLOOKUP(_xlpm.k,UPPER(TRIM(G76:T76)),G77:T77,0)),_xlpm.r*J66*IF(G66&gt;0,G66,1)),0)</f>
        <v>0</v>
      </c>
      <c r="Q66" s="122">
        <f>IF(OR(ISBLANK(S53),S53=0),0,G66*S51*L66/S53)</f>
        <v>0</v>
      </c>
      <c r="R66" s="2437">
        <f t="shared" si="22"/>
        <v>0</v>
      </c>
      <c r="S66" s="111">
        <f>IF(OR(ISBLANK(S53),S53=0),0,P66*L66*L53)</f>
        <v>0</v>
      </c>
      <c r="T66" s="134" t="str">
        <f>_xlfn.LET(_xlpm.unite,SUBSTITUTE(TRIM(K66)," (s)",""),_xlpm.val,S66,_xlpm.estVol,COUNTIF(M74:T74,_xlpm.unite)+COUNTIF(M76:T76,_xlpm.unite)&gt;0,_xlpm.estPoids,COUNTIF(G74:L74,_xlpm.unite)+COUNTIF(G76:L76,_xlpm.unite)&gt;0,IF(_xlpm.estVol,IF(ROUND(_xlpm.val,3)&gt;=1,ROUND(_xlpm.val,3)&amp;" L",MAX(1,ROUND(_xlpm.val*100,0))&amp;" cl"),IF(_xlpm.estPoids,IF(ROUND(_xlpm.val,3)&gt;=1,ROUND(_xlpm.val,3)&amp;" Kg",MAX(1,ROUND(_xlpm.val*1000,0))&amp;" g"),"")))</f>
        <v/>
      </c>
      <c r="V66" s="115" t="str">
        <f t="shared" si="23"/>
        <v>►</v>
      </c>
      <c r="W66" s="34" t="str">
        <f>W54</f>
        <v>N NAME OF YOUR RECIPE | paste it — FAMILY|  Author &gt; YOU</v>
      </c>
      <c r="X66" s="35">
        <f>X54</f>
        <v>0.6</v>
      </c>
      <c r="Y66" s="34" t="str">
        <f>Y54</f>
        <v>kg</v>
      </c>
      <c r="Z66" s="36" t="str">
        <f>Z54</f>
        <v>Master recipe ► Guinea fowl ballotine</v>
      </c>
      <c r="AA66" s="100"/>
      <c r="AB66" s="120"/>
      <c r="AC66" s="102" t="str">
        <f t="shared" si="19"/>
        <v/>
      </c>
      <c r="AD66" s="103"/>
      <c r="AE66" s="141"/>
      <c r="AF66" s="143">
        <v>1</v>
      </c>
      <c r="AG66" s="2109"/>
      <c r="AH66" s="107">
        <f>IF(AJ73=0,0,(AJ66/AJ73)*AI57*1000)</f>
        <v>0</v>
      </c>
      <c r="AI66" s="117">
        <f>IF(AJ73=0, 0, (AA66*AF66)/(AJ73*AI57))</f>
        <v>0</v>
      </c>
      <c r="AJ66" s="109" cm="1">
        <f t="array" ref="AJ66">IFERROR(_xlfn.LET(_xlpm.k,UPPER(TRIM(AE66)),_xlpm.r,_xlfn.XLOOKUP(_xlpm.k,UPPER(TRIM(AA74:AN74)),AA75:AN75,_xlfn.XLOOKUP(_xlpm.k,UPPER(TRIM(AA76:AN76)),AA77:AN77,0)),_xlpm.r*AD66*IF(AA66&gt;0,AA66,1)),0)</f>
        <v>0</v>
      </c>
      <c r="AK66" s="122">
        <f>IF(OR(ISBLANK(AM53),AM53=0),0,AA66*AM51*AF66/AM53)</f>
        <v>0</v>
      </c>
      <c r="AL66" s="2437">
        <f t="shared" si="24"/>
        <v>0</v>
      </c>
      <c r="AM66" s="111">
        <f>IF(OR(ISBLANK(AM53),AM53=0),0,AJ66*AF66*AF53)</f>
        <v>0</v>
      </c>
      <c r="AN66" s="134" t="str">
        <f>_xlfn.LET(_xlpm.unite,SUBSTITUTE(TRIM(AE66)," (s)",""),_xlpm.val,AM66,_xlpm.estVol,COUNTIF(AG74:AN74,_xlpm.unite)+COUNTIF(AG76:AN76,_xlpm.unite)&gt;0,_xlpm.estPoids,COUNTIF(AA74:AF74,_xlpm.unite)+COUNTIF(AA76:AF76,_xlpm.unite)&gt;0,IF(_xlpm.estVol,IF(ROUND(_xlpm.val,3)&gt;=1,ROUND(_xlpm.val,3)&amp;" L",MAX(1,ROUND(_xlpm.val*100,0))&amp;" cl"),IF(_xlpm.estPoids,IF(ROUND(_xlpm.val,3)&gt;=1,ROUND(_xlpm.val,3)&amp;" Kg",MAX(1,ROUND(_xlpm.val*1000,0))&amp;" g"),"")))</f>
        <v/>
      </c>
      <c r="AP66" s="115" t="str">
        <f t="shared" si="25"/>
        <v>►</v>
      </c>
      <c r="AQ66" s="34" t="str">
        <f>AQ54</f>
        <v>N NOMBRE DE SU RECETA | pegue esto — FAMILIA| Autor &gt; USTED</v>
      </c>
      <c r="AR66" s="35">
        <f>AR54</f>
        <v>0.6</v>
      </c>
      <c r="AS66" s="34" t="str">
        <f>AS54</f>
        <v>kg</v>
      </c>
      <c r="AT66" s="36" t="str">
        <f>AT54</f>
        <v>Receta madre ► Ballotina de pintada</v>
      </c>
      <c r="AU66" s="100"/>
      <c r="AV66" s="120"/>
      <c r="AW66" s="102" t="str">
        <f t="shared" si="20"/>
        <v/>
      </c>
      <c r="AX66" s="103"/>
      <c r="AY66" s="141"/>
      <c r="AZ66" s="143">
        <v>1</v>
      </c>
      <c r="BA66" s="2109"/>
      <c r="BB66" s="107">
        <f>IF(BD73=0,0,(BD66/BD73)*BC57*1000)</f>
        <v>0</v>
      </c>
      <c r="BC66" s="117">
        <f>IF(BD73=0, 0, (AU66*AZ66)/(BD73*BC57))</f>
        <v>0</v>
      </c>
      <c r="BD66" s="109" cm="1">
        <f t="array" ref="BD66">IFERROR(_xlfn.LET(_xlpm.k,UPPER(TRIM(AY66)),_xlpm.r,_xlfn.XLOOKUP(_xlpm.k,UPPER(TRIM(AU74:BH74)),AU75:BH75,_xlfn.XLOOKUP(_xlpm.k,UPPER(TRIM(AU76:BH76)),AU77:BH77,0)),_xlpm.r*AX66*IF(AU66&gt;0,AU66,1)),0)</f>
        <v>0</v>
      </c>
      <c r="BE66" s="122">
        <f>IF(OR(ISBLANK(BG53),BG53=0),0,AU66*BG51*AZ66/BG53)</f>
        <v>0</v>
      </c>
      <c r="BF66" s="2437">
        <f t="shared" si="26"/>
        <v>0</v>
      </c>
      <c r="BG66" s="111">
        <f>IF(OR(ISBLANK(BG53),BG53=0),0,BD66*AZ66*AZ53)</f>
        <v>0</v>
      </c>
      <c r="BH66" s="134" t="str">
        <f>_xlfn.LET(_xlpm.unite,SUBSTITUTE(TRIM(AY66)," (s)",""),_xlpm.val,BG66,_xlpm.estVol,COUNTIF(BA74:BH74,_xlpm.unite)+COUNTIF(BA76:BH76,_xlpm.unite)&gt;0,_xlpm.estPoids,COUNTIF(AU74:AZ74,_xlpm.unite)+COUNTIF(AU76:AZ76,_xlpm.unite)&gt;0,IF(_xlpm.estVol,IF(ROUND(_xlpm.val,3)&gt;=1,ROUND(_xlpm.val,3)&amp;" L",MAX(1,ROUND(_xlpm.val*100,0))&amp;" cl"),IF(_xlpm.estPoids,IF(ROUND(_xlpm.val,3)&gt;=1,ROUND(_xlpm.val,3)&amp;" Kg",MAX(1,ROUND(_xlpm.val*1000,0))&amp;" g"),"")))</f>
        <v/>
      </c>
      <c r="BJ66" s="284" t="s">
        <v>51</v>
      </c>
      <c r="BK66" s="92" t="s">
        <v>86</v>
      </c>
      <c r="BL66" s="2563" t="s">
        <v>87</v>
      </c>
      <c r="BM66" s="2523" t="s">
        <v>86</v>
      </c>
      <c r="BN66" s="2560" t="s">
        <v>88</v>
      </c>
      <c r="BO66" s="2561" t="s">
        <v>89</v>
      </c>
      <c r="BP66" s="285"/>
      <c r="BR66" s="284" t="s">
        <v>159</v>
      </c>
      <c r="BS66" s="92" t="s">
        <v>251</v>
      </c>
      <c r="BT66" s="2563" t="s">
        <v>252</v>
      </c>
      <c r="BU66" s="2523" t="s">
        <v>251</v>
      </c>
      <c r="BV66" s="2560" t="s">
        <v>253</v>
      </c>
      <c r="BW66" s="2561" t="s">
        <v>254</v>
      </c>
      <c r="BX66" s="285"/>
      <c r="BZ66" s="284" t="s">
        <v>255</v>
      </c>
      <c r="CA66" s="92" t="s">
        <v>256</v>
      </c>
      <c r="CB66" s="2563" t="s">
        <v>257</v>
      </c>
      <c r="CC66" s="2523" t="s">
        <v>256</v>
      </c>
      <c r="CD66" s="2560" t="s">
        <v>258</v>
      </c>
      <c r="CE66" s="2561" t="s">
        <v>259</v>
      </c>
      <c r="CF66" s="285"/>
      <c r="CH66" s="3">
        <v>1</v>
      </c>
    </row>
    <row r="67" spans="2:86" ht="21" customHeight="1">
      <c r="B67" s="115" t="str">
        <f t="shared" si="21"/>
        <v>►</v>
      </c>
      <c r="C67" s="34" t="str">
        <f>C54</f>
        <v>N NOM DE VOTRE RECETTE | collez la--FAMILLE| Auteur &gt; VOUS</v>
      </c>
      <c r="D67" s="35">
        <f>D54</f>
        <v>4</v>
      </c>
      <c r="E67" s="34" t="str">
        <f>E54</f>
        <v>couverts</v>
      </c>
      <c r="F67" s="36" t="str">
        <f>F54</f>
        <v>Recette mère ► Ballotine de pintade</v>
      </c>
      <c r="G67" s="100"/>
      <c r="H67" s="120"/>
      <c r="I67" s="102" t="str">
        <f t="shared" si="18"/>
        <v/>
      </c>
      <c r="J67" s="103"/>
      <c r="K67" s="141"/>
      <c r="L67" s="143">
        <v>1</v>
      </c>
      <c r="M67" s="2109"/>
      <c r="N67" s="107">
        <f>IF(P73=0,0,(P67/P73)*O57*1000)</f>
        <v>0</v>
      </c>
      <c r="O67" s="117">
        <f>IF(P73=0, 0, (G67*L67)/(P73*O57))</f>
        <v>0</v>
      </c>
      <c r="P67" s="109" cm="1">
        <f t="array" ref="P67">IFERROR(_xlfn.LET(_xlpm.k,UPPER(TRIM(K67)),_xlpm.r,_xlfn.XLOOKUP(_xlpm.k,UPPER(TRIM(G74:T74)),G75:T75,_xlfn.XLOOKUP(_xlpm.k,UPPER(TRIM(G76:T76)),G77:T77,0)),_xlpm.r*J67*IF(G67&gt;0,G67,1)),0)</f>
        <v>0</v>
      </c>
      <c r="Q67" s="118">
        <f>IF(OR(ISBLANK(S53),S53=0),0,G67*S51*L67/S53)</f>
        <v>0</v>
      </c>
      <c r="R67" s="2436">
        <f t="shared" si="22"/>
        <v>0</v>
      </c>
      <c r="S67" s="111">
        <f>IF(OR(ISBLANK(S53),S53=0),0,P67*L67*L53)</f>
        <v>0</v>
      </c>
      <c r="T67" s="119" t="str">
        <f>_xlfn.LET(_xlpm.unite,SUBSTITUTE(TRIM(K67)," (s)",""),_xlpm.val,S67,_xlpm.estVol,COUNTIF(M74:T74,_xlpm.unite)+COUNTIF(M76:T76,_xlpm.unite)&gt;0,_xlpm.estPoids,COUNTIF(G74:L74,_xlpm.unite)+COUNTIF(G76:L76,_xlpm.unite)&gt;0,IF(_xlpm.estVol,IF(ROUND(_xlpm.val,3)&gt;=1,ROUND(_xlpm.val,3)&amp;" L",MAX(1,ROUND(_xlpm.val*100,0))&amp;" cl"),IF(_xlpm.estPoids,IF(ROUND(_xlpm.val,3)&gt;=1,ROUND(_xlpm.val,3)&amp;" Kg",MAX(1,ROUND(_xlpm.val*1000,0))&amp;" g"),"")))</f>
        <v/>
      </c>
      <c r="V67" s="115" t="str">
        <f t="shared" si="23"/>
        <v>►</v>
      </c>
      <c r="W67" s="34" t="str">
        <f>W54</f>
        <v>N NAME OF YOUR RECIPE | paste it — FAMILY|  Author &gt; YOU</v>
      </c>
      <c r="X67" s="35">
        <f>X54</f>
        <v>0.6</v>
      </c>
      <c r="Y67" s="34" t="str">
        <f>Y54</f>
        <v>kg</v>
      </c>
      <c r="Z67" s="36" t="str">
        <f>Z54</f>
        <v>Master recipe ► Guinea fowl ballotine</v>
      </c>
      <c r="AA67" s="100"/>
      <c r="AB67" s="120"/>
      <c r="AC67" s="102" t="str">
        <f t="shared" si="19"/>
        <v/>
      </c>
      <c r="AD67" s="103"/>
      <c r="AE67" s="141"/>
      <c r="AF67" s="143">
        <v>1</v>
      </c>
      <c r="AG67" s="2109"/>
      <c r="AH67" s="107">
        <f>IF(AJ73=0,0,(AJ67/AJ73)*AI57*1000)</f>
        <v>0</v>
      </c>
      <c r="AI67" s="117">
        <f>IF(AJ73=0, 0, (AA67*AF67)/(AJ73*AI57))</f>
        <v>0</v>
      </c>
      <c r="AJ67" s="109" cm="1">
        <f t="array" ref="AJ67">IFERROR(_xlfn.LET(_xlpm.k,UPPER(TRIM(AE67)),_xlpm.r,_xlfn.XLOOKUP(_xlpm.k,UPPER(TRIM(AA74:AN74)),AA75:AN75,_xlfn.XLOOKUP(_xlpm.k,UPPER(TRIM(AA76:AN76)),AA77:AN77,0)),_xlpm.r*AD67*IF(AA67&gt;0,AA67,1)),0)</f>
        <v>0</v>
      </c>
      <c r="AK67" s="118">
        <f>IF(OR(ISBLANK(AM53),AM53=0),0,AA67*AM51*AF67/AM53)</f>
        <v>0</v>
      </c>
      <c r="AL67" s="2436">
        <f t="shared" si="24"/>
        <v>0</v>
      </c>
      <c r="AM67" s="111">
        <f>IF(OR(ISBLANK(AM53),AM53=0),0,AJ67*AF67*AF53)</f>
        <v>0</v>
      </c>
      <c r="AN67" s="119" t="str">
        <f>_xlfn.LET(_xlpm.unite,SUBSTITUTE(TRIM(AE67)," (s)",""),_xlpm.val,AM67,_xlpm.estVol,COUNTIF(AG74:AN74,_xlpm.unite)+COUNTIF(AG76:AN76,_xlpm.unite)&gt;0,_xlpm.estPoids,COUNTIF(AA74:AF74,_xlpm.unite)+COUNTIF(AA76:AF76,_xlpm.unite)&gt;0,IF(_xlpm.estVol,IF(ROUND(_xlpm.val,3)&gt;=1,ROUND(_xlpm.val,3)&amp;" L",MAX(1,ROUND(_xlpm.val*100,0))&amp;" cl"),IF(_xlpm.estPoids,IF(ROUND(_xlpm.val,3)&gt;=1,ROUND(_xlpm.val,3)&amp;" Kg",MAX(1,ROUND(_xlpm.val*1000,0))&amp;" g"),"")))</f>
        <v/>
      </c>
      <c r="AP67" s="115" t="str">
        <f t="shared" si="25"/>
        <v>►</v>
      </c>
      <c r="AQ67" s="34" t="str">
        <f>AQ54</f>
        <v>N NOMBRE DE SU RECETA | pegue esto — FAMILIA| Autor &gt; USTED</v>
      </c>
      <c r="AR67" s="35">
        <f>AR54</f>
        <v>0.6</v>
      </c>
      <c r="AS67" s="34" t="str">
        <f>AS54</f>
        <v>kg</v>
      </c>
      <c r="AT67" s="36" t="str">
        <f>AT54</f>
        <v>Receta madre ► Ballotina de pintada</v>
      </c>
      <c r="AU67" s="100"/>
      <c r="AV67" s="120"/>
      <c r="AW67" s="102" t="str">
        <f t="shared" si="20"/>
        <v/>
      </c>
      <c r="AX67" s="103"/>
      <c r="AY67" s="141"/>
      <c r="AZ67" s="143">
        <v>1</v>
      </c>
      <c r="BA67" s="2109"/>
      <c r="BB67" s="107">
        <f>IF(BD73=0,0,(BD67/BD73)*BC57*1000)</f>
        <v>0</v>
      </c>
      <c r="BC67" s="117">
        <f>IF(BD73=0, 0, (AU67*AZ67)/(BD73*BC57))</f>
        <v>0</v>
      </c>
      <c r="BD67" s="109" cm="1">
        <f t="array" ref="BD67">IFERROR(_xlfn.LET(_xlpm.k,UPPER(TRIM(AY67)),_xlpm.r,_xlfn.XLOOKUP(_xlpm.k,UPPER(TRIM(AU74:BH74)),AU75:BH75,_xlfn.XLOOKUP(_xlpm.k,UPPER(TRIM(AU76:BH76)),AU77:BH77,0)),_xlpm.r*AX67*IF(AU67&gt;0,AU67,1)),0)</f>
        <v>0</v>
      </c>
      <c r="BE67" s="118">
        <f>IF(OR(ISBLANK(BG53),BG53=0),0,AU67*BG51*AZ67/BG53)</f>
        <v>0</v>
      </c>
      <c r="BF67" s="2436">
        <f t="shared" si="26"/>
        <v>0</v>
      </c>
      <c r="BG67" s="111">
        <f>IF(OR(ISBLANK(BG53),BG53=0),0,BD67*AZ67*AZ53)</f>
        <v>0</v>
      </c>
      <c r="BH67" s="119" t="str">
        <f>_xlfn.LET(_xlpm.unite,SUBSTITUTE(TRIM(AY67)," (s)",""),_xlpm.val,BG67,_xlpm.estVol,COUNTIF(BA74:BH74,_xlpm.unite)+COUNTIF(BA76:BH76,_xlpm.unite)&gt;0,_xlpm.estPoids,COUNTIF(AU74:AZ74,_xlpm.unite)+COUNTIF(AU76:AZ76,_xlpm.unite)&gt;0,IF(_xlpm.estVol,IF(ROUND(_xlpm.val,3)&gt;=1,ROUND(_xlpm.val,3)&amp;" L",MAX(1,ROUND(_xlpm.val*100,0))&amp;" cl"),IF(_xlpm.estPoids,IF(ROUND(_xlpm.val,3)&gt;=1,ROUND(_xlpm.val,3)&amp;" Kg",MAX(1,ROUND(_xlpm.val*1000,0))&amp;" g"),"")))</f>
        <v/>
      </c>
      <c r="BJ67" s="286" t="s">
        <v>98</v>
      </c>
      <c r="BK67" s="99">
        <v>1</v>
      </c>
      <c r="BL67" s="2564"/>
      <c r="BM67" s="2524"/>
      <c r="BN67" s="2542"/>
      <c r="BO67" s="2562"/>
      <c r="BP67" s="285"/>
      <c r="BR67" s="286" t="s">
        <v>98</v>
      </c>
      <c r="BS67" s="99">
        <v>1</v>
      </c>
      <c r="BT67" s="2564"/>
      <c r="BU67" s="2524"/>
      <c r="BV67" s="2542"/>
      <c r="BW67" s="2562"/>
      <c r="BX67" s="285"/>
      <c r="BZ67" s="286" t="s">
        <v>98</v>
      </c>
      <c r="CA67" s="99">
        <v>1</v>
      </c>
      <c r="CB67" s="2564"/>
      <c r="CC67" s="2524"/>
      <c r="CD67" s="2542"/>
      <c r="CE67" s="2562"/>
      <c r="CF67" s="285"/>
      <c r="CH67" s="3">
        <v>1</v>
      </c>
    </row>
    <row r="68" spans="2:86" ht="21" customHeight="1">
      <c r="B68" s="115" t="str">
        <f t="shared" si="21"/>
        <v>►</v>
      </c>
      <c r="C68" s="34" t="str">
        <f>C54</f>
        <v>N NOM DE VOTRE RECETTE | collez la--FAMILLE| Auteur &gt; VOUS</v>
      </c>
      <c r="D68" s="35">
        <f>D54</f>
        <v>4</v>
      </c>
      <c r="E68" s="34" t="str">
        <f>E54</f>
        <v>couverts</v>
      </c>
      <c r="F68" s="36" t="str">
        <f>F54</f>
        <v>Recette mère ► Ballotine de pintade</v>
      </c>
      <c r="G68" s="100"/>
      <c r="H68" s="120"/>
      <c r="I68" s="102" t="str">
        <f t="shared" si="18"/>
        <v/>
      </c>
      <c r="J68" s="103"/>
      <c r="K68" s="141"/>
      <c r="L68" s="143">
        <v>1</v>
      </c>
      <c r="M68" s="2109"/>
      <c r="N68" s="107">
        <f>IF(P73=0,0,(P68/P73)*O57*1000)</f>
        <v>0</v>
      </c>
      <c r="O68" s="117">
        <f>IF(P73=0, 0, (G68*L68)/(P73*O57))</f>
        <v>0</v>
      </c>
      <c r="P68" s="109" cm="1">
        <f t="array" ref="P68">IFERROR(_xlfn.LET(_xlpm.k,UPPER(TRIM(K68)),_xlpm.r,_xlfn.XLOOKUP(_xlpm.k,UPPER(TRIM(G74:T74)),G75:T75,_xlfn.XLOOKUP(_xlpm.k,UPPER(TRIM(G76:T76)),G77:T77,0)),_xlpm.r*J68*IF(G68&gt;0,G68,1)),0)</f>
        <v>0</v>
      </c>
      <c r="Q68" s="122">
        <f>IF(OR(ISBLANK(S53),S53=0),0,G68*S51*L68/S53)</f>
        <v>0</v>
      </c>
      <c r="R68" s="2437">
        <f t="shared" si="22"/>
        <v>0</v>
      </c>
      <c r="S68" s="111">
        <f>IF(OR(ISBLANK(S53),S53=0),0,P68*L68*L53)</f>
        <v>0</v>
      </c>
      <c r="T68" s="142" t="str">
        <f>_xlfn.LET(_xlpm.unite,SUBSTITUTE(TRIM(K68)," (s)",""),_xlpm.val,S68,_xlpm.estVol,COUNTIF(M74:T74,_xlpm.unite)+COUNTIF(M76:T76,_xlpm.unite)&gt;0,_xlpm.estPoids,COUNTIF(G74:L74,_xlpm.unite)+COUNTIF(G76:L76,_xlpm.unite)&gt;0,IF(_xlpm.estVol,IF(ROUND(_xlpm.val,3)&gt;=1,ROUND(_xlpm.val,3)&amp;" L",MAX(1,ROUND(_xlpm.val*100,0))&amp;" cl"),IF(_xlpm.estPoids,IF(ROUND(_xlpm.val,3)&gt;=1,ROUND(_xlpm.val,3)&amp;" Kg",MAX(1,ROUND(_xlpm.val*1000,0))&amp;" g"),"")))</f>
        <v/>
      </c>
      <c r="V68" s="115" t="str">
        <f t="shared" si="23"/>
        <v>►</v>
      </c>
      <c r="W68" s="34" t="str">
        <f>W54</f>
        <v>N NAME OF YOUR RECIPE | paste it — FAMILY|  Author &gt; YOU</v>
      </c>
      <c r="X68" s="35">
        <f>X54</f>
        <v>0.6</v>
      </c>
      <c r="Y68" s="34" t="str">
        <f>Y54</f>
        <v>kg</v>
      </c>
      <c r="Z68" s="36" t="str">
        <f>Z54</f>
        <v>Master recipe ► Guinea fowl ballotine</v>
      </c>
      <c r="AA68" s="100"/>
      <c r="AB68" s="120"/>
      <c r="AC68" s="102" t="str">
        <f t="shared" si="19"/>
        <v/>
      </c>
      <c r="AD68" s="103"/>
      <c r="AE68" s="141"/>
      <c r="AF68" s="143">
        <v>1</v>
      </c>
      <c r="AG68" s="2109"/>
      <c r="AH68" s="107">
        <f>IF(AJ73=0,0,(AJ68/AJ73)*AI57*1000)</f>
        <v>0</v>
      </c>
      <c r="AI68" s="117">
        <f>IF(AJ73=0, 0, (AA68*AF68)/(AJ73*AI57))</f>
        <v>0</v>
      </c>
      <c r="AJ68" s="109" cm="1">
        <f t="array" ref="AJ68">IFERROR(_xlfn.LET(_xlpm.k,UPPER(TRIM(AE68)),_xlpm.r,_xlfn.XLOOKUP(_xlpm.k,UPPER(TRIM(AA74:AN74)),AA75:AN75,_xlfn.XLOOKUP(_xlpm.k,UPPER(TRIM(AA76:AN76)),AA77:AN77,0)),_xlpm.r*AD68*IF(AA68&gt;0,AA68,1)),0)</f>
        <v>0</v>
      </c>
      <c r="AK68" s="122">
        <f>IF(OR(ISBLANK(AM53),AM53=0),0,AA68*AM51*AF68/AM53)</f>
        <v>0</v>
      </c>
      <c r="AL68" s="2437">
        <f t="shared" si="24"/>
        <v>0</v>
      </c>
      <c r="AM68" s="111">
        <f>IF(OR(ISBLANK(AM53),AM53=0),0,AJ68*AF68*AF53)</f>
        <v>0</v>
      </c>
      <c r="AN68" s="142" t="str">
        <f>_xlfn.LET(_xlpm.unite,SUBSTITUTE(TRIM(AE68)," (s)",""),_xlpm.val,AM68,_xlpm.estVol,COUNTIF(AG74:AN74,_xlpm.unite)+COUNTIF(AG76:AN76,_xlpm.unite)&gt;0,_xlpm.estPoids,COUNTIF(AA74:AF74,_xlpm.unite)+COUNTIF(AA76:AF76,_xlpm.unite)&gt;0,IF(_xlpm.estVol,IF(ROUND(_xlpm.val,3)&gt;=1,ROUND(_xlpm.val,3)&amp;" L",MAX(1,ROUND(_xlpm.val*100,0))&amp;" cl"),IF(_xlpm.estPoids,IF(ROUND(_xlpm.val,3)&gt;=1,ROUND(_xlpm.val,3)&amp;" Kg",MAX(1,ROUND(_xlpm.val*1000,0))&amp;" g"),"")))</f>
        <v/>
      </c>
      <c r="AP68" s="115" t="str">
        <f t="shared" si="25"/>
        <v>►</v>
      </c>
      <c r="AQ68" s="34" t="str">
        <f>AQ54</f>
        <v>N NOMBRE DE SU RECETA | pegue esto — FAMILIA| Autor &gt; USTED</v>
      </c>
      <c r="AR68" s="35">
        <f>AR54</f>
        <v>0.6</v>
      </c>
      <c r="AS68" s="34" t="str">
        <f>AS54</f>
        <v>kg</v>
      </c>
      <c r="AT68" s="36" t="str">
        <f>AT54</f>
        <v>Receta madre ► Ballotina de pintada</v>
      </c>
      <c r="AU68" s="100"/>
      <c r="AV68" s="120"/>
      <c r="AW68" s="102" t="str">
        <f t="shared" si="20"/>
        <v/>
      </c>
      <c r="AX68" s="103"/>
      <c r="AY68" s="141"/>
      <c r="AZ68" s="143">
        <v>1</v>
      </c>
      <c r="BA68" s="2109"/>
      <c r="BB68" s="107">
        <f>IF(BD73=0,0,(BD68/BD73)*BC57*1000)</f>
        <v>0</v>
      </c>
      <c r="BC68" s="117">
        <f>IF(BD73=0, 0, (AU68*AZ68)/(BD73*BC57))</f>
        <v>0</v>
      </c>
      <c r="BD68" s="109" cm="1">
        <f t="array" ref="BD68">IFERROR(_xlfn.LET(_xlpm.k,UPPER(TRIM(AY68)),_xlpm.r,_xlfn.XLOOKUP(_xlpm.k,UPPER(TRIM(AU74:BH74)),AU75:BH75,_xlfn.XLOOKUP(_xlpm.k,UPPER(TRIM(AU76:BH76)),AU77:BH77,0)),_xlpm.r*AX68*IF(AU68&gt;0,AU68,1)),0)</f>
        <v>0</v>
      </c>
      <c r="BE68" s="122">
        <f>IF(OR(ISBLANK(BG53),BG53=0),0,AU68*BG51*AZ68/BG53)</f>
        <v>0</v>
      </c>
      <c r="BF68" s="2437">
        <f t="shared" si="26"/>
        <v>0</v>
      </c>
      <c r="BG68" s="111">
        <f>IF(OR(ISBLANK(BG53),BG53=0),0,BD68*AZ68*AZ53)</f>
        <v>0</v>
      </c>
      <c r="BH68" s="142" t="str">
        <f>_xlfn.LET(_xlpm.unite,SUBSTITUTE(TRIM(AY68)," (s)",""),_xlpm.val,BG68,_xlpm.estVol,COUNTIF(BA74:BH74,_xlpm.unite)+COUNTIF(BA76:BH76,_xlpm.unite)&gt;0,_xlpm.estPoids,COUNTIF(AU74:AZ74,_xlpm.unite)+COUNTIF(AU76:AZ76,_xlpm.unite)&gt;0,IF(_xlpm.estVol,IF(ROUND(_xlpm.val,3)&gt;=1,ROUND(_xlpm.val,3)&amp;" L",MAX(1,ROUND(_xlpm.val*100,0))&amp;" cl"),IF(_xlpm.estPoids,IF(ROUND(_xlpm.val,3)&gt;=1,ROUND(_xlpm.val,3)&amp;" Kg",MAX(1,ROUND(_xlpm.val*1000,0))&amp;" g"),"")))</f>
        <v/>
      </c>
      <c r="BJ68" s="287">
        <v>58.445353594389253</v>
      </c>
      <c r="BK68" s="108">
        <v>0.58445353594389249</v>
      </c>
      <c r="BL68" s="109">
        <v>0.2</v>
      </c>
      <c r="BM68" s="110">
        <v>4</v>
      </c>
      <c r="BN68" s="111">
        <v>0.4</v>
      </c>
      <c r="BO68" s="288" t="s">
        <v>101</v>
      </c>
      <c r="BP68" s="285"/>
      <c r="BR68" s="287">
        <v>58.445353594389253</v>
      </c>
      <c r="BS68" s="108">
        <v>0.58445353594389249</v>
      </c>
      <c r="BT68" s="109">
        <v>0.2</v>
      </c>
      <c r="BU68" s="110">
        <v>4</v>
      </c>
      <c r="BV68" s="111">
        <v>0.4</v>
      </c>
      <c r="BW68" s="288" t="s">
        <v>101</v>
      </c>
      <c r="BX68" s="285"/>
      <c r="BZ68" s="287">
        <v>58.445353594389253</v>
      </c>
      <c r="CA68" s="108">
        <v>0.58445353594389249</v>
      </c>
      <c r="CB68" s="109">
        <v>0.2</v>
      </c>
      <c r="CC68" s="110">
        <v>4</v>
      </c>
      <c r="CD68" s="111">
        <v>0.4</v>
      </c>
      <c r="CE68" s="288" t="s">
        <v>101</v>
      </c>
      <c r="CF68" s="285"/>
      <c r="CH68" s="3">
        <v>1</v>
      </c>
    </row>
    <row r="69" spans="2:86" ht="21" customHeight="1">
      <c r="B69" s="115" t="str">
        <f t="shared" si="21"/>
        <v>►</v>
      </c>
      <c r="C69" s="34" t="str">
        <f>C54</f>
        <v>N NOM DE VOTRE RECETTE | collez la--FAMILLE| Auteur &gt; VOUS</v>
      </c>
      <c r="D69" s="35">
        <f>D54</f>
        <v>4</v>
      </c>
      <c r="E69" s="34" t="str">
        <f>E54</f>
        <v>couverts</v>
      </c>
      <c r="F69" s="36" t="str">
        <f>F54</f>
        <v>Recette mère ► Ballotine de pintade</v>
      </c>
      <c r="G69" s="100"/>
      <c r="H69" s="120"/>
      <c r="I69" s="102" t="str">
        <f t="shared" si="18"/>
        <v/>
      </c>
      <c r="J69" s="103"/>
      <c r="K69" s="141"/>
      <c r="L69" s="143">
        <v>1</v>
      </c>
      <c r="M69" s="2109"/>
      <c r="N69" s="107">
        <f>IF(P73=0,0,(P69/P73)*O57*1000)</f>
        <v>0</v>
      </c>
      <c r="O69" s="117">
        <f>IF(P73=0, 0, (G69*L69)/(P73*O57))</f>
        <v>0</v>
      </c>
      <c r="P69" s="109" cm="1">
        <f t="array" ref="P69">IFERROR(_xlfn.LET(_xlpm.k,UPPER(TRIM(K69)),_xlpm.r,_xlfn.XLOOKUP(_xlpm.k,UPPER(TRIM(G74:T74)),G75:T75,_xlfn.XLOOKUP(_xlpm.k,UPPER(TRIM(G76:T76)),G77:T77,0)),_xlpm.r*J69*IF(G69&gt;0,G69,1)),0)</f>
        <v>0</v>
      </c>
      <c r="Q69" s="118">
        <f>IF(OR(ISBLANK(S53),S53=0),0,G69*S51*L69/S53)</f>
        <v>0</v>
      </c>
      <c r="R69" s="2436">
        <f t="shared" si="22"/>
        <v>0</v>
      </c>
      <c r="S69" s="111">
        <f>IF(OR(ISBLANK(S53),S53=0),0,P69*L69*L53)</f>
        <v>0</v>
      </c>
      <c r="T69" s="119" t="str">
        <f>_xlfn.LET(_xlpm.unite,SUBSTITUTE(TRIM(K69)," (s)",""),_xlpm.val,S69,_xlpm.estVol,COUNTIF(M74:T74,_xlpm.unite)+COUNTIF(M76:T76,_xlpm.unite)&gt;0,_xlpm.estPoids,COUNTIF(G74:L74,_xlpm.unite)+COUNTIF(G76:L76,_xlpm.unite)&gt;0,IF(_xlpm.estVol,IF(ROUND(_xlpm.val,3)&gt;=1,ROUND(_xlpm.val,3)&amp;" L",MAX(1,ROUND(_xlpm.val*100,0))&amp;" cl"),IF(_xlpm.estPoids,IF(ROUND(_xlpm.val,3)&gt;=1,ROUND(_xlpm.val,3)&amp;" Kg",MAX(1,ROUND(_xlpm.val*1000,0))&amp;" g"),"")))</f>
        <v/>
      </c>
      <c r="V69" s="115" t="str">
        <f t="shared" si="23"/>
        <v>►</v>
      </c>
      <c r="W69" s="34" t="str">
        <f>W54</f>
        <v>N NAME OF YOUR RECIPE | paste it — FAMILY|  Author &gt; YOU</v>
      </c>
      <c r="X69" s="35">
        <f>X54</f>
        <v>0.6</v>
      </c>
      <c r="Y69" s="34" t="str">
        <f>Y54</f>
        <v>kg</v>
      </c>
      <c r="Z69" s="36" t="str">
        <f>Z54</f>
        <v>Master recipe ► Guinea fowl ballotine</v>
      </c>
      <c r="AA69" s="100"/>
      <c r="AB69" s="120"/>
      <c r="AC69" s="102" t="str">
        <f t="shared" si="19"/>
        <v/>
      </c>
      <c r="AD69" s="103"/>
      <c r="AE69" s="141"/>
      <c r="AF69" s="143">
        <v>1</v>
      </c>
      <c r="AG69" s="2109"/>
      <c r="AH69" s="107">
        <f>IF(AJ73=0,0,(AJ69/AJ73)*AI57*1000)</f>
        <v>0</v>
      </c>
      <c r="AI69" s="117">
        <f>IF(AJ73=0, 0, (AA69*AF69)/(AJ73*AI57))</f>
        <v>0</v>
      </c>
      <c r="AJ69" s="109" cm="1">
        <f t="array" ref="AJ69">IFERROR(_xlfn.LET(_xlpm.k,UPPER(TRIM(AE69)),_xlpm.r,_xlfn.XLOOKUP(_xlpm.k,UPPER(TRIM(AA74:AN74)),AA75:AN75,_xlfn.XLOOKUP(_xlpm.k,UPPER(TRIM(AA76:AN76)),AA77:AN77,0)),_xlpm.r*AD69*IF(AA69&gt;0,AA69,1)),0)</f>
        <v>0</v>
      </c>
      <c r="AK69" s="118">
        <f>IF(OR(ISBLANK(AM53),AM53=0),0,AA69*AM51*AF69/AM53)</f>
        <v>0</v>
      </c>
      <c r="AL69" s="2436">
        <f t="shared" si="24"/>
        <v>0</v>
      </c>
      <c r="AM69" s="111">
        <f>IF(OR(ISBLANK(AM53),AM53=0),0,AJ69*AF69*AF53)</f>
        <v>0</v>
      </c>
      <c r="AN69" s="119" t="str">
        <f>_xlfn.LET(_xlpm.unite,SUBSTITUTE(TRIM(AE69)," (s)",""),_xlpm.val,AM69,_xlpm.estVol,COUNTIF(AG74:AN74,_xlpm.unite)+COUNTIF(AG76:AN76,_xlpm.unite)&gt;0,_xlpm.estPoids,COUNTIF(AA74:AF74,_xlpm.unite)+COUNTIF(AA76:AF76,_xlpm.unite)&gt;0,IF(_xlpm.estVol,IF(ROUND(_xlpm.val,3)&gt;=1,ROUND(_xlpm.val,3)&amp;" L",MAX(1,ROUND(_xlpm.val*100,0))&amp;" cl"),IF(_xlpm.estPoids,IF(ROUND(_xlpm.val,3)&gt;=1,ROUND(_xlpm.val,3)&amp;" Kg",MAX(1,ROUND(_xlpm.val*1000,0))&amp;" g"),"")))</f>
        <v/>
      </c>
      <c r="AP69" s="115" t="str">
        <f t="shared" si="25"/>
        <v>►</v>
      </c>
      <c r="AQ69" s="34" t="str">
        <f>AQ54</f>
        <v>N NOMBRE DE SU RECETA | pegue esto — FAMILIA| Autor &gt; USTED</v>
      </c>
      <c r="AR69" s="35">
        <f>AR54</f>
        <v>0.6</v>
      </c>
      <c r="AS69" s="34" t="str">
        <f>AS54</f>
        <v>kg</v>
      </c>
      <c r="AT69" s="36" t="str">
        <f>AT54</f>
        <v>Receta madre ► Ballotina de pintada</v>
      </c>
      <c r="AU69" s="100"/>
      <c r="AV69" s="120"/>
      <c r="AW69" s="102" t="str">
        <f t="shared" si="20"/>
        <v/>
      </c>
      <c r="AX69" s="103"/>
      <c r="AY69" s="141"/>
      <c r="AZ69" s="143">
        <v>1</v>
      </c>
      <c r="BA69" s="2109"/>
      <c r="BB69" s="107">
        <f>IF(BD73=0,0,(BD69/BD73)*BC57*1000)</f>
        <v>0</v>
      </c>
      <c r="BC69" s="117">
        <f>IF(BD73=0, 0, (AU69*AZ69)/(BD73*BC57))</f>
        <v>0</v>
      </c>
      <c r="BD69" s="109" cm="1">
        <f t="array" ref="BD69">IFERROR(_xlfn.LET(_xlpm.k,UPPER(TRIM(AY69)),_xlpm.r,_xlfn.XLOOKUP(_xlpm.k,UPPER(TRIM(AU74:BH74)),AU75:BH75,_xlfn.XLOOKUP(_xlpm.k,UPPER(TRIM(AU76:BH76)),AU77:BH77,0)),_xlpm.r*AX69*IF(AU69&gt;0,AU69,1)),0)</f>
        <v>0</v>
      </c>
      <c r="BE69" s="118">
        <f>IF(OR(ISBLANK(BG53),BG53=0),0,AU69*BG51*AZ69/BG53)</f>
        <v>0</v>
      </c>
      <c r="BF69" s="2436">
        <f t="shared" si="26"/>
        <v>0</v>
      </c>
      <c r="BG69" s="111">
        <f>IF(OR(ISBLANK(BG53),BG53=0),0,BD69*AZ69*AZ53)</f>
        <v>0</v>
      </c>
      <c r="BH69" s="119" t="str">
        <f>_xlfn.LET(_xlpm.unite,SUBSTITUTE(TRIM(AY69)," (s)",""),_xlpm.val,BG69,_xlpm.estVol,COUNTIF(BA74:BH74,_xlpm.unite)+COUNTIF(BA76:BH76,_xlpm.unite)&gt;0,_xlpm.estPoids,COUNTIF(AU74:AZ74,_xlpm.unite)+COUNTIF(AU76:AZ76,_xlpm.unite)&gt;0,IF(_xlpm.estVol,IF(ROUND(_xlpm.val,3)&gt;=1,ROUND(_xlpm.val,3)&amp;" L",MAX(1,ROUND(_xlpm.val*100,0))&amp;" cl"),IF(_xlpm.estPoids,IF(ROUND(_xlpm.val,3)&gt;=1,ROUND(_xlpm.val,3)&amp;" Kg",MAX(1,ROUND(_xlpm.val*1000,0))&amp;" g"),"")))</f>
        <v/>
      </c>
      <c r="BJ69" s="287">
        <v>5.8445353594389253</v>
      </c>
      <c r="BK69" s="117">
        <v>0.58445353594389249</v>
      </c>
      <c r="BL69" s="109">
        <v>0.02</v>
      </c>
      <c r="BM69" s="118">
        <v>4</v>
      </c>
      <c r="BN69" s="111">
        <v>0.04</v>
      </c>
      <c r="BO69" s="289" t="s">
        <v>104</v>
      </c>
      <c r="BP69" s="285"/>
      <c r="BR69" s="287">
        <v>5.8445353594389253</v>
      </c>
      <c r="BS69" s="117">
        <v>0.58445353594389249</v>
      </c>
      <c r="BT69" s="109">
        <v>0.02</v>
      </c>
      <c r="BU69" s="118">
        <v>4</v>
      </c>
      <c r="BV69" s="111">
        <v>0.04</v>
      </c>
      <c r="BW69" s="289" t="s">
        <v>104</v>
      </c>
      <c r="BX69" s="285"/>
      <c r="BZ69" s="287">
        <v>5.8445353594389253</v>
      </c>
      <c r="CA69" s="117">
        <v>0.58445353594389249</v>
      </c>
      <c r="CB69" s="109">
        <v>0.02</v>
      </c>
      <c r="CC69" s="118">
        <v>4</v>
      </c>
      <c r="CD69" s="111">
        <v>0.04</v>
      </c>
      <c r="CE69" s="289" t="s">
        <v>104</v>
      </c>
      <c r="CF69" s="285"/>
      <c r="CH69" s="3">
        <v>1</v>
      </c>
    </row>
    <row r="70" spans="2:86" ht="21" customHeight="1">
      <c r="B70" s="115" t="str">
        <f t="shared" si="21"/>
        <v>►</v>
      </c>
      <c r="C70" s="34" t="str">
        <f>C54</f>
        <v>N NOM DE VOTRE RECETTE | collez la--FAMILLE| Auteur &gt; VOUS</v>
      </c>
      <c r="D70" s="35">
        <f>D54</f>
        <v>4</v>
      </c>
      <c r="E70" s="34" t="str">
        <f>E54</f>
        <v>couverts</v>
      </c>
      <c r="F70" s="36" t="str">
        <f>F54</f>
        <v>Recette mère ► Ballotine de pintade</v>
      </c>
      <c r="G70" s="100"/>
      <c r="H70" s="120"/>
      <c r="I70" s="102" t="str">
        <f t="shared" si="18"/>
        <v/>
      </c>
      <c r="J70" s="103"/>
      <c r="K70" s="141"/>
      <c r="L70" s="143">
        <v>1</v>
      </c>
      <c r="M70" s="2110"/>
      <c r="N70" s="107">
        <f>IF(P73=0,0,(P70/P73)*O57*1000)</f>
        <v>0</v>
      </c>
      <c r="O70" s="117">
        <f>IF(P73=0, 0, (G70*L70)/(P73*O57))</f>
        <v>0</v>
      </c>
      <c r="P70" s="109" cm="1">
        <f t="array" ref="P70">IFERROR(_xlfn.LET(_xlpm.k,UPPER(TRIM(K70)),_xlpm.r,_xlfn.XLOOKUP(_xlpm.k,UPPER(TRIM(G74:T74)),G75:T75,_xlfn.XLOOKUP(_xlpm.k,UPPER(TRIM(G76:T76)),G77:T77,0)),_xlpm.r*J70*IF(G70&gt;0,G70,1)),0)</f>
        <v>0</v>
      </c>
      <c r="Q70" s="122">
        <f>IF(OR(ISBLANK(S53),S53=0),0,G70*S51*L70/S53)</f>
        <v>0</v>
      </c>
      <c r="R70" s="2437">
        <f t="shared" si="22"/>
        <v>0</v>
      </c>
      <c r="S70" s="111">
        <f>IF(OR(ISBLANK(S53),S53=0),0,P70*L70*L53)</f>
        <v>0</v>
      </c>
      <c r="T70" s="142" t="str">
        <f>_xlfn.LET(_xlpm.unite,SUBSTITUTE(TRIM(K70)," (s)",""),_xlpm.val,S70,_xlpm.estVol,COUNTIF(M74:T74,_xlpm.unite)+COUNTIF(M76:T76,_xlpm.unite)&gt;0,_xlpm.estPoids,COUNTIF(G74:L74,_xlpm.unite)+COUNTIF(G76:L76,_xlpm.unite)&gt;0,IF(_xlpm.estVol,IF(ROUND(_xlpm.val,3)&gt;=1,ROUND(_xlpm.val,3)&amp;" L",MAX(1,ROUND(_xlpm.val*100,0))&amp;" cl"),IF(_xlpm.estPoids,IF(ROUND(_xlpm.val,3)&gt;=1,ROUND(_xlpm.val,3)&amp;" Kg",MAX(1,ROUND(_xlpm.val*1000,0))&amp;" g"),"")))</f>
        <v/>
      </c>
      <c r="V70" s="115" t="str">
        <f t="shared" si="23"/>
        <v>►</v>
      </c>
      <c r="W70" s="34" t="str">
        <f>W54</f>
        <v>N NAME OF YOUR RECIPE | paste it — FAMILY|  Author &gt; YOU</v>
      </c>
      <c r="X70" s="35">
        <f>X54</f>
        <v>0.6</v>
      </c>
      <c r="Y70" s="34" t="str">
        <f>Y54</f>
        <v>kg</v>
      </c>
      <c r="Z70" s="36" t="str">
        <f>Z54</f>
        <v>Master recipe ► Guinea fowl ballotine</v>
      </c>
      <c r="AA70" s="100"/>
      <c r="AB70" s="120"/>
      <c r="AC70" s="102" t="str">
        <f t="shared" si="19"/>
        <v/>
      </c>
      <c r="AD70" s="103"/>
      <c r="AE70" s="141"/>
      <c r="AF70" s="143">
        <v>1</v>
      </c>
      <c r="AG70" s="2110"/>
      <c r="AH70" s="107">
        <f>IF(AJ73=0,0,(AJ70/AJ73)*AI57*1000)</f>
        <v>0</v>
      </c>
      <c r="AI70" s="117">
        <f>IF(AJ73=0, 0, (AA70*AF70)/(AJ73*AI57))</f>
        <v>0</v>
      </c>
      <c r="AJ70" s="109" cm="1">
        <f t="array" ref="AJ70">IFERROR(_xlfn.LET(_xlpm.k,UPPER(TRIM(AE70)),_xlpm.r,_xlfn.XLOOKUP(_xlpm.k,UPPER(TRIM(AA74:AN74)),AA75:AN75,_xlfn.XLOOKUP(_xlpm.k,UPPER(TRIM(AA76:AN76)),AA77:AN77,0)),_xlpm.r*AD70*IF(AA70&gt;0,AA70,1)),0)</f>
        <v>0</v>
      </c>
      <c r="AK70" s="122">
        <f>IF(OR(ISBLANK(AM53),AM53=0),0,AA70*AM51*AF70/AM53)</f>
        <v>0</v>
      </c>
      <c r="AL70" s="2437">
        <f t="shared" si="24"/>
        <v>0</v>
      </c>
      <c r="AM70" s="111">
        <f>IF(OR(ISBLANK(AM53),AM53=0),0,AJ70*AF70*AF53)</f>
        <v>0</v>
      </c>
      <c r="AN70" s="142" t="str">
        <f>_xlfn.LET(_xlpm.unite,SUBSTITUTE(TRIM(AE70)," (s)",""),_xlpm.val,AM70,_xlpm.estVol,COUNTIF(AG74:AN74,_xlpm.unite)+COUNTIF(AG76:AN76,_xlpm.unite)&gt;0,_xlpm.estPoids,COUNTIF(AA74:AF74,_xlpm.unite)+COUNTIF(AA76:AF76,_xlpm.unite)&gt;0,IF(_xlpm.estVol,IF(ROUND(_xlpm.val,3)&gt;=1,ROUND(_xlpm.val,3)&amp;" L",MAX(1,ROUND(_xlpm.val*100,0))&amp;" cl"),IF(_xlpm.estPoids,IF(ROUND(_xlpm.val,3)&gt;=1,ROUND(_xlpm.val,3)&amp;" Kg",MAX(1,ROUND(_xlpm.val*1000,0))&amp;" g"),"")))</f>
        <v/>
      </c>
      <c r="AP70" s="115" t="str">
        <f t="shared" si="25"/>
        <v>►</v>
      </c>
      <c r="AQ70" s="34" t="str">
        <f>AQ54</f>
        <v>N NOMBRE DE SU RECETA | pegue esto — FAMILIA| Autor &gt; USTED</v>
      </c>
      <c r="AR70" s="35">
        <f>AR54</f>
        <v>0.6</v>
      </c>
      <c r="AS70" s="34" t="str">
        <f>AS54</f>
        <v>kg</v>
      </c>
      <c r="AT70" s="36" t="str">
        <f>AT54</f>
        <v>Receta madre ► Ballotina de pintada</v>
      </c>
      <c r="AU70" s="100"/>
      <c r="AV70" s="120"/>
      <c r="AW70" s="102" t="str">
        <f t="shared" si="20"/>
        <v/>
      </c>
      <c r="AX70" s="103"/>
      <c r="AY70" s="141"/>
      <c r="AZ70" s="143">
        <v>1</v>
      </c>
      <c r="BA70" s="2110"/>
      <c r="BB70" s="107">
        <f>IF(BD73=0,0,(BD70/BD73)*BC57*1000)</f>
        <v>0</v>
      </c>
      <c r="BC70" s="117">
        <f>IF(BD73=0, 0, (AU70*AZ70)/(BD73*BC57))</f>
        <v>0</v>
      </c>
      <c r="BD70" s="109" cm="1">
        <f t="array" ref="BD70">IFERROR(_xlfn.LET(_xlpm.k,UPPER(TRIM(AY70)),_xlpm.r,_xlfn.XLOOKUP(_xlpm.k,UPPER(TRIM(AU74:BH74)),AU75:BH75,_xlfn.XLOOKUP(_xlpm.k,UPPER(TRIM(AU76:BH76)),AU77:BH77,0)),_xlpm.r*AX70*IF(AU70&gt;0,AU70,1)),0)</f>
        <v>0</v>
      </c>
      <c r="BE70" s="122">
        <f>IF(OR(ISBLANK(BG53),BG53=0),0,AU70*BG51*AZ70/BG53)</f>
        <v>0</v>
      </c>
      <c r="BF70" s="2437">
        <f t="shared" si="26"/>
        <v>0</v>
      </c>
      <c r="BG70" s="111">
        <f>IF(OR(ISBLANK(BG53),BG53=0),0,BD70*AZ70*AZ53)</f>
        <v>0</v>
      </c>
      <c r="BH70" s="142" t="str">
        <f>_xlfn.LET(_xlpm.unite,SUBSTITUTE(TRIM(AY70)," (s)",""),_xlpm.val,BG70,_xlpm.estVol,COUNTIF(BA74:BH74,_xlpm.unite)+COUNTIF(BA76:BH76,_xlpm.unite)&gt;0,_xlpm.estPoids,COUNTIF(AU74:AZ74,_xlpm.unite)+COUNTIF(AU76:AZ76,_xlpm.unite)&gt;0,IF(_xlpm.estVol,IF(ROUND(_xlpm.val,3)&gt;=1,ROUND(_xlpm.val,3)&amp;" L",MAX(1,ROUND(_xlpm.val*100,0))&amp;" cl"),IF(_xlpm.estPoids,IF(ROUND(_xlpm.val,3)&gt;=1,ROUND(_xlpm.val,3)&amp;" Kg",MAX(1,ROUND(_xlpm.val*1000,0))&amp;" g"),"")))</f>
        <v/>
      </c>
      <c r="BJ70" s="287"/>
      <c r="BK70" s="1641"/>
      <c r="BL70" s="109"/>
      <c r="BM70" s="1642"/>
      <c r="BN70" s="111"/>
      <c r="BO70" s="1643"/>
      <c r="BP70" s="285"/>
      <c r="BR70" s="287"/>
      <c r="BS70" s="1641"/>
      <c r="BT70" s="109"/>
      <c r="BU70" s="1642"/>
      <c r="BV70" s="111"/>
      <c r="BW70" s="1643"/>
      <c r="BX70" s="285"/>
      <c r="BZ70" s="287"/>
      <c r="CA70" s="1641"/>
      <c r="CB70" s="109"/>
      <c r="CC70" s="1642"/>
      <c r="CD70" s="111"/>
      <c r="CE70" s="1643"/>
      <c r="CF70" s="285"/>
      <c r="CH70" s="3">
        <v>1</v>
      </c>
    </row>
    <row r="71" spans="2:86" ht="21" customHeight="1">
      <c r="B71" s="115" t="str">
        <f t="shared" si="21"/>
        <v>►</v>
      </c>
      <c r="C71" s="34" t="str">
        <f>C54</f>
        <v>N NOM DE VOTRE RECETTE | collez la--FAMILLE| Auteur &gt; VOUS</v>
      </c>
      <c r="D71" s="35">
        <f>D54</f>
        <v>4</v>
      </c>
      <c r="E71" s="34" t="str">
        <f>E54</f>
        <v>couverts</v>
      </c>
      <c r="F71" s="36" t="str">
        <f>F54</f>
        <v>Recette mère ► Ballotine de pintade</v>
      </c>
      <c r="G71" s="100"/>
      <c r="H71" s="120"/>
      <c r="I71" s="102" t="str">
        <f t="shared" si="18"/>
        <v/>
      </c>
      <c r="J71" s="103"/>
      <c r="K71" s="141"/>
      <c r="L71" s="143">
        <v>1</v>
      </c>
      <c r="M71" s="2110"/>
      <c r="N71" s="107">
        <f>IF(P73=0,0,(P71/P73)*O57*1000)</f>
        <v>0</v>
      </c>
      <c r="O71" s="117">
        <f>IF(P73=0, 0, (G71*L71)/(P73*O57))</f>
        <v>0</v>
      </c>
      <c r="P71" s="109" cm="1">
        <f t="array" ref="P71">IFERROR(_xlfn.LET(_xlpm.k,UPPER(TRIM(K71)),_xlpm.r,_xlfn.XLOOKUP(_xlpm.k,UPPER(TRIM(G74:T74)),G75:T75,_xlfn.XLOOKUP(_xlpm.k,UPPER(TRIM(G76:T76)),G77:T77,0)),_xlpm.r*J71*IF(G71&gt;0,G71,1)),0)</f>
        <v>0</v>
      </c>
      <c r="Q71" s="118">
        <f>IF(OR(ISBLANK(S53),S53=0),0,G71*S51*L71/S53)</f>
        <v>0</v>
      </c>
      <c r="R71" s="2436">
        <f t="shared" si="22"/>
        <v>0</v>
      </c>
      <c r="S71" s="111">
        <f>IF(OR(ISBLANK(S53),S53=0),0,P71*L71*L53)</f>
        <v>0</v>
      </c>
      <c r="T71" s="119" t="str">
        <f>_xlfn.LET(_xlpm.unite,SUBSTITUTE(TRIM(K71)," (s)",""),_xlpm.val,S71,_xlpm.estVol,COUNTIF(M74:T74,_xlpm.unite)+COUNTIF(M76:T76,_xlpm.unite)&gt;0,_xlpm.estPoids,COUNTIF(G74:L74,_xlpm.unite)+COUNTIF(G76:L76,_xlpm.unite)&gt;0,IF(_xlpm.estVol,IF(ROUND(_xlpm.val,3)&gt;=1,ROUND(_xlpm.val,3)&amp;" L",MAX(1,ROUND(_xlpm.val*100,0))&amp;" cl"),IF(_xlpm.estPoids,IF(ROUND(_xlpm.val,3)&gt;=1,ROUND(_xlpm.val,3)&amp;" Kg",MAX(1,ROUND(_xlpm.val*1000,0))&amp;" g"),"")))</f>
        <v/>
      </c>
      <c r="V71" s="115" t="str">
        <f t="shared" si="23"/>
        <v>►</v>
      </c>
      <c r="W71" s="34" t="str">
        <f>W54</f>
        <v>N NAME OF YOUR RECIPE | paste it — FAMILY|  Author &gt; YOU</v>
      </c>
      <c r="X71" s="35">
        <f>X54</f>
        <v>0.6</v>
      </c>
      <c r="Y71" s="34" t="str">
        <f>Y54</f>
        <v>kg</v>
      </c>
      <c r="Z71" s="36" t="str">
        <f>Z54</f>
        <v>Master recipe ► Guinea fowl ballotine</v>
      </c>
      <c r="AA71" s="100"/>
      <c r="AB71" s="120"/>
      <c r="AC71" s="102" t="str">
        <f t="shared" si="19"/>
        <v/>
      </c>
      <c r="AD71" s="103"/>
      <c r="AE71" s="141"/>
      <c r="AF71" s="143">
        <v>1</v>
      </c>
      <c r="AG71" s="2110"/>
      <c r="AH71" s="107">
        <f>IF(AJ73=0,0,(AJ71/AJ73)*AI57*1000)</f>
        <v>0</v>
      </c>
      <c r="AI71" s="117">
        <f>IF(AJ73=0, 0, (AA71*AF71)/(AJ73*AI57))</f>
        <v>0</v>
      </c>
      <c r="AJ71" s="109" cm="1">
        <f t="array" ref="AJ71">IFERROR(_xlfn.LET(_xlpm.k,UPPER(TRIM(AE71)),_xlpm.r,_xlfn.XLOOKUP(_xlpm.k,UPPER(TRIM(AA74:AN74)),AA75:AN75,_xlfn.XLOOKUP(_xlpm.k,UPPER(TRIM(AA76:AN76)),AA77:AN77,0)),_xlpm.r*AD71*IF(AA71&gt;0,AA71,1)),0)</f>
        <v>0</v>
      </c>
      <c r="AK71" s="118">
        <f>IF(OR(ISBLANK(AM53),AM53=0),0,AA71*AM51*AF71/AM53)</f>
        <v>0</v>
      </c>
      <c r="AL71" s="2436">
        <f t="shared" si="24"/>
        <v>0</v>
      </c>
      <c r="AM71" s="111">
        <f>IF(OR(ISBLANK(AM53),AM53=0),0,AJ71*AF71*AF53)</f>
        <v>0</v>
      </c>
      <c r="AN71" s="119" t="str">
        <f>_xlfn.LET(_xlpm.unite,SUBSTITUTE(TRIM(AE71)," (s)",""),_xlpm.val,AM71,_xlpm.estVol,COUNTIF(AG74:AN74,_xlpm.unite)+COUNTIF(AG76:AN76,_xlpm.unite)&gt;0,_xlpm.estPoids,COUNTIF(AA74:AF74,_xlpm.unite)+COUNTIF(AA76:AF76,_xlpm.unite)&gt;0,IF(_xlpm.estVol,IF(ROUND(_xlpm.val,3)&gt;=1,ROUND(_xlpm.val,3)&amp;" L",MAX(1,ROUND(_xlpm.val*100,0))&amp;" cl"),IF(_xlpm.estPoids,IF(ROUND(_xlpm.val,3)&gt;=1,ROUND(_xlpm.val,3)&amp;" Kg",MAX(1,ROUND(_xlpm.val*1000,0))&amp;" g"),"")))</f>
        <v/>
      </c>
      <c r="AP71" s="115" t="str">
        <f t="shared" si="25"/>
        <v>►</v>
      </c>
      <c r="AQ71" s="34" t="str">
        <f>AQ54</f>
        <v>N NOMBRE DE SU RECETA | pegue esto — FAMILIA| Autor &gt; USTED</v>
      </c>
      <c r="AR71" s="35">
        <f>AR54</f>
        <v>0.6</v>
      </c>
      <c r="AS71" s="34" t="str">
        <f>AS54</f>
        <v>kg</v>
      </c>
      <c r="AT71" s="36" t="str">
        <f>AT54</f>
        <v>Receta madre ► Ballotina de pintada</v>
      </c>
      <c r="AU71" s="100"/>
      <c r="AV71" s="120"/>
      <c r="AW71" s="102" t="str">
        <f t="shared" si="20"/>
        <v/>
      </c>
      <c r="AX71" s="103"/>
      <c r="AY71" s="141"/>
      <c r="AZ71" s="143">
        <v>1</v>
      </c>
      <c r="BA71" s="2110"/>
      <c r="BB71" s="107">
        <f>IF(BD73=0,0,(BD71/BD73)*BC57*1000)</f>
        <v>0</v>
      </c>
      <c r="BC71" s="117">
        <f>IF(BD73=0, 0, (AU71*AZ71)/(BD73*BC57))</f>
        <v>0</v>
      </c>
      <c r="BD71" s="109" cm="1">
        <f t="array" ref="BD71">IFERROR(_xlfn.LET(_xlpm.k,UPPER(TRIM(AY71)),_xlpm.r,_xlfn.XLOOKUP(_xlpm.k,UPPER(TRIM(AU74:BH74)),AU75:BH75,_xlfn.XLOOKUP(_xlpm.k,UPPER(TRIM(AU76:BH76)),AU77:BH77,0)),_xlpm.r*AX71*IF(AU71&gt;0,AU71,1)),0)</f>
        <v>0</v>
      </c>
      <c r="BE71" s="118">
        <f>IF(OR(ISBLANK(BG53),BG53=0),0,AU71*BG51*AZ71/BG53)</f>
        <v>0</v>
      </c>
      <c r="BF71" s="2436">
        <f t="shared" si="26"/>
        <v>0</v>
      </c>
      <c r="BG71" s="111">
        <f>IF(OR(ISBLANK(BG53),BG53=0),0,BD71*AZ71*AZ53)</f>
        <v>0</v>
      </c>
      <c r="BH71" s="119" t="str">
        <f>_xlfn.LET(_xlpm.unite,SUBSTITUTE(TRIM(AY71)," (s)",""),_xlpm.val,BG71,_xlpm.estVol,COUNTIF(BA74:BH74,_xlpm.unite)+COUNTIF(BA76:BH76,_xlpm.unite)&gt;0,_xlpm.estPoids,COUNTIF(AU74:AZ74,_xlpm.unite)+COUNTIF(AU76:AZ76,_xlpm.unite)&gt;0,IF(_xlpm.estVol,IF(ROUND(_xlpm.val,3)&gt;=1,ROUND(_xlpm.val,3)&amp;" L",MAX(1,ROUND(_xlpm.val*100,0))&amp;" cl"),IF(_xlpm.estPoids,IF(ROUND(_xlpm.val,3)&gt;=1,ROUND(_xlpm.val,3)&amp;" Kg",MAX(1,ROUND(_xlpm.val*1000,0))&amp;" g"),"")))</f>
        <v/>
      </c>
      <c r="BJ71" s="290"/>
      <c r="BK71" s="291"/>
      <c r="BL71" s="292" t="s">
        <v>264</v>
      </c>
      <c r="BM71" s="293"/>
      <c r="BN71" s="294"/>
      <c r="BO71" s="291"/>
      <c r="BP71" s="285"/>
      <c r="BR71" s="290"/>
      <c r="BS71" s="291"/>
      <c r="BT71" s="292" t="s">
        <v>265</v>
      </c>
      <c r="BU71" s="293"/>
      <c r="BV71" s="294"/>
      <c r="BW71" s="291"/>
      <c r="BX71" s="285"/>
      <c r="BZ71" s="290"/>
      <c r="CA71" s="291"/>
      <c r="CB71" s="292" t="s">
        <v>266</v>
      </c>
      <c r="CC71" s="293"/>
      <c r="CD71" s="294"/>
      <c r="CE71" s="291"/>
      <c r="CF71" s="285"/>
      <c r="CH71" s="3">
        <v>1</v>
      </c>
    </row>
    <row r="72" spans="2:86" ht="21" customHeight="1">
      <c r="B72" s="115" t="str">
        <f t="shared" si="21"/>
        <v>►</v>
      </c>
      <c r="C72" s="34" t="str">
        <f>C54</f>
        <v>N NOM DE VOTRE RECETTE | collez la--FAMILLE| Auteur &gt; VOUS</v>
      </c>
      <c r="D72" s="35">
        <f>D54</f>
        <v>4</v>
      </c>
      <c r="E72" s="34" t="str">
        <f>E54</f>
        <v>couverts</v>
      </c>
      <c r="F72" s="36" t="str">
        <f>F54</f>
        <v>Recette mère ► Ballotine de pintade</v>
      </c>
      <c r="G72" s="100"/>
      <c r="H72" s="120"/>
      <c r="I72" s="102" t="str">
        <f t="shared" si="18"/>
        <v/>
      </c>
      <c r="J72" s="103"/>
      <c r="K72" s="141"/>
      <c r="L72" s="143">
        <v>1</v>
      </c>
      <c r="M72" s="2110"/>
      <c r="N72" s="107">
        <f>IF(P73=0,0,(P72/P73)*O57*1000)</f>
        <v>0</v>
      </c>
      <c r="O72" s="117">
        <f>IF(P73=0, 0, (G72*L72)/(P73*O57))</f>
        <v>0</v>
      </c>
      <c r="P72" s="109" cm="1">
        <f t="array" ref="P72">IFERROR(_xlfn.LET(_xlpm.k,UPPER(TRIM(K72)),_xlpm.r,_xlfn.XLOOKUP(_xlpm.k,UPPER(TRIM(G74:T74)),G75:T75,_xlfn.XLOOKUP(_xlpm.k,UPPER(TRIM(G76:T76)),G77:T77,0)),_xlpm.r*J72*IF(G72&gt;0,G72,1)),0)</f>
        <v>0</v>
      </c>
      <c r="Q72" s="118">
        <f>IF(OR(ISBLANK(S53),S53=0),0,G72*S51*L72/S53)</f>
        <v>0</v>
      </c>
      <c r="R72" s="2436">
        <f t="shared" si="22"/>
        <v>0</v>
      </c>
      <c r="S72" s="111">
        <f>IF(OR(ISBLANK(S53),S53=0),0,P72*L72*L53)</f>
        <v>0</v>
      </c>
      <c r="T72" s="119" t="str">
        <f>_xlfn.LET(_xlpm.unite,SUBSTITUTE(TRIM(K72)," (s)",""),_xlpm.val,S72,_xlpm.estVol,COUNTIF(M74:T74,_xlpm.unite)+COUNTIF(M76:T76,_xlpm.unite)&gt;0,_xlpm.estPoids,COUNTIF(G74:L74,_xlpm.unite)+COUNTIF(G76:L76,_xlpm.unite)&gt;0,IF(_xlpm.estVol,IF(ROUND(_xlpm.val,3)&gt;=1,ROUND(_xlpm.val,3)&amp;" L",MAX(1,ROUND(_xlpm.val*100,0))&amp;" cl"),IF(_xlpm.estPoids,IF(ROUND(_xlpm.val,3)&gt;=1,ROUND(_xlpm.val,3)&amp;" Kg",MAX(1,ROUND(_xlpm.val*1000,0))&amp;" g"),"")))</f>
        <v/>
      </c>
      <c r="V72" s="115" t="str">
        <f t="shared" si="23"/>
        <v>►</v>
      </c>
      <c r="W72" s="34" t="str">
        <f>W54</f>
        <v>N NAME OF YOUR RECIPE | paste it — FAMILY|  Author &gt; YOU</v>
      </c>
      <c r="X72" s="35">
        <f>X54</f>
        <v>0.6</v>
      </c>
      <c r="Y72" s="34" t="str">
        <f>Y54</f>
        <v>kg</v>
      </c>
      <c r="Z72" s="36" t="str">
        <f>Z54</f>
        <v>Master recipe ► Guinea fowl ballotine</v>
      </c>
      <c r="AA72" s="100"/>
      <c r="AB72" s="120"/>
      <c r="AC72" s="102" t="str">
        <f t="shared" si="19"/>
        <v/>
      </c>
      <c r="AD72" s="103"/>
      <c r="AE72" s="141"/>
      <c r="AF72" s="143">
        <v>1</v>
      </c>
      <c r="AG72" s="2110"/>
      <c r="AH72" s="107">
        <f>IF(AJ73=0,0,(AJ72/AJ73)*AI57*1000)</f>
        <v>0</v>
      </c>
      <c r="AI72" s="117">
        <f>IF(AJ73=0, 0, (AA72*AF72)/(AJ73*AI57))</f>
        <v>0</v>
      </c>
      <c r="AJ72" s="109" cm="1">
        <f t="array" ref="AJ72">IFERROR(_xlfn.LET(_xlpm.k,UPPER(TRIM(AE72)),_xlpm.r,_xlfn.XLOOKUP(_xlpm.k,UPPER(TRIM(AA74:AN74)),AA75:AN75,_xlfn.XLOOKUP(_xlpm.k,UPPER(TRIM(AA76:AN76)),AA77:AN77,0)),_xlpm.r*AD72*IF(AA72&gt;0,AA72,1)),0)</f>
        <v>0</v>
      </c>
      <c r="AK72" s="118">
        <f>IF(OR(ISBLANK(AM53),AM53=0),0,AA72*AM51*AF72/AM53)</f>
        <v>0</v>
      </c>
      <c r="AL72" s="2436">
        <f t="shared" si="24"/>
        <v>0</v>
      </c>
      <c r="AM72" s="111">
        <f>IF(OR(ISBLANK(AM53),AM53=0),0,AJ72*AF72*AF53)</f>
        <v>0</v>
      </c>
      <c r="AN72" s="119" t="str">
        <f>_xlfn.LET(_xlpm.unite,SUBSTITUTE(TRIM(AE72)," (s)",""),_xlpm.val,AM72,_xlpm.estVol,COUNTIF(AG74:AN74,_xlpm.unite)+COUNTIF(AG76:AN76,_xlpm.unite)&gt;0,_xlpm.estPoids,COUNTIF(AA74:AF74,_xlpm.unite)+COUNTIF(AA76:AF76,_xlpm.unite)&gt;0,IF(_xlpm.estVol,IF(ROUND(_xlpm.val,3)&gt;=1,ROUND(_xlpm.val,3)&amp;" L",MAX(1,ROUND(_xlpm.val*100,0))&amp;" cl"),IF(_xlpm.estPoids,IF(ROUND(_xlpm.val,3)&gt;=1,ROUND(_xlpm.val,3)&amp;" Kg",MAX(1,ROUND(_xlpm.val*1000,0))&amp;" g"),"")))</f>
        <v/>
      </c>
      <c r="AP72" s="115" t="str">
        <f t="shared" si="25"/>
        <v>►</v>
      </c>
      <c r="AQ72" s="34" t="str">
        <f>AQ54</f>
        <v>N NOMBRE DE SU RECETA | pegue esto — FAMILIA| Autor &gt; USTED</v>
      </c>
      <c r="AR72" s="35">
        <f>AR54</f>
        <v>0.6</v>
      </c>
      <c r="AS72" s="34" t="str">
        <f>AS54</f>
        <v>kg</v>
      </c>
      <c r="AT72" s="36" t="str">
        <f>AT54</f>
        <v>Receta madre ► Ballotina de pintada</v>
      </c>
      <c r="AU72" s="100"/>
      <c r="AV72" s="120"/>
      <c r="AW72" s="102" t="str">
        <f t="shared" si="20"/>
        <v/>
      </c>
      <c r="AX72" s="103"/>
      <c r="AY72" s="141"/>
      <c r="AZ72" s="143">
        <v>1</v>
      </c>
      <c r="BA72" s="2110"/>
      <c r="BB72" s="107">
        <f>IF(BD73=0,0,(BD72/BD73)*BC57*1000)</f>
        <v>0</v>
      </c>
      <c r="BC72" s="117">
        <f>IF(BD73=0, 0, (AU72*AZ72)/(BD73*BC57))</f>
        <v>0</v>
      </c>
      <c r="BD72" s="109" cm="1">
        <f t="array" ref="BD72">IFERROR(_xlfn.LET(_xlpm.k,UPPER(TRIM(AY72)),_xlpm.r,_xlfn.XLOOKUP(_xlpm.k,UPPER(TRIM(AU74:BH74)),AU75:BH75,_xlfn.XLOOKUP(_xlpm.k,UPPER(TRIM(AU76:BH76)),AU77:BH77,0)),_xlpm.r*AX72*IF(AU72&gt;0,AU72,1)),0)</f>
        <v>0</v>
      </c>
      <c r="BE72" s="118">
        <f>IF(OR(ISBLANK(BG53),BG53=0),0,AU72*BG51*AZ72/BG53)</f>
        <v>0</v>
      </c>
      <c r="BF72" s="2436">
        <f t="shared" si="26"/>
        <v>0</v>
      </c>
      <c r="BG72" s="111">
        <f>IF(OR(ISBLANK(BG53),BG53=0),0,BD72*AZ72*AZ53)</f>
        <v>0</v>
      </c>
      <c r="BH72" s="119" t="str">
        <f>_xlfn.LET(_xlpm.unite,SUBSTITUTE(TRIM(AY72)," (s)",""),_xlpm.val,BG72,_xlpm.estVol,COUNTIF(BA74:BH74,_xlpm.unite)+COUNTIF(BA76:BH76,_xlpm.unite)&gt;0,_xlpm.estPoids,COUNTIF(AU74:AZ74,_xlpm.unite)+COUNTIF(AU76:AZ76,_xlpm.unite)&gt;0,IF(_xlpm.estVol,IF(ROUND(_xlpm.val,3)&gt;=1,ROUND(_xlpm.val,3)&amp;" L",MAX(1,ROUND(_xlpm.val*100,0))&amp;" cl"),IF(_xlpm.estPoids,IF(ROUND(_xlpm.val,3)&gt;=1,ROUND(_xlpm.val,3)&amp;" Kg",MAX(1,ROUND(_xlpm.val*1000,0))&amp;" g"),"")))</f>
        <v/>
      </c>
      <c r="BJ72" s="290"/>
      <c r="BK72" s="291"/>
      <c r="BL72" s="295" t="s">
        <v>268</v>
      </c>
      <c r="BM72" s="293"/>
      <c r="BN72" s="294"/>
      <c r="BO72" s="291"/>
      <c r="BP72" s="285"/>
      <c r="BR72" s="290"/>
      <c r="BS72" s="291"/>
      <c r="BT72" s="295" t="s">
        <v>268</v>
      </c>
      <c r="BU72" s="293"/>
      <c r="BV72" s="294"/>
      <c r="BW72" s="291"/>
      <c r="BX72" s="285"/>
      <c r="BZ72" s="290"/>
      <c r="CA72" s="291"/>
      <c r="CB72" s="295" t="s">
        <v>268</v>
      </c>
      <c r="CC72" s="293"/>
      <c r="CD72" s="294"/>
      <c r="CE72" s="291"/>
      <c r="CF72" s="285"/>
      <c r="CH72" s="3">
        <v>1</v>
      </c>
    </row>
    <row r="73" spans="2:86" ht="21" customHeight="1">
      <c r="B73" s="115" t="s">
        <v>11</v>
      </c>
      <c r="C73" s="34" t="str">
        <f>C54</f>
        <v>N NOM DE VOTRE RECETTE | collez la--FAMILLE| Auteur &gt; VOUS</v>
      </c>
      <c r="D73" s="35">
        <f>D54</f>
        <v>4</v>
      </c>
      <c r="E73" s="34" t="str">
        <f>E54</f>
        <v>couverts</v>
      </c>
      <c r="F73" s="36" t="str">
        <f>F54</f>
        <v>Recette mère ► Ballotine de pintade</v>
      </c>
      <c r="G73" s="909" t="s">
        <v>140</v>
      </c>
      <c r="H73" s="533"/>
      <c r="I73" s="533"/>
      <c r="J73" s="533"/>
      <c r="K73" s="533"/>
      <c r="L73" s="910"/>
      <c r="M73" s="911"/>
      <c r="N73" s="912"/>
      <c r="O73" s="912"/>
      <c r="P73" s="913">
        <f>SUM(P58:P72)</f>
        <v>0.60000000000000009</v>
      </c>
      <c r="Q73" s="914"/>
      <c r="R73" s="914"/>
      <c r="S73" s="914" t="str">
        <f>"Total " &amp; S55&amp;" &gt;"</f>
        <v>Total Col.18 &gt;</v>
      </c>
      <c r="T73" s="915">
        <f>SUM(S58:S72)</f>
        <v>3</v>
      </c>
      <c r="V73" s="115" t="s">
        <v>11</v>
      </c>
      <c r="W73" s="34" t="str">
        <f>W54</f>
        <v>N NAME OF YOUR RECIPE | paste it — FAMILY|  Author &gt; YOU</v>
      </c>
      <c r="X73" s="35">
        <f>X54</f>
        <v>0.6</v>
      </c>
      <c r="Y73" s="34" t="str">
        <f>Y54</f>
        <v>kg</v>
      </c>
      <c r="Z73" s="36" t="str">
        <f>Z54</f>
        <v>Master recipe ► Guinea fowl ballotine</v>
      </c>
      <c r="AA73" s="909" t="s">
        <v>140</v>
      </c>
      <c r="AB73" s="533"/>
      <c r="AC73" s="533"/>
      <c r="AD73" s="533"/>
      <c r="AE73" s="533"/>
      <c r="AF73" s="910"/>
      <c r="AG73" s="911"/>
      <c r="AH73" s="912"/>
      <c r="AI73" s="912"/>
      <c r="AJ73" s="913">
        <f>SUM(AJ58:AJ72)</f>
        <v>0.60000000000000009</v>
      </c>
      <c r="AK73" s="914"/>
      <c r="AL73" s="914"/>
      <c r="AM73" s="914" t="str">
        <f>"Total " &amp; AM55&amp;" &gt;"</f>
        <v>Total Col.18 &gt;</v>
      </c>
      <c r="AN73" s="915">
        <f>SUM(AM58:AM72)</f>
        <v>30</v>
      </c>
      <c r="AP73" s="115" t="s">
        <v>11</v>
      </c>
      <c r="AQ73" s="34" t="str">
        <f>AQ54</f>
        <v>N NOMBRE DE SU RECETA | pegue esto — FAMILIA| Autor &gt; USTED</v>
      </c>
      <c r="AR73" s="35">
        <f>AR54</f>
        <v>0.6</v>
      </c>
      <c r="AS73" s="34" t="str">
        <f>AS54</f>
        <v>kg</v>
      </c>
      <c r="AT73" s="36" t="str">
        <f>AT54</f>
        <v>Receta madre ► Ballotina de pintada</v>
      </c>
      <c r="AU73" s="909" t="s">
        <v>140</v>
      </c>
      <c r="AV73" s="533"/>
      <c r="AW73" s="533"/>
      <c r="AX73" s="533"/>
      <c r="AY73" s="533"/>
      <c r="AZ73" s="910"/>
      <c r="BA73" s="911"/>
      <c r="BB73" s="912"/>
      <c r="BC73" s="912"/>
      <c r="BD73" s="913">
        <f>SUM(BD58:BD72)</f>
        <v>0.60000000000000009</v>
      </c>
      <c r="BE73" s="914"/>
      <c r="BF73" s="914"/>
      <c r="BG73" s="914" t="str">
        <f>"Total " &amp; BG55&amp;" &gt;"</f>
        <v>Total Col.18 &gt;</v>
      </c>
      <c r="BH73" s="915">
        <f>SUM(BG58:BG72)</f>
        <v>30</v>
      </c>
      <c r="BJ73" s="290"/>
      <c r="BK73" s="291"/>
      <c r="BL73" s="298"/>
      <c r="BM73" s="293"/>
      <c r="BN73" s="294"/>
      <c r="BO73" s="299" t="s">
        <v>89</v>
      </c>
      <c r="BP73" s="285"/>
      <c r="BR73" s="290"/>
      <c r="BS73" s="291"/>
      <c r="BT73" s="298"/>
      <c r="BU73" s="293"/>
      <c r="BV73" s="294"/>
      <c r="BW73" s="299" t="s">
        <v>254</v>
      </c>
      <c r="BX73" s="285"/>
      <c r="BZ73" s="290"/>
      <c r="CA73" s="291"/>
      <c r="CB73" s="298"/>
      <c r="CC73" s="293"/>
      <c r="CD73" s="294"/>
      <c r="CE73" s="299" t="s">
        <v>259</v>
      </c>
      <c r="CF73" s="285"/>
      <c r="CH73" s="3">
        <v>1</v>
      </c>
    </row>
    <row r="74" spans="2:86" ht="21" customHeight="1">
      <c r="B74" s="115" t="s">
        <v>16</v>
      </c>
      <c r="C74" s="34" t="str">
        <f>C54</f>
        <v>N NOM DE VOTRE RECETTE | collez la--FAMILLE| Auteur &gt; VOUS</v>
      </c>
      <c r="D74" s="35">
        <f>D54</f>
        <v>4</v>
      </c>
      <c r="E74" s="34" t="str">
        <f>E54</f>
        <v>couverts</v>
      </c>
      <c r="F74" s="36" t="str">
        <f>F54</f>
        <v>Recette mère ► Ballotine de pintade</v>
      </c>
      <c r="G74" s="160" t="s">
        <v>147</v>
      </c>
      <c r="H74" s="116" t="s">
        <v>102</v>
      </c>
      <c r="I74" s="161" t="s">
        <v>148</v>
      </c>
      <c r="J74" s="162" t="s">
        <v>149</v>
      </c>
      <c r="K74" s="130" t="s">
        <v>150</v>
      </c>
      <c r="L74" s="130" t="s">
        <v>111</v>
      </c>
      <c r="M74" s="104" t="s">
        <v>0</v>
      </c>
      <c r="N74" s="104" t="s">
        <v>99</v>
      </c>
      <c r="O74" s="104" t="s">
        <v>151</v>
      </c>
      <c r="P74" s="104" t="s">
        <v>152</v>
      </c>
      <c r="Q74" s="121" t="s">
        <v>106</v>
      </c>
      <c r="R74" s="121" t="s">
        <v>371</v>
      </c>
      <c r="S74" s="379" t="s">
        <v>153</v>
      </c>
      <c r="T74" s="121" t="s">
        <v>154</v>
      </c>
      <c r="V74" s="115" t="s">
        <v>16</v>
      </c>
      <c r="W74" s="34" t="str">
        <f>W54</f>
        <v>N NAME OF YOUR RECIPE | paste it — FAMILY|  Author &gt; YOU</v>
      </c>
      <c r="X74" s="35">
        <f>X54</f>
        <v>0.6</v>
      </c>
      <c r="Y74" s="34" t="str">
        <f>Y54</f>
        <v>kg</v>
      </c>
      <c r="Z74" s="36" t="str">
        <f>Z54</f>
        <v>Master recipe ► Guinea fowl ballotine</v>
      </c>
      <c r="AA74" s="478" t="s">
        <v>147</v>
      </c>
      <c r="AB74" s="116" t="s">
        <v>102</v>
      </c>
      <c r="AC74" s="161" t="s">
        <v>1382</v>
      </c>
      <c r="AD74" s="130" t="s">
        <v>1375</v>
      </c>
      <c r="AE74" s="130" t="s">
        <v>1376</v>
      </c>
      <c r="AF74" s="130" t="s">
        <v>1377</v>
      </c>
      <c r="AG74" s="858" t="s">
        <v>0</v>
      </c>
      <c r="AH74" s="104" t="s">
        <v>99</v>
      </c>
      <c r="AI74" s="104" t="s">
        <v>151</v>
      </c>
      <c r="AJ74" s="858" t="s">
        <v>152</v>
      </c>
      <c r="AK74" s="121" t="s">
        <v>1378</v>
      </c>
      <c r="AL74" s="121" t="s">
        <v>1379</v>
      </c>
      <c r="AM74" s="379" t="s">
        <v>1380</v>
      </c>
      <c r="AN74" s="121" t="s">
        <v>154</v>
      </c>
      <c r="AP74" s="115" t="s">
        <v>16</v>
      </c>
      <c r="AQ74" s="34" t="str">
        <f>AQ54</f>
        <v>N NOMBRE DE SU RECETA | pegue esto — FAMILIA| Autor &gt; USTED</v>
      </c>
      <c r="AR74" s="35">
        <f>AR54</f>
        <v>0.6</v>
      </c>
      <c r="AS74" s="34" t="str">
        <f>AS54</f>
        <v>kg</v>
      </c>
      <c r="AT74" s="36" t="str">
        <f>AT54</f>
        <v>Receta madre ► Ballotina de pintada</v>
      </c>
      <c r="AU74" s="478" t="s">
        <v>147</v>
      </c>
      <c r="AV74" s="116" t="s">
        <v>102</v>
      </c>
      <c r="AW74" s="161" t="s">
        <v>1364</v>
      </c>
      <c r="AX74" s="130" t="s">
        <v>1356</v>
      </c>
      <c r="AY74" s="130" t="s">
        <v>1357</v>
      </c>
      <c r="AZ74" s="130" t="s">
        <v>1358</v>
      </c>
      <c r="BA74" s="858" t="s">
        <v>0</v>
      </c>
      <c r="BB74" s="104" t="s">
        <v>99</v>
      </c>
      <c r="BC74" s="104" t="s">
        <v>151</v>
      </c>
      <c r="BD74" s="858" t="s">
        <v>152</v>
      </c>
      <c r="BE74" s="121" t="s">
        <v>1359</v>
      </c>
      <c r="BF74" s="121" t="s">
        <v>1360</v>
      </c>
      <c r="BG74" s="379" t="s">
        <v>1361</v>
      </c>
      <c r="BH74" s="121" t="s">
        <v>154</v>
      </c>
      <c r="BJ74" s="290"/>
      <c r="BK74" s="291"/>
      <c r="BL74" s="298"/>
      <c r="BM74" s="293"/>
      <c r="BN74" s="2575" t="s">
        <v>269</v>
      </c>
      <c r="BO74" s="2575"/>
      <c r="BP74" s="2576"/>
      <c r="BR74" s="290"/>
      <c r="BS74" s="291"/>
      <c r="BT74" s="298"/>
      <c r="BU74" s="293"/>
      <c r="BV74" s="2575" t="s">
        <v>269</v>
      </c>
      <c r="BW74" s="2575"/>
      <c r="BX74" s="2576"/>
      <c r="BZ74" s="290"/>
      <c r="CA74" s="291"/>
      <c r="CB74" s="298"/>
      <c r="CC74" s="293"/>
      <c r="CD74" s="2577" t="s">
        <v>269</v>
      </c>
      <c r="CE74" s="2577"/>
      <c r="CF74" s="2578"/>
      <c r="CH74" s="3">
        <v>1</v>
      </c>
    </row>
    <row r="75" spans="2:86" ht="21" customHeight="1">
      <c r="B75" s="115" t="s">
        <v>16</v>
      </c>
      <c r="C75" s="34" t="str">
        <f>C54</f>
        <v>N NOM DE VOTRE RECETTE | collez la--FAMILLE| Auteur &gt; VOUS</v>
      </c>
      <c r="D75" s="35">
        <f>D54</f>
        <v>4</v>
      </c>
      <c r="E75" s="34" t="str">
        <f>E54</f>
        <v>couverts</v>
      </c>
      <c r="F75" s="36" t="str">
        <f>F54</f>
        <v>Recette mère ► Ballotine de pintade</v>
      </c>
      <c r="G75" s="916">
        <v>1</v>
      </c>
      <c r="H75" s="917">
        <v>1E-3</v>
      </c>
      <c r="I75" s="918">
        <v>0</v>
      </c>
      <c r="J75" s="917">
        <v>0.25</v>
      </c>
      <c r="K75" s="917">
        <v>0.33332999999999996</v>
      </c>
      <c r="L75" s="917">
        <v>0.5</v>
      </c>
      <c r="M75" s="919">
        <v>1</v>
      </c>
      <c r="N75" s="919">
        <v>0.1</v>
      </c>
      <c r="O75" s="919">
        <v>0.01</v>
      </c>
      <c r="P75" s="919">
        <v>1E-3</v>
      </c>
      <c r="Q75" s="919">
        <v>0.5</v>
      </c>
      <c r="R75" s="919">
        <v>0.25</v>
      </c>
      <c r="S75" s="919">
        <v>0.33300000000000002</v>
      </c>
      <c r="T75" s="2468">
        <v>0.2</v>
      </c>
      <c r="V75" s="115" t="s">
        <v>16</v>
      </c>
      <c r="W75" s="34" t="str">
        <f>W54</f>
        <v>N NAME OF YOUR RECIPE | paste it — FAMILY|  Author &gt; YOU</v>
      </c>
      <c r="X75" s="35">
        <f>X54</f>
        <v>0.6</v>
      </c>
      <c r="Y75" s="34" t="str">
        <f>Y54</f>
        <v>kg</v>
      </c>
      <c r="Z75" s="36" t="str">
        <f>Z54</f>
        <v>Master recipe ► Guinea fowl ballotine</v>
      </c>
      <c r="AA75" s="916">
        <v>1</v>
      </c>
      <c r="AB75" s="917">
        <v>1E-3</v>
      </c>
      <c r="AC75" s="918">
        <v>0</v>
      </c>
      <c r="AD75" s="917">
        <v>0.25</v>
      </c>
      <c r="AE75" s="917">
        <v>0.33332999999999996</v>
      </c>
      <c r="AF75" s="917">
        <v>0.5</v>
      </c>
      <c r="AG75" s="919">
        <v>1</v>
      </c>
      <c r="AH75" s="919">
        <v>0.1</v>
      </c>
      <c r="AI75" s="919">
        <v>0.01</v>
      </c>
      <c r="AJ75" s="919">
        <v>1E-3</v>
      </c>
      <c r="AK75" s="919">
        <v>0.5</v>
      </c>
      <c r="AL75" s="919">
        <v>0.33300000000000002</v>
      </c>
      <c r="AM75" s="919">
        <v>0.2</v>
      </c>
      <c r="AN75" s="2468">
        <v>0.2</v>
      </c>
      <c r="AP75" s="115" t="s">
        <v>16</v>
      </c>
      <c r="AQ75" s="34" t="str">
        <f>AQ54</f>
        <v>N NOMBRE DE SU RECETA | pegue esto — FAMILIA| Autor &gt; USTED</v>
      </c>
      <c r="AR75" s="35">
        <f>AR54</f>
        <v>0.6</v>
      </c>
      <c r="AS75" s="34" t="str">
        <f>AS54</f>
        <v>kg</v>
      </c>
      <c r="AT75" s="36" t="str">
        <f>AT54</f>
        <v>Receta madre ► Ballotina de pintada</v>
      </c>
      <c r="AU75" s="916">
        <v>1</v>
      </c>
      <c r="AV75" s="917">
        <v>1E-3</v>
      </c>
      <c r="AW75" s="918">
        <v>0</v>
      </c>
      <c r="AX75" s="917">
        <v>0.25</v>
      </c>
      <c r="AY75" s="917">
        <v>0.33332999999999996</v>
      </c>
      <c r="AZ75" s="917">
        <v>0.5</v>
      </c>
      <c r="BA75" s="919">
        <v>1</v>
      </c>
      <c r="BB75" s="919">
        <v>0.1</v>
      </c>
      <c r="BC75" s="919">
        <v>0.01</v>
      </c>
      <c r="BD75" s="919">
        <v>1E-3</v>
      </c>
      <c r="BE75" s="919">
        <v>0.5</v>
      </c>
      <c r="BF75" s="919">
        <v>0.33300000000000002</v>
      </c>
      <c r="BG75" s="919">
        <v>0.2</v>
      </c>
      <c r="BH75" s="2468">
        <v>0.2</v>
      </c>
      <c r="BJ75" s="290"/>
      <c r="BK75" s="291"/>
      <c r="BL75" s="298"/>
      <c r="BM75" s="293"/>
      <c r="BN75" s="2575"/>
      <c r="BO75" s="2575"/>
      <c r="BP75" s="2576"/>
      <c r="BR75" s="290"/>
      <c r="BS75" s="291"/>
      <c r="BT75" s="298"/>
      <c r="BU75" s="293"/>
      <c r="BV75" s="2575"/>
      <c r="BW75" s="2575"/>
      <c r="BX75" s="2576"/>
      <c r="BZ75" s="290"/>
      <c r="CA75" s="291"/>
      <c r="CB75" s="298"/>
      <c r="CC75" s="293"/>
      <c r="CD75" s="2577"/>
      <c r="CE75" s="2577"/>
      <c r="CF75" s="2578"/>
      <c r="CH75" s="3">
        <v>1</v>
      </c>
    </row>
    <row r="76" spans="2:86" ht="21" customHeight="1">
      <c r="B76" s="115" t="s">
        <v>16</v>
      </c>
      <c r="C76" s="34" t="str">
        <f>C54</f>
        <v>N NOM DE VOTRE RECETTE | collez la--FAMILLE| Auteur &gt; VOUS</v>
      </c>
      <c r="D76" s="35">
        <f>D54</f>
        <v>4</v>
      </c>
      <c r="E76" s="34" t="str">
        <f>E54</f>
        <v>couverts</v>
      </c>
      <c r="F76" s="36" t="str">
        <f>F54</f>
        <v>Recette mère ► Ballotine de pintade</v>
      </c>
      <c r="G76" s="133" t="s">
        <v>162</v>
      </c>
      <c r="H76" s="133" t="s">
        <v>163</v>
      </c>
      <c r="I76" s="161" t="s">
        <v>148</v>
      </c>
      <c r="J76" s="133" t="s">
        <v>116</v>
      </c>
      <c r="K76" s="133" t="s">
        <v>164</v>
      </c>
      <c r="L76" s="133" t="s">
        <v>165</v>
      </c>
      <c r="M76" s="138" t="s">
        <v>121</v>
      </c>
      <c r="N76" s="173" t="s">
        <v>166</v>
      </c>
      <c r="O76" s="173" t="s">
        <v>167</v>
      </c>
      <c r="P76" s="121" t="s">
        <v>168</v>
      </c>
      <c r="Q76" s="121" t="s">
        <v>169</v>
      </c>
      <c r="R76" s="121" t="s">
        <v>107</v>
      </c>
      <c r="S76" s="2470" t="s">
        <v>1857</v>
      </c>
      <c r="T76" s="934" t="s">
        <v>170</v>
      </c>
      <c r="V76" s="115" t="s">
        <v>16</v>
      </c>
      <c r="W76" s="34" t="str">
        <f>W54</f>
        <v>N NAME OF YOUR RECIPE | paste it — FAMILY|  Author &gt; YOU</v>
      </c>
      <c r="X76" s="35">
        <f>X54</f>
        <v>0.6</v>
      </c>
      <c r="Y76" s="34" t="str">
        <f>Y54</f>
        <v>kg</v>
      </c>
      <c r="Z76" s="36" t="str">
        <f>Z54</f>
        <v>Master recipe ► Guinea fowl ballotine</v>
      </c>
      <c r="AA76" s="133" t="s">
        <v>162</v>
      </c>
      <c r="AB76" s="133" t="s">
        <v>1381</v>
      </c>
      <c r="AC76" s="161" t="s">
        <v>1382</v>
      </c>
      <c r="AD76" s="133" t="s">
        <v>1383</v>
      </c>
      <c r="AE76" s="133" t="s">
        <v>1384</v>
      </c>
      <c r="AF76" s="133" t="s">
        <v>1404</v>
      </c>
      <c r="AG76" s="173" t="s">
        <v>1385</v>
      </c>
      <c r="AH76" s="173" t="s">
        <v>1386</v>
      </c>
      <c r="AI76" s="173" t="s">
        <v>1387</v>
      </c>
      <c r="AJ76" s="121" t="s">
        <v>1388</v>
      </c>
      <c r="AK76" s="121" t="s">
        <v>1389</v>
      </c>
      <c r="AL76" s="121" t="s">
        <v>1390</v>
      </c>
      <c r="AM76" s="934" t="s">
        <v>1857</v>
      </c>
      <c r="AN76" s="934" t="s">
        <v>1391</v>
      </c>
      <c r="AP76" s="115" t="s">
        <v>16</v>
      </c>
      <c r="AQ76" s="34" t="str">
        <f>AQ54</f>
        <v>N NOMBRE DE SU RECETA | pegue esto — FAMILIA| Autor &gt; USTED</v>
      </c>
      <c r="AR76" s="35">
        <f>AR54</f>
        <v>0.6</v>
      </c>
      <c r="AS76" s="34" t="str">
        <f>AS54</f>
        <v>kg</v>
      </c>
      <c r="AT76" s="36" t="str">
        <f>AT54</f>
        <v>Receta madre ► Ballotina de pintada</v>
      </c>
      <c r="AU76" s="133" t="s">
        <v>1362</v>
      </c>
      <c r="AV76" s="133" t="s">
        <v>1363</v>
      </c>
      <c r="AW76" s="161" t="s">
        <v>1364</v>
      </c>
      <c r="AX76" s="133" t="s">
        <v>1365</v>
      </c>
      <c r="AY76" s="133" t="s">
        <v>1366</v>
      </c>
      <c r="AZ76" s="133" t="s">
        <v>1367</v>
      </c>
      <c r="BA76" s="138" t="s">
        <v>1368</v>
      </c>
      <c r="BB76" s="173" t="s">
        <v>1369</v>
      </c>
      <c r="BC76" s="173" t="s">
        <v>1370</v>
      </c>
      <c r="BD76" s="121" t="s">
        <v>1371</v>
      </c>
      <c r="BE76" s="121" t="s">
        <v>1372</v>
      </c>
      <c r="BF76" s="121" t="s">
        <v>1373</v>
      </c>
      <c r="BG76" s="934" t="s">
        <v>1857</v>
      </c>
      <c r="BH76" s="934" t="s">
        <v>1374</v>
      </c>
      <c r="BJ76" s="290"/>
      <c r="BK76" s="271"/>
      <c r="BL76" s="298"/>
      <c r="BM76" s="293"/>
      <c r="BN76" s="2575"/>
      <c r="BO76" s="2575"/>
      <c r="BP76" s="2576"/>
      <c r="BR76" s="290"/>
      <c r="BS76" s="271"/>
      <c r="BT76" s="298"/>
      <c r="BU76" s="293"/>
      <c r="BV76" s="2575"/>
      <c r="BW76" s="2575"/>
      <c r="BX76" s="2576"/>
      <c r="BZ76" s="290"/>
      <c r="CA76" s="271"/>
      <c r="CB76" s="298"/>
      <c r="CC76" s="293"/>
      <c r="CD76" s="2577"/>
      <c r="CE76" s="2577"/>
      <c r="CF76" s="2578"/>
      <c r="CH76" s="3">
        <v>1</v>
      </c>
    </row>
    <row r="77" spans="2:86" ht="21" customHeight="1">
      <c r="B77" s="115" t="s">
        <v>16</v>
      </c>
      <c r="C77" s="34" t="str">
        <f>C54</f>
        <v>N NOM DE VOTRE RECETTE | collez la--FAMILLE| Auteur &gt; VOUS</v>
      </c>
      <c r="D77" s="35">
        <f>D54</f>
        <v>4</v>
      </c>
      <c r="E77" s="34" t="str">
        <f>E54</f>
        <v>couverts</v>
      </c>
      <c r="F77" s="36" t="str">
        <f>F54</f>
        <v>Recette mère ► Ballotine de pintade</v>
      </c>
      <c r="G77" s="916">
        <v>2.835E-2</v>
      </c>
      <c r="H77" s="917">
        <v>0.13</v>
      </c>
      <c r="I77" s="918">
        <v>0</v>
      </c>
      <c r="J77" s="917">
        <v>0.2</v>
      </c>
      <c r="K77" s="917">
        <v>0.23</v>
      </c>
      <c r="L77" s="917">
        <v>0.22500000000000001</v>
      </c>
      <c r="M77" s="919">
        <v>0.35</v>
      </c>
      <c r="N77" s="919">
        <v>5.0000000000000001E-3</v>
      </c>
      <c r="O77" s="919">
        <v>5.0000000000000001E-3</v>
      </c>
      <c r="P77" s="919">
        <v>1.4999999999999999E-2</v>
      </c>
      <c r="Q77" s="919">
        <v>0.1</v>
      </c>
      <c r="R77" s="919">
        <v>0.22500000000000001</v>
      </c>
      <c r="S77" s="919">
        <v>4.0000000000000001E-3</v>
      </c>
      <c r="T77" s="2469">
        <v>1E-3</v>
      </c>
      <c r="V77" s="115" t="s">
        <v>16</v>
      </c>
      <c r="W77" s="34" t="str">
        <f>W54</f>
        <v>N NAME OF YOUR RECIPE | paste it — FAMILY|  Author &gt; YOU</v>
      </c>
      <c r="X77" s="35">
        <f>X54</f>
        <v>0.6</v>
      </c>
      <c r="Y77" s="34" t="str">
        <f>Y54</f>
        <v>kg</v>
      </c>
      <c r="Z77" s="36" t="str">
        <f>Z54</f>
        <v>Master recipe ► Guinea fowl ballotine</v>
      </c>
      <c r="AA77" s="921">
        <v>2.835E-2</v>
      </c>
      <c r="AB77" s="922">
        <v>0.13</v>
      </c>
      <c r="AC77" s="923">
        <v>0</v>
      </c>
      <c r="AD77" s="922">
        <v>0.2</v>
      </c>
      <c r="AE77" s="922">
        <v>0.23</v>
      </c>
      <c r="AF77" s="922">
        <v>0.22500000000000001</v>
      </c>
      <c r="AG77" s="919">
        <v>0.35</v>
      </c>
      <c r="AH77" s="919">
        <v>5.0000000000000001E-3</v>
      </c>
      <c r="AI77" s="919">
        <v>5.0000000000000001E-3</v>
      </c>
      <c r="AJ77" s="919">
        <v>1.4999999999999999E-2</v>
      </c>
      <c r="AK77" s="919">
        <v>0.1</v>
      </c>
      <c r="AL77" s="919">
        <v>0.22500000000000001</v>
      </c>
      <c r="AM77" s="919">
        <v>4.0000000000000001E-3</v>
      </c>
      <c r="AN77" s="2469">
        <v>1E-3</v>
      </c>
      <c r="AP77" s="115" t="s">
        <v>16</v>
      </c>
      <c r="AQ77" s="34" t="str">
        <f>AQ54</f>
        <v>N NOMBRE DE SU RECETA | pegue esto — FAMILIA| Autor &gt; USTED</v>
      </c>
      <c r="AR77" s="35">
        <f>AR54</f>
        <v>0.6</v>
      </c>
      <c r="AS77" s="34" t="str">
        <f>AS54</f>
        <v>kg</v>
      </c>
      <c r="AT77" s="36" t="str">
        <f>AT54</f>
        <v>Receta madre ► Ballotina de pintada</v>
      </c>
      <c r="AU77" s="921">
        <v>2.835E-2</v>
      </c>
      <c r="AV77" s="922">
        <v>0.13</v>
      </c>
      <c r="AW77" s="923">
        <v>0</v>
      </c>
      <c r="AX77" s="922">
        <v>0.2</v>
      </c>
      <c r="AY77" s="922">
        <v>0.23</v>
      </c>
      <c r="AZ77" s="922">
        <v>0.22500000000000001</v>
      </c>
      <c r="BA77" s="919">
        <v>0.35</v>
      </c>
      <c r="BB77" s="919">
        <v>5.0000000000000001E-3</v>
      </c>
      <c r="BC77" s="919">
        <v>5.0000000000000001E-3</v>
      </c>
      <c r="BD77" s="919">
        <v>1.4999999999999999E-2</v>
      </c>
      <c r="BE77" s="919">
        <v>0.1</v>
      </c>
      <c r="BF77" s="919">
        <v>0.22500000000000001</v>
      </c>
      <c r="BG77" s="919">
        <v>4.0000000000000001E-3</v>
      </c>
      <c r="BH77" s="2469">
        <v>1E-3</v>
      </c>
      <c r="BJ77" s="303"/>
      <c r="BK77" s="304" t="s">
        <v>96</v>
      </c>
      <c r="BL77" s="305" t="s">
        <v>271</v>
      </c>
      <c r="BM77" s="306"/>
      <c r="BN77" s="49"/>
      <c r="BO77" s="49"/>
      <c r="BP77" s="50"/>
      <c r="BR77" s="303"/>
      <c r="BS77" s="304" t="s">
        <v>96</v>
      </c>
      <c r="BT77" s="306"/>
      <c r="BU77" s="49"/>
      <c r="BV77" s="49"/>
      <c r="BW77" s="49"/>
      <c r="BX77" s="50"/>
      <c r="BZ77" s="303"/>
      <c r="CA77" s="304" t="s">
        <v>96</v>
      </c>
      <c r="CB77" s="306"/>
      <c r="CC77" s="49"/>
      <c r="CD77" s="49"/>
      <c r="CE77" s="49"/>
      <c r="CF77" s="50"/>
      <c r="CH77" s="3">
        <v>1</v>
      </c>
    </row>
    <row r="78" spans="2:86" ht="21" customHeight="1">
      <c r="B78" s="179" t="s">
        <v>11</v>
      </c>
      <c r="C78" s="180" t="str">
        <f>C54</f>
        <v>N NOM DE VOTRE RECETTE | collez la--FAMILLE| Auteur &gt; VOUS</v>
      </c>
      <c r="D78" s="180">
        <f>D54</f>
        <v>4</v>
      </c>
      <c r="E78" s="181" t="str">
        <f>E54</f>
        <v>couverts</v>
      </c>
      <c r="F78" s="182" t="str">
        <f>F54</f>
        <v>Recette mère ► Ballotine de pintade</v>
      </c>
      <c r="G78" s="183" t="str">
        <f t="shared" ref="G78:L78" si="27">G55</f>
        <v>Col.6</v>
      </c>
      <c r="H78" s="183" t="str">
        <f t="shared" si="27"/>
        <v>Col.7</v>
      </c>
      <c r="I78" s="183" t="str">
        <f t="shared" si="27"/>
        <v>Col.8</v>
      </c>
      <c r="J78" s="183" t="str">
        <f t="shared" si="27"/>
        <v>Col.9</v>
      </c>
      <c r="K78" s="183" t="str">
        <f t="shared" si="27"/>
        <v>Col.10</v>
      </c>
      <c r="L78" s="183" t="str">
        <f t="shared" si="27"/>
        <v>Col.11</v>
      </c>
      <c r="M78" s="184" t="s">
        <v>171</v>
      </c>
      <c r="N78" s="1140"/>
      <c r="O78" s="1140"/>
      <c r="P78" s="1140"/>
      <c r="Q78" s="1140"/>
      <c r="R78" s="1140"/>
      <c r="S78" s="1140"/>
      <c r="T78" s="1651"/>
      <c r="V78" s="179" t="s">
        <v>11</v>
      </c>
      <c r="W78" s="180" t="str">
        <f>W54</f>
        <v>N NAME OF YOUR RECIPE | paste it — FAMILY|  Author &gt; YOU</v>
      </c>
      <c r="X78" s="180">
        <f>X54</f>
        <v>0.6</v>
      </c>
      <c r="Y78" s="181" t="str">
        <f>Y54</f>
        <v>kg</v>
      </c>
      <c r="Z78" s="182" t="str">
        <f>Z54</f>
        <v>Master recipe ► Guinea fowl ballotine</v>
      </c>
      <c r="AA78" s="183" t="str">
        <f t="shared" ref="AA78:AF78" si="28">AA55</f>
        <v>Col.6</v>
      </c>
      <c r="AB78" s="183" t="str">
        <f t="shared" si="28"/>
        <v>Col.7</v>
      </c>
      <c r="AC78" s="183" t="str">
        <f t="shared" si="28"/>
        <v>Col.8</v>
      </c>
      <c r="AD78" s="183" t="str">
        <f t="shared" si="28"/>
        <v>Col.9</v>
      </c>
      <c r="AE78" s="183" t="str">
        <f t="shared" si="28"/>
        <v>Col.10</v>
      </c>
      <c r="AF78" s="183" t="str">
        <f t="shared" si="28"/>
        <v>Col.11</v>
      </c>
      <c r="AG78" s="184" t="s">
        <v>1392</v>
      </c>
      <c r="AH78" s="1140"/>
      <c r="AI78" s="1140"/>
      <c r="AJ78" s="1140"/>
      <c r="AK78" s="1140"/>
      <c r="AL78" s="1140"/>
      <c r="AM78" s="1140"/>
      <c r="AN78" s="1651"/>
      <c r="AP78" s="179" t="s">
        <v>11</v>
      </c>
      <c r="AQ78" s="180" t="str">
        <f>AQ54</f>
        <v>N NOMBRE DE SU RECETA | pegue esto — FAMILIA| Autor &gt; USTED</v>
      </c>
      <c r="AR78" s="180">
        <f>AR54</f>
        <v>0.6</v>
      </c>
      <c r="AS78" s="181" t="str">
        <f>AS54</f>
        <v>kg</v>
      </c>
      <c r="AT78" s="182" t="str">
        <f>AT54</f>
        <v>Receta madre ► Ballotina de pintada</v>
      </c>
      <c r="AU78" s="183" t="str">
        <f t="shared" ref="AU78:AZ78" si="29">AU55</f>
        <v>Col.6</v>
      </c>
      <c r="AV78" s="183" t="str">
        <f t="shared" si="29"/>
        <v>Col.7</v>
      </c>
      <c r="AW78" s="183" t="str">
        <f t="shared" si="29"/>
        <v>Col.8</v>
      </c>
      <c r="AX78" s="183" t="str">
        <f t="shared" si="29"/>
        <v>Col.9</v>
      </c>
      <c r="AY78" s="183" t="str">
        <f t="shared" si="29"/>
        <v>Col.10</v>
      </c>
      <c r="AZ78" s="183" t="str">
        <f t="shared" si="29"/>
        <v>Col.11</v>
      </c>
      <c r="BA78" s="184" t="s">
        <v>1355</v>
      </c>
      <c r="BB78" s="185"/>
      <c r="BC78" s="185"/>
      <c r="BD78" s="185"/>
      <c r="BE78" s="185"/>
      <c r="BF78" s="185"/>
      <c r="BG78" s="185"/>
      <c r="BH78" s="1144"/>
      <c r="BJ78" s="303"/>
      <c r="BK78" s="258" t="s">
        <v>273</v>
      </c>
      <c r="BL78" s="258"/>
      <c r="BM78" s="307"/>
      <c r="BN78" s="49"/>
      <c r="BO78" s="49"/>
      <c r="BP78" s="50"/>
      <c r="BR78" s="303"/>
      <c r="BS78" s="258" t="s">
        <v>274</v>
      </c>
      <c r="BT78" s="307"/>
      <c r="BU78" s="49"/>
      <c r="BV78" s="49"/>
      <c r="BW78" s="49"/>
      <c r="BX78" s="50"/>
      <c r="BZ78" s="303"/>
      <c r="CA78" s="258" t="s">
        <v>275</v>
      </c>
      <c r="CB78" s="307"/>
      <c r="CC78" s="49"/>
      <c r="CD78" s="49"/>
      <c r="CE78" s="49"/>
      <c r="CF78" s="50"/>
      <c r="CH78" s="3">
        <v>1</v>
      </c>
    </row>
    <row r="79" spans="2:86" ht="21" customHeight="1">
      <c r="B79" s="189" t="s">
        <v>11</v>
      </c>
      <c r="C79" s="1684" t="str">
        <f>C54</f>
        <v>N NOM DE VOTRE RECETTE | collez la--FAMILLE| Auteur &gt; VOUS</v>
      </c>
      <c r="D79" s="1684">
        <f>D54</f>
        <v>4</v>
      </c>
      <c r="E79" s="1685" t="str">
        <f>E54</f>
        <v>couverts</v>
      </c>
      <c r="F79" s="1686" t="str">
        <f>F54</f>
        <v>Recette mère ► Ballotine de pintade</v>
      </c>
      <c r="G79" s="1812"/>
      <c r="H79" s="1812"/>
      <c r="I79" s="1812"/>
      <c r="J79" s="1812"/>
      <c r="K79" s="1812"/>
      <c r="L79" s="1813" t="s">
        <v>8456</v>
      </c>
      <c r="M79" s="1814" t="s">
        <v>855</v>
      </c>
      <c r="N79" s="1644"/>
      <c r="O79" s="1644"/>
      <c r="P79" s="9"/>
      <c r="Q79" s="9"/>
      <c r="R79" s="9"/>
      <c r="S79" s="1646" t="s">
        <v>172</v>
      </c>
      <c r="T79" s="1647" t="s">
        <v>173</v>
      </c>
      <c r="V79" s="189" t="s">
        <v>11</v>
      </c>
      <c r="W79" s="1684" t="str">
        <f>W54</f>
        <v>N NAME OF YOUR RECIPE | paste it — FAMILY|  Author &gt; YOU</v>
      </c>
      <c r="X79" s="1684">
        <f>X54</f>
        <v>0.6</v>
      </c>
      <c r="Y79" s="1685" t="str">
        <f>Y54</f>
        <v>kg</v>
      </c>
      <c r="Z79" s="1686" t="str">
        <f>Z54</f>
        <v>Master recipe ► Guinea fowl ballotine</v>
      </c>
      <c r="AA79" s="1812"/>
      <c r="AB79" s="1812"/>
      <c r="AC79" s="1812"/>
      <c r="AD79" s="1812"/>
      <c r="AE79" s="1812"/>
      <c r="AF79" s="1813" t="s">
        <v>8548</v>
      </c>
      <c r="AG79" s="1814" t="s">
        <v>900</v>
      </c>
      <c r="AH79" s="1644"/>
      <c r="AI79" s="1644"/>
      <c r="AJ79" s="9"/>
      <c r="AK79" s="9"/>
      <c r="AL79" s="9"/>
      <c r="AM79" s="1646" t="s">
        <v>899</v>
      </c>
      <c r="AN79" s="1647" t="s">
        <v>173</v>
      </c>
      <c r="AP79" s="189" t="s">
        <v>11</v>
      </c>
      <c r="AQ79" s="1684" t="str">
        <f>AQ54</f>
        <v>N NOMBRE DE SU RECETA | pegue esto — FAMILIA| Autor &gt; USTED</v>
      </c>
      <c r="AR79" s="1684">
        <f>AR54</f>
        <v>0.6</v>
      </c>
      <c r="AS79" s="1685" t="str">
        <f>AS54</f>
        <v>kg</v>
      </c>
      <c r="AT79" s="1686" t="str">
        <f>AT54</f>
        <v>Receta madre ► Ballotina de pintada</v>
      </c>
      <c r="AU79" s="1812"/>
      <c r="AV79" s="1812"/>
      <c r="AW79" s="1812"/>
      <c r="AX79" s="1812"/>
      <c r="AY79" s="1812"/>
      <c r="AZ79" s="1813" t="s">
        <v>8549</v>
      </c>
      <c r="BA79" s="1814" t="s">
        <v>921</v>
      </c>
      <c r="BB79" s="1649"/>
      <c r="BC79" s="1649"/>
      <c r="BD79" s="186"/>
      <c r="BE79" s="186"/>
      <c r="BF79" s="186"/>
      <c r="BG79" s="187" t="s">
        <v>920</v>
      </c>
      <c r="BH79" s="188" t="s">
        <v>173</v>
      </c>
      <c r="BJ79" s="290"/>
      <c r="BK79" s="271"/>
      <c r="BL79" s="298"/>
      <c r="BM79" s="293"/>
      <c r="BN79" s="310"/>
      <c r="BO79" s="310"/>
      <c r="BP79" s="311"/>
      <c r="BR79" s="290"/>
      <c r="BS79" s="271"/>
      <c r="BT79" s="298"/>
      <c r="BU79" s="293"/>
      <c r="BV79" s="310"/>
      <c r="BW79" s="310"/>
      <c r="BX79" s="311"/>
      <c r="BZ79" s="290"/>
      <c r="CA79" s="271"/>
      <c r="CB79" s="298"/>
      <c r="CC79" s="293"/>
      <c r="CD79" s="312"/>
      <c r="CE79" s="312"/>
      <c r="CF79" s="313"/>
      <c r="CH79" s="3">
        <v>1</v>
      </c>
    </row>
    <row r="80" spans="2:86" ht="21" customHeight="1">
      <c r="B80" s="115" t="str">
        <f t="shared" ref="B80:B90" si="30">IF(OR(G80&lt;&gt;"",H80&lt;&gt; "",I80&lt;&gt;"",J80&lt;&gt;""),"A", "►")</f>
        <v>►</v>
      </c>
      <c r="C80" s="190" t="str">
        <f>C54</f>
        <v>N NOM DE VOTRE RECETTE | collez la--FAMILLE| Auteur &gt; VOUS</v>
      </c>
      <c r="D80" s="190">
        <f>D54</f>
        <v>4</v>
      </c>
      <c r="E80" s="191" t="str">
        <f>E54</f>
        <v>couverts</v>
      </c>
      <c r="F80" s="192" t="str">
        <f>F54</f>
        <v>Recette mère ► Ballotine de pintade</v>
      </c>
      <c r="G80" s="533"/>
      <c r="H80" s="533"/>
      <c r="I80" s="533"/>
      <c r="J80" s="533"/>
      <c r="K80" s="1817"/>
      <c r="L80" s="1818">
        <v>0</v>
      </c>
      <c r="M80" s="1819" t="s">
        <v>8457</v>
      </c>
      <c r="N80" s="1644"/>
      <c r="O80" s="1644"/>
      <c r="P80" s="9"/>
      <c r="Q80" s="9"/>
      <c r="R80" s="9"/>
      <c r="S80" s="1650" t="s">
        <v>176</v>
      </c>
      <c r="T80" s="1647" t="s">
        <v>173</v>
      </c>
      <c r="V80" s="115" t="str">
        <f t="shared" ref="V80:V90" si="31">IF(OR(AA80&lt;&gt;"",AB80&lt;&gt; "",AC80&lt;&gt;"",AD80&lt;&gt;""),"A", "►")</f>
        <v>►</v>
      </c>
      <c r="W80" s="190" t="str">
        <f>W54</f>
        <v>N NAME OF YOUR RECIPE | paste it — FAMILY|  Author &gt; YOU</v>
      </c>
      <c r="X80" s="190">
        <f>X54</f>
        <v>0.6</v>
      </c>
      <c r="Y80" s="191" t="str">
        <f>Y54</f>
        <v>kg</v>
      </c>
      <c r="Z80" s="192" t="str">
        <f>Z54</f>
        <v>Master recipe ► Guinea fowl ballotine</v>
      </c>
      <c r="AA80" s="533"/>
      <c r="AB80" s="533"/>
      <c r="AC80" s="533"/>
      <c r="AD80" s="533"/>
      <c r="AE80" s="1817"/>
      <c r="AF80" s="1818">
        <v>0</v>
      </c>
      <c r="AG80" s="1819" t="s">
        <v>8512</v>
      </c>
      <c r="AH80" s="1644"/>
      <c r="AI80" s="1644"/>
      <c r="AJ80" s="9"/>
      <c r="AK80" s="9"/>
      <c r="AL80" s="9"/>
      <c r="AM80" s="1650" t="s">
        <v>901</v>
      </c>
      <c r="AN80" s="1647" t="s">
        <v>173</v>
      </c>
      <c r="AP80" s="115" t="str">
        <f t="shared" ref="AP80:AP90" si="32">IF(OR(AU80&lt;&gt;"",AV80&lt;&gt; "",AW80&lt;&gt;"",AX80&lt;&gt;""),"A", "►")</f>
        <v>►</v>
      </c>
      <c r="AQ80" s="190" t="str">
        <f>AQ54</f>
        <v>N NOMBRE DE SU RECETA | pegue esto — FAMILIA| Autor &gt; USTED</v>
      </c>
      <c r="AR80" s="190">
        <f>AR54</f>
        <v>0.6</v>
      </c>
      <c r="AS80" s="191" t="str">
        <f>AS54</f>
        <v>kg</v>
      </c>
      <c r="AT80" s="192" t="str">
        <f>AT54</f>
        <v>Receta madre ► Ballotina de pintada</v>
      </c>
      <c r="AU80" s="533"/>
      <c r="AV80" s="533"/>
      <c r="AW80" s="533"/>
      <c r="AX80" s="533"/>
      <c r="AY80" s="1817"/>
      <c r="AZ80" s="1818">
        <v>0</v>
      </c>
      <c r="BA80" s="1819" t="s">
        <v>8511</v>
      </c>
      <c r="BB80" s="1644"/>
      <c r="BC80" s="1644"/>
      <c r="BD80" s="9"/>
      <c r="BE80" s="9"/>
      <c r="BF80" s="9"/>
      <c r="BG80" s="1650" t="s">
        <v>922</v>
      </c>
      <c r="BH80" s="1647" t="s">
        <v>173</v>
      </c>
      <c r="BJ80" s="290"/>
      <c r="BK80" s="271" t="s">
        <v>278</v>
      </c>
      <c r="BL80" s="298"/>
      <c r="BM80" s="293"/>
      <c r="BN80" s="310"/>
      <c r="BO80" s="310"/>
      <c r="BP80" s="311"/>
      <c r="BR80" s="290"/>
      <c r="BS80" s="271" t="s">
        <v>279</v>
      </c>
      <c r="BT80" s="298"/>
      <c r="BU80" s="293"/>
      <c r="BV80" s="310"/>
      <c r="BW80" s="310"/>
      <c r="BX80" s="311"/>
      <c r="BZ80" s="290"/>
      <c r="CA80" s="271" t="s">
        <v>280</v>
      </c>
      <c r="CB80" s="298"/>
      <c r="CC80" s="293"/>
      <c r="CD80" s="312"/>
      <c r="CE80" s="312"/>
      <c r="CF80" s="313"/>
      <c r="CH80" s="3">
        <v>1</v>
      </c>
    </row>
    <row r="81" spans="2:86" ht="21" customHeight="1" thickBot="1">
      <c r="B81" s="115" t="str">
        <f t="shared" si="30"/>
        <v>►</v>
      </c>
      <c r="C81" s="190" t="str">
        <f>C54</f>
        <v>N NOM DE VOTRE RECETTE | collez la--FAMILLE| Auteur &gt; VOUS</v>
      </c>
      <c r="D81" s="190">
        <f>D54</f>
        <v>4</v>
      </c>
      <c r="E81" s="191" t="str">
        <f>E54</f>
        <v>couverts</v>
      </c>
      <c r="F81" s="192" t="str">
        <f>F54</f>
        <v>Recette mère ► Ballotine de pintade</v>
      </c>
      <c r="G81" s="533"/>
      <c r="H81" s="533"/>
      <c r="I81" s="533"/>
      <c r="J81" s="533"/>
      <c r="K81" s="1817"/>
      <c r="L81" s="1821" t="str">
        <f>IF(ISBLANK(M81),"",LARGE(L80:L80,1)+1)</f>
        <v/>
      </c>
      <c r="M81" s="1822"/>
      <c r="N81" s="1644"/>
      <c r="O81" s="1644"/>
      <c r="P81" s="1644"/>
      <c r="Q81" s="1644"/>
      <c r="R81" s="1644"/>
      <c r="S81" s="1644"/>
      <c r="T81" s="1645"/>
      <c r="V81" s="115" t="str">
        <f t="shared" si="31"/>
        <v>►</v>
      </c>
      <c r="W81" s="190" t="str">
        <f>W54</f>
        <v>N NAME OF YOUR RECIPE | paste it — FAMILY|  Author &gt; YOU</v>
      </c>
      <c r="X81" s="190">
        <f>X54</f>
        <v>0.6</v>
      </c>
      <c r="Y81" s="191" t="str">
        <f>Y54</f>
        <v>kg</v>
      </c>
      <c r="Z81" s="192" t="str">
        <f>Z54</f>
        <v>Master recipe ► Guinea fowl ballotine</v>
      </c>
      <c r="AA81" s="533"/>
      <c r="AB81" s="533"/>
      <c r="AC81" s="533"/>
      <c r="AD81" s="533"/>
      <c r="AE81" s="1817"/>
      <c r="AF81" s="1821" t="str">
        <f>IF(ISBLANK(AG81),"",LARGE(AF80:AF80,1)+1)</f>
        <v/>
      </c>
      <c r="AG81" s="1822"/>
      <c r="AH81" s="1644"/>
      <c r="AI81" s="1644"/>
      <c r="AJ81" s="1644"/>
      <c r="AK81" s="1644"/>
      <c r="AL81" s="1644"/>
      <c r="AM81" s="1644"/>
      <c r="AN81" s="1645"/>
      <c r="AP81" s="115" t="str">
        <f t="shared" si="32"/>
        <v>►</v>
      </c>
      <c r="AQ81" s="190" t="str">
        <f>AQ54</f>
        <v>N NOMBRE DE SU RECETA | pegue esto — FAMILIA| Autor &gt; USTED</v>
      </c>
      <c r="AR81" s="190">
        <f>AR54</f>
        <v>0.6</v>
      </c>
      <c r="AS81" s="191" t="str">
        <f>AS54</f>
        <v>kg</v>
      </c>
      <c r="AT81" s="192" t="str">
        <f>AT54</f>
        <v>Receta madre ► Ballotina de pintada</v>
      </c>
      <c r="AU81" s="533"/>
      <c r="AV81" s="533"/>
      <c r="AW81" s="533"/>
      <c r="AX81" s="533"/>
      <c r="AY81" s="1817"/>
      <c r="AZ81" s="1821" t="str">
        <f>IF(ISBLANK(BA81),"",LARGE(AZ80:AZ80,1)+1)</f>
        <v/>
      </c>
      <c r="BA81" s="1822"/>
      <c r="BB81" s="1644"/>
      <c r="BC81" s="1644"/>
      <c r="BD81" s="1644"/>
      <c r="BE81" s="1644"/>
      <c r="BF81" s="1644"/>
      <c r="BG81" s="1644"/>
      <c r="BH81" s="1645"/>
      <c r="BJ81" s="270"/>
      <c r="BK81" s="49"/>
      <c r="BL81" s="49"/>
      <c r="BM81" s="49"/>
      <c r="BN81" s="49"/>
      <c r="BO81" s="49"/>
      <c r="BP81" s="50"/>
      <c r="BR81" s="270"/>
      <c r="BS81" s="49"/>
      <c r="BT81" s="49"/>
      <c r="BU81" s="49"/>
      <c r="BV81" s="49"/>
      <c r="BW81" s="49"/>
      <c r="BX81" s="50"/>
      <c r="BZ81" s="270"/>
      <c r="CA81" s="49"/>
      <c r="CB81" s="49"/>
      <c r="CC81" s="49"/>
      <c r="CD81" s="49"/>
      <c r="CE81" s="49"/>
      <c r="CF81" s="50"/>
      <c r="CH81" s="3">
        <v>1</v>
      </c>
    </row>
    <row r="82" spans="2:86" ht="21" customHeight="1" thickTop="1">
      <c r="B82" s="115" t="str">
        <f t="shared" si="30"/>
        <v>►</v>
      </c>
      <c r="C82" s="190" t="str">
        <f>C54</f>
        <v>N NOM DE VOTRE RECETTE | collez la--FAMILLE| Auteur &gt; VOUS</v>
      </c>
      <c r="D82" s="190">
        <f>D54</f>
        <v>4</v>
      </c>
      <c r="E82" s="191" t="str">
        <f>E54</f>
        <v>couverts</v>
      </c>
      <c r="F82" s="192" t="str">
        <f>F54</f>
        <v>Recette mère ► Ballotine de pintade</v>
      </c>
      <c r="G82" s="533"/>
      <c r="H82" s="533"/>
      <c r="I82" s="533"/>
      <c r="J82" s="533"/>
      <c r="K82" s="1817"/>
      <c r="L82" s="1821" t="str">
        <f>IF(ISBLANK(M82),"",LARGE(L80:L81,1)+1)</f>
        <v/>
      </c>
      <c r="M82" s="1822"/>
      <c r="N82" s="1644"/>
      <c r="O82" s="1644"/>
      <c r="P82" s="1644"/>
      <c r="Q82" s="1644"/>
      <c r="R82" s="1644"/>
      <c r="S82" s="1644"/>
      <c r="T82" s="1645"/>
      <c r="V82" s="115" t="str">
        <f t="shared" si="31"/>
        <v>►</v>
      </c>
      <c r="W82" s="190" t="str">
        <f>W54</f>
        <v>N NAME OF YOUR RECIPE | paste it — FAMILY|  Author &gt; YOU</v>
      </c>
      <c r="X82" s="190">
        <f>X54</f>
        <v>0.6</v>
      </c>
      <c r="Y82" s="191" t="str">
        <f>Y54</f>
        <v>kg</v>
      </c>
      <c r="Z82" s="192" t="str">
        <f>Z54</f>
        <v>Master recipe ► Guinea fowl ballotine</v>
      </c>
      <c r="AA82" s="533"/>
      <c r="AB82" s="533"/>
      <c r="AC82" s="533"/>
      <c r="AD82" s="533"/>
      <c r="AE82" s="1817"/>
      <c r="AF82" s="1821" t="str">
        <f>IF(ISBLANK(AG82),"",LARGE(AF80:AF81,1)+1)</f>
        <v/>
      </c>
      <c r="AG82" s="1822"/>
      <c r="AH82" s="1644"/>
      <c r="AI82" s="1644"/>
      <c r="AJ82" s="1644"/>
      <c r="AK82" s="1644"/>
      <c r="AL82" s="1644"/>
      <c r="AM82" s="1644"/>
      <c r="AN82" s="1645"/>
      <c r="AP82" s="115" t="str">
        <f t="shared" si="32"/>
        <v>►</v>
      </c>
      <c r="AQ82" s="190" t="str">
        <f>AQ54</f>
        <v>N NOMBRE DE SU RECETA | pegue esto — FAMILIA| Autor &gt; USTED</v>
      </c>
      <c r="AR82" s="190">
        <f>AR54</f>
        <v>0.6</v>
      </c>
      <c r="AS82" s="191" t="str">
        <f>AS54</f>
        <v>kg</v>
      </c>
      <c r="AT82" s="192" t="str">
        <f>AT54</f>
        <v>Receta madre ► Ballotina de pintada</v>
      </c>
      <c r="AU82" s="533"/>
      <c r="AV82" s="533"/>
      <c r="AW82" s="533"/>
      <c r="AX82" s="533"/>
      <c r="AY82" s="1817"/>
      <c r="AZ82" s="1821" t="str">
        <f>IF(ISBLANK(BA82),"",LARGE(AZ80:AZ81,1)+1)</f>
        <v/>
      </c>
      <c r="BA82" s="1822"/>
      <c r="BB82" s="1644"/>
      <c r="BC82" s="1644"/>
      <c r="BD82" s="1644"/>
      <c r="BE82" s="1644"/>
      <c r="BF82" s="1644"/>
      <c r="BG82" s="1644"/>
      <c r="BH82" s="1645"/>
      <c r="BJ82" s="314" t="s">
        <v>85</v>
      </c>
      <c r="BK82" s="2579" t="s">
        <v>281</v>
      </c>
      <c r="BL82" s="2580"/>
      <c r="BM82" s="2580"/>
      <c r="BN82" s="2565" t="s">
        <v>282</v>
      </c>
      <c r="BO82" s="2567" t="s">
        <v>283</v>
      </c>
      <c r="BP82" s="2568"/>
      <c r="BR82" s="314" t="s">
        <v>85</v>
      </c>
      <c r="BS82" s="2579" t="s">
        <v>284</v>
      </c>
      <c r="BT82" s="2580"/>
      <c r="BU82" s="2580"/>
      <c r="BV82" s="2565" t="s">
        <v>285</v>
      </c>
      <c r="BW82" s="2567" t="s">
        <v>286</v>
      </c>
      <c r="BX82" s="2568"/>
      <c r="BZ82" s="314" t="s">
        <v>85</v>
      </c>
      <c r="CA82" s="2579" t="s">
        <v>287</v>
      </c>
      <c r="CB82" s="2580"/>
      <c r="CC82" s="2580"/>
      <c r="CD82" s="2565" t="s">
        <v>288</v>
      </c>
      <c r="CE82" s="2567" t="s">
        <v>289</v>
      </c>
      <c r="CF82" s="2568"/>
      <c r="CH82" s="3">
        <v>1</v>
      </c>
    </row>
    <row r="83" spans="2:86" ht="21" customHeight="1">
      <c r="B83" s="115" t="str">
        <f t="shared" si="30"/>
        <v>►</v>
      </c>
      <c r="C83" s="190" t="str">
        <f>C54</f>
        <v>N NOM DE VOTRE RECETTE | collez la--FAMILLE| Auteur &gt; VOUS</v>
      </c>
      <c r="D83" s="190">
        <f>D54</f>
        <v>4</v>
      </c>
      <c r="E83" s="191" t="str">
        <f>E54</f>
        <v>couverts</v>
      </c>
      <c r="F83" s="192" t="str">
        <f>F54</f>
        <v>Recette mère ► Ballotine de pintade</v>
      </c>
      <c r="G83" s="533"/>
      <c r="H83" s="533"/>
      <c r="I83" s="533"/>
      <c r="J83" s="533"/>
      <c r="K83" s="1817"/>
      <c r="L83" s="1821" t="str">
        <f>IF(ISBLANK(M83),"",LARGE(L80:L82,1)+1)</f>
        <v/>
      </c>
      <c r="M83" s="1822"/>
      <c r="N83" s="1644"/>
      <c r="O83" s="1644"/>
      <c r="P83" s="1644"/>
      <c r="Q83" s="1644"/>
      <c r="R83" s="1644"/>
      <c r="S83" s="1644"/>
      <c r="T83" s="1645"/>
      <c r="V83" s="115" t="str">
        <f t="shared" si="31"/>
        <v>►</v>
      </c>
      <c r="W83" s="190" t="str">
        <f>W54</f>
        <v>N NAME OF YOUR RECIPE | paste it — FAMILY|  Author &gt; YOU</v>
      </c>
      <c r="X83" s="190">
        <f>X54</f>
        <v>0.6</v>
      </c>
      <c r="Y83" s="191" t="str">
        <f>Y54</f>
        <v>kg</v>
      </c>
      <c r="Z83" s="192" t="str">
        <f>Z54</f>
        <v>Master recipe ► Guinea fowl ballotine</v>
      </c>
      <c r="AA83" s="533"/>
      <c r="AB83" s="533"/>
      <c r="AC83" s="533"/>
      <c r="AD83" s="533"/>
      <c r="AE83" s="1817"/>
      <c r="AF83" s="1821" t="str">
        <f>IF(ISBLANK(AG83),"",LARGE(AF80:AF82,1)+1)</f>
        <v/>
      </c>
      <c r="AG83" s="1822"/>
      <c r="AH83" s="1644"/>
      <c r="AI83" s="1644"/>
      <c r="AJ83" s="1644"/>
      <c r="AK83" s="1644"/>
      <c r="AL83" s="1644"/>
      <c r="AM83" s="1644"/>
      <c r="AN83" s="1645"/>
      <c r="AP83" s="115" t="str">
        <f t="shared" si="32"/>
        <v>►</v>
      </c>
      <c r="AQ83" s="190" t="str">
        <f>AQ54</f>
        <v>N NOMBRE DE SU RECETA | pegue esto — FAMILIA| Autor &gt; USTED</v>
      </c>
      <c r="AR83" s="190">
        <f>AR54</f>
        <v>0.6</v>
      </c>
      <c r="AS83" s="191" t="str">
        <f>AS54</f>
        <v>kg</v>
      </c>
      <c r="AT83" s="192" t="str">
        <f>AT54</f>
        <v>Receta madre ► Ballotina de pintada</v>
      </c>
      <c r="AU83" s="533"/>
      <c r="AV83" s="533"/>
      <c r="AW83" s="533"/>
      <c r="AX83" s="533"/>
      <c r="AY83" s="1817"/>
      <c r="AZ83" s="1821" t="str">
        <f>IF(ISBLANK(BA83),"",LARGE(AZ80:AZ82,1)+1)</f>
        <v/>
      </c>
      <c r="BA83" s="1822"/>
      <c r="BB83" s="1644"/>
      <c r="BC83" s="1644"/>
      <c r="BD83" s="1644"/>
      <c r="BE83" s="1644"/>
      <c r="BF83" s="1644"/>
      <c r="BG83" s="1644"/>
      <c r="BH83" s="1645"/>
      <c r="BJ83" s="316" t="s">
        <v>97</v>
      </c>
      <c r="BK83" s="2581"/>
      <c r="BL83" s="2582"/>
      <c r="BM83" s="2582"/>
      <c r="BN83" s="2566"/>
      <c r="BO83" s="2569"/>
      <c r="BP83" s="2570"/>
      <c r="BR83" s="316" t="s">
        <v>240</v>
      </c>
      <c r="BS83" s="2581"/>
      <c r="BT83" s="2582"/>
      <c r="BU83" s="2582"/>
      <c r="BV83" s="2566"/>
      <c r="BW83" s="2569"/>
      <c r="BX83" s="2570"/>
      <c r="BZ83" s="316" t="s">
        <v>291</v>
      </c>
      <c r="CA83" s="2581"/>
      <c r="CB83" s="2582"/>
      <c r="CC83" s="2582"/>
      <c r="CD83" s="2566"/>
      <c r="CE83" s="2569"/>
      <c r="CF83" s="2570"/>
      <c r="CH83" s="3">
        <v>1</v>
      </c>
    </row>
    <row r="84" spans="2:86" ht="21" customHeight="1">
      <c r="B84" s="115" t="str">
        <f t="shared" si="30"/>
        <v>►</v>
      </c>
      <c r="C84" s="190" t="str">
        <f>C54</f>
        <v>N NOM DE VOTRE RECETTE | collez la--FAMILLE| Auteur &gt; VOUS</v>
      </c>
      <c r="D84" s="190">
        <f>D54</f>
        <v>4</v>
      </c>
      <c r="E84" s="191" t="str">
        <f>E54</f>
        <v>couverts</v>
      </c>
      <c r="F84" s="192" t="str">
        <f>F54</f>
        <v>Recette mère ► Ballotine de pintade</v>
      </c>
      <c r="G84" s="533"/>
      <c r="H84" s="533"/>
      <c r="I84" s="533"/>
      <c r="J84" s="533"/>
      <c r="K84" s="1817"/>
      <c r="L84" s="1821" t="str">
        <f>IF(ISBLANK(M84),"",LARGE(L80:L83,1)+1)</f>
        <v/>
      </c>
      <c r="M84" s="1822"/>
      <c r="N84" s="1644"/>
      <c r="O84" s="1644"/>
      <c r="P84" s="1644"/>
      <c r="Q84" s="1644"/>
      <c r="R84" s="1644"/>
      <c r="S84" s="1644"/>
      <c r="T84" s="1645"/>
      <c r="V84" s="115" t="str">
        <f t="shared" si="31"/>
        <v>►</v>
      </c>
      <c r="W84" s="190" t="str">
        <f>W54</f>
        <v>N NAME OF YOUR RECIPE | paste it — FAMILY|  Author &gt; YOU</v>
      </c>
      <c r="X84" s="190">
        <f>X54</f>
        <v>0.6</v>
      </c>
      <c r="Y84" s="191" t="str">
        <f>Y54</f>
        <v>kg</v>
      </c>
      <c r="Z84" s="192" t="str">
        <f>Z54</f>
        <v>Master recipe ► Guinea fowl ballotine</v>
      </c>
      <c r="AA84" s="533"/>
      <c r="AB84" s="533"/>
      <c r="AC84" s="533"/>
      <c r="AD84" s="533"/>
      <c r="AE84" s="1817"/>
      <c r="AF84" s="1821" t="str">
        <f>IF(ISBLANK(AG84),"",LARGE(AF80:AF83,1)+1)</f>
        <v/>
      </c>
      <c r="AG84" s="1822"/>
      <c r="AH84" s="1644"/>
      <c r="AI84" s="1644"/>
      <c r="AJ84" s="1644"/>
      <c r="AK84" s="1644"/>
      <c r="AL84" s="1644"/>
      <c r="AM84" s="1644"/>
      <c r="AN84" s="1645"/>
      <c r="AP84" s="115" t="str">
        <f t="shared" si="32"/>
        <v>►</v>
      </c>
      <c r="AQ84" s="190" t="str">
        <f>AQ54</f>
        <v>N NOMBRE DE SU RECETA | pegue esto — FAMILIA| Autor &gt; USTED</v>
      </c>
      <c r="AR84" s="190">
        <f>AR54</f>
        <v>0.6</v>
      </c>
      <c r="AS84" s="191" t="str">
        <f>AS54</f>
        <v>kg</v>
      </c>
      <c r="AT84" s="192" t="str">
        <f>AT54</f>
        <v>Receta madre ► Ballotina de pintada</v>
      </c>
      <c r="AU84" s="533"/>
      <c r="AV84" s="533"/>
      <c r="AW84" s="533"/>
      <c r="AX84" s="533"/>
      <c r="AY84" s="1817"/>
      <c r="AZ84" s="1821" t="str">
        <f>IF(ISBLANK(BA84),"",LARGE(AZ80:AZ83,1)+1)</f>
        <v/>
      </c>
      <c r="BA84" s="1822"/>
      <c r="BB84" s="1644"/>
      <c r="BC84" s="1644"/>
      <c r="BD84" s="1644"/>
      <c r="BE84" s="1644"/>
      <c r="BF84" s="1644"/>
      <c r="BG84" s="1644"/>
      <c r="BH84" s="1645"/>
      <c r="BJ84" s="317" t="s">
        <v>293</v>
      </c>
      <c r="BK84" s="318">
        <v>1.1100000000000001</v>
      </c>
      <c r="BL84" s="319" t="s">
        <v>294</v>
      </c>
      <c r="BM84" s="320" t="s">
        <v>295</v>
      </c>
      <c r="BN84" s="321">
        <v>20</v>
      </c>
      <c r="BO84" s="322">
        <v>0.88800000000000012</v>
      </c>
      <c r="BP84" s="323" t="s">
        <v>296</v>
      </c>
      <c r="BR84" s="317" t="s">
        <v>297</v>
      </c>
      <c r="BS84" s="318">
        <v>1.1100000000000001</v>
      </c>
      <c r="BT84" s="319" t="s">
        <v>294</v>
      </c>
      <c r="BU84" s="320" t="s">
        <v>295</v>
      </c>
      <c r="BV84" s="321">
        <v>20</v>
      </c>
      <c r="BW84" s="322">
        <v>0.88800000000000012</v>
      </c>
      <c r="BX84" s="323" t="s">
        <v>296</v>
      </c>
      <c r="BZ84" s="317" t="s">
        <v>298</v>
      </c>
      <c r="CA84" s="318">
        <v>1.1100000000000001</v>
      </c>
      <c r="CB84" s="319" t="s">
        <v>294</v>
      </c>
      <c r="CC84" s="320" t="s">
        <v>295</v>
      </c>
      <c r="CD84" s="321">
        <v>20</v>
      </c>
      <c r="CE84" s="322">
        <v>0.88800000000000012</v>
      </c>
      <c r="CF84" s="323" t="s">
        <v>296</v>
      </c>
      <c r="CH84" s="3">
        <v>1</v>
      </c>
    </row>
    <row r="85" spans="2:86" ht="21" customHeight="1">
      <c r="B85" s="115" t="str">
        <f t="shared" si="30"/>
        <v>►</v>
      </c>
      <c r="C85" s="190" t="str">
        <f>C54</f>
        <v>N NOM DE VOTRE RECETTE | collez la--FAMILLE| Auteur &gt; VOUS</v>
      </c>
      <c r="D85" s="190">
        <f>D54</f>
        <v>4</v>
      </c>
      <c r="E85" s="191" t="str">
        <f>E54</f>
        <v>couverts</v>
      </c>
      <c r="F85" s="192" t="str">
        <f>F54</f>
        <v>Recette mère ► Ballotine de pintade</v>
      </c>
      <c r="G85" s="533"/>
      <c r="H85" s="533"/>
      <c r="I85" s="533"/>
      <c r="J85" s="533"/>
      <c r="K85" s="1817"/>
      <c r="L85" s="1821" t="str">
        <f>IF(ISBLANK(M85),"",LARGE(L80:L84,1)+1)</f>
        <v/>
      </c>
      <c r="M85" s="1822"/>
      <c r="N85" s="1644"/>
      <c r="O85" s="1644"/>
      <c r="P85" s="1644"/>
      <c r="Q85" s="1644"/>
      <c r="R85" s="1644"/>
      <c r="S85" s="1644"/>
      <c r="T85" s="1645"/>
      <c r="V85" s="115" t="str">
        <f t="shared" si="31"/>
        <v>►</v>
      </c>
      <c r="W85" s="190" t="str">
        <f>W54</f>
        <v>N NAME OF YOUR RECIPE | paste it — FAMILY|  Author &gt; YOU</v>
      </c>
      <c r="X85" s="190">
        <f>X54</f>
        <v>0.6</v>
      </c>
      <c r="Y85" s="191" t="str">
        <f>Y54</f>
        <v>kg</v>
      </c>
      <c r="Z85" s="192" t="str">
        <f>Z54</f>
        <v>Master recipe ► Guinea fowl ballotine</v>
      </c>
      <c r="AA85" s="533"/>
      <c r="AB85" s="533"/>
      <c r="AC85" s="533"/>
      <c r="AD85" s="533"/>
      <c r="AE85" s="1817"/>
      <c r="AF85" s="1821" t="str">
        <f>IF(ISBLANK(AG85),"",LARGE(AF80:AF84,1)+1)</f>
        <v/>
      </c>
      <c r="AG85" s="1822"/>
      <c r="AH85" s="1644"/>
      <c r="AI85" s="1644"/>
      <c r="AJ85" s="1644"/>
      <c r="AK85" s="1644"/>
      <c r="AL85" s="1644"/>
      <c r="AM85" s="1644"/>
      <c r="AN85" s="1645"/>
      <c r="AP85" s="115" t="str">
        <f t="shared" si="32"/>
        <v>►</v>
      </c>
      <c r="AQ85" s="190" t="str">
        <f>AQ54</f>
        <v>N NOMBRE DE SU RECETA | pegue esto — FAMILIA| Autor &gt; USTED</v>
      </c>
      <c r="AR85" s="190">
        <f>AR54</f>
        <v>0.6</v>
      </c>
      <c r="AS85" s="191" t="str">
        <f>AS54</f>
        <v>kg</v>
      </c>
      <c r="AT85" s="192" t="str">
        <f>AT54</f>
        <v>Receta madre ► Ballotina de pintada</v>
      </c>
      <c r="AU85" s="533"/>
      <c r="AV85" s="533"/>
      <c r="AW85" s="533"/>
      <c r="AX85" s="533"/>
      <c r="AY85" s="1817"/>
      <c r="AZ85" s="1821" t="str">
        <f>IF(ISBLANK(BA85),"",LARGE(AZ80:AZ84,1)+1)</f>
        <v/>
      </c>
      <c r="BA85" s="1822"/>
      <c r="BB85" s="1644"/>
      <c r="BC85" s="1644"/>
      <c r="BD85" s="1644"/>
      <c r="BE85" s="1644"/>
      <c r="BF85" s="1644"/>
      <c r="BG85" s="1644"/>
      <c r="BH85" s="1645"/>
      <c r="BJ85" s="317" t="s">
        <v>300</v>
      </c>
      <c r="BK85" s="324">
        <v>0.13319999999999999</v>
      </c>
      <c r="BL85" s="319" t="s">
        <v>301</v>
      </c>
      <c r="BM85" s="320" t="s">
        <v>302</v>
      </c>
      <c r="BN85" s="321">
        <v>10</v>
      </c>
      <c r="BO85" s="325">
        <v>0.11987999999999999</v>
      </c>
      <c r="BP85" s="326" t="s">
        <v>303</v>
      </c>
      <c r="BR85" s="317" t="s">
        <v>304</v>
      </c>
      <c r="BS85" s="324">
        <v>0.13319999999999999</v>
      </c>
      <c r="BT85" s="319" t="s">
        <v>301</v>
      </c>
      <c r="BU85" s="320" t="s">
        <v>302</v>
      </c>
      <c r="BV85" s="321">
        <v>10</v>
      </c>
      <c r="BW85" s="325">
        <v>0.11987999999999999</v>
      </c>
      <c r="BX85" s="326" t="s">
        <v>303</v>
      </c>
      <c r="BZ85" s="317" t="s">
        <v>304</v>
      </c>
      <c r="CA85" s="324">
        <v>0.13319999999999999</v>
      </c>
      <c r="CB85" s="319" t="s">
        <v>301</v>
      </c>
      <c r="CC85" s="320" t="s">
        <v>302</v>
      </c>
      <c r="CD85" s="321">
        <v>10</v>
      </c>
      <c r="CE85" s="325">
        <v>0.11987999999999999</v>
      </c>
      <c r="CF85" s="326" t="s">
        <v>303</v>
      </c>
      <c r="CH85" s="3">
        <v>1</v>
      </c>
    </row>
    <row r="86" spans="2:86" ht="21" customHeight="1">
      <c r="B86" s="115" t="str">
        <f t="shared" si="30"/>
        <v>►</v>
      </c>
      <c r="C86" s="190" t="str">
        <f>C54</f>
        <v>N NOM DE VOTRE RECETTE | collez la--FAMILLE| Auteur &gt; VOUS</v>
      </c>
      <c r="D86" s="190">
        <f>D54</f>
        <v>4</v>
      </c>
      <c r="E86" s="191" t="str">
        <f>E54</f>
        <v>couverts</v>
      </c>
      <c r="F86" s="192" t="str">
        <f>F54</f>
        <v>Recette mère ► Ballotine de pintade</v>
      </c>
      <c r="G86" s="533"/>
      <c r="H86" s="533"/>
      <c r="I86" s="533"/>
      <c r="J86" s="533"/>
      <c r="K86" s="1817"/>
      <c r="L86" s="1821" t="str">
        <f>IF(ISBLANK(M86),"",LARGE(L80:L85,1)+1)</f>
        <v/>
      </c>
      <c r="M86" s="1822"/>
      <c r="N86" s="1644"/>
      <c r="O86" s="1644"/>
      <c r="P86" s="1644"/>
      <c r="Q86" s="1644"/>
      <c r="R86" s="1644"/>
      <c r="S86" s="1644"/>
      <c r="T86" s="1645"/>
      <c r="V86" s="115" t="str">
        <f t="shared" si="31"/>
        <v>►</v>
      </c>
      <c r="W86" s="190" t="str">
        <f>W54</f>
        <v>N NAME OF YOUR RECIPE | paste it — FAMILY|  Author &gt; YOU</v>
      </c>
      <c r="X86" s="190">
        <f>X54</f>
        <v>0.6</v>
      </c>
      <c r="Y86" s="191" t="str">
        <f>Y54</f>
        <v>kg</v>
      </c>
      <c r="Z86" s="192" t="str">
        <f>Z54</f>
        <v>Master recipe ► Guinea fowl ballotine</v>
      </c>
      <c r="AA86" s="533"/>
      <c r="AB86" s="533"/>
      <c r="AC86" s="533"/>
      <c r="AD86" s="533"/>
      <c r="AE86" s="1817"/>
      <c r="AF86" s="1821" t="str">
        <f>IF(ISBLANK(AG86),"",LARGE(AF80:AF85,1)+1)</f>
        <v/>
      </c>
      <c r="AG86" s="1822"/>
      <c r="AH86" s="1644"/>
      <c r="AI86" s="1644"/>
      <c r="AJ86" s="1644"/>
      <c r="AK86" s="1644"/>
      <c r="AL86" s="1644"/>
      <c r="AM86" s="1644"/>
      <c r="AN86" s="1645"/>
      <c r="AP86" s="115" t="str">
        <f t="shared" si="32"/>
        <v>►</v>
      </c>
      <c r="AQ86" s="190" t="str">
        <f>AQ54</f>
        <v>N NOMBRE DE SU RECETA | pegue esto — FAMILIA| Autor &gt; USTED</v>
      </c>
      <c r="AR86" s="190">
        <f>AR54</f>
        <v>0.6</v>
      </c>
      <c r="AS86" s="191" t="str">
        <f>AS54</f>
        <v>kg</v>
      </c>
      <c r="AT86" s="192" t="str">
        <f>AT54</f>
        <v>Receta madre ► Ballotina de pintada</v>
      </c>
      <c r="AU86" s="533"/>
      <c r="AV86" s="533"/>
      <c r="AW86" s="533"/>
      <c r="AX86" s="533"/>
      <c r="AY86" s="1817"/>
      <c r="AZ86" s="1821" t="str">
        <f>IF(ISBLANK(BA86),"",LARGE(AZ80:AZ85,1)+1)</f>
        <v/>
      </c>
      <c r="BA86" s="1822"/>
      <c r="BB86" s="1644"/>
      <c r="BC86" s="1644"/>
      <c r="BD86" s="1644"/>
      <c r="BE86" s="1644"/>
      <c r="BF86" s="1644"/>
      <c r="BG86" s="1644"/>
      <c r="BH86" s="1645"/>
      <c r="BJ86" s="317" t="s">
        <v>305</v>
      </c>
      <c r="BK86" s="324">
        <v>8.3249999999999993</v>
      </c>
      <c r="BL86" s="319" t="s">
        <v>306</v>
      </c>
      <c r="BM86" s="320" t="s">
        <v>307</v>
      </c>
      <c r="BN86" s="321">
        <v>30</v>
      </c>
      <c r="BO86" s="325">
        <v>5.8274999999999997</v>
      </c>
      <c r="BP86" s="326" t="s">
        <v>308</v>
      </c>
      <c r="BR86" s="317" t="s">
        <v>309</v>
      </c>
      <c r="BS86" s="324">
        <v>8.3249999999999993</v>
      </c>
      <c r="BT86" s="319" t="s">
        <v>306</v>
      </c>
      <c r="BU86" s="320" t="s">
        <v>307</v>
      </c>
      <c r="BV86" s="321">
        <v>30</v>
      </c>
      <c r="BW86" s="325">
        <v>5.8274999999999997</v>
      </c>
      <c r="BX86" s="326" t="s">
        <v>308</v>
      </c>
      <c r="BZ86" s="317" t="s">
        <v>310</v>
      </c>
      <c r="CA86" s="324">
        <v>8.3249999999999993</v>
      </c>
      <c r="CB86" s="319" t="s">
        <v>306</v>
      </c>
      <c r="CC86" s="320" t="s">
        <v>307</v>
      </c>
      <c r="CD86" s="321">
        <v>30</v>
      </c>
      <c r="CE86" s="325">
        <v>5.8274999999999997</v>
      </c>
      <c r="CF86" s="326" t="s">
        <v>308</v>
      </c>
      <c r="CH86" s="3">
        <v>1</v>
      </c>
    </row>
    <row r="87" spans="2:86" ht="21" customHeight="1">
      <c r="B87" s="115" t="str">
        <f t="shared" si="30"/>
        <v>►</v>
      </c>
      <c r="C87" s="190" t="str">
        <f>C54</f>
        <v>N NOM DE VOTRE RECETTE | collez la--FAMILLE| Auteur &gt; VOUS</v>
      </c>
      <c r="D87" s="190">
        <f>D54</f>
        <v>4</v>
      </c>
      <c r="E87" s="191" t="str">
        <f>E54</f>
        <v>couverts</v>
      </c>
      <c r="F87" s="192" t="str">
        <f>F54</f>
        <v>Recette mère ► Ballotine de pintade</v>
      </c>
      <c r="G87" s="533"/>
      <c r="H87" s="533"/>
      <c r="I87" s="533"/>
      <c r="J87" s="533"/>
      <c r="K87" s="1817"/>
      <c r="L87" s="1821" t="str">
        <f>IF(ISBLANK(M87),"",LARGE(L80:L86,1)+1)</f>
        <v/>
      </c>
      <c r="M87" s="1822"/>
      <c r="N87" s="1644"/>
      <c r="O87" s="1644"/>
      <c r="P87" s="1644"/>
      <c r="Q87" s="1644"/>
      <c r="R87" s="1644"/>
      <c r="S87" s="1644"/>
      <c r="T87" s="1645"/>
      <c r="V87" s="115" t="str">
        <f t="shared" si="31"/>
        <v>►</v>
      </c>
      <c r="W87" s="190" t="str">
        <f>W54</f>
        <v>N NAME OF YOUR RECIPE | paste it — FAMILY|  Author &gt; YOU</v>
      </c>
      <c r="X87" s="190">
        <f>X54</f>
        <v>0.6</v>
      </c>
      <c r="Y87" s="191" t="str">
        <f>Y54</f>
        <v>kg</v>
      </c>
      <c r="Z87" s="192" t="str">
        <f>Z54</f>
        <v>Master recipe ► Guinea fowl ballotine</v>
      </c>
      <c r="AA87" s="533"/>
      <c r="AB87" s="533"/>
      <c r="AC87" s="533"/>
      <c r="AD87" s="533"/>
      <c r="AE87" s="1817"/>
      <c r="AF87" s="1821" t="str">
        <f>IF(ISBLANK(AG87),"",LARGE(AF80:AF86,1)+1)</f>
        <v/>
      </c>
      <c r="AG87" s="1822"/>
      <c r="AH87" s="1644"/>
      <c r="AI87" s="1644"/>
      <c r="AJ87" s="1644"/>
      <c r="AK87" s="1644"/>
      <c r="AL87" s="1644"/>
      <c r="AM87" s="1644"/>
      <c r="AN87" s="1645"/>
      <c r="AP87" s="115" t="str">
        <f t="shared" si="32"/>
        <v>►</v>
      </c>
      <c r="AQ87" s="190" t="str">
        <f>AQ54</f>
        <v>N NOMBRE DE SU RECETA | pegue esto — FAMILIA| Autor &gt; USTED</v>
      </c>
      <c r="AR87" s="190">
        <f>AR54</f>
        <v>0.6</v>
      </c>
      <c r="AS87" s="191" t="str">
        <f>AS54</f>
        <v>kg</v>
      </c>
      <c r="AT87" s="192" t="str">
        <f>AT54</f>
        <v>Receta madre ► Ballotina de pintada</v>
      </c>
      <c r="AU87" s="533"/>
      <c r="AV87" s="533"/>
      <c r="AW87" s="533"/>
      <c r="AX87" s="533"/>
      <c r="AY87" s="1817"/>
      <c r="AZ87" s="1821" t="str">
        <f>IF(ISBLANK(BA87),"",LARGE(AZ80:AZ86,1)+1)</f>
        <v/>
      </c>
      <c r="BA87" s="1822"/>
      <c r="BB87" s="1644"/>
      <c r="BC87" s="1644"/>
      <c r="BD87" s="1644"/>
      <c r="BE87" s="1644"/>
      <c r="BF87" s="1644"/>
      <c r="BG87" s="1644"/>
      <c r="BH87" s="1645"/>
      <c r="BJ87" s="327"/>
      <c r="BK87" s="328"/>
      <c r="BL87" s="329"/>
      <c r="BM87" s="320"/>
      <c r="BN87" s="330"/>
      <c r="BO87" s="331"/>
      <c r="BP87" s="332"/>
      <c r="BR87" s="327"/>
      <c r="BS87" s="328"/>
      <c r="BT87" s="329"/>
      <c r="BU87" s="320"/>
      <c r="BV87" s="330"/>
      <c r="BW87" s="331"/>
      <c r="BX87" s="332"/>
      <c r="BZ87" s="327"/>
      <c r="CA87" s="328"/>
      <c r="CB87" s="329"/>
      <c r="CC87" s="320"/>
      <c r="CD87" s="330"/>
      <c r="CE87" s="331"/>
      <c r="CF87" s="332"/>
      <c r="CH87" s="3">
        <v>1</v>
      </c>
    </row>
    <row r="88" spans="2:86" ht="21" customHeight="1">
      <c r="B88" s="115" t="str">
        <f t="shared" si="30"/>
        <v>►</v>
      </c>
      <c r="C88" s="190" t="str">
        <f>C54</f>
        <v>N NOM DE VOTRE RECETTE | collez la--FAMILLE| Auteur &gt; VOUS</v>
      </c>
      <c r="D88" s="190">
        <f>D54</f>
        <v>4</v>
      </c>
      <c r="E88" s="191" t="str">
        <f>E54</f>
        <v>couverts</v>
      </c>
      <c r="F88" s="192" t="str">
        <f>F54</f>
        <v>Recette mère ► Ballotine de pintade</v>
      </c>
      <c r="G88" s="533"/>
      <c r="H88" s="533"/>
      <c r="I88" s="533"/>
      <c r="J88" s="533"/>
      <c r="K88" s="1817"/>
      <c r="L88" s="1821" t="str">
        <f>IF(ISBLANK(M88),"",LARGE(L80:L87,1)+1)</f>
        <v/>
      </c>
      <c r="M88" s="1822"/>
      <c r="N88" s="1644"/>
      <c r="O88" s="1644"/>
      <c r="P88" s="1644"/>
      <c r="Q88" s="1644"/>
      <c r="R88" s="1644"/>
      <c r="S88" s="1644"/>
      <c r="T88" s="1645"/>
      <c r="V88" s="115" t="str">
        <f t="shared" si="31"/>
        <v>►</v>
      </c>
      <c r="W88" s="190" t="str">
        <f>W54</f>
        <v>N NAME OF YOUR RECIPE | paste it — FAMILY|  Author &gt; YOU</v>
      </c>
      <c r="X88" s="190">
        <f>X54</f>
        <v>0.6</v>
      </c>
      <c r="Y88" s="191" t="str">
        <f>Y54</f>
        <v>kg</v>
      </c>
      <c r="Z88" s="192" t="str">
        <f>Z54</f>
        <v>Master recipe ► Guinea fowl ballotine</v>
      </c>
      <c r="AA88" s="533"/>
      <c r="AB88" s="533"/>
      <c r="AC88" s="533"/>
      <c r="AD88" s="533"/>
      <c r="AE88" s="1817"/>
      <c r="AF88" s="1821" t="str">
        <f>IF(ISBLANK(AG88),"",LARGE(AF80:AF87,1)+1)</f>
        <v/>
      </c>
      <c r="AG88" s="1822"/>
      <c r="AH88" s="1644"/>
      <c r="AI88" s="1644"/>
      <c r="AJ88" s="1644"/>
      <c r="AK88" s="1644"/>
      <c r="AL88" s="1644"/>
      <c r="AM88" s="1644"/>
      <c r="AN88" s="1645"/>
      <c r="AP88" s="115" t="str">
        <f t="shared" si="32"/>
        <v>►</v>
      </c>
      <c r="AQ88" s="190" t="str">
        <f>AQ54</f>
        <v>N NOMBRE DE SU RECETA | pegue esto — FAMILIA| Autor &gt; USTED</v>
      </c>
      <c r="AR88" s="190">
        <f>AR54</f>
        <v>0.6</v>
      </c>
      <c r="AS88" s="191" t="str">
        <f>AS54</f>
        <v>kg</v>
      </c>
      <c r="AT88" s="192" t="str">
        <f>AT54</f>
        <v>Receta madre ► Ballotina de pintada</v>
      </c>
      <c r="AU88" s="533"/>
      <c r="AV88" s="533"/>
      <c r="AW88" s="533"/>
      <c r="AX88" s="533"/>
      <c r="AY88" s="1817"/>
      <c r="AZ88" s="1821" t="str">
        <f>IF(ISBLANK(BA88),"",LARGE(AZ80:AZ87,1)+1)</f>
        <v/>
      </c>
      <c r="BA88" s="1822"/>
      <c r="BB88" s="1644"/>
      <c r="BC88" s="1644"/>
      <c r="BD88" s="1644"/>
      <c r="BE88" s="1644"/>
      <c r="BF88" s="1644"/>
      <c r="BG88" s="1644"/>
      <c r="BH88" s="1645"/>
      <c r="BJ88" s="303"/>
      <c r="BK88" s="333"/>
      <c r="BL88" s="334"/>
      <c r="BM88" s="333"/>
      <c r="BN88" s="333"/>
      <c r="BO88" s="333"/>
      <c r="BP88" s="335"/>
      <c r="BR88" s="303"/>
      <c r="BS88" s="333"/>
      <c r="BT88" s="334"/>
      <c r="BU88" s="333"/>
      <c r="BV88" s="333"/>
      <c r="BW88" s="333"/>
      <c r="BX88" s="335"/>
      <c r="BZ88" s="303"/>
      <c r="CA88" s="333"/>
      <c r="CB88" s="334"/>
      <c r="CC88" s="333"/>
      <c r="CD88" s="333"/>
      <c r="CE88" s="333"/>
      <c r="CF88" s="335"/>
      <c r="CH88" s="3">
        <v>1</v>
      </c>
    </row>
    <row r="89" spans="2:86" ht="21" customHeight="1">
      <c r="B89" s="115" t="str">
        <f t="shared" si="30"/>
        <v>►</v>
      </c>
      <c r="C89" s="190" t="str">
        <f>C54</f>
        <v>N NOM DE VOTRE RECETTE | collez la--FAMILLE| Auteur &gt; VOUS</v>
      </c>
      <c r="D89" s="190">
        <f>D54</f>
        <v>4</v>
      </c>
      <c r="E89" s="191" t="str">
        <f>E54</f>
        <v>couverts</v>
      </c>
      <c r="F89" s="192" t="str">
        <f>F54</f>
        <v>Recette mère ► Ballotine de pintade</v>
      </c>
      <c r="G89" s="533"/>
      <c r="H89" s="533"/>
      <c r="I89" s="533"/>
      <c r="J89" s="533"/>
      <c r="K89" s="1817"/>
      <c r="L89" s="1821" t="str">
        <f>IF(ISBLANK(M89),"",LARGE(L80:L88,1)+1)</f>
        <v/>
      </c>
      <c r="M89" s="1822"/>
      <c r="N89" s="1644"/>
      <c r="O89" s="1644"/>
      <c r="P89" s="1644"/>
      <c r="Q89" s="1644"/>
      <c r="R89" s="1644"/>
      <c r="S89" s="1644"/>
      <c r="T89" s="1645"/>
      <c r="V89" s="115" t="str">
        <f t="shared" si="31"/>
        <v>►</v>
      </c>
      <c r="W89" s="190" t="str">
        <f>W54</f>
        <v>N NAME OF YOUR RECIPE | paste it — FAMILY|  Author &gt; YOU</v>
      </c>
      <c r="X89" s="190">
        <f>X54</f>
        <v>0.6</v>
      </c>
      <c r="Y89" s="191" t="str">
        <f>Y54</f>
        <v>kg</v>
      </c>
      <c r="Z89" s="192" t="str">
        <f>Z54</f>
        <v>Master recipe ► Guinea fowl ballotine</v>
      </c>
      <c r="AA89" s="533"/>
      <c r="AB89" s="533"/>
      <c r="AC89" s="533"/>
      <c r="AD89" s="533"/>
      <c r="AE89" s="1817"/>
      <c r="AF89" s="1821" t="str">
        <f>IF(ISBLANK(AG89),"",LARGE(AF80:AF88,1)+1)</f>
        <v/>
      </c>
      <c r="AG89" s="1822"/>
      <c r="AH89" s="1644"/>
      <c r="AI89" s="1644"/>
      <c r="AJ89" s="1644"/>
      <c r="AK89" s="1644"/>
      <c r="AL89" s="1644"/>
      <c r="AM89" s="1644"/>
      <c r="AN89" s="1645"/>
      <c r="AP89" s="115" t="str">
        <f t="shared" si="32"/>
        <v>►</v>
      </c>
      <c r="AQ89" s="190" t="str">
        <f>AQ54</f>
        <v>N NOMBRE DE SU RECETA | pegue esto — FAMILIA| Autor &gt; USTED</v>
      </c>
      <c r="AR89" s="190">
        <f>AR54</f>
        <v>0.6</v>
      </c>
      <c r="AS89" s="191" t="str">
        <f>AS54</f>
        <v>kg</v>
      </c>
      <c r="AT89" s="192" t="str">
        <f>AT54</f>
        <v>Receta madre ► Ballotina de pintada</v>
      </c>
      <c r="AU89" s="533"/>
      <c r="AV89" s="533"/>
      <c r="AW89" s="533"/>
      <c r="AX89" s="533"/>
      <c r="AY89" s="1817"/>
      <c r="AZ89" s="1821" t="str">
        <f>IF(ISBLANK(BA89),"",LARGE(AZ80:AZ88,1)+1)</f>
        <v/>
      </c>
      <c r="BA89" s="1822"/>
      <c r="BB89" s="1644"/>
      <c r="BC89" s="1644"/>
      <c r="BD89" s="1644"/>
      <c r="BE89" s="1644"/>
      <c r="BF89" s="1644"/>
      <c r="BG89" s="1644"/>
      <c r="BH89" s="1645"/>
      <c r="BJ89" s="48"/>
      <c r="BK89" s="49"/>
      <c r="BL89" s="49"/>
      <c r="BM89" s="49"/>
      <c r="BN89" s="49"/>
      <c r="BO89" s="49"/>
      <c r="BP89" s="50"/>
      <c r="BR89" s="48"/>
      <c r="BS89" s="49"/>
      <c r="BT89" s="49"/>
      <c r="BU89" s="49"/>
      <c r="BV89" s="49"/>
      <c r="BW89" s="49"/>
      <c r="BX89" s="50"/>
      <c r="BZ89" s="48"/>
      <c r="CA89" s="49"/>
      <c r="CB89" s="49"/>
      <c r="CC89" s="49"/>
      <c r="CD89" s="49"/>
      <c r="CE89" s="49"/>
      <c r="CF89" s="50"/>
      <c r="CH89" s="3">
        <v>1</v>
      </c>
    </row>
    <row r="90" spans="2:86" ht="21" customHeight="1">
      <c r="B90" s="115" t="str">
        <f t="shared" si="30"/>
        <v>►</v>
      </c>
      <c r="C90" s="190" t="str">
        <f>C54</f>
        <v>N NOM DE VOTRE RECETTE | collez la--FAMILLE| Auteur &gt; VOUS</v>
      </c>
      <c r="D90" s="190">
        <f>D54</f>
        <v>4</v>
      </c>
      <c r="E90" s="191" t="str">
        <f>E54</f>
        <v>couverts</v>
      </c>
      <c r="F90" s="192" t="str">
        <f>F54</f>
        <v>Recette mère ► Ballotine de pintade</v>
      </c>
      <c r="G90" s="533"/>
      <c r="H90" s="533"/>
      <c r="I90" s="533"/>
      <c r="J90" s="533"/>
      <c r="K90" s="1817"/>
      <c r="L90" s="1821" t="str">
        <f>IF(ISBLANK(M90),"",LARGE(L80:L89,1)+1)</f>
        <v/>
      </c>
      <c r="M90" s="1822"/>
      <c r="N90" s="1644"/>
      <c r="O90" s="1644"/>
      <c r="P90" s="1644"/>
      <c r="Q90" s="1644"/>
      <c r="R90" s="1644"/>
      <c r="S90" s="1644"/>
      <c r="T90" s="1645"/>
      <c r="V90" s="115" t="str">
        <f t="shared" si="31"/>
        <v>►</v>
      </c>
      <c r="W90" s="190" t="str">
        <f>W54</f>
        <v>N NAME OF YOUR RECIPE | paste it — FAMILY|  Author &gt; YOU</v>
      </c>
      <c r="X90" s="190">
        <f>X54</f>
        <v>0.6</v>
      </c>
      <c r="Y90" s="191" t="str">
        <f>Y54</f>
        <v>kg</v>
      </c>
      <c r="Z90" s="192" t="str">
        <f>Z54</f>
        <v>Master recipe ► Guinea fowl ballotine</v>
      </c>
      <c r="AA90" s="533"/>
      <c r="AB90" s="533"/>
      <c r="AC90" s="533"/>
      <c r="AD90" s="533"/>
      <c r="AE90" s="1817"/>
      <c r="AF90" s="1821" t="str">
        <f>IF(ISBLANK(AG90),"",LARGE(AF80:AF89,1)+1)</f>
        <v/>
      </c>
      <c r="AG90" s="1822"/>
      <c r="AH90" s="1644"/>
      <c r="AI90" s="1644"/>
      <c r="AJ90" s="1644"/>
      <c r="AK90" s="1644"/>
      <c r="AL90" s="1644"/>
      <c r="AM90" s="1644"/>
      <c r="AN90" s="1645"/>
      <c r="AP90" s="115" t="str">
        <f t="shared" si="32"/>
        <v>►</v>
      </c>
      <c r="AQ90" s="190" t="str">
        <f>AQ54</f>
        <v>N NOMBRE DE SU RECETA | pegue esto — FAMILIA| Autor &gt; USTED</v>
      </c>
      <c r="AR90" s="190">
        <f>AR54</f>
        <v>0.6</v>
      </c>
      <c r="AS90" s="191" t="str">
        <f>AS54</f>
        <v>kg</v>
      </c>
      <c r="AT90" s="192" t="str">
        <f>AT54</f>
        <v>Receta madre ► Ballotina de pintada</v>
      </c>
      <c r="AU90" s="533"/>
      <c r="AV90" s="533"/>
      <c r="AW90" s="533"/>
      <c r="AX90" s="533"/>
      <c r="AY90" s="1817"/>
      <c r="AZ90" s="1821" t="str">
        <f>IF(ISBLANK(BA90),"",LARGE(AZ80:AZ89,1)+1)</f>
        <v/>
      </c>
      <c r="BA90" s="1822"/>
      <c r="BB90" s="1644"/>
      <c r="BC90" s="1644"/>
      <c r="BD90" s="1644"/>
      <c r="BE90" s="1644"/>
      <c r="BF90" s="1644"/>
      <c r="BG90" s="1644"/>
      <c r="BH90" s="1645"/>
      <c r="BJ90" s="261"/>
      <c r="BK90" s="336" t="s">
        <v>311</v>
      </c>
      <c r="BL90" s="176"/>
      <c r="BM90" s="176"/>
      <c r="BN90" s="337"/>
      <c r="BO90" s="307"/>
      <c r="BP90" s="50"/>
      <c r="BR90" s="261"/>
      <c r="BS90" s="336" t="s">
        <v>312</v>
      </c>
      <c r="BT90" s="176"/>
      <c r="BU90" s="176"/>
      <c r="BV90" s="337"/>
      <c r="BW90" s="307"/>
      <c r="BX90" s="50"/>
      <c r="BZ90" s="261"/>
      <c r="CA90" s="336" t="s">
        <v>313</v>
      </c>
      <c r="CB90" s="176"/>
      <c r="CC90" s="176"/>
      <c r="CD90" s="337"/>
      <c r="CE90" s="307"/>
      <c r="CF90" s="50"/>
      <c r="CH90" s="3">
        <v>1</v>
      </c>
    </row>
    <row r="91" spans="2:86" ht="21" customHeight="1">
      <c r="B91" s="230" t="s">
        <v>16</v>
      </c>
      <c r="C91" s="190" t="str">
        <f>C54</f>
        <v>N NOM DE VOTRE RECETTE | collez la--FAMILLE| Auteur &gt; VOUS</v>
      </c>
      <c r="D91" s="190">
        <f>D54</f>
        <v>4</v>
      </c>
      <c r="E91" s="191" t="str">
        <f>E54</f>
        <v>couverts</v>
      </c>
      <c r="F91" s="192" t="str">
        <f>F54</f>
        <v>Recette mère ► Ballotine de pintade</v>
      </c>
      <c r="G91" s="533"/>
      <c r="H91" s="533"/>
      <c r="I91" s="533"/>
      <c r="J91" s="533"/>
      <c r="K91" s="1817"/>
      <c r="L91" s="1821" t="str">
        <f>IF(ISBLANK(M91),"",LARGE(L80:L90,1)+1)</f>
        <v/>
      </c>
      <c r="M91" s="1822"/>
      <c r="N91" s="1644"/>
      <c r="O91" s="1644"/>
      <c r="P91" s="1644"/>
      <c r="Q91" s="1644"/>
      <c r="R91" s="1644"/>
      <c r="S91" s="1644"/>
      <c r="T91" s="1645"/>
      <c r="V91" s="230" t="s">
        <v>16</v>
      </c>
      <c r="W91" s="190" t="str">
        <f>W54</f>
        <v>N NAME OF YOUR RECIPE | paste it — FAMILY|  Author &gt; YOU</v>
      </c>
      <c r="X91" s="190">
        <f>X54</f>
        <v>0.6</v>
      </c>
      <c r="Y91" s="191" t="str">
        <f>Y54</f>
        <v>kg</v>
      </c>
      <c r="Z91" s="192" t="str">
        <f>Z54</f>
        <v>Master recipe ► Guinea fowl ballotine</v>
      </c>
      <c r="AA91" s="533"/>
      <c r="AB91" s="533"/>
      <c r="AC91" s="533"/>
      <c r="AD91" s="533"/>
      <c r="AE91" s="1817"/>
      <c r="AF91" s="1821" t="str">
        <f>IF(ISBLANK(AG91),"",LARGE(AF80:AF90,1)+1)</f>
        <v/>
      </c>
      <c r="AG91" s="1822"/>
      <c r="AH91" s="1644"/>
      <c r="AI91" s="1644"/>
      <c r="AJ91" s="1644"/>
      <c r="AK91" s="1644"/>
      <c r="AL91" s="1644"/>
      <c r="AM91" s="1644"/>
      <c r="AN91" s="1645"/>
      <c r="AP91" s="230" t="s">
        <v>16</v>
      </c>
      <c r="AQ91" s="190" t="str">
        <f>AQ54</f>
        <v>N NOMBRE DE SU RECETA | pegue esto — FAMILIA| Autor &gt; USTED</v>
      </c>
      <c r="AR91" s="190">
        <f>AR54</f>
        <v>0.6</v>
      </c>
      <c r="AS91" s="191" t="str">
        <f>AS54</f>
        <v>kg</v>
      </c>
      <c r="AT91" s="192" t="str">
        <f>AT54</f>
        <v>Receta madre ► Ballotina de pintada</v>
      </c>
      <c r="AU91" s="533"/>
      <c r="AV91" s="533"/>
      <c r="AW91" s="533"/>
      <c r="AX91" s="533"/>
      <c r="AY91" s="1817"/>
      <c r="AZ91" s="1821" t="str">
        <f>IF(ISBLANK(BA91),"",LARGE(AZ80:AZ90,1)+1)</f>
        <v/>
      </c>
      <c r="BA91" s="1822"/>
      <c r="BB91" s="1644"/>
      <c r="BC91" s="1644"/>
      <c r="BD91" s="1644"/>
      <c r="BE91" s="1644"/>
      <c r="BF91" s="1644"/>
      <c r="BG91" s="1644"/>
      <c r="BH91" s="1645"/>
      <c r="BJ91" s="257" t="s">
        <v>217</v>
      </c>
      <c r="BK91" s="307"/>
      <c r="BL91" s="307"/>
      <c r="BM91" s="307"/>
      <c r="BN91" s="49"/>
      <c r="BO91" s="307"/>
      <c r="BP91" s="50"/>
      <c r="BR91" s="257" t="s">
        <v>218</v>
      </c>
      <c r="BS91" s="307"/>
      <c r="BT91" s="307"/>
      <c r="BU91" s="307"/>
      <c r="BV91" s="49"/>
      <c r="BW91" s="307"/>
      <c r="BX91" s="50"/>
      <c r="BZ91" s="257" t="s">
        <v>314</v>
      </c>
      <c r="CA91" s="307"/>
      <c r="CB91" s="307"/>
      <c r="CC91" s="307"/>
      <c r="CD91" s="49"/>
      <c r="CE91" s="307"/>
      <c r="CF91" s="50"/>
      <c r="CH91" s="3">
        <v>1</v>
      </c>
    </row>
    <row r="92" spans="2:86" ht="21" customHeight="1" thickBot="1">
      <c r="B92" s="230" t="s">
        <v>11</v>
      </c>
      <c r="C92" s="190" t="str">
        <f>C54</f>
        <v>N NOM DE VOTRE RECETTE | collez la--FAMILLE| Auteur &gt; VOUS</v>
      </c>
      <c r="D92" s="190">
        <f>D54</f>
        <v>4</v>
      </c>
      <c r="E92" s="191" t="str">
        <f>E54</f>
        <v>couverts</v>
      </c>
      <c r="F92" s="192" t="str">
        <f>F54</f>
        <v>Recette mère ► Ballotine de pintade</v>
      </c>
      <c r="G92" s="201"/>
      <c r="H92" s="1644"/>
      <c r="I92" s="1644"/>
      <c r="J92" s="253" t="s">
        <v>216</v>
      </c>
      <c r="K92" s="206" t="s">
        <v>1419</v>
      </c>
      <c r="L92" s="1644"/>
      <c r="M92" s="1644"/>
      <c r="N92" s="1644"/>
      <c r="O92" s="1644"/>
      <c r="P92" s="1644"/>
      <c r="Q92" s="1644"/>
      <c r="R92" s="1644"/>
      <c r="S92" s="1644"/>
      <c r="T92" s="1645"/>
      <c r="V92" s="230" t="s">
        <v>11</v>
      </c>
      <c r="W92" s="190" t="str">
        <f>W54</f>
        <v>N NAME OF YOUR RECIPE | paste it — FAMILY|  Author &gt; YOU</v>
      </c>
      <c r="X92" s="190">
        <f>X54</f>
        <v>0.6</v>
      </c>
      <c r="Y92" s="191" t="str">
        <f>Y54</f>
        <v>kg</v>
      </c>
      <c r="Z92" s="192" t="str">
        <f>Z54</f>
        <v>Master recipe ► Guinea fowl ballotine</v>
      </c>
      <c r="AA92" s="201"/>
      <c r="AB92" s="206"/>
      <c r="AC92" s="904" t="s">
        <v>1354</v>
      </c>
      <c r="AD92" s="253" t="s">
        <v>216</v>
      </c>
      <c r="AE92" s="206" t="s">
        <v>1416</v>
      </c>
      <c r="AF92" s="1644"/>
      <c r="AG92" s="1644"/>
      <c r="AH92" s="1644"/>
      <c r="AI92" s="1644"/>
      <c r="AJ92" s="1644"/>
      <c r="AK92" s="1644"/>
      <c r="AL92" s="1644"/>
      <c r="AM92" s="1644"/>
      <c r="AN92" s="1645"/>
      <c r="AP92" s="230" t="s">
        <v>11</v>
      </c>
      <c r="AQ92" s="190" t="str">
        <f>AQ54</f>
        <v>N NOMBRE DE SU RECETA | pegue esto — FAMILIA| Autor &gt; USTED</v>
      </c>
      <c r="AR92" s="190">
        <f>AR54</f>
        <v>0.6</v>
      </c>
      <c r="AS92" s="191" t="str">
        <f>AS54</f>
        <v>kg</v>
      </c>
      <c r="AT92" s="192" t="str">
        <f>AT54</f>
        <v>Receta madre ► Ballotina de pintada</v>
      </c>
      <c r="AU92" s="201"/>
      <c r="AV92" s="206"/>
      <c r="AW92" s="904" t="s">
        <v>1417</v>
      </c>
      <c r="AX92" s="253" t="s">
        <v>216</v>
      </c>
      <c r="AY92" s="206" t="s">
        <v>1418</v>
      </c>
      <c r="AZ92" s="1644"/>
      <c r="BA92" s="1644"/>
      <c r="BB92" s="1644"/>
      <c r="BC92" s="1644"/>
      <c r="BD92" s="1644"/>
      <c r="BE92" s="1644"/>
      <c r="BF92" s="1644"/>
      <c r="BG92" s="1644"/>
      <c r="BH92" s="1645"/>
      <c r="BJ92" s="261" t="s">
        <v>220</v>
      </c>
      <c r="BK92" s="49"/>
      <c r="BL92" s="49"/>
      <c r="BM92" s="49"/>
      <c r="BN92" s="49"/>
      <c r="BO92" s="49"/>
      <c r="BP92" s="50"/>
      <c r="BR92" s="261" t="s">
        <v>221</v>
      </c>
      <c r="BS92" s="49"/>
      <c r="BT92" s="49"/>
      <c r="BU92" s="49"/>
      <c r="BV92" s="49"/>
      <c r="BW92" s="49"/>
      <c r="BX92" s="50"/>
      <c r="BZ92" s="261" t="s">
        <v>222</v>
      </c>
      <c r="CA92" s="49"/>
      <c r="CB92" s="49"/>
      <c r="CC92" s="49"/>
      <c r="CD92" s="49"/>
      <c r="CE92" s="49"/>
      <c r="CF92" s="50"/>
      <c r="CH92" s="3">
        <v>1</v>
      </c>
    </row>
    <row r="93" spans="2:86" ht="21" customHeight="1" thickTop="1">
      <c r="B93" s="230" t="s">
        <v>11</v>
      </c>
      <c r="C93" s="190" t="str">
        <f>C54</f>
        <v>N NOM DE VOTRE RECETTE | collez la--FAMILLE| Auteur &gt; VOUS</v>
      </c>
      <c r="D93" s="190">
        <f>D54</f>
        <v>4</v>
      </c>
      <c r="E93" s="191" t="str">
        <f>E54</f>
        <v>couverts</v>
      </c>
      <c r="F93" s="192" t="str">
        <f>F54</f>
        <v>Recette mère ► Ballotine de pintade</v>
      </c>
      <c r="G93" s="338" t="s">
        <v>205</v>
      </c>
      <c r="H93" s="235"/>
      <c r="I93" s="235"/>
      <c r="J93" s="235"/>
      <c r="K93" s="235"/>
      <c r="L93" s="1644"/>
      <c r="M93" s="1644"/>
      <c r="N93" s="1644"/>
      <c r="O93" s="1644"/>
      <c r="P93" s="1644"/>
      <c r="Q93" s="1644"/>
      <c r="R93" s="1644"/>
      <c r="S93" s="1644"/>
      <c r="T93" s="1645"/>
      <c r="V93" s="230" t="s">
        <v>11</v>
      </c>
      <c r="W93" s="190" t="str">
        <f>W54</f>
        <v>N NAME OF YOUR RECIPE | paste it — FAMILY|  Author &gt; YOU</v>
      </c>
      <c r="X93" s="190">
        <f>X54</f>
        <v>0.6</v>
      </c>
      <c r="Y93" s="191" t="str">
        <f>Y54</f>
        <v>kg</v>
      </c>
      <c r="Z93" s="192" t="str">
        <f>Z54</f>
        <v>Master recipe ► Guinea fowl ballotine</v>
      </c>
      <c r="AA93" s="338" t="s">
        <v>904</v>
      </c>
      <c r="AB93" s="235"/>
      <c r="AC93" s="235"/>
      <c r="AD93" s="235"/>
      <c r="AE93" s="235"/>
      <c r="AF93" s="1644"/>
      <c r="AG93" s="1644"/>
      <c r="AH93" s="1644"/>
      <c r="AI93" s="1644"/>
      <c r="AJ93" s="1644"/>
      <c r="AK93" s="1644"/>
      <c r="AL93" s="1644"/>
      <c r="AM93" s="1644"/>
      <c r="AN93" s="1645"/>
      <c r="AP93" s="230" t="s">
        <v>11</v>
      </c>
      <c r="AQ93" s="190" t="str">
        <f>AQ54</f>
        <v>N NOMBRE DE SU RECETA | pegue esto — FAMILIA| Autor &gt; USTED</v>
      </c>
      <c r="AR93" s="190">
        <f>AR54</f>
        <v>0.6</v>
      </c>
      <c r="AS93" s="191" t="str">
        <f>AS54</f>
        <v>kg</v>
      </c>
      <c r="AT93" s="192" t="str">
        <f>AT54</f>
        <v>Receta madre ► Ballotina de pintada</v>
      </c>
      <c r="AU93" s="338" t="s">
        <v>926</v>
      </c>
      <c r="AV93" s="1644"/>
      <c r="AW93" s="1644"/>
      <c r="AX93" s="1644"/>
      <c r="AY93" s="1644"/>
      <c r="AZ93" s="1644"/>
      <c r="BA93" s="1644"/>
      <c r="BB93" s="1644"/>
      <c r="BC93" s="1644"/>
      <c r="BD93" s="1644"/>
      <c r="BE93" s="1644"/>
      <c r="BF93" s="1644"/>
      <c r="BG93" s="1644"/>
      <c r="BH93" s="1645"/>
      <c r="BJ93" s="339" t="s">
        <v>80</v>
      </c>
      <c r="BK93" s="340" t="s">
        <v>81</v>
      </c>
      <c r="BL93" s="341"/>
      <c r="BM93" s="2571" t="s">
        <v>82</v>
      </c>
      <c r="BN93" s="2573" t="s">
        <v>83</v>
      </c>
      <c r="BO93" s="342" t="s">
        <v>85</v>
      </c>
      <c r="BP93" s="50"/>
      <c r="BR93" s="339" t="s">
        <v>80</v>
      </c>
      <c r="BS93" s="340" t="s">
        <v>81</v>
      </c>
      <c r="BT93" s="341"/>
      <c r="BU93" s="2571" t="s">
        <v>235</v>
      </c>
      <c r="BV93" s="2573" t="s">
        <v>83</v>
      </c>
      <c r="BW93" s="342" t="s">
        <v>85</v>
      </c>
      <c r="BX93" s="50"/>
      <c r="BZ93" s="339" t="s">
        <v>80</v>
      </c>
      <c r="CA93" s="340" t="s">
        <v>81</v>
      </c>
      <c r="CB93" s="341"/>
      <c r="CC93" s="2571" t="s">
        <v>236</v>
      </c>
      <c r="CD93" s="2573" t="s">
        <v>83</v>
      </c>
      <c r="CE93" s="342" t="s">
        <v>85</v>
      </c>
      <c r="CF93" s="50"/>
      <c r="CH93" s="3">
        <v>1</v>
      </c>
    </row>
    <row r="94" spans="2:86" ht="21" customHeight="1">
      <c r="B94" s="230" t="s">
        <v>11</v>
      </c>
      <c r="C94" s="190" t="str">
        <f>C54</f>
        <v>N NOM DE VOTRE RECETTE | collez la--FAMILLE| Auteur &gt; VOUS</v>
      </c>
      <c r="D94" s="190">
        <f>D54</f>
        <v>4</v>
      </c>
      <c r="E94" s="191" t="str">
        <f>E54</f>
        <v>couverts</v>
      </c>
      <c r="F94" s="192" t="str">
        <f>F54</f>
        <v>Recette mère ► Ballotine de pintade</v>
      </c>
      <c r="G94" s="238"/>
      <c r="H94" s="238"/>
      <c r="I94" s="238" t="s">
        <v>209</v>
      </c>
      <c r="J94" s="239"/>
      <c r="K94" s="240"/>
      <c r="L94" s="240"/>
      <c r="M94" s="240"/>
      <c r="N94" s="240"/>
      <c r="O94" s="240"/>
      <c r="P94" s="240"/>
      <c r="Q94" s="240"/>
      <c r="R94" s="240"/>
      <c r="S94" s="240"/>
      <c r="T94" s="592"/>
      <c r="V94" s="230" t="s">
        <v>11</v>
      </c>
      <c r="W94" s="190" t="str">
        <f>W54</f>
        <v>N NAME OF YOUR RECIPE | paste it — FAMILY|  Author &gt; YOU</v>
      </c>
      <c r="X94" s="190">
        <f>X54</f>
        <v>0.6</v>
      </c>
      <c r="Y94" s="191" t="str">
        <f>Y54</f>
        <v>kg</v>
      </c>
      <c r="Z94" s="192" t="str">
        <f>Z54</f>
        <v>Master recipe ► Guinea fowl ballotine</v>
      </c>
      <c r="AA94" s="238"/>
      <c r="AB94" s="238"/>
      <c r="AC94" s="238" t="s">
        <v>209</v>
      </c>
      <c r="AD94" s="239"/>
      <c r="AE94" s="240"/>
      <c r="AF94" s="240"/>
      <c r="AG94" s="240"/>
      <c r="AH94" s="240"/>
      <c r="AI94" s="240"/>
      <c r="AJ94" s="240"/>
      <c r="AK94" s="240"/>
      <c r="AL94" s="240"/>
      <c r="AM94" s="240"/>
      <c r="AN94" s="240"/>
      <c r="AP94" s="230" t="s">
        <v>11</v>
      </c>
      <c r="AQ94" s="190" t="str">
        <f>AQ54</f>
        <v>N NOMBRE DE SU RECETA | pegue esto — FAMILIA| Autor &gt; USTED</v>
      </c>
      <c r="AR94" s="190">
        <f>AR54</f>
        <v>0.6</v>
      </c>
      <c r="AS94" s="191" t="str">
        <f>AS54</f>
        <v>kg</v>
      </c>
      <c r="AT94" s="192" t="str">
        <f>AT54</f>
        <v>Receta madre ► Ballotina de pintada</v>
      </c>
      <c r="AU94" s="238"/>
      <c r="AV94" s="238"/>
      <c r="AW94" s="238" t="s">
        <v>930</v>
      </c>
      <c r="AX94" s="239"/>
      <c r="AY94" s="240"/>
      <c r="AZ94" s="240"/>
      <c r="BA94" s="240"/>
      <c r="BB94" s="240"/>
      <c r="BC94" s="240"/>
      <c r="BD94" s="240"/>
      <c r="BE94" s="240"/>
      <c r="BF94" s="240"/>
      <c r="BG94" s="240"/>
      <c r="BH94" s="592"/>
      <c r="BJ94" s="343" t="s">
        <v>94</v>
      </c>
      <c r="BK94" s="281" t="s">
        <v>95</v>
      </c>
      <c r="BL94" s="102" t="s">
        <v>96</v>
      </c>
      <c r="BM94" s="2572"/>
      <c r="BN94" s="2574"/>
      <c r="BO94" s="344" t="s">
        <v>97</v>
      </c>
      <c r="BP94" s="50"/>
      <c r="BR94" s="278" t="s">
        <v>238</v>
      </c>
      <c r="BS94" s="281" t="s">
        <v>239</v>
      </c>
      <c r="BT94" s="102" t="s">
        <v>96</v>
      </c>
      <c r="BU94" s="2572"/>
      <c r="BV94" s="2574"/>
      <c r="BW94" s="344" t="s">
        <v>240</v>
      </c>
      <c r="BX94" s="50"/>
      <c r="BZ94" s="343" t="s">
        <v>241</v>
      </c>
      <c r="CA94" s="281" t="s">
        <v>242</v>
      </c>
      <c r="CB94" s="102" t="s">
        <v>96</v>
      </c>
      <c r="CC94" s="2572"/>
      <c r="CD94" s="2574"/>
      <c r="CE94" s="344" t="s">
        <v>291</v>
      </c>
      <c r="CF94" s="50"/>
      <c r="CH94" s="3">
        <v>1</v>
      </c>
    </row>
    <row r="95" spans="2:86" ht="21" customHeight="1">
      <c r="B95" s="230" t="s">
        <v>11</v>
      </c>
      <c r="C95" s="243" t="str">
        <f>C54</f>
        <v>N NOM DE VOTRE RECETTE | collez la--FAMILLE| Auteur &gt; VOUS</v>
      </c>
      <c r="D95" s="243">
        <f>D54</f>
        <v>4</v>
      </c>
      <c r="E95" s="244" t="str">
        <f>E54</f>
        <v>couverts</v>
      </c>
      <c r="F95" s="245" t="str">
        <f>F54</f>
        <v>Recette mère ► Ballotine de pintade</v>
      </c>
      <c r="G95" s="246"/>
      <c r="H95" s="247"/>
      <c r="I95" s="248"/>
      <c r="J95" s="249"/>
      <c r="K95" s="248"/>
      <c r="L95" s="248"/>
      <c r="M95" s="248"/>
      <c r="N95" s="248"/>
      <c r="O95" s="248"/>
      <c r="P95" s="248"/>
      <c r="Q95" s="248"/>
      <c r="R95" s="248"/>
      <c r="S95" s="248"/>
      <c r="T95" s="604"/>
      <c r="V95" s="230" t="s">
        <v>11</v>
      </c>
      <c r="W95" s="243" t="str">
        <f>W54</f>
        <v>N NAME OF YOUR RECIPE | paste it — FAMILY|  Author &gt; YOU</v>
      </c>
      <c r="X95" s="243">
        <f>X54</f>
        <v>0.6</v>
      </c>
      <c r="Y95" s="244" t="str">
        <f>Y54</f>
        <v>kg</v>
      </c>
      <c r="Z95" s="245" t="str">
        <f>Z54</f>
        <v>Master recipe ► Guinea fowl ballotine</v>
      </c>
      <c r="AA95" s="246"/>
      <c r="AB95" s="247"/>
      <c r="AC95" s="248"/>
      <c r="AD95" s="249"/>
      <c r="AE95" s="248"/>
      <c r="AF95" s="248"/>
      <c r="AG95" s="248"/>
      <c r="AH95" s="248"/>
      <c r="AI95" s="248"/>
      <c r="AJ95" s="248"/>
      <c r="AK95" s="248"/>
      <c r="AL95" s="248"/>
      <c r="AM95" s="248"/>
      <c r="AN95" s="248"/>
      <c r="AP95" s="230" t="s">
        <v>11</v>
      </c>
      <c r="AQ95" s="243" t="str">
        <f>AQ54</f>
        <v>N NOMBRE DE SU RECETA | pegue esto — FAMILIA| Autor &gt; USTED</v>
      </c>
      <c r="AR95" s="243">
        <f>AR54</f>
        <v>0.6</v>
      </c>
      <c r="AS95" s="244" t="str">
        <f>AS54</f>
        <v>kg</v>
      </c>
      <c r="AT95" s="245" t="str">
        <f>AT54</f>
        <v>Receta madre ► Ballotina de pintada</v>
      </c>
      <c r="AU95" s="246"/>
      <c r="AV95" s="247"/>
      <c r="AW95" s="248"/>
      <c r="AX95" s="249"/>
      <c r="AY95" s="248"/>
      <c r="AZ95" s="248"/>
      <c r="BA95" s="248"/>
      <c r="BB95" s="248"/>
      <c r="BC95" s="248"/>
      <c r="BD95" s="248"/>
      <c r="BE95" s="248"/>
      <c r="BF95" s="248"/>
      <c r="BG95" s="248"/>
      <c r="BH95" s="604"/>
      <c r="BJ95" s="345">
        <v>0.25</v>
      </c>
      <c r="BK95" s="346" t="s">
        <v>315</v>
      </c>
      <c r="BL95" s="347"/>
      <c r="BM95" s="348"/>
      <c r="BN95" s="349"/>
      <c r="BO95" s="350" t="s">
        <v>316</v>
      </c>
      <c r="BP95" s="50"/>
      <c r="BR95" s="345">
        <v>0.25</v>
      </c>
      <c r="BS95" s="346" t="s">
        <v>317</v>
      </c>
      <c r="BT95" s="347"/>
      <c r="BU95" s="348"/>
      <c r="BV95" s="349"/>
      <c r="BW95" s="350" t="s">
        <v>318</v>
      </c>
      <c r="BX95" s="50"/>
      <c r="BZ95" s="345">
        <v>0.25</v>
      </c>
      <c r="CA95" s="346" t="s">
        <v>319</v>
      </c>
      <c r="CB95" s="347"/>
      <c r="CC95" s="348"/>
      <c r="CD95" s="349"/>
      <c r="CE95" s="350" t="s">
        <v>320</v>
      </c>
      <c r="CF95" s="50"/>
      <c r="CH95" s="3">
        <v>1</v>
      </c>
    </row>
    <row r="96" spans="2:86" ht="21" customHeight="1" thickBot="1">
      <c r="B96" s="250" t="s">
        <v>11</v>
      </c>
      <c r="C96" s="251"/>
      <c r="D96" s="251"/>
      <c r="E96" s="251"/>
      <c r="F96" s="252"/>
      <c r="G96" s="253" t="s">
        <v>216</v>
      </c>
      <c r="H96" s="254" t="str">
        <f ca="1">CELL("nomfichier")</f>
        <v>D:\Données\1.UPRT\0-UPRT.fait\1-UPRT.FR-SITE-WEB\ff-fiches-fabrications\ff.fiches.fabrication.2023\ffr.restaurant.2023\[ff.FICHE.TRILINGUE.19.COLONNES.01.12.2025.xlsx]Nota.ES</v>
      </c>
      <c r="I96" s="255"/>
      <c r="J96" s="255"/>
      <c r="K96" s="255"/>
      <c r="L96" s="255"/>
      <c r="M96" s="255"/>
      <c r="N96" s="255"/>
      <c r="O96" s="255"/>
      <c r="P96" s="255"/>
      <c r="Q96" s="255"/>
      <c r="R96" s="255"/>
      <c r="S96" s="255"/>
      <c r="T96" s="256"/>
      <c r="V96" s="250" t="s">
        <v>11</v>
      </c>
      <c r="W96" s="251"/>
      <c r="X96" s="251"/>
      <c r="Y96" s="251"/>
      <c r="Z96" s="252"/>
      <c r="AA96" s="253" t="s">
        <v>216</v>
      </c>
      <c r="AB96" s="254" t="str">
        <f ca="1">CELL("nomfichier")</f>
        <v>D:\Données\1.UPRT\0-UPRT.fait\1-UPRT.FR-SITE-WEB\ff-fiches-fabrications\ff.fiches.fabrication.2023\ffr.restaurant.2023\[ff.FICHE.TRILINGUE.19.COLONNES.01.12.2025.xlsx]Nota.ES</v>
      </c>
      <c r="AC96" s="255"/>
      <c r="AD96" s="255"/>
      <c r="AE96" s="255"/>
      <c r="AF96" s="255"/>
      <c r="AG96" s="255"/>
      <c r="AH96" s="255"/>
      <c r="AI96" s="255"/>
      <c r="AJ96" s="255"/>
      <c r="AK96" s="255"/>
      <c r="AL96" s="255"/>
      <c r="AM96" s="255"/>
      <c r="AN96" s="256"/>
      <c r="AP96" s="250" t="s">
        <v>11</v>
      </c>
      <c r="AQ96" s="251"/>
      <c r="AR96" s="251"/>
      <c r="AS96" s="251"/>
      <c r="AT96" s="252"/>
      <c r="AU96" s="253" t="s">
        <v>216</v>
      </c>
      <c r="AV96" s="254" t="str">
        <f ca="1">CELL("nomfichier")</f>
        <v>D:\Données\1.UPRT\0-UPRT.fait\1-UPRT.FR-SITE-WEB\ff-fiches-fabrications\ff.fiches.fabrication.2023\ffr.restaurant.2023\[ff.FICHE.TRILINGUE.19.COLONNES.01.12.2025.xlsx]Nota.ES</v>
      </c>
      <c r="AW96" s="255"/>
      <c r="AX96" s="255"/>
      <c r="AY96" s="255"/>
      <c r="AZ96" s="255"/>
      <c r="BA96" s="255"/>
      <c r="BB96" s="255"/>
      <c r="BC96" s="255"/>
      <c r="BD96" s="255"/>
      <c r="BE96" s="255"/>
      <c r="BF96" s="255"/>
      <c r="BG96" s="255"/>
      <c r="BH96" s="256"/>
      <c r="BJ96" s="345">
        <v>0.5</v>
      </c>
      <c r="BK96" s="346" t="s">
        <v>321</v>
      </c>
      <c r="BL96" s="347"/>
      <c r="BM96" s="348"/>
      <c r="BN96" s="349"/>
      <c r="BO96" s="350" t="s">
        <v>322</v>
      </c>
      <c r="BP96" s="50"/>
      <c r="BR96" s="345">
        <v>0.5</v>
      </c>
      <c r="BS96" s="346" t="s">
        <v>323</v>
      </c>
      <c r="BT96" s="347"/>
      <c r="BU96" s="348"/>
      <c r="BV96" s="349"/>
      <c r="BW96" s="350" t="s">
        <v>324</v>
      </c>
      <c r="BX96" s="50"/>
      <c r="BZ96" s="345">
        <v>0.5</v>
      </c>
      <c r="CA96" s="346" t="s">
        <v>325</v>
      </c>
      <c r="CB96" s="347"/>
      <c r="CC96" s="348"/>
      <c r="CD96" s="349"/>
      <c r="CE96" s="350" t="s">
        <v>326</v>
      </c>
      <c r="CF96" s="50"/>
      <c r="CH96" s="3">
        <v>1</v>
      </c>
    </row>
    <row r="97" spans="2:86" ht="21" customHeight="1" thickBot="1">
      <c r="B97" s="1497" t="s">
        <v>11</v>
      </c>
      <c r="C97" s="1498" t="s">
        <v>11</v>
      </c>
      <c r="D97" s="1498" t="s">
        <v>11</v>
      </c>
      <c r="E97" s="1498" t="s">
        <v>11</v>
      </c>
      <c r="F97" s="1498" t="s">
        <v>11</v>
      </c>
      <c r="G97" s="1499" t="s">
        <v>2590</v>
      </c>
      <c r="H97" s="1500"/>
      <c r="I97" s="1501"/>
      <c r="J97" s="1502"/>
      <c r="K97" s="1503"/>
      <c r="L97" s="1504"/>
      <c r="M97" s="1502"/>
      <c r="N97" s="1502"/>
      <c r="O97" s="1500"/>
      <c r="P97" s="1500"/>
      <c r="Q97" s="1500"/>
      <c r="R97" s="1500"/>
      <c r="S97" s="1500"/>
      <c r="T97" s="1505" t="s">
        <v>1923</v>
      </c>
      <c r="V97" s="1497" t="s">
        <v>11</v>
      </c>
      <c r="W97" s="1498" t="s">
        <v>11</v>
      </c>
      <c r="X97" s="1498" t="s">
        <v>11</v>
      </c>
      <c r="Y97" s="1498" t="s">
        <v>11</v>
      </c>
      <c r="Z97" s="1498" t="s">
        <v>11</v>
      </c>
      <c r="AA97" s="1499" t="s">
        <v>2590</v>
      </c>
      <c r="AB97" s="1500"/>
      <c r="AC97" s="1501"/>
      <c r="AD97" s="1502"/>
      <c r="AE97" s="1503"/>
      <c r="AF97" s="1504"/>
      <c r="AG97" s="1502"/>
      <c r="AH97" s="1502"/>
      <c r="AI97" s="1500"/>
      <c r="AJ97" s="1500"/>
      <c r="AK97" s="1500"/>
      <c r="AL97" s="1500"/>
      <c r="AM97" s="1500"/>
      <c r="AN97" s="1505" t="s">
        <v>1923</v>
      </c>
      <c r="AP97" s="1497" t="s">
        <v>11</v>
      </c>
      <c r="AQ97" s="1498" t="s">
        <v>11</v>
      </c>
      <c r="AR97" s="1498" t="s">
        <v>11</v>
      </c>
      <c r="AS97" s="1498" t="s">
        <v>11</v>
      </c>
      <c r="AT97" s="1498" t="s">
        <v>11</v>
      </c>
      <c r="AU97" s="1499" t="s">
        <v>2590</v>
      </c>
      <c r="AV97" s="1500"/>
      <c r="AW97" s="1501"/>
      <c r="AX97" s="1502"/>
      <c r="AY97" s="1503"/>
      <c r="AZ97" s="1504"/>
      <c r="BA97" s="1502"/>
      <c r="BB97" s="1502"/>
      <c r="BC97" s="1500"/>
      <c r="BD97" s="1500"/>
      <c r="BE97" s="1500"/>
      <c r="BF97" s="1500"/>
      <c r="BG97" s="1500"/>
      <c r="BH97" s="1505" t="s">
        <v>1923</v>
      </c>
      <c r="BJ97" s="345">
        <v>0.75</v>
      </c>
      <c r="BK97" s="346" t="s">
        <v>328</v>
      </c>
      <c r="BL97" s="347"/>
      <c r="BM97" s="348"/>
      <c r="BN97" s="349"/>
      <c r="BO97" s="350" t="s">
        <v>329</v>
      </c>
      <c r="BP97" s="50"/>
      <c r="BR97" s="345">
        <v>0.75</v>
      </c>
      <c r="BS97" s="346" t="s">
        <v>330</v>
      </c>
      <c r="BT97" s="347"/>
      <c r="BU97" s="348"/>
      <c r="BV97" s="349"/>
      <c r="BW97" s="350" t="s">
        <v>331</v>
      </c>
      <c r="BX97" s="50"/>
      <c r="BZ97" s="345">
        <v>0.75</v>
      </c>
      <c r="CA97" s="346" t="s">
        <v>332</v>
      </c>
      <c r="CB97" s="347"/>
      <c r="CC97" s="348"/>
      <c r="CD97" s="349"/>
      <c r="CE97" s="350" t="s">
        <v>333</v>
      </c>
      <c r="CF97" s="50"/>
      <c r="CH97" s="3">
        <v>1</v>
      </c>
    </row>
    <row r="98" spans="2:86" ht="21" customHeight="1">
      <c r="B98" s="22" t="s">
        <v>11</v>
      </c>
      <c r="C98" s="23" t="str">
        <f>C104</f>
        <v>N NOM DE VOTRE RECETTE | collez la--FAMILLE| Auteur &gt; VOUS</v>
      </c>
      <c r="D98" s="24">
        <f>D104</f>
        <v>1</v>
      </c>
      <c r="E98" s="24" t="str">
        <f>E104</f>
        <v>coupe</v>
      </c>
      <c r="F98" s="25" t="str">
        <f>F104</f>
        <v>Recette mère ► MILLE-FEUILLE meringue et chiboust pamplemousse aux fraises des bois</v>
      </c>
      <c r="G98" s="26" t="s">
        <v>22</v>
      </c>
      <c r="H98" s="27" t="s">
        <v>23</v>
      </c>
      <c r="I98" s="27"/>
      <c r="J98" s="2660" t="s">
        <v>1398</v>
      </c>
      <c r="K98" s="2660"/>
      <c r="L98" s="2660"/>
      <c r="M98" s="2660"/>
      <c r="N98" s="2660"/>
      <c r="O98" s="2660"/>
      <c r="P98" s="2660"/>
      <c r="Q98" s="2660"/>
      <c r="R98" s="2539" t="s">
        <v>1413</v>
      </c>
      <c r="S98" s="2539"/>
      <c r="T98" s="2537" t="str">
        <f>UPPER(LEFT(J98,1))</f>
        <v>N</v>
      </c>
      <c r="V98" s="22" t="s">
        <v>11</v>
      </c>
      <c r="W98" s="23" t="str">
        <f>W104</f>
        <v>N NAME OF YOUR RECIPE | paste it — FAMILY|  Author &gt; YOU</v>
      </c>
      <c r="X98" s="24">
        <f>X104</f>
        <v>0.6</v>
      </c>
      <c r="Y98" s="24" t="str">
        <f>Y104</f>
        <v>kg</v>
      </c>
      <c r="Z98" s="25" t="str">
        <f>Z104</f>
        <v>Master recipe ► Guinea fowl ballotine</v>
      </c>
      <c r="AA98" s="26" t="s">
        <v>22</v>
      </c>
      <c r="AB98" s="27" t="s">
        <v>23</v>
      </c>
      <c r="AC98" s="27"/>
      <c r="AD98" s="2660" t="s">
        <v>885</v>
      </c>
      <c r="AE98" s="2660"/>
      <c r="AF98" s="2660"/>
      <c r="AG98" s="2660"/>
      <c r="AH98" s="2660"/>
      <c r="AI98" s="2660"/>
      <c r="AJ98" s="2660"/>
      <c r="AK98" s="2660"/>
      <c r="AL98" s="2539" t="s">
        <v>1414</v>
      </c>
      <c r="AM98" s="2539"/>
      <c r="AN98" s="2537" t="str">
        <f>UPPER(LEFT(AD98,1))</f>
        <v>N</v>
      </c>
      <c r="AP98" s="22" t="s">
        <v>11</v>
      </c>
      <c r="AQ98" s="23" t="str">
        <f>AQ104</f>
        <v>N NOMBRE DE SU RECETA | pegue esto — FAMILIA| Autor &gt; USTED</v>
      </c>
      <c r="AR98" s="24">
        <f>AR104</f>
        <v>0.6</v>
      </c>
      <c r="AS98" s="24" t="str">
        <f>AS104</f>
        <v>kg</v>
      </c>
      <c r="AT98" s="25" t="str">
        <f>AT104</f>
        <v>Receta madre ► Ballotina de pintada</v>
      </c>
      <c r="AU98" s="26" t="s">
        <v>22</v>
      </c>
      <c r="AV98" s="27" t="s">
        <v>907</v>
      </c>
      <c r="AW98" s="27"/>
      <c r="AX98" s="2660" t="s">
        <v>908</v>
      </c>
      <c r="AY98" s="2660"/>
      <c r="AZ98" s="2660"/>
      <c r="BA98" s="2660"/>
      <c r="BB98" s="2660"/>
      <c r="BC98" s="2660"/>
      <c r="BD98" s="2660"/>
      <c r="BE98" s="2660"/>
      <c r="BF98" s="2539" t="s">
        <v>1415</v>
      </c>
      <c r="BG98" s="2539"/>
      <c r="BH98" s="2537" t="str">
        <f>UPPER(LEFT(AX98,1))</f>
        <v>N</v>
      </c>
      <c r="BJ98" s="355">
        <v>2</v>
      </c>
      <c r="BK98" s="356" t="s">
        <v>305</v>
      </c>
      <c r="BL98" s="347"/>
      <c r="BM98" s="348"/>
      <c r="BN98" s="349"/>
      <c r="BO98" s="350"/>
      <c r="BP98" s="50"/>
      <c r="BR98" s="355">
        <v>2</v>
      </c>
      <c r="BS98" s="356" t="s">
        <v>309</v>
      </c>
      <c r="BT98" s="347"/>
      <c r="BU98" s="348"/>
      <c r="BV98" s="349"/>
      <c r="BW98" s="350"/>
      <c r="BX98" s="50"/>
      <c r="BZ98" s="355">
        <v>2</v>
      </c>
      <c r="CA98" s="356" t="s">
        <v>310</v>
      </c>
      <c r="CB98" s="347"/>
      <c r="CC98" s="348"/>
      <c r="CD98" s="349"/>
      <c r="CE98" s="350"/>
      <c r="CF98" s="50"/>
      <c r="CH98" s="3">
        <v>1</v>
      </c>
    </row>
    <row r="99" spans="2:86" ht="21" customHeight="1">
      <c r="B99" s="28" t="s">
        <v>11</v>
      </c>
      <c r="C99" s="29" t="str">
        <f>C104</f>
        <v>N NOM DE VOTRE RECETTE | collez la--FAMILLE| Auteur &gt; VOUS</v>
      </c>
      <c r="D99" s="30">
        <f>D104</f>
        <v>1</v>
      </c>
      <c r="E99" s="30" t="str">
        <f>E104</f>
        <v>coupe</v>
      </c>
      <c r="F99" s="31" t="str">
        <f>F104</f>
        <v>Recette mère ► MILLE-FEUILLE meringue et chiboust pamplemousse aux fraises des bois</v>
      </c>
      <c r="G99" s="32" t="s">
        <v>29</v>
      </c>
      <c r="H99" s="33" t="s">
        <v>865</v>
      </c>
      <c r="I99" s="33"/>
      <c r="J99" s="2661"/>
      <c r="K99" s="2661"/>
      <c r="L99" s="2661"/>
      <c r="M99" s="2661"/>
      <c r="N99" s="2661"/>
      <c r="O99" s="2661"/>
      <c r="P99" s="2661"/>
      <c r="Q99" s="2661"/>
      <c r="R99" s="2540"/>
      <c r="S99" s="2540"/>
      <c r="T99" s="2538"/>
      <c r="V99" s="28" t="s">
        <v>11</v>
      </c>
      <c r="W99" s="29" t="str">
        <f>W104</f>
        <v>N NAME OF YOUR RECIPE | paste it — FAMILY|  Author &gt; YOU</v>
      </c>
      <c r="X99" s="30">
        <f>X104</f>
        <v>0.6</v>
      </c>
      <c r="Y99" s="30" t="str">
        <f>Y104</f>
        <v>kg</v>
      </c>
      <c r="Z99" s="31" t="str">
        <f>Z104</f>
        <v>Master recipe ► Guinea fowl ballotine</v>
      </c>
      <c r="AA99" s="32" t="s">
        <v>1353</v>
      </c>
      <c r="AB99" s="33" t="s">
        <v>30</v>
      </c>
      <c r="AC99" s="33"/>
      <c r="AD99" s="2661"/>
      <c r="AE99" s="2661"/>
      <c r="AF99" s="2661"/>
      <c r="AG99" s="2661"/>
      <c r="AH99" s="2661"/>
      <c r="AI99" s="2661"/>
      <c r="AJ99" s="2661"/>
      <c r="AK99" s="2661"/>
      <c r="AL99" s="2540"/>
      <c r="AM99" s="2540"/>
      <c r="AN99" s="2538"/>
      <c r="AP99" s="28" t="s">
        <v>11</v>
      </c>
      <c r="AQ99" s="29" t="str">
        <f>AQ104</f>
        <v>N NOMBRE DE SU RECETA | pegue esto — FAMILIA| Autor &gt; USTED</v>
      </c>
      <c r="AR99" s="30">
        <f>AR104</f>
        <v>0.6</v>
      </c>
      <c r="AS99" s="30" t="str">
        <f>AS104</f>
        <v>kg</v>
      </c>
      <c r="AT99" s="31" t="str">
        <f>AT104</f>
        <v>Receta madre ► Ballotina de pintada</v>
      </c>
      <c r="AU99" s="32" t="s">
        <v>909</v>
      </c>
      <c r="AV99" s="33" t="s">
        <v>30</v>
      </c>
      <c r="AW99" s="33"/>
      <c r="AX99" s="2661"/>
      <c r="AY99" s="2661"/>
      <c r="AZ99" s="2661"/>
      <c r="BA99" s="2661"/>
      <c r="BB99" s="2661"/>
      <c r="BC99" s="2661"/>
      <c r="BD99" s="2661"/>
      <c r="BE99" s="2661"/>
      <c r="BF99" s="2540"/>
      <c r="BG99" s="2540"/>
      <c r="BH99" s="2538"/>
      <c r="BJ99" s="358"/>
      <c r="BK99" s="359"/>
      <c r="BL99" s="360"/>
      <c r="BM99" s="361"/>
      <c r="BN99" s="362"/>
      <c r="BO99" s="363"/>
      <c r="BP99" s="50"/>
      <c r="BR99" s="358"/>
      <c r="BS99" s="359"/>
      <c r="BT99" s="360"/>
      <c r="BU99" s="361"/>
      <c r="BV99" s="362"/>
      <c r="BW99" s="363"/>
      <c r="BX99" s="50"/>
      <c r="BZ99" s="358"/>
      <c r="CA99" s="359"/>
      <c r="CB99" s="360"/>
      <c r="CC99" s="361"/>
      <c r="CD99" s="362"/>
      <c r="CE99" s="363"/>
      <c r="CF99" s="50"/>
      <c r="CH99" s="3">
        <v>1</v>
      </c>
    </row>
    <row r="100" spans="2:86" ht="21" customHeight="1">
      <c r="B100" s="28" t="s">
        <v>11</v>
      </c>
      <c r="C100" s="34" t="str">
        <f>C104</f>
        <v>N NOM DE VOTRE RECETTE | collez la--FAMILLE| Auteur &gt; VOUS</v>
      </c>
      <c r="D100" s="35">
        <f>D104</f>
        <v>1</v>
      </c>
      <c r="E100" s="35" t="str">
        <f>E104</f>
        <v>coupe</v>
      </c>
      <c r="F100" s="36" t="str">
        <f>F104</f>
        <v>Recette mère ► MILLE-FEUILLE meringue et chiboust pamplemousse aux fraises des bois</v>
      </c>
      <c r="G100" s="1770"/>
      <c r="H100" s="1771" t="s">
        <v>31</v>
      </c>
      <c r="I100" s="37"/>
      <c r="J100" s="38" t="s">
        <v>32</v>
      </c>
      <c r="K100" s="39" t="s">
        <v>59</v>
      </c>
      <c r="L100" s="9"/>
      <c r="M100" s="39"/>
      <c r="N100" s="39"/>
      <c r="O100" s="39"/>
      <c r="P100" s="40"/>
      <c r="Q100" s="9"/>
      <c r="R100" s="9"/>
      <c r="S100" s="9"/>
      <c r="T100" s="41"/>
      <c r="V100" s="28" t="s">
        <v>11</v>
      </c>
      <c r="W100" s="34" t="str">
        <f>W104</f>
        <v>N NAME OF YOUR RECIPE | paste it — FAMILY|  Author &gt; YOU</v>
      </c>
      <c r="X100" s="35">
        <f>X104</f>
        <v>0.6</v>
      </c>
      <c r="Y100" s="35" t="str">
        <f>Y104</f>
        <v>kg</v>
      </c>
      <c r="Z100" s="36" t="str">
        <f>Z104</f>
        <v>Master recipe ► Guinea fowl ballotine</v>
      </c>
      <c r="AA100" s="1770"/>
      <c r="AB100" s="1771"/>
      <c r="AC100" s="37"/>
      <c r="AD100" s="38" t="s">
        <v>888</v>
      </c>
      <c r="AE100" s="39" t="s">
        <v>62</v>
      </c>
      <c r="AF100" s="9"/>
      <c r="AG100" s="39"/>
      <c r="AH100" s="39"/>
      <c r="AI100" s="39"/>
      <c r="AJ100" s="40"/>
      <c r="AK100" s="9"/>
      <c r="AL100" s="9"/>
      <c r="AM100" s="9"/>
      <c r="AN100" s="41"/>
      <c r="AP100" s="28" t="s">
        <v>11</v>
      </c>
      <c r="AQ100" s="34" t="str">
        <f>AQ104</f>
        <v>N NOMBRE DE SU RECETA | pegue esto — FAMILIA| Autor &gt; USTED</v>
      </c>
      <c r="AR100" s="35">
        <f>AR104</f>
        <v>0.6</v>
      </c>
      <c r="AS100" s="35" t="str">
        <f>AS104</f>
        <v>kg</v>
      </c>
      <c r="AT100" s="36" t="str">
        <f>AT104</f>
        <v>Receta madre ► Ballotina de pintada</v>
      </c>
      <c r="AU100" s="1770"/>
      <c r="AV100" s="1771"/>
      <c r="AW100" s="37"/>
      <c r="AX100" s="38" t="s">
        <v>910</v>
      </c>
      <c r="AY100" s="39" t="s">
        <v>65</v>
      </c>
      <c r="AZ100" s="9"/>
      <c r="BA100" s="39"/>
      <c r="BB100" s="39"/>
      <c r="BC100" s="39"/>
      <c r="BD100" s="40"/>
      <c r="BE100" s="9"/>
      <c r="BF100" s="9"/>
      <c r="BG100" s="9"/>
      <c r="BH100" s="41"/>
      <c r="BJ100" s="365" t="s">
        <v>224</v>
      </c>
      <c r="BK100" s="166"/>
      <c r="BL100" s="166"/>
      <c r="BM100" s="49"/>
      <c r="BN100" s="49"/>
      <c r="BO100" s="49"/>
      <c r="BP100" s="50"/>
      <c r="BR100" s="365" t="s">
        <v>225</v>
      </c>
      <c r="BS100" s="166"/>
      <c r="BT100" s="166"/>
      <c r="BU100" s="49"/>
      <c r="BV100" s="49"/>
      <c r="BW100" s="49"/>
      <c r="BX100" s="50"/>
      <c r="BZ100" s="365" t="s">
        <v>226</v>
      </c>
      <c r="CA100" s="166"/>
      <c r="CB100" s="166"/>
      <c r="CC100" s="49"/>
      <c r="CD100" s="49"/>
      <c r="CE100" s="49"/>
      <c r="CF100" s="50"/>
      <c r="CH100" s="3">
        <v>1</v>
      </c>
    </row>
    <row r="101" spans="2:86" ht="21" customHeight="1">
      <c r="B101" s="28" t="s">
        <v>11</v>
      </c>
      <c r="C101" s="34" t="str">
        <f>C104</f>
        <v>N NOM DE VOTRE RECETTE | collez la--FAMILLE| Auteur &gt; VOUS</v>
      </c>
      <c r="D101" s="35">
        <f>D104</f>
        <v>1</v>
      </c>
      <c r="E101" s="35" t="str">
        <f>E104</f>
        <v>coupe</v>
      </c>
      <c r="F101" s="36" t="str">
        <f>F104</f>
        <v>Recette mère ► MILLE-FEUILLE meringue et chiboust pamplemousse aux fraises des bois</v>
      </c>
      <c r="G101" s="42" t="s">
        <v>33</v>
      </c>
      <c r="H101" s="43"/>
      <c r="I101" s="43"/>
      <c r="J101" s="44" t="s">
        <v>34</v>
      </c>
      <c r="K101" s="2522" t="str">
        <f>L104&amp;" "&amp;M104&amp;" ► Famille = "&amp;R98&amp;" ► "&amp;J98&amp;" "&amp;P101&amp;" "&amp;R101&amp;" "&amp;S101&amp;" "&amp;T101</f>
        <v>Recette mère ► MILLE-FEUILLE meringue et chiboust pamplemousse aux fraises des bois ► Famille = collez la--FAMILLE ► NOM DE VOTRE RECETTE  ⓫  Dupliquée pour 5 coupes</v>
      </c>
      <c r="L101" s="2522"/>
      <c r="M101" s="2522"/>
      <c r="N101" s="2522"/>
      <c r="O101" s="2522"/>
      <c r="P101" s="2522"/>
      <c r="Q101" s="1773"/>
      <c r="R101" s="1773" t="s">
        <v>36</v>
      </c>
      <c r="S101" s="46">
        <v>5</v>
      </c>
      <c r="T101" s="47" t="str">
        <f>T103</f>
        <v>coupes</v>
      </c>
      <c r="V101" s="28" t="s">
        <v>11</v>
      </c>
      <c r="W101" s="34" t="str">
        <f>W104</f>
        <v>N NAME OF YOUR RECIPE | paste it — FAMILY|  Author &gt; YOU</v>
      </c>
      <c r="X101" s="35">
        <f>X104</f>
        <v>0.6</v>
      </c>
      <c r="Y101" s="35" t="str">
        <f>Y104</f>
        <v>kg</v>
      </c>
      <c r="Z101" s="36" t="str">
        <f>Z104</f>
        <v>Master recipe ► Guinea fowl ballotine</v>
      </c>
      <c r="AA101" s="42" t="s">
        <v>141</v>
      </c>
      <c r="AB101" s="43"/>
      <c r="AC101" s="43"/>
      <c r="AD101" s="44" t="s">
        <v>34</v>
      </c>
      <c r="AE101" s="2522" t="str">
        <f>AF104&amp;" "&amp;AG104&amp;" ► Famille = "&amp;AL98&amp;" ► "&amp;AD98&amp;" "&amp;AJ101&amp;" "&amp;AL101&amp;" "&amp;AM101&amp;" "&amp;AN101</f>
        <v>Master recipe ► Guinea fowl ballotine ► Famille = paste it — FAMILY ► NAME OF YOUR RECIPE  ⓫ Duplicated for 20 kg of guinea</v>
      </c>
      <c r="AF101" s="2522"/>
      <c r="AG101" s="2522"/>
      <c r="AH101" s="2522"/>
      <c r="AI101" s="2522"/>
      <c r="AJ101" s="2522"/>
      <c r="AK101" s="1773"/>
      <c r="AL101" s="1773" t="s">
        <v>142</v>
      </c>
      <c r="AM101" s="46">
        <v>20</v>
      </c>
      <c r="AN101" s="903" t="str">
        <f>AN103</f>
        <v>kg of guinea</v>
      </c>
      <c r="AP101" s="28" t="s">
        <v>11</v>
      </c>
      <c r="AQ101" s="34" t="str">
        <f>AQ104</f>
        <v>N NOMBRE DE SU RECETA | pegue esto — FAMILIA| Autor &gt; USTED</v>
      </c>
      <c r="AR101" s="35">
        <f>AR104</f>
        <v>0.6</v>
      </c>
      <c r="AS101" s="35" t="str">
        <f>AS104</f>
        <v>kg</v>
      </c>
      <c r="AT101" s="36" t="str">
        <f>AT104</f>
        <v>Receta madre ► Ballotina de pintada</v>
      </c>
      <c r="AU101" s="42" t="s">
        <v>911</v>
      </c>
      <c r="AV101" s="43"/>
      <c r="AW101" s="43"/>
      <c r="AX101" s="44" t="s">
        <v>912</v>
      </c>
      <c r="AY101" s="2522" t="str">
        <f>AZ104&amp;" "&amp;BA104&amp;" ► Famille = "&amp;BF98&amp;" ► "&amp;AX98&amp;" "&amp;BD101&amp;" "&amp;BF101&amp;" "&amp;BG101&amp;" "&amp;BH101</f>
        <v>Receta madre ► Ballotina de pintada ► Famille = pegue esto — FAMILIA ► NOMBRE DE SU RECETA  ⓫ Duplicada para 20 kg magra de pintada</v>
      </c>
      <c r="AZ101" s="2522"/>
      <c r="BA101" s="2522"/>
      <c r="BB101" s="2522"/>
      <c r="BC101" s="2522"/>
      <c r="BD101" s="2522"/>
      <c r="BE101" s="45"/>
      <c r="BF101" s="1773" t="s">
        <v>145</v>
      </c>
      <c r="BG101" s="46">
        <v>20</v>
      </c>
      <c r="BH101" s="869" t="str">
        <f>BH103</f>
        <v>kg magra de pintada</v>
      </c>
      <c r="BJ101" s="365"/>
      <c r="BK101" s="166"/>
      <c r="BL101" s="166"/>
      <c r="BM101" s="49"/>
      <c r="BN101" s="49"/>
      <c r="BO101" s="49"/>
      <c r="BP101" s="50"/>
      <c r="BR101" s="365"/>
      <c r="BS101" s="166"/>
      <c r="BT101" s="166"/>
      <c r="BU101" s="49"/>
      <c r="BV101" s="49"/>
      <c r="BW101" s="49"/>
      <c r="BX101" s="50"/>
      <c r="BZ101" s="365"/>
      <c r="CA101" s="166"/>
      <c r="CB101" s="166"/>
      <c r="CC101" s="49"/>
      <c r="CD101" s="49"/>
      <c r="CE101" s="49"/>
      <c r="CF101" s="50"/>
      <c r="CH101" s="3">
        <v>1</v>
      </c>
    </row>
    <row r="102" spans="2:86" ht="21" customHeight="1">
      <c r="B102" s="28" t="s">
        <v>11</v>
      </c>
      <c r="C102" s="34" t="str">
        <f>C104</f>
        <v>N NOM DE VOTRE RECETTE | collez la--FAMILLE| Auteur &gt; VOUS</v>
      </c>
      <c r="D102" s="35">
        <f>D104</f>
        <v>1</v>
      </c>
      <c r="E102" s="35" t="str">
        <f>E104</f>
        <v>coupe</v>
      </c>
      <c r="F102" s="36" t="str">
        <f>F104</f>
        <v>Recette mère ► MILLE-FEUILLE meringue et chiboust pamplemousse aux fraises des bois</v>
      </c>
      <c r="G102" s="1774">
        <v>1</v>
      </c>
      <c r="H102" s="1775" t="s">
        <v>1952</v>
      </c>
      <c r="I102" s="42"/>
      <c r="J102" s="42"/>
      <c r="K102" s="2522"/>
      <c r="L102" s="2522"/>
      <c r="M102" s="2522"/>
      <c r="N102" s="2522"/>
      <c r="O102" s="2522"/>
      <c r="P102" s="2522"/>
      <c r="Q102" s="931"/>
      <c r="R102" s="931"/>
      <c r="S102" s="53" t="s">
        <v>41</v>
      </c>
      <c r="T102" s="54" t="s">
        <v>42</v>
      </c>
      <c r="V102" s="28" t="s">
        <v>11</v>
      </c>
      <c r="W102" s="34" t="str">
        <f>W104</f>
        <v>N NAME OF YOUR RECIPE | paste it — FAMILY|  Author &gt; YOU</v>
      </c>
      <c r="X102" s="35">
        <f>X104</f>
        <v>0.6</v>
      </c>
      <c r="Y102" s="35" t="str">
        <f>Y104</f>
        <v>kg</v>
      </c>
      <c r="Z102" s="36" t="str">
        <f>Z104</f>
        <v>Master recipe ► Guinea fowl ballotine</v>
      </c>
      <c r="AA102" s="2117">
        <v>0.6</v>
      </c>
      <c r="AB102" s="2118" t="s">
        <v>147</v>
      </c>
      <c r="AC102" s="42"/>
      <c r="AD102" s="42"/>
      <c r="AE102" s="2522"/>
      <c r="AF102" s="2522"/>
      <c r="AG102" s="2522"/>
      <c r="AH102" s="2522"/>
      <c r="AI102" s="2522"/>
      <c r="AJ102" s="2522"/>
      <c r="AK102" s="931"/>
      <c r="AL102" s="931"/>
      <c r="AM102" s="53" t="s">
        <v>155</v>
      </c>
      <c r="AN102" s="54" t="s">
        <v>889</v>
      </c>
      <c r="AP102" s="28" t="s">
        <v>11</v>
      </c>
      <c r="AQ102" s="34" t="str">
        <f>AQ104</f>
        <v>N NOMBRE DE SU RECETA | pegue esto — FAMILIA| Autor &gt; USTED</v>
      </c>
      <c r="AR102" s="35">
        <f>AR104</f>
        <v>0.6</v>
      </c>
      <c r="AS102" s="35" t="str">
        <f>AS104</f>
        <v>kg</v>
      </c>
      <c r="AT102" s="36" t="str">
        <f>AT104</f>
        <v>Receta madre ► Ballotina de pintada</v>
      </c>
      <c r="AU102" s="908">
        <v>0.6</v>
      </c>
      <c r="AV102" s="866" t="s">
        <v>147</v>
      </c>
      <c r="AW102" s="42"/>
      <c r="AX102" s="42"/>
      <c r="AY102" s="2522"/>
      <c r="AZ102" s="2522"/>
      <c r="BA102" s="2522"/>
      <c r="BB102" s="2522"/>
      <c r="BC102" s="2522"/>
      <c r="BD102" s="2522"/>
      <c r="BE102" s="9"/>
      <c r="BF102" s="931"/>
      <c r="BG102" s="53" t="s">
        <v>157</v>
      </c>
      <c r="BH102" s="54" t="s">
        <v>158</v>
      </c>
      <c r="BJ102" s="366"/>
      <c r="BK102" s="367" t="s">
        <v>343</v>
      </c>
      <c r="BL102" s="166"/>
      <c r="BM102" s="49"/>
      <c r="BN102" s="49"/>
      <c r="BO102" s="49"/>
      <c r="BP102" s="50"/>
      <c r="BR102" s="366"/>
      <c r="BS102" s="367" t="s">
        <v>344</v>
      </c>
      <c r="BT102" s="166"/>
      <c r="BU102" s="49"/>
      <c r="BV102" s="49"/>
      <c r="BW102" s="49"/>
      <c r="BX102" s="50"/>
      <c r="BZ102" s="366"/>
      <c r="CA102" s="367" t="s">
        <v>345</v>
      </c>
      <c r="CB102" s="166"/>
      <c r="CC102" s="49"/>
      <c r="CD102" s="49"/>
      <c r="CE102" s="49"/>
      <c r="CF102" s="50"/>
      <c r="CH102" s="3">
        <v>1</v>
      </c>
    </row>
    <row r="103" spans="2:86" ht="21" customHeight="1">
      <c r="B103" s="28" t="s">
        <v>16</v>
      </c>
      <c r="C103" s="34" t="str">
        <f>C104</f>
        <v>N NOM DE VOTRE RECETTE | collez la--FAMILLE| Auteur &gt; VOUS</v>
      </c>
      <c r="D103" s="35">
        <f>D104</f>
        <v>1</v>
      </c>
      <c r="E103" s="35" t="str">
        <f>E104</f>
        <v>coupe</v>
      </c>
      <c r="F103" s="36" t="str">
        <f>F104</f>
        <v>Recette mère ► MILLE-FEUILLE meringue et chiboust pamplemousse aux fraises des bois</v>
      </c>
      <c r="G103" s="59"/>
      <c r="H103" s="1638" t="s">
        <v>8365</v>
      </c>
      <c r="I103" s="2532">
        <f>P138</f>
        <v>0.10100000000000001</v>
      </c>
      <c r="J103" s="2532"/>
      <c r="K103" s="1639" t="str" cm="1">
        <f t="array" ref="K103">"1= "&amp;IF(OR(G102&lt;=0,I103=""),"",_xlfn.LET(_xlpm.kg,IF(ISNUMBER(I103),I103,VALEUR(SUBSTITUTE(SUBSTITUTE(SUBSTITUTE(LOWER(I103),"kg",""),",",".")," ",""))),TEXT(ROUND(_xlpm.kg*1000/G102,2),"0.##")&amp;" g"))</f>
        <v>1= 101. g</v>
      </c>
      <c r="L103" s="1640">
        <f>IFERROR(S101/S103,0)</f>
        <v>3.3333333333333335</v>
      </c>
      <c r="M103" s="61"/>
      <c r="N103" s="61"/>
      <c r="O103" s="61"/>
      <c r="P103"/>
      <c r="Q103" s="1776"/>
      <c r="R103" s="1776" t="s">
        <v>52</v>
      </c>
      <c r="S103" s="1138">
        <v>1.5</v>
      </c>
      <c r="T103" s="63" t="s">
        <v>1953</v>
      </c>
      <c r="V103" s="28" t="s">
        <v>16</v>
      </c>
      <c r="W103" s="34" t="str">
        <f>W104</f>
        <v>N NAME OF YOUR RECIPE | paste it — FAMILY|  Author &gt; YOU</v>
      </c>
      <c r="X103" s="35">
        <f>X104</f>
        <v>0.6</v>
      </c>
      <c r="Y103" s="35" t="str">
        <f>Y104</f>
        <v>kg</v>
      </c>
      <c r="Z103" s="36" t="str">
        <f>Z104</f>
        <v>Master recipe ► Guinea fowl ballotine</v>
      </c>
      <c r="AA103" s="59"/>
      <c r="AB103" s="1638" t="s">
        <v>8366</v>
      </c>
      <c r="AC103" s="2532">
        <f>AJ138</f>
        <v>0.60000000000000009</v>
      </c>
      <c r="AD103" s="2532"/>
      <c r="AE103" s="1639" t="str" cm="1">
        <f t="array" ref="AE103">"1= "&amp;IF(OR(AA102&lt;=0,AC103=""),"",_xlfn.LET(_xlpm.kg,IF(ISNUMBER(AC103),AC103,VALEUR(SUBSTITUTE(SUBSTITUTE(SUBSTITUTE(LOWER(AC103),"kg",""),",",".")," ",""))),TEXT(ROUND(_xlpm.kg*1000/AA102,2),"0.##")&amp;" g"))</f>
        <v>1= 1000. g</v>
      </c>
      <c r="AF103" s="1640">
        <f>IFERROR(AM101/AM103,0)</f>
        <v>50</v>
      </c>
      <c r="AG103" s="61"/>
      <c r="AH103" s="61"/>
      <c r="AI103" s="61"/>
      <c r="AK103" s="1776"/>
      <c r="AL103" s="1776" t="s">
        <v>160</v>
      </c>
      <c r="AM103" s="867">
        <v>0.4</v>
      </c>
      <c r="AN103" s="63" t="s">
        <v>1399</v>
      </c>
      <c r="AP103" s="28" t="s">
        <v>16</v>
      </c>
      <c r="AQ103" s="34" t="str">
        <f>AQ104</f>
        <v>N NOMBRE DE SU RECETA | pegue esto — FAMILIA| Autor &gt; USTED</v>
      </c>
      <c r="AR103" s="35">
        <f>AR104</f>
        <v>0.6</v>
      </c>
      <c r="AS103" s="35" t="str">
        <f>AS104</f>
        <v>kg</v>
      </c>
      <c r="AT103" s="36" t="str">
        <f>AT104</f>
        <v>Receta madre ► Ballotina de pintada</v>
      </c>
      <c r="AU103" s="59"/>
      <c r="AV103" s="1638" t="s">
        <v>8367</v>
      </c>
      <c r="AW103" s="2532">
        <f>BD138</f>
        <v>0.60000000000000009</v>
      </c>
      <c r="AX103" s="2532"/>
      <c r="AY103" s="1639" t="str" cm="1">
        <f t="array" ref="AY103">"1= "&amp;IF(OR(AU102&lt;=0,AW103=""),"",_xlfn.LET(_xlpm.kg,IF(ISNUMBER(AW103),AW103,VALEUR(SUBSTITUTE(SUBSTITUTE(SUBSTITUTE(LOWER(AW103),"kg",""),",",".")," ",""))),TEXT(ROUND(_xlpm.kg*1000/AU102,2),"0.##")&amp;" g"))</f>
        <v>1= 1000. g</v>
      </c>
      <c r="AZ103" s="1640">
        <f>IFERROR(BG101/BG103,0)</f>
        <v>50</v>
      </c>
      <c r="BA103" s="61"/>
      <c r="BB103" s="61"/>
      <c r="BC103" s="61"/>
      <c r="BE103" s="62"/>
      <c r="BF103" s="1776" t="s">
        <v>161</v>
      </c>
      <c r="BG103" s="867">
        <v>0.4</v>
      </c>
      <c r="BH103" s="870" t="s">
        <v>1400</v>
      </c>
      <c r="BJ103" s="368" t="s">
        <v>348</v>
      </c>
      <c r="BK103" s="367"/>
      <c r="BL103" s="166"/>
      <c r="BM103" s="49"/>
      <c r="BN103" s="49"/>
      <c r="BO103" s="49"/>
      <c r="BP103" s="50"/>
      <c r="BR103" s="368" t="s">
        <v>349</v>
      </c>
      <c r="BS103" s="367"/>
      <c r="BT103" s="166"/>
      <c r="BU103" s="49"/>
      <c r="BV103" s="49"/>
      <c r="BW103" s="49"/>
      <c r="BX103" s="50"/>
      <c r="BZ103" s="368" t="s">
        <v>350</v>
      </c>
      <c r="CA103" s="367"/>
      <c r="CB103" s="166"/>
      <c r="CC103" s="49"/>
      <c r="CD103" s="49"/>
      <c r="CE103" s="49"/>
      <c r="CF103" s="50"/>
      <c r="CH103" s="3">
        <v>1</v>
      </c>
    </row>
    <row r="104" spans="2:86" ht="21" customHeight="1">
      <c r="B104" s="68" t="s">
        <v>16</v>
      </c>
      <c r="C104" s="69" t="str">
        <f>G104</f>
        <v>N NOM DE VOTRE RECETTE | collez la--FAMILLE| Auteur &gt; VOUS</v>
      </c>
      <c r="D104" s="70">
        <f>G102</f>
        <v>1</v>
      </c>
      <c r="E104" s="69" t="str">
        <f>H102</f>
        <v>coupe</v>
      </c>
      <c r="F104" s="71" t="str">
        <f>L104&amp;" "&amp;M104</f>
        <v>Recette mère ► MILLE-FEUILLE meringue et chiboust pamplemousse aux fraises des bois</v>
      </c>
      <c r="G104" s="72" t="str">
        <f>UPPER(LEFT(J98,1))&amp;" "&amp;J98&amp;" | "&amp;R98&amp;"| "&amp;J100&amp;" "&amp;K100</f>
        <v>N NOM DE VOTRE RECETTE | collez la--FAMILLE| Auteur &gt; VOUS</v>
      </c>
      <c r="H104" s="73" t="s">
        <v>55</v>
      </c>
      <c r="I104" s="2525" t="s">
        <v>56</v>
      </c>
      <c r="J104" s="2525"/>
      <c r="K104" s="2525"/>
      <c r="L104" s="74" t="str">
        <f>IF(ISTEXT(M104),"Recette mère ►",H104)</f>
        <v>Recette mère ►</v>
      </c>
      <c r="M104" s="75" t="s">
        <v>57</v>
      </c>
      <c r="N104" s="75"/>
      <c r="O104" s="75"/>
      <c r="P104" s="1139" t="s">
        <v>12</v>
      </c>
      <c r="Q104" s="76"/>
      <c r="R104" s="76"/>
      <c r="S104" s="76"/>
      <c r="T104" s="77"/>
      <c r="V104" s="68" t="s">
        <v>16</v>
      </c>
      <c r="W104" s="69" t="str">
        <f>AA104</f>
        <v>N NAME OF YOUR RECIPE | paste it — FAMILY|  Author &gt; YOU</v>
      </c>
      <c r="X104" s="70">
        <f>AA102</f>
        <v>0.6</v>
      </c>
      <c r="Y104" s="69" t="str">
        <f>AB102</f>
        <v>kg</v>
      </c>
      <c r="Z104" s="71" t="str">
        <f>AF104&amp;" "&amp;AG104</f>
        <v>Master recipe ► Guinea fowl ballotine</v>
      </c>
      <c r="AA104" s="72" t="str">
        <f>UPPER(LEFT(AD98,1))&amp;" "&amp;AD98&amp;" | "&amp;AL98&amp;"| "&amp;AD100&amp;" "&amp;AE100</f>
        <v>N NAME OF YOUR RECIPE | paste it — FAMILY|  Author &gt; YOU</v>
      </c>
      <c r="AB104" s="73" t="s">
        <v>890</v>
      </c>
      <c r="AC104" s="2525" t="s">
        <v>887</v>
      </c>
      <c r="AD104" s="2525"/>
      <c r="AE104" s="2525"/>
      <c r="AF104" s="74" t="str">
        <f>IF(ISTEXT(AG104),"Master recipe ►",AB104)</f>
        <v>Master recipe ►</v>
      </c>
      <c r="AG104" s="75" t="s">
        <v>891</v>
      </c>
      <c r="AH104" s="75"/>
      <c r="AI104" s="75"/>
      <c r="AJ104" s="76"/>
      <c r="AK104" s="76"/>
      <c r="AL104" s="76"/>
      <c r="AM104" s="76"/>
      <c r="AN104" s="933" t="s">
        <v>892</v>
      </c>
      <c r="AP104" s="68" t="s">
        <v>16</v>
      </c>
      <c r="AQ104" s="69" t="str">
        <f>AU104</f>
        <v>N NOMBRE DE SU RECETA | pegue esto — FAMILIA| Autor &gt; USTED</v>
      </c>
      <c r="AR104" s="70">
        <f>AU102</f>
        <v>0.6</v>
      </c>
      <c r="AS104" s="69" t="str">
        <f>AV102</f>
        <v>kg</v>
      </c>
      <c r="AT104" s="71" t="str">
        <f>AZ104&amp;" "&amp;BA104</f>
        <v>Receta madre ► Ballotina de pintada</v>
      </c>
      <c r="AU104" s="72" t="str">
        <f>UPPER(LEFT(AX98,1))&amp;" "&amp;AX98&amp;" | "&amp;BF98&amp;"| "&amp;AX100&amp;" "&amp;AY100</f>
        <v>N NOMBRE DE SU RECETA | pegue esto — FAMILIA| Autor &gt; USTED</v>
      </c>
      <c r="AV104" s="73" t="s">
        <v>913</v>
      </c>
      <c r="AW104" s="2525" t="s">
        <v>914</v>
      </c>
      <c r="AX104" s="2525"/>
      <c r="AY104" s="2525"/>
      <c r="AZ104" s="74" t="s">
        <v>114</v>
      </c>
      <c r="BA104" s="75" t="s">
        <v>915</v>
      </c>
      <c r="BB104" s="75"/>
      <c r="BC104" s="906"/>
      <c r="BD104" s="76"/>
      <c r="BE104" s="76"/>
      <c r="BF104" s="76"/>
      <c r="BG104" s="76"/>
      <c r="BH104" s="933" t="s">
        <v>892</v>
      </c>
      <c r="BJ104" s="48"/>
      <c r="BK104" s="369" t="s">
        <v>353</v>
      </c>
      <c r="BL104" s="49"/>
      <c r="BM104" s="49"/>
      <c r="BN104" s="49"/>
      <c r="BO104" s="49"/>
      <c r="BP104" s="50"/>
      <c r="BR104" s="48"/>
      <c r="BS104" s="369" t="s">
        <v>203</v>
      </c>
      <c r="BT104" s="49"/>
      <c r="BU104" s="49"/>
      <c r="BV104" s="49"/>
      <c r="BW104" s="49"/>
      <c r="BX104" s="50"/>
      <c r="BZ104" s="48"/>
      <c r="CA104" s="369" t="s">
        <v>204</v>
      </c>
      <c r="CB104" s="49"/>
      <c r="CC104" s="49"/>
      <c r="CD104" s="49"/>
      <c r="CE104" s="49"/>
      <c r="CF104" s="50"/>
      <c r="CH104" s="3">
        <v>1</v>
      </c>
    </row>
    <row r="105" spans="2:86" ht="21" customHeight="1">
      <c r="B105" s="79" t="s">
        <v>16</v>
      </c>
      <c r="C105" s="80" t="str">
        <f>C104</f>
        <v>N NOM DE VOTRE RECETTE | collez la--FAMILLE| Auteur &gt; VOUS</v>
      </c>
      <c r="D105" s="80">
        <f>D104</f>
        <v>1</v>
      </c>
      <c r="E105" s="80" t="str">
        <f>E104</f>
        <v>coupe</v>
      </c>
      <c r="F105" s="81" t="str">
        <f>F104</f>
        <v>Recette mère ► MILLE-FEUILLE meringue et chiboust pamplemousse aux fraises des bois</v>
      </c>
      <c r="G105" s="13" t="s">
        <v>67</v>
      </c>
      <c r="H105" s="13" t="s">
        <v>68</v>
      </c>
      <c r="I105" s="13" t="s">
        <v>69</v>
      </c>
      <c r="J105" s="13" t="s">
        <v>70</v>
      </c>
      <c r="K105" s="82" t="s">
        <v>71</v>
      </c>
      <c r="L105" s="83" t="s">
        <v>72</v>
      </c>
      <c r="M105" s="84" t="s">
        <v>73</v>
      </c>
      <c r="N105" s="84" t="s">
        <v>74</v>
      </c>
      <c r="O105" s="84" t="s">
        <v>75</v>
      </c>
      <c r="P105" s="84" t="s">
        <v>76</v>
      </c>
      <c r="Q105" s="84" t="s">
        <v>77</v>
      </c>
      <c r="R105" s="84" t="s">
        <v>78</v>
      </c>
      <c r="S105" s="84" t="s">
        <v>79</v>
      </c>
      <c r="T105" s="85" t="s">
        <v>8454</v>
      </c>
      <c r="V105" s="79" t="s">
        <v>16</v>
      </c>
      <c r="W105" s="80" t="str">
        <f>W104</f>
        <v>N NAME OF YOUR RECIPE | paste it — FAMILY|  Author &gt; YOU</v>
      </c>
      <c r="X105" s="80">
        <f>X104</f>
        <v>0.6</v>
      </c>
      <c r="Y105" s="80" t="str">
        <f>Y104</f>
        <v>kg</v>
      </c>
      <c r="Z105" s="81" t="str">
        <f>Z104</f>
        <v>Master recipe ► Guinea fowl ballotine</v>
      </c>
      <c r="AA105" s="13" t="s">
        <v>67</v>
      </c>
      <c r="AB105" s="13" t="s">
        <v>68</v>
      </c>
      <c r="AC105" s="13" t="s">
        <v>69</v>
      </c>
      <c r="AD105" s="13" t="s">
        <v>70</v>
      </c>
      <c r="AE105" s="82" t="s">
        <v>71</v>
      </c>
      <c r="AF105" s="83" t="s">
        <v>72</v>
      </c>
      <c r="AG105" s="84" t="s">
        <v>73</v>
      </c>
      <c r="AH105" s="84" t="s">
        <v>74</v>
      </c>
      <c r="AI105" s="84" t="s">
        <v>75</v>
      </c>
      <c r="AJ105" s="84" t="s">
        <v>76</v>
      </c>
      <c r="AK105" s="84" t="s">
        <v>77</v>
      </c>
      <c r="AL105" s="84" t="s">
        <v>78</v>
      </c>
      <c r="AM105" s="84" t="s">
        <v>79</v>
      </c>
      <c r="AN105" s="85" t="s">
        <v>8454</v>
      </c>
      <c r="AP105" s="79" t="s">
        <v>16</v>
      </c>
      <c r="AQ105" s="80" t="str">
        <f>AQ104</f>
        <v>N NOMBRE DE SU RECETA | pegue esto — FAMILIA| Autor &gt; USTED</v>
      </c>
      <c r="AR105" s="80">
        <f>AR104</f>
        <v>0.6</v>
      </c>
      <c r="AS105" s="80" t="str">
        <f>AS104</f>
        <v>kg</v>
      </c>
      <c r="AT105" s="81" t="str">
        <f>AT104</f>
        <v>Receta madre ► Ballotina de pintada</v>
      </c>
      <c r="AU105" s="13" t="s">
        <v>67</v>
      </c>
      <c r="AV105" s="13" t="s">
        <v>68</v>
      </c>
      <c r="AW105" s="13" t="s">
        <v>69</v>
      </c>
      <c r="AX105" s="13" t="s">
        <v>70</v>
      </c>
      <c r="AY105" s="82" t="s">
        <v>71</v>
      </c>
      <c r="AZ105" s="83" t="s">
        <v>72</v>
      </c>
      <c r="BA105" s="84" t="s">
        <v>73</v>
      </c>
      <c r="BB105" s="84" t="s">
        <v>74</v>
      </c>
      <c r="BC105" s="907" t="s">
        <v>75</v>
      </c>
      <c r="BD105" s="868" t="s">
        <v>76</v>
      </c>
      <c r="BE105" s="868" t="s">
        <v>77</v>
      </c>
      <c r="BF105" s="84" t="s">
        <v>78</v>
      </c>
      <c r="BG105" s="868" t="s">
        <v>79</v>
      </c>
      <c r="BH105" s="85" t="s">
        <v>8454</v>
      </c>
      <c r="BJ105" s="371" t="s">
        <v>356</v>
      </c>
      <c r="BK105" s="49"/>
      <c r="BL105" s="49"/>
      <c r="BM105" s="49"/>
      <c r="BN105" s="49"/>
      <c r="BO105" s="49"/>
      <c r="BP105" s="50"/>
      <c r="BR105" s="371" t="s">
        <v>357</v>
      </c>
      <c r="BS105" s="49"/>
      <c r="BT105" s="49"/>
      <c r="BU105" s="49"/>
      <c r="BV105" s="49"/>
      <c r="BW105" s="49"/>
      <c r="BX105" s="50"/>
      <c r="BZ105" s="371" t="s">
        <v>358</v>
      </c>
      <c r="CA105" s="49"/>
      <c r="CB105" s="49"/>
      <c r="CC105" s="49"/>
      <c r="CD105" s="49"/>
      <c r="CE105" s="49"/>
      <c r="CF105" s="50"/>
      <c r="CH105" s="3">
        <v>1</v>
      </c>
    </row>
    <row r="106" spans="2:86" ht="21" customHeight="1" thickBot="1">
      <c r="B106" s="28" t="s">
        <v>11</v>
      </c>
      <c r="C106" s="34" t="str">
        <f>C104</f>
        <v>N NOM DE VOTRE RECETTE | collez la--FAMILLE| Auteur &gt; VOUS</v>
      </c>
      <c r="D106" s="35">
        <f>D104</f>
        <v>1</v>
      </c>
      <c r="E106" s="34" t="str">
        <f>E104</f>
        <v>coupe</v>
      </c>
      <c r="F106" s="36" t="str">
        <f>F104</f>
        <v>Recette mère ► MILLE-FEUILLE meringue et chiboust pamplemousse aux fraises des bois</v>
      </c>
      <c r="G106" s="87" t="s">
        <v>80</v>
      </c>
      <c r="H106" s="88" t="s">
        <v>81</v>
      </c>
      <c r="I106" s="89"/>
      <c r="J106" s="2572" t="s">
        <v>82</v>
      </c>
      <c r="K106" s="2586" t="s">
        <v>83</v>
      </c>
      <c r="L106" s="2587" t="s">
        <v>84</v>
      </c>
      <c r="M106" s="90" t="s">
        <v>85</v>
      </c>
      <c r="N106" s="91" t="s">
        <v>51</v>
      </c>
      <c r="O106" s="92" t="s">
        <v>86</v>
      </c>
      <c r="P106" s="2563" t="s">
        <v>87</v>
      </c>
      <c r="Q106" s="2523" t="s">
        <v>86</v>
      </c>
      <c r="R106" s="2523" t="s">
        <v>8754</v>
      </c>
      <c r="S106" s="2523" t="s">
        <v>88</v>
      </c>
      <c r="T106" s="2588" t="s">
        <v>89</v>
      </c>
      <c r="V106" s="28" t="s">
        <v>11</v>
      </c>
      <c r="W106" s="34" t="str">
        <f>W104</f>
        <v>N NAME OF YOUR RECIPE | paste it — FAMILY|  Author &gt; YOU</v>
      </c>
      <c r="X106" s="35">
        <f>X104</f>
        <v>0.6</v>
      </c>
      <c r="Y106" s="34" t="str">
        <f>Y104</f>
        <v>kg</v>
      </c>
      <c r="Z106" s="36" t="str">
        <f>Z104</f>
        <v>Master recipe ► Guinea fowl ballotine</v>
      </c>
      <c r="AA106" s="87" t="s">
        <v>80</v>
      </c>
      <c r="AB106" s="88" t="s">
        <v>81</v>
      </c>
      <c r="AC106" s="89"/>
      <c r="AD106" s="2572" t="s">
        <v>235</v>
      </c>
      <c r="AE106" s="2586" t="s">
        <v>83</v>
      </c>
      <c r="AF106" s="2587" t="s">
        <v>84</v>
      </c>
      <c r="AG106" s="90" t="s">
        <v>85</v>
      </c>
      <c r="AH106" s="91" t="s">
        <v>159</v>
      </c>
      <c r="AI106" s="92" t="s">
        <v>251</v>
      </c>
      <c r="AJ106" s="2563" t="s">
        <v>893</v>
      </c>
      <c r="AK106" s="2523" t="s">
        <v>251</v>
      </c>
      <c r="AL106" s="2523" t="s">
        <v>8754</v>
      </c>
      <c r="AM106" s="2560" t="s">
        <v>894</v>
      </c>
      <c r="AN106" s="2588" t="s">
        <v>254</v>
      </c>
      <c r="AP106" s="28" t="s">
        <v>11</v>
      </c>
      <c r="AQ106" s="34" t="str">
        <f>AQ104</f>
        <v>N NOMBRE DE SU RECETA | pegue esto — FAMILIA| Autor &gt; USTED</v>
      </c>
      <c r="AR106" s="35">
        <f>AR104</f>
        <v>0.6</v>
      </c>
      <c r="AS106" s="34" t="str">
        <f>AS104</f>
        <v>kg</v>
      </c>
      <c r="AT106" s="36" t="str">
        <f>AT104</f>
        <v>Receta madre ► Ballotina de pintada</v>
      </c>
      <c r="AU106" s="87" t="s">
        <v>80</v>
      </c>
      <c r="AV106" s="88" t="s">
        <v>81</v>
      </c>
      <c r="AW106" s="89"/>
      <c r="AX106" s="2572" t="s">
        <v>236</v>
      </c>
      <c r="AY106" s="2586" t="s">
        <v>83</v>
      </c>
      <c r="AZ106" s="2587" t="s">
        <v>403</v>
      </c>
      <c r="BA106" s="90" t="s">
        <v>85</v>
      </c>
      <c r="BB106" s="91" t="s">
        <v>255</v>
      </c>
      <c r="BC106" s="92" t="s">
        <v>256</v>
      </c>
      <c r="BD106" s="2563" t="s">
        <v>916</v>
      </c>
      <c r="BE106" s="2523" t="s">
        <v>256</v>
      </c>
      <c r="BF106" s="2523" t="s">
        <v>8754</v>
      </c>
      <c r="BG106" s="2560" t="s">
        <v>917</v>
      </c>
      <c r="BH106" s="2588" t="s">
        <v>259</v>
      </c>
      <c r="BJ106" s="48"/>
      <c r="BK106" s="49"/>
      <c r="BL106" s="49"/>
      <c r="BM106" s="49"/>
      <c r="BN106" s="49"/>
      <c r="BO106" s="49"/>
      <c r="BP106" s="50"/>
      <c r="BR106" s="48"/>
      <c r="BS106" s="49"/>
      <c r="BT106" s="49"/>
      <c r="BU106" s="49"/>
      <c r="BV106" s="49"/>
      <c r="BW106" s="49"/>
      <c r="BX106" s="50"/>
      <c r="BZ106" s="48"/>
      <c r="CA106" s="49"/>
      <c r="CB106" s="49"/>
      <c r="CC106" s="49"/>
      <c r="CD106" s="49"/>
      <c r="CE106" s="49"/>
      <c r="CF106" s="50"/>
      <c r="CH106" s="3">
        <v>1</v>
      </c>
    </row>
    <row r="107" spans="2:86" ht="21" customHeight="1" thickTop="1">
      <c r="B107" s="28" t="s">
        <v>11</v>
      </c>
      <c r="C107" s="34" t="str">
        <f>C104</f>
        <v>N NOM DE VOTRE RECETTE | collez la--FAMILLE| Auteur &gt; VOUS</v>
      </c>
      <c r="D107" s="35">
        <f>D104</f>
        <v>1</v>
      </c>
      <c r="E107" s="34" t="str">
        <f>E104</f>
        <v>coupe</v>
      </c>
      <c r="F107" s="36" t="str">
        <f>F104</f>
        <v>Recette mère ► MILLE-FEUILLE meringue et chiboust pamplemousse aux fraises des bois</v>
      </c>
      <c r="G107" s="94" t="s">
        <v>94</v>
      </c>
      <c r="H107" s="95" t="s">
        <v>95</v>
      </c>
      <c r="I107" s="96" t="s">
        <v>96</v>
      </c>
      <c r="J107" s="2527"/>
      <c r="K107" s="2529"/>
      <c r="L107" s="2531"/>
      <c r="M107" s="97" t="s">
        <v>97</v>
      </c>
      <c r="N107" s="98" t="s">
        <v>98</v>
      </c>
      <c r="O107" s="99">
        <v>1</v>
      </c>
      <c r="P107" s="2564"/>
      <c r="Q107" s="2524"/>
      <c r="R107" s="2524"/>
      <c r="S107" s="2524"/>
      <c r="T107" s="2544"/>
      <c r="V107" s="28" t="s">
        <v>11</v>
      </c>
      <c r="W107" s="34" t="str">
        <f>W104</f>
        <v>N NAME OF YOUR RECIPE | paste it — FAMILY|  Author &gt; YOU</v>
      </c>
      <c r="X107" s="35">
        <f>X104</f>
        <v>0.6</v>
      </c>
      <c r="Y107" s="34" t="str">
        <f>Y104</f>
        <v>kg</v>
      </c>
      <c r="Z107" s="36" t="str">
        <f>Z104</f>
        <v>Master recipe ► Guinea fowl ballotine</v>
      </c>
      <c r="AA107" s="94" t="s">
        <v>238</v>
      </c>
      <c r="AB107" s="95" t="s">
        <v>239</v>
      </c>
      <c r="AC107" s="96" t="s">
        <v>895</v>
      </c>
      <c r="AD107" s="2527"/>
      <c r="AE107" s="2529"/>
      <c r="AF107" s="2589"/>
      <c r="AG107" s="97" t="s">
        <v>866</v>
      </c>
      <c r="AH107" s="98" t="s">
        <v>450</v>
      </c>
      <c r="AI107" s="99">
        <v>1</v>
      </c>
      <c r="AJ107" s="2564"/>
      <c r="AK107" s="2524"/>
      <c r="AL107" s="2524"/>
      <c r="AM107" s="2542"/>
      <c r="AN107" s="2544"/>
      <c r="AP107" s="28" t="s">
        <v>11</v>
      </c>
      <c r="AQ107" s="34" t="str">
        <f>AQ104</f>
        <v>N NOMBRE DE SU RECETA | pegue esto — FAMILIA| Autor &gt; USTED</v>
      </c>
      <c r="AR107" s="35">
        <f>AR104</f>
        <v>0.6</v>
      </c>
      <c r="AS107" s="34" t="str">
        <f>AS104</f>
        <v>kg</v>
      </c>
      <c r="AT107" s="36" t="str">
        <f>AT104</f>
        <v>Receta madre ► Ballotina de pintada</v>
      </c>
      <c r="AU107" s="94" t="s">
        <v>241</v>
      </c>
      <c r="AV107" s="95" t="s">
        <v>242</v>
      </c>
      <c r="AW107" s="96" t="s">
        <v>96</v>
      </c>
      <c r="AX107" s="2527"/>
      <c r="AY107" s="2529"/>
      <c r="AZ107" s="2531"/>
      <c r="BA107" s="97" t="s">
        <v>868</v>
      </c>
      <c r="BB107" s="98" t="s">
        <v>451</v>
      </c>
      <c r="BC107" s="99">
        <v>1</v>
      </c>
      <c r="BD107" s="2564"/>
      <c r="BE107" s="2524"/>
      <c r="BF107" s="2524"/>
      <c r="BG107" s="2542"/>
      <c r="BH107" s="2544"/>
      <c r="BJ107" s="48"/>
      <c r="BK107" s="2584" t="s">
        <v>363</v>
      </c>
      <c r="BL107" s="2585"/>
      <c r="BM107" s="2583" t="s">
        <v>364</v>
      </c>
      <c r="BN107" s="2583"/>
      <c r="BO107" s="49"/>
      <c r="BP107" s="50"/>
      <c r="BR107" s="48"/>
      <c r="BS107" s="2584" t="s">
        <v>365</v>
      </c>
      <c r="BT107" s="2585"/>
      <c r="BU107" s="2583" t="s">
        <v>366</v>
      </c>
      <c r="BV107" s="2583"/>
      <c r="BW107" s="49"/>
      <c r="BX107" s="50"/>
      <c r="BZ107" s="48"/>
      <c r="CA107" s="2584" t="s">
        <v>367</v>
      </c>
      <c r="CB107" s="2585"/>
      <c r="CC107" s="2583" t="s">
        <v>368</v>
      </c>
      <c r="CD107" s="2583"/>
      <c r="CE107" s="49"/>
      <c r="CF107" s="50"/>
      <c r="CH107" s="3">
        <v>1</v>
      </c>
    </row>
    <row r="108" spans="2:86" ht="21" customHeight="1">
      <c r="B108" s="28" t="s">
        <v>11</v>
      </c>
      <c r="C108" s="34" t="str">
        <f>C104</f>
        <v>N NOM DE VOTRE RECETTE | collez la--FAMILLE| Auteur &gt; VOUS</v>
      </c>
      <c r="D108" s="35">
        <f>D104</f>
        <v>1</v>
      </c>
      <c r="E108" s="34" t="str">
        <f>E104</f>
        <v>coupe</v>
      </c>
      <c r="F108" s="36" t="str">
        <f>F104</f>
        <v>Recette mère ► MILLE-FEUILLE meringue et chiboust pamplemousse aux fraises des bois</v>
      </c>
      <c r="G108" s="100"/>
      <c r="H108" s="101"/>
      <c r="I108" s="102" t="str">
        <f t="shared" ref="I108:I137" si="33">IF(OR(ISTEXT(G108), G108&lt;=0, J108&lt;=0), "", "de")</f>
        <v/>
      </c>
      <c r="J108" s="103">
        <v>1</v>
      </c>
      <c r="K108" s="104" t="s">
        <v>99</v>
      </c>
      <c r="L108" s="143">
        <v>1</v>
      </c>
      <c r="M108" s="2110" t="s">
        <v>100</v>
      </c>
      <c r="N108" s="107">
        <f>IF(P138=0,0,(P108/P138)*O107*1000)</f>
        <v>990.09900990099004</v>
      </c>
      <c r="O108" s="108">
        <f>IF(P138=0, 0, (G108*L108)/(P138*O107))</f>
        <v>0</v>
      </c>
      <c r="P108" s="109" cm="1">
        <f t="array" ref="P108">IFERROR(_xlfn.LET(_xlpm.k,UPPER(TRIM(K108)),_xlpm.r,_xlfn.XLOOKUP(_xlpm.k,UPPER(TRIM(G139:T139)),G140:T140,_xlfn.XLOOKUP(_xlpm.k,UPPER(TRIM(G141:T141)),G142:T142,0)),_xlpm.r*J108*IF(G108&gt;0,G108,1)),0)</f>
        <v>0.1</v>
      </c>
      <c r="Q108" s="110">
        <f>IF(OR(ISBLANK(S103),S103=0),0,G108*S101*L108/S103)</f>
        <v>0</v>
      </c>
      <c r="R108" s="2435">
        <f>H108</f>
        <v>0</v>
      </c>
      <c r="S108" s="111">
        <f>IF(OR(ISBLANK(S103),S103=0),0,P108*L108*L103)</f>
        <v>0.33333333333333337</v>
      </c>
      <c r="T108" s="112" t="str">
        <f>_xlfn.LET(_xlpm.unite,SUBSTITUTE(TRIM(K108)," (s)",""),_xlpm.val,S108,_xlpm.estVol,COUNTIF(M139:T139,_xlpm.unite)+COUNTIF(M141:T141,_xlpm.unite)&gt;0,_xlpm.estPoids,COUNTIF(G139:L139,_xlpm.unite)+COUNTIF(G141:L141,_xlpm.unite)&gt;0,IF(_xlpm.estVol,IF(ROUND(_xlpm.val,3)&gt;=1,ROUND(_xlpm.val,3)&amp;"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33 cl</v>
      </c>
      <c r="V108" s="28" t="s">
        <v>11</v>
      </c>
      <c r="W108" s="34" t="str">
        <f>W104</f>
        <v>N NAME OF YOUR RECIPE | paste it — FAMILY|  Author &gt; YOU</v>
      </c>
      <c r="X108" s="35">
        <f>X104</f>
        <v>0.6</v>
      </c>
      <c r="Y108" s="34" t="str">
        <f>Y104</f>
        <v>kg</v>
      </c>
      <c r="Z108" s="36" t="str">
        <f>Z104</f>
        <v>Master recipe ► Guinea fowl ballotine</v>
      </c>
      <c r="AA108" s="100"/>
      <c r="AB108" s="101"/>
      <c r="AC108" s="102" t="str">
        <f t="shared" ref="AC108:AC137" si="34">IF(OR(ISTEXT(AA108), AA108&lt;=0, AD108&lt;=0), "", "of")</f>
        <v/>
      </c>
      <c r="AD108" s="103">
        <v>400</v>
      </c>
      <c r="AE108" s="116" t="s">
        <v>102</v>
      </c>
      <c r="AF108" s="143">
        <v>1</v>
      </c>
      <c r="AG108" s="2108" t="s">
        <v>896</v>
      </c>
      <c r="AH108" s="107">
        <f>IF(AJ138=0,0,(AJ108/AJ138)*AI107*1000)</f>
        <v>666.66666666666663</v>
      </c>
      <c r="AI108" s="108">
        <f>IF(AJ138=0, 0, (AA108*AF108)/(AJ138*AI107))</f>
        <v>0</v>
      </c>
      <c r="AJ108" s="109" cm="1">
        <f t="array" ref="AJ108">IFERROR(_xlfn.LET(_xlpm.k,UPPER(TRIM(AE108)),_xlpm.r,_xlfn.XLOOKUP(_xlpm.k,UPPER(TRIM(AA139:AN139)),AA140:AN140,_xlfn.XLOOKUP(_xlpm.k,UPPER(TRIM(AA141:AN141)),AA142:AN142,0)),_xlpm.r*AD108*IF(AA108&gt;0,AA108,1)),0)</f>
        <v>0.4</v>
      </c>
      <c r="AK108" s="110">
        <f>IF(OR(ISBLANK(AM103),AM103=0),0,AA108*AM101*AF108/AM103)</f>
        <v>0</v>
      </c>
      <c r="AL108" s="2435">
        <f>AB108</f>
        <v>0</v>
      </c>
      <c r="AM108" s="111">
        <f>IF(OR(ISBLANK(AM103),AM103=0),0,AJ108*AF108*AF103)</f>
        <v>20</v>
      </c>
      <c r="AN108" s="112" t="str">
        <f>_xlfn.LET(_xlpm.unite,SUBSTITUTE(TRIM(AE108)," (s)",""),_xlpm.val,AM108,_xlpm.estVol,COUNTIF(AG139:AN139,_xlpm.unite)+COUNTIF(AG141:AN141,_xlpm.unite)&gt;0,_xlpm.estPoids,COUNTIF(AA139:AF139,_xlpm.unite)+COUNTIF(AA141:AF141,_xlpm.unite)&gt;0,IF(_xlpm.estVol,IF(ROUND(_xlpm.val,3)&gt;=1,ROUND(_xlpm.val,3)&amp;"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20 Kg</v>
      </c>
      <c r="AP108" s="28" t="s">
        <v>11</v>
      </c>
      <c r="AQ108" s="34" t="str">
        <f>AQ104</f>
        <v>N NOMBRE DE SU RECETA | pegue esto — FAMILIA| Autor &gt; USTED</v>
      </c>
      <c r="AR108" s="35">
        <f>AR104</f>
        <v>0.6</v>
      </c>
      <c r="AS108" s="34" t="str">
        <f>AS104</f>
        <v>kg</v>
      </c>
      <c r="AT108" s="36" t="str">
        <f>AT104</f>
        <v>Receta madre ► Ballotina de pintada</v>
      </c>
      <c r="AU108" s="100"/>
      <c r="AV108" s="101"/>
      <c r="AW108" s="102" t="str">
        <f t="shared" ref="AW108:AW137" si="35">IF(OR(ISTEXT(AU108), AU108&lt;=0, AX108&lt;=0), "", "de")</f>
        <v/>
      </c>
      <c r="AX108" s="103">
        <v>400</v>
      </c>
      <c r="AY108" s="116" t="s">
        <v>102</v>
      </c>
      <c r="AZ108" s="143">
        <v>1</v>
      </c>
      <c r="BA108" s="2108" t="s">
        <v>918</v>
      </c>
      <c r="BB108" s="107">
        <f>IF(BD138=0,0,(BD108/BD138)*BC107*1000)</f>
        <v>666.66666666666663</v>
      </c>
      <c r="BC108" s="108">
        <f>IF(BD138=0, 0, (AU108*AZ108)/(BD138*BC107))</f>
        <v>0</v>
      </c>
      <c r="BD108" s="109" cm="1">
        <f t="array" ref="BD108">IFERROR(_xlfn.LET(_xlpm.k,UPPER(TRIM(AY108)),_xlpm.r,_xlfn.XLOOKUP(_xlpm.k,UPPER(TRIM(AU139:BH139)),AU140:BH140,_xlfn.XLOOKUP(_xlpm.k,UPPER(TRIM(AU141:BH141)),AU142:BH142,0)),_xlpm.r*AX108*IF(AU108&gt;0,AU108,1)),0)</f>
        <v>0.4</v>
      </c>
      <c r="BE108" s="110">
        <f>IF(OR(ISBLANK(BG103),BG103=0),0,AU108*BG101*AZ108/BG103)</f>
        <v>0</v>
      </c>
      <c r="BF108" s="2435">
        <f>AV108</f>
        <v>0</v>
      </c>
      <c r="BG108" s="111">
        <f>IF(OR(ISBLANK(BG103),BG103=0),0,BD108*AZ108*AZ103)</f>
        <v>20</v>
      </c>
      <c r="BH108" s="112" t="str">
        <f>_xlfn.LET(_xlpm.unite,SUBSTITUTE(TRIM(AY108)," (s)",""),_xlpm.val,BG108,_xlpm.estVol,COUNTIF(BA139:BH139,_xlpm.unite)+COUNTIF(BA141:BH141,_xlpm.unite)&gt;0,_xlpm.estPoids,COUNTIF(AU139:AZ139,_xlpm.unite)+COUNTIF(AU141:AZ141,_xlpm.unite)&gt;0,IF(_xlpm.estVol,IF(ROUND(_xlpm.val,3)&gt;=1,ROUND(_xlpm.val,3)&amp;"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20 Kg</v>
      </c>
      <c r="BJ108" s="48"/>
      <c r="BK108" s="379" t="s">
        <v>106</v>
      </c>
      <c r="BL108" s="380" t="s">
        <v>371</v>
      </c>
      <c r="BM108" s="381" t="s">
        <v>372</v>
      </c>
      <c r="BN108" s="382" t="s">
        <v>373</v>
      </c>
      <c r="BO108" s="49"/>
      <c r="BP108" s="50"/>
      <c r="BR108" s="48"/>
      <c r="BS108" s="379" t="s">
        <v>106</v>
      </c>
      <c r="BT108" s="380" t="s">
        <v>371</v>
      </c>
      <c r="BU108" s="381" t="s">
        <v>372</v>
      </c>
      <c r="BV108" s="382" t="s">
        <v>373</v>
      </c>
      <c r="BW108" s="49"/>
      <c r="BX108" s="50"/>
      <c r="BZ108" s="48"/>
      <c r="CA108" s="379" t="s">
        <v>1359</v>
      </c>
      <c r="CB108" s="380" t="s">
        <v>371</v>
      </c>
      <c r="CC108" s="381" t="s">
        <v>372</v>
      </c>
      <c r="CD108" s="382" t="s">
        <v>373</v>
      </c>
      <c r="CE108" s="49"/>
      <c r="CF108" s="50"/>
      <c r="CH108" s="3">
        <v>1</v>
      </c>
    </row>
    <row r="109" spans="2:86" ht="21" customHeight="1">
      <c r="B109" s="115" t="str">
        <f t="shared" ref="B109:B137" si="36">IF(M109&lt;&gt;"","A","►")</f>
        <v>A</v>
      </c>
      <c r="C109" s="34" t="str">
        <f>C104</f>
        <v>N NOM DE VOTRE RECETTE | collez la--FAMILLE| Auteur &gt; VOUS</v>
      </c>
      <c r="D109" s="35">
        <f>D104</f>
        <v>1</v>
      </c>
      <c r="E109" s="34" t="str">
        <f>E104</f>
        <v>coupe</v>
      </c>
      <c r="F109" s="36" t="str">
        <f>F104</f>
        <v>Recette mère ► MILLE-FEUILLE meringue et chiboust pamplemousse aux fraises des bois</v>
      </c>
      <c r="G109" s="100"/>
      <c r="H109" s="120"/>
      <c r="I109" s="102" t="str">
        <f t="shared" si="33"/>
        <v/>
      </c>
      <c r="J109" s="103">
        <v>1</v>
      </c>
      <c r="K109" s="104" t="s">
        <v>152</v>
      </c>
      <c r="L109" s="143">
        <v>1</v>
      </c>
      <c r="M109" s="2110" t="s">
        <v>103</v>
      </c>
      <c r="N109" s="107">
        <f>IF(P138=0,0,(P109/P138)*O107*1000)</f>
        <v>9.9009900990099009</v>
      </c>
      <c r="O109" s="117">
        <f>IF(P138=0, 0, (G109*L109)/(P138*O107))</f>
        <v>0</v>
      </c>
      <c r="P109" s="109" cm="1">
        <f t="array" ref="P109">IFERROR(_xlfn.LET(_xlpm.k,UPPER(TRIM(K109)),_xlpm.r,_xlfn.XLOOKUP(_xlpm.k,UPPER(TRIM(G139:T139)),G140:T140,_xlfn.XLOOKUP(_xlpm.k,UPPER(TRIM(G141:T141)),G142:T142,0)),_xlpm.r*J109*IF(G109&gt;0,G109,1)),0)</f>
        <v>1E-3</v>
      </c>
      <c r="Q109" s="118">
        <f>IF(OR(ISBLANK(S103),S103=0),0,G109*S101*L109/S103)</f>
        <v>0</v>
      </c>
      <c r="R109" s="2436">
        <f t="shared" ref="R109:R137" si="37">H109</f>
        <v>0</v>
      </c>
      <c r="S109" s="111">
        <f>IF(OR(ISBLANK(S103),S103=0),0,P109*L109*L103)</f>
        <v>3.3333333333333335E-3</v>
      </c>
      <c r="T109" s="119" t="str">
        <f>_xlfn.LET(_xlpm.unite,SUBSTITUTE(TRIM(K109)," (s)",""),_xlpm.val,S109,_xlpm.estVol,COUNTIF(M139:T139,_xlpm.unite)+COUNTIF(M141:T141,_xlpm.unite)&gt;0,_xlpm.estPoids,COUNTIF(G139:L139,_xlpm.unite)+COUNTIF(G141:L141,_xlpm.unite)&gt;0,IF(_xlpm.estVol,IF(ROUND(_xlpm.val,3)&gt;=1,ROUND(_xlpm.val,3)&amp;"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1 cl</v>
      </c>
      <c r="V109" s="115" t="str">
        <f t="shared" ref="V109:V137" si="38">IF(AG109&lt;&gt;"","A","►")</f>
        <v>A</v>
      </c>
      <c r="W109" s="34" t="str">
        <f>W104</f>
        <v>N NAME OF YOUR RECIPE | paste it — FAMILY|  Author &gt; YOU</v>
      </c>
      <c r="X109" s="35">
        <f>X104</f>
        <v>0.6</v>
      </c>
      <c r="Y109" s="34" t="str">
        <f>Y104</f>
        <v>kg</v>
      </c>
      <c r="Z109" s="36" t="str">
        <f>Z104</f>
        <v>Master recipe ► Guinea fowl ballotine</v>
      </c>
      <c r="AA109" s="100"/>
      <c r="AB109" s="101"/>
      <c r="AC109" s="102" t="str">
        <f t="shared" si="34"/>
        <v/>
      </c>
      <c r="AD109" s="103">
        <v>200</v>
      </c>
      <c r="AE109" s="116" t="s">
        <v>102</v>
      </c>
      <c r="AF109" s="143">
        <v>1</v>
      </c>
      <c r="AG109" s="2109" t="s">
        <v>897</v>
      </c>
      <c r="AH109" s="107">
        <f>IF(AJ138=0,0,(AJ109/AJ138)*AI107*1000)</f>
        <v>333.33333333333331</v>
      </c>
      <c r="AI109" s="117">
        <f>IF(AJ138=0, 0, (AA109*AF109)/(AJ138*AI107))</f>
        <v>0</v>
      </c>
      <c r="AJ109" s="109" cm="1">
        <f t="array" ref="AJ109">IFERROR(_xlfn.LET(_xlpm.k,UPPER(TRIM(AE109)),_xlpm.r,_xlfn.XLOOKUP(_xlpm.k,UPPER(TRIM(AA139:AN139)),AA140:AN140,_xlfn.XLOOKUP(_xlpm.k,UPPER(TRIM(AA141:AN141)),AA142:AN142,0)),_xlpm.r*AD109*IF(AA109&gt;0,AA109,1)),0)</f>
        <v>0.2</v>
      </c>
      <c r="AK109" s="118">
        <f>IF(OR(ISBLANK(AM103),AM103=0),0,AA109*AM101*AF109/AM103)</f>
        <v>0</v>
      </c>
      <c r="AL109" s="2436">
        <f t="shared" ref="AL109:AL137" si="39">AB109</f>
        <v>0</v>
      </c>
      <c r="AM109" s="111">
        <f>IF(OR(ISBLANK(AM103),AM103=0),0,AJ109*AF109*AF103)</f>
        <v>10</v>
      </c>
      <c r="AN109" s="119" t="str">
        <f>_xlfn.LET(_xlpm.unite,SUBSTITUTE(TRIM(AE109)," (s)",""),_xlpm.val,AM109,_xlpm.estVol,COUNTIF(AG139:AN139,_xlpm.unite)+COUNTIF(AG141:AN141,_xlpm.unite)&gt;0,_xlpm.estPoids,COUNTIF(AA139:AF139,_xlpm.unite)+COUNTIF(AA141:AF141,_xlpm.unite)&gt;0,IF(_xlpm.estVol,IF(ROUND(_xlpm.val,3)&gt;=1,ROUND(_xlpm.val,3)&amp;"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10 Kg</v>
      </c>
      <c r="AP109" s="115" t="str">
        <f t="shared" ref="AP109:AP137" si="40">IF(BA109&lt;&gt;"","A","►")</f>
        <v>A</v>
      </c>
      <c r="AQ109" s="34" t="str">
        <f>AQ104</f>
        <v>N NOMBRE DE SU RECETA | pegue esto — FAMILIA| Autor &gt; USTED</v>
      </c>
      <c r="AR109" s="35">
        <f>AR104</f>
        <v>0.6</v>
      </c>
      <c r="AS109" s="34" t="str">
        <f>AS104</f>
        <v>kg</v>
      </c>
      <c r="AT109" s="36" t="str">
        <f>AT104</f>
        <v>Receta madre ► Ballotina de pintada</v>
      </c>
      <c r="AU109" s="100"/>
      <c r="AV109" s="101"/>
      <c r="AW109" s="102" t="str">
        <f t="shared" si="35"/>
        <v/>
      </c>
      <c r="AX109" s="103">
        <v>200</v>
      </c>
      <c r="AY109" s="116" t="s">
        <v>102</v>
      </c>
      <c r="AZ109" s="143">
        <v>1</v>
      </c>
      <c r="BA109" s="2109" t="s">
        <v>919</v>
      </c>
      <c r="BB109" s="107">
        <f>IF(BD138=0,0,(BD109/BD138)*BC107*1000)</f>
        <v>333.33333333333331</v>
      </c>
      <c r="BC109" s="117">
        <f>IF(BD138=0, 0, (AU109*AZ109)/(BD138*BC107))</f>
        <v>0</v>
      </c>
      <c r="BD109" s="109" cm="1">
        <f t="array" ref="BD109">IFERROR(_xlfn.LET(_xlpm.k,UPPER(TRIM(AY109)),_xlpm.r,_xlfn.XLOOKUP(_xlpm.k,UPPER(TRIM(AU139:BH139)),AU140:BH140,_xlfn.XLOOKUP(_xlpm.k,UPPER(TRIM(AU141:BH141)),AU142:BH142,0)),_xlpm.r*AX109*IF(AU109&gt;0,AU109,1)),0)</f>
        <v>0.2</v>
      </c>
      <c r="BE109" s="118">
        <f>IF(OR(ISBLANK(BG103),BG103=0),0,AU109*BG101*AZ109/BG103)</f>
        <v>0</v>
      </c>
      <c r="BF109" s="2436">
        <f t="shared" ref="BF109:BF137" si="41">AV109</f>
        <v>0</v>
      </c>
      <c r="BG109" s="111">
        <f>IF(OR(ISBLANK(BG103),BG103=0),0,BD109*AZ109*AZ103)</f>
        <v>10</v>
      </c>
      <c r="BH109" s="119" t="str">
        <f>_xlfn.LET(_xlpm.unite,SUBSTITUTE(TRIM(AY109)," (s)",""),_xlpm.val,BG109,_xlpm.estVol,COUNTIF(BA139:BH139,_xlpm.unite)+COUNTIF(BA141:BH141,_xlpm.unite)&gt;0,_xlpm.estPoids,COUNTIF(AU139:AZ139,_xlpm.unite)+COUNTIF(AU141:AZ141,_xlpm.unite)&gt;0,IF(_xlpm.estVol,IF(ROUND(_xlpm.val,3)&gt;=1,ROUND(_xlpm.val,3)&amp;"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10 Kg</v>
      </c>
      <c r="BJ109" s="48"/>
      <c r="BK109" s="383">
        <v>0.25</v>
      </c>
      <c r="BL109" s="384">
        <v>0.5</v>
      </c>
      <c r="BM109" s="385" t="s">
        <v>376</v>
      </c>
      <c r="BN109" s="386"/>
      <c r="BO109" s="49"/>
      <c r="BP109" s="50"/>
      <c r="BR109" s="48"/>
      <c r="BS109" s="383">
        <v>0.25</v>
      </c>
      <c r="BT109" s="384">
        <v>0.5</v>
      </c>
      <c r="BU109" s="385" t="s">
        <v>376</v>
      </c>
      <c r="BV109" s="386"/>
      <c r="BW109" s="49"/>
      <c r="BX109" s="50"/>
      <c r="BZ109" s="48"/>
      <c r="CA109" s="383">
        <v>0.25</v>
      </c>
      <c r="CB109" s="384">
        <v>0.5</v>
      </c>
      <c r="CC109" s="385" t="s">
        <v>376</v>
      </c>
      <c r="CD109" s="386"/>
      <c r="CE109" s="49"/>
      <c r="CF109" s="50"/>
      <c r="CH109" s="3">
        <v>1</v>
      </c>
    </row>
    <row r="110" spans="2:86" ht="21" customHeight="1">
      <c r="B110" s="115" t="str">
        <f t="shared" si="36"/>
        <v>►</v>
      </c>
      <c r="C110" s="34" t="str">
        <f>C104</f>
        <v>N NOM DE VOTRE RECETTE | collez la--FAMILLE| Auteur &gt; VOUS</v>
      </c>
      <c r="D110" s="35">
        <f>D104</f>
        <v>1</v>
      </c>
      <c r="E110" s="34" t="str">
        <f>E104</f>
        <v>coupe</v>
      </c>
      <c r="F110" s="36" t="str">
        <f>F104</f>
        <v>Recette mère ► MILLE-FEUILLE meringue et chiboust pamplemousse aux fraises des bois</v>
      </c>
      <c r="G110" s="100"/>
      <c r="H110" s="120"/>
      <c r="I110" s="102" t="str">
        <f t="shared" si="33"/>
        <v/>
      </c>
      <c r="J110" s="103"/>
      <c r="K110" s="141"/>
      <c r="L110" s="143">
        <v>1</v>
      </c>
      <c r="M110" s="2110"/>
      <c r="N110" s="107">
        <f>IF(P138=0,0,(P110/P138)*O107*1000)</f>
        <v>0</v>
      </c>
      <c r="O110" s="117">
        <f>IF(P138=0, 0, (G110*L110)/(P138*O107))</f>
        <v>0</v>
      </c>
      <c r="P110" s="109" cm="1">
        <f t="array" ref="P110">IFERROR(_xlfn.LET(_xlpm.k,UPPER(TRIM(K110)),_xlpm.r,_xlfn.XLOOKUP(_xlpm.k,UPPER(TRIM(G139:T139)),G140:T140,_xlfn.XLOOKUP(_xlpm.k,UPPER(TRIM(G141:T141)),G142:T142,0)),_xlpm.r*J110*IF(G110&gt;0,G110,1)),0)</f>
        <v>0</v>
      </c>
      <c r="Q110" s="122">
        <f>IF(OR(ISBLANK(S103),S103=0),0,G110*S101*L110/S103)</f>
        <v>0</v>
      </c>
      <c r="R110" s="2437">
        <f t="shared" si="37"/>
        <v>0</v>
      </c>
      <c r="S110" s="111">
        <f>IF(OR(ISBLANK(S103),S103=0),0,P110*L110*L103)</f>
        <v>0</v>
      </c>
      <c r="T110" s="123" t="str">
        <f>_xlfn.LET(_xlpm.unite,SUBSTITUTE(TRIM(K110)," (s)",""),_xlpm.val,S110,_xlpm.estVol,COUNTIF(M139:T139,_xlpm.unite)+COUNTIF(M141:T141,_xlpm.unite)&gt;0,_xlpm.estPoids,COUNTIF(G139:L139,_xlpm.unite)+COUNTIF(G141:L141,_xlpm.unite)&gt;0,IF(_xlpm.estVol,IF(ROUND(_xlpm.val,3)&gt;=1,ROUND(_xlpm.val,3)&amp;"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10" s="115" t="str">
        <f t="shared" si="38"/>
        <v>►</v>
      </c>
      <c r="W110" s="34" t="str">
        <f>W104</f>
        <v>N NAME OF YOUR RECIPE | paste it — FAMILY|  Author &gt; YOU</v>
      </c>
      <c r="X110" s="35">
        <f>X104</f>
        <v>0.6</v>
      </c>
      <c r="Y110" s="34" t="str">
        <f>Y104</f>
        <v>kg</v>
      </c>
      <c r="Z110" s="36" t="str">
        <f>Z104</f>
        <v>Master recipe ► Guinea fowl ballotine</v>
      </c>
      <c r="AA110" s="100"/>
      <c r="AB110" s="120"/>
      <c r="AC110" s="102" t="str">
        <f t="shared" si="34"/>
        <v/>
      </c>
      <c r="AD110" s="103"/>
      <c r="AE110" s="141"/>
      <c r="AF110" s="143">
        <v>1</v>
      </c>
      <c r="AG110" s="2109"/>
      <c r="AH110" s="107">
        <f>IF(AJ138=0,0,(AJ110/AJ138)*AI107*1000)</f>
        <v>0</v>
      </c>
      <c r="AI110" s="117">
        <f>IF(AJ138=0, 0, (AA110*AF110)/(AJ138*AI107))</f>
        <v>0</v>
      </c>
      <c r="AJ110" s="109" cm="1">
        <f t="array" ref="AJ110">IFERROR(_xlfn.LET(_xlpm.k,UPPER(TRIM(AE110)),_xlpm.r,_xlfn.XLOOKUP(_xlpm.k,UPPER(TRIM(AA139:AN139)),AA140:AN140,_xlfn.XLOOKUP(_xlpm.k,UPPER(TRIM(AA141:AN141)),AA142:AN142,0)),_xlpm.r*AD110*IF(AA110&gt;0,AA110,1)),0)</f>
        <v>0</v>
      </c>
      <c r="AK110" s="122">
        <f>IF(OR(ISBLANK(AM103),AM103=0),0,AA110*AM101*AF110/AM103)</f>
        <v>0</v>
      </c>
      <c r="AL110" s="2437">
        <f t="shared" si="39"/>
        <v>0</v>
      </c>
      <c r="AM110" s="111">
        <f>IF(OR(ISBLANK(AM103),AM103=0),0,AJ110*AF110*AF103)</f>
        <v>0</v>
      </c>
      <c r="AN110" s="123" t="str">
        <f>_xlfn.LET(_xlpm.unite,SUBSTITUTE(TRIM(AE110)," (s)",""),_xlpm.val,AM110,_xlpm.estVol,COUNTIF(AG139:AN139,_xlpm.unite)+COUNTIF(AG141:AN141,_xlpm.unite)&gt;0,_xlpm.estPoids,COUNTIF(AA139:AF139,_xlpm.unite)+COUNTIF(AA141:AF141,_xlpm.unite)&gt;0,IF(_xlpm.estVol,IF(ROUND(_xlpm.val,3)&gt;=1,ROUND(_xlpm.val,3)&amp;"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10" s="115" t="str">
        <f t="shared" si="40"/>
        <v>►</v>
      </c>
      <c r="AQ110" s="34" t="str">
        <f>AQ104</f>
        <v>N NOMBRE DE SU RECETA | pegue esto — FAMILIA| Autor &gt; USTED</v>
      </c>
      <c r="AR110" s="35">
        <f>AR104</f>
        <v>0.6</v>
      </c>
      <c r="AS110" s="34" t="str">
        <f>AS104</f>
        <v>kg</v>
      </c>
      <c r="AT110" s="36" t="str">
        <f>AT104</f>
        <v>Receta madre ► Ballotina de pintada</v>
      </c>
      <c r="AU110" s="100"/>
      <c r="AV110" s="120"/>
      <c r="AW110" s="102" t="str">
        <f t="shared" si="35"/>
        <v/>
      </c>
      <c r="AX110" s="103"/>
      <c r="AY110" s="141"/>
      <c r="AZ110" s="143">
        <v>1</v>
      </c>
      <c r="BA110" s="2109"/>
      <c r="BB110" s="107">
        <f>IF(BD138=0,0,(BD110/BD138)*BC107*1000)</f>
        <v>0</v>
      </c>
      <c r="BC110" s="117">
        <f>IF(BD138=0, 0, (AU110*AZ110)/(BD138*BC107))</f>
        <v>0</v>
      </c>
      <c r="BD110" s="109" cm="1">
        <f t="array" ref="BD110">IFERROR(_xlfn.LET(_xlpm.k,UPPER(TRIM(AY110)),_xlpm.r,_xlfn.XLOOKUP(_xlpm.k,UPPER(TRIM(AU139:BH139)),AU140:BH140,_xlfn.XLOOKUP(_xlpm.k,UPPER(TRIM(AU141:BH141)),AU142:BH142,0)),_xlpm.r*AX110*IF(AU110&gt;0,AU110,1)),0)</f>
        <v>0</v>
      </c>
      <c r="BE110" s="122">
        <f>IF(OR(ISBLANK(BG103),BG103=0),0,AU110*BG101*AZ110/BG103)</f>
        <v>0</v>
      </c>
      <c r="BF110" s="2437">
        <f t="shared" si="41"/>
        <v>0</v>
      </c>
      <c r="BG110" s="111">
        <f>IF(OR(ISBLANK(BG103),BG103=0),0,BD110*AZ110*AZ103)</f>
        <v>0</v>
      </c>
      <c r="BH110" s="123" t="str">
        <f>_xlfn.LET(_xlpm.unite,SUBSTITUTE(TRIM(AY110)," (s)",""),_xlpm.val,BG110,_xlpm.estVol,COUNTIF(BA139:BH139,_xlpm.unite)+COUNTIF(BA141:BH141,_xlpm.unite)&gt;0,_xlpm.estPoids,COUNTIF(AU139:AZ139,_xlpm.unite)+COUNTIF(AU141:AZ141,_xlpm.unite)&gt;0,IF(_xlpm.estVol,IF(ROUND(_xlpm.val,3)&gt;=1,ROUND(_xlpm.val,3)&amp;"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10" s="48"/>
      <c r="BK110" s="387" t="s">
        <v>378</v>
      </c>
      <c r="BL110" s="388" t="s">
        <v>379</v>
      </c>
      <c r="BM110" s="381" t="s">
        <v>380</v>
      </c>
      <c r="BN110" s="389" t="s">
        <v>381</v>
      </c>
      <c r="BO110" s="49"/>
      <c r="BP110" s="50"/>
      <c r="BR110" s="48"/>
      <c r="BS110" s="387" t="s">
        <v>378</v>
      </c>
      <c r="BT110" s="388" t="s">
        <v>379</v>
      </c>
      <c r="BU110" s="381" t="s">
        <v>380</v>
      </c>
      <c r="BV110" s="389" t="s">
        <v>381</v>
      </c>
      <c r="BW110" s="49"/>
      <c r="BX110" s="50"/>
      <c r="BZ110" s="48"/>
      <c r="CA110" s="387" t="s">
        <v>378</v>
      </c>
      <c r="CB110" s="388" t="s">
        <v>379</v>
      </c>
      <c r="CC110" s="381" t="s">
        <v>380</v>
      </c>
      <c r="CD110" s="389" t="s">
        <v>381</v>
      </c>
      <c r="CE110" s="49"/>
      <c r="CF110" s="50"/>
      <c r="CH110" s="3">
        <v>1</v>
      </c>
    </row>
    <row r="111" spans="2:86" ht="21" customHeight="1">
      <c r="B111" s="115" t="str">
        <f t="shared" si="36"/>
        <v>►</v>
      </c>
      <c r="C111" s="34" t="str">
        <f>C104</f>
        <v>N NOM DE VOTRE RECETTE | collez la--FAMILLE| Auteur &gt; VOUS</v>
      </c>
      <c r="D111" s="35">
        <f>D104</f>
        <v>1</v>
      </c>
      <c r="E111" s="34" t="str">
        <f>E104</f>
        <v>coupe</v>
      </c>
      <c r="F111" s="36" t="str">
        <f>F104</f>
        <v>Recette mère ► MILLE-FEUILLE meringue et chiboust pamplemousse aux fraises des bois</v>
      </c>
      <c r="G111" s="100"/>
      <c r="H111" s="120"/>
      <c r="I111" s="102" t="str">
        <f t="shared" si="33"/>
        <v/>
      </c>
      <c r="J111" s="103"/>
      <c r="K111" s="141"/>
      <c r="L111" s="143">
        <v>1</v>
      </c>
      <c r="M111" s="2110"/>
      <c r="N111" s="107">
        <f>IF(P138=0,0,(P111/P138)*O107*1000)</f>
        <v>0</v>
      </c>
      <c r="O111" s="117">
        <f>IF(P138=0, 0, (G111*L111)/(P138*O107))</f>
        <v>0</v>
      </c>
      <c r="P111" s="109" cm="1">
        <f t="array" ref="P111">IFERROR(_xlfn.LET(_xlpm.k,UPPER(TRIM(K111)),_xlpm.r,_xlfn.XLOOKUP(_xlpm.k,UPPER(TRIM(G139:T139)),G140:T140,_xlfn.XLOOKUP(_xlpm.k,UPPER(TRIM(G141:T141)),G142:T142,0)),_xlpm.r*J111*IF(G111&gt;0,G111,1)),0)</f>
        <v>0</v>
      </c>
      <c r="Q111" s="118">
        <f>IF(OR(ISBLANK(S103),S103=0),0,G111*S101*L111/S103)</f>
        <v>0</v>
      </c>
      <c r="R111" s="2436">
        <f t="shared" si="37"/>
        <v>0</v>
      </c>
      <c r="S111" s="111">
        <f>IF(OR(ISBLANK(S103),S103=0),0,P111*L111*L103)</f>
        <v>0</v>
      </c>
      <c r="T111" s="119" t="str">
        <f>_xlfn.LET(_xlpm.unite,SUBSTITUTE(TRIM(K111)," (s)",""),_xlpm.val,S111,_xlpm.estVol,COUNTIF(M139:T139,_xlpm.unite)+COUNTIF(M141:T141,_xlpm.unite)&gt;0,_xlpm.estPoids,COUNTIF(G139:L139,_xlpm.unite)+COUNTIF(G141:L141,_xlpm.unite)&gt;0,IF(_xlpm.estVol,IF(ROUND(_xlpm.val,3)&gt;=1,ROUND(_xlpm.val,3)&amp;"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11" s="115" t="str">
        <f t="shared" si="38"/>
        <v>►</v>
      </c>
      <c r="W111" s="34" t="str">
        <f>W104</f>
        <v>N NAME OF YOUR RECIPE | paste it — FAMILY|  Author &gt; YOU</v>
      </c>
      <c r="X111" s="35">
        <f>X104</f>
        <v>0.6</v>
      </c>
      <c r="Y111" s="34" t="str">
        <f>Y104</f>
        <v>kg</v>
      </c>
      <c r="Z111" s="36" t="str">
        <f>Z104</f>
        <v>Master recipe ► Guinea fowl ballotine</v>
      </c>
      <c r="AA111" s="100"/>
      <c r="AB111" s="120"/>
      <c r="AC111" s="102" t="str">
        <f t="shared" si="34"/>
        <v/>
      </c>
      <c r="AD111" s="103"/>
      <c r="AE111" s="141"/>
      <c r="AF111" s="143">
        <v>1</v>
      </c>
      <c r="AG111" s="2109"/>
      <c r="AH111" s="107">
        <f>IF(AJ138=0,0,(AJ111/AJ138)*AI107*1000)</f>
        <v>0</v>
      </c>
      <c r="AI111" s="117">
        <f>IF(AJ138=0, 0, (AA111*AF111)/(AJ138*AI107))</f>
        <v>0</v>
      </c>
      <c r="AJ111" s="109" cm="1">
        <f t="array" ref="AJ111">IFERROR(_xlfn.LET(_xlpm.k,UPPER(TRIM(AE111)),_xlpm.r,_xlfn.XLOOKUP(_xlpm.k,UPPER(TRIM(AA139:AN139)),AA140:AN140,_xlfn.XLOOKUP(_xlpm.k,UPPER(TRIM(AA141:AN141)),AA142:AN142,0)),_xlpm.r*AD111*IF(AA111&gt;0,AA111,1)),0)</f>
        <v>0</v>
      </c>
      <c r="AK111" s="118">
        <f>IF(OR(ISBLANK(AM103),AM103=0),0,AA111*AM101*AF111/AM103)</f>
        <v>0</v>
      </c>
      <c r="AL111" s="2436">
        <f t="shared" si="39"/>
        <v>0</v>
      </c>
      <c r="AM111" s="111">
        <f>IF(OR(ISBLANK(AM103),AM103=0),0,AJ111*AF111*AF103)</f>
        <v>0</v>
      </c>
      <c r="AN111" s="119" t="str">
        <f>_xlfn.LET(_xlpm.unite,SUBSTITUTE(TRIM(AE111)," (s)",""),_xlpm.val,AM111,_xlpm.estVol,COUNTIF(AG139:AN139,_xlpm.unite)+COUNTIF(AG141:AN141,_xlpm.unite)&gt;0,_xlpm.estPoids,COUNTIF(AA139:AF139,_xlpm.unite)+COUNTIF(AA141:AF141,_xlpm.unite)&gt;0,IF(_xlpm.estVol,IF(ROUND(_xlpm.val,3)&gt;=1,ROUND(_xlpm.val,3)&amp;"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11" s="115" t="str">
        <f t="shared" si="40"/>
        <v>►</v>
      </c>
      <c r="AQ111" s="34" t="str">
        <f>AQ104</f>
        <v>N NOMBRE DE SU RECETA | pegue esto — FAMILIA| Autor &gt; USTED</v>
      </c>
      <c r="AR111" s="35">
        <f>AR104</f>
        <v>0.6</v>
      </c>
      <c r="AS111" s="34" t="str">
        <f>AS104</f>
        <v>kg</v>
      </c>
      <c r="AT111" s="36" t="str">
        <f>AT104</f>
        <v>Receta madre ► Ballotina de pintada</v>
      </c>
      <c r="AU111" s="100"/>
      <c r="AV111" s="120"/>
      <c r="AW111" s="102" t="str">
        <f t="shared" si="35"/>
        <v/>
      </c>
      <c r="AX111" s="103"/>
      <c r="AY111" s="141"/>
      <c r="AZ111" s="143">
        <v>1</v>
      </c>
      <c r="BA111" s="2109"/>
      <c r="BB111" s="107">
        <f>IF(BD138=0,0,(BD111/BD138)*BC107*1000)</f>
        <v>0</v>
      </c>
      <c r="BC111" s="117">
        <f>IF(BD138=0, 0, (AU111*AZ111)/(BD138*BC107))</f>
        <v>0</v>
      </c>
      <c r="BD111" s="109" cm="1">
        <f t="array" ref="BD111">IFERROR(_xlfn.LET(_xlpm.k,UPPER(TRIM(AY111)),_xlpm.r,_xlfn.XLOOKUP(_xlpm.k,UPPER(TRIM(AU139:BH139)),AU140:BH140,_xlfn.XLOOKUP(_xlpm.k,UPPER(TRIM(AU141:BH141)),AU142:BH142,0)),_xlpm.r*AX111*IF(AU111&gt;0,AU111,1)),0)</f>
        <v>0</v>
      </c>
      <c r="BE111" s="118">
        <f>IF(OR(ISBLANK(BG103),BG103=0),0,AU111*BG101*AZ111/BG103)</f>
        <v>0</v>
      </c>
      <c r="BF111" s="2436">
        <f t="shared" si="41"/>
        <v>0</v>
      </c>
      <c r="BG111" s="111">
        <f>IF(OR(ISBLANK(BG103),BG103=0),0,BD111*AZ111*AZ103)</f>
        <v>0</v>
      </c>
      <c r="BH111" s="119" t="str">
        <f>_xlfn.LET(_xlpm.unite,SUBSTITUTE(TRIM(AY111)," (s)",""),_xlpm.val,BG111,_xlpm.estVol,COUNTIF(BA139:BH139,_xlpm.unite)+COUNTIF(BA141:BH141,_xlpm.unite)&gt;0,_xlpm.estPoids,COUNTIF(AU139:AZ139,_xlpm.unite)+COUNTIF(AU141:AZ141,_xlpm.unite)&gt;0,IF(_xlpm.estVol,IF(ROUND(_xlpm.val,3)&gt;=1,ROUND(_xlpm.val,3)&amp;"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11" s="48"/>
      <c r="BK111" s="383">
        <v>0.25</v>
      </c>
      <c r="BL111" s="384">
        <v>0.5</v>
      </c>
      <c r="BM111" s="385" t="s">
        <v>382</v>
      </c>
      <c r="BN111" s="386"/>
      <c r="BO111" s="49"/>
      <c r="BP111" s="50"/>
      <c r="BR111" s="48"/>
      <c r="BS111" s="383">
        <v>0.25</v>
      </c>
      <c r="BT111" s="384">
        <v>0.5</v>
      </c>
      <c r="BU111" s="385" t="s">
        <v>382</v>
      </c>
      <c r="BV111" s="386"/>
      <c r="BW111" s="49"/>
      <c r="BX111" s="50"/>
      <c r="BZ111" s="48"/>
      <c r="CA111" s="383">
        <v>0.25</v>
      </c>
      <c r="CB111" s="384">
        <v>0.5</v>
      </c>
      <c r="CC111" s="385" t="s">
        <v>382</v>
      </c>
      <c r="CD111" s="386"/>
      <c r="CE111" s="49"/>
      <c r="CF111" s="50"/>
      <c r="CH111" s="3">
        <v>1</v>
      </c>
    </row>
    <row r="112" spans="2:86" ht="21" customHeight="1">
      <c r="B112" s="115" t="str">
        <f t="shared" si="36"/>
        <v>A</v>
      </c>
      <c r="C112" s="34" t="str">
        <f>C104</f>
        <v>N NOM DE VOTRE RECETTE | collez la--FAMILLE| Auteur &gt; VOUS</v>
      </c>
      <c r="D112" s="35">
        <f>D104</f>
        <v>1</v>
      </c>
      <c r="E112" s="34" t="str">
        <f>E104</f>
        <v>coupe</v>
      </c>
      <c r="F112" s="36" t="str">
        <f>F104</f>
        <v>Recette mère ► MILLE-FEUILLE meringue et chiboust pamplemousse aux fraises des bois</v>
      </c>
      <c r="G112" s="100"/>
      <c r="H112" s="120"/>
      <c r="I112" s="102" t="str">
        <f t="shared" si="33"/>
        <v/>
      </c>
      <c r="J112" s="103"/>
      <c r="K112" s="141"/>
      <c r="L112" s="143">
        <v>1</v>
      </c>
      <c r="M112" s="2110" t="s">
        <v>3289</v>
      </c>
      <c r="N112" s="107">
        <f>IF(P138=0,0,(P112/P138)*O107*1000)</f>
        <v>0</v>
      </c>
      <c r="O112" s="117">
        <f>IF(P138=0, 0, (G112*L112)/(P138*O107))</f>
        <v>0</v>
      </c>
      <c r="P112" s="109" cm="1">
        <f t="array" ref="P112">IFERROR(_xlfn.LET(_xlpm.k,UPPER(TRIM(K112)),_xlpm.r,_xlfn.XLOOKUP(_xlpm.k,UPPER(TRIM(G139:T139)),G140:T140,_xlfn.XLOOKUP(_xlpm.k,UPPER(TRIM(G141:T141)),G142:T142,0)),_xlpm.r*J112*IF(G112&gt;0,G112,1)),0)</f>
        <v>0</v>
      </c>
      <c r="Q112" s="122">
        <f>IF(OR(ISBLANK(S103),S103=0),0,G112*S101*L112/S103)</f>
        <v>0</v>
      </c>
      <c r="R112" s="2437">
        <f t="shared" si="37"/>
        <v>0</v>
      </c>
      <c r="S112" s="111">
        <f>IF(OR(ISBLANK(S103),S103=0),0,P112*L112*L103)</f>
        <v>0</v>
      </c>
      <c r="T112" s="123" t="str">
        <f>_xlfn.LET(_xlpm.unite,SUBSTITUTE(TRIM(K112)," (s)",""),_xlpm.val,S112,_xlpm.estVol,COUNTIF(M139:T139,_xlpm.unite)+COUNTIF(M141:T141,_xlpm.unite)&gt;0,_xlpm.estPoids,COUNTIF(G139:L139,_xlpm.unite)+COUNTIF(G141:L141,_xlpm.unite)&gt;0,IF(_xlpm.estVol,IF(ROUND(_xlpm.val,3)&gt;=1,ROUND(_xlpm.val,3)&amp;"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12" s="115" t="str">
        <f t="shared" si="38"/>
        <v>A</v>
      </c>
      <c r="W112" s="34" t="str">
        <f>W104</f>
        <v>N NAME OF YOUR RECIPE | paste it — FAMILY|  Author &gt; YOU</v>
      </c>
      <c r="X112" s="35">
        <f>X104</f>
        <v>0.6</v>
      </c>
      <c r="Y112" s="34" t="str">
        <f>Y104</f>
        <v>kg</v>
      </c>
      <c r="Z112" s="36" t="str">
        <f>Z104</f>
        <v>Master recipe ► Guinea fowl ballotine</v>
      </c>
      <c r="AA112" s="100"/>
      <c r="AB112" s="120"/>
      <c r="AC112" s="102" t="str">
        <f t="shared" si="34"/>
        <v/>
      </c>
      <c r="AD112" s="103"/>
      <c r="AE112" s="141"/>
      <c r="AF112" s="143">
        <v>1</v>
      </c>
      <c r="AG112" s="2110" t="s">
        <v>3290</v>
      </c>
      <c r="AH112" s="107">
        <f>IF(AJ138=0,0,(AJ112/AJ138)*AI107*1000)</f>
        <v>0</v>
      </c>
      <c r="AI112" s="117">
        <f>IF(AJ138=0, 0, (AA112*AF112)/(AJ138*AI107))</f>
        <v>0</v>
      </c>
      <c r="AJ112" s="109" cm="1">
        <f t="array" ref="AJ112">IFERROR(_xlfn.LET(_xlpm.k,UPPER(TRIM(AE112)),_xlpm.r,_xlfn.XLOOKUP(_xlpm.k,UPPER(TRIM(AA139:AN139)),AA140:AN140,_xlfn.XLOOKUP(_xlpm.k,UPPER(TRIM(AA141:AN141)),AA142:AN142,0)),_xlpm.r*AD112*IF(AA112&gt;0,AA112,1)),0)</f>
        <v>0</v>
      </c>
      <c r="AK112" s="122">
        <f>IF(OR(ISBLANK(AM103),AM103=0),0,AA112*AM101*AF112/AM103)</f>
        <v>0</v>
      </c>
      <c r="AL112" s="2437">
        <f t="shared" si="39"/>
        <v>0</v>
      </c>
      <c r="AM112" s="111">
        <f>IF(OR(ISBLANK(AM103),AM103=0),0,AJ112*AF112*AF103)</f>
        <v>0</v>
      </c>
      <c r="AN112" s="123" t="str">
        <f>_xlfn.LET(_xlpm.unite,SUBSTITUTE(TRIM(AE112)," (s)",""),_xlpm.val,AM112,_xlpm.estVol,COUNTIF(AG139:AN139,_xlpm.unite)+COUNTIF(AG141:AN141,_xlpm.unite)&gt;0,_xlpm.estPoids,COUNTIF(AA139:AF139,_xlpm.unite)+COUNTIF(AA141:AF141,_xlpm.unite)&gt;0,IF(_xlpm.estVol,IF(ROUND(_xlpm.val,3)&gt;=1,ROUND(_xlpm.val,3)&amp;"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12" s="115" t="str">
        <f t="shared" si="40"/>
        <v>A</v>
      </c>
      <c r="AQ112" s="34" t="str">
        <f>AQ104</f>
        <v>N NOMBRE DE SU RECETA | pegue esto — FAMILIA| Autor &gt; USTED</v>
      </c>
      <c r="AR112" s="35">
        <f>AR104</f>
        <v>0.6</v>
      </c>
      <c r="AS112" s="34" t="str">
        <f>AS104</f>
        <v>kg</v>
      </c>
      <c r="AT112" s="36" t="str">
        <f>AT104</f>
        <v>Receta madre ► Ballotina de pintada</v>
      </c>
      <c r="AU112" s="100"/>
      <c r="AV112" s="120"/>
      <c r="AW112" s="102" t="str">
        <f t="shared" si="35"/>
        <v/>
      </c>
      <c r="AX112" s="103"/>
      <c r="AY112" s="141"/>
      <c r="AZ112" s="143">
        <v>1</v>
      </c>
      <c r="BA112" s="2110" t="s">
        <v>3291</v>
      </c>
      <c r="BB112" s="107">
        <f>IF(BD138=0,0,(BD112/BD138)*BC107*1000)</f>
        <v>0</v>
      </c>
      <c r="BC112" s="117">
        <f>IF(BD138=0, 0, (AU112*AZ112)/(BD138*BC107))</f>
        <v>0</v>
      </c>
      <c r="BD112" s="109" cm="1">
        <f t="array" ref="BD112">IFERROR(_xlfn.LET(_xlpm.k,UPPER(TRIM(AY112)),_xlpm.r,_xlfn.XLOOKUP(_xlpm.k,UPPER(TRIM(AU139:BH139)),AU140:BH140,_xlfn.XLOOKUP(_xlpm.k,UPPER(TRIM(AU141:BH141)),AU142:BH142,0)),_xlpm.r*AX112*IF(AU112&gt;0,AU112,1)),0)</f>
        <v>0</v>
      </c>
      <c r="BE112" s="122">
        <f>IF(OR(ISBLANK(BG103),BG103=0),0,AU112*BG101*AZ112/BG103)</f>
        <v>0</v>
      </c>
      <c r="BF112" s="2437">
        <f t="shared" si="41"/>
        <v>0</v>
      </c>
      <c r="BG112" s="111">
        <f>IF(OR(ISBLANK(BG103),BG103=0),0,BD112*AZ112*AZ103)</f>
        <v>0</v>
      </c>
      <c r="BH112" s="123" t="str">
        <f>_xlfn.LET(_xlpm.unite,SUBSTITUTE(TRIM(AY112)," (s)",""),_xlpm.val,BG112,_xlpm.estVol,COUNTIF(BA139:BH139,_xlpm.unite)+COUNTIF(BA141:BH141,_xlpm.unite)&gt;0,_xlpm.estPoids,COUNTIF(AU139:AZ139,_xlpm.unite)+COUNTIF(AU141:AZ141,_xlpm.unite)&gt;0,IF(_xlpm.estVol,IF(ROUND(_xlpm.val,3)&gt;=1,ROUND(_xlpm.val,3)&amp;"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12" s="48"/>
      <c r="BK112" s="394" t="s">
        <v>383</v>
      </c>
      <c r="BL112" s="395" t="s">
        <v>384</v>
      </c>
      <c r="BM112" s="395"/>
      <c r="BN112" s="395"/>
      <c r="BO112" s="49"/>
      <c r="BP112" s="50"/>
      <c r="BR112" s="48"/>
      <c r="BS112" s="394" t="s">
        <v>385</v>
      </c>
      <c r="BT112" s="395" t="s">
        <v>386</v>
      </c>
      <c r="BU112" s="395"/>
      <c r="BV112" s="395"/>
      <c r="BW112" s="49"/>
      <c r="BX112" s="50"/>
      <c r="BZ112" s="48"/>
      <c r="CA112" s="394" t="s">
        <v>387</v>
      </c>
      <c r="CB112" s="395" t="s">
        <v>388</v>
      </c>
      <c r="CC112" s="395"/>
      <c r="CD112" s="395"/>
      <c r="CE112" s="49"/>
      <c r="CF112" s="50"/>
      <c r="CH112" s="3">
        <v>1</v>
      </c>
    </row>
    <row r="113" spans="2:86" ht="21" customHeight="1">
      <c r="B113" s="115" t="str">
        <f t="shared" si="36"/>
        <v>►</v>
      </c>
      <c r="C113" s="34" t="str">
        <f>C104</f>
        <v>N NOM DE VOTRE RECETTE | collez la--FAMILLE| Auteur &gt; VOUS</v>
      </c>
      <c r="D113" s="35">
        <f>D104</f>
        <v>1</v>
      </c>
      <c r="E113" s="34" t="str">
        <f>E104</f>
        <v>coupe</v>
      </c>
      <c r="F113" s="36" t="str">
        <f>F104</f>
        <v>Recette mère ► MILLE-FEUILLE meringue et chiboust pamplemousse aux fraises des bois</v>
      </c>
      <c r="G113" s="100"/>
      <c r="H113" s="120"/>
      <c r="I113" s="102" t="str">
        <f t="shared" si="33"/>
        <v/>
      </c>
      <c r="J113" s="103"/>
      <c r="K113" s="141"/>
      <c r="L113" s="143">
        <v>1</v>
      </c>
      <c r="M113" s="2110"/>
      <c r="N113" s="107">
        <f>IF(P138=0,0,(P113/P138)*O107*1000)</f>
        <v>0</v>
      </c>
      <c r="O113" s="117">
        <f>IF(P138=0, 0, (G113*L113)/(P138*O107))</f>
        <v>0</v>
      </c>
      <c r="P113" s="109" cm="1">
        <f t="array" ref="P113">IFERROR(_xlfn.LET(_xlpm.k,UPPER(TRIM(K113)),_xlpm.r,_xlfn.XLOOKUP(_xlpm.k,UPPER(TRIM(G139:T139)),G140:T140,_xlfn.XLOOKUP(_xlpm.k,UPPER(TRIM(G141:T141)),G142:T142,0)),_xlpm.r*J113*IF(G113&gt;0,G113,1)),0)</f>
        <v>0</v>
      </c>
      <c r="Q113" s="118">
        <f>IF(OR(ISBLANK(S103),S103=0),0,G113*S101*L113/S103)</f>
        <v>0</v>
      </c>
      <c r="R113" s="2436">
        <f t="shared" si="37"/>
        <v>0</v>
      </c>
      <c r="S113" s="111">
        <f>IF(OR(ISBLANK(S103),S103=0),0,P113*L113*L103)</f>
        <v>0</v>
      </c>
      <c r="T113" s="119" t="str">
        <f>_xlfn.LET(_xlpm.unite,SUBSTITUTE(TRIM(K113)," (s)",""),_xlpm.val,S113,_xlpm.estVol,COUNTIF(M139:T139,_xlpm.unite)+COUNTIF(M141:T141,_xlpm.unite)&gt;0,_xlpm.estPoids,COUNTIF(G139:L139,_xlpm.unite)+COUNTIF(G141:L141,_xlpm.unite)&gt;0,IF(_xlpm.estVol,IF(ROUND(_xlpm.val,3)&gt;=1,ROUND(_xlpm.val,3)&amp;"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13" s="115" t="str">
        <f t="shared" si="38"/>
        <v>►</v>
      </c>
      <c r="W113" s="34" t="str">
        <f>W104</f>
        <v>N NAME OF YOUR RECIPE | paste it — FAMILY|  Author &gt; YOU</v>
      </c>
      <c r="X113" s="35">
        <f>X104</f>
        <v>0.6</v>
      </c>
      <c r="Y113" s="34" t="str">
        <f>Y104</f>
        <v>kg</v>
      </c>
      <c r="Z113" s="36" t="str">
        <f>Z104</f>
        <v>Master recipe ► Guinea fowl ballotine</v>
      </c>
      <c r="AA113" s="100"/>
      <c r="AB113" s="120"/>
      <c r="AC113" s="102" t="str">
        <f t="shared" si="34"/>
        <v/>
      </c>
      <c r="AD113" s="103"/>
      <c r="AE113" s="141"/>
      <c r="AF113" s="143">
        <v>1</v>
      </c>
      <c r="AG113" s="2109"/>
      <c r="AH113" s="107">
        <f>IF(AJ138=0,0,(AJ113/AJ138)*AI107*1000)</f>
        <v>0</v>
      </c>
      <c r="AI113" s="117">
        <f>IF(AJ138=0, 0, (AA113*AF113)/(AJ138*AI107))</f>
        <v>0</v>
      </c>
      <c r="AJ113" s="109" cm="1">
        <f t="array" ref="AJ113">IFERROR(_xlfn.LET(_xlpm.k,UPPER(TRIM(AE113)),_xlpm.r,_xlfn.XLOOKUP(_xlpm.k,UPPER(TRIM(AA139:AN139)),AA140:AN140,_xlfn.XLOOKUP(_xlpm.k,UPPER(TRIM(AA141:AN141)),AA142:AN142,0)),_xlpm.r*AD113*IF(AA113&gt;0,AA113,1)),0)</f>
        <v>0</v>
      </c>
      <c r="AK113" s="118">
        <f>IF(OR(ISBLANK(AM103),AM103=0),0,AA113*AM101*AF113/AM103)</f>
        <v>0</v>
      </c>
      <c r="AL113" s="2436">
        <f t="shared" si="39"/>
        <v>0</v>
      </c>
      <c r="AM113" s="111">
        <f>IF(OR(ISBLANK(AM103),AM103=0),0,AJ113*AF113*AF103)</f>
        <v>0</v>
      </c>
      <c r="AN113" s="119" t="str">
        <f>_xlfn.LET(_xlpm.unite,SUBSTITUTE(TRIM(AE113)," (s)",""),_xlpm.val,AM113,_xlpm.estVol,COUNTIF(AG139:AN139,_xlpm.unite)+COUNTIF(AG141:AN141,_xlpm.unite)&gt;0,_xlpm.estPoids,COUNTIF(AA139:AF139,_xlpm.unite)+COUNTIF(AA141:AF141,_xlpm.unite)&gt;0,IF(_xlpm.estVol,IF(ROUND(_xlpm.val,3)&gt;=1,ROUND(_xlpm.val,3)&amp;"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13" s="115" t="str">
        <f t="shared" si="40"/>
        <v>►</v>
      </c>
      <c r="AQ113" s="34" t="str">
        <f>AQ104</f>
        <v>N NOMBRE DE SU RECETA | pegue esto — FAMILIA| Autor &gt; USTED</v>
      </c>
      <c r="AR113" s="35">
        <f>AR104</f>
        <v>0.6</v>
      </c>
      <c r="AS113" s="34" t="str">
        <f>AS104</f>
        <v>kg</v>
      </c>
      <c r="AT113" s="36" t="str">
        <f>AT104</f>
        <v>Receta madre ► Ballotina de pintada</v>
      </c>
      <c r="AU113" s="100"/>
      <c r="AV113" s="120"/>
      <c r="AW113" s="102" t="str">
        <f t="shared" si="35"/>
        <v/>
      </c>
      <c r="AX113" s="103"/>
      <c r="AY113" s="141"/>
      <c r="AZ113" s="143">
        <v>1</v>
      </c>
      <c r="BA113" s="2109"/>
      <c r="BB113" s="107">
        <f>IF(BD138=0,0,(BD113/BD138)*BC107*1000)</f>
        <v>0</v>
      </c>
      <c r="BC113" s="117">
        <f>IF(BD138=0, 0, (AU113*AZ113)/(BD138*BC107))</f>
        <v>0</v>
      </c>
      <c r="BD113" s="109" cm="1">
        <f t="array" ref="BD113">IFERROR(_xlfn.LET(_xlpm.k,UPPER(TRIM(AY113)),_xlpm.r,_xlfn.XLOOKUP(_xlpm.k,UPPER(TRIM(AU139:BH139)),AU140:BH140,_xlfn.XLOOKUP(_xlpm.k,UPPER(TRIM(AU141:BH141)),AU142:BH142,0)),_xlpm.r*AX113*IF(AU113&gt;0,AU113,1)),0)</f>
        <v>0</v>
      </c>
      <c r="BE113" s="118">
        <f>IF(OR(ISBLANK(BG103),BG103=0),0,AU113*BG101*AZ113/BG103)</f>
        <v>0</v>
      </c>
      <c r="BF113" s="2436">
        <f t="shared" si="41"/>
        <v>0</v>
      </c>
      <c r="BG113" s="111">
        <f>IF(OR(ISBLANK(BG103),BG103=0),0,BD113*AZ113*AZ103)</f>
        <v>0</v>
      </c>
      <c r="BH113" s="119" t="str">
        <f>_xlfn.LET(_xlpm.unite,SUBSTITUTE(TRIM(AY113)," (s)",""),_xlpm.val,BG113,_xlpm.estVol,COUNTIF(BA139:BH139,_xlpm.unite)+COUNTIF(BA141:BH141,_xlpm.unite)&gt;0,_xlpm.estPoids,COUNTIF(AU139:AZ139,_xlpm.unite)+COUNTIF(AU141:AZ141,_xlpm.unite)&gt;0,IF(_xlpm.estVol,IF(ROUND(_xlpm.val,3)&gt;=1,ROUND(_xlpm.val,3)&amp;"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13" s="48"/>
      <c r="BK113" s="396" t="s">
        <v>389</v>
      </c>
      <c r="BL113" s="397"/>
      <c r="BM113" s="398"/>
      <c r="BN113" s="398"/>
      <c r="BO113" s="49"/>
      <c r="BP113" s="50"/>
      <c r="BR113" s="48"/>
      <c r="BS113" s="396" t="s">
        <v>390</v>
      </c>
      <c r="BT113" s="397"/>
      <c r="BU113" s="398"/>
      <c r="BV113" s="398"/>
      <c r="BW113" s="49"/>
      <c r="BX113" s="50"/>
      <c r="BZ113" s="48"/>
      <c r="CA113" s="396" t="s">
        <v>391</v>
      </c>
      <c r="CB113" s="397"/>
      <c r="CC113" s="398"/>
      <c r="CD113" s="398"/>
      <c r="CE113" s="49"/>
      <c r="CF113" s="50"/>
      <c r="CH113" s="3">
        <v>1</v>
      </c>
    </row>
    <row r="114" spans="2:86" ht="21" customHeight="1">
      <c r="B114" s="115" t="str">
        <f t="shared" si="36"/>
        <v>►</v>
      </c>
      <c r="C114" s="34" t="str">
        <f>C104</f>
        <v>N NOM DE VOTRE RECETTE | collez la--FAMILLE| Auteur &gt; VOUS</v>
      </c>
      <c r="D114" s="35">
        <f>D104</f>
        <v>1</v>
      </c>
      <c r="E114" s="34" t="str">
        <f>E104</f>
        <v>coupe</v>
      </c>
      <c r="F114" s="36" t="str">
        <f>F104</f>
        <v>Recette mère ► MILLE-FEUILLE meringue et chiboust pamplemousse aux fraises des bois</v>
      </c>
      <c r="G114" s="100"/>
      <c r="H114" s="120"/>
      <c r="I114" s="102" t="str">
        <f t="shared" si="33"/>
        <v/>
      </c>
      <c r="J114" s="103"/>
      <c r="K114" s="141"/>
      <c r="L114" s="143">
        <v>1</v>
      </c>
      <c r="M114" s="2110"/>
      <c r="N114" s="107">
        <f>IF(P138=0,0,(P114/P138)*O107*1000)</f>
        <v>0</v>
      </c>
      <c r="O114" s="117">
        <f>IF(P138=0, 0, (G114*L114)/(P138*O107))</f>
        <v>0</v>
      </c>
      <c r="P114" s="109" cm="1">
        <f t="array" ref="P114">IFERROR(_xlfn.LET(_xlpm.k,UPPER(TRIM(K114)),_xlpm.r,_xlfn.XLOOKUP(_xlpm.k,UPPER(TRIM(G139:T139)),G140:T140,_xlfn.XLOOKUP(_xlpm.k,UPPER(TRIM(G141:T141)),G142:T142,0)),_xlpm.r*J114*IF(G114&gt;0,G114,1)),0)</f>
        <v>0</v>
      </c>
      <c r="Q114" s="122">
        <f>IF(OR(ISBLANK(S103),S103=0),0,G114*S101*L114/S103)</f>
        <v>0</v>
      </c>
      <c r="R114" s="2437">
        <f t="shared" si="37"/>
        <v>0</v>
      </c>
      <c r="S114" s="111">
        <f>IF(OR(ISBLANK(S103),S103=0),0,P114*L114*L103)</f>
        <v>0</v>
      </c>
      <c r="T114" s="134" t="str">
        <f>_xlfn.LET(_xlpm.unite,SUBSTITUTE(TRIM(K114)," (s)",""),_xlpm.val,S114,_xlpm.estVol,COUNTIF(M139:T139,_xlpm.unite)+COUNTIF(M141:T141,_xlpm.unite)&gt;0,_xlpm.estPoids,COUNTIF(G139:L139,_xlpm.unite)+COUNTIF(G141:L141,_xlpm.unite)&gt;0,IF(_xlpm.estVol,IF(ROUND(_xlpm.val,3)&gt;=1,ROUND(_xlpm.val,3)&amp;"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14" s="115" t="str">
        <f t="shared" si="38"/>
        <v>►</v>
      </c>
      <c r="W114" s="34" t="str">
        <f>W104</f>
        <v>N NAME OF YOUR RECIPE | paste it — FAMILY|  Author &gt; YOU</v>
      </c>
      <c r="X114" s="35">
        <f>X104</f>
        <v>0.6</v>
      </c>
      <c r="Y114" s="34" t="str">
        <f>Y104</f>
        <v>kg</v>
      </c>
      <c r="Z114" s="36" t="str">
        <f>Z104</f>
        <v>Master recipe ► Guinea fowl ballotine</v>
      </c>
      <c r="AA114" s="100"/>
      <c r="AB114" s="120"/>
      <c r="AC114" s="102" t="str">
        <f t="shared" si="34"/>
        <v/>
      </c>
      <c r="AD114" s="103"/>
      <c r="AE114" s="141"/>
      <c r="AF114" s="143">
        <v>1</v>
      </c>
      <c r="AG114" s="2109"/>
      <c r="AH114" s="107">
        <f>IF(AJ138=0,0,(AJ114/AJ138)*AI107*1000)</f>
        <v>0</v>
      </c>
      <c r="AI114" s="117">
        <f>IF(AJ138=0, 0, (AA114*AF114)/(AJ138*AI107))</f>
        <v>0</v>
      </c>
      <c r="AJ114" s="109" cm="1">
        <f t="array" ref="AJ114">IFERROR(_xlfn.LET(_xlpm.k,UPPER(TRIM(AE114)),_xlpm.r,_xlfn.XLOOKUP(_xlpm.k,UPPER(TRIM(AA139:AN139)),AA140:AN140,_xlfn.XLOOKUP(_xlpm.k,UPPER(TRIM(AA141:AN141)),AA142:AN142,0)),_xlpm.r*AD114*IF(AA114&gt;0,AA114,1)),0)</f>
        <v>0</v>
      </c>
      <c r="AK114" s="122">
        <f>IF(OR(ISBLANK(AM103),AM103=0),0,AA114*AM101*AF114/AM103)</f>
        <v>0</v>
      </c>
      <c r="AL114" s="2437">
        <f t="shared" si="39"/>
        <v>0</v>
      </c>
      <c r="AM114" s="111">
        <f>IF(OR(ISBLANK(AM103),AM103=0),0,AJ114*AF114*AF103)</f>
        <v>0</v>
      </c>
      <c r="AN114" s="134" t="str">
        <f>_xlfn.LET(_xlpm.unite,SUBSTITUTE(TRIM(AE114)," (s)",""),_xlpm.val,AM114,_xlpm.estVol,COUNTIF(AG139:AN139,_xlpm.unite)+COUNTIF(AG141:AN141,_xlpm.unite)&gt;0,_xlpm.estPoids,COUNTIF(AA139:AF139,_xlpm.unite)+COUNTIF(AA141:AF141,_xlpm.unite)&gt;0,IF(_xlpm.estVol,IF(ROUND(_xlpm.val,3)&gt;=1,ROUND(_xlpm.val,3)&amp;"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14" s="115" t="str">
        <f t="shared" si="40"/>
        <v>►</v>
      </c>
      <c r="AQ114" s="34" t="str">
        <f>AQ104</f>
        <v>N NOMBRE DE SU RECETA | pegue esto — FAMILIA| Autor &gt; USTED</v>
      </c>
      <c r="AR114" s="35">
        <f>AR104</f>
        <v>0.6</v>
      </c>
      <c r="AS114" s="34" t="str">
        <f>AS104</f>
        <v>kg</v>
      </c>
      <c r="AT114" s="36" t="str">
        <f>AT104</f>
        <v>Receta madre ► Ballotina de pintada</v>
      </c>
      <c r="AU114" s="100"/>
      <c r="AV114" s="120"/>
      <c r="AW114" s="102" t="str">
        <f t="shared" si="35"/>
        <v/>
      </c>
      <c r="AX114" s="103"/>
      <c r="AY114" s="141"/>
      <c r="AZ114" s="143">
        <v>1</v>
      </c>
      <c r="BA114" s="2109"/>
      <c r="BB114" s="107">
        <f>IF(BD138=0,0,(BD114/BD138)*BC107*1000)</f>
        <v>0</v>
      </c>
      <c r="BC114" s="117">
        <f>IF(BD138=0, 0, (AU114*AZ114)/(BD138*BC107))</f>
        <v>0</v>
      </c>
      <c r="BD114" s="109" cm="1">
        <f t="array" ref="BD114">IFERROR(_xlfn.LET(_xlpm.k,UPPER(TRIM(AY114)),_xlpm.r,_xlfn.XLOOKUP(_xlpm.k,UPPER(TRIM(AU139:BH139)),AU140:BH140,_xlfn.XLOOKUP(_xlpm.k,UPPER(TRIM(AU141:BH141)),AU142:BH142,0)),_xlpm.r*AX114*IF(AU114&gt;0,AU114,1)),0)</f>
        <v>0</v>
      </c>
      <c r="BE114" s="122">
        <f>IF(OR(ISBLANK(BG103),BG103=0),0,AU114*BG101*AZ114/BG103)</f>
        <v>0</v>
      </c>
      <c r="BF114" s="2437">
        <f t="shared" si="41"/>
        <v>0</v>
      </c>
      <c r="BG114" s="111">
        <f>IF(OR(ISBLANK(BG103),BG103=0),0,BD114*AZ114*AZ103)</f>
        <v>0</v>
      </c>
      <c r="BH114" s="134" t="str">
        <f>_xlfn.LET(_xlpm.unite,SUBSTITUTE(TRIM(AY114)," (s)",""),_xlpm.val,BG114,_xlpm.estVol,COUNTIF(BA139:BH139,_xlpm.unite)+COUNTIF(BA141:BH141,_xlpm.unite)&gt;0,_xlpm.estPoids,COUNTIF(AU139:AZ139,_xlpm.unite)+COUNTIF(AU141:AZ141,_xlpm.unite)&gt;0,IF(_xlpm.estVol,IF(ROUND(_xlpm.val,3)&gt;=1,ROUND(_xlpm.val,3)&amp;"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14" s="48"/>
      <c r="BK114" s="49"/>
      <c r="BL114" s="49"/>
      <c r="BM114" s="49"/>
      <c r="BN114" s="49"/>
      <c r="BO114" s="49"/>
      <c r="BP114" s="50"/>
      <c r="BR114" s="48"/>
      <c r="BS114" s="49"/>
      <c r="BT114" s="49"/>
      <c r="BU114" s="49"/>
      <c r="BV114" s="49"/>
      <c r="BW114" s="49"/>
      <c r="BX114" s="50"/>
      <c r="BZ114" s="48"/>
      <c r="CA114" s="49"/>
      <c r="CB114" s="49"/>
      <c r="CC114" s="49"/>
      <c r="CD114" s="49"/>
      <c r="CE114" s="49"/>
      <c r="CF114" s="50"/>
      <c r="CH114" s="3">
        <v>1</v>
      </c>
    </row>
    <row r="115" spans="2:86" ht="21" customHeight="1">
      <c r="B115" s="115" t="str">
        <f t="shared" si="36"/>
        <v>►</v>
      </c>
      <c r="C115" s="34" t="str">
        <f>C104</f>
        <v>N NOM DE VOTRE RECETTE | collez la--FAMILLE| Auteur &gt; VOUS</v>
      </c>
      <c r="D115" s="35">
        <f>D104</f>
        <v>1</v>
      </c>
      <c r="E115" s="34" t="str">
        <f>E104</f>
        <v>coupe</v>
      </c>
      <c r="F115" s="36" t="str">
        <f>F104</f>
        <v>Recette mère ► MILLE-FEUILLE meringue et chiboust pamplemousse aux fraises des bois</v>
      </c>
      <c r="G115" s="100"/>
      <c r="H115" s="120"/>
      <c r="I115" s="102" t="str">
        <f t="shared" si="33"/>
        <v/>
      </c>
      <c r="J115" s="103"/>
      <c r="K115" s="141"/>
      <c r="L115" s="143">
        <v>1</v>
      </c>
      <c r="M115" s="2110"/>
      <c r="N115" s="107">
        <f>IF(P138=0,0,(P115/P138)*O107*1000)</f>
        <v>0</v>
      </c>
      <c r="O115" s="117">
        <f>IF(P138=0, 0, (G115*L115)/(P138*O107))</f>
        <v>0</v>
      </c>
      <c r="P115" s="109" cm="1">
        <f t="array" ref="P115">IFERROR(_xlfn.LET(_xlpm.k,UPPER(TRIM(K115)),_xlpm.r,_xlfn.XLOOKUP(_xlpm.k,UPPER(TRIM(G139:T139)),G140:T140,_xlfn.XLOOKUP(_xlpm.k,UPPER(TRIM(G141:T141)),G142:T142,0)),_xlpm.r*J115*IF(G115&gt;0,G115,1)),0)</f>
        <v>0</v>
      </c>
      <c r="Q115" s="118">
        <f>IF(OR(ISBLANK(S103),S103=0),0,G115*S101*L115/S103)</f>
        <v>0</v>
      </c>
      <c r="R115" s="2436">
        <f t="shared" si="37"/>
        <v>0</v>
      </c>
      <c r="S115" s="111">
        <f>IF(OR(ISBLANK(S103),S103=0),0,P115*L115*L103)</f>
        <v>0</v>
      </c>
      <c r="T115" s="119" t="str">
        <f>_xlfn.LET(_xlpm.unite,SUBSTITUTE(TRIM(K115)," (s)",""),_xlpm.val,S115,_xlpm.estVol,COUNTIF(M139:T139,_xlpm.unite)+COUNTIF(M141:T141,_xlpm.unite)&gt;0,_xlpm.estPoids,COUNTIF(G139:L139,_xlpm.unite)+COUNTIF(G141:L141,_xlpm.unite)&gt;0,IF(_xlpm.estVol,IF(ROUND(_xlpm.val,3)&gt;=1,ROUND(_xlpm.val,3)&amp;"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15" s="115" t="str">
        <f t="shared" si="38"/>
        <v>►</v>
      </c>
      <c r="W115" s="34" t="str">
        <f>W104</f>
        <v>N NAME OF YOUR RECIPE | paste it — FAMILY|  Author &gt; YOU</v>
      </c>
      <c r="X115" s="35">
        <f>X104</f>
        <v>0.6</v>
      </c>
      <c r="Y115" s="34" t="str">
        <f>Y104</f>
        <v>kg</v>
      </c>
      <c r="Z115" s="36" t="str">
        <f>Z104</f>
        <v>Master recipe ► Guinea fowl ballotine</v>
      </c>
      <c r="AA115" s="100"/>
      <c r="AB115" s="120"/>
      <c r="AC115" s="102" t="str">
        <f t="shared" si="34"/>
        <v/>
      </c>
      <c r="AD115" s="103"/>
      <c r="AE115" s="141"/>
      <c r="AF115" s="143">
        <v>1</v>
      </c>
      <c r="AG115" s="2109"/>
      <c r="AH115" s="107">
        <f>IF(AJ138=0,0,(AJ115/AJ138)*AI107*1000)</f>
        <v>0</v>
      </c>
      <c r="AI115" s="117">
        <f>IF(AJ138=0, 0, (AA115*AF115)/(AJ138*AI107))</f>
        <v>0</v>
      </c>
      <c r="AJ115" s="109" cm="1">
        <f t="array" ref="AJ115">IFERROR(_xlfn.LET(_xlpm.k,UPPER(TRIM(AE115)),_xlpm.r,_xlfn.XLOOKUP(_xlpm.k,UPPER(TRIM(AA139:AN139)),AA140:AN140,_xlfn.XLOOKUP(_xlpm.k,UPPER(TRIM(AA141:AN141)),AA142:AN142,0)),_xlpm.r*AD115*IF(AA115&gt;0,AA115,1)),0)</f>
        <v>0</v>
      </c>
      <c r="AK115" s="118">
        <f>IF(OR(ISBLANK(AM103),AM103=0),0,AA115*AM101*AF115/AM103)</f>
        <v>0</v>
      </c>
      <c r="AL115" s="2436">
        <f t="shared" si="39"/>
        <v>0</v>
      </c>
      <c r="AM115" s="111">
        <f>IF(OR(ISBLANK(AM103),AM103=0),0,AJ115*AF115*AF103)</f>
        <v>0</v>
      </c>
      <c r="AN115" s="119" t="str">
        <f>_xlfn.LET(_xlpm.unite,SUBSTITUTE(TRIM(AE115)," (s)",""),_xlpm.val,AM115,_xlpm.estVol,COUNTIF(AG139:AN139,_xlpm.unite)+COUNTIF(AG141:AN141,_xlpm.unite)&gt;0,_xlpm.estPoids,COUNTIF(AA139:AF139,_xlpm.unite)+COUNTIF(AA141:AF141,_xlpm.unite)&gt;0,IF(_xlpm.estVol,IF(ROUND(_xlpm.val,3)&gt;=1,ROUND(_xlpm.val,3)&amp;"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15" s="115" t="str">
        <f t="shared" si="40"/>
        <v>►</v>
      </c>
      <c r="AQ115" s="34" t="str">
        <f>AQ104</f>
        <v>N NOMBRE DE SU RECETA | pegue esto — FAMILIA| Autor &gt; USTED</v>
      </c>
      <c r="AR115" s="35">
        <f>AR104</f>
        <v>0.6</v>
      </c>
      <c r="AS115" s="34" t="str">
        <f>AS104</f>
        <v>kg</v>
      </c>
      <c r="AT115" s="36" t="str">
        <f>AT104</f>
        <v>Receta madre ► Ballotina de pintada</v>
      </c>
      <c r="AU115" s="100"/>
      <c r="AV115" s="120"/>
      <c r="AW115" s="102" t="str">
        <f t="shared" si="35"/>
        <v/>
      </c>
      <c r="AX115" s="103"/>
      <c r="AY115" s="141"/>
      <c r="AZ115" s="143">
        <v>1</v>
      </c>
      <c r="BA115" s="2109"/>
      <c r="BB115" s="107">
        <f>IF(BD138=0,0,(BD115/BD138)*BC107*1000)</f>
        <v>0</v>
      </c>
      <c r="BC115" s="117">
        <f>IF(BD138=0, 0, (AU115*AZ115)/(BD138*BC107))</f>
        <v>0</v>
      </c>
      <c r="BD115" s="109" cm="1">
        <f t="array" ref="BD115">IFERROR(_xlfn.LET(_xlpm.k,UPPER(TRIM(AY115)),_xlpm.r,_xlfn.XLOOKUP(_xlpm.k,UPPER(TRIM(AU139:BH139)),AU140:BH140,_xlfn.XLOOKUP(_xlpm.k,UPPER(TRIM(AU141:BH141)),AU142:BH142,0)),_xlpm.r*AX115*IF(AU115&gt;0,AU115,1)),0)</f>
        <v>0</v>
      </c>
      <c r="BE115" s="118">
        <f>IF(OR(ISBLANK(BG103),BG103=0),0,AU115*BG101*AZ115/BG103)</f>
        <v>0</v>
      </c>
      <c r="BF115" s="2436">
        <f t="shared" si="41"/>
        <v>0</v>
      </c>
      <c r="BG115" s="111">
        <f>IF(OR(ISBLANK(BG103),BG103=0),0,BD115*AZ115*AZ103)</f>
        <v>0</v>
      </c>
      <c r="BH115" s="119" t="str">
        <f>_xlfn.LET(_xlpm.unite,SUBSTITUTE(TRIM(AY115)," (s)",""),_xlpm.val,BG115,_xlpm.estVol,COUNTIF(BA139:BH139,_xlpm.unite)+COUNTIF(BA141:BH141,_xlpm.unite)&gt;0,_xlpm.estPoids,COUNTIF(AU139:AZ139,_xlpm.unite)+COUNTIF(AU141:AZ141,_xlpm.unite)&gt;0,IF(_xlpm.estVol,IF(ROUND(_xlpm.val,3)&gt;=1,ROUND(_xlpm.val,3)&amp;"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15" s="175"/>
      <c r="BK115" s="176"/>
      <c r="BL115" s="177"/>
      <c r="BM115" s="176"/>
      <c r="BN115" s="176"/>
      <c r="BO115" s="176"/>
      <c r="BP115" s="178"/>
      <c r="BR115" s="175"/>
      <c r="BS115" s="176"/>
      <c r="BT115" s="177"/>
      <c r="BU115" s="176"/>
      <c r="BV115" s="176"/>
      <c r="BW115" s="176"/>
      <c r="BX115" s="178"/>
      <c r="BZ115" s="175"/>
      <c r="CA115" s="176"/>
      <c r="CB115" s="177"/>
      <c r="CC115" s="176"/>
      <c r="CD115" s="176"/>
      <c r="CE115" s="176"/>
      <c r="CF115" s="178"/>
      <c r="CH115" s="3">
        <v>1</v>
      </c>
    </row>
    <row r="116" spans="2:86" ht="21" customHeight="1">
      <c r="B116" s="115" t="str">
        <f t="shared" si="36"/>
        <v>►</v>
      </c>
      <c r="C116" s="34" t="str">
        <f>C104</f>
        <v>N NOM DE VOTRE RECETTE | collez la--FAMILLE| Auteur &gt; VOUS</v>
      </c>
      <c r="D116" s="35">
        <f>D104</f>
        <v>1</v>
      </c>
      <c r="E116" s="34" t="str">
        <f>E104</f>
        <v>coupe</v>
      </c>
      <c r="F116" s="36" t="str">
        <f>F104</f>
        <v>Recette mère ► MILLE-FEUILLE meringue et chiboust pamplemousse aux fraises des bois</v>
      </c>
      <c r="G116" s="100"/>
      <c r="H116" s="120"/>
      <c r="I116" s="102" t="str">
        <f t="shared" si="33"/>
        <v/>
      </c>
      <c r="J116" s="103"/>
      <c r="K116" s="141"/>
      <c r="L116" s="143">
        <v>1</v>
      </c>
      <c r="M116" s="2110"/>
      <c r="N116" s="107">
        <f>IF(P138=0,0,(P116/P138)*O107*1000)</f>
        <v>0</v>
      </c>
      <c r="O116" s="117">
        <f>IF(P138=0, 0, (G116*L116)/(P138*O107))</f>
        <v>0</v>
      </c>
      <c r="P116" s="109" cm="1">
        <f t="array" ref="P116">IFERROR(_xlfn.LET(_xlpm.k,UPPER(TRIM(K116)),_xlpm.r,_xlfn.XLOOKUP(_xlpm.k,UPPER(TRIM(G139:T139)),G140:T140,_xlfn.XLOOKUP(_xlpm.k,UPPER(TRIM(G141:T141)),G142:T142,0)),_xlpm.r*J116*IF(G116&gt;0,G116,1)),0)</f>
        <v>0</v>
      </c>
      <c r="Q116" s="122">
        <f>IF(OR(ISBLANK(S103),S103=0),0,G116*S101*L116/S103)</f>
        <v>0</v>
      </c>
      <c r="R116" s="2437">
        <f t="shared" si="37"/>
        <v>0</v>
      </c>
      <c r="S116" s="111">
        <f>IF(OR(ISBLANK(S103),S103=0),0,P116*L116*L103)</f>
        <v>0</v>
      </c>
      <c r="T116" s="134" t="str">
        <f>_xlfn.LET(_xlpm.unite,SUBSTITUTE(TRIM(K116)," (s)",""),_xlpm.val,S116,_xlpm.estVol,COUNTIF(M139:T139,_xlpm.unite)+COUNTIF(M141:T141,_xlpm.unite)&gt;0,_xlpm.estPoids,COUNTIF(G139:L139,_xlpm.unite)+COUNTIF(G141:L141,_xlpm.unite)&gt;0,IF(_xlpm.estVol,IF(ROUND(_xlpm.val,3)&gt;=1,ROUND(_xlpm.val,3)&amp;"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16" s="115" t="str">
        <f t="shared" si="38"/>
        <v>►</v>
      </c>
      <c r="W116" s="34" t="str">
        <f>W104</f>
        <v>N NAME OF YOUR RECIPE | paste it — FAMILY|  Author &gt; YOU</v>
      </c>
      <c r="X116" s="35">
        <f>X104</f>
        <v>0.6</v>
      </c>
      <c r="Y116" s="34" t="str">
        <f>Y104</f>
        <v>kg</v>
      </c>
      <c r="Z116" s="36" t="str">
        <f>Z104</f>
        <v>Master recipe ► Guinea fowl ballotine</v>
      </c>
      <c r="AA116" s="100"/>
      <c r="AB116" s="120"/>
      <c r="AC116" s="102" t="str">
        <f t="shared" si="34"/>
        <v/>
      </c>
      <c r="AD116" s="103"/>
      <c r="AE116" s="141"/>
      <c r="AF116" s="143">
        <v>1</v>
      </c>
      <c r="AG116" s="2109"/>
      <c r="AH116" s="107">
        <f>IF(AJ138=0,0,(AJ116/AJ138)*AI107*1000)</f>
        <v>0</v>
      </c>
      <c r="AI116" s="117">
        <f>IF(AJ138=0, 0, (AA116*AF116)/(AJ138*AI107))</f>
        <v>0</v>
      </c>
      <c r="AJ116" s="109" cm="1">
        <f t="array" ref="AJ116">IFERROR(_xlfn.LET(_xlpm.k,UPPER(TRIM(AE116)),_xlpm.r,_xlfn.XLOOKUP(_xlpm.k,UPPER(TRIM(AA139:AN139)),AA140:AN140,_xlfn.XLOOKUP(_xlpm.k,UPPER(TRIM(AA141:AN141)),AA142:AN142,0)),_xlpm.r*AD116*IF(AA116&gt;0,AA116,1)),0)</f>
        <v>0</v>
      </c>
      <c r="AK116" s="122">
        <f>IF(OR(ISBLANK(AM103),AM103=0),0,AA116*AM101*AF116/AM103)</f>
        <v>0</v>
      </c>
      <c r="AL116" s="2437">
        <f t="shared" si="39"/>
        <v>0</v>
      </c>
      <c r="AM116" s="111">
        <f>IF(OR(ISBLANK(AM103),AM103=0),0,AJ116*AF116*AF103)</f>
        <v>0</v>
      </c>
      <c r="AN116" s="134" t="str">
        <f>_xlfn.LET(_xlpm.unite,SUBSTITUTE(TRIM(AE116)," (s)",""),_xlpm.val,AM116,_xlpm.estVol,COUNTIF(AG139:AN139,_xlpm.unite)+COUNTIF(AG141:AN141,_xlpm.unite)&gt;0,_xlpm.estPoids,COUNTIF(AA139:AF139,_xlpm.unite)+COUNTIF(AA141:AF141,_xlpm.unite)&gt;0,IF(_xlpm.estVol,IF(ROUND(_xlpm.val,3)&gt;=1,ROUND(_xlpm.val,3)&amp;"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16" s="115" t="str">
        <f t="shared" si="40"/>
        <v>►</v>
      </c>
      <c r="AQ116" s="34" t="str">
        <f>AQ104</f>
        <v>N NOMBRE DE SU RECETA | pegue esto — FAMILIA| Autor &gt; USTED</v>
      </c>
      <c r="AR116" s="35">
        <f>AR104</f>
        <v>0.6</v>
      </c>
      <c r="AS116" s="34" t="str">
        <f>AS104</f>
        <v>kg</v>
      </c>
      <c r="AT116" s="36" t="str">
        <f>AT104</f>
        <v>Receta madre ► Ballotina de pintada</v>
      </c>
      <c r="AU116" s="100"/>
      <c r="AV116" s="120"/>
      <c r="AW116" s="102" t="str">
        <f t="shared" si="35"/>
        <v/>
      </c>
      <c r="AX116" s="103"/>
      <c r="AY116" s="141"/>
      <c r="AZ116" s="143">
        <v>1</v>
      </c>
      <c r="BA116" s="2109"/>
      <c r="BB116" s="107">
        <f>IF(BD138=0,0,(BD116/BD138)*BC107*1000)</f>
        <v>0</v>
      </c>
      <c r="BC116" s="117">
        <f>IF(BD138=0, 0, (AU116*AZ116)/(BD138*BC107))</f>
        <v>0</v>
      </c>
      <c r="BD116" s="109" cm="1">
        <f t="array" ref="BD116">IFERROR(_xlfn.LET(_xlpm.k,UPPER(TRIM(AY116)),_xlpm.r,_xlfn.XLOOKUP(_xlpm.k,UPPER(TRIM(AU139:BH139)),AU140:BH140,_xlfn.XLOOKUP(_xlpm.k,UPPER(TRIM(AU141:BH141)),AU142:BH142,0)),_xlpm.r*AX116*IF(AU116&gt;0,AU116,1)),0)</f>
        <v>0</v>
      </c>
      <c r="BE116" s="122">
        <f>IF(OR(ISBLANK(BG103),BG103=0),0,AU116*BG101*AZ116/BG103)</f>
        <v>0</v>
      </c>
      <c r="BF116" s="2437">
        <f t="shared" si="41"/>
        <v>0</v>
      </c>
      <c r="BG116" s="111">
        <f>IF(OR(ISBLANK(BG103),BG103=0),0,BD116*AZ116*AZ103)</f>
        <v>0</v>
      </c>
      <c r="BH116" s="134" t="str">
        <f>_xlfn.LET(_xlpm.unite,SUBSTITUTE(TRIM(AY116)," (s)",""),_xlpm.val,BG116,_xlpm.estVol,COUNTIF(BA139:BH139,_xlpm.unite)+COUNTIF(BA141:BH141,_xlpm.unite)&gt;0,_xlpm.estPoids,COUNTIF(AU139:AZ139,_xlpm.unite)+COUNTIF(AU141:AZ141,_xlpm.unite)&gt;0,IF(_xlpm.estVol,IF(ROUND(_xlpm.val,3)&gt;=1,ROUND(_xlpm.val,3)&amp;"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16" s="303"/>
      <c r="BK116" s="333"/>
      <c r="BL116" s="334"/>
      <c r="BM116" s="333"/>
      <c r="BN116" s="333"/>
      <c r="BO116" s="333"/>
      <c r="BP116" s="335"/>
      <c r="BR116" s="303"/>
      <c r="BS116" s="333"/>
      <c r="BT116" s="334"/>
      <c r="BU116" s="333"/>
      <c r="BV116" s="333"/>
      <c r="BW116" s="333"/>
      <c r="BX116" s="335"/>
      <c r="BZ116" s="303"/>
      <c r="CA116" s="333"/>
      <c r="CB116" s="334"/>
      <c r="CC116" s="333"/>
      <c r="CD116" s="333"/>
      <c r="CE116" s="333"/>
      <c r="CF116" s="335"/>
      <c r="CH116" s="3">
        <v>1</v>
      </c>
    </row>
    <row r="117" spans="2:86" ht="21" customHeight="1">
      <c r="B117" s="115" t="str">
        <f t="shared" si="36"/>
        <v>►</v>
      </c>
      <c r="C117" s="34" t="str">
        <f>C104</f>
        <v>N NOM DE VOTRE RECETTE | collez la--FAMILLE| Auteur &gt; VOUS</v>
      </c>
      <c r="D117" s="35">
        <f>D104</f>
        <v>1</v>
      </c>
      <c r="E117" s="34" t="str">
        <f>E104</f>
        <v>coupe</v>
      </c>
      <c r="F117" s="36" t="str">
        <f>F104</f>
        <v>Recette mère ► MILLE-FEUILLE meringue et chiboust pamplemousse aux fraises des bois</v>
      </c>
      <c r="G117" s="100"/>
      <c r="H117" s="120"/>
      <c r="I117" s="102" t="str">
        <f t="shared" si="33"/>
        <v/>
      </c>
      <c r="J117" s="103"/>
      <c r="K117" s="141"/>
      <c r="L117" s="143">
        <v>1</v>
      </c>
      <c r="M117" s="2110"/>
      <c r="N117" s="107">
        <f>IF(P138=0,0,(P117/P138)*O107*1000)</f>
        <v>0</v>
      </c>
      <c r="O117" s="117">
        <f>IF(P138=0, 0, (G117*L117)/(P138*O107))</f>
        <v>0</v>
      </c>
      <c r="P117" s="109" cm="1">
        <f t="array" ref="P117">IFERROR(_xlfn.LET(_xlpm.k,UPPER(TRIM(K117)),_xlpm.r,_xlfn.XLOOKUP(_xlpm.k,UPPER(TRIM(G139:T139)),G140:T140,_xlfn.XLOOKUP(_xlpm.k,UPPER(TRIM(G141:T141)),G142:T142,0)),_xlpm.r*J117*IF(G117&gt;0,G117,1)),0)</f>
        <v>0</v>
      </c>
      <c r="Q117" s="118">
        <f>IF(OR(ISBLANK(S103),S103=0),0,G117*S101*L117/S103)</f>
        <v>0</v>
      </c>
      <c r="R117" s="2436">
        <f t="shared" si="37"/>
        <v>0</v>
      </c>
      <c r="S117" s="111">
        <f>IF(OR(ISBLANK(S103),S103=0),0,P117*L117*L103)</f>
        <v>0</v>
      </c>
      <c r="T117" s="119" t="str">
        <f>_xlfn.LET(_xlpm.unite,SUBSTITUTE(TRIM(K117)," (s)",""),_xlpm.val,S117,_xlpm.estVol,COUNTIF(M139:T139,_xlpm.unite)+COUNTIF(M141:T141,_xlpm.unite)&gt;0,_xlpm.estPoids,COUNTIF(G139:L139,_xlpm.unite)+COUNTIF(G141:L141,_xlpm.unite)&gt;0,IF(_xlpm.estVol,IF(ROUND(_xlpm.val,3)&gt;=1,ROUND(_xlpm.val,3)&amp;"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17" s="115" t="str">
        <f t="shared" si="38"/>
        <v>►</v>
      </c>
      <c r="W117" s="34" t="str">
        <f>W104</f>
        <v>N NAME OF YOUR RECIPE | paste it — FAMILY|  Author &gt; YOU</v>
      </c>
      <c r="X117" s="35">
        <f>X104</f>
        <v>0.6</v>
      </c>
      <c r="Y117" s="34" t="str">
        <f>Y104</f>
        <v>kg</v>
      </c>
      <c r="Z117" s="36" t="str">
        <f>Z104</f>
        <v>Master recipe ► Guinea fowl ballotine</v>
      </c>
      <c r="AA117" s="100"/>
      <c r="AB117" s="120"/>
      <c r="AC117" s="102" t="str">
        <f t="shared" si="34"/>
        <v/>
      </c>
      <c r="AD117" s="103"/>
      <c r="AE117" s="141"/>
      <c r="AF117" s="143">
        <v>1</v>
      </c>
      <c r="AG117" s="2109"/>
      <c r="AH117" s="107">
        <f>IF(AJ138=0,0,(AJ117/AJ138)*AI107*1000)</f>
        <v>0</v>
      </c>
      <c r="AI117" s="117">
        <f>IF(AJ138=0, 0, (AA117*AF117)/(AJ138*AI107))</f>
        <v>0</v>
      </c>
      <c r="AJ117" s="109" cm="1">
        <f t="array" ref="AJ117">IFERROR(_xlfn.LET(_xlpm.k,UPPER(TRIM(AE117)),_xlpm.r,_xlfn.XLOOKUP(_xlpm.k,UPPER(TRIM(AA139:AN139)),AA140:AN140,_xlfn.XLOOKUP(_xlpm.k,UPPER(TRIM(AA141:AN141)),AA142:AN142,0)),_xlpm.r*AD117*IF(AA117&gt;0,AA117,1)),0)</f>
        <v>0</v>
      </c>
      <c r="AK117" s="118">
        <f>IF(OR(ISBLANK(AM103),AM103=0),0,AA117*AM101*AF117/AM103)</f>
        <v>0</v>
      </c>
      <c r="AL117" s="2436">
        <f t="shared" si="39"/>
        <v>0</v>
      </c>
      <c r="AM117" s="111">
        <f>IF(OR(ISBLANK(AM103),AM103=0),0,AJ117*AF117*AF103)</f>
        <v>0</v>
      </c>
      <c r="AN117" s="119" t="str">
        <f>_xlfn.LET(_xlpm.unite,SUBSTITUTE(TRIM(AE117)," (s)",""),_xlpm.val,AM117,_xlpm.estVol,COUNTIF(AG139:AN139,_xlpm.unite)+COUNTIF(AG141:AN141,_xlpm.unite)&gt;0,_xlpm.estPoids,COUNTIF(AA139:AF139,_xlpm.unite)+COUNTIF(AA141:AF141,_xlpm.unite)&gt;0,IF(_xlpm.estVol,IF(ROUND(_xlpm.val,3)&gt;=1,ROUND(_xlpm.val,3)&amp;"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17" s="115" t="str">
        <f t="shared" si="40"/>
        <v>►</v>
      </c>
      <c r="AQ117" s="34" t="str">
        <f>AQ104</f>
        <v>N NOMBRE DE SU RECETA | pegue esto — FAMILIA| Autor &gt; USTED</v>
      </c>
      <c r="AR117" s="35">
        <f>AR104</f>
        <v>0.6</v>
      </c>
      <c r="AS117" s="34" t="str">
        <f>AS104</f>
        <v>kg</v>
      </c>
      <c r="AT117" s="36" t="str">
        <f>AT104</f>
        <v>Receta madre ► Ballotina de pintada</v>
      </c>
      <c r="AU117" s="100"/>
      <c r="AV117" s="120"/>
      <c r="AW117" s="102" t="str">
        <f t="shared" si="35"/>
        <v/>
      </c>
      <c r="AX117" s="103"/>
      <c r="AY117" s="141"/>
      <c r="AZ117" s="143">
        <v>1</v>
      </c>
      <c r="BA117" s="2109"/>
      <c r="BB117" s="107">
        <f>IF(BD138=0,0,(BD117/BD138)*BC107*1000)</f>
        <v>0</v>
      </c>
      <c r="BC117" s="117">
        <f>IF(BD138=0, 0, (AU117*AZ117)/(BD138*BC107))</f>
        <v>0</v>
      </c>
      <c r="BD117" s="109" cm="1">
        <f t="array" ref="BD117">IFERROR(_xlfn.LET(_xlpm.k,UPPER(TRIM(AY117)),_xlpm.r,_xlfn.XLOOKUP(_xlpm.k,UPPER(TRIM(AU139:BH139)),AU140:BH140,_xlfn.XLOOKUP(_xlpm.k,UPPER(TRIM(AU141:BH141)),AU142:BH142,0)),_xlpm.r*AX117*IF(AU117&gt;0,AU117,1)),0)</f>
        <v>0</v>
      </c>
      <c r="BE117" s="118">
        <f>IF(OR(ISBLANK(BG103),BG103=0),0,AU117*BG101*AZ117/BG103)</f>
        <v>0</v>
      </c>
      <c r="BF117" s="2436">
        <f t="shared" si="41"/>
        <v>0</v>
      </c>
      <c r="BG117" s="111">
        <f>IF(OR(ISBLANK(BG103),BG103=0),0,BD117*AZ117*AZ103)</f>
        <v>0</v>
      </c>
      <c r="BH117" s="119" t="str">
        <f>_xlfn.LET(_xlpm.unite,SUBSTITUTE(TRIM(AY117)," (s)",""),_xlpm.val,BG117,_xlpm.estVol,COUNTIF(BA139:BH139,_xlpm.unite)+COUNTIF(BA141:BH141,_xlpm.unite)&gt;0,_xlpm.estPoids,COUNTIF(AU139:AZ139,_xlpm.unite)+COUNTIF(AU141:AZ141,_xlpm.unite)&gt;0,IF(_xlpm.estVol,IF(ROUND(_xlpm.val,3)&gt;=1,ROUND(_xlpm.val,3)&amp;"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17" s="402" t="s">
        <v>71</v>
      </c>
      <c r="BK117" s="403" t="s">
        <v>393</v>
      </c>
      <c r="BL117" s="49"/>
      <c r="BM117" s="49"/>
      <c r="BN117" s="49"/>
      <c r="BO117" s="49"/>
      <c r="BP117" s="50"/>
      <c r="BR117" s="402" t="s">
        <v>71</v>
      </c>
      <c r="BS117" s="403" t="s">
        <v>394</v>
      </c>
      <c r="BT117" s="49"/>
      <c r="BU117" s="49"/>
      <c r="BV117" s="49"/>
      <c r="BW117" s="49"/>
      <c r="BX117" s="50"/>
      <c r="BZ117" s="402" t="s">
        <v>71</v>
      </c>
      <c r="CA117" s="403" t="s">
        <v>395</v>
      </c>
      <c r="CB117" s="49"/>
      <c r="CC117" s="49"/>
      <c r="CD117" s="49"/>
      <c r="CE117" s="49"/>
      <c r="CF117" s="50"/>
      <c r="CH117" s="3">
        <v>1</v>
      </c>
    </row>
    <row r="118" spans="2:86" ht="21" customHeight="1">
      <c r="B118" s="115" t="str">
        <f t="shared" si="36"/>
        <v>►</v>
      </c>
      <c r="C118" s="34" t="str">
        <f>C104</f>
        <v>N NOM DE VOTRE RECETTE | collez la--FAMILLE| Auteur &gt; VOUS</v>
      </c>
      <c r="D118" s="35">
        <f>D104</f>
        <v>1</v>
      </c>
      <c r="E118" s="34" t="str">
        <f>E104</f>
        <v>coupe</v>
      </c>
      <c r="F118" s="36" t="str">
        <f>F104</f>
        <v>Recette mère ► MILLE-FEUILLE meringue et chiboust pamplemousse aux fraises des bois</v>
      </c>
      <c r="G118" s="100"/>
      <c r="H118" s="120"/>
      <c r="I118" s="102" t="str">
        <f t="shared" si="33"/>
        <v/>
      </c>
      <c r="J118" s="103"/>
      <c r="K118" s="141"/>
      <c r="L118" s="143">
        <v>1</v>
      </c>
      <c r="M118" s="2110"/>
      <c r="N118" s="107">
        <f>IF(P138=0,0,(P118/P138)*O107*1000)</f>
        <v>0</v>
      </c>
      <c r="O118" s="117">
        <f>IF(P138=0, 0, (G118*L118)/(P138*O107))</f>
        <v>0</v>
      </c>
      <c r="P118" s="109" cm="1">
        <f t="array" ref="P118">IFERROR(_xlfn.LET(_xlpm.k,UPPER(TRIM(K118)),_xlpm.r,_xlfn.XLOOKUP(_xlpm.k,UPPER(TRIM(G139:T139)),G140:T140,_xlfn.XLOOKUP(_xlpm.k,UPPER(TRIM(G141:T141)),G142:T142,0)),_xlpm.r*J118*IF(G118&gt;0,G118,1)),0)</f>
        <v>0</v>
      </c>
      <c r="Q118" s="122">
        <f>IF(OR(ISBLANK(S103),S103=0),0,G118*S101*L118/S103)</f>
        <v>0</v>
      </c>
      <c r="R118" s="2437">
        <f t="shared" si="37"/>
        <v>0</v>
      </c>
      <c r="S118" s="111">
        <f>IF(OR(ISBLANK(S103),S103=0),0,P118*L118*L103)</f>
        <v>0</v>
      </c>
      <c r="T118" s="142" t="str">
        <f>_xlfn.LET(_xlpm.unite,SUBSTITUTE(TRIM(K118)," (s)",""),_xlpm.val,S118,_xlpm.estVol,COUNTIF(M139:T139,_xlpm.unite)+COUNTIF(M141:T141,_xlpm.unite)&gt;0,_xlpm.estPoids,COUNTIF(G139:L139,_xlpm.unite)+COUNTIF(G141:L141,_xlpm.unite)&gt;0,IF(_xlpm.estVol,IF(ROUND(_xlpm.val,3)&gt;=1,ROUND(_xlpm.val,3)&amp;"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18" s="115" t="str">
        <f t="shared" si="38"/>
        <v>►</v>
      </c>
      <c r="W118" s="34" t="str">
        <f>W104</f>
        <v>N NAME OF YOUR RECIPE | paste it — FAMILY|  Author &gt; YOU</v>
      </c>
      <c r="X118" s="35">
        <f>X104</f>
        <v>0.6</v>
      </c>
      <c r="Y118" s="34" t="str">
        <f>Y104</f>
        <v>kg</v>
      </c>
      <c r="Z118" s="36" t="str">
        <f>Z104</f>
        <v>Master recipe ► Guinea fowl ballotine</v>
      </c>
      <c r="AA118" s="100"/>
      <c r="AB118" s="120"/>
      <c r="AC118" s="102" t="str">
        <f t="shared" si="34"/>
        <v/>
      </c>
      <c r="AD118" s="103"/>
      <c r="AE118" s="141"/>
      <c r="AF118" s="143">
        <v>1</v>
      </c>
      <c r="AG118" s="2109"/>
      <c r="AH118" s="107">
        <f>IF(AJ138=0,0,(AJ118/AJ138)*AI107*1000)</f>
        <v>0</v>
      </c>
      <c r="AI118" s="117">
        <f>IF(AJ138=0, 0, (AA118*AF118)/(AJ138*AI107))</f>
        <v>0</v>
      </c>
      <c r="AJ118" s="109" cm="1">
        <f t="array" ref="AJ118">IFERROR(_xlfn.LET(_xlpm.k,UPPER(TRIM(AE118)),_xlpm.r,_xlfn.XLOOKUP(_xlpm.k,UPPER(TRIM(AA139:AN139)),AA140:AN140,_xlfn.XLOOKUP(_xlpm.k,UPPER(TRIM(AA141:AN141)),AA142:AN142,0)),_xlpm.r*AD118*IF(AA118&gt;0,AA118,1)),0)</f>
        <v>0</v>
      </c>
      <c r="AK118" s="122">
        <f>IF(OR(ISBLANK(AM103),AM103=0),0,AA118*AM101*AF118/AM103)</f>
        <v>0</v>
      </c>
      <c r="AL118" s="2437">
        <f t="shared" si="39"/>
        <v>0</v>
      </c>
      <c r="AM118" s="111">
        <f>IF(OR(ISBLANK(AM103),AM103=0),0,AJ118*AF118*AF103)</f>
        <v>0</v>
      </c>
      <c r="AN118" s="142" t="str">
        <f>_xlfn.LET(_xlpm.unite,SUBSTITUTE(TRIM(AE118)," (s)",""),_xlpm.val,AM118,_xlpm.estVol,COUNTIF(AG139:AN139,_xlpm.unite)+COUNTIF(AG141:AN141,_xlpm.unite)&gt;0,_xlpm.estPoids,COUNTIF(AA139:AF139,_xlpm.unite)+COUNTIF(AA141:AF141,_xlpm.unite)&gt;0,IF(_xlpm.estVol,IF(ROUND(_xlpm.val,3)&gt;=1,ROUND(_xlpm.val,3)&amp;"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18" s="115" t="str">
        <f t="shared" si="40"/>
        <v>►</v>
      </c>
      <c r="AQ118" s="34" t="str">
        <f>AQ104</f>
        <v>N NOMBRE DE SU RECETA | pegue esto — FAMILIA| Autor &gt; USTED</v>
      </c>
      <c r="AR118" s="35">
        <f>AR104</f>
        <v>0.6</v>
      </c>
      <c r="AS118" s="34" t="str">
        <f>AS104</f>
        <v>kg</v>
      </c>
      <c r="AT118" s="36" t="str">
        <f>AT104</f>
        <v>Receta madre ► Ballotina de pintada</v>
      </c>
      <c r="AU118" s="100"/>
      <c r="AV118" s="120"/>
      <c r="AW118" s="102" t="str">
        <f t="shared" si="35"/>
        <v/>
      </c>
      <c r="AX118" s="103"/>
      <c r="AY118" s="141"/>
      <c r="AZ118" s="143">
        <v>1</v>
      </c>
      <c r="BA118" s="2109"/>
      <c r="BB118" s="107">
        <f>IF(BD138=0,0,(BD118/BD138)*BC107*1000)</f>
        <v>0</v>
      </c>
      <c r="BC118" s="117">
        <f>IF(BD138=0, 0, (AU118*AZ118)/(BD138*BC107))</f>
        <v>0</v>
      </c>
      <c r="BD118" s="109" cm="1">
        <f t="array" ref="BD118">IFERROR(_xlfn.LET(_xlpm.k,UPPER(TRIM(AY118)),_xlpm.r,_xlfn.XLOOKUP(_xlpm.k,UPPER(TRIM(AU139:BH139)),AU140:BH140,_xlfn.XLOOKUP(_xlpm.k,UPPER(TRIM(AU141:BH141)),AU142:BH142,0)),_xlpm.r*AX118*IF(AU118&gt;0,AU118,1)),0)</f>
        <v>0</v>
      </c>
      <c r="BE118" s="122">
        <f>IF(OR(ISBLANK(BG103),BG103=0),0,AU118*BG101*AZ118/BG103)</f>
        <v>0</v>
      </c>
      <c r="BF118" s="2437">
        <f t="shared" si="41"/>
        <v>0</v>
      </c>
      <c r="BG118" s="111">
        <f>IF(OR(ISBLANK(BG103),BG103=0),0,BD118*AZ118*AZ103)</f>
        <v>0</v>
      </c>
      <c r="BH118" s="142" t="str">
        <f>_xlfn.LET(_xlpm.unite,SUBSTITUTE(TRIM(AY118)," (s)",""),_xlpm.val,BG118,_xlpm.estVol,COUNTIF(BA139:BH139,_xlpm.unite)+COUNTIF(BA141:BH141,_xlpm.unite)&gt;0,_xlpm.estPoids,COUNTIF(AU139:AZ139,_xlpm.unite)+COUNTIF(AU141:AZ141,_xlpm.unite)&gt;0,IF(_xlpm.estVol,IF(ROUND(_xlpm.val,3)&gt;=1,ROUND(_xlpm.val,3)&amp;"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18" s="368" t="s">
        <v>348</v>
      </c>
      <c r="BK118" s="49"/>
      <c r="BL118" s="49"/>
      <c r="BM118" s="49"/>
      <c r="BN118" s="49"/>
      <c r="BO118" s="49"/>
      <c r="BP118" s="50"/>
      <c r="BR118" s="368" t="s">
        <v>349</v>
      </c>
      <c r="BS118" s="49"/>
      <c r="BT118" s="49"/>
      <c r="BU118" s="49"/>
      <c r="BV118" s="49"/>
      <c r="BW118" s="49"/>
      <c r="BX118" s="50"/>
      <c r="BZ118" s="368" t="s">
        <v>350</v>
      </c>
      <c r="CA118" s="49"/>
      <c r="CB118" s="49"/>
      <c r="CC118" s="49"/>
      <c r="CD118" s="49"/>
      <c r="CE118" s="49"/>
      <c r="CF118" s="50"/>
      <c r="CH118" s="3">
        <v>1</v>
      </c>
    </row>
    <row r="119" spans="2:86" ht="21" customHeight="1">
      <c r="B119" s="115" t="str">
        <f t="shared" si="36"/>
        <v>►</v>
      </c>
      <c r="C119" s="34" t="str">
        <f>C104</f>
        <v>N NOM DE VOTRE RECETTE | collez la--FAMILLE| Auteur &gt; VOUS</v>
      </c>
      <c r="D119" s="35">
        <f>D104</f>
        <v>1</v>
      </c>
      <c r="E119" s="34" t="str">
        <f>E104</f>
        <v>coupe</v>
      </c>
      <c r="F119" s="36" t="str">
        <f>F104</f>
        <v>Recette mère ► MILLE-FEUILLE meringue et chiboust pamplemousse aux fraises des bois</v>
      </c>
      <c r="G119" s="100"/>
      <c r="H119" s="120"/>
      <c r="I119" s="102" t="str">
        <f t="shared" si="33"/>
        <v/>
      </c>
      <c r="J119" s="103"/>
      <c r="K119" s="141"/>
      <c r="L119" s="143">
        <v>1</v>
      </c>
      <c r="M119" s="2110"/>
      <c r="N119" s="107">
        <f>IF(P138=0,0,(P119/P138)*O107*1000)</f>
        <v>0</v>
      </c>
      <c r="O119" s="117">
        <f>IF(P138=0, 0, (G119*L119)/(P138*O107))</f>
        <v>0</v>
      </c>
      <c r="P119" s="109" cm="1">
        <f t="array" ref="P119">IFERROR(_xlfn.LET(_xlpm.k,UPPER(TRIM(K119)),_xlpm.r,_xlfn.XLOOKUP(_xlpm.k,UPPER(TRIM(G139:T139)),G140:T140,_xlfn.XLOOKUP(_xlpm.k,UPPER(TRIM(G141:T141)),G142:T142,0)),_xlpm.r*J119*IF(G119&gt;0,G119,1)),0)</f>
        <v>0</v>
      </c>
      <c r="Q119" s="118">
        <f>IF(OR(ISBLANK(S103),S103=0),0,G119*S101*L119/S103)</f>
        <v>0</v>
      </c>
      <c r="R119" s="2436">
        <f t="shared" si="37"/>
        <v>0</v>
      </c>
      <c r="S119" s="111">
        <f>IF(OR(ISBLANK(S103),S103=0),0,P119*L119*L103)</f>
        <v>0</v>
      </c>
      <c r="T119" s="119" t="str">
        <f>_xlfn.LET(_xlpm.unite,SUBSTITUTE(TRIM(K119)," (s)",""),_xlpm.val,S119,_xlpm.estVol,COUNTIF(M139:T139,_xlpm.unite)+COUNTIF(M141:T141,_xlpm.unite)&gt;0,_xlpm.estPoids,COUNTIF(G139:L139,_xlpm.unite)+COUNTIF(G141:L141,_xlpm.unite)&gt;0,IF(_xlpm.estVol,IF(ROUND(_xlpm.val,3)&gt;=1,ROUND(_xlpm.val,3)&amp;"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19" s="115" t="str">
        <f t="shared" si="38"/>
        <v>►</v>
      </c>
      <c r="W119" s="34" t="str">
        <f>W104</f>
        <v>N NAME OF YOUR RECIPE | paste it — FAMILY|  Author &gt; YOU</v>
      </c>
      <c r="X119" s="35">
        <f>X104</f>
        <v>0.6</v>
      </c>
      <c r="Y119" s="34" t="str">
        <f>Y104</f>
        <v>kg</v>
      </c>
      <c r="Z119" s="36" t="str">
        <f>Z104</f>
        <v>Master recipe ► Guinea fowl ballotine</v>
      </c>
      <c r="AA119" s="100"/>
      <c r="AB119" s="120"/>
      <c r="AC119" s="102" t="str">
        <f t="shared" si="34"/>
        <v/>
      </c>
      <c r="AD119" s="103"/>
      <c r="AE119" s="141"/>
      <c r="AF119" s="143">
        <v>1</v>
      </c>
      <c r="AG119" s="2109"/>
      <c r="AH119" s="107">
        <f>IF(AJ138=0,0,(AJ119/AJ138)*AI107*1000)</f>
        <v>0</v>
      </c>
      <c r="AI119" s="117">
        <f>IF(AJ138=0, 0, (AA119*AF119)/(AJ138*AI107))</f>
        <v>0</v>
      </c>
      <c r="AJ119" s="109" cm="1">
        <f t="array" ref="AJ119">IFERROR(_xlfn.LET(_xlpm.k,UPPER(TRIM(AE119)),_xlpm.r,_xlfn.XLOOKUP(_xlpm.k,UPPER(TRIM(AA139:AN139)),AA140:AN140,_xlfn.XLOOKUP(_xlpm.k,UPPER(TRIM(AA141:AN141)),AA142:AN142,0)),_xlpm.r*AD119*IF(AA119&gt;0,AA119,1)),0)</f>
        <v>0</v>
      </c>
      <c r="AK119" s="118">
        <f>IF(OR(ISBLANK(AM103),AM103=0),0,AA119*AM101*AF119/AM103)</f>
        <v>0</v>
      </c>
      <c r="AL119" s="2436">
        <f t="shared" si="39"/>
        <v>0</v>
      </c>
      <c r="AM119" s="111">
        <f>IF(OR(ISBLANK(AM103),AM103=0),0,AJ119*AF119*AF103)</f>
        <v>0</v>
      </c>
      <c r="AN119" s="119" t="str">
        <f>_xlfn.LET(_xlpm.unite,SUBSTITUTE(TRIM(AE119)," (s)",""),_xlpm.val,AM119,_xlpm.estVol,COUNTIF(AG139:AN139,_xlpm.unite)+COUNTIF(AG141:AN141,_xlpm.unite)&gt;0,_xlpm.estPoids,COUNTIF(AA139:AF139,_xlpm.unite)+COUNTIF(AA141:AF141,_xlpm.unite)&gt;0,IF(_xlpm.estVol,IF(ROUND(_xlpm.val,3)&gt;=1,ROUND(_xlpm.val,3)&amp;"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19" s="115" t="str">
        <f t="shared" si="40"/>
        <v>►</v>
      </c>
      <c r="AQ119" s="34" t="str">
        <f>AQ104</f>
        <v>N NOMBRE DE SU RECETA | pegue esto — FAMILIA| Autor &gt; USTED</v>
      </c>
      <c r="AR119" s="35">
        <f>AR104</f>
        <v>0.6</v>
      </c>
      <c r="AS119" s="34" t="str">
        <f>AS104</f>
        <v>kg</v>
      </c>
      <c r="AT119" s="36" t="str">
        <f>AT104</f>
        <v>Receta madre ► Ballotina de pintada</v>
      </c>
      <c r="AU119" s="100"/>
      <c r="AV119" s="120"/>
      <c r="AW119" s="102" t="str">
        <f t="shared" si="35"/>
        <v/>
      </c>
      <c r="AX119" s="103"/>
      <c r="AY119" s="141"/>
      <c r="AZ119" s="143">
        <v>1</v>
      </c>
      <c r="BA119" s="2109"/>
      <c r="BB119" s="107">
        <f>IF(BD138=0,0,(BD119/BD138)*BC107*1000)</f>
        <v>0</v>
      </c>
      <c r="BC119" s="117">
        <f>IF(BD138=0, 0, (AU119*AZ119)/(BD138*BC107))</f>
        <v>0</v>
      </c>
      <c r="BD119" s="109" cm="1">
        <f t="array" ref="BD119">IFERROR(_xlfn.LET(_xlpm.k,UPPER(TRIM(AY119)),_xlpm.r,_xlfn.XLOOKUP(_xlpm.k,UPPER(TRIM(AU139:BH139)),AU140:BH140,_xlfn.XLOOKUP(_xlpm.k,UPPER(TRIM(AU141:BH141)),AU142:BH142,0)),_xlpm.r*AX119*IF(AU119&gt;0,AU119,1)),0)</f>
        <v>0</v>
      </c>
      <c r="BE119" s="118">
        <f>IF(OR(ISBLANK(BG103),BG103=0),0,AU119*BG101*AZ119/BG103)</f>
        <v>0</v>
      </c>
      <c r="BF119" s="2436">
        <f t="shared" si="41"/>
        <v>0</v>
      </c>
      <c r="BG119" s="111">
        <f>IF(OR(ISBLANK(BG103),BG103=0),0,BD119*AZ119*AZ103)</f>
        <v>0</v>
      </c>
      <c r="BH119" s="119" t="str">
        <f>_xlfn.LET(_xlpm.unite,SUBSTITUTE(TRIM(AY119)," (s)",""),_xlpm.val,BG119,_xlpm.estVol,COUNTIF(BA139:BH139,_xlpm.unite)+COUNTIF(BA141:BH141,_xlpm.unite)&gt;0,_xlpm.estPoids,COUNTIF(AU139:AZ139,_xlpm.unite)+COUNTIF(AU141:AZ141,_xlpm.unite)&gt;0,IF(_xlpm.estVol,IF(ROUND(_xlpm.val,3)&gt;=1,ROUND(_xlpm.val,3)&amp;"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19" s="48"/>
      <c r="BK119" s="49"/>
      <c r="BL119" s="49"/>
      <c r="BM119" s="49"/>
      <c r="BN119" s="49"/>
      <c r="BO119" s="49"/>
      <c r="BP119" s="50"/>
      <c r="BR119" s="48"/>
      <c r="BS119" s="49"/>
      <c r="BT119" s="49"/>
      <c r="BU119" s="49"/>
      <c r="BV119" s="49"/>
      <c r="BW119" s="49"/>
      <c r="BX119" s="50"/>
      <c r="BZ119" s="48"/>
      <c r="CA119" s="49"/>
      <c r="CB119" s="49"/>
      <c r="CC119" s="49"/>
      <c r="CD119" s="49"/>
      <c r="CE119" s="49"/>
      <c r="CF119" s="50"/>
      <c r="CH119" s="3">
        <v>1</v>
      </c>
    </row>
    <row r="120" spans="2:86" ht="21" customHeight="1">
      <c r="B120" s="115" t="str">
        <f t="shared" si="36"/>
        <v>►</v>
      </c>
      <c r="C120" s="34" t="str">
        <f>C104</f>
        <v>N NOM DE VOTRE RECETTE | collez la--FAMILLE| Auteur &gt; VOUS</v>
      </c>
      <c r="D120" s="35">
        <f>D104</f>
        <v>1</v>
      </c>
      <c r="E120" s="34" t="str">
        <f>E104</f>
        <v>coupe</v>
      </c>
      <c r="F120" s="36" t="str">
        <f>F104</f>
        <v>Recette mère ► MILLE-FEUILLE meringue et chiboust pamplemousse aux fraises des bois</v>
      </c>
      <c r="G120" s="100"/>
      <c r="H120" s="120"/>
      <c r="I120" s="102" t="str">
        <f t="shared" si="33"/>
        <v/>
      </c>
      <c r="J120" s="103"/>
      <c r="K120" s="141"/>
      <c r="L120" s="143">
        <v>1</v>
      </c>
      <c r="M120" s="2110"/>
      <c r="N120" s="107">
        <f>IF(P138=0,0,(P120/P138)*O107*1000)</f>
        <v>0</v>
      </c>
      <c r="O120" s="117">
        <f>IF(P138=0, 0, (G120*L120)/(P138*O107))</f>
        <v>0</v>
      </c>
      <c r="P120" s="109" cm="1">
        <f t="array" ref="P120">IFERROR(_xlfn.LET(_xlpm.k,UPPER(TRIM(K120)),_xlpm.r,_xlfn.XLOOKUP(_xlpm.k,UPPER(TRIM(G139:T139)),G140:T140,_xlfn.XLOOKUP(_xlpm.k,UPPER(TRIM(G141:T141)),G142:T142,0)),_xlpm.r*J120*IF(G120&gt;0,G120,1)),0)</f>
        <v>0</v>
      </c>
      <c r="Q120" s="122">
        <f>IF(OR(ISBLANK(S103),S103=0),0,G120*S101*L120/S103)</f>
        <v>0</v>
      </c>
      <c r="R120" s="2437">
        <f t="shared" si="37"/>
        <v>0</v>
      </c>
      <c r="S120" s="111">
        <f>IF(OR(ISBLANK(S103),S103=0),0,P120*L120*L103)</f>
        <v>0</v>
      </c>
      <c r="T120" s="142" t="str">
        <f>_xlfn.LET(_xlpm.unite,SUBSTITUTE(TRIM(K120)," (s)",""),_xlpm.val,S120,_xlpm.estVol,COUNTIF(M139:T139,_xlpm.unite)+COUNTIF(M141:T141,_xlpm.unite)&gt;0,_xlpm.estPoids,COUNTIF(G139:L139,_xlpm.unite)+COUNTIF(G141:L141,_xlpm.unite)&gt;0,IF(_xlpm.estVol,IF(ROUND(_xlpm.val,3)&gt;=1,ROUND(_xlpm.val,3)&amp;"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20" s="115" t="str">
        <f t="shared" si="38"/>
        <v>►</v>
      </c>
      <c r="W120" s="34" t="str">
        <f>W104</f>
        <v>N NAME OF YOUR RECIPE | paste it — FAMILY|  Author &gt; YOU</v>
      </c>
      <c r="X120" s="35">
        <f>X104</f>
        <v>0.6</v>
      </c>
      <c r="Y120" s="34" t="str">
        <f>Y104</f>
        <v>kg</v>
      </c>
      <c r="Z120" s="36" t="str">
        <f>Z104</f>
        <v>Master recipe ► Guinea fowl ballotine</v>
      </c>
      <c r="AA120" s="100"/>
      <c r="AB120" s="120"/>
      <c r="AC120" s="102" t="str">
        <f t="shared" si="34"/>
        <v/>
      </c>
      <c r="AD120" s="103"/>
      <c r="AE120" s="141"/>
      <c r="AF120" s="143">
        <v>1</v>
      </c>
      <c r="AG120" s="2109"/>
      <c r="AH120" s="107">
        <f>IF(AJ138=0,0,(AJ120/AJ138)*AI107*1000)</f>
        <v>0</v>
      </c>
      <c r="AI120" s="117">
        <f>IF(AJ138=0, 0, (AA120*AF120)/(AJ138*AI107))</f>
        <v>0</v>
      </c>
      <c r="AJ120" s="109" cm="1">
        <f t="array" ref="AJ120">IFERROR(_xlfn.LET(_xlpm.k,UPPER(TRIM(AE120)),_xlpm.r,_xlfn.XLOOKUP(_xlpm.k,UPPER(TRIM(AA139:AN139)),AA140:AN140,_xlfn.XLOOKUP(_xlpm.k,UPPER(TRIM(AA141:AN141)),AA142:AN142,0)),_xlpm.r*AD120*IF(AA120&gt;0,AA120,1)),0)</f>
        <v>0</v>
      </c>
      <c r="AK120" s="122">
        <f>IF(OR(ISBLANK(AM103),AM103=0),0,AA120*AM101*AF120/AM103)</f>
        <v>0</v>
      </c>
      <c r="AL120" s="2437">
        <f t="shared" si="39"/>
        <v>0</v>
      </c>
      <c r="AM120" s="111">
        <f>IF(OR(ISBLANK(AM103),AM103=0),0,AJ120*AF120*AF103)</f>
        <v>0</v>
      </c>
      <c r="AN120" s="142" t="str">
        <f>_xlfn.LET(_xlpm.unite,SUBSTITUTE(TRIM(AE120)," (s)",""),_xlpm.val,AM120,_xlpm.estVol,COUNTIF(AG139:AN139,_xlpm.unite)+COUNTIF(AG141:AN141,_xlpm.unite)&gt;0,_xlpm.estPoids,COUNTIF(AA139:AF139,_xlpm.unite)+COUNTIF(AA141:AF141,_xlpm.unite)&gt;0,IF(_xlpm.estVol,IF(ROUND(_xlpm.val,3)&gt;=1,ROUND(_xlpm.val,3)&amp;"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20" s="115" t="str">
        <f t="shared" si="40"/>
        <v>►</v>
      </c>
      <c r="AQ120" s="34" t="str">
        <f>AQ104</f>
        <v>N NOMBRE DE SU RECETA | pegue esto — FAMILIA| Autor &gt; USTED</v>
      </c>
      <c r="AR120" s="35">
        <f>AR104</f>
        <v>0.6</v>
      </c>
      <c r="AS120" s="34" t="str">
        <f>AS104</f>
        <v>kg</v>
      </c>
      <c r="AT120" s="36" t="str">
        <f>AT104</f>
        <v>Receta madre ► Ballotina de pintada</v>
      </c>
      <c r="AU120" s="100"/>
      <c r="AV120" s="120"/>
      <c r="AW120" s="102" t="str">
        <f t="shared" si="35"/>
        <v/>
      </c>
      <c r="AX120" s="103"/>
      <c r="AY120" s="141"/>
      <c r="AZ120" s="143">
        <v>1</v>
      </c>
      <c r="BA120" s="2109"/>
      <c r="BB120" s="107">
        <f>IF(BD138=0,0,(BD120/BD138)*BC107*1000)</f>
        <v>0</v>
      </c>
      <c r="BC120" s="117">
        <f>IF(BD138=0, 0, (AU120*AZ120)/(BD138*BC107))</f>
        <v>0</v>
      </c>
      <c r="BD120" s="109" cm="1">
        <f t="array" ref="BD120">IFERROR(_xlfn.LET(_xlpm.k,UPPER(TRIM(AY120)),_xlpm.r,_xlfn.XLOOKUP(_xlpm.k,UPPER(TRIM(AU139:BH139)),AU140:BH140,_xlfn.XLOOKUP(_xlpm.k,UPPER(TRIM(AU141:BH141)),AU142:BH142,0)),_xlpm.r*AX120*IF(AU120&gt;0,AU120,1)),0)</f>
        <v>0</v>
      </c>
      <c r="BE120" s="122">
        <f>IF(OR(ISBLANK(BG103),BG103=0),0,AU120*BG101*AZ120/BG103)</f>
        <v>0</v>
      </c>
      <c r="BF120" s="2437">
        <f t="shared" si="41"/>
        <v>0</v>
      </c>
      <c r="BG120" s="111">
        <f>IF(OR(ISBLANK(BG103),BG103=0),0,BD120*AZ120*AZ103)</f>
        <v>0</v>
      </c>
      <c r="BH120" s="142" t="str">
        <f>_xlfn.LET(_xlpm.unite,SUBSTITUTE(TRIM(AY120)," (s)",""),_xlpm.val,BG120,_xlpm.estVol,COUNTIF(BA139:BH139,_xlpm.unite)+COUNTIF(BA141:BH141,_xlpm.unite)&gt;0,_xlpm.estPoids,COUNTIF(AU139:AZ139,_xlpm.unite)+COUNTIF(AU141:AZ141,_xlpm.unite)&gt;0,IF(_xlpm.estVol,IF(ROUND(_xlpm.val,3)&gt;=1,ROUND(_xlpm.val,3)&amp;"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20" s="175"/>
      <c r="BK120" s="176"/>
      <c r="BL120" s="177"/>
      <c r="BM120" s="176"/>
      <c r="BN120" s="176"/>
      <c r="BO120" s="176"/>
      <c r="BP120" s="178"/>
      <c r="BR120" s="175"/>
      <c r="BS120" s="176"/>
      <c r="BT120" s="177"/>
      <c r="BU120" s="176"/>
      <c r="BV120" s="176"/>
      <c r="BW120" s="176"/>
      <c r="BX120" s="178"/>
      <c r="BZ120" s="175"/>
      <c r="CA120" s="176"/>
      <c r="CB120" s="177"/>
      <c r="CC120" s="176"/>
      <c r="CD120" s="176"/>
      <c r="CE120" s="176"/>
      <c r="CF120" s="178"/>
      <c r="CH120" s="3">
        <v>1</v>
      </c>
    </row>
    <row r="121" spans="2:86" ht="21" customHeight="1">
      <c r="B121" s="115" t="str">
        <f t="shared" si="36"/>
        <v>►</v>
      </c>
      <c r="C121" s="34" t="str">
        <f>C104</f>
        <v>N NOM DE VOTRE RECETTE | collez la--FAMILLE| Auteur &gt; VOUS</v>
      </c>
      <c r="D121" s="35">
        <f>D104</f>
        <v>1</v>
      </c>
      <c r="E121" s="34" t="str">
        <f>E104</f>
        <v>coupe</v>
      </c>
      <c r="F121" s="36" t="str">
        <f>F104</f>
        <v>Recette mère ► MILLE-FEUILLE meringue et chiboust pamplemousse aux fraises des bois</v>
      </c>
      <c r="G121" s="100"/>
      <c r="H121" s="120"/>
      <c r="I121" s="102" t="str">
        <f t="shared" si="33"/>
        <v/>
      </c>
      <c r="J121" s="103"/>
      <c r="K121" s="141"/>
      <c r="L121" s="143">
        <v>1</v>
      </c>
      <c r="M121" s="2110"/>
      <c r="N121" s="107">
        <f>IF(P138=0,0,(P121/P138)*O107*1000)</f>
        <v>0</v>
      </c>
      <c r="O121" s="117">
        <f>IF(P138=0, 0, (G121*L121)/(P138*O107))</f>
        <v>0</v>
      </c>
      <c r="P121" s="109" cm="1">
        <f t="array" ref="P121">IFERROR(_xlfn.LET(_xlpm.k,UPPER(TRIM(K121)),_xlpm.r,_xlfn.XLOOKUP(_xlpm.k,UPPER(TRIM(G139:T139)),G140:T140,_xlfn.XLOOKUP(_xlpm.k,UPPER(TRIM(G141:T141)),G142:T142,0)),_xlpm.r*J121*IF(G121&gt;0,G121,1)),0)</f>
        <v>0</v>
      </c>
      <c r="Q121" s="118">
        <f>IF(OR(ISBLANK(S103),S103=0),0,G121*S101*L121/S103)</f>
        <v>0</v>
      </c>
      <c r="R121" s="2436">
        <f t="shared" si="37"/>
        <v>0</v>
      </c>
      <c r="S121" s="111">
        <f>IF(OR(ISBLANK(S103),S103=0),0,P121*L121*L103)</f>
        <v>0</v>
      </c>
      <c r="T121" s="119" t="str">
        <f>_xlfn.LET(_xlpm.unite,SUBSTITUTE(TRIM(K121)," (s)",""),_xlpm.val,S121,_xlpm.estVol,COUNTIF(M139:T139,_xlpm.unite)+COUNTIF(M141:T141,_xlpm.unite)&gt;0,_xlpm.estPoids,COUNTIF(G139:L139,_xlpm.unite)+COUNTIF(G141:L141,_xlpm.unite)&gt;0,IF(_xlpm.estVol,IF(ROUND(_xlpm.val,3)&gt;=1,ROUND(_xlpm.val,3)&amp;"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21" s="115" t="str">
        <f t="shared" si="38"/>
        <v>►</v>
      </c>
      <c r="W121" s="34" t="str">
        <f>W104</f>
        <v>N NAME OF YOUR RECIPE | paste it — FAMILY|  Author &gt; YOU</v>
      </c>
      <c r="X121" s="35">
        <f>X104</f>
        <v>0.6</v>
      </c>
      <c r="Y121" s="34" t="str">
        <f>Y104</f>
        <v>kg</v>
      </c>
      <c r="Z121" s="36" t="str">
        <f>Z104</f>
        <v>Master recipe ► Guinea fowl ballotine</v>
      </c>
      <c r="AA121" s="100"/>
      <c r="AB121" s="120"/>
      <c r="AC121" s="102" t="str">
        <f t="shared" si="34"/>
        <v/>
      </c>
      <c r="AD121" s="103"/>
      <c r="AE121" s="141"/>
      <c r="AF121" s="143">
        <v>1</v>
      </c>
      <c r="AG121" s="2109"/>
      <c r="AH121" s="107">
        <f>IF(AJ138=0,0,(AJ121/AJ138)*AI107*1000)</f>
        <v>0</v>
      </c>
      <c r="AI121" s="117">
        <f>IF(AJ138=0, 0, (AA121*AF121)/(AJ138*AI107))</f>
        <v>0</v>
      </c>
      <c r="AJ121" s="109" cm="1">
        <f t="array" ref="AJ121">IFERROR(_xlfn.LET(_xlpm.k,UPPER(TRIM(AE121)),_xlpm.r,_xlfn.XLOOKUP(_xlpm.k,UPPER(TRIM(AA139:AN139)),AA140:AN140,_xlfn.XLOOKUP(_xlpm.k,UPPER(TRIM(AA141:AN141)),AA142:AN142,0)),_xlpm.r*AD121*IF(AA121&gt;0,AA121,1)),0)</f>
        <v>0</v>
      </c>
      <c r="AK121" s="118">
        <f>IF(OR(ISBLANK(AM103),AM103=0),0,AA121*AM101*AF121/AM103)</f>
        <v>0</v>
      </c>
      <c r="AL121" s="2436">
        <f t="shared" si="39"/>
        <v>0</v>
      </c>
      <c r="AM121" s="111">
        <f>IF(OR(ISBLANK(AM103),AM103=0),0,AJ121*AF121*AF103)</f>
        <v>0</v>
      </c>
      <c r="AN121" s="119" t="str">
        <f>_xlfn.LET(_xlpm.unite,SUBSTITUTE(TRIM(AE121)," (s)",""),_xlpm.val,AM121,_xlpm.estVol,COUNTIF(AG139:AN139,_xlpm.unite)+COUNTIF(AG141:AN141,_xlpm.unite)&gt;0,_xlpm.estPoids,COUNTIF(AA139:AF139,_xlpm.unite)+COUNTIF(AA141:AF141,_xlpm.unite)&gt;0,IF(_xlpm.estVol,IF(ROUND(_xlpm.val,3)&gt;=1,ROUND(_xlpm.val,3)&amp;"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21" s="115" t="str">
        <f t="shared" si="40"/>
        <v>►</v>
      </c>
      <c r="AQ121" s="34" t="str">
        <f>AQ104</f>
        <v>N NOMBRE DE SU RECETA | pegue esto — FAMILIA| Autor &gt; USTED</v>
      </c>
      <c r="AR121" s="35">
        <f>AR104</f>
        <v>0.6</v>
      </c>
      <c r="AS121" s="34" t="str">
        <f>AS104</f>
        <v>kg</v>
      </c>
      <c r="AT121" s="36" t="str">
        <f>AT104</f>
        <v>Receta madre ► Ballotina de pintada</v>
      </c>
      <c r="AU121" s="100"/>
      <c r="AV121" s="120"/>
      <c r="AW121" s="102" t="str">
        <f t="shared" si="35"/>
        <v/>
      </c>
      <c r="AX121" s="103"/>
      <c r="AY121" s="141"/>
      <c r="AZ121" s="143">
        <v>1</v>
      </c>
      <c r="BA121" s="2109"/>
      <c r="BB121" s="107">
        <f>IF(BD138=0,0,(BD121/BD138)*BC107*1000)</f>
        <v>0</v>
      </c>
      <c r="BC121" s="117">
        <f>IF(BD138=0, 0, (AU121*AZ121)/(BD138*BC107))</f>
        <v>0</v>
      </c>
      <c r="BD121" s="109" cm="1">
        <f t="array" ref="BD121">IFERROR(_xlfn.LET(_xlpm.k,UPPER(TRIM(AY121)),_xlpm.r,_xlfn.XLOOKUP(_xlpm.k,UPPER(TRIM(AU139:BH139)),AU140:BH140,_xlfn.XLOOKUP(_xlpm.k,UPPER(TRIM(AU141:BH141)),AU142:BH142,0)),_xlpm.r*AX121*IF(AU121&gt;0,AU121,1)),0)</f>
        <v>0</v>
      </c>
      <c r="BE121" s="118">
        <f>IF(OR(ISBLANK(BG103),BG103=0),0,AU121*BG101*AZ121/BG103)</f>
        <v>0</v>
      </c>
      <c r="BF121" s="2436">
        <f t="shared" si="41"/>
        <v>0</v>
      </c>
      <c r="BG121" s="111">
        <f>IF(OR(ISBLANK(BG103),BG103=0),0,BD121*AZ121*AZ103)</f>
        <v>0</v>
      </c>
      <c r="BH121" s="119" t="str">
        <f>_xlfn.LET(_xlpm.unite,SUBSTITUTE(TRIM(AY121)," (s)",""),_xlpm.val,BG121,_xlpm.estVol,COUNTIF(BA139:BH139,_xlpm.unite)+COUNTIF(BA141:BH141,_xlpm.unite)&gt;0,_xlpm.estPoids,COUNTIF(AU139:AZ139,_xlpm.unite)+COUNTIF(AU141:AZ141,_xlpm.unite)&gt;0,IF(_xlpm.estVol,IF(ROUND(_xlpm.val,3)&gt;=1,ROUND(_xlpm.val,3)&amp;"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21" s="303"/>
      <c r="BK121" s="333"/>
      <c r="BL121" s="334"/>
      <c r="BM121" s="333"/>
      <c r="BN121" s="333"/>
      <c r="BO121" s="333"/>
      <c r="BP121" s="335"/>
      <c r="BR121" s="303"/>
      <c r="BS121" s="333"/>
      <c r="BT121" s="334"/>
      <c r="BU121" s="333"/>
      <c r="BV121" s="333"/>
      <c r="BW121" s="333"/>
      <c r="BX121" s="335"/>
      <c r="BZ121" s="303"/>
      <c r="CA121" s="333"/>
      <c r="CB121" s="334"/>
      <c r="CC121" s="333"/>
      <c r="CD121" s="333"/>
      <c r="CE121" s="333"/>
      <c r="CF121" s="335"/>
      <c r="CH121" s="3">
        <v>1</v>
      </c>
    </row>
    <row r="122" spans="2:86" ht="21" customHeight="1">
      <c r="B122" s="115" t="str">
        <f t="shared" si="36"/>
        <v>►</v>
      </c>
      <c r="C122" s="34" t="str">
        <f>C104</f>
        <v>N NOM DE VOTRE RECETTE | collez la--FAMILLE| Auteur &gt; VOUS</v>
      </c>
      <c r="D122" s="35">
        <f>D104</f>
        <v>1</v>
      </c>
      <c r="E122" s="34" t="str">
        <f>E104</f>
        <v>coupe</v>
      </c>
      <c r="F122" s="36" t="str">
        <f>F104</f>
        <v>Recette mère ► MILLE-FEUILLE meringue et chiboust pamplemousse aux fraises des bois</v>
      </c>
      <c r="G122" s="100"/>
      <c r="H122" s="120"/>
      <c r="I122" s="102" t="str">
        <f t="shared" si="33"/>
        <v/>
      </c>
      <c r="J122" s="103"/>
      <c r="K122" s="141"/>
      <c r="L122" s="143">
        <v>1</v>
      </c>
      <c r="M122" s="2110"/>
      <c r="N122" s="107">
        <f>IF(P138=0,0,(P122/P138)*O107*1000)</f>
        <v>0</v>
      </c>
      <c r="O122" s="117">
        <f>IF(P138=0, 0, (G122*L122)/(P138*O107))</f>
        <v>0</v>
      </c>
      <c r="P122" s="109" cm="1">
        <f t="array" ref="P122">IFERROR(_xlfn.LET(_xlpm.k,UPPER(TRIM(K122)),_xlpm.r,_xlfn.XLOOKUP(_xlpm.k,UPPER(TRIM(G139:T139)),G140:T140,_xlfn.XLOOKUP(_xlpm.k,UPPER(TRIM(G141:T141)),G142:T142,0)),_xlpm.r*J122*IF(G122&gt;0,G122,1)),0)</f>
        <v>0</v>
      </c>
      <c r="Q122" s="122">
        <f>IF(OR(ISBLANK(S103),S103=0),0,G122*S101*L122/S103)</f>
        <v>0</v>
      </c>
      <c r="R122" s="2437">
        <f t="shared" si="37"/>
        <v>0</v>
      </c>
      <c r="S122" s="111">
        <f>IF(OR(ISBLANK(S103),S103=0),0,P122*L122*L103)</f>
        <v>0</v>
      </c>
      <c r="T122" s="142" t="str">
        <f>_xlfn.LET(_xlpm.unite,SUBSTITUTE(TRIM(K122)," (s)",""),_xlpm.val,S122,_xlpm.estVol,COUNTIF(M139:T139,_xlpm.unite)+COUNTIF(M141:T141,_xlpm.unite)&gt;0,_xlpm.estPoids,COUNTIF(G139:L139,_xlpm.unite)+COUNTIF(G141:L141,_xlpm.unite)&gt;0,IF(_xlpm.estVol,IF(ROUND(_xlpm.val,3)&gt;=1,ROUND(_xlpm.val,3)&amp;"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22" s="115" t="str">
        <f t="shared" si="38"/>
        <v>►</v>
      </c>
      <c r="W122" s="34" t="str">
        <f>W104</f>
        <v>N NAME OF YOUR RECIPE | paste it — FAMILY|  Author &gt; YOU</v>
      </c>
      <c r="X122" s="35">
        <f>X104</f>
        <v>0.6</v>
      </c>
      <c r="Y122" s="34" t="str">
        <f>Y104</f>
        <v>kg</v>
      </c>
      <c r="Z122" s="36" t="str">
        <f>Z104</f>
        <v>Master recipe ► Guinea fowl ballotine</v>
      </c>
      <c r="AA122" s="100"/>
      <c r="AB122" s="120"/>
      <c r="AC122" s="102" t="str">
        <f t="shared" si="34"/>
        <v/>
      </c>
      <c r="AD122" s="103"/>
      <c r="AE122" s="141"/>
      <c r="AF122" s="143">
        <v>1</v>
      </c>
      <c r="AG122" s="2109"/>
      <c r="AH122" s="107">
        <f>IF(AJ138=0,0,(AJ122/AJ138)*AI107*1000)</f>
        <v>0</v>
      </c>
      <c r="AI122" s="117">
        <f>IF(AJ138=0, 0, (AA122*AF122)/(AJ138*AI107))</f>
        <v>0</v>
      </c>
      <c r="AJ122" s="109" cm="1">
        <f t="array" ref="AJ122">IFERROR(_xlfn.LET(_xlpm.k,UPPER(TRIM(AE122)),_xlpm.r,_xlfn.XLOOKUP(_xlpm.k,UPPER(TRIM(AA139:AN139)),AA140:AN140,_xlfn.XLOOKUP(_xlpm.k,UPPER(TRIM(AA141:AN141)),AA142:AN142,0)),_xlpm.r*AD122*IF(AA122&gt;0,AA122,1)),0)</f>
        <v>0</v>
      </c>
      <c r="AK122" s="122">
        <f>IF(OR(ISBLANK(AM103),AM103=0),0,AA122*AM101*AF122/AM103)</f>
        <v>0</v>
      </c>
      <c r="AL122" s="2437">
        <f t="shared" si="39"/>
        <v>0</v>
      </c>
      <c r="AM122" s="111">
        <f>IF(OR(ISBLANK(AM103),AM103=0),0,AJ122*AF122*AF103)</f>
        <v>0</v>
      </c>
      <c r="AN122" s="142" t="str">
        <f>_xlfn.LET(_xlpm.unite,SUBSTITUTE(TRIM(AE122)," (s)",""),_xlpm.val,AM122,_xlpm.estVol,COUNTIF(AG139:AN139,_xlpm.unite)+COUNTIF(AG141:AN141,_xlpm.unite)&gt;0,_xlpm.estPoids,COUNTIF(AA139:AF139,_xlpm.unite)+COUNTIF(AA141:AF141,_xlpm.unite)&gt;0,IF(_xlpm.estVol,IF(ROUND(_xlpm.val,3)&gt;=1,ROUND(_xlpm.val,3)&amp;"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22" s="115" t="str">
        <f t="shared" si="40"/>
        <v>►</v>
      </c>
      <c r="AQ122" s="34" t="str">
        <f>AQ104</f>
        <v>N NOMBRE DE SU RECETA | pegue esto — FAMILIA| Autor &gt; USTED</v>
      </c>
      <c r="AR122" s="35">
        <f>AR104</f>
        <v>0.6</v>
      </c>
      <c r="AS122" s="34" t="str">
        <f>AS104</f>
        <v>kg</v>
      </c>
      <c r="AT122" s="36" t="str">
        <f>AT104</f>
        <v>Receta madre ► Ballotina de pintada</v>
      </c>
      <c r="AU122" s="100"/>
      <c r="AV122" s="120"/>
      <c r="AW122" s="102" t="str">
        <f t="shared" si="35"/>
        <v/>
      </c>
      <c r="AX122" s="103"/>
      <c r="AY122" s="141"/>
      <c r="AZ122" s="143">
        <v>1</v>
      </c>
      <c r="BA122" s="2109"/>
      <c r="BB122" s="107">
        <f>IF(BD138=0,0,(BD122/BD138)*BC107*1000)</f>
        <v>0</v>
      </c>
      <c r="BC122" s="117">
        <f>IF(BD138=0, 0, (AU122*AZ122)/(BD138*BC107))</f>
        <v>0</v>
      </c>
      <c r="BD122" s="109" cm="1">
        <f t="array" ref="BD122">IFERROR(_xlfn.LET(_xlpm.k,UPPER(TRIM(AY122)),_xlpm.r,_xlfn.XLOOKUP(_xlpm.k,UPPER(TRIM(AU139:BH139)),AU140:BH140,_xlfn.XLOOKUP(_xlpm.k,UPPER(TRIM(AU141:BH141)),AU142:BH142,0)),_xlpm.r*AX122*IF(AU122&gt;0,AU122,1)),0)</f>
        <v>0</v>
      </c>
      <c r="BE122" s="122">
        <f>IF(OR(ISBLANK(BG103),BG103=0),0,AU122*BG101*AZ122/BG103)</f>
        <v>0</v>
      </c>
      <c r="BF122" s="2437">
        <f t="shared" si="41"/>
        <v>0</v>
      </c>
      <c r="BG122" s="111">
        <f>IF(OR(ISBLANK(BG103),BG103=0),0,BD122*AZ122*AZ103)</f>
        <v>0</v>
      </c>
      <c r="BH122" s="142" t="str">
        <f>_xlfn.LET(_xlpm.unite,SUBSTITUTE(TRIM(AY122)," (s)",""),_xlpm.val,BG122,_xlpm.estVol,COUNTIF(BA139:BH139,_xlpm.unite)+COUNTIF(BA141:BH141,_xlpm.unite)&gt;0,_xlpm.estPoids,COUNTIF(AU139:AZ139,_xlpm.unite)+COUNTIF(AU141:AZ141,_xlpm.unite)&gt;0,IF(_xlpm.estVol,IF(ROUND(_xlpm.val,3)&gt;=1,ROUND(_xlpm.val,3)&amp;"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22" s="2593" t="s">
        <v>400</v>
      </c>
      <c r="BK122" s="411">
        <v>1</v>
      </c>
      <c r="BL122" s="412" t="s">
        <v>401</v>
      </c>
      <c r="BM122" s="49"/>
      <c r="BN122" s="49"/>
      <c r="BO122" s="49"/>
      <c r="BP122" s="50"/>
      <c r="BR122" s="2593" t="s">
        <v>400</v>
      </c>
      <c r="BS122" s="411">
        <v>1</v>
      </c>
      <c r="BT122" s="412" t="s">
        <v>402</v>
      </c>
      <c r="BU122" s="49"/>
      <c r="BV122" s="49"/>
      <c r="BW122" s="49"/>
      <c r="BX122" s="50"/>
      <c r="BZ122" s="2593" t="s">
        <v>403</v>
      </c>
      <c r="CA122" s="411">
        <v>1</v>
      </c>
      <c r="CB122" s="412" t="s">
        <v>404</v>
      </c>
      <c r="CC122" s="49"/>
      <c r="CD122" s="49"/>
      <c r="CE122" s="49"/>
      <c r="CF122" s="50"/>
      <c r="CH122" s="3">
        <v>1</v>
      </c>
    </row>
    <row r="123" spans="2:86" ht="21" customHeight="1">
      <c r="B123" s="115" t="str">
        <f t="shared" si="36"/>
        <v>►</v>
      </c>
      <c r="C123" s="34" t="str">
        <f>C104</f>
        <v>N NOM DE VOTRE RECETTE | collez la--FAMILLE| Auteur &gt; VOUS</v>
      </c>
      <c r="D123" s="35">
        <f>D104</f>
        <v>1</v>
      </c>
      <c r="E123" s="34" t="str">
        <f>E104</f>
        <v>coupe</v>
      </c>
      <c r="F123" s="36" t="str">
        <f>F104</f>
        <v>Recette mère ► MILLE-FEUILLE meringue et chiboust pamplemousse aux fraises des bois</v>
      </c>
      <c r="G123" s="100"/>
      <c r="H123" s="120"/>
      <c r="I123" s="102" t="str">
        <f t="shared" si="33"/>
        <v/>
      </c>
      <c r="J123" s="103"/>
      <c r="K123" s="141"/>
      <c r="L123" s="143">
        <v>1</v>
      </c>
      <c r="M123" s="2110"/>
      <c r="N123" s="107">
        <f>IF(P138=0,0,(P123/P138)*O107*1000)</f>
        <v>0</v>
      </c>
      <c r="O123" s="117">
        <f>IF(P138=0, 0, (G123*L123)/(P138*O107))</f>
        <v>0</v>
      </c>
      <c r="P123" s="109" cm="1">
        <f t="array" ref="P123">IFERROR(_xlfn.LET(_xlpm.k,UPPER(TRIM(K123)),_xlpm.r,_xlfn.XLOOKUP(_xlpm.k,UPPER(TRIM(G139:T139)),G140:T140,_xlfn.XLOOKUP(_xlpm.k,UPPER(TRIM(G141:T141)),G142:T142,0)),_xlpm.r*J123*IF(G123&gt;0,G123,1)),0)</f>
        <v>0</v>
      </c>
      <c r="Q123" s="118">
        <f>IF(OR(ISBLANK(S103),S103=0),0,G123*S101*L123/S103)</f>
        <v>0</v>
      </c>
      <c r="R123" s="2436">
        <f t="shared" si="37"/>
        <v>0</v>
      </c>
      <c r="S123" s="111">
        <f>IF(OR(ISBLANK(S103),S103=0),0,P123*L123*L103)</f>
        <v>0</v>
      </c>
      <c r="T123" s="119" t="str">
        <f>_xlfn.LET(_xlpm.unite,SUBSTITUTE(TRIM(K123)," (s)",""),_xlpm.val,S123,_xlpm.estVol,COUNTIF(M139:T139,_xlpm.unite)+COUNTIF(M141:T141,_xlpm.unite)&gt;0,_xlpm.estPoids,COUNTIF(G139:L139,_xlpm.unite)+COUNTIF(G141:L141,_xlpm.unite)&gt;0,IF(_xlpm.estVol,IF(ROUND(_xlpm.val,3)&gt;=1,ROUND(_xlpm.val,3)&amp;"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23" s="115" t="str">
        <f t="shared" si="38"/>
        <v>►</v>
      </c>
      <c r="W123" s="34" t="str">
        <f>W104</f>
        <v>N NAME OF YOUR RECIPE | paste it — FAMILY|  Author &gt; YOU</v>
      </c>
      <c r="X123" s="35">
        <f>X104</f>
        <v>0.6</v>
      </c>
      <c r="Y123" s="34" t="str">
        <f>Y104</f>
        <v>kg</v>
      </c>
      <c r="Z123" s="36" t="str">
        <f>Z104</f>
        <v>Master recipe ► Guinea fowl ballotine</v>
      </c>
      <c r="AA123" s="100"/>
      <c r="AB123" s="120"/>
      <c r="AC123" s="102" t="str">
        <f t="shared" si="34"/>
        <v/>
      </c>
      <c r="AD123" s="103"/>
      <c r="AE123" s="141"/>
      <c r="AF123" s="143">
        <v>1</v>
      </c>
      <c r="AG123" s="2109"/>
      <c r="AH123" s="107">
        <f>IF(AJ138=0,0,(AJ123/AJ138)*AI107*1000)</f>
        <v>0</v>
      </c>
      <c r="AI123" s="117">
        <f>IF(AJ138=0, 0, (AA123*AF123)/(AJ138*AI107))</f>
        <v>0</v>
      </c>
      <c r="AJ123" s="109" cm="1">
        <f t="array" ref="AJ123">IFERROR(_xlfn.LET(_xlpm.k,UPPER(TRIM(AE123)),_xlpm.r,_xlfn.XLOOKUP(_xlpm.k,UPPER(TRIM(AA139:AN139)),AA140:AN140,_xlfn.XLOOKUP(_xlpm.k,UPPER(TRIM(AA141:AN141)),AA142:AN142,0)),_xlpm.r*AD123*IF(AA123&gt;0,AA123,1)),0)</f>
        <v>0</v>
      </c>
      <c r="AK123" s="118">
        <f>IF(OR(ISBLANK(AM103),AM103=0),0,AA123*AM101*AF123/AM103)</f>
        <v>0</v>
      </c>
      <c r="AL123" s="2436">
        <f t="shared" si="39"/>
        <v>0</v>
      </c>
      <c r="AM123" s="111">
        <f>IF(OR(ISBLANK(AM103),AM103=0),0,AJ123*AF123*AF103)</f>
        <v>0</v>
      </c>
      <c r="AN123" s="119" t="str">
        <f>_xlfn.LET(_xlpm.unite,SUBSTITUTE(TRIM(AE123)," (s)",""),_xlpm.val,AM123,_xlpm.estVol,COUNTIF(AG139:AN139,_xlpm.unite)+COUNTIF(AG141:AN141,_xlpm.unite)&gt;0,_xlpm.estPoids,COUNTIF(AA139:AF139,_xlpm.unite)+COUNTIF(AA141:AF141,_xlpm.unite)&gt;0,IF(_xlpm.estVol,IF(ROUND(_xlpm.val,3)&gt;=1,ROUND(_xlpm.val,3)&amp;"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23" s="115" t="str">
        <f t="shared" si="40"/>
        <v>►</v>
      </c>
      <c r="AQ123" s="34" t="str">
        <f>AQ104</f>
        <v>N NOMBRE DE SU RECETA | pegue esto — FAMILIA| Autor &gt; USTED</v>
      </c>
      <c r="AR123" s="35">
        <f>AR104</f>
        <v>0.6</v>
      </c>
      <c r="AS123" s="34" t="str">
        <f>AS104</f>
        <v>kg</v>
      </c>
      <c r="AT123" s="36" t="str">
        <f>AT104</f>
        <v>Receta madre ► Ballotina de pintada</v>
      </c>
      <c r="AU123" s="100"/>
      <c r="AV123" s="120"/>
      <c r="AW123" s="102" t="str">
        <f t="shared" si="35"/>
        <v/>
      </c>
      <c r="AX123" s="103"/>
      <c r="AY123" s="141"/>
      <c r="AZ123" s="143">
        <v>1</v>
      </c>
      <c r="BA123" s="2109"/>
      <c r="BB123" s="107">
        <f>IF(BD138=0,0,(BD123/BD138)*BC107*1000)</f>
        <v>0</v>
      </c>
      <c r="BC123" s="117">
        <f>IF(BD138=0, 0, (AU123*AZ123)/(BD138*BC107))</f>
        <v>0</v>
      </c>
      <c r="BD123" s="109" cm="1">
        <f t="array" ref="BD123">IFERROR(_xlfn.LET(_xlpm.k,UPPER(TRIM(AY123)),_xlpm.r,_xlfn.XLOOKUP(_xlpm.k,UPPER(TRIM(AU139:BH139)),AU140:BH140,_xlfn.XLOOKUP(_xlpm.k,UPPER(TRIM(AU141:BH141)),AU142:BH142,0)),_xlpm.r*AX123*IF(AU123&gt;0,AU123,1)),0)</f>
        <v>0</v>
      </c>
      <c r="BE123" s="118">
        <f>IF(OR(ISBLANK(BG103),BG103=0),0,AU123*BG101*AZ123/BG103)</f>
        <v>0</v>
      </c>
      <c r="BF123" s="2436">
        <f t="shared" si="41"/>
        <v>0</v>
      </c>
      <c r="BG123" s="111">
        <f>IF(OR(ISBLANK(BG103),BG103=0),0,BD123*AZ123*AZ103)</f>
        <v>0</v>
      </c>
      <c r="BH123" s="119" t="str">
        <f>_xlfn.LET(_xlpm.unite,SUBSTITUTE(TRIM(AY123)," (s)",""),_xlpm.val,BG123,_xlpm.estVol,COUNTIF(BA139:BH139,_xlpm.unite)+COUNTIF(BA141:BH141,_xlpm.unite)&gt;0,_xlpm.estPoids,COUNTIF(AU139:AZ139,_xlpm.unite)+COUNTIF(AU141:AZ141,_xlpm.unite)&gt;0,IF(_xlpm.estVol,IF(ROUND(_xlpm.val,3)&gt;=1,ROUND(_xlpm.val,3)&amp;"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23" s="2593"/>
      <c r="BK123" s="105">
        <v>2</v>
      </c>
      <c r="BL123" s="412" t="s">
        <v>405</v>
      </c>
      <c r="BM123" s="49"/>
      <c r="BN123" s="49"/>
      <c r="BO123" s="49"/>
      <c r="BP123" s="50"/>
      <c r="BR123" s="2593"/>
      <c r="BS123" s="105">
        <v>2</v>
      </c>
      <c r="BT123" s="412" t="s">
        <v>406</v>
      </c>
      <c r="BU123" s="49"/>
      <c r="BV123" s="49"/>
      <c r="BW123" s="49"/>
      <c r="BX123" s="50"/>
      <c r="BZ123" s="2593"/>
      <c r="CA123" s="105">
        <v>2</v>
      </c>
      <c r="CB123" s="412" t="s">
        <v>407</v>
      </c>
      <c r="CC123" s="49"/>
      <c r="CD123" s="49"/>
      <c r="CE123" s="49"/>
      <c r="CF123" s="50"/>
      <c r="CH123" s="3">
        <v>1</v>
      </c>
    </row>
    <row r="124" spans="2:86" ht="21" customHeight="1">
      <c r="B124" s="115" t="str">
        <f t="shared" si="36"/>
        <v>►</v>
      </c>
      <c r="C124" s="34" t="str">
        <f>C104</f>
        <v>N NOM DE VOTRE RECETTE | collez la--FAMILLE| Auteur &gt; VOUS</v>
      </c>
      <c r="D124" s="35">
        <f>D104</f>
        <v>1</v>
      </c>
      <c r="E124" s="34" t="str">
        <f>E104</f>
        <v>coupe</v>
      </c>
      <c r="F124" s="36" t="str">
        <f>F104</f>
        <v>Recette mère ► MILLE-FEUILLE meringue et chiboust pamplemousse aux fraises des bois</v>
      </c>
      <c r="G124" s="100"/>
      <c r="H124" s="120"/>
      <c r="I124" s="102" t="str">
        <f t="shared" si="33"/>
        <v/>
      </c>
      <c r="J124" s="103"/>
      <c r="K124" s="141"/>
      <c r="L124" s="143">
        <v>1</v>
      </c>
      <c r="M124" s="2110"/>
      <c r="N124" s="107">
        <f>IF(P138=0,0,(P124/P138)*O107*1000)</f>
        <v>0</v>
      </c>
      <c r="O124" s="117">
        <f>IF(P138=0, 0, (G124*L124)/(P138*O107))</f>
        <v>0</v>
      </c>
      <c r="P124" s="109" cm="1">
        <f t="array" ref="P124">IFERROR(_xlfn.LET(_xlpm.k,UPPER(TRIM(K124)),_xlpm.r,_xlfn.XLOOKUP(_xlpm.k,UPPER(TRIM(G139:T139)),G140:T140,_xlfn.XLOOKUP(_xlpm.k,UPPER(TRIM(G141:T141)),G142:T142,0)),_xlpm.r*J124*IF(G124&gt;0,G124,1)),0)</f>
        <v>0</v>
      </c>
      <c r="Q124" s="122">
        <f>IF(OR(ISBLANK(S103),S103=0),0,G124*S101*L124/S103)</f>
        <v>0</v>
      </c>
      <c r="R124" s="2437">
        <f t="shared" si="37"/>
        <v>0</v>
      </c>
      <c r="S124" s="111">
        <f>IF(OR(ISBLANK(S103),S103=0),0,P124*L124*L103)</f>
        <v>0</v>
      </c>
      <c r="T124" s="142" t="str">
        <f>_xlfn.LET(_xlpm.unite,SUBSTITUTE(TRIM(K124)," (s)",""),_xlpm.val,S124,_xlpm.estVol,COUNTIF(M139:T139,_xlpm.unite)+COUNTIF(M141:T141,_xlpm.unite)&gt;0,_xlpm.estPoids,COUNTIF(G139:L139,_xlpm.unite)+COUNTIF(G141:L141,_xlpm.unite)&gt;0,IF(_xlpm.estVol,IF(ROUND(_xlpm.val,3)&gt;=1,ROUND(_xlpm.val,3)&amp;"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24" s="115" t="str">
        <f t="shared" si="38"/>
        <v>►</v>
      </c>
      <c r="W124" s="34" t="str">
        <f>W104</f>
        <v>N NAME OF YOUR RECIPE | paste it — FAMILY|  Author &gt; YOU</v>
      </c>
      <c r="X124" s="35">
        <f>X104</f>
        <v>0.6</v>
      </c>
      <c r="Y124" s="34" t="str">
        <f>Y104</f>
        <v>kg</v>
      </c>
      <c r="Z124" s="36" t="str">
        <f>Z104</f>
        <v>Master recipe ► Guinea fowl ballotine</v>
      </c>
      <c r="AA124" s="100"/>
      <c r="AB124" s="120"/>
      <c r="AC124" s="102" t="str">
        <f t="shared" si="34"/>
        <v/>
      </c>
      <c r="AD124" s="103"/>
      <c r="AE124" s="141"/>
      <c r="AF124" s="143">
        <v>1</v>
      </c>
      <c r="AG124" s="2109"/>
      <c r="AH124" s="107">
        <f>IF(AJ138=0,0,(AJ124/AJ138)*AI107*1000)</f>
        <v>0</v>
      </c>
      <c r="AI124" s="117">
        <f>IF(AJ138=0, 0, (AA124*AF124)/(AJ138*AI107))</f>
        <v>0</v>
      </c>
      <c r="AJ124" s="109" cm="1">
        <f t="array" ref="AJ124">IFERROR(_xlfn.LET(_xlpm.k,UPPER(TRIM(AE124)),_xlpm.r,_xlfn.XLOOKUP(_xlpm.k,UPPER(TRIM(AA139:AN139)),AA140:AN140,_xlfn.XLOOKUP(_xlpm.k,UPPER(TRIM(AA141:AN141)),AA142:AN142,0)),_xlpm.r*AD124*IF(AA124&gt;0,AA124,1)),0)</f>
        <v>0</v>
      </c>
      <c r="AK124" s="122">
        <f>IF(OR(ISBLANK(AM103),AM103=0),0,AA124*AM101*AF124/AM103)</f>
        <v>0</v>
      </c>
      <c r="AL124" s="2437">
        <f t="shared" si="39"/>
        <v>0</v>
      </c>
      <c r="AM124" s="111">
        <f>IF(OR(ISBLANK(AM103),AM103=0),0,AJ124*AF124*AF103)</f>
        <v>0</v>
      </c>
      <c r="AN124" s="142" t="str">
        <f>_xlfn.LET(_xlpm.unite,SUBSTITUTE(TRIM(AE124)," (s)",""),_xlpm.val,AM124,_xlpm.estVol,COUNTIF(AG139:AN139,_xlpm.unite)+COUNTIF(AG141:AN141,_xlpm.unite)&gt;0,_xlpm.estPoids,COUNTIF(AA139:AF139,_xlpm.unite)+COUNTIF(AA141:AF141,_xlpm.unite)&gt;0,IF(_xlpm.estVol,IF(ROUND(_xlpm.val,3)&gt;=1,ROUND(_xlpm.val,3)&amp;"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24" s="115" t="str">
        <f t="shared" si="40"/>
        <v>►</v>
      </c>
      <c r="AQ124" s="34" t="str">
        <f>AQ104</f>
        <v>N NOMBRE DE SU RECETA | pegue esto — FAMILIA| Autor &gt; USTED</v>
      </c>
      <c r="AR124" s="35">
        <f>AR104</f>
        <v>0.6</v>
      </c>
      <c r="AS124" s="34" t="str">
        <f>AS104</f>
        <v>kg</v>
      </c>
      <c r="AT124" s="36" t="str">
        <f>AT104</f>
        <v>Receta madre ► Ballotina de pintada</v>
      </c>
      <c r="AU124" s="100"/>
      <c r="AV124" s="120"/>
      <c r="AW124" s="102" t="str">
        <f t="shared" si="35"/>
        <v/>
      </c>
      <c r="AX124" s="103"/>
      <c r="AY124" s="141"/>
      <c r="AZ124" s="143">
        <v>1</v>
      </c>
      <c r="BA124" s="2109"/>
      <c r="BB124" s="107">
        <f>IF(BD138=0,0,(BD124/BD138)*BC107*1000)</f>
        <v>0</v>
      </c>
      <c r="BC124" s="117">
        <f>IF(BD138=0, 0, (AU124*AZ124)/(BD138*BC107))</f>
        <v>0</v>
      </c>
      <c r="BD124" s="109" cm="1">
        <f t="array" ref="BD124">IFERROR(_xlfn.LET(_xlpm.k,UPPER(TRIM(AY124)),_xlpm.r,_xlfn.XLOOKUP(_xlpm.k,UPPER(TRIM(AU139:BH139)),AU140:BH140,_xlfn.XLOOKUP(_xlpm.k,UPPER(TRIM(AU141:BH141)),AU142:BH142,0)),_xlpm.r*AX124*IF(AU124&gt;0,AU124,1)),0)</f>
        <v>0</v>
      </c>
      <c r="BE124" s="122">
        <f>IF(OR(ISBLANK(BG103),BG103=0),0,AU124*BG101*AZ124/BG103)</f>
        <v>0</v>
      </c>
      <c r="BF124" s="2437">
        <f t="shared" si="41"/>
        <v>0</v>
      </c>
      <c r="BG124" s="111">
        <f>IF(OR(ISBLANK(BG103),BG103=0),0,BD124*AZ124*AZ103)</f>
        <v>0</v>
      </c>
      <c r="BH124" s="142" t="str">
        <f>_xlfn.LET(_xlpm.unite,SUBSTITUTE(TRIM(AY124)," (s)",""),_xlpm.val,BG124,_xlpm.estVol,COUNTIF(BA139:BH139,_xlpm.unite)+COUNTIF(BA141:BH141,_xlpm.unite)&gt;0,_xlpm.estPoids,COUNTIF(AU139:AZ139,_xlpm.unite)+COUNTIF(AU141:AZ141,_xlpm.unite)&gt;0,IF(_xlpm.estVol,IF(ROUND(_xlpm.val,3)&gt;=1,ROUND(_xlpm.val,3)&amp;"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24" s="2593"/>
      <c r="BK124" s="415" t="s">
        <v>408</v>
      </c>
      <c r="BL124" s="416"/>
      <c r="BM124" s="49"/>
      <c r="BN124" s="49"/>
      <c r="BO124" s="49"/>
      <c r="BP124" s="50"/>
      <c r="BR124" s="2593"/>
      <c r="BS124" s="415" t="s">
        <v>409</v>
      </c>
      <c r="BT124" s="416"/>
      <c r="BU124" s="49"/>
      <c r="BV124" s="49"/>
      <c r="BW124" s="49"/>
      <c r="BX124" s="50"/>
      <c r="BZ124" s="2593"/>
      <c r="CA124" s="415" t="s">
        <v>410</v>
      </c>
      <c r="CB124" s="416"/>
      <c r="CC124" s="49"/>
      <c r="CD124" s="49"/>
      <c r="CE124" s="49"/>
      <c r="CF124" s="50"/>
      <c r="CH124" s="3">
        <v>1</v>
      </c>
    </row>
    <row r="125" spans="2:86" ht="21" customHeight="1">
      <c r="B125" s="115" t="str">
        <f t="shared" si="36"/>
        <v>►</v>
      </c>
      <c r="C125" s="34" t="str">
        <f>C104</f>
        <v>N NOM DE VOTRE RECETTE | collez la--FAMILLE| Auteur &gt; VOUS</v>
      </c>
      <c r="D125" s="35">
        <f>D104</f>
        <v>1</v>
      </c>
      <c r="E125" s="34" t="str">
        <f>E104</f>
        <v>coupe</v>
      </c>
      <c r="F125" s="36" t="str">
        <f>F104</f>
        <v>Recette mère ► MILLE-FEUILLE meringue et chiboust pamplemousse aux fraises des bois</v>
      </c>
      <c r="G125" s="100"/>
      <c r="H125" s="120"/>
      <c r="I125" s="102" t="str">
        <f t="shared" si="33"/>
        <v/>
      </c>
      <c r="J125" s="103"/>
      <c r="K125" s="141"/>
      <c r="L125" s="143">
        <v>1</v>
      </c>
      <c r="M125" s="2110"/>
      <c r="N125" s="107">
        <f>IF(P138=0,0,(P125/P138)*O107*1000)</f>
        <v>0</v>
      </c>
      <c r="O125" s="117">
        <f>IF(P138=0, 0, (G125*L125)/(P138*O107))</f>
        <v>0</v>
      </c>
      <c r="P125" s="109" cm="1">
        <f t="array" ref="P125">IFERROR(_xlfn.LET(_xlpm.k,UPPER(TRIM(K125)),_xlpm.r,_xlfn.XLOOKUP(_xlpm.k,UPPER(TRIM(G139:T139)),G140:T140,_xlfn.XLOOKUP(_xlpm.k,UPPER(TRIM(G141:T141)),G142:T142,0)),_xlpm.r*J125*IF(G125&gt;0,G125,1)),0)</f>
        <v>0</v>
      </c>
      <c r="Q125" s="118">
        <f>IF(OR(ISBLANK(S103),S103=0),0,G125*S101*L125/S103)</f>
        <v>0</v>
      </c>
      <c r="R125" s="2436">
        <f t="shared" si="37"/>
        <v>0</v>
      </c>
      <c r="S125" s="111">
        <f>IF(OR(ISBLANK(S103),S103=0),0,P125*L125*L103)</f>
        <v>0</v>
      </c>
      <c r="T125" s="119" t="str">
        <f>_xlfn.LET(_xlpm.unite,SUBSTITUTE(TRIM(K125)," (s)",""),_xlpm.val,S125,_xlpm.estVol,COUNTIF(M139:T139,_xlpm.unite)+COUNTIF(M141:T141,_xlpm.unite)&gt;0,_xlpm.estPoids,COUNTIF(G139:L139,_xlpm.unite)+COUNTIF(G141:L141,_xlpm.unite)&gt;0,IF(_xlpm.estVol,IF(ROUND(_xlpm.val,3)&gt;=1,ROUND(_xlpm.val,3)&amp;"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25" s="115" t="str">
        <f t="shared" si="38"/>
        <v>►</v>
      </c>
      <c r="W125" s="34" t="str">
        <f>W104</f>
        <v>N NAME OF YOUR RECIPE | paste it — FAMILY|  Author &gt; YOU</v>
      </c>
      <c r="X125" s="35">
        <f>X104</f>
        <v>0.6</v>
      </c>
      <c r="Y125" s="34" t="str">
        <f>Y104</f>
        <v>kg</v>
      </c>
      <c r="Z125" s="36" t="str">
        <f>Z104</f>
        <v>Master recipe ► Guinea fowl ballotine</v>
      </c>
      <c r="AA125" s="100"/>
      <c r="AB125" s="120"/>
      <c r="AC125" s="102" t="str">
        <f t="shared" si="34"/>
        <v/>
      </c>
      <c r="AD125" s="103"/>
      <c r="AE125" s="141"/>
      <c r="AF125" s="143">
        <v>1</v>
      </c>
      <c r="AG125" s="2109"/>
      <c r="AH125" s="107">
        <f>IF(AJ138=0,0,(AJ125/AJ138)*AI107*1000)</f>
        <v>0</v>
      </c>
      <c r="AI125" s="117">
        <f>IF(AJ138=0, 0, (AA125*AF125)/(AJ138*AI107))</f>
        <v>0</v>
      </c>
      <c r="AJ125" s="109" cm="1">
        <f t="array" ref="AJ125">IFERROR(_xlfn.LET(_xlpm.k,UPPER(TRIM(AE125)),_xlpm.r,_xlfn.XLOOKUP(_xlpm.k,UPPER(TRIM(AA139:AN139)),AA140:AN140,_xlfn.XLOOKUP(_xlpm.k,UPPER(TRIM(AA141:AN141)),AA142:AN142,0)),_xlpm.r*AD125*IF(AA125&gt;0,AA125,1)),0)</f>
        <v>0</v>
      </c>
      <c r="AK125" s="118">
        <f>IF(OR(ISBLANK(AM103),AM103=0),0,AA125*AM101*AF125/AM103)</f>
        <v>0</v>
      </c>
      <c r="AL125" s="2436">
        <f t="shared" si="39"/>
        <v>0</v>
      </c>
      <c r="AM125" s="111">
        <f>IF(OR(ISBLANK(AM103),AM103=0),0,AJ125*AF125*AF103)</f>
        <v>0</v>
      </c>
      <c r="AN125" s="119" t="str">
        <f>_xlfn.LET(_xlpm.unite,SUBSTITUTE(TRIM(AE125)," (s)",""),_xlpm.val,AM125,_xlpm.estVol,COUNTIF(AG139:AN139,_xlpm.unite)+COUNTIF(AG141:AN141,_xlpm.unite)&gt;0,_xlpm.estPoids,COUNTIF(AA139:AF139,_xlpm.unite)+COUNTIF(AA141:AF141,_xlpm.unite)&gt;0,IF(_xlpm.estVol,IF(ROUND(_xlpm.val,3)&gt;=1,ROUND(_xlpm.val,3)&amp;"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25" s="115" t="str">
        <f t="shared" si="40"/>
        <v>►</v>
      </c>
      <c r="AQ125" s="34" t="str">
        <f>AQ104</f>
        <v>N NOMBRE DE SU RECETA | pegue esto — FAMILIA| Autor &gt; USTED</v>
      </c>
      <c r="AR125" s="35">
        <f>AR104</f>
        <v>0.6</v>
      </c>
      <c r="AS125" s="34" t="str">
        <f>AS104</f>
        <v>kg</v>
      </c>
      <c r="AT125" s="36" t="str">
        <f>AT104</f>
        <v>Receta madre ► Ballotina de pintada</v>
      </c>
      <c r="AU125" s="100"/>
      <c r="AV125" s="120"/>
      <c r="AW125" s="102" t="str">
        <f t="shared" si="35"/>
        <v/>
      </c>
      <c r="AX125" s="103"/>
      <c r="AY125" s="141"/>
      <c r="AZ125" s="143">
        <v>1</v>
      </c>
      <c r="BA125" s="2109"/>
      <c r="BB125" s="107">
        <f>IF(BD138=0,0,(BD125/BD138)*BC107*1000)</f>
        <v>0</v>
      </c>
      <c r="BC125" s="117">
        <f>IF(BD138=0, 0, (AU125*AZ125)/(BD138*BC107))</f>
        <v>0</v>
      </c>
      <c r="BD125" s="109" cm="1">
        <f t="array" ref="BD125">IFERROR(_xlfn.LET(_xlpm.k,UPPER(TRIM(AY125)),_xlpm.r,_xlfn.XLOOKUP(_xlpm.k,UPPER(TRIM(AU139:BH139)),AU140:BH140,_xlfn.XLOOKUP(_xlpm.k,UPPER(TRIM(AU141:BH141)),AU142:BH142,0)),_xlpm.r*AX125*IF(AU125&gt;0,AU125,1)),0)</f>
        <v>0</v>
      </c>
      <c r="BE125" s="118">
        <f>IF(OR(ISBLANK(BG103),BG103=0),0,AU125*BG101*AZ125/BG103)</f>
        <v>0</v>
      </c>
      <c r="BF125" s="2436">
        <f t="shared" si="41"/>
        <v>0</v>
      </c>
      <c r="BG125" s="111">
        <f>IF(OR(ISBLANK(BG103),BG103=0),0,BD125*AZ125*AZ103)</f>
        <v>0</v>
      </c>
      <c r="BH125" s="119" t="str">
        <f>_xlfn.LET(_xlpm.unite,SUBSTITUTE(TRIM(AY125)," (s)",""),_xlpm.val,BG125,_xlpm.estVol,COUNTIF(BA139:BH139,_xlpm.unite)+COUNTIF(BA141:BH141,_xlpm.unite)&gt;0,_xlpm.estPoids,COUNTIF(AU139:AZ139,_xlpm.unite)+COUNTIF(AU141:AZ141,_xlpm.unite)&gt;0,IF(_xlpm.estVol,IF(ROUND(_xlpm.val,3)&gt;=1,ROUND(_xlpm.val,3)&amp;"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25" s="2593"/>
      <c r="BK125" s="419" t="s">
        <v>411</v>
      </c>
      <c r="BL125" s="420"/>
      <c r="BM125" s="49"/>
      <c r="BN125" s="49"/>
      <c r="BO125" s="49"/>
      <c r="BP125" s="50"/>
      <c r="BR125" s="2593"/>
      <c r="BS125" s="419" t="s">
        <v>412</v>
      </c>
      <c r="BT125" s="420"/>
      <c r="BU125" s="49"/>
      <c r="BV125" s="49"/>
      <c r="BW125" s="49"/>
      <c r="BX125" s="50"/>
      <c r="BZ125" s="2593"/>
      <c r="CA125" s="419" t="s">
        <v>413</v>
      </c>
      <c r="CB125" s="420"/>
      <c r="CC125" s="49"/>
      <c r="CD125" s="49"/>
      <c r="CE125" s="49"/>
      <c r="CF125" s="50"/>
      <c r="CH125" s="3">
        <v>1</v>
      </c>
    </row>
    <row r="126" spans="2:86" ht="21" customHeight="1">
      <c r="B126" s="115" t="str">
        <f t="shared" si="36"/>
        <v>►</v>
      </c>
      <c r="C126" s="34" t="str">
        <f>C104</f>
        <v>N NOM DE VOTRE RECETTE | collez la--FAMILLE| Auteur &gt; VOUS</v>
      </c>
      <c r="D126" s="35">
        <f>D104</f>
        <v>1</v>
      </c>
      <c r="E126" s="34" t="str">
        <f>E104</f>
        <v>coupe</v>
      </c>
      <c r="F126" s="36" t="str">
        <f>F104</f>
        <v>Recette mère ► MILLE-FEUILLE meringue et chiboust pamplemousse aux fraises des bois</v>
      </c>
      <c r="G126" s="100"/>
      <c r="H126" s="120"/>
      <c r="I126" s="102" t="str">
        <f t="shared" si="33"/>
        <v/>
      </c>
      <c r="J126" s="103"/>
      <c r="K126" s="141"/>
      <c r="L126" s="143">
        <v>1</v>
      </c>
      <c r="M126" s="2110"/>
      <c r="N126" s="107">
        <f>IF(P138=0,0,(P126/P138)*O107*1000)</f>
        <v>0</v>
      </c>
      <c r="O126" s="117">
        <f>IF(P138=0, 0, (G126*L126)/(P138*O107))</f>
        <v>0</v>
      </c>
      <c r="P126" s="109" cm="1">
        <f t="array" ref="P126">IFERROR(_xlfn.LET(_xlpm.k,UPPER(TRIM(K126)),_xlpm.r,_xlfn.XLOOKUP(_xlpm.k,UPPER(TRIM(G139:T139)),G140:T140,_xlfn.XLOOKUP(_xlpm.k,UPPER(TRIM(G141:T141)),G142:T142,0)),_xlpm.r*J126*IF(G126&gt;0,G126,1)),0)</f>
        <v>0</v>
      </c>
      <c r="Q126" s="122">
        <f>IF(OR(ISBLANK(S103),S103=0),0,G126*S101*L126/S103)</f>
        <v>0</v>
      </c>
      <c r="R126" s="2437">
        <f t="shared" si="37"/>
        <v>0</v>
      </c>
      <c r="S126" s="111">
        <f>IF(OR(ISBLANK(S103),S103=0),0,P126*L126*L103)</f>
        <v>0</v>
      </c>
      <c r="T126" s="142" t="str">
        <f>_xlfn.LET(_xlpm.unite,SUBSTITUTE(TRIM(K126)," (s)",""),_xlpm.val,S126,_xlpm.estVol,COUNTIF(M139:T139,_xlpm.unite)+COUNTIF(M141:T141,_xlpm.unite)&gt;0,_xlpm.estPoids,COUNTIF(G139:L139,_xlpm.unite)+COUNTIF(G141:L141,_xlpm.unite)&gt;0,IF(_xlpm.estVol,IF(ROUND(_xlpm.val,3)&gt;=1,ROUND(_xlpm.val,3)&amp;"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26" s="115" t="str">
        <f t="shared" si="38"/>
        <v>►</v>
      </c>
      <c r="W126" s="34" t="str">
        <f>W104</f>
        <v>N NAME OF YOUR RECIPE | paste it — FAMILY|  Author &gt; YOU</v>
      </c>
      <c r="X126" s="35">
        <f>X104</f>
        <v>0.6</v>
      </c>
      <c r="Y126" s="34" t="str">
        <f>Y104</f>
        <v>kg</v>
      </c>
      <c r="Z126" s="36" t="str">
        <f>Z104</f>
        <v>Master recipe ► Guinea fowl ballotine</v>
      </c>
      <c r="AA126" s="100"/>
      <c r="AB126" s="120"/>
      <c r="AC126" s="102" t="str">
        <f t="shared" si="34"/>
        <v/>
      </c>
      <c r="AD126" s="103"/>
      <c r="AE126" s="141"/>
      <c r="AF126" s="143">
        <v>1</v>
      </c>
      <c r="AG126" s="2109"/>
      <c r="AH126" s="107">
        <f>IF(AJ138=0,0,(AJ126/AJ138)*AI107*1000)</f>
        <v>0</v>
      </c>
      <c r="AI126" s="117">
        <f>IF(AJ138=0, 0, (AA126*AF126)/(AJ138*AI107))</f>
        <v>0</v>
      </c>
      <c r="AJ126" s="109" cm="1">
        <f t="array" ref="AJ126">IFERROR(_xlfn.LET(_xlpm.k,UPPER(TRIM(AE126)),_xlpm.r,_xlfn.XLOOKUP(_xlpm.k,UPPER(TRIM(AA139:AN139)),AA140:AN140,_xlfn.XLOOKUP(_xlpm.k,UPPER(TRIM(AA141:AN141)),AA142:AN142,0)),_xlpm.r*AD126*IF(AA126&gt;0,AA126,1)),0)</f>
        <v>0</v>
      </c>
      <c r="AK126" s="122">
        <f>IF(OR(ISBLANK(AM103),AM103=0),0,AA126*AM101*AF126/AM103)</f>
        <v>0</v>
      </c>
      <c r="AL126" s="2437">
        <f t="shared" si="39"/>
        <v>0</v>
      </c>
      <c r="AM126" s="111">
        <f>IF(OR(ISBLANK(AM103),AM103=0),0,AJ126*AF126*AF103)</f>
        <v>0</v>
      </c>
      <c r="AN126" s="142" t="str">
        <f>_xlfn.LET(_xlpm.unite,SUBSTITUTE(TRIM(AE126)," (s)",""),_xlpm.val,AM126,_xlpm.estVol,COUNTIF(AG139:AN139,_xlpm.unite)+COUNTIF(AG141:AN141,_xlpm.unite)&gt;0,_xlpm.estPoids,COUNTIF(AA139:AF139,_xlpm.unite)+COUNTIF(AA141:AF141,_xlpm.unite)&gt;0,IF(_xlpm.estVol,IF(ROUND(_xlpm.val,3)&gt;=1,ROUND(_xlpm.val,3)&amp;"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26" s="115" t="str">
        <f t="shared" si="40"/>
        <v>►</v>
      </c>
      <c r="AQ126" s="34" t="str">
        <f>AQ104</f>
        <v>N NOMBRE DE SU RECETA | pegue esto — FAMILIA| Autor &gt; USTED</v>
      </c>
      <c r="AR126" s="35">
        <f>AR104</f>
        <v>0.6</v>
      </c>
      <c r="AS126" s="34" t="str">
        <f>AS104</f>
        <v>kg</v>
      </c>
      <c r="AT126" s="36" t="str">
        <f>AT104</f>
        <v>Receta madre ► Ballotina de pintada</v>
      </c>
      <c r="AU126" s="100"/>
      <c r="AV126" s="120"/>
      <c r="AW126" s="102" t="str">
        <f t="shared" si="35"/>
        <v/>
      </c>
      <c r="AX126" s="103"/>
      <c r="AY126" s="141"/>
      <c r="AZ126" s="143">
        <v>1</v>
      </c>
      <c r="BA126" s="2109"/>
      <c r="BB126" s="107">
        <f>IF(BD138=0,0,(BD126/BD138)*BC107*1000)</f>
        <v>0</v>
      </c>
      <c r="BC126" s="117">
        <f>IF(BD138=0, 0, (AU126*AZ126)/(BD138*BC107))</f>
        <v>0</v>
      </c>
      <c r="BD126" s="109" cm="1">
        <f t="array" ref="BD126">IFERROR(_xlfn.LET(_xlpm.k,UPPER(TRIM(AY126)),_xlpm.r,_xlfn.XLOOKUP(_xlpm.k,UPPER(TRIM(AU139:BH139)),AU140:BH140,_xlfn.XLOOKUP(_xlpm.k,UPPER(TRIM(AU141:BH141)),AU142:BH142,0)),_xlpm.r*AX126*IF(AU126&gt;0,AU126,1)),0)</f>
        <v>0</v>
      </c>
      <c r="BE126" s="122">
        <f>IF(OR(ISBLANK(BG103),BG103=0),0,AU126*BG101*AZ126/BG103)</f>
        <v>0</v>
      </c>
      <c r="BF126" s="2437">
        <f t="shared" si="41"/>
        <v>0</v>
      </c>
      <c r="BG126" s="111">
        <f>IF(OR(ISBLANK(BG103),BG103=0),0,BD126*AZ126*AZ103)</f>
        <v>0</v>
      </c>
      <c r="BH126" s="142" t="str">
        <f>_xlfn.LET(_xlpm.unite,SUBSTITUTE(TRIM(AY126)," (s)",""),_xlpm.val,BG126,_xlpm.estVol,COUNTIF(BA139:BH139,_xlpm.unite)+COUNTIF(BA141:BH141,_xlpm.unite)&gt;0,_xlpm.estPoids,COUNTIF(AU139:AZ139,_xlpm.unite)+COUNTIF(AU141:AZ141,_xlpm.unite)&gt;0,IF(_xlpm.estVol,IF(ROUND(_xlpm.val,3)&gt;=1,ROUND(_xlpm.val,3)&amp;"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26" s="2593"/>
      <c r="BK126" s="419" t="s">
        <v>414</v>
      </c>
      <c r="BL126" s="420"/>
      <c r="BM126" s="49"/>
      <c r="BN126" s="49"/>
      <c r="BO126" s="49"/>
      <c r="BP126" s="50"/>
      <c r="BR126" s="2593"/>
      <c r="BS126" s="419" t="s">
        <v>415</v>
      </c>
      <c r="BT126" s="420"/>
      <c r="BU126" s="49"/>
      <c r="BV126" s="49"/>
      <c r="BW126" s="49"/>
      <c r="BX126" s="50"/>
      <c r="BZ126" s="2593"/>
      <c r="CA126" s="419" t="s">
        <v>416</v>
      </c>
      <c r="CB126" s="420"/>
      <c r="CC126" s="49"/>
      <c r="CD126" s="49"/>
      <c r="CE126" s="49"/>
      <c r="CF126" s="50"/>
      <c r="CH126" s="3">
        <v>1</v>
      </c>
    </row>
    <row r="127" spans="2:86" ht="21" customHeight="1">
      <c r="B127" s="115" t="str">
        <f t="shared" si="36"/>
        <v>►</v>
      </c>
      <c r="C127" s="34" t="str">
        <f>C104</f>
        <v>N NOM DE VOTRE RECETTE | collez la--FAMILLE| Auteur &gt; VOUS</v>
      </c>
      <c r="D127" s="35">
        <f>D104</f>
        <v>1</v>
      </c>
      <c r="E127" s="34" t="str">
        <f>E104</f>
        <v>coupe</v>
      </c>
      <c r="F127" s="36" t="str">
        <f>F104</f>
        <v>Recette mère ► MILLE-FEUILLE meringue et chiboust pamplemousse aux fraises des bois</v>
      </c>
      <c r="G127" s="100"/>
      <c r="H127" s="120"/>
      <c r="I127" s="102" t="str">
        <f t="shared" si="33"/>
        <v/>
      </c>
      <c r="J127" s="103"/>
      <c r="K127" s="141"/>
      <c r="L127" s="143">
        <v>1</v>
      </c>
      <c r="M127" s="2110"/>
      <c r="N127" s="107">
        <f>IF(P138=0,0,(P127/P138)*O107*1000)</f>
        <v>0</v>
      </c>
      <c r="O127" s="117">
        <f>IF(P138=0, 0, (G127*L127)/(P138*O107))</f>
        <v>0</v>
      </c>
      <c r="P127" s="109" cm="1">
        <f t="array" ref="P127">IFERROR(_xlfn.LET(_xlpm.k,UPPER(TRIM(K127)),_xlpm.r,_xlfn.XLOOKUP(_xlpm.k,UPPER(TRIM(G139:T139)),G140:T140,_xlfn.XLOOKUP(_xlpm.k,UPPER(TRIM(G141:T141)),G142:T142,0)),_xlpm.r*J127*IF(G127&gt;0,G127,1)),0)</f>
        <v>0</v>
      </c>
      <c r="Q127" s="118">
        <f>IF(OR(ISBLANK(S103),S103=0),0,G127*S101*L127/S103)</f>
        <v>0</v>
      </c>
      <c r="R127" s="2436">
        <f t="shared" si="37"/>
        <v>0</v>
      </c>
      <c r="S127" s="111">
        <f>IF(OR(ISBLANK(S103),S103=0),0,P127*L127*L103)</f>
        <v>0</v>
      </c>
      <c r="T127" s="119" t="str">
        <f>_xlfn.LET(_xlpm.unite,SUBSTITUTE(TRIM(K127)," (s)",""),_xlpm.val,S127,_xlpm.estVol,COUNTIF(M139:T139,_xlpm.unite)+COUNTIF(M141:T141,_xlpm.unite)&gt;0,_xlpm.estPoids,COUNTIF(G139:L139,_xlpm.unite)+COUNTIF(G141:L141,_xlpm.unite)&gt;0,IF(_xlpm.estVol,IF(ROUND(_xlpm.val,3)&gt;=1,ROUND(_xlpm.val,3)&amp;"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27" s="115" t="str">
        <f t="shared" si="38"/>
        <v>►</v>
      </c>
      <c r="W127" s="34" t="str">
        <f>W104</f>
        <v>N NAME OF YOUR RECIPE | paste it — FAMILY|  Author &gt; YOU</v>
      </c>
      <c r="X127" s="35">
        <f>X104</f>
        <v>0.6</v>
      </c>
      <c r="Y127" s="34" t="str">
        <f>Y104</f>
        <v>kg</v>
      </c>
      <c r="Z127" s="36" t="str">
        <f>Z104</f>
        <v>Master recipe ► Guinea fowl ballotine</v>
      </c>
      <c r="AA127" s="100"/>
      <c r="AB127" s="120"/>
      <c r="AC127" s="102" t="str">
        <f t="shared" si="34"/>
        <v/>
      </c>
      <c r="AD127" s="103"/>
      <c r="AE127" s="141"/>
      <c r="AF127" s="143">
        <v>1</v>
      </c>
      <c r="AG127" s="2109"/>
      <c r="AH127" s="107">
        <f>IF(AJ138=0,0,(AJ127/AJ138)*AI107*1000)</f>
        <v>0</v>
      </c>
      <c r="AI127" s="117">
        <f>IF(AJ138=0, 0, (AA127*AF127)/(AJ138*AI107))</f>
        <v>0</v>
      </c>
      <c r="AJ127" s="109" cm="1">
        <f t="array" ref="AJ127">IFERROR(_xlfn.LET(_xlpm.k,UPPER(TRIM(AE127)),_xlpm.r,_xlfn.XLOOKUP(_xlpm.k,UPPER(TRIM(AA139:AN139)),AA140:AN140,_xlfn.XLOOKUP(_xlpm.k,UPPER(TRIM(AA141:AN141)),AA142:AN142,0)),_xlpm.r*AD127*IF(AA127&gt;0,AA127,1)),0)</f>
        <v>0</v>
      </c>
      <c r="AK127" s="118">
        <f>IF(OR(ISBLANK(AM103),AM103=0),0,AA127*AM101*AF127/AM103)</f>
        <v>0</v>
      </c>
      <c r="AL127" s="2436">
        <f t="shared" si="39"/>
        <v>0</v>
      </c>
      <c r="AM127" s="111">
        <f>IF(OR(ISBLANK(AM103),AM103=0),0,AJ127*AF127*AF103)</f>
        <v>0</v>
      </c>
      <c r="AN127" s="119" t="str">
        <f>_xlfn.LET(_xlpm.unite,SUBSTITUTE(TRIM(AE127)," (s)",""),_xlpm.val,AM127,_xlpm.estVol,COUNTIF(AG139:AN139,_xlpm.unite)+COUNTIF(AG141:AN141,_xlpm.unite)&gt;0,_xlpm.estPoids,COUNTIF(AA139:AF139,_xlpm.unite)+COUNTIF(AA141:AF141,_xlpm.unite)&gt;0,IF(_xlpm.estVol,IF(ROUND(_xlpm.val,3)&gt;=1,ROUND(_xlpm.val,3)&amp;"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27" s="115" t="str">
        <f t="shared" si="40"/>
        <v>►</v>
      </c>
      <c r="AQ127" s="34" t="str">
        <f>AQ104</f>
        <v>N NOMBRE DE SU RECETA | pegue esto — FAMILIA| Autor &gt; USTED</v>
      </c>
      <c r="AR127" s="35">
        <f>AR104</f>
        <v>0.6</v>
      </c>
      <c r="AS127" s="34" t="str">
        <f>AS104</f>
        <v>kg</v>
      </c>
      <c r="AT127" s="36" t="str">
        <f>AT104</f>
        <v>Receta madre ► Ballotina de pintada</v>
      </c>
      <c r="AU127" s="100"/>
      <c r="AV127" s="120"/>
      <c r="AW127" s="102" t="str">
        <f t="shared" si="35"/>
        <v/>
      </c>
      <c r="AX127" s="103"/>
      <c r="AY127" s="141"/>
      <c r="AZ127" s="143">
        <v>1</v>
      </c>
      <c r="BA127" s="2109"/>
      <c r="BB127" s="107">
        <f>IF(BD138=0,0,(BD127/BD138)*BC107*1000)</f>
        <v>0</v>
      </c>
      <c r="BC127" s="117">
        <f>IF(BD138=0, 0, (AU127*AZ127)/(BD138*BC107))</f>
        <v>0</v>
      </c>
      <c r="BD127" s="109" cm="1">
        <f t="array" ref="BD127">IFERROR(_xlfn.LET(_xlpm.k,UPPER(TRIM(AY127)),_xlpm.r,_xlfn.XLOOKUP(_xlpm.k,UPPER(TRIM(AU139:BH139)),AU140:BH140,_xlfn.XLOOKUP(_xlpm.k,UPPER(TRIM(AU141:BH141)),AU142:BH142,0)),_xlpm.r*AX127*IF(AU127&gt;0,AU127,1)),0)</f>
        <v>0</v>
      </c>
      <c r="BE127" s="118">
        <f>IF(OR(ISBLANK(BG103),BG103=0),0,AU127*BG101*AZ127/BG103)</f>
        <v>0</v>
      </c>
      <c r="BF127" s="2436">
        <f t="shared" si="41"/>
        <v>0</v>
      </c>
      <c r="BG127" s="111">
        <f>IF(OR(ISBLANK(BG103),BG103=0),0,BD127*AZ127*AZ103)</f>
        <v>0</v>
      </c>
      <c r="BH127" s="119" t="str">
        <f>_xlfn.LET(_xlpm.unite,SUBSTITUTE(TRIM(AY127)," (s)",""),_xlpm.val,BG127,_xlpm.estVol,COUNTIF(BA139:BH139,_xlpm.unite)+COUNTIF(BA141:BH141,_xlpm.unite)&gt;0,_xlpm.estPoids,COUNTIF(AU139:AZ139,_xlpm.unite)+COUNTIF(AU141:AZ141,_xlpm.unite)&gt;0,IF(_xlpm.estVol,IF(ROUND(_xlpm.val,3)&gt;=1,ROUND(_xlpm.val,3)&amp;"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27" s="2593"/>
      <c r="BK127" s="166" t="s">
        <v>418</v>
      </c>
      <c r="BL127" s="420"/>
      <c r="BM127" s="49"/>
      <c r="BN127" s="49"/>
      <c r="BO127" s="49"/>
      <c r="BP127" s="50"/>
      <c r="BR127" s="2593"/>
      <c r="BS127" s="166" t="s">
        <v>419</v>
      </c>
      <c r="BT127" s="420"/>
      <c r="BU127" s="49"/>
      <c r="BV127" s="49"/>
      <c r="BW127" s="49"/>
      <c r="BX127" s="50"/>
      <c r="BZ127" s="2593"/>
      <c r="CA127" s="166" t="s">
        <v>420</v>
      </c>
      <c r="CB127" s="420"/>
      <c r="CC127" s="49"/>
      <c r="CD127" s="49"/>
      <c r="CE127" s="49"/>
      <c r="CF127" s="50"/>
      <c r="CH127" s="3">
        <v>1</v>
      </c>
    </row>
    <row r="128" spans="2:86" ht="21" customHeight="1">
      <c r="B128" s="115" t="str">
        <f t="shared" si="36"/>
        <v>►</v>
      </c>
      <c r="C128" s="34" t="str">
        <f>C104</f>
        <v>N NOM DE VOTRE RECETTE | collez la--FAMILLE| Auteur &gt; VOUS</v>
      </c>
      <c r="D128" s="35">
        <f>D104</f>
        <v>1</v>
      </c>
      <c r="E128" s="34" t="str">
        <f>E104</f>
        <v>coupe</v>
      </c>
      <c r="F128" s="36" t="str">
        <f>F104</f>
        <v>Recette mère ► MILLE-FEUILLE meringue et chiboust pamplemousse aux fraises des bois</v>
      </c>
      <c r="G128" s="100"/>
      <c r="H128" s="120"/>
      <c r="I128" s="102" t="str">
        <f t="shared" si="33"/>
        <v/>
      </c>
      <c r="J128" s="103"/>
      <c r="K128" s="141"/>
      <c r="L128" s="143">
        <v>1</v>
      </c>
      <c r="M128" s="2110"/>
      <c r="N128" s="107">
        <f>IF(P138=0,0,(P128/P138)*O107*1000)</f>
        <v>0</v>
      </c>
      <c r="O128" s="117">
        <f>IF(P138=0, 0, (G128*L128)/(P138*O107))</f>
        <v>0</v>
      </c>
      <c r="P128" s="109" cm="1">
        <f t="array" ref="P128">IFERROR(_xlfn.LET(_xlpm.k,UPPER(TRIM(K128)),_xlpm.r,_xlfn.XLOOKUP(_xlpm.k,UPPER(TRIM(G139:T139)),G140:T140,_xlfn.XLOOKUP(_xlpm.k,UPPER(TRIM(G141:T141)),G142:T142,0)),_xlpm.r*J128*IF(G128&gt;0,G128,1)),0)</f>
        <v>0</v>
      </c>
      <c r="Q128" s="122">
        <f>IF(OR(ISBLANK(S103),S103=0),0,G128*S101*L128/S103)</f>
        <v>0</v>
      </c>
      <c r="R128" s="2437">
        <f t="shared" si="37"/>
        <v>0</v>
      </c>
      <c r="S128" s="111">
        <f>IF(OR(ISBLANK(S103),S103=0),0,P128*L128*L103)</f>
        <v>0</v>
      </c>
      <c r="T128" s="142" t="str">
        <f>_xlfn.LET(_xlpm.unite,SUBSTITUTE(TRIM(K128)," (s)",""),_xlpm.val,S128,_xlpm.estVol,COUNTIF(M139:T139,_xlpm.unite)+COUNTIF(M141:T141,_xlpm.unite)&gt;0,_xlpm.estPoids,COUNTIF(G139:L139,_xlpm.unite)+COUNTIF(G141:L141,_xlpm.unite)&gt;0,IF(_xlpm.estVol,IF(ROUND(_xlpm.val,3)&gt;=1,ROUND(_xlpm.val,3)&amp;"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28" s="115" t="str">
        <f t="shared" si="38"/>
        <v>►</v>
      </c>
      <c r="W128" s="34" t="str">
        <f>W104</f>
        <v>N NAME OF YOUR RECIPE | paste it — FAMILY|  Author &gt; YOU</v>
      </c>
      <c r="X128" s="35">
        <f>X104</f>
        <v>0.6</v>
      </c>
      <c r="Y128" s="34" t="str">
        <f>Y104</f>
        <v>kg</v>
      </c>
      <c r="Z128" s="36" t="str">
        <f>Z104</f>
        <v>Master recipe ► Guinea fowl ballotine</v>
      </c>
      <c r="AA128" s="100"/>
      <c r="AB128" s="120"/>
      <c r="AC128" s="102" t="str">
        <f t="shared" si="34"/>
        <v/>
      </c>
      <c r="AD128" s="103"/>
      <c r="AE128" s="141"/>
      <c r="AF128" s="143">
        <v>1</v>
      </c>
      <c r="AG128" s="2109"/>
      <c r="AH128" s="107">
        <f>IF(AJ138=0,0,(AJ128/AJ138)*AI107*1000)</f>
        <v>0</v>
      </c>
      <c r="AI128" s="117">
        <f>IF(AJ138=0, 0, (AA128*AF128)/(AJ138*AI107))</f>
        <v>0</v>
      </c>
      <c r="AJ128" s="109" cm="1">
        <f t="array" ref="AJ128">IFERROR(_xlfn.LET(_xlpm.k,UPPER(TRIM(AE128)),_xlpm.r,_xlfn.XLOOKUP(_xlpm.k,UPPER(TRIM(AA139:AN139)),AA140:AN140,_xlfn.XLOOKUP(_xlpm.k,UPPER(TRIM(AA141:AN141)),AA142:AN142,0)),_xlpm.r*AD128*IF(AA128&gt;0,AA128,1)),0)</f>
        <v>0</v>
      </c>
      <c r="AK128" s="122">
        <f>IF(OR(ISBLANK(AM103),AM103=0),0,AA128*AM101*AF128/AM103)</f>
        <v>0</v>
      </c>
      <c r="AL128" s="2437">
        <f t="shared" si="39"/>
        <v>0</v>
      </c>
      <c r="AM128" s="111">
        <f>IF(OR(ISBLANK(AM103),AM103=0),0,AJ128*AF128*AF103)</f>
        <v>0</v>
      </c>
      <c r="AN128" s="142" t="str">
        <f>_xlfn.LET(_xlpm.unite,SUBSTITUTE(TRIM(AE128)," (s)",""),_xlpm.val,AM128,_xlpm.estVol,COUNTIF(AG139:AN139,_xlpm.unite)+COUNTIF(AG141:AN141,_xlpm.unite)&gt;0,_xlpm.estPoids,COUNTIF(AA139:AF139,_xlpm.unite)+COUNTIF(AA141:AF141,_xlpm.unite)&gt;0,IF(_xlpm.estVol,IF(ROUND(_xlpm.val,3)&gt;=1,ROUND(_xlpm.val,3)&amp;"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28" s="115" t="str">
        <f t="shared" si="40"/>
        <v>►</v>
      </c>
      <c r="AQ128" s="34" t="str">
        <f>AQ104</f>
        <v>N NOMBRE DE SU RECETA | pegue esto — FAMILIA| Autor &gt; USTED</v>
      </c>
      <c r="AR128" s="35">
        <f>AR104</f>
        <v>0.6</v>
      </c>
      <c r="AS128" s="34" t="str">
        <f>AS104</f>
        <v>kg</v>
      </c>
      <c r="AT128" s="36" t="str">
        <f>AT104</f>
        <v>Receta madre ► Ballotina de pintada</v>
      </c>
      <c r="AU128" s="100"/>
      <c r="AV128" s="120"/>
      <c r="AW128" s="102" t="str">
        <f t="shared" si="35"/>
        <v/>
      </c>
      <c r="AX128" s="103"/>
      <c r="AY128" s="141"/>
      <c r="AZ128" s="143">
        <v>1</v>
      </c>
      <c r="BA128" s="2109"/>
      <c r="BB128" s="107">
        <f>IF(BD138=0,0,(BD128/BD138)*BC107*1000)</f>
        <v>0</v>
      </c>
      <c r="BC128" s="117">
        <f>IF(BD138=0, 0, (AU128*AZ128)/(BD138*BC107))</f>
        <v>0</v>
      </c>
      <c r="BD128" s="109" cm="1">
        <f t="array" ref="BD128">IFERROR(_xlfn.LET(_xlpm.k,UPPER(TRIM(AY128)),_xlpm.r,_xlfn.XLOOKUP(_xlpm.k,UPPER(TRIM(AU139:BH139)),AU140:BH140,_xlfn.XLOOKUP(_xlpm.k,UPPER(TRIM(AU141:BH141)),AU142:BH142,0)),_xlpm.r*AX128*IF(AU128&gt;0,AU128,1)),0)</f>
        <v>0</v>
      </c>
      <c r="BE128" s="122">
        <f>IF(OR(ISBLANK(BG103),BG103=0),0,AU128*BG101*AZ128/BG103)</f>
        <v>0</v>
      </c>
      <c r="BF128" s="2437">
        <f t="shared" si="41"/>
        <v>0</v>
      </c>
      <c r="BG128" s="111">
        <f>IF(OR(ISBLANK(BG103),BG103=0),0,BD128*AZ128*AZ103)</f>
        <v>0</v>
      </c>
      <c r="BH128" s="142" t="str">
        <f>_xlfn.LET(_xlpm.unite,SUBSTITUTE(TRIM(AY128)," (s)",""),_xlpm.val,BG128,_xlpm.estVol,COUNTIF(BA139:BH139,_xlpm.unite)+COUNTIF(BA141:BH141,_xlpm.unite)&gt;0,_xlpm.estPoids,COUNTIF(AU139:AZ139,_xlpm.unite)+COUNTIF(AU141:AZ141,_xlpm.unite)&gt;0,IF(_xlpm.estVol,IF(ROUND(_xlpm.val,3)&gt;=1,ROUND(_xlpm.val,3)&amp;"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28" s="2593"/>
      <c r="BK128" s="424" t="s">
        <v>422</v>
      </c>
      <c r="BL128" s="420"/>
      <c r="BM128" s="49"/>
      <c r="BN128" s="49"/>
      <c r="BO128" s="49"/>
      <c r="BP128" s="50"/>
      <c r="BR128" s="2593"/>
      <c r="BS128" s="424" t="s">
        <v>423</v>
      </c>
      <c r="BT128" s="420"/>
      <c r="BU128" s="49"/>
      <c r="BV128" s="49"/>
      <c r="BW128" s="49"/>
      <c r="BX128" s="50"/>
      <c r="BZ128" s="2593"/>
      <c r="CA128" s="424" t="s">
        <v>424</v>
      </c>
      <c r="CB128" s="420"/>
      <c r="CC128" s="49"/>
      <c r="CD128" s="49"/>
      <c r="CE128" s="49"/>
      <c r="CF128" s="50"/>
      <c r="CH128" s="3">
        <v>1</v>
      </c>
    </row>
    <row r="129" spans="2:86" ht="21" customHeight="1">
      <c r="B129" s="115" t="str">
        <f t="shared" si="36"/>
        <v>►</v>
      </c>
      <c r="C129" s="34" t="str">
        <f>C104</f>
        <v>N NOM DE VOTRE RECETTE | collez la--FAMILLE| Auteur &gt; VOUS</v>
      </c>
      <c r="D129" s="35">
        <f>D104</f>
        <v>1</v>
      </c>
      <c r="E129" s="34" t="str">
        <f>E104</f>
        <v>coupe</v>
      </c>
      <c r="F129" s="36" t="str">
        <f>F104</f>
        <v>Recette mère ► MILLE-FEUILLE meringue et chiboust pamplemousse aux fraises des bois</v>
      </c>
      <c r="G129" s="100"/>
      <c r="H129" s="120"/>
      <c r="I129" s="102" t="str">
        <f t="shared" si="33"/>
        <v/>
      </c>
      <c r="J129" s="103"/>
      <c r="K129" s="141"/>
      <c r="L129" s="143">
        <v>1</v>
      </c>
      <c r="M129" s="2110"/>
      <c r="N129" s="107">
        <f>IF(P138=0,0,(P129/P138)*O107*1000)</f>
        <v>0</v>
      </c>
      <c r="O129" s="117">
        <f>IF(P138=0, 0, (G129*L129)/(P138*O107))</f>
        <v>0</v>
      </c>
      <c r="P129" s="109" cm="1">
        <f t="array" ref="P129">IFERROR(_xlfn.LET(_xlpm.k,UPPER(TRIM(K129)),_xlpm.r,_xlfn.XLOOKUP(_xlpm.k,UPPER(TRIM(G139:T139)),G140:T140,_xlfn.XLOOKUP(_xlpm.k,UPPER(TRIM(G141:T141)),G142:T142,0)),_xlpm.r*J129*IF(G129&gt;0,G129,1)),0)</f>
        <v>0</v>
      </c>
      <c r="Q129" s="118">
        <f>IF(OR(ISBLANK(S103),S103=0),0,G129*S101*L129/S103)</f>
        <v>0</v>
      </c>
      <c r="R129" s="2436">
        <f t="shared" si="37"/>
        <v>0</v>
      </c>
      <c r="S129" s="111">
        <f>IF(OR(ISBLANK(S103),S103=0),0,P129*L129*L103)</f>
        <v>0</v>
      </c>
      <c r="T129" s="119" t="str">
        <f>_xlfn.LET(_xlpm.unite,SUBSTITUTE(TRIM(K129)," (s)",""),_xlpm.val,S129,_xlpm.estVol,COUNTIF(M139:T139,_xlpm.unite)+COUNTIF(M141:T141,_xlpm.unite)&gt;0,_xlpm.estPoids,COUNTIF(G139:L139,_xlpm.unite)+COUNTIF(G141:L141,_xlpm.unite)&gt;0,IF(_xlpm.estVol,IF(ROUND(_xlpm.val,3)&gt;=1,ROUND(_xlpm.val,3)&amp;"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29" s="115" t="str">
        <f t="shared" si="38"/>
        <v>►</v>
      </c>
      <c r="W129" s="34" t="str">
        <f>W104</f>
        <v>N NAME OF YOUR RECIPE | paste it — FAMILY|  Author &gt; YOU</v>
      </c>
      <c r="X129" s="35">
        <f>X104</f>
        <v>0.6</v>
      </c>
      <c r="Y129" s="34" t="str">
        <f>Y104</f>
        <v>kg</v>
      </c>
      <c r="Z129" s="36" t="str">
        <f>Z104</f>
        <v>Master recipe ► Guinea fowl ballotine</v>
      </c>
      <c r="AA129" s="100"/>
      <c r="AB129" s="120"/>
      <c r="AC129" s="102" t="str">
        <f t="shared" si="34"/>
        <v/>
      </c>
      <c r="AD129" s="103"/>
      <c r="AE129" s="141"/>
      <c r="AF129" s="143">
        <v>1</v>
      </c>
      <c r="AG129" s="2109"/>
      <c r="AH129" s="107">
        <f>IF(AJ138=0,0,(AJ129/AJ138)*AI107*1000)</f>
        <v>0</v>
      </c>
      <c r="AI129" s="117">
        <f>IF(AJ138=0, 0, (AA129*AF129)/(AJ138*AI107))</f>
        <v>0</v>
      </c>
      <c r="AJ129" s="109" cm="1">
        <f t="array" ref="AJ129">IFERROR(_xlfn.LET(_xlpm.k,UPPER(TRIM(AE129)),_xlpm.r,_xlfn.XLOOKUP(_xlpm.k,UPPER(TRIM(AA139:AN139)),AA140:AN140,_xlfn.XLOOKUP(_xlpm.k,UPPER(TRIM(AA141:AN141)),AA142:AN142,0)),_xlpm.r*AD129*IF(AA129&gt;0,AA129,1)),0)</f>
        <v>0</v>
      </c>
      <c r="AK129" s="118">
        <f>IF(OR(ISBLANK(AM103),AM103=0),0,AA129*AM101*AF129/AM103)</f>
        <v>0</v>
      </c>
      <c r="AL129" s="2436">
        <f t="shared" si="39"/>
        <v>0</v>
      </c>
      <c r="AM129" s="111">
        <f>IF(OR(ISBLANK(AM103),AM103=0),0,AJ129*AF129*AF103)</f>
        <v>0</v>
      </c>
      <c r="AN129" s="119" t="str">
        <f>_xlfn.LET(_xlpm.unite,SUBSTITUTE(TRIM(AE129)," (s)",""),_xlpm.val,AM129,_xlpm.estVol,COUNTIF(AG139:AN139,_xlpm.unite)+COUNTIF(AG141:AN141,_xlpm.unite)&gt;0,_xlpm.estPoids,COUNTIF(AA139:AF139,_xlpm.unite)+COUNTIF(AA141:AF141,_xlpm.unite)&gt;0,IF(_xlpm.estVol,IF(ROUND(_xlpm.val,3)&gt;=1,ROUND(_xlpm.val,3)&amp;"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29" s="115" t="str">
        <f t="shared" si="40"/>
        <v>►</v>
      </c>
      <c r="AQ129" s="34" t="str">
        <f>AQ104</f>
        <v>N NOMBRE DE SU RECETA | pegue esto — FAMILIA| Autor &gt; USTED</v>
      </c>
      <c r="AR129" s="35">
        <f>AR104</f>
        <v>0.6</v>
      </c>
      <c r="AS129" s="34" t="str">
        <f>AS104</f>
        <v>kg</v>
      </c>
      <c r="AT129" s="36" t="str">
        <f>AT104</f>
        <v>Receta madre ► Ballotina de pintada</v>
      </c>
      <c r="AU129" s="100"/>
      <c r="AV129" s="120"/>
      <c r="AW129" s="102" t="str">
        <f t="shared" si="35"/>
        <v/>
      </c>
      <c r="AX129" s="103"/>
      <c r="AY129" s="141"/>
      <c r="AZ129" s="143">
        <v>1</v>
      </c>
      <c r="BA129" s="2109"/>
      <c r="BB129" s="107">
        <f>IF(BD138=0,0,(BD129/BD138)*BC107*1000)</f>
        <v>0</v>
      </c>
      <c r="BC129" s="117">
        <f>IF(BD138=0, 0, (AU129*AZ129)/(BD138*BC107))</f>
        <v>0</v>
      </c>
      <c r="BD129" s="109" cm="1">
        <f t="array" ref="BD129">IFERROR(_xlfn.LET(_xlpm.k,UPPER(TRIM(AY129)),_xlpm.r,_xlfn.XLOOKUP(_xlpm.k,UPPER(TRIM(AU139:BH139)),AU140:BH140,_xlfn.XLOOKUP(_xlpm.k,UPPER(TRIM(AU141:BH141)),AU142:BH142,0)),_xlpm.r*AX129*IF(AU129&gt;0,AU129,1)),0)</f>
        <v>0</v>
      </c>
      <c r="BE129" s="118">
        <f>IF(OR(ISBLANK(BG103),BG103=0),0,AU129*BG101*AZ129/BG103)</f>
        <v>0</v>
      </c>
      <c r="BF129" s="2436">
        <f t="shared" si="41"/>
        <v>0</v>
      </c>
      <c r="BG129" s="111">
        <f>IF(OR(ISBLANK(BG103),BG103=0),0,BD129*AZ129*AZ103)</f>
        <v>0</v>
      </c>
      <c r="BH129" s="119" t="str">
        <f>_xlfn.LET(_xlpm.unite,SUBSTITUTE(TRIM(AY129)," (s)",""),_xlpm.val,BG129,_xlpm.estVol,COUNTIF(BA139:BH139,_xlpm.unite)+COUNTIF(BA141:BH141,_xlpm.unite)&gt;0,_xlpm.estPoids,COUNTIF(AU139:AZ139,_xlpm.unite)+COUNTIF(AU141:AZ141,_xlpm.unite)&gt;0,IF(_xlpm.estVol,IF(ROUND(_xlpm.val,3)&gt;=1,ROUND(_xlpm.val,3)&amp;"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29" s="2593"/>
      <c r="BK129" s="419" t="s">
        <v>426</v>
      </c>
      <c r="BL129" s="425"/>
      <c r="BM129" s="49"/>
      <c r="BN129" s="49"/>
      <c r="BO129" s="49"/>
      <c r="BP129" s="50"/>
      <c r="BR129" s="2593"/>
      <c r="BS129" s="419" t="s">
        <v>427</v>
      </c>
      <c r="BT129" s="425"/>
      <c r="BU129" s="49"/>
      <c r="BV129" s="49"/>
      <c r="BW129" s="49"/>
      <c r="BX129" s="50"/>
      <c r="BZ129" s="2593"/>
      <c r="CA129" s="419" t="s">
        <v>428</v>
      </c>
      <c r="CB129" s="425"/>
      <c r="CC129" s="49"/>
      <c r="CD129" s="49"/>
      <c r="CE129" s="49"/>
      <c r="CF129" s="50"/>
      <c r="CH129" s="3">
        <v>1</v>
      </c>
    </row>
    <row r="130" spans="2:86" ht="21" customHeight="1">
      <c r="B130" s="115" t="str">
        <f t="shared" si="36"/>
        <v>►</v>
      </c>
      <c r="C130" s="34" t="str">
        <f>C104</f>
        <v>N NOM DE VOTRE RECETTE | collez la--FAMILLE| Auteur &gt; VOUS</v>
      </c>
      <c r="D130" s="35">
        <f>D104</f>
        <v>1</v>
      </c>
      <c r="E130" s="34" t="str">
        <f>E104</f>
        <v>coupe</v>
      </c>
      <c r="F130" s="36" t="str">
        <f>F104</f>
        <v>Recette mère ► MILLE-FEUILLE meringue et chiboust pamplemousse aux fraises des bois</v>
      </c>
      <c r="G130" s="100"/>
      <c r="H130" s="120"/>
      <c r="I130" s="102" t="str">
        <f t="shared" si="33"/>
        <v/>
      </c>
      <c r="J130" s="103"/>
      <c r="K130" s="141"/>
      <c r="L130" s="143">
        <v>1</v>
      </c>
      <c r="M130" s="2110"/>
      <c r="N130" s="107">
        <f>IF(P138=0,0,(P130/P138)*O107*1000)</f>
        <v>0</v>
      </c>
      <c r="O130" s="117">
        <f>IF(P138=0, 0, (G130*L130)/(P138*O107))</f>
        <v>0</v>
      </c>
      <c r="P130" s="109" cm="1">
        <f t="array" ref="P130">IFERROR(_xlfn.LET(_xlpm.k,UPPER(TRIM(K130)),_xlpm.r,_xlfn.XLOOKUP(_xlpm.k,UPPER(TRIM(G139:T139)),G140:T140,_xlfn.XLOOKUP(_xlpm.k,UPPER(TRIM(G141:T141)),G142:T142,0)),_xlpm.r*J130*IF(G130&gt;0,G130,1)),0)</f>
        <v>0</v>
      </c>
      <c r="Q130" s="122">
        <f>IF(OR(ISBLANK(S103),S103=0),0,G130*S101*L130/S103)</f>
        <v>0</v>
      </c>
      <c r="R130" s="2437">
        <f t="shared" si="37"/>
        <v>0</v>
      </c>
      <c r="S130" s="111">
        <f>IF(OR(ISBLANK(S103),S103=0),0,P130*L130*L103)</f>
        <v>0</v>
      </c>
      <c r="T130" s="142" t="str">
        <f>_xlfn.LET(_xlpm.unite,SUBSTITUTE(TRIM(K130)," (s)",""),_xlpm.val,S130,_xlpm.estVol,COUNTIF(M139:T139,_xlpm.unite)+COUNTIF(M141:T141,_xlpm.unite)&gt;0,_xlpm.estPoids,COUNTIF(G139:L139,_xlpm.unite)+COUNTIF(G141:L141,_xlpm.unite)&gt;0,IF(_xlpm.estVol,IF(ROUND(_xlpm.val,3)&gt;=1,ROUND(_xlpm.val,3)&amp;"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30" s="115" t="str">
        <f t="shared" si="38"/>
        <v>►</v>
      </c>
      <c r="W130" s="34" t="str">
        <f>W104</f>
        <v>N NAME OF YOUR RECIPE | paste it — FAMILY|  Author &gt; YOU</v>
      </c>
      <c r="X130" s="35">
        <f>X104</f>
        <v>0.6</v>
      </c>
      <c r="Y130" s="34" t="str">
        <f>Y104</f>
        <v>kg</v>
      </c>
      <c r="Z130" s="36" t="str">
        <f>Z104</f>
        <v>Master recipe ► Guinea fowl ballotine</v>
      </c>
      <c r="AA130" s="100"/>
      <c r="AB130" s="120"/>
      <c r="AC130" s="102" t="str">
        <f t="shared" si="34"/>
        <v/>
      </c>
      <c r="AD130" s="103"/>
      <c r="AE130" s="141"/>
      <c r="AF130" s="143">
        <v>1</v>
      </c>
      <c r="AG130" s="2109"/>
      <c r="AH130" s="107">
        <f>IF(AJ138=0,0,(AJ130/AJ138)*AI107*1000)</f>
        <v>0</v>
      </c>
      <c r="AI130" s="117">
        <f>IF(AJ138=0, 0, (AA130*AF130)/(AJ138*AI107))</f>
        <v>0</v>
      </c>
      <c r="AJ130" s="109" cm="1">
        <f t="array" ref="AJ130">IFERROR(_xlfn.LET(_xlpm.k,UPPER(TRIM(AE130)),_xlpm.r,_xlfn.XLOOKUP(_xlpm.k,UPPER(TRIM(AA139:AN139)),AA140:AN140,_xlfn.XLOOKUP(_xlpm.k,UPPER(TRIM(AA141:AN141)),AA142:AN142,0)),_xlpm.r*AD130*IF(AA130&gt;0,AA130,1)),0)</f>
        <v>0</v>
      </c>
      <c r="AK130" s="122">
        <f>IF(OR(ISBLANK(AM103),AM103=0),0,AA130*AM101*AF130/AM103)</f>
        <v>0</v>
      </c>
      <c r="AL130" s="2437">
        <f t="shared" si="39"/>
        <v>0</v>
      </c>
      <c r="AM130" s="111">
        <f>IF(OR(ISBLANK(AM103),AM103=0),0,AJ130*AF130*AF103)</f>
        <v>0</v>
      </c>
      <c r="AN130" s="142" t="str">
        <f>_xlfn.LET(_xlpm.unite,SUBSTITUTE(TRIM(AE130)," (s)",""),_xlpm.val,AM130,_xlpm.estVol,COUNTIF(AG139:AN139,_xlpm.unite)+COUNTIF(AG141:AN141,_xlpm.unite)&gt;0,_xlpm.estPoids,COUNTIF(AA139:AF139,_xlpm.unite)+COUNTIF(AA141:AF141,_xlpm.unite)&gt;0,IF(_xlpm.estVol,IF(ROUND(_xlpm.val,3)&gt;=1,ROUND(_xlpm.val,3)&amp;"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30" s="115" t="str">
        <f t="shared" si="40"/>
        <v>►</v>
      </c>
      <c r="AQ130" s="34" t="str">
        <f>AQ104</f>
        <v>N NOMBRE DE SU RECETA | pegue esto — FAMILIA| Autor &gt; USTED</v>
      </c>
      <c r="AR130" s="35">
        <f>AR104</f>
        <v>0.6</v>
      </c>
      <c r="AS130" s="34" t="str">
        <f>AS104</f>
        <v>kg</v>
      </c>
      <c r="AT130" s="36" t="str">
        <f>AT104</f>
        <v>Receta madre ► Ballotina de pintada</v>
      </c>
      <c r="AU130" s="100"/>
      <c r="AV130" s="120"/>
      <c r="AW130" s="102" t="str">
        <f t="shared" si="35"/>
        <v/>
      </c>
      <c r="AX130" s="103"/>
      <c r="AY130" s="141"/>
      <c r="AZ130" s="143">
        <v>1</v>
      </c>
      <c r="BA130" s="2109"/>
      <c r="BB130" s="107">
        <f>IF(BD138=0,0,(BD130/BD138)*BC107*1000)</f>
        <v>0</v>
      </c>
      <c r="BC130" s="117">
        <f>IF(BD138=0, 0, (AU130*AZ130)/(BD138*BC107))</f>
        <v>0</v>
      </c>
      <c r="BD130" s="109" cm="1">
        <f t="array" ref="BD130">IFERROR(_xlfn.LET(_xlpm.k,UPPER(TRIM(AY130)),_xlpm.r,_xlfn.XLOOKUP(_xlpm.k,UPPER(TRIM(AU139:BH139)),AU140:BH140,_xlfn.XLOOKUP(_xlpm.k,UPPER(TRIM(AU141:BH141)),AU142:BH142,0)),_xlpm.r*AX130*IF(AU130&gt;0,AU130,1)),0)</f>
        <v>0</v>
      </c>
      <c r="BE130" s="122">
        <f>IF(OR(ISBLANK(BG103),BG103=0),0,AU130*BG101*AZ130/BG103)</f>
        <v>0</v>
      </c>
      <c r="BF130" s="2437">
        <f t="shared" si="41"/>
        <v>0</v>
      </c>
      <c r="BG130" s="111">
        <f>IF(OR(ISBLANK(BG103),BG103=0),0,BD130*AZ130*AZ103)</f>
        <v>0</v>
      </c>
      <c r="BH130" s="142" t="str">
        <f>_xlfn.LET(_xlpm.unite,SUBSTITUTE(TRIM(AY130)," (s)",""),_xlpm.val,BG130,_xlpm.estVol,COUNTIF(BA139:BH139,_xlpm.unite)+COUNTIF(BA141:BH141,_xlpm.unite)&gt;0,_xlpm.estPoids,COUNTIF(AU139:AZ139,_xlpm.unite)+COUNTIF(AU141:AZ141,_xlpm.unite)&gt;0,IF(_xlpm.estVol,IF(ROUND(_xlpm.val,3)&gt;=1,ROUND(_xlpm.val,3)&amp;"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30" s="48"/>
      <c r="BK130" s="49"/>
      <c r="BL130" s="49"/>
      <c r="BM130" s="49"/>
      <c r="BN130" s="49"/>
      <c r="BO130" s="49"/>
      <c r="BP130" s="50"/>
      <c r="BR130" s="48"/>
      <c r="BS130" s="49"/>
      <c r="BT130" s="49"/>
      <c r="BU130" s="49"/>
      <c r="BV130" s="49"/>
      <c r="BW130" s="49"/>
      <c r="BX130" s="50"/>
      <c r="BZ130" s="48"/>
      <c r="CA130" s="49"/>
      <c r="CB130" s="49"/>
      <c r="CC130" s="49"/>
      <c r="CD130" s="49"/>
      <c r="CE130" s="49"/>
      <c r="CF130" s="50"/>
      <c r="CH130" s="3">
        <v>1</v>
      </c>
    </row>
    <row r="131" spans="2:86" ht="21" customHeight="1">
      <c r="B131" s="115" t="str">
        <f t="shared" si="36"/>
        <v>►</v>
      </c>
      <c r="C131" s="34" t="str">
        <f>C104</f>
        <v>N NOM DE VOTRE RECETTE | collez la--FAMILLE| Auteur &gt; VOUS</v>
      </c>
      <c r="D131" s="35">
        <f>D104</f>
        <v>1</v>
      </c>
      <c r="E131" s="34" t="str">
        <f>E104</f>
        <v>coupe</v>
      </c>
      <c r="F131" s="36" t="str">
        <f>F104</f>
        <v>Recette mère ► MILLE-FEUILLE meringue et chiboust pamplemousse aux fraises des bois</v>
      </c>
      <c r="G131" s="100"/>
      <c r="H131" s="120"/>
      <c r="I131" s="102" t="str">
        <f t="shared" si="33"/>
        <v/>
      </c>
      <c r="J131" s="103"/>
      <c r="K131" s="141"/>
      <c r="L131" s="143">
        <v>1</v>
      </c>
      <c r="M131" s="2110"/>
      <c r="N131" s="107">
        <f>IF(P138=0,0,(P131/P138)*O107*1000)</f>
        <v>0</v>
      </c>
      <c r="O131" s="117">
        <f>IF(P138=0, 0, (G131*L131)/(P138*O107))</f>
        <v>0</v>
      </c>
      <c r="P131" s="109" cm="1">
        <f t="array" ref="P131">IFERROR(_xlfn.LET(_xlpm.k,UPPER(TRIM(K131)),_xlpm.r,_xlfn.XLOOKUP(_xlpm.k,UPPER(TRIM(G139:T139)),G140:T140,_xlfn.XLOOKUP(_xlpm.k,UPPER(TRIM(G141:T141)),G142:T142,0)),_xlpm.r*J131*IF(G131&gt;0,G131,1)),0)</f>
        <v>0</v>
      </c>
      <c r="Q131" s="118">
        <f>IF(OR(ISBLANK(S103),S103=0),0,G131*S101*L131/S103)</f>
        <v>0</v>
      </c>
      <c r="R131" s="2436">
        <f t="shared" si="37"/>
        <v>0</v>
      </c>
      <c r="S131" s="111">
        <f>IF(OR(ISBLANK(S103),S103=0),0,P131*L131*L103)</f>
        <v>0</v>
      </c>
      <c r="T131" s="119" t="str">
        <f>_xlfn.LET(_xlpm.unite,SUBSTITUTE(TRIM(K131)," (s)",""),_xlpm.val,S131,_xlpm.estVol,COUNTIF(M139:T139,_xlpm.unite)+COUNTIF(M141:T141,_xlpm.unite)&gt;0,_xlpm.estPoids,COUNTIF(G139:L139,_xlpm.unite)+COUNTIF(G141:L141,_xlpm.unite)&gt;0,IF(_xlpm.estVol,IF(ROUND(_xlpm.val,3)&gt;=1,ROUND(_xlpm.val,3)&amp;"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31" s="115" t="str">
        <f t="shared" si="38"/>
        <v>►</v>
      </c>
      <c r="W131" s="34" t="str">
        <f>W104</f>
        <v>N NAME OF YOUR RECIPE | paste it — FAMILY|  Author &gt; YOU</v>
      </c>
      <c r="X131" s="35">
        <f>X104</f>
        <v>0.6</v>
      </c>
      <c r="Y131" s="34" t="str">
        <f>Y104</f>
        <v>kg</v>
      </c>
      <c r="Z131" s="36" t="str">
        <f>Z104</f>
        <v>Master recipe ► Guinea fowl ballotine</v>
      </c>
      <c r="AA131" s="100"/>
      <c r="AB131" s="120"/>
      <c r="AC131" s="102" t="str">
        <f t="shared" si="34"/>
        <v/>
      </c>
      <c r="AD131" s="103"/>
      <c r="AE131" s="141"/>
      <c r="AF131" s="143">
        <v>1</v>
      </c>
      <c r="AG131" s="2109"/>
      <c r="AH131" s="107">
        <f>IF(AJ138=0,0,(AJ131/AJ138)*AI107*1000)</f>
        <v>0</v>
      </c>
      <c r="AI131" s="117">
        <f>IF(AJ138=0, 0, (AA131*AF131)/(AJ138*AI107))</f>
        <v>0</v>
      </c>
      <c r="AJ131" s="109" cm="1">
        <f t="array" ref="AJ131">IFERROR(_xlfn.LET(_xlpm.k,UPPER(TRIM(AE131)),_xlpm.r,_xlfn.XLOOKUP(_xlpm.k,UPPER(TRIM(AA139:AN139)),AA140:AN140,_xlfn.XLOOKUP(_xlpm.k,UPPER(TRIM(AA141:AN141)),AA142:AN142,0)),_xlpm.r*AD131*IF(AA131&gt;0,AA131,1)),0)</f>
        <v>0</v>
      </c>
      <c r="AK131" s="118">
        <f>IF(OR(ISBLANK(AM103),AM103=0),0,AA131*AM101*AF131/AM103)</f>
        <v>0</v>
      </c>
      <c r="AL131" s="2436">
        <f t="shared" si="39"/>
        <v>0</v>
      </c>
      <c r="AM131" s="111">
        <f>IF(OR(ISBLANK(AM103),AM103=0),0,AJ131*AF131*AF103)</f>
        <v>0</v>
      </c>
      <c r="AN131" s="119" t="str">
        <f>_xlfn.LET(_xlpm.unite,SUBSTITUTE(TRIM(AE131)," (s)",""),_xlpm.val,AM131,_xlpm.estVol,COUNTIF(AG139:AN139,_xlpm.unite)+COUNTIF(AG141:AN141,_xlpm.unite)&gt;0,_xlpm.estPoids,COUNTIF(AA139:AF139,_xlpm.unite)+COUNTIF(AA141:AF141,_xlpm.unite)&gt;0,IF(_xlpm.estVol,IF(ROUND(_xlpm.val,3)&gt;=1,ROUND(_xlpm.val,3)&amp;"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31" s="115" t="str">
        <f t="shared" si="40"/>
        <v>►</v>
      </c>
      <c r="AQ131" s="34" t="str">
        <f>AQ104</f>
        <v>N NOMBRE DE SU RECETA | pegue esto — FAMILIA| Autor &gt; USTED</v>
      </c>
      <c r="AR131" s="35">
        <f>AR104</f>
        <v>0.6</v>
      </c>
      <c r="AS131" s="34" t="str">
        <f>AS104</f>
        <v>kg</v>
      </c>
      <c r="AT131" s="36" t="str">
        <f>AT104</f>
        <v>Receta madre ► Ballotina de pintada</v>
      </c>
      <c r="AU131" s="100"/>
      <c r="AV131" s="120"/>
      <c r="AW131" s="102" t="str">
        <f t="shared" si="35"/>
        <v/>
      </c>
      <c r="AX131" s="103"/>
      <c r="AY131" s="141"/>
      <c r="AZ131" s="143">
        <v>1</v>
      </c>
      <c r="BA131" s="2109"/>
      <c r="BB131" s="107">
        <f>IF(BD138=0,0,(BD131/BD138)*BC107*1000)</f>
        <v>0</v>
      </c>
      <c r="BC131" s="117">
        <f>IF(BD138=0, 0, (AU131*AZ131)/(BD138*BC107))</f>
        <v>0</v>
      </c>
      <c r="BD131" s="109" cm="1">
        <f t="array" ref="BD131">IFERROR(_xlfn.LET(_xlpm.k,UPPER(TRIM(AY131)),_xlpm.r,_xlfn.XLOOKUP(_xlpm.k,UPPER(TRIM(AU139:BH139)),AU140:BH140,_xlfn.XLOOKUP(_xlpm.k,UPPER(TRIM(AU141:BH141)),AU142:BH142,0)),_xlpm.r*AX131*IF(AU131&gt;0,AU131,1)),0)</f>
        <v>0</v>
      </c>
      <c r="BE131" s="118">
        <f>IF(OR(ISBLANK(BG103),BG103=0),0,AU131*BG101*AZ131/BG103)</f>
        <v>0</v>
      </c>
      <c r="BF131" s="2436">
        <f t="shared" si="41"/>
        <v>0</v>
      </c>
      <c r="BG131" s="111">
        <f>IF(OR(ISBLANK(BG103),BG103=0),0,BD131*AZ131*AZ103)</f>
        <v>0</v>
      </c>
      <c r="BH131" s="119" t="str">
        <f>_xlfn.LET(_xlpm.unite,SUBSTITUTE(TRIM(AY131)," (s)",""),_xlpm.val,BG131,_xlpm.estVol,COUNTIF(BA139:BH139,_xlpm.unite)+COUNTIF(BA141:BH141,_xlpm.unite)&gt;0,_xlpm.estPoids,COUNTIF(AU139:AZ139,_xlpm.unite)+COUNTIF(AU141:AZ141,_xlpm.unite)&gt;0,IF(_xlpm.estVol,IF(ROUND(_xlpm.val,3)&gt;=1,ROUND(_xlpm.val,3)&amp;"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31" s="48"/>
      <c r="BK131" s="49"/>
      <c r="BL131" s="49"/>
      <c r="BM131" s="49"/>
      <c r="BN131" s="49"/>
      <c r="BO131" s="49"/>
      <c r="BP131" s="50"/>
      <c r="BR131" s="48"/>
      <c r="BS131" s="49"/>
      <c r="BT131" s="49"/>
      <c r="BU131" s="49"/>
      <c r="BV131" s="49"/>
      <c r="BW131" s="49"/>
      <c r="BX131" s="50"/>
      <c r="BZ131" s="48"/>
      <c r="CA131" s="49"/>
      <c r="CB131" s="49"/>
      <c r="CC131" s="49"/>
      <c r="CD131" s="49"/>
      <c r="CE131" s="49"/>
      <c r="CF131" s="50"/>
      <c r="CH131" s="3">
        <v>1</v>
      </c>
    </row>
    <row r="132" spans="2:86" ht="21" customHeight="1">
      <c r="B132" s="115" t="str">
        <f t="shared" si="36"/>
        <v>►</v>
      </c>
      <c r="C132" s="34" t="str">
        <f>C104</f>
        <v>N NOM DE VOTRE RECETTE | collez la--FAMILLE| Auteur &gt; VOUS</v>
      </c>
      <c r="D132" s="35">
        <f>D104</f>
        <v>1</v>
      </c>
      <c r="E132" s="34" t="str">
        <f>E104</f>
        <v>coupe</v>
      </c>
      <c r="F132" s="36" t="str">
        <f>F104</f>
        <v>Recette mère ► MILLE-FEUILLE meringue et chiboust pamplemousse aux fraises des bois</v>
      </c>
      <c r="G132" s="100"/>
      <c r="H132" s="120"/>
      <c r="I132" s="102" t="str">
        <f t="shared" si="33"/>
        <v/>
      </c>
      <c r="J132" s="103"/>
      <c r="K132" s="141"/>
      <c r="L132" s="143">
        <v>1</v>
      </c>
      <c r="M132" s="2110"/>
      <c r="N132" s="107">
        <f>IF(P138=0,0,(P132/P138)*O107*1000)</f>
        <v>0</v>
      </c>
      <c r="O132" s="117">
        <f>IF(P138=0, 0, (G132*L132)/(P138*O107))</f>
        <v>0</v>
      </c>
      <c r="P132" s="109" cm="1">
        <f t="array" ref="P132">IFERROR(_xlfn.LET(_xlpm.k,UPPER(TRIM(K132)),_xlpm.r,_xlfn.XLOOKUP(_xlpm.k,UPPER(TRIM(G139:T139)),G140:T140,_xlfn.XLOOKUP(_xlpm.k,UPPER(TRIM(G141:T141)),G142:T142,0)),_xlpm.r*J132*IF(G132&gt;0,G132,1)),0)</f>
        <v>0</v>
      </c>
      <c r="Q132" s="122">
        <f>IF(OR(ISBLANK(S103),S103=0),0,G132*S101*L132/S103)</f>
        <v>0</v>
      </c>
      <c r="R132" s="2437">
        <f t="shared" si="37"/>
        <v>0</v>
      </c>
      <c r="S132" s="111">
        <f>IF(OR(ISBLANK(S103),S103=0),0,P132*L132*L103)</f>
        <v>0</v>
      </c>
      <c r="T132" s="142" t="str">
        <f>_xlfn.LET(_xlpm.unite,SUBSTITUTE(TRIM(K132)," (s)",""),_xlpm.val,S132,_xlpm.estVol,COUNTIF(M139:T139,_xlpm.unite)+COUNTIF(M141:T141,_xlpm.unite)&gt;0,_xlpm.estPoids,COUNTIF(G139:L139,_xlpm.unite)+COUNTIF(G141:L141,_xlpm.unite)&gt;0,IF(_xlpm.estVol,IF(ROUND(_xlpm.val,3)&gt;=1,ROUND(_xlpm.val,3)&amp;"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32" s="115" t="str">
        <f t="shared" si="38"/>
        <v>►</v>
      </c>
      <c r="W132" s="34" t="str">
        <f>W104</f>
        <v>N NAME OF YOUR RECIPE | paste it — FAMILY|  Author &gt; YOU</v>
      </c>
      <c r="X132" s="35">
        <f>X104</f>
        <v>0.6</v>
      </c>
      <c r="Y132" s="34" t="str">
        <f>Y104</f>
        <v>kg</v>
      </c>
      <c r="Z132" s="36" t="str">
        <f>Z104</f>
        <v>Master recipe ► Guinea fowl ballotine</v>
      </c>
      <c r="AA132" s="100"/>
      <c r="AB132" s="120"/>
      <c r="AC132" s="102" t="str">
        <f t="shared" si="34"/>
        <v/>
      </c>
      <c r="AD132" s="103"/>
      <c r="AE132" s="141"/>
      <c r="AF132" s="143">
        <v>1</v>
      </c>
      <c r="AG132" s="2109"/>
      <c r="AH132" s="107">
        <f>IF(AJ138=0,0,(AJ132/AJ138)*AI107*1000)</f>
        <v>0</v>
      </c>
      <c r="AI132" s="117">
        <f>IF(AJ138=0, 0, (AA132*AF132)/(AJ138*AI107))</f>
        <v>0</v>
      </c>
      <c r="AJ132" s="109" cm="1">
        <f t="array" ref="AJ132">IFERROR(_xlfn.LET(_xlpm.k,UPPER(TRIM(AE132)),_xlpm.r,_xlfn.XLOOKUP(_xlpm.k,UPPER(TRIM(AA139:AN139)),AA140:AN140,_xlfn.XLOOKUP(_xlpm.k,UPPER(TRIM(AA141:AN141)),AA142:AN142,0)),_xlpm.r*AD132*IF(AA132&gt;0,AA132,1)),0)</f>
        <v>0</v>
      </c>
      <c r="AK132" s="122">
        <f>IF(OR(ISBLANK(AM103),AM103=0),0,AA132*AM101*AF132/AM103)</f>
        <v>0</v>
      </c>
      <c r="AL132" s="2437">
        <f t="shared" si="39"/>
        <v>0</v>
      </c>
      <c r="AM132" s="111">
        <f>IF(OR(ISBLANK(AM103),AM103=0),0,AJ132*AF132*AF103)</f>
        <v>0</v>
      </c>
      <c r="AN132" s="142" t="str">
        <f>_xlfn.LET(_xlpm.unite,SUBSTITUTE(TRIM(AE132)," (s)",""),_xlpm.val,AM132,_xlpm.estVol,COUNTIF(AG139:AN139,_xlpm.unite)+COUNTIF(AG141:AN141,_xlpm.unite)&gt;0,_xlpm.estPoids,COUNTIF(AA139:AF139,_xlpm.unite)+COUNTIF(AA141:AF141,_xlpm.unite)&gt;0,IF(_xlpm.estVol,IF(ROUND(_xlpm.val,3)&gt;=1,ROUND(_xlpm.val,3)&amp;"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32" s="115" t="str">
        <f t="shared" si="40"/>
        <v>►</v>
      </c>
      <c r="AQ132" s="34" t="str">
        <f>AQ104</f>
        <v>N NOMBRE DE SU RECETA | pegue esto — FAMILIA| Autor &gt; USTED</v>
      </c>
      <c r="AR132" s="35">
        <f>AR104</f>
        <v>0.6</v>
      </c>
      <c r="AS132" s="34" t="str">
        <f>AS104</f>
        <v>kg</v>
      </c>
      <c r="AT132" s="36" t="str">
        <f>AT104</f>
        <v>Receta madre ► Ballotina de pintada</v>
      </c>
      <c r="AU132" s="100"/>
      <c r="AV132" s="120"/>
      <c r="AW132" s="102" t="str">
        <f t="shared" si="35"/>
        <v/>
      </c>
      <c r="AX132" s="103"/>
      <c r="AY132" s="141"/>
      <c r="AZ132" s="143">
        <v>1</v>
      </c>
      <c r="BA132" s="2109"/>
      <c r="BB132" s="107">
        <f>IF(BD138=0,0,(BD132/BD138)*BC107*1000)</f>
        <v>0</v>
      </c>
      <c r="BC132" s="117">
        <f>IF(BD138=0, 0, (AU132*AZ132)/(BD138*BC107))</f>
        <v>0</v>
      </c>
      <c r="BD132" s="109" cm="1">
        <f t="array" ref="BD132">IFERROR(_xlfn.LET(_xlpm.k,UPPER(TRIM(AY132)),_xlpm.r,_xlfn.XLOOKUP(_xlpm.k,UPPER(TRIM(AU139:BH139)),AU140:BH140,_xlfn.XLOOKUP(_xlpm.k,UPPER(TRIM(AU141:BH141)),AU142:BH142,0)),_xlpm.r*AX132*IF(AU132&gt;0,AU132,1)),0)</f>
        <v>0</v>
      </c>
      <c r="BE132" s="122">
        <f>IF(OR(ISBLANK(BG103),BG103=0),0,AU132*BG101*AZ132/BG103)</f>
        <v>0</v>
      </c>
      <c r="BF132" s="2437">
        <f t="shared" si="41"/>
        <v>0</v>
      </c>
      <c r="BG132" s="111">
        <f>IF(OR(ISBLANK(BG103),BG103=0),0,BD132*AZ132*AZ103)</f>
        <v>0</v>
      </c>
      <c r="BH132" s="142" t="str">
        <f>_xlfn.LET(_xlpm.unite,SUBSTITUTE(TRIM(AY132)," (s)",""),_xlpm.val,BG132,_xlpm.estVol,COUNTIF(BA139:BH139,_xlpm.unite)+COUNTIF(BA141:BH141,_xlpm.unite)&gt;0,_xlpm.estPoids,COUNTIF(AU139:AZ139,_xlpm.unite)+COUNTIF(AU141:AZ141,_xlpm.unite)&gt;0,IF(_xlpm.estVol,IF(ROUND(_xlpm.val,3)&gt;=1,ROUND(_xlpm.val,3)&amp;"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32" s="48"/>
      <c r="BK132" s="49"/>
      <c r="BL132" s="49"/>
      <c r="BM132" s="49"/>
      <c r="BN132" s="49"/>
      <c r="BO132" s="49"/>
      <c r="BP132" s="50"/>
      <c r="BR132" s="48"/>
      <c r="BS132" s="49"/>
      <c r="BT132" s="49"/>
      <c r="BU132" s="49"/>
      <c r="BV132" s="49"/>
      <c r="BW132" s="49"/>
      <c r="BX132" s="50"/>
      <c r="BZ132" s="48"/>
      <c r="CA132" s="49"/>
      <c r="CB132" s="49"/>
      <c r="CC132" s="49"/>
      <c r="CD132" s="49"/>
      <c r="CE132" s="49"/>
      <c r="CF132" s="50"/>
      <c r="CH132" s="3">
        <v>1</v>
      </c>
    </row>
    <row r="133" spans="2:86" ht="21" customHeight="1">
      <c r="B133" s="115" t="str">
        <f t="shared" si="36"/>
        <v>►</v>
      </c>
      <c r="C133" s="34" t="str">
        <f>C104</f>
        <v>N NOM DE VOTRE RECETTE | collez la--FAMILLE| Auteur &gt; VOUS</v>
      </c>
      <c r="D133" s="35">
        <f>D104</f>
        <v>1</v>
      </c>
      <c r="E133" s="34" t="str">
        <f>E104</f>
        <v>coupe</v>
      </c>
      <c r="F133" s="36" t="str">
        <f>F104</f>
        <v>Recette mère ► MILLE-FEUILLE meringue et chiboust pamplemousse aux fraises des bois</v>
      </c>
      <c r="G133" s="100"/>
      <c r="H133" s="120"/>
      <c r="I133" s="102" t="str">
        <f t="shared" si="33"/>
        <v/>
      </c>
      <c r="J133" s="103"/>
      <c r="K133" s="141"/>
      <c r="L133" s="143">
        <v>1</v>
      </c>
      <c r="M133" s="2110"/>
      <c r="N133" s="107">
        <f>IF(P138=0,0,(P133/P138)*O107*1000)</f>
        <v>0</v>
      </c>
      <c r="O133" s="117">
        <f>IF(P138=0, 0, (G133*L133)/(P138*O107))</f>
        <v>0</v>
      </c>
      <c r="P133" s="109" cm="1">
        <f t="array" ref="P133">IFERROR(_xlfn.LET(_xlpm.k,UPPER(TRIM(K133)),_xlpm.r,_xlfn.XLOOKUP(_xlpm.k,UPPER(TRIM(G139:T139)),G140:T140,_xlfn.XLOOKUP(_xlpm.k,UPPER(TRIM(G141:T141)),G142:T142,0)),_xlpm.r*J133*IF(G133&gt;0,G133,1)),0)</f>
        <v>0</v>
      </c>
      <c r="Q133" s="118">
        <f>IF(OR(ISBLANK(S103),S103=0),0,G133*S101*L133/S103)</f>
        <v>0</v>
      </c>
      <c r="R133" s="2436">
        <f t="shared" si="37"/>
        <v>0</v>
      </c>
      <c r="S133" s="111">
        <f>IF(OR(ISBLANK(S103),S103=0),0,P133*L133*L103)</f>
        <v>0</v>
      </c>
      <c r="T133" s="119" t="str">
        <f>_xlfn.LET(_xlpm.unite,SUBSTITUTE(TRIM(K133)," (s)",""),_xlpm.val,S133,_xlpm.estVol,COUNTIF(M139:T139,_xlpm.unite)+COUNTIF(M141:T141,_xlpm.unite)&gt;0,_xlpm.estPoids,COUNTIF(G139:L139,_xlpm.unite)+COUNTIF(G141:L141,_xlpm.unite)&gt;0,IF(_xlpm.estVol,IF(ROUND(_xlpm.val,3)&gt;=1,ROUND(_xlpm.val,3)&amp;"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33" s="115" t="str">
        <f t="shared" si="38"/>
        <v>►</v>
      </c>
      <c r="W133" s="34" t="str">
        <f>W104</f>
        <v>N NAME OF YOUR RECIPE | paste it — FAMILY|  Author &gt; YOU</v>
      </c>
      <c r="X133" s="35">
        <f>X104</f>
        <v>0.6</v>
      </c>
      <c r="Y133" s="34" t="str">
        <f>Y104</f>
        <v>kg</v>
      </c>
      <c r="Z133" s="36" t="str">
        <f>Z104</f>
        <v>Master recipe ► Guinea fowl ballotine</v>
      </c>
      <c r="AA133" s="100"/>
      <c r="AB133" s="120"/>
      <c r="AC133" s="102" t="str">
        <f t="shared" si="34"/>
        <v/>
      </c>
      <c r="AD133" s="103"/>
      <c r="AE133" s="141"/>
      <c r="AF133" s="143">
        <v>1</v>
      </c>
      <c r="AG133" s="2109"/>
      <c r="AH133" s="107">
        <f>IF(AJ138=0,0,(AJ133/AJ138)*AI107*1000)</f>
        <v>0</v>
      </c>
      <c r="AI133" s="117">
        <f>IF(AJ138=0, 0, (AA133*AF133)/(AJ138*AI107))</f>
        <v>0</v>
      </c>
      <c r="AJ133" s="109" cm="1">
        <f t="array" ref="AJ133">IFERROR(_xlfn.LET(_xlpm.k,UPPER(TRIM(AE133)),_xlpm.r,_xlfn.XLOOKUP(_xlpm.k,UPPER(TRIM(AA139:AN139)),AA140:AN140,_xlfn.XLOOKUP(_xlpm.k,UPPER(TRIM(AA141:AN141)),AA142:AN142,0)),_xlpm.r*AD133*IF(AA133&gt;0,AA133,1)),0)</f>
        <v>0</v>
      </c>
      <c r="AK133" s="118">
        <f>IF(OR(ISBLANK(AM103),AM103=0),0,AA133*AM101*AF133/AM103)</f>
        <v>0</v>
      </c>
      <c r="AL133" s="2436">
        <f t="shared" si="39"/>
        <v>0</v>
      </c>
      <c r="AM133" s="111">
        <f>IF(OR(ISBLANK(AM103),AM103=0),0,AJ133*AF133*AF103)</f>
        <v>0</v>
      </c>
      <c r="AN133" s="119" t="str">
        <f>_xlfn.LET(_xlpm.unite,SUBSTITUTE(TRIM(AE133)," (s)",""),_xlpm.val,AM133,_xlpm.estVol,COUNTIF(AG139:AN139,_xlpm.unite)+COUNTIF(AG141:AN141,_xlpm.unite)&gt;0,_xlpm.estPoids,COUNTIF(AA139:AF139,_xlpm.unite)+COUNTIF(AA141:AF141,_xlpm.unite)&gt;0,IF(_xlpm.estVol,IF(ROUND(_xlpm.val,3)&gt;=1,ROUND(_xlpm.val,3)&amp;"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33" s="115" t="str">
        <f t="shared" si="40"/>
        <v>►</v>
      </c>
      <c r="AQ133" s="34" t="str">
        <f>AQ104</f>
        <v>N NOMBRE DE SU RECETA | pegue esto — FAMILIA| Autor &gt; USTED</v>
      </c>
      <c r="AR133" s="35">
        <f>AR104</f>
        <v>0.6</v>
      </c>
      <c r="AS133" s="34" t="str">
        <f>AS104</f>
        <v>kg</v>
      </c>
      <c r="AT133" s="36" t="str">
        <f>AT104</f>
        <v>Receta madre ► Ballotina de pintada</v>
      </c>
      <c r="AU133" s="100"/>
      <c r="AV133" s="120"/>
      <c r="AW133" s="102" t="str">
        <f t="shared" si="35"/>
        <v/>
      </c>
      <c r="AX133" s="103"/>
      <c r="AY133" s="141"/>
      <c r="AZ133" s="143">
        <v>1</v>
      </c>
      <c r="BA133" s="2109"/>
      <c r="BB133" s="107">
        <f>IF(BD138=0,0,(BD133/BD138)*BC107*1000)</f>
        <v>0</v>
      </c>
      <c r="BC133" s="117">
        <f>IF(BD138=0, 0, (AU133*AZ133)/(BD138*BC107))</f>
        <v>0</v>
      </c>
      <c r="BD133" s="109" cm="1">
        <f t="array" ref="BD133">IFERROR(_xlfn.LET(_xlpm.k,UPPER(TRIM(AY133)),_xlpm.r,_xlfn.XLOOKUP(_xlpm.k,UPPER(TRIM(AU139:BH139)),AU140:BH140,_xlfn.XLOOKUP(_xlpm.k,UPPER(TRIM(AU141:BH141)),AU142:BH142,0)),_xlpm.r*AX133*IF(AU133&gt;0,AU133,1)),0)</f>
        <v>0</v>
      </c>
      <c r="BE133" s="118">
        <f>IF(OR(ISBLANK(BG103),BG103=0),0,AU133*BG101*AZ133/BG103)</f>
        <v>0</v>
      </c>
      <c r="BF133" s="2436">
        <f t="shared" si="41"/>
        <v>0</v>
      </c>
      <c r="BG133" s="111">
        <f>IF(OR(ISBLANK(BG103),BG103=0),0,BD133*AZ133*AZ103)</f>
        <v>0</v>
      </c>
      <c r="BH133" s="119" t="str">
        <f>_xlfn.LET(_xlpm.unite,SUBSTITUTE(TRIM(AY133)," (s)",""),_xlpm.val,BG133,_xlpm.estVol,COUNTIF(BA139:BH139,_xlpm.unite)+COUNTIF(BA141:BH141,_xlpm.unite)&gt;0,_xlpm.estPoids,COUNTIF(AU139:AZ139,_xlpm.unite)+COUNTIF(AU141:AZ141,_xlpm.unite)&gt;0,IF(_xlpm.estVol,IF(ROUND(_xlpm.val,3)&gt;=1,ROUND(_xlpm.val,3)&amp;"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33" s="48"/>
      <c r="BK133" s="49"/>
      <c r="BL133" s="49"/>
      <c r="BM133" s="49"/>
      <c r="BN133" s="49"/>
      <c r="BO133" s="49"/>
      <c r="BP133" s="50"/>
      <c r="BR133" s="48"/>
      <c r="BS133" s="49"/>
      <c r="BT133" s="49"/>
      <c r="BU133" s="49"/>
      <c r="BV133" s="49"/>
      <c r="BW133" s="49"/>
      <c r="BX133" s="50"/>
      <c r="BZ133" s="48"/>
      <c r="CA133" s="49"/>
      <c r="CB133" s="49"/>
      <c r="CC133" s="49"/>
      <c r="CD133" s="49"/>
      <c r="CE133" s="49"/>
      <c r="CF133" s="50"/>
      <c r="CH133" s="3">
        <v>1</v>
      </c>
    </row>
    <row r="134" spans="2:86" ht="21" customHeight="1">
      <c r="B134" s="115" t="str">
        <f t="shared" si="36"/>
        <v>►</v>
      </c>
      <c r="C134" s="34" t="str">
        <f>C104</f>
        <v>N NOM DE VOTRE RECETTE | collez la--FAMILLE| Auteur &gt; VOUS</v>
      </c>
      <c r="D134" s="35">
        <f>D104</f>
        <v>1</v>
      </c>
      <c r="E134" s="34" t="str">
        <f>E104</f>
        <v>coupe</v>
      </c>
      <c r="F134" s="36" t="str">
        <f>F104</f>
        <v>Recette mère ► MILLE-FEUILLE meringue et chiboust pamplemousse aux fraises des bois</v>
      </c>
      <c r="G134" s="100"/>
      <c r="H134" s="120"/>
      <c r="I134" s="102" t="str">
        <f t="shared" si="33"/>
        <v/>
      </c>
      <c r="J134" s="103"/>
      <c r="K134" s="141"/>
      <c r="L134" s="143">
        <v>1</v>
      </c>
      <c r="M134" s="2110"/>
      <c r="N134" s="107">
        <f>IF(P138=0,0,(P134/P138)*O107*1000)</f>
        <v>0</v>
      </c>
      <c r="O134" s="117">
        <f>IF(P138=0, 0, (G134*L134)/(P138*O107))</f>
        <v>0</v>
      </c>
      <c r="P134" s="109" cm="1">
        <f t="array" ref="P134">IFERROR(_xlfn.LET(_xlpm.k,UPPER(TRIM(K134)),_xlpm.r,_xlfn.XLOOKUP(_xlpm.k,UPPER(TRIM(G139:T139)),G140:T140,_xlfn.XLOOKUP(_xlpm.k,UPPER(TRIM(G141:T141)),G142:T142,0)),_xlpm.r*J134*IF(G134&gt;0,G134,1)),0)</f>
        <v>0</v>
      </c>
      <c r="Q134" s="122">
        <f>IF(OR(ISBLANK(S103),S103=0),0,G134*S101*L134/S103)</f>
        <v>0</v>
      </c>
      <c r="R134" s="2437">
        <f t="shared" si="37"/>
        <v>0</v>
      </c>
      <c r="S134" s="111">
        <f>IF(OR(ISBLANK(S103),S103=0),0,P134*L134*L103)</f>
        <v>0</v>
      </c>
      <c r="T134" s="142" t="str">
        <f>_xlfn.LET(_xlpm.unite,SUBSTITUTE(TRIM(K134)," (s)",""),_xlpm.val,S134,_xlpm.estVol,COUNTIF(M139:T139,_xlpm.unite)+COUNTIF(M141:T141,_xlpm.unite)&gt;0,_xlpm.estPoids,COUNTIF(G139:L139,_xlpm.unite)+COUNTIF(G141:L141,_xlpm.unite)&gt;0,IF(_xlpm.estVol,IF(ROUND(_xlpm.val,3)&gt;=1,ROUND(_xlpm.val,3)&amp;"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34" s="115" t="str">
        <f t="shared" si="38"/>
        <v>►</v>
      </c>
      <c r="W134" s="34" t="str">
        <f>W104</f>
        <v>N NAME OF YOUR RECIPE | paste it — FAMILY|  Author &gt; YOU</v>
      </c>
      <c r="X134" s="35">
        <f>X104</f>
        <v>0.6</v>
      </c>
      <c r="Y134" s="34" t="str">
        <f>Y104</f>
        <v>kg</v>
      </c>
      <c r="Z134" s="36" t="str">
        <f>Z104</f>
        <v>Master recipe ► Guinea fowl ballotine</v>
      </c>
      <c r="AA134" s="100"/>
      <c r="AB134" s="120"/>
      <c r="AC134" s="102" t="str">
        <f t="shared" si="34"/>
        <v/>
      </c>
      <c r="AD134" s="103"/>
      <c r="AE134" s="141"/>
      <c r="AF134" s="143">
        <v>1</v>
      </c>
      <c r="AG134" s="2109"/>
      <c r="AH134" s="107">
        <f>IF(AJ138=0,0,(AJ134/AJ138)*AI107*1000)</f>
        <v>0</v>
      </c>
      <c r="AI134" s="117">
        <f>IF(AJ138=0, 0, (AA134*AF134)/(AJ138*AI107))</f>
        <v>0</v>
      </c>
      <c r="AJ134" s="109" cm="1">
        <f t="array" ref="AJ134">IFERROR(_xlfn.LET(_xlpm.k,UPPER(TRIM(AE134)),_xlpm.r,_xlfn.XLOOKUP(_xlpm.k,UPPER(TRIM(AA139:AN139)),AA140:AN140,_xlfn.XLOOKUP(_xlpm.k,UPPER(TRIM(AA141:AN141)),AA142:AN142,0)),_xlpm.r*AD134*IF(AA134&gt;0,AA134,1)),0)</f>
        <v>0</v>
      </c>
      <c r="AK134" s="122">
        <f>IF(OR(ISBLANK(AM103),AM103=0),0,AA134*AM101*AF134/AM103)</f>
        <v>0</v>
      </c>
      <c r="AL134" s="2437">
        <f t="shared" si="39"/>
        <v>0</v>
      </c>
      <c r="AM134" s="111">
        <f>IF(OR(ISBLANK(AM103),AM103=0),0,AJ134*AF134*AF103)</f>
        <v>0</v>
      </c>
      <c r="AN134" s="142" t="str">
        <f>_xlfn.LET(_xlpm.unite,SUBSTITUTE(TRIM(AE134)," (s)",""),_xlpm.val,AM134,_xlpm.estVol,COUNTIF(AG139:AN139,_xlpm.unite)+COUNTIF(AG141:AN141,_xlpm.unite)&gt;0,_xlpm.estPoids,COUNTIF(AA139:AF139,_xlpm.unite)+COUNTIF(AA141:AF141,_xlpm.unite)&gt;0,IF(_xlpm.estVol,IF(ROUND(_xlpm.val,3)&gt;=1,ROUND(_xlpm.val,3)&amp;"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34" s="115" t="str">
        <f t="shared" si="40"/>
        <v>►</v>
      </c>
      <c r="AQ134" s="34" t="str">
        <f>AQ104</f>
        <v>N NOMBRE DE SU RECETA | pegue esto — FAMILIA| Autor &gt; USTED</v>
      </c>
      <c r="AR134" s="35">
        <f>AR104</f>
        <v>0.6</v>
      </c>
      <c r="AS134" s="34" t="str">
        <f>AS104</f>
        <v>kg</v>
      </c>
      <c r="AT134" s="36" t="str">
        <f>AT104</f>
        <v>Receta madre ► Ballotina de pintada</v>
      </c>
      <c r="AU134" s="100"/>
      <c r="AV134" s="120"/>
      <c r="AW134" s="102" t="str">
        <f t="shared" si="35"/>
        <v/>
      </c>
      <c r="AX134" s="103"/>
      <c r="AY134" s="141"/>
      <c r="AZ134" s="143">
        <v>1</v>
      </c>
      <c r="BA134" s="2109"/>
      <c r="BB134" s="107">
        <f>IF(BD138=0,0,(BD134/BD138)*BC107*1000)</f>
        <v>0</v>
      </c>
      <c r="BC134" s="117">
        <f>IF(BD138=0, 0, (AU134*AZ134)/(BD138*BC107))</f>
        <v>0</v>
      </c>
      <c r="BD134" s="109" cm="1">
        <f t="array" ref="BD134">IFERROR(_xlfn.LET(_xlpm.k,UPPER(TRIM(AY134)),_xlpm.r,_xlfn.XLOOKUP(_xlpm.k,UPPER(TRIM(AU139:BH139)),AU140:BH140,_xlfn.XLOOKUP(_xlpm.k,UPPER(TRIM(AU141:BH141)),AU142:BH142,0)),_xlpm.r*AX134*IF(AU134&gt;0,AU134,1)),0)</f>
        <v>0</v>
      </c>
      <c r="BE134" s="122">
        <f>IF(OR(ISBLANK(BG103),BG103=0),0,AU134*BG101*AZ134/BG103)</f>
        <v>0</v>
      </c>
      <c r="BF134" s="2437">
        <f t="shared" si="41"/>
        <v>0</v>
      </c>
      <c r="BG134" s="111">
        <f>IF(OR(ISBLANK(BG103),BG103=0),0,BD134*AZ134*AZ103)</f>
        <v>0</v>
      </c>
      <c r="BH134" s="142" t="str">
        <f>_xlfn.LET(_xlpm.unite,SUBSTITUTE(TRIM(AY134)," (s)",""),_xlpm.val,BG134,_xlpm.estVol,COUNTIF(BA139:BH139,_xlpm.unite)+COUNTIF(BA141:BH141,_xlpm.unite)&gt;0,_xlpm.estPoids,COUNTIF(AU139:AZ139,_xlpm.unite)+COUNTIF(AU141:AZ141,_xlpm.unite)&gt;0,IF(_xlpm.estVol,IF(ROUND(_xlpm.val,3)&gt;=1,ROUND(_xlpm.val,3)&amp;"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34" s="48"/>
      <c r="BK134" s="49"/>
      <c r="BL134" s="49"/>
      <c r="BM134" s="49"/>
      <c r="BN134" s="49"/>
      <c r="BO134" s="49"/>
      <c r="BP134" s="50"/>
      <c r="BR134" s="48"/>
      <c r="BS134" s="49"/>
      <c r="BT134" s="49"/>
      <c r="BU134" s="49"/>
      <c r="BV134" s="49"/>
      <c r="BW134" s="49"/>
      <c r="BX134" s="50"/>
      <c r="BZ134" s="48"/>
      <c r="CA134" s="49"/>
      <c r="CB134" s="49"/>
      <c r="CC134" s="49"/>
      <c r="CD134" s="49"/>
      <c r="CE134" s="49"/>
      <c r="CF134" s="50"/>
      <c r="CH134" s="3">
        <v>1</v>
      </c>
    </row>
    <row r="135" spans="2:86" ht="21" customHeight="1">
      <c r="B135" s="115" t="str">
        <f t="shared" si="36"/>
        <v>►</v>
      </c>
      <c r="C135" s="34" t="str">
        <f>C104</f>
        <v>N NOM DE VOTRE RECETTE | collez la--FAMILLE| Auteur &gt; VOUS</v>
      </c>
      <c r="D135" s="35">
        <f>D104</f>
        <v>1</v>
      </c>
      <c r="E135" s="34" t="str">
        <f>E104</f>
        <v>coupe</v>
      </c>
      <c r="F135" s="36" t="str">
        <f>F104</f>
        <v>Recette mère ► MILLE-FEUILLE meringue et chiboust pamplemousse aux fraises des bois</v>
      </c>
      <c r="G135" s="100"/>
      <c r="H135" s="120"/>
      <c r="I135" s="102" t="str">
        <f t="shared" si="33"/>
        <v/>
      </c>
      <c r="J135" s="103"/>
      <c r="K135" s="141"/>
      <c r="L135" s="143">
        <v>1</v>
      </c>
      <c r="M135" s="2110"/>
      <c r="N135" s="107">
        <f>IF(P138=0,0,(P135/P138)*O107*1000)</f>
        <v>0</v>
      </c>
      <c r="O135" s="117">
        <f>IF(P138=0, 0, (G135*L135)/(P138*O107))</f>
        <v>0</v>
      </c>
      <c r="P135" s="109" cm="1">
        <f t="array" ref="P135">IFERROR(_xlfn.LET(_xlpm.k,UPPER(TRIM(K135)),_xlpm.r,_xlfn.XLOOKUP(_xlpm.k,UPPER(TRIM(G139:T139)),G140:T140,_xlfn.XLOOKUP(_xlpm.k,UPPER(TRIM(G141:T141)),G142:T142,0)),_xlpm.r*J135*IF(G135&gt;0,G135,1)),0)</f>
        <v>0</v>
      </c>
      <c r="Q135" s="118">
        <f>IF(OR(ISBLANK(S103),S103=0),0,G135*S101*L135/S103)</f>
        <v>0</v>
      </c>
      <c r="R135" s="2436">
        <f t="shared" si="37"/>
        <v>0</v>
      </c>
      <c r="S135" s="111">
        <f>IF(OR(ISBLANK(S103),S103=0),0,P135*L135*L103)</f>
        <v>0</v>
      </c>
      <c r="T135" s="119" t="str">
        <f>_xlfn.LET(_xlpm.unite,SUBSTITUTE(TRIM(K135)," (s)",""),_xlpm.val,S135,_xlpm.estVol,COUNTIF(M139:T139,_xlpm.unite)+COUNTIF(M141:T141,_xlpm.unite)&gt;0,_xlpm.estPoids,COUNTIF(G139:L139,_xlpm.unite)+COUNTIF(G141:L141,_xlpm.unite)&gt;0,IF(_xlpm.estVol,IF(ROUND(_xlpm.val,3)&gt;=1,ROUND(_xlpm.val,3)&amp;"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35" s="115" t="str">
        <f t="shared" si="38"/>
        <v>►</v>
      </c>
      <c r="W135" s="34" t="str">
        <f>W104</f>
        <v>N NAME OF YOUR RECIPE | paste it — FAMILY|  Author &gt; YOU</v>
      </c>
      <c r="X135" s="35">
        <f>X104</f>
        <v>0.6</v>
      </c>
      <c r="Y135" s="34" t="str">
        <f>Y104</f>
        <v>kg</v>
      </c>
      <c r="Z135" s="36" t="str">
        <f>Z104</f>
        <v>Master recipe ► Guinea fowl ballotine</v>
      </c>
      <c r="AA135" s="100"/>
      <c r="AB135" s="120"/>
      <c r="AC135" s="102" t="str">
        <f t="shared" si="34"/>
        <v/>
      </c>
      <c r="AD135" s="103"/>
      <c r="AE135" s="141"/>
      <c r="AF135" s="143">
        <v>1</v>
      </c>
      <c r="AG135" s="2109"/>
      <c r="AH135" s="107">
        <f>IF(AJ138=0,0,(AJ135/AJ138)*AI107*1000)</f>
        <v>0</v>
      </c>
      <c r="AI135" s="117">
        <f>IF(AJ138=0, 0, (AA135*AF135)/(AJ138*AI107))</f>
        <v>0</v>
      </c>
      <c r="AJ135" s="109" cm="1">
        <f t="array" ref="AJ135">IFERROR(_xlfn.LET(_xlpm.k,UPPER(TRIM(AE135)),_xlpm.r,_xlfn.XLOOKUP(_xlpm.k,UPPER(TRIM(AA139:AN139)),AA140:AN140,_xlfn.XLOOKUP(_xlpm.k,UPPER(TRIM(AA141:AN141)),AA142:AN142,0)),_xlpm.r*AD135*IF(AA135&gt;0,AA135,1)),0)</f>
        <v>0</v>
      </c>
      <c r="AK135" s="118">
        <f>IF(OR(ISBLANK(AM103),AM103=0),0,AA135*AM101*AF135/AM103)</f>
        <v>0</v>
      </c>
      <c r="AL135" s="2436">
        <f t="shared" si="39"/>
        <v>0</v>
      </c>
      <c r="AM135" s="111">
        <f>IF(OR(ISBLANK(AM103),AM103=0),0,AJ135*AF135*AF103)</f>
        <v>0</v>
      </c>
      <c r="AN135" s="119" t="str">
        <f>_xlfn.LET(_xlpm.unite,SUBSTITUTE(TRIM(AE135)," (s)",""),_xlpm.val,AM135,_xlpm.estVol,COUNTIF(AG139:AN139,_xlpm.unite)+COUNTIF(AG141:AN141,_xlpm.unite)&gt;0,_xlpm.estPoids,COUNTIF(AA139:AF139,_xlpm.unite)+COUNTIF(AA141:AF141,_xlpm.unite)&gt;0,IF(_xlpm.estVol,IF(ROUND(_xlpm.val,3)&gt;=1,ROUND(_xlpm.val,3)&amp;"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35" s="115" t="str">
        <f t="shared" si="40"/>
        <v>►</v>
      </c>
      <c r="AQ135" s="34" t="str">
        <f>AQ104</f>
        <v>N NOMBRE DE SU RECETA | pegue esto — FAMILIA| Autor &gt; USTED</v>
      </c>
      <c r="AR135" s="35">
        <f>AR104</f>
        <v>0.6</v>
      </c>
      <c r="AS135" s="34" t="str">
        <f>AS104</f>
        <v>kg</v>
      </c>
      <c r="AT135" s="36" t="str">
        <f>AT104</f>
        <v>Receta madre ► Ballotina de pintada</v>
      </c>
      <c r="AU135" s="100"/>
      <c r="AV135" s="120"/>
      <c r="AW135" s="102" t="str">
        <f t="shared" si="35"/>
        <v/>
      </c>
      <c r="AX135" s="103"/>
      <c r="AY135" s="141"/>
      <c r="AZ135" s="143">
        <v>1</v>
      </c>
      <c r="BA135" s="2109"/>
      <c r="BB135" s="107">
        <f>IF(BD138=0,0,(BD135/BD138)*BC107*1000)</f>
        <v>0</v>
      </c>
      <c r="BC135" s="117">
        <f>IF(BD138=0, 0, (AU135*AZ135)/(BD138*BC107))</f>
        <v>0</v>
      </c>
      <c r="BD135" s="109" cm="1">
        <f t="array" ref="BD135">IFERROR(_xlfn.LET(_xlpm.k,UPPER(TRIM(AY135)),_xlpm.r,_xlfn.XLOOKUP(_xlpm.k,UPPER(TRIM(AU139:BH139)),AU140:BH140,_xlfn.XLOOKUP(_xlpm.k,UPPER(TRIM(AU141:BH141)),AU142:BH142,0)),_xlpm.r*AX135*IF(AU135&gt;0,AU135,1)),0)</f>
        <v>0</v>
      </c>
      <c r="BE135" s="118">
        <f>IF(OR(ISBLANK(BG103),BG103=0),0,AU135*BG101*AZ135/BG103)</f>
        <v>0</v>
      </c>
      <c r="BF135" s="2436">
        <f t="shared" si="41"/>
        <v>0</v>
      </c>
      <c r="BG135" s="111">
        <f>IF(OR(ISBLANK(BG103),BG103=0),0,BD135*AZ135*AZ103)</f>
        <v>0</v>
      </c>
      <c r="BH135" s="119" t="str">
        <f>_xlfn.LET(_xlpm.unite,SUBSTITUTE(TRIM(AY135)," (s)",""),_xlpm.val,BG135,_xlpm.estVol,COUNTIF(BA139:BH139,_xlpm.unite)+COUNTIF(BA141:BH141,_xlpm.unite)&gt;0,_xlpm.estPoids,COUNTIF(AU139:AZ139,_xlpm.unite)+COUNTIF(AU141:AZ141,_xlpm.unite)&gt;0,IF(_xlpm.estVol,IF(ROUND(_xlpm.val,3)&gt;=1,ROUND(_xlpm.val,3)&amp;"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35" s="48"/>
      <c r="BK135" s="49"/>
      <c r="BL135" s="49"/>
      <c r="BM135" s="49"/>
      <c r="BN135" s="49"/>
      <c r="BO135" s="49"/>
      <c r="BP135" s="50"/>
      <c r="BR135" s="48"/>
      <c r="BS135" s="49"/>
      <c r="BT135" s="49"/>
      <c r="BU135" s="49"/>
      <c r="BV135" s="49"/>
      <c r="BW135" s="49"/>
      <c r="BX135" s="50"/>
      <c r="BZ135" s="48"/>
      <c r="CA135" s="49"/>
      <c r="CB135" s="49"/>
      <c r="CC135" s="49"/>
      <c r="CD135" s="49"/>
      <c r="CE135" s="49"/>
      <c r="CF135" s="50"/>
      <c r="CH135" s="3">
        <v>1</v>
      </c>
    </row>
    <row r="136" spans="2:86" ht="21" customHeight="1">
      <c r="B136" s="115" t="str">
        <f t="shared" si="36"/>
        <v>►</v>
      </c>
      <c r="C136" s="34" t="str">
        <f>C104</f>
        <v>N NOM DE VOTRE RECETTE | collez la--FAMILLE| Auteur &gt; VOUS</v>
      </c>
      <c r="D136" s="35">
        <f>D104</f>
        <v>1</v>
      </c>
      <c r="E136" s="34" t="str">
        <f>E104</f>
        <v>coupe</v>
      </c>
      <c r="F136" s="36" t="str">
        <f>F104</f>
        <v>Recette mère ► MILLE-FEUILLE meringue et chiboust pamplemousse aux fraises des bois</v>
      </c>
      <c r="G136" s="100"/>
      <c r="H136" s="120"/>
      <c r="I136" s="102" t="str">
        <f t="shared" si="33"/>
        <v/>
      </c>
      <c r="J136" s="103"/>
      <c r="K136" s="141"/>
      <c r="L136" s="143">
        <v>1</v>
      </c>
      <c r="M136" s="2110"/>
      <c r="N136" s="107">
        <f>IF(P138=0,0,(P136/P138)*O107*1000)</f>
        <v>0</v>
      </c>
      <c r="O136" s="117">
        <f>IF(P138=0, 0, (G136*L136)/(P138*O107))</f>
        <v>0</v>
      </c>
      <c r="P136" s="109" cm="1">
        <f t="array" ref="P136">IFERROR(_xlfn.LET(_xlpm.k,UPPER(TRIM(K136)),_xlpm.r,_xlfn.XLOOKUP(_xlpm.k,UPPER(TRIM(G139:T139)),G140:T140,_xlfn.XLOOKUP(_xlpm.k,UPPER(TRIM(G141:T141)),G142:T142,0)),_xlpm.r*J136*IF(G136&gt;0,G136,1)),0)</f>
        <v>0</v>
      </c>
      <c r="Q136" s="122">
        <f>IF(OR(ISBLANK(S103),S103=0),0,G136*S101*L136/S103)</f>
        <v>0</v>
      </c>
      <c r="R136" s="2437">
        <f t="shared" si="37"/>
        <v>0</v>
      </c>
      <c r="S136" s="111">
        <f>IF(OR(ISBLANK(S103),S103=0),0,P136*L136*L103)</f>
        <v>0</v>
      </c>
      <c r="T136" s="142" t="str">
        <f>_xlfn.LET(_xlpm.unite,SUBSTITUTE(TRIM(K136)," (s)",""),_xlpm.val,S136,_xlpm.estVol,COUNTIF(M139:T139,_xlpm.unite)+COUNTIF(M141:T141,_xlpm.unite)&gt;0,_xlpm.estPoids,COUNTIF(G139:L139,_xlpm.unite)+COUNTIF(G141:L141,_xlpm.unite)&gt;0,IF(_xlpm.estVol,IF(ROUND(_xlpm.val,3)&gt;=1,ROUND(_xlpm.val,3)&amp;"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36" s="115" t="str">
        <f t="shared" si="38"/>
        <v>►</v>
      </c>
      <c r="W136" s="34" t="str">
        <f>W104</f>
        <v>N NAME OF YOUR RECIPE | paste it — FAMILY|  Author &gt; YOU</v>
      </c>
      <c r="X136" s="35">
        <f>X104</f>
        <v>0.6</v>
      </c>
      <c r="Y136" s="34" t="str">
        <f>Y104</f>
        <v>kg</v>
      </c>
      <c r="Z136" s="36" t="str">
        <f>Z104</f>
        <v>Master recipe ► Guinea fowl ballotine</v>
      </c>
      <c r="AA136" s="100"/>
      <c r="AB136" s="120"/>
      <c r="AC136" s="102" t="str">
        <f t="shared" si="34"/>
        <v/>
      </c>
      <c r="AD136" s="103"/>
      <c r="AE136" s="141"/>
      <c r="AF136" s="143">
        <v>1</v>
      </c>
      <c r="AG136" s="2109"/>
      <c r="AH136" s="107">
        <f>IF(AJ138=0,0,(AJ136/AJ138)*AI107*1000)</f>
        <v>0</v>
      </c>
      <c r="AI136" s="117">
        <f>IF(AJ138=0, 0, (AA136*AF136)/(AJ138*AI107))</f>
        <v>0</v>
      </c>
      <c r="AJ136" s="109" cm="1">
        <f t="array" ref="AJ136">IFERROR(_xlfn.LET(_xlpm.k,UPPER(TRIM(AE136)),_xlpm.r,_xlfn.XLOOKUP(_xlpm.k,UPPER(TRIM(AA139:AN139)),AA140:AN140,_xlfn.XLOOKUP(_xlpm.k,UPPER(TRIM(AA141:AN141)),AA142:AN142,0)),_xlpm.r*AD136*IF(AA136&gt;0,AA136,1)),0)</f>
        <v>0</v>
      </c>
      <c r="AK136" s="122">
        <f>IF(OR(ISBLANK(AM103),AM103=0),0,AA136*AM101*AF136/AM103)</f>
        <v>0</v>
      </c>
      <c r="AL136" s="2437">
        <f t="shared" si="39"/>
        <v>0</v>
      </c>
      <c r="AM136" s="111">
        <f>IF(OR(ISBLANK(AM103),AM103=0),0,AJ136*AF136*AF103)</f>
        <v>0</v>
      </c>
      <c r="AN136" s="142" t="str">
        <f>_xlfn.LET(_xlpm.unite,SUBSTITUTE(TRIM(AE136)," (s)",""),_xlpm.val,AM136,_xlpm.estVol,COUNTIF(AG139:AN139,_xlpm.unite)+COUNTIF(AG141:AN141,_xlpm.unite)&gt;0,_xlpm.estPoids,COUNTIF(AA139:AF139,_xlpm.unite)+COUNTIF(AA141:AF141,_xlpm.unite)&gt;0,IF(_xlpm.estVol,IF(ROUND(_xlpm.val,3)&gt;=1,ROUND(_xlpm.val,3)&amp;"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36" s="115" t="str">
        <f t="shared" si="40"/>
        <v>►</v>
      </c>
      <c r="AQ136" s="34" t="str">
        <f>AQ104</f>
        <v>N NOMBRE DE SU RECETA | pegue esto — FAMILIA| Autor &gt; USTED</v>
      </c>
      <c r="AR136" s="35">
        <f>AR104</f>
        <v>0.6</v>
      </c>
      <c r="AS136" s="34" t="str">
        <f>AS104</f>
        <v>kg</v>
      </c>
      <c r="AT136" s="36" t="str">
        <f>AT104</f>
        <v>Receta madre ► Ballotina de pintada</v>
      </c>
      <c r="AU136" s="100"/>
      <c r="AV136" s="120"/>
      <c r="AW136" s="102" t="str">
        <f t="shared" si="35"/>
        <v/>
      </c>
      <c r="AX136" s="103"/>
      <c r="AY136" s="141"/>
      <c r="AZ136" s="143">
        <v>1</v>
      </c>
      <c r="BA136" s="2109"/>
      <c r="BB136" s="107">
        <f>IF(BD138=0,0,(BD136/BD138)*BC107*1000)</f>
        <v>0</v>
      </c>
      <c r="BC136" s="117">
        <f>IF(BD138=0, 0, (AU136*AZ136)/(BD138*BC107))</f>
        <v>0</v>
      </c>
      <c r="BD136" s="109" cm="1">
        <f t="array" ref="BD136">IFERROR(_xlfn.LET(_xlpm.k,UPPER(TRIM(AY136)),_xlpm.r,_xlfn.XLOOKUP(_xlpm.k,UPPER(TRIM(AU139:BH139)),AU140:BH140,_xlfn.XLOOKUP(_xlpm.k,UPPER(TRIM(AU141:BH141)),AU142:BH142,0)),_xlpm.r*AX136*IF(AU136&gt;0,AU136,1)),0)</f>
        <v>0</v>
      </c>
      <c r="BE136" s="122">
        <f>IF(OR(ISBLANK(BG103),BG103=0),0,AU136*BG101*AZ136/BG103)</f>
        <v>0</v>
      </c>
      <c r="BF136" s="2437">
        <f t="shared" si="41"/>
        <v>0</v>
      </c>
      <c r="BG136" s="111">
        <f>IF(OR(ISBLANK(BG103),BG103=0),0,BD136*AZ136*AZ103)</f>
        <v>0</v>
      </c>
      <c r="BH136" s="142" t="str">
        <f>_xlfn.LET(_xlpm.unite,SUBSTITUTE(TRIM(AY136)," (s)",""),_xlpm.val,BG136,_xlpm.estVol,COUNTIF(BA139:BH139,_xlpm.unite)+COUNTIF(BA141:BH141,_xlpm.unite)&gt;0,_xlpm.estPoids,COUNTIF(AU139:AZ139,_xlpm.unite)+COUNTIF(AU141:AZ141,_xlpm.unite)&gt;0,IF(_xlpm.estVol,IF(ROUND(_xlpm.val,3)&gt;=1,ROUND(_xlpm.val,3)&amp;"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36" s="48"/>
      <c r="BK136" s="49"/>
      <c r="BL136" s="49"/>
      <c r="BM136" s="49"/>
      <c r="BN136" s="49"/>
      <c r="BO136" s="49"/>
      <c r="BP136" s="50"/>
      <c r="BR136" s="48"/>
      <c r="BS136" s="49"/>
      <c r="BT136" s="49"/>
      <c r="BU136" s="49"/>
      <c r="BV136" s="49"/>
      <c r="BW136" s="49"/>
      <c r="BX136" s="50"/>
      <c r="BZ136" s="48"/>
      <c r="CA136" s="49"/>
      <c r="CB136" s="49"/>
      <c r="CC136" s="49"/>
      <c r="CD136" s="49"/>
      <c r="CE136" s="49"/>
      <c r="CF136" s="50"/>
      <c r="CH136" s="3">
        <v>1</v>
      </c>
    </row>
    <row r="137" spans="2:86" ht="21" customHeight="1">
      <c r="B137" s="115" t="str">
        <f t="shared" si="36"/>
        <v>►</v>
      </c>
      <c r="C137" s="34" t="str">
        <f>C104</f>
        <v>N NOM DE VOTRE RECETTE | collez la--FAMILLE| Auteur &gt; VOUS</v>
      </c>
      <c r="D137" s="35">
        <f>D104</f>
        <v>1</v>
      </c>
      <c r="E137" s="34" t="str">
        <f>E104</f>
        <v>coupe</v>
      </c>
      <c r="F137" s="36" t="str">
        <f>F104</f>
        <v>Recette mère ► MILLE-FEUILLE meringue et chiboust pamplemousse aux fraises des bois</v>
      </c>
      <c r="G137" s="100"/>
      <c r="H137" s="120"/>
      <c r="I137" s="102" t="str">
        <f t="shared" si="33"/>
        <v/>
      </c>
      <c r="J137" s="103"/>
      <c r="K137" s="141"/>
      <c r="L137" s="143">
        <v>1</v>
      </c>
      <c r="M137" s="2110"/>
      <c r="N137" s="107">
        <f>IF(P138=0,0,(P137/P138)*O107*1000)</f>
        <v>0</v>
      </c>
      <c r="O137" s="117">
        <f>IF(P138=0, 0, (G137*L137)/(P138*O107))</f>
        <v>0</v>
      </c>
      <c r="P137" s="109" cm="1">
        <f t="array" ref="P137">IFERROR(_xlfn.LET(_xlpm.k,UPPER(TRIM(K137)),_xlpm.r,_xlfn.XLOOKUP(_xlpm.k,UPPER(TRIM(G139:T139)),G140:T140,_xlfn.XLOOKUP(_xlpm.k,UPPER(TRIM(G141:T141)),G142:T142,0)),_xlpm.r*J137*IF(G137&gt;0,G137,1)),0)</f>
        <v>0</v>
      </c>
      <c r="Q137" s="118">
        <f>IF(OR(ISBLANK(S103),S103=0),0,G137*S101*L137/S103)</f>
        <v>0</v>
      </c>
      <c r="R137" s="2436">
        <f t="shared" si="37"/>
        <v>0</v>
      </c>
      <c r="S137" s="111">
        <f>IF(OR(ISBLANK(S103),S103=0),0,P137*L137*L103)</f>
        <v>0</v>
      </c>
      <c r="T137" s="119" t="str">
        <f>_xlfn.LET(_xlpm.unite,SUBSTITUTE(TRIM(K137)," (s)",""),_xlpm.val,S137,_xlpm.estVol,COUNTIF(M139:T139,_xlpm.unite)+COUNTIF(M141:T141,_xlpm.unite)&gt;0,_xlpm.estPoids,COUNTIF(G139:L139,_xlpm.unite)+COUNTIF(G141:L141,_xlpm.unite)&gt;0,IF(_xlpm.estVol,IF(ROUND(_xlpm.val,3)&gt;=1,ROUND(_xlpm.val,3)&amp;" L",MAX(1,ROUND(_xlpm.val*100,0))&amp;" cl"),IF(_xlpm.estPoids,IF(ROUND(_xlpm.val,3)&gt;=1,ROUND(_xlpm.val,3)&amp;" Kg",MAX(1,ROUND(_xlpm.val*1000,0))&amp;" g"),"")))</f>
        <v/>
      </c>
      <c r="V137" s="115" t="str">
        <f t="shared" si="38"/>
        <v>►</v>
      </c>
      <c r="W137" s="34" t="str">
        <f>W104</f>
        <v>N NAME OF YOUR RECIPE | paste it — FAMILY|  Author &gt; YOU</v>
      </c>
      <c r="X137" s="35">
        <f>X104</f>
        <v>0.6</v>
      </c>
      <c r="Y137" s="34" t="str">
        <f>Y104</f>
        <v>kg</v>
      </c>
      <c r="Z137" s="36" t="str">
        <f>Z104</f>
        <v>Master recipe ► Guinea fowl ballotine</v>
      </c>
      <c r="AA137" s="100"/>
      <c r="AB137" s="120"/>
      <c r="AC137" s="102" t="str">
        <f t="shared" si="34"/>
        <v/>
      </c>
      <c r="AD137" s="103"/>
      <c r="AE137" s="141"/>
      <c r="AF137" s="143">
        <v>1</v>
      </c>
      <c r="AG137" s="2109"/>
      <c r="AH137" s="107">
        <f>IF(AJ138=0,0,(AJ137/AJ138)*AI107*1000)</f>
        <v>0</v>
      </c>
      <c r="AI137" s="117">
        <f>IF(AJ138=0, 0, (AA137*AF137)/(AJ138*AI107))</f>
        <v>0</v>
      </c>
      <c r="AJ137" s="109" cm="1">
        <f t="array" ref="AJ137">IFERROR(_xlfn.LET(_xlpm.k,UPPER(TRIM(AE137)),_xlpm.r,_xlfn.XLOOKUP(_xlpm.k,UPPER(TRIM(AA139:AN139)),AA140:AN140,_xlfn.XLOOKUP(_xlpm.k,UPPER(TRIM(AA141:AN141)),AA142:AN142,0)),_xlpm.r*AD137*IF(AA137&gt;0,AA137,1)),0)</f>
        <v>0</v>
      </c>
      <c r="AK137" s="118">
        <f>IF(OR(ISBLANK(AM103),AM103=0),0,AA137*AM101*AF137/AM103)</f>
        <v>0</v>
      </c>
      <c r="AL137" s="2436">
        <f t="shared" si="39"/>
        <v>0</v>
      </c>
      <c r="AM137" s="111">
        <f>IF(OR(ISBLANK(AM103),AM103=0),0,AJ137*AF137*AF103)</f>
        <v>0</v>
      </c>
      <c r="AN137" s="119" t="str">
        <f>_xlfn.LET(_xlpm.unite,SUBSTITUTE(TRIM(AE137)," (s)",""),_xlpm.val,AM137,_xlpm.estVol,COUNTIF(AG139:AN139,_xlpm.unite)+COUNTIF(AG141:AN141,_xlpm.unite)&gt;0,_xlpm.estPoids,COUNTIF(AA139:AF139,_xlpm.unite)+COUNTIF(AA141:AF141,_xlpm.unite)&gt;0,IF(_xlpm.estVol,IF(ROUND(_xlpm.val,3)&gt;=1,ROUND(_xlpm.val,3)&amp;" L",MAX(1,ROUND(_xlpm.val*100,0))&amp;" cl"),IF(_xlpm.estPoids,IF(ROUND(_xlpm.val,3)&gt;=1,ROUND(_xlpm.val,3)&amp;" Kg",MAX(1,ROUND(_xlpm.val*1000,0))&amp;" g"),"")))</f>
        <v/>
      </c>
      <c r="AP137" s="115" t="str">
        <f t="shared" si="40"/>
        <v>►</v>
      </c>
      <c r="AQ137" s="34" t="str">
        <f>AQ104</f>
        <v>N NOMBRE DE SU RECETA | pegue esto — FAMILIA| Autor &gt; USTED</v>
      </c>
      <c r="AR137" s="35">
        <f>AR104</f>
        <v>0.6</v>
      </c>
      <c r="AS137" s="34" t="str">
        <f>AS104</f>
        <v>kg</v>
      </c>
      <c r="AT137" s="36" t="str">
        <f>AT104</f>
        <v>Receta madre ► Ballotina de pintada</v>
      </c>
      <c r="AU137" s="100"/>
      <c r="AV137" s="120"/>
      <c r="AW137" s="102" t="str">
        <f t="shared" si="35"/>
        <v/>
      </c>
      <c r="AX137" s="103"/>
      <c r="AY137" s="141"/>
      <c r="AZ137" s="143">
        <v>1</v>
      </c>
      <c r="BA137" s="2109"/>
      <c r="BB137" s="107">
        <f>IF(BD138=0,0,(BD137/BD138)*BC107*1000)</f>
        <v>0</v>
      </c>
      <c r="BC137" s="117">
        <f>IF(BD138=0, 0, (AU137*AZ137)/(BD138*BC107))</f>
        <v>0</v>
      </c>
      <c r="BD137" s="109" cm="1">
        <f t="array" ref="BD137">IFERROR(_xlfn.LET(_xlpm.k,UPPER(TRIM(AY137)),_xlpm.r,_xlfn.XLOOKUP(_xlpm.k,UPPER(TRIM(AU139:BH139)),AU140:BH140,_xlfn.XLOOKUP(_xlpm.k,UPPER(TRIM(AU141:BH141)),AU142:BH142,0)),_xlpm.r*AX137*IF(AU137&gt;0,AU137,1)),0)</f>
        <v>0</v>
      </c>
      <c r="BE137" s="118">
        <f>IF(OR(ISBLANK(BG103),BG103=0),0,AU137*BG101*AZ137/BG103)</f>
        <v>0</v>
      </c>
      <c r="BF137" s="2436">
        <f t="shared" si="41"/>
        <v>0</v>
      </c>
      <c r="BG137" s="111">
        <f>IF(OR(ISBLANK(BG103),BG103=0),0,BD137*AZ137*AZ103)</f>
        <v>0</v>
      </c>
      <c r="BH137" s="119" t="str">
        <f>_xlfn.LET(_xlpm.unite,SUBSTITUTE(TRIM(AY137)," (s)",""),_xlpm.val,BG137,_xlpm.estVol,COUNTIF(BA139:BH139,_xlpm.unite)+COUNTIF(BA141:BH141,_xlpm.unite)&gt;0,_xlpm.estPoids,COUNTIF(AU139:AZ139,_xlpm.unite)+COUNTIF(AU141:AZ141,_xlpm.unite)&gt;0,IF(_xlpm.estVol,IF(ROUND(_xlpm.val,3)&gt;=1,ROUND(_xlpm.val,3)&amp;" L",MAX(1,ROUND(_xlpm.val*100,0))&amp;" cl"),IF(_xlpm.estPoids,IF(ROUND(_xlpm.val,3)&gt;=1,ROUND(_xlpm.val,3)&amp;" Kg",MAX(1,ROUND(_xlpm.val*1000,0))&amp;" g"),"")))</f>
        <v/>
      </c>
      <c r="BJ137" s="48"/>
      <c r="BK137" s="49"/>
      <c r="BL137" s="49"/>
      <c r="BM137" s="49"/>
      <c r="BN137" s="49"/>
      <c r="BO137" s="49"/>
      <c r="BP137" s="50"/>
      <c r="BR137" s="48"/>
      <c r="BS137" s="49"/>
      <c r="BT137" s="49"/>
      <c r="BU137" s="49"/>
      <c r="BV137" s="49"/>
      <c r="BW137" s="49"/>
      <c r="BX137" s="50"/>
      <c r="BZ137" s="48"/>
      <c r="CA137" s="49"/>
      <c r="CB137" s="49"/>
      <c r="CC137" s="49"/>
      <c r="CD137" s="49"/>
      <c r="CE137" s="49"/>
      <c r="CF137" s="50"/>
      <c r="CH137" s="3">
        <v>1</v>
      </c>
    </row>
    <row r="138" spans="2:86" ht="21" customHeight="1">
      <c r="B138" s="115" t="s">
        <v>11</v>
      </c>
      <c r="C138" s="34" t="str">
        <f>C104</f>
        <v>N NOM DE VOTRE RECETTE | collez la--FAMILLE| Auteur &gt; VOUS</v>
      </c>
      <c r="D138" s="35">
        <f>D104</f>
        <v>1</v>
      </c>
      <c r="E138" s="34" t="str">
        <f>E104</f>
        <v>coupe</v>
      </c>
      <c r="F138" s="36" t="str">
        <f>F104</f>
        <v>Recette mère ► MILLE-FEUILLE meringue et chiboust pamplemousse aux fraises des bois</v>
      </c>
      <c r="G138" s="909" t="s">
        <v>140</v>
      </c>
      <c r="H138" s="533"/>
      <c r="I138" s="533"/>
      <c r="J138" s="533"/>
      <c r="K138" s="533"/>
      <c r="L138" s="910"/>
      <c r="M138" s="911"/>
      <c r="N138" s="912"/>
      <c r="O138" s="912"/>
      <c r="P138" s="913">
        <f>SUM(P108:P137)</f>
        <v>0.10100000000000001</v>
      </c>
      <c r="Q138" s="914"/>
      <c r="R138" s="914"/>
      <c r="S138" s="914" t="str">
        <f>"Total " &amp; S105&amp;" &gt;"</f>
        <v>Total Col.18 &gt;</v>
      </c>
      <c r="T138" s="915">
        <f>SUM(S108:S137)</f>
        <v>0.33666666666666673</v>
      </c>
      <c r="V138" s="115" t="s">
        <v>11</v>
      </c>
      <c r="W138" s="34" t="str">
        <f>W104</f>
        <v>N NAME OF YOUR RECIPE | paste it — FAMILY|  Author &gt; YOU</v>
      </c>
      <c r="X138" s="35">
        <f>X104</f>
        <v>0.6</v>
      </c>
      <c r="Y138" s="34" t="str">
        <f>Y104</f>
        <v>kg</v>
      </c>
      <c r="Z138" s="36" t="str">
        <f>Z104</f>
        <v>Master recipe ► Guinea fowl ballotine</v>
      </c>
      <c r="AA138" s="909" t="s">
        <v>898</v>
      </c>
      <c r="AB138" s="533"/>
      <c r="AC138" s="533"/>
      <c r="AD138" s="533"/>
      <c r="AE138" s="533"/>
      <c r="AF138" s="910"/>
      <c r="AG138" s="911"/>
      <c r="AH138" s="912"/>
      <c r="AI138" s="912"/>
      <c r="AJ138" s="913">
        <f>SUM(AJ108:AJ137)</f>
        <v>0.60000000000000009</v>
      </c>
      <c r="AK138" s="914"/>
      <c r="AL138" s="914"/>
      <c r="AM138" s="914" t="str">
        <f>"Total " &amp; AM105&amp;" &gt;"</f>
        <v>Total Col.18 &gt;</v>
      </c>
      <c r="AN138" s="915">
        <f>SUM(AM108:AM137)</f>
        <v>30</v>
      </c>
      <c r="AP138" s="115" t="s">
        <v>11</v>
      </c>
      <c r="AQ138" s="34" t="str">
        <f>AQ104</f>
        <v>N NOMBRE DE SU RECETA | pegue esto — FAMILIA| Autor &gt; USTED</v>
      </c>
      <c r="AR138" s="35">
        <f>AR104</f>
        <v>0.6</v>
      </c>
      <c r="AS138" s="34" t="str">
        <f>AS104</f>
        <v>kg</v>
      </c>
      <c r="AT138" s="36" t="str">
        <f>AT104</f>
        <v>Receta madre ► Ballotina de pintada</v>
      </c>
      <c r="AU138" s="909" t="s">
        <v>898</v>
      </c>
      <c r="AV138" s="533"/>
      <c r="AW138" s="533"/>
      <c r="AX138" s="533"/>
      <c r="AY138" s="533"/>
      <c r="AZ138" s="910"/>
      <c r="BA138" s="911"/>
      <c r="BB138" s="912"/>
      <c r="BC138" s="912"/>
      <c r="BD138" s="913">
        <f>SUM(BD108:BD137)</f>
        <v>0.60000000000000009</v>
      </c>
      <c r="BE138" s="914"/>
      <c r="BF138" s="914"/>
      <c r="BG138" s="914" t="str">
        <f>"Total " &amp; BG105&amp;" &gt;"</f>
        <v>Total Col.18 &gt;</v>
      </c>
      <c r="BH138" s="915">
        <f>SUM(BG108:BG137)</f>
        <v>30</v>
      </c>
      <c r="BJ138" s="48"/>
      <c r="BK138" s="49"/>
      <c r="BL138" s="49"/>
      <c r="BM138" s="49"/>
      <c r="BN138" s="49"/>
      <c r="BO138" s="49"/>
      <c r="BP138" s="50"/>
      <c r="BR138" s="48"/>
      <c r="BS138" s="49"/>
      <c r="BT138" s="49"/>
      <c r="BU138" s="49"/>
      <c r="BV138" s="49"/>
      <c r="BW138" s="49"/>
      <c r="BX138" s="50"/>
      <c r="BZ138" s="48"/>
      <c r="CA138" s="49"/>
      <c r="CB138" s="49"/>
      <c r="CC138" s="49"/>
      <c r="CD138" s="49"/>
      <c r="CE138" s="49"/>
      <c r="CF138" s="50"/>
      <c r="CH138" s="3">
        <v>1</v>
      </c>
    </row>
    <row r="139" spans="2:86" ht="21" customHeight="1">
      <c r="B139" s="115" t="s">
        <v>16</v>
      </c>
      <c r="C139" s="34" t="str">
        <f>C104</f>
        <v>N NOM DE VOTRE RECETTE | collez la--FAMILLE| Auteur &gt; VOUS</v>
      </c>
      <c r="D139" s="35">
        <f>D104</f>
        <v>1</v>
      </c>
      <c r="E139" s="34" t="str">
        <f>E104</f>
        <v>coupe</v>
      </c>
      <c r="F139" s="36" t="str">
        <f>F104</f>
        <v>Recette mère ► MILLE-FEUILLE meringue et chiboust pamplemousse aux fraises des bois</v>
      </c>
      <c r="G139" s="160" t="s">
        <v>147</v>
      </c>
      <c r="H139" s="116" t="s">
        <v>102</v>
      </c>
      <c r="I139" s="161" t="s">
        <v>148</v>
      </c>
      <c r="J139" s="162" t="s">
        <v>149</v>
      </c>
      <c r="K139" s="130" t="s">
        <v>150</v>
      </c>
      <c r="L139" s="130" t="s">
        <v>111</v>
      </c>
      <c r="M139" s="104" t="s">
        <v>0</v>
      </c>
      <c r="N139" s="104" t="s">
        <v>99</v>
      </c>
      <c r="O139" s="104" t="s">
        <v>151</v>
      </c>
      <c r="P139" s="104" t="s">
        <v>152</v>
      </c>
      <c r="Q139" s="121" t="s">
        <v>106</v>
      </c>
      <c r="R139" s="121" t="s">
        <v>371</v>
      </c>
      <c r="S139" s="379" t="s">
        <v>153</v>
      </c>
      <c r="T139" s="121" t="s">
        <v>154</v>
      </c>
      <c r="V139" s="115" t="s">
        <v>16</v>
      </c>
      <c r="W139" s="34" t="str">
        <f>W104</f>
        <v>N NAME OF YOUR RECIPE | paste it — FAMILY|  Author &gt; YOU</v>
      </c>
      <c r="X139" s="35">
        <f>X104</f>
        <v>0.6</v>
      </c>
      <c r="Y139" s="34" t="str">
        <f>Y104</f>
        <v>kg</v>
      </c>
      <c r="Z139" s="36" t="str">
        <f>Z104</f>
        <v>Master recipe ► Guinea fowl ballotine</v>
      </c>
      <c r="AA139" s="478" t="s">
        <v>147</v>
      </c>
      <c r="AB139" s="116" t="s">
        <v>102</v>
      </c>
      <c r="AC139" s="161" t="s">
        <v>1382</v>
      </c>
      <c r="AD139" s="130" t="s">
        <v>1375</v>
      </c>
      <c r="AE139" s="130" t="s">
        <v>1376</v>
      </c>
      <c r="AF139" s="130" t="s">
        <v>1377</v>
      </c>
      <c r="AG139" s="858" t="s">
        <v>0</v>
      </c>
      <c r="AH139" s="104" t="s">
        <v>99</v>
      </c>
      <c r="AI139" s="104" t="s">
        <v>151</v>
      </c>
      <c r="AJ139" s="858" t="s">
        <v>152</v>
      </c>
      <c r="AK139" s="121" t="s">
        <v>1378</v>
      </c>
      <c r="AL139" s="121" t="s">
        <v>1379</v>
      </c>
      <c r="AM139" s="379" t="s">
        <v>1380</v>
      </c>
      <c r="AN139" s="121" t="s">
        <v>154</v>
      </c>
      <c r="AP139" s="115" t="s">
        <v>16</v>
      </c>
      <c r="AQ139" s="34" t="str">
        <f>AQ104</f>
        <v>N NOMBRE DE SU RECETA | pegue esto — FAMILIA| Autor &gt; USTED</v>
      </c>
      <c r="AR139" s="35">
        <f>AR104</f>
        <v>0.6</v>
      </c>
      <c r="AS139" s="34" t="str">
        <f>AS104</f>
        <v>kg</v>
      </c>
      <c r="AT139" s="36" t="str">
        <f>AT104</f>
        <v>Receta madre ► Ballotina de pintada</v>
      </c>
      <c r="AU139" s="478" t="s">
        <v>147</v>
      </c>
      <c r="AV139" s="116" t="s">
        <v>102</v>
      </c>
      <c r="AW139" s="161" t="s">
        <v>1364</v>
      </c>
      <c r="AX139" s="130" t="s">
        <v>1356</v>
      </c>
      <c r="AY139" s="130" t="s">
        <v>1357</v>
      </c>
      <c r="AZ139" s="130" t="s">
        <v>1358</v>
      </c>
      <c r="BA139" s="858" t="s">
        <v>0</v>
      </c>
      <c r="BB139" s="104" t="s">
        <v>99</v>
      </c>
      <c r="BC139" s="104" t="s">
        <v>151</v>
      </c>
      <c r="BD139" s="858" t="s">
        <v>152</v>
      </c>
      <c r="BE139" s="121" t="s">
        <v>1359</v>
      </c>
      <c r="BF139" s="121" t="s">
        <v>1360</v>
      </c>
      <c r="BG139" s="379" t="s">
        <v>1361</v>
      </c>
      <c r="BH139" s="121" t="s">
        <v>154</v>
      </c>
      <c r="BJ139" s="48"/>
      <c r="BK139" s="49"/>
      <c r="BL139" s="49"/>
      <c r="BM139" s="49"/>
      <c r="BN139" s="49"/>
      <c r="BO139" s="49"/>
      <c r="BP139" s="50"/>
      <c r="BR139" s="48"/>
      <c r="BS139" s="49"/>
      <c r="BT139" s="49"/>
      <c r="BU139" s="49"/>
      <c r="BV139" s="49"/>
      <c r="BW139" s="49"/>
      <c r="BX139" s="50"/>
      <c r="BZ139" s="48"/>
      <c r="CA139" s="49"/>
      <c r="CB139" s="49"/>
      <c r="CC139" s="49"/>
      <c r="CD139" s="49"/>
      <c r="CE139" s="49"/>
      <c r="CF139" s="50"/>
      <c r="CH139" s="3">
        <v>1</v>
      </c>
    </row>
    <row r="140" spans="2:86" ht="21" customHeight="1">
      <c r="B140" s="115" t="s">
        <v>16</v>
      </c>
      <c r="C140" s="34" t="str">
        <f>C104</f>
        <v>N NOM DE VOTRE RECETTE | collez la--FAMILLE| Auteur &gt; VOUS</v>
      </c>
      <c r="D140" s="35">
        <f>D104</f>
        <v>1</v>
      </c>
      <c r="E140" s="34" t="str">
        <f>E104</f>
        <v>coupe</v>
      </c>
      <c r="F140" s="36" t="str">
        <f>F104</f>
        <v>Recette mère ► MILLE-FEUILLE meringue et chiboust pamplemousse aux fraises des bois</v>
      </c>
      <c r="G140" s="916">
        <v>1</v>
      </c>
      <c r="H140" s="917">
        <v>1E-3</v>
      </c>
      <c r="I140" s="918">
        <v>0</v>
      </c>
      <c r="J140" s="917">
        <v>0.25</v>
      </c>
      <c r="K140" s="917">
        <v>0.33332999999999996</v>
      </c>
      <c r="L140" s="917">
        <v>0.5</v>
      </c>
      <c r="M140" s="919">
        <v>1</v>
      </c>
      <c r="N140" s="919">
        <v>0.1</v>
      </c>
      <c r="O140" s="919">
        <v>0.01</v>
      </c>
      <c r="P140" s="919">
        <v>1E-3</v>
      </c>
      <c r="Q140" s="919">
        <v>0.5</v>
      </c>
      <c r="R140" s="919">
        <v>0.25</v>
      </c>
      <c r="S140" s="919">
        <v>0.33300000000000002</v>
      </c>
      <c r="T140" s="2468">
        <v>0.2</v>
      </c>
      <c r="V140" s="115" t="s">
        <v>16</v>
      </c>
      <c r="W140" s="34" t="str">
        <f>W104</f>
        <v>N NAME OF YOUR RECIPE | paste it — FAMILY|  Author &gt; YOU</v>
      </c>
      <c r="X140" s="35">
        <f>X104</f>
        <v>0.6</v>
      </c>
      <c r="Y140" s="34" t="str">
        <f>Y104</f>
        <v>kg</v>
      </c>
      <c r="Z140" s="36" t="str">
        <f>Z104</f>
        <v>Master recipe ► Guinea fowl ballotine</v>
      </c>
      <c r="AA140" s="916">
        <v>1</v>
      </c>
      <c r="AB140" s="917">
        <v>1E-3</v>
      </c>
      <c r="AC140" s="918">
        <v>0</v>
      </c>
      <c r="AD140" s="917">
        <v>0.25</v>
      </c>
      <c r="AE140" s="917">
        <v>0.33332999999999996</v>
      </c>
      <c r="AF140" s="917">
        <v>0.5</v>
      </c>
      <c r="AG140" s="919">
        <v>1</v>
      </c>
      <c r="AH140" s="919">
        <v>0.1</v>
      </c>
      <c r="AI140" s="919">
        <v>0.01</v>
      </c>
      <c r="AJ140" s="919">
        <v>1E-3</v>
      </c>
      <c r="AK140" s="919">
        <v>0.5</v>
      </c>
      <c r="AL140" s="919">
        <v>0.33300000000000002</v>
      </c>
      <c r="AM140" s="919">
        <v>0.2</v>
      </c>
      <c r="AN140" s="2468">
        <v>0.2</v>
      </c>
      <c r="AP140" s="115" t="s">
        <v>16</v>
      </c>
      <c r="AQ140" s="34" t="str">
        <f>AQ104</f>
        <v>N NOMBRE DE SU RECETA | pegue esto — FAMILIA| Autor &gt; USTED</v>
      </c>
      <c r="AR140" s="35">
        <f>AR104</f>
        <v>0.6</v>
      </c>
      <c r="AS140" s="34" t="str">
        <f>AS104</f>
        <v>kg</v>
      </c>
      <c r="AT140" s="36" t="str">
        <f>AT104</f>
        <v>Receta madre ► Ballotina de pintada</v>
      </c>
      <c r="AU140" s="916">
        <v>1</v>
      </c>
      <c r="AV140" s="917">
        <v>1E-3</v>
      </c>
      <c r="AW140" s="918">
        <v>0</v>
      </c>
      <c r="AX140" s="917">
        <v>0.25</v>
      </c>
      <c r="AY140" s="917">
        <v>0.33332999999999996</v>
      </c>
      <c r="AZ140" s="917">
        <v>0.5</v>
      </c>
      <c r="BA140" s="919">
        <v>1</v>
      </c>
      <c r="BB140" s="919">
        <v>0.1</v>
      </c>
      <c r="BC140" s="919">
        <v>0.01</v>
      </c>
      <c r="BD140" s="919">
        <v>1E-3</v>
      </c>
      <c r="BE140" s="919">
        <v>0.5</v>
      </c>
      <c r="BF140" s="919">
        <v>0.33300000000000002</v>
      </c>
      <c r="BG140" s="919">
        <v>0.2</v>
      </c>
      <c r="BH140" s="2468">
        <v>0.2</v>
      </c>
      <c r="BJ140" s="48"/>
      <c r="BK140" s="49"/>
      <c r="BL140" s="49"/>
      <c r="BM140" s="49"/>
      <c r="BN140" s="49"/>
      <c r="BO140" s="49"/>
      <c r="BP140" s="50"/>
      <c r="BR140" s="48"/>
      <c r="BS140" s="49"/>
      <c r="BT140" s="49"/>
      <c r="BU140" s="49"/>
      <c r="BV140" s="49"/>
      <c r="BW140" s="49"/>
      <c r="BX140" s="50"/>
      <c r="BZ140" s="48"/>
      <c r="CA140" s="49"/>
      <c r="CB140" s="49"/>
      <c r="CC140" s="49"/>
      <c r="CD140" s="49"/>
      <c r="CE140" s="49"/>
      <c r="CF140" s="50"/>
      <c r="CH140" s="3">
        <v>1</v>
      </c>
    </row>
    <row r="141" spans="2:86" ht="21" customHeight="1">
      <c r="B141" s="115" t="s">
        <v>16</v>
      </c>
      <c r="C141" s="34" t="str">
        <f>C104</f>
        <v>N NOM DE VOTRE RECETTE | collez la--FAMILLE| Auteur &gt; VOUS</v>
      </c>
      <c r="D141" s="35">
        <f>D104</f>
        <v>1</v>
      </c>
      <c r="E141" s="34" t="str">
        <f>E104</f>
        <v>coupe</v>
      </c>
      <c r="F141" s="36" t="str">
        <f>F104</f>
        <v>Recette mère ► MILLE-FEUILLE meringue et chiboust pamplemousse aux fraises des bois</v>
      </c>
      <c r="G141" s="133" t="s">
        <v>162</v>
      </c>
      <c r="H141" s="133" t="s">
        <v>163</v>
      </c>
      <c r="I141" s="161" t="s">
        <v>148</v>
      </c>
      <c r="J141" s="133" t="s">
        <v>116</v>
      </c>
      <c r="K141" s="133" t="s">
        <v>164</v>
      </c>
      <c r="L141" s="133" t="s">
        <v>165</v>
      </c>
      <c r="M141" s="138" t="s">
        <v>121</v>
      </c>
      <c r="N141" s="173" t="s">
        <v>166</v>
      </c>
      <c r="O141" s="173" t="s">
        <v>167</v>
      </c>
      <c r="P141" s="121" t="s">
        <v>168</v>
      </c>
      <c r="Q141" s="121" t="s">
        <v>169</v>
      </c>
      <c r="R141" s="121" t="s">
        <v>107</v>
      </c>
      <c r="S141" s="2470" t="s">
        <v>1857</v>
      </c>
      <c r="T141" s="934" t="s">
        <v>170</v>
      </c>
      <c r="V141" s="115" t="s">
        <v>16</v>
      </c>
      <c r="W141" s="34" t="str">
        <f>W104</f>
        <v>N NAME OF YOUR RECIPE | paste it — FAMILY|  Author &gt; YOU</v>
      </c>
      <c r="X141" s="35">
        <f>X104</f>
        <v>0.6</v>
      </c>
      <c r="Y141" s="34" t="str">
        <f>Y104</f>
        <v>kg</v>
      </c>
      <c r="Z141" s="36" t="str">
        <f>Z104</f>
        <v>Master recipe ► Guinea fowl ballotine</v>
      </c>
      <c r="AA141" s="133" t="s">
        <v>162</v>
      </c>
      <c r="AB141" s="133" t="s">
        <v>1381</v>
      </c>
      <c r="AC141" s="161" t="s">
        <v>1382</v>
      </c>
      <c r="AD141" s="133" t="s">
        <v>1383</v>
      </c>
      <c r="AE141" s="133" t="s">
        <v>1384</v>
      </c>
      <c r="AF141" s="133" t="s">
        <v>1404</v>
      </c>
      <c r="AG141" s="173" t="s">
        <v>1385</v>
      </c>
      <c r="AH141" s="173" t="s">
        <v>1386</v>
      </c>
      <c r="AI141" s="173" t="s">
        <v>1387</v>
      </c>
      <c r="AJ141" s="121" t="s">
        <v>1388</v>
      </c>
      <c r="AK141" s="121" t="s">
        <v>1389</v>
      </c>
      <c r="AL141" s="121" t="s">
        <v>1390</v>
      </c>
      <c r="AM141" s="934" t="s">
        <v>1857</v>
      </c>
      <c r="AN141" s="934" t="s">
        <v>1391</v>
      </c>
      <c r="AP141" s="115" t="s">
        <v>16</v>
      </c>
      <c r="AQ141" s="34" t="str">
        <f>AQ104</f>
        <v>N NOMBRE DE SU RECETA | pegue esto — FAMILIA| Autor &gt; USTED</v>
      </c>
      <c r="AR141" s="35">
        <f>AR104</f>
        <v>0.6</v>
      </c>
      <c r="AS141" s="34" t="str">
        <f>AS104</f>
        <v>kg</v>
      </c>
      <c r="AT141" s="36" t="str">
        <f>AT104</f>
        <v>Receta madre ► Ballotina de pintada</v>
      </c>
      <c r="AU141" s="133" t="s">
        <v>1362</v>
      </c>
      <c r="AV141" s="133" t="s">
        <v>1363</v>
      </c>
      <c r="AW141" s="161" t="s">
        <v>1364</v>
      </c>
      <c r="AX141" s="133" t="s">
        <v>1365</v>
      </c>
      <c r="AY141" s="133" t="s">
        <v>1366</v>
      </c>
      <c r="AZ141" s="133" t="s">
        <v>1367</v>
      </c>
      <c r="BA141" s="138" t="s">
        <v>1368</v>
      </c>
      <c r="BB141" s="173" t="s">
        <v>1369</v>
      </c>
      <c r="BC141" s="173" t="s">
        <v>1370</v>
      </c>
      <c r="BD141" s="121" t="s">
        <v>1371</v>
      </c>
      <c r="BE141" s="121" t="s">
        <v>1372</v>
      </c>
      <c r="BF141" s="121" t="s">
        <v>1373</v>
      </c>
      <c r="BG141" s="934" t="s">
        <v>1857</v>
      </c>
      <c r="BH141" s="934" t="s">
        <v>1374</v>
      </c>
      <c r="BJ141" s="48"/>
      <c r="BK141" s="49"/>
      <c r="BL141" s="49"/>
      <c r="BM141" s="49"/>
      <c r="BN141" s="49"/>
      <c r="BO141" s="49"/>
      <c r="BP141" s="50"/>
      <c r="BR141" s="48"/>
      <c r="BS141" s="49"/>
      <c r="BT141" s="49"/>
      <c r="BU141" s="49"/>
      <c r="BV141" s="49"/>
      <c r="BW141" s="49"/>
      <c r="BX141" s="50"/>
      <c r="BZ141" s="48"/>
      <c r="CA141" s="49"/>
      <c r="CB141" s="49"/>
      <c r="CC141" s="49"/>
      <c r="CD141" s="49"/>
      <c r="CE141" s="49"/>
      <c r="CF141" s="50"/>
      <c r="CH141" s="3">
        <v>1</v>
      </c>
    </row>
    <row r="142" spans="2:86" ht="21" customHeight="1">
      <c r="B142" s="115" t="s">
        <v>16</v>
      </c>
      <c r="C142" s="34" t="str">
        <f>C104</f>
        <v>N NOM DE VOTRE RECETTE | collez la--FAMILLE| Auteur &gt; VOUS</v>
      </c>
      <c r="D142" s="35">
        <f>D104</f>
        <v>1</v>
      </c>
      <c r="E142" s="34" t="str">
        <f>E104</f>
        <v>coupe</v>
      </c>
      <c r="F142" s="36" t="str">
        <f>F104</f>
        <v>Recette mère ► MILLE-FEUILLE meringue et chiboust pamplemousse aux fraises des bois</v>
      </c>
      <c r="G142" s="916">
        <v>2.835E-2</v>
      </c>
      <c r="H142" s="917">
        <v>0.13</v>
      </c>
      <c r="I142" s="918">
        <v>0</v>
      </c>
      <c r="J142" s="917">
        <v>0.2</v>
      </c>
      <c r="K142" s="917">
        <v>0.23</v>
      </c>
      <c r="L142" s="917">
        <v>0.22500000000000001</v>
      </c>
      <c r="M142" s="919">
        <v>0.35</v>
      </c>
      <c r="N142" s="919">
        <v>5.0000000000000001E-3</v>
      </c>
      <c r="O142" s="919">
        <v>5.0000000000000001E-3</v>
      </c>
      <c r="P142" s="919">
        <v>1.4999999999999999E-2</v>
      </c>
      <c r="Q142" s="919">
        <v>0.1</v>
      </c>
      <c r="R142" s="919">
        <v>0.22500000000000001</v>
      </c>
      <c r="S142" s="919">
        <v>4.0000000000000001E-3</v>
      </c>
      <c r="T142" s="2469">
        <v>1E-3</v>
      </c>
      <c r="V142" s="115" t="s">
        <v>16</v>
      </c>
      <c r="W142" s="34" t="str">
        <f>W104</f>
        <v>N NAME OF YOUR RECIPE | paste it — FAMILY|  Author &gt; YOU</v>
      </c>
      <c r="X142" s="35">
        <f>X104</f>
        <v>0.6</v>
      </c>
      <c r="Y142" s="34" t="str">
        <f>Y104</f>
        <v>kg</v>
      </c>
      <c r="Z142" s="36" t="str">
        <f>Z104</f>
        <v>Master recipe ► Guinea fowl ballotine</v>
      </c>
      <c r="AA142" s="921">
        <v>2.835E-2</v>
      </c>
      <c r="AB142" s="922">
        <v>0.13</v>
      </c>
      <c r="AC142" s="923">
        <v>0</v>
      </c>
      <c r="AD142" s="922">
        <v>0.2</v>
      </c>
      <c r="AE142" s="922">
        <v>0.23</v>
      </c>
      <c r="AF142" s="922">
        <v>0.22500000000000001</v>
      </c>
      <c r="AG142" s="919">
        <v>0.35</v>
      </c>
      <c r="AH142" s="919">
        <v>5.0000000000000001E-3</v>
      </c>
      <c r="AI142" s="919">
        <v>5.0000000000000001E-3</v>
      </c>
      <c r="AJ142" s="919">
        <v>1.4999999999999999E-2</v>
      </c>
      <c r="AK142" s="919">
        <v>0.1</v>
      </c>
      <c r="AL142" s="919">
        <v>0.22500000000000001</v>
      </c>
      <c r="AM142" s="919">
        <v>4.0000000000000001E-3</v>
      </c>
      <c r="AN142" s="2469">
        <v>1E-3</v>
      </c>
      <c r="AP142" s="115" t="s">
        <v>16</v>
      </c>
      <c r="AQ142" s="34" t="str">
        <f>AQ104</f>
        <v>N NOMBRE DE SU RECETA | pegue esto — FAMILIA| Autor &gt; USTED</v>
      </c>
      <c r="AR142" s="35">
        <f>AR104</f>
        <v>0.6</v>
      </c>
      <c r="AS142" s="34" t="str">
        <f>AS104</f>
        <v>kg</v>
      </c>
      <c r="AT142" s="36" t="str">
        <f>AT104</f>
        <v>Receta madre ► Ballotina de pintada</v>
      </c>
      <c r="AU142" s="921">
        <v>2.835E-2</v>
      </c>
      <c r="AV142" s="922">
        <v>0.13</v>
      </c>
      <c r="AW142" s="923">
        <v>0</v>
      </c>
      <c r="AX142" s="922">
        <v>0.2</v>
      </c>
      <c r="AY142" s="922">
        <v>0.23</v>
      </c>
      <c r="AZ142" s="922">
        <v>0.22500000000000001</v>
      </c>
      <c r="BA142" s="919">
        <v>0.35</v>
      </c>
      <c r="BB142" s="919">
        <v>5.0000000000000001E-3</v>
      </c>
      <c r="BC142" s="919">
        <v>5.0000000000000001E-3</v>
      </c>
      <c r="BD142" s="919">
        <v>1.4999999999999999E-2</v>
      </c>
      <c r="BE142" s="919">
        <v>0.1</v>
      </c>
      <c r="BF142" s="919">
        <v>0.22500000000000001</v>
      </c>
      <c r="BG142" s="919">
        <v>4.0000000000000001E-3</v>
      </c>
      <c r="BH142" s="2469">
        <v>1E-3</v>
      </c>
      <c r="BJ142" s="48"/>
      <c r="BK142" s="434" t="s">
        <v>72</v>
      </c>
      <c r="BL142" s="395" t="s">
        <v>84</v>
      </c>
      <c r="BM142" s="49"/>
      <c r="BN142" s="49"/>
      <c r="BO142" s="49"/>
      <c r="BP142" s="50"/>
      <c r="BR142" s="48"/>
      <c r="BS142" s="434" t="s">
        <v>72</v>
      </c>
      <c r="BT142" s="395" t="s">
        <v>84</v>
      </c>
      <c r="BU142" s="49"/>
      <c r="BV142" s="49"/>
      <c r="BW142" s="49"/>
      <c r="BX142" s="50"/>
      <c r="BZ142" s="48"/>
      <c r="CA142" s="434" t="s">
        <v>72</v>
      </c>
      <c r="CB142" s="395" t="s">
        <v>403</v>
      </c>
      <c r="CC142" s="49"/>
      <c r="CD142" s="49"/>
      <c r="CE142" s="49"/>
      <c r="CF142" s="50"/>
      <c r="CH142" s="3">
        <v>1</v>
      </c>
    </row>
    <row r="143" spans="2:86" ht="21" customHeight="1">
      <c r="B143" s="179" t="s">
        <v>11</v>
      </c>
      <c r="C143" s="180" t="str">
        <f>C104</f>
        <v>N NOM DE VOTRE RECETTE | collez la--FAMILLE| Auteur &gt; VOUS</v>
      </c>
      <c r="D143" s="180">
        <f>D104</f>
        <v>1</v>
      </c>
      <c r="E143" s="181" t="str">
        <f>E104</f>
        <v>coupe</v>
      </c>
      <c r="F143" s="182" t="str">
        <f>F104</f>
        <v>Recette mère ► MILLE-FEUILLE meringue et chiboust pamplemousse aux fraises des bois</v>
      </c>
      <c r="G143" s="183" t="str">
        <f t="shared" ref="G143:L143" si="42">G105</f>
        <v>Col.6</v>
      </c>
      <c r="H143" s="183" t="str">
        <f t="shared" si="42"/>
        <v>Col.7</v>
      </c>
      <c r="I143" s="183" t="str">
        <f t="shared" si="42"/>
        <v>Col.8</v>
      </c>
      <c r="J143" s="183" t="str">
        <f t="shared" si="42"/>
        <v>Col.9</v>
      </c>
      <c r="K143" s="183" t="str">
        <f t="shared" si="42"/>
        <v>Col.10</v>
      </c>
      <c r="L143" s="183" t="str">
        <f t="shared" si="42"/>
        <v>Col.11</v>
      </c>
      <c r="M143" s="184" t="s">
        <v>171</v>
      </c>
      <c r="N143" s="1140"/>
      <c r="O143" s="1140"/>
      <c r="P143" s="1140"/>
      <c r="Q143" s="1140"/>
      <c r="R143" s="1140"/>
      <c r="S143" s="1140"/>
      <c r="T143" s="1651"/>
      <c r="V143" s="179" t="s">
        <v>11</v>
      </c>
      <c r="W143" s="180" t="str">
        <f>W104</f>
        <v>N NAME OF YOUR RECIPE | paste it — FAMILY|  Author &gt; YOU</v>
      </c>
      <c r="X143" s="180">
        <f>X104</f>
        <v>0.6</v>
      </c>
      <c r="Y143" s="181" t="str">
        <f>Y104</f>
        <v>kg</v>
      </c>
      <c r="Z143" s="182" t="str">
        <f>Z104</f>
        <v>Master recipe ► Guinea fowl ballotine</v>
      </c>
      <c r="AA143" s="183" t="str">
        <f t="shared" ref="AA143:AF143" si="43">AA105</f>
        <v>Col.6</v>
      </c>
      <c r="AB143" s="183" t="str">
        <f t="shared" si="43"/>
        <v>Col.7</v>
      </c>
      <c r="AC143" s="183" t="str">
        <f t="shared" si="43"/>
        <v>Col.8</v>
      </c>
      <c r="AD143" s="183" t="str">
        <f t="shared" si="43"/>
        <v>Col.9</v>
      </c>
      <c r="AE143" s="183" t="str">
        <f t="shared" si="43"/>
        <v>Col.10</v>
      </c>
      <c r="AF143" s="183" t="str">
        <f t="shared" si="43"/>
        <v>Col.11</v>
      </c>
      <c r="AG143" s="184" t="s">
        <v>1392</v>
      </c>
      <c r="AH143" s="1140"/>
      <c r="AI143" s="1140"/>
      <c r="AJ143" s="1140"/>
      <c r="AK143" s="1140"/>
      <c r="AL143" s="1140"/>
      <c r="AM143" s="1140"/>
      <c r="AN143" s="1651"/>
      <c r="AP143" s="179" t="s">
        <v>11</v>
      </c>
      <c r="AQ143" s="180" t="str">
        <f>AQ104</f>
        <v>N NOMBRE DE SU RECETA | pegue esto — FAMILIA| Autor &gt; USTED</v>
      </c>
      <c r="AR143" s="180">
        <f>AR104</f>
        <v>0.6</v>
      </c>
      <c r="AS143" s="181" t="str">
        <f>AS104</f>
        <v>kg</v>
      </c>
      <c r="AT143" s="182" t="str">
        <f>AT104</f>
        <v>Receta madre ► Ballotina de pintada</v>
      </c>
      <c r="AU143" s="183" t="str">
        <f t="shared" ref="AU143:AZ143" si="44">AU105</f>
        <v>Col.6</v>
      </c>
      <c r="AV143" s="183" t="str">
        <f t="shared" si="44"/>
        <v>Col.7</v>
      </c>
      <c r="AW143" s="183" t="str">
        <f t="shared" si="44"/>
        <v>Col.8</v>
      </c>
      <c r="AX143" s="183" t="str">
        <f t="shared" si="44"/>
        <v>Col.9</v>
      </c>
      <c r="AY143" s="183" t="str">
        <f t="shared" si="44"/>
        <v>Col.10</v>
      </c>
      <c r="AZ143" s="183" t="str">
        <f t="shared" si="44"/>
        <v>Col.11</v>
      </c>
      <c r="BA143" s="184" t="s">
        <v>1355</v>
      </c>
      <c r="BB143" s="185"/>
      <c r="BC143" s="185"/>
      <c r="BD143" s="185"/>
      <c r="BE143" s="185"/>
      <c r="BF143" s="185"/>
      <c r="BG143" s="185"/>
      <c r="BH143" s="1144"/>
      <c r="BJ143" s="48"/>
      <c r="BK143" s="395"/>
      <c r="BL143" s="395"/>
      <c r="BM143" s="49"/>
      <c r="BN143" s="49"/>
      <c r="BO143" s="49"/>
      <c r="BP143" s="50"/>
      <c r="BR143" s="48"/>
      <c r="BS143" s="395"/>
      <c r="BT143" s="395"/>
      <c r="BU143" s="49"/>
      <c r="BV143" s="49"/>
      <c r="BW143" s="49"/>
      <c r="BX143" s="50"/>
      <c r="BZ143" s="48"/>
      <c r="CA143" s="395"/>
      <c r="CB143" s="395"/>
      <c r="CC143" s="49"/>
      <c r="CD143" s="49"/>
      <c r="CE143" s="49"/>
      <c r="CF143" s="50"/>
      <c r="CH143" s="3">
        <v>1</v>
      </c>
    </row>
    <row r="144" spans="2:86" ht="21" customHeight="1">
      <c r="B144" s="115" t="str">
        <f t="shared" ref="B144:B163" si="45">IF(OR(G144&lt;&gt;"",H144&lt;&gt; "",I144&lt;&gt;"",J144&lt;&gt;""),"A", "►")</f>
        <v>►</v>
      </c>
      <c r="C144" s="1684" t="str">
        <f>C104</f>
        <v>N NOM DE VOTRE RECETTE | collez la--FAMILLE| Auteur &gt; VOUS</v>
      </c>
      <c r="D144" s="1684">
        <f>D104</f>
        <v>1</v>
      </c>
      <c r="E144" s="1685" t="str">
        <f>E104</f>
        <v>coupe</v>
      </c>
      <c r="F144" s="1686" t="str">
        <f>F104</f>
        <v>Recette mère ► MILLE-FEUILLE meringue et chiboust pamplemousse aux fraises des bois</v>
      </c>
      <c r="G144" s="1812"/>
      <c r="H144" s="1812"/>
      <c r="I144" s="1812"/>
      <c r="J144" s="1812"/>
      <c r="K144" s="1812"/>
      <c r="L144" s="1813" t="s">
        <v>8456</v>
      </c>
      <c r="M144" s="1814" t="s">
        <v>855</v>
      </c>
      <c r="N144" s="1644"/>
      <c r="O144" s="1644"/>
      <c r="P144" s="9"/>
      <c r="Q144" s="9"/>
      <c r="R144" s="9"/>
      <c r="S144" s="1646" t="s">
        <v>172</v>
      </c>
      <c r="T144" s="1647" t="s">
        <v>173</v>
      </c>
      <c r="V144" s="115" t="str">
        <f t="shared" ref="V144:V163" si="46">IF(OR(AA144&lt;&gt;"",AB144&lt;&gt; "",AC144&lt;&gt;"",AD144&lt;&gt;""),"A", "►")</f>
        <v>►</v>
      </c>
      <c r="W144" s="1684" t="str">
        <f>W104</f>
        <v>N NAME OF YOUR RECIPE | paste it — FAMILY|  Author &gt; YOU</v>
      </c>
      <c r="X144" s="1684">
        <f>X104</f>
        <v>0.6</v>
      </c>
      <c r="Y144" s="1685" t="str">
        <f>Y104</f>
        <v>kg</v>
      </c>
      <c r="Z144" s="1686" t="str">
        <f>Z104</f>
        <v>Master recipe ► Guinea fowl ballotine</v>
      </c>
      <c r="AA144" s="1812"/>
      <c r="AB144" s="1812"/>
      <c r="AC144" s="1812"/>
      <c r="AD144" s="1812"/>
      <c r="AE144" s="1812"/>
      <c r="AF144" s="1813" t="s">
        <v>8548</v>
      </c>
      <c r="AG144" s="1814" t="s">
        <v>900</v>
      </c>
      <c r="AH144" s="1644"/>
      <c r="AI144" s="1644"/>
      <c r="AJ144" s="9"/>
      <c r="AK144" s="9"/>
      <c r="AL144" s="9"/>
      <c r="AM144" s="1646" t="s">
        <v>899</v>
      </c>
      <c r="AN144" s="1647" t="s">
        <v>173</v>
      </c>
      <c r="AP144" s="115" t="str">
        <f t="shared" ref="AP144:AP163" si="47">IF(OR(AU144&lt;&gt;"",AV144&lt;&gt; "",AW144&lt;&gt;"",AX144&lt;&gt;""),"A", "►")</f>
        <v>►</v>
      </c>
      <c r="AQ144" s="1684" t="str">
        <f>AQ104</f>
        <v>N NOMBRE DE SU RECETA | pegue esto — FAMILIA| Autor &gt; USTED</v>
      </c>
      <c r="AR144" s="1684">
        <f>AR104</f>
        <v>0.6</v>
      </c>
      <c r="AS144" s="1685" t="str">
        <f>AS104</f>
        <v>kg</v>
      </c>
      <c r="AT144" s="1686" t="str">
        <f>AT104</f>
        <v>Receta madre ► Ballotina de pintada</v>
      </c>
      <c r="AU144" s="1812"/>
      <c r="AV144" s="1812"/>
      <c r="AW144" s="1812"/>
      <c r="AX144" s="1812"/>
      <c r="AY144" s="1812"/>
      <c r="AZ144" s="1813" t="s">
        <v>8549</v>
      </c>
      <c r="BA144" s="1814" t="s">
        <v>921</v>
      </c>
      <c r="BB144" s="1649"/>
      <c r="BC144" s="1649"/>
      <c r="BD144" s="186"/>
      <c r="BE144" s="186"/>
      <c r="BF144" s="186"/>
      <c r="BG144" s="187" t="s">
        <v>920</v>
      </c>
      <c r="BH144" s="188" t="s">
        <v>173</v>
      </c>
      <c r="BJ144" s="48"/>
      <c r="BK144" s="435" t="s">
        <v>442</v>
      </c>
      <c r="BL144" s="436" t="s">
        <v>443</v>
      </c>
      <c r="BM144" s="49"/>
      <c r="BN144" s="49"/>
      <c r="BO144" s="49"/>
      <c r="BP144" s="50"/>
      <c r="BR144" s="48"/>
      <c r="BS144" s="435" t="s">
        <v>442</v>
      </c>
      <c r="BT144" s="436" t="s">
        <v>444</v>
      </c>
      <c r="BU144" s="49"/>
      <c r="BV144" s="49"/>
      <c r="BW144" s="49"/>
      <c r="BX144" s="50"/>
      <c r="BZ144" s="48"/>
      <c r="CA144" s="435" t="s">
        <v>445</v>
      </c>
      <c r="CB144" s="436" t="s">
        <v>446</v>
      </c>
      <c r="CC144" s="49"/>
      <c r="CD144" s="49"/>
      <c r="CE144" s="49"/>
      <c r="CF144" s="50"/>
      <c r="CH144" s="3">
        <v>1</v>
      </c>
    </row>
    <row r="145" spans="2:86" ht="21" customHeight="1">
      <c r="B145" s="115" t="str">
        <f t="shared" si="45"/>
        <v>►</v>
      </c>
      <c r="C145" s="190" t="str">
        <f>C104</f>
        <v>N NOM DE VOTRE RECETTE | collez la--FAMILLE| Auteur &gt; VOUS</v>
      </c>
      <c r="D145" s="190">
        <f>D104</f>
        <v>1</v>
      </c>
      <c r="E145" s="191" t="str">
        <f>E104</f>
        <v>coupe</v>
      </c>
      <c r="F145" s="192" t="str">
        <f>F104</f>
        <v>Recette mère ► MILLE-FEUILLE meringue et chiboust pamplemousse aux fraises des bois</v>
      </c>
      <c r="G145" s="533"/>
      <c r="H145" s="533"/>
      <c r="I145" s="533"/>
      <c r="J145" s="533"/>
      <c r="K145" s="1817"/>
      <c r="L145" s="1818">
        <v>0</v>
      </c>
      <c r="M145" s="1819" t="s">
        <v>8457</v>
      </c>
      <c r="N145" s="1644"/>
      <c r="O145" s="1644"/>
      <c r="P145" s="9"/>
      <c r="Q145" s="9"/>
      <c r="R145" s="9"/>
      <c r="S145" s="1650" t="s">
        <v>176</v>
      </c>
      <c r="T145" s="1647" t="s">
        <v>173</v>
      </c>
      <c r="V145" s="115" t="str">
        <f t="shared" si="46"/>
        <v>►</v>
      </c>
      <c r="W145" s="190" t="str">
        <f>W104</f>
        <v>N NAME OF YOUR RECIPE | paste it — FAMILY|  Author &gt; YOU</v>
      </c>
      <c r="X145" s="190">
        <f>X104</f>
        <v>0.6</v>
      </c>
      <c r="Y145" s="191" t="str">
        <f>Y104</f>
        <v>kg</v>
      </c>
      <c r="Z145" s="192" t="str">
        <f>Z104</f>
        <v>Master recipe ► Guinea fowl ballotine</v>
      </c>
      <c r="AA145" s="533"/>
      <c r="AB145" s="533"/>
      <c r="AC145" s="533"/>
      <c r="AD145" s="533"/>
      <c r="AE145" s="1817"/>
      <c r="AF145" s="1818">
        <v>0</v>
      </c>
      <c r="AG145" s="1819" t="s">
        <v>8512</v>
      </c>
      <c r="AH145" s="1644"/>
      <c r="AI145" s="1644"/>
      <c r="AJ145" s="9"/>
      <c r="AK145" s="9"/>
      <c r="AL145" s="9"/>
      <c r="AM145" s="1650" t="s">
        <v>901</v>
      </c>
      <c r="AN145" s="1647" t="s">
        <v>173</v>
      </c>
      <c r="AP145" s="115" t="str">
        <f t="shared" si="47"/>
        <v>►</v>
      </c>
      <c r="AQ145" s="190" t="str">
        <f>AQ104</f>
        <v>N NOMBRE DE SU RECETA | pegue esto — FAMILIA| Autor &gt; USTED</v>
      </c>
      <c r="AR145" s="190">
        <f>AR104</f>
        <v>0.6</v>
      </c>
      <c r="AS145" s="191" t="str">
        <f>AS104</f>
        <v>kg</v>
      </c>
      <c r="AT145" s="192" t="str">
        <f>AT104</f>
        <v>Receta madre ► Ballotina de pintada</v>
      </c>
      <c r="AU145" s="533"/>
      <c r="AV145" s="533"/>
      <c r="AW145" s="533"/>
      <c r="AX145" s="533"/>
      <c r="AY145" s="1817"/>
      <c r="AZ145" s="1818">
        <v>0</v>
      </c>
      <c r="BA145" s="1819" t="s">
        <v>8511</v>
      </c>
      <c r="BB145" s="1644"/>
      <c r="BC145" s="1644"/>
      <c r="BD145" s="9"/>
      <c r="BE145" s="9"/>
      <c r="BF145" s="9"/>
      <c r="BG145" s="1650" t="s">
        <v>922</v>
      </c>
      <c r="BH145" s="1647" t="s">
        <v>173</v>
      </c>
      <c r="BJ145" s="48"/>
      <c r="BK145" s="437"/>
      <c r="BL145" s="436" t="s">
        <v>447</v>
      </c>
      <c r="BM145" s="49"/>
      <c r="BN145" s="49"/>
      <c r="BO145" s="49"/>
      <c r="BP145" s="50"/>
      <c r="BR145" s="48"/>
      <c r="BS145" s="437"/>
      <c r="BT145" s="436" t="s">
        <v>448</v>
      </c>
      <c r="BU145" s="49"/>
      <c r="BV145" s="49"/>
      <c r="BW145" s="49"/>
      <c r="BX145" s="50"/>
      <c r="BZ145" s="48"/>
      <c r="CA145" s="437"/>
      <c r="CB145" s="436" t="s">
        <v>449</v>
      </c>
      <c r="CC145" s="49"/>
      <c r="CD145" s="49"/>
      <c r="CE145" s="49"/>
      <c r="CF145" s="50"/>
      <c r="CH145" s="3">
        <v>1</v>
      </c>
    </row>
    <row r="146" spans="2:86" ht="21" customHeight="1">
      <c r="B146" s="115" t="str">
        <f t="shared" si="45"/>
        <v>►</v>
      </c>
      <c r="C146" s="190" t="str">
        <f>C104</f>
        <v>N NOM DE VOTRE RECETTE | collez la--FAMILLE| Auteur &gt; VOUS</v>
      </c>
      <c r="D146" s="190">
        <f>D104</f>
        <v>1</v>
      </c>
      <c r="E146" s="191" t="str">
        <f>E104</f>
        <v>coupe</v>
      </c>
      <c r="F146" s="192" t="str">
        <f>F104</f>
        <v>Recette mère ► MILLE-FEUILLE meringue et chiboust pamplemousse aux fraises des bois</v>
      </c>
      <c r="G146" s="533"/>
      <c r="H146" s="533"/>
      <c r="I146" s="533"/>
      <c r="J146" s="533"/>
      <c r="K146" s="1817"/>
      <c r="L146" s="1821" t="str">
        <f>IF(ISBLANK(M146),"",LARGE(L145:L145,1)+1)</f>
        <v/>
      </c>
      <c r="M146" s="1822"/>
      <c r="N146" s="1644"/>
      <c r="O146" s="1644"/>
      <c r="P146" s="1644"/>
      <c r="Q146" s="1644"/>
      <c r="R146" s="1644"/>
      <c r="S146" s="1644"/>
      <c r="T146" s="1645"/>
      <c r="V146" s="115" t="str">
        <f t="shared" si="46"/>
        <v>►</v>
      </c>
      <c r="W146" s="190" t="str">
        <f>W104</f>
        <v>N NAME OF YOUR RECIPE | paste it — FAMILY|  Author &gt; YOU</v>
      </c>
      <c r="X146" s="190">
        <f>X104</f>
        <v>0.6</v>
      </c>
      <c r="Y146" s="191" t="str">
        <f>Y104</f>
        <v>kg</v>
      </c>
      <c r="Z146" s="192" t="str">
        <f>Z104</f>
        <v>Master recipe ► Guinea fowl ballotine</v>
      </c>
      <c r="AA146" s="533"/>
      <c r="AB146" s="533"/>
      <c r="AC146" s="533"/>
      <c r="AD146" s="533"/>
      <c r="AE146" s="1817"/>
      <c r="AF146" s="1821" t="str">
        <f>IF(ISBLANK(AG146),"",LARGE(AF145:AF145,1)+1)</f>
        <v/>
      </c>
      <c r="AG146" s="1822"/>
      <c r="AH146" s="1644"/>
      <c r="AI146" s="1644"/>
      <c r="AJ146" s="1644"/>
      <c r="AK146" s="1644"/>
      <c r="AL146" s="1644"/>
      <c r="AM146" s="1644"/>
      <c r="AN146" s="1645"/>
      <c r="AP146" s="115" t="str">
        <f t="shared" si="47"/>
        <v>►</v>
      </c>
      <c r="AQ146" s="190" t="str">
        <f>AQ104</f>
        <v>N NOMBRE DE SU RECETA | pegue esto — FAMILIA| Autor &gt; USTED</v>
      </c>
      <c r="AR146" s="190">
        <f>AR104</f>
        <v>0.6</v>
      </c>
      <c r="AS146" s="191" t="str">
        <f>AS104</f>
        <v>kg</v>
      </c>
      <c r="AT146" s="192" t="str">
        <f>AT104</f>
        <v>Receta madre ► Ballotina de pintada</v>
      </c>
      <c r="AU146" s="533"/>
      <c r="AV146" s="533"/>
      <c r="AW146" s="533"/>
      <c r="AX146" s="533"/>
      <c r="AY146" s="1817"/>
      <c r="AZ146" s="1821" t="str">
        <f>IF(ISBLANK(BA146),"",LARGE(AZ145:AZ145,1)+1)</f>
        <v/>
      </c>
      <c r="BA146" s="1822"/>
      <c r="BB146" s="1644"/>
      <c r="BC146" s="1644"/>
      <c r="BD146" s="1644"/>
      <c r="BE146" s="1644"/>
      <c r="BF146" s="1644"/>
      <c r="BG146" s="1644"/>
      <c r="BH146" s="1645"/>
      <c r="BJ146" s="48"/>
      <c r="BK146" s="436"/>
      <c r="BL146" s="395"/>
      <c r="BM146" s="49"/>
      <c r="BN146" s="49"/>
      <c r="BO146" s="49"/>
      <c r="BP146" s="50"/>
      <c r="BR146" s="48"/>
      <c r="BS146" s="436"/>
      <c r="BT146" s="395"/>
      <c r="BU146" s="49"/>
      <c r="BV146" s="49"/>
      <c r="BW146" s="49"/>
      <c r="BX146" s="50"/>
      <c r="BZ146" s="48"/>
      <c r="CA146" s="436"/>
      <c r="CB146" s="395"/>
      <c r="CC146" s="49"/>
      <c r="CD146" s="49"/>
      <c r="CE146" s="49"/>
      <c r="CF146" s="50"/>
      <c r="CH146" s="3">
        <v>1</v>
      </c>
    </row>
    <row r="147" spans="2:86" ht="21" customHeight="1">
      <c r="B147" s="115" t="str">
        <f t="shared" si="45"/>
        <v>►</v>
      </c>
      <c r="C147" s="190" t="str">
        <f>C104</f>
        <v>N NOM DE VOTRE RECETTE | collez la--FAMILLE| Auteur &gt; VOUS</v>
      </c>
      <c r="D147" s="190">
        <f>D104</f>
        <v>1</v>
      </c>
      <c r="E147" s="191" t="str">
        <f>E104</f>
        <v>coupe</v>
      </c>
      <c r="F147" s="192" t="str">
        <f>F104</f>
        <v>Recette mère ► MILLE-FEUILLE meringue et chiboust pamplemousse aux fraises des bois</v>
      </c>
      <c r="G147" s="533"/>
      <c r="H147" s="533"/>
      <c r="I147" s="533"/>
      <c r="J147" s="533"/>
      <c r="K147" s="1817"/>
      <c r="L147" s="1821" t="str">
        <f>IF(ISBLANK(M147),"",LARGE(L145:L146,1)+1)</f>
        <v/>
      </c>
      <c r="M147" s="1822"/>
      <c r="N147" s="1644"/>
      <c r="O147" s="1644"/>
      <c r="P147" s="1644"/>
      <c r="Q147" s="1644"/>
      <c r="R147" s="1644"/>
      <c r="S147" s="1644"/>
      <c r="T147" s="1645"/>
      <c r="V147" s="115" t="str">
        <f t="shared" si="46"/>
        <v>►</v>
      </c>
      <c r="W147" s="190" t="str">
        <f>W104</f>
        <v>N NAME OF YOUR RECIPE | paste it — FAMILY|  Author &gt; YOU</v>
      </c>
      <c r="X147" s="190">
        <f>X104</f>
        <v>0.6</v>
      </c>
      <c r="Y147" s="191" t="str">
        <f>Y104</f>
        <v>kg</v>
      </c>
      <c r="Z147" s="192" t="str">
        <f>Z104</f>
        <v>Master recipe ► Guinea fowl ballotine</v>
      </c>
      <c r="AA147" s="533"/>
      <c r="AB147" s="533"/>
      <c r="AC147" s="533"/>
      <c r="AD147" s="533"/>
      <c r="AE147" s="1817"/>
      <c r="AF147" s="1821" t="str">
        <f>IF(ISBLANK(AG147),"",LARGE(AF145:AF146,1)+1)</f>
        <v/>
      </c>
      <c r="AG147" s="1822"/>
      <c r="AH147" s="1644"/>
      <c r="AI147" s="1644"/>
      <c r="AJ147" s="1644"/>
      <c r="AK147" s="1644"/>
      <c r="AL147" s="1644"/>
      <c r="AM147" s="1644"/>
      <c r="AN147" s="1645"/>
      <c r="AP147" s="115" t="str">
        <f t="shared" si="47"/>
        <v>►</v>
      </c>
      <c r="AQ147" s="190" t="str">
        <f>AQ104</f>
        <v>N NOMBRE DE SU RECETA | pegue esto — FAMILIA| Autor &gt; USTED</v>
      </c>
      <c r="AR147" s="190">
        <f>AR104</f>
        <v>0.6</v>
      </c>
      <c r="AS147" s="191" t="str">
        <f>AS104</f>
        <v>kg</v>
      </c>
      <c r="AT147" s="192" t="str">
        <f>AT104</f>
        <v>Receta madre ► Ballotina de pintada</v>
      </c>
      <c r="AU147" s="533"/>
      <c r="AV147" s="533"/>
      <c r="AW147" s="533"/>
      <c r="AX147" s="533"/>
      <c r="AY147" s="1817"/>
      <c r="AZ147" s="1821" t="str">
        <f>IF(ISBLANK(BA147),"",LARGE(AZ145:AZ146,1)+1)</f>
        <v/>
      </c>
      <c r="BA147" s="1822"/>
      <c r="BB147" s="1644"/>
      <c r="BC147" s="1644"/>
      <c r="BD147" s="1644"/>
      <c r="BE147" s="1644"/>
      <c r="BF147" s="1644"/>
      <c r="BG147" s="1644"/>
      <c r="BH147" s="1645"/>
      <c r="BJ147" s="175"/>
      <c r="BK147" s="176"/>
      <c r="BL147" s="177"/>
      <c r="BM147" s="176"/>
      <c r="BN147" s="176"/>
      <c r="BO147" s="176"/>
      <c r="BP147" s="178"/>
      <c r="BR147" s="175"/>
      <c r="BS147" s="176"/>
      <c r="BT147" s="177"/>
      <c r="BU147" s="176"/>
      <c r="BV147" s="176"/>
      <c r="BW147" s="176"/>
      <c r="BX147" s="178"/>
      <c r="BZ147" s="175"/>
      <c r="CA147" s="176"/>
      <c r="CB147" s="177"/>
      <c r="CC147" s="176"/>
      <c r="CD147" s="176"/>
      <c r="CE147" s="176"/>
      <c r="CF147" s="178"/>
      <c r="CH147" s="3">
        <v>1</v>
      </c>
    </row>
    <row r="148" spans="2:86" ht="21" customHeight="1" thickBot="1">
      <c r="B148" s="115" t="str">
        <f t="shared" si="45"/>
        <v>►</v>
      </c>
      <c r="C148" s="190" t="str">
        <f>C104</f>
        <v>N NOM DE VOTRE RECETTE | collez la--FAMILLE| Auteur &gt; VOUS</v>
      </c>
      <c r="D148" s="190">
        <f>D104</f>
        <v>1</v>
      </c>
      <c r="E148" s="191" t="str">
        <f>E104</f>
        <v>coupe</v>
      </c>
      <c r="F148" s="192" t="str">
        <f>F104</f>
        <v>Recette mère ► MILLE-FEUILLE meringue et chiboust pamplemousse aux fraises des bois</v>
      </c>
      <c r="G148" s="533"/>
      <c r="H148" s="533"/>
      <c r="I148" s="533"/>
      <c r="J148" s="533"/>
      <c r="K148" s="1817"/>
      <c r="L148" s="1821" t="str">
        <f>IF(ISBLANK(M148),"",LARGE(L145:L147,1)+1)</f>
        <v/>
      </c>
      <c r="M148" s="1822"/>
      <c r="N148" s="1644"/>
      <c r="O148" s="1644"/>
      <c r="P148" s="1644"/>
      <c r="Q148" s="1644"/>
      <c r="R148" s="1644"/>
      <c r="S148" s="1644"/>
      <c r="T148" s="1645"/>
      <c r="V148" s="115" t="str">
        <f t="shared" si="46"/>
        <v>►</v>
      </c>
      <c r="W148" s="190" t="str">
        <f>W104</f>
        <v>N NAME OF YOUR RECIPE | paste it — FAMILY|  Author &gt; YOU</v>
      </c>
      <c r="X148" s="190">
        <f>X104</f>
        <v>0.6</v>
      </c>
      <c r="Y148" s="191" t="str">
        <f>Y104</f>
        <v>kg</v>
      </c>
      <c r="Z148" s="192" t="str">
        <f>Z104</f>
        <v>Master recipe ► Guinea fowl ballotine</v>
      </c>
      <c r="AA148" s="533"/>
      <c r="AB148" s="533"/>
      <c r="AC148" s="533"/>
      <c r="AD148" s="533"/>
      <c r="AE148" s="1817"/>
      <c r="AF148" s="1821" t="str">
        <f>IF(ISBLANK(AG148),"",LARGE(AF145:AF147,1)+1)</f>
        <v/>
      </c>
      <c r="AG148" s="1822"/>
      <c r="AH148" s="1644"/>
      <c r="AI148" s="1644"/>
      <c r="AJ148" s="1644"/>
      <c r="AK148" s="1644"/>
      <c r="AL148" s="1644"/>
      <c r="AM148" s="1644"/>
      <c r="AN148" s="1645"/>
      <c r="AP148" s="115" t="str">
        <f t="shared" si="47"/>
        <v>►</v>
      </c>
      <c r="AQ148" s="190" t="str">
        <f>AQ104</f>
        <v>N NOMBRE DE SU RECETA | pegue esto — FAMILIA| Autor &gt; USTED</v>
      </c>
      <c r="AR148" s="190">
        <f>AR104</f>
        <v>0.6</v>
      </c>
      <c r="AS148" s="191" t="str">
        <f>AS104</f>
        <v>kg</v>
      </c>
      <c r="AT148" s="192" t="str">
        <f>AT104</f>
        <v>Receta madre ► Ballotina de pintada</v>
      </c>
      <c r="AU148" s="533"/>
      <c r="AV148" s="533"/>
      <c r="AW148" s="533"/>
      <c r="AX148" s="533"/>
      <c r="AY148" s="1817"/>
      <c r="AZ148" s="1821" t="str">
        <f>IF(ISBLANK(BA148),"",LARGE(AZ145:AZ147,1)+1)</f>
        <v/>
      </c>
      <c r="BA148" s="1822"/>
      <c r="BB148" s="1644"/>
      <c r="BC148" s="1644"/>
      <c r="BD148" s="1644"/>
      <c r="BE148" s="1644"/>
      <c r="BF148" s="1644"/>
      <c r="BG148" s="1644"/>
      <c r="BH148" s="1645"/>
      <c r="BJ148" s="438"/>
      <c r="BK148" s="439"/>
      <c r="BL148" s="440"/>
      <c r="BM148" s="439"/>
      <c r="BN148" s="439"/>
      <c r="BO148" s="439"/>
      <c r="BP148" s="441"/>
      <c r="BR148" s="438"/>
      <c r="BS148" s="439"/>
      <c r="BT148" s="440"/>
      <c r="BU148" s="439"/>
      <c r="BV148" s="439"/>
      <c r="BW148" s="439"/>
      <c r="BX148" s="441"/>
      <c r="BZ148" s="438"/>
      <c r="CA148" s="439"/>
      <c r="CB148" s="440"/>
      <c r="CC148" s="439"/>
      <c r="CD148" s="439"/>
      <c r="CE148" s="439"/>
      <c r="CF148" s="441"/>
      <c r="CH148" s="3">
        <v>1</v>
      </c>
    </row>
    <row r="149" spans="2:86" ht="21" customHeight="1" thickTop="1">
      <c r="B149" s="115" t="str">
        <f t="shared" si="45"/>
        <v>►</v>
      </c>
      <c r="C149" s="190" t="str">
        <f>C104</f>
        <v>N NOM DE VOTRE RECETTE | collez la--FAMILLE| Auteur &gt; VOUS</v>
      </c>
      <c r="D149" s="190">
        <f>D104</f>
        <v>1</v>
      </c>
      <c r="E149" s="191" t="str">
        <f>E104</f>
        <v>coupe</v>
      </c>
      <c r="F149" s="192" t="str">
        <f>F104</f>
        <v>Recette mère ► MILLE-FEUILLE meringue et chiboust pamplemousse aux fraises des bois</v>
      </c>
      <c r="G149" s="533"/>
      <c r="H149" s="533"/>
      <c r="I149" s="533"/>
      <c r="J149" s="533"/>
      <c r="K149" s="1817"/>
      <c r="L149" s="1821" t="str">
        <f>IF(ISBLANK(M149),"",LARGE(L145:L148,1)+1)</f>
        <v/>
      </c>
      <c r="M149" s="1822"/>
      <c r="N149" s="1644"/>
      <c r="O149" s="1644"/>
      <c r="P149" s="1644"/>
      <c r="Q149" s="1644"/>
      <c r="R149" s="1644"/>
      <c r="S149" s="1644"/>
      <c r="T149" s="1645"/>
      <c r="V149" s="115" t="str">
        <f t="shared" si="46"/>
        <v>►</v>
      </c>
      <c r="W149" s="190" t="str">
        <f>W104</f>
        <v>N NAME OF YOUR RECIPE | paste it — FAMILY|  Author &gt; YOU</v>
      </c>
      <c r="X149" s="190">
        <f>X104</f>
        <v>0.6</v>
      </c>
      <c r="Y149" s="191" t="str">
        <f>Y104</f>
        <v>kg</v>
      </c>
      <c r="Z149" s="192" t="str">
        <f>Z104</f>
        <v>Master recipe ► Guinea fowl ballotine</v>
      </c>
      <c r="AA149" s="533"/>
      <c r="AB149" s="533"/>
      <c r="AC149" s="533"/>
      <c r="AD149" s="533"/>
      <c r="AE149" s="1817"/>
      <c r="AF149" s="1821" t="str">
        <f>IF(ISBLANK(AG149),"",LARGE(AF145:AF148,1)+1)</f>
        <v/>
      </c>
      <c r="AG149" s="1822"/>
      <c r="AH149" s="1644"/>
      <c r="AI149" s="1644"/>
      <c r="AJ149" s="1644"/>
      <c r="AK149" s="1644"/>
      <c r="AL149" s="1644"/>
      <c r="AM149" s="1644"/>
      <c r="AN149" s="1645"/>
      <c r="AP149" s="115" t="str">
        <f t="shared" si="47"/>
        <v>►</v>
      </c>
      <c r="AQ149" s="190" t="str">
        <f>AQ104</f>
        <v>N NOMBRE DE SU RECETA | pegue esto — FAMILIA| Autor &gt; USTED</v>
      </c>
      <c r="AR149" s="190">
        <f>AR104</f>
        <v>0.6</v>
      </c>
      <c r="AS149" s="191" t="str">
        <f>AS104</f>
        <v>kg</v>
      </c>
      <c r="AT149" s="192" t="str">
        <f>AT104</f>
        <v>Receta madre ► Ballotina de pintada</v>
      </c>
      <c r="AU149" s="533"/>
      <c r="AV149" s="533"/>
      <c r="AW149" s="533"/>
      <c r="AX149" s="533"/>
      <c r="AY149" s="1817"/>
      <c r="AZ149" s="1821" t="str">
        <f>IF(ISBLANK(BA149),"",LARGE(AZ145:AZ148,1)+1)</f>
        <v/>
      </c>
      <c r="BA149" s="1822"/>
      <c r="BB149" s="1644"/>
      <c r="BC149" s="1644"/>
      <c r="BD149" s="1644"/>
      <c r="BE149" s="1644"/>
      <c r="BF149" s="1644"/>
      <c r="BG149" s="1644"/>
      <c r="BH149" s="1645"/>
      <c r="BJ149" s="442"/>
      <c r="BK149" s="443" t="s">
        <v>86</v>
      </c>
      <c r="BL149" s="444" t="s">
        <v>51</v>
      </c>
      <c r="BM149" s="217"/>
      <c r="BN149" s="9"/>
      <c r="BO149" s="217"/>
      <c r="BP149" s="223"/>
      <c r="BR149" s="442"/>
      <c r="BS149" s="443" t="s">
        <v>251</v>
      </c>
      <c r="BT149" s="444" t="s">
        <v>159</v>
      </c>
      <c r="BU149" s="217"/>
      <c r="BV149" s="9"/>
      <c r="BW149" s="217"/>
      <c r="BX149" s="223"/>
      <c r="BZ149" s="442"/>
      <c r="CA149" s="443" t="s">
        <v>256</v>
      </c>
      <c r="CB149" s="444" t="s">
        <v>255</v>
      </c>
      <c r="CC149" s="217"/>
      <c r="CD149" s="9"/>
      <c r="CE149" s="217"/>
      <c r="CF149" s="223"/>
      <c r="CH149" s="3">
        <v>1</v>
      </c>
    </row>
    <row r="150" spans="2:86" ht="21" customHeight="1">
      <c r="B150" s="115" t="str">
        <f t="shared" si="45"/>
        <v>►</v>
      </c>
      <c r="C150" s="190" t="str">
        <f>C104</f>
        <v>N NOM DE VOTRE RECETTE | collez la--FAMILLE| Auteur &gt; VOUS</v>
      </c>
      <c r="D150" s="190">
        <f>D104</f>
        <v>1</v>
      </c>
      <c r="E150" s="191" t="str">
        <f>E104</f>
        <v>coupe</v>
      </c>
      <c r="F150" s="192" t="str">
        <f>F104</f>
        <v>Recette mère ► MILLE-FEUILLE meringue et chiboust pamplemousse aux fraises des bois</v>
      </c>
      <c r="G150" s="533"/>
      <c r="H150" s="533"/>
      <c r="I150" s="533"/>
      <c r="J150" s="533"/>
      <c r="K150" s="1817"/>
      <c r="L150" s="1821" t="str">
        <f>IF(ISBLANK(M150),"",LARGE(L145:L149,1)+1)</f>
        <v/>
      </c>
      <c r="M150" s="1822"/>
      <c r="N150" s="1644"/>
      <c r="O150" s="1644"/>
      <c r="P150" s="1644"/>
      <c r="Q150" s="1644"/>
      <c r="R150" s="1644"/>
      <c r="S150" s="1644"/>
      <c r="T150" s="1645"/>
      <c r="V150" s="115" t="str">
        <f t="shared" si="46"/>
        <v>►</v>
      </c>
      <c r="W150" s="190" t="str">
        <f>W104</f>
        <v>N NAME OF YOUR RECIPE | paste it — FAMILY|  Author &gt; YOU</v>
      </c>
      <c r="X150" s="190">
        <f>X104</f>
        <v>0.6</v>
      </c>
      <c r="Y150" s="191" t="str">
        <f>Y104</f>
        <v>kg</v>
      </c>
      <c r="Z150" s="192" t="str">
        <f>Z104</f>
        <v>Master recipe ► Guinea fowl ballotine</v>
      </c>
      <c r="AA150" s="533"/>
      <c r="AB150" s="533"/>
      <c r="AC150" s="533"/>
      <c r="AD150" s="533"/>
      <c r="AE150" s="1817"/>
      <c r="AF150" s="1821" t="str">
        <f>IF(ISBLANK(AG150),"",LARGE(AF145:AF149,1)+1)</f>
        <v/>
      </c>
      <c r="AG150" s="1822"/>
      <c r="AH150" s="1644"/>
      <c r="AI150" s="1644"/>
      <c r="AJ150" s="1644"/>
      <c r="AK150" s="1644"/>
      <c r="AL150" s="1644"/>
      <c r="AM150" s="1644"/>
      <c r="AN150" s="1645"/>
      <c r="AP150" s="115" t="str">
        <f t="shared" si="47"/>
        <v>►</v>
      </c>
      <c r="AQ150" s="190" t="str">
        <f>AQ104</f>
        <v>N NOMBRE DE SU RECETA | pegue esto — FAMILIA| Autor &gt; USTED</v>
      </c>
      <c r="AR150" s="190">
        <f>AR104</f>
        <v>0.6</v>
      </c>
      <c r="AS150" s="191" t="str">
        <f>AS104</f>
        <v>kg</v>
      </c>
      <c r="AT150" s="192" t="str">
        <f>AT104</f>
        <v>Receta madre ► Ballotina de pintada</v>
      </c>
      <c r="AU150" s="533"/>
      <c r="AV150" s="533"/>
      <c r="AW150" s="533"/>
      <c r="AX150" s="533"/>
      <c r="AY150" s="1817"/>
      <c r="AZ150" s="1821" t="str">
        <f>IF(ISBLANK(BA150),"",LARGE(AZ145:AZ149,1)+1)</f>
        <v/>
      </c>
      <c r="BA150" s="1822"/>
      <c r="BB150" s="1644"/>
      <c r="BC150" s="1644"/>
      <c r="BD150" s="1644"/>
      <c r="BE150" s="1644"/>
      <c r="BF150" s="1644"/>
      <c r="BG150" s="1644"/>
      <c r="BH150" s="1645"/>
      <c r="BJ150" s="442"/>
      <c r="BK150" s="445" t="s">
        <v>98</v>
      </c>
      <c r="BL150" s="99">
        <v>1</v>
      </c>
      <c r="BM150" s="217"/>
      <c r="BN150" s="9"/>
      <c r="BO150" s="217"/>
      <c r="BP150" s="223"/>
      <c r="BR150" s="442"/>
      <c r="BS150" s="445" t="s">
        <v>450</v>
      </c>
      <c r="BT150" s="99">
        <v>1</v>
      </c>
      <c r="BU150" s="217"/>
      <c r="BV150" s="9"/>
      <c r="BW150" s="217"/>
      <c r="BX150" s="223"/>
      <c r="BZ150" s="442"/>
      <c r="CA150" s="445" t="s">
        <v>451</v>
      </c>
      <c r="CB150" s="99">
        <v>1</v>
      </c>
      <c r="CC150" s="217"/>
      <c r="CD150" s="9"/>
      <c r="CE150" s="217"/>
      <c r="CF150" s="223"/>
      <c r="CH150" s="3">
        <v>1</v>
      </c>
    </row>
    <row r="151" spans="2:86" ht="21" customHeight="1">
      <c r="B151" s="115" t="str">
        <f t="shared" si="45"/>
        <v>►</v>
      </c>
      <c r="C151" s="190" t="str">
        <f>C104</f>
        <v>N NOM DE VOTRE RECETTE | collez la--FAMILLE| Auteur &gt; VOUS</v>
      </c>
      <c r="D151" s="190">
        <f>D104</f>
        <v>1</v>
      </c>
      <c r="E151" s="191" t="str">
        <f>E104</f>
        <v>coupe</v>
      </c>
      <c r="F151" s="192" t="str">
        <f>F104</f>
        <v>Recette mère ► MILLE-FEUILLE meringue et chiboust pamplemousse aux fraises des bois</v>
      </c>
      <c r="G151" s="533"/>
      <c r="H151" s="533"/>
      <c r="I151" s="533"/>
      <c r="J151" s="533"/>
      <c r="K151" s="1817"/>
      <c r="L151" s="1821" t="str">
        <f>IF(ISBLANK(M151),"",LARGE(L145:L150,1)+1)</f>
        <v/>
      </c>
      <c r="M151" s="1822"/>
      <c r="N151" s="1644"/>
      <c r="O151" s="1644"/>
      <c r="P151" s="1644"/>
      <c r="Q151" s="1644"/>
      <c r="R151" s="1644"/>
      <c r="S151" s="1644"/>
      <c r="T151" s="1645"/>
      <c r="V151" s="115" t="str">
        <f t="shared" si="46"/>
        <v>►</v>
      </c>
      <c r="W151" s="190" t="str">
        <f>W104</f>
        <v>N NAME OF YOUR RECIPE | paste it — FAMILY|  Author &gt; YOU</v>
      </c>
      <c r="X151" s="190">
        <f>X104</f>
        <v>0.6</v>
      </c>
      <c r="Y151" s="191" t="str">
        <f>Y104</f>
        <v>kg</v>
      </c>
      <c r="Z151" s="192" t="str">
        <f>Z104</f>
        <v>Master recipe ► Guinea fowl ballotine</v>
      </c>
      <c r="AA151" s="533"/>
      <c r="AB151" s="533"/>
      <c r="AC151" s="533"/>
      <c r="AD151" s="533"/>
      <c r="AE151" s="1817"/>
      <c r="AF151" s="1821" t="str">
        <f>IF(ISBLANK(AG151),"",LARGE(AF145:AF150,1)+1)</f>
        <v/>
      </c>
      <c r="AG151" s="1822"/>
      <c r="AH151" s="1644"/>
      <c r="AI151" s="1644"/>
      <c r="AJ151" s="1644"/>
      <c r="AK151" s="1644"/>
      <c r="AL151" s="1644"/>
      <c r="AM151" s="1644"/>
      <c r="AN151" s="1645"/>
      <c r="AP151" s="115" t="str">
        <f t="shared" si="47"/>
        <v>►</v>
      </c>
      <c r="AQ151" s="190" t="str">
        <f>AQ104</f>
        <v>N NOMBRE DE SU RECETA | pegue esto — FAMILIA| Autor &gt; USTED</v>
      </c>
      <c r="AR151" s="190">
        <f>AR104</f>
        <v>0.6</v>
      </c>
      <c r="AS151" s="191" t="str">
        <f>AS104</f>
        <v>kg</v>
      </c>
      <c r="AT151" s="192" t="str">
        <f>AT104</f>
        <v>Receta madre ► Ballotina de pintada</v>
      </c>
      <c r="AU151" s="533"/>
      <c r="AV151" s="533"/>
      <c r="AW151" s="533"/>
      <c r="AX151" s="533"/>
      <c r="AY151" s="1817"/>
      <c r="AZ151" s="1821" t="str">
        <f>IF(ISBLANK(BA151),"",LARGE(AZ145:AZ150,1)+1)</f>
        <v/>
      </c>
      <c r="BA151" s="1822"/>
      <c r="BB151" s="1644"/>
      <c r="BC151" s="1644"/>
      <c r="BD151" s="1644"/>
      <c r="BE151" s="1644"/>
      <c r="BF151" s="1644"/>
      <c r="BG151" s="1644"/>
      <c r="BH151" s="1645"/>
      <c r="BJ151" s="442"/>
      <c r="BK151" s="446" t="s">
        <v>452</v>
      </c>
      <c r="BL151" s="9"/>
      <c r="BM151" s="9"/>
      <c r="BN151" s="9"/>
      <c r="BO151" s="217"/>
      <c r="BP151" s="223"/>
      <c r="BR151" s="442"/>
      <c r="BS151" s="446" t="s">
        <v>453</v>
      </c>
      <c r="BT151" s="9"/>
      <c r="BU151" s="9"/>
      <c r="BV151" s="9"/>
      <c r="BW151" s="217"/>
      <c r="BX151" s="223"/>
      <c r="BZ151" s="442"/>
      <c r="CA151" s="446" t="s">
        <v>454</v>
      </c>
      <c r="CB151" s="9"/>
      <c r="CC151" s="9"/>
      <c r="CD151" s="9"/>
      <c r="CE151" s="217"/>
      <c r="CF151" s="223"/>
      <c r="CH151" s="3">
        <v>1</v>
      </c>
    </row>
    <row r="152" spans="2:86" ht="21" customHeight="1">
      <c r="B152" s="115" t="str">
        <f t="shared" si="45"/>
        <v>►</v>
      </c>
      <c r="C152" s="190" t="str">
        <f>C104</f>
        <v>N NOM DE VOTRE RECETTE | collez la--FAMILLE| Auteur &gt; VOUS</v>
      </c>
      <c r="D152" s="190">
        <f>D104</f>
        <v>1</v>
      </c>
      <c r="E152" s="191" t="str">
        <f>E104</f>
        <v>coupe</v>
      </c>
      <c r="F152" s="192" t="str">
        <f>F104</f>
        <v>Recette mère ► MILLE-FEUILLE meringue et chiboust pamplemousse aux fraises des bois</v>
      </c>
      <c r="G152" s="533"/>
      <c r="H152" s="533"/>
      <c r="I152" s="533"/>
      <c r="J152" s="533"/>
      <c r="K152" s="1817"/>
      <c r="L152" s="1821" t="str">
        <f>IF(ISBLANK(M152),"",LARGE(L145:L151,1)+1)</f>
        <v/>
      </c>
      <c r="M152" s="1822"/>
      <c r="N152" s="1644"/>
      <c r="O152" s="1644"/>
      <c r="P152" s="1644"/>
      <c r="Q152" s="1644"/>
      <c r="R152" s="1644"/>
      <c r="S152" s="1644"/>
      <c r="T152" s="1645"/>
      <c r="V152" s="115" t="str">
        <f t="shared" si="46"/>
        <v>►</v>
      </c>
      <c r="W152" s="190" t="str">
        <f>W104</f>
        <v>N NAME OF YOUR RECIPE | paste it — FAMILY|  Author &gt; YOU</v>
      </c>
      <c r="X152" s="190">
        <f>X104</f>
        <v>0.6</v>
      </c>
      <c r="Y152" s="191" t="str">
        <f>Y104</f>
        <v>kg</v>
      </c>
      <c r="Z152" s="192" t="str">
        <f>Z104</f>
        <v>Master recipe ► Guinea fowl ballotine</v>
      </c>
      <c r="AA152" s="533"/>
      <c r="AB152" s="533"/>
      <c r="AC152" s="533"/>
      <c r="AD152" s="533"/>
      <c r="AE152" s="1817"/>
      <c r="AF152" s="1821" t="str">
        <f>IF(ISBLANK(AG152),"",LARGE(AF145:AF151,1)+1)</f>
        <v/>
      </c>
      <c r="AG152" s="1822"/>
      <c r="AH152" s="1644"/>
      <c r="AI152" s="1644"/>
      <c r="AJ152" s="1644"/>
      <c r="AK152" s="1644"/>
      <c r="AL152" s="1644"/>
      <c r="AM152" s="1644"/>
      <c r="AN152" s="1645"/>
      <c r="AP152" s="115" t="str">
        <f t="shared" si="47"/>
        <v>►</v>
      </c>
      <c r="AQ152" s="190" t="str">
        <f>AQ104</f>
        <v>N NOMBRE DE SU RECETA | pegue esto — FAMILIA| Autor &gt; USTED</v>
      </c>
      <c r="AR152" s="190">
        <f>AR104</f>
        <v>0.6</v>
      </c>
      <c r="AS152" s="191" t="str">
        <f>AS104</f>
        <v>kg</v>
      </c>
      <c r="AT152" s="192" t="str">
        <f>AT104</f>
        <v>Receta madre ► Ballotina de pintada</v>
      </c>
      <c r="AU152" s="533"/>
      <c r="AV152" s="533"/>
      <c r="AW152" s="533"/>
      <c r="AX152" s="533"/>
      <c r="AY152" s="1817"/>
      <c r="AZ152" s="1821" t="str">
        <f>IF(ISBLANK(BA152),"",LARGE(AZ145:AZ151,1)+1)</f>
        <v/>
      </c>
      <c r="BA152" s="1822"/>
      <c r="BB152" s="1644"/>
      <c r="BC152" s="1644"/>
      <c r="BD152" s="1644"/>
      <c r="BE152" s="1644"/>
      <c r="BF152" s="1644"/>
      <c r="BG152" s="1644"/>
      <c r="BH152" s="1645"/>
      <c r="BJ152" s="442"/>
      <c r="BK152" s="446" t="s">
        <v>455</v>
      </c>
      <c r="BL152" s="9"/>
      <c r="BM152" s="9"/>
      <c r="BN152" s="9"/>
      <c r="BO152" s="217"/>
      <c r="BP152" s="223"/>
      <c r="BR152" s="442"/>
      <c r="BS152" s="446" t="s">
        <v>456</v>
      </c>
      <c r="BT152" s="9"/>
      <c r="BU152" s="9"/>
      <c r="BV152" s="9"/>
      <c r="BW152" s="217"/>
      <c r="BX152" s="223"/>
      <c r="BZ152" s="442"/>
      <c r="CA152" s="446" t="s">
        <v>457</v>
      </c>
      <c r="CB152" s="9"/>
      <c r="CC152" s="9"/>
      <c r="CD152" s="9"/>
      <c r="CE152" s="217"/>
      <c r="CF152" s="223"/>
      <c r="CH152" s="3">
        <v>1</v>
      </c>
    </row>
    <row r="153" spans="2:86" ht="21" customHeight="1">
      <c r="B153" s="115" t="str">
        <f t="shared" si="45"/>
        <v>►</v>
      </c>
      <c r="C153" s="190" t="str">
        <f>C104</f>
        <v>N NOM DE VOTRE RECETTE | collez la--FAMILLE| Auteur &gt; VOUS</v>
      </c>
      <c r="D153" s="190">
        <f>D104</f>
        <v>1</v>
      </c>
      <c r="E153" s="191" t="str">
        <f>E104</f>
        <v>coupe</v>
      </c>
      <c r="F153" s="192" t="str">
        <f>F104</f>
        <v>Recette mère ► MILLE-FEUILLE meringue et chiboust pamplemousse aux fraises des bois</v>
      </c>
      <c r="G153" s="533"/>
      <c r="H153" s="533"/>
      <c r="I153" s="533"/>
      <c r="J153" s="533"/>
      <c r="K153" s="1817"/>
      <c r="L153" s="1821" t="str">
        <f>IF(ISBLANK(M153),"",LARGE(L145:L152,1)+1)</f>
        <v/>
      </c>
      <c r="M153" s="1822"/>
      <c r="N153" s="1644"/>
      <c r="O153" s="1644"/>
      <c r="P153" s="1644"/>
      <c r="Q153" s="1644"/>
      <c r="R153" s="1644"/>
      <c r="S153" s="1644"/>
      <c r="T153" s="1645"/>
      <c r="V153" s="115" t="str">
        <f t="shared" si="46"/>
        <v>►</v>
      </c>
      <c r="W153" s="190" t="str">
        <f>W104</f>
        <v>N NAME OF YOUR RECIPE | paste it — FAMILY|  Author &gt; YOU</v>
      </c>
      <c r="X153" s="190">
        <f>X104</f>
        <v>0.6</v>
      </c>
      <c r="Y153" s="191" t="str">
        <f>Y104</f>
        <v>kg</v>
      </c>
      <c r="Z153" s="192" t="str">
        <f>Z104</f>
        <v>Master recipe ► Guinea fowl ballotine</v>
      </c>
      <c r="AA153" s="533"/>
      <c r="AB153" s="533"/>
      <c r="AC153" s="533"/>
      <c r="AD153" s="533"/>
      <c r="AE153" s="1817"/>
      <c r="AF153" s="1821" t="str">
        <f>IF(ISBLANK(AG153),"",LARGE(AF145:AF152,1)+1)</f>
        <v/>
      </c>
      <c r="AG153" s="1822"/>
      <c r="AH153" s="1644"/>
      <c r="AI153" s="1644"/>
      <c r="AJ153" s="1644"/>
      <c r="AK153" s="1644"/>
      <c r="AL153" s="1644"/>
      <c r="AM153" s="1644"/>
      <c r="AN153" s="1645"/>
      <c r="AP153" s="115" t="str">
        <f t="shared" si="47"/>
        <v>►</v>
      </c>
      <c r="AQ153" s="190" t="str">
        <f>AQ104</f>
        <v>N NOMBRE DE SU RECETA | pegue esto — FAMILIA| Autor &gt; USTED</v>
      </c>
      <c r="AR153" s="190">
        <f>AR104</f>
        <v>0.6</v>
      </c>
      <c r="AS153" s="191" t="str">
        <f>AS104</f>
        <v>kg</v>
      </c>
      <c r="AT153" s="192" t="str">
        <f>AT104</f>
        <v>Receta madre ► Ballotina de pintada</v>
      </c>
      <c r="AU153" s="533"/>
      <c r="AV153" s="533"/>
      <c r="AW153" s="533"/>
      <c r="AX153" s="533"/>
      <c r="AY153" s="1817"/>
      <c r="AZ153" s="1821" t="str">
        <f>IF(ISBLANK(BA153),"",LARGE(AZ145:AZ152,1)+1)</f>
        <v/>
      </c>
      <c r="BA153" s="1822"/>
      <c r="BB153" s="1644"/>
      <c r="BC153" s="1644"/>
      <c r="BD153" s="1644"/>
      <c r="BE153" s="1644"/>
      <c r="BF153" s="1644"/>
      <c r="BG153" s="1644"/>
      <c r="BH153" s="1645"/>
      <c r="BJ153" s="442"/>
      <c r="BK153" s="446" t="s">
        <v>458</v>
      </c>
      <c r="BL153" s="9"/>
      <c r="BM153" s="9"/>
      <c r="BN153" s="9"/>
      <c r="BO153" s="217"/>
      <c r="BP153" s="223"/>
      <c r="BR153" s="442"/>
      <c r="BS153" s="446" t="s">
        <v>459</v>
      </c>
      <c r="BT153" s="9"/>
      <c r="BU153" s="9"/>
      <c r="BV153" s="9"/>
      <c r="BW153" s="217"/>
      <c r="BX153" s="223"/>
      <c r="BZ153" s="442"/>
      <c r="CA153" s="446" t="s">
        <v>460</v>
      </c>
      <c r="CB153" s="9"/>
      <c r="CC153" s="9"/>
      <c r="CD153" s="9"/>
      <c r="CE153" s="217"/>
      <c r="CF153" s="223"/>
      <c r="CH153" s="3">
        <v>1</v>
      </c>
    </row>
    <row r="154" spans="2:86" ht="21" customHeight="1">
      <c r="B154" s="115" t="str">
        <f t="shared" si="45"/>
        <v>►</v>
      </c>
      <c r="C154" s="190" t="str">
        <f>C104</f>
        <v>N NOM DE VOTRE RECETTE | collez la--FAMILLE| Auteur &gt; VOUS</v>
      </c>
      <c r="D154" s="190">
        <f>D104</f>
        <v>1</v>
      </c>
      <c r="E154" s="191" t="str">
        <f>E104</f>
        <v>coupe</v>
      </c>
      <c r="F154" s="192" t="str">
        <f>F104</f>
        <v>Recette mère ► MILLE-FEUILLE meringue et chiboust pamplemousse aux fraises des bois</v>
      </c>
      <c r="G154" s="533"/>
      <c r="H154" s="533"/>
      <c r="I154" s="533"/>
      <c r="J154" s="533"/>
      <c r="K154" s="1817"/>
      <c r="L154" s="1821" t="str">
        <f>IF(ISBLANK(M154),"",LARGE(L145:L153,1)+1)</f>
        <v/>
      </c>
      <c r="M154" s="1822"/>
      <c r="N154" s="1644"/>
      <c r="O154" s="1644"/>
      <c r="P154" s="1644"/>
      <c r="Q154" s="1644"/>
      <c r="R154" s="1644"/>
      <c r="S154" s="1644"/>
      <c r="T154" s="1645"/>
      <c r="V154" s="115" t="str">
        <f t="shared" si="46"/>
        <v>►</v>
      </c>
      <c r="W154" s="190" t="str">
        <f>W104</f>
        <v>N NAME OF YOUR RECIPE | paste it — FAMILY|  Author &gt; YOU</v>
      </c>
      <c r="X154" s="190">
        <f>X104</f>
        <v>0.6</v>
      </c>
      <c r="Y154" s="191" t="str">
        <f>Y104</f>
        <v>kg</v>
      </c>
      <c r="Z154" s="192" t="str">
        <f>Z104</f>
        <v>Master recipe ► Guinea fowl ballotine</v>
      </c>
      <c r="AA154" s="533"/>
      <c r="AB154" s="533"/>
      <c r="AC154" s="533"/>
      <c r="AD154" s="533"/>
      <c r="AE154" s="1817"/>
      <c r="AF154" s="1821" t="str">
        <f>IF(ISBLANK(AG154),"",LARGE(AF145:AF153,1)+1)</f>
        <v/>
      </c>
      <c r="AG154" s="1822"/>
      <c r="AH154" s="1644"/>
      <c r="AI154" s="1644"/>
      <c r="AJ154" s="1644"/>
      <c r="AK154" s="1644"/>
      <c r="AL154" s="1644"/>
      <c r="AM154" s="1644"/>
      <c r="AN154" s="1645"/>
      <c r="AP154" s="115" t="str">
        <f t="shared" si="47"/>
        <v>►</v>
      </c>
      <c r="AQ154" s="190" t="str">
        <f>AQ104</f>
        <v>N NOMBRE DE SU RECETA | pegue esto — FAMILIA| Autor &gt; USTED</v>
      </c>
      <c r="AR154" s="190">
        <f>AR104</f>
        <v>0.6</v>
      </c>
      <c r="AS154" s="191" t="str">
        <f>AS104</f>
        <v>kg</v>
      </c>
      <c r="AT154" s="192" t="str">
        <f>AT104</f>
        <v>Receta madre ► Ballotina de pintada</v>
      </c>
      <c r="AU154" s="533"/>
      <c r="AV154" s="533"/>
      <c r="AW154" s="533"/>
      <c r="AX154" s="533"/>
      <c r="AY154" s="1817"/>
      <c r="AZ154" s="1821" t="str">
        <f>IF(ISBLANK(BA154),"",LARGE(AZ145:AZ153,1)+1)</f>
        <v/>
      </c>
      <c r="BA154" s="1822"/>
      <c r="BB154" s="1644"/>
      <c r="BC154" s="1644"/>
      <c r="BD154" s="1644"/>
      <c r="BE154" s="1644"/>
      <c r="BF154" s="1644"/>
      <c r="BG154" s="1644"/>
      <c r="BH154" s="1645"/>
      <c r="BJ154" s="442"/>
      <c r="BK154" s="446" t="s">
        <v>461</v>
      </c>
      <c r="BL154" s="9"/>
      <c r="BM154" s="9"/>
      <c r="BN154" s="9"/>
      <c r="BO154" s="217"/>
      <c r="BP154" s="223"/>
      <c r="BR154" s="442"/>
      <c r="BS154" s="446" t="s">
        <v>462</v>
      </c>
      <c r="BT154" s="9"/>
      <c r="BU154" s="9"/>
      <c r="BV154" s="9"/>
      <c r="BW154" s="217"/>
      <c r="BX154" s="223"/>
      <c r="BZ154" s="442"/>
      <c r="CA154" s="446" t="s">
        <v>463</v>
      </c>
      <c r="CB154" s="9"/>
      <c r="CC154" s="9"/>
      <c r="CD154" s="9"/>
      <c r="CE154" s="217"/>
      <c r="CF154" s="223"/>
      <c r="CH154" s="3">
        <v>1</v>
      </c>
    </row>
    <row r="155" spans="2:86" ht="21" customHeight="1">
      <c r="B155" s="115" t="str">
        <f t="shared" si="45"/>
        <v>►</v>
      </c>
      <c r="C155" s="190" t="str">
        <f>C104</f>
        <v>N NOM DE VOTRE RECETTE | collez la--FAMILLE| Auteur &gt; VOUS</v>
      </c>
      <c r="D155" s="190">
        <f>D104</f>
        <v>1</v>
      </c>
      <c r="E155" s="191" t="str">
        <f>E104</f>
        <v>coupe</v>
      </c>
      <c r="F155" s="192" t="str">
        <f>F104</f>
        <v>Recette mère ► MILLE-FEUILLE meringue et chiboust pamplemousse aux fraises des bois</v>
      </c>
      <c r="G155" s="533"/>
      <c r="H155" s="533"/>
      <c r="I155" s="533"/>
      <c r="J155" s="533"/>
      <c r="K155" s="1817"/>
      <c r="L155" s="1821" t="str">
        <f>IF(ISBLANK(M155),"",LARGE(L145:L154,1)+1)</f>
        <v/>
      </c>
      <c r="M155" s="1822"/>
      <c r="N155" s="1644"/>
      <c r="O155" s="1644"/>
      <c r="P155" s="1644"/>
      <c r="Q155" s="1644"/>
      <c r="R155" s="1644"/>
      <c r="S155" s="1644"/>
      <c r="T155" s="1645"/>
      <c r="V155" s="115" t="str">
        <f t="shared" si="46"/>
        <v>►</v>
      </c>
      <c r="W155" s="190" t="str">
        <f>W104</f>
        <v>N NAME OF YOUR RECIPE | paste it — FAMILY|  Author &gt; YOU</v>
      </c>
      <c r="X155" s="190">
        <f>X104</f>
        <v>0.6</v>
      </c>
      <c r="Y155" s="191" t="str">
        <f>Y104</f>
        <v>kg</v>
      </c>
      <c r="Z155" s="192" t="str">
        <f>Z104</f>
        <v>Master recipe ► Guinea fowl ballotine</v>
      </c>
      <c r="AA155" s="533"/>
      <c r="AB155" s="533"/>
      <c r="AC155" s="533"/>
      <c r="AD155" s="533"/>
      <c r="AE155" s="1817"/>
      <c r="AF155" s="1821" t="str">
        <f>IF(ISBLANK(AG155),"",LARGE(AF145:AF154,1)+1)</f>
        <v/>
      </c>
      <c r="AG155" s="1822"/>
      <c r="AH155" s="1644"/>
      <c r="AI155" s="1644"/>
      <c r="AJ155" s="1644"/>
      <c r="AK155" s="1644"/>
      <c r="AL155" s="1644"/>
      <c r="AM155" s="1644"/>
      <c r="AN155" s="1645"/>
      <c r="AP155" s="115" t="str">
        <f t="shared" si="47"/>
        <v>►</v>
      </c>
      <c r="AQ155" s="190" t="str">
        <f>AQ104</f>
        <v>N NOMBRE DE SU RECETA | pegue esto — FAMILIA| Autor &gt; USTED</v>
      </c>
      <c r="AR155" s="190">
        <f>AR104</f>
        <v>0.6</v>
      </c>
      <c r="AS155" s="191" t="str">
        <f>AS104</f>
        <v>kg</v>
      </c>
      <c r="AT155" s="192" t="str">
        <f>AT104</f>
        <v>Receta madre ► Ballotina de pintada</v>
      </c>
      <c r="AU155" s="533"/>
      <c r="AV155" s="533"/>
      <c r="AW155" s="533"/>
      <c r="AX155" s="533"/>
      <c r="AY155" s="1817"/>
      <c r="AZ155" s="1821" t="str">
        <f>IF(ISBLANK(BA155),"",LARGE(AZ145:AZ154,1)+1)</f>
        <v/>
      </c>
      <c r="BA155" s="1822"/>
      <c r="BB155" s="1644"/>
      <c r="BC155" s="1644"/>
      <c r="BD155" s="1644"/>
      <c r="BE155" s="1644"/>
      <c r="BF155" s="1644"/>
      <c r="BG155" s="1644"/>
      <c r="BH155" s="1645"/>
      <c r="BJ155" s="442"/>
      <c r="BK155" s="446"/>
      <c r="BL155" s="9"/>
      <c r="BM155" s="9"/>
      <c r="BN155" s="9"/>
      <c r="BO155" s="217"/>
      <c r="BP155" s="223"/>
      <c r="BR155" s="442"/>
      <c r="BS155" s="446"/>
      <c r="BT155" s="9"/>
      <c r="BU155" s="9"/>
      <c r="BV155" s="9"/>
      <c r="BW155" s="217"/>
      <c r="BX155" s="223"/>
      <c r="BZ155" s="442"/>
      <c r="CA155" s="446"/>
      <c r="CB155" s="9"/>
      <c r="CC155" s="9"/>
      <c r="CD155" s="9"/>
      <c r="CE155" s="217"/>
      <c r="CF155" s="223"/>
      <c r="CH155" s="3">
        <v>1</v>
      </c>
    </row>
    <row r="156" spans="2:86" ht="21" customHeight="1">
      <c r="B156" s="115" t="str">
        <f t="shared" si="45"/>
        <v>►</v>
      </c>
      <c r="C156" s="190" t="str">
        <f>C104</f>
        <v>N NOM DE VOTRE RECETTE | collez la--FAMILLE| Auteur &gt; VOUS</v>
      </c>
      <c r="D156" s="190">
        <f>D104</f>
        <v>1</v>
      </c>
      <c r="E156" s="191" t="str">
        <f>E104</f>
        <v>coupe</v>
      </c>
      <c r="F156" s="192" t="str">
        <f>F104</f>
        <v>Recette mère ► MILLE-FEUILLE meringue et chiboust pamplemousse aux fraises des bois</v>
      </c>
      <c r="G156" s="533"/>
      <c r="H156" s="533"/>
      <c r="I156" s="533"/>
      <c r="J156" s="533"/>
      <c r="K156" s="1817"/>
      <c r="L156" s="1821" t="str">
        <f>IF(ISBLANK(M156),"",LARGE(L145:L155,1)+1)</f>
        <v/>
      </c>
      <c r="M156" s="1822"/>
      <c r="N156" s="1644"/>
      <c r="O156" s="1644"/>
      <c r="P156" s="1644"/>
      <c r="Q156" s="1644"/>
      <c r="R156" s="1644"/>
      <c r="S156" s="1644"/>
      <c r="T156" s="1645"/>
      <c r="V156" s="115" t="str">
        <f t="shared" si="46"/>
        <v>►</v>
      </c>
      <c r="W156" s="190" t="str">
        <f>W104</f>
        <v>N NAME OF YOUR RECIPE | paste it — FAMILY|  Author &gt; YOU</v>
      </c>
      <c r="X156" s="190">
        <f>X104</f>
        <v>0.6</v>
      </c>
      <c r="Y156" s="191" t="str">
        <f>Y104</f>
        <v>kg</v>
      </c>
      <c r="Z156" s="192" t="str">
        <f>Z104</f>
        <v>Master recipe ► Guinea fowl ballotine</v>
      </c>
      <c r="AA156" s="533"/>
      <c r="AB156" s="533"/>
      <c r="AC156" s="533"/>
      <c r="AD156" s="533"/>
      <c r="AE156" s="1817"/>
      <c r="AF156" s="1821" t="str">
        <f>IF(ISBLANK(AG156),"",LARGE(AF145:AF155,1)+1)</f>
        <v/>
      </c>
      <c r="AG156" s="1822"/>
      <c r="AH156" s="1644"/>
      <c r="AI156" s="1644"/>
      <c r="AJ156" s="1644"/>
      <c r="AK156" s="1644"/>
      <c r="AL156" s="1644"/>
      <c r="AM156" s="1644"/>
      <c r="AN156" s="1645"/>
      <c r="AP156" s="115" t="str">
        <f t="shared" si="47"/>
        <v>►</v>
      </c>
      <c r="AQ156" s="190" t="str">
        <f>AQ104</f>
        <v>N NOMBRE DE SU RECETA | pegue esto — FAMILIA| Autor &gt; USTED</v>
      </c>
      <c r="AR156" s="190">
        <f>AR104</f>
        <v>0.6</v>
      </c>
      <c r="AS156" s="191" t="str">
        <f>AS104</f>
        <v>kg</v>
      </c>
      <c r="AT156" s="192" t="str">
        <f>AT104</f>
        <v>Receta madre ► Ballotina de pintada</v>
      </c>
      <c r="AU156" s="533"/>
      <c r="AV156" s="533"/>
      <c r="AW156" s="533"/>
      <c r="AX156" s="533"/>
      <c r="AY156" s="1817"/>
      <c r="AZ156" s="1821" t="str">
        <f>IF(ISBLANK(BA156),"",LARGE(AZ145:AZ155,1)+1)</f>
        <v/>
      </c>
      <c r="BA156" s="1822"/>
      <c r="BB156" s="1644"/>
      <c r="BC156" s="1644"/>
      <c r="BD156" s="1644"/>
      <c r="BE156" s="1644"/>
      <c r="BF156" s="1644"/>
      <c r="BG156" s="1644"/>
      <c r="BH156" s="1645"/>
      <c r="BJ156" s="175"/>
      <c r="BK156" s="176"/>
      <c r="BL156" s="177"/>
      <c r="BM156" s="176"/>
      <c r="BN156" s="176"/>
      <c r="BO156" s="176"/>
      <c r="BP156" s="178"/>
      <c r="BR156" s="175"/>
      <c r="BS156" s="176"/>
      <c r="BT156" s="177"/>
      <c r="BU156" s="176"/>
      <c r="BV156" s="176"/>
      <c r="BW156" s="176"/>
      <c r="BX156" s="178"/>
      <c r="BZ156" s="175"/>
      <c r="CA156" s="176"/>
      <c r="CB156" s="177"/>
      <c r="CC156" s="176"/>
      <c r="CD156" s="176"/>
      <c r="CE156" s="176"/>
      <c r="CF156" s="178"/>
      <c r="CH156" s="3">
        <v>1</v>
      </c>
    </row>
    <row r="157" spans="2:86" ht="21" customHeight="1">
      <c r="B157" s="115" t="str">
        <f t="shared" si="45"/>
        <v>►</v>
      </c>
      <c r="C157" s="190" t="str">
        <f>C104</f>
        <v>N NOM DE VOTRE RECETTE | collez la--FAMILLE| Auteur &gt; VOUS</v>
      </c>
      <c r="D157" s="190">
        <f>D104</f>
        <v>1</v>
      </c>
      <c r="E157" s="191" t="str">
        <f>E104</f>
        <v>coupe</v>
      </c>
      <c r="F157" s="192" t="str">
        <f>F104</f>
        <v>Recette mère ► MILLE-FEUILLE meringue et chiboust pamplemousse aux fraises des bois</v>
      </c>
      <c r="G157" s="533"/>
      <c r="H157" s="533"/>
      <c r="I157" s="533"/>
      <c r="J157" s="533"/>
      <c r="K157" s="1817"/>
      <c r="L157" s="1821" t="str">
        <f>IF(ISBLANK(M157),"",LARGE(L145:L156,1)+1)</f>
        <v/>
      </c>
      <c r="M157" s="1822"/>
      <c r="N157" s="1644"/>
      <c r="O157" s="1644"/>
      <c r="P157" s="1644"/>
      <c r="Q157" s="1644"/>
      <c r="R157" s="1644"/>
      <c r="S157" s="1644"/>
      <c r="T157" s="1645"/>
      <c r="V157" s="115" t="str">
        <f t="shared" si="46"/>
        <v>►</v>
      </c>
      <c r="W157" s="190" t="str">
        <f>W104</f>
        <v>N NAME OF YOUR RECIPE | paste it — FAMILY|  Author &gt; YOU</v>
      </c>
      <c r="X157" s="190">
        <f>X104</f>
        <v>0.6</v>
      </c>
      <c r="Y157" s="191" t="str">
        <f>Y104</f>
        <v>kg</v>
      </c>
      <c r="Z157" s="192" t="str">
        <f>Z104</f>
        <v>Master recipe ► Guinea fowl ballotine</v>
      </c>
      <c r="AA157" s="533"/>
      <c r="AB157" s="533"/>
      <c r="AC157" s="533"/>
      <c r="AD157" s="533"/>
      <c r="AE157" s="1817"/>
      <c r="AF157" s="1821" t="str">
        <f>IF(ISBLANK(AG157),"",LARGE(AF145:AF156,1)+1)</f>
        <v/>
      </c>
      <c r="AG157" s="1822"/>
      <c r="AH157" s="1644"/>
      <c r="AI157" s="1644"/>
      <c r="AJ157" s="1644"/>
      <c r="AK157" s="1644"/>
      <c r="AL157" s="1644"/>
      <c r="AM157" s="1644"/>
      <c r="AN157" s="1645"/>
      <c r="AP157" s="115" t="str">
        <f t="shared" si="47"/>
        <v>►</v>
      </c>
      <c r="AQ157" s="190" t="str">
        <f>AQ104</f>
        <v>N NOMBRE DE SU RECETA | pegue esto — FAMILIA| Autor &gt; USTED</v>
      </c>
      <c r="AR157" s="190">
        <f>AR104</f>
        <v>0.6</v>
      </c>
      <c r="AS157" s="191" t="str">
        <f>AS104</f>
        <v>kg</v>
      </c>
      <c r="AT157" s="192" t="str">
        <f>AT104</f>
        <v>Receta madre ► Ballotina de pintada</v>
      </c>
      <c r="AU157" s="533"/>
      <c r="AV157" s="533"/>
      <c r="AW157" s="533"/>
      <c r="AX157" s="533"/>
      <c r="AY157" s="1817"/>
      <c r="AZ157" s="1821" t="str">
        <f>IF(ISBLANK(BA157),"",LARGE(AZ145:AZ156,1)+1)</f>
        <v/>
      </c>
      <c r="BA157" s="1822"/>
      <c r="BB157" s="1644"/>
      <c r="BC157" s="1644"/>
      <c r="BD157" s="1644"/>
      <c r="BE157" s="1644"/>
      <c r="BF157" s="1644"/>
      <c r="BG157" s="1644"/>
      <c r="BH157" s="1645"/>
      <c r="BJ157" s="438"/>
      <c r="BK157" s="439"/>
      <c r="BL157" s="440"/>
      <c r="BM157" s="439"/>
      <c r="BN157" s="439"/>
      <c r="BO157" s="439"/>
      <c r="BP157" s="441"/>
      <c r="BR157" s="438"/>
      <c r="BS157" s="439"/>
      <c r="BT157" s="440"/>
      <c r="BU157" s="439"/>
      <c r="BV157" s="439"/>
      <c r="BW157" s="439"/>
      <c r="BX157" s="441"/>
      <c r="BZ157" s="438"/>
      <c r="CA157" s="439"/>
      <c r="CB157" s="440"/>
      <c r="CC157" s="439"/>
      <c r="CD157" s="439"/>
      <c r="CE157" s="439"/>
      <c r="CF157" s="441"/>
      <c r="CH157" s="3">
        <v>1</v>
      </c>
    </row>
    <row r="158" spans="2:86" ht="21" customHeight="1">
      <c r="B158" s="115" t="str">
        <f t="shared" si="45"/>
        <v>►</v>
      </c>
      <c r="C158" s="190" t="str">
        <f>C104</f>
        <v>N NOM DE VOTRE RECETTE | collez la--FAMILLE| Auteur &gt; VOUS</v>
      </c>
      <c r="D158" s="190">
        <f>D104</f>
        <v>1</v>
      </c>
      <c r="E158" s="191" t="str">
        <f>E104</f>
        <v>coupe</v>
      </c>
      <c r="F158" s="192" t="str">
        <f>F104</f>
        <v>Recette mère ► MILLE-FEUILLE meringue et chiboust pamplemousse aux fraises des bois</v>
      </c>
      <c r="G158" s="533"/>
      <c r="H158" s="533"/>
      <c r="I158" s="533"/>
      <c r="J158" s="533"/>
      <c r="K158" s="1817"/>
      <c r="L158" s="1821" t="str">
        <f>IF(ISBLANK(M158),"",LARGE(L145:L157,1)+1)</f>
        <v/>
      </c>
      <c r="M158" s="1822"/>
      <c r="N158" s="1644"/>
      <c r="O158" s="1644"/>
      <c r="P158" s="1644"/>
      <c r="Q158" s="1644"/>
      <c r="R158" s="1644"/>
      <c r="S158" s="1644"/>
      <c r="T158" s="1645"/>
      <c r="V158" s="115" t="str">
        <f t="shared" si="46"/>
        <v>►</v>
      </c>
      <c r="W158" s="190" t="str">
        <f>W104</f>
        <v>N NAME OF YOUR RECIPE | paste it — FAMILY|  Author &gt; YOU</v>
      </c>
      <c r="X158" s="190">
        <f>X104</f>
        <v>0.6</v>
      </c>
      <c r="Y158" s="191" t="str">
        <f>Y104</f>
        <v>kg</v>
      </c>
      <c r="Z158" s="192" t="str">
        <f>Z104</f>
        <v>Master recipe ► Guinea fowl ballotine</v>
      </c>
      <c r="AA158" s="533"/>
      <c r="AB158" s="533"/>
      <c r="AC158" s="533"/>
      <c r="AD158" s="533"/>
      <c r="AE158" s="1817"/>
      <c r="AF158" s="1821" t="str">
        <f>IF(ISBLANK(AG158),"",LARGE(AF145:AF157,1)+1)</f>
        <v/>
      </c>
      <c r="AG158" s="1822"/>
      <c r="AH158" s="1644"/>
      <c r="AI158" s="1644"/>
      <c r="AJ158" s="1644"/>
      <c r="AK158" s="1644"/>
      <c r="AL158" s="1644"/>
      <c r="AM158" s="1644"/>
      <c r="AN158" s="1645"/>
      <c r="AP158" s="115" t="str">
        <f t="shared" si="47"/>
        <v>►</v>
      </c>
      <c r="AQ158" s="190" t="str">
        <f>AQ104</f>
        <v>N NOMBRE DE SU RECETA | pegue esto — FAMILIA| Autor &gt; USTED</v>
      </c>
      <c r="AR158" s="190">
        <f>AR104</f>
        <v>0.6</v>
      </c>
      <c r="AS158" s="191" t="str">
        <f>AS104</f>
        <v>kg</v>
      </c>
      <c r="AT158" s="192" t="str">
        <f>AT104</f>
        <v>Receta madre ► Ballotina de pintada</v>
      </c>
      <c r="AU158" s="533"/>
      <c r="AV158" s="533"/>
      <c r="AW158" s="533"/>
      <c r="AX158" s="533"/>
      <c r="AY158" s="1817"/>
      <c r="AZ158" s="1821" t="str">
        <f>IF(ISBLANK(BA158),"",LARGE(AZ145:AZ157,1)+1)</f>
        <v/>
      </c>
      <c r="BA158" s="1822"/>
      <c r="BB158" s="1644"/>
      <c r="BC158" s="1644"/>
      <c r="BD158" s="1644"/>
      <c r="BE158" s="1644"/>
      <c r="BF158" s="1644"/>
      <c r="BG158" s="1644"/>
      <c r="BH158" s="1645"/>
      <c r="BJ158" s="2592" t="s">
        <v>467</v>
      </c>
      <c r="BK158" s="453" t="s">
        <v>468</v>
      </c>
      <c r="BL158" s="454"/>
      <c r="BM158" s="455"/>
      <c r="BN158" s="9"/>
      <c r="BO158" s="217"/>
      <c r="BP158" s="223"/>
      <c r="BR158" s="2592" t="s">
        <v>467</v>
      </c>
      <c r="BS158" s="453" t="s">
        <v>469</v>
      </c>
      <c r="BT158" s="454"/>
      <c r="BU158" s="455"/>
      <c r="BV158" s="9"/>
      <c r="BW158" s="217"/>
      <c r="BX158" s="223"/>
      <c r="BZ158" s="2592" t="s">
        <v>467</v>
      </c>
      <c r="CA158" s="453" t="s">
        <v>470</v>
      </c>
      <c r="CB158" s="454"/>
      <c r="CC158" s="455"/>
      <c r="CD158" s="9"/>
      <c r="CE158" s="217"/>
      <c r="CF158" s="223"/>
      <c r="CH158" s="3">
        <v>1</v>
      </c>
    </row>
    <row r="159" spans="2:86" ht="21" customHeight="1">
      <c r="B159" s="115" t="str">
        <f t="shared" si="45"/>
        <v>►</v>
      </c>
      <c r="C159" s="190" t="str">
        <f>C104</f>
        <v>N NOM DE VOTRE RECETTE | collez la--FAMILLE| Auteur &gt; VOUS</v>
      </c>
      <c r="D159" s="190">
        <f>D104</f>
        <v>1</v>
      </c>
      <c r="E159" s="191" t="str">
        <f>E104</f>
        <v>coupe</v>
      </c>
      <c r="F159" s="192" t="str">
        <f>F104</f>
        <v>Recette mère ► MILLE-FEUILLE meringue et chiboust pamplemousse aux fraises des bois</v>
      </c>
      <c r="G159" s="533"/>
      <c r="H159" s="533"/>
      <c r="I159" s="533"/>
      <c r="J159" s="533"/>
      <c r="K159" s="1817"/>
      <c r="L159" s="1821" t="str">
        <f>IF(ISBLANK(M159),"",LARGE(L145:L158,1)+1)</f>
        <v/>
      </c>
      <c r="M159" s="1822"/>
      <c r="N159" s="1644"/>
      <c r="O159" s="1644"/>
      <c r="P159" s="1644"/>
      <c r="Q159" s="1644"/>
      <c r="R159" s="1644"/>
      <c r="S159" s="1644"/>
      <c r="T159" s="1645"/>
      <c r="V159" s="115" t="str">
        <f t="shared" si="46"/>
        <v>►</v>
      </c>
      <c r="W159" s="190" t="str">
        <f>W104</f>
        <v>N NAME OF YOUR RECIPE | paste it — FAMILY|  Author &gt; YOU</v>
      </c>
      <c r="X159" s="190">
        <f>X104</f>
        <v>0.6</v>
      </c>
      <c r="Y159" s="191" t="str">
        <f>Y104</f>
        <v>kg</v>
      </c>
      <c r="Z159" s="192" t="str">
        <f>Z104</f>
        <v>Master recipe ► Guinea fowl ballotine</v>
      </c>
      <c r="AA159" s="533"/>
      <c r="AB159" s="533"/>
      <c r="AC159" s="533"/>
      <c r="AD159" s="533"/>
      <c r="AE159" s="1817"/>
      <c r="AF159" s="1821" t="str">
        <f>IF(ISBLANK(AG159),"",LARGE(AF145:AF158,1)+1)</f>
        <v/>
      </c>
      <c r="AG159" s="1822"/>
      <c r="AH159" s="1644"/>
      <c r="AI159" s="1644"/>
      <c r="AJ159" s="1644"/>
      <c r="AK159" s="1644"/>
      <c r="AL159" s="1644"/>
      <c r="AM159" s="1644"/>
      <c r="AN159" s="1645"/>
      <c r="AP159" s="115" t="str">
        <f t="shared" si="47"/>
        <v>►</v>
      </c>
      <c r="AQ159" s="190" t="str">
        <f>AQ104</f>
        <v>N NOMBRE DE SU RECETA | pegue esto — FAMILIA| Autor &gt; USTED</v>
      </c>
      <c r="AR159" s="190">
        <f>AR104</f>
        <v>0.6</v>
      </c>
      <c r="AS159" s="191" t="str">
        <f>AS104</f>
        <v>kg</v>
      </c>
      <c r="AT159" s="192" t="str">
        <f>AT104</f>
        <v>Receta madre ► Ballotina de pintada</v>
      </c>
      <c r="AU159" s="533"/>
      <c r="AV159" s="533"/>
      <c r="AW159" s="533"/>
      <c r="AX159" s="533"/>
      <c r="AY159" s="1817"/>
      <c r="AZ159" s="1821" t="str">
        <f>IF(ISBLANK(BA159),"",LARGE(AZ145:AZ158,1)+1)</f>
        <v/>
      </c>
      <c r="BA159" s="1822"/>
      <c r="BB159" s="1644"/>
      <c r="BC159" s="1644"/>
      <c r="BD159" s="1644"/>
      <c r="BE159" s="1644"/>
      <c r="BF159" s="1644"/>
      <c r="BG159" s="1644"/>
      <c r="BH159" s="1645"/>
      <c r="BJ159" s="2592"/>
      <c r="BK159" s="457" t="s">
        <v>33</v>
      </c>
      <c r="BL159" s="454"/>
      <c r="BM159" s="455"/>
      <c r="BN159" s="9"/>
      <c r="BO159" s="217"/>
      <c r="BP159" s="223"/>
      <c r="BR159" s="2592"/>
      <c r="BS159" s="457" t="s">
        <v>141</v>
      </c>
      <c r="BT159" s="454"/>
      <c r="BU159" s="455"/>
      <c r="BV159" s="9"/>
      <c r="BW159" s="217"/>
      <c r="BX159" s="223"/>
      <c r="BZ159" s="2592"/>
      <c r="CA159" s="458" t="s">
        <v>144</v>
      </c>
      <c r="CB159" s="454"/>
      <c r="CC159" s="455"/>
      <c r="CD159" s="9"/>
      <c r="CE159" s="217"/>
      <c r="CF159" s="223"/>
      <c r="CH159" s="3">
        <v>1</v>
      </c>
    </row>
    <row r="160" spans="2:86" ht="21" customHeight="1">
      <c r="B160" s="115" t="str">
        <f t="shared" si="45"/>
        <v>►</v>
      </c>
      <c r="C160" s="190" t="str">
        <f>C104</f>
        <v>N NOM DE VOTRE RECETTE | collez la--FAMILLE| Auteur &gt; VOUS</v>
      </c>
      <c r="D160" s="190">
        <f>D104</f>
        <v>1</v>
      </c>
      <c r="E160" s="191" t="str">
        <f>E104</f>
        <v>coupe</v>
      </c>
      <c r="F160" s="192" t="str">
        <f>F104</f>
        <v>Recette mère ► MILLE-FEUILLE meringue et chiboust pamplemousse aux fraises des bois</v>
      </c>
      <c r="G160" s="533"/>
      <c r="H160" s="533"/>
      <c r="I160" s="533"/>
      <c r="J160" s="533"/>
      <c r="K160" s="1817"/>
      <c r="L160" s="1821" t="str">
        <f>IF(ISBLANK(M160),"",LARGE(L145:L159,1)+1)</f>
        <v/>
      </c>
      <c r="M160" s="1822"/>
      <c r="N160" s="1644"/>
      <c r="O160" s="1644"/>
      <c r="P160" s="1644"/>
      <c r="Q160" s="1644"/>
      <c r="R160" s="1644"/>
      <c r="S160" s="1644"/>
      <c r="T160" s="1645"/>
      <c r="V160" s="115" t="str">
        <f t="shared" si="46"/>
        <v>►</v>
      </c>
      <c r="W160" s="190" t="str">
        <f>W104</f>
        <v>N NAME OF YOUR RECIPE | paste it — FAMILY|  Author &gt; YOU</v>
      </c>
      <c r="X160" s="190">
        <f>X104</f>
        <v>0.6</v>
      </c>
      <c r="Y160" s="191" t="str">
        <f>Y104</f>
        <v>kg</v>
      </c>
      <c r="Z160" s="192" t="str">
        <f>Z104</f>
        <v>Master recipe ► Guinea fowl ballotine</v>
      </c>
      <c r="AA160" s="533"/>
      <c r="AB160" s="533"/>
      <c r="AC160" s="533"/>
      <c r="AD160" s="533"/>
      <c r="AE160" s="1817"/>
      <c r="AF160" s="1821" t="str">
        <f>IF(ISBLANK(AG160),"",LARGE(AF145:AF159,1)+1)</f>
        <v/>
      </c>
      <c r="AG160" s="1822"/>
      <c r="AH160" s="1644"/>
      <c r="AI160" s="1644"/>
      <c r="AJ160" s="1644"/>
      <c r="AK160" s="1644"/>
      <c r="AL160" s="1644"/>
      <c r="AM160" s="1644"/>
      <c r="AN160" s="1645"/>
      <c r="AP160" s="115" t="str">
        <f t="shared" si="47"/>
        <v>►</v>
      </c>
      <c r="AQ160" s="190" t="str">
        <f>AQ104</f>
        <v>N NOMBRE DE SU RECETA | pegue esto — FAMILIA| Autor &gt; USTED</v>
      </c>
      <c r="AR160" s="190">
        <f>AR104</f>
        <v>0.6</v>
      </c>
      <c r="AS160" s="191" t="str">
        <f>AS104</f>
        <v>kg</v>
      </c>
      <c r="AT160" s="192" t="str">
        <f>AT104</f>
        <v>Receta madre ► Ballotina de pintada</v>
      </c>
      <c r="AU160" s="533"/>
      <c r="AV160" s="533"/>
      <c r="AW160" s="533"/>
      <c r="AX160" s="533"/>
      <c r="AY160" s="1817"/>
      <c r="AZ160" s="1821" t="str">
        <f>IF(ISBLANK(BA160),"",LARGE(AZ145:AZ159,1)+1)</f>
        <v/>
      </c>
      <c r="BA160" s="1822"/>
      <c r="BB160" s="1644"/>
      <c r="BC160" s="1644"/>
      <c r="BD160" s="1644"/>
      <c r="BE160" s="1644"/>
      <c r="BF160" s="1644"/>
      <c r="BG160" s="1644"/>
      <c r="BH160" s="1645"/>
      <c r="BJ160" s="2592"/>
      <c r="BK160" s="459">
        <v>1</v>
      </c>
      <c r="BL160" s="460" t="s">
        <v>471</v>
      </c>
      <c r="BM160" s="455"/>
      <c r="BN160" s="9"/>
      <c r="BO160" s="217"/>
      <c r="BP160" s="223"/>
      <c r="BR160" s="2592"/>
      <c r="BS160" s="459">
        <v>1</v>
      </c>
      <c r="BT160" s="460" t="s">
        <v>472</v>
      </c>
      <c r="BU160" s="455"/>
      <c r="BV160" s="9"/>
      <c r="BW160" s="217"/>
      <c r="BX160" s="223"/>
      <c r="BZ160" s="2592"/>
      <c r="CA160" s="459">
        <v>1</v>
      </c>
      <c r="CB160" s="460" t="s">
        <v>473</v>
      </c>
      <c r="CC160" s="455"/>
      <c r="CD160" s="9"/>
      <c r="CE160" s="217"/>
      <c r="CF160" s="223"/>
      <c r="CH160" s="3">
        <v>1</v>
      </c>
    </row>
    <row r="161" spans="2:86" ht="21" customHeight="1">
      <c r="B161" s="115" t="str">
        <f t="shared" si="45"/>
        <v>►</v>
      </c>
      <c r="C161" s="190" t="str">
        <f>C104</f>
        <v>N NOM DE VOTRE RECETTE | collez la--FAMILLE| Auteur &gt; VOUS</v>
      </c>
      <c r="D161" s="190">
        <f>D104</f>
        <v>1</v>
      </c>
      <c r="E161" s="191" t="str">
        <f>E104</f>
        <v>coupe</v>
      </c>
      <c r="F161" s="192" t="str">
        <f>F104</f>
        <v>Recette mère ► MILLE-FEUILLE meringue et chiboust pamplemousse aux fraises des bois</v>
      </c>
      <c r="G161" s="533"/>
      <c r="H161" s="533"/>
      <c r="I161" s="533"/>
      <c r="J161" s="533"/>
      <c r="K161" s="1817"/>
      <c r="L161" s="1821" t="str">
        <f>IF(ISBLANK(M161),"",LARGE(L145:L160,1)+1)</f>
        <v/>
      </c>
      <c r="M161" s="1822"/>
      <c r="N161" s="1644"/>
      <c r="O161" s="1644"/>
      <c r="P161" s="1644"/>
      <c r="Q161" s="1644"/>
      <c r="R161" s="1644"/>
      <c r="S161" s="1644"/>
      <c r="T161" s="1645"/>
      <c r="V161" s="115" t="str">
        <f t="shared" si="46"/>
        <v>►</v>
      </c>
      <c r="W161" s="190" t="str">
        <f>W104</f>
        <v>N NAME OF YOUR RECIPE | paste it — FAMILY|  Author &gt; YOU</v>
      </c>
      <c r="X161" s="190">
        <f>X104</f>
        <v>0.6</v>
      </c>
      <c r="Y161" s="191" t="str">
        <f>Y104</f>
        <v>kg</v>
      </c>
      <c r="Z161" s="192" t="str">
        <f>Z104</f>
        <v>Master recipe ► Guinea fowl ballotine</v>
      </c>
      <c r="AA161" s="533"/>
      <c r="AB161" s="533"/>
      <c r="AC161" s="533"/>
      <c r="AD161" s="533"/>
      <c r="AE161" s="1817"/>
      <c r="AF161" s="1821" t="str">
        <f>IF(ISBLANK(AG161),"",LARGE(AF145:AF160,1)+1)</f>
        <v/>
      </c>
      <c r="AG161" s="1822"/>
      <c r="AH161" s="1644"/>
      <c r="AI161" s="1644"/>
      <c r="AJ161" s="1644"/>
      <c r="AK161" s="1644"/>
      <c r="AL161" s="1644"/>
      <c r="AM161" s="1644"/>
      <c r="AN161" s="1645"/>
      <c r="AP161" s="115" t="str">
        <f t="shared" si="47"/>
        <v>►</v>
      </c>
      <c r="AQ161" s="190" t="str">
        <f>AQ104</f>
        <v>N NOMBRE DE SU RECETA | pegue esto — FAMILIA| Autor &gt; USTED</v>
      </c>
      <c r="AR161" s="190">
        <f>AR104</f>
        <v>0.6</v>
      </c>
      <c r="AS161" s="191" t="str">
        <f>AS104</f>
        <v>kg</v>
      </c>
      <c r="AT161" s="192" t="str">
        <f>AT104</f>
        <v>Receta madre ► Ballotina de pintada</v>
      </c>
      <c r="AU161" s="533"/>
      <c r="AV161" s="533"/>
      <c r="AW161" s="533"/>
      <c r="AX161" s="533"/>
      <c r="AY161" s="1817"/>
      <c r="AZ161" s="1821" t="str">
        <f>IF(ISBLANK(BA161),"",LARGE(AZ145:AZ160,1)+1)</f>
        <v/>
      </c>
      <c r="BA161" s="1822"/>
      <c r="BB161" s="1644"/>
      <c r="BC161" s="1644"/>
      <c r="BD161" s="1644"/>
      <c r="BE161" s="1644"/>
      <c r="BF161" s="1644"/>
      <c r="BG161" s="1644"/>
      <c r="BH161" s="1645"/>
      <c r="BJ161" s="2592"/>
      <c r="BK161" s="459">
        <v>3</v>
      </c>
      <c r="BL161" s="460" t="s">
        <v>474</v>
      </c>
      <c r="BM161" s="455"/>
      <c r="BN161" s="9"/>
      <c r="BO161" s="217"/>
      <c r="BP161" s="223"/>
      <c r="BR161" s="2592"/>
      <c r="BS161" s="459">
        <v>3</v>
      </c>
      <c r="BT161" s="460" t="s">
        <v>475</v>
      </c>
      <c r="BU161" s="455"/>
      <c r="BV161" s="9"/>
      <c r="BW161" s="217"/>
      <c r="BX161" s="223"/>
      <c r="BZ161" s="2592"/>
      <c r="CA161" s="459">
        <v>3</v>
      </c>
      <c r="CB161" s="460" t="s">
        <v>476</v>
      </c>
      <c r="CC161" s="455"/>
      <c r="CD161" s="9"/>
      <c r="CE161" s="217"/>
      <c r="CF161" s="223"/>
      <c r="CH161" s="3">
        <v>1</v>
      </c>
    </row>
    <row r="162" spans="2:86" ht="21" customHeight="1" thickBot="1">
      <c r="B162" s="115" t="str">
        <f t="shared" si="45"/>
        <v>A</v>
      </c>
      <c r="C162" s="190" t="str">
        <f>C104</f>
        <v>N NOM DE VOTRE RECETTE | collez la--FAMILLE| Auteur &gt; VOUS</v>
      </c>
      <c r="D162" s="190">
        <f>D104</f>
        <v>1</v>
      </c>
      <c r="E162" s="191" t="str">
        <f>E104</f>
        <v>coupe</v>
      </c>
      <c r="F162" s="192" t="str">
        <f>F104</f>
        <v>Recette mère ► MILLE-FEUILLE meringue et chiboust pamplemousse aux fraises des bois</v>
      </c>
      <c r="G162" s="201"/>
      <c r="H162" s="253" t="s">
        <v>216</v>
      </c>
      <c r="I162" s="206" t="s">
        <v>1419</v>
      </c>
      <c r="J162" s="206"/>
      <c r="K162" s="206"/>
      <c r="L162" s="206"/>
      <c r="M162" s="206"/>
      <c r="N162" s="206"/>
      <c r="O162" s="206"/>
      <c r="P162" s="206"/>
      <c r="Q162" s="206"/>
      <c r="R162" s="206"/>
      <c r="S162" s="206"/>
      <c r="T162" s="1145"/>
      <c r="V162" s="115" t="str">
        <f t="shared" si="46"/>
        <v>A</v>
      </c>
      <c r="W162" s="190" t="str">
        <f>W104</f>
        <v>N NAME OF YOUR RECIPE | paste it — FAMILY|  Author &gt; YOU</v>
      </c>
      <c r="X162" s="190">
        <f>X104</f>
        <v>0.6</v>
      </c>
      <c r="Y162" s="191" t="str">
        <f>Y104</f>
        <v>kg</v>
      </c>
      <c r="Z162" s="192" t="str">
        <f>Z104</f>
        <v>Master recipe ► Guinea fowl ballotine</v>
      </c>
      <c r="AA162" s="296"/>
      <c r="AB162" s="206"/>
      <c r="AC162" s="904" t="s">
        <v>1354</v>
      </c>
      <c r="AD162" s="253" t="s">
        <v>216</v>
      </c>
      <c r="AE162" s="206" t="s">
        <v>1416</v>
      </c>
      <c r="AF162" s="1644"/>
      <c r="AG162" s="1644"/>
      <c r="AH162" s="1644"/>
      <c r="AI162" s="1644"/>
      <c r="AJ162" s="1644"/>
      <c r="AK162" s="1644"/>
      <c r="AL162" s="1644"/>
      <c r="AM162" s="1644"/>
      <c r="AN162" s="1645"/>
      <c r="AP162" s="115" t="str">
        <f t="shared" si="47"/>
        <v>A</v>
      </c>
      <c r="AQ162" s="190" t="str">
        <f>AQ104</f>
        <v>N NOMBRE DE SU RECETA | pegue esto — FAMILIA| Autor &gt; USTED</v>
      </c>
      <c r="AR162" s="190">
        <f>AR104</f>
        <v>0.6</v>
      </c>
      <c r="AS162" s="191" t="str">
        <f>AS104</f>
        <v>kg</v>
      </c>
      <c r="AT162" s="192" t="str">
        <f>AT104</f>
        <v>Receta madre ► Ballotina de pintada</v>
      </c>
      <c r="AU162" s="296"/>
      <c r="AV162" s="231"/>
      <c r="AW162" s="904" t="s">
        <v>1417</v>
      </c>
      <c r="AX162" s="253" t="s">
        <v>216</v>
      </c>
      <c r="AY162" s="206" t="s">
        <v>1418</v>
      </c>
      <c r="AZ162" s="1644"/>
      <c r="BA162" s="1644"/>
      <c r="BB162" s="1644"/>
      <c r="BC162" s="1644"/>
      <c r="BD162" s="1644"/>
      <c r="BE162" s="1644"/>
      <c r="BF162" s="1644"/>
      <c r="BG162" s="1644"/>
      <c r="BH162" s="1645"/>
      <c r="BJ162" s="452"/>
      <c r="BK162" s="461"/>
      <c r="BL162" s="462"/>
      <c r="BM162" s="455"/>
      <c r="BN162" s="9"/>
      <c r="BO162" s="217"/>
      <c r="BP162" s="223"/>
      <c r="BR162" s="452"/>
      <c r="BS162" s="461"/>
      <c r="BT162" s="462"/>
      <c r="BU162" s="455"/>
      <c r="BV162" s="9"/>
      <c r="BW162" s="217"/>
      <c r="BX162" s="223"/>
      <c r="BZ162" s="452"/>
      <c r="CA162" s="461"/>
      <c r="CB162" s="462"/>
      <c r="CC162" s="455"/>
      <c r="CD162" s="9"/>
      <c r="CE162" s="217"/>
      <c r="CF162" s="223"/>
      <c r="CH162" s="3">
        <v>1</v>
      </c>
    </row>
    <row r="163" spans="2:86" ht="21" customHeight="1">
      <c r="B163" s="115" t="str">
        <f t="shared" si="45"/>
        <v>A</v>
      </c>
      <c r="C163" s="190" t="str">
        <f>C104</f>
        <v>N NOM DE VOTRE RECETTE | collez la--FAMILLE| Auteur &gt; VOUS</v>
      </c>
      <c r="D163" s="190">
        <f>D104</f>
        <v>1</v>
      </c>
      <c r="E163" s="191" t="str">
        <f>E104</f>
        <v>coupe</v>
      </c>
      <c r="F163" s="192" t="str">
        <f>F104</f>
        <v>Recette mère ► MILLE-FEUILLE meringue et chiboust pamplemousse aux fraises des bois</v>
      </c>
      <c r="G163" s="338" t="s">
        <v>205</v>
      </c>
      <c r="H163" s="235"/>
      <c r="I163" s="235"/>
      <c r="J163" s="235"/>
      <c r="K163" s="235"/>
      <c r="L163" s="235"/>
      <c r="M163" s="235"/>
      <c r="N163" s="235"/>
      <c r="O163" s="235"/>
      <c r="P163" s="235"/>
      <c r="Q163" s="235"/>
      <c r="R163" s="235"/>
      <c r="S163" s="235"/>
      <c r="T163" s="1146"/>
      <c r="V163" s="115" t="str">
        <f t="shared" si="46"/>
        <v>A</v>
      </c>
      <c r="W163" s="190" t="str">
        <f>W104</f>
        <v>N NAME OF YOUR RECIPE | paste it — FAMILY|  Author &gt; YOU</v>
      </c>
      <c r="X163" s="190">
        <f>X104</f>
        <v>0.6</v>
      </c>
      <c r="Y163" s="191" t="str">
        <f>Y104</f>
        <v>kg</v>
      </c>
      <c r="Z163" s="192" t="str">
        <f>Z104</f>
        <v>Master recipe ► Guinea fowl ballotine</v>
      </c>
      <c r="AA163" s="338" t="s">
        <v>904</v>
      </c>
      <c r="AB163" s="235"/>
      <c r="AC163" s="235"/>
      <c r="AD163" s="235"/>
      <c r="AE163" s="235"/>
      <c r="AF163" s="1644"/>
      <c r="AG163" s="1644"/>
      <c r="AH163" s="1644"/>
      <c r="AI163" s="1644"/>
      <c r="AJ163" s="1644"/>
      <c r="AK163" s="1644"/>
      <c r="AL163" s="1644"/>
      <c r="AM163" s="1644"/>
      <c r="AN163" s="1645"/>
      <c r="AP163" s="115" t="str">
        <f t="shared" si="47"/>
        <v>A</v>
      </c>
      <c r="AQ163" s="190" t="str">
        <f>AQ104</f>
        <v>N NOMBRE DE SU RECETA | pegue esto — FAMILIA| Autor &gt; USTED</v>
      </c>
      <c r="AR163" s="190">
        <f>AR104</f>
        <v>0.6</v>
      </c>
      <c r="AS163" s="191" t="str">
        <f>AS104</f>
        <v>kg</v>
      </c>
      <c r="AT163" s="192" t="str">
        <f>AT104</f>
        <v>Receta madre ► Ballotina de pintada</v>
      </c>
      <c r="AU163" s="338" t="s">
        <v>926</v>
      </c>
      <c r="AV163" s="235"/>
      <c r="AW163" s="235"/>
      <c r="AX163" s="235"/>
      <c r="AY163" s="235"/>
      <c r="AZ163" s="235"/>
      <c r="BA163" s="235"/>
      <c r="BB163" s="235"/>
      <c r="BC163" s="235"/>
      <c r="BD163" s="235"/>
      <c r="BE163" s="235"/>
      <c r="BF163" s="235"/>
      <c r="BG163" s="235"/>
      <c r="BH163" s="1146"/>
      <c r="BJ163" s="175"/>
      <c r="BK163" s="176"/>
      <c r="BL163" s="177"/>
      <c r="BM163" s="176"/>
      <c r="BN163" s="176"/>
      <c r="BO163" s="176"/>
      <c r="BP163" s="178"/>
      <c r="BR163" s="175"/>
      <c r="BS163" s="176"/>
      <c r="BT163" s="177"/>
      <c r="BU163" s="176"/>
      <c r="BV163" s="176"/>
      <c r="BW163" s="176"/>
      <c r="BX163" s="178"/>
      <c r="BZ163" s="175"/>
      <c r="CA163" s="176"/>
      <c r="CB163" s="177"/>
      <c r="CC163" s="176"/>
      <c r="CD163" s="176"/>
      <c r="CE163" s="176"/>
      <c r="CF163" s="178"/>
      <c r="CH163" s="3">
        <v>1</v>
      </c>
    </row>
    <row r="164" spans="2:86" ht="21" customHeight="1">
      <c r="B164" s="115" t="s">
        <v>16</v>
      </c>
      <c r="C164" s="190" t="str">
        <f>C104</f>
        <v>N NOM DE VOTRE RECETTE | collez la--FAMILLE| Auteur &gt; VOUS</v>
      </c>
      <c r="D164" s="190">
        <f>D104</f>
        <v>1</v>
      </c>
      <c r="E164" s="191" t="str">
        <f>E104</f>
        <v>coupe</v>
      </c>
      <c r="F164" s="192" t="str">
        <f>F104</f>
        <v>Recette mère ► MILLE-FEUILLE meringue et chiboust pamplemousse aux fraises des bois</v>
      </c>
      <c r="G164" s="1147"/>
      <c r="H164" s="1147"/>
      <c r="I164" s="1147" t="s">
        <v>209</v>
      </c>
      <c r="J164" s="599"/>
      <c r="K164" s="531"/>
      <c r="L164" s="531"/>
      <c r="M164" s="531"/>
      <c r="N164" s="531"/>
      <c r="O164" s="531"/>
      <c r="P164" s="531"/>
      <c r="Q164" s="531"/>
      <c r="R164" s="531"/>
      <c r="S164" s="9"/>
      <c r="T164" s="41"/>
      <c r="V164" s="115" t="s">
        <v>16</v>
      </c>
      <c r="W164" s="190" t="str">
        <f>W104</f>
        <v>N NAME OF YOUR RECIPE | paste it — FAMILY|  Author &gt; YOU</v>
      </c>
      <c r="X164" s="190">
        <f>X104</f>
        <v>0.6</v>
      </c>
      <c r="Y164" s="191" t="str">
        <f>Y104</f>
        <v>kg</v>
      </c>
      <c r="Z164" s="192" t="str">
        <f>Z104</f>
        <v>Master recipe ► Guinea fowl ballotine</v>
      </c>
      <c r="AA164" s="1147"/>
      <c r="AB164" s="1147"/>
      <c r="AC164" s="1147" t="s">
        <v>209</v>
      </c>
      <c r="AD164" s="599"/>
      <c r="AE164" s="531"/>
      <c r="AF164" s="531"/>
      <c r="AG164" s="531"/>
      <c r="AH164" s="531"/>
      <c r="AI164" s="531"/>
      <c r="AJ164" s="531"/>
      <c r="AK164" s="531"/>
      <c r="AL164" s="531"/>
      <c r="AM164" s="531"/>
      <c r="AN164" s="600"/>
      <c r="AP164" s="115" t="s">
        <v>16</v>
      </c>
      <c r="AQ164" s="190" t="str">
        <f>AQ104</f>
        <v>N NOMBRE DE SU RECETA | pegue esto — FAMILIA| Autor &gt; USTED</v>
      </c>
      <c r="AR164" s="190">
        <f>AR104</f>
        <v>0.6</v>
      </c>
      <c r="AS164" s="191" t="str">
        <f>AS104</f>
        <v>kg</v>
      </c>
      <c r="AT164" s="192" t="str">
        <f>AT104</f>
        <v>Receta madre ► Ballotina de pintada</v>
      </c>
      <c r="AU164" s="1147"/>
      <c r="AV164" s="1147"/>
      <c r="AW164" s="238" t="s">
        <v>930</v>
      </c>
      <c r="AX164" s="599"/>
      <c r="AY164" s="531"/>
      <c r="AZ164" s="531"/>
      <c r="BA164" s="531"/>
      <c r="BB164" s="531"/>
      <c r="BC164" s="531"/>
      <c r="BD164" s="531"/>
      <c r="BE164" s="531"/>
      <c r="BF164" s="531"/>
      <c r="BG164" s="9"/>
      <c r="BH164" s="41"/>
      <c r="BJ164" s="438"/>
      <c r="BK164" s="439"/>
      <c r="BL164" s="440"/>
      <c r="BM164" s="439"/>
      <c r="BN164" s="439"/>
      <c r="BO164" s="439"/>
      <c r="BP164" s="441"/>
      <c r="BR164" s="438"/>
      <c r="BS164" s="439"/>
      <c r="BT164" s="440"/>
      <c r="BU164" s="439"/>
      <c r="BV164" s="439"/>
      <c r="BW164" s="439"/>
      <c r="BX164" s="441"/>
      <c r="BZ164" s="438"/>
      <c r="CA164" s="439"/>
      <c r="CB164" s="440"/>
      <c r="CC164" s="439"/>
      <c r="CD164" s="439"/>
      <c r="CE164" s="439"/>
      <c r="CF164" s="441"/>
      <c r="CH164" s="3">
        <v>1</v>
      </c>
    </row>
    <row r="165" spans="2:86" ht="21" customHeight="1">
      <c r="B165" s="115" t="s">
        <v>11</v>
      </c>
      <c r="C165" s="243" t="str">
        <f>C104</f>
        <v>N NOM DE VOTRE RECETTE | collez la--FAMILLE| Auteur &gt; VOUS</v>
      </c>
      <c r="D165" s="243">
        <f>D104</f>
        <v>1</v>
      </c>
      <c r="E165" s="244" t="str">
        <f>E104</f>
        <v>coupe</v>
      </c>
      <c r="F165" s="245" t="str">
        <f>F104</f>
        <v>Recette mère ► MILLE-FEUILLE meringue et chiboust pamplemousse aux fraises des bois</v>
      </c>
      <c r="G165" s="246"/>
      <c r="H165" s="247"/>
      <c r="I165" s="248"/>
      <c r="J165" s="249"/>
      <c r="K165" s="248"/>
      <c r="L165" s="248"/>
      <c r="M165" s="248"/>
      <c r="N165" s="248"/>
      <c r="O165" s="248"/>
      <c r="P165" s="248"/>
      <c r="Q165" s="248"/>
      <c r="R165" s="248"/>
      <c r="S165" s="248"/>
      <c r="T165" s="604"/>
      <c r="V165" s="115" t="s">
        <v>11</v>
      </c>
      <c r="W165" s="243" t="str">
        <f>W104</f>
        <v>N NAME OF YOUR RECIPE | paste it — FAMILY|  Author &gt; YOU</v>
      </c>
      <c r="X165" s="243">
        <f>X104</f>
        <v>0.6</v>
      </c>
      <c r="Y165" s="244" t="str">
        <f>Y104</f>
        <v>kg</v>
      </c>
      <c r="Z165" s="245" t="str">
        <f>Z104</f>
        <v>Master recipe ► Guinea fowl ballotine</v>
      </c>
      <c r="AA165" s="246"/>
      <c r="AB165" s="247"/>
      <c r="AC165" s="248"/>
      <c r="AD165" s="249"/>
      <c r="AE165" s="248"/>
      <c r="AF165" s="248"/>
      <c r="AG165" s="248"/>
      <c r="AH165" s="248"/>
      <c r="AI165" s="248"/>
      <c r="AJ165" s="248"/>
      <c r="AK165" s="248"/>
      <c r="AL165" s="248"/>
      <c r="AM165" s="248"/>
      <c r="AN165" s="604"/>
      <c r="AP165" s="115" t="s">
        <v>11</v>
      </c>
      <c r="AQ165" s="243" t="str">
        <f>AQ104</f>
        <v>N NOMBRE DE SU RECETA | pegue esto — FAMILIA| Autor &gt; USTED</v>
      </c>
      <c r="AR165" s="243">
        <f>AR104</f>
        <v>0.6</v>
      </c>
      <c r="AS165" s="244" t="str">
        <f>AS104</f>
        <v>kg</v>
      </c>
      <c r="AT165" s="245" t="str">
        <f>AT104</f>
        <v>Receta madre ► Ballotina de pintada</v>
      </c>
      <c r="AU165" s="246"/>
      <c r="AV165" s="247"/>
      <c r="AW165" s="248"/>
      <c r="AX165" s="249"/>
      <c r="AY165" s="248"/>
      <c r="AZ165" s="248"/>
      <c r="BA165" s="248"/>
      <c r="BB165" s="248"/>
      <c r="BC165" s="248"/>
      <c r="BD165" s="248"/>
      <c r="BE165" s="248"/>
      <c r="BF165" s="248"/>
      <c r="BG165" s="248"/>
      <c r="BH165" s="604"/>
      <c r="BJ165" s="463"/>
      <c r="BK165" s="464" t="s">
        <v>52</v>
      </c>
      <c r="BL165" s="465"/>
      <c r="BM165" s="9"/>
      <c r="BN165" s="9"/>
      <c r="BO165" s="217"/>
      <c r="BP165" s="223"/>
      <c r="BR165" s="463"/>
      <c r="BS165" s="464" t="s">
        <v>160</v>
      </c>
      <c r="BT165" s="465"/>
      <c r="BU165" s="9"/>
      <c r="BV165" s="9"/>
      <c r="BW165" s="217"/>
      <c r="BX165" s="223"/>
      <c r="BZ165" s="463"/>
      <c r="CA165" s="464" t="s">
        <v>161</v>
      </c>
      <c r="CB165" s="465"/>
      <c r="CC165" s="9"/>
      <c r="CD165" s="9"/>
      <c r="CE165" s="217"/>
      <c r="CF165" s="223"/>
      <c r="CH165" s="3">
        <v>1</v>
      </c>
    </row>
    <row r="166" spans="2:86" ht="21" customHeight="1" thickBot="1">
      <c r="B166" s="250" t="s">
        <v>11</v>
      </c>
      <c r="C166" s="251"/>
      <c r="D166" s="251"/>
      <c r="E166" s="251"/>
      <c r="F166" s="252"/>
      <c r="G166" s="253" t="s">
        <v>216</v>
      </c>
      <c r="H166" s="254" t="str">
        <f ca="1">CELL("nomfichier")</f>
        <v>D:\Données\1.UPRT\0-UPRT.fait\1-UPRT.FR-SITE-WEB\ff-fiches-fabrications\ff.fiches.fabrication.2023\ffr.restaurant.2023\[ff.FICHE.TRILINGUE.19.COLONNES.01.12.2025.xlsx]Nota.ES</v>
      </c>
      <c r="I166" s="255"/>
      <c r="J166" s="255"/>
      <c r="K166" s="255"/>
      <c r="L166" s="255"/>
      <c r="M166" s="255"/>
      <c r="N166" s="255"/>
      <c r="O166" s="255"/>
      <c r="P166" s="255"/>
      <c r="Q166" s="255"/>
      <c r="R166" s="255"/>
      <c r="S166" s="255"/>
      <c r="T166" s="256"/>
      <c r="V166" s="250" t="s">
        <v>11</v>
      </c>
      <c r="W166" s="251"/>
      <c r="X166" s="251"/>
      <c r="Y166" s="251"/>
      <c r="Z166" s="252"/>
      <c r="AA166" s="253" t="s">
        <v>216</v>
      </c>
      <c r="AB166" s="254" t="str">
        <f ca="1">CELL("nomfichier")</f>
        <v>D:\Données\1.UPRT\0-UPRT.fait\1-UPRT.FR-SITE-WEB\ff-fiches-fabrications\ff.fiches.fabrication.2023\ffr.restaurant.2023\[ff.FICHE.TRILINGUE.19.COLONNES.01.12.2025.xlsx]Nota.ES</v>
      </c>
      <c r="AC166" s="255"/>
      <c r="AD166" s="255"/>
      <c r="AE166" s="255"/>
      <c r="AF166" s="255"/>
      <c r="AG166" s="255"/>
      <c r="AH166" s="255"/>
      <c r="AI166" s="255"/>
      <c r="AJ166" s="255"/>
      <c r="AK166" s="255"/>
      <c r="AL166" s="255"/>
      <c r="AM166" s="255"/>
      <c r="AN166" s="256"/>
      <c r="AP166" s="250" t="s">
        <v>11</v>
      </c>
      <c r="AQ166" s="251"/>
      <c r="AR166" s="251"/>
      <c r="AS166" s="251"/>
      <c r="AT166" s="252"/>
      <c r="AU166" s="253" t="s">
        <v>216</v>
      </c>
      <c r="AV166" s="254" t="str">
        <f ca="1">CELL("nomfichier")</f>
        <v>D:\Données\1.UPRT\0-UPRT.fait\1-UPRT.FR-SITE-WEB\ff-fiches-fabrications\ff.fiches.fabrication.2023\ffr.restaurant.2023\[ff.FICHE.TRILINGUE.19.COLONNES.01.12.2025.xlsx]Nota.ES</v>
      </c>
      <c r="AW166" s="255"/>
      <c r="AX166" s="255"/>
      <c r="AY166" s="255"/>
      <c r="AZ166" s="255"/>
      <c r="BA166" s="255"/>
      <c r="BB166" s="255"/>
      <c r="BC166" s="255"/>
      <c r="BD166" s="255"/>
      <c r="BE166" s="255"/>
      <c r="BF166" s="255"/>
      <c r="BG166" s="255"/>
      <c r="BH166" s="256"/>
      <c r="BJ166" s="463"/>
      <c r="BK166" s="453" t="s">
        <v>477</v>
      </c>
      <c r="BL166" s="465"/>
      <c r="BM166" s="9"/>
      <c r="BN166" s="9"/>
      <c r="BO166" s="217"/>
      <c r="BP166" s="223"/>
      <c r="BR166" s="463"/>
      <c r="BS166" s="453" t="s">
        <v>478</v>
      </c>
      <c r="BT166" s="465"/>
      <c r="BU166" s="9"/>
      <c r="BV166" s="9"/>
      <c r="BW166" s="217"/>
      <c r="BX166" s="223"/>
      <c r="BZ166" s="463"/>
      <c r="CA166" s="453" t="s">
        <v>479</v>
      </c>
      <c r="CB166" s="465"/>
      <c r="CC166" s="9"/>
      <c r="CD166" s="9"/>
      <c r="CE166" s="217"/>
      <c r="CF166" s="223"/>
      <c r="CH166" s="3">
        <v>1</v>
      </c>
    </row>
    <row r="167" spans="2:86" ht="21" customHeight="1" thickBot="1">
      <c r="B167" s="1497" t="s">
        <v>11</v>
      </c>
      <c r="C167" s="1498" t="s">
        <v>11</v>
      </c>
      <c r="D167" s="1498" t="s">
        <v>11</v>
      </c>
      <c r="E167" s="1498" t="s">
        <v>11</v>
      </c>
      <c r="F167" s="1498" t="s">
        <v>11</v>
      </c>
      <c r="G167" s="1499" t="s">
        <v>2590</v>
      </c>
      <c r="H167" s="1500"/>
      <c r="I167" s="1501"/>
      <c r="J167" s="1502"/>
      <c r="K167" s="1503"/>
      <c r="L167" s="1504"/>
      <c r="M167" s="1502"/>
      <c r="N167" s="1502"/>
      <c r="O167" s="1500"/>
      <c r="P167" s="1500"/>
      <c r="Q167" s="1500"/>
      <c r="R167" s="1500"/>
      <c r="S167" s="1500"/>
      <c r="T167" s="1505" t="s">
        <v>1923</v>
      </c>
      <c r="V167" s="1497" t="s">
        <v>11</v>
      </c>
      <c r="W167" s="1498" t="s">
        <v>11</v>
      </c>
      <c r="X167" s="1498" t="s">
        <v>11</v>
      </c>
      <c r="Y167" s="1498" t="s">
        <v>11</v>
      </c>
      <c r="Z167" s="1498" t="s">
        <v>11</v>
      </c>
      <c r="AA167" s="1499" t="s">
        <v>2590</v>
      </c>
      <c r="AB167" s="1500"/>
      <c r="AC167" s="1501"/>
      <c r="AD167" s="1502"/>
      <c r="AE167" s="1503"/>
      <c r="AF167" s="1504"/>
      <c r="AG167" s="1502"/>
      <c r="AH167" s="1502"/>
      <c r="AI167" s="1500"/>
      <c r="AJ167" s="1500"/>
      <c r="AK167" s="1500"/>
      <c r="AL167" s="1500"/>
      <c r="AM167" s="1500"/>
      <c r="AN167" s="1505" t="s">
        <v>1923</v>
      </c>
      <c r="AP167" s="1497" t="s">
        <v>11</v>
      </c>
      <c r="AQ167" s="1498" t="s">
        <v>11</v>
      </c>
      <c r="AR167" s="1498" t="s">
        <v>11</v>
      </c>
      <c r="AS167" s="1498" t="s">
        <v>11</v>
      </c>
      <c r="AT167" s="1498" t="s">
        <v>11</v>
      </c>
      <c r="AU167" s="1499" t="s">
        <v>2590</v>
      </c>
      <c r="AV167" s="1500"/>
      <c r="AW167" s="1501"/>
      <c r="AX167" s="1502"/>
      <c r="AY167" s="1503"/>
      <c r="AZ167" s="1504"/>
      <c r="BA167" s="1502"/>
      <c r="BB167" s="1502"/>
      <c r="BC167" s="1500"/>
      <c r="BD167" s="1500"/>
      <c r="BE167" s="1500"/>
      <c r="BF167" s="1500"/>
      <c r="BG167" s="1500"/>
      <c r="BH167" s="1505" t="s">
        <v>1923</v>
      </c>
      <c r="BJ167" s="463"/>
      <c r="BK167" s="446" t="s">
        <v>480</v>
      </c>
      <c r="BL167" s="466"/>
      <c r="BM167" s="9"/>
      <c r="BN167" s="9"/>
      <c r="BO167" s="217"/>
      <c r="BP167" s="223"/>
      <c r="BR167" s="463"/>
      <c r="BS167" s="446" t="s">
        <v>481</v>
      </c>
      <c r="BT167" s="466"/>
      <c r="BU167" s="9"/>
      <c r="BV167" s="9"/>
      <c r="BW167" s="217"/>
      <c r="BX167" s="223"/>
      <c r="BZ167" s="463"/>
      <c r="CA167" s="446" t="s">
        <v>482</v>
      </c>
      <c r="CB167" s="466"/>
      <c r="CC167" s="9"/>
      <c r="CD167" s="9"/>
      <c r="CE167" s="217"/>
      <c r="CF167" s="223"/>
      <c r="CH167" s="3">
        <v>1</v>
      </c>
    </row>
    <row r="168" spans="2:86" ht="21" customHeight="1">
      <c r="B168" s="22" t="s">
        <v>11</v>
      </c>
      <c r="C168" s="23" t="str">
        <f>C174</f>
        <v>N NOM DE VOTRE RECETTE | collez la--FAMILLE| Auteur &gt; VOUS</v>
      </c>
      <c r="D168" s="24">
        <f>D174</f>
        <v>1</v>
      </c>
      <c r="E168" s="24" t="str">
        <f>E174</f>
        <v>coupe</v>
      </c>
      <c r="F168" s="25" t="str">
        <f>F174</f>
        <v>Recette mère ► MILLE-FEUILLE  aux fraises des bois</v>
      </c>
      <c r="G168" s="26" t="s">
        <v>22</v>
      </c>
      <c r="H168" s="27" t="s">
        <v>23</v>
      </c>
      <c r="I168" s="27"/>
      <c r="J168" s="2660" t="s">
        <v>1398</v>
      </c>
      <c r="K168" s="2660"/>
      <c r="L168" s="2660"/>
      <c r="M168" s="2660"/>
      <c r="N168" s="2660"/>
      <c r="O168" s="2660"/>
      <c r="P168" s="2660"/>
      <c r="Q168" s="2660"/>
      <c r="R168" s="2539" t="s">
        <v>1413</v>
      </c>
      <c r="S168" s="2539"/>
      <c r="T168" s="2537" t="str">
        <f>UPPER(LEFT(J168,1))</f>
        <v>N</v>
      </c>
      <c r="V168" s="22" t="s">
        <v>11</v>
      </c>
      <c r="W168" s="23" t="str">
        <f>W174</f>
        <v>N NAME OF YOUR RECIPE | paste it — FAMILY|  Author &gt; YOU</v>
      </c>
      <c r="X168" s="24">
        <f>X174</f>
        <v>0.6</v>
      </c>
      <c r="Y168" s="24" t="str">
        <f>Y174</f>
        <v>kg</v>
      </c>
      <c r="Z168" s="25" t="str">
        <f>Z174</f>
        <v>Master recipe ► Guinea fowl ballotine</v>
      </c>
      <c r="AA168" s="26" t="s">
        <v>22</v>
      </c>
      <c r="AB168" s="27" t="s">
        <v>23</v>
      </c>
      <c r="AC168" s="27"/>
      <c r="AD168" s="2660" t="s">
        <v>885</v>
      </c>
      <c r="AE168" s="2660"/>
      <c r="AF168" s="2660"/>
      <c r="AG168" s="2660"/>
      <c r="AH168" s="2660"/>
      <c r="AI168" s="2660"/>
      <c r="AJ168" s="2660"/>
      <c r="AK168" s="2660"/>
      <c r="AL168" s="2539" t="s">
        <v>1414</v>
      </c>
      <c r="AM168" s="2539"/>
      <c r="AN168" s="2537" t="str">
        <f>UPPER(LEFT(AD168,1))</f>
        <v>N</v>
      </c>
      <c r="AP168" s="22" t="s">
        <v>11</v>
      </c>
      <c r="AQ168" s="23" t="str">
        <f>AQ174</f>
        <v>N NOMBRE DE SU RECETA | pegue esto — FAMILIA| Autor &gt; USTED</v>
      </c>
      <c r="AR168" s="24">
        <f>AR174</f>
        <v>0.6</v>
      </c>
      <c r="AS168" s="24" t="str">
        <f>AS174</f>
        <v>kg</v>
      </c>
      <c r="AT168" s="25" t="str">
        <f>AT174</f>
        <v>Receta madre ► Ballotina de pintada</v>
      </c>
      <c r="AU168" s="26" t="s">
        <v>22</v>
      </c>
      <c r="AV168" s="27" t="s">
        <v>907</v>
      </c>
      <c r="AW168" s="27"/>
      <c r="AX168" s="2660" t="s">
        <v>908</v>
      </c>
      <c r="AY168" s="2660"/>
      <c r="AZ168" s="2660"/>
      <c r="BA168" s="2660"/>
      <c r="BB168" s="2660"/>
      <c r="BC168" s="2660"/>
      <c r="BD168" s="2660"/>
      <c r="BE168" s="2660"/>
      <c r="BF168" s="2539" t="s">
        <v>1415</v>
      </c>
      <c r="BG168" s="2539"/>
      <c r="BH168" s="2537" t="str">
        <f>UPPER(LEFT(AX168,1))</f>
        <v>N</v>
      </c>
      <c r="BJ168" s="463"/>
      <c r="BK168" s="468">
        <v>1</v>
      </c>
      <c r="BL168" s="469" t="s">
        <v>483</v>
      </c>
      <c r="BM168" s="9"/>
      <c r="BN168" s="9"/>
      <c r="BO168" s="217"/>
      <c r="BP168" s="223"/>
      <c r="BR168" s="463"/>
      <c r="BS168" s="468">
        <v>1</v>
      </c>
      <c r="BT168" s="469" t="s">
        <v>484</v>
      </c>
      <c r="BU168" s="9"/>
      <c r="BV168" s="9"/>
      <c r="BW168" s="217"/>
      <c r="BX168" s="223"/>
      <c r="BZ168" s="463"/>
      <c r="CA168" s="468">
        <v>1</v>
      </c>
      <c r="CB168" s="469" t="s">
        <v>485</v>
      </c>
      <c r="CC168" s="9"/>
      <c r="CD168" s="9"/>
      <c r="CE168" s="217"/>
      <c r="CF168" s="223"/>
      <c r="CH168" s="3">
        <v>1</v>
      </c>
    </row>
    <row r="169" spans="2:86" ht="21" customHeight="1">
      <c r="B169" s="28" t="s">
        <v>11</v>
      </c>
      <c r="C169" s="29" t="str">
        <f>C174</f>
        <v>N NOM DE VOTRE RECETTE | collez la--FAMILLE| Auteur &gt; VOUS</v>
      </c>
      <c r="D169" s="30">
        <f>D174</f>
        <v>1</v>
      </c>
      <c r="E169" s="30" t="str">
        <f>E174</f>
        <v>coupe</v>
      </c>
      <c r="F169" s="31" t="str">
        <f>F174</f>
        <v>Recette mère ► MILLE-FEUILLE  aux fraises des bois</v>
      </c>
      <c r="G169" s="32" t="s">
        <v>29</v>
      </c>
      <c r="H169" s="33" t="s">
        <v>865</v>
      </c>
      <c r="I169" s="33"/>
      <c r="J169" s="2661"/>
      <c r="K169" s="2661"/>
      <c r="L169" s="2661"/>
      <c r="M169" s="2661"/>
      <c r="N169" s="2661"/>
      <c r="O169" s="2661"/>
      <c r="P169" s="2661"/>
      <c r="Q169" s="2661"/>
      <c r="R169" s="2540"/>
      <c r="S169" s="2540"/>
      <c r="T169" s="2538"/>
      <c r="V169" s="28" t="s">
        <v>11</v>
      </c>
      <c r="W169" s="29" t="str">
        <f>W174</f>
        <v>N NAME OF YOUR RECIPE | paste it — FAMILY|  Author &gt; YOU</v>
      </c>
      <c r="X169" s="30">
        <f>X174</f>
        <v>0.6</v>
      </c>
      <c r="Y169" s="30" t="str">
        <f>Y174</f>
        <v>kg</v>
      </c>
      <c r="Z169" s="31" t="str">
        <f>Z174</f>
        <v>Master recipe ► Guinea fowl ballotine</v>
      </c>
      <c r="AA169" s="32" t="s">
        <v>1353</v>
      </c>
      <c r="AB169" s="33" t="s">
        <v>30</v>
      </c>
      <c r="AC169" s="33"/>
      <c r="AD169" s="2661"/>
      <c r="AE169" s="2661"/>
      <c r="AF169" s="2661"/>
      <c r="AG169" s="2661"/>
      <c r="AH169" s="2661"/>
      <c r="AI169" s="2661"/>
      <c r="AJ169" s="2661"/>
      <c r="AK169" s="2661"/>
      <c r="AL169" s="2540"/>
      <c r="AM169" s="2540"/>
      <c r="AN169" s="2538"/>
      <c r="AP169" s="28" t="s">
        <v>11</v>
      </c>
      <c r="AQ169" s="29" t="str">
        <f>AQ174</f>
        <v>N NOMBRE DE SU RECETA | pegue esto — FAMILIA| Autor &gt; USTED</v>
      </c>
      <c r="AR169" s="30">
        <f>AR174</f>
        <v>0.6</v>
      </c>
      <c r="AS169" s="30" t="str">
        <f>AS174</f>
        <v>kg</v>
      </c>
      <c r="AT169" s="31" t="str">
        <f>AT174</f>
        <v>Receta madre ► Ballotina de pintada</v>
      </c>
      <c r="AU169" s="32" t="s">
        <v>909</v>
      </c>
      <c r="AV169" s="33" t="s">
        <v>30</v>
      </c>
      <c r="AW169" s="33"/>
      <c r="AX169" s="2661"/>
      <c r="AY169" s="2661"/>
      <c r="AZ169" s="2661"/>
      <c r="BA169" s="2661"/>
      <c r="BB169" s="2661"/>
      <c r="BC169" s="2661"/>
      <c r="BD169" s="2661"/>
      <c r="BE169" s="2661"/>
      <c r="BF169" s="2540"/>
      <c r="BG169" s="2540"/>
      <c r="BH169" s="2538"/>
      <c r="BJ169" s="463"/>
      <c r="BK169" s="468">
        <v>4</v>
      </c>
      <c r="BL169" s="469" t="s">
        <v>486</v>
      </c>
      <c r="BM169" s="9"/>
      <c r="BN169" s="9"/>
      <c r="BO169" s="217"/>
      <c r="BP169" s="223"/>
      <c r="BR169" s="463"/>
      <c r="BS169" s="468">
        <v>4</v>
      </c>
      <c r="BT169" s="469" t="s">
        <v>487</v>
      </c>
      <c r="BU169" s="9"/>
      <c r="BV169" s="9"/>
      <c r="BW169" s="217"/>
      <c r="BX169" s="223"/>
      <c r="BZ169" s="463"/>
      <c r="CA169" s="468">
        <v>4</v>
      </c>
      <c r="CB169" s="469" t="s">
        <v>488</v>
      </c>
      <c r="CC169" s="9"/>
      <c r="CD169" s="9"/>
      <c r="CE169" s="217"/>
      <c r="CF169" s="223"/>
      <c r="CH169" s="3">
        <v>1</v>
      </c>
    </row>
    <row r="170" spans="2:86" ht="21" customHeight="1">
      <c r="B170" s="28" t="s">
        <v>11</v>
      </c>
      <c r="C170" s="34" t="str">
        <f>C174</f>
        <v>N NOM DE VOTRE RECETTE | collez la--FAMILLE| Auteur &gt; VOUS</v>
      </c>
      <c r="D170" s="35">
        <f>D174</f>
        <v>1</v>
      </c>
      <c r="E170" s="35" t="str">
        <f>E174</f>
        <v>coupe</v>
      </c>
      <c r="F170" s="36" t="str">
        <f>F174</f>
        <v>Recette mère ► MILLE-FEUILLE  aux fraises des bois</v>
      </c>
      <c r="G170" s="1770"/>
      <c r="H170" s="1771" t="s">
        <v>31</v>
      </c>
      <c r="I170" s="37"/>
      <c r="J170" s="38" t="s">
        <v>32</v>
      </c>
      <c r="K170" s="39" t="s">
        <v>59</v>
      </c>
      <c r="L170" s="9"/>
      <c r="M170" s="39"/>
      <c r="N170" s="39"/>
      <c r="O170" s="39"/>
      <c r="P170" s="40"/>
      <c r="Q170" s="9"/>
      <c r="R170" s="9"/>
      <c r="S170" s="9"/>
      <c r="T170" s="41"/>
      <c r="V170" s="28" t="s">
        <v>11</v>
      </c>
      <c r="W170" s="34" t="str">
        <f>W174</f>
        <v>N NAME OF YOUR RECIPE | paste it — FAMILY|  Author &gt; YOU</v>
      </c>
      <c r="X170" s="35">
        <f>X174</f>
        <v>0.6</v>
      </c>
      <c r="Y170" s="35" t="str">
        <f>Y174</f>
        <v>kg</v>
      </c>
      <c r="Z170" s="36" t="str">
        <f>Z174</f>
        <v>Master recipe ► Guinea fowl ballotine</v>
      </c>
      <c r="AA170" s="1770"/>
      <c r="AB170" s="1771"/>
      <c r="AC170" s="37"/>
      <c r="AD170" s="38" t="s">
        <v>888</v>
      </c>
      <c r="AE170" s="39" t="s">
        <v>62</v>
      </c>
      <c r="AF170" s="9"/>
      <c r="AG170" s="39"/>
      <c r="AH170" s="39"/>
      <c r="AI170" s="39"/>
      <c r="AJ170" s="40"/>
      <c r="AK170" s="9"/>
      <c r="AL170" s="9"/>
      <c r="AM170" s="9"/>
      <c r="AN170" s="41"/>
      <c r="AP170" s="28" t="s">
        <v>11</v>
      </c>
      <c r="AQ170" s="34" t="str">
        <f>AQ174</f>
        <v>N NOMBRE DE SU RECETA | pegue esto — FAMILIA| Autor &gt; USTED</v>
      </c>
      <c r="AR170" s="35">
        <f>AR174</f>
        <v>0.6</v>
      </c>
      <c r="AS170" s="35" t="str">
        <f>AS174</f>
        <v>kg</v>
      </c>
      <c r="AT170" s="36" t="str">
        <f>AT174</f>
        <v>Receta madre ► Ballotina de pintada</v>
      </c>
      <c r="AU170" s="1770"/>
      <c r="AV170" s="1771"/>
      <c r="AW170" s="37"/>
      <c r="AX170" s="38" t="s">
        <v>910</v>
      </c>
      <c r="AY170" s="39" t="s">
        <v>65</v>
      </c>
      <c r="AZ170" s="9"/>
      <c r="BA170" s="39"/>
      <c r="BB170" s="39"/>
      <c r="BC170" s="39"/>
      <c r="BD170" s="40"/>
      <c r="BE170" s="9"/>
      <c r="BF170" s="9"/>
      <c r="BG170" s="9"/>
      <c r="BH170" s="41"/>
      <c r="BJ170" s="463"/>
      <c r="BK170" s="468">
        <v>10</v>
      </c>
      <c r="BL170" s="469" t="s">
        <v>37</v>
      </c>
      <c r="BM170" s="9"/>
      <c r="BN170" s="9"/>
      <c r="BO170" s="217"/>
      <c r="BP170" s="223"/>
      <c r="BR170" s="463"/>
      <c r="BS170" s="468">
        <v>10</v>
      </c>
      <c r="BT170" s="469" t="s">
        <v>489</v>
      </c>
      <c r="BU170" s="9"/>
      <c r="BV170" s="9"/>
      <c r="BW170" s="217"/>
      <c r="BX170" s="223"/>
      <c r="BZ170" s="463"/>
      <c r="CA170" s="468">
        <v>10</v>
      </c>
      <c r="CB170" s="469" t="s">
        <v>490</v>
      </c>
      <c r="CC170" s="9"/>
      <c r="CD170" s="9"/>
      <c r="CE170" s="217"/>
      <c r="CF170" s="223"/>
      <c r="CH170" s="3">
        <v>1</v>
      </c>
    </row>
    <row r="171" spans="2:86" ht="21" customHeight="1">
      <c r="B171" s="28" t="s">
        <v>11</v>
      </c>
      <c r="C171" s="34" t="str">
        <f>C174</f>
        <v>N NOM DE VOTRE RECETTE | collez la--FAMILLE| Auteur &gt; VOUS</v>
      </c>
      <c r="D171" s="35">
        <f>D174</f>
        <v>1</v>
      </c>
      <c r="E171" s="35" t="str">
        <f>E174</f>
        <v>coupe</v>
      </c>
      <c r="F171" s="36" t="str">
        <f>F174</f>
        <v>Recette mère ► MILLE-FEUILLE  aux fraises des bois</v>
      </c>
      <c r="G171" s="42" t="s">
        <v>33</v>
      </c>
      <c r="H171" s="43"/>
      <c r="I171" s="43"/>
      <c r="J171" s="44" t="s">
        <v>34</v>
      </c>
      <c r="K171" s="2522" t="str">
        <f>L174&amp;" "&amp;M174&amp;" ► Famille = "&amp;R168&amp;" ► "&amp;J168&amp;" "&amp;P171&amp;" "&amp;R171&amp;" "&amp;S171&amp;" "&amp;T171</f>
        <v>Recette mère ► MILLE-FEUILLE  aux fraises des bois ► Famille = collez la--FAMILLE ► NOM DE VOTRE RECETTE  ⓫  Dupliquée pour 5 coupes</v>
      </c>
      <c r="L171" s="2522"/>
      <c r="M171" s="2522"/>
      <c r="N171" s="2522"/>
      <c r="O171" s="2522"/>
      <c r="P171" s="2522"/>
      <c r="Q171" s="1773"/>
      <c r="R171" s="1773" t="s">
        <v>36</v>
      </c>
      <c r="S171" s="46">
        <v>5</v>
      </c>
      <c r="T171" s="47" t="str">
        <f>T173</f>
        <v>coupes</v>
      </c>
      <c r="V171" s="28" t="s">
        <v>11</v>
      </c>
      <c r="W171" s="34" t="str">
        <f>W174</f>
        <v>N NAME OF YOUR RECIPE | paste it — FAMILY|  Author &gt; YOU</v>
      </c>
      <c r="X171" s="35">
        <f>X174</f>
        <v>0.6</v>
      </c>
      <c r="Y171" s="35" t="str">
        <f>Y174</f>
        <v>kg</v>
      </c>
      <c r="Z171" s="36" t="str">
        <f>Z174</f>
        <v>Master recipe ► Guinea fowl ballotine</v>
      </c>
      <c r="AA171" s="42" t="s">
        <v>141</v>
      </c>
      <c r="AB171" s="43"/>
      <c r="AC171" s="43"/>
      <c r="AD171" s="44" t="s">
        <v>34</v>
      </c>
      <c r="AE171" s="2522" t="str">
        <f>AF174&amp;" "&amp;AG174&amp;" ► Famille = "&amp;AL168&amp;" ► "&amp;AD168&amp;" "&amp;AJ171&amp;" "&amp;AL171&amp;" "&amp;AM171&amp;" "&amp;AN171</f>
        <v>Master recipe ► Guinea fowl ballotine ► Famille = paste it — FAMILY ► NAME OF YOUR RECIPE  ⓫ Duplicated for 20 kg of guinea</v>
      </c>
      <c r="AF171" s="2522"/>
      <c r="AG171" s="2522"/>
      <c r="AH171" s="2522"/>
      <c r="AI171" s="2522"/>
      <c r="AJ171" s="2522"/>
      <c r="AK171" s="1773"/>
      <c r="AL171" s="1773" t="s">
        <v>142</v>
      </c>
      <c r="AM171" s="46">
        <v>20</v>
      </c>
      <c r="AN171" s="903" t="str">
        <f>AN173</f>
        <v>kg of guinea</v>
      </c>
      <c r="AP171" s="28" t="s">
        <v>11</v>
      </c>
      <c r="AQ171" s="34" t="str">
        <f>AQ174</f>
        <v>N NOMBRE DE SU RECETA | pegue esto — FAMILIA| Autor &gt; USTED</v>
      </c>
      <c r="AR171" s="35">
        <f>AR174</f>
        <v>0.6</v>
      </c>
      <c r="AS171" s="35" t="str">
        <f>AS174</f>
        <v>kg</v>
      </c>
      <c r="AT171" s="36" t="str">
        <f>AT174</f>
        <v>Receta madre ► Ballotina de pintada</v>
      </c>
      <c r="AU171" s="42" t="s">
        <v>911</v>
      </c>
      <c r="AV171" s="43"/>
      <c r="AW171" s="43"/>
      <c r="AX171" s="44" t="s">
        <v>912</v>
      </c>
      <c r="AY171" s="2522" t="str">
        <f>AZ174&amp;" "&amp;BA174&amp;" ► Famille = "&amp;BF168&amp;" ► "&amp;AX168&amp;" "&amp;BD171&amp;" "&amp;BF171&amp;" "&amp;BG171&amp;" "&amp;BH171</f>
        <v>Receta madre ► Ballotina de pintada ► Famille = pegue esto — FAMILIA ► NOMBRE DE SU RECETA  ⓫ Duplicada para 20 kg magra de pintada</v>
      </c>
      <c r="AZ171" s="2522"/>
      <c r="BA171" s="2522"/>
      <c r="BB171" s="2522"/>
      <c r="BC171" s="2522"/>
      <c r="BD171" s="2522"/>
      <c r="BE171" s="45"/>
      <c r="BF171" s="1773" t="s">
        <v>145</v>
      </c>
      <c r="BG171" s="46">
        <v>20</v>
      </c>
      <c r="BH171" s="869" t="str">
        <f>BH173</f>
        <v>kg magra de pintada</v>
      </c>
      <c r="BJ171" s="463"/>
      <c r="BK171" s="446" t="s">
        <v>491</v>
      </c>
      <c r="BL171" s="465"/>
      <c r="BM171" s="465"/>
      <c r="BN171" s="465"/>
      <c r="BO171" s="465"/>
      <c r="BP171" s="470"/>
      <c r="BR171" s="463"/>
      <c r="BS171" s="446" t="s">
        <v>492</v>
      </c>
      <c r="BT171" s="465"/>
      <c r="BU171" s="465"/>
      <c r="BV171" s="465"/>
      <c r="BW171" s="465"/>
      <c r="BX171" s="470"/>
      <c r="BZ171" s="463"/>
      <c r="CA171" s="446" t="s">
        <v>493</v>
      </c>
      <c r="CB171" s="465"/>
      <c r="CC171" s="465"/>
      <c r="CD171" s="465"/>
      <c r="CE171" s="465"/>
      <c r="CF171" s="470"/>
      <c r="CH171" s="3">
        <v>1</v>
      </c>
    </row>
    <row r="172" spans="2:86" ht="21" customHeight="1">
      <c r="B172" s="28" t="s">
        <v>11</v>
      </c>
      <c r="C172" s="34" t="str">
        <f>C174</f>
        <v>N NOM DE VOTRE RECETTE | collez la--FAMILLE| Auteur &gt; VOUS</v>
      </c>
      <c r="D172" s="35">
        <f>D174</f>
        <v>1</v>
      </c>
      <c r="E172" s="35" t="str">
        <f>E174</f>
        <v>coupe</v>
      </c>
      <c r="F172" s="36" t="str">
        <f>F174</f>
        <v>Recette mère ► MILLE-FEUILLE  aux fraises des bois</v>
      </c>
      <c r="G172" s="1774">
        <v>1</v>
      </c>
      <c r="H172" s="1775" t="s">
        <v>1952</v>
      </c>
      <c r="I172" s="42"/>
      <c r="J172" s="42"/>
      <c r="K172" s="2522"/>
      <c r="L172" s="2522"/>
      <c r="M172" s="2522"/>
      <c r="N172" s="2522"/>
      <c r="O172" s="2522"/>
      <c r="P172" s="2522"/>
      <c r="Q172" s="931"/>
      <c r="R172" s="931"/>
      <c r="S172" s="53" t="s">
        <v>41</v>
      </c>
      <c r="T172" s="54" t="s">
        <v>42</v>
      </c>
      <c r="V172" s="28" t="s">
        <v>11</v>
      </c>
      <c r="W172" s="34" t="str">
        <f>W174</f>
        <v>N NAME OF YOUR RECIPE | paste it — FAMILY|  Author &gt; YOU</v>
      </c>
      <c r="X172" s="35">
        <f>X174</f>
        <v>0.6</v>
      </c>
      <c r="Y172" s="35" t="str">
        <f>Y174</f>
        <v>kg</v>
      </c>
      <c r="Z172" s="36" t="str">
        <f>Z174</f>
        <v>Master recipe ► Guinea fowl ballotine</v>
      </c>
      <c r="AA172" s="1774">
        <v>0.6</v>
      </c>
      <c r="AB172" s="2118" t="s">
        <v>147</v>
      </c>
      <c r="AC172" s="42"/>
      <c r="AD172" s="42"/>
      <c r="AE172" s="2522"/>
      <c r="AF172" s="2522"/>
      <c r="AG172" s="2522"/>
      <c r="AH172" s="2522"/>
      <c r="AI172" s="2522"/>
      <c r="AJ172" s="2522"/>
      <c r="AK172" s="931"/>
      <c r="AL172" s="931"/>
      <c r="AM172" s="53" t="s">
        <v>155</v>
      </c>
      <c r="AN172" s="54" t="s">
        <v>889</v>
      </c>
      <c r="AP172" s="28" t="s">
        <v>11</v>
      </c>
      <c r="AQ172" s="34" t="str">
        <f>AQ174</f>
        <v>N NOMBRE DE SU RECETA | pegue esto — FAMILIA| Autor &gt; USTED</v>
      </c>
      <c r="AR172" s="35">
        <f>AR174</f>
        <v>0.6</v>
      </c>
      <c r="AS172" s="35" t="str">
        <f>AS174</f>
        <v>kg</v>
      </c>
      <c r="AT172" s="36" t="str">
        <f>AT174</f>
        <v>Receta madre ► Ballotina de pintada</v>
      </c>
      <c r="AU172" s="908">
        <v>0.6</v>
      </c>
      <c r="AV172" s="866" t="s">
        <v>147</v>
      </c>
      <c r="AW172" s="42"/>
      <c r="AX172" s="42"/>
      <c r="AY172" s="2522"/>
      <c r="AZ172" s="2522"/>
      <c r="BA172" s="2522"/>
      <c r="BB172" s="2522"/>
      <c r="BC172" s="2522"/>
      <c r="BD172" s="2522"/>
      <c r="BE172" s="9"/>
      <c r="BF172" s="931"/>
      <c r="BG172" s="53" t="s">
        <v>157</v>
      </c>
      <c r="BH172" s="54" t="s">
        <v>158</v>
      </c>
      <c r="BJ172" s="463"/>
      <c r="BK172" s="2590" t="s">
        <v>494</v>
      </c>
      <c r="BL172" s="2590"/>
      <c r="BM172" s="2590"/>
      <c r="BN172" s="2590"/>
      <c r="BO172" s="2590"/>
      <c r="BP172" s="2591"/>
      <c r="BR172" s="463"/>
      <c r="BS172" s="471" t="s">
        <v>495</v>
      </c>
      <c r="BT172" s="471"/>
      <c r="BU172" s="471"/>
      <c r="BV172" s="471"/>
      <c r="BW172" s="471"/>
      <c r="BX172" s="472"/>
      <c r="BZ172" s="463"/>
      <c r="CA172" s="471" t="s">
        <v>496</v>
      </c>
      <c r="CB172" s="471"/>
      <c r="CC172" s="471"/>
      <c r="CD172" s="471"/>
      <c r="CE172" s="471"/>
      <c r="CF172" s="472"/>
      <c r="CH172" s="3">
        <v>1</v>
      </c>
    </row>
    <row r="173" spans="2:86" ht="21" customHeight="1">
      <c r="B173" s="28" t="s">
        <v>16</v>
      </c>
      <c r="C173" s="34" t="str">
        <f>C174</f>
        <v>N NOM DE VOTRE RECETTE | collez la--FAMILLE| Auteur &gt; VOUS</v>
      </c>
      <c r="D173" s="35">
        <f>D174</f>
        <v>1</v>
      </c>
      <c r="E173" s="35" t="str">
        <f>E174</f>
        <v>coupe</v>
      </c>
      <c r="F173" s="36" t="str">
        <f>F174</f>
        <v>Recette mère ► MILLE-FEUILLE  aux fraises des bois</v>
      </c>
      <c r="G173" s="59"/>
      <c r="H173" s="1638" t="s">
        <v>8365</v>
      </c>
      <c r="I173" s="2532">
        <f>P218</f>
        <v>0</v>
      </c>
      <c r="J173" s="2532"/>
      <c r="K173" s="1639" t="str" cm="1">
        <f t="array" ref="K173">"1= "&amp;IF(OR(G172&lt;=0,I173=""),"",_xlfn.LET(_xlpm.kg,IF(ISNUMBER(I173),I173,VALEUR(SUBSTITUTE(SUBSTITUTE(SUBSTITUTE(LOWER(I173),"kg",""),",",".")," ",""))),TEXT(ROUND(_xlpm.kg*1000/G172,2),"0.##")&amp;" g"))</f>
        <v>1= 0. g</v>
      </c>
      <c r="L173" s="1640">
        <f>IFERROR(S171/S173,0)</f>
        <v>3.3333333333333335</v>
      </c>
      <c r="M173" s="61"/>
      <c r="N173" s="61"/>
      <c r="O173" s="61"/>
      <c r="P173"/>
      <c r="Q173" s="1776"/>
      <c r="R173" s="1776" t="s">
        <v>52</v>
      </c>
      <c r="S173" s="1138">
        <v>1.5</v>
      </c>
      <c r="T173" s="63" t="s">
        <v>1953</v>
      </c>
      <c r="V173" s="28" t="s">
        <v>16</v>
      </c>
      <c r="W173" s="34" t="str">
        <f>W174</f>
        <v>N NAME OF YOUR RECIPE | paste it — FAMILY|  Author &gt; YOU</v>
      </c>
      <c r="X173" s="35">
        <f>X174</f>
        <v>0.6</v>
      </c>
      <c r="Y173" s="35" t="str">
        <f>Y174</f>
        <v>kg</v>
      </c>
      <c r="Z173" s="36" t="str">
        <f>Z174</f>
        <v>Master recipe ► Guinea fowl ballotine</v>
      </c>
      <c r="AA173" s="59"/>
      <c r="AB173" s="1638" t="s">
        <v>8366</v>
      </c>
      <c r="AC173" s="2532">
        <f>AJ218</f>
        <v>0.60000000000000009</v>
      </c>
      <c r="AD173" s="2532"/>
      <c r="AE173" s="1639" t="str" cm="1">
        <f t="array" ref="AE173">"1= "&amp;IF(OR(AA172&lt;=0,AC173=""),"",_xlfn.LET(_xlpm.kg,IF(ISNUMBER(AC173),AC173,VALEUR(SUBSTITUTE(SUBSTITUTE(SUBSTITUTE(LOWER(AC173),"kg",""),",",".")," ",""))),TEXT(ROUND(_xlpm.kg*1000/AA172,2),"0.##")&amp;" g"))</f>
        <v>1= 1000. g</v>
      </c>
      <c r="AF173" s="1640">
        <f>IFERROR(AM171/AM173,0)</f>
        <v>50</v>
      </c>
      <c r="AG173" s="61"/>
      <c r="AH173" s="61"/>
      <c r="AI173" s="61"/>
      <c r="AK173" s="1776"/>
      <c r="AL173" s="1776" t="s">
        <v>160</v>
      </c>
      <c r="AM173" s="867">
        <v>0.4</v>
      </c>
      <c r="AN173" s="63" t="s">
        <v>1399</v>
      </c>
      <c r="AP173" s="28" t="s">
        <v>16</v>
      </c>
      <c r="AQ173" s="34" t="str">
        <f>AQ174</f>
        <v>N NOMBRE DE SU RECETA | pegue esto — FAMILIA| Autor &gt; USTED</v>
      </c>
      <c r="AR173" s="35">
        <f>AR174</f>
        <v>0.6</v>
      </c>
      <c r="AS173" s="35" t="str">
        <f>AS174</f>
        <v>kg</v>
      </c>
      <c r="AT173" s="36" t="str">
        <f>AT174</f>
        <v>Receta madre ► Ballotina de pintada</v>
      </c>
      <c r="AU173" s="59"/>
      <c r="AV173" s="1638" t="s">
        <v>8367</v>
      </c>
      <c r="AW173" s="2532">
        <f>BD218</f>
        <v>0.60000000000000009</v>
      </c>
      <c r="AX173" s="2532"/>
      <c r="AY173" s="1639" t="str" cm="1">
        <f t="array" ref="AY173">"1= "&amp;IF(OR(AU172&lt;=0,AW173=""),"",_xlfn.LET(_xlpm.kg,IF(ISNUMBER(AW173),AW173,VALEUR(SUBSTITUTE(SUBSTITUTE(SUBSTITUTE(LOWER(AW173),"kg",""),",",".")," ",""))),TEXT(ROUND(_xlpm.kg*1000/AU172,2),"0.##")&amp;" g"))</f>
        <v>1= 1000. g</v>
      </c>
      <c r="AZ173" s="1640">
        <f>IFERROR(BG171/BG173,0)</f>
        <v>50</v>
      </c>
      <c r="BA173" s="61"/>
      <c r="BB173" s="61"/>
      <c r="BC173" s="61"/>
      <c r="BE173" s="62"/>
      <c r="BF173" s="1776" t="s">
        <v>161</v>
      </c>
      <c r="BG173" s="867">
        <v>0.4</v>
      </c>
      <c r="BH173" s="870" t="s">
        <v>1400</v>
      </c>
      <c r="BJ173" s="463"/>
      <c r="BK173" s="468">
        <v>5</v>
      </c>
      <c r="BL173" s="469" t="s">
        <v>498</v>
      </c>
      <c r="BM173" s="9"/>
      <c r="BN173" s="9"/>
      <c r="BO173" s="9"/>
      <c r="BP173" s="223"/>
      <c r="BR173" s="463"/>
      <c r="BS173" s="468">
        <v>5</v>
      </c>
      <c r="BT173" s="469" t="s">
        <v>499</v>
      </c>
      <c r="BU173" s="9"/>
      <c r="BV173" s="9"/>
      <c r="BW173" s="9"/>
      <c r="BX173" s="223"/>
      <c r="BZ173" s="463"/>
      <c r="CA173" s="468">
        <v>5</v>
      </c>
      <c r="CB173" s="469" t="s">
        <v>500</v>
      </c>
      <c r="CC173" s="9"/>
      <c r="CD173" s="9"/>
      <c r="CE173" s="9"/>
      <c r="CF173" s="223"/>
      <c r="CH173" s="3">
        <v>1</v>
      </c>
    </row>
    <row r="174" spans="2:86" ht="21" customHeight="1">
      <c r="B174" s="68" t="s">
        <v>16</v>
      </c>
      <c r="C174" s="69" t="str">
        <f>G174</f>
        <v>N NOM DE VOTRE RECETTE | collez la--FAMILLE| Auteur &gt; VOUS</v>
      </c>
      <c r="D174" s="70">
        <f>G172</f>
        <v>1</v>
      </c>
      <c r="E174" s="69" t="str">
        <f>H172</f>
        <v>coupe</v>
      </c>
      <c r="F174" s="71" t="str">
        <f>L174&amp;" "&amp;M174</f>
        <v>Recette mère ► MILLE-FEUILLE  aux fraises des bois</v>
      </c>
      <c r="G174" s="72" t="str">
        <f>UPPER(LEFT(J168,1))&amp;" "&amp;J168&amp;" | "&amp;R168&amp;"| "&amp;J170&amp;" "&amp;K170</f>
        <v>N NOM DE VOTRE RECETTE | collez la--FAMILLE| Auteur &gt; VOUS</v>
      </c>
      <c r="H174" s="73" t="s">
        <v>55</v>
      </c>
      <c r="I174" s="2525" t="s">
        <v>56</v>
      </c>
      <c r="J174" s="2525"/>
      <c r="K174" s="2525"/>
      <c r="L174" s="74" t="str">
        <f>IF(ISTEXT(M174),"Recette mère ►",H174)</f>
        <v>Recette mère ►</v>
      </c>
      <c r="M174" s="75" t="s">
        <v>3287</v>
      </c>
      <c r="N174" s="75"/>
      <c r="O174" s="75"/>
      <c r="P174" s="1139" t="s">
        <v>12</v>
      </c>
      <c r="Q174" s="76"/>
      <c r="R174" s="76"/>
      <c r="S174" s="76"/>
      <c r="T174" s="77"/>
      <c r="V174" s="68" t="s">
        <v>16</v>
      </c>
      <c r="W174" s="69" t="str">
        <f>AA174</f>
        <v>N NAME OF YOUR RECIPE | paste it — FAMILY|  Author &gt; YOU</v>
      </c>
      <c r="X174" s="70">
        <f>AA172</f>
        <v>0.6</v>
      </c>
      <c r="Y174" s="69" t="str">
        <f>AB172</f>
        <v>kg</v>
      </c>
      <c r="Z174" s="71" t="str">
        <f>AF174&amp;" "&amp;AG174</f>
        <v>Master recipe ► Guinea fowl ballotine</v>
      </c>
      <c r="AA174" s="72" t="str">
        <f>UPPER(LEFT(AD168,1))&amp;" "&amp;AD168&amp;" | "&amp;AL168&amp;"| "&amp;AD170&amp;" "&amp;AE170</f>
        <v>N NAME OF YOUR RECIPE | paste it — FAMILY|  Author &gt; YOU</v>
      </c>
      <c r="AB174" s="73" t="s">
        <v>890</v>
      </c>
      <c r="AC174" s="2525" t="s">
        <v>887</v>
      </c>
      <c r="AD174" s="2525"/>
      <c r="AE174" s="2525"/>
      <c r="AF174" s="74" t="str">
        <f>IF(ISTEXT(AG174),"Master recipe ►",AB174)</f>
        <v>Master recipe ►</v>
      </c>
      <c r="AG174" s="75" t="s">
        <v>891</v>
      </c>
      <c r="AH174" s="75"/>
      <c r="AI174" s="75"/>
      <c r="AJ174" s="76"/>
      <c r="AK174" s="76"/>
      <c r="AL174" s="76"/>
      <c r="AM174" s="76"/>
      <c r="AN174" s="933" t="s">
        <v>892</v>
      </c>
      <c r="AP174" s="68" t="s">
        <v>16</v>
      </c>
      <c r="AQ174" s="69" t="str">
        <f>AU174</f>
        <v>N NOMBRE DE SU RECETA | pegue esto — FAMILIA| Autor &gt; USTED</v>
      </c>
      <c r="AR174" s="70">
        <f>AU172</f>
        <v>0.6</v>
      </c>
      <c r="AS174" s="69" t="str">
        <f>AV172</f>
        <v>kg</v>
      </c>
      <c r="AT174" s="71" t="str">
        <f>AZ174&amp;" "&amp;BA174</f>
        <v>Receta madre ► Ballotina de pintada</v>
      </c>
      <c r="AU174" s="72" t="str">
        <f>UPPER(LEFT(AX168,1))&amp;" "&amp;AX168&amp;" | "&amp;BF168&amp;"| "&amp;AX170&amp;" "&amp;AY170</f>
        <v>N NOMBRE DE SU RECETA | pegue esto — FAMILIA| Autor &gt; USTED</v>
      </c>
      <c r="AV174" s="73" t="s">
        <v>913</v>
      </c>
      <c r="AW174" s="2525" t="s">
        <v>914</v>
      </c>
      <c r="AX174" s="2525"/>
      <c r="AY174" s="2525"/>
      <c r="AZ174" s="74" t="s">
        <v>114</v>
      </c>
      <c r="BA174" s="75" t="s">
        <v>915</v>
      </c>
      <c r="BB174" s="75"/>
      <c r="BC174" s="906"/>
      <c r="BD174" s="76"/>
      <c r="BE174" s="76"/>
      <c r="BF174" s="76"/>
      <c r="BG174" s="76"/>
      <c r="BH174" s="933" t="s">
        <v>892</v>
      </c>
      <c r="BJ174" s="463"/>
      <c r="BK174" s="468">
        <v>8</v>
      </c>
      <c r="BL174" s="469" t="s">
        <v>501</v>
      </c>
      <c r="BM174" s="9"/>
      <c r="BN174" s="9"/>
      <c r="BO174" s="9"/>
      <c r="BP174" s="223"/>
      <c r="BR174" s="463"/>
      <c r="BS174" s="468">
        <v>8</v>
      </c>
      <c r="BT174" s="469" t="s">
        <v>502</v>
      </c>
      <c r="BU174" s="9"/>
      <c r="BV174" s="9"/>
      <c r="BW174" s="9"/>
      <c r="BX174" s="223"/>
      <c r="BZ174" s="463"/>
      <c r="CA174" s="468">
        <v>8</v>
      </c>
      <c r="CB174" s="469" t="s">
        <v>503</v>
      </c>
      <c r="CC174" s="9"/>
      <c r="CD174" s="9"/>
      <c r="CE174" s="9"/>
      <c r="CF174" s="223"/>
      <c r="CH174" s="3">
        <v>1</v>
      </c>
    </row>
    <row r="175" spans="2:86" ht="21" customHeight="1">
      <c r="B175" s="79" t="s">
        <v>16</v>
      </c>
      <c r="C175" s="80" t="str">
        <f>C174</f>
        <v>N NOM DE VOTRE RECETTE | collez la--FAMILLE| Auteur &gt; VOUS</v>
      </c>
      <c r="D175" s="80">
        <f>D174</f>
        <v>1</v>
      </c>
      <c r="E175" s="80" t="str">
        <f>E174</f>
        <v>coupe</v>
      </c>
      <c r="F175" s="81" t="str">
        <f>F174</f>
        <v>Recette mère ► MILLE-FEUILLE  aux fraises des bois</v>
      </c>
      <c r="G175" s="13" t="s">
        <v>67</v>
      </c>
      <c r="H175" s="13" t="s">
        <v>68</v>
      </c>
      <c r="I175" s="13" t="s">
        <v>69</v>
      </c>
      <c r="J175" s="13" t="s">
        <v>70</v>
      </c>
      <c r="K175" s="82" t="s">
        <v>71</v>
      </c>
      <c r="L175" s="83" t="s">
        <v>72</v>
      </c>
      <c r="M175" s="84" t="s">
        <v>73</v>
      </c>
      <c r="N175" s="84" t="s">
        <v>74</v>
      </c>
      <c r="O175" s="84" t="s">
        <v>75</v>
      </c>
      <c r="P175" s="84" t="s">
        <v>76</v>
      </c>
      <c r="Q175" s="84" t="s">
        <v>77</v>
      </c>
      <c r="R175" s="84" t="s">
        <v>78</v>
      </c>
      <c r="S175" s="84" t="s">
        <v>79</v>
      </c>
      <c r="T175" s="85" t="s">
        <v>8454</v>
      </c>
      <c r="V175" s="79" t="s">
        <v>16</v>
      </c>
      <c r="W175" s="80" t="str">
        <f>W174</f>
        <v>N NAME OF YOUR RECIPE | paste it — FAMILY|  Author &gt; YOU</v>
      </c>
      <c r="X175" s="80">
        <f>X174</f>
        <v>0.6</v>
      </c>
      <c r="Y175" s="80" t="str">
        <f>Y174</f>
        <v>kg</v>
      </c>
      <c r="Z175" s="81" t="str">
        <f>Z174</f>
        <v>Master recipe ► Guinea fowl ballotine</v>
      </c>
      <c r="AA175" s="13" t="s">
        <v>67</v>
      </c>
      <c r="AB175" s="13" t="s">
        <v>68</v>
      </c>
      <c r="AC175" s="13" t="s">
        <v>69</v>
      </c>
      <c r="AD175" s="13" t="s">
        <v>70</v>
      </c>
      <c r="AE175" s="82" t="s">
        <v>71</v>
      </c>
      <c r="AF175" s="83" t="s">
        <v>72</v>
      </c>
      <c r="AG175" s="84" t="s">
        <v>73</v>
      </c>
      <c r="AH175" s="84" t="s">
        <v>74</v>
      </c>
      <c r="AI175" s="84" t="s">
        <v>75</v>
      </c>
      <c r="AJ175" s="84" t="s">
        <v>76</v>
      </c>
      <c r="AK175" s="84" t="s">
        <v>77</v>
      </c>
      <c r="AL175" s="84" t="s">
        <v>78</v>
      </c>
      <c r="AM175" s="84" t="s">
        <v>79</v>
      </c>
      <c r="AN175" s="85" t="s">
        <v>8454</v>
      </c>
      <c r="AP175" s="79" t="s">
        <v>16</v>
      </c>
      <c r="AQ175" s="80" t="str">
        <f>AQ174</f>
        <v>N NOMBRE DE SU RECETA | pegue esto — FAMILIA| Autor &gt; USTED</v>
      </c>
      <c r="AR175" s="80">
        <f>AR174</f>
        <v>0.6</v>
      </c>
      <c r="AS175" s="80" t="str">
        <f>AS174</f>
        <v>kg</v>
      </c>
      <c r="AT175" s="81" t="str">
        <f>AT174</f>
        <v>Receta madre ► Ballotina de pintada</v>
      </c>
      <c r="AU175" s="13" t="s">
        <v>67</v>
      </c>
      <c r="AV175" s="13" t="s">
        <v>68</v>
      </c>
      <c r="AW175" s="13" t="s">
        <v>69</v>
      </c>
      <c r="AX175" s="13" t="s">
        <v>70</v>
      </c>
      <c r="AY175" s="82" t="s">
        <v>71</v>
      </c>
      <c r="AZ175" s="83" t="s">
        <v>72</v>
      </c>
      <c r="BA175" s="84" t="s">
        <v>73</v>
      </c>
      <c r="BB175" s="84" t="s">
        <v>74</v>
      </c>
      <c r="BC175" s="907" t="s">
        <v>75</v>
      </c>
      <c r="BD175" s="868" t="s">
        <v>76</v>
      </c>
      <c r="BE175" s="868" t="s">
        <v>77</v>
      </c>
      <c r="BF175" s="84" t="s">
        <v>78</v>
      </c>
      <c r="BG175" s="868" t="s">
        <v>79</v>
      </c>
      <c r="BH175" s="85" t="s">
        <v>8454</v>
      </c>
      <c r="BJ175" s="463"/>
      <c r="BK175" s="468">
        <v>1.5</v>
      </c>
      <c r="BL175" s="469" t="s">
        <v>504</v>
      </c>
      <c r="BM175" s="9"/>
      <c r="BN175" s="9"/>
      <c r="BO175" s="9"/>
      <c r="BP175" s="223"/>
      <c r="BR175" s="463"/>
      <c r="BS175" s="468">
        <v>1.5</v>
      </c>
      <c r="BT175" s="469" t="s">
        <v>505</v>
      </c>
      <c r="BU175" s="9"/>
      <c r="BV175" s="9"/>
      <c r="BW175" s="9"/>
      <c r="BX175" s="223"/>
      <c r="BZ175" s="463"/>
      <c r="CA175" s="468">
        <v>1.5</v>
      </c>
      <c r="CB175" s="469" t="s">
        <v>506</v>
      </c>
      <c r="CC175" s="9"/>
      <c r="CD175" s="9"/>
      <c r="CE175" s="9"/>
      <c r="CF175" s="223"/>
      <c r="CH175" s="3">
        <v>1</v>
      </c>
    </row>
    <row r="176" spans="2:86" ht="21" customHeight="1">
      <c r="B176" s="28" t="s">
        <v>11</v>
      </c>
      <c r="C176" s="34" t="str">
        <f>C174</f>
        <v>N NOM DE VOTRE RECETTE | collez la--FAMILLE| Auteur &gt; VOUS</v>
      </c>
      <c r="D176" s="35">
        <f>D174</f>
        <v>1</v>
      </c>
      <c r="E176" s="34" t="str">
        <f>E174</f>
        <v>coupe</v>
      </c>
      <c r="F176" s="36" t="str">
        <f>F174</f>
        <v>Recette mère ► MILLE-FEUILLE  aux fraises des bois</v>
      </c>
      <c r="G176" s="87" t="s">
        <v>80</v>
      </c>
      <c r="H176" s="88" t="s">
        <v>81</v>
      </c>
      <c r="I176" s="89"/>
      <c r="J176" s="2572" t="s">
        <v>82</v>
      </c>
      <c r="K176" s="2586" t="s">
        <v>83</v>
      </c>
      <c r="L176" s="2587" t="s">
        <v>84</v>
      </c>
      <c r="M176" s="90" t="s">
        <v>85</v>
      </c>
      <c r="N176" s="91" t="s">
        <v>51</v>
      </c>
      <c r="O176" s="92" t="s">
        <v>86</v>
      </c>
      <c r="P176" s="2563" t="s">
        <v>87</v>
      </c>
      <c r="Q176" s="2523" t="s">
        <v>86</v>
      </c>
      <c r="R176" s="2523" t="s">
        <v>8754</v>
      </c>
      <c r="S176" s="2523" t="s">
        <v>88</v>
      </c>
      <c r="T176" s="2588" t="s">
        <v>89</v>
      </c>
      <c r="V176" s="28" t="s">
        <v>11</v>
      </c>
      <c r="W176" s="34" t="str">
        <f>W174</f>
        <v>N NAME OF YOUR RECIPE | paste it — FAMILY|  Author &gt; YOU</v>
      </c>
      <c r="X176" s="35">
        <f>X174</f>
        <v>0.6</v>
      </c>
      <c r="Y176" s="34" t="str">
        <f>Y174</f>
        <v>kg</v>
      </c>
      <c r="Z176" s="36" t="str">
        <f>Z174</f>
        <v>Master recipe ► Guinea fowl ballotine</v>
      </c>
      <c r="AA176" s="87" t="s">
        <v>80</v>
      </c>
      <c r="AB176" s="88" t="s">
        <v>81</v>
      </c>
      <c r="AC176" s="89"/>
      <c r="AD176" s="2572" t="s">
        <v>235</v>
      </c>
      <c r="AE176" s="2586" t="s">
        <v>83</v>
      </c>
      <c r="AF176" s="2587" t="s">
        <v>84</v>
      </c>
      <c r="AG176" s="90" t="s">
        <v>85</v>
      </c>
      <c r="AH176" s="91" t="s">
        <v>159</v>
      </c>
      <c r="AI176" s="92" t="s">
        <v>251</v>
      </c>
      <c r="AJ176" s="2563" t="s">
        <v>893</v>
      </c>
      <c r="AK176" s="2523" t="s">
        <v>251</v>
      </c>
      <c r="AL176" s="2523" t="s">
        <v>8754</v>
      </c>
      <c r="AM176" s="2560" t="s">
        <v>894</v>
      </c>
      <c r="AN176" s="2588" t="s">
        <v>254</v>
      </c>
      <c r="AP176" s="28" t="s">
        <v>11</v>
      </c>
      <c r="AQ176" s="34" t="str">
        <f>AQ174</f>
        <v>N NOMBRE DE SU RECETA | pegue esto — FAMILIA| Autor &gt; USTED</v>
      </c>
      <c r="AR176" s="35">
        <f>AR174</f>
        <v>0.6</v>
      </c>
      <c r="AS176" s="34" t="str">
        <f>AS174</f>
        <v>kg</v>
      </c>
      <c r="AT176" s="36" t="str">
        <f>AT174</f>
        <v>Receta madre ► Ballotina de pintada</v>
      </c>
      <c r="AU176" s="87" t="s">
        <v>80</v>
      </c>
      <c r="AV176" s="88" t="s">
        <v>81</v>
      </c>
      <c r="AW176" s="89"/>
      <c r="AX176" s="2526" t="s">
        <v>236</v>
      </c>
      <c r="AY176" s="2528" t="s">
        <v>83</v>
      </c>
      <c r="AZ176" s="2530" t="s">
        <v>403</v>
      </c>
      <c r="BA176" s="90" t="s">
        <v>85</v>
      </c>
      <c r="BB176" s="91" t="s">
        <v>255</v>
      </c>
      <c r="BC176" s="92" t="s">
        <v>256</v>
      </c>
      <c r="BD176" s="2533" t="s">
        <v>916</v>
      </c>
      <c r="BE176" s="2535" t="s">
        <v>256</v>
      </c>
      <c r="BF176" s="2523" t="s">
        <v>8754</v>
      </c>
      <c r="BG176" s="2541" t="s">
        <v>917</v>
      </c>
      <c r="BH176" s="2543" t="s">
        <v>259</v>
      </c>
      <c r="BJ176" s="463"/>
      <c r="BK176" s="468">
        <v>3</v>
      </c>
      <c r="BL176" s="469" t="s">
        <v>508</v>
      </c>
      <c r="BM176" s="9"/>
      <c r="BN176" s="9"/>
      <c r="BO176" s="9"/>
      <c r="BP176" s="223"/>
      <c r="BR176" s="463"/>
      <c r="BS176" s="468">
        <v>3</v>
      </c>
      <c r="BT176" s="469" t="s">
        <v>509</v>
      </c>
      <c r="BU176" s="9"/>
      <c r="BV176" s="9"/>
      <c r="BW176" s="9"/>
      <c r="BX176" s="223"/>
      <c r="BZ176" s="463"/>
      <c r="CA176" s="468">
        <v>3</v>
      </c>
      <c r="CB176" s="469" t="s">
        <v>510</v>
      </c>
      <c r="CC176" s="9"/>
      <c r="CD176" s="9"/>
      <c r="CE176" s="9"/>
      <c r="CF176" s="223"/>
      <c r="CH176" s="3">
        <v>1</v>
      </c>
    </row>
    <row r="177" spans="2:86" ht="21" customHeight="1">
      <c r="B177" s="28" t="s">
        <v>11</v>
      </c>
      <c r="C177" s="34" t="str">
        <f>C174</f>
        <v>N NOM DE VOTRE RECETTE | collez la--FAMILLE| Auteur &gt; VOUS</v>
      </c>
      <c r="D177" s="35">
        <f>D174</f>
        <v>1</v>
      </c>
      <c r="E177" s="34" t="str">
        <f>E174</f>
        <v>coupe</v>
      </c>
      <c r="F177" s="36" t="str">
        <f>F174</f>
        <v>Recette mère ► MILLE-FEUILLE  aux fraises des bois</v>
      </c>
      <c r="G177" s="94" t="s">
        <v>94</v>
      </c>
      <c r="H177" s="95" t="s">
        <v>95</v>
      </c>
      <c r="I177" s="96" t="s">
        <v>96</v>
      </c>
      <c r="J177" s="2527"/>
      <c r="K177" s="2529"/>
      <c r="L177" s="2531"/>
      <c r="M177" s="97" t="s">
        <v>97</v>
      </c>
      <c r="N177" s="98" t="s">
        <v>98</v>
      </c>
      <c r="O177" s="99">
        <v>1</v>
      </c>
      <c r="P177" s="2564"/>
      <c r="Q177" s="2524"/>
      <c r="R177" s="2524"/>
      <c r="S177" s="2524"/>
      <c r="T177" s="2544"/>
      <c r="V177" s="28" t="s">
        <v>11</v>
      </c>
      <c r="W177" s="34" t="str">
        <f>W174</f>
        <v>N NAME OF YOUR RECIPE | paste it — FAMILY|  Author &gt; YOU</v>
      </c>
      <c r="X177" s="35">
        <f>X174</f>
        <v>0.6</v>
      </c>
      <c r="Y177" s="34" t="str">
        <f>Y174</f>
        <v>kg</v>
      </c>
      <c r="Z177" s="36" t="str">
        <f>Z174</f>
        <v>Master recipe ► Guinea fowl ballotine</v>
      </c>
      <c r="AA177" s="94" t="s">
        <v>238</v>
      </c>
      <c r="AB177" s="95" t="s">
        <v>239</v>
      </c>
      <c r="AC177" s="96" t="s">
        <v>895</v>
      </c>
      <c r="AD177" s="2527"/>
      <c r="AE177" s="2529"/>
      <c r="AF177" s="2589"/>
      <c r="AG177" s="97" t="s">
        <v>866</v>
      </c>
      <c r="AH177" s="98" t="s">
        <v>450</v>
      </c>
      <c r="AI177" s="99">
        <v>1</v>
      </c>
      <c r="AJ177" s="2564"/>
      <c r="AK177" s="2524"/>
      <c r="AL177" s="2524"/>
      <c r="AM177" s="2542"/>
      <c r="AN177" s="2544"/>
      <c r="AP177" s="28" t="s">
        <v>11</v>
      </c>
      <c r="AQ177" s="34" t="str">
        <f>AQ174</f>
        <v>N NOMBRE DE SU RECETA | pegue esto — FAMILIA| Autor &gt; USTED</v>
      </c>
      <c r="AR177" s="35">
        <f>AR174</f>
        <v>0.6</v>
      </c>
      <c r="AS177" s="34" t="str">
        <f>AS174</f>
        <v>kg</v>
      </c>
      <c r="AT177" s="36" t="str">
        <f>AT174</f>
        <v>Receta madre ► Ballotina de pintada</v>
      </c>
      <c r="AU177" s="94" t="s">
        <v>241</v>
      </c>
      <c r="AV177" s="95" t="s">
        <v>242</v>
      </c>
      <c r="AW177" s="96" t="s">
        <v>96</v>
      </c>
      <c r="AX177" s="2527"/>
      <c r="AY177" s="2529"/>
      <c r="AZ177" s="2531"/>
      <c r="BA177" s="97" t="s">
        <v>868</v>
      </c>
      <c r="BB177" s="98" t="s">
        <v>451</v>
      </c>
      <c r="BC177" s="99">
        <v>1</v>
      </c>
      <c r="BD177" s="2534"/>
      <c r="BE177" s="2524"/>
      <c r="BF177" s="2524"/>
      <c r="BG177" s="2542"/>
      <c r="BH177" s="2544"/>
      <c r="BJ177" s="463"/>
      <c r="BK177" s="479" t="s">
        <v>512</v>
      </c>
      <c r="BL177" s="479"/>
      <c r="BM177" s="9"/>
      <c r="BN177" s="9"/>
      <c r="BO177" s="9"/>
      <c r="BP177" s="223"/>
      <c r="BR177" s="463"/>
      <c r="BS177" s="479" t="s">
        <v>513</v>
      </c>
      <c r="BT177" s="479"/>
      <c r="BU177" s="9"/>
      <c r="BV177" s="9"/>
      <c r="BW177" s="9"/>
      <c r="BX177" s="223"/>
      <c r="BZ177" s="463"/>
      <c r="CA177" s="479" t="s">
        <v>514</v>
      </c>
      <c r="CB177" s="479"/>
      <c r="CC177" s="9"/>
      <c r="CD177" s="9"/>
      <c r="CE177" s="9"/>
      <c r="CF177" s="223"/>
      <c r="CH177" s="3">
        <v>1</v>
      </c>
    </row>
    <row r="178" spans="2:86" ht="21" customHeight="1">
      <c r="B178" s="28" t="s">
        <v>11</v>
      </c>
      <c r="C178" s="34" t="str">
        <f>C174</f>
        <v>N NOM DE VOTRE RECETTE | collez la--FAMILLE| Auteur &gt; VOUS</v>
      </c>
      <c r="D178" s="35">
        <f>D174</f>
        <v>1</v>
      </c>
      <c r="E178" s="34" t="str">
        <f>E174</f>
        <v>coupe</v>
      </c>
      <c r="F178" s="36" t="str">
        <f>F174</f>
        <v>Recette mère ► MILLE-FEUILLE  aux fraises des bois</v>
      </c>
      <c r="G178" s="100"/>
      <c r="H178" s="101"/>
      <c r="I178" s="102" t="str">
        <f t="shared" ref="I178:I217" si="48">IF(OR(ISTEXT(G178), G178&lt;=0, J178&lt;=0), "", "de")</f>
        <v/>
      </c>
      <c r="J178" s="103"/>
      <c r="K178" s="141"/>
      <c r="L178" s="143">
        <v>1</v>
      </c>
      <c r="M178" s="2110"/>
      <c r="N178" s="107">
        <f>IF(P218=0,0,(P178/P218)*O177*1000)</f>
        <v>0</v>
      </c>
      <c r="O178" s="108">
        <f>IF(P218=0, 0, (G178*L178)/(P218*O177))</f>
        <v>0</v>
      </c>
      <c r="P178" s="109" cm="1">
        <f t="array" ref="P178">IFERROR(_xlfn.LET(_xlpm.k,UPPER(TRIM(K178)),_xlpm.r,_xlfn.XLOOKUP(_xlpm.k,UPPER(TRIM(G219:T219)),G220:T220,_xlfn.XLOOKUP(_xlpm.k,UPPER(TRIM(G221:T221)),G222:T222,0)),_xlpm.r*J178*IF(G178&gt;0,G178,1)),0)</f>
        <v>0</v>
      </c>
      <c r="Q178" s="110">
        <f>IF(OR(ISBLANK(S173),S173=0),0,G178*S171*L178/S173)</f>
        <v>0</v>
      </c>
      <c r="R178" s="2435">
        <f>H178</f>
        <v>0</v>
      </c>
      <c r="S178" s="111">
        <f>IF(OR(ISBLANK(S173),S173=0),0,P178*L178*L173)</f>
        <v>0</v>
      </c>
      <c r="T178" s="112" t="str">
        <f>_xlfn.LET(_xlpm.unite,SUBSTITUTE(TRIM(K178)," (s)",""),_xlpm.val,S178,_xlpm.estVol,COUNTIF(M219:T219,_xlpm.unite)+COUNTIF(M221:T221,_xlpm.unite)&gt;0,_xlpm.estPoids,COUNTIF(G219:L219,_xlpm.unite)+COUNTIF(G221:L221,_xlpm.unite)&gt;0,IF(_xlpm.estVol,IF(ROUND(_xlpm.val,3)&gt;=1,ROUND(_xlpm.val,3)&amp;"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178" s="28" t="s">
        <v>11</v>
      </c>
      <c r="W178" s="34" t="str">
        <f>W174</f>
        <v>N NAME OF YOUR RECIPE | paste it — FAMILY|  Author &gt; YOU</v>
      </c>
      <c r="X178" s="35">
        <f>X174</f>
        <v>0.6</v>
      </c>
      <c r="Y178" s="34" t="str">
        <f>Y174</f>
        <v>kg</v>
      </c>
      <c r="Z178" s="36" t="str">
        <f>Z174</f>
        <v>Master recipe ► Guinea fowl ballotine</v>
      </c>
      <c r="AA178" s="100"/>
      <c r="AB178" s="101"/>
      <c r="AC178" s="102" t="str">
        <f t="shared" ref="AC178:AC217" si="49">IF(OR(ISTEXT(AA178), AA178&lt;=0, AD178&lt;=0), "", "of")</f>
        <v/>
      </c>
      <c r="AD178" s="103">
        <v>400</v>
      </c>
      <c r="AE178" s="116" t="s">
        <v>102</v>
      </c>
      <c r="AF178" s="143">
        <v>1</v>
      </c>
      <c r="AG178" s="2108" t="s">
        <v>896</v>
      </c>
      <c r="AH178" s="107">
        <f>IF(AJ218=0,0,(AJ178/AJ218)*AI177*1000)</f>
        <v>666.66666666666663</v>
      </c>
      <c r="AI178" s="108">
        <f>IF(AJ218=0, 0, (AA178*AF178)/(AJ218*AI177))</f>
        <v>0</v>
      </c>
      <c r="AJ178" s="109" cm="1">
        <f t="array" ref="AJ178">IFERROR(_xlfn.LET(_xlpm.k,UPPER(TRIM(AE178)),_xlpm.r,_xlfn.XLOOKUP(_xlpm.k,UPPER(TRIM(AA219:AN219)),AA220:AN220,_xlfn.XLOOKUP(_xlpm.k,UPPER(TRIM(AA221:AN221)),AA222:AN222,0)),_xlpm.r*AD178*IF(AA178&gt;0,AA178,1)),0)</f>
        <v>0.4</v>
      </c>
      <c r="AK178" s="110">
        <f>IF(OR(ISBLANK(AM173),AM173=0),0,AA178*AM171*AF178/AM173)</f>
        <v>0</v>
      </c>
      <c r="AL178" s="2435">
        <f>AB178</f>
        <v>0</v>
      </c>
      <c r="AM178" s="111">
        <f>IF(OR(ISBLANK(AM173),AM173=0),0,AJ178*AF178*AF173)</f>
        <v>20</v>
      </c>
      <c r="AN178" s="112" t="str">
        <f>_xlfn.LET(_xlpm.unite,SUBSTITUTE(TRIM(AE178)," (s)",""),_xlpm.val,AM178,_xlpm.estVol,COUNTIF(AG219:AN219,_xlpm.unite)+COUNTIF(AG221:AN221,_xlpm.unite)&gt;0,_xlpm.estPoids,COUNTIF(AA219:AF219,_xlpm.unite)+COUNTIF(AA221:AF221,_xlpm.unite)&gt;0,IF(_xlpm.estVol,IF(ROUND(_xlpm.val,3)&gt;=1,ROUND(_xlpm.val,3)&amp;"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20 Kg</v>
      </c>
      <c r="AP178" s="28" t="s">
        <v>11</v>
      </c>
      <c r="AQ178" s="34" t="str">
        <f>AQ174</f>
        <v>N NOMBRE DE SU RECETA | pegue esto — FAMILIA| Autor &gt; USTED</v>
      </c>
      <c r="AR178" s="35">
        <f>AR174</f>
        <v>0.6</v>
      </c>
      <c r="AS178" s="34" t="str">
        <f>AS174</f>
        <v>kg</v>
      </c>
      <c r="AT178" s="36" t="str">
        <f>AT174</f>
        <v>Receta madre ► Ballotina de pintada</v>
      </c>
      <c r="AU178" s="100"/>
      <c r="AV178" s="101"/>
      <c r="AW178" s="102" t="str">
        <f t="shared" ref="AW178:AW217" si="50">IF(OR(ISTEXT(AU178), AU178&lt;=0, AX178&lt;=0), "", "de")</f>
        <v/>
      </c>
      <c r="AX178" s="103">
        <v>400</v>
      </c>
      <c r="AY178" s="116" t="s">
        <v>102</v>
      </c>
      <c r="AZ178" s="143">
        <v>1</v>
      </c>
      <c r="BA178" s="2108" t="s">
        <v>918</v>
      </c>
      <c r="BB178" s="107">
        <f>IF(BD218=0,0,(BD178/BD218)*BC177*1000)</f>
        <v>666.66666666666663</v>
      </c>
      <c r="BC178" s="108">
        <f>IF(BD218=0, 0, (AU178*AZ178)/(BD218*BC177))</f>
        <v>0</v>
      </c>
      <c r="BD178" s="109" cm="1">
        <f t="array" ref="BD178">IFERROR(_xlfn.LET(_xlpm.k,UPPER(TRIM(AY178)),_xlpm.r,_xlfn.XLOOKUP(_xlpm.k,UPPER(TRIM(AU219:BH219)),AU220:BH220,_xlfn.XLOOKUP(_xlpm.k,UPPER(TRIM(AU221:BH221)),AU222:BH222,0)),_xlpm.r*AX178*IF(AU178&gt;0,AU178,1)),0)</f>
        <v>0.4</v>
      </c>
      <c r="BE178" s="110">
        <f>IF(OR(ISBLANK(BG173),BG173=0),0,AU178*BG171*AZ178/BG173)</f>
        <v>0</v>
      </c>
      <c r="BF178" s="2435">
        <f>AV178</f>
        <v>0</v>
      </c>
      <c r="BG178" s="111">
        <f>IF(OR(ISBLANK(BG173),BG173=0),0,BD178*AZ178*AZ173)</f>
        <v>20</v>
      </c>
      <c r="BH178" s="112" t="str">
        <f>_xlfn.LET(_xlpm.unite,SUBSTITUTE(TRIM(AY178)," (s)",""),_xlpm.val,BG178,_xlpm.estVol,COUNTIF(BA219:BH219,_xlpm.unite)+COUNTIF(BA221:BH221,_xlpm.unite)&gt;0,_xlpm.estPoids,COUNTIF(AU219:AZ219,_xlpm.unite)+COUNTIF(AU221:AZ221,_xlpm.unite)&gt;0,IF(_xlpm.estVol,IF(ROUND(_xlpm.val,3)&gt;=1,ROUND(_xlpm.val,3)&amp;"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20 Kg</v>
      </c>
      <c r="BJ178" s="480"/>
      <c r="BK178" s="481" t="s">
        <v>515</v>
      </c>
      <c r="BL178" s="482" t="s">
        <v>516</v>
      </c>
      <c r="BM178" s="9"/>
      <c r="BN178" s="9"/>
      <c r="BO178" s="9"/>
      <c r="BP178" s="223"/>
      <c r="BR178" s="480"/>
      <c r="BS178" s="481" t="s">
        <v>517</v>
      </c>
      <c r="BT178" s="482" t="s">
        <v>518</v>
      </c>
      <c r="BU178" s="9"/>
      <c r="BV178" s="9"/>
      <c r="BW178" s="9"/>
      <c r="BX178" s="223"/>
      <c r="BZ178" s="480"/>
      <c r="CA178" s="481" t="s">
        <v>519</v>
      </c>
      <c r="CB178" s="482" t="s">
        <v>520</v>
      </c>
      <c r="CC178" s="9"/>
      <c r="CD178" s="9"/>
      <c r="CE178" s="9"/>
      <c r="CF178" s="223"/>
      <c r="CH178" s="3">
        <v>1</v>
      </c>
    </row>
    <row r="179" spans="2:86" ht="21" customHeight="1">
      <c r="B179" s="115" t="str">
        <f t="shared" ref="B179:B217" si="51">IF(M179&lt;&gt;"","A","►")</f>
        <v>►</v>
      </c>
      <c r="C179" s="34" t="str">
        <f>C174</f>
        <v>N NOM DE VOTRE RECETTE | collez la--FAMILLE| Auteur &gt; VOUS</v>
      </c>
      <c r="D179" s="35">
        <f>D174</f>
        <v>1</v>
      </c>
      <c r="E179" s="34" t="str">
        <f>E174</f>
        <v>coupe</v>
      </c>
      <c r="F179" s="36" t="str">
        <f>F174</f>
        <v>Recette mère ► MILLE-FEUILLE  aux fraises des bois</v>
      </c>
      <c r="G179" s="100"/>
      <c r="H179" s="120"/>
      <c r="I179" s="102" t="str">
        <f t="shared" si="48"/>
        <v/>
      </c>
      <c r="J179" s="103"/>
      <c r="K179" s="141"/>
      <c r="L179" s="143">
        <v>1</v>
      </c>
      <c r="M179" s="2110"/>
      <c r="N179" s="107">
        <f>IF(P218=0,0,(P179/P218)*O177*1000)</f>
        <v>0</v>
      </c>
      <c r="O179" s="117">
        <f>IF(P218=0, 0, (G179*L179)/(P218*O177))</f>
        <v>0</v>
      </c>
      <c r="P179" s="109" cm="1">
        <f t="array" ref="P179">IFERROR(_xlfn.LET(_xlpm.k,UPPER(TRIM(K179)),_xlpm.r,_xlfn.XLOOKUP(_xlpm.k,UPPER(TRIM(G219:T219)),G220:T220,_xlfn.XLOOKUP(_xlpm.k,UPPER(TRIM(G221:T221)),G222:T222,0)),_xlpm.r*J179*IF(G179&gt;0,G179,1)),0)</f>
        <v>0</v>
      </c>
      <c r="Q179" s="118">
        <f>IF(OR(ISBLANK(S173),S173=0),0,G179*S171*L179/S173)</f>
        <v>0</v>
      </c>
      <c r="R179" s="2436">
        <f t="shared" ref="R179:R217" si="52">H179</f>
        <v>0</v>
      </c>
      <c r="S179" s="111">
        <f>IF(OR(ISBLANK(S173),S173=0),0,P179*L179*L173)</f>
        <v>0</v>
      </c>
      <c r="T179" s="119" t="str">
        <f>_xlfn.LET(_xlpm.unite,SUBSTITUTE(TRIM(K179)," (s)",""),_xlpm.val,S179,_xlpm.estVol,COUNTIF(M219:T219,_xlpm.unite)+COUNTIF(M221:T221,_xlpm.unite)&gt;0,_xlpm.estPoids,COUNTIF(G219:L219,_xlpm.unite)+COUNTIF(G221:L221,_xlpm.unite)&gt;0,IF(_xlpm.estVol,IF(ROUND(_xlpm.val,3)&gt;=1,ROUND(_xlpm.val,3)&amp;"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179" s="115" t="str">
        <f t="shared" ref="V179:V217" si="53">IF(AG179&lt;&gt;"","A","►")</f>
        <v>A</v>
      </c>
      <c r="W179" s="34" t="str">
        <f>W174</f>
        <v>N NAME OF YOUR RECIPE | paste it — FAMILY|  Author &gt; YOU</v>
      </c>
      <c r="X179" s="35">
        <f>X174</f>
        <v>0.6</v>
      </c>
      <c r="Y179" s="34" t="str">
        <f>Y174</f>
        <v>kg</v>
      </c>
      <c r="Z179" s="36" t="str">
        <f>Z174</f>
        <v>Master recipe ► Guinea fowl ballotine</v>
      </c>
      <c r="AA179" s="100"/>
      <c r="AB179" s="120"/>
      <c r="AC179" s="102" t="str">
        <f t="shared" si="49"/>
        <v/>
      </c>
      <c r="AD179" s="103">
        <v>200</v>
      </c>
      <c r="AE179" s="116" t="s">
        <v>102</v>
      </c>
      <c r="AF179" s="143">
        <v>1</v>
      </c>
      <c r="AG179" s="2109" t="s">
        <v>897</v>
      </c>
      <c r="AH179" s="107">
        <f>IF(AJ218=0,0,(AJ179/AJ218)*AI177*1000)</f>
        <v>333.33333333333331</v>
      </c>
      <c r="AI179" s="117">
        <f>IF(AJ218=0, 0, (AA179*AF179)/(AJ218*AI177))</f>
        <v>0</v>
      </c>
      <c r="AJ179" s="109" cm="1">
        <f t="array" ref="AJ179">IFERROR(_xlfn.LET(_xlpm.k,UPPER(TRIM(AE179)),_xlpm.r,_xlfn.XLOOKUP(_xlpm.k,UPPER(TRIM(AA219:AN219)),AA220:AN220,_xlfn.XLOOKUP(_xlpm.k,UPPER(TRIM(AA221:AN221)),AA222:AN222,0)),_xlpm.r*AD179*IF(AA179&gt;0,AA179,1)),0)</f>
        <v>0.2</v>
      </c>
      <c r="AK179" s="118">
        <f>IF(OR(ISBLANK(AM173),AM173=0),0,AA179*AM171*AF179/AM173)</f>
        <v>0</v>
      </c>
      <c r="AL179" s="2436">
        <f t="shared" ref="AL179:AL217" si="54">AB179</f>
        <v>0</v>
      </c>
      <c r="AM179" s="111">
        <f>IF(OR(ISBLANK(AM173),AM173=0),0,AJ179*AF179*AF173)</f>
        <v>10</v>
      </c>
      <c r="AN179" s="119" t="str">
        <f>_xlfn.LET(_xlpm.unite,SUBSTITUTE(TRIM(AE179)," (s)",""),_xlpm.val,AM179,_xlpm.estVol,COUNTIF(AG219:AN219,_xlpm.unite)+COUNTIF(AG221:AN221,_xlpm.unite)&gt;0,_xlpm.estPoids,COUNTIF(AA219:AF219,_xlpm.unite)+COUNTIF(AA221:AF221,_xlpm.unite)&gt;0,IF(_xlpm.estVol,IF(ROUND(_xlpm.val,3)&gt;=1,ROUND(_xlpm.val,3)&amp;"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10 Kg</v>
      </c>
      <c r="AP179" s="115" t="str">
        <f t="shared" ref="AP179:AP217" si="55">IF(BA179&lt;&gt;"","A","►")</f>
        <v>A</v>
      </c>
      <c r="AQ179" s="34" t="str">
        <f>AQ174</f>
        <v>N NOMBRE DE SU RECETA | pegue esto — FAMILIA| Autor &gt; USTED</v>
      </c>
      <c r="AR179" s="35">
        <f>AR174</f>
        <v>0.6</v>
      </c>
      <c r="AS179" s="34" t="str">
        <f>AS174</f>
        <v>kg</v>
      </c>
      <c r="AT179" s="36" t="str">
        <f>AT174</f>
        <v>Receta madre ► Ballotina de pintada</v>
      </c>
      <c r="AU179" s="100"/>
      <c r="AV179" s="120"/>
      <c r="AW179" s="102" t="str">
        <f t="shared" si="50"/>
        <v/>
      </c>
      <c r="AX179" s="103">
        <v>200</v>
      </c>
      <c r="AY179" s="116" t="s">
        <v>102</v>
      </c>
      <c r="AZ179" s="143">
        <v>1</v>
      </c>
      <c r="BA179" s="2109" t="s">
        <v>919</v>
      </c>
      <c r="BB179" s="107">
        <f>IF(BD218=0,0,(BD179/BD218)*BC177*1000)</f>
        <v>333.33333333333331</v>
      </c>
      <c r="BC179" s="117">
        <f>IF(BD218=0, 0, (AU179*AZ179)/(BD218*BC177))</f>
        <v>0</v>
      </c>
      <c r="BD179" s="109" cm="1">
        <f t="array" ref="BD179">IFERROR(_xlfn.LET(_xlpm.k,UPPER(TRIM(AY179)),_xlpm.r,_xlfn.XLOOKUP(_xlpm.k,UPPER(TRIM(AU219:BH219)),AU220:BH220,_xlfn.XLOOKUP(_xlpm.k,UPPER(TRIM(AU221:BH221)),AU222:BH222,0)),_xlpm.r*AX179*IF(AU179&gt;0,AU179,1)),0)</f>
        <v>0.2</v>
      </c>
      <c r="BE179" s="118">
        <f>IF(OR(ISBLANK(BG173),BG173=0),0,AU179*BG171*AZ179/BG173)</f>
        <v>0</v>
      </c>
      <c r="BF179" s="2436">
        <f t="shared" ref="BF179:BF217" si="56">AV179</f>
        <v>0</v>
      </c>
      <c r="BG179" s="111">
        <f>IF(OR(ISBLANK(BG173),BG173=0),0,BD179*AZ179*AZ173)</f>
        <v>10</v>
      </c>
      <c r="BH179" s="119" t="str">
        <f>_xlfn.LET(_xlpm.unite,SUBSTITUTE(TRIM(AY179)," (s)",""),_xlpm.val,BG179,_xlpm.estVol,COUNTIF(BA219:BH219,_xlpm.unite)+COUNTIF(BA221:BH221,_xlpm.unite)&gt;0,_xlpm.estPoids,COUNTIF(AU219:AZ219,_xlpm.unite)+COUNTIF(AU221:AZ221,_xlpm.unite)&gt;0,IF(_xlpm.estVol,IF(ROUND(_xlpm.val,3)&gt;=1,ROUND(_xlpm.val,3)&amp;"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10 Kg</v>
      </c>
      <c r="BJ179" s="2598" t="s">
        <v>522</v>
      </c>
      <c r="BK179" s="2599"/>
      <c r="BL179" s="2599"/>
      <c r="BM179" s="2599"/>
      <c r="BN179" s="2599"/>
      <c r="BO179" s="2599"/>
      <c r="BP179" s="2600"/>
      <c r="BR179" s="2598" t="s">
        <v>523</v>
      </c>
      <c r="BS179" s="2599"/>
      <c r="BT179" s="2599"/>
      <c r="BU179" s="2599"/>
      <c r="BV179" s="2599"/>
      <c r="BW179" s="2599"/>
      <c r="BX179" s="2600"/>
      <c r="BZ179" s="2598" t="s">
        <v>524</v>
      </c>
      <c r="CA179" s="2599"/>
      <c r="CB179" s="2599"/>
      <c r="CC179" s="2599"/>
      <c r="CD179" s="2599"/>
      <c r="CE179" s="2599"/>
      <c r="CF179" s="2600"/>
      <c r="CH179" s="3">
        <v>1</v>
      </c>
    </row>
    <row r="180" spans="2:86" ht="21" customHeight="1">
      <c r="B180" s="115" t="str">
        <f t="shared" si="51"/>
        <v>►</v>
      </c>
      <c r="C180" s="34" t="str">
        <f>C174</f>
        <v>N NOM DE VOTRE RECETTE | collez la--FAMILLE| Auteur &gt; VOUS</v>
      </c>
      <c r="D180" s="35">
        <f>D174</f>
        <v>1</v>
      </c>
      <c r="E180" s="34" t="str">
        <f>E174</f>
        <v>coupe</v>
      </c>
      <c r="F180" s="36" t="str">
        <f>F174</f>
        <v>Recette mère ► MILLE-FEUILLE  aux fraises des bois</v>
      </c>
      <c r="G180" s="100"/>
      <c r="H180" s="120"/>
      <c r="I180" s="102" t="str">
        <f t="shared" si="48"/>
        <v/>
      </c>
      <c r="J180" s="103"/>
      <c r="K180" s="141"/>
      <c r="L180" s="143">
        <v>1</v>
      </c>
      <c r="M180" s="2110"/>
      <c r="N180" s="107">
        <f>IF(P218=0,0,(P180/P218)*O177*1000)</f>
        <v>0</v>
      </c>
      <c r="O180" s="117">
        <f>IF(P218=0, 0, (G180*L180)/(P218*O177))</f>
        <v>0</v>
      </c>
      <c r="P180" s="109" cm="1">
        <f t="array" ref="P180">IFERROR(_xlfn.LET(_xlpm.k,UPPER(TRIM(K180)),_xlpm.r,_xlfn.XLOOKUP(_xlpm.k,UPPER(TRIM(G219:T219)),G220:T220,_xlfn.XLOOKUP(_xlpm.k,UPPER(TRIM(G221:T221)),G222:T222,0)),_xlpm.r*J180*IF(G180&gt;0,G180,1)),0)</f>
        <v>0</v>
      </c>
      <c r="Q180" s="122">
        <f>IF(OR(ISBLANK(S173),S173=0),0,G180*S171*L180/S173)</f>
        <v>0</v>
      </c>
      <c r="R180" s="2437">
        <f t="shared" si="52"/>
        <v>0</v>
      </c>
      <c r="S180" s="111">
        <f>IF(OR(ISBLANK(S173),S173=0),0,P180*L180*L173)</f>
        <v>0</v>
      </c>
      <c r="T180" s="123" t="str">
        <f>_xlfn.LET(_xlpm.unite,SUBSTITUTE(TRIM(K180)," (s)",""),_xlpm.val,S180,_xlpm.estVol,COUNTIF(M219:T219,_xlpm.unite)+COUNTIF(M221:T221,_xlpm.unite)&gt;0,_xlpm.estPoids,COUNTIF(G219:L219,_xlpm.unite)+COUNTIF(G221:L221,_xlpm.unite)&gt;0,IF(_xlpm.estVol,IF(ROUND(_xlpm.val,3)&gt;=1,ROUND(_xlpm.val,3)&amp;"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180" s="115" t="str">
        <f t="shared" si="53"/>
        <v>►</v>
      </c>
      <c r="W180" s="34" t="str">
        <f>W174</f>
        <v>N NAME OF YOUR RECIPE | paste it — FAMILY|  Author &gt; YOU</v>
      </c>
      <c r="X180" s="35">
        <f>X174</f>
        <v>0.6</v>
      </c>
      <c r="Y180" s="34" t="str">
        <f>Y174</f>
        <v>kg</v>
      </c>
      <c r="Z180" s="36" t="str">
        <f>Z174</f>
        <v>Master recipe ► Guinea fowl ballotine</v>
      </c>
      <c r="AA180" s="100"/>
      <c r="AB180" s="120"/>
      <c r="AC180" s="102" t="str">
        <f t="shared" si="49"/>
        <v/>
      </c>
      <c r="AD180" s="103"/>
      <c r="AE180" s="141"/>
      <c r="AF180" s="143">
        <v>1</v>
      </c>
      <c r="AG180" s="2110"/>
      <c r="AH180" s="107">
        <f>IF(AJ218=0,0,(AJ180/AJ218)*AI177*1000)</f>
        <v>0</v>
      </c>
      <c r="AI180" s="117">
        <f>IF(AJ218=0, 0, (AA180*AF180)/(AJ218*AI177))</f>
        <v>0</v>
      </c>
      <c r="AJ180" s="109" cm="1">
        <f t="array" ref="AJ180">IFERROR(_xlfn.LET(_xlpm.k,UPPER(TRIM(AE180)),_xlpm.r,_xlfn.XLOOKUP(_xlpm.k,UPPER(TRIM(AA219:AN219)),AA220:AN220,_xlfn.XLOOKUP(_xlpm.k,UPPER(TRIM(AA221:AN221)),AA222:AN222,0)),_xlpm.r*AD180*IF(AA180&gt;0,AA180,1)),0)</f>
        <v>0</v>
      </c>
      <c r="AK180" s="122">
        <f>IF(OR(ISBLANK(AM173),AM173=0),0,AA180*AM171*AF180/AM173)</f>
        <v>0</v>
      </c>
      <c r="AL180" s="2437">
        <f t="shared" si="54"/>
        <v>0</v>
      </c>
      <c r="AM180" s="111">
        <f>IF(OR(ISBLANK(AM173),AM173=0),0,AJ180*AF180*AF173)</f>
        <v>0</v>
      </c>
      <c r="AN180" s="123" t="str">
        <f>_xlfn.LET(_xlpm.unite,SUBSTITUTE(TRIM(AE180)," (s)",""),_xlpm.val,AM180,_xlpm.estVol,COUNTIF(AG219:AN219,_xlpm.unite)+COUNTIF(AG221:AN221,_xlpm.unite)&gt;0,_xlpm.estPoids,COUNTIF(AA219:AF219,_xlpm.unite)+COUNTIF(AA221:AF221,_xlpm.unite)&gt;0,IF(_xlpm.estVol,IF(ROUND(_xlpm.val,3)&gt;=1,ROUND(_xlpm.val,3)&amp;"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180" s="115" t="str">
        <f t="shared" si="55"/>
        <v>►</v>
      </c>
      <c r="AQ180" s="34" t="str">
        <f>AQ174</f>
        <v>N NOMBRE DE SU RECETA | pegue esto — FAMILIA| Autor &gt; USTED</v>
      </c>
      <c r="AR180" s="35">
        <f>AR174</f>
        <v>0.6</v>
      </c>
      <c r="AS180" s="34" t="str">
        <f>AS174</f>
        <v>kg</v>
      </c>
      <c r="AT180" s="36" t="str">
        <f>AT174</f>
        <v>Receta madre ► Ballotina de pintada</v>
      </c>
      <c r="AU180" s="100"/>
      <c r="AV180" s="120"/>
      <c r="AW180" s="102" t="str">
        <f t="shared" si="50"/>
        <v/>
      </c>
      <c r="AX180" s="103"/>
      <c r="AY180" s="141"/>
      <c r="AZ180" s="143">
        <v>1</v>
      </c>
      <c r="BA180" s="2110"/>
      <c r="BB180" s="107">
        <f>IF(BD218=0,0,(BD180/BD218)*BC177*1000)</f>
        <v>0</v>
      </c>
      <c r="BC180" s="117">
        <f>IF(BD218=0, 0, (AU180*AZ180)/(BD218*BC177))</f>
        <v>0</v>
      </c>
      <c r="BD180" s="109" cm="1">
        <f t="array" ref="BD180">IFERROR(_xlfn.LET(_xlpm.k,UPPER(TRIM(AY180)),_xlpm.r,_xlfn.XLOOKUP(_xlpm.k,UPPER(TRIM(AU219:BH219)),AU220:BH220,_xlfn.XLOOKUP(_xlpm.k,UPPER(TRIM(AU221:BH221)),AU222:BH222,0)),_xlpm.r*AX180*IF(AU180&gt;0,AU180,1)),0)</f>
        <v>0</v>
      </c>
      <c r="BE180" s="122">
        <f>IF(OR(ISBLANK(BG173),BG173=0),0,AU180*BG171*AZ180/BG173)</f>
        <v>0</v>
      </c>
      <c r="BF180" s="2437">
        <f t="shared" si="56"/>
        <v>0</v>
      </c>
      <c r="BG180" s="111">
        <f>IF(OR(ISBLANK(BG173),BG173=0),0,BD180*AZ180*AZ173)</f>
        <v>0</v>
      </c>
      <c r="BH180" s="123" t="str">
        <f>_xlfn.LET(_xlpm.unite,SUBSTITUTE(TRIM(AY180)," (s)",""),_xlpm.val,BG180,_xlpm.estVol,COUNTIF(BA219:BH219,_xlpm.unite)+COUNTIF(BA221:BH221,_xlpm.unite)&gt;0,_xlpm.estPoids,COUNTIF(AU219:AZ219,_xlpm.unite)+COUNTIF(AU221:AZ221,_xlpm.unite)&gt;0,IF(_xlpm.estVol,IF(ROUND(_xlpm.val,3)&gt;=1,ROUND(_xlpm.val,3)&amp;"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180" s="2598"/>
      <c r="BK180" s="2599"/>
      <c r="BL180" s="2599"/>
      <c r="BM180" s="2599"/>
      <c r="BN180" s="2599"/>
      <c r="BO180" s="2599"/>
      <c r="BP180" s="2600"/>
      <c r="BR180" s="2598"/>
      <c r="BS180" s="2599"/>
      <c r="BT180" s="2599"/>
      <c r="BU180" s="2599"/>
      <c r="BV180" s="2599"/>
      <c r="BW180" s="2599"/>
      <c r="BX180" s="2600"/>
      <c r="BZ180" s="2598"/>
      <c r="CA180" s="2599"/>
      <c r="CB180" s="2599"/>
      <c r="CC180" s="2599"/>
      <c r="CD180" s="2599"/>
      <c r="CE180" s="2599"/>
      <c r="CF180" s="2600"/>
      <c r="CH180" s="3">
        <v>1</v>
      </c>
    </row>
    <row r="181" spans="2:86" ht="21" customHeight="1">
      <c r="B181" s="115" t="str">
        <f t="shared" si="51"/>
        <v>A</v>
      </c>
      <c r="C181" s="34" t="str">
        <f>C174</f>
        <v>N NOM DE VOTRE RECETTE | collez la--FAMILLE| Auteur &gt; VOUS</v>
      </c>
      <c r="D181" s="35">
        <f>D174</f>
        <v>1</v>
      </c>
      <c r="E181" s="34" t="str">
        <f>E174</f>
        <v>coupe</v>
      </c>
      <c r="F181" s="36" t="str">
        <f>F174</f>
        <v>Recette mère ► MILLE-FEUILLE  aux fraises des bois</v>
      </c>
      <c r="G181" s="100"/>
      <c r="H181" s="120"/>
      <c r="I181" s="102" t="str">
        <f t="shared" si="48"/>
        <v/>
      </c>
      <c r="J181" s="103"/>
      <c r="K181" s="141"/>
      <c r="L181" s="143">
        <v>1</v>
      </c>
      <c r="M181" s="2110" t="s">
        <v>3288</v>
      </c>
      <c r="N181" s="107">
        <f>IF(P218=0,0,(P181/P218)*O177*1000)</f>
        <v>0</v>
      </c>
      <c r="O181" s="117">
        <f>IF(P218=0, 0, (G181*L181)/(P218*O177))</f>
        <v>0</v>
      </c>
      <c r="P181" s="109" cm="1">
        <f t="array" ref="P181">IFERROR(_xlfn.LET(_xlpm.k,UPPER(TRIM(K181)),_xlpm.r,_xlfn.XLOOKUP(_xlpm.k,UPPER(TRIM(G219:T219)),G220:T220,_xlfn.XLOOKUP(_xlpm.k,UPPER(TRIM(G221:T221)),G222:T222,0)),_xlpm.r*J181*IF(G181&gt;0,G181,1)),0)</f>
        <v>0</v>
      </c>
      <c r="Q181" s="118">
        <f>IF(OR(ISBLANK(S173),S173=0),0,G181*S171*L181/S173)</f>
        <v>0</v>
      </c>
      <c r="R181" s="2436">
        <f t="shared" si="52"/>
        <v>0</v>
      </c>
      <c r="S181" s="111">
        <f>IF(OR(ISBLANK(S173),S173=0),0,P181*L181*L173)</f>
        <v>0</v>
      </c>
      <c r="T181" s="119" t="str">
        <f>_xlfn.LET(_xlpm.unite,SUBSTITUTE(TRIM(K181)," (s)",""),_xlpm.val,S181,_xlpm.estVol,COUNTIF(M219:T219,_xlpm.unite)+COUNTIF(M221:T221,_xlpm.unite)&gt;0,_xlpm.estPoids,COUNTIF(G219:L219,_xlpm.unite)+COUNTIF(G221:L221,_xlpm.unite)&gt;0,IF(_xlpm.estVol,IF(ROUND(_xlpm.val,3)&gt;=1,ROUND(_xlpm.val,3)&amp;"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181" s="115" t="str">
        <f t="shared" si="53"/>
        <v>A</v>
      </c>
      <c r="W181" s="34" t="str">
        <f>W174</f>
        <v>N NAME OF YOUR RECIPE | paste it — FAMILY|  Author &gt; YOU</v>
      </c>
      <c r="X181" s="35">
        <f>X174</f>
        <v>0.6</v>
      </c>
      <c r="Y181" s="34" t="str">
        <f>Y174</f>
        <v>kg</v>
      </c>
      <c r="Z181" s="36" t="str">
        <f>Z174</f>
        <v>Master recipe ► Guinea fowl ballotine</v>
      </c>
      <c r="AA181" s="100"/>
      <c r="AB181" s="120"/>
      <c r="AC181" s="102" t="str">
        <f t="shared" si="49"/>
        <v/>
      </c>
      <c r="AD181" s="103"/>
      <c r="AE181" s="141"/>
      <c r="AF181" s="143">
        <v>1</v>
      </c>
      <c r="AG181" s="2110" t="s">
        <v>3293</v>
      </c>
      <c r="AH181" s="107">
        <f>IF(AJ218=0,0,(AJ181/AJ218)*AI177*1000)</f>
        <v>0</v>
      </c>
      <c r="AI181" s="117">
        <f>IF(AJ218=0, 0, (AA181*AF181)/(AJ218*AI177))</f>
        <v>0</v>
      </c>
      <c r="AJ181" s="109" cm="1">
        <f t="array" ref="AJ181">IFERROR(_xlfn.LET(_xlpm.k,UPPER(TRIM(AE181)),_xlpm.r,_xlfn.XLOOKUP(_xlpm.k,UPPER(TRIM(AA219:AN219)),AA220:AN220,_xlfn.XLOOKUP(_xlpm.k,UPPER(TRIM(AA221:AN221)),AA222:AN222,0)),_xlpm.r*AD181*IF(AA181&gt;0,AA181,1)),0)</f>
        <v>0</v>
      </c>
      <c r="AK181" s="118">
        <f>IF(OR(ISBLANK(AM173),AM173=0),0,AA181*AM171*AF181/AM173)</f>
        <v>0</v>
      </c>
      <c r="AL181" s="2436">
        <f t="shared" si="54"/>
        <v>0</v>
      </c>
      <c r="AM181" s="111">
        <f>IF(OR(ISBLANK(AM173),AM173=0),0,AJ181*AF181*AF173)</f>
        <v>0</v>
      </c>
      <c r="AN181" s="119" t="str">
        <f>_xlfn.LET(_xlpm.unite,SUBSTITUTE(TRIM(AE181)," (s)",""),_xlpm.val,AM181,_xlpm.estVol,COUNTIF(AG219:AN219,_xlpm.unite)+COUNTIF(AG221:AN221,_xlpm.unite)&gt;0,_xlpm.estPoids,COUNTIF(AA219:AF219,_xlpm.unite)+COUNTIF(AA221:AF221,_xlpm.unite)&gt;0,IF(_xlpm.estVol,IF(ROUND(_xlpm.val,3)&gt;=1,ROUND(_xlpm.val,3)&amp;"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181" s="115" t="str">
        <f t="shared" si="55"/>
        <v>A</v>
      </c>
      <c r="AQ181" s="34" t="str">
        <f>AQ174</f>
        <v>N NOMBRE DE SU RECETA | pegue esto — FAMILIA| Autor &gt; USTED</v>
      </c>
      <c r="AR181" s="35">
        <f>AR174</f>
        <v>0.6</v>
      </c>
      <c r="AS181" s="34" t="str">
        <f>AS174</f>
        <v>kg</v>
      </c>
      <c r="AT181" s="36" t="str">
        <f>AT174</f>
        <v>Receta madre ► Ballotina de pintada</v>
      </c>
      <c r="AU181" s="100"/>
      <c r="AV181" s="120"/>
      <c r="AW181" s="102" t="str">
        <f t="shared" si="50"/>
        <v/>
      </c>
      <c r="AX181" s="103"/>
      <c r="AY181" s="141"/>
      <c r="AZ181" s="143">
        <v>1</v>
      </c>
      <c r="BA181" s="2110" t="s">
        <v>3292</v>
      </c>
      <c r="BB181" s="107">
        <f>IF(BD218=0,0,(BD181/BD218)*BC177*1000)</f>
        <v>0</v>
      </c>
      <c r="BC181" s="117">
        <f>IF(BD218=0, 0, (AU181*AZ181)/(BD218*BC177))</f>
        <v>0</v>
      </c>
      <c r="BD181" s="109" cm="1">
        <f t="array" ref="BD181">IFERROR(_xlfn.LET(_xlpm.k,UPPER(TRIM(AY181)),_xlpm.r,_xlfn.XLOOKUP(_xlpm.k,UPPER(TRIM(AU219:BH219)),AU220:BH220,_xlfn.XLOOKUP(_xlpm.k,UPPER(TRIM(AU221:BH221)),AU222:BH222,0)),_xlpm.r*AX181*IF(AU181&gt;0,AU181,1)),0)</f>
        <v>0</v>
      </c>
      <c r="BE181" s="118">
        <f>IF(OR(ISBLANK(BG173),BG173=0),0,AU181*BG171*AZ181/BG173)</f>
        <v>0</v>
      </c>
      <c r="BF181" s="2436">
        <f t="shared" si="56"/>
        <v>0</v>
      </c>
      <c r="BG181" s="111">
        <f>IF(OR(ISBLANK(BG173),BG173=0),0,BD181*AZ181*AZ173)</f>
        <v>0</v>
      </c>
      <c r="BH181" s="119" t="str">
        <f>_xlfn.LET(_xlpm.unite,SUBSTITUTE(TRIM(AY181)," (s)",""),_xlpm.val,BG181,_xlpm.estVol,COUNTIF(BA219:BH219,_xlpm.unite)+COUNTIF(BA221:BH221,_xlpm.unite)&gt;0,_xlpm.estPoids,COUNTIF(AU219:AZ219,_xlpm.unite)+COUNTIF(AU221:AZ221,_xlpm.unite)&gt;0,IF(_xlpm.estVol,IF(ROUND(_xlpm.val,3)&gt;=1,ROUND(_xlpm.val,3)&amp;"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181" s="2598"/>
      <c r="BK181" s="2599"/>
      <c r="BL181" s="2599"/>
      <c r="BM181" s="2599"/>
      <c r="BN181" s="2599"/>
      <c r="BO181" s="2599"/>
      <c r="BP181" s="2600"/>
      <c r="BR181" s="2598"/>
      <c r="BS181" s="2599"/>
      <c r="BT181" s="2599"/>
      <c r="BU181" s="2599"/>
      <c r="BV181" s="2599"/>
      <c r="BW181" s="2599"/>
      <c r="BX181" s="2600"/>
      <c r="BZ181" s="2598"/>
      <c r="CA181" s="2599"/>
      <c r="CB181" s="2599"/>
      <c r="CC181" s="2599"/>
      <c r="CD181" s="2599"/>
      <c r="CE181" s="2599"/>
      <c r="CF181" s="2600"/>
      <c r="CH181" s="3">
        <v>1</v>
      </c>
    </row>
    <row r="182" spans="2:86" ht="21" customHeight="1">
      <c r="B182" s="115" t="str">
        <f t="shared" si="51"/>
        <v>►</v>
      </c>
      <c r="C182" s="34" t="str">
        <f>C174</f>
        <v>N NOM DE VOTRE RECETTE | collez la--FAMILLE| Auteur &gt; VOUS</v>
      </c>
      <c r="D182" s="35">
        <f>D174</f>
        <v>1</v>
      </c>
      <c r="E182" s="34" t="str">
        <f>E174</f>
        <v>coupe</v>
      </c>
      <c r="F182" s="36" t="str">
        <f>F174</f>
        <v>Recette mère ► MILLE-FEUILLE  aux fraises des bois</v>
      </c>
      <c r="G182" s="100"/>
      <c r="H182" s="120"/>
      <c r="I182" s="102" t="str">
        <f t="shared" si="48"/>
        <v/>
      </c>
      <c r="J182" s="103"/>
      <c r="K182" s="141"/>
      <c r="L182" s="143">
        <v>1</v>
      </c>
      <c r="M182" s="2110"/>
      <c r="N182" s="107">
        <f>IF(P218=0,0,(P182/P218)*O177*1000)</f>
        <v>0</v>
      </c>
      <c r="O182" s="117">
        <f>IF(P218=0, 0, (G182*L182)/(P218*O177))</f>
        <v>0</v>
      </c>
      <c r="P182" s="109" cm="1">
        <f t="array" ref="P182">IFERROR(_xlfn.LET(_xlpm.k,UPPER(TRIM(K182)),_xlpm.r,_xlfn.XLOOKUP(_xlpm.k,UPPER(TRIM(G219:T219)),G220:T220,_xlfn.XLOOKUP(_xlpm.k,UPPER(TRIM(G221:T221)),G222:T222,0)),_xlpm.r*J182*IF(G182&gt;0,G182,1)),0)</f>
        <v>0</v>
      </c>
      <c r="Q182" s="122">
        <f>IF(OR(ISBLANK(S173),S173=0),0,G182*S171*L182/S173)</f>
        <v>0</v>
      </c>
      <c r="R182" s="2437">
        <f t="shared" si="52"/>
        <v>0</v>
      </c>
      <c r="S182" s="111">
        <f>IF(OR(ISBLANK(S173),S173=0),0,P182*L182*L173)</f>
        <v>0</v>
      </c>
      <c r="T182" s="123" t="str">
        <f>_xlfn.LET(_xlpm.unite,SUBSTITUTE(TRIM(K182)," (s)",""),_xlpm.val,S182,_xlpm.estVol,COUNTIF(M219:T219,_xlpm.unite)+COUNTIF(M221:T221,_xlpm.unite)&gt;0,_xlpm.estPoids,COUNTIF(G219:L219,_xlpm.unite)+COUNTIF(G221:L221,_xlpm.unite)&gt;0,IF(_xlpm.estVol,IF(ROUND(_xlpm.val,3)&gt;=1,ROUND(_xlpm.val,3)&amp;"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182" s="115" t="str">
        <f t="shared" si="53"/>
        <v>►</v>
      </c>
      <c r="W182" s="34" t="str">
        <f>W174</f>
        <v>N NAME OF YOUR RECIPE | paste it — FAMILY|  Author &gt; YOU</v>
      </c>
      <c r="X182" s="35">
        <f>X174</f>
        <v>0.6</v>
      </c>
      <c r="Y182" s="34" t="str">
        <f>Y174</f>
        <v>kg</v>
      </c>
      <c r="Z182" s="36" t="str">
        <f>Z174</f>
        <v>Master recipe ► Guinea fowl ballotine</v>
      </c>
      <c r="AA182" s="100"/>
      <c r="AB182" s="120"/>
      <c r="AC182" s="102" t="str">
        <f t="shared" si="49"/>
        <v/>
      </c>
      <c r="AD182" s="103"/>
      <c r="AE182" s="141"/>
      <c r="AF182" s="143">
        <v>1</v>
      </c>
      <c r="AG182" s="2110"/>
      <c r="AH182" s="107">
        <f>IF(AJ218=0,0,(AJ182/AJ218)*AI177*1000)</f>
        <v>0</v>
      </c>
      <c r="AI182" s="117">
        <f>IF(AJ218=0, 0, (AA182*AF182)/(AJ218*AI177))</f>
        <v>0</v>
      </c>
      <c r="AJ182" s="109" cm="1">
        <f t="array" ref="AJ182">IFERROR(_xlfn.LET(_xlpm.k,UPPER(TRIM(AE182)),_xlpm.r,_xlfn.XLOOKUP(_xlpm.k,UPPER(TRIM(AA219:AN219)),AA220:AN220,_xlfn.XLOOKUP(_xlpm.k,UPPER(TRIM(AA221:AN221)),AA222:AN222,0)),_xlpm.r*AD182*IF(AA182&gt;0,AA182,1)),0)</f>
        <v>0</v>
      </c>
      <c r="AK182" s="122">
        <f>IF(OR(ISBLANK(AM173),AM173=0),0,AA182*AM171*AF182/AM173)</f>
        <v>0</v>
      </c>
      <c r="AL182" s="2437">
        <f t="shared" si="54"/>
        <v>0</v>
      </c>
      <c r="AM182" s="111">
        <f>IF(OR(ISBLANK(AM173),AM173=0),0,AJ182*AF182*AF173)</f>
        <v>0</v>
      </c>
      <c r="AN182" s="123" t="str">
        <f>_xlfn.LET(_xlpm.unite,SUBSTITUTE(TRIM(AE182)," (s)",""),_xlpm.val,AM182,_xlpm.estVol,COUNTIF(AG219:AN219,_xlpm.unite)+COUNTIF(AG221:AN221,_xlpm.unite)&gt;0,_xlpm.estPoids,COUNTIF(AA219:AF219,_xlpm.unite)+COUNTIF(AA221:AF221,_xlpm.unite)&gt;0,IF(_xlpm.estVol,IF(ROUND(_xlpm.val,3)&gt;=1,ROUND(_xlpm.val,3)&amp;"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182" s="115" t="str">
        <f t="shared" si="55"/>
        <v>►</v>
      </c>
      <c r="AQ182" s="34" t="str">
        <f>AQ174</f>
        <v>N NOMBRE DE SU RECETA | pegue esto — FAMILIA| Autor &gt; USTED</v>
      </c>
      <c r="AR182" s="35">
        <f>AR174</f>
        <v>0.6</v>
      </c>
      <c r="AS182" s="34" t="str">
        <f>AS174</f>
        <v>kg</v>
      </c>
      <c r="AT182" s="36" t="str">
        <f>AT174</f>
        <v>Receta madre ► Ballotina de pintada</v>
      </c>
      <c r="AU182" s="100"/>
      <c r="AV182" s="120"/>
      <c r="AW182" s="102" t="str">
        <f t="shared" si="50"/>
        <v/>
      </c>
      <c r="AX182" s="103"/>
      <c r="AY182" s="141"/>
      <c r="AZ182" s="143">
        <v>1</v>
      </c>
      <c r="BA182" s="2110"/>
      <c r="BB182" s="107">
        <f>IF(BD218=0,0,(BD182/BD218)*BC177*1000)</f>
        <v>0</v>
      </c>
      <c r="BC182" s="117">
        <f>IF(BD218=0, 0, (AU182*AZ182)/(BD218*BC177))</f>
        <v>0</v>
      </c>
      <c r="BD182" s="109" cm="1">
        <f t="array" ref="BD182">IFERROR(_xlfn.LET(_xlpm.k,UPPER(TRIM(AY182)),_xlpm.r,_xlfn.XLOOKUP(_xlpm.k,UPPER(TRIM(AU219:BH219)),AU220:BH220,_xlfn.XLOOKUP(_xlpm.k,UPPER(TRIM(AU221:BH221)),AU222:BH222,0)),_xlpm.r*AX182*IF(AU182&gt;0,AU182,1)),0)</f>
        <v>0</v>
      </c>
      <c r="BE182" s="122">
        <f>IF(OR(ISBLANK(BG173),BG173=0),0,AU182*BG171*AZ182/BG173)</f>
        <v>0</v>
      </c>
      <c r="BF182" s="2437">
        <f t="shared" si="56"/>
        <v>0</v>
      </c>
      <c r="BG182" s="111">
        <f>IF(OR(ISBLANK(BG173),BG173=0),0,BD182*AZ182*AZ173)</f>
        <v>0</v>
      </c>
      <c r="BH182" s="123" t="str">
        <f>_xlfn.LET(_xlpm.unite,SUBSTITUTE(TRIM(AY182)," (s)",""),_xlpm.val,BG182,_xlpm.estVol,COUNTIF(BA219:BH219,_xlpm.unite)+COUNTIF(BA221:BH221,_xlpm.unite)&gt;0,_xlpm.estPoids,COUNTIF(AU219:AZ219,_xlpm.unite)+COUNTIF(AU221:AZ221,_xlpm.unite)&gt;0,IF(_xlpm.estVol,IF(ROUND(_xlpm.val,3)&gt;=1,ROUND(_xlpm.val,3)&amp;"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182" s="175"/>
      <c r="BK182" s="176"/>
      <c r="BL182" s="177"/>
      <c r="BM182" s="176"/>
      <c r="BN182" s="176"/>
      <c r="BO182" s="176"/>
      <c r="BP182" s="178"/>
      <c r="BR182" s="175"/>
      <c r="BS182" s="176"/>
      <c r="BT182" s="177"/>
      <c r="BU182" s="176"/>
      <c r="BV182" s="176"/>
      <c r="BW182" s="176"/>
      <c r="BX182" s="178"/>
      <c r="BZ182" s="175"/>
      <c r="CA182" s="176"/>
      <c r="CB182" s="177"/>
      <c r="CC182" s="176"/>
      <c r="CD182" s="176"/>
      <c r="CE182" s="176"/>
      <c r="CF182" s="178"/>
      <c r="CH182" s="3">
        <v>1</v>
      </c>
    </row>
    <row r="183" spans="2:86" ht="21" customHeight="1">
      <c r="B183" s="115" t="str">
        <f t="shared" si="51"/>
        <v>►</v>
      </c>
      <c r="C183" s="34" t="str">
        <f>C174</f>
        <v>N NOM DE VOTRE RECETTE | collez la--FAMILLE| Auteur &gt; VOUS</v>
      </c>
      <c r="D183" s="35">
        <f>D174</f>
        <v>1</v>
      </c>
      <c r="E183" s="34" t="str">
        <f>E174</f>
        <v>coupe</v>
      </c>
      <c r="F183" s="36" t="str">
        <f>F174</f>
        <v>Recette mère ► MILLE-FEUILLE  aux fraises des bois</v>
      </c>
      <c r="G183" s="100"/>
      <c r="H183" s="120"/>
      <c r="I183" s="102" t="str">
        <f t="shared" si="48"/>
        <v/>
      </c>
      <c r="J183" s="103"/>
      <c r="K183" s="141"/>
      <c r="L183" s="143">
        <v>1</v>
      </c>
      <c r="M183" s="2110"/>
      <c r="N183" s="107">
        <f>IF(P218=0,0,(P183/P218)*O177*1000)</f>
        <v>0</v>
      </c>
      <c r="O183" s="117">
        <f>IF(P218=0, 0, (G183*L183)/(P218*O177))</f>
        <v>0</v>
      </c>
      <c r="P183" s="109" cm="1">
        <f t="array" ref="P183">IFERROR(_xlfn.LET(_xlpm.k,UPPER(TRIM(K183)),_xlpm.r,_xlfn.XLOOKUP(_xlpm.k,UPPER(TRIM(G219:T219)),G220:T220,_xlfn.XLOOKUP(_xlpm.k,UPPER(TRIM(G221:T221)),G222:T222,0)),_xlpm.r*J183*IF(G183&gt;0,G183,1)),0)</f>
        <v>0</v>
      </c>
      <c r="Q183" s="118">
        <f>IF(OR(ISBLANK(S173),S173=0),0,G183*S171*L183/S173)</f>
        <v>0</v>
      </c>
      <c r="R183" s="2436">
        <f t="shared" si="52"/>
        <v>0</v>
      </c>
      <c r="S183" s="111">
        <f>IF(OR(ISBLANK(S173),S173=0),0,P183*L183*L173)</f>
        <v>0</v>
      </c>
      <c r="T183" s="119" t="str">
        <f>_xlfn.LET(_xlpm.unite,SUBSTITUTE(TRIM(K183)," (s)",""),_xlpm.val,S183,_xlpm.estVol,COUNTIF(M219:T219,_xlpm.unite)+COUNTIF(M221:T221,_xlpm.unite)&gt;0,_xlpm.estPoids,COUNTIF(G219:L219,_xlpm.unite)+COUNTIF(G221:L221,_xlpm.unite)&gt;0,IF(_xlpm.estVol,IF(ROUND(_xlpm.val,3)&gt;=1,ROUND(_xlpm.val,3)&amp;"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183" s="115" t="str">
        <f t="shared" si="53"/>
        <v>►</v>
      </c>
      <c r="W183" s="34" t="str">
        <f>W174</f>
        <v>N NAME OF YOUR RECIPE | paste it — FAMILY|  Author &gt; YOU</v>
      </c>
      <c r="X183" s="35">
        <f>X174</f>
        <v>0.6</v>
      </c>
      <c r="Y183" s="34" t="str">
        <f>Y174</f>
        <v>kg</v>
      </c>
      <c r="Z183" s="36" t="str">
        <f>Z174</f>
        <v>Master recipe ► Guinea fowl ballotine</v>
      </c>
      <c r="AA183" s="100"/>
      <c r="AB183" s="120"/>
      <c r="AC183" s="102" t="str">
        <f t="shared" si="49"/>
        <v/>
      </c>
      <c r="AD183" s="103"/>
      <c r="AE183" s="141"/>
      <c r="AF183" s="143">
        <v>1</v>
      </c>
      <c r="AG183" s="2110"/>
      <c r="AH183" s="107">
        <f>IF(AJ218=0,0,(AJ183/AJ218)*AI177*1000)</f>
        <v>0</v>
      </c>
      <c r="AI183" s="117">
        <f>IF(AJ218=0, 0, (AA183*AF183)/(AJ218*AI177))</f>
        <v>0</v>
      </c>
      <c r="AJ183" s="109" cm="1">
        <f t="array" ref="AJ183">IFERROR(_xlfn.LET(_xlpm.k,UPPER(TRIM(AE183)),_xlpm.r,_xlfn.XLOOKUP(_xlpm.k,UPPER(TRIM(AA219:AN219)),AA220:AN220,_xlfn.XLOOKUP(_xlpm.k,UPPER(TRIM(AA221:AN221)),AA222:AN222,0)),_xlpm.r*AD183*IF(AA183&gt;0,AA183,1)),0)</f>
        <v>0</v>
      </c>
      <c r="AK183" s="118">
        <f>IF(OR(ISBLANK(AM173),AM173=0),0,AA183*AM171*AF183/AM173)</f>
        <v>0</v>
      </c>
      <c r="AL183" s="2436">
        <f t="shared" si="54"/>
        <v>0</v>
      </c>
      <c r="AM183" s="111">
        <f>IF(OR(ISBLANK(AM173),AM173=0),0,AJ183*AF183*AF173)</f>
        <v>0</v>
      </c>
      <c r="AN183" s="119" t="str">
        <f>_xlfn.LET(_xlpm.unite,SUBSTITUTE(TRIM(AE183)," (s)",""),_xlpm.val,AM183,_xlpm.estVol,COUNTIF(AG219:AN219,_xlpm.unite)+COUNTIF(AG221:AN221,_xlpm.unite)&gt;0,_xlpm.estPoids,COUNTIF(AA219:AF219,_xlpm.unite)+COUNTIF(AA221:AF221,_xlpm.unite)&gt;0,IF(_xlpm.estVol,IF(ROUND(_xlpm.val,3)&gt;=1,ROUND(_xlpm.val,3)&amp;"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183" s="115" t="str">
        <f t="shared" si="55"/>
        <v>►</v>
      </c>
      <c r="AQ183" s="34" t="str">
        <f>AQ174</f>
        <v>N NOMBRE DE SU RECETA | pegue esto — FAMILIA| Autor &gt; USTED</v>
      </c>
      <c r="AR183" s="35">
        <f>AR174</f>
        <v>0.6</v>
      </c>
      <c r="AS183" s="34" t="str">
        <f>AS174</f>
        <v>kg</v>
      </c>
      <c r="AT183" s="36" t="str">
        <f>AT174</f>
        <v>Receta madre ► Ballotina de pintada</v>
      </c>
      <c r="AU183" s="100"/>
      <c r="AV183" s="120"/>
      <c r="AW183" s="102" t="str">
        <f t="shared" si="50"/>
        <v/>
      </c>
      <c r="AX183" s="103"/>
      <c r="AY183" s="141"/>
      <c r="AZ183" s="143">
        <v>1</v>
      </c>
      <c r="BA183" s="2110"/>
      <c r="BB183" s="107">
        <f>IF(BD218=0,0,(BD183/BD218)*BC177*1000)</f>
        <v>0</v>
      </c>
      <c r="BC183" s="117">
        <f>IF(BD218=0, 0, (AU183*AZ183)/(BD218*BC177))</f>
        <v>0</v>
      </c>
      <c r="BD183" s="109" cm="1">
        <f t="array" ref="BD183">IFERROR(_xlfn.LET(_xlpm.k,UPPER(TRIM(AY183)),_xlpm.r,_xlfn.XLOOKUP(_xlpm.k,UPPER(TRIM(AU219:BH219)),AU220:BH220,_xlfn.XLOOKUP(_xlpm.k,UPPER(TRIM(AU221:BH221)),AU222:BH222,0)),_xlpm.r*AX183*IF(AU183&gt;0,AU183,1)),0)</f>
        <v>0</v>
      </c>
      <c r="BE183" s="118">
        <f>IF(OR(ISBLANK(BG173),BG173=0),0,AU183*BG171*AZ183/BG173)</f>
        <v>0</v>
      </c>
      <c r="BF183" s="2436">
        <f t="shared" si="56"/>
        <v>0</v>
      </c>
      <c r="BG183" s="111">
        <f>IF(OR(ISBLANK(BG173),BG173=0),0,BD183*AZ183*AZ173)</f>
        <v>0</v>
      </c>
      <c r="BH183" s="119" t="str">
        <f>_xlfn.LET(_xlpm.unite,SUBSTITUTE(TRIM(AY183)," (s)",""),_xlpm.val,BG183,_xlpm.estVol,COUNTIF(BA219:BH219,_xlpm.unite)+COUNTIF(BA221:BH221,_xlpm.unite)&gt;0,_xlpm.estPoids,COUNTIF(AU219:AZ219,_xlpm.unite)+COUNTIF(AU221:AZ221,_xlpm.unite)&gt;0,IF(_xlpm.estVol,IF(ROUND(_xlpm.val,3)&gt;=1,ROUND(_xlpm.val,3)&amp;"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183" s="438"/>
      <c r="BK183" s="439"/>
      <c r="BL183" s="440"/>
      <c r="BM183" s="439"/>
      <c r="BN183" s="439"/>
      <c r="BO183" s="439"/>
      <c r="BP183" s="441"/>
      <c r="BR183" s="438"/>
      <c r="BS183" s="439"/>
      <c r="BT183" s="440"/>
      <c r="BU183" s="439"/>
      <c r="BV183" s="439"/>
      <c r="BW183" s="439"/>
      <c r="BX183" s="441"/>
      <c r="BZ183" s="438"/>
      <c r="CA183" s="439"/>
      <c r="CB183" s="440"/>
      <c r="CC183" s="439"/>
      <c r="CD183" s="439"/>
      <c r="CE183" s="439"/>
      <c r="CF183" s="441"/>
      <c r="CH183" s="3">
        <v>1</v>
      </c>
    </row>
    <row r="184" spans="2:86" ht="21" customHeight="1">
      <c r="B184" s="115" t="str">
        <f t="shared" si="51"/>
        <v>►</v>
      </c>
      <c r="C184" s="34" t="str">
        <f>C174</f>
        <v>N NOM DE VOTRE RECETTE | collez la--FAMILLE| Auteur &gt; VOUS</v>
      </c>
      <c r="D184" s="35">
        <f>D174</f>
        <v>1</v>
      </c>
      <c r="E184" s="34" t="str">
        <f>E174</f>
        <v>coupe</v>
      </c>
      <c r="F184" s="36" t="str">
        <f>F174</f>
        <v>Recette mère ► MILLE-FEUILLE  aux fraises des bois</v>
      </c>
      <c r="G184" s="100"/>
      <c r="H184" s="120"/>
      <c r="I184" s="102" t="str">
        <f t="shared" si="48"/>
        <v/>
      </c>
      <c r="J184" s="103"/>
      <c r="K184" s="141"/>
      <c r="L184" s="143">
        <v>1</v>
      </c>
      <c r="M184" s="2110"/>
      <c r="N184" s="107">
        <f>IF(P218=0,0,(P184/P218)*O177*1000)</f>
        <v>0</v>
      </c>
      <c r="O184" s="117">
        <f>IF(P218=0, 0, (G184*L184)/(P218*O177))</f>
        <v>0</v>
      </c>
      <c r="P184" s="109" cm="1">
        <f t="array" ref="P184">IFERROR(_xlfn.LET(_xlpm.k,UPPER(TRIM(K184)),_xlpm.r,_xlfn.XLOOKUP(_xlpm.k,UPPER(TRIM(G219:T219)),G220:T220,_xlfn.XLOOKUP(_xlpm.k,UPPER(TRIM(G221:T221)),G222:T222,0)),_xlpm.r*J184*IF(G184&gt;0,G184,1)),0)</f>
        <v>0</v>
      </c>
      <c r="Q184" s="122">
        <f>IF(OR(ISBLANK(S173),S173=0),0,G184*S171*L184/S173)</f>
        <v>0</v>
      </c>
      <c r="R184" s="2437">
        <f t="shared" si="52"/>
        <v>0</v>
      </c>
      <c r="S184" s="111">
        <f>IF(OR(ISBLANK(S173),S173=0),0,P184*L184*L173)</f>
        <v>0</v>
      </c>
      <c r="T184" s="134" t="str">
        <f>_xlfn.LET(_xlpm.unite,SUBSTITUTE(TRIM(K184)," (s)",""),_xlpm.val,S184,_xlpm.estVol,COUNTIF(M219:T219,_xlpm.unite)+COUNTIF(M221:T221,_xlpm.unite)&gt;0,_xlpm.estPoids,COUNTIF(G219:L219,_xlpm.unite)+COUNTIF(G221:L221,_xlpm.unite)&gt;0,IF(_xlpm.estVol,IF(ROUND(_xlpm.val,3)&gt;=1,ROUND(_xlpm.val,3)&amp;"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184" s="115" t="str">
        <f t="shared" si="53"/>
        <v>►</v>
      </c>
      <c r="W184" s="34" t="str">
        <f>W174</f>
        <v>N NAME OF YOUR RECIPE | paste it — FAMILY|  Author &gt; YOU</v>
      </c>
      <c r="X184" s="35">
        <f>X174</f>
        <v>0.6</v>
      </c>
      <c r="Y184" s="34" t="str">
        <f>Y174</f>
        <v>kg</v>
      </c>
      <c r="Z184" s="36" t="str">
        <f>Z174</f>
        <v>Master recipe ► Guinea fowl ballotine</v>
      </c>
      <c r="AA184" s="100"/>
      <c r="AB184" s="120"/>
      <c r="AC184" s="102" t="str">
        <f t="shared" si="49"/>
        <v/>
      </c>
      <c r="AD184" s="103"/>
      <c r="AE184" s="141"/>
      <c r="AF184" s="143">
        <v>1</v>
      </c>
      <c r="AG184" s="2110"/>
      <c r="AH184" s="107">
        <f>IF(AJ218=0,0,(AJ184/AJ218)*AI177*1000)</f>
        <v>0</v>
      </c>
      <c r="AI184" s="117">
        <f>IF(AJ218=0, 0, (AA184*AF184)/(AJ218*AI177))</f>
        <v>0</v>
      </c>
      <c r="AJ184" s="109" cm="1">
        <f t="array" ref="AJ184">IFERROR(_xlfn.LET(_xlpm.k,UPPER(TRIM(AE184)),_xlpm.r,_xlfn.XLOOKUP(_xlpm.k,UPPER(TRIM(AA219:AN219)),AA220:AN220,_xlfn.XLOOKUP(_xlpm.k,UPPER(TRIM(AA221:AN221)),AA222:AN222,0)),_xlpm.r*AD184*IF(AA184&gt;0,AA184,1)),0)</f>
        <v>0</v>
      </c>
      <c r="AK184" s="122">
        <f>IF(OR(ISBLANK(AM173),AM173=0),0,AA184*AM171*AF184/AM173)</f>
        <v>0</v>
      </c>
      <c r="AL184" s="2437">
        <f t="shared" si="54"/>
        <v>0</v>
      </c>
      <c r="AM184" s="111">
        <f>IF(OR(ISBLANK(AM173),AM173=0),0,AJ184*AF184*AF173)</f>
        <v>0</v>
      </c>
      <c r="AN184" s="134" t="str">
        <f>_xlfn.LET(_xlpm.unite,SUBSTITUTE(TRIM(AE184)," (s)",""),_xlpm.val,AM184,_xlpm.estVol,COUNTIF(AG219:AN219,_xlpm.unite)+COUNTIF(AG221:AN221,_xlpm.unite)&gt;0,_xlpm.estPoids,COUNTIF(AA219:AF219,_xlpm.unite)+COUNTIF(AA221:AF221,_xlpm.unite)&gt;0,IF(_xlpm.estVol,IF(ROUND(_xlpm.val,3)&gt;=1,ROUND(_xlpm.val,3)&amp;"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184" s="115" t="str">
        <f t="shared" si="55"/>
        <v>►</v>
      </c>
      <c r="AQ184" s="34" t="str">
        <f>AQ174</f>
        <v>N NOMBRE DE SU RECETA | pegue esto — FAMILIA| Autor &gt; USTED</v>
      </c>
      <c r="AR184" s="35">
        <f>AR174</f>
        <v>0.6</v>
      </c>
      <c r="AS184" s="34" t="str">
        <f>AS174</f>
        <v>kg</v>
      </c>
      <c r="AT184" s="36" t="str">
        <f>AT174</f>
        <v>Receta madre ► Ballotina de pintada</v>
      </c>
      <c r="AU184" s="100"/>
      <c r="AV184" s="120"/>
      <c r="AW184" s="102" t="str">
        <f t="shared" si="50"/>
        <v/>
      </c>
      <c r="AX184" s="103"/>
      <c r="AY184" s="141"/>
      <c r="AZ184" s="143">
        <v>1</v>
      </c>
      <c r="BA184" s="2110"/>
      <c r="BB184" s="107">
        <f>IF(BD218=0,0,(BD184/BD218)*BC177*1000)</f>
        <v>0</v>
      </c>
      <c r="BC184" s="117">
        <f>IF(BD218=0, 0, (AU184*AZ184)/(BD218*BC177))</f>
        <v>0</v>
      </c>
      <c r="BD184" s="109" cm="1">
        <f t="array" ref="BD184">IFERROR(_xlfn.LET(_xlpm.k,UPPER(TRIM(AY184)),_xlpm.r,_xlfn.XLOOKUP(_xlpm.k,UPPER(TRIM(AU219:BH219)),AU220:BH220,_xlfn.XLOOKUP(_xlpm.k,UPPER(TRIM(AU221:BH221)),AU222:BH222,0)),_xlpm.r*AX184*IF(AU184&gt;0,AU184,1)),0)</f>
        <v>0</v>
      </c>
      <c r="BE184" s="122">
        <f>IF(OR(ISBLANK(BG173),BG173=0),0,AU184*BG171*AZ184/BG173)</f>
        <v>0</v>
      </c>
      <c r="BF184" s="2437">
        <f t="shared" si="56"/>
        <v>0</v>
      </c>
      <c r="BG184" s="111">
        <f>IF(OR(ISBLANK(BG173),BG173=0),0,BD184*AZ184*AZ173)</f>
        <v>0</v>
      </c>
      <c r="BH184" s="134" t="str">
        <f>_xlfn.LET(_xlpm.unite,SUBSTITUTE(TRIM(AY184)," (s)",""),_xlpm.val,BG184,_xlpm.estVol,COUNTIF(BA219:BH219,_xlpm.unite)+COUNTIF(BA221:BH221,_xlpm.unite)&gt;0,_xlpm.estPoids,COUNTIF(AU219:AZ219,_xlpm.unite)+COUNTIF(AU221:AZ221,_xlpm.unite)&gt;0,IF(_xlpm.estVol,IF(ROUND(_xlpm.val,3)&gt;=1,ROUND(_xlpm.val,3)&amp;"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184" s="2594" t="s">
        <v>526</v>
      </c>
      <c r="BK184" s="484" t="s">
        <v>527</v>
      </c>
      <c r="BL184" s="485"/>
      <c r="BM184" s="486"/>
      <c r="BN184" s="486"/>
      <c r="BO184" s="9"/>
      <c r="BP184" s="223"/>
      <c r="BR184" s="2594" t="s">
        <v>526</v>
      </c>
      <c r="BS184" s="484" t="s">
        <v>528</v>
      </c>
      <c r="BT184" s="485"/>
      <c r="BU184" s="486"/>
      <c r="BV184" s="486"/>
      <c r="BW184" s="9"/>
      <c r="BX184" s="223"/>
      <c r="BZ184" s="2594" t="s">
        <v>526</v>
      </c>
      <c r="CA184" s="484" t="s">
        <v>529</v>
      </c>
      <c r="CB184" s="485"/>
      <c r="CC184" s="486"/>
      <c r="CD184" s="486"/>
      <c r="CE184" s="9"/>
      <c r="CF184" s="223"/>
      <c r="CH184" s="3">
        <v>1</v>
      </c>
    </row>
    <row r="185" spans="2:86" ht="21" customHeight="1">
      <c r="B185" s="115" t="str">
        <f t="shared" si="51"/>
        <v>►</v>
      </c>
      <c r="C185" s="34" t="str">
        <f>C174</f>
        <v>N NOM DE VOTRE RECETTE | collez la--FAMILLE| Auteur &gt; VOUS</v>
      </c>
      <c r="D185" s="35">
        <f>D174</f>
        <v>1</v>
      </c>
      <c r="E185" s="34" t="str">
        <f>E174</f>
        <v>coupe</v>
      </c>
      <c r="F185" s="36" t="str">
        <f>F174</f>
        <v>Recette mère ► MILLE-FEUILLE  aux fraises des bois</v>
      </c>
      <c r="G185" s="100"/>
      <c r="H185" s="120"/>
      <c r="I185" s="102" t="str">
        <f t="shared" si="48"/>
        <v/>
      </c>
      <c r="J185" s="103"/>
      <c r="K185" s="141"/>
      <c r="L185" s="143">
        <v>1</v>
      </c>
      <c r="M185" s="2110"/>
      <c r="N185" s="107">
        <f>IF(P218=0,0,(P185/P218)*O177*1000)</f>
        <v>0</v>
      </c>
      <c r="O185" s="117">
        <f>IF(P218=0, 0, (G185*L185)/(P218*O177))</f>
        <v>0</v>
      </c>
      <c r="P185" s="109" cm="1">
        <f t="array" ref="P185">IFERROR(_xlfn.LET(_xlpm.k,UPPER(TRIM(K185)),_xlpm.r,_xlfn.XLOOKUP(_xlpm.k,UPPER(TRIM(G219:T219)),G220:T220,_xlfn.XLOOKUP(_xlpm.k,UPPER(TRIM(G221:T221)),G222:T222,0)),_xlpm.r*J185*IF(G185&gt;0,G185,1)),0)</f>
        <v>0</v>
      </c>
      <c r="Q185" s="118">
        <f>IF(OR(ISBLANK(S173),S173=0),0,G185*S171*L185/S173)</f>
        <v>0</v>
      </c>
      <c r="R185" s="2436">
        <f t="shared" si="52"/>
        <v>0</v>
      </c>
      <c r="S185" s="111">
        <f>IF(OR(ISBLANK(S173),S173=0),0,P185*L185*L173)</f>
        <v>0</v>
      </c>
      <c r="T185" s="119" t="str">
        <f>_xlfn.LET(_xlpm.unite,SUBSTITUTE(TRIM(K185)," (s)",""),_xlpm.val,S185,_xlpm.estVol,COUNTIF(M219:T219,_xlpm.unite)+COUNTIF(M221:T221,_xlpm.unite)&gt;0,_xlpm.estPoids,COUNTIF(G219:L219,_xlpm.unite)+COUNTIF(G221:L221,_xlpm.unite)&gt;0,IF(_xlpm.estVol,IF(ROUND(_xlpm.val,3)&gt;=1,ROUND(_xlpm.val,3)&amp;"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185" s="115" t="str">
        <f t="shared" si="53"/>
        <v>►</v>
      </c>
      <c r="W185" s="34" t="str">
        <f>W174</f>
        <v>N NAME OF YOUR RECIPE | paste it — FAMILY|  Author &gt; YOU</v>
      </c>
      <c r="X185" s="35">
        <f>X174</f>
        <v>0.6</v>
      </c>
      <c r="Y185" s="34" t="str">
        <f>Y174</f>
        <v>kg</v>
      </c>
      <c r="Z185" s="36" t="str">
        <f>Z174</f>
        <v>Master recipe ► Guinea fowl ballotine</v>
      </c>
      <c r="AA185" s="100"/>
      <c r="AB185" s="120"/>
      <c r="AC185" s="102" t="str">
        <f t="shared" si="49"/>
        <v/>
      </c>
      <c r="AD185" s="103"/>
      <c r="AE185" s="141"/>
      <c r="AF185" s="143">
        <v>1</v>
      </c>
      <c r="AG185" s="2110"/>
      <c r="AH185" s="107">
        <f>IF(AJ218=0,0,(AJ185/AJ218)*AI177*1000)</f>
        <v>0</v>
      </c>
      <c r="AI185" s="117">
        <f>IF(AJ218=0, 0, (AA185*AF185)/(AJ218*AI177))</f>
        <v>0</v>
      </c>
      <c r="AJ185" s="109" cm="1">
        <f t="array" ref="AJ185">IFERROR(_xlfn.LET(_xlpm.k,UPPER(TRIM(AE185)),_xlpm.r,_xlfn.XLOOKUP(_xlpm.k,UPPER(TRIM(AA219:AN219)),AA220:AN220,_xlfn.XLOOKUP(_xlpm.k,UPPER(TRIM(AA221:AN221)),AA222:AN222,0)),_xlpm.r*AD185*IF(AA185&gt;0,AA185,1)),0)</f>
        <v>0</v>
      </c>
      <c r="AK185" s="118">
        <f>IF(OR(ISBLANK(AM173),AM173=0),0,AA185*AM171*AF185/AM173)</f>
        <v>0</v>
      </c>
      <c r="AL185" s="2436">
        <f t="shared" si="54"/>
        <v>0</v>
      </c>
      <c r="AM185" s="111">
        <f>IF(OR(ISBLANK(AM173),AM173=0),0,AJ185*AF185*AF173)</f>
        <v>0</v>
      </c>
      <c r="AN185" s="119" t="str">
        <f>_xlfn.LET(_xlpm.unite,SUBSTITUTE(TRIM(AE185)," (s)",""),_xlpm.val,AM185,_xlpm.estVol,COUNTIF(AG219:AN219,_xlpm.unite)+COUNTIF(AG221:AN221,_xlpm.unite)&gt;0,_xlpm.estPoids,COUNTIF(AA219:AF219,_xlpm.unite)+COUNTIF(AA221:AF221,_xlpm.unite)&gt;0,IF(_xlpm.estVol,IF(ROUND(_xlpm.val,3)&gt;=1,ROUND(_xlpm.val,3)&amp;"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185" s="115" t="str">
        <f t="shared" si="55"/>
        <v>►</v>
      </c>
      <c r="AQ185" s="34" t="str">
        <f>AQ174</f>
        <v>N NOMBRE DE SU RECETA | pegue esto — FAMILIA| Autor &gt; USTED</v>
      </c>
      <c r="AR185" s="35">
        <f>AR174</f>
        <v>0.6</v>
      </c>
      <c r="AS185" s="34" t="str">
        <f>AS174</f>
        <v>kg</v>
      </c>
      <c r="AT185" s="36" t="str">
        <f>AT174</f>
        <v>Receta madre ► Ballotina de pintada</v>
      </c>
      <c r="AU185" s="100"/>
      <c r="AV185" s="120"/>
      <c r="AW185" s="102" t="str">
        <f t="shared" si="50"/>
        <v/>
      </c>
      <c r="AX185" s="103"/>
      <c r="AY185" s="141"/>
      <c r="AZ185" s="143">
        <v>1</v>
      </c>
      <c r="BA185" s="2110"/>
      <c r="BB185" s="107">
        <f>IF(BD218=0,0,(BD185/BD218)*BC177*1000)</f>
        <v>0</v>
      </c>
      <c r="BC185" s="117">
        <f>IF(BD218=0, 0, (AU185*AZ185)/(BD218*BC177))</f>
        <v>0</v>
      </c>
      <c r="BD185" s="109" cm="1">
        <f t="array" ref="BD185">IFERROR(_xlfn.LET(_xlpm.k,UPPER(TRIM(AY185)),_xlpm.r,_xlfn.XLOOKUP(_xlpm.k,UPPER(TRIM(AU219:BH219)),AU220:BH220,_xlfn.XLOOKUP(_xlpm.k,UPPER(TRIM(AU221:BH221)),AU222:BH222,0)),_xlpm.r*AX185*IF(AU185&gt;0,AU185,1)),0)</f>
        <v>0</v>
      </c>
      <c r="BE185" s="118">
        <f>IF(OR(ISBLANK(BG173),BG173=0),0,AU185*BG171*AZ185/BG173)</f>
        <v>0</v>
      </c>
      <c r="BF185" s="2436">
        <f t="shared" si="56"/>
        <v>0</v>
      </c>
      <c r="BG185" s="111">
        <f>IF(OR(ISBLANK(BG173),BG173=0),0,BD185*AZ185*AZ173)</f>
        <v>0</v>
      </c>
      <c r="BH185" s="119" t="str">
        <f>_xlfn.LET(_xlpm.unite,SUBSTITUTE(TRIM(AY185)," (s)",""),_xlpm.val,BG185,_xlpm.estVol,COUNTIF(BA219:BH219,_xlpm.unite)+COUNTIF(BA221:BH221,_xlpm.unite)&gt;0,_xlpm.estPoids,COUNTIF(AU219:AZ219,_xlpm.unite)+COUNTIF(AU221:AZ221,_xlpm.unite)&gt;0,IF(_xlpm.estVol,IF(ROUND(_xlpm.val,3)&gt;=1,ROUND(_xlpm.val,3)&amp;"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185" s="2594"/>
      <c r="BK185" s="487" t="s">
        <v>530</v>
      </c>
      <c r="BL185" s="488"/>
      <c r="BM185" s="488"/>
      <c r="BN185" s="489"/>
      <c r="BO185" s="9"/>
      <c r="BP185" s="223"/>
      <c r="BR185" s="2594"/>
      <c r="BS185" s="487" t="s">
        <v>531</v>
      </c>
      <c r="BT185" s="488"/>
      <c r="BU185" s="488"/>
      <c r="BV185" s="489"/>
      <c r="BW185" s="9"/>
      <c r="BX185" s="223"/>
      <c r="BZ185" s="2594"/>
      <c r="CA185" s="487" t="s">
        <v>532</v>
      </c>
      <c r="CB185" s="488"/>
      <c r="CC185" s="488"/>
      <c r="CD185" s="489"/>
      <c r="CE185" s="9"/>
      <c r="CF185" s="223"/>
      <c r="CH185" s="3">
        <v>1</v>
      </c>
    </row>
    <row r="186" spans="2:86" ht="21" customHeight="1">
      <c r="B186" s="115" t="str">
        <f t="shared" si="51"/>
        <v>►</v>
      </c>
      <c r="C186" s="34" t="str">
        <f>C174</f>
        <v>N NOM DE VOTRE RECETTE | collez la--FAMILLE| Auteur &gt; VOUS</v>
      </c>
      <c r="D186" s="35">
        <f>D174</f>
        <v>1</v>
      </c>
      <c r="E186" s="34" t="str">
        <f>E174</f>
        <v>coupe</v>
      </c>
      <c r="F186" s="36" t="str">
        <f>F174</f>
        <v>Recette mère ► MILLE-FEUILLE  aux fraises des bois</v>
      </c>
      <c r="G186" s="100"/>
      <c r="H186" s="120"/>
      <c r="I186" s="102" t="str">
        <f t="shared" si="48"/>
        <v/>
      </c>
      <c r="J186" s="103"/>
      <c r="K186" s="141"/>
      <c r="L186" s="143">
        <v>1</v>
      </c>
      <c r="M186" s="2110"/>
      <c r="N186" s="107">
        <f>IF(P218=0,0,(P186/P218)*O177*1000)</f>
        <v>0</v>
      </c>
      <c r="O186" s="117">
        <f>IF(P218=0, 0, (G186*L186)/(P218*O177))</f>
        <v>0</v>
      </c>
      <c r="P186" s="109" cm="1">
        <f t="array" ref="P186">IFERROR(_xlfn.LET(_xlpm.k,UPPER(TRIM(K186)),_xlpm.r,_xlfn.XLOOKUP(_xlpm.k,UPPER(TRIM(G219:T219)),G220:T220,_xlfn.XLOOKUP(_xlpm.k,UPPER(TRIM(G221:T221)),G222:T222,0)),_xlpm.r*J186*IF(G186&gt;0,G186,1)),0)</f>
        <v>0</v>
      </c>
      <c r="Q186" s="122">
        <f>IF(OR(ISBLANK(S173),S173=0),0,G186*S171*L186/S173)</f>
        <v>0</v>
      </c>
      <c r="R186" s="2437">
        <f t="shared" si="52"/>
        <v>0</v>
      </c>
      <c r="S186" s="111">
        <f>IF(OR(ISBLANK(S173),S173=0),0,P186*L186*L173)</f>
        <v>0</v>
      </c>
      <c r="T186" s="134" t="str">
        <f>_xlfn.LET(_xlpm.unite,SUBSTITUTE(TRIM(K186)," (s)",""),_xlpm.val,S186,_xlpm.estVol,COUNTIF(M219:T219,_xlpm.unite)+COUNTIF(M221:T221,_xlpm.unite)&gt;0,_xlpm.estPoids,COUNTIF(G219:L219,_xlpm.unite)+COUNTIF(G221:L221,_xlpm.unite)&gt;0,IF(_xlpm.estVol,IF(ROUND(_xlpm.val,3)&gt;=1,ROUND(_xlpm.val,3)&amp;"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186" s="115" t="str">
        <f t="shared" si="53"/>
        <v>►</v>
      </c>
      <c r="W186" s="34" t="str">
        <f>W174</f>
        <v>N NAME OF YOUR RECIPE | paste it — FAMILY|  Author &gt; YOU</v>
      </c>
      <c r="X186" s="35">
        <f>X174</f>
        <v>0.6</v>
      </c>
      <c r="Y186" s="34" t="str">
        <f>Y174</f>
        <v>kg</v>
      </c>
      <c r="Z186" s="36" t="str">
        <f>Z174</f>
        <v>Master recipe ► Guinea fowl ballotine</v>
      </c>
      <c r="AA186" s="100"/>
      <c r="AB186" s="120"/>
      <c r="AC186" s="102" t="str">
        <f t="shared" si="49"/>
        <v/>
      </c>
      <c r="AD186" s="103"/>
      <c r="AE186" s="141"/>
      <c r="AF186" s="143">
        <v>1</v>
      </c>
      <c r="AG186" s="2110"/>
      <c r="AH186" s="107">
        <f>IF(AJ218=0,0,(AJ186/AJ218)*AI177*1000)</f>
        <v>0</v>
      </c>
      <c r="AI186" s="117">
        <f>IF(AJ218=0, 0, (AA186*AF186)/(AJ218*AI177))</f>
        <v>0</v>
      </c>
      <c r="AJ186" s="109" cm="1">
        <f t="array" ref="AJ186">IFERROR(_xlfn.LET(_xlpm.k,UPPER(TRIM(AE186)),_xlpm.r,_xlfn.XLOOKUP(_xlpm.k,UPPER(TRIM(AA219:AN219)),AA220:AN220,_xlfn.XLOOKUP(_xlpm.k,UPPER(TRIM(AA221:AN221)),AA222:AN222,0)),_xlpm.r*AD186*IF(AA186&gt;0,AA186,1)),0)</f>
        <v>0</v>
      </c>
      <c r="AK186" s="122">
        <f>IF(OR(ISBLANK(AM173),AM173=0),0,AA186*AM171*AF186/AM173)</f>
        <v>0</v>
      </c>
      <c r="AL186" s="2437">
        <f t="shared" si="54"/>
        <v>0</v>
      </c>
      <c r="AM186" s="111">
        <f>IF(OR(ISBLANK(AM173),AM173=0),0,AJ186*AF186*AF173)</f>
        <v>0</v>
      </c>
      <c r="AN186" s="134" t="str">
        <f>_xlfn.LET(_xlpm.unite,SUBSTITUTE(TRIM(AE186)," (s)",""),_xlpm.val,AM186,_xlpm.estVol,COUNTIF(AG219:AN219,_xlpm.unite)+COUNTIF(AG221:AN221,_xlpm.unite)&gt;0,_xlpm.estPoids,COUNTIF(AA219:AF219,_xlpm.unite)+COUNTIF(AA221:AF221,_xlpm.unite)&gt;0,IF(_xlpm.estVol,IF(ROUND(_xlpm.val,3)&gt;=1,ROUND(_xlpm.val,3)&amp;"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186" s="115" t="str">
        <f t="shared" si="55"/>
        <v>►</v>
      </c>
      <c r="AQ186" s="34" t="str">
        <f>AQ174</f>
        <v>N NOMBRE DE SU RECETA | pegue esto — FAMILIA| Autor &gt; USTED</v>
      </c>
      <c r="AR186" s="35">
        <f>AR174</f>
        <v>0.6</v>
      </c>
      <c r="AS186" s="34" t="str">
        <f>AS174</f>
        <v>kg</v>
      </c>
      <c r="AT186" s="36" t="str">
        <f>AT174</f>
        <v>Receta madre ► Ballotina de pintada</v>
      </c>
      <c r="AU186" s="100"/>
      <c r="AV186" s="120"/>
      <c r="AW186" s="102" t="str">
        <f t="shared" si="50"/>
        <v/>
      </c>
      <c r="AX186" s="103"/>
      <c r="AY186" s="141"/>
      <c r="AZ186" s="143">
        <v>1</v>
      </c>
      <c r="BA186" s="2110"/>
      <c r="BB186" s="107">
        <f>IF(BD218=0,0,(BD186/BD218)*BC177*1000)</f>
        <v>0</v>
      </c>
      <c r="BC186" s="117">
        <f>IF(BD218=0, 0, (AU186*AZ186)/(BD218*BC177))</f>
        <v>0</v>
      </c>
      <c r="BD186" s="109" cm="1">
        <f t="array" ref="BD186">IFERROR(_xlfn.LET(_xlpm.k,UPPER(TRIM(AY186)),_xlpm.r,_xlfn.XLOOKUP(_xlpm.k,UPPER(TRIM(AU219:BH219)),AU220:BH220,_xlfn.XLOOKUP(_xlpm.k,UPPER(TRIM(AU221:BH221)),AU222:BH222,0)),_xlpm.r*AX186*IF(AU186&gt;0,AU186,1)),0)</f>
        <v>0</v>
      </c>
      <c r="BE186" s="122">
        <f>IF(OR(ISBLANK(BG173),BG173=0),0,AU186*BG171*AZ186/BG173)</f>
        <v>0</v>
      </c>
      <c r="BF186" s="2437">
        <f t="shared" si="56"/>
        <v>0</v>
      </c>
      <c r="BG186" s="111">
        <f>IF(OR(ISBLANK(BG173),BG173=0),0,BD186*AZ186*AZ173)</f>
        <v>0</v>
      </c>
      <c r="BH186" s="134" t="str">
        <f>_xlfn.LET(_xlpm.unite,SUBSTITUTE(TRIM(AY186)," (s)",""),_xlpm.val,BG186,_xlpm.estVol,COUNTIF(BA219:BH219,_xlpm.unite)+COUNTIF(BA221:BH221,_xlpm.unite)&gt;0,_xlpm.estPoids,COUNTIF(AU219:AZ219,_xlpm.unite)+COUNTIF(AU221:AZ221,_xlpm.unite)&gt;0,IF(_xlpm.estVol,IF(ROUND(_xlpm.val,3)&gt;=1,ROUND(_xlpm.val,3)&amp;"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186" s="2594"/>
      <c r="BK186" s="490">
        <v>16</v>
      </c>
      <c r="BL186" s="491" t="s">
        <v>498</v>
      </c>
      <c r="BM186" s="489"/>
      <c r="BN186" s="489"/>
      <c r="BO186" s="9"/>
      <c r="BP186" s="223"/>
      <c r="BR186" s="2594"/>
      <c r="BS186" s="490">
        <v>16</v>
      </c>
      <c r="BT186" s="491" t="s">
        <v>499</v>
      </c>
      <c r="BU186" s="489"/>
      <c r="BV186" s="489"/>
      <c r="BW186" s="9"/>
      <c r="BX186" s="223"/>
      <c r="BZ186" s="2594"/>
      <c r="CA186" s="490">
        <v>16</v>
      </c>
      <c r="CB186" s="491" t="s">
        <v>500</v>
      </c>
      <c r="CC186" s="489"/>
      <c r="CD186" s="489"/>
      <c r="CE186" s="9"/>
      <c r="CF186" s="223"/>
      <c r="CH186" s="3">
        <v>1</v>
      </c>
    </row>
    <row r="187" spans="2:86" ht="21" customHeight="1">
      <c r="B187" s="115" t="str">
        <f t="shared" si="51"/>
        <v>►</v>
      </c>
      <c r="C187" s="34" t="str">
        <f>C174</f>
        <v>N NOM DE VOTRE RECETTE | collez la--FAMILLE| Auteur &gt; VOUS</v>
      </c>
      <c r="D187" s="35">
        <f>D174</f>
        <v>1</v>
      </c>
      <c r="E187" s="34" t="str">
        <f>E174</f>
        <v>coupe</v>
      </c>
      <c r="F187" s="36" t="str">
        <f>F174</f>
        <v>Recette mère ► MILLE-FEUILLE  aux fraises des bois</v>
      </c>
      <c r="G187" s="100"/>
      <c r="H187" s="120"/>
      <c r="I187" s="102" t="str">
        <f t="shared" si="48"/>
        <v/>
      </c>
      <c r="J187" s="103"/>
      <c r="K187" s="141"/>
      <c r="L187" s="143">
        <v>1</v>
      </c>
      <c r="M187" s="2110"/>
      <c r="N187" s="107">
        <f>IF(P218=0,0,(P187/P218)*O177*1000)</f>
        <v>0</v>
      </c>
      <c r="O187" s="117">
        <f>IF(P218=0, 0, (G187*L187)/(P218*O177))</f>
        <v>0</v>
      </c>
      <c r="P187" s="109" cm="1">
        <f t="array" ref="P187">IFERROR(_xlfn.LET(_xlpm.k,UPPER(TRIM(K187)),_xlpm.r,_xlfn.XLOOKUP(_xlpm.k,UPPER(TRIM(G219:T219)),G220:T220,_xlfn.XLOOKUP(_xlpm.k,UPPER(TRIM(G221:T221)),G222:T222,0)),_xlpm.r*J187*IF(G187&gt;0,G187,1)),0)</f>
        <v>0</v>
      </c>
      <c r="Q187" s="118">
        <f>IF(OR(ISBLANK(S173),S173=0),0,G187*S171*L187/S173)</f>
        <v>0</v>
      </c>
      <c r="R187" s="2436">
        <f t="shared" si="52"/>
        <v>0</v>
      </c>
      <c r="S187" s="111">
        <f>IF(OR(ISBLANK(S173),S173=0),0,P187*L187*L173)</f>
        <v>0</v>
      </c>
      <c r="T187" s="119" t="str">
        <f>_xlfn.LET(_xlpm.unite,SUBSTITUTE(TRIM(K187)," (s)",""),_xlpm.val,S187,_xlpm.estVol,COUNTIF(M219:T219,_xlpm.unite)+COUNTIF(M221:T221,_xlpm.unite)&gt;0,_xlpm.estPoids,COUNTIF(G219:L219,_xlpm.unite)+COUNTIF(G221:L221,_xlpm.unite)&gt;0,IF(_xlpm.estVol,IF(ROUND(_xlpm.val,3)&gt;=1,ROUND(_xlpm.val,3)&amp;"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187" s="115" t="str">
        <f t="shared" si="53"/>
        <v>►</v>
      </c>
      <c r="W187" s="34" t="str">
        <f>W174</f>
        <v>N NAME OF YOUR RECIPE | paste it — FAMILY|  Author &gt; YOU</v>
      </c>
      <c r="X187" s="35">
        <f>X174</f>
        <v>0.6</v>
      </c>
      <c r="Y187" s="34" t="str">
        <f>Y174</f>
        <v>kg</v>
      </c>
      <c r="Z187" s="36" t="str">
        <f>Z174</f>
        <v>Master recipe ► Guinea fowl ballotine</v>
      </c>
      <c r="AA187" s="100"/>
      <c r="AB187" s="120"/>
      <c r="AC187" s="102" t="str">
        <f t="shared" si="49"/>
        <v/>
      </c>
      <c r="AD187" s="103"/>
      <c r="AE187" s="141"/>
      <c r="AF187" s="143">
        <v>1</v>
      </c>
      <c r="AG187" s="2110"/>
      <c r="AH187" s="107">
        <f>IF(AJ218=0,0,(AJ187/AJ218)*AI177*1000)</f>
        <v>0</v>
      </c>
      <c r="AI187" s="117">
        <f>IF(AJ218=0, 0, (AA187*AF187)/(AJ218*AI177))</f>
        <v>0</v>
      </c>
      <c r="AJ187" s="109" cm="1">
        <f t="array" ref="AJ187">IFERROR(_xlfn.LET(_xlpm.k,UPPER(TRIM(AE187)),_xlpm.r,_xlfn.XLOOKUP(_xlpm.k,UPPER(TRIM(AA219:AN219)),AA220:AN220,_xlfn.XLOOKUP(_xlpm.k,UPPER(TRIM(AA221:AN221)),AA222:AN222,0)),_xlpm.r*AD187*IF(AA187&gt;0,AA187,1)),0)</f>
        <v>0</v>
      </c>
      <c r="AK187" s="118">
        <f>IF(OR(ISBLANK(AM173),AM173=0),0,AA187*AM171*AF187/AM173)</f>
        <v>0</v>
      </c>
      <c r="AL187" s="2436">
        <f t="shared" si="54"/>
        <v>0</v>
      </c>
      <c r="AM187" s="111">
        <f>IF(OR(ISBLANK(AM173),AM173=0),0,AJ187*AF187*AF173)</f>
        <v>0</v>
      </c>
      <c r="AN187" s="119" t="str">
        <f>_xlfn.LET(_xlpm.unite,SUBSTITUTE(TRIM(AE187)," (s)",""),_xlpm.val,AM187,_xlpm.estVol,COUNTIF(AG219:AN219,_xlpm.unite)+COUNTIF(AG221:AN221,_xlpm.unite)&gt;0,_xlpm.estPoids,COUNTIF(AA219:AF219,_xlpm.unite)+COUNTIF(AA221:AF221,_xlpm.unite)&gt;0,IF(_xlpm.estVol,IF(ROUND(_xlpm.val,3)&gt;=1,ROUND(_xlpm.val,3)&amp;"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187" s="115" t="str">
        <f t="shared" si="55"/>
        <v>►</v>
      </c>
      <c r="AQ187" s="34" t="str">
        <f>AQ174</f>
        <v>N NOMBRE DE SU RECETA | pegue esto — FAMILIA| Autor &gt; USTED</v>
      </c>
      <c r="AR187" s="35">
        <f>AR174</f>
        <v>0.6</v>
      </c>
      <c r="AS187" s="34" t="str">
        <f>AS174</f>
        <v>kg</v>
      </c>
      <c r="AT187" s="36" t="str">
        <f>AT174</f>
        <v>Receta madre ► Ballotina de pintada</v>
      </c>
      <c r="AU187" s="100"/>
      <c r="AV187" s="120"/>
      <c r="AW187" s="102" t="str">
        <f t="shared" si="50"/>
        <v/>
      </c>
      <c r="AX187" s="103"/>
      <c r="AY187" s="141"/>
      <c r="AZ187" s="143">
        <v>1</v>
      </c>
      <c r="BA187" s="2110"/>
      <c r="BB187" s="107">
        <f>IF(BD218=0,0,(BD187/BD218)*BC177*1000)</f>
        <v>0</v>
      </c>
      <c r="BC187" s="117">
        <f>IF(BD218=0, 0, (AU187*AZ187)/(BD218*BC177))</f>
        <v>0</v>
      </c>
      <c r="BD187" s="109" cm="1">
        <f t="array" ref="BD187">IFERROR(_xlfn.LET(_xlpm.k,UPPER(TRIM(AY187)),_xlpm.r,_xlfn.XLOOKUP(_xlpm.k,UPPER(TRIM(AU219:BH219)),AU220:BH220,_xlfn.XLOOKUP(_xlpm.k,UPPER(TRIM(AU221:BH221)),AU222:BH222,0)),_xlpm.r*AX187*IF(AU187&gt;0,AU187,1)),0)</f>
        <v>0</v>
      </c>
      <c r="BE187" s="118">
        <f>IF(OR(ISBLANK(BG173),BG173=0),0,AU187*BG171*AZ187/BG173)</f>
        <v>0</v>
      </c>
      <c r="BF187" s="2436">
        <f t="shared" si="56"/>
        <v>0</v>
      </c>
      <c r="BG187" s="111">
        <f>IF(OR(ISBLANK(BG173),BG173=0),0,BD187*AZ187*AZ173)</f>
        <v>0</v>
      </c>
      <c r="BH187" s="119" t="str">
        <f>_xlfn.LET(_xlpm.unite,SUBSTITUTE(TRIM(AY187)," (s)",""),_xlpm.val,BG187,_xlpm.estVol,COUNTIF(BA219:BH219,_xlpm.unite)+COUNTIF(BA221:BH221,_xlpm.unite)&gt;0,_xlpm.estPoids,COUNTIF(AU219:AZ219,_xlpm.unite)+COUNTIF(AU221:AZ221,_xlpm.unite)&gt;0,IF(_xlpm.estVol,IF(ROUND(_xlpm.val,3)&gt;=1,ROUND(_xlpm.val,3)&amp;"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187" s="2594"/>
      <c r="BK187" s="490">
        <v>25</v>
      </c>
      <c r="BL187" s="491" t="s">
        <v>501</v>
      </c>
      <c r="BM187" s="489"/>
      <c r="BN187" s="489"/>
      <c r="BO187" s="9"/>
      <c r="BP187" s="223"/>
      <c r="BR187" s="2594"/>
      <c r="BS187" s="490">
        <v>25</v>
      </c>
      <c r="BT187" s="491" t="s">
        <v>502</v>
      </c>
      <c r="BU187" s="489"/>
      <c r="BV187" s="489"/>
      <c r="BW187" s="9"/>
      <c r="BX187" s="223"/>
      <c r="BZ187" s="2594"/>
      <c r="CA187" s="490">
        <v>25</v>
      </c>
      <c r="CB187" s="491" t="s">
        <v>503</v>
      </c>
      <c r="CC187" s="489"/>
      <c r="CD187" s="489"/>
      <c r="CE187" s="9"/>
      <c r="CF187" s="223"/>
      <c r="CH187" s="3">
        <v>1</v>
      </c>
    </row>
    <row r="188" spans="2:86" ht="21" customHeight="1">
      <c r="B188" s="115" t="str">
        <f t="shared" si="51"/>
        <v>►</v>
      </c>
      <c r="C188" s="34" t="str">
        <f>C174</f>
        <v>N NOM DE VOTRE RECETTE | collez la--FAMILLE| Auteur &gt; VOUS</v>
      </c>
      <c r="D188" s="35">
        <f>D174</f>
        <v>1</v>
      </c>
      <c r="E188" s="34" t="str">
        <f>E174</f>
        <v>coupe</v>
      </c>
      <c r="F188" s="36" t="str">
        <f>F174</f>
        <v>Recette mère ► MILLE-FEUILLE  aux fraises des bois</v>
      </c>
      <c r="G188" s="100"/>
      <c r="H188" s="120"/>
      <c r="I188" s="102" t="str">
        <f t="shared" si="48"/>
        <v/>
      </c>
      <c r="J188" s="103"/>
      <c r="K188" s="141"/>
      <c r="L188" s="143">
        <v>1</v>
      </c>
      <c r="M188" s="2110"/>
      <c r="N188" s="107">
        <f>IF(P218=0,0,(P188/P218)*O177*1000)</f>
        <v>0</v>
      </c>
      <c r="O188" s="117">
        <f>IF(P218=0, 0, (G188*L188)/(P218*O177))</f>
        <v>0</v>
      </c>
      <c r="P188" s="109" cm="1">
        <f t="array" ref="P188">IFERROR(_xlfn.LET(_xlpm.k,UPPER(TRIM(K188)),_xlpm.r,_xlfn.XLOOKUP(_xlpm.k,UPPER(TRIM(G219:T219)),G220:T220,_xlfn.XLOOKUP(_xlpm.k,UPPER(TRIM(G221:T221)),G222:T222,0)),_xlpm.r*J188*IF(G188&gt;0,G188,1)),0)</f>
        <v>0</v>
      </c>
      <c r="Q188" s="122">
        <f>IF(OR(ISBLANK(S173),S173=0),0,G188*S171*L188/S173)</f>
        <v>0</v>
      </c>
      <c r="R188" s="2437">
        <f t="shared" si="52"/>
        <v>0</v>
      </c>
      <c r="S188" s="111">
        <f>IF(OR(ISBLANK(S173),S173=0),0,P188*L188*L173)</f>
        <v>0</v>
      </c>
      <c r="T188" s="142" t="str">
        <f>_xlfn.LET(_xlpm.unite,SUBSTITUTE(TRIM(K188)," (s)",""),_xlpm.val,S188,_xlpm.estVol,COUNTIF(M219:T219,_xlpm.unite)+COUNTIF(M221:T221,_xlpm.unite)&gt;0,_xlpm.estPoids,COUNTIF(G219:L219,_xlpm.unite)+COUNTIF(G221:L221,_xlpm.unite)&gt;0,IF(_xlpm.estVol,IF(ROUND(_xlpm.val,3)&gt;=1,ROUND(_xlpm.val,3)&amp;"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188" s="115" t="str">
        <f t="shared" si="53"/>
        <v>►</v>
      </c>
      <c r="W188" s="34" t="str">
        <f>W174</f>
        <v>N NAME OF YOUR RECIPE | paste it — FAMILY|  Author &gt; YOU</v>
      </c>
      <c r="X188" s="35">
        <f>X174</f>
        <v>0.6</v>
      </c>
      <c r="Y188" s="34" t="str">
        <f>Y174</f>
        <v>kg</v>
      </c>
      <c r="Z188" s="36" t="str">
        <f>Z174</f>
        <v>Master recipe ► Guinea fowl ballotine</v>
      </c>
      <c r="AA188" s="100"/>
      <c r="AB188" s="120"/>
      <c r="AC188" s="102" t="str">
        <f t="shared" si="49"/>
        <v/>
      </c>
      <c r="AD188" s="103"/>
      <c r="AE188" s="141"/>
      <c r="AF188" s="143">
        <v>1</v>
      </c>
      <c r="AG188" s="2110"/>
      <c r="AH188" s="107">
        <f>IF(AJ218=0,0,(AJ188/AJ218)*AI177*1000)</f>
        <v>0</v>
      </c>
      <c r="AI188" s="117">
        <f>IF(AJ218=0, 0, (AA188*AF188)/(AJ218*AI177))</f>
        <v>0</v>
      </c>
      <c r="AJ188" s="109" cm="1">
        <f t="array" ref="AJ188">IFERROR(_xlfn.LET(_xlpm.k,UPPER(TRIM(AE188)),_xlpm.r,_xlfn.XLOOKUP(_xlpm.k,UPPER(TRIM(AA219:AN219)),AA220:AN220,_xlfn.XLOOKUP(_xlpm.k,UPPER(TRIM(AA221:AN221)),AA222:AN222,0)),_xlpm.r*AD188*IF(AA188&gt;0,AA188,1)),0)</f>
        <v>0</v>
      </c>
      <c r="AK188" s="122">
        <f>IF(OR(ISBLANK(AM173),AM173=0),0,AA188*AM171*AF188/AM173)</f>
        <v>0</v>
      </c>
      <c r="AL188" s="2437">
        <f t="shared" si="54"/>
        <v>0</v>
      </c>
      <c r="AM188" s="111">
        <f>IF(OR(ISBLANK(AM173),AM173=0),0,AJ188*AF188*AF173)</f>
        <v>0</v>
      </c>
      <c r="AN188" s="142" t="str">
        <f>_xlfn.LET(_xlpm.unite,SUBSTITUTE(TRIM(AE188)," (s)",""),_xlpm.val,AM188,_xlpm.estVol,COUNTIF(AG219:AN219,_xlpm.unite)+COUNTIF(AG221:AN221,_xlpm.unite)&gt;0,_xlpm.estPoids,COUNTIF(AA219:AF219,_xlpm.unite)+COUNTIF(AA221:AF221,_xlpm.unite)&gt;0,IF(_xlpm.estVol,IF(ROUND(_xlpm.val,3)&gt;=1,ROUND(_xlpm.val,3)&amp;"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188" s="115" t="str">
        <f t="shared" si="55"/>
        <v>►</v>
      </c>
      <c r="AQ188" s="34" t="str">
        <f>AQ174</f>
        <v>N NOMBRE DE SU RECETA | pegue esto — FAMILIA| Autor &gt; USTED</v>
      </c>
      <c r="AR188" s="35">
        <f>AR174</f>
        <v>0.6</v>
      </c>
      <c r="AS188" s="34" t="str">
        <f>AS174</f>
        <v>kg</v>
      </c>
      <c r="AT188" s="36" t="str">
        <f>AT174</f>
        <v>Receta madre ► Ballotina de pintada</v>
      </c>
      <c r="AU188" s="100"/>
      <c r="AV188" s="120"/>
      <c r="AW188" s="102" t="str">
        <f t="shared" si="50"/>
        <v/>
      </c>
      <c r="AX188" s="103"/>
      <c r="AY188" s="141"/>
      <c r="AZ188" s="143">
        <v>1</v>
      </c>
      <c r="BA188" s="2110"/>
      <c r="BB188" s="107">
        <f>IF(BD218=0,0,(BD188/BD218)*BC177*1000)</f>
        <v>0</v>
      </c>
      <c r="BC188" s="117">
        <f>IF(BD218=0, 0, (AU188*AZ188)/(BD218*BC177))</f>
        <v>0</v>
      </c>
      <c r="BD188" s="109" cm="1">
        <f t="array" ref="BD188">IFERROR(_xlfn.LET(_xlpm.k,UPPER(TRIM(AY188)),_xlpm.r,_xlfn.XLOOKUP(_xlpm.k,UPPER(TRIM(AU219:BH219)),AU220:BH220,_xlfn.XLOOKUP(_xlpm.k,UPPER(TRIM(AU221:BH221)),AU222:BH222,0)),_xlpm.r*AX188*IF(AU188&gt;0,AU188,1)),0)</f>
        <v>0</v>
      </c>
      <c r="BE188" s="122">
        <f>IF(OR(ISBLANK(BG173),BG173=0),0,AU188*BG171*AZ188/BG173)</f>
        <v>0</v>
      </c>
      <c r="BF188" s="2437">
        <f t="shared" si="56"/>
        <v>0</v>
      </c>
      <c r="BG188" s="111">
        <f>IF(OR(ISBLANK(BG173),BG173=0),0,BD188*AZ188*AZ173)</f>
        <v>0</v>
      </c>
      <c r="BH188" s="142" t="str">
        <f>_xlfn.LET(_xlpm.unite,SUBSTITUTE(TRIM(AY188)," (s)",""),_xlpm.val,BG188,_xlpm.estVol,COUNTIF(BA219:BH219,_xlpm.unite)+COUNTIF(BA221:BH221,_xlpm.unite)&gt;0,_xlpm.estPoids,COUNTIF(AU219:AZ219,_xlpm.unite)+COUNTIF(AU221:AZ221,_xlpm.unite)&gt;0,IF(_xlpm.estVol,IF(ROUND(_xlpm.val,3)&gt;=1,ROUND(_xlpm.val,3)&amp;"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188" s="2594"/>
      <c r="BK188" s="490">
        <v>12</v>
      </c>
      <c r="BL188" s="493" t="s">
        <v>504</v>
      </c>
      <c r="BM188" s="489"/>
      <c r="BN188" s="489"/>
      <c r="BO188" s="9"/>
      <c r="BP188" s="223"/>
      <c r="BR188" s="2594"/>
      <c r="BS188" s="490">
        <v>12</v>
      </c>
      <c r="BT188" s="493" t="s">
        <v>505</v>
      </c>
      <c r="BU188" s="489"/>
      <c r="BV188" s="489"/>
      <c r="BW188" s="9"/>
      <c r="BX188" s="223"/>
      <c r="BZ188" s="2594"/>
      <c r="CA188" s="490">
        <v>12</v>
      </c>
      <c r="CB188" s="493" t="s">
        <v>506</v>
      </c>
      <c r="CC188" s="489"/>
      <c r="CD188" s="489"/>
      <c r="CE188" s="9"/>
      <c r="CF188" s="223"/>
      <c r="CH188" s="3">
        <v>1</v>
      </c>
    </row>
    <row r="189" spans="2:86" ht="21" customHeight="1">
      <c r="B189" s="115" t="str">
        <f t="shared" si="51"/>
        <v>►</v>
      </c>
      <c r="C189" s="34" t="str">
        <f>C174</f>
        <v>N NOM DE VOTRE RECETTE | collez la--FAMILLE| Auteur &gt; VOUS</v>
      </c>
      <c r="D189" s="35">
        <f>D174</f>
        <v>1</v>
      </c>
      <c r="E189" s="34" t="str">
        <f>E174</f>
        <v>coupe</v>
      </c>
      <c r="F189" s="36" t="str">
        <f>F174</f>
        <v>Recette mère ► MILLE-FEUILLE  aux fraises des bois</v>
      </c>
      <c r="G189" s="100"/>
      <c r="H189" s="120"/>
      <c r="I189" s="102" t="str">
        <f t="shared" si="48"/>
        <v/>
      </c>
      <c r="J189" s="103"/>
      <c r="K189" s="141"/>
      <c r="L189" s="143">
        <v>1</v>
      </c>
      <c r="M189" s="2110"/>
      <c r="N189" s="107">
        <f>IF(P218=0,0,(P189/P218)*O177*1000)</f>
        <v>0</v>
      </c>
      <c r="O189" s="117">
        <f>IF(P218=0, 0, (G189*L189)/(P218*O177))</f>
        <v>0</v>
      </c>
      <c r="P189" s="109" cm="1">
        <f t="array" ref="P189">IFERROR(_xlfn.LET(_xlpm.k,UPPER(TRIM(K189)),_xlpm.r,_xlfn.XLOOKUP(_xlpm.k,UPPER(TRIM(G219:T219)),G220:T220,_xlfn.XLOOKUP(_xlpm.k,UPPER(TRIM(G221:T221)),G222:T222,0)),_xlpm.r*J189*IF(G189&gt;0,G189,1)),0)</f>
        <v>0</v>
      </c>
      <c r="Q189" s="118">
        <f>IF(OR(ISBLANK(S173),S173=0),0,G189*S171*L189/S173)</f>
        <v>0</v>
      </c>
      <c r="R189" s="2436">
        <f t="shared" si="52"/>
        <v>0</v>
      </c>
      <c r="S189" s="111">
        <f>IF(OR(ISBLANK(S173),S173=0),0,P189*L189*L173)</f>
        <v>0</v>
      </c>
      <c r="T189" s="119" t="str">
        <f>_xlfn.LET(_xlpm.unite,SUBSTITUTE(TRIM(K189)," (s)",""),_xlpm.val,S189,_xlpm.estVol,COUNTIF(M219:T219,_xlpm.unite)+COUNTIF(M221:T221,_xlpm.unite)&gt;0,_xlpm.estPoids,COUNTIF(G219:L219,_xlpm.unite)+COUNTIF(G221:L221,_xlpm.unite)&gt;0,IF(_xlpm.estVol,IF(ROUND(_xlpm.val,3)&gt;=1,ROUND(_xlpm.val,3)&amp;"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189" s="115" t="str">
        <f t="shared" si="53"/>
        <v>►</v>
      </c>
      <c r="W189" s="34" t="str">
        <f>W174</f>
        <v>N NAME OF YOUR RECIPE | paste it — FAMILY|  Author &gt; YOU</v>
      </c>
      <c r="X189" s="35">
        <f>X174</f>
        <v>0.6</v>
      </c>
      <c r="Y189" s="34" t="str">
        <f>Y174</f>
        <v>kg</v>
      </c>
      <c r="Z189" s="36" t="str">
        <f>Z174</f>
        <v>Master recipe ► Guinea fowl ballotine</v>
      </c>
      <c r="AA189" s="100"/>
      <c r="AB189" s="120"/>
      <c r="AC189" s="102" t="str">
        <f t="shared" si="49"/>
        <v/>
      </c>
      <c r="AD189" s="103"/>
      <c r="AE189" s="141"/>
      <c r="AF189" s="143">
        <v>1</v>
      </c>
      <c r="AG189" s="2110"/>
      <c r="AH189" s="107">
        <f>IF(AJ218=0,0,(AJ189/AJ218)*AI177*1000)</f>
        <v>0</v>
      </c>
      <c r="AI189" s="117">
        <f>IF(AJ218=0, 0, (AA189*AF189)/(AJ218*AI177))</f>
        <v>0</v>
      </c>
      <c r="AJ189" s="109" cm="1">
        <f t="array" ref="AJ189">IFERROR(_xlfn.LET(_xlpm.k,UPPER(TRIM(AE189)),_xlpm.r,_xlfn.XLOOKUP(_xlpm.k,UPPER(TRIM(AA219:AN219)),AA220:AN220,_xlfn.XLOOKUP(_xlpm.k,UPPER(TRIM(AA221:AN221)),AA222:AN222,0)),_xlpm.r*AD189*IF(AA189&gt;0,AA189,1)),0)</f>
        <v>0</v>
      </c>
      <c r="AK189" s="118">
        <f>IF(OR(ISBLANK(AM173),AM173=0),0,AA189*AM171*AF189/AM173)</f>
        <v>0</v>
      </c>
      <c r="AL189" s="2436">
        <f t="shared" si="54"/>
        <v>0</v>
      </c>
      <c r="AM189" s="111">
        <f>IF(OR(ISBLANK(AM173),AM173=0),0,AJ189*AF189*AF173)</f>
        <v>0</v>
      </c>
      <c r="AN189" s="119" t="str">
        <f>_xlfn.LET(_xlpm.unite,SUBSTITUTE(TRIM(AE189)," (s)",""),_xlpm.val,AM189,_xlpm.estVol,COUNTIF(AG219:AN219,_xlpm.unite)+COUNTIF(AG221:AN221,_xlpm.unite)&gt;0,_xlpm.estPoids,COUNTIF(AA219:AF219,_xlpm.unite)+COUNTIF(AA221:AF221,_xlpm.unite)&gt;0,IF(_xlpm.estVol,IF(ROUND(_xlpm.val,3)&gt;=1,ROUND(_xlpm.val,3)&amp;"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189" s="115" t="str">
        <f t="shared" si="55"/>
        <v>►</v>
      </c>
      <c r="AQ189" s="34" t="str">
        <f>AQ174</f>
        <v>N NOMBRE DE SU RECETA | pegue esto — FAMILIA| Autor &gt; USTED</v>
      </c>
      <c r="AR189" s="35">
        <f>AR174</f>
        <v>0.6</v>
      </c>
      <c r="AS189" s="34" t="str">
        <f>AS174</f>
        <v>kg</v>
      </c>
      <c r="AT189" s="36" t="str">
        <f>AT174</f>
        <v>Receta madre ► Ballotina de pintada</v>
      </c>
      <c r="AU189" s="100"/>
      <c r="AV189" s="120"/>
      <c r="AW189" s="102" t="str">
        <f t="shared" si="50"/>
        <v/>
      </c>
      <c r="AX189" s="103"/>
      <c r="AY189" s="141"/>
      <c r="AZ189" s="143">
        <v>1</v>
      </c>
      <c r="BA189" s="2110"/>
      <c r="BB189" s="107">
        <f>IF(BD218=0,0,(BD189/BD218)*BC177*1000)</f>
        <v>0</v>
      </c>
      <c r="BC189" s="117">
        <f>IF(BD218=0, 0, (AU189*AZ189)/(BD218*BC177))</f>
        <v>0</v>
      </c>
      <c r="BD189" s="109" cm="1">
        <f t="array" ref="BD189">IFERROR(_xlfn.LET(_xlpm.k,UPPER(TRIM(AY189)),_xlpm.r,_xlfn.XLOOKUP(_xlpm.k,UPPER(TRIM(AU219:BH219)),AU220:BH220,_xlfn.XLOOKUP(_xlpm.k,UPPER(TRIM(AU221:BH221)),AU222:BH222,0)),_xlpm.r*AX189*IF(AU189&gt;0,AU189,1)),0)</f>
        <v>0</v>
      </c>
      <c r="BE189" s="118">
        <f>IF(OR(ISBLANK(BG173),BG173=0),0,AU189*BG171*AZ189/BG173)</f>
        <v>0</v>
      </c>
      <c r="BF189" s="2436">
        <f t="shared" si="56"/>
        <v>0</v>
      </c>
      <c r="BG189" s="111">
        <f>IF(OR(ISBLANK(BG173),BG173=0),0,BD189*AZ189*AZ173)</f>
        <v>0</v>
      </c>
      <c r="BH189" s="119" t="str">
        <f>_xlfn.LET(_xlpm.unite,SUBSTITUTE(TRIM(AY189)," (s)",""),_xlpm.val,BG189,_xlpm.estVol,COUNTIF(BA219:BH219,_xlpm.unite)+COUNTIF(BA221:BH221,_xlpm.unite)&gt;0,_xlpm.estPoids,COUNTIF(AU219:AZ219,_xlpm.unite)+COUNTIF(AU221:AZ221,_xlpm.unite)&gt;0,IF(_xlpm.estVol,IF(ROUND(_xlpm.val,3)&gt;=1,ROUND(_xlpm.val,3)&amp;"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189" s="2594"/>
      <c r="BK189" s="490">
        <v>7</v>
      </c>
      <c r="BL189" s="493" t="s">
        <v>508</v>
      </c>
      <c r="BM189" s="489"/>
      <c r="BN189" s="489"/>
      <c r="BO189" s="9"/>
      <c r="BP189" s="223"/>
      <c r="BR189" s="2594"/>
      <c r="BS189" s="490">
        <v>7</v>
      </c>
      <c r="BT189" s="493" t="s">
        <v>509</v>
      </c>
      <c r="BU189" s="489"/>
      <c r="BV189" s="489"/>
      <c r="BW189" s="9"/>
      <c r="BX189" s="223"/>
      <c r="BZ189" s="2594"/>
      <c r="CA189" s="490">
        <v>7</v>
      </c>
      <c r="CB189" s="493" t="s">
        <v>510</v>
      </c>
      <c r="CC189" s="489"/>
      <c r="CD189" s="489"/>
      <c r="CE189" s="9"/>
      <c r="CF189" s="223"/>
      <c r="CH189" s="3">
        <v>1</v>
      </c>
    </row>
    <row r="190" spans="2:86" ht="21" customHeight="1">
      <c r="B190" s="115" t="str">
        <f t="shared" si="51"/>
        <v>►</v>
      </c>
      <c r="C190" s="34" t="str">
        <f>C174</f>
        <v>N NOM DE VOTRE RECETTE | collez la--FAMILLE| Auteur &gt; VOUS</v>
      </c>
      <c r="D190" s="35">
        <f>D174</f>
        <v>1</v>
      </c>
      <c r="E190" s="34" t="str">
        <f>E174</f>
        <v>coupe</v>
      </c>
      <c r="F190" s="36" t="str">
        <f>F174</f>
        <v>Recette mère ► MILLE-FEUILLE  aux fraises des bois</v>
      </c>
      <c r="G190" s="100"/>
      <c r="H190" s="120"/>
      <c r="I190" s="102" t="str">
        <f t="shared" si="48"/>
        <v/>
      </c>
      <c r="J190" s="103"/>
      <c r="K190" s="141"/>
      <c r="L190" s="143">
        <v>1</v>
      </c>
      <c r="M190" s="2110"/>
      <c r="N190" s="107">
        <f>IF(P218=0,0,(P190/P218)*O177*1000)</f>
        <v>0</v>
      </c>
      <c r="O190" s="117">
        <f>IF(P218=0, 0, (G190*L190)/(P218*O177))</f>
        <v>0</v>
      </c>
      <c r="P190" s="109" cm="1">
        <f t="array" ref="P190">IFERROR(_xlfn.LET(_xlpm.k,UPPER(TRIM(K190)),_xlpm.r,_xlfn.XLOOKUP(_xlpm.k,UPPER(TRIM(G219:T219)),G220:T220,_xlfn.XLOOKUP(_xlpm.k,UPPER(TRIM(G221:T221)),G222:T222,0)),_xlpm.r*J190*IF(G190&gt;0,G190,1)),0)</f>
        <v>0</v>
      </c>
      <c r="Q190" s="122">
        <f>IF(OR(ISBLANK(S173),S173=0),0,G190*S171*L190/S173)</f>
        <v>0</v>
      </c>
      <c r="R190" s="2437">
        <f t="shared" si="52"/>
        <v>0</v>
      </c>
      <c r="S190" s="111">
        <f>IF(OR(ISBLANK(S173),S173=0),0,P190*L190*L173)</f>
        <v>0</v>
      </c>
      <c r="T190" s="142" t="str">
        <f>_xlfn.LET(_xlpm.unite,SUBSTITUTE(TRIM(K190)," (s)",""),_xlpm.val,S190,_xlpm.estVol,COUNTIF(M219:T219,_xlpm.unite)+COUNTIF(M221:T221,_xlpm.unite)&gt;0,_xlpm.estPoids,COUNTIF(G219:L219,_xlpm.unite)+COUNTIF(G221:L221,_xlpm.unite)&gt;0,IF(_xlpm.estVol,IF(ROUND(_xlpm.val,3)&gt;=1,ROUND(_xlpm.val,3)&amp;"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190" s="115" t="str">
        <f t="shared" si="53"/>
        <v>►</v>
      </c>
      <c r="W190" s="34" t="str">
        <f>W174</f>
        <v>N NAME OF YOUR RECIPE | paste it — FAMILY|  Author &gt; YOU</v>
      </c>
      <c r="X190" s="35">
        <f>X174</f>
        <v>0.6</v>
      </c>
      <c r="Y190" s="34" t="str">
        <f>Y174</f>
        <v>kg</v>
      </c>
      <c r="Z190" s="36" t="str">
        <f>Z174</f>
        <v>Master recipe ► Guinea fowl ballotine</v>
      </c>
      <c r="AA190" s="100"/>
      <c r="AB190" s="120"/>
      <c r="AC190" s="102" t="str">
        <f t="shared" si="49"/>
        <v/>
      </c>
      <c r="AD190" s="103"/>
      <c r="AE190" s="141"/>
      <c r="AF190" s="143">
        <v>1</v>
      </c>
      <c r="AG190" s="2110"/>
      <c r="AH190" s="107">
        <f>IF(AJ218=0,0,(AJ190/AJ218)*AI177*1000)</f>
        <v>0</v>
      </c>
      <c r="AI190" s="117">
        <f>IF(AJ218=0, 0, (AA190*AF190)/(AJ218*AI177))</f>
        <v>0</v>
      </c>
      <c r="AJ190" s="109" cm="1">
        <f t="array" ref="AJ190">IFERROR(_xlfn.LET(_xlpm.k,UPPER(TRIM(AE190)),_xlpm.r,_xlfn.XLOOKUP(_xlpm.k,UPPER(TRIM(AA219:AN219)),AA220:AN220,_xlfn.XLOOKUP(_xlpm.k,UPPER(TRIM(AA221:AN221)),AA222:AN222,0)),_xlpm.r*AD190*IF(AA190&gt;0,AA190,1)),0)</f>
        <v>0</v>
      </c>
      <c r="AK190" s="122">
        <f>IF(OR(ISBLANK(AM173),AM173=0),0,AA190*AM171*AF190/AM173)</f>
        <v>0</v>
      </c>
      <c r="AL190" s="2437">
        <f t="shared" si="54"/>
        <v>0</v>
      </c>
      <c r="AM190" s="111">
        <f>IF(OR(ISBLANK(AM173),AM173=0),0,AJ190*AF190*AF173)</f>
        <v>0</v>
      </c>
      <c r="AN190" s="142" t="str">
        <f>_xlfn.LET(_xlpm.unite,SUBSTITUTE(TRIM(AE190)," (s)",""),_xlpm.val,AM190,_xlpm.estVol,COUNTIF(AG219:AN219,_xlpm.unite)+COUNTIF(AG221:AN221,_xlpm.unite)&gt;0,_xlpm.estPoids,COUNTIF(AA219:AF219,_xlpm.unite)+COUNTIF(AA221:AF221,_xlpm.unite)&gt;0,IF(_xlpm.estVol,IF(ROUND(_xlpm.val,3)&gt;=1,ROUND(_xlpm.val,3)&amp;"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190" s="115" t="str">
        <f t="shared" si="55"/>
        <v>►</v>
      </c>
      <c r="AQ190" s="34" t="str">
        <f>AQ174</f>
        <v>N NOMBRE DE SU RECETA | pegue esto — FAMILIA| Autor &gt; USTED</v>
      </c>
      <c r="AR190" s="35">
        <f>AR174</f>
        <v>0.6</v>
      </c>
      <c r="AS190" s="34" t="str">
        <f>AS174</f>
        <v>kg</v>
      </c>
      <c r="AT190" s="36" t="str">
        <f>AT174</f>
        <v>Receta madre ► Ballotina de pintada</v>
      </c>
      <c r="AU190" s="100"/>
      <c r="AV190" s="120"/>
      <c r="AW190" s="102" t="str">
        <f t="shared" si="50"/>
        <v/>
      </c>
      <c r="AX190" s="103"/>
      <c r="AY190" s="141"/>
      <c r="AZ190" s="143">
        <v>1</v>
      </c>
      <c r="BA190" s="2110"/>
      <c r="BB190" s="107">
        <f>IF(BD218=0,0,(BD190/BD218)*BC177*1000)</f>
        <v>0</v>
      </c>
      <c r="BC190" s="117">
        <f>IF(BD218=0, 0, (AU190*AZ190)/(BD218*BC177))</f>
        <v>0</v>
      </c>
      <c r="BD190" s="109" cm="1">
        <f t="array" ref="BD190">IFERROR(_xlfn.LET(_xlpm.k,UPPER(TRIM(AY190)),_xlpm.r,_xlfn.XLOOKUP(_xlpm.k,UPPER(TRIM(AU219:BH219)),AU220:BH220,_xlfn.XLOOKUP(_xlpm.k,UPPER(TRIM(AU221:BH221)),AU222:BH222,0)),_xlpm.r*AX190*IF(AU190&gt;0,AU190,1)),0)</f>
        <v>0</v>
      </c>
      <c r="BE190" s="122">
        <f>IF(OR(ISBLANK(BG173),BG173=0),0,AU190*BG171*AZ190/BG173)</f>
        <v>0</v>
      </c>
      <c r="BF190" s="2437">
        <f t="shared" si="56"/>
        <v>0</v>
      </c>
      <c r="BG190" s="111">
        <f>IF(OR(ISBLANK(BG173),BG173=0),0,BD190*AZ190*AZ173)</f>
        <v>0</v>
      </c>
      <c r="BH190" s="142" t="str">
        <f>_xlfn.LET(_xlpm.unite,SUBSTITUTE(TRIM(AY190)," (s)",""),_xlpm.val,BG190,_xlpm.estVol,COUNTIF(BA219:BH219,_xlpm.unite)+COUNTIF(BA221:BH221,_xlpm.unite)&gt;0,_xlpm.estPoids,COUNTIF(AU219:AZ219,_xlpm.unite)+COUNTIF(AU221:AZ221,_xlpm.unite)&gt;0,IF(_xlpm.estVol,IF(ROUND(_xlpm.val,3)&gt;=1,ROUND(_xlpm.val,3)&amp;"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190" s="2594"/>
      <c r="BK190" s="494" t="s">
        <v>533</v>
      </c>
      <c r="BL190" s="494"/>
      <c r="BM190" s="494"/>
      <c r="BN190" s="494"/>
      <c r="BO190" s="9"/>
      <c r="BP190" s="223"/>
      <c r="BR190" s="2594"/>
      <c r="BS190" s="494" t="s">
        <v>534</v>
      </c>
      <c r="BT190" s="494"/>
      <c r="BU190" s="494"/>
      <c r="BV190" s="494"/>
      <c r="BW190" s="9"/>
      <c r="BX190" s="223"/>
      <c r="BZ190" s="2594"/>
      <c r="CA190" s="494" t="s">
        <v>535</v>
      </c>
      <c r="CB190" s="494"/>
      <c r="CC190" s="494"/>
      <c r="CD190" s="494"/>
      <c r="CE190" s="9"/>
      <c r="CF190" s="223"/>
      <c r="CH190" s="3">
        <v>1</v>
      </c>
    </row>
    <row r="191" spans="2:86" ht="21" customHeight="1">
      <c r="B191" s="115" t="str">
        <f t="shared" si="51"/>
        <v>►</v>
      </c>
      <c r="C191" s="34" t="str">
        <f>C174</f>
        <v>N NOM DE VOTRE RECETTE | collez la--FAMILLE| Auteur &gt; VOUS</v>
      </c>
      <c r="D191" s="35">
        <f>D174</f>
        <v>1</v>
      </c>
      <c r="E191" s="34" t="str">
        <f>E174</f>
        <v>coupe</v>
      </c>
      <c r="F191" s="36" t="str">
        <f>F174</f>
        <v>Recette mère ► MILLE-FEUILLE  aux fraises des bois</v>
      </c>
      <c r="G191" s="100"/>
      <c r="H191" s="120"/>
      <c r="I191" s="102" t="str">
        <f t="shared" si="48"/>
        <v/>
      </c>
      <c r="J191" s="103"/>
      <c r="K191" s="141"/>
      <c r="L191" s="143">
        <v>1</v>
      </c>
      <c r="M191" s="2110"/>
      <c r="N191" s="107">
        <f>IF(P218=0,0,(P191/P218)*O177*1000)</f>
        <v>0</v>
      </c>
      <c r="O191" s="117">
        <f>IF(P218=0, 0, (G191*L191)/(P218*O177))</f>
        <v>0</v>
      </c>
      <c r="P191" s="109" cm="1">
        <f t="array" ref="P191">IFERROR(_xlfn.LET(_xlpm.k,UPPER(TRIM(K191)),_xlpm.r,_xlfn.XLOOKUP(_xlpm.k,UPPER(TRIM(G219:T219)),G220:T220,_xlfn.XLOOKUP(_xlpm.k,UPPER(TRIM(G221:T221)),G222:T222,0)),_xlpm.r*J191*IF(G191&gt;0,G191,1)),0)</f>
        <v>0</v>
      </c>
      <c r="Q191" s="118">
        <f>IF(OR(ISBLANK(S173),S173=0),0,G191*S171*L191/S173)</f>
        <v>0</v>
      </c>
      <c r="R191" s="2436">
        <f t="shared" si="52"/>
        <v>0</v>
      </c>
      <c r="S191" s="111">
        <f>IF(OR(ISBLANK(S173),S173=0),0,P191*L191*L173)</f>
        <v>0</v>
      </c>
      <c r="T191" s="119" t="str">
        <f>_xlfn.LET(_xlpm.unite,SUBSTITUTE(TRIM(K191)," (s)",""),_xlpm.val,S191,_xlpm.estVol,COUNTIF(M219:T219,_xlpm.unite)+COUNTIF(M221:T221,_xlpm.unite)&gt;0,_xlpm.estPoids,COUNTIF(G219:L219,_xlpm.unite)+COUNTIF(G221:L221,_xlpm.unite)&gt;0,IF(_xlpm.estVol,IF(ROUND(_xlpm.val,3)&gt;=1,ROUND(_xlpm.val,3)&amp;"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191" s="115" t="str">
        <f t="shared" si="53"/>
        <v>►</v>
      </c>
      <c r="W191" s="34" t="str">
        <f>W174</f>
        <v>N NAME OF YOUR RECIPE | paste it — FAMILY|  Author &gt; YOU</v>
      </c>
      <c r="X191" s="35">
        <f>X174</f>
        <v>0.6</v>
      </c>
      <c r="Y191" s="34" t="str">
        <f>Y174</f>
        <v>kg</v>
      </c>
      <c r="Z191" s="36" t="str">
        <f>Z174</f>
        <v>Master recipe ► Guinea fowl ballotine</v>
      </c>
      <c r="AA191" s="100"/>
      <c r="AB191" s="120"/>
      <c r="AC191" s="102" t="str">
        <f t="shared" si="49"/>
        <v/>
      </c>
      <c r="AD191" s="103"/>
      <c r="AE191" s="141"/>
      <c r="AF191" s="143">
        <v>1</v>
      </c>
      <c r="AG191" s="2110"/>
      <c r="AH191" s="107">
        <f>IF(AJ218=0,0,(AJ191/AJ218)*AI177*1000)</f>
        <v>0</v>
      </c>
      <c r="AI191" s="117">
        <f>IF(AJ218=0, 0, (AA191*AF191)/(AJ218*AI177))</f>
        <v>0</v>
      </c>
      <c r="AJ191" s="109" cm="1">
        <f t="array" ref="AJ191">IFERROR(_xlfn.LET(_xlpm.k,UPPER(TRIM(AE191)),_xlpm.r,_xlfn.XLOOKUP(_xlpm.k,UPPER(TRIM(AA219:AN219)),AA220:AN220,_xlfn.XLOOKUP(_xlpm.k,UPPER(TRIM(AA221:AN221)),AA222:AN222,0)),_xlpm.r*AD191*IF(AA191&gt;0,AA191,1)),0)</f>
        <v>0</v>
      </c>
      <c r="AK191" s="118">
        <f>IF(OR(ISBLANK(AM173),AM173=0),0,AA191*AM171*AF191/AM173)</f>
        <v>0</v>
      </c>
      <c r="AL191" s="2436">
        <f t="shared" si="54"/>
        <v>0</v>
      </c>
      <c r="AM191" s="111">
        <f>IF(OR(ISBLANK(AM173),AM173=0),0,AJ191*AF191*AF173)</f>
        <v>0</v>
      </c>
      <c r="AN191" s="119" t="str">
        <f>_xlfn.LET(_xlpm.unite,SUBSTITUTE(TRIM(AE191)," (s)",""),_xlpm.val,AM191,_xlpm.estVol,COUNTIF(AG219:AN219,_xlpm.unite)+COUNTIF(AG221:AN221,_xlpm.unite)&gt;0,_xlpm.estPoids,COUNTIF(AA219:AF219,_xlpm.unite)+COUNTIF(AA221:AF221,_xlpm.unite)&gt;0,IF(_xlpm.estVol,IF(ROUND(_xlpm.val,3)&gt;=1,ROUND(_xlpm.val,3)&amp;"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191" s="115" t="str">
        <f t="shared" si="55"/>
        <v>►</v>
      </c>
      <c r="AQ191" s="34" t="str">
        <f>AQ174</f>
        <v>N NOMBRE DE SU RECETA | pegue esto — FAMILIA| Autor &gt; USTED</v>
      </c>
      <c r="AR191" s="35">
        <f>AR174</f>
        <v>0.6</v>
      </c>
      <c r="AS191" s="34" t="str">
        <f>AS174</f>
        <v>kg</v>
      </c>
      <c r="AT191" s="36" t="str">
        <f>AT174</f>
        <v>Receta madre ► Ballotina de pintada</v>
      </c>
      <c r="AU191" s="100"/>
      <c r="AV191" s="120"/>
      <c r="AW191" s="102" t="str">
        <f t="shared" si="50"/>
        <v/>
      </c>
      <c r="AX191" s="103"/>
      <c r="AY191" s="141"/>
      <c r="AZ191" s="143">
        <v>1</v>
      </c>
      <c r="BA191" s="2110"/>
      <c r="BB191" s="107">
        <f>IF(BD218=0,0,(BD191/BD218)*BC177*1000)</f>
        <v>0</v>
      </c>
      <c r="BC191" s="117">
        <f>IF(BD218=0, 0, (AU191*AZ191)/(BD218*BC177))</f>
        <v>0</v>
      </c>
      <c r="BD191" s="109" cm="1">
        <f t="array" ref="BD191">IFERROR(_xlfn.LET(_xlpm.k,UPPER(TRIM(AY191)),_xlpm.r,_xlfn.XLOOKUP(_xlpm.k,UPPER(TRIM(AU219:BH219)),AU220:BH220,_xlfn.XLOOKUP(_xlpm.k,UPPER(TRIM(AU221:BH221)),AU222:BH222,0)),_xlpm.r*AX191*IF(AU191&gt;0,AU191,1)),0)</f>
        <v>0</v>
      </c>
      <c r="BE191" s="118">
        <f>IF(OR(ISBLANK(BG173),BG173=0),0,AU191*BG171*AZ191/BG173)</f>
        <v>0</v>
      </c>
      <c r="BF191" s="2436">
        <f t="shared" si="56"/>
        <v>0</v>
      </c>
      <c r="BG191" s="111">
        <f>IF(OR(ISBLANK(BG173),BG173=0),0,BD191*AZ191*AZ173)</f>
        <v>0</v>
      </c>
      <c r="BH191" s="119" t="str">
        <f>_xlfn.LET(_xlpm.unite,SUBSTITUTE(TRIM(AY191)," (s)",""),_xlpm.val,BG191,_xlpm.estVol,COUNTIF(BA219:BH219,_xlpm.unite)+COUNTIF(BA221:BH221,_xlpm.unite)&gt;0,_xlpm.estPoids,COUNTIF(AU219:AZ219,_xlpm.unite)+COUNTIF(AU221:AZ221,_xlpm.unite)&gt;0,IF(_xlpm.estVol,IF(ROUND(_xlpm.val,3)&gt;=1,ROUND(_xlpm.val,3)&amp;"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191" s="483"/>
      <c r="BK191" s="494"/>
      <c r="BL191" s="494"/>
      <c r="BM191" s="494"/>
      <c r="BN191" s="494"/>
      <c r="BO191" s="9"/>
      <c r="BP191" s="223"/>
      <c r="BR191" s="483"/>
      <c r="BS191" s="494"/>
      <c r="BT191" s="494"/>
      <c r="BU191" s="494"/>
      <c r="BV191" s="494"/>
      <c r="BW191" s="9"/>
      <c r="BX191" s="223"/>
      <c r="BZ191" s="483"/>
      <c r="CA191" s="494"/>
      <c r="CB191" s="494"/>
      <c r="CC191" s="494"/>
      <c r="CD191" s="494"/>
      <c r="CE191" s="9"/>
      <c r="CF191" s="223"/>
      <c r="CH191" s="3">
        <v>1</v>
      </c>
    </row>
    <row r="192" spans="2:86" ht="21" customHeight="1">
      <c r="B192" s="115" t="str">
        <f t="shared" si="51"/>
        <v>►</v>
      </c>
      <c r="C192" s="34" t="str">
        <f>C174</f>
        <v>N NOM DE VOTRE RECETTE | collez la--FAMILLE| Auteur &gt; VOUS</v>
      </c>
      <c r="D192" s="35">
        <f>D174</f>
        <v>1</v>
      </c>
      <c r="E192" s="34" t="str">
        <f>E174</f>
        <v>coupe</v>
      </c>
      <c r="F192" s="36" t="str">
        <f>F174</f>
        <v>Recette mère ► MILLE-FEUILLE  aux fraises des bois</v>
      </c>
      <c r="G192" s="100"/>
      <c r="H192" s="120"/>
      <c r="I192" s="102" t="str">
        <f t="shared" si="48"/>
        <v/>
      </c>
      <c r="J192" s="103"/>
      <c r="K192" s="141"/>
      <c r="L192" s="143">
        <v>1</v>
      </c>
      <c r="M192" s="2110"/>
      <c r="N192" s="107">
        <f>IF(P218=0,0,(P192/P218)*O177*1000)</f>
        <v>0</v>
      </c>
      <c r="O192" s="117">
        <f>IF(P218=0, 0, (G192*L192)/(P218*O177))</f>
        <v>0</v>
      </c>
      <c r="P192" s="109" cm="1">
        <f t="array" ref="P192">IFERROR(_xlfn.LET(_xlpm.k,UPPER(TRIM(K192)),_xlpm.r,_xlfn.XLOOKUP(_xlpm.k,UPPER(TRIM(G219:T219)),G220:T220,_xlfn.XLOOKUP(_xlpm.k,UPPER(TRIM(G221:T221)),G222:T222,0)),_xlpm.r*J192*IF(G192&gt;0,G192,1)),0)</f>
        <v>0</v>
      </c>
      <c r="Q192" s="122">
        <f>IF(OR(ISBLANK(S173),S173=0),0,G192*S171*L192/S173)</f>
        <v>0</v>
      </c>
      <c r="R192" s="2437">
        <f t="shared" si="52"/>
        <v>0</v>
      </c>
      <c r="S192" s="111">
        <f>IF(OR(ISBLANK(S173),S173=0),0,P192*L192*L173)</f>
        <v>0</v>
      </c>
      <c r="T192" s="142" t="str">
        <f>_xlfn.LET(_xlpm.unite,SUBSTITUTE(TRIM(K192)," (s)",""),_xlpm.val,S192,_xlpm.estVol,COUNTIF(M219:T219,_xlpm.unite)+COUNTIF(M221:T221,_xlpm.unite)&gt;0,_xlpm.estPoids,COUNTIF(G219:L219,_xlpm.unite)+COUNTIF(G221:L221,_xlpm.unite)&gt;0,IF(_xlpm.estVol,IF(ROUND(_xlpm.val,3)&gt;=1,ROUND(_xlpm.val,3)&amp;"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192" s="115" t="str">
        <f t="shared" si="53"/>
        <v>►</v>
      </c>
      <c r="W192" s="34" t="str">
        <f>W174</f>
        <v>N NAME OF YOUR RECIPE | paste it — FAMILY|  Author &gt; YOU</v>
      </c>
      <c r="X192" s="35">
        <f>X174</f>
        <v>0.6</v>
      </c>
      <c r="Y192" s="34" t="str">
        <f>Y174</f>
        <v>kg</v>
      </c>
      <c r="Z192" s="36" t="str">
        <f>Z174</f>
        <v>Master recipe ► Guinea fowl ballotine</v>
      </c>
      <c r="AA192" s="100"/>
      <c r="AB192" s="120"/>
      <c r="AC192" s="102" t="str">
        <f t="shared" si="49"/>
        <v/>
      </c>
      <c r="AD192" s="103"/>
      <c r="AE192" s="141"/>
      <c r="AF192" s="143">
        <v>1</v>
      </c>
      <c r="AG192" s="2110"/>
      <c r="AH192" s="107">
        <f>IF(AJ218=0,0,(AJ192/AJ218)*AI177*1000)</f>
        <v>0</v>
      </c>
      <c r="AI192" s="117">
        <f>IF(AJ218=0, 0, (AA192*AF192)/(AJ218*AI177))</f>
        <v>0</v>
      </c>
      <c r="AJ192" s="109" cm="1">
        <f t="array" ref="AJ192">IFERROR(_xlfn.LET(_xlpm.k,UPPER(TRIM(AE192)),_xlpm.r,_xlfn.XLOOKUP(_xlpm.k,UPPER(TRIM(AA219:AN219)),AA220:AN220,_xlfn.XLOOKUP(_xlpm.k,UPPER(TRIM(AA221:AN221)),AA222:AN222,0)),_xlpm.r*AD192*IF(AA192&gt;0,AA192,1)),0)</f>
        <v>0</v>
      </c>
      <c r="AK192" s="122">
        <f>IF(OR(ISBLANK(AM173),AM173=0),0,AA192*AM171*AF192/AM173)</f>
        <v>0</v>
      </c>
      <c r="AL192" s="2437">
        <f t="shared" si="54"/>
        <v>0</v>
      </c>
      <c r="AM192" s="111">
        <f>IF(OR(ISBLANK(AM173),AM173=0),0,AJ192*AF192*AF173)</f>
        <v>0</v>
      </c>
      <c r="AN192" s="142" t="str">
        <f>_xlfn.LET(_xlpm.unite,SUBSTITUTE(TRIM(AE192)," (s)",""),_xlpm.val,AM192,_xlpm.estVol,COUNTIF(AG219:AN219,_xlpm.unite)+COUNTIF(AG221:AN221,_xlpm.unite)&gt;0,_xlpm.estPoids,COUNTIF(AA219:AF219,_xlpm.unite)+COUNTIF(AA221:AF221,_xlpm.unite)&gt;0,IF(_xlpm.estVol,IF(ROUND(_xlpm.val,3)&gt;=1,ROUND(_xlpm.val,3)&amp;"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192" s="115" t="str">
        <f t="shared" si="55"/>
        <v>►</v>
      </c>
      <c r="AQ192" s="34" t="str">
        <f>AQ174</f>
        <v>N NOMBRE DE SU RECETA | pegue esto — FAMILIA| Autor &gt; USTED</v>
      </c>
      <c r="AR192" s="35">
        <f>AR174</f>
        <v>0.6</v>
      </c>
      <c r="AS192" s="34" t="str">
        <f>AS174</f>
        <v>kg</v>
      </c>
      <c r="AT192" s="36" t="str">
        <f>AT174</f>
        <v>Receta madre ► Ballotina de pintada</v>
      </c>
      <c r="AU192" s="100"/>
      <c r="AV192" s="120"/>
      <c r="AW192" s="102" t="str">
        <f t="shared" si="50"/>
        <v/>
      </c>
      <c r="AX192" s="103"/>
      <c r="AY192" s="141"/>
      <c r="AZ192" s="143">
        <v>1</v>
      </c>
      <c r="BA192" s="2110"/>
      <c r="BB192" s="107">
        <f>IF(BD218=0,0,(BD192/BD218)*BC177*1000)</f>
        <v>0</v>
      </c>
      <c r="BC192" s="117">
        <f>IF(BD218=0, 0, (AU192*AZ192)/(BD218*BC177))</f>
        <v>0</v>
      </c>
      <c r="BD192" s="109" cm="1">
        <f t="array" ref="BD192">IFERROR(_xlfn.LET(_xlpm.k,UPPER(TRIM(AY192)),_xlpm.r,_xlfn.XLOOKUP(_xlpm.k,UPPER(TRIM(AU219:BH219)),AU220:BH220,_xlfn.XLOOKUP(_xlpm.k,UPPER(TRIM(AU221:BH221)),AU222:BH222,0)),_xlpm.r*AX192*IF(AU192&gt;0,AU192,1)),0)</f>
        <v>0</v>
      </c>
      <c r="BE192" s="122">
        <f>IF(OR(ISBLANK(BG173),BG173=0),0,AU192*BG171*AZ192/BG173)</f>
        <v>0</v>
      </c>
      <c r="BF192" s="2437">
        <f t="shared" si="56"/>
        <v>0</v>
      </c>
      <c r="BG192" s="111">
        <f>IF(OR(ISBLANK(BG173),BG173=0),0,BD192*AZ192*AZ173)</f>
        <v>0</v>
      </c>
      <c r="BH192" s="142" t="str">
        <f>_xlfn.LET(_xlpm.unite,SUBSTITUTE(TRIM(AY192)," (s)",""),_xlpm.val,BG192,_xlpm.estVol,COUNTIF(BA219:BH219,_xlpm.unite)+COUNTIF(BA221:BH221,_xlpm.unite)&gt;0,_xlpm.estPoids,COUNTIF(AU219:AZ219,_xlpm.unite)+COUNTIF(AU221:AZ221,_xlpm.unite)&gt;0,IF(_xlpm.estVol,IF(ROUND(_xlpm.val,3)&gt;=1,ROUND(_xlpm.val,3)&amp;"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192" s="175"/>
      <c r="BK192" s="176"/>
      <c r="BL192" s="177"/>
      <c r="BM192" s="176"/>
      <c r="BN192" s="176"/>
      <c r="BO192" s="176"/>
      <c r="BP192" s="178"/>
      <c r="BR192" s="175"/>
      <c r="BS192" s="176"/>
      <c r="BT192" s="177"/>
      <c r="BU192" s="176"/>
      <c r="BV192" s="176"/>
      <c r="BW192" s="176"/>
      <c r="BX192" s="178"/>
      <c r="BZ192" s="175"/>
      <c r="CA192" s="176"/>
      <c r="CB192" s="177"/>
      <c r="CC192" s="176"/>
      <c r="CD192" s="176"/>
      <c r="CE192" s="176"/>
      <c r="CF192" s="178"/>
      <c r="CH192" s="3">
        <v>1</v>
      </c>
    </row>
    <row r="193" spans="2:86" ht="21" customHeight="1">
      <c r="B193" s="115" t="str">
        <f t="shared" si="51"/>
        <v>►</v>
      </c>
      <c r="C193" s="34" t="str">
        <f>C174</f>
        <v>N NOM DE VOTRE RECETTE | collez la--FAMILLE| Auteur &gt; VOUS</v>
      </c>
      <c r="D193" s="35">
        <f>D174</f>
        <v>1</v>
      </c>
      <c r="E193" s="34" t="str">
        <f>E174</f>
        <v>coupe</v>
      </c>
      <c r="F193" s="36" t="str">
        <f>F174</f>
        <v>Recette mère ► MILLE-FEUILLE  aux fraises des bois</v>
      </c>
      <c r="G193" s="100"/>
      <c r="H193" s="120"/>
      <c r="I193" s="102" t="str">
        <f t="shared" si="48"/>
        <v/>
      </c>
      <c r="J193" s="103"/>
      <c r="K193" s="141"/>
      <c r="L193" s="143">
        <v>1</v>
      </c>
      <c r="M193" s="2110"/>
      <c r="N193" s="107">
        <f>IF(P218=0,0,(P193/P218)*O177*1000)</f>
        <v>0</v>
      </c>
      <c r="O193" s="117">
        <f>IF(P218=0, 0, (G193*L193)/(P218*O177))</f>
        <v>0</v>
      </c>
      <c r="P193" s="109" cm="1">
        <f t="array" ref="P193">IFERROR(_xlfn.LET(_xlpm.k,UPPER(TRIM(K193)),_xlpm.r,_xlfn.XLOOKUP(_xlpm.k,UPPER(TRIM(G219:T219)),G220:T220,_xlfn.XLOOKUP(_xlpm.k,UPPER(TRIM(G221:T221)),G222:T222,0)),_xlpm.r*J193*IF(G193&gt;0,G193,1)),0)</f>
        <v>0</v>
      </c>
      <c r="Q193" s="118">
        <f>IF(OR(ISBLANK(S173),S173=0),0,G193*S171*L193/S173)</f>
        <v>0</v>
      </c>
      <c r="R193" s="2436">
        <f t="shared" si="52"/>
        <v>0</v>
      </c>
      <c r="S193" s="111">
        <f>IF(OR(ISBLANK(S173),S173=0),0,P193*L193*L173)</f>
        <v>0</v>
      </c>
      <c r="T193" s="119" t="str">
        <f>_xlfn.LET(_xlpm.unite,SUBSTITUTE(TRIM(K193)," (s)",""),_xlpm.val,S193,_xlpm.estVol,COUNTIF(M219:T219,_xlpm.unite)+COUNTIF(M221:T221,_xlpm.unite)&gt;0,_xlpm.estPoids,COUNTIF(G219:L219,_xlpm.unite)+COUNTIF(G221:L221,_xlpm.unite)&gt;0,IF(_xlpm.estVol,IF(ROUND(_xlpm.val,3)&gt;=1,ROUND(_xlpm.val,3)&amp;"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193" s="115" t="str">
        <f t="shared" si="53"/>
        <v>►</v>
      </c>
      <c r="W193" s="34" t="str">
        <f>W174</f>
        <v>N NAME OF YOUR RECIPE | paste it — FAMILY|  Author &gt; YOU</v>
      </c>
      <c r="X193" s="35">
        <f>X174</f>
        <v>0.6</v>
      </c>
      <c r="Y193" s="34" t="str">
        <f>Y174</f>
        <v>kg</v>
      </c>
      <c r="Z193" s="36" t="str">
        <f>Z174</f>
        <v>Master recipe ► Guinea fowl ballotine</v>
      </c>
      <c r="AA193" s="100"/>
      <c r="AB193" s="120"/>
      <c r="AC193" s="102" t="str">
        <f t="shared" si="49"/>
        <v/>
      </c>
      <c r="AD193" s="103"/>
      <c r="AE193" s="141"/>
      <c r="AF193" s="143">
        <v>1</v>
      </c>
      <c r="AG193" s="2110"/>
      <c r="AH193" s="107">
        <f>IF(AJ218=0,0,(AJ193/AJ218)*AI177*1000)</f>
        <v>0</v>
      </c>
      <c r="AI193" s="117">
        <f>IF(AJ218=0, 0, (AA193*AF193)/(AJ218*AI177))</f>
        <v>0</v>
      </c>
      <c r="AJ193" s="109" cm="1">
        <f t="array" ref="AJ193">IFERROR(_xlfn.LET(_xlpm.k,UPPER(TRIM(AE193)),_xlpm.r,_xlfn.XLOOKUP(_xlpm.k,UPPER(TRIM(AA219:AN219)),AA220:AN220,_xlfn.XLOOKUP(_xlpm.k,UPPER(TRIM(AA221:AN221)),AA222:AN222,0)),_xlpm.r*AD193*IF(AA193&gt;0,AA193,1)),0)</f>
        <v>0</v>
      </c>
      <c r="AK193" s="118">
        <f>IF(OR(ISBLANK(AM173),AM173=0),0,AA193*AM171*AF193/AM173)</f>
        <v>0</v>
      </c>
      <c r="AL193" s="2436">
        <f t="shared" si="54"/>
        <v>0</v>
      </c>
      <c r="AM193" s="111">
        <f>IF(OR(ISBLANK(AM173),AM173=0),0,AJ193*AF193*AF173)</f>
        <v>0</v>
      </c>
      <c r="AN193" s="119" t="str">
        <f>_xlfn.LET(_xlpm.unite,SUBSTITUTE(TRIM(AE193)," (s)",""),_xlpm.val,AM193,_xlpm.estVol,COUNTIF(AG219:AN219,_xlpm.unite)+COUNTIF(AG221:AN221,_xlpm.unite)&gt;0,_xlpm.estPoids,COUNTIF(AA219:AF219,_xlpm.unite)+COUNTIF(AA221:AF221,_xlpm.unite)&gt;0,IF(_xlpm.estVol,IF(ROUND(_xlpm.val,3)&gt;=1,ROUND(_xlpm.val,3)&amp;"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193" s="115" t="str">
        <f t="shared" si="55"/>
        <v>►</v>
      </c>
      <c r="AQ193" s="34" t="str">
        <f>AQ174</f>
        <v>N NOMBRE DE SU RECETA | pegue esto — FAMILIA| Autor &gt; USTED</v>
      </c>
      <c r="AR193" s="35">
        <f>AR174</f>
        <v>0.6</v>
      </c>
      <c r="AS193" s="34" t="str">
        <f>AS174</f>
        <v>kg</v>
      </c>
      <c r="AT193" s="36" t="str">
        <f>AT174</f>
        <v>Receta madre ► Ballotina de pintada</v>
      </c>
      <c r="AU193" s="100"/>
      <c r="AV193" s="120"/>
      <c r="AW193" s="102" t="str">
        <f t="shared" si="50"/>
        <v/>
      </c>
      <c r="AX193" s="103"/>
      <c r="AY193" s="141"/>
      <c r="AZ193" s="143">
        <v>1</v>
      </c>
      <c r="BA193" s="2110"/>
      <c r="BB193" s="107">
        <f>IF(BD218=0,0,(BD193/BD218)*BC177*1000)</f>
        <v>0</v>
      </c>
      <c r="BC193" s="117">
        <f>IF(BD218=0, 0, (AU193*AZ193)/(BD218*BC177))</f>
        <v>0</v>
      </c>
      <c r="BD193" s="109" cm="1">
        <f t="array" ref="BD193">IFERROR(_xlfn.LET(_xlpm.k,UPPER(TRIM(AY193)),_xlpm.r,_xlfn.XLOOKUP(_xlpm.k,UPPER(TRIM(AU219:BH219)),AU220:BH220,_xlfn.XLOOKUP(_xlpm.k,UPPER(TRIM(AU221:BH221)),AU222:BH222,0)),_xlpm.r*AX193*IF(AU193&gt;0,AU193,1)),0)</f>
        <v>0</v>
      </c>
      <c r="BE193" s="118">
        <f>IF(OR(ISBLANK(BG173),BG173=0),0,AU193*BG171*AZ193/BG173)</f>
        <v>0</v>
      </c>
      <c r="BF193" s="2436">
        <f t="shared" si="56"/>
        <v>0</v>
      </c>
      <c r="BG193" s="111">
        <f>IF(OR(ISBLANK(BG173),BG173=0),0,BD193*AZ193*AZ173)</f>
        <v>0</v>
      </c>
      <c r="BH193" s="119" t="str">
        <f>_xlfn.LET(_xlpm.unite,SUBSTITUTE(TRIM(AY193)," (s)",""),_xlpm.val,BG193,_xlpm.estVol,COUNTIF(BA219:BH219,_xlpm.unite)+COUNTIF(BA221:BH221,_xlpm.unite)&gt;0,_xlpm.estPoids,COUNTIF(AU219:AZ219,_xlpm.unite)+COUNTIF(AU221:AZ221,_xlpm.unite)&gt;0,IF(_xlpm.estVol,IF(ROUND(_xlpm.val,3)&gt;=1,ROUND(_xlpm.val,3)&amp;"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193" s="2595" t="s">
        <v>540</v>
      </c>
      <c r="BK193" s="2596"/>
      <c r="BL193" s="2596"/>
      <c r="BM193" s="2596"/>
      <c r="BN193" s="2596"/>
      <c r="BO193" s="2596"/>
      <c r="BP193" s="2597"/>
      <c r="BR193" s="2595" t="s">
        <v>541</v>
      </c>
      <c r="BS193" s="2596"/>
      <c r="BT193" s="2596"/>
      <c r="BU193" s="2596"/>
      <c r="BV193" s="2596"/>
      <c r="BW193" s="2596"/>
      <c r="BX193" s="2597"/>
      <c r="BZ193" s="2595" t="s">
        <v>542</v>
      </c>
      <c r="CA193" s="2596"/>
      <c r="CB193" s="2596"/>
      <c r="CC193" s="2596"/>
      <c r="CD193" s="2596"/>
      <c r="CE193" s="2596"/>
      <c r="CF193" s="2597"/>
      <c r="CH193" s="3">
        <v>1</v>
      </c>
    </row>
    <row r="194" spans="2:86" ht="21" customHeight="1">
      <c r="B194" s="115" t="str">
        <f t="shared" si="51"/>
        <v>►</v>
      </c>
      <c r="C194" s="34" t="str">
        <f>C174</f>
        <v>N NOM DE VOTRE RECETTE | collez la--FAMILLE| Auteur &gt; VOUS</v>
      </c>
      <c r="D194" s="35">
        <f>D174</f>
        <v>1</v>
      </c>
      <c r="E194" s="34" t="str">
        <f>E174</f>
        <v>coupe</v>
      </c>
      <c r="F194" s="36" t="str">
        <f>F174</f>
        <v>Recette mère ► MILLE-FEUILLE  aux fraises des bois</v>
      </c>
      <c r="G194" s="100"/>
      <c r="H194" s="120"/>
      <c r="I194" s="102" t="str">
        <f t="shared" si="48"/>
        <v/>
      </c>
      <c r="J194" s="103"/>
      <c r="K194" s="141"/>
      <c r="L194" s="143">
        <v>1</v>
      </c>
      <c r="M194" s="2110"/>
      <c r="N194" s="107">
        <f>IF(P218=0,0,(P194/P218)*O177*1000)</f>
        <v>0</v>
      </c>
      <c r="O194" s="117">
        <f>IF(P218=0, 0, (G194*L194)/(P218*O177))</f>
        <v>0</v>
      </c>
      <c r="P194" s="109" cm="1">
        <f t="array" ref="P194">IFERROR(_xlfn.LET(_xlpm.k,UPPER(TRIM(K194)),_xlpm.r,_xlfn.XLOOKUP(_xlpm.k,UPPER(TRIM(G219:T219)),G220:T220,_xlfn.XLOOKUP(_xlpm.k,UPPER(TRIM(G221:T221)),G222:T222,0)),_xlpm.r*J194*IF(G194&gt;0,G194,1)),0)</f>
        <v>0</v>
      </c>
      <c r="Q194" s="122">
        <f>IF(OR(ISBLANK(S173),S173=0),0,G194*S171*L194/S173)</f>
        <v>0</v>
      </c>
      <c r="R194" s="2437">
        <f t="shared" si="52"/>
        <v>0</v>
      </c>
      <c r="S194" s="111">
        <f>IF(OR(ISBLANK(S173),S173=0),0,P194*L194*L173)</f>
        <v>0</v>
      </c>
      <c r="T194" s="142" t="str">
        <f>_xlfn.LET(_xlpm.unite,SUBSTITUTE(TRIM(K194)," (s)",""),_xlpm.val,S194,_xlpm.estVol,COUNTIF(M219:T219,_xlpm.unite)+COUNTIF(M221:T221,_xlpm.unite)&gt;0,_xlpm.estPoids,COUNTIF(G219:L219,_xlpm.unite)+COUNTIF(G221:L221,_xlpm.unite)&gt;0,IF(_xlpm.estVol,IF(ROUND(_xlpm.val,3)&gt;=1,ROUND(_xlpm.val,3)&amp;"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194" s="115" t="str">
        <f t="shared" si="53"/>
        <v>►</v>
      </c>
      <c r="W194" s="34" t="str">
        <f>W174</f>
        <v>N NAME OF YOUR RECIPE | paste it — FAMILY|  Author &gt; YOU</v>
      </c>
      <c r="X194" s="35">
        <f>X174</f>
        <v>0.6</v>
      </c>
      <c r="Y194" s="34" t="str">
        <f>Y174</f>
        <v>kg</v>
      </c>
      <c r="Z194" s="36" t="str">
        <f>Z174</f>
        <v>Master recipe ► Guinea fowl ballotine</v>
      </c>
      <c r="AA194" s="100"/>
      <c r="AB194" s="120"/>
      <c r="AC194" s="102" t="str">
        <f t="shared" si="49"/>
        <v/>
      </c>
      <c r="AD194" s="103"/>
      <c r="AE194" s="141"/>
      <c r="AF194" s="143">
        <v>1</v>
      </c>
      <c r="AG194" s="2110"/>
      <c r="AH194" s="107">
        <f>IF(AJ218=0,0,(AJ194/AJ218)*AI177*1000)</f>
        <v>0</v>
      </c>
      <c r="AI194" s="117">
        <f>IF(AJ218=0, 0, (AA194*AF194)/(AJ218*AI177))</f>
        <v>0</v>
      </c>
      <c r="AJ194" s="109" cm="1">
        <f t="array" ref="AJ194">IFERROR(_xlfn.LET(_xlpm.k,UPPER(TRIM(AE194)),_xlpm.r,_xlfn.XLOOKUP(_xlpm.k,UPPER(TRIM(AA219:AN219)),AA220:AN220,_xlfn.XLOOKUP(_xlpm.k,UPPER(TRIM(AA221:AN221)),AA222:AN222,0)),_xlpm.r*AD194*IF(AA194&gt;0,AA194,1)),0)</f>
        <v>0</v>
      </c>
      <c r="AK194" s="122">
        <f>IF(OR(ISBLANK(AM173),AM173=0),0,AA194*AM171*AF194/AM173)</f>
        <v>0</v>
      </c>
      <c r="AL194" s="2437">
        <f t="shared" si="54"/>
        <v>0</v>
      </c>
      <c r="AM194" s="111">
        <f>IF(OR(ISBLANK(AM173),AM173=0),0,AJ194*AF194*AF173)</f>
        <v>0</v>
      </c>
      <c r="AN194" s="142" t="str">
        <f>_xlfn.LET(_xlpm.unite,SUBSTITUTE(TRIM(AE194)," (s)",""),_xlpm.val,AM194,_xlpm.estVol,COUNTIF(AG219:AN219,_xlpm.unite)+COUNTIF(AG221:AN221,_xlpm.unite)&gt;0,_xlpm.estPoids,COUNTIF(AA219:AF219,_xlpm.unite)+COUNTIF(AA221:AF221,_xlpm.unite)&gt;0,IF(_xlpm.estVol,IF(ROUND(_xlpm.val,3)&gt;=1,ROUND(_xlpm.val,3)&amp;"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194" s="115" t="str">
        <f t="shared" si="55"/>
        <v>►</v>
      </c>
      <c r="AQ194" s="34" t="str">
        <f>AQ174</f>
        <v>N NOMBRE DE SU RECETA | pegue esto — FAMILIA| Autor &gt; USTED</v>
      </c>
      <c r="AR194" s="35">
        <f>AR174</f>
        <v>0.6</v>
      </c>
      <c r="AS194" s="34" t="str">
        <f>AS174</f>
        <v>kg</v>
      </c>
      <c r="AT194" s="36" t="str">
        <f>AT174</f>
        <v>Receta madre ► Ballotina de pintada</v>
      </c>
      <c r="AU194" s="100"/>
      <c r="AV194" s="120"/>
      <c r="AW194" s="102" t="str">
        <f t="shared" si="50"/>
        <v/>
      </c>
      <c r="AX194" s="103"/>
      <c r="AY194" s="141"/>
      <c r="AZ194" s="143">
        <v>1</v>
      </c>
      <c r="BA194" s="2110"/>
      <c r="BB194" s="107">
        <f>IF(BD218=0,0,(BD194/BD218)*BC177*1000)</f>
        <v>0</v>
      </c>
      <c r="BC194" s="117">
        <f>IF(BD218=0, 0, (AU194*AZ194)/(BD218*BC177))</f>
        <v>0</v>
      </c>
      <c r="BD194" s="109" cm="1">
        <f t="array" ref="BD194">IFERROR(_xlfn.LET(_xlpm.k,UPPER(TRIM(AY194)),_xlpm.r,_xlfn.XLOOKUP(_xlpm.k,UPPER(TRIM(AU219:BH219)),AU220:BH220,_xlfn.XLOOKUP(_xlpm.k,UPPER(TRIM(AU221:BH221)),AU222:BH222,0)),_xlpm.r*AX194*IF(AU194&gt;0,AU194,1)),0)</f>
        <v>0</v>
      </c>
      <c r="BE194" s="122">
        <f>IF(OR(ISBLANK(BG173),BG173=0),0,AU194*BG171*AZ194/BG173)</f>
        <v>0</v>
      </c>
      <c r="BF194" s="2437">
        <f t="shared" si="56"/>
        <v>0</v>
      </c>
      <c r="BG194" s="111">
        <f>IF(OR(ISBLANK(BG173),BG173=0),0,BD194*AZ194*AZ173)</f>
        <v>0</v>
      </c>
      <c r="BH194" s="142" t="str">
        <f>_xlfn.LET(_xlpm.unite,SUBSTITUTE(TRIM(AY194)," (s)",""),_xlpm.val,BG194,_xlpm.estVol,COUNTIF(BA219:BH219,_xlpm.unite)+COUNTIF(BA221:BH221,_xlpm.unite)&gt;0,_xlpm.estPoids,COUNTIF(AU219:AZ219,_xlpm.unite)+COUNTIF(AU221:AZ221,_xlpm.unite)&gt;0,IF(_xlpm.estVol,IF(ROUND(_xlpm.val,3)&gt;=1,ROUND(_xlpm.val,3)&amp;"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194" s="2595"/>
      <c r="BK194" s="2596"/>
      <c r="BL194" s="2596"/>
      <c r="BM194" s="2596"/>
      <c r="BN194" s="2596"/>
      <c r="BO194" s="2596"/>
      <c r="BP194" s="2597"/>
      <c r="BR194" s="2595"/>
      <c r="BS194" s="2596"/>
      <c r="BT194" s="2596"/>
      <c r="BU194" s="2596"/>
      <c r="BV194" s="2596"/>
      <c r="BW194" s="2596"/>
      <c r="BX194" s="2597"/>
      <c r="BZ194" s="2595"/>
      <c r="CA194" s="2596"/>
      <c r="CB194" s="2596"/>
      <c r="CC194" s="2596"/>
      <c r="CD194" s="2596"/>
      <c r="CE194" s="2596"/>
      <c r="CF194" s="2597"/>
      <c r="CH194" s="3">
        <v>1</v>
      </c>
    </row>
    <row r="195" spans="2:86" ht="21" customHeight="1" thickBot="1">
      <c r="B195" s="115" t="str">
        <f t="shared" si="51"/>
        <v>►</v>
      </c>
      <c r="C195" s="34" t="str">
        <f>C174</f>
        <v>N NOM DE VOTRE RECETTE | collez la--FAMILLE| Auteur &gt; VOUS</v>
      </c>
      <c r="D195" s="35">
        <f>D174</f>
        <v>1</v>
      </c>
      <c r="E195" s="34" t="str">
        <f>E174</f>
        <v>coupe</v>
      </c>
      <c r="F195" s="36" t="str">
        <f>F174</f>
        <v>Recette mère ► MILLE-FEUILLE  aux fraises des bois</v>
      </c>
      <c r="G195" s="100"/>
      <c r="H195" s="120"/>
      <c r="I195" s="102" t="str">
        <f t="shared" si="48"/>
        <v/>
      </c>
      <c r="J195" s="103"/>
      <c r="K195" s="141"/>
      <c r="L195" s="143">
        <v>1</v>
      </c>
      <c r="M195" s="2110"/>
      <c r="N195" s="107">
        <f>IF(P218=0,0,(P195/P218)*O177*1000)</f>
        <v>0</v>
      </c>
      <c r="O195" s="117">
        <f>IF(P218=0, 0, (G195*L195)/(P218*O177))</f>
        <v>0</v>
      </c>
      <c r="P195" s="109" cm="1">
        <f t="array" ref="P195">IFERROR(_xlfn.LET(_xlpm.k,UPPER(TRIM(K195)),_xlpm.r,_xlfn.XLOOKUP(_xlpm.k,UPPER(TRIM(G219:T219)),G220:T220,_xlfn.XLOOKUP(_xlpm.k,UPPER(TRIM(G221:T221)),G222:T222,0)),_xlpm.r*J195*IF(G195&gt;0,G195,1)),0)</f>
        <v>0</v>
      </c>
      <c r="Q195" s="118">
        <f>IF(OR(ISBLANK(S173),S173=0),0,G195*S171*L195/S173)</f>
        <v>0</v>
      </c>
      <c r="R195" s="2436">
        <f t="shared" si="52"/>
        <v>0</v>
      </c>
      <c r="S195" s="111">
        <f>IF(OR(ISBLANK(S173),S173=0),0,P195*L195*L173)</f>
        <v>0</v>
      </c>
      <c r="T195" s="119" t="str">
        <f>_xlfn.LET(_xlpm.unite,SUBSTITUTE(TRIM(K195)," (s)",""),_xlpm.val,S195,_xlpm.estVol,COUNTIF(M219:T219,_xlpm.unite)+COUNTIF(M221:T221,_xlpm.unite)&gt;0,_xlpm.estPoids,COUNTIF(G219:L219,_xlpm.unite)+COUNTIF(G221:L221,_xlpm.unite)&gt;0,IF(_xlpm.estVol,IF(ROUND(_xlpm.val,3)&gt;=1,ROUND(_xlpm.val,3)&amp;"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195" s="115" t="str">
        <f t="shared" si="53"/>
        <v>►</v>
      </c>
      <c r="W195" s="34" t="str">
        <f>W174</f>
        <v>N NAME OF YOUR RECIPE | paste it — FAMILY|  Author &gt; YOU</v>
      </c>
      <c r="X195" s="35">
        <f>X174</f>
        <v>0.6</v>
      </c>
      <c r="Y195" s="34" t="str">
        <f>Y174</f>
        <v>kg</v>
      </c>
      <c r="Z195" s="36" t="str">
        <f>Z174</f>
        <v>Master recipe ► Guinea fowl ballotine</v>
      </c>
      <c r="AA195" s="100"/>
      <c r="AB195" s="120"/>
      <c r="AC195" s="102" t="str">
        <f t="shared" si="49"/>
        <v/>
      </c>
      <c r="AD195" s="103"/>
      <c r="AE195" s="141"/>
      <c r="AF195" s="143">
        <v>1</v>
      </c>
      <c r="AG195" s="2110"/>
      <c r="AH195" s="107">
        <f>IF(AJ218=0,0,(AJ195/AJ218)*AI177*1000)</f>
        <v>0</v>
      </c>
      <c r="AI195" s="117">
        <f>IF(AJ218=0, 0, (AA195*AF195)/(AJ218*AI177))</f>
        <v>0</v>
      </c>
      <c r="AJ195" s="109" cm="1">
        <f t="array" ref="AJ195">IFERROR(_xlfn.LET(_xlpm.k,UPPER(TRIM(AE195)),_xlpm.r,_xlfn.XLOOKUP(_xlpm.k,UPPER(TRIM(AA219:AN219)),AA220:AN220,_xlfn.XLOOKUP(_xlpm.k,UPPER(TRIM(AA221:AN221)),AA222:AN222,0)),_xlpm.r*AD195*IF(AA195&gt;0,AA195,1)),0)</f>
        <v>0</v>
      </c>
      <c r="AK195" s="118">
        <f>IF(OR(ISBLANK(AM173),AM173=0),0,AA195*AM171*AF195/AM173)</f>
        <v>0</v>
      </c>
      <c r="AL195" s="2436">
        <f t="shared" si="54"/>
        <v>0</v>
      </c>
      <c r="AM195" s="111">
        <f>IF(OR(ISBLANK(AM173),AM173=0),0,AJ195*AF195*AF173)</f>
        <v>0</v>
      </c>
      <c r="AN195" s="119" t="str">
        <f>_xlfn.LET(_xlpm.unite,SUBSTITUTE(TRIM(AE195)," (s)",""),_xlpm.val,AM195,_xlpm.estVol,COUNTIF(AG219:AN219,_xlpm.unite)+COUNTIF(AG221:AN221,_xlpm.unite)&gt;0,_xlpm.estPoids,COUNTIF(AA219:AF219,_xlpm.unite)+COUNTIF(AA221:AF221,_xlpm.unite)&gt;0,IF(_xlpm.estVol,IF(ROUND(_xlpm.val,3)&gt;=1,ROUND(_xlpm.val,3)&amp;"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195" s="115" t="str">
        <f t="shared" si="55"/>
        <v>►</v>
      </c>
      <c r="AQ195" s="34" t="str">
        <f>AQ174</f>
        <v>N NOMBRE DE SU RECETA | pegue esto — FAMILIA| Autor &gt; USTED</v>
      </c>
      <c r="AR195" s="35">
        <f>AR174</f>
        <v>0.6</v>
      </c>
      <c r="AS195" s="34" t="str">
        <f>AS174</f>
        <v>kg</v>
      </c>
      <c r="AT195" s="36" t="str">
        <f>AT174</f>
        <v>Receta madre ► Ballotina de pintada</v>
      </c>
      <c r="AU195" s="100"/>
      <c r="AV195" s="120"/>
      <c r="AW195" s="102" t="str">
        <f t="shared" si="50"/>
        <v/>
      </c>
      <c r="AX195" s="103"/>
      <c r="AY195" s="141"/>
      <c r="AZ195" s="143">
        <v>1</v>
      </c>
      <c r="BA195" s="2110"/>
      <c r="BB195" s="107">
        <f>IF(BD218=0,0,(BD195/BD218)*BC177*1000)</f>
        <v>0</v>
      </c>
      <c r="BC195" s="117">
        <f>IF(BD218=0, 0, (AU195*AZ195)/(BD218*BC177))</f>
        <v>0</v>
      </c>
      <c r="BD195" s="109" cm="1">
        <f t="array" ref="BD195">IFERROR(_xlfn.LET(_xlpm.k,UPPER(TRIM(AY195)),_xlpm.r,_xlfn.XLOOKUP(_xlpm.k,UPPER(TRIM(AU219:BH219)),AU220:BH220,_xlfn.XLOOKUP(_xlpm.k,UPPER(TRIM(AU221:BH221)),AU222:BH222,0)),_xlpm.r*AX195*IF(AU195&gt;0,AU195,1)),0)</f>
        <v>0</v>
      </c>
      <c r="BE195" s="118">
        <f>IF(OR(ISBLANK(BG173),BG173=0),0,AU195*BG171*AZ195/BG173)</f>
        <v>0</v>
      </c>
      <c r="BF195" s="2436">
        <f t="shared" si="56"/>
        <v>0</v>
      </c>
      <c r="BG195" s="111">
        <f>IF(OR(ISBLANK(BG173),BG173=0),0,BD195*AZ195*AZ173)</f>
        <v>0</v>
      </c>
      <c r="BH195" s="119" t="str">
        <f>_xlfn.LET(_xlpm.unite,SUBSTITUTE(TRIM(AY195)," (s)",""),_xlpm.val,BG195,_xlpm.estVol,COUNTIF(BA219:BH219,_xlpm.unite)+COUNTIF(BA221:BH221,_xlpm.unite)&gt;0,_xlpm.estPoids,COUNTIF(AU219:AZ219,_xlpm.unite)+COUNTIF(AU221:AZ221,_xlpm.unite)&gt;0,IF(_xlpm.estVol,IF(ROUND(_xlpm.val,3)&gt;=1,ROUND(_xlpm.val,3)&amp;"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195" s="463"/>
      <c r="BK195" s="505" t="s">
        <v>547</v>
      </c>
      <c r="BL195" s="446" t="s">
        <v>548</v>
      </c>
      <c r="BM195" s="264"/>
      <c r="BN195" s="9"/>
      <c r="BO195" s="9"/>
      <c r="BP195" s="223"/>
      <c r="BR195" s="463"/>
      <c r="BS195" s="505" t="s">
        <v>549</v>
      </c>
      <c r="BT195" s="446" t="s">
        <v>550</v>
      </c>
      <c r="BU195" s="264"/>
      <c r="BV195" s="9"/>
      <c r="BW195" s="9"/>
      <c r="BX195" s="223"/>
      <c r="BZ195" s="463"/>
      <c r="CA195" s="505" t="s">
        <v>551</v>
      </c>
      <c r="CB195" s="446" t="s">
        <v>552</v>
      </c>
      <c r="CC195" s="264"/>
      <c r="CD195" s="9"/>
      <c r="CE195" s="9"/>
      <c r="CF195" s="223"/>
      <c r="CH195" s="3">
        <v>1</v>
      </c>
    </row>
    <row r="196" spans="2:86" ht="21" customHeight="1" thickTop="1">
      <c r="B196" s="115" t="str">
        <f t="shared" si="51"/>
        <v>►</v>
      </c>
      <c r="C196" s="34" t="str">
        <f>C174</f>
        <v>N NOM DE VOTRE RECETTE | collez la--FAMILLE| Auteur &gt; VOUS</v>
      </c>
      <c r="D196" s="35">
        <f>D174</f>
        <v>1</v>
      </c>
      <c r="E196" s="34" t="str">
        <f>E174</f>
        <v>coupe</v>
      </c>
      <c r="F196" s="36" t="str">
        <f>F174</f>
        <v>Recette mère ► MILLE-FEUILLE  aux fraises des bois</v>
      </c>
      <c r="G196" s="100"/>
      <c r="H196" s="120"/>
      <c r="I196" s="102" t="str">
        <f t="shared" si="48"/>
        <v/>
      </c>
      <c r="J196" s="103"/>
      <c r="K196" s="141"/>
      <c r="L196" s="143">
        <v>1</v>
      </c>
      <c r="M196" s="2110"/>
      <c r="N196" s="107">
        <f>IF(P218=0,0,(P196/P218)*O177*1000)</f>
        <v>0</v>
      </c>
      <c r="O196" s="117">
        <f>IF(P218=0, 0, (G196*L196)/(P218*O177))</f>
        <v>0</v>
      </c>
      <c r="P196" s="109" cm="1">
        <f t="array" ref="P196">IFERROR(_xlfn.LET(_xlpm.k,UPPER(TRIM(K196)),_xlpm.r,_xlfn.XLOOKUP(_xlpm.k,UPPER(TRIM(G219:T219)),G220:T220,_xlfn.XLOOKUP(_xlpm.k,UPPER(TRIM(G221:T221)),G222:T222,0)),_xlpm.r*J196*IF(G196&gt;0,G196,1)),0)</f>
        <v>0</v>
      </c>
      <c r="Q196" s="122">
        <f>IF(OR(ISBLANK(S173),S173=0),0,G196*S171*L196/S173)</f>
        <v>0</v>
      </c>
      <c r="R196" s="2437">
        <f t="shared" si="52"/>
        <v>0</v>
      </c>
      <c r="S196" s="111">
        <f>IF(OR(ISBLANK(S173),S173=0),0,P196*L196*L173)</f>
        <v>0</v>
      </c>
      <c r="T196" s="142" t="str">
        <f>_xlfn.LET(_xlpm.unite,SUBSTITUTE(TRIM(K196)," (s)",""),_xlpm.val,S196,_xlpm.estVol,COUNTIF(M219:T219,_xlpm.unite)+COUNTIF(M221:T221,_xlpm.unite)&gt;0,_xlpm.estPoids,COUNTIF(G219:L219,_xlpm.unite)+COUNTIF(G221:L221,_xlpm.unite)&gt;0,IF(_xlpm.estVol,IF(ROUND(_xlpm.val,3)&gt;=1,ROUND(_xlpm.val,3)&amp;"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196" s="115" t="str">
        <f t="shared" si="53"/>
        <v>►</v>
      </c>
      <c r="W196" s="34" t="str">
        <f>W174</f>
        <v>N NAME OF YOUR RECIPE | paste it — FAMILY|  Author &gt; YOU</v>
      </c>
      <c r="X196" s="35">
        <f>X174</f>
        <v>0.6</v>
      </c>
      <c r="Y196" s="34" t="str">
        <f>Y174</f>
        <v>kg</v>
      </c>
      <c r="Z196" s="36" t="str">
        <f>Z174</f>
        <v>Master recipe ► Guinea fowl ballotine</v>
      </c>
      <c r="AA196" s="100"/>
      <c r="AB196" s="120"/>
      <c r="AC196" s="102" t="str">
        <f t="shared" si="49"/>
        <v/>
      </c>
      <c r="AD196" s="103"/>
      <c r="AE196" s="141"/>
      <c r="AF196" s="143">
        <v>1</v>
      </c>
      <c r="AG196" s="2110"/>
      <c r="AH196" s="107">
        <f>IF(AJ218=0,0,(AJ196/AJ218)*AI177*1000)</f>
        <v>0</v>
      </c>
      <c r="AI196" s="117">
        <f>IF(AJ218=0, 0, (AA196*AF196)/(AJ218*AI177))</f>
        <v>0</v>
      </c>
      <c r="AJ196" s="109" cm="1">
        <f t="array" ref="AJ196">IFERROR(_xlfn.LET(_xlpm.k,UPPER(TRIM(AE196)),_xlpm.r,_xlfn.XLOOKUP(_xlpm.k,UPPER(TRIM(AA219:AN219)),AA220:AN220,_xlfn.XLOOKUP(_xlpm.k,UPPER(TRIM(AA221:AN221)),AA222:AN222,0)),_xlpm.r*AD196*IF(AA196&gt;0,AA196,1)),0)</f>
        <v>0</v>
      </c>
      <c r="AK196" s="122">
        <f>IF(OR(ISBLANK(AM173),AM173=0),0,AA196*AM171*AF196/AM173)</f>
        <v>0</v>
      </c>
      <c r="AL196" s="2437">
        <f t="shared" si="54"/>
        <v>0</v>
      </c>
      <c r="AM196" s="111">
        <f>IF(OR(ISBLANK(AM173),AM173=0),0,AJ196*AF196*AF173)</f>
        <v>0</v>
      </c>
      <c r="AN196" s="142" t="str">
        <f>_xlfn.LET(_xlpm.unite,SUBSTITUTE(TRIM(AE196)," (s)",""),_xlpm.val,AM196,_xlpm.estVol,COUNTIF(AG219:AN219,_xlpm.unite)+COUNTIF(AG221:AN221,_xlpm.unite)&gt;0,_xlpm.estPoids,COUNTIF(AA219:AF219,_xlpm.unite)+COUNTIF(AA221:AF221,_xlpm.unite)&gt;0,IF(_xlpm.estVol,IF(ROUND(_xlpm.val,3)&gt;=1,ROUND(_xlpm.val,3)&amp;"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196" s="115" t="str">
        <f t="shared" si="55"/>
        <v>►</v>
      </c>
      <c r="AQ196" s="34" t="str">
        <f>AQ174</f>
        <v>N NOMBRE DE SU RECETA | pegue esto — FAMILIA| Autor &gt; USTED</v>
      </c>
      <c r="AR196" s="35">
        <f>AR174</f>
        <v>0.6</v>
      </c>
      <c r="AS196" s="34" t="str">
        <f>AS174</f>
        <v>kg</v>
      </c>
      <c r="AT196" s="36" t="str">
        <f>AT174</f>
        <v>Receta madre ► Ballotina de pintada</v>
      </c>
      <c r="AU196" s="100"/>
      <c r="AV196" s="120"/>
      <c r="AW196" s="102" t="str">
        <f t="shared" si="50"/>
        <v/>
      </c>
      <c r="AX196" s="103"/>
      <c r="AY196" s="141"/>
      <c r="AZ196" s="143">
        <v>1</v>
      </c>
      <c r="BA196" s="2110"/>
      <c r="BB196" s="107">
        <f>IF(BD218=0,0,(BD196/BD218)*BC177*1000)</f>
        <v>0</v>
      </c>
      <c r="BC196" s="117">
        <f>IF(BD218=0, 0, (AU196*AZ196)/(BD218*BC177))</f>
        <v>0</v>
      </c>
      <c r="BD196" s="109" cm="1">
        <f t="array" ref="BD196">IFERROR(_xlfn.LET(_xlpm.k,UPPER(TRIM(AY196)),_xlpm.r,_xlfn.XLOOKUP(_xlpm.k,UPPER(TRIM(AU219:BH219)),AU220:BH220,_xlfn.XLOOKUP(_xlpm.k,UPPER(TRIM(AU221:BH221)),AU222:BH222,0)),_xlpm.r*AX196*IF(AU196&gt;0,AU196,1)),0)</f>
        <v>0</v>
      </c>
      <c r="BE196" s="122">
        <f>IF(OR(ISBLANK(BG173),BG173=0),0,AU196*BG171*AZ196/BG173)</f>
        <v>0</v>
      </c>
      <c r="BF196" s="2437">
        <f t="shared" si="56"/>
        <v>0</v>
      </c>
      <c r="BG196" s="111">
        <f>IF(OR(ISBLANK(BG173),BG173=0),0,BD196*AZ196*AZ173)</f>
        <v>0</v>
      </c>
      <c r="BH196" s="142" t="str">
        <f>_xlfn.LET(_xlpm.unite,SUBSTITUTE(TRIM(AY196)," (s)",""),_xlpm.val,BG196,_xlpm.estVol,COUNTIF(BA219:BH219,_xlpm.unite)+COUNTIF(BA221:BH221,_xlpm.unite)&gt;0,_xlpm.estPoids,COUNTIF(AU219:AZ219,_xlpm.unite)+COUNTIF(AU221:AZ221,_xlpm.unite)&gt;0,IF(_xlpm.estVol,IF(ROUND(_xlpm.val,3)&gt;=1,ROUND(_xlpm.val,3)&amp;"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196" s="510"/>
      <c r="BK196" s="511" t="s">
        <v>191</v>
      </c>
      <c r="BL196" s="512">
        <v>18.824999999999999</v>
      </c>
      <c r="BM196" s="513" t="s">
        <v>555</v>
      </c>
      <c r="BN196" s="514">
        <v>0.15687499999999999</v>
      </c>
      <c r="BO196" s="9"/>
      <c r="BP196" s="41"/>
      <c r="BR196" s="510"/>
      <c r="BS196" s="511" t="s">
        <v>191</v>
      </c>
      <c r="BT196" s="512">
        <v>18.824999999999999</v>
      </c>
      <c r="BU196" s="513" t="s">
        <v>555</v>
      </c>
      <c r="BV196" s="514">
        <v>0.15687499999999999</v>
      </c>
      <c r="BW196" s="9"/>
      <c r="BX196" s="41"/>
      <c r="BZ196" s="510"/>
      <c r="CA196" s="515" t="s">
        <v>191</v>
      </c>
      <c r="CB196" s="512">
        <v>18.824999999999999</v>
      </c>
      <c r="CC196" s="516" t="s">
        <v>556</v>
      </c>
      <c r="CD196" s="514">
        <v>0.15687499999999999</v>
      </c>
      <c r="CE196" s="9"/>
      <c r="CF196" s="41"/>
      <c r="CH196" s="3">
        <v>1</v>
      </c>
    </row>
    <row r="197" spans="2:86" ht="21" customHeight="1">
      <c r="B197" s="115" t="str">
        <f t="shared" si="51"/>
        <v>►</v>
      </c>
      <c r="C197" s="34" t="str">
        <f>C174</f>
        <v>N NOM DE VOTRE RECETTE | collez la--FAMILLE| Auteur &gt; VOUS</v>
      </c>
      <c r="D197" s="35">
        <f>D174</f>
        <v>1</v>
      </c>
      <c r="E197" s="34" t="str">
        <f>E174</f>
        <v>coupe</v>
      </c>
      <c r="F197" s="36" t="str">
        <f>F174</f>
        <v>Recette mère ► MILLE-FEUILLE  aux fraises des bois</v>
      </c>
      <c r="G197" s="100"/>
      <c r="H197" s="120"/>
      <c r="I197" s="102" t="str">
        <f t="shared" si="48"/>
        <v/>
      </c>
      <c r="J197" s="103"/>
      <c r="K197" s="141"/>
      <c r="L197" s="143">
        <v>1</v>
      </c>
      <c r="M197" s="2110"/>
      <c r="N197" s="107">
        <f>IF(P218=0,0,(P197/P218)*O177*1000)</f>
        <v>0</v>
      </c>
      <c r="O197" s="117">
        <f>IF(P218=0, 0, (G197*L197)/(P218*O177))</f>
        <v>0</v>
      </c>
      <c r="P197" s="109" cm="1">
        <f t="array" ref="P197">IFERROR(_xlfn.LET(_xlpm.k,UPPER(TRIM(K197)),_xlpm.r,_xlfn.XLOOKUP(_xlpm.k,UPPER(TRIM(G219:T219)),G220:T220,_xlfn.XLOOKUP(_xlpm.k,UPPER(TRIM(G221:T221)),G222:T222,0)),_xlpm.r*J197*IF(G197&gt;0,G197,1)),0)</f>
        <v>0</v>
      </c>
      <c r="Q197" s="118">
        <f>IF(OR(ISBLANK(S173),S173=0),0,G197*S171*L197/S173)</f>
        <v>0</v>
      </c>
      <c r="R197" s="2436">
        <f t="shared" si="52"/>
        <v>0</v>
      </c>
      <c r="S197" s="111">
        <f>IF(OR(ISBLANK(S173),S173=0),0,P197*L197*L173)</f>
        <v>0</v>
      </c>
      <c r="T197" s="119" t="str">
        <f>_xlfn.LET(_xlpm.unite,SUBSTITUTE(TRIM(K197)," (s)",""),_xlpm.val,S197,_xlpm.estVol,COUNTIF(M219:T219,_xlpm.unite)+COUNTIF(M221:T221,_xlpm.unite)&gt;0,_xlpm.estPoids,COUNTIF(G219:L219,_xlpm.unite)+COUNTIF(G221:L221,_xlpm.unite)&gt;0,IF(_xlpm.estVol,IF(ROUND(_xlpm.val,3)&gt;=1,ROUND(_xlpm.val,3)&amp;"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197" s="115" t="str">
        <f t="shared" si="53"/>
        <v>►</v>
      </c>
      <c r="W197" s="34" t="str">
        <f>W174</f>
        <v>N NAME OF YOUR RECIPE | paste it — FAMILY|  Author &gt; YOU</v>
      </c>
      <c r="X197" s="35">
        <f>X174</f>
        <v>0.6</v>
      </c>
      <c r="Y197" s="34" t="str">
        <f>Y174</f>
        <v>kg</v>
      </c>
      <c r="Z197" s="36" t="str">
        <f>Z174</f>
        <v>Master recipe ► Guinea fowl ballotine</v>
      </c>
      <c r="AA197" s="100"/>
      <c r="AB197" s="120"/>
      <c r="AC197" s="102" t="str">
        <f t="shared" si="49"/>
        <v/>
      </c>
      <c r="AD197" s="103"/>
      <c r="AE197" s="141"/>
      <c r="AF197" s="143">
        <v>1</v>
      </c>
      <c r="AG197" s="2110"/>
      <c r="AH197" s="107">
        <f>IF(AJ218=0,0,(AJ197/AJ218)*AI177*1000)</f>
        <v>0</v>
      </c>
      <c r="AI197" s="117">
        <f>IF(AJ218=0, 0, (AA197*AF197)/(AJ218*AI177))</f>
        <v>0</v>
      </c>
      <c r="AJ197" s="109" cm="1">
        <f t="array" ref="AJ197">IFERROR(_xlfn.LET(_xlpm.k,UPPER(TRIM(AE197)),_xlpm.r,_xlfn.XLOOKUP(_xlpm.k,UPPER(TRIM(AA219:AN219)),AA220:AN220,_xlfn.XLOOKUP(_xlpm.k,UPPER(TRIM(AA221:AN221)),AA222:AN222,0)),_xlpm.r*AD197*IF(AA197&gt;0,AA197,1)),0)</f>
        <v>0</v>
      </c>
      <c r="AK197" s="118">
        <f>IF(OR(ISBLANK(AM173),AM173=0),0,AA197*AM171*AF197/AM173)</f>
        <v>0</v>
      </c>
      <c r="AL197" s="2436">
        <f t="shared" si="54"/>
        <v>0</v>
      </c>
      <c r="AM197" s="111">
        <f>IF(OR(ISBLANK(AM173),AM173=0),0,AJ197*AF197*AF173)</f>
        <v>0</v>
      </c>
      <c r="AN197" s="119" t="str">
        <f>_xlfn.LET(_xlpm.unite,SUBSTITUTE(TRIM(AE197)," (s)",""),_xlpm.val,AM197,_xlpm.estVol,COUNTIF(AG219:AN219,_xlpm.unite)+COUNTIF(AG221:AN221,_xlpm.unite)&gt;0,_xlpm.estPoids,COUNTIF(AA219:AF219,_xlpm.unite)+COUNTIF(AA221:AF221,_xlpm.unite)&gt;0,IF(_xlpm.estVol,IF(ROUND(_xlpm.val,3)&gt;=1,ROUND(_xlpm.val,3)&amp;"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197" s="115" t="str">
        <f t="shared" si="55"/>
        <v>►</v>
      </c>
      <c r="AQ197" s="34" t="str">
        <f>AQ174</f>
        <v>N NOMBRE DE SU RECETA | pegue esto — FAMILIA| Autor &gt; USTED</v>
      </c>
      <c r="AR197" s="35">
        <f>AR174</f>
        <v>0.6</v>
      </c>
      <c r="AS197" s="34" t="str">
        <f>AS174</f>
        <v>kg</v>
      </c>
      <c r="AT197" s="36" t="str">
        <f>AT174</f>
        <v>Receta madre ► Ballotina de pintada</v>
      </c>
      <c r="AU197" s="100"/>
      <c r="AV197" s="120"/>
      <c r="AW197" s="102" t="str">
        <f t="shared" si="50"/>
        <v/>
      </c>
      <c r="AX197" s="103"/>
      <c r="AY197" s="141"/>
      <c r="AZ197" s="143">
        <v>1</v>
      </c>
      <c r="BA197" s="2110"/>
      <c r="BB197" s="107">
        <f>IF(BD218=0,0,(BD197/BD218)*BC177*1000)</f>
        <v>0</v>
      </c>
      <c r="BC197" s="117">
        <f>IF(BD218=0, 0, (AU197*AZ197)/(BD218*BC177))</f>
        <v>0</v>
      </c>
      <c r="BD197" s="109" cm="1">
        <f t="array" ref="BD197">IFERROR(_xlfn.LET(_xlpm.k,UPPER(TRIM(AY197)),_xlpm.r,_xlfn.XLOOKUP(_xlpm.k,UPPER(TRIM(AU219:BH219)),AU220:BH220,_xlfn.XLOOKUP(_xlpm.k,UPPER(TRIM(AU221:BH221)),AU222:BH222,0)),_xlpm.r*AX197*IF(AU197&gt;0,AU197,1)),0)</f>
        <v>0</v>
      </c>
      <c r="BE197" s="118">
        <f>IF(OR(ISBLANK(BG173),BG173=0),0,AU197*BG171*AZ197/BG173)</f>
        <v>0</v>
      </c>
      <c r="BF197" s="2436">
        <f t="shared" si="56"/>
        <v>0</v>
      </c>
      <c r="BG197" s="111">
        <f>IF(OR(ISBLANK(BG173),BG173=0),0,BD197*AZ197*AZ173)</f>
        <v>0</v>
      </c>
      <c r="BH197" s="119" t="str">
        <f>_xlfn.LET(_xlpm.unite,SUBSTITUTE(TRIM(AY197)," (s)",""),_xlpm.val,BG197,_xlpm.estVol,COUNTIF(BA219:BH219,_xlpm.unite)+COUNTIF(BA221:BH221,_xlpm.unite)&gt;0,_xlpm.estPoids,COUNTIF(AU219:AZ219,_xlpm.unite)+COUNTIF(AU221:AZ221,_xlpm.unite)&gt;0,IF(_xlpm.estVol,IF(ROUND(_xlpm.val,3)&gt;=1,ROUND(_xlpm.val,3)&amp;"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197" s="517"/>
      <c r="BK197" s="518" t="s">
        <v>547</v>
      </c>
      <c r="BL197" s="519" t="s">
        <v>557</v>
      </c>
      <c r="BM197" s="493"/>
      <c r="BN197" s="493"/>
      <c r="BO197" s="9"/>
      <c r="BP197" s="41"/>
      <c r="BR197" s="517"/>
      <c r="BS197" s="518" t="s">
        <v>549</v>
      </c>
      <c r="BT197" s="519" t="s">
        <v>558</v>
      </c>
      <c r="BU197" s="493"/>
      <c r="BV197" s="493"/>
      <c r="BW197" s="9"/>
      <c r="BX197" s="41"/>
      <c r="BZ197" s="517"/>
      <c r="CA197" s="518" t="s">
        <v>551</v>
      </c>
      <c r="CB197" s="519" t="s">
        <v>559</v>
      </c>
      <c r="CC197" s="493"/>
      <c r="CD197" s="493"/>
      <c r="CE197" s="9"/>
      <c r="CF197" s="41"/>
      <c r="CH197" s="3">
        <v>1</v>
      </c>
    </row>
    <row r="198" spans="2:86" ht="21" customHeight="1">
      <c r="B198" s="115" t="str">
        <f t="shared" si="51"/>
        <v>►</v>
      </c>
      <c r="C198" s="34" t="str">
        <f>C174</f>
        <v>N NOM DE VOTRE RECETTE | collez la--FAMILLE| Auteur &gt; VOUS</v>
      </c>
      <c r="D198" s="35">
        <f>D174</f>
        <v>1</v>
      </c>
      <c r="E198" s="34" t="str">
        <f>E174</f>
        <v>coupe</v>
      </c>
      <c r="F198" s="36" t="str">
        <f>F174</f>
        <v>Recette mère ► MILLE-FEUILLE  aux fraises des bois</v>
      </c>
      <c r="G198" s="100"/>
      <c r="H198" s="120"/>
      <c r="I198" s="102" t="str">
        <f t="shared" si="48"/>
        <v/>
      </c>
      <c r="J198" s="103"/>
      <c r="K198" s="141"/>
      <c r="L198" s="143">
        <v>1</v>
      </c>
      <c r="M198" s="2110"/>
      <c r="N198" s="107">
        <f>IF(P218=0,0,(P198/P218)*O177*1000)</f>
        <v>0</v>
      </c>
      <c r="O198" s="117">
        <f>IF(P218=0, 0, (G198*L198)/(P218*O177))</f>
        <v>0</v>
      </c>
      <c r="P198" s="109" cm="1">
        <f t="array" ref="P198">IFERROR(_xlfn.LET(_xlpm.k,UPPER(TRIM(K198)),_xlpm.r,_xlfn.XLOOKUP(_xlpm.k,UPPER(TRIM(G219:T219)),G220:T220,_xlfn.XLOOKUP(_xlpm.k,UPPER(TRIM(G221:T221)),G222:T222,0)),_xlpm.r*J198*IF(G198&gt;0,G198,1)),0)</f>
        <v>0</v>
      </c>
      <c r="Q198" s="122">
        <f>IF(OR(ISBLANK(S173),S173=0),0,G198*S171*L198/S173)</f>
        <v>0</v>
      </c>
      <c r="R198" s="2437">
        <f t="shared" si="52"/>
        <v>0</v>
      </c>
      <c r="S198" s="111">
        <f>IF(OR(ISBLANK(S173),S173=0),0,P198*L198*L173)</f>
        <v>0</v>
      </c>
      <c r="T198" s="142" t="str">
        <f>_xlfn.LET(_xlpm.unite,SUBSTITUTE(TRIM(K198)," (s)",""),_xlpm.val,S198,_xlpm.estVol,COUNTIF(M219:T219,_xlpm.unite)+COUNTIF(M221:T221,_xlpm.unite)&gt;0,_xlpm.estPoids,COUNTIF(G219:L219,_xlpm.unite)+COUNTIF(G221:L221,_xlpm.unite)&gt;0,IF(_xlpm.estVol,IF(ROUND(_xlpm.val,3)&gt;=1,ROUND(_xlpm.val,3)&amp;"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198" s="115" t="str">
        <f t="shared" si="53"/>
        <v>►</v>
      </c>
      <c r="W198" s="34" t="str">
        <f>W174</f>
        <v>N NAME OF YOUR RECIPE | paste it — FAMILY|  Author &gt; YOU</v>
      </c>
      <c r="X198" s="35">
        <f>X174</f>
        <v>0.6</v>
      </c>
      <c r="Y198" s="34" t="str">
        <f>Y174</f>
        <v>kg</v>
      </c>
      <c r="Z198" s="36" t="str">
        <f>Z174</f>
        <v>Master recipe ► Guinea fowl ballotine</v>
      </c>
      <c r="AA198" s="100"/>
      <c r="AB198" s="120"/>
      <c r="AC198" s="102" t="str">
        <f t="shared" si="49"/>
        <v/>
      </c>
      <c r="AD198" s="103"/>
      <c r="AE198" s="141"/>
      <c r="AF198" s="143">
        <v>1</v>
      </c>
      <c r="AG198" s="2110"/>
      <c r="AH198" s="107">
        <f>IF(AJ218=0,0,(AJ198/AJ218)*AI177*1000)</f>
        <v>0</v>
      </c>
      <c r="AI198" s="117">
        <f>IF(AJ218=0, 0, (AA198*AF198)/(AJ218*AI177))</f>
        <v>0</v>
      </c>
      <c r="AJ198" s="109" cm="1">
        <f t="array" ref="AJ198">IFERROR(_xlfn.LET(_xlpm.k,UPPER(TRIM(AE198)),_xlpm.r,_xlfn.XLOOKUP(_xlpm.k,UPPER(TRIM(AA219:AN219)),AA220:AN220,_xlfn.XLOOKUP(_xlpm.k,UPPER(TRIM(AA221:AN221)),AA222:AN222,0)),_xlpm.r*AD198*IF(AA198&gt;0,AA198,1)),0)</f>
        <v>0</v>
      </c>
      <c r="AK198" s="122">
        <f>IF(OR(ISBLANK(AM173),AM173=0),0,AA198*AM171*AF198/AM173)</f>
        <v>0</v>
      </c>
      <c r="AL198" s="2437">
        <f t="shared" si="54"/>
        <v>0</v>
      </c>
      <c r="AM198" s="111">
        <f>IF(OR(ISBLANK(AM173),AM173=0),0,AJ198*AF198*AF173)</f>
        <v>0</v>
      </c>
      <c r="AN198" s="142" t="str">
        <f>_xlfn.LET(_xlpm.unite,SUBSTITUTE(TRIM(AE198)," (s)",""),_xlpm.val,AM198,_xlpm.estVol,COUNTIF(AG219:AN219,_xlpm.unite)+COUNTIF(AG221:AN221,_xlpm.unite)&gt;0,_xlpm.estPoids,COUNTIF(AA219:AF219,_xlpm.unite)+COUNTIF(AA221:AF221,_xlpm.unite)&gt;0,IF(_xlpm.estVol,IF(ROUND(_xlpm.val,3)&gt;=1,ROUND(_xlpm.val,3)&amp;"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198" s="115" t="str">
        <f t="shared" si="55"/>
        <v>►</v>
      </c>
      <c r="AQ198" s="34" t="str">
        <f>AQ174</f>
        <v>N NOMBRE DE SU RECETA | pegue esto — FAMILIA| Autor &gt; USTED</v>
      </c>
      <c r="AR198" s="35">
        <f>AR174</f>
        <v>0.6</v>
      </c>
      <c r="AS198" s="34" t="str">
        <f>AS174</f>
        <v>kg</v>
      </c>
      <c r="AT198" s="36" t="str">
        <f>AT174</f>
        <v>Receta madre ► Ballotina de pintada</v>
      </c>
      <c r="AU198" s="100"/>
      <c r="AV198" s="120"/>
      <c r="AW198" s="102" t="str">
        <f t="shared" si="50"/>
        <v/>
      </c>
      <c r="AX198" s="103"/>
      <c r="AY198" s="141"/>
      <c r="AZ198" s="143">
        <v>1</v>
      </c>
      <c r="BA198" s="2110"/>
      <c r="BB198" s="107">
        <f>IF(BD218=0,0,(BD198/BD218)*BC177*1000)</f>
        <v>0</v>
      </c>
      <c r="BC198" s="117">
        <f>IF(BD218=0, 0, (AU198*AZ198)/(BD218*BC177))</f>
        <v>0</v>
      </c>
      <c r="BD198" s="109" cm="1">
        <f t="array" ref="BD198">IFERROR(_xlfn.LET(_xlpm.k,UPPER(TRIM(AY198)),_xlpm.r,_xlfn.XLOOKUP(_xlpm.k,UPPER(TRIM(AU219:BH219)),AU220:BH220,_xlfn.XLOOKUP(_xlpm.k,UPPER(TRIM(AU221:BH221)),AU222:BH222,0)),_xlpm.r*AX198*IF(AU198&gt;0,AU198,1)),0)</f>
        <v>0</v>
      </c>
      <c r="BE198" s="122">
        <f>IF(OR(ISBLANK(BG173),BG173=0),0,AU198*BG171*AZ198/BG173)</f>
        <v>0</v>
      </c>
      <c r="BF198" s="2437">
        <f t="shared" si="56"/>
        <v>0</v>
      </c>
      <c r="BG198" s="111">
        <f>IF(OR(ISBLANK(BG173),BG173=0),0,BD198*AZ198*AZ173)</f>
        <v>0</v>
      </c>
      <c r="BH198" s="142" t="str">
        <f>_xlfn.LET(_xlpm.unite,SUBSTITUTE(TRIM(AY198)," (s)",""),_xlpm.val,BG198,_xlpm.estVol,COUNTIF(BA219:BH219,_xlpm.unite)+COUNTIF(BA221:BH221,_xlpm.unite)&gt;0,_xlpm.estPoids,COUNTIF(AU219:AZ219,_xlpm.unite)+COUNTIF(AU221:AZ221,_xlpm.unite)&gt;0,IF(_xlpm.estVol,IF(ROUND(_xlpm.val,3)&gt;=1,ROUND(_xlpm.val,3)&amp;"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198" s="517"/>
      <c r="BK198" s="520">
        <v>1</v>
      </c>
      <c r="BL198" s="521">
        <v>1.5</v>
      </c>
      <c r="BM198" s="493"/>
      <c r="BN198" s="493"/>
      <c r="BO198" s="9"/>
      <c r="BP198" s="41"/>
      <c r="BR198" s="517"/>
      <c r="BS198" s="520">
        <v>1</v>
      </c>
      <c r="BT198" s="521">
        <v>1.5</v>
      </c>
      <c r="BU198" s="493"/>
      <c r="BV198" s="493"/>
      <c r="BW198" s="9"/>
      <c r="BX198" s="41"/>
      <c r="BZ198" s="517"/>
      <c r="CA198" s="520">
        <v>1</v>
      </c>
      <c r="CB198" s="521">
        <v>1.5</v>
      </c>
      <c r="CC198" s="493"/>
      <c r="CD198" s="493"/>
      <c r="CE198" s="9"/>
      <c r="CF198" s="41"/>
      <c r="CH198" s="3">
        <v>1</v>
      </c>
    </row>
    <row r="199" spans="2:86" ht="21" customHeight="1">
      <c r="B199" s="115" t="str">
        <f t="shared" si="51"/>
        <v>►</v>
      </c>
      <c r="C199" s="34" t="str">
        <f>C174</f>
        <v>N NOM DE VOTRE RECETTE | collez la--FAMILLE| Auteur &gt; VOUS</v>
      </c>
      <c r="D199" s="35">
        <f>D174</f>
        <v>1</v>
      </c>
      <c r="E199" s="34" t="str">
        <f>E174</f>
        <v>coupe</v>
      </c>
      <c r="F199" s="36" t="str">
        <f>F174</f>
        <v>Recette mère ► MILLE-FEUILLE  aux fraises des bois</v>
      </c>
      <c r="G199" s="100"/>
      <c r="H199" s="120"/>
      <c r="I199" s="102" t="str">
        <f t="shared" si="48"/>
        <v/>
      </c>
      <c r="J199" s="103"/>
      <c r="K199" s="141"/>
      <c r="L199" s="143">
        <v>1</v>
      </c>
      <c r="M199" s="2110"/>
      <c r="N199" s="107">
        <f>IF(P218=0,0,(P199/P218)*O177*1000)</f>
        <v>0</v>
      </c>
      <c r="O199" s="117">
        <f>IF(P218=0, 0, (G199*L199)/(P218*O177))</f>
        <v>0</v>
      </c>
      <c r="P199" s="109" cm="1">
        <f t="array" ref="P199">IFERROR(_xlfn.LET(_xlpm.k,UPPER(TRIM(K199)),_xlpm.r,_xlfn.XLOOKUP(_xlpm.k,UPPER(TRIM(G219:T219)),G220:T220,_xlfn.XLOOKUP(_xlpm.k,UPPER(TRIM(G221:T221)),G222:T222,0)),_xlpm.r*J199*IF(G199&gt;0,G199,1)),0)</f>
        <v>0</v>
      </c>
      <c r="Q199" s="118">
        <f>IF(OR(ISBLANK(S173),S173=0),0,G199*S171*L199/S173)</f>
        <v>0</v>
      </c>
      <c r="R199" s="2436">
        <f t="shared" si="52"/>
        <v>0</v>
      </c>
      <c r="S199" s="111">
        <f>IF(OR(ISBLANK(S173),S173=0),0,P199*L199*L173)</f>
        <v>0</v>
      </c>
      <c r="T199" s="119" t="str">
        <f>_xlfn.LET(_xlpm.unite,SUBSTITUTE(TRIM(K199)," (s)",""),_xlpm.val,S199,_xlpm.estVol,COUNTIF(M219:T219,_xlpm.unite)+COUNTIF(M221:T221,_xlpm.unite)&gt;0,_xlpm.estPoids,COUNTIF(G219:L219,_xlpm.unite)+COUNTIF(G221:L221,_xlpm.unite)&gt;0,IF(_xlpm.estVol,IF(ROUND(_xlpm.val,3)&gt;=1,ROUND(_xlpm.val,3)&amp;"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199" s="115" t="str">
        <f t="shared" si="53"/>
        <v>►</v>
      </c>
      <c r="W199" s="34" t="str">
        <f>W174</f>
        <v>N NAME OF YOUR RECIPE | paste it — FAMILY|  Author &gt; YOU</v>
      </c>
      <c r="X199" s="35">
        <f>X174</f>
        <v>0.6</v>
      </c>
      <c r="Y199" s="34" t="str">
        <f>Y174</f>
        <v>kg</v>
      </c>
      <c r="Z199" s="36" t="str">
        <f>Z174</f>
        <v>Master recipe ► Guinea fowl ballotine</v>
      </c>
      <c r="AA199" s="100"/>
      <c r="AB199" s="120"/>
      <c r="AC199" s="102" t="str">
        <f t="shared" si="49"/>
        <v/>
      </c>
      <c r="AD199" s="103"/>
      <c r="AE199" s="141"/>
      <c r="AF199" s="143">
        <v>1</v>
      </c>
      <c r="AG199" s="2110"/>
      <c r="AH199" s="107">
        <f>IF(AJ218=0,0,(AJ199/AJ218)*AI177*1000)</f>
        <v>0</v>
      </c>
      <c r="AI199" s="117">
        <f>IF(AJ218=0, 0, (AA199*AF199)/(AJ218*AI177))</f>
        <v>0</v>
      </c>
      <c r="AJ199" s="109" cm="1">
        <f t="array" ref="AJ199">IFERROR(_xlfn.LET(_xlpm.k,UPPER(TRIM(AE199)),_xlpm.r,_xlfn.XLOOKUP(_xlpm.k,UPPER(TRIM(AA219:AN219)),AA220:AN220,_xlfn.XLOOKUP(_xlpm.k,UPPER(TRIM(AA221:AN221)),AA222:AN222,0)),_xlpm.r*AD199*IF(AA199&gt;0,AA199,1)),0)</f>
        <v>0</v>
      </c>
      <c r="AK199" s="118">
        <f>IF(OR(ISBLANK(AM173),AM173=0),0,AA199*AM171*AF199/AM173)</f>
        <v>0</v>
      </c>
      <c r="AL199" s="2436">
        <f t="shared" si="54"/>
        <v>0</v>
      </c>
      <c r="AM199" s="111">
        <f>IF(OR(ISBLANK(AM173),AM173=0),0,AJ199*AF199*AF173)</f>
        <v>0</v>
      </c>
      <c r="AN199" s="119" t="str">
        <f>_xlfn.LET(_xlpm.unite,SUBSTITUTE(TRIM(AE199)," (s)",""),_xlpm.val,AM199,_xlpm.estVol,COUNTIF(AG219:AN219,_xlpm.unite)+COUNTIF(AG221:AN221,_xlpm.unite)&gt;0,_xlpm.estPoids,COUNTIF(AA219:AF219,_xlpm.unite)+COUNTIF(AA221:AF221,_xlpm.unite)&gt;0,IF(_xlpm.estVol,IF(ROUND(_xlpm.val,3)&gt;=1,ROUND(_xlpm.val,3)&amp;"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199" s="115" t="str">
        <f t="shared" si="55"/>
        <v>►</v>
      </c>
      <c r="AQ199" s="34" t="str">
        <f>AQ174</f>
        <v>N NOMBRE DE SU RECETA | pegue esto — FAMILIA| Autor &gt; USTED</v>
      </c>
      <c r="AR199" s="35">
        <f>AR174</f>
        <v>0.6</v>
      </c>
      <c r="AS199" s="34" t="str">
        <f>AS174</f>
        <v>kg</v>
      </c>
      <c r="AT199" s="36" t="str">
        <f>AT174</f>
        <v>Receta madre ► Ballotina de pintada</v>
      </c>
      <c r="AU199" s="100"/>
      <c r="AV199" s="120"/>
      <c r="AW199" s="102" t="str">
        <f t="shared" si="50"/>
        <v/>
      </c>
      <c r="AX199" s="103"/>
      <c r="AY199" s="141"/>
      <c r="AZ199" s="143">
        <v>1</v>
      </c>
      <c r="BA199" s="2110"/>
      <c r="BB199" s="107">
        <f>IF(BD218=0,0,(BD199/BD218)*BC177*1000)</f>
        <v>0</v>
      </c>
      <c r="BC199" s="117">
        <f>IF(BD218=0, 0, (AU199*AZ199)/(BD218*BC177))</f>
        <v>0</v>
      </c>
      <c r="BD199" s="109" cm="1">
        <f t="array" ref="BD199">IFERROR(_xlfn.LET(_xlpm.k,UPPER(TRIM(AY199)),_xlpm.r,_xlfn.XLOOKUP(_xlpm.k,UPPER(TRIM(AU219:BH219)),AU220:BH220,_xlfn.XLOOKUP(_xlpm.k,UPPER(TRIM(AU221:BH221)),AU222:BH222,0)),_xlpm.r*AX199*IF(AU199&gt;0,AU199,1)),0)</f>
        <v>0</v>
      </c>
      <c r="BE199" s="118">
        <f>IF(OR(ISBLANK(BG173),BG173=0),0,AU199*BG171*AZ199/BG173)</f>
        <v>0</v>
      </c>
      <c r="BF199" s="2436">
        <f t="shared" si="56"/>
        <v>0</v>
      </c>
      <c r="BG199" s="111">
        <f>IF(OR(ISBLANK(BG173),BG173=0),0,BD199*AZ199*AZ173)</f>
        <v>0</v>
      </c>
      <c r="BH199" s="119" t="str">
        <f>_xlfn.LET(_xlpm.unite,SUBSTITUTE(TRIM(AY199)," (s)",""),_xlpm.val,BG199,_xlpm.estVol,COUNTIF(BA219:BH219,_xlpm.unite)+COUNTIF(BA221:BH221,_xlpm.unite)&gt;0,_xlpm.estPoids,COUNTIF(AU219:AZ219,_xlpm.unite)+COUNTIF(AU221:AZ221,_xlpm.unite)&gt;0,IF(_xlpm.estVol,IF(ROUND(_xlpm.val,3)&gt;=1,ROUND(_xlpm.val,3)&amp;"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199" s="517"/>
      <c r="BK199" s="9"/>
      <c r="BL199" s="9"/>
      <c r="BM199" s="9"/>
      <c r="BN199" s="9"/>
      <c r="BO199" s="9"/>
      <c r="BP199" s="41"/>
      <c r="BR199" s="517"/>
      <c r="BS199" s="9"/>
      <c r="BT199" s="9"/>
      <c r="BU199" s="9"/>
      <c r="BV199" s="9"/>
      <c r="BW199" s="9"/>
      <c r="BX199" s="41"/>
      <c r="BZ199" s="517"/>
      <c r="CA199" s="9"/>
      <c r="CB199" s="9"/>
      <c r="CC199" s="9"/>
      <c r="CD199" s="9"/>
      <c r="CE199" s="9"/>
      <c r="CF199" s="41"/>
      <c r="CH199" s="3">
        <v>1</v>
      </c>
    </row>
    <row r="200" spans="2:86" ht="21" customHeight="1">
      <c r="B200" s="115" t="str">
        <f t="shared" si="51"/>
        <v>►</v>
      </c>
      <c r="C200" s="34" t="str">
        <f>C174</f>
        <v>N NOM DE VOTRE RECETTE | collez la--FAMILLE| Auteur &gt; VOUS</v>
      </c>
      <c r="D200" s="35">
        <f>D174</f>
        <v>1</v>
      </c>
      <c r="E200" s="34" t="str">
        <f>E174</f>
        <v>coupe</v>
      </c>
      <c r="F200" s="36" t="str">
        <f>F174</f>
        <v>Recette mère ► MILLE-FEUILLE  aux fraises des bois</v>
      </c>
      <c r="G200" s="100"/>
      <c r="H200" s="120"/>
      <c r="I200" s="102" t="str">
        <f t="shared" si="48"/>
        <v/>
      </c>
      <c r="J200" s="103"/>
      <c r="K200" s="141"/>
      <c r="L200" s="143">
        <v>1</v>
      </c>
      <c r="M200" s="2110"/>
      <c r="N200" s="107">
        <f>IF(P218=0,0,(P200/P218)*O177*1000)</f>
        <v>0</v>
      </c>
      <c r="O200" s="117">
        <f>IF(P218=0, 0, (G200*L200)/(P218*O177))</f>
        <v>0</v>
      </c>
      <c r="P200" s="109" cm="1">
        <f t="array" ref="P200">IFERROR(_xlfn.LET(_xlpm.k,UPPER(TRIM(K200)),_xlpm.r,_xlfn.XLOOKUP(_xlpm.k,UPPER(TRIM(G219:T219)),G220:T220,_xlfn.XLOOKUP(_xlpm.k,UPPER(TRIM(G221:T221)),G222:T222,0)),_xlpm.r*J200*IF(G200&gt;0,G200,1)),0)</f>
        <v>0</v>
      </c>
      <c r="Q200" s="122">
        <f>IF(OR(ISBLANK(S173),S173=0),0,G200*S171*L200/S173)</f>
        <v>0</v>
      </c>
      <c r="R200" s="2437">
        <f t="shared" si="52"/>
        <v>0</v>
      </c>
      <c r="S200" s="111">
        <f>IF(OR(ISBLANK(S173),S173=0),0,P200*L200*L173)</f>
        <v>0</v>
      </c>
      <c r="T200" s="142" t="str">
        <f>_xlfn.LET(_xlpm.unite,SUBSTITUTE(TRIM(K200)," (s)",""),_xlpm.val,S200,_xlpm.estVol,COUNTIF(M219:T219,_xlpm.unite)+COUNTIF(M221:T221,_xlpm.unite)&gt;0,_xlpm.estPoids,COUNTIF(G219:L219,_xlpm.unite)+COUNTIF(G221:L221,_xlpm.unite)&gt;0,IF(_xlpm.estVol,IF(ROUND(_xlpm.val,3)&gt;=1,ROUND(_xlpm.val,3)&amp;"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200" s="115" t="str">
        <f t="shared" si="53"/>
        <v>►</v>
      </c>
      <c r="W200" s="34" t="str">
        <f>W174</f>
        <v>N NAME OF YOUR RECIPE | paste it — FAMILY|  Author &gt; YOU</v>
      </c>
      <c r="X200" s="35">
        <f>X174</f>
        <v>0.6</v>
      </c>
      <c r="Y200" s="34" t="str">
        <f>Y174</f>
        <v>kg</v>
      </c>
      <c r="Z200" s="36" t="str">
        <f>Z174</f>
        <v>Master recipe ► Guinea fowl ballotine</v>
      </c>
      <c r="AA200" s="100"/>
      <c r="AB200" s="120"/>
      <c r="AC200" s="102" t="str">
        <f t="shared" si="49"/>
        <v/>
      </c>
      <c r="AD200" s="103"/>
      <c r="AE200" s="141"/>
      <c r="AF200" s="143">
        <v>1</v>
      </c>
      <c r="AG200" s="2110"/>
      <c r="AH200" s="107">
        <f>IF(AJ218=0,0,(AJ200/AJ218)*AI177*1000)</f>
        <v>0</v>
      </c>
      <c r="AI200" s="117">
        <f>IF(AJ218=0, 0, (AA200*AF200)/(AJ218*AI177))</f>
        <v>0</v>
      </c>
      <c r="AJ200" s="109" cm="1">
        <f t="array" ref="AJ200">IFERROR(_xlfn.LET(_xlpm.k,UPPER(TRIM(AE200)),_xlpm.r,_xlfn.XLOOKUP(_xlpm.k,UPPER(TRIM(AA219:AN219)),AA220:AN220,_xlfn.XLOOKUP(_xlpm.k,UPPER(TRIM(AA221:AN221)),AA222:AN222,0)),_xlpm.r*AD200*IF(AA200&gt;0,AA200,1)),0)</f>
        <v>0</v>
      </c>
      <c r="AK200" s="122">
        <f>IF(OR(ISBLANK(AM173),AM173=0),0,AA200*AM171*AF200/AM173)</f>
        <v>0</v>
      </c>
      <c r="AL200" s="2437">
        <f t="shared" si="54"/>
        <v>0</v>
      </c>
      <c r="AM200" s="111">
        <f>IF(OR(ISBLANK(AM173),AM173=0),0,AJ200*AF200*AF173)</f>
        <v>0</v>
      </c>
      <c r="AN200" s="142" t="str">
        <f>_xlfn.LET(_xlpm.unite,SUBSTITUTE(TRIM(AE200)," (s)",""),_xlpm.val,AM200,_xlpm.estVol,COUNTIF(AG219:AN219,_xlpm.unite)+COUNTIF(AG221:AN221,_xlpm.unite)&gt;0,_xlpm.estPoids,COUNTIF(AA219:AF219,_xlpm.unite)+COUNTIF(AA221:AF221,_xlpm.unite)&gt;0,IF(_xlpm.estVol,IF(ROUND(_xlpm.val,3)&gt;=1,ROUND(_xlpm.val,3)&amp;"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200" s="115" t="str">
        <f t="shared" si="55"/>
        <v>►</v>
      </c>
      <c r="AQ200" s="34" t="str">
        <f>AQ174</f>
        <v>N NOMBRE DE SU RECETA | pegue esto — FAMILIA| Autor &gt; USTED</v>
      </c>
      <c r="AR200" s="35">
        <f>AR174</f>
        <v>0.6</v>
      </c>
      <c r="AS200" s="34" t="str">
        <f>AS174</f>
        <v>kg</v>
      </c>
      <c r="AT200" s="36" t="str">
        <f>AT174</f>
        <v>Receta madre ► Ballotina de pintada</v>
      </c>
      <c r="AU200" s="100"/>
      <c r="AV200" s="120"/>
      <c r="AW200" s="102" t="str">
        <f t="shared" si="50"/>
        <v/>
      </c>
      <c r="AX200" s="103"/>
      <c r="AY200" s="141"/>
      <c r="AZ200" s="143">
        <v>1</v>
      </c>
      <c r="BA200" s="2110"/>
      <c r="BB200" s="107">
        <f>IF(BD218=0,0,(BD200/BD218)*BC177*1000)</f>
        <v>0</v>
      </c>
      <c r="BC200" s="117">
        <f>IF(BD218=0, 0, (AU200*AZ200)/(BD218*BC177))</f>
        <v>0</v>
      </c>
      <c r="BD200" s="109" cm="1">
        <f t="array" ref="BD200">IFERROR(_xlfn.LET(_xlpm.k,UPPER(TRIM(AY200)),_xlpm.r,_xlfn.XLOOKUP(_xlpm.k,UPPER(TRIM(AU219:BH219)),AU220:BH220,_xlfn.XLOOKUP(_xlpm.k,UPPER(TRIM(AU221:BH221)),AU222:BH222,0)),_xlpm.r*AX200*IF(AU200&gt;0,AU200,1)),0)</f>
        <v>0</v>
      </c>
      <c r="BE200" s="122">
        <f>IF(OR(ISBLANK(BG173),BG173=0),0,AU200*BG171*AZ200/BG173)</f>
        <v>0</v>
      </c>
      <c r="BF200" s="2437">
        <f t="shared" si="56"/>
        <v>0</v>
      </c>
      <c r="BG200" s="111">
        <f>IF(OR(ISBLANK(BG173),BG173=0),0,BD200*AZ200*AZ173)</f>
        <v>0</v>
      </c>
      <c r="BH200" s="142" t="str">
        <f>_xlfn.LET(_xlpm.unite,SUBSTITUTE(TRIM(AY200)," (s)",""),_xlpm.val,BG200,_xlpm.estVol,COUNTIF(BA219:BH219,_xlpm.unite)+COUNTIF(BA221:BH221,_xlpm.unite)&gt;0,_xlpm.estPoids,COUNTIF(AU219:AZ219,_xlpm.unite)+COUNTIF(AU221:AZ221,_xlpm.unite)&gt;0,IF(_xlpm.estVol,IF(ROUND(_xlpm.val,3)&gt;=1,ROUND(_xlpm.val,3)&amp;"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200" s="463"/>
      <c r="BK200" s="522" t="s">
        <v>562</v>
      </c>
      <c r="BL200" s="523"/>
      <c r="BM200" s="264"/>
      <c r="BN200" s="9"/>
      <c r="BO200" s="9"/>
      <c r="BP200" s="223"/>
      <c r="BR200" s="463"/>
      <c r="BS200" s="522" t="s">
        <v>563</v>
      </c>
      <c r="BT200" s="523"/>
      <c r="BU200" s="264"/>
      <c r="BV200" s="9"/>
      <c r="BW200" s="9"/>
      <c r="BX200" s="223"/>
      <c r="BZ200" s="463"/>
      <c r="CA200" s="522" t="s">
        <v>564</v>
      </c>
      <c r="CB200" s="523"/>
      <c r="CC200" s="264"/>
      <c r="CD200" s="9"/>
      <c r="CE200" s="9"/>
      <c r="CF200" s="223"/>
      <c r="CH200" s="3">
        <v>1</v>
      </c>
    </row>
    <row r="201" spans="2:86" ht="21" customHeight="1" thickBot="1">
      <c r="B201" s="115" t="str">
        <f t="shared" si="51"/>
        <v>►</v>
      </c>
      <c r="C201" s="34" t="str">
        <f>C174</f>
        <v>N NOM DE VOTRE RECETTE | collez la--FAMILLE| Auteur &gt; VOUS</v>
      </c>
      <c r="D201" s="35">
        <f>D174</f>
        <v>1</v>
      </c>
      <c r="E201" s="34" t="str">
        <f>E174</f>
        <v>coupe</v>
      </c>
      <c r="F201" s="36" t="str">
        <f>F174</f>
        <v>Recette mère ► MILLE-FEUILLE  aux fraises des bois</v>
      </c>
      <c r="G201" s="100"/>
      <c r="H201" s="120"/>
      <c r="I201" s="102" t="str">
        <f t="shared" si="48"/>
        <v/>
      </c>
      <c r="J201" s="103"/>
      <c r="K201" s="141"/>
      <c r="L201" s="143">
        <v>1</v>
      </c>
      <c r="M201" s="2110"/>
      <c r="N201" s="107">
        <f>IF(P218=0,0,(P201/P218)*O177*1000)</f>
        <v>0</v>
      </c>
      <c r="O201" s="117">
        <f>IF(P218=0, 0, (G201*L201)/(P218*O177))</f>
        <v>0</v>
      </c>
      <c r="P201" s="109" cm="1">
        <f t="array" ref="P201">IFERROR(_xlfn.LET(_xlpm.k,UPPER(TRIM(K201)),_xlpm.r,_xlfn.XLOOKUP(_xlpm.k,UPPER(TRIM(G219:T219)),G220:T220,_xlfn.XLOOKUP(_xlpm.k,UPPER(TRIM(G221:T221)),G222:T222,0)),_xlpm.r*J201*IF(G201&gt;0,G201,1)),0)</f>
        <v>0</v>
      </c>
      <c r="Q201" s="118">
        <f>IF(OR(ISBLANK(S173),S173=0),0,G201*S171*L201/S173)</f>
        <v>0</v>
      </c>
      <c r="R201" s="2436">
        <f t="shared" si="52"/>
        <v>0</v>
      </c>
      <c r="S201" s="111">
        <f>IF(OR(ISBLANK(S173),S173=0),0,P201*L201*L173)</f>
        <v>0</v>
      </c>
      <c r="T201" s="119" t="str">
        <f>_xlfn.LET(_xlpm.unite,SUBSTITUTE(TRIM(K201)," (s)",""),_xlpm.val,S201,_xlpm.estVol,COUNTIF(M219:T219,_xlpm.unite)+COUNTIF(M221:T221,_xlpm.unite)&gt;0,_xlpm.estPoids,COUNTIF(G219:L219,_xlpm.unite)+COUNTIF(G221:L221,_xlpm.unite)&gt;0,IF(_xlpm.estVol,IF(ROUND(_xlpm.val,3)&gt;=1,ROUND(_xlpm.val,3)&amp;"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201" s="115" t="str">
        <f t="shared" si="53"/>
        <v>►</v>
      </c>
      <c r="W201" s="34" t="str">
        <f>W174</f>
        <v>N NAME OF YOUR RECIPE | paste it — FAMILY|  Author &gt; YOU</v>
      </c>
      <c r="X201" s="35">
        <f>X174</f>
        <v>0.6</v>
      </c>
      <c r="Y201" s="34" t="str">
        <f>Y174</f>
        <v>kg</v>
      </c>
      <c r="Z201" s="36" t="str">
        <f>Z174</f>
        <v>Master recipe ► Guinea fowl ballotine</v>
      </c>
      <c r="AA201" s="100"/>
      <c r="AB201" s="120"/>
      <c r="AC201" s="102" t="str">
        <f t="shared" si="49"/>
        <v/>
      </c>
      <c r="AD201" s="103"/>
      <c r="AE201" s="141"/>
      <c r="AF201" s="143">
        <v>1</v>
      </c>
      <c r="AG201" s="2110"/>
      <c r="AH201" s="107">
        <f>IF(AJ218=0,0,(AJ201/AJ218)*AI177*1000)</f>
        <v>0</v>
      </c>
      <c r="AI201" s="117">
        <f>IF(AJ218=0, 0, (AA201*AF201)/(AJ218*AI177))</f>
        <v>0</v>
      </c>
      <c r="AJ201" s="109" cm="1">
        <f t="array" ref="AJ201">IFERROR(_xlfn.LET(_xlpm.k,UPPER(TRIM(AE201)),_xlpm.r,_xlfn.XLOOKUP(_xlpm.k,UPPER(TRIM(AA219:AN219)),AA220:AN220,_xlfn.XLOOKUP(_xlpm.k,UPPER(TRIM(AA221:AN221)),AA222:AN222,0)),_xlpm.r*AD201*IF(AA201&gt;0,AA201,1)),0)</f>
        <v>0</v>
      </c>
      <c r="AK201" s="118">
        <f>IF(OR(ISBLANK(AM173),AM173=0),0,AA201*AM171*AF201/AM173)</f>
        <v>0</v>
      </c>
      <c r="AL201" s="2436">
        <f t="shared" si="54"/>
        <v>0</v>
      </c>
      <c r="AM201" s="111">
        <f>IF(OR(ISBLANK(AM173),AM173=0),0,AJ201*AF201*AF173)</f>
        <v>0</v>
      </c>
      <c r="AN201" s="119" t="str">
        <f>_xlfn.LET(_xlpm.unite,SUBSTITUTE(TRIM(AE201)," (s)",""),_xlpm.val,AM201,_xlpm.estVol,COUNTIF(AG219:AN219,_xlpm.unite)+COUNTIF(AG221:AN221,_xlpm.unite)&gt;0,_xlpm.estPoids,COUNTIF(AA219:AF219,_xlpm.unite)+COUNTIF(AA221:AF221,_xlpm.unite)&gt;0,IF(_xlpm.estVol,IF(ROUND(_xlpm.val,3)&gt;=1,ROUND(_xlpm.val,3)&amp;"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201" s="115" t="str">
        <f t="shared" si="55"/>
        <v>►</v>
      </c>
      <c r="AQ201" s="34" t="str">
        <f>AQ174</f>
        <v>N NOMBRE DE SU RECETA | pegue esto — FAMILIA| Autor &gt; USTED</v>
      </c>
      <c r="AR201" s="35">
        <f>AR174</f>
        <v>0.6</v>
      </c>
      <c r="AS201" s="34" t="str">
        <f>AS174</f>
        <v>kg</v>
      </c>
      <c r="AT201" s="36" t="str">
        <f>AT174</f>
        <v>Receta madre ► Ballotina de pintada</v>
      </c>
      <c r="AU201" s="100"/>
      <c r="AV201" s="120"/>
      <c r="AW201" s="102" t="str">
        <f t="shared" si="50"/>
        <v/>
      </c>
      <c r="AX201" s="103"/>
      <c r="AY201" s="141"/>
      <c r="AZ201" s="143">
        <v>1</v>
      </c>
      <c r="BA201" s="2110"/>
      <c r="BB201" s="107">
        <f>IF(BD218=0,0,(BD201/BD218)*BC177*1000)</f>
        <v>0</v>
      </c>
      <c r="BC201" s="117">
        <f>IF(BD218=0, 0, (AU201*AZ201)/(BD218*BC177))</f>
        <v>0</v>
      </c>
      <c r="BD201" s="109" cm="1">
        <f t="array" ref="BD201">IFERROR(_xlfn.LET(_xlpm.k,UPPER(TRIM(AY201)),_xlpm.r,_xlfn.XLOOKUP(_xlpm.k,UPPER(TRIM(AU219:BH219)),AU220:BH220,_xlfn.XLOOKUP(_xlpm.k,UPPER(TRIM(AU221:BH221)),AU222:BH222,0)),_xlpm.r*AX201*IF(AU201&gt;0,AU201,1)),0)</f>
        <v>0</v>
      </c>
      <c r="BE201" s="118">
        <f>IF(OR(ISBLANK(BG173),BG173=0),0,AU201*BG171*AZ201/BG173)</f>
        <v>0</v>
      </c>
      <c r="BF201" s="2436">
        <f t="shared" si="56"/>
        <v>0</v>
      </c>
      <c r="BG201" s="111">
        <f>IF(OR(ISBLANK(BG173),BG173=0),0,BD201*AZ201*AZ173)</f>
        <v>0</v>
      </c>
      <c r="BH201" s="119" t="str">
        <f>_xlfn.LET(_xlpm.unite,SUBSTITUTE(TRIM(AY201)," (s)",""),_xlpm.val,BG201,_xlpm.estVol,COUNTIF(BA219:BH219,_xlpm.unite)+COUNTIF(BA221:BH221,_xlpm.unite)&gt;0,_xlpm.estPoids,COUNTIF(AU219:AZ219,_xlpm.unite)+COUNTIF(AU221:AZ221,_xlpm.unite)&gt;0,IF(_xlpm.estVol,IF(ROUND(_xlpm.val,3)&gt;=1,ROUND(_xlpm.val,3)&amp;"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201" s="463"/>
      <c r="BK201" s="523" t="s">
        <v>566</v>
      </c>
      <c r="BL201" s="493"/>
      <c r="BM201" s="493"/>
      <c r="BN201" s="9"/>
      <c r="BO201" s="9"/>
      <c r="BP201" s="223"/>
      <c r="BR201" s="463"/>
      <c r="BS201" s="523" t="s">
        <v>567</v>
      </c>
      <c r="BT201" s="493"/>
      <c r="BU201" s="493"/>
      <c r="BV201" s="9"/>
      <c r="BW201" s="9"/>
      <c r="BX201" s="223"/>
      <c r="BZ201" s="463"/>
      <c r="CA201" s="523" t="s">
        <v>568</v>
      </c>
      <c r="CB201" s="493"/>
      <c r="CC201" s="493"/>
      <c r="CD201" s="9"/>
      <c r="CE201" s="9"/>
      <c r="CF201" s="223"/>
      <c r="CH201" s="3">
        <v>1</v>
      </c>
    </row>
    <row r="202" spans="2:86" ht="21" customHeight="1" thickTop="1">
      <c r="B202" s="115" t="str">
        <f t="shared" si="51"/>
        <v>►</v>
      </c>
      <c r="C202" s="34" t="str">
        <f>C174</f>
        <v>N NOM DE VOTRE RECETTE | collez la--FAMILLE| Auteur &gt; VOUS</v>
      </c>
      <c r="D202" s="35">
        <f>D174</f>
        <v>1</v>
      </c>
      <c r="E202" s="34" t="str">
        <f>E174</f>
        <v>coupe</v>
      </c>
      <c r="F202" s="36" t="str">
        <f>F174</f>
        <v>Recette mère ► MILLE-FEUILLE  aux fraises des bois</v>
      </c>
      <c r="G202" s="100"/>
      <c r="H202" s="120"/>
      <c r="I202" s="102" t="str">
        <f t="shared" si="48"/>
        <v/>
      </c>
      <c r="J202" s="103"/>
      <c r="K202" s="141"/>
      <c r="L202" s="143">
        <v>1</v>
      </c>
      <c r="M202" s="2110"/>
      <c r="N202" s="107">
        <f>IF(P218=0,0,(P202/P218)*O177*1000)</f>
        <v>0</v>
      </c>
      <c r="O202" s="117">
        <f>IF(P218=0, 0, (G202*L202)/(P218*O177))</f>
        <v>0</v>
      </c>
      <c r="P202" s="109" cm="1">
        <f t="array" ref="P202">IFERROR(_xlfn.LET(_xlpm.k,UPPER(TRIM(K202)),_xlpm.r,_xlfn.XLOOKUP(_xlpm.k,UPPER(TRIM(G219:T219)),G220:T220,_xlfn.XLOOKUP(_xlpm.k,UPPER(TRIM(G221:T221)),G222:T222,0)),_xlpm.r*J202*IF(G202&gt;0,G202,1)),0)</f>
        <v>0</v>
      </c>
      <c r="Q202" s="122">
        <f>IF(OR(ISBLANK(S173),S173=0),0,G202*S171*L202/S173)</f>
        <v>0</v>
      </c>
      <c r="R202" s="2437">
        <f t="shared" si="52"/>
        <v>0</v>
      </c>
      <c r="S202" s="111">
        <f>IF(OR(ISBLANK(S173),S173=0),0,P202*L202*L173)</f>
        <v>0</v>
      </c>
      <c r="T202" s="142" t="str">
        <f>_xlfn.LET(_xlpm.unite,SUBSTITUTE(TRIM(K202)," (s)",""),_xlpm.val,S202,_xlpm.estVol,COUNTIF(M219:T219,_xlpm.unite)+COUNTIF(M221:T221,_xlpm.unite)&gt;0,_xlpm.estPoids,COUNTIF(G219:L219,_xlpm.unite)+COUNTIF(G221:L221,_xlpm.unite)&gt;0,IF(_xlpm.estVol,IF(ROUND(_xlpm.val,3)&gt;=1,ROUND(_xlpm.val,3)&amp;"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202" s="115" t="str">
        <f t="shared" si="53"/>
        <v>►</v>
      </c>
      <c r="W202" s="34" t="str">
        <f>W174</f>
        <v>N NAME OF YOUR RECIPE | paste it — FAMILY|  Author &gt; YOU</v>
      </c>
      <c r="X202" s="35">
        <f>X174</f>
        <v>0.6</v>
      </c>
      <c r="Y202" s="34" t="str">
        <f>Y174</f>
        <v>kg</v>
      </c>
      <c r="Z202" s="36" t="str">
        <f>Z174</f>
        <v>Master recipe ► Guinea fowl ballotine</v>
      </c>
      <c r="AA202" s="100"/>
      <c r="AB202" s="120"/>
      <c r="AC202" s="102" t="str">
        <f t="shared" si="49"/>
        <v/>
      </c>
      <c r="AD202" s="103"/>
      <c r="AE202" s="141"/>
      <c r="AF202" s="143">
        <v>1</v>
      </c>
      <c r="AG202" s="2110"/>
      <c r="AH202" s="107">
        <f>IF(AJ218=0,0,(AJ202/AJ218)*AI177*1000)</f>
        <v>0</v>
      </c>
      <c r="AI202" s="117">
        <f>IF(AJ218=0, 0, (AA202*AF202)/(AJ218*AI177))</f>
        <v>0</v>
      </c>
      <c r="AJ202" s="109" cm="1">
        <f t="array" ref="AJ202">IFERROR(_xlfn.LET(_xlpm.k,UPPER(TRIM(AE202)),_xlpm.r,_xlfn.XLOOKUP(_xlpm.k,UPPER(TRIM(AA219:AN219)),AA220:AN220,_xlfn.XLOOKUP(_xlpm.k,UPPER(TRIM(AA221:AN221)),AA222:AN222,0)),_xlpm.r*AD202*IF(AA202&gt;0,AA202,1)),0)</f>
        <v>0</v>
      </c>
      <c r="AK202" s="122">
        <f>IF(OR(ISBLANK(AM173),AM173=0),0,AA202*AM171*AF202/AM173)</f>
        <v>0</v>
      </c>
      <c r="AL202" s="2437">
        <f t="shared" si="54"/>
        <v>0</v>
      </c>
      <c r="AM202" s="111">
        <f>IF(OR(ISBLANK(AM173),AM173=0),0,AJ202*AF202*AF173)</f>
        <v>0</v>
      </c>
      <c r="AN202" s="142" t="str">
        <f>_xlfn.LET(_xlpm.unite,SUBSTITUTE(TRIM(AE202)," (s)",""),_xlpm.val,AM202,_xlpm.estVol,COUNTIF(AG219:AN219,_xlpm.unite)+COUNTIF(AG221:AN221,_xlpm.unite)&gt;0,_xlpm.estPoids,COUNTIF(AA219:AF219,_xlpm.unite)+COUNTIF(AA221:AF221,_xlpm.unite)&gt;0,IF(_xlpm.estVol,IF(ROUND(_xlpm.val,3)&gt;=1,ROUND(_xlpm.val,3)&amp;"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202" s="115" t="str">
        <f t="shared" si="55"/>
        <v>►</v>
      </c>
      <c r="AQ202" s="34" t="str">
        <f>AQ174</f>
        <v>N NOMBRE DE SU RECETA | pegue esto — FAMILIA| Autor &gt; USTED</v>
      </c>
      <c r="AR202" s="35">
        <f>AR174</f>
        <v>0.6</v>
      </c>
      <c r="AS202" s="34" t="str">
        <f>AS174</f>
        <v>kg</v>
      </c>
      <c r="AT202" s="36" t="str">
        <f>AT174</f>
        <v>Receta madre ► Ballotina de pintada</v>
      </c>
      <c r="AU202" s="100"/>
      <c r="AV202" s="120"/>
      <c r="AW202" s="102" t="str">
        <f t="shared" si="50"/>
        <v/>
      </c>
      <c r="AX202" s="103"/>
      <c r="AY202" s="141"/>
      <c r="AZ202" s="143">
        <v>1</v>
      </c>
      <c r="BA202" s="2110"/>
      <c r="BB202" s="107">
        <f>IF(BD218=0,0,(BD202/BD218)*BC177*1000)</f>
        <v>0</v>
      </c>
      <c r="BC202" s="117">
        <f>IF(BD218=0, 0, (AU202*AZ202)/(BD218*BC177))</f>
        <v>0</v>
      </c>
      <c r="BD202" s="109" cm="1">
        <f t="array" ref="BD202">IFERROR(_xlfn.LET(_xlpm.k,UPPER(TRIM(AY202)),_xlpm.r,_xlfn.XLOOKUP(_xlpm.k,UPPER(TRIM(AU219:BH219)),AU220:BH220,_xlfn.XLOOKUP(_xlpm.k,UPPER(TRIM(AU221:BH221)),AU222:BH222,0)),_xlpm.r*AX202*IF(AU202&gt;0,AU202,1)),0)</f>
        <v>0</v>
      </c>
      <c r="BE202" s="122">
        <f>IF(OR(ISBLANK(BG173),BG173=0),0,AU202*BG171*AZ202/BG173)</f>
        <v>0</v>
      </c>
      <c r="BF202" s="2437">
        <f t="shared" si="56"/>
        <v>0</v>
      </c>
      <c r="BG202" s="111">
        <f>IF(OR(ISBLANK(BG173),BG173=0),0,BD202*AZ202*AZ173)</f>
        <v>0</v>
      </c>
      <c r="BH202" s="142" t="str">
        <f>_xlfn.LET(_xlpm.unite,SUBSTITUTE(TRIM(AY202)," (s)",""),_xlpm.val,BG202,_xlpm.estVol,COUNTIF(BA219:BH219,_xlpm.unite)+COUNTIF(BA221:BH221,_xlpm.unite)&gt;0,_xlpm.estPoids,COUNTIF(AU219:AZ219,_xlpm.unite)+COUNTIF(AU221:AZ221,_xlpm.unite)&gt;0,IF(_xlpm.estVol,IF(ROUND(_xlpm.val,3)&gt;=1,ROUND(_xlpm.val,3)&amp;"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202" s="463"/>
      <c r="BK202" s="524"/>
      <c r="BL202" s="525"/>
      <c r="BM202" s="2601" t="s">
        <v>569</v>
      </c>
      <c r="BN202" s="9"/>
      <c r="BO202" s="9"/>
      <c r="BP202" s="223"/>
      <c r="BR202" s="463"/>
      <c r="BS202" s="524"/>
      <c r="BT202" s="525"/>
      <c r="BU202" s="2601" t="s">
        <v>570</v>
      </c>
      <c r="BV202" s="9"/>
      <c r="BW202" s="9"/>
      <c r="BX202" s="223"/>
      <c r="BZ202" s="463"/>
      <c r="CA202" s="524"/>
      <c r="CB202" s="525"/>
      <c r="CC202" s="2601" t="s">
        <v>571</v>
      </c>
      <c r="CD202" s="9"/>
      <c r="CE202" s="9"/>
      <c r="CF202" s="223"/>
      <c r="CH202" s="3">
        <v>1</v>
      </c>
    </row>
    <row r="203" spans="2:86" ht="21" customHeight="1">
      <c r="B203" s="115" t="str">
        <f t="shared" si="51"/>
        <v>►</v>
      </c>
      <c r="C203" s="34" t="str">
        <f>C174</f>
        <v>N NOM DE VOTRE RECETTE | collez la--FAMILLE| Auteur &gt; VOUS</v>
      </c>
      <c r="D203" s="35">
        <f>D174</f>
        <v>1</v>
      </c>
      <c r="E203" s="34" t="str">
        <f>E174</f>
        <v>coupe</v>
      </c>
      <c r="F203" s="36" t="str">
        <f>F174</f>
        <v>Recette mère ► MILLE-FEUILLE  aux fraises des bois</v>
      </c>
      <c r="G203" s="100"/>
      <c r="H203" s="120"/>
      <c r="I203" s="102" t="str">
        <f t="shared" si="48"/>
        <v/>
      </c>
      <c r="J203" s="103"/>
      <c r="K203" s="141"/>
      <c r="L203" s="143">
        <v>1</v>
      </c>
      <c r="M203" s="2110"/>
      <c r="N203" s="107">
        <f>IF(P218=0,0,(P203/P218)*O177*1000)</f>
        <v>0</v>
      </c>
      <c r="O203" s="117">
        <f>IF(P218=0, 0, (G203*L203)/(P218*O177))</f>
        <v>0</v>
      </c>
      <c r="P203" s="109" cm="1">
        <f t="array" ref="P203">IFERROR(_xlfn.LET(_xlpm.k,UPPER(TRIM(K203)),_xlpm.r,_xlfn.XLOOKUP(_xlpm.k,UPPER(TRIM(G219:T219)),G220:T220,_xlfn.XLOOKUP(_xlpm.k,UPPER(TRIM(G221:T221)),G222:T222,0)),_xlpm.r*J203*IF(G203&gt;0,G203,1)),0)</f>
        <v>0</v>
      </c>
      <c r="Q203" s="118">
        <f>IF(OR(ISBLANK(S173),S173=0),0,G203*S171*L203/S173)</f>
        <v>0</v>
      </c>
      <c r="R203" s="2436">
        <f t="shared" si="52"/>
        <v>0</v>
      </c>
      <c r="S203" s="111">
        <f>IF(OR(ISBLANK(S173),S173=0),0,P203*L203*L173)</f>
        <v>0</v>
      </c>
      <c r="T203" s="119" t="str">
        <f>_xlfn.LET(_xlpm.unite,SUBSTITUTE(TRIM(K203)," (s)",""),_xlpm.val,S203,_xlpm.estVol,COUNTIF(M219:T219,_xlpm.unite)+COUNTIF(M221:T221,_xlpm.unite)&gt;0,_xlpm.estPoids,COUNTIF(G219:L219,_xlpm.unite)+COUNTIF(G221:L221,_xlpm.unite)&gt;0,IF(_xlpm.estVol,IF(ROUND(_xlpm.val,3)&gt;=1,ROUND(_xlpm.val,3)&amp;"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203" s="115" t="str">
        <f t="shared" si="53"/>
        <v>►</v>
      </c>
      <c r="W203" s="34" t="str">
        <f>W174</f>
        <v>N NAME OF YOUR RECIPE | paste it — FAMILY|  Author &gt; YOU</v>
      </c>
      <c r="X203" s="35">
        <f>X174</f>
        <v>0.6</v>
      </c>
      <c r="Y203" s="34" t="str">
        <f>Y174</f>
        <v>kg</v>
      </c>
      <c r="Z203" s="36" t="str">
        <f>Z174</f>
        <v>Master recipe ► Guinea fowl ballotine</v>
      </c>
      <c r="AA203" s="100"/>
      <c r="AB203" s="120"/>
      <c r="AC203" s="102" t="str">
        <f t="shared" si="49"/>
        <v/>
      </c>
      <c r="AD203" s="103"/>
      <c r="AE203" s="141"/>
      <c r="AF203" s="143">
        <v>1</v>
      </c>
      <c r="AG203" s="2110"/>
      <c r="AH203" s="107">
        <f>IF(AJ218=0,0,(AJ203/AJ218)*AI177*1000)</f>
        <v>0</v>
      </c>
      <c r="AI203" s="117">
        <f>IF(AJ218=0, 0, (AA203*AF203)/(AJ218*AI177))</f>
        <v>0</v>
      </c>
      <c r="AJ203" s="109" cm="1">
        <f t="array" ref="AJ203">IFERROR(_xlfn.LET(_xlpm.k,UPPER(TRIM(AE203)),_xlpm.r,_xlfn.XLOOKUP(_xlpm.k,UPPER(TRIM(AA219:AN219)),AA220:AN220,_xlfn.XLOOKUP(_xlpm.k,UPPER(TRIM(AA221:AN221)),AA222:AN222,0)),_xlpm.r*AD203*IF(AA203&gt;0,AA203,1)),0)</f>
        <v>0</v>
      </c>
      <c r="AK203" s="118">
        <f>IF(OR(ISBLANK(AM173),AM173=0),0,AA203*AM171*AF203/AM173)</f>
        <v>0</v>
      </c>
      <c r="AL203" s="2436">
        <f t="shared" si="54"/>
        <v>0</v>
      </c>
      <c r="AM203" s="111">
        <f>IF(OR(ISBLANK(AM173),AM173=0),0,AJ203*AF203*AF173)</f>
        <v>0</v>
      </c>
      <c r="AN203" s="119" t="str">
        <f>_xlfn.LET(_xlpm.unite,SUBSTITUTE(TRIM(AE203)," (s)",""),_xlpm.val,AM203,_xlpm.estVol,COUNTIF(AG219:AN219,_xlpm.unite)+COUNTIF(AG221:AN221,_xlpm.unite)&gt;0,_xlpm.estPoids,COUNTIF(AA219:AF219,_xlpm.unite)+COUNTIF(AA221:AF221,_xlpm.unite)&gt;0,IF(_xlpm.estVol,IF(ROUND(_xlpm.val,3)&gt;=1,ROUND(_xlpm.val,3)&amp;"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203" s="115" t="str">
        <f t="shared" si="55"/>
        <v>►</v>
      </c>
      <c r="AQ203" s="34" t="str">
        <f>AQ174</f>
        <v>N NOMBRE DE SU RECETA | pegue esto — FAMILIA| Autor &gt; USTED</v>
      </c>
      <c r="AR203" s="35">
        <f>AR174</f>
        <v>0.6</v>
      </c>
      <c r="AS203" s="34" t="str">
        <f>AS174</f>
        <v>kg</v>
      </c>
      <c r="AT203" s="36" t="str">
        <f>AT174</f>
        <v>Receta madre ► Ballotina de pintada</v>
      </c>
      <c r="AU203" s="100"/>
      <c r="AV203" s="120"/>
      <c r="AW203" s="102" t="str">
        <f t="shared" si="50"/>
        <v/>
      </c>
      <c r="AX203" s="103"/>
      <c r="AY203" s="141"/>
      <c r="AZ203" s="143">
        <v>1</v>
      </c>
      <c r="BA203" s="2110"/>
      <c r="BB203" s="107">
        <f>IF(BD218=0,0,(BD203/BD218)*BC177*1000)</f>
        <v>0</v>
      </c>
      <c r="BC203" s="117">
        <f>IF(BD218=0, 0, (AU203*AZ203)/(BD218*BC177))</f>
        <v>0</v>
      </c>
      <c r="BD203" s="109" cm="1">
        <f t="array" ref="BD203">IFERROR(_xlfn.LET(_xlpm.k,UPPER(TRIM(AY203)),_xlpm.r,_xlfn.XLOOKUP(_xlpm.k,UPPER(TRIM(AU219:BH219)),AU220:BH220,_xlfn.XLOOKUP(_xlpm.k,UPPER(TRIM(AU221:BH221)),AU222:BH222,0)),_xlpm.r*AX203*IF(AU203&gt;0,AU203,1)),0)</f>
        <v>0</v>
      </c>
      <c r="BE203" s="118">
        <f>IF(OR(ISBLANK(BG173),BG173=0),0,AU203*BG171*AZ203/BG173)</f>
        <v>0</v>
      </c>
      <c r="BF203" s="2436">
        <f t="shared" si="56"/>
        <v>0</v>
      </c>
      <c r="BG203" s="111">
        <f>IF(OR(ISBLANK(BG173),BG173=0),0,BD203*AZ203*AZ173)</f>
        <v>0</v>
      </c>
      <c r="BH203" s="119" t="str">
        <f>_xlfn.LET(_xlpm.unite,SUBSTITUTE(TRIM(AY203)," (s)",""),_xlpm.val,BG203,_xlpm.estVol,COUNTIF(BA219:BH219,_xlpm.unite)+COUNTIF(BA221:BH221,_xlpm.unite)&gt;0,_xlpm.estPoids,COUNTIF(AU219:AZ219,_xlpm.unite)+COUNTIF(AU221:AZ221,_xlpm.unite)&gt;0,IF(_xlpm.estVol,IF(ROUND(_xlpm.val,3)&gt;=1,ROUND(_xlpm.val,3)&amp;"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203" s="463"/>
      <c r="BK203" s="526" t="s">
        <v>282</v>
      </c>
      <c r="BL203" s="527" t="s">
        <v>573</v>
      </c>
      <c r="BM203" s="2602"/>
      <c r="BN203" s="264"/>
      <c r="BO203" s="9"/>
      <c r="BP203" s="223"/>
      <c r="BR203" s="463"/>
      <c r="BS203" s="526" t="s">
        <v>563</v>
      </c>
      <c r="BT203" s="527" t="s">
        <v>574</v>
      </c>
      <c r="BU203" s="2602"/>
      <c r="BV203" s="264"/>
      <c r="BW203" s="9"/>
      <c r="BX203" s="223"/>
      <c r="BZ203" s="463"/>
      <c r="CA203" s="526" t="s">
        <v>564</v>
      </c>
      <c r="CB203" s="527" t="s">
        <v>575</v>
      </c>
      <c r="CC203" s="2602"/>
      <c r="CD203" s="264"/>
      <c r="CE203" s="9"/>
      <c r="CF203" s="223"/>
      <c r="CH203" s="3">
        <v>1</v>
      </c>
    </row>
    <row r="204" spans="2:86" ht="21" customHeight="1">
      <c r="B204" s="115" t="str">
        <f t="shared" si="51"/>
        <v>►</v>
      </c>
      <c r="C204" s="34" t="str">
        <f>C174</f>
        <v>N NOM DE VOTRE RECETTE | collez la--FAMILLE| Auteur &gt; VOUS</v>
      </c>
      <c r="D204" s="35">
        <f>D174</f>
        <v>1</v>
      </c>
      <c r="E204" s="34" t="str">
        <f>E174</f>
        <v>coupe</v>
      </c>
      <c r="F204" s="36" t="str">
        <f>F174</f>
        <v>Recette mère ► MILLE-FEUILLE  aux fraises des bois</v>
      </c>
      <c r="G204" s="100"/>
      <c r="H204" s="120"/>
      <c r="I204" s="102" t="str">
        <f t="shared" si="48"/>
        <v/>
      </c>
      <c r="J204" s="103"/>
      <c r="K204" s="141"/>
      <c r="L204" s="143">
        <v>1</v>
      </c>
      <c r="M204" s="2110"/>
      <c r="N204" s="107">
        <f>IF(P218=0,0,(P204/P218)*O177*1000)</f>
        <v>0</v>
      </c>
      <c r="O204" s="117">
        <f>IF(P218=0, 0, (G204*L204)/(P218*O177))</f>
        <v>0</v>
      </c>
      <c r="P204" s="109" cm="1">
        <f t="array" ref="P204">IFERROR(_xlfn.LET(_xlpm.k,UPPER(TRIM(K204)),_xlpm.r,_xlfn.XLOOKUP(_xlpm.k,UPPER(TRIM(G219:T219)),G220:T220,_xlfn.XLOOKUP(_xlpm.k,UPPER(TRIM(G221:T221)),G222:T222,0)),_xlpm.r*J204*IF(G204&gt;0,G204,1)),0)</f>
        <v>0</v>
      </c>
      <c r="Q204" s="122">
        <f>IF(OR(ISBLANK(S173),S173=0),0,G204*S171*L204/S173)</f>
        <v>0</v>
      </c>
      <c r="R204" s="2437">
        <f t="shared" si="52"/>
        <v>0</v>
      </c>
      <c r="S204" s="111">
        <f>IF(OR(ISBLANK(S173),S173=0),0,P204*L204*L173)</f>
        <v>0</v>
      </c>
      <c r="T204" s="142" t="str">
        <f>_xlfn.LET(_xlpm.unite,SUBSTITUTE(TRIM(K204)," (s)",""),_xlpm.val,S204,_xlpm.estVol,COUNTIF(M219:T219,_xlpm.unite)+COUNTIF(M221:T221,_xlpm.unite)&gt;0,_xlpm.estPoids,COUNTIF(G219:L219,_xlpm.unite)+COUNTIF(G221:L221,_xlpm.unite)&gt;0,IF(_xlpm.estVol,IF(ROUND(_xlpm.val,3)&gt;=1,ROUND(_xlpm.val,3)&amp;"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204" s="115" t="str">
        <f t="shared" si="53"/>
        <v>►</v>
      </c>
      <c r="W204" s="34" t="str">
        <f>W174</f>
        <v>N NAME OF YOUR RECIPE | paste it — FAMILY|  Author &gt; YOU</v>
      </c>
      <c r="X204" s="35">
        <f>X174</f>
        <v>0.6</v>
      </c>
      <c r="Y204" s="34" t="str">
        <f>Y174</f>
        <v>kg</v>
      </c>
      <c r="Z204" s="36" t="str">
        <f>Z174</f>
        <v>Master recipe ► Guinea fowl ballotine</v>
      </c>
      <c r="AA204" s="100"/>
      <c r="AB204" s="120"/>
      <c r="AC204" s="102" t="str">
        <f t="shared" si="49"/>
        <v/>
      </c>
      <c r="AD204" s="103"/>
      <c r="AE204" s="141"/>
      <c r="AF204" s="143">
        <v>1</v>
      </c>
      <c r="AG204" s="2110"/>
      <c r="AH204" s="107">
        <f>IF(AJ218=0,0,(AJ204/AJ218)*AI177*1000)</f>
        <v>0</v>
      </c>
      <c r="AI204" s="117">
        <f>IF(AJ218=0, 0, (AA204*AF204)/(AJ218*AI177))</f>
        <v>0</v>
      </c>
      <c r="AJ204" s="109" cm="1">
        <f t="array" ref="AJ204">IFERROR(_xlfn.LET(_xlpm.k,UPPER(TRIM(AE204)),_xlpm.r,_xlfn.XLOOKUP(_xlpm.k,UPPER(TRIM(AA219:AN219)),AA220:AN220,_xlfn.XLOOKUP(_xlpm.k,UPPER(TRIM(AA221:AN221)),AA222:AN222,0)),_xlpm.r*AD204*IF(AA204&gt;0,AA204,1)),0)</f>
        <v>0</v>
      </c>
      <c r="AK204" s="122">
        <f>IF(OR(ISBLANK(AM173),AM173=0),0,AA204*AM171*AF204/AM173)</f>
        <v>0</v>
      </c>
      <c r="AL204" s="2437">
        <f t="shared" si="54"/>
        <v>0</v>
      </c>
      <c r="AM204" s="111">
        <f>IF(OR(ISBLANK(AM173),AM173=0),0,AJ204*AF204*AF173)</f>
        <v>0</v>
      </c>
      <c r="AN204" s="142" t="str">
        <f>_xlfn.LET(_xlpm.unite,SUBSTITUTE(TRIM(AE204)," (s)",""),_xlpm.val,AM204,_xlpm.estVol,COUNTIF(AG219:AN219,_xlpm.unite)+COUNTIF(AG221:AN221,_xlpm.unite)&gt;0,_xlpm.estPoids,COUNTIF(AA219:AF219,_xlpm.unite)+COUNTIF(AA221:AF221,_xlpm.unite)&gt;0,IF(_xlpm.estVol,IF(ROUND(_xlpm.val,3)&gt;=1,ROUND(_xlpm.val,3)&amp;"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204" s="115" t="str">
        <f t="shared" si="55"/>
        <v>►</v>
      </c>
      <c r="AQ204" s="34" t="str">
        <f>AQ174</f>
        <v>N NOMBRE DE SU RECETA | pegue esto — FAMILIA| Autor &gt; USTED</v>
      </c>
      <c r="AR204" s="35">
        <f>AR174</f>
        <v>0.6</v>
      </c>
      <c r="AS204" s="34" t="str">
        <f>AS174</f>
        <v>kg</v>
      </c>
      <c r="AT204" s="36" t="str">
        <f>AT174</f>
        <v>Receta madre ► Ballotina de pintada</v>
      </c>
      <c r="AU204" s="100"/>
      <c r="AV204" s="120"/>
      <c r="AW204" s="102" t="str">
        <f t="shared" si="50"/>
        <v/>
      </c>
      <c r="AX204" s="103"/>
      <c r="AY204" s="141"/>
      <c r="AZ204" s="143">
        <v>1</v>
      </c>
      <c r="BA204" s="2110"/>
      <c r="BB204" s="107">
        <f>IF(BD218=0,0,(BD204/BD218)*BC177*1000)</f>
        <v>0</v>
      </c>
      <c r="BC204" s="117">
        <f>IF(BD218=0, 0, (AU204*AZ204)/(BD218*BC177))</f>
        <v>0</v>
      </c>
      <c r="BD204" s="109" cm="1">
        <f t="array" ref="BD204">IFERROR(_xlfn.LET(_xlpm.k,UPPER(TRIM(AY204)),_xlpm.r,_xlfn.XLOOKUP(_xlpm.k,UPPER(TRIM(AU219:BH219)),AU220:BH220,_xlfn.XLOOKUP(_xlpm.k,UPPER(TRIM(AU221:BH221)),AU222:BH222,0)),_xlpm.r*AX204*IF(AU204&gt;0,AU204,1)),0)</f>
        <v>0</v>
      </c>
      <c r="BE204" s="122">
        <f>IF(OR(ISBLANK(BG173),BG173=0),0,AU204*BG171*AZ204/BG173)</f>
        <v>0</v>
      </c>
      <c r="BF204" s="2437">
        <f t="shared" si="56"/>
        <v>0</v>
      </c>
      <c r="BG204" s="111">
        <f>IF(OR(ISBLANK(BG173),BG173=0),0,BD204*AZ204*AZ173)</f>
        <v>0</v>
      </c>
      <c r="BH204" s="142" t="str">
        <f>_xlfn.LET(_xlpm.unite,SUBSTITUTE(TRIM(AY204)," (s)",""),_xlpm.val,BG204,_xlpm.estVol,COUNTIF(BA219:BH219,_xlpm.unite)+COUNTIF(BA221:BH221,_xlpm.unite)&gt;0,_xlpm.estPoids,COUNTIF(AU219:AZ219,_xlpm.unite)+COUNTIF(AU221:AZ221,_xlpm.unite)&gt;0,IF(_xlpm.estVol,IF(ROUND(_xlpm.val,3)&gt;=1,ROUND(_xlpm.val,3)&amp;"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204" s="463"/>
      <c r="BK204" s="528">
        <v>20</v>
      </c>
      <c r="BL204" s="111">
        <v>0.75</v>
      </c>
      <c r="BM204" s="529" t="s">
        <v>576</v>
      </c>
      <c r="BN204" s="264"/>
      <c r="BO204" s="9"/>
      <c r="BP204" s="223"/>
      <c r="BR204" s="463"/>
      <c r="BS204" s="528">
        <v>20</v>
      </c>
      <c r="BT204" s="111">
        <v>0.75</v>
      </c>
      <c r="BU204" s="529" t="s">
        <v>576</v>
      </c>
      <c r="BV204" s="264"/>
      <c r="BW204" s="9"/>
      <c r="BX204" s="223"/>
      <c r="BZ204" s="463"/>
      <c r="CA204" s="528">
        <v>20</v>
      </c>
      <c r="CB204" s="111">
        <v>0.75</v>
      </c>
      <c r="CC204" s="529" t="s">
        <v>576</v>
      </c>
      <c r="CD204" s="264"/>
      <c r="CE204" s="9"/>
      <c r="CF204" s="223"/>
      <c r="CH204" s="3">
        <v>1</v>
      </c>
    </row>
    <row r="205" spans="2:86" ht="21" customHeight="1">
      <c r="B205" s="115" t="str">
        <f t="shared" si="51"/>
        <v>►</v>
      </c>
      <c r="C205" s="34" t="str">
        <f>C174</f>
        <v>N NOM DE VOTRE RECETTE | collez la--FAMILLE| Auteur &gt; VOUS</v>
      </c>
      <c r="D205" s="35">
        <f>D174</f>
        <v>1</v>
      </c>
      <c r="E205" s="34" t="str">
        <f>E174</f>
        <v>coupe</v>
      </c>
      <c r="F205" s="36" t="str">
        <f>F174</f>
        <v>Recette mère ► MILLE-FEUILLE  aux fraises des bois</v>
      </c>
      <c r="G205" s="100"/>
      <c r="H205" s="120"/>
      <c r="I205" s="102" t="str">
        <f t="shared" si="48"/>
        <v/>
      </c>
      <c r="J205" s="103"/>
      <c r="K205" s="141"/>
      <c r="L205" s="143">
        <v>1</v>
      </c>
      <c r="M205" s="2110"/>
      <c r="N205" s="107">
        <f>IF(P218=0,0,(P205/P218)*O177*1000)</f>
        <v>0</v>
      </c>
      <c r="O205" s="117">
        <f>IF(P218=0, 0, (G205*L205)/(P218*O177))</f>
        <v>0</v>
      </c>
      <c r="P205" s="109" cm="1">
        <f t="array" ref="P205">IFERROR(_xlfn.LET(_xlpm.k,UPPER(TRIM(K205)),_xlpm.r,_xlfn.XLOOKUP(_xlpm.k,UPPER(TRIM(G219:T219)),G220:T220,_xlfn.XLOOKUP(_xlpm.k,UPPER(TRIM(G221:T221)),G222:T222,0)),_xlpm.r*J205*IF(G205&gt;0,G205,1)),0)</f>
        <v>0</v>
      </c>
      <c r="Q205" s="118">
        <f>IF(OR(ISBLANK(S173),S173=0),0,G205*S171*L205/S173)</f>
        <v>0</v>
      </c>
      <c r="R205" s="2436">
        <f t="shared" si="52"/>
        <v>0</v>
      </c>
      <c r="S205" s="111">
        <f>IF(OR(ISBLANK(S173),S173=0),0,P205*L205*L173)</f>
        <v>0</v>
      </c>
      <c r="T205" s="119" t="str">
        <f>_xlfn.LET(_xlpm.unite,SUBSTITUTE(TRIM(K205)," (s)",""),_xlpm.val,S205,_xlpm.estVol,COUNTIF(M219:T219,_xlpm.unite)+COUNTIF(M221:T221,_xlpm.unite)&gt;0,_xlpm.estPoids,COUNTIF(G219:L219,_xlpm.unite)+COUNTIF(G221:L221,_xlpm.unite)&gt;0,IF(_xlpm.estVol,IF(ROUND(_xlpm.val,3)&gt;=1,ROUND(_xlpm.val,3)&amp;"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205" s="115" t="str">
        <f t="shared" si="53"/>
        <v>►</v>
      </c>
      <c r="W205" s="34" t="str">
        <f>W174</f>
        <v>N NAME OF YOUR RECIPE | paste it — FAMILY|  Author &gt; YOU</v>
      </c>
      <c r="X205" s="35">
        <f>X174</f>
        <v>0.6</v>
      </c>
      <c r="Y205" s="34" t="str">
        <f>Y174</f>
        <v>kg</v>
      </c>
      <c r="Z205" s="36" t="str">
        <f>Z174</f>
        <v>Master recipe ► Guinea fowl ballotine</v>
      </c>
      <c r="AA205" s="100"/>
      <c r="AB205" s="120"/>
      <c r="AC205" s="102" t="str">
        <f t="shared" si="49"/>
        <v/>
      </c>
      <c r="AD205" s="103"/>
      <c r="AE205" s="141"/>
      <c r="AF205" s="143">
        <v>1</v>
      </c>
      <c r="AG205" s="2110"/>
      <c r="AH205" s="107">
        <f>IF(AJ218=0,0,(AJ205/AJ218)*AI177*1000)</f>
        <v>0</v>
      </c>
      <c r="AI205" s="117">
        <f>IF(AJ218=0, 0, (AA205*AF205)/(AJ218*AI177))</f>
        <v>0</v>
      </c>
      <c r="AJ205" s="109" cm="1">
        <f t="array" ref="AJ205">IFERROR(_xlfn.LET(_xlpm.k,UPPER(TRIM(AE205)),_xlpm.r,_xlfn.XLOOKUP(_xlpm.k,UPPER(TRIM(AA219:AN219)),AA220:AN220,_xlfn.XLOOKUP(_xlpm.k,UPPER(TRIM(AA221:AN221)),AA222:AN222,0)),_xlpm.r*AD205*IF(AA205&gt;0,AA205,1)),0)</f>
        <v>0</v>
      </c>
      <c r="AK205" s="118">
        <f>IF(OR(ISBLANK(AM173),AM173=0),0,AA205*AM171*AF205/AM173)</f>
        <v>0</v>
      </c>
      <c r="AL205" s="2436">
        <f t="shared" si="54"/>
        <v>0</v>
      </c>
      <c r="AM205" s="111">
        <f>IF(OR(ISBLANK(AM173),AM173=0),0,AJ205*AF205*AF173)</f>
        <v>0</v>
      </c>
      <c r="AN205" s="119" t="str">
        <f>_xlfn.LET(_xlpm.unite,SUBSTITUTE(TRIM(AE205)," (s)",""),_xlpm.val,AM205,_xlpm.estVol,COUNTIF(AG219:AN219,_xlpm.unite)+COUNTIF(AG221:AN221,_xlpm.unite)&gt;0,_xlpm.estPoids,COUNTIF(AA219:AF219,_xlpm.unite)+COUNTIF(AA221:AF221,_xlpm.unite)&gt;0,IF(_xlpm.estVol,IF(ROUND(_xlpm.val,3)&gt;=1,ROUND(_xlpm.val,3)&amp;"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205" s="115" t="str">
        <f t="shared" si="55"/>
        <v>►</v>
      </c>
      <c r="AQ205" s="34" t="str">
        <f>AQ174</f>
        <v>N NOMBRE DE SU RECETA | pegue esto — FAMILIA| Autor &gt; USTED</v>
      </c>
      <c r="AR205" s="35">
        <f>AR174</f>
        <v>0.6</v>
      </c>
      <c r="AS205" s="34" t="str">
        <f>AS174</f>
        <v>kg</v>
      </c>
      <c r="AT205" s="36" t="str">
        <f>AT174</f>
        <v>Receta madre ► Ballotina de pintada</v>
      </c>
      <c r="AU205" s="100"/>
      <c r="AV205" s="120"/>
      <c r="AW205" s="102" t="str">
        <f t="shared" si="50"/>
        <v/>
      </c>
      <c r="AX205" s="103"/>
      <c r="AY205" s="141"/>
      <c r="AZ205" s="143">
        <v>1</v>
      </c>
      <c r="BA205" s="2110"/>
      <c r="BB205" s="107">
        <f>IF(BD218=0,0,(BD205/BD218)*BC177*1000)</f>
        <v>0</v>
      </c>
      <c r="BC205" s="117">
        <f>IF(BD218=0, 0, (AU205*AZ205)/(BD218*BC177))</f>
        <v>0</v>
      </c>
      <c r="BD205" s="109" cm="1">
        <f t="array" ref="BD205">IFERROR(_xlfn.LET(_xlpm.k,UPPER(TRIM(AY205)),_xlpm.r,_xlfn.XLOOKUP(_xlpm.k,UPPER(TRIM(AU219:BH219)),AU220:BH220,_xlfn.XLOOKUP(_xlpm.k,UPPER(TRIM(AU221:BH221)),AU222:BH222,0)),_xlpm.r*AX205*IF(AU205&gt;0,AU205,1)),0)</f>
        <v>0</v>
      </c>
      <c r="BE205" s="118">
        <f>IF(OR(ISBLANK(BG173),BG173=0),0,AU205*BG171*AZ205/BG173)</f>
        <v>0</v>
      </c>
      <c r="BF205" s="2436">
        <f t="shared" si="56"/>
        <v>0</v>
      </c>
      <c r="BG205" s="111">
        <f>IF(OR(ISBLANK(BG173),BG173=0),0,BD205*AZ205*AZ173)</f>
        <v>0</v>
      </c>
      <c r="BH205" s="119" t="str">
        <f>_xlfn.LET(_xlpm.unite,SUBSTITUTE(TRIM(AY205)," (s)",""),_xlpm.val,BG205,_xlpm.estVol,COUNTIF(BA219:BH219,_xlpm.unite)+COUNTIF(BA221:BH221,_xlpm.unite)&gt;0,_xlpm.estPoids,COUNTIF(AU219:AZ219,_xlpm.unite)+COUNTIF(AU221:AZ221,_xlpm.unite)&gt;0,IF(_xlpm.estVol,IF(ROUND(_xlpm.val,3)&gt;=1,ROUND(_xlpm.val,3)&amp;"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205" s="463"/>
      <c r="BK205" s="489" t="s">
        <v>577</v>
      </c>
      <c r="BL205" s="531"/>
      <c r="BM205" s="531"/>
      <c r="BN205" s="264"/>
      <c r="BO205" s="9"/>
      <c r="BP205" s="223"/>
      <c r="BR205" s="463"/>
      <c r="BS205" s="489" t="s">
        <v>578</v>
      </c>
      <c r="BT205" s="531"/>
      <c r="BU205" s="531"/>
      <c r="BV205" s="264"/>
      <c r="BW205" s="9"/>
      <c r="BX205" s="223"/>
      <c r="BZ205" s="463"/>
      <c r="CA205" s="489" t="s">
        <v>579</v>
      </c>
      <c r="CB205" s="531"/>
      <c r="CC205" s="531"/>
      <c r="CD205" s="264"/>
      <c r="CE205" s="9"/>
      <c r="CF205" s="223"/>
      <c r="CH205" s="3">
        <v>1</v>
      </c>
    </row>
    <row r="206" spans="2:86" ht="21" customHeight="1">
      <c r="B206" s="115" t="str">
        <f t="shared" si="51"/>
        <v>►</v>
      </c>
      <c r="C206" s="34" t="str">
        <f>C174</f>
        <v>N NOM DE VOTRE RECETTE | collez la--FAMILLE| Auteur &gt; VOUS</v>
      </c>
      <c r="D206" s="35">
        <f>D174</f>
        <v>1</v>
      </c>
      <c r="E206" s="34" t="str">
        <f>E174</f>
        <v>coupe</v>
      </c>
      <c r="F206" s="36" t="str">
        <f>F174</f>
        <v>Recette mère ► MILLE-FEUILLE  aux fraises des bois</v>
      </c>
      <c r="G206" s="100"/>
      <c r="H206" s="120"/>
      <c r="I206" s="102" t="str">
        <f t="shared" si="48"/>
        <v/>
      </c>
      <c r="J206" s="103"/>
      <c r="K206" s="141"/>
      <c r="L206" s="143">
        <v>1</v>
      </c>
      <c r="M206" s="2110"/>
      <c r="N206" s="107">
        <f>IF(P218=0,0,(P206/P218)*O177*1000)</f>
        <v>0</v>
      </c>
      <c r="O206" s="117">
        <f>IF(P218=0, 0, (G206*L206)/(P218*O177))</f>
        <v>0</v>
      </c>
      <c r="P206" s="109" cm="1">
        <f t="array" ref="P206">IFERROR(_xlfn.LET(_xlpm.k,UPPER(TRIM(K206)),_xlpm.r,_xlfn.XLOOKUP(_xlpm.k,UPPER(TRIM(G219:T219)),G220:T220,_xlfn.XLOOKUP(_xlpm.k,UPPER(TRIM(G221:T221)),G222:T222,0)),_xlpm.r*J206*IF(G206&gt;0,G206,1)),0)</f>
        <v>0</v>
      </c>
      <c r="Q206" s="122">
        <f>IF(OR(ISBLANK(S173),S173=0),0,G206*S171*L206/S173)</f>
        <v>0</v>
      </c>
      <c r="R206" s="2437">
        <f t="shared" si="52"/>
        <v>0</v>
      </c>
      <c r="S206" s="111">
        <f>IF(OR(ISBLANK(S173),S173=0),0,P206*L206*L173)</f>
        <v>0</v>
      </c>
      <c r="T206" s="142" t="str">
        <f>_xlfn.LET(_xlpm.unite,SUBSTITUTE(TRIM(K206)," (s)",""),_xlpm.val,S206,_xlpm.estVol,COUNTIF(M219:T219,_xlpm.unite)+COUNTIF(M221:T221,_xlpm.unite)&gt;0,_xlpm.estPoids,COUNTIF(G219:L219,_xlpm.unite)+COUNTIF(G221:L221,_xlpm.unite)&gt;0,IF(_xlpm.estVol,IF(ROUND(_xlpm.val,3)&gt;=1,ROUND(_xlpm.val,3)&amp;"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206" s="115" t="str">
        <f t="shared" si="53"/>
        <v>►</v>
      </c>
      <c r="W206" s="34" t="str">
        <f>W174</f>
        <v>N NAME OF YOUR RECIPE | paste it — FAMILY|  Author &gt; YOU</v>
      </c>
      <c r="X206" s="35">
        <f>X174</f>
        <v>0.6</v>
      </c>
      <c r="Y206" s="34" t="str">
        <f>Y174</f>
        <v>kg</v>
      </c>
      <c r="Z206" s="36" t="str">
        <f>Z174</f>
        <v>Master recipe ► Guinea fowl ballotine</v>
      </c>
      <c r="AA206" s="100"/>
      <c r="AB206" s="120"/>
      <c r="AC206" s="102" t="str">
        <f t="shared" si="49"/>
        <v/>
      </c>
      <c r="AD206" s="103"/>
      <c r="AE206" s="141"/>
      <c r="AF206" s="143">
        <v>1</v>
      </c>
      <c r="AG206" s="2110"/>
      <c r="AH206" s="107">
        <f>IF(AJ218=0,0,(AJ206/AJ218)*AI177*1000)</f>
        <v>0</v>
      </c>
      <c r="AI206" s="117">
        <f>IF(AJ218=0, 0, (AA206*AF206)/(AJ218*AI177))</f>
        <v>0</v>
      </c>
      <c r="AJ206" s="109" cm="1">
        <f t="array" ref="AJ206">IFERROR(_xlfn.LET(_xlpm.k,UPPER(TRIM(AE206)),_xlpm.r,_xlfn.XLOOKUP(_xlpm.k,UPPER(TRIM(AA219:AN219)),AA220:AN220,_xlfn.XLOOKUP(_xlpm.k,UPPER(TRIM(AA221:AN221)),AA222:AN222,0)),_xlpm.r*AD206*IF(AA206&gt;0,AA206,1)),0)</f>
        <v>0</v>
      </c>
      <c r="AK206" s="122">
        <f>IF(OR(ISBLANK(AM173),AM173=0),0,AA206*AM171*AF206/AM173)</f>
        <v>0</v>
      </c>
      <c r="AL206" s="2437">
        <f t="shared" si="54"/>
        <v>0</v>
      </c>
      <c r="AM206" s="111">
        <f>IF(OR(ISBLANK(AM173),AM173=0),0,AJ206*AF206*AF173)</f>
        <v>0</v>
      </c>
      <c r="AN206" s="142" t="str">
        <f>_xlfn.LET(_xlpm.unite,SUBSTITUTE(TRIM(AE206)," (s)",""),_xlpm.val,AM206,_xlpm.estVol,COUNTIF(AG219:AN219,_xlpm.unite)+COUNTIF(AG221:AN221,_xlpm.unite)&gt;0,_xlpm.estPoids,COUNTIF(AA219:AF219,_xlpm.unite)+COUNTIF(AA221:AF221,_xlpm.unite)&gt;0,IF(_xlpm.estVol,IF(ROUND(_xlpm.val,3)&gt;=1,ROUND(_xlpm.val,3)&amp;"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206" s="115" t="str">
        <f t="shared" si="55"/>
        <v>►</v>
      </c>
      <c r="AQ206" s="34" t="str">
        <f>AQ174</f>
        <v>N NOMBRE DE SU RECETA | pegue esto — FAMILIA| Autor &gt; USTED</v>
      </c>
      <c r="AR206" s="35">
        <f>AR174</f>
        <v>0.6</v>
      </c>
      <c r="AS206" s="34" t="str">
        <f>AS174</f>
        <v>kg</v>
      </c>
      <c r="AT206" s="36" t="str">
        <f>AT174</f>
        <v>Receta madre ► Ballotina de pintada</v>
      </c>
      <c r="AU206" s="100"/>
      <c r="AV206" s="120"/>
      <c r="AW206" s="102" t="str">
        <f t="shared" si="50"/>
        <v/>
      </c>
      <c r="AX206" s="103"/>
      <c r="AY206" s="141"/>
      <c r="AZ206" s="143">
        <v>1</v>
      </c>
      <c r="BA206" s="2110"/>
      <c r="BB206" s="107">
        <f>IF(BD218=0,0,(BD206/BD218)*BC177*1000)</f>
        <v>0</v>
      </c>
      <c r="BC206" s="117">
        <f>IF(BD218=0, 0, (AU206*AZ206)/(BD218*BC177))</f>
        <v>0</v>
      </c>
      <c r="BD206" s="109" cm="1">
        <f t="array" ref="BD206">IFERROR(_xlfn.LET(_xlpm.k,UPPER(TRIM(AY206)),_xlpm.r,_xlfn.XLOOKUP(_xlpm.k,UPPER(TRIM(AU219:BH219)),AU220:BH220,_xlfn.XLOOKUP(_xlpm.k,UPPER(TRIM(AU221:BH221)),AU222:BH222,0)),_xlpm.r*AX206*IF(AU206&gt;0,AU206,1)),0)</f>
        <v>0</v>
      </c>
      <c r="BE206" s="122">
        <f>IF(OR(ISBLANK(BG173),BG173=0),0,AU206*BG171*AZ206/BG173)</f>
        <v>0</v>
      </c>
      <c r="BF206" s="2437">
        <f t="shared" si="56"/>
        <v>0</v>
      </c>
      <c r="BG206" s="111">
        <f>IF(OR(ISBLANK(BG173),BG173=0),0,BD206*AZ206*AZ173)</f>
        <v>0</v>
      </c>
      <c r="BH206" s="142" t="str">
        <f>_xlfn.LET(_xlpm.unite,SUBSTITUTE(TRIM(AY206)," (s)",""),_xlpm.val,BG206,_xlpm.estVol,COUNTIF(BA219:BH219,_xlpm.unite)+COUNTIF(BA221:BH221,_xlpm.unite)&gt;0,_xlpm.estPoids,COUNTIF(AU219:AZ219,_xlpm.unite)+COUNTIF(AU221:AZ221,_xlpm.unite)&gt;0,IF(_xlpm.estVol,IF(ROUND(_xlpm.val,3)&gt;=1,ROUND(_xlpm.val,3)&amp;"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206" s="463"/>
      <c r="BK206" s="489" t="s">
        <v>580</v>
      </c>
      <c r="BL206" s="531"/>
      <c r="BM206" s="531"/>
      <c r="BN206" s="264"/>
      <c r="BO206" s="9"/>
      <c r="BP206" s="223"/>
      <c r="BR206" s="463"/>
      <c r="BS206" s="489" t="s">
        <v>581</v>
      </c>
      <c r="BT206" s="531"/>
      <c r="BU206" s="531"/>
      <c r="BV206" s="264"/>
      <c r="BW206" s="9"/>
      <c r="BX206" s="223"/>
      <c r="BZ206" s="463"/>
      <c r="CA206" s="489" t="s">
        <v>582</v>
      </c>
      <c r="CB206" s="531"/>
      <c r="CC206" s="531"/>
      <c r="CD206" s="264"/>
      <c r="CE206" s="9"/>
      <c r="CF206" s="223"/>
      <c r="CH206" s="3">
        <v>1</v>
      </c>
    </row>
    <row r="207" spans="2:86" ht="21" customHeight="1">
      <c r="B207" s="115" t="str">
        <f t="shared" si="51"/>
        <v>►</v>
      </c>
      <c r="C207" s="34" t="str">
        <f>C174</f>
        <v>N NOM DE VOTRE RECETTE | collez la--FAMILLE| Auteur &gt; VOUS</v>
      </c>
      <c r="D207" s="35">
        <f>D174</f>
        <v>1</v>
      </c>
      <c r="E207" s="34" t="str">
        <f>E174</f>
        <v>coupe</v>
      </c>
      <c r="F207" s="36" t="str">
        <f>F174</f>
        <v>Recette mère ► MILLE-FEUILLE  aux fraises des bois</v>
      </c>
      <c r="G207" s="100"/>
      <c r="H207" s="120"/>
      <c r="I207" s="102" t="str">
        <f t="shared" si="48"/>
        <v/>
      </c>
      <c r="J207" s="103"/>
      <c r="K207" s="141"/>
      <c r="L207" s="143">
        <v>1</v>
      </c>
      <c r="M207" s="2110"/>
      <c r="N207" s="107">
        <f>IF(P218=0,0,(P207/P218)*O177*1000)</f>
        <v>0</v>
      </c>
      <c r="O207" s="117">
        <f>IF(P218=0, 0, (G207*L207)/(P218*O177))</f>
        <v>0</v>
      </c>
      <c r="P207" s="109" cm="1">
        <f t="array" ref="P207">IFERROR(_xlfn.LET(_xlpm.k,UPPER(TRIM(K207)),_xlpm.r,_xlfn.XLOOKUP(_xlpm.k,UPPER(TRIM(G219:T219)),G220:T220,_xlfn.XLOOKUP(_xlpm.k,UPPER(TRIM(G221:T221)),G222:T222,0)),_xlpm.r*J207*IF(G207&gt;0,G207,1)),0)</f>
        <v>0</v>
      </c>
      <c r="Q207" s="118">
        <f>IF(OR(ISBLANK(S173),S173=0),0,G207*S171*L207/S173)</f>
        <v>0</v>
      </c>
      <c r="R207" s="2436">
        <f t="shared" si="52"/>
        <v>0</v>
      </c>
      <c r="S207" s="111">
        <f>IF(OR(ISBLANK(S173),S173=0),0,P207*L207*L173)</f>
        <v>0</v>
      </c>
      <c r="T207" s="119" t="str">
        <f>_xlfn.LET(_xlpm.unite,SUBSTITUTE(TRIM(K207)," (s)",""),_xlpm.val,S207,_xlpm.estVol,COUNTIF(M219:T219,_xlpm.unite)+COUNTIF(M221:T221,_xlpm.unite)&gt;0,_xlpm.estPoids,COUNTIF(G219:L219,_xlpm.unite)+COUNTIF(G221:L221,_xlpm.unite)&gt;0,IF(_xlpm.estVol,IF(ROUND(_xlpm.val,3)&gt;=1,ROUND(_xlpm.val,3)&amp;"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207" s="115" t="str">
        <f t="shared" si="53"/>
        <v>►</v>
      </c>
      <c r="W207" s="34" t="str">
        <f>W174</f>
        <v>N NAME OF YOUR RECIPE | paste it — FAMILY|  Author &gt; YOU</v>
      </c>
      <c r="X207" s="35">
        <f>X174</f>
        <v>0.6</v>
      </c>
      <c r="Y207" s="34" t="str">
        <f>Y174</f>
        <v>kg</v>
      </c>
      <c r="Z207" s="36" t="str">
        <f>Z174</f>
        <v>Master recipe ► Guinea fowl ballotine</v>
      </c>
      <c r="AA207" s="100"/>
      <c r="AB207" s="120"/>
      <c r="AC207" s="102" t="str">
        <f t="shared" si="49"/>
        <v/>
      </c>
      <c r="AD207" s="103"/>
      <c r="AE207" s="141"/>
      <c r="AF207" s="143">
        <v>1</v>
      </c>
      <c r="AG207" s="2110"/>
      <c r="AH207" s="107">
        <f>IF(AJ218=0,0,(AJ207/AJ218)*AI177*1000)</f>
        <v>0</v>
      </c>
      <c r="AI207" s="117">
        <f>IF(AJ218=0, 0, (AA207*AF207)/(AJ218*AI177))</f>
        <v>0</v>
      </c>
      <c r="AJ207" s="109" cm="1">
        <f t="array" ref="AJ207">IFERROR(_xlfn.LET(_xlpm.k,UPPER(TRIM(AE207)),_xlpm.r,_xlfn.XLOOKUP(_xlpm.k,UPPER(TRIM(AA219:AN219)),AA220:AN220,_xlfn.XLOOKUP(_xlpm.k,UPPER(TRIM(AA221:AN221)),AA222:AN222,0)),_xlpm.r*AD207*IF(AA207&gt;0,AA207,1)),0)</f>
        <v>0</v>
      </c>
      <c r="AK207" s="118">
        <f>IF(OR(ISBLANK(AM173),AM173=0),0,AA207*AM171*AF207/AM173)</f>
        <v>0</v>
      </c>
      <c r="AL207" s="2436">
        <f t="shared" si="54"/>
        <v>0</v>
      </c>
      <c r="AM207" s="111">
        <f>IF(OR(ISBLANK(AM173),AM173=0),0,AJ207*AF207*AF173)</f>
        <v>0</v>
      </c>
      <c r="AN207" s="119" t="str">
        <f>_xlfn.LET(_xlpm.unite,SUBSTITUTE(TRIM(AE207)," (s)",""),_xlpm.val,AM207,_xlpm.estVol,COUNTIF(AG219:AN219,_xlpm.unite)+COUNTIF(AG221:AN221,_xlpm.unite)&gt;0,_xlpm.estPoids,COUNTIF(AA219:AF219,_xlpm.unite)+COUNTIF(AA221:AF221,_xlpm.unite)&gt;0,IF(_xlpm.estVol,IF(ROUND(_xlpm.val,3)&gt;=1,ROUND(_xlpm.val,3)&amp;"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207" s="115" t="str">
        <f t="shared" si="55"/>
        <v>►</v>
      </c>
      <c r="AQ207" s="34" t="str">
        <f>AQ174</f>
        <v>N NOMBRE DE SU RECETA | pegue esto — FAMILIA| Autor &gt; USTED</v>
      </c>
      <c r="AR207" s="35">
        <f>AR174</f>
        <v>0.6</v>
      </c>
      <c r="AS207" s="34" t="str">
        <f>AS174</f>
        <v>kg</v>
      </c>
      <c r="AT207" s="36" t="str">
        <f>AT174</f>
        <v>Receta madre ► Ballotina de pintada</v>
      </c>
      <c r="AU207" s="100"/>
      <c r="AV207" s="120"/>
      <c r="AW207" s="102" t="str">
        <f t="shared" si="50"/>
        <v/>
      </c>
      <c r="AX207" s="103"/>
      <c r="AY207" s="141"/>
      <c r="AZ207" s="143">
        <v>1</v>
      </c>
      <c r="BA207" s="2110"/>
      <c r="BB207" s="107">
        <f>IF(BD218=0,0,(BD207/BD218)*BC177*1000)</f>
        <v>0</v>
      </c>
      <c r="BC207" s="117">
        <f>IF(BD218=0, 0, (AU207*AZ207)/(BD218*BC177))</f>
        <v>0</v>
      </c>
      <c r="BD207" s="109" cm="1">
        <f t="array" ref="BD207">IFERROR(_xlfn.LET(_xlpm.k,UPPER(TRIM(AY207)),_xlpm.r,_xlfn.XLOOKUP(_xlpm.k,UPPER(TRIM(AU219:BH219)),AU220:BH220,_xlfn.XLOOKUP(_xlpm.k,UPPER(TRIM(AU221:BH221)),AU222:BH222,0)),_xlpm.r*AX207*IF(AU207&gt;0,AU207,1)),0)</f>
        <v>0</v>
      </c>
      <c r="BE207" s="118">
        <f>IF(OR(ISBLANK(BG173),BG173=0),0,AU207*BG171*AZ207/BG173)</f>
        <v>0</v>
      </c>
      <c r="BF207" s="2436">
        <f t="shared" si="56"/>
        <v>0</v>
      </c>
      <c r="BG207" s="111">
        <f>IF(OR(ISBLANK(BG173),BG173=0),0,BD207*AZ207*AZ173)</f>
        <v>0</v>
      </c>
      <c r="BH207" s="119" t="str">
        <f>_xlfn.LET(_xlpm.unite,SUBSTITUTE(TRIM(AY207)," (s)",""),_xlpm.val,BG207,_xlpm.estVol,COUNTIF(BA219:BH219,_xlpm.unite)+COUNTIF(BA221:BH221,_xlpm.unite)&gt;0,_xlpm.estPoids,COUNTIF(AU219:AZ219,_xlpm.unite)+COUNTIF(AU221:AZ221,_xlpm.unite)&gt;0,IF(_xlpm.estVol,IF(ROUND(_xlpm.val,3)&gt;=1,ROUND(_xlpm.val,3)&amp;"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207" s="463"/>
      <c r="BN207" s="264"/>
      <c r="BO207" s="9"/>
      <c r="BP207" s="223"/>
      <c r="BR207" s="463"/>
      <c r="BV207" s="264"/>
      <c r="BW207" s="9"/>
      <c r="BX207" s="223"/>
      <c r="BZ207" s="463"/>
      <c r="CD207" s="264"/>
      <c r="CE207" s="9"/>
      <c r="CF207" s="223"/>
      <c r="CH207" s="3">
        <v>1</v>
      </c>
    </row>
    <row r="208" spans="2:86" ht="21" customHeight="1">
      <c r="B208" s="115" t="str">
        <f t="shared" si="51"/>
        <v>►</v>
      </c>
      <c r="C208" s="34" t="str">
        <f>C174</f>
        <v>N NOM DE VOTRE RECETTE | collez la--FAMILLE| Auteur &gt; VOUS</v>
      </c>
      <c r="D208" s="35">
        <f>D174</f>
        <v>1</v>
      </c>
      <c r="E208" s="34" t="str">
        <f>E174</f>
        <v>coupe</v>
      </c>
      <c r="F208" s="36" t="str">
        <f>F174</f>
        <v>Recette mère ► MILLE-FEUILLE  aux fraises des bois</v>
      </c>
      <c r="G208" s="100"/>
      <c r="H208" s="120"/>
      <c r="I208" s="102" t="str">
        <f t="shared" si="48"/>
        <v/>
      </c>
      <c r="J208" s="103"/>
      <c r="K208" s="141"/>
      <c r="L208" s="143">
        <v>1</v>
      </c>
      <c r="M208" s="2110"/>
      <c r="N208" s="107">
        <f>IF(P218=0,0,(P208/P218)*O177*1000)</f>
        <v>0</v>
      </c>
      <c r="O208" s="117">
        <f>IF(P218=0, 0, (G208*L208)/(P218*O177))</f>
        <v>0</v>
      </c>
      <c r="P208" s="109" cm="1">
        <f t="array" ref="P208">IFERROR(_xlfn.LET(_xlpm.k,UPPER(TRIM(K208)),_xlpm.r,_xlfn.XLOOKUP(_xlpm.k,UPPER(TRIM(G219:T219)),G220:T220,_xlfn.XLOOKUP(_xlpm.k,UPPER(TRIM(G221:T221)),G222:T222,0)),_xlpm.r*J208*IF(G208&gt;0,G208,1)),0)</f>
        <v>0</v>
      </c>
      <c r="Q208" s="122">
        <f>IF(OR(ISBLANK(S173),S173=0),0,G208*S171*L208/S173)</f>
        <v>0</v>
      </c>
      <c r="R208" s="2437">
        <f t="shared" si="52"/>
        <v>0</v>
      </c>
      <c r="S208" s="111">
        <f>IF(OR(ISBLANK(S173),S173=0),0,P208*L208*L173)</f>
        <v>0</v>
      </c>
      <c r="T208" s="142" t="str">
        <f>_xlfn.LET(_xlpm.unite,SUBSTITUTE(TRIM(K208)," (s)",""),_xlpm.val,S208,_xlpm.estVol,COUNTIF(M219:T219,_xlpm.unite)+COUNTIF(M221:T221,_xlpm.unite)&gt;0,_xlpm.estPoids,COUNTIF(G219:L219,_xlpm.unite)+COUNTIF(G221:L221,_xlpm.unite)&gt;0,IF(_xlpm.estVol,IF(ROUND(_xlpm.val,3)&gt;=1,ROUND(_xlpm.val,3)&amp;"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208" s="115" t="str">
        <f t="shared" si="53"/>
        <v>►</v>
      </c>
      <c r="W208" s="34" t="str">
        <f>W174</f>
        <v>N NAME OF YOUR RECIPE | paste it — FAMILY|  Author &gt; YOU</v>
      </c>
      <c r="X208" s="35">
        <f>X174</f>
        <v>0.6</v>
      </c>
      <c r="Y208" s="34" t="str">
        <f>Y174</f>
        <v>kg</v>
      </c>
      <c r="Z208" s="36" t="str">
        <f>Z174</f>
        <v>Master recipe ► Guinea fowl ballotine</v>
      </c>
      <c r="AA208" s="100"/>
      <c r="AB208" s="120"/>
      <c r="AC208" s="102" t="str">
        <f t="shared" si="49"/>
        <v/>
      </c>
      <c r="AD208" s="103"/>
      <c r="AE208" s="141"/>
      <c r="AF208" s="143">
        <v>1</v>
      </c>
      <c r="AG208" s="2110"/>
      <c r="AH208" s="107">
        <f>IF(AJ218=0,0,(AJ208/AJ218)*AI177*1000)</f>
        <v>0</v>
      </c>
      <c r="AI208" s="117">
        <f>IF(AJ218=0, 0, (AA208*AF208)/(AJ218*AI177))</f>
        <v>0</v>
      </c>
      <c r="AJ208" s="109" cm="1">
        <f t="array" ref="AJ208">IFERROR(_xlfn.LET(_xlpm.k,UPPER(TRIM(AE208)),_xlpm.r,_xlfn.XLOOKUP(_xlpm.k,UPPER(TRIM(AA219:AN219)),AA220:AN220,_xlfn.XLOOKUP(_xlpm.k,UPPER(TRIM(AA221:AN221)),AA222:AN222,0)),_xlpm.r*AD208*IF(AA208&gt;0,AA208,1)),0)</f>
        <v>0</v>
      </c>
      <c r="AK208" s="122">
        <f>IF(OR(ISBLANK(AM173),AM173=0),0,AA208*AM171*AF208/AM173)</f>
        <v>0</v>
      </c>
      <c r="AL208" s="2437">
        <f t="shared" si="54"/>
        <v>0</v>
      </c>
      <c r="AM208" s="111">
        <f>IF(OR(ISBLANK(AM173),AM173=0),0,AJ208*AF208*AF173)</f>
        <v>0</v>
      </c>
      <c r="AN208" s="142" t="str">
        <f>_xlfn.LET(_xlpm.unite,SUBSTITUTE(TRIM(AE208)," (s)",""),_xlpm.val,AM208,_xlpm.estVol,COUNTIF(AG219:AN219,_xlpm.unite)+COUNTIF(AG221:AN221,_xlpm.unite)&gt;0,_xlpm.estPoids,COUNTIF(AA219:AF219,_xlpm.unite)+COUNTIF(AA221:AF221,_xlpm.unite)&gt;0,IF(_xlpm.estVol,IF(ROUND(_xlpm.val,3)&gt;=1,ROUND(_xlpm.val,3)&amp;"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208" s="115" t="str">
        <f t="shared" si="55"/>
        <v>►</v>
      </c>
      <c r="AQ208" s="34" t="str">
        <f>AQ174</f>
        <v>N NOMBRE DE SU RECETA | pegue esto — FAMILIA| Autor &gt; USTED</v>
      </c>
      <c r="AR208" s="35">
        <f>AR174</f>
        <v>0.6</v>
      </c>
      <c r="AS208" s="34" t="str">
        <f>AS174</f>
        <v>kg</v>
      </c>
      <c r="AT208" s="36" t="str">
        <f>AT174</f>
        <v>Receta madre ► Ballotina de pintada</v>
      </c>
      <c r="AU208" s="100"/>
      <c r="AV208" s="120"/>
      <c r="AW208" s="102" t="str">
        <f t="shared" si="50"/>
        <v/>
      </c>
      <c r="AX208" s="103"/>
      <c r="AY208" s="141"/>
      <c r="AZ208" s="143">
        <v>1</v>
      </c>
      <c r="BA208" s="2110"/>
      <c r="BB208" s="107">
        <f>IF(BD218=0,0,(BD208/BD218)*BC177*1000)</f>
        <v>0</v>
      </c>
      <c r="BC208" s="117">
        <f>IF(BD218=0, 0, (AU208*AZ208)/(BD218*BC177))</f>
        <v>0</v>
      </c>
      <c r="BD208" s="109" cm="1">
        <f t="array" ref="BD208">IFERROR(_xlfn.LET(_xlpm.k,UPPER(TRIM(AY208)),_xlpm.r,_xlfn.XLOOKUP(_xlpm.k,UPPER(TRIM(AU219:BH219)),AU220:BH220,_xlfn.XLOOKUP(_xlpm.k,UPPER(TRIM(AU221:BH221)),AU222:BH222,0)),_xlpm.r*AX208*IF(AU208&gt;0,AU208,1)),0)</f>
        <v>0</v>
      </c>
      <c r="BE208" s="122">
        <f>IF(OR(ISBLANK(BG173),BG173=0),0,AU208*BG171*AZ208/BG173)</f>
        <v>0</v>
      </c>
      <c r="BF208" s="2437">
        <f t="shared" si="56"/>
        <v>0</v>
      </c>
      <c r="BG208" s="111">
        <f>IF(OR(ISBLANK(BG173),BG173=0),0,BD208*AZ208*AZ173)</f>
        <v>0</v>
      </c>
      <c r="BH208" s="142" t="str">
        <f>_xlfn.LET(_xlpm.unite,SUBSTITUTE(TRIM(AY208)," (s)",""),_xlpm.val,BG208,_xlpm.estVol,COUNTIF(BA219:BH219,_xlpm.unite)+COUNTIF(BA221:BH221,_xlpm.unite)&gt;0,_xlpm.estPoids,COUNTIF(AU219:AZ219,_xlpm.unite)+COUNTIF(AU221:AZ221,_xlpm.unite)&gt;0,IF(_xlpm.estVol,IF(ROUND(_xlpm.val,3)&gt;=1,ROUND(_xlpm.val,3)&amp;"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208" s="532" t="s">
        <v>583</v>
      </c>
      <c r="BK208" s="533"/>
      <c r="BL208" s="533"/>
      <c r="BM208" s="533"/>
      <c r="BN208" s="533"/>
      <c r="BO208" s="533"/>
      <c r="BP208" s="50"/>
      <c r="BR208" s="532" t="s">
        <v>583</v>
      </c>
      <c r="BS208" s="533"/>
      <c r="BT208" s="533"/>
      <c r="BU208" s="533"/>
      <c r="BV208" s="533"/>
      <c r="BW208" s="533"/>
      <c r="BX208" s="50"/>
      <c r="BZ208" s="532" t="s">
        <v>583</v>
      </c>
      <c r="CA208" s="533"/>
      <c r="CB208" s="533"/>
      <c r="CC208" s="533"/>
      <c r="CD208" s="533"/>
      <c r="CE208" s="533"/>
      <c r="CF208" s="50"/>
      <c r="CH208" s="3">
        <v>1</v>
      </c>
    </row>
    <row r="209" spans="2:86" ht="21" customHeight="1">
      <c r="B209" s="115" t="str">
        <f t="shared" si="51"/>
        <v>►</v>
      </c>
      <c r="C209" s="34" t="str">
        <f>C174</f>
        <v>N NOM DE VOTRE RECETTE | collez la--FAMILLE| Auteur &gt; VOUS</v>
      </c>
      <c r="D209" s="35">
        <f>D174</f>
        <v>1</v>
      </c>
      <c r="E209" s="34" t="str">
        <f>E174</f>
        <v>coupe</v>
      </c>
      <c r="F209" s="36" t="str">
        <f>F174</f>
        <v>Recette mère ► MILLE-FEUILLE  aux fraises des bois</v>
      </c>
      <c r="G209" s="100"/>
      <c r="H209" s="120"/>
      <c r="I209" s="102" t="str">
        <f t="shared" si="48"/>
        <v/>
      </c>
      <c r="J209" s="103"/>
      <c r="K209" s="141"/>
      <c r="L209" s="143">
        <v>1</v>
      </c>
      <c r="M209" s="2110"/>
      <c r="N209" s="107">
        <f>IF(P218=0,0,(P209/P218)*O177*1000)</f>
        <v>0</v>
      </c>
      <c r="O209" s="117">
        <f>IF(P218=0, 0, (G209*L209)/(P218*O177))</f>
        <v>0</v>
      </c>
      <c r="P209" s="109" cm="1">
        <f t="array" ref="P209">IFERROR(_xlfn.LET(_xlpm.k,UPPER(TRIM(K209)),_xlpm.r,_xlfn.XLOOKUP(_xlpm.k,UPPER(TRIM(G219:T219)),G220:T220,_xlfn.XLOOKUP(_xlpm.k,UPPER(TRIM(G221:T221)),G222:T222,0)),_xlpm.r*J209*IF(G209&gt;0,G209,1)),0)</f>
        <v>0</v>
      </c>
      <c r="Q209" s="118">
        <f>IF(OR(ISBLANK(S173),S173=0),0,G209*S171*L209/S173)</f>
        <v>0</v>
      </c>
      <c r="R209" s="2436">
        <f t="shared" si="52"/>
        <v>0</v>
      </c>
      <c r="S209" s="111">
        <f>IF(OR(ISBLANK(S173),S173=0),0,P209*L209*L173)</f>
        <v>0</v>
      </c>
      <c r="T209" s="119" t="str">
        <f>_xlfn.LET(_xlpm.unite,SUBSTITUTE(TRIM(K209)," (s)",""),_xlpm.val,S209,_xlpm.estVol,COUNTIF(M219:T219,_xlpm.unite)+COUNTIF(M221:T221,_xlpm.unite)&gt;0,_xlpm.estPoids,COUNTIF(G219:L219,_xlpm.unite)+COUNTIF(G221:L221,_xlpm.unite)&gt;0,IF(_xlpm.estVol,IF(ROUND(_xlpm.val,3)&gt;=1,ROUND(_xlpm.val,3)&amp;"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209" s="115" t="str">
        <f t="shared" si="53"/>
        <v>►</v>
      </c>
      <c r="W209" s="34" t="str">
        <f>W174</f>
        <v>N NAME OF YOUR RECIPE | paste it — FAMILY|  Author &gt; YOU</v>
      </c>
      <c r="X209" s="35">
        <f>X174</f>
        <v>0.6</v>
      </c>
      <c r="Y209" s="34" t="str">
        <f>Y174</f>
        <v>kg</v>
      </c>
      <c r="Z209" s="36" t="str">
        <f>Z174</f>
        <v>Master recipe ► Guinea fowl ballotine</v>
      </c>
      <c r="AA209" s="100"/>
      <c r="AB209" s="120"/>
      <c r="AC209" s="102" t="str">
        <f t="shared" si="49"/>
        <v/>
      </c>
      <c r="AD209" s="103"/>
      <c r="AE209" s="141"/>
      <c r="AF209" s="143">
        <v>1</v>
      </c>
      <c r="AG209" s="2110"/>
      <c r="AH209" s="107">
        <f>IF(AJ218=0,0,(AJ209/AJ218)*AI177*1000)</f>
        <v>0</v>
      </c>
      <c r="AI209" s="117">
        <f>IF(AJ218=0, 0, (AA209*AF209)/(AJ218*AI177))</f>
        <v>0</v>
      </c>
      <c r="AJ209" s="109" cm="1">
        <f t="array" ref="AJ209">IFERROR(_xlfn.LET(_xlpm.k,UPPER(TRIM(AE209)),_xlpm.r,_xlfn.XLOOKUP(_xlpm.k,UPPER(TRIM(AA219:AN219)),AA220:AN220,_xlfn.XLOOKUP(_xlpm.k,UPPER(TRIM(AA221:AN221)),AA222:AN222,0)),_xlpm.r*AD209*IF(AA209&gt;0,AA209,1)),0)</f>
        <v>0</v>
      </c>
      <c r="AK209" s="118">
        <f>IF(OR(ISBLANK(AM173),AM173=0),0,AA209*AM171*AF209/AM173)</f>
        <v>0</v>
      </c>
      <c r="AL209" s="2436">
        <f t="shared" si="54"/>
        <v>0</v>
      </c>
      <c r="AM209" s="111">
        <f>IF(OR(ISBLANK(AM173),AM173=0),0,AJ209*AF209*AF173)</f>
        <v>0</v>
      </c>
      <c r="AN209" s="119" t="str">
        <f>_xlfn.LET(_xlpm.unite,SUBSTITUTE(TRIM(AE209)," (s)",""),_xlpm.val,AM209,_xlpm.estVol,COUNTIF(AG219:AN219,_xlpm.unite)+COUNTIF(AG221:AN221,_xlpm.unite)&gt;0,_xlpm.estPoids,COUNTIF(AA219:AF219,_xlpm.unite)+COUNTIF(AA221:AF221,_xlpm.unite)&gt;0,IF(_xlpm.estVol,IF(ROUND(_xlpm.val,3)&gt;=1,ROUND(_xlpm.val,3)&amp;"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209" s="115" t="str">
        <f t="shared" si="55"/>
        <v>►</v>
      </c>
      <c r="AQ209" s="34" t="str">
        <f>AQ174</f>
        <v>N NOMBRE DE SU RECETA | pegue esto — FAMILIA| Autor &gt; USTED</v>
      </c>
      <c r="AR209" s="35">
        <f>AR174</f>
        <v>0.6</v>
      </c>
      <c r="AS209" s="34" t="str">
        <f>AS174</f>
        <v>kg</v>
      </c>
      <c r="AT209" s="36" t="str">
        <f>AT174</f>
        <v>Receta madre ► Ballotina de pintada</v>
      </c>
      <c r="AU209" s="100"/>
      <c r="AV209" s="120"/>
      <c r="AW209" s="102" t="str">
        <f t="shared" si="50"/>
        <v/>
      </c>
      <c r="AX209" s="103"/>
      <c r="AY209" s="141"/>
      <c r="AZ209" s="143">
        <v>1</v>
      </c>
      <c r="BA209" s="2110"/>
      <c r="BB209" s="107">
        <f>IF(BD218=0,0,(BD209/BD218)*BC177*1000)</f>
        <v>0</v>
      </c>
      <c r="BC209" s="117">
        <f>IF(BD218=0, 0, (AU209*AZ209)/(BD218*BC177))</f>
        <v>0</v>
      </c>
      <c r="BD209" s="109" cm="1">
        <f t="array" ref="BD209">IFERROR(_xlfn.LET(_xlpm.k,UPPER(TRIM(AY209)),_xlpm.r,_xlfn.XLOOKUP(_xlpm.k,UPPER(TRIM(AU219:BH219)),AU220:BH220,_xlfn.XLOOKUP(_xlpm.k,UPPER(TRIM(AU221:BH221)),AU222:BH222,0)),_xlpm.r*AX209*IF(AU209&gt;0,AU209,1)),0)</f>
        <v>0</v>
      </c>
      <c r="BE209" s="118">
        <f>IF(OR(ISBLANK(BG173),BG173=0),0,AU209*BG171*AZ209/BG173)</f>
        <v>0</v>
      </c>
      <c r="BF209" s="2436">
        <f t="shared" si="56"/>
        <v>0</v>
      </c>
      <c r="BG209" s="111">
        <f>IF(OR(ISBLANK(BG173),BG173=0),0,BD209*AZ209*AZ173)</f>
        <v>0</v>
      </c>
      <c r="BH209" s="119" t="str">
        <f>_xlfn.LET(_xlpm.unite,SUBSTITUTE(TRIM(AY209)," (s)",""),_xlpm.val,BG209,_xlpm.estVol,COUNTIF(BA219:BH219,_xlpm.unite)+COUNTIF(BA221:BH221,_xlpm.unite)&gt;0,_xlpm.estPoids,COUNTIF(AU219:AZ219,_xlpm.unite)+COUNTIF(AU221:AZ221,_xlpm.unite)&gt;0,IF(_xlpm.estVol,IF(ROUND(_xlpm.val,3)&gt;=1,ROUND(_xlpm.val,3)&amp;"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209" s="534"/>
      <c r="BK209" s="49"/>
      <c r="BL209" s="49"/>
      <c r="BM209" s="49"/>
      <c r="BN209" s="49"/>
      <c r="BO209" s="49"/>
      <c r="BP209" s="50"/>
      <c r="BR209" s="534"/>
      <c r="BS209" s="49"/>
      <c r="BT209" s="49"/>
      <c r="BU209" s="49"/>
      <c r="BV209" s="49"/>
      <c r="BW209" s="49"/>
      <c r="BX209" s="50"/>
      <c r="BZ209" s="534"/>
      <c r="CA209" s="49"/>
      <c r="CB209" s="49"/>
      <c r="CC209" s="49"/>
      <c r="CD209" s="49"/>
      <c r="CE209" s="49"/>
      <c r="CF209" s="50"/>
      <c r="CH209" s="3">
        <v>1</v>
      </c>
    </row>
    <row r="210" spans="2:86" ht="21" customHeight="1">
      <c r="B210" s="115" t="str">
        <f t="shared" si="51"/>
        <v>►</v>
      </c>
      <c r="C210" s="34" t="str">
        <f>C174</f>
        <v>N NOM DE VOTRE RECETTE | collez la--FAMILLE| Auteur &gt; VOUS</v>
      </c>
      <c r="D210" s="35">
        <f>D174</f>
        <v>1</v>
      </c>
      <c r="E210" s="34" t="str">
        <f>E174</f>
        <v>coupe</v>
      </c>
      <c r="F210" s="36" t="str">
        <f>F174</f>
        <v>Recette mère ► MILLE-FEUILLE  aux fraises des bois</v>
      </c>
      <c r="G210" s="100"/>
      <c r="H210" s="120"/>
      <c r="I210" s="102" t="str">
        <f t="shared" si="48"/>
        <v/>
      </c>
      <c r="J210" s="103"/>
      <c r="K210" s="141"/>
      <c r="L210" s="143">
        <v>1</v>
      </c>
      <c r="M210" s="2110"/>
      <c r="N210" s="107">
        <f>IF(P218=0,0,(P210/P218)*O177*1000)</f>
        <v>0</v>
      </c>
      <c r="O210" s="117">
        <f>IF(P218=0, 0, (G210*L210)/(P218*O177))</f>
        <v>0</v>
      </c>
      <c r="P210" s="109" cm="1">
        <f t="array" ref="P210">IFERROR(_xlfn.LET(_xlpm.k,UPPER(TRIM(K210)),_xlpm.r,_xlfn.XLOOKUP(_xlpm.k,UPPER(TRIM(G219:T219)),G220:T220,_xlfn.XLOOKUP(_xlpm.k,UPPER(TRIM(G221:T221)),G222:T222,0)),_xlpm.r*J210*IF(G210&gt;0,G210,1)),0)</f>
        <v>0</v>
      </c>
      <c r="Q210" s="122">
        <f>IF(OR(ISBLANK(S173),S173=0),0,G210*S171*L210/S173)</f>
        <v>0</v>
      </c>
      <c r="R210" s="2437">
        <f t="shared" si="52"/>
        <v>0</v>
      </c>
      <c r="S210" s="111">
        <f>IF(OR(ISBLANK(S173),S173=0),0,P210*L210*L173)</f>
        <v>0</v>
      </c>
      <c r="T210" s="142" t="str">
        <f>_xlfn.LET(_xlpm.unite,SUBSTITUTE(TRIM(K210)," (s)",""),_xlpm.val,S210,_xlpm.estVol,COUNTIF(M219:T219,_xlpm.unite)+COUNTIF(M221:T221,_xlpm.unite)&gt;0,_xlpm.estPoids,COUNTIF(G219:L219,_xlpm.unite)+COUNTIF(G221:L221,_xlpm.unite)&gt;0,IF(_xlpm.estVol,IF(ROUND(_xlpm.val,3)&gt;=1,ROUND(_xlpm.val,3)&amp;"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210" s="115" t="str">
        <f t="shared" si="53"/>
        <v>►</v>
      </c>
      <c r="W210" s="34" t="str">
        <f>W174</f>
        <v>N NAME OF YOUR RECIPE | paste it — FAMILY|  Author &gt; YOU</v>
      </c>
      <c r="X210" s="35">
        <f>X174</f>
        <v>0.6</v>
      </c>
      <c r="Y210" s="34" t="str">
        <f>Y174</f>
        <v>kg</v>
      </c>
      <c r="Z210" s="36" t="str">
        <f>Z174</f>
        <v>Master recipe ► Guinea fowl ballotine</v>
      </c>
      <c r="AA210" s="100"/>
      <c r="AB210" s="120"/>
      <c r="AC210" s="102" t="str">
        <f t="shared" si="49"/>
        <v/>
      </c>
      <c r="AD210" s="103"/>
      <c r="AE210" s="141"/>
      <c r="AF210" s="143">
        <v>1</v>
      </c>
      <c r="AG210" s="2110"/>
      <c r="AH210" s="107">
        <f>IF(AJ218=0,0,(AJ210/AJ218)*AI177*1000)</f>
        <v>0</v>
      </c>
      <c r="AI210" s="117">
        <f>IF(AJ218=0, 0, (AA210*AF210)/(AJ218*AI177))</f>
        <v>0</v>
      </c>
      <c r="AJ210" s="109" cm="1">
        <f t="array" ref="AJ210">IFERROR(_xlfn.LET(_xlpm.k,UPPER(TRIM(AE210)),_xlpm.r,_xlfn.XLOOKUP(_xlpm.k,UPPER(TRIM(AA219:AN219)),AA220:AN220,_xlfn.XLOOKUP(_xlpm.k,UPPER(TRIM(AA221:AN221)),AA222:AN222,0)),_xlpm.r*AD210*IF(AA210&gt;0,AA210,1)),0)</f>
        <v>0</v>
      </c>
      <c r="AK210" s="122">
        <f>IF(OR(ISBLANK(AM173),AM173=0),0,AA210*AM171*AF210/AM173)</f>
        <v>0</v>
      </c>
      <c r="AL210" s="2437">
        <f t="shared" si="54"/>
        <v>0</v>
      </c>
      <c r="AM210" s="111">
        <f>IF(OR(ISBLANK(AM173),AM173=0),0,AJ210*AF210*AF173)</f>
        <v>0</v>
      </c>
      <c r="AN210" s="142" t="str">
        <f>_xlfn.LET(_xlpm.unite,SUBSTITUTE(TRIM(AE210)," (s)",""),_xlpm.val,AM210,_xlpm.estVol,COUNTIF(AG219:AN219,_xlpm.unite)+COUNTIF(AG221:AN221,_xlpm.unite)&gt;0,_xlpm.estPoids,COUNTIF(AA219:AF219,_xlpm.unite)+COUNTIF(AA221:AF221,_xlpm.unite)&gt;0,IF(_xlpm.estVol,IF(ROUND(_xlpm.val,3)&gt;=1,ROUND(_xlpm.val,3)&amp;"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210" s="115" t="str">
        <f t="shared" si="55"/>
        <v>►</v>
      </c>
      <c r="AQ210" s="34" t="str">
        <f>AQ174</f>
        <v>N NOMBRE DE SU RECETA | pegue esto — FAMILIA| Autor &gt; USTED</v>
      </c>
      <c r="AR210" s="35">
        <f>AR174</f>
        <v>0.6</v>
      </c>
      <c r="AS210" s="34" t="str">
        <f>AS174</f>
        <v>kg</v>
      </c>
      <c r="AT210" s="36" t="str">
        <f>AT174</f>
        <v>Receta madre ► Ballotina de pintada</v>
      </c>
      <c r="AU210" s="100"/>
      <c r="AV210" s="120"/>
      <c r="AW210" s="102" t="str">
        <f t="shared" si="50"/>
        <v/>
      </c>
      <c r="AX210" s="103"/>
      <c r="AY210" s="141"/>
      <c r="AZ210" s="143">
        <v>1</v>
      </c>
      <c r="BA210" s="2110"/>
      <c r="BB210" s="107">
        <f>IF(BD218=0,0,(BD210/BD218)*BC177*1000)</f>
        <v>0</v>
      </c>
      <c r="BC210" s="117">
        <f>IF(BD218=0, 0, (AU210*AZ210)/(BD218*BC177))</f>
        <v>0</v>
      </c>
      <c r="BD210" s="109" cm="1">
        <f t="array" ref="BD210">IFERROR(_xlfn.LET(_xlpm.k,UPPER(TRIM(AY210)),_xlpm.r,_xlfn.XLOOKUP(_xlpm.k,UPPER(TRIM(AU219:BH219)),AU220:BH220,_xlfn.XLOOKUP(_xlpm.k,UPPER(TRIM(AU221:BH221)),AU222:BH222,0)),_xlpm.r*AX210*IF(AU210&gt;0,AU210,1)),0)</f>
        <v>0</v>
      </c>
      <c r="BE210" s="122">
        <f>IF(OR(ISBLANK(BG173),BG173=0),0,AU210*BG171*AZ210/BG173)</f>
        <v>0</v>
      </c>
      <c r="BF210" s="2437">
        <f t="shared" si="56"/>
        <v>0</v>
      </c>
      <c r="BG210" s="111">
        <f>IF(OR(ISBLANK(BG173),BG173=0),0,BD210*AZ210*AZ173)</f>
        <v>0</v>
      </c>
      <c r="BH210" s="142" t="str">
        <f>_xlfn.LET(_xlpm.unite,SUBSTITUTE(TRIM(AY210)," (s)",""),_xlpm.val,BG210,_xlpm.estVol,COUNTIF(BA219:BH219,_xlpm.unite)+COUNTIF(BA221:BH221,_xlpm.unite)&gt;0,_xlpm.estPoids,COUNTIF(AU219:AZ219,_xlpm.unite)+COUNTIF(AU221:AZ221,_xlpm.unite)&gt;0,IF(_xlpm.estVol,IF(ROUND(_xlpm.val,3)&gt;=1,ROUND(_xlpm.val,3)&amp;"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210" s="535" t="s">
        <v>584</v>
      </c>
      <c r="BK210" s="49"/>
      <c r="BL210" s="49"/>
      <c r="BM210" s="49"/>
      <c r="BN210" s="49"/>
      <c r="BO210" s="49"/>
      <c r="BP210" s="50"/>
      <c r="BR210" s="535" t="s">
        <v>585</v>
      </c>
      <c r="BS210" s="49"/>
      <c r="BT210" s="49"/>
      <c r="BU210" s="49"/>
      <c r="BV210" s="49"/>
      <c r="BW210" s="49"/>
      <c r="BX210" s="50"/>
      <c r="BZ210" s="535" t="s">
        <v>586</v>
      </c>
      <c r="CA210" s="49"/>
      <c r="CB210" s="49"/>
      <c r="CC210" s="49"/>
      <c r="CD210" s="49"/>
      <c r="CE210" s="49"/>
      <c r="CF210" s="50"/>
      <c r="CH210" s="3">
        <v>1</v>
      </c>
    </row>
    <row r="211" spans="2:86" ht="21" customHeight="1">
      <c r="B211" s="115" t="str">
        <f t="shared" si="51"/>
        <v>►</v>
      </c>
      <c r="C211" s="34" t="str">
        <f>C174</f>
        <v>N NOM DE VOTRE RECETTE | collez la--FAMILLE| Auteur &gt; VOUS</v>
      </c>
      <c r="D211" s="35">
        <f>D174</f>
        <v>1</v>
      </c>
      <c r="E211" s="34" t="str">
        <f>E174</f>
        <v>coupe</v>
      </c>
      <c r="F211" s="36" t="str">
        <f>F174</f>
        <v>Recette mère ► MILLE-FEUILLE  aux fraises des bois</v>
      </c>
      <c r="G211" s="100"/>
      <c r="H211" s="120"/>
      <c r="I211" s="102" t="str">
        <f t="shared" si="48"/>
        <v/>
      </c>
      <c r="J211" s="103"/>
      <c r="K211" s="141"/>
      <c r="L211" s="143">
        <v>1</v>
      </c>
      <c r="M211" s="2110"/>
      <c r="N211" s="107">
        <f>IF(P218=0,0,(P211/P218)*O177*1000)</f>
        <v>0</v>
      </c>
      <c r="O211" s="117">
        <f>IF(P218=0, 0, (G211*L211)/(P218*O177))</f>
        <v>0</v>
      </c>
      <c r="P211" s="109" cm="1">
        <f t="array" ref="P211">IFERROR(_xlfn.LET(_xlpm.k,UPPER(TRIM(K211)),_xlpm.r,_xlfn.XLOOKUP(_xlpm.k,UPPER(TRIM(G219:T219)),G220:T220,_xlfn.XLOOKUP(_xlpm.k,UPPER(TRIM(G221:T221)),G222:T222,0)),_xlpm.r*J211*IF(G211&gt;0,G211,1)),0)</f>
        <v>0</v>
      </c>
      <c r="Q211" s="118">
        <f>IF(OR(ISBLANK(S173),S173=0),0,G211*S171*L211/S173)</f>
        <v>0</v>
      </c>
      <c r="R211" s="2436">
        <f t="shared" si="52"/>
        <v>0</v>
      </c>
      <c r="S211" s="111">
        <f>IF(OR(ISBLANK(S173),S173=0),0,P211*L211*L173)</f>
        <v>0</v>
      </c>
      <c r="T211" s="119" t="str">
        <f>_xlfn.LET(_xlpm.unite,SUBSTITUTE(TRIM(K211)," (s)",""),_xlpm.val,S211,_xlpm.estVol,COUNTIF(M219:T219,_xlpm.unite)+COUNTIF(M221:T221,_xlpm.unite)&gt;0,_xlpm.estPoids,COUNTIF(G219:L219,_xlpm.unite)+COUNTIF(G221:L221,_xlpm.unite)&gt;0,IF(_xlpm.estVol,IF(ROUND(_xlpm.val,3)&gt;=1,ROUND(_xlpm.val,3)&amp;"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211" s="115" t="str">
        <f t="shared" si="53"/>
        <v>►</v>
      </c>
      <c r="W211" s="34" t="str">
        <f>W174</f>
        <v>N NAME OF YOUR RECIPE | paste it — FAMILY|  Author &gt; YOU</v>
      </c>
      <c r="X211" s="35">
        <f>X174</f>
        <v>0.6</v>
      </c>
      <c r="Y211" s="34" t="str">
        <f>Y174</f>
        <v>kg</v>
      </c>
      <c r="Z211" s="36" t="str">
        <f>Z174</f>
        <v>Master recipe ► Guinea fowl ballotine</v>
      </c>
      <c r="AA211" s="100"/>
      <c r="AB211" s="120"/>
      <c r="AC211" s="102" t="str">
        <f t="shared" si="49"/>
        <v/>
      </c>
      <c r="AD211" s="103"/>
      <c r="AE211" s="141"/>
      <c r="AF211" s="143">
        <v>1</v>
      </c>
      <c r="AG211" s="2110"/>
      <c r="AH211" s="107">
        <f>IF(AJ218=0,0,(AJ211/AJ218)*AI177*1000)</f>
        <v>0</v>
      </c>
      <c r="AI211" s="117">
        <f>IF(AJ218=0, 0, (AA211*AF211)/(AJ218*AI177))</f>
        <v>0</v>
      </c>
      <c r="AJ211" s="109" cm="1">
        <f t="array" ref="AJ211">IFERROR(_xlfn.LET(_xlpm.k,UPPER(TRIM(AE211)),_xlpm.r,_xlfn.XLOOKUP(_xlpm.k,UPPER(TRIM(AA219:AN219)),AA220:AN220,_xlfn.XLOOKUP(_xlpm.k,UPPER(TRIM(AA221:AN221)),AA222:AN222,0)),_xlpm.r*AD211*IF(AA211&gt;0,AA211,1)),0)</f>
        <v>0</v>
      </c>
      <c r="AK211" s="118">
        <f>IF(OR(ISBLANK(AM173),AM173=0),0,AA211*AM171*AF211/AM173)</f>
        <v>0</v>
      </c>
      <c r="AL211" s="2436">
        <f t="shared" si="54"/>
        <v>0</v>
      </c>
      <c r="AM211" s="111">
        <f>IF(OR(ISBLANK(AM173),AM173=0),0,AJ211*AF211*AF173)</f>
        <v>0</v>
      </c>
      <c r="AN211" s="119" t="str">
        <f>_xlfn.LET(_xlpm.unite,SUBSTITUTE(TRIM(AE211)," (s)",""),_xlpm.val,AM211,_xlpm.estVol,COUNTIF(AG219:AN219,_xlpm.unite)+COUNTIF(AG221:AN221,_xlpm.unite)&gt;0,_xlpm.estPoids,COUNTIF(AA219:AF219,_xlpm.unite)+COUNTIF(AA221:AF221,_xlpm.unite)&gt;0,IF(_xlpm.estVol,IF(ROUND(_xlpm.val,3)&gt;=1,ROUND(_xlpm.val,3)&amp;"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211" s="115" t="str">
        <f t="shared" si="55"/>
        <v>►</v>
      </c>
      <c r="AQ211" s="34" t="str">
        <f>AQ174</f>
        <v>N NOMBRE DE SU RECETA | pegue esto — FAMILIA| Autor &gt; USTED</v>
      </c>
      <c r="AR211" s="35">
        <f>AR174</f>
        <v>0.6</v>
      </c>
      <c r="AS211" s="34" t="str">
        <f>AS174</f>
        <v>kg</v>
      </c>
      <c r="AT211" s="36" t="str">
        <f>AT174</f>
        <v>Receta madre ► Ballotina de pintada</v>
      </c>
      <c r="AU211" s="100"/>
      <c r="AV211" s="120"/>
      <c r="AW211" s="102" t="str">
        <f t="shared" si="50"/>
        <v/>
      </c>
      <c r="AX211" s="103"/>
      <c r="AY211" s="141"/>
      <c r="AZ211" s="143">
        <v>1</v>
      </c>
      <c r="BA211" s="2110"/>
      <c r="BB211" s="107">
        <f>IF(BD218=0,0,(BD211/BD218)*BC177*1000)</f>
        <v>0</v>
      </c>
      <c r="BC211" s="117">
        <f>IF(BD218=0, 0, (AU211*AZ211)/(BD218*BC177))</f>
        <v>0</v>
      </c>
      <c r="BD211" s="109" cm="1">
        <f t="array" ref="BD211">IFERROR(_xlfn.LET(_xlpm.k,UPPER(TRIM(AY211)),_xlpm.r,_xlfn.XLOOKUP(_xlpm.k,UPPER(TRIM(AU219:BH219)),AU220:BH220,_xlfn.XLOOKUP(_xlpm.k,UPPER(TRIM(AU221:BH221)),AU222:BH222,0)),_xlpm.r*AX211*IF(AU211&gt;0,AU211,1)),0)</f>
        <v>0</v>
      </c>
      <c r="BE211" s="118">
        <f>IF(OR(ISBLANK(BG173),BG173=0),0,AU211*BG171*AZ211/BG173)</f>
        <v>0</v>
      </c>
      <c r="BF211" s="2436">
        <f t="shared" si="56"/>
        <v>0</v>
      </c>
      <c r="BG211" s="111">
        <f>IF(OR(ISBLANK(BG173),BG173=0),0,BD211*AZ211*AZ173)</f>
        <v>0</v>
      </c>
      <c r="BH211" s="119" t="str">
        <f>_xlfn.LET(_xlpm.unite,SUBSTITUTE(TRIM(AY211)," (s)",""),_xlpm.val,BG211,_xlpm.estVol,COUNTIF(BA219:BH219,_xlpm.unite)+COUNTIF(BA221:BH221,_xlpm.unite)&gt;0,_xlpm.estPoids,COUNTIF(AU219:AZ219,_xlpm.unite)+COUNTIF(AU221:AZ221,_xlpm.unite)&gt;0,IF(_xlpm.estVol,IF(ROUND(_xlpm.val,3)&gt;=1,ROUND(_xlpm.val,3)&amp;"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211" s="535"/>
      <c r="BK211" s="49"/>
      <c r="BL211" s="49"/>
      <c r="BM211" s="49"/>
      <c r="BN211" s="49"/>
      <c r="BO211" s="49"/>
      <c r="BP211" s="50"/>
      <c r="BR211" s="535"/>
      <c r="BS211" s="49"/>
      <c r="BT211" s="49"/>
      <c r="BU211" s="49"/>
      <c r="BV211" s="49"/>
      <c r="BW211" s="49"/>
      <c r="BX211" s="50"/>
      <c r="BZ211" s="535"/>
      <c r="CA211" s="49"/>
      <c r="CB211" s="49"/>
      <c r="CC211" s="49"/>
      <c r="CD211" s="49"/>
      <c r="CE211" s="49"/>
      <c r="CF211" s="50"/>
      <c r="CH211" s="3">
        <v>1</v>
      </c>
    </row>
    <row r="212" spans="2:86" ht="21" customHeight="1">
      <c r="B212" s="115" t="str">
        <f t="shared" si="51"/>
        <v>►</v>
      </c>
      <c r="C212" s="34" t="str">
        <f>C174</f>
        <v>N NOM DE VOTRE RECETTE | collez la--FAMILLE| Auteur &gt; VOUS</v>
      </c>
      <c r="D212" s="35">
        <f>D174</f>
        <v>1</v>
      </c>
      <c r="E212" s="34" t="str">
        <f>E174</f>
        <v>coupe</v>
      </c>
      <c r="F212" s="36" t="str">
        <f>F174</f>
        <v>Recette mère ► MILLE-FEUILLE  aux fraises des bois</v>
      </c>
      <c r="G212" s="100"/>
      <c r="H212" s="120"/>
      <c r="I212" s="102" t="str">
        <f t="shared" si="48"/>
        <v/>
      </c>
      <c r="J212" s="103"/>
      <c r="K212" s="141"/>
      <c r="L212" s="143">
        <v>1</v>
      </c>
      <c r="M212" s="2110"/>
      <c r="N212" s="107">
        <f>IF(P218=0,0,(P212/P218)*O177*1000)</f>
        <v>0</v>
      </c>
      <c r="O212" s="117">
        <f>IF(P218=0, 0, (G212*L212)/(P218*O177))</f>
        <v>0</v>
      </c>
      <c r="P212" s="109" cm="1">
        <f t="array" ref="P212">IFERROR(_xlfn.LET(_xlpm.k,UPPER(TRIM(K212)),_xlpm.r,_xlfn.XLOOKUP(_xlpm.k,UPPER(TRIM(G219:T219)),G220:T220,_xlfn.XLOOKUP(_xlpm.k,UPPER(TRIM(G221:T221)),G222:T222,0)),_xlpm.r*J212*IF(G212&gt;0,G212,1)),0)</f>
        <v>0</v>
      </c>
      <c r="Q212" s="122">
        <f>IF(OR(ISBLANK(S173),S173=0),0,G212*S171*L212/S173)</f>
        <v>0</v>
      </c>
      <c r="R212" s="2437">
        <f t="shared" si="52"/>
        <v>0</v>
      </c>
      <c r="S212" s="111">
        <f>IF(OR(ISBLANK(S173),S173=0),0,P212*L212*L173)</f>
        <v>0</v>
      </c>
      <c r="T212" s="142" t="str">
        <f>_xlfn.LET(_xlpm.unite,SUBSTITUTE(TRIM(K212)," (s)",""),_xlpm.val,S212,_xlpm.estVol,COUNTIF(M219:T219,_xlpm.unite)+COUNTIF(M221:T221,_xlpm.unite)&gt;0,_xlpm.estPoids,COUNTIF(G219:L219,_xlpm.unite)+COUNTIF(G221:L221,_xlpm.unite)&gt;0,IF(_xlpm.estVol,IF(ROUND(_xlpm.val,3)&gt;=1,ROUND(_xlpm.val,3)&amp;"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212" s="115" t="str">
        <f t="shared" si="53"/>
        <v>►</v>
      </c>
      <c r="W212" s="34" t="str">
        <f>W174</f>
        <v>N NAME OF YOUR RECIPE | paste it — FAMILY|  Author &gt; YOU</v>
      </c>
      <c r="X212" s="35">
        <f>X174</f>
        <v>0.6</v>
      </c>
      <c r="Y212" s="34" t="str">
        <f>Y174</f>
        <v>kg</v>
      </c>
      <c r="Z212" s="36" t="str">
        <f>Z174</f>
        <v>Master recipe ► Guinea fowl ballotine</v>
      </c>
      <c r="AA212" s="100"/>
      <c r="AB212" s="120"/>
      <c r="AC212" s="102" t="str">
        <f t="shared" si="49"/>
        <v/>
      </c>
      <c r="AD212" s="103"/>
      <c r="AE212" s="141"/>
      <c r="AF212" s="143">
        <v>1</v>
      </c>
      <c r="AG212" s="2110"/>
      <c r="AH212" s="107">
        <f>IF(AJ218=0,0,(AJ212/AJ218)*AI177*1000)</f>
        <v>0</v>
      </c>
      <c r="AI212" s="117">
        <f>IF(AJ218=0, 0, (AA212*AF212)/(AJ218*AI177))</f>
        <v>0</v>
      </c>
      <c r="AJ212" s="109" cm="1">
        <f t="array" ref="AJ212">IFERROR(_xlfn.LET(_xlpm.k,UPPER(TRIM(AE212)),_xlpm.r,_xlfn.XLOOKUP(_xlpm.k,UPPER(TRIM(AA219:AN219)),AA220:AN220,_xlfn.XLOOKUP(_xlpm.k,UPPER(TRIM(AA221:AN221)),AA222:AN222,0)),_xlpm.r*AD212*IF(AA212&gt;0,AA212,1)),0)</f>
        <v>0</v>
      </c>
      <c r="AK212" s="122">
        <f>IF(OR(ISBLANK(AM173),AM173=0),0,AA212*AM171*AF212/AM173)</f>
        <v>0</v>
      </c>
      <c r="AL212" s="2437">
        <f t="shared" si="54"/>
        <v>0</v>
      </c>
      <c r="AM212" s="111">
        <f>IF(OR(ISBLANK(AM173),AM173=0),0,AJ212*AF212*AF173)</f>
        <v>0</v>
      </c>
      <c r="AN212" s="142" t="str">
        <f>_xlfn.LET(_xlpm.unite,SUBSTITUTE(TRIM(AE212)," (s)",""),_xlpm.val,AM212,_xlpm.estVol,COUNTIF(AG219:AN219,_xlpm.unite)+COUNTIF(AG221:AN221,_xlpm.unite)&gt;0,_xlpm.estPoids,COUNTIF(AA219:AF219,_xlpm.unite)+COUNTIF(AA221:AF221,_xlpm.unite)&gt;0,IF(_xlpm.estVol,IF(ROUND(_xlpm.val,3)&gt;=1,ROUND(_xlpm.val,3)&amp;"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212" s="115" t="str">
        <f t="shared" si="55"/>
        <v>►</v>
      </c>
      <c r="AQ212" s="34" t="str">
        <f>AQ174</f>
        <v>N NOMBRE DE SU RECETA | pegue esto — FAMILIA| Autor &gt; USTED</v>
      </c>
      <c r="AR212" s="35">
        <f>AR174</f>
        <v>0.6</v>
      </c>
      <c r="AS212" s="34" t="str">
        <f>AS174</f>
        <v>kg</v>
      </c>
      <c r="AT212" s="36" t="str">
        <f>AT174</f>
        <v>Receta madre ► Ballotina de pintada</v>
      </c>
      <c r="AU212" s="100"/>
      <c r="AV212" s="120"/>
      <c r="AW212" s="102" t="str">
        <f t="shared" si="50"/>
        <v/>
      </c>
      <c r="AX212" s="103"/>
      <c r="AY212" s="141"/>
      <c r="AZ212" s="143">
        <v>1</v>
      </c>
      <c r="BA212" s="2110"/>
      <c r="BB212" s="107">
        <f>IF(BD218=0,0,(BD212/BD218)*BC177*1000)</f>
        <v>0</v>
      </c>
      <c r="BC212" s="117">
        <f>IF(BD218=0, 0, (AU212*AZ212)/(BD218*BC177))</f>
        <v>0</v>
      </c>
      <c r="BD212" s="109" cm="1">
        <f t="array" ref="BD212">IFERROR(_xlfn.LET(_xlpm.k,UPPER(TRIM(AY212)),_xlpm.r,_xlfn.XLOOKUP(_xlpm.k,UPPER(TRIM(AU219:BH219)),AU220:BH220,_xlfn.XLOOKUP(_xlpm.k,UPPER(TRIM(AU221:BH221)),AU222:BH222,0)),_xlpm.r*AX212*IF(AU212&gt;0,AU212,1)),0)</f>
        <v>0</v>
      </c>
      <c r="BE212" s="122">
        <f>IF(OR(ISBLANK(BG173),BG173=0),0,AU212*BG171*AZ212/BG173)</f>
        <v>0</v>
      </c>
      <c r="BF212" s="2437">
        <f t="shared" si="56"/>
        <v>0</v>
      </c>
      <c r="BG212" s="111">
        <f>IF(OR(ISBLANK(BG173),BG173=0),0,BD212*AZ212*AZ173)</f>
        <v>0</v>
      </c>
      <c r="BH212" s="142" t="str">
        <f>_xlfn.LET(_xlpm.unite,SUBSTITUTE(TRIM(AY212)," (s)",""),_xlpm.val,BG212,_xlpm.estVol,COUNTIF(BA219:BH219,_xlpm.unite)+COUNTIF(BA221:BH221,_xlpm.unite)&gt;0,_xlpm.estPoids,COUNTIF(AU219:AZ219,_xlpm.unite)+COUNTIF(AU221:AZ221,_xlpm.unite)&gt;0,IF(_xlpm.estVol,IF(ROUND(_xlpm.val,3)&gt;=1,ROUND(_xlpm.val,3)&amp;"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212" s="539" t="s">
        <v>67</v>
      </c>
      <c r="BK212" s="13" t="s">
        <v>68</v>
      </c>
      <c r="BL212" s="13" t="s">
        <v>69</v>
      </c>
      <c r="BM212" s="13" t="s">
        <v>70</v>
      </c>
      <c r="BN212" s="13" t="s">
        <v>71</v>
      </c>
      <c r="BO212" s="13" t="s">
        <v>72</v>
      </c>
      <c r="BP212" s="50"/>
      <c r="BR212" s="539" t="s">
        <v>67</v>
      </c>
      <c r="BS212" s="13" t="s">
        <v>68</v>
      </c>
      <c r="BT212" s="13" t="s">
        <v>69</v>
      </c>
      <c r="BU212" s="13" t="s">
        <v>70</v>
      </c>
      <c r="BV212" s="13" t="s">
        <v>71</v>
      </c>
      <c r="BW212" s="13" t="s">
        <v>72</v>
      </c>
      <c r="BX212" s="50"/>
      <c r="BZ212" s="539" t="s">
        <v>67</v>
      </c>
      <c r="CA212" s="13" t="s">
        <v>68</v>
      </c>
      <c r="CB212" s="13" t="s">
        <v>69</v>
      </c>
      <c r="CC212" s="13" t="s">
        <v>70</v>
      </c>
      <c r="CD212" s="13" t="s">
        <v>71</v>
      </c>
      <c r="CE212" s="13" t="s">
        <v>72</v>
      </c>
      <c r="CF212" s="50"/>
      <c r="CH212" s="3">
        <v>1</v>
      </c>
    </row>
    <row r="213" spans="2:86" ht="21" customHeight="1">
      <c r="B213" s="115" t="str">
        <f t="shared" si="51"/>
        <v>►</v>
      </c>
      <c r="C213" s="34" t="str">
        <f>C174</f>
        <v>N NOM DE VOTRE RECETTE | collez la--FAMILLE| Auteur &gt; VOUS</v>
      </c>
      <c r="D213" s="35">
        <f>D174</f>
        <v>1</v>
      </c>
      <c r="E213" s="34" t="str">
        <f>E174</f>
        <v>coupe</v>
      </c>
      <c r="F213" s="36" t="str">
        <f>F174</f>
        <v>Recette mère ► MILLE-FEUILLE  aux fraises des bois</v>
      </c>
      <c r="G213" s="100"/>
      <c r="H213" s="120"/>
      <c r="I213" s="102" t="str">
        <f t="shared" si="48"/>
        <v/>
      </c>
      <c r="J213" s="103"/>
      <c r="K213" s="141"/>
      <c r="L213" s="143">
        <v>1</v>
      </c>
      <c r="M213" s="2110"/>
      <c r="N213" s="107">
        <f>IF(P218=0,0,(P213/P218)*O177*1000)</f>
        <v>0</v>
      </c>
      <c r="O213" s="117">
        <f>IF(P218=0, 0, (G213*L213)/(P218*O177))</f>
        <v>0</v>
      </c>
      <c r="P213" s="109" cm="1">
        <f t="array" ref="P213">IFERROR(_xlfn.LET(_xlpm.k,UPPER(TRIM(K213)),_xlpm.r,_xlfn.XLOOKUP(_xlpm.k,UPPER(TRIM(G219:T219)),G220:T220,_xlfn.XLOOKUP(_xlpm.k,UPPER(TRIM(G221:T221)),G222:T222,0)),_xlpm.r*J213*IF(G213&gt;0,G213,1)),0)</f>
        <v>0</v>
      </c>
      <c r="Q213" s="118">
        <f>IF(OR(ISBLANK(S173),S173=0),0,G213*S171*L213/S173)</f>
        <v>0</v>
      </c>
      <c r="R213" s="2436">
        <f t="shared" si="52"/>
        <v>0</v>
      </c>
      <c r="S213" s="111">
        <f>IF(OR(ISBLANK(S173),S173=0),0,P213*L213*L173)</f>
        <v>0</v>
      </c>
      <c r="T213" s="119" t="str">
        <f>_xlfn.LET(_xlpm.unite,SUBSTITUTE(TRIM(K213)," (s)",""),_xlpm.val,S213,_xlpm.estVol,COUNTIF(M219:T219,_xlpm.unite)+COUNTIF(M221:T221,_xlpm.unite)&gt;0,_xlpm.estPoids,COUNTIF(G219:L219,_xlpm.unite)+COUNTIF(G221:L221,_xlpm.unite)&gt;0,IF(_xlpm.estVol,IF(ROUND(_xlpm.val,3)&gt;=1,ROUND(_xlpm.val,3)&amp;"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213" s="115" t="str">
        <f t="shared" si="53"/>
        <v>►</v>
      </c>
      <c r="W213" s="34" t="str">
        <f>W174</f>
        <v>N NAME OF YOUR RECIPE | paste it — FAMILY|  Author &gt; YOU</v>
      </c>
      <c r="X213" s="35">
        <f>X174</f>
        <v>0.6</v>
      </c>
      <c r="Y213" s="34" t="str">
        <f>Y174</f>
        <v>kg</v>
      </c>
      <c r="Z213" s="36" t="str">
        <f>Z174</f>
        <v>Master recipe ► Guinea fowl ballotine</v>
      </c>
      <c r="AA213" s="100"/>
      <c r="AB213" s="120"/>
      <c r="AC213" s="102" t="str">
        <f t="shared" si="49"/>
        <v/>
      </c>
      <c r="AD213" s="103"/>
      <c r="AE213" s="141"/>
      <c r="AF213" s="143">
        <v>1</v>
      </c>
      <c r="AG213" s="2110"/>
      <c r="AH213" s="107">
        <f>IF(AJ218=0,0,(AJ213/AJ218)*AI177*1000)</f>
        <v>0</v>
      </c>
      <c r="AI213" s="117">
        <f>IF(AJ218=0, 0, (AA213*AF213)/(AJ218*AI177))</f>
        <v>0</v>
      </c>
      <c r="AJ213" s="109" cm="1">
        <f t="array" ref="AJ213">IFERROR(_xlfn.LET(_xlpm.k,UPPER(TRIM(AE213)),_xlpm.r,_xlfn.XLOOKUP(_xlpm.k,UPPER(TRIM(AA219:AN219)),AA220:AN220,_xlfn.XLOOKUP(_xlpm.k,UPPER(TRIM(AA221:AN221)),AA222:AN222,0)),_xlpm.r*AD213*IF(AA213&gt;0,AA213,1)),0)</f>
        <v>0</v>
      </c>
      <c r="AK213" s="118">
        <f>IF(OR(ISBLANK(AM173),AM173=0),0,AA213*AM171*AF213/AM173)</f>
        <v>0</v>
      </c>
      <c r="AL213" s="2436">
        <f t="shared" si="54"/>
        <v>0</v>
      </c>
      <c r="AM213" s="111">
        <f>IF(OR(ISBLANK(AM173),AM173=0),0,AJ213*AF213*AF173)</f>
        <v>0</v>
      </c>
      <c r="AN213" s="119" t="str">
        <f>_xlfn.LET(_xlpm.unite,SUBSTITUTE(TRIM(AE213)," (s)",""),_xlpm.val,AM213,_xlpm.estVol,COUNTIF(AG219:AN219,_xlpm.unite)+COUNTIF(AG221:AN221,_xlpm.unite)&gt;0,_xlpm.estPoids,COUNTIF(AA219:AF219,_xlpm.unite)+COUNTIF(AA221:AF221,_xlpm.unite)&gt;0,IF(_xlpm.estVol,IF(ROUND(_xlpm.val,3)&gt;=1,ROUND(_xlpm.val,3)&amp;"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213" s="115" t="str">
        <f t="shared" si="55"/>
        <v>►</v>
      </c>
      <c r="AQ213" s="34" t="str">
        <f>AQ174</f>
        <v>N NOMBRE DE SU RECETA | pegue esto — FAMILIA| Autor &gt; USTED</v>
      </c>
      <c r="AR213" s="35">
        <f>AR174</f>
        <v>0.6</v>
      </c>
      <c r="AS213" s="34" t="str">
        <f>AS174</f>
        <v>kg</v>
      </c>
      <c r="AT213" s="36" t="str">
        <f>AT174</f>
        <v>Receta madre ► Ballotina de pintada</v>
      </c>
      <c r="AU213" s="100"/>
      <c r="AV213" s="120"/>
      <c r="AW213" s="102" t="str">
        <f t="shared" si="50"/>
        <v/>
      </c>
      <c r="AX213" s="103"/>
      <c r="AY213" s="141"/>
      <c r="AZ213" s="143">
        <v>1</v>
      </c>
      <c r="BA213" s="2110"/>
      <c r="BB213" s="107">
        <f>IF(BD218=0,0,(BD213/BD218)*BC177*1000)</f>
        <v>0</v>
      </c>
      <c r="BC213" s="117">
        <f>IF(BD218=0, 0, (AU213*AZ213)/(BD218*BC177))</f>
        <v>0</v>
      </c>
      <c r="BD213" s="109" cm="1">
        <f t="array" ref="BD213">IFERROR(_xlfn.LET(_xlpm.k,UPPER(TRIM(AY213)),_xlpm.r,_xlfn.XLOOKUP(_xlpm.k,UPPER(TRIM(AU219:BH219)),AU220:BH220,_xlfn.XLOOKUP(_xlpm.k,UPPER(TRIM(AU221:BH221)),AU222:BH222,0)),_xlpm.r*AX213*IF(AU213&gt;0,AU213,1)),0)</f>
        <v>0</v>
      </c>
      <c r="BE213" s="118">
        <f>IF(OR(ISBLANK(BG173),BG173=0),0,AU213*BG171*AZ213/BG173)</f>
        <v>0</v>
      </c>
      <c r="BF213" s="2436">
        <f t="shared" si="56"/>
        <v>0</v>
      </c>
      <c r="BG213" s="111">
        <f>IF(OR(ISBLANK(BG173),BG173=0),0,BD213*AZ213*AZ173)</f>
        <v>0</v>
      </c>
      <c r="BH213" s="119" t="str">
        <f>_xlfn.LET(_xlpm.unite,SUBSTITUTE(TRIM(AY213)," (s)",""),_xlpm.val,BG213,_xlpm.estVol,COUNTIF(BA219:BH219,_xlpm.unite)+COUNTIF(BA221:BH221,_xlpm.unite)&gt;0,_xlpm.estPoids,COUNTIF(AU219:AZ219,_xlpm.unite)+COUNTIF(AU221:AZ221,_xlpm.unite)&gt;0,IF(_xlpm.estVol,IF(ROUND(_xlpm.val,3)&gt;=1,ROUND(_xlpm.val,3)&amp;"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213" s="541" t="s">
        <v>147</v>
      </c>
      <c r="BK213" s="116" t="s">
        <v>102</v>
      </c>
      <c r="BL213" s="161" t="s">
        <v>148</v>
      </c>
      <c r="BM213" s="162" t="s">
        <v>149</v>
      </c>
      <c r="BN213" s="130" t="s">
        <v>150</v>
      </c>
      <c r="BO213" s="130" t="s">
        <v>111</v>
      </c>
      <c r="BP213" s="50"/>
      <c r="BR213" s="478" t="s">
        <v>147</v>
      </c>
      <c r="BS213" s="116" t="s">
        <v>102</v>
      </c>
      <c r="BT213" s="161" t="s">
        <v>1382</v>
      </c>
      <c r="BU213" s="130" t="s">
        <v>1375</v>
      </c>
      <c r="BV213" s="130" t="s">
        <v>1376</v>
      </c>
      <c r="BW213" s="130" t="s">
        <v>1377</v>
      </c>
      <c r="BX213" s="50"/>
      <c r="BZ213" s="478" t="s">
        <v>147</v>
      </c>
      <c r="CA213" s="116" t="s">
        <v>102</v>
      </c>
      <c r="CB213" s="161" t="s">
        <v>1364</v>
      </c>
      <c r="CC213" s="130" t="s">
        <v>1356</v>
      </c>
      <c r="CD213" s="130" t="s">
        <v>1357</v>
      </c>
      <c r="CE213" s="130" t="s">
        <v>1358</v>
      </c>
      <c r="CF213" s="50"/>
      <c r="CH213" s="3">
        <v>1</v>
      </c>
    </row>
    <row r="214" spans="2:86" ht="21" customHeight="1">
      <c r="B214" s="115" t="str">
        <f t="shared" si="51"/>
        <v>►</v>
      </c>
      <c r="C214" s="34" t="str">
        <f>C174</f>
        <v>N NOM DE VOTRE RECETTE | collez la--FAMILLE| Auteur &gt; VOUS</v>
      </c>
      <c r="D214" s="35">
        <f>D174</f>
        <v>1</v>
      </c>
      <c r="E214" s="34" t="str">
        <f>E174</f>
        <v>coupe</v>
      </c>
      <c r="F214" s="36" t="str">
        <f>F174</f>
        <v>Recette mère ► MILLE-FEUILLE  aux fraises des bois</v>
      </c>
      <c r="G214" s="100"/>
      <c r="H214" s="120"/>
      <c r="I214" s="102" t="str">
        <f t="shared" si="48"/>
        <v/>
      </c>
      <c r="J214" s="103"/>
      <c r="K214" s="141"/>
      <c r="L214" s="143">
        <v>1</v>
      </c>
      <c r="M214" s="2110"/>
      <c r="N214" s="107">
        <f>IF(P218=0,0,(P214/P218)*O177*1000)</f>
        <v>0</v>
      </c>
      <c r="O214" s="117">
        <f>IF(P218=0, 0, (G214*L214)/(P218*O177))</f>
        <v>0</v>
      </c>
      <c r="P214" s="109" cm="1">
        <f t="array" ref="P214">IFERROR(_xlfn.LET(_xlpm.k,UPPER(TRIM(K214)),_xlpm.r,_xlfn.XLOOKUP(_xlpm.k,UPPER(TRIM(G219:T219)),G220:T220,_xlfn.XLOOKUP(_xlpm.k,UPPER(TRIM(G221:T221)),G222:T222,0)),_xlpm.r*J214*IF(G214&gt;0,G214,1)),0)</f>
        <v>0</v>
      </c>
      <c r="Q214" s="122">
        <f>IF(OR(ISBLANK(S173),S173=0),0,G214*S171*L214/S173)</f>
        <v>0</v>
      </c>
      <c r="R214" s="2437">
        <f t="shared" si="52"/>
        <v>0</v>
      </c>
      <c r="S214" s="111">
        <f>IF(OR(ISBLANK(S173),S173=0),0,P214*L214*L173)</f>
        <v>0</v>
      </c>
      <c r="T214" s="142" t="str">
        <f>_xlfn.LET(_xlpm.unite,SUBSTITUTE(TRIM(K214)," (s)",""),_xlpm.val,S214,_xlpm.estVol,COUNTIF(M219:T219,_xlpm.unite)+COUNTIF(M221:T221,_xlpm.unite)&gt;0,_xlpm.estPoids,COUNTIF(G219:L219,_xlpm.unite)+COUNTIF(G221:L221,_xlpm.unite)&gt;0,IF(_xlpm.estVol,IF(ROUND(_xlpm.val,3)&gt;=1,ROUND(_xlpm.val,3)&amp;"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214" s="115" t="str">
        <f t="shared" si="53"/>
        <v>►</v>
      </c>
      <c r="W214" s="34" t="str">
        <f>W174</f>
        <v>N NAME OF YOUR RECIPE | paste it — FAMILY|  Author &gt; YOU</v>
      </c>
      <c r="X214" s="35">
        <f>X174</f>
        <v>0.6</v>
      </c>
      <c r="Y214" s="34" t="str">
        <f>Y174</f>
        <v>kg</v>
      </c>
      <c r="Z214" s="36" t="str">
        <f>Z174</f>
        <v>Master recipe ► Guinea fowl ballotine</v>
      </c>
      <c r="AA214" s="100"/>
      <c r="AB214" s="120"/>
      <c r="AC214" s="102" t="str">
        <f t="shared" si="49"/>
        <v/>
      </c>
      <c r="AD214" s="103"/>
      <c r="AE214" s="141"/>
      <c r="AF214" s="143">
        <v>1</v>
      </c>
      <c r="AG214" s="2110"/>
      <c r="AH214" s="107">
        <f>IF(AJ218=0,0,(AJ214/AJ218)*AI177*1000)</f>
        <v>0</v>
      </c>
      <c r="AI214" s="117">
        <f>IF(AJ218=0, 0, (AA214*AF214)/(AJ218*AI177))</f>
        <v>0</v>
      </c>
      <c r="AJ214" s="109" cm="1">
        <f t="array" ref="AJ214">IFERROR(_xlfn.LET(_xlpm.k,UPPER(TRIM(AE214)),_xlpm.r,_xlfn.XLOOKUP(_xlpm.k,UPPER(TRIM(AA219:AN219)),AA220:AN220,_xlfn.XLOOKUP(_xlpm.k,UPPER(TRIM(AA221:AN221)),AA222:AN222,0)),_xlpm.r*AD214*IF(AA214&gt;0,AA214,1)),0)</f>
        <v>0</v>
      </c>
      <c r="AK214" s="122">
        <f>IF(OR(ISBLANK(AM173),AM173=0),0,AA214*AM171*AF214/AM173)</f>
        <v>0</v>
      </c>
      <c r="AL214" s="2437">
        <f t="shared" si="54"/>
        <v>0</v>
      </c>
      <c r="AM214" s="111">
        <f>IF(OR(ISBLANK(AM173),AM173=0),0,AJ214*AF214*AF173)</f>
        <v>0</v>
      </c>
      <c r="AN214" s="142" t="str">
        <f>_xlfn.LET(_xlpm.unite,SUBSTITUTE(TRIM(AE214)," (s)",""),_xlpm.val,AM214,_xlpm.estVol,COUNTIF(AG219:AN219,_xlpm.unite)+COUNTIF(AG221:AN221,_xlpm.unite)&gt;0,_xlpm.estPoids,COUNTIF(AA219:AF219,_xlpm.unite)+COUNTIF(AA221:AF221,_xlpm.unite)&gt;0,IF(_xlpm.estVol,IF(ROUND(_xlpm.val,3)&gt;=1,ROUND(_xlpm.val,3)&amp;"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214" s="115" t="str">
        <f t="shared" si="55"/>
        <v>►</v>
      </c>
      <c r="AQ214" s="34" t="str">
        <f>AQ174</f>
        <v>N NOMBRE DE SU RECETA | pegue esto — FAMILIA| Autor &gt; USTED</v>
      </c>
      <c r="AR214" s="35">
        <f>AR174</f>
        <v>0.6</v>
      </c>
      <c r="AS214" s="34" t="str">
        <f>AS174</f>
        <v>kg</v>
      </c>
      <c r="AT214" s="36" t="str">
        <f>AT174</f>
        <v>Receta madre ► Ballotina de pintada</v>
      </c>
      <c r="AU214" s="100"/>
      <c r="AV214" s="120"/>
      <c r="AW214" s="102" t="str">
        <f t="shared" si="50"/>
        <v/>
      </c>
      <c r="AX214" s="103"/>
      <c r="AY214" s="141"/>
      <c r="AZ214" s="143">
        <v>1</v>
      </c>
      <c r="BA214" s="2110"/>
      <c r="BB214" s="107">
        <f>IF(BD218=0,0,(BD214/BD218)*BC177*1000)</f>
        <v>0</v>
      </c>
      <c r="BC214" s="117">
        <f>IF(BD218=0, 0, (AU214*AZ214)/(BD218*BC177))</f>
        <v>0</v>
      </c>
      <c r="BD214" s="109" cm="1">
        <f t="array" ref="BD214">IFERROR(_xlfn.LET(_xlpm.k,UPPER(TRIM(AY214)),_xlpm.r,_xlfn.XLOOKUP(_xlpm.k,UPPER(TRIM(AU219:BH219)),AU220:BH220,_xlfn.XLOOKUP(_xlpm.k,UPPER(TRIM(AU221:BH221)),AU222:BH222,0)),_xlpm.r*AX214*IF(AU214&gt;0,AU214,1)),0)</f>
        <v>0</v>
      </c>
      <c r="BE214" s="122">
        <f>IF(OR(ISBLANK(BG173),BG173=0),0,AU214*BG171*AZ214/BG173)</f>
        <v>0</v>
      </c>
      <c r="BF214" s="2437">
        <f t="shared" si="56"/>
        <v>0</v>
      </c>
      <c r="BG214" s="111">
        <f>IF(OR(ISBLANK(BG173),BG173=0),0,BD214*AZ214*AZ173)</f>
        <v>0</v>
      </c>
      <c r="BH214" s="142" t="str">
        <f>_xlfn.LET(_xlpm.unite,SUBSTITUTE(TRIM(AY214)," (s)",""),_xlpm.val,BG214,_xlpm.estVol,COUNTIF(BA219:BH219,_xlpm.unite)+COUNTIF(BA221:BH221,_xlpm.unite)&gt;0,_xlpm.estPoids,COUNTIF(AU219:AZ219,_xlpm.unite)+COUNTIF(AU221:AZ221,_xlpm.unite)&gt;0,IF(_xlpm.estVol,IF(ROUND(_xlpm.val,3)&gt;=1,ROUND(_xlpm.val,3)&amp;"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214" s="542" t="s">
        <v>162</v>
      </c>
      <c r="BK214" s="133" t="s">
        <v>163</v>
      </c>
      <c r="BL214" s="161" t="s">
        <v>148</v>
      </c>
      <c r="BM214" s="133" t="s">
        <v>116</v>
      </c>
      <c r="BN214" s="133" t="s">
        <v>164</v>
      </c>
      <c r="BO214" s="133" t="s">
        <v>165</v>
      </c>
      <c r="BP214" s="50"/>
      <c r="BR214" s="133" t="s">
        <v>162</v>
      </c>
      <c r="BS214" s="133" t="s">
        <v>1381</v>
      </c>
      <c r="BT214" s="161" t="s">
        <v>1382</v>
      </c>
      <c r="BU214" s="133" t="s">
        <v>1383</v>
      </c>
      <c r="BV214" s="133" t="s">
        <v>1384</v>
      </c>
      <c r="BW214" s="133" t="s">
        <v>1404</v>
      </c>
      <c r="BX214" s="50"/>
      <c r="BZ214" s="133" t="s">
        <v>1362</v>
      </c>
      <c r="CA214" s="133" t="s">
        <v>1363</v>
      </c>
      <c r="CB214" s="161" t="s">
        <v>1364</v>
      </c>
      <c r="CC214" s="133" t="s">
        <v>1365</v>
      </c>
      <c r="CD214" s="133" t="s">
        <v>1366</v>
      </c>
      <c r="CE214" s="133" t="s">
        <v>1367</v>
      </c>
      <c r="CF214" s="50"/>
      <c r="CH214" s="3">
        <v>1</v>
      </c>
    </row>
    <row r="215" spans="2:86" ht="21" customHeight="1">
      <c r="B215" s="115" t="str">
        <f t="shared" si="51"/>
        <v>►</v>
      </c>
      <c r="C215" s="34" t="str">
        <f>C174</f>
        <v>N NOM DE VOTRE RECETTE | collez la--FAMILLE| Auteur &gt; VOUS</v>
      </c>
      <c r="D215" s="35">
        <f>D174</f>
        <v>1</v>
      </c>
      <c r="E215" s="34" t="str">
        <f>E174</f>
        <v>coupe</v>
      </c>
      <c r="F215" s="36" t="str">
        <f>F174</f>
        <v>Recette mère ► MILLE-FEUILLE  aux fraises des bois</v>
      </c>
      <c r="G215" s="100"/>
      <c r="H215" s="120"/>
      <c r="I215" s="102" t="str">
        <f t="shared" si="48"/>
        <v/>
      </c>
      <c r="J215" s="103"/>
      <c r="K215" s="141"/>
      <c r="L215" s="143">
        <v>1</v>
      </c>
      <c r="M215" s="2110"/>
      <c r="N215" s="107">
        <f>IF(P218=0,0,(P215/P218)*O177*1000)</f>
        <v>0</v>
      </c>
      <c r="O215" s="117">
        <f>IF(P218=0, 0, (G215*L215)/(P218*O177))</f>
        <v>0</v>
      </c>
      <c r="P215" s="109" cm="1">
        <f t="array" ref="P215">IFERROR(_xlfn.LET(_xlpm.k,UPPER(TRIM(K215)),_xlpm.r,_xlfn.XLOOKUP(_xlpm.k,UPPER(TRIM(G219:T219)),G220:T220,_xlfn.XLOOKUP(_xlpm.k,UPPER(TRIM(G221:T221)),G222:T222,0)),_xlpm.r*J215*IF(G215&gt;0,G215,1)),0)</f>
        <v>0</v>
      </c>
      <c r="Q215" s="118">
        <f>IF(OR(ISBLANK(S173),S173=0),0,G215*S171*L215/S173)</f>
        <v>0</v>
      </c>
      <c r="R215" s="2436">
        <f t="shared" si="52"/>
        <v>0</v>
      </c>
      <c r="S215" s="111">
        <f>IF(OR(ISBLANK(S173),S173=0),0,P215*L215*L173)</f>
        <v>0</v>
      </c>
      <c r="T215" s="119" t="str">
        <f>_xlfn.LET(_xlpm.unite,SUBSTITUTE(TRIM(K215)," (s)",""),_xlpm.val,S215,_xlpm.estVol,COUNTIF(M219:T219,_xlpm.unite)+COUNTIF(M221:T221,_xlpm.unite)&gt;0,_xlpm.estPoids,COUNTIF(G219:L219,_xlpm.unite)+COUNTIF(G221:L221,_xlpm.unite)&gt;0,IF(_xlpm.estVol,IF(ROUND(_xlpm.val,3)&gt;=1,ROUND(_xlpm.val,3)&amp;"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215" s="115" t="str">
        <f t="shared" si="53"/>
        <v>►</v>
      </c>
      <c r="W215" s="34" t="str">
        <f>W174</f>
        <v>N NAME OF YOUR RECIPE | paste it — FAMILY|  Author &gt; YOU</v>
      </c>
      <c r="X215" s="35">
        <f>X174</f>
        <v>0.6</v>
      </c>
      <c r="Y215" s="34" t="str">
        <f>Y174</f>
        <v>kg</v>
      </c>
      <c r="Z215" s="36" t="str">
        <f>Z174</f>
        <v>Master recipe ► Guinea fowl ballotine</v>
      </c>
      <c r="AA215" s="100"/>
      <c r="AB215" s="120"/>
      <c r="AC215" s="102" t="str">
        <f t="shared" si="49"/>
        <v/>
      </c>
      <c r="AD215" s="103"/>
      <c r="AE215" s="141"/>
      <c r="AF215" s="143">
        <v>1</v>
      </c>
      <c r="AG215" s="2110"/>
      <c r="AH215" s="107">
        <f>IF(AJ218=0,0,(AJ215/AJ218)*AI177*1000)</f>
        <v>0</v>
      </c>
      <c r="AI215" s="117">
        <f>IF(AJ218=0, 0, (AA215*AF215)/(AJ218*AI177))</f>
        <v>0</v>
      </c>
      <c r="AJ215" s="109" cm="1">
        <f t="array" ref="AJ215">IFERROR(_xlfn.LET(_xlpm.k,UPPER(TRIM(AE215)),_xlpm.r,_xlfn.XLOOKUP(_xlpm.k,UPPER(TRIM(AA219:AN219)),AA220:AN220,_xlfn.XLOOKUP(_xlpm.k,UPPER(TRIM(AA221:AN221)),AA222:AN222,0)),_xlpm.r*AD215*IF(AA215&gt;0,AA215,1)),0)</f>
        <v>0</v>
      </c>
      <c r="AK215" s="118">
        <f>IF(OR(ISBLANK(AM173),AM173=0),0,AA215*AM171*AF215/AM173)</f>
        <v>0</v>
      </c>
      <c r="AL215" s="2436">
        <f t="shared" si="54"/>
        <v>0</v>
      </c>
      <c r="AM215" s="111">
        <f>IF(OR(ISBLANK(AM173),AM173=0),0,AJ215*AF215*AF173)</f>
        <v>0</v>
      </c>
      <c r="AN215" s="119" t="str">
        <f>_xlfn.LET(_xlpm.unite,SUBSTITUTE(TRIM(AE215)," (s)",""),_xlpm.val,AM215,_xlpm.estVol,COUNTIF(AG219:AN219,_xlpm.unite)+COUNTIF(AG221:AN221,_xlpm.unite)&gt;0,_xlpm.estPoids,COUNTIF(AA219:AF219,_xlpm.unite)+COUNTIF(AA221:AF221,_xlpm.unite)&gt;0,IF(_xlpm.estVol,IF(ROUND(_xlpm.val,3)&gt;=1,ROUND(_xlpm.val,3)&amp;"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215" s="115" t="str">
        <f t="shared" si="55"/>
        <v>►</v>
      </c>
      <c r="AQ215" s="34" t="str">
        <f>AQ174</f>
        <v>N NOMBRE DE SU RECETA | pegue esto — FAMILIA| Autor &gt; USTED</v>
      </c>
      <c r="AR215" s="35">
        <f>AR174</f>
        <v>0.6</v>
      </c>
      <c r="AS215" s="34" t="str">
        <f>AS174</f>
        <v>kg</v>
      </c>
      <c r="AT215" s="36" t="str">
        <f>AT174</f>
        <v>Receta madre ► Ballotina de pintada</v>
      </c>
      <c r="AU215" s="100"/>
      <c r="AV215" s="120"/>
      <c r="AW215" s="102" t="str">
        <f t="shared" si="50"/>
        <v/>
      </c>
      <c r="AX215" s="103"/>
      <c r="AY215" s="141"/>
      <c r="AZ215" s="143">
        <v>1</v>
      </c>
      <c r="BA215" s="2110"/>
      <c r="BB215" s="107">
        <f>IF(BD218=0,0,(BD215/BD218)*BC177*1000)</f>
        <v>0</v>
      </c>
      <c r="BC215" s="117">
        <f>IF(BD218=0, 0, (AU215*AZ215)/(BD218*BC177))</f>
        <v>0</v>
      </c>
      <c r="BD215" s="109" cm="1">
        <f t="array" ref="BD215">IFERROR(_xlfn.LET(_xlpm.k,UPPER(TRIM(AY215)),_xlpm.r,_xlfn.XLOOKUP(_xlpm.k,UPPER(TRIM(AU219:BH219)),AU220:BH220,_xlfn.XLOOKUP(_xlpm.k,UPPER(TRIM(AU221:BH221)),AU222:BH222,0)),_xlpm.r*AX215*IF(AU215&gt;0,AU215,1)),0)</f>
        <v>0</v>
      </c>
      <c r="BE215" s="118">
        <f>IF(OR(ISBLANK(BG173),BG173=0),0,AU215*BG171*AZ215/BG173)</f>
        <v>0</v>
      </c>
      <c r="BF215" s="2436">
        <f t="shared" si="56"/>
        <v>0</v>
      </c>
      <c r="BG215" s="111">
        <f>IF(OR(ISBLANK(BG173),BG173=0),0,BD215*AZ215*AZ173)</f>
        <v>0</v>
      </c>
      <c r="BH215" s="119" t="str">
        <f>_xlfn.LET(_xlpm.unite,SUBSTITUTE(TRIM(AY215)," (s)",""),_xlpm.val,BG215,_xlpm.estVol,COUNTIF(BA219:BH219,_xlpm.unite)+COUNTIF(BA221:BH221,_xlpm.unite)&gt;0,_xlpm.estPoids,COUNTIF(AU219:AZ219,_xlpm.unite)+COUNTIF(AU221:AZ221,_xlpm.unite)&gt;0,IF(_xlpm.estVol,IF(ROUND(_xlpm.val,3)&gt;=1,ROUND(_xlpm.val,3)&amp;"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215" s="535"/>
      <c r="BK215" s="543" t="s">
        <v>591</v>
      </c>
      <c r="BL215" s="49"/>
      <c r="BM215" s="49"/>
      <c r="BN215" s="49"/>
      <c r="BO215" s="49"/>
      <c r="BP215" s="50"/>
      <c r="BR215" s="535"/>
      <c r="BS215" s="543" t="s">
        <v>592</v>
      </c>
      <c r="BT215" s="49"/>
      <c r="BU215" s="49"/>
      <c r="BV215" s="49"/>
      <c r="BW215" s="49"/>
      <c r="BX215" s="50"/>
      <c r="BZ215" s="535"/>
      <c r="CA215" s="543" t="s">
        <v>593</v>
      </c>
      <c r="CB215" s="49"/>
      <c r="CC215" s="49"/>
      <c r="CD215" s="49"/>
      <c r="CE215" s="49"/>
      <c r="CF215" s="50"/>
      <c r="CH215" s="3">
        <v>1</v>
      </c>
    </row>
    <row r="216" spans="2:86" ht="21" customHeight="1">
      <c r="B216" s="115" t="str">
        <f t="shared" si="51"/>
        <v>►</v>
      </c>
      <c r="C216" s="34" t="str">
        <f>C174</f>
        <v>N NOM DE VOTRE RECETTE | collez la--FAMILLE| Auteur &gt; VOUS</v>
      </c>
      <c r="D216" s="35">
        <f>D174</f>
        <v>1</v>
      </c>
      <c r="E216" s="34" t="str">
        <f>E174</f>
        <v>coupe</v>
      </c>
      <c r="F216" s="36" t="str">
        <f>F174</f>
        <v>Recette mère ► MILLE-FEUILLE  aux fraises des bois</v>
      </c>
      <c r="G216" s="100"/>
      <c r="H216" s="120"/>
      <c r="I216" s="102" t="str">
        <f t="shared" si="48"/>
        <v/>
      </c>
      <c r="J216" s="103"/>
      <c r="K216" s="141"/>
      <c r="L216" s="143">
        <v>1</v>
      </c>
      <c r="M216" s="2110"/>
      <c r="N216" s="107">
        <f>IF(P218=0,0,(P216/P218)*O177*1000)</f>
        <v>0</v>
      </c>
      <c r="O216" s="117">
        <f>IF(P218=0, 0, (G216*L216)/(P218*O177))</f>
        <v>0</v>
      </c>
      <c r="P216" s="109" cm="1">
        <f t="array" ref="P216">IFERROR(_xlfn.LET(_xlpm.k,UPPER(TRIM(K216)),_xlpm.r,_xlfn.XLOOKUP(_xlpm.k,UPPER(TRIM(G219:T219)),G220:T220,_xlfn.XLOOKUP(_xlpm.k,UPPER(TRIM(G221:T221)),G222:T222,0)),_xlpm.r*J216*IF(G216&gt;0,G216,1)),0)</f>
        <v>0</v>
      </c>
      <c r="Q216" s="122">
        <f>IF(OR(ISBLANK(S173),S173=0),0,G216*S171*L216/S173)</f>
        <v>0</v>
      </c>
      <c r="R216" s="2437">
        <f t="shared" si="52"/>
        <v>0</v>
      </c>
      <c r="S216" s="111">
        <f>IF(OR(ISBLANK(S173),S173=0),0,P216*L216*L173)</f>
        <v>0</v>
      </c>
      <c r="T216" s="142" t="str">
        <f>_xlfn.LET(_xlpm.unite,SUBSTITUTE(TRIM(K216)," (s)",""),_xlpm.val,S216,_xlpm.estVol,COUNTIF(M219:T219,_xlpm.unite)+COUNTIF(M221:T221,_xlpm.unite)&gt;0,_xlpm.estPoids,COUNTIF(G219:L219,_xlpm.unite)+COUNTIF(G221:L221,_xlpm.unite)&gt;0,IF(_xlpm.estVol,IF(ROUND(_xlpm.val,3)&gt;=1,ROUND(_xlpm.val,3)&amp;"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216" s="115" t="str">
        <f t="shared" si="53"/>
        <v>►</v>
      </c>
      <c r="W216" s="34" t="str">
        <f>W174</f>
        <v>N NAME OF YOUR RECIPE | paste it — FAMILY|  Author &gt; YOU</v>
      </c>
      <c r="X216" s="35">
        <f>X174</f>
        <v>0.6</v>
      </c>
      <c r="Y216" s="34" t="str">
        <f>Y174</f>
        <v>kg</v>
      </c>
      <c r="Z216" s="36" t="str">
        <f>Z174</f>
        <v>Master recipe ► Guinea fowl ballotine</v>
      </c>
      <c r="AA216" s="100"/>
      <c r="AB216" s="120"/>
      <c r="AC216" s="102" t="str">
        <f t="shared" si="49"/>
        <v/>
      </c>
      <c r="AD216" s="103"/>
      <c r="AE216" s="141"/>
      <c r="AF216" s="143">
        <v>1</v>
      </c>
      <c r="AG216" s="2110"/>
      <c r="AH216" s="107">
        <f>IF(AJ218=0,0,(AJ216/AJ218)*AI177*1000)</f>
        <v>0</v>
      </c>
      <c r="AI216" s="117">
        <f>IF(AJ218=0, 0, (AA216*AF216)/(AJ218*AI177))</f>
        <v>0</v>
      </c>
      <c r="AJ216" s="109" cm="1">
        <f t="array" ref="AJ216">IFERROR(_xlfn.LET(_xlpm.k,UPPER(TRIM(AE216)),_xlpm.r,_xlfn.XLOOKUP(_xlpm.k,UPPER(TRIM(AA219:AN219)),AA220:AN220,_xlfn.XLOOKUP(_xlpm.k,UPPER(TRIM(AA221:AN221)),AA222:AN222,0)),_xlpm.r*AD216*IF(AA216&gt;0,AA216,1)),0)</f>
        <v>0</v>
      </c>
      <c r="AK216" s="122">
        <f>IF(OR(ISBLANK(AM173),AM173=0),0,AA216*AM171*AF216/AM173)</f>
        <v>0</v>
      </c>
      <c r="AL216" s="2437">
        <f t="shared" si="54"/>
        <v>0</v>
      </c>
      <c r="AM216" s="111">
        <f>IF(OR(ISBLANK(AM173),AM173=0),0,AJ216*AF216*AF173)</f>
        <v>0</v>
      </c>
      <c r="AN216" s="142" t="str">
        <f>_xlfn.LET(_xlpm.unite,SUBSTITUTE(TRIM(AE216)," (s)",""),_xlpm.val,AM216,_xlpm.estVol,COUNTIF(AG219:AN219,_xlpm.unite)+COUNTIF(AG221:AN221,_xlpm.unite)&gt;0,_xlpm.estPoids,COUNTIF(AA219:AF219,_xlpm.unite)+COUNTIF(AA221:AF221,_xlpm.unite)&gt;0,IF(_xlpm.estVol,IF(ROUND(_xlpm.val,3)&gt;=1,ROUND(_xlpm.val,3)&amp;"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216" s="115" t="str">
        <f t="shared" si="55"/>
        <v>►</v>
      </c>
      <c r="AQ216" s="34" t="str">
        <f>AQ174</f>
        <v>N NOMBRE DE SU RECETA | pegue esto — FAMILIA| Autor &gt; USTED</v>
      </c>
      <c r="AR216" s="35">
        <f>AR174</f>
        <v>0.6</v>
      </c>
      <c r="AS216" s="34" t="str">
        <f>AS174</f>
        <v>kg</v>
      </c>
      <c r="AT216" s="36" t="str">
        <f>AT174</f>
        <v>Receta madre ► Ballotina de pintada</v>
      </c>
      <c r="AU216" s="100"/>
      <c r="AV216" s="120"/>
      <c r="AW216" s="102" t="str">
        <f t="shared" si="50"/>
        <v/>
      </c>
      <c r="AX216" s="103"/>
      <c r="AY216" s="141"/>
      <c r="AZ216" s="143">
        <v>1</v>
      </c>
      <c r="BA216" s="2110"/>
      <c r="BB216" s="107">
        <f>IF(BD218=0,0,(BD216/BD218)*BC177*1000)</f>
        <v>0</v>
      </c>
      <c r="BC216" s="117">
        <f>IF(BD218=0, 0, (AU216*AZ216)/(BD218*BC177))</f>
        <v>0</v>
      </c>
      <c r="BD216" s="109" cm="1">
        <f t="array" ref="BD216">IFERROR(_xlfn.LET(_xlpm.k,UPPER(TRIM(AY216)),_xlpm.r,_xlfn.XLOOKUP(_xlpm.k,UPPER(TRIM(AU219:BH219)),AU220:BH220,_xlfn.XLOOKUP(_xlpm.k,UPPER(TRIM(AU221:BH221)),AU222:BH222,0)),_xlpm.r*AX216*IF(AU216&gt;0,AU216,1)),0)</f>
        <v>0</v>
      </c>
      <c r="BE216" s="122">
        <f>IF(OR(ISBLANK(BG173),BG173=0),0,AU216*BG171*AZ216/BG173)</f>
        <v>0</v>
      </c>
      <c r="BF216" s="2437">
        <f t="shared" si="56"/>
        <v>0</v>
      </c>
      <c r="BG216" s="111">
        <f>IF(OR(ISBLANK(BG173),BG173=0),0,BD216*AZ216*AZ173)</f>
        <v>0</v>
      </c>
      <c r="BH216" s="142" t="str">
        <f>_xlfn.LET(_xlpm.unite,SUBSTITUTE(TRIM(AY216)," (s)",""),_xlpm.val,BG216,_xlpm.estVol,COUNTIF(BA219:BH219,_xlpm.unite)+COUNTIF(BA221:BH221,_xlpm.unite)&gt;0,_xlpm.estPoids,COUNTIF(AU219:AZ219,_xlpm.unite)+COUNTIF(AU221:AZ221,_xlpm.unite)&gt;0,IF(_xlpm.estVol,IF(ROUND(_xlpm.val,3)&gt;=1,ROUND(_xlpm.val,3)&amp;"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216" s="544"/>
      <c r="BK216" s="307" t="s">
        <v>595</v>
      </c>
      <c r="BL216" s="307"/>
      <c r="BM216" s="307"/>
      <c r="BN216" s="307"/>
      <c r="BO216" s="307"/>
      <c r="BP216" s="50"/>
      <c r="BR216" s="544"/>
      <c r="BS216" s="307" t="s">
        <v>596</v>
      </c>
      <c r="BT216" s="307"/>
      <c r="BU216" s="307"/>
      <c r="BV216" s="307"/>
      <c r="BW216" s="307"/>
      <c r="BX216" s="50"/>
      <c r="BZ216" s="544"/>
      <c r="CA216" s="307" t="s">
        <v>597</v>
      </c>
      <c r="CB216" s="307"/>
      <c r="CC216" s="307"/>
      <c r="CD216" s="307"/>
      <c r="CE216" s="307"/>
      <c r="CF216" s="50"/>
      <c r="CH216" s="3">
        <v>1</v>
      </c>
    </row>
    <row r="217" spans="2:86" ht="21" customHeight="1">
      <c r="B217" s="115" t="str">
        <f t="shared" si="51"/>
        <v>►</v>
      </c>
      <c r="C217" s="34" t="str">
        <f>C174</f>
        <v>N NOM DE VOTRE RECETTE | collez la--FAMILLE| Auteur &gt; VOUS</v>
      </c>
      <c r="D217" s="35">
        <f>D174</f>
        <v>1</v>
      </c>
      <c r="E217" s="34" t="str">
        <f>E174</f>
        <v>coupe</v>
      </c>
      <c r="F217" s="36" t="str">
        <f>F174</f>
        <v>Recette mère ► MILLE-FEUILLE  aux fraises des bois</v>
      </c>
      <c r="G217" s="1473"/>
      <c r="H217" s="1474"/>
      <c r="I217" s="96" t="str">
        <f t="shared" si="48"/>
        <v/>
      </c>
      <c r="J217" s="1475"/>
      <c r="K217" s="141"/>
      <c r="L217" s="1476">
        <v>1</v>
      </c>
      <c r="M217" s="2111"/>
      <c r="N217" s="1477">
        <f>IF(P218=0,0,(P217/P218)*O177*1000)</f>
        <v>0</v>
      </c>
      <c r="O217" s="1478">
        <f>IF(P218=0, 0, (G217*L217)/(P218*O177))</f>
        <v>0</v>
      </c>
      <c r="P217" s="109" cm="1">
        <f t="array" ref="P217">IFERROR(_xlfn.LET(_xlpm.k,UPPER(TRIM(K217)),_xlpm.r,_xlfn.XLOOKUP(_xlpm.k,UPPER(TRIM(G219:T219)),G220:T220,_xlfn.XLOOKUP(_xlpm.k,UPPER(TRIM(G221:T221)),G222:T222,0)),_xlpm.r*J217*IF(G217&gt;0,G217,1)),0)</f>
        <v>0</v>
      </c>
      <c r="Q217" s="1479">
        <f>IF(OR(ISBLANK(S173),S173=0),0,G217*S171*L217/S173)</f>
        <v>0</v>
      </c>
      <c r="R217" s="2442">
        <f t="shared" si="52"/>
        <v>0</v>
      </c>
      <c r="S217" s="1480">
        <f>IF(OR(ISBLANK(S173),S173=0),0,P217*L217*L173)</f>
        <v>0</v>
      </c>
      <c r="T217" s="1481" t="str">
        <f>_xlfn.LET(_xlpm.unite,SUBSTITUTE(TRIM(K217)," (s)",""),_xlpm.val,S217,_xlpm.estVol,COUNTIF(M219:T219,_xlpm.unite)+COUNTIF(M221:T221,_xlpm.unite)&gt;0,_xlpm.estPoids,COUNTIF(G219:L219,_xlpm.unite)+COUNTIF(G221:L221,_xlpm.unite)&gt;0,IF(_xlpm.estVol,IF(ROUND(_xlpm.val,3)&gt;=1,ROUND(_xlpm.val,3)&amp;" L",MAX(1,ROUND(_xlpm.val*100,0))&amp;" cl"),IF(_xlpm.estPoids,IF(ROUND(_xlpm.val,3)&gt;=1,ROUND(_xlpm.val,3)&amp;" Kg",MAX(1,ROUND(_xlpm.val*1000,0))&amp;" g"),"")))</f>
        <v/>
      </c>
      <c r="V217" s="115" t="str">
        <f t="shared" si="53"/>
        <v>►</v>
      </c>
      <c r="W217" s="34" t="str">
        <f>W174</f>
        <v>N NAME OF YOUR RECIPE | paste it — FAMILY|  Author &gt; YOU</v>
      </c>
      <c r="X217" s="35">
        <f>X174</f>
        <v>0.6</v>
      </c>
      <c r="Y217" s="34" t="str">
        <f>Y174</f>
        <v>kg</v>
      </c>
      <c r="Z217" s="36" t="str">
        <f>Z174</f>
        <v>Master recipe ► Guinea fowl ballotine</v>
      </c>
      <c r="AA217" s="1473"/>
      <c r="AB217" s="1474"/>
      <c r="AC217" s="102" t="str">
        <f t="shared" si="49"/>
        <v/>
      </c>
      <c r="AD217" s="1475"/>
      <c r="AE217" s="141"/>
      <c r="AF217" s="1476">
        <v>1</v>
      </c>
      <c r="AG217" s="2111"/>
      <c r="AH217" s="1477">
        <f>IF(AJ218=0,0,(AJ217/AJ218)*AI177*1000)</f>
        <v>0</v>
      </c>
      <c r="AI217" s="1478">
        <f>IF(AJ218=0, 0, (AA217*AF217)/(AJ218*AI177))</f>
        <v>0</v>
      </c>
      <c r="AJ217" s="109" cm="1">
        <f t="array" ref="AJ217">IFERROR(_xlfn.LET(_xlpm.k,UPPER(TRIM(AE217)),_xlpm.r,_xlfn.XLOOKUP(_xlpm.k,UPPER(TRIM(AA219:AN219)),AA220:AN220,_xlfn.XLOOKUP(_xlpm.k,UPPER(TRIM(AA221:AN221)),AA222:AN222,0)),_xlpm.r*AD217*IF(AA217&gt;0,AA217,1)),0)</f>
        <v>0</v>
      </c>
      <c r="AK217" s="1479">
        <f>IF(OR(ISBLANK(AM173),AM173=0),0,AA217*AM171*AF217/AM173)</f>
        <v>0</v>
      </c>
      <c r="AL217" s="2442">
        <f t="shared" si="54"/>
        <v>0</v>
      </c>
      <c r="AM217" s="1480">
        <f>IF(OR(ISBLANK(AM173),AM173=0),0,AJ217*AF217*AF173)</f>
        <v>0</v>
      </c>
      <c r="AN217" s="1481" t="str">
        <f>_xlfn.LET(_xlpm.unite,SUBSTITUTE(TRIM(AE217)," (s)",""),_xlpm.val,AM217,_xlpm.estVol,COUNTIF(AG219:AN219,_xlpm.unite)+COUNTIF(AG221:AN221,_xlpm.unite)&gt;0,_xlpm.estPoids,COUNTIF(AA219:AF219,_xlpm.unite)+COUNTIF(AA221:AF221,_xlpm.unite)&gt;0,IF(_xlpm.estVol,IF(ROUND(_xlpm.val,3)&gt;=1,ROUND(_xlpm.val,3)&amp;" L",MAX(1,ROUND(_xlpm.val*100,0))&amp;" cl"),IF(_xlpm.estPoids,IF(ROUND(_xlpm.val,3)&gt;=1,ROUND(_xlpm.val,3)&amp;" Kg",MAX(1,ROUND(_xlpm.val*1000,0))&amp;" g"),"")))</f>
        <v/>
      </c>
      <c r="AP217" s="115" t="str">
        <f t="shared" si="55"/>
        <v>►</v>
      </c>
      <c r="AQ217" s="34" t="str">
        <f>AQ174</f>
        <v>N NOMBRE DE SU RECETA | pegue esto — FAMILIA| Autor &gt; USTED</v>
      </c>
      <c r="AR217" s="35">
        <f>AR174</f>
        <v>0.6</v>
      </c>
      <c r="AS217" s="34" t="str">
        <f>AS174</f>
        <v>kg</v>
      </c>
      <c r="AT217" s="36" t="str">
        <f>AT174</f>
        <v>Receta madre ► Ballotina de pintada</v>
      </c>
      <c r="AU217" s="1473"/>
      <c r="AV217" s="1474"/>
      <c r="AW217" s="96" t="str">
        <f t="shared" si="50"/>
        <v/>
      </c>
      <c r="AX217" s="1475"/>
      <c r="AY217" s="141"/>
      <c r="AZ217" s="1476">
        <v>1</v>
      </c>
      <c r="BA217" s="2111"/>
      <c r="BB217" s="1477">
        <f>IF(BD218=0,0,(BD217/BD218)*BC177*1000)</f>
        <v>0</v>
      </c>
      <c r="BC217" s="1478">
        <f>IF(BD218=0, 0, (AU217*AZ217)/(BD218*BC177))</f>
        <v>0</v>
      </c>
      <c r="BD217" s="109" cm="1">
        <f t="array" ref="BD217">IFERROR(_xlfn.LET(_xlpm.k,UPPER(TRIM(AY217)),_xlpm.r,_xlfn.XLOOKUP(_xlpm.k,UPPER(TRIM(AU219:BH219)),AU220:BH220,_xlfn.XLOOKUP(_xlpm.k,UPPER(TRIM(AU221:BH221)),AU222:BH222,0)),_xlpm.r*AX217*IF(AU217&gt;0,AU217,1)),0)</f>
        <v>0</v>
      </c>
      <c r="BE217" s="1479">
        <f>IF(OR(ISBLANK(BG173),BG173=0),0,AU217*BG171*AZ217/BG173)</f>
        <v>0</v>
      </c>
      <c r="BF217" s="2442">
        <f t="shared" si="56"/>
        <v>0</v>
      </c>
      <c r="BG217" s="1480">
        <f>IF(OR(ISBLANK(BG173),BG173=0),0,BD217*AZ217*AZ173)</f>
        <v>0</v>
      </c>
      <c r="BH217" s="1481" t="str">
        <f>_xlfn.LET(_xlpm.unite,SUBSTITUTE(TRIM(AY217)," (s)",""),_xlpm.val,BG217,_xlpm.estVol,COUNTIF(BA219:BH219,_xlpm.unite)+COUNTIF(BA221:BH221,_xlpm.unite)&gt;0,_xlpm.estPoids,COUNTIF(AU219:AZ219,_xlpm.unite)+COUNTIF(AU221:AZ221,_xlpm.unite)&gt;0,IF(_xlpm.estVol,IF(ROUND(_xlpm.val,3)&gt;=1,ROUND(_xlpm.val,3)&amp;" L",MAX(1,ROUND(_xlpm.val*100,0))&amp;" cl"),IF(_xlpm.estPoids,IF(ROUND(_xlpm.val,3)&gt;=1,ROUND(_xlpm.val,3)&amp;" Kg",MAX(1,ROUND(_xlpm.val*1000,0))&amp;" g"),"")))</f>
        <v/>
      </c>
      <c r="BJ217" s="545"/>
      <c r="BK217" s="546" t="s">
        <v>598</v>
      </c>
      <c r="BL217" s="307"/>
      <c r="BM217" s="307"/>
      <c r="BN217" s="307"/>
      <c r="BO217" s="307"/>
      <c r="BP217" s="50"/>
      <c r="BR217" s="545"/>
      <c r="BS217" s="546" t="s">
        <v>599</v>
      </c>
      <c r="BT217" s="307"/>
      <c r="BU217" s="307"/>
      <c r="BV217" s="307"/>
      <c r="BW217" s="307"/>
      <c r="BX217" s="50"/>
      <c r="BZ217" s="545"/>
      <c r="CA217" s="546" t="s">
        <v>600</v>
      </c>
      <c r="CB217" s="307"/>
      <c r="CC217" s="307"/>
      <c r="CD217" s="307"/>
      <c r="CE217" s="307"/>
      <c r="CF217" s="50"/>
      <c r="CH217" s="3">
        <v>1</v>
      </c>
    </row>
    <row r="218" spans="2:86" ht="21" customHeight="1">
      <c r="B218" s="115" t="s">
        <v>11</v>
      </c>
      <c r="C218" s="34" t="str">
        <f>C174</f>
        <v>N NOM DE VOTRE RECETTE | collez la--FAMILLE| Auteur &gt; VOUS</v>
      </c>
      <c r="D218" s="35">
        <f>D174</f>
        <v>1</v>
      </c>
      <c r="E218" s="34" t="str">
        <f>E174</f>
        <v>coupe</v>
      </c>
      <c r="F218" s="36" t="str">
        <f>F174</f>
        <v>Recette mère ► MILLE-FEUILLE  aux fraises des bois</v>
      </c>
      <c r="G218" s="909" t="s">
        <v>140</v>
      </c>
      <c r="H218" s="533"/>
      <c r="I218" s="533"/>
      <c r="J218" s="533"/>
      <c r="K218" s="533"/>
      <c r="L218" s="910"/>
      <c r="M218" s="911"/>
      <c r="N218" s="912"/>
      <c r="O218" s="912"/>
      <c r="P218" s="1472">
        <f>SUM(P178:P217)</f>
        <v>0</v>
      </c>
      <c r="Q218" s="914"/>
      <c r="R218" s="914"/>
      <c r="S218" s="914" t="str">
        <f>"Total " &amp; S175&amp;" &gt;"</f>
        <v>Total Col.18 &gt;</v>
      </c>
      <c r="T218" s="915">
        <f>SUM(S178:S217)</f>
        <v>0</v>
      </c>
      <c r="V218" s="115" t="s">
        <v>11</v>
      </c>
      <c r="W218" s="34" t="str">
        <f>W174</f>
        <v>N NAME OF YOUR RECIPE | paste it — FAMILY|  Author &gt; YOU</v>
      </c>
      <c r="X218" s="35">
        <f>X174</f>
        <v>0.6</v>
      </c>
      <c r="Y218" s="34" t="str">
        <f>Y174</f>
        <v>kg</v>
      </c>
      <c r="Z218" s="36" t="str">
        <f>Z174</f>
        <v>Master recipe ► Guinea fowl ballotine</v>
      </c>
      <c r="AA218" s="909" t="s">
        <v>898</v>
      </c>
      <c r="AB218" s="533"/>
      <c r="AC218" s="533"/>
      <c r="AD218" s="533"/>
      <c r="AE218" s="533"/>
      <c r="AF218" s="910"/>
      <c r="AG218" s="911"/>
      <c r="AH218" s="912"/>
      <c r="AI218" s="912"/>
      <c r="AJ218" s="1472">
        <f>SUM(AJ178:AJ217)</f>
        <v>0.60000000000000009</v>
      </c>
      <c r="AK218" s="914"/>
      <c r="AL218" s="914"/>
      <c r="AM218" s="914" t="str">
        <f>"Total " &amp; AM175&amp;" &gt;"</f>
        <v>Total Col.18 &gt;</v>
      </c>
      <c r="AN218" s="915">
        <f>SUM(AM178:AM217)</f>
        <v>30</v>
      </c>
      <c r="AP218" s="115" t="s">
        <v>11</v>
      </c>
      <c r="AQ218" s="34" t="str">
        <f>AQ174</f>
        <v>N NOMBRE DE SU RECETA | pegue esto — FAMILIA| Autor &gt; USTED</v>
      </c>
      <c r="AR218" s="35">
        <f>AR174</f>
        <v>0.6</v>
      </c>
      <c r="AS218" s="34" t="str">
        <f>AS174</f>
        <v>kg</v>
      </c>
      <c r="AT218" s="36" t="str">
        <f>AT174</f>
        <v>Receta madre ► Ballotina de pintada</v>
      </c>
      <c r="AU218" s="909" t="s">
        <v>898</v>
      </c>
      <c r="AV218" s="533"/>
      <c r="AW218" s="533"/>
      <c r="AX218" s="533"/>
      <c r="AY218" s="533"/>
      <c r="AZ218" s="910"/>
      <c r="BA218" s="911"/>
      <c r="BB218" s="912"/>
      <c r="BC218" s="912"/>
      <c r="BD218" s="1472">
        <f>SUM(BD178:BD217)</f>
        <v>0.60000000000000009</v>
      </c>
      <c r="BE218" s="914"/>
      <c r="BF218" s="914"/>
      <c r="BG218" s="914" t="str">
        <f>"Total " &amp; BG175&amp;" &gt;"</f>
        <v>Total Col.18 &gt;</v>
      </c>
      <c r="BH218" s="915">
        <f>SUM(BG178:BG217)</f>
        <v>30</v>
      </c>
      <c r="BJ218" s="545"/>
      <c r="BK218" s="546" t="s">
        <v>602</v>
      </c>
      <c r="BL218" s="307"/>
      <c r="BM218" s="307"/>
      <c r="BN218" s="307"/>
      <c r="BO218" s="307"/>
      <c r="BP218" s="50"/>
      <c r="BR218" s="545"/>
      <c r="BS218" s="546" t="s">
        <v>603</v>
      </c>
      <c r="BT218" s="307"/>
      <c r="BU218" s="307"/>
      <c r="BV218" s="307"/>
      <c r="BW218" s="307"/>
      <c r="BX218" s="50"/>
      <c r="BZ218" s="545"/>
      <c r="CA218" s="546" t="s">
        <v>604</v>
      </c>
      <c r="CB218" s="307"/>
      <c r="CC218" s="307"/>
      <c r="CD218" s="307"/>
      <c r="CE218" s="307"/>
      <c r="CF218" s="50"/>
      <c r="CH218" s="3">
        <v>1</v>
      </c>
    </row>
    <row r="219" spans="2:86" ht="21" customHeight="1">
      <c r="B219" s="115" t="s">
        <v>16</v>
      </c>
      <c r="C219" s="34" t="str">
        <f>C174</f>
        <v>N NOM DE VOTRE RECETTE | collez la--FAMILLE| Auteur &gt; VOUS</v>
      </c>
      <c r="D219" s="35">
        <f>D174</f>
        <v>1</v>
      </c>
      <c r="E219" s="34" t="str">
        <f>E174</f>
        <v>coupe</v>
      </c>
      <c r="F219" s="36" t="str">
        <f>F174</f>
        <v>Recette mère ► MILLE-FEUILLE  aux fraises des bois</v>
      </c>
      <c r="G219" s="160" t="s">
        <v>147</v>
      </c>
      <c r="H219" s="116" t="s">
        <v>102</v>
      </c>
      <c r="I219" s="161" t="s">
        <v>148</v>
      </c>
      <c r="J219" s="162" t="s">
        <v>149</v>
      </c>
      <c r="K219" s="130" t="s">
        <v>150</v>
      </c>
      <c r="L219" s="130" t="s">
        <v>111</v>
      </c>
      <c r="M219" s="104" t="s">
        <v>0</v>
      </c>
      <c r="N219" s="104" t="s">
        <v>99</v>
      </c>
      <c r="O219" s="104" t="s">
        <v>151</v>
      </c>
      <c r="P219" s="104" t="s">
        <v>152</v>
      </c>
      <c r="Q219" s="121" t="s">
        <v>106</v>
      </c>
      <c r="R219" s="121" t="s">
        <v>371</v>
      </c>
      <c r="S219" s="379" t="s">
        <v>153</v>
      </c>
      <c r="T219" s="121" t="s">
        <v>154</v>
      </c>
      <c r="V219" s="115" t="s">
        <v>16</v>
      </c>
      <c r="W219" s="34" t="str">
        <f>W174</f>
        <v>N NAME OF YOUR RECIPE | paste it — FAMILY|  Author &gt; YOU</v>
      </c>
      <c r="X219" s="35">
        <f>X174</f>
        <v>0.6</v>
      </c>
      <c r="Y219" s="34" t="str">
        <f>Y174</f>
        <v>kg</v>
      </c>
      <c r="Z219" s="36" t="str">
        <f>Z174</f>
        <v>Master recipe ► Guinea fowl ballotine</v>
      </c>
      <c r="AA219" s="478" t="s">
        <v>147</v>
      </c>
      <c r="AB219" s="116" t="s">
        <v>102</v>
      </c>
      <c r="AC219" s="161" t="s">
        <v>1382</v>
      </c>
      <c r="AD219" s="130" t="s">
        <v>1375</v>
      </c>
      <c r="AE219" s="130" t="s">
        <v>1376</v>
      </c>
      <c r="AF219" s="130" t="s">
        <v>1377</v>
      </c>
      <c r="AG219" s="858" t="s">
        <v>0</v>
      </c>
      <c r="AH219" s="104" t="s">
        <v>99</v>
      </c>
      <c r="AI219" s="104" t="s">
        <v>151</v>
      </c>
      <c r="AJ219" s="858" t="s">
        <v>152</v>
      </c>
      <c r="AK219" s="121" t="s">
        <v>1378</v>
      </c>
      <c r="AL219" s="121" t="s">
        <v>1379</v>
      </c>
      <c r="AM219" s="379" t="s">
        <v>1380</v>
      </c>
      <c r="AN219" s="121" t="s">
        <v>154</v>
      </c>
      <c r="AP219" s="115" t="s">
        <v>16</v>
      </c>
      <c r="AQ219" s="34" t="str">
        <f>AQ174</f>
        <v>N NOMBRE DE SU RECETA | pegue esto — FAMILIA| Autor &gt; USTED</v>
      </c>
      <c r="AR219" s="35">
        <f>AR174</f>
        <v>0.6</v>
      </c>
      <c r="AS219" s="34" t="str">
        <f>AS174</f>
        <v>kg</v>
      </c>
      <c r="AT219" s="36" t="str">
        <f>AT174</f>
        <v>Receta madre ► Ballotina de pintada</v>
      </c>
      <c r="AU219" s="478" t="s">
        <v>147</v>
      </c>
      <c r="AV219" s="116" t="s">
        <v>102</v>
      </c>
      <c r="AW219" s="161" t="s">
        <v>1364</v>
      </c>
      <c r="AX219" s="130" t="s">
        <v>1356</v>
      </c>
      <c r="AY219" s="130" t="s">
        <v>1357</v>
      </c>
      <c r="AZ219" s="130" t="s">
        <v>1358</v>
      </c>
      <c r="BA219" s="858" t="s">
        <v>0</v>
      </c>
      <c r="BB219" s="104" t="s">
        <v>99</v>
      </c>
      <c r="BC219" s="104" t="s">
        <v>151</v>
      </c>
      <c r="BD219" s="858" t="s">
        <v>152</v>
      </c>
      <c r="BE219" s="121" t="s">
        <v>1359</v>
      </c>
      <c r="BF219" s="121" t="s">
        <v>1360</v>
      </c>
      <c r="BG219" s="379" t="s">
        <v>1361</v>
      </c>
      <c r="BH219" s="121" t="s">
        <v>154</v>
      </c>
      <c r="BJ219" s="48"/>
      <c r="BK219" s="307"/>
      <c r="BL219" s="307"/>
      <c r="BM219" s="307"/>
      <c r="BN219" s="307"/>
      <c r="BO219" s="307"/>
      <c r="BP219" s="547"/>
      <c r="BR219" s="48"/>
      <c r="BS219" s="307"/>
      <c r="BT219" s="307"/>
      <c r="BU219" s="307"/>
      <c r="BV219" s="307"/>
      <c r="BW219" s="307"/>
      <c r="BX219" s="547"/>
      <c r="BZ219" s="48"/>
      <c r="CA219" s="307"/>
      <c r="CB219" s="307"/>
      <c r="CC219" s="307"/>
      <c r="CD219" s="307"/>
      <c r="CE219" s="307"/>
      <c r="CF219" s="547"/>
      <c r="CH219" s="3">
        <v>1</v>
      </c>
    </row>
    <row r="220" spans="2:86" ht="21" customHeight="1">
      <c r="B220" s="115" t="s">
        <v>16</v>
      </c>
      <c r="C220" s="34" t="str">
        <f>C174</f>
        <v>N NOM DE VOTRE RECETTE | collez la--FAMILLE| Auteur &gt; VOUS</v>
      </c>
      <c r="D220" s="35">
        <f>D174</f>
        <v>1</v>
      </c>
      <c r="E220" s="34" t="str">
        <f>E174</f>
        <v>coupe</v>
      </c>
      <c r="F220" s="36" t="str">
        <f>F174</f>
        <v>Recette mère ► MILLE-FEUILLE  aux fraises des bois</v>
      </c>
      <c r="G220" s="916">
        <v>1</v>
      </c>
      <c r="H220" s="917">
        <v>1E-3</v>
      </c>
      <c r="I220" s="918">
        <v>0</v>
      </c>
      <c r="J220" s="917">
        <v>0.25</v>
      </c>
      <c r="K220" s="917">
        <v>0.33332999999999996</v>
      </c>
      <c r="L220" s="917">
        <v>0.5</v>
      </c>
      <c r="M220" s="919">
        <v>1</v>
      </c>
      <c r="N220" s="919">
        <v>0.1</v>
      </c>
      <c r="O220" s="919">
        <v>0.01</v>
      </c>
      <c r="P220" s="919">
        <v>1E-3</v>
      </c>
      <c r="Q220" s="919">
        <v>0.5</v>
      </c>
      <c r="R220" s="919">
        <v>0.25</v>
      </c>
      <c r="S220" s="919">
        <v>0.33300000000000002</v>
      </c>
      <c r="T220" s="2468">
        <v>0.2</v>
      </c>
      <c r="V220" s="115" t="s">
        <v>16</v>
      </c>
      <c r="W220" s="34" t="str">
        <f>W174</f>
        <v>N NAME OF YOUR RECIPE | paste it — FAMILY|  Author &gt; YOU</v>
      </c>
      <c r="X220" s="35">
        <f>X174</f>
        <v>0.6</v>
      </c>
      <c r="Y220" s="34" t="str">
        <f>Y174</f>
        <v>kg</v>
      </c>
      <c r="Z220" s="36" t="str">
        <f>Z174</f>
        <v>Master recipe ► Guinea fowl ballotine</v>
      </c>
      <c r="AA220" s="916">
        <v>1</v>
      </c>
      <c r="AB220" s="917">
        <v>1E-3</v>
      </c>
      <c r="AC220" s="918">
        <v>0</v>
      </c>
      <c r="AD220" s="917">
        <v>0.25</v>
      </c>
      <c r="AE220" s="917">
        <v>0.33332999999999996</v>
      </c>
      <c r="AF220" s="917">
        <v>0.5</v>
      </c>
      <c r="AG220" s="919">
        <v>1</v>
      </c>
      <c r="AH220" s="919">
        <v>0.1</v>
      </c>
      <c r="AI220" s="919">
        <v>0.01</v>
      </c>
      <c r="AJ220" s="919">
        <v>1E-3</v>
      </c>
      <c r="AK220" s="919">
        <v>0.5</v>
      </c>
      <c r="AL220" s="919">
        <v>0.33300000000000002</v>
      </c>
      <c r="AM220" s="919">
        <v>0.2</v>
      </c>
      <c r="AN220" s="2468">
        <v>0.2</v>
      </c>
      <c r="AP220" s="115" t="s">
        <v>16</v>
      </c>
      <c r="AQ220" s="34" t="str">
        <f>AQ174</f>
        <v>N NOMBRE DE SU RECETA | pegue esto — FAMILIA| Autor &gt; USTED</v>
      </c>
      <c r="AR220" s="35">
        <f>AR174</f>
        <v>0.6</v>
      </c>
      <c r="AS220" s="34" t="str">
        <f>AS174</f>
        <v>kg</v>
      </c>
      <c r="AT220" s="36" t="str">
        <f>AT174</f>
        <v>Receta madre ► Ballotina de pintada</v>
      </c>
      <c r="AU220" s="916">
        <v>1</v>
      </c>
      <c r="AV220" s="917">
        <v>1E-3</v>
      </c>
      <c r="AW220" s="918">
        <v>0</v>
      </c>
      <c r="AX220" s="917">
        <v>0.25</v>
      </c>
      <c r="AY220" s="917">
        <v>0.33332999999999996</v>
      </c>
      <c r="AZ220" s="917">
        <v>0.5</v>
      </c>
      <c r="BA220" s="919">
        <v>1</v>
      </c>
      <c r="BB220" s="919">
        <v>0.1</v>
      </c>
      <c r="BC220" s="919">
        <v>0.01</v>
      </c>
      <c r="BD220" s="919">
        <v>1E-3</v>
      </c>
      <c r="BE220" s="919">
        <v>0.5</v>
      </c>
      <c r="BF220" s="919">
        <v>0.33300000000000002</v>
      </c>
      <c r="BG220" s="919">
        <v>0.2</v>
      </c>
      <c r="BH220" s="2468">
        <v>0.2</v>
      </c>
      <c r="BJ220" s="532" t="s">
        <v>583</v>
      </c>
      <c r="BK220" s="533"/>
      <c r="BL220" s="533"/>
      <c r="BM220" s="533"/>
      <c r="BN220" s="533"/>
      <c r="BO220" s="533"/>
      <c r="BP220" s="548"/>
      <c r="BR220" s="532" t="s">
        <v>583</v>
      </c>
      <c r="BS220" s="533"/>
      <c r="BT220" s="533"/>
      <c r="BU220" s="533"/>
      <c r="BV220" s="533"/>
      <c r="BW220" s="533"/>
      <c r="BX220" s="548"/>
      <c r="BZ220" s="532" t="s">
        <v>583</v>
      </c>
      <c r="CA220" s="533"/>
      <c r="CB220" s="533"/>
      <c r="CC220" s="533"/>
      <c r="CD220" s="533"/>
      <c r="CE220" s="533"/>
      <c r="CF220" s="548"/>
      <c r="CH220" s="3">
        <v>1</v>
      </c>
    </row>
    <row r="221" spans="2:86" ht="21" customHeight="1">
      <c r="B221" s="115" t="s">
        <v>16</v>
      </c>
      <c r="C221" s="34" t="str">
        <f>C174</f>
        <v>N NOM DE VOTRE RECETTE | collez la--FAMILLE| Auteur &gt; VOUS</v>
      </c>
      <c r="D221" s="35">
        <f>D174</f>
        <v>1</v>
      </c>
      <c r="E221" s="34" t="str">
        <f>E174</f>
        <v>coupe</v>
      </c>
      <c r="F221" s="36" t="str">
        <f>F174</f>
        <v>Recette mère ► MILLE-FEUILLE  aux fraises des bois</v>
      </c>
      <c r="G221" s="133" t="s">
        <v>162</v>
      </c>
      <c r="H221" s="133" t="s">
        <v>163</v>
      </c>
      <c r="I221" s="161" t="s">
        <v>148</v>
      </c>
      <c r="J221" s="133" t="s">
        <v>116</v>
      </c>
      <c r="K221" s="133" t="s">
        <v>164</v>
      </c>
      <c r="L221" s="133" t="s">
        <v>165</v>
      </c>
      <c r="M221" s="138" t="s">
        <v>121</v>
      </c>
      <c r="N221" s="173" t="s">
        <v>166</v>
      </c>
      <c r="O221" s="173" t="s">
        <v>167</v>
      </c>
      <c r="P221" s="121" t="s">
        <v>168</v>
      </c>
      <c r="Q221" s="121" t="s">
        <v>169</v>
      </c>
      <c r="R221" s="121" t="s">
        <v>107</v>
      </c>
      <c r="S221" s="2470" t="s">
        <v>1857</v>
      </c>
      <c r="T221" s="934" t="s">
        <v>170</v>
      </c>
      <c r="V221" s="115" t="s">
        <v>16</v>
      </c>
      <c r="W221" s="34" t="str">
        <f>W174</f>
        <v>N NAME OF YOUR RECIPE | paste it — FAMILY|  Author &gt; YOU</v>
      </c>
      <c r="X221" s="35">
        <f>X174</f>
        <v>0.6</v>
      </c>
      <c r="Y221" s="34" t="str">
        <f>Y174</f>
        <v>kg</v>
      </c>
      <c r="Z221" s="36" t="str">
        <f>Z174</f>
        <v>Master recipe ► Guinea fowl ballotine</v>
      </c>
      <c r="AA221" s="133" t="s">
        <v>162</v>
      </c>
      <c r="AB221" s="133" t="s">
        <v>1381</v>
      </c>
      <c r="AC221" s="161" t="s">
        <v>1382</v>
      </c>
      <c r="AD221" s="133" t="s">
        <v>1383</v>
      </c>
      <c r="AE221" s="133" t="s">
        <v>1384</v>
      </c>
      <c r="AF221" s="133" t="s">
        <v>1404</v>
      </c>
      <c r="AG221" s="173" t="s">
        <v>1385</v>
      </c>
      <c r="AH221" s="173" t="s">
        <v>1386</v>
      </c>
      <c r="AI221" s="173" t="s">
        <v>1387</v>
      </c>
      <c r="AJ221" s="121" t="s">
        <v>1388</v>
      </c>
      <c r="AK221" s="121" t="s">
        <v>1389</v>
      </c>
      <c r="AL221" s="121" t="s">
        <v>1390</v>
      </c>
      <c r="AM221" s="934" t="s">
        <v>1857</v>
      </c>
      <c r="AN221" s="934" t="s">
        <v>1391</v>
      </c>
      <c r="AP221" s="115" t="s">
        <v>16</v>
      </c>
      <c r="AQ221" s="34" t="str">
        <f>AQ174</f>
        <v>N NOMBRE DE SU RECETA | pegue esto — FAMILIA| Autor &gt; USTED</v>
      </c>
      <c r="AR221" s="35">
        <f>AR174</f>
        <v>0.6</v>
      </c>
      <c r="AS221" s="34" t="str">
        <f>AS174</f>
        <v>kg</v>
      </c>
      <c r="AT221" s="36" t="str">
        <f>AT174</f>
        <v>Receta madre ► Ballotina de pintada</v>
      </c>
      <c r="AU221" s="133" t="s">
        <v>1362</v>
      </c>
      <c r="AV221" s="133" t="s">
        <v>1363</v>
      </c>
      <c r="AW221" s="161" t="s">
        <v>1364</v>
      </c>
      <c r="AX221" s="133" t="s">
        <v>1365</v>
      </c>
      <c r="AY221" s="133" t="s">
        <v>1366</v>
      </c>
      <c r="AZ221" s="133" t="s">
        <v>1367</v>
      </c>
      <c r="BA221" s="138" t="s">
        <v>1368</v>
      </c>
      <c r="BB221" s="173" t="s">
        <v>1369</v>
      </c>
      <c r="BC221" s="173" t="s">
        <v>1370</v>
      </c>
      <c r="BD221" s="121" t="s">
        <v>1371</v>
      </c>
      <c r="BE221" s="121" t="s">
        <v>1372</v>
      </c>
      <c r="BF221" s="121" t="s">
        <v>1373</v>
      </c>
      <c r="BG221" s="934" t="s">
        <v>1857</v>
      </c>
      <c r="BH221" s="934" t="s">
        <v>1374</v>
      </c>
      <c r="BJ221" s="534"/>
      <c r="BK221" s="49"/>
      <c r="BL221" s="49"/>
      <c r="BM221" s="49"/>
      <c r="BN221" s="49"/>
      <c r="BO221" s="49"/>
      <c r="BP221" s="50"/>
      <c r="BR221" s="534"/>
      <c r="BS221" s="49"/>
      <c r="BT221" s="49"/>
      <c r="BU221" s="49"/>
      <c r="BV221" s="49"/>
      <c r="BW221" s="49"/>
      <c r="BX221" s="50"/>
      <c r="BZ221" s="534"/>
      <c r="CA221" s="49"/>
      <c r="CB221" s="49"/>
      <c r="CC221" s="49"/>
      <c r="CD221" s="49"/>
      <c r="CE221" s="49"/>
      <c r="CF221" s="50"/>
      <c r="CH221" s="3">
        <v>1</v>
      </c>
    </row>
    <row r="222" spans="2:86" ht="21" customHeight="1">
      <c r="B222" s="115" t="s">
        <v>16</v>
      </c>
      <c r="C222" s="34" t="str">
        <f>C174</f>
        <v>N NOM DE VOTRE RECETTE | collez la--FAMILLE| Auteur &gt; VOUS</v>
      </c>
      <c r="D222" s="35">
        <f>D174</f>
        <v>1</v>
      </c>
      <c r="E222" s="34" t="str">
        <f>E174</f>
        <v>coupe</v>
      </c>
      <c r="F222" s="36" t="str">
        <f>F174</f>
        <v>Recette mère ► MILLE-FEUILLE  aux fraises des bois</v>
      </c>
      <c r="G222" s="916">
        <v>2.835E-2</v>
      </c>
      <c r="H222" s="917">
        <v>0.13</v>
      </c>
      <c r="I222" s="918">
        <v>0</v>
      </c>
      <c r="J222" s="917">
        <v>0.2</v>
      </c>
      <c r="K222" s="917">
        <v>0.23</v>
      </c>
      <c r="L222" s="917">
        <v>0.22500000000000001</v>
      </c>
      <c r="M222" s="919">
        <v>0.35</v>
      </c>
      <c r="N222" s="919">
        <v>5.0000000000000001E-3</v>
      </c>
      <c r="O222" s="919">
        <v>5.0000000000000001E-3</v>
      </c>
      <c r="P222" s="919">
        <v>1.4999999999999999E-2</v>
      </c>
      <c r="Q222" s="919">
        <v>0.1</v>
      </c>
      <c r="R222" s="919">
        <v>0.22500000000000001</v>
      </c>
      <c r="S222" s="919">
        <v>4.0000000000000001E-3</v>
      </c>
      <c r="T222" s="2469">
        <v>1E-3</v>
      </c>
      <c r="V222" s="115" t="s">
        <v>16</v>
      </c>
      <c r="W222" s="34" t="str">
        <f>W174</f>
        <v>N NAME OF YOUR RECIPE | paste it — FAMILY|  Author &gt; YOU</v>
      </c>
      <c r="X222" s="35">
        <f>X174</f>
        <v>0.6</v>
      </c>
      <c r="Y222" s="34" t="str">
        <f>Y174</f>
        <v>kg</v>
      </c>
      <c r="Z222" s="36" t="str">
        <f>Z174</f>
        <v>Master recipe ► Guinea fowl ballotine</v>
      </c>
      <c r="AA222" s="921">
        <v>2.835E-2</v>
      </c>
      <c r="AB222" s="922">
        <v>0.13</v>
      </c>
      <c r="AC222" s="923">
        <v>0</v>
      </c>
      <c r="AD222" s="922">
        <v>0.2</v>
      </c>
      <c r="AE222" s="922">
        <v>0.23</v>
      </c>
      <c r="AF222" s="922">
        <v>0.22500000000000001</v>
      </c>
      <c r="AG222" s="919">
        <v>0.35</v>
      </c>
      <c r="AH222" s="919">
        <v>5.0000000000000001E-3</v>
      </c>
      <c r="AI222" s="919">
        <v>5.0000000000000001E-3</v>
      </c>
      <c r="AJ222" s="919">
        <v>1.4999999999999999E-2</v>
      </c>
      <c r="AK222" s="919">
        <v>0.1</v>
      </c>
      <c r="AL222" s="919">
        <v>0.22500000000000001</v>
      </c>
      <c r="AM222" s="919">
        <v>4.0000000000000001E-3</v>
      </c>
      <c r="AN222" s="2469">
        <v>1E-3</v>
      </c>
      <c r="AP222" s="115" t="s">
        <v>16</v>
      </c>
      <c r="AQ222" s="34" t="str">
        <f>AQ174</f>
        <v>N NOMBRE DE SU RECETA | pegue esto — FAMILIA| Autor &gt; USTED</v>
      </c>
      <c r="AR222" s="35">
        <f>AR174</f>
        <v>0.6</v>
      </c>
      <c r="AS222" s="34" t="str">
        <f>AS174</f>
        <v>kg</v>
      </c>
      <c r="AT222" s="36" t="str">
        <f>AT174</f>
        <v>Receta madre ► Ballotina de pintada</v>
      </c>
      <c r="AU222" s="921">
        <v>2.835E-2</v>
      </c>
      <c r="AV222" s="922">
        <v>0.13</v>
      </c>
      <c r="AW222" s="923">
        <v>0</v>
      </c>
      <c r="AX222" s="922">
        <v>0.2</v>
      </c>
      <c r="AY222" s="922">
        <v>0.23</v>
      </c>
      <c r="AZ222" s="922">
        <v>0.22500000000000001</v>
      </c>
      <c r="BA222" s="919">
        <v>0.35</v>
      </c>
      <c r="BB222" s="919">
        <v>5.0000000000000001E-3</v>
      </c>
      <c r="BC222" s="919">
        <v>5.0000000000000001E-3</v>
      </c>
      <c r="BD222" s="919">
        <v>1.4999999999999999E-2</v>
      </c>
      <c r="BE222" s="919">
        <v>0.1</v>
      </c>
      <c r="BF222" s="919">
        <v>0.22500000000000001</v>
      </c>
      <c r="BG222" s="919">
        <v>4.0000000000000001E-3</v>
      </c>
      <c r="BH222" s="2469">
        <v>1E-3</v>
      </c>
      <c r="BJ222" s="535"/>
      <c r="BK222" s="403" t="s">
        <v>610</v>
      </c>
      <c r="BL222" s="49"/>
      <c r="BM222" s="49"/>
      <c r="BN222" s="49"/>
      <c r="BO222" s="49"/>
      <c r="BP222" s="50"/>
      <c r="BR222" s="535"/>
      <c r="BS222" s="403" t="s">
        <v>611</v>
      </c>
      <c r="BT222" s="49"/>
      <c r="BU222" s="49"/>
      <c r="BV222" s="49"/>
      <c r="BW222" s="49"/>
      <c r="BX222" s="50"/>
      <c r="BZ222" s="535"/>
      <c r="CA222" s="403" t="s">
        <v>612</v>
      </c>
      <c r="CB222" s="49"/>
      <c r="CC222" s="49"/>
      <c r="CD222" s="49"/>
      <c r="CE222" s="49"/>
      <c r="CF222" s="50"/>
      <c r="CH222" s="3">
        <v>1</v>
      </c>
    </row>
    <row r="223" spans="2:86" ht="21" customHeight="1">
      <c r="B223" s="179" t="s">
        <v>11</v>
      </c>
      <c r="C223" s="180" t="str">
        <f>C174</f>
        <v>N NOM DE VOTRE RECETTE | collez la--FAMILLE| Auteur &gt; VOUS</v>
      </c>
      <c r="D223" s="180">
        <f>D174</f>
        <v>1</v>
      </c>
      <c r="E223" s="181" t="str">
        <f>E174</f>
        <v>coupe</v>
      </c>
      <c r="F223" s="182" t="str">
        <f>F174</f>
        <v>Recette mère ► MILLE-FEUILLE  aux fraises des bois</v>
      </c>
      <c r="G223" s="1648" t="str">
        <f t="shared" ref="G223:L223" si="57">G175</f>
        <v>Col.6</v>
      </c>
      <c r="H223" s="1648" t="str">
        <f t="shared" si="57"/>
        <v>Col.7</v>
      </c>
      <c r="I223" s="1648" t="str">
        <f t="shared" si="57"/>
        <v>Col.8</v>
      </c>
      <c r="J223" s="1648" t="str">
        <f t="shared" si="57"/>
        <v>Col.9</v>
      </c>
      <c r="K223" s="1648" t="str">
        <f t="shared" si="57"/>
        <v>Col.10</v>
      </c>
      <c r="L223" s="1648" t="str">
        <f t="shared" si="57"/>
        <v>Col.11</v>
      </c>
      <c r="M223" s="184" t="s">
        <v>171</v>
      </c>
      <c r="N223" s="1140"/>
      <c r="O223" s="1140"/>
      <c r="P223" s="1140"/>
      <c r="Q223" s="1140"/>
      <c r="R223" s="1140"/>
      <c r="S223" s="1140"/>
      <c r="T223" s="1651"/>
      <c r="V223" s="179" t="s">
        <v>11</v>
      </c>
      <c r="W223" s="180" t="str">
        <f>W174</f>
        <v>N NAME OF YOUR RECIPE | paste it — FAMILY|  Author &gt; YOU</v>
      </c>
      <c r="X223" s="180">
        <f>X174</f>
        <v>0.6</v>
      </c>
      <c r="Y223" s="181" t="str">
        <f>Y174</f>
        <v>kg</v>
      </c>
      <c r="Z223" s="182" t="str">
        <f>Z174</f>
        <v>Master recipe ► Guinea fowl ballotine</v>
      </c>
      <c r="AA223" s="1648" t="str">
        <f t="shared" ref="AA223:AF223" si="58">AA175</f>
        <v>Col.6</v>
      </c>
      <c r="AB223" s="1648" t="str">
        <f t="shared" si="58"/>
        <v>Col.7</v>
      </c>
      <c r="AC223" s="1648" t="str">
        <f t="shared" si="58"/>
        <v>Col.8</v>
      </c>
      <c r="AD223" s="1648" t="str">
        <f t="shared" si="58"/>
        <v>Col.9</v>
      </c>
      <c r="AE223" s="1648" t="str">
        <f t="shared" si="58"/>
        <v>Col.10</v>
      </c>
      <c r="AF223" s="1648" t="str">
        <f t="shared" si="58"/>
        <v>Col.11</v>
      </c>
      <c r="AG223" s="184" t="s">
        <v>1392</v>
      </c>
      <c r="AH223" s="1140"/>
      <c r="AI223" s="1140"/>
      <c r="AJ223" s="1140"/>
      <c r="AK223" s="1140"/>
      <c r="AL223" s="1140"/>
      <c r="AM223" s="1140"/>
      <c r="AN223" s="1651"/>
      <c r="AP223" s="179" t="s">
        <v>11</v>
      </c>
      <c r="AQ223" s="180" t="str">
        <f>AQ174</f>
        <v>N NOMBRE DE SU RECETA | pegue esto — FAMILIA| Autor &gt; USTED</v>
      </c>
      <c r="AR223" s="180">
        <f>AR174</f>
        <v>0.6</v>
      </c>
      <c r="AS223" s="181" t="str">
        <f>AS174</f>
        <v>kg</v>
      </c>
      <c r="AT223" s="182" t="str">
        <f>AT174</f>
        <v>Receta madre ► Ballotina de pintada</v>
      </c>
      <c r="AU223" s="183" t="str">
        <f t="shared" ref="AU223:AZ223" si="59">AU175</f>
        <v>Col.6</v>
      </c>
      <c r="AV223" s="183" t="str">
        <f t="shared" si="59"/>
        <v>Col.7</v>
      </c>
      <c r="AW223" s="183" t="str">
        <f t="shared" si="59"/>
        <v>Col.8</v>
      </c>
      <c r="AX223" s="183" t="str">
        <f t="shared" si="59"/>
        <v>Col.9</v>
      </c>
      <c r="AY223" s="183" t="str">
        <f t="shared" si="59"/>
        <v>Col.10</v>
      </c>
      <c r="AZ223" s="183" t="str">
        <f t="shared" si="59"/>
        <v>Col.11</v>
      </c>
      <c r="BA223" s="184" t="s">
        <v>1355</v>
      </c>
      <c r="BB223" s="1140"/>
      <c r="BC223" s="1140"/>
      <c r="BD223" s="1141"/>
      <c r="BE223" s="1141"/>
      <c r="BF223" s="1141"/>
      <c r="BG223" s="1142"/>
      <c r="BH223" s="1143" t="s">
        <v>1954</v>
      </c>
      <c r="BJ223" s="535"/>
      <c r="BK223" s="403"/>
      <c r="BL223" s="49"/>
      <c r="BM223" s="49"/>
      <c r="BN223" s="49"/>
      <c r="BO223" s="49"/>
      <c r="BP223" s="50"/>
      <c r="BR223" s="535"/>
      <c r="BS223" s="403"/>
      <c r="BT223" s="49"/>
      <c r="BU223" s="49"/>
      <c r="BV223" s="49"/>
      <c r="BW223" s="49"/>
      <c r="BX223" s="50"/>
      <c r="BZ223" s="535"/>
      <c r="CA223" s="403"/>
      <c r="CB223" s="49"/>
      <c r="CC223" s="49"/>
      <c r="CD223" s="49"/>
      <c r="CE223" s="49"/>
      <c r="CF223" s="50"/>
      <c r="CH223" s="3">
        <v>1</v>
      </c>
    </row>
    <row r="224" spans="2:86" ht="21" customHeight="1">
      <c r="B224" s="115" t="str">
        <f t="shared" ref="B224:B258" si="60">IF(OR(G224&lt;&gt;"",H224&lt;&gt; "",I224&lt;&gt;"",J224&lt;&gt;""),"A", "►")</f>
        <v>►</v>
      </c>
      <c r="C224" s="1811" t="str">
        <f>C174</f>
        <v>N NOM DE VOTRE RECETTE | collez la--FAMILLE| Auteur &gt; VOUS</v>
      </c>
      <c r="D224" s="1684">
        <f>D174</f>
        <v>1</v>
      </c>
      <c r="E224" s="1685" t="str">
        <f>E174</f>
        <v>coupe</v>
      </c>
      <c r="F224" s="1686" t="str">
        <f>F174</f>
        <v>Recette mère ► MILLE-FEUILLE  aux fraises des bois</v>
      </c>
      <c r="G224" s="1812"/>
      <c r="H224" s="1812"/>
      <c r="I224" s="1812"/>
      <c r="J224" s="1812"/>
      <c r="K224" s="1812"/>
      <c r="L224" s="1813" t="s">
        <v>8456</v>
      </c>
      <c r="M224" s="1814" t="s">
        <v>855</v>
      </c>
      <c r="N224" s="1815"/>
      <c r="O224" s="1815"/>
      <c r="P224" s="607"/>
      <c r="Q224" s="607"/>
      <c r="R224" s="607"/>
      <c r="S224" s="608" t="s">
        <v>172</v>
      </c>
      <c r="T224" s="1816" t="s">
        <v>173</v>
      </c>
      <c r="V224" s="115" t="str">
        <f t="shared" ref="V224:V258" si="61">IF(OR(AA224&lt;&gt;"",AB224&lt;&gt; "",AC224&lt;&gt;"",AD224&lt;&gt;""),"A", "►")</f>
        <v>►</v>
      </c>
      <c r="W224" s="1684" t="str">
        <f>W174</f>
        <v>N NAME OF YOUR RECIPE | paste it — FAMILY|  Author &gt; YOU</v>
      </c>
      <c r="X224" s="1684">
        <f>X174</f>
        <v>0.6</v>
      </c>
      <c r="Y224" s="1685" t="str">
        <f>Y174</f>
        <v>kg</v>
      </c>
      <c r="Z224" s="1686" t="str">
        <f>Z174</f>
        <v>Master recipe ► Guinea fowl ballotine</v>
      </c>
      <c r="AA224" s="1812"/>
      <c r="AB224" s="1812"/>
      <c r="AC224" s="1812"/>
      <c r="AD224" s="1812"/>
      <c r="AE224" s="1812"/>
      <c r="AF224" s="1813" t="s">
        <v>8548</v>
      </c>
      <c r="AG224" s="1814" t="s">
        <v>900</v>
      </c>
      <c r="AH224" s="1644"/>
      <c r="AI224" s="1644"/>
      <c r="AJ224" s="9"/>
      <c r="AK224" s="9"/>
      <c r="AL224" s="9"/>
      <c r="AM224" s="1646" t="s">
        <v>899</v>
      </c>
      <c r="AN224" s="1647" t="s">
        <v>173</v>
      </c>
      <c r="AP224" s="115" t="str">
        <f t="shared" ref="AP224:AP258" si="62">IF(OR(AU224&lt;&gt;"",AV224&lt;&gt; "",AW224&lt;&gt;"",AX224&lt;&gt;""),"A", "►")</f>
        <v>►</v>
      </c>
      <c r="AQ224" s="1684" t="str">
        <f>AQ174</f>
        <v>N NOMBRE DE SU RECETA | pegue esto — FAMILIA| Autor &gt; USTED</v>
      </c>
      <c r="AR224" s="1684">
        <f>AR174</f>
        <v>0.6</v>
      </c>
      <c r="AS224" s="1685" t="str">
        <f>AS174</f>
        <v>kg</v>
      </c>
      <c r="AT224" s="1686" t="str">
        <f>AT174</f>
        <v>Receta madre ► Ballotina de pintada</v>
      </c>
      <c r="AU224" s="1812"/>
      <c r="AV224" s="1812"/>
      <c r="AW224" s="1812"/>
      <c r="AX224" s="1812"/>
      <c r="AY224" s="1812"/>
      <c r="AZ224" s="1813" t="s">
        <v>8549</v>
      </c>
      <c r="BA224" s="1814" t="s">
        <v>921</v>
      </c>
      <c r="BB224" s="1649"/>
      <c r="BC224" s="1649"/>
      <c r="BD224" s="186"/>
      <c r="BE224" s="186"/>
      <c r="BF224" s="186"/>
      <c r="BG224" s="187" t="s">
        <v>920</v>
      </c>
      <c r="BH224" s="188" t="s">
        <v>173</v>
      </c>
      <c r="BJ224" s="539" t="s">
        <v>73</v>
      </c>
      <c r="BK224" s="13" t="s">
        <v>74</v>
      </c>
      <c r="BL224" s="13" t="s">
        <v>75</v>
      </c>
      <c r="BM224" s="13" t="s">
        <v>76</v>
      </c>
      <c r="BN224" s="13" t="s">
        <v>77</v>
      </c>
      <c r="BO224" s="13" t="s">
        <v>78</v>
      </c>
      <c r="BP224" s="552" t="s">
        <v>79</v>
      </c>
      <c r="BR224" s="539" t="s">
        <v>73</v>
      </c>
      <c r="BS224" s="13" t="s">
        <v>74</v>
      </c>
      <c r="BT224" s="13" t="s">
        <v>75</v>
      </c>
      <c r="BU224" s="13" t="s">
        <v>76</v>
      </c>
      <c r="BV224" s="13" t="s">
        <v>77</v>
      </c>
      <c r="BW224" s="13" t="s">
        <v>78</v>
      </c>
      <c r="BX224" s="552" t="s">
        <v>79</v>
      </c>
      <c r="BZ224" s="539" t="s">
        <v>73</v>
      </c>
      <c r="CA224" s="13" t="s">
        <v>74</v>
      </c>
      <c r="CB224" s="13" t="s">
        <v>75</v>
      </c>
      <c r="CC224" s="13" t="s">
        <v>76</v>
      </c>
      <c r="CD224" s="13" t="s">
        <v>77</v>
      </c>
      <c r="CE224" s="13" t="s">
        <v>78</v>
      </c>
      <c r="CF224" s="552" t="s">
        <v>79</v>
      </c>
      <c r="CH224" s="3">
        <v>1</v>
      </c>
    </row>
    <row r="225" spans="2:86" ht="21" customHeight="1">
      <c r="B225" s="115" t="str">
        <f t="shared" si="60"/>
        <v>►</v>
      </c>
      <c r="C225" s="190" t="str">
        <f>C174</f>
        <v>N NOM DE VOTRE RECETTE | collez la--FAMILLE| Auteur &gt; VOUS</v>
      </c>
      <c r="D225" s="190">
        <f>D174</f>
        <v>1</v>
      </c>
      <c r="E225" s="191" t="str">
        <f>E174</f>
        <v>coupe</v>
      </c>
      <c r="F225" s="192" t="str">
        <f>F174</f>
        <v>Recette mère ► MILLE-FEUILLE  aux fraises des bois</v>
      </c>
      <c r="G225" s="533"/>
      <c r="H225" s="533"/>
      <c r="I225" s="533"/>
      <c r="J225" s="533"/>
      <c r="K225" s="1817"/>
      <c r="L225" s="1818">
        <v>0</v>
      </c>
      <c r="M225" s="1819" t="s">
        <v>8457</v>
      </c>
      <c r="N225" s="1644"/>
      <c r="O225" s="1644"/>
      <c r="P225" s="9"/>
      <c r="Q225" s="9"/>
      <c r="R225" s="9"/>
      <c r="S225" s="1650" t="s">
        <v>176</v>
      </c>
      <c r="T225" s="1647" t="s">
        <v>173</v>
      </c>
      <c r="V225" s="115" t="str">
        <f t="shared" si="61"/>
        <v>►</v>
      </c>
      <c r="W225" s="190" t="str">
        <f>W174</f>
        <v>N NAME OF YOUR RECIPE | paste it — FAMILY|  Author &gt; YOU</v>
      </c>
      <c r="X225" s="190">
        <f>X174</f>
        <v>0.6</v>
      </c>
      <c r="Y225" s="191" t="str">
        <f>Y174</f>
        <v>kg</v>
      </c>
      <c r="Z225" s="192" t="str">
        <f>Z174</f>
        <v>Master recipe ► Guinea fowl ballotine</v>
      </c>
      <c r="AA225" s="533"/>
      <c r="AB225" s="533"/>
      <c r="AC225" s="533"/>
      <c r="AD225" s="533"/>
      <c r="AE225" s="1817"/>
      <c r="AF225" s="1818">
        <v>0</v>
      </c>
      <c r="AG225" s="1819" t="s">
        <v>8512</v>
      </c>
      <c r="AH225" s="1644"/>
      <c r="AI225" s="1644"/>
      <c r="AJ225" s="9"/>
      <c r="AK225" s="9"/>
      <c r="AL225" s="9"/>
      <c r="AM225" s="1650" t="s">
        <v>901</v>
      </c>
      <c r="AN225" s="1647" t="s">
        <v>173</v>
      </c>
      <c r="AP225" s="115" t="str">
        <f t="shared" si="62"/>
        <v>►</v>
      </c>
      <c r="AQ225" s="190" t="str">
        <f>AQ174</f>
        <v>N NOMBRE DE SU RECETA | pegue esto — FAMILIA| Autor &gt; USTED</v>
      </c>
      <c r="AR225" s="190">
        <f>AR174</f>
        <v>0.6</v>
      </c>
      <c r="AS225" s="191" t="str">
        <f>AS174</f>
        <v>kg</v>
      </c>
      <c r="AT225" s="192" t="str">
        <f>AT174</f>
        <v>Receta madre ► Ballotina de pintada</v>
      </c>
      <c r="AU225" s="533"/>
      <c r="AV225" s="533"/>
      <c r="AW225" s="533"/>
      <c r="AX225" s="533"/>
      <c r="AY225" s="1817"/>
      <c r="AZ225" s="1818">
        <v>0</v>
      </c>
      <c r="BA225" s="1819" t="s">
        <v>8511</v>
      </c>
      <c r="BB225" s="1644"/>
      <c r="BC225" s="1644"/>
      <c r="BD225" s="9"/>
      <c r="BE225" s="9"/>
      <c r="BF225" s="9"/>
      <c r="BG225" s="1650" t="s">
        <v>922</v>
      </c>
      <c r="BH225" s="1647" t="s">
        <v>173</v>
      </c>
      <c r="BJ225" s="553" t="s">
        <v>0</v>
      </c>
      <c r="BK225" s="104" t="s">
        <v>99</v>
      </c>
      <c r="BL225" s="104" t="s">
        <v>151</v>
      </c>
      <c r="BM225" s="104" t="s">
        <v>152</v>
      </c>
      <c r="BN225" s="121" t="s">
        <v>106</v>
      </c>
      <c r="BO225" s="121" t="s">
        <v>153</v>
      </c>
      <c r="BP225" s="554" t="s">
        <v>154</v>
      </c>
      <c r="BR225" s="858" t="s">
        <v>0</v>
      </c>
      <c r="BS225" s="104" t="s">
        <v>99</v>
      </c>
      <c r="BT225" s="104" t="s">
        <v>151</v>
      </c>
      <c r="BU225" s="858" t="s">
        <v>152</v>
      </c>
      <c r="BV225" s="121" t="s">
        <v>1378</v>
      </c>
      <c r="BW225" s="121" t="s">
        <v>1379</v>
      </c>
      <c r="BX225" s="121" t="s">
        <v>1380</v>
      </c>
      <c r="BZ225" s="858" t="s">
        <v>0</v>
      </c>
      <c r="CA225" s="104" t="s">
        <v>99</v>
      </c>
      <c r="CB225" s="104" t="s">
        <v>151</v>
      </c>
      <c r="CC225" s="858" t="s">
        <v>152</v>
      </c>
      <c r="CD225" s="121" t="s">
        <v>1359</v>
      </c>
      <c r="CE225" s="121" t="s">
        <v>1360</v>
      </c>
      <c r="CF225" s="163" t="s">
        <v>1361</v>
      </c>
      <c r="CH225" s="3">
        <v>1</v>
      </c>
    </row>
    <row r="226" spans="2:86" ht="21" customHeight="1">
      <c r="B226" s="115" t="str">
        <f t="shared" si="60"/>
        <v>►</v>
      </c>
      <c r="C226" s="190" t="str">
        <f>C174</f>
        <v>N NOM DE VOTRE RECETTE | collez la--FAMILLE| Auteur &gt; VOUS</v>
      </c>
      <c r="D226" s="190">
        <f>D174</f>
        <v>1</v>
      </c>
      <c r="E226" s="191" t="str">
        <f>E174</f>
        <v>coupe</v>
      </c>
      <c r="F226" s="192" t="str">
        <f>F174</f>
        <v>Recette mère ► MILLE-FEUILLE  aux fraises des bois</v>
      </c>
      <c r="G226" s="533"/>
      <c r="H226" s="533"/>
      <c r="I226" s="533"/>
      <c r="J226" s="533"/>
      <c r="K226" s="1817"/>
      <c r="L226" s="1821" t="str">
        <f>IF(ISBLANK(M226),"",LARGE(L225:L225,1)+1)</f>
        <v/>
      </c>
      <c r="M226" s="1822"/>
      <c r="N226" s="1822"/>
      <c r="O226" s="1822"/>
      <c r="P226" s="1644"/>
      <c r="Q226" s="1644"/>
      <c r="R226" s="1644"/>
      <c r="S226" s="1644"/>
      <c r="T226" s="1645"/>
      <c r="V226" s="115" t="str">
        <f t="shared" si="61"/>
        <v>►</v>
      </c>
      <c r="W226" s="190" t="str">
        <f>W174</f>
        <v>N NAME OF YOUR RECIPE | paste it — FAMILY|  Author &gt; YOU</v>
      </c>
      <c r="X226" s="190">
        <f>X174</f>
        <v>0.6</v>
      </c>
      <c r="Y226" s="191" t="str">
        <f>Y174</f>
        <v>kg</v>
      </c>
      <c r="Z226" s="192" t="str">
        <f>Z174</f>
        <v>Master recipe ► Guinea fowl ballotine</v>
      </c>
      <c r="AA226" s="533"/>
      <c r="AB226" s="533"/>
      <c r="AC226" s="533"/>
      <c r="AD226" s="533"/>
      <c r="AE226" s="1817"/>
      <c r="AF226" s="1821" t="str">
        <f>IF(ISBLANK(AG226),"",LARGE(AF225:AF225,1)+1)</f>
        <v/>
      </c>
      <c r="AG226" s="1822"/>
      <c r="AH226" s="1644"/>
      <c r="AI226" s="1644"/>
      <c r="AJ226" s="1644"/>
      <c r="AK226" s="1644"/>
      <c r="AL226" s="1644"/>
      <c r="AM226" s="1644"/>
      <c r="AN226" s="1645"/>
      <c r="AP226" s="115" t="str">
        <f t="shared" si="62"/>
        <v>►</v>
      </c>
      <c r="AQ226" s="190" t="str">
        <f>AQ174</f>
        <v>N NOMBRE DE SU RECETA | pegue esto — FAMILIA| Autor &gt; USTED</v>
      </c>
      <c r="AR226" s="190">
        <f>AR174</f>
        <v>0.6</v>
      </c>
      <c r="AS226" s="191" t="str">
        <f>AS174</f>
        <v>kg</v>
      </c>
      <c r="AT226" s="192" t="str">
        <f>AT174</f>
        <v>Receta madre ► Ballotina de pintada</v>
      </c>
      <c r="AU226" s="533"/>
      <c r="AV226" s="533"/>
      <c r="AW226" s="533"/>
      <c r="AX226" s="533"/>
      <c r="AY226" s="1817"/>
      <c r="AZ226" s="1821" t="str">
        <f>IF(ISBLANK(BA226),"",LARGE(AZ225:AZ225,1)+1)</f>
        <v/>
      </c>
      <c r="BA226" s="1822"/>
      <c r="BB226" s="1644"/>
      <c r="BC226" s="1644"/>
      <c r="BD226" s="1644"/>
      <c r="BE226" s="1644"/>
      <c r="BF226" s="1644"/>
      <c r="BG226" s="1644"/>
      <c r="BH226" s="1645"/>
      <c r="BJ226" s="555" t="s">
        <v>121</v>
      </c>
      <c r="BK226" s="173" t="s">
        <v>166</v>
      </c>
      <c r="BL226" s="173" t="s">
        <v>167</v>
      </c>
      <c r="BM226" s="121" t="s">
        <v>168</v>
      </c>
      <c r="BN226" s="121" t="s">
        <v>169</v>
      </c>
      <c r="BO226" s="121" t="s">
        <v>107</v>
      </c>
      <c r="BP226" s="174" t="s">
        <v>170</v>
      </c>
      <c r="BR226" s="173" t="s">
        <v>1385</v>
      </c>
      <c r="BS226" s="173" t="s">
        <v>1386</v>
      </c>
      <c r="BT226" s="173" t="s">
        <v>1387</v>
      </c>
      <c r="BU226" s="121" t="s">
        <v>1388</v>
      </c>
      <c r="BV226" s="121" t="s">
        <v>1389</v>
      </c>
      <c r="BW226" s="121" t="s">
        <v>1390</v>
      </c>
      <c r="BX226" s="934" t="s">
        <v>1391</v>
      </c>
      <c r="BZ226" s="138" t="s">
        <v>1368</v>
      </c>
      <c r="CA226" s="173" t="s">
        <v>1369</v>
      </c>
      <c r="CB226" s="173" t="s">
        <v>1370</v>
      </c>
      <c r="CC226" s="121" t="s">
        <v>1371</v>
      </c>
      <c r="CD226" s="121" t="s">
        <v>1372</v>
      </c>
      <c r="CE226" s="121" t="s">
        <v>1373</v>
      </c>
      <c r="CF226" s="934" t="s">
        <v>1374</v>
      </c>
      <c r="CH226" s="3">
        <v>1</v>
      </c>
    </row>
    <row r="227" spans="2:86" ht="21" customHeight="1">
      <c r="B227" s="115" t="str">
        <f t="shared" si="60"/>
        <v>►</v>
      </c>
      <c r="C227" s="190" t="str">
        <f>C174</f>
        <v>N NOM DE VOTRE RECETTE | collez la--FAMILLE| Auteur &gt; VOUS</v>
      </c>
      <c r="D227" s="190">
        <f>D174</f>
        <v>1</v>
      </c>
      <c r="E227" s="191" t="str">
        <f>E174</f>
        <v>coupe</v>
      </c>
      <c r="F227" s="192" t="str">
        <f>F174</f>
        <v>Recette mère ► MILLE-FEUILLE  aux fraises des bois</v>
      </c>
      <c r="G227" s="533"/>
      <c r="H227" s="533"/>
      <c r="I227" s="533"/>
      <c r="J227" s="533"/>
      <c r="K227" s="1817"/>
      <c r="L227" s="1821" t="str">
        <f>IF(ISBLANK(M227),"",LARGE(L225:L226,1)+1)</f>
        <v/>
      </c>
      <c r="M227" s="1822"/>
      <c r="N227" s="1822"/>
      <c r="O227" s="1822"/>
      <c r="P227" s="1644"/>
      <c r="Q227" s="1644"/>
      <c r="R227" s="1644"/>
      <c r="S227" s="1644"/>
      <c r="T227" s="1645"/>
      <c r="V227" s="115" t="str">
        <f t="shared" si="61"/>
        <v>►</v>
      </c>
      <c r="W227" s="190" t="str">
        <f>W174</f>
        <v>N NAME OF YOUR RECIPE | paste it — FAMILY|  Author &gt; YOU</v>
      </c>
      <c r="X227" s="190">
        <f>X174</f>
        <v>0.6</v>
      </c>
      <c r="Y227" s="191" t="str">
        <f>Y174</f>
        <v>kg</v>
      </c>
      <c r="Z227" s="192" t="str">
        <f>Z174</f>
        <v>Master recipe ► Guinea fowl ballotine</v>
      </c>
      <c r="AA227" s="533"/>
      <c r="AB227" s="533"/>
      <c r="AC227" s="533"/>
      <c r="AD227" s="533"/>
      <c r="AE227" s="1817"/>
      <c r="AF227" s="1821" t="str">
        <f>IF(ISBLANK(AG227),"",LARGE(AF225:AF226,1)+1)</f>
        <v/>
      </c>
      <c r="AG227" s="1822"/>
      <c r="AH227" s="1644"/>
      <c r="AI227" s="1644"/>
      <c r="AJ227" s="1644"/>
      <c r="AK227" s="1644"/>
      <c r="AL227" s="1644"/>
      <c r="AM227" s="1644"/>
      <c r="AN227" s="1645"/>
      <c r="AP227" s="115" t="str">
        <f t="shared" si="62"/>
        <v>►</v>
      </c>
      <c r="AQ227" s="190" t="str">
        <f>AQ174</f>
        <v>N NOMBRE DE SU RECETA | pegue esto — FAMILIA| Autor &gt; USTED</v>
      </c>
      <c r="AR227" s="190">
        <f>AR174</f>
        <v>0.6</v>
      </c>
      <c r="AS227" s="191" t="str">
        <f>AS174</f>
        <v>kg</v>
      </c>
      <c r="AT227" s="192" t="str">
        <f>AT174</f>
        <v>Receta madre ► Ballotina de pintada</v>
      </c>
      <c r="AU227" s="533"/>
      <c r="AV227" s="533"/>
      <c r="AW227" s="533"/>
      <c r="AX227" s="533"/>
      <c r="AY227" s="1817"/>
      <c r="AZ227" s="1821" t="str">
        <f>IF(ISBLANK(BA227),"",LARGE(AZ225:AZ226,1)+1)</f>
        <v/>
      </c>
      <c r="BA227" s="1822"/>
      <c r="BB227" s="1644"/>
      <c r="BC227" s="1644"/>
      <c r="BD227" s="1644"/>
      <c r="BE227" s="1644"/>
      <c r="BF227" s="1644"/>
      <c r="BG227" s="1644"/>
      <c r="BH227" s="1645"/>
      <c r="BJ227" s="535"/>
      <c r="BK227" s="543" t="s">
        <v>614</v>
      </c>
      <c r="BL227" s="49"/>
      <c r="BM227" s="49"/>
      <c r="BN227" s="49"/>
      <c r="BO227" s="49"/>
      <c r="BP227" s="50"/>
      <c r="BR227" s="535"/>
      <c r="BS227" s="543" t="s">
        <v>615</v>
      </c>
      <c r="BT227" s="49"/>
      <c r="BU227" s="49"/>
      <c r="BV227" s="49"/>
      <c r="BW227" s="49"/>
      <c r="BX227" s="50"/>
      <c r="BZ227" s="535"/>
      <c r="CA227" s="543" t="s">
        <v>616</v>
      </c>
      <c r="CB227" s="49"/>
      <c r="CC227" s="49"/>
      <c r="CD227" s="49"/>
      <c r="CE227" s="49"/>
      <c r="CF227" s="50"/>
      <c r="CH227" s="3">
        <v>1</v>
      </c>
    </row>
    <row r="228" spans="2:86" ht="21" customHeight="1">
      <c r="B228" s="115" t="str">
        <f t="shared" si="60"/>
        <v>►</v>
      </c>
      <c r="C228" s="190" t="str">
        <f>C174</f>
        <v>N NOM DE VOTRE RECETTE | collez la--FAMILLE| Auteur &gt; VOUS</v>
      </c>
      <c r="D228" s="190">
        <f>D174</f>
        <v>1</v>
      </c>
      <c r="E228" s="191" t="str">
        <f>E174</f>
        <v>coupe</v>
      </c>
      <c r="F228" s="192" t="str">
        <f>F174</f>
        <v>Recette mère ► MILLE-FEUILLE  aux fraises des bois</v>
      </c>
      <c r="G228" s="533"/>
      <c r="H228" s="533"/>
      <c r="I228" s="533"/>
      <c r="J228" s="533"/>
      <c r="K228" s="1817"/>
      <c r="L228" s="1821" t="str">
        <f>IF(ISBLANK(M228),"",LARGE(L225:L227,1)+1)</f>
        <v/>
      </c>
      <c r="M228" s="1822"/>
      <c r="N228" s="1822"/>
      <c r="O228" s="1822"/>
      <c r="P228" s="1644"/>
      <c r="Q228" s="1644"/>
      <c r="R228" s="1644"/>
      <c r="S228" s="1644"/>
      <c r="T228" s="1645"/>
      <c r="V228" s="115" t="str">
        <f t="shared" si="61"/>
        <v>►</v>
      </c>
      <c r="W228" s="190" t="str">
        <f>W174</f>
        <v>N NAME OF YOUR RECIPE | paste it — FAMILY|  Author &gt; YOU</v>
      </c>
      <c r="X228" s="190">
        <f>X174</f>
        <v>0.6</v>
      </c>
      <c r="Y228" s="191" t="str">
        <f>Y174</f>
        <v>kg</v>
      </c>
      <c r="Z228" s="192" t="str">
        <f>Z174</f>
        <v>Master recipe ► Guinea fowl ballotine</v>
      </c>
      <c r="AA228" s="533"/>
      <c r="AB228" s="533"/>
      <c r="AC228" s="533"/>
      <c r="AD228" s="533"/>
      <c r="AE228" s="1817"/>
      <c r="AF228" s="1821" t="str">
        <f>IF(ISBLANK(AG228),"",LARGE(AF225:AF227,1)+1)</f>
        <v/>
      </c>
      <c r="AG228" s="1822"/>
      <c r="AH228" s="1644"/>
      <c r="AI228" s="1644"/>
      <c r="AJ228" s="1644"/>
      <c r="AK228" s="1644"/>
      <c r="AL228" s="1644"/>
      <c r="AM228" s="1644"/>
      <c r="AN228" s="1645"/>
      <c r="AP228" s="115" t="str">
        <f t="shared" si="62"/>
        <v>►</v>
      </c>
      <c r="AQ228" s="190" t="str">
        <f>AQ174</f>
        <v>N NOMBRE DE SU RECETA | pegue esto — FAMILIA| Autor &gt; USTED</v>
      </c>
      <c r="AR228" s="190">
        <f>AR174</f>
        <v>0.6</v>
      </c>
      <c r="AS228" s="191" t="str">
        <f>AS174</f>
        <v>kg</v>
      </c>
      <c r="AT228" s="192" t="str">
        <f>AT174</f>
        <v>Receta madre ► Ballotina de pintada</v>
      </c>
      <c r="AU228" s="533"/>
      <c r="AV228" s="533"/>
      <c r="AW228" s="533"/>
      <c r="AX228" s="533"/>
      <c r="AY228" s="1817"/>
      <c r="AZ228" s="1821" t="str">
        <f>IF(ISBLANK(BA228),"",LARGE(AZ225:AZ227,1)+1)</f>
        <v/>
      </c>
      <c r="BA228" s="1822"/>
      <c r="BB228" s="1644"/>
      <c r="BC228" s="1644"/>
      <c r="BD228" s="1644"/>
      <c r="BE228" s="1644"/>
      <c r="BF228" s="1644"/>
      <c r="BG228" s="1644"/>
      <c r="BH228" s="1645"/>
      <c r="BJ228" s="544"/>
      <c r="BK228" s="307" t="s">
        <v>617</v>
      </c>
      <c r="BL228" s="49"/>
      <c r="BM228" s="49"/>
      <c r="BN228" s="49"/>
      <c r="BO228" s="49"/>
      <c r="BP228" s="50"/>
      <c r="BR228" s="544"/>
      <c r="BS228" s="307" t="s">
        <v>618</v>
      </c>
      <c r="BT228" s="49"/>
      <c r="BU228" s="49"/>
      <c r="BV228" s="49"/>
      <c r="BW228" s="49"/>
      <c r="BX228" s="50"/>
      <c r="BZ228" s="544"/>
      <c r="CA228" s="307" t="s">
        <v>619</v>
      </c>
      <c r="CB228" s="49"/>
      <c r="CC228" s="49"/>
      <c r="CD228" s="49"/>
      <c r="CE228" s="49"/>
      <c r="CF228" s="50"/>
      <c r="CH228" s="3">
        <v>1</v>
      </c>
    </row>
    <row r="229" spans="2:86" ht="21" customHeight="1">
      <c r="B229" s="115" t="str">
        <f t="shared" si="60"/>
        <v>►</v>
      </c>
      <c r="C229" s="190" t="str">
        <f>C174</f>
        <v>N NOM DE VOTRE RECETTE | collez la--FAMILLE| Auteur &gt; VOUS</v>
      </c>
      <c r="D229" s="190">
        <f>D174</f>
        <v>1</v>
      </c>
      <c r="E229" s="191" t="str">
        <f>E174</f>
        <v>coupe</v>
      </c>
      <c r="F229" s="192" t="str">
        <f>F174</f>
        <v>Recette mère ► MILLE-FEUILLE  aux fraises des bois</v>
      </c>
      <c r="G229" s="533"/>
      <c r="H229" s="533"/>
      <c r="I229" s="533"/>
      <c r="J229" s="533"/>
      <c r="K229" s="1817"/>
      <c r="L229" s="1821" t="str">
        <f>IF(ISBLANK(M229),"",LARGE(L225:L228,1)+1)</f>
        <v/>
      </c>
      <c r="M229" s="1822"/>
      <c r="N229" s="1822"/>
      <c r="O229" s="1822"/>
      <c r="P229" s="1644"/>
      <c r="Q229" s="1644"/>
      <c r="R229" s="1644"/>
      <c r="S229" s="1644"/>
      <c r="T229" s="1645"/>
      <c r="V229" s="115" t="str">
        <f t="shared" si="61"/>
        <v>►</v>
      </c>
      <c r="W229" s="190" t="str">
        <f>W174</f>
        <v>N NAME OF YOUR RECIPE | paste it — FAMILY|  Author &gt; YOU</v>
      </c>
      <c r="X229" s="190">
        <f>X174</f>
        <v>0.6</v>
      </c>
      <c r="Y229" s="191" t="str">
        <f>Y174</f>
        <v>kg</v>
      </c>
      <c r="Z229" s="192" t="str">
        <f>Z174</f>
        <v>Master recipe ► Guinea fowl ballotine</v>
      </c>
      <c r="AA229" s="533"/>
      <c r="AB229" s="533"/>
      <c r="AC229" s="533"/>
      <c r="AD229" s="533"/>
      <c r="AE229" s="1817"/>
      <c r="AF229" s="1821" t="str">
        <f>IF(ISBLANK(AG229),"",LARGE(AF225:AF228,1)+1)</f>
        <v/>
      </c>
      <c r="AG229" s="1822"/>
      <c r="AH229" s="1644"/>
      <c r="AI229" s="1644"/>
      <c r="AJ229" s="1644"/>
      <c r="AK229" s="1644"/>
      <c r="AL229" s="1644"/>
      <c r="AM229" s="1644"/>
      <c r="AN229" s="1645"/>
      <c r="AP229" s="115" t="str">
        <f t="shared" si="62"/>
        <v>►</v>
      </c>
      <c r="AQ229" s="190" t="str">
        <f>AQ174</f>
        <v>N NOMBRE DE SU RECETA | pegue esto — FAMILIA| Autor &gt; USTED</v>
      </c>
      <c r="AR229" s="190">
        <f>AR174</f>
        <v>0.6</v>
      </c>
      <c r="AS229" s="191" t="str">
        <f>AS174</f>
        <v>kg</v>
      </c>
      <c r="AT229" s="192" t="str">
        <f>AT174</f>
        <v>Receta madre ► Ballotina de pintada</v>
      </c>
      <c r="AU229" s="533"/>
      <c r="AV229" s="533"/>
      <c r="AW229" s="533"/>
      <c r="AX229" s="533"/>
      <c r="AY229" s="1817"/>
      <c r="AZ229" s="1821" t="str">
        <f>IF(ISBLANK(BA229),"",LARGE(AZ225:AZ228,1)+1)</f>
        <v/>
      </c>
      <c r="BA229" s="1822"/>
      <c r="BB229" s="1644"/>
      <c r="BC229" s="1644"/>
      <c r="BD229" s="1644"/>
      <c r="BE229" s="1644"/>
      <c r="BF229" s="1644"/>
      <c r="BG229" s="1644"/>
      <c r="BH229" s="1645"/>
      <c r="BJ229" s="545"/>
      <c r="BK229" s="546" t="s">
        <v>620</v>
      </c>
      <c r="BL229" s="49"/>
      <c r="BM229" s="49"/>
      <c r="BN229" s="49"/>
      <c r="BO229" s="49"/>
      <c r="BP229" s="50"/>
      <c r="BR229" s="545"/>
      <c r="BS229" s="546" t="s">
        <v>621</v>
      </c>
      <c r="BT229" s="49"/>
      <c r="BU229" s="49"/>
      <c r="BV229" s="49"/>
      <c r="BW229" s="49"/>
      <c r="BX229" s="50"/>
      <c r="BZ229" s="545"/>
      <c r="CA229" s="546" t="s">
        <v>622</v>
      </c>
      <c r="CB229" s="49"/>
      <c r="CC229" s="49"/>
      <c r="CD229" s="49"/>
      <c r="CE229" s="49"/>
      <c r="CF229" s="50"/>
      <c r="CH229" s="3">
        <v>1</v>
      </c>
    </row>
    <row r="230" spans="2:86" ht="21" customHeight="1">
      <c r="B230" s="115" t="str">
        <f t="shared" si="60"/>
        <v>►</v>
      </c>
      <c r="C230" s="190" t="str">
        <f>C174</f>
        <v>N NOM DE VOTRE RECETTE | collez la--FAMILLE| Auteur &gt; VOUS</v>
      </c>
      <c r="D230" s="190">
        <f>D174</f>
        <v>1</v>
      </c>
      <c r="E230" s="191" t="str">
        <f>E174</f>
        <v>coupe</v>
      </c>
      <c r="F230" s="192" t="str">
        <f>F174</f>
        <v>Recette mère ► MILLE-FEUILLE  aux fraises des bois</v>
      </c>
      <c r="G230" s="533"/>
      <c r="H230" s="533"/>
      <c r="I230" s="533"/>
      <c r="J230" s="533"/>
      <c r="K230" s="1817"/>
      <c r="L230" s="1821" t="str">
        <f>IF(ISBLANK(M230),"",LARGE(L225:L229,1)+1)</f>
        <v/>
      </c>
      <c r="M230" s="1822"/>
      <c r="N230" s="1822"/>
      <c r="O230" s="1822"/>
      <c r="P230" s="1644"/>
      <c r="Q230" s="1644"/>
      <c r="R230" s="1644"/>
      <c r="S230" s="1644"/>
      <c r="T230" s="1645"/>
      <c r="V230" s="115" t="str">
        <f t="shared" si="61"/>
        <v>►</v>
      </c>
      <c r="W230" s="190" t="str">
        <f>W174</f>
        <v>N NAME OF YOUR RECIPE | paste it — FAMILY|  Author &gt; YOU</v>
      </c>
      <c r="X230" s="190">
        <f>X174</f>
        <v>0.6</v>
      </c>
      <c r="Y230" s="191" t="str">
        <f>Y174</f>
        <v>kg</v>
      </c>
      <c r="Z230" s="192" t="str">
        <f>Z174</f>
        <v>Master recipe ► Guinea fowl ballotine</v>
      </c>
      <c r="AA230" s="533"/>
      <c r="AB230" s="533"/>
      <c r="AC230" s="533"/>
      <c r="AD230" s="533"/>
      <c r="AE230" s="1817"/>
      <c r="AF230" s="1821" t="str">
        <f>IF(ISBLANK(AG230),"",LARGE(AF225:AF229,1)+1)</f>
        <v/>
      </c>
      <c r="AG230" s="1822"/>
      <c r="AH230" s="1644"/>
      <c r="AI230" s="1644"/>
      <c r="AJ230" s="1644"/>
      <c r="AK230" s="1644"/>
      <c r="AL230" s="1644"/>
      <c r="AM230" s="1644"/>
      <c r="AN230" s="1645"/>
      <c r="AP230" s="115" t="str">
        <f t="shared" si="62"/>
        <v>►</v>
      </c>
      <c r="AQ230" s="190" t="str">
        <f>AQ174</f>
        <v>N NOMBRE DE SU RECETA | pegue esto — FAMILIA| Autor &gt; USTED</v>
      </c>
      <c r="AR230" s="190">
        <f>AR174</f>
        <v>0.6</v>
      </c>
      <c r="AS230" s="191" t="str">
        <f>AS174</f>
        <v>kg</v>
      </c>
      <c r="AT230" s="192" t="str">
        <f>AT174</f>
        <v>Receta madre ► Ballotina de pintada</v>
      </c>
      <c r="AU230" s="533"/>
      <c r="AV230" s="533"/>
      <c r="AW230" s="533"/>
      <c r="AX230" s="533"/>
      <c r="AY230" s="1817"/>
      <c r="AZ230" s="1821" t="str">
        <f>IF(ISBLANK(BA230),"",LARGE(AZ225:AZ229,1)+1)</f>
        <v/>
      </c>
      <c r="BA230" s="1822"/>
      <c r="BB230" s="1644"/>
      <c r="BC230" s="1644"/>
      <c r="BD230" s="1644"/>
      <c r="BE230" s="1644"/>
      <c r="BF230" s="1644"/>
      <c r="BG230" s="1644"/>
      <c r="BH230" s="1645"/>
      <c r="BJ230" s="545"/>
      <c r="BK230" s="546" t="s">
        <v>623</v>
      </c>
      <c r="BL230" s="49"/>
      <c r="BM230" s="49"/>
      <c r="BN230" s="49"/>
      <c r="BO230" s="49"/>
      <c r="BP230" s="50"/>
      <c r="BR230" s="545"/>
      <c r="BS230" s="546" t="s">
        <v>624</v>
      </c>
      <c r="BT230" s="49"/>
      <c r="BU230" s="49"/>
      <c r="BV230" s="49"/>
      <c r="BW230" s="49"/>
      <c r="BX230" s="50"/>
      <c r="BZ230" s="545"/>
      <c r="CA230" s="546" t="s">
        <v>625</v>
      </c>
      <c r="CB230" s="49"/>
      <c r="CC230" s="49"/>
      <c r="CD230" s="49"/>
      <c r="CE230" s="49"/>
      <c r="CF230" s="50"/>
      <c r="CH230" s="3">
        <v>1</v>
      </c>
    </row>
    <row r="231" spans="2:86" ht="21" customHeight="1">
      <c r="B231" s="115" t="str">
        <f t="shared" si="60"/>
        <v>►</v>
      </c>
      <c r="C231" s="190" t="str">
        <f>C174</f>
        <v>N NOM DE VOTRE RECETTE | collez la--FAMILLE| Auteur &gt; VOUS</v>
      </c>
      <c r="D231" s="190">
        <f>D174</f>
        <v>1</v>
      </c>
      <c r="E231" s="191" t="str">
        <f>E174</f>
        <v>coupe</v>
      </c>
      <c r="F231" s="192" t="str">
        <f>F174</f>
        <v>Recette mère ► MILLE-FEUILLE  aux fraises des bois</v>
      </c>
      <c r="G231" s="533"/>
      <c r="H231" s="533"/>
      <c r="I231" s="533"/>
      <c r="J231" s="533"/>
      <c r="K231" s="1817"/>
      <c r="L231" s="1821" t="str">
        <f>IF(ISBLANK(M231),"",LARGE(L225:L230,1)+1)</f>
        <v/>
      </c>
      <c r="M231" s="1822"/>
      <c r="N231" s="1822"/>
      <c r="O231" s="1822"/>
      <c r="P231" s="1644"/>
      <c r="Q231" s="1644"/>
      <c r="R231" s="1644"/>
      <c r="S231" s="1644"/>
      <c r="T231" s="1645"/>
      <c r="V231" s="115" t="str">
        <f t="shared" si="61"/>
        <v>►</v>
      </c>
      <c r="W231" s="190" t="str">
        <f>W174</f>
        <v>N NAME OF YOUR RECIPE | paste it — FAMILY|  Author &gt; YOU</v>
      </c>
      <c r="X231" s="190">
        <f>X174</f>
        <v>0.6</v>
      </c>
      <c r="Y231" s="191" t="str">
        <f>Y174</f>
        <v>kg</v>
      </c>
      <c r="Z231" s="192" t="str">
        <f>Z174</f>
        <v>Master recipe ► Guinea fowl ballotine</v>
      </c>
      <c r="AA231" s="533"/>
      <c r="AB231" s="533"/>
      <c r="AC231" s="533"/>
      <c r="AD231" s="533"/>
      <c r="AE231" s="1817"/>
      <c r="AF231" s="1821" t="str">
        <f>IF(ISBLANK(AG231),"",LARGE(AF225:AF230,1)+1)</f>
        <v/>
      </c>
      <c r="AG231" s="1822"/>
      <c r="AH231" s="1644"/>
      <c r="AI231" s="1644"/>
      <c r="AJ231" s="1644"/>
      <c r="AK231" s="1644"/>
      <c r="AL231" s="1644"/>
      <c r="AM231" s="1644"/>
      <c r="AN231" s="1645"/>
      <c r="AP231" s="115" t="str">
        <f t="shared" si="62"/>
        <v>►</v>
      </c>
      <c r="AQ231" s="190" t="str">
        <f>AQ174</f>
        <v>N NOMBRE DE SU RECETA | pegue esto — FAMILIA| Autor &gt; USTED</v>
      </c>
      <c r="AR231" s="190">
        <f>AR174</f>
        <v>0.6</v>
      </c>
      <c r="AS231" s="191" t="str">
        <f>AS174</f>
        <v>kg</v>
      </c>
      <c r="AT231" s="192" t="str">
        <f>AT174</f>
        <v>Receta madre ► Ballotina de pintada</v>
      </c>
      <c r="AU231" s="533"/>
      <c r="AV231" s="533"/>
      <c r="AW231" s="533"/>
      <c r="AX231" s="533"/>
      <c r="AY231" s="1817"/>
      <c r="AZ231" s="1821" t="str">
        <f>IF(ISBLANK(BA231),"",LARGE(AZ225:AZ230,1)+1)</f>
        <v/>
      </c>
      <c r="BA231" s="1822"/>
      <c r="BB231" s="1644"/>
      <c r="BC231" s="1644"/>
      <c r="BD231" s="1644"/>
      <c r="BE231" s="1644"/>
      <c r="BF231" s="1644"/>
      <c r="BG231" s="1644"/>
      <c r="BH231" s="1645"/>
      <c r="BJ231" s="545"/>
      <c r="BK231" s="49"/>
      <c r="BL231" s="49"/>
      <c r="BM231" s="49"/>
      <c r="BN231" s="49"/>
      <c r="BO231" s="49"/>
      <c r="BP231" s="50"/>
      <c r="BR231" s="545"/>
      <c r="BS231" s="49"/>
      <c r="BT231" s="49"/>
      <c r="BU231" s="49"/>
      <c r="BV231" s="49"/>
      <c r="BW231" s="49"/>
      <c r="BX231" s="50"/>
      <c r="BZ231" s="545"/>
      <c r="CA231" s="49"/>
      <c r="CB231" s="49"/>
      <c r="CC231" s="49"/>
      <c r="CD231" s="49"/>
      <c r="CE231" s="49"/>
      <c r="CF231" s="50"/>
      <c r="CH231" s="3">
        <v>1</v>
      </c>
    </row>
    <row r="232" spans="2:86" ht="21" customHeight="1">
      <c r="B232" s="115" t="str">
        <f t="shared" si="60"/>
        <v>►</v>
      </c>
      <c r="C232" s="190" t="str">
        <f>C174</f>
        <v>N NOM DE VOTRE RECETTE | collez la--FAMILLE| Auteur &gt; VOUS</v>
      </c>
      <c r="D232" s="190">
        <f>D174</f>
        <v>1</v>
      </c>
      <c r="E232" s="191" t="str">
        <f>E174</f>
        <v>coupe</v>
      </c>
      <c r="F232" s="192" t="str">
        <f>F174</f>
        <v>Recette mère ► MILLE-FEUILLE  aux fraises des bois</v>
      </c>
      <c r="G232" s="533"/>
      <c r="H232" s="533"/>
      <c r="I232" s="533"/>
      <c r="J232" s="533"/>
      <c r="K232" s="1817"/>
      <c r="L232" s="1821" t="str">
        <f>IF(ISBLANK(M232),"",LARGE(L225:L231,1)+1)</f>
        <v/>
      </c>
      <c r="M232" s="1822"/>
      <c r="N232" s="1822"/>
      <c r="O232" s="1822"/>
      <c r="P232" s="1644"/>
      <c r="Q232" s="1644"/>
      <c r="R232" s="1644"/>
      <c r="S232" s="1644"/>
      <c r="T232" s="1645"/>
      <c r="V232" s="115" t="str">
        <f t="shared" si="61"/>
        <v>►</v>
      </c>
      <c r="W232" s="190" t="str">
        <f>W174</f>
        <v>N NAME OF YOUR RECIPE | paste it — FAMILY|  Author &gt; YOU</v>
      </c>
      <c r="X232" s="190">
        <f>X174</f>
        <v>0.6</v>
      </c>
      <c r="Y232" s="191" t="str">
        <f>Y174</f>
        <v>kg</v>
      </c>
      <c r="Z232" s="192" t="str">
        <f>Z174</f>
        <v>Master recipe ► Guinea fowl ballotine</v>
      </c>
      <c r="AA232" s="533"/>
      <c r="AB232" s="533"/>
      <c r="AC232" s="533"/>
      <c r="AD232" s="533"/>
      <c r="AE232" s="1817"/>
      <c r="AF232" s="1821" t="str">
        <f>IF(ISBLANK(AG232),"",LARGE(AF225:AF231,1)+1)</f>
        <v/>
      </c>
      <c r="AG232" s="1822"/>
      <c r="AH232" s="1644"/>
      <c r="AI232" s="1644"/>
      <c r="AJ232" s="1644"/>
      <c r="AK232" s="1644"/>
      <c r="AL232" s="1644"/>
      <c r="AM232" s="1644"/>
      <c r="AN232" s="1645"/>
      <c r="AP232" s="115" t="str">
        <f t="shared" si="62"/>
        <v>►</v>
      </c>
      <c r="AQ232" s="190" t="str">
        <f>AQ174</f>
        <v>N NOMBRE DE SU RECETA | pegue esto — FAMILIA| Autor &gt; USTED</v>
      </c>
      <c r="AR232" s="190">
        <f>AR174</f>
        <v>0.6</v>
      </c>
      <c r="AS232" s="191" t="str">
        <f>AS174</f>
        <v>kg</v>
      </c>
      <c r="AT232" s="192" t="str">
        <f>AT174</f>
        <v>Receta madre ► Ballotina de pintada</v>
      </c>
      <c r="AU232" s="533"/>
      <c r="AV232" s="533"/>
      <c r="AW232" s="533"/>
      <c r="AX232" s="533"/>
      <c r="AY232" s="1817"/>
      <c r="AZ232" s="1821" t="str">
        <f>IF(ISBLANK(BA232),"",LARGE(AZ225:AZ231,1)+1)</f>
        <v/>
      </c>
      <c r="BA232" s="1822"/>
      <c r="BB232" s="1644"/>
      <c r="BC232" s="1644"/>
      <c r="BD232" s="1644"/>
      <c r="BE232" s="1644"/>
      <c r="BF232" s="1644"/>
      <c r="BG232" s="1644"/>
      <c r="BH232" s="1645"/>
      <c r="BJ232" s="556" t="s">
        <v>628</v>
      </c>
      <c r="BK232" s="49"/>
      <c r="BL232" s="49"/>
      <c r="BM232" s="49"/>
      <c r="BN232" s="49"/>
      <c r="BO232" s="49"/>
      <c r="BP232" s="50"/>
      <c r="BR232" s="556" t="s">
        <v>628</v>
      </c>
      <c r="BS232" s="49"/>
      <c r="BT232" s="49"/>
      <c r="BU232" s="49"/>
      <c r="BV232" s="49"/>
      <c r="BW232" s="49"/>
      <c r="BX232" s="50"/>
      <c r="BZ232" s="556" t="s">
        <v>629</v>
      </c>
      <c r="CA232" s="49"/>
      <c r="CB232" s="49"/>
      <c r="CC232" s="49"/>
      <c r="CD232" s="49"/>
      <c r="CE232" s="49"/>
      <c r="CF232" s="50"/>
      <c r="CH232" s="3">
        <v>1</v>
      </c>
    </row>
    <row r="233" spans="2:86" ht="21" customHeight="1">
      <c r="B233" s="115" t="str">
        <f t="shared" si="60"/>
        <v>►</v>
      </c>
      <c r="C233" s="190" t="str">
        <f>C174</f>
        <v>N NOM DE VOTRE RECETTE | collez la--FAMILLE| Auteur &gt; VOUS</v>
      </c>
      <c r="D233" s="190">
        <f>D174</f>
        <v>1</v>
      </c>
      <c r="E233" s="191" t="str">
        <f>E174</f>
        <v>coupe</v>
      </c>
      <c r="F233" s="192" t="str">
        <f>F174</f>
        <v>Recette mère ► MILLE-FEUILLE  aux fraises des bois</v>
      </c>
      <c r="G233" s="533"/>
      <c r="H233" s="533"/>
      <c r="I233" s="533"/>
      <c r="J233" s="533"/>
      <c r="K233" s="1817"/>
      <c r="L233" s="1821" t="str">
        <f>IF(ISBLANK(M233),"",LARGE(L225:L232,1)+1)</f>
        <v/>
      </c>
      <c r="M233" s="1822"/>
      <c r="N233" s="1822"/>
      <c r="O233" s="1822"/>
      <c r="P233" s="1644"/>
      <c r="Q233" s="1644"/>
      <c r="R233" s="1644"/>
      <c r="S233" s="1644"/>
      <c r="T233" s="1645"/>
      <c r="V233" s="115" t="str">
        <f t="shared" si="61"/>
        <v>►</v>
      </c>
      <c r="W233" s="190" t="str">
        <f>W174</f>
        <v>N NAME OF YOUR RECIPE | paste it — FAMILY|  Author &gt; YOU</v>
      </c>
      <c r="X233" s="190">
        <f>X174</f>
        <v>0.6</v>
      </c>
      <c r="Y233" s="191" t="str">
        <f>Y174</f>
        <v>kg</v>
      </c>
      <c r="Z233" s="192" t="str">
        <f>Z174</f>
        <v>Master recipe ► Guinea fowl ballotine</v>
      </c>
      <c r="AA233" s="533"/>
      <c r="AB233" s="533"/>
      <c r="AC233" s="533"/>
      <c r="AD233" s="533"/>
      <c r="AE233" s="1817"/>
      <c r="AF233" s="1821" t="str">
        <f>IF(ISBLANK(AG233),"",LARGE(AF225:AF232,1)+1)</f>
        <v/>
      </c>
      <c r="AG233" s="1822"/>
      <c r="AH233" s="1644"/>
      <c r="AI233" s="1644"/>
      <c r="AJ233" s="1644"/>
      <c r="AK233" s="1644"/>
      <c r="AL233" s="1644"/>
      <c r="AM233" s="1644"/>
      <c r="AN233" s="1645"/>
      <c r="AP233" s="115" t="str">
        <f t="shared" si="62"/>
        <v>►</v>
      </c>
      <c r="AQ233" s="190" t="str">
        <f>AQ174</f>
        <v>N NOMBRE DE SU RECETA | pegue esto — FAMILIA| Autor &gt; USTED</v>
      </c>
      <c r="AR233" s="190">
        <f>AR174</f>
        <v>0.6</v>
      </c>
      <c r="AS233" s="191" t="str">
        <f>AS174</f>
        <v>kg</v>
      </c>
      <c r="AT233" s="192" t="str">
        <f>AT174</f>
        <v>Receta madre ► Ballotina de pintada</v>
      </c>
      <c r="AU233" s="533"/>
      <c r="AV233" s="533"/>
      <c r="AW233" s="533"/>
      <c r="AX233" s="533"/>
      <c r="AY233" s="1817"/>
      <c r="AZ233" s="1821" t="str">
        <f>IF(ISBLANK(BA233),"",LARGE(AZ225:AZ232,1)+1)</f>
        <v/>
      </c>
      <c r="BA233" s="1822"/>
      <c r="BB233" s="1644"/>
      <c r="BC233" s="1644"/>
      <c r="BD233" s="1644"/>
      <c r="BE233" s="1644"/>
      <c r="BF233" s="1644"/>
      <c r="BG233" s="1644"/>
      <c r="BH233" s="1645"/>
      <c r="BJ233" s="561" t="s">
        <v>631</v>
      </c>
      <c r="BK233" s="539" t="s">
        <v>6</v>
      </c>
      <c r="BL233" s="539" t="s">
        <v>7</v>
      </c>
      <c r="BM233" s="539" t="s">
        <v>8</v>
      </c>
      <c r="BN233" s="539" t="s">
        <v>9</v>
      </c>
      <c r="BO233" s="562" t="s">
        <v>632</v>
      </c>
      <c r="BP233" s="50"/>
      <c r="BR233" s="561" t="s">
        <v>633</v>
      </c>
      <c r="BS233" s="539" t="s">
        <v>6</v>
      </c>
      <c r="BT233" s="539" t="s">
        <v>7</v>
      </c>
      <c r="BU233" s="539" t="s">
        <v>8</v>
      </c>
      <c r="BV233" s="539" t="s">
        <v>9</v>
      </c>
      <c r="BW233" s="562" t="s">
        <v>632</v>
      </c>
      <c r="BX233" s="50"/>
      <c r="BZ233" s="561" t="s">
        <v>634</v>
      </c>
      <c r="CA233" s="539" t="s">
        <v>6</v>
      </c>
      <c r="CB233" s="539" t="s">
        <v>7</v>
      </c>
      <c r="CC233" s="539" t="s">
        <v>8</v>
      </c>
      <c r="CD233" s="539" t="s">
        <v>9</v>
      </c>
      <c r="CE233" s="562" t="s">
        <v>632</v>
      </c>
      <c r="CF233" s="50"/>
      <c r="CH233" s="3">
        <v>1</v>
      </c>
    </row>
    <row r="234" spans="2:86" ht="21" customHeight="1">
      <c r="B234" s="115" t="str">
        <f t="shared" si="60"/>
        <v>►</v>
      </c>
      <c r="C234" s="190" t="str">
        <f>C174</f>
        <v>N NOM DE VOTRE RECETTE | collez la--FAMILLE| Auteur &gt; VOUS</v>
      </c>
      <c r="D234" s="190">
        <f>D174</f>
        <v>1</v>
      </c>
      <c r="E234" s="191" t="str">
        <f>E174</f>
        <v>coupe</v>
      </c>
      <c r="F234" s="192" t="str">
        <f>F174</f>
        <v>Recette mère ► MILLE-FEUILLE  aux fraises des bois</v>
      </c>
      <c r="G234" s="533"/>
      <c r="H234" s="533"/>
      <c r="I234" s="533"/>
      <c r="J234" s="533"/>
      <c r="K234" s="1817"/>
      <c r="L234" s="1821" t="str">
        <f>IF(ISBLANK(M234),"",LARGE(L225:L233,1)+1)</f>
        <v/>
      </c>
      <c r="M234" s="1822"/>
      <c r="N234" s="1822"/>
      <c r="O234" s="1822"/>
      <c r="P234" s="1644"/>
      <c r="Q234" s="1644"/>
      <c r="R234" s="1644"/>
      <c r="S234" s="1644"/>
      <c r="T234" s="1645"/>
      <c r="V234" s="115" t="str">
        <f t="shared" si="61"/>
        <v>►</v>
      </c>
      <c r="W234" s="190" t="str">
        <f>W174</f>
        <v>N NAME OF YOUR RECIPE | paste it — FAMILY|  Author &gt; YOU</v>
      </c>
      <c r="X234" s="190">
        <f>X174</f>
        <v>0.6</v>
      </c>
      <c r="Y234" s="191" t="str">
        <f>Y174</f>
        <v>kg</v>
      </c>
      <c r="Z234" s="192" t="str">
        <f>Z174</f>
        <v>Master recipe ► Guinea fowl ballotine</v>
      </c>
      <c r="AA234" s="533"/>
      <c r="AB234" s="533"/>
      <c r="AC234" s="533"/>
      <c r="AD234" s="533"/>
      <c r="AE234" s="1817"/>
      <c r="AF234" s="1821" t="str">
        <f>IF(ISBLANK(AG234),"",LARGE(AF225:AF233,1)+1)</f>
        <v/>
      </c>
      <c r="AG234" s="1822"/>
      <c r="AH234" s="1644"/>
      <c r="AI234" s="1644"/>
      <c r="AJ234" s="1644"/>
      <c r="AK234" s="1644"/>
      <c r="AL234" s="1644"/>
      <c r="AM234" s="1644"/>
      <c r="AN234" s="1645"/>
      <c r="AP234" s="115" t="str">
        <f t="shared" si="62"/>
        <v>►</v>
      </c>
      <c r="AQ234" s="190" t="str">
        <f>AQ174</f>
        <v>N NOMBRE DE SU RECETA | pegue esto — FAMILIA| Autor &gt; USTED</v>
      </c>
      <c r="AR234" s="190">
        <f>AR174</f>
        <v>0.6</v>
      </c>
      <c r="AS234" s="191" t="str">
        <f>AS174</f>
        <v>kg</v>
      </c>
      <c r="AT234" s="192" t="str">
        <f>AT174</f>
        <v>Receta madre ► Ballotina de pintada</v>
      </c>
      <c r="AU234" s="533"/>
      <c r="AV234" s="533"/>
      <c r="AW234" s="533"/>
      <c r="AX234" s="533"/>
      <c r="AY234" s="1817"/>
      <c r="AZ234" s="1821" t="str">
        <f>IF(ISBLANK(BA234),"",LARGE(AZ225:AZ233,1)+1)</f>
        <v/>
      </c>
      <c r="BA234" s="1822"/>
      <c r="BB234" s="1644"/>
      <c r="BC234" s="1644"/>
      <c r="BD234" s="1644"/>
      <c r="BE234" s="1644"/>
      <c r="BF234" s="1644"/>
      <c r="BG234" s="1644"/>
      <c r="BH234" s="1645"/>
      <c r="BJ234" s="566"/>
      <c r="BK234" s="567" t="s">
        <v>636</v>
      </c>
      <c r="BL234" s="568"/>
      <c r="BM234" s="568"/>
      <c r="BN234" s="49"/>
      <c r="BO234" s="49"/>
      <c r="BP234" s="50"/>
      <c r="BR234" s="566"/>
      <c r="BS234" s="567" t="s">
        <v>637</v>
      </c>
      <c r="BT234" s="568"/>
      <c r="BU234" s="568"/>
      <c r="BV234" s="49"/>
      <c r="BW234" s="49"/>
      <c r="BX234" s="50"/>
      <c r="BZ234" s="566"/>
      <c r="CA234" s="567" t="s">
        <v>638</v>
      </c>
      <c r="CB234" s="568"/>
      <c r="CC234" s="568"/>
      <c r="CD234" s="49"/>
      <c r="CE234" s="49"/>
      <c r="CF234" s="50"/>
      <c r="CH234" s="3">
        <v>1</v>
      </c>
    </row>
    <row r="235" spans="2:86" ht="21" customHeight="1">
      <c r="B235" s="115" t="str">
        <f t="shared" si="60"/>
        <v>►</v>
      </c>
      <c r="C235" s="190" t="str">
        <f>C174</f>
        <v>N NOM DE VOTRE RECETTE | collez la--FAMILLE| Auteur &gt; VOUS</v>
      </c>
      <c r="D235" s="190">
        <f>D174</f>
        <v>1</v>
      </c>
      <c r="E235" s="191" t="str">
        <f>E174</f>
        <v>coupe</v>
      </c>
      <c r="F235" s="192" t="str">
        <f>F174</f>
        <v>Recette mère ► MILLE-FEUILLE  aux fraises des bois</v>
      </c>
      <c r="G235" s="533"/>
      <c r="H235" s="533"/>
      <c r="I235" s="533"/>
      <c r="J235" s="533"/>
      <c r="K235" s="1817"/>
      <c r="L235" s="1821" t="str">
        <f>IF(ISBLANK(M235),"",LARGE(L225:L234,1)+1)</f>
        <v/>
      </c>
      <c r="M235" s="1822"/>
      <c r="N235" s="1822"/>
      <c r="O235" s="1822"/>
      <c r="P235" s="1644"/>
      <c r="Q235" s="1644"/>
      <c r="R235" s="1644"/>
      <c r="S235" s="1644"/>
      <c r="T235" s="1645"/>
      <c r="V235" s="115" t="str">
        <f t="shared" si="61"/>
        <v>►</v>
      </c>
      <c r="W235" s="190" t="str">
        <f>W174</f>
        <v>N NAME OF YOUR RECIPE | paste it — FAMILY|  Author &gt; YOU</v>
      </c>
      <c r="X235" s="190">
        <f>X174</f>
        <v>0.6</v>
      </c>
      <c r="Y235" s="191" t="str">
        <f>Y174</f>
        <v>kg</v>
      </c>
      <c r="Z235" s="192" t="str">
        <f>Z174</f>
        <v>Master recipe ► Guinea fowl ballotine</v>
      </c>
      <c r="AA235" s="533"/>
      <c r="AB235" s="533"/>
      <c r="AC235" s="533"/>
      <c r="AD235" s="533"/>
      <c r="AE235" s="1817"/>
      <c r="AF235" s="1821" t="str">
        <f>IF(ISBLANK(AG235),"",LARGE(AF225:AF234,1)+1)</f>
        <v/>
      </c>
      <c r="AG235" s="1822"/>
      <c r="AH235" s="1644"/>
      <c r="AI235" s="1644"/>
      <c r="AJ235" s="1644"/>
      <c r="AK235" s="1644"/>
      <c r="AL235" s="1644"/>
      <c r="AM235" s="1644"/>
      <c r="AN235" s="1645"/>
      <c r="AP235" s="115" t="str">
        <f t="shared" si="62"/>
        <v>►</v>
      </c>
      <c r="AQ235" s="190" t="str">
        <f>AQ174</f>
        <v>N NOMBRE DE SU RECETA | pegue esto — FAMILIA| Autor &gt; USTED</v>
      </c>
      <c r="AR235" s="190">
        <f>AR174</f>
        <v>0.6</v>
      </c>
      <c r="AS235" s="191" t="str">
        <f>AS174</f>
        <v>kg</v>
      </c>
      <c r="AT235" s="192" t="str">
        <f>AT174</f>
        <v>Receta madre ► Ballotina de pintada</v>
      </c>
      <c r="AU235" s="533"/>
      <c r="AV235" s="533"/>
      <c r="AW235" s="533"/>
      <c r="AX235" s="533"/>
      <c r="AY235" s="1817"/>
      <c r="AZ235" s="1821" t="str">
        <f>IF(ISBLANK(BA235),"",LARGE(AZ225:AZ234,1)+1)</f>
        <v/>
      </c>
      <c r="BA235" s="1822"/>
      <c r="BB235" s="1644"/>
      <c r="BC235" s="1644"/>
      <c r="BD235" s="1644"/>
      <c r="BE235" s="1644"/>
      <c r="BF235" s="1644"/>
      <c r="BG235" s="1644"/>
      <c r="BH235" s="1645"/>
      <c r="BJ235" s="545"/>
      <c r="BK235" s="2603" t="s">
        <v>19</v>
      </c>
      <c r="BL235" s="2604">
        <v>10</v>
      </c>
      <c r="BM235" s="2605" t="s">
        <v>20</v>
      </c>
      <c r="BN235" s="2603" t="s">
        <v>21</v>
      </c>
      <c r="BO235" s="49"/>
      <c r="BP235" s="50"/>
      <c r="BR235" s="545"/>
      <c r="BS235" s="2603" t="s">
        <v>19</v>
      </c>
      <c r="BT235" s="2604">
        <v>10</v>
      </c>
      <c r="BU235" s="2605" t="s">
        <v>20</v>
      </c>
      <c r="BV235" s="2603" t="s">
        <v>21</v>
      </c>
      <c r="BW235" s="49"/>
      <c r="BX235" s="50"/>
      <c r="BZ235" s="545"/>
      <c r="CA235" s="2603" t="s">
        <v>19</v>
      </c>
      <c r="CB235" s="2604">
        <v>10</v>
      </c>
      <c r="CC235" s="2605" t="s">
        <v>20</v>
      </c>
      <c r="CD235" s="2603" t="s">
        <v>21</v>
      </c>
      <c r="CE235" s="49"/>
      <c r="CF235" s="50"/>
      <c r="CH235" s="3">
        <v>1</v>
      </c>
    </row>
    <row r="236" spans="2:86" ht="21" customHeight="1">
      <c r="B236" s="115" t="str">
        <f t="shared" si="60"/>
        <v>►</v>
      </c>
      <c r="C236" s="190" t="str">
        <f>C174</f>
        <v>N NOM DE VOTRE RECETTE | collez la--FAMILLE| Auteur &gt; VOUS</v>
      </c>
      <c r="D236" s="190">
        <f>D174</f>
        <v>1</v>
      </c>
      <c r="E236" s="191" t="str">
        <f>E174</f>
        <v>coupe</v>
      </c>
      <c r="F236" s="192" t="str">
        <f>F174</f>
        <v>Recette mère ► MILLE-FEUILLE  aux fraises des bois</v>
      </c>
      <c r="G236" s="533"/>
      <c r="H236" s="533"/>
      <c r="I236" s="533"/>
      <c r="J236" s="533"/>
      <c r="K236" s="1817"/>
      <c r="L236" s="1821" t="str">
        <f>IF(ISBLANK(M236),"",LARGE(L225:L235,1)+1)</f>
        <v/>
      </c>
      <c r="M236" s="1822"/>
      <c r="N236" s="1822"/>
      <c r="O236" s="1822"/>
      <c r="P236" s="1644"/>
      <c r="Q236" s="1644"/>
      <c r="R236" s="1644"/>
      <c r="S236" s="1644"/>
      <c r="T236" s="1645"/>
      <c r="V236" s="115" t="str">
        <f t="shared" si="61"/>
        <v>►</v>
      </c>
      <c r="W236" s="190" t="str">
        <f>W174</f>
        <v>N NAME OF YOUR RECIPE | paste it — FAMILY|  Author &gt; YOU</v>
      </c>
      <c r="X236" s="190">
        <f>X174</f>
        <v>0.6</v>
      </c>
      <c r="Y236" s="191" t="str">
        <f>Y174</f>
        <v>kg</v>
      </c>
      <c r="Z236" s="192" t="str">
        <f>Z174</f>
        <v>Master recipe ► Guinea fowl ballotine</v>
      </c>
      <c r="AA236" s="533"/>
      <c r="AB236" s="533"/>
      <c r="AC236" s="533"/>
      <c r="AD236" s="533"/>
      <c r="AE236" s="1817"/>
      <c r="AF236" s="1821" t="str">
        <f>IF(ISBLANK(AG236),"",LARGE(AF225:AF235,1)+1)</f>
        <v/>
      </c>
      <c r="AG236" s="1822"/>
      <c r="AH236" s="1644"/>
      <c r="AI236" s="1644"/>
      <c r="AJ236" s="1644"/>
      <c r="AK236" s="1644"/>
      <c r="AL236" s="1644"/>
      <c r="AM236" s="1644"/>
      <c r="AN236" s="1645"/>
      <c r="AP236" s="115" t="str">
        <f t="shared" si="62"/>
        <v>►</v>
      </c>
      <c r="AQ236" s="190" t="str">
        <f>AQ174</f>
        <v>N NOMBRE DE SU RECETA | pegue esto — FAMILIA| Autor &gt; USTED</v>
      </c>
      <c r="AR236" s="190">
        <f>AR174</f>
        <v>0.6</v>
      </c>
      <c r="AS236" s="191" t="str">
        <f>AS174</f>
        <v>kg</v>
      </c>
      <c r="AT236" s="192" t="str">
        <f>AT174</f>
        <v>Receta madre ► Ballotina de pintada</v>
      </c>
      <c r="AU236" s="533"/>
      <c r="AV236" s="533"/>
      <c r="AW236" s="533"/>
      <c r="AX236" s="533"/>
      <c r="AY236" s="1817"/>
      <c r="AZ236" s="1821" t="str">
        <f>IF(ISBLANK(BA236),"",LARGE(AZ225:AZ235,1)+1)</f>
        <v/>
      </c>
      <c r="BA236" s="1822"/>
      <c r="BB236" s="1644"/>
      <c r="BC236" s="1644"/>
      <c r="BD236" s="1644"/>
      <c r="BE236" s="1644"/>
      <c r="BF236" s="1644"/>
      <c r="BG236" s="1644"/>
      <c r="BH236" s="1645"/>
      <c r="BJ236" s="545"/>
      <c r="BK236" s="2603"/>
      <c r="BL236" s="2604"/>
      <c r="BM236" s="2605"/>
      <c r="BN236" s="2603"/>
      <c r="BO236" s="49"/>
      <c r="BP236" s="50"/>
      <c r="BR236" s="545"/>
      <c r="BS236" s="2603"/>
      <c r="BT236" s="2604"/>
      <c r="BU236" s="2605"/>
      <c r="BV236" s="2603"/>
      <c r="BW236" s="49"/>
      <c r="BX236" s="50"/>
      <c r="BZ236" s="545"/>
      <c r="CA236" s="2603"/>
      <c r="CB236" s="2604"/>
      <c r="CC236" s="2605"/>
      <c r="CD236" s="2603"/>
      <c r="CE236" s="49"/>
      <c r="CF236" s="50"/>
      <c r="CH236" s="3">
        <v>1</v>
      </c>
    </row>
    <row r="237" spans="2:86" ht="21" customHeight="1">
      <c r="B237" s="115" t="str">
        <f t="shared" si="60"/>
        <v>►</v>
      </c>
      <c r="C237" s="190" t="str">
        <f>C174</f>
        <v>N NOM DE VOTRE RECETTE | collez la--FAMILLE| Auteur &gt; VOUS</v>
      </c>
      <c r="D237" s="190">
        <f>D174</f>
        <v>1</v>
      </c>
      <c r="E237" s="191" t="str">
        <f>E174</f>
        <v>coupe</v>
      </c>
      <c r="F237" s="192" t="str">
        <f>F174</f>
        <v>Recette mère ► MILLE-FEUILLE  aux fraises des bois</v>
      </c>
      <c r="G237" s="533"/>
      <c r="H237" s="533"/>
      <c r="I237" s="533"/>
      <c r="J237" s="533"/>
      <c r="K237" s="1817"/>
      <c r="L237" s="1821" t="str">
        <f>IF(ISBLANK(M237),"",LARGE(L225:L236,1)+1)</f>
        <v/>
      </c>
      <c r="M237" s="1822"/>
      <c r="N237" s="1822"/>
      <c r="O237" s="1822"/>
      <c r="P237" s="1644"/>
      <c r="Q237" s="1644"/>
      <c r="R237" s="1644"/>
      <c r="S237" s="1644"/>
      <c r="T237" s="1645"/>
      <c r="V237" s="115" t="str">
        <f t="shared" si="61"/>
        <v>►</v>
      </c>
      <c r="W237" s="190" t="str">
        <f>W174</f>
        <v>N NAME OF YOUR RECIPE | paste it — FAMILY|  Author &gt; YOU</v>
      </c>
      <c r="X237" s="190">
        <f>X174</f>
        <v>0.6</v>
      </c>
      <c r="Y237" s="191" t="str">
        <f>Y174</f>
        <v>kg</v>
      </c>
      <c r="Z237" s="192" t="str">
        <f>Z174</f>
        <v>Master recipe ► Guinea fowl ballotine</v>
      </c>
      <c r="AA237" s="533"/>
      <c r="AB237" s="533"/>
      <c r="AC237" s="533"/>
      <c r="AD237" s="533"/>
      <c r="AE237" s="1817"/>
      <c r="AF237" s="1821" t="str">
        <f>IF(ISBLANK(AG237),"",LARGE(AF225:AF236,1)+1)</f>
        <v/>
      </c>
      <c r="AG237" s="1822"/>
      <c r="AH237" s="1644"/>
      <c r="AI237" s="1644"/>
      <c r="AJ237" s="1644"/>
      <c r="AK237" s="1644"/>
      <c r="AL237" s="1644"/>
      <c r="AM237" s="1644"/>
      <c r="AN237" s="1645"/>
      <c r="AP237" s="115" t="str">
        <f t="shared" si="62"/>
        <v>►</v>
      </c>
      <c r="AQ237" s="190" t="str">
        <f>AQ174</f>
        <v>N NOMBRE DE SU RECETA | pegue esto — FAMILIA| Autor &gt; USTED</v>
      </c>
      <c r="AR237" s="190">
        <f>AR174</f>
        <v>0.6</v>
      </c>
      <c r="AS237" s="191" t="str">
        <f>AS174</f>
        <v>kg</v>
      </c>
      <c r="AT237" s="192" t="str">
        <f>AT174</f>
        <v>Receta madre ► Ballotina de pintada</v>
      </c>
      <c r="AU237" s="533"/>
      <c r="AV237" s="533"/>
      <c r="AW237" s="533"/>
      <c r="AX237" s="533"/>
      <c r="AY237" s="1817"/>
      <c r="AZ237" s="1821" t="str">
        <f>IF(ISBLANK(BA237),"",LARGE(AZ225:AZ236,1)+1)</f>
        <v/>
      </c>
      <c r="BA237" s="1822"/>
      <c r="BB237" s="1644"/>
      <c r="BC237" s="1644"/>
      <c r="BD237" s="1644"/>
      <c r="BE237" s="1644"/>
      <c r="BF237" s="1644"/>
      <c r="BG237" s="1644"/>
      <c r="BH237" s="1645"/>
      <c r="BJ237" s="545"/>
      <c r="BK237" s="2603"/>
      <c r="BL237" s="2604"/>
      <c r="BM237" s="2605"/>
      <c r="BN237" s="2603"/>
      <c r="BO237" s="49"/>
      <c r="BP237" s="50"/>
      <c r="BR237" s="545"/>
      <c r="BS237" s="2603"/>
      <c r="BT237" s="2604"/>
      <c r="BU237" s="2605"/>
      <c r="BV237" s="2603"/>
      <c r="BW237" s="49"/>
      <c r="BX237" s="50"/>
      <c r="BZ237" s="545"/>
      <c r="CA237" s="2603"/>
      <c r="CB237" s="2604"/>
      <c r="CC237" s="2605"/>
      <c r="CD237" s="2603"/>
      <c r="CE237" s="49"/>
      <c r="CF237" s="50"/>
      <c r="CH237" s="3">
        <v>1</v>
      </c>
    </row>
    <row r="238" spans="2:86" ht="21" customHeight="1">
      <c r="B238" s="115" t="str">
        <f t="shared" si="60"/>
        <v>►</v>
      </c>
      <c r="C238" s="190" t="str">
        <f>C174</f>
        <v>N NOM DE VOTRE RECETTE | collez la--FAMILLE| Auteur &gt; VOUS</v>
      </c>
      <c r="D238" s="190">
        <f>D174</f>
        <v>1</v>
      </c>
      <c r="E238" s="191" t="str">
        <f>E174</f>
        <v>coupe</v>
      </c>
      <c r="F238" s="192" t="str">
        <f>F174</f>
        <v>Recette mère ► MILLE-FEUILLE  aux fraises des bois</v>
      </c>
      <c r="G238" s="533"/>
      <c r="H238" s="533"/>
      <c r="I238" s="533"/>
      <c r="J238" s="533"/>
      <c r="K238" s="1817"/>
      <c r="L238" s="1821" t="str">
        <f>IF(ISBLANK(M238),"",LARGE(L225:L237,1)+1)</f>
        <v/>
      </c>
      <c r="M238" s="1822"/>
      <c r="N238" s="1822"/>
      <c r="O238" s="1822"/>
      <c r="P238" s="1644"/>
      <c r="Q238" s="1644"/>
      <c r="R238" s="1644"/>
      <c r="S238" s="1644"/>
      <c r="T238" s="1645"/>
      <c r="V238" s="115" t="str">
        <f t="shared" si="61"/>
        <v>►</v>
      </c>
      <c r="W238" s="190" t="str">
        <f>W174</f>
        <v>N NAME OF YOUR RECIPE | paste it — FAMILY|  Author &gt; YOU</v>
      </c>
      <c r="X238" s="190">
        <f>X174</f>
        <v>0.6</v>
      </c>
      <c r="Y238" s="191" t="str">
        <f>Y174</f>
        <v>kg</v>
      </c>
      <c r="Z238" s="192" t="str">
        <f>Z174</f>
        <v>Master recipe ► Guinea fowl ballotine</v>
      </c>
      <c r="AA238" s="533"/>
      <c r="AB238" s="533"/>
      <c r="AC238" s="533"/>
      <c r="AD238" s="533"/>
      <c r="AE238" s="1817"/>
      <c r="AF238" s="1821" t="str">
        <f>IF(ISBLANK(AG238),"",LARGE(AF225:AF237,1)+1)</f>
        <v/>
      </c>
      <c r="AG238" s="1822"/>
      <c r="AH238" s="1644"/>
      <c r="AI238" s="1644"/>
      <c r="AJ238" s="1644"/>
      <c r="AK238" s="1644"/>
      <c r="AL238" s="1644"/>
      <c r="AM238" s="1644"/>
      <c r="AN238" s="1645"/>
      <c r="AP238" s="115" t="str">
        <f t="shared" si="62"/>
        <v>►</v>
      </c>
      <c r="AQ238" s="190" t="str">
        <f>AQ174</f>
        <v>N NOMBRE DE SU RECETA | pegue esto — FAMILIA| Autor &gt; USTED</v>
      </c>
      <c r="AR238" s="190">
        <f>AR174</f>
        <v>0.6</v>
      </c>
      <c r="AS238" s="191" t="str">
        <f>AS174</f>
        <v>kg</v>
      </c>
      <c r="AT238" s="192" t="str">
        <f>AT174</f>
        <v>Receta madre ► Ballotina de pintada</v>
      </c>
      <c r="AU238" s="533"/>
      <c r="AV238" s="533"/>
      <c r="AW238" s="533"/>
      <c r="AX238" s="533"/>
      <c r="AY238" s="1817"/>
      <c r="AZ238" s="1821" t="str">
        <f>IF(ISBLANK(BA238),"",LARGE(AZ225:AZ237,1)+1)</f>
        <v/>
      </c>
      <c r="BA238" s="1822"/>
      <c r="BB238" s="1644"/>
      <c r="BC238" s="1644"/>
      <c r="BD238" s="1644"/>
      <c r="BE238" s="1644"/>
      <c r="BF238" s="1644"/>
      <c r="BG238" s="1644"/>
      <c r="BH238" s="1645"/>
      <c r="BJ238" s="545"/>
      <c r="BK238" s="2603"/>
      <c r="BL238" s="2604"/>
      <c r="BM238" s="2605"/>
      <c r="BN238" s="2603"/>
      <c r="BO238" s="49"/>
      <c r="BP238" s="50"/>
      <c r="BR238" s="545"/>
      <c r="BS238" s="2603"/>
      <c r="BT238" s="2604"/>
      <c r="BU238" s="2605"/>
      <c r="BV238" s="2603"/>
      <c r="BW238" s="49"/>
      <c r="BX238" s="50"/>
      <c r="BZ238" s="545"/>
      <c r="CA238" s="2603"/>
      <c r="CB238" s="2604"/>
      <c r="CC238" s="2605"/>
      <c r="CD238" s="2603"/>
      <c r="CE238" s="49"/>
      <c r="CF238" s="50"/>
      <c r="CH238" s="3">
        <v>1</v>
      </c>
    </row>
    <row r="239" spans="2:86" ht="21" customHeight="1">
      <c r="B239" s="115" t="str">
        <f t="shared" si="60"/>
        <v>►</v>
      </c>
      <c r="C239" s="190" t="str">
        <f>C174</f>
        <v>N NOM DE VOTRE RECETTE | collez la--FAMILLE| Auteur &gt; VOUS</v>
      </c>
      <c r="D239" s="190">
        <f>D174</f>
        <v>1</v>
      </c>
      <c r="E239" s="191" t="str">
        <f>E174</f>
        <v>coupe</v>
      </c>
      <c r="F239" s="192" t="str">
        <f>F174</f>
        <v>Recette mère ► MILLE-FEUILLE  aux fraises des bois</v>
      </c>
      <c r="G239" s="533"/>
      <c r="H239" s="533"/>
      <c r="I239" s="533"/>
      <c r="J239" s="533"/>
      <c r="K239" s="1817"/>
      <c r="L239" s="1821" t="str">
        <f>IF(ISBLANK(M239),"",LARGE(L225:L238,1)+1)</f>
        <v/>
      </c>
      <c r="M239" s="1822"/>
      <c r="N239" s="1822"/>
      <c r="O239" s="1822"/>
      <c r="P239" s="1644"/>
      <c r="Q239" s="1644"/>
      <c r="R239" s="1644"/>
      <c r="S239" s="1644"/>
      <c r="T239" s="1645"/>
      <c r="V239" s="115" t="str">
        <f t="shared" si="61"/>
        <v>►</v>
      </c>
      <c r="W239" s="190" t="str">
        <f>W174</f>
        <v>N NAME OF YOUR RECIPE | paste it — FAMILY|  Author &gt; YOU</v>
      </c>
      <c r="X239" s="190">
        <f>X174</f>
        <v>0.6</v>
      </c>
      <c r="Y239" s="191" t="str">
        <f>Y174</f>
        <v>kg</v>
      </c>
      <c r="Z239" s="192" t="str">
        <f>Z174</f>
        <v>Master recipe ► Guinea fowl ballotine</v>
      </c>
      <c r="AA239" s="533"/>
      <c r="AB239" s="533"/>
      <c r="AC239" s="533"/>
      <c r="AD239" s="533"/>
      <c r="AE239" s="1817"/>
      <c r="AF239" s="1821" t="str">
        <f>IF(ISBLANK(AG239),"",LARGE(AF225:AF238,1)+1)</f>
        <v/>
      </c>
      <c r="AG239" s="1822"/>
      <c r="AH239" s="1644"/>
      <c r="AI239" s="1644"/>
      <c r="AJ239" s="1644"/>
      <c r="AK239" s="1644"/>
      <c r="AL239" s="1644"/>
      <c r="AM239" s="1644"/>
      <c r="AN239" s="1645"/>
      <c r="AP239" s="115" t="str">
        <f t="shared" si="62"/>
        <v>►</v>
      </c>
      <c r="AQ239" s="190" t="str">
        <f>AQ174</f>
        <v>N NOMBRE DE SU RECETA | pegue esto — FAMILIA| Autor &gt; USTED</v>
      </c>
      <c r="AR239" s="190">
        <f>AR174</f>
        <v>0.6</v>
      </c>
      <c r="AS239" s="191" t="str">
        <f>AS174</f>
        <v>kg</v>
      </c>
      <c r="AT239" s="192" t="str">
        <f>AT174</f>
        <v>Receta madre ► Ballotina de pintada</v>
      </c>
      <c r="AU239" s="533"/>
      <c r="AV239" s="533"/>
      <c r="AW239" s="533"/>
      <c r="AX239" s="533"/>
      <c r="AY239" s="1817"/>
      <c r="AZ239" s="1821" t="str">
        <f>IF(ISBLANK(BA239),"",LARGE(AZ225:AZ238,1)+1)</f>
        <v/>
      </c>
      <c r="BA239" s="1822"/>
      <c r="BB239" s="1644"/>
      <c r="BC239" s="1644"/>
      <c r="BD239" s="1644"/>
      <c r="BE239" s="1644"/>
      <c r="BF239" s="1644"/>
      <c r="BG239" s="1644"/>
      <c r="BH239" s="1645"/>
      <c r="BJ239" s="545"/>
      <c r="BK239" s="2603"/>
      <c r="BL239" s="2604"/>
      <c r="BM239" s="2605"/>
      <c r="BN239" s="2603"/>
      <c r="BO239" s="49"/>
      <c r="BP239" s="50"/>
      <c r="BR239" s="545"/>
      <c r="BS239" s="2603"/>
      <c r="BT239" s="2604"/>
      <c r="BU239" s="2605"/>
      <c r="BV239" s="2603"/>
      <c r="BW239" s="49"/>
      <c r="BX239" s="50"/>
      <c r="BZ239" s="545"/>
      <c r="CA239" s="2603"/>
      <c r="CB239" s="2604"/>
      <c r="CC239" s="2605"/>
      <c r="CD239" s="2603"/>
      <c r="CE239" s="49"/>
      <c r="CF239" s="50"/>
      <c r="CH239" s="3">
        <v>1</v>
      </c>
    </row>
    <row r="240" spans="2:86" ht="21" customHeight="1">
      <c r="B240" s="115" t="str">
        <f t="shared" si="60"/>
        <v>►</v>
      </c>
      <c r="C240" s="190" t="str">
        <f>C174</f>
        <v>N NOM DE VOTRE RECETTE | collez la--FAMILLE| Auteur &gt; VOUS</v>
      </c>
      <c r="D240" s="190">
        <f>D174</f>
        <v>1</v>
      </c>
      <c r="E240" s="191" t="str">
        <f>E174</f>
        <v>coupe</v>
      </c>
      <c r="F240" s="192" t="str">
        <f>F174</f>
        <v>Recette mère ► MILLE-FEUILLE  aux fraises des bois</v>
      </c>
      <c r="G240" s="533"/>
      <c r="H240" s="533"/>
      <c r="I240" s="533"/>
      <c r="J240" s="533"/>
      <c r="K240" s="1817"/>
      <c r="L240" s="1821" t="str">
        <f>IF(ISBLANK(M240),"",LARGE(L225:L239,1)+1)</f>
        <v/>
      </c>
      <c r="M240" s="1822"/>
      <c r="N240" s="1822"/>
      <c r="O240" s="1822"/>
      <c r="P240" s="1644"/>
      <c r="Q240" s="1644"/>
      <c r="R240" s="1644"/>
      <c r="S240" s="1644"/>
      <c r="T240" s="1645"/>
      <c r="V240" s="115" t="str">
        <f t="shared" si="61"/>
        <v>►</v>
      </c>
      <c r="W240" s="190" t="str">
        <f>W174</f>
        <v>N NAME OF YOUR RECIPE | paste it — FAMILY|  Author &gt; YOU</v>
      </c>
      <c r="X240" s="190">
        <f>X174</f>
        <v>0.6</v>
      </c>
      <c r="Y240" s="191" t="str">
        <f>Y174</f>
        <v>kg</v>
      </c>
      <c r="Z240" s="192" t="str">
        <f>Z174</f>
        <v>Master recipe ► Guinea fowl ballotine</v>
      </c>
      <c r="AA240" s="533"/>
      <c r="AB240" s="533"/>
      <c r="AC240" s="533"/>
      <c r="AD240" s="533"/>
      <c r="AE240" s="1817"/>
      <c r="AF240" s="1821" t="str">
        <f>IF(ISBLANK(AG240),"",LARGE(AF225:AF239,1)+1)</f>
        <v/>
      </c>
      <c r="AG240" s="1822"/>
      <c r="AH240" s="1644"/>
      <c r="AI240" s="1644"/>
      <c r="AJ240" s="1644"/>
      <c r="AK240" s="1644"/>
      <c r="AL240" s="1644"/>
      <c r="AM240" s="1644"/>
      <c r="AN240" s="1645"/>
      <c r="AP240" s="115" t="str">
        <f t="shared" si="62"/>
        <v>►</v>
      </c>
      <c r="AQ240" s="190" t="str">
        <f>AQ174</f>
        <v>N NOMBRE DE SU RECETA | pegue esto — FAMILIA| Autor &gt; USTED</v>
      </c>
      <c r="AR240" s="190">
        <f>AR174</f>
        <v>0.6</v>
      </c>
      <c r="AS240" s="191" t="str">
        <f>AS174</f>
        <v>kg</v>
      </c>
      <c r="AT240" s="192" t="str">
        <f>AT174</f>
        <v>Receta madre ► Ballotina de pintada</v>
      </c>
      <c r="AU240" s="533"/>
      <c r="AV240" s="533"/>
      <c r="AW240" s="533"/>
      <c r="AX240" s="533"/>
      <c r="AY240" s="1817"/>
      <c r="AZ240" s="1821" t="str">
        <f>IF(ISBLANK(BA240),"",LARGE(AZ225:AZ239,1)+1)</f>
        <v/>
      </c>
      <c r="BA240" s="1822"/>
      <c r="BB240" s="1644"/>
      <c r="BC240" s="1644"/>
      <c r="BD240" s="1644"/>
      <c r="BE240" s="1644"/>
      <c r="BF240" s="1644"/>
      <c r="BG240" s="1644"/>
      <c r="BH240" s="1645"/>
      <c r="BJ240" s="545"/>
      <c r="BK240" s="2603"/>
      <c r="BL240" s="2604"/>
      <c r="BM240" s="2605"/>
      <c r="BN240" s="2603"/>
      <c r="BO240" s="49"/>
      <c r="BP240" s="50"/>
      <c r="BR240" s="545"/>
      <c r="BS240" s="2603"/>
      <c r="BT240" s="2604"/>
      <c r="BU240" s="2605"/>
      <c r="BV240" s="2603"/>
      <c r="BW240" s="49"/>
      <c r="BX240" s="50"/>
      <c r="BZ240" s="545"/>
      <c r="CA240" s="2603"/>
      <c r="CB240" s="2604"/>
      <c r="CC240" s="2605"/>
      <c r="CD240" s="2603"/>
      <c r="CE240" s="49"/>
      <c r="CF240" s="50"/>
      <c r="CH240" s="3">
        <v>1</v>
      </c>
    </row>
    <row r="241" spans="2:86" ht="21" customHeight="1">
      <c r="B241" s="115" t="str">
        <f t="shared" si="60"/>
        <v>►</v>
      </c>
      <c r="C241" s="190" t="str">
        <f>C174</f>
        <v>N NOM DE VOTRE RECETTE | collez la--FAMILLE| Auteur &gt; VOUS</v>
      </c>
      <c r="D241" s="190">
        <f>D174</f>
        <v>1</v>
      </c>
      <c r="E241" s="191" t="str">
        <f>E174</f>
        <v>coupe</v>
      </c>
      <c r="F241" s="192" t="str">
        <f>F174</f>
        <v>Recette mère ► MILLE-FEUILLE  aux fraises des bois</v>
      </c>
      <c r="G241" s="533"/>
      <c r="H241" s="533"/>
      <c r="I241" s="533"/>
      <c r="J241" s="533"/>
      <c r="K241" s="1817"/>
      <c r="L241" s="1821" t="str">
        <f>IF(ISBLANK(M241),"",LARGE(L225:L240,1)+1)</f>
        <v/>
      </c>
      <c r="M241" s="1822"/>
      <c r="N241" s="1822"/>
      <c r="O241" s="1822"/>
      <c r="P241" s="1644"/>
      <c r="Q241" s="1644"/>
      <c r="R241" s="1644"/>
      <c r="S241" s="1644"/>
      <c r="T241" s="1645"/>
      <c r="V241" s="115" t="str">
        <f t="shared" si="61"/>
        <v>►</v>
      </c>
      <c r="W241" s="190" t="str">
        <f>W174</f>
        <v>N NAME OF YOUR RECIPE | paste it — FAMILY|  Author &gt; YOU</v>
      </c>
      <c r="X241" s="190">
        <f>X174</f>
        <v>0.6</v>
      </c>
      <c r="Y241" s="191" t="str">
        <f>Y174</f>
        <v>kg</v>
      </c>
      <c r="Z241" s="192" t="str">
        <f>Z174</f>
        <v>Master recipe ► Guinea fowl ballotine</v>
      </c>
      <c r="AA241" s="533"/>
      <c r="AB241" s="533"/>
      <c r="AC241" s="533"/>
      <c r="AD241" s="533"/>
      <c r="AE241" s="1817"/>
      <c r="AF241" s="1821" t="str">
        <f>IF(ISBLANK(AG241),"",LARGE(AF225:AF240,1)+1)</f>
        <v/>
      </c>
      <c r="AG241" s="1822"/>
      <c r="AH241" s="1644"/>
      <c r="AI241" s="1644"/>
      <c r="AJ241" s="1644"/>
      <c r="AK241" s="1644"/>
      <c r="AL241" s="1644"/>
      <c r="AM241" s="1644"/>
      <c r="AN241" s="1645"/>
      <c r="AP241" s="115" t="str">
        <f t="shared" si="62"/>
        <v>►</v>
      </c>
      <c r="AQ241" s="190" t="str">
        <f>AQ174</f>
        <v>N NOMBRE DE SU RECETA | pegue esto — FAMILIA| Autor &gt; USTED</v>
      </c>
      <c r="AR241" s="190">
        <f>AR174</f>
        <v>0.6</v>
      </c>
      <c r="AS241" s="191" t="str">
        <f>AS174</f>
        <v>kg</v>
      </c>
      <c r="AT241" s="192" t="str">
        <f>AT174</f>
        <v>Receta madre ► Ballotina de pintada</v>
      </c>
      <c r="AU241" s="533"/>
      <c r="AV241" s="533"/>
      <c r="AW241" s="533"/>
      <c r="AX241" s="533"/>
      <c r="AY241" s="1817"/>
      <c r="AZ241" s="1821" t="str">
        <f>IF(ISBLANK(BA241),"",LARGE(AZ225:AZ240,1)+1)</f>
        <v/>
      </c>
      <c r="BA241" s="1822"/>
      <c r="BB241" s="1644"/>
      <c r="BC241" s="1644"/>
      <c r="BD241" s="1644"/>
      <c r="BE241" s="1644"/>
      <c r="BF241" s="1644"/>
      <c r="BG241" s="1644"/>
      <c r="BH241" s="1645"/>
      <c r="BJ241" s="545"/>
      <c r="BK241" s="2603"/>
      <c r="BL241" s="2604"/>
      <c r="BM241" s="2605"/>
      <c r="BN241" s="2603"/>
      <c r="BO241" s="49"/>
      <c r="BP241" s="50"/>
      <c r="BR241" s="545"/>
      <c r="BS241" s="2603"/>
      <c r="BT241" s="2604"/>
      <c r="BU241" s="2605"/>
      <c r="BV241" s="2603"/>
      <c r="BW241" s="49"/>
      <c r="BX241" s="50"/>
      <c r="BZ241" s="545"/>
      <c r="CA241" s="2603"/>
      <c r="CB241" s="2604"/>
      <c r="CC241" s="2605"/>
      <c r="CD241" s="2603"/>
      <c r="CE241" s="49"/>
      <c r="CF241" s="50"/>
      <c r="CH241" s="3">
        <v>1</v>
      </c>
    </row>
    <row r="242" spans="2:86" ht="21" customHeight="1">
      <c r="B242" s="115" t="str">
        <f t="shared" si="60"/>
        <v>►</v>
      </c>
      <c r="C242" s="190" t="str">
        <f>C174</f>
        <v>N NOM DE VOTRE RECETTE | collez la--FAMILLE| Auteur &gt; VOUS</v>
      </c>
      <c r="D242" s="190">
        <f>D174</f>
        <v>1</v>
      </c>
      <c r="E242" s="191" t="str">
        <f>E174</f>
        <v>coupe</v>
      </c>
      <c r="F242" s="192" t="str">
        <f>F174</f>
        <v>Recette mère ► MILLE-FEUILLE  aux fraises des bois</v>
      </c>
      <c r="G242" s="533"/>
      <c r="H242" s="533"/>
      <c r="I242" s="533"/>
      <c r="J242" s="533"/>
      <c r="K242" s="1817"/>
      <c r="L242" s="1821" t="str">
        <f>IF(ISBLANK(M242),"",LARGE(L225:L241,1)+1)</f>
        <v/>
      </c>
      <c r="M242" s="1822"/>
      <c r="N242" s="1822"/>
      <c r="O242" s="1822"/>
      <c r="P242" s="1644"/>
      <c r="Q242" s="1644"/>
      <c r="R242" s="1644"/>
      <c r="S242" s="1644"/>
      <c r="T242" s="1645"/>
      <c r="V242" s="115" t="str">
        <f t="shared" si="61"/>
        <v>►</v>
      </c>
      <c r="W242" s="190" t="str">
        <f>W174</f>
        <v>N NAME OF YOUR RECIPE | paste it — FAMILY|  Author &gt; YOU</v>
      </c>
      <c r="X242" s="190">
        <f>X174</f>
        <v>0.6</v>
      </c>
      <c r="Y242" s="191" t="str">
        <f>Y174</f>
        <v>kg</v>
      </c>
      <c r="Z242" s="192" t="str">
        <f>Z174</f>
        <v>Master recipe ► Guinea fowl ballotine</v>
      </c>
      <c r="AA242" s="533"/>
      <c r="AB242" s="533"/>
      <c r="AC242" s="533"/>
      <c r="AD242" s="533"/>
      <c r="AE242" s="1817"/>
      <c r="AF242" s="1821" t="str">
        <f>IF(ISBLANK(AG242),"",LARGE(AF225:AF241,1)+1)</f>
        <v/>
      </c>
      <c r="AG242" s="1822"/>
      <c r="AH242" s="1644"/>
      <c r="AI242" s="1644"/>
      <c r="AJ242" s="1644"/>
      <c r="AK242" s="1644"/>
      <c r="AL242" s="1644"/>
      <c r="AM242" s="1644"/>
      <c r="AN242" s="1645"/>
      <c r="AP242" s="115" t="str">
        <f t="shared" si="62"/>
        <v>►</v>
      </c>
      <c r="AQ242" s="190" t="str">
        <f>AQ174</f>
        <v>N NOMBRE DE SU RECETA | pegue esto — FAMILIA| Autor &gt; USTED</v>
      </c>
      <c r="AR242" s="190">
        <f>AR174</f>
        <v>0.6</v>
      </c>
      <c r="AS242" s="191" t="str">
        <f>AS174</f>
        <v>kg</v>
      </c>
      <c r="AT242" s="192" t="str">
        <f>AT174</f>
        <v>Receta madre ► Ballotina de pintada</v>
      </c>
      <c r="AU242" s="533"/>
      <c r="AV242" s="533"/>
      <c r="AW242" s="533"/>
      <c r="AX242" s="533"/>
      <c r="AY242" s="1817"/>
      <c r="AZ242" s="1821" t="str">
        <f>IF(ISBLANK(BA242),"",LARGE(AZ225:AZ241,1)+1)</f>
        <v/>
      </c>
      <c r="BA242" s="1822"/>
      <c r="BB242" s="1644"/>
      <c r="BC242" s="1644"/>
      <c r="BD242" s="1644"/>
      <c r="BE242" s="1644"/>
      <c r="BF242" s="1644"/>
      <c r="BG242" s="1644"/>
      <c r="BH242" s="1645"/>
      <c r="BJ242" s="545"/>
      <c r="BK242" s="2603"/>
      <c r="BL242" s="570"/>
      <c r="BM242" s="570"/>
      <c r="BN242" s="2603"/>
      <c r="BO242" s="49"/>
      <c r="BP242" s="50"/>
      <c r="BR242" s="545"/>
      <c r="BS242" s="2603"/>
      <c r="BT242" s="570"/>
      <c r="BU242" s="570"/>
      <c r="BV242" s="2603"/>
      <c r="BW242" s="49"/>
      <c r="BX242" s="50"/>
      <c r="BZ242" s="545"/>
      <c r="CA242" s="2603"/>
      <c r="CB242" s="570"/>
      <c r="CC242" s="570"/>
      <c r="CD242" s="2603"/>
      <c r="CE242" s="49"/>
      <c r="CF242" s="50"/>
      <c r="CH242" s="3">
        <v>1</v>
      </c>
    </row>
    <row r="243" spans="2:86" ht="21" customHeight="1">
      <c r="B243" s="115" t="str">
        <f t="shared" si="60"/>
        <v>►</v>
      </c>
      <c r="C243" s="190" t="str">
        <f>C174</f>
        <v>N NOM DE VOTRE RECETTE | collez la--FAMILLE| Auteur &gt; VOUS</v>
      </c>
      <c r="D243" s="190">
        <f>D174</f>
        <v>1</v>
      </c>
      <c r="E243" s="191" t="str">
        <f>E174</f>
        <v>coupe</v>
      </c>
      <c r="F243" s="192" t="str">
        <f>F174</f>
        <v>Recette mère ► MILLE-FEUILLE  aux fraises des bois</v>
      </c>
      <c r="G243" s="533"/>
      <c r="H243" s="533"/>
      <c r="I243" s="533"/>
      <c r="J243" s="533"/>
      <c r="K243" s="1817"/>
      <c r="L243" s="1821" t="str">
        <f>IF(ISBLANK(M243),"",LARGE(L225:L242,1)+1)</f>
        <v/>
      </c>
      <c r="M243" s="1822"/>
      <c r="N243" s="1822"/>
      <c r="O243" s="1822"/>
      <c r="P243" s="1644"/>
      <c r="Q243" s="1644"/>
      <c r="R243" s="1644"/>
      <c r="S243" s="1644"/>
      <c r="T243" s="1645"/>
      <c r="V243" s="115" t="str">
        <f t="shared" si="61"/>
        <v>►</v>
      </c>
      <c r="W243" s="190" t="str">
        <f>W174</f>
        <v>N NAME OF YOUR RECIPE | paste it — FAMILY|  Author &gt; YOU</v>
      </c>
      <c r="X243" s="190">
        <f>X174</f>
        <v>0.6</v>
      </c>
      <c r="Y243" s="191" t="str">
        <f>Y174</f>
        <v>kg</v>
      </c>
      <c r="Z243" s="192" t="str">
        <f>Z174</f>
        <v>Master recipe ► Guinea fowl ballotine</v>
      </c>
      <c r="AA243" s="533"/>
      <c r="AB243" s="533"/>
      <c r="AC243" s="533"/>
      <c r="AD243" s="533"/>
      <c r="AE243" s="1817"/>
      <c r="AF243" s="1821" t="str">
        <f>IF(ISBLANK(AG243),"",LARGE(AF225:AF242,1)+1)</f>
        <v/>
      </c>
      <c r="AG243" s="1822"/>
      <c r="AH243" s="1644"/>
      <c r="AI243" s="1644"/>
      <c r="AJ243" s="1644"/>
      <c r="AK243" s="1644"/>
      <c r="AL243" s="1644"/>
      <c r="AM243" s="1644"/>
      <c r="AN243" s="1645"/>
      <c r="AP243" s="115" t="str">
        <f t="shared" si="62"/>
        <v>►</v>
      </c>
      <c r="AQ243" s="190" t="str">
        <f>AQ174</f>
        <v>N NOMBRE DE SU RECETA | pegue esto — FAMILIA| Autor &gt; USTED</v>
      </c>
      <c r="AR243" s="190">
        <f>AR174</f>
        <v>0.6</v>
      </c>
      <c r="AS243" s="191" t="str">
        <f>AS174</f>
        <v>kg</v>
      </c>
      <c r="AT243" s="192" t="str">
        <f>AT174</f>
        <v>Receta madre ► Ballotina de pintada</v>
      </c>
      <c r="AU243" s="533"/>
      <c r="AV243" s="533"/>
      <c r="AW243" s="533"/>
      <c r="AX243" s="533"/>
      <c r="AY243" s="1817"/>
      <c r="AZ243" s="1821" t="str">
        <f>IF(ISBLANK(BA243),"",LARGE(AZ225:AZ242,1)+1)</f>
        <v/>
      </c>
      <c r="BA243" s="1822"/>
      <c r="BB243" s="1644"/>
      <c r="BC243" s="1644"/>
      <c r="BD243" s="1644"/>
      <c r="BE243" s="1644"/>
      <c r="BF243" s="1644"/>
      <c r="BG243" s="1644"/>
      <c r="BH243" s="1645"/>
      <c r="BJ243" s="1148" t="s">
        <v>822</v>
      </c>
      <c r="BK243" s="1484" t="s">
        <v>3294</v>
      </c>
      <c r="BL243" s="1482"/>
      <c r="BM243" s="1482"/>
      <c r="BN243" s="1483" t="s">
        <v>3254</v>
      </c>
      <c r="BO243" s="1482"/>
      <c r="BP243" s="50"/>
      <c r="BR243" s="1148"/>
      <c r="BS243" s="49"/>
      <c r="BT243" s="49"/>
      <c r="BU243" s="49"/>
      <c r="BV243" s="49"/>
      <c r="BW243" s="49"/>
      <c r="BX243" s="50"/>
      <c r="BZ243" s="1148" t="s">
        <v>824</v>
      </c>
      <c r="CA243" s="49"/>
      <c r="CB243" s="49"/>
      <c r="CC243" s="49"/>
      <c r="CD243" s="49"/>
      <c r="CE243" s="49"/>
      <c r="CF243" s="50"/>
      <c r="CH243" s="3">
        <v>1</v>
      </c>
    </row>
    <row r="244" spans="2:86" ht="21" customHeight="1">
      <c r="B244" s="115" t="str">
        <f t="shared" si="60"/>
        <v>►</v>
      </c>
      <c r="C244" s="190" t="str">
        <f>C174</f>
        <v>N NOM DE VOTRE RECETTE | collez la--FAMILLE| Auteur &gt; VOUS</v>
      </c>
      <c r="D244" s="190">
        <f>D174</f>
        <v>1</v>
      </c>
      <c r="E244" s="191" t="str">
        <f>E174</f>
        <v>coupe</v>
      </c>
      <c r="F244" s="192" t="str">
        <f>F174</f>
        <v>Recette mère ► MILLE-FEUILLE  aux fraises des bois</v>
      </c>
      <c r="G244" s="533"/>
      <c r="H244" s="533"/>
      <c r="I244" s="533"/>
      <c r="J244" s="533"/>
      <c r="K244" s="1817"/>
      <c r="L244" s="1821" t="str">
        <f>IF(ISBLANK(M244),"",LARGE(L225:L243,1)+1)</f>
        <v/>
      </c>
      <c r="M244" s="1822"/>
      <c r="N244" s="1822"/>
      <c r="O244" s="1822"/>
      <c r="P244" s="1644"/>
      <c r="Q244" s="1644"/>
      <c r="R244" s="1644"/>
      <c r="S244" s="1644"/>
      <c r="T244" s="1645"/>
      <c r="V244" s="115" t="str">
        <f t="shared" si="61"/>
        <v>►</v>
      </c>
      <c r="W244" s="190" t="str">
        <f>W174</f>
        <v>N NAME OF YOUR RECIPE | paste it — FAMILY|  Author &gt; YOU</v>
      </c>
      <c r="X244" s="190">
        <f>X174</f>
        <v>0.6</v>
      </c>
      <c r="Y244" s="191" t="str">
        <f>Y174</f>
        <v>kg</v>
      </c>
      <c r="Z244" s="192" t="str">
        <f>Z174</f>
        <v>Master recipe ► Guinea fowl ballotine</v>
      </c>
      <c r="AA244" s="533"/>
      <c r="AB244" s="533"/>
      <c r="AC244" s="533"/>
      <c r="AD244" s="533"/>
      <c r="AE244" s="1817"/>
      <c r="AF244" s="1821" t="str">
        <f>IF(ISBLANK(AG244),"",LARGE(AF225:AF243,1)+1)</f>
        <v/>
      </c>
      <c r="AG244" s="1822"/>
      <c r="AH244" s="1644"/>
      <c r="AI244" s="1644"/>
      <c r="AJ244" s="1644"/>
      <c r="AK244" s="1644"/>
      <c r="AL244" s="1644"/>
      <c r="AM244" s="1644"/>
      <c r="AN244" s="1645"/>
      <c r="AP244" s="115" t="str">
        <f t="shared" si="62"/>
        <v>►</v>
      </c>
      <c r="AQ244" s="190" t="str">
        <f>AQ174</f>
        <v>N NOMBRE DE SU RECETA | pegue esto — FAMILIA| Autor &gt; USTED</v>
      </c>
      <c r="AR244" s="190">
        <f>AR174</f>
        <v>0.6</v>
      </c>
      <c r="AS244" s="191" t="str">
        <f>AS174</f>
        <v>kg</v>
      </c>
      <c r="AT244" s="192" t="str">
        <f>AT174</f>
        <v>Receta madre ► Ballotina de pintada</v>
      </c>
      <c r="AU244" s="533"/>
      <c r="AV244" s="533"/>
      <c r="AW244" s="533"/>
      <c r="AX244" s="533"/>
      <c r="AY244" s="1817"/>
      <c r="AZ244" s="1821" t="str">
        <f>IF(ISBLANK(BA244),"",LARGE(AZ225:AZ243,1)+1)</f>
        <v/>
      </c>
      <c r="BA244" s="1822"/>
      <c r="BB244" s="1644"/>
      <c r="BC244" s="1644"/>
      <c r="BD244" s="1644"/>
      <c r="BE244" s="1644"/>
      <c r="BF244" s="1644"/>
      <c r="BG244" s="1644"/>
      <c r="BH244" s="1645"/>
      <c r="BJ244" s="1149" t="s">
        <v>1944</v>
      </c>
      <c r="BK244" s="49"/>
      <c r="BL244" s="49"/>
      <c r="BM244" s="49"/>
      <c r="BN244" s="49"/>
      <c r="BO244" s="49"/>
      <c r="BP244" s="50"/>
      <c r="BR244" s="1149" t="s">
        <v>1946</v>
      </c>
      <c r="BS244" s="49"/>
      <c r="BT244" s="49"/>
      <c r="BU244" s="49"/>
      <c r="BV244" s="49"/>
      <c r="BW244" s="49"/>
      <c r="BX244" s="50"/>
      <c r="BZ244" s="1149" t="s">
        <v>1948</v>
      </c>
      <c r="CA244" s="49"/>
      <c r="CB244" s="49"/>
      <c r="CC244" s="49"/>
      <c r="CD244" s="49"/>
      <c r="CE244" s="49"/>
      <c r="CF244" s="50"/>
      <c r="CH244" s="3">
        <v>1</v>
      </c>
    </row>
    <row r="245" spans="2:86" ht="21" customHeight="1">
      <c r="B245" s="115" t="str">
        <f t="shared" si="60"/>
        <v>►</v>
      </c>
      <c r="C245" s="190" t="str">
        <f>C174</f>
        <v>N NOM DE VOTRE RECETTE | collez la--FAMILLE| Auteur &gt; VOUS</v>
      </c>
      <c r="D245" s="190">
        <f>D174</f>
        <v>1</v>
      </c>
      <c r="E245" s="191" t="str">
        <f>E174</f>
        <v>coupe</v>
      </c>
      <c r="F245" s="192" t="str">
        <f>F174</f>
        <v>Recette mère ► MILLE-FEUILLE  aux fraises des bois</v>
      </c>
      <c r="G245" s="533"/>
      <c r="H245" s="533"/>
      <c r="I245" s="533"/>
      <c r="J245" s="533"/>
      <c r="K245" s="1817"/>
      <c r="L245" s="1821" t="str">
        <f>IF(ISBLANK(M245),"",LARGE(L225:L244,1)+1)</f>
        <v/>
      </c>
      <c r="M245" s="1822"/>
      <c r="N245" s="1822"/>
      <c r="O245" s="1822"/>
      <c r="P245" s="1644"/>
      <c r="Q245" s="1644"/>
      <c r="R245" s="1644"/>
      <c r="S245" s="1644"/>
      <c r="T245" s="1645"/>
      <c r="V245" s="115" t="str">
        <f t="shared" si="61"/>
        <v>►</v>
      </c>
      <c r="W245" s="190" t="str">
        <f>W174</f>
        <v>N NAME OF YOUR RECIPE | paste it — FAMILY|  Author &gt; YOU</v>
      </c>
      <c r="X245" s="190">
        <f>X174</f>
        <v>0.6</v>
      </c>
      <c r="Y245" s="191" t="str">
        <f>Y174</f>
        <v>kg</v>
      </c>
      <c r="Z245" s="192" t="str">
        <f>Z174</f>
        <v>Master recipe ► Guinea fowl ballotine</v>
      </c>
      <c r="AA245" s="533"/>
      <c r="AB245" s="533"/>
      <c r="AC245" s="533"/>
      <c r="AD245" s="533"/>
      <c r="AE245" s="1817"/>
      <c r="AF245" s="1821" t="str">
        <f>IF(ISBLANK(AG245),"",LARGE(AF225:AF244,1)+1)</f>
        <v/>
      </c>
      <c r="AG245" s="1822"/>
      <c r="AH245" s="1644"/>
      <c r="AI245" s="1644"/>
      <c r="AJ245" s="1644"/>
      <c r="AK245" s="1644"/>
      <c r="AL245" s="1644"/>
      <c r="AM245" s="1644"/>
      <c r="AN245" s="1645"/>
      <c r="AP245" s="115" t="str">
        <f t="shared" si="62"/>
        <v>►</v>
      </c>
      <c r="AQ245" s="190" t="str">
        <f>AQ174</f>
        <v>N NOMBRE DE SU RECETA | pegue esto — FAMILIA| Autor &gt; USTED</v>
      </c>
      <c r="AR245" s="190">
        <f>AR174</f>
        <v>0.6</v>
      </c>
      <c r="AS245" s="191" t="str">
        <f>AS174</f>
        <v>kg</v>
      </c>
      <c r="AT245" s="192" t="str">
        <f>AT174</f>
        <v>Receta madre ► Ballotina de pintada</v>
      </c>
      <c r="AU245" s="533"/>
      <c r="AV245" s="533"/>
      <c r="AW245" s="533"/>
      <c r="AX245" s="533"/>
      <c r="AY245" s="1817"/>
      <c r="AZ245" s="1821" t="str">
        <f>IF(ISBLANK(BA245),"",LARGE(AZ225:AZ244,1)+1)</f>
        <v/>
      </c>
      <c r="BA245" s="1822"/>
      <c r="BB245" s="1644"/>
      <c r="BC245" s="1644"/>
      <c r="BD245" s="1644"/>
      <c r="BE245" s="1644"/>
      <c r="BF245" s="1644"/>
      <c r="BG245" s="1644"/>
      <c r="BH245" s="1645"/>
      <c r="BJ245" s="2615" t="s">
        <v>1955</v>
      </c>
      <c r="BK245" s="2616"/>
      <c r="BL245" s="2616"/>
      <c r="BM245" s="2616"/>
      <c r="BN245" s="2616"/>
      <c r="BO245" s="2616"/>
      <c r="BP245" s="2617"/>
      <c r="BR245" s="2615" t="s">
        <v>1947</v>
      </c>
      <c r="BS245" s="2616"/>
      <c r="BT245" s="2616"/>
      <c r="BU245" s="2616"/>
      <c r="BV245" s="2616"/>
      <c r="BW245" s="2616"/>
      <c r="BX245" s="2617"/>
      <c r="BZ245" s="2615" t="s">
        <v>1949</v>
      </c>
      <c r="CA245" s="2616"/>
      <c r="CB245" s="2616"/>
      <c r="CC245" s="2616"/>
      <c r="CD245" s="2616"/>
      <c r="CE245" s="2616"/>
      <c r="CF245" s="2617"/>
      <c r="CH245" s="3">
        <v>1</v>
      </c>
    </row>
    <row r="246" spans="2:86" ht="21" customHeight="1">
      <c r="B246" s="115" t="str">
        <f t="shared" si="60"/>
        <v>►</v>
      </c>
      <c r="C246" s="190" t="str">
        <f>C174</f>
        <v>N NOM DE VOTRE RECETTE | collez la--FAMILLE| Auteur &gt; VOUS</v>
      </c>
      <c r="D246" s="190">
        <f>D174</f>
        <v>1</v>
      </c>
      <c r="E246" s="191" t="str">
        <f>E174</f>
        <v>coupe</v>
      </c>
      <c r="F246" s="192" t="str">
        <f>F174</f>
        <v>Recette mère ► MILLE-FEUILLE  aux fraises des bois</v>
      </c>
      <c r="G246" s="533"/>
      <c r="H246" s="533"/>
      <c r="I246" s="533"/>
      <c r="J246" s="533"/>
      <c r="K246" s="1817"/>
      <c r="L246" s="1821" t="str">
        <f>IF(ISBLANK(M246),"",LARGE(L225:L245,1)+1)</f>
        <v/>
      </c>
      <c r="M246" s="1822"/>
      <c r="N246" s="1822"/>
      <c r="O246" s="1822"/>
      <c r="P246" s="1644"/>
      <c r="Q246" s="1644"/>
      <c r="R246" s="1644"/>
      <c r="S246" s="1644"/>
      <c r="T246" s="1645"/>
      <c r="V246" s="115" t="str">
        <f t="shared" si="61"/>
        <v>►</v>
      </c>
      <c r="W246" s="190" t="str">
        <f>W174</f>
        <v>N NAME OF YOUR RECIPE | paste it — FAMILY|  Author &gt; YOU</v>
      </c>
      <c r="X246" s="190">
        <f>X174</f>
        <v>0.6</v>
      </c>
      <c r="Y246" s="191" t="str">
        <f>Y174</f>
        <v>kg</v>
      </c>
      <c r="Z246" s="192" t="str">
        <f>Z174</f>
        <v>Master recipe ► Guinea fowl ballotine</v>
      </c>
      <c r="AA246" s="533"/>
      <c r="AB246" s="533"/>
      <c r="AC246" s="533"/>
      <c r="AD246" s="533"/>
      <c r="AE246" s="1817"/>
      <c r="AF246" s="1821" t="str">
        <f>IF(ISBLANK(AG246),"",LARGE(AF225:AF245,1)+1)</f>
        <v/>
      </c>
      <c r="AG246" s="1822"/>
      <c r="AH246" s="1644"/>
      <c r="AI246" s="1644"/>
      <c r="AJ246" s="1644"/>
      <c r="AK246" s="1644"/>
      <c r="AL246" s="1644"/>
      <c r="AM246" s="1644"/>
      <c r="AN246" s="1645"/>
      <c r="AP246" s="115" t="str">
        <f t="shared" si="62"/>
        <v>►</v>
      </c>
      <c r="AQ246" s="190" t="str">
        <f>AQ174</f>
        <v>N NOMBRE DE SU RECETA | pegue esto — FAMILIA| Autor &gt; USTED</v>
      </c>
      <c r="AR246" s="190">
        <f>AR174</f>
        <v>0.6</v>
      </c>
      <c r="AS246" s="191" t="str">
        <f>AS174</f>
        <v>kg</v>
      </c>
      <c r="AT246" s="192" t="str">
        <f>AT174</f>
        <v>Receta madre ► Ballotina de pintada</v>
      </c>
      <c r="AU246" s="533"/>
      <c r="AV246" s="533"/>
      <c r="AW246" s="533"/>
      <c r="AX246" s="533"/>
      <c r="AY246" s="1817"/>
      <c r="AZ246" s="1821" t="str">
        <f>IF(ISBLANK(BA246),"",LARGE(AZ225:AZ245,1)+1)</f>
        <v/>
      </c>
      <c r="BA246" s="1822"/>
      <c r="BB246" s="1644"/>
      <c r="BC246" s="1644"/>
      <c r="BD246" s="1644"/>
      <c r="BE246" s="1644"/>
      <c r="BF246" s="1644"/>
      <c r="BG246" s="1644"/>
      <c r="BH246" s="1645"/>
      <c r="BJ246" s="2615"/>
      <c r="BK246" s="2616"/>
      <c r="BL246" s="2616"/>
      <c r="BM246" s="2616"/>
      <c r="BN246" s="2616"/>
      <c r="BO246" s="2616"/>
      <c r="BP246" s="2617"/>
      <c r="BR246" s="2615"/>
      <c r="BS246" s="2616"/>
      <c r="BT246" s="2616"/>
      <c r="BU246" s="2616"/>
      <c r="BV246" s="2616"/>
      <c r="BW246" s="2616"/>
      <c r="BX246" s="2617"/>
      <c r="BZ246" s="2615"/>
      <c r="CA246" s="2616"/>
      <c r="CB246" s="2616"/>
      <c r="CC246" s="2616"/>
      <c r="CD246" s="2616"/>
      <c r="CE246" s="2616"/>
      <c r="CF246" s="2617"/>
      <c r="CH246" s="3">
        <v>1</v>
      </c>
    </row>
    <row r="247" spans="2:86" ht="21" customHeight="1">
      <c r="B247" s="115" t="str">
        <f t="shared" si="60"/>
        <v>►</v>
      </c>
      <c r="C247" s="190" t="str">
        <f>C174</f>
        <v>N NOM DE VOTRE RECETTE | collez la--FAMILLE| Auteur &gt; VOUS</v>
      </c>
      <c r="D247" s="190">
        <f>D174</f>
        <v>1</v>
      </c>
      <c r="E247" s="191" t="str">
        <f>E174</f>
        <v>coupe</v>
      </c>
      <c r="F247" s="192" t="str">
        <f>F174</f>
        <v>Recette mère ► MILLE-FEUILLE  aux fraises des bois</v>
      </c>
      <c r="G247" s="533"/>
      <c r="H247" s="533"/>
      <c r="I247" s="533"/>
      <c r="J247" s="533"/>
      <c r="K247" s="1817"/>
      <c r="L247" s="1821" t="str">
        <f>IF(ISBLANK(M247),"",LARGE(L225:L246,1)+1)</f>
        <v/>
      </c>
      <c r="M247" s="1822"/>
      <c r="N247" s="1822"/>
      <c r="O247" s="1822"/>
      <c r="P247" s="1644"/>
      <c r="Q247" s="1644"/>
      <c r="R247" s="1644"/>
      <c r="S247" s="1644"/>
      <c r="T247" s="1645"/>
      <c r="V247" s="115" t="str">
        <f t="shared" si="61"/>
        <v>►</v>
      </c>
      <c r="W247" s="190" t="str">
        <f>W174</f>
        <v>N NAME OF YOUR RECIPE | paste it — FAMILY|  Author &gt; YOU</v>
      </c>
      <c r="X247" s="190">
        <f>X174</f>
        <v>0.6</v>
      </c>
      <c r="Y247" s="191" t="str">
        <f>Y174</f>
        <v>kg</v>
      </c>
      <c r="Z247" s="192" t="str">
        <f>Z174</f>
        <v>Master recipe ► Guinea fowl ballotine</v>
      </c>
      <c r="AA247" s="533"/>
      <c r="AB247" s="533"/>
      <c r="AC247" s="533"/>
      <c r="AD247" s="533"/>
      <c r="AE247" s="1817"/>
      <c r="AF247" s="1821" t="str">
        <f>IF(ISBLANK(AG247),"",LARGE(AF225:AF246,1)+1)</f>
        <v/>
      </c>
      <c r="AG247" s="1822"/>
      <c r="AH247" s="1644"/>
      <c r="AI247" s="1644"/>
      <c r="AJ247" s="1644"/>
      <c r="AK247" s="1644"/>
      <c r="AL247" s="1644"/>
      <c r="AM247" s="1644"/>
      <c r="AN247" s="1645"/>
      <c r="AP247" s="115" t="str">
        <f t="shared" si="62"/>
        <v>►</v>
      </c>
      <c r="AQ247" s="190" t="str">
        <f>AQ174</f>
        <v>N NOMBRE DE SU RECETA | pegue esto — FAMILIA| Autor &gt; USTED</v>
      </c>
      <c r="AR247" s="190">
        <f>AR174</f>
        <v>0.6</v>
      </c>
      <c r="AS247" s="191" t="str">
        <f>AS174</f>
        <v>kg</v>
      </c>
      <c r="AT247" s="192" t="str">
        <f>AT174</f>
        <v>Receta madre ► Ballotina de pintada</v>
      </c>
      <c r="AU247" s="533"/>
      <c r="AV247" s="533"/>
      <c r="AW247" s="533"/>
      <c r="AX247" s="533"/>
      <c r="AY247" s="1817"/>
      <c r="AZ247" s="1821" t="str">
        <f>IF(ISBLANK(BA247),"",LARGE(AZ225:AZ246,1)+1)</f>
        <v/>
      </c>
      <c r="BA247" s="1822"/>
      <c r="BB247" s="1644"/>
      <c r="BC247" s="1644"/>
      <c r="BD247" s="1644"/>
      <c r="BE247" s="1644"/>
      <c r="BF247" s="1644"/>
      <c r="BG247" s="1644"/>
      <c r="BH247" s="1645"/>
      <c r="BJ247" s="1149" t="s">
        <v>1956</v>
      </c>
      <c r="BK247" s="49"/>
      <c r="BL247" s="49"/>
      <c r="BM247" s="49"/>
      <c r="BN247" s="49"/>
      <c r="BO247" s="49"/>
      <c r="BP247" s="50"/>
      <c r="BR247" s="1149" t="s">
        <v>1956</v>
      </c>
      <c r="BS247" s="49"/>
      <c r="BT247" s="49"/>
      <c r="BU247" s="49"/>
      <c r="BV247" s="49"/>
      <c r="BW247" s="49"/>
      <c r="BX247" s="50"/>
      <c r="BZ247" s="1149" t="s">
        <v>1956</v>
      </c>
      <c r="CA247" s="49"/>
      <c r="CB247" s="49"/>
      <c r="CC247" s="49"/>
      <c r="CD247" s="49"/>
      <c r="CE247" s="49"/>
      <c r="CF247" s="50"/>
      <c r="CH247" s="3">
        <v>1</v>
      </c>
    </row>
    <row r="248" spans="2:86" ht="21" customHeight="1">
      <c r="B248" s="115" t="str">
        <f t="shared" si="60"/>
        <v>►</v>
      </c>
      <c r="C248" s="190" t="str">
        <f>C174</f>
        <v>N NOM DE VOTRE RECETTE | collez la--FAMILLE| Auteur &gt; VOUS</v>
      </c>
      <c r="D248" s="190">
        <f>D174</f>
        <v>1</v>
      </c>
      <c r="E248" s="191" t="str">
        <f>E174</f>
        <v>coupe</v>
      </c>
      <c r="F248" s="192" t="str">
        <f>F174</f>
        <v>Recette mère ► MILLE-FEUILLE  aux fraises des bois</v>
      </c>
      <c r="G248" s="533"/>
      <c r="H248" s="533"/>
      <c r="I248" s="533"/>
      <c r="J248" s="533"/>
      <c r="K248" s="1817"/>
      <c r="L248" s="1821" t="str">
        <f>IF(ISBLANK(M248),"",LARGE(L225:L247,1)+1)</f>
        <v/>
      </c>
      <c r="M248" s="1822"/>
      <c r="N248" s="1822"/>
      <c r="O248" s="1822"/>
      <c r="P248" s="1644"/>
      <c r="Q248" s="1644"/>
      <c r="R248" s="1644"/>
      <c r="S248" s="1644"/>
      <c r="T248" s="1645"/>
      <c r="V248" s="115" t="str">
        <f t="shared" si="61"/>
        <v>►</v>
      </c>
      <c r="W248" s="190" t="str">
        <f>W174</f>
        <v>N NAME OF YOUR RECIPE | paste it — FAMILY|  Author &gt; YOU</v>
      </c>
      <c r="X248" s="190">
        <f>X174</f>
        <v>0.6</v>
      </c>
      <c r="Y248" s="191" t="str">
        <f>Y174</f>
        <v>kg</v>
      </c>
      <c r="Z248" s="192" t="str">
        <f>Z174</f>
        <v>Master recipe ► Guinea fowl ballotine</v>
      </c>
      <c r="AA248" s="533"/>
      <c r="AB248" s="533"/>
      <c r="AC248" s="533"/>
      <c r="AD248" s="533"/>
      <c r="AE248" s="1817"/>
      <c r="AF248" s="1821" t="str">
        <f>IF(ISBLANK(AG248),"",LARGE(AF225:AF247,1)+1)</f>
        <v/>
      </c>
      <c r="AG248" s="1822"/>
      <c r="AH248" s="1644"/>
      <c r="AI248" s="1644"/>
      <c r="AJ248" s="1644"/>
      <c r="AK248" s="1644"/>
      <c r="AL248" s="1644"/>
      <c r="AM248" s="1644"/>
      <c r="AN248" s="1645"/>
      <c r="AP248" s="115" t="str">
        <f t="shared" si="62"/>
        <v>►</v>
      </c>
      <c r="AQ248" s="190" t="str">
        <f>AQ174</f>
        <v>N NOMBRE DE SU RECETA | pegue esto — FAMILIA| Autor &gt; USTED</v>
      </c>
      <c r="AR248" s="190">
        <f>AR174</f>
        <v>0.6</v>
      </c>
      <c r="AS248" s="191" t="str">
        <f>AS174</f>
        <v>kg</v>
      </c>
      <c r="AT248" s="192" t="str">
        <f>AT174</f>
        <v>Receta madre ► Ballotina de pintada</v>
      </c>
      <c r="AU248" s="533"/>
      <c r="AV248" s="533"/>
      <c r="AW248" s="533"/>
      <c r="AX248" s="533"/>
      <c r="AY248" s="1817"/>
      <c r="AZ248" s="1821" t="str">
        <f>IF(ISBLANK(BA248),"",LARGE(AZ225:AZ247,1)+1)</f>
        <v/>
      </c>
      <c r="BA248" s="1822"/>
      <c r="BB248" s="1644"/>
      <c r="BC248" s="1644"/>
      <c r="BD248" s="1644"/>
      <c r="BE248" s="1644"/>
      <c r="BF248" s="1644"/>
      <c r="BG248" s="1644"/>
      <c r="BH248" s="1645"/>
      <c r="BJ248" s="1149" t="s">
        <v>8510</v>
      </c>
      <c r="BK248" s="49"/>
      <c r="BL248" s="49"/>
      <c r="BM248" s="49"/>
      <c r="BN248" s="49"/>
      <c r="BO248" s="49"/>
      <c r="BP248" s="50"/>
      <c r="BR248" s="1149" t="s">
        <v>8510</v>
      </c>
      <c r="BS248" s="49"/>
      <c r="BT248" s="49"/>
      <c r="BU248" s="49"/>
      <c r="BV248" s="49"/>
      <c r="BW248" s="49"/>
      <c r="BX248" s="50"/>
      <c r="BZ248" s="1149" t="s">
        <v>8510</v>
      </c>
      <c r="CA248" s="49"/>
      <c r="CB248" s="49"/>
      <c r="CC248" s="49"/>
      <c r="CD248" s="49"/>
      <c r="CE248" s="49"/>
      <c r="CF248" s="50"/>
      <c r="CH248" s="3">
        <v>1</v>
      </c>
    </row>
    <row r="249" spans="2:86" ht="21" customHeight="1">
      <c r="B249" s="115" t="str">
        <f t="shared" si="60"/>
        <v>►</v>
      </c>
      <c r="C249" s="190" t="str">
        <f>C174</f>
        <v>N NOM DE VOTRE RECETTE | collez la--FAMILLE| Auteur &gt; VOUS</v>
      </c>
      <c r="D249" s="190">
        <f>D174</f>
        <v>1</v>
      </c>
      <c r="E249" s="191" t="str">
        <f>E174</f>
        <v>coupe</v>
      </c>
      <c r="F249" s="192" t="str">
        <f>F174</f>
        <v>Recette mère ► MILLE-FEUILLE  aux fraises des bois</v>
      </c>
      <c r="G249" s="533"/>
      <c r="H249" s="533"/>
      <c r="I249" s="533"/>
      <c r="J249" s="533"/>
      <c r="K249" s="1817"/>
      <c r="L249" s="1821" t="str">
        <f>IF(ISBLANK(M249),"",LARGE(L225:L248,1)+1)</f>
        <v/>
      </c>
      <c r="M249" s="1822"/>
      <c r="N249" s="1822"/>
      <c r="O249" s="1822"/>
      <c r="P249" s="1644"/>
      <c r="Q249" s="1644"/>
      <c r="R249" s="1644"/>
      <c r="S249" s="1644"/>
      <c r="T249" s="1645"/>
      <c r="V249" s="115" t="str">
        <f t="shared" si="61"/>
        <v>►</v>
      </c>
      <c r="W249" s="190" t="str">
        <f>W174</f>
        <v>N NAME OF YOUR RECIPE | paste it — FAMILY|  Author &gt; YOU</v>
      </c>
      <c r="X249" s="190">
        <f>X174</f>
        <v>0.6</v>
      </c>
      <c r="Y249" s="191" t="str">
        <f>Y174</f>
        <v>kg</v>
      </c>
      <c r="Z249" s="192" t="str">
        <f>Z174</f>
        <v>Master recipe ► Guinea fowl ballotine</v>
      </c>
      <c r="AA249" s="533"/>
      <c r="AB249" s="533"/>
      <c r="AC249" s="533"/>
      <c r="AD249" s="533"/>
      <c r="AE249" s="1817"/>
      <c r="AF249" s="1821" t="str">
        <f>IF(ISBLANK(AG249),"",LARGE(AF225:AF248,1)+1)</f>
        <v/>
      </c>
      <c r="AG249" s="1822"/>
      <c r="AH249" s="1644"/>
      <c r="AI249" s="1644"/>
      <c r="AJ249" s="1644"/>
      <c r="AK249" s="1644"/>
      <c r="AL249" s="1644"/>
      <c r="AM249" s="1644"/>
      <c r="AN249" s="1645"/>
      <c r="AP249" s="115" t="str">
        <f t="shared" si="62"/>
        <v>►</v>
      </c>
      <c r="AQ249" s="190" t="str">
        <f>AQ174</f>
        <v>N NOMBRE DE SU RECETA | pegue esto — FAMILIA| Autor &gt; USTED</v>
      </c>
      <c r="AR249" s="190">
        <f>AR174</f>
        <v>0.6</v>
      </c>
      <c r="AS249" s="191" t="str">
        <f>AS174</f>
        <v>kg</v>
      </c>
      <c r="AT249" s="192" t="str">
        <f>AT174</f>
        <v>Receta madre ► Ballotina de pintada</v>
      </c>
      <c r="AU249" s="533"/>
      <c r="AV249" s="533"/>
      <c r="AW249" s="533"/>
      <c r="AX249" s="533"/>
      <c r="AY249" s="1817"/>
      <c r="AZ249" s="1821" t="str">
        <f>IF(ISBLANK(BA249),"",LARGE(AZ225:AZ248,1)+1)</f>
        <v/>
      </c>
      <c r="BA249" s="1822"/>
      <c r="BB249" s="1644"/>
      <c r="BC249" s="1644"/>
      <c r="BD249" s="1644"/>
      <c r="BE249" s="1644"/>
      <c r="BF249" s="1644"/>
      <c r="BG249" s="1644"/>
      <c r="BH249" s="1645"/>
      <c r="BJ249" s="1149" t="s">
        <v>1957</v>
      </c>
      <c r="BK249" s="571"/>
      <c r="BL249" s="49"/>
      <c r="BM249" s="49"/>
      <c r="BN249" s="49"/>
      <c r="BO249" s="49"/>
      <c r="BP249" s="50"/>
      <c r="BR249" s="1149" t="s">
        <v>1957</v>
      </c>
      <c r="BS249" s="571"/>
      <c r="BT249" s="49"/>
      <c r="BU249" s="49"/>
      <c r="BV249" s="49"/>
      <c r="BW249" s="49"/>
      <c r="BX249" s="50"/>
      <c r="BZ249" s="1149" t="s">
        <v>1957</v>
      </c>
      <c r="CA249" s="571"/>
      <c r="CB249" s="49"/>
      <c r="CC249" s="49"/>
      <c r="CD249" s="49"/>
      <c r="CE249" s="49"/>
      <c r="CF249" s="50"/>
      <c r="CH249" s="3">
        <v>1</v>
      </c>
    </row>
    <row r="250" spans="2:86" ht="21" customHeight="1">
      <c r="B250" s="115" t="str">
        <f t="shared" si="60"/>
        <v>►</v>
      </c>
      <c r="C250" s="190" t="str">
        <f>C174</f>
        <v>N NOM DE VOTRE RECETTE | collez la--FAMILLE| Auteur &gt; VOUS</v>
      </c>
      <c r="D250" s="190">
        <f>D174</f>
        <v>1</v>
      </c>
      <c r="E250" s="191" t="str">
        <f>E174</f>
        <v>coupe</v>
      </c>
      <c r="F250" s="192" t="str">
        <f>F174</f>
        <v>Recette mère ► MILLE-FEUILLE  aux fraises des bois</v>
      </c>
      <c r="G250" s="533"/>
      <c r="H250" s="533"/>
      <c r="I250" s="533"/>
      <c r="J250" s="533"/>
      <c r="K250" s="1817"/>
      <c r="L250" s="1821" t="str">
        <f>IF(ISBLANK(M250),"",LARGE(L225:L249,1)+1)</f>
        <v/>
      </c>
      <c r="M250" s="1822"/>
      <c r="N250" s="1644"/>
      <c r="O250" s="1644"/>
      <c r="P250" s="1644"/>
      <c r="Q250" s="1644"/>
      <c r="R250" s="1644"/>
      <c r="S250" s="1644"/>
      <c r="T250" s="1645"/>
      <c r="V250" s="115" t="str">
        <f t="shared" si="61"/>
        <v>►</v>
      </c>
      <c r="W250" s="190" t="str">
        <f>W174</f>
        <v>N NAME OF YOUR RECIPE | paste it — FAMILY|  Author &gt; YOU</v>
      </c>
      <c r="X250" s="190">
        <f>X174</f>
        <v>0.6</v>
      </c>
      <c r="Y250" s="191" t="str">
        <f>Y174</f>
        <v>kg</v>
      </c>
      <c r="Z250" s="192" t="str">
        <f>Z174</f>
        <v>Master recipe ► Guinea fowl ballotine</v>
      </c>
      <c r="AA250" s="533"/>
      <c r="AB250" s="533"/>
      <c r="AC250" s="533"/>
      <c r="AD250" s="533"/>
      <c r="AE250" s="1817"/>
      <c r="AF250" s="1821" t="str">
        <f>IF(ISBLANK(AG250),"",LARGE(AF225:AF249,1)+1)</f>
        <v/>
      </c>
      <c r="AG250" s="1822"/>
      <c r="AH250" s="1644"/>
      <c r="AI250" s="1644"/>
      <c r="AJ250" s="1644"/>
      <c r="AK250" s="1644"/>
      <c r="AL250" s="1644"/>
      <c r="AM250" s="1644"/>
      <c r="AN250" s="1645"/>
      <c r="AP250" s="115" t="str">
        <f t="shared" si="62"/>
        <v>►</v>
      </c>
      <c r="AQ250" s="190" t="str">
        <f>AQ174</f>
        <v>N NOMBRE DE SU RECETA | pegue esto — FAMILIA| Autor &gt; USTED</v>
      </c>
      <c r="AR250" s="190">
        <f>AR174</f>
        <v>0.6</v>
      </c>
      <c r="AS250" s="191" t="str">
        <f>AS174</f>
        <v>kg</v>
      </c>
      <c r="AT250" s="192" t="str">
        <f>AT174</f>
        <v>Receta madre ► Ballotina de pintada</v>
      </c>
      <c r="AU250" s="533"/>
      <c r="AV250" s="533"/>
      <c r="AW250" s="533"/>
      <c r="AX250" s="533"/>
      <c r="AY250" s="1817"/>
      <c r="AZ250" s="1821" t="str">
        <f>IF(ISBLANK(BA250),"",LARGE(AZ225:AZ249,1)+1)</f>
        <v/>
      </c>
      <c r="BA250" s="1822"/>
      <c r="BB250" s="1644"/>
      <c r="BC250" s="1644"/>
      <c r="BD250" s="1644"/>
      <c r="BE250" s="1644"/>
      <c r="BF250" s="1644"/>
      <c r="BG250" s="1644"/>
      <c r="BH250" s="1645"/>
      <c r="BJ250" s="572" t="s">
        <v>9</v>
      </c>
      <c r="BK250" s="573"/>
      <c r="BL250" s="574"/>
      <c r="BM250" s="575"/>
      <c r="BN250" s="575"/>
      <c r="BO250" s="576"/>
      <c r="BP250" s="577"/>
      <c r="BR250" s="572" t="s">
        <v>9</v>
      </c>
      <c r="BS250" s="573"/>
      <c r="BT250" s="574"/>
      <c r="BU250" s="575"/>
      <c r="BV250" s="575"/>
      <c r="BW250" s="576"/>
      <c r="BX250" s="577"/>
      <c r="BZ250" s="572" t="s">
        <v>9</v>
      </c>
      <c r="CA250" s="573"/>
      <c r="CB250" s="574"/>
      <c r="CC250" s="575"/>
      <c r="CD250" s="575"/>
      <c r="CE250" s="576"/>
      <c r="CF250" s="577"/>
      <c r="CH250" s="3">
        <v>1</v>
      </c>
    </row>
    <row r="251" spans="2:86" ht="21" customHeight="1">
      <c r="B251" s="115" t="str">
        <f t="shared" si="60"/>
        <v>►</v>
      </c>
      <c r="C251" s="190" t="str">
        <f>C174</f>
        <v>N NOM DE VOTRE RECETTE | collez la--FAMILLE| Auteur &gt; VOUS</v>
      </c>
      <c r="D251" s="190">
        <f>D174</f>
        <v>1</v>
      </c>
      <c r="E251" s="191" t="str">
        <f>E174</f>
        <v>coupe</v>
      </c>
      <c r="F251" s="192" t="str">
        <f>F174</f>
        <v>Recette mère ► MILLE-FEUILLE  aux fraises des bois</v>
      </c>
      <c r="G251" s="533"/>
      <c r="H251" s="533"/>
      <c r="I251" s="533"/>
      <c r="J251" s="533"/>
      <c r="K251" s="1817"/>
      <c r="L251" s="1821" t="str">
        <f>IF(ISBLANK(M251),"",LARGE(L225:L250,1)+1)</f>
        <v/>
      </c>
      <c r="M251" s="1822"/>
      <c r="N251" s="1644"/>
      <c r="O251" s="1644"/>
      <c r="P251" s="1644"/>
      <c r="Q251" s="1644"/>
      <c r="R251" s="1644"/>
      <c r="S251" s="1644"/>
      <c r="T251" s="1645"/>
      <c r="V251" s="115" t="str">
        <f t="shared" si="61"/>
        <v>►</v>
      </c>
      <c r="W251" s="190" t="str">
        <f>W174</f>
        <v>N NAME OF YOUR RECIPE | paste it — FAMILY|  Author &gt; YOU</v>
      </c>
      <c r="X251" s="190">
        <f>X174</f>
        <v>0.6</v>
      </c>
      <c r="Y251" s="191" t="str">
        <f>Y174</f>
        <v>kg</v>
      </c>
      <c r="Z251" s="192" t="str">
        <f>Z174</f>
        <v>Master recipe ► Guinea fowl ballotine</v>
      </c>
      <c r="AA251" s="533"/>
      <c r="AB251" s="533"/>
      <c r="AC251" s="533"/>
      <c r="AD251" s="533"/>
      <c r="AE251" s="1817"/>
      <c r="AF251" s="1821" t="str">
        <f>IF(ISBLANK(AG251),"",LARGE(AF225:AF250,1)+1)</f>
        <v/>
      </c>
      <c r="AG251" s="1822"/>
      <c r="AH251" s="1644"/>
      <c r="AI251" s="1644"/>
      <c r="AJ251" s="1644"/>
      <c r="AK251" s="1644"/>
      <c r="AL251" s="1644"/>
      <c r="AM251" s="1644"/>
      <c r="AN251" s="1645"/>
      <c r="AP251" s="115" t="str">
        <f t="shared" si="62"/>
        <v>►</v>
      </c>
      <c r="AQ251" s="190" t="str">
        <f>AQ174</f>
        <v>N NOMBRE DE SU RECETA | pegue esto — FAMILIA| Autor &gt; USTED</v>
      </c>
      <c r="AR251" s="190">
        <f>AR174</f>
        <v>0.6</v>
      </c>
      <c r="AS251" s="191" t="str">
        <f>AS174</f>
        <v>kg</v>
      </c>
      <c r="AT251" s="192" t="str">
        <f>AT174</f>
        <v>Receta madre ► Ballotina de pintada</v>
      </c>
      <c r="AU251" s="533"/>
      <c r="AV251" s="533"/>
      <c r="AW251" s="533"/>
      <c r="AX251" s="533"/>
      <c r="AY251" s="1817"/>
      <c r="AZ251" s="1821" t="str">
        <f>IF(ISBLANK(BA251),"",LARGE(AZ225:AZ250,1)+1)</f>
        <v/>
      </c>
      <c r="BA251" s="1822"/>
      <c r="BB251" s="1644"/>
      <c r="BC251" s="1644"/>
      <c r="BD251" s="1644"/>
      <c r="BE251" s="1644"/>
      <c r="BF251" s="1644"/>
      <c r="BG251" s="1644"/>
      <c r="BH251" s="1645"/>
      <c r="BJ251" s="578" t="s">
        <v>174</v>
      </c>
      <c r="BK251" s="194" t="s">
        <v>175</v>
      </c>
      <c r="BL251" s="195"/>
      <c r="BM251" s="195"/>
      <c r="BN251" s="195"/>
      <c r="BO251" s="195"/>
      <c r="BP251" s="579"/>
      <c r="BR251" s="578" t="s">
        <v>174</v>
      </c>
      <c r="BS251" s="194" t="s">
        <v>649</v>
      </c>
      <c r="BT251" s="195"/>
      <c r="BU251" s="195"/>
      <c r="BV251" s="195"/>
      <c r="BW251" s="195"/>
      <c r="BX251" s="579"/>
      <c r="BZ251" s="578" t="s">
        <v>174</v>
      </c>
      <c r="CA251" s="194" t="s">
        <v>650</v>
      </c>
      <c r="CB251" s="195"/>
      <c r="CC251" s="195"/>
      <c r="CD251" s="195"/>
      <c r="CE251" s="195"/>
      <c r="CF251" s="579"/>
      <c r="CH251" s="3">
        <v>1</v>
      </c>
    </row>
    <row r="252" spans="2:86" ht="21" customHeight="1">
      <c r="B252" s="115" t="str">
        <f t="shared" si="60"/>
        <v>►</v>
      </c>
      <c r="C252" s="190" t="str">
        <f>C174</f>
        <v>N NOM DE VOTRE RECETTE | collez la--FAMILLE| Auteur &gt; VOUS</v>
      </c>
      <c r="D252" s="190">
        <f>D174</f>
        <v>1</v>
      </c>
      <c r="E252" s="191" t="str">
        <f>E174</f>
        <v>coupe</v>
      </c>
      <c r="F252" s="192" t="str">
        <f>F174</f>
        <v>Recette mère ► MILLE-FEUILLE  aux fraises des bois</v>
      </c>
      <c r="G252" s="533"/>
      <c r="H252" s="533"/>
      <c r="I252" s="533"/>
      <c r="J252" s="533"/>
      <c r="K252" s="1817"/>
      <c r="L252" s="1821" t="str">
        <f>IF(ISBLANK(M252),"",LARGE(L225:L251,1)+1)</f>
        <v/>
      </c>
      <c r="M252" s="1822"/>
      <c r="N252" s="1644"/>
      <c r="O252" s="1644"/>
      <c r="P252" s="1644"/>
      <c r="Q252" s="1644"/>
      <c r="R252" s="1644"/>
      <c r="S252" s="1644"/>
      <c r="T252" s="1645"/>
      <c r="V252" s="115" t="str">
        <f t="shared" si="61"/>
        <v>►</v>
      </c>
      <c r="W252" s="190" t="str">
        <f>W174</f>
        <v>N NAME OF YOUR RECIPE | paste it — FAMILY|  Author &gt; YOU</v>
      </c>
      <c r="X252" s="190">
        <f>X174</f>
        <v>0.6</v>
      </c>
      <c r="Y252" s="191" t="str">
        <f>Y174</f>
        <v>kg</v>
      </c>
      <c r="Z252" s="192" t="str">
        <f>Z174</f>
        <v>Master recipe ► Guinea fowl ballotine</v>
      </c>
      <c r="AA252" s="533"/>
      <c r="AB252" s="533"/>
      <c r="AC252" s="533"/>
      <c r="AD252" s="533"/>
      <c r="AE252" s="1817"/>
      <c r="AF252" s="1821" t="str">
        <f>IF(ISBLANK(AG252),"",LARGE(AF225:AF251,1)+1)</f>
        <v/>
      </c>
      <c r="AG252" s="1822"/>
      <c r="AH252" s="1644"/>
      <c r="AI252" s="1644"/>
      <c r="AJ252" s="1644"/>
      <c r="AK252" s="1644"/>
      <c r="AL252" s="1644"/>
      <c r="AM252" s="1644"/>
      <c r="AN252" s="1645"/>
      <c r="AP252" s="115" t="str">
        <f t="shared" si="62"/>
        <v>►</v>
      </c>
      <c r="AQ252" s="190" t="str">
        <f>AQ174</f>
        <v>N NOMBRE DE SU RECETA | pegue esto — FAMILIA| Autor &gt; USTED</v>
      </c>
      <c r="AR252" s="190">
        <f>AR174</f>
        <v>0.6</v>
      </c>
      <c r="AS252" s="191" t="str">
        <f>AS174</f>
        <v>kg</v>
      </c>
      <c r="AT252" s="192" t="str">
        <f>AT174</f>
        <v>Receta madre ► Ballotina de pintada</v>
      </c>
      <c r="AU252" s="533"/>
      <c r="AV252" s="533"/>
      <c r="AW252" s="533"/>
      <c r="AX252" s="533"/>
      <c r="AY252" s="1817"/>
      <c r="AZ252" s="1821" t="str">
        <f>IF(ISBLANK(BA252),"",LARGE(AZ225:AZ251,1)+1)</f>
        <v/>
      </c>
      <c r="BA252" s="1822"/>
      <c r="BB252" s="1644"/>
      <c r="BC252" s="1644"/>
      <c r="BD252" s="1644"/>
      <c r="BE252" s="1644"/>
      <c r="BF252" s="1644"/>
      <c r="BG252" s="1644"/>
      <c r="BH252" s="1645"/>
      <c r="BJ252" s="580"/>
      <c r="BK252" s="202"/>
      <c r="BL252" s="202"/>
      <c r="BM252" s="202"/>
      <c r="BN252" s="202"/>
      <c r="BO252" s="202"/>
      <c r="BP252" s="581"/>
      <c r="BR252" s="580"/>
      <c r="BS252" s="202"/>
      <c r="BT252" s="202"/>
      <c r="BU252" s="202"/>
      <c r="BV252" s="202"/>
      <c r="BW252" s="202"/>
      <c r="BX252" s="581"/>
      <c r="BZ252" s="580"/>
      <c r="CA252" s="202"/>
      <c r="CB252" s="202"/>
      <c r="CC252" s="202"/>
      <c r="CD252" s="202"/>
      <c r="CE252" s="202"/>
      <c r="CF252" s="581"/>
      <c r="CH252" s="3">
        <v>1</v>
      </c>
    </row>
    <row r="253" spans="2:86" ht="21" customHeight="1">
      <c r="B253" s="115" t="str">
        <f t="shared" si="60"/>
        <v>►</v>
      </c>
      <c r="C253" s="190" t="str">
        <f>C174</f>
        <v>N NOM DE VOTRE RECETTE | collez la--FAMILLE| Auteur &gt; VOUS</v>
      </c>
      <c r="D253" s="190">
        <f>D174</f>
        <v>1</v>
      </c>
      <c r="E253" s="191" t="str">
        <f>E174</f>
        <v>coupe</v>
      </c>
      <c r="F253" s="192" t="str">
        <f>F174</f>
        <v>Recette mère ► MILLE-FEUILLE  aux fraises des bois</v>
      </c>
      <c r="G253" s="533"/>
      <c r="H253" s="533"/>
      <c r="I253" s="533"/>
      <c r="J253" s="533"/>
      <c r="K253" s="1817"/>
      <c r="L253" s="1821" t="str">
        <f>IF(ISBLANK(M253),"",LARGE(L225:L252,1)+1)</f>
        <v/>
      </c>
      <c r="M253" s="1822"/>
      <c r="N253" s="1644"/>
      <c r="O253" s="1644"/>
      <c r="P253" s="1644"/>
      <c r="Q253" s="1644"/>
      <c r="R253" s="1644"/>
      <c r="S253" s="1644"/>
      <c r="T253" s="1645"/>
      <c r="V253" s="115" t="str">
        <f t="shared" si="61"/>
        <v>►</v>
      </c>
      <c r="W253" s="190" t="str">
        <f>W174</f>
        <v>N NAME OF YOUR RECIPE | paste it — FAMILY|  Author &gt; YOU</v>
      </c>
      <c r="X253" s="190">
        <f>X174</f>
        <v>0.6</v>
      </c>
      <c r="Y253" s="191" t="str">
        <f>Y174</f>
        <v>kg</v>
      </c>
      <c r="Z253" s="192" t="str">
        <f>Z174</f>
        <v>Master recipe ► Guinea fowl ballotine</v>
      </c>
      <c r="AA253" s="533"/>
      <c r="AB253" s="533"/>
      <c r="AC253" s="533"/>
      <c r="AD253" s="533"/>
      <c r="AE253" s="1817"/>
      <c r="AF253" s="1821" t="str">
        <f>IF(ISBLANK(AG253),"",LARGE(AF225:AF252,1)+1)</f>
        <v/>
      </c>
      <c r="AG253" s="1822"/>
      <c r="AH253" s="1644"/>
      <c r="AI253" s="1644"/>
      <c r="AJ253" s="1644"/>
      <c r="AK253" s="1644"/>
      <c r="AL253" s="1644"/>
      <c r="AM253" s="1644"/>
      <c r="AN253" s="1645"/>
      <c r="AP253" s="115" t="str">
        <f t="shared" si="62"/>
        <v>►</v>
      </c>
      <c r="AQ253" s="190" t="str">
        <f>AQ174</f>
        <v>N NOMBRE DE SU RECETA | pegue esto — FAMILIA| Autor &gt; USTED</v>
      </c>
      <c r="AR253" s="190">
        <f>AR174</f>
        <v>0.6</v>
      </c>
      <c r="AS253" s="191" t="str">
        <f>AS174</f>
        <v>kg</v>
      </c>
      <c r="AT253" s="192" t="str">
        <f>AT174</f>
        <v>Receta madre ► Ballotina de pintada</v>
      </c>
      <c r="AU253" s="533"/>
      <c r="AV253" s="533"/>
      <c r="AW253" s="533"/>
      <c r="AX253" s="533"/>
      <c r="AY253" s="1817"/>
      <c r="AZ253" s="1821" t="str">
        <f>IF(ISBLANK(BA253),"",LARGE(AZ225:AZ252,1)+1)</f>
        <v/>
      </c>
      <c r="BA253" s="1822"/>
      <c r="BB253" s="1644"/>
      <c r="BC253" s="1644"/>
      <c r="BD253" s="1644"/>
      <c r="BE253" s="1644"/>
      <c r="BF253" s="1644"/>
      <c r="BG253" s="1644"/>
      <c r="BH253" s="1645"/>
      <c r="BJ253" s="582" t="s">
        <v>181</v>
      </c>
      <c r="BK253" s="206"/>
      <c r="BL253" s="206"/>
      <c r="BM253" s="206"/>
      <c r="BN253" s="206"/>
      <c r="BO253" s="206"/>
      <c r="BP253" s="583"/>
      <c r="BR253" s="582" t="s">
        <v>651</v>
      </c>
      <c r="BS253" s="206"/>
      <c r="BT253" s="206"/>
      <c r="BU253" s="206"/>
      <c r="BV253" s="206"/>
      <c r="BW253" s="206"/>
      <c r="BX253" s="583"/>
      <c r="BZ253" s="582" t="s">
        <v>652</v>
      </c>
      <c r="CA253" s="206"/>
      <c r="CB253" s="206"/>
      <c r="CC253" s="206"/>
      <c r="CD253" s="206"/>
      <c r="CE253" s="206"/>
      <c r="CF253" s="583"/>
      <c r="CH253" s="3">
        <v>1</v>
      </c>
    </row>
    <row r="254" spans="2:86" ht="21" customHeight="1">
      <c r="B254" s="115" t="str">
        <f t="shared" si="60"/>
        <v>►</v>
      </c>
      <c r="C254" s="190" t="str">
        <f>C174</f>
        <v>N NOM DE VOTRE RECETTE | collez la--FAMILLE| Auteur &gt; VOUS</v>
      </c>
      <c r="D254" s="190">
        <f>D174</f>
        <v>1</v>
      </c>
      <c r="E254" s="191" t="str">
        <f>E174</f>
        <v>coupe</v>
      </c>
      <c r="F254" s="192" t="str">
        <f>F174</f>
        <v>Recette mère ► MILLE-FEUILLE  aux fraises des bois</v>
      </c>
      <c r="G254" s="533"/>
      <c r="H254" s="533"/>
      <c r="I254" s="533"/>
      <c r="J254" s="533"/>
      <c r="K254" s="1817"/>
      <c r="L254" s="1821" t="str">
        <f>IF(ISBLANK(M254),"",LARGE(L225:L253,1)+1)</f>
        <v/>
      </c>
      <c r="M254" s="1822"/>
      <c r="N254" s="1644"/>
      <c r="O254" s="1644"/>
      <c r="P254" s="1644"/>
      <c r="Q254" s="1644"/>
      <c r="R254" s="1644"/>
      <c r="S254" s="1644"/>
      <c r="T254" s="1645"/>
      <c r="V254" s="115" t="str">
        <f t="shared" si="61"/>
        <v>►</v>
      </c>
      <c r="W254" s="190" t="str">
        <f>W174</f>
        <v>N NAME OF YOUR RECIPE | paste it — FAMILY|  Author &gt; YOU</v>
      </c>
      <c r="X254" s="190">
        <f>X174</f>
        <v>0.6</v>
      </c>
      <c r="Y254" s="191" t="str">
        <f>Y174</f>
        <v>kg</v>
      </c>
      <c r="Z254" s="192" t="str">
        <f>Z174</f>
        <v>Master recipe ► Guinea fowl ballotine</v>
      </c>
      <c r="AA254" s="533"/>
      <c r="AB254" s="533"/>
      <c r="AC254" s="533"/>
      <c r="AD254" s="533"/>
      <c r="AE254" s="1817"/>
      <c r="AF254" s="1821" t="str">
        <f>IF(ISBLANK(AG254),"",LARGE(AF225:AF253,1)+1)</f>
        <v/>
      </c>
      <c r="AG254" s="1822"/>
      <c r="AH254" s="1644"/>
      <c r="AI254" s="1644"/>
      <c r="AJ254" s="1644"/>
      <c r="AK254" s="1644"/>
      <c r="AL254" s="1644"/>
      <c r="AM254" s="1644"/>
      <c r="AN254" s="1645"/>
      <c r="AP254" s="115" t="str">
        <f t="shared" si="62"/>
        <v>►</v>
      </c>
      <c r="AQ254" s="190" t="str">
        <f>AQ174</f>
        <v>N NOMBRE DE SU RECETA | pegue esto — FAMILIA| Autor &gt; USTED</v>
      </c>
      <c r="AR254" s="190">
        <f>AR174</f>
        <v>0.6</v>
      </c>
      <c r="AS254" s="191" t="str">
        <f>AS174</f>
        <v>kg</v>
      </c>
      <c r="AT254" s="192" t="str">
        <f>AT174</f>
        <v>Receta madre ► Ballotina de pintada</v>
      </c>
      <c r="AU254" s="533"/>
      <c r="AV254" s="533"/>
      <c r="AW254" s="533"/>
      <c r="AX254" s="533"/>
      <c r="AY254" s="1817"/>
      <c r="AZ254" s="1821" t="str">
        <f>IF(ISBLANK(BA254),"",LARGE(AZ225:AZ253,1)+1)</f>
        <v/>
      </c>
      <c r="BA254" s="1822"/>
      <c r="BB254" s="1644"/>
      <c r="BC254" s="1644"/>
      <c r="BD254" s="1644"/>
      <c r="BE254" s="1644"/>
      <c r="BF254" s="1644"/>
      <c r="BG254" s="1644"/>
      <c r="BH254" s="1645"/>
      <c r="BJ254" s="582" t="s">
        <v>189</v>
      </c>
      <c r="BK254" s="206"/>
      <c r="BL254" s="206"/>
      <c r="BM254" s="206"/>
      <c r="BN254" s="206"/>
      <c r="BO254" s="206"/>
      <c r="BP254" s="583"/>
      <c r="BR254" s="582" t="s">
        <v>653</v>
      </c>
      <c r="BS254" s="206"/>
      <c r="BT254" s="206"/>
      <c r="BU254" s="206"/>
      <c r="BV254" s="206"/>
      <c r="BW254" s="206"/>
      <c r="BX254" s="583"/>
      <c r="BZ254" s="582" t="s">
        <v>654</v>
      </c>
      <c r="CA254" s="206"/>
      <c r="CB254" s="206"/>
      <c r="CC254" s="206"/>
      <c r="CD254" s="206"/>
      <c r="CE254" s="206"/>
      <c r="CF254" s="583"/>
      <c r="CH254" s="3">
        <v>1</v>
      </c>
    </row>
    <row r="255" spans="2:86" ht="21" customHeight="1">
      <c r="B255" s="115" t="str">
        <f t="shared" si="60"/>
        <v>►</v>
      </c>
      <c r="C255" s="190" t="str">
        <f>C174</f>
        <v>N NOM DE VOTRE RECETTE | collez la--FAMILLE| Auteur &gt; VOUS</v>
      </c>
      <c r="D255" s="190">
        <f>D174</f>
        <v>1</v>
      </c>
      <c r="E255" s="191" t="str">
        <f>E174</f>
        <v>coupe</v>
      </c>
      <c r="F255" s="192" t="str">
        <f>F174</f>
        <v>Recette mère ► MILLE-FEUILLE  aux fraises des bois</v>
      </c>
      <c r="G255" s="533"/>
      <c r="H255" s="533"/>
      <c r="I255" s="533"/>
      <c r="J255" s="533"/>
      <c r="K255" s="1817"/>
      <c r="L255" s="1821" t="str">
        <f>IF(ISBLANK(M255),"",LARGE(L225:L254,1)+1)</f>
        <v/>
      </c>
      <c r="M255" s="1822"/>
      <c r="N255" s="1644"/>
      <c r="O255" s="1644"/>
      <c r="P255" s="1644"/>
      <c r="Q255" s="1644"/>
      <c r="R255" s="1644"/>
      <c r="S255" s="1644"/>
      <c r="T255" s="1645"/>
      <c r="V255" s="115" t="str">
        <f t="shared" si="61"/>
        <v>►</v>
      </c>
      <c r="W255" s="190" t="str">
        <f>W174</f>
        <v>N NAME OF YOUR RECIPE | paste it — FAMILY|  Author &gt; YOU</v>
      </c>
      <c r="X255" s="190">
        <f>X174</f>
        <v>0.6</v>
      </c>
      <c r="Y255" s="191" t="str">
        <f>Y174</f>
        <v>kg</v>
      </c>
      <c r="Z255" s="192" t="str">
        <f>Z174</f>
        <v>Master recipe ► Guinea fowl ballotine</v>
      </c>
      <c r="AA255" s="533"/>
      <c r="AB255" s="533"/>
      <c r="AC255" s="533"/>
      <c r="AD255" s="533"/>
      <c r="AE255" s="1817"/>
      <c r="AF255" s="1821" t="str">
        <f>IF(ISBLANK(AG255),"",LARGE(AF225:AF254,1)+1)</f>
        <v/>
      </c>
      <c r="AG255" s="1822"/>
      <c r="AH255" s="206"/>
      <c r="AI255" s="206"/>
      <c r="AJ255" s="206"/>
      <c r="AK255" s="206"/>
      <c r="AL255" s="206"/>
      <c r="AM255" s="206"/>
      <c r="AN255" s="1145"/>
      <c r="AP255" s="115" t="str">
        <f t="shared" si="62"/>
        <v>►</v>
      </c>
      <c r="AQ255" s="190" t="str">
        <f>AQ174</f>
        <v>N NOMBRE DE SU RECETA | pegue esto — FAMILIA| Autor &gt; USTED</v>
      </c>
      <c r="AR255" s="190">
        <f>AR174</f>
        <v>0.6</v>
      </c>
      <c r="AS255" s="191" t="str">
        <f>AS174</f>
        <v>kg</v>
      </c>
      <c r="AT255" s="192" t="str">
        <f>AT174</f>
        <v>Receta madre ► Ballotina de pintada</v>
      </c>
      <c r="AU255" s="533"/>
      <c r="AV255" s="533"/>
      <c r="AW255" s="533"/>
      <c r="AX255" s="533"/>
      <c r="AY255" s="1817"/>
      <c r="AZ255" s="1821" t="str">
        <f>IF(ISBLANK(BA255),"",LARGE(AZ225:AZ254,1)+1)</f>
        <v/>
      </c>
      <c r="BA255" s="1822"/>
      <c r="BB255" s="206"/>
      <c r="BC255" s="206"/>
      <c r="BD255" s="206"/>
      <c r="BE255" s="206"/>
      <c r="BF255" s="206"/>
      <c r="BG255" s="206"/>
      <c r="BH255" s="1145"/>
      <c r="BJ255" s="584" t="s">
        <v>205</v>
      </c>
      <c r="BK255" s="206"/>
      <c r="BL255" s="206"/>
      <c r="BM255" s="206"/>
      <c r="BN255" s="206"/>
      <c r="BO255" s="206"/>
      <c r="BP255" s="585"/>
      <c r="BR255" s="584" t="s">
        <v>656</v>
      </c>
      <c r="BS255" s="206"/>
      <c r="BT255" s="206"/>
      <c r="BU255" s="206"/>
      <c r="BV255" s="206"/>
      <c r="BW255" s="206"/>
      <c r="BX255" s="585"/>
      <c r="BZ255" s="584" t="s">
        <v>657</v>
      </c>
      <c r="CA255" s="206"/>
      <c r="CB255" s="206"/>
      <c r="CC255" s="206"/>
      <c r="CD255" s="206"/>
      <c r="CE255" s="206"/>
      <c r="CF255" s="585"/>
      <c r="CH255" s="3">
        <v>1</v>
      </c>
    </row>
    <row r="256" spans="2:86" ht="21" customHeight="1">
      <c r="B256" s="115" t="str">
        <f t="shared" si="60"/>
        <v>►</v>
      </c>
      <c r="C256" s="190" t="str">
        <f>C174</f>
        <v>N NOM DE VOTRE RECETTE | collez la--FAMILLE| Auteur &gt; VOUS</v>
      </c>
      <c r="D256" s="190">
        <f>D174</f>
        <v>1</v>
      </c>
      <c r="E256" s="191" t="str">
        <f>E174</f>
        <v>coupe</v>
      </c>
      <c r="F256" s="192" t="str">
        <f>F174</f>
        <v>Recette mère ► MILLE-FEUILLE  aux fraises des bois</v>
      </c>
      <c r="G256" s="533"/>
      <c r="H256" s="533"/>
      <c r="I256" s="533"/>
      <c r="J256" s="533"/>
      <c r="K256" s="1817"/>
      <c r="L256" s="1821" t="str">
        <f>IF(ISBLANK(M256),"",LARGE(L225:L255,1)+1)</f>
        <v/>
      </c>
      <c r="M256" s="1822"/>
      <c r="N256" s="1644"/>
      <c r="O256" s="1644"/>
      <c r="P256" s="1644"/>
      <c r="Q256" s="1644"/>
      <c r="R256" s="1644"/>
      <c r="S256" s="1644"/>
      <c r="T256" s="1645"/>
      <c r="V256" s="115" t="str">
        <f t="shared" si="61"/>
        <v>►</v>
      </c>
      <c r="W256" s="190" t="str">
        <f>W174</f>
        <v>N NAME OF YOUR RECIPE | paste it — FAMILY|  Author &gt; YOU</v>
      </c>
      <c r="X256" s="190">
        <f>X174</f>
        <v>0.6</v>
      </c>
      <c r="Y256" s="191" t="str">
        <f>Y174</f>
        <v>kg</v>
      </c>
      <c r="Z256" s="192" t="str">
        <f>Z174</f>
        <v>Master recipe ► Guinea fowl ballotine</v>
      </c>
      <c r="AA256" s="533"/>
      <c r="AB256" s="533"/>
      <c r="AC256" s="533"/>
      <c r="AD256" s="533"/>
      <c r="AE256" s="1817"/>
      <c r="AF256" s="1821" t="str">
        <f>IF(ISBLANK(AG256),"",LARGE(AF225:AF255,1)+1)</f>
        <v/>
      </c>
      <c r="AG256" s="1822"/>
      <c r="AH256" s="206"/>
      <c r="AI256" s="206"/>
      <c r="AJ256" s="206"/>
      <c r="AK256" s="206"/>
      <c r="AL256" s="206"/>
      <c r="AM256" s="206"/>
      <c r="AN256" s="1145"/>
      <c r="AP256" s="115" t="str">
        <f t="shared" si="62"/>
        <v>►</v>
      </c>
      <c r="AQ256" s="190" t="str">
        <f>AQ174</f>
        <v>N NOMBRE DE SU RECETA | pegue esto — FAMILIA| Autor &gt; USTED</v>
      </c>
      <c r="AR256" s="190">
        <f>AR174</f>
        <v>0.6</v>
      </c>
      <c r="AS256" s="191" t="str">
        <f>AS174</f>
        <v>kg</v>
      </c>
      <c r="AT256" s="192" t="str">
        <f>AT174</f>
        <v>Receta madre ► Ballotina de pintada</v>
      </c>
      <c r="AU256" s="533"/>
      <c r="AV256" s="533"/>
      <c r="AW256" s="533"/>
      <c r="AX256" s="533"/>
      <c r="AY256" s="1817"/>
      <c r="AZ256" s="1821" t="str">
        <f>IF(ISBLANK(BA256),"",LARGE(AZ225:AZ255,1)+1)</f>
        <v/>
      </c>
      <c r="BA256" s="1822"/>
      <c r="BB256" s="206"/>
      <c r="BC256" s="206"/>
      <c r="BD256" s="206"/>
      <c r="BE256" s="206"/>
      <c r="BF256" s="206"/>
      <c r="BG256" s="206"/>
      <c r="BH256" s="1145"/>
      <c r="BJ256" s="584"/>
      <c r="BK256" s="206"/>
      <c r="BL256" s="206"/>
      <c r="BM256" s="206"/>
      <c r="BN256" s="206"/>
      <c r="BO256" s="206"/>
      <c r="BP256" s="585"/>
      <c r="BR256" s="584"/>
      <c r="BS256" s="206"/>
      <c r="BT256" s="206"/>
      <c r="BU256" s="206"/>
      <c r="BV256" s="206"/>
      <c r="BW256" s="206"/>
      <c r="BX256" s="585"/>
      <c r="BZ256" s="584"/>
      <c r="CA256" s="206"/>
      <c r="CB256" s="206"/>
      <c r="CC256" s="206"/>
      <c r="CD256" s="206"/>
      <c r="CE256" s="206"/>
      <c r="CF256" s="585"/>
      <c r="CH256" s="3">
        <v>1</v>
      </c>
    </row>
    <row r="257" spans="2:86" ht="21" customHeight="1" thickBot="1">
      <c r="B257" s="115" t="str">
        <f t="shared" si="60"/>
        <v>A</v>
      </c>
      <c r="C257" s="190" t="str">
        <f>C174</f>
        <v>N NOM DE VOTRE RECETTE | collez la--FAMILLE| Auteur &gt; VOUS</v>
      </c>
      <c r="D257" s="190">
        <f>D174</f>
        <v>1</v>
      </c>
      <c r="E257" s="191" t="str">
        <f>E174</f>
        <v>coupe</v>
      </c>
      <c r="F257" s="192" t="str">
        <f>F174</f>
        <v>Recette mère ► MILLE-FEUILLE  aux fraises des bois</v>
      </c>
      <c r="G257" s="201"/>
      <c r="H257" s="1827" t="s">
        <v>216</v>
      </c>
      <c r="I257" s="206" t="s">
        <v>1419</v>
      </c>
      <c r="J257" s="206"/>
      <c r="K257" s="206"/>
      <c r="L257" s="206"/>
      <c r="M257" s="206"/>
      <c r="N257" s="206"/>
      <c r="O257" s="206"/>
      <c r="P257" s="206"/>
      <c r="Q257" s="206"/>
      <c r="R257" s="206"/>
      <c r="S257" s="206"/>
      <c r="T257" s="1145"/>
      <c r="V257" s="115" t="str">
        <f t="shared" si="61"/>
        <v>A</v>
      </c>
      <c r="W257" s="190" t="str">
        <f>W174</f>
        <v>N NAME OF YOUR RECIPE | paste it — FAMILY|  Author &gt; YOU</v>
      </c>
      <c r="X257" s="190">
        <f>X174</f>
        <v>0.6</v>
      </c>
      <c r="Y257" s="191" t="str">
        <f>Y174</f>
        <v>kg</v>
      </c>
      <c r="Z257" s="192" t="str">
        <f>Z174</f>
        <v>Master recipe ► Guinea fowl ballotine</v>
      </c>
      <c r="AA257" s="201"/>
      <c r="AB257" s="206"/>
      <c r="AC257" s="904" t="s">
        <v>1354</v>
      </c>
      <c r="AD257" s="253" t="s">
        <v>216</v>
      </c>
      <c r="AE257" s="206" t="s">
        <v>1416</v>
      </c>
      <c r="AF257" s="206"/>
      <c r="AG257" s="206"/>
      <c r="AH257" s="206"/>
      <c r="AI257" s="206"/>
      <c r="AJ257" s="206"/>
      <c r="AK257" s="206"/>
      <c r="AL257" s="206"/>
      <c r="AM257" s="206"/>
      <c r="AN257" s="1145"/>
      <c r="AP257" s="115" t="str">
        <f t="shared" si="62"/>
        <v>A</v>
      </c>
      <c r="AQ257" s="190" t="str">
        <f>AQ174</f>
        <v>N NOMBRE DE SU RECETA | pegue esto — FAMILIA| Autor &gt; USTED</v>
      </c>
      <c r="AR257" s="190">
        <f>AR174</f>
        <v>0.6</v>
      </c>
      <c r="AS257" s="191" t="str">
        <f>AS174</f>
        <v>kg</v>
      </c>
      <c r="AT257" s="192" t="str">
        <f>AT174</f>
        <v>Receta madre ► Ballotina de pintada</v>
      </c>
      <c r="AU257" s="201"/>
      <c r="AV257" s="206"/>
      <c r="AW257" s="904" t="s">
        <v>1417</v>
      </c>
      <c r="AX257" s="253" t="s">
        <v>216</v>
      </c>
      <c r="AY257" s="206" t="s">
        <v>1418</v>
      </c>
      <c r="AZ257" s="206"/>
      <c r="BA257" s="206"/>
      <c r="BB257" s="206"/>
      <c r="BC257" s="206"/>
      <c r="BD257" s="206"/>
      <c r="BE257" s="206"/>
      <c r="BF257" s="206"/>
      <c r="BG257" s="206"/>
      <c r="BH257" s="1145"/>
      <c r="BJ257" s="591"/>
      <c r="BK257" s="238"/>
      <c r="BL257" s="238" t="s">
        <v>209</v>
      </c>
      <c r="BM257" s="1485" t="s">
        <v>661</v>
      </c>
      <c r="BN257" s="240"/>
      <c r="BO257" s="240"/>
      <c r="BP257" s="592"/>
      <c r="BR257" s="591"/>
      <c r="BS257" s="238"/>
      <c r="BT257" s="238" t="s">
        <v>662</v>
      </c>
      <c r="BU257" s="1485" t="s">
        <v>663</v>
      </c>
      <c r="BV257" s="240"/>
      <c r="BW257" s="240"/>
      <c r="BX257" s="592"/>
      <c r="BZ257" s="591"/>
      <c r="CA257" s="238"/>
      <c r="CB257" s="238" t="s">
        <v>664</v>
      </c>
      <c r="CC257" s="1486" t="s">
        <v>665</v>
      </c>
      <c r="CD257" s="240"/>
      <c r="CE257" s="240"/>
      <c r="CF257" s="592"/>
      <c r="CH257" s="3">
        <v>1</v>
      </c>
    </row>
    <row r="258" spans="2:86" ht="21" customHeight="1">
      <c r="B258" s="115" t="str">
        <f t="shared" si="60"/>
        <v>►</v>
      </c>
      <c r="C258" s="190" t="str">
        <f>C174</f>
        <v>N NOM DE VOTRE RECETTE | collez la--FAMILLE| Auteur &gt; VOUS</v>
      </c>
      <c r="D258" s="190">
        <f>D174</f>
        <v>1</v>
      </c>
      <c r="E258" s="191" t="str">
        <f>E174</f>
        <v>coupe</v>
      </c>
      <c r="F258" s="192" t="str">
        <f>F174</f>
        <v>Recette mère ► MILLE-FEUILLE  aux fraises des bois</v>
      </c>
      <c r="G258" s="1828"/>
      <c r="H258" s="1829"/>
      <c r="I258" s="1829"/>
      <c r="J258" s="1829"/>
      <c r="K258" s="1829"/>
      <c r="L258" s="1829"/>
      <c r="M258" s="1830" t="s">
        <v>205</v>
      </c>
      <c r="N258" s="235"/>
      <c r="O258" s="235"/>
      <c r="P258" s="235"/>
      <c r="Q258" s="235"/>
      <c r="R258" s="235"/>
      <c r="S258" s="235"/>
      <c r="T258" s="1146"/>
      <c r="V258" s="115" t="str">
        <f t="shared" si="61"/>
        <v>A</v>
      </c>
      <c r="W258" s="190" t="str">
        <f>W174</f>
        <v>N NAME OF YOUR RECIPE | paste it — FAMILY|  Author &gt; YOU</v>
      </c>
      <c r="X258" s="190">
        <f>X174</f>
        <v>0.6</v>
      </c>
      <c r="Y258" s="191" t="str">
        <f>Y174</f>
        <v>kg</v>
      </c>
      <c r="Z258" s="192" t="str">
        <f>Z174</f>
        <v>Master recipe ► Guinea fowl ballotine</v>
      </c>
      <c r="AA258" s="338" t="s">
        <v>904</v>
      </c>
      <c r="AB258" s="235"/>
      <c r="AC258" s="235"/>
      <c r="AD258" s="235"/>
      <c r="AE258" s="235"/>
      <c r="AF258" s="235"/>
      <c r="AG258" s="235"/>
      <c r="AH258" s="235"/>
      <c r="AI258" s="235"/>
      <c r="AJ258" s="235"/>
      <c r="AK258" s="235"/>
      <c r="AL258" s="235"/>
      <c r="AM258" s="235"/>
      <c r="AN258" s="1146"/>
      <c r="AP258" s="115" t="str">
        <f t="shared" si="62"/>
        <v>A</v>
      </c>
      <c r="AQ258" s="190" t="str">
        <f>AQ174</f>
        <v>N NOMBRE DE SU RECETA | pegue esto — FAMILIA| Autor &gt; USTED</v>
      </c>
      <c r="AR258" s="190">
        <f>AR174</f>
        <v>0.6</v>
      </c>
      <c r="AS258" s="191" t="str">
        <f>AS174</f>
        <v>kg</v>
      </c>
      <c r="AT258" s="192" t="str">
        <f>AT174</f>
        <v>Receta madre ► Ballotina de pintada</v>
      </c>
      <c r="AU258" s="338" t="s">
        <v>926</v>
      </c>
      <c r="AV258" s="235"/>
      <c r="AW258" s="235"/>
      <c r="AX258" s="235"/>
      <c r="AY258" s="235"/>
      <c r="AZ258" s="235"/>
      <c r="BA258" s="235"/>
      <c r="BB258" s="235"/>
      <c r="BC258" s="235"/>
      <c r="BD258" s="235"/>
      <c r="BE258" s="235"/>
      <c r="BF258" s="235"/>
      <c r="BG258" s="235"/>
      <c r="BH258" s="1146"/>
      <c r="BJ258" s="596"/>
      <c r="BK258" s="597"/>
      <c r="BL258" s="598"/>
      <c r="BM258" s="599"/>
      <c r="BN258" s="531"/>
      <c r="BO258" s="531"/>
      <c r="BP258" s="600"/>
      <c r="BR258" s="596"/>
      <c r="BS258" s="597"/>
      <c r="BT258" s="598"/>
      <c r="BU258" s="599"/>
      <c r="BV258" s="531"/>
      <c r="BW258" s="531"/>
      <c r="BX258" s="600"/>
      <c r="BZ258" s="596"/>
      <c r="CA258" s="597"/>
      <c r="CB258" s="598"/>
      <c r="CC258" s="599"/>
      <c r="CD258" s="531"/>
      <c r="CE258" s="531"/>
      <c r="CF258" s="600"/>
      <c r="CH258" s="3">
        <v>1</v>
      </c>
    </row>
    <row r="259" spans="2:86" ht="21" customHeight="1">
      <c r="B259" s="115" t="s">
        <v>16</v>
      </c>
      <c r="C259" s="190" t="str">
        <f>C174</f>
        <v>N NOM DE VOTRE RECETTE | collez la--FAMILLE| Auteur &gt; VOUS</v>
      </c>
      <c r="D259" s="190">
        <f>D174</f>
        <v>1</v>
      </c>
      <c r="E259" s="191" t="str">
        <f>E174</f>
        <v>coupe</v>
      </c>
      <c r="F259" s="192" t="str">
        <f>F174</f>
        <v>Recette mère ► MILLE-FEUILLE  aux fraises des bois</v>
      </c>
      <c r="G259" s="1147"/>
      <c r="H259" s="1147"/>
      <c r="I259" s="1147" t="s">
        <v>209</v>
      </c>
      <c r="J259" s="239"/>
      <c r="K259" s="531"/>
      <c r="L259" s="531"/>
      <c r="M259" s="531"/>
      <c r="N259" s="531"/>
      <c r="O259" s="531"/>
      <c r="P259" s="531"/>
      <c r="Q259" s="531"/>
      <c r="R259" s="531"/>
      <c r="S259" s="9"/>
      <c r="T259" s="41"/>
      <c r="V259" s="115" t="s">
        <v>16</v>
      </c>
      <c r="W259" s="190" t="str">
        <f>W174</f>
        <v>N NAME OF YOUR RECIPE | paste it — FAMILY|  Author &gt; YOU</v>
      </c>
      <c r="X259" s="190">
        <f>X174</f>
        <v>0.6</v>
      </c>
      <c r="Y259" s="191" t="str">
        <f>Y174</f>
        <v>kg</v>
      </c>
      <c r="Z259" s="192" t="str">
        <f>Z174</f>
        <v>Master recipe ► Guinea fowl ballotine</v>
      </c>
      <c r="AA259" s="1147"/>
      <c r="AB259" s="1147"/>
      <c r="AC259" s="1147" t="s">
        <v>209</v>
      </c>
      <c r="AD259" s="599"/>
      <c r="AE259" s="531"/>
      <c r="AF259" s="531"/>
      <c r="AG259" s="531"/>
      <c r="AH259" s="531"/>
      <c r="AI259" s="531"/>
      <c r="AJ259" s="531"/>
      <c r="AK259" s="531"/>
      <c r="AL259" s="531"/>
      <c r="AM259" s="9"/>
      <c r="AN259" s="41"/>
      <c r="AP259" s="115" t="s">
        <v>16</v>
      </c>
      <c r="AQ259" s="190" t="str">
        <f>AQ174</f>
        <v>N NOMBRE DE SU RECETA | pegue esto — FAMILIA| Autor &gt; USTED</v>
      </c>
      <c r="AR259" s="190">
        <f>AR174</f>
        <v>0.6</v>
      </c>
      <c r="AS259" s="191" t="str">
        <f>AS174</f>
        <v>kg</v>
      </c>
      <c r="AT259" s="192" t="str">
        <f>AT174</f>
        <v>Receta madre ► Ballotina de pintada</v>
      </c>
      <c r="AU259" s="1147"/>
      <c r="AV259" s="1147"/>
      <c r="AW259" s="238" t="s">
        <v>930</v>
      </c>
      <c r="AX259" s="599"/>
      <c r="AY259" s="531"/>
      <c r="AZ259" s="531"/>
      <c r="BA259" s="531"/>
      <c r="BB259" s="531"/>
      <c r="BC259" s="531"/>
      <c r="BD259" s="531"/>
      <c r="BE259" s="531"/>
      <c r="BF259" s="531"/>
      <c r="BG259" s="9"/>
      <c r="BH259" s="41"/>
      <c r="BJ259" s="603"/>
      <c r="BK259" s="247"/>
      <c r="BL259" s="248"/>
      <c r="BM259" s="249"/>
      <c r="BN259" s="248"/>
      <c r="BO259" s="248"/>
      <c r="BP259" s="604"/>
      <c r="BR259" s="603"/>
      <c r="BS259" s="247"/>
      <c r="BT259" s="248"/>
      <c r="BU259" s="249"/>
      <c r="BV259" s="248"/>
      <c r="BW259" s="248"/>
      <c r="BX259" s="604"/>
      <c r="BZ259" s="603"/>
      <c r="CA259" s="247"/>
      <c r="CB259" s="248"/>
      <c r="CC259" s="249"/>
      <c r="CD259" s="248"/>
      <c r="CE259" s="248"/>
      <c r="CF259" s="604"/>
      <c r="CH259" s="3">
        <v>1</v>
      </c>
    </row>
    <row r="260" spans="2:86" ht="21" customHeight="1">
      <c r="B260" s="115" t="s">
        <v>11</v>
      </c>
      <c r="C260" s="243" t="str">
        <f>C174</f>
        <v>N NOM DE VOTRE RECETTE | collez la--FAMILLE| Auteur &gt; VOUS</v>
      </c>
      <c r="D260" s="243">
        <f>D174</f>
        <v>1</v>
      </c>
      <c r="E260" s="244" t="str">
        <f>E174</f>
        <v>coupe</v>
      </c>
      <c r="F260" s="245" t="str">
        <f>F174</f>
        <v>Recette mère ► MILLE-FEUILLE  aux fraises des bois</v>
      </c>
      <c r="G260" s="246"/>
      <c r="H260" s="247"/>
      <c r="I260" s="248"/>
      <c r="J260" s="249"/>
      <c r="K260" s="248"/>
      <c r="L260" s="248"/>
      <c r="M260" s="248"/>
      <c r="N260" s="248"/>
      <c r="O260" s="248"/>
      <c r="P260" s="248"/>
      <c r="Q260" s="248"/>
      <c r="R260" s="248"/>
      <c r="S260" s="248"/>
      <c r="T260" s="604"/>
      <c r="V260" s="115" t="s">
        <v>11</v>
      </c>
      <c r="W260" s="243" t="str">
        <f>W174</f>
        <v>N NAME OF YOUR RECIPE | paste it — FAMILY|  Author &gt; YOU</v>
      </c>
      <c r="X260" s="243">
        <f>X174</f>
        <v>0.6</v>
      </c>
      <c r="Y260" s="244" t="str">
        <f>Y174</f>
        <v>kg</v>
      </c>
      <c r="Z260" s="245" t="str">
        <f>Z174</f>
        <v>Master recipe ► Guinea fowl ballotine</v>
      </c>
      <c r="AA260" s="246"/>
      <c r="AB260" s="247"/>
      <c r="AC260" s="248"/>
      <c r="AD260" s="249"/>
      <c r="AE260" s="248"/>
      <c r="AF260" s="248"/>
      <c r="AG260" s="248"/>
      <c r="AH260" s="248"/>
      <c r="AI260" s="248"/>
      <c r="AJ260" s="248"/>
      <c r="AK260" s="248"/>
      <c r="AL260" s="248"/>
      <c r="AM260" s="248"/>
      <c r="AN260" s="604"/>
      <c r="AP260" s="115" t="s">
        <v>11</v>
      </c>
      <c r="AQ260" s="243" t="str">
        <f>AQ174</f>
        <v>N NOMBRE DE SU RECETA | pegue esto — FAMILIA| Autor &gt; USTED</v>
      </c>
      <c r="AR260" s="243">
        <f>AR174</f>
        <v>0.6</v>
      </c>
      <c r="AS260" s="244" t="str">
        <f>AS174</f>
        <v>kg</v>
      </c>
      <c r="AT260" s="245" t="str">
        <f>AT174</f>
        <v>Receta madre ► Ballotina de pintada</v>
      </c>
      <c r="AU260" s="246"/>
      <c r="AV260" s="247"/>
      <c r="AW260" s="248"/>
      <c r="AX260" s="249"/>
      <c r="AY260" s="248"/>
      <c r="AZ260" s="248"/>
      <c r="BA260" s="248"/>
      <c r="BB260" s="248"/>
      <c r="BC260" s="248"/>
      <c r="BD260" s="248"/>
      <c r="BE260" s="248"/>
      <c r="BF260" s="248"/>
      <c r="BG260" s="248"/>
      <c r="BH260" s="604"/>
      <c r="BJ260" s="517"/>
      <c r="BO260" s="9"/>
      <c r="BP260" s="41"/>
      <c r="BR260" s="517"/>
      <c r="BW260" s="9"/>
      <c r="BX260" s="41"/>
      <c r="BZ260" s="517"/>
      <c r="CE260" s="9"/>
      <c r="CF260" s="41"/>
      <c r="CH260" s="3">
        <v>1</v>
      </c>
    </row>
    <row r="261" spans="2:86" ht="21" customHeight="1" thickBot="1">
      <c r="B261" s="250" t="s">
        <v>11</v>
      </c>
      <c r="C261" s="251"/>
      <c r="D261" s="251"/>
      <c r="E261" s="251"/>
      <c r="F261" s="252"/>
      <c r="G261" s="253" t="s">
        <v>216</v>
      </c>
      <c r="H261" s="254" t="str">
        <f ca="1">CELL("nomfichier")</f>
        <v>D:\Données\1.UPRT\0-UPRT.fait\1-UPRT.FR-SITE-WEB\ff-fiches-fabrications\ff.fiches.fabrication.2023\ffr.restaurant.2023\[ff.FICHE.TRILINGUE.19.COLONNES.01.12.2025.xlsx]Nota.ES</v>
      </c>
      <c r="I261" s="255"/>
      <c r="J261" s="255"/>
      <c r="K261" s="255"/>
      <c r="L261" s="255"/>
      <c r="M261" s="255"/>
      <c r="N261" s="255"/>
      <c r="O261" s="255"/>
      <c r="P261" s="255"/>
      <c r="Q261" s="255"/>
      <c r="R261" s="255"/>
      <c r="S261" s="255"/>
      <c r="T261" s="256"/>
      <c r="V261" s="250" t="s">
        <v>11</v>
      </c>
      <c r="W261" s="251"/>
      <c r="X261" s="251"/>
      <c r="Y261" s="251"/>
      <c r="Z261" s="252"/>
      <c r="AA261" s="253" t="s">
        <v>216</v>
      </c>
      <c r="AB261" s="254" t="str">
        <f ca="1">CELL("nomfichier")</f>
        <v>D:\Données\1.UPRT\0-UPRT.fait\1-UPRT.FR-SITE-WEB\ff-fiches-fabrications\ff.fiches.fabrication.2023\ffr.restaurant.2023\[ff.FICHE.TRILINGUE.19.COLONNES.01.12.2025.xlsx]Nota.ES</v>
      </c>
      <c r="AC261" s="255"/>
      <c r="AD261" s="255"/>
      <c r="AE261" s="255"/>
      <c r="AF261" s="255"/>
      <c r="AG261" s="255"/>
      <c r="AH261" s="255"/>
      <c r="AI261" s="255"/>
      <c r="AJ261" s="255"/>
      <c r="AK261" s="255"/>
      <c r="AL261" s="255"/>
      <c r="AM261" s="255"/>
      <c r="AN261" s="256"/>
      <c r="AP261" s="250" t="s">
        <v>11</v>
      </c>
      <c r="AQ261" s="251"/>
      <c r="AR261" s="251"/>
      <c r="AS261" s="251"/>
      <c r="AT261" s="252"/>
      <c r="AU261" s="253" t="s">
        <v>216</v>
      </c>
      <c r="AV261" s="254" t="str">
        <f ca="1">CELL("nomfichier")</f>
        <v>D:\Données\1.UPRT\0-UPRT.fait\1-UPRT.FR-SITE-WEB\ff-fiches-fabrications\ff.fiches.fabrication.2023\ffr.restaurant.2023\[ff.FICHE.TRILINGUE.19.COLONNES.01.12.2025.xlsx]Nota.ES</v>
      </c>
      <c r="AW261" s="255"/>
      <c r="AX261" s="255"/>
      <c r="AY261" s="255"/>
      <c r="AZ261" s="255"/>
      <c r="BA261" s="255"/>
      <c r="BB261" s="255"/>
      <c r="BC261" s="255"/>
      <c r="BD261" s="255"/>
      <c r="BE261" s="255"/>
      <c r="BF261" s="255"/>
      <c r="BG261" s="255"/>
      <c r="BH261" s="256"/>
      <c r="BJ261" s="517"/>
      <c r="BK261" s="606"/>
      <c r="BL261" s="607"/>
      <c r="BM261" s="608" t="s">
        <v>172</v>
      </c>
      <c r="BN261" s="609" t="s">
        <v>667</v>
      </c>
      <c r="BO261" s="9"/>
      <c r="BP261" s="41"/>
      <c r="BR261" s="517"/>
      <c r="BS261" s="606"/>
      <c r="BT261" s="607"/>
      <c r="BU261" s="608" t="s">
        <v>668</v>
      </c>
      <c r="BV261" s="609" t="s">
        <v>667</v>
      </c>
      <c r="BW261" s="9"/>
      <c r="BX261" s="41"/>
      <c r="BZ261" s="517"/>
      <c r="CA261" s="606"/>
      <c r="CB261" s="607"/>
      <c r="CC261" s="608" t="s">
        <v>669</v>
      </c>
      <c r="CD261" s="609" t="s">
        <v>667</v>
      </c>
      <c r="CE261" s="9"/>
      <c r="CF261" s="41"/>
      <c r="CH261" s="3">
        <v>1</v>
      </c>
    </row>
    <row r="262" spans="2:86" ht="21" customHeight="1" thickBot="1">
      <c r="B262" s="1497" t="s">
        <v>11</v>
      </c>
      <c r="C262" s="1498" t="s">
        <v>11</v>
      </c>
      <c r="D262" s="1498" t="s">
        <v>11</v>
      </c>
      <c r="E262" s="1498" t="s">
        <v>11</v>
      </c>
      <c r="F262" s="1498" t="s">
        <v>11</v>
      </c>
      <c r="G262" s="1499" t="s">
        <v>2590</v>
      </c>
      <c r="H262" s="1500"/>
      <c r="I262" s="1501"/>
      <c r="J262" s="1502"/>
      <c r="K262" s="1503"/>
      <c r="L262" s="1504"/>
      <c r="M262" s="1502"/>
      <c r="N262" s="1502"/>
      <c r="O262" s="1500"/>
      <c r="P262" s="1500"/>
      <c r="Q262" s="1500"/>
      <c r="R262" s="1500"/>
      <c r="S262" s="1500"/>
      <c r="T262" s="1505" t="s">
        <v>1923</v>
      </c>
      <c r="V262" s="1497" t="s">
        <v>11</v>
      </c>
      <c r="W262" s="1498" t="s">
        <v>11</v>
      </c>
      <c r="X262" s="1498" t="s">
        <v>11</v>
      </c>
      <c r="Y262" s="1498" t="s">
        <v>11</v>
      </c>
      <c r="Z262" s="1498" t="s">
        <v>11</v>
      </c>
      <c r="AA262" s="1499" t="s">
        <v>2590</v>
      </c>
      <c r="AB262" s="1500"/>
      <c r="AC262" s="1501"/>
      <c r="AD262" s="1502"/>
      <c r="AE262" s="1503"/>
      <c r="AF262" s="1504"/>
      <c r="AG262" s="1502"/>
      <c r="AH262" s="1502"/>
      <c r="AI262" s="1500"/>
      <c r="AJ262" s="1500"/>
      <c r="AK262" s="1500"/>
      <c r="AL262" s="1500"/>
      <c r="AM262" s="1500"/>
      <c r="AN262" s="1505" t="s">
        <v>1923</v>
      </c>
      <c r="AP262" s="1497" t="s">
        <v>11</v>
      </c>
      <c r="AQ262" s="1498" t="s">
        <v>11</v>
      </c>
      <c r="AR262" s="1498" t="s">
        <v>11</v>
      </c>
      <c r="AS262" s="1498" t="s">
        <v>11</v>
      </c>
      <c r="AT262" s="1498" t="s">
        <v>11</v>
      </c>
      <c r="AU262" s="1499" t="s">
        <v>2590</v>
      </c>
      <c r="AV262" s="1500"/>
      <c r="AW262" s="1501"/>
      <c r="AX262" s="1502"/>
      <c r="AY262" s="1503"/>
      <c r="AZ262" s="1504"/>
      <c r="BA262" s="1502"/>
      <c r="BB262" s="1502"/>
      <c r="BC262" s="1500"/>
      <c r="BD262" s="1500"/>
      <c r="BE262" s="1500"/>
      <c r="BF262" s="1500"/>
      <c r="BG262" s="1500"/>
      <c r="BH262" s="1505" t="s">
        <v>1923</v>
      </c>
      <c r="BJ262" s="517"/>
      <c r="BK262" s="612"/>
      <c r="BL262" s="197"/>
      <c r="BM262" s="198" t="s">
        <v>176</v>
      </c>
      <c r="BN262" s="613" t="s">
        <v>173</v>
      </c>
      <c r="BO262" s="9"/>
      <c r="BP262" s="41"/>
      <c r="BR262" s="517"/>
      <c r="BS262" s="612"/>
      <c r="BT262" s="197"/>
      <c r="BU262" s="198" t="s">
        <v>671</v>
      </c>
      <c r="BV262" s="613" t="s">
        <v>173</v>
      </c>
      <c r="BW262" s="9"/>
      <c r="BX262" s="41"/>
      <c r="BZ262" s="517"/>
      <c r="CA262" s="612"/>
      <c r="CB262" s="197"/>
      <c r="CC262" s="198" t="s">
        <v>672</v>
      </c>
      <c r="CD262" s="613" t="s">
        <v>173</v>
      </c>
      <c r="CE262" s="9"/>
      <c r="CF262" s="41"/>
      <c r="CH262" s="3">
        <v>1</v>
      </c>
    </row>
    <row r="263" spans="2:86" ht="21" customHeight="1">
      <c r="B263" s="9"/>
      <c r="C263" s="9"/>
      <c r="D263" s="9"/>
      <c r="E263" s="9"/>
      <c r="F263" s="9"/>
      <c r="G263" s="9"/>
      <c r="H263" s="9"/>
      <c r="I263" s="9"/>
      <c r="J263" s="9"/>
      <c r="K263" s="9"/>
      <c r="L263" s="9"/>
      <c r="M263" s="9"/>
      <c r="N263" s="9"/>
      <c r="O263" s="9"/>
      <c r="P263" s="9"/>
      <c r="Q263" s="9"/>
      <c r="R263" s="9"/>
      <c r="S263" s="9"/>
      <c r="T263" s="9"/>
      <c r="V263" s="9"/>
      <c r="W263" s="9"/>
      <c r="X263" s="9"/>
      <c r="Y263" s="9"/>
      <c r="Z263" s="9"/>
      <c r="AA263" s="9"/>
      <c r="AB263" s="9"/>
      <c r="AC263" s="9"/>
      <c r="AD263" s="9"/>
      <c r="AE263" s="9"/>
      <c r="AF263" s="9"/>
      <c r="AG263" s="9"/>
      <c r="AH263" s="9"/>
      <c r="AI263" s="9"/>
      <c r="AJ263" s="9"/>
      <c r="AK263" s="9"/>
      <c r="AL263" s="9"/>
      <c r="AM263" s="9"/>
      <c r="AN263" s="9"/>
      <c r="AP263" s="9"/>
      <c r="AQ263" s="9"/>
      <c r="AR263" s="9"/>
      <c r="AS263" s="9"/>
      <c r="AT263" s="9"/>
      <c r="AU263" s="9"/>
      <c r="AV263" s="9"/>
      <c r="AW263" s="9"/>
      <c r="AX263" s="9"/>
      <c r="AY263" s="9"/>
      <c r="AZ263" s="9"/>
      <c r="BA263" s="9"/>
      <c r="BB263" s="9"/>
      <c r="BC263" s="9"/>
      <c r="BD263" s="9"/>
      <c r="BE263" s="9"/>
      <c r="BF263" s="9"/>
      <c r="BG263" s="9"/>
      <c r="BH263" s="9"/>
      <c r="BJ263" s="517"/>
      <c r="BK263" s="616"/>
      <c r="BL263" s="9"/>
      <c r="BM263" s="204" t="s">
        <v>180</v>
      </c>
      <c r="BN263" s="617">
        <v>1.7361111111111112E-2</v>
      </c>
      <c r="BO263" s="9"/>
      <c r="BP263" s="41"/>
      <c r="BR263" s="517"/>
      <c r="BS263" s="616"/>
      <c r="BT263" s="9"/>
      <c r="BU263" s="204" t="s">
        <v>675</v>
      </c>
      <c r="BV263" s="617">
        <v>1.7361111111111112E-2</v>
      </c>
      <c r="BW263" s="9"/>
      <c r="BX263" s="41"/>
      <c r="BZ263" s="517"/>
      <c r="CA263" s="616"/>
      <c r="CB263" s="9"/>
      <c r="CC263" s="204" t="s">
        <v>676</v>
      </c>
      <c r="CD263" s="617">
        <v>1.7361111111111112E-2</v>
      </c>
      <c r="CE263" s="9"/>
      <c r="CF263" s="41"/>
      <c r="CH263" s="3">
        <v>1</v>
      </c>
    </row>
    <row r="264" spans="2:86" ht="21" customHeight="1">
      <c r="B264" s="15"/>
      <c r="C264" s="15"/>
      <c r="D264" s="15"/>
      <c r="E264" s="15"/>
      <c r="F264" s="15"/>
      <c r="G264" s="15"/>
      <c r="H264" s="15"/>
      <c r="I264" s="15"/>
      <c r="J264" s="15"/>
      <c r="K264" s="263" t="s">
        <v>8460</v>
      </c>
      <c r="L264" s="1841" t="s">
        <v>223</v>
      </c>
      <c r="M264"/>
      <c r="N264"/>
      <c r="V264" s="15"/>
      <c r="W264" s="15"/>
      <c r="X264" s="15"/>
      <c r="Y264" s="15"/>
      <c r="Z264" s="15"/>
      <c r="AA264" s="15"/>
      <c r="AB264" s="15"/>
      <c r="AC264" s="15"/>
      <c r="AD264" s="15"/>
      <c r="AE264" s="263" t="s">
        <v>8555</v>
      </c>
      <c r="AF264" s="1841" t="s">
        <v>744</v>
      </c>
      <c r="AI264" s="262"/>
      <c r="AJ264" s="262"/>
      <c r="AK264" s="262"/>
      <c r="AL264" s="262"/>
      <c r="AM264" s="262"/>
      <c r="AN264" s="262"/>
      <c r="AP264" s="15"/>
      <c r="AQ264" s="15"/>
      <c r="AR264" s="15"/>
      <c r="AS264" s="15"/>
      <c r="AT264" s="15"/>
      <c r="AU264" s="15"/>
      <c r="AV264" s="15"/>
      <c r="AW264" s="15"/>
      <c r="AX264" s="15"/>
      <c r="AY264" s="263" t="s">
        <v>1420</v>
      </c>
      <c r="AZ264" s="1841" t="s">
        <v>1421</v>
      </c>
      <c r="BC264" s="262"/>
      <c r="BD264" s="262"/>
      <c r="BE264" s="262"/>
      <c r="BF264" s="262"/>
      <c r="BG264" s="262"/>
      <c r="BH264" s="262"/>
      <c r="BJ264" s="517"/>
      <c r="BK264" s="616"/>
      <c r="BL264" s="9"/>
      <c r="BM264" s="204" t="s">
        <v>182</v>
      </c>
      <c r="BN264" s="619">
        <v>1.0416666666666666E-2</v>
      </c>
      <c r="BO264" s="9"/>
      <c r="BP264" s="41"/>
      <c r="BR264" s="517"/>
      <c r="BS264" s="616"/>
      <c r="BT264" s="9"/>
      <c r="BU264" s="204" t="s">
        <v>680</v>
      </c>
      <c r="BV264" s="619">
        <v>1.0416666666666666E-2</v>
      </c>
      <c r="BW264" s="9"/>
      <c r="BX264" s="41"/>
      <c r="BZ264" s="517"/>
      <c r="CA264" s="616"/>
      <c r="CB264" s="9"/>
      <c r="CC264" s="204" t="s">
        <v>681</v>
      </c>
      <c r="CD264" s="619">
        <v>1.0416666666666666E-2</v>
      </c>
      <c r="CE264" s="9"/>
      <c r="CF264" s="41"/>
      <c r="CH264" s="3">
        <v>1</v>
      </c>
    </row>
    <row r="265" spans="2:86" ht="21" customHeight="1">
      <c r="B265" s="15"/>
      <c r="C265" s="15"/>
      <c r="D265" s="15"/>
      <c r="E265" s="15"/>
      <c r="F265" s="15"/>
      <c r="G265" s="15"/>
      <c r="H265" s="15"/>
      <c r="I265" s="15"/>
      <c r="J265" s="15"/>
      <c r="K265" s="15"/>
      <c r="L265" s="1842" t="s">
        <v>8456</v>
      </c>
      <c r="M265" s="432" t="s">
        <v>855</v>
      </c>
      <c r="N265" s="1649"/>
      <c r="O265" s="1649"/>
      <c r="P265" s="1843"/>
      <c r="Q265" s="1843"/>
      <c r="R265" s="1843"/>
      <c r="S265" s="1844" t="s">
        <v>172</v>
      </c>
      <c r="T265" s="1845" t="s">
        <v>173</v>
      </c>
      <c r="V265" s="15"/>
      <c r="W265" s="15"/>
      <c r="X265" s="15"/>
      <c r="Y265" s="15"/>
      <c r="Z265" s="15"/>
      <c r="AA265" s="15"/>
      <c r="AB265" s="15"/>
      <c r="AC265" s="15"/>
      <c r="AD265" s="15"/>
      <c r="AE265" s="15"/>
      <c r="AF265" s="1842" t="s">
        <v>8548</v>
      </c>
      <c r="AG265" s="432" t="s">
        <v>900</v>
      </c>
      <c r="AH265" s="1649"/>
      <c r="AI265" s="1649"/>
      <c r="AJ265" s="1843"/>
      <c r="AK265" s="1843"/>
      <c r="AL265" s="1843"/>
      <c r="AM265" s="1844" t="s">
        <v>668</v>
      </c>
      <c r="AN265" s="1845" t="s">
        <v>173</v>
      </c>
      <c r="AP265" s="15"/>
      <c r="AQ265" s="15"/>
      <c r="AR265" s="15"/>
      <c r="AS265" s="15"/>
      <c r="AT265" s="15"/>
      <c r="AU265" s="15"/>
      <c r="AV265" s="15"/>
      <c r="AW265" s="15"/>
      <c r="AX265" s="15"/>
      <c r="AY265" s="15"/>
      <c r="AZ265" s="1842" t="s">
        <v>8549</v>
      </c>
      <c r="BA265" s="432" t="s">
        <v>921</v>
      </c>
      <c r="BB265" s="1649"/>
      <c r="BC265" s="1649"/>
      <c r="BD265" s="1843"/>
      <c r="BE265" s="1843"/>
      <c r="BF265" s="1843"/>
      <c r="BG265" s="1844" t="s">
        <v>920</v>
      </c>
      <c r="BH265" s="1845" t="s">
        <v>173</v>
      </c>
      <c r="BJ265" s="517"/>
      <c r="BK265" s="616"/>
      <c r="BL265" s="9"/>
      <c r="BM265" s="204" t="s">
        <v>190</v>
      </c>
      <c r="BN265" s="620">
        <v>6.25E-2</v>
      </c>
      <c r="BO265" s="9"/>
      <c r="BP265" s="41"/>
      <c r="BR265" s="517"/>
      <c r="BS265" s="616"/>
      <c r="BT265" s="9"/>
      <c r="BU265" s="204" t="s">
        <v>682</v>
      </c>
      <c r="BV265" s="620">
        <v>6.25E-2</v>
      </c>
      <c r="BW265" s="9"/>
      <c r="BX265" s="41"/>
      <c r="BZ265" s="517"/>
      <c r="CA265" s="616"/>
      <c r="CB265" s="9"/>
      <c r="CC265" s="204" t="s">
        <v>683</v>
      </c>
      <c r="CD265" s="620">
        <v>6.25E-2</v>
      </c>
      <c r="CE265" s="9"/>
      <c r="CF265" s="41"/>
      <c r="CH265" s="3">
        <v>1</v>
      </c>
    </row>
    <row r="266" spans="2:86" ht="21" customHeight="1">
      <c r="B266" s="15"/>
      <c r="C266" s="15"/>
      <c r="D266" s="15"/>
      <c r="E266" s="15"/>
      <c r="F266" s="15"/>
      <c r="G266" s="15"/>
      <c r="H266" s="15"/>
      <c r="I266" s="15"/>
      <c r="J266" s="15"/>
      <c r="K266" s="15"/>
      <c r="L266" s="1846">
        <v>0</v>
      </c>
      <c r="M266" s="1847" t="s">
        <v>8461</v>
      </c>
      <c r="N266" s="1644"/>
      <c r="O266" s="1644"/>
      <c r="P266" s="9"/>
      <c r="Q266" s="9"/>
      <c r="R266" s="9"/>
      <c r="S266" s="1650" t="s">
        <v>176</v>
      </c>
      <c r="T266" s="1647" t="s">
        <v>173</v>
      </c>
      <c r="V266" s="15"/>
      <c r="W266" s="15"/>
      <c r="X266" s="15"/>
      <c r="Y266" s="15"/>
      <c r="Z266" s="15"/>
      <c r="AA266" s="15"/>
      <c r="AB266" s="15"/>
      <c r="AC266" s="15"/>
      <c r="AD266" s="15"/>
      <c r="AE266" s="15"/>
      <c r="AF266" s="1846">
        <v>0</v>
      </c>
      <c r="AG266" s="1847" t="s">
        <v>8516</v>
      </c>
      <c r="AH266" s="1644"/>
      <c r="AI266" s="1644"/>
      <c r="AJ266" s="9"/>
      <c r="AK266" s="9"/>
      <c r="AL266" s="9"/>
      <c r="AM266" s="1650" t="s">
        <v>671</v>
      </c>
      <c r="AN266" s="1647" t="s">
        <v>173</v>
      </c>
      <c r="AP266" s="15"/>
      <c r="AQ266" s="15"/>
      <c r="AR266" s="15"/>
      <c r="AS266" s="15"/>
      <c r="AT266" s="15"/>
      <c r="AU266" s="15"/>
      <c r="AV266" s="15"/>
      <c r="AW266" s="15"/>
      <c r="AX266" s="15"/>
      <c r="AY266" s="15"/>
      <c r="AZ266" s="1846">
        <v>0</v>
      </c>
      <c r="BA266" s="1847" t="s">
        <v>8516</v>
      </c>
      <c r="BB266" s="1644"/>
      <c r="BC266" s="1644"/>
      <c r="BD266" s="9"/>
      <c r="BE266" s="9"/>
      <c r="BF266" s="9"/>
      <c r="BG266" s="1650" t="s">
        <v>922</v>
      </c>
      <c r="BH266" s="1647" t="s">
        <v>173</v>
      </c>
      <c r="BJ266" s="517"/>
      <c r="BK266" s="616"/>
      <c r="BL266" s="9"/>
      <c r="BM266" s="210" t="s">
        <v>191</v>
      </c>
      <c r="BN266" s="621">
        <f>BN263+BN264+BN265</f>
        <v>9.0277777777777776E-2</v>
      </c>
      <c r="BO266" s="9"/>
      <c r="BP266" s="41"/>
      <c r="BR266" s="517"/>
      <c r="BS266" s="616"/>
      <c r="BT266" s="9"/>
      <c r="BU266" s="210" t="s">
        <v>191</v>
      </c>
      <c r="BV266" s="621">
        <f>BV263+BV264+BV265</f>
        <v>9.0277777777777776E-2</v>
      </c>
      <c r="BW266" s="9"/>
      <c r="BX266" s="41"/>
      <c r="BZ266" s="517"/>
      <c r="CA266" s="616"/>
      <c r="CB266" s="9"/>
      <c r="CC266" s="210" t="s">
        <v>191</v>
      </c>
      <c r="CD266" s="621">
        <f>CD263+CD264+CD265</f>
        <v>9.0277777777777776E-2</v>
      </c>
      <c r="CE266" s="9"/>
      <c r="CF266" s="41"/>
      <c r="CH266" s="3">
        <v>1</v>
      </c>
    </row>
    <row r="267" spans="2:86" ht="21" customHeight="1">
      <c r="B267" s="15"/>
      <c r="C267" s="15"/>
      <c r="D267" s="15"/>
      <c r="E267" s="15"/>
      <c r="F267" s="15"/>
      <c r="G267" s="15"/>
      <c r="H267" s="15"/>
      <c r="I267" s="15"/>
      <c r="J267" s="15"/>
      <c r="K267" s="15"/>
      <c r="L267" s="1848">
        <f>IF(ISBLANK(M267),"",LARGE(L266:L266,1)+1)</f>
        <v>1</v>
      </c>
      <c r="M267" s="1849" t="s">
        <v>8462</v>
      </c>
      <c r="N267" s="1822"/>
      <c r="O267" s="1822"/>
      <c r="P267" s="1644"/>
      <c r="Q267" s="1644"/>
      <c r="R267" s="1644"/>
      <c r="S267" s="1644"/>
      <c r="T267" s="1645"/>
      <c r="V267" s="15"/>
      <c r="W267" s="15"/>
      <c r="X267" s="15"/>
      <c r="Y267" s="15"/>
      <c r="Z267" s="15"/>
      <c r="AA267" s="15"/>
      <c r="AB267" s="15"/>
      <c r="AC267" s="15"/>
      <c r="AD267" s="15"/>
      <c r="AE267" s="15"/>
      <c r="AF267" s="1848" t="str">
        <f>IF(ISBLANK(AG267),"",LARGE(AF266:AF266,1)+1)</f>
        <v/>
      </c>
      <c r="AG267" s="1849"/>
      <c r="AH267" s="1822"/>
      <c r="AI267" s="1822"/>
      <c r="AJ267" s="1644"/>
      <c r="AK267" s="1644"/>
      <c r="AL267" s="1644"/>
      <c r="AM267" s="1644"/>
      <c r="AN267" s="1645"/>
      <c r="AP267" s="15"/>
      <c r="AQ267" s="15"/>
      <c r="AR267" s="15"/>
      <c r="AS267" s="15"/>
      <c r="AT267" s="15"/>
      <c r="AU267" s="15"/>
      <c r="AV267" s="15"/>
      <c r="AW267" s="15"/>
      <c r="AX267" s="15"/>
      <c r="AY267" s="15"/>
      <c r="AZ267" s="1848" t="str">
        <f>IF(ISBLANK(BA267),"",LARGE(AZ266:AZ266,1)+1)</f>
        <v/>
      </c>
      <c r="BA267" s="1849"/>
      <c r="BB267" s="1822"/>
      <c r="BC267" s="1822"/>
      <c r="BD267" s="1644"/>
      <c r="BE267" s="1644"/>
      <c r="BF267" s="1644"/>
      <c r="BG267" s="1644"/>
      <c r="BH267" s="1645"/>
      <c r="BJ267" s="517"/>
      <c r="BK267" s="2606" t="s">
        <v>1819</v>
      </c>
      <c r="BL267" s="2607"/>
      <c r="BM267" s="2607"/>
      <c r="BN267" s="2608"/>
      <c r="BO267" s="9"/>
      <c r="BP267" s="41"/>
      <c r="BR267" s="517"/>
      <c r="BS267" s="2606" t="s">
        <v>684</v>
      </c>
      <c r="BT267" s="2607"/>
      <c r="BU267" s="2607"/>
      <c r="BV267" s="2609"/>
      <c r="BW267" s="9"/>
      <c r="BX267" s="41"/>
      <c r="BZ267" s="517"/>
      <c r="CA267" s="2606" t="s">
        <v>685</v>
      </c>
      <c r="CB267" s="2607"/>
      <c r="CC267" s="2607"/>
      <c r="CD267" s="2609"/>
      <c r="CE267" s="9"/>
      <c r="CF267" s="41"/>
      <c r="CH267" s="3">
        <v>1</v>
      </c>
    </row>
    <row r="268" spans="2:86" ht="21" customHeight="1">
      <c r="B268" s="15"/>
      <c r="C268" s="15"/>
      <c r="D268" s="15"/>
      <c r="E268" s="15"/>
      <c r="F268" s="15"/>
      <c r="G268" s="15"/>
      <c r="H268" s="15"/>
      <c r="I268" s="15"/>
      <c r="J268" s="15"/>
      <c r="K268" s="15"/>
      <c r="L268" s="1848">
        <f>IF(ISBLANK(M268),"",LARGE(L266:L267,1)+1)</f>
        <v>2</v>
      </c>
      <c r="M268" s="1849" t="s">
        <v>8463</v>
      </c>
      <c r="N268" s="1822"/>
      <c r="O268" s="1822"/>
      <c r="P268" s="1644"/>
      <c r="Q268" s="1644"/>
      <c r="R268" s="1644"/>
      <c r="S268" s="1644"/>
      <c r="T268" s="1645"/>
      <c r="V268" s="15"/>
      <c r="W268" s="15"/>
      <c r="X268" s="15"/>
      <c r="Y268" s="15"/>
      <c r="Z268" s="15"/>
      <c r="AA268" s="15"/>
      <c r="AB268" s="15"/>
      <c r="AC268" s="15"/>
      <c r="AD268" s="15"/>
      <c r="AE268" s="15"/>
      <c r="AF268" s="1848" t="str">
        <f>IF(ISBLANK(AG268),"",LARGE(AF266:AF267,1)+1)</f>
        <v/>
      </c>
      <c r="AG268" s="1849"/>
      <c r="AH268" s="1822"/>
      <c r="AI268" s="1822"/>
      <c r="AJ268" s="1644"/>
      <c r="AK268" s="1644"/>
      <c r="AL268" s="1644"/>
      <c r="AM268" s="1644"/>
      <c r="AN268" s="1645"/>
      <c r="AP268" s="15"/>
      <c r="AQ268" s="15"/>
      <c r="AR268" s="15"/>
      <c r="AS268" s="15"/>
      <c r="AT268" s="15"/>
      <c r="AU268" s="15"/>
      <c r="AV268" s="15"/>
      <c r="AW268" s="15"/>
      <c r="AX268" s="15"/>
      <c r="AY268" s="15"/>
      <c r="AZ268" s="1848" t="str">
        <f>IF(ISBLANK(BA268),"",LARGE(AZ266:AZ267,1)+1)</f>
        <v/>
      </c>
      <c r="BA268" s="1849"/>
      <c r="BB268" s="1822"/>
      <c r="BC268" s="1822"/>
      <c r="BD268" s="1644"/>
      <c r="BE268" s="1644"/>
      <c r="BF268" s="1644"/>
      <c r="BG268" s="1644"/>
      <c r="BH268" s="1645"/>
      <c r="BJ268" s="517"/>
      <c r="BK268" s="216" t="s">
        <v>199</v>
      </c>
      <c r="BL268" s="217"/>
      <c r="BM268" s="1073" t="s">
        <v>200</v>
      </c>
      <c r="BN268" s="227">
        <f>BK271*BK269</f>
        <v>225</v>
      </c>
      <c r="BO268" s="9"/>
      <c r="BP268" s="41"/>
      <c r="BR268" s="517"/>
      <c r="BS268" s="622" t="s">
        <v>686</v>
      </c>
      <c r="BT268" s="217"/>
      <c r="BU268" s="2610" t="s">
        <v>687</v>
      </c>
      <c r="BV268" s="2611"/>
      <c r="BW268" s="9"/>
      <c r="BX268" s="41"/>
      <c r="BZ268" s="517"/>
      <c r="CA268" s="622" t="s">
        <v>688</v>
      </c>
      <c r="CB268" s="217"/>
      <c r="CC268" s="2610" t="s">
        <v>689</v>
      </c>
      <c r="CD268" s="2611"/>
      <c r="CE268" s="9"/>
      <c r="CF268" s="41"/>
      <c r="CH268" s="3">
        <v>1</v>
      </c>
    </row>
    <row r="269" spans="2:86" ht="21" customHeight="1">
      <c r="B269" s="15"/>
      <c r="C269" s="15"/>
      <c r="D269" s="15"/>
      <c r="E269" s="15"/>
      <c r="F269" s="15"/>
      <c r="G269" s="15"/>
      <c r="H269" s="15"/>
      <c r="I269" s="15"/>
      <c r="J269" s="15"/>
      <c r="K269" s="15"/>
      <c r="L269" s="1848">
        <f>IF(ISBLANK(M269),"",LARGE(L266:L268,1)+1)</f>
        <v>3</v>
      </c>
      <c r="M269" s="1849" t="s">
        <v>8464</v>
      </c>
      <c r="N269" s="1822"/>
      <c r="O269" s="1822"/>
      <c r="P269" s="1644"/>
      <c r="Q269" s="1644"/>
      <c r="R269" s="1644"/>
      <c r="S269" s="1644"/>
      <c r="T269" s="1645"/>
      <c r="V269" s="15"/>
      <c r="W269" s="15"/>
      <c r="X269" s="15"/>
      <c r="Y269" s="15"/>
      <c r="Z269" s="15"/>
      <c r="AA269" s="15"/>
      <c r="AB269" s="15"/>
      <c r="AC269" s="15"/>
      <c r="AD269" s="15"/>
      <c r="AE269" s="15"/>
      <c r="AF269" s="1848" t="str">
        <f>IF(ISBLANK(AG269),"",LARGE(AF266:AF268,1)+1)</f>
        <v/>
      </c>
      <c r="AG269" s="1849"/>
      <c r="AH269" s="1822"/>
      <c r="AI269" s="1822"/>
      <c r="AJ269" s="1644"/>
      <c r="AK269" s="1644"/>
      <c r="AL269" s="1644"/>
      <c r="AM269" s="1644"/>
      <c r="AN269" s="1645"/>
      <c r="AP269" s="15"/>
      <c r="AQ269" s="15"/>
      <c r="AR269" s="15"/>
      <c r="AS269" s="15"/>
      <c r="AT269" s="15"/>
      <c r="AU269" s="15"/>
      <c r="AV269" s="15"/>
      <c r="AW269" s="15"/>
      <c r="AX269" s="15"/>
      <c r="AY269" s="15"/>
      <c r="AZ269" s="1848" t="str">
        <f>IF(ISBLANK(BA269),"",LARGE(AZ266:AZ268,1)+1)</f>
        <v/>
      </c>
      <c r="BA269" s="1849"/>
      <c r="BB269" s="1822"/>
      <c r="BC269" s="1822"/>
      <c r="BD269" s="1644"/>
      <c r="BE269" s="1644"/>
      <c r="BF269" s="1644"/>
      <c r="BG269" s="1644"/>
      <c r="BH269" s="1645"/>
      <c r="BJ269" s="517"/>
      <c r="BK269" s="218">
        <v>150</v>
      </c>
      <c r="BL269" s="219" t="s">
        <v>201</v>
      </c>
      <c r="BM269" s="2612" t="s">
        <v>934</v>
      </c>
      <c r="BN269" s="2613"/>
      <c r="BO269" s="9"/>
      <c r="BP269" s="41"/>
      <c r="BR269" s="517"/>
      <c r="BS269" s="218">
        <v>100</v>
      </c>
      <c r="BT269" s="217"/>
      <c r="BU269" s="2612" t="s">
        <v>143</v>
      </c>
      <c r="BV269" s="2614"/>
      <c r="BW269" s="9"/>
      <c r="BX269" s="41"/>
      <c r="BZ269" s="517"/>
      <c r="CA269" s="218">
        <v>100</v>
      </c>
      <c r="CB269" s="217"/>
      <c r="CC269" s="2612" t="s">
        <v>146</v>
      </c>
      <c r="CD269" s="2614"/>
      <c r="CE269" s="9"/>
      <c r="CF269" s="41"/>
      <c r="CH269" s="3">
        <v>1</v>
      </c>
    </row>
    <row r="270" spans="2:86" ht="21" customHeight="1">
      <c r="B270" s="15"/>
      <c r="C270" s="15"/>
      <c r="D270" s="15"/>
      <c r="E270" s="15"/>
      <c r="F270" s="15"/>
      <c r="G270" s="15"/>
      <c r="H270" s="15"/>
      <c r="I270" s="15"/>
      <c r="J270" s="15"/>
      <c r="K270" s="15"/>
      <c r="L270" s="1848">
        <f>IF(ISBLANK(M270),"",LARGE(L266:L269,1)+1)</f>
        <v>4</v>
      </c>
      <c r="M270" s="1849" t="s">
        <v>8465</v>
      </c>
      <c r="N270" s="1822"/>
      <c r="O270" s="1822"/>
      <c r="P270" s="1644"/>
      <c r="Q270" s="1644"/>
      <c r="R270" s="1644"/>
      <c r="S270" s="1644"/>
      <c r="T270" s="1645"/>
      <c r="V270" s="15"/>
      <c r="W270" s="15"/>
      <c r="X270" s="15"/>
      <c r="Y270" s="15"/>
      <c r="Z270" s="15"/>
      <c r="AA270" s="15"/>
      <c r="AB270" s="15"/>
      <c r="AC270" s="15"/>
      <c r="AD270" s="15"/>
      <c r="AE270" s="15"/>
      <c r="AF270" s="1848" t="str">
        <f>IF(ISBLANK(AG270),"",LARGE(AF266:AF269,1)+1)</f>
        <v/>
      </c>
      <c r="AG270" s="1849"/>
      <c r="AH270" s="1822"/>
      <c r="AI270" s="1822"/>
      <c r="AJ270" s="1644"/>
      <c r="AK270" s="1644"/>
      <c r="AL270" s="1644"/>
      <c r="AM270" s="1644"/>
      <c r="AN270" s="1645"/>
      <c r="AP270" s="15"/>
      <c r="AQ270" s="15"/>
      <c r="AR270" s="15"/>
      <c r="AS270" s="15"/>
      <c r="AT270" s="15"/>
      <c r="AU270" s="15"/>
      <c r="AV270" s="15"/>
      <c r="AW270" s="15"/>
      <c r="AX270" s="15"/>
      <c r="AY270" s="15"/>
      <c r="AZ270" s="1848" t="str">
        <f>IF(ISBLANK(BA270),"",LARGE(AZ266:AZ269,1)+1)</f>
        <v/>
      </c>
      <c r="BA270" s="1849"/>
      <c r="BB270" s="1822"/>
      <c r="BC270" s="1822"/>
      <c r="BD270" s="1644"/>
      <c r="BE270" s="1644"/>
      <c r="BF270" s="1644"/>
      <c r="BG270" s="1644"/>
      <c r="BH270" s="1645"/>
      <c r="BJ270" s="517"/>
      <c r="BK270" s="2629" t="s">
        <v>436</v>
      </c>
      <c r="BL270" s="2630"/>
      <c r="BM270" s="1075" t="s">
        <v>1820</v>
      </c>
      <c r="BN270" s="223"/>
      <c r="BO270" s="9"/>
      <c r="BP270" s="41"/>
      <c r="BR270" s="517"/>
      <c r="BS270" s="2631" t="s">
        <v>691</v>
      </c>
      <c r="BT270" s="2632"/>
      <c r="BU270" s="222" t="s">
        <v>692</v>
      </c>
      <c r="BV270" s="623"/>
      <c r="BW270" s="9"/>
      <c r="BX270" s="41"/>
      <c r="BZ270" s="517"/>
      <c r="CA270" s="2631" t="s">
        <v>691</v>
      </c>
      <c r="CB270" s="2632"/>
      <c r="CC270" s="222" t="s">
        <v>693</v>
      </c>
      <c r="CD270" s="623"/>
      <c r="CE270" s="9"/>
      <c r="CF270" s="41"/>
      <c r="CH270" s="3">
        <v>1</v>
      </c>
    </row>
    <row r="271" spans="2:86" ht="21" customHeight="1">
      <c r="B271" s="15"/>
      <c r="C271" s="15"/>
      <c r="D271" s="15"/>
      <c r="E271" s="15"/>
      <c r="F271" s="15"/>
      <c r="G271" s="15"/>
      <c r="H271" s="15"/>
      <c r="I271" s="15"/>
      <c r="J271" s="15"/>
      <c r="K271" s="15"/>
      <c r="L271" s="1848" t="str">
        <f>IF(ISBLANK(M271),"",LARGE(L266:L270,1)+1)</f>
        <v/>
      </c>
      <c r="M271" s="1849"/>
      <c r="N271" s="1822" t="s">
        <v>8466</v>
      </c>
      <c r="O271" s="1822"/>
      <c r="P271" s="1644"/>
      <c r="Q271" s="1644"/>
      <c r="R271" s="1644"/>
      <c r="S271" s="1644"/>
      <c r="T271" s="1645"/>
      <c r="V271" s="15"/>
      <c r="W271" s="15"/>
      <c r="X271" s="15"/>
      <c r="Y271" s="15"/>
      <c r="Z271" s="15"/>
      <c r="AA271" s="15"/>
      <c r="AB271" s="15"/>
      <c r="AC271" s="15"/>
      <c r="AD271" s="15"/>
      <c r="AE271" s="15"/>
      <c r="AF271" s="1848" t="str">
        <f>IF(ISBLANK(AG271),"",LARGE(AF266:AF270,1)+1)</f>
        <v/>
      </c>
      <c r="AG271" s="1849"/>
      <c r="AH271" s="1822"/>
      <c r="AI271" s="1822"/>
      <c r="AJ271" s="1644"/>
      <c r="AK271" s="1644"/>
      <c r="AL271" s="1644"/>
      <c r="AM271" s="1644"/>
      <c r="AN271" s="1645"/>
      <c r="AP271" s="15"/>
      <c r="AQ271" s="15"/>
      <c r="AR271" s="15"/>
      <c r="AS271" s="15"/>
      <c r="AT271" s="15"/>
      <c r="AU271" s="15"/>
      <c r="AV271" s="15"/>
      <c r="AW271" s="15"/>
      <c r="AX271" s="15"/>
      <c r="AY271" s="15"/>
      <c r="AZ271" s="1848" t="str">
        <f>IF(ISBLANK(BA271),"",LARGE(AZ266:AZ270,1)+1)</f>
        <v/>
      </c>
      <c r="BA271" s="1849"/>
      <c r="BB271" s="1822"/>
      <c r="BC271" s="1822"/>
      <c r="BD271" s="1644"/>
      <c r="BE271" s="1644"/>
      <c r="BF271" s="1644"/>
      <c r="BG271" s="1644"/>
      <c r="BH271" s="1645"/>
      <c r="BJ271" s="517"/>
      <c r="BK271" s="224">
        <v>1.5</v>
      </c>
      <c r="BL271" s="225" t="str">
        <f>"&lt; Nb de "&amp;BM269&amp;" par personne "</f>
        <v xml:space="preserve">&lt; Nb de tranches par personne </v>
      </c>
      <c r="BM271" s="226"/>
      <c r="BN271" s="662"/>
      <c r="BO271" s="9"/>
      <c r="BP271" s="41"/>
      <c r="BR271" s="517"/>
      <c r="BS271" s="224">
        <v>1</v>
      </c>
      <c r="BT271" s="624" t="s">
        <v>695</v>
      </c>
      <c r="BU271" s="226"/>
      <c r="BV271" s="625">
        <f>BS271*BS269</f>
        <v>100</v>
      </c>
      <c r="BW271" s="9"/>
      <c r="BX271" s="41"/>
      <c r="BZ271" s="517"/>
      <c r="CA271" s="224">
        <v>1</v>
      </c>
      <c r="CB271" s="624" t="s">
        <v>696</v>
      </c>
      <c r="CC271" s="226"/>
      <c r="CD271" s="625">
        <f>CA271*CA269</f>
        <v>100</v>
      </c>
      <c r="CE271" s="9"/>
      <c r="CF271" s="41"/>
      <c r="CH271" s="3">
        <v>1</v>
      </c>
    </row>
    <row r="272" spans="2:86" ht="21" customHeight="1">
      <c r="B272" s="15"/>
      <c r="C272" s="15"/>
      <c r="D272" s="15"/>
      <c r="E272" s="15"/>
      <c r="F272" s="15"/>
      <c r="G272" s="15"/>
      <c r="H272" s="15"/>
      <c r="I272" s="15"/>
      <c r="J272" s="15"/>
      <c r="K272" s="15"/>
      <c r="L272" s="1848">
        <f>IF(ISBLANK(M272),"",LARGE(L266:L271,1)+1)</f>
        <v>5</v>
      </c>
      <c r="M272" s="1849" t="s">
        <v>8467</v>
      </c>
      <c r="N272" s="1822"/>
      <c r="O272" s="1822"/>
      <c r="P272" s="1644"/>
      <c r="Q272" s="1644"/>
      <c r="R272" s="1644"/>
      <c r="S272" s="1644"/>
      <c r="T272" s="1645"/>
      <c r="V272" s="15"/>
      <c r="W272" s="15"/>
      <c r="X272" s="15"/>
      <c r="Y272" s="15"/>
      <c r="Z272" s="15"/>
      <c r="AA272" s="15"/>
      <c r="AB272" s="15"/>
      <c r="AC272" s="15"/>
      <c r="AD272" s="15"/>
      <c r="AE272" s="15"/>
      <c r="AF272" s="1848" t="str">
        <f>IF(ISBLANK(AG272),"",LARGE(AF266:AF271,1)+1)</f>
        <v/>
      </c>
      <c r="AG272" s="1849"/>
      <c r="AH272" s="1822"/>
      <c r="AI272" s="1822"/>
      <c r="AJ272" s="1644"/>
      <c r="AK272" s="1644"/>
      <c r="AL272" s="1644"/>
      <c r="AM272" s="1644"/>
      <c r="AN272" s="1645"/>
      <c r="AP272" s="15"/>
      <c r="AQ272" s="15"/>
      <c r="AR272" s="15"/>
      <c r="AS272" s="15"/>
      <c r="AT272" s="15"/>
      <c r="AU272" s="15"/>
      <c r="AV272" s="15"/>
      <c r="AW272" s="15"/>
      <c r="AX272" s="15"/>
      <c r="AY272" s="15"/>
      <c r="AZ272" s="1848" t="str">
        <f>IF(ISBLANK(BA272),"",LARGE(AZ266:AZ271,1)+1)</f>
        <v/>
      </c>
      <c r="BA272" s="1849"/>
      <c r="BB272" s="1822"/>
      <c r="BC272" s="1822"/>
      <c r="BD272" s="1644"/>
      <c r="BE272" s="1644"/>
      <c r="BF272" s="1644"/>
      <c r="BG272" s="1644"/>
      <c r="BH272" s="1645"/>
      <c r="BJ272" s="517"/>
      <c r="BK272" s="228">
        <v>27</v>
      </c>
      <c r="BL272" s="225" t="str">
        <f>"&lt; Nb "&amp;BM269&amp;" dans 1 " &amp;BK270</f>
        <v>&lt; Nb tranches dans 1 Gastro 1/1</v>
      </c>
      <c r="BM272" s="229"/>
      <c r="BN272" s="227"/>
      <c r="BO272" s="9"/>
      <c r="BP272" s="41"/>
      <c r="BR272" s="517"/>
      <c r="BS272" s="228">
        <v>12</v>
      </c>
      <c r="BT272" s="225" t="str">
        <f>"&lt; Nb "&amp;BU269&amp;" dans 1 " &amp;BS270</f>
        <v>&lt; Nb plates dans 1 GN 1/1</v>
      </c>
      <c r="BU272" s="229"/>
      <c r="BV272" s="625"/>
      <c r="BW272" s="9"/>
      <c r="BX272" s="41"/>
      <c r="BZ272" s="517"/>
      <c r="CA272" s="228">
        <v>12</v>
      </c>
      <c r="CB272" s="225" t="str">
        <f>"&lt; Nb "&amp;CC269&amp;" dans 1 " &amp;CA270</f>
        <v>&lt; Nb platos dans 1 GN 1/1</v>
      </c>
      <c r="CC272" s="229"/>
      <c r="CD272" s="625"/>
      <c r="CE272" s="9"/>
      <c r="CF272" s="41"/>
      <c r="CH272" s="3">
        <v>1</v>
      </c>
    </row>
    <row r="273" spans="2:86" ht="21" customHeight="1">
      <c r="B273" s="15"/>
      <c r="C273" s="15"/>
      <c r="D273" s="15"/>
      <c r="E273" s="15"/>
      <c r="F273" s="15"/>
      <c r="G273" s="15"/>
      <c r="H273" s="15"/>
      <c r="I273" s="15"/>
      <c r="J273" s="15"/>
      <c r="K273" s="15"/>
      <c r="L273" s="1848">
        <f>IF(ISBLANK(M273),"",LARGE(L266:L272,1)+1)</f>
        <v>6</v>
      </c>
      <c r="M273" s="1849" t="s">
        <v>8468</v>
      </c>
      <c r="N273" s="1822"/>
      <c r="O273" s="1822"/>
      <c r="P273" s="1644"/>
      <c r="Q273" s="1644"/>
      <c r="R273" s="1644"/>
      <c r="S273" s="1644"/>
      <c r="T273" s="1645"/>
      <c r="V273" s="15"/>
      <c r="W273" s="15"/>
      <c r="X273" s="15"/>
      <c r="Y273" s="15"/>
      <c r="Z273" s="15"/>
      <c r="AA273" s="15"/>
      <c r="AB273" s="15"/>
      <c r="AC273" s="15"/>
      <c r="AD273" s="15"/>
      <c r="AE273" s="15"/>
      <c r="AF273" s="1848" t="str">
        <f>IF(ISBLANK(AG273),"",LARGE(AF266:AF272,1)+1)</f>
        <v/>
      </c>
      <c r="AG273" s="1849"/>
      <c r="AH273" s="1822"/>
      <c r="AI273" s="1822"/>
      <c r="AJ273" s="1644"/>
      <c r="AK273" s="1644"/>
      <c r="AL273" s="1644"/>
      <c r="AM273" s="1644"/>
      <c r="AN273" s="1645"/>
      <c r="AP273" s="15"/>
      <c r="AQ273" s="15"/>
      <c r="AR273" s="15"/>
      <c r="AS273" s="15"/>
      <c r="AT273" s="15"/>
      <c r="AU273" s="15"/>
      <c r="AV273" s="15"/>
      <c r="AW273" s="15"/>
      <c r="AX273" s="15"/>
      <c r="AY273" s="15"/>
      <c r="AZ273" s="1848" t="str">
        <f>IF(ISBLANK(BA273),"",LARGE(AZ266:AZ272,1)+1)</f>
        <v/>
      </c>
      <c r="BA273" s="1849"/>
      <c r="BB273" s="1822"/>
      <c r="BC273" s="1822"/>
      <c r="BD273" s="1644"/>
      <c r="BE273" s="1644"/>
      <c r="BF273" s="1644"/>
      <c r="BG273" s="1644"/>
      <c r="BH273" s="1645"/>
      <c r="BJ273" s="517"/>
      <c r="BK273" s="2633" t="str">
        <f>IF(OR(BK272="",BN268=0),"",INT(BN268/BK272) &amp; " " &amp; BK270 &amp; " de " &amp; BK272 &amp; " " &amp; BM269 &amp; IF(MOD(BN268,BK272)&gt;0," + 1 " &amp; BK270 &amp; " de " &amp; TEXT(MOD(BN268,BK272),"0.00") &amp; " " &amp; BM269,""))</f>
        <v>8 Gastro 1/1 de 27 tranches + 1 Gastro 1/1 de 9.00 tranches</v>
      </c>
      <c r="BL273" s="2634"/>
      <c r="BM273" s="2634"/>
      <c r="BN273" s="2635"/>
      <c r="BO273" s="9"/>
      <c r="BP273" s="41"/>
      <c r="BR273" s="517"/>
      <c r="BS273" s="2639" t="str">
        <f>IF(OR(BS272="",BV271=0),"",INT(BV271/BS272) &amp; " " &amp; BS270 &amp; " de " &amp; BS272 &amp; " " &amp; BU269 &amp; IF(MOD(BV271,BS272)&gt;0," + 1 " &amp; BS270 &amp; " de " &amp; TEXT(MOD(BV271,BS272),"0.00") &amp; " " &amp; BU269,""))</f>
        <v>8 GN 1/1 de 12 plates + 1 GN 1/1 de 4.00 plates</v>
      </c>
      <c r="BT273" s="2640"/>
      <c r="BU273" s="2640"/>
      <c r="BV273" s="2641"/>
      <c r="BW273" s="9"/>
      <c r="BX273" s="41"/>
      <c r="BZ273" s="517"/>
      <c r="CA273" s="2639" t="str">
        <f>IF(OR(CA272="",CD271=0),"",INT(CD271/CA272) &amp; " " &amp; CA270 &amp; " de " &amp; CA272 &amp; " " &amp; CC269 &amp; IF(MOD(CD271,CA272)&gt;0," + 1 " &amp; CA270 &amp; " de " &amp; TEXT(MOD(CD271,CA272),"0.00") &amp; " " &amp; CC269,""))</f>
        <v>8 GN 1/1 de 12 platos + 1 GN 1/1 de 4.00 platos</v>
      </c>
      <c r="CB273" s="2640"/>
      <c r="CC273" s="2640"/>
      <c r="CD273" s="2641"/>
      <c r="CE273" s="9"/>
      <c r="CF273" s="41"/>
      <c r="CH273" s="3">
        <v>1</v>
      </c>
    </row>
    <row r="274" spans="2:86" ht="21" customHeight="1">
      <c r="B274" s="15"/>
      <c r="C274" s="15"/>
      <c r="D274" s="15"/>
      <c r="E274" s="15"/>
      <c r="F274" s="15"/>
      <c r="G274" s="15"/>
      <c r="H274" s="15"/>
      <c r="I274" s="15"/>
      <c r="J274" s="15"/>
      <c r="K274" s="15"/>
      <c r="L274" s="1848" t="str">
        <f>IF(ISBLANK(M274),"",LARGE(L266:L273,1)+1)</f>
        <v/>
      </c>
      <c r="M274" s="1849"/>
      <c r="N274" s="1822" t="s">
        <v>8469</v>
      </c>
      <c r="O274" s="1822"/>
      <c r="P274" s="1644"/>
      <c r="Q274" s="1644"/>
      <c r="R274" s="1644"/>
      <c r="S274" s="1644"/>
      <c r="T274" s="1645"/>
      <c r="V274" s="15"/>
      <c r="W274" s="15"/>
      <c r="X274" s="15"/>
      <c r="Y274" s="15"/>
      <c r="Z274" s="15"/>
      <c r="AA274" s="15"/>
      <c r="AB274" s="15"/>
      <c r="AC274" s="15"/>
      <c r="AD274" s="15"/>
      <c r="AE274" s="15"/>
      <c r="AF274" s="1848" t="str">
        <f>IF(ISBLANK(AG274),"",LARGE(AF266:AF273,1)+1)</f>
        <v/>
      </c>
      <c r="AG274" s="1849"/>
      <c r="AH274" s="1822"/>
      <c r="AI274" s="1822"/>
      <c r="AJ274" s="1644"/>
      <c r="AK274" s="1644"/>
      <c r="AL274" s="1644"/>
      <c r="AM274" s="1644"/>
      <c r="AN274" s="1645"/>
      <c r="AP274" s="15"/>
      <c r="AQ274" s="15"/>
      <c r="AR274" s="15"/>
      <c r="AS274" s="15"/>
      <c r="AT274" s="15"/>
      <c r="AU274" s="15"/>
      <c r="AV274" s="15"/>
      <c r="AW274" s="15"/>
      <c r="AX274" s="15"/>
      <c r="AY274" s="15"/>
      <c r="AZ274" s="1848" t="str">
        <f>IF(ISBLANK(BA274),"",LARGE(AZ266:AZ273,1)+1)</f>
        <v/>
      </c>
      <c r="BA274" s="1849"/>
      <c r="BB274" s="1822"/>
      <c r="BC274" s="1822"/>
      <c r="BD274" s="1644"/>
      <c r="BE274" s="1644"/>
      <c r="BF274" s="1644"/>
      <c r="BG274" s="1644"/>
      <c r="BH274" s="1645"/>
      <c r="BJ274" s="517"/>
      <c r="BK274" s="2636"/>
      <c r="BL274" s="2637"/>
      <c r="BM274" s="2637"/>
      <c r="BN274" s="2638"/>
      <c r="BO274" s="9"/>
      <c r="BP274" s="41"/>
      <c r="BR274" s="517"/>
      <c r="BS274" s="2642"/>
      <c r="BT274" s="2643"/>
      <c r="BU274" s="2643"/>
      <c r="BV274" s="2644"/>
      <c r="BW274" s="9"/>
      <c r="BX274" s="41"/>
      <c r="BZ274" s="517"/>
      <c r="CA274" s="2642"/>
      <c r="CB274" s="2643"/>
      <c r="CC274" s="2643"/>
      <c r="CD274" s="2644"/>
      <c r="CE274" s="9"/>
      <c r="CF274" s="41"/>
      <c r="CH274" s="3">
        <v>1</v>
      </c>
    </row>
    <row r="275" spans="2:86" ht="21" customHeight="1">
      <c r="B275" s="15"/>
      <c r="C275" s="15"/>
      <c r="D275" s="15"/>
      <c r="E275" s="15"/>
      <c r="F275" s="15"/>
      <c r="G275" s="15"/>
      <c r="H275" s="15"/>
      <c r="I275" s="15"/>
      <c r="J275" s="15"/>
      <c r="K275" s="15"/>
      <c r="L275" s="1848">
        <f>IF(ISBLANK(M275),"",LARGE(L266:L274,1)+1)</f>
        <v>7</v>
      </c>
      <c r="M275" s="1849" t="s">
        <v>8470</v>
      </c>
      <c r="N275" s="1822"/>
      <c r="O275" s="1822"/>
      <c r="P275" s="1644"/>
      <c r="Q275" s="1644"/>
      <c r="R275" s="1644"/>
      <c r="S275" s="1644"/>
      <c r="T275" s="1645"/>
      <c r="V275" s="15"/>
      <c r="W275" s="15"/>
      <c r="X275" s="15"/>
      <c r="Y275" s="15"/>
      <c r="Z275" s="15"/>
      <c r="AA275" s="15"/>
      <c r="AB275" s="15"/>
      <c r="AC275" s="15"/>
      <c r="AD275" s="15"/>
      <c r="AE275" s="15"/>
      <c r="AF275" s="1848" t="str">
        <f>IF(ISBLANK(AG275),"",LARGE(AF266:AF274,1)+1)</f>
        <v/>
      </c>
      <c r="AG275" s="1849"/>
      <c r="AH275" s="1822"/>
      <c r="AI275" s="1822"/>
      <c r="AJ275" s="1644"/>
      <c r="AK275" s="1644"/>
      <c r="AL275" s="1644"/>
      <c r="AM275" s="1644"/>
      <c r="AN275" s="1645"/>
      <c r="AP275" s="15"/>
      <c r="AQ275" s="15"/>
      <c r="AR275" s="15"/>
      <c r="AS275" s="15"/>
      <c r="AT275" s="15"/>
      <c r="AU275" s="15"/>
      <c r="AV275" s="15"/>
      <c r="AW275" s="15"/>
      <c r="AX275" s="15"/>
      <c r="AY275" s="15"/>
      <c r="AZ275" s="1848" t="str">
        <f>IF(ISBLANK(BA275),"",LARGE(AZ266:AZ274,1)+1)</f>
        <v/>
      </c>
      <c r="BA275" s="1849"/>
      <c r="BB275" s="1822"/>
      <c r="BC275" s="1822"/>
      <c r="BD275" s="1644"/>
      <c r="BE275" s="1644"/>
      <c r="BF275" s="1644"/>
      <c r="BG275" s="1644"/>
      <c r="BH275" s="1645"/>
      <c r="BJ275" s="517"/>
      <c r="BK275" s="232">
        <v>120</v>
      </c>
      <c r="BL275" s="233" t="s">
        <v>207</v>
      </c>
      <c r="BM275" s="217"/>
      <c r="BN275" s="234">
        <f>(BK275*BK269)/1000</f>
        <v>18</v>
      </c>
      <c r="BO275" s="9"/>
      <c r="BP275" s="41"/>
      <c r="BR275" s="517"/>
      <c r="BS275" s="232">
        <v>18</v>
      </c>
      <c r="BT275" s="233" t="s">
        <v>699</v>
      </c>
      <c r="BU275" s="217"/>
      <c r="BV275" s="628">
        <f>(BS275*BS269)/1000</f>
        <v>1.8</v>
      </c>
      <c r="BW275" s="9"/>
      <c r="BX275" s="41"/>
      <c r="BZ275" s="517"/>
      <c r="CA275" s="232">
        <v>18</v>
      </c>
      <c r="CB275" s="233" t="s">
        <v>700</v>
      </c>
      <c r="CC275" s="217"/>
      <c r="CD275" s="628">
        <f>(CA275*CA269)/1000</f>
        <v>1.8</v>
      </c>
      <c r="CE275" s="9"/>
      <c r="CF275" s="41"/>
      <c r="CH275" s="3">
        <v>1</v>
      </c>
    </row>
    <row r="276" spans="2:86" ht="21" customHeight="1">
      <c r="B276" s="15"/>
      <c r="C276" s="15"/>
      <c r="D276" s="15"/>
      <c r="E276" s="15"/>
      <c r="F276" s="15"/>
      <c r="G276" s="15"/>
      <c r="H276" s="15"/>
      <c r="I276" s="15"/>
      <c r="J276" s="15"/>
      <c r="K276" s="15"/>
      <c r="L276" s="1848">
        <f>IF(ISBLANK(M276),"",LARGE(L266:L275,1)+1)</f>
        <v>8</v>
      </c>
      <c r="M276" s="1849" t="s">
        <v>8471</v>
      </c>
      <c r="N276" s="1822"/>
      <c r="O276" s="1822"/>
      <c r="P276" s="1644"/>
      <c r="Q276" s="1644"/>
      <c r="R276" s="1644"/>
      <c r="S276" s="1644"/>
      <c r="T276" s="1645"/>
      <c r="V276" s="15"/>
      <c r="W276" s="15"/>
      <c r="X276" s="15"/>
      <c r="Y276" s="15"/>
      <c r="Z276" s="15"/>
      <c r="AA276" s="15"/>
      <c r="AB276" s="15"/>
      <c r="AC276" s="15"/>
      <c r="AD276" s="15"/>
      <c r="AE276" s="15"/>
      <c r="AF276" s="1848" t="str">
        <f>IF(ISBLANK(AG276),"",LARGE(AF266:AF275,1)+1)</f>
        <v/>
      </c>
      <c r="AG276" s="1849"/>
      <c r="AH276" s="1822"/>
      <c r="AI276" s="1822"/>
      <c r="AJ276" s="1644"/>
      <c r="AK276" s="1644"/>
      <c r="AL276" s="1644"/>
      <c r="AM276" s="1644"/>
      <c r="AN276" s="1645"/>
      <c r="AP276" s="15"/>
      <c r="AQ276" s="15"/>
      <c r="AR276" s="15"/>
      <c r="AS276" s="15"/>
      <c r="AT276" s="15"/>
      <c r="AU276" s="15"/>
      <c r="AV276" s="15"/>
      <c r="AW276" s="15"/>
      <c r="AX276" s="15"/>
      <c r="AY276" s="15"/>
      <c r="AZ276" s="1848" t="str">
        <f>IF(ISBLANK(BA276),"",LARGE(AZ266:AZ275,1)+1)</f>
        <v/>
      </c>
      <c r="BA276" s="1849"/>
      <c r="BB276" s="1822"/>
      <c r="BC276" s="1822"/>
      <c r="BD276" s="1644"/>
      <c r="BE276" s="1644"/>
      <c r="BF276" s="1644"/>
      <c r="BG276" s="1644"/>
      <c r="BH276" s="1645"/>
      <c r="BJ276" s="517"/>
      <c r="BK276" s="1081">
        <v>2.7</v>
      </c>
      <c r="BL276" s="237" t="str">
        <f>"poids par "&amp; BK270</f>
        <v>poids par Gastro 1/1</v>
      </c>
      <c r="BM276" s="217"/>
      <c r="BN276" s="223"/>
      <c r="BO276" s="9"/>
      <c r="BP276" s="41"/>
      <c r="BR276" s="517"/>
      <c r="BS276" s="236">
        <v>1.1200000000000001</v>
      </c>
      <c r="BT276" s="237" t="str">
        <f>"poids par "&amp; BS270</f>
        <v>poids par GN 1/1</v>
      </c>
      <c r="BU276" s="217"/>
      <c r="BV276" s="623"/>
      <c r="BW276" s="9"/>
      <c r="BX276" s="41"/>
      <c r="BZ276" s="517"/>
      <c r="CA276" s="236">
        <v>1.1200000000000001</v>
      </c>
      <c r="CB276" s="237" t="str">
        <f>"peso par "&amp; CA270</f>
        <v>peso par GN 1/1</v>
      </c>
      <c r="CC276" s="217"/>
      <c r="CD276" s="623"/>
      <c r="CE276" s="9"/>
      <c r="CF276" s="41"/>
      <c r="CH276" s="3">
        <v>1</v>
      </c>
    </row>
    <row r="277" spans="2:86" ht="21" customHeight="1">
      <c r="B277" s="15"/>
      <c r="C277" s="15"/>
      <c r="D277" s="15"/>
      <c r="E277" s="15"/>
      <c r="F277" s="15"/>
      <c r="G277" s="15"/>
      <c r="H277" s="15"/>
      <c r="I277" s="15"/>
      <c r="J277" s="15"/>
      <c r="K277" s="15"/>
      <c r="L277" s="1848" t="str">
        <f>IF(ISBLANK(M277),"",LARGE(L266:L276,1)+1)</f>
        <v/>
      </c>
      <c r="M277" s="1849"/>
      <c r="N277" s="1822"/>
      <c r="O277" s="1822"/>
      <c r="P277" s="1644"/>
      <c r="Q277" s="1644"/>
      <c r="R277" s="1644"/>
      <c r="S277" s="1644"/>
      <c r="T277" s="1645"/>
      <c r="V277" s="15"/>
      <c r="W277" s="15"/>
      <c r="X277" s="15"/>
      <c r="Y277" s="15"/>
      <c r="Z277" s="15"/>
      <c r="AA277" s="15"/>
      <c r="AB277" s="15"/>
      <c r="AC277" s="15"/>
      <c r="AD277" s="15"/>
      <c r="AE277" s="15"/>
      <c r="AF277" s="1848" t="str">
        <f>IF(ISBLANK(AG277),"",LARGE(AF266:AF276,1)+1)</f>
        <v/>
      </c>
      <c r="AG277" s="1849"/>
      <c r="AH277" s="1822"/>
      <c r="AI277" s="1822"/>
      <c r="AJ277" s="1644"/>
      <c r="AK277" s="1644"/>
      <c r="AL277" s="1644"/>
      <c r="AM277" s="1644"/>
      <c r="AN277" s="1645"/>
      <c r="AP277" s="15"/>
      <c r="AQ277" s="15"/>
      <c r="AR277" s="15"/>
      <c r="AS277" s="15"/>
      <c r="AT277" s="15"/>
      <c r="AU277" s="15"/>
      <c r="AV277" s="15"/>
      <c r="AW277" s="15"/>
      <c r="AX277" s="15"/>
      <c r="AY277" s="15"/>
      <c r="AZ277" s="1848" t="str">
        <f>IF(ISBLANK(BA277),"",LARGE(AZ266:AZ276,1)+1)</f>
        <v/>
      </c>
      <c r="BA277" s="1849"/>
      <c r="BB277" s="1822"/>
      <c r="BC277" s="1822"/>
      <c r="BD277" s="1644"/>
      <c r="BE277" s="1644"/>
      <c r="BF277" s="1644"/>
      <c r="BG277" s="1644"/>
      <c r="BH277" s="1645"/>
      <c r="BJ277" s="517"/>
      <c r="BK277" s="2618" t="str">
        <f>IF(OR(BN275&lt;=0,BK276&lt;=0),"",_xlfn.LET(_xlpm.n,ROUND(BN275/BK276,9),_xlpm.q,INT(_xlpm.n),_xlpm.r,ROUND(BN275-_xlpm.q*BK276,9),_xlpm.base,_xlpm.q&amp;" "&amp;BK270&amp;" de "&amp;TEXT(BK276,"0.000")&amp;" kg",IF(_xlpm.r&lt;=0.000000001,_xlpm.base,_xlpm.base&amp;" + 1 "&amp;BK270&amp;" de "&amp;TEXT(_xlpm.r,"0.000")&amp;" kg")))</f>
        <v>6 Gastro 1/1 de 2.700 kg + 1 Gastro 1/1 de 1.800 kg</v>
      </c>
      <c r="BL277" s="2619"/>
      <c r="BM277" s="2619"/>
      <c r="BN277" s="2620"/>
      <c r="BO277" s="9"/>
      <c r="BP277" s="41"/>
      <c r="BR277" s="517"/>
      <c r="BS277" s="2624" t="str">
        <f>IF(BV275=0,"",IF(BS276=0,"",INT(BV275/BS276) &amp; " " &amp; BS270 &amp; " de " &amp; BS276 &amp; " kg" &amp; IF(MOD(BV275,BS276)=0,"",IF(MOD(BV275,BS276)=BS276,""," + 1 " &amp; BS270 &amp; " de " &amp; TEXT(MOD(BV275,BS276),"0.000") &amp; " kg"))))</f>
        <v>1 GN 1/1 de 1.12 kg + 1 GN 1/1 de 0.680 kg</v>
      </c>
      <c r="BT277" s="2625"/>
      <c r="BU277" s="2625"/>
      <c r="BV277" s="2626"/>
      <c r="BW277" s="9"/>
      <c r="BX277" s="41"/>
      <c r="BZ277" s="517"/>
      <c r="CA277" s="2624" t="str">
        <f>IF(CD275=0,"",IF(CA276=0,"",INT(CD275/CA276) &amp; " " &amp; CA270 &amp; " de " &amp; CA276 &amp; " kg" &amp; IF(MOD(CD275,CA276)=0,"",IF(MOD(CD275,CA276)=CA276,""," + 1 " &amp; CA270 &amp; " de " &amp; TEXT(MOD(CD275,CA276),"0.000") &amp; " kg"))))</f>
        <v>1 GN 1/1 de 1.12 kg + 1 GN 1/1 de 0.680 kg</v>
      </c>
      <c r="CB277" s="2625"/>
      <c r="CC277" s="2625"/>
      <c r="CD277" s="2626"/>
      <c r="CE277" s="9"/>
      <c r="CF277" s="41"/>
      <c r="CH277" s="3">
        <v>1</v>
      </c>
    </row>
    <row r="278" spans="2:86" ht="21" customHeight="1">
      <c r="B278" s="15"/>
      <c r="C278" s="15"/>
      <c r="D278" s="15"/>
      <c r="E278" s="15"/>
      <c r="F278" s="15"/>
      <c r="G278" s="15"/>
      <c r="H278" s="15"/>
      <c r="I278" s="15"/>
      <c r="J278" s="15"/>
      <c r="K278" s="15"/>
      <c r="L278" s="1848" t="str">
        <f>IF(ISBLANK(M278),"",LARGE(L266:L277,1)+1)</f>
        <v/>
      </c>
      <c r="M278" s="1849"/>
      <c r="N278" s="1822"/>
      <c r="O278" s="1822"/>
      <c r="P278" s="1644"/>
      <c r="Q278" s="1644"/>
      <c r="R278" s="1644"/>
      <c r="S278" s="1644"/>
      <c r="T278" s="1645"/>
      <c r="V278" s="15"/>
      <c r="W278" s="15"/>
      <c r="X278" s="15"/>
      <c r="Y278" s="15"/>
      <c r="Z278" s="15"/>
      <c r="AA278" s="15"/>
      <c r="AB278" s="15"/>
      <c r="AC278" s="15"/>
      <c r="AD278" s="15"/>
      <c r="AE278" s="15"/>
      <c r="AF278" s="1848" t="str">
        <f>IF(ISBLANK(AG278),"",LARGE(AF266:AF277,1)+1)</f>
        <v/>
      </c>
      <c r="AG278" s="1849"/>
      <c r="AH278" s="1822"/>
      <c r="AI278" s="1822"/>
      <c r="AJ278" s="1644"/>
      <c r="AK278" s="1644"/>
      <c r="AL278" s="1644"/>
      <c r="AM278" s="1644"/>
      <c r="AN278" s="1645"/>
      <c r="AP278" s="15"/>
      <c r="AQ278" s="15"/>
      <c r="AR278" s="15"/>
      <c r="AS278" s="15"/>
      <c r="AT278" s="15"/>
      <c r="AU278" s="15"/>
      <c r="AV278" s="15"/>
      <c r="AW278" s="15"/>
      <c r="AX278" s="15"/>
      <c r="AY278" s="15"/>
      <c r="AZ278" s="1848" t="str">
        <f>IF(ISBLANK(BA278),"",LARGE(AZ266:AZ277,1)+1)</f>
        <v/>
      </c>
      <c r="BA278" s="1849"/>
      <c r="BB278" s="1822"/>
      <c r="BC278" s="1822"/>
      <c r="BD278" s="1644"/>
      <c r="BE278" s="1644"/>
      <c r="BF278" s="1644"/>
      <c r="BG278" s="1644"/>
      <c r="BH278" s="1645"/>
      <c r="BJ278" s="517"/>
      <c r="BK278" s="2621"/>
      <c r="BL278" s="2622"/>
      <c r="BM278" s="2622"/>
      <c r="BN278" s="2623"/>
      <c r="BO278" s="9"/>
      <c r="BP278" s="41"/>
      <c r="BR278" s="517"/>
      <c r="BS278" s="2627"/>
      <c r="BT278" s="2622"/>
      <c r="BU278" s="2622"/>
      <c r="BV278" s="2628"/>
      <c r="BW278" s="9"/>
      <c r="BX278" s="41"/>
      <c r="BZ278" s="517"/>
      <c r="CA278" s="2627"/>
      <c r="CB278" s="2622"/>
      <c r="CC278" s="2622"/>
      <c r="CD278" s="2628"/>
      <c r="CE278" s="9"/>
      <c r="CF278" s="41"/>
      <c r="CH278" s="3">
        <v>1</v>
      </c>
    </row>
    <row r="279" spans="2:86" ht="21" customHeight="1">
      <c r="B279" s="15"/>
      <c r="C279" s="15"/>
      <c r="D279" s="15"/>
      <c r="E279" s="15"/>
      <c r="F279" s="15"/>
      <c r="G279" s="15"/>
      <c r="H279" s="15"/>
      <c r="I279" s="15"/>
      <c r="J279" s="15"/>
      <c r="K279" s="15"/>
      <c r="L279" s="1848" t="str">
        <f>IF(ISBLANK(M279),"",LARGE(L266:L278,1)+1)</f>
        <v/>
      </c>
      <c r="M279" s="1849"/>
      <c r="N279" s="1822"/>
      <c r="O279" s="1822"/>
      <c r="P279" s="1644"/>
      <c r="Q279" s="1644"/>
      <c r="R279" s="1644"/>
      <c r="S279" s="1644"/>
      <c r="T279" s="1645"/>
      <c r="V279" s="15"/>
      <c r="W279" s="15"/>
      <c r="X279" s="15"/>
      <c r="Y279" s="15"/>
      <c r="Z279" s="15"/>
      <c r="AA279" s="15"/>
      <c r="AB279" s="15"/>
      <c r="AC279" s="15"/>
      <c r="AD279" s="15"/>
      <c r="AE279" s="15"/>
      <c r="AF279" s="1848" t="str">
        <f>IF(ISBLANK(AG279),"",LARGE(AF266:AF278,1)+1)</f>
        <v/>
      </c>
      <c r="AG279" s="1849"/>
      <c r="AH279" s="1822"/>
      <c r="AI279" s="1822"/>
      <c r="AJ279" s="1644"/>
      <c r="AK279" s="1644"/>
      <c r="AL279" s="1644"/>
      <c r="AM279" s="1644"/>
      <c r="AN279" s="1645"/>
      <c r="AP279" s="15"/>
      <c r="AQ279" s="15"/>
      <c r="AR279" s="15"/>
      <c r="AS279" s="15"/>
      <c r="AT279" s="15"/>
      <c r="AU279" s="15"/>
      <c r="AV279" s="15"/>
      <c r="AW279" s="15"/>
      <c r="AX279" s="15"/>
      <c r="AY279" s="15"/>
      <c r="AZ279" s="1848" t="str">
        <f>IF(ISBLANK(BA279),"",LARGE(AZ266:AZ278,1)+1)</f>
        <v/>
      </c>
      <c r="BA279" s="1849"/>
      <c r="BB279" s="1822"/>
      <c r="BC279" s="1822"/>
      <c r="BD279" s="1644"/>
      <c r="BE279" s="1644"/>
      <c r="BF279" s="1644"/>
      <c r="BG279" s="1644"/>
      <c r="BH279" s="1645"/>
      <c r="BJ279" s="517"/>
      <c r="BK279" s="9"/>
      <c r="BL279" s="9"/>
      <c r="BM279" s="9"/>
      <c r="BN279" s="9"/>
      <c r="BO279" s="9"/>
      <c r="BP279" s="41"/>
      <c r="BR279" s="517"/>
      <c r="BS279" s="9"/>
      <c r="BT279" s="9"/>
      <c r="BU279" s="9"/>
      <c r="BV279" s="9"/>
      <c r="BW279" s="9"/>
      <c r="BX279" s="41"/>
      <c r="BZ279" s="517"/>
      <c r="CA279" s="9"/>
      <c r="CB279" s="9"/>
      <c r="CC279" s="9"/>
      <c r="CD279" s="9"/>
      <c r="CE279" s="9"/>
      <c r="CF279" s="41"/>
      <c r="CH279" s="3">
        <v>1</v>
      </c>
    </row>
    <row r="280" spans="2:86" ht="21" customHeight="1">
      <c r="B280" s="15"/>
      <c r="C280" s="15"/>
      <c r="D280" s="15"/>
      <c r="E280" s="15"/>
      <c r="F280" s="15"/>
      <c r="G280" s="15"/>
      <c r="H280" s="15"/>
      <c r="I280" s="15"/>
      <c r="J280" s="15"/>
      <c r="K280" s="15"/>
      <c r="L280" s="1848" t="str">
        <f>IF(ISBLANK(M280),"",LARGE(L266:L279,1)+1)</f>
        <v/>
      </c>
      <c r="M280" s="1849"/>
      <c r="N280" s="1822"/>
      <c r="O280" s="1822"/>
      <c r="P280" s="1644"/>
      <c r="Q280" s="1644"/>
      <c r="R280" s="1644"/>
      <c r="S280" s="1644"/>
      <c r="T280" s="1645"/>
      <c r="V280" s="15"/>
      <c r="W280" s="15"/>
      <c r="X280" s="15"/>
      <c r="Y280" s="15"/>
      <c r="Z280" s="15"/>
      <c r="AA280" s="15"/>
      <c r="AB280" s="15"/>
      <c r="AC280" s="15"/>
      <c r="AD280" s="15"/>
      <c r="AE280" s="15"/>
      <c r="AF280" s="1848" t="str">
        <f>IF(ISBLANK(AG280),"",LARGE(AF266:AF279,1)+1)</f>
        <v/>
      </c>
      <c r="AG280" s="1849"/>
      <c r="AH280" s="1822"/>
      <c r="AI280" s="1822"/>
      <c r="AJ280" s="1644"/>
      <c r="AK280" s="1644"/>
      <c r="AL280" s="1644"/>
      <c r="AM280" s="1644"/>
      <c r="AN280" s="1645"/>
      <c r="AP280" s="15"/>
      <c r="AQ280" s="15"/>
      <c r="AR280" s="15"/>
      <c r="AS280" s="15"/>
      <c r="AT280" s="15"/>
      <c r="AU280" s="15"/>
      <c r="AV280" s="15"/>
      <c r="AW280" s="15"/>
      <c r="AX280" s="15"/>
      <c r="AY280" s="15"/>
      <c r="AZ280" s="1848" t="str">
        <f>IF(ISBLANK(BA280),"",LARGE(AZ266:AZ279,1)+1)</f>
        <v/>
      </c>
      <c r="BA280" s="1849"/>
      <c r="BB280" s="1822"/>
      <c r="BC280" s="1822"/>
      <c r="BD280" s="1644"/>
      <c r="BE280" s="1644"/>
      <c r="BF280" s="1644"/>
      <c r="BG280" s="1644"/>
      <c r="BH280" s="1645"/>
      <c r="BJ280" s="517"/>
      <c r="BK280" s="639" t="s">
        <v>195</v>
      </c>
      <c r="BL280" s="9"/>
      <c r="BM280" s="9"/>
      <c r="BN280" s="219" t="s">
        <v>709</v>
      </c>
      <c r="BO280" s="9"/>
      <c r="BP280" s="41"/>
      <c r="BR280" s="517"/>
      <c r="BS280" s="639" t="s">
        <v>684</v>
      </c>
      <c r="BT280" s="9"/>
      <c r="BU280" s="9"/>
      <c r="BV280" s="219" t="s">
        <v>710</v>
      </c>
      <c r="BW280" s="9"/>
      <c r="BX280" s="41"/>
      <c r="BZ280" s="517"/>
      <c r="CA280" s="639" t="s">
        <v>685</v>
      </c>
      <c r="CB280" s="9"/>
      <c r="CC280" s="9"/>
      <c r="CD280" s="219" t="s">
        <v>711</v>
      </c>
      <c r="CE280" s="9"/>
      <c r="CF280" s="41"/>
      <c r="CH280" s="3">
        <v>1</v>
      </c>
    </row>
    <row r="281" spans="2:86" ht="21" customHeight="1">
      <c r="B281" s="15"/>
      <c r="C281" s="15"/>
      <c r="D281" s="15"/>
      <c r="E281" s="15"/>
      <c r="F281" s="15"/>
      <c r="G281" s="15"/>
      <c r="H281" s="15"/>
      <c r="I281" s="15"/>
      <c r="J281" s="15"/>
      <c r="K281" s="15"/>
      <c r="L281" s="1848" t="str">
        <f>IF(ISBLANK(M281),"",LARGE(L266:L280,1)+1)</f>
        <v/>
      </c>
      <c r="M281" s="1849"/>
      <c r="N281" s="1822"/>
      <c r="O281" s="1822"/>
      <c r="P281" s="1644"/>
      <c r="Q281" s="1644"/>
      <c r="R281" s="1644"/>
      <c r="S281" s="1644"/>
      <c r="T281" s="1645"/>
      <c r="V281" s="15"/>
      <c r="W281" s="15"/>
      <c r="X281" s="15"/>
      <c r="Y281" s="15"/>
      <c r="Z281" s="15"/>
      <c r="AA281" s="15"/>
      <c r="AB281" s="15"/>
      <c r="AC281" s="15"/>
      <c r="AD281" s="15"/>
      <c r="AE281" s="15"/>
      <c r="AF281" s="1848" t="str">
        <f>IF(ISBLANK(AG281),"",LARGE(AF266:AF280,1)+1)</f>
        <v/>
      </c>
      <c r="AG281" s="1849"/>
      <c r="AH281" s="1822"/>
      <c r="AI281" s="1822"/>
      <c r="AJ281" s="1644"/>
      <c r="AK281" s="1644"/>
      <c r="AL281" s="1644"/>
      <c r="AM281" s="1644"/>
      <c r="AN281" s="1645"/>
      <c r="AP281" s="15"/>
      <c r="AQ281" s="15"/>
      <c r="AR281" s="15"/>
      <c r="AS281" s="15"/>
      <c r="AT281" s="15"/>
      <c r="AU281" s="15"/>
      <c r="AV281" s="15"/>
      <c r="AW281" s="15"/>
      <c r="AX281" s="15"/>
      <c r="AY281" s="15"/>
      <c r="AZ281" s="1848" t="str">
        <f>IF(ISBLANK(BA281),"",LARGE(AZ266:AZ280,1)+1)</f>
        <v/>
      </c>
      <c r="BA281" s="1849"/>
      <c r="BB281" s="1822"/>
      <c r="BC281" s="1822"/>
      <c r="BD281" s="1644"/>
      <c r="BE281" s="1644"/>
      <c r="BF281" s="1644"/>
      <c r="BG281" s="1644"/>
      <c r="BH281" s="1645"/>
      <c r="BJ281" s="517"/>
      <c r="BK281" s="641" t="s">
        <v>712</v>
      </c>
      <c r="BL281" s="9"/>
      <c r="BM281" s="9"/>
      <c r="BN281" s="642" t="s">
        <v>206</v>
      </c>
      <c r="BO281" s="9"/>
      <c r="BP281" s="41"/>
      <c r="BR281" s="517"/>
      <c r="BS281" s="641" t="s">
        <v>713</v>
      </c>
      <c r="BT281" s="9"/>
      <c r="BU281" s="9"/>
      <c r="BV281" s="642" t="s">
        <v>714</v>
      </c>
      <c r="BW281" s="9"/>
      <c r="BX281" s="41"/>
      <c r="BZ281" s="517"/>
      <c r="CA281" s="641" t="s">
        <v>715</v>
      </c>
      <c r="CB281" s="9"/>
      <c r="CC281" s="9"/>
      <c r="CD281" s="642" t="s">
        <v>716</v>
      </c>
      <c r="CE281" s="9"/>
      <c r="CF281" s="41"/>
      <c r="CH281" s="3">
        <v>1</v>
      </c>
    </row>
    <row r="282" spans="2:86" ht="21" customHeight="1">
      <c r="B282" s="15"/>
      <c r="C282" s="15"/>
      <c r="D282" s="15"/>
      <c r="E282" s="15"/>
      <c r="F282" s="15"/>
      <c r="G282" s="15"/>
      <c r="H282" s="15"/>
      <c r="I282" s="15"/>
      <c r="J282" s="15"/>
      <c r="K282" s="15"/>
      <c r="L282" s="1850" t="str">
        <f>IF(ISBLANK(M282),"",LARGE(L266:L281,1)+1)</f>
        <v/>
      </c>
      <c r="M282" s="1851"/>
      <c r="N282" s="1824"/>
      <c r="O282" s="1824"/>
      <c r="P282" s="1825"/>
      <c r="Q282" s="1825"/>
      <c r="R282" s="1825"/>
      <c r="S282" s="1825"/>
      <c r="T282" s="1826"/>
      <c r="V282" s="15"/>
      <c r="W282" s="15"/>
      <c r="X282" s="15"/>
      <c r="Y282" s="15"/>
      <c r="Z282" s="15"/>
      <c r="AA282" s="15"/>
      <c r="AB282" s="15"/>
      <c r="AC282" s="15"/>
      <c r="AD282" s="15"/>
      <c r="AE282" s="15"/>
      <c r="AF282" s="1850" t="str">
        <f>IF(ISBLANK(AG282),"",LARGE(AF266:AF281,1)+1)</f>
        <v/>
      </c>
      <c r="AG282" s="1851"/>
      <c r="AH282" s="1824"/>
      <c r="AI282" s="1824"/>
      <c r="AJ282" s="1825"/>
      <c r="AK282" s="1825"/>
      <c r="AL282" s="1825"/>
      <c r="AM282" s="1825"/>
      <c r="AN282" s="1826"/>
      <c r="AP282" s="15"/>
      <c r="AQ282" s="15"/>
      <c r="AR282" s="15"/>
      <c r="AS282" s="15"/>
      <c r="AT282" s="15"/>
      <c r="AU282" s="15"/>
      <c r="AV282" s="15"/>
      <c r="AW282" s="15"/>
      <c r="AX282" s="15"/>
      <c r="AY282" s="15"/>
      <c r="AZ282" s="1850" t="str">
        <f>IF(ISBLANK(BA282),"",LARGE(AZ266:AZ281,1)+1)</f>
        <v/>
      </c>
      <c r="BA282" s="1851"/>
      <c r="BB282" s="1824"/>
      <c r="BC282" s="1824"/>
      <c r="BD282" s="1825"/>
      <c r="BE282" s="1825"/>
      <c r="BF282" s="1825"/>
      <c r="BG282" s="1825"/>
      <c r="BH282" s="1826"/>
      <c r="BJ282" s="517"/>
      <c r="BK282" s="643" t="s">
        <v>717</v>
      </c>
      <c r="BL282" s="9"/>
      <c r="BM282" s="9"/>
      <c r="BN282" s="642" t="s">
        <v>208</v>
      </c>
      <c r="BO282" s="9"/>
      <c r="BP282" s="41"/>
      <c r="BR282" s="517"/>
      <c r="BS282" s="643" t="s">
        <v>718</v>
      </c>
      <c r="BT282" s="9"/>
      <c r="BU282" s="9"/>
      <c r="BV282" s="642" t="s">
        <v>719</v>
      </c>
      <c r="BW282" s="9"/>
      <c r="BX282" s="41"/>
      <c r="BZ282" s="517"/>
      <c r="CA282" s="643" t="s">
        <v>720</v>
      </c>
      <c r="CB282" s="9"/>
      <c r="CC282" s="9"/>
      <c r="CD282" s="642" t="s">
        <v>721</v>
      </c>
      <c r="CE282" s="9"/>
      <c r="CF282" s="41"/>
      <c r="CH282" s="3">
        <v>1</v>
      </c>
    </row>
    <row r="283" spans="2:86" ht="21" customHeight="1">
      <c r="B283" s="15"/>
      <c r="C283" s="15"/>
      <c r="D283" s="15"/>
      <c r="E283" s="15"/>
      <c r="F283" s="15"/>
      <c r="G283" s="15"/>
      <c r="H283" s="15"/>
      <c r="I283" s="15"/>
      <c r="J283" s="15"/>
      <c r="K283" s="15"/>
      <c r="L283" s="1852"/>
      <c r="M283" s="1852"/>
      <c r="N283" s="1852"/>
      <c r="O283" s="1852"/>
      <c r="P283" s="1852"/>
      <c r="Q283" s="1852"/>
      <c r="R283" s="1852"/>
      <c r="S283" s="1852"/>
      <c r="T283" s="1852"/>
      <c r="V283" s="15"/>
      <c r="W283" s="15"/>
      <c r="X283" s="15"/>
      <c r="Y283" s="15"/>
      <c r="Z283" s="15"/>
      <c r="AA283" s="15"/>
      <c r="AB283" s="15"/>
      <c r="AC283" s="15"/>
      <c r="AD283" s="15"/>
      <c r="AE283" s="15"/>
      <c r="AF283" s="1852"/>
      <c r="AG283" s="1852"/>
      <c r="AH283" s="1852"/>
      <c r="AI283" s="1852"/>
      <c r="AJ283" s="1852"/>
      <c r="AK283" s="1852"/>
      <c r="AL283" s="1852"/>
      <c r="AM283" s="1852"/>
      <c r="AN283" s="1852"/>
      <c r="AP283" s="15"/>
      <c r="AQ283" s="15"/>
      <c r="AR283" s="15"/>
      <c r="AS283" s="15"/>
      <c r="AT283" s="15"/>
      <c r="AU283" s="15"/>
      <c r="AV283" s="15"/>
      <c r="AW283" s="15"/>
      <c r="AX283" s="15"/>
      <c r="AY283" s="15"/>
      <c r="AZ283" s="1852"/>
      <c r="BA283" s="1852"/>
      <c r="BB283" s="1852"/>
      <c r="BC283" s="1852"/>
      <c r="BD283" s="1852"/>
      <c r="BE283" s="1852"/>
      <c r="BF283" s="1852"/>
      <c r="BG283" s="1852"/>
      <c r="BH283" s="1852"/>
      <c r="BJ283" s="517"/>
      <c r="BK283" s="219" t="s">
        <v>722</v>
      </c>
      <c r="BL283" s="9"/>
      <c r="BM283" s="9"/>
      <c r="BN283" s="642" t="s">
        <v>723</v>
      </c>
      <c r="BO283" s="9"/>
      <c r="BP283" s="41"/>
      <c r="BR283" s="517"/>
      <c r="BS283" s="219" t="s">
        <v>724</v>
      </c>
      <c r="BT283" s="9"/>
      <c r="BU283" s="9"/>
      <c r="BV283" s="642" t="s">
        <v>725</v>
      </c>
      <c r="BW283" s="9"/>
      <c r="BX283" s="41"/>
      <c r="BZ283" s="517"/>
      <c r="CA283" s="219" t="s">
        <v>726</v>
      </c>
      <c r="CB283" s="9"/>
      <c r="CC283" s="9"/>
      <c r="CD283" s="642" t="s">
        <v>727</v>
      </c>
      <c r="CE283" s="9"/>
      <c r="CF283" s="41"/>
      <c r="CH283" s="3">
        <v>1</v>
      </c>
    </row>
    <row r="284" spans="2:86" ht="21" customHeight="1">
      <c r="B284" s="15"/>
      <c r="C284" s="15"/>
      <c r="D284" s="15"/>
      <c r="E284" s="15"/>
      <c r="F284" s="15"/>
      <c r="G284" s="15"/>
      <c r="H284" s="15"/>
      <c r="I284" s="15"/>
      <c r="J284" s="15"/>
      <c r="K284" s="15"/>
      <c r="L284" s="1842" t="s">
        <v>8456</v>
      </c>
      <c r="M284" s="432" t="s">
        <v>855</v>
      </c>
      <c r="N284" s="195"/>
      <c r="O284" s="1853"/>
      <c r="P284" s="1843"/>
      <c r="Q284" s="1843"/>
      <c r="R284" s="1843"/>
      <c r="S284" s="1844" t="s">
        <v>172</v>
      </c>
      <c r="T284" s="1845" t="s">
        <v>173</v>
      </c>
      <c r="V284" s="15"/>
      <c r="W284" s="15"/>
      <c r="X284" s="15"/>
      <c r="Y284" s="15"/>
      <c r="Z284" s="15"/>
      <c r="AA284" s="15"/>
      <c r="AB284" s="15"/>
      <c r="AC284" s="15"/>
      <c r="AD284" s="15"/>
      <c r="AE284" s="15"/>
      <c r="AF284" s="1842" t="s">
        <v>8548</v>
      </c>
      <c r="AG284" s="432" t="s">
        <v>900</v>
      </c>
      <c r="AH284" s="195"/>
      <c r="AI284" s="195"/>
      <c r="AJ284" s="3109"/>
      <c r="AK284" s="1843"/>
      <c r="AL284" s="1843"/>
      <c r="AM284" s="1844" t="s">
        <v>668</v>
      </c>
      <c r="AN284" s="1845" t="s">
        <v>173</v>
      </c>
      <c r="AP284" s="15"/>
      <c r="AQ284" s="15"/>
      <c r="AR284" s="15"/>
      <c r="AS284" s="15"/>
      <c r="AT284" s="15"/>
      <c r="AU284" s="15"/>
      <c r="AV284" s="15"/>
      <c r="AW284" s="15"/>
      <c r="AX284" s="15"/>
      <c r="AY284" s="15"/>
      <c r="AZ284" s="1842" t="s">
        <v>8549</v>
      </c>
      <c r="BA284" s="432" t="s">
        <v>921</v>
      </c>
      <c r="BB284" s="195"/>
      <c r="BC284" s="1853"/>
      <c r="BD284" s="1843"/>
      <c r="BE284" s="1843"/>
      <c r="BF284" s="1843"/>
      <c r="BG284" s="1844" t="s">
        <v>920</v>
      </c>
      <c r="BH284" s="1845" t="s">
        <v>173</v>
      </c>
      <c r="BJ284" s="517"/>
      <c r="BK284" s="219"/>
      <c r="BL284" s="9"/>
      <c r="BM284" s="9"/>
      <c r="BN284" s="642" t="s">
        <v>728</v>
      </c>
      <c r="BO284" s="9"/>
      <c r="BP284" s="41"/>
      <c r="BR284" s="517"/>
      <c r="BS284" s="219"/>
      <c r="BT284" s="9"/>
      <c r="BU284" s="9"/>
      <c r="BV284" s="642" t="s">
        <v>729</v>
      </c>
      <c r="BW284" s="9"/>
      <c r="BX284" s="41"/>
      <c r="BZ284" s="517"/>
      <c r="CA284" s="219"/>
      <c r="CB284" s="9"/>
      <c r="CC284" s="9"/>
      <c r="CD284" s="642" t="s">
        <v>730</v>
      </c>
      <c r="CE284" s="9"/>
      <c r="CF284" s="41"/>
      <c r="CH284" s="3">
        <v>1</v>
      </c>
    </row>
    <row r="285" spans="2:86" ht="21" customHeight="1">
      <c r="B285" s="15"/>
      <c r="C285" s="15"/>
      <c r="D285" s="15"/>
      <c r="E285" s="15"/>
      <c r="F285" s="15"/>
      <c r="G285" s="15"/>
      <c r="H285" s="15"/>
      <c r="I285" s="15"/>
      <c r="J285" s="15"/>
      <c r="K285" s="15"/>
      <c r="L285" s="1846">
        <v>0</v>
      </c>
      <c r="M285" s="1847" t="s">
        <v>8457</v>
      </c>
      <c r="N285" s="202"/>
      <c r="O285" s="1854"/>
      <c r="P285" s="197"/>
      <c r="Q285" s="197"/>
      <c r="R285" s="197"/>
      <c r="S285" s="198" t="s">
        <v>176</v>
      </c>
      <c r="T285" s="199" t="s">
        <v>173</v>
      </c>
      <c r="V285" s="15"/>
      <c r="W285" s="15"/>
      <c r="X285" s="15"/>
      <c r="Y285" s="15"/>
      <c r="Z285" s="15"/>
      <c r="AA285" s="15"/>
      <c r="AB285" s="15"/>
      <c r="AC285" s="15"/>
      <c r="AD285" s="15"/>
      <c r="AE285" s="15"/>
      <c r="AF285" s="1846">
        <v>0</v>
      </c>
      <c r="AG285" s="1847" t="s">
        <v>8516</v>
      </c>
      <c r="AH285" s="202"/>
      <c r="AI285" s="202"/>
      <c r="AJ285" s="3110"/>
      <c r="AK285" s="197"/>
      <c r="AL285" s="197"/>
      <c r="AM285" s="198" t="s">
        <v>671</v>
      </c>
      <c r="AN285" s="199" t="s">
        <v>173</v>
      </c>
      <c r="AP285" s="15"/>
      <c r="AQ285" s="15"/>
      <c r="AR285" s="15"/>
      <c r="AS285" s="15"/>
      <c r="AT285" s="15"/>
      <c r="AU285" s="15"/>
      <c r="AV285" s="15"/>
      <c r="AW285" s="15"/>
      <c r="AX285" s="15"/>
      <c r="AY285" s="15"/>
      <c r="AZ285" s="1846">
        <v>0</v>
      </c>
      <c r="BA285" s="1847" t="s">
        <v>8516</v>
      </c>
      <c r="BB285" s="202"/>
      <c r="BC285" s="1854"/>
      <c r="BD285" s="197"/>
      <c r="BE285" s="197"/>
      <c r="BF285" s="197"/>
      <c r="BG285" s="198" t="s">
        <v>922</v>
      </c>
      <c r="BH285" s="199" t="s">
        <v>173</v>
      </c>
      <c r="BJ285" s="644"/>
      <c r="BK285" s="9"/>
      <c r="BL285" s="9"/>
      <c r="BM285" s="9"/>
      <c r="BN285" s="9"/>
      <c r="BO285" s="9"/>
      <c r="BP285" s="41"/>
      <c r="BR285" s="644"/>
      <c r="BS285" s="9"/>
      <c r="BT285" s="9"/>
      <c r="BU285" s="9"/>
      <c r="BV285" s="9"/>
      <c r="BW285" s="9"/>
      <c r="BX285" s="41"/>
      <c r="BZ285" s="644"/>
      <c r="CA285" s="9"/>
      <c r="CB285" s="9"/>
      <c r="CC285" s="9"/>
      <c r="CD285" s="9"/>
      <c r="CE285" s="9"/>
      <c r="CF285" s="41"/>
      <c r="CH285" s="3">
        <v>1</v>
      </c>
    </row>
    <row r="286" spans="2:86" ht="21" customHeight="1">
      <c r="B286" s="15"/>
      <c r="C286" s="15"/>
      <c r="D286" s="15"/>
      <c r="E286" s="15"/>
      <c r="F286" s="15"/>
      <c r="G286" s="15"/>
      <c r="H286" s="15"/>
      <c r="I286" s="15"/>
      <c r="J286" s="15"/>
      <c r="K286" s="15"/>
      <c r="L286" s="1848">
        <f>IF(ISBLANK(M286),"",LARGE(L285:L285,1)+1)</f>
        <v>1</v>
      </c>
      <c r="M286" s="1849" t="s">
        <v>8462</v>
      </c>
      <c r="N286" s="1822"/>
      <c r="O286" s="1855"/>
      <c r="P286" s="9"/>
      <c r="Q286" s="9"/>
      <c r="R286" s="9"/>
      <c r="S286" s="204" t="s">
        <v>180</v>
      </c>
      <c r="T286" s="205">
        <v>3.472222222222222E-3</v>
      </c>
      <c r="V286" s="15"/>
      <c r="W286" s="15"/>
      <c r="X286" s="15"/>
      <c r="Y286" s="15"/>
      <c r="Z286" s="15"/>
      <c r="AA286" s="15"/>
      <c r="AB286" s="15"/>
      <c r="AC286" s="15"/>
      <c r="AD286" s="15"/>
      <c r="AE286" s="15"/>
      <c r="AF286" s="1848" t="str">
        <f>IF(ISBLANK(AG286),"",LARGE(AF285:AF285,1)+1)</f>
        <v/>
      </c>
      <c r="AG286" s="1849"/>
      <c r="AH286" s="1822"/>
      <c r="AI286" s="3106"/>
      <c r="AJ286" s="3111"/>
      <c r="AK286" s="3065"/>
      <c r="AL286" s="3065"/>
      <c r="AM286" s="3112" t="s">
        <v>675</v>
      </c>
      <c r="AN286" s="205">
        <v>3.472222222222222E-3</v>
      </c>
      <c r="AP286" s="15"/>
      <c r="AQ286" s="15"/>
      <c r="AR286" s="15"/>
      <c r="AS286" s="15"/>
      <c r="AT286" s="15"/>
      <c r="AU286" s="15"/>
      <c r="AV286" s="15"/>
      <c r="AW286" s="15"/>
      <c r="AX286" s="15"/>
      <c r="AY286" s="15"/>
      <c r="AZ286" s="1848">
        <f>IF(ISBLANK(BA286),"",LARGE(AZ285:AZ285,1)+1)</f>
        <v>1</v>
      </c>
      <c r="BA286" s="1849" t="s">
        <v>8462</v>
      </c>
      <c r="BB286" s="1822"/>
      <c r="BC286" s="1855"/>
      <c r="BD286" s="9"/>
      <c r="BE286" s="9"/>
      <c r="BF286" s="9"/>
      <c r="BG286" s="204" t="s">
        <v>676</v>
      </c>
      <c r="BH286" s="205">
        <v>3.472222222222222E-3</v>
      </c>
      <c r="BJ286" s="645"/>
      <c r="BK286" s="646"/>
      <c r="BL286" s="646" t="s">
        <v>216</v>
      </c>
      <c r="BM286" s="647"/>
      <c r="BN286" s="647"/>
      <c r="BO286" s="647"/>
      <c r="BP286" s="41"/>
      <c r="BR286" s="645"/>
      <c r="BS286" s="646"/>
      <c r="BT286" s="646" t="s">
        <v>216</v>
      </c>
      <c r="BU286" s="647"/>
      <c r="BV286" s="647"/>
      <c r="BW286" s="647"/>
      <c r="BX286" s="41"/>
      <c r="BZ286" s="645"/>
      <c r="CA286" s="646"/>
      <c r="CB286" s="646" t="s">
        <v>216</v>
      </c>
      <c r="CC286" s="647"/>
      <c r="CD286" s="647"/>
      <c r="CE286" s="647"/>
      <c r="CF286" s="41"/>
      <c r="CH286" s="3">
        <v>1</v>
      </c>
    </row>
    <row r="287" spans="2:86" ht="21" customHeight="1">
      <c r="B287" s="15"/>
      <c r="C287" s="15"/>
      <c r="D287" s="15"/>
      <c r="E287" s="15"/>
      <c r="F287" s="15"/>
      <c r="G287" s="15"/>
      <c r="H287" s="15"/>
      <c r="I287" s="15"/>
      <c r="J287" s="15"/>
      <c r="K287" s="15"/>
      <c r="L287" s="1848">
        <f>IF(ISBLANK(M287),"",LARGE(L285:L286,1)+1)</f>
        <v>2</v>
      </c>
      <c r="M287" s="1849" t="s">
        <v>8463</v>
      </c>
      <c r="N287" s="1822"/>
      <c r="O287" s="1855"/>
      <c r="P287" s="9"/>
      <c r="Q287" s="9"/>
      <c r="R287" s="9"/>
      <c r="S287" s="204" t="s">
        <v>182</v>
      </c>
      <c r="T287" s="208">
        <v>1.0416666666666666E-2</v>
      </c>
      <c r="V287" s="15"/>
      <c r="W287" s="15"/>
      <c r="X287" s="15"/>
      <c r="Y287" s="15"/>
      <c r="Z287" s="15"/>
      <c r="AA287" s="15"/>
      <c r="AB287" s="15"/>
      <c r="AC287" s="15"/>
      <c r="AD287" s="15"/>
      <c r="AE287" s="15"/>
      <c r="AF287" s="1848" t="str">
        <f>IF(ISBLANK(AG287),"",LARGE(AF285:AF286,1)+1)</f>
        <v/>
      </c>
      <c r="AG287" s="1849"/>
      <c r="AH287" s="1822"/>
      <c r="AI287" s="3106"/>
      <c r="AJ287" s="3111"/>
      <c r="AK287" s="3065"/>
      <c r="AL287" s="3065"/>
      <c r="AM287" s="3112" t="s">
        <v>680</v>
      </c>
      <c r="AN287" s="208">
        <v>1.0416666666666666E-2</v>
      </c>
      <c r="AP287" s="15"/>
      <c r="AQ287" s="15"/>
      <c r="AR287" s="15"/>
      <c r="AS287" s="15"/>
      <c r="AT287" s="15"/>
      <c r="AU287" s="15"/>
      <c r="AV287" s="15"/>
      <c r="AW287" s="15"/>
      <c r="AX287" s="15"/>
      <c r="AY287" s="15"/>
      <c r="AZ287" s="1848">
        <f>IF(ISBLANK(BA287),"",LARGE(AZ285:AZ286,1)+1)</f>
        <v>2</v>
      </c>
      <c r="BA287" s="1849" t="s">
        <v>8463</v>
      </c>
      <c r="BB287" s="1822"/>
      <c r="BC287" s="1855"/>
      <c r="BD287" s="9"/>
      <c r="BE287" s="9"/>
      <c r="BF287" s="9"/>
      <c r="BG287" s="204" t="s">
        <v>681</v>
      </c>
      <c r="BH287" s="208">
        <v>1.0416666666666666E-2</v>
      </c>
      <c r="BJ287" s="644"/>
      <c r="BK287" s="9"/>
      <c r="BL287" s="598" t="s">
        <v>731</v>
      </c>
      <c r="BM287" s="9"/>
      <c r="BN287" s="9"/>
      <c r="BO287" s="9"/>
      <c r="BP287" s="41"/>
      <c r="BR287" s="644"/>
      <c r="BS287" s="9"/>
      <c r="BT287" s="598" t="s">
        <v>732</v>
      </c>
      <c r="BU287" s="9"/>
      <c r="BV287" s="9"/>
      <c r="BW287" s="9"/>
      <c r="BX287" s="41"/>
      <c r="BZ287" s="644"/>
      <c r="CA287" s="9"/>
      <c r="CB287" s="598" t="s">
        <v>733</v>
      </c>
      <c r="CC287" s="9"/>
      <c r="CD287" s="9"/>
      <c r="CE287" s="9"/>
      <c r="CF287" s="41"/>
      <c r="CH287" s="3">
        <v>1</v>
      </c>
    </row>
    <row r="288" spans="2:86" ht="21" customHeight="1">
      <c r="B288" s="15"/>
      <c r="C288" s="15"/>
      <c r="D288" s="15"/>
      <c r="E288" s="15"/>
      <c r="F288" s="15"/>
      <c r="G288" s="15"/>
      <c r="H288" s="15"/>
      <c r="I288" s="15"/>
      <c r="J288" s="15"/>
      <c r="K288" s="15"/>
      <c r="L288" s="1848" t="str">
        <f>IF(ISBLANK(M288),"",LARGE(L285:L287,1)+1)</f>
        <v/>
      </c>
      <c r="M288" s="1849"/>
      <c r="N288" s="1822"/>
      <c r="O288" s="1855"/>
      <c r="P288" s="9"/>
      <c r="Q288" s="9"/>
      <c r="R288" s="9"/>
      <c r="S288" s="204" t="s">
        <v>190</v>
      </c>
      <c r="T288" s="209">
        <v>2.0833333333333332E-2</v>
      </c>
      <c r="V288" s="15"/>
      <c r="W288" s="15"/>
      <c r="X288" s="15"/>
      <c r="Y288" s="15"/>
      <c r="Z288" s="15"/>
      <c r="AA288" s="15"/>
      <c r="AB288" s="15"/>
      <c r="AC288" s="15"/>
      <c r="AD288" s="15"/>
      <c r="AE288" s="15"/>
      <c r="AF288" s="1848" t="str">
        <f>IF(ISBLANK(AG288),"",LARGE(AF285:AF287,1)+1)</f>
        <v/>
      </c>
      <c r="AG288" s="1849"/>
      <c r="AH288" s="1822"/>
      <c r="AI288" s="3106"/>
      <c r="AJ288" s="3111"/>
      <c r="AK288" s="3065"/>
      <c r="AL288" s="3065"/>
      <c r="AM288" s="3112" t="s">
        <v>682</v>
      </c>
      <c r="AN288" s="209">
        <v>2.0833333333333332E-2</v>
      </c>
      <c r="AP288" s="15"/>
      <c r="AQ288" s="15"/>
      <c r="AR288" s="15"/>
      <c r="AS288" s="15"/>
      <c r="AT288" s="15"/>
      <c r="AU288" s="15"/>
      <c r="AV288" s="15"/>
      <c r="AW288" s="15"/>
      <c r="AX288" s="15"/>
      <c r="AY288" s="15"/>
      <c r="AZ288" s="1848" t="str">
        <f>IF(ISBLANK(BA288),"",LARGE(AZ285:AZ287,1)+1)</f>
        <v/>
      </c>
      <c r="BA288" s="1849"/>
      <c r="BB288" s="1822"/>
      <c r="BC288" s="1855"/>
      <c r="BD288" s="9"/>
      <c r="BE288" s="9"/>
      <c r="BF288" s="9"/>
      <c r="BG288" s="204" t="s">
        <v>924</v>
      </c>
      <c r="BH288" s="209">
        <v>2.0833333333333332E-2</v>
      </c>
      <c r="BJ288" s="644"/>
      <c r="BK288" s="9"/>
      <c r="BL288" s="648" t="s">
        <v>734</v>
      </c>
      <c r="BM288" s="9"/>
      <c r="BN288" s="9"/>
      <c r="BO288" s="9"/>
      <c r="BP288" s="41"/>
      <c r="BR288" s="644"/>
      <c r="BS288" s="9"/>
      <c r="BT288" s="648" t="s">
        <v>735</v>
      </c>
      <c r="BU288" s="9"/>
      <c r="BV288" s="9"/>
      <c r="BW288" s="9"/>
      <c r="BX288" s="41"/>
      <c r="BZ288" s="644"/>
      <c r="CA288" s="9"/>
      <c r="CB288" s="648" t="s">
        <v>736</v>
      </c>
      <c r="CC288" s="9"/>
      <c r="CD288" s="9"/>
      <c r="CE288" s="9"/>
      <c r="CF288" s="41"/>
      <c r="CH288" s="3">
        <v>1</v>
      </c>
    </row>
    <row r="289" spans="2:86" ht="21" customHeight="1">
      <c r="B289" s="15"/>
      <c r="C289" s="15"/>
      <c r="D289" s="15"/>
      <c r="E289" s="15"/>
      <c r="F289" s="15"/>
      <c r="G289" s="15"/>
      <c r="H289" s="15"/>
      <c r="I289" s="15"/>
      <c r="J289" s="15"/>
      <c r="K289" s="15"/>
      <c r="L289" s="1848" t="str">
        <f>IF(ISBLANK(M289),"",LARGE(L285:L288,1)+1)</f>
        <v/>
      </c>
      <c r="M289" s="1849"/>
      <c r="N289" s="1822"/>
      <c r="O289" s="1855"/>
      <c r="P289" s="9"/>
      <c r="Q289" s="9"/>
      <c r="R289" s="9"/>
      <c r="S289" s="210" t="s">
        <v>191</v>
      </c>
      <c r="T289" s="211">
        <f>T286+T287+T288</f>
        <v>3.4722222222222224E-2</v>
      </c>
      <c r="V289" s="15"/>
      <c r="W289" s="15"/>
      <c r="X289" s="15"/>
      <c r="Y289" s="15"/>
      <c r="Z289" s="15"/>
      <c r="AA289" s="15"/>
      <c r="AB289" s="15"/>
      <c r="AC289" s="15"/>
      <c r="AD289" s="15"/>
      <c r="AE289" s="15"/>
      <c r="AF289" s="1848" t="str">
        <f>IF(ISBLANK(AG289),"",LARGE(AF285:AF288,1)+1)</f>
        <v/>
      </c>
      <c r="AG289" s="1849"/>
      <c r="AH289" s="1822"/>
      <c r="AI289" s="3106"/>
      <c r="AJ289" s="3111"/>
      <c r="AK289" s="3065"/>
      <c r="AL289" s="3065"/>
      <c r="AM289" s="3113" t="s">
        <v>191</v>
      </c>
      <c r="AN289" s="211">
        <f>AN286+AN287+AN288</f>
        <v>3.4722222222222224E-2</v>
      </c>
      <c r="AP289" s="15"/>
      <c r="AQ289" s="15"/>
      <c r="AR289" s="15"/>
      <c r="AS289" s="15"/>
      <c r="AT289" s="15"/>
      <c r="AU289" s="15"/>
      <c r="AV289" s="15"/>
      <c r="AW289" s="15"/>
      <c r="AX289" s="15"/>
      <c r="AY289" s="15"/>
      <c r="AZ289" s="1848" t="str">
        <f>IF(ISBLANK(BA289),"",LARGE(AZ285:AZ288,1)+1)</f>
        <v/>
      </c>
      <c r="BA289" s="1849"/>
      <c r="BB289" s="1822"/>
      <c r="BC289" s="1855"/>
      <c r="BD289" s="9"/>
      <c r="BE289" s="9"/>
      <c r="BF289" s="9"/>
      <c r="BG289" s="210" t="s">
        <v>191</v>
      </c>
      <c r="BH289" s="211">
        <f>BH286+BH287+BH288</f>
        <v>3.4722222222222224E-2</v>
      </c>
      <c r="BJ289" s="644"/>
      <c r="BK289" s="9"/>
      <c r="BL289" s="9"/>
      <c r="BM289" s="9"/>
      <c r="BN289" s="9"/>
      <c r="BO289" s="9"/>
      <c r="BP289" s="41"/>
      <c r="BR289" s="644"/>
      <c r="BS289" s="9"/>
      <c r="BT289" s="9"/>
      <c r="BU289" s="9"/>
      <c r="BV289" s="9"/>
      <c r="BW289" s="9"/>
      <c r="BX289" s="41"/>
      <c r="BZ289" s="644"/>
      <c r="CA289" s="9"/>
      <c r="CB289" s="9"/>
      <c r="CC289" s="9"/>
      <c r="CD289" s="9"/>
      <c r="CE289" s="9"/>
      <c r="CF289" s="41"/>
      <c r="CH289" s="3">
        <v>1</v>
      </c>
    </row>
    <row r="290" spans="2:86" ht="21" customHeight="1">
      <c r="B290" s="15"/>
      <c r="C290" s="15"/>
      <c r="D290" s="15"/>
      <c r="E290" s="15"/>
      <c r="F290" s="15"/>
      <c r="G290" s="15"/>
      <c r="H290" s="15"/>
      <c r="I290" s="15"/>
      <c r="J290" s="15"/>
      <c r="K290" s="15"/>
      <c r="L290" s="1848" t="str">
        <f>IF(ISBLANK(M290),"",LARGE(L285:L289,1)+1)</f>
        <v/>
      </c>
      <c r="M290" s="1849"/>
      <c r="N290" s="1822"/>
      <c r="O290" s="1855"/>
      <c r="P290" s="1856" t="s">
        <v>1819</v>
      </c>
      <c r="Q290" s="1856"/>
      <c r="R290" s="1856"/>
      <c r="S290" s="1856"/>
      <c r="T290" s="1857"/>
      <c r="V290" s="15"/>
      <c r="W290" s="15"/>
      <c r="X290" s="15"/>
      <c r="Y290" s="15"/>
      <c r="Z290" s="15"/>
      <c r="AA290" s="15"/>
      <c r="AB290" s="15"/>
      <c r="AC290" s="15"/>
      <c r="AD290" s="15"/>
      <c r="AE290" s="15"/>
      <c r="AF290" s="1848" t="str">
        <f>IF(ISBLANK(AG290),"",LARGE(AF285:AF289,1)+1)</f>
        <v/>
      </c>
      <c r="AG290" s="1849"/>
      <c r="AH290" s="1822"/>
      <c r="AI290" s="3106"/>
      <c r="AJ290" s="3114" t="s">
        <v>8513</v>
      </c>
      <c r="AK290" s="1856"/>
      <c r="AL290" s="1856"/>
      <c r="AM290" s="1856"/>
      <c r="AN290" s="1857"/>
      <c r="AP290" s="15"/>
      <c r="AQ290" s="15"/>
      <c r="AR290" s="15"/>
      <c r="AS290" s="15"/>
      <c r="AT290" s="15"/>
      <c r="AU290" s="15"/>
      <c r="AV290" s="15"/>
      <c r="AW290" s="15"/>
      <c r="AX290" s="15"/>
      <c r="AY290" s="15"/>
      <c r="AZ290" s="1848" t="str">
        <f>IF(ISBLANK(BA290),"",LARGE(AZ285:AZ289,1)+1)</f>
        <v/>
      </c>
      <c r="BA290" s="1849"/>
      <c r="BB290" s="1822"/>
      <c r="BC290" s="1855"/>
      <c r="BD290" s="1856" t="s">
        <v>1950</v>
      </c>
      <c r="BE290" s="1856"/>
      <c r="BF290" s="1856"/>
      <c r="BG290" s="1856"/>
      <c r="BH290" s="1857"/>
      <c r="BJ290" s="175"/>
      <c r="BK290" s="176"/>
      <c r="BL290" s="177"/>
      <c r="BM290" s="176"/>
      <c r="BN290" s="176"/>
      <c r="BO290" s="176"/>
      <c r="BP290" s="178"/>
      <c r="BR290" s="175"/>
      <c r="BS290" s="176"/>
      <c r="BT290" s="177"/>
      <c r="BU290" s="176"/>
      <c r="BV290" s="176"/>
      <c r="BW290" s="176"/>
      <c r="BX290" s="178"/>
      <c r="BZ290" s="175"/>
      <c r="CA290" s="176"/>
      <c r="CB290" s="177"/>
      <c r="CC290" s="176"/>
      <c r="CD290" s="176"/>
      <c r="CE290" s="176"/>
      <c r="CF290" s="178"/>
      <c r="CH290" s="3">
        <v>1</v>
      </c>
    </row>
    <row r="291" spans="2:86" ht="21" customHeight="1">
      <c r="B291" s="15"/>
      <c r="C291" s="15"/>
      <c r="D291" s="15"/>
      <c r="E291" s="15"/>
      <c r="F291" s="15"/>
      <c r="G291" s="15"/>
      <c r="H291" s="15"/>
      <c r="I291" s="15"/>
      <c r="J291" s="15"/>
      <c r="K291" s="15"/>
      <c r="L291" s="1848" t="str">
        <f>IF(ISBLANK(M291),"",LARGE(L285:L290,1)+1)</f>
        <v/>
      </c>
      <c r="M291" s="1849"/>
      <c r="N291" s="1822"/>
      <c r="O291" s="1855"/>
      <c r="P291" s="1858" t="s">
        <v>199</v>
      </c>
      <c r="Q291" s="217"/>
      <c r="R291" s="217"/>
      <c r="S291" s="1073" t="s">
        <v>200</v>
      </c>
      <c r="T291" s="227">
        <f>P294*P292</f>
        <v>225</v>
      </c>
      <c r="V291" s="15"/>
      <c r="W291" s="15"/>
      <c r="X291" s="15"/>
      <c r="Y291" s="15"/>
      <c r="Z291" s="15"/>
      <c r="AA291" s="15"/>
      <c r="AB291" s="15"/>
      <c r="AC291" s="15"/>
      <c r="AD291" s="15"/>
      <c r="AE291" s="15"/>
      <c r="AF291" s="1848" t="str">
        <f>IF(ISBLANK(AG291),"",LARGE(AF285:AF290,1)+1)</f>
        <v/>
      </c>
      <c r="AG291" s="1849"/>
      <c r="AH291" s="1822"/>
      <c r="AI291" s="3106"/>
      <c r="AJ291" s="3115" t="s">
        <v>686</v>
      </c>
      <c r="AK291" s="3116"/>
      <c r="AL291" s="3116"/>
      <c r="AM291" s="3117" t="s">
        <v>687</v>
      </c>
      <c r="AN291" s="227">
        <f>AJ294*AJ292</f>
        <v>225</v>
      </c>
      <c r="AP291" s="15"/>
      <c r="AQ291" s="15"/>
      <c r="AR291" s="15"/>
      <c r="AS291" s="15"/>
      <c r="AT291" s="15"/>
      <c r="AU291" s="15"/>
      <c r="AV291" s="15"/>
      <c r="AW291" s="15"/>
      <c r="AX291" s="15"/>
      <c r="AY291" s="15"/>
      <c r="AZ291" s="1848" t="str">
        <f>IF(ISBLANK(BA291),"",LARGE(AZ285:AZ290,1)+1)</f>
        <v/>
      </c>
      <c r="BA291" s="1849"/>
      <c r="BB291" s="1822"/>
      <c r="BC291" s="1855"/>
      <c r="BD291" s="1858" t="s">
        <v>688</v>
      </c>
      <c r="BE291" s="217"/>
      <c r="BF291" s="217"/>
      <c r="BG291" s="1073" t="s">
        <v>925</v>
      </c>
      <c r="BH291" s="662"/>
      <c r="BJ291" s="644"/>
      <c r="BK291" s="9"/>
      <c r="BL291" s="9"/>
      <c r="BM291" s="9"/>
      <c r="BN291" s="9"/>
      <c r="BO291" s="9"/>
      <c r="BP291" s="41"/>
      <c r="BR291" s="644"/>
      <c r="BS291" s="9"/>
      <c r="BT291" s="9"/>
      <c r="BU291" s="9"/>
      <c r="BV291" s="9"/>
      <c r="BW291" s="9"/>
      <c r="BX291" s="41"/>
      <c r="BZ291" s="644"/>
      <c r="CA291" s="9"/>
      <c r="CB291" s="9"/>
      <c r="CC291" s="9"/>
      <c r="CD291" s="9"/>
      <c r="CE291" s="9"/>
      <c r="CF291" s="41"/>
      <c r="CH291" s="3">
        <v>1</v>
      </c>
    </row>
    <row r="292" spans="2:86" ht="21" customHeight="1">
      <c r="B292" s="15"/>
      <c r="C292" s="15"/>
      <c r="D292" s="15"/>
      <c r="E292" s="15"/>
      <c r="F292" s="15"/>
      <c r="G292" s="15"/>
      <c r="H292" s="15"/>
      <c r="I292" s="15"/>
      <c r="J292" s="15"/>
      <c r="K292" s="15"/>
      <c r="L292" s="1848" t="str">
        <f>IF(ISBLANK(M292),"",LARGE(L285:L291,1)+1)</f>
        <v/>
      </c>
      <c r="M292" s="1849"/>
      <c r="N292" s="1822"/>
      <c r="O292" s="1855"/>
      <c r="P292" s="1859">
        <v>150</v>
      </c>
      <c r="Q292" s="219" t="s">
        <v>201</v>
      </c>
      <c r="R292" s="219"/>
      <c r="S292" s="1839" t="s">
        <v>934</v>
      </c>
      <c r="T292" s="1840"/>
      <c r="V292" s="15"/>
      <c r="W292" s="15"/>
      <c r="X292" s="15"/>
      <c r="Y292" s="15"/>
      <c r="Z292" s="15"/>
      <c r="AA292" s="15"/>
      <c r="AB292" s="15"/>
      <c r="AC292" s="15"/>
      <c r="AD292" s="15"/>
      <c r="AE292" s="15"/>
      <c r="AF292" s="1848" t="str">
        <f>IF(ISBLANK(AG292),"",LARGE(AF285:AF291,1)+1)</f>
        <v/>
      </c>
      <c r="AG292" s="1849"/>
      <c r="AH292" s="1822"/>
      <c r="AI292" s="3106"/>
      <c r="AJ292" s="3118">
        <v>150</v>
      </c>
      <c r="AK292" s="3119" t="s">
        <v>201</v>
      </c>
      <c r="AL292" s="3119"/>
      <c r="AM292" s="3120" t="s">
        <v>143</v>
      </c>
      <c r="AN292" s="1840"/>
      <c r="AP292" s="15"/>
      <c r="AQ292" s="15"/>
      <c r="AR292" s="15"/>
      <c r="AS292" s="15"/>
      <c r="AT292" s="15"/>
      <c r="AU292" s="15"/>
      <c r="AV292" s="15"/>
      <c r="AW292" s="15"/>
      <c r="AX292" s="15"/>
      <c r="AY292" s="15"/>
      <c r="AZ292" s="1848" t="str">
        <f>IF(ISBLANK(BA292),"",LARGE(AZ285:AZ291,1)+1)</f>
        <v/>
      </c>
      <c r="BA292" s="1849"/>
      <c r="BB292" s="1822"/>
      <c r="BC292" s="1855"/>
      <c r="BD292" s="1859">
        <v>150</v>
      </c>
      <c r="BE292" s="219" t="s">
        <v>1393</v>
      </c>
      <c r="BF292" s="3057">
        <f>BD294*BD292</f>
        <v>225</v>
      </c>
      <c r="BG292" s="1839" t="s">
        <v>1394</v>
      </c>
      <c r="BH292" s="1840"/>
      <c r="BJ292" s="2657" t="s">
        <v>737</v>
      </c>
      <c r="BK292" s="2658"/>
      <c r="BL292" s="2659" t="s">
        <v>738</v>
      </c>
      <c r="BM292" s="2659"/>
      <c r="BN292" s="9"/>
      <c r="BO292" s="9"/>
      <c r="BP292" s="41"/>
      <c r="BR292" s="2657" t="s">
        <v>739</v>
      </c>
      <c r="BS292" s="2658"/>
      <c r="BT292" s="2659" t="s">
        <v>740</v>
      </c>
      <c r="BU292" s="2659"/>
      <c r="BV292" s="9"/>
      <c r="BW292" s="9"/>
      <c r="BX292" s="41"/>
      <c r="BZ292" s="2657" t="s">
        <v>741</v>
      </c>
      <c r="CA292" s="2658"/>
      <c r="CB292" s="2659" t="s">
        <v>742</v>
      </c>
      <c r="CC292" s="2659"/>
      <c r="CD292" s="9"/>
      <c r="CE292" s="9"/>
      <c r="CF292" s="41"/>
      <c r="CH292" s="3">
        <v>1</v>
      </c>
    </row>
    <row r="293" spans="2:86" ht="21" customHeight="1">
      <c r="B293" s="15"/>
      <c r="C293" s="15"/>
      <c r="D293" s="15"/>
      <c r="E293" s="15"/>
      <c r="F293" s="15"/>
      <c r="G293" s="15"/>
      <c r="H293" s="15"/>
      <c r="I293" s="15"/>
      <c r="J293" s="15"/>
      <c r="K293" s="15"/>
      <c r="L293" s="1848" t="str">
        <f>IF(ISBLANK(M293),"",LARGE(L285:L292,1)+1)</f>
        <v/>
      </c>
      <c r="M293" s="1849"/>
      <c r="N293" s="1822"/>
      <c r="O293" s="1855"/>
      <c r="P293" s="1839" t="s">
        <v>436</v>
      </c>
      <c r="Q293" s="1075" t="s">
        <v>1820</v>
      </c>
      <c r="R293" s="1075"/>
      <c r="S293" s="1075"/>
      <c r="T293" s="223"/>
      <c r="V293" s="15"/>
      <c r="W293" s="15"/>
      <c r="X293" s="15"/>
      <c r="Y293" s="15"/>
      <c r="Z293" s="15"/>
      <c r="AA293" s="15"/>
      <c r="AB293" s="15"/>
      <c r="AC293" s="15"/>
      <c r="AD293" s="15"/>
      <c r="AE293" s="15"/>
      <c r="AF293" s="1848" t="str">
        <f>IF(ISBLANK(AG293),"",LARGE(AF285:AF292,1)+1)</f>
        <v/>
      </c>
      <c r="AG293" s="1849"/>
      <c r="AH293" s="1822"/>
      <c r="AI293" s="3106"/>
      <c r="AJ293" s="3121" t="s">
        <v>436</v>
      </c>
      <c r="AK293" s="3122" t="s">
        <v>8514</v>
      </c>
      <c r="AL293" s="3122"/>
      <c r="AM293" s="3122"/>
      <c r="AN293" s="223"/>
      <c r="AP293" s="15"/>
      <c r="AQ293" s="15"/>
      <c r="AR293" s="15"/>
      <c r="AS293" s="15"/>
      <c r="AT293" s="15"/>
      <c r="AU293" s="15"/>
      <c r="AV293" s="15"/>
      <c r="AW293" s="15"/>
      <c r="AX293" s="15"/>
      <c r="AY293" s="15"/>
      <c r="AZ293" s="1848" t="str">
        <f>IF(ISBLANK(BA293),"",LARGE(AZ285:AZ292,1)+1)</f>
        <v/>
      </c>
      <c r="BA293" s="1849"/>
      <c r="BB293" s="1822"/>
      <c r="BC293" s="1855"/>
      <c r="BD293" s="1839" t="s">
        <v>903</v>
      </c>
      <c r="BE293" s="1075" t="s">
        <v>693</v>
      </c>
      <c r="BF293" s="1075"/>
      <c r="BG293" s="1075"/>
      <c r="BH293" s="223"/>
      <c r="BJ293" s="2657"/>
      <c r="BK293" s="2658"/>
      <c r="BL293" s="2659"/>
      <c r="BM293" s="2659"/>
      <c r="BN293" s="9"/>
      <c r="BO293" s="9"/>
      <c r="BP293" s="41"/>
      <c r="BR293" s="2657"/>
      <c r="BS293" s="2658"/>
      <c r="BT293" s="2659"/>
      <c r="BU293" s="2659"/>
      <c r="BV293" s="9"/>
      <c r="BW293" s="9"/>
      <c r="BX293" s="41"/>
      <c r="BZ293" s="2657"/>
      <c r="CA293" s="2658"/>
      <c r="CB293" s="2659"/>
      <c r="CC293" s="2659"/>
      <c r="CD293" s="9"/>
      <c r="CE293" s="9"/>
      <c r="CF293" s="41"/>
      <c r="CH293" s="3">
        <v>1</v>
      </c>
    </row>
    <row r="294" spans="2:86" ht="21" customHeight="1">
      <c r="B294" s="15"/>
      <c r="C294" s="15"/>
      <c r="D294" s="15"/>
      <c r="E294" s="15"/>
      <c r="F294" s="15"/>
      <c r="G294" s="15"/>
      <c r="H294" s="15"/>
      <c r="I294" s="15"/>
      <c r="J294" s="15"/>
      <c r="K294" s="15"/>
      <c r="L294" s="1848" t="str">
        <f>IF(ISBLANK(M294),"",LARGE(L285:L293,1)+1)</f>
        <v/>
      </c>
      <c r="M294" s="1849"/>
      <c r="N294" s="1822"/>
      <c r="O294" s="1855"/>
      <c r="P294" s="633">
        <v>1.5</v>
      </c>
      <c r="Q294" s="225" t="str">
        <f>"&lt; Nb de "&amp;S292&amp;" par personne "</f>
        <v xml:space="preserve">&lt; Nb de tranches par personne </v>
      </c>
      <c r="R294" s="225"/>
      <c r="S294" s="226"/>
      <c r="T294" s="662"/>
      <c r="V294" s="15"/>
      <c r="W294" s="15"/>
      <c r="X294" s="15"/>
      <c r="Y294" s="15"/>
      <c r="Z294" s="15"/>
      <c r="AA294" s="15"/>
      <c r="AB294" s="15"/>
      <c r="AC294" s="15"/>
      <c r="AD294" s="15"/>
      <c r="AE294" s="15"/>
      <c r="AF294" s="1848" t="str">
        <f>IF(ISBLANK(AG294),"",LARGE(AF285:AF293,1)+1)</f>
        <v/>
      </c>
      <c r="AG294" s="1849"/>
      <c r="AH294" s="1822"/>
      <c r="AI294" s="3106"/>
      <c r="AJ294" s="3123">
        <v>1.5</v>
      </c>
      <c r="AK294" s="3124" t="str">
        <f>"&lt; Nb de "&amp;AM292&amp;" per person "</f>
        <v xml:space="preserve">&lt; Nb de plates per person </v>
      </c>
      <c r="AL294" s="3124"/>
      <c r="AM294" s="3125"/>
      <c r="AN294" s="662"/>
      <c r="AP294" s="15"/>
      <c r="AQ294" s="15"/>
      <c r="AR294" s="15"/>
      <c r="AS294" s="15"/>
      <c r="AT294" s="15"/>
      <c r="AU294" s="15"/>
      <c r="AV294" s="15"/>
      <c r="AW294" s="15"/>
      <c r="AX294" s="15"/>
      <c r="AY294" s="15"/>
      <c r="AZ294" s="1848" t="str">
        <f>IF(ISBLANK(BA294),"",LARGE(AZ285:AZ293,1)+1)</f>
        <v/>
      </c>
      <c r="BA294" s="1849"/>
      <c r="BB294" s="1822"/>
      <c r="BC294" s="1855"/>
      <c r="BD294" s="633">
        <v>1.5</v>
      </c>
      <c r="BE294" s="225" t="str">
        <f>"&lt; Nb de "&amp;BG292&amp;" por persona "</f>
        <v xml:space="preserve">&lt; Nb de tajadas por persona </v>
      </c>
      <c r="BF294" s="225"/>
      <c r="BG294" s="226"/>
      <c r="BH294" s="662"/>
      <c r="BJ294" s="649" t="s">
        <v>223</v>
      </c>
      <c r="BK294" s="9"/>
      <c r="BL294" s="9"/>
      <c r="BM294" s="9"/>
      <c r="BN294" s="9"/>
      <c r="BO294" s="9"/>
      <c r="BP294" s="41"/>
      <c r="BR294" s="649" t="s">
        <v>744</v>
      </c>
      <c r="BS294" s="9"/>
      <c r="BT294" s="9"/>
      <c r="BU294" s="9"/>
      <c r="BV294" s="9"/>
      <c r="BW294" s="9"/>
      <c r="BX294" s="41"/>
      <c r="BZ294" s="649" t="s">
        <v>745</v>
      </c>
      <c r="CA294" s="9"/>
      <c r="CB294" s="9"/>
      <c r="CC294" s="9"/>
      <c r="CD294" s="9"/>
      <c r="CE294" s="9"/>
      <c r="CF294" s="41"/>
      <c r="CH294" s="3">
        <v>1</v>
      </c>
    </row>
    <row r="295" spans="2:86" ht="21" customHeight="1">
      <c r="B295" s="15"/>
      <c r="C295" s="15"/>
      <c r="D295" s="15"/>
      <c r="E295" s="15"/>
      <c r="F295" s="15"/>
      <c r="G295" s="15"/>
      <c r="H295" s="15"/>
      <c r="I295" s="15"/>
      <c r="J295" s="15"/>
      <c r="K295" s="15"/>
      <c r="L295" s="1848" t="str">
        <f>IF(ISBLANK(M295),"",LARGE(L285:L294,1)+1)</f>
        <v/>
      </c>
      <c r="M295" s="1849"/>
      <c r="N295" s="1822"/>
      <c r="O295" s="1855"/>
      <c r="P295" s="634">
        <v>27</v>
      </c>
      <c r="Q295" s="225" t="str">
        <f>"&lt; Nb "&amp;S292&amp;" dans 1 " &amp;P293</f>
        <v>&lt; Nb tranches dans 1 Gastro 1/1</v>
      </c>
      <c r="R295" s="225"/>
      <c r="S295" s="229"/>
      <c r="T295" s="227"/>
      <c r="V295" s="15"/>
      <c r="W295" s="15"/>
      <c r="X295" s="15"/>
      <c r="Y295" s="15"/>
      <c r="Z295" s="15"/>
      <c r="AA295" s="15"/>
      <c r="AB295" s="15"/>
      <c r="AC295" s="15"/>
      <c r="AD295" s="15"/>
      <c r="AE295" s="15"/>
      <c r="AF295" s="1848" t="str">
        <f>IF(ISBLANK(AG295),"",LARGE(AF285:AF294,1)+1)</f>
        <v/>
      </c>
      <c r="AG295" s="1849"/>
      <c r="AH295" s="1822"/>
      <c r="AI295" s="3106"/>
      <c r="AJ295" s="3126">
        <v>27</v>
      </c>
      <c r="AK295" s="3124" t="str">
        <f>"&lt; Nb "&amp;AM292&amp;" in 1 " &amp;AJ293</f>
        <v>&lt; Nb plates in 1 Gastro 1/1</v>
      </c>
      <c r="AL295" s="3124"/>
      <c r="AM295" s="3127"/>
      <c r="AN295" s="227"/>
      <c r="AP295" s="15"/>
      <c r="AQ295" s="15"/>
      <c r="AR295" s="15"/>
      <c r="AS295" s="15"/>
      <c r="AT295" s="15"/>
      <c r="AU295" s="15"/>
      <c r="AV295" s="15"/>
      <c r="AW295" s="15"/>
      <c r="AX295" s="15"/>
      <c r="AY295" s="15"/>
      <c r="AZ295" s="1848" t="str">
        <f>IF(ISBLANK(BA295),"",LARGE(AZ285:AZ294,1)+1)</f>
        <v/>
      </c>
      <c r="BA295" s="1849"/>
      <c r="BB295" s="1822"/>
      <c r="BC295" s="1855"/>
      <c r="BD295" s="634">
        <v>27</v>
      </c>
      <c r="BE295" s="225" t="str">
        <f>"&lt; Nb "&amp;BG292&amp;" dans 1 " &amp;BD293</f>
        <v>&lt; Nb tajadas dans 1 pack(s)</v>
      </c>
      <c r="BF295" s="225"/>
      <c r="BG295" s="229"/>
      <c r="BH295" s="227"/>
      <c r="BJ295" s="517"/>
      <c r="BK295" s="264"/>
      <c r="BL295" s="9"/>
      <c r="BM295" s="9"/>
      <c r="BN295" s="9"/>
      <c r="BO295" s="9"/>
      <c r="BP295" s="41"/>
      <c r="BR295" s="517"/>
      <c r="BS295" s="264"/>
      <c r="BT295" s="9"/>
      <c r="BU295" s="9"/>
      <c r="BV295" s="9"/>
      <c r="BW295" s="9"/>
      <c r="BX295" s="41"/>
      <c r="BZ295" s="517"/>
      <c r="CA295" s="264"/>
      <c r="CB295" s="9"/>
      <c r="CC295" s="9"/>
      <c r="CD295" s="9"/>
      <c r="CE295" s="9"/>
      <c r="CF295" s="41"/>
      <c r="CH295" s="3">
        <v>1</v>
      </c>
    </row>
    <row r="296" spans="2:86" ht="21" customHeight="1">
      <c r="B296" s="15"/>
      <c r="C296" s="15"/>
      <c r="D296" s="15"/>
      <c r="E296" s="15"/>
      <c r="F296" s="15"/>
      <c r="G296" s="15"/>
      <c r="H296" s="15"/>
      <c r="I296" s="15"/>
      <c r="J296" s="15"/>
      <c r="K296" s="15"/>
      <c r="L296" s="1848" t="str">
        <f>IF(ISBLANK(M296),"",LARGE(L285:L295,1)+1)</f>
        <v/>
      </c>
      <c r="M296" s="1849"/>
      <c r="N296" s="1822"/>
      <c r="O296" s="1855"/>
      <c r="P296" s="2668" t="str">
        <f>IF(OR(P295="",T291=0),"",INT(T291/P295) &amp; " " &amp; P293 &amp; " de " &amp; P295 &amp; " " &amp; S292 &amp; IF(MOD(T291,P295)&gt;0," + 1 " &amp; P293 &amp; " de " &amp; TEXT(MOD(T291,P295),"0.00") &amp; " " &amp; S292,""))</f>
        <v>8 Gastro 1/1 de 27 tranches + 1 Gastro 1/1 de 9.00 tranches</v>
      </c>
      <c r="Q296" s="2668"/>
      <c r="R296" s="2668"/>
      <c r="S296" s="2668"/>
      <c r="T296" s="2669"/>
      <c r="V296" s="15"/>
      <c r="W296" s="15"/>
      <c r="X296" s="15"/>
      <c r="Y296" s="15"/>
      <c r="Z296" s="15"/>
      <c r="AA296" s="15"/>
      <c r="AB296" s="15"/>
      <c r="AC296" s="15"/>
      <c r="AD296" s="15"/>
      <c r="AE296" s="15"/>
      <c r="AF296" s="1848" t="str">
        <f>IF(ISBLANK(AG296),"",LARGE(AF285:AF295,1)+1)</f>
        <v/>
      </c>
      <c r="AG296" s="1849"/>
      <c r="AH296" s="1822"/>
      <c r="AI296" s="3106"/>
      <c r="AJ296" s="3128" t="str">
        <f>IF(OR(AJ295="",AN291=0),"",INT(AN291/AJ295) &amp; " " &amp; AJ293 &amp; " de " &amp; AJ295 &amp; " " &amp; AM292 &amp; IF(MOD(AN291,AJ295)&gt;0," + 1 " &amp; AJ293 &amp; " de " &amp; TEXT(MOD(AN291,AJ295),"0.00") &amp; " " &amp; AM292,""))</f>
        <v>8 Gastro 1/1 de 27 plates + 1 Gastro 1/1 de 9.00 plates</v>
      </c>
      <c r="AK296" s="3129"/>
      <c r="AL296" s="3129"/>
      <c r="AM296" s="3129"/>
      <c r="AN296" s="2669"/>
      <c r="AP296" s="15"/>
      <c r="AQ296" s="15"/>
      <c r="AR296" s="15"/>
      <c r="AS296" s="15"/>
      <c r="AT296" s="15"/>
      <c r="AU296" s="15"/>
      <c r="AV296" s="15"/>
      <c r="AW296" s="15"/>
      <c r="AX296" s="15"/>
      <c r="AY296" s="15"/>
      <c r="AZ296" s="1848" t="str">
        <f>IF(ISBLANK(BA296),"",LARGE(AZ285:AZ295,1)+1)</f>
        <v/>
      </c>
      <c r="BA296" s="1849"/>
      <c r="BB296" s="1822"/>
      <c r="BC296" s="1855"/>
      <c r="BD296" s="2668" t="str">
        <f>IF(OR(BD295="",BF292=0),"",INT(BF292/BD295) &amp; " " &amp; BD293 &amp; " de " &amp; BD295 &amp; " " &amp; BG292 &amp; IF(MOD(BF292,BD295)&gt;0," + 1 " &amp; BD293 &amp; " de " &amp; TEXT(MOD(BF292,BD295),"0.00") &amp; " " &amp; BG292,""))</f>
        <v>8 pack(s) de 27 tajadas + 1 pack(s) de 9.00 tajadas</v>
      </c>
      <c r="BE296" s="2668"/>
      <c r="BF296" s="2668"/>
      <c r="BG296" s="2668"/>
      <c r="BH296" s="2669"/>
      <c r="BJ296" s="654" t="s">
        <v>174</v>
      </c>
      <c r="BK296" s="265"/>
      <c r="BL296" s="265"/>
      <c r="BM296" s="265"/>
      <c r="BN296" s="265"/>
      <c r="BO296" s="266"/>
      <c r="BP296" s="655" t="s">
        <v>227</v>
      </c>
      <c r="BR296" s="654" t="s">
        <v>750</v>
      </c>
      <c r="BS296" s="265"/>
      <c r="BT296" s="265"/>
      <c r="BU296" s="265"/>
      <c r="BV296" s="265"/>
      <c r="BW296" s="266"/>
      <c r="BX296" s="655" t="s">
        <v>751</v>
      </c>
      <c r="BZ296" s="654" t="s">
        <v>752</v>
      </c>
      <c r="CA296" s="265"/>
      <c r="CB296" s="265"/>
      <c r="CC296" s="265"/>
      <c r="CD296" s="265"/>
      <c r="CE296" s="266"/>
      <c r="CF296" s="655" t="s">
        <v>753</v>
      </c>
      <c r="CH296" s="3">
        <v>1</v>
      </c>
    </row>
    <row r="297" spans="2:86" ht="21" customHeight="1">
      <c r="B297" s="15"/>
      <c r="C297" s="15"/>
      <c r="D297" s="15"/>
      <c r="E297" s="15"/>
      <c r="F297" s="15"/>
      <c r="G297" s="15"/>
      <c r="H297" s="15"/>
      <c r="I297" s="15"/>
      <c r="J297" s="15"/>
      <c r="K297" s="15"/>
      <c r="L297" s="1848" t="str">
        <f>IF(ISBLANK(M297),"",LARGE(L285:L296,1)+1)</f>
        <v/>
      </c>
      <c r="M297" s="1849"/>
      <c r="N297" s="1822"/>
      <c r="O297" s="1855"/>
      <c r="P297" s="2670"/>
      <c r="Q297" s="2670"/>
      <c r="R297" s="2670"/>
      <c r="S297" s="2670"/>
      <c r="T297" s="2671"/>
      <c r="V297" s="15"/>
      <c r="W297" s="15"/>
      <c r="X297" s="15"/>
      <c r="Y297" s="15"/>
      <c r="Z297" s="15"/>
      <c r="AA297" s="15"/>
      <c r="AB297" s="15"/>
      <c r="AC297" s="15"/>
      <c r="AD297" s="15"/>
      <c r="AE297" s="15"/>
      <c r="AF297" s="1848" t="str">
        <f>IF(ISBLANK(AG297),"",LARGE(AF285:AF296,1)+1)</f>
        <v/>
      </c>
      <c r="AG297" s="1849"/>
      <c r="AH297" s="1822"/>
      <c r="AI297" s="3106"/>
      <c r="AJ297" s="3130"/>
      <c r="AK297" s="2670"/>
      <c r="AL297" s="2670"/>
      <c r="AM297" s="2670"/>
      <c r="AN297" s="2671"/>
      <c r="AP297" s="15"/>
      <c r="AQ297" s="15"/>
      <c r="AR297" s="15"/>
      <c r="AS297" s="15"/>
      <c r="AT297" s="15"/>
      <c r="AU297" s="15"/>
      <c r="AV297" s="15"/>
      <c r="AW297" s="15"/>
      <c r="AX297" s="15"/>
      <c r="AY297" s="15"/>
      <c r="AZ297" s="1848" t="str">
        <f>IF(ISBLANK(BA297),"",LARGE(AZ285:AZ296,1)+1)</f>
        <v/>
      </c>
      <c r="BA297" s="1849"/>
      <c r="BB297" s="1822"/>
      <c r="BC297" s="1855"/>
      <c r="BD297" s="2670"/>
      <c r="BE297" s="2670"/>
      <c r="BF297" s="2670"/>
      <c r="BG297" s="2670"/>
      <c r="BH297" s="2671"/>
      <c r="BJ297" s="657" t="s">
        <v>228</v>
      </c>
      <c r="BK297" s="269" t="s">
        <v>229</v>
      </c>
      <c r="BL297" s="217"/>
      <c r="BM297" s="217"/>
      <c r="BN297" s="217"/>
      <c r="BO297" s="217"/>
      <c r="BP297" s="223"/>
      <c r="BR297" s="657" t="s">
        <v>228</v>
      </c>
      <c r="BS297" s="269" t="s">
        <v>756</v>
      </c>
      <c r="BT297" s="217"/>
      <c r="BU297" s="217"/>
      <c r="BV297" s="217"/>
      <c r="BW297" s="217"/>
      <c r="BX297" s="223"/>
      <c r="BZ297" s="657" t="s">
        <v>228</v>
      </c>
      <c r="CA297" s="269" t="s">
        <v>757</v>
      </c>
      <c r="CB297" s="217"/>
      <c r="CC297" s="217"/>
      <c r="CD297" s="217"/>
      <c r="CE297" s="217"/>
      <c r="CF297" s="223"/>
      <c r="CH297" s="3">
        <v>1</v>
      </c>
    </row>
    <row r="298" spans="2:86" ht="21" customHeight="1">
      <c r="B298" s="15"/>
      <c r="C298" s="15"/>
      <c r="D298" s="15"/>
      <c r="E298" s="15"/>
      <c r="F298" s="15"/>
      <c r="G298" s="15"/>
      <c r="H298" s="15"/>
      <c r="I298" s="15"/>
      <c r="J298" s="15"/>
      <c r="K298" s="15"/>
      <c r="L298" s="1848" t="str">
        <f>IF(ISBLANK(M298),"",LARGE(L285:L297,1)+1)</f>
        <v/>
      </c>
      <c r="M298" s="1849"/>
      <c r="N298" s="1822"/>
      <c r="O298" s="1855"/>
      <c r="P298" s="1441">
        <v>120</v>
      </c>
      <c r="Q298" s="233" t="s">
        <v>207</v>
      </c>
      <c r="R298" s="233"/>
      <c r="S298" s="217"/>
      <c r="T298" s="234">
        <f>(P298*P292)/1000</f>
        <v>18</v>
      </c>
      <c r="V298" s="15"/>
      <c r="W298" s="15"/>
      <c r="X298" s="15"/>
      <c r="Y298" s="15"/>
      <c r="Z298" s="15"/>
      <c r="AA298" s="15"/>
      <c r="AB298" s="15"/>
      <c r="AC298" s="15"/>
      <c r="AD298" s="15"/>
      <c r="AE298" s="15"/>
      <c r="AF298" s="1848" t="str">
        <f>IF(ISBLANK(AG298),"",LARGE(AF285:AF297,1)+1)</f>
        <v/>
      </c>
      <c r="AG298" s="1849"/>
      <c r="AH298" s="1822"/>
      <c r="AI298" s="3106"/>
      <c r="AJ298" s="3131">
        <v>120</v>
      </c>
      <c r="AK298" s="3132" t="s">
        <v>8550</v>
      </c>
      <c r="AL298" s="3132"/>
      <c r="AM298" s="3116"/>
      <c r="AN298" s="234">
        <f>(AJ298*AJ292)/1000</f>
        <v>18</v>
      </c>
      <c r="AP298" s="15"/>
      <c r="AQ298" s="15"/>
      <c r="AR298" s="15"/>
      <c r="AS298" s="15"/>
      <c r="AT298" s="15"/>
      <c r="AU298" s="15"/>
      <c r="AV298" s="15"/>
      <c r="AW298" s="15"/>
      <c r="AX298" s="15"/>
      <c r="AY298" s="15"/>
      <c r="AZ298" s="1848" t="str">
        <f>IF(ISBLANK(BA298),"",LARGE(AZ285:AZ297,1)+1)</f>
        <v/>
      </c>
      <c r="BA298" s="1849"/>
      <c r="BB298" s="1822"/>
      <c r="BC298" s="1855"/>
      <c r="BD298" s="1441">
        <v>120</v>
      </c>
      <c r="BE298" s="233" t="s">
        <v>928</v>
      </c>
      <c r="BF298" s="233"/>
      <c r="BG298" s="217"/>
      <c r="BH298" s="234">
        <f>(BD298*BD292)/1000</f>
        <v>18</v>
      </c>
      <c r="BJ298" s="657" t="s">
        <v>228</v>
      </c>
      <c r="BK298" s="269" t="s">
        <v>233</v>
      </c>
      <c r="BL298" s="206"/>
      <c r="BM298" s="206"/>
      <c r="BN298" s="273"/>
      <c r="BO298" s="231"/>
      <c r="BP298" s="658"/>
      <c r="BR298" s="657" t="s">
        <v>228</v>
      </c>
      <c r="BS298" s="269" t="s">
        <v>760</v>
      </c>
      <c r="BT298" s="206"/>
      <c r="BU298" s="206"/>
      <c r="BV298" s="273"/>
      <c r="BW298" s="231"/>
      <c r="BX298" s="658"/>
      <c r="BZ298" s="657" t="s">
        <v>228</v>
      </c>
      <c r="CA298" s="269" t="s">
        <v>761</v>
      </c>
      <c r="CB298" s="206"/>
      <c r="CC298" s="206"/>
      <c r="CD298" s="273"/>
      <c r="CE298" s="231"/>
      <c r="CF298" s="658"/>
      <c r="CH298" s="3">
        <v>1</v>
      </c>
    </row>
    <row r="299" spans="2:86" ht="21" customHeight="1">
      <c r="B299" s="15"/>
      <c r="C299" s="15"/>
      <c r="D299" s="15"/>
      <c r="E299" s="15"/>
      <c r="F299" s="15"/>
      <c r="G299" s="15"/>
      <c r="H299" s="15"/>
      <c r="I299" s="15"/>
      <c r="J299" s="15"/>
      <c r="K299" s="15"/>
      <c r="L299" s="1848" t="str">
        <f>IF(ISBLANK(M299),"",LARGE(L285:L298,1)+1)</f>
        <v/>
      </c>
      <c r="M299" s="1849"/>
      <c r="N299" s="1822"/>
      <c r="O299" s="1855"/>
      <c r="P299" s="1440">
        <v>2.7</v>
      </c>
      <c r="Q299" s="237" t="str">
        <f>"poids par "&amp; P293</f>
        <v>poids par Gastro 1/1</v>
      </c>
      <c r="R299" s="237"/>
      <c r="S299" s="217"/>
      <c r="T299" s="223"/>
      <c r="V299" s="15"/>
      <c r="W299" s="15"/>
      <c r="X299" s="15"/>
      <c r="Y299" s="15"/>
      <c r="Z299" s="15"/>
      <c r="AA299" s="15"/>
      <c r="AB299" s="15"/>
      <c r="AC299" s="15"/>
      <c r="AD299" s="15"/>
      <c r="AE299" s="15"/>
      <c r="AF299" s="1848" t="str">
        <f>IF(ISBLANK(AG299),"",LARGE(AF285:AF298,1)+1)</f>
        <v/>
      </c>
      <c r="AG299" s="1849"/>
      <c r="AH299" s="1822"/>
      <c r="AI299" s="3106"/>
      <c r="AJ299" s="3133">
        <v>2.7</v>
      </c>
      <c r="AK299" s="3134" t="str">
        <f>"Weight per  "&amp; AJ293</f>
        <v>Weight per  Gastro 1/1</v>
      </c>
      <c r="AL299" s="3134"/>
      <c r="AM299" s="3116"/>
      <c r="AN299" s="223"/>
      <c r="AP299" s="15"/>
      <c r="AQ299" s="15"/>
      <c r="AR299" s="15"/>
      <c r="AS299" s="15"/>
      <c r="AT299" s="15"/>
      <c r="AU299" s="15"/>
      <c r="AV299" s="15"/>
      <c r="AW299" s="15"/>
      <c r="AX299" s="15"/>
      <c r="AY299" s="15"/>
      <c r="AZ299" s="1848" t="str">
        <f>IF(ISBLANK(BA299),"",LARGE(AZ285:AZ298,1)+1)</f>
        <v/>
      </c>
      <c r="BA299" s="1849"/>
      <c r="BB299" s="1822"/>
      <c r="BC299" s="1855"/>
      <c r="BD299" s="1440">
        <v>2.7</v>
      </c>
      <c r="BE299" s="237" t="str">
        <f>"peso por"&amp; BD293</f>
        <v>peso porpack(s)</v>
      </c>
      <c r="BF299" s="237"/>
      <c r="BG299" s="217"/>
      <c r="BH299" s="223"/>
      <c r="BJ299" s="657" t="s">
        <v>228</v>
      </c>
      <c r="BK299" s="269" t="s">
        <v>234</v>
      </c>
      <c r="BL299" s="217"/>
      <c r="BM299" s="217"/>
      <c r="BN299" s="231"/>
      <c r="BO299" s="231"/>
      <c r="BP299" s="658"/>
      <c r="BR299" s="657" t="s">
        <v>228</v>
      </c>
      <c r="BS299" s="269" t="s">
        <v>763</v>
      </c>
      <c r="BT299" s="217"/>
      <c r="BU299" s="217"/>
      <c r="BV299" s="231"/>
      <c r="BW299" s="231"/>
      <c r="BX299" s="658"/>
      <c r="BZ299" s="657" t="s">
        <v>228</v>
      </c>
      <c r="CA299" s="269" t="s">
        <v>764</v>
      </c>
      <c r="CB299" s="217"/>
      <c r="CC299" s="217"/>
      <c r="CD299" s="231"/>
      <c r="CE299" s="231"/>
      <c r="CF299" s="658"/>
      <c r="CH299" s="3">
        <v>1</v>
      </c>
    </row>
    <row r="300" spans="2:86" ht="21" customHeight="1">
      <c r="B300" s="15"/>
      <c r="C300" s="15"/>
      <c r="D300" s="15"/>
      <c r="E300" s="15"/>
      <c r="F300" s="15"/>
      <c r="G300" s="15"/>
      <c r="H300" s="15"/>
      <c r="I300" s="15"/>
      <c r="J300" s="15"/>
      <c r="K300" s="15"/>
      <c r="L300" s="1848" t="str">
        <f>IF(ISBLANK(M300),"",LARGE(L285:L299,1)+1)</f>
        <v/>
      </c>
      <c r="M300" s="1849"/>
      <c r="N300" s="1644"/>
      <c r="O300" s="1860" t="s">
        <v>206</v>
      </c>
      <c r="P300" s="2672" t="str">
        <f>IF(OR(T298&lt;=0,P299&lt;=0),"",_xlfn.LET(_xlpm.n,ROUND(T298/P299,9),_xlpm.q,INT(_xlpm.n),_xlpm.r,ROUND(T298-_xlpm.q*P299,9),_xlpm.base,_xlpm.q&amp;" "&amp;P293&amp;" de "&amp;TEXT(P299,"0.000")&amp;" kg",IF(_xlpm.r&lt;=0.000000001,_xlpm.base,_xlpm.base&amp;" + 1 "&amp;P293&amp;" de "&amp;TEXT(_xlpm.r,"0.000")&amp;" kg")))</f>
        <v>6 Gastro 1/1 de 2.700 kg + 1 Gastro 1/1 de 1.800 kg</v>
      </c>
      <c r="Q300" s="2673"/>
      <c r="R300" s="2673"/>
      <c r="S300" s="2673"/>
      <c r="T300" s="2674"/>
      <c r="V300" s="15"/>
      <c r="W300" s="15"/>
      <c r="X300" s="15"/>
      <c r="Y300" s="15"/>
      <c r="Z300" s="15"/>
      <c r="AA300" s="15"/>
      <c r="AB300" s="15"/>
      <c r="AC300" s="15"/>
      <c r="AD300" s="15"/>
      <c r="AE300" s="15"/>
      <c r="AF300" s="1848" t="str">
        <f>IF(ISBLANK(AG300),"",LARGE(AF285:AF299,1)+1)</f>
        <v/>
      </c>
      <c r="AG300" s="1849"/>
      <c r="AH300" s="1644"/>
      <c r="AI300" s="3107" t="s">
        <v>714</v>
      </c>
      <c r="AJ300" s="2672" t="str">
        <f>IF(OR(AN298&lt;=0,AJ299&lt;=0),"",_xlfn.LET(_xlpm.n,ROUND(AN298/AJ299,9),_xlpm.q,INT(_xlpm.n),_xlpm.r,ROUND(AN298-_xlpm.q*AJ299,9),_xlpm.base,_xlpm.q&amp;" "&amp;AJ293&amp;" de "&amp;TEXT(AJ299,"0.000")&amp;" kg",IF(_xlpm.r&lt;=0.000000001,_xlpm.base,_xlpm.base&amp;" + 1 "&amp;AJ293&amp;" de "&amp;TEXT(_xlpm.r,"0.000")&amp;" kg")))</f>
        <v>6 Gastro 1/1 de 2.700 kg + 1 Gastro 1/1 de 1.800 kg</v>
      </c>
      <c r="AK300" s="3135"/>
      <c r="AL300" s="3135"/>
      <c r="AM300" s="3135"/>
      <c r="AN300" s="2674"/>
      <c r="AP300" s="15"/>
      <c r="AQ300" s="15"/>
      <c r="AR300" s="15"/>
      <c r="AS300" s="15"/>
      <c r="AT300" s="15"/>
      <c r="AU300" s="15"/>
      <c r="AV300" s="15"/>
      <c r="AW300" s="15"/>
      <c r="AX300" s="15"/>
      <c r="AY300" s="15"/>
      <c r="AZ300" s="1848" t="str">
        <f>IF(ISBLANK(BA300),"",LARGE(AZ285:AZ299,1)+1)</f>
        <v/>
      </c>
      <c r="BA300" s="1849"/>
      <c r="BB300" s="1644"/>
      <c r="BC300" s="1860" t="s">
        <v>927</v>
      </c>
      <c r="BD300" s="2672" t="str">
        <f>IF(OR(BH298&lt;=0,BD299&lt;=0),"",_xlfn.LET(_xlpm.n,ROUND(BH298/BD299,9),_xlpm.q,INT(_xlpm.n),_xlpm.r,ROUND(BH298-_xlpm.q*BD299,9),_xlpm.base,_xlpm.q&amp;" "&amp;BD293&amp;" de "&amp;TEXT(BD299,"0.000")&amp;" kg",IF(_xlpm.r&lt;=0.000000001,_xlpm.base,_xlpm.base&amp;" + 1 "&amp;BD293&amp;" de "&amp;TEXT(_xlpm.r,"0.000")&amp;" kg")))</f>
        <v>6 pack(s) de 2.700 kg + 1 pack(s) de 1.800 kg</v>
      </c>
      <c r="BE300" s="2673"/>
      <c r="BF300" s="2673"/>
      <c r="BG300" s="2673"/>
      <c r="BH300" s="2674"/>
      <c r="BJ300" s="644"/>
      <c r="BK300" s="206"/>
      <c r="BL300" s="206"/>
      <c r="BM300" s="206"/>
      <c r="BN300" s="206"/>
      <c r="BO300" s="206"/>
      <c r="BP300" s="585" t="s">
        <v>205</v>
      </c>
      <c r="BR300" s="644"/>
      <c r="BS300" s="206"/>
      <c r="BT300" s="206"/>
      <c r="BU300" s="206"/>
      <c r="BV300" s="206"/>
      <c r="BW300" s="206"/>
      <c r="BX300" s="585" t="s">
        <v>656</v>
      </c>
      <c r="BZ300" s="644"/>
      <c r="CA300" s="206"/>
      <c r="CB300" s="206"/>
      <c r="CC300" s="206"/>
      <c r="CD300" s="206"/>
      <c r="CE300" s="206"/>
      <c r="CF300" s="585" t="s">
        <v>657</v>
      </c>
      <c r="CH300" s="3">
        <v>1</v>
      </c>
    </row>
    <row r="301" spans="2:86" ht="21" customHeight="1">
      <c r="B301" s="15"/>
      <c r="C301" s="15"/>
      <c r="D301" s="15"/>
      <c r="E301" s="15"/>
      <c r="F301" s="15"/>
      <c r="G301" s="15"/>
      <c r="H301" s="15"/>
      <c r="I301" s="15"/>
      <c r="J301" s="15"/>
      <c r="K301" s="15"/>
      <c r="L301" s="1850" t="str">
        <f>IF(ISBLANK(M301),"",LARGE(L285:L300,1)+1)</f>
        <v/>
      </c>
      <c r="M301" s="1851"/>
      <c r="N301" s="1825"/>
      <c r="O301" s="1861" t="s">
        <v>208</v>
      </c>
      <c r="P301" s="2675"/>
      <c r="Q301" s="2676"/>
      <c r="R301" s="2676"/>
      <c r="S301" s="2676"/>
      <c r="T301" s="2677"/>
      <c r="V301" s="15"/>
      <c r="W301" s="15"/>
      <c r="X301" s="15"/>
      <c r="Y301" s="15"/>
      <c r="Z301" s="15"/>
      <c r="AA301" s="15"/>
      <c r="AB301" s="15"/>
      <c r="AC301" s="15"/>
      <c r="AD301" s="15"/>
      <c r="AE301" s="15"/>
      <c r="AF301" s="1850" t="str">
        <f>IF(ISBLANK(AG301),"",LARGE(AF285:AF300,1)+1)</f>
        <v/>
      </c>
      <c r="AG301" s="1851"/>
      <c r="AH301" s="1825"/>
      <c r="AI301" s="3108" t="s">
        <v>719</v>
      </c>
      <c r="AJ301" s="2675"/>
      <c r="AK301" s="2676"/>
      <c r="AL301" s="2676"/>
      <c r="AM301" s="2676"/>
      <c r="AN301" s="2677"/>
      <c r="AP301" s="15"/>
      <c r="AQ301" s="15"/>
      <c r="AR301" s="15"/>
      <c r="AS301" s="15"/>
      <c r="AT301" s="15"/>
      <c r="AU301" s="15"/>
      <c r="AV301" s="15"/>
      <c r="AW301" s="15"/>
      <c r="AX301" s="15"/>
      <c r="AY301" s="15"/>
      <c r="AZ301" s="1850" t="str">
        <f>IF(ISBLANK(BA301),"",LARGE(AZ285:AZ300,1)+1)</f>
        <v/>
      </c>
      <c r="BA301" s="1851"/>
      <c r="BB301" s="1825"/>
      <c r="BC301" s="1861" t="s">
        <v>929</v>
      </c>
      <c r="BD301" s="2675"/>
      <c r="BE301" s="2676"/>
      <c r="BF301" s="2676"/>
      <c r="BG301" s="2676"/>
      <c r="BH301" s="2677"/>
      <c r="BJ301" s="591"/>
      <c r="BK301" s="238"/>
      <c r="BL301" s="238" t="s">
        <v>209</v>
      </c>
      <c r="BM301" s="239"/>
      <c r="BN301" s="240"/>
      <c r="BO301" s="240"/>
      <c r="BP301" s="592"/>
      <c r="BR301" s="591"/>
      <c r="BS301" s="238"/>
      <c r="BT301" s="238" t="s">
        <v>209</v>
      </c>
      <c r="BU301" s="239"/>
      <c r="BV301" s="240"/>
      <c r="BW301" s="240"/>
      <c r="BX301" s="592"/>
      <c r="BZ301" s="591"/>
      <c r="CA301" s="238"/>
      <c r="CB301" s="238" t="s">
        <v>209</v>
      </c>
      <c r="CC301" s="239"/>
      <c r="CD301" s="240"/>
      <c r="CE301" s="240"/>
      <c r="CF301" s="592"/>
      <c r="CH301" s="3">
        <v>1</v>
      </c>
    </row>
    <row r="302" spans="2:86" ht="21" customHeight="1" thickBot="1">
      <c r="B302" s="15"/>
      <c r="C302" s="15"/>
      <c r="D302" s="15"/>
      <c r="E302" s="15"/>
      <c r="F302" s="15"/>
      <c r="G302" s="15"/>
      <c r="H302" s="15"/>
      <c r="I302" s="15"/>
      <c r="J302" s="15"/>
      <c r="K302" s="15"/>
      <c r="L302" s="1852"/>
      <c r="M302" s="1852"/>
      <c r="N302" s="1852"/>
      <c r="O302" s="1852"/>
      <c r="P302" s="1852"/>
      <c r="Q302" s="1852"/>
      <c r="R302" s="1852"/>
      <c r="S302" s="1852"/>
      <c r="T302" s="1852"/>
      <c r="V302" s="15"/>
      <c r="W302" s="15"/>
      <c r="X302" s="15"/>
      <c r="Y302" s="15"/>
      <c r="Z302" s="15"/>
      <c r="AA302" s="15"/>
      <c r="AB302" s="15"/>
      <c r="AC302" s="15"/>
      <c r="AD302" s="15"/>
      <c r="AE302" s="15"/>
      <c r="AF302" s="1852"/>
      <c r="AG302" s="1852"/>
      <c r="AH302" s="1852"/>
      <c r="AI302" s="1852"/>
      <c r="AJ302" s="1852"/>
      <c r="AK302" s="1852"/>
      <c r="AL302" s="1852"/>
      <c r="AM302" s="1852"/>
      <c r="AN302" s="1852"/>
      <c r="AP302" s="15"/>
      <c r="AQ302" s="15"/>
      <c r="AR302" s="15"/>
      <c r="AS302" s="15"/>
      <c r="AT302" s="15"/>
      <c r="AU302" s="15"/>
      <c r="AV302" s="15"/>
      <c r="AW302" s="15"/>
      <c r="AX302" s="15"/>
      <c r="AY302" s="15"/>
      <c r="AZ302" s="1852"/>
      <c r="BA302" s="1852"/>
      <c r="BB302" s="1852"/>
      <c r="BC302" s="1852"/>
      <c r="BD302" s="1852"/>
      <c r="BE302" s="1852"/>
      <c r="BF302" s="1852"/>
      <c r="BG302" s="1852"/>
      <c r="BH302" s="1852"/>
      <c r="BJ302" s="660" t="s">
        <v>270</v>
      </c>
      <c r="BK302" s="300"/>
      <c r="BL302" s="301"/>
      <c r="BM302" s="302"/>
      <c r="BN302" s="301"/>
      <c r="BO302" s="301"/>
      <c r="BP302" s="661"/>
      <c r="BR302" s="660" t="s">
        <v>270</v>
      </c>
      <c r="BS302" s="300"/>
      <c r="BT302" s="301"/>
      <c r="BU302" s="302"/>
      <c r="BV302" s="301"/>
      <c r="BW302" s="301"/>
      <c r="BX302" s="661"/>
      <c r="BZ302" s="660" t="s">
        <v>270</v>
      </c>
      <c r="CA302" s="300"/>
      <c r="CB302" s="301"/>
      <c r="CC302" s="302"/>
      <c r="CD302" s="301"/>
      <c r="CE302" s="301"/>
      <c r="CF302" s="661"/>
      <c r="CH302" s="3">
        <v>1</v>
      </c>
    </row>
    <row r="303" spans="2:86" ht="21" customHeight="1">
      <c r="B303" s="15"/>
      <c r="C303" s="15"/>
      <c r="D303" s="15"/>
      <c r="E303" s="15"/>
      <c r="F303" s="15"/>
      <c r="G303" s="15"/>
      <c r="H303" s="15"/>
      <c r="I303" s="15"/>
      <c r="J303" s="15"/>
      <c r="K303" s="15"/>
      <c r="L303" s="1813" t="s">
        <v>8456</v>
      </c>
      <c r="M303" s="265"/>
      <c r="N303" s="267"/>
      <c r="O303" s="267"/>
      <c r="P303" s="267"/>
      <c r="Q303" s="267"/>
      <c r="R303" s="267"/>
      <c r="S303" s="267"/>
      <c r="T303" s="655" t="s">
        <v>227</v>
      </c>
      <c r="V303" s="15"/>
      <c r="W303" s="15"/>
      <c r="X303" s="15"/>
      <c r="Y303" s="15"/>
      <c r="Z303" s="15"/>
      <c r="AA303" s="15"/>
      <c r="AB303" s="15"/>
      <c r="AC303" s="15"/>
      <c r="AD303" s="15"/>
      <c r="AE303" s="15"/>
      <c r="AF303" s="1842" t="s">
        <v>8548</v>
      </c>
      <c r="AG303" s="265"/>
      <c r="AH303" s="267"/>
      <c r="AI303" s="267"/>
      <c r="AJ303" s="267"/>
      <c r="AK303" s="267"/>
      <c r="AL303" s="267"/>
      <c r="AM303" s="267"/>
      <c r="AN303" s="655" t="s">
        <v>1482</v>
      </c>
      <c r="AP303" s="15"/>
      <c r="AQ303" s="15"/>
      <c r="AR303" s="15"/>
      <c r="AS303" s="15"/>
      <c r="AT303" s="15"/>
      <c r="AU303" s="15"/>
      <c r="AV303" s="15"/>
      <c r="AW303" s="15"/>
      <c r="AX303" s="15"/>
      <c r="AY303" s="15"/>
      <c r="AZ303" s="1842" t="s">
        <v>8549</v>
      </c>
      <c r="BA303" s="265"/>
      <c r="BB303" s="267"/>
      <c r="BC303" s="267"/>
      <c r="BD303" s="267"/>
      <c r="BE303" s="267"/>
      <c r="BF303" s="267"/>
      <c r="BG303" s="267"/>
      <c r="BH303" s="655" t="s">
        <v>753</v>
      </c>
      <c r="BJ303" s="510"/>
      <c r="BP303" s="662"/>
      <c r="BR303" s="510"/>
      <c r="BX303" s="662"/>
      <c r="BZ303" s="510"/>
      <c r="CF303" s="662"/>
      <c r="CH303" s="3">
        <v>1</v>
      </c>
    </row>
    <row r="304" spans="2:86" ht="21" customHeight="1">
      <c r="B304" s="15"/>
      <c r="C304" s="15"/>
      <c r="D304" s="15"/>
      <c r="E304" s="15"/>
      <c r="F304" s="15"/>
      <c r="G304" s="15"/>
      <c r="H304" s="15"/>
      <c r="I304" s="15"/>
      <c r="J304" s="15"/>
      <c r="K304" s="15"/>
      <c r="L304" s="1862"/>
      <c r="M304" s="1863"/>
      <c r="N304" s="1864"/>
      <c r="O304" s="1865" t="s">
        <v>229</v>
      </c>
      <c r="P304" s="268" t="s">
        <v>228</v>
      </c>
      <c r="Q304" s="1864"/>
      <c r="R304" s="1864"/>
      <c r="S304" s="1866"/>
      <c r="T304" s="1867"/>
      <c r="V304" s="15"/>
      <c r="W304" s="15"/>
      <c r="X304" s="15"/>
      <c r="Y304" s="15"/>
      <c r="Z304" s="15"/>
      <c r="AA304" s="15"/>
      <c r="AB304" s="15"/>
      <c r="AC304" s="15"/>
      <c r="AD304" s="15"/>
      <c r="AE304" s="15"/>
      <c r="AF304" s="1862"/>
      <c r="AG304" s="1863"/>
      <c r="AH304" s="1864"/>
      <c r="AI304" s="1865" t="s">
        <v>1422</v>
      </c>
      <c r="AJ304" s="268" t="s">
        <v>228</v>
      </c>
      <c r="AK304" s="1864"/>
      <c r="AL304" s="1864"/>
      <c r="AM304" s="1866"/>
      <c r="AN304" s="1867"/>
      <c r="AP304" s="15"/>
      <c r="AQ304" s="15"/>
      <c r="AR304" s="15"/>
      <c r="AS304" s="15"/>
      <c r="AT304" s="15"/>
      <c r="AU304" s="15"/>
      <c r="AV304" s="15"/>
      <c r="AW304" s="15"/>
      <c r="AX304" s="15"/>
      <c r="AY304" s="15"/>
      <c r="AZ304" s="1862"/>
      <c r="BA304" s="1863"/>
      <c r="BB304" s="1864"/>
      <c r="BC304" s="1865" t="s">
        <v>1423</v>
      </c>
      <c r="BD304" s="268" t="s">
        <v>228</v>
      </c>
      <c r="BE304" s="1864"/>
      <c r="BF304" s="1864"/>
      <c r="BG304" s="1866"/>
      <c r="BH304" s="1867"/>
      <c r="BJ304" s="654" t="s">
        <v>174</v>
      </c>
      <c r="BK304" s="265"/>
      <c r="BL304" s="265"/>
      <c r="BM304" s="265"/>
      <c r="BN304" s="265"/>
      <c r="BO304" s="266"/>
      <c r="BP304" s="655" t="s">
        <v>272</v>
      </c>
      <c r="BR304" s="654" t="s">
        <v>750</v>
      </c>
      <c r="BS304" s="265"/>
      <c r="BT304" s="265"/>
      <c r="BU304" s="265"/>
      <c r="BV304" s="265"/>
      <c r="BW304" s="266"/>
      <c r="BX304" s="655" t="s">
        <v>766</v>
      </c>
      <c r="BZ304" s="654" t="s">
        <v>174</v>
      </c>
      <c r="CA304" s="265"/>
      <c r="CB304" s="265"/>
      <c r="CC304" s="265"/>
      <c r="CD304" s="265"/>
      <c r="CE304" s="266"/>
      <c r="CF304" s="655" t="s">
        <v>767</v>
      </c>
      <c r="CH304" s="3">
        <v>1</v>
      </c>
    </row>
    <row r="305" spans="2:86" ht="21" customHeight="1">
      <c r="B305" s="15"/>
      <c r="C305" s="15"/>
      <c r="D305" s="15"/>
      <c r="E305" s="15"/>
      <c r="F305" s="15"/>
      <c r="G305" s="15"/>
      <c r="H305" s="15"/>
      <c r="I305" s="15"/>
      <c r="J305" s="15"/>
      <c r="K305" s="15"/>
      <c r="L305" s="1862"/>
      <c r="M305" s="1868"/>
      <c r="N305" s="1869"/>
      <c r="O305" s="1865" t="s">
        <v>233</v>
      </c>
      <c r="P305" s="268" t="s">
        <v>228</v>
      </c>
      <c r="Q305" s="1869"/>
      <c r="R305" s="1869"/>
      <c r="S305" s="1870"/>
      <c r="T305" s="1867"/>
      <c r="V305" s="15"/>
      <c r="W305" s="15"/>
      <c r="X305" s="15"/>
      <c r="Y305" s="15"/>
      <c r="Z305" s="15"/>
      <c r="AA305" s="15"/>
      <c r="AB305" s="15"/>
      <c r="AC305" s="15"/>
      <c r="AD305" s="15"/>
      <c r="AE305" s="15"/>
      <c r="AF305" s="1862"/>
      <c r="AG305" s="1868"/>
      <c r="AH305" s="1869"/>
      <c r="AI305" s="1865" t="s">
        <v>1424</v>
      </c>
      <c r="AJ305" s="268" t="s">
        <v>228</v>
      </c>
      <c r="AK305" s="1869"/>
      <c r="AL305" s="1869"/>
      <c r="AM305" s="1870"/>
      <c r="AN305" s="1867"/>
      <c r="AP305" s="15"/>
      <c r="AQ305" s="15"/>
      <c r="AR305" s="15"/>
      <c r="AS305" s="15"/>
      <c r="AT305" s="15"/>
      <c r="AU305" s="15"/>
      <c r="AV305" s="15"/>
      <c r="AW305" s="15"/>
      <c r="AX305" s="15"/>
      <c r="AY305" s="15"/>
      <c r="AZ305" s="1862"/>
      <c r="BA305" s="1868"/>
      <c r="BB305" s="1869"/>
      <c r="BC305" s="1865" t="s">
        <v>1425</v>
      </c>
      <c r="BD305" s="268" t="s">
        <v>228</v>
      </c>
      <c r="BE305" s="1869"/>
      <c r="BF305" s="1869"/>
      <c r="BG305" s="1870"/>
      <c r="BH305" s="1867"/>
      <c r="BJ305" s="663" t="s">
        <v>276</v>
      </c>
      <c r="BK305" s="217"/>
      <c r="BL305" s="309"/>
      <c r="BM305" s="264"/>
      <c r="BN305" s="264"/>
      <c r="BO305" s="264"/>
      <c r="BP305" s="223"/>
      <c r="BR305" s="663" t="s">
        <v>768</v>
      </c>
      <c r="BS305" s="217"/>
      <c r="BT305" s="309"/>
      <c r="BU305" s="264"/>
      <c r="BV305" s="264"/>
      <c r="BW305" s="264"/>
      <c r="BX305" s="223"/>
      <c r="BZ305" s="663" t="s">
        <v>769</v>
      </c>
      <c r="CA305" s="217"/>
      <c r="CB305" s="309"/>
      <c r="CC305" s="264"/>
      <c r="CD305" s="264"/>
      <c r="CE305" s="264"/>
      <c r="CF305" s="223"/>
      <c r="CH305" s="3">
        <v>1</v>
      </c>
    </row>
    <row r="306" spans="2:86" ht="21" customHeight="1">
      <c r="B306" s="15"/>
      <c r="C306" s="15"/>
      <c r="D306" s="15"/>
      <c r="E306" s="15"/>
      <c r="F306" s="15"/>
      <c r="G306" s="15"/>
      <c r="H306" s="15"/>
      <c r="I306" s="15"/>
      <c r="J306" s="15"/>
      <c r="K306" s="15"/>
      <c r="L306" s="1862"/>
      <c r="M306" s="1868"/>
      <c r="N306" s="1869"/>
      <c r="O306" s="1865" t="s">
        <v>234</v>
      </c>
      <c r="P306" s="268" t="s">
        <v>228</v>
      </c>
      <c r="Q306" s="1869"/>
      <c r="R306" s="1869"/>
      <c r="S306" s="1870"/>
      <c r="T306" s="1867"/>
      <c r="V306" s="15"/>
      <c r="W306" s="15"/>
      <c r="X306" s="15"/>
      <c r="Y306" s="15"/>
      <c r="Z306" s="15"/>
      <c r="AA306" s="15"/>
      <c r="AB306" s="15"/>
      <c r="AC306" s="15"/>
      <c r="AD306" s="15"/>
      <c r="AE306" s="15"/>
      <c r="AF306" s="1862"/>
      <c r="AG306" s="1868"/>
      <c r="AH306" s="1869"/>
      <c r="AI306" s="1865" t="s">
        <v>1426</v>
      </c>
      <c r="AJ306" s="268" t="s">
        <v>228</v>
      </c>
      <c r="AK306" s="1869"/>
      <c r="AL306" s="1869"/>
      <c r="AM306" s="1870"/>
      <c r="AN306" s="1867"/>
      <c r="AP306" s="15"/>
      <c r="AQ306" s="15"/>
      <c r="AR306" s="15"/>
      <c r="AS306" s="15"/>
      <c r="AT306" s="15"/>
      <c r="AU306" s="15"/>
      <c r="AV306" s="15"/>
      <c r="AW306" s="15"/>
      <c r="AX306" s="15"/>
      <c r="AY306" s="15"/>
      <c r="AZ306" s="1862"/>
      <c r="BA306" s="1868"/>
      <c r="BB306" s="1869"/>
      <c r="BC306" s="1865" t="s">
        <v>1427</v>
      </c>
      <c r="BD306" s="268" t="s">
        <v>228</v>
      </c>
      <c r="BE306" s="1869"/>
      <c r="BF306" s="1869"/>
      <c r="BG306" s="1870"/>
      <c r="BH306" s="1867"/>
      <c r="BJ306" s="2645" t="s">
        <v>277</v>
      </c>
      <c r="BK306" s="2646"/>
      <c r="BL306" s="2646"/>
      <c r="BM306" s="2646"/>
      <c r="BN306" s="2646"/>
      <c r="BO306" s="2646"/>
      <c r="BP306" s="2647"/>
      <c r="BR306" s="2645" t="s">
        <v>770</v>
      </c>
      <c r="BS306" s="2646"/>
      <c r="BT306" s="2646"/>
      <c r="BU306" s="2646"/>
      <c r="BV306" s="2646"/>
      <c r="BW306" s="2646"/>
      <c r="BX306" s="2647"/>
      <c r="BZ306" s="2648" t="s">
        <v>771</v>
      </c>
      <c r="CA306" s="2649"/>
      <c r="CB306" s="2649"/>
      <c r="CC306" s="2649"/>
      <c r="CD306" s="2649"/>
      <c r="CE306" s="2649"/>
      <c r="CF306" s="2650"/>
      <c r="CH306" s="3">
        <v>1</v>
      </c>
    </row>
    <row r="307" spans="2:86" ht="21" customHeight="1">
      <c r="B307" s="15"/>
      <c r="C307" s="9"/>
      <c r="D307" s="9"/>
      <c r="E307" s="9"/>
      <c r="F307" s="15"/>
      <c r="G307" s="15"/>
      <c r="H307" s="15"/>
      <c r="I307" s="15"/>
      <c r="J307" s="15"/>
      <c r="K307" s="15"/>
      <c r="L307" s="1862"/>
      <c r="M307" s="1868"/>
      <c r="N307" s="1869"/>
      <c r="O307" s="1865" t="s">
        <v>237</v>
      </c>
      <c r="P307" s="268" t="s">
        <v>228</v>
      </c>
      <c r="Q307" s="1869"/>
      <c r="R307" s="1869"/>
      <c r="S307" s="1870"/>
      <c r="T307" s="1867"/>
      <c r="V307" s="15"/>
      <c r="W307" s="9"/>
      <c r="X307" s="9"/>
      <c r="Y307" s="9"/>
      <c r="Z307" s="15"/>
      <c r="AA307" s="15"/>
      <c r="AB307" s="15"/>
      <c r="AC307" s="15"/>
      <c r="AD307" s="15"/>
      <c r="AE307" s="15"/>
      <c r="AF307" s="1862"/>
      <c r="AG307" s="1868"/>
      <c r="AH307" s="1869"/>
      <c r="AI307" s="1865" t="s">
        <v>1428</v>
      </c>
      <c r="AJ307" s="268" t="s">
        <v>228</v>
      </c>
      <c r="AK307" s="1869"/>
      <c r="AL307" s="1869"/>
      <c r="AM307" s="1870"/>
      <c r="AN307" s="1867"/>
      <c r="AP307" s="15"/>
      <c r="AQ307" s="9"/>
      <c r="AR307" s="9"/>
      <c r="AS307" s="9"/>
      <c r="AT307" s="15"/>
      <c r="AU307" s="15"/>
      <c r="AV307" s="15"/>
      <c r="AW307" s="15"/>
      <c r="AX307" s="15"/>
      <c r="AY307" s="15"/>
      <c r="AZ307" s="1862"/>
      <c r="BA307" s="1868"/>
      <c r="BB307" s="1869"/>
      <c r="BC307" s="1865" t="s">
        <v>1429</v>
      </c>
      <c r="BD307" s="268" t="s">
        <v>228</v>
      </c>
      <c r="BE307" s="1869"/>
      <c r="BF307" s="1869"/>
      <c r="BG307" s="1870"/>
      <c r="BH307" s="1867"/>
      <c r="BJ307" s="2645"/>
      <c r="BK307" s="2646"/>
      <c r="BL307" s="2646"/>
      <c r="BM307" s="2646"/>
      <c r="BN307" s="2646"/>
      <c r="BO307" s="2646"/>
      <c r="BP307" s="2647"/>
      <c r="BR307" s="2645"/>
      <c r="BS307" s="2646"/>
      <c r="BT307" s="2646"/>
      <c r="BU307" s="2646"/>
      <c r="BV307" s="2646"/>
      <c r="BW307" s="2646"/>
      <c r="BX307" s="2647"/>
      <c r="BZ307" s="2648"/>
      <c r="CA307" s="2649"/>
      <c r="CB307" s="2649"/>
      <c r="CC307" s="2649"/>
      <c r="CD307" s="2649"/>
      <c r="CE307" s="2649"/>
      <c r="CF307" s="2650"/>
      <c r="CH307" s="3">
        <v>1</v>
      </c>
    </row>
    <row r="308" spans="2:86" ht="21" customHeight="1">
      <c r="B308" s="15"/>
      <c r="C308" s="9"/>
      <c r="D308" s="9"/>
      <c r="E308" s="9"/>
      <c r="F308" s="15"/>
      <c r="G308" s="15"/>
      <c r="H308" s="15"/>
      <c r="I308" s="15"/>
      <c r="J308" s="15"/>
      <c r="K308" s="15"/>
      <c r="L308" s="1862"/>
      <c r="M308" s="1868"/>
      <c r="N308" s="1869"/>
      <c r="O308" s="1865" t="s">
        <v>243</v>
      </c>
      <c r="P308" s="268" t="s">
        <v>228</v>
      </c>
      <c r="Q308" s="1869"/>
      <c r="R308" s="1869"/>
      <c r="S308" s="1870"/>
      <c r="T308" s="1867"/>
      <c r="V308" s="15"/>
      <c r="W308" s="9"/>
      <c r="X308" s="9"/>
      <c r="Y308" s="9"/>
      <c r="Z308" s="15"/>
      <c r="AA308" s="15"/>
      <c r="AB308" s="15"/>
      <c r="AC308" s="15"/>
      <c r="AD308" s="15"/>
      <c r="AE308" s="15"/>
      <c r="AF308" s="1862"/>
      <c r="AG308" s="1868"/>
      <c r="AH308" s="1869"/>
      <c r="AI308" s="1865" t="s">
        <v>1430</v>
      </c>
      <c r="AJ308" s="268" t="s">
        <v>228</v>
      </c>
      <c r="AK308" s="1869"/>
      <c r="AL308" s="1869"/>
      <c r="AM308" s="1870"/>
      <c r="AN308" s="1867"/>
      <c r="AP308" s="15"/>
      <c r="AQ308" s="9"/>
      <c r="AR308" s="9"/>
      <c r="AS308" s="9"/>
      <c r="AT308" s="15"/>
      <c r="AU308" s="15"/>
      <c r="AV308" s="15"/>
      <c r="AW308" s="15"/>
      <c r="AX308" s="15"/>
      <c r="AY308" s="15"/>
      <c r="AZ308" s="1862"/>
      <c r="BA308" s="1868"/>
      <c r="BB308" s="1869"/>
      <c r="BC308" s="1865" t="s">
        <v>1431</v>
      </c>
      <c r="BD308" s="268" t="s">
        <v>228</v>
      </c>
      <c r="BE308" s="1869"/>
      <c r="BF308" s="1869"/>
      <c r="BG308" s="1870"/>
      <c r="BH308" s="1867"/>
      <c r="BJ308" s="664" t="s">
        <v>290</v>
      </c>
      <c r="BK308" s="231"/>
      <c r="BL308" s="231"/>
      <c r="BM308" s="231"/>
      <c r="BN308" s="231"/>
      <c r="BO308" s="231"/>
      <c r="BP308" s="658"/>
      <c r="BR308" s="664" t="s">
        <v>772</v>
      </c>
      <c r="BS308" s="231"/>
      <c r="BT308" s="231"/>
      <c r="BU308" s="231"/>
      <c r="BV308" s="231"/>
      <c r="BW308" s="231"/>
      <c r="BX308" s="658"/>
      <c r="BZ308" s="664" t="s">
        <v>773</v>
      </c>
      <c r="CA308" s="231"/>
      <c r="CB308" s="231"/>
      <c r="CC308" s="231"/>
      <c r="CD308" s="231"/>
      <c r="CE308" s="231"/>
      <c r="CF308" s="658"/>
      <c r="CH308" s="3">
        <v>1</v>
      </c>
    </row>
    <row r="309" spans="2:86" ht="21" customHeight="1">
      <c r="B309" s="15"/>
      <c r="C309" s="9"/>
      <c r="D309" s="9"/>
      <c r="E309" s="9"/>
      <c r="F309" s="15"/>
      <c r="G309" s="15"/>
      <c r="H309" s="15"/>
      <c r="I309" s="15"/>
      <c r="J309" s="15"/>
      <c r="K309" s="15"/>
      <c r="L309" s="1862"/>
      <c r="M309" s="1868"/>
      <c r="N309" s="1869"/>
      <c r="O309" s="1871" t="s">
        <v>246</v>
      </c>
      <c r="P309" s="268" t="s">
        <v>228</v>
      </c>
      <c r="Q309" s="1869"/>
      <c r="R309" s="1869"/>
      <c r="S309" s="1870"/>
      <c r="T309" s="1867"/>
      <c r="V309" s="15"/>
      <c r="W309" s="9"/>
      <c r="X309" s="9"/>
      <c r="Y309" s="9"/>
      <c r="Z309" s="15"/>
      <c r="AA309" s="15"/>
      <c r="AB309" s="15"/>
      <c r="AC309" s="15"/>
      <c r="AD309" s="15"/>
      <c r="AE309" s="15"/>
      <c r="AF309" s="1862"/>
      <c r="AG309" s="1868"/>
      <c r="AH309" s="1869"/>
      <c r="AI309" s="1871" t="s">
        <v>1432</v>
      </c>
      <c r="AJ309" s="268" t="s">
        <v>228</v>
      </c>
      <c r="AK309" s="1869"/>
      <c r="AL309" s="1869"/>
      <c r="AM309" s="1870"/>
      <c r="AN309" s="1867"/>
      <c r="AP309" s="15"/>
      <c r="AQ309" s="9"/>
      <c r="AR309" s="9"/>
      <c r="AS309" s="9"/>
      <c r="AT309" s="15"/>
      <c r="AU309" s="15"/>
      <c r="AV309" s="15"/>
      <c r="AW309" s="15"/>
      <c r="AX309" s="15"/>
      <c r="AY309" s="15"/>
      <c r="AZ309" s="1862"/>
      <c r="BA309" s="1868"/>
      <c r="BB309" s="1869"/>
      <c r="BC309" s="1871" t="s">
        <v>1433</v>
      </c>
      <c r="BD309" s="268" t="s">
        <v>228</v>
      </c>
      <c r="BE309" s="1869"/>
      <c r="BF309" s="1869"/>
      <c r="BG309" s="1870"/>
      <c r="BH309" s="1867"/>
      <c r="BJ309" s="580" t="s">
        <v>292</v>
      </c>
      <c r="BK309" s="202"/>
      <c r="BL309" s="202"/>
      <c r="BM309" s="202"/>
      <c r="BN309" s="202"/>
      <c r="BO309" s="202"/>
      <c r="BP309" s="665"/>
      <c r="BR309" s="580" t="s">
        <v>774</v>
      </c>
      <c r="BS309" s="202"/>
      <c r="BT309" s="202"/>
      <c r="BU309" s="202"/>
      <c r="BV309" s="202"/>
      <c r="BW309" s="202"/>
      <c r="BX309" s="665"/>
      <c r="BZ309" s="580" t="s">
        <v>775</v>
      </c>
      <c r="CA309" s="202"/>
      <c r="CB309" s="202"/>
      <c r="CC309" s="202"/>
      <c r="CD309" s="202"/>
      <c r="CE309" s="202"/>
      <c r="CF309" s="665"/>
      <c r="CH309" s="3">
        <v>1</v>
      </c>
    </row>
    <row r="310" spans="2:86" ht="21" customHeight="1">
      <c r="B310" s="15"/>
      <c r="C310" s="9"/>
      <c r="D310" s="9"/>
      <c r="E310" s="9"/>
      <c r="F310" s="15"/>
      <c r="G310" s="15"/>
      <c r="H310" s="15"/>
      <c r="I310" s="15"/>
      <c r="J310" s="15"/>
      <c r="K310" s="15"/>
      <c r="L310" s="1862"/>
      <c r="M310" s="1868"/>
      <c r="N310" s="1869"/>
      <c r="O310" s="1865" t="s">
        <v>249</v>
      </c>
      <c r="P310" s="268" t="s">
        <v>228</v>
      </c>
      <c r="Q310" s="1869"/>
      <c r="R310" s="1869"/>
      <c r="S310" s="1870"/>
      <c r="T310" s="1867"/>
      <c r="V310" s="15"/>
      <c r="W310" s="9"/>
      <c r="X310" s="9"/>
      <c r="Y310" s="9"/>
      <c r="Z310" s="15"/>
      <c r="AA310" s="15"/>
      <c r="AB310" s="15"/>
      <c r="AC310" s="15"/>
      <c r="AD310" s="15"/>
      <c r="AE310" s="15"/>
      <c r="AF310" s="1862"/>
      <c r="AG310" s="1868"/>
      <c r="AH310" s="1869"/>
      <c r="AI310" s="1865" t="s">
        <v>1434</v>
      </c>
      <c r="AJ310" s="268" t="s">
        <v>228</v>
      </c>
      <c r="AK310" s="1869"/>
      <c r="AL310" s="1869"/>
      <c r="AM310" s="1870"/>
      <c r="AN310" s="1867"/>
      <c r="AP310" s="15"/>
      <c r="AQ310" s="9"/>
      <c r="AR310" s="9"/>
      <c r="AS310" s="9"/>
      <c r="AT310" s="15"/>
      <c r="AU310" s="15"/>
      <c r="AV310" s="15"/>
      <c r="AW310" s="15"/>
      <c r="AX310" s="15"/>
      <c r="AY310" s="15"/>
      <c r="AZ310" s="1862"/>
      <c r="BA310" s="1868"/>
      <c r="BB310" s="1869"/>
      <c r="BC310" s="1865" t="s">
        <v>1435</v>
      </c>
      <c r="BD310" s="268" t="s">
        <v>228</v>
      </c>
      <c r="BE310" s="1869"/>
      <c r="BF310" s="1869"/>
      <c r="BG310" s="1870"/>
      <c r="BH310" s="1867"/>
      <c r="BJ310" s="2651" t="s">
        <v>299</v>
      </c>
      <c r="BK310" s="2652"/>
      <c r="BL310" s="2652"/>
      <c r="BM310" s="2652"/>
      <c r="BN310" s="2652"/>
      <c r="BO310" s="2652"/>
      <c r="BP310" s="2653"/>
      <c r="BR310" s="2651" t="s">
        <v>776</v>
      </c>
      <c r="BS310" s="2652"/>
      <c r="BT310" s="2652"/>
      <c r="BU310" s="2652"/>
      <c r="BV310" s="2652"/>
      <c r="BW310" s="2652"/>
      <c r="BX310" s="2653"/>
      <c r="BZ310" s="2651" t="s">
        <v>777</v>
      </c>
      <c r="CA310" s="2652"/>
      <c r="CB310" s="2652"/>
      <c r="CC310" s="2652"/>
      <c r="CD310" s="2652"/>
      <c r="CE310" s="2652"/>
      <c r="CF310" s="2653"/>
      <c r="CH310" s="3">
        <v>1</v>
      </c>
    </row>
    <row r="311" spans="2:86" ht="21" customHeight="1">
      <c r="B311" s="15"/>
      <c r="C311" s="9"/>
      <c r="D311" s="9"/>
      <c r="E311" s="9"/>
      <c r="F311" s="15"/>
      <c r="G311" s="15"/>
      <c r="H311" s="15"/>
      <c r="I311" s="15"/>
      <c r="J311" s="15"/>
      <c r="K311" s="15"/>
      <c r="L311" s="1862"/>
      <c r="M311" s="1868"/>
      <c r="N311" s="1869"/>
      <c r="O311" s="1865" t="s">
        <v>250</v>
      </c>
      <c r="P311" s="268" t="s">
        <v>228</v>
      </c>
      <c r="Q311" s="1869"/>
      <c r="R311" s="1869"/>
      <c r="S311" s="1870"/>
      <c r="T311" s="1867"/>
      <c r="V311" s="15"/>
      <c r="W311" s="9"/>
      <c r="X311" s="9"/>
      <c r="Y311" s="9"/>
      <c r="Z311" s="15"/>
      <c r="AA311" s="15"/>
      <c r="AB311" s="15"/>
      <c r="AC311" s="15"/>
      <c r="AD311" s="15"/>
      <c r="AE311" s="15"/>
      <c r="AF311" s="1862"/>
      <c r="AG311" s="1868"/>
      <c r="AH311" s="1869"/>
      <c r="AI311" s="1865" t="s">
        <v>1436</v>
      </c>
      <c r="AJ311" s="268" t="s">
        <v>228</v>
      </c>
      <c r="AK311" s="1869"/>
      <c r="AL311" s="1869"/>
      <c r="AM311" s="1870"/>
      <c r="AN311" s="1867"/>
      <c r="AP311" s="15"/>
      <c r="AQ311" s="9"/>
      <c r="AR311" s="9"/>
      <c r="AS311" s="9"/>
      <c r="AT311" s="15"/>
      <c r="AU311" s="15"/>
      <c r="AV311" s="15"/>
      <c r="AW311" s="15"/>
      <c r="AX311" s="15"/>
      <c r="AY311" s="15"/>
      <c r="AZ311" s="1862"/>
      <c r="BA311" s="1868"/>
      <c r="BB311" s="1869"/>
      <c r="BC311" s="1865" t="s">
        <v>1437</v>
      </c>
      <c r="BD311" s="268" t="s">
        <v>228</v>
      </c>
      <c r="BE311" s="1869"/>
      <c r="BF311" s="1869"/>
      <c r="BG311" s="1870"/>
      <c r="BH311" s="1867"/>
      <c r="BJ311" s="2651"/>
      <c r="BK311" s="2652"/>
      <c r="BL311" s="2652"/>
      <c r="BM311" s="2652"/>
      <c r="BN311" s="2652"/>
      <c r="BO311" s="2652"/>
      <c r="BP311" s="2653"/>
      <c r="BR311" s="2651"/>
      <c r="BS311" s="2652"/>
      <c r="BT311" s="2652"/>
      <c r="BU311" s="2652"/>
      <c r="BV311" s="2652"/>
      <c r="BW311" s="2652"/>
      <c r="BX311" s="2653"/>
      <c r="BZ311" s="2651"/>
      <c r="CA311" s="2652"/>
      <c r="CB311" s="2652"/>
      <c r="CC311" s="2652"/>
      <c r="CD311" s="2652"/>
      <c r="CE311" s="2652"/>
      <c r="CF311" s="2653"/>
      <c r="CH311" s="3">
        <v>1</v>
      </c>
    </row>
    <row r="312" spans="2:86" ht="15.75">
      <c r="B312" s="15"/>
      <c r="C312" s="9"/>
      <c r="D312" s="9"/>
      <c r="E312" s="9"/>
      <c r="F312" s="15"/>
      <c r="G312" s="15"/>
      <c r="H312" s="15"/>
      <c r="I312" s="15"/>
      <c r="J312" s="15"/>
      <c r="K312" s="15"/>
      <c r="L312" s="1862"/>
      <c r="M312" s="1868"/>
      <c r="N312" s="1869"/>
      <c r="O312" s="1865" t="s">
        <v>260</v>
      </c>
      <c r="P312" s="268" t="s">
        <v>228</v>
      </c>
      <c r="Q312" s="1869"/>
      <c r="R312" s="1869"/>
      <c r="S312" s="1870"/>
      <c r="T312" s="1867"/>
      <c r="V312" s="15"/>
      <c r="W312" s="9"/>
      <c r="X312" s="9"/>
      <c r="Y312" s="9"/>
      <c r="Z312" s="15"/>
      <c r="AA312" s="15"/>
      <c r="AB312" s="15"/>
      <c r="AC312" s="15"/>
      <c r="AD312" s="15"/>
      <c r="AE312" s="15"/>
      <c r="AF312" s="1862"/>
      <c r="AG312" s="1868"/>
      <c r="AH312" s="1869"/>
      <c r="AI312" s="1865" t="s">
        <v>1438</v>
      </c>
      <c r="AJ312" s="268" t="s">
        <v>228</v>
      </c>
      <c r="AK312" s="1869"/>
      <c r="AL312" s="1869"/>
      <c r="AM312" s="1870"/>
      <c r="AN312" s="1867"/>
      <c r="AP312" s="15"/>
      <c r="AQ312" s="9"/>
      <c r="AR312" s="9"/>
      <c r="AS312" s="9"/>
      <c r="AT312" s="15"/>
      <c r="AU312" s="15"/>
      <c r="AV312" s="15"/>
      <c r="AW312" s="15"/>
      <c r="AX312" s="15"/>
      <c r="AY312" s="15"/>
      <c r="AZ312" s="1862"/>
      <c r="BA312" s="1868"/>
      <c r="BB312" s="1869"/>
      <c r="BC312" s="1865" t="s">
        <v>1439</v>
      </c>
      <c r="BD312" s="268" t="s">
        <v>228</v>
      </c>
      <c r="BE312" s="1869"/>
      <c r="BF312" s="1869"/>
      <c r="BG312" s="1870"/>
      <c r="BH312" s="1867"/>
      <c r="BJ312" s="2651"/>
      <c r="BK312" s="2652"/>
      <c r="BL312" s="2652"/>
      <c r="BM312" s="2652"/>
      <c r="BN312" s="2652"/>
      <c r="BO312" s="2652"/>
      <c r="BP312" s="2653"/>
      <c r="BR312" s="2651"/>
      <c r="BS312" s="2652"/>
      <c r="BT312" s="2652"/>
      <c r="BU312" s="2652"/>
      <c r="BV312" s="2652"/>
      <c r="BW312" s="2652"/>
      <c r="BX312" s="2653"/>
      <c r="BZ312" s="2651"/>
      <c r="CA312" s="2652"/>
      <c r="CB312" s="2652"/>
      <c r="CC312" s="2652"/>
      <c r="CD312" s="2652"/>
      <c r="CE312" s="2652"/>
      <c r="CF312" s="2653"/>
      <c r="CH312" s="3">
        <v>1</v>
      </c>
    </row>
    <row r="313" spans="2:86" ht="15.75">
      <c r="B313" s="15"/>
      <c r="C313" s="9"/>
      <c r="D313" s="9"/>
      <c r="E313" s="9"/>
      <c r="F313" s="15"/>
      <c r="G313" s="15"/>
      <c r="H313" s="15"/>
      <c r="I313" s="15"/>
      <c r="J313" s="15"/>
      <c r="K313" s="15"/>
      <c r="L313" s="1862"/>
      <c r="M313" s="1868"/>
      <c r="N313" s="1869"/>
      <c r="O313" s="1865" t="s">
        <v>261</v>
      </c>
      <c r="P313" s="268" t="s">
        <v>228</v>
      </c>
      <c r="Q313" s="1869"/>
      <c r="R313" s="1869"/>
      <c r="S313" s="1870"/>
      <c r="T313" s="1867"/>
      <c r="V313" s="15"/>
      <c r="W313" s="9"/>
      <c r="X313" s="9"/>
      <c r="Y313" s="9"/>
      <c r="Z313" s="15"/>
      <c r="AA313" s="15"/>
      <c r="AB313" s="15"/>
      <c r="AC313" s="15"/>
      <c r="AD313" s="15"/>
      <c r="AE313" s="15"/>
      <c r="AF313" s="1862"/>
      <c r="AG313" s="1868"/>
      <c r="AH313" s="1869"/>
      <c r="AI313" s="1865" t="s">
        <v>1440</v>
      </c>
      <c r="AJ313" s="268" t="s">
        <v>228</v>
      </c>
      <c r="AK313" s="1869"/>
      <c r="AL313" s="1869"/>
      <c r="AM313" s="1870"/>
      <c r="AN313" s="1867"/>
      <c r="AP313" s="15"/>
      <c r="AQ313" s="9"/>
      <c r="AR313" s="9"/>
      <c r="AS313" s="9"/>
      <c r="AT313" s="15"/>
      <c r="AU313" s="15"/>
      <c r="AV313" s="15"/>
      <c r="AW313" s="15"/>
      <c r="AX313" s="15"/>
      <c r="AY313" s="15"/>
      <c r="AZ313" s="1862"/>
      <c r="BA313" s="1868"/>
      <c r="BB313" s="1869"/>
      <c r="BC313" s="1865" t="s">
        <v>1441</v>
      </c>
      <c r="BD313" s="268" t="s">
        <v>228</v>
      </c>
      <c r="BE313" s="1869"/>
      <c r="BF313" s="1869"/>
      <c r="BG313" s="1870"/>
      <c r="BH313" s="1867"/>
      <c r="BJ313" s="2654"/>
      <c r="BK313" s="2655"/>
      <c r="BL313" s="2655"/>
      <c r="BM313" s="2655"/>
      <c r="BN313" s="2655"/>
      <c r="BO313" s="2655"/>
      <c r="BP313" s="2656"/>
      <c r="BR313" s="2654"/>
      <c r="BS313" s="2655"/>
      <c r="BT313" s="2655"/>
      <c r="BU313" s="2655"/>
      <c r="BV313" s="2655"/>
      <c r="BW313" s="2655"/>
      <c r="BX313" s="2656"/>
      <c r="BZ313" s="2654"/>
      <c r="CA313" s="2655"/>
      <c r="CB313" s="2655"/>
      <c r="CC313" s="2655"/>
      <c r="CD313" s="2655"/>
      <c r="CE313" s="2655"/>
      <c r="CF313" s="2656"/>
      <c r="CH313" s="3">
        <v>1</v>
      </c>
    </row>
    <row r="314" spans="2:86" ht="16.5" thickBot="1">
      <c r="B314" s="15"/>
      <c r="C314" s="9"/>
      <c r="D314" s="9"/>
      <c r="E314" s="9"/>
      <c r="F314" s="15"/>
      <c r="G314" s="15"/>
      <c r="H314" s="15"/>
      <c r="I314" s="15"/>
      <c r="J314" s="15"/>
      <c r="K314" s="15"/>
      <c r="L314" s="1862"/>
      <c r="M314" s="1868"/>
      <c r="N314" s="1869"/>
      <c r="O314" s="1865" t="s">
        <v>262</v>
      </c>
      <c r="P314" s="268" t="s">
        <v>228</v>
      </c>
      <c r="Q314" s="1869"/>
      <c r="R314" s="1869"/>
      <c r="S314" s="1870"/>
      <c r="T314" s="1867"/>
      <c r="V314" s="15"/>
      <c r="W314" s="9"/>
      <c r="X314" s="9"/>
      <c r="Y314" s="9"/>
      <c r="Z314" s="15"/>
      <c r="AA314" s="15"/>
      <c r="AB314" s="15"/>
      <c r="AC314" s="15"/>
      <c r="AD314" s="15"/>
      <c r="AE314" s="15"/>
      <c r="AF314" s="1862"/>
      <c r="AG314" s="1868"/>
      <c r="AH314" s="1869"/>
      <c r="AI314" s="1865" t="s">
        <v>1442</v>
      </c>
      <c r="AJ314" s="268" t="s">
        <v>228</v>
      </c>
      <c r="AK314" s="1869"/>
      <c r="AL314" s="1869"/>
      <c r="AM314" s="1870"/>
      <c r="AN314" s="1867"/>
      <c r="AP314" s="15"/>
      <c r="AQ314" s="9"/>
      <c r="AR314" s="9"/>
      <c r="AS314" s="9"/>
      <c r="AT314" s="15"/>
      <c r="AU314" s="15"/>
      <c r="AV314" s="15"/>
      <c r="AW314" s="15"/>
      <c r="AX314" s="15"/>
      <c r="AY314" s="15"/>
      <c r="AZ314" s="1862"/>
      <c r="BA314" s="1868"/>
      <c r="BB314" s="1869"/>
      <c r="BC314" s="1865" t="s">
        <v>1443</v>
      </c>
      <c r="BD314" s="268" t="s">
        <v>228</v>
      </c>
      <c r="BE314" s="1869"/>
      <c r="BF314" s="1869"/>
      <c r="BG314" s="1870"/>
      <c r="BH314" s="1867"/>
      <c r="BJ314" s="660" t="s">
        <v>270</v>
      </c>
      <c r="BK314" s="300"/>
      <c r="BL314" s="301"/>
      <c r="BM314" s="302"/>
      <c r="BN314" s="301"/>
      <c r="BO314" s="301"/>
      <c r="BP314" s="661"/>
      <c r="BR314" s="660" t="s">
        <v>270</v>
      </c>
      <c r="BS314" s="300"/>
      <c r="BT314" s="301"/>
      <c r="BU314" s="302"/>
      <c r="BV314" s="301"/>
      <c r="BW314" s="301"/>
      <c r="BX314" s="661"/>
      <c r="BZ314" s="660" t="s">
        <v>270</v>
      </c>
      <c r="CA314" s="300"/>
      <c r="CB314" s="301"/>
      <c r="CC314" s="302"/>
      <c r="CD314" s="301"/>
      <c r="CE314" s="301"/>
      <c r="CF314" s="661"/>
      <c r="CH314" s="3">
        <v>1</v>
      </c>
    </row>
    <row r="315" spans="2:86" ht="15.75">
      <c r="B315" s="15"/>
      <c r="C315" s="9"/>
      <c r="D315" s="9"/>
      <c r="E315" s="9"/>
      <c r="F315" s="15"/>
      <c r="G315" s="15"/>
      <c r="H315" s="15"/>
      <c r="I315" s="15"/>
      <c r="J315" s="15"/>
      <c r="K315" s="15"/>
      <c r="L315" s="1862"/>
      <c r="M315" s="1868"/>
      <c r="N315" s="1869"/>
      <c r="O315" s="1865" t="s">
        <v>263</v>
      </c>
      <c r="P315" s="268" t="s">
        <v>228</v>
      </c>
      <c r="Q315" s="1869"/>
      <c r="R315" s="1869"/>
      <c r="S315" s="1870"/>
      <c r="T315" s="1867"/>
      <c r="V315" s="15"/>
      <c r="W315" s="9"/>
      <c r="X315" s="9"/>
      <c r="Y315" s="9"/>
      <c r="Z315" s="15"/>
      <c r="AA315" s="15"/>
      <c r="AB315" s="15"/>
      <c r="AC315" s="15"/>
      <c r="AD315" s="15"/>
      <c r="AE315" s="15"/>
      <c r="AF315" s="1862"/>
      <c r="AG315" s="1868"/>
      <c r="AH315" s="1869"/>
      <c r="AI315" s="1865" t="s">
        <v>1444</v>
      </c>
      <c r="AJ315" s="268" t="s">
        <v>228</v>
      </c>
      <c r="AK315" s="1869"/>
      <c r="AL315" s="1869"/>
      <c r="AM315" s="1870"/>
      <c r="AN315" s="1867"/>
      <c r="AP315" s="15"/>
      <c r="AQ315" s="9"/>
      <c r="AR315" s="9"/>
      <c r="AS315" s="9"/>
      <c r="AT315" s="15"/>
      <c r="AU315" s="15"/>
      <c r="AV315" s="15"/>
      <c r="AW315" s="15"/>
      <c r="AX315" s="15"/>
      <c r="AY315" s="15"/>
      <c r="AZ315" s="1862"/>
      <c r="BA315" s="1868"/>
      <c r="BB315" s="1869"/>
      <c r="BC315" s="1865" t="s">
        <v>1445</v>
      </c>
      <c r="BD315" s="268" t="s">
        <v>228</v>
      </c>
      <c r="BE315" s="1869"/>
      <c r="BF315" s="1869"/>
      <c r="BG315" s="1870"/>
      <c r="BH315" s="1867"/>
      <c r="BJ315" s="510"/>
      <c r="BP315" s="662"/>
      <c r="BR315" s="510"/>
      <c r="BX315" s="662"/>
      <c r="BZ315" s="510"/>
      <c r="CF315" s="662"/>
      <c r="CH315" s="3">
        <v>1</v>
      </c>
    </row>
    <row r="316" spans="2:86" ht="15.75">
      <c r="B316" s="15"/>
      <c r="C316" s="9"/>
      <c r="D316" s="9"/>
      <c r="E316" s="9"/>
      <c r="F316" s="15"/>
      <c r="G316" s="15"/>
      <c r="H316" s="15"/>
      <c r="I316" s="15"/>
      <c r="J316" s="15"/>
      <c r="K316" s="15"/>
      <c r="L316" s="1862"/>
      <c r="M316" s="1868"/>
      <c r="N316" s="1869"/>
      <c r="O316" s="1865" t="s">
        <v>267</v>
      </c>
      <c r="P316" s="268" t="s">
        <v>228</v>
      </c>
      <c r="Q316" s="1869"/>
      <c r="R316" s="1869"/>
      <c r="S316" s="1870"/>
      <c r="T316" s="1867"/>
      <c r="V316" s="15"/>
      <c r="W316" s="9"/>
      <c r="X316" s="9"/>
      <c r="Y316" s="9"/>
      <c r="Z316" s="15"/>
      <c r="AA316" s="15"/>
      <c r="AB316" s="15"/>
      <c r="AC316" s="15"/>
      <c r="AD316" s="15"/>
      <c r="AE316" s="15"/>
      <c r="AF316" s="1862"/>
      <c r="AG316" s="1868"/>
      <c r="AH316" s="1869"/>
      <c r="AI316" s="1865" t="s">
        <v>1446</v>
      </c>
      <c r="AJ316" s="268" t="s">
        <v>228</v>
      </c>
      <c r="AK316" s="1869"/>
      <c r="AL316" s="1869"/>
      <c r="AM316" s="1870"/>
      <c r="AN316" s="1867"/>
      <c r="AP316" s="15"/>
      <c r="AQ316" s="9"/>
      <c r="AR316" s="9"/>
      <c r="AS316" s="9"/>
      <c r="AT316" s="15"/>
      <c r="AU316" s="15"/>
      <c r="AV316" s="15"/>
      <c r="AW316" s="15"/>
      <c r="AX316" s="15"/>
      <c r="AY316" s="15"/>
      <c r="AZ316" s="1862"/>
      <c r="BA316" s="1868"/>
      <c r="BB316" s="1869"/>
      <c r="BC316" s="1865" t="s">
        <v>1447</v>
      </c>
      <c r="BD316" s="268" t="s">
        <v>228</v>
      </c>
      <c r="BE316" s="1869"/>
      <c r="BF316" s="1869"/>
      <c r="BG316" s="1870"/>
      <c r="BH316" s="1867"/>
      <c r="BJ316" s="654" t="s">
        <v>174</v>
      </c>
      <c r="BK316" s="351"/>
      <c r="BL316" s="351"/>
      <c r="BM316" s="351"/>
      <c r="BN316" s="351"/>
      <c r="BO316" s="351"/>
      <c r="BP316" s="655" t="s">
        <v>327</v>
      </c>
      <c r="BR316" s="654" t="s">
        <v>174</v>
      </c>
      <c r="BS316" s="351"/>
      <c r="BT316" s="351"/>
      <c r="BU316" s="351"/>
      <c r="BV316" s="351"/>
      <c r="BW316" s="351"/>
      <c r="BX316" s="655" t="s">
        <v>778</v>
      </c>
      <c r="BZ316" s="654" t="s">
        <v>174</v>
      </c>
      <c r="CA316" s="351"/>
      <c r="CB316" s="351"/>
      <c r="CC316" s="351"/>
      <c r="CD316" s="351"/>
      <c r="CE316" s="351"/>
      <c r="CF316" s="655" t="s">
        <v>779</v>
      </c>
      <c r="CH316" s="3">
        <v>1</v>
      </c>
    </row>
    <row r="317" spans="2:86" ht="15.75">
      <c r="B317" s="15"/>
      <c r="C317" s="9"/>
      <c r="D317" s="9"/>
      <c r="E317" s="9"/>
      <c r="F317" s="15"/>
      <c r="G317" s="15"/>
      <c r="H317" s="15"/>
      <c r="I317" s="15"/>
      <c r="J317" s="15"/>
      <c r="K317" s="15"/>
      <c r="L317" s="1862"/>
      <c r="M317" s="1872"/>
      <c r="N317" s="297"/>
      <c r="O317" s="297"/>
      <c r="P317" s="1873" t="s">
        <v>8472</v>
      </c>
      <c r="S317" s="1874"/>
      <c r="T317" s="1875" t="s">
        <v>8472</v>
      </c>
      <c r="V317" s="15"/>
      <c r="W317" s="9"/>
      <c r="X317" s="9"/>
      <c r="Y317" s="9"/>
      <c r="Z317" s="15"/>
      <c r="AA317" s="15"/>
      <c r="AB317" s="15"/>
      <c r="AC317" s="15"/>
      <c r="AD317" s="15"/>
      <c r="AE317" s="15"/>
      <c r="AF317" s="1862"/>
      <c r="AG317" s="1872"/>
      <c r="AH317" s="297"/>
      <c r="AI317" s="297"/>
      <c r="AJ317" s="1873" t="s">
        <v>8472</v>
      </c>
      <c r="AK317" s="262"/>
      <c r="AL317" s="262"/>
      <c r="AM317" s="1874"/>
      <c r="AN317" s="1875" t="s">
        <v>8472</v>
      </c>
      <c r="AP317" s="15"/>
      <c r="AQ317" s="9"/>
      <c r="AR317" s="9"/>
      <c r="AS317" s="9"/>
      <c r="AT317" s="15"/>
      <c r="AU317" s="15"/>
      <c r="AV317" s="15"/>
      <c r="AW317" s="15"/>
      <c r="AX317" s="15"/>
      <c r="AY317" s="15"/>
      <c r="AZ317" s="1862"/>
      <c r="BA317" s="1872"/>
      <c r="BB317" s="297"/>
      <c r="BC317" s="297"/>
      <c r="BD317" s="1873" t="s">
        <v>8472</v>
      </c>
      <c r="BE317" s="262"/>
      <c r="BF317" s="262"/>
      <c r="BG317" s="1874"/>
      <c r="BH317" s="1875" t="s">
        <v>8472</v>
      </c>
      <c r="BJ317" s="666"/>
      <c r="BK317" s="353" t="s">
        <v>334</v>
      </c>
      <c r="BL317" s="273"/>
      <c r="BM317" s="273"/>
      <c r="BN317" s="273"/>
      <c r="BO317" s="354" t="s">
        <v>335</v>
      </c>
      <c r="BP317" s="667"/>
      <c r="BR317" s="666"/>
      <c r="BS317" s="353" t="s">
        <v>780</v>
      </c>
      <c r="BT317" s="273"/>
      <c r="BU317" s="273"/>
      <c r="BV317" s="273"/>
      <c r="BW317" s="354" t="s">
        <v>781</v>
      </c>
      <c r="BX317" s="667"/>
      <c r="BZ317" s="666"/>
      <c r="CA317" s="353" t="s">
        <v>782</v>
      </c>
      <c r="CB317" s="273"/>
      <c r="CC317" s="273"/>
      <c r="CD317" s="273"/>
      <c r="CE317" s="354" t="s">
        <v>335</v>
      </c>
      <c r="CF317" s="667"/>
      <c r="CH317" s="3">
        <v>1</v>
      </c>
    </row>
    <row r="318" spans="2:86" ht="15.75">
      <c r="B318" s="15"/>
      <c r="C318" s="9"/>
      <c r="D318" s="9"/>
      <c r="E318" s="9"/>
      <c r="F318" s="15"/>
      <c r="G318" s="15"/>
      <c r="H318" s="15"/>
      <c r="I318" s="15"/>
      <c r="J318" s="15"/>
      <c r="K318" s="15"/>
      <c r="L318" s="1862"/>
      <c r="M318" s="1872"/>
      <c r="N318" s="492"/>
      <c r="O318" s="492"/>
      <c r="P318" s="492"/>
      <c r="Q318" s="492"/>
      <c r="R318" s="492"/>
      <c r="S318" s="393"/>
      <c r="T318" s="1876"/>
      <c r="V318" s="15"/>
      <c r="W318" s="9"/>
      <c r="X318" s="9"/>
      <c r="Y318" s="9"/>
      <c r="Z318" s="15"/>
      <c r="AA318" s="15"/>
      <c r="AB318" s="15"/>
      <c r="AC318" s="15"/>
      <c r="AD318" s="15"/>
      <c r="AE318" s="15"/>
      <c r="AF318" s="1862"/>
      <c r="AG318" s="1872"/>
      <c r="AH318" s="492"/>
      <c r="AI318" s="492"/>
      <c r="AJ318" s="492"/>
      <c r="AK318" s="492"/>
      <c r="AL318" s="492"/>
      <c r="AM318" s="393"/>
      <c r="AN318" s="1876"/>
      <c r="AP318" s="15"/>
      <c r="AQ318" s="9"/>
      <c r="AR318" s="9"/>
      <c r="AS318" s="9"/>
      <c r="AT318" s="15"/>
      <c r="AU318" s="15"/>
      <c r="AV318" s="15"/>
      <c r="AW318" s="15"/>
      <c r="AX318" s="15"/>
      <c r="AY318" s="15"/>
      <c r="AZ318" s="1862"/>
      <c r="BA318" s="1872"/>
      <c r="BB318" s="492"/>
      <c r="BC318" s="492"/>
      <c r="BD318" s="492"/>
      <c r="BE318" s="492"/>
      <c r="BF318" s="492"/>
      <c r="BG318" s="393"/>
      <c r="BH318" s="1876"/>
      <c r="BJ318" s="666">
        <v>3</v>
      </c>
      <c r="BK318" s="357" t="s">
        <v>336</v>
      </c>
      <c r="BL318" s="231"/>
      <c r="BM318" s="231"/>
      <c r="BN318" s="231"/>
      <c r="BO318" s="268" t="s">
        <v>228</v>
      </c>
      <c r="BP318" s="668" t="s">
        <v>337</v>
      </c>
      <c r="BR318" s="666">
        <v>3</v>
      </c>
      <c r="BS318" s="357" t="s">
        <v>783</v>
      </c>
      <c r="BT318" s="231"/>
      <c r="BU318" s="231"/>
      <c r="BV318" s="231"/>
      <c r="BW318" s="268" t="s">
        <v>228</v>
      </c>
      <c r="BX318" s="668" t="s">
        <v>784</v>
      </c>
      <c r="BZ318" s="666">
        <v>3</v>
      </c>
      <c r="CA318" s="357" t="s">
        <v>785</v>
      </c>
      <c r="CB318" s="231"/>
      <c r="CC318" s="231"/>
      <c r="CD318" s="231"/>
      <c r="CE318" s="268" t="s">
        <v>228</v>
      </c>
      <c r="CF318" s="668" t="s">
        <v>786</v>
      </c>
      <c r="CH318" s="3">
        <v>1</v>
      </c>
    </row>
    <row r="319" spans="2:86" ht="19.5" thickBot="1">
      <c r="B319" s="15"/>
      <c r="C319" s="9"/>
      <c r="D319" s="9"/>
      <c r="E319" s="9"/>
      <c r="F319" s="15"/>
      <c r="G319" s="15"/>
      <c r="H319" s="15"/>
      <c r="I319" s="15"/>
      <c r="J319" s="15"/>
      <c r="K319" s="15"/>
      <c r="L319" s="1862"/>
      <c r="M319" s="1872"/>
      <c r="N319" s="492"/>
      <c r="O319" s="492"/>
      <c r="P319" s="492"/>
      <c r="Q319" s="492"/>
      <c r="R319" s="492"/>
      <c r="S319" s="393"/>
      <c r="T319" s="1876"/>
      <c r="V319" s="15"/>
      <c r="W319" s="9"/>
      <c r="X319" s="9"/>
      <c r="Y319" s="9"/>
      <c r="Z319" s="15"/>
      <c r="AA319" s="15"/>
      <c r="AB319" s="15"/>
      <c r="AC319" s="15"/>
      <c r="AD319" s="15"/>
      <c r="AE319" s="15"/>
      <c r="AF319" s="1862"/>
      <c r="AG319" s="1872"/>
      <c r="AH319" s="492"/>
      <c r="AI319" s="492"/>
      <c r="AJ319" s="492"/>
      <c r="AK319" s="492"/>
      <c r="AL319" s="492"/>
      <c r="AM319" s="393"/>
      <c r="AN319" s="1876"/>
      <c r="AP319" s="15"/>
      <c r="AQ319" s="9"/>
      <c r="AR319" s="9"/>
      <c r="AS319" s="9"/>
      <c r="AT319" s="15"/>
      <c r="AU319" s="15"/>
      <c r="AV319" s="15"/>
      <c r="AW319" s="15"/>
      <c r="AX319" s="15"/>
      <c r="AY319" s="15"/>
      <c r="AZ319" s="1862"/>
      <c r="BA319" s="1872"/>
      <c r="BB319" s="492"/>
      <c r="BC319" s="492"/>
      <c r="BD319" s="492"/>
      <c r="BE319" s="492"/>
      <c r="BF319" s="492"/>
      <c r="BG319" s="393"/>
      <c r="BH319" s="1876"/>
      <c r="BJ319" s="666"/>
      <c r="BK319" s="357" t="s">
        <v>338</v>
      </c>
      <c r="BL319" s="231"/>
      <c r="BM319" s="231"/>
      <c r="BN319" s="231"/>
      <c r="BO319" s="364"/>
      <c r="BP319" s="668" t="s">
        <v>339</v>
      </c>
      <c r="BR319" s="666"/>
      <c r="BS319" s="357" t="s">
        <v>787</v>
      </c>
      <c r="BT319" s="231"/>
      <c r="BU319" s="231"/>
      <c r="BV319" s="231"/>
      <c r="BW319" s="364"/>
      <c r="BX319" s="668" t="s">
        <v>788</v>
      </c>
      <c r="BZ319" s="666"/>
      <c r="CA319" s="357" t="s">
        <v>789</v>
      </c>
      <c r="CB319" s="231"/>
      <c r="CC319" s="231"/>
      <c r="CD319" s="231"/>
      <c r="CE319" s="364"/>
      <c r="CF319" s="668" t="s">
        <v>790</v>
      </c>
      <c r="CH319" s="3">
        <v>1</v>
      </c>
    </row>
    <row r="320" spans="2:86" ht="16.5" thickTop="1">
      <c r="B320" s="15"/>
      <c r="C320" s="9"/>
      <c r="D320" s="9"/>
      <c r="E320" s="9"/>
      <c r="F320" s="15"/>
      <c r="G320" s="15"/>
      <c r="H320" s="15"/>
      <c r="I320" s="15"/>
      <c r="J320" s="15"/>
      <c r="K320" s="15"/>
      <c r="L320" s="1877"/>
      <c r="M320" s="1878"/>
      <c r="N320" s="391"/>
      <c r="O320" s="391"/>
      <c r="P320" s="391"/>
      <c r="Q320" s="391"/>
      <c r="R320" s="391"/>
      <c r="S320" s="392"/>
      <c r="T320" s="1879" t="s">
        <v>205</v>
      </c>
      <c r="V320" s="15"/>
      <c r="W320" s="9"/>
      <c r="X320" s="9"/>
      <c r="Y320" s="9"/>
      <c r="Z320" s="15"/>
      <c r="AA320" s="15"/>
      <c r="AB320" s="15"/>
      <c r="AC320" s="15"/>
      <c r="AD320" s="15"/>
      <c r="AE320" s="15"/>
      <c r="AF320" s="1877"/>
      <c r="AG320" s="1878"/>
      <c r="AH320" s="391"/>
      <c r="AI320" s="391"/>
      <c r="AJ320" s="391"/>
      <c r="AK320" s="391"/>
      <c r="AL320" s="391"/>
      <c r="AM320" s="392"/>
      <c r="AN320" s="1879" t="s">
        <v>1448</v>
      </c>
      <c r="AP320" s="15"/>
      <c r="AQ320" s="9"/>
      <c r="AR320" s="9"/>
      <c r="AS320" s="9"/>
      <c r="AT320" s="15"/>
      <c r="AU320" s="15"/>
      <c r="AV320" s="15"/>
      <c r="AW320" s="15"/>
      <c r="AX320" s="15"/>
      <c r="AY320" s="15"/>
      <c r="AZ320" s="1877"/>
      <c r="BA320" s="1878"/>
      <c r="BB320" s="391"/>
      <c r="BC320" s="391"/>
      <c r="BD320" s="391"/>
      <c r="BE320" s="391"/>
      <c r="BF320" s="391"/>
      <c r="BG320" s="392"/>
      <c r="BH320" s="1879" t="s">
        <v>926</v>
      </c>
      <c r="BJ320" s="669" t="str">
        <f>SUM(BJ317:BJ319) &amp; " / " &amp; (COUNTA(BJ317:BJ319) * 3)</f>
        <v>3 / 3</v>
      </c>
      <c r="BK320" s="231" t="s">
        <v>359</v>
      </c>
      <c r="BL320" s="231"/>
      <c r="BM320" s="231"/>
      <c r="BN320" s="231"/>
      <c r="BO320" s="373" t="s">
        <v>360</v>
      </c>
      <c r="BP320" s="668" t="s">
        <v>361</v>
      </c>
      <c r="BR320" s="669" t="str">
        <f>SUM(BR317:BR319) &amp; " / " &amp; (COUNTA(BR317:BR319) * 3)</f>
        <v>3 / 3</v>
      </c>
      <c r="BS320" s="231" t="s">
        <v>791</v>
      </c>
      <c r="BT320" s="231"/>
      <c r="BU320" s="231"/>
      <c r="BV320" s="231"/>
      <c r="BW320" s="373" t="s">
        <v>360</v>
      </c>
      <c r="BX320" s="668" t="s">
        <v>792</v>
      </c>
      <c r="BZ320" s="669" t="str">
        <f>SUM(BZ317:BZ319) &amp; " / " &amp; (COUNTA(BZ317:BZ319) * 3)</f>
        <v>3 / 3</v>
      </c>
      <c r="CA320" s="231" t="s">
        <v>793</v>
      </c>
      <c r="CB320" s="231"/>
      <c r="CC320" s="231"/>
      <c r="CD320" s="231"/>
      <c r="CE320" s="373" t="s">
        <v>360</v>
      </c>
      <c r="CF320" s="668" t="s">
        <v>361</v>
      </c>
      <c r="CH320" s="3">
        <v>1</v>
      </c>
    </row>
    <row r="321" spans="2:86" ht="18.75">
      <c r="B321" s="15"/>
      <c r="C321" s="9"/>
      <c r="D321" s="9"/>
      <c r="E321" s="9"/>
      <c r="F321" s="15"/>
      <c r="G321" s="15"/>
      <c r="H321" s="15"/>
      <c r="I321" s="15"/>
      <c r="J321" s="15"/>
      <c r="K321" s="15"/>
      <c r="L321" s="1880"/>
      <c r="M321" s="1881"/>
      <c r="N321" s="1882"/>
      <c r="O321" s="1882"/>
      <c r="P321" s="1852"/>
      <c r="Q321" s="1852"/>
      <c r="R321" s="1852"/>
      <c r="S321" s="1852"/>
      <c r="T321" s="1852"/>
      <c r="V321" s="15"/>
      <c r="W321" s="9"/>
      <c r="X321" s="9"/>
      <c r="Y321" s="9"/>
      <c r="Z321" s="15"/>
      <c r="AA321" s="15"/>
      <c r="AB321" s="15"/>
      <c r="AC321" s="15"/>
      <c r="AD321" s="15"/>
      <c r="AE321" s="15"/>
      <c r="AF321" s="1880"/>
      <c r="AG321" s="1881"/>
      <c r="AH321" s="1882"/>
      <c r="AI321" s="1882"/>
      <c r="AJ321" s="1852"/>
      <c r="AK321" s="1852"/>
      <c r="AL321" s="1852"/>
      <c r="AM321" s="1852"/>
      <c r="AN321" s="1852"/>
      <c r="AP321" s="15"/>
      <c r="AQ321" s="9"/>
      <c r="AR321" s="9"/>
      <c r="AS321" s="9"/>
      <c r="AT321" s="15"/>
      <c r="AU321" s="15"/>
      <c r="AV321" s="15"/>
      <c r="AW321" s="15"/>
      <c r="AX321" s="15"/>
      <c r="AY321" s="15"/>
      <c r="AZ321" s="1880"/>
      <c r="BA321" s="1881"/>
      <c r="BB321" s="1882"/>
      <c r="BC321" s="1882"/>
      <c r="BD321" s="1852"/>
      <c r="BE321" s="1852"/>
      <c r="BF321" s="1852"/>
      <c r="BG321" s="1852"/>
      <c r="BH321" s="1852"/>
      <c r="BJ321" s="670" t="str">
        <f>SUM(BJ317:BJ319) &amp;"/ "&amp;BJ322</f>
        <v>3/ 24</v>
      </c>
      <c r="BK321" s="375" t="s">
        <v>362</v>
      </c>
      <c r="BL321" s="231"/>
      <c r="BM321" s="231"/>
      <c r="BN321" s="231"/>
      <c r="BO321" s="364"/>
      <c r="BP321" s="668" t="s">
        <v>339</v>
      </c>
      <c r="BR321" s="670" t="str">
        <f>SUM(BR317:BR319) &amp;"/ "&amp;BR322</f>
        <v>3/ 24</v>
      </c>
      <c r="BS321" s="375" t="s">
        <v>794</v>
      </c>
      <c r="BT321" s="231"/>
      <c r="BU321" s="231"/>
      <c r="BV321" s="231"/>
      <c r="BW321" s="364"/>
      <c r="BX321" s="668" t="s">
        <v>788</v>
      </c>
      <c r="BZ321" s="670" t="str">
        <f>SUM(BZ317:BZ319) &amp;"/ "&amp;BZ322</f>
        <v>3/ 24</v>
      </c>
      <c r="CA321" s="375" t="s">
        <v>795</v>
      </c>
      <c r="CB321" s="231"/>
      <c r="CC321" s="231"/>
      <c r="CD321" s="231"/>
      <c r="CE321" s="364"/>
      <c r="CF321" s="668" t="s">
        <v>790</v>
      </c>
      <c r="CH321" s="3">
        <v>1</v>
      </c>
    </row>
    <row r="322" spans="2:86" ht="19.5" thickBot="1">
      <c r="B322" s="15"/>
      <c r="C322" s="9"/>
      <c r="D322" s="9"/>
      <c r="E322" s="9"/>
      <c r="F322" s="15"/>
      <c r="G322" s="15"/>
      <c r="H322" s="15"/>
      <c r="I322" s="15"/>
      <c r="J322" s="15"/>
      <c r="K322" s="15"/>
      <c r="L322" s="1813" t="s">
        <v>8456</v>
      </c>
      <c r="M322" s="400"/>
      <c r="N322" s="400"/>
      <c r="O322" s="400"/>
      <c r="P322" s="400"/>
      <c r="Q322" s="400"/>
      <c r="R322" s="400"/>
      <c r="S322" s="400"/>
      <c r="T322" s="678" t="s">
        <v>272</v>
      </c>
      <c r="V322" s="15"/>
      <c r="W322" s="9"/>
      <c r="X322" s="9"/>
      <c r="Y322" s="9"/>
      <c r="Z322" s="15"/>
      <c r="AA322" s="15"/>
      <c r="AB322" s="15"/>
      <c r="AC322" s="15"/>
      <c r="AD322" s="15"/>
      <c r="AE322" s="15"/>
      <c r="AF322" s="1842" t="s">
        <v>8548</v>
      </c>
      <c r="AG322" s="400"/>
      <c r="AH322" s="400"/>
      <c r="AI322" s="400"/>
      <c r="AJ322" s="400"/>
      <c r="AK322" s="400"/>
      <c r="AL322" s="400"/>
      <c r="AM322" s="400"/>
      <c r="AN322" s="678" t="s">
        <v>1449</v>
      </c>
      <c r="AP322" s="15"/>
      <c r="AQ322" s="9"/>
      <c r="AR322" s="9"/>
      <c r="AS322" s="9"/>
      <c r="AT322" s="15"/>
      <c r="AU322" s="15"/>
      <c r="AV322" s="15"/>
      <c r="AW322" s="15"/>
      <c r="AX322" s="15"/>
      <c r="AY322" s="15"/>
      <c r="AZ322" s="1842" t="s">
        <v>8549</v>
      </c>
      <c r="BA322" s="400"/>
      <c r="BB322" s="400"/>
      <c r="BC322" s="400"/>
      <c r="BD322" s="400"/>
      <c r="BE322" s="400"/>
      <c r="BF322" s="400"/>
      <c r="BG322" s="400"/>
      <c r="BH322" s="678" t="s">
        <v>1450</v>
      </c>
      <c r="BJ322" s="671">
        <v>24</v>
      </c>
      <c r="BK322" s="377" t="s">
        <v>369</v>
      </c>
      <c r="BL322" s="231"/>
      <c r="BM322" s="231"/>
      <c r="BN322" s="231"/>
      <c r="BO322" s="378"/>
      <c r="BP322" s="672" t="s">
        <v>370</v>
      </c>
      <c r="BR322" s="671">
        <v>24</v>
      </c>
      <c r="BS322" s="377" t="s">
        <v>796</v>
      </c>
      <c r="BT322" s="231"/>
      <c r="BU322" s="231"/>
      <c r="BV322" s="231"/>
      <c r="BW322" s="378"/>
      <c r="BX322" s="672" t="s">
        <v>370</v>
      </c>
      <c r="BZ322" s="671">
        <v>24</v>
      </c>
      <c r="CA322" s="377" t="s">
        <v>797</v>
      </c>
      <c r="CB322" s="231"/>
      <c r="CC322" s="231"/>
      <c r="CD322" s="231"/>
      <c r="CE322" s="378"/>
      <c r="CF322" s="672" t="s">
        <v>798</v>
      </c>
      <c r="CH322" s="3">
        <v>1</v>
      </c>
    </row>
    <row r="323" spans="2:86" ht="19.5" customHeight="1" thickTop="1">
      <c r="B323" s="15"/>
      <c r="C323" s="9"/>
      <c r="D323" s="9"/>
      <c r="E323" s="9"/>
      <c r="F323" s="15"/>
      <c r="G323" s="15"/>
      <c r="H323" s="15"/>
      <c r="I323" s="15"/>
      <c r="J323" s="15"/>
      <c r="K323" s="15"/>
      <c r="L323" s="308"/>
      <c r="M323" s="308" t="s">
        <v>276</v>
      </c>
      <c r="N323" s="264"/>
      <c r="O323" s="217"/>
      <c r="P323" s="15"/>
      <c r="Q323" s="15"/>
      <c r="R323" s="15"/>
      <c r="S323" s="15"/>
      <c r="T323" s="1883"/>
      <c r="V323" s="15"/>
      <c r="W323" s="9"/>
      <c r="X323" s="9"/>
      <c r="Y323" s="9"/>
      <c r="Z323" s="15"/>
      <c r="AA323" s="15"/>
      <c r="AB323" s="15"/>
      <c r="AC323" s="15"/>
      <c r="AD323" s="15"/>
      <c r="AE323" s="15"/>
      <c r="AF323" s="308"/>
      <c r="AG323" s="308" t="s">
        <v>1451</v>
      </c>
      <c r="AH323" s="264"/>
      <c r="AI323" s="217"/>
      <c r="AJ323" s="15"/>
      <c r="AK323" s="15"/>
      <c r="AL323" s="15"/>
      <c r="AM323" s="15"/>
      <c r="AN323" s="1883"/>
      <c r="AP323" s="15"/>
      <c r="AQ323" s="9"/>
      <c r="AR323" s="9"/>
      <c r="AS323" s="9"/>
      <c r="AT323" s="15"/>
      <c r="AU323" s="15"/>
      <c r="AV323" s="15"/>
      <c r="AW323" s="15"/>
      <c r="AX323" s="15"/>
      <c r="AY323" s="15"/>
      <c r="AZ323" s="308"/>
      <c r="BA323" s="308" t="s">
        <v>769</v>
      </c>
      <c r="BB323" s="264"/>
      <c r="BC323" s="217"/>
      <c r="BD323" s="15"/>
      <c r="BE323" s="15"/>
      <c r="BF323" s="15"/>
      <c r="BG323" s="15"/>
      <c r="BH323" s="1883"/>
      <c r="BJ323" s="644" t="s">
        <v>374</v>
      </c>
      <c r="BK323" s="231"/>
      <c r="BL323" s="231"/>
      <c r="BM323" s="231"/>
      <c r="BN323" s="231"/>
      <c r="BO323" s="364"/>
      <c r="BP323" s="668" t="s">
        <v>375</v>
      </c>
      <c r="BR323" s="644" t="s">
        <v>799</v>
      </c>
      <c r="BS323" s="231"/>
      <c r="BT323" s="231"/>
      <c r="BU323" s="231"/>
      <c r="BV323" s="231"/>
      <c r="BW323" s="364"/>
      <c r="BX323" s="668" t="s">
        <v>800</v>
      </c>
      <c r="BZ323" s="644" t="s">
        <v>801</v>
      </c>
      <c r="CA323" s="231"/>
      <c r="CB323" s="231"/>
      <c r="CC323" s="231"/>
      <c r="CD323" s="231"/>
      <c r="CE323" s="364"/>
      <c r="CF323" s="668" t="s">
        <v>802</v>
      </c>
      <c r="CH323" s="3">
        <v>1</v>
      </c>
    </row>
    <row r="324" spans="2:86" ht="18.75" customHeight="1">
      <c r="B324" s="15"/>
      <c r="C324" s="9"/>
      <c r="D324" s="9"/>
      <c r="E324" s="9"/>
      <c r="F324" s="15"/>
      <c r="G324" s="15"/>
      <c r="H324" s="15"/>
      <c r="I324" s="15"/>
      <c r="J324" s="15"/>
      <c r="K324" s="15"/>
      <c r="L324" s="308"/>
      <c r="M324" s="2678" t="s">
        <v>277</v>
      </c>
      <c r="N324" s="2679"/>
      <c r="O324" s="2679"/>
      <c r="P324" s="2679"/>
      <c r="Q324" s="2679"/>
      <c r="R324" s="2679"/>
      <c r="S324" s="2679"/>
      <c r="T324" s="2680"/>
      <c r="V324" s="15"/>
      <c r="W324" s="9"/>
      <c r="X324" s="9"/>
      <c r="Y324" s="9"/>
      <c r="Z324" s="15"/>
      <c r="AA324" s="15"/>
      <c r="AB324" s="15"/>
      <c r="AC324" s="15"/>
      <c r="AD324" s="15"/>
      <c r="AE324" s="15"/>
      <c r="AF324" s="308"/>
      <c r="AG324" s="2678" t="s">
        <v>1452</v>
      </c>
      <c r="AH324" s="2679"/>
      <c r="AI324" s="2679"/>
      <c r="AJ324" s="2679"/>
      <c r="AK324" s="2679"/>
      <c r="AL324" s="2679"/>
      <c r="AM324" s="2679"/>
      <c r="AN324" s="2680"/>
      <c r="AP324" s="15"/>
      <c r="AQ324" s="9"/>
      <c r="AR324" s="9"/>
      <c r="AS324" s="9"/>
      <c r="AT324" s="15"/>
      <c r="AU324" s="15"/>
      <c r="AV324" s="15"/>
      <c r="AW324" s="15"/>
      <c r="AX324" s="15"/>
      <c r="AY324" s="15"/>
      <c r="AZ324" s="308"/>
      <c r="BA324" s="2678" t="s">
        <v>1453</v>
      </c>
      <c r="BB324" s="2679"/>
      <c r="BC324" s="2679"/>
      <c r="BD324" s="2679"/>
      <c r="BE324" s="2679"/>
      <c r="BF324" s="2679"/>
      <c r="BG324" s="2679"/>
      <c r="BH324" s="2680"/>
      <c r="BJ324" s="673"/>
      <c r="BK324" s="674"/>
      <c r="BL324" s="674"/>
      <c r="BM324" s="675"/>
      <c r="BN324" s="675"/>
      <c r="BO324" s="676"/>
      <c r="BP324" s="677" t="s">
        <v>377</v>
      </c>
      <c r="BR324" s="673"/>
      <c r="BS324" s="674"/>
      <c r="BT324" s="674"/>
      <c r="BU324" s="675"/>
      <c r="BV324" s="675"/>
      <c r="BW324" s="676"/>
      <c r="BX324" s="677" t="s">
        <v>803</v>
      </c>
      <c r="BZ324" s="673"/>
      <c r="CA324" s="674"/>
      <c r="CB324" s="674"/>
      <c r="CC324" s="675"/>
      <c r="CD324" s="675"/>
      <c r="CE324" s="676"/>
      <c r="CF324" s="677" t="s">
        <v>804</v>
      </c>
      <c r="CH324" s="3">
        <v>1</v>
      </c>
    </row>
    <row r="325" spans="2:86" ht="16.5" thickBot="1">
      <c r="B325" s="15"/>
      <c r="C325" s="9"/>
      <c r="D325" s="9"/>
      <c r="E325" s="9"/>
      <c r="F325" s="15"/>
      <c r="G325" s="15"/>
      <c r="H325" s="15"/>
      <c r="I325" s="15"/>
      <c r="J325" s="15"/>
      <c r="K325" s="15"/>
      <c r="L325" s="308"/>
      <c r="M325" s="2678"/>
      <c r="N325" s="2679"/>
      <c r="O325" s="2679"/>
      <c r="P325" s="2679"/>
      <c r="Q325" s="2679"/>
      <c r="R325" s="2679"/>
      <c r="S325" s="2679"/>
      <c r="T325" s="2680"/>
      <c r="V325" s="15"/>
      <c r="W325" s="9"/>
      <c r="X325" s="9"/>
      <c r="Y325" s="9"/>
      <c r="Z325" s="15"/>
      <c r="AA325" s="15"/>
      <c r="AB325" s="15"/>
      <c r="AC325" s="15"/>
      <c r="AD325" s="15"/>
      <c r="AE325" s="15"/>
      <c r="AF325" s="308"/>
      <c r="AG325" s="2678"/>
      <c r="AH325" s="2679"/>
      <c r="AI325" s="2679"/>
      <c r="AJ325" s="2679"/>
      <c r="AK325" s="2679"/>
      <c r="AL325" s="2679"/>
      <c r="AM325" s="2679"/>
      <c r="AN325" s="2680"/>
      <c r="AP325" s="15"/>
      <c r="AQ325" s="9"/>
      <c r="AR325" s="9"/>
      <c r="AS325" s="9"/>
      <c r="AT325" s="15"/>
      <c r="AU325" s="15"/>
      <c r="AV325" s="15"/>
      <c r="AW325" s="15"/>
      <c r="AX325" s="15"/>
      <c r="AY325" s="15"/>
      <c r="AZ325" s="308"/>
      <c r="BA325" s="2678"/>
      <c r="BB325" s="2679"/>
      <c r="BC325" s="2679"/>
      <c r="BD325" s="2679"/>
      <c r="BE325" s="2679"/>
      <c r="BF325" s="2679"/>
      <c r="BG325" s="2679"/>
      <c r="BH325" s="2680"/>
      <c r="BJ325" s="660" t="s">
        <v>270</v>
      </c>
      <c r="BK325" s="300"/>
      <c r="BL325" s="301"/>
      <c r="BM325" s="302"/>
      <c r="BN325" s="301"/>
      <c r="BO325" s="301"/>
      <c r="BP325" s="661"/>
      <c r="BR325" s="660" t="s">
        <v>270</v>
      </c>
      <c r="BS325" s="300"/>
      <c r="BT325" s="301"/>
      <c r="BU325" s="302"/>
      <c r="BV325" s="301"/>
      <c r="BW325" s="301"/>
      <c r="BX325" s="661"/>
      <c r="BZ325" s="660" t="s">
        <v>270</v>
      </c>
      <c r="CA325" s="300"/>
      <c r="CB325" s="301"/>
      <c r="CC325" s="302"/>
      <c r="CD325" s="301"/>
      <c r="CE325" s="301"/>
      <c r="CF325" s="661"/>
      <c r="CH325" s="3">
        <v>1</v>
      </c>
    </row>
    <row r="326" spans="2:86" ht="15.75">
      <c r="B326" s="15"/>
      <c r="C326" s="9"/>
      <c r="D326" s="9"/>
      <c r="E326" s="9"/>
      <c r="F326" s="15"/>
      <c r="G326" s="15"/>
      <c r="H326" s="15"/>
      <c r="I326" s="15"/>
      <c r="J326" s="15"/>
      <c r="K326" s="15"/>
      <c r="L326" s="308"/>
      <c r="M326" s="2678"/>
      <c r="N326" s="2679"/>
      <c r="O326" s="2679"/>
      <c r="P326" s="2679"/>
      <c r="Q326" s="2679"/>
      <c r="R326" s="2679"/>
      <c r="S326" s="2679"/>
      <c r="T326" s="2680"/>
      <c r="V326" s="15"/>
      <c r="W326" s="9"/>
      <c r="X326" s="9"/>
      <c r="Y326" s="9"/>
      <c r="Z326" s="15"/>
      <c r="AA326" s="15"/>
      <c r="AB326" s="15"/>
      <c r="AC326" s="15"/>
      <c r="AD326" s="15"/>
      <c r="AE326" s="15"/>
      <c r="AF326" s="308"/>
      <c r="AG326" s="2678"/>
      <c r="AH326" s="2679"/>
      <c r="AI326" s="2679"/>
      <c r="AJ326" s="2679"/>
      <c r="AK326" s="2679"/>
      <c r="AL326" s="2679"/>
      <c r="AM326" s="2679"/>
      <c r="AN326" s="2680"/>
      <c r="AP326" s="15"/>
      <c r="AQ326" s="9"/>
      <c r="AR326" s="9"/>
      <c r="AS326" s="9"/>
      <c r="AT326" s="15"/>
      <c r="AU326" s="15"/>
      <c r="AV326" s="15"/>
      <c r="AW326" s="15"/>
      <c r="AX326" s="15"/>
      <c r="AY326" s="15"/>
      <c r="AZ326" s="308"/>
      <c r="BA326" s="2678"/>
      <c r="BB326" s="2679"/>
      <c r="BC326" s="2679"/>
      <c r="BD326" s="2679"/>
      <c r="BE326" s="2679"/>
      <c r="BF326" s="2679"/>
      <c r="BG326" s="2679"/>
      <c r="BH326" s="2680"/>
      <c r="BJ326" s="510"/>
      <c r="BP326" s="662"/>
      <c r="BR326" s="510"/>
      <c r="BX326" s="662"/>
      <c r="BZ326" s="510"/>
      <c r="CF326" s="662"/>
      <c r="CH326" s="3">
        <v>1</v>
      </c>
    </row>
    <row r="327" spans="2:86" ht="15.75">
      <c r="B327" s="15"/>
      <c r="C327" s="9"/>
      <c r="D327" s="9"/>
      <c r="E327" s="9"/>
      <c r="F327" s="15"/>
      <c r="G327" s="15"/>
      <c r="H327" s="15"/>
      <c r="I327" s="15"/>
      <c r="J327" s="15"/>
      <c r="K327" s="15"/>
      <c r="L327" s="308"/>
      <c r="M327" s="315" t="s">
        <v>290</v>
      </c>
      <c r="N327" s="231"/>
      <c r="O327" s="231"/>
      <c r="P327" s="15"/>
      <c r="Q327" s="15"/>
      <c r="R327" s="15"/>
      <c r="S327" s="15"/>
      <c r="T327" s="1883"/>
      <c r="V327" s="15"/>
      <c r="W327" s="9"/>
      <c r="X327" s="9"/>
      <c r="Y327" s="9"/>
      <c r="Z327" s="15"/>
      <c r="AA327" s="15"/>
      <c r="AB327" s="15"/>
      <c r="AC327" s="15"/>
      <c r="AD327" s="15"/>
      <c r="AE327" s="15"/>
      <c r="AF327" s="308"/>
      <c r="AG327" s="315" t="s">
        <v>772</v>
      </c>
      <c r="AH327" s="231"/>
      <c r="AI327" s="231"/>
      <c r="AJ327" s="15"/>
      <c r="AK327" s="15"/>
      <c r="AL327" s="15"/>
      <c r="AM327" s="15"/>
      <c r="AN327" s="1883"/>
      <c r="AP327" s="15"/>
      <c r="AQ327" s="9"/>
      <c r="AR327" s="9"/>
      <c r="AS327" s="9"/>
      <c r="AT327" s="15"/>
      <c r="AU327" s="15"/>
      <c r="AV327" s="15"/>
      <c r="AW327" s="15"/>
      <c r="AX327" s="15"/>
      <c r="AY327" s="15"/>
      <c r="AZ327" s="308"/>
      <c r="BA327" s="315" t="s">
        <v>773</v>
      </c>
      <c r="BB327" s="231"/>
      <c r="BC327" s="231"/>
      <c r="BD327" s="15"/>
      <c r="BE327" s="15"/>
      <c r="BF327" s="15"/>
      <c r="BG327" s="15"/>
      <c r="BH327" s="1883"/>
      <c r="BJ327" s="578" t="s">
        <v>174</v>
      </c>
      <c r="BK327" s="399"/>
      <c r="BL327" s="399"/>
      <c r="BM327" s="399"/>
      <c r="BN327" s="399"/>
      <c r="BO327" s="399"/>
      <c r="BP327" s="678" t="s">
        <v>327</v>
      </c>
      <c r="BR327" s="578" t="s">
        <v>174</v>
      </c>
      <c r="BS327" s="399"/>
      <c r="BT327" s="399"/>
      <c r="BU327" s="399"/>
      <c r="BV327" s="399"/>
      <c r="BW327" s="399"/>
      <c r="BX327" s="678" t="s">
        <v>778</v>
      </c>
      <c r="BZ327" s="578" t="s">
        <v>174</v>
      </c>
      <c r="CA327" s="399"/>
      <c r="CB327" s="399"/>
      <c r="CC327" s="399"/>
      <c r="CD327" s="399"/>
      <c r="CE327" s="399"/>
      <c r="CF327" s="678" t="s">
        <v>779</v>
      </c>
      <c r="CH327" s="3">
        <v>1</v>
      </c>
    </row>
    <row r="328" spans="2:86" ht="15" customHeight="1">
      <c r="B328" s="15"/>
      <c r="C328" s="9"/>
      <c r="D328" s="9"/>
      <c r="E328" s="9"/>
      <c r="F328" s="15"/>
      <c r="G328" s="15"/>
      <c r="H328" s="15"/>
      <c r="I328" s="15"/>
      <c r="J328" s="15"/>
      <c r="K328" s="15"/>
      <c r="L328" s="308"/>
      <c r="M328" s="194" t="s">
        <v>292</v>
      </c>
      <c r="N328" s="202"/>
      <c r="O328" s="202"/>
      <c r="P328" s="15"/>
      <c r="Q328" s="15"/>
      <c r="R328" s="15"/>
      <c r="S328" s="15"/>
      <c r="T328" s="1883"/>
      <c r="V328" s="15"/>
      <c r="W328" s="9"/>
      <c r="X328" s="9"/>
      <c r="Y328" s="9"/>
      <c r="Z328" s="15"/>
      <c r="AA328" s="15"/>
      <c r="AB328" s="15"/>
      <c r="AC328" s="15"/>
      <c r="AD328" s="15"/>
      <c r="AE328" s="15"/>
      <c r="AF328" s="308"/>
      <c r="AG328" s="194" t="s">
        <v>1454</v>
      </c>
      <c r="AH328" s="202"/>
      <c r="AI328" s="202"/>
      <c r="AJ328" s="15"/>
      <c r="AK328" s="15"/>
      <c r="AL328" s="15"/>
      <c r="AM328" s="15"/>
      <c r="AN328" s="1883"/>
      <c r="AP328" s="15"/>
      <c r="AQ328" s="9"/>
      <c r="AR328" s="9"/>
      <c r="AS328" s="9"/>
      <c r="AT328" s="15"/>
      <c r="AU328" s="15"/>
      <c r="AV328" s="15"/>
      <c r="AW328" s="15"/>
      <c r="AX328" s="15"/>
      <c r="AY328" s="15"/>
      <c r="AZ328" s="308"/>
      <c r="BA328" s="194" t="s">
        <v>1455</v>
      </c>
      <c r="BB328" s="202"/>
      <c r="BC328" s="202"/>
      <c r="BD328" s="15"/>
      <c r="BE328" s="15"/>
      <c r="BF328" s="15"/>
      <c r="BG328" s="15"/>
      <c r="BH328" s="1883"/>
      <c r="BJ328" s="679"/>
      <c r="BK328" s="401"/>
      <c r="BL328" s="401"/>
      <c r="BM328" s="401"/>
      <c r="BN328" s="401"/>
      <c r="BO328" s="401"/>
      <c r="BP328" s="680" t="s">
        <v>392</v>
      </c>
      <c r="BR328" s="679"/>
      <c r="BS328" s="401"/>
      <c r="BT328" s="401"/>
      <c r="BU328" s="401"/>
      <c r="BV328" s="401"/>
      <c r="BW328" s="401"/>
      <c r="BX328" s="680" t="s">
        <v>805</v>
      </c>
      <c r="BZ328" s="679"/>
      <c r="CA328" s="401"/>
      <c r="CB328" s="401"/>
      <c r="CC328" s="401"/>
      <c r="CD328" s="401"/>
      <c r="CE328" s="401"/>
      <c r="CF328" s="680" t="s">
        <v>806</v>
      </c>
      <c r="CH328" s="3">
        <v>1</v>
      </c>
    </row>
    <row r="329" spans="2:86" ht="15.75" customHeight="1">
      <c r="B329" s="15"/>
      <c r="C329" s="9"/>
      <c r="D329" s="9"/>
      <c r="E329" s="9"/>
      <c r="F329" s="15"/>
      <c r="G329" s="15"/>
      <c r="H329" s="15"/>
      <c r="I329" s="15"/>
      <c r="J329" s="15"/>
      <c r="K329" s="15"/>
      <c r="L329" s="308"/>
      <c r="M329" s="2681" t="s">
        <v>299</v>
      </c>
      <c r="N329" s="2682"/>
      <c r="O329" s="2682"/>
      <c r="P329" s="2682"/>
      <c r="Q329" s="2682"/>
      <c r="R329" s="2682"/>
      <c r="S329" s="2682"/>
      <c r="T329" s="2683"/>
      <c r="V329" s="15"/>
      <c r="W329" s="9"/>
      <c r="X329" s="9"/>
      <c r="Y329" s="9"/>
      <c r="Z329" s="15"/>
      <c r="AA329" s="15"/>
      <c r="AB329" s="15"/>
      <c r="AC329" s="15"/>
      <c r="AD329" s="15"/>
      <c r="AE329" s="15"/>
      <c r="AF329" s="308"/>
      <c r="AG329" s="2681" t="s">
        <v>1456</v>
      </c>
      <c r="AH329" s="2682"/>
      <c r="AI329" s="2682"/>
      <c r="AJ329" s="2682"/>
      <c r="AK329" s="2682"/>
      <c r="AL329" s="2682"/>
      <c r="AM329" s="2682"/>
      <c r="AN329" s="2683"/>
      <c r="AP329" s="15"/>
      <c r="AQ329" s="9"/>
      <c r="AR329" s="9"/>
      <c r="AS329" s="9"/>
      <c r="AT329" s="15"/>
      <c r="AU329" s="15"/>
      <c r="AV329" s="15"/>
      <c r="AW329" s="15"/>
      <c r="AX329" s="15"/>
      <c r="AY329" s="15"/>
      <c r="AZ329" s="308"/>
      <c r="BA329" s="2681" t="s">
        <v>1457</v>
      </c>
      <c r="BB329" s="2682"/>
      <c r="BC329" s="2682"/>
      <c r="BD329" s="2682"/>
      <c r="BE329" s="2682"/>
      <c r="BF329" s="2682"/>
      <c r="BG329" s="2682"/>
      <c r="BH329" s="2683"/>
      <c r="BJ329" s="681" t="s">
        <v>396</v>
      </c>
      <c r="BK329" s="404" t="s">
        <v>397</v>
      </c>
      <c r="BL329" s="273"/>
      <c r="BM329" s="405" t="s">
        <v>398</v>
      </c>
      <c r="BN329" s="406" t="s">
        <v>399</v>
      </c>
      <c r="BO329" s="231"/>
      <c r="BP329" s="658"/>
      <c r="BR329" s="681" t="s">
        <v>807</v>
      </c>
      <c r="BS329" s="404" t="s">
        <v>808</v>
      </c>
      <c r="BT329" s="273"/>
      <c r="BU329" s="405" t="s">
        <v>809</v>
      </c>
      <c r="BV329" s="406" t="s">
        <v>399</v>
      </c>
      <c r="BW329" s="231"/>
      <c r="BX329" s="658"/>
      <c r="BZ329" s="681" t="s">
        <v>810</v>
      </c>
      <c r="CA329" s="404" t="s">
        <v>811</v>
      </c>
      <c r="CB329" s="273"/>
      <c r="CC329" s="405" t="s">
        <v>812</v>
      </c>
      <c r="CD329" s="406" t="s">
        <v>813</v>
      </c>
      <c r="CE329" s="231"/>
      <c r="CF329" s="658"/>
      <c r="CH329" s="3">
        <v>1</v>
      </c>
    </row>
    <row r="330" spans="2:86" ht="15.75">
      <c r="B330" s="15"/>
      <c r="C330" s="9"/>
      <c r="D330" s="9"/>
      <c r="E330" s="9"/>
      <c r="F330" s="15"/>
      <c r="G330" s="15"/>
      <c r="H330" s="15"/>
      <c r="I330" s="15"/>
      <c r="J330" s="15"/>
      <c r="K330" s="15"/>
      <c r="L330" s="308"/>
      <c r="M330" s="2681"/>
      <c r="N330" s="2682"/>
      <c r="O330" s="2682"/>
      <c r="P330" s="2682"/>
      <c r="Q330" s="2682"/>
      <c r="R330" s="2682"/>
      <c r="S330" s="2682"/>
      <c r="T330" s="2683"/>
      <c r="V330" s="15"/>
      <c r="W330" s="9"/>
      <c r="X330" s="9"/>
      <c r="Y330" s="9"/>
      <c r="Z330" s="15"/>
      <c r="AA330" s="15"/>
      <c r="AB330" s="15"/>
      <c r="AC330" s="15"/>
      <c r="AD330" s="15"/>
      <c r="AE330" s="15"/>
      <c r="AF330" s="308"/>
      <c r="AG330" s="2681"/>
      <c r="AH330" s="2682"/>
      <c r="AI330" s="2682"/>
      <c r="AJ330" s="2682"/>
      <c r="AK330" s="2682"/>
      <c r="AL330" s="2682"/>
      <c r="AM330" s="2682"/>
      <c r="AN330" s="2683"/>
      <c r="AP330" s="15"/>
      <c r="AQ330" s="9"/>
      <c r="AR330" s="9"/>
      <c r="AS330" s="9"/>
      <c r="AT330" s="15"/>
      <c r="AU330" s="15"/>
      <c r="AV330" s="15"/>
      <c r="AW330" s="15"/>
      <c r="AX330" s="15"/>
      <c r="AY330" s="15"/>
      <c r="AZ330" s="308"/>
      <c r="BA330" s="2681"/>
      <c r="BB330" s="2682"/>
      <c r="BC330" s="2682"/>
      <c r="BD330" s="2682"/>
      <c r="BE330" s="2682"/>
      <c r="BF330" s="2682"/>
      <c r="BG330" s="2682"/>
      <c r="BH330" s="2683"/>
      <c r="BJ330" s="682"/>
      <c r="BK330" s="407"/>
      <c r="BL330" s="231"/>
      <c r="BM330" s="408"/>
      <c r="BN330" s="409"/>
      <c r="BO330" s="410" t="s">
        <v>334</v>
      </c>
      <c r="BP330" s="658"/>
      <c r="BR330" s="682"/>
      <c r="BS330" s="407"/>
      <c r="BT330" s="231"/>
      <c r="BU330" s="408"/>
      <c r="BV330" s="409"/>
      <c r="BW330" s="410" t="s">
        <v>780</v>
      </c>
      <c r="BX330" s="658"/>
      <c r="BZ330" s="683"/>
      <c r="CA330" s="684"/>
      <c r="CB330" s="231"/>
      <c r="CC330" s="685"/>
      <c r="CD330" s="686"/>
      <c r="CE330" s="410" t="s">
        <v>782</v>
      </c>
      <c r="CF330" s="658"/>
      <c r="CH330" s="3">
        <v>1</v>
      </c>
    </row>
    <row r="331" spans="2:86" ht="15.75">
      <c r="B331" s="15"/>
      <c r="C331" s="9"/>
      <c r="D331" s="9"/>
      <c r="E331" s="9"/>
      <c r="F331" s="15"/>
      <c r="G331" s="15"/>
      <c r="H331" s="15"/>
      <c r="I331" s="15"/>
      <c r="J331" s="15"/>
      <c r="K331" s="15"/>
      <c r="L331" s="308"/>
      <c r="M331" s="2681"/>
      <c r="N331" s="2682"/>
      <c r="O331" s="2682"/>
      <c r="P331" s="2682"/>
      <c r="Q331" s="2682"/>
      <c r="R331" s="2682"/>
      <c r="S331" s="2682"/>
      <c r="T331" s="2683"/>
      <c r="V331" s="15"/>
      <c r="W331" s="9"/>
      <c r="X331" s="9"/>
      <c r="Y331" s="9"/>
      <c r="Z331" s="15"/>
      <c r="AA331" s="15"/>
      <c r="AB331" s="15"/>
      <c r="AC331" s="15"/>
      <c r="AD331" s="15"/>
      <c r="AE331" s="15"/>
      <c r="AF331" s="308"/>
      <c r="AG331" s="2681"/>
      <c r="AH331" s="2682"/>
      <c r="AI331" s="2682"/>
      <c r="AJ331" s="2682"/>
      <c r="AK331" s="2682"/>
      <c r="AL331" s="2682"/>
      <c r="AM331" s="2682"/>
      <c r="AN331" s="2683"/>
      <c r="AP331" s="15"/>
      <c r="AQ331" s="9"/>
      <c r="AR331" s="9"/>
      <c r="AS331" s="9"/>
      <c r="AT331" s="15"/>
      <c r="AU331" s="15"/>
      <c r="AV331" s="15"/>
      <c r="AW331" s="15"/>
      <c r="AX331" s="15"/>
      <c r="AY331" s="15"/>
      <c r="AZ331" s="308"/>
      <c r="BA331" s="2681"/>
      <c r="BB331" s="2682"/>
      <c r="BC331" s="2682"/>
      <c r="BD331" s="2682"/>
      <c r="BE331" s="2682"/>
      <c r="BF331" s="2682"/>
      <c r="BG331" s="2682"/>
      <c r="BH331" s="2683"/>
      <c r="BJ331" s="682">
        <v>3</v>
      </c>
      <c r="BK331" s="407"/>
      <c r="BL331" s="231"/>
      <c r="BM331" s="408"/>
      <c r="BN331" s="409"/>
      <c r="BO331" s="410" t="s">
        <v>336</v>
      </c>
      <c r="BP331" s="658"/>
      <c r="BR331" s="682">
        <v>3</v>
      </c>
      <c r="BS331" s="407"/>
      <c r="BT331" s="231"/>
      <c r="BU331" s="408"/>
      <c r="BV331" s="409"/>
      <c r="BW331" s="410" t="s">
        <v>783</v>
      </c>
      <c r="BX331" s="658"/>
      <c r="BZ331" s="683">
        <v>3</v>
      </c>
      <c r="CA331" s="684"/>
      <c r="CB331" s="231"/>
      <c r="CC331" s="685"/>
      <c r="CD331" s="686"/>
      <c r="CE331" s="410" t="s">
        <v>785</v>
      </c>
      <c r="CF331" s="658"/>
      <c r="CH331" s="3">
        <v>1</v>
      </c>
    </row>
    <row r="332" spans="2:86" ht="15.75">
      <c r="B332" s="15"/>
      <c r="C332" s="9"/>
      <c r="D332" s="9"/>
      <c r="E332" s="9"/>
      <c r="F332" s="15"/>
      <c r="G332" s="15"/>
      <c r="H332" s="15"/>
      <c r="I332" s="15"/>
      <c r="J332" s="15"/>
      <c r="K332" s="15"/>
      <c r="L332" s="1884"/>
      <c r="M332" s="2684"/>
      <c r="N332" s="2685"/>
      <c r="O332" s="2685"/>
      <c r="P332" s="2685"/>
      <c r="Q332" s="2685"/>
      <c r="R332" s="2685"/>
      <c r="S332" s="2685"/>
      <c r="T332" s="2686"/>
      <c r="V332" s="15"/>
      <c r="W332" s="9"/>
      <c r="X332" s="9"/>
      <c r="Y332" s="9"/>
      <c r="Z332" s="15"/>
      <c r="AA332" s="15"/>
      <c r="AB332" s="15"/>
      <c r="AC332" s="15"/>
      <c r="AD332" s="15"/>
      <c r="AE332" s="15"/>
      <c r="AF332" s="1884"/>
      <c r="AG332" s="2684"/>
      <c r="AH332" s="2685"/>
      <c r="AI332" s="2685"/>
      <c r="AJ332" s="2685"/>
      <c r="AK332" s="2685"/>
      <c r="AL332" s="2685"/>
      <c r="AM332" s="2685"/>
      <c r="AN332" s="2686"/>
      <c r="AP332" s="15"/>
      <c r="AQ332" s="9"/>
      <c r="AR332" s="9"/>
      <c r="AS332" s="9"/>
      <c r="AT332" s="15"/>
      <c r="AU332" s="15"/>
      <c r="AV332" s="15"/>
      <c r="AW332" s="15"/>
      <c r="AX332" s="15"/>
      <c r="AY332" s="15"/>
      <c r="AZ332" s="1884"/>
      <c r="BA332" s="2684"/>
      <c r="BB332" s="2685"/>
      <c r="BC332" s="2685"/>
      <c r="BD332" s="2685"/>
      <c r="BE332" s="2685"/>
      <c r="BF332" s="2685"/>
      <c r="BG332" s="2685"/>
      <c r="BH332" s="2686"/>
      <c r="BJ332" s="687" t="str">
        <f>SUM(BJ330:BJ331) &amp; " / " &amp; (COUNTA(BJ330:BJ331) * 3)</f>
        <v>3 / 3</v>
      </c>
      <c r="BK332" s="414" t="str">
        <f>SUM(BK330:BK331) &amp; " / " &amp; (COUNTA(BK330:BK331) * 3)</f>
        <v>0 / 0</v>
      </c>
      <c r="BL332" s="231"/>
      <c r="BM332" s="413" t="str">
        <f>SUM(BM330:BM331) &amp; " / " &amp; (COUNTA(BM330:BM331) * 3)</f>
        <v>0 / 0</v>
      </c>
      <c r="BN332" s="414" t="str">
        <f>SUM(BN330:BN331) &amp; " / " &amp; (COUNTA(BN330:BN331) * 3)</f>
        <v>0 / 0</v>
      </c>
      <c r="BO332" s="231" t="s">
        <v>359</v>
      </c>
      <c r="BP332" s="658"/>
      <c r="BR332" s="687" t="str">
        <f>SUM(BR330:BR331) &amp; " / " &amp; (COUNTA(BR330:BR331) * 3)</f>
        <v>3 / 3</v>
      </c>
      <c r="BS332" s="414" t="str">
        <f>SUM(BS330:BS331) &amp; " / " &amp; (COUNTA(BS330:BS331) * 3)</f>
        <v>0 / 0</v>
      </c>
      <c r="BT332" s="231"/>
      <c r="BU332" s="413" t="str">
        <f>SUM(BU330:BU331) &amp; " / " &amp; (COUNTA(BU330:BU331) * 3)</f>
        <v>0 / 0</v>
      </c>
      <c r="BV332" s="414" t="str">
        <f>SUM(BV330:BV331) &amp; " / " &amp; (COUNTA(BV330:BV331) * 3)</f>
        <v>0 / 0</v>
      </c>
      <c r="BW332" s="231" t="s">
        <v>791</v>
      </c>
      <c r="BX332" s="658"/>
      <c r="BZ332" s="687" t="str">
        <f>SUM(BZ330:BZ331) &amp; " / " &amp; (COUNTA(BZ330:BZ331) * 3)</f>
        <v>3 / 3</v>
      </c>
      <c r="CA332" s="414" t="str">
        <f>SUM(CA330:CA331) &amp; " / " &amp; (COUNTA(CA330:CA331) * 3)</f>
        <v>0 / 0</v>
      </c>
      <c r="CB332" s="231"/>
      <c r="CC332" s="413" t="str">
        <f>SUM(CC330:CC331) &amp; " / " &amp; (COUNTA(CC330:CC331) * 3)</f>
        <v>0 / 0</v>
      </c>
      <c r="CD332" s="414" t="str">
        <f>SUM(CD330:CD331) &amp; " / " &amp; (COUNTA(CD330:CD331) * 3)</f>
        <v>0 / 0</v>
      </c>
      <c r="CE332" s="231" t="s">
        <v>793</v>
      </c>
      <c r="CF332" s="658"/>
      <c r="CH332" s="3">
        <v>1</v>
      </c>
    </row>
    <row r="333" spans="2:86" ht="15.75">
      <c r="B333" s="15"/>
      <c r="C333" s="9"/>
      <c r="D333" s="9"/>
      <c r="E333" s="9"/>
      <c r="F333" s="15"/>
      <c r="G333" s="15"/>
      <c r="H333" s="15"/>
      <c r="I333" s="15"/>
      <c r="J333" s="15"/>
      <c r="K333" s="15"/>
      <c r="L333" s="1885">
        <v>0</v>
      </c>
      <c r="M333" s="432" t="s">
        <v>175</v>
      </c>
      <c r="N333" s="195"/>
      <c r="O333" s="195"/>
      <c r="P333" s="195"/>
      <c r="Q333" s="195"/>
      <c r="R333" s="195"/>
      <c r="S333" s="433"/>
      <c r="T333" s="1886"/>
      <c r="V333" s="15"/>
      <c r="W333" s="9"/>
      <c r="X333" s="9"/>
      <c r="Y333" s="9"/>
      <c r="Z333" s="15"/>
      <c r="AA333" s="15"/>
      <c r="AB333" s="15"/>
      <c r="AC333" s="15"/>
      <c r="AD333" s="15"/>
      <c r="AE333" s="15"/>
      <c r="AF333" s="1885">
        <v>0</v>
      </c>
      <c r="AG333" s="432" t="s">
        <v>900</v>
      </c>
      <c r="AH333" s="195"/>
      <c r="AI333" s="195"/>
      <c r="AJ333" s="195"/>
      <c r="AK333" s="195"/>
      <c r="AL333" s="195"/>
      <c r="AM333" s="433"/>
      <c r="AN333" s="1886"/>
      <c r="AP333" s="15"/>
      <c r="AQ333" s="9"/>
      <c r="AR333" s="9"/>
      <c r="AS333" s="9"/>
      <c r="AT333" s="15"/>
      <c r="AU333" s="15"/>
      <c r="AV333" s="15"/>
      <c r="AW333" s="15"/>
      <c r="AX333" s="15"/>
      <c r="AY333" s="15"/>
      <c r="AZ333" s="1885">
        <v>0</v>
      </c>
      <c r="BA333" s="432" t="s">
        <v>921</v>
      </c>
      <c r="BB333" s="195"/>
      <c r="BC333" s="195"/>
      <c r="BD333" s="195"/>
      <c r="BE333" s="195"/>
      <c r="BF333" s="195"/>
      <c r="BG333" s="433"/>
      <c r="BH333" s="1886"/>
      <c r="BJ333" s="688" t="str">
        <f>SUM(BJ330:BJ331) &amp;"/ "&amp;BJ334</f>
        <v>3/ 15</v>
      </c>
      <c r="BK333" s="418" t="str">
        <f>SUM(BK330:BK331) &amp;"/ "&amp;BK334</f>
        <v>0/ 15</v>
      </c>
      <c r="BL333" s="231"/>
      <c r="BM333" s="417" t="str">
        <f>SUM(BM330:BM331) &amp;"/ "&amp;BM334</f>
        <v>0/ 15</v>
      </c>
      <c r="BN333" s="418" t="str">
        <f>SUM(BN330:BN331) &amp;"/ "&amp;BN334</f>
        <v>0/ 15</v>
      </c>
      <c r="BO333" s="375" t="s">
        <v>362</v>
      </c>
      <c r="BP333" s="658"/>
      <c r="BR333" s="688" t="str">
        <f>SUM(BR330:BR331) &amp;"/ "&amp;BR334</f>
        <v>3/ 15</v>
      </c>
      <c r="BS333" s="418" t="str">
        <f>SUM(BS330:BS331) &amp;"/ "&amp;BS334</f>
        <v>0/ 15</v>
      </c>
      <c r="BT333" s="231"/>
      <c r="BU333" s="417" t="str">
        <f>SUM(BU330:BU331) &amp;"/ "&amp;BU334</f>
        <v>0/ 15</v>
      </c>
      <c r="BV333" s="418" t="str">
        <f>SUM(BV330:BV331) &amp;"/ "&amp;BV334</f>
        <v>0/ 15</v>
      </c>
      <c r="BW333" s="375" t="s">
        <v>794</v>
      </c>
      <c r="BX333" s="658"/>
      <c r="BZ333" s="688" t="str">
        <f>SUM(BZ330:BZ331) &amp;"/ "&amp;BZ334</f>
        <v>3/ 15</v>
      </c>
      <c r="CA333" s="418" t="str">
        <f>SUM(CA330:CA331) &amp;"/ "&amp;CA334</f>
        <v>0/ 15</v>
      </c>
      <c r="CB333" s="231"/>
      <c r="CC333" s="417" t="str">
        <f>SUM(CC330:CC331) &amp;"/ "&amp;CC334</f>
        <v>0/ 15</v>
      </c>
      <c r="CD333" s="418" t="str">
        <f>SUM(CD330:CD331) &amp;"/ "&amp;CD334</f>
        <v>0/ 15</v>
      </c>
      <c r="CE333" s="375" t="s">
        <v>795</v>
      </c>
      <c r="CF333" s="658"/>
      <c r="CH333" s="3">
        <v>1</v>
      </c>
    </row>
    <row r="334" spans="2:86" ht="15.75">
      <c r="B334" s="15"/>
      <c r="C334" s="9"/>
      <c r="D334" s="9"/>
      <c r="E334" s="9"/>
      <c r="F334" s="15"/>
      <c r="G334" s="15"/>
      <c r="H334" s="15"/>
      <c r="I334" s="15"/>
      <c r="J334" s="15"/>
      <c r="K334" s="15"/>
      <c r="L334" s="1848" t="str">
        <f>IF(ISBLANK(M334),"",LARGE(L333:L333,1)+1)</f>
        <v/>
      </c>
      <c r="M334" s="1849"/>
      <c r="N334" s="1887"/>
      <c r="O334" s="1887"/>
      <c r="P334" s="1887"/>
      <c r="Q334" s="1887"/>
      <c r="R334" s="1887"/>
      <c r="S334" s="1887"/>
      <c r="T334" s="1888"/>
      <c r="V334" s="15"/>
      <c r="W334" s="9"/>
      <c r="X334" s="9"/>
      <c r="Y334" s="9"/>
      <c r="Z334" s="15"/>
      <c r="AA334" s="15"/>
      <c r="AB334" s="15"/>
      <c r="AC334" s="15"/>
      <c r="AD334" s="15"/>
      <c r="AE334" s="15"/>
      <c r="AF334" s="1848" t="str">
        <f>IF(ISBLANK(AG334),"",LARGE(AF333:AF333,1)+1)</f>
        <v/>
      </c>
      <c r="AG334" s="1849"/>
      <c r="AH334" s="1887"/>
      <c r="AI334" s="1887"/>
      <c r="AJ334" s="1887"/>
      <c r="AK334" s="1887"/>
      <c r="AL334" s="1887"/>
      <c r="AM334" s="1887"/>
      <c r="AN334" s="1888"/>
      <c r="AP334" s="15"/>
      <c r="AQ334" s="9"/>
      <c r="AR334" s="9"/>
      <c r="AS334" s="9"/>
      <c r="AT334" s="15"/>
      <c r="AU334" s="15"/>
      <c r="AV334" s="15"/>
      <c r="AW334" s="15"/>
      <c r="AX334" s="15"/>
      <c r="AY334" s="15"/>
      <c r="AZ334" s="1848" t="str">
        <f>IF(ISBLANK(BA334),"",LARGE(AZ333:AZ333,1)+1)</f>
        <v/>
      </c>
      <c r="BA334" s="1849"/>
      <c r="BB334" s="1887"/>
      <c r="BC334" s="1887"/>
      <c r="BD334" s="1887"/>
      <c r="BE334" s="1887"/>
      <c r="BF334" s="1887"/>
      <c r="BG334" s="1887"/>
      <c r="BH334" s="1888"/>
      <c r="BJ334" s="689">
        <v>15</v>
      </c>
      <c r="BK334" s="422">
        <v>15</v>
      </c>
      <c r="BL334" s="231"/>
      <c r="BM334" s="421">
        <v>15</v>
      </c>
      <c r="BN334" s="422">
        <v>15</v>
      </c>
      <c r="BO334" s="377" t="s">
        <v>369</v>
      </c>
      <c r="BP334" s="658"/>
      <c r="BR334" s="689">
        <v>15</v>
      </c>
      <c r="BS334" s="422">
        <v>15</v>
      </c>
      <c r="BT334" s="231"/>
      <c r="BU334" s="421">
        <v>15</v>
      </c>
      <c r="BV334" s="422">
        <v>15</v>
      </c>
      <c r="BW334" s="377" t="s">
        <v>796</v>
      </c>
      <c r="BX334" s="658"/>
      <c r="BZ334" s="689">
        <v>15</v>
      </c>
      <c r="CA334" s="422">
        <v>15</v>
      </c>
      <c r="CB334" s="231"/>
      <c r="CC334" s="421">
        <v>15</v>
      </c>
      <c r="CD334" s="422">
        <v>15</v>
      </c>
      <c r="CE334" s="377" t="s">
        <v>797</v>
      </c>
      <c r="CF334" s="658"/>
      <c r="CH334" s="3">
        <v>1</v>
      </c>
    </row>
    <row r="335" spans="2:86" ht="15.75">
      <c r="B335" s="15"/>
      <c r="C335" s="9"/>
      <c r="D335" s="9"/>
      <c r="E335" s="9"/>
      <c r="F335" s="15"/>
      <c r="G335" s="15"/>
      <c r="H335" s="15"/>
      <c r="I335" s="15"/>
      <c r="J335" s="15"/>
      <c r="K335" s="15"/>
      <c r="L335" s="1848" t="str">
        <f>IF(ISBLANK(M335),"",LARGE(L333:L334,1)+1)</f>
        <v/>
      </c>
      <c r="M335" s="1849"/>
      <c r="N335" s="1887"/>
      <c r="O335" s="1887"/>
      <c r="P335" s="1887"/>
      <c r="Q335" s="1887"/>
      <c r="R335" s="1887"/>
      <c r="S335" s="1887"/>
      <c r="T335" s="1888"/>
      <c r="V335" s="15"/>
      <c r="W335" s="9"/>
      <c r="X335" s="9"/>
      <c r="Y335" s="9"/>
      <c r="Z335" s="15"/>
      <c r="AA335" s="15"/>
      <c r="AB335" s="15"/>
      <c r="AC335" s="15"/>
      <c r="AD335" s="15"/>
      <c r="AE335" s="15"/>
      <c r="AF335" s="1848" t="str">
        <f>IF(ISBLANK(AG335),"",LARGE(AF333:AF334,1)+1)</f>
        <v/>
      </c>
      <c r="AG335" s="1849"/>
      <c r="AH335" s="1887"/>
      <c r="AI335" s="1887"/>
      <c r="AJ335" s="1887"/>
      <c r="AK335" s="1887"/>
      <c r="AL335" s="1887"/>
      <c r="AM335" s="1887"/>
      <c r="AN335" s="1888"/>
      <c r="AP335" s="15"/>
      <c r="AQ335" s="9"/>
      <c r="AR335" s="9"/>
      <c r="AS335" s="9"/>
      <c r="AT335" s="15"/>
      <c r="AU335" s="15"/>
      <c r="AV335" s="15"/>
      <c r="AW335" s="15"/>
      <c r="AX335" s="15"/>
      <c r="AY335" s="15"/>
      <c r="AZ335" s="1848" t="str">
        <f>IF(ISBLANK(BA335),"",LARGE(AZ333:AZ334,1)+1)</f>
        <v/>
      </c>
      <c r="BA335" s="1849"/>
      <c r="BB335" s="1887"/>
      <c r="BC335" s="1887"/>
      <c r="BD335" s="1887"/>
      <c r="BE335" s="1887"/>
      <c r="BF335" s="1887"/>
      <c r="BG335" s="1887"/>
      <c r="BH335" s="1888"/>
      <c r="BJ335" s="690" t="s">
        <v>417</v>
      </c>
      <c r="BM335" s="423"/>
      <c r="BN335" s="423"/>
      <c r="BO335" s="423"/>
      <c r="BP335" s="691"/>
      <c r="BR335" s="690" t="s">
        <v>814</v>
      </c>
      <c r="BU335" s="423"/>
      <c r="BV335" s="423"/>
      <c r="BW335" s="423"/>
      <c r="BX335" s="691"/>
      <c r="BZ335" s="690" t="s">
        <v>815</v>
      </c>
      <c r="CC335" s="423"/>
      <c r="CD335" s="423"/>
      <c r="CE335" s="423"/>
      <c r="CF335" s="691"/>
      <c r="CH335" s="3">
        <v>1</v>
      </c>
    </row>
    <row r="336" spans="2:86" ht="15.75">
      <c r="B336" s="15"/>
      <c r="C336" s="9"/>
      <c r="D336" s="9"/>
      <c r="E336" s="9"/>
      <c r="F336" s="15"/>
      <c r="G336" s="15"/>
      <c r="H336" s="15"/>
      <c r="I336" s="15"/>
      <c r="J336" s="15"/>
      <c r="K336" s="15"/>
      <c r="L336" s="1848" t="str">
        <f>IF(ISBLANK(M336),"",LARGE(L333:L335,1)+1)</f>
        <v/>
      </c>
      <c r="M336" s="1849"/>
      <c r="N336" s="1887"/>
      <c r="O336" s="1887"/>
      <c r="P336" s="1887"/>
      <c r="Q336" s="1887"/>
      <c r="R336" s="1887"/>
      <c r="S336" s="1887"/>
      <c r="T336" s="1888"/>
      <c r="V336" s="15"/>
      <c r="W336" s="9"/>
      <c r="X336" s="9"/>
      <c r="Y336" s="9"/>
      <c r="Z336" s="15"/>
      <c r="AA336" s="15"/>
      <c r="AB336" s="15"/>
      <c r="AC336" s="15"/>
      <c r="AD336" s="15"/>
      <c r="AE336" s="15"/>
      <c r="AF336" s="1848" t="str">
        <f>IF(ISBLANK(AG336),"",LARGE(AF333:AF335,1)+1)</f>
        <v/>
      </c>
      <c r="AG336" s="1849"/>
      <c r="AH336" s="1887"/>
      <c r="AI336" s="1887"/>
      <c r="AJ336" s="1887"/>
      <c r="AK336" s="1887"/>
      <c r="AL336" s="1887"/>
      <c r="AM336" s="1887"/>
      <c r="AN336" s="1888"/>
      <c r="AP336" s="15"/>
      <c r="AQ336" s="9"/>
      <c r="AR336" s="9"/>
      <c r="AS336" s="9"/>
      <c r="AT336" s="15"/>
      <c r="AU336" s="15"/>
      <c r="AV336" s="15"/>
      <c r="AW336" s="15"/>
      <c r="AX336" s="15"/>
      <c r="AY336" s="15"/>
      <c r="AZ336" s="1848" t="str">
        <f>IF(ISBLANK(BA336),"",LARGE(AZ333:AZ335,1)+1)</f>
        <v/>
      </c>
      <c r="BA336" s="1849"/>
      <c r="BB336" s="1887"/>
      <c r="BC336" s="1887"/>
      <c r="BD336" s="1887"/>
      <c r="BE336" s="1887"/>
      <c r="BF336" s="1887"/>
      <c r="BG336" s="1887"/>
      <c r="BH336" s="1888"/>
      <c r="BJ336" s="692" t="s">
        <v>421</v>
      </c>
      <c r="BM336" s="423"/>
      <c r="BN336" s="423"/>
      <c r="BO336" s="423"/>
      <c r="BP336" s="691"/>
      <c r="BR336" s="692" t="s">
        <v>816</v>
      </c>
      <c r="BU336" s="423"/>
      <c r="BV336" s="423"/>
      <c r="BW336" s="423"/>
      <c r="BX336" s="691"/>
      <c r="BZ336" s="692" t="s">
        <v>817</v>
      </c>
      <c r="CC336" s="423"/>
      <c r="CD336" s="423"/>
      <c r="CE336" s="423"/>
      <c r="CF336" s="691"/>
      <c r="CH336" s="3">
        <v>1</v>
      </c>
    </row>
    <row r="337" spans="2:86" ht="15.75">
      <c r="B337" s="15"/>
      <c r="C337" s="9"/>
      <c r="D337" s="9"/>
      <c r="E337" s="9"/>
      <c r="F337" s="15"/>
      <c r="G337" s="15"/>
      <c r="H337" s="15"/>
      <c r="I337" s="15"/>
      <c r="J337" s="15"/>
      <c r="K337" s="15"/>
      <c r="L337" s="1848" t="str">
        <f>IF(ISBLANK(M337),"",LARGE(L333:L336,1)+1)</f>
        <v/>
      </c>
      <c r="M337" s="1849"/>
      <c r="N337" s="1887"/>
      <c r="O337" s="1887"/>
      <c r="P337" s="1887"/>
      <c r="Q337" s="1887"/>
      <c r="R337" s="1887"/>
      <c r="S337" s="1887"/>
      <c r="T337" s="1888"/>
      <c r="V337" s="15"/>
      <c r="W337" s="9"/>
      <c r="X337" s="9"/>
      <c r="Y337" s="9"/>
      <c r="Z337" s="15"/>
      <c r="AA337" s="15"/>
      <c r="AB337" s="15"/>
      <c r="AC337" s="15"/>
      <c r="AD337" s="15"/>
      <c r="AE337" s="15"/>
      <c r="AF337" s="1848" t="str">
        <f>IF(ISBLANK(AG337),"",LARGE(AF333:AF336,1)+1)</f>
        <v/>
      </c>
      <c r="AG337" s="1849"/>
      <c r="AH337" s="1887"/>
      <c r="AI337" s="1887"/>
      <c r="AJ337" s="1887"/>
      <c r="AK337" s="1887"/>
      <c r="AL337" s="1887"/>
      <c r="AM337" s="1887"/>
      <c r="AN337" s="1888"/>
      <c r="AP337" s="15"/>
      <c r="AQ337" s="9"/>
      <c r="AR337" s="9"/>
      <c r="AS337" s="9"/>
      <c r="AT337" s="15"/>
      <c r="AU337" s="15"/>
      <c r="AV337" s="15"/>
      <c r="AW337" s="15"/>
      <c r="AX337" s="15"/>
      <c r="AY337" s="15"/>
      <c r="AZ337" s="1848" t="str">
        <f>IF(ISBLANK(BA337),"",LARGE(AZ333:AZ336,1)+1)</f>
        <v/>
      </c>
      <c r="BA337" s="1849"/>
      <c r="BB337" s="1887"/>
      <c r="BC337" s="1887"/>
      <c r="BD337" s="1887"/>
      <c r="BE337" s="1887"/>
      <c r="BF337" s="1887"/>
      <c r="BG337" s="1887"/>
      <c r="BH337" s="1888"/>
      <c r="BJ337" s="692" t="s">
        <v>425</v>
      </c>
      <c r="BM337" s="423"/>
      <c r="BN337" s="423"/>
      <c r="BO337" s="423"/>
      <c r="BP337" s="691"/>
      <c r="BR337" s="692" t="s">
        <v>818</v>
      </c>
      <c r="BU337" s="423"/>
      <c r="BV337" s="423"/>
      <c r="BW337" s="423"/>
      <c r="BX337" s="691"/>
      <c r="BZ337" s="692" t="s">
        <v>819</v>
      </c>
      <c r="CC337" s="423"/>
      <c r="CD337" s="423"/>
      <c r="CE337" s="423"/>
      <c r="CF337" s="691"/>
      <c r="CH337" s="3">
        <v>1</v>
      </c>
    </row>
    <row r="338" spans="2:86" ht="16.5" thickBot="1">
      <c r="B338" s="15"/>
      <c r="C338" s="9"/>
      <c r="D338" s="9"/>
      <c r="E338" s="9"/>
      <c r="F338" s="15"/>
      <c r="G338" s="15"/>
      <c r="H338" s="15"/>
      <c r="I338" s="15"/>
      <c r="J338" s="15"/>
      <c r="K338" s="15"/>
      <c r="L338" s="1848" t="str">
        <f>IF(ISBLANK(M338),"",LARGE(L333:L337,1)+1)</f>
        <v/>
      </c>
      <c r="M338" s="1849"/>
      <c r="N338" s="1887"/>
      <c r="O338" s="1887"/>
      <c r="P338" s="1887"/>
      <c r="Q338" s="1887"/>
      <c r="R338" s="1887"/>
      <c r="S338" s="1887"/>
      <c r="T338" s="1888"/>
      <c r="V338" s="15"/>
      <c r="W338" s="9"/>
      <c r="X338" s="9"/>
      <c r="Y338" s="9"/>
      <c r="Z338" s="15"/>
      <c r="AA338" s="15"/>
      <c r="AB338" s="15"/>
      <c r="AC338" s="15"/>
      <c r="AD338" s="15"/>
      <c r="AE338" s="15"/>
      <c r="AF338" s="1848" t="str">
        <f>IF(ISBLANK(AG338),"",LARGE(AF333:AF337,1)+1)</f>
        <v/>
      </c>
      <c r="AG338" s="1849"/>
      <c r="AH338" s="1887"/>
      <c r="AI338" s="1887"/>
      <c r="AJ338" s="1887"/>
      <c r="AK338" s="1887"/>
      <c r="AL338" s="1887"/>
      <c r="AM338" s="1887"/>
      <c r="AN338" s="1888"/>
      <c r="AP338" s="15"/>
      <c r="AQ338" s="9"/>
      <c r="AR338" s="9"/>
      <c r="AS338" s="9"/>
      <c r="AT338" s="15"/>
      <c r="AU338" s="15"/>
      <c r="AV338" s="15"/>
      <c r="AW338" s="15"/>
      <c r="AX338" s="15"/>
      <c r="AY338" s="15"/>
      <c r="AZ338" s="1848" t="str">
        <f>IF(ISBLANK(BA338),"",LARGE(AZ333:AZ337,1)+1)</f>
        <v/>
      </c>
      <c r="BA338" s="1849"/>
      <c r="BB338" s="1887"/>
      <c r="BC338" s="1887"/>
      <c r="BD338" s="1887"/>
      <c r="BE338" s="1887"/>
      <c r="BF338" s="1887"/>
      <c r="BG338" s="1887"/>
      <c r="BH338" s="1888"/>
      <c r="BJ338" s="660" t="s">
        <v>270</v>
      </c>
      <c r="BK338" s="300"/>
      <c r="BL338" s="301"/>
      <c r="BM338" s="302"/>
      <c r="BN338" s="301"/>
      <c r="BO338" s="301"/>
      <c r="BP338" s="661"/>
      <c r="BR338" s="660" t="s">
        <v>270</v>
      </c>
      <c r="BS338" s="300"/>
      <c r="BT338" s="301"/>
      <c r="BU338" s="302"/>
      <c r="BV338" s="301"/>
      <c r="BW338" s="301"/>
      <c r="BX338" s="661"/>
      <c r="BZ338" s="660" t="s">
        <v>270</v>
      </c>
      <c r="CA338" s="300"/>
      <c r="CB338" s="301"/>
      <c r="CC338" s="302"/>
      <c r="CD338" s="301"/>
      <c r="CE338" s="301"/>
      <c r="CF338" s="661"/>
      <c r="CH338" s="3">
        <v>1</v>
      </c>
    </row>
    <row r="339" spans="2:86" ht="15.75">
      <c r="B339" s="15"/>
      <c r="C339" s="9"/>
      <c r="D339" s="9"/>
      <c r="E339" s="9"/>
      <c r="F339" s="15"/>
      <c r="G339" s="15"/>
      <c r="H339" s="15"/>
      <c r="I339" s="15"/>
      <c r="J339" s="15"/>
      <c r="K339" s="15"/>
      <c r="L339" s="1889"/>
      <c r="M339" s="1878"/>
      <c r="N339" s="391"/>
      <c r="O339" s="391"/>
      <c r="P339" s="391"/>
      <c r="Q339" s="391"/>
      <c r="R339" s="391"/>
      <c r="S339" s="392"/>
      <c r="T339" s="1879" t="s">
        <v>205</v>
      </c>
      <c r="V339" s="15"/>
      <c r="W339" s="9"/>
      <c r="X339" s="9"/>
      <c r="Y339" s="9"/>
      <c r="Z339" s="15"/>
      <c r="AA339" s="15"/>
      <c r="AB339" s="15"/>
      <c r="AC339" s="15"/>
      <c r="AD339" s="15"/>
      <c r="AE339" s="15"/>
      <c r="AF339" s="1889"/>
      <c r="AG339" s="1878"/>
      <c r="AH339" s="391"/>
      <c r="AI339" s="391"/>
      <c r="AJ339" s="391"/>
      <c r="AK339" s="391"/>
      <c r="AL339" s="391"/>
      <c r="AM339" s="392"/>
      <c r="AN339" s="1879" t="s">
        <v>1448</v>
      </c>
      <c r="AP339" s="15"/>
      <c r="AQ339" s="9"/>
      <c r="AR339" s="9"/>
      <c r="AS339" s="9"/>
      <c r="AT339" s="15"/>
      <c r="AU339" s="15"/>
      <c r="AV339" s="15"/>
      <c r="AW339" s="15"/>
      <c r="AX339" s="15"/>
      <c r="AY339" s="15"/>
      <c r="AZ339" s="1889"/>
      <c r="BA339" s="1878"/>
      <c r="BB339" s="391"/>
      <c r="BC339" s="391"/>
      <c r="BD339" s="391"/>
      <c r="BE339" s="391"/>
      <c r="BF339" s="391"/>
      <c r="BG339" s="392"/>
      <c r="BH339" s="1879" t="s">
        <v>926</v>
      </c>
      <c r="BJ339" s="510"/>
      <c r="BP339" s="662"/>
      <c r="BR339" s="510"/>
      <c r="BX339" s="662"/>
      <c r="BZ339" s="510"/>
      <c r="CF339" s="662"/>
      <c r="CH339" s="3">
        <v>1</v>
      </c>
    </row>
    <row r="340" spans="2:86" ht="18.75">
      <c r="B340" s="15"/>
      <c r="C340" s="9"/>
      <c r="D340" s="9"/>
      <c r="E340" s="9"/>
      <c r="F340" s="15"/>
      <c r="G340" s="15"/>
      <c r="H340" s="15"/>
      <c r="I340" s="15"/>
      <c r="J340" s="15"/>
      <c r="K340" s="15"/>
      <c r="L340" s="1880"/>
      <c r="M340" s="1881"/>
      <c r="N340" s="1882"/>
      <c r="O340" s="1882"/>
      <c r="P340" s="1852"/>
      <c r="Q340" s="1852"/>
      <c r="R340" s="1852"/>
      <c r="S340" s="1852"/>
      <c r="T340" s="1852"/>
      <c r="V340" s="15"/>
      <c r="W340" s="9"/>
      <c r="X340" s="9"/>
      <c r="Y340" s="9"/>
      <c r="Z340" s="15"/>
      <c r="AA340" s="15"/>
      <c r="AB340" s="15"/>
      <c r="AC340" s="15"/>
      <c r="AD340" s="15"/>
      <c r="AE340" s="15"/>
      <c r="AF340" s="1880"/>
      <c r="AG340" s="1881"/>
      <c r="AH340" s="1882"/>
      <c r="AI340" s="1882"/>
      <c r="AJ340" s="1852"/>
      <c r="AK340" s="1852"/>
      <c r="AL340" s="1852"/>
      <c r="AM340" s="1852"/>
      <c r="AN340" s="1852"/>
      <c r="AP340" s="15"/>
      <c r="AQ340" s="9"/>
      <c r="AR340" s="9"/>
      <c r="AS340" s="9"/>
      <c r="AT340" s="15"/>
      <c r="AU340" s="15"/>
      <c r="AV340" s="15"/>
      <c r="AW340" s="15"/>
      <c r="AX340" s="15"/>
      <c r="AY340" s="15"/>
      <c r="AZ340" s="1880"/>
      <c r="BA340" s="1881"/>
      <c r="BB340" s="1882"/>
      <c r="BC340" s="1882"/>
      <c r="BD340" s="1852"/>
      <c r="BE340" s="1852"/>
      <c r="BF340" s="1852"/>
      <c r="BG340" s="1852"/>
      <c r="BH340" s="1852"/>
      <c r="BJ340" s="693" t="s">
        <v>820</v>
      </c>
      <c r="BP340" s="662"/>
      <c r="BR340" s="693" t="s">
        <v>820</v>
      </c>
      <c r="BX340" s="662"/>
      <c r="BZ340" s="693" t="s">
        <v>820</v>
      </c>
      <c r="CF340" s="662"/>
      <c r="CH340" s="3">
        <v>1</v>
      </c>
    </row>
    <row r="341" spans="2:86" ht="15.75">
      <c r="B341" s="15"/>
      <c r="C341" s="9"/>
      <c r="D341" s="9"/>
      <c r="E341" s="9"/>
      <c r="F341" s="15"/>
      <c r="G341" s="15"/>
      <c r="H341" s="15"/>
      <c r="I341" s="15"/>
      <c r="J341" s="15"/>
      <c r="K341" s="15"/>
      <c r="L341" s="1813" t="s">
        <v>8456</v>
      </c>
      <c r="M341" s="351"/>
      <c r="N341" s="351"/>
      <c r="O341" s="351"/>
      <c r="P341" s="351"/>
      <c r="Q341" s="351"/>
      <c r="R341" s="351"/>
      <c r="S341" s="267"/>
      <c r="T341" s="655" t="s">
        <v>327</v>
      </c>
      <c r="V341" s="15"/>
      <c r="W341" s="9"/>
      <c r="X341" s="9"/>
      <c r="Y341" s="9"/>
      <c r="Z341" s="15"/>
      <c r="AA341" s="15"/>
      <c r="AB341" s="15"/>
      <c r="AC341" s="15"/>
      <c r="AD341" s="15"/>
      <c r="AE341" s="15"/>
      <c r="AF341" s="1842" t="s">
        <v>8548</v>
      </c>
      <c r="AG341" s="351"/>
      <c r="AH341" s="351"/>
      <c r="AI341" s="351"/>
      <c r="AJ341" s="351"/>
      <c r="AK341" s="351"/>
      <c r="AL341" s="351"/>
      <c r="AM341" s="267"/>
      <c r="AN341" s="655" t="s">
        <v>327</v>
      </c>
      <c r="AP341" s="15"/>
      <c r="AQ341" s="9"/>
      <c r="AR341" s="9"/>
      <c r="AS341" s="9"/>
      <c r="AT341" s="15"/>
      <c r="AU341" s="15"/>
      <c r="AV341" s="15"/>
      <c r="AW341" s="15"/>
      <c r="AX341" s="15"/>
      <c r="AY341" s="15"/>
      <c r="AZ341" s="1842" t="s">
        <v>8549</v>
      </c>
      <c r="BA341" s="351"/>
      <c r="BB341" s="351"/>
      <c r="BC341" s="351"/>
      <c r="BD341" s="351"/>
      <c r="BE341" s="351"/>
      <c r="BF341" s="351"/>
      <c r="BG341" s="267"/>
      <c r="BH341" s="655" t="s">
        <v>1458</v>
      </c>
      <c r="BJ341" s="694">
        <v>19</v>
      </c>
      <c r="BK341" s="695">
        <v>18</v>
      </c>
      <c r="BL341" s="695">
        <v>25</v>
      </c>
      <c r="BM341" s="695">
        <v>16</v>
      </c>
      <c r="BN341" s="695">
        <v>16</v>
      </c>
      <c r="BO341" s="695">
        <v>31</v>
      </c>
      <c r="BP341" s="696">
        <v>36</v>
      </c>
      <c r="BR341" s="694">
        <v>19</v>
      </c>
      <c r="BS341" s="695">
        <v>18</v>
      </c>
      <c r="BT341" s="695">
        <v>25</v>
      </c>
      <c r="BU341" s="695">
        <v>16</v>
      </c>
      <c r="BV341" s="695">
        <v>16</v>
      </c>
      <c r="BW341" s="695">
        <v>31</v>
      </c>
      <c r="BX341" s="696">
        <v>36</v>
      </c>
      <c r="BZ341" s="694">
        <v>19</v>
      </c>
      <c r="CA341" s="695">
        <v>18</v>
      </c>
      <c r="CB341" s="695">
        <v>25</v>
      </c>
      <c r="CC341" s="695">
        <v>16</v>
      </c>
      <c r="CD341" s="695">
        <v>16</v>
      </c>
      <c r="CE341" s="695">
        <v>31</v>
      </c>
      <c r="CF341" s="696">
        <v>36</v>
      </c>
      <c r="CH341" s="3">
        <v>1</v>
      </c>
    </row>
    <row r="342" spans="2:86" ht="16.5" thickBot="1">
      <c r="B342" s="15"/>
      <c r="C342" s="9"/>
      <c r="D342" s="9"/>
      <c r="E342" s="9"/>
      <c r="F342" s="15"/>
      <c r="G342" s="15"/>
      <c r="H342" s="15"/>
      <c r="I342" s="15"/>
      <c r="J342" s="15"/>
      <c r="K342" s="15"/>
      <c r="L342" s="1890"/>
      <c r="M342" s="432"/>
      <c r="N342" s="186"/>
      <c r="O342" s="3060" t="s">
        <v>334</v>
      </c>
      <c r="P342" s="352"/>
      <c r="Q342" s="1891"/>
      <c r="R342" s="2424"/>
      <c r="S342" s="1891" t="s">
        <v>335</v>
      </c>
      <c r="T342" s="41"/>
      <c r="V342" s="15"/>
      <c r="W342" s="9"/>
      <c r="X342" s="9"/>
      <c r="Y342" s="9"/>
      <c r="Z342" s="15"/>
      <c r="AA342" s="15"/>
      <c r="AB342" s="15"/>
      <c r="AC342" s="15"/>
      <c r="AD342" s="15"/>
      <c r="AE342" s="15"/>
      <c r="AF342" s="1890"/>
      <c r="AG342" s="432"/>
      <c r="AH342" s="186"/>
      <c r="AI342" s="3060" t="s">
        <v>780</v>
      </c>
      <c r="AJ342" s="352"/>
      <c r="AK342" s="1891"/>
      <c r="AL342" s="2424"/>
      <c r="AM342" s="1891" t="s">
        <v>1459</v>
      </c>
      <c r="AN342" s="41"/>
      <c r="AP342" s="15"/>
      <c r="AQ342" s="9"/>
      <c r="AR342" s="9"/>
      <c r="AS342" s="9"/>
      <c r="AT342" s="15"/>
      <c r="AU342" s="15"/>
      <c r="AV342" s="15"/>
      <c r="AW342" s="15"/>
      <c r="AX342" s="15"/>
      <c r="AY342" s="15"/>
      <c r="AZ342" s="1890"/>
      <c r="BA342" s="432" t="s">
        <v>921</v>
      </c>
      <c r="BB342" s="186"/>
      <c r="BC342" s="3060" t="s">
        <v>782</v>
      </c>
      <c r="BD342" s="352"/>
      <c r="BE342" s="1891"/>
      <c r="BF342" s="1891" t="s">
        <v>861</v>
      </c>
      <c r="BG342" s="354"/>
      <c r="BH342" s="3066"/>
      <c r="BJ342" s="697">
        <f t="shared" ref="BJ342:BP342" ca="1" si="63">CELL("largeur",BJ342)</f>
        <v>19</v>
      </c>
      <c r="BK342" s="698">
        <f t="shared" ca="1" si="63"/>
        <v>18</v>
      </c>
      <c r="BL342" s="698">
        <f t="shared" ca="1" si="63"/>
        <v>25</v>
      </c>
      <c r="BM342" s="698">
        <f t="shared" ca="1" si="63"/>
        <v>18</v>
      </c>
      <c r="BN342" s="698">
        <f t="shared" ca="1" si="63"/>
        <v>16</v>
      </c>
      <c r="BO342" s="698">
        <f t="shared" ca="1" si="63"/>
        <v>31</v>
      </c>
      <c r="BP342" s="699">
        <f t="shared" ca="1" si="63"/>
        <v>36</v>
      </c>
      <c r="BR342" s="697">
        <f t="shared" ref="BR342:BX342" ca="1" si="64">CELL("largeur",BR342)</f>
        <v>19</v>
      </c>
      <c r="BS342" s="698">
        <f t="shared" ca="1" si="64"/>
        <v>18</v>
      </c>
      <c r="BT342" s="698">
        <f t="shared" ca="1" si="64"/>
        <v>25</v>
      </c>
      <c r="BU342" s="698">
        <f t="shared" ca="1" si="64"/>
        <v>16</v>
      </c>
      <c r="BV342" s="698">
        <f t="shared" ca="1" si="64"/>
        <v>16</v>
      </c>
      <c r="BW342" s="698">
        <f t="shared" ca="1" si="64"/>
        <v>31</v>
      </c>
      <c r="BX342" s="699">
        <f t="shared" ca="1" si="64"/>
        <v>36</v>
      </c>
      <c r="BZ342" s="697">
        <f t="shared" ref="BZ342:CF342" ca="1" si="65">CELL("largeur",BZ342)</f>
        <v>19</v>
      </c>
      <c r="CA342" s="698">
        <f t="shared" ca="1" si="65"/>
        <v>18</v>
      </c>
      <c r="CB342" s="698">
        <f t="shared" ca="1" si="65"/>
        <v>25</v>
      </c>
      <c r="CC342" s="698">
        <f t="shared" ca="1" si="65"/>
        <v>20</v>
      </c>
      <c r="CD342" s="698">
        <f t="shared" ca="1" si="65"/>
        <v>16</v>
      </c>
      <c r="CE342" s="698">
        <f t="shared" ca="1" si="65"/>
        <v>31</v>
      </c>
      <c r="CF342" s="699">
        <f t="shared" ca="1" si="65"/>
        <v>36</v>
      </c>
      <c r="CH342" s="3">
        <v>1</v>
      </c>
    </row>
    <row r="343" spans="2:86" ht="15.75">
      <c r="B343" s="15"/>
      <c r="C343" s="9"/>
      <c r="D343" s="9"/>
      <c r="E343" s="9"/>
      <c r="F343" s="15"/>
      <c r="G343" s="15"/>
      <c r="H343" s="15"/>
      <c r="I343" s="15"/>
      <c r="J343" s="15"/>
      <c r="K343" s="15"/>
      <c r="L343" s="1890"/>
      <c r="M343" s="3058"/>
      <c r="N343" s="3065"/>
      <c r="O343" s="3061" t="s">
        <v>336</v>
      </c>
      <c r="P343" s="352">
        <v>3</v>
      </c>
      <c r="Q343" s="1892"/>
      <c r="R343" s="1892"/>
      <c r="S343" s="1892" t="s">
        <v>337</v>
      </c>
      <c r="T343" s="1867" t="s">
        <v>228</v>
      </c>
      <c r="V343" s="15"/>
      <c r="W343" s="9"/>
      <c r="X343" s="9"/>
      <c r="Y343" s="9"/>
      <c r="Z343" s="15"/>
      <c r="AA343" s="15"/>
      <c r="AB343" s="15"/>
      <c r="AC343" s="15"/>
      <c r="AD343" s="15"/>
      <c r="AE343" s="15"/>
      <c r="AF343" s="1890"/>
      <c r="AG343" s="3058"/>
      <c r="AH343" s="3065"/>
      <c r="AI343" s="3061" t="s">
        <v>783</v>
      </c>
      <c r="AJ343" s="352">
        <v>3</v>
      </c>
      <c r="AK343" s="9"/>
      <c r="AL343" s="1892"/>
      <c r="AM343" s="1892" t="s">
        <v>784</v>
      </c>
      <c r="AN343" s="1867" t="s">
        <v>228</v>
      </c>
      <c r="AP343" s="15"/>
      <c r="AQ343" s="9"/>
      <c r="AR343" s="9"/>
      <c r="AS343" s="9"/>
      <c r="AT343" s="15"/>
      <c r="AU343" s="15"/>
      <c r="AV343" s="15"/>
      <c r="AW343" s="15"/>
      <c r="AX343" s="15"/>
      <c r="AY343" s="15"/>
      <c r="AZ343" s="1890"/>
      <c r="BA343" s="3058"/>
      <c r="BB343" s="3065"/>
      <c r="BC343" s="3061" t="s">
        <v>785</v>
      </c>
      <c r="BD343" s="352">
        <v>3</v>
      </c>
      <c r="BF343" s="1892"/>
      <c r="BG343" s="1892" t="s">
        <v>786</v>
      </c>
      <c r="BH343" s="1867" t="s">
        <v>228</v>
      </c>
      <c r="CH343" s="3">
        <v>1</v>
      </c>
    </row>
    <row r="344" spans="2:86" ht="18.75">
      <c r="B344" s="15"/>
      <c r="C344" s="9"/>
      <c r="D344" s="9"/>
      <c r="E344" s="9"/>
      <c r="F344" s="15"/>
      <c r="G344" s="15"/>
      <c r="H344" s="15"/>
      <c r="I344" s="15"/>
      <c r="J344" s="15"/>
      <c r="K344" s="15"/>
      <c r="L344" s="1890"/>
      <c r="M344" s="3058"/>
      <c r="N344" s="3065"/>
      <c r="O344" s="3061" t="s">
        <v>338</v>
      </c>
      <c r="P344" s="352"/>
      <c r="Q344" s="1892"/>
      <c r="R344" s="1892"/>
      <c r="S344" s="1892" t="s">
        <v>339</v>
      </c>
      <c r="T344" s="3067"/>
      <c r="V344" s="15"/>
      <c r="W344" s="9"/>
      <c r="X344" s="9"/>
      <c r="Y344" s="9"/>
      <c r="Z344" s="15"/>
      <c r="AA344" s="15"/>
      <c r="AB344" s="15"/>
      <c r="AC344" s="15"/>
      <c r="AD344" s="15"/>
      <c r="AE344" s="15"/>
      <c r="AF344" s="1890"/>
      <c r="AG344" s="3058"/>
      <c r="AH344" s="3065"/>
      <c r="AI344" s="3061" t="s">
        <v>787</v>
      </c>
      <c r="AJ344" s="352"/>
      <c r="AK344" s="9"/>
      <c r="AL344" s="1892"/>
      <c r="AM344" s="1892" t="s">
        <v>788</v>
      </c>
      <c r="AN344" s="3067"/>
      <c r="AP344" s="15"/>
      <c r="AQ344" s="9"/>
      <c r="AR344" s="9"/>
      <c r="AS344" s="9"/>
      <c r="AT344" s="15"/>
      <c r="AU344" s="15"/>
      <c r="AV344" s="15"/>
      <c r="AW344" s="15"/>
      <c r="AX344" s="15"/>
      <c r="AY344" s="15"/>
      <c r="AZ344" s="1890"/>
      <c r="BA344" s="3058"/>
      <c r="BB344" s="3065"/>
      <c r="BC344" s="3061" t="s">
        <v>789</v>
      </c>
      <c r="BD344" s="352"/>
      <c r="BF344" s="1892"/>
      <c r="BG344" s="1892" t="s">
        <v>790</v>
      </c>
      <c r="BH344" s="3067"/>
      <c r="CH344" s="3">
        <v>1</v>
      </c>
    </row>
    <row r="345" spans="2:86" ht="15.75">
      <c r="B345" s="15"/>
      <c r="C345" s="9"/>
      <c r="D345" s="9"/>
      <c r="E345" s="9"/>
      <c r="F345" s="15"/>
      <c r="G345" s="15"/>
      <c r="H345" s="15"/>
      <c r="I345" s="15"/>
      <c r="J345" s="15"/>
      <c r="K345" s="15"/>
      <c r="L345" s="1890"/>
      <c r="M345" s="3058"/>
      <c r="N345" s="3065"/>
      <c r="O345" s="3061" t="s">
        <v>340</v>
      </c>
      <c r="P345" s="352">
        <v>1</v>
      </c>
      <c r="Q345" s="1893"/>
      <c r="R345" s="1893"/>
      <c r="S345" s="1893" t="s">
        <v>341</v>
      </c>
      <c r="T345" s="3068"/>
      <c r="V345" s="15"/>
      <c r="W345" s="9"/>
      <c r="X345" s="9"/>
      <c r="Y345" s="9"/>
      <c r="Z345" s="15"/>
      <c r="AA345" s="15"/>
      <c r="AB345" s="15"/>
      <c r="AC345" s="15"/>
      <c r="AD345" s="15"/>
      <c r="AE345" s="15"/>
      <c r="AF345" s="1890"/>
      <c r="AG345" s="3058"/>
      <c r="AH345" s="3065"/>
      <c r="AI345" s="3061" t="s">
        <v>1460</v>
      </c>
      <c r="AJ345" s="352">
        <v>1</v>
      </c>
      <c r="AK345" s="9"/>
      <c r="AL345" s="1893"/>
      <c r="AM345" s="1893" t="s">
        <v>1461</v>
      </c>
      <c r="AN345" s="3068"/>
      <c r="AP345" s="15"/>
      <c r="AQ345" s="9"/>
      <c r="AR345" s="9"/>
      <c r="AS345" s="9"/>
      <c r="AT345" s="15"/>
      <c r="AU345" s="15"/>
      <c r="AV345" s="15"/>
      <c r="AW345" s="15"/>
      <c r="AX345" s="15"/>
      <c r="AY345" s="15"/>
      <c r="AZ345" s="1890"/>
      <c r="BA345" s="3058"/>
      <c r="BB345" s="3065"/>
      <c r="BC345" s="3061" t="s">
        <v>1462</v>
      </c>
      <c r="BD345" s="352">
        <v>1</v>
      </c>
      <c r="BF345" s="1893"/>
      <c r="BG345" s="1893" t="s">
        <v>1463</v>
      </c>
      <c r="BH345" s="3068"/>
      <c r="CH345" s="3">
        <v>1</v>
      </c>
    </row>
    <row r="346" spans="2:86" ht="18.75">
      <c r="B346" s="15"/>
      <c r="C346" s="9"/>
      <c r="D346" s="9"/>
      <c r="E346" s="9"/>
      <c r="F346" s="15"/>
      <c r="G346" s="15"/>
      <c r="H346" s="15"/>
      <c r="I346" s="15"/>
      <c r="J346" s="15"/>
      <c r="K346" s="15"/>
      <c r="L346" s="1890"/>
      <c r="M346" s="3058"/>
      <c r="N346" s="3065"/>
      <c r="O346" s="3061" t="s">
        <v>342</v>
      </c>
      <c r="P346" s="352"/>
      <c r="Q346" s="1892"/>
      <c r="R346" s="1892"/>
      <c r="S346" s="1892" t="s">
        <v>337</v>
      </c>
      <c r="T346" s="3067"/>
      <c r="V346" s="15"/>
      <c r="W346" s="9"/>
      <c r="X346" s="9"/>
      <c r="Y346" s="9"/>
      <c r="Z346" s="15"/>
      <c r="AA346" s="15"/>
      <c r="AB346" s="15"/>
      <c r="AC346" s="15"/>
      <c r="AD346" s="15"/>
      <c r="AE346" s="15"/>
      <c r="AF346" s="1890"/>
      <c r="AG346" s="3058"/>
      <c r="AH346" s="3065"/>
      <c r="AI346" s="3061" t="s">
        <v>1464</v>
      </c>
      <c r="AJ346" s="352"/>
      <c r="AK346" s="9"/>
      <c r="AL346" s="1892"/>
      <c r="AM346" s="1892" t="s">
        <v>784</v>
      </c>
      <c r="AN346" s="3067"/>
      <c r="AP346" s="15"/>
      <c r="AQ346" s="9"/>
      <c r="AR346" s="9"/>
      <c r="AS346" s="9"/>
      <c r="AT346" s="15"/>
      <c r="AU346" s="15"/>
      <c r="AV346" s="15"/>
      <c r="AW346" s="15"/>
      <c r="AX346" s="15"/>
      <c r="AY346" s="15"/>
      <c r="AZ346" s="1890"/>
      <c r="BA346" s="3058"/>
      <c r="BB346" s="3065"/>
      <c r="BC346" s="3061" t="s">
        <v>1465</v>
      </c>
      <c r="BD346" s="352"/>
      <c r="BF346" s="1892"/>
      <c r="BG346" s="1892" t="s">
        <v>786</v>
      </c>
      <c r="BH346" s="3067"/>
      <c r="CH346" s="3">
        <v>1</v>
      </c>
    </row>
    <row r="347" spans="2:86" ht="18.75">
      <c r="B347" s="15"/>
      <c r="C347" s="9"/>
      <c r="D347" s="9"/>
      <c r="E347" s="9"/>
      <c r="F347" s="15"/>
      <c r="G347" s="15"/>
      <c r="H347" s="15"/>
      <c r="I347" s="15"/>
      <c r="J347" s="15"/>
      <c r="K347" s="15"/>
      <c r="L347" s="1890"/>
      <c r="M347" s="3058"/>
      <c r="N347" s="3065"/>
      <c r="O347" s="3061" t="s">
        <v>346</v>
      </c>
      <c r="P347" s="352"/>
      <c r="Q347" s="1892"/>
      <c r="R347" s="1892"/>
      <c r="S347" s="1892" t="s">
        <v>347</v>
      </c>
      <c r="T347" s="3067"/>
      <c r="V347" s="15"/>
      <c r="W347" s="9"/>
      <c r="X347" s="9"/>
      <c r="Y347" s="9"/>
      <c r="Z347" s="15"/>
      <c r="AA347" s="15"/>
      <c r="AB347" s="15"/>
      <c r="AC347" s="15"/>
      <c r="AD347" s="15"/>
      <c r="AE347" s="15"/>
      <c r="AF347" s="1890"/>
      <c r="AG347" s="3058"/>
      <c r="AH347" s="3065"/>
      <c r="AI347" s="3061" t="s">
        <v>1466</v>
      </c>
      <c r="AJ347" s="352"/>
      <c r="AK347" s="9"/>
      <c r="AL347" s="1892"/>
      <c r="AM347" s="1892" t="s">
        <v>1467</v>
      </c>
      <c r="AN347" s="3067"/>
      <c r="AP347" s="15"/>
      <c r="AQ347" s="9"/>
      <c r="AR347" s="9"/>
      <c r="AS347" s="9"/>
      <c r="AT347" s="15"/>
      <c r="AU347" s="15"/>
      <c r="AV347" s="15"/>
      <c r="AW347" s="15"/>
      <c r="AX347" s="15"/>
      <c r="AY347" s="15"/>
      <c r="AZ347" s="1890"/>
      <c r="BA347" s="3058"/>
      <c r="BB347" s="3065"/>
      <c r="BC347" s="3061" t="s">
        <v>1468</v>
      </c>
      <c r="BD347" s="352"/>
      <c r="BF347" s="1892"/>
      <c r="BG347" s="1892" t="s">
        <v>1469</v>
      </c>
      <c r="BH347" s="3067"/>
      <c r="CH347" s="3">
        <v>1</v>
      </c>
    </row>
    <row r="348" spans="2:86" ht="15.75">
      <c r="B348" s="15"/>
      <c r="C348" s="9"/>
      <c r="D348" s="9"/>
      <c r="E348" s="9"/>
      <c r="F348" s="15"/>
      <c r="G348" s="15"/>
      <c r="H348" s="15"/>
      <c r="I348" s="15"/>
      <c r="J348" s="15"/>
      <c r="K348" s="15"/>
      <c r="L348" s="1890"/>
      <c r="M348" s="3058"/>
      <c r="N348" s="3065"/>
      <c r="O348" s="3061" t="s">
        <v>351</v>
      </c>
      <c r="P348" s="352"/>
      <c r="Q348" s="1892"/>
      <c r="R348" s="1892"/>
      <c r="S348" s="1892" t="s">
        <v>339</v>
      </c>
      <c r="T348" s="3069" t="s">
        <v>352</v>
      </c>
      <c r="V348" s="15"/>
      <c r="W348" s="9"/>
      <c r="X348" s="9"/>
      <c r="Y348" s="9"/>
      <c r="Z348" s="15"/>
      <c r="AA348" s="15"/>
      <c r="AB348" s="15"/>
      <c r="AC348" s="15"/>
      <c r="AD348" s="15"/>
      <c r="AE348" s="15"/>
      <c r="AF348" s="1890"/>
      <c r="AG348" s="3058"/>
      <c r="AH348" s="3065"/>
      <c r="AI348" s="3061" t="s">
        <v>1470</v>
      </c>
      <c r="AJ348" s="352"/>
      <c r="AK348" s="9"/>
      <c r="AL348" s="1892"/>
      <c r="AM348" s="1892" t="s">
        <v>788</v>
      </c>
      <c r="AN348" s="3069" t="s">
        <v>352</v>
      </c>
      <c r="AP348" s="15"/>
      <c r="AQ348" s="9"/>
      <c r="AR348" s="9"/>
      <c r="AS348" s="9"/>
      <c r="AT348" s="15"/>
      <c r="AU348" s="15"/>
      <c r="AV348" s="15"/>
      <c r="AW348" s="15"/>
      <c r="AX348" s="15"/>
      <c r="AY348" s="15"/>
      <c r="AZ348" s="1890"/>
      <c r="BA348" s="3058"/>
      <c r="BB348" s="3065"/>
      <c r="BC348" s="3061" t="s">
        <v>1471</v>
      </c>
      <c r="BD348" s="352"/>
      <c r="BF348" s="1892"/>
      <c r="BG348" s="1892" t="s">
        <v>790</v>
      </c>
      <c r="BH348" s="3069" t="s">
        <v>352</v>
      </c>
      <c r="CH348" s="3">
        <v>1</v>
      </c>
    </row>
    <row r="349" spans="2:86" ht="16.5" thickBot="1">
      <c r="B349" s="15"/>
      <c r="C349" s="9"/>
      <c r="D349" s="9"/>
      <c r="E349" s="9"/>
      <c r="F349" s="15"/>
      <c r="G349" s="15"/>
      <c r="H349" s="15"/>
      <c r="I349" s="15"/>
      <c r="J349" s="15"/>
      <c r="K349" s="15"/>
      <c r="L349" s="1890"/>
      <c r="M349" s="3058"/>
      <c r="N349" s="3065"/>
      <c r="O349" s="3061" t="s">
        <v>354</v>
      </c>
      <c r="P349" s="370"/>
      <c r="Q349" s="1894"/>
      <c r="R349" s="1894"/>
      <c r="S349" s="1894" t="s">
        <v>355</v>
      </c>
      <c r="T349" s="3068"/>
      <c r="V349" s="15"/>
      <c r="W349" s="9"/>
      <c r="X349" s="9"/>
      <c r="Y349" s="9"/>
      <c r="Z349" s="15"/>
      <c r="AA349" s="15"/>
      <c r="AB349" s="15"/>
      <c r="AC349" s="15"/>
      <c r="AD349" s="15"/>
      <c r="AE349" s="15"/>
      <c r="AF349" s="1890"/>
      <c r="AG349" s="3058"/>
      <c r="AH349" s="3065"/>
      <c r="AI349" s="3061" t="s">
        <v>1472</v>
      </c>
      <c r="AJ349" s="370"/>
      <c r="AK349" s="9"/>
      <c r="AL349" s="1894"/>
      <c r="AM349" s="1894" t="s">
        <v>1473</v>
      </c>
      <c r="AN349" s="3068"/>
      <c r="AP349" s="15"/>
      <c r="AQ349" s="9"/>
      <c r="AR349" s="9"/>
      <c r="AS349" s="9"/>
      <c r="AT349" s="15"/>
      <c r="AU349" s="15"/>
      <c r="AV349" s="15"/>
      <c r="AW349" s="15"/>
      <c r="AX349" s="15"/>
      <c r="AY349" s="15"/>
      <c r="AZ349" s="1890"/>
      <c r="BA349" s="3058"/>
      <c r="BB349" s="3065"/>
      <c r="BC349" s="3061" t="s">
        <v>1474</v>
      </c>
      <c r="BD349" s="370"/>
      <c r="BF349" s="1894"/>
      <c r="BG349" s="1894" t="s">
        <v>1473</v>
      </c>
      <c r="BH349" s="3068"/>
      <c r="CH349" s="3">
        <v>1</v>
      </c>
    </row>
    <row r="350" spans="2:86" ht="15.75" customHeight="1" thickTop="1">
      <c r="B350" s="15"/>
      <c r="C350" s="9"/>
      <c r="D350" s="9"/>
      <c r="E350" s="9"/>
      <c r="F350" s="15"/>
      <c r="G350" s="15"/>
      <c r="H350" s="15"/>
      <c r="I350" s="15"/>
      <c r="J350" s="15"/>
      <c r="K350" s="15"/>
      <c r="L350" s="1890"/>
      <c r="M350" s="3058"/>
      <c r="N350" s="3065"/>
      <c r="O350" s="3062" t="s">
        <v>359</v>
      </c>
      <c r="P350" s="372" t="str">
        <f>SUM(P342:P349) &amp; " / " &amp; (COUNTA(P342:P349) * 3)</f>
        <v>4 / 6</v>
      </c>
      <c r="Q350" s="1892"/>
      <c r="R350" s="1892"/>
      <c r="S350" s="1892" t="s">
        <v>361</v>
      </c>
      <c r="T350" s="1956" t="s">
        <v>360</v>
      </c>
      <c r="V350" s="15"/>
      <c r="W350" s="9"/>
      <c r="X350" s="9"/>
      <c r="Y350" s="9"/>
      <c r="Z350" s="15"/>
      <c r="AA350" s="15"/>
      <c r="AB350" s="15"/>
      <c r="AC350" s="15"/>
      <c r="AD350" s="15"/>
      <c r="AE350" s="15"/>
      <c r="AF350" s="1890"/>
      <c r="AG350" s="3058"/>
      <c r="AH350" s="3065"/>
      <c r="AI350" s="3062" t="s">
        <v>791</v>
      </c>
      <c r="AJ350" s="372" t="str">
        <f>SUM(AJ342:AJ349) &amp; " / " &amp; (COUNTA(AJ342:AJ349) * 3)</f>
        <v>4 / 6</v>
      </c>
      <c r="AK350" s="9"/>
      <c r="AL350" s="1892"/>
      <c r="AM350" s="1892" t="s">
        <v>1475</v>
      </c>
      <c r="AN350" s="1956" t="s">
        <v>360</v>
      </c>
      <c r="AP350" s="15"/>
      <c r="AQ350" s="9"/>
      <c r="AR350" s="9"/>
      <c r="AS350" s="9"/>
      <c r="AT350" s="15"/>
      <c r="AU350" s="15"/>
      <c r="AV350" s="15"/>
      <c r="AW350" s="15"/>
      <c r="AX350" s="15"/>
      <c r="AY350" s="15"/>
      <c r="AZ350" s="1890"/>
      <c r="BA350" s="3058"/>
      <c r="BB350" s="3065"/>
      <c r="BC350" s="3062" t="s">
        <v>793</v>
      </c>
      <c r="BD350" s="372" t="str">
        <f>SUM(BD342:BD349) &amp; " / " &amp; (COUNTA(BD342:BD349) * 3)</f>
        <v>4 / 6</v>
      </c>
      <c r="BF350" s="1892"/>
      <c r="BG350" s="1892" t="s">
        <v>361</v>
      </c>
      <c r="BH350" s="1956" t="s">
        <v>360</v>
      </c>
      <c r="CH350" s="3">
        <v>1</v>
      </c>
    </row>
    <row r="351" spans="2:86" ht="18.75">
      <c r="B351" s="15"/>
      <c r="C351" s="9"/>
      <c r="D351" s="9"/>
      <c r="E351" s="9"/>
      <c r="F351" s="15"/>
      <c r="G351" s="15"/>
      <c r="H351" s="15"/>
      <c r="I351" s="15"/>
      <c r="J351" s="15"/>
      <c r="K351" s="15"/>
      <c r="L351" s="1890"/>
      <c r="M351" s="3058"/>
      <c r="N351" s="3065"/>
      <c r="O351" s="3063" t="s">
        <v>362</v>
      </c>
      <c r="P351" s="374" t="str">
        <f>SUM(P342:P349) &amp;"/ "&amp;P352</f>
        <v>4/ 24</v>
      </c>
      <c r="Q351" s="1892"/>
      <c r="R351" s="1892"/>
      <c r="S351" s="1892" t="s">
        <v>339</v>
      </c>
      <c r="T351" s="3067"/>
      <c r="V351" s="15"/>
      <c r="W351" s="9"/>
      <c r="X351" s="9"/>
      <c r="Y351" s="9"/>
      <c r="Z351" s="15"/>
      <c r="AA351" s="15"/>
      <c r="AB351" s="15"/>
      <c r="AC351" s="15"/>
      <c r="AD351" s="15"/>
      <c r="AE351" s="15"/>
      <c r="AF351" s="1890"/>
      <c r="AG351" s="3058"/>
      <c r="AH351" s="3065"/>
      <c r="AI351" s="3063" t="s">
        <v>1476</v>
      </c>
      <c r="AJ351" s="374" t="str">
        <f>SUM(AJ342:AJ349) &amp;"/ "&amp;AJ352</f>
        <v>4/ 24</v>
      </c>
      <c r="AK351" s="9"/>
      <c r="AL351" s="1892"/>
      <c r="AM351" s="1892" t="s">
        <v>788</v>
      </c>
      <c r="AN351" s="3067"/>
      <c r="AP351" s="15"/>
      <c r="AQ351" s="9"/>
      <c r="AR351" s="9"/>
      <c r="AS351" s="9"/>
      <c r="AT351" s="15"/>
      <c r="AU351" s="15"/>
      <c r="AV351" s="15"/>
      <c r="AW351" s="15"/>
      <c r="AX351" s="15"/>
      <c r="AY351" s="15"/>
      <c r="AZ351" s="1890"/>
      <c r="BA351" s="3058"/>
      <c r="BB351" s="3065"/>
      <c r="BC351" s="3063" t="s">
        <v>795</v>
      </c>
      <c r="BD351" s="374" t="str">
        <f>SUM(BD342:BD349) &amp;"/ "&amp;BD352</f>
        <v>4/ 24</v>
      </c>
      <c r="BF351" s="1892"/>
      <c r="BG351" s="1892" t="s">
        <v>790</v>
      </c>
      <c r="BH351" s="3067"/>
      <c r="CH351" s="3">
        <v>1</v>
      </c>
    </row>
    <row r="352" spans="2:86" ht="19.5" thickBot="1">
      <c r="B352" s="15"/>
      <c r="C352" s="9"/>
      <c r="D352" s="9"/>
      <c r="E352" s="9"/>
      <c r="F352" s="15"/>
      <c r="G352" s="15"/>
      <c r="H352" s="15"/>
      <c r="I352" s="15"/>
      <c r="J352" s="15"/>
      <c r="K352" s="15"/>
      <c r="L352" s="1890"/>
      <c r="M352" s="3058"/>
      <c r="N352" s="3065"/>
      <c r="O352" s="3064" t="s">
        <v>369</v>
      </c>
      <c r="P352" s="376">
        <v>24</v>
      </c>
      <c r="Q352" s="1894"/>
      <c r="R352" s="1894"/>
      <c r="S352" s="1894" t="s">
        <v>370</v>
      </c>
      <c r="T352" s="3070"/>
      <c r="V352" s="15"/>
      <c r="W352" s="9"/>
      <c r="X352" s="9"/>
      <c r="Y352" s="9"/>
      <c r="Z352" s="15"/>
      <c r="AA352" s="15"/>
      <c r="AB352" s="15"/>
      <c r="AC352" s="15"/>
      <c r="AD352" s="15"/>
      <c r="AE352" s="15"/>
      <c r="AF352" s="1890"/>
      <c r="AG352" s="3058"/>
      <c r="AH352" s="3065"/>
      <c r="AI352" s="3064" t="s">
        <v>1477</v>
      </c>
      <c r="AJ352" s="376">
        <v>24</v>
      </c>
      <c r="AK352" s="9"/>
      <c r="AL352" s="1894"/>
      <c r="AM352" s="1894" t="s">
        <v>370</v>
      </c>
      <c r="AN352" s="3070"/>
      <c r="AP352" s="15"/>
      <c r="AQ352" s="9"/>
      <c r="AR352" s="9"/>
      <c r="AS352" s="9"/>
      <c r="AT352" s="15"/>
      <c r="AU352" s="15"/>
      <c r="AV352" s="15"/>
      <c r="AW352" s="15"/>
      <c r="AX352" s="15"/>
      <c r="AY352" s="15"/>
      <c r="AZ352" s="1890"/>
      <c r="BA352" s="3058"/>
      <c r="BB352" s="3065"/>
      <c r="BC352" s="3064" t="s">
        <v>1478</v>
      </c>
      <c r="BD352" s="376">
        <v>24</v>
      </c>
      <c r="BF352" s="1894"/>
      <c r="BG352" s="1894" t="s">
        <v>370</v>
      </c>
      <c r="BH352" s="3070"/>
      <c r="CH352" s="3">
        <v>1</v>
      </c>
    </row>
    <row r="353" spans="2:86" ht="16.5" thickTop="1">
      <c r="B353" s="15"/>
      <c r="C353" s="9"/>
      <c r="D353" s="9"/>
      <c r="E353" s="9"/>
      <c r="F353" s="15"/>
      <c r="G353" s="15"/>
      <c r="H353" s="15"/>
      <c r="I353" s="15"/>
      <c r="J353" s="15"/>
      <c r="K353" s="15"/>
      <c r="L353" s="1890"/>
      <c r="M353" s="3058"/>
      <c r="N353" s="3059"/>
      <c r="O353" s="9"/>
      <c r="P353" s="9"/>
      <c r="Q353" s="9"/>
      <c r="R353" s="9"/>
      <c r="S353" s="9"/>
      <c r="T353" s="3071" t="s">
        <v>799</v>
      </c>
      <c r="V353" s="15"/>
      <c r="W353" s="9"/>
      <c r="X353" s="9"/>
      <c r="Y353" s="9"/>
      <c r="Z353" s="15"/>
      <c r="AA353" s="15"/>
      <c r="AB353" s="15"/>
      <c r="AC353" s="15"/>
      <c r="AD353" s="15"/>
      <c r="AE353" s="15"/>
      <c r="AF353" s="1890"/>
      <c r="AG353" s="3058"/>
      <c r="AH353" s="3059"/>
      <c r="AI353" s="9"/>
      <c r="AJ353" s="9"/>
      <c r="AK353" s="9"/>
      <c r="AL353" s="9"/>
      <c r="AM353" s="9"/>
      <c r="AN353" s="3071" t="s">
        <v>799</v>
      </c>
      <c r="AP353" s="15"/>
      <c r="AQ353" s="9"/>
      <c r="AR353" s="9"/>
      <c r="AS353" s="9"/>
      <c r="AT353" s="15"/>
      <c r="AU353" s="15"/>
      <c r="AV353" s="15"/>
      <c r="AW353" s="15"/>
      <c r="AX353" s="15"/>
      <c r="AY353" s="15"/>
      <c r="AZ353" s="1890"/>
      <c r="BA353" s="3058"/>
      <c r="BB353" s="3059"/>
      <c r="BC353" s="9"/>
      <c r="BD353" s="9"/>
      <c r="BF353" s="9"/>
      <c r="BG353" s="9"/>
      <c r="BH353" s="3071" t="s">
        <v>801</v>
      </c>
      <c r="CH353" s="3">
        <v>1</v>
      </c>
    </row>
    <row r="354" spans="2:86" ht="18.75">
      <c r="B354" s="15"/>
      <c r="C354" s="9"/>
      <c r="D354" s="9"/>
      <c r="E354" s="9"/>
      <c r="F354" s="15"/>
      <c r="G354" s="15"/>
      <c r="H354" s="15"/>
      <c r="I354" s="15"/>
      <c r="J354" s="15"/>
      <c r="K354" s="15"/>
      <c r="L354" s="1890"/>
      <c r="M354" s="3058"/>
      <c r="N354" s="1895"/>
      <c r="O354" s="9"/>
      <c r="P354" s="9"/>
      <c r="Q354" s="1892"/>
      <c r="R354" s="1892"/>
      <c r="S354" s="1892" t="s">
        <v>375</v>
      </c>
      <c r="T354" s="3067"/>
      <c r="V354" s="15"/>
      <c r="W354" s="9"/>
      <c r="X354" s="9"/>
      <c r="Y354" s="9"/>
      <c r="Z354" s="15"/>
      <c r="AA354" s="15"/>
      <c r="AB354" s="15"/>
      <c r="AC354" s="15"/>
      <c r="AD354" s="15"/>
      <c r="AE354" s="15"/>
      <c r="AF354" s="1890"/>
      <c r="AG354" s="3058"/>
      <c r="AH354" s="1895"/>
      <c r="AI354" s="9"/>
      <c r="AJ354" s="9"/>
      <c r="AK354" s="9"/>
      <c r="AL354" s="1892"/>
      <c r="AM354" s="1892" t="s">
        <v>1479</v>
      </c>
      <c r="AN354" s="3067"/>
      <c r="AP354" s="15"/>
      <c r="AQ354" s="9"/>
      <c r="AR354" s="9"/>
      <c r="AS354" s="9"/>
      <c r="AT354" s="15"/>
      <c r="AU354" s="15"/>
      <c r="AV354" s="15"/>
      <c r="AW354" s="15"/>
      <c r="AX354" s="15"/>
      <c r="AY354" s="15"/>
      <c r="AZ354" s="1890"/>
      <c r="BA354" s="3058"/>
      <c r="BB354" s="1895"/>
      <c r="BC354" s="9"/>
      <c r="BD354" s="9"/>
      <c r="BF354" s="1892"/>
      <c r="BG354" s="1892" t="s">
        <v>1480</v>
      </c>
      <c r="BH354" s="3067"/>
      <c r="CH354" s="3">
        <v>1</v>
      </c>
    </row>
    <row r="355" spans="2:86" ht="18.75">
      <c r="B355" s="15"/>
      <c r="C355" s="9"/>
      <c r="D355" s="9"/>
      <c r="E355" s="9"/>
      <c r="F355" s="15"/>
      <c r="G355" s="15"/>
      <c r="H355" s="15"/>
      <c r="I355" s="15"/>
      <c r="J355" s="15"/>
      <c r="K355" s="15"/>
      <c r="L355" s="1890"/>
      <c r="M355" s="3058"/>
      <c r="N355" s="1895"/>
      <c r="O355" s="492"/>
      <c r="P355" s="492"/>
      <c r="Q355" s="1896"/>
      <c r="R355" s="1896"/>
      <c r="S355" s="1896" t="s">
        <v>377</v>
      </c>
      <c r="T355" s="3067"/>
      <c r="V355" s="15"/>
      <c r="W355" s="9"/>
      <c r="X355" s="9"/>
      <c r="Y355" s="9"/>
      <c r="Z355" s="15"/>
      <c r="AA355" s="15"/>
      <c r="AB355" s="15"/>
      <c r="AC355" s="15"/>
      <c r="AD355" s="15"/>
      <c r="AE355" s="15"/>
      <c r="AF355" s="1890"/>
      <c r="AG355" s="3058"/>
      <c r="AH355" s="1895"/>
      <c r="AI355" s="492"/>
      <c r="AJ355" s="492"/>
      <c r="AK355" s="492"/>
      <c r="AL355" s="1896"/>
      <c r="AM355" s="1896" t="s">
        <v>1481</v>
      </c>
      <c r="AN355" s="3067"/>
      <c r="AP355" s="15"/>
      <c r="AQ355" s="9"/>
      <c r="AR355" s="9"/>
      <c r="AS355" s="9"/>
      <c r="AT355" s="15"/>
      <c r="AU355" s="15"/>
      <c r="AV355" s="15"/>
      <c r="AW355" s="15"/>
      <c r="AX355" s="15"/>
      <c r="AY355" s="15"/>
      <c r="AZ355" s="1890"/>
      <c r="BA355" s="3058"/>
      <c r="BB355" s="1895"/>
      <c r="BC355" s="492"/>
      <c r="BD355" s="492"/>
      <c r="BF355" s="1896"/>
      <c r="BG355" s="1896" t="s">
        <v>804</v>
      </c>
      <c r="BH355" s="3067"/>
      <c r="CH355" s="3">
        <v>1</v>
      </c>
    </row>
    <row r="356" spans="2:86" ht="15.75">
      <c r="B356" s="15"/>
      <c r="C356" s="9"/>
      <c r="D356" s="9"/>
      <c r="E356" s="9"/>
      <c r="F356" s="15"/>
      <c r="G356" s="15"/>
      <c r="H356" s="15"/>
      <c r="I356" s="15"/>
      <c r="J356" s="15"/>
      <c r="K356" s="15"/>
      <c r="L356" s="1890"/>
      <c r="M356" s="3058"/>
      <c r="N356" s="1895"/>
      <c r="O356" s="492"/>
      <c r="P356" s="492"/>
      <c r="Q356" s="1897"/>
      <c r="R356" s="1897"/>
      <c r="S356" s="1897"/>
      <c r="T356" s="1876"/>
      <c r="V356" s="15"/>
      <c r="W356" s="9"/>
      <c r="X356" s="9"/>
      <c r="Y356" s="9"/>
      <c r="Z356" s="15"/>
      <c r="AA356" s="15"/>
      <c r="AB356" s="15"/>
      <c r="AC356" s="15"/>
      <c r="AD356" s="15"/>
      <c r="AE356" s="15"/>
      <c r="AF356" s="1890"/>
      <c r="AG356" s="3058"/>
      <c r="AH356" s="1895"/>
      <c r="AI356" s="492"/>
      <c r="AJ356" s="492"/>
      <c r="AK356" s="492"/>
      <c r="AL356" s="1897"/>
      <c r="AM356" s="1897"/>
      <c r="AN356" s="1876"/>
      <c r="AP356" s="15"/>
      <c r="AQ356" s="9"/>
      <c r="AR356" s="9"/>
      <c r="AS356" s="9"/>
      <c r="AT356" s="15"/>
      <c r="AU356" s="15"/>
      <c r="AV356" s="15"/>
      <c r="AW356" s="15"/>
      <c r="AX356" s="15"/>
      <c r="AY356" s="15"/>
      <c r="AZ356" s="1890"/>
      <c r="BA356" s="3058"/>
      <c r="BB356" s="1895"/>
      <c r="BC356" s="492"/>
      <c r="BD356" s="492"/>
      <c r="BE356" s="1897"/>
      <c r="BF356" s="1897"/>
      <c r="BH356" s="1876"/>
      <c r="CH356" s="3">
        <v>1</v>
      </c>
    </row>
    <row r="357" spans="2:86" ht="15.75">
      <c r="B357" s="15"/>
      <c r="C357" s="9"/>
      <c r="D357" s="9"/>
      <c r="E357" s="9"/>
      <c r="F357" s="15"/>
      <c r="G357" s="15"/>
      <c r="H357" s="15"/>
      <c r="I357" s="15"/>
      <c r="J357" s="15"/>
      <c r="K357" s="15"/>
      <c r="L357" s="1890"/>
      <c r="M357" s="3058"/>
      <c r="N357" s="1895"/>
      <c r="O357" s="492"/>
      <c r="P357" s="492"/>
      <c r="Q357" s="1897"/>
      <c r="R357" s="1897"/>
      <c r="S357" s="1873" t="s">
        <v>8472</v>
      </c>
      <c r="T357" s="1875" t="s">
        <v>8472</v>
      </c>
      <c r="V357" s="15"/>
      <c r="W357" s="9"/>
      <c r="X357" s="9"/>
      <c r="Y357" s="9"/>
      <c r="Z357" s="15"/>
      <c r="AA357" s="15"/>
      <c r="AB357" s="15"/>
      <c r="AC357" s="15"/>
      <c r="AD357" s="15"/>
      <c r="AE357" s="15"/>
      <c r="AF357" s="1890"/>
      <c r="AG357" s="3058"/>
      <c r="AH357" s="1895"/>
      <c r="AI357" s="492"/>
      <c r="AJ357" s="492"/>
      <c r="AK357" s="492"/>
      <c r="AL357" s="1897"/>
      <c r="AM357" s="1897"/>
      <c r="AN357" s="1875" t="s">
        <v>8472</v>
      </c>
      <c r="AP357" s="15"/>
      <c r="AQ357" s="9"/>
      <c r="AR357" s="9"/>
      <c r="AS357" s="9"/>
      <c r="AT357" s="15"/>
      <c r="AU357" s="15"/>
      <c r="AV357" s="15"/>
      <c r="AW357" s="15"/>
      <c r="AX357" s="15"/>
      <c r="AY357" s="15"/>
      <c r="AZ357" s="1890"/>
      <c r="BA357" s="3058"/>
      <c r="BB357" s="1895"/>
      <c r="BC357" s="492"/>
      <c r="BD357" s="492"/>
      <c r="BE357" s="1897"/>
      <c r="BF357" s="1897"/>
      <c r="BH357" s="1875" t="s">
        <v>8472</v>
      </c>
      <c r="CH357" s="3">
        <v>1</v>
      </c>
    </row>
    <row r="358" spans="2:86" ht="15.75">
      <c r="B358" s="15"/>
      <c r="C358" s="9"/>
      <c r="D358" s="9"/>
      <c r="E358" s="9"/>
      <c r="F358" s="15"/>
      <c r="G358" s="15"/>
      <c r="H358" s="15"/>
      <c r="I358" s="15"/>
      <c r="J358" s="15"/>
      <c r="K358" s="15"/>
      <c r="L358" s="1898"/>
      <c r="M358" s="3058"/>
      <c r="N358" s="391"/>
      <c r="O358" s="391"/>
      <c r="P358" s="391"/>
      <c r="Q358" s="391"/>
      <c r="R358" s="391"/>
      <c r="S358" s="392"/>
      <c r="T358" s="1879" t="s">
        <v>1448</v>
      </c>
      <c r="V358" s="15"/>
      <c r="W358" s="9"/>
      <c r="X358" s="9"/>
      <c r="Y358" s="9"/>
      <c r="Z358" s="15"/>
      <c r="AA358" s="15"/>
      <c r="AB358" s="15"/>
      <c r="AC358" s="15"/>
      <c r="AD358" s="15"/>
      <c r="AE358" s="15"/>
      <c r="AF358" s="1898"/>
      <c r="AG358" s="3058"/>
      <c r="AH358" s="391"/>
      <c r="AI358" s="391"/>
      <c r="AJ358" s="391"/>
      <c r="AK358" s="391"/>
      <c r="AL358" s="391"/>
      <c r="AM358" s="392"/>
      <c r="AN358" s="1879" t="s">
        <v>1448</v>
      </c>
      <c r="AP358" s="15"/>
      <c r="AQ358" s="9"/>
      <c r="AR358" s="9"/>
      <c r="AS358" s="9"/>
      <c r="AT358" s="15"/>
      <c r="AU358" s="15"/>
      <c r="AV358" s="15"/>
      <c r="AW358" s="15"/>
      <c r="AX358" s="15"/>
      <c r="AY358" s="15"/>
      <c r="AZ358" s="1898"/>
      <c r="BA358" s="3058"/>
      <c r="BB358" s="391"/>
      <c r="BC358" s="391"/>
      <c r="BD358" s="391"/>
      <c r="BE358" s="391"/>
      <c r="BF358" s="391"/>
      <c r="BG358" s="392"/>
      <c r="BH358" s="1879" t="s">
        <v>926</v>
      </c>
      <c r="CH358" s="3">
        <v>1</v>
      </c>
    </row>
    <row r="359" spans="2:86" ht="15.75">
      <c r="B359" s="15"/>
      <c r="C359" s="9"/>
      <c r="D359" s="9"/>
      <c r="E359" s="9"/>
      <c r="F359" s="15"/>
      <c r="G359" s="15"/>
      <c r="H359" s="15"/>
      <c r="I359" s="15"/>
      <c r="J359" s="15"/>
      <c r="K359" s="15"/>
      <c r="L359" s="1880"/>
      <c r="M359" s="1881"/>
      <c r="N359" s="1882"/>
      <c r="O359" s="1882"/>
      <c r="P359" s="1852"/>
      <c r="Q359" s="1852"/>
      <c r="R359" s="1852"/>
      <c r="S359" s="1852"/>
      <c r="T359" s="1852"/>
      <c r="V359" s="15"/>
      <c r="W359" s="9"/>
      <c r="X359" s="9"/>
      <c r="Y359" s="9"/>
      <c r="Z359" s="15"/>
      <c r="AA359" s="15"/>
      <c r="AB359" s="15"/>
      <c r="AC359" s="15"/>
      <c r="AD359" s="15"/>
      <c r="AE359" s="15"/>
      <c r="AF359" s="1880"/>
      <c r="AG359" s="1881"/>
      <c r="AH359" s="1882"/>
      <c r="AI359" s="1882"/>
      <c r="AJ359" s="1852"/>
      <c r="AK359" s="1852"/>
      <c r="AL359" s="1852"/>
      <c r="AM359" s="1852"/>
      <c r="AN359" s="1852"/>
      <c r="AP359" s="15"/>
      <c r="AQ359" s="9"/>
      <c r="AR359" s="9"/>
      <c r="AS359" s="9"/>
      <c r="AT359" s="15"/>
      <c r="AU359" s="15"/>
      <c r="AV359" s="15"/>
      <c r="AW359" s="15"/>
      <c r="AX359" s="15"/>
      <c r="AY359" s="15"/>
      <c r="AZ359" s="1880"/>
      <c r="BA359" s="1881"/>
      <c r="BB359" s="1882"/>
      <c r="BC359" s="1882"/>
      <c r="BD359" s="1852"/>
      <c r="BE359" s="1852"/>
      <c r="BF359" s="1852"/>
      <c r="BG359" s="1852"/>
      <c r="BH359" s="1852"/>
      <c r="CH359" s="3">
        <v>1</v>
      </c>
    </row>
    <row r="360" spans="2:86" ht="15.75">
      <c r="B360" s="15"/>
      <c r="C360" s="9"/>
      <c r="D360" s="9"/>
      <c r="E360" s="9"/>
      <c r="F360" s="15"/>
      <c r="G360" s="15"/>
      <c r="H360" s="15"/>
      <c r="I360" s="15"/>
      <c r="J360" s="15"/>
      <c r="K360" s="15"/>
      <c r="L360" s="1813" t="s">
        <v>8456</v>
      </c>
      <c r="M360" s="265"/>
      <c r="N360" s="265"/>
      <c r="O360" s="265"/>
      <c r="P360" s="265"/>
      <c r="Q360" s="266"/>
      <c r="R360" s="266"/>
      <c r="S360" s="266"/>
      <c r="T360" s="678" t="s">
        <v>227</v>
      </c>
      <c r="V360" s="15"/>
      <c r="W360" s="9"/>
      <c r="X360" s="9"/>
      <c r="Y360" s="9"/>
      <c r="Z360" s="15"/>
      <c r="AA360" s="15"/>
      <c r="AB360" s="15"/>
      <c r="AC360" s="15"/>
      <c r="AD360" s="15"/>
      <c r="AE360" s="15"/>
      <c r="AF360" s="1842" t="s">
        <v>8548</v>
      </c>
      <c r="AG360" s="265"/>
      <c r="AH360" s="265"/>
      <c r="AI360" s="265"/>
      <c r="AJ360" s="265"/>
      <c r="AK360" s="266"/>
      <c r="AL360" s="266"/>
      <c r="AM360" s="266"/>
      <c r="AN360" s="678" t="s">
        <v>227</v>
      </c>
      <c r="AP360" s="15"/>
      <c r="AQ360" s="9"/>
      <c r="AR360" s="9"/>
      <c r="AS360" s="9"/>
      <c r="AT360" s="15"/>
      <c r="AU360" s="15"/>
      <c r="AV360" s="15"/>
      <c r="AW360" s="15"/>
      <c r="AX360" s="15"/>
      <c r="AY360" s="15"/>
      <c r="AZ360" s="2116" t="s">
        <v>8549</v>
      </c>
      <c r="BA360" s="265"/>
      <c r="BB360" s="265"/>
      <c r="BC360" s="265"/>
      <c r="BD360" s="265"/>
      <c r="BE360" s="266"/>
      <c r="BF360" s="266"/>
      <c r="BG360" s="266"/>
      <c r="BH360" s="678" t="s">
        <v>753</v>
      </c>
      <c r="CH360" s="3">
        <v>1</v>
      </c>
    </row>
    <row r="361" spans="2:86">
      <c r="B361" s="15"/>
      <c r="C361" s="9"/>
      <c r="D361" s="9"/>
      <c r="E361" s="9"/>
      <c r="F361" s="15"/>
      <c r="G361" s="15"/>
      <c r="H361" s="15"/>
      <c r="I361" s="15"/>
      <c r="J361"/>
      <c r="K361" s="15"/>
      <c r="L361" s="1890"/>
      <c r="M361" s="1899"/>
      <c r="N361" s="1900" t="s">
        <v>429</v>
      </c>
      <c r="O361" s="1901" t="s">
        <v>430</v>
      </c>
      <c r="P361" s="938" t="s">
        <v>431</v>
      </c>
      <c r="Q361" s="426" t="s">
        <v>432</v>
      </c>
      <c r="R361" s="426" t="s">
        <v>433</v>
      </c>
      <c r="S361" s="2444" t="s">
        <v>8473</v>
      </c>
      <c r="T361" s="2445"/>
      <c r="Y361" s="9"/>
      <c r="Z361" s="15"/>
      <c r="AA361" s="15"/>
      <c r="AB361" s="15"/>
      <c r="AC361" s="15"/>
      <c r="AE361" s="15"/>
      <c r="AF361" s="1890"/>
      <c r="AG361" s="1899"/>
      <c r="AH361" s="1900" t="s">
        <v>1483</v>
      </c>
      <c r="AI361" s="1901" t="s">
        <v>1484</v>
      </c>
      <c r="AJ361" s="938" t="s">
        <v>1485</v>
      </c>
      <c r="AK361" s="426" t="s">
        <v>1486</v>
      </c>
      <c r="AL361" s="426" t="s">
        <v>433</v>
      </c>
      <c r="AM361" s="3031" t="s">
        <v>1487</v>
      </c>
      <c r="AN361" s="2445"/>
      <c r="AP361" s="15"/>
      <c r="AQ361" s="9"/>
      <c r="AR361" s="9"/>
      <c r="AS361" s="9"/>
      <c r="AT361" s="15"/>
      <c r="AU361" s="15"/>
      <c r="AV361" s="15"/>
      <c r="AW361" s="15"/>
      <c r="AY361" s="15"/>
      <c r="AZ361" s="1890"/>
      <c r="BA361" s="1900" t="s">
        <v>429</v>
      </c>
      <c r="BB361" s="1901" t="s">
        <v>430</v>
      </c>
      <c r="BC361" s="938" t="s">
        <v>431</v>
      </c>
      <c r="BD361" s="426" t="s">
        <v>432</v>
      </c>
      <c r="BE361" s="2443" t="s">
        <v>433</v>
      </c>
      <c r="BF361" s="2444" t="s">
        <v>8473</v>
      </c>
      <c r="BG361" s="2444"/>
      <c r="BH361" s="2445"/>
      <c r="CH361" s="3">
        <v>1</v>
      </c>
    </row>
    <row r="362" spans="2:86" ht="15.75">
      <c r="B362" s="15"/>
      <c r="C362" s="9"/>
      <c r="D362" s="9"/>
      <c r="E362" s="9"/>
      <c r="F362" s="15"/>
      <c r="G362" s="15"/>
      <c r="H362" s="15"/>
      <c r="I362" s="15"/>
      <c r="J362"/>
      <c r="K362" s="15"/>
      <c r="L362" s="1890"/>
      <c r="M362" s="1902"/>
      <c r="N362" s="1903" t="s">
        <v>8474</v>
      </c>
      <c r="O362" s="1904">
        <v>2.4305555555555556E-2</v>
      </c>
      <c r="P362" s="427">
        <v>100</v>
      </c>
      <c r="Q362" s="428">
        <v>0.6</v>
      </c>
      <c r="R362" s="429" t="s">
        <v>434</v>
      </c>
      <c r="S362" s="3103" t="s">
        <v>435</v>
      </c>
      <c r="T362" s="2448"/>
      <c r="Y362" s="9"/>
      <c r="Z362" s="15"/>
      <c r="AA362" s="15"/>
      <c r="AB362" s="15"/>
      <c r="AC362" s="15"/>
      <c r="AE362" s="15"/>
      <c r="AF362" s="1890"/>
      <c r="AG362" s="1902"/>
      <c r="AH362" s="1903" t="s">
        <v>1494</v>
      </c>
      <c r="AI362" s="1904">
        <v>2.4305555555555556E-2</v>
      </c>
      <c r="AJ362" s="427">
        <v>100</v>
      </c>
      <c r="AK362" s="428">
        <v>0.6</v>
      </c>
      <c r="AL362" s="3104" t="s">
        <v>1490</v>
      </c>
      <c r="AM362" s="3103" t="s">
        <v>1491</v>
      </c>
      <c r="AN362" s="2448"/>
      <c r="AP362" s="15"/>
      <c r="AQ362" s="9"/>
      <c r="AR362" s="9"/>
      <c r="AS362" s="9"/>
      <c r="AT362" s="15"/>
      <c r="AU362" s="15"/>
      <c r="AV362" s="15"/>
      <c r="AW362" s="15"/>
      <c r="AY362" s="15"/>
      <c r="AZ362" s="1890"/>
      <c r="BA362" s="1903" t="s">
        <v>8474</v>
      </c>
      <c r="BB362" s="1904">
        <v>2.4305555555555556E-2</v>
      </c>
      <c r="BC362" s="427">
        <v>100</v>
      </c>
      <c r="BD362" s="428">
        <v>0.6</v>
      </c>
      <c r="BE362" s="2446" t="s">
        <v>1492</v>
      </c>
      <c r="BF362" s="2447" t="s">
        <v>1493</v>
      </c>
      <c r="BG362" s="2447"/>
      <c r="BH362" s="2448"/>
      <c r="CH362" s="3">
        <v>1</v>
      </c>
    </row>
    <row r="363" spans="2:86" ht="15.75">
      <c r="B363" s="15"/>
      <c r="C363" s="9"/>
      <c r="D363" s="9"/>
      <c r="E363" s="9"/>
      <c r="F363" s="15"/>
      <c r="G363" s="15"/>
      <c r="H363" s="15"/>
      <c r="I363" s="15"/>
      <c r="J363"/>
      <c r="K363" s="15"/>
      <c r="L363" s="1890"/>
      <c r="M363" s="1902"/>
      <c r="N363" s="1903" t="s">
        <v>436</v>
      </c>
      <c r="O363" s="1904">
        <v>1.0416666666666666E-2</v>
      </c>
      <c r="P363" s="427">
        <v>100</v>
      </c>
      <c r="Q363" s="428">
        <v>0.6</v>
      </c>
      <c r="R363" s="429" t="s">
        <v>437</v>
      </c>
      <c r="S363" s="3103" t="s">
        <v>438</v>
      </c>
      <c r="T363" s="2448"/>
      <c r="Y363" s="9"/>
      <c r="Z363" s="15"/>
      <c r="AA363" s="15"/>
      <c r="AB363" s="15"/>
      <c r="AC363" s="15"/>
      <c r="AE363" s="15"/>
      <c r="AF363" s="1890"/>
      <c r="AG363" s="1902"/>
      <c r="AH363" s="1903" t="s">
        <v>1494</v>
      </c>
      <c r="AI363" s="1904">
        <v>1.0416666666666666E-2</v>
      </c>
      <c r="AJ363" s="427">
        <v>100</v>
      </c>
      <c r="AK363" s="428">
        <v>0.6</v>
      </c>
      <c r="AL363" s="3104" t="s">
        <v>1495</v>
      </c>
      <c r="AM363" s="3103" t="s">
        <v>1496</v>
      </c>
      <c r="AN363" s="2448"/>
      <c r="AP363" s="15"/>
      <c r="AQ363" s="9"/>
      <c r="AR363" s="9"/>
      <c r="AS363" s="9"/>
      <c r="AT363" s="15"/>
      <c r="AU363" s="15"/>
      <c r="AV363" s="15"/>
      <c r="AW363" s="15"/>
      <c r="AY363" s="15"/>
      <c r="AZ363" s="1890"/>
      <c r="BA363" s="1903" t="s">
        <v>1497</v>
      </c>
      <c r="BB363" s="1904">
        <v>1.0416666666666666E-2</v>
      </c>
      <c r="BC363" s="427">
        <v>100</v>
      </c>
      <c r="BD363" s="428">
        <v>0.6</v>
      </c>
      <c r="BE363" s="2446" t="s">
        <v>1498</v>
      </c>
      <c r="BF363" s="2447" t="s">
        <v>1499</v>
      </c>
      <c r="BG363" s="2447"/>
      <c r="BH363" s="2448"/>
      <c r="CH363" s="3">
        <v>1</v>
      </c>
    </row>
    <row r="364" spans="2:86" ht="15.75">
      <c r="B364" s="15"/>
      <c r="C364" s="9"/>
      <c r="D364" s="9"/>
      <c r="E364" s="9"/>
      <c r="F364" s="15"/>
      <c r="G364" s="15"/>
      <c r="H364" s="15"/>
      <c r="I364" s="15"/>
      <c r="J364"/>
      <c r="K364" s="15"/>
      <c r="L364" s="1890"/>
      <c r="M364" s="1902"/>
      <c r="N364" s="1903" t="s">
        <v>439</v>
      </c>
      <c r="O364" s="1904">
        <v>5.2083333333333301E-2</v>
      </c>
      <c r="P364" s="427">
        <v>100</v>
      </c>
      <c r="Q364" s="428">
        <v>0.6</v>
      </c>
      <c r="R364" s="429" t="s">
        <v>434</v>
      </c>
      <c r="S364" s="3103" t="s">
        <v>440</v>
      </c>
      <c r="T364" s="2448"/>
      <c r="Y364" s="9"/>
      <c r="Z364" s="15"/>
      <c r="AA364" s="15"/>
      <c r="AB364" s="15"/>
      <c r="AC364" s="15"/>
      <c r="AE364" s="15"/>
      <c r="AF364" s="1890"/>
      <c r="AG364" s="1902"/>
      <c r="AH364" s="1903" t="s">
        <v>1500</v>
      </c>
      <c r="AI364" s="1904">
        <v>5.2083333333333301E-2</v>
      </c>
      <c r="AJ364" s="427">
        <v>100</v>
      </c>
      <c r="AK364" s="428">
        <v>0.6</v>
      </c>
      <c r="AL364" s="3104" t="s">
        <v>1490</v>
      </c>
      <c r="AM364" s="3103" t="s">
        <v>1501</v>
      </c>
      <c r="AN364" s="2448"/>
      <c r="AP364" s="15"/>
      <c r="AQ364" s="9"/>
      <c r="AR364" s="9"/>
      <c r="AS364" s="9"/>
      <c r="AT364" s="15"/>
      <c r="AU364" s="15"/>
      <c r="AV364" s="15"/>
      <c r="AW364" s="15"/>
      <c r="AY364" s="15"/>
      <c r="AZ364" s="1890"/>
      <c r="BA364" s="1903" t="s">
        <v>1502</v>
      </c>
      <c r="BB364" s="1904">
        <v>5.2083333333333301E-2</v>
      </c>
      <c r="BC364" s="427">
        <v>100</v>
      </c>
      <c r="BD364" s="428">
        <v>0.6</v>
      </c>
      <c r="BE364" s="2446" t="s">
        <v>1492</v>
      </c>
      <c r="BF364" s="2447" t="s">
        <v>1503</v>
      </c>
      <c r="BG364" s="2447"/>
      <c r="BH364" s="2448"/>
      <c r="CH364" s="3">
        <v>1</v>
      </c>
    </row>
    <row r="365" spans="2:86" ht="15.75">
      <c r="B365" s="15"/>
      <c r="C365" s="9"/>
      <c r="D365" s="9"/>
      <c r="E365" s="9"/>
      <c r="F365" s="15"/>
      <c r="G365" s="15"/>
      <c r="H365" s="15"/>
      <c r="I365" s="15"/>
      <c r="J365"/>
      <c r="K365" s="15"/>
      <c r="L365" s="1890"/>
      <c r="M365" s="1902"/>
      <c r="N365" s="1903" t="s">
        <v>20</v>
      </c>
      <c r="O365" s="1904">
        <v>9.375E-2</v>
      </c>
      <c r="P365" s="427">
        <v>100</v>
      </c>
      <c r="Q365" s="428">
        <v>0.6</v>
      </c>
      <c r="R365" s="429" t="s">
        <v>437</v>
      </c>
      <c r="S365" s="3103" t="s">
        <v>441</v>
      </c>
      <c r="T365" s="2448"/>
      <c r="Y365" s="9"/>
      <c r="Z365" s="15"/>
      <c r="AA365" s="15"/>
      <c r="AB365" s="15"/>
      <c r="AC365" s="15"/>
      <c r="AE365" s="15"/>
      <c r="AF365" s="1890"/>
      <c r="AG365" s="1902"/>
      <c r="AH365" s="1903" t="s">
        <v>143</v>
      </c>
      <c r="AI365" s="1904">
        <v>9.375E-2</v>
      </c>
      <c r="AJ365" s="427">
        <v>100</v>
      </c>
      <c r="AK365" s="428">
        <v>0.6</v>
      </c>
      <c r="AL365" s="3104" t="s">
        <v>1495</v>
      </c>
      <c r="AM365" s="2448" t="s">
        <v>1504</v>
      </c>
      <c r="AN365" s="2448"/>
      <c r="AP365" s="15"/>
      <c r="AQ365" s="9"/>
      <c r="AR365" s="9"/>
      <c r="AS365" s="9"/>
      <c r="AT365" s="15"/>
      <c r="AU365" s="15"/>
      <c r="AV365" s="15"/>
      <c r="AW365" s="15"/>
      <c r="AY365" s="15"/>
      <c r="AZ365" s="1890"/>
      <c r="BA365" s="1903" t="s">
        <v>146</v>
      </c>
      <c r="BB365" s="1904">
        <v>9.375E-2</v>
      </c>
      <c r="BC365" s="427">
        <v>100</v>
      </c>
      <c r="BD365" s="428">
        <v>0.6</v>
      </c>
      <c r="BE365" s="2446" t="s">
        <v>1498</v>
      </c>
      <c r="BF365" s="2447" t="s">
        <v>1505</v>
      </c>
      <c r="BG365" s="2447"/>
      <c r="BH365" s="2448"/>
      <c r="CH365" s="3">
        <v>1</v>
      </c>
    </row>
    <row r="366" spans="2:86" ht="15.75">
      <c r="B366" s="15"/>
      <c r="C366" s="9"/>
      <c r="D366" s="9"/>
      <c r="E366" s="9"/>
      <c r="F366" s="15"/>
      <c r="G366" s="15"/>
      <c r="H366" s="15"/>
      <c r="I366" s="15"/>
      <c r="J366"/>
      <c r="K366" s="15"/>
      <c r="L366" s="2119"/>
      <c r="M366" s="430"/>
      <c r="N366" s="431"/>
      <c r="O366" s="1905">
        <f>SUM(O362:O365)</f>
        <v>0.18055555555555552</v>
      </c>
      <c r="P366" s="431"/>
      <c r="Q366" s="431"/>
      <c r="R366" s="431"/>
      <c r="S366" s="3105"/>
      <c r="T366" s="1906"/>
      <c r="Y366" s="9"/>
      <c r="Z366" s="15"/>
      <c r="AA366" s="15"/>
      <c r="AB366" s="15"/>
      <c r="AC366" s="15"/>
      <c r="AE366" s="15"/>
      <c r="AF366" s="2119"/>
      <c r="AG366" s="430"/>
      <c r="AH366" s="431"/>
      <c r="AI366" s="1905">
        <f>SUM(AI362:AI365)</f>
        <v>0.18055555555555552</v>
      </c>
      <c r="AJ366" s="431"/>
      <c r="AK366" s="431"/>
      <c r="AL366" s="431"/>
      <c r="AM366" s="431"/>
      <c r="AN366" s="1906"/>
      <c r="AP366" s="15"/>
      <c r="AQ366" s="9"/>
      <c r="AR366" s="9"/>
      <c r="AS366" s="9"/>
      <c r="AT366" s="15"/>
      <c r="AU366" s="15"/>
      <c r="AV366" s="15"/>
      <c r="AW366" s="15"/>
      <c r="AY366" s="15"/>
      <c r="AZ366" s="2119"/>
      <c r="BA366" s="431"/>
      <c r="BB366" s="1905">
        <f>SUM(BB362:BB365)</f>
        <v>0.18055555555555552</v>
      </c>
      <c r="BC366" s="431"/>
      <c r="BD366" s="431"/>
      <c r="BE366" s="431"/>
      <c r="BF366" s="431"/>
      <c r="BG366" s="431"/>
      <c r="BH366" s="1906"/>
      <c r="CH366" s="3">
        <v>1</v>
      </c>
    </row>
    <row r="367" spans="2:86" ht="15.75">
      <c r="B367" s="15"/>
      <c r="C367" s="9"/>
      <c r="D367" s="9"/>
      <c r="E367" s="9"/>
      <c r="F367" s="15"/>
      <c r="G367" s="15"/>
      <c r="H367" s="15"/>
      <c r="I367" s="15"/>
      <c r="J367" s="15"/>
      <c r="K367" s="15"/>
      <c r="L367" s="1885">
        <v>0</v>
      </c>
      <c r="M367" s="432" t="s">
        <v>175</v>
      </c>
      <c r="N367" s="195"/>
      <c r="O367" s="195"/>
      <c r="P367" s="195"/>
      <c r="Q367" s="195"/>
      <c r="R367" s="195"/>
      <c r="S367" s="433"/>
      <c r="T367" s="1886"/>
      <c r="V367" s="15"/>
      <c r="W367" s="9"/>
      <c r="X367" s="9"/>
      <c r="Y367" s="9"/>
      <c r="Z367" s="15"/>
      <c r="AA367" s="15"/>
      <c r="AB367" s="15"/>
      <c r="AC367" s="15"/>
      <c r="AD367" s="15"/>
      <c r="AE367" s="15"/>
      <c r="AF367" s="1885">
        <v>0</v>
      </c>
      <c r="AG367" s="432" t="s">
        <v>900</v>
      </c>
      <c r="AH367" s="195"/>
      <c r="AI367" s="195"/>
      <c r="AJ367" s="195"/>
      <c r="AK367" s="195"/>
      <c r="AL367" s="195"/>
      <c r="AM367" s="433"/>
      <c r="AN367" s="1886"/>
      <c r="AP367" s="15"/>
      <c r="AQ367" s="9"/>
      <c r="AR367" s="9"/>
      <c r="AS367" s="9"/>
      <c r="AT367" s="15"/>
      <c r="AU367" s="15"/>
      <c r="AV367" s="15"/>
      <c r="AW367" s="15"/>
      <c r="AX367" s="15"/>
      <c r="AY367" s="15"/>
      <c r="AZ367" s="1885">
        <v>0</v>
      </c>
      <c r="BA367" s="432" t="s">
        <v>921</v>
      </c>
      <c r="BB367" s="195"/>
      <c r="BC367" s="195"/>
      <c r="BD367" s="195"/>
      <c r="BE367" s="195"/>
      <c r="BF367" s="195"/>
      <c r="BG367" s="433"/>
      <c r="BH367" s="1886"/>
      <c r="CH367" s="3">
        <v>1</v>
      </c>
    </row>
    <row r="368" spans="2:86" ht="15.75">
      <c r="B368" s="15"/>
      <c r="C368" s="9"/>
      <c r="D368" s="9"/>
      <c r="E368" s="9"/>
      <c r="F368" s="15"/>
      <c r="G368" s="15"/>
      <c r="H368" s="15"/>
      <c r="I368" s="15"/>
      <c r="J368" s="15"/>
      <c r="K368" s="15"/>
      <c r="L368" s="1848" t="str">
        <f>IF(ISBLANK(M368),"",LARGE(L367:L367,1)+1)</f>
        <v/>
      </c>
      <c r="M368" s="1849"/>
      <c r="N368" s="1887"/>
      <c r="O368" s="1887"/>
      <c r="P368" s="1887"/>
      <c r="Q368" s="1887"/>
      <c r="R368" s="1887"/>
      <c r="S368" s="1887"/>
      <c r="T368" s="1888"/>
      <c r="V368" s="15"/>
      <c r="W368" s="9"/>
      <c r="X368" s="9"/>
      <c r="Y368" s="9"/>
      <c r="Z368" s="15"/>
      <c r="AA368" s="15"/>
      <c r="AB368" s="15"/>
      <c r="AC368" s="15"/>
      <c r="AD368" s="15"/>
      <c r="AE368" s="15"/>
      <c r="AF368" s="1848" t="str">
        <f>IF(ISBLANK(AG368),"",LARGE(AF367:AF367,1)+1)</f>
        <v/>
      </c>
      <c r="AG368" s="1849"/>
      <c r="AH368" s="1887"/>
      <c r="AI368" s="1887"/>
      <c r="AJ368" s="1887"/>
      <c r="AK368" s="1887"/>
      <c r="AL368" s="1887"/>
      <c r="AM368" s="1887"/>
      <c r="AN368" s="1888"/>
      <c r="AP368" s="15"/>
      <c r="AQ368" s="9"/>
      <c r="AR368" s="9"/>
      <c r="AS368" s="9"/>
      <c r="AT368" s="15"/>
      <c r="AU368" s="15"/>
      <c r="AV368" s="15"/>
      <c r="AW368" s="15"/>
      <c r="AX368" s="15"/>
      <c r="AY368" s="15"/>
      <c r="AZ368" s="1848" t="str">
        <f>IF(ISBLANK(BA368),"",LARGE(AZ367:AZ367,1)+1)</f>
        <v/>
      </c>
      <c r="BA368" s="1849"/>
      <c r="BB368" s="1887"/>
      <c r="BC368" s="1887"/>
      <c r="BD368" s="1887"/>
      <c r="BE368" s="1887"/>
      <c r="BF368" s="1887"/>
      <c r="BG368" s="1887"/>
      <c r="BH368" s="1888"/>
      <c r="CH368" s="3">
        <v>1</v>
      </c>
    </row>
    <row r="369" spans="2:86" ht="15.75">
      <c r="B369" s="15"/>
      <c r="C369" s="9"/>
      <c r="D369" s="9"/>
      <c r="E369" s="9"/>
      <c r="F369" s="15"/>
      <c r="G369" s="15"/>
      <c r="H369" s="15"/>
      <c r="I369" s="15"/>
      <c r="J369" s="15"/>
      <c r="K369" s="15"/>
      <c r="L369" s="1848" t="str">
        <f>IF(ISBLANK(M369),"",LARGE(L367:L368,1)+1)</f>
        <v/>
      </c>
      <c r="M369" s="1849"/>
      <c r="N369" s="1887"/>
      <c r="O369" s="1887"/>
      <c r="P369" s="1887"/>
      <c r="Q369" s="1887"/>
      <c r="R369" s="1887"/>
      <c r="S369" s="1887"/>
      <c r="T369" s="1888"/>
      <c r="V369" s="15"/>
      <c r="W369" s="9"/>
      <c r="X369" s="9"/>
      <c r="Y369" s="9"/>
      <c r="Z369" s="15"/>
      <c r="AA369" s="15"/>
      <c r="AB369" s="15"/>
      <c r="AC369" s="15"/>
      <c r="AD369" s="15"/>
      <c r="AE369" s="15"/>
      <c r="AF369" s="1848" t="str">
        <f>IF(ISBLANK(AG369),"",LARGE(AF367:AF368,1)+1)</f>
        <v/>
      </c>
      <c r="AG369" s="1849"/>
      <c r="AH369" s="1887"/>
      <c r="AI369" s="1887"/>
      <c r="AJ369" s="1887"/>
      <c r="AK369" s="1887"/>
      <c r="AL369" s="1887"/>
      <c r="AM369" s="1887"/>
      <c r="AN369" s="1888"/>
      <c r="AP369" s="15"/>
      <c r="AQ369" s="9"/>
      <c r="AR369" s="9"/>
      <c r="AS369" s="9"/>
      <c r="AT369" s="15"/>
      <c r="AU369" s="15"/>
      <c r="AV369" s="15"/>
      <c r="AW369" s="15"/>
      <c r="AX369" s="15"/>
      <c r="AY369" s="15"/>
      <c r="AZ369" s="1848" t="str">
        <f>IF(ISBLANK(BA369),"",LARGE(AZ367:AZ368,1)+1)</f>
        <v/>
      </c>
      <c r="BA369" s="1849"/>
      <c r="BB369" s="1887"/>
      <c r="BC369" s="1887"/>
      <c r="BD369" s="1887"/>
      <c r="BE369" s="1887"/>
      <c r="BF369" s="1887"/>
      <c r="BG369" s="1887"/>
      <c r="BH369" s="1888"/>
      <c r="CH369" s="3">
        <v>1</v>
      </c>
    </row>
    <row r="370" spans="2:86" ht="15.75">
      <c r="B370" s="15"/>
      <c r="C370" s="9"/>
      <c r="D370" s="9"/>
      <c r="E370" s="9"/>
      <c r="F370" s="15"/>
      <c r="G370" s="15"/>
      <c r="H370" s="15"/>
      <c r="I370" s="15"/>
      <c r="J370" s="15"/>
      <c r="K370" s="15"/>
      <c r="L370" s="1848" t="str">
        <f>IF(ISBLANK(M370),"",LARGE(L367:L369,1)+1)</f>
        <v/>
      </c>
      <c r="M370" s="1849"/>
      <c r="N370" s="1887"/>
      <c r="O370" s="1887"/>
      <c r="P370" s="1887"/>
      <c r="Q370" s="1887"/>
      <c r="R370" s="1887"/>
      <c r="S370" s="1887"/>
      <c r="T370" s="1888"/>
      <c r="V370" s="15"/>
      <c r="W370" s="9"/>
      <c r="X370" s="9"/>
      <c r="Y370" s="9"/>
      <c r="Z370" s="15"/>
      <c r="AA370" s="15"/>
      <c r="AB370" s="15"/>
      <c r="AC370" s="15"/>
      <c r="AD370" s="15"/>
      <c r="AE370" s="15"/>
      <c r="AF370" s="1848" t="str">
        <f>IF(ISBLANK(AG370),"",LARGE(AF367:AF369,1)+1)</f>
        <v/>
      </c>
      <c r="AG370" s="1849"/>
      <c r="AH370" s="1887"/>
      <c r="AI370" s="1887"/>
      <c r="AJ370" s="1887"/>
      <c r="AK370" s="1887"/>
      <c r="AL370" s="1887"/>
      <c r="AM370" s="1887"/>
      <c r="AN370" s="1888"/>
      <c r="AP370" s="15"/>
      <c r="AQ370" s="9"/>
      <c r="AR370" s="9"/>
      <c r="AS370" s="9"/>
      <c r="AT370" s="15"/>
      <c r="AU370" s="15"/>
      <c r="AV370" s="15"/>
      <c r="AW370" s="15"/>
      <c r="AX370" s="15"/>
      <c r="AY370" s="15"/>
      <c r="AZ370" s="1848" t="str">
        <f>IF(ISBLANK(BA370),"",LARGE(AZ367:AZ369,1)+1)</f>
        <v/>
      </c>
      <c r="BA370" s="1849"/>
      <c r="BB370" s="1887"/>
      <c r="BC370" s="1887"/>
      <c r="BD370" s="1887"/>
      <c r="BE370" s="1887"/>
      <c r="BF370" s="1887"/>
      <c r="BG370" s="1887"/>
      <c r="BH370" s="1888"/>
      <c r="CH370" s="3">
        <v>1</v>
      </c>
    </row>
    <row r="371" spans="2:86" ht="15.75">
      <c r="B371" s="15"/>
      <c r="C371" s="9"/>
      <c r="D371" s="9"/>
      <c r="E371" s="9"/>
      <c r="F371" s="15"/>
      <c r="G371" s="15"/>
      <c r="H371" s="15"/>
      <c r="I371" s="15"/>
      <c r="J371" s="15"/>
      <c r="K371" s="15"/>
      <c r="L371" s="1848" t="str">
        <f>IF(ISBLANK(M371),"",LARGE(L367:L370,1)+1)</f>
        <v/>
      </c>
      <c r="M371" s="1849"/>
      <c r="N371" s="1887"/>
      <c r="O371" s="1887"/>
      <c r="P371" s="1887"/>
      <c r="Q371" s="1887"/>
      <c r="R371" s="1887"/>
      <c r="S371" s="1887"/>
      <c r="T371" s="1888"/>
      <c r="V371" s="15"/>
      <c r="W371" s="9"/>
      <c r="X371" s="9"/>
      <c r="Y371" s="9"/>
      <c r="Z371" s="15"/>
      <c r="AA371" s="15"/>
      <c r="AB371" s="15"/>
      <c r="AC371" s="15"/>
      <c r="AD371" s="15"/>
      <c r="AE371" s="15"/>
      <c r="AF371" s="1848" t="str">
        <f>IF(ISBLANK(AG371),"",LARGE(AF367:AF370,1)+1)</f>
        <v/>
      </c>
      <c r="AG371" s="1849"/>
      <c r="AH371" s="1887"/>
      <c r="AI371" s="1887"/>
      <c r="AJ371" s="1887"/>
      <c r="AK371" s="1887"/>
      <c r="AL371" s="1887"/>
      <c r="AM371" s="1887"/>
      <c r="AN371" s="1888"/>
      <c r="AP371" s="15"/>
      <c r="AQ371" s="9"/>
      <c r="AR371" s="9"/>
      <c r="AS371" s="9"/>
      <c r="AT371" s="15"/>
      <c r="AU371" s="15"/>
      <c r="AV371" s="15"/>
      <c r="AW371" s="15"/>
      <c r="AX371" s="15"/>
      <c r="AY371" s="15"/>
      <c r="AZ371" s="1848" t="str">
        <f>IF(ISBLANK(BA371),"",LARGE(AZ367:AZ370,1)+1)</f>
        <v/>
      </c>
      <c r="BA371" s="1849"/>
      <c r="BB371" s="1887"/>
      <c r="BC371" s="1887"/>
      <c r="BD371" s="1887"/>
      <c r="BE371" s="1887"/>
      <c r="BF371" s="1887"/>
      <c r="BG371" s="1887"/>
      <c r="BH371" s="1888"/>
      <c r="CH371" s="3">
        <v>1</v>
      </c>
    </row>
    <row r="372" spans="2:86" ht="15.75">
      <c r="B372" s="15"/>
      <c r="C372" s="9"/>
      <c r="D372" s="9"/>
      <c r="E372" s="9"/>
      <c r="F372" s="15"/>
      <c r="G372" s="15"/>
      <c r="H372" s="15"/>
      <c r="I372" s="15"/>
      <c r="J372" s="15"/>
      <c r="K372" s="15"/>
      <c r="L372" s="1848" t="str">
        <f>IF(ISBLANK(M372),"",LARGE(L367:L371,1)+1)</f>
        <v/>
      </c>
      <c r="M372" s="1849"/>
      <c r="N372" s="1887"/>
      <c r="O372" s="1887"/>
      <c r="P372" s="1887"/>
      <c r="Q372" s="1887"/>
      <c r="R372" s="1887"/>
      <c r="S372" s="1887"/>
      <c r="T372" s="1888"/>
      <c r="V372" s="15"/>
      <c r="W372" s="9"/>
      <c r="X372" s="9"/>
      <c r="Y372" s="9"/>
      <c r="Z372" s="15"/>
      <c r="AA372" s="15"/>
      <c r="AB372" s="15"/>
      <c r="AC372" s="15"/>
      <c r="AD372" s="15"/>
      <c r="AE372" s="15"/>
      <c r="AF372" s="1848" t="str">
        <f>IF(ISBLANK(AG372),"",LARGE(AF367:AF371,1)+1)</f>
        <v/>
      </c>
      <c r="AG372" s="1849"/>
      <c r="AH372" s="1887"/>
      <c r="AI372" s="1887"/>
      <c r="AJ372" s="1887"/>
      <c r="AK372" s="1887"/>
      <c r="AL372" s="1887"/>
      <c r="AM372" s="1887"/>
      <c r="AN372" s="1888"/>
      <c r="AP372" s="15"/>
      <c r="AQ372" s="9"/>
      <c r="AR372" s="9"/>
      <c r="AS372" s="9"/>
      <c r="AT372" s="15"/>
      <c r="AU372" s="15"/>
      <c r="AV372" s="15"/>
      <c r="AW372" s="15"/>
      <c r="AX372" s="15"/>
      <c r="AY372" s="15"/>
      <c r="AZ372" s="1848" t="str">
        <f>IF(ISBLANK(BA372),"",LARGE(AZ367:AZ371,1)+1)</f>
        <v/>
      </c>
      <c r="BA372" s="1849"/>
      <c r="BB372" s="1887"/>
      <c r="BC372" s="1887"/>
      <c r="BD372" s="1887"/>
      <c r="BE372" s="1887"/>
      <c r="BF372" s="1887"/>
      <c r="BG372" s="1887"/>
      <c r="BH372" s="1888"/>
      <c r="CH372" s="3">
        <v>1</v>
      </c>
    </row>
    <row r="373" spans="2:86" ht="15.75">
      <c r="B373" s="15"/>
      <c r="C373" s="9"/>
      <c r="D373" s="9"/>
      <c r="E373" s="9"/>
      <c r="F373" s="15"/>
      <c r="G373" s="15"/>
      <c r="H373" s="15"/>
      <c r="I373" s="15"/>
      <c r="J373" s="15"/>
      <c r="K373" s="15"/>
      <c r="L373" s="1848" t="str">
        <f>IF(ISBLANK(M373),"",LARGE(L367:L372,1)+1)</f>
        <v/>
      </c>
      <c r="M373" s="1849"/>
      <c r="N373" s="1887"/>
      <c r="O373" s="1887"/>
      <c r="P373" s="1887"/>
      <c r="Q373" s="1887"/>
      <c r="R373" s="1887"/>
      <c r="S373" s="1887"/>
      <c r="T373" s="1888"/>
      <c r="V373" s="15"/>
      <c r="W373" s="9"/>
      <c r="X373" s="9"/>
      <c r="Y373" s="9"/>
      <c r="Z373" s="15"/>
      <c r="AA373" s="15"/>
      <c r="AB373" s="15"/>
      <c r="AC373" s="15"/>
      <c r="AD373" s="15"/>
      <c r="AE373" s="15"/>
      <c r="AF373" s="1848" t="str">
        <f>IF(ISBLANK(AG373),"",LARGE(AF367:AF372,1)+1)</f>
        <v/>
      </c>
      <c r="AG373" s="1849"/>
      <c r="AH373" s="1887"/>
      <c r="AI373" s="1887"/>
      <c r="AJ373" s="1887"/>
      <c r="AK373" s="1887"/>
      <c r="AL373" s="1887"/>
      <c r="AM373" s="1887"/>
      <c r="AN373" s="1888"/>
      <c r="AP373" s="15"/>
      <c r="AQ373" s="9"/>
      <c r="AR373" s="9"/>
      <c r="AS373" s="9"/>
      <c r="AT373" s="15"/>
      <c r="AU373" s="15"/>
      <c r="AV373" s="15"/>
      <c r="AW373" s="15"/>
      <c r="AX373" s="15"/>
      <c r="AY373" s="15"/>
      <c r="AZ373" s="1848" t="str">
        <f>IF(ISBLANK(BA373),"",LARGE(AZ367:AZ372,1)+1)</f>
        <v/>
      </c>
      <c r="BA373" s="1849"/>
      <c r="BB373" s="1887"/>
      <c r="BC373" s="1887"/>
      <c r="BD373" s="1887"/>
      <c r="BE373" s="1887"/>
      <c r="BF373" s="1887"/>
      <c r="BG373" s="1887"/>
      <c r="BH373" s="1888"/>
      <c r="CH373" s="3">
        <v>1</v>
      </c>
    </row>
    <row r="374" spans="2:86" ht="15.75">
      <c r="B374" s="15"/>
      <c r="C374" s="9"/>
      <c r="D374" s="9"/>
      <c r="E374" s="9"/>
      <c r="F374" s="15"/>
      <c r="G374" s="15"/>
      <c r="H374" s="15"/>
      <c r="I374" s="15"/>
      <c r="J374" s="15"/>
      <c r="K374" s="15"/>
      <c r="L374" s="1848" t="str">
        <f>IF(ISBLANK(M374),"",LARGE(L367:L373,1)+1)</f>
        <v/>
      </c>
      <c r="M374" s="1872"/>
      <c r="N374" s="492"/>
      <c r="O374" s="492"/>
      <c r="P374" s="492"/>
      <c r="Q374" s="492"/>
      <c r="R374" s="492"/>
      <c r="S374" s="393"/>
      <c r="T374" s="1876"/>
      <c r="V374" s="15"/>
      <c r="W374" s="9"/>
      <c r="X374" s="9"/>
      <c r="Y374" s="9"/>
      <c r="Z374" s="15"/>
      <c r="AA374" s="15"/>
      <c r="AB374" s="15"/>
      <c r="AC374" s="15"/>
      <c r="AD374" s="15"/>
      <c r="AE374" s="15"/>
      <c r="AF374" s="1848" t="str">
        <f>IF(ISBLANK(AG374),"",LARGE(AF367:AF373,1)+1)</f>
        <v/>
      </c>
      <c r="AG374" s="1872"/>
      <c r="AH374" s="492"/>
      <c r="AI374" s="492"/>
      <c r="AJ374" s="492"/>
      <c r="AK374" s="492"/>
      <c r="AL374" s="492"/>
      <c r="AM374" s="393"/>
      <c r="AN374" s="1876"/>
      <c r="AP374" s="15"/>
      <c r="AQ374" s="9"/>
      <c r="AR374" s="9"/>
      <c r="AS374" s="9"/>
      <c r="AT374" s="15"/>
      <c r="AU374" s="15"/>
      <c r="AV374" s="15"/>
      <c r="AW374" s="15"/>
      <c r="AX374" s="15"/>
      <c r="AY374" s="15"/>
      <c r="AZ374" s="1848" t="str">
        <f>IF(ISBLANK(BA374),"",LARGE(AZ367:AZ373,1)+1)</f>
        <v/>
      </c>
      <c r="BA374" s="1872"/>
      <c r="BB374" s="492"/>
      <c r="BC374" s="492"/>
      <c r="BD374" s="492"/>
      <c r="BE374" s="492"/>
      <c r="BF374" s="492"/>
      <c r="BG374" s="393"/>
      <c r="BH374" s="1876"/>
      <c r="CH374" s="3">
        <v>1</v>
      </c>
    </row>
    <row r="375" spans="2:86" ht="15.75">
      <c r="B375" s="15"/>
      <c r="C375" s="9"/>
      <c r="D375" s="9"/>
      <c r="E375" s="9"/>
      <c r="F375" s="15"/>
      <c r="G375" s="15"/>
      <c r="H375" s="15"/>
      <c r="I375" s="15"/>
      <c r="J375" s="15"/>
      <c r="K375" s="15"/>
      <c r="L375" s="1848" t="str">
        <f>IF(ISBLANK(M375),"",LARGE(L367:L374,1)+1)</f>
        <v/>
      </c>
      <c r="M375" s="1872"/>
      <c r="N375" s="492"/>
      <c r="O375" s="492"/>
      <c r="P375" s="492"/>
      <c r="Q375" s="492"/>
      <c r="R375" s="492"/>
      <c r="S375" s="393"/>
      <c r="T375" s="1876"/>
      <c r="V375" s="15"/>
      <c r="W375" s="9"/>
      <c r="X375" s="9"/>
      <c r="Y375" s="9"/>
      <c r="Z375" s="15"/>
      <c r="AA375" s="15"/>
      <c r="AB375" s="15"/>
      <c r="AC375" s="15"/>
      <c r="AD375" s="15"/>
      <c r="AE375" s="15"/>
      <c r="AF375" s="1848" t="str">
        <f>IF(ISBLANK(AG375),"",LARGE(AF367:AF374,1)+1)</f>
        <v/>
      </c>
      <c r="AG375" s="1872"/>
      <c r="AH375" s="492"/>
      <c r="AI375" s="492"/>
      <c r="AJ375" s="492"/>
      <c r="AK375" s="492"/>
      <c r="AL375" s="492"/>
      <c r="AM375" s="393"/>
      <c r="AN375" s="1876"/>
      <c r="AP375" s="15"/>
      <c r="AQ375" s="9"/>
      <c r="AR375" s="9"/>
      <c r="AS375" s="9"/>
      <c r="AT375" s="15"/>
      <c r="AU375" s="15"/>
      <c r="AV375" s="15"/>
      <c r="AW375" s="15"/>
      <c r="AX375" s="15"/>
      <c r="AY375" s="15"/>
      <c r="AZ375" s="1848" t="str">
        <f>IF(ISBLANK(BA375),"",LARGE(AZ367:AZ374,1)+1)</f>
        <v/>
      </c>
      <c r="BA375" s="1872"/>
      <c r="BB375" s="492"/>
      <c r="BC375" s="492"/>
      <c r="BD375" s="492"/>
      <c r="BE375" s="492"/>
      <c r="BF375" s="492"/>
      <c r="BG375" s="393"/>
      <c r="BH375" s="1876"/>
      <c r="CH375" s="3">
        <v>1</v>
      </c>
    </row>
    <row r="376" spans="2:86" ht="15.75">
      <c r="B376" s="15"/>
      <c r="C376" s="9"/>
      <c r="D376" s="9"/>
      <c r="E376" s="9"/>
      <c r="F376" s="15"/>
      <c r="G376" s="15"/>
      <c r="H376" s="15"/>
      <c r="I376" s="15"/>
      <c r="J376" s="15"/>
      <c r="K376" s="15"/>
      <c r="L376" s="1848" t="str">
        <f>IF(ISBLANK(M376),"",LARGE(L367:L375,1)+1)</f>
        <v/>
      </c>
      <c r="M376" s="1872"/>
      <c r="N376" s="492"/>
      <c r="O376" s="492"/>
      <c r="P376" s="492"/>
      <c r="Q376" s="492"/>
      <c r="R376" s="492"/>
      <c r="S376" s="393"/>
      <c r="T376" s="1876"/>
      <c r="V376" s="15"/>
      <c r="W376" s="9"/>
      <c r="X376" s="9"/>
      <c r="Y376" s="9"/>
      <c r="Z376" s="15"/>
      <c r="AA376" s="15"/>
      <c r="AB376" s="15"/>
      <c r="AC376" s="15"/>
      <c r="AD376" s="15"/>
      <c r="AE376" s="15"/>
      <c r="AF376" s="1848" t="str">
        <f>IF(ISBLANK(AG376),"",LARGE(AF367:AF375,1)+1)</f>
        <v/>
      </c>
      <c r="AG376" s="1872"/>
      <c r="AH376" s="492"/>
      <c r="AI376" s="492"/>
      <c r="AJ376" s="492"/>
      <c r="AK376" s="492"/>
      <c r="AL376" s="492"/>
      <c r="AM376" s="393"/>
      <c r="AN376" s="1876"/>
      <c r="AP376" s="15"/>
      <c r="AQ376" s="9"/>
      <c r="AR376" s="9"/>
      <c r="AS376" s="9"/>
      <c r="AT376" s="15"/>
      <c r="AU376" s="15"/>
      <c r="AV376" s="15"/>
      <c r="AW376" s="15"/>
      <c r="AX376" s="15"/>
      <c r="AY376" s="15"/>
      <c r="AZ376" s="1848" t="str">
        <f>IF(ISBLANK(BA376),"",LARGE(AZ367:AZ375,1)+1)</f>
        <v/>
      </c>
      <c r="BA376" s="1872"/>
      <c r="BB376" s="492"/>
      <c r="BC376" s="492"/>
      <c r="BD376" s="492"/>
      <c r="BE376" s="492"/>
      <c r="BF376" s="492"/>
      <c r="BG376" s="393"/>
      <c r="BH376" s="1876"/>
      <c r="CH376" s="3">
        <v>1</v>
      </c>
    </row>
    <row r="377" spans="2:86">
      <c r="B377" s="15"/>
      <c r="C377" s="9"/>
      <c r="D377" s="9"/>
      <c r="E377" s="9"/>
      <c r="F377" s="15"/>
      <c r="G377" s="15"/>
      <c r="H377" s="15"/>
      <c r="I377" s="15"/>
      <c r="J377" s="15"/>
      <c r="K377" s="15"/>
      <c r="L377" s="1878"/>
      <c r="M377" s="1878"/>
      <c r="N377" s="391"/>
      <c r="O377" s="391"/>
      <c r="P377" s="391"/>
      <c r="Q377" s="391"/>
      <c r="R377" s="391"/>
      <c r="S377" s="392"/>
      <c r="T377" s="1879" t="s">
        <v>205</v>
      </c>
      <c r="V377" s="15"/>
      <c r="W377" s="9"/>
      <c r="X377" s="9"/>
      <c r="Y377" s="9"/>
      <c r="Z377" s="15"/>
      <c r="AA377" s="15"/>
      <c r="AB377" s="15"/>
      <c r="AC377" s="15"/>
      <c r="AD377" s="15"/>
      <c r="AE377" s="15"/>
      <c r="AF377" s="1878"/>
      <c r="AG377" s="1878"/>
      <c r="AH377" s="391"/>
      <c r="AI377" s="391"/>
      <c r="AJ377" s="391"/>
      <c r="AK377" s="391"/>
      <c r="AL377" s="391"/>
      <c r="AM377" s="392"/>
      <c r="AN377" s="1879" t="s">
        <v>1448</v>
      </c>
      <c r="AP377" s="15"/>
      <c r="AQ377" s="9"/>
      <c r="AR377" s="9"/>
      <c r="AS377" s="9"/>
      <c r="AT377" s="15"/>
      <c r="AU377" s="15"/>
      <c r="AV377" s="15"/>
      <c r="AW377" s="15"/>
      <c r="AX377" s="15"/>
      <c r="AY377" s="15"/>
      <c r="AZ377" s="1878"/>
      <c r="BA377" s="1878"/>
      <c r="BB377" s="391"/>
      <c r="BC377" s="391"/>
      <c r="BD377" s="391"/>
      <c r="BE377" s="391"/>
      <c r="BF377" s="391"/>
      <c r="BG377" s="392"/>
      <c r="BH377" s="1879" t="s">
        <v>926</v>
      </c>
      <c r="CH377" s="3">
        <v>1</v>
      </c>
    </row>
    <row r="378" spans="2:86" ht="15.75">
      <c r="B378" s="15"/>
      <c r="C378" s="9"/>
      <c r="D378" s="9"/>
      <c r="E378" s="9"/>
      <c r="F378" s="15"/>
      <c r="G378" s="15"/>
      <c r="H378" s="15"/>
      <c r="I378" s="15"/>
      <c r="J378" s="15"/>
      <c r="K378" s="15"/>
      <c r="L378" s="1880"/>
      <c r="M378" s="1881"/>
      <c r="N378" s="1882"/>
      <c r="O378" s="1882"/>
      <c r="P378" s="1852"/>
      <c r="Q378" s="1852"/>
      <c r="R378" s="1852"/>
      <c r="S378" s="1852"/>
      <c r="T378" s="1852"/>
      <c r="V378" s="15"/>
      <c r="W378" s="9"/>
      <c r="X378" s="9"/>
      <c r="Y378" s="9"/>
      <c r="Z378" s="15"/>
      <c r="AA378" s="15"/>
      <c r="AB378" s="15"/>
      <c r="AC378" s="15"/>
      <c r="AD378" s="15"/>
      <c r="AE378" s="15"/>
      <c r="AF378" s="1880"/>
      <c r="AG378" s="1881"/>
      <c r="AH378" s="1882"/>
      <c r="AI378" s="1882"/>
      <c r="AJ378" s="1852"/>
      <c r="AK378" s="1852"/>
      <c r="AL378" s="1852"/>
      <c r="AM378" s="1852"/>
      <c r="AN378" s="1852"/>
      <c r="AP378" s="15"/>
      <c r="AQ378" s="9"/>
      <c r="AR378" s="9"/>
      <c r="AS378" s="9"/>
      <c r="AT378" s="15"/>
      <c r="AU378" s="15"/>
      <c r="AV378" s="15"/>
      <c r="AW378" s="15"/>
      <c r="AX378" s="15"/>
      <c r="AY378" s="15"/>
      <c r="AZ378" s="1880"/>
      <c r="BA378" s="1881"/>
      <c r="BB378" s="1882"/>
      <c r="BC378" s="1882"/>
      <c r="BD378" s="1852"/>
      <c r="BE378" s="1852"/>
      <c r="BF378" s="1852"/>
      <c r="BG378" s="1852"/>
      <c r="BH378" s="1852"/>
      <c r="CH378" s="3">
        <v>1</v>
      </c>
    </row>
    <row r="379" spans="2:86" ht="15.75">
      <c r="B379" s="15"/>
      <c r="C379" s="9"/>
      <c r="D379" s="9"/>
      <c r="E379" s="9"/>
      <c r="F379" s="15"/>
      <c r="G379" s="15"/>
      <c r="H379" s="15"/>
      <c r="I379" s="15"/>
      <c r="J379" s="15"/>
      <c r="K379" s="15"/>
      <c r="L379" s="1813" t="s">
        <v>8456</v>
      </c>
      <c r="M379" s="265"/>
      <c r="N379" s="265"/>
      <c r="O379" s="265"/>
      <c r="P379" s="265"/>
      <c r="Q379" s="266"/>
      <c r="R379" s="266"/>
      <c r="S379" s="266"/>
      <c r="T379" s="655" t="s">
        <v>227</v>
      </c>
      <c r="V379" s="15"/>
      <c r="W379" s="9"/>
      <c r="X379" s="9"/>
      <c r="Y379" s="9"/>
      <c r="Z379" s="15"/>
      <c r="AA379" s="15"/>
      <c r="AB379" s="15"/>
      <c r="AC379" s="15"/>
      <c r="AD379" s="15"/>
      <c r="AE379" s="15"/>
      <c r="AF379" s="1842" t="s">
        <v>8548</v>
      </c>
      <c r="AG379" s="265"/>
      <c r="AH379" s="265"/>
      <c r="AI379" s="265"/>
      <c r="AJ379" s="265"/>
      <c r="AK379" s="266"/>
      <c r="AL379" s="266"/>
      <c r="AM379" s="266"/>
      <c r="AN379" s="655" t="s">
        <v>227</v>
      </c>
      <c r="AP379" s="15"/>
      <c r="AQ379" s="9"/>
      <c r="AR379" s="9"/>
      <c r="AS379" s="9"/>
      <c r="AT379" s="15"/>
      <c r="AU379" s="15"/>
      <c r="AV379" s="15"/>
      <c r="AW379" s="15"/>
      <c r="AX379" s="15"/>
      <c r="AY379" s="15"/>
      <c r="AZ379" s="1842" t="s">
        <v>8549</v>
      </c>
      <c r="BA379" s="265"/>
      <c r="BB379" s="265"/>
      <c r="BC379" s="265"/>
      <c r="BD379" s="265"/>
      <c r="BE379" s="266"/>
      <c r="BF379" s="266"/>
      <c r="BG379" s="266"/>
      <c r="BH379" s="655" t="s">
        <v>227</v>
      </c>
      <c r="CH379" s="3">
        <v>1</v>
      </c>
    </row>
    <row r="380" spans="2:86" ht="15.75">
      <c r="B380" s="15"/>
      <c r="C380" s="9"/>
      <c r="D380" s="9"/>
      <c r="E380" s="9"/>
      <c r="F380" s="15"/>
      <c r="G380" s="15"/>
      <c r="H380" s="15"/>
      <c r="I380" s="15"/>
      <c r="J380" s="15"/>
      <c r="K380" s="15"/>
      <c r="L380" s="1890"/>
      <c r="M380" s="1907"/>
      <c r="N380" s="204"/>
      <c r="O380" s="204"/>
      <c r="P380" s="204" t="s">
        <v>180</v>
      </c>
      <c r="Q380" s="1908">
        <v>3.472222222222222E-3</v>
      </c>
      <c r="R380" s="447">
        <v>100</v>
      </c>
      <c r="S380" s="448" t="s">
        <v>464</v>
      </c>
      <c r="T380" s="1909"/>
      <c r="V380" s="15"/>
      <c r="W380" s="9"/>
      <c r="X380" s="9"/>
      <c r="Y380" s="9"/>
      <c r="Z380" s="15"/>
      <c r="AA380" s="15"/>
      <c r="AB380" s="15"/>
      <c r="AC380" s="15"/>
      <c r="AD380" s="15"/>
      <c r="AE380" s="15"/>
      <c r="AF380" s="1890"/>
      <c r="AG380" s="1907"/>
      <c r="AH380" s="204"/>
      <c r="AI380" s="204"/>
      <c r="AJ380" s="204" t="s">
        <v>675</v>
      </c>
      <c r="AK380" s="1908">
        <v>3.472222222222222E-3</v>
      </c>
      <c r="AL380" s="447">
        <v>100</v>
      </c>
      <c r="AM380" s="448" t="s">
        <v>1506</v>
      </c>
      <c r="AN380" s="1909"/>
      <c r="AP380" s="15"/>
      <c r="AQ380" s="9"/>
      <c r="AR380" s="9"/>
      <c r="AS380" s="9"/>
      <c r="AT380" s="15"/>
      <c r="AU380" s="15"/>
      <c r="AV380" s="15"/>
      <c r="AW380" s="15"/>
      <c r="AX380" s="15"/>
      <c r="AY380" s="15"/>
      <c r="AZ380" s="1890"/>
      <c r="BA380" s="1907"/>
      <c r="BB380" s="204"/>
      <c r="BC380" s="204" t="s">
        <v>676</v>
      </c>
      <c r="BD380" s="1908">
        <v>3.472222222222222E-3</v>
      </c>
      <c r="BE380" s="447">
        <v>100</v>
      </c>
      <c r="BF380" s="448" t="s">
        <v>1507</v>
      </c>
      <c r="BG380" s="448"/>
      <c r="BH380" s="1909"/>
      <c r="CH380" s="3">
        <v>1</v>
      </c>
    </row>
    <row r="381" spans="2:86" ht="15.75">
      <c r="B381" s="15"/>
      <c r="C381" s="9"/>
      <c r="D381" s="9"/>
      <c r="E381" s="9"/>
      <c r="F381" s="15"/>
      <c r="G381" s="15"/>
      <c r="H381" s="15"/>
      <c r="I381" s="15"/>
      <c r="J381" s="15"/>
      <c r="K381" s="15"/>
      <c r="L381" s="1890"/>
      <c r="M381" s="1910"/>
      <c r="N381" s="204"/>
      <c r="O381" s="204"/>
      <c r="P381" s="204" t="s">
        <v>182</v>
      </c>
      <c r="Q381" s="1911">
        <v>1.0416666666666666E-2</v>
      </c>
      <c r="R381" s="427">
        <v>90</v>
      </c>
      <c r="S381" s="449" t="s">
        <v>465</v>
      </c>
      <c r="T381" s="1912"/>
      <c r="V381" s="15"/>
      <c r="W381" s="9"/>
      <c r="X381" s="9"/>
      <c r="Y381" s="9"/>
      <c r="Z381" s="15"/>
      <c r="AA381" s="15"/>
      <c r="AB381" s="15"/>
      <c r="AC381" s="15"/>
      <c r="AD381" s="15"/>
      <c r="AE381" s="15"/>
      <c r="AF381" s="1890"/>
      <c r="AG381" s="1910"/>
      <c r="AH381" s="204"/>
      <c r="AI381" s="204"/>
      <c r="AJ381" s="204" t="s">
        <v>1508</v>
      </c>
      <c r="AK381" s="1911">
        <v>1.0416666666666666E-2</v>
      </c>
      <c r="AL381" s="427">
        <v>90</v>
      </c>
      <c r="AM381" s="449" t="s">
        <v>1509</v>
      </c>
      <c r="AN381" s="1912"/>
      <c r="AP381" s="15"/>
      <c r="AQ381" s="9"/>
      <c r="AR381" s="9"/>
      <c r="AS381" s="9"/>
      <c r="AT381" s="15"/>
      <c r="AU381" s="15"/>
      <c r="AV381" s="15"/>
      <c r="AW381" s="15"/>
      <c r="AX381" s="15"/>
      <c r="AY381" s="15"/>
      <c r="AZ381" s="1890"/>
      <c r="BA381" s="1910"/>
      <c r="BB381" s="204"/>
      <c r="BC381" s="204" t="s">
        <v>681</v>
      </c>
      <c r="BD381" s="1911">
        <v>1.0416666666666666E-2</v>
      </c>
      <c r="BE381" s="427">
        <v>90</v>
      </c>
      <c r="BF381" s="449" t="s">
        <v>1510</v>
      </c>
      <c r="BG381" s="449"/>
      <c r="BH381" s="1912"/>
      <c r="CH381" s="3">
        <v>1</v>
      </c>
    </row>
    <row r="382" spans="2:86" ht="18.75">
      <c r="B382" s="15"/>
      <c r="C382" s="9"/>
      <c r="D382" s="9"/>
      <c r="E382" s="9"/>
      <c r="F382" s="15"/>
      <c r="G382" s="15"/>
      <c r="H382" s="15"/>
      <c r="I382" s="15"/>
      <c r="J382" s="15"/>
      <c r="K382" s="15"/>
      <c r="L382" s="1890"/>
      <c r="M382" s="1910"/>
      <c r="N382" s="204"/>
      <c r="O382" s="204"/>
      <c r="P382" s="204" t="s">
        <v>466</v>
      </c>
      <c r="Q382" s="1913">
        <v>2.0833333333333332E-2</v>
      </c>
      <c r="R382" s="450" t="s">
        <v>173</v>
      </c>
      <c r="S382" s="1914" t="s">
        <v>172</v>
      </c>
      <c r="T382" s="1915"/>
      <c r="V382" s="15"/>
      <c r="W382" s="9"/>
      <c r="X382" s="9"/>
      <c r="Y382" s="9"/>
      <c r="Z382" s="15"/>
      <c r="AA382" s="15"/>
      <c r="AB382" s="15"/>
      <c r="AC382" s="15"/>
      <c r="AD382" s="15"/>
      <c r="AE382" s="15"/>
      <c r="AF382" s="1890"/>
      <c r="AG382" s="1910"/>
      <c r="AH382" s="204"/>
      <c r="AI382" s="204"/>
      <c r="AJ382" s="204" t="s">
        <v>1511</v>
      </c>
      <c r="AK382" s="1913">
        <v>2.0833333333333332E-2</v>
      </c>
      <c r="AL382" s="450" t="s">
        <v>173</v>
      </c>
      <c r="AM382" s="1914" t="s">
        <v>1512</v>
      </c>
      <c r="AN382" s="1915"/>
      <c r="AP382" s="15"/>
      <c r="AQ382" s="9"/>
      <c r="AR382" s="9"/>
      <c r="AS382" s="9"/>
      <c r="AT382" s="15"/>
      <c r="AU382" s="15"/>
      <c r="AV382" s="15"/>
      <c r="AW382" s="15"/>
      <c r="AX382" s="15"/>
      <c r="AY382" s="15"/>
      <c r="AZ382" s="1890"/>
      <c r="BA382" s="1910"/>
      <c r="BB382" s="204"/>
      <c r="BC382" s="204" t="s">
        <v>1513</v>
      </c>
      <c r="BD382" s="1913">
        <v>2.0833333333333332E-2</v>
      </c>
      <c r="BE382" s="450" t="s">
        <v>173</v>
      </c>
      <c r="BF382" s="1914" t="s">
        <v>1514</v>
      </c>
      <c r="BG382" s="1914"/>
      <c r="BH382" s="1915"/>
      <c r="CH382" s="3">
        <v>1</v>
      </c>
    </row>
    <row r="383" spans="2:86" ht="18.75">
      <c r="B383" s="15"/>
      <c r="C383" s="9"/>
      <c r="D383" s="9"/>
      <c r="E383" s="9"/>
      <c r="F383" s="15"/>
      <c r="G383" s="15"/>
      <c r="H383" s="15"/>
      <c r="I383" s="15"/>
      <c r="J383" s="15"/>
      <c r="K383" s="15"/>
      <c r="L383" s="2119"/>
      <c r="M383" s="1916"/>
      <c r="N383" s="210"/>
      <c r="O383" s="210"/>
      <c r="P383" s="210" t="s">
        <v>191</v>
      </c>
      <c r="Q383" s="1917">
        <f>Q380+Q381+Q382</f>
        <v>3.4722222222222224E-2</v>
      </c>
      <c r="R383" s="451" t="s">
        <v>173</v>
      </c>
      <c r="S383" s="1918" t="s">
        <v>176</v>
      </c>
      <c r="T383" s="1919"/>
      <c r="V383" s="15"/>
      <c r="W383" s="9"/>
      <c r="X383" s="9"/>
      <c r="Y383" s="9"/>
      <c r="Z383" s="15"/>
      <c r="AA383" s="15"/>
      <c r="AB383" s="15"/>
      <c r="AC383" s="15"/>
      <c r="AD383" s="15"/>
      <c r="AE383" s="15"/>
      <c r="AF383" s="2119"/>
      <c r="AG383" s="1916"/>
      <c r="AH383" s="210"/>
      <c r="AI383" s="210"/>
      <c r="AJ383" s="210" t="s">
        <v>191</v>
      </c>
      <c r="AK383" s="1917">
        <f>AK380+AK381+AK382</f>
        <v>3.4722222222222224E-2</v>
      </c>
      <c r="AL383" s="451" t="s">
        <v>173</v>
      </c>
      <c r="AM383" s="1918" t="s">
        <v>901</v>
      </c>
      <c r="AN383" s="1919"/>
      <c r="AP383" s="15"/>
      <c r="AQ383" s="9"/>
      <c r="AR383" s="9"/>
      <c r="AS383" s="9"/>
      <c r="AT383" s="15"/>
      <c r="AU383" s="15"/>
      <c r="AV383" s="15"/>
      <c r="AW383" s="15"/>
      <c r="AX383" s="15"/>
      <c r="AY383" s="15"/>
      <c r="AZ383" s="2119"/>
      <c r="BA383" s="1916"/>
      <c r="BB383" s="210"/>
      <c r="BC383" s="210" t="s">
        <v>191</v>
      </c>
      <c r="BD383" s="1917">
        <f>BD380+BD381+BD382</f>
        <v>3.4722222222222224E-2</v>
      </c>
      <c r="BE383" s="451" t="s">
        <v>173</v>
      </c>
      <c r="BF383" s="1918" t="s">
        <v>922</v>
      </c>
      <c r="BG383" s="1918"/>
      <c r="BH383" s="1919"/>
      <c r="CH383" s="3">
        <v>1</v>
      </c>
    </row>
    <row r="384" spans="2:86" ht="15.75">
      <c r="B384" s="15"/>
      <c r="C384" s="9"/>
      <c r="D384" s="9"/>
      <c r="E384" s="9"/>
      <c r="F384" s="15"/>
      <c r="G384" s="15"/>
      <c r="H384" s="15"/>
      <c r="I384" s="15"/>
      <c r="J384" s="15"/>
      <c r="K384" s="15"/>
      <c r="L384" s="1885">
        <v>0</v>
      </c>
      <c r="M384" s="432" t="s">
        <v>175</v>
      </c>
      <c r="N384" s="195"/>
      <c r="O384" s="195"/>
      <c r="P384" s="195"/>
      <c r="Q384" s="195"/>
      <c r="R384" s="202"/>
      <c r="S384" s="456"/>
      <c r="T384" s="581"/>
      <c r="V384" s="15"/>
      <c r="W384" s="9"/>
      <c r="X384" s="9"/>
      <c r="Y384" s="9"/>
      <c r="Z384" s="15"/>
      <c r="AA384" s="15"/>
      <c r="AB384" s="15"/>
      <c r="AC384" s="15"/>
      <c r="AD384" s="15"/>
      <c r="AE384" s="15"/>
      <c r="AF384" s="1885">
        <v>0</v>
      </c>
      <c r="AG384" s="432" t="s">
        <v>900</v>
      </c>
      <c r="AH384" s="195"/>
      <c r="AI384" s="195"/>
      <c r="AJ384" s="195"/>
      <c r="AK384" s="195"/>
      <c r="AL384" s="202"/>
      <c r="AM384" s="456"/>
      <c r="AN384" s="581"/>
      <c r="AP384" s="15"/>
      <c r="AQ384" s="9"/>
      <c r="AR384" s="9"/>
      <c r="AS384" s="9"/>
      <c r="AT384" s="15"/>
      <c r="AU384" s="15"/>
      <c r="AV384" s="15"/>
      <c r="AW384" s="15"/>
      <c r="AX384" s="15"/>
      <c r="AY384" s="15"/>
      <c r="AZ384" s="1885">
        <v>0</v>
      </c>
      <c r="BA384" s="432" t="s">
        <v>921</v>
      </c>
      <c r="BB384" s="195"/>
      <c r="BC384" s="195"/>
      <c r="BD384" s="195"/>
      <c r="BE384" s="195"/>
      <c r="BF384" s="202"/>
      <c r="BG384" s="456"/>
      <c r="BH384" s="581"/>
      <c r="CH384" s="3">
        <v>1</v>
      </c>
    </row>
    <row r="385" spans="2:86" ht="15.75">
      <c r="B385" s="15"/>
      <c r="C385" s="9"/>
      <c r="D385" s="9"/>
      <c r="E385" s="9"/>
      <c r="F385" s="15"/>
      <c r="G385" s="15"/>
      <c r="H385" s="15"/>
      <c r="I385" s="15"/>
      <c r="J385" s="15"/>
      <c r="K385" s="15"/>
      <c r="L385" s="1848" t="str">
        <f>IF(ISBLANK(M385),"",LARGE(L384:L384,1)+1)</f>
        <v/>
      </c>
      <c r="M385" s="1849"/>
      <c r="N385" s="1887"/>
      <c r="O385" s="1887"/>
      <c r="P385" s="1887"/>
      <c r="Q385" s="1887"/>
      <c r="R385" s="1887"/>
      <c r="S385" s="1887"/>
      <c r="T385" s="1888"/>
      <c r="V385" s="15"/>
      <c r="W385" s="9"/>
      <c r="X385" s="9"/>
      <c r="Y385" s="9"/>
      <c r="Z385" s="15"/>
      <c r="AA385" s="15"/>
      <c r="AB385" s="15"/>
      <c r="AC385" s="15"/>
      <c r="AD385" s="15"/>
      <c r="AE385" s="15"/>
      <c r="AF385" s="1848" t="str">
        <f>IF(ISBLANK(AG385),"",LARGE(AF384:AF384,1)+1)</f>
        <v/>
      </c>
      <c r="AG385" s="1849"/>
      <c r="AH385" s="1887"/>
      <c r="AI385" s="1887"/>
      <c r="AJ385" s="1887"/>
      <c r="AK385" s="1887"/>
      <c r="AL385" s="1887"/>
      <c r="AM385" s="1887"/>
      <c r="AN385" s="1888"/>
      <c r="AP385" s="15"/>
      <c r="AQ385" s="9"/>
      <c r="AR385" s="9"/>
      <c r="AS385" s="9"/>
      <c r="AT385" s="15"/>
      <c r="AU385" s="15"/>
      <c r="AV385" s="15"/>
      <c r="AW385" s="15"/>
      <c r="AX385" s="15"/>
      <c r="AY385" s="15"/>
      <c r="AZ385" s="1848" t="str">
        <f>IF(ISBLANK(BA385),"",LARGE(AZ384:AZ384,1)+1)</f>
        <v/>
      </c>
      <c r="BA385" s="1849"/>
      <c r="BB385" s="1887"/>
      <c r="BC385" s="1887"/>
      <c r="BD385" s="1887"/>
      <c r="BE385" s="1887"/>
      <c r="BF385" s="1887"/>
      <c r="BG385" s="1887"/>
      <c r="BH385" s="1888"/>
      <c r="CH385" s="3">
        <v>1</v>
      </c>
    </row>
    <row r="386" spans="2:86" ht="15.75">
      <c r="B386" s="15"/>
      <c r="C386" s="9"/>
      <c r="D386" s="9"/>
      <c r="E386" s="9"/>
      <c r="F386" s="15"/>
      <c r="G386" s="15"/>
      <c r="H386" s="15"/>
      <c r="I386" s="15"/>
      <c r="J386" s="15"/>
      <c r="K386" s="15"/>
      <c r="L386" s="1848" t="str">
        <f>IF(ISBLANK(M386),"",LARGE(L384:L385,1)+1)</f>
        <v/>
      </c>
      <c r="M386" s="1849"/>
      <c r="N386" s="1887"/>
      <c r="O386" s="1887"/>
      <c r="P386" s="1887"/>
      <c r="Q386" s="1887"/>
      <c r="R386" s="1887"/>
      <c r="S386" s="1887"/>
      <c r="T386" s="1888"/>
      <c r="V386" s="15"/>
      <c r="W386" s="9"/>
      <c r="X386" s="9"/>
      <c r="Y386" s="9"/>
      <c r="Z386" s="15"/>
      <c r="AA386" s="15"/>
      <c r="AB386" s="15"/>
      <c r="AC386" s="15"/>
      <c r="AD386" s="15"/>
      <c r="AE386" s="15"/>
      <c r="AF386" s="1848" t="str">
        <f>IF(ISBLANK(AG386),"",LARGE(AF384:AF385,1)+1)</f>
        <v/>
      </c>
      <c r="AG386" s="1849"/>
      <c r="AH386" s="1887"/>
      <c r="AI386" s="1887"/>
      <c r="AJ386" s="1887"/>
      <c r="AK386" s="1887"/>
      <c r="AL386" s="1887"/>
      <c r="AM386" s="1887"/>
      <c r="AN386" s="1888"/>
      <c r="AP386" s="15"/>
      <c r="AQ386" s="9"/>
      <c r="AR386" s="9"/>
      <c r="AS386" s="9"/>
      <c r="AT386" s="15"/>
      <c r="AU386" s="15"/>
      <c r="AV386" s="15"/>
      <c r="AW386" s="15"/>
      <c r="AX386" s="15"/>
      <c r="AY386" s="15"/>
      <c r="AZ386" s="1848" t="str">
        <f>IF(ISBLANK(BA386),"",LARGE(AZ384:AZ385,1)+1)</f>
        <v/>
      </c>
      <c r="BA386" s="1849"/>
      <c r="BB386" s="1887"/>
      <c r="BC386" s="1887"/>
      <c r="BD386" s="1887"/>
      <c r="BE386" s="1887"/>
      <c r="BF386" s="1887"/>
      <c r="BG386" s="1887"/>
      <c r="BH386" s="1888"/>
      <c r="CH386" s="3">
        <v>1</v>
      </c>
    </row>
    <row r="387" spans="2:86" ht="15.75">
      <c r="B387" s="15"/>
      <c r="C387" s="9"/>
      <c r="D387" s="9"/>
      <c r="E387" s="9"/>
      <c r="F387" s="15"/>
      <c r="G387" s="15"/>
      <c r="H387" s="15"/>
      <c r="I387" s="15"/>
      <c r="J387" s="15"/>
      <c r="K387" s="15"/>
      <c r="L387" s="1848" t="str">
        <f>IF(ISBLANK(M387),"",LARGE(L384:L386,1)+1)</f>
        <v/>
      </c>
      <c r="M387" s="1849"/>
      <c r="N387" s="1887"/>
      <c r="O387" s="1887"/>
      <c r="P387" s="1887"/>
      <c r="Q387" s="1887"/>
      <c r="R387" s="1887"/>
      <c r="S387" s="1887"/>
      <c r="T387" s="1888"/>
      <c r="V387" s="15"/>
      <c r="W387" s="9"/>
      <c r="X387" s="9"/>
      <c r="Y387" s="9"/>
      <c r="Z387" s="15"/>
      <c r="AA387" s="15"/>
      <c r="AB387" s="15"/>
      <c r="AC387" s="15"/>
      <c r="AD387" s="15"/>
      <c r="AE387" s="15"/>
      <c r="AF387" s="1848" t="str">
        <f>IF(ISBLANK(AG387),"",LARGE(AF384:AF386,1)+1)</f>
        <v/>
      </c>
      <c r="AG387" s="1849"/>
      <c r="AH387" s="1887"/>
      <c r="AI387" s="1887"/>
      <c r="AJ387" s="1887"/>
      <c r="AK387" s="1887"/>
      <c r="AL387" s="1887"/>
      <c r="AM387" s="1887"/>
      <c r="AN387" s="1888"/>
      <c r="AP387" s="15"/>
      <c r="AQ387" s="9"/>
      <c r="AR387" s="9"/>
      <c r="AS387" s="9"/>
      <c r="AT387" s="15"/>
      <c r="AU387" s="15"/>
      <c r="AV387" s="15"/>
      <c r="AW387" s="15"/>
      <c r="AX387" s="15"/>
      <c r="AY387" s="15"/>
      <c r="AZ387" s="1848" t="str">
        <f>IF(ISBLANK(BA387),"",LARGE(AZ384:AZ386,1)+1)</f>
        <v/>
      </c>
      <c r="BA387" s="1849"/>
      <c r="BB387" s="1887"/>
      <c r="BC387" s="1887"/>
      <c r="BD387" s="1887"/>
      <c r="BE387" s="1887"/>
      <c r="BF387" s="1887"/>
      <c r="BG387" s="1887"/>
      <c r="BH387" s="1888"/>
      <c r="CH387" s="3">
        <v>1</v>
      </c>
    </row>
    <row r="388" spans="2:86" ht="15.75">
      <c r="B388" s="15"/>
      <c r="C388" s="9"/>
      <c r="D388" s="9"/>
      <c r="E388" s="9"/>
      <c r="F388" s="15"/>
      <c r="G388" s="15"/>
      <c r="H388" s="15"/>
      <c r="I388" s="15"/>
      <c r="J388" s="15"/>
      <c r="K388" s="15"/>
      <c r="L388" s="1848" t="str">
        <f>IF(ISBLANK(M388),"",LARGE(L384:L387,1)+1)</f>
        <v/>
      </c>
      <c r="M388" s="1849"/>
      <c r="N388" s="1887"/>
      <c r="O388" s="1887"/>
      <c r="P388" s="1887"/>
      <c r="Q388" s="1887"/>
      <c r="R388" s="1887"/>
      <c r="S388" s="1887"/>
      <c r="T388" s="1888"/>
      <c r="V388" s="15"/>
      <c r="W388" s="9"/>
      <c r="X388" s="9"/>
      <c r="Y388" s="9"/>
      <c r="Z388" s="15"/>
      <c r="AA388" s="15"/>
      <c r="AB388" s="15"/>
      <c r="AC388" s="15"/>
      <c r="AD388" s="15"/>
      <c r="AE388" s="15"/>
      <c r="AF388" s="1848" t="str">
        <f>IF(ISBLANK(AG388),"",LARGE(AF384:AF387,1)+1)</f>
        <v/>
      </c>
      <c r="AG388" s="1849"/>
      <c r="AH388" s="1887"/>
      <c r="AI388" s="1887"/>
      <c r="AJ388" s="1887"/>
      <c r="AK388" s="1887"/>
      <c r="AL388" s="1887"/>
      <c r="AM388" s="1887"/>
      <c r="AN388" s="1888"/>
      <c r="AP388" s="15"/>
      <c r="AQ388" s="9"/>
      <c r="AR388" s="9"/>
      <c r="AS388" s="9"/>
      <c r="AT388" s="15"/>
      <c r="AU388" s="15"/>
      <c r="AV388" s="15"/>
      <c r="AW388" s="15"/>
      <c r="AX388" s="15"/>
      <c r="AY388" s="15"/>
      <c r="AZ388" s="1848" t="str">
        <f>IF(ISBLANK(BA388),"",LARGE(AZ384:AZ387,1)+1)</f>
        <v/>
      </c>
      <c r="BA388" s="1849"/>
      <c r="BB388" s="1887"/>
      <c r="BC388" s="1887"/>
      <c r="BD388" s="1887"/>
      <c r="BE388" s="1887"/>
      <c r="BF388" s="1887"/>
      <c r="BG388" s="1887"/>
      <c r="BH388" s="1888"/>
      <c r="CH388" s="3">
        <v>1</v>
      </c>
    </row>
    <row r="389" spans="2:86" ht="15.75">
      <c r="B389" s="15"/>
      <c r="C389" s="9"/>
      <c r="D389" s="9"/>
      <c r="E389" s="9"/>
      <c r="F389" s="15"/>
      <c r="G389" s="15"/>
      <c r="H389" s="15"/>
      <c r="I389" s="15"/>
      <c r="J389" s="15"/>
      <c r="K389" s="15"/>
      <c r="L389" s="1848" t="str">
        <f>IF(ISBLANK(M389),"",LARGE(L384:L388,1)+1)</f>
        <v/>
      </c>
      <c r="M389" s="1849"/>
      <c r="N389" s="1887"/>
      <c r="O389" s="1887"/>
      <c r="P389" s="1887"/>
      <c r="Q389" s="1887"/>
      <c r="R389" s="1887"/>
      <c r="S389" s="1887"/>
      <c r="T389" s="1888"/>
      <c r="V389" s="15"/>
      <c r="W389" s="9"/>
      <c r="X389" s="9"/>
      <c r="Y389" s="9"/>
      <c r="Z389" s="15"/>
      <c r="AA389" s="15"/>
      <c r="AB389" s="15"/>
      <c r="AC389" s="15"/>
      <c r="AD389" s="15"/>
      <c r="AE389" s="15"/>
      <c r="AF389" s="1848" t="str">
        <f>IF(ISBLANK(AG389),"",LARGE(AF384:AF388,1)+1)</f>
        <v/>
      </c>
      <c r="AG389" s="1849"/>
      <c r="AH389" s="1887"/>
      <c r="AI389" s="1887"/>
      <c r="AJ389" s="1887"/>
      <c r="AK389" s="1887"/>
      <c r="AL389" s="1887"/>
      <c r="AM389" s="1887"/>
      <c r="AN389" s="1888"/>
      <c r="AP389" s="15"/>
      <c r="AQ389" s="9"/>
      <c r="AR389" s="9"/>
      <c r="AS389" s="9"/>
      <c r="AT389" s="15"/>
      <c r="AU389" s="15"/>
      <c r="AV389" s="15"/>
      <c r="AW389" s="15"/>
      <c r="AX389" s="15"/>
      <c r="AY389" s="15"/>
      <c r="AZ389" s="1848" t="str">
        <f>IF(ISBLANK(BA389),"",LARGE(AZ384:AZ388,1)+1)</f>
        <v/>
      </c>
      <c r="BA389" s="1849"/>
      <c r="BB389" s="1887"/>
      <c r="BC389" s="1887"/>
      <c r="BD389" s="1887"/>
      <c r="BE389" s="1887"/>
      <c r="BF389" s="1887"/>
      <c r="BG389" s="1887"/>
      <c r="BH389" s="1888"/>
      <c r="CH389" s="3">
        <v>1</v>
      </c>
    </row>
    <row r="390" spans="2:86" ht="15.75">
      <c r="B390" s="15"/>
      <c r="C390" s="9"/>
      <c r="D390" s="9"/>
      <c r="E390" s="9"/>
      <c r="F390" s="15"/>
      <c r="G390" s="15"/>
      <c r="H390" s="15"/>
      <c r="I390" s="15"/>
      <c r="J390" s="15"/>
      <c r="K390" s="15"/>
      <c r="L390" s="1848" t="str">
        <f>IF(ISBLANK(M390),"",LARGE(L384:L389,1)+1)</f>
        <v/>
      </c>
      <c r="M390" s="1849"/>
      <c r="N390" s="1887"/>
      <c r="O390" s="1887"/>
      <c r="P390" s="1887"/>
      <c r="Q390" s="1887"/>
      <c r="R390" s="1887"/>
      <c r="S390" s="1887"/>
      <c r="T390" s="1888"/>
      <c r="V390" s="15"/>
      <c r="W390" s="9"/>
      <c r="X390" s="9"/>
      <c r="Y390" s="9"/>
      <c r="Z390" s="15"/>
      <c r="AA390" s="15"/>
      <c r="AB390" s="15"/>
      <c r="AC390" s="15"/>
      <c r="AD390" s="15"/>
      <c r="AE390" s="15"/>
      <c r="AF390" s="1848" t="str">
        <f>IF(ISBLANK(AG390),"",LARGE(AF384:AF389,1)+1)</f>
        <v/>
      </c>
      <c r="AG390" s="1849"/>
      <c r="AH390" s="1887"/>
      <c r="AI390" s="1887"/>
      <c r="AJ390" s="1887"/>
      <c r="AK390" s="1887"/>
      <c r="AL390" s="1887"/>
      <c r="AM390" s="1887"/>
      <c r="AN390" s="1888"/>
      <c r="AP390" s="15"/>
      <c r="AQ390" s="9"/>
      <c r="AR390" s="9"/>
      <c r="AS390" s="9"/>
      <c r="AT390" s="15"/>
      <c r="AU390" s="15"/>
      <c r="AV390" s="15"/>
      <c r="AW390" s="15"/>
      <c r="AX390" s="15"/>
      <c r="AY390" s="15"/>
      <c r="AZ390" s="1848" t="str">
        <f>IF(ISBLANK(BA390),"",LARGE(AZ384:AZ389,1)+1)</f>
        <v/>
      </c>
      <c r="BA390" s="1849"/>
      <c r="BB390" s="1887"/>
      <c r="BC390" s="1887"/>
      <c r="BD390" s="1887"/>
      <c r="BE390" s="1887"/>
      <c r="BF390" s="1887"/>
      <c r="BG390" s="1887"/>
      <c r="BH390" s="1888"/>
      <c r="CH390" s="3">
        <v>1</v>
      </c>
    </row>
    <row r="391" spans="2:86" ht="15.75">
      <c r="B391" s="15"/>
      <c r="C391" s="9"/>
      <c r="D391" s="9"/>
      <c r="E391" s="9"/>
      <c r="F391" s="15"/>
      <c r="G391" s="15"/>
      <c r="H391" s="15"/>
      <c r="I391" s="15"/>
      <c r="J391" s="15"/>
      <c r="K391" s="15"/>
      <c r="L391" s="1848" t="str">
        <f>IF(ISBLANK(M391),"",LARGE(L384:L390,1)+1)</f>
        <v/>
      </c>
      <c r="M391" s="1849"/>
      <c r="N391" s="1887"/>
      <c r="O391" s="1887"/>
      <c r="P391" s="1887"/>
      <c r="Q391" s="1887"/>
      <c r="R391" s="1887"/>
      <c r="S391" s="1887"/>
      <c r="T391" s="1888"/>
      <c r="V391" s="15"/>
      <c r="W391" s="9"/>
      <c r="X391" s="9"/>
      <c r="Y391" s="9"/>
      <c r="Z391" s="15"/>
      <c r="AA391" s="15"/>
      <c r="AB391" s="15"/>
      <c r="AC391" s="15"/>
      <c r="AD391" s="15"/>
      <c r="AE391" s="15"/>
      <c r="AF391" s="1848" t="str">
        <f>IF(ISBLANK(AG391),"",LARGE(AF384:AF390,1)+1)</f>
        <v/>
      </c>
      <c r="AG391" s="1849"/>
      <c r="AH391" s="1887"/>
      <c r="AI391" s="1887"/>
      <c r="AJ391" s="1887"/>
      <c r="AK391" s="1887"/>
      <c r="AL391" s="1887"/>
      <c r="AM391" s="1887"/>
      <c r="AN391" s="1888"/>
      <c r="AP391" s="15"/>
      <c r="AQ391" s="9"/>
      <c r="AR391" s="9"/>
      <c r="AS391" s="9"/>
      <c r="AT391" s="15"/>
      <c r="AU391" s="15"/>
      <c r="AV391" s="15"/>
      <c r="AW391" s="15"/>
      <c r="AX391" s="15"/>
      <c r="AY391" s="15"/>
      <c r="AZ391" s="1848" t="str">
        <f>IF(ISBLANK(BA391),"",LARGE(AZ384:AZ390,1)+1)</f>
        <v/>
      </c>
      <c r="BA391" s="1849"/>
      <c r="BB391" s="1887"/>
      <c r="BC391" s="1887"/>
      <c r="BD391" s="1887"/>
      <c r="BE391" s="1887"/>
      <c r="BF391" s="1887"/>
      <c r="BG391" s="1887"/>
      <c r="BH391" s="1888"/>
      <c r="CH391" s="3">
        <v>1</v>
      </c>
    </row>
    <row r="392" spans="2:86" ht="15.75">
      <c r="B392" s="15"/>
      <c r="C392" s="9"/>
      <c r="D392" s="9"/>
      <c r="E392" s="9"/>
      <c r="F392" s="15"/>
      <c r="G392" s="15"/>
      <c r="H392" s="15"/>
      <c r="I392" s="15"/>
      <c r="J392" s="15"/>
      <c r="K392" s="15"/>
      <c r="L392" s="1848" t="str">
        <f>IF(ISBLANK(M392),"",LARGE(L384:L391,1)+1)</f>
        <v/>
      </c>
      <c r="M392" s="1849"/>
      <c r="N392" s="1887"/>
      <c r="O392" s="1887"/>
      <c r="P392" s="1887"/>
      <c r="Q392" s="1887"/>
      <c r="R392" s="1887"/>
      <c r="S392" s="1887"/>
      <c r="T392" s="1888"/>
      <c r="V392" s="15"/>
      <c r="W392" s="9"/>
      <c r="X392" s="9"/>
      <c r="Y392" s="9"/>
      <c r="Z392" s="15"/>
      <c r="AA392" s="15"/>
      <c r="AB392" s="15"/>
      <c r="AC392" s="15"/>
      <c r="AD392" s="15"/>
      <c r="AE392" s="15"/>
      <c r="AF392" s="1848" t="str">
        <f>IF(ISBLANK(AG392),"",LARGE(AF384:AF391,1)+1)</f>
        <v/>
      </c>
      <c r="AG392" s="1849"/>
      <c r="AH392" s="1887"/>
      <c r="AI392" s="1887"/>
      <c r="AJ392" s="1887"/>
      <c r="AK392" s="1887"/>
      <c r="AL392" s="1887"/>
      <c r="AM392" s="1887"/>
      <c r="AN392" s="1888"/>
      <c r="AP392" s="15"/>
      <c r="AQ392" s="9"/>
      <c r="AR392" s="9"/>
      <c r="AS392" s="9"/>
      <c r="AT392" s="15"/>
      <c r="AU392" s="15"/>
      <c r="AV392" s="15"/>
      <c r="AW392" s="15"/>
      <c r="AX392" s="15"/>
      <c r="AY392" s="15"/>
      <c r="AZ392" s="1848" t="str">
        <f>IF(ISBLANK(BA392),"",LARGE(AZ384:AZ391,1)+1)</f>
        <v/>
      </c>
      <c r="BA392" s="1849"/>
      <c r="BB392" s="1887"/>
      <c r="BC392" s="1887"/>
      <c r="BD392" s="1887"/>
      <c r="BE392" s="1887"/>
      <c r="BF392" s="1887"/>
      <c r="BG392" s="1887"/>
      <c r="BH392" s="1888"/>
      <c r="CH392" s="3">
        <v>1</v>
      </c>
    </row>
    <row r="393" spans="2:86" ht="15.75">
      <c r="B393" s="15"/>
      <c r="C393" s="9"/>
      <c r="D393" s="9"/>
      <c r="E393" s="9"/>
      <c r="F393" s="15"/>
      <c r="G393" s="15"/>
      <c r="H393" s="15"/>
      <c r="I393" s="15"/>
      <c r="J393" s="15"/>
      <c r="K393" s="15"/>
      <c r="L393" s="1848" t="str">
        <f>IF(ISBLANK(M393),"",LARGE(L384:L392,1)+1)</f>
        <v/>
      </c>
      <c r="M393" s="1849"/>
      <c r="N393" s="1887"/>
      <c r="O393" s="1887"/>
      <c r="P393" s="1887"/>
      <c r="Q393" s="1887"/>
      <c r="R393" s="1887"/>
      <c r="S393" s="1887"/>
      <c r="T393" s="1888"/>
      <c r="V393" s="15"/>
      <c r="W393" s="9"/>
      <c r="X393" s="9"/>
      <c r="Y393" s="9"/>
      <c r="Z393" s="15"/>
      <c r="AA393" s="15"/>
      <c r="AB393" s="15"/>
      <c r="AC393" s="15"/>
      <c r="AD393" s="15"/>
      <c r="AE393" s="15"/>
      <c r="AF393" s="1848" t="str">
        <f>IF(ISBLANK(AG393),"",LARGE(AF384:AF392,1)+1)</f>
        <v/>
      </c>
      <c r="AG393" s="1849"/>
      <c r="AH393" s="1887"/>
      <c r="AI393" s="1887"/>
      <c r="AJ393" s="1887"/>
      <c r="AK393" s="1887"/>
      <c r="AL393" s="1887"/>
      <c r="AM393" s="1887"/>
      <c r="AN393" s="1888"/>
      <c r="AP393" s="15"/>
      <c r="AQ393" s="9"/>
      <c r="AR393" s="9"/>
      <c r="AS393" s="9"/>
      <c r="AT393" s="15"/>
      <c r="AU393" s="15"/>
      <c r="AV393" s="15"/>
      <c r="AW393" s="15"/>
      <c r="AX393" s="15"/>
      <c r="AY393" s="15"/>
      <c r="AZ393" s="1848" t="str">
        <f>IF(ISBLANK(BA393),"",LARGE(AZ384:AZ392,1)+1)</f>
        <v/>
      </c>
      <c r="BA393" s="1849"/>
      <c r="BB393" s="1887"/>
      <c r="BC393" s="1887"/>
      <c r="BD393" s="1887"/>
      <c r="BE393" s="1887"/>
      <c r="BF393" s="1887"/>
      <c r="BG393" s="1887"/>
      <c r="BH393" s="1888"/>
      <c r="CH393" s="3">
        <v>1</v>
      </c>
    </row>
    <row r="394" spans="2:86" ht="15.75">
      <c r="B394" s="15"/>
      <c r="C394" s="9"/>
      <c r="D394" s="9"/>
      <c r="E394" s="9"/>
      <c r="F394" s="15"/>
      <c r="G394" s="15"/>
      <c r="H394" s="15"/>
      <c r="I394" s="15"/>
      <c r="J394" s="15"/>
      <c r="K394" s="15"/>
      <c r="L394" s="1848" t="str">
        <f>IF(ISBLANK(M394),"",LARGE(L384:L393,1)+1)</f>
        <v/>
      </c>
      <c r="M394" s="1849"/>
      <c r="N394" s="1887"/>
      <c r="O394" s="1887"/>
      <c r="P394" s="1887"/>
      <c r="Q394" s="1887"/>
      <c r="R394" s="1887"/>
      <c r="S394" s="1887"/>
      <c r="T394" s="1888"/>
      <c r="V394" s="15"/>
      <c r="W394" s="9"/>
      <c r="X394" s="9"/>
      <c r="Y394" s="9"/>
      <c r="Z394" s="15"/>
      <c r="AA394" s="15"/>
      <c r="AB394" s="15"/>
      <c r="AC394" s="15"/>
      <c r="AD394" s="15"/>
      <c r="AE394" s="15"/>
      <c r="AF394" s="1848" t="str">
        <f>IF(ISBLANK(AG394),"",LARGE(AF384:AF393,1)+1)</f>
        <v/>
      </c>
      <c r="AG394" s="1849"/>
      <c r="AH394" s="1887"/>
      <c r="AI394" s="1887"/>
      <c r="AJ394" s="1887"/>
      <c r="AK394" s="1887"/>
      <c r="AL394" s="1887"/>
      <c r="AM394" s="1887"/>
      <c r="AN394" s="1888"/>
      <c r="AP394" s="15"/>
      <c r="AQ394" s="9"/>
      <c r="AR394" s="9"/>
      <c r="AS394" s="9"/>
      <c r="AT394" s="15"/>
      <c r="AU394" s="15"/>
      <c r="AV394" s="15"/>
      <c r="AW394" s="15"/>
      <c r="AX394" s="15"/>
      <c r="AY394" s="15"/>
      <c r="AZ394" s="1848" t="str">
        <f>IF(ISBLANK(BA394),"",LARGE(AZ384:AZ393,1)+1)</f>
        <v/>
      </c>
      <c r="BA394" s="1849"/>
      <c r="BB394" s="1887"/>
      <c r="BC394" s="1887"/>
      <c r="BD394" s="1887"/>
      <c r="BE394" s="1887"/>
      <c r="BF394" s="1887"/>
      <c r="BG394" s="1887"/>
      <c r="BH394" s="1888"/>
      <c r="CH394" s="3">
        <v>1</v>
      </c>
    </row>
    <row r="395" spans="2:86" ht="15.75">
      <c r="B395" s="15"/>
      <c r="C395" s="9"/>
      <c r="D395" s="9"/>
      <c r="E395" s="9"/>
      <c r="F395" s="15"/>
      <c r="G395" s="15"/>
      <c r="H395" s="15"/>
      <c r="I395" s="15"/>
      <c r="J395" s="15"/>
      <c r="K395" s="15"/>
      <c r="L395" s="1848" t="str">
        <f>IF(ISBLANK(M395),"",LARGE(L384:L394,1)+1)</f>
        <v/>
      </c>
      <c r="M395" s="1849"/>
      <c r="N395" s="1887"/>
      <c r="O395" s="1887"/>
      <c r="P395" s="1887"/>
      <c r="Q395" s="1887"/>
      <c r="R395" s="1887"/>
      <c r="S395" s="1887"/>
      <c r="T395" s="1888"/>
      <c r="V395" s="15"/>
      <c r="W395" s="9"/>
      <c r="X395" s="9"/>
      <c r="Y395" s="9"/>
      <c r="Z395" s="15"/>
      <c r="AA395" s="15"/>
      <c r="AB395" s="15"/>
      <c r="AC395" s="15"/>
      <c r="AD395" s="15"/>
      <c r="AE395" s="15"/>
      <c r="AF395" s="1848" t="str">
        <f>IF(ISBLANK(AG395),"",LARGE(AF384:AF394,1)+1)</f>
        <v/>
      </c>
      <c r="AG395" s="1849"/>
      <c r="AH395" s="1887"/>
      <c r="AI395" s="1887"/>
      <c r="AJ395" s="1887"/>
      <c r="AK395" s="1887"/>
      <c r="AL395" s="1887"/>
      <c r="AM395" s="1887"/>
      <c r="AN395" s="1888"/>
      <c r="AP395" s="15"/>
      <c r="AQ395" s="9"/>
      <c r="AR395" s="9"/>
      <c r="AS395" s="9"/>
      <c r="AT395" s="15"/>
      <c r="AU395" s="15"/>
      <c r="AV395" s="15"/>
      <c r="AW395" s="15"/>
      <c r="AX395" s="15"/>
      <c r="AY395" s="15"/>
      <c r="AZ395" s="1848" t="str">
        <f>IF(ISBLANK(BA395),"",LARGE(AZ384:AZ394,1)+1)</f>
        <v/>
      </c>
      <c r="BA395" s="1849"/>
      <c r="BB395" s="1887"/>
      <c r="BC395" s="1887"/>
      <c r="BD395" s="1887"/>
      <c r="BE395" s="1887"/>
      <c r="BF395" s="1887"/>
      <c r="BG395" s="1887"/>
      <c r="BH395" s="1888"/>
      <c r="CH395" s="3">
        <v>1</v>
      </c>
    </row>
    <row r="396" spans="2:86" ht="15.75">
      <c r="B396" s="15"/>
      <c r="C396" s="9"/>
      <c r="D396" s="9"/>
      <c r="E396" s="9"/>
      <c r="F396" s="15"/>
      <c r="G396" s="15"/>
      <c r="H396" s="15"/>
      <c r="I396" s="15"/>
      <c r="J396" s="15"/>
      <c r="K396" s="15"/>
      <c r="L396" s="338"/>
      <c r="M396" s="1920"/>
      <c r="N396" s="235"/>
      <c r="O396" s="235"/>
      <c r="P396" s="235"/>
      <c r="Q396" s="235"/>
      <c r="R396" s="235"/>
      <c r="S396" s="467"/>
      <c r="T396" s="1921" t="s">
        <v>205</v>
      </c>
      <c r="V396" s="15"/>
      <c r="W396" s="9"/>
      <c r="X396" s="9"/>
      <c r="Y396" s="9"/>
      <c r="Z396" s="15"/>
      <c r="AA396" s="15"/>
      <c r="AB396" s="15"/>
      <c r="AC396" s="15"/>
      <c r="AD396" s="15"/>
      <c r="AE396" s="15"/>
      <c r="AF396" s="338"/>
      <c r="AG396" s="1920"/>
      <c r="AH396" s="235"/>
      <c r="AI396" s="235"/>
      <c r="AJ396" s="235"/>
      <c r="AK396" s="235"/>
      <c r="AL396" s="235"/>
      <c r="AM396" s="467"/>
      <c r="AN396" s="1921" t="s">
        <v>1448</v>
      </c>
      <c r="AP396" s="15"/>
      <c r="AQ396" s="9"/>
      <c r="AR396" s="9"/>
      <c r="AS396" s="9"/>
      <c r="AT396" s="15"/>
      <c r="AU396" s="15"/>
      <c r="AV396" s="15"/>
      <c r="AW396" s="15"/>
      <c r="AX396" s="15"/>
      <c r="AY396" s="15"/>
      <c r="AZ396" s="338"/>
      <c r="BA396" s="1920"/>
      <c r="BB396" s="235"/>
      <c r="BC396" s="235"/>
      <c r="BD396" s="235"/>
      <c r="BE396" s="235"/>
      <c r="BF396" s="235"/>
      <c r="BG396" s="467"/>
      <c r="BH396" s="1921" t="s">
        <v>926</v>
      </c>
      <c r="CH396" s="3">
        <v>1</v>
      </c>
    </row>
    <row r="397" spans="2:86" ht="15.75">
      <c r="B397" s="15"/>
      <c r="C397" s="9"/>
      <c r="D397" s="9"/>
      <c r="E397" s="9"/>
      <c r="F397" s="15"/>
      <c r="G397" s="15"/>
      <c r="H397" s="15"/>
      <c r="I397" s="15"/>
      <c r="J397" s="15"/>
      <c r="K397" s="15"/>
      <c r="L397" s="1880"/>
      <c r="M397" s="1881"/>
      <c r="N397" s="1882"/>
      <c r="O397" s="1882"/>
      <c r="P397" s="1852"/>
      <c r="Q397" s="1852"/>
      <c r="R397" s="1852"/>
      <c r="S397" s="1852"/>
      <c r="T397" s="1852"/>
      <c r="V397" s="15"/>
      <c r="W397" s="9"/>
      <c r="X397" s="9"/>
      <c r="Y397" s="9"/>
      <c r="Z397" s="15"/>
      <c r="AA397" s="15"/>
      <c r="AB397" s="15"/>
      <c r="AC397" s="15"/>
      <c r="AD397" s="15"/>
      <c r="AE397" s="15"/>
      <c r="AF397" s="1880"/>
      <c r="AG397" s="1881"/>
      <c r="AH397" s="1882"/>
      <c r="AI397" s="1882"/>
      <c r="AJ397" s="1852"/>
      <c r="AK397" s="1852"/>
      <c r="AL397" s="1852"/>
      <c r="AM397" s="1852"/>
      <c r="AN397" s="1852"/>
      <c r="AP397" s="15"/>
      <c r="AQ397" s="9"/>
      <c r="AR397" s="9"/>
      <c r="AS397" s="9"/>
      <c r="AT397" s="15"/>
      <c r="AU397" s="15"/>
      <c r="AV397" s="15"/>
      <c r="AW397" s="15"/>
      <c r="AX397" s="15"/>
      <c r="AY397" s="15"/>
      <c r="AZ397" s="1880"/>
      <c r="BA397" s="1881"/>
      <c r="BB397" s="1882"/>
      <c r="BC397" s="1882"/>
      <c r="BD397" s="1852"/>
      <c r="BE397" s="1852"/>
      <c r="BF397" s="1852"/>
      <c r="BG397" s="1852"/>
      <c r="BH397" s="1852"/>
      <c r="CH397" s="3">
        <v>1</v>
      </c>
    </row>
    <row r="398" spans="2:86" ht="15.75">
      <c r="B398" s="15"/>
      <c r="C398" s="9"/>
      <c r="D398" s="9"/>
      <c r="E398" s="9"/>
      <c r="F398" s="15"/>
      <c r="G398" s="15"/>
      <c r="H398" s="15"/>
      <c r="I398" s="15"/>
      <c r="J398" s="15"/>
      <c r="K398" s="15"/>
      <c r="L398" s="1842" t="s">
        <v>8456</v>
      </c>
      <c r="M398" s="1922"/>
      <c r="N398" s="473"/>
      <c r="O398" s="473"/>
      <c r="P398" s="473"/>
      <c r="Q398" s="474"/>
      <c r="R398" s="474"/>
      <c r="S398" s="474"/>
      <c r="T398" s="678" t="s">
        <v>497</v>
      </c>
      <c r="V398" s="15"/>
      <c r="W398" s="9"/>
      <c r="X398" s="9"/>
      <c r="Y398" s="9"/>
      <c r="Z398" s="15"/>
      <c r="AA398" s="15"/>
      <c r="AB398" s="15"/>
      <c r="AC398" s="15"/>
      <c r="AD398" s="15"/>
      <c r="AE398" s="15"/>
      <c r="AF398" s="1842" t="s">
        <v>8548</v>
      </c>
      <c r="AG398" s="1922"/>
      <c r="AH398" s="473"/>
      <c r="AI398" s="473"/>
      <c r="AJ398" s="473"/>
      <c r="AK398" s="474"/>
      <c r="AL398" s="474"/>
      <c r="AM398" s="474"/>
      <c r="AN398" s="678" t="s">
        <v>497</v>
      </c>
      <c r="AP398" s="15"/>
      <c r="AQ398" s="9"/>
      <c r="AR398" s="9"/>
      <c r="AS398" s="9"/>
      <c r="AT398" s="15"/>
      <c r="AU398" s="15"/>
      <c r="AV398" s="15"/>
      <c r="AW398" s="15"/>
      <c r="AX398" s="15"/>
      <c r="AY398" s="15"/>
      <c r="AZ398" s="1842" t="s">
        <v>8549</v>
      </c>
      <c r="BA398" s="1922"/>
      <c r="BB398" s="473"/>
      <c r="BC398" s="473"/>
      <c r="BD398" s="473"/>
      <c r="BE398" s="474"/>
      <c r="BF398" s="474"/>
      <c r="BG398" s="474"/>
      <c r="BH398" s="678" t="s">
        <v>1515</v>
      </c>
      <c r="CH398" s="3">
        <v>1</v>
      </c>
    </row>
    <row r="399" spans="2:86" ht="15" customHeight="1">
      <c r="B399" s="15"/>
      <c r="C399" s="9"/>
      <c r="D399" s="9"/>
      <c r="E399" s="9"/>
      <c r="F399" s="15"/>
      <c r="G399" s="15"/>
      <c r="H399" s="15"/>
      <c r="I399" s="15"/>
      <c r="J399" s="15"/>
      <c r="K399" s="15"/>
      <c r="L399" s="1890"/>
      <c r="M399" s="2687" t="s">
        <v>97</v>
      </c>
      <c r="N399" s="87" t="s">
        <v>80</v>
      </c>
      <c r="O399" s="2572" t="s">
        <v>82</v>
      </c>
      <c r="P399" s="2574" t="s">
        <v>83</v>
      </c>
      <c r="Q399" s="2702" t="s">
        <v>51</v>
      </c>
      <c r="R399" s="2561" t="s">
        <v>89</v>
      </c>
      <c r="S399" s="3101"/>
      <c r="T399" s="3039"/>
      <c r="V399" s="15"/>
      <c r="W399" s="9"/>
      <c r="X399" s="9"/>
      <c r="Y399" s="9"/>
      <c r="Z399" s="15"/>
      <c r="AA399" s="15"/>
      <c r="AB399" s="15"/>
      <c r="AC399" s="15"/>
      <c r="AD399" s="15"/>
      <c r="AE399" s="15"/>
      <c r="AF399" s="1890"/>
      <c r="AG399" s="2687" t="s">
        <v>866</v>
      </c>
      <c r="AH399" s="87" t="s">
        <v>80</v>
      </c>
      <c r="AI399" s="2572" t="s">
        <v>235</v>
      </c>
      <c r="AJ399" s="2574" t="s">
        <v>83</v>
      </c>
      <c r="AK399" s="2702" t="s">
        <v>51</v>
      </c>
      <c r="AL399" s="2561" t="s">
        <v>89</v>
      </c>
      <c r="AM399" s="3101"/>
      <c r="AN399" s="3039"/>
      <c r="AP399" s="15"/>
      <c r="AQ399" s="9"/>
      <c r="AR399" s="9"/>
      <c r="AS399" s="9"/>
      <c r="AT399" s="15"/>
      <c r="AU399" s="15"/>
      <c r="AV399" s="15"/>
      <c r="AW399" s="15"/>
      <c r="AX399" s="15"/>
      <c r="AY399" s="15"/>
      <c r="AZ399" s="1890"/>
      <c r="BA399" s="2687" t="s">
        <v>97</v>
      </c>
      <c r="BB399" s="87" t="s">
        <v>80</v>
      </c>
      <c r="BC399" s="2572" t="s">
        <v>236</v>
      </c>
      <c r="BD399" s="2574" t="s">
        <v>83</v>
      </c>
      <c r="BE399" s="2702" t="s">
        <v>1517</v>
      </c>
      <c r="BF399" s="2561" t="s">
        <v>89</v>
      </c>
      <c r="BG399" s="9"/>
      <c r="BH399" s="41"/>
      <c r="CH399" s="3">
        <v>1</v>
      </c>
    </row>
    <row r="400" spans="2:86" ht="15" customHeight="1">
      <c r="B400" s="15"/>
      <c r="C400" s="9"/>
      <c r="D400" s="9"/>
      <c r="E400" s="9"/>
      <c r="F400" s="15"/>
      <c r="G400" s="15"/>
      <c r="H400" s="15"/>
      <c r="I400" s="15"/>
      <c r="J400" s="15"/>
      <c r="K400" s="15"/>
      <c r="L400" s="1890"/>
      <c r="M400" s="2688"/>
      <c r="N400" s="94" t="s">
        <v>86</v>
      </c>
      <c r="O400" s="2527"/>
      <c r="P400" s="2689"/>
      <c r="Q400" s="2703"/>
      <c r="R400" s="2562"/>
      <c r="S400" s="3101"/>
      <c r="T400" s="3039"/>
      <c r="V400" s="15"/>
      <c r="W400" s="9"/>
      <c r="X400" s="9"/>
      <c r="Y400" s="9"/>
      <c r="Z400" s="15"/>
      <c r="AA400" s="15"/>
      <c r="AB400" s="15"/>
      <c r="AC400" s="15"/>
      <c r="AD400" s="15"/>
      <c r="AE400" s="15"/>
      <c r="AF400" s="1890"/>
      <c r="AG400" s="2688"/>
      <c r="AH400" s="94" t="s">
        <v>251</v>
      </c>
      <c r="AI400" s="2527"/>
      <c r="AJ400" s="2689"/>
      <c r="AK400" s="2703"/>
      <c r="AL400" s="2562"/>
      <c r="AM400" s="3101"/>
      <c r="AN400" s="3039"/>
      <c r="AP400" s="15"/>
      <c r="AQ400" s="9"/>
      <c r="AR400" s="9"/>
      <c r="AS400" s="9"/>
      <c r="AT400" s="15"/>
      <c r="AU400" s="15"/>
      <c r="AV400" s="15"/>
      <c r="AW400" s="15"/>
      <c r="AX400" s="15"/>
      <c r="AY400" s="15"/>
      <c r="AZ400" s="1890"/>
      <c r="BA400" s="2688"/>
      <c r="BB400" s="94" t="s">
        <v>256</v>
      </c>
      <c r="BC400" s="2527"/>
      <c r="BD400" s="2689"/>
      <c r="BE400" s="2703"/>
      <c r="BF400" s="2562"/>
      <c r="BG400" s="9"/>
      <c r="BH400" s="41"/>
      <c r="CH400" s="3">
        <v>1</v>
      </c>
    </row>
    <row r="401" spans="2:86" ht="15.75">
      <c r="B401" s="15"/>
      <c r="C401" s="9"/>
      <c r="D401" s="9"/>
      <c r="E401" s="9"/>
      <c r="F401" s="15"/>
      <c r="G401" s="15"/>
      <c r="H401" s="15"/>
      <c r="I401" s="15"/>
      <c r="J401" s="15"/>
      <c r="K401" s="15"/>
      <c r="L401" s="1890"/>
      <c r="M401" s="1923" t="s">
        <v>507</v>
      </c>
      <c r="N401" s="3136"/>
      <c r="O401" s="1924">
        <v>350</v>
      </c>
      <c r="P401" s="1925" t="s">
        <v>102</v>
      </c>
      <c r="Q401" s="476">
        <f>IFERROR(INDEX(N407:T407,MATCH(P401,N406:T406,0)) * O401 * IF(ISBLANK(N401), 1, N401), 0)</f>
        <v>0.35000000000000003</v>
      </c>
      <c r="R401" s="1926" t="str">
        <f>IF(P401="","",IF(COUNTIF(P406:T406,SUBSTITUTE(TRIM(P401)," (s)",""))&gt;0,IF(ROUND(Q401,3)&gt;=1,ROUND(Q401,3)&amp;" L",MAX(1,ROUND(Q401*100,0))&amp;" cl"),IF(COUNTIF(N406:O406,SUBSTITUTE(TRIM(P401)," (s)",""))&gt;0,IF(ROUND(Q401,3)&gt;=1,ROUND(Q401,3)&amp;" Kg",MAX(1,ROUND(Q401*1000,0))&amp;" g"),"")))</f>
        <v>350 g</v>
      </c>
      <c r="S401" s="3101"/>
      <c r="T401" s="3039"/>
      <c r="V401" s="15"/>
      <c r="W401" s="9"/>
      <c r="X401" s="9"/>
      <c r="Y401" s="9"/>
      <c r="Z401" s="15"/>
      <c r="AA401" s="15"/>
      <c r="AB401" s="15"/>
      <c r="AC401" s="15"/>
      <c r="AD401" s="15"/>
      <c r="AE401" s="15"/>
      <c r="AF401" s="1890"/>
      <c r="AG401" s="1923" t="s">
        <v>1518</v>
      </c>
      <c r="AH401" s="3136"/>
      <c r="AI401" s="1924">
        <v>350</v>
      </c>
      <c r="AJ401" s="1925" t="s">
        <v>102</v>
      </c>
      <c r="AK401" s="476">
        <f>IFERROR(INDEX(AH407:AN407,MATCH(AJ401,AH406:AN406,0)) * AI401 * IF(ISBLANK(AH401), 1, AH401), 0)</f>
        <v>0.35000000000000003</v>
      </c>
      <c r="AL401" s="1926" t="str">
        <f>IF(AJ401="","",IF(COUNTIF(AJ406:AN406,SUBSTITUTE(TRIM(AJ401)," (s)",""))&gt;0,IF(ROUND(AK401,3)&gt;=1,ROUND(AK401,3)&amp;" L",MAX(1,ROUND(AK401*100,0))&amp;" cl"),IF(COUNTIF(AH406:AI406,SUBSTITUTE(TRIM(AJ401)," (s)",""))&gt;0,IF(ROUND(AK401,3)&gt;=1,ROUND(AK401,3)&amp;" Kg",MAX(1,ROUND(AK401*1000,0))&amp;" g"),"")))</f>
        <v>350 g</v>
      </c>
      <c r="AM401" s="3101"/>
      <c r="AN401" s="3039"/>
      <c r="AP401" s="15"/>
      <c r="AQ401" s="9"/>
      <c r="AR401" s="9"/>
      <c r="AS401" s="9"/>
      <c r="AT401" s="15"/>
      <c r="AU401" s="15"/>
      <c r="AV401" s="15"/>
      <c r="AW401" s="15"/>
      <c r="AX401" s="15"/>
      <c r="AY401" s="15"/>
      <c r="AZ401" s="1890"/>
      <c r="BA401" s="1923" t="s">
        <v>1519</v>
      </c>
      <c r="BB401" s="3136"/>
      <c r="BC401" s="1924">
        <v>350</v>
      </c>
      <c r="BD401" s="1925" t="s">
        <v>102</v>
      </c>
      <c r="BE401" s="476">
        <f>IFERROR(INDEX(BB407:BH407,MATCH(BD401,BB406:BH406,0)) * BC401 * IF(ISBLANK(BB401), 1, BB401), 0)</f>
        <v>0.35000000000000003</v>
      </c>
      <c r="BF401" s="1926" t="str">
        <f>IF(BD401="","",IF(COUNTIF(BD406:BH406,SUBSTITUTE(TRIM(BD401)," (s)",""))&gt;0,IF(ROUND(BE401,3)&gt;=1,ROUND(BE401,3)&amp;" L",MAX(1,ROUND(BE401*100,0))&amp;" cl"),IF(COUNTIF(BB406:BC406,SUBSTITUTE(TRIM(BD401)," (s)",""))&gt;0,IF(ROUND(BE401,3)&gt;=1,ROUND(BE401,3)&amp;" Kg",MAX(1,ROUND(BE401*1000,0))&amp;" g"),"")))</f>
        <v>350 g</v>
      </c>
      <c r="BG401" s="9"/>
      <c r="BH401" s="41"/>
      <c r="CH401" s="3">
        <v>1</v>
      </c>
    </row>
    <row r="402" spans="2:86" ht="15.75">
      <c r="B402" s="15"/>
      <c r="C402" s="9"/>
      <c r="D402" s="9"/>
      <c r="E402" s="9"/>
      <c r="F402" s="15"/>
      <c r="G402" s="15"/>
      <c r="H402" s="15"/>
      <c r="I402" s="15"/>
      <c r="J402" s="15"/>
      <c r="K402" s="15"/>
      <c r="L402" s="1890"/>
      <c r="M402" s="1927" t="s">
        <v>511</v>
      </c>
      <c r="N402" s="3137"/>
      <c r="O402" s="1928">
        <v>1.2</v>
      </c>
      <c r="P402" s="478" t="s">
        <v>147</v>
      </c>
      <c r="Q402" s="476">
        <f>IFERROR(INDEX(N407:T407,MATCH(P402,N406:T406,0)) * O402 * IF(ISBLANK(N402), 1, N402), 0)</f>
        <v>1.2</v>
      </c>
      <c r="R402" s="1926" t="str">
        <f>IF(P402="","",IF(COUNTIF(P406:T406,SUBSTITUTE(TRIM(P402)," (s)",""))&gt;0,IF(ROUND(Q402,3)&gt;=1,ROUND(Q402,3)&amp;" L",MAX(1,ROUND(Q402*100,0))&amp;" cl"),IF(COUNTIF(N406:O406,SUBSTITUTE(TRIM(P402)," (s)",""))&gt;0,IF(ROUND(Q402,3)&gt;=1,ROUND(Q402,3)&amp;" Kg",MAX(1,ROUND(Q402*1000,0))&amp;" g"),"")))</f>
        <v>1.2 Kg</v>
      </c>
      <c r="S402" s="3101"/>
      <c r="T402" s="3039"/>
      <c r="V402" s="15"/>
      <c r="W402" s="9"/>
      <c r="X402" s="9"/>
      <c r="Y402" s="9"/>
      <c r="Z402" s="15"/>
      <c r="AA402" s="15"/>
      <c r="AB402" s="15"/>
      <c r="AC402" s="15"/>
      <c r="AD402" s="15"/>
      <c r="AE402" s="15"/>
      <c r="AF402" s="1890"/>
      <c r="AG402" s="1927" t="s">
        <v>897</v>
      </c>
      <c r="AH402" s="3137"/>
      <c r="AI402" s="1928">
        <v>1.2</v>
      </c>
      <c r="AJ402" s="478" t="s">
        <v>147</v>
      </c>
      <c r="AK402" s="476">
        <f>IFERROR(INDEX(AH407:AN407,MATCH(AJ402,AH406:AN406,0)) * AI402 * IF(ISBLANK(AH402), 1, AH402), 0)</f>
        <v>1.2</v>
      </c>
      <c r="AL402" s="1926" t="str">
        <f>IF(AJ402="","",IF(COUNTIF(AJ406:AN406,SUBSTITUTE(TRIM(AJ402)," (s)",""))&gt;0,IF(ROUND(AK402,3)&gt;=1,ROUND(AK402,3)&amp;" L",MAX(1,ROUND(AK402*100,0))&amp;" cl"),IF(COUNTIF(AH406:AI406,SUBSTITUTE(TRIM(AJ402)," (s)",""))&gt;0,IF(ROUND(AK402,3)&gt;=1,ROUND(AK402,3)&amp;" Kg",MAX(1,ROUND(AK402*1000,0))&amp;" g"),"")))</f>
        <v>1.2 Kg</v>
      </c>
      <c r="AM402" s="3101"/>
      <c r="AN402" s="3039"/>
      <c r="AP402" s="15"/>
      <c r="AQ402" s="9"/>
      <c r="AR402" s="9"/>
      <c r="AS402" s="9"/>
      <c r="AT402" s="15"/>
      <c r="AU402" s="15"/>
      <c r="AV402" s="15"/>
      <c r="AW402" s="15"/>
      <c r="AX402" s="15"/>
      <c r="AY402" s="15"/>
      <c r="AZ402" s="1890"/>
      <c r="BA402" s="1927" t="s">
        <v>1520</v>
      </c>
      <c r="BB402" s="3137"/>
      <c r="BC402" s="1928">
        <v>1.2</v>
      </c>
      <c r="BD402" s="478" t="s">
        <v>147</v>
      </c>
      <c r="BE402" s="476">
        <f>IFERROR(INDEX(BB407:BH407,MATCH(BD402,BB406:BH406,0)) * BC402 * IF(ISBLANK(BB402), 1, BB402), 0)</f>
        <v>1.2</v>
      </c>
      <c r="BF402" s="1926" t="str">
        <f>IF(BD402="","",IF(COUNTIF(BD406:BH406,SUBSTITUTE(TRIM(BD402)," (s)",""))&gt;0,IF(ROUND(BE402,3)&gt;=1,ROUND(BE402,3)&amp;" L",MAX(1,ROUND(BE402*100,0))&amp;" cl"),IF(COUNTIF(BB406:BC406,SUBSTITUTE(TRIM(BD402)," (s)",""))&gt;0,IF(ROUND(BE402,3)&gt;=1,ROUND(BE402,3)&amp;" Kg",MAX(1,ROUND(BE402*1000,0))&amp;" g"),"")))</f>
        <v>1.2 Kg</v>
      </c>
      <c r="BG402" s="9"/>
      <c r="BH402" s="41"/>
      <c r="CH402" s="3">
        <v>1</v>
      </c>
    </row>
    <row r="403" spans="2:86" ht="15.75">
      <c r="B403" s="15"/>
      <c r="C403" s="9"/>
      <c r="D403" s="9"/>
      <c r="E403" s="9"/>
      <c r="F403" s="15"/>
      <c r="G403" s="15"/>
      <c r="H403" s="15"/>
      <c r="I403" s="15"/>
      <c r="J403" s="15"/>
      <c r="K403" s="15"/>
      <c r="L403" s="1890"/>
      <c r="M403" s="1929" t="s">
        <v>508</v>
      </c>
      <c r="N403" s="3137">
        <v>2</v>
      </c>
      <c r="O403" s="1930">
        <v>50</v>
      </c>
      <c r="P403" s="116" t="s">
        <v>102</v>
      </c>
      <c r="Q403" s="476">
        <f>IFERROR(INDEX(N407:T407,MATCH(P403,N406:T406,0)) * O403 * IF(ISBLANK(N403), 1, N403), 0)</f>
        <v>0.1</v>
      </c>
      <c r="R403" s="1926" t="str">
        <f>IF(P403="","",IF(COUNTIF(P406:T406,SUBSTITUTE(TRIM(P403)," (s)",""))&gt;0,IF(ROUND(Q403,3)&gt;=1,ROUND(Q403,3)&amp;" L",MAX(1,ROUND(Q403*100,0))&amp;" cl"),IF(COUNTIF(N406:O406,SUBSTITUTE(TRIM(P403)," (s)",""))&gt;0,IF(ROUND(Q403,3)&gt;=1,ROUND(Q403,3)&amp;" Kg",MAX(1,ROUND(Q403*1000,0))&amp;" g"),"")))</f>
        <v>100 g</v>
      </c>
      <c r="S403" s="3101"/>
      <c r="T403" s="3039"/>
      <c r="V403" s="15"/>
      <c r="W403" s="9"/>
      <c r="X403" s="9"/>
      <c r="Y403" s="9"/>
      <c r="Z403" s="15"/>
      <c r="AA403" s="15"/>
      <c r="AB403" s="15"/>
      <c r="AC403" s="15"/>
      <c r="AD403" s="15"/>
      <c r="AE403" s="15"/>
      <c r="AF403" s="1890"/>
      <c r="AG403" s="1929" t="s">
        <v>509</v>
      </c>
      <c r="AH403" s="3137">
        <v>2</v>
      </c>
      <c r="AI403" s="1930">
        <v>50</v>
      </c>
      <c r="AJ403" s="116" t="s">
        <v>102</v>
      </c>
      <c r="AK403" s="476">
        <f>IFERROR(INDEX(AH407:AN407,MATCH(AJ403,AH406:AN406,0)) * AI403 * IF(ISBLANK(AH403), 1, AH403), 0)</f>
        <v>0.1</v>
      </c>
      <c r="AL403" s="1926" t="str">
        <f>IF(AJ403="","",IF(COUNTIF(AJ406:AN406,SUBSTITUTE(TRIM(AJ403)," (s)",""))&gt;0,IF(ROUND(AK403,3)&gt;=1,ROUND(AK403,3)&amp;" L",MAX(1,ROUND(AK403*100,0))&amp;" cl"),IF(COUNTIF(AH406:AI406,SUBSTITUTE(TRIM(AJ403)," (s)",""))&gt;0,IF(ROUND(AK403,3)&gt;=1,ROUND(AK403,3)&amp;" Kg",MAX(1,ROUND(AK403*1000,0))&amp;" g"),"")))</f>
        <v>100 g</v>
      </c>
      <c r="AM403" s="3101"/>
      <c r="AN403" s="3039"/>
      <c r="AP403" s="15"/>
      <c r="AQ403" s="9"/>
      <c r="AR403" s="9"/>
      <c r="AS403" s="9"/>
      <c r="AT403" s="15"/>
      <c r="AU403" s="15"/>
      <c r="AV403" s="15"/>
      <c r="AW403" s="15"/>
      <c r="AX403" s="15"/>
      <c r="AY403" s="15"/>
      <c r="AZ403" s="1890"/>
      <c r="BA403" s="1929" t="s">
        <v>510</v>
      </c>
      <c r="BB403" s="3137">
        <v>2</v>
      </c>
      <c r="BC403" s="1930">
        <v>50</v>
      </c>
      <c r="BD403" s="116" t="s">
        <v>102</v>
      </c>
      <c r="BE403" s="476">
        <f>IFERROR(INDEX(BB407:BH407,MATCH(BD403,BB406:BH406,0)) * BC403 * IF(ISBLANK(BB403), 1, BB403), 0)</f>
        <v>0.1</v>
      </c>
      <c r="BF403" s="1926" t="str">
        <f>IF(BD403="","",IF(COUNTIF(BD406:BH406,SUBSTITUTE(TRIM(BD403)," (s)",""))&gt;0,IF(ROUND(BE403,3)&gt;=1,ROUND(BE403,3)&amp;" L",MAX(1,ROUND(BE403*100,0))&amp;" cl"),IF(COUNTIF(BB406:BC406,SUBSTITUTE(TRIM(BD403)," (s)",""))&gt;0,IF(ROUND(BE403,3)&gt;=1,ROUND(BE403,3)&amp;" Kg",MAX(1,ROUND(BE403*1000,0))&amp;" g"),"")))</f>
        <v>100 g</v>
      </c>
      <c r="BG403" s="9"/>
      <c r="BH403" s="41"/>
      <c r="CH403" s="3">
        <v>1</v>
      </c>
    </row>
    <row r="404" spans="2:86" ht="15.75">
      <c r="B404" s="15"/>
      <c r="C404" s="9"/>
      <c r="D404" s="9"/>
      <c r="E404" s="9"/>
      <c r="F404" s="15"/>
      <c r="G404" s="15"/>
      <c r="H404" s="15"/>
      <c r="I404" s="15"/>
      <c r="J404" s="15"/>
      <c r="K404" s="15"/>
      <c r="L404" s="1890"/>
      <c r="M404" s="1927" t="s">
        <v>521</v>
      </c>
      <c r="N404" s="3137"/>
      <c r="O404" s="1930">
        <v>15</v>
      </c>
      <c r="P404" s="121" t="s">
        <v>106</v>
      </c>
      <c r="Q404" s="476">
        <f>IFERROR(INDEX(N407:T407,MATCH(P404,N406:T406,0)) * O404 * IF(ISBLANK(N404), 1, N404), 0)</f>
        <v>0</v>
      </c>
      <c r="R404" s="1926" t="str">
        <f>IF(P404="","",IF(COUNTIF(P406:T406,SUBSTITUTE(TRIM(P404)," (s)",""))&gt;0,IF(ROUND(Q404,3)&gt;=1,ROUND(Q404,3)&amp;" L",MAX(1,ROUND(Q404*100,0))&amp;" cl"),IF(COUNTIF(N406:O406,SUBSTITUTE(TRIM(P404)," (s)",""))&gt;0,IF(ROUND(Q404,3)&gt;=1,ROUND(Q404,3)&amp;" Kg",MAX(1,ROUND(Q404*1000,0))&amp;" g"),"")))</f>
        <v/>
      </c>
      <c r="S404" s="3101"/>
      <c r="T404" s="3039"/>
      <c r="V404" s="15"/>
      <c r="W404" s="9"/>
      <c r="X404" s="9"/>
      <c r="Y404" s="9"/>
      <c r="Z404" s="15"/>
      <c r="AA404" s="15"/>
      <c r="AB404" s="15"/>
      <c r="AC404" s="15"/>
      <c r="AD404" s="15"/>
      <c r="AE404" s="15"/>
      <c r="AF404" s="1890"/>
      <c r="AG404" s="1927" t="s">
        <v>1521</v>
      </c>
      <c r="AH404" s="3137"/>
      <c r="AI404" s="1930">
        <v>15</v>
      </c>
      <c r="AJ404" s="121" t="s">
        <v>106</v>
      </c>
      <c r="AK404" s="476">
        <f>IFERROR(INDEX(AH407:AN407,MATCH(AJ404,AH406:AN406,0)) * AI404 * IF(ISBLANK(AH404), 1, AH404), 0)</f>
        <v>0</v>
      </c>
      <c r="AL404" s="1926" t="str">
        <f>IF(AJ404="","",IF(COUNTIF(AJ406:AN406,SUBSTITUTE(TRIM(AJ404)," (s)",""))&gt;0,IF(ROUND(AK404,3)&gt;=1,ROUND(AK404,3)&amp;" L",MAX(1,ROUND(AK404*100,0))&amp;" cl"),IF(COUNTIF(AH406:AI406,SUBSTITUTE(TRIM(AJ404)," (s)",""))&gt;0,IF(ROUND(AK404,3)&gt;=1,ROUND(AK404,3)&amp;" Kg",MAX(1,ROUND(AK404*1000,0))&amp;" g"),"")))</f>
        <v/>
      </c>
      <c r="AM404" s="3101"/>
      <c r="AN404" s="3039"/>
      <c r="AP404" s="15"/>
      <c r="AQ404" s="9"/>
      <c r="AR404" s="9"/>
      <c r="AS404" s="9"/>
      <c r="AT404" s="15"/>
      <c r="AU404" s="15"/>
      <c r="AV404" s="15"/>
      <c r="AW404" s="15"/>
      <c r="AX404" s="15"/>
      <c r="AY404" s="15"/>
      <c r="AZ404" s="1890"/>
      <c r="BA404" s="1927" t="s">
        <v>1522</v>
      </c>
      <c r="BB404" s="3137"/>
      <c r="BC404" s="1930">
        <v>15</v>
      </c>
      <c r="BD404" s="121" t="s">
        <v>106</v>
      </c>
      <c r="BE404" s="476">
        <f>IFERROR(INDEX(BB407:BH407,MATCH(BD404,BB406:BH406,0)) * BC404 * IF(ISBLANK(BB404), 1, BB404), 0)</f>
        <v>0</v>
      </c>
      <c r="BF404" s="1926" t="str">
        <f>IF(BD404="","",IF(COUNTIF(BD406:BH406,SUBSTITUTE(TRIM(BD404)," (s)",""))&gt;0,IF(ROUND(BE404,3)&gt;=1,ROUND(BE404,3)&amp;" L",MAX(1,ROUND(BE404*100,0))&amp;" cl"),IF(COUNTIF(BB406:BC406,SUBSTITUTE(TRIM(BD404)," (s)",""))&gt;0,IF(ROUND(BE404,3)&gt;=1,ROUND(BE404,3)&amp;" Kg",MAX(1,ROUND(BE404*1000,0))&amp;" g"),"")))</f>
        <v/>
      </c>
      <c r="BG404" s="9"/>
      <c r="BH404" s="41"/>
      <c r="CH404" s="3">
        <v>1</v>
      </c>
    </row>
    <row r="405" spans="2:86" ht="15.75">
      <c r="B405" s="15"/>
      <c r="C405" s="9"/>
      <c r="D405" s="9"/>
      <c r="E405" s="9"/>
      <c r="F405" s="15"/>
      <c r="G405" s="15"/>
      <c r="H405" s="15"/>
      <c r="I405" s="15"/>
      <c r="J405" s="15"/>
      <c r="K405" s="15"/>
      <c r="L405" s="1890"/>
      <c r="M405" s="1931" t="s">
        <v>525</v>
      </c>
      <c r="N405" s="1932"/>
      <c r="O405" s="1933"/>
      <c r="P405" s="231"/>
      <c r="Q405" s="231"/>
      <c r="R405" s="231"/>
      <c r="S405" s="3038"/>
      <c r="T405" s="3102"/>
      <c r="V405" s="15"/>
      <c r="W405" s="9"/>
      <c r="X405" s="9"/>
      <c r="Y405" s="9"/>
      <c r="Z405" s="15"/>
      <c r="AA405" s="15"/>
      <c r="AB405" s="15"/>
      <c r="AC405" s="15"/>
      <c r="AD405" s="15"/>
      <c r="AE405" s="15"/>
      <c r="AF405" s="1890"/>
      <c r="AG405" s="1931" t="s">
        <v>1523</v>
      </c>
      <c r="AH405" s="1932"/>
      <c r="AI405" s="1933"/>
      <c r="AJ405" s="231"/>
      <c r="AK405" s="231"/>
      <c r="AL405" s="231"/>
      <c r="AM405" s="3038"/>
      <c r="AN405" s="3102"/>
      <c r="AP405" s="15"/>
      <c r="AQ405" s="9"/>
      <c r="AR405" s="9"/>
      <c r="AS405" s="9"/>
      <c r="AT405" s="15"/>
      <c r="AU405" s="15"/>
      <c r="AV405" s="15"/>
      <c r="AW405" s="15"/>
      <c r="AX405" s="15"/>
      <c r="AY405" s="15"/>
      <c r="AZ405" s="1890"/>
      <c r="BA405" s="1931" t="s">
        <v>1525</v>
      </c>
      <c r="BB405" s="1932"/>
      <c r="BC405" s="1933"/>
      <c r="BD405" s="231"/>
      <c r="BE405" s="231"/>
      <c r="BF405" s="231"/>
      <c r="BG405" s="9"/>
      <c r="BH405" s="1934"/>
      <c r="CH405" s="3">
        <v>1</v>
      </c>
    </row>
    <row r="406" spans="2:86" ht="15.75">
      <c r="B406" s="15"/>
      <c r="C406" s="9"/>
      <c r="D406" s="9"/>
      <c r="E406" s="9"/>
      <c r="F406" s="15"/>
      <c r="G406" s="15"/>
      <c r="H406" s="15"/>
      <c r="I406" s="15"/>
      <c r="J406" s="15"/>
      <c r="K406" s="15"/>
      <c r="L406" s="1935"/>
      <c r="M406" s="1936" t="s">
        <v>8475</v>
      </c>
      <c r="N406" s="478" t="s">
        <v>147</v>
      </c>
      <c r="O406" s="116" t="s">
        <v>102</v>
      </c>
      <c r="P406" s="858" t="s">
        <v>0</v>
      </c>
      <c r="Q406" s="104" t="s">
        <v>99</v>
      </c>
      <c r="R406" s="104" t="s">
        <v>151</v>
      </c>
      <c r="S406" s="858" t="s">
        <v>152</v>
      </c>
      <c r="T406" s="121" t="s">
        <v>1359</v>
      </c>
      <c r="V406" s="15"/>
      <c r="W406" s="9"/>
      <c r="X406" s="9"/>
      <c r="Y406" s="9"/>
      <c r="Z406" s="15"/>
      <c r="AA406" s="15"/>
      <c r="AB406" s="15"/>
      <c r="AC406" s="15"/>
      <c r="AD406" s="15"/>
      <c r="AE406" s="15"/>
      <c r="AF406" s="1935"/>
      <c r="AG406" s="1936" t="s">
        <v>8475</v>
      </c>
      <c r="AH406" s="478" t="s">
        <v>147</v>
      </c>
      <c r="AI406" s="116" t="s">
        <v>102</v>
      </c>
      <c r="AJ406" s="858" t="s">
        <v>0</v>
      </c>
      <c r="AK406" s="104" t="s">
        <v>99</v>
      </c>
      <c r="AL406" s="104" t="s">
        <v>151</v>
      </c>
      <c r="AM406" s="858" t="s">
        <v>152</v>
      </c>
      <c r="AN406" s="121" t="s">
        <v>1359</v>
      </c>
      <c r="AP406" s="15"/>
      <c r="AQ406" s="9"/>
      <c r="AR406" s="9"/>
      <c r="AS406" s="9"/>
      <c r="AT406" s="15"/>
      <c r="AU406" s="15"/>
      <c r="AV406" s="15"/>
      <c r="AW406" s="15"/>
      <c r="AX406" s="15"/>
      <c r="AY406" s="15"/>
      <c r="AZ406" s="1935"/>
      <c r="BA406" s="1936" t="s">
        <v>1524</v>
      </c>
      <c r="BB406" s="478" t="s">
        <v>147</v>
      </c>
      <c r="BC406" s="116" t="s">
        <v>102</v>
      </c>
      <c r="BD406" s="858" t="s">
        <v>0</v>
      </c>
      <c r="BE406" s="104" t="s">
        <v>99</v>
      </c>
      <c r="BF406" s="104" t="s">
        <v>151</v>
      </c>
      <c r="BG406" s="858" t="s">
        <v>152</v>
      </c>
      <c r="BH406" s="121" t="s">
        <v>1359</v>
      </c>
      <c r="CH406" s="3">
        <v>1</v>
      </c>
    </row>
    <row r="407" spans="2:86">
      <c r="B407" s="15"/>
      <c r="C407" s="9"/>
      <c r="D407" s="9"/>
      <c r="E407" s="9"/>
      <c r="F407" s="15"/>
      <c r="G407" s="15"/>
      <c r="H407" s="15"/>
      <c r="I407" s="15"/>
      <c r="J407" s="15"/>
      <c r="K407" s="15"/>
      <c r="L407" s="1937"/>
      <c r="M407" s="1938"/>
      <c r="N407" s="1939">
        <v>1</v>
      </c>
      <c r="O407" s="1940">
        <v>1E-3</v>
      </c>
      <c r="P407" s="919">
        <v>1</v>
      </c>
      <c r="Q407" s="919">
        <v>0.1</v>
      </c>
      <c r="R407" s="919">
        <v>0.01</v>
      </c>
      <c r="S407" s="919">
        <v>1E-3</v>
      </c>
      <c r="T407" s="919">
        <v>0.5</v>
      </c>
      <c r="V407" s="15"/>
      <c r="W407" s="9"/>
      <c r="X407" s="9"/>
      <c r="Y407" s="9"/>
      <c r="Z407" s="15"/>
      <c r="AA407" s="15"/>
      <c r="AB407" s="15"/>
      <c r="AC407" s="15"/>
      <c r="AD407" s="15"/>
      <c r="AE407" s="15"/>
      <c r="AF407" s="1937"/>
      <c r="AG407" s="1938"/>
      <c r="AH407" s="1939">
        <v>1</v>
      </c>
      <c r="AI407" s="1940">
        <v>1E-3</v>
      </c>
      <c r="AJ407" s="919">
        <v>1</v>
      </c>
      <c r="AK407" s="919">
        <v>0.1</v>
      </c>
      <c r="AL407" s="919">
        <v>0.01</v>
      </c>
      <c r="AM407" s="919">
        <v>1E-3</v>
      </c>
      <c r="AN407" s="919">
        <v>0.5</v>
      </c>
      <c r="AP407" s="15"/>
      <c r="AQ407" s="9"/>
      <c r="AR407" s="9"/>
      <c r="AS407" s="9"/>
      <c r="AT407" s="15"/>
      <c r="AU407" s="15"/>
      <c r="AV407" s="15"/>
      <c r="AW407" s="15"/>
      <c r="AX407" s="15"/>
      <c r="AY407" s="15"/>
      <c r="AZ407" s="1937"/>
      <c r="BA407" s="1938"/>
      <c r="BB407" s="1939">
        <v>1</v>
      </c>
      <c r="BC407" s="1940">
        <v>1E-3</v>
      </c>
      <c r="BD407" s="919">
        <v>1</v>
      </c>
      <c r="BE407" s="919">
        <v>0.1</v>
      </c>
      <c r="BF407" s="919">
        <v>0.01</v>
      </c>
      <c r="BG407" s="919">
        <v>1E-3</v>
      </c>
      <c r="BH407" s="919">
        <v>0.5</v>
      </c>
      <c r="CH407" s="3">
        <v>1</v>
      </c>
    </row>
    <row r="408" spans="2:86" ht="15.75">
      <c r="B408" s="15"/>
      <c r="C408" s="9"/>
      <c r="D408" s="9"/>
      <c r="E408" s="9"/>
      <c r="F408" s="15"/>
      <c r="G408" s="15"/>
      <c r="H408" s="15"/>
      <c r="I408" s="15"/>
      <c r="J408" s="15"/>
      <c r="K408" s="15"/>
      <c r="L408" s="1885">
        <v>0</v>
      </c>
      <c r="M408" s="432" t="s">
        <v>175</v>
      </c>
      <c r="N408" s="195"/>
      <c r="O408" s="195"/>
      <c r="P408" s="195"/>
      <c r="Q408" s="195"/>
      <c r="R408" s="195"/>
      <c r="S408" s="433"/>
      <c r="T408" s="1886"/>
      <c r="V408" s="15"/>
      <c r="W408" s="9"/>
      <c r="X408" s="9"/>
      <c r="Y408" s="9"/>
      <c r="Z408" s="15"/>
      <c r="AA408" s="15"/>
      <c r="AB408" s="15"/>
      <c r="AC408" s="15"/>
      <c r="AD408" s="15"/>
      <c r="AE408" s="15"/>
      <c r="AF408" s="1885">
        <v>0</v>
      </c>
      <c r="AG408" s="432" t="s">
        <v>900</v>
      </c>
      <c r="AH408" s="195"/>
      <c r="AI408" s="195"/>
      <c r="AJ408" s="195"/>
      <c r="AK408" s="195"/>
      <c r="AL408" s="195"/>
      <c r="AM408" s="433"/>
      <c r="AN408" s="1886"/>
      <c r="AP408" s="15"/>
      <c r="AQ408" s="9"/>
      <c r="AR408" s="9"/>
      <c r="AS408" s="9"/>
      <c r="AT408" s="15"/>
      <c r="AU408" s="15"/>
      <c r="AV408" s="15"/>
      <c r="AW408" s="15"/>
      <c r="AX408" s="15"/>
      <c r="AY408" s="15"/>
      <c r="AZ408" s="1885">
        <v>0</v>
      </c>
      <c r="BA408" s="432" t="s">
        <v>921</v>
      </c>
      <c r="BB408" s="195"/>
      <c r="BC408" s="195"/>
      <c r="BD408" s="195"/>
      <c r="BE408" s="195"/>
      <c r="BF408" s="195"/>
      <c r="BG408" s="433"/>
      <c r="BH408" s="1886"/>
      <c r="CH408" s="3">
        <v>1</v>
      </c>
    </row>
    <row r="409" spans="2:86" ht="15.75">
      <c r="B409" s="15"/>
      <c r="C409" s="9"/>
      <c r="D409" s="9"/>
      <c r="E409" s="9"/>
      <c r="F409" s="15"/>
      <c r="G409" s="15"/>
      <c r="H409" s="15"/>
      <c r="I409" s="15"/>
      <c r="J409" s="15"/>
      <c r="K409" s="15"/>
      <c r="L409" s="1848" t="str">
        <f>IF(ISBLANK(M409),"",LARGE(L408:L408,1)+1)</f>
        <v/>
      </c>
      <c r="M409" s="1849"/>
      <c r="N409" s="1887"/>
      <c r="O409" s="1887"/>
      <c r="P409" s="1887"/>
      <c r="Q409" s="1887"/>
      <c r="R409" s="1887"/>
      <c r="S409" s="1887"/>
      <c r="T409" s="1888"/>
      <c r="V409" s="15"/>
      <c r="W409" s="9"/>
      <c r="X409" s="9"/>
      <c r="Y409" s="9"/>
      <c r="Z409" s="15"/>
      <c r="AA409" s="15"/>
      <c r="AB409" s="15"/>
      <c r="AC409" s="15"/>
      <c r="AD409" s="15"/>
      <c r="AE409" s="15"/>
      <c r="AF409" s="1848" t="str">
        <f>IF(ISBLANK(AG409),"",LARGE(AF408:AF408,1)+1)</f>
        <v/>
      </c>
      <c r="AG409" s="1849"/>
      <c r="AH409" s="1887"/>
      <c r="AI409" s="1887"/>
      <c r="AJ409" s="1887"/>
      <c r="AK409" s="1887"/>
      <c r="AL409" s="1887"/>
      <c r="AM409" s="1887"/>
      <c r="AN409" s="1888"/>
      <c r="AP409" s="15"/>
      <c r="AQ409" s="9"/>
      <c r="AR409" s="9"/>
      <c r="AS409" s="9"/>
      <c r="AT409" s="15"/>
      <c r="AU409" s="15"/>
      <c r="AV409" s="15"/>
      <c r="AW409" s="15"/>
      <c r="AX409" s="15"/>
      <c r="AY409" s="15"/>
      <c r="AZ409" s="1848" t="str">
        <f>IF(ISBLANK(BA409),"",LARGE(AZ408:AZ408,1)+1)</f>
        <v/>
      </c>
      <c r="BA409" s="1849"/>
      <c r="BB409" s="1887"/>
      <c r="BC409" s="1887"/>
      <c r="BD409" s="1887"/>
      <c r="BE409" s="1887"/>
      <c r="BF409" s="1887"/>
      <c r="BG409" s="1887"/>
      <c r="BH409" s="1888"/>
      <c r="CH409" s="3">
        <v>1</v>
      </c>
    </row>
    <row r="410" spans="2:86" ht="15.75">
      <c r="B410" s="15"/>
      <c r="C410" s="9"/>
      <c r="D410" s="9"/>
      <c r="E410" s="9"/>
      <c r="F410" s="15"/>
      <c r="G410" s="15"/>
      <c r="H410" s="15"/>
      <c r="I410" s="15"/>
      <c r="J410" s="15"/>
      <c r="K410" s="15"/>
      <c r="L410" s="1848" t="str">
        <f>IF(ISBLANK(M410),"",LARGE(L408:L409,1)+1)</f>
        <v/>
      </c>
      <c r="M410" s="1849"/>
      <c r="N410" s="1887"/>
      <c r="O410" s="1887"/>
      <c r="P410" s="1887"/>
      <c r="Q410" s="1887"/>
      <c r="R410" s="1887"/>
      <c r="S410" s="1887"/>
      <c r="T410" s="1888"/>
      <c r="V410" s="15"/>
      <c r="W410" s="9"/>
      <c r="X410" s="9"/>
      <c r="Y410" s="9"/>
      <c r="Z410" s="15"/>
      <c r="AA410" s="15"/>
      <c r="AB410" s="15"/>
      <c r="AC410" s="15"/>
      <c r="AD410" s="15"/>
      <c r="AE410" s="15"/>
      <c r="AF410" s="1848" t="str">
        <f>IF(ISBLANK(AG410),"",LARGE(AF408:AF409,1)+1)</f>
        <v/>
      </c>
      <c r="AG410" s="1849"/>
      <c r="AH410" s="1887"/>
      <c r="AI410" s="1887"/>
      <c r="AJ410" s="1887"/>
      <c r="AK410" s="1887"/>
      <c r="AL410" s="1887"/>
      <c r="AM410" s="1887"/>
      <c r="AN410" s="1888"/>
      <c r="AP410" s="15"/>
      <c r="AQ410" s="9"/>
      <c r="AR410" s="9"/>
      <c r="AS410" s="9"/>
      <c r="AT410" s="15"/>
      <c r="AU410" s="15"/>
      <c r="AV410" s="15"/>
      <c r="AW410" s="15"/>
      <c r="AX410" s="15"/>
      <c r="AY410" s="15"/>
      <c r="AZ410" s="1848" t="str">
        <f>IF(ISBLANK(BA410),"",LARGE(AZ408:AZ409,1)+1)</f>
        <v/>
      </c>
      <c r="BA410" s="1849"/>
      <c r="BB410" s="1887"/>
      <c r="BC410" s="1887"/>
      <c r="BD410" s="1887"/>
      <c r="BE410" s="1887"/>
      <c r="BF410" s="1887"/>
      <c r="BG410" s="1887"/>
      <c r="BH410" s="1888"/>
      <c r="CH410" s="3">
        <v>1</v>
      </c>
    </row>
    <row r="411" spans="2:86" ht="15.75">
      <c r="B411" s="15"/>
      <c r="C411" s="9"/>
      <c r="D411" s="9"/>
      <c r="E411" s="9"/>
      <c r="F411" s="15"/>
      <c r="G411" s="15"/>
      <c r="H411" s="15"/>
      <c r="I411" s="15"/>
      <c r="J411" s="15"/>
      <c r="K411" s="15"/>
      <c r="L411" s="1848" t="str">
        <f>IF(ISBLANK(M411),"",LARGE(L408:L410,1)+1)</f>
        <v/>
      </c>
      <c r="M411" s="1849"/>
      <c r="N411" s="1887"/>
      <c r="O411" s="1887"/>
      <c r="P411" s="1887"/>
      <c r="Q411" s="1887"/>
      <c r="R411" s="1887"/>
      <c r="S411" s="1887"/>
      <c r="T411" s="1888"/>
      <c r="V411" s="15"/>
      <c r="W411" s="9"/>
      <c r="X411" s="9"/>
      <c r="Y411" s="9"/>
      <c r="Z411" s="15"/>
      <c r="AA411" s="15"/>
      <c r="AB411" s="15"/>
      <c r="AC411" s="15"/>
      <c r="AD411" s="15"/>
      <c r="AE411" s="15"/>
      <c r="AF411" s="1848" t="str">
        <f>IF(ISBLANK(AG411),"",LARGE(AF408:AF410,1)+1)</f>
        <v/>
      </c>
      <c r="AG411" s="1849"/>
      <c r="AH411" s="1887"/>
      <c r="AI411" s="1887"/>
      <c r="AJ411" s="1887"/>
      <c r="AK411" s="1887"/>
      <c r="AL411" s="1887"/>
      <c r="AM411" s="1887"/>
      <c r="AN411" s="1888"/>
      <c r="AP411" s="15"/>
      <c r="AQ411" s="9"/>
      <c r="AR411" s="9"/>
      <c r="AS411" s="9"/>
      <c r="AT411" s="15"/>
      <c r="AU411" s="15"/>
      <c r="AV411" s="15"/>
      <c r="AW411" s="15"/>
      <c r="AX411" s="15"/>
      <c r="AY411" s="15"/>
      <c r="AZ411" s="1848" t="str">
        <f>IF(ISBLANK(BA411),"",LARGE(AZ408:AZ410,1)+1)</f>
        <v/>
      </c>
      <c r="BA411" s="1849"/>
      <c r="BB411" s="1887"/>
      <c r="BC411" s="1887"/>
      <c r="BD411" s="1887"/>
      <c r="BE411" s="1887"/>
      <c r="BF411" s="1887"/>
      <c r="BG411" s="1887"/>
      <c r="BH411" s="1888"/>
      <c r="CH411" s="3">
        <v>1</v>
      </c>
    </row>
    <row r="412" spans="2:86" ht="15.75">
      <c r="B412" s="15"/>
      <c r="C412" s="9"/>
      <c r="D412" s="9"/>
      <c r="E412" s="9"/>
      <c r="F412" s="15"/>
      <c r="G412" s="15"/>
      <c r="H412" s="15"/>
      <c r="I412" s="15"/>
      <c r="J412" s="15"/>
      <c r="K412" s="15"/>
      <c r="L412" s="1848" t="str">
        <f>IF(ISBLANK(M412),"",LARGE(L408:L411,1)+1)</f>
        <v/>
      </c>
      <c r="M412" s="1849"/>
      <c r="N412" s="1887"/>
      <c r="O412" s="1887"/>
      <c r="P412" s="1887"/>
      <c r="Q412" s="1887"/>
      <c r="R412" s="1887"/>
      <c r="S412" s="1887"/>
      <c r="T412" s="1888"/>
      <c r="V412" s="15"/>
      <c r="W412" s="9"/>
      <c r="X412" s="9"/>
      <c r="Y412" s="9"/>
      <c r="Z412" s="15"/>
      <c r="AA412" s="15"/>
      <c r="AB412" s="15"/>
      <c r="AC412" s="15"/>
      <c r="AD412" s="15"/>
      <c r="AE412" s="15"/>
      <c r="AF412" s="1848" t="str">
        <f>IF(ISBLANK(AG412),"",LARGE(AF408:AF411,1)+1)</f>
        <v/>
      </c>
      <c r="AG412" s="1849"/>
      <c r="AH412" s="1887"/>
      <c r="AI412" s="1887"/>
      <c r="AJ412" s="1887"/>
      <c r="AK412" s="1887"/>
      <c r="AL412" s="1887"/>
      <c r="AM412" s="1887"/>
      <c r="AN412" s="1888"/>
      <c r="AP412" s="15"/>
      <c r="AQ412" s="9"/>
      <c r="AR412" s="9"/>
      <c r="AS412" s="9"/>
      <c r="AT412" s="15"/>
      <c r="AU412" s="15"/>
      <c r="AV412" s="15"/>
      <c r="AW412" s="15"/>
      <c r="AX412" s="15"/>
      <c r="AY412" s="15"/>
      <c r="AZ412" s="1848" t="str">
        <f>IF(ISBLANK(BA412),"",LARGE(AZ408:AZ411,1)+1)</f>
        <v/>
      </c>
      <c r="BA412" s="1849"/>
      <c r="BB412" s="1887"/>
      <c r="BC412" s="1887"/>
      <c r="BD412" s="1887"/>
      <c r="BE412" s="1887"/>
      <c r="BF412" s="1887"/>
      <c r="BG412" s="1887"/>
      <c r="BH412" s="1888"/>
      <c r="CH412" s="3">
        <v>1</v>
      </c>
    </row>
    <row r="413" spans="2:86" ht="15.75">
      <c r="B413" s="15"/>
      <c r="C413" s="9"/>
      <c r="D413" s="9"/>
      <c r="E413" s="9"/>
      <c r="F413" s="15"/>
      <c r="G413" s="15"/>
      <c r="H413" s="15"/>
      <c r="I413" s="15"/>
      <c r="J413" s="15"/>
      <c r="K413" s="15"/>
      <c r="L413" s="1848" t="str">
        <f>IF(ISBLANK(M413),"",LARGE(L408:L412,1)+1)</f>
        <v/>
      </c>
      <c r="M413" s="1849"/>
      <c r="N413" s="1887"/>
      <c r="O413" s="1887"/>
      <c r="P413" s="1887"/>
      <c r="Q413" s="1887"/>
      <c r="R413" s="1887"/>
      <c r="S413" s="1887"/>
      <c r="T413" s="1888"/>
      <c r="V413" s="15"/>
      <c r="W413" s="9"/>
      <c r="X413" s="9"/>
      <c r="Y413" s="9"/>
      <c r="Z413" s="15"/>
      <c r="AA413" s="15"/>
      <c r="AB413" s="15"/>
      <c r="AC413" s="15"/>
      <c r="AD413" s="15"/>
      <c r="AE413" s="15"/>
      <c r="AF413" s="1848" t="str">
        <f>IF(ISBLANK(AG413),"",LARGE(AF408:AF412,1)+1)</f>
        <v/>
      </c>
      <c r="AG413" s="1849"/>
      <c r="AH413" s="1887"/>
      <c r="AI413" s="1887"/>
      <c r="AJ413" s="1887"/>
      <c r="AK413" s="1887"/>
      <c r="AL413" s="1887"/>
      <c r="AM413" s="1887"/>
      <c r="AN413" s="1888"/>
      <c r="AP413" s="15"/>
      <c r="AQ413" s="9"/>
      <c r="AR413" s="9"/>
      <c r="AS413" s="9"/>
      <c r="AT413" s="15"/>
      <c r="AU413" s="15"/>
      <c r="AV413" s="15"/>
      <c r="AW413" s="15"/>
      <c r="AX413" s="15"/>
      <c r="AY413" s="15"/>
      <c r="AZ413" s="1848" t="str">
        <f>IF(ISBLANK(BA413),"",LARGE(AZ408:AZ412,1)+1)</f>
        <v/>
      </c>
      <c r="BA413" s="1849"/>
      <c r="BB413" s="1887"/>
      <c r="BC413" s="1887"/>
      <c r="BD413" s="1887"/>
      <c r="BE413" s="1887"/>
      <c r="BF413" s="1887"/>
      <c r="BG413" s="1887"/>
      <c r="BH413" s="1888"/>
      <c r="CH413" s="3">
        <v>1</v>
      </c>
    </row>
    <row r="414" spans="2:86" ht="15.75">
      <c r="B414" s="15"/>
      <c r="C414" s="9"/>
      <c r="D414" s="9"/>
      <c r="E414" s="9"/>
      <c r="F414" s="15"/>
      <c r="G414" s="15"/>
      <c r="H414" s="15"/>
      <c r="I414" s="15"/>
      <c r="J414" s="15"/>
      <c r="K414" s="15"/>
      <c r="L414" s="1848" t="str">
        <f>IF(ISBLANK(M414),"",LARGE(L408:L413,1)+1)</f>
        <v/>
      </c>
      <c r="M414" s="1849"/>
      <c r="N414" s="1887"/>
      <c r="O414" s="1887"/>
      <c r="P414" s="1887"/>
      <c r="Q414" s="1887"/>
      <c r="R414" s="1887"/>
      <c r="S414" s="1887"/>
      <c r="T414" s="1888"/>
      <c r="V414" s="15"/>
      <c r="W414" s="9"/>
      <c r="X414" s="9"/>
      <c r="Y414" s="9"/>
      <c r="Z414" s="15"/>
      <c r="AA414" s="15"/>
      <c r="AB414" s="15"/>
      <c r="AC414" s="15"/>
      <c r="AD414" s="15"/>
      <c r="AE414" s="15"/>
      <c r="AF414" s="1848" t="str">
        <f>IF(ISBLANK(AG414),"",LARGE(AF408:AF413,1)+1)</f>
        <v/>
      </c>
      <c r="AG414" s="1849"/>
      <c r="AH414" s="1887"/>
      <c r="AI414" s="1887"/>
      <c r="AJ414" s="1887"/>
      <c r="AK414" s="1887"/>
      <c r="AL414" s="1887"/>
      <c r="AM414" s="1887"/>
      <c r="AN414" s="1888"/>
      <c r="AP414" s="15"/>
      <c r="AQ414" s="9"/>
      <c r="AR414" s="9"/>
      <c r="AS414" s="9"/>
      <c r="AT414" s="15"/>
      <c r="AU414" s="15"/>
      <c r="AV414" s="15"/>
      <c r="AW414" s="15"/>
      <c r="AX414" s="15"/>
      <c r="AY414" s="15"/>
      <c r="AZ414" s="1848" t="str">
        <f>IF(ISBLANK(BA414),"",LARGE(AZ408:AZ413,1)+1)</f>
        <v/>
      </c>
      <c r="BA414" s="1849"/>
      <c r="BB414" s="1887"/>
      <c r="BC414" s="1887"/>
      <c r="BD414" s="1887"/>
      <c r="BE414" s="1887"/>
      <c r="BF414" s="1887"/>
      <c r="BG414" s="1887"/>
      <c r="BH414" s="1888"/>
      <c r="CH414" s="3">
        <v>1</v>
      </c>
    </row>
    <row r="415" spans="2:86">
      <c r="B415" s="15"/>
      <c r="C415" s="9"/>
      <c r="D415" s="9"/>
      <c r="E415" s="9"/>
      <c r="F415" s="15"/>
      <c r="G415" s="15"/>
      <c r="H415" s="15"/>
      <c r="I415" s="15"/>
      <c r="J415" s="15"/>
      <c r="K415" s="15"/>
      <c r="L415" s="390"/>
      <c r="M415" s="1878"/>
      <c r="N415" s="391"/>
      <c r="O415" s="391"/>
      <c r="P415" s="391"/>
      <c r="Q415" s="391"/>
      <c r="R415" s="391"/>
      <c r="S415" s="392" t="s">
        <v>205</v>
      </c>
      <c r="T415" s="1879" t="s">
        <v>205</v>
      </c>
      <c r="V415" s="15"/>
      <c r="W415" s="9"/>
      <c r="X415" s="9"/>
      <c r="Y415" s="9"/>
      <c r="Z415" s="15"/>
      <c r="AA415" s="15"/>
      <c r="AB415" s="15"/>
      <c r="AC415" s="15"/>
      <c r="AD415" s="15"/>
      <c r="AE415" s="15"/>
      <c r="AF415" s="390"/>
      <c r="AG415" s="1878"/>
      <c r="AH415" s="391"/>
      <c r="AI415" s="391"/>
      <c r="AJ415" s="391"/>
      <c r="AK415" s="391"/>
      <c r="AL415" s="391"/>
      <c r="AM415" s="392"/>
      <c r="AN415" s="1879" t="s">
        <v>1448</v>
      </c>
      <c r="AP415" s="15"/>
      <c r="AQ415" s="9"/>
      <c r="AR415" s="9"/>
      <c r="AS415" s="9"/>
      <c r="AT415" s="15"/>
      <c r="AU415" s="15"/>
      <c r="AV415" s="15"/>
      <c r="AW415" s="15"/>
      <c r="AX415" s="15"/>
      <c r="AY415" s="15"/>
      <c r="AZ415" s="390"/>
      <c r="BA415" s="1878"/>
      <c r="BB415" s="391"/>
      <c r="BC415" s="391"/>
      <c r="BD415" s="391"/>
      <c r="BE415" s="391"/>
      <c r="BF415" s="391"/>
      <c r="BG415" s="392"/>
      <c r="BH415" s="1879" t="s">
        <v>926</v>
      </c>
      <c r="CH415" s="3">
        <v>1</v>
      </c>
    </row>
    <row r="416" spans="2:86" ht="15.75">
      <c r="B416" s="15"/>
      <c r="C416" s="9"/>
      <c r="D416" s="9"/>
      <c r="E416" s="9"/>
      <c r="F416" s="15"/>
      <c r="G416" s="15"/>
      <c r="H416" s="15"/>
      <c r="I416" s="15"/>
      <c r="J416" s="15"/>
      <c r="K416" s="15"/>
      <c r="L416" s="1880"/>
      <c r="M416" s="1881"/>
      <c r="N416" s="1882"/>
      <c r="O416" s="1882"/>
      <c r="P416" s="1852"/>
      <c r="Q416" s="1852"/>
      <c r="R416" s="1852"/>
      <c r="S416" s="1852"/>
      <c r="T416" s="1852"/>
      <c r="V416" s="15"/>
      <c r="W416" s="9"/>
      <c r="X416" s="9"/>
      <c r="Y416" s="9"/>
      <c r="Z416" s="15"/>
      <c r="AA416" s="15"/>
      <c r="AB416" s="15"/>
      <c r="AC416" s="15"/>
      <c r="AD416" s="15"/>
      <c r="AE416" s="15"/>
      <c r="AF416" s="1880"/>
      <c r="AG416" s="1881"/>
      <c r="AH416" s="1882"/>
      <c r="AI416" s="1882"/>
      <c r="AJ416" s="1852"/>
      <c r="AK416" s="1852"/>
      <c r="AL416" s="1852"/>
      <c r="AM416" s="1852"/>
      <c r="AN416" s="1852"/>
      <c r="AP416" s="15"/>
      <c r="AQ416" s="9"/>
      <c r="AR416" s="9"/>
      <c r="AS416" s="9"/>
      <c r="AT416" s="15"/>
      <c r="AU416" s="15"/>
      <c r="AV416" s="15"/>
      <c r="AW416" s="15"/>
      <c r="AX416" s="15"/>
      <c r="AY416" s="15"/>
      <c r="AZ416" s="1880"/>
      <c r="BA416" s="1881"/>
      <c r="BB416" s="1882"/>
      <c r="BC416" s="1882"/>
      <c r="BD416" s="1852"/>
      <c r="BE416" s="1852"/>
      <c r="BF416" s="1852"/>
      <c r="BG416" s="1852"/>
      <c r="BH416" s="1852"/>
      <c r="CH416" s="3">
        <v>1</v>
      </c>
    </row>
    <row r="417" spans="2:86" ht="15" customHeight="1">
      <c r="B417" s="15"/>
      <c r="C417" s="9"/>
      <c r="D417" s="9"/>
      <c r="E417" s="9"/>
      <c r="F417" s="15"/>
      <c r="G417" s="15"/>
      <c r="H417" s="15"/>
      <c r="I417" s="15"/>
      <c r="J417" s="15"/>
      <c r="K417" s="15"/>
      <c r="L417" s="1813" t="s">
        <v>8456</v>
      </c>
      <c r="M417" s="265"/>
      <c r="N417" s="265"/>
      <c r="O417" s="265"/>
      <c r="P417" s="265"/>
      <c r="Q417" s="266"/>
      <c r="R417" s="266"/>
      <c r="S417" s="266"/>
      <c r="T417" s="655" t="s">
        <v>227</v>
      </c>
      <c r="V417" s="15"/>
      <c r="W417" s="9"/>
      <c r="X417" s="9"/>
      <c r="Y417" s="9"/>
      <c r="Z417" s="15"/>
      <c r="AA417" s="15"/>
      <c r="AB417" s="15"/>
      <c r="AC417" s="15"/>
      <c r="AD417" s="15"/>
      <c r="AE417" s="15"/>
      <c r="AF417" s="1842" t="s">
        <v>8548</v>
      </c>
      <c r="AG417" s="265"/>
      <c r="AH417" s="265"/>
      <c r="AI417" s="265"/>
      <c r="AJ417" s="265"/>
      <c r="AK417" s="266"/>
      <c r="AL417" s="266"/>
      <c r="AM417" s="266"/>
      <c r="AN417" s="655" t="s">
        <v>1482</v>
      </c>
      <c r="AP417" s="15"/>
      <c r="AQ417" s="9"/>
      <c r="AR417" s="9"/>
      <c r="AS417" s="9"/>
      <c r="AT417" s="15"/>
      <c r="AU417" s="15"/>
      <c r="AV417" s="15"/>
      <c r="AW417" s="15"/>
      <c r="AX417" s="15"/>
      <c r="AY417" s="15"/>
      <c r="AZ417" s="1842" t="s">
        <v>8549</v>
      </c>
      <c r="BA417" s="265"/>
      <c r="BB417" s="265"/>
      <c r="BC417" s="265"/>
      <c r="BD417" s="265"/>
      <c r="BE417" s="266"/>
      <c r="BF417" s="266"/>
      <c r="BG417" s="266"/>
      <c r="BH417" s="655" t="s">
        <v>753</v>
      </c>
      <c r="CH417" s="3">
        <v>1</v>
      </c>
    </row>
    <row r="418" spans="2:86" ht="15" customHeight="1">
      <c r="B418" s="15"/>
      <c r="C418" s="9"/>
      <c r="D418" s="9"/>
      <c r="E418" s="9"/>
      <c r="F418" s="15"/>
      <c r="G418" s="15"/>
      <c r="H418" s="15"/>
      <c r="I418" s="15"/>
      <c r="J418" s="15"/>
      <c r="K418" s="15"/>
      <c r="L418" s="1885">
        <v>0</v>
      </c>
      <c r="M418" s="3042" t="s">
        <v>539</v>
      </c>
      <c r="N418" s="3044"/>
      <c r="O418" s="3045"/>
      <c r="P418" s="495" t="s">
        <v>536</v>
      </c>
      <c r="Q418" s="497" t="s">
        <v>430</v>
      </c>
      <c r="R418" s="497" t="s">
        <v>537</v>
      </c>
      <c r="S418" s="497" t="s">
        <v>538</v>
      </c>
      <c r="T418" s="3095"/>
      <c r="V418" s="15"/>
      <c r="W418" s="9"/>
      <c r="X418" s="9"/>
      <c r="Y418" s="9"/>
      <c r="Z418" s="15"/>
      <c r="AA418" s="15"/>
      <c r="AB418" s="15"/>
      <c r="AC418" s="15"/>
      <c r="AD418" s="15"/>
      <c r="AE418" s="15"/>
      <c r="AF418" s="1885">
        <v>0</v>
      </c>
      <c r="AG418" s="3042" t="s">
        <v>1527</v>
      </c>
      <c r="AH418" s="3044"/>
      <c r="AI418" s="3045"/>
      <c r="AJ418" s="495" t="s">
        <v>1526</v>
      </c>
      <c r="AK418" s="497" t="s">
        <v>430</v>
      </c>
      <c r="AL418" s="497" t="s">
        <v>537</v>
      </c>
      <c r="AM418" s="497" t="s">
        <v>538</v>
      </c>
      <c r="AN418" s="1942"/>
      <c r="AP418" s="15"/>
      <c r="AQ418" s="9"/>
      <c r="AR418" s="9"/>
      <c r="AS418" s="9"/>
      <c r="AT418" s="15"/>
      <c r="AU418" s="15"/>
      <c r="AV418" s="15"/>
      <c r="AW418" s="15"/>
      <c r="AX418" s="15"/>
      <c r="AY418" s="15"/>
      <c r="AZ418" s="1885">
        <v>0</v>
      </c>
      <c r="BA418" s="3042" t="s">
        <v>539</v>
      </c>
      <c r="BB418" s="3044"/>
      <c r="BC418" s="3045"/>
      <c r="BD418" s="495" t="s">
        <v>1528</v>
      </c>
      <c r="BE418" s="497" t="s">
        <v>1489</v>
      </c>
      <c r="BF418" s="497" t="s">
        <v>537</v>
      </c>
      <c r="BG418" s="497" t="s">
        <v>1529</v>
      </c>
      <c r="BH418" s="1942"/>
      <c r="CH418" s="3">
        <v>1</v>
      </c>
    </row>
    <row r="419" spans="2:86" ht="15.75">
      <c r="B419" s="15"/>
      <c r="C419" s="9"/>
      <c r="D419" s="9"/>
      <c r="E419" s="9"/>
      <c r="F419" s="15"/>
      <c r="G419" s="15"/>
      <c r="H419" s="15"/>
      <c r="I419" s="15"/>
      <c r="J419" s="15"/>
      <c r="K419" s="15"/>
      <c r="L419" s="1848" t="str">
        <f>IF(ISBLANK(M419),"",LARGE(L418:L418,1)+1)</f>
        <v/>
      </c>
      <c r="M419" s="3043"/>
      <c r="N419" s="3046"/>
      <c r="O419" s="3047"/>
      <c r="P419" s="498" t="s">
        <v>543</v>
      </c>
      <c r="Q419" s="499">
        <v>4.1666666666666699E-2</v>
      </c>
      <c r="R419" s="500">
        <v>220</v>
      </c>
      <c r="S419" s="501" t="s">
        <v>544</v>
      </c>
      <c r="T419" s="3096"/>
      <c r="V419" s="15"/>
      <c r="W419" s="9"/>
      <c r="X419" s="9"/>
      <c r="Y419" s="9"/>
      <c r="Z419" s="15"/>
      <c r="AA419" s="15"/>
      <c r="AB419" s="15"/>
      <c r="AC419" s="15"/>
      <c r="AD419" s="15"/>
      <c r="AE419" s="15"/>
      <c r="AF419" s="1848" t="str">
        <f>IF(ISBLANK(AG419),"",LARGE(AF418:AF418,1)+1)</f>
        <v/>
      </c>
      <c r="AG419" s="3043"/>
      <c r="AH419" s="3046"/>
      <c r="AI419" s="3047"/>
      <c r="AJ419" s="498" t="s">
        <v>1530</v>
      </c>
      <c r="AK419" s="499">
        <v>4.1666666666666699E-2</v>
      </c>
      <c r="AL419" s="500">
        <v>220</v>
      </c>
      <c r="AM419" s="501" t="s">
        <v>1531</v>
      </c>
      <c r="AN419" s="3096"/>
      <c r="AP419" s="15"/>
      <c r="AQ419" s="9"/>
      <c r="AR419" s="9"/>
      <c r="AS419" s="9"/>
      <c r="AT419" s="15"/>
      <c r="AU419" s="15"/>
      <c r="AV419" s="15"/>
      <c r="AW419" s="15"/>
      <c r="AX419" s="15"/>
      <c r="AY419" s="15"/>
      <c r="AZ419" s="1848">
        <f>IF(ISBLANK(BA419),"",LARGE(AZ418:AZ418,1)+1)</f>
        <v>1</v>
      </c>
      <c r="BA419" s="3043" t="s">
        <v>8476</v>
      </c>
      <c r="BB419" s="3046"/>
      <c r="BC419" s="3047"/>
      <c r="BD419" s="498" t="s">
        <v>1532</v>
      </c>
      <c r="BE419" s="499">
        <v>4.1666666666666699E-2</v>
      </c>
      <c r="BF419" s="500">
        <v>220</v>
      </c>
      <c r="BG419" s="501" t="s">
        <v>1533</v>
      </c>
      <c r="BH419" s="3096"/>
      <c r="CH419" s="3">
        <v>1</v>
      </c>
    </row>
    <row r="420" spans="2:86" ht="15.75">
      <c r="B420" s="15"/>
      <c r="C420" s="9"/>
      <c r="D420" s="9"/>
      <c r="E420" s="9"/>
      <c r="F420" s="15"/>
      <c r="G420" s="15"/>
      <c r="H420" s="15"/>
      <c r="I420" s="15"/>
      <c r="J420" s="15"/>
      <c r="K420" s="15"/>
      <c r="L420" s="1848" t="str">
        <f>IF(ISBLANK(M420),"",LARGE(L418:L419,1)+1)</f>
        <v/>
      </c>
      <c r="M420" s="3043"/>
      <c r="N420" s="3046"/>
      <c r="O420" s="3047"/>
      <c r="P420" s="502" t="s">
        <v>536</v>
      </c>
      <c r="Q420" s="503"/>
      <c r="R420" s="503" t="s">
        <v>545</v>
      </c>
      <c r="S420" s="504" t="s">
        <v>546</v>
      </c>
      <c r="T420" s="3097"/>
      <c r="V420" s="15"/>
      <c r="W420" s="9"/>
      <c r="X420" s="9"/>
      <c r="Y420" s="9"/>
      <c r="Z420" s="15"/>
      <c r="AA420" s="15"/>
      <c r="AB420" s="15"/>
      <c r="AC420" s="15"/>
      <c r="AD420" s="15"/>
      <c r="AE420" s="15"/>
      <c r="AF420" s="1848" t="str">
        <f>IF(ISBLANK(AG420),"",LARGE(AF418:AF419,1)+1)</f>
        <v/>
      </c>
      <c r="AG420" s="3043"/>
      <c r="AH420" s="3046"/>
      <c r="AI420" s="3047"/>
      <c r="AJ420" s="502" t="s">
        <v>1526</v>
      </c>
      <c r="AK420" s="503"/>
      <c r="AL420" s="503" t="s">
        <v>1534</v>
      </c>
      <c r="AM420" s="504" t="s">
        <v>1535</v>
      </c>
      <c r="AN420" s="3097"/>
      <c r="AP420" s="15"/>
      <c r="AQ420" s="9"/>
      <c r="AR420" s="9"/>
      <c r="AS420" s="9"/>
      <c r="AT420" s="15"/>
      <c r="AU420" s="15"/>
      <c r="AV420" s="15"/>
      <c r="AW420" s="15"/>
      <c r="AX420" s="15"/>
      <c r="AY420" s="15"/>
      <c r="AZ420" s="1848" t="str">
        <f>IF(ISBLANK(BA420),"",LARGE(AZ418:AZ419,1)+1)</f>
        <v/>
      </c>
      <c r="BA420" s="3043"/>
      <c r="BB420" s="3046"/>
      <c r="BC420" s="3047"/>
      <c r="BD420" s="502" t="s">
        <v>1528</v>
      </c>
      <c r="BE420" s="503"/>
      <c r="BF420" s="503" t="s">
        <v>1536</v>
      </c>
      <c r="BG420" s="504" t="s">
        <v>1537</v>
      </c>
      <c r="BH420" s="3097"/>
      <c r="CH420" s="3">
        <v>1</v>
      </c>
    </row>
    <row r="421" spans="2:86" ht="15.75">
      <c r="B421" s="15"/>
      <c r="C421" s="9"/>
      <c r="D421" s="9"/>
      <c r="E421" s="9"/>
      <c r="F421" s="15"/>
      <c r="G421" s="15"/>
      <c r="H421" s="15"/>
      <c r="I421" s="15"/>
      <c r="J421" s="15"/>
      <c r="K421" s="15"/>
      <c r="L421" s="1848" t="str">
        <f>IF(ISBLANK(M421),"",LARGE(L418:L420,1)+1)</f>
        <v/>
      </c>
      <c r="M421" s="3043"/>
      <c r="N421" s="3046"/>
      <c r="O421" s="3047"/>
      <c r="P421" s="506" t="s">
        <v>553</v>
      </c>
      <c r="Q421" s="507"/>
      <c r="R421" s="508">
        <v>250</v>
      </c>
      <c r="S421" s="509" t="s">
        <v>554</v>
      </c>
      <c r="T421" s="3098"/>
      <c r="V421" s="15"/>
      <c r="W421" s="9"/>
      <c r="X421" s="9"/>
      <c r="Y421" s="9"/>
      <c r="Z421" s="15"/>
      <c r="AA421" s="15"/>
      <c r="AB421" s="15"/>
      <c r="AC421" s="15"/>
      <c r="AD421" s="15"/>
      <c r="AE421" s="15"/>
      <c r="AF421" s="1848" t="str">
        <f>IF(ISBLANK(AG421),"",LARGE(AF418:AF420,1)+1)</f>
        <v/>
      </c>
      <c r="AG421" s="3043"/>
      <c r="AH421" s="3046"/>
      <c r="AI421" s="3047"/>
      <c r="AJ421" s="506" t="s">
        <v>1538</v>
      </c>
      <c r="AK421" s="507"/>
      <c r="AL421" s="508">
        <v>250</v>
      </c>
      <c r="AM421" s="509" t="s">
        <v>1539</v>
      </c>
      <c r="AN421" s="3098"/>
      <c r="AP421" s="15"/>
      <c r="AQ421" s="9"/>
      <c r="AR421" s="9"/>
      <c r="AS421" s="9"/>
      <c r="AT421" s="15"/>
      <c r="AU421" s="15"/>
      <c r="AV421" s="15"/>
      <c r="AW421" s="15"/>
      <c r="AX421" s="15"/>
      <c r="AY421" s="15"/>
      <c r="AZ421" s="1848" t="str">
        <f>IF(ISBLANK(BA421),"",LARGE(AZ418:AZ420,1)+1)</f>
        <v/>
      </c>
      <c r="BA421" s="3043"/>
      <c r="BB421" s="3046"/>
      <c r="BC421" s="3047"/>
      <c r="BD421" s="506" t="s">
        <v>1540</v>
      </c>
      <c r="BE421" s="507"/>
      <c r="BF421" s="508">
        <v>250</v>
      </c>
      <c r="BG421" s="509" t="s">
        <v>1541</v>
      </c>
      <c r="BH421" s="3098"/>
      <c r="CH421" s="3">
        <v>1</v>
      </c>
    </row>
    <row r="422" spans="2:86" ht="15.75">
      <c r="B422" s="15"/>
      <c r="C422" s="9"/>
      <c r="D422" s="9"/>
      <c r="E422" s="9"/>
      <c r="F422" s="15"/>
      <c r="G422" s="15"/>
      <c r="H422" s="15"/>
      <c r="I422" s="15"/>
      <c r="J422" s="15"/>
      <c r="K422" s="15"/>
      <c r="L422" s="1848" t="str">
        <f>IF(ISBLANK(M422),"",LARGE(L418:L421,1)+1)</f>
        <v/>
      </c>
      <c r="M422" s="3043"/>
      <c r="N422" s="3046"/>
      <c r="O422" s="3047"/>
      <c r="P422" s="502" t="s">
        <v>536</v>
      </c>
      <c r="Q422" s="503"/>
      <c r="R422" s="503" t="s">
        <v>545</v>
      </c>
      <c r="S422" s="504" t="s">
        <v>546</v>
      </c>
      <c r="T422" s="3097"/>
      <c r="V422" s="15"/>
      <c r="W422" s="9"/>
      <c r="X422" s="9"/>
      <c r="Y422" s="9"/>
      <c r="Z422" s="15"/>
      <c r="AA422" s="15"/>
      <c r="AB422" s="15"/>
      <c r="AC422" s="15"/>
      <c r="AD422" s="15"/>
      <c r="AE422" s="15"/>
      <c r="AF422" s="1848" t="str">
        <f>IF(ISBLANK(AG422),"",LARGE(AF418:AF421,1)+1)</f>
        <v/>
      </c>
      <c r="AG422" s="3043"/>
      <c r="AH422" s="3046"/>
      <c r="AI422" s="3047"/>
      <c r="AJ422" s="502" t="s">
        <v>1526</v>
      </c>
      <c r="AK422" s="503"/>
      <c r="AL422" s="503" t="s">
        <v>1534</v>
      </c>
      <c r="AM422" s="504" t="s">
        <v>1535</v>
      </c>
      <c r="AN422" s="3097"/>
      <c r="AP422" s="15"/>
      <c r="AQ422" s="9"/>
      <c r="AR422" s="9"/>
      <c r="AS422" s="9"/>
      <c r="AT422" s="15"/>
      <c r="AU422" s="15"/>
      <c r="AV422" s="15"/>
      <c r="AW422" s="15"/>
      <c r="AX422" s="15"/>
      <c r="AY422" s="15"/>
      <c r="AZ422" s="1848" t="str">
        <f>IF(ISBLANK(BA422),"",LARGE(AZ418:AZ421,1)+1)</f>
        <v/>
      </c>
      <c r="BA422" s="3043"/>
      <c r="BB422" s="3046"/>
      <c r="BC422" s="3047"/>
      <c r="BD422" s="502" t="s">
        <v>1528</v>
      </c>
      <c r="BE422" s="503"/>
      <c r="BF422" s="503" t="s">
        <v>1536</v>
      </c>
      <c r="BG422" s="504" t="s">
        <v>1537</v>
      </c>
      <c r="BH422" s="3097"/>
      <c r="CH422" s="3">
        <v>1</v>
      </c>
    </row>
    <row r="423" spans="2:86" ht="15.75">
      <c r="B423" s="15"/>
      <c r="C423" s="9"/>
      <c r="D423" s="9"/>
      <c r="E423" s="9"/>
      <c r="F423" s="15"/>
      <c r="G423" s="15"/>
      <c r="H423" s="15"/>
      <c r="I423" s="15"/>
      <c r="J423" s="15"/>
      <c r="K423" s="15"/>
      <c r="L423" s="1848" t="str">
        <f>IF(ISBLANK(M423),"",LARGE(L418:L422,1)+1)</f>
        <v/>
      </c>
      <c r="M423" s="3043"/>
      <c r="N423" s="3046"/>
      <c r="O423" s="3047"/>
      <c r="P423" s="506" t="s">
        <v>553</v>
      </c>
      <c r="Q423" s="507">
        <v>4.8611111111111112E-3</v>
      </c>
      <c r="R423" s="508">
        <v>250</v>
      </c>
      <c r="S423" s="509" t="s">
        <v>560</v>
      </c>
      <c r="T423" s="3098"/>
      <c r="V423" s="15"/>
      <c r="W423" s="9"/>
      <c r="X423" s="9"/>
      <c r="Y423" s="9"/>
      <c r="Z423" s="15"/>
      <c r="AA423" s="15"/>
      <c r="AB423" s="15"/>
      <c r="AC423" s="15"/>
      <c r="AD423" s="15"/>
      <c r="AE423" s="15"/>
      <c r="AF423" s="1848" t="str">
        <f>IF(ISBLANK(AG423),"",LARGE(AF418:AF422,1)+1)</f>
        <v/>
      </c>
      <c r="AG423" s="3043"/>
      <c r="AH423" s="3046"/>
      <c r="AI423" s="3047"/>
      <c r="AJ423" s="506" t="s">
        <v>1538</v>
      </c>
      <c r="AK423" s="507">
        <v>4.8611111111111112E-3</v>
      </c>
      <c r="AL423" s="508">
        <v>250</v>
      </c>
      <c r="AM423" s="509" t="s">
        <v>1542</v>
      </c>
      <c r="AN423" s="3098"/>
      <c r="AP423" s="15"/>
      <c r="AQ423" s="9"/>
      <c r="AR423" s="9"/>
      <c r="AS423" s="9"/>
      <c r="AT423" s="15"/>
      <c r="AU423" s="15"/>
      <c r="AV423" s="15"/>
      <c r="AW423" s="15"/>
      <c r="AX423" s="15"/>
      <c r="AY423" s="15"/>
      <c r="AZ423" s="1848" t="str">
        <f>IF(ISBLANK(BA423),"",LARGE(AZ418:AZ422,1)+1)</f>
        <v/>
      </c>
      <c r="BA423" s="3043"/>
      <c r="BB423" s="3046"/>
      <c r="BC423" s="3047"/>
      <c r="BD423" s="506" t="s">
        <v>1540</v>
      </c>
      <c r="BE423" s="507">
        <v>4.8611111111111112E-3</v>
      </c>
      <c r="BF423" s="508">
        <v>250</v>
      </c>
      <c r="BG423" s="509" t="s">
        <v>1543</v>
      </c>
      <c r="BH423" s="3098"/>
      <c r="CH423" s="3">
        <v>1</v>
      </c>
    </row>
    <row r="424" spans="2:86" ht="15.75">
      <c r="B424" s="15"/>
      <c r="C424" s="9"/>
      <c r="D424" s="9"/>
      <c r="E424" s="9"/>
      <c r="F424" s="15"/>
      <c r="G424" s="15"/>
      <c r="H424" s="15"/>
      <c r="I424" s="15"/>
      <c r="J424" s="15"/>
      <c r="K424" s="15"/>
      <c r="L424" s="1848" t="str">
        <f>IF(ISBLANK(M424),"",LARGE(L418:L423,1)+1)</f>
        <v/>
      </c>
      <c r="M424" s="3043"/>
      <c r="N424" s="3046"/>
      <c r="O424" s="3047"/>
      <c r="P424" s="502" t="s">
        <v>536</v>
      </c>
      <c r="Q424" s="503"/>
      <c r="R424" s="503" t="s">
        <v>545</v>
      </c>
      <c r="S424" s="504" t="s">
        <v>546</v>
      </c>
      <c r="T424" s="3097"/>
      <c r="V424" s="15"/>
      <c r="W424" s="9"/>
      <c r="X424" s="9"/>
      <c r="Y424" s="9"/>
      <c r="Z424" s="15"/>
      <c r="AA424" s="15"/>
      <c r="AB424" s="15"/>
      <c r="AC424" s="15"/>
      <c r="AD424" s="15"/>
      <c r="AE424" s="15"/>
      <c r="AF424" s="1848" t="str">
        <f>IF(ISBLANK(AG424),"",LARGE(AF418:AF423,1)+1)</f>
        <v/>
      </c>
      <c r="AG424" s="3043"/>
      <c r="AH424" s="3046"/>
      <c r="AI424" s="3047"/>
      <c r="AJ424" s="502" t="s">
        <v>1526</v>
      </c>
      <c r="AK424" s="503"/>
      <c r="AL424" s="503" t="s">
        <v>1534</v>
      </c>
      <c r="AM424" s="504" t="s">
        <v>1535</v>
      </c>
      <c r="AN424" s="3097"/>
      <c r="AP424" s="15"/>
      <c r="AQ424" s="9"/>
      <c r="AR424" s="9"/>
      <c r="AS424" s="9"/>
      <c r="AT424" s="15"/>
      <c r="AU424" s="15"/>
      <c r="AV424" s="15"/>
      <c r="AW424" s="15"/>
      <c r="AX424" s="15"/>
      <c r="AY424" s="15"/>
      <c r="AZ424" s="1848" t="str">
        <f>IF(ISBLANK(BA424),"",LARGE(AZ418:AZ423,1)+1)</f>
        <v/>
      </c>
      <c r="BA424" s="3043"/>
      <c r="BB424" s="3046"/>
      <c r="BC424" s="3047"/>
      <c r="BD424" s="502" t="s">
        <v>1528</v>
      </c>
      <c r="BE424" s="503"/>
      <c r="BF424" s="503" t="s">
        <v>1536</v>
      </c>
      <c r="BG424" s="504" t="s">
        <v>1537</v>
      </c>
      <c r="BH424" s="3097"/>
      <c r="CH424" s="3">
        <v>1</v>
      </c>
    </row>
    <row r="425" spans="2:86" ht="15.75">
      <c r="B425" s="15"/>
      <c r="C425" s="9"/>
      <c r="D425" s="9"/>
      <c r="E425" s="9"/>
      <c r="F425" s="15"/>
      <c r="G425" s="15"/>
      <c r="H425" s="15"/>
      <c r="I425" s="15"/>
      <c r="J425" s="15"/>
      <c r="K425" s="15"/>
      <c r="L425" s="1848" t="str">
        <f>IF(ISBLANK(M425),"",LARGE(L418:L424,1)+1)</f>
        <v/>
      </c>
      <c r="M425" s="3043"/>
      <c r="N425" s="3046"/>
      <c r="O425" s="3047"/>
      <c r="P425" s="506" t="s">
        <v>553</v>
      </c>
      <c r="Q425" s="507">
        <v>0.10416666666666667</v>
      </c>
      <c r="R425" s="508">
        <v>170</v>
      </c>
      <c r="S425" s="1943" t="s">
        <v>561</v>
      </c>
      <c r="T425" s="3099"/>
      <c r="V425" s="15"/>
      <c r="W425" s="9"/>
      <c r="X425" s="9"/>
      <c r="Y425" s="9"/>
      <c r="Z425" s="15"/>
      <c r="AA425" s="15"/>
      <c r="AB425" s="15"/>
      <c r="AC425" s="15"/>
      <c r="AD425" s="15"/>
      <c r="AE425" s="15"/>
      <c r="AF425" s="1848" t="str">
        <f>IF(ISBLANK(AG425),"",LARGE(AF418:AF424,1)+1)</f>
        <v/>
      </c>
      <c r="AG425" s="3043"/>
      <c r="AH425" s="3046"/>
      <c r="AI425" s="3047"/>
      <c r="AJ425" s="506" t="s">
        <v>1538</v>
      </c>
      <c r="AK425" s="507">
        <v>0.10416666666666667</v>
      </c>
      <c r="AL425" s="508">
        <v>170</v>
      </c>
      <c r="AM425" s="1943" t="s">
        <v>1544</v>
      </c>
      <c r="AN425" s="3099"/>
      <c r="AP425" s="15"/>
      <c r="AQ425" s="9"/>
      <c r="AR425" s="9"/>
      <c r="AS425" s="9"/>
      <c r="AT425" s="15"/>
      <c r="AU425" s="15"/>
      <c r="AV425" s="15"/>
      <c r="AW425" s="15"/>
      <c r="AX425" s="15"/>
      <c r="AY425" s="15"/>
      <c r="AZ425" s="1848" t="str">
        <f>IF(ISBLANK(BA425),"",LARGE(AZ418:AZ424,1)+1)</f>
        <v/>
      </c>
      <c r="BA425" s="3043"/>
      <c r="BB425" s="3046"/>
      <c r="BC425" s="3047"/>
      <c r="BD425" s="506" t="s">
        <v>1540</v>
      </c>
      <c r="BE425" s="507">
        <v>0.10416666666666667</v>
      </c>
      <c r="BF425" s="508">
        <v>170</v>
      </c>
      <c r="BG425" s="1943" t="s">
        <v>1545</v>
      </c>
      <c r="BH425" s="3099"/>
      <c r="CH425" s="3">
        <v>1</v>
      </c>
    </row>
    <row r="426" spans="2:86" ht="15.75">
      <c r="B426" s="15"/>
      <c r="C426" s="9"/>
      <c r="D426" s="9"/>
      <c r="E426" s="9"/>
      <c r="F426" s="15"/>
      <c r="G426" s="15"/>
      <c r="H426" s="15"/>
      <c r="I426" s="15"/>
      <c r="J426" s="15"/>
      <c r="K426" s="15"/>
      <c r="L426" s="1848" t="str">
        <f>IF(ISBLANK(M426),"",LARGE(L418:L425,1)+1)</f>
        <v/>
      </c>
      <c r="M426" s="3043"/>
      <c r="N426" s="3046"/>
      <c r="O426" s="3047"/>
      <c r="P426" s="502" t="s">
        <v>536</v>
      </c>
      <c r="Q426" s="503"/>
      <c r="R426" s="503" t="s">
        <v>545</v>
      </c>
      <c r="S426" s="504" t="s">
        <v>565</v>
      </c>
      <c r="T426" s="3097"/>
      <c r="V426" s="15"/>
      <c r="W426" s="9"/>
      <c r="X426" s="9"/>
      <c r="Y426" s="9"/>
      <c r="Z426" s="15"/>
      <c r="AA426" s="15"/>
      <c r="AB426" s="15"/>
      <c r="AC426" s="15"/>
      <c r="AD426" s="15"/>
      <c r="AE426" s="15"/>
      <c r="AF426" s="1848" t="str">
        <f>IF(ISBLANK(AG426),"",LARGE(AF418:AF425,1)+1)</f>
        <v/>
      </c>
      <c r="AG426" s="3043"/>
      <c r="AH426" s="3046"/>
      <c r="AI426" s="3047"/>
      <c r="AJ426" s="502" t="s">
        <v>1526</v>
      </c>
      <c r="AK426" s="503"/>
      <c r="AL426" s="503" t="s">
        <v>1534</v>
      </c>
      <c r="AM426" s="504" t="s">
        <v>1546</v>
      </c>
      <c r="AN426" s="3097"/>
      <c r="AP426" s="15"/>
      <c r="AQ426" s="9"/>
      <c r="AR426" s="9"/>
      <c r="AS426" s="9"/>
      <c r="AT426" s="15"/>
      <c r="AU426" s="15"/>
      <c r="AV426" s="15"/>
      <c r="AW426" s="15"/>
      <c r="AX426" s="15"/>
      <c r="AY426" s="15"/>
      <c r="AZ426" s="1848" t="str">
        <f>IF(ISBLANK(BA426),"",LARGE(AZ418:AZ425,1)+1)</f>
        <v/>
      </c>
      <c r="BA426" s="3043"/>
      <c r="BB426" s="3046"/>
      <c r="BC426" s="3047"/>
      <c r="BD426" s="502" t="s">
        <v>1528</v>
      </c>
      <c r="BE426" s="503"/>
      <c r="BF426" s="503" t="s">
        <v>1536</v>
      </c>
      <c r="BG426" s="504" t="s">
        <v>1547</v>
      </c>
      <c r="BH426" s="3097"/>
      <c r="CH426" s="3">
        <v>1</v>
      </c>
    </row>
    <row r="427" spans="2:86" ht="15.75">
      <c r="B427" s="15"/>
      <c r="C427" s="9"/>
      <c r="D427" s="9"/>
      <c r="E427" s="9"/>
      <c r="F427" s="15"/>
      <c r="G427" s="15"/>
      <c r="H427" s="15"/>
      <c r="I427" s="15"/>
      <c r="J427" s="15"/>
      <c r="K427" s="15"/>
      <c r="L427" s="1848" t="str">
        <f>IF(ISBLANK(M427),"",LARGE(L418:L426,1)+1)</f>
        <v/>
      </c>
      <c r="M427" s="3043"/>
      <c r="N427" s="3046"/>
      <c r="O427" s="3047"/>
      <c r="P427" s="506" t="s">
        <v>553</v>
      </c>
      <c r="Q427" s="507">
        <v>4.8611111111111112E-3</v>
      </c>
      <c r="R427" s="508">
        <v>100</v>
      </c>
      <c r="S427" s="509"/>
      <c r="T427" s="3098"/>
      <c r="V427" s="15"/>
      <c r="W427" s="9"/>
      <c r="X427" s="9"/>
      <c r="Y427" s="9"/>
      <c r="Z427" s="15"/>
      <c r="AA427" s="15"/>
      <c r="AB427" s="15"/>
      <c r="AC427" s="15"/>
      <c r="AD427" s="15"/>
      <c r="AE427" s="15"/>
      <c r="AF427" s="1848" t="str">
        <f>IF(ISBLANK(AG427),"",LARGE(AF418:AF426,1)+1)</f>
        <v/>
      </c>
      <c r="AG427" s="3043"/>
      <c r="AH427" s="3046"/>
      <c r="AI427" s="3047"/>
      <c r="AJ427" s="506" t="s">
        <v>1538</v>
      </c>
      <c r="AK427" s="507">
        <v>4.8611111111111112E-3</v>
      </c>
      <c r="AL427" s="508">
        <v>100</v>
      </c>
      <c r="AM427" s="509"/>
      <c r="AN427" s="3098"/>
      <c r="AP427" s="15"/>
      <c r="AQ427" s="9"/>
      <c r="AR427" s="9"/>
      <c r="AS427" s="9"/>
      <c r="AT427" s="15"/>
      <c r="AU427" s="15"/>
      <c r="AV427" s="15"/>
      <c r="AW427" s="15"/>
      <c r="AX427" s="15"/>
      <c r="AY427" s="15"/>
      <c r="AZ427" s="1848" t="str">
        <f>IF(ISBLANK(BA427),"",LARGE(AZ418:AZ426,1)+1)</f>
        <v/>
      </c>
      <c r="BA427" s="3043"/>
      <c r="BB427" s="3046"/>
      <c r="BC427" s="3047"/>
      <c r="BD427" s="506" t="s">
        <v>1540</v>
      </c>
      <c r="BE427" s="507">
        <v>4.8611111111111112E-3</v>
      </c>
      <c r="BF427" s="508">
        <v>100</v>
      </c>
      <c r="BG427" s="509"/>
      <c r="BH427" s="3098"/>
      <c r="CH427" s="3">
        <v>1</v>
      </c>
    </row>
    <row r="428" spans="2:86" ht="15.75">
      <c r="B428" s="15"/>
      <c r="C428" s="9"/>
      <c r="D428" s="9"/>
      <c r="E428" s="9"/>
      <c r="F428" s="15"/>
      <c r="G428" s="15"/>
      <c r="H428" s="15"/>
      <c r="I428" s="15"/>
      <c r="J428" s="15"/>
      <c r="K428" s="15"/>
      <c r="L428" s="1848" t="str">
        <f>IF(ISBLANK(M428),"",LARGE(L418:L427,1)+1)</f>
        <v/>
      </c>
      <c r="M428" s="3043"/>
      <c r="N428" s="3046"/>
      <c r="O428" s="3047"/>
      <c r="P428" s="502" t="s">
        <v>536</v>
      </c>
      <c r="Q428" s="503"/>
      <c r="R428" s="503" t="s">
        <v>545</v>
      </c>
      <c r="S428" s="504" t="s">
        <v>572</v>
      </c>
      <c r="T428" s="3097"/>
      <c r="V428" s="15"/>
      <c r="W428" s="9"/>
      <c r="X428" s="9"/>
      <c r="Y428" s="9"/>
      <c r="Z428" s="15"/>
      <c r="AA428" s="15"/>
      <c r="AB428" s="15"/>
      <c r="AC428" s="15"/>
      <c r="AD428" s="15"/>
      <c r="AE428" s="15"/>
      <c r="AF428" s="1848" t="str">
        <f>IF(ISBLANK(AG428),"",LARGE(AF418:AF427,1)+1)</f>
        <v/>
      </c>
      <c r="AG428" s="3043"/>
      <c r="AH428" s="3046"/>
      <c r="AI428" s="3047"/>
      <c r="AJ428" s="502" t="s">
        <v>1526</v>
      </c>
      <c r="AK428" s="503"/>
      <c r="AL428" s="503" t="s">
        <v>1534</v>
      </c>
      <c r="AM428" s="504" t="s">
        <v>1548</v>
      </c>
      <c r="AN428" s="3097"/>
      <c r="AP428" s="15"/>
      <c r="AQ428" s="9"/>
      <c r="AR428" s="9"/>
      <c r="AS428" s="9"/>
      <c r="AT428" s="15"/>
      <c r="AU428" s="15"/>
      <c r="AV428" s="15"/>
      <c r="AW428" s="15"/>
      <c r="AX428" s="15"/>
      <c r="AY428" s="15"/>
      <c r="AZ428" s="1848" t="str">
        <f>IF(ISBLANK(BA428),"",LARGE(AZ418:AZ427,1)+1)</f>
        <v/>
      </c>
      <c r="BA428" s="3043"/>
      <c r="BB428" s="3046"/>
      <c r="BC428" s="3047"/>
      <c r="BD428" s="502" t="s">
        <v>1528</v>
      </c>
      <c r="BE428" s="503"/>
      <c r="BF428" s="503" t="s">
        <v>1536</v>
      </c>
      <c r="BG428" s="504" t="s">
        <v>1549</v>
      </c>
      <c r="BH428" s="3097"/>
      <c r="CH428" s="3">
        <v>1</v>
      </c>
    </row>
    <row r="429" spans="2:86" ht="15.75">
      <c r="B429" s="15"/>
      <c r="C429" s="9"/>
      <c r="D429" s="9"/>
      <c r="E429" s="9"/>
      <c r="F429" s="15"/>
      <c r="G429" s="15"/>
      <c r="H429" s="15"/>
      <c r="I429" s="15"/>
      <c r="J429" s="15"/>
      <c r="K429" s="15"/>
      <c r="L429" s="1848" t="str">
        <f>IF(ISBLANK(M429),"",LARGE(L418:L428,1)+1)</f>
        <v/>
      </c>
      <c r="M429" s="3043"/>
      <c r="N429" s="3046"/>
      <c r="O429" s="3047"/>
      <c r="P429" s="498" t="s">
        <v>553</v>
      </c>
      <c r="Q429" s="499">
        <v>4.8611111111111112E-3</v>
      </c>
      <c r="R429" s="500">
        <v>110</v>
      </c>
      <c r="S429" s="501"/>
      <c r="T429" s="3096"/>
      <c r="V429" s="15"/>
      <c r="W429" s="9"/>
      <c r="X429" s="9"/>
      <c r="Y429" s="9"/>
      <c r="Z429" s="15"/>
      <c r="AA429" s="15"/>
      <c r="AB429" s="15"/>
      <c r="AC429" s="15"/>
      <c r="AD429" s="15"/>
      <c r="AE429" s="15"/>
      <c r="AF429" s="1848" t="str">
        <f>IF(ISBLANK(AG429),"",LARGE(AF418:AF428,1)+1)</f>
        <v/>
      </c>
      <c r="AG429" s="3043"/>
      <c r="AH429" s="3046"/>
      <c r="AI429" s="3047"/>
      <c r="AJ429" s="498" t="s">
        <v>1538</v>
      </c>
      <c r="AK429" s="499">
        <v>4.8611111111111112E-3</v>
      </c>
      <c r="AL429" s="500">
        <v>110</v>
      </c>
      <c r="AM429" s="501"/>
      <c r="AN429" s="3096"/>
      <c r="AP429" s="15"/>
      <c r="AQ429" s="9"/>
      <c r="AR429" s="9"/>
      <c r="AS429" s="9"/>
      <c r="AT429" s="15"/>
      <c r="AU429" s="15"/>
      <c r="AV429" s="15"/>
      <c r="AW429" s="15"/>
      <c r="AX429" s="15"/>
      <c r="AY429" s="15"/>
      <c r="AZ429" s="1848" t="str">
        <f>IF(ISBLANK(BA429),"",LARGE(AZ418:AZ428,1)+1)</f>
        <v/>
      </c>
      <c r="BA429" s="3043"/>
      <c r="BB429" s="3046"/>
      <c r="BC429" s="3047"/>
      <c r="BD429" s="498" t="s">
        <v>1540</v>
      </c>
      <c r="BE429" s="499">
        <v>4.8611111111111112E-3</v>
      </c>
      <c r="BF429" s="500">
        <v>110</v>
      </c>
      <c r="BG429" s="501"/>
      <c r="BH429" s="3096"/>
      <c r="CH429" s="3">
        <v>1</v>
      </c>
    </row>
    <row r="430" spans="2:86" ht="15.75">
      <c r="B430" s="15"/>
      <c r="C430" s="9"/>
      <c r="D430" s="9"/>
      <c r="E430" s="9"/>
      <c r="F430" s="15"/>
      <c r="G430" s="15"/>
      <c r="H430" s="15"/>
      <c r="I430" s="15"/>
      <c r="J430" s="15"/>
      <c r="K430" s="15"/>
      <c r="L430" s="1848" t="str">
        <f>IF(ISBLANK(M430),"",LARGE(L418:L429,1)+1)</f>
        <v/>
      </c>
      <c r="M430" s="3043"/>
      <c r="N430" s="3046"/>
      <c r="O430" s="3047"/>
      <c r="P430" s="502" t="s">
        <v>536</v>
      </c>
      <c r="Q430" s="503"/>
      <c r="R430" s="503" t="s">
        <v>545</v>
      </c>
      <c r="S430" s="504" t="s">
        <v>572</v>
      </c>
      <c r="T430" s="3097"/>
      <c r="V430" s="15"/>
      <c r="W430" s="9"/>
      <c r="X430" s="9"/>
      <c r="Y430" s="9"/>
      <c r="Z430" s="15"/>
      <c r="AA430" s="15"/>
      <c r="AB430" s="15"/>
      <c r="AC430" s="15"/>
      <c r="AD430" s="15"/>
      <c r="AE430" s="15"/>
      <c r="AF430" s="1848" t="str">
        <f>IF(ISBLANK(AG430),"",LARGE(AF418:AF429,1)+1)</f>
        <v/>
      </c>
      <c r="AG430" s="3043"/>
      <c r="AH430" s="3046"/>
      <c r="AI430" s="3047"/>
      <c r="AJ430" s="502" t="s">
        <v>1526</v>
      </c>
      <c r="AK430" s="503"/>
      <c r="AL430" s="503" t="s">
        <v>1534</v>
      </c>
      <c r="AM430" s="504" t="s">
        <v>572</v>
      </c>
      <c r="AN430" s="3097"/>
      <c r="AP430" s="15"/>
      <c r="AQ430" s="9"/>
      <c r="AR430" s="9"/>
      <c r="AS430" s="9"/>
      <c r="AT430" s="15"/>
      <c r="AU430" s="15"/>
      <c r="AV430" s="15"/>
      <c r="AW430" s="15"/>
      <c r="AX430" s="15"/>
      <c r="AY430" s="15"/>
      <c r="AZ430" s="1848" t="str">
        <f>IF(ISBLANK(BA430),"",LARGE(AZ418:AZ429,1)+1)</f>
        <v/>
      </c>
      <c r="BA430" s="3043"/>
      <c r="BB430" s="3046"/>
      <c r="BC430" s="3047"/>
      <c r="BD430" s="502" t="s">
        <v>1528</v>
      </c>
      <c r="BE430" s="503"/>
      <c r="BF430" s="503" t="s">
        <v>1536</v>
      </c>
      <c r="BG430" s="504" t="s">
        <v>1549</v>
      </c>
      <c r="BH430" s="3097"/>
      <c r="CH430" s="3">
        <v>1</v>
      </c>
    </row>
    <row r="431" spans="2:86" ht="15.75">
      <c r="B431" s="15"/>
      <c r="C431" s="9"/>
      <c r="D431" s="9"/>
      <c r="E431" s="9"/>
      <c r="F431" s="15"/>
      <c r="G431" s="15"/>
      <c r="H431" s="15"/>
      <c r="I431" s="15"/>
      <c r="J431" s="15"/>
      <c r="K431" s="15"/>
      <c r="L431" s="1848" t="str">
        <f>IF(ISBLANK(M431),"",LARGE(L418:L430,1)+1)</f>
        <v/>
      </c>
      <c r="M431" s="3043"/>
      <c r="N431" s="3046"/>
      <c r="O431" s="3047"/>
      <c r="P431" s="498" t="s">
        <v>553</v>
      </c>
      <c r="Q431" s="499">
        <v>4.8611111111111112E-3</v>
      </c>
      <c r="R431" s="500">
        <v>110</v>
      </c>
      <c r="S431" s="501"/>
      <c r="T431" s="3096"/>
      <c r="V431" s="15"/>
      <c r="W431" s="9"/>
      <c r="X431" s="9"/>
      <c r="Y431" s="9"/>
      <c r="Z431" s="15"/>
      <c r="AA431" s="15"/>
      <c r="AB431" s="15"/>
      <c r="AC431" s="15"/>
      <c r="AD431" s="15"/>
      <c r="AE431" s="15"/>
      <c r="AF431" s="1848" t="str">
        <f>IF(ISBLANK(AG431),"",LARGE(AF418:AF430,1)+1)</f>
        <v/>
      </c>
      <c r="AG431" s="3043"/>
      <c r="AH431" s="3046"/>
      <c r="AI431" s="3047"/>
      <c r="AJ431" s="498" t="s">
        <v>1538</v>
      </c>
      <c r="AK431" s="499">
        <v>4.8611111111111112E-3</v>
      </c>
      <c r="AL431" s="500">
        <v>110</v>
      </c>
      <c r="AM431" s="501"/>
      <c r="AN431" s="3096"/>
      <c r="AP431" s="15"/>
      <c r="AQ431" s="9"/>
      <c r="AR431" s="9"/>
      <c r="AS431" s="9"/>
      <c r="AT431" s="15"/>
      <c r="AU431" s="15"/>
      <c r="AV431" s="15"/>
      <c r="AW431" s="15"/>
      <c r="AX431" s="15"/>
      <c r="AY431" s="15"/>
      <c r="AZ431" s="1848" t="str">
        <f>IF(ISBLANK(BA431),"",LARGE(AZ418:AZ430,1)+1)</f>
        <v/>
      </c>
      <c r="BA431" s="3043"/>
      <c r="BB431" s="3046"/>
      <c r="BC431" s="3047"/>
      <c r="BD431" s="498" t="s">
        <v>1540</v>
      </c>
      <c r="BE431" s="499">
        <v>4.8611111111111112E-3</v>
      </c>
      <c r="BF431" s="500">
        <v>110</v>
      </c>
      <c r="BG431" s="501"/>
      <c r="BH431" s="3096"/>
      <c r="CH431" s="3">
        <v>1</v>
      </c>
    </row>
    <row r="432" spans="2:86" ht="15.75">
      <c r="B432" s="15"/>
      <c r="C432" s="9"/>
      <c r="D432" s="9"/>
      <c r="E432" s="9"/>
      <c r="F432" s="15"/>
      <c r="G432" s="15"/>
      <c r="H432" s="15"/>
      <c r="I432" s="15"/>
      <c r="J432" s="15"/>
      <c r="K432" s="15"/>
      <c r="L432" s="1848" t="str">
        <f>IF(ISBLANK(M432),"",LARGE(L418:L431,1)+1)</f>
        <v/>
      </c>
      <c r="M432" s="3043"/>
      <c r="N432" s="3046"/>
      <c r="O432" s="3047"/>
      <c r="P432" s="502" t="s">
        <v>536</v>
      </c>
      <c r="Q432" s="503"/>
      <c r="R432" s="503" t="s">
        <v>545</v>
      </c>
      <c r="S432" s="504" t="s">
        <v>572</v>
      </c>
      <c r="T432" s="3097"/>
      <c r="V432" s="15"/>
      <c r="W432" s="9"/>
      <c r="X432" s="9"/>
      <c r="Y432" s="9"/>
      <c r="Z432" s="15"/>
      <c r="AA432" s="15"/>
      <c r="AB432" s="15"/>
      <c r="AC432" s="15"/>
      <c r="AD432" s="15"/>
      <c r="AE432" s="15"/>
      <c r="AF432" s="1848" t="str">
        <f>IF(ISBLANK(AG432),"",LARGE(AF418:AF431,1)+1)</f>
        <v/>
      </c>
      <c r="AG432" s="3043"/>
      <c r="AH432" s="3046"/>
      <c r="AI432" s="3047"/>
      <c r="AJ432" s="502" t="s">
        <v>1526</v>
      </c>
      <c r="AK432" s="503"/>
      <c r="AL432" s="503" t="s">
        <v>1534</v>
      </c>
      <c r="AM432" s="504" t="s">
        <v>572</v>
      </c>
      <c r="AN432" s="3097"/>
      <c r="AP432" s="15"/>
      <c r="AQ432" s="9"/>
      <c r="AR432" s="9"/>
      <c r="AS432" s="9"/>
      <c r="AT432" s="15"/>
      <c r="AU432" s="15"/>
      <c r="AV432" s="15"/>
      <c r="AW432" s="15"/>
      <c r="AX432" s="15"/>
      <c r="AY432" s="15"/>
      <c r="AZ432" s="1848" t="str">
        <f>IF(ISBLANK(BA432),"",LARGE(AZ418:AZ431,1)+1)</f>
        <v/>
      </c>
      <c r="BA432" s="3043"/>
      <c r="BB432" s="3046"/>
      <c r="BC432" s="3047"/>
      <c r="BD432" s="502" t="s">
        <v>1528</v>
      </c>
      <c r="BE432" s="503"/>
      <c r="BF432" s="503" t="s">
        <v>1536</v>
      </c>
      <c r="BG432" s="504" t="s">
        <v>1549</v>
      </c>
      <c r="BH432" s="3097"/>
      <c r="CH432" s="3">
        <v>1</v>
      </c>
    </row>
    <row r="433" spans="2:86" ht="15.75">
      <c r="B433" s="15"/>
      <c r="C433" s="9"/>
      <c r="D433" s="9"/>
      <c r="E433" s="9"/>
      <c r="F433" s="15"/>
      <c r="G433" s="15"/>
      <c r="H433" s="15"/>
      <c r="I433" s="15"/>
      <c r="J433" s="15"/>
      <c r="K433" s="15"/>
      <c r="L433" s="1848" t="str">
        <f>IF(ISBLANK(M433),"",LARGE(L418:L432,1)+1)</f>
        <v/>
      </c>
      <c r="M433" s="3043"/>
      <c r="N433" s="3046"/>
      <c r="O433" s="3047"/>
      <c r="P433" s="506" t="s">
        <v>553</v>
      </c>
      <c r="Q433" s="507">
        <v>4.8611111111111112E-3</v>
      </c>
      <c r="R433" s="508">
        <v>110</v>
      </c>
      <c r="S433" s="509"/>
      <c r="T433" s="3098"/>
      <c r="V433" s="15"/>
      <c r="W433" s="9"/>
      <c r="X433" s="9"/>
      <c r="Y433" s="9"/>
      <c r="Z433" s="15"/>
      <c r="AA433" s="15"/>
      <c r="AB433" s="15"/>
      <c r="AC433" s="15"/>
      <c r="AD433" s="15"/>
      <c r="AE433" s="15"/>
      <c r="AF433" s="1848" t="str">
        <f>IF(ISBLANK(AG433),"",LARGE(AF418:AF432,1)+1)</f>
        <v/>
      </c>
      <c r="AG433" s="3043"/>
      <c r="AH433" s="3046"/>
      <c r="AI433" s="3047"/>
      <c r="AJ433" s="506" t="s">
        <v>1538</v>
      </c>
      <c r="AK433" s="507">
        <v>4.8611111111111112E-3</v>
      </c>
      <c r="AL433" s="508">
        <v>110</v>
      </c>
      <c r="AM433" s="509"/>
      <c r="AN433" s="3098"/>
      <c r="AP433" s="15"/>
      <c r="AQ433" s="9"/>
      <c r="AR433" s="9"/>
      <c r="AS433" s="9"/>
      <c r="AT433" s="15"/>
      <c r="AU433" s="15"/>
      <c r="AV433" s="15"/>
      <c r="AW433" s="15"/>
      <c r="AX433" s="15"/>
      <c r="AY433" s="15"/>
      <c r="AZ433" s="1848" t="str">
        <f>IF(ISBLANK(BA433),"",LARGE(AZ418:AZ432,1)+1)</f>
        <v/>
      </c>
      <c r="BA433" s="3043"/>
      <c r="BB433" s="3046"/>
      <c r="BC433" s="3047"/>
      <c r="BD433" s="506" t="s">
        <v>1540</v>
      </c>
      <c r="BE433" s="507">
        <v>4.8611111111111112E-3</v>
      </c>
      <c r="BF433" s="508">
        <v>110</v>
      </c>
      <c r="BG433" s="509"/>
      <c r="BH433" s="3098"/>
      <c r="CH433" s="3">
        <v>1</v>
      </c>
    </row>
    <row r="434" spans="2:86">
      <c r="B434" s="15"/>
      <c r="C434" s="9"/>
      <c r="D434" s="9"/>
      <c r="E434" s="9"/>
      <c r="F434" s="15"/>
      <c r="G434" s="15"/>
      <c r="H434" s="15"/>
      <c r="I434" s="15"/>
      <c r="J434" s="15"/>
      <c r="K434" s="15"/>
      <c r="L434" s="1944"/>
      <c r="M434" s="1945"/>
      <c r="N434" s="197"/>
      <c r="O434" s="197"/>
      <c r="P434" s="197"/>
      <c r="Q434" s="197"/>
      <c r="R434" s="197"/>
      <c r="S434" s="197"/>
      <c r="T434" s="1879" t="s">
        <v>205</v>
      </c>
      <c r="V434" s="15"/>
      <c r="W434" s="9"/>
      <c r="X434" s="9"/>
      <c r="Y434" s="9"/>
      <c r="Z434" s="15"/>
      <c r="AA434" s="15"/>
      <c r="AB434" s="15"/>
      <c r="AC434" s="15"/>
      <c r="AD434" s="15"/>
      <c r="AE434" s="15"/>
      <c r="AF434" s="1944"/>
      <c r="AG434" s="1945"/>
      <c r="AH434" s="197"/>
      <c r="AI434" s="197"/>
      <c r="AJ434" s="197"/>
      <c r="AK434" s="197"/>
      <c r="AL434" s="197"/>
      <c r="AM434" s="197"/>
      <c r="AN434" s="1879" t="s">
        <v>1448</v>
      </c>
      <c r="AP434" s="15"/>
      <c r="AQ434" s="9"/>
      <c r="AR434" s="9"/>
      <c r="AS434" s="9"/>
      <c r="AT434" s="15"/>
      <c r="AU434" s="15"/>
      <c r="AV434" s="15"/>
      <c r="AW434" s="15"/>
      <c r="AX434" s="15"/>
      <c r="AY434" s="15"/>
      <c r="AZ434" s="1944"/>
      <c r="BA434" s="1945"/>
      <c r="BB434" s="197"/>
      <c r="BC434" s="197"/>
      <c r="BD434" s="197"/>
      <c r="BE434" s="197"/>
      <c r="BF434" s="197"/>
      <c r="BG434" s="197"/>
      <c r="BH434" s="3100" t="s">
        <v>926</v>
      </c>
      <c r="CH434" s="3">
        <v>1</v>
      </c>
    </row>
    <row r="435" spans="2:86" ht="15.75">
      <c r="B435" s="15"/>
      <c r="C435" s="9"/>
      <c r="D435" s="9"/>
      <c r="E435" s="9"/>
      <c r="F435" s="15"/>
      <c r="G435" s="15"/>
      <c r="H435" s="15"/>
      <c r="I435" s="15"/>
      <c r="J435" s="15"/>
      <c r="K435" s="15"/>
      <c r="L435" s="1946"/>
      <c r="M435" s="1947"/>
      <c r="N435" s="1948"/>
      <c r="O435" s="1948"/>
      <c r="P435" s="1949"/>
      <c r="Q435" s="1949"/>
      <c r="R435" s="1949"/>
      <c r="S435" s="1949"/>
      <c r="T435" s="1949"/>
      <c r="V435" s="15"/>
      <c r="W435" s="9"/>
      <c r="X435" s="9"/>
      <c r="Y435" s="9"/>
      <c r="Z435" s="15"/>
      <c r="AA435" s="15"/>
      <c r="AB435" s="15"/>
      <c r="AC435" s="15"/>
      <c r="AD435" s="15"/>
      <c r="AE435" s="15"/>
      <c r="AF435" s="1946"/>
      <c r="AG435" s="1947"/>
      <c r="AH435" s="1948"/>
      <c r="AI435" s="1948"/>
      <c r="AJ435" s="1949"/>
      <c r="AK435" s="1949"/>
      <c r="AL435" s="1949"/>
      <c r="AM435" s="1949"/>
      <c r="AN435" s="1949"/>
      <c r="AP435" s="15"/>
      <c r="AQ435" s="9"/>
      <c r="AR435" s="9"/>
      <c r="AS435" s="9"/>
      <c r="AT435" s="15"/>
      <c r="AU435" s="15"/>
      <c r="AV435" s="15"/>
      <c r="AW435" s="15"/>
      <c r="AX435" s="15"/>
      <c r="AY435" s="15"/>
      <c r="AZ435" s="1946"/>
      <c r="BA435" s="1947"/>
      <c r="BB435" s="1948"/>
      <c r="BC435" s="1948"/>
      <c r="BD435" s="1949"/>
      <c r="BE435" s="1949"/>
      <c r="BF435" s="1949"/>
      <c r="BG435" s="1949"/>
      <c r="BH435" s="1949"/>
      <c r="CH435" s="3">
        <v>1</v>
      </c>
    </row>
    <row r="436" spans="2:86" ht="15.75">
      <c r="B436" s="15"/>
      <c r="C436" s="9"/>
      <c r="D436" s="9"/>
      <c r="E436" s="9"/>
      <c r="F436" s="15"/>
      <c r="G436" s="15"/>
      <c r="H436" s="15"/>
      <c r="I436" s="15"/>
      <c r="J436" s="15"/>
      <c r="K436" s="15"/>
      <c r="L436" s="1813" t="s">
        <v>8456</v>
      </c>
      <c r="M436" s="1950"/>
      <c r="N436" s="1950"/>
      <c r="O436" s="1950"/>
      <c r="P436" s="1950"/>
      <c r="Q436" s="1951"/>
      <c r="R436" s="1951"/>
      <c r="S436" s="1951"/>
      <c r="T436" s="1952" t="s">
        <v>227</v>
      </c>
      <c r="V436" s="15"/>
      <c r="W436" s="9"/>
      <c r="X436" s="9"/>
      <c r="Y436" s="9"/>
      <c r="Z436" s="15"/>
      <c r="AA436" s="15"/>
      <c r="AB436" s="15"/>
      <c r="AC436" s="15"/>
      <c r="AD436" s="15"/>
      <c r="AE436" s="15"/>
      <c r="AF436" s="1842" t="s">
        <v>8548</v>
      </c>
      <c r="AG436" s="1950"/>
      <c r="AH436" s="1950"/>
      <c r="AI436" s="1950"/>
      <c r="AJ436" s="1950"/>
      <c r="AK436" s="1951"/>
      <c r="AL436" s="1951"/>
      <c r="AM436" s="1951"/>
      <c r="AN436" s="1952" t="s">
        <v>227</v>
      </c>
      <c r="AP436" s="15"/>
      <c r="AQ436" s="9"/>
      <c r="AR436" s="9"/>
      <c r="AS436" s="9"/>
      <c r="AT436" s="15"/>
      <c r="AU436" s="15"/>
      <c r="AV436" s="15"/>
      <c r="AW436" s="15"/>
      <c r="AX436" s="15"/>
      <c r="AY436" s="15"/>
      <c r="AZ436" s="1842" t="s">
        <v>8549</v>
      </c>
      <c r="BA436" s="1950"/>
      <c r="BB436" s="1950"/>
      <c r="BC436" s="1950"/>
      <c r="BD436" s="1950"/>
      <c r="BE436" s="1951"/>
      <c r="BF436" s="1951"/>
      <c r="BG436" s="1951"/>
      <c r="BH436" s="1952" t="s">
        <v>753</v>
      </c>
      <c r="CH436" s="3">
        <v>1</v>
      </c>
    </row>
    <row r="437" spans="2:86" ht="15.75">
      <c r="B437" s="15"/>
      <c r="C437" s="9"/>
      <c r="D437" s="9"/>
      <c r="E437" s="9"/>
      <c r="F437" s="15"/>
      <c r="G437" s="15"/>
      <c r="H437" s="15"/>
      <c r="I437" s="15"/>
      <c r="J437" s="15"/>
      <c r="K437" s="15"/>
      <c r="L437" s="1885">
        <v>0</v>
      </c>
      <c r="M437" s="3048" t="s">
        <v>175</v>
      </c>
      <c r="N437" s="231"/>
      <c r="O437" s="231"/>
      <c r="P437" s="231"/>
      <c r="Q437" s="1953" t="s">
        <v>587</v>
      </c>
      <c r="R437" s="536">
        <v>1.7361111111111112E-2</v>
      </c>
      <c r="S437" s="537">
        <v>3</v>
      </c>
      <c r="T437" s="1954" t="s">
        <v>360</v>
      </c>
      <c r="V437" s="15"/>
      <c r="W437" s="9"/>
      <c r="X437" s="9"/>
      <c r="Y437" s="9"/>
      <c r="Z437" s="15"/>
      <c r="AA437" s="15"/>
      <c r="AB437" s="15"/>
      <c r="AC437" s="15"/>
      <c r="AD437" s="15"/>
      <c r="AE437" s="15"/>
      <c r="AF437" s="1885">
        <v>0</v>
      </c>
      <c r="AG437" s="3048" t="s">
        <v>900</v>
      </c>
      <c r="AH437" s="231"/>
      <c r="AI437" s="231"/>
      <c r="AJ437" s="9"/>
      <c r="AK437" s="1953" t="s">
        <v>1550</v>
      </c>
      <c r="AL437" s="536">
        <v>1.7361111111111112E-2</v>
      </c>
      <c r="AM437" s="537">
        <v>3</v>
      </c>
      <c r="AN437" s="1954" t="s">
        <v>360</v>
      </c>
      <c r="AP437" s="15"/>
      <c r="AQ437" s="9"/>
      <c r="AR437" s="9"/>
      <c r="AS437" s="9"/>
      <c r="AT437" s="15"/>
      <c r="AU437" s="15"/>
      <c r="AV437" s="15"/>
      <c r="AW437" s="15"/>
      <c r="AX437" s="15"/>
      <c r="AY437" s="15"/>
      <c r="AZ437" s="1885">
        <v>0</v>
      </c>
      <c r="BA437" s="3048" t="s">
        <v>921</v>
      </c>
      <c r="BB437" s="231"/>
      <c r="BC437" s="231"/>
      <c r="BD437" s="1953"/>
      <c r="BE437" s="1953" t="s">
        <v>1551</v>
      </c>
      <c r="BF437" s="536">
        <v>1.7361111111111112E-2</v>
      </c>
      <c r="BG437" s="537">
        <v>3</v>
      </c>
      <c r="BH437" s="1954" t="s">
        <v>360</v>
      </c>
      <c r="CH437" s="3">
        <v>1</v>
      </c>
    </row>
    <row r="438" spans="2:86" ht="15.75">
      <c r="B438" s="15"/>
      <c r="C438" s="9"/>
      <c r="D438" s="9"/>
      <c r="E438" s="9"/>
      <c r="F438" s="15"/>
      <c r="G438" s="15"/>
      <c r="H438" s="15"/>
      <c r="I438" s="15"/>
      <c r="J438" s="15"/>
      <c r="K438" s="15"/>
      <c r="L438" s="1848">
        <f>IF(ISBLANK(M438),"",LARGE(L437:L437,1)+1)</f>
        <v>1</v>
      </c>
      <c r="M438" s="1955" t="s">
        <v>8477</v>
      </c>
      <c r="N438" s="231"/>
      <c r="O438" s="231"/>
      <c r="P438" s="231"/>
      <c r="Q438" s="496" t="s">
        <v>588</v>
      </c>
      <c r="R438" s="536">
        <v>1.7361111111111112E-2</v>
      </c>
      <c r="S438" s="537">
        <v>3</v>
      </c>
      <c r="T438" s="1956" t="s">
        <v>360</v>
      </c>
      <c r="V438" s="15"/>
      <c r="W438" s="9"/>
      <c r="X438" s="9"/>
      <c r="Y438" s="9"/>
      <c r="Z438" s="15"/>
      <c r="AA438" s="15"/>
      <c r="AB438" s="15"/>
      <c r="AC438" s="15"/>
      <c r="AD438" s="15"/>
      <c r="AE438" s="15"/>
      <c r="AF438" s="1848">
        <f>IF(ISBLANK(AG438),"",LARGE(AF437:AF437,1)+1)</f>
        <v>1</v>
      </c>
      <c r="AG438" s="1955" t="s">
        <v>8477</v>
      </c>
      <c r="AH438" s="231"/>
      <c r="AI438" s="231"/>
      <c r="AJ438" s="9"/>
      <c r="AK438" s="496" t="s">
        <v>1552</v>
      </c>
      <c r="AL438" s="536">
        <v>1.7361111111111112E-2</v>
      </c>
      <c r="AM438" s="537">
        <v>3</v>
      </c>
      <c r="AN438" s="1956" t="s">
        <v>360</v>
      </c>
      <c r="AP438" s="15"/>
      <c r="AQ438" s="9"/>
      <c r="AR438" s="9"/>
      <c r="AS438" s="9"/>
      <c r="AT438" s="15"/>
      <c r="AU438" s="15"/>
      <c r="AV438" s="15"/>
      <c r="AW438" s="15"/>
      <c r="AX438" s="15"/>
      <c r="AY438" s="15"/>
      <c r="AZ438" s="1848">
        <f>IF(ISBLANK(BA438),"",LARGE(AZ437:AZ437,1)+1)</f>
        <v>1</v>
      </c>
      <c r="BA438" s="1955" t="s">
        <v>8477</v>
      </c>
      <c r="BB438" s="231"/>
      <c r="BC438" s="231"/>
      <c r="BD438" s="496"/>
      <c r="BE438" s="496" t="s">
        <v>1553</v>
      </c>
      <c r="BF438" s="536">
        <v>1.7361111111111112E-2</v>
      </c>
      <c r="BG438" s="537">
        <v>3</v>
      </c>
      <c r="BH438" s="1956" t="s">
        <v>360</v>
      </c>
      <c r="CH438" s="3">
        <v>1</v>
      </c>
    </row>
    <row r="439" spans="2:86" ht="15.75">
      <c r="B439" s="15"/>
      <c r="C439" s="9"/>
      <c r="D439" s="9"/>
      <c r="E439" s="9"/>
      <c r="F439" s="15"/>
      <c r="G439" s="15"/>
      <c r="H439" s="15"/>
      <c r="I439" s="15"/>
      <c r="J439" s="15"/>
      <c r="K439" s="15"/>
      <c r="L439" s="1848" t="str">
        <f>IF(ISBLANK(M439),"",LARGE(L437:L438,1)+1)</f>
        <v/>
      </c>
      <c r="M439" s="1955"/>
      <c r="N439" s="231"/>
      <c r="O439" s="231"/>
      <c r="P439" s="231"/>
      <c r="Q439" s="496" t="s">
        <v>589</v>
      </c>
      <c r="R439" s="536">
        <v>5.9027777777777797E-2</v>
      </c>
      <c r="S439" s="537">
        <v>3</v>
      </c>
      <c r="T439" s="1956" t="s">
        <v>360</v>
      </c>
      <c r="V439" s="15"/>
      <c r="W439" s="9"/>
      <c r="X439" s="9"/>
      <c r="Y439" s="9"/>
      <c r="Z439" s="15"/>
      <c r="AA439" s="15"/>
      <c r="AB439" s="15"/>
      <c r="AC439" s="15"/>
      <c r="AD439" s="15"/>
      <c r="AE439" s="15"/>
      <c r="AF439" s="1848" t="str">
        <f>IF(ISBLANK(AG439),"",LARGE(AF437:AF438,1)+1)</f>
        <v/>
      </c>
      <c r="AG439" s="1955"/>
      <c r="AH439" s="231"/>
      <c r="AI439" s="231"/>
      <c r="AJ439" s="9"/>
      <c r="AK439" s="496" t="s">
        <v>1554</v>
      </c>
      <c r="AL439" s="536">
        <v>5.9027777777777797E-2</v>
      </c>
      <c r="AM439" s="537">
        <v>3</v>
      </c>
      <c r="AN439" s="1956" t="s">
        <v>360</v>
      </c>
      <c r="AP439" s="15"/>
      <c r="AQ439" s="9"/>
      <c r="AR439" s="9"/>
      <c r="AS439" s="9"/>
      <c r="AT439" s="15"/>
      <c r="AU439" s="15"/>
      <c r="AV439" s="15"/>
      <c r="AW439" s="15"/>
      <c r="AX439" s="15"/>
      <c r="AY439" s="15"/>
      <c r="AZ439" s="1848" t="str">
        <f>IF(ISBLANK(BA439),"",LARGE(AZ437:AZ438,1)+1)</f>
        <v/>
      </c>
      <c r="BA439" s="1955"/>
      <c r="BB439" s="231"/>
      <c r="BC439" s="231"/>
      <c r="BD439" s="496"/>
      <c r="BE439" s="496" t="s">
        <v>1555</v>
      </c>
      <c r="BF439" s="536">
        <v>5.9027777777777797E-2</v>
      </c>
      <c r="BG439" s="537">
        <v>3</v>
      </c>
      <c r="BH439" s="1956" t="s">
        <v>360</v>
      </c>
      <c r="CH439" s="3">
        <v>1</v>
      </c>
    </row>
    <row r="440" spans="2:86" ht="15.75">
      <c r="B440" s="15"/>
      <c r="C440" s="9"/>
      <c r="D440" s="9"/>
      <c r="E440" s="9"/>
      <c r="F440" s="15"/>
      <c r="G440" s="15"/>
      <c r="H440" s="15"/>
      <c r="I440" s="15"/>
      <c r="J440" s="15"/>
      <c r="K440" s="15"/>
      <c r="L440" s="1848" t="str">
        <f>IF(ISBLANK(M440),"",LARGE(L437:L439,1)+1)</f>
        <v/>
      </c>
      <c r="M440" s="1955"/>
      <c r="N440" s="231"/>
      <c r="O440" s="231"/>
      <c r="P440" s="231"/>
      <c r="Q440" s="496" t="s">
        <v>590</v>
      </c>
      <c r="R440" s="536">
        <v>2.4305555555555556E-2</v>
      </c>
      <c r="S440" s="537">
        <v>3</v>
      </c>
      <c r="T440" s="1956" t="s">
        <v>360</v>
      </c>
      <c r="V440" s="15"/>
      <c r="W440" s="9"/>
      <c r="X440" s="9"/>
      <c r="Y440" s="9"/>
      <c r="Z440" s="15"/>
      <c r="AA440" s="15"/>
      <c r="AB440" s="15"/>
      <c r="AC440" s="15"/>
      <c r="AD440" s="15"/>
      <c r="AE440" s="15"/>
      <c r="AF440" s="1848" t="str">
        <f>IF(ISBLANK(AG440),"",LARGE(AF437:AF439,1)+1)</f>
        <v/>
      </c>
      <c r="AG440" s="1955"/>
      <c r="AH440" s="231"/>
      <c r="AI440" s="231"/>
      <c r="AJ440" s="9"/>
      <c r="AK440" s="496" t="s">
        <v>1556</v>
      </c>
      <c r="AL440" s="536">
        <v>2.4305555555555556E-2</v>
      </c>
      <c r="AM440" s="537">
        <v>3</v>
      </c>
      <c r="AN440" s="1956" t="s">
        <v>360</v>
      </c>
      <c r="AP440" s="15"/>
      <c r="AQ440" s="9"/>
      <c r="AR440" s="9"/>
      <c r="AS440" s="9"/>
      <c r="AT440" s="15"/>
      <c r="AU440" s="15"/>
      <c r="AV440" s="15"/>
      <c r="AW440" s="15"/>
      <c r="AX440" s="15"/>
      <c r="AY440" s="15"/>
      <c r="AZ440" s="1848" t="str">
        <f>IF(ISBLANK(BA440),"",LARGE(AZ437:AZ439,1)+1)</f>
        <v/>
      </c>
      <c r="BA440" s="1955"/>
      <c r="BB440" s="231"/>
      <c r="BC440" s="231"/>
      <c r="BD440" s="496"/>
      <c r="BE440" s="496" t="s">
        <v>1557</v>
      </c>
      <c r="BF440" s="536">
        <v>2.4305555555555556E-2</v>
      </c>
      <c r="BG440" s="537">
        <v>3</v>
      </c>
      <c r="BH440" s="1956" t="s">
        <v>360</v>
      </c>
      <c r="CH440" s="3">
        <v>1</v>
      </c>
    </row>
    <row r="441" spans="2:86" ht="15.75">
      <c r="B441" s="15"/>
      <c r="C441" s="9"/>
      <c r="D441" s="9"/>
      <c r="E441" s="9"/>
      <c r="F441" s="15"/>
      <c r="G441" s="15"/>
      <c r="H441" s="15"/>
      <c r="I441" s="15"/>
      <c r="J441" s="15"/>
      <c r="K441" s="15"/>
      <c r="L441" s="1848" t="str">
        <f>IF(ISBLANK(M441),"",LARGE(L437:L440,1)+1)</f>
        <v/>
      </c>
      <c r="M441" s="1955"/>
      <c r="N441" s="231"/>
      <c r="O441" s="231"/>
      <c r="P441" s="231"/>
      <c r="Q441" s="496" t="s">
        <v>594</v>
      </c>
      <c r="R441" s="536">
        <v>1.0416666666666666E-2</v>
      </c>
      <c r="S441" s="537">
        <v>170</v>
      </c>
      <c r="T441" s="1956" t="s">
        <v>360</v>
      </c>
      <c r="V441" s="15"/>
      <c r="W441" s="9"/>
      <c r="X441" s="9"/>
      <c r="Y441" s="9"/>
      <c r="Z441" s="15"/>
      <c r="AA441" s="15"/>
      <c r="AB441" s="15"/>
      <c r="AC441" s="15"/>
      <c r="AD441" s="15"/>
      <c r="AE441" s="15"/>
      <c r="AF441" s="1848" t="str">
        <f>IF(ISBLANK(AG441),"",LARGE(AF437:AF440,1)+1)</f>
        <v/>
      </c>
      <c r="AG441" s="1955"/>
      <c r="AH441" s="231"/>
      <c r="AI441" s="231"/>
      <c r="AJ441" s="9"/>
      <c r="AK441" s="496" t="s">
        <v>1558</v>
      </c>
      <c r="AL441" s="536">
        <v>1.0416666666666666E-2</v>
      </c>
      <c r="AM441" s="537">
        <v>170</v>
      </c>
      <c r="AN441" s="1956" t="s">
        <v>360</v>
      </c>
      <c r="AP441" s="15"/>
      <c r="AQ441" s="9"/>
      <c r="AR441" s="9"/>
      <c r="AS441" s="9"/>
      <c r="AT441" s="15"/>
      <c r="AU441" s="15"/>
      <c r="AV441" s="15"/>
      <c r="AW441" s="15"/>
      <c r="AX441" s="15"/>
      <c r="AY441" s="15"/>
      <c r="AZ441" s="1848" t="str">
        <f>IF(ISBLANK(BA441),"",LARGE(AZ437:AZ440,1)+1)</f>
        <v/>
      </c>
      <c r="BA441" s="1955"/>
      <c r="BB441" s="231"/>
      <c r="BC441" s="231"/>
      <c r="BD441" s="496"/>
      <c r="BE441" s="496" t="s">
        <v>1559</v>
      </c>
      <c r="BF441" s="536">
        <v>1.0416666666666666E-2</v>
      </c>
      <c r="BG441" s="537">
        <v>170</v>
      </c>
      <c r="BH441" s="1956" t="s">
        <v>360</v>
      </c>
      <c r="CH441" s="3">
        <v>1</v>
      </c>
    </row>
    <row r="442" spans="2:86" ht="15.75">
      <c r="B442" s="15"/>
      <c r="C442" s="9"/>
      <c r="D442" s="9"/>
      <c r="E442" s="9"/>
      <c r="F442" s="15"/>
      <c r="G442" s="15"/>
      <c r="H442" s="15"/>
      <c r="I442" s="15"/>
      <c r="J442" s="15"/>
      <c r="K442" s="15"/>
      <c r="L442" s="1848" t="str">
        <f>IF(ISBLANK(M442),"",LARGE(L437:L441,1)+1)</f>
        <v/>
      </c>
      <c r="M442" s="1955"/>
      <c r="N442" s="231"/>
      <c r="O442" s="231"/>
      <c r="P442" s="231"/>
      <c r="Q442" s="496" t="s">
        <v>554</v>
      </c>
      <c r="R442" s="536">
        <v>6.9444444444444441E-3</v>
      </c>
      <c r="S442" s="537">
        <v>150</v>
      </c>
      <c r="T442" s="1956" t="s">
        <v>360</v>
      </c>
      <c r="V442" s="15"/>
      <c r="W442" s="9"/>
      <c r="X442" s="9"/>
      <c r="Y442" s="9"/>
      <c r="Z442" s="15"/>
      <c r="AA442" s="15"/>
      <c r="AB442" s="15"/>
      <c r="AC442" s="15"/>
      <c r="AD442" s="15"/>
      <c r="AE442" s="15"/>
      <c r="AF442" s="1848" t="str">
        <f>IF(ISBLANK(AG442),"",LARGE(AF437:AF441,1)+1)</f>
        <v/>
      </c>
      <c r="AG442" s="1955"/>
      <c r="AH442" s="231"/>
      <c r="AI442" s="231"/>
      <c r="AJ442" s="9"/>
      <c r="AK442" s="496" t="s">
        <v>1539</v>
      </c>
      <c r="AL442" s="536">
        <v>6.9444444444444441E-3</v>
      </c>
      <c r="AM442" s="537">
        <v>150</v>
      </c>
      <c r="AN442" s="1956" t="s">
        <v>360</v>
      </c>
      <c r="AP442" s="15"/>
      <c r="AQ442" s="9"/>
      <c r="AR442" s="9"/>
      <c r="AS442" s="9"/>
      <c r="AT442" s="15"/>
      <c r="AU442" s="15"/>
      <c r="AV442" s="15"/>
      <c r="AW442" s="15"/>
      <c r="AX442" s="15"/>
      <c r="AY442" s="15"/>
      <c r="AZ442" s="1848" t="str">
        <f>IF(ISBLANK(BA442),"",LARGE(AZ437:AZ441,1)+1)</f>
        <v/>
      </c>
      <c r="BA442" s="1955"/>
      <c r="BB442" s="231"/>
      <c r="BC442" s="231"/>
      <c r="BD442" s="496"/>
      <c r="BE442" s="496" t="s">
        <v>1541</v>
      </c>
      <c r="BF442" s="536">
        <v>6.9444444444444441E-3</v>
      </c>
      <c r="BG442" s="537">
        <v>150</v>
      </c>
      <c r="BH442" s="1956" t="s">
        <v>360</v>
      </c>
      <c r="CH442" s="3">
        <v>1</v>
      </c>
    </row>
    <row r="443" spans="2:86" ht="15.75">
      <c r="B443" s="15"/>
      <c r="C443" s="9"/>
      <c r="D443" s="9"/>
      <c r="E443" s="9"/>
      <c r="F443" s="15"/>
      <c r="G443" s="15"/>
      <c r="H443" s="15"/>
      <c r="I443" s="15"/>
      <c r="J443" s="15"/>
      <c r="K443" s="15"/>
      <c r="L443" s="1848" t="str">
        <f>IF(ISBLANK(M443),"",LARGE(L437:L442,1)+1)</f>
        <v/>
      </c>
      <c r="M443" s="1955"/>
      <c r="N443" s="231"/>
      <c r="O443" s="231"/>
      <c r="P443" s="231"/>
      <c r="Q443" s="496" t="s">
        <v>601</v>
      </c>
      <c r="R443" s="536">
        <v>0.10069444444444445</v>
      </c>
      <c r="S443" s="537">
        <v>120</v>
      </c>
      <c r="T443" s="1956" t="s">
        <v>360</v>
      </c>
      <c r="V443" s="15"/>
      <c r="W443" s="9"/>
      <c r="X443" s="9"/>
      <c r="Y443" s="9"/>
      <c r="Z443" s="15"/>
      <c r="AA443" s="15"/>
      <c r="AB443" s="15"/>
      <c r="AC443" s="15"/>
      <c r="AD443" s="15"/>
      <c r="AE443" s="15"/>
      <c r="AF443" s="1848" t="str">
        <f>IF(ISBLANK(AG443),"",LARGE(AF437:AF442,1)+1)</f>
        <v/>
      </c>
      <c r="AG443" s="1955"/>
      <c r="AH443" s="231"/>
      <c r="AI443" s="231"/>
      <c r="AJ443" s="9"/>
      <c r="AK443" s="496" t="s">
        <v>1560</v>
      </c>
      <c r="AL443" s="536">
        <v>0.10069444444444445</v>
      </c>
      <c r="AM443" s="537">
        <v>120</v>
      </c>
      <c r="AN443" s="1956" t="s">
        <v>360</v>
      </c>
      <c r="AP443" s="15"/>
      <c r="AQ443" s="9"/>
      <c r="AR443" s="9"/>
      <c r="AS443" s="9"/>
      <c r="AT443" s="15"/>
      <c r="AU443" s="15"/>
      <c r="AV443" s="15"/>
      <c r="AW443" s="15"/>
      <c r="AX443" s="15"/>
      <c r="AY443" s="15"/>
      <c r="AZ443" s="1848" t="str">
        <f>IF(ISBLANK(BA443),"",LARGE(AZ437:AZ442,1)+1)</f>
        <v/>
      </c>
      <c r="BA443" s="1955"/>
      <c r="BB443" s="231"/>
      <c r="BC443" s="231"/>
      <c r="BD443" s="496"/>
      <c r="BE443" s="496" t="s">
        <v>1561</v>
      </c>
      <c r="BF443" s="536">
        <v>0.10069444444444445</v>
      </c>
      <c r="BG443" s="537">
        <v>120</v>
      </c>
      <c r="BH443" s="1956" t="s">
        <v>360</v>
      </c>
      <c r="CH443" s="3">
        <v>1</v>
      </c>
    </row>
    <row r="444" spans="2:86" ht="15.75">
      <c r="B444" s="15"/>
      <c r="C444" s="9"/>
      <c r="D444" s="9"/>
      <c r="E444" s="9"/>
      <c r="F444" s="15"/>
      <c r="G444" s="15"/>
      <c r="H444" s="15"/>
      <c r="I444" s="15"/>
      <c r="J444" s="15"/>
      <c r="K444" s="15"/>
      <c r="L444" s="1848" t="str">
        <f>IF(ISBLANK(M444),"",LARGE(L437:L443,1)+1)</f>
        <v/>
      </c>
      <c r="M444" s="1955"/>
      <c r="N444" s="231"/>
      <c r="O444" s="231"/>
      <c r="P444" s="231"/>
      <c r="Q444" s="496" t="s">
        <v>605</v>
      </c>
      <c r="R444" s="536">
        <v>1.3888888888888888E-2</v>
      </c>
      <c r="S444" s="537">
        <v>120</v>
      </c>
      <c r="T444" s="1956" t="s">
        <v>360</v>
      </c>
      <c r="V444" s="15"/>
      <c r="W444" s="9"/>
      <c r="X444" s="9"/>
      <c r="Y444" s="9"/>
      <c r="Z444" s="15"/>
      <c r="AA444" s="15"/>
      <c r="AB444" s="15"/>
      <c r="AC444" s="15"/>
      <c r="AD444" s="15"/>
      <c r="AE444" s="15"/>
      <c r="AF444" s="1848" t="str">
        <f>IF(ISBLANK(AG444),"",LARGE(AF437:AF443,1)+1)</f>
        <v/>
      </c>
      <c r="AG444" s="1955"/>
      <c r="AH444" s="231"/>
      <c r="AI444" s="231"/>
      <c r="AJ444" s="9"/>
      <c r="AK444" s="496" t="s">
        <v>1562</v>
      </c>
      <c r="AL444" s="536">
        <v>1.3888888888888888E-2</v>
      </c>
      <c r="AM444" s="537">
        <v>120</v>
      </c>
      <c r="AN444" s="1956" t="s">
        <v>360</v>
      </c>
      <c r="AP444" s="15"/>
      <c r="AQ444" s="9"/>
      <c r="AR444" s="9"/>
      <c r="AS444" s="9"/>
      <c r="AT444" s="15"/>
      <c r="AU444" s="15"/>
      <c r="AV444" s="15"/>
      <c r="AW444" s="15"/>
      <c r="AX444" s="15"/>
      <c r="AY444" s="15"/>
      <c r="AZ444" s="1848" t="str">
        <f>IF(ISBLANK(BA444),"",LARGE(AZ437:AZ443,1)+1)</f>
        <v/>
      </c>
      <c r="BA444" s="1955"/>
      <c r="BB444" s="231"/>
      <c r="BC444" s="231"/>
      <c r="BD444" s="496"/>
      <c r="BE444" s="496" t="s">
        <v>1563</v>
      </c>
      <c r="BF444" s="536">
        <v>1.3888888888888888E-2</v>
      </c>
      <c r="BG444" s="537">
        <v>120</v>
      </c>
      <c r="BH444" s="1956" t="s">
        <v>360</v>
      </c>
      <c r="CH444" s="3">
        <v>1</v>
      </c>
    </row>
    <row r="445" spans="2:86" ht="15.75">
      <c r="B445" s="15"/>
      <c r="C445" s="9"/>
      <c r="D445" s="9"/>
      <c r="E445" s="9"/>
      <c r="F445" s="15"/>
      <c r="G445" s="15"/>
      <c r="H445" s="15"/>
      <c r="I445" s="15"/>
      <c r="J445" s="15"/>
      <c r="K445" s="15"/>
      <c r="L445" s="1848" t="str">
        <f>IF(ISBLANK(M445),"",LARGE(L437:L444,1)+1)</f>
        <v/>
      </c>
      <c r="M445" s="1955"/>
      <c r="N445" s="231"/>
      <c r="O445" s="231"/>
      <c r="P445" s="231"/>
      <c r="Q445" s="496" t="s">
        <v>606</v>
      </c>
      <c r="R445" s="536">
        <v>2.4305555555555556E-2</v>
      </c>
      <c r="S445" s="537"/>
      <c r="T445" s="1956" t="s">
        <v>360</v>
      </c>
      <c r="V445" s="15"/>
      <c r="W445" s="9"/>
      <c r="X445" s="9"/>
      <c r="Y445" s="9"/>
      <c r="Z445" s="15"/>
      <c r="AA445" s="15"/>
      <c r="AB445" s="15"/>
      <c r="AC445" s="15"/>
      <c r="AD445" s="15"/>
      <c r="AE445" s="15"/>
      <c r="AF445" s="1848" t="str">
        <f>IF(ISBLANK(AG445),"",LARGE(AF437:AF444,1)+1)</f>
        <v/>
      </c>
      <c r="AG445" s="1955"/>
      <c r="AH445" s="231"/>
      <c r="AI445" s="231"/>
      <c r="AJ445" s="9"/>
      <c r="AK445" s="496" t="s">
        <v>1564</v>
      </c>
      <c r="AL445" s="536">
        <v>2.4305555555555556E-2</v>
      </c>
      <c r="AM445" s="537"/>
      <c r="AN445" s="1956" t="s">
        <v>360</v>
      </c>
      <c r="AP445" s="15"/>
      <c r="AQ445" s="9"/>
      <c r="AR445" s="9"/>
      <c r="AS445" s="9"/>
      <c r="AT445" s="15"/>
      <c r="AU445" s="15"/>
      <c r="AV445" s="15"/>
      <c r="AW445" s="15"/>
      <c r="AX445" s="15"/>
      <c r="AY445" s="15"/>
      <c r="AZ445" s="1848" t="str">
        <f>IF(ISBLANK(BA445),"",LARGE(AZ437:AZ444,1)+1)</f>
        <v/>
      </c>
      <c r="BA445" s="1955"/>
      <c r="BB445" s="231"/>
      <c r="BC445" s="231"/>
      <c r="BD445" s="496"/>
      <c r="BE445" s="496" t="s">
        <v>1565</v>
      </c>
      <c r="BF445" s="536">
        <v>2.4305555555555556E-2</v>
      </c>
      <c r="BG445" s="537"/>
      <c r="BH445" s="1956" t="s">
        <v>360</v>
      </c>
      <c r="CH445" s="3">
        <v>1</v>
      </c>
    </row>
    <row r="446" spans="2:86" ht="15.75">
      <c r="B446" s="15"/>
      <c r="C446" s="9"/>
      <c r="D446" s="9"/>
      <c r="E446" s="9"/>
      <c r="F446" s="15"/>
      <c r="G446" s="15"/>
      <c r="H446" s="15"/>
      <c r="I446" s="15"/>
      <c r="J446" s="15"/>
      <c r="K446" s="15"/>
      <c r="L446" s="1848" t="str">
        <f>IF(ISBLANK(M446),"",LARGE(L437:L445,1)+1)</f>
        <v/>
      </c>
      <c r="M446" s="1955"/>
      <c r="N446" s="231"/>
      <c r="O446" s="231"/>
      <c r="P446" s="231"/>
      <c r="Q446" s="496" t="s">
        <v>608</v>
      </c>
      <c r="R446" s="536">
        <v>7.2916666666666671E-2</v>
      </c>
      <c r="S446" s="549" t="s">
        <v>607</v>
      </c>
      <c r="T446" s="1956" t="s">
        <v>360</v>
      </c>
      <c r="V446" s="15"/>
      <c r="W446" s="9"/>
      <c r="X446" s="9"/>
      <c r="Y446" s="9"/>
      <c r="Z446" s="15"/>
      <c r="AA446" s="15"/>
      <c r="AB446" s="15"/>
      <c r="AC446" s="15"/>
      <c r="AD446" s="15"/>
      <c r="AE446" s="15"/>
      <c r="AF446" s="1848" t="str">
        <f>IF(ISBLANK(AG446),"",LARGE(AF437:AF445,1)+1)</f>
        <v/>
      </c>
      <c r="AG446" s="1955"/>
      <c r="AH446" s="231"/>
      <c r="AI446" s="231"/>
      <c r="AJ446" s="9"/>
      <c r="AK446" s="496"/>
      <c r="AL446" s="2114" t="s">
        <v>1566</v>
      </c>
      <c r="AM446" s="549" t="s">
        <v>607</v>
      </c>
      <c r="AN446" s="1956" t="s">
        <v>360</v>
      </c>
      <c r="AP446" s="15"/>
      <c r="AQ446" s="9"/>
      <c r="AR446" s="9"/>
      <c r="AS446" s="9"/>
      <c r="AT446" s="15"/>
      <c r="AU446" s="15"/>
      <c r="AV446" s="15"/>
      <c r="AW446" s="15"/>
      <c r="AX446" s="15"/>
      <c r="AY446" s="15"/>
      <c r="AZ446" s="1848" t="str">
        <f>IF(ISBLANK(BA446),"",LARGE(AZ437:AZ445,1)+1)</f>
        <v/>
      </c>
      <c r="BA446" s="1955"/>
      <c r="BB446" s="231"/>
      <c r="BC446" s="231"/>
      <c r="BD446" s="496"/>
      <c r="BE446" s="496" t="s">
        <v>1567</v>
      </c>
      <c r="BF446" s="2114" t="s">
        <v>1566</v>
      </c>
      <c r="BG446" s="549" t="s">
        <v>607</v>
      </c>
      <c r="BH446" s="1956" t="s">
        <v>360</v>
      </c>
      <c r="CH446" s="3">
        <v>1</v>
      </c>
    </row>
    <row r="447" spans="2:86" ht="15.75">
      <c r="B447" s="15"/>
      <c r="C447" s="9"/>
      <c r="D447" s="9"/>
      <c r="E447" s="9"/>
      <c r="F447" s="15"/>
      <c r="G447" s="15"/>
      <c r="H447" s="15"/>
      <c r="I447" s="15"/>
      <c r="J447" s="15"/>
      <c r="K447" s="15"/>
      <c r="L447" s="1848" t="str">
        <f>IF(ISBLANK(M447),"",LARGE(L437:L446,1)+1)</f>
        <v/>
      </c>
      <c r="M447" s="1955"/>
      <c r="N447" s="231"/>
      <c r="O447" s="231"/>
      <c r="P447" s="231"/>
      <c r="Q447" s="496"/>
      <c r="R447" s="1703" t="s">
        <v>609</v>
      </c>
      <c r="S447" s="427">
        <v>65</v>
      </c>
      <c r="T447" s="1956" t="s">
        <v>360</v>
      </c>
      <c r="V447" s="15"/>
      <c r="W447" s="9"/>
      <c r="X447" s="9"/>
      <c r="Y447" s="9"/>
      <c r="Z447" s="15"/>
      <c r="AA447" s="15"/>
      <c r="AB447" s="15"/>
      <c r="AC447" s="15"/>
      <c r="AD447" s="15"/>
      <c r="AE447" s="15"/>
      <c r="AF447" s="1848" t="str">
        <f>IF(ISBLANK(AG447),"",LARGE(AF437:AF446,1)+1)</f>
        <v/>
      </c>
      <c r="AG447" s="1955"/>
      <c r="AH447" s="231"/>
      <c r="AI447" s="231"/>
      <c r="AJ447" s="550" t="s">
        <v>1568</v>
      </c>
      <c r="AK447" s="496"/>
      <c r="AL447" s="1703" t="s">
        <v>1569</v>
      </c>
      <c r="AM447" s="427">
        <v>65</v>
      </c>
      <c r="AN447" s="1956" t="s">
        <v>360</v>
      </c>
      <c r="AP447" s="15"/>
      <c r="AQ447" s="9"/>
      <c r="AR447" s="9"/>
      <c r="AS447" s="9"/>
      <c r="AT447" s="15"/>
      <c r="AU447" s="15"/>
      <c r="AV447" s="15"/>
      <c r="AW447" s="15"/>
      <c r="AX447" s="15"/>
      <c r="AY447" s="15"/>
      <c r="AZ447" s="1848" t="str">
        <f>IF(ISBLANK(BA447),"",LARGE(AZ437:AZ446,1)+1)</f>
        <v/>
      </c>
      <c r="BA447" s="1955"/>
      <c r="BB447" s="231"/>
      <c r="BC447" s="231"/>
      <c r="BD447" s="496"/>
      <c r="BE447" s="496"/>
      <c r="BF447" s="1703" t="s">
        <v>1569</v>
      </c>
      <c r="BG447" s="427">
        <v>65</v>
      </c>
      <c r="BH447" s="1956" t="s">
        <v>360</v>
      </c>
      <c r="CH447" s="3">
        <v>1</v>
      </c>
    </row>
    <row r="448" spans="2:86" ht="15.75">
      <c r="B448" s="15"/>
      <c r="C448" s="9"/>
      <c r="D448" s="9"/>
      <c r="E448" s="9"/>
      <c r="F448" s="15"/>
      <c r="G448" s="15"/>
      <c r="H448" s="15"/>
      <c r="I448" s="15"/>
      <c r="J448" s="15"/>
      <c r="K448" s="15"/>
      <c r="L448" s="1848" t="str">
        <f>IF(ISBLANK(M448),"",LARGE(L437:L447,1)+1)</f>
        <v/>
      </c>
      <c r="M448" s="1955"/>
      <c r="N448" s="231"/>
      <c r="O448" s="231"/>
      <c r="P448" s="231"/>
      <c r="Q448" s="496"/>
      <c r="R448" s="1957" t="s">
        <v>613</v>
      </c>
      <c r="S448" s="447">
        <v>3</v>
      </c>
      <c r="T448" s="1956" t="s">
        <v>360</v>
      </c>
      <c r="V448" s="15"/>
      <c r="W448" s="9"/>
      <c r="X448" s="9"/>
      <c r="Y448" s="9"/>
      <c r="Z448" s="15"/>
      <c r="AA448" s="15"/>
      <c r="AB448" s="15"/>
      <c r="AC448" s="15"/>
      <c r="AD448" s="15"/>
      <c r="AE448" s="15"/>
      <c r="AF448" s="1848" t="str">
        <f>IF(ISBLANK(AG448),"",LARGE(AF437:AF447,1)+1)</f>
        <v/>
      </c>
      <c r="AG448" s="1955"/>
      <c r="AH448" s="231"/>
      <c r="AI448" s="231"/>
      <c r="AJ448" s="551" t="s">
        <v>1568</v>
      </c>
      <c r="AK448" s="496"/>
      <c r="AL448" s="1957" t="s">
        <v>1570</v>
      </c>
      <c r="AM448" s="447">
        <v>3</v>
      </c>
      <c r="AN448" s="1956" t="s">
        <v>360</v>
      </c>
      <c r="AP448" s="15"/>
      <c r="AQ448" s="9"/>
      <c r="AR448" s="9"/>
      <c r="AS448" s="9"/>
      <c r="AT448" s="15"/>
      <c r="AU448" s="15"/>
      <c r="AV448" s="15"/>
      <c r="AW448" s="15"/>
      <c r="AX448" s="15"/>
      <c r="AY448" s="15"/>
      <c r="AZ448" s="1848" t="str">
        <f>IF(ISBLANK(BA448),"",LARGE(AZ437:AZ447,1)+1)</f>
        <v/>
      </c>
      <c r="BA448" s="1955"/>
      <c r="BB448" s="231"/>
      <c r="BC448" s="231"/>
      <c r="BD448" s="496"/>
      <c r="BE448" s="496"/>
      <c r="BF448" s="1957" t="s">
        <v>1570</v>
      </c>
      <c r="BG448" s="447">
        <v>3</v>
      </c>
      <c r="BH448" s="1956" t="s">
        <v>360</v>
      </c>
      <c r="CH448" s="3">
        <v>1</v>
      </c>
    </row>
    <row r="449" spans="2:86" ht="15.75">
      <c r="B449" s="15"/>
      <c r="C449" s="9"/>
      <c r="D449" s="9"/>
      <c r="E449" s="9"/>
      <c r="F449" s="15"/>
      <c r="G449" s="15"/>
      <c r="H449" s="15"/>
      <c r="I449" s="15"/>
      <c r="J449" s="15"/>
      <c r="K449" s="15"/>
      <c r="L449" s="1848" t="str">
        <f>IF(ISBLANK(M449),"",LARGE(L437:L448,1)+1)</f>
        <v/>
      </c>
      <c r="M449" s="1955"/>
      <c r="N449" s="231"/>
      <c r="O449" s="231"/>
      <c r="P449" s="231"/>
      <c r="Q449" s="1958" t="s">
        <v>191</v>
      </c>
      <c r="R449" s="1959">
        <f>SUM(R437:R446)</f>
        <v>0.34722222222222227</v>
      </c>
      <c r="S449" s="469"/>
      <c r="T449" s="1875" t="s">
        <v>8472</v>
      </c>
      <c r="V449" s="15"/>
      <c r="W449" s="9"/>
      <c r="X449" s="9"/>
      <c r="Y449" s="9"/>
      <c r="Z449" s="15"/>
      <c r="AA449" s="15"/>
      <c r="AB449" s="15"/>
      <c r="AC449" s="15"/>
      <c r="AD449" s="15"/>
      <c r="AE449" s="15"/>
      <c r="AF449" s="1848" t="str">
        <f>IF(ISBLANK(AG449),"",LARGE(AF437:AF448,1)+1)</f>
        <v/>
      </c>
      <c r="AG449" s="1955"/>
      <c r="AH449" s="231"/>
      <c r="AI449" s="231"/>
      <c r="AJ449" s="9"/>
      <c r="AK449" s="1958" t="s">
        <v>191</v>
      </c>
      <c r="AL449" s="1959">
        <f>SUM(AL437:AL444)</f>
        <v>0.25</v>
      </c>
      <c r="AM449" s="469"/>
      <c r="AN449" s="1875" t="s">
        <v>8472</v>
      </c>
      <c r="AP449" s="15"/>
      <c r="AQ449" s="9"/>
      <c r="AR449" s="9"/>
      <c r="AS449" s="9"/>
      <c r="AT449" s="15"/>
      <c r="AU449" s="15"/>
      <c r="AV449" s="15"/>
      <c r="AW449" s="15"/>
      <c r="AX449" s="15"/>
      <c r="AY449" s="15"/>
      <c r="AZ449" s="1848" t="str">
        <f>IF(ISBLANK(BA449),"",LARGE(AZ437:AZ448,1)+1)</f>
        <v/>
      </c>
      <c r="BA449" s="1955"/>
      <c r="BB449" s="231"/>
      <c r="BC449" s="231"/>
      <c r="BD449" s="231"/>
      <c r="BE449" s="1958" t="s">
        <v>191</v>
      </c>
      <c r="BF449" s="1959">
        <f>SUM(BF437:BF444)</f>
        <v>0.25</v>
      </c>
      <c r="BG449" s="469"/>
      <c r="BH449" s="1875" t="s">
        <v>8472</v>
      </c>
      <c r="CH449" s="3">
        <v>1</v>
      </c>
    </row>
    <row r="450" spans="2:86" ht="15.75">
      <c r="B450" s="15"/>
      <c r="C450" s="9"/>
      <c r="D450" s="9"/>
      <c r="E450" s="9"/>
      <c r="F450" s="15"/>
      <c r="G450" s="15"/>
      <c r="H450" s="15"/>
      <c r="I450" s="15"/>
      <c r="J450" s="15"/>
      <c r="K450" s="15"/>
      <c r="L450" s="1848" t="str">
        <f>IF(ISBLANK(M450),"",LARGE(L437:L449,1)+1)</f>
        <v/>
      </c>
      <c r="M450" s="1955"/>
      <c r="N450" s="231"/>
      <c r="O450" s="231"/>
      <c r="P450" s="231"/>
      <c r="Q450" s="492"/>
      <c r="R450" s="492"/>
      <c r="S450" s="297"/>
      <c r="T450" s="585"/>
      <c r="V450" s="15"/>
      <c r="W450" s="9"/>
      <c r="X450" s="9"/>
      <c r="Y450" s="9"/>
      <c r="Z450" s="15"/>
      <c r="AA450" s="15"/>
      <c r="AB450" s="15"/>
      <c r="AC450" s="15"/>
      <c r="AD450" s="15"/>
      <c r="AE450" s="15"/>
      <c r="AF450" s="1848" t="str">
        <f>IF(ISBLANK(AG450),"",LARGE(AF437:AF449,1)+1)</f>
        <v/>
      </c>
      <c r="AG450" s="1955"/>
      <c r="AH450" s="231"/>
      <c r="AI450" s="231"/>
      <c r="AJ450" s="231"/>
      <c r="AK450" s="492"/>
      <c r="AL450" s="492"/>
      <c r="AM450" s="297"/>
      <c r="AN450" s="585"/>
      <c r="AP450" s="15"/>
      <c r="AQ450" s="9"/>
      <c r="AR450" s="9"/>
      <c r="AS450" s="9"/>
      <c r="AT450" s="15"/>
      <c r="AU450" s="15"/>
      <c r="AV450" s="15"/>
      <c r="AW450" s="15"/>
      <c r="AX450" s="15"/>
      <c r="AY450" s="15"/>
      <c r="AZ450" s="1848" t="str">
        <f>IF(ISBLANK(BA450),"",LARGE(AZ437:AZ449,1)+1)</f>
        <v/>
      </c>
      <c r="BA450" s="1955"/>
      <c r="BB450" s="231"/>
      <c r="BC450" s="231"/>
      <c r="BD450" s="231"/>
      <c r="BE450" s="492"/>
      <c r="BF450" s="492"/>
      <c r="BG450" s="297"/>
      <c r="BH450" s="585"/>
      <c r="CH450" s="3">
        <v>1</v>
      </c>
    </row>
    <row r="451" spans="2:86" ht="15.75">
      <c r="B451" s="15"/>
      <c r="C451" s="9"/>
      <c r="D451" s="9"/>
      <c r="E451" s="9"/>
      <c r="F451" s="15"/>
      <c r="G451" s="15"/>
      <c r="H451" s="15"/>
      <c r="I451" s="15"/>
      <c r="J451" s="15"/>
      <c r="K451" s="15"/>
      <c r="L451" s="1848" t="str">
        <f>IF(ISBLANK(M451),"",LARGE(L437:L450,1)+1)</f>
        <v/>
      </c>
      <c r="M451" s="1955"/>
      <c r="N451" s="231"/>
      <c r="O451" s="231"/>
      <c r="P451" s="231"/>
      <c r="Q451" s="492"/>
      <c r="R451" s="492"/>
      <c r="S451" s="297"/>
      <c r="T451" s="585"/>
      <c r="V451" s="15"/>
      <c r="W451" s="9"/>
      <c r="X451" s="9"/>
      <c r="Y451" s="9"/>
      <c r="Z451" s="15"/>
      <c r="AA451" s="15"/>
      <c r="AB451" s="15"/>
      <c r="AC451" s="15"/>
      <c r="AD451" s="15"/>
      <c r="AE451" s="15"/>
      <c r="AF451" s="1848" t="str">
        <f>IF(ISBLANK(AG451),"",LARGE(AF437:AF450,1)+1)</f>
        <v/>
      </c>
      <c r="AG451" s="1955"/>
      <c r="AH451" s="231"/>
      <c r="AI451" s="231"/>
      <c r="AJ451" s="492"/>
      <c r="AK451" s="492"/>
      <c r="AL451" s="492"/>
      <c r="AM451" s="297"/>
      <c r="AN451" s="585"/>
      <c r="AP451" s="15"/>
      <c r="AQ451" s="9"/>
      <c r="AR451" s="9"/>
      <c r="AS451" s="9"/>
      <c r="AT451" s="15"/>
      <c r="AU451" s="15"/>
      <c r="AV451" s="15"/>
      <c r="AW451" s="15"/>
      <c r="AX451" s="15"/>
      <c r="AY451" s="15"/>
      <c r="AZ451" s="1848" t="str">
        <f>IF(ISBLANK(BA451),"",LARGE(AZ437:AZ450,1)+1)</f>
        <v/>
      </c>
      <c r="BA451" s="1955"/>
      <c r="BB451" s="231"/>
      <c r="BC451" s="231"/>
      <c r="BD451" s="492"/>
      <c r="BE451" s="492"/>
      <c r="BF451" s="492"/>
      <c r="BG451" s="297"/>
      <c r="BH451" s="585"/>
      <c r="CH451" s="3">
        <v>1</v>
      </c>
    </row>
    <row r="452" spans="2:86" ht="15.75">
      <c r="B452" s="9"/>
      <c r="C452" s="9"/>
      <c r="D452" s="9"/>
      <c r="E452" s="9"/>
      <c r="F452" s="9"/>
      <c r="G452" s="9"/>
      <c r="H452" s="15"/>
      <c r="I452" s="15"/>
      <c r="J452" s="15"/>
      <c r="K452" s="15"/>
      <c r="L452" s="1848" t="str">
        <f>IF(ISBLANK(M452),"",LARGE(L437:L451,1)+1)</f>
        <v/>
      </c>
      <c r="M452" s="1955"/>
      <c r="N452" s="231"/>
      <c r="O452" s="231"/>
      <c r="P452" s="231"/>
      <c r="Q452" s="492"/>
      <c r="R452" s="492"/>
      <c r="S452" s="297"/>
      <c r="T452" s="585"/>
      <c r="V452" s="9"/>
      <c r="W452" s="9"/>
      <c r="X452" s="9"/>
      <c r="Y452" s="9"/>
      <c r="Z452" s="9"/>
      <c r="AA452" s="9"/>
      <c r="AB452" s="15"/>
      <c r="AC452" s="15"/>
      <c r="AD452" s="15"/>
      <c r="AE452" s="15"/>
      <c r="AF452" s="1848" t="str">
        <f>IF(ISBLANK(AG452),"",LARGE(AF437:AF451,1)+1)</f>
        <v/>
      </c>
      <c r="AG452" s="1955"/>
      <c r="AH452" s="231"/>
      <c r="AI452" s="231"/>
      <c r="AJ452" s="492"/>
      <c r="AK452" s="492"/>
      <c r="AL452" s="492"/>
      <c r="AM452" s="297"/>
      <c r="AN452" s="585"/>
      <c r="AP452" s="9"/>
      <c r="AQ452" s="9"/>
      <c r="AR452" s="9"/>
      <c r="AS452" s="9"/>
      <c r="AT452" s="9"/>
      <c r="AU452" s="9"/>
      <c r="AV452" s="15"/>
      <c r="AW452" s="15"/>
      <c r="AX452" s="15"/>
      <c r="AY452" s="15"/>
      <c r="AZ452" s="1848" t="str">
        <f>IF(ISBLANK(BA452),"",LARGE(AZ437:AZ451,1)+1)</f>
        <v/>
      </c>
      <c r="BA452" s="1955"/>
      <c r="BB452" s="231"/>
      <c r="BC452" s="231"/>
      <c r="BD452" s="492"/>
      <c r="BE452" s="492"/>
      <c r="BF452" s="492"/>
      <c r="BG452" s="297"/>
      <c r="BH452" s="585"/>
      <c r="CH452" s="3">
        <v>1</v>
      </c>
    </row>
    <row r="453" spans="2:86">
      <c r="B453" s="9"/>
      <c r="C453" s="9"/>
      <c r="D453" s="9"/>
      <c r="E453" s="9"/>
      <c r="F453" s="9"/>
      <c r="G453" s="9"/>
      <c r="H453" s="15"/>
      <c r="I453" s="15"/>
      <c r="J453" s="15"/>
      <c r="K453" s="15"/>
      <c r="L453" s="390" t="s">
        <v>205</v>
      </c>
      <c r="M453" s="1960"/>
      <c r="N453" s="391"/>
      <c r="O453" s="391"/>
      <c r="P453" s="391"/>
      <c r="Q453" s="391"/>
      <c r="R453" s="391"/>
      <c r="S453" s="392"/>
      <c r="T453" s="1879"/>
      <c r="V453" s="9"/>
      <c r="W453" s="9"/>
      <c r="X453" s="9"/>
      <c r="Y453" s="9"/>
      <c r="Z453" s="9"/>
      <c r="AA453" s="9"/>
      <c r="AB453" s="15"/>
      <c r="AC453" s="15"/>
      <c r="AD453" s="15"/>
      <c r="AE453" s="15"/>
      <c r="AF453" s="390"/>
      <c r="AG453" s="1960"/>
      <c r="AH453" s="391"/>
      <c r="AI453" s="391"/>
      <c r="AJ453" s="391"/>
      <c r="AK453" s="391"/>
      <c r="AL453" s="391"/>
      <c r="AM453" s="392"/>
      <c r="AN453" s="1879" t="s">
        <v>1448</v>
      </c>
      <c r="AP453" s="9"/>
      <c r="AQ453" s="9"/>
      <c r="AR453" s="9"/>
      <c r="AS453" s="9"/>
      <c r="AT453" s="9"/>
      <c r="AU453" s="9"/>
      <c r="AV453" s="15"/>
      <c r="AW453" s="15"/>
      <c r="AX453" s="15"/>
      <c r="AY453" s="15"/>
      <c r="AZ453" s="390" t="s">
        <v>926</v>
      </c>
      <c r="BA453" s="1960"/>
      <c r="BB453" s="391"/>
      <c r="BC453" s="391"/>
      <c r="BD453" s="391"/>
      <c r="BE453" s="391"/>
      <c r="BF453" s="391"/>
      <c r="BG453" s="392"/>
      <c r="BH453" s="1879"/>
      <c r="CH453" s="3">
        <v>1</v>
      </c>
    </row>
    <row r="454" spans="2:86" ht="15.75">
      <c r="B454" s="9"/>
      <c r="C454" s="9"/>
      <c r="D454" s="9"/>
      <c r="E454" s="9"/>
      <c r="F454" s="9"/>
      <c r="G454" s="9"/>
      <c r="H454" s="15"/>
      <c r="I454" s="15"/>
      <c r="J454" s="15"/>
      <c r="K454" s="15"/>
      <c r="L454" s="1880"/>
      <c r="M454" s="1881"/>
      <c r="N454" s="1882"/>
      <c r="O454" s="1882"/>
      <c r="P454" s="1852"/>
      <c r="Q454" s="1852"/>
      <c r="R454" s="1852"/>
      <c r="S454" s="1852"/>
      <c r="T454" s="1852"/>
      <c r="V454" s="9"/>
      <c r="W454" s="9"/>
      <c r="X454" s="9"/>
      <c r="Y454" s="9"/>
      <c r="Z454" s="9"/>
      <c r="AA454" s="9"/>
      <c r="AB454" s="15"/>
      <c r="AC454" s="15"/>
      <c r="AD454" s="15"/>
      <c r="AE454" s="15"/>
      <c r="AF454" s="1880"/>
      <c r="AG454" s="1881"/>
      <c r="AH454" s="1882"/>
      <c r="AI454" s="1882"/>
      <c r="AJ454" s="1852"/>
      <c r="AK454" s="1852"/>
      <c r="AL454" s="1852"/>
      <c r="AM454" s="1852"/>
      <c r="AN454" s="1852"/>
      <c r="AP454" s="9"/>
      <c r="AQ454" s="9"/>
      <c r="AR454" s="9"/>
      <c r="AS454" s="9"/>
      <c r="AT454" s="9"/>
      <c r="AU454" s="9"/>
      <c r="AV454" s="15"/>
      <c r="AW454" s="15"/>
      <c r="AX454" s="15"/>
      <c r="AY454" s="15"/>
      <c r="AZ454" s="1880"/>
      <c r="BA454" s="1881"/>
      <c r="BB454" s="1882"/>
      <c r="BC454" s="1882"/>
      <c r="BD454" s="1852"/>
      <c r="BE454" s="1852"/>
      <c r="BF454" s="1852"/>
      <c r="BG454" s="1852"/>
      <c r="BH454" s="1852"/>
      <c r="CH454" s="3">
        <v>1</v>
      </c>
    </row>
    <row r="455" spans="2:86" ht="15.75">
      <c r="B455" s="9"/>
      <c r="C455" s="9"/>
      <c r="D455" s="9"/>
      <c r="E455" s="9"/>
      <c r="F455" s="9"/>
      <c r="G455" s="9"/>
      <c r="H455" s="15"/>
      <c r="I455" s="15"/>
      <c r="J455" s="15"/>
      <c r="K455" s="15"/>
      <c r="L455" s="1813" t="s">
        <v>8456</v>
      </c>
      <c r="M455" s="473"/>
      <c r="N455" s="473"/>
      <c r="O455" s="473"/>
      <c r="P455" s="473"/>
      <c r="Q455" s="474"/>
      <c r="R455" s="474"/>
      <c r="S455" s="474"/>
      <c r="T455" s="678" t="s">
        <v>697</v>
      </c>
      <c r="V455" s="9"/>
      <c r="W455" s="9"/>
      <c r="X455" s="9"/>
      <c r="Y455" s="9"/>
      <c r="Z455" s="9"/>
      <c r="AA455" s="9"/>
      <c r="AB455" s="15"/>
      <c r="AC455" s="15"/>
      <c r="AD455" s="15"/>
      <c r="AE455" s="15"/>
      <c r="AF455" s="1842" t="s">
        <v>8548</v>
      </c>
      <c r="AG455" s="473"/>
      <c r="AH455" s="473"/>
      <c r="AI455" s="473"/>
      <c r="AJ455" s="473"/>
      <c r="AK455" s="474"/>
      <c r="AL455" s="474"/>
      <c r="AM455" s="474"/>
      <c r="AN455" s="678" t="s">
        <v>1610</v>
      </c>
      <c r="AP455" s="9"/>
      <c r="AQ455" s="9"/>
      <c r="AR455" s="9"/>
      <c r="AS455" s="9"/>
      <c r="AT455" s="9"/>
      <c r="AU455" s="9"/>
      <c r="AV455" s="15"/>
      <c r="AW455" s="15"/>
      <c r="AX455" s="15"/>
      <c r="AY455" s="15"/>
      <c r="AZ455" s="1842" t="s">
        <v>8549</v>
      </c>
      <c r="BA455" s="473"/>
      <c r="BB455" s="473"/>
      <c r="BC455" s="473"/>
      <c r="BD455" s="473"/>
      <c r="BE455" s="474"/>
      <c r="BF455" s="474"/>
      <c r="BG455" s="474"/>
      <c r="BH455" s="678" t="s">
        <v>697</v>
      </c>
      <c r="CH455" s="3">
        <v>1</v>
      </c>
    </row>
    <row r="456" spans="2:86" ht="15.75">
      <c r="B456" s="9"/>
      <c r="C456" s="9"/>
      <c r="D456" s="9"/>
      <c r="E456" s="9"/>
      <c r="F456" s="9"/>
      <c r="G456" s="9"/>
      <c r="H456" s="15"/>
      <c r="I456" s="15"/>
      <c r="J456" s="15"/>
      <c r="K456" s="15"/>
      <c r="L456" s="1938"/>
      <c r="M456" s="626" t="s">
        <v>698</v>
      </c>
      <c r="N456" s="626"/>
      <c r="O456" s="627"/>
      <c r="P456" s="626"/>
      <c r="Q456" s="626"/>
      <c r="R456" s="626"/>
      <c r="S456" s="627"/>
      <c r="T456" s="1961"/>
      <c r="V456" s="9"/>
      <c r="W456" s="9"/>
      <c r="X456" s="9"/>
      <c r="Y456" s="9"/>
      <c r="Z456" s="9"/>
      <c r="AA456" s="9"/>
      <c r="AB456" s="15"/>
      <c r="AC456" s="15"/>
      <c r="AD456" s="15"/>
      <c r="AE456" s="15"/>
      <c r="AF456" s="1938"/>
      <c r="AG456" s="626" t="s">
        <v>1611</v>
      </c>
      <c r="AH456" s="626"/>
      <c r="AI456" s="627"/>
      <c r="AJ456" s="626"/>
      <c r="AK456" s="626"/>
      <c r="AL456" s="626"/>
      <c r="AM456" s="627"/>
      <c r="AN456" s="1961"/>
      <c r="AP456" s="9"/>
      <c r="AQ456" s="9"/>
      <c r="AR456" s="9"/>
      <c r="AS456" s="9"/>
      <c r="AT456" s="9"/>
      <c r="AU456" s="9"/>
      <c r="AV456" s="15"/>
      <c r="AW456" s="15"/>
      <c r="AX456" s="15"/>
      <c r="AY456" s="15"/>
      <c r="AZ456" s="1938"/>
      <c r="BA456" s="626" t="s">
        <v>1612</v>
      </c>
      <c r="BB456" s="626"/>
      <c r="BC456" s="627"/>
      <c r="BD456" s="626"/>
      <c r="BE456" s="626"/>
      <c r="BF456" s="626"/>
      <c r="BG456" s="627"/>
      <c r="BH456" s="1961"/>
      <c r="CH456" s="3">
        <v>1</v>
      </c>
    </row>
    <row r="457" spans="2:86" ht="15.75">
      <c r="B457" s="9"/>
      <c r="C457" s="9"/>
      <c r="D457" s="9"/>
      <c r="E457" s="9"/>
      <c r="F457" s="9"/>
      <c r="G457" s="9"/>
      <c r="H457" s="15"/>
      <c r="I457" s="15"/>
      <c r="J457" s="15"/>
      <c r="K457" s="15"/>
      <c r="L457" s="1938"/>
      <c r="M457" s="194"/>
      <c r="N457" s="264"/>
      <c r="O457" s="264"/>
      <c r="P457" s="9"/>
      <c r="Q457" s="629" t="s">
        <v>701</v>
      </c>
      <c r="R457" s="629"/>
      <c r="T457" s="3093"/>
      <c r="V457" s="9"/>
      <c r="W457" s="9"/>
      <c r="X457" s="9"/>
      <c r="Y457" s="9"/>
      <c r="Z457" s="9"/>
      <c r="AA457" s="9"/>
      <c r="AB457" s="15"/>
      <c r="AC457" s="15"/>
      <c r="AD457" s="15"/>
      <c r="AE457" s="15"/>
      <c r="AF457" s="1938"/>
      <c r="AG457" s="194"/>
      <c r="AH457" s="264"/>
      <c r="AI457" s="264"/>
      <c r="AJ457" s="9"/>
      <c r="AK457" s="629" t="s">
        <v>701</v>
      </c>
      <c r="AL457" s="629"/>
      <c r="AN457" s="662"/>
      <c r="AP457" s="9"/>
      <c r="AQ457" s="9"/>
      <c r="AR457" s="9"/>
      <c r="AS457" s="9"/>
      <c r="AT457" s="9"/>
      <c r="AU457" s="9"/>
      <c r="AV457" s="15"/>
      <c r="AW457" s="15"/>
      <c r="AX457" s="15"/>
      <c r="AY457" s="15"/>
      <c r="AZ457" s="1938"/>
      <c r="BA457" s="194"/>
      <c r="BB457" s="264"/>
      <c r="BC457" s="264"/>
      <c r="BD457" s="9"/>
      <c r="BE457" s="629" t="s">
        <v>241</v>
      </c>
      <c r="BF457" s="629"/>
      <c r="BH457" s="662"/>
      <c r="CH457" s="3">
        <v>1</v>
      </c>
    </row>
    <row r="458" spans="2:86">
      <c r="B458" s="9"/>
      <c r="C458" s="9"/>
      <c r="D458" s="9"/>
      <c r="E458" s="9"/>
      <c r="F458" s="9"/>
      <c r="G458" s="9"/>
      <c r="H458" s="15"/>
      <c r="I458" s="15"/>
      <c r="J458" s="15"/>
      <c r="K458" s="15"/>
      <c r="L458" s="1938"/>
      <c r="M458" s="630" t="s">
        <v>702</v>
      </c>
      <c r="N458" s="631" t="s">
        <v>703</v>
      </c>
      <c r="O458" s="1838" t="s">
        <v>95</v>
      </c>
      <c r="P458" s="9"/>
      <c r="Q458" s="632" t="s">
        <v>704</v>
      </c>
      <c r="R458" s="632"/>
      <c r="S458" s="629" t="s">
        <v>429</v>
      </c>
      <c r="T458" s="1963"/>
      <c r="V458" s="9"/>
      <c r="W458" s="9"/>
      <c r="X458" s="9"/>
      <c r="Y458" s="9"/>
      <c r="Z458" s="9"/>
      <c r="AA458" s="9"/>
      <c r="AB458" s="15"/>
      <c r="AC458" s="15"/>
      <c r="AD458" s="15"/>
      <c r="AE458" s="15"/>
      <c r="AF458" s="1938"/>
      <c r="AG458" s="630" t="s">
        <v>1613</v>
      </c>
      <c r="AH458" s="631" t="s">
        <v>1614</v>
      </c>
      <c r="AI458" s="1838" t="s">
        <v>1615</v>
      </c>
      <c r="AJ458" s="9"/>
      <c r="AK458" s="632" t="s">
        <v>704</v>
      </c>
      <c r="AL458" s="632"/>
      <c r="AM458" s="629" t="s">
        <v>1483</v>
      </c>
      <c r="AN458" s="1963"/>
      <c r="AP458" s="9"/>
      <c r="AQ458" s="9"/>
      <c r="AR458" s="9"/>
      <c r="AS458" s="9"/>
      <c r="AT458" s="9"/>
      <c r="AU458" s="9"/>
      <c r="AV458" s="15"/>
      <c r="AW458" s="15"/>
      <c r="AX458" s="15"/>
      <c r="AY458" s="15"/>
      <c r="AZ458" s="1938"/>
      <c r="BA458" s="630" t="s">
        <v>1616</v>
      </c>
      <c r="BB458" s="631" t="s">
        <v>1617</v>
      </c>
      <c r="BC458" s="1838" t="s">
        <v>1618</v>
      </c>
      <c r="BD458" s="9"/>
      <c r="BE458" s="632" t="s">
        <v>1619</v>
      </c>
      <c r="BF458" s="632"/>
      <c r="BG458" s="629" t="s">
        <v>1488</v>
      </c>
      <c r="BH458" s="1963"/>
      <c r="CH458" s="3">
        <v>1</v>
      </c>
    </row>
    <row r="459" spans="2:86" ht="15.75">
      <c r="B459" s="9"/>
      <c r="C459" s="9"/>
      <c r="D459" s="9"/>
      <c r="E459" s="9"/>
      <c r="F459" s="9"/>
      <c r="G459" s="9"/>
      <c r="H459" s="15"/>
      <c r="I459" s="15"/>
      <c r="J459" s="15"/>
      <c r="K459" s="15"/>
      <c r="L459" s="1938"/>
      <c r="M459" s="3072">
        <v>750</v>
      </c>
      <c r="N459" s="633">
        <v>1</v>
      </c>
      <c r="O459" s="1839" t="s">
        <v>705</v>
      </c>
      <c r="P459" s="3094"/>
      <c r="Q459" s="634">
        <v>16</v>
      </c>
      <c r="R459" s="3091">
        <f>N459*M459</f>
        <v>750</v>
      </c>
      <c r="S459" s="220" t="s">
        <v>706</v>
      </c>
      <c r="T459" s="1964"/>
      <c r="V459" s="9"/>
      <c r="W459" s="9"/>
      <c r="X459" s="9"/>
      <c r="Y459" s="9"/>
      <c r="Z459" s="9"/>
      <c r="AA459" s="9"/>
      <c r="AB459" s="15"/>
      <c r="AC459" s="15"/>
      <c r="AD459" s="15"/>
      <c r="AE459" s="15"/>
      <c r="AF459" s="1938"/>
      <c r="AG459" s="3072">
        <v>750</v>
      </c>
      <c r="AH459" s="633">
        <v>1</v>
      </c>
      <c r="AI459" s="1839" t="s">
        <v>705</v>
      </c>
      <c r="AJ459" s="9"/>
      <c r="AK459" s="634">
        <v>16</v>
      </c>
      <c r="AL459" s="1962">
        <f>AH459*AG459</f>
        <v>750</v>
      </c>
      <c r="AM459" s="220" t="s">
        <v>1620</v>
      </c>
      <c r="AN459" s="1964"/>
      <c r="AP459" s="9"/>
      <c r="AQ459" s="9"/>
      <c r="AR459" s="9"/>
      <c r="AS459" s="9"/>
      <c r="AT459" s="9"/>
      <c r="AU459" s="9"/>
      <c r="AV459" s="15"/>
      <c r="AW459" s="15"/>
      <c r="AX459" s="15"/>
      <c r="AY459" s="15"/>
      <c r="AZ459" s="1938"/>
      <c r="BA459" s="3072">
        <v>750</v>
      </c>
      <c r="BB459" s="633">
        <v>1</v>
      </c>
      <c r="BC459" s="1839" t="s">
        <v>705</v>
      </c>
      <c r="BE459" s="634">
        <v>16</v>
      </c>
      <c r="BF459" s="2449">
        <f>BB459*BA459</f>
        <v>750</v>
      </c>
      <c r="BG459" s="220" t="s">
        <v>1621</v>
      </c>
      <c r="BH459" s="1964"/>
      <c r="CH459" s="3">
        <v>1</v>
      </c>
    </row>
    <row r="460" spans="2:86" ht="15.75" customHeight="1">
      <c r="B460" s="9"/>
      <c r="C460" s="9"/>
      <c r="D460" s="9"/>
      <c r="E460" s="9"/>
      <c r="F460" s="9"/>
      <c r="G460" s="9"/>
      <c r="H460" s="15"/>
      <c r="I460" s="15"/>
      <c r="J460" s="15"/>
      <c r="K460" s="15"/>
      <c r="L460" s="1938"/>
      <c r="M460" s="3072"/>
      <c r="N460" s="635">
        <v>120</v>
      </c>
      <c r="O460" s="636" t="s">
        <v>707</v>
      </c>
      <c r="P460"/>
      <c r="Q460" s="637">
        <v>1.2</v>
      </c>
      <c r="R460" s="3092">
        <f>(N460*M459)/1000</f>
        <v>90</v>
      </c>
      <c r="S460" s="2662" t="s">
        <v>708</v>
      </c>
      <c r="T460" s="2663"/>
      <c r="V460" s="9"/>
      <c r="W460" s="9"/>
      <c r="X460" s="9"/>
      <c r="Y460" s="9"/>
      <c r="Z460" s="9"/>
      <c r="AA460" s="9"/>
      <c r="AB460" s="15"/>
      <c r="AC460" s="15"/>
      <c r="AD460" s="15"/>
      <c r="AE460" s="15"/>
      <c r="AF460" s="1938"/>
      <c r="AG460" s="3072"/>
      <c r="AH460" s="635">
        <v>120</v>
      </c>
      <c r="AI460" s="636" t="s">
        <v>707</v>
      </c>
      <c r="AJ460" s="9"/>
      <c r="AK460" s="637">
        <v>1.2</v>
      </c>
      <c r="AL460" s="2115">
        <f>(AH460*AG459)/1000</f>
        <v>90</v>
      </c>
      <c r="AM460" s="2662" t="s">
        <v>1622</v>
      </c>
      <c r="AN460" s="2663"/>
      <c r="AP460" s="9"/>
      <c r="AQ460" s="9"/>
      <c r="AR460" s="9"/>
      <c r="AS460" s="9"/>
      <c r="AT460" s="9"/>
      <c r="AU460" s="9"/>
      <c r="AV460" s="15"/>
      <c r="AW460" s="15"/>
      <c r="AX460" s="15"/>
      <c r="AY460" s="15"/>
      <c r="AZ460" s="1938"/>
      <c r="BA460" s="3072"/>
      <c r="BB460" s="635">
        <v>120</v>
      </c>
      <c r="BC460" s="636" t="s">
        <v>707</v>
      </c>
      <c r="BE460" s="637">
        <v>1.2</v>
      </c>
      <c r="BF460" s="2450">
        <f>(BB460*BA459)/1000</f>
        <v>90</v>
      </c>
      <c r="BG460" s="2662" t="s">
        <v>1623</v>
      </c>
      <c r="BH460" s="2663"/>
      <c r="CH460" s="3">
        <v>1</v>
      </c>
    </row>
    <row r="461" spans="2:86" ht="15.75">
      <c r="B461" s="9"/>
      <c r="C461" s="9"/>
      <c r="D461" s="9"/>
      <c r="E461" s="9"/>
      <c r="F461" s="9"/>
      <c r="G461" s="9"/>
      <c r="H461" s="15"/>
      <c r="I461" s="15"/>
      <c r="J461" s="15"/>
      <c r="K461" s="15"/>
      <c r="L461" s="1938"/>
      <c r="M461" s="638" t="str">
        <f>INT(R459/Q459) &amp; " " &amp; S459 &amp; " de " &amp; Q459 &amp; " " &amp; O459 &amp; IF(MOD(R459,Q459)&gt;0, " + 1 "&amp;S459&amp;" de " &amp; TEXT(MOD(R459,Q459), "0.00") &amp; " " &amp; O459, "")</f>
        <v>46 Assiette(s) de 16 madeleine(s) + 1 Assiette(s) de 14.00 madeleine(s)</v>
      </c>
      <c r="N461" s="9"/>
      <c r="O461" s="9"/>
      <c r="P461" s="9"/>
      <c r="Q461" s="231"/>
      <c r="R461" s="231"/>
      <c r="S461" s="2662"/>
      <c r="T461" s="2663"/>
      <c r="V461" s="9"/>
      <c r="W461" s="9"/>
      <c r="X461" s="9"/>
      <c r="Y461" s="9"/>
      <c r="Z461" s="9"/>
      <c r="AA461" s="9"/>
      <c r="AB461" s="15"/>
      <c r="AC461" s="15"/>
      <c r="AD461" s="15"/>
      <c r="AE461" s="15"/>
      <c r="AF461" s="1938"/>
      <c r="AG461" s="638" t="str">
        <f>INT(AL459/AK459) &amp; " " &amp; AM459 &amp; " de " &amp; AK459 &amp; " " &amp; AI459 &amp; IF(MOD(AL459,AK459)&gt;0, " + 1 "&amp;AM459&amp;" de " &amp; TEXT(MOD(AL459,AK459), "0.00") &amp; " " &amp; AI459, "")</f>
        <v>46 Plate(s) de 16 madeleine(s) + 1 Plate(s) de 14.00 madeleine(s)</v>
      </c>
      <c r="AH461" s="9"/>
      <c r="AI461" s="9"/>
      <c r="AJ461" s="9"/>
      <c r="AK461" s="231"/>
      <c r="AL461" s="231"/>
      <c r="AM461" s="2662"/>
      <c r="AN461" s="2663"/>
      <c r="AP461" s="9"/>
      <c r="AQ461" s="9"/>
      <c r="AR461" s="9"/>
      <c r="AS461" s="9"/>
      <c r="AT461" s="9"/>
      <c r="AU461" s="9"/>
      <c r="AV461" s="15"/>
      <c r="AW461" s="15"/>
      <c r="AX461" s="15"/>
      <c r="AY461" s="15"/>
      <c r="AZ461" s="1938"/>
      <c r="BA461" s="638" t="str">
        <f>INT(BF459/BE459) &amp; " " &amp; BG459 &amp; " de " &amp; BE459 &amp; " " &amp; BC459 &amp; IF(MOD(BF459,BE459)&gt;0, " + 1 "&amp;BG459&amp;" de " &amp; TEXT(MOD(BF459,BE459), "0.00") &amp; " " &amp; BC459, "")</f>
        <v>46 Plato(s) de 16 madeleine(s) + 1 Plato(s) de 14.00 madeleine(s)</v>
      </c>
      <c r="BB461" s="9"/>
      <c r="BC461" s="9"/>
      <c r="BD461" s="9"/>
      <c r="BE461" s="231"/>
      <c r="BF461" s="231"/>
      <c r="BG461" s="2662"/>
      <c r="BH461" s="2663"/>
      <c r="CH461" s="3">
        <v>1</v>
      </c>
    </row>
    <row r="462" spans="2:86" ht="15.75">
      <c r="B462" s="9"/>
      <c r="C462" s="9"/>
      <c r="D462" s="9"/>
      <c r="E462" s="9"/>
      <c r="F462" s="9"/>
      <c r="G462" s="9"/>
      <c r="H462" s="15"/>
      <c r="I462" s="15"/>
      <c r="J462" s="15"/>
      <c r="K462" s="15"/>
      <c r="L462" s="1938"/>
      <c r="M462" s="640" t="str">
        <f>IF(MOD(R460, Q460) = 0, INT(R460/Q460) &amp; " " &amp; S459 &amp; " de " &amp; Q460 &amp; " kg", INT(R460/Q460) &amp; " " &amp; S459 &amp; " de " &amp; Q460 &amp; " kg" &amp; " + 1 "&amp;S459&amp;" de " &amp; TEXT(MOD(R460, Q460), "0.00") &amp; " kg")</f>
        <v>75 Assiette(s) de 1.2 kg + 1 Assiette(s) de 0.00 kg</v>
      </c>
      <c r="N462" s="9"/>
      <c r="O462" s="9"/>
      <c r="P462" s="9"/>
      <c r="Q462" s="231"/>
      <c r="R462" s="231"/>
      <c r="S462" s="231"/>
      <c r="T462" s="1965"/>
      <c r="V462" s="9"/>
      <c r="W462" s="9"/>
      <c r="X462" s="9"/>
      <c r="Y462" s="9"/>
      <c r="Z462" s="9"/>
      <c r="AA462" s="9"/>
      <c r="AB462" s="15"/>
      <c r="AC462" s="15"/>
      <c r="AD462" s="15"/>
      <c r="AE462" s="15"/>
      <c r="AF462" s="1938"/>
      <c r="AG462" s="640" t="str">
        <f>IF(MOD(AL460, AK460) = 0, INT(AL460/AK460) &amp; " " &amp; AM459 &amp; " de " &amp; AK460 &amp; " kg", INT(AL460/AK460) &amp; " " &amp; AM459 &amp; " de " &amp; AK460 &amp; " kg" &amp; " + 1 "&amp;AM459&amp;" de " &amp; TEXT(MOD(AL460, AK460), "0.00") &amp; " kg")</f>
        <v>75 Plate(s) de 1.2 kg + 1 Plate(s) de 0.00 kg</v>
      </c>
      <c r="AH462" s="9"/>
      <c r="AI462" s="9"/>
      <c r="AJ462" s="9"/>
      <c r="AK462" s="231"/>
      <c r="AL462" s="231"/>
      <c r="AM462" s="231"/>
      <c r="AN462" s="1965"/>
      <c r="AP462" s="9"/>
      <c r="AQ462" s="9"/>
      <c r="AR462" s="9"/>
      <c r="AS462" s="9"/>
      <c r="AT462" s="9"/>
      <c r="AU462" s="9"/>
      <c r="AV462" s="15"/>
      <c r="AW462" s="15"/>
      <c r="AX462" s="15"/>
      <c r="AY462" s="15"/>
      <c r="AZ462" s="1938"/>
      <c r="BA462" s="640" t="str">
        <f>IF(MOD(BF460, BE460) = 0, INT(BF460/BE460) &amp; " " &amp; BG459 &amp; " de " &amp; BE460 &amp; " kg", INT(BF460/BE460) &amp; " " &amp; BG459 &amp; " de " &amp; BE460 &amp; " kg" &amp; " + 1 "&amp;BG459&amp;" de " &amp; TEXT(MOD(BF460, BE460), "0.00") &amp; " kg")</f>
        <v>75 Plato(s) de 1.2 kg + 1 Plato(s) de 0.00 kg</v>
      </c>
      <c r="BB462" s="9"/>
      <c r="BC462" s="9"/>
      <c r="BD462" s="9"/>
      <c r="BE462" s="231"/>
      <c r="BF462" s="231"/>
      <c r="BG462" s="231"/>
      <c r="BH462" s="1965"/>
      <c r="CH462" s="3">
        <v>1</v>
      </c>
    </row>
    <row r="463" spans="2:86" ht="15.75">
      <c r="B463" s="9"/>
      <c r="C463" s="9"/>
      <c r="D463" s="9"/>
      <c r="E463" s="9"/>
      <c r="F463" s="9"/>
      <c r="G463" s="9"/>
      <c r="H463" s="15"/>
      <c r="I463" s="15"/>
      <c r="J463" s="15"/>
      <c r="K463" s="15"/>
      <c r="L463" s="1966"/>
      <c r="M463" s="296"/>
      <c r="N463" s="231"/>
      <c r="O463" s="231"/>
      <c r="P463" s="231"/>
      <c r="Q463" s="231"/>
      <c r="R463" s="231"/>
      <c r="S463" s="231"/>
      <c r="T463" s="658"/>
      <c r="V463" s="9"/>
      <c r="W463" s="9"/>
      <c r="X463" s="9"/>
      <c r="Y463" s="9"/>
      <c r="Z463" s="9"/>
      <c r="AA463" s="9"/>
      <c r="AB463" s="15"/>
      <c r="AC463" s="15"/>
      <c r="AD463" s="15"/>
      <c r="AE463" s="15"/>
      <c r="AF463" s="1966"/>
      <c r="AG463" s="296"/>
      <c r="AH463" s="231"/>
      <c r="AI463" s="231"/>
      <c r="AJ463" s="231"/>
      <c r="AK463" s="231"/>
      <c r="AL463" s="231"/>
      <c r="AM463" s="231"/>
      <c r="AN463" s="658"/>
      <c r="AP463" s="9"/>
      <c r="AQ463" s="9"/>
      <c r="AR463" s="9"/>
      <c r="AS463" s="9"/>
      <c r="AT463" s="9"/>
      <c r="AU463" s="9"/>
      <c r="AV463" s="15"/>
      <c r="AW463" s="15"/>
      <c r="AX463" s="15"/>
      <c r="AY463" s="15"/>
      <c r="AZ463" s="1966"/>
      <c r="BA463" s="296"/>
      <c r="BB463" s="231"/>
      <c r="BC463" s="231"/>
      <c r="BD463" s="231"/>
      <c r="BE463" s="231"/>
      <c r="BF463" s="231"/>
      <c r="BG463" s="231"/>
      <c r="BH463" s="658"/>
      <c r="CH463" s="3">
        <v>1</v>
      </c>
    </row>
    <row r="464" spans="2:86" ht="15.75">
      <c r="B464" s="9"/>
      <c r="C464" s="9"/>
      <c r="D464" s="9"/>
      <c r="E464" s="9"/>
      <c r="F464" s="9"/>
      <c r="G464" s="9"/>
      <c r="H464" s="15"/>
      <c r="I464" s="15"/>
      <c r="J464" s="15"/>
      <c r="K464" s="15"/>
      <c r="L464" s="1885">
        <v>0</v>
      </c>
      <c r="M464" s="432" t="s">
        <v>175</v>
      </c>
      <c r="N464" s="195"/>
      <c r="O464" s="195"/>
      <c r="P464" s="195"/>
      <c r="Q464" s="195"/>
      <c r="R464" s="195"/>
      <c r="S464" s="433"/>
      <c r="T464" s="1886"/>
      <c r="V464" s="9"/>
      <c r="W464" s="9"/>
      <c r="X464" s="9"/>
      <c r="Y464" s="9"/>
      <c r="Z464" s="9"/>
      <c r="AA464" s="9"/>
      <c r="AB464" s="15"/>
      <c r="AC464" s="15"/>
      <c r="AD464" s="15"/>
      <c r="AE464" s="15"/>
      <c r="AF464" s="1885">
        <v>0</v>
      </c>
      <c r="AG464" s="432" t="s">
        <v>900</v>
      </c>
      <c r="AH464" s="195"/>
      <c r="AI464" s="195"/>
      <c r="AJ464" s="195"/>
      <c r="AK464" s="195"/>
      <c r="AL464" s="195"/>
      <c r="AM464" s="433"/>
      <c r="AN464" s="1886"/>
      <c r="AP464" s="9"/>
      <c r="AQ464" s="9"/>
      <c r="AR464" s="9"/>
      <c r="AS464" s="9"/>
      <c r="AT464" s="9"/>
      <c r="AU464" s="9"/>
      <c r="AV464" s="15"/>
      <c r="AW464" s="15"/>
      <c r="AX464" s="15"/>
      <c r="AY464" s="15"/>
      <c r="AZ464" s="1885">
        <v>0</v>
      </c>
      <c r="BA464" s="432" t="s">
        <v>921</v>
      </c>
      <c r="BB464" s="195"/>
      <c r="BC464" s="195"/>
      <c r="BD464" s="195"/>
      <c r="BE464" s="195"/>
      <c r="BF464" s="195"/>
      <c r="BG464" s="433"/>
      <c r="BH464" s="1886"/>
      <c r="CH464" s="3">
        <v>1</v>
      </c>
    </row>
    <row r="465" spans="2:86" ht="15.75">
      <c r="B465" s="9"/>
      <c r="C465" s="9"/>
      <c r="D465" s="9"/>
      <c r="E465" s="9"/>
      <c r="F465" s="9"/>
      <c r="G465" s="9"/>
      <c r="H465" s="15"/>
      <c r="I465" s="15"/>
      <c r="J465" s="15"/>
      <c r="K465" s="15"/>
      <c r="L465" s="1848" t="str">
        <f>IF(ISBLANK(M465),"",LARGE(L464:L464,1)+1)</f>
        <v/>
      </c>
      <c r="M465" s="296"/>
      <c r="N465" s="431"/>
      <c r="O465" s="431"/>
      <c r="P465" s="431"/>
      <c r="Q465" s="431"/>
      <c r="R465" s="431"/>
      <c r="S465" s="431"/>
      <c r="T465" s="1967"/>
      <c r="V465" s="9"/>
      <c r="W465" s="9"/>
      <c r="X465" s="9"/>
      <c r="Y465" s="9"/>
      <c r="Z465" s="9"/>
      <c r="AA465" s="9"/>
      <c r="AB465" s="15"/>
      <c r="AC465" s="15"/>
      <c r="AD465" s="15"/>
      <c r="AE465" s="15"/>
      <c r="AF465" s="1848" t="str">
        <f>IF(ISBLANK(AG465),"",LARGE(AF464:AF464,1)+1)</f>
        <v/>
      </c>
      <c r="AG465" s="296"/>
      <c r="AH465" s="431"/>
      <c r="AI465" s="431"/>
      <c r="AJ465" s="431"/>
      <c r="AK465" s="431"/>
      <c r="AL465" s="431"/>
      <c r="AM465" s="431"/>
      <c r="AN465" s="1967"/>
      <c r="AP465" s="9"/>
      <c r="AQ465" s="9"/>
      <c r="AR465" s="9"/>
      <c r="AS465" s="9"/>
      <c r="AT465" s="9"/>
      <c r="AU465" s="9"/>
      <c r="AV465" s="15"/>
      <c r="AW465" s="15"/>
      <c r="AX465" s="15"/>
      <c r="AY465" s="15"/>
      <c r="AZ465" s="1848" t="str">
        <f>IF(ISBLANK(BA465),"",LARGE(AZ464:AZ464,1)+1)</f>
        <v/>
      </c>
      <c r="BA465" s="296"/>
      <c r="BB465" s="431"/>
      <c r="BC465" s="431"/>
      <c r="BD465" s="431"/>
      <c r="BE465" s="431"/>
      <c r="BF465" s="431"/>
      <c r="BG465" s="431"/>
      <c r="BH465" s="1967"/>
      <c r="CH465" s="3">
        <v>1</v>
      </c>
    </row>
    <row r="466" spans="2:86" ht="15.75">
      <c r="B466" s="9"/>
      <c r="C466" s="9"/>
      <c r="D466" s="9"/>
      <c r="E466" s="9"/>
      <c r="F466" s="9"/>
      <c r="G466" s="9"/>
      <c r="H466" s="15"/>
      <c r="I466" s="15"/>
      <c r="J466" s="15"/>
      <c r="K466" s="15"/>
      <c r="L466" s="1848" t="str">
        <f>IF(ISBLANK(M466),"",LARGE(L464:L465,1)+1)</f>
        <v/>
      </c>
      <c r="M466" s="296"/>
      <c r="N466" s="431"/>
      <c r="O466" s="431"/>
      <c r="P466" s="431"/>
      <c r="Q466" s="431"/>
      <c r="R466" s="431"/>
      <c r="S466" s="431"/>
      <c r="T466" s="1967"/>
      <c r="V466" s="9"/>
      <c r="W466" s="9"/>
      <c r="X466" s="9"/>
      <c r="Y466" s="9"/>
      <c r="Z466" s="9"/>
      <c r="AA466" s="9"/>
      <c r="AB466" s="15"/>
      <c r="AC466" s="15"/>
      <c r="AD466" s="15"/>
      <c r="AE466" s="15"/>
      <c r="AF466" s="1848" t="str">
        <f>IF(ISBLANK(AG466),"",LARGE(AF464:AF465,1)+1)</f>
        <v/>
      </c>
      <c r="AG466" s="296"/>
      <c r="AH466" s="431"/>
      <c r="AI466" s="431"/>
      <c r="AJ466" s="431"/>
      <c r="AK466" s="431"/>
      <c r="AL466" s="431"/>
      <c r="AM466" s="431"/>
      <c r="AN466" s="1967"/>
      <c r="AP466" s="9"/>
      <c r="AQ466" s="9"/>
      <c r="AR466" s="9"/>
      <c r="AS466" s="9"/>
      <c r="AT466" s="9"/>
      <c r="AU466" s="9"/>
      <c r="AV466" s="15"/>
      <c r="AW466" s="15"/>
      <c r="AX466" s="15"/>
      <c r="AY466" s="15"/>
      <c r="AZ466" s="1848" t="str">
        <f>IF(ISBLANK(BA466),"",LARGE(AZ464:AZ465,1)+1)</f>
        <v/>
      </c>
      <c r="BA466" s="296"/>
      <c r="BB466" s="431"/>
      <c r="BC466" s="431"/>
      <c r="BD466" s="431"/>
      <c r="BE466" s="431"/>
      <c r="BF466" s="431"/>
      <c r="BG466" s="431"/>
      <c r="BH466" s="1967"/>
      <c r="CH466" s="3">
        <v>1</v>
      </c>
    </row>
    <row r="467" spans="2:86" ht="15.75">
      <c r="B467" s="9"/>
      <c r="C467" s="9"/>
      <c r="D467" s="9"/>
      <c r="E467" s="9"/>
      <c r="F467" s="9"/>
      <c r="G467" s="9"/>
      <c r="H467" s="15"/>
      <c r="I467" s="15"/>
      <c r="J467" s="15"/>
      <c r="K467" s="15"/>
      <c r="L467" s="1848" t="str">
        <f>IF(ISBLANK(M467),"",LARGE(L464:L466,1)+1)</f>
        <v/>
      </c>
      <c r="M467" s="296"/>
      <c r="N467" s="431"/>
      <c r="O467" s="431"/>
      <c r="P467" s="431"/>
      <c r="Q467" s="431"/>
      <c r="R467" s="431"/>
      <c r="S467" s="431"/>
      <c r="T467" s="1967"/>
      <c r="V467" s="9"/>
      <c r="W467" s="9"/>
      <c r="X467" s="9"/>
      <c r="Y467" s="9"/>
      <c r="Z467" s="9"/>
      <c r="AA467" s="9"/>
      <c r="AB467" s="15"/>
      <c r="AC467" s="15"/>
      <c r="AD467" s="15"/>
      <c r="AE467" s="15"/>
      <c r="AF467" s="1848" t="str">
        <f>IF(ISBLANK(AG467),"",LARGE(AF464:AF466,1)+1)</f>
        <v/>
      </c>
      <c r="AG467" s="296"/>
      <c r="AH467" s="431"/>
      <c r="AI467" s="431"/>
      <c r="AJ467" s="431"/>
      <c r="AK467" s="431"/>
      <c r="AL467" s="431"/>
      <c r="AM467" s="431"/>
      <c r="AN467" s="1967"/>
      <c r="AP467" s="9"/>
      <c r="AQ467" s="9"/>
      <c r="AR467" s="9"/>
      <c r="AS467" s="9"/>
      <c r="AT467" s="9"/>
      <c r="AU467" s="9"/>
      <c r="AV467" s="15"/>
      <c r="AW467" s="15"/>
      <c r="AX467" s="15"/>
      <c r="AY467" s="15"/>
      <c r="AZ467" s="1848" t="str">
        <f>IF(ISBLANK(BA467),"",LARGE(AZ464:AZ466,1)+1)</f>
        <v/>
      </c>
      <c r="BA467" s="296"/>
      <c r="BB467" s="431"/>
      <c r="BC467" s="431"/>
      <c r="BD467" s="431"/>
      <c r="BE467" s="431"/>
      <c r="BF467" s="431"/>
      <c r="BG467" s="431"/>
      <c r="BH467" s="1967"/>
      <c r="CH467" s="3">
        <v>1</v>
      </c>
    </row>
    <row r="468" spans="2:86" ht="15.75">
      <c r="B468" s="9"/>
      <c r="C468" s="9"/>
      <c r="D468" s="9"/>
      <c r="E468" s="9"/>
      <c r="F468" s="9"/>
      <c r="G468" s="9"/>
      <c r="H468" s="15"/>
      <c r="I468" s="15"/>
      <c r="J468" s="15"/>
      <c r="K468" s="15"/>
      <c r="L468" s="1848" t="str">
        <f>IF(ISBLANK(M468),"",LARGE(L464:L467,1)+1)</f>
        <v/>
      </c>
      <c r="M468" s="296"/>
      <c r="N468" s="431"/>
      <c r="O468" s="431"/>
      <c r="P468" s="431"/>
      <c r="Q468" s="431"/>
      <c r="R468" s="431"/>
      <c r="S468" s="431"/>
      <c r="T468" s="1967"/>
      <c r="V468" s="9"/>
      <c r="W468" s="9"/>
      <c r="X468" s="9"/>
      <c r="Y468" s="9"/>
      <c r="Z468" s="9"/>
      <c r="AA468" s="9"/>
      <c r="AB468" s="15"/>
      <c r="AC468" s="15"/>
      <c r="AD468" s="15"/>
      <c r="AE468" s="15"/>
      <c r="AF468" s="1848" t="str">
        <f>IF(ISBLANK(AG468),"",LARGE(AF464:AF467,1)+1)</f>
        <v/>
      </c>
      <c r="AG468" s="296"/>
      <c r="AH468" s="431"/>
      <c r="AI468" s="431"/>
      <c r="AJ468" s="431"/>
      <c r="AK468" s="431"/>
      <c r="AL468" s="431"/>
      <c r="AM468" s="431"/>
      <c r="AN468" s="1967"/>
      <c r="AP468" s="9"/>
      <c r="AQ468" s="9"/>
      <c r="AR468" s="9"/>
      <c r="AS468" s="9"/>
      <c r="AT468" s="9"/>
      <c r="AU468" s="9"/>
      <c r="AV468" s="15"/>
      <c r="AW468" s="15"/>
      <c r="AX468" s="15"/>
      <c r="AY468" s="15"/>
      <c r="AZ468" s="1848" t="str">
        <f>IF(ISBLANK(BA468),"",LARGE(AZ464:AZ467,1)+1)</f>
        <v/>
      </c>
      <c r="BA468" s="296"/>
      <c r="BB468" s="431"/>
      <c r="BC468" s="431"/>
      <c r="BD468" s="431"/>
      <c r="BE468" s="431"/>
      <c r="BF468" s="431"/>
      <c r="BG468" s="431"/>
      <c r="BH468" s="1967"/>
      <c r="CH468" s="3">
        <v>1</v>
      </c>
    </row>
    <row r="469" spans="2:86" ht="15.75">
      <c r="B469" s="15"/>
      <c r="C469" s="9"/>
      <c r="D469" s="9"/>
      <c r="E469" s="9"/>
      <c r="F469" s="15"/>
      <c r="G469" s="15"/>
      <c r="H469" s="15"/>
      <c r="I469" s="15"/>
      <c r="J469" s="15"/>
      <c r="K469" s="15"/>
      <c r="L469" s="1848" t="str">
        <f>IF(ISBLANK(M469),"",LARGE(L464:L468,1)+1)</f>
        <v/>
      </c>
      <c r="M469" s="296"/>
      <c r="N469" s="431"/>
      <c r="O469" s="431"/>
      <c r="P469" s="431"/>
      <c r="Q469" s="431"/>
      <c r="R469" s="431"/>
      <c r="S469" s="431"/>
      <c r="T469" s="1967"/>
      <c r="V469" s="15"/>
      <c r="W469" s="9"/>
      <c r="X469" s="9"/>
      <c r="Y469" s="9"/>
      <c r="Z469" s="15"/>
      <c r="AA469" s="15"/>
      <c r="AB469" s="15"/>
      <c r="AC469" s="15"/>
      <c r="AD469" s="15"/>
      <c r="AE469" s="15"/>
      <c r="AF469" s="1848" t="str">
        <f>IF(ISBLANK(AG469),"",LARGE(AF464:AF468,1)+1)</f>
        <v/>
      </c>
      <c r="AG469" s="296"/>
      <c r="AH469" s="431"/>
      <c r="AI469" s="431"/>
      <c r="AJ469" s="431"/>
      <c r="AK469" s="431"/>
      <c r="AL469" s="431"/>
      <c r="AM469" s="431"/>
      <c r="AN469" s="1967"/>
      <c r="AP469" s="15"/>
      <c r="AQ469" s="9"/>
      <c r="AR469" s="9"/>
      <c r="AS469" s="9"/>
      <c r="AT469" s="15"/>
      <c r="AU469" s="15"/>
      <c r="AV469" s="15"/>
      <c r="AW469" s="15"/>
      <c r="AX469" s="15"/>
      <c r="AY469" s="15"/>
      <c r="AZ469" s="1848" t="str">
        <f>IF(ISBLANK(BA469),"",LARGE(AZ464:AZ468,1)+1)</f>
        <v/>
      </c>
      <c r="BA469" s="296"/>
      <c r="BB469" s="431"/>
      <c r="BC469" s="431"/>
      <c r="BD469" s="431"/>
      <c r="BE469" s="431"/>
      <c r="BF469" s="431"/>
      <c r="BG469" s="431"/>
      <c r="BH469" s="1967"/>
      <c r="CH469" s="3">
        <v>1</v>
      </c>
    </row>
    <row r="470" spans="2:86" ht="15.75">
      <c r="B470" s="15"/>
      <c r="C470" s="9"/>
      <c r="D470" s="9"/>
      <c r="E470" s="9"/>
      <c r="F470" s="15"/>
      <c r="G470" s="15"/>
      <c r="H470" s="15"/>
      <c r="I470" s="15"/>
      <c r="J470" s="15"/>
      <c r="K470" s="15"/>
      <c r="L470" s="1848" t="str">
        <f>IF(ISBLANK(M470),"",LARGE(L464:L469,1)+1)</f>
        <v/>
      </c>
      <c r="M470" s="296"/>
      <c r="N470" s="431"/>
      <c r="O470" s="431"/>
      <c r="P470" s="431"/>
      <c r="Q470" s="431"/>
      <c r="R470" s="431"/>
      <c r="S470" s="431"/>
      <c r="T470" s="1967"/>
      <c r="V470" s="15"/>
      <c r="W470" s="9"/>
      <c r="X470" s="9"/>
      <c r="Y470" s="9"/>
      <c r="Z470" s="15"/>
      <c r="AA470" s="15"/>
      <c r="AB470" s="15"/>
      <c r="AC470" s="15"/>
      <c r="AD470" s="15"/>
      <c r="AE470" s="15"/>
      <c r="AF470" s="1848" t="str">
        <f>IF(ISBLANK(AG470),"",LARGE(AF464:AF469,1)+1)</f>
        <v/>
      </c>
      <c r="AG470" s="296"/>
      <c r="AH470" s="431"/>
      <c r="AI470" s="431"/>
      <c r="AJ470" s="431"/>
      <c r="AK470" s="431"/>
      <c r="AL470" s="431"/>
      <c r="AM470" s="431"/>
      <c r="AN470" s="1967"/>
      <c r="AP470" s="15"/>
      <c r="AQ470" s="9"/>
      <c r="AR470" s="9"/>
      <c r="AS470" s="9"/>
      <c r="AT470" s="15"/>
      <c r="AU470" s="15"/>
      <c r="AV470" s="15"/>
      <c r="AW470" s="15"/>
      <c r="AX470" s="15"/>
      <c r="AY470" s="15"/>
      <c r="AZ470" s="1848" t="str">
        <f>IF(ISBLANK(BA470),"",LARGE(AZ464:AZ469,1)+1)</f>
        <v/>
      </c>
      <c r="BA470" s="296"/>
      <c r="BB470" s="431"/>
      <c r="BC470" s="431"/>
      <c r="BD470" s="431"/>
      <c r="BE470" s="431"/>
      <c r="BF470" s="431"/>
      <c r="BG470" s="431"/>
      <c r="BH470" s="1967"/>
      <c r="CH470" s="3">
        <v>1</v>
      </c>
    </row>
    <row r="471" spans="2:86" ht="15.75">
      <c r="B471" s="15"/>
      <c r="C471" s="9"/>
      <c r="D471" s="9"/>
      <c r="E471" s="9"/>
      <c r="F471" s="15"/>
      <c r="G471" s="15"/>
      <c r="H471" s="15"/>
      <c r="I471" s="15"/>
      <c r="J471" s="15"/>
      <c r="K471" s="15"/>
      <c r="L471" s="1848" t="str">
        <f>IF(ISBLANK(M471),"",LARGE(L464:L470,1)+1)</f>
        <v/>
      </c>
      <c r="M471" s="296"/>
      <c r="N471" s="431"/>
      <c r="O471" s="431"/>
      <c r="P471" s="431"/>
      <c r="Q471" s="431"/>
      <c r="R471" s="431"/>
      <c r="S471" s="431"/>
      <c r="T471" s="1967"/>
      <c r="V471" s="15"/>
      <c r="W471" s="9"/>
      <c r="X471" s="9"/>
      <c r="Y471" s="9"/>
      <c r="Z471" s="15"/>
      <c r="AA471" s="15"/>
      <c r="AB471" s="15"/>
      <c r="AC471" s="15"/>
      <c r="AD471" s="15"/>
      <c r="AE471" s="15"/>
      <c r="AF471" s="1848" t="str">
        <f>IF(ISBLANK(AG471),"",LARGE(AF464:AF470,1)+1)</f>
        <v/>
      </c>
      <c r="AG471" s="296"/>
      <c r="AH471" s="431"/>
      <c r="AI471" s="431"/>
      <c r="AJ471" s="431"/>
      <c r="AK471" s="431"/>
      <c r="AL471" s="431"/>
      <c r="AM471" s="431"/>
      <c r="AN471" s="1967"/>
      <c r="AP471" s="15"/>
      <c r="AQ471" s="9"/>
      <c r="AR471" s="9"/>
      <c r="AS471" s="9"/>
      <c r="AT471" s="15"/>
      <c r="AU471" s="15"/>
      <c r="AV471" s="15"/>
      <c r="AW471" s="15"/>
      <c r="AX471" s="15"/>
      <c r="AY471" s="15"/>
      <c r="AZ471" s="1848" t="str">
        <f>IF(ISBLANK(BA471),"",LARGE(AZ464:AZ470,1)+1)</f>
        <v/>
      </c>
      <c r="BA471" s="296"/>
      <c r="BB471" s="431"/>
      <c r="BC471" s="431"/>
      <c r="BD471" s="431"/>
      <c r="BE471" s="431"/>
      <c r="BF471" s="431"/>
      <c r="BG471" s="431"/>
      <c r="BH471" s="1967"/>
      <c r="CH471" s="3">
        <v>1</v>
      </c>
    </row>
    <row r="472" spans="2:86">
      <c r="B472" s="15"/>
      <c r="C472" s="9"/>
      <c r="D472" s="9"/>
      <c r="E472" s="9"/>
      <c r="F472" s="15"/>
      <c r="G472" s="15"/>
      <c r="H472" s="15"/>
      <c r="I472" s="15"/>
      <c r="J472" s="15"/>
      <c r="K472" s="15"/>
      <c r="L472" s="1968"/>
      <c r="M472" s="1968"/>
      <c r="N472" s="392"/>
      <c r="O472" s="392"/>
      <c r="P472" s="392"/>
      <c r="Q472" s="392"/>
      <c r="R472" s="392"/>
      <c r="S472" s="392"/>
      <c r="T472" s="1879" t="s">
        <v>205</v>
      </c>
      <c r="V472" s="15"/>
      <c r="W472" s="9"/>
      <c r="X472" s="9"/>
      <c r="Y472" s="9"/>
      <c r="Z472" s="15"/>
      <c r="AA472" s="15"/>
      <c r="AB472" s="15"/>
      <c r="AC472" s="15"/>
      <c r="AD472" s="15"/>
      <c r="AE472" s="15"/>
      <c r="AF472" s="1968"/>
      <c r="AG472" s="1968"/>
      <c r="AH472" s="392"/>
      <c r="AI472" s="392"/>
      <c r="AJ472" s="392"/>
      <c r="AK472" s="392"/>
      <c r="AL472" s="392"/>
      <c r="AM472" s="392"/>
      <c r="AN472" s="1879" t="s">
        <v>1448</v>
      </c>
      <c r="AP472" s="15"/>
      <c r="AQ472" s="9"/>
      <c r="AR472" s="9"/>
      <c r="AS472" s="9"/>
      <c r="AT472" s="15"/>
      <c r="AU472" s="15"/>
      <c r="AV472" s="15"/>
      <c r="AW472" s="15"/>
      <c r="AX472" s="15"/>
      <c r="AY472" s="15"/>
      <c r="AZ472" s="1968"/>
      <c r="BA472" s="1968"/>
      <c r="BB472" s="392"/>
      <c r="BC472" s="392"/>
      <c r="BD472" s="392"/>
      <c r="BE472" s="392"/>
      <c r="BF472" s="392"/>
      <c r="BG472" s="392"/>
      <c r="BH472" s="1879" t="s">
        <v>926</v>
      </c>
      <c r="CH472" s="3">
        <v>1</v>
      </c>
    </row>
    <row r="473" spans="2:86" ht="15.75">
      <c r="B473" s="15"/>
      <c r="C473" s="9"/>
      <c r="D473" s="9"/>
      <c r="E473" s="9"/>
      <c r="F473" s="15"/>
      <c r="G473" s="15"/>
      <c r="H473" s="15"/>
      <c r="I473" s="15"/>
      <c r="J473" s="15"/>
      <c r="K473" s="15"/>
      <c r="L473" s="1880"/>
      <c r="M473" s="1881"/>
      <c r="N473" s="1882"/>
      <c r="O473" s="1882"/>
      <c r="P473" s="1852"/>
      <c r="Q473" s="1852"/>
      <c r="R473" s="1852"/>
      <c r="S473" s="1852"/>
      <c r="T473" s="1852"/>
      <c r="V473" s="15"/>
      <c r="W473" s="9"/>
      <c r="X473" s="9"/>
      <c r="Y473" s="9"/>
      <c r="Z473" s="15"/>
      <c r="AA473" s="15"/>
      <c r="AB473" s="15"/>
      <c r="AC473" s="15"/>
      <c r="AD473" s="15"/>
      <c r="AE473" s="15"/>
      <c r="AF473" s="1880"/>
      <c r="AG473" s="1881"/>
      <c r="AH473" s="1882"/>
      <c r="AI473" s="1882"/>
      <c r="AJ473" s="1852"/>
      <c r="AK473" s="1852"/>
      <c r="AL473" s="1852"/>
      <c r="AM473" s="1852"/>
      <c r="AN473" s="1852"/>
      <c r="AP473" s="15"/>
      <c r="AQ473" s="9"/>
      <c r="AR473" s="9"/>
      <c r="AS473" s="9"/>
      <c r="AT473" s="15"/>
      <c r="AU473" s="15"/>
      <c r="AV473" s="15"/>
      <c r="AW473" s="15"/>
      <c r="AX473" s="15"/>
      <c r="AY473" s="15"/>
      <c r="AZ473" s="1880"/>
      <c r="BA473" s="1881"/>
      <c r="BB473" s="1882"/>
      <c r="BC473" s="1882"/>
      <c r="BD473" s="1852"/>
      <c r="BE473" s="1852"/>
      <c r="BF473" s="1852"/>
      <c r="BG473" s="1852"/>
      <c r="BH473" s="1852"/>
      <c r="CH473" s="3">
        <v>1</v>
      </c>
    </row>
    <row r="474" spans="2:86" ht="15.75">
      <c r="B474" s="15"/>
      <c r="C474" s="9"/>
      <c r="D474" s="9"/>
      <c r="E474" s="9"/>
      <c r="F474" s="15"/>
      <c r="G474" s="15"/>
      <c r="H474" s="15"/>
      <c r="I474" s="15"/>
      <c r="J474" s="15"/>
      <c r="K474" s="15"/>
      <c r="L474" s="1813" t="s">
        <v>8456</v>
      </c>
      <c r="M474" s="473"/>
      <c r="N474" s="473"/>
      <c r="O474" s="473"/>
      <c r="P474" s="473"/>
      <c r="Q474" s="474"/>
      <c r="R474" s="474"/>
      <c r="S474" s="474"/>
      <c r="T474" s="678" t="s">
        <v>743</v>
      </c>
      <c r="V474" s="15"/>
      <c r="W474" s="9"/>
      <c r="X474" s="9"/>
      <c r="Y474" s="9"/>
      <c r="Z474" s="15"/>
      <c r="AA474" s="15"/>
      <c r="AB474" s="15"/>
      <c r="AC474" s="15"/>
      <c r="AD474" s="15"/>
      <c r="AE474" s="15"/>
      <c r="AF474" s="1842" t="s">
        <v>8548</v>
      </c>
      <c r="AG474" s="473"/>
      <c r="AH474" s="473"/>
      <c r="AI474" s="473"/>
      <c r="AJ474" s="473"/>
      <c r="AK474" s="474"/>
      <c r="AL474" s="474"/>
      <c r="AM474" s="474"/>
      <c r="AN474" s="678" t="s">
        <v>1624</v>
      </c>
      <c r="AP474" s="15"/>
      <c r="AQ474" s="9"/>
      <c r="AR474" s="9"/>
      <c r="AS474" s="9"/>
      <c r="AT474" s="15"/>
      <c r="AU474" s="15"/>
      <c r="AV474" s="15"/>
      <c r="AW474" s="15"/>
      <c r="AX474" s="15"/>
      <c r="AY474" s="15"/>
      <c r="AZ474" s="1842" t="s">
        <v>8549</v>
      </c>
      <c r="BA474" s="473"/>
      <c r="BB474" s="473"/>
      <c r="BC474" s="473"/>
      <c r="BD474" s="473"/>
      <c r="BE474" s="474"/>
      <c r="BF474" s="474"/>
      <c r="BG474" s="474"/>
      <c r="BH474" s="678" t="s">
        <v>1625</v>
      </c>
      <c r="CH474" s="3">
        <v>1</v>
      </c>
    </row>
    <row r="475" spans="2:86" ht="15.75">
      <c r="B475" s="15"/>
      <c r="C475" s="9"/>
      <c r="D475" s="9"/>
      <c r="E475" s="9"/>
      <c r="F475" s="15"/>
      <c r="G475" s="15"/>
      <c r="H475" s="15"/>
      <c r="I475" s="15"/>
      <c r="J475" s="15"/>
      <c r="K475" s="15"/>
      <c r="L475" s="1885">
        <v>0</v>
      </c>
      <c r="M475" s="194" t="s">
        <v>175</v>
      </c>
      <c r="N475" s="231"/>
      <c r="O475" s="217"/>
      <c r="P475" s="217"/>
      <c r="Q475" s="217"/>
      <c r="R475" s="217"/>
      <c r="S475" s="618" t="s">
        <v>679</v>
      </c>
      <c r="T475" s="1969"/>
      <c r="V475" s="15"/>
      <c r="W475" s="9"/>
      <c r="X475" s="9"/>
      <c r="Y475" s="9"/>
      <c r="Z475" s="15"/>
      <c r="AA475" s="15"/>
      <c r="AB475" s="15"/>
      <c r="AC475" s="15"/>
      <c r="AD475" s="15"/>
      <c r="AE475" s="15"/>
      <c r="AF475" s="1885">
        <v>0</v>
      </c>
      <c r="AG475" s="194" t="s">
        <v>900</v>
      </c>
      <c r="AH475" s="231"/>
      <c r="AI475" s="217"/>
      <c r="AJ475" s="217"/>
      <c r="AK475" s="217"/>
      <c r="AL475" s="217"/>
      <c r="AM475" s="618" t="s">
        <v>1605</v>
      </c>
      <c r="AN475" s="1969"/>
      <c r="AP475" s="15"/>
      <c r="AQ475" s="9"/>
      <c r="AR475" s="9"/>
      <c r="AS475" s="9"/>
      <c r="AT475" s="15"/>
      <c r="AU475" s="15"/>
      <c r="AV475" s="15"/>
      <c r="AW475" s="15"/>
      <c r="AX475" s="15"/>
      <c r="AY475" s="15"/>
      <c r="AZ475" s="1885">
        <v>0</v>
      </c>
      <c r="BA475" s="194" t="s">
        <v>921</v>
      </c>
      <c r="BB475" s="231"/>
      <c r="BC475" s="217"/>
      <c r="BD475" s="217"/>
      <c r="BE475" s="217"/>
      <c r="BF475" s="618" t="s">
        <v>1609</v>
      </c>
      <c r="BG475" s="618"/>
      <c r="BH475" s="1969"/>
      <c r="CH475" s="3">
        <v>1</v>
      </c>
    </row>
    <row r="476" spans="2:86" ht="15.75">
      <c r="B476" s="15"/>
      <c r="C476" s="9"/>
      <c r="D476" s="9"/>
      <c r="E476" s="9"/>
      <c r="F476" s="15"/>
      <c r="G476" s="15"/>
      <c r="H476" s="15"/>
      <c r="I476" s="15"/>
      <c r="J476" s="15"/>
      <c r="K476" s="15"/>
      <c r="L476" s="1848" t="str">
        <f>IF(ISBLANK(M476),"",LARGE(L475:L475,1)+1)</f>
        <v/>
      </c>
      <c r="M476" s="296"/>
      <c r="N476" s="231"/>
      <c r="O476" s="231"/>
      <c r="P476" s="231"/>
      <c r="Q476" s="231"/>
      <c r="R476" s="231"/>
      <c r="S476" s="651">
        <v>10</v>
      </c>
      <c r="T476" s="1970" t="s">
        <v>747</v>
      </c>
      <c r="V476" s="15"/>
      <c r="W476" s="9"/>
      <c r="X476" s="9"/>
      <c r="Y476" s="9"/>
      <c r="Z476" s="15"/>
      <c r="AA476" s="15"/>
      <c r="AB476" s="15"/>
      <c r="AC476" s="15"/>
      <c r="AD476" s="15"/>
      <c r="AE476" s="15"/>
      <c r="AF476" s="1848" t="str">
        <f>IF(ISBLANK(AG476),"",LARGE(AF475:AF475,1)+1)</f>
        <v/>
      </c>
      <c r="AG476" s="296"/>
      <c r="AH476" s="231"/>
      <c r="AI476" s="231"/>
      <c r="AJ476" s="231"/>
      <c r="AK476" s="231"/>
      <c r="AL476" s="231"/>
      <c r="AM476" s="651">
        <v>10</v>
      </c>
      <c r="AN476" s="1970" t="s">
        <v>1627</v>
      </c>
      <c r="AP476" s="15"/>
      <c r="AQ476" s="9"/>
      <c r="AR476" s="9"/>
      <c r="AS476" s="9"/>
      <c r="AT476" s="15"/>
      <c r="AU476" s="15"/>
      <c r="AV476" s="15"/>
      <c r="AW476" s="15"/>
      <c r="AX476" s="15"/>
      <c r="AY476" s="15"/>
      <c r="AZ476" s="1848" t="str">
        <f>IF(ISBLANK(BA476),"",LARGE(AZ475:AZ475,1)+1)</f>
        <v/>
      </c>
      <c r="BA476" s="296"/>
      <c r="BB476" s="231"/>
      <c r="BC476" s="231"/>
      <c r="BD476" s="231"/>
      <c r="BE476" s="231"/>
      <c r="BF476" s="651">
        <v>10</v>
      </c>
      <c r="BG476" s="2455" t="s">
        <v>1629</v>
      </c>
      <c r="BH476" s="1970"/>
      <c r="CH476" s="3">
        <v>1</v>
      </c>
    </row>
    <row r="477" spans="2:86" ht="15.75">
      <c r="B477" s="15"/>
      <c r="C477" s="9"/>
      <c r="D477" s="9"/>
      <c r="E477" s="9"/>
      <c r="F477" s="15"/>
      <c r="G477" s="15"/>
      <c r="H477" s="15"/>
      <c r="I477" s="15"/>
      <c r="J477" s="15"/>
      <c r="K477" s="15"/>
      <c r="L477" s="1848" t="str">
        <f>IF(ISBLANK(M477),"",LARGE(L475:L476,1)+1)</f>
        <v/>
      </c>
      <c r="M477" s="296"/>
      <c r="N477" s="231"/>
      <c r="O477" s="231"/>
      <c r="P477" s="231"/>
      <c r="Q477" s="231"/>
      <c r="R477" s="231"/>
      <c r="S477" s="653">
        <v>15</v>
      </c>
      <c r="T477" s="1971" t="s">
        <v>749</v>
      </c>
      <c r="V477" s="15"/>
      <c r="W477" s="9"/>
      <c r="X477" s="9"/>
      <c r="Y477" s="9"/>
      <c r="Z477" s="15"/>
      <c r="AA477" s="15"/>
      <c r="AB477" s="15"/>
      <c r="AC477" s="15"/>
      <c r="AD477" s="15"/>
      <c r="AE477" s="15"/>
      <c r="AF477" s="1848" t="str">
        <f>IF(ISBLANK(AG477),"",LARGE(AF475:AF476,1)+1)</f>
        <v/>
      </c>
      <c r="AG477" s="296"/>
      <c r="AH477" s="231"/>
      <c r="AI477" s="231"/>
      <c r="AJ477" s="231"/>
      <c r="AK477" s="231"/>
      <c r="AL477" s="231"/>
      <c r="AM477" s="653">
        <v>15</v>
      </c>
      <c r="AN477" s="1971" t="s">
        <v>1631</v>
      </c>
      <c r="AP477" s="15"/>
      <c r="AQ477" s="9"/>
      <c r="AR477" s="9"/>
      <c r="AS477" s="9"/>
      <c r="AT477" s="15"/>
      <c r="AU477" s="15"/>
      <c r="AV477" s="15"/>
      <c r="AW477" s="15"/>
      <c r="AX477" s="15"/>
      <c r="AY477" s="15"/>
      <c r="AZ477" s="1848" t="str">
        <f>IF(ISBLANK(BA477),"",LARGE(AZ475:AZ476,1)+1)</f>
        <v/>
      </c>
      <c r="BA477" s="296"/>
      <c r="BB477" s="231"/>
      <c r="BC477" s="231"/>
      <c r="BD477" s="231"/>
      <c r="BE477" s="231"/>
      <c r="BF477" s="653">
        <v>15</v>
      </c>
      <c r="BG477" s="2456" t="s">
        <v>1633</v>
      </c>
      <c r="BH477" s="1971"/>
      <c r="CH477" s="3">
        <v>1</v>
      </c>
    </row>
    <row r="478" spans="2:86" ht="15.75">
      <c r="B478" s="15"/>
      <c r="C478" s="9"/>
      <c r="D478" s="9"/>
      <c r="E478" s="9"/>
      <c r="F478" s="15"/>
      <c r="G478" s="15"/>
      <c r="H478" s="15"/>
      <c r="I478" s="15"/>
      <c r="J478" s="15"/>
      <c r="K478" s="15"/>
      <c r="L478" s="1848" t="str">
        <f>IF(ISBLANK(M478),"",LARGE(L475:L477,1)+1)</f>
        <v/>
      </c>
      <c r="M478" s="296"/>
      <c r="N478" s="231"/>
      <c r="O478" s="231"/>
      <c r="P478" s="231"/>
      <c r="Q478" s="231"/>
      <c r="R478" s="231"/>
      <c r="S478" s="1972">
        <f>IF(S476=0,0,IF(S477=0,0,S477-S476))</f>
        <v>5</v>
      </c>
      <c r="T478" s="1973" t="s">
        <v>755</v>
      </c>
      <c r="V478" s="15"/>
      <c r="W478" s="9"/>
      <c r="X478" s="9"/>
      <c r="Y478" s="9"/>
      <c r="Z478" s="15"/>
      <c r="AA478" s="15"/>
      <c r="AB478" s="15"/>
      <c r="AC478" s="15"/>
      <c r="AD478" s="15"/>
      <c r="AE478" s="15"/>
      <c r="AF478" s="1848" t="str">
        <f>IF(ISBLANK(AG478),"",LARGE(AF475:AF477,1)+1)</f>
        <v/>
      </c>
      <c r="AG478" s="296"/>
      <c r="AH478" s="231"/>
      <c r="AI478" s="231"/>
      <c r="AJ478" s="231"/>
      <c r="AK478" s="231"/>
      <c r="AL478" s="231"/>
      <c r="AM478" s="1972">
        <f>IF(AM476=0,0,IF(AM477=0,0,AM477-AM476))</f>
        <v>5</v>
      </c>
      <c r="AN478" s="1973" t="s">
        <v>1635</v>
      </c>
      <c r="AP478" s="15"/>
      <c r="AQ478" s="9"/>
      <c r="AR478" s="9"/>
      <c r="AS478" s="9"/>
      <c r="AT478" s="15"/>
      <c r="AU478" s="15"/>
      <c r="AV478" s="15"/>
      <c r="AW478" s="15"/>
      <c r="AX478" s="15"/>
      <c r="AY478" s="15"/>
      <c r="AZ478" s="1848" t="str">
        <f>IF(ISBLANK(BA478),"",LARGE(AZ475:AZ477,1)+1)</f>
        <v/>
      </c>
      <c r="BA478" s="296"/>
      <c r="BB478" s="231"/>
      <c r="BC478" s="231"/>
      <c r="BD478" s="231"/>
      <c r="BE478" s="231"/>
      <c r="BF478" s="1972">
        <f>IF(BF476=0,0,IF(BF477=0,0,BF477-BF476))</f>
        <v>5</v>
      </c>
      <c r="BG478" s="2457" t="s">
        <v>1637</v>
      </c>
      <c r="BH478" s="1977"/>
      <c r="CH478" s="3">
        <v>1</v>
      </c>
    </row>
    <row r="479" spans="2:86" ht="15.75">
      <c r="B479" s="15"/>
      <c r="C479" s="9"/>
      <c r="D479" s="9"/>
      <c r="E479" s="9"/>
      <c r="F479" s="15"/>
      <c r="G479" s="15"/>
      <c r="H479" s="15"/>
      <c r="I479" s="15"/>
      <c r="J479" s="15"/>
      <c r="K479" s="15"/>
      <c r="L479" s="1848" t="str">
        <f>IF(ISBLANK(M479),"",LARGE(L475:L478,1)+1)</f>
        <v/>
      </c>
      <c r="M479" s="296"/>
      <c r="N479" s="231"/>
      <c r="O479" s="231"/>
      <c r="P479" s="231"/>
      <c r="Q479" s="231"/>
      <c r="R479" s="231"/>
      <c r="S479" s="1974">
        <f>IF(S476=0,0,IF(ISBLANK(S476),0,(S478/S476)*100))</f>
        <v>50</v>
      </c>
      <c r="T479" s="1973" t="s">
        <v>759</v>
      </c>
      <c r="V479" s="15"/>
      <c r="W479" s="9"/>
      <c r="X479" s="9"/>
      <c r="Y479" s="9"/>
      <c r="Z479" s="15"/>
      <c r="AA479" s="15"/>
      <c r="AB479" s="15"/>
      <c r="AC479" s="15"/>
      <c r="AD479" s="15"/>
      <c r="AE479" s="15"/>
      <c r="AF479" s="1848" t="str">
        <f>IF(ISBLANK(AG479),"",LARGE(AF475:AF478,1)+1)</f>
        <v/>
      </c>
      <c r="AG479" s="296"/>
      <c r="AH479" s="231"/>
      <c r="AI479" s="231"/>
      <c r="AJ479" s="231"/>
      <c r="AK479" s="231"/>
      <c r="AL479" s="231"/>
      <c r="AM479" s="1974">
        <f>IF(AM476=0,0,IF(ISBLANK(AM476),0,(AM478/AM476)*100))</f>
        <v>50</v>
      </c>
      <c r="AN479" s="1973" t="s">
        <v>1639</v>
      </c>
      <c r="AP479" s="15"/>
      <c r="AQ479" s="9"/>
      <c r="AR479" s="9"/>
      <c r="AS479" s="9"/>
      <c r="AT479" s="15"/>
      <c r="AU479" s="15"/>
      <c r="AV479" s="15"/>
      <c r="AW479" s="15"/>
      <c r="AX479" s="15"/>
      <c r="AY479" s="15"/>
      <c r="AZ479" s="1848" t="str">
        <f>IF(ISBLANK(BA479),"",LARGE(AZ475:AZ478,1)+1)</f>
        <v/>
      </c>
      <c r="BA479" s="296"/>
      <c r="BB479" s="231"/>
      <c r="BC479" s="231"/>
      <c r="BD479" s="231"/>
      <c r="BE479" s="231"/>
      <c r="BF479" s="1974">
        <f>IF(BF476=0,0,IF(ISBLANK(BF476),0,(BF478/BF476)*100))</f>
        <v>50</v>
      </c>
      <c r="BG479" s="2457" t="s">
        <v>1641</v>
      </c>
      <c r="BH479" s="1977"/>
      <c r="CH479" s="3">
        <v>1</v>
      </c>
    </row>
    <row r="480" spans="2:86" ht="15.75">
      <c r="B480" s="15"/>
      <c r="C480" s="9"/>
      <c r="D480" s="9"/>
      <c r="E480" s="9"/>
      <c r="F480" s="15"/>
      <c r="G480" s="15"/>
      <c r="H480" s="15"/>
      <c r="I480" s="15"/>
      <c r="J480" s="15"/>
      <c r="K480" s="15"/>
      <c r="L480" s="1848" t="str">
        <f>IF(ISBLANK(M480),"",LARGE(L475:L479,1)+1)</f>
        <v/>
      </c>
      <c r="M480" s="296"/>
      <c r="N480" s="231"/>
      <c r="O480" s="231"/>
      <c r="P480" s="231"/>
      <c r="Q480" s="231"/>
      <c r="R480" s="231"/>
      <c r="S480" s="651">
        <v>10</v>
      </c>
      <c r="T480" s="1970" t="s">
        <v>747</v>
      </c>
      <c r="V480" s="15"/>
      <c r="W480" s="9"/>
      <c r="X480" s="9"/>
      <c r="Y480" s="9"/>
      <c r="Z480" s="15"/>
      <c r="AA480" s="15"/>
      <c r="AB480" s="15"/>
      <c r="AC480" s="15"/>
      <c r="AD480" s="15"/>
      <c r="AE480" s="15"/>
      <c r="AF480" s="1848" t="str">
        <f>IF(ISBLANK(AG480),"",LARGE(AF475:AF479,1)+1)</f>
        <v/>
      </c>
      <c r="AG480" s="296"/>
      <c r="AH480" s="231"/>
      <c r="AI480" s="231"/>
      <c r="AJ480" s="231"/>
      <c r="AK480" s="231"/>
      <c r="AL480" s="231"/>
      <c r="AM480" s="651">
        <v>10</v>
      </c>
      <c r="AN480" s="1970" t="s">
        <v>1627</v>
      </c>
      <c r="AP480" s="15"/>
      <c r="AQ480" s="9"/>
      <c r="AR480" s="9"/>
      <c r="AS480" s="9"/>
      <c r="AT480" s="15"/>
      <c r="AU480" s="15"/>
      <c r="AV480" s="15"/>
      <c r="AW480" s="15"/>
      <c r="AX480" s="15"/>
      <c r="AY480" s="15"/>
      <c r="AZ480" s="1848" t="str">
        <f>IF(ISBLANK(BA480),"",LARGE(AZ475:AZ479,1)+1)</f>
        <v/>
      </c>
      <c r="BA480" s="296"/>
      <c r="BB480" s="231"/>
      <c r="BC480" s="231"/>
      <c r="BD480" s="231"/>
      <c r="BE480" s="231"/>
      <c r="BF480" s="651">
        <v>10</v>
      </c>
      <c r="BG480" s="2455" t="s">
        <v>1629</v>
      </c>
      <c r="BH480" s="1970"/>
      <c r="CH480" s="3">
        <v>1</v>
      </c>
    </row>
    <row r="481" spans="2:86" ht="15.75">
      <c r="B481" s="15"/>
      <c r="C481" s="9"/>
      <c r="D481" s="9"/>
      <c r="E481" s="9"/>
      <c r="F481" s="15"/>
      <c r="G481" s="15"/>
      <c r="H481" s="15"/>
      <c r="I481" s="15"/>
      <c r="J481" s="15"/>
      <c r="K481" s="15"/>
      <c r="L481" s="1848" t="str">
        <f>IF(ISBLANK(M481),"",LARGE(L475:L480,1)+1)</f>
        <v/>
      </c>
      <c r="M481" s="296"/>
      <c r="N481" s="231"/>
      <c r="O481" s="231"/>
      <c r="P481" s="231"/>
      <c r="Q481" s="231"/>
      <c r="R481" s="231"/>
      <c r="S481" s="1975">
        <v>50</v>
      </c>
      <c r="T481" s="1976" t="s">
        <v>759</v>
      </c>
      <c r="V481" s="15"/>
      <c r="W481" s="9"/>
      <c r="X481" s="9"/>
      <c r="Y481" s="9"/>
      <c r="Z481" s="15"/>
      <c r="AA481" s="15"/>
      <c r="AB481" s="15"/>
      <c r="AC481" s="15"/>
      <c r="AD481" s="15"/>
      <c r="AE481" s="15"/>
      <c r="AF481" s="1848" t="str">
        <f>IF(ISBLANK(AG481),"",LARGE(AF475:AF480,1)+1)</f>
        <v/>
      </c>
      <c r="AG481" s="296"/>
      <c r="AH481" s="231"/>
      <c r="AI481" s="231"/>
      <c r="AJ481" s="231"/>
      <c r="AK481" s="231"/>
      <c r="AL481" s="231"/>
      <c r="AM481" s="1975">
        <v>50</v>
      </c>
      <c r="AN481" s="1976" t="s">
        <v>1639</v>
      </c>
      <c r="AP481" s="15"/>
      <c r="AQ481" s="9"/>
      <c r="AR481" s="9"/>
      <c r="AS481" s="9"/>
      <c r="AT481" s="15"/>
      <c r="AU481" s="15"/>
      <c r="AV481" s="15"/>
      <c r="AW481" s="15"/>
      <c r="AX481" s="15"/>
      <c r="AY481" s="15"/>
      <c r="AZ481" s="1848" t="str">
        <f>IF(ISBLANK(BA481),"",LARGE(AZ475:AZ480,1)+1)</f>
        <v/>
      </c>
      <c r="BA481" s="296"/>
      <c r="BB481" s="231"/>
      <c r="BC481" s="231"/>
      <c r="BD481" s="231"/>
      <c r="BE481" s="231"/>
      <c r="BF481" s="1975">
        <v>50</v>
      </c>
      <c r="BG481" s="2458" t="s">
        <v>1641</v>
      </c>
      <c r="BH481" s="2451"/>
      <c r="CH481" s="3">
        <v>1</v>
      </c>
    </row>
    <row r="482" spans="2:86" ht="15.75">
      <c r="B482" s="15"/>
      <c r="C482" s="9"/>
      <c r="D482" s="9"/>
      <c r="E482" s="9"/>
      <c r="F482" s="15"/>
      <c r="G482" s="15"/>
      <c r="H482" s="15"/>
      <c r="I482" s="15"/>
      <c r="J482" s="15"/>
      <c r="K482" s="15"/>
      <c r="L482" s="1848" t="str">
        <f>IF(ISBLANK(M482),"",LARGE(L475:L481,1)+1)</f>
        <v/>
      </c>
      <c r="M482" s="296"/>
      <c r="N482" s="231"/>
      <c r="O482" s="231"/>
      <c r="P482" s="231"/>
      <c r="Q482" s="231"/>
      <c r="R482" s="231"/>
      <c r="S482" s="1972">
        <f>S480*S481%</f>
        <v>5</v>
      </c>
      <c r="T482" s="1973" t="s">
        <v>755</v>
      </c>
      <c r="V482" s="15"/>
      <c r="W482" s="9"/>
      <c r="X482" s="9"/>
      <c r="Y482" s="9"/>
      <c r="Z482" s="15"/>
      <c r="AA482" s="15"/>
      <c r="AB482" s="15"/>
      <c r="AC482" s="15"/>
      <c r="AD482" s="15"/>
      <c r="AE482" s="15"/>
      <c r="AF482" s="1848" t="str">
        <f>IF(ISBLANK(AG482),"",LARGE(AF475:AF481,1)+1)</f>
        <v/>
      </c>
      <c r="AG482" s="296"/>
      <c r="AH482" s="231"/>
      <c r="AI482" s="231"/>
      <c r="AJ482" s="231"/>
      <c r="AK482" s="231"/>
      <c r="AL482" s="231"/>
      <c r="AM482" s="1972">
        <f>AM480*AM481%</f>
        <v>5</v>
      </c>
      <c r="AN482" s="1973" t="s">
        <v>1635</v>
      </c>
      <c r="AP482" s="15"/>
      <c r="AQ482" s="9"/>
      <c r="AR482" s="9"/>
      <c r="AS482" s="9"/>
      <c r="AT482" s="15"/>
      <c r="AU482" s="15"/>
      <c r="AV482" s="15"/>
      <c r="AW482" s="15"/>
      <c r="AX482" s="15"/>
      <c r="AY482" s="15"/>
      <c r="AZ482" s="1848" t="str">
        <f>IF(ISBLANK(BA482),"",LARGE(AZ475:AZ481,1)+1)</f>
        <v/>
      </c>
      <c r="BA482" s="296"/>
      <c r="BB482" s="231"/>
      <c r="BC482" s="231"/>
      <c r="BD482" s="231"/>
      <c r="BE482" s="231"/>
      <c r="BF482" s="1972">
        <f>BF480*BF481%</f>
        <v>5</v>
      </c>
      <c r="BG482" s="2457" t="s">
        <v>1637</v>
      </c>
      <c r="BH482" s="1977"/>
      <c r="CH482" s="3">
        <v>1</v>
      </c>
    </row>
    <row r="483" spans="2:86" ht="15.75">
      <c r="B483" s="15"/>
      <c r="C483" s="9"/>
      <c r="D483" s="9"/>
      <c r="E483" s="9"/>
      <c r="F483" s="15"/>
      <c r="G483" s="15"/>
      <c r="H483" s="15"/>
      <c r="I483" s="15"/>
      <c r="J483" s="15"/>
      <c r="K483" s="15"/>
      <c r="L483" s="1848" t="str">
        <f>IF(ISBLANK(M483),"",LARGE(L475:L482,1)+1)</f>
        <v/>
      </c>
      <c r="M483" s="296"/>
      <c r="N483" s="231"/>
      <c r="O483" s="231"/>
      <c r="P483" s="231"/>
      <c r="Q483" s="231"/>
      <c r="R483" s="231"/>
      <c r="S483" s="656">
        <f>((S480*S481)/100)+S480</f>
        <v>15</v>
      </c>
      <c r="T483" s="1977" t="s">
        <v>749</v>
      </c>
      <c r="V483" s="15"/>
      <c r="W483" s="9"/>
      <c r="X483" s="9"/>
      <c r="Y483" s="9"/>
      <c r="Z483" s="15"/>
      <c r="AA483" s="15"/>
      <c r="AB483" s="15"/>
      <c r="AC483" s="15"/>
      <c r="AD483" s="15"/>
      <c r="AE483" s="15"/>
      <c r="AF483" s="1848" t="str">
        <f>IF(ISBLANK(AG483),"",LARGE(AF475:AF482,1)+1)</f>
        <v/>
      </c>
      <c r="AG483" s="296"/>
      <c r="AH483" s="231"/>
      <c r="AI483" s="231"/>
      <c r="AJ483" s="231"/>
      <c r="AK483" s="231"/>
      <c r="AL483" s="231"/>
      <c r="AM483" s="656">
        <f>((AM480*AM481)/100)+AM480</f>
        <v>15</v>
      </c>
      <c r="AN483" s="1977" t="s">
        <v>1631</v>
      </c>
      <c r="AP483" s="15"/>
      <c r="AQ483" s="9"/>
      <c r="AR483" s="9"/>
      <c r="AS483" s="9"/>
      <c r="AT483" s="15"/>
      <c r="AU483" s="15"/>
      <c r="AV483" s="15"/>
      <c r="AW483" s="15"/>
      <c r="AX483" s="15"/>
      <c r="AY483" s="15"/>
      <c r="AZ483" s="1848" t="str">
        <f>IF(ISBLANK(BA483),"",LARGE(AZ475:AZ482,1)+1)</f>
        <v/>
      </c>
      <c r="BA483" s="296"/>
      <c r="BB483" s="231"/>
      <c r="BC483" s="231"/>
      <c r="BD483" s="231"/>
      <c r="BE483" s="231"/>
      <c r="BF483" s="656">
        <f>((BF480*BF481)/100)+BF480</f>
        <v>15</v>
      </c>
      <c r="BG483" s="2459" t="s">
        <v>1633</v>
      </c>
      <c r="BH483" s="1977"/>
      <c r="CH483" s="3">
        <v>1</v>
      </c>
    </row>
    <row r="484" spans="2:86" ht="15.75">
      <c r="B484" s="15"/>
      <c r="C484" s="9"/>
      <c r="D484" s="9"/>
      <c r="E484" s="9"/>
      <c r="F484" s="15"/>
      <c r="G484" s="15"/>
      <c r="H484" s="15"/>
      <c r="I484" s="15"/>
      <c r="J484" s="15"/>
      <c r="K484" s="15"/>
      <c r="L484" s="1848" t="str">
        <f>IF(ISBLANK(M484),"",LARGE(L475:L483,1)+1)</f>
        <v/>
      </c>
      <c r="M484" s="296"/>
      <c r="N484" s="231"/>
      <c r="O484" s="231"/>
      <c r="P484" s="231"/>
      <c r="Q484" s="231"/>
      <c r="R484" s="231"/>
      <c r="S484" s="1978"/>
      <c r="T484" s="1979"/>
      <c r="V484" s="15"/>
      <c r="W484" s="9"/>
      <c r="X484" s="9"/>
      <c r="Y484" s="9"/>
      <c r="Z484" s="15"/>
      <c r="AA484" s="15"/>
      <c r="AB484" s="15"/>
      <c r="AC484" s="15"/>
      <c r="AD484" s="15"/>
      <c r="AE484" s="15"/>
      <c r="AF484" s="1848" t="str">
        <f>IF(ISBLANK(AG484),"",LARGE(AF475:AF483,1)+1)</f>
        <v/>
      </c>
      <c r="AG484" s="296"/>
      <c r="AH484" s="231"/>
      <c r="AI484" s="231"/>
      <c r="AJ484" s="231"/>
      <c r="AK484" s="231"/>
      <c r="AL484" s="231"/>
      <c r="AM484" s="1978"/>
      <c r="AN484" s="1979"/>
      <c r="AP484" s="15"/>
      <c r="AQ484" s="9"/>
      <c r="AR484" s="9"/>
      <c r="AS484" s="9"/>
      <c r="AT484" s="15"/>
      <c r="AU484" s="15"/>
      <c r="AV484" s="15"/>
      <c r="AW484" s="15"/>
      <c r="AX484" s="15"/>
      <c r="AY484" s="15"/>
      <c r="AZ484" s="1848" t="str">
        <f>IF(ISBLANK(BA484),"",LARGE(AZ475:AZ483,1)+1)</f>
        <v/>
      </c>
      <c r="BA484" s="296"/>
      <c r="BB484" s="231"/>
      <c r="BC484" s="231"/>
      <c r="BD484" s="231"/>
      <c r="BE484" s="231"/>
      <c r="BF484" s="1978"/>
      <c r="BG484" s="1978"/>
      <c r="BH484" s="1979"/>
      <c r="CH484" s="3">
        <v>1</v>
      </c>
    </row>
    <row r="485" spans="2:86" ht="15.75">
      <c r="B485" s="15"/>
      <c r="C485" s="9"/>
      <c r="D485" s="9"/>
      <c r="E485" s="9"/>
      <c r="F485" s="15"/>
      <c r="G485" s="15"/>
      <c r="H485" s="15"/>
      <c r="I485" s="15"/>
      <c r="J485" s="15"/>
      <c r="K485" s="15"/>
      <c r="L485" s="1848" t="str">
        <f>IF(ISBLANK(M485),"",LARGE(L475:L484,1)+1)</f>
        <v/>
      </c>
      <c r="M485" s="296"/>
      <c r="N485" s="231"/>
      <c r="O485" s="231"/>
      <c r="P485" s="231"/>
      <c r="Q485" s="231"/>
      <c r="R485" s="231"/>
      <c r="S485" s="650">
        <v>2</v>
      </c>
      <c r="T485" s="1980" t="s">
        <v>746</v>
      </c>
      <c r="V485" s="15"/>
      <c r="W485" s="9"/>
      <c r="X485" s="9"/>
      <c r="Y485" s="9"/>
      <c r="Z485" s="15"/>
      <c r="AA485" s="15"/>
      <c r="AB485" s="15"/>
      <c r="AC485" s="15"/>
      <c r="AD485" s="15"/>
      <c r="AE485" s="15"/>
      <c r="AF485" s="1848" t="str">
        <f>IF(ISBLANK(AG485),"",LARGE(AF475:AF484,1)+1)</f>
        <v/>
      </c>
      <c r="AG485" s="296"/>
      <c r="AH485" s="231"/>
      <c r="AI485" s="231"/>
      <c r="AJ485" s="231"/>
      <c r="AK485" s="231"/>
      <c r="AL485" s="231"/>
      <c r="AM485" s="650">
        <v>2</v>
      </c>
      <c r="AN485" s="1980" t="s">
        <v>1626</v>
      </c>
      <c r="AP485" s="15"/>
      <c r="AQ485" s="9"/>
      <c r="AR485" s="9"/>
      <c r="AS485" s="9"/>
      <c r="AT485" s="15"/>
      <c r="AU485" s="15"/>
      <c r="AV485" s="15"/>
      <c r="AW485" s="15"/>
      <c r="AX485" s="15"/>
      <c r="AY485" s="15"/>
      <c r="AZ485" s="1848" t="str">
        <f>IF(ISBLANK(BA485),"",LARGE(AZ475:AZ484,1)+1)</f>
        <v/>
      </c>
      <c r="BA485" s="296"/>
      <c r="BB485" s="231"/>
      <c r="BC485" s="231"/>
      <c r="BD485" s="231"/>
      <c r="BE485" s="231"/>
      <c r="BF485" s="650">
        <v>2</v>
      </c>
      <c r="BG485" s="2460" t="s">
        <v>1628</v>
      </c>
      <c r="BH485" s="2452"/>
      <c r="CH485" s="3">
        <v>1</v>
      </c>
    </row>
    <row r="486" spans="2:86" ht="15.75">
      <c r="B486" s="15"/>
      <c r="C486" s="9"/>
      <c r="D486" s="9"/>
      <c r="E486" s="9"/>
      <c r="F486" s="15"/>
      <c r="G486" s="15"/>
      <c r="H486" s="15"/>
      <c r="I486" s="15"/>
      <c r="J486" s="15"/>
      <c r="K486" s="15"/>
      <c r="L486" s="1848" t="str">
        <f>IF(ISBLANK(M486),"",LARGE(L475:L485,1)+1)</f>
        <v/>
      </c>
      <c r="M486" s="296"/>
      <c r="N486" s="231"/>
      <c r="O486" s="231"/>
      <c r="P486" s="231"/>
      <c r="Q486" s="231"/>
      <c r="R486" s="231"/>
      <c r="S486" s="652">
        <v>1</v>
      </c>
      <c r="T486" s="1981" t="s">
        <v>748</v>
      </c>
      <c r="V486" s="15"/>
      <c r="W486" s="9"/>
      <c r="X486" s="9"/>
      <c r="Y486" s="9"/>
      <c r="Z486" s="15"/>
      <c r="AA486" s="15"/>
      <c r="AB486" s="15"/>
      <c r="AC486" s="15"/>
      <c r="AD486" s="15"/>
      <c r="AE486" s="15"/>
      <c r="AF486" s="1848" t="str">
        <f>IF(ISBLANK(AG486),"",LARGE(AF475:AF485,1)+1)</f>
        <v/>
      </c>
      <c r="AG486" s="296"/>
      <c r="AH486" s="231"/>
      <c r="AI486" s="231"/>
      <c r="AJ486" s="231"/>
      <c r="AK486" s="231"/>
      <c r="AL486" s="231"/>
      <c r="AM486" s="652">
        <v>1</v>
      </c>
      <c r="AN486" s="1981" t="s">
        <v>1630</v>
      </c>
      <c r="AP486" s="15"/>
      <c r="AQ486" s="9"/>
      <c r="AR486" s="9"/>
      <c r="AS486" s="9"/>
      <c r="AT486" s="15"/>
      <c r="AU486" s="15"/>
      <c r="AV486" s="15"/>
      <c r="AW486" s="15"/>
      <c r="AX486" s="15"/>
      <c r="AY486" s="15"/>
      <c r="AZ486" s="1848" t="str">
        <f>IF(ISBLANK(BA486),"",LARGE(AZ475:AZ485,1)+1)</f>
        <v/>
      </c>
      <c r="BA486" s="296"/>
      <c r="BB486" s="231"/>
      <c r="BC486" s="231"/>
      <c r="BD486" s="231"/>
      <c r="BE486" s="231"/>
      <c r="BF486" s="652">
        <v>1</v>
      </c>
      <c r="BG486" s="2461" t="s">
        <v>1632</v>
      </c>
      <c r="BH486" s="2453"/>
      <c r="CH486" s="3">
        <v>1</v>
      </c>
    </row>
    <row r="487" spans="2:86" ht="15.75">
      <c r="B487" s="15"/>
      <c r="C487" s="9"/>
      <c r="D487" s="9"/>
      <c r="E487" s="9"/>
      <c r="F487" s="15"/>
      <c r="G487" s="15"/>
      <c r="H487" s="15"/>
      <c r="I487" s="15"/>
      <c r="J487" s="15"/>
      <c r="K487" s="15"/>
      <c r="L487" s="1848" t="str">
        <f>IF(ISBLANK(M487),"",LARGE(L475:L486,1)+1)</f>
        <v/>
      </c>
      <c r="M487" s="296"/>
      <c r="N487" s="231"/>
      <c r="O487" s="231"/>
      <c r="P487" s="231"/>
      <c r="Q487" s="231"/>
      <c r="R487" s="231"/>
      <c r="S487" s="1982">
        <f>IF(S485=0,0,IF(S486=0,0,S485-S486))</f>
        <v>1</v>
      </c>
      <c r="T487" s="1973" t="s">
        <v>754</v>
      </c>
      <c r="V487" s="15"/>
      <c r="W487" s="9"/>
      <c r="X487" s="9"/>
      <c r="Y487" s="9"/>
      <c r="Z487" s="15"/>
      <c r="AA487" s="15"/>
      <c r="AB487" s="15"/>
      <c r="AC487" s="15"/>
      <c r="AD487" s="15"/>
      <c r="AE487" s="15"/>
      <c r="AF487" s="1848" t="str">
        <f>IF(ISBLANK(AG487),"",LARGE(AF475:AF486,1)+1)</f>
        <v/>
      </c>
      <c r="AG487" s="296"/>
      <c r="AH487" s="231"/>
      <c r="AI487" s="231"/>
      <c r="AJ487" s="231"/>
      <c r="AK487" s="231"/>
      <c r="AL487" s="231"/>
      <c r="AM487" s="1982">
        <f>IF(AM485=0,0,IF(AM486=0,0,AM485-AM486))</f>
        <v>1</v>
      </c>
      <c r="AN487" s="1973" t="s">
        <v>1634</v>
      </c>
      <c r="AP487" s="15"/>
      <c r="AQ487" s="9"/>
      <c r="AR487" s="9"/>
      <c r="AS487" s="9"/>
      <c r="AT487" s="15"/>
      <c r="AU487" s="15"/>
      <c r="AV487" s="15"/>
      <c r="AW487" s="15"/>
      <c r="AX487" s="15"/>
      <c r="AY487" s="15"/>
      <c r="AZ487" s="1848" t="str">
        <f>IF(ISBLANK(BA487),"",LARGE(AZ475:AZ486,1)+1)</f>
        <v/>
      </c>
      <c r="BA487" s="296"/>
      <c r="BB487" s="231"/>
      <c r="BC487" s="231"/>
      <c r="BD487" s="231"/>
      <c r="BE487" s="231"/>
      <c r="BF487" s="1982">
        <f>IF(BF485=0,0,IF(BF486=0,0,BF485-BF486))</f>
        <v>1</v>
      </c>
      <c r="BG487" s="2457" t="s">
        <v>1636</v>
      </c>
      <c r="BH487" s="1977"/>
      <c r="CH487" s="3">
        <v>1</v>
      </c>
    </row>
    <row r="488" spans="2:86" ht="15.75">
      <c r="B488" s="15"/>
      <c r="C488" s="9"/>
      <c r="D488" s="9"/>
      <c r="E488" s="9"/>
      <c r="F488" s="15"/>
      <c r="G488" s="15"/>
      <c r="H488" s="15"/>
      <c r="I488" s="15"/>
      <c r="J488" s="15"/>
      <c r="K488" s="15"/>
      <c r="L488" s="1848" t="str">
        <f>IF(ISBLANK(M488),"",LARGE(L475:L487,1)+1)</f>
        <v/>
      </c>
      <c r="M488" s="296"/>
      <c r="N488" s="231"/>
      <c r="O488" s="231"/>
      <c r="P488" s="231"/>
      <c r="Q488" s="231"/>
      <c r="R488" s="231"/>
      <c r="S488" s="1983">
        <f>IF(S485=0,0,S487/S485)</f>
        <v>0.5</v>
      </c>
      <c r="T488" s="1973" t="s">
        <v>758</v>
      </c>
      <c r="V488" s="15"/>
      <c r="W488" s="9"/>
      <c r="X488" s="9"/>
      <c r="Y488" s="9"/>
      <c r="Z488" s="15"/>
      <c r="AA488" s="15"/>
      <c r="AB488" s="15"/>
      <c r="AC488" s="15"/>
      <c r="AD488" s="15"/>
      <c r="AE488" s="15"/>
      <c r="AF488" s="1848" t="str">
        <f>IF(ISBLANK(AG488),"",LARGE(AF475:AF487,1)+1)</f>
        <v/>
      </c>
      <c r="AG488" s="296"/>
      <c r="AH488" s="231"/>
      <c r="AI488" s="231"/>
      <c r="AJ488" s="231"/>
      <c r="AK488" s="231"/>
      <c r="AL488" s="231"/>
      <c r="AM488" s="1983">
        <f>IF(AM485=0,0,AM487/AM485)</f>
        <v>0.5</v>
      </c>
      <c r="AN488" s="1973" t="s">
        <v>1638</v>
      </c>
      <c r="AP488" s="15"/>
      <c r="AQ488" s="9"/>
      <c r="AR488" s="9"/>
      <c r="AS488" s="9"/>
      <c r="AT488" s="15"/>
      <c r="AU488" s="15"/>
      <c r="AV488" s="15"/>
      <c r="AW488" s="15"/>
      <c r="AX488" s="15"/>
      <c r="AY488" s="15"/>
      <c r="AZ488" s="1848" t="str">
        <f>IF(ISBLANK(BA488),"",LARGE(AZ475:AZ487,1)+1)</f>
        <v/>
      </c>
      <c r="BA488" s="296"/>
      <c r="BB488" s="231"/>
      <c r="BC488" s="231"/>
      <c r="BD488" s="231"/>
      <c r="BE488" s="231"/>
      <c r="BF488" s="1983">
        <f>IF(BF485=0,0,BF487/BF485)</f>
        <v>0.5</v>
      </c>
      <c r="BG488" s="2457" t="s">
        <v>1640</v>
      </c>
      <c r="BH488" s="1977"/>
      <c r="CH488" s="3">
        <v>1</v>
      </c>
    </row>
    <row r="489" spans="2:86" ht="15.75">
      <c r="B489" s="15"/>
      <c r="C489" s="9"/>
      <c r="D489" s="9"/>
      <c r="E489" s="9"/>
      <c r="F489" s="15"/>
      <c r="G489" s="15"/>
      <c r="H489" s="15"/>
      <c r="I489" s="15"/>
      <c r="J489" s="15"/>
      <c r="K489" s="15"/>
      <c r="L489" s="1848" t="str">
        <f>IF(ISBLANK(M489),"",LARGE(L475:L488,1)+1)</f>
        <v/>
      </c>
      <c r="M489" s="296"/>
      <c r="N489" s="231"/>
      <c r="O489" s="231"/>
      <c r="P489" s="231"/>
      <c r="Q489" s="231"/>
      <c r="R489" s="231"/>
      <c r="S489" s="659">
        <v>50</v>
      </c>
      <c r="T489" s="1981" t="s">
        <v>762</v>
      </c>
      <c r="V489" s="15"/>
      <c r="W489" s="9"/>
      <c r="X489" s="9"/>
      <c r="Y489" s="9"/>
      <c r="Z489" s="15"/>
      <c r="AA489" s="15"/>
      <c r="AB489" s="15"/>
      <c r="AC489" s="15"/>
      <c r="AD489" s="15"/>
      <c r="AE489" s="15"/>
      <c r="AF489" s="1848" t="str">
        <f>IF(ISBLANK(AG489),"",LARGE(AF475:AF488,1)+1)</f>
        <v/>
      </c>
      <c r="AG489" s="296"/>
      <c r="AH489" s="231"/>
      <c r="AI489" s="231"/>
      <c r="AJ489" s="231"/>
      <c r="AK489" s="231"/>
      <c r="AL489" s="231"/>
      <c r="AM489" s="659">
        <v>50</v>
      </c>
      <c r="AN489" s="1981" t="s">
        <v>1642</v>
      </c>
      <c r="AP489" s="15"/>
      <c r="AQ489" s="9"/>
      <c r="AR489" s="9"/>
      <c r="AS489" s="9"/>
      <c r="AT489" s="15"/>
      <c r="AU489" s="15"/>
      <c r="AV489" s="15"/>
      <c r="AW489" s="15"/>
      <c r="AX489" s="15"/>
      <c r="AY489" s="15"/>
      <c r="AZ489" s="1848" t="str">
        <f>IF(ISBLANK(BA489),"",LARGE(AZ475:AZ488,1)+1)</f>
        <v/>
      </c>
      <c r="BA489" s="296"/>
      <c r="BB489" s="231"/>
      <c r="BC489" s="231"/>
      <c r="BD489" s="231"/>
      <c r="BE489" s="231"/>
      <c r="BF489" s="659">
        <v>50</v>
      </c>
      <c r="BG489" s="2461" t="s">
        <v>1643</v>
      </c>
      <c r="BH489" s="2453"/>
      <c r="CH489" s="3">
        <v>1</v>
      </c>
    </row>
    <row r="490" spans="2:86" ht="15.75">
      <c r="B490" s="15"/>
      <c r="C490" s="9"/>
      <c r="D490" s="9"/>
      <c r="E490" s="9"/>
      <c r="F490" s="15"/>
      <c r="G490" s="15"/>
      <c r="H490" s="15"/>
      <c r="I490" s="15"/>
      <c r="J490" s="15"/>
      <c r="K490" s="15"/>
      <c r="L490" s="1848" t="str">
        <f>IF(ISBLANK(M490),"",LARGE(L475:L489,1)+1)</f>
        <v/>
      </c>
      <c r="M490" s="296"/>
      <c r="N490" s="231"/>
      <c r="O490" s="231"/>
      <c r="P490" s="231"/>
      <c r="Q490" s="231"/>
      <c r="R490" s="231"/>
      <c r="S490" s="1982">
        <f>S485*S489%</f>
        <v>1</v>
      </c>
      <c r="T490" s="1973" t="s">
        <v>754</v>
      </c>
      <c r="V490" s="15"/>
      <c r="W490" s="9"/>
      <c r="X490" s="9"/>
      <c r="Y490" s="9"/>
      <c r="Z490" s="15"/>
      <c r="AA490" s="15"/>
      <c r="AB490" s="15"/>
      <c r="AC490" s="15"/>
      <c r="AD490" s="15"/>
      <c r="AE490" s="15"/>
      <c r="AF490" s="1848" t="str">
        <f>IF(ISBLANK(AG490),"",LARGE(AF475:AF489,1)+1)</f>
        <v/>
      </c>
      <c r="AG490" s="296"/>
      <c r="AH490" s="231"/>
      <c r="AI490" s="231"/>
      <c r="AJ490" s="231"/>
      <c r="AK490" s="231"/>
      <c r="AL490" s="231"/>
      <c r="AM490" s="1982">
        <f>AM485*AM489%</f>
        <v>1</v>
      </c>
      <c r="AN490" s="1973" t="s">
        <v>1634</v>
      </c>
      <c r="AP490" s="15"/>
      <c r="AQ490" s="9"/>
      <c r="AR490" s="9"/>
      <c r="AS490" s="9"/>
      <c r="AT490" s="15"/>
      <c r="AU490" s="15"/>
      <c r="AV490" s="15"/>
      <c r="AW490" s="15"/>
      <c r="AX490" s="15"/>
      <c r="AY490" s="15"/>
      <c r="AZ490" s="1848" t="str">
        <f>IF(ISBLANK(BA490),"",LARGE(AZ475:AZ489,1)+1)</f>
        <v/>
      </c>
      <c r="BA490" s="296"/>
      <c r="BB490" s="231"/>
      <c r="BC490" s="231"/>
      <c r="BD490" s="231"/>
      <c r="BE490" s="231"/>
      <c r="BF490" s="1982">
        <f>BF485*BF489%</f>
        <v>1</v>
      </c>
      <c r="BG490" s="2457" t="s">
        <v>1636</v>
      </c>
      <c r="BH490" s="1977"/>
      <c r="CH490" s="3">
        <v>1</v>
      </c>
    </row>
    <row r="491" spans="2:86" ht="15.75">
      <c r="B491" s="15"/>
      <c r="C491" s="9"/>
      <c r="D491" s="9"/>
      <c r="E491" s="9"/>
      <c r="F491" s="15"/>
      <c r="G491" s="15"/>
      <c r="H491" s="15"/>
      <c r="I491" s="15"/>
      <c r="J491" s="15"/>
      <c r="K491" s="15"/>
      <c r="L491" s="390" t="s">
        <v>205</v>
      </c>
      <c r="M491" s="1878"/>
      <c r="N491" s="1830"/>
      <c r="O491" s="1830"/>
      <c r="P491" s="1830"/>
      <c r="Q491" s="1830"/>
      <c r="R491" s="1830"/>
      <c r="S491" s="1984">
        <f>S485-S490</f>
        <v>1</v>
      </c>
      <c r="T491" s="1985" t="s">
        <v>765</v>
      </c>
      <c r="V491" s="15"/>
      <c r="W491" s="9"/>
      <c r="X491" s="9"/>
      <c r="Y491" s="9"/>
      <c r="Z491" s="15"/>
      <c r="AA491" s="15"/>
      <c r="AB491" s="15"/>
      <c r="AC491" s="15"/>
      <c r="AD491" s="15"/>
      <c r="AE491" s="15"/>
      <c r="AF491" s="390" t="s">
        <v>1448</v>
      </c>
      <c r="AG491" s="1878"/>
      <c r="AH491" s="1830"/>
      <c r="AI491" s="1830"/>
      <c r="AJ491" s="1830"/>
      <c r="AK491" s="1830"/>
      <c r="AL491" s="1830"/>
      <c r="AM491" s="1984">
        <f>AM485-AM490</f>
        <v>1</v>
      </c>
      <c r="AN491" s="1985" t="s">
        <v>1516</v>
      </c>
      <c r="AP491" s="15"/>
      <c r="AQ491" s="9"/>
      <c r="AR491" s="9"/>
      <c r="AS491" s="9"/>
      <c r="AT491" s="15"/>
      <c r="AU491" s="15"/>
      <c r="AV491" s="15"/>
      <c r="AW491" s="15"/>
      <c r="AX491" s="15"/>
      <c r="AY491" s="15"/>
      <c r="AZ491" s="390" t="s">
        <v>926</v>
      </c>
      <c r="BA491" s="1878"/>
      <c r="BB491" s="1830"/>
      <c r="BC491" s="1830"/>
      <c r="BD491" s="1830"/>
      <c r="BE491" s="1830"/>
      <c r="BF491" s="1984">
        <f>BF485-BF490</f>
        <v>1</v>
      </c>
      <c r="BG491" s="2462" t="s">
        <v>1517</v>
      </c>
      <c r="BH491" s="2454"/>
      <c r="CH491" s="3">
        <v>1</v>
      </c>
    </row>
    <row r="492" spans="2:86" ht="15.75">
      <c r="B492" s="15"/>
      <c r="C492" s="9"/>
      <c r="D492" s="9"/>
      <c r="E492" s="9"/>
      <c r="F492" s="15"/>
      <c r="G492" s="15"/>
      <c r="H492" s="15"/>
      <c r="I492" s="15"/>
      <c r="J492" s="15"/>
      <c r="K492" s="15"/>
      <c r="L492" s="1880"/>
      <c r="M492" s="1881"/>
      <c r="N492" s="1882"/>
      <c r="O492" s="1882"/>
      <c r="P492" s="1852"/>
      <c r="Q492" s="1852"/>
      <c r="R492" s="1852"/>
      <c r="S492" s="1852"/>
      <c r="T492" s="1852"/>
      <c r="V492" s="15"/>
      <c r="W492" s="9"/>
      <c r="X492" s="9"/>
      <c r="Y492" s="9"/>
      <c r="Z492" s="15"/>
      <c r="AA492" s="15"/>
      <c r="AB492" s="15"/>
      <c r="AC492" s="15"/>
      <c r="AD492" s="15"/>
      <c r="AE492" s="15"/>
      <c r="AF492" s="1880"/>
      <c r="AG492" s="1881"/>
      <c r="AH492" s="1882"/>
      <c r="AI492" s="1882"/>
      <c r="AJ492" s="1852"/>
      <c r="AK492" s="1852"/>
      <c r="AL492" s="1852"/>
      <c r="AM492" s="1852"/>
      <c r="AN492" s="1852"/>
      <c r="AP492" s="15"/>
      <c r="AQ492" s="9"/>
      <c r="AR492" s="9"/>
      <c r="AS492" s="9"/>
      <c r="AT492" s="15"/>
      <c r="AU492" s="15"/>
      <c r="AV492" s="15"/>
      <c r="AW492" s="15"/>
      <c r="AX492" s="15"/>
      <c r="AY492" s="15"/>
      <c r="AZ492" s="1880"/>
      <c r="BA492" s="1881"/>
      <c r="BB492" s="1882"/>
      <c r="BC492" s="1882"/>
      <c r="BD492" s="1852"/>
      <c r="BE492" s="1852"/>
      <c r="BF492" s="1852"/>
      <c r="BG492" s="1852"/>
      <c r="BH492" s="1852"/>
      <c r="CH492" s="3">
        <v>1</v>
      </c>
    </row>
    <row r="493" spans="2:86" ht="15.75">
      <c r="B493" s="15"/>
      <c r="C493" s="9"/>
      <c r="D493" s="9"/>
      <c r="E493" s="9"/>
      <c r="F493" s="15"/>
      <c r="G493" s="15"/>
      <c r="H493" s="15"/>
      <c r="I493" s="15"/>
      <c r="J493" s="15"/>
      <c r="K493" s="15"/>
      <c r="L493" s="1813" t="s">
        <v>8456</v>
      </c>
      <c r="M493" s="265"/>
      <c r="N493" s="265"/>
      <c r="O493" s="265"/>
      <c r="P493" s="265"/>
      <c r="Q493" s="266"/>
      <c r="R493" s="266"/>
      <c r="S493" s="266"/>
      <c r="T493" s="655" t="s">
        <v>8478</v>
      </c>
      <c r="V493" s="15"/>
      <c r="W493" s="9"/>
      <c r="X493" s="9"/>
      <c r="Y493" s="9"/>
      <c r="Z493" s="15"/>
      <c r="AA493" s="15"/>
      <c r="AB493" s="15"/>
      <c r="AC493" s="15"/>
      <c r="AD493" s="15"/>
      <c r="AE493" s="15"/>
      <c r="AF493" s="1842" t="s">
        <v>8548</v>
      </c>
      <c r="AG493" s="265"/>
      <c r="AH493" s="265"/>
      <c r="AI493" s="265"/>
      <c r="AJ493" s="265"/>
      <c r="AK493" s="266"/>
      <c r="AL493" s="266"/>
      <c r="AM493" s="266"/>
      <c r="AN493" s="655" t="s">
        <v>8478</v>
      </c>
      <c r="AP493" s="15"/>
      <c r="AQ493" s="9"/>
      <c r="AR493" s="9"/>
      <c r="AS493" s="9"/>
      <c r="AT493" s="15"/>
      <c r="AU493" s="15"/>
      <c r="AV493" s="15"/>
      <c r="AW493" s="15"/>
      <c r="AX493" s="15"/>
      <c r="AY493" s="15"/>
      <c r="AZ493" s="1842" t="s">
        <v>8549</v>
      </c>
      <c r="BA493" s="265"/>
      <c r="BB493" s="265"/>
      <c r="BC493" s="265"/>
      <c r="BD493" s="265"/>
      <c r="BE493" s="266"/>
      <c r="BF493" s="266"/>
      <c r="BG493" s="266"/>
      <c r="BH493" s="655" t="s">
        <v>8478</v>
      </c>
      <c r="CH493" s="3">
        <v>1</v>
      </c>
    </row>
    <row r="494" spans="2:86" ht="15.75">
      <c r="B494" s="15"/>
      <c r="C494" s="9"/>
      <c r="D494" s="9"/>
      <c r="E494" s="9"/>
      <c r="F494" s="15"/>
      <c r="G494" s="15"/>
      <c r="H494" s="15"/>
      <c r="I494" s="15"/>
      <c r="J494" s="15"/>
      <c r="K494" s="15"/>
      <c r="L494" s="557"/>
      <c r="M494" s="1986"/>
      <c r="N494" s="558" t="s">
        <v>8479</v>
      </c>
      <c r="O494" s="559">
        <v>175</v>
      </c>
      <c r="P494" s="560" t="s">
        <v>37</v>
      </c>
      <c r="Q494" s="231"/>
      <c r="R494" s="231"/>
      <c r="S494" s="393"/>
      <c r="T494" s="1876"/>
      <c r="V494" s="15"/>
      <c r="W494" s="9"/>
      <c r="X494" s="9"/>
      <c r="Y494" s="9"/>
      <c r="Z494" s="15"/>
      <c r="AA494" s="15"/>
      <c r="AB494" s="15"/>
      <c r="AC494" s="15"/>
      <c r="AD494" s="15"/>
      <c r="AE494" s="15"/>
      <c r="AF494" s="557"/>
      <c r="AG494" s="1986"/>
      <c r="AH494" s="558" t="s">
        <v>8479</v>
      </c>
      <c r="AI494" s="559">
        <v>175</v>
      </c>
      <c r="AJ494" s="560" t="s">
        <v>37</v>
      </c>
      <c r="AK494" s="231"/>
      <c r="AL494" s="231"/>
      <c r="AM494" s="393"/>
      <c r="AN494" s="1876"/>
      <c r="AP494" s="15"/>
      <c r="AQ494" s="9"/>
      <c r="AR494" s="9"/>
      <c r="AS494" s="9"/>
      <c r="AT494" s="15"/>
      <c r="AU494" s="15"/>
      <c r="AV494" s="15"/>
      <c r="AW494" s="15"/>
      <c r="AX494" s="15"/>
      <c r="AY494" s="15"/>
      <c r="AZ494" s="557"/>
      <c r="BA494" s="1986"/>
      <c r="BB494" s="558" t="s">
        <v>1574</v>
      </c>
      <c r="BC494" s="559">
        <v>175</v>
      </c>
      <c r="BD494" s="560" t="s">
        <v>1572</v>
      </c>
      <c r="BE494" s="231"/>
      <c r="BF494" s="231"/>
      <c r="BG494" s="393"/>
      <c r="BH494" s="1876"/>
      <c r="CH494" s="3">
        <v>1</v>
      </c>
    </row>
    <row r="495" spans="2:86" ht="15.75">
      <c r="B495" s="15"/>
      <c r="C495" s="9"/>
      <c r="D495" s="9"/>
      <c r="E495" s="9"/>
      <c r="F495" s="15"/>
      <c r="G495" s="15"/>
      <c r="H495" s="15"/>
      <c r="I495" s="15"/>
      <c r="J495" s="15"/>
      <c r="K495" s="15"/>
      <c r="L495" s="563"/>
      <c r="M495" s="1987"/>
      <c r="N495" s="1988" t="s">
        <v>626</v>
      </c>
      <c r="O495" s="1989" t="s">
        <v>8480</v>
      </c>
      <c r="P495" s="1990" t="s">
        <v>8481</v>
      </c>
      <c r="Q495" s="231"/>
      <c r="R495" s="231"/>
      <c r="S495" s="1991"/>
      <c r="T495" s="1992" t="s">
        <v>8482</v>
      </c>
      <c r="V495" s="15"/>
      <c r="W495" s="9"/>
      <c r="X495" s="9"/>
      <c r="Y495" s="9"/>
      <c r="Z495" s="15"/>
      <c r="AA495" s="15"/>
      <c r="AB495" s="15"/>
      <c r="AC495" s="15"/>
      <c r="AD495" s="15"/>
      <c r="AE495" s="15"/>
      <c r="AF495" s="563"/>
      <c r="AG495" s="1987"/>
      <c r="AH495" s="1988" t="s">
        <v>626</v>
      </c>
      <c r="AI495" s="1989" t="s">
        <v>8480</v>
      </c>
      <c r="AJ495" s="1990" t="s">
        <v>8481</v>
      </c>
      <c r="AK495" s="231"/>
      <c r="AL495" s="231"/>
      <c r="AM495" s="1991"/>
      <c r="AN495" s="1992" t="s">
        <v>8482</v>
      </c>
      <c r="AP495" s="15"/>
      <c r="AQ495" s="9"/>
      <c r="AR495" s="9"/>
      <c r="AS495" s="9"/>
      <c r="AT495" s="15"/>
      <c r="AU495" s="15"/>
      <c r="AV495" s="15"/>
      <c r="AW495" s="15"/>
      <c r="AX495" s="15"/>
      <c r="AY495" s="15"/>
      <c r="AZ495" s="563"/>
      <c r="BA495" s="1987"/>
      <c r="BB495" s="1988" t="s">
        <v>1571</v>
      </c>
      <c r="BC495" s="1989" t="s">
        <v>8480</v>
      </c>
      <c r="BD495" s="1990" t="s">
        <v>8551</v>
      </c>
      <c r="BE495" s="231"/>
      <c r="BF495" s="231"/>
      <c r="BG495" s="469" t="s">
        <v>8482</v>
      </c>
      <c r="BH495" s="1992"/>
      <c r="CH495" s="3">
        <v>1</v>
      </c>
    </row>
    <row r="496" spans="2:86">
      <c r="B496" s="15"/>
      <c r="C496" s="9"/>
      <c r="D496" s="9"/>
      <c r="E496" s="9"/>
      <c r="F496" s="15"/>
      <c r="G496" s="15"/>
      <c r="H496" s="15"/>
      <c r="I496" s="15"/>
      <c r="J496" s="15"/>
      <c r="K496" s="15"/>
      <c r="L496" s="1993">
        <f>O496*O494</f>
        <v>262.5</v>
      </c>
      <c r="M496" s="1994" t="s">
        <v>627</v>
      </c>
      <c r="N496" s="1995">
        <v>12</v>
      </c>
      <c r="O496" s="1996">
        <v>1.5</v>
      </c>
      <c r="P496" s="1997" t="s">
        <v>8483</v>
      </c>
      <c r="Q496" s="1998" t="str">
        <f t="shared" ref="Q496:Q504" si="66">IF(OR(N496="",L496=0),"",INT(L496/N496) &amp;""&amp; " de " &amp; N496 &amp;" "&amp;P496&amp;  IF(MOD(L496,N496)&gt;0," + 1 " &amp; "de " &amp; TEXT(MOD(L496,N496)&amp;""&amp;P496,"0.00"),""))</f>
        <v>21 de 12 cuisse + 1 de 10.5cuisse</v>
      </c>
      <c r="R496" s="1998"/>
      <c r="S496" s="1999"/>
      <c r="T496" s="2000" t="s">
        <v>639</v>
      </c>
      <c r="V496" s="15"/>
      <c r="W496" s="9"/>
      <c r="X496" s="9"/>
      <c r="Y496" s="9"/>
      <c r="Z496" s="15"/>
      <c r="AA496" s="15"/>
      <c r="AB496" s="15"/>
      <c r="AC496" s="15"/>
      <c r="AD496" s="15"/>
      <c r="AE496" s="15"/>
      <c r="AF496" s="1993">
        <f>AI496*AI494</f>
        <v>262.5</v>
      </c>
      <c r="AG496" s="1994" t="s">
        <v>627</v>
      </c>
      <c r="AH496" s="1995">
        <v>12</v>
      </c>
      <c r="AI496" s="1996">
        <v>1.5</v>
      </c>
      <c r="AJ496" s="1997" t="s">
        <v>8483</v>
      </c>
      <c r="AK496" s="1998" t="str">
        <f t="shared" ref="AK496:AK504" si="67">IF(OR(AH496="",AF496=0),"",INT(AF496/AH496) &amp;""&amp; " de " &amp; AH496 &amp;" "&amp;AJ496&amp;  IF(MOD(AF496,AH496)&gt;0," + 1 " &amp; "de " &amp; TEXT(MOD(AF496,AH496)&amp;""&amp;AJ496,"0.00"),""))</f>
        <v>21 de 12 cuisse + 1 de 10.5cuisse</v>
      </c>
      <c r="AL496" s="1998"/>
      <c r="AM496" s="1999"/>
      <c r="AN496" s="2000" t="s">
        <v>1577</v>
      </c>
      <c r="AP496" s="15"/>
      <c r="AQ496" s="9"/>
      <c r="AR496" s="9"/>
      <c r="AS496" s="9"/>
      <c r="AT496" s="15"/>
      <c r="AU496" s="15"/>
      <c r="AV496" s="15"/>
      <c r="AW496" s="15"/>
      <c r="AX496" s="15"/>
      <c r="AY496" s="15"/>
      <c r="AZ496" s="1993">
        <f>BC496*BC494</f>
        <v>262.5</v>
      </c>
      <c r="BA496" s="1994" t="s">
        <v>1573</v>
      </c>
      <c r="BB496" s="1995">
        <v>12</v>
      </c>
      <c r="BC496" s="1996">
        <v>1.5</v>
      </c>
      <c r="BD496" s="1997" t="s">
        <v>8483</v>
      </c>
      <c r="BE496" s="1998" t="str">
        <f t="shared" ref="BE496:BE504" si="68">IF(OR(BB496="",AZ496=0),"",INT(AZ496/BB496) &amp;""&amp; " de " &amp; BB496 &amp;" "&amp;BD496&amp;  IF(MOD(AZ496,BB496)&gt;0," + 1 " &amp; "de " &amp; TEXT(MOD(AZ496,BB496)&amp;""&amp;BD496,"0.00"),""))</f>
        <v>21 de 12 cuisse + 1 de 10.5cuisse</v>
      </c>
      <c r="BF496" s="1998"/>
      <c r="BG496" s="1999" t="s">
        <v>1587</v>
      </c>
      <c r="BH496" s="2000"/>
      <c r="CH496" s="3">
        <v>1</v>
      </c>
    </row>
    <row r="497" spans="2:86">
      <c r="B497" s="15"/>
      <c r="C497" s="9"/>
      <c r="D497" s="9"/>
      <c r="E497" s="9"/>
      <c r="F497" s="15"/>
      <c r="G497" s="15"/>
      <c r="H497" s="15"/>
      <c r="I497" s="15"/>
      <c r="J497" s="15"/>
      <c r="K497" s="15"/>
      <c r="L497" s="1993">
        <f>O497*O494</f>
        <v>175</v>
      </c>
      <c r="M497" s="1994" t="s">
        <v>630</v>
      </c>
      <c r="N497" s="1995">
        <v>24</v>
      </c>
      <c r="O497" s="1996">
        <v>1</v>
      </c>
      <c r="P497" s="1997" t="s">
        <v>8483</v>
      </c>
      <c r="Q497" s="1998" t="str">
        <f t="shared" si="66"/>
        <v>7 de 24 cuisse + 1 de 7cuisse</v>
      </c>
      <c r="R497" s="1998"/>
      <c r="S497" s="1999"/>
      <c r="T497" s="2000" t="s">
        <v>640</v>
      </c>
      <c r="V497" s="15"/>
      <c r="W497" s="9"/>
      <c r="X497" s="9"/>
      <c r="Y497" s="9"/>
      <c r="Z497" s="15"/>
      <c r="AA497" s="15"/>
      <c r="AB497" s="15"/>
      <c r="AC497" s="15"/>
      <c r="AD497" s="15"/>
      <c r="AE497" s="15"/>
      <c r="AF497" s="1993">
        <f>AI497*AI494</f>
        <v>175</v>
      </c>
      <c r="AG497" s="1994" t="s">
        <v>630</v>
      </c>
      <c r="AH497" s="1995">
        <v>24</v>
      </c>
      <c r="AI497" s="1996">
        <v>1</v>
      </c>
      <c r="AJ497" s="1997" t="s">
        <v>8483</v>
      </c>
      <c r="AK497" s="1998" t="str">
        <f t="shared" si="67"/>
        <v>7 de 24 cuisse + 1 de 7cuisse</v>
      </c>
      <c r="AL497" s="1998"/>
      <c r="AM497" s="1999"/>
      <c r="AN497" s="2000" t="s">
        <v>1583</v>
      </c>
      <c r="AP497" s="15"/>
      <c r="AQ497" s="9"/>
      <c r="AR497" s="9"/>
      <c r="AS497" s="9"/>
      <c r="AT497" s="15"/>
      <c r="AU497" s="15"/>
      <c r="AV497" s="15"/>
      <c r="AW497" s="15"/>
      <c r="AX497" s="15"/>
      <c r="AY497" s="15"/>
      <c r="AZ497" s="1993">
        <f>BC497*BC494</f>
        <v>175</v>
      </c>
      <c r="BA497" s="1994" t="s">
        <v>1575</v>
      </c>
      <c r="BB497" s="1995">
        <v>24</v>
      </c>
      <c r="BC497" s="1996">
        <v>1</v>
      </c>
      <c r="BD497" s="1997" t="s">
        <v>8483</v>
      </c>
      <c r="BE497" s="1998" t="str">
        <f t="shared" si="68"/>
        <v>7 de 24 cuisse + 1 de 7cuisse</v>
      </c>
      <c r="BF497" s="1998"/>
      <c r="BG497" s="1999" t="s">
        <v>1587</v>
      </c>
      <c r="BH497" s="2000"/>
      <c r="CH497" s="3">
        <v>1</v>
      </c>
    </row>
    <row r="498" spans="2:86">
      <c r="B498" s="15"/>
      <c r="C498" s="9"/>
      <c r="D498" s="9"/>
      <c r="E498" s="9"/>
      <c r="F498" s="15"/>
      <c r="G498" s="15"/>
      <c r="H498" s="15"/>
      <c r="I498" s="15"/>
      <c r="J498" s="15"/>
      <c r="K498" s="15"/>
      <c r="L498" s="1993">
        <f>O498*O494</f>
        <v>175</v>
      </c>
      <c r="M498" s="1994" t="s">
        <v>635</v>
      </c>
      <c r="N498" s="1995">
        <v>25</v>
      </c>
      <c r="O498" s="1996">
        <v>1</v>
      </c>
      <c r="P498" s="1997" t="s">
        <v>8484</v>
      </c>
      <c r="Q498" s="1998" t="str">
        <f t="shared" si="66"/>
        <v>7 de 25 escalope</v>
      </c>
      <c r="R498" s="1998"/>
      <c r="S498" s="1999"/>
      <c r="T498" s="2000" t="s">
        <v>642</v>
      </c>
      <c r="V498" s="15"/>
      <c r="W498" s="9"/>
      <c r="X498" s="9"/>
      <c r="Y498" s="9"/>
      <c r="Z498" s="15"/>
      <c r="AA498" s="15"/>
      <c r="AB498" s="15"/>
      <c r="AC498" s="15"/>
      <c r="AD498" s="15"/>
      <c r="AE498" s="15"/>
      <c r="AF498" s="1993">
        <f>AI498*AI494</f>
        <v>175</v>
      </c>
      <c r="AG498" s="1994" t="s">
        <v>635</v>
      </c>
      <c r="AH498" s="1995">
        <v>25</v>
      </c>
      <c r="AI498" s="1996">
        <v>1</v>
      </c>
      <c r="AJ498" s="1997" t="s">
        <v>8484</v>
      </c>
      <c r="AK498" s="1998" t="str">
        <f t="shared" si="67"/>
        <v>7 de 25 escalope</v>
      </c>
      <c r="AL498" s="1998"/>
      <c r="AM498" s="1999"/>
      <c r="AN498" s="2000" t="s">
        <v>1583</v>
      </c>
      <c r="AP498" s="15"/>
      <c r="AQ498" s="9"/>
      <c r="AR498" s="9"/>
      <c r="AS498" s="9"/>
      <c r="AT498" s="15"/>
      <c r="AU498" s="15"/>
      <c r="AV498" s="15"/>
      <c r="AW498" s="15"/>
      <c r="AX498" s="15"/>
      <c r="AY498" s="15"/>
      <c r="AZ498" s="1993">
        <f>BC498*BC494</f>
        <v>175</v>
      </c>
      <c r="BA498" s="1994" t="s">
        <v>1576</v>
      </c>
      <c r="BB498" s="1995">
        <v>25</v>
      </c>
      <c r="BC498" s="1996">
        <v>1</v>
      </c>
      <c r="BD498" s="1997" t="s">
        <v>8484</v>
      </c>
      <c r="BE498" s="1998" t="str">
        <f t="shared" si="68"/>
        <v>7 de 25 escalope</v>
      </c>
      <c r="BF498" s="1998"/>
      <c r="BG498" s="1999" t="s">
        <v>1587</v>
      </c>
      <c r="BH498" s="2000"/>
      <c r="CH498" s="3">
        <v>1</v>
      </c>
    </row>
    <row r="499" spans="2:86">
      <c r="B499" s="15"/>
      <c r="C499" s="9"/>
      <c r="D499" s="9"/>
      <c r="E499" s="9"/>
      <c r="F499" s="15"/>
      <c r="G499" s="15"/>
      <c r="H499" s="15"/>
      <c r="I499" s="15"/>
      <c r="J499" s="15"/>
      <c r="K499" s="15"/>
      <c r="L499" s="1993">
        <f>O499*O494</f>
        <v>175</v>
      </c>
      <c r="M499" s="1994" t="s">
        <v>8485</v>
      </c>
      <c r="N499" s="1995">
        <v>60</v>
      </c>
      <c r="O499" s="1996">
        <v>1</v>
      </c>
      <c r="P499" s="1997" t="s">
        <v>8486</v>
      </c>
      <c r="Q499" s="1998" t="str">
        <f t="shared" si="66"/>
        <v>2 de 60 tranche + 1 de 55tranche</v>
      </c>
      <c r="R499" s="1998"/>
      <c r="S499" s="1999"/>
      <c r="T499" s="2000" t="s">
        <v>644</v>
      </c>
      <c r="V499" s="15"/>
      <c r="W499" s="9"/>
      <c r="X499" s="9"/>
      <c r="Y499" s="9"/>
      <c r="Z499" s="15"/>
      <c r="AA499" s="15"/>
      <c r="AB499" s="15"/>
      <c r="AC499" s="15"/>
      <c r="AD499" s="15"/>
      <c r="AE499" s="15"/>
      <c r="AF499" s="1993">
        <f>AI499*AI494</f>
        <v>175</v>
      </c>
      <c r="AG499" s="1994" t="s">
        <v>8485</v>
      </c>
      <c r="AH499" s="1995">
        <v>60</v>
      </c>
      <c r="AI499" s="1996">
        <v>1</v>
      </c>
      <c r="AJ499" s="1997" t="s">
        <v>8486</v>
      </c>
      <c r="AK499" s="1998" t="str">
        <f t="shared" si="67"/>
        <v>2 de 60 tranche + 1 de 55tranche</v>
      </c>
      <c r="AL499" s="1998"/>
      <c r="AM499" s="1999"/>
      <c r="AN499" s="2000" t="s">
        <v>1586</v>
      </c>
      <c r="AP499" s="15"/>
      <c r="AQ499" s="9"/>
      <c r="AR499" s="9"/>
      <c r="AS499" s="9"/>
      <c r="AT499" s="15"/>
      <c r="AU499" s="15"/>
      <c r="AV499" s="15"/>
      <c r="AW499" s="15"/>
      <c r="AX499" s="15"/>
      <c r="AY499" s="15"/>
      <c r="AZ499" s="1993">
        <f>BC499*BC494</f>
        <v>175</v>
      </c>
      <c r="BA499" s="1994" t="s">
        <v>1579</v>
      </c>
      <c r="BB499" s="1995">
        <v>60</v>
      </c>
      <c r="BC499" s="1996">
        <v>1</v>
      </c>
      <c r="BD499" s="1997" t="s">
        <v>8486</v>
      </c>
      <c r="BE499" s="1998" t="str">
        <f t="shared" si="68"/>
        <v>2 de 60 tranche + 1 de 55tranche</v>
      </c>
      <c r="BF499" s="1998"/>
      <c r="BG499" s="1999" t="s">
        <v>1587</v>
      </c>
      <c r="BH499" s="2000"/>
      <c r="CH499" s="3">
        <v>1</v>
      </c>
    </row>
    <row r="500" spans="2:86">
      <c r="B500" s="15"/>
      <c r="C500" s="9"/>
      <c r="D500" s="9"/>
      <c r="E500" s="9"/>
      <c r="F500" s="15"/>
      <c r="G500" s="15"/>
      <c r="H500" s="15"/>
      <c r="I500" s="15"/>
      <c r="J500" s="15"/>
      <c r="K500" s="15"/>
      <c r="L500" s="1993">
        <f>O500*O494</f>
        <v>175</v>
      </c>
      <c r="M500" s="1994" t="s">
        <v>641</v>
      </c>
      <c r="N500" s="1995">
        <v>25</v>
      </c>
      <c r="O500" s="1996">
        <v>1</v>
      </c>
      <c r="P500" s="1997" t="s">
        <v>8487</v>
      </c>
      <c r="Q500" s="1998" t="str">
        <f t="shared" si="66"/>
        <v>7 de 25 paupiettes</v>
      </c>
      <c r="R500" s="1998"/>
      <c r="S500" s="1999"/>
      <c r="T500" s="2000" t="s">
        <v>646</v>
      </c>
      <c r="V500" s="15"/>
      <c r="W500" s="9"/>
      <c r="X500" s="9"/>
      <c r="Y500" s="9"/>
      <c r="Z500" s="15"/>
      <c r="AA500" s="15"/>
      <c r="AB500" s="15"/>
      <c r="AC500" s="15"/>
      <c r="AD500" s="15"/>
      <c r="AE500" s="15"/>
      <c r="AF500" s="1993">
        <f>AI500*AI494</f>
        <v>175</v>
      </c>
      <c r="AG500" s="1994" t="s">
        <v>641</v>
      </c>
      <c r="AH500" s="1995">
        <v>25</v>
      </c>
      <c r="AI500" s="1996">
        <v>1</v>
      </c>
      <c r="AJ500" s="1997" t="s">
        <v>8487</v>
      </c>
      <c r="AK500" s="1998" t="str">
        <f t="shared" si="67"/>
        <v>7 de 25 paupiettes</v>
      </c>
      <c r="AL500" s="1998"/>
      <c r="AM500" s="1999"/>
      <c r="AN500" s="2000" t="s">
        <v>1583</v>
      </c>
      <c r="AP500" s="15"/>
      <c r="AQ500" s="9"/>
      <c r="AR500" s="9"/>
      <c r="AS500" s="9"/>
      <c r="AT500" s="15"/>
      <c r="AU500" s="15"/>
      <c r="AV500" s="15"/>
      <c r="AW500" s="15"/>
      <c r="AX500" s="15"/>
      <c r="AY500" s="15"/>
      <c r="AZ500" s="1993">
        <f>BC500*BC494</f>
        <v>175</v>
      </c>
      <c r="BA500" s="1994" t="s">
        <v>1582</v>
      </c>
      <c r="BB500" s="1995">
        <v>25</v>
      </c>
      <c r="BC500" s="1996">
        <v>1</v>
      </c>
      <c r="BD500" s="1997" t="s">
        <v>8487</v>
      </c>
      <c r="BE500" s="1998" t="str">
        <f t="shared" si="68"/>
        <v>7 de 25 paupiettes</v>
      </c>
      <c r="BF500" s="1998"/>
      <c r="BG500" s="1999" t="s">
        <v>1587</v>
      </c>
      <c r="BH500" s="2000"/>
      <c r="CH500" s="3">
        <v>1</v>
      </c>
    </row>
    <row r="501" spans="2:86">
      <c r="B501" s="15"/>
      <c r="C501" s="9"/>
      <c r="D501" s="9"/>
      <c r="E501" s="9"/>
      <c r="F501" s="15"/>
      <c r="G501" s="15"/>
      <c r="H501" s="15"/>
      <c r="I501" s="15"/>
      <c r="J501" s="15"/>
      <c r="K501" s="15"/>
      <c r="L501" s="1993">
        <f>O501*O494</f>
        <v>175</v>
      </c>
      <c r="M501" s="1994" t="s">
        <v>643</v>
      </c>
      <c r="N501" s="1995">
        <v>20</v>
      </c>
      <c r="O501" s="1996">
        <v>1</v>
      </c>
      <c r="P501" s="1997" t="s">
        <v>8488</v>
      </c>
      <c r="Q501" s="1998" t="str">
        <f t="shared" si="66"/>
        <v>8 de 20 tomates + 1 de 15tomates</v>
      </c>
      <c r="R501" s="1998"/>
      <c r="S501" s="393"/>
      <c r="T501" s="2000" t="s">
        <v>639</v>
      </c>
      <c r="V501" s="15"/>
      <c r="W501" s="9"/>
      <c r="X501" s="9"/>
      <c r="Y501" s="9"/>
      <c r="Z501" s="15"/>
      <c r="AA501" s="15"/>
      <c r="AB501" s="15"/>
      <c r="AC501" s="15"/>
      <c r="AD501" s="15"/>
      <c r="AE501" s="15"/>
      <c r="AF501" s="1993">
        <f>AI501*AI494</f>
        <v>175</v>
      </c>
      <c r="AG501" s="1994" t="s">
        <v>643</v>
      </c>
      <c r="AH501" s="1995">
        <v>20</v>
      </c>
      <c r="AI501" s="1996">
        <v>1</v>
      </c>
      <c r="AJ501" s="1997" t="s">
        <v>8488</v>
      </c>
      <c r="AK501" s="1998" t="str">
        <f t="shared" si="67"/>
        <v>8 de 20 tomates + 1 de 15tomates</v>
      </c>
      <c r="AL501" s="1998"/>
      <c r="AM501" s="393"/>
      <c r="AN501" s="2000" t="s">
        <v>1583</v>
      </c>
      <c r="AP501" s="15"/>
      <c r="AQ501" s="9"/>
      <c r="AR501" s="9"/>
      <c r="AS501" s="9"/>
      <c r="AT501" s="15"/>
      <c r="AU501" s="15"/>
      <c r="AV501" s="15"/>
      <c r="AW501" s="15"/>
      <c r="AX501" s="15"/>
      <c r="AY501" s="15"/>
      <c r="AZ501" s="1993">
        <f>BC501*BC494</f>
        <v>175</v>
      </c>
      <c r="BA501" s="1994" t="s">
        <v>1585</v>
      </c>
      <c r="BB501" s="1995">
        <v>20</v>
      </c>
      <c r="BC501" s="1996">
        <v>1</v>
      </c>
      <c r="BD501" s="1997" t="s">
        <v>8488</v>
      </c>
      <c r="BE501" s="1998" t="str">
        <f t="shared" si="68"/>
        <v>8 de 20 tomates + 1 de 15tomates</v>
      </c>
      <c r="BF501" s="1998"/>
      <c r="BG501" s="1999" t="s">
        <v>1587</v>
      </c>
      <c r="BH501" s="2000"/>
      <c r="CH501" s="3">
        <v>1</v>
      </c>
    </row>
    <row r="502" spans="2:86">
      <c r="B502" s="15"/>
      <c r="C502" s="9"/>
      <c r="D502" s="9"/>
      <c r="E502" s="9"/>
      <c r="F502" s="15"/>
      <c r="G502" s="15"/>
      <c r="H502" s="15"/>
      <c r="I502" s="15"/>
      <c r="J502" s="15"/>
      <c r="K502" s="15"/>
      <c r="L502" s="1993">
        <f>O502*O494</f>
        <v>31.5</v>
      </c>
      <c r="M502" s="1994" t="s">
        <v>645</v>
      </c>
      <c r="N502" s="1995">
        <v>7.2</v>
      </c>
      <c r="O502" s="1996">
        <v>0.18</v>
      </c>
      <c r="P502" s="1997" t="s">
        <v>147</v>
      </c>
      <c r="Q502" s="1998" t="str">
        <f t="shared" si="66"/>
        <v>4 de 7.2 kg + 1 de 2.7kg</v>
      </c>
      <c r="R502" s="1998"/>
      <c r="S502" s="393"/>
      <c r="T502" s="2000" t="s">
        <v>640</v>
      </c>
      <c r="V502" s="15"/>
      <c r="W502" s="9"/>
      <c r="X502" s="9"/>
      <c r="Y502" s="9"/>
      <c r="Z502" s="15"/>
      <c r="AA502" s="15"/>
      <c r="AB502" s="15"/>
      <c r="AC502" s="15"/>
      <c r="AD502" s="15"/>
      <c r="AE502" s="15"/>
      <c r="AF502" s="1993">
        <f>AI502*AI494</f>
        <v>31.5</v>
      </c>
      <c r="AG502" s="1994" t="s">
        <v>645</v>
      </c>
      <c r="AH502" s="1995">
        <v>7.2</v>
      </c>
      <c r="AI502" s="1996">
        <v>0.18</v>
      </c>
      <c r="AJ502" s="1997" t="s">
        <v>147</v>
      </c>
      <c r="AK502" s="1998" t="str">
        <f t="shared" si="67"/>
        <v>4 de 7.2 kg + 1 de 2.7kg</v>
      </c>
      <c r="AL502" s="1998"/>
      <c r="AM502" s="393"/>
      <c r="AN502" s="2000" t="s">
        <v>1583</v>
      </c>
      <c r="AP502" s="15"/>
      <c r="AQ502" s="9"/>
      <c r="AR502" s="9"/>
      <c r="AS502" s="9"/>
      <c r="AT502" s="15"/>
      <c r="AU502" s="15"/>
      <c r="AV502" s="15"/>
      <c r="AW502" s="15"/>
      <c r="AX502" s="15"/>
      <c r="AY502" s="15"/>
      <c r="AZ502" s="1993">
        <f>BC502*BC494</f>
        <v>31.5</v>
      </c>
      <c r="BA502" s="1994" t="s">
        <v>1588</v>
      </c>
      <c r="BB502" s="1995">
        <v>7.2</v>
      </c>
      <c r="BC502" s="1996">
        <v>0.18</v>
      </c>
      <c r="BD502" s="1997" t="s">
        <v>147</v>
      </c>
      <c r="BE502" s="1998" t="str">
        <f t="shared" si="68"/>
        <v>4 de 7.2 kg + 1 de 2.7kg</v>
      </c>
      <c r="BF502" s="1998"/>
      <c r="BG502" s="1999" t="s">
        <v>1587</v>
      </c>
      <c r="BH502" s="2000"/>
      <c r="CH502" s="3">
        <v>1</v>
      </c>
    </row>
    <row r="503" spans="2:86">
      <c r="B503" s="15"/>
      <c r="C503" s="9"/>
      <c r="D503" s="9"/>
      <c r="E503" s="9"/>
      <c r="F503" s="15"/>
      <c r="G503" s="15"/>
      <c r="H503" s="15"/>
      <c r="I503" s="15"/>
      <c r="J503" s="15"/>
      <c r="K503" s="15"/>
      <c r="L503" s="1993">
        <f>O503*O494</f>
        <v>31.5</v>
      </c>
      <c r="M503" s="1994" t="s">
        <v>647</v>
      </c>
      <c r="N503" s="1995">
        <v>4</v>
      </c>
      <c r="O503" s="1996">
        <v>0.18</v>
      </c>
      <c r="P503" s="1997" t="s">
        <v>147</v>
      </c>
      <c r="Q503" s="1998" t="str">
        <f t="shared" si="66"/>
        <v>7 de 4 kg + 1 de 3.5kg</v>
      </c>
      <c r="R503" s="1998"/>
      <c r="S503" s="393"/>
      <c r="T503" s="2000" t="s">
        <v>642</v>
      </c>
      <c r="V503" s="15"/>
      <c r="W503" s="9"/>
      <c r="X503" s="9"/>
      <c r="Y503" s="9"/>
      <c r="Z503" s="15"/>
      <c r="AA503" s="15"/>
      <c r="AB503" s="15"/>
      <c r="AC503" s="15"/>
      <c r="AD503" s="15"/>
      <c r="AE503" s="15"/>
      <c r="AF503" s="1993">
        <f>AI503*AI494</f>
        <v>31.5</v>
      </c>
      <c r="AG503" s="1994" t="s">
        <v>647</v>
      </c>
      <c r="AH503" s="1995">
        <v>4</v>
      </c>
      <c r="AI503" s="1996">
        <v>0.18</v>
      </c>
      <c r="AJ503" s="1997" t="s">
        <v>147</v>
      </c>
      <c r="AK503" s="1998" t="str">
        <f t="shared" si="67"/>
        <v>7 de 4 kg + 1 de 3.5kg</v>
      </c>
      <c r="AL503" s="1998"/>
      <c r="AM503" s="393"/>
      <c r="AN503" s="2000" t="s">
        <v>1583</v>
      </c>
      <c r="AP503" s="15"/>
      <c r="AQ503" s="9"/>
      <c r="AR503" s="9"/>
      <c r="AS503" s="9"/>
      <c r="AT503" s="15"/>
      <c r="AU503" s="15"/>
      <c r="AV503" s="15"/>
      <c r="AW503" s="15"/>
      <c r="AX503" s="15"/>
      <c r="AY503" s="15"/>
      <c r="AZ503" s="1993">
        <f>BC503*BC494</f>
        <v>31.5</v>
      </c>
      <c r="BA503" s="1994" t="s">
        <v>1591</v>
      </c>
      <c r="BB503" s="1995">
        <v>4</v>
      </c>
      <c r="BC503" s="1996">
        <v>0.18</v>
      </c>
      <c r="BD503" s="1997" t="s">
        <v>147</v>
      </c>
      <c r="BE503" s="1998" t="str">
        <f t="shared" si="68"/>
        <v>7 de 4 kg + 1 de 3.5kg</v>
      </c>
      <c r="BF503" s="1998"/>
      <c r="BG503" s="1999" t="s">
        <v>1587</v>
      </c>
      <c r="BH503" s="2000"/>
      <c r="CH503" s="3">
        <v>1</v>
      </c>
    </row>
    <row r="504" spans="2:86">
      <c r="B504" s="15"/>
      <c r="C504" s="9"/>
      <c r="D504" s="9"/>
      <c r="E504" s="9"/>
      <c r="F504" s="15"/>
      <c r="G504" s="15"/>
      <c r="H504" s="15"/>
      <c r="I504" s="15"/>
      <c r="J504" s="15"/>
      <c r="K504" s="15"/>
      <c r="L504" s="1993">
        <f>O504*O494</f>
        <v>31.5</v>
      </c>
      <c r="M504" s="1994" t="s">
        <v>648</v>
      </c>
      <c r="N504" s="1995">
        <v>3</v>
      </c>
      <c r="O504" s="1996">
        <v>0.18</v>
      </c>
      <c r="P504" s="1997" t="s">
        <v>147</v>
      </c>
      <c r="Q504" s="1998" t="str">
        <f t="shared" si="66"/>
        <v>10 de 3 kg + 1 de 1.5kg</v>
      </c>
      <c r="R504" s="1998"/>
      <c r="S504" s="393"/>
      <c r="T504" s="2000" t="s">
        <v>644</v>
      </c>
      <c r="V504" s="15"/>
      <c r="W504" s="9"/>
      <c r="X504" s="9"/>
      <c r="Y504" s="9"/>
      <c r="Z504" s="15"/>
      <c r="AA504" s="15"/>
      <c r="AB504" s="15"/>
      <c r="AC504" s="15"/>
      <c r="AD504" s="15"/>
      <c r="AE504" s="15"/>
      <c r="AF504" s="1993">
        <f>AI504*AI494</f>
        <v>31.5</v>
      </c>
      <c r="AG504" s="1994" t="s">
        <v>648</v>
      </c>
      <c r="AH504" s="1995">
        <v>3</v>
      </c>
      <c r="AI504" s="1996">
        <v>0.18</v>
      </c>
      <c r="AJ504" s="1997" t="s">
        <v>147</v>
      </c>
      <c r="AK504" s="1998" t="str">
        <f t="shared" si="67"/>
        <v>10 de 3 kg + 1 de 1.5kg</v>
      </c>
      <c r="AL504" s="1998"/>
      <c r="AM504" s="393"/>
      <c r="AN504" s="2000" t="s">
        <v>1583</v>
      </c>
      <c r="AP504" s="15"/>
      <c r="AQ504" s="9"/>
      <c r="AR504" s="9"/>
      <c r="AS504" s="9"/>
      <c r="AT504" s="15"/>
      <c r="AU504" s="15"/>
      <c r="AV504" s="15"/>
      <c r="AW504" s="15"/>
      <c r="AX504" s="15"/>
      <c r="AY504" s="15"/>
      <c r="AZ504" s="1993">
        <f>BC504*BC494</f>
        <v>31.5</v>
      </c>
      <c r="BA504" s="1994" t="s">
        <v>1592</v>
      </c>
      <c r="BB504" s="1995">
        <v>3</v>
      </c>
      <c r="BC504" s="1996">
        <v>0.18</v>
      </c>
      <c r="BD504" s="1997" t="s">
        <v>147</v>
      </c>
      <c r="BE504" s="1998" t="str">
        <f t="shared" si="68"/>
        <v>10 de 3 kg + 1 de 1.5kg</v>
      </c>
      <c r="BF504" s="1998"/>
      <c r="BG504" s="2463" t="s">
        <v>1587</v>
      </c>
      <c r="BH504" s="2000"/>
      <c r="CH504" s="3">
        <v>1</v>
      </c>
    </row>
    <row r="505" spans="2:86" ht="15.75">
      <c r="B505" s="15"/>
      <c r="C505" s="9"/>
      <c r="D505" s="9"/>
      <c r="E505" s="9"/>
      <c r="F505" s="15"/>
      <c r="G505" s="15"/>
      <c r="H505" s="15"/>
      <c r="I505" s="15"/>
      <c r="J505" s="15"/>
      <c r="K505" s="15"/>
      <c r="L505" s="432"/>
      <c r="M505" s="432" t="s">
        <v>8489</v>
      </c>
      <c r="N505" s="530"/>
      <c r="O505" s="530"/>
      <c r="P505" s="530"/>
      <c r="Q505" s="530"/>
      <c r="R505" s="530"/>
      <c r="S505" s="530"/>
      <c r="T505" s="2001" t="s">
        <v>8490</v>
      </c>
      <c r="V505" s="15"/>
      <c r="W505" s="9"/>
      <c r="X505" s="9"/>
      <c r="Y505" s="9"/>
      <c r="Z505" s="15"/>
      <c r="AA505" s="15"/>
      <c r="AB505" s="15"/>
      <c r="AC505" s="15"/>
      <c r="AD505" s="15"/>
      <c r="AE505" s="15"/>
      <c r="AF505" s="432"/>
      <c r="AG505" s="432" t="s">
        <v>900</v>
      </c>
      <c r="AH505" s="530"/>
      <c r="AI505" s="530"/>
      <c r="AJ505" s="530"/>
      <c r="AK505" s="530"/>
      <c r="AL505" s="530"/>
      <c r="AM505" s="530"/>
      <c r="AN505" s="2001" t="s">
        <v>8490</v>
      </c>
      <c r="AP505" s="15"/>
      <c r="AQ505" s="9"/>
      <c r="AR505" s="9"/>
      <c r="AS505" s="9"/>
      <c r="AT505" s="15"/>
      <c r="AU505" s="15"/>
      <c r="AV505" s="15"/>
      <c r="AW505" s="15"/>
      <c r="AX505" s="15"/>
      <c r="AY505" s="15"/>
      <c r="AZ505" s="432"/>
      <c r="BA505" s="432" t="s">
        <v>8489</v>
      </c>
      <c r="BB505" s="530"/>
      <c r="BC505" s="530"/>
      <c r="BD505" s="530"/>
      <c r="BE505" s="530"/>
      <c r="BF505" s="530"/>
      <c r="BG505" s="530"/>
      <c r="BH505" s="2001" t="s">
        <v>8490</v>
      </c>
      <c r="CH505" s="3">
        <v>1</v>
      </c>
    </row>
    <row r="506" spans="2:86" ht="15.75">
      <c r="B506" s="15"/>
      <c r="C506" s="9"/>
      <c r="D506" s="9"/>
      <c r="E506" s="9"/>
      <c r="F506" s="15"/>
      <c r="G506" s="15"/>
      <c r="H506" s="15"/>
      <c r="I506" s="15"/>
      <c r="J506" s="15"/>
      <c r="K506" s="15"/>
      <c r="L506" s="296"/>
      <c r="M506" s="296"/>
      <c r="N506" s="231"/>
      <c r="O506" s="231"/>
      <c r="P506" s="231"/>
      <c r="Q506" s="231"/>
      <c r="R506" s="231"/>
      <c r="S506" s="231"/>
      <c r="T506" s="2000" t="s">
        <v>640</v>
      </c>
      <c r="V506" s="15"/>
      <c r="W506" s="9"/>
      <c r="X506" s="9"/>
      <c r="Y506" s="9"/>
      <c r="Z506" s="15"/>
      <c r="AA506" s="15"/>
      <c r="AB506" s="15"/>
      <c r="AC506" s="15"/>
      <c r="AD506" s="15"/>
      <c r="AE506" s="15"/>
      <c r="AF506" s="296"/>
      <c r="AG506" s="296"/>
      <c r="AH506" s="231"/>
      <c r="AI506" s="231"/>
      <c r="AJ506" s="231"/>
      <c r="AK506" s="231"/>
      <c r="AL506" s="231"/>
      <c r="AM506" s="231"/>
      <c r="AN506" s="2000" t="s">
        <v>1580</v>
      </c>
      <c r="AP506" s="15"/>
      <c r="AQ506" s="9"/>
      <c r="AR506" s="9"/>
      <c r="AS506" s="9"/>
      <c r="AT506" s="15"/>
      <c r="AU506" s="15"/>
      <c r="AV506" s="15"/>
      <c r="AW506" s="15"/>
      <c r="AX506" s="15"/>
      <c r="AY506" s="15"/>
      <c r="AZ506" s="296"/>
      <c r="BA506" s="296"/>
      <c r="BB506" s="231"/>
      <c r="BC506" s="231"/>
      <c r="BD506" s="231"/>
      <c r="BE506" s="231"/>
      <c r="BF506" s="231"/>
      <c r="BG506" s="231"/>
      <c r="BH506" s="2000" t="s">
        <v>1578</v>
      </c>
      <c r="CH506" s="3">
        <v>1</v>
      </c>
    </row>
    <row r="507" spans="2:86" ht="15.75">
      <c r="B507" s="15"/>
      <c r="C507" s="9"/>
      <c r="D507" s="9"/>
      <c r="E507" s="9"/>
      <c r="F507" s="15"/>
      <c r="G507" s="15"/>
      <c r="H507" s="15"/>
      <c r="I507" s="15"/>
      <c r="J507" s="15"/>
      <c r="K507" s="15"/>
      <c r="L507" s="296"/>
      <c r="M507" s="296"/>
      <c r="N507" s="231"/>
      <c r="O507" s="231"/>
      <c r="P507" s="231"/>
      <c r="Q507" s="231"/>
      <c r="R507" s="231"/>
      <c r="S507" s="231"/>
      <c r="T507" s="2000" t="s">
        <v>642</v>
      </c>
      <c r="V507" s="15"/>
      <c r="W507" s="9"/>
      <c r="X507" s="9"/>
      <c r="Y507" s="9"/>
      <c r="Z507" s="15"/>
      <c r="AA507" s="15"/>
      <c r="AB507" s="15"/>
      <c r="AC507" s="15"/>
      <c r="AD507" s="15"/>
      <c r="AE507" s="15"/>
      <c r="AF507" s="296"/>
      <c r="AG507" s="296"/>
      <c r="AH507" s="231"/>
      <c r="AI507" s="231"/>
      <c r="AJ507" s="231"/>
      <c r="AK507" s="231"/>
      <c r="AL507" s="231"/>
      <c r="AM507" s="231"/>
      <c r="AN507" s="2000" t="s">
        <v>1583</v>
      </c>
      <c r="AP507" s="15"/>
      <c r="AQ507" s="9"/>
      <c r="AR507" s="9"/>
      <c r="AS507" s="9"/>
      <c r="AT507" s="15"/>
      <c r="AU507" s="15"/>
      <c r="AV507" s="15"/>
      <c r="AW507" s="15"/>
      <c r="AX507" s="15"/>
      <c r="AY507" s="15"/>
      <c r="AZ507" s="296"/>
      <c r="BA507" s="296"/>
      <c r="BB507" s="231"/>
      <c r="BC507" s="231"/>
      <c r="BD507" s="231"/>
      <c r="BE507" s="231"/>
      <c r="BF507" s="231"/>
      <c r="BG507" s="231"/>
      <c r="BH507" s="2000" t="s">
        <v>1581</v>
      </c>
      <c r="CH507" s="3">
        <v>1</v>
      </c>
    </row>
    <row r="508" spans="2:86" ht="15.75">
      <c r="B508" s="15"/>
      <c r="C508" s="9"/>
      <c r="D508" s="9"/>
      <c r="E508" s="9"/>
      <c r="F508" s="15"/>
      <c r="G508" s="15"/>
      <c r="H508" s="15"/>
      <c r="I508" s="15"/>
      <c r="J508" s="15"/>
      <c r="K508" s="15"/>
      <c r="L508" s="296"/>
      <c r="M508" s="296"/>
      <c r="N508" s="231"/>
      <c r="O508" s="231"/>
      <c r="P508" s="231"/>
      <c r="Q508" s="231"/>
      <c r="R508" s="231"/>
      <c r="S508" s="231"/>
      <c r="T508" s="2000" t="s">
        <v>644</v>
      </c>
      <c r="V508" s="15"/>
      <c r="W508" s="9"/>
      <c r="X508" s="9"/>
      <c r="Y508" s="9"/>
      <c r="Z508" s="15"/>
      <c r="AA508" s="15"/>
      <c r="AB508" s="15"/>
      <c r="AC508" s="15"/>
      <c r="AD508" s="15"/>
      <c r="AE508" s="15"/>
      <c r="AF508" s="296"/>
      <c r="AG508" s="296"/>
      <c r="AH508" s="231"/>
      <c r="AI508" s="231"/>
      <c r="AJ508" s="231"/>
      <c r="AK508" s="231"/>
      <c r="AL508" s="231"/>
      <c r="AM508" s="231"/>
      <c r="AN508" s="2000" t="s">
        <v>1586</v>
      </c>
      <c r="AP508" s="15"/>
      <c r="AQ508" s="9"/>
      <c r="AR508" s="9"/>
      <c r="AS508" s="9"/>
      <c r="AT508" s="15"/>
      <c r="AU508" s="15"/>
      <c r="AV508" s="15"/>
      <c r="AW508" s="15"/>
      <c r="AX508" s="15"/>
      <c r="AY508" s="15"/>
      <c r="AZ508" s="296"/>
      <c r="BA508" s="296"/>
      <c r="BB508" s="231"/>
      <c r="BC508" s="231"/>
      <c r="BD508" s="231"/>
      <c r="BE508" s="231"/>
      <c r="BF508" s="231"/>
      <c r="BG508" s="231"/>
      <c r="BH508" s="2000" t="s">
        <v>1584</v>
      </c>
      <c r="CH508" s="3">
        <v>1</v>
      </c>
    </row>
    <row r="509" spans="2:86" ht="15.75">
      <c r="B509" s="15"/>
      <c r="C509" s="9"/>
      <c r="D509" s="9"/>
      <c r="E509" s="9"/>
      <c r="F509" s="15"/>
      <c r="G509" s="15"/>
      <c r="H509" s="15"/>
      <c r="I509" s="15"/>
      <c r="J509" s="15"/>
      <c r="K509" s="15"/>
      <c r="L509" s="296"/>
      <c r="M509" s="296"/>
      <c r="N509" s="231"/>
      <c r="O509" s="231"/>
      <c r="P509" s="231"/>
      <c r="Q509" s="231"/>
      <c r="R509" s="231"/>
      <c r="S509" s="231"/>
      <c r="T509" s="2000" t="s">
        <v>646</v>
      </c>
      <c r="V509" s="15"/>
      <c r="W509" s="9"/>
      <c r="X509" s="9"/>
      <c r="Y509" s="9"/>
      <c r="Z509" s="15"/>
      <c r="AA509" s="15"/>
      <c r="AB509" s="15"/>
      <c r="AC509" s="15"/>
      <c r="AD509" s="15"/>
      <c r="AE509" s="15"/>
      <c r="AF509" s="296"/>
      <c r="AG509" s="296"/>
      <c r="AH509" s="231"/>
      <c r="AI509" s="231"/>
      <c r="AJ509" s="231"/>
      <c r="AK509" s="231"/>
      <c r="AL509" s="231"/>
      <c r="AM509" s="231"/>
      <c r="AN509" s="2000" t="s">
        <v>1589</v>
      </c>
      <c r="AP509" s="15"/>
      <c r="AQ509" s="9"/>
      <c r="AR509" s="9"/>
      <c r="AS509" s="9"/>
      <c r="AT509" s="15"/>
      <c r="AU509" s="15"/>
      <c r="AV509" s="15"/>
      <c r="AW509" s="15"/>
      <c r="AX509" s="15"/>
      <c r="AY509" s="15"/>
      <c r="AZ509" s="296"/>
      <c r="BA509" s="296"/>
      <c r="BB509" s="231"/>
      <c r="BC509" s="231"/>
      <c r="BD509" s="231"/>
      <c r="BE509" s="231"/>
      <c r="BF509" s="231"/>
      <c r="BG509" s="231"/>
      <c r="BH509" s="2000" t="s">
        <v>1587</v>
      </c>
      <c r="CH509" s="3">
        <v>1</v>
      </c>
    </row>
    <row r="510" spans="2:86">
      <c r="B510" s="15"/>
      <c r="C510" s="9"/>
      <c r="D510" s="9"/>
      <c r="E510" s="9"/>
      <c r="F510" s="15"/>
      <c r="G510" s="15"/>
      <c r="H510" s="15"/>
      <c r="I510" s="15"/>
      <c r="J510" s="15"/>
      <c r="K510" s="15"/>
      <c r="L510" s="390"/>
      <c r="M510" s="2002" t="s">
        <v>205</v>
      </c>
      <c r="N510" s="2003"/>
      <c r="O510" s="2003"/>
      <c r="P510" s="2003"/>
      <c r="Q510" s="2003"/>
      <c r="R510" s="2003"/>
      <c r="S510" s="2003"/>
      <c r="T510" s="2000" t="s">
        <v>639</v>
      </c>
      <c r="V510" s="15"/>
      <c r="W510" s="9"/>
      <c r="X510" s="9"/>
      <c r="Y510" s="9"/>
      <c r="Z510" s="15"/>
      <c r="AA510" s="15"/>
      <c r="AB510" s="15"/>
      <c r="AC510" s="15"/>
      <c r="AD510" s="15"/>
      <c r="AE510" s="15"/>
      <c r="AF510" s="390"/>
      <c r="AG510" s="2002" t="s">
        <v>1448</v>
      </c>
      <c r="AH510" s="2003"/>
      <c r="AI510" s="2003"/>
      <c r="AJ510" s="2003"/>
      <c r="AK510" s="2003"/>
      <c r="AL510" s="2003"/>
      <c r="AM510" s="2003"/>
      <c r="AN510" s="2000" t="s">
        <v>1577</v>
      </c>
      <c r="AP510" s="15"/>
      <c r="AQ510" s="9"/>
      <c r="AR510" s="9"/>
      <c r="AS510" s="9"/>
      <c r="AT510" s="15"/>
      <c r="AU510" s="15"/>
      <c r="AV510" s="15"/>
      <c r="AW510" s="15"/>
      <c r="AX510" s="15"/>
      <c r="AY510" s="15"/>
      <c r="AZ510" s="390"/>
      <c r="BA510" s="2002" t="s">
        <v>926</v>
      </c>
      <c r="BB510" s="2003"/>
      <c r="BC510" s="2003"/>
      <c r="BD510" s="2003"/>
      <c r="BE510" s="2003"/>
      <c r="BF510" s="2003"/>
      <c r="BG510" s="2003"/>
      <c r="BH510" s="2000" t="s">
        <v>1590</v>
      </c>
      <c r="CH510" s="3">
        <v>1</v>
      </c>
    </row>
    <row r="511" spans="2:86" ht="15.75">
      <c r="B511" s="15"/>
      <c r="C511" s="9"/>
      <c r="D511" s="9"/>
      <c r="E511" s="9"/>
      <c r="F511" s="15"/>
      <c r="G511" s="15"/>
      <c r="H511" s="15"/>
      <c r="I511" s="15"/>
      <c r="J511" s="15"/>
      <c r="K511" s="15"/>
      <c r="L511" s="2004"/>
      <c r="M511" s="1881"/>
      <c r="N511" s="1882"/>
      <c r="O511" s="1882"/>
      <c r="P511" s="1852"/>
      <c r="Q511" s="1852"/>
      <c r="R511" s="1852"/>
      <c r="S511" s="1852"/>
      <c r="T511" s="1852"/>
      <c r="V511" s="15"/>
      <c r="W511" s="9"/>
      <c r="X511" s="9"/>
      <c r="Y511" s="9"/>
      <c r="Z511" s="15"/>
      <c r="AA511" s="15"/>
      <c r="AB511" s="15"/>
      <c r="AC511" s="15"/>
      <c r="AD511" s="15"/>
      <c r="AE511" s="15"/>
      <c r="AF511" s="2004"/>
      <c r="AG511" s="1881"/>
      <c r="AH511" s="1882"/>
      <c r="AI511" s="1882"/>
      <c r="AJ511" s="1852"/>
      <c r="AK511" s="1852"/>
      <c r="AL511" s="1852"/>
      <c r="AM511" s="1852"/>
      <c r="AN511" s="1852"/>
      <c r="AP511" s="15"/>
      <c r="AQ511" s="9"/>
      <c r="AR511" s="9"/>
      <c r="AS511" s="9"/>
      <c r="AT511" s="15"/>
      <c r="AU511" s="15"/>
      <c r="AV511" s="15"/>
      <c r="AW511" s="15"/>
      <c r="AX511" s="15"/>
      <c r="AY511" s="15"/>
      <c r="AZ511" s="2004"/>
      <c r="BA511" s="1881"/>
      <c r="BB511" s="1882"/>
      <c r="BC511" s="1882"/>
      <c r="BD511" s="1852"/>
      <c r="BE511" s="1852"/>
      <c r="BF511" s="1852"/>
      <c r="BG511" s="1852"/>
      <c r="BH511" s="1852"/>
      <c r="CH511" s="3">
        <v>1</v>
      </c>
    </row>
    <row r="512" spans="2:86" ht="15.75">
      <c r="B512" s="15"/>
      <c r="C512" s="9"/>
      <c r="D512" s="9"/>
      <c r="E512" s="9"/>
      <c r="F512" s="15"/>
      <c r="G512" s="15"/>
      <c r="H512" s="15"/>
      <c r="I512" s="15"/>
      <c r="J512" s="15"/>
      <c r="K512" s="15"/>
      <c r="L512" s="1813" t="s">
        <v>8456</v>
      </c>
      <c r="M512" s="265"/>
      <c r="N512" s="265"/>
      <c r="O512" s="265"/>
      <c r="P512" s="265"/>
      <c r="Q512" s="266"/>
      <c r="R512" s="266"/>
      <c r="S512" s="266"/>
      <c r="T512" s="655" t="s">
        <v>655</v>
      </c>
      <c r="V512" s="15"/>
      <c r="W512" s="9"/>
      <c r="X512" s="9"/>
      <c r="Y512" s="9"/>
      <c r="Z512" s="15"/>
      <c r="AA512" s="15"/>
      <c r="AB512" s="15"/>
      <c r="AC512" s="15"/>
      <c r="AD512" s="15"/>
      <c r="AE512" s="15"/>
      <c r="AF512" s="1842" t="s">
        <v>8548</v>
      </c>
      <c r="AG512" s="265"/>
      <c r="AH512" s="265"/>
      <c r="AI512" s="265"/>
      <c r="AJ512" s="265"/>
      <c r="AK512" s="266"/>
      <c r="AL512" s="266"/>
      <c r="AM512" s="266"/>
      <c r="AN512" s="655" t="s">
        <v>655</v>
      </c>
      <c r="AP512" s="15"/>
      <c r="AQ512" s="9"/>
      <c r="AR512" s="9"/>
      <c r="AS512" s="9"/>
      <c r="AT512" s="15"/>
      <c r="AU512" s="15"/>
      <c r="AV512" s="15"/>
      <c r="AW512" s="15"/>
      <c r="AX512" s="15"/>
      <c r="AY512" s="15"/>
      <c r="AZ512" s="1842" t="s">
        <v>8549</v>
      </c>
      <c r="BA512" s="265"/>
      <c r="BB512" s="265"/>
      <c r="BC512" s="265"/>
      <c r="BD512" s="265"/>
      <c r="BE512" s="266"/>
      <c r="BF512" s="266"/>
      <c r="BG512" s="266"/>
      <c r="BH512" s="655" t="s">
        <v>655</v>
      </c>
      <c r="CH512" s="3">
        <v>1</v>
      </c>
    </row>
    <row r="513" spans="2:86">
      <c r="B513" s="15"/>
      <c r="C513" s="9"/>
      <c r="D513" s="9"/>
      <c r="E513" s="9"/>
      <c r="F513" s="15"/>
      <c r="G513" s="15"/>
      <c r="H513" s="15"/>
      <c r="I513" s="15"/>
      <c r="J513" s="15"/>
      <c r="K513" s="15"/>
      <c r="L513" s="1890"/>
      <c r="M513" s="2005"/>
      <c r="N513" s="186"/>
      <c r="O513" s="2006" t="s">
        <v>660</v>
      </c>
      <c r="P513" s="586" t="s">
        <v>1</v>
      </c>
      <c r="Q513" s="587" t="s">
        <v>2</v>
      </c>
      <c r="R513" s="588" t="s">
        <v>658</v>
      </c>
      <c r="S513" s="587" t="s">
        <v>11</v>
      </c>
      <c r="T513" s="3073" t="s">
        <v>659</v>
      </c>
      <c r="V513" s="15"/>
      <c r="W513" s="9"/>
      <c r="X513" s="9"/>
      <c r="Y513" s="9"/>
      <c r="Z513" s="15"/>
      <c r="AA513" s="15"/>
      <c r="AB513" s="15"/>
      <c r="AC513" s="15"/>
      <c r="AD513" s="15"/>
      <c r="AE513" s="15"/>
      <c r="AF513" s="1890"/>
      <c r="AG513" s="2005"/>
      <c r="AH513" s="186"/>
      <c r="AI513" s="2006" t="s">
        <v>660</v>
      </c>
      <c r="AJ513" s="586" t="s">
        <v>1</v>
      </c>
      <c r="AK513" s="587" t="s">
        <v>2</v>
      </c>
      <c r="AL513" s="588" t="s">
        <v>658</v>
      </c>
      <c r="AM513" s="587" t="s">
        <v>11</v>
      </c>
      <c r="AN513" s="3073" t="s">
        <v>659</v>
      </c>
      <c r="AP513" s="15"/>
      <c r="AQ513" s="9"/>
      <c r="AR513" s="9"/>
      <c r="AS513" s="9"/>
      <c r="AT513" s="15"/>
      <c r="AU513" s="15"/>
      <c r="AV513" s="15"/>
      <c r="AW513" s="15"/>
      <c r="AX513" s="15"/>
      <c r="AY513" s="15"/>
      <c r="AZ513" s="1890"/>
      <c r="BA513" s="2005"/>
      <c r="BB513" s="9"/>
      <c r="BC513" s="2006" t="s">
        <v>1594</v>
      </c>
      <c r="BD513" s="586" t="s">
        <v>1</v>
      </c>
      <c r="BE513" s="587" t="s">
        <v>2</v>
      </c>
      <c r="BF513" s="588" t="s">
        <v>658</v>
      </c>
      <c r="BG513" s="587" t="s">
        <v>11</v>
      </c>
      <c r="BH513" s="3073" t="s">
        <v>659</v>
      </c>
      <c r="CH513" s="3">
        <v>1</v>
      </c>
    </row>
    <row r="514" spans="2:86">
      <c r="B514" s="15"/>
      <c r="C514" s="9"/>
      <c r="D514" s="9"/>
      <c r="E514" s="9"/>
      <c r="F514" s="15"/>
      <c r="G514" s="15"/>
      <c r="H514" s="15"/>
      <c r="I514" s="15"/>
      <c r="J514" s="15"/>
      <c r="K514" s="15"/>
      <c r="L514" s="1890"/>
      <c r="M514" s="1938"/>
      <c r="N514" s="3065"/>
      <c r="O514" s="3051">
        <v>1</v>
      </c>
      <c r="P514" s="589" t="str">
        <f>"◄ cellule "&amp;ADDRESS(ROW(O514),COLUMN(O514),4)&amp;"  vous pouvez saisir un autre poids"</f>
        <v>◄ cellule O514  vous pouvez saisir un autre poids</v>
      </c>
      <c r="Q514" s="590"/>
      <c r="R514" s="264"/>
      <c r="S514" s="590"/>
      <c r="T514" s="662"/>
      <c r="V514" s="15"/>
      <c r="W514" s="9"/>
      <c r="X514" s="9"/>
      <c r="Y514" s="9"/>
      <c r="Z514" s="15"/>
      <c r="AA514" s="15"/>
      <c r="AB514" s="15"/>
      <c r="AC514" s="15"/>
      <c r="AD514" s="15"/>
      <c r="AE514" s="15"/>
      <c r="AF514" s="1890"/>
      <c r="AG514" s="1938"/>
      <c r="AH514" s="3065"/>
      <c r="AI514" s="3051">
        <v>1</v>
      </c>
      <c r="AJ514" s="589" t="str">
        <f>"◄ cellule "&amp;ADDRESS(ROW(AI514),COLUMN(AI514),4)&amp;"  vous pouvez saisir un autre poids"</f>
        <v>◄ cellule AI514  vous pouvez saisir un autre poids</v>
      </c>
      <c r="AK514" s="590"/>
      <c r="AL514" s="264"/>
      <c r="AM514" s="590"/>
      <c r="AN514" s="662"/>
      <c r="AP514" s="15"/>
      <c r="AQ514" s="9"/>
      <c r="AR514" s="9"/>
      <c r="AS514" s="9"/>
      <c r="AT514" s="15"/>
      <c r="AU514" s="15"/>
      <c r="AV514" s="15"/>
      <c r="AW514" s="15"/>
      <c r="AX514" s="15"/>
      <c r="AY514" s="15"/>
      <c r="AZ514" s="1890"/>
      <c r="BA514" s="1938"/>
      <c r="BB514" s="9"/>
      <c r="BC514" s="3052">
        <v>1</v>
      </c>
      <c r="BD514" s="589" t="str">
        <f>"◄ cellule "&amp;ADDRESS(ROW(BC514),COLUMN(BC514),4)&amp;"  vous pouvez saisir un autre poids"</f>
        <v>◄ cellule BC514  vous pouvez saisir un autre poids</v>
      </c>
      <c r="BE514" s="590"/>
      <c r="BF514" s="264"/>
      <c r="BG514" s="590"/>
      <c r="BH514" s="662"/>
      <c r="CH514" s="3">
        <v>1</v>
      </c>
    </row>
    <row r="515" spans="2:86" ht="15.75" customHeight="1">
      <c r="B515" s="15"/>
      <c r="C515" s="9"/>
      <c r="D515" s="9"/>
      <c r="E515" s="9"/>
      <c r="F515" s="15"/>
      <c r="G515" s="15"/>
      <c r="H515" s="15"/>
      <c r="I515" s="15"/>
      <c r="J515" s="15"/>
      <c r="K515" s="15"/>
      <c r="L515" s="1890"/>
      <c r="M515" s="1938"/>
      <c r="N515" s="3065"/>
      <c r="O515" s="2008" t="s">
        <v>8517</v>
      </c>
      <c r="P515" s="593">
        <v>100</v>
      </c>
      <c r="Q515" s="594">
        <v>120</v>
      </c>
      <c r="R515" s="594">
        <v>180</v>
      </c>
      <c r="S515" s="594">
        <v>180</v>
      </c>
      <c r="T515" s="2009">
        <v>200</v>
      </c>
      <c r="V515" s="15"/>
      <c r="W515" s="9"/>
      <c r="X515" s="9"/>
      <c r="Y515" s="9"/>
      <c r="Z515" s="15"/>
      <c r="AA515" s="15"/>
      <c r="AB515" s="15"/>
      <c r="AC515" s="15"/>
      <c r="AD515" s="15"/>
      <c r="AE515" s="15"/>
      <c r="AF515" s="1890"/>
      <c r="AG515" s="1938"/>
      <c r="AH515" s="3065"/>
      <c r="AI515" s="2008" t="s">
        <v>8517</v>
      </c>
      <c r="AJ515" s="593">
        <v>100</v>
      </c>
      <c r="AK515" s="594">
        <v>120</v>
      </c>
      <c r="AL515" s="594">
        <v>180</v>
      </c>
      <c r="AM515" s="594">
        <v>180</v>
      </c>
      <c r="AN515" s="2009">
        <v>200</v>
      </c>
      <c r="AP515" s="15"/>
      <c r="AQ515" s="9"/>
      <c r="AR515" s="9"/>
      <c r="AS515" s="9"/>
      <c r="AT515" s="15"/>
      <c r="AU515" s="15"/>
      <c r="AV515" s="15"/>
      <c r="AW515" s="15"/>
      <c r="AX515" s="15"/>
      <c r="AY515" s="15"/>
      <c r="AZ515" s="1890"/>
      <c r="BA515" s="1938"/>
      <c r="BB515" s="9"/>
      <c r="BC515" s="3074" t="s">
        <v>8552</v>
      </c>
      <c r="BD515" s="593">
        <v>100</v>
      </c>
      <c r="BE515" s="594">
        <v>120</v>
      </c>
      <c r="BF515" s="594">
        <v>180</v>
      </c>
      <c r="BG515" s="594">
        <v>180</v>
      </c>
      <c r="BH515" s="2009">
        <v>200</v>
      </c>
      <c r="CH515" s="3">
        <v>1</v>
      </c>
    </row>
    <row r="516" spans="2:86">
      <c r="B516" s="15"/>
      <c r="C516" s="9"/>
      <c r="D516" s="9"/>
      <c r="E516" s="9"/>
      <c r="F516" s="15"/>
      <c r="G516" s="15"/>
      <c r="H516" s="15"/>
      <c r="I516" s="15"/>
      <c r="J516" s="15"/>
      <c r="K516" s="15"/>
      <c r="L516" s="1890"/>
      <c r="M516" s="1938"/>
      <c r="N516" s="3065"/>
      <c r="O516" s="2010" t="s">
        <v>666</v>
      </c>
      <c r="P516" s="601">
        <f>IF(MOD(O514*1000/P515,1)=0,O514*1000/P515,IF(MOD(O514*1000/P515,1)&lt;0.5,INT(O514*1000/P515),INT(O514*1000/P515)+1))</f>
        <v>10</v>
      </c>
      <c r="Q516" s="602">
        <f>IF(MOD(O514*1000/Q515,1)=0,O514*1000/Q515,IF(MOD(O514*1000/Q515,1)&lt;0.5,INT(O514*1000/Q515),INT(O514*1000/Q515)+1))</f>
        <v>8</v>
      </c>
      <c r="R516" s="602">
        <f>IF(MOD(O514*1000/R515,1)=0,O514*1000/R515,IF(MOD(O514*1000/R515,1)&lt;0.5,INT(O514*1000/R515),INT(O514*1000/R515)+1))</f>
        <v>6</v>
      </c>
      <c r="S516" s="602">
        <f>IF(MOD(O514*1000/S515,1)=0,O514*1000/S515,IF(MOD(O514*1000/S515,1)&lt;0.5,INT(O514*1000/S515),INT(O514*1000/S515)+1))</f>
        <v>6</v>
      </c>
      <c r="T516" s="2011">
        <f>IF(MOD(O514*1000/T515,1)=0,O514*1000/T515,IF(MOD(O514*1000/T515,1)&lt;0.5,INT(O514*1000/T515),INT(O514*1000/T515)+1))</f>
        <v>5</v>
      </c>
      <c r="V516" s="15"/>
      <c r="W516" s="9"/>
      <c r="X516" s="9"/>
      <c r="Y516" s="9"/>
      <c r="Z516" s="15"/>
      <c r="AA516" s="15"/>
      <c r="AB516" s="15"/>
      <c r="AC516" s="15"/>
      <c r="AD516" s="15"/>
      <c r="AE516" s="15"/>
      <c r="AF516" s="1890"/>
      <c r="AG516" s="1938"/>
      <c r="AH516" s="3065"/>
      <c r="AI516" s="2010" t="s">
        <v>666</v>
      </c>
      <c r="AJ516" s="601">
        <f>IF(MOD(AI514*1000/AJ515,1)=0,AI514*1000/AJ515,IF(MOD(AI514*1000/AJ515,1)&lt;0.5,INT(AI514*1000/AJ515),INT(AI514*1000/AJ515)+1))</f>
        <v>10</v>
      </c>
      <c r="AK516" s="602">
        <f>IF(MOD(AI514*1000/AK515,1)=0,AI514*1000/AK515,IF(MOD(AI514*1000/AK515,1)&lt;0.5,INT(AI514*1000/AK515),INT(AI514*1000/AK515)+1))</f>
        <v>8</v>
      </c>
      <c r="AL516" s="602">
        <f>IF(MOD(AI514*1000/AL515,1)=0,AI514*1000/AL515,IF(MOD(AI514*1000/AL515,1)&lt;0.5,INT(AI514*1000/AL515),INT(AI514*1000/AL515)+1))</f>
        <v>6</v>
      </c>
      <c r="AM516" s="602">
        <f>IF(MOD(AI514*1000/AM515,1)=0,AI514*1000/AM515,IF(MOD(AI514*1000/AM515,1)&lt;0.5,INT(AI514*1000/AM515),INT(AI514*1000/AM515)+1))</f>
        <v>6</v>
      </c>
      <c r="AN516" s="2011">
        <f>IF(MOD(AI514*1000/AN515,1)=0,AI514*1000/AN515,IF(MOD(AI514*1000/AN515,1)&lt;0.5,INT(AI514*1000/AN515),INT(AI514*1000/AN515)+1))</f>
        <v>5</v>
      </c>
      <c r="AP516" s="15"/>
      <c r="AQ516" s="9"/>
      <c r="AR516" s="9"/>
      <c r="AS516" s="9"/>
      <c r="AT516" s="15"/>
      <c r="AU516" s="15"/>
      <c r="AV516" s="15"/>
      <c r="AW516" s="15"/>
      <c r="AX516" s="15"/>
      <c r="AY516" s="15"/>
      <c r="AZ516" s="1890"/>
      <c r="BA516" s="1938"/>
      <c r="BB516" s="9"/>
      <c r="BC516" s="2010" t="s">
        <v>1595</v>
      </c>
      <c r="BD516" s="601">
        <f>IF(MOD(BC514*1000/BD515,1)=0,BC514*1000/BD515,IF(MOD(BC514*1000/BD515,1)&lt;0.5,INT(BC514*1000/BD515),INT(BC514*1000/BD515)+1))</f>
        <v>10</v>
      </c>
      <c r="BE516" s="602">
        <f>IF(MOD(BC514*1000/BE515,1)=0,BC514*1000/BE515,IF(MOD(BC514*1000/BE515,1)&lt;0.5,INT(BC514*1000/BE515),INT(BC514*1000/BE515)+1))</f>
        <v>8</v>
      </c>
      <c r="BF516" s="602">
        <f>IF(MOD(BC514*1000/BF515,1)=0,BC514*1000/BF515,IF(MOD(BC514*1000/BF515,1)&lt;0.5,INT(BC514*1000/BF515),INT(BC514*1000/BF515)+1))</f>
        <v>6</v>
      </c>
      <c r="BG516" s="602">
        <f>IF(MOD(BC514*1000/BG515,1)=0,BC514*1000/BG515,IF(MOD(BC514*1000/BG515,1)&lt;0.5,INT(BC514*1000/BG515),INT(BC514*1000/BG515)+1))</f>
        <v>6</v>
      </c>
      <c r="BH516" s="2011">
        <f>IF(MOD(BC514*1000/BH515,1)=0,BC514*1000/BH515,IF(MOD(BC514*1000/BH515,1)&lt;0.5,INT(BC514*1000/BH515),INT(BC514*1000/BH515)+1))</f>
        <v>5</v>
      </c>
      <c r="CH516" s="3">
        <v>1</v>
      </c>
    </row>
    <row r="517" spans="2:86" ht="15.75">
      <c r="B517" s="15"/>
      <c r="C517" s="9"/>
      <c r="D517" s="9"/>
      <c r="E517" s="9"/>
      <c r="F517" s="15"/>
      <c r="G517" s="15"/>
      <c r="H517" s="15"/>
      <c r="I517" s="15"/>
      <c r="J517" s="15"/>
      <c r="K517" s="15"/>
      <c r="L517" s="1890"/>
      <c r="M517" s="1938"/>
      <c r="N517" s="3065"/>
      <c r="O517" s="2012">
        <v>1</v>
      </c>
      <c r="P517" s="589" t="str">
        <f>"◄ cellule "&amp;ADDRESS(ROW(O517),COLUMN(O517),4)&amp;"  vous pouvez saisir un autre poids"</f>
        <v>◄ cellule O517  vous pouvez saisir un autre poids</v>
      </c>
      <c r="Q517" s="595"/>
      <c r="R517" s="9"/>
      <c r="S517" s="595"/>
      <c r="T517" s="662"/>
      <c r="V517" s="15"/>
      <c r="W517" s="9"/>
      <c r="X517" s="9"/>
      <c r="Y517" s="9"/>
      <c r="Z517" s="15"/>
      <c r="AA517" s="15"/>
      <c r="AB517" s="15"/>
      <c r="AC517" s="15"/>
      <c r="AD517" s="15"/>
      <c r="AE517" s="15"/>
      <c r="AF517" s="1890"/>
      <c r="AG517" s="1938"/>
      <c r="AH517" s="3065"/>
      <c r="AI517" s="2012">
        <v>1</v>
      </c>
      <c r="AJ517" s="589" t="str">
        <f>"◄ cellule "&amp;ADDRESS(ROW(AI517),COLUMN(AI517),4)&amp;"  vous pouvez saisir un autre poids"</f>
        <v>◄ cellule AI517  vous pouvez saisir un autre poids</v>
      </c>
      <c r="AK517" s="595"/>
      <c r="AL517" s="9"/>
      <c r="AM517" s="595"/>
      <c r="AN517" s="662"/>
      <c r="AP517" s="15"/>
      <c r="AQ517" s="9"/>
      <c r="AR517" s="9"/>
      <c r="AS517" s="9"/>
      <c r="AT517" s="15"/>
      <c r="AU517" s="15"/>
      <c r="AV517" s="15"/>
      <c r="AW517" s="15"/>
      <c r="AX517" s="15"/>
      <c r="AY517" s="15"/>
      <c r="AZ517" s="1890"/>
      <c r="BA517" s="1938"/>
      <c r="BB517" s="9"/>
      <c r="BC517" s="2012">
        <v>1</v>
      </c>
      <c r="BD517" s="589" t="str">
        <f>"◄ cellule "&amp;ADDRESS(ROW(BC517),COLUMN(BC517),4)&amp;"  vous pouvez saisir un autre poids"</f>
        <v>◄ cellule BC517  vous pouvez saisir un autre poids</v>
      </c>
      <c r="BE517" s="595"/>
      <c r="BF517" s="9"/>
      <c r="BG517" s="595"/>
      <c r="BH517" s="662"/>
      <c r="CH517" s="3">
        <v>1</v>
      </c>
    </row>
    <row r="518" spans="2:86">
      <c r="B518" s="15"/>
      <c r="C518" s="9"/>
      <c r="D518" s="9"/>
      <c r="E518" s="9"/>
      <c r="F518" s="15"/>
      <c r="G518" s="15"/>
      <c r="H518" s="15"/>
      <c r="I518" s="15"/>
      <c r="J518" s="15"/>
      <c r="K518" s="15"/>
      <c r="L518" s="1890"/>
      <c r="M518" s="1938"/>
      <c r="N518" s="3065"/>
      <c r="O518" s="2013" t="s">
        <v>8518</v>
      </c>
      <c r="P518" s="605">
        <v>10</v>
      </c>
      <c r="Q518" s="564">
        <v>8</v>
      </c>
      <c r="R518" s="564">
        <v>5</v>
      </c>
      <c r="S518" s="564">
        <v>6</v>
      </c>
      <c r="T518" s="2014">
        <v>10</v>
      </c>
      <c r="V518" s="15"/>
      <c r="W518" s="9"/>
      <c r="X518" s="9"/>
      <c r="Y518" s="9"/>
      <c r="Z518" s="15"/>
      <c r="AA518" s="15"/>
      <c r="AB518" s="15"/>
      <c r="AC518" s="15"/>
      <c r="AD518" s="15"/>
      <c r="AE518" s="15"/>
      <c r="AF518" s="1890"/>
      <c r="AG518" s="1938"/>
      <c r="AH518" s="3065"/>
      <c r="AI518" s="2013" t="s">
        <v>8518</v>
      </c>
      <c r="AJ518" s="605">
        <v>10</v>
      </c>
      <c r="AK518" s="564">
        <v>8</v>
      </c>
      <c r="AL518" s="564">
        <v>5</v>
      </c>
      <c r="AM518" s="564">
        <v>6</v>
      </c>
      <c r="AN518" s="2014">
        <v>10</v>
      </c>
      <c r="AP518" s="15"/>
      <c r="AQ518" s="9"/>
      <c r="AR518" s="9"/>
      <c r="AS518" s="9"/>
      <c r="AT518" s="15"/>
      <c r="AU518" s="15"/>
      <c r="AV518" s="15"/>
      <c r="AW518" s="15"/>
      <c r="AX518" s="15"/>
      <c r="AY518" s="15"/>
      <c r="AZ518" s="1890"/>
      <c r="BA518" s="1938"/>
      <c r="BB518" s="9"/>
      <c r="BC518" s="3075" t="s">
        <v>8553</v>
      </c>
      <c r="BD518" s="605">
        <v>10</v>
      </c>
      <c r="BE518" s="564">
        <v>8</v>
      </c>
      <c r="BF518" s="564">
        <v>5</v>
      </c>
      <c r="BG518" s="564">
        <v>6</v>
      </c>
      <c r="BH518" s="2014">
        <v>10</v>
      </c>
      <c r="CH518" s="3">
        <v>1</v>
      </c>
    </row>
    <row r="519" spans="2:86">
      <c r="B519" s="15"/>
      <c r="C519" s="9"/>
      <c r="D519" s="9"/>
      <c r="E519" s="9"/>
      <c r="F519" s="15"/>
      <c r="G519" s="15"/>
      <c r="H519" s="15"/>
      <c r="I519" s="15"/>
      <c r="J519" s="15"/>
      <c r="K519" s="15"/>
      <c r="L519" s="1890"/>
      <c r="M519" s="1938"/>
      <c r="N519" s="3065"/>
      <c r="O519" s="2015" t="s">
        <v>1596</v>
      </c>
      <c r="P519" s="610">
        <f>O517/P518*1000</f>
        <v>100</v>
      </c>
      <c r="Q519" s="611">
        <f>O517/Q518*1000</f>
        <v>125</v>
      </c>
      <c r="R519" s="611">
        <f>O517/R518*1000</f>
        <v>200</v>
      </c>
      <c r="S519" s="611">
        <f>O517/S518*1000</f>
        <v>166.66666666666666</v>
      </c>
      <c r="T519" s="2016">
        <f>O517/T518*1000</f>
        <v>100</v>
      </c>
      <c r="V519" s="15"/>
      <c r="W519" s="9"/>
      <c r="X519" s="9"/>
      <c r="Y519" s="9"/>
      <c r="Z519" s="15"/>
      <c r="AA519" s="15"/>
      <c r="AB519" s="15"/>
      <c r="AC519" s="15"/>
      <c r="AD519" s="15"/>
      <c r="AE519" s="15"/>
      <c r="AF519" s="1890"/>
      <c r="AG519" s="1938"/>
      <c r="AH519" s="3065"/>
      <c r="AI519" s="2015" t="s">
        <v>1596</v>
      </c>
      <c r="AJ519" s="610">
        <f>AI517/AJ518*1000</f>
        <v>100</v>
      </c>
      <c r="AK519" s="611">
        <f>AI517/AK518*1000</f>
        <v>125</v>
      </c>
      <c r="AL519" s="611">
        <f>AI517/AL518*1000</f>
        <v>200</v>
      </c>
      <c r="AM519" s="611">
        <f>AI517/AM518*1000</f>
        <v>166.66666666666666</v>
      </c>
      <c r="AN519" s="2016">
        <f>AI517/AN518*1000</f>
        <v>100</v>
      </c>
      <c r="AP519" s="15"/>
      <c r="AQ519" s="9"/>
      <c r="AR519" s="9"/>
      <c r="AS519" s="9"/>
      <c r="AT519" s="15"/>
      <c r="AU519" s="15"/>
      <c r="AV519" s="15"/>
      <c r="AW519" s="15"/>
      <c r="AX519" s="15"/>
      <c r="AY519" s="15"/>
      <c r="AZ519" s="1890"/>
      <c r="BA519" s="1938"/>
      <c r="BB519" s="9"/>
      <c r="BC519" s="2015" t="s">
        <v>1597</v>
      </c>
      <c r="BD519" s="610">
        <f>BC517/BD518*1000</f>
        <v>100</v>
      </c>
      <c r="BE519" s="611">
        <f>BC517/BE518*1000</f>
        <v>125</v>
      </c>
      <c r="BF519" s="611">
        <f>BC517/BF518*1000</f>
        <v>200</v>
      </c>
      <c r="BG519" s="611">
        <f>BC517/BG518*1000</f>
        <v>166.66666666666666</v>
      </c>
      <c r="BH519" s="2016">
        <f>BC517/BH518*1000</f>
        <v>100</v>
      </c>
      <c r="CH519" s="3">
        <v>1</v>
      </c>
    </row>
    <row r="520" spans="2:86" ht="15.75">
      <c r="B520" s="15"/>
      <c r="C520" s="9"/>
      <c r="D520" s="9"/>
      <c r="E520" s="9"/>
      <c r="F520" s="15"/>
      <c r="G520" s="15"/>
      <c r="H520" s="15"/>
      <c r="I520" s="15"/>
      <c r="J520" s="15"/>
      <c r="K520" s="15"/>
      <c r="L520" s="2017"/>
      <c r="M520" s="1938"/>
      <c r="N520" s="2018" t="s">
        <v>8493</v>
      </c>
      <c r="O520" s="615" t="s">
        <v>677</v>
      </c>
      <c r="P520" s="614"/>
      <c r="Q520" s="615" t="s">
        <v>673</v>
      </c>
      <c r="R520" s="615"/>
      <c r="S520" s="939" t="s">
        <v>678</v>
      </c>
      <c r="T520" s="2019"/>
      <c r="V520" s="15"/>
      <c r="W520" s="9"/>
      <c r="X520" s="9"/>
      <c r="Y520" s="9"/>
      <c r="Z520" s="15"/>
      <c r="AA520" s="15"/>
      <c r="AB520" s="15"/>
      <c r="AC520" s="15"/>
      <c r="AD520" s="15"/>
      <c r="AE520" s="15"/>
      <c r="AF520" s="2017"/>
      <c r="AG520" s="1938"/>
      <c r="AH520" s="2018" t="s">
        <v>1593</v>
      </c>
      <c r="AI520" s="615" t="s">
        <v>1602</v>
      </c>
      <c r="AJ520" s="614"/>
      <c r="AK520" s="615" t="s">
        <v>1598</v>
      </c>
      <c r="AL520" s="615"/>
      <c r="AM520" s="939" t="s">
        <v>1603</v>
      </c>
      <c r="AN520" s="2019"/>
      <c r="AP520" s="15"/>
      <c r="AQ520" s="9"/>
      <c r="AR520" s="9"/>
      <c r="AS520" s="9"/>
      <c r="AT520" s="15"/>
      <c r="AU520" s="15"/>
      <c r="AV520" s="15"/>
      <c r="AW520" s="15"/>
      <c r="AX520" s="15"/>
      <c r="AY520" s="15"/>
      <c r="AZ520" s="2017"/>
      <c r="BA520" s="1938"/>
      <c r="BB520" s="2018" t="s">
        <v>8554</v>
      </c>
      <c r="BC520" s="615" t="s">
        <v>1606</v>
      </c>
      <c r="BD520" s="614"/>
      <c r="BE520" s="615" t="s">
        <v>1600</v>
      </c>
      <c r="BF520" s="615"/>
      <c r="BG520" s="939" t="s">
        <v>1607</v>
      </c>
      <c r="BH520" s="2019"/>
      <c r="CH520" s="3">
        <v>1</v>
      </c>
    </row>
    <row r="521" spans="2:86" ht="15.75">
      <c r="B521" s="15"/>
      <c r="C521" s="9"/>
      <c r="D521" s="9"/>
      <c r="E521" s="9"/>
      <c r="F521" s="15"/>
      <c r="G521" s="15"/>
      <c r="H521" s="15"/>
      <c r="I521" s="15"/>
      <c r="J521" s="15"/>
      <c r="K521" s="15"/>
      <c r="L521" s="2020"/>
      <c r="M521" s="2021"/>
      <c r="N521" s="2022"/>
      <c r="O521" s="618" t="s">
        <v>679</v>
      </c>
      <c r="P521" s="614"/>
      <c r="Q521" s="2022" t="s">
        <v>674</v>
      </c>
      <c r="R521" s="2022"/>
      <c r="S521" s="2022" t="s">
        <v>8494</v>
      </c>
      <c r="T521" s="1969"/>
      <c r="V521" s="15"/>
      <c r="W521" s="9"/>
      <c r="X521" s="9"/>
      <c r="Y521" s="9"/>
      <c r="Z521" s="15"/>
      <c r="AA521" s="15"/>
      <c r="AB521" s="15"/>
      <c r="AC521" s="15"/>
      <c r="AD521" s="15"/>
      <c r="AE521" s="15"/>
      <c r="AF521" s="2020"/>
      <c r="AG521" s="2021"/>
      <c r="AH521" s="2022"/>
      <c r="AI521" s="618" t="s">
        <v>679</v>
      </c>
      <c r="AJ521" s="614"/>
      <c r="AK521" s="2022" t="s">
        <v>1599</v>
      </c>
      <c r="AL521" s="2022"/>
      <c r="AM521" s="2022" t="s">
        <v>1604</v>
      </c>
      <c r="AN521" s="1969"/>
      <c r="AP521" s="15"/>
      <c r="AQ521" s="9"/>
      <c r="AR521" s="9"/>
      <c r="AS521" s="9"/>
      <c r="AT521" s="15"/>
      <c r="AU521" s="15"/>
      <c r="AV521" s="15"/>
      <c r="AW521" s="15"/>
      <c r="AX521" s="15"/>
      <c r="AY521" s="15"/>
      <c r="AZ521" s="2020"/>
      <c r="BA521" s="2021"/>
      <c r="BB521" s="2022"/>
      <c r="BC521" s="618" t="s">
        <v>1609</v>
      </c>
      <c r="BD521" s="614"/>
      <c r="BE521" s="2022" t="s">
        <v>1601</v>
      </c>
      <c r="BF521" s="2022"/>
      <c r="BG521" s="2022" t="s">
        <v>1608</v>
      </c>
      <c r="BH521" s="2465"/>
      <c r="CH521" s="3">
        <v>1</v>
      </c>
    </row>
    <row r="522" spans="2:86" ht="15.75">
      <c r="B522" s="15"/>
      <c r="C522" s="9"/>
      <c r="D522" s="9"/>
      <c r="E522" s="9"/>
      <c r="F522" s="15"/>
      <c r="G522" s="15"/>
      <c r="H522" s="15"/>
      <c r="I522" s="15"/>
      <c r="J522" s="15"/>
      <c r="K522" s="15"/>
      <c r="L522" s="1885">
        <v>0</v>
      </c>
      <c r="M522" s="432" t="s">
        <v>175</v>
      </c>
      <c r="N522" s="195"/>
      <c r="O522" s="195"/>
      <c r="P522" s="195"/>
      <c r="Q522" s="195"/>
      <c r="R522" s="195"/>
      <c r="S522" s="195"/>
      <c r="T522" s="1886"/>
      <c r="V522" s="15"/>
      <c r="W522" s="9"/>
      <c r="X522" s="9"/>
      <c r="Y522" s="9"/>
      <c r="Z522" s="15"/>
      <c r="AA522" s="15"/>
      <c r="AB522" s="15"/>
      <c r="AC522" s="15"/>
      <c r="AD522" s="15"/>
      <c r="AE522" s="15"/>
      <c r="AF522" s="1885">
        <v>0</v>
      </c>
      <c r="AG522" s="432" t="s">
        <v>8515</v>
      </c>
      <c r="AH522" s="195"/>
      <c r="AI522" s="195"/>
      <c r="AJ522" s="195"/>
      <c r="AK522" s="195"/>
      <c r="AL522" s="195"/>
      <c r="AM522" s="195"/>
      <c r="AN522" s="1886"/>
      <c r="AP522" s="15"/>
      <c r="AQ522" s="9"/>
      <c r="AR522" s="9"/>
      <c r="AS522" s="9"/>
      <c r="AT522" s="15"/>
      <c r="AU522" s="15"/>
      <c r="AV522" s="15"/>
      <c r="AW522" s="15"/>
      <c r="AX522" s="15"/>
      <c r="AY522" s="15"/>
      <c r="AZ522" s="1885">
        <v>0</v>
      </c>
      <c r="BA522" s="432" t="s">
        <v>921</v>
      </c>
      <c r="BB522" s="195"/>
      <c r="BC522" s="195"/>
      <c r="BD522" s="195"/>
      <c r="BE522" s="195"/>
      <c r="BF522" s="195"/>
      <c r="BG522" s="195"/>
      <c r="BH522" s="1886"/>
      <c r="CH522" s="3">
        <v>1</v>
      </c>
    </row>
    <row r="523" spans="2:86" ht="15.75">
      <c r="B523" s="15"/>
      <c r="C523" s="9"/>
      <c r="D523" s="9"/>
      <c r="E523" s="9"/>
      <c r="F523" s="15"/>
      <c r="G523" s="15"/>
      <c r="H523" s="15"/>
      <c r="I523" s="15"/>
      <c r="J523" s="15"/>
      <c r="K523" s="15"/>
      <c r="L523" s="1848" t="str">
        <f>IF(ISBLANK(M523),"",LARGE(L522:L522,1)+1)</f>
        <v/>
      </c>
      <c r="M523" s="296"/>
      <c r="N523" s="231"/>
      <c r="O523" s="231"/>
      <c r="P523" s="231"/>
      <c r="Q523" s="231"/>
      <c r="R523" s="231"/>
      <c r="S523" s="231"/>
      <c r="T523" s="658"/>
      <c r="V523" s="15"/>
      <c r="W523" s="9"/>
      <c r="X523" s="9"/>
      <c r="Y523" s="9"/>
      <c r="Z523" s="15"/>
      <c r="AA523" s="15"/>
      <c r="AB523" s="15"/>
      <c r="AC523" s="15"/>
      <c r="AD523" s="15"/>
      <c r="AE523" s="15"/>
      <c r="AF523" s="1848" t="str">
        <f>IF(ISBLANK(AG523),"",LARGE(AF522:AF522,1)+1)</f>
        <v/>
      </c>
      <c r="AG523" s="296"/>
      <c r="AH523" s="231"/>
      <c r="AI523" s="231"/>
      <c r="AJ523" s="231"/>
      <c r="AK523" s="231"/>
      <c r="AL523" s="231"/>
      <c r="AM523" s="231"/>
      <c r="AN523" s="658"/>
      <c r="AP523" s="15"/>
      <c r="AQ523" s="9"/>
      <c r="AR523" s="9"/>
      <c r="AS523" s="9"/>
      <c r="AT523" s="15"/>
      <c r="AU523" s="15"/>
      <c r="AV523" s="15"/>
      <c r="AW523" s="15"/>
      <c r="AX523" s="15"/>
      <c r="AY523" s="15"/>
      <c r="AZ523" s="1848" t="str">
        <f>IF(ISBLANK(BA523),"",LARGE(AZ522:AZ522,1)+1)</f>
        <v/>
      </c>
      <c r="BA523" s="296"/>
      <c r="BB523" s="231"/>
      <c r="BC523" s="231"/>
      <c r="BD523" s="231"/>
      <c r="BE523" s="231"/>
      <c r="BF523" s="231"/>
      <c r="BG523" s="231"/>
      <c r="BH523" s="658"/>
      <c r="CH523" s="3">
        <v>1</v>
      </c>
    </row>
    <row r="524" spans="2:86" ht="15.75">
      <c r="B524" s="15"/>
      <c r="C524" s="9"/>
      <c r="D524" s="9"/>
      <c r="E524" s="9"/>
      <c r="F524" s="15"/>
      <c r="G524" s="15"/>
      <c r="H524" s="15"/>
      <c r="I524" s="15"/>
      <c r="J524" s="15"/>
      <c r="K524" s="15"/>
      <c r="L524" s="1848" t="str">
        <f>IF(ISBLANK(M524),"",LARGE(L522:L523,1)+1)</f>
        <v/>
      </c>
      <c r="M524" s="296"/>
      <c r="N524" s="231"/>
      <c r="O524" s="231"/>
      <c r="P524" s="231"/>
      <c r="Q524" s="231"/>
      <c r="R524" s="231"/>
      <c r="S524" s="231"/>
      <c r="T524" s="658"/>
      <c r="V524" s="15"/>
      <c r="W524" s="9"/>
      <c r="X524" s="9"/>
      <c r="Y524" s="9"/>
      <c r="Z524" s="15"/>
      <c r="AA524" s="15"/>
      <c r="AB524" s="15"/>
      <c r="AC524" s="15"/>
      <c r="AD524" s="15"/>
      <c r="AE524" s="15"/>
      <c r="AF524" s="1848" t="str">
        <f>IF(ISBLANK(AG524),"",LARGE(AF522:AF523,1)+1)</f>
        <v/>
      </c>
      <c r="AG524" s="296"/>
      <c r="AH524" s="231"/>
      <c r="AI524" s="231"/>
      <c r="AJ524" s="231"/>
      <c r="AK524" s="231"/>
      <c r="AL524" s="231"/>
      <c r="AM524" s="231"/>
      <c r="AN524" s="658"/>
      <c r="AP524" s="15"/>
      <c r="AQ524" s="9"/>
      <c r="AR524" s="9"/>
      <c r="AS524" s="9"/>
      <c r="AT524" s="15"/>
      <c r="AU524" s="15"/>
      <c r="AV524" s="15"/>
      <c r="AW524" s="15"/>
      <c r="AX524" s="15"/>
      <c r="AY524" s="15"/>
      <c r="AZ524" s="1848" t="str">
        <f>IF(ISBLANK(BA524),"",LARGE(AZ522:AZ523,1)+1)</f>
        <v/>
      </c>
      <c r="BA524" s="296"/>
      <c r="BB524" s="231"/>
      <c r="BC524" s="231"/>
      <c r="BD524" s="231"/>
      <c r="BE524" s="231"/>
      <c r="BF524" s="231"/>
      <c r="BG524" s="231"/>
      <c r="BH524" s="658"/>
      <c r="CH524" s="3">
        <v>1</v>
      </c>
    </row>
    <row r="525" spans="2:86" ht="15.75">
      <c r="B525" s="15"/>
      <c r="C525" s="9"/>
      <c r="D525" s="9"/>
      <c r="E525" s="9"/>
      <c r="F525" s="15"/>
      <c r="G525" s="15"/>
      <c r="H525" s="15"/>
      <c r="I525" s="15"/>
      <c r="J525" s="15"/>
      <c r="K525" s="15"/>
      <c r="L525" s="1848" t="str">
        <f>IF(ISBLANK(M525),"",LARGE(L522:L524,1)+1)</f>
        <v/>
      </c>
      <c r="M525" s="296"/>
      <c r="N525" s="231"/>
      <c r="O525" s="231"/>
      <c r="P525" s="231"/>
      <c r="Q525" s="231"/>
      <c r="R525" s="231"/>
      <c r="S525" s="231"/>
      <c r="T525" s="658"/>
      <c r="V525" s="15"/>
      <c r="W525" s="9"/>
      <c r="X525" s="9"/>
      <c r="Y525" s="9"/>
      <c r="Z525" s="15"/>
      <c r="AA525" s="15"/>
      <c r="AB525" s="15"/>
      <c r="AC525" s="15"/>
      <c r="AD525" s="15"/>
      <c r="AE525" s="15"/>
      <c r="AF525" s="1848" t="str">
        <f>IF(ISBLANK(AG525),"",LARGE(AF522:AF524,1)+1)</f>
        <v/>
      </c>
      <c r="AG525" s="296"/>
      <c r="AH525" s="231"/>
      <c r="AI525" s="231"/>
      <c r="AJ525" s="231"/>
      <c r="AK525" s="231"/>
      <c r="AL525" s="231"/>
      <c r="AM525" s="231"/>
      <c r="AN525" s="658"/>
      <c r="AP525" s="15"/>
      <c r="AQ525" s="9"/>
      <c r="AR525" s="9"/>
      <c r="AS525" s="9"/>
      <c r="AT525" s="15"/>
      <c r="AU525" s="15"/>
      <c r="AV525" s="15"/>
      <c r="AW525" s="15"/>
      <c r="AX525" s="15"/>
      <c r="AY525" s="15"/>
      <c r="AZ525" s="1848" t="str">
        <f>IF(ISBLANK(BA525),"",LARGE(AZ522:AZ524,1)+1)</f>
        <v/>
      </c>
      <c r="BA525" s="296"/>
      <c r="BB525" s="231"/>
      <c r="BC525" s="231"/>
      <c r="BD525" s="231"/>
      <c r="BE525" s="231"/>
      <c r="BF525" s="231"/>
      <c r="BG525" s="231"/>
      <c r="BH525" s="658"/>
      <c r="CH525" s="3">
        <v>1</v>
      </c>
    </row>
    <row r="526" spans="2:86" ht="15.75">
      <c r="B526" s="15"/>
      <c r="C526" s="9"/>
      <c r="D526" s="9"/>
      <c r="E526" s="9"/>
      <c r="F526" s="15"/>
      <c r="G526" s="15"/>
      <c r="H526" s="15"/>
      <c r="I526" s="15"/>
      <c r="J526" s="15"/>
      <c r="K526" s="15"/>
      <c r="L526" s="1848" t="str">
        <f>IF(ISBLANK(M526),"",LARGE(L522:L525,1)+1)</f>
        <v/>
      </c>
      <c r="M526" s="296"/>
      <c r="N526" s="231"/>
      <c r="O526" s="231"/>
      <c r="P526" s="231"/>
      <c r="Q526" s="231"/>
      <c r="R526" s="231"/>
      <c r="S526" s="231"/>
      <c r="T526" s="658"/>
      <c r="V526" s="15"/>
      <c r="W526" s="9"/>
      <c r="X526" s="9"/>
      <c r="Y526" s="9"/>
      <c r="Z526" s="15"/>
      <c r="AA526" s="15"/>
      <c r="AB526" s="15"/>
      <c r="AC526" s="15"/>
      <c r="AD526" s="15"/>
      <c r="AE526" s="15"/>
      <c r="AF526" s="1848" t="str">
        <f>IF(ISBLANK(AG526),"",LARGE(AF522:AF525,1)+1)</f>
        <v/>
      </c>
      <c r="AG526" s="296"/>
      <c r="AH526" s="231"/>
      <c r="AI526" s="231"/>
      <c r="AJ526" s="231"/>
      <c r="AK526" s="231"/>
      <c r="AL526" s="231"/>
      <c r="AM526" s="231"/>
      <c r="AN526" s="658"/>
      <c r="AP526" s="15"/>
      <c r="AQ526" s="9"/>
      <c r="AR526" s="9"/>
      <c r="AS526" s="9"/>
      <c r="AT526" s="15"/>
      <c r="AU526" s="15"/>
      <c r="AV526" s="15"/>
      <c r="AW526" s="15"/>
      <c r="AX526" s="15"/>
      <c r="AY526" s="15"/>
      <c r="AZ526" s="1848" t="str">
        <f>IF(ISBLANK(BA526),"",LARGE(AZ522:AZ525,1)+1)</f>
        <v/>
      </c>
      <c r="BA526" s="296"/>
      <c r="BB526" s="231"/>
      <c r="BC526" s="231"/>
      <c r="BD526" s="231"/>
      <c r="BE526" s="231"/>
      <c r="BF526" s="231"/>
      <c r="BG526" s="231"/>
      <c r="BH526" s="658"/>
      <c r="CH526" s="3">
        <v>1</v>
      </c>
    </row>
    <row r="527" spans="2:86" ht="15.75">
      <c r="B527" s="15"/>
      <c r="C527" s="9"/>
      <c r="D527" s="9"/>
      <c r="E527" s="9"/>
      <c r="F527" s="15"/>
      <c r="G527" s="15"/>
      <c r="H527" s="15"/>
      <c r="I527" s="15"/>
      <c r="J527" s="15"/>
      <c r="K527" s="15"/>
      <c r="L527" s="1848" t="str">
        <f>IF(ISBLANK(M527),"",LARGE(L522:L526,1)+1)</f>
        <v/>
      </c>
      <c r="M527" s="296"/>
      <c r="N527" s="231"/>
      <c r="O527" s="231"/>
      <c r="P527" s="231"/>
      <c r="Q527" s="231"/>
      <c r="R527" s="231"/>
      <c r="S527" s="231"/>
      <c r="T527" s="658"/>
      <c r="V527" s="15"/>
      <c r="W527" s="9"/>
      <c r="X527" s="9"/>
      <c r="Y527" s="9"/>
      <c r="Z527" s="15"/>
      <c r="AA527" s="15"/>
      <c r="AB527" s="15"/>
      <c r="AC527" s="15"/>
      <c r="AD527" s="15"/>
      <c r="AE527" s="15"/>
      <c r="AF527" s="1848" t="str">
        <f>IF(ISBLANK(AG527),"",LARGE(AF522:AF526,1)+1)</f>
        <v/>
      </c>
      <c r="AG527" s="296"/>
      <c r="AH527" s="231"/>
      <c r="AI527" s="231"/>
      <c r="AJ527" s="231"/>
      <c r="AK527" s="231"/>
      <c r="AL527" s="231"/>
      <c r="AM527" s="231"/>
      <c r="AN527" s="658"/>
      <c r="AP527" s="15"/>
      <c r="AQ527" s="9"/>
      <c r="AR527" s="9"/>
      <c r="AS527" s="9"/>
      <c r="AT527" s="15"/>
      <c r="AU527" s="15"/>
      <c r="AV527" s="15"/>
      <c r="AW527" s="15"/>
      <c r="AX527" s="15"/>
      <c r="AY527" s="15"/>
      <c r="AZ527" s="1848" t="str">
        <f>IF(ISBLANK(BA527),"",LARGE(AZ522:AZ526,1)+1)</f>
        <v/>
      </c>
      <c r="BA527" s="296"/>
      <c r="BB527" s="231"/>
      <c r="BC527" s="231"/>
      <c r="BD527" s="231"/>
      <c r="BE527" s="231"/>
      <c r="BF527" s="231"/>
      <c r="BG527" s="231"/>
      <c r="BH527" s="658"/>
      <c r="CH527" s="3">
        <v>1</v>
      </c>
    </row>
    <row r="528" spans="2:86" ht="15.75">
      <c r="B528" s="15"/>
      <c r="C528" s="9"/>
      <c r="D528" s="9"/>
      <c r="E528" s="9"/>
      <c r="F528" s="15"/>
      <c r="G528" s="15"/>
      <c r="H528" s="15"/>
      <c r="I528" s="15"/>
      <c r="J528" s="15"/>
      <c r="K528" s="15"/>
      <c r="L528" s="1848" t="str">
        <f>IF(ISBLANK(M528),"",LARGE(L522:L527,1)+1)</f>
        <v/>
      </c>
      <c r="M528" s="296"/>
      <c r="N528" s="231"/>
      <c r="O528" s="231"/>
      <c r="P528" s="231"/>
      <c r="Q528" s="231"/>
      <c r="R528" s="231"/>
      <c r="S528" s="231"/>
      <c r="T528" s="658"/>
      <c r="V528" s="15"/>
      <c r="W528" s="9"/>
      <c r="X528" s="9"/>
      <c r="Y528" s="9"/>
      <c r="Z528" s="15"/>
      <c r="AA528" s="15"/>
      <c r="AB528" s="15"/>
      <c r="AC528" s="15"/>
      <c r="AD528" s="15"/>
      <c r="AE528" s="15"/>
      <c r="AF528" s="1848" t="str">
        <f>IF(ISBLANK(AG528),"",LARGE(AF522:AF527,1)+1)</f>
        <v/>
      </c>
      <c r="AG528" s="296"/>
      <c r="AH528" s="231"/>
      <c r="AI528" s="231"/>
      <c r="AJ528" s="231"/>
      <c r="AK528" s="231"/>
      <c r="AL528" s="231"/>
      <c r="AM528" s="231"/>
      <c r="AN528" s="658"/>
      <c r="AP528" s="15"/>
      <c r="AQ528" s="9"/>
      <c r="AR528" s="9"/>
      <c r="AS528" s="9"/>
      <c r="AT528" s="15"/>
      <c r="AU528" s="15"/>
      <c r="AV528" s="15"/>
      <c r="AW528" s="15"/>
      <c r="AX528" s="15"/>
      <c r="AY528" s="15"/>
      <c r="AZ528" s="1848" t="str">
        <f>IF(ISBLANK(BA528),"",LARGE(AZ522:AZ527,1)+1)</f>
        <v/>
      </c>
      <c r="BA528" s="296"/>
      <c r="BB528" s="231"/>
      <c r="BC528" s="231"/>
      <c r="BD528" s="231"/>
      <c r="BE528" s="231"/>
      <c r="BF528" s="231"/>
      <c r="BG528" s="231"/>
      <c r="BH528" s="658"/>
      <c r="CH528" s="3">
        <v>1</v>
      </c>
    </row>
    <row r="529" spans="2:86">
      <c r="B529" s="15"/>
      <c r="C529" s="9"/>
      <c r="D529" s="9"/>
      <c r="E529" s="9"/>
      <c r="F529" s="15"/>
      <c r="G529" s="15"/>
      <c r="H529" s="15"/>
      <c r="I529" s="15"/>
      <c r="J529" s="15"/>
      <c r="K529" s="15"/>
      <c r="L529" s="2023"/>
      <c r="M529" s="390"/>
      <c r="N529" s="2003"/>
      <c r="O529" s="2003"/>
      <c r="P529" s="2003"/>
      <c r="Q529" s="2003"/>
      <c r="R529" s="2003"/>
      <c r="S529" s="2003"/>
      <c r="T529" s="1879" t="s">
        <v>205</v>
      </c>
      <c r="V529" s="15"/>
      <c r="W529" s="9"/>
      <c r="X529" s="9"/>
      <c r="Y529" s="9"/>
      <c r="Z529" s="15"/>
      <c r="AA529" s="15"/>
      <c r="AB529" s="15"/>
      <c r="AC529" s="15"/>
      <c r="AD529" s="15"/>
      <c r="AE529" s="15"/>
      <c r="AF529" s="2023"/>
      <c r="AG529" s="390"/>
      <c r="AH529" s="2003"/>
      <c r="AI529" s="2003"/>
      <c r="AJ529" s="2003"/>
      <c r="AK529" s="2003"/>
      <c r="AL529" s="2003"/>
      <c r="AM529" s="2003"/>
      <c r="AN529" s="1879" t="s">
        <v>1448</v>
      </c>
      <c r="AP529" s="15"/>
      <c r="AQ529" s="9"/>
      <c r="AR529" s="9"/>
      <c r="AS529" s="9"/>
      <c r="AT529" s="15"/>
      <c r="AU529" s="15"/>
      <c r="AV529" s="15"/>
      <c r="AW529" s="15"/>
      <c r="AX529" s="15"/>
      <c r="AY529" s="15"/>
      <c r="AZ529" s="2023"/>
      <c r="BA529" s="390"/>
      <c r="BB529" s="2003"/>
      <c r="BC529" s="2003"/>
      <c r="BD529" s="2003"/>
      <c r="BE529" s="2003"/>
      <c r="BF529" s="2003"/>
      <c r="BG529" s="2003"/>
      <c r="BH529" s="1879" t="s">
        <v>926</v>
      </c>
      <c r="CH529" s="3">
        <v>1</v>
      </c>
    </row>
    <row r="530" spans="2:86" ht="15.75">
      <c r="B530" s="15"/>
      <c r="C530" s="9"/>
      <c r="D530" s="9"/>
      <c r="E530" s="9"/>
      <c r="F530" s="15"/>
      <c r="G530" s="15"/>
      <c r="H530" s="15"/>
      <c r="I530" s="15"/>
      <c r="J530" s="15"/>
      <c r="K530" s="15"/>
      <c r="L530" s="1946"/>
      <c r="M530" s="1947"/>
      <c r="N530" s="1948"/>
      <c r="O530" s="1948"/>
      <c r="P530" s="1949"/>
      <c r="Q530" s="1949"/>
      <c r="R530" s="1949"/>
      <c r="S530" s="1949"/>
      <c r="T530" s="1949"/>
      <c r="V530" s="15"/>
      <c r="W530" s="9"/>
      <c r="X530" s="9"/>
      <c r="Y530" s="9"/>
      <c r="Z530" s="15"/>
      <c r="AA530" s="15"/>
      <c r="AB530" s="15"/>
      <c r="AC530" s="15"/>
      <c r="AD530" s="15"/>
      <c r="AE530" s="15"/>
      <c r="AF530" s="1946"/>
      <c r="AG530" s="1947"/>
      <c r="AH530" s="1948"/>
      <c r="AI530" s="1948"/>
      <c r="AJ530" s="1949"/>
      <c r="AK530" s="1949"/>
      <c r="AL530" s="1949"/>
      <c r="AM530" s="1949"/>
      <c r="AN530" s="1949"/>
      <c r="AP530" s="15"/>
      <c r="AQ530" s="9"/>
      <c r="AR530" s="9"/>
      <c r="AS530" s="9"/>
      <c r="AT530" s="15"/>
      <c r="AU530" s="15"/>
      <c r="AV530" s="15"/>
      <c r="AW530" s="15"/>
      <c r="AX530" s="15"/>
      <c r="AY530" s="15"/>
      <c r="AZ530" s="1946"/>
      <c r="BA530" s="1947"/>
      <c r="BB530" s="1948"/>
      <c r="BC530" s="1948"/>
      <c r="BD530" s="1949"/>
      <c r="BE530" s="1949"/>
      <c r="BF530" s="1949"/>
      <c r="BG530" s="1949"/>
      <c r="BH530" s="1949"/>
      <c r="CH530" s="3">
        <v>1</v>
      </c>
    </row>
    <row r="531" spans="2:86" ht="15.75">
      <c r="B531" s="15"/>
      <c r="C531" s="9"/>
      <c r="D531" s="9"/>
      <c r="E531" s="9"/>
      <c r="F531" s="15"/>
      <c r="G531" s="15"/>
      <c r="H531" s="15"/>
      <c r="I531" s="15"/>
      <c r="J531" s="15"/>
      <c r="K531" s="15"/>
      <c r="L531" s="2024" t="s">
        <v>8456</v>
      </c>
      <c r="M531" s="265"/>
      <c r="N531" s="265"/>
      <c r="O531" s="265"/>
      <c r="P531" s="265"/>
      <c r="Q531" s="266"/>
      <c r="R531" s="266"/>
      <c r="S531" s="266"/>
      <c r="T531" s="655" t="s">
        <v>8478</v>
      </c>
      <c r="V531" s="15"/>
      <c r="W531" s="9"/>
      <c r="X531" s="9"/>
      <c r="Y531" s="9"/>
      <c r="Z531" s="15"/>
      <c r="AA531" s="15"/>
      <c r="AB531" s="15"/>
      <c r="AC531" s="15"/>
      <c r="AD531" s="15"/>
      <c r="AE531" s="15"/>
      <c r="AF531" s="1842" t="s">
        <v>8548</v>
      </c>
      <c r="AG531" s="473"/>
      <c r="AH531" s="473"/>
      <c r="AI531" s="473"/>
      <c r="AJ531" s="473"/>
      <c r="AK531" s="474"/>
      <c r="AL531" s="474"/>
      <c r="AM531" s="474"/>
      <c r="AN531" s="678" t="s">
        <v>8519</v>
      </c>
      <c r="AP531" s="15"/>
      <c r="AQ531" s="9"/>
      <c r="AR531" s="9"/>
      <c r="AS531" s="9"/>
      <c r="AT531" s="15"/>
      <c r="AU531" s="15"/>
      <c r="AV531" s="15"/>
      <c r="AW531" s="15"/>
      <c r="AX531" s="15"/>
      <c r="AY531" s="15"/>
      <c r="AZ531" s="1842" t="s">
        <v>8549</v>
      </c>
      <c r="BA531" s="265"/>
      <c r="BB531" s="265"/>
      <c r="BC531" s="265"/>
      <c r="BD531" s="265"/>
      <c r="BE531" s="266"/>
      <c r="BF531" s="266"/>
      <c r="BG531" s="266"/>
      <c r="BH531" s="655" t="s">
        <v>8532</v>
      </c>
      <c r="CH531" s="3">
        <v>1</v>
      </c>
    </row>
    <row r="532" spans="2:86" ht="18.75">
      <c r="B532" s="15"/>
      <c r="C532" s="9"/>
      <c r="D532" s="9"/>
      <c r="E532" s="9"/>
      <c r="F532" s="15"/>
      <c r="G532" s="15"/>
      <c r="H532" s="15"/>
      <c r="I532" s="15"/>
      <c r="J532" s="15"/>
      <c r="K532" s="15"/>
      <c r="L532" s="1890"/>
      <c r="M532" s="2025" t="s">
        <v>8495</v>
      </c>
      <c r="N532" s="2026" t="s">
        <v>8496</v>
      </c>
      <c r="O532" s="607"/>
      <c r="P532" s="607"/>
      <c r="Q532" s="2027">
        <v>25</v>
      </c>
      <c r="R532" s="2027"/>
      <c r="S532" s="2028" t="str">
        <f>"&lt; ③ quantité dans 1"&amp;" "&amp;N533</f>
        <v>&lt; ③ quantité dans 1 Gastro 1/1</v>
      </c>
      <c r="T532" s="2029"/>
      <c r="V532" s="15"/>
      <c r="W532" s="9"/>
      <c r="X532" s="9"/>
      <c r="Y532" s="9"/>
      <c r="Z532" s="15"/>
      <c r="AA532" s="15"/>
      <c r="AB532" s="15"/>
      <c r="AC532" s="15"/>
      <c r="AD532" s="15"/>
      <c r="AE532" s="15"/>
      <c r="AF532" s="1890"/>
      <c r="AG532" s="3076" t="s">
        <v>8520</v>
      </c>
      <c r="AH532" s="3077" t="s">
        <v>8496</v>
      </c>
      <c r="AI532" s="186"/>
      <c r="AJ532" s="186"/>
      <c r="AK532" s="3078">
        <v>25</v>
      </c>
      <c r="AL532" s="3079" t="str">
        <f>"&lt; ③ Quantity in 1 "&amp;" "&amp;AH533</f>
        <v>&lt; ③ Quantity in 1  Gastro 1/1</v>
      </c>
      <c r="AM532" s="186"/>
      <c r="AN532" s="2464"/>
      <c r="AP532" s="15"/>
      <c r="AQ532" s="9"/>
      <c r="AR532" s="9"/>
      <c r="AS532" s="9"/>
      <c r="AT532" s="15"/>
      <c r="AU532" s="15"/>
      <c r="AV532" s="15"/>
      <c r="AW532" s="15"/>
      <c r="AX532" s="15"/>
      <c r="AY532" s="15"/>
      <c r="AZ532" s="1890"/>
      <c r="BA532" s="2030" t="s">
        <v>8533</v>
      </c>
      <c r="BB532" s="2466" t="s">
        <v>8536</v>
      </c>
      <c r="BC532" s="9"/>
      <c r="BD532" s="9"/>
      <c r="BE532" s="2467">
        <v>25</v>
      </c>
      <c r="BF532" s="2033" t="str">
        <f>"&lt; ③ Cantidad en  1"&amp;" "&amp;BB533</f>
        <v>&lt; ③ Cantidad en  1 Gastro 1/1</v>
      </c>
      <c r="BG532" s="9"/>
      <c r="BH532" s="41"/>
      <c r="CH532" s="3">
        <v>1</v>
      </c>
    </row>
    <row r="533" spans="2:86" ht="15.75">
      <c r="B533" s="15"/>
      <c r="C533" s="9"/>
      <c r="D533" s="9"/>
      <c r="E533" s="9"/>
      <c r="F533" s="15"/>
      <c r="G533" s="15"/>
      <c r="H533" s="15"/>
      <c r="I533" s="15"/>
      <c r="J533" s="15"/>
      <c r="K533" s="15"/>
      <c r="L533" s="1890"/>
      <c r="M533" s="2030" t="s">
        <v>8497</v>
      </c>
      <c r="N533" s="2031" t="s">
        <v>436</v>
      </c>
      <c r="O533" s="9"/>
      <c r="P533" s="9"/>
      <c r="Q533" s="2032" t="s">
        <v>8498</v>
      </c>
      <c r="R533" s="2032"/>
      <c r="S533" s="2033" t="s">
        <v>8499</v>
      </c>
      <c r="T533" s="41"/>
      <c r="V533" s="15"/>
      <c r="W533" s="9"/>
      <c r="X533" s="9"/>
      <c r="Y533" s="9"/>
      <c r="Z533" s="15"/>
      <c r="AA533" s="15"/>
      <c r="AB533" s="15"/>
      <c r="AC533" s="15"/>
      <c r="AD533" s="15"/>
      <c r="AE533" s="15"/>
      <c r="AF533" s="1890"/>
      <c r="AG533" s="2030" t="s">
        <v>8521</v>
      </c>
      <c r="AH533" s="3080" t="s">
        <v>436</v>
      </c>
      <c r="AI533" s="3065"/>
      <c r="AJ533" s="3065"/>
      <c r="AK533" s="3081" t="s">
        <v>8498</v>
      </c>
      <c r="AL533" s="3082" t="s">
        <v>8523</v>
      </c>
      <c r="AM533" s="3065"/>
      <c r="AN533" s="41"/>
      <c r="AP533" s="15"/>
      <c r="AQ533" s="9"/>
      <c r="AR533" s="9"/>
      <c r="AS533" s="9"/>
      <c r="AT533" s="15"/>
      <c r="AU533" s="15"/>
      <c r="AV533" s="15"/>
      <c r="AW533" s="15"/>
      <c r="AX533" s="15"/>
      <c r="AY533" s="15"/>
      <c r="AZ533" s="1890"/>
      <c r="BA533" s="2030" t="s">
        <v>8534</v>
      </c>
      <c r="BB533" s="2031" t="s">
        <v>436</v>
      </c>
      <c r="BC533" s="9"/>
      <c r="BD533" s="9"/>
      <c r="BE533" s="2032" t="s">
        <v>8498</v>
      </c>
      <c r="BF533" s="2033" t="s">
        <v>8537</v>
      </c>
      <c r="BG533" s="9"/>
      <c r="BH533" s="41"/>
      <c r="CH533" s="3">
        <v>1</v>
      </c>
    </row>
    <row r="534" spans="2:86" ht="15.75">
      <c r="B534" s="15"/>
      <c r="C534" s="9"/>
      <c r="D534" s="9"/>
      <c r="E534" s="9"/>
      <c r="F534" s="15"/>
      <c r="G534" s="15"/>
      <c r="H534" s="15"/>
      <c r="I534" s="15"/>
      <c r="J534" s="15"/>
      <c r="K534" s="15"/>
      <c r="L534" s="1890"/>
      <c r="M534" s="2034"/>
      <c r="N534" s="2035"/>
      <c r="O534" s="2036" t="s">
        <v>8500</v>
      </c>
      <c r="P534" s="2037">
        <v>120</v>
      </c>
      <c r="Q534" s="2038">
        <v>2.7</v>
      </c>
      <c r="R534" s="2038"/>
      <c r="S534" s="2039" t="str">
        <f>"&lt; ⑥ poids par "&amp; N533</f>
        <v>&lt; ⑥ poids par Gastro 1/1</v>
      </c>
      <c r="T534" s="41"/>
      <c r="V534" s="15"/>
      <c r="W534" s="9"/>
      <c r="X534" s="9"/>
      <c r="Y534" s="9"/>
      <c r="Z534" s="15"/>
      <c r="AA534" s="15"/>
      <c r="AB534" s="15"/>
      <c r="AC534" s="15"/>
      <c r="AD534" s="15"/>
      <c r="AE534" s="15"/>
      <c r="AF534" s="1890"/>
      <c r="AG534" s="3083"/>
      <c r="AH534" s="3084"/>
      <c r="AI534" s="3085" t="s">
        <v>8522</v>
      </c>
      <c r="AJ534" s="3086">
        <v>120</v>
      </c>
      <c r="AK534" s="3087">
        <v>2.7</v>
      </c>
      <c r="AL534" s="3088" t="str">
        <f>"&lt;  ⑥ Weight per "&amp; AH533</f>
        <v>&lt;  ⑥ Weight per Gastro 1/1</v>
      </c>
      <c r="AM534" s="3089"/>
      <c r="AN534" s="3090"/>
      <c r="AP534" s="15"/>
      <c r="AQ534" s="9"/>
      <c r="AR534" s="9"/>
      <c r="AS534" s="9"/>
      <c r="AT534" s="15"/>
      <c r="AU534" s="15"/>
      <c r="AV534" s="15"/>
      <c r="AW534" s="15"/>
      <c r="AX534" s="15"/>
      <c r="AY534" s="15"/>
      <c r="AZ534" s="1890"/>
      <c r="BA534" s="2034"/>
      <c r="BB534" s="2035"/>
      <c r="BC534" s="2036" t="s">
        <v>8535</v>
      </c>
      <c r="BD534" s="2037">
        <v>120</v>
      </c>
      <c r="BE534" s="2038">
        <v>2.7</v>
      </c>
      <c r="BF534" s="2039" t="str">
        <f>"&lt; ⑥ Peso por "&amp; BB533</f>
        <v>&lt; ⑥ Peso por Gastro 1/1</v>
      </c>
      <c r="BG534" s="9"/>
      <c r="BH534" s="41"/>
      <c r="CH534" s="3">
        <v>1</v>
      </c>
    </row>
    <row r="535" spans="2:86" ht="15.75">
      <c r="B535" s="15"/>
      <c r="C535" s="9"/>
      <c r="D535" s="9"/>
      <c r="E535" s="9"/>
      <c r="F535" s="15"/>
      <c r="G535" s="15"/>
      <c r="H535" s="15"/>
      <c r="I535" s="15"/>
      <c r="J535" s="15"/>
      <c r="K535" s="15"/>
      <c r="L535" s="1890"/>
      <c r="M535" s="2040" t="s">
        <v>8501</v>
      </c>
      <c r="N535" s="2041" t="s">
        <v>8502</v>
      </c>
      <c r="O535" s="2042" t="s">
        <v>8503</v>
      </c>
      <c r="P535" s="2043" t="s">
        <v>8504</v>
      </c>
      <c r="Q535" s="2664" t="s">
        <v>8505</v>
      </c>
      <c r="R535" s="2425"/>
      <c r="S535" s="2044">
        <f>M537*M536</f>
        <v>225</v>
      </c>
      <c r="T535" s="2045" t="str">
        <f>M538</f>
        <v>escalopes</v>
      </c>
      <c r="V535" s="15"/>
      <c r="W535" s="9"/>
      <c r="X535" s="9"/>
      <c r="Y535" s="9"/>
      <c r="Z535" s="15"/>
      <c r="AA535" s="15"/>
      <c r="AB535" s="15"/>
      <c r="AC535" s="15"/>
      <c r="AD535" s="15"/>
      <c r="AE535" s="15"/>
      <c r="AF535" s="1890"/>
      <c r="AG535" s="2040" t="s">
        <v>8524</v>
      </c>
      <c r="AH535" s="2041" t="s">
        <v>8525</v>
      </c>
      <c r="AI535" s="2042" t="s">
        <v>8526</v>
      </c>
      <c r="AJ535" s="2043" t="s">
        <v>8527</v>
      </c>
      <c r="AK535" s="2664" t="s">
        <v>8529</v>
      </c>
      <c r="AL535" s="2425"/>
      <c r="AM535" s="2044">
        <f>AG537*AG536</f>
        <v>225</v>
      </c>
      <c r="AN535" s="2045" t="str">
        <f>AG538</f>
        <v>escalopes</v>
      </c>
      <c r="AP535" s="15"/>
      <c r="AQ535" s="9"/>
      <c r="AR535" s="9"/>
      <c r="AS535" s="9"/>
      <c r="AT535" s="15"/>
      <c r="AU535" s="15"/>
      <c r="AV535" s="15"/>
      <c r="AW535" s="15"/>
      <c r="AX535" s="15"/>
      <c r="AY535" s="15"/>
      <c r="AZ535" s="1890"/>
      <c r="BA535" s="2040" t="s">
        <v>8538</v>
      </c>
      <c r="BB535" s="2041" t="s">
        <v>8539</v>
      </c>
      <c r="BC535" s="2042" t="s">
        <v>8540</v>
      </c>
      <c r="BD535" s="2043" t="s">
        <v>8541</v>
      </c>
      <c r="BE535" s="2664" t="s">
        <v>8543</v>
      </c>
      <c r="BF535" s="2425"/>
      <c r="BG535" s="2044">
        <f>BA537*BA536</f>
        <v>225</v>
      </c>
      <c r="BH535" s="2045" t="str">
        <f>BA538</f>
        <v>escalopes</v>
      </c>
      <c r="CH535" s="3">
        <v>1</v>
      </c>
    </row>
    <row r="536" spans="2:86" ht="18.75">
      <c r="B536" s="15"/>
      <c r="C536" s="9"/>
      <c r="D536" s="9"/>
      <c r="E536" s="9"/>
      <c r="F536" s="15"/>
      <c r="G536" s="15"/>
      <c r="H536" s="15"/>
      <c r="I536" s="15"/>
      <c r="J536" s="15"/>
      <c r="K536" s="15"/>
      <c r="L536" s="1890"/>
      <c r="M536" s="2046">
        <v>450</v>
      </c>
      <c r="N536" s="2047">
        <v>1230</v>
      </c>
      <c r="O536" s="2047">
        <v>220</v>
      </c>
      <c r="P536" s="2048">
        <v>95</v>
      </c>
      <c r="Q536" s="2665"/>
      <c r="R536" s="2426"/>
      <c r="S536" s="2049"/>
      <c r="T536" s="2050">
        <f>P543</f>
        <v>54</v>
      </c>
      <c r="V536" s="15"/>
      <c r="W536" s="9"/>
      <c r="X536" s="9"/>
      <c r="Y536" s="9"/>
      <c r="Z536" s="15"/>
      <c r="AA536" s="15"/>
      <c r="AB536" s="15"/>
      <c r="AC536" s="15"/>
      <c r="AD536" s="15"/>
      <c r="AE536" s="15"/>
      <c r="AF536" s="1890"/>
      <c r="AG536" s="2046">
        <v>450</v>
      </c>
      <c r="AH536" s="2047">
        <v>1230</v>
      </c>
      <c r="AI536" s="2047">
        <v>220</v>
      </c>
      <c r="AJ536" s="2048">
        <v>95</v>
      </c>
      <c r="AK536" s="2665"/>
      <c r="AL536" s="2426"/>
      <c r="AM536" s="2049"/>
      <c r="AN536" s="2050">
        <f>AJ543</f>
        <v>54</v>
      </c>
      <c r="AP536" s="15"/>
      <c r="AQ536" s="9"/>
      <c r="AR536" s="9"/>
      <c r="AS536" s="9"/>
      <c r="AT536" s="15"/>
      <c r="AU536" s="15"/>
      <c r="AV536" s="15"/>
      <c r="AW536" s="15"/>
      <c r="AX536" s="15"/>
      <c r="AY536" s="15"/>
      <c r="AZ536" s="1890"/>
      <c r="BA536" s="2046">
        <v>450</v>
      </c>
      <c r="BB536" s="2047">
        <v>1230</v>
      </c>
      <c r="BC536" s="2047">
        <v>220</v>
      </c>
      <c r="BD536" s="2048">
        <v>95</v>
      </c>
      <c r="BE536" s="2665"/>
      <c r="BF536" s="2426"/>
      <c r="BG536" s="2049"/>
      <c r="BH536" s="2050">
        <f>BD543</f>
        <v>54</v>
      </c>
      <c r="CH536" s="3">
        <v>1</v>
      </c>
    </row>
    <row r="537" spans="2:86" ht="15.75">
      <c r="B537" s="15"/>
      <c r="C537" s="9"/>
      <c r="D537" s="9"/>
      <c r="E537" s="9"/>
      <c r="F537" s="15"/>
      <c r="G537" s="15"/>
      <c r="H537" s="15"/>
      <c r="I537" s="15"/>
      <c r="J537" s="15"/>
      <c r="K537" s="15"/>
      <c r="L537" s="1890"/>
      <c r="M537" s="2051">
        <v>0.5</v>
      </c>
      <c r="N537" s="2052">
        <v>0.75</v>
      </c>
      <c r="O537" s="2052">
        <v>1</v>
      </c>
      <c r="P537" s="2052">
        <v>1</v>
      </c>
      <c r="Q537" s="2666" t="s">
        <v>8506</v>
      </c>
      <c r="R537" s="2427"/>
      <c r="S537" s="2053">
        <f>N537*N536</f>
        <v>922.5</v>
      </c>
      <c r="T537" s="2054" t="str">
        <f>N538</f>
        <v>escalopes</v>
      </c>
      <c r="V537" s="15"/>
      <c r="W537" s="9"/>
      <c r="X537" s="9"/>
      <c r="Y537" s="9"/>
      <c r="Z537" s="15"/>
      <c r="AA537" s="15"/>
      <c r="AB537" s="15"/>
      <c r="AC537" s="15"/>
      <c r="AD537" s="15"/>
      <c r="AE537" s="15"/>
      <c r="AF537" s="1890"/>
      <c r="AG537" s="2051">
        <v>0.5</v>
      </c>
      <c r="AH537" s="2052">
        <v>0.75</v>
      </c>
      <c r="AI537" s="2052">
        <v>1</v>
      </c>
      <c r="AJ537" s="2052">
        <v>1</v>
      </c>
      <c r="AK537" s="2666" t="s">
        <v>8530</v>
      </c>
      <c r="AL537" s="2427"/>
      <c r="AM537" s="2053">
        <f>AH537*AH536</f>
        <v>922.5</v>
      </c>
      <c r="AN537" s="2054" t="str">
        <f>AH538</f>
        <v>escalopes</v>
      </c>
      <c r="AP537" s="15"/>
      <c r="AQ537" s="9"/>
      <c r="AR537" s="9"/>
      <c r="AS537" s="9"/>
      <c r="AT537" s="15"/>
      <c r="AU537" s="15"/>
      <c r="AV537" s="15"/>
      <c r="AW537" s="15"/>
      <c r="AX537" s="15"/>
      <c r="AY537" s="15"/>
      <c r="AZ537" s="1890"/>
      <c r="BA537" s="2051">
        <v>0.5</v>
      </c>
      <c r="BB537" s="2052">
        <v>0.75</v>
      </c>
      <c r="BC537" s="2052">
        <v>1</v>
      </c>
      <c r="BD537" s="2052">
        <v>1</v>
      </c>
      <c r="BE537" s="2666" t="s">
        <v>8544</v>
      </c>
      <c r="BF537" s="2427"/>
      <c r="BG537" s="2053">
        <f>BB537*BB536</f>
        <v>922.5</v>
      </c>
      <c r="BH537" s="2054" t="str">
        <f>BB538</f>
        <v>escalopes</v>
      </c>
      <c r="CH537" s="3">
        <v>1</v>
      </c>
    </row>
    <row r="538" spans="2:86" ht="18.75">
      <c r="B538" s="15"/>
      <c r="C538" s="9"/>
      <c r="D538" s="9"/>
      <c r="E538" s="9"/>
      <c r="F538" s="15"/>
      <c r="G538" s="15"/>
      <c r="H538" s="15"/>
      <c r="I538" s="15"/>
      <c r="J538" s="15"/>
      <c r="K538" s="15"/>
      <c r="L538" s="1890"/>
      <c r="M538" s="2055" t="str">
        <f>Q533</f>
        <v>escalopes</v>
      </c>
      <c r="N538" s="2056" t="str">
        <f>Q533</f>
        <v>escalopes</v>
      </c>
      <c r="O538" s="2056" t="str">
        <f>Q533</f>
        <v>escalopes</v>
      </c>
      <c r="P538" s="2056" t="str">
        <f>Q533</f>
        <v>escalopes</v>
      </c>
      <c r="Q538" s="2667"/>
      <c r="R538" s="2428"/>
      <c r="S538" s="2057"/>
      <c r="T538" s="2058">
        <f>P544</f>
        <v>147.6</v>
      </c>
      <c r="V538" s="15"/>
      <c r="W538" s="9"/>
      <c r="X538" s="9"/>
      <c r="Y538" s="9"/>
      <c r="Z538" s="15"/>
      <c r="AA538" s="15"/>
      <c r="AB538" s="15"/>
      <c r="AC538" s="15"/>
      <c r="AD538" s="15"/>
      <c r="AE538" s="15"/>
      <c r="AF538" s="1890"/>
      <c r="AG538" s="2055" t="str">
        <f>AK533</f>
        <v>escalopes</v>
      </c>
      <c r="AH538" s="2056" t="str">
        <f>AK533</f>
        <v>escalopes</v>
      </c>
      <c r="AI538" s="2056" t="str">
        <f>AK533</f>
        <v>escalopes</v>
      </c>
      <c r="AJ538" s="2056" t="str">
        <f>AK533</f>
        <v>escalopes</v>
      </c>
      <c r="AK538" s="2667"/>
      <c r="AL538" s="2428"/>
      <c r="AM538" s="2057"/>
      <c r="AN538" s="2058">
        <f>AJ544</f>
        <v>147.6</v>
      </c>
      <c r="AP538" s="15"/>
      <c r="AQ538" s="9"/>
      <c r="AR538" s="9"/>
      <c r="AS538" s="9"/>
      <c r="AT538" s="15"/>
      <c r="AU538" s="15"/>
      <c r="AV538" s="15"/>
      <c r="AW538" s="15"/>
      <c r="AX538" s="15"/>
      <c r="AY538" s="15"/>
      <c r="AZ538" s="1890"/>
      <c r="BA538" s="2055" t="str">
        <f>BE533</f>
        <v>escalopes</v>
      </c>
      <c r="BB538" s="2056" t="str">
        <f>BE533</f>
        <v>escalopes</v>
      </c>
      <c r="BC538" s="2056" t="str">
        <f>BE533</f>
        <v>escalopes</v>
      </c>
      <c r="BD538" s="2056" t="str">
        <f>BE533</f>
        <v>escalopes</v>
      </c>
      <c r="BE538" s="2667"/>
      <c r="BF538" s="2428"/>
      <c r="BG538" s="2057"/>
      <c r="BH538" s="2058">
        <f>BD544</f>
        <v>147.6</v>
      </c>
      <c r="CH538" s="3">
        <v>1</v>
      </c>
    </row>
    <row r="539" spans="2:86" ht="15.75">
      <c r="B539" s="15"/>
      <c r="C539" s="9"/>
      <c r="D539" s="9"/>
      <c r="E539" s="9"/>
      <c r="F539" s="15"/>
      <c r="G539" s="15"/>
      <c r="H539" s="15"/>
      <c r="I539" s="15"/>
      <c r="J539" s="15"/>
      <c r="K539" s="15"/>
      <c r="L539" s="1890"/>
      <c r="M539" s="2059">
        <f>M537*M536</f>
        <v>225</v>
      </c>
      <c r="N539" s="2060">
        <f>N537*N536</f>
        <v>922.5</v>
      </c>
      <c r="O539" s="2060">
        <f>O537*O536</f>
        <v>220</v>
      </c>
      <c r="P539" s="2060">
        <f>P537*P536</f>
        <v>95</v>
      </c>
      <c r="Q539" s="2690" t="s">
        <v>8507</v>
      </c>
      <c r="R539" s="2429"/>
      <c r="S539" s="2061">
        <f>O537*O536</f>
        <v>220</v>
      </c>
      <c r="T539" s="2062" t="str">
        <f>O538</f>
        <v>escalopes</v>
      </c>
      <c r="V539" s="15"/>
      <c r="W539" s="9"/>
      <c r="X539" s="9"/>
      <c r="Y539" s="9"/>
      <c r="Z539" s="15"/>
      <c r="AA539" s="15"/>
      <c r="AB539" s="15"/>
      <c r="AC539" s="15"/>
      <c r="AD539" s="15"/>
      <c r="AE539" s="15"/>
      <c r="AF539" s="1890"/>
      <c r="AG539" s="2059">
        <f>AG537*AG536</f>
        <v>225</v>
      </c>
      <c r="AH539" s="2060">
        <f>AH537*AH536</f>
        <v>922.5</v>
      </c>
      <c r="AI539" s="2060">
        <f>AI537*AI536</f>
        <v>220</v>
      </c>
      <c r="AJ539" s="2060">
        <f>AJ537*AJ536</f>
        <v>95</v>
      </c>
      <c r="AK539" s="2690" t="s">
        <v>8547</v>
      </c>
      <c r="AL539" s="2429"/>
      <c r="AM539" s="2061">
        <f>AI537*AI536</f>
        <v>220</v>
      </c>
      <c r="AN539" s="2062" t="str">
        <f>AI538</f>
        <v>escalopes</v>
      </c>
      <c r="AP539" s="15"/>
      <c r="AQ539" s="9"/>
      <c r="AR539" s="9"/>
      <c r="AS539" s="9"/>
      <c r="AT539" s="15"/>
      <c r="AU539" s="15"/>
      <c r="AV539" s="15"/>
      <c r="AW539" s="15"/>
      <c r="AX539" s="15"/>
      <c r="AY539" s="15"/>
      <c r="AZ539" s="1890"/>
      <c r="BA539" s="2059">
        <f>BA537*BA536</f>
        <v>225</v>
      </c>
      <c r="BB539" s="2060">
        <f>BB537*BB536</f>
        <v>922.5</v>
      </c>
      <c r="BC539" s="2060">
        <f>BC537*BC536</f>
        <v>220</v>
      </c>
      <c r="BD539" s="2060">
        <f>BD537*BD536</f>
        <v>95</v>
      </c>
      <c r="BE539" s="2690" t="s">
        <v>8545</v>
      </c>
      <c r="BF539" s="2429"/>
      <c r="BG539" s="2061">
        <f>BC537*BC536</f>
        <v>220</v>
      </c>
      <c r="BH539" s="2062" t="str">
        <f>BC538</f>
        <v>escalopes</v>
      </c>
      <c r="CH539" s="3">
        <v>1</v>
      </c>
    </row>
    <row r="540" spans="2:86" ht="18.75">
      <c r="B540" s="15"/>
      <c r="C540" s="9"/>
      <c r="D540" s="9"/>
      <c r="E540" s="9"/>
      <c r="F540" s="15"/>
      <c r="G540" s="15"/>
      <c r="H540" s="15"/>
      <c r="I540" s="15"/>
      <c r="J540" s="15"/>
      <c r="K540" s="15"/>
      <c r="L540" s="1890"/>
      <c r="M540" s="2063"/>
      <c r="N540" s="2064">
        <f>IFERROR(SUM(M536:P536),0)</f>
        <v>1995</v>
      </c>
      <c r="O540" s="538" t="s">
        <v>8508</v>
      </c>
      <c r="P540" s="2065"/>
      <c r="Q540" s="2691"/>
      <c r="R540" s="2430"/>
      <c r="S540" s="2066"/>
      <c r="T540" s="2067">
        <f>P545</f>
        <v>26.4</v>
      </c>
      <c r="V540" s="15"/>
      <c r="W540" s="9"/>
      <c r="X540" s="9"/>
      <c r="Y540" s="9"/>
      <c r="Z540" s="15"/>
      <c r="AA540" s="15"/>
      <c r="AB540" s="15"/>
      <c r="AC540" s="15"/>
      <c r="AD540" s="15"/>
      <c r="AE540" s="15"/>
      <c r="AF540" s="1890"/>
      <c r="AG540" s="2063"/>
      <c r="AH540" s="2064">
        <f>IFERROR(SUM(AG536:AJ536),0)</f>
        <v>1995</v>
      </c>
      <c r="AI540" s="538" t="s">
        <v>8528</v>
      </c>
      <c r="AJ540" s="2065"/>
      <c r="AK540" s="2691"/>
      <c r="AL540" s="2430"/>
      <c r="AM540" s="2066"/>
      <c r="AN540" s="2067">
        <f>AJ545</f>
        <v>26.4</v>
      </c>
      <c r="AP540" s="15"/>
      <c r="AQ540" s="9"/>
      <c r="AR540" s="9"/>
      <c r="AS540" s="9"/>
      <c r="AT540" s="15"/>
      <c r="AU540" s="15"/>
      <c r="AV540" s="15"/>
      <c r="AW540" s="15"/>
      <c r="AX540" s="15"/>
      <c r="AY540" s="15"/>
      <c r="AZ540" s="1890"/>
      <c r="BA540" s="2063"/>
      <c r="BB540" s="2064">
        <f>IFERROR(SUM(BA536:BD536),0)</f>
        <v>1995</v>
      </c>
      <c r="BC540" s="538" t="s">
        <v>8542</v>
      </c>
      <c r="BD540" s="2065"/>
      <c r="BE540" s="2691"/>
      <c r="BF540" s="2430"/>
      <c r="BG540" s="2066"/>
      <c r="BH540" s="2067">
        <f>BD545</f>
        <v>26.4</v>
      </c>
      <c r="CH540" s="3">
        <v>1</v>
      </c>
    </row>
    <row r="541" spans="2:86" ht="15.75">
      <c r="B541" s="15"/>
      <c r="C541" s="9"/>
      <c r="D541" s="9"/>
      <c r="E541" s="9"/>
      <c r="F541" s="15"/>
      <c r="G541" s="15"/>
      <c r="H541" s="15"/>
      <c r="I541" s="15"/>
      <c r="J541" s="15"/>
      <c r="K541" s="15"/>
      <c r="L541" s="1890"/>
      <c r="M541" s="2068">
        <f>P547</f>
        <v>239.4</v>
      </c>
      <c r="N541" s="2069">
        <f>IFERROR(SUM(S535,S537,S539,S541),0)</f>
        <v>1462.5</v>
      </c>
      <c r="O541" s="538" t="str">
        <f>Q533</f>
        <v>escalopes</v>
      </c>
      <c r="P541" s="2070"/>
      <c r="Q541" s="2692" t="s">
        <v>8509</v>
      </c>
      <c r="R541" s="2431"/>
      <c r="S541" s="2071">
        <f>P537*P536</f>
        <v>95</v>
      </c>
      <c r="T541" s="2072" t="str">
        <f>P538</f>
        <v>escalopes</v>
      </c>
      <c r="V541" s="15"/>
      <c r="W541" s="9"/>
      <c r="X541" s="9"/>
      <c r="Y541" s="9"/>
      <c r="Z541" s="15"/>
      <c r="AA541" s="15"/>
      <c r="AB541" s="15"/>
      <c r="AC541" s="15"/>
      <c r="AD541" s="15"/>
      <c r="AE541" s="15"/>
      <c r="AF541" s="1890"/>
      <c r="AG541" s="2068">
        <f>AJ547</f>
        <v>239.4</v>
      </c>
      <c r="AH541" s="2069">
        <f>IFERROR(SUM(AM535,AM537,AM539,AM541),0)</f>
        <v>1462.5</v>
      </c>
      <c r="AI541" s="538" t="str">
        <f>AK533</f>
        <v>escalopes</v>
      </c>
      <c r="AJ541" s="2070"/>
      <c r="AK541" s="2692" t="s">
        <v>8531</v>
      </c>
      <c r="AL541" s="2431"/>
      <c r="AM541" s="2071">
        <f>AJ537*AJ536</f>
        <v>95</v>
      </c>
      <c r="AN541" s="2072" t="str">
        <f>AJ538</f>
        <v>escalopes</v>
      </c>
      <c r="AP541" s="15"/>
      <c r="AQ541" s="9"/>
      <c r="AR541" s="9"/>
      <c r="AS541" s="9"/>
      <c r="AT541" s="15"/>
      <c r="AU541" s="15"/>
      <c r="AV541" s="15"/>
      <c r="AW541" s="15"/>
      <c r="AX541" s="15"/>
      <c r="AY541" s="15"/>
      <c r="AZ541" s="1890"/>
      <c r="BA541" s="2068">
        <f>BD547</f>
        <v>239.4</v>
      </c>
      <c r="BB541" s="2069">
        <f>IFERROR(SUM(BG535,BG537,BG539,BG541),0)</f>
        <v>1462.5</v>
      </c>
      <c r="BC541" s="538" t="str">
        <f>BE533</f>
        <v>escalopes</v>
      </c>
      <c r="BD541" s="2070"/>
      <c r="BE541" s="2692" t="s">
        <v>8546</v>
      </c>
      <c r="BF541" s="2431"/>
      <c r="BG541" s="2071">
        <f>BD537*BD536</f>
        <v>95</v>
      </c>
      <c r="BH541" s="2072" t="str">
        <f>BD538</f>
        <v>escalopes</v>
      </c>
      <c r="CH541" s="3">
        <v>1</v>
      </c>
    </row>
    <row r="542" spans="2:86" ht="18.75">
      <c r="B542" s="15"/>
      <c r="C542" s="9"/>
      <c r="D542" s="9"/>
      <c r="E542" s="9"/>
      <c r="F542" s="15"/>
      <c r="G542" s="15"/>
      <c r="H542" s="15"/>
      <c r="I542" s="15"/>
      <c r="J542" s="15"/>
      <c r="K542" s="15"/>
      <c r="L542" s="1890"/>
      <c r="M542" s="2073" t="str">
        <f>"Saisissez ①②③④⑤⑥⑦ plus effectifs ligne "&amp;ROW(M536)&amp;" et quantité ligne " &amp; ROW(M537)</f>
        <v>Saisissez ①②③④⑤⑥⑦ plus effectifs ligne 536 et quantité ligne 537</v>
      </c>
      <c r="N542" s="2074"/>
      <c r="O542" s="569"/>
      <c r="P542" s="2075"/>
      <c r="Q542" s="2693"/>
      <c r="R542" s="2432"/>
      <c r="S542" s="2076"/>
      <c r="T542" s="2077">
        <f>P546</f>
        <v>11.4</v>
      </c>
      <c r="V542" s="15"/>
      <c r="W542" s="9"/>
      <c r="X542" s="9"/>
      <c r="Y542" s="9"/>
      <c r="Z542" s="15"/>
      <c r="AA542" s="15"/>
      <c r="AB542" s="15"/>
      <c r="AC542" s="15"/>
      <c r="AD542" s="15"/>
      <c r="AE542" s="15"/>
      <c r="AF542" s="1890"/>
      <c r="AG542" s="2073" t="str">
        <f>"Enter ①②③④⑤⑥⑦ plus headcounts  in row"&amp;ROW(AG536)&amp;" and quantity in row " &amp; ROW(AG537)</f>
        <v>Enter ①②③④⑤⑥⑦ plus headcounts  in row536 and quantity in row 537</v>
      </c>
      <c r="AH542" s="2074"/>
      <c r="AI542" s="569"/>
      <c r="AJ542" s="2075"/>
      <c r="AK542" s="2693"/>
      <c r="AL542" s="2432"/>
      <c r="AM542" s="2076"/>
      <c r="AN542" s="2077">
        <f>AJ546</f>
        <v>11.4</v>
      </c>
      <c r="AP542" s="15"/>
      <c r="AQ542" s="9"/>
      <c r="AR542" s="9"/>
      <c r="AS542" s="9"/>
      <c r="AT542" s="15"/>
      <c r="AU542" s="15"/>
      <c r="AV542" s="15"/>
      <c r="AW542" s="15"/>
      <c r="AX542" s="15"/>
      <c r="AY542" s="15"/>
      <c r="AZ542" s="1890"/>
      <c r="BA542" s="2073" t="str">
        <f>"Ingrese  ①②③④⑤⑥⑦ más los efectivos en la fila  "&amp;ROW(BA536)&amp;" y las cantidades en la fila " &amp; ROW(BA537)</f>
        <v>Ingrese  ①②③④⑤⑥⑦ más los efectivos en la fila  536 y las cantidades en la fila 537</v>
      </c>
      <c r="BB542" s="2074"/>
      <c r="BC542" s="569"/>
      <c r="BD542" s="2075"/>
      <c r="BE542" s="2693"/>
      <c r="BF542" s="2432"/>
      <c r="BG542" s="2076"/>
      <c r="BH542" s="2077">
        <f>BD546</f>
        <v>11.4</v>
      </c>
      <c r="CH542" s="3">
        <v>1</v>
      </c>
    </row>
    <row r="543" spans="2:86" ht="15.75">
      <c r="B543" s="15"/>
      <c r="C543" s="9"/>
      <c r="D543" s="9"/>
      <c r="E543" s="9"/>
      <c r="F543" s="15"/>
      <c r="G543" s="15"/>
      <c r="H543" s="15"/>
      <c r="I543" s="15"/>
      <c r="J543" s="15"/>
      <c r="K543" s="15"/>
      <c r="L543" s="1890"/>
      <c r="M543" s="2078" t="str">
        <f>IF(OR(Q532="",M539=0),"",INT(M539/Q532) &amp; " " &amp; N533 &amp; " de " &amp; Q532 &amp; " " &amp; Q533 &amp; IF(MOD(M539,Q532)&gt;0," + 1 " &amp; N533 &amp; " de " &amp; TEXT(MOD(M539,Q532),"0.00") &amp; " " &amp; Q533,""))</f>
        <v>9 Gastro 1/1 de 25 escalopes</v>
      </c>
      <c r="N543" s="2079"/>
      <c r="O543" s="2080"/>
      <c r="P543" s="2081">
        <f>(P534*M536)/1000</f>
        <v>54</v>
      </c>
      <c r="Q543" s="2082" t="str">
        <f>IF(OR(P543&lt;=0,Q534&lt;=0),"",_xlfn.LET(_xlpm.n,ROUND(P543/Q534,9),_xlpm.q,INT(_xlpm.n),_xlpm.r,ROUND(P543-_xlpm.q*Q534,9),_xlpm.base,_xlpm.q&amp;" "&amp;N533&amp;" de "&amp;TEXT(Q534,"0.000")&amp;" kg",IF(_xlpm.r&lt;=0.000000001,_xlpm.base,_xlpm.base&amp;" + 1 "&amp;N533&amp;" de "&amp;TEXT(_xlpm.r,"0.000")&amp;" kg")))</f>
        <v>20 Gastro 1/1 de 2.700 kg</v>
      </c>
      <c r="R543" s="2082"/>
      <c r="S543" s="2083"/>
      <c r="T543" s="2084"/>
      <c r="V543" s="15"/>
      <c r="W543" s="9"/>
      <c r="X543" s="9"/>
      <c r="Y543" s="9"/>
      <c r="Z543" s="15"/>
      <c r="AA543" s="15"/>
      <c r="AB543" s="15"/>
      <c r="AC543" s="15"/>
      <c r="AD543" s="15"/>
      <c r="AE543" s="15"/>
      <c r="AF543" s="1890"/>
      <c r="AG543" s="2078" t="str">
        <f>IF(OR(AK532="",AG539=0),"",INT(AG539/AK532) &amp; " " &amp; AH533 &amp; " of " &amp; AK532 &amp; " " &amp; AK533 &amp; IF(MOD(AG539,AK532)&gt;0," + 1 " &amp; AH533 &amp; " of " &amp; TEXT(MOD(AG539,AK532),"0.00") &amp; " " &amp; AK533,""))</f>
        <v>9 Gastro 1/1 of 25 escalopes</v>
      </c>
      <c r="AH543" s="2079"/>
      <c r="AI543" s="2080"/>
      <c r="AJ543" s="2081">
        <f>(AJ534*AG536)/1000</f>
        <v>54</v>
      </c>
      <c r="AK543" s="2082" t="str">
        <f>IF(OR(AJ543&lt;=0,AK534&lt;=0),"",_xlfn.LET(_xlpm.n,ROUND(AJ543/AK534,9),_xlpm.q,INT(_xlpm.n),_xlpm.r,ROUND(AJ543-_xlpm.q*AK534,9),_xlpm.base,_xlpm.q&amp;" "&amp;AH533&amp;" of "&amp;TEXT(AK534,"0.000")&amp;" kg",IF(_xlpm.r&lt;=0.000000001,_xlpm.base,_xlpm.base&amp;" + 1 "&amp;AH533&amp;" of "&amp;TEXT(_xlpm.r,"0.000")&amp;" kg")))</f>
        <v>20 Gastro 1/1 of 2.700 kg</v>
      </c>
      <c r="AL543" s="2082"/>
      <c r="AM543" s="2083"/>
      <c r="AN543" s="2084"/>
      <c r="AP543" s="15"/>
      <c r="AQ543" s="9"/>
      <c r="AR543" s="9"/>
      <c r="AS543" s="9"/>
      <c r="AT543" s="15"/>
      <c r="AU543" s="15"/>
      <c r="AV543" s="15"/>
      <c r="AW543" s="15"/>
      <c r="AX543" s="15"/>
      <c r="AY543" s="15"/>
      <c r="AZ543" s="1890"/>
      <c r="BA543" s="2078" t="str">
        <f>IF(OR(BE532="",BA539=0),"",INT(BA539/BE532) &amp; " " &amp; BB533 &amp; " de " &amp; BE532 &amp; " " &amp; BE533 &amp; IF(MOD(BA539,BE532)&gt;0," + 1 " &amp; BB533 &amp; " de " &amp; TEXT(MOD(BA539,BE532),"0.00") &amp; " " &amp; BE533,""))</f>
        <v>9 Gastro 1/1 de 25 escalopes</v>
      </c>
      <c r="BB543" s="2079"/>
      <c r="BC543" s="2080"/>
      <c r="BD543" s="2081">
        <f>(BD534*BA536)/1000</f>
        <v>54</v>
      </c>
      <c r="BE543" s="2082" t="str">
        <f>IF(OR(BD543&lt;=0,BE534&lt;=0),"",_xlfn.LET(_xlpm.n,ROUND(BD543/BE534,9),_xlpm.q,INT(_xlpm.n),_xlpm.r,ROUND(BD543-_xlpm.q*BE534,9),_xlpm.base,_xlpm.q&amp;" "&amp;BB533&amp;" de "&amp;TEXT(BE534,"0.000")&amp;" kg",IF(_xlpm.r&lt;=0.000000001,_xlpm.base,_xlpm.base&amp;" + 1 "&amp;BB533&amp;" de "&amp;TEXT(_xlpm.r,"0.000")&amp;" kg")))</f>
        <v>20 Gastro 1/1 de 2.700 kg</v>
      </c>
      <c r="BF543" s="2082"/>
      <c r="BG543" s="2083"/>
      <c r="BH543" s="2084"/>
      <c r="CH543" s="3">
        <v>1</v>
      </c>
    </row>
    <row r="544" spans="2:86" ht="15.75">
      <c r="B544" s="15"/>
      <c r="C544" s="9"/>
      <c r="D544" s="9"/>
      <c r="E544" s="9"/>
      <c r="F544" s="15"/>
      <c r="G544" s="15"/>
      <c r="H544" s="15"/>
      <c r="I544" s="15"/>
      <c r="J544" s="15"/>
      <c r="K544" s="15"/>
      <c r="L544" s="1890"/>
      <c r="M544" s="2085" t="str">
        <f>IF(OR(Q532="",N539=0),"",INT(N539/Q532) &amp; " " &amp; N533 &amp; " de " &amp; Q532 &amp; " " &amp; Q533 &amp; IF(MOD(N539,Q532)&gt;0," + 1 " &amp; N533 &amp; " de " &amp; TEXT(MOD(N539,Q532),"0.00") &amp; " " &amp; Q533,""))</f>
        <v>36 Gastro 1/1 de 25 escalopes + 1 Gastro 1/1 de 22.50 escalopes</v>
      </c>
      <c r="N544" s="2086"/>
      <c r="O544" s="2087"/>
      <c r="P544" s="2088">
        <f>(P534*N536)/1000</f>
        <v>147.6</v>
      </c>
      <c r="Q544" s="2089" t="str">
        <f>IF(OR(P544&lt;=0,Q534&lt;=0),"",_xlfn.LET(_xlpm.n,ROUND(P544/Q534,9),_xlpm.q,INT(_xlpm.n),_xlpm.r,ROUND(P544-_xlpm.q*Q534,9),_xlpm.base,_xlpm.q&amp;" "&amp;N533&amp;" de "&amp;TEXT(Q534,"0.000")&amp;" kg",IF(_xlpm.r&lt;=0.000000001,_xlpm.base,_xlpm.base&amp;" + 1 "&amp;N533&amp;" de "&amp;TEXT(_xlpm.r,"0.000")&amp;" kg")))</f>
        <v>54 Gastro 1/1 de 2.700 kg + 1 Gastro 1/1 de 1.800 kg</v>
      </c>
      <c r="R544" s="2089"/>
      <c r="S544" s="2090"/>
      <c r="T544" s="2091"/>
      <c r="V544" s="15"/>
      <c r="W544" s="9"/>
      <c r="X544" s="9"/>
      <c r="Y544" s="9"/>
      <c r="Z544" s="15"/>
      <c r="AA544" s="15"/>
      <c r="AB544" s="15"/>
      <c r="AC544" s="15"/>
      <c r="AD544" s="15"/>
      <c r="AE544" s="15"/>
      <c r="AF544" s="1890"/>
      <c r="AG544" s="2085" t="str">
        <f>IF(OR(AK532="",AH539=0),"",INT(AH539/AK532) &amp; " " &amp; AH533 &amp; " of " &amp; AK532 &amp; " " &amp; AK533 &amp; IF(MOD(AH539,AK532)&gt;0," + 1 " &amp; AH533 &amp; " of " &amp; TEXT(MOD(AH539,AK532),"0.00") &amp; " " &amp; AK533,""))</f>
        <v>36 Gastro 1/1 of 25 escalopes + 1 Gastro 1/1 of 22.50 escalopes</v>
      </c>
      <c r="AH544" s="2086"/>
      <c r="AI544" s="2087"/>
      <c r="AJ544" s="2088">
        <f>(AJ534*AH536)/1000</f>
        <v>147.6</v>
      </c>
      <c r="AK544" s="2089" t="str">
        <f>IF(OR(AJ544&lt;=0,AK534&lt;=0),"",_xlfn.LET(_xlpm.n,ROUND(AJ544/AK534,9),_xlpm.q,INT(_xlpm.n),_xlpm.r,ROUND(AJ544-_xlpm.q*AK534,9),_xlpm.base,_xlpm.q&amp;" "&amp;AH533&amp;" of "&amp;TEXT(AK534,"0.000")&amp;" kg",IF(_xlpm.r&lt;=0.000000001,_xlpm.base,_xlpm.base&amp;" + 1 "&amp;AH533&amp;" of "&amp;TEXT(_xlpm.r,"0.000")&amp;" kg")))</f>
        <v>54 Gastro 1/1 of 2.700 kg + 1 Gastro 1/1 of 1.800 kg</v>
      </c>
      <c r="AL544" s="2089"/>
      <c r="AM544" s="2090"/>
      <c r="AN544" s="2091"/>
      <c r="AP544" s="15"/>
      <c r="AQ544" s="9"/>
      <c r="AR544" s="9"/>
      <c r="AS544" s="9"/>
      <c r="AT544" s="15"/>
      <c r="AU544" s="15"/>
      <c r="AV544" s="15"/>
      <c r="AW544" s="15"/>
      <c r="AX544" s="15"/>
      <c r="AY544" s="15"/>
      <c r="AZ544" s="1890"/>
      <c r="BA544" s="2085" t="str">
        <f>IF(OR(BE532="",BB539=0),"",INT(BB539/BE532) &amp; " " &amp; BB533 &amp; " de " &amp; BE532 &amp; " " &amp; BE533 &amp; IF(MOD(BB539,BE532)&gt;0," + 1 " &amp; BB533 &amp; " de " &amp; TEXT(MOD(BB539,BE532),"0.00") &amp; " " &amp; BE533,""))</f>
        <v>36 Gastro 1/1 de 25 escalopes + 1 Gastro 1/1 de 22.50 escalopes</v>
      </c>
      <c r="BB544" s="2086"/>
      <c r="BC544" s="2087"/>
      <c r="BD544" s="2088">
        <f>(BD534*BB536)/1000</f>
        <v>147.6</v>
      </c>
      <c r="BE544" s="2089" t="str">
        <f>IF(OR(BD544&lt;=0,BE534&lt;=0),"",_xlfn.LET(_xlpm.n,ROUND(BD544/BE534,9),_xlpm.q,INT(_xlpm.n),_xlpm.r,ROUND(BD544-_xlpm.q*BE534,9),_xlpm.base,_xlpm.q&amp;" "&amp;BB533&amp;" de "&amp;TEXT(BE534,"0.000")&amp;" kg",IF(_xlpm.r&lt;=0.000000001,_xlpm.base,_xlpm.base&amp;" + 1 "&amp;BB533&amp;" de "&amp;TEXT(_xlpm.r,"0.000")&amp;" kg")))</f>
        <v>54 Gastro 1/1 de 2.700 kg + 1 Gastro 1/1 de 1.800 kg</v>
      </c>
      <c r="BF544" s="2089"/>
      <c r="BG544" s="2090"/>
      <c r="BH544" s="2091"/>
      <c r="CH544" s="3">
        <v>1</v>
      </c>
    </row>
    <row r="545" spans="1:86" ht="15.75">
      <c r="B545" s="15"/>
      <c r="C545" s="9"/>
      <c r="D545" s="9"/>
      <c r="E545" s="9"/>
      <c r="F545" s="15"/>
      <c r="G545" s="15"/>
      <c r="H545" s="15"/>
      <c r="I545" s="15"/>
      <c r="J545" s="15"/>
      <c r="K545" s="15"/>
      <c r="L545" s="1890"/>
      <c r="M545" s="2092" t="str">
        <f>IF(OR(Q532="",O539=0),"",INT(O539/Q532) &amp; " " &amp; N533 &amp; " de " &amp; Q532 &amp; " " &amp; Q533 &amp; IF(MOD(O539,Q532)&gt;0," + 1 " &amp; N533 &amp; " de " &amp; TEXT(MOD(O539,Q532),"0.00") &amp; " " &amp; Q533,""))</f>
        <v>8 Gastro 1/1 de 25 escalopes + 1 Gastro 1/1 de 20.00 escalopes</v>
      </c>
      <c r="N545" s="2093"/>
      <c r="O545" s="2094"/>
      <c r="P545" s="2095">
        <f>(P534*O536)/1000</f>
        <v>26.4</v>
      </c>
      <c r="Q545" s="2096" t="str">
        <f>IF(OR(P545&lt;=0,Q534&lt;=0),"",_xlfn.LET(_xlpm.n,ROUND(P545/Q534,9),_xlpm.q,INT(_xlpm.n),_xlpm.r,ROUND(P545-_xlpm.q*Q534,9),_xlpm.base,_xlpm.q&amp;" "&amp;N533&amp;" de "&amp;TEXT(Q534,"0.000")&amp;" kg",IF(_xlpm.r&lt;=0.000000001,_xlpm.base,_xlpm.base&amp;" + 1 "&amp;N533&amp;" de "&amp;TEXT(_xlpm.r,"0.000")&amp;" kg")))</f>
        <v>9 Gastro 1/1 de 2.700 kg + 1 Gastro 1/1 de 2.100 kg</v>
      </c>
      <c r="R545" s="2096"/>
      <c r="S545" s="2097"/>
      <c r="T545" s="2098"/>
      <c r="V545" s="15"/>
      <c r="W545" s="9"/>
      <c r="X545" s="9"/>
      <c r="Y545" s="9"/>
      <c r="Z545" s="15"/>
      <c r="AA545" s="15"/>
      <c r="AB545" s="15"/>
      <c r="AC545" s="15"/>
      <c r="AD545" s="15"/>
      <c r="AE545" s="15"/>
      <c r="AF545" s="1890"/>
      <c r="AG545" s="2092" t="str">
        <f>IF(OR(AK532="",AI539=0),"",INT(AI539/AK532) &amp; " " &amp; AH533 &amp; " of " &amp; AK532 &amp; " " &amp; AK533 &amp; IF(MOD(AI539,AK532)&gt;0," + 1 " &amp; AH533 &amp; " of " &amp; TEXT(MOD(AI539,AK532),"0.00") &amp; " " &amp; AK533,""))</f>
        <v>8 Gastro 1/1 of 25 escalopes + 1 Gastro 1/1 of 20.00 escalopes</v>
      </c>
      <c r="AH545" s="2093"/>
      <c r="AI545" s="2094"/>
      <c r="AJ545" s="2095">
        <f>(AJ534*AI536)/1000</f>
        <v>26.4</v>
      </c>
      <c r="AK545" s="2096" t="str">
        <f>IF(OR(AJ545&lt;=0,AK534&lt;=0),"",_xlfn.LET(_xlpm.n,ROUND(AJ545/AK534,9),_xlpm.q,INT(_xlpm.n),_xlpm.r,ROUND(AJ545-_xlpm.q*AK534,9),_xlpm.base,_xlpm.q&amp;" "&amp;AH533&amp;" of "&amp;TEXT(AK534,"0.000")&amp;" kg",IF(_xlpm.r&lt;=0.000000001,_xlpm.base,_xlpm.base&amp;" + 1 "&amp;AH533&amp;" of "&amp;TEXT(_xlpm.r,"0.000")&amp;" kg")))</f>
        <v>9 Gastro 1/1 of 2.700 kg + 1 Gastro 1/1 of 2.100 kg</v>
      </c>
      <c r="AL545" s="2096"/>
      <c r="AM545" s="2097"/>
      <c r="AN545" s="2098"/>
      <c r="AP545" s="15"/>
      <c r="AQ545" s="9"/>
      <c r="AR545" s="9"/>
      <c r="AS545" s="9"/>
      <c r="AT545" s="15"/>
      <c r="AU545" s="15"/>
      <c r="AV545" s="15"/>
      <c r="AW545" s="15"/>
      <c r="AX545" s="15"/>
      <c r="AY545" s="15"/>
      <c r="AZ545" s="1890"/>
      <c r="BA545" s="2092" t="str">
        <f>IF(OR(BE532="",BC539=0),"",INT(BC539/BE532) &amp; " " &amp; BB533 &amp; " de " &amp; BE532 &amp; " " &amp; BE533 &amp; IF(MOD(BC539,BE532)&gt;0," + 1 " &amp; BB533 &amp; " de " &amp; TEXT(MOD(BC539,BE532),"0.00") &amp; " " &amp; BE533,""))</f>
        <v>8 Gastro 1/1 de 25 escalopes + 1 Gastro 1/1 de 20.00 escalopes</v>
      </c>
      <c r="BB545" s="2093"/>
      <c r="BC545" s="2094"/>
      <c r="BD545" s="2095">
        <f>(BD534*BC536)/1000</f>
        <v>26.4</v>
      </c>
      <c r="BE545" s="2096" t="str">
        <f>IF(OR(BD545&lt;=0,BE534&lt;=0),"",_xlfn.LET(_xlpm.n,ROUND(BD545/BE534,9),_xlpm.q,INT(_xlpm.n),_xlpm.r,ROUND(BD545-_xlpm.q*BE534,9),_xlpm.base,_xlpm.q&amp;" "&amp;BB533&amp;" de "&amp;TEXT(BE534,"0.000")&amp;" kg",IF(_xlpm.r&lt;=0.000000001,_xlpm.base,_xlpm.base&amp;" + 1 "&amp;BB533&amp;" de "&amp;TEXT(_xlpm.r,"0.000")&amp;" kg")))</f>
        <v>9 Gastro 1/1 de 2.700 kg + 1 Gastro 1/1 de 2.100 kg</v>
      </c>
      <c r="BF545" s="2096"/>
      <c r="BG545" s="2097"/>
      <c r="BH545" s="2098"/>
      <c r="CH545" s="3">
        <v>1</v>
      </c>
    </row>
    <row r="546" spans="1:86" ht="15.75" customHeight="1">
      <c r="B546" s="15"/>
      <c r="C546" s="9"/>
      <c r="D546" s="9"/>
      <c r="E546" s="9"/>
      <c r="F546" s="15"/>
      <c r="G546" s="15"/>
      <c r="H546" s="15"/>
      <c r="I546" s="15"/>
      <c r="J546" s="15"/>
      <c r="K546" s="15"/>
      <c r="L546" s="1890"/>
      <c r="M546" s="2099" t="str">
        <f>IF(OR(Q532="",P539=0),"",INT(P539/Q532) &amp; " " &amp; N533 &amp; " de " &amp; Q532 &amp; " " &amp; Q533 &amp; IF(MOD(P539,Q532)&gt;0," + 1 " &amp; N533 &amp; " de " &amp; TEXT(MOD(P539,Q532),"0.00") &amp; " " &amp; Q533,""))</f>
        <v>3 Gastro 1/1 de 25 escalopes + 1 Gastro 1/1 de 20.00 escalopes</v>
      </c>
      <c r="N546" s="2100"/>
      <c r="O546" s="2101"/>
      <c r="P546" s="2102">
        <f>(P534*P536)/1000</f>
        <v>11.4</v>
      </c>
      <c r="Q546" s="2103" t="str">
        <f>IF(OR(P546&lt;=0,Q534&lt;=0),"",_xlfn.LET(_xlpm.n,ROUND(P546/Q534,9),_xlpm.q,INT(_xlpm.n),_xlpm.r,ROUND(P546-_xlpm.q*Q534,9),_xlpm.base,_xlpm.q&amp;" "&amp;N533&amp;" de "&amp;TEXT(Q534,"0.000")&amp;" kg",IF(_xlpm.r&lt;=0.000000001,_xlpm.base,_xlpm.base&amp;" + 1 "&amp;N533&amp;" de "&amp;TEXT(_xlpm.r,"0.000")&amp;" kg")))</f>
        <v>4 Gastro 1/1 de 2.700 kg + 1 Gastro 1/1 de 0.600 kg</v>
      </c>
      <c r="R546" s="2103"/>
      <c r="S546" s="2104"/>
      <c r="T546" s="2105"/>
      <c r="V546" s="15"/>
      <c r="W546" s="9"/>
      <c r="X546" s="9"/>
      <c r="Y546" s="9"/>
      <c r="Z546" s="15"/>
      <c r="AA546" s="15"/>
      <c r="AB546" s="15"/>
      <c r="AC546" s="15"/>
      <c r="AD546" s="15"/>
      <c r="AE546" s="15"/>
      <c r="AF546" s="1890"/>
      <c r="AG546" s="2099" t="str">
        <f>IF(OR(AK532="",AJ539=0),"",INT(AJ539/AK532) &amp; " " &amp; AH533 &amp; " de " &amp; AK532 &amp; " " &amp; AK533 &amp; IF(MOD(AJ539,AK532)&gt;0," + 1 " &amp; AH533 &amp; " de " &amp; TEXT(MOD(AJ539,AK532),"0.00") &amp; " " &amp; AK533,""))</f>
        <v>3 Gastro 1/1 de 25 escalopes + 1 Gastro 1/1 de 20.00 escalopes</v>
      </c>
      <c r="AH546" s="2100"/>
      <c r="AI546" s="2101"/>
      <c r="AJ546" s="2102">
        <f>(AJ534*AJ536)/1000</f>
        <v>11.4</v>
      </c>
      <c r="AK546" s="2103" t="str">
        <f>IF(OR(AJ546&lt;=0,AK534&lt;=0),"",_xlfn.LET(_xlpm.n,ROUND(AJ546/AK534,9),_xlpm.q,INT(_xlpm.n),_xlpm.r,ROUND(AJ546-_xlpm.q*AK534,9),_xlpm.base,_xlpm.q&amp;" "&amp;AH533&amp;" of "&amp;TEXT(AK534,"0.000")&amp;" kg",IF(_xlpm.r&lt;=0.000000001,_xlpm.base,_xlpm.base&amp;" + 1 "&amp;AH533&amp;" of "&amp;TEXT(_xlpm.r,"0.000")&amp;" kg")))</f>
        <v>4 Gastro 1/1 of 2.700 kg + 1 Gastro 1/1 of 0.600 kg</v>
      </c>
      <c r="AL546" s="2103"/>
      <c r="AM546" s="2104"/>
      <c r="AN546" s="2105"/>
      <c r="AP546" s="15"/>
      <c r="AQ546" s="9"/>
      <c r="AR546" s="9"/>
      <c r="AS546" s="9"/>
      <c r="AT546" s="15"/>
      <c r="AU546" s="15"/>
      <c r="AV546" s="15"/>
      <c r="AW546" s="15"/>
      <c r="AX546" s="15"/>
      <c r="AY546" s="15"/>
      <c r="AZ546" s="1890"/>
      <c r="BA546" s="2099" t="str">
        <f>IF(OR(BE532="",BD539=0),"",INT(BD539/BE532) &amp; " " &amp; BB533 &amp; " de " &amp; BE532 &amp; " " &amp; BE533 &amp; IF(MOD(BD539,BE532)&gt;0," + 1 " &amp; BB533 &amp; " de " &amp; TEXT(MOD(BD539,BE532),"0.00") &amp; " " &amp; BE533,""))</f>
        <v>3 Gastro 1/1 de 25 escalopes + 1 Gastro 1/1 de 20.00 escalopes</v>
      </c>
      <c r="BB546" s="2100"/>
      <c r="BC546" s="2101"/>
      <c r="BD546" s="2102">
        <f>(BD534*BD536)/1000</f>
        <v>11.4</v>
      </c>
      <c r="BE546" s="2103" t="str">
        <f>IF(OR(BD546&lt;=0,BE534&lt;=0),"",_xlfn.LET(_xlpm.n,ROUND(BD546/BE534,9),_xlpm.q,INT(_xlpm.n),_xlpm.r,ROUND(BD546-_xlpm.q*BE534,9),_xlpm.base,_xlpm.q&amp;" "&amp;BB533&amp;" de "&amp;TEXT(BE534,"0.000")&amp;" kg",IF(_xlpm.r&lt;=0.000000001,_xlpm.base,_xlpm.base&amp;" + 1 "&amp;BB533&amp;" de "&amp;TEXT(_xlpm.r,"0.000")&amp;" kg")))</f>
        <v>4 Gastro 1/1 de 2.700 kg + 1 Gastro 1/1 de 0.600 kg</v>
      </c>
      <c r="BF546" s="2103"/>
      <c r="BG546" s="2104"/>
      <c r="BH546" s="2105"/>
      <c r="CH546" s="3">
        <v>1</v>
      </c>
    </row>
    <row r="547" spans="1:86" ht="15" customHeight="1">
      <c r="A547" s="3">
        <v>1</v>
      </c>
      <c r="B547" s="15"/>
      <c r="C547" s="9"/>
      <c r="D547" s="9"/>
      <c r="E547" s="9"/>
      <c r="F547" s="15"/>
      <c r="G547" s="15"/>
      <c r="H547" s="15"/>
      <c r="I547" s="15"/>
      <c r="J547" s="15"/>
      <c r="K547" s="15"/>
      <c r="L547" s="1890"/>
      <c r="M547" s="2694" t="str">
        <f>N541&amp;" "&amp;O541&amp;" "&amp;SUM(
   IFERROR(LEFT(M543, FIND(" ", M543) - 1), 0) + IFERROR(IF(FIND("+", M543), MID(M543, FIND("+", M543) + 2, FIND(" ", M543, FIND("+", M543) + 2) - FIND("+", M543) - 2), 0), 0),
   IFERROR(LEFT(M544, FIND(" ", M544) - 1), 0) + IFERROR(IF(FIND("+", M544), MID(M544, FIND("+", M544) + 2, FIND(" ", M544, FIND("+", M544) + 2) - FIND("+", M544) - 2), 0), 0),
   IFERROR(LEFT(M545, FIND(" ", M545) - 1), 0) + IFERROR(IF(FIND("+", M545), MID(M545, FIND("+", M545) + 2, FIND(" ", M545, FIND("+", M545) + 2) - FIND("+", M545) - 2), 0), 0),
   IFERROR(LEFT(M546, FIND(" ", M546) - 1), 0) + IFERROR(IF(FIND("+", M546), MID(M546, FIND("+", M546) + 2, FIND(" ", M546, FIND("+", M546) + 2) - FIND("+", M546) - 2), 0), 0))&amp;" "&amp;N533</f>
        <v>1462.5 escalopes 59 Gastro 1/1</v>
      </c>
      <c r="N547" s="2695"/>
      <c r="O547" s="2696"/>
      <c r="P547" s="2697">
        <f>SUM(P543:P546)</f>
        <v>239.4</v>
      </c>
      <c r="Q547" s="2695" t="str">
        <f>SUM(
   IFERROR(LEFT(Q543, FIND(" ", Q543) - 1), 0) + IFERROR(IF(FIND("+", Q543), MID(Q543, FIND("+", Q543) + 2, FIND(" ", Q543, FIND("+", Q543) + 2) - FIND("+", Q543) - 2), 0), 0),
   IFERROR(LEFT(Q544, FIND(" ", Q544) - 1), 0) + IFERROR(IF(FIND("+", Q544), MID(Q544, FIND("+", Q544) + 2, FIND(" ", Q544, FIND("+", Q544) + 2) - FIND("+", Q544) - 2), 0), 0),
   IFERROR(LEFT(Q545, FIND(" ", Q545) - 1), 0) + IFERROR(IF(FIND("+", Q545), MID(Q545, FIND("+", Q545) + 2, FIND(" ", Q545, FIND("+", Q545) + 2) - FIND("+", Q545) - 2), 0), 0),
   IFERROR(LEFT(Q546, FIND(" ", Q546) - 1), 0) + IFERROR(IF(FIND("+", Q546), MID(Q546, FIND("+", Q546) + 2, FIND(" ", Q546, FIND("+", Q546) + 2) - FIND("+", Q546) - 2), 0), 0))&amp;" "&amp;N533</f>
        <v>90 Gastro 1/1</v>
      </c>
      <c r="R547" s="2695"/>
      <c r="S547" s="2695"/>
      <c r="T547" s="2699"/>
      <c r="V547" s="15"/>
      <c r="W547" s="9"/>
      <c r="X547" s="9"/>
      <c r="Y547" s="9"/>
      <c r="Z547" s="15"/>
      <c r="AA547" s="15"/>
      <c r="AB547" s="15"/>
      <c r="AC547" s="15"/>
      <c r="AD547" s="15"/>
      <c r="AE547" s="15"/>
      <c r="AF547" s="1890"/>
      <c r="AG547" s="2694" t="str">
        <f>AH541&amp;" "&amp;AI541&amp;" "&amp;SUM(
   IFERROR(LEFT(AG543, FIND(" ", AG543) - 1), 0) + IFERROR(IF(FIND("+", AG543), MID(AG543, FIND("+", AG543) + 2, FIND(" ", AG543, FIND("+", AG543) + 2) - FIND("+", AG543) - 2), 0), 0),
   IFERROR(LEFT(AG544, FIND(" ", AG544) - 1), 0) + IFERROR(IF(FIND("+", AG544), MID(AG544, FIND("+", AG544) + 2, FIND(" ", AG544, FIND("+", AG544) + 2) - FIND("+", AG544) - 2), 0), 0),
   IFERROR(LEFT(AG545, FIND(" ", AG545) - 1), 0) + IFERROR(IF(FIND("+", AG545), MID(AG545, FIND("+", AG545) + 2, FIND(" ", AG545, FIND("+", AG545) + 2) - FIND("+", AG545) - 2), 0), 0),
   IFERROR(LEFT(AG546, FIND(" ", AG546) - 1), 0) + IFERROR(IF(FIND("+", AG546), MID(AG546, FIND("+", AG546) + 2, FIND(" ", AG546, FIND("+", AG546) + 2) - FIND("+", AG546) - 2), 0), 0))&amp;" "&amp;AH533</f>
        <v>1462.5 escalopes 59 Gastro 1/1</v>
      </c>
      <c r="AH547" s="2695"/>
      <c r="AI547" s="2696"/>
      <c r="AJ547" s="2697">
        <f>SUM(AJ543:AJ546)</f>
        <v>239.4</v>
      </c>
      <c r="AK547" s="2695" t="str">
        <f>SUM(
   IFERROR(LEFT(AK543, FIND(" ", AK543) - 1), 0) + IFERROR(IF(FIND("+", AK543), MID(AK543, FIND("+", AK543) + 2, FIND(" ", AK543, FIND("+", AK543) + 2) - FIND("+", AK543) - 2), 0), 0),
   IFERROR(LEFT(AK544, FIND(" ", AK544) - 1), 0) + IFERROR(IF(FIND("+", AK544), MID(AK544, FIND("+", AK544) + 2, FIND(" ", AK544, FIND("+", AK544) + 2) - FIND("+", AK544) - 2), 0), 0),
   IFERROR(LEFT(AK545, FIND(" ", AK545) - 1), 0) + IFERROR(IF(FIND("+", AK545), MID(AK545, FIND("+", AK545) + 2, FIND(" ", AK545, FIND("+", AK545) + 2) - FIND("+", AK545) - 2), 0), 0),
   IFERROR(LEFT(AK546, FIND(" ", AK546) - 1), 0) + IFERROR(IF(FIND("+", AK546), MID(AK546, FIND("+", AK546) + 2, FIND(" ", AK546, FIND("+", AK546) + 2) - FIND("+", AK546) - 2), 0), 0))&amp;" "&amp;AH533</f>
        <v>90 Gastro 1/1</v>
      </c>
      <c r="AL547" s="2695"/>
      <c r="AM547" s="2695"/>
      <c r="AN547" s="2699"/>
      <c r="AP547" s="15"/>
      <c r="AQ547" s="9"/>
      <c r="AR547" s="9"/>
      <c r="AS547" s="9"/>
      <c r="AT547" s="15"/>
      <c r="AU547" s="15"/>
      <c r="AV547" s="15"/>
      <c r="AW547" s="15"/>
      <c r="AX547" s="15"/>
      <c r="AY547" s="15"/>
      <c r="AZ547" s="1890"/>
      <c r="BA547" s="2694" t="str">
        <f>BB541&amp;" "&amp;BC541&amp;" "&amp;SUM(
   IFERROR(LEFT(BA543, FIND(" ", BA543) - 1), 0) + IFERROR(IF(FIND("+", BA543), MID(BA543, FIND("+", BA543) + 2, FIND(" ", BA543, FIND("+", BA543) + 2) - FIND("+", BA543) - 2), 0), 0),
   IFERROR(LEFT(BA544, FIND(" ", BA544) - 1), 0) + IFERROR(IF(FIND("+", BA544), MID(BA544, FIND("+", BA544) + 2, FIND(" ", BA544, FIND("+", BA544) + 2) - FIND("+", BA544) - 2), 0), 0),
   IFERROR(LEFT(BA545, FIND(" ", BA545) - 1), 0) + IFERROR(IF(FIND("+", BA545), MID(BA545, FIND("+", BA545) + 2, FIND(" ", BA545, FIND("+", BA545) + 2) - FIND("+", BA545) - 2), 0), 0),
   IFERROR(LEFT(BA546, FIND(" ", BA546) - 1), 0) + IFERROR(IF(FIND("+", BA546), MID(BA546, FIND("+", BA546) + 2, FIND(" ", BA546, FIND("+", BA546) + 2) - FIND("+", BA546) - 2), 0), 0))&amp;" "&amp;BB533</f>
        <v>1462.5 escalopes 59 Gastro 1/1</v>
      </c>
      <c r="BB547" s="2695"/>
      <c r="BC547" s="2696"/>
      <c r="BD547" s="2697">
        <f>SUM(BD543:BD546)</f>
        <v>239.4</v>
      </c>
      <c r="BE547" s="2695" t="str">
        <f>SUM(
   IFERROR(LEFT(BE543, FIND(" ", BE543) - 1), 0) + IFERROR(IF(FIND("+", BE543), MID(BE543, FIND("+", BE543) + 2, FIND(" ", BE543, FIND("+", BE543) + 2) - FIND("+", BE543) - 2), 0), 0),
   IFERROR(LEFT(BE544, FIND(" ", BE544) - 1), 0) + IFERROR(IF(FIND("+", BE544), MID(BE544, FIND("+", BE544) + 2, FIND(" ", BE544, FIND("+", BE544) + 2) - FIND("+", BE544) - 2), 0), 0),
   IFERROR(LEFT(BE545, FIND(" ", BE545) - 1), 0) + IFERROR(IF(FIND("+", BE545), MID(BE545, FIND("+", BE545) + 2, FIND(" ", BE545, FIND("+", BE545) + 2) - FIND("+", BE545) - 2), 0), 0),
   IFERROR(LEFT(BE546, FIND(" ", BE546) - 1), 0) + IFERROR(IF(FIND("+", BE546), MID(BE546, FIND("+", BE546) + 2, FIND(" ", BE546, FIND("+", BE546) + 2) - FIND("+", BE546) - 2), 0), 0))&amp;" "&amp;BB533</f>
        <v>90 Gastro 1/1</v>
      </c>
      <c r="BF547" s="2695"/>
      <c r="BG547" s="2695"/>
      <c r="BH547" s="2699"/>
      <c r="CH547" s="3">
        <v>1</v>
      </c>
    </row>
    <row r="548" spans="1:86" ht="15" customHeight="1">
      <c r="B548" s="15"/>
      <c r="C548" s="9"/>
      <c r="D548" s="9"/>
      <c r="E548" s="9"/>
      <c r="F548" s="15"/>
      <c r="G548" s="15"/>
      <c r="H548" s="15"/>
      <c r="I548" s="15"/>
      <c r="J548" s="15"/>
      <c r="K548" s="15"/>
      <c r="L548" s="1944"/>
      <c r="M548" s="2694"/>
      <c r="N548" s="2695"/>
      <c r="O548" s="2696"/>
      <c r="P548" s="2698"/>
      <c r="Q548" s="2700"/>
      <c r="R548" s="2700"/>
      <c r="S548" s="2700"/>
      <c r="T548" s="2701"/>
      <c r="V548" s="15"/>
      <c r="W548" s="9"/>
      <c r="X548" s="9"/>
      <c r="Y548" s="9"/>
      <c r="Z548" s="15"/>
      <c r="AA548" s="15"/>
      <c r="AB548" s="15"/>
      <c r="AC548" s="15"/>
      <c r="AD548" s="15"/>
      <c r="AE548" s="15"/>
      <c r="AF548" s="1944"/>
      <c r="AG548" s="2694"/>
      <c r="AH548" s="2695"/>
      <c r="AI548" s="2696"/>
      <c r="AJ548" s="2698"/>
      <c r="AK548" s="2700"/>
      <c r="AL548" s="2700"/>
      <c r="AM548" s="2700"/>
      <c r="AN548" s="2701"/>
      <c r="AP548" s="15"/>
      <c r="AQ548" s="9"/>
      <c r="AR548" s="9"/>
      <c r="AS548" s="9"/>
      <c r="AT548" s="15"/>
      <c r="AU548" s="15"/>
      <c r="AV548" s="15"/>
      <c r="AW548" s="15"/>
      <c r="AX548" s="15"/>
      <c r="AY548" s="15"/>
      <c r="AZ548" s="1944"/>
      <c r="BA548" s="2694"/>
      <c r="BB548" s="2695"/>
      <c r="BC548" s="2696"/>
      <c r="BD548" s="2698"/>
      <c r="BE548" s="2700"/>
      <c r="BF548" s="2700"/>
      <c r="BG548" s="2700"/>
      <c r="BH548" s="2701"/>
      <c r="CH548" s="3">
        <v>1</v>
      </c>
    </row>
    <row r="549" spans="1:86" ht="21.75" customHeight="1" thickBot="1">
      <c r="B549"/>
      <c r="C549"/>
      <c r="D549"/>
      <c r="E549"/>
      <c r="F549"/>
      <c r="G549"/>
      <c r="H549"/>
      <c r="I549"/>
      <c r="J549"/>
      <c r="K549"/>
      <c r="L549"/>
      <c r="M549"/>
      <c r="N549"/>
      <c r="O549"/>
      <c r="P549"/>
      <c r="Q549"/>
      <c r="R549"/>
      <c r="S549"/>
      <c r="T549"/>
      <c r="CH549" s="3">
        <v>1</v>
      </c>
    </row>
    <row r="550" spans="1:86" ht="15" customHeight="1">
      <c r="B550" s="22" t="s">
        <v>11</v>
      </c>
      <c r="C550" s="23" t="str">
        <f>C556</f>
        <v>N NOM DE VOTRE RECETTE | collez la--FAMILLE| Auteur &gt; VOUS</v>
      </c>
      <c r="D550" s="24">
        <f>D556</f>
        <v>4</v>
      </c>
      <c r="E550" s="24" t="str">
        <f>E556</f>
        <v>couverts</v>
      </c>
      <c r="F550" s="25" t="str">
        <f>F556</f>
        <v>Recette mère ► Ballotine de pintade</v>
      </c>
      <c r="G550" s="26" t="s">
        <v>22</v>
      </c>
      <c r="H550" s="27" t="s">
        <v>23</v>
      </c>
      <c r="I550" s="27"/>
      <c r="J550" s="2660" t="s">
        <v>1398</v>
      </c>
      <c r="K550" s="2660"/>
      <c r="L550" s="2660"/>
      <c r="M550" s="2660"/>
      <c r="N550" s="2660"/>
      <c r="O550" s="2660"/>
      <c r="P550" s="2660"/>
      <c r="Q550" s="2660"/>
      <c r="R550" s="2539" t="s">
        <v>1413</v>
      </c>
      <c r="S550" s="2539"/>
      <c r="T550" s="2537" t="str">
        <f>UPPER(LEFT(J550,1))</f>
        <v>N</v>
      </c>
      <c r="V550" s="22" t="s">
        <v>11</v>
      </c>
      <c r="W550" s="23" t="str">
        <f>W556</f>
        <v>N NAME OF YOUR RECIPE | paste it — FAMILY|  Author &gt; YOU</v>
      </c>
      <c r="X550" s="24">
        <f>X556</f>
        <v>0.6</v>
      </c>
      <c r="Y550" s="24" t="str">
        <f>Y556</f>
        <v>kg</v>
      </c>
      <c r="Z550" s="25" t="str">
        <f>Z556</f>
        <v>Master recipe ► Guinea fowl ballotine</v>
      </c>
      <c r="AA550" s="26" t="s">
        <v>22</v>
      </c>
      <c r="AB550" s="27" t="s">
        <v>23</v>
      </c>
      <c r="AC550" s="27"/>
      <c r="AD550" s="2660" t="s">
        <v>885</v>
      </c>
      <c r="AE550" s="2660"/>
      <c r="AF550" s="2660"/>
      <c r="AG550" s="2660"/>
      <c r="AH550" s="2660"/>
      <c r="AI550" s="2660"/>
      <c r="AJ550" s="2660"/>
      <c r="AK550" s="2660"/>
      <c r="AL550" s="2539" t="s">
        <v>1414</v>
      </c>
      <c r="AM550" s="2539"/>
      <c r="AN550" s="2537" t="str">
        <f>UPPER(LEFT(AD550,1))</f>
        <v>N</v>
      </c>
      <c r="AP550" s="22" t="s">
        <v>11</v>
      </c>
      <c r="AQ550" s="23" t="str">
        <f>AQ556</f>
        <v>N NOMBRE DE SU RECETA | pegue esto — FAMILIA| Autor &gt; USTED</v>
      </c>
      <c r="AR550" s="24">
        <f>AR556</f>
        <v>0.6</v>
      </c>
      <c r="AS550" s="24" t="str">
        <f>AS556</f>
        <v>kg</v>
      </c>
      <c r="AT550" s="25" t="str">
        <f>AT556</f>
        <v>Receta madre ► Ballotina de pintada</v>
      </c>
      <c r="AU550" s="26" t="s">
        <v>22</v>
      </c>
      <c r="AV550" s="27" t="s">
        <v>907</v>
      </c>
      <c r="AW550" s="27"/>
      <c r="AX550" s="2660" t="s">
        <v>908</v>
      </c>
      <c r="AY550" s="2660"/>
      <c r="AZ550" s="2660"/>
      <c r="BA550" s="2660"/>
      <c r="BB550" s="2660"/>
      <c r="BC550" s="2660"/>
      <c r="BD550" s="2660"/>
      <c r="BE550" s="2660"/>
      <c r="BF550" s="2539" t="s">
        <v>1415</v>
      </c>
      <c r="BG550" s="2539"/>
      <c r="BH550" s="2537" t="str">
        <f>UPPER(LEFT(AX550,1))</f>
        <v>N</v>
      </c>
      <c r="CH550" s="3">
        <v>1</v>
      </c>
    </row>
    <row r="551" spans="1:86" ht="22.5" customHeight="1">
      <c r="B551" s="28" t="s">
        <v>11</v>
      </c>
      <c r="C551" s="29" t="str">
        <f>C556</f>
        <v>N NOM DE VOTRE RECETTE | collez la--FAMILLE| Auteur &gt; VOUS</v>
      </c>
      <c r="D551" s="30">
        <f>D556</f>
        <v>4</v>
      </c>
      <c r="E551" s="30" t="str">
        <f>E556</f>
        <v>couverts</v>
      </c>
      <c r="F551" s="31" t="str">
        <f>F556</f>
        <v>Recette mère ► Ballotine de pintade</v>
      </c>
      <c r="G551" s="32" t="s">
        <v>29</v>
      </c>
      <c r="H551" s="33" t="s">
        <v>30</v>
      </c>
      <c r="I551" s="33"/>
      <c r="J551" s="2661"/>
      <c r="K551" s="2661"/>
      <c r="L551" s="2661"/>
      <c r="M551" s="2661"/>
      <c r="N551" s="2661"/>
      <c r="O551" s="2661"/>
      <c r="P551" s="2661"/>
      <c r="Q551" s="2661"/>
      <c r="R551" s="2540"/>
      <c r="S551" s="2540"/>
      <c r="T551" s="2538"/>
      <c r="V551" s="28" t="s">
        <v>11</v>
      </c>
      <c r="W551" s="29" t="str">
        <f>W556</f>
        <v>N NAME OF YOUR RECIPE | paste it — FAMILY|  Author &gt; YOU</v>
      </c>
      <c r="X551" s="30">
        <f>X556</f>
        <v>0.6</v>
      </c>
      <c r="Y551" s="30" t="str">
        <f>Y556</f>
        <v>kg</v>
      </c>
      <c r="Z551" s="31" t="str">
        <f>Z556</f>
        <v>Master recipe ► Guinea fowl ballotine</v>
      </c>
      <c r="AA551" s="32" t="s">
        <v>1353</v>
      </c>
      <c r="AB551" s="33" t="s">
        <v>30</v>
      </c>
      <c r="AC551" s="33"/>
      <c r="AD551" s="2661"/>
      <c r="AE551" s="2661"/>
      <c r="AF551" s="2661"/>
      <c r="AG551" s="2661"/>
      <c r="AH551" s="2661"/>
      <c r="AI551" s="2661"/>
      <c r="AJ551" s="2661"/>
      <c r="AK551" s="2661"/>
      <c r="AL551" s="2540"/>
      <c r="AM551" s="2540"/>
      <c r="AN551" s="2538"/>
      <c r="AP551" s="28" t="s">
        <v>11</v>
      </c>
      <c r="AQ551" s="29" t="str">
        <f>AQ556</f>
        <v>N NOMBRE DE SU RECETA | pegue esto — FAMILIA| Autor &gt; USTED</v>
      </c>
      <c r="AR551" s="30">
        <f>AR556</f>
        <v>0.6</v>
      </c>
      <c r="AS551" s="30" t="str">
        <f>AS556</f>
        <v>kg</v>
      </c>
      <c r="AT551" s="31" t="str">
        <f>AT556</f>
        <v>Receta madre ► Ballotina de pintada</v>
      </c>
      <c r="AU551" s="32" t="s">
        <v>909</v>
      </c>
      <c r="AV551" s="33" t="s">
        <v>30</v>
      </c>
      <c r="AW551" s="33"/>
      <c r="AX551" s="2661"/>
      <c r="AY551" s="2661"/>
      <c r="AZ551" s="2661"/>
      <c r="BA551" s="2661"/>
      <c r="BB551" s="2661"/>
      <c r="BC551" s="2661"/>
      <c r="BD551" s="2661"/>
      <c r="BE551" s="2661"/>
      <c r="BF551" s="2540"/>
      <c r="BG551" s="2540"/>
      <c r="BH551" s="2538"/>
      <c r="CH551" s="3">
        <v>1</v>
      </c>
    </row>
    <row r="552" spans="1:86" ht="18.75">
      <c r="B552" s="28" t="s">
        <v>11</v>
      </c>
      <c r="C552" s="34" t="str">
        <f>C556</f>
        <v>N NOM DE VOTRE RECETTE | collez la--FAMILLE| Auteur &gt; VOUS</v>
      </c>
      <c r="D552" s="35">
        <f>D556</f>
        <v>4</v>
      </c>
      <c r="E552" s="35" t="str">
        <f>E556</f>
        <v>couverts</v>
      </c>
      <c r="F552" s="36" t="str">
        <f>F556</f>
        <v>Recette mère ► Ballotine de pintade</v>
      </c>
      <c r="G552" s="1770"/>
      <c r="H552" s="1771" t="s">
        <v>31</v>
      </c>
      <c r="I552" s="37"/>
      <c r="J552" s="38" t="s">
        <v>32</v>
      </c>
      <c r="K552" s="39" t="s">
        <v>59</v>
      </c>
      <c r="L552" s="9"/>
      <c r="M552" s="39"/>
      <c r="N552" s="39"/>
      <c r="O552" s="39"/>
      <c r="P552" s="40"/>
      <c r="Q552" s="9"/>
      <c r="R552" s="9"/>
      <c r="S552" s="9"/>
      <c r="T552" s="41"/>
      <c r="V552" s="28" t="s">
        <v>11</v>
      </c>
      <c r="W552" s="34" t="str">
        <f>W556</f>
        <v>N NAME OF YOUR RECIPE | paste it — FAMILY|  Author &gt; YOU</v>
      </c>
      <c r="X552" s="35">
        <f>X556</f>
        <v>0.6</v>
      </c>
      <c r="Y552" s="35" t="str">
        <f>Y556</f>
        <v>kg</v>
      </c>
      <c r="Z552" s="36" t="str">
        <f>Z556</f>
        <v>Master recipe ► Guinea fowl ballotine</v>
      </c>
      <c r="AA552" s="1770"/>
      <c r="AB552" s="1771"/>
      <c r="AC552" s="37"/>
      <c r="AD552" s="38" t="s">
        <v>888</v>
      </c>
      <c r="AE552" s="39" t="s">
        <v>62</v>
      </c>
      <c r="AF552" s="9"/>
      <c r="AG552" s="39"/>
      <c r="AH552" s="39"/>
      <c r="AI552" s="39"/>
      <c r="AJ552" s="40"/>
      <c r="AK552" s="9"/>
      <c r="AL552" s="9"/>
      <c r="AM552" s="9"/>
      <c r="AN552" s="41"/>
      <c r="AP552" s="28" t="s">
        <v>11</v>
      </c>
      <c r="AQ552" s="34" t="str">
        <f>AQ556</f>
        <v>N NOMBRE DE SU RECETA | pegue esto — FAMILIA| Autor &gt; USTED</v>
      </c>
      <c r="AR552" s="35">
        <f>AR556</f>
        <v>0.6</v>
      </c>
      <c r="AS552" s="35" t="str">
        <f>AS556</f>
        <v>kg</v>
      </c>
      <c r="AT552" s="36" t="str">
        <f>AT556</f>
        <v>Receta madre ► Ballotina de pintada</v>
      </c>
      <c r="AU552" s="1770"/>
      <c r="AV552" s="1771"/>
      <c r="AW552" s="37"/>
      <c r="AX552" s="38" t="s">
        <v>910</v>
      </c>
      <c r="AY552" s="39" t="s">
        <v>65</v>
      </c>
      <c r="AZ552" s="9"/>
      <c r="BA552" s="39"/>
      <c r="BB552" s="39"/>
      <c r="BC552" s="39"/>
      <c r="BD552" s="40"/>
      <c r="BE552" s="9"/>
      <c r="BF552" s="9"/>
      <c r="BG552" s="9"/>
      <c r="BH552" s="41"/>
      <c r="CH552" s="3">
        <v>1</v>
      </c>
    </row>
    <row r="553" spans="1:86" ht="18.75" customHeight="1">
      <c r="B553" s="28" t="s">
        <v>11</v>
      </c>
      <c r="C553" s="34" t="str">
        <f>C556</f>
        <v>N NOM DE VOTRE RECETTE | collez la--FAMILLE| Auteur &gt; VOUS</v>
      </c>
      <c r="D553" s="35">
        <f>D556</f>
        <v>4</v>
      </c>
      <c r="E553" s="35" t="str">
        <f>E556</f>
        <v>couverts</v>
      </c>
      <c r="F553" s="36" t="str">
        <f>F556</f>
        <v>Recette mère ► Ballotine de pintade</v>
      </c>
      <c r="G553" s="42" t="s">
        <v>33</v>
      </c>
      <c r="H553" s="43"/>
      <c r="I553" s="43"/>
      <c r="J553" s="44" t="s">
        <v>34</v>
      </c>
      <c r="K553" s="2522" t="s">
        <v>8755</v>
      </c>
      <c r="L553" s="2522"/>
      <c r="M553" s="2522"/>
      <c r="N553" s="2522"/>
      <c r="O553" s="2522"/>
      <c r="P553" s="2522"/>
      <c r="Q553" s="1773"/>
      <c r="R553" s="1773" t="s">
        <v>36</v>
      </c>
      <c r="S553" s="46">
        <v>20</v>
      </c>
      <c r="T553" s="47" t="str">
        <f>T555</f>
        <v>couverts</v>
      </c>
      <c r="V553" s="28" t="s">
        <v>11</v>
      </c>
      <c r="W553" s="34" t="str">
        <f>W556</f>
        <v>N NAME OF YOUR RECIPE | paste it — FAMILY|  Author &gt; YOU</v>
      </c>
      <c r="X553" s="35">
        <f>X556</f>
        <v>0.6</v>
      </c>
      <c r="Y553" s="35" t="str">
        <f>Y556</f>
        <v>kg</v>
      </c>
      <c r="Z553" s="36" t="str">
        <f>Z556</f>
        <v>Master recipe ► Guinea fowl ballotine</v>
      </c>
      <c r="AA553" s="42" t="s">
        <v>141</v>
      </c>
      <c r="AB553" s="43"/>
      <c r="AC553" s="43"/>
      <c r="AD553" s="44" t="s">
        <v>34</v>
      </c>
      <c r="AE553" s="2522" t="str">
        <f>AF556&amp;" "&amp;AG556&amp;" ► Famille = "&amp;AL550&amp;" ► "&amp;AD550&amp;" "&amp;AJ553&amp;" "&amp;AL553&amp;" "&amp;AM553&amp;" "&amp;AN553</f>
        <v>Master recipe ► Guinea fowl ballotine ► Famille = paste it — FAMILY ► NAME OF YOUR RECIPE  ⓫ Duplicated for 20 kg of guinea</v>
      </c>
      <c r="AF553" s="2522"/>
      <c r="AG553" s="2522"/>
      <c r="AH553" s="2522"/>
      <c r="AI553" s="2522"/>
      <c r="AJ553" s="2522"/>
      <c r="AK553" s="1773"/>
      <c r="AL553" s="1773" t="s">
        <v>142</v>
      </c>
      <c r="AM553" s="46">
        <v>20</v>
      </c>
      <c r="AN553" s="903" t="str">
        <f>AN555</f>
        <v>kg of guinea</v>
      </c>
      <c r="AP553" s="28" t="s">
        <v>11</v>
      </c>
      <c r="AQ553" s="34" t="str">
        <f>AQ556</f>
        <v>N NOMBRE DE SU RECETA | pegue esto — FAMILIA| Autor &gt; USTED</v>
      </c>
      <c r="AR553" s="35">
        <f>AR556</f>
        <v>0.6</v>
      </c>
      <c r="AS553" s="35" t="str">
        <f>AS556</f>
        <v>kg</v>
      </c>
      <c r="AT553" s="36" t="str">
        <f>AT556</f>
        <v>Receta madre ► Ballotina de pintada</v>
      </c>
      <c r="AU553" s="42" t="s">
        <v>911</v>
      </c>
      <c r="AV553" s="43"/>
      <c r="AW553" s="43"/>
      <c r="AX553" s="44" t="s">
        <v>912</v>
      </c>
      <c r="AY553" s="2522" t="str">
        <f>AZ556&amp;" "&amp;BA556&amp;" ► Famille = "&amp;BF550&amp;" ► "&amp;AX550&amp;" "&amp;BD553&amp;" "&amp;BF553&amp;" "&amp;BG553&amp;" "&amp;BH553</f>
        <v>Receta madre ► Ballotina de pintada ► Famille = pegue esto — FAMILIA ► NOMBRE DE SU RECETA  ⓫ Duplicada para 20 kg magra de pintada</v>
      </c>
      <c r="AZ553" s="2522"/>
      <c r="BA553" s="2522"/>
      <c r="BB553" s="2522"/>
      <c r="BC553" s="2522"/>
      <c r="BD553" s="2522"/>
      <c r="BE553" s="1773"/>
      <c r="BF553" s="1773" t="s">
        <v>145</v>
      </c>
      <c r="BG553" s="46">
        <v>20</v>
      </c>
      <c r="BH553" s="869" t="str">
        <f>BH555</f>
        <v>kg magra de pintada</v>
      </c>
      <c r="CH553" s="3">
        <v>1</v>
      </c>
    </row>
    <row r="554" spans="1:86" ht="15.75" customHeight="1">
      <c r="B554" s="28" t="s">
        <v>11</v>
      </c>
      <c r="C554" s="34" t="str">
        <f>C556</f>
        <v>N NOM DE VOTRE RECETTE | collez la--FAMILLE| Auteur &gt; VOUS</v>
      </c>
      <c r="D554" s="35">
        <f>D556</f>
        <v>4</v>
      </c>
      <c r="E554" s="35" t="str">
        <f>E556</f>
        <v>couverts</v>
      </c>
      <c r="F554" s="36" t="str">
        <f>F556</f>
        <v>Recette mère ► Ballotine de pintade</v>
      </c>
      <c r="G554" s="1774">
        <v>4</v>
      </c>
      <c r="H554" s="1775" t="s">
        <v>37</v>
      </c>
      <c r="I554" s="42"/>
      <c r="J554" s="42"/>
      <c r="K554" s="2522"/>
      <c r="L554" s="2522"/>
      <c r="M554" s="2522"/>
      <c r="N554" s="2522"/>
      <c r="O554" s="2522"/>
      <c r="P554" s="2522"/>
      <c r="Q554" s="931"/>
      <c r="R554" s="931"/>
      <c r="S554" s="53" t="s">
        <v>41</v>
      </c>
      <c r="T554" s="54" t="s">
        <v>42</v>
      </c>
      <c r="V554" s="28" t="s">
        <v>11</v>
      </c>
      <c r="W554" s="34" t="str">
        <f>W556</f>
        <v>N NAME OF YOUR RECIPE | paste it — FAMILY|  Author &gt; YOU</v>
      </c>
      <c r="X554" s="35">
        <f>X556</f>
        <v>0.6</v>
      </c>
      <c r="Y554" s="35" t="str">
        <f>Y556</f>
        <v>kg</v>
      </c>
      <c r="Z554" s="36" t="str">
        <f>Z556</f>
        <v>Master recipe ► Guinea fowl ballotine</v>
      </c>
      <c r="AA554" s="2117">
        <v>0.6</v>
      </c>
      <c r="AB554" s="2118" t="s">
        <v>147</v>
      </c>
      <c r="AC554" s="42"/>
      <c r="AD554" s="42"/>
      <c r="AE554" s="2522"/>
      <c r="AF554" s="2522"/>
      <c r="AG554" s="2522"/>
      <c r="AH554" s="2522"/>
      <c r="AI554" s="2522"/>
      <c r="AJ554" s="2522"/>
      <c r="AK554" s="931"/>
      <c r="AL554" s="931"/>
      <c r="AM554" s="53" t="s">
        <v>155</v>
      </c>
      <c r="AN554" s="54" t="s">
        <v>889</v>
      </c>
      <c r="AP554" s="28" t="s">
        <v>11</v>
      </c>
      <c r="AQ554" s="34" t="str">
        <f>AQ556</f>
        <v>N NOMBRE DE SU RECETA | pegue esto — FAMILIA| Autor &gt; USTED</v>
      </c>
      <c r="AR554" s="35">
        <f>AR556</f>
        <v>0.6</v>
      </c>
      <c r="AS554" s="35" t="str">
        <f>AS556</f>
        <v>kg</v>
      </c>
      <c r="AT554" s="36" t="str">
        <f>AT556</f>
        <v>Receta madre ► Ballotina de pintada</v>
      </c>
      <c r="AU554" s="2117">
        <v>0.6</v>
      </c>
      <c r="AV554" s="2118" t="s">
        <v>147</v>
      </c>
      <c r="AW554" s="42"/>
      <c r="AX554" s="42"/>
      <c r="AY554" s="2522"/>
      <c r="AZ554" s="2522"/>
      <c r="BA554" s="2522"/>
      <c r="BB554" s="2522"/>
      <c r="BC554" s="2522"/>
      <c r="BD554" s="2522"/>
      <c r="BE554" s="931"/>
      <c r="BF554" s="931"/>
      <c r="BG554" s="53" t="s">
        <v>157</v>
      </c>
      <c r="BH554" s="54" t="s">
        <v>158</v>
      </c>
      <c r="CH554" s="3">
        <v>1</v>
      </c>
    </row>
    <row r="555" spans="1:86" ht="21">
      <c r="B555" s="28" t="s">
        <v>16</v>
      </c>
      <c r="C555" s="34" t="str">
        <f>C556</f>
        <v>N NOM DE VOTRE RECETTE | collez la--FAMILLE| Auteur &gt; VOUS</v>
      </c>
      <c r="D555" s="35">
        <f>D556</f>
        <v>4</v>
      </c>
      <c r="E555" s="35" t="str">
        <f>E556</f>
        <v>couverts</v>
      </c>
      <c r="F555" s="36" t="str">
        <f>F556</f>
        <v>Recette mère ► Ballotine de pintade</v>
      </c>
      <c r="G555" s="59"/>
      <c r="H555" s="1638" t="s">
        <v>8365</v>
      </c>
      <c r="I555" s="2532">
        <f>P575</f>
        <v>0</v>
      </c>
      <c r="J555" s="2532"/>
      <c r="K555" s="1639" t="str" cm="1">
        <f t="array" ref="K555">"1= "&amp;IF(OR(G554&lt;=0,I555=""),"",_xlfn.LET(_xlpm.kg,IF(ISNUMBER(I555),I555,VALEUR(SUBSTITUTE(SUBSTITUTE(SUBSTITUTE(LOWER(I555),"kg",""),",",".")," ",""))),TEXT(ROUND(_xlpm.kg*1000/G554,2),"0.##")&amp;" g"))</f>
        <v>1= 0. g</v>
      </c>
      <c r="L555" s="1640">
        <f>IFERROR(S553/S555,0)</f>
        <v>5</v>
      </c>
      <c r="M555" s="61"/>
      <c r="N555" s="61"/>
      <c r="O555" s="61"/>
      <c r="P555"/>
      <c r="Q555" s="1776"/>
      <c r="R555" s="1776" t="s">
        <v>52</v>
      </c>
      <c r="S555" s="1138">
        <v>4</v>
      </c>
      <c r="T555" s="63" t="s">
        <v>37</v>
      </c>
      <c r="V555" s="28" t="s">
        <v>16</v>
      </c>
      <c r="W555" s="34" t="str">
        <f>W556</f>
        <v>N NAME OF YOUR RECIPE | paste it — FAMILY|  Author &gt; YOU</v>
      </c>
      <c r="X555" s="35">
        <f>X556</f>
        <v>0.6</v>
      </c>
      <c r="Y555" s="35" t="str">
        <f>Y556</f>
        <v>kg</v>
      </c>
      <c r="Z555" s="36" t="str">
        <f>Z556</f>
        <v>Master recipe ► Guinea fowl ballotine</v>
      </c>
      <c r="AA555" s="59"/>
      <c r="AB555" s="1638" t="s">
        <v>8366</v>
      </c>
      <c r="AC555" s="2532">
        <f>AJ575</f>
        <v>0</v>
      </c>
      <c r="AD555" s="2532"/>
      <c r="AE555" s="1639" t="str" cm="1">
        <f t="array" ref="AE555">"1= "&amp;IF(OR(AA554&lt;=0,AC555=""),"",_xlfn.LET(_xlpm.kg,IF(ISNUMBER(AC555),AC555,VALEUR(SUBSTITUTE(SUBSTITUTE(SUBSTITUTE(LOWER(AC555),"kg",""),",",".")," ",""))),TEXT(ROUND(_xlpm.kg*1000/AA554,2),"0.##")&amp;" g"))</f>
        <v>1= 0. g</v>
      </c>
      <c r="AF555" s="1640">
        <f>IFERROR(AM553/AM555,0)</f>
        <v>50</v>
      </c>
      <c r="AG555" s="61"/>
      <c r="AH555" s="61"/>
      <c r="AI555" s="61"/>
      <c r="AK555" s="1776"/>
      <c r="AL555" s="1776" t="s">
        <v>160</v>
      </c>
      <c r="AM555" s="867">
        <v>0.4</v>
      </c>
      <c r="AN555" s="63" t="s">
        <v>1399</v>
      </c>
      <c r="AP555" s="28" t="s">
        <v>16</v>
      </c>
      <c r="AQ555" s="34" t="str">
        <f>AQ556</f>
        <v>N NOMBRE DE SU RECETA | pegue esto — FAMILIA| Autor &gt; USTED</v>
      </c>
      <c r="AR555" s="35">
        <f>AR556</f>
        <v>0.6</v>
      </c>
      <c r="AS555" s="35" t="str">
        <f>AS556</f>
        <v>kg</v>
      </c>
      <c r="AT555" s="36" t="str">
        <f>AT556</f>
        <v>Receta madre ► Ballotina de pintada</v>
      </c>
      <c r="AU555" s="59"/>
      <c r="AV555" s="1638" t="s">
        <v>8367</v>
      </c>
      <c r="AW555" s="2532">
        <f>BD575</f>
        <v>0</v>
      </c>
      <c r="AX555" s="2532"/>
      <c r="AY555" s="1639" t="str" cm="1">
        <f t="array" ref="AY555">"1= "&amp;IF(OR(AU554&lt;=0,AW555=""),"",_xlfn.LET(_xlpm.kg,IF(ISNUMBER(AW555),AW555,VALEUR(SUBSTITUTE(SUBSTITUTE(SUBSTITUTE(LOWER(AW555),"kg",""),",",".")," ",""))),TEXT(ROUND(_xlpm.kg*1000/AU554,2),"0.##")&amp;" g"))</f>
        <v>1= 0. g</v>
      </c>
      <c r="AZ555" s="1640">
        <f>IFERROR(BG553/BG555,0)</f>
        <v>50</v>
      </c>
      <c r="BA555" s="61"/>
      <c r="BB555" s="61"/>
      <c r="BC555" s="61"/>
      <c r="BE555" s="1776"/>
      <c r="BF555" s="1776" t="s">
        <v>161</v>
      </c>
      <c r="BG555" s="867">
        <v>0.4</v>
      </c>
      <c r="BH555" s="870" t="s">
        <v>1400</v>
      </c>
      <c r="CH555" s="3">
        <v>1</v>
      </c>
    </row>
    <row r="556" spans="1:86" ht="15.75">
      <c r="B556" s="68" t="s">
        <v>16</v>
      </c>
      <c r="C556" s="69" t="str">
        <f>G556</f>
        <v>N NOM DE VOTRE RECETTE | collez la--FAMILLE| Auteur &gt; VOUS</v>
      </c>
      <c r="D556" s="70">
        <f>G554</f>
        <v>4</v>
      </c>
      <c r="E556" s="69" t="str">
        <f>H554</f>
        <v>couverts</v>
      </c>
      <c r="F556" s="71" t="str">
        <f>L556&amp;" "&amp;M556</f>
        <v>Recette mère ► Ballotine de pintade</v>
      </c>
      <c r="G556" s="72" t="str">
        <f>UPPER(LEFT(J550,1))&amp;" "&amp;J550&amp;" | "&amp;R550&amp;"| "&amp;J552&amp;" "&amp;K552</f>
        <v>N NOM DE VOTRE RECETTE | collez la--FAMILLE| Auteur &gt; VOUS</v>
      </c>
      <c r="H556" s="73" t="s">
        <v>55</v>
      </c>
      <c r="I556" s="2525" t="s">
        <v>56</v>
      </c>
      <c r="J556" s="2525"/>
      <c r="K556" s="2525"/>
      <c r="L556" s="74" t="str">
        <f>IF(ISTEXT(M556),"Recette mère ►",H556)</f>
        <v>Recette mère ►</v>
      </c>
      <c r="M556" s="75" t="s">
        <v>1397</v>
      </c>
      <c r="N556" s="75"/>
      <c r="O556" s="75"/>
      <c r="P556" s="76"/>
      <c r="Q556" s="76"/>
      <c r="R556" s="76"/>
      <c r="S556" s="76"/>
      <c r="T556" s="933" t="s">
        <v>892</v>
      </c>
      <c r="V556" s="68" t="s">
        <v>16</v>
      </c>
      <c r="W556" s="69" t="str">
        <f>AA556</f>
        <v>N NAME OF YOUR RECIPE | paste it — FAMILY|  Author &gt; YOU</v>
      </c>
      <c r="X556" s="70">
        <f>AA554</f>
        <v>0.6</v>
      </c>
      <c r="Y556" s="69" t="str">
        <f>AB554</f>
        <v>kg</v>
      </c>
      <c r="Z556" s="71" t="str">
        <f>AF556&amp;" "&amp;AG556</f>
        <v>Master recipe ► Guinea fowl ballotine</v>
      </c>
      <c r="AA556" s="72" t="str">
        <f>UPPER(LEFT(AD550,1))&amp;" "&amp;AD550&amp;" | "&amp;AL550&amp;"| "&amp;AD552&amp;" "&amp;AE552</f>
        <v>N NAME OF YOUR RECIPE | paste it — FAMILY|  Author &gt; YOU</v>
      </c>
      <c r="AB556" s="73" t="s">
        <v>890</v>
      </c>
      <c r="AC556" s="2525" t="s">
        <v>887</v>
      </c>
      <c r="AD556" s="2525"/>
      <c r="AE556" s="2525"/>
      <c r="AF556" s="74" t="str">
        <f>IF(ISTEXT(AG556),"Master recipe ►",AB556)</f>
        <v>Master recipe ►</v>
      </c>
      <c r="AG556" s="75" t="s">
        <v>891</v>
      </c>
      <c r="AH556" s="75"/>
      <c r="AI556" s="75"/>
      <c r="AJ556" s="76"/>
      <c r="AK556" s="76"/>
      <c r="AL556" s="76"/>
      <c r="AM556" s="76"/>
      <c r="AN556" s="933" t="s">
        <v>892</v>
      </c>
      <c r="AP556" s="68" t="s">
        <v>16</v>
      </c>
      <c r="AQ556" s="69" t="str">
        <f>AU556</f>
        <v>N NOMBRE DE SU RECETA | pegue esto — FAMILIA| Autor &gt; USTED</v>
      </c>
      <c r="AR556" s="70">
        <f>AU554</f>
        <v>0.6</v>
      </c>
      <c r="AS556" s="69" t="str">
        <f>AV554</f>
        <v>kg</v>
      </c>
      <c r="AT556" s="71" t="str">
        <f>AZ556&amp;" "&amp;BA556</f>
        <v>Receta madre ► Ballotina de pintada</v>
      </c>
      <c r="AU556" s="72" t="str">
        <f>UPPER(LEFT(AX550,1))&amp;" "&amp;AX550&amp;" | "&amp;BF550&amp;"| "&amp;AX552&amp;" "&amp;AY552</f>
        <v>N NOMBRE DE SU RECETA | pegue esto — FAMILIA| Autor &gt; USTED</v>
      </c>
      <c r="AV556" s="73" t="s">
        <v>913</v>
      </c>
      <c r="AW556" s="2525" t="s">
        <v>914</v>
      </c>
      <c r="AX556" s="2525"/>
      <c r="AY556" s="2525"/>
      <c r="AZ556" s="74" t="s">
        <v>114</v>
      </c>
      <c r="BA556" s="75" t="s">
        <v>915</v>
      </c>
      <c r="BB556" s="75"/>
      <c r="BC556" s="906"/>
      <c r="BD556" s="76"/>
      <c r="BE556" s="76"/>
      <c r="BF556" s="76"/>
      <c r="BG556" s="76"/>
      <c r="BH556" s="933" t="s">
        <v>892</v>
      </c>
      <c r="CH556" s="3">
        <v>1</v>
      </c>
    </row>
    <row r="557" spans="1:86" ht="15.75">
      <c r="B557" s="79" t="s">
        <v>16</v>
      </c>
      <c r="C557" s="80" t="str">
        <f>C556</f>
        <v>N NOM DE VOTRE RECETTE | collez la--FAMILLE| Auteur &gt; VOUS</v>
      </c>
      <c r="D557" s="80">
        <f>D556</f>
        <v>4</v>
      </c>
      <c r="E557" s="80" t="str">
        <f>E556</f>
        <v>couverts</v>
      </c>
      <c r="F557" s="81" t="str">
        <f>F556</f>
        <v>Recette mère ► Ballotine de pintade</v>
      </c>
      <c r="G557" s="13" t="s">
        <v>67</v>
      </c>
      <c r="H557" s="13" t="s">
        <v>68</v>
      </c>
      <c r="I557" s="13" t="s">
        <v>69</v>
      </c>
      <c r="J557" s="13" t="s">
        <v>70</v>
      </c>
      <c r="K557" s="82" t="s">
        <v>71</v>
      </c>
      <c r="L557" s="83" t="s">
        <v>72</v>
      </c>
      <c r="M557" s="84" t="s">
        <v>73</v>
      </c>
      <c r="N557" s="84" t="s">
        <v>74</v>
      </c>
      <c r="O557" s="84" t="s">
        <v>75</v>
      </c>
      <c r="P557" s="84" t="s">
        <v>76</v>
      </c>
      <c r="Q557" s="84" t="s">
        <v>77</v>
      </c>
      <c r="R557" s="84" t="s">
        <v>78</v>
      </c>
      <c r="S557" s="84" t="s">
        <v>78</v>
      </c>
      <c r="T557" s="85" t="s">
        <v>79</v>
      </c>
      <c r="V557" s="79" t="s">
        <v>16</v>
      </c>
      <c r="W557" s="80" t="str">
        <f>W556</f>
        <v>N NAME OF YOUR RECIPE | paste it — FAMILY|  Author &gt; YOU</v>
      </c>
      <c r="X557" s="80">
        <f>X556</f>
        <v>0.6</v>
      </c>
      <c r="Y557" s="80" t="str">
        <f>Y556</f>
        <v>kg</v>
      </c>
      <c r="Z557" s="81" t="str">
        <f>Z556</f>
        <v>Master recipe ► Guinea fowl ballotine</v>
      </c>
      <c r="AA557" s="13" t="s">
        <v>67</v>
      </c>
      <c r="AB557" s="13" t="s">
        <v>68</v>
      </c>
      <c r="AC557" s="13" t="s">
        <v>69</v>
      </c>
      <c r="AD557" s="13" t="s">
        <v>70</v>
      </c>
      <c r="AE557" s="82" t="s">
        <v>71</v>
      </c>
      <c r="AF557" s="83" t="s">
        <v>72</v>
      </c>
      <c r="AG557" s="84" t="s">
        <v>73</v>
      </c>
      <c r="AH557" s="84" t="s">
        <v>74</v>
      </c>
      <c r="AI557" s="84" t="s">
        <v>75</v>
      </c>
      <c r="AJ557" s="84" t="s">
        <v>76</v>
      </c>
      <c r="AK557" s="84" t="s">
        <v>77</v>
      </c>
      <c r="AL557" s="84" t="s">
        <v>78</v>
      </c>
      <c r="AM557" s="84" t="s">
        <v>78</v>
      </c>
      <c r="AN557" s="85" t="s">
        <v>79</v>
      </c>
      <c r="AP557" s="79" t="s">
        <v>16</v>
      </c>
      <c r="AQ557" s="80" t="str">
        <f>AQ556</f>
        <v>N NOMBRE DE SU RECETA | pegue esto — FAMILIA| Autor &gt; USTED</v>
      </c>
      <c r="AR557" s="80">
        <f>AR556</f>
        <v>0.6</v>
      </c>
      <c r="AS557" s="80" t="str">
        <f>AS556</f>
        <v>kg</v>
      </c>
      <c r="AT557" s="81" t="str">
        <f>AT556</f>
        <v>Receta madre ► Ballotina de pintada</v>
      </c>
      <c r="AU557" s="13" t="s">
        <v>67</v>
      </c>
      <c r="AV557" s="13" t="s">
        <v>68</v>
      </c>
      <c r="AW557" s="13" t="s">
        <v>69</v>
      </c>
      <c r="AX557" s="13" t="s">
        <v>70</v>
      </c>
      <c r="AY557" s="82" t="s">
        <v>71</v>
      </c>
      <c r="AZ557" s="83" t="s">
        <v>72</v>
      </c>
      <c r="BA557" s="84" t="s">
        <v>73</v>
      </c>
      <c r="BB557" s="84" t="s">
        <v>74</v>
      </c>
      <c r="BC557" s="907" t="s">
        <v>75</v>
      </c>
      <c r="BD557" s="868" t="s">
        <v>76</v>
      </c>
      <c r="BE557" s="868" t="s">
        <v>77</v>
      </c>
      <c r="BF557" s="84" t="s">
        <v>78</v>
      </c>
      <c r="BG557" s="868" t="s">
        <v>78</v>
      </c>
      <c r="BH557" s="85" t="s">
        <v>79</v>
      </c>
      <c r="CH557" s="3">
        <v>1</v>
      </c>
    </row>
    <row r="558" spans="1:86" ht="15.75" customHeight="1">
      <c r="B558" s="28" t="s">
        <v>11</v>
      </c>
      <c r="C558" s="34" t="str">
        <f>C556</f>
        <v>N NOM DE VOTRE RECETTE | collez la--FAMILLE| Auteur &gt; VOUS</v>
      </c>
      <c r="D558" s="35">
        <f>D556</f>
        <v>4</v>
      </c>
      <c r="E558" s="34" t="str">
        <f>E556</f>
        <v>couverts</v>
      </c>
      <c r="F558" s="36" t="str">
        <f>F556</f>
        <v>Recette mère ► Ballotine de pintade</v>
      </c>
      <c r="G558" s="87" t="s">
        <v>80</v>
      </c>
      <c r="H558" s="88" t="s">
        <v>81</v>
      </c>
      <c r="I558" s="89"/>
      <c r="J558" s="2526" t="s">
        <v>82</v>
      </c>
      <c r="K558" s="2528" t="s">
        <v>83</v>
      </c>
      <c r="L558" s="2530" t="s">
        <v>84</v>
      </c>
      <c r="M558" s="90" t="s">
        <v>85</v>
      </c>
      <c r="N558" s="91" t="s">
        <v>51</v>
      </c>
      <c r="O558" s="92" t="s">
        <v>86</v>
      </c>
      <c r="P558" s="2533" t="s">
        <v>87</v>
      </c>
      <c r="Q558" s="2535" t="s">
        <v>86</v>
      </c>
      <c r="R558" s="2523" t="s">
        <v>8754</v>
      </c>
      <c r="S558" s="2541" t="s">
        <v>88</v>
      </c>
      <c r="T558" s="2543" t="s">
        <v>89</v>
      </c>
      <c r="V558" s="28" t="s">
        <v>11</v>
      </c>
      <c r="W558" s="34" t="str">
        <f>W556</f>
        <v>N NAME OF YOUR RECIPE | paste it — FAMILY|  Author &gt; YOU</v>
      </c>
      <c r="X558" s="35">
        <f>X556</f>
        <v>0.6</v>
      </c>
      <c r="Y558" s="34" t="str">
        <f>Y556</f>
        <v>kg</v>
      </c>
      <c r="Z558" s="36" t="str">
        <f>Z556</f>
        <v>Master recipe ► Guinea fowl ballotine</v>
      </c>
      <c r="AA558" s="87" t="s">
        <v>80</v>
      </c>
      <c r="AB558" s="88" t="s">
        <v>81</v>
      </c>
      <c r="AC558" s="89"/>
      <c r="AD558" s="2526" t="s">
        <v>235</v>
      </c>
      <c r="AE558" s="2528" t="s">
        <v>83</v>
      </c>
      <c r="AF558" s="2530" t="s">
        <v>84</v>
      </c>
      <c r="AG558" s="90" t="s">
        <v>85</v>
      </c>
      <c r="AH558" s="91" t="s">
        <v>159</v>
      </c>
      <c r="AI558" s="92" t="s">
        <v>251</v>
      </c>
      <c r="AJ558" s="2533" t="s">
        <v>893</v>
      </c>
      <c r="AK558" s="2535" t="s">
        <v>251</v>
      </c>
      <c r="AL558" s="2523" t="s">
        <v>8754</v>
      </c>
      <c r="AM558" s="2541" t="s">
        <v>894</v>
      </c>
      <c r="AN558" s="2543" t="s">
        <v>254</v>
      </c>
      <c r="AP558" s="28" t="s">
        <v>11</v>
      </c>
      <c r="AQ558" s="34" t="str">
        <f>AQ556</f>
        <v>N NOMBRE DE SU RECETA | pegue esto — FAMILIA| Autor &gt; USTED</v>
      </c>
      <c r="AR558" s="35">
        <f>AR556</f>
        <v>0.6</v>
      </c>
      <c r="AS558" s="34" t="str">
        <f>AS556</f>
        <v>kg</v>
      </c>
      <c r="AT558" s="36" t="str">
        <f>AT556</f>
        <v>Receta madre ► Ballotina de pintada</v>
      </c>
      <c r="AU558" s="87" t="s">
        <v>80</v>
      </c>
      <c r="AV558" s="88" t="s">
        <v>81</v>
      </c>
      <c r="AW558" s="89"/>
      <c r="AX558" s="2526" t="s">
        <v>236</v>
      </c>
      <c r="AY558" s="2528" t="s">
        <v>83</v>
      </c>
      <c r="AZ558" s="2530" t="s">
        <v>403</v>
      </c>
      <c r="BA558" s="90" t="s">
        <v>85</v>
      </c>
      <c r="BB558" s="91" t="s">
        <v>255</v>
      </c>
      <c r="BC558" s="92" t="s">
        <v>256</v>
      </c>
      <c r="BD558" s="2533" t="s">
        <v>916</v>
      </c>
      <c r="BE558" s="2535" t="s">
        <v>256</v>
      </c>
      <c r="BF558" s="2523" t="s">
        <v>8754</v>
      </c>
      <c r="BG558" s="2541" t="s">
        <v>917</v>
      </c>
      <c r="BH558" s="2543" t="s">
        <v>259</v>
      </c>
      <c r="CH558" s="3">
        <v>1</v>
      </c>
    </row>
    <row r="559" spans="1:86" ht="15.75">
      <c r="B559" s="28" t="s">
        <v>11</v>
      </c>
      <c r="C559" s="34" t="str">
        <f>C556</f>
        <v>N NOM DE VOTRE RECETTE | collez la--FAMILLE| Auteur &gt; VOUS</v>
      </c>
      <c r="D559" s="35">
        <f>D556</f>
        <v>4</v>
      </c>
      <c r="E559" s="34" t="str">
        <f>E556</f>
        <v>couverts</v>
      </c>
      <c r="F559" s="36" t="str">
        <f>F556</f>
        <v>Recette mère ► Ballotine de pintade</v>
      </c>
      <c r="G559" s="94" t="s">
        <v>94</v>
      </c>
      <c r="H559" s="95" t="s">
        <v>95</v>
      </c>
      <c r="I559" s="96" t="s">
        <v>96</v>
      </c>
      <c r="J559" s="2527"/>
      <c r="K559" s="2529"/>
      <c r="L559" s="2531"/>
      <c r="M559" s="97" t="s">
        <v>97</v>
      </c>
      <c r="N559" s="98" t="s">
        <v>98</v>
      </c>
      <c r="O559" s="99">
        <v>1</v>
      </c>
      <c r="P559" s="2534"/>
      <c r="Q559" s="2524"/>
      <c r="R559" s="2524"/>
      <c r="S559" s="2542"/>
      <c r="T559" s="2544"/>
      <c r="V559" s="28" t="s">
        <v>11</v>
      </c>
      <c r="W559" s="34" t="str">
        <f>W556</f>
        <v>N NAME OF YOUR RECIPE | paste it — FAMILY|  Author &gt; YOU</v>
      </c>
      <c r="X559" s="35">
        <f>X556</f>
        <v>0.6</v>
      </c>
      <c r="Y559" s="34" t="str">
        <f>Y556</f>
        <v>kg</v>
      </c>
      <c r="Z559" s="36" t="str">
        <f>Z556</f>
        <v>Master recipe ► Guinea fowl ballotine</v>
      </c>
      <c r="AA559" s="94" t="s">
        <v>238</v>
      </c>
      <c r="AB559" s="95" t="s">
        <v>239</v>
      </c>
      <c r="AC559" s="96" t="s">
        <v>895</v>
      </c>
      <c r="AD559" s="2527"/>
      <c r="AE559" s="2529"/>
      <c r="AF559" s="2531"/>
      <c r="AG559" s="97" t="s">
        <v>866</v>
      </c>
      <c r="AH559" s="98" t="s">
        <v>450</v>
      </c>
      <c r="AI559" s="99">
        <v>1</v>
      </c>
      <c r="AJ559" s="2534"/>
      <c r="AK559" s="2524"/>
      <c r="AL559" s="2524"/>
      <c r="AM559" s="2542"/>
      <c r="AN559" s="2544"/>
      <c r="AP559" s="28" t="s">
        <v>11</v>
      </c>
      <c r="AQ559" s="34" t="str">
        <f>AQ556</f>
        <v>N NOMBRE DE SU RECETA | pegue esto — FAMILIA| Autor &gt; USTED</v>
      </c>
      <c r="AR559" s="35">
        <f>AR556</f>
        <v>0.6</v>
      </c>
      <c r="AS559" s="34" t="str">
        <f>AS556</f>
        <v>kg</v>
      </c>
      <c r="AT559" s="36" t="str">
        <f>AT556</f>
        <v>Receta madre ► Ballotina de pintada</v>
      </c>
      <c r="AU559" s="94" t="s">
        <v>241</v>
      </c>
      <c r="AV559" s="95" t="s">
        <v>242</v>
      </c>
      <c r="AW559" s="96" t="s">
        <v>96</v>
      </c>
      <c r="AX559" s="2527"/>
      <c r="AY559" s="2529"/>
      <c r="AZ559" s="2531"/>
      <c r="BA559" s="97" t="s">
        <v>868</v>
      </c>
      <c r="BB559" s="98" t="s">
        <v>451</v>
      </c>
      <c r="BC559" s="99">
        <v>1</v>
      </c>
      <c r="BD559" s="2534"/>
      <c r="BE559" s="2524"/>
      <c r="BF559" s="2524"/>
      <c r="BG559" s="2542"/>
      <c r="BH559" s="2544"/>
      <c r="CH559" s="3">
        <v>1</v>
      </c>
    </row>
    <row r="560" spans="1:86" ht="15.75">
      <c r="B560" s="28" t="s">
        <v>11</v>
      </c>
      <c r="C560" s="34" t="str">
        <f>C556</f>
        <v>N NOM DE VOTRE RECETTE | collez la--FAMILLE| Auteur &gt; VOUS</v>
      </c>
      <c r="D560" s="35">
        <f>D556</f>
        <v>4</v>
      </c>
      <c r="E560" s="34" t="str">
        <f>E556</f>
        <v>couverts</v>
      </c>
      <c r="F560" s="36" t="str">
        <f>F556</f>
        <v>Recette mère ► Ballotine de pintade</v>
      </c>
      <c r="G560" s="100"/>
      <c r="H560" s="101"/>
      <c r="I560" s="102" t="str">
        <f t="shared" ref="I560:I574" si="69">IF(OR(ISTEXT(G560), G560&lt;=0, J560&lt;=0), "", "de")</f>
        <v/>
      </c>
      <c r="J560" s="103"/>
      <c r="K560" s="141"/>
      <c r="L560" s="143">
        <v>1</v>
      </c>
      <c r="M560" s="2108" t="s">
        <v>1395</v>
      </c>
      <c r="N560" s="107">
        <f>IF(P575=0,0,(P560/P575)*O559*1000)</f>
        <v>0</v>
      </c>
      <c r="O560" s="108">
        <f>IF(P575=0, 0, (G560*L560)/(P575*O559))</f>
        <v>0</v>
      </c>
      <c r="P560" s="109" cm="1">
        <f t="array" ref="P560">IFERROR(_xlfn.LET(_xlpm.k,UPPER(TRIM(K560)),_xlpm.r,_xlfn.XLOOKUP(_xlpm.k,UPPER(TRIM(G576:T576)),G577:T577,_xlfn.XLOOKUP(_xlpm.k,UPPER(TRIM(G578:T578)),G579:T579,0)),_xlpm.r*J560*IF(G560&gt;0,G560,1)),0)</f>
        <v>0</v>
      </c>
      <c r="Q560" s="110">
        <f>IF(OR(ISBLANK(S555),S555=0),0,G560*S553*L560/S555)</f>
        <v>0</v>
      </c>
      <c r="R560" s="2435">
        <f>H560</f>
        <v>0</v>
      </c>
      <c r="S560" s="111">
        <f>IF(OR(ISBLANK(S555),S555=0),0,P560*L560*L555)</f>
        <v>0</v>
      </c>
      <c r="T560" s="112" t="str">
        <f>_xlfn.LET(_xlpm.unite,SUBSTITUTE(TRIM(K560)," (s)",""),_xlpm.val,S560,_xlpm.estVol,COUNTIF(M576:T576,_xlpm.unite)+COUNTIF(M578:T578,_xlpm.unite)&gt;0,_xlpm.estPoids,COUNTIF(G576:L576,_xlpm.unite)+COUNTIF(G578:L578,_xlpm.unite)&gt;0,IF(_xlpm.estVol,IF(ROUND(_xlpm.val,3)&gt;=1,ROUND(_xlpm.val,3)&amp;" L",MAX(1,ROUND(_xlpm.val*100,0))&amp;" cl"),IF(_xlpm.estPoids,IF(ROUND(_xlpm.val,3)&gt;=1,ROUND(_xlpm.val,3)&amp;" Kg",MAX(1,ROUND(_xlpm.val*1000,0))&amp;" g"),"")))</f>
        <v/>
      </c>
      <c r="V560" s="28" t="s">
        <v>11</v>
      </c>
      <c r="W560" s="34" t="str">
        <f>W556</f>
        <v>N NAME OF YOUR RECIPE | paste it — FAMILY|  Author &gt; YOU</v>
      </c>
      <c r="X560" s="35">
        <f>X556</f>
        <v>0.6</v>
      </c>
      <c r="Y560" s="34" t="str">
        <f>Y556</f>
        <v>kg</v>
      </c>
      <c r="Z560" s="36" t="str">
        <f>Z556</f>
        <v>Master recipe ► Guinea fowl ballotine</v>
      </c>
      <c r="AA560" s="100"/>
      <c r="AB560" s="101"/>
      <c r="AC560" s="102" t="str">
        <f t="shared" ref="AC560:AC574" si="70">IF(OR(ISTEXT(AA560), AA560&lt;=0, AD560&lt;=0), "", "de")</f>
        <v/>
      </c>
      <c r="AD560" s="103"/>
      <c r="AE560" s="141"/>
      <c r="AF560" s="143">
        <v>1</v>
      </c>
      <c r="AG560" s="2108"/>
      <c r="AH560" s="107">
        <f>IF(AJ575=0,0,(AJ560/AJ575)*AI559*1000)</f>
        <v>0</v>
      </c>
      <c r="AI560" s="108">
        <f>IF(AJ575=0, 0, (AA560*AF560)/(AJ575*AI559))</f>
        <v>0</v>
      </c>
      <c r="AJ560" s="109" cm="1">
        <f t="array" ref="AJ560">IFERROR(_xlfn.LET(_xlpm.k,UPPER(TRIM(AE560)),_xlpm.r,_xlfn.XLOOKUP(_xlpm.k,UPPER(TRIM(AA576:AN576)),AA577:AN577,_xlfn.XLOOKUP(_xlpm.k,UPPER(TRIM(AA578:AN578)),AA579:AN579,0)),_xlpm.r*AD560*IF(AA560&gt;0,AA560,1)),0)</f>
        <v>0</v>
      </c>
      <c r="AK560" s="110">
        <f>IF(OR(ISBLANK(AM555),AM555=0),0,AA560*AM553*AF560/AM555)</f>
        <v>0</v>
      </c>
      <c r="AL560" s="2435">
        <f>AB560</f>
        <v>0</v>
      </c>
      <c r="AM560" s="111">
        <f>IF(OR(ISBLANK(AM555),AM555=0),0,AJ560*AF560*AF555)</f>
        <v>0</v>
      </c>
      <c r="AN560" s="112" t="str">
        <f>_xlfn.LET(_xlpm.unite,SUBSTITUTE(TRIM(AE560)," (s)",""),_xlpm.val,AM560,_xlpm.estVol,COUNTIF(AG576:AN576,_xlpm.unite)+COUNTIF(AG578:AN578,_xlpm.unite)&gt;0,_xlpm.estPoids,COUNTIF(AA576:AF576,_xlpm.unite)+COUNTIF(AA578:AF578,_xlpm.unite)&gt;0,IF(_xlpm.estVol,IF(ROUND(_xlpm.val,3)&gt;=1,ROUND(_xlpm.val,3)&amp;" L",MAX(1,ROUND(_xlpm.val*100,0))&amp;" cl"),IF(_xlpm.estPoids,IF(ROUND(_xlpm.val,3)&gt;=1,ROUND(_xlpm.val,3)&amp;" Kg",MAX(1,ROUND(_xlpm.val*1000,0))&amp;" g"),"")))</f>
        <v/>
      </c>
      <c r="AP560" s="28" t="s">
        <v>11</v>
      </c>
      <c r="AQ560" s="34" t="str">
        <f>AQ556</f>
        <v>N NOMBRE DE SU RECETA | pegue esto — FAMILIA| Autor &gt; USTED</v>
      </c>
      <c r="AR560" s="35">
        <f>AR556</f>
        <v>0.6</v>
      </c>
      <c r="AS560" s="34" t="str">
        <f>AS556</f>
        <v>kg</v>
      </c>
      <c r="AT560" s="36" t="str">
        <f>AT556</f>
        <v>Receta madre ► Ballotina de pintada</v>
      </c>
      <c r="AU560" s="100"/>
      <c r="AV560" s="101"/>
      <c r="AW560" s="102" t="str">
        <f t="shared" ref="AW560:AW574" si="71">IF(OR(ISTEXT(AU560), AU560&lt;=0, AX560&lt;=0), "", "de")</f>
        <v/>
      </c>
      <c r="AX560" s="103"/>
      <c r="AY560" s="141"/>
      <c r="AZ560" s="143">
        <v>1</v>
      </c>
      <c r="BA560" s="2108"/>
      <c r="BB560" s="107">
        <f>IF(BD575=0,0,(BD560/BD575)*BC559*1000)</f>
        <v>0</v>
      </c>
      <c r="BC560" s="108">
        <f>IF(BD575=0, 0, (AU560*AZ560)/(BD575*BC559))</f>
        <v>0</v>
      </c>
      <c r="BD560" s="109" cm="1">
        <f t="array" ref="BD560">IFERROR(_xlfn.LET(_xlpm.k,UPPER(TRIM(AY560)),_xlpm.r,_xlfn.XLOOKUP(_xlpm.k,UPPER(TRIM(AU576:BH576)),AU577:BH577,_xlfn.XLOOKUP(_xlpm.k,UPPER(TRIM(AU578:BH578)),AU579:BH579,0)),_xlpm.r*AX560*IF(AU560&gt;0,AU560,1)),0)</f>
        <v>0</v>
      </c>
      <c r="BE560" s="110">
        <f>IF(OR(ISBLANK(BG555),BG555=0),0,AU560*BG553*AZ560/BG555)</f>
        <v>0</v>
      </c>
      <c r="BF560" s="2435">
        <f>AV560</f>
        <v>0</v>
      </c>
      <c r="BG560" s="111">
        <f>IF(OR(ISBLANK(BG555),BG555=0),0,BD560*AZ560*AZ555)</f>
        <v>0</v>
      </c>
      <c r="BH560" s="112" t="str">
        <f>_xlfn.LET(_xlpm.unite,SUBSTITUTE(TRIM(AY560)," (s)",""),_xlpm.val,BG560,_xlpm.estVol,COUNTIF(BA576:BH576,_xlpm.unite)+COUNTIF(BA578:BH578,_xlpm.unite)&gt;0,_xlpm.estPoids,COUNTIF(AU576:AZ576,_xlpm.unite)+COUNTIF(AU578:AZ578,_xlpm.unite)&gt;0,IF(_xlpm.estVol,IF(ROUND(_xlpm.val,3)&gt;=1,ROUND(_xlpm.val,3)&amp;" L",MAX(1,ROUND(_xlpm.val*100,0))&amp;" cl"),IF(_xlpm.estPoids,IF(ROUND(_xlpm.val,3)&gt;=1,ROUND(_xlpm.val,3)&amp;" Kg",MAX(1,ROUND(_xlpm.val*1000,0))&amp;" g"),"")))</f>
        <v/>
      </c>
      <c r="CH560" s="3">
        <v>1</v>
      </c>
    </row>
    <row r="561" spans="2:86" ht="15.75">
      <c r="B561" s="115" t="str">
        <f t="shared" ref="B561:B574" si="72">IF(M561&lt;&gt;"","A","►")</f>
        <v>A</v>
      </c>
      <c r="C561" s="34" t="str">
        <f>C556</f>
        <v>N NOM DE VOTRE RECETTE | collez la--FAMILLE| Auteur &gt; VOUS</v>
      </c>
      <c r="D561" s="35">
        <f>D556</f>
        <v>4</v>
      </c>
      <c r="E561" s="34" t="str">
        <f>E556</f>
        <v>couverts</v>
      </c>
      <c r="F561" s="36" t="str">
        <f>F556</f>
        <v>Recette mère ► Ballotine de pintade</v>
      </c>
      <c r="G561" s="100"/>
      <c r="H561" s="101"/>
      <c r="I561" s="102" t="str">
        <f t="shared" si="69"/>
        <v/>
      </c>
      <c r="J561" s="103"/>
      <c r="K561" s="141"/>
      <c r="L561" s="143">
        <v>1</v>
      </c>
      <c r="M561" s="2109" t="s">
        <v>1396</v>
      </c>
      <c r="N561" s="107">
        <f>IF(P575=0,0,(P561/P575)*O559*1000)</f>
        <v>0</v>
      </c>
      <c r="O561" s="117">
        <f>IF(P575=0, 0, (G561*L561)/(P575*O559))</f>
        <v>0</v>
      </c>
      <c r="P561" s="109" cm="1">
        <f t="array" ref="P561">IFERROR(_xlfn.LET(_xlpm.k,UPPER(TRIM(K561)),_xlpm.r,_xlfn.XLOOKUP(_xlpm.k,UPPER(TRIM(G576:T576)),G577:T577,_xlfn.XLOOKUP(_xlpm.k,UPPER(TRIM(G578:T578)),G579:T579,0)),_xlpm.r*J561*IF(G561&gt;0,G561,1)),0)</f>
        <v>0</v>
      </c>
      <c r="Q561" s="118">
        <f>IF(OR(ISBLANK(S555),S555=0),0,G561*S553*L561/S555)</f>
        <v>0</v>
      </c>
      <c r="R561" s="2436">
        <f t="shared" ref="R561:R574" si="73">H561</f>
        <v>0</v>
      </c>
      <c r="S561" s="111">
        <f>IF(OR(ISBLANK(S555),S555=0),0,P561*L561*L555)</f>
        <v>0</v>
      </c>
      <c r="T561" s="119" t="str">
        <f>_xlfn.LET(_xlpm.unite,SUBSTITUTE(TRIM(K561)," (s)",""),_xlpm.val,S561,_xlpm.estVol,COUNTIF(M576:T576,_xlpm.unite)+COUNTIF(M578:T578,_xlpm.unite)&gt;0,_xlpm.estPoids,COUNTIF(G576:L576,_xlpm.unite)+COUNTIF(G578:L578,_xlpm.unite)&gt;0,IF(_xlpm.estVol,IF(ROUND(_xlpm.val,3)&gt;=1,ROUND(_xlpm.val,3)&amp;" L",MAX(1,ROUND(_xlpm.val*100,0))&amp;" cl"),IF(_xlpm.estPoids,IF(ROUND(_xlpm.val,3)&gt;=1,ROUND(_xlpm.val,3)&amp;" Kg",MAX(1,ROUND(_xlpm.val*1000,0))&amp;" g"),"")))</f>
        <v/>
      </c>
      <c r="V561" s="115" t="str">
        <f t="shared" ref="V561:V574" si="74">IF(AG561&lt;&gt;"","A","►")</f>
        <v>►</v>
      </c>
      <c r="W561" s="34" t="str">
        <f>W556</f>
        <v>N NAME OF YOUR RECIPE | paste it — FAMILY|  Author &gt; YOU</v>
      </c>
      <c r="X561" s="35">
        <f>X556</f>
        <v>0.6</v>
      </c>
      <c r="Y561" s="34" t="str">
        <f>Y556</f>
        <v>kg</v>
      </c>
      <c r="Z561" s="36" t="str">
        <f>Z556</f>
        <v>Master recipe ► Guinea fowl ballotine</v>
      </c>
      <c r="AA561" s="100"/>
      <c r="AB561" s="101"/>
      <c r="AC561" s="102" t="str">
        <f t="shared" si="70"/>
        <v/>
      </c>
      <c r="AD561" s="103"/>
      <c r="AE561" s="141"/>
      <c r="AF561" s="143">
        <v>1</v>
      </c>
      <c r="AG561" s="2109"/>
      <c r="AH561" s="107">
        <f>IF(AJ575=0,0,(AJ561/AJ575)*AI559*1000)</f>
        <v>0</v>
      </c>
      <c r="AI561" s="117">
        <f>IF(AJ575=0, 0, (AA561*AF561)/(AJ575*AI559))</f>
        <v>0</v>
      </c>
      <c r="AJ561" s="109" cm="1">
        <f t="array" ref="AJ561">IFERROR(_xlfn.LET(_xlpm.k,UPPER(TRIM(AE561)),_xlpm.r,_xlfn.XLOOKUP(_xlpm.k,UPPER(TRIM(AA576:AN576)),AA577:AN577,_xlfn.XLOOKUP(_xlpm.k,UPPER(TRIM(AA578:AN578)),AA579:AN579,0)),_xlpm.r*AD561*IF(AA561&gt;0,AA561,1)),0)</f>
        <v>0</v>
      </c>
      <c r="AK561" s="118">
        <f>IF(OR(ISBLANK(AM555),AM555=0),0,AA561*AM553*AF561/AM555)</f>
        <v>0</v>
      </c>
      <c r="AL561" s="2436">
        <f t="shared" ref="AL561:AL574" si="75">AB561</f>
        <v>0</v>
      </c>
      <c r="AM561" s="111">
        <f>IF(OR(ISBLANK(AM555),AM555=0),0,AJ561*AF561*AF555)</f>
        <v>0</v>
      </c>
      <c r="AN561" s="119" t="str">
        <f>_xlfn.LET(_xlpm.unite,SUBSTITUTE(TRIM(AE561)," (s)",""),_xlpm.val,AM561,_xlpm.estVol,COUNTIF(AG576:AN576,_xlpm.unite)+COUNTIF(AG578:AN578,_xlpm.unite)&gt;0,_xlpm.estPoids,COUNTIF(AA576:AF576,_xlpm.unite)+COUNTIF(AA578:AF578,_xlpm.unite)&gt;0,IF(_xlpm.estVol,IF(ROUND(_xlpm.val,3)&gt;=1,ROUND(_xlpm.val,3)&amp;" L",MAX(1,ROUND(_xlpm.val*100,0))&amp;" cl"),IF(_xlpm.estPoids,IF(ROUND(_xlpm.val,3)&gt;=1,ROUND(_xlpm.val,3)&amp;" Kg",MAX(1,ROUND(_xlpm.val*1000,0))&amp;" g"),"")))</f>
        <v/>
      </c>
      <c r="AP561" s="115" t="str">
        <f t="shared" ref="AP561:AP574" si="76">IF(BA561&lt;&gt;"","A","►")</f>
        <v>►</v>
      </c>
      <c r="AQ561" s="34" t="str">
        <f>AQ556</f>
        <v>N NOMBRE DE SU RECETA | pegue esto — FAMILIA| Autor &gt; USTED</v>
      </c>
      <c r="AR561" s="35">
        <f>AR556</f>
        <v>0.6</v>
      </c>
      <c r="AS561" s="34" t="str">
        <f>AS556</f>
        <v>kg</v>
      </c>
      <c r="AT561" s="36" t="str">
        <f>AT556</f>
        <v>Receta madre ► Ballotina de pintada</v>
      </c>
      <c r="AU561" s="100"/>
      <c r="AV561" s="101"/>
      <c r="AW561" s="102" t="str">
        <f t="shared" si="71"/>
        <v/>
      </c>
      <c r="AX561" s="103"/>
      <c r="AY561" s="141"/>
      <c r="AZ561" s="143">
        <v>1</v>
      </c>
      <c r="BA561" s="2109"/>
      <c r="BB561" s="107">
        <f>IF(BD575=0,0,(BD561/BD575)*BC559*1000)</f>
        <v>0</v>
      </c>
      <c r="BC561" s="117">
        <f>IF(BD575=0, 0, (AU561*AZ561)/(BD575*BC559))</f>
        <v>0</v>
      </c>
      <c r="BD561" s="109" cm="1">
        <f t="array" ref="BD561">IFERROR(_xlfn.LET(_xlpm.k,UPPER(TRIM(AY561)),_xlpm.r,_xlfn.XLOOKUP(_xlpm.k,UPPER(TRIM(AU576:BH576)),AU577:BH577,_xlfn.XLOOKUP(_xlpm.k,UPPER(TRIM(AU578:BH578)),AU579:BH579,0)),_xlpm.r*AX561*IF(AU561&gt;0,AU561,1)),0)</f>
        <v>0</v>
      </c>
      <c r="BE561" s="118">
        <f>IF(OR(ISBLANK(BG555),BG555=0),0,AU561*BG553*AZ561/BG555)</f>
        <v>0</v>
      </c>
      <c r="BF561" s="2436">
        <f t="shared" ref="BF561:BF574" si="77">AV561</f>
        <v>0</v>
      </c>
      <c r="BG561" s="111">
        <f>IF(OR(ISBLANK(BG555),BG555=0),0,BD561*AZ561*AZ555)</f>
        <v>0</v>
      </c>
      <c r="BH561" s="119" t="str">
        <f>_xlfn.LET(_xlpm.unite,SUBSTITUTE(TRIM(AY561)," (s)",""),_xlpm.val,BG561,_xlpm.estVol,COUNTIF(BA576:BH576,_xlpm.unite)+COUNTIF(BA578:BH578,_xlpm.unite)&gt;0,_xlpm.estPoids,COUNTIF(AU576:AZ576,_xlpm.unite)+COUNTIF(AU578:AZ578,_xlpm.unite)&gt;0,IF(_xlpm.estVol,IF(ROUND(_xlpm.val,3)&gt;=1,ROUND(_xlpm.val,3)&amp;" L",MAX(1,ROUND(_xlpm.val*100,0))&amp;" cl"),IF(_xlpm.estPoids,IF(ROUND(_xlpm.val,3)&gt;=1,ROUND(_xlpm.val,3)&amp;" Kg",MAX(1,ROUND(_xlpm.val*1000,0))&amp;" g"),"")))</f>
        <v/>
      </c>
      <c r="CH561" s="3">
        <v>1</v>
      </c>
    </row>
    <row r="562" spans="2:86" ht="15.75">
      <c r="B562" s="115" t="str">
        <f t="shared" si="72"/>
        <v>►</v>
      </c>
      <c r="C562" s="34" t="str">
        <f>C556</f>
        <v>N NOM DE VOTRE RECETTE | collez la--FAMILLE| Auteur &gt; VOUS</v>
      </c>
      <c r="D562" s="35">
        <f>D556</f>
        <v>4</v>
      </c>
      <c r="E562" s="34" t="str">
        <f>E556</f>
        <v>couverts</v>
      </c>
      <c r="F562" s="36" t="str">
        <f>F556</f>
        <v>Recette mère ► Ballotine de pintade</v>
      </c>
      <c r="G562" s="100"/>
      <c r="H562" s="120"/>
      <c r="I562" s="102" t="str">
        <f t="shared" si="69"/>
        <v/>
      </c>
      <c r="J562" s="103"/>
      <c r="K562" s="141"/>
      <c r="L562" s="143">
        <v>1</v>
      </c>
      <c r="M562" s="2109"/>
      <c r="N562" s="107">
        <f>IF(P575=0,0,(P562/P575)*O559*1000)</f>
        <v>0</v>
      </c>
      <c r="O562" s="117">
        <f>IF(P575=0, 0, (G562*L562)/(P575*O559))</f>
        <v>0</v>
      </c>
      <c r="P562" s="109" cm="1">
        <f t="array" ref="P562">IFERROR(_xlfn.LET(_xlpm.k,UPPER(TRIM(K562)),_xlpm.r,_xlfn.XLOOKUP(_xlpm.k,UPPER(TRIM(G576:T576)),G577:T577,_xlfn.XLOOKUP(_xlpm.k,UPPER(TRIM(G578:T578)),G579:T579,0)),_xlpm.r*J562*IF(G562&gt;0,G562,1)),0)</f>
        <v>0</v>
      </c>
      <c r="Q562" s="122">
        <f>IF(OR(ISBLANK(S555),S555=0),0,G562*S553*L562/S555)</f>
        <v>0</v>
      </c>
      <c r="R562" s="2437">
        <f t="shared" si="73"/>
        <v>0</v>
      </c>
      <c r="S562" s="111">
        <f>IF(OR(ISBLANK(S555),S555=0),0,P562*L562*L555)</f>
        <v>0</v>
      </c>
      <c r="T562" s="123" t="str">
        <f>_xlfn.LET(_xlpm.unite,SUBSTITUTE(TRIM(K562)," (s)",""),_xlpm.val,S562,_xlpm.estVol,COUNTIF(M576:T576,_xlpm.unite)+COUNTIF(M578:T578,_xlpm.unite)&gt;0,_xlpm.estPoids,COUNTIF(G576:L576,_xlpm.unite)+COUNTIF(G578:L578,_xlpm.unite)&gt;0,IF(_xlpm.estVol,IF(ROUND(_xlpm.val,3)&gt;=1,ROUND(_xlpm.val,3)&amp;" L",MAX(1,ROUND(_xlpm.val*100,0))&amp;" cl"),IF(_xlpm.estPoids,IF(ROUND(_xlpm.val,3)&gt;=1,ROUND(_xlpm.val,3)&amp;" Kg",MAX(1,ROUND(_xlpm.val*1000,0))&amp;" g"),"")))</f>
        <v/>
      </c>
      <c r="V562" s="115" t="str">
        <f t="shared" si="74"/>
        <v>►</v>
      </c>
      <c r="W562" s="34" t="str">
        <f>W556</f>
        <v>N NAME OF YOUR RECIPE | paste it — FAMILY|  Author &gt; YOU</v>
      </c>
      <c r="X562" s="35">
        <f>X556</f>
        <v>0.6</v>
      </c>
      <c r="Y562" s="34" t="str">
        <f>Y556</f>
        <v>kg</v>
      </c>
      <c r="Z562" s="36" t="str">
        <f>Z556</f>
        <v>Master recipe ► Guinea fowl ballotine</v>
      </c>
      <c r="AA562" s="100"/>
      <c r="AB562" s="120"/>
      <c r="AC562" s="102" t="str">
        <f t="shared" si="70"/>
        <v/>
      </c>
      <c r="AD562" s="103"/>
      <c r="AE562" s="141"/>
      <c r="AF562" s="143">
        <v>1</v>
      </c>
      <c r="AG562" s="2109"/>
      <c r="AH562" s="107">
        <f>IF(AJ575=0,0,(AJ562/AJ575)*AI559*1000)</f>
        <v>0</v>
      </c>
      <c r="AI562" s="117">
        <f>IF(AJ575=0, 0, (AA562*AF562)/(AJ575*AI559))</f>
        <v>0</v>
      </c>
      <c r="AJ562" s="109" cm="1">
        <f t="array" ref="AJ562">IFERROR(_xlfn.LET(_xlpm.k,UPPER(TRIM(AE562)),_xlpm.r,_xlfn.XLOOKUP(_xlpm.k,UPPER(TRIM(AA576:AN576)),AA577:AN577,_xlfn.XLOOKUP(_xlpm.k,UPPER(TRIM(AA578:AN578)),AA579:AN579,0)),_xlpm.r*AD562*IF(AA562&gt;0,AA562,1)),0)</f>
        <v>0</v>
      </c>
      <c r="AK562" s="122">
        <f>IF(OR(ISBLANK(AM555),AM555=0),0,AA562*AM553*AF562/AM555)</f>
        <v>0</v>
      </c>
      <c r="AL562" s="2437">
        <f t="shared" si="75"/>
        <v>0</v>
      </c>
      <c r="AM562" s="111">
        <f>IF(OR(ISBLANK(AM555),AM555=0),0,AJ562*AF562*AF555)</f>
        <v>0</v>
      </c>
      <c r="AN562" s="123" t="str">
        <f>_xlfn.LET(_xlpm.unite,SUBSTITUTE(TRIM(AE562)," (s)",""),_xlpm.val,AM562,_xlpm.estVol,COUNTIF(AG576:AN576,_xlpm.unite)+COUNTIF(AG578:AN578,_xlpm.unite)&gt;0,_xlpm.estPoids,COUNTIF(AA576:AF576,_xlpm.unite)+COUNTIF(AA578:AF578,_xlpm.unite)&gt;0,IF(_xlpm.estVol,IF(ROUND(_xlpm.val,3)&gt;=1,ROUND(_xlpm.val,3)&amp;" L",MAX(1,ROUND(_xlpm.val*100,0))&amp;" cl"),IF(_xlpm.estPoids,IF(ROUND(_xlpm.val,3)&gt;=1,ROUND(_xlpm.val,3)&amp;" Kg",MAX(1,ROUND(_xlpm.val*1000,0))&amp;" g"),"")))</f>
        <v/>
      </c>
      <c r="AP562" s="115" t="str">
        <f t="shared" si="76"/>
        <v>►</v>
      </c>
      <c r="AQ562" s="34" t="str">
        <f>AQ556</f>
        <v>N NOMBRE DE SU RECETA | pegue esto — FAMILIA| Autor &gt; USTED</v>
      </c>
      <c r="AR562" s="35">
        <f>AR556</f>
        <v>0.6</v>
      </c>
      <c r="AS562" s="34" t="str">
        <f>AS556</f>
        <v>kg</v>
      </c>
      <c r="AT562" s="36" t="str">
        <f>AT556</f>
        <v>Receta madre ► Ballotina de pintada</v>
      </c>
      <c r="AU562" s="100"/>
      <c r="AV562" s="120"/>
      <c r="AW562" s="102" t="str">
        <f t="shared" si="71"/>
        <v/>
      </c>
      <c r="AX562" s="103"/>
      <c r="AY562" s="141"/>
      <c r="AZ562" s="143">
        <v>1</v>
      </c>
      <c r="BA562" s="2109"/>
      <c r="BB562" s="107">
        <f>IF(BD575=0,0,(BD562/BD575)*BC559*1000)</f>
        <v>0</v>
      </c>
      <c r="BC562" s="117">
        <f>IF(BD575=0, 0, (AU562*AZ562)/(BD575*BC559))</f>
        <v>0</v>
      </c>
      <c r="BD562" s="109" cm="1">
        <f t="array" ref="BD562">IFERROR(_xlfn.LET(_xlpm.k,UPPER(TRIM(AY562)),_xlpm.r,_xlfn.XLOOKUP(_xlpm.k,UPPER(TRIM(AU576:BH576)),AU577:BH577,_xlfn.XLOOKUP(_xlpm.k,UPPER(TRIM(AU578:BH578)),AU579:BH579,0)),_xlpm.r*AX562*IF(AU562&gt;0,AU562,1)),0)</f>
        <v>0</v>
      </c>
      <c r="BE562" s="122">
        <f>IF(OR(ISBLANK(BG555),BG555=0),0,AU562*BG553*AZ562/BG555)</f>
        <v>0</v>
      </c>
      <c r="BF562" s="2437">
        <f t="shared" si="77"/>
        <v>0</v>
      </c>
      <c r="BG562" s="111">
        <f>IF(OR(ISBLANK(BG555),BG555=0),0,BD562*AZ562*AZ555)</f>
        <v>0</v>
      </c>
      <c r="BH562" s="123" t="str">
        <f>_xlfn.LET(_xlpm.unite,SUBSTITUTE(TRIM(AY562)," (s)",""),_xlpm.val,BG562,_xlpm.estVol,COUNTIF(BA576:BH576,_xlpm.unite)+COUNTIF(BA578:BH578,_xlpm.unite)&gt;0,_xlpm.estPoids,COUNTIF(AU576:AZ576,_xlpm.unite)+COUNTIF(AU578:AZ578,_xlpm.unite)&gt;0,IF(_xlpm.estVol,IF(ROUND(_xlpm.val,3)&gt;=1,ROUND(_xlpm.val,3)&amp;" L",MAX(1,ROUND(_xlpm.val*100,0))&amp;" cl"),IF(_xlpm.estPoids,IF(ROUND(_xlpm.val,3)&gt;=1,ROUND(_xlpm.val,3)&amp;" Kg",MAX(1,ROUND(_xlpm.val*1000,0))&amp;" g"),"")))</f>
        <v/>
      </c>
      <c r="CH562" s="3">
        <v>1</v>
      </c>
    </row>
    <row r="563" spans="2:86" ht="15.75">
      <c r="B563" s="115" t="str">
        <f t="shared" si="72"/>
        <v>►</v>
      </c>
      <c r="C563" s="34" t="str">
        <f>C556</f>
        <v>N NOM DE VOTRE RECETTE | collez la--FAMILLE| Auteur &gt; VOUS</v>
      </c>
      <c r="D563" s="35">
        <f>D556</f>
        <v>4</v>
      </c>
      <c r="E563" s="34" t="str">
        <f>E556</f>
        <v>couverts</v>
      </c>
      <c r="F563" s="36" t="str">
        <f>F556</f>
        <v>Recette mère ► Ballotine de pintade</v>
      </c>
      <c r="G563" s="100"/>
      <c r="H563" s="120"/>
      <c r="I563" s="102" t="str">
        <f t="shared" si="69"/>
        <v/>
      </c>
      <c r="J563" s="103"/>
      <c r="K563" s="141"/>
      <c r="L563" s="143">
        <v>1</v>
      </c>
      <c r="M563" s="2109"/>
      <c r="N563" s="107">
        <f>IF(P575=0,0,(P563/P575)*O559*1000)</f>
        <v>0</v>
      </c>
      <c r="O563" s="117">
        <f>IF(P575=0, 0, (G563*L563)/(P575*O559))</f>
        <v>0</v>
      </c>
      <c r="P563" s="109" cm="1">
        <f t="array" ref="P563">IFERROR(_xlfn.LET(_xlpm.k,UPPER(TRIM(K563)),_xlpm.r,_xlfn.XLOOKUP(_xlpm.k,UPPER(TRIM(G576:T576)),G577:T577,_xlfn.XLOOKUP(_xlpm.k,UPPER(TRIM(G578:T578)),G579:T579,0)),_xlpm.r*J563*IF(G563&gt;0,G563,1)),0)</f>
        <v>0</v>
      </c>
      <c r="Q563" s="118">
        <f>IF(OR(ISBLANK(S555),S555=0),0,G563*S553*L563/S555)</f>
        <v>0</v>
      </c>
      <c r="R563" s="2436">
        <f t="shared" si="73"/>
        <v>0</v>
      </c>
      <c r="S563" s="111">
        <f>IF(OR(ISBLANK(S555),S555=0),0,P563*L563*L555)</f>
        <v>0</v>
      </c>
      <c r="T563" s="119" t="str">
        <f>_xlfn.LET(_xlpm.unite,SUBSTITUTE(TRIM(K563)," (s)",""),_xlpm.val,S563,_xlpm.estVol,COUNTIF(M576:T576,_xlpm.unite)+COUNTIF(M578:T578,_xlpm.unite)&gt;0,_xlpm.estPoids,COUNTIF(G576:L576,_xlpm.unite)+COUNTIF(G578:L578,_xlpm.unite)&gt;0,IF(_xlpm.estVol,IF(ROUND(_xlpm.val,3)&gt;=1,ROUND(_xlpm.val,3)&amp;" L",MAX(1,ROUND(_xlpm.val*100,0))&amp;" cl"),IF(_xlpm.estPoids,IF(ROUND(_xlpm.val,3)&gt;=1,ROUND(_xlpm.val,3)&amp;" Kg",MAX(1,ROUND(_xlpm.val*1000,0))&amp;" g"),"")))</f>
        <v/>
      </c>
      <c r="V563" s="115" t="str">
        <f t="shared" si="74"/>
        <v>►</v>
      </c>
      <c r="W563" s="34" t="str">
        <f>W556</f>
        <v>N NAME OF YOUR RECIPE | paste it — FAMILY|  Author &gt; YOU</v>
      </c>
      <c r="X563" s="35">
        <f>X556</f>
        <v>0.6</v>
      </c>
      <c r="Y563" s="34" t="str">
        <f>Y556</f>
        <v>kg</v>
      </c>
      <c r="Z563" s="36" t="str">
        <f>Z556</f>
        <v>Master recipe ► Guinea fowl ballotine</v>
      </c>
      <c r="AA563" s="100"/>
      <c r="AB563" s="120"/>
      <c r="AC563" s="102" t="str">
        <f t="shared" si="70"/>
        <v/>
      </c>
      <c r="AD563" s="103"/>
      <c r="AE563" s="141"/>
      <c r="AF563" s="143">
        <v>1</v>
      </c>
      <c r="AG563" s="2109"/>
      <c r="AH563" s="107">
        <f>IF(AJ575=0,0,(AJ563/AJ575)*AI559*1000)</f>
        <v>0</v>
      </c>
      <c r="AI563" s="117">
        <f>IF(AJ575=0, 0, (AA563*AF563)/(AJ575*AI559))</f>
        <v>0</v>
      </c>
      <c r="AJ563" s="109" cm="1">
        <f t="array" ref="AJ563">IFERROR(_xlfn.LET(_xlpm.k,UPPER(TRIM(AE563)),_xlpm.r,_xlfn.XLOOKUP(_xlpm.k,UPPER(TRIM(AA576:AN576)),AA577:AN577,_xlfn.XLOOKUP(_xlpm.k,UPPER(TRIM(AA578:AN578)),AA579:AN579,0)),_xlpm.r*AD563*IF(AA563&gt;0,AA563,1)),0)</f>
        <v>0</v>
      </c>
      <c r="AK563" s="118">
        <f>IF(OR(ISBLANK(AM555),AM555=0),0,AA563*AM553*AF563/AM555)</f>
        <v>0</v>
      </c>
      <c r="AL563" s="2436">
        <f t="shared" si="75"/>
        <v>0</v>
      </c>
      <c r="AM563" s="111">
        <f>IF(OR(ISBLANK(AM555),AM555=0),0,AJ563*AF563*AF555)</f>
        <v>0</v>
      </c>
      <c r="AN563" s="119" t="str">
        <f>_xlfn.LET(_xlpm.unite,SUBSTITUTE(TRIM(AE563)," (s)",""),_xlpm.val,AM563,_xlpm.estVol,COUNTIF(AG576:AN576,_xlpm.unite)+COUNTIF(AG578:AN578,_xlpm.unite)&gt;0,_xlpm.estPoids,COUNTIF(AA576:AF576,_xlpm.unite)+COUNTIF(AA578:AF578,_xlpm.unite)&gt;0,IF(_xlpm.estVol,IF(ROUND(_xlpm.val,3)&gt;=1,ROUND(_xlpm.val,3)&amp;" L",MAX(1,ROUND(_xlpm.val*100,0))&amp;" cl"),IF(_xlpm.estPoids,IF(ROUND(_xlpm.val,3)&gt;=1,ROUND(_xlpm.val,3)&amp;" Kg",MAX(1,ROUND(_xlpm.val*1000,0))&amp;" g"),"")))</f>
        <v/>
      </c>
      <c r="AP563" s="115" t="str">
        <f t="shared" si="76"/>
        <v>►</v>
      </c>
      <c r="AQ563" s="34" t="str">
        <f>AQ556</f>
        <v>N NOMBRE DE SU RECETA | pegue esto — FAMILIA| Autor &gt; USTED</v>
      </c>
      <c r="AR563" s="35">
        <f>AR556</f>
        <v>0.6</v>
      </c>
      <c r="AS563" s="34" t="str">
        <f>AS556</f>
        <v>kg</v>
      </c>
      <c r="AT563" s="36" t="str">
        <f>AT556</f>
        <v>Receta madre ► Ballotina de pintada</v>
      </c>
      <c r="AU563" s="100"/>
      <c r="AV563" s="120"/>
      <c r="AW563" s="102" t="str">
        <f t="shared" si="71"/>
        <v/>
      </c>
      <c r="AX563" s="103"/>
      <c r="AY563" s="141"/>
      <c r="AZ563" s="143">
        <v>1</v>
      </c>
      <c r="BA563" s="2109"/>
      <c r="BB563" s="107">
        <f>IF(BD575=0,0,(BD563/BD575)*BC559*1000)</f>
        <v>0</v>
      </c>
      <c r="BC563" s="117">
        <f>IF(BD575=0, 0, (AU563*AZ563)/(BD575*BC559))</f>
        <v>0</v>
      </c>
      <c r="BD563" s="109" cm="1">
        <f t="array" ref="BD563">IFERROR(_xlfn.LET(_xlpm.k,UPPER(TRIM(AY563)),_xlpm.r,_xlfn.XLOOKUP(_xlpm.k,UPPER(TRIM(AU576:BH576)),AU577:BH577,_xlfn.XLOOKUP(_xlpm.k,UPPER(TRIM(AU578:BH578)),AU579:BH579,0)),_xlpm.r*AX563*IF(AU563&gt;0,AU563,1)),0)</f>
        <v>0</v>
      </c>
      <c r="BE563" s="118">
        <f>IF(OR(ISBLANK(BG555),BG555=0),0,AU563*BG553*AZ563/BG555)</f>
        <v>0</v>
      </c>
      <c r="BF563" s="2436">
        <f t="shared" si="77"/>
        <v>0</v>
      </c>
      <c r="BG563" s="111">
        <f>IF(OR(ISBLANK(BG555),BG555=0),0,BD563*AZ563*AZ555)</f>
        <v>0</v>
      </c>
      <c r="BH563" s="119" t="str">
        <f>_xlfn.LET(_xlpm.unite,SUBSTITUTE(TRIM(AY563)," (s)",""),_xlpm.val,BG563,_xlpm.estVol,COUNTIF(BA576:BH576,_xlpm.unite)+COUNTIF(BA578:BH578,_xlpm.unite)&gt;0,_xlpm.estPoids,COUNTIF(AU576:AZ576,_xlpm.unite)+COUNTIF(AU578:AZ578,_xlpm.unite)&gt;0,IF(_xlpm.estVol,IF(ROUND(_xlpm.val,3)&gt;=1,ROUND(_xlpm.val,3)&amp;" L",MAX(1,ROUND(_xlpm.val*100,0))&amp;" cl"),IF(_xlpm.estPoids,IF(ROUND(_xlpm.val,3)&gt;=1,ROUND(_xlpm.val,3)&amp;" Kg",MAX(1,ROUND(_xlpm.val*1000,0))&amp;" g"),"")))</f>
        <v/>
      </c>
      <c r="CH563" s="3">
        <v>1</v>
      </c>
    </row>
    <row r="564" spans="2:86" ht="15.75">
      <c r="B564" s="115" t="str">
        <f t="shared" si="72"/>
        <v>►</v>
      </c>
      <c r="C564" s="34" t="str">
        <f>C556</f>
        <v>N NOM DE VOTRE RECETTE | collez la--FAMILLE| Auteur &gt; VOUS</v>
      </c>
      <c r="D564" s="35">
        <f>D556</f>
        <v>4</v>
      </c>
      <c r="E564" s="34" t="str">
        <f>E556</f>
        <v>couverts</v>
      </c>
      <c r="F564" s="36" t="str">
        <f>F556</f>
        <v>Recette mère ► Ballotine de pintade</v>
      </c>
      <c r="G564" s="100"/>
      <c r="H564" s="120"/>
      <c r="I564" s="102" t="str">
        <f t="shared" si="69"/>
        <v/>
      </c>
      <c r="J564" s="103"/>
      <c r="K564" s="141"/>
      <c r="L564" s="143">
        <v>1</v>
      </c>
      <c r="M564" s="2109"/>
      <c r="N564" s="107">
        <f>IF(P575=0,0,(P564/P575)*O559*1000)</f>
        <v>0</v>
      </c>
      <c r="O564" s="117">
        <f>IF(P575=0, 0, (G564*L564)/(P575*O559))</f>
        <v>0</v>
      </c>
      <c r="P564" s="109" cm="1">
        <f t="array" ref="P564">IFERROR(_xlfn.LET(_xlpm.k,UPPER(TRIM(K564)),_xlpm.r,_xlfn.XLOOKUP(_xlpm.k,UPPER(TRIM(G576:T576)),G577:T577,_xlfn.XLOOKUP(_xlpm.k,UPPER(TRIM(G578:T578)),G579:T579,0)),_xlpm.r*J564*IF(G564&gt;0,G564,1)),0)</f>
        <v>0</v>
      </c>
      <c r="Q564" s="122">
        <f>IF(OR(ISBLANK(S555),S555=0),0,G564*S553*L564/S555)</f>
        <v>0</v>
      </c>
      <c r="R564" s="2437">
        <f t="shared" si="73"/>
        <v>0</v>
      </c>
      <c r="S564" s="111">
        <f>IF(OR(ISBLANK(S555),S555=0),0,P564*L564*L555)</f>
        <v>0</v>
      </c>
      <c r="T564" s="123" t="str">
        <f>_xlfn.LET(_xlpm.unite,SUBSTITUTE(TRIM(K564)," (s)",""),_xlpm.val,S564,_xlpm.estVol,COUNTIF(M576:T576,_xlpm.unite)+COUNTIF(M578:T578,_xlpm.unite)&gt;0,_xlpm.estPoids,COUNTIF(G576:L576,_xlpm.unite)+COUNTIF(G578:L578,_xlpm.unite)&gt;0,IF(_xlpm.estVol,IF(ROUND(_xlpm.val,3)&gt;=1,ROUND(_xlpm.val,3)&amp;" L",MAX(1,ROUND(_xlpm.val*100,0))&amp;" cl"),IF(_xlpm.estPoids,IF(ROUND(_xlpm.val,3)&gt;=1,ROUND(_xlpm.val,3)&amp;" Kg",MAX(1,ROUND(_xlpm.val*1000,0))&amp;" g"),"")))</f>
        <v/>
      </c>
      <c r="V564" s="115" t="str">
        <f t="shared" si="74"/>
        <v>►</v>
      </c>
      <c r="W564" s="34" t="str">
        <f>W556</f>
        <v>N NAME OF YOUR RECIPE | paste it — FAMILY|  Author &gt; YOU</v>
      </c>
      <c r="X564" s="35">
        <f>X556</f>
        <v>0.6</v>
      </c>
      <c r="Y564" s="34" t="str">
        <f>Y556</f>
        <v>kg</v>
      </c>
      <c r="Z564" s="36" t="str">
        <f>Z556</f>
        <v>Master recipe ► Guinea fowl ballotine</v>
      </c>
      <c r="AA564" s="100"/>
      <c r="AB564" s="120"/>
      <c r="AC564" s="102" t="str">
        <f t="shared" si="70"/>
        <v/>
      </c>
      <c r="AD564" s="103"/>
      <c r="AE564" s="141"/>
      <c r="AF564" s="143">
        <v>1</v>
      </c>
      <c r="AG564" s="2109"/>
      <c r="AH564" s="107">
        <f>IF(AJ575=0,0,(AJ564/AJ575)*AI559*1000)</f>
        <v>0</v>
      </c>
      <c r="AI564" s="117">
        <f>IF(AJ575=0, 0, (AA564*AF564)/(AJ575*AI559))</f>
        <v>0</v>
      </c>
      <c r="AJ564" s="109" cm="1">
        <f t="array" ref="AJ564">IFERROR(_xlfn.LET(_xlpm.k,UPPER(TRIM(AE564)),_xlpm.r,_xlfn.XLOOKUP(_xlpm.k,UPPER(TRIM(AA576:AN576)),AA577:AN577,_xlfn.XLOOKUP(_xlpm.k,UPPER(TRIM(AA578:AN578)),AA579:AN579,0)),_xlpm.r*AD564*IF(AA564&gt;0,AA564,1)),0)</f>
        <v>0</v>
      </c>
      <c r="AK564" s="122">
        <f>IF(OR(ISBLANK(AM555),AM555=0),0,AA564*AM553*AF564/AM555)</f>
        <v>0</v>
      </c>
      <c r="AL564" s="2437">
        <f t="shared" si="75"/>
        <v>0</v>
      </c>
      <c r="AM564" s="111">
        <f>IF(OR(ISBLANK(AM555),AM555=0),0,AJ564*AF564*AF555)</f>
        <v>0</v>
      </c>
      <c r="AN564" s="123" t="str">
        <f>_xlfn.LET(_xlpm.unite,SUBSTITUTE(TRIM(AE564)," (s)",""),_xlpm.val,AM564,_xlpm.estVol,COUNTIF(AG576:AN576,_xlpm.unite)+COUNTIF(AG578:AN578,_xlpm.unite)&gt;0,_xlpm.estPoids,COUNTIF(AA576:AF576,_xlpm.unite)+COUNTIF(AA578:AF578,_xlpm.unite)&gt;0,IF(_xlpm.estVol,IF(ROUND(_xlpm.val,3)&gt;=1,ROUND(_xlpm.val,3)&amp;" L",MAX(1,ROUND(_xlpm.val*100,0))&amp;" cl"),IF(_xlpm.estPoids,IF(ROUND(_xlpm.val,3)&gt;=1,ROUND(_xlpm.val,3)&amp;" Kg",MAX(1,ROUND(_xlpm.val*1000,0))&amp;" g"),"")))</f>
        <v/>
      </c>
      <c r="AP564" s="115" t="str">
        <f t="shared" si="76"/>
        <v>►</v>
      </c>
      <c r="AQ564" s="34" t="str">
        <f>AQ556</f>
        <v>N NOMBRE DE SU RECETA | pegue esto — FAMILIA| Autor &gt; USTED</v>
      </c>
      <c r="AR564" s="35">
        <f>AR556</f>
        <v>0.6</v>
      </c>
      <c r="AS564" s="34" t="str">
        <f>AS556</f>
        <v>kg</v>
      </c>
      <c r="AT564" s="36" t="str">
        <f>AT556</f>
        <v>Receta madre ► Ballotina de pintada</v>
      </c>
      <c r="AU564" s="100"/>
      <c r="AV564" s="120"/>
      <c r="AW564" s="102" t="str">
        <f t="shared" si="71"/>
        <v/>
      </c>
      <c r="AX564" s="103"/>
      <c r="AY564" s="141"/>
      <c r="AZ564" s="143">
        <v>1</v>
      </c>
      <c r="BA564" s="2109"/>
      <c r="BB564" s="107">
        <f>IF(BD575=0,0,(BD564/BD575)*BC559*1000)</f>
        <v>0</v>
      </c>
      <c r="BC564" s="117">
        <f>IF(BD575=0, 0, (AU564*AZ564)/(BD575*BC559))</f>
        <v>0</v>
      </c>
      <c r="BD564" s="109" cm="1">
        <f t="array" ref="BD564">IFERROR(_xlfn.LET(_xlpm.k,UPPER(TRIM(AY564)),_xlpm.r,_xlfn.XLOOKUP(_xlpm.k,UPPER(TRIM(AU576:BH576)),AU577:BH577,_xlfn.XLOOKUP(_xlpm.k,UPPER(TRIM(AU578:BH578)),AU579:BH579,0)),_xlpm.r*AX564*IF(AU564&gt;0,AU564,1)),0)</f>
        <v>0</v>
      </c>
      <c r="BE564" s="122">
        <f>IF(OR(ISBLANK(BG555),BG555=0),0,AU564*BG553*AZ564/BG555)</f>
        <v>0</v>
      </c>
      <c r="BF564" s="2437">
        <f t="shared" si="77"/>
        <v>0</v>
      </c>
      <c r="BG564" s="111">
        <f>IF(OR(ISBLANK(BG555),BG555=0),0,BD564*AZ564*AZ555)</f>
        <v>0</v>
      </c>
      <c r="BH564" s="123" t="str">
        <f>_xlfn.LET(_xlpm.unite,SUBSTITUTE(TRIM(AY564)," (s)",""),_xlpm.val,BG564,_xlpm.estVol,COUNTIF(BA576:BH576,_xlpm.unite)+COUNTIF(BA578:BH578,_xlpm.unite)&gt;0,_xlpm.estPoids,COUNTIF(AU576:AZ576,_xlpm.unite)+COUNTIF(AU578:AZ578,_xlpm.unite)&gt;0,IF(_xlpm.estVol,IF(ROUND(_xlpm.val,3)&gt;=1,ROUND(_xlpm.val,3)&amp;" L",MAX(1,ROUND(_xlpm.val*100,0))&amp;" cl"),IF(_xlpm.estPoids,IF(ROUND(_xlpm.val,3)&gt;=1,ROUND(_xlpm.val,3)&amp;" Kg",MAX(1,ROUND(_xlpm.val*1000,0))&amp;" g"),"")))</f>
        <v/>
      </c>
      <c r="CH564" s="3">
        <v>1</v>
      </c>
    </row>
    <row r="565" spans="2:86" ht="15.75">
      <c r="B565" s="115" t="str">
        <f t="shared" si="72"/>
        <v>A</v>
      </c>
      <c r="C565" s="34" t="str">
        <f>C556</f>
        <v>N NOM DE VOTRE RECETTE | collez la--FAMILLE| Auteur &gt; VOUS</v>
      </c>
      <c r="D565" s="35">
        <f>D556</f>
        <v>4</v>
      </c>
      <c r="E565" s="34" t="str">
        <f>E556</f>
        <v>couverts</v>
      </c>
      <c r="F565" s="36" t="str">
        <f>F556</f>
        <v>Recette mère ► Ballotine de pintade</v>
      </c>
      <c r="G565" s="100"/>
      <c r="H565" s="120"/>
      <c r="I565" s="102" t="str">
        <f t="shared" si="69"/>
        <v/>
      </c>
      <c r="J565" s="103"/>
      <c r="K565" s="141"/>
      <c r="L565" s="143">
        <v>1</v>
      </c>
      <c r="M565" s="2109" t="s">
        <v>8372</v>
      </c>
      <c r="N565" s="107">
        <f>IF(P575=0,0,(P565/P575)*O559*1000)</f>
        <v>0</v>
      </c>
      <c r="O565" s="117">
        <f>IF(P575=0, 0, (G565*L565)/(P575*O559))</f>
        <v>0</v>
      </c>
      <c r="P565" s="109" cm="1">
        <f t="array" ref="P565">IFERROR(_xlfn.LET(_xlpm.k,UPPER(TRIM(K565)),_xlpm.r,_xlfn.XLOOKUP(_xlpm.k,UPPER(TRIM(G576:T576)),G577:T577,_xlfn.XLOOKUP(_xlpm.k,UPPER(TRIM(G578:T578)),G579:T579,0)),_xlpm.r*J565*IF(G565&gt;0,G565,1)),0)</f>
        <v>0</v>
      </c>
      <c r="Q565" s="118">
        <f>IF(OR(ISBLANK(S555),S555=0),0,G565*S553*L565/S555)</f>
        <v>0</v>
      </c>
      <c r="R565" s="2436">
        <f t="shared" si="73"/>
        <v>0</v>
      </c>
      <c r="S565" s="111">
        <f>IF(OR(ISBLANK(S555),S555=0),0,P565*L565*L555)</f>
        <v>0</v>
      </c>
      <c r="T565" s="119" t="str">
        <f>_xlfn.LET(_xlpm.unite,SUBSTITUTE(TRIM(K565)," (s)",""),_xlpm.val,S565,_xlpm.estVol,COUNTIF(M576:T576,_xlpm.unite)+COUNTIF(M578:T578,_xlpm.unite)&gt;0,_xlpm.estPoids,COUNTIF(G576:L576,_xlpm.unite)+COUNTIF(G578:L578,_xlpm.unite)&gt;0,IF(_xlpm.estVol,IF(ROUND(_xlpm.val,3)&gt;=1,ROUND(_xlpm.val,3)&amp;" L",MAX(1,ROUND(_xlpm.val*100,0))&amp;" cl"),IF(_xlpm.estPoids,IF(ROUND(_xlpm.val,3)&gt;=1,ROUND(_xlpm.val,3)&amp;" Kg",MAX(1,ROUND(_xlpm.val*1000,0))&amp;" g"),"")))</f>
        <v/>
      </c>
      <c r="V565" s="115" t="str">
        <f t="shared" si="74"/>
        <v>A</v>
      </c>
      <c r="W565" s="34" t="str">
        <f>W556</f>
        <v>N NAME OF YOUR RECIPE | paste it — FAMILY|  Author &gt; YOU</v>
      </c>
      <c r="X565" s="35">
        <f>X556</f>
        <v>0.6</v>
      </c>
      <c r="Y565" s="34" t="str">
        <f>Y556</f>
        <v>kg</v>
      </c>
      <c r="Z565" s="36" t="str">
        <f>Z556</f>
        <v>Master recipe ► Guinea fowl ballotine</v>
      </c>
      <c r="AA565" s="100"/>
      <c r="AB565" s="120"/>
      <c r="AC565" s="102" t="str">
        <f t="shared" si="70"/>
        <v/>
      </c>
      <c r="AD565" s="103"/>
      <c r="AE565" s="141"/>
      <c r="AF565" s="143">
        <v>1</v>
      </c>
      <c r="AG565" s="2109" t="s">
        <v>8374</v>
      </c>
      <c r="AH565" s="107">
        <f>IF(AJ575=0,0,(AJ565/AJ575)*AI559*1000)</f>
        <v>0</v>
      </c>
      <c r="AI565" s="117">
        <f>IF(AJ575=0, 0, (AA565*AF565)/(AJ575*AI559))</f>
        <v>0</v>
      </c>
      <c r="AJ565" s="109" cm="1">
        <f t="array" ref="AJ565">IFERROR(_xlfn.LET(_xlpm.k,UPPER(TRIM(AE565)),_xlpm.r,_xlfn.XLOOKUP(_xlpm.k,UPPER(TRIM(AA576:AN576)),AA577:AN577,_xlfn.XLOOKUP(_xlpm.k,UPPER(TRIM(AA578:AN578)),AA579:AN579,0)),_xlpm.r*AD565*IF(AA565&gt;0,AA565,1)),0)</f>
        <v>0</v>
      </c>
      <c r="AK565" s="118">
        <f>IF(OR(ISBLANK(AM555),AM555=0),0,AA565*AM553*AF565/AM555)</f>
        <v>0</v>
      </c>
      <c r="AL565" s="2436">
        <f t="shared" si="75"/>
        <v>0</v>
      </c>
      <c r="AM565" s="111">
        <f>IF(OR(ISBLANK(AM555),AM555=0),0,AJ565*AF565*AF555)</f>
        <v>0</v>
      </c>
      <c r="AN565" s="119" t="str">
        <f>_xlfn.LET(_xlpm.unite,SUBSTITUTE(TRIM(AE565)," (s)",""),_xlpm.val,AM565,_xlpm.estVol,COUNTIF(AG576:AN576,_xlpm.unite)+COUNTIF(AG578:AN578,_xlpm.unite)&gt;0,_xlpm.estPoids,COUNTIF(AA576:AF576,_xlpm.unite)+COUNTIF(AA578:AF578,_xlpm.unite)&gt;0,IF(_xlpm.estVol,IF(ROUND(_xlpm.val,3)&gt;=1,ROUND(_xlpm.val,3)&amp;" L",MAX(1,ROUND(_xlpm.val*100,0))&amp;" cl"),IF(_xlpm.estPoids,IF(ROUND(_xlpm.val,3)&gt;=1,ROUND(_xlpm.val,3)&amp;" Kg",MAX(1,ROUND(_xlpm.val*1000,0))&amp;" g"),"")))</f>
        <v/>
      </c>
      <c r="AP565" s="115" t="str">
        <f t="shared" si="76"/>
        <v>A</v>
      </c>
      <c r="AQ565" s="34" t="str">
        <f>AQ556</f>
        <v>N NOMBRE DE SU RECETA | pegue esto — FAMILIA| Autor &gt; USTED</v>
      </c>
      <c r="AR565" s="35">
        <f>AR556</f>
        <v>0.6</v>
      </c>
      <c r="AS565" s="34" t="str">
        <f>AS556</f>
        <v>kg</v>
      </c>
      <c r="AT565" s="36" t="str">
        <f>AT556</f>
        <v>Receta madre ► Ballotina de pintada</v>
      </c>
      <c r="AU565" s="100"/>
      <c r="AV565" s="120"/>
      <c r="AW565" s="102" t="str">
        <f t="shared" si="71"/>
        <v/>
      </c>
      <c r="AX565" s="103"/>
      <c r="AY565" s="141"/>
      <c r="AZ565" s="143">
        <v>1</v>
      </c>
      <c r="BA565" s="2109" t="s">
        <v>8373</v>
      </c>
      <c r="BB565" s="107">
        <f>IF(BD575=0,0,(BD565/BD575)*BC559*1000)</f>
        <v>0</v>
      </c>
      <c r="BC565" s="117">
        <f>IF(BD575=0, 0, (AU565*AZ565)/(BD575*BC559))</f>
        <v>0</v>
      </c>
      <c r="BD565" s="109" cm="1">
        <f t="array" ref="BD565">IFERROR(_xlfn.LET(_xlpm.k,UPPER(TRIM(AY565)),_xlpm.r,_xlfn.XLOOKUP(_xlpm.k,UPPER(TRIM(AU576:BH576)),AU577:BH577,_xlfn.XLOOKUP(_xlpm.k,UPPER(TRIM(AU578:BH578)),AU579:BH579,0)),_xlpm.r*AX565*IF(AU565&gt;0,AU565,1)),0)</f>
        <v>0</v>
      </c>
      <c r="BE565" s="118">
        <f>IF(OR(ISBLANK(BG555),BG555=0),0,AU565*BG553*AZ565/BG555)</f>
        <v>0</v>
      </c>
      <c r="BF565" s="2436">
        <f t="shared" si="77"/>
        <v>0</v>
      </c>
      <c r="BG565" s="111">
        <f>IF(OR(ISBLANK(BG555),BG555=0),0,BD565*AZ565*AZ555)</f>
        <v>0</v>
      </c>
      <c r="BH565" s="119" t="str">
        <f>_xlfn.LET(_xlpm.unite,SUBSTITUTE(TRIM(AY565)," (s)",""),_xlpm.val,BG565,_xlpm.estVol,COUNTIF(BA576:BH576,_xlpm.unite)+COUNTIF(BA578:BH578,_xlpm.unite)&gt;0,_xlpm.estPoids,COUNTIF(AU576:AZ576,_xlpm.unite)+COUNTIF(AU578:AZ578,_xlpm.unite)&gt;0,IF(_xlpm.estVol,IF(ROUND(_xlpm.val,3)&gt;=1,ROUND(_xlpm.val,3)&amp;" L",MAX(1,ROUND(_xlpm.val*100,0))&amp;" cl"),IF(_xlpm.estPoids,IF(ROUND(_xlpm.val,3)&gt;=1,ROUND(_xlpm.val,3)&amp;" Kg",MAX(1,ROUND(_xlpm.val*1000,0))&amp;" g"),"")))</f>
        <v/>
      </c>
      <c r="CH565" s="3">
        <v>1</v>
      </c>
    </row>
    <row r="566" spans="2:86" ht="15.75">
      <c r="B566" s="115" t="str">
        <f t="shared" si="72"/>
        <v>►</v>
      </c>
      <c r="C566" s="34" t="str">
        <f>C556</f>
        <v>N NOM DE VOTRE RECETTE | collez la--FAMILLE| Auteur &gt; VOUS</v>
      </c>
      <c r="D566" s="35">
        <f>D556</f>
        <v>4</v>
      </c>
      <c r="E566" s="34" t="str">
        <f>E556</f>
        <v>couverts</v>
      </c>
      <c r="F566" s="36" t="str">
        <f>F556</f>
        <v>Recette mère ► Ballotine de pintade</v>
      </c>
      <c r="G566" s="100"/>
      <c r="H566" s="120"/>
      <c r="I566" s="102" t="str">
        <f t="shared" si="69"/>
        <v/>
      </c>
      <c r="J566" s="103"/>
      <c r="K566" s="141"/>
      <c r="L566" s="143">
        <v>1</v>
      </c>
      <c r="M566" s="2109"/>
      <c r="N566" s="107">
        <f>IF(P575=0,0,(P566/P575)*O559*1000)</f>
        <v>0</v>
      </c>
      <c r="O566" s="117">
        <f>IF(P575=0, 0, (G566*L566)/(P575*O559))</f>
        <v>0</v>
      </c>
      <c r="P566" s="109" cm="1">
        <f t="array" ref="P566">IFERROR(_xlfn.LET(_xlpm.k,UPPER(TRIM(K566)),_xlpm.r,_xlfn.XLOOKUP(_xlpm.k,UPPER(TRIM(G576:T576)),G577:T577,_xlfn.XLOOKUP(_xlpm.k,UPPER(TRIM(G578:T578)),G579:T579,0)),_xlpm.r*J566*IF(G566&gt;0,G566,1)),0)</f>
        <v>0</v>
      </c>
      <c r="Q566" s="122">
        <f>IF(OR(ISBLANK(S555),S555=0),0,G566*S553*L566/S555)</f>
        <v>0</v>
      </c>
      <c r="R566" s="2437">
        <f t="shared" si="73"/>
        <v>0</v>
      </c>
      <c r="S566" s="111">
        <f>IF(OR(ISBLANK(S555),S555=0),0,P566*L566*L555)</f>
        <v>0</v>
      </c>
      <c r="T566" s="134" t="str">
        <f>_xlfn.LET(_xlpm.unite,SUBSTITUTE(TRIM(K566)," (s)",""),_xlpm.val,S566,_xlpm.estVol,COUNTIF(M576:T576,_xlpm.unite)+COUNTIF(M578:T578,_xlpm.unite)&gt;0,_xlpm.estPoids,COUNTIF(G576:L576,_xlpm.unite)+COUNTIF(G578:L578,_xlpm.unite)&gt;0,IF(_xlpm.estVol,IF(ROUND(_xlpm.val,3)&gt;=1,ROUND(_xlpm.val,3)&amp;" L",MAX(1,ROUND(_xlpm.val*100,0))&amp;" cl"),IF(_xlpm.estPoids,IF(ROUND(_xlpm.val,3)&gt;=1,ROUND(_xlpm.val,3)&amp;" Kg",MAX(1,ROUND(_xlpm.val*1000,0))&amp;" g"),"")))</f>
        <v/>
      </c>
      <c r="V566" s="115" t="str">
        <f t="shared" si="74"/>
        <v>►</v>
      </c>
      <c r="W566" s="34" t="str">
        <f>W556</f>
        <v>N NAME OF YOUR RECIPE | paste it — FAMILY|  Author &gt; YOU</v>
      </c>
      <c r="X566" s="35">
        <f>X556</f>
        <v>0.6</v>
      </c>
      <c r="Y566" s="34" t="str">
        <f>Y556</f>
        <v>kg</v>
      </c>
      <c r="Z566" s="36" t="str">
        <f>Z556</f>
        <v>Master recipe ► Guinea fowl ballotine</v>
      </c>
      <c r="AA566" s="100"/>
      <c r="AB566" s="120"/>
      <c r="AC566" s="102" t="str">
        <f t="shared" si="70"/>
        <v/>
      </c>
      <c r="AD566" s="103"/>
      <c r="AE566" s="141"/>
      <c r="AF566" s="143">
        <v>1</v>
      </c>
      <c r="AG566" s="2109"/>
      <c r="AH566" s="107">
        <f>IF(AJ575=0,0,(AJ566/AJ575)*AI559*1000)</f>
        <v>0</v>
      </c>
      <c r="AI566" s="117">
        <f>IF(AJ575=0, 0, (AA566*AF566)/(AJ575*AI559))</f>
        <v>0</v>
      </c>
      <c r="AJ566" s="109" cm="1">
        <f t="array" ref="AJ566">IFERROR(_xlfn.LET(_xlpm.k,UPPER(TRIM(AE566)),_xlpm.r,_xlfn.XLOOKUP(_xlpm.k,UPPER(TRIM(AA576:AN576)),AA577:AN577,_xlfn.XLOOKUP(_xlpm.k,UPPER(TRIM(AA578:AN578)),AA579:AN579,0)),_xlpm.r*AD566*IF(AA566&gt;0,AA566,1)),0)</f>
        <v>0</v>
      </c>
      <c r="AK566" s="122">
        <f>IF(OR(ISBLANK(AM555),AM555=0),0,AA566*AM553*AF566/AM555)</f>
        <v>0</v>
      </c>
      <c r="AL566" s="2437">
        <f t="shared" si="75"/>
        <v>0</v>
      </c>
      <c r="AM566" s="111">
        <f>IF(OR(ISBLANK(AM555),AM555=0),0,AJ566*AF566*AF555)</f>
        <v>0</v>
      </c>
      <c r="AN566" s="134" t="str">
        <f>_xlfn.LET(_xlpm.unite,SUBSTITUTE(TRIM(AE566)," (s)",""),_xlpm.val,AM566,_xlpm.estVol,COUNTIF(AG576:AN576,_xlpm.unite)+COUNTIF(AG578:AN578,_xlpm.unite)&gt;0,_xlpm.estPoids,COUNTIF(AA576:AF576,_xlpm.unite)+COUNTIF(AA578:AF578,_xlpm.unite)&gt;0,IF(_xlpm.estVol,IF(ROUND(_xlpm.val,3)&gt;=1,ROUND(_xlpm.val,3)&amp;" L",MAX(1,ROUND(_xlpm.val*100,0))&amp;" cl"),IF(_xlpm.estPoids,IF(ROUND(_xlpm.val,3)&gt;=1,ROUND(_xlpm.val,3)&amp;" Kg",MAX(1,ROUND(_xlpm.val*1000,0))&amp;" g"),"")))</f>
        <v/>
      </c>
      <c r="AP566" s="115" t="str">
        <f t="shared" si="76"/>
        <v>►</v>
      </c>
      <c r="AQ566" s="34" t="str">
        <f>AQ556</f>
        <v>N NOMBRE DE SU RECETA | pegue esto — FAMILIA| Autor &gt; USTED</v>
      </c>
      <c r="AR566" s="35">
        <f>AR556</f>
        <v>0.6</v>
      </c>
      <c r="AS566" s="34" t="str">
        <f>AS556</f>
        <v>kg</v>
      </c>
      <c r="AT566" s="36" t="str">
        <f>AT556</f>
        <v>Receta madre ► Ballotina de pintada</v>
      </c>
      <c r="AU566" s="100"/>
      <c r="AV566" s="120"/>
      <c r="AW566" s="102" t="str">
        <f t="shared" si="71"/>
        <v/>
      </c>
      <c r="AX566" s="103"/>
      <c r="AY566" s="141"/>
      <c r="AZ566" s="143">
        <v>1</v>
      </c>
      <c r="BA566" s="2109"/>
      <c r="BB566" s="107">
        <f>IF(BD575=0,0,(BD566/BD575)*BC559*1000)</f>
        <v>0</v>
      </c>
      <c r="BC566" s="117">
        <f>IF(BD575=0, 0, (AU566*AZ566)/(BD575*BC559))</f>
        <v>0</v>
      </c>
      <c r="BD566" s="109" cm="1">
        <f t="array" ref="BD566">IFERROR(_xlfn.LET(_xlpm.k,UPPER(TRIM(AY566)),_xlpm.r,_xlfn.XLOOKUP(_xlpm.k,UPPER(TRIM(AU576:BH576)),AU577:BH577,_xlfn.XLOOKUP(_xlpm.k,UPPER(TRIM(AU578:BH578)),AU579:BH579,0)),_xlpm.r*AX566*IF(AU566&gt;0,AU566,1)),0)</f>
        <v>0</v>
      </c>
      <c r="BE566" s="122">
        <f>IF(OR(ISBLANK(BG555),BG555=0),0,AU566*BG553*AZ566/BG555)</f>
        <v>0</v>
      </c>
      <c r="BF566" s="2437">
        <f t="shared" si="77"/>
        <v>0</v>
      </c>
      <c r="BG566" s="111">
        <f>IF(OR(ISBLANK(BG555),BG555=0),0,BD566*AZ566*AZ555)</f>
        <v>0</v>
      </c>
      <c r="BH566" s="134" t="str">
        <f>_xlfn.LET(_xlpm.unite,SUBSTITUTE(TRIM(AY566)," (s)",""),_xlpm.val,BG566,_xlpm.estVol,COUNTIF(BA576:BH576,_xlpm.unite)+COUNTIF(BA578:BH578,_xlpm.unite)&gt;0,_xlpm.estPoids,COUNTIF(AU576:AZ576,_xlpm.unite)+COUNTIF(AU578:AZ578,_xlpm.unite)&gt;0,IF(_xlpm.estVol,IF(ROUND(_xlpm.val,3)&gt;=1,ROUND(_xlpm.val,3)&amp;" L",MAX(1,ROUND(_xlpm.val*100,0))&amp;" cl"),IF(_xlpm.estPoids,IF(ROUND(_xlpm.val,3)&gt;=1,ROUND(_xlpm.val,3)&amp;" Kg",MAX(1,ROUND(_xlpm.val*1000,0))&amp;" g"),"")))</f>
        <v/>
      </c>
      <c r="CH566" s="3">
        <v>1</v>
      </c>
    </row>
    <row r="567" spans="2:86" ht="15.75">
      <c r="B567" s="115" t="str">
        <f t="shared" si="72"/>
        <v>►</v>
      </c>
      <c r="C567" s="34" t="str">
        <f>C556</f>
        <v>N NOM DE VOTRE RECETTE | collez la--FAMILLE| Auteur &gt; VOUS</v>
      </c>
      <c r="D567" s="35">
        <f>D556</f>
        <v>4</v>
      </c>
      <c r="E567" s="34" t="str">
        <f>E556</f>
        <v>couverts</v>
      </c>
      <c r="F567" s="36" t="str">
        <f>F556</f>
        <v>Recette mère ► Ballotine de pintade</v>
      </c>
      <c r="G567" s="100"/>
      <c r="H567" s="120"/>
      <c r="I567" s="102" t="str">
        <f t="shared" si="69"/>
        <v/>
      </c>
      <c r="J567" s="103"/>
      <c r="K567" s="141"/>
      <c r="L567" s="143">
        <v>1</v>
      </c>
      <c r="M567" s="2109"/>
      <c r="N567" s="107">
        <f>IF(P575=0,0,(P567/P575)*O559*1000)</f>
        <v>0</v>
      </c>
      <c r="O567" s="117">
        <f>IF(P575=0, 0, (G567*L567)/(P575*O559))</f>
        <v>0</v>
      </c>
      <c r="P567" s="109" cm="1">
        <f t="array" ref="P567">IFERROR(_xlfn.LET(_xlpm.k,UPPER(TRIM(K567)),_xlpm.r,_xlfn.XLOOKUP(_xlpm.k,UPPER(TRIM(G576:T576)),G577:T577,_xlfn.XLOOKUP(_xlpm.k,UPPER(TRIM(G578:T578)),G579:T579,0)),_xlpm.r*J567*IF(G567&gt;0,G567,1)),0)</f>
        <v>0</v>
      </c>
      <c r="Q567" s="118">
        <f>IF(OR(ISBLANK(S555),S555=0),0,G567*S553*L567/S555)</f>
        <v>0</v>
      </c>
      <c r="R567" s="2436">
        <f t="shared" si="73"/>
        <v>0</v>
      </c>
      <c r="S567" s="111">
        <f>IF(OR(ISBLANK(S555),S555=0),0,P567*L567*L555)</f>
        <v>0</v>
      </c>
      <c r="T567" s="119" t="str">
        <f>_xlfn.LET(_xlpm.unite,SUBSTITUTE(TRIM(K567)," (s)",""),_xlpm.val,S567,_xlpm.estVol,COUNTIF(M576:T576,_xlpm.unite)+COUNTIF(M578:T578,_xlpm.unite)&gt;0,_xlpm.estPoids,COUNTIF(G576:L576,_xlpm.unite)+COUNTIF(G578:L578,_xlpm.unite)&gt;0,IF(_xlpm.estVol,IF(ROUND(_xlpm.val,3)&gt;=1,ROUND(_xlpm.val,3)&amp;" L",MAX(1,ROUND(_xlpm.val*100,0))&amp;" cl"),IF(_xlpm.estPoids,IF(ROUND(_xlpm.val,3)&gt;=1,ROUND(_xlpm.val,3)&amp;" Kg",MAX(1,ROUND(_xlpm.val*1000,0))&amp;" g"),"")))</f>
        <v/>
      </c>
      <c r="V567" s="115" t="str">
        <f t="shared" si="74"/>
        <v>►</v>
      </c>
      <c r="W567" s="34" t="str">
        <f>W556</f>
        <v>N NAME OF YOUR RECIPE | paste it — FAMILY|  Author &gt; YOU</v>
      </c>
      <c r="X567" s="35">
        <f>X556</f>
        <v>0.6</v>
      </c>
      <c r="Y567" s="34" t="str">
        <f>Y556</f>
        <v>kg</v>
      </c>
      <c r="Z567" s="36" t="str">
        <f>Z556</f>
        <v>Master recipe ► Guinea fowl ballotine</v>
      </c>
      <c r="AA567" s="100"/>
      <c r="AB567" s="120"/>
      <c r="AC567" s="102" t="str">
        <f t="shared" si="70"/>
        <v/>
      </c>
      <c r="AD567" s="103"/>
      <c r="AE567" s="141"/>
      <c r="AF567" s="143">
        <v>1</v>
      </c>
      <c r="AG567" s="2109"/>
      <c r="AH567" s="107">
        <f>IF(AJ575=0,0,(AJ567/AJ575)*AI559*1000)</f>
        <v>0</v>
      </c>
      <c r="AI567" s="117">
        <f>IF(AJ575=0, 0, (AA567*AF567)/(AJ575*AI559))</f>
        <v>0</v>
      </c>
      <c r="AJ567" s="109" cm="1">
        <f t="array" ref="AJ567">IFERROR(_xlfn.LET(_xlpm.k,UPPER(TRIM(AE567)),_xlpm.r,_xlfn.XLOOKUP(_xlpm.k,UPPER(TRIM(AA576:AN576)),AA577:AN577,_xlfn.XLOOKUP(_xlpm.k,UPPER(TRIM(AA578:AN578)),AA579:AN579,0)),_xlpm.r*AD567*IF(AA567&gt;0,AA567,1)),0)</f>
        <v>0</v>
      </c>
      <c r="AK567" s="118">
        <f>IF(OR(ISBLANK(AM555),AM555=0),0,AA567*AM553*AF567/AM555)</f>
        <v>0</v>
      </c>
      <c r="AL567" s="2436">
        <f t="shared" si="75"/>
        <v>0</v>
      </c>
      <c r="AM567" s="111">
        <f>IF(OR(ISBLANK(AM555),AM555=0),0,AJ567*AF567*AF555)</f>
        <v>0</v>
      </c>
      <c r="AN567" s="119" t="str">
        <f>_xlfn.LET(_xlpm.unite,SUBSTITUTE(TRIM(AE567)," (s)",""),_xlpm.val,AM567,_xlpm.estVol,COUNTIF(AG576:AN576,_xlpm.unite)+COUNTIF(AG578:AN578,_xlpm.unite)&gt;0,_xlpm.estPoids,COUNTIF(AA576:AF576,_xlpm.unite)+COUNTIF(AA578:AF578,_xlpm.unite)&gt;0,IF(_xlpm.estVol,IF(ROUND(_xlpm.val,3)&gt;=1,ROUND(_xlpm.val,3)&amp;" L",MAX(1,ROUND(_xlpm.val*100,0))&amp;" cl"),IF(_xlpm.estPoids,IF(ROUND(_xlpm.val,3)&gt;=1,ROUND(_xlpm.val,3)&amp;" Kg",MAX(1,ROUND(_xlpm.val*1000,0))&amp;" g"),"")))</f>
        <v/>
      </c>
      <c r="AP567" s="115" t="str">
        <f t="shared" si="76"/>
        <v>►</v>
      </c>
      <c r="AQ567" s="34" t="str">
        <f>AQ556</f>
        <v>N NOMBRE DE SU RECETA | pegue esto — FAMILIA| Autor &gt; USTED</v>
      </c>
      <c r="AR567" s="35">
        <f>AR556</f>
        <v>0.6</v>
      </c>
      <c r="AS567" s="34" t="str">
        <f>AS556</f>
        <v>kg</v>
      </c>
      <c r="AT567" s="36" t="str">
        <f>AT556</f>
        <v>Receta madre ► Ballotina de pintada</v>
      </c>
      <c r="AU567" s="100"/>
      <c r="AV567" s="120"/>
      <c r="AW567" s="102" t="str">
        <f t="shared" si="71"/>
        <v/>
      </c>
      <c r="AX567" s="103"/>
      <c r="AY567" s="141"/>
      <c r="AZ567" s="143">
        <v>1</v>
      </c>
      <c r="BA567" s="2109"/>
      <c r="BB567" s="107">
        <f>IF(BD575=0,0,(BD567/BD575)*BC559*1000)</f>
        <v>0</v>
      </c>
      <c r="BC567" s="117">
        <f>IF(BD575=0, 0, (AU567*AZ567)/(BD575*BC559))</f>
        <v>0</v>
      </c>
      <c r="BD567" s="109" cm="1">
        <f t="array" ref="BD567">IFERROR(_xlfn.LET(_xlpm.k,UPPER(TRIM(AY567)),_xlpm.r,_xlfn.XLOOKUP(_xlpm.k,UPPER(TRIM(AU576:BH576)),AU577:BH577,_xlfn.XLOOKUP(_xlpm.k,UPPER(TRIM(AU578:BH578)),AU579:BH579,0)),_xlpm.r*AX567*IF(AU567&gt;0,AU567,1)),0)</f>
        <v>0</v>
      </c>
      <c r="BE567" s="118">
        <f>IF(OR(ISBLANK(BG555),BG555=0),0,AU567*BG553*AZ567/BG555)</f>
        <v>0</v>
      </c>
      <c r="BF567" s="2436">
        <f t="shared" si="77"/>
        <v>0</v>
      </c>
      <c r="BG567" s="111">
        <f>IF(OR(ISBLANK(BG555),BG555=0),0,BD567*AZ567*AZ555)</f>
        <v>0</v>
      </c>
      <c r="BH567" s="119" t="str">
        <f>_xlfn.LET(_xlpm.unite,SUBSTITUTE(TRIM(AY567)," (s)",""),_xlpm.val,BG567,_xlpm.estVol,COUNTIF(BA576:BH576,_xlpm.unite)+COUNTIF(BA578:BH578,_xlpm.unite)&gt;0,_xlpm.estPoids,COUNTIF(AU576:AZ576,_xlpm.unite)+COUNTIF(AU578:AZ578,_xlpm.unite)&gt;0,IF(_xlpm.estVol,IF(ROUND(_xlpm.val,3)&gt;=1,ROUND(_xlpm.val,3)&amp;" L",MAX(1,ROUND(_xlpm.val*100,0))&amp;" cl"),IF(_xlpm.estPoids,IF(ROUND(_xlpm.val,3)&gt;=1,ROUND(_xlpm.val,3)&amp;" Kg",MAX(1,ROUND(_xlpm.val*1000,0))&amp;" g"),"")))</f>
        <v/>
      </c>
      <c r="CH567" s="3">
        <v>1</v>
      </c>
    </row>
    <row r="568" spans="2:86" ht="15.75">
      <c r="B568" s="115" t="str">
        <f t="shared" si="72"/>
        <v>►</v>
      </c>
      <c r="C568" s="34" t="str">
        <f>C556</f>
        <v>N NOM DE VOTRE RECETTE | collez la--FAMILLE| Auteur &gt; VOUS</v>
      </c>
      <c r="D568" s="35">
        <f>D556</f>
        <v>4</v>
      </c>
      <c r="E568" s="34" t="str">
        <f>E556</f>
        <v>couverts</v>
      </c>
      <c r="F568" s="36" t="str">
        <f>F556</f>
        <v>Recette mère ► Ballotine de pintade</v>
      </c>
      <c r="G568" s="100"/>
      <c r="H568" s="120"/>
      <c r="I568" s="102" t="str">
        <f t="shared" si="69"/>
        <v/>
      </c>
      <c r="J568" s="103"/>
      <c r="K568" s="141"/>
      <c r="L568" s="143">
        <v>1</v>
      </c>
      <c r="M568" s="2109"/>
      <c r="N568" s="107">
        <f>IF(P575=0,0,(P568/P575)*O559*1000)</f>
        <v>0</v>
      </c>
      <c r="O568" s="117">
        <f>IF(P575=0, 0, (G568*L568)/(P575*O559))</f>
        <v>0</v>
      </c>
      <c r="P568" s="109" cm="1">
        <f t="array" ref="P568">IFERROR(_xlfn.LET(_xlpm.k,UPPER(TRIM(K568)),_xlpm.r,_xlfn.XLOOKUP(_xlpm.k,UPPER(TRIM(G576:T576)),G577:T577,_xlfn.XLOOKUP(_xlpm.k,UPPER(TRIM(G578:T578)),G579:T579,0)),_xlpm.r*J568*IF(G568&gt;0,G568,1)),0)</f>
        <v>0</v>
      </c>
      <c r="Q568" s="122">
        <f>IF(OR(ISBLANK(S555),S555=0),0,G568*S553*L568/S555)</f>
        <v>0</v>
      </c>
      <c r="R568" s="2437">
        <f t="shared" si="73"/>
        <v>0</v>
      </c>
      <c r="S568" s="111">
        <f>IF(OR(ISBLANK(S555),S555=0),0,P568*L568*L555)</f>
        <v>0</v>
      </c>
      <c r="T568" s="134" t="str">
        <f>_xlfn.LET(_xlpm.unite,SUBSTITUTE(TRIM(K568)," (s)",""),_xlpm.val,S568,_xlpm.estVol,COUNTIF(M576:T576,_xlpm.unite)+COUNTIF(M578:T578,_xlpm.unite)&gt;0,_xlpm.estPoids,COUNTIF(G576:L576,_xlpm.unite)+COUNTIF(G578:L578,_xlpm.unite)&gt;0,IF(_xlpm.estVol,IF(ROUND(_xlpm.val,3)&gt;=1,ROUND(_xlpm.val,3)&amp;" L",MAX(1,ROUND(_xlpm.val*100,0))&amp;" cl"),IF(_xlpm.estPoids,IF(ROUND(_xlpm.val,3)&gt;=1,ROUND(_xlpm.val,3)&amp;" Kg",MAX(1,ROUND(_xlpm.val*1000,0))&amp;" g"),"")))</f>
        <v/>
      </c>
      <c r="V568" s="115" t="str">
        <f t="shared" si="74"/>
        <v>►</v>
      </c>
      <c r="W568" s="34" t="str">
        <f>W556</f>
        <v>N NAME OF YOUR RECIPE | paste it — FAMILY|  Author &gt; YOU</v>
      </c>
      <c r="X568" s="35">
        <f>X556</f>
        <v>0.6</v>
      </c>
      <c r="Y568" s="34" t="str">
        <f>Y556</f>
        <v>kg</v>
      </c>
      <c r="Z568" s="36" t="str">
        <f>Z556</f>
        <v>Master recipe ► Guinea fowl ballotine</v>
      </c>
      <c r="AA568" s="100"/>
      <c r="AB568" s="120"/>
      <c r="AC568" s="102" t="str">
        <f t="shared" si="70"/>
        <v/>
      </c>
      <c r="AD568" s="103"/>
      <c r="AE568" s="141"/>
      <c r="AF568" s="143">
        <v>1</v>
      </c>
      <c r="AG568" s="2109"/>
      <c r="AH568" s="107">
        <f>IF(AJ575=0,0,(AJ568/AJ575)*AI559*1000)</f>
        <v>0</v>
      </c>
      <c r="AI568" s="117">
        <f>IF(AJ575=0, 0, (AA568*AF568)/(AJ575*AI559))</f>
        <v>0</v>
      </c>
      <c r="AJ568" s="109" cm="1">
        <f t="array" ref="AJ568">IFERROR(_xlfn.LET(_xlpm.k,UPPER(TRIM(AE568)),_xlpm.r,_xlfn.XLOOKUP(_xlpm.k,UPPER(TRIM(AA576:AN576)),AA577:AN577,_xlfn.XLOOKUP(_xlpm.k,UPPER(TRIM(AA578:AN578)),AA579:AN579,0)),_xlpm.r*AD568*IF(AA568&gt;0,AA568,1)),0)</f>
        <v>0</v>
      </c>
      <c r="AK568" s="122">
        <f>IF(OR(ISBLANK(AM555),AM555=0),0,AA568*AM553*AF568/AM555)</f>
        <v>0</v>
      </c>
      <c r="AL568" s="2437">
        <f t="shared" si="75"/>
        <v>0</v>
      </c>
      <c r="AM568" s="111">
        <f>IF(OR(ISBLANK(AM555),AM555=0),0,AJ568*AF568*AF555)</f>
        <v>0</v>
      </c>
      <c r="AN568" s="134" t="str">
        <f>_xlfn.LET(_xlpm.unite,SUBSTITUTE(TRIM(AE568)," (s)",""),_xlpm.val,AM568,_xlpm.estVol,COUNTIF(AG576:AN576,_xlpm.unite)+COUNTIF(AG578:AN578,_xlpm.unite)&gt;0,_xlpm.estPoids,COUNTIF(AA576:AF576,_xlpm.unite)+COUNTIF(AA578:AF578,_xlpm.unite)&gt;0,IF(_xlpm.estVol,IF(ROUND(_xlpm.val,3)&gt;=1,ROUND(_xlpm.val,3)&amp;" L",MAX(1,ROUND(_xlpm.val*100,0))&amp;" cl"),IF(_xlpm.estPoids,IF(ROUND(_xlpm.val,3)&gt;=1,ROUND(_xlpm.val,3)&amp;" Kg",MAX(1,ROUND(_xlpm.val*1000,0))&amp;" g"),"")))</f>
        <v/>
      </c>
      <c r="AP568" s="115" t="str">
        <f t="shared" si="76"/>
        <v>►</v>
      </c>
      <c r="AQ568" s="34" t="str">
        <f>AQ556</f>
        <v>N NOMBRE DE SU RECETA | pegue esto — FAMILIA| Autor &gt; USTED</v>
      </c>
      <c r="AR568" s="35">
        <f>AR556</f>
        <v>0.6</v>
      </c>
      <c r="AS568" s="34" t="str">
        <f>AS556</f>
        <v>kg</v>
      </c>
      <c r="AT568" s="36" t="str">
        <f>AT556</f>
        <v>Receta madre ► Ballotina de pintada</v>
      </c>
      <c r="AU568" s="100"/>
      <c r="AV568" s="120"/>
      <c r="AW568" s="102" t="str">
        <f t="shared" si="71"/>
        <v/>
      </c>
      <c r="AX568" s="103"/>
      <c r="AY568" s="141"/>
      <c r="AZ568" s="143">
        <v>1</v>
      </c>
      <c r="BA568" s="2109"/>
      <c r="BB568" s="107">
        <f>IF(BD575=0,0,(BD568/BD575)*BC559*1000)</f>
        <v>0</v>
      </c>
      <c r="BC568" s="117">
        <f>IF(BD575=0, 0, (AU568*AZ568)/(BD575*BC559))</f>
        <v>0</v>
      </c>
      <c r="BD568" s="109" cm="1">
        <f t="array" ref="BD568">IFERROR(_xlfn.LET(_xlpm.k,UPPER(TRIM(AY568)),_xlpm.r,_xlfn.XLOOKUP(_xlpm.k,UPPER(TRIM(AU576:BH576)),AU577:BH577,_xlfn.XLOOKUP(_xlpm.k,UPPER(TRIM(AU578:BH578)),AU579:BH579,0)),_xlpm.r*AX568*IF(AU568&gt;0,AU568,1)),0)</f>
        <v>0</v>
      </c>
      <c r="BE568" s="122">
        <f>IF(OR(ISBLANK(BG555),BG555=0),0,AU568*BG553*AZ568/BG555)</f>
        <v>0</v>
      </c>
      <c r="BF568" s="2437">
        <f t="shared" si="77"/>
        <v>0</v>
      </c>
      <c r="BG568" s="111">
        <f>IF(OR(ISBLANK(BG555),BG555=0),0,BD568*AZ568*AZ555)</f>
        <v>0</v>
      </c>
      <c r="BH568" s="134" t="str">
        <f>_xlfn.LET(_xlpm.unite,SUBSTITUTE(TRIM(AY568)," (s)",""),_xlpm.val,BG568,_xlpm.estVol,COUNTIF(BA576:BH576,_xlpm.unite)+COUNTIF(BA578:BH578,_xlpm.unite)&gt;0,_xlpm.estPoids,COUNTIF(AU576:AZ576,_xlpm.unite)+COUNTIF(AU578:AZ578,_xlpm.unite)&gt;0,IF(_xlpm.estVol,IF(ROUND(_xlpm.val,3)&gt;=1,ROUND(_xlpm.val,3)&amp;" L",MAX(1,ROUND(_xlpm.val*100,0))&amp;" cl"),IF(_xlpm.estPoids,IF(ROUND(_xlpm.val,3)&gt;=1,ROUND(_xlpm.val,3)&amp;" Kg",MAX(1,ROUND(_xlpm.val*1000,0))&amp;" g"),"")))</f>
        <v/>
      </c>
      <c r="CH568" s="3">
        <v>1</v>
      </c>
    </row>
    <row r="569" spans="2:86" ht="15.75">
      <c r="B569" s="115" t="str">
        <f t="shared" si="72"/>
        <v>►</v>
      </c>
      <c r="C569" s="34" t="str">
        <f>C556</f>
        <v>N NOM DE VOTRE RECETTE | collez la--FAMILLE| Auteur &gt; VOUS</v>
      </c>
      <c r="D569" s="35">
        <f>D556</f>
        <v>4</v>
      </c>
      <c r="E569" s="34" t="str">
        <f>E556</f>
        <v>couverts</v>
      </c>
      <c r="F569" s="36" t="str">
        <f>F556</f>
        <v>Recette mère ► Ballotine de pintade</v>
      </c>
      <c r="G569" s="100"/>
      <c r="H569" s="120"/>
      <c r="I569" s="102" t="str">
        <f t="shared" si="69"/>
        <v/>
      </c>
      <c r="J569" s="103"/>
      <c r="K569" s="141"/>
      <c r="L569" s="143">
        <v>1</v>
      </c>
      <c r="M569" s="2109"/>
      <c r="N569" s="107">
        <f>IF(P575=0,0,(P569/P575)*O559*1000)</f>
        <v>0</v>
      </c>
      <c r="O569" s="117">
        <f>IF(P575=0, 0, (G569*L569)/(P575*O559))</f>
        <v>0</v>
      </c>
      <c r="P569" s="109" cm="1">
        <f t="array" ref="P569">IFERROR(_xlfn.LET(_xlpm.k,UPPER(TRIM(K569)),_xlpm.r,_xlfn.XLOOKUP(_xlpm.k,UPPER(TRIM(G576:T576)),G577:T577,_xlfn.XLOOKUP(_xlpm.k,UPPER(TRIM(G578:T578)),G579:T579,0)),_xlpm.r*J569*IF(G569&gt;0,G569,1)),0)</f>
        <v>0</v>
      </c>
      <c r="Q569" s="118">
        <f>IF(OR(ISBLANK(S555),S555=0),0,G569*S553*L569/S555)</f>
        <v>0</v>
      </c>
      <c r="R569" s="2436">
        <f t="shared" si="73"/>
        <v>0</v>
      </c>
      <c r="S569" s="111">
        <f>IF(OR(ISBLANK(S555),S555=0),0,P569*L569*L555)</f>
        <v>0</v>
      </c>
      <c r="T569" s="119" t="str">
        <f>_xlfn.LET(_xlpm.unite,SUBSTITUTE(TRIM(K569)," (s)",""),_xlpm.val,S569,_xlpm.estVol,COUNTIF(M576:T576,_xlpm.unite)+COUNTIF(M578:T578,_xlpm.unite)&gt;0,_xlpm.estPoids,COUNTIF(G576:L576,_xlpm.unite)+COUNTIF(G578:L578,_xlpm.unite)&gt;0,IF(_xlpm.estVol,IF(ROUND(_xlpm.val,3)&gt;=1,ROUND(_xlpm.val,3)&amp;" L",MAX(1,ROUND(_xlpm.val*100,0))&amp;" cl"),IF(_xlpm.estPoids,IF(ROUND(_xlpm.val,3)&gt;=1,ROUND(_xlpm.val,3)&amp;" Kg",MAX(1,ROUND(_xlpm.val*1000,0))&amp;" g"),"")))</f>
        <v/>
      </c>
      <c r="V569" s="115" t="str">
        <f t="shared" si="74"/>
        <v>►</v>
      </c>
      <c r="W569" s="34" t="str">
        <f>W556</f>
        <v>N NAME OF YOUR RECIPE | paste it — FAMILY|  Author &gt; YOU</v>
      </c>
      <c r="X569" s="35">
        <f>X556</f>
        <v>0.6</v>
      </c>
      <c r="Y569" s="34" t="str">
        <f>Y556</f>
        <v>kg</v>
      </c>
      <c r="Z569" s="36" t="str">
        <f>Z556</f>
        <v>Master recipe ► Guinea fowl ballotine</v>
      </c>
      <c r="AA569" s="100"/>
      <c r="AB569" s="120"/>
      <c r="AC569" s="102" t="str">
        <f t="shared" si="70"/>
        <v/>
      </c>
      <c r="AD569" s="103"/>
      <c r="AE569" s="141"/>
      <c r="AF569" s="143">
        <v>1</v>
      </c>
      <c r="AG569" s="2109"/>
      <c r="AH569" s="107">
        <f>IF(AJ575=0,0,(AJ569/AJ575)*AI559*1000)</f>
        <v>0</v>
      </c>
      <c r="AI569" s="117">
        <f>IF(AJ575=0, 0, (AA569*AF569)/(AJ575*AI559))</f>
        <v>0</v>
      </c>
      <c r="AJ569" s="109" cm="1">
        <f t="array" ref="AJ569">IFERROR(_xlfn.LET(_xlpm.k,UPPER(TRIM(AE569)),_xlpm.r,_xlfn.XLOOKUP(_xlpm.k,UPPER(TRIM(AA576:AN576)),AA577:AN577,_xlfn.XLOOKUP(_xlpm.k,UPPER(TRIM(AA578:AN578)),AA579:AN579,0)),_xlpm.r*AD569*IF(AA569&gt;0,AA569,1)),0)</f>
        <v>0</v>
      </c>
      <c r="AK569" s="118">
        <f>IF(OR(ISBLANK(AM555),AM555=0),0,AA569*AM553*AF569/AM555)</f>
        <v>0</v>
      </c>
      <c r="AL569" s="2436">
        <f t="shared" si="75"/>
        <v>0</v>
      </c>
      <c r="AM569" s="111">
        <f>IF(OR(ISBLANK(AM555),AM555=0),0,AJ569*AF569*AF555)</f>
        <v>0</v>
      </c>
      <c r="AN569" s="119" t="str">
        <f>_xlfn.LET(_xlpm.unite,SUBSTITUTE(TRIM(AE569)," (s)",""),_xlpm.val,AM569,_xlpm.estVol,COUNTIF(AG576:AN576,_xlpm.unite)+COUNTIF(AG578:AN578,_xlpm.unite)&gt;0,_xlpm.estPoids,COUNTIF(AA576:AF576,_xlpm.unite)+COUNTIF(AA578:AF578,_xlpm.unite)&gt;0,IF(_xlpm.estVol,IF(ROUND(_xlpm.val,3)&gt;=1,ROUND(_xlpm.val,3)&amp;" L",MAX(1,ROUND(_xlpm.val*100,0))&amp;" cl"),IF(_xlpm.estPoids,IF(ROUND(_xlpm.val,3)&gt;=1,ROUND(_xlpm.val,3)&amp;" Kg",MAX(1,ROUND(_xlpm.val*1000,0))&amp;" g"),"")))</f>
        <v/>
      </c>
      <c r="AP569" s="115" t="str">
        <f t="shared" si="76"/>
        <v>►</v>
      </c>
      <c r="AQ569" s="34" t="str">
        <f>AQ556</f>
        <v>N NOMBRE DE SU RECETA | pegue esto — FAMILIA| Autor &gt; USTED</v>
      </c>
      <c r="AR569" s="35">
        <f>AR556</f>
        <v>0.6</v>
      </c>
      <c r="AS569" s="34" t="str">
        <f>AS556</f>
        <v>kg</v>
      </c>
      <c r="AT569" s="36" t="str">
        <f>AT556</f>
        <v>Receta madre ► Ballotina de pintada</v>
      </c>
      <c r="AU569" s="100"/>
      <c r="AV569" s="120"/>
      <c r="AW569" s="102" t="str">
        <f t="shared" si="71"/>
        <v/>
      </c>
      <c r="AX569" s="103"/>
      <c r="AY569" s="141"/>
      <c r="AZ569" s="143">
        <v>1</v>
      </c>
      <c r="BA569" s="2109"/>
      <c r="BB569" s="107">
        <f>IF(BD575=0,0,(BD569/BD575)*BC559*1000)</f>
        <v>0</v>
      </c>
      <c r="BC569" s="117">
        <f>IF(BD575=0, 0, (AU569*AZ569)/(BD575*BC559))</f>
        <v>0</v>
      </c>
      <c r="BD569" s="109" cm="1">
        <f t="array" ref="BD569">IFERROR(_xlfn.LET(_xlpm.k,UPPER(TRIM(AY569)),_xlpm.r,_xlfn.XLOOKUP(_xlpm.k,UPPER(TRIM(AU576:BH576)),AU577:BH577,_xlfn.XLOOKUP(_xlpm.k,UPPER(TRIM(AU578:BH578)),AU579:BH579,0)),_xlpm.r*AX569*IF(AU569&gt;0,AU569,1)),0)</f>
        <v>0</v>
      </c>
      <c r="BE569" s="118">
        <f>IF(OR(ISBLANK(BG555),BG555=0),0,AU569*BG553*AZ569/BG555)</f>
        <v>0</v>
      </c>
      <c r="BF569" s="2436">
        <f t="shared" si="77"/>
        <v>0</v>
      </c>
      <c r="BG569" s="111">
        <f>IF(OR(ISBLANK(BG555),BG555=0),0,BD569*AZ569*AZ555)</f>
        <v>0</v>
      </c>
      <c r="BH569" s="119" t="str">
        <f>_xlfn.LET(_xlpm.unite,SUBSTITUTE(TRIM(AY569)," (s)",""),_xlpm.val,BG569,_xlpm.estVol,COUNTIF(BA576:BH576,_xlpm.unite)+COUNTIF(BA578:BH578,_xlpm.unite)&gt;0,_xlpm.estPoids,COUNTIF(AU576:AZ576,_xlpm.unite)+COUNTIF(AU578:AZ578,_xlpm.unite)&gt;0,IF(_xlpm.estVol,IF(ROUND(_xlpm.val,3)&gt;=1,ROUND(_xlpm.val,3)&amp;" L",MAX(1,ROUND(_xlpm.val*100,0))&amp;" cl"),IF(_xlpm.estPoids,IF(ROUND(_xlpm.val,3)&gt;=1,ROUND(_xlpm.val,3)&amp;" Kg",MAX(1,ROUND(_xlpm.val*1000,0))&amp;" g"),"")))</f>
        <v/>
      </c>
      <c r="CH569" s="3">
        <v>1</v>
      </c>
    </row>
    <row r="570" spans="2:86" ht="15.75">
      <c r="B570" s="115" t="str">
        <f t="shared" si="72"/>
        <v>►</v>
      </c>
      <c r="C570" s="34" t="str">
        <f>C556</f>
        <v>N NOM DE VOTRE RECETTE | collez la--FAMILLE| Auteur &gt; VOUS</v>
      </c>
      <c r="D570" s="35">
        <f>D556</f>
        <v>4</v>
      </c>
      <c r="E570" s="34" t="str">
        <f>E556</f>
        <v>couverts</v>
      </c>
      <c r="F570" s="36" t="str">
        <f>F556</f>
        <v>Recette mère ► Ballotine de pintade</v>
      </c>
      <c r="G570" s="100"/>
      <c r="H570" s="120"/>
      <c r="I570" s="102" t="str">
        <f t="shared" si="69"/>
        <v/>
      </c>
      <c r="J570" s="103"/>
      <c r="K570" s="141"/>
      <c r="L570" s="143">
        <v>1</v>
      </c>
      <c r="M570" s="2109"/>
      <c r="N570" s="107">
        <f>IF(P575=0,0,(P570/P575)*O559*1000)</f>
        <v>0</v>
      </c>
      <c r="O570" s="117">
        <f>IF(P575=0, 0, (G570*L570)/(P575*O559))</f>
        <v>0</v>
      </c>
      <c r="P570" s="109" cm="1">
        <f t="array" ref="P570">IFERROR(_xlfn.LET(_xlpm.k,UPPER(TRIM(K570)),_xlpm.r,_xlfn.XLOOKUP(_xlpm.k,UPPER(TRIM(G576:T576)),G577:T577,_xlfn.XLOOKUP(_xlpm.k,UPPER(TRIM(G578:T578)),G579:T579,0)),_xlpm.r*J570*IF(G570&gt;0,G570,1)),0)</f>
        <v>0</v>
      </c>
      <c r="Q570" s="122">
        <f>IF(OR(ISBLANK(S555),S555=0),0,G570*S553*L570/S555)</f>
        <v>0</v>
      </c>
      <c r="R570" s="2437">
        <f t="shared" si="73"/>
        <v>0</v>
      </c>
      <c r="S570" s="111">
        <f>IF(OR(ISBLANK(S555),S555=0),0,P570*L570*L555)</f>
        <v>0</v>
      </c>
      <c r="T570" s="142" t="str">
        <f>_xlfn.LET(_xlpm.unite,SUBSTITUTE(TRIM(K570)," (s)",""),_xlpm.val,S570,_xlpm.estVol,COUNTIF(M576:T576,_xlpm.unite)+COUNTIF(M578:T578,_xlpm.unite)&gt;0,_xlpm.estPoids,COUNTIF(G576:L576,_xlpm.unite)+COUNTIF(G578:L578,_xlpm.unite)&gt;0,IF(_xlpm.estVol,IF(ROUND(_xlpm.val,3)&gt;=1,ROUND(_xlpm.val,3)&amp;" L",MAX(1,ROUND(_xlpm.val*100,0))&amp;" cl"),IF(_xlpm.estPoids,IF(ROUND(_xlpm.val,3)&gt;=1,ROUND(_xlpm.val,3)&amp;" Kg",MAX(1,ROUND(_xlpm.val*1000,0))&amp;" g"),"")))</f>
        <v/>
      </c>
      <c r="V570" s="115" t="str">
        <f t="shared" si="74"/>
        <v>►</v>
      </c>
      <c r="W570" s="34" t="str">
        <f>W556</f>
        <v>N NAME OF YOUR RECIPE | paste it — FAMILY|  Author &gt; YOU</v>
      </c>
      <c r="X570" s="35">
        <f>X556</f>
        <v>0.6</v>
      </c>
      <c r="Y570" s="34" t="str">
        <f>Y556</f>
        <v>kg</v>
      </c>
      <c r="Z570" s="36" t="str">
        <f>Z556</f>
        <v>Master recipe ► Guinea fowl ballotine</v>
      </c>
      <c r="AA570" s="100"/>
      <c r="AB570" s="120"/>
      <c r="AC570" s="102" t="str">
        <f t="shared" si="70"/>
        <v/>
      </c>
      <c r="AD570" s="103"/>
      <c r="AE570" s="141"/>
      <c r="AF570" s="143">
        <v>1</v>
      </c>
      <c r="AG570" s="2109"/>
      <c r="AH570" s="107">
        <f>IF(AJ575=0,0,(AJ570/AJ575)*AI559*1000)</f>
        <v>0</v>
      </c>
      <c r="AI570" s="117">
        <f>IF(AJ575=0, 0, (AA570*AF570)/(AJ575*AI559))</f>
        <v>0</v>
      </c>
      <c r="AJ570" s="109" cm="1">
        <f t="array" ref="AJ570">IFERROR(_xlfn.LET(_xlpm.k,UPPER(TRIM(AE570)),_xlpm.r,_xlfn.XLOOKUP(_xlpm.k,UPPER(TRIM(AA576:AN576)),AA577:AN577,_xlfn.XLOOKUP(_xlpm.k,UPPER(TRIM(AA578:AN578)),AA579:AN579,0)),_xlpm.r*AD570*IF(AA570&gt;0,AA570,1)),0)</f>
        <v>0</v>
      </c>
      <c r="AK570" s="122">
        <f>IF(OR(ISBLANK(AM555),AM555=0),0,AA570*AM553*AF570/AM555)</f>
        <v>0</v>
      </c>
      <c r="AL570" s="2437">
        <f t="shared" si="75"/>
        <v>0</v>
      </c>
      <c r="AM570" s="111">
        <f>IF(OR(ISBLANK(AM555),AM555=0),0,AJ570*AF570*AF555)</f>
        <v>0</v>
      </c>
      <c r="AN570" s="142" t="str">
        <f>_xlfn.LET(_xlpm.unite,SUBSTITUTE(TRIM(AE570)," (s)",""),_xlpm.val,AM570,_xlpm.estVol,COUNTIF(AG576:AN576,_xlpm.unite)+COUNTIF(AG578:AN578,_xlpm.unite)&gt;0,_xlpm.estPoids,COUNTIF(AA576:AF576,_xlpm.unite)+COUNTIF(AA578:AF578,_xlpm.unite)&gt;0,IF(_xlpm.estVol,IF(ROUND(_xlpm.val,3)&gt;=1,ROUND(_xlpm.val,3)&amp;" L",MAX(1,ROUND(_xlpm.val*100,0))&amp;" cl"),IF(_xlpm.estPoids,IF(ROUND(_xlpm.val,3)&gt;=1,ROUND(_xlpm.val,3)&amp;" Kg",MAX(1,ROUND(_xlpm.val*1000,0))&amp;" g"),"")))</f>
        <v/>
      </c>
      <c r="AP570" s="115" t="str">
        <f t="shared" si="76"/>
        <v>►</v>
      </c>
      <c r="AQ570" s="34" t="str">
        <f>AQ556</f>
        <v>N NOMBRE DE SU RECETA | pegue esto — FAMILIA| Autor &gt; USTED</v>
      </c>
      <c r="AR570" s="35">
        <f>AR556</f>
        <v>0.6</v>
      </c>
      <c r="AS570" s="34" t="str">
        <f>AS556</f>
        <v>kg</v>
      </c>
      <c r="AT570" s="36" t="str">
        <f>AT556</f>
        <v>Receta madre ► Ballotina de pintada</v>
      </c>
      <c r="AU570" s="100"/>
      <c r="AV570" s="120"/>
      <c r="AW570" s="102" t="str">
        <f t="shared" si="71"/>
        <v/>
      </c>
      <c r="AX570" s="103"/>
      <c r="AY570" s="141"/>
      <c r="AZ570" s="143">
        <v>1</v>
      </c>
      <c r="BA570" s="2109"/>
      <c r="BB570" s="107">
        <f>IF(BD575=0,0,(BD570/BD575)*BC559*1000)</f>
        <v>0</v>
      </c>
      <c r="BC570" s="117">
        <f>IF(BD575=0, 0, (AU570*AZ570)/(BD575*BC559))</f>
        <v>0</v>
      </c>
      <c r="BD570" s="109" cm="1">
        <f t="array" ref="BD570">IFERROR(_xlfn.LET(_xlpm.k,UPPER(TRIM(AY570)),_xlpm.r,_xlfn.XLOOKUP(_xlpm.k,UPPER(TRIM(AU576:BH576)),AU577:BH577,_xlfn.XLOOKUP(_xlpm.k,UPPER(TRIM(AU578:BH578)),AU579:BH579,0)),_xlpm.r*AX570*IF(AU570&gt;0,AU570,1)),0)</f>
        <v>0</v>
      </c>
      <c r="BE570" s="122">
        <f>IF(OR(ISBLANK(BG555),BG555=0),0,AU570*BG553*AZ570/BG555)</f>
        <v>0</v>
      </c>
      <c r="BF570" s="2437">
        <f t="shared" si="77"/>
        <v>0</v>
      </c>
      <c r="BG570" s="111">
        <f>IF(OR(ISBLANK(BG555),BG555=0),0,BD570*AZ570*AZ555)</f>
        <v>0</v>
      </c>
      <c r="BH570" s="142" t="str">
        <f>_xlfn.LET(_xlpm.unite,SUBSTITUTE(TRIM(AY570)," (s)",""),_xlpm.val,BG570,_xlpm.estVol,COUNTIF(BA576:BH576,_xlpm.unite)+COUNTIF(BA578:BH578,_xlpm.unite)&gt;0,_xlpm.estPoids,COUNTIF(AU576:AZ576,_xlpm.unite)+COUNTIF(AU578:AZ578,_xlpm.unite)&gt;0,IF(_xlpm.estVol,IF(ROUND(_xlpm.val,3)&gt;=1,ROUND(_xlpm.val,3)&amp;" L",MAX(1,ROUND(_xlpm.val*100,0))&amp;" cl"),IF(_xlpm.estPoids,IF(ROUND(_xlpm.val,3)&gt;=1,ROUND(_xlpm.val,3)&amp;" Kg",MAX(1,ROUND(_xlpm.val*1000,0))&amp;" g"),"")))</f>
        <v/>
      </c>
      <c r="CH570" s="3">
        <v>1</v>
      </c>
    </row>
    <row r="571" spans="2:86" ht="15.75">
      <c r="B571" s="115" t="str">
        <f t="shared" si="72"/>
        <v>►</v>
      </c>
      <c r="C571" s="34" t="str">
        <f>C556</f>
        <v>N NOM DE VOTRE RECETTE | collez la--FAMILLE| Auteur &gt; VOUS</v>
      </c>
      <c r="D571" s="35">
        <f>D556</f>
        <v>4</v>
      </c>
      <c r="E571" s="34" t="str">
        <f>E556</f>
        <v>couverts</v>
      </c>
      <c r="F571" s="36" t="str">
        <f>F556</f>
        <v>Recette mère ► Ballotine de pintade</v>
      </c>
      <c r="G571" s="100"/>
      <c r="H571" s="120"/>
      <c r="I571" s="102" t="str">
        <f t="shared" si="69"/>
        <v/>
      </c>
      <c r="J571" s="103"/>
      <c r="K571" s="141"/>
      <c r="L571" s="143">
        <v>1</v>
      </c>
      <c r="M571" s="2109"/>
      <c r="N571" s="107">
        <f>IF(P575=0,0,(P571/P575)*O559*1000)</f>
        <v>0</v>
      </c>
      <c r="O571" s="117">
        <f>IF(P575=0, 0, (G571*L571)/(P575*O559))</f>
        <v>0</v>
      </c>
      <c r="P571" s="109" cm="1">
        <f t="array" ref="P571">IFERROR(_xlfn.LET(_xlpm.k,UPPER(TRIM(K571)),_xlpm.r,_xlfn.XLOOKUP(_xlpm.k,UPPER(TRIM(G576:T576)),G577:T577,_xlfn.XLOOKUP(_xlpm.k,UPPER(TRIM(G578:T578)),G579:T579,0)),_xlpm.r*J571*IF(G571&gt;0,G571,1)),0)</f>
        <v>0</v>
      </c>
      <c r="Q571" s="118">
        <f>IF(OR(ISBLANK(S555),S555=0),0,G571*S553*L571/S555)</f>
        <v>0</v>
      </c>
      <c r="R571" s="2436">
        <f t="shared" si="73"/>
        <v>0</v>
      </c>
      <c r="S571" s="111">
        <f>IF(OR(ISBLANK(S555),S555=0),0,P571*L571*L555)</f>
        <v>0</v>
      </c>
      <c r="T571" s="119" t="str">
        <f>_xlfn.LET(_xlpm.unite,SUBSTITUTE(TRIM(K571)," (s)",""),_xlpm.val,S571,_xlpm.estVol,COUNTIF(M576:T576,_xlpm.unite)+COUNTIF(M578:T578,_xlpm.unite)&gt;0,_xlpm.estPoids,COUNTIF(G576:L576,_xlpm.unite)+COUNTIF(G578:L578,_xlpm.unite)&gt;0,IF(_xlpm.estVol,IF(ROUND(_xlpm.val,3)&gt;=1,ROUND(_xlpm.val,3)&amp;" L",MAX(1,ROUND(_xlpm.val*100,0))&amp;" cl"),IF(_xlpm.estPoids,IF(ROUND(_xlpm.val,3)&gt;=1,ROUND(_xlpm.val,3)&amp;" Kg",MAX(1,ROUND(_xlpm.val*1000,0))&amp;" g"),"")))</f>
        <v/>
      </c>
      <c r="V571" s="115" t="str">
        <f t="shared" si="74"/>
        <v>►</v>
      </c>
      <c r="W571" s="34" t="str">
        <f>W556</f>
        <v>N NAME OF YOUR RECIPE | paste it — FAMILY|  Author &gt; YOU</v>
      </c>
      <c r="X571" s="35">
        <f>X556</f>
        <v>0.6</v>
      </c>
      <c r="Y571" s="34" t="str">
        <f>Y556</f>
        <v>kg</v>
      </c>
      <c r="Z571" s="36" t="str">
        <f>Z556</f>
        <v>Master recipe ► Guinea fowl ballotine</v>
      </c>
      <c r="AA571" s="100"/>
      <c r="AB571" s="120"/>
      <c r="AC571" s="102" t="str">
        <f t="shared" si="70"/>
        <v/>
      </c>
      <c r="AD571" s="103"/>
      <c r="AE571" s="141"/>
      <c r="AF571" s="143">
        <v>1</v>
      </c>
      <c r="AG571" s="2109"/>
      <c r="AH571" s="107">
        <f>IF(AJ575=0,0,(AJ571/AJ575)*AI559*1000)</f>
        <v>0</v>
      </c>
      <c r="AI571" s="117">
        <f>IF(AJ575=0, 0, (AA571*AF571)/(AJ575*AI559))</f>
        <v>0</v>
      </c>
      <c r="AJ571" s="109" cm="1">
        <f t="array" ref="AJ571">IFERROR(_xlfn.LET(_xlpm.k,UPPER(TRIM(AE571)),_xlpm.r,_xlfn.XLOOKUP(_xlpm.k,UPPER(TRIM(AA576:AN576)),AA577:AN577,_xlfn.XLOOKUP(_xlpm.k,UPPER(TRIM(AA578:AN578)),AA579:AN579,0)),_xlpm.r*AD571*IF(AA571&gt;0,AA571,1)),0)</f>
        <v>0</v>
      </c>
      <c r="AK571" s="118">
        <f>IF(OR(ISBLANK(AM555),AM555=0),0,AA571*AM553*AF571/AM555)</f>
        <v>0</v>
      </c>
      <c r="AL571" s="2436">
        <f t="shared" si="75"/>
        <v>0</v>
      </c>
      <c r="AM571" s="111">
        <f>IF(OR(ISBLANK(AM555),AM555=0),0,AJ571*AF571*AF555)</f>
        <v>0</v>
      </c>
      <c r="AN571" s="119" t="str">
        <f>_xlfn.LET(_xlpm.unite,SUBSTITUTE(TRIM(AE571)," (s)",""),_xlpm.val,AM571,_xlpm.estVol,COUNTIF(AG576:AN576,_xlpm.unite)+COUNTIF(AG578:AN578,_xlpm.unite)&gt;0,_xlpm.estPoids,COUNTIF(AA576:AF576,_xlpm.unite)+COUNTIF(AA578:AF578,_xlpm.unite)&gt;0,IF(_xlpm.estVol,IF(ROUND(_xlpm.val,3)&gt;=1,ROUND(_xlpm.val,3)&amp;" L",MAX(1,ROUND(_xlpm.val*100,0))&amp;" cl"),IF(_xlpm.estPoids,IF(ROUND(_xlpm.val,3)&gt;=1,ROUND(_xlpm.val,3)&amp;" Kg",MAX(1,ROUND(_xlpm.val*1000,0))&amp;" g"),"")))</f>
        <v/>
      </c>
      <c r="AP571" s="115" t="str">
        <f t="shared" si="76"/>
        <v>►</v>
      </c>
      <c r="AQ571" s="34" t="str">
        <f>AQ556</f>
        <v>N NOMBRE DE SU RECETA | pegue esto — FAMILIA| Autor &gt; USTED</v>
      </c>
      <c r="AR571" s="35">
        <f>AR556</f>
        <v>0.6</v>
      </c>
      <c r="AS571" s="34" t="str">
        <f>AS556</f>
        <v>kg</v>
      </c>
      <c r="AT571" s="36" t="str">
        <f>AT556</f>
        <v>Receta madre ► Ballotina de pintada</v>
      </c>
      <c r="AU571" s="100"/>
      <c r="AV571" s="120"/>
      <c r="AW571" s="102" t="str">
        <f t="shared" si="71"/>
        <v/>
      </c>
      <c r="AX571" s="103"/>
      <c r="AY571" s="141"/>
      <c r="AZ571" s="143">
        <v>1</v>
      </c>
      <c r="BA571" s="2109"/>
      <c r="BB571" s="107">
        <f>IF(BD575=0,0,(BD571/BD575)*BC559*1000)</f>
        <v>0</v>
      </c>
      <c r="BC571" s="117">
        <f>IF(BD575=0, 0, (AU571*AZ571)/(BD575*BC559))</f>
        <v>0</v>
      </c>
      <c r="BD571" s="109" cm="1">
        <f t="array" ref="BD571">IFERROR(_xlfn.LET(_xlpm.k,UPPER(TRIM(AY571)),_xlpm.r,_xlfn.XLOOKUP(_xlpm.k,UPPER(TRIM(AU576:BH576)),AU577:BH577,_xlfn.XLOOKUP(_xlpm.k,UPPER(TRIM(AU578:BH578)),AU579:BH579,0)),_xlpm.r*AX571*IF(AU571&gt;0,AU571,1)),0)</f>
        <v>0</v>
      </c>
      <c r="BE571" s="118">
        <f>IF(OR(ISBLANK(BG555),BG555=0),0,AU571*BG553*AZ571/BG555)</f>
        <v>0</v>
      </c>
      <c r="BF571" s="2436">
        <f t="shared" si="77"/>
        <v>0</v>
      </c>
      <c r="BG571" s="111">
        <f>IF(OR(ISBLANK(BG555),BG555=0),0,BD571*AZ571*AZ555)</f>
        <v>0</v>
      </c>
      <c r="BH571" s="119" t="str">
        <f>_xlfn.LET(_xlpm.unite,SUBSTITUTE(TRIM(AY571)," (s)",""),_xlpm.val,BG571,_xlpm.estVol,COUNTIF(BA576:BH576,_xlpm.unite)+COUNTIF(BA578:BH578,_xlpm.unite)&gt;0,_xlpm.estPoids,COUNTIF(AU576:AZ576,_xlpm.unite)+COUNTIF(AU578:AZ578,_xlpm.unite)&gt;0,IF(_xlpm.estVol,IF(ROUND(_xlpm.val,3)&gt;=1,ROUND(_xlpm.val,3)&amp;" L",MAX(1,ROUND(_xlpm.val*100,0))&amp;" cl"),IF(_xlpm.estPoids,IF(ROUND(_xlpm.val,3)&gt;=1,ROUND(_xlpm.val,3)&amp;" Kg",MAX(1,ROUND(_xlpm.val*1000,0))&amp;" g"),"")))</f>
        <v/>
      </c>
      <c r="CH571" s="3">
        <v>1</v>
      </c>
    </row>
    <row r="572" spans="2:86" ht="15.75">
      <c r="B572" s="115" t="str">
        <f t="shared" si="72"/>
        <v>►</v>
      </c>
      <c r="C572" s="34" t="str">
        <f>C556</f>
        <v>N NOM DE VOTRE RECETTE | collez la--FAMILLE| Auteur &gt; VOUS</v>
      </c>
      <c r="D572" s="35">
        <f>D556</f>
        <v>4</v>
      </c>
      <c r="E572" s="34" t="str">
        <f>E556</f>
        <v>couverts</v>
      </c>
      <c r="F572" s="36" t="str">
        <f>F556</f>
        <v>Recette mère ► Ballotine de pintade</v>
      </c>
      <c r="G572" s="100"/>
      <c r="H572" s="120"/>
      <c r="I572" s="102" t="str">
        <f t="shared" si="69"/>
        <v/>
      </c>
      <c r="J572" s="103"/>
      <c r="K572" s="141"/>
      <c r="L572" s="143">
        <v>1</v>
      </c>
      <c r="M572" s="2110"/>
      <c r="N572" s="107">
        <f>IF(P575=0,0,(P572/P575)*O559*1000)</f>
        <v>0</v>
      </c>
      <c r="O572" s="117">
        <f>IF(P575=0, 0, (G572*L572)/(P575*O559))</f>
        <v>0</v>
      </c>
      <c r="P572" s="109" cm="1">
        <f t="array" ref="P572">IFERROR(_xlfn.LET(_xlpm.k,UPPER(TRIM(K572)),_xlpm.r,_xlfn.XLOOKUP(_xlpm.k,UPPER(TRIM(G576:T576)),G577:T577,_xlfn.XLOOKUP(_xlpm.k,UPPER(TRIM(G578:T578)),G579:T579,0)),_xlpm.r*J572*IF(G572&gt;0,G572,1)),0)</f>
        <v>0</v>
      </c>
      <c r="Q572" s="122">
        <f>IF(OR(ISBLANK(S555),S555=0),0,G572*S553*L572/S555)</f>
        <v>0</v>
      </c>
      <c r="R572" s="2437">
        <f t="shared" si="73"/>
        <v>0</v>
      </c>
      <c r="S572" s="111">
        <f>IF(OR(ISBLANK(S555),S555=0),0,P572*L572*L555)</f>
        <v>0</v>
      </c>
      <c r="T572" s="142" t="str">
        <f>_xlfn.LET(_xlpm.unite,SUBSTITUTE(TRIM(K572)," (s)",""),_xlpm.val,S572,_xlpm.estVol,COUNTIF(M576:T576,_xlpm.unite)+COUNTIF(M578:T578,_xlpm.unite)&gt;0,_xlpm.estPoids,COUNTIF(G576:L576,_xlpm.unite)+COUNTIF(G578:L578,_xlpm.unite)&gt;0,IF(_xlpm.estVol,IF(ROUND(_xlpm.val,3)&gt;=1,ROUND(_xlpm.val,3)&amp;" L",MAX(1,ROUND(_xlpm.val*100,0))&amp;" cl"),IF(_xlpm.estPoids,IF(ROUND(_xlpm.val,3)&gt;=1,ROUND(_xlpm.val,3)&amp;" Kg",MAX(1,ROUND(_xlpm.val*1000,0))&amp;" g"),"")))</f>
        <v/>
      </c>
      <c r="V572" s="115" t="str">
        <f t="shared" si="74"/>
        <v>►</v>
      </c>
      <c r="W572" s="34" t="str">
        <f>W556</f>
        <v>N NAME OF YOUR RECIPE | paste it — FAMILY|  Author &gt; YOU</v>
      </c>
      <c r="X572" s="35">
        <f>X556</f>
        <v>0.6</v>
      </c>
      <c r="Y572" s="34" t="str">
        <f>Y556</f>
        <v>kg</v>
      </c>
      <c r="Z572" s="36" t="str">
        <f>Z556</f>
        <v>Master recipe ► Guinea fowl ballotine</v>
      </c>
      <c r="AA572" s="100"/>
      <c r="AB572" s="120"/>
      <c r="AC572" s="102" t="str">
        <f t="shared" si="70"/>
        <v/>
      </c>
      <c r="AD572" s="103"/>
      <c r="AE572" s="141"/>
      <c r="AF572" s="143">
        <v>1</v>
      </c>
      <c r="AG572" s="2110"/>
      <c r="AH572" s="107">
        <f>IF(AJ575=0,0,(AJ572/AJ575)*AI559*1000)</f>
        <v>0</v>
      </c>
      <c r="AI572" s="117">
        <f>IF(AJ575=0, 0, (AA572*AF572)/(AJ575*AI559))</f>
        <v>0</v>
      </c>
      <c r="AJ572" s="109" cm="1">
        <f t="array" ref="AJ572">IFERROR(_xlfn.LET(_xlpm.k,UPPER(TRIM(AE572)),_xlpm.r,_xlfn.XLOOKUP(_xlpm.k,UPPER(TRIM(AA576:AN576)),AA577:AN577,_xlfn.XLOOKUP(_xlpm.k,UPPER(TRIM(AA578:AN578)),AA579:AN579,0)),_xlpm.r*AD572*IF(AA572&gt;0,AA572,1)),0)</f>
        <v>0</v>
      </c>
      <c r="AK572" s="122">
        <f>IF(OR(ISBLANK(AM555),AM555=0),0,AA572*AM553*AF572/AM555)</f>
        <v>0</v>
      </c>
      <c r="AL572" s="2437">
        <f t="shared" si="75"/>
        <v>0</v>
      </c>
      <c r="AM572" s="111">
        <f>IF(OR(ISBLANK(AM555),AM555=0),0,AJ572*AF572*AF555)</f>
        <v>0</v>
      </c>
      <c r="AN572" s="142" t="str">
        <f>_xlfn.LET(_xlpm.unite,SUBSTITUTE(TRIM(AE572)," (s)",""),_xlpm.val,AM572,_xlpm.estVol,COUNTIF(AG576:AN576,_xlpm.unite)+COUNTIF(AG578:AN578,_xlpm.unite)&gt;0,_xlpm.estPoids,COUNTIF(AA576:AF576,_xlpm.unite)+COUNTIF(AA578:AF578,_xlpm.unite)&gt;0,IF(_xlpm.estVol,IF(ROUND(_xlpm.val,3)&gt;=1,ROUND(_xlpm.val,3)&amp;" L",MAX(1,ROUND(_xlpm.val*100,0))&amp;" cl"),IF(_xlpm.estPoids,IF(ROUND(_xlpm.val,3)&gt;=1,ROUND(_xlpm.val,3)&amp;" Kg",MAX(1,ROUND(_xlpm.val*1000,0))&amp;" g"),"")))</f>
        <v/>
      </c>
      <c r="AP572" s="115" t="str">
        <f t="shared" si="76"/>
        <v>►</v>
      </c>
      <c r="AQ572" s="34" t="str">
        <f>AQ556</f>
        <v>N NOMBRE DE SU RECETA | pegue esto — FAMILIA| Autor &gt; USTED</v>
      </c>
      <c r="AR572" s="35">
        <f>AR556</f>
        <v>0.6</v>
      </c>
      <c r="AS572" s="34" t="str">
        <f>AS556</f>
        <v>kg</v>
      </c>
      <c r="AT572" s="36" t="str">
        <f>AT556</f>
        <v>Receta madre ► Ballotina de pintada</v>
      </c>
      <c r="AU572" s="100"/>
      <c r="AV572" s="120"/>
      <c r="AW572" s="102" t="str">
        <f t="shared" si="71"/>
        <v/>
      </c>
      <c r="AX572" s="103"/>
      <c r="AY572" s="141"/>
      <c r="AZ572" s="143">
        <v>1</v>
      </c>
      <c r="BA572" s="2110"/>
      <c r="BB572" s="107">
        <f>IF(BD575=0,0,(BD572/BD575)*BC559*1000)</f>
        <v>0</v>
      </c>
      <c r="BC572" s="117">
        <f>IF(BD575=0, 0, (AU572*AZ572)/(BD575*BC559))</f>
        <v>0</v>
      </c>
      <c r="BD572" s="109" cm="1">
        <f t="array" ref="BD572">IFERROR(_xlfn.LET(_xlpm.k,UPPER(TRIM(AY572)),_xlpm.r,_xlfn.XLOOKUP(_xlpm.k,UPPER(TRIM(AU576:BH576)),AU577:BH577,_xlfn.XLOOKUP(_xlpm.k,UPPER(TRIM(AU578:BH578)),AU579:BH579,0)),_xlpm.r*AX572*IF(AU572&gt;0,AU572,1)),0)</f>
        <v>0</v>
      </c>
      <c r="BE572" s="122">
        <f>IF(OR(ISBLANK(BG555),BG555=0),0,AU572*BG553*AZ572/BG555)</f>
        <v>0</v>
      </c>
      <c r="BF572" s="2437">
        <f t="shared" si="77"/>
        <v>0</v>
      </c>
      <c r="BG572" s="111">
        <f>IF(OR(ISBLANK(BG555),BG555=0),0,BD572*AZ572*AZ555)</f>
        <v>0</v>
      </c>
      <c r="BH572" s="142" t="str">
        <f>_xlfn.LET(_xlpm.unite,SUBSTITUTE(TRIM(AY572)," (s)",""),_xlpm.val,BG572,_xlpm.estVol,COUNTIF(BA576:BH576,_xlpm.unite)+COUNTIF(BA578:BH578,_xlpm.unite)&gt;0,_xlpm.estPoids,COUNTIF(AU576:AZ576,_xlpm.unite)+COUNTIF(AU578:AZ578,_xlpm.unite)&gt;0,IF(_xlpm.estVol,IF(ROUND(_xlpm.val,3)&gt;=1,ROUND(_xlpm.val,3)&amp;" L",MAX(1,ROUND(_xlpm.val*100,0))&amp;" cl"),IF(_xlpm.estPoids,IF(ROUND(_xlpm.val,3)&gt;=1,ROUND(_xlpm.val,3)&amp;" Kg",MAX(1,ROUND(_xlpm.val*1000,0))&amp;" g"),"")))</f>
        <v/>
      </c>
      <c r="CH572" s="3">
        <v>1</v>
      </c>
    </row>
    <row r="573" spans="2:86" ht="15.75">
      <c r="B573" s="115" t="str">
        <f t="shared" si="72"/>
        <v>►</v>
      </c>
      <c r="C573" s="34" t="str">
        <f>C556</f>
        <v>N NOM DE VOTRE RECETTE | collez la--FAMILLE| Auteur &gt; VOUS</v>
      </c>
      <c r="D573" s="35">
        <f>D556</f>
        <v>4</v>
      </c>
      <c r="E573" s="34" t="str">
        <f>E556</f>
        <v>couverts</v>
      </c>
      <c r="F573" s="36" t="str">
        <f>F556</f>
        <v>Recette mère ► Ballotine de pintade</v>
      </c>
      <c r="G573" s="100"/>
      <c r="H573" s="120"/>
      <c r="I573" s="102" t="str">
        <f t="shared" si="69"/>
        <v/>
      </c>
      <c r="J573" s="103"/>
      <c r="K573" s="141"/>
      <c r="L573" s="143">
        <v>1</v>
      </c>
      <c r="M573" s="2110"/>
      <c r="N573" s="107">
        <f>IF(P575=0,0,(P573/P575)*O559*1000)</f>
        <v>0</v>
      </c>
      <c r="O573" s="117">
        <f>IF(P575=0, 0, (G573*L573)/(P575*O559))</f>
        <v>0</v>
      </c>
      <c r="P573" s="109" cm="1">
        <f t="array" ref="P573">IFERROR(_xlfn.LET(_xlpm.k,UPPER(TRIM(K573)),_xlpm.r,_xlfn.XLOOKUP(_xlpm.k,UPPER(TRIM(G576:T576)),G577:T577,_xlfn.XLOOKUP(_xlpm.k,UPPER(TRIM(G578:T578)),G579:T579,0)),_xlpm.r*J573*IF(G573&gt;0,G573,1)),0)</f>
        <v>0</v>
      </c>
      <c r="Q573" s="118">
        <f>IF(OR(ISBLANK(S555),S555=0),0,G573*S553*L573/S555)</f>
        <v>0</v>
      </c>
      <c r="R573" s="2436">
        <f t="shared" si="73"/>
        <v>0</v>
      </c>
      <c r="S573" s="111">
        <f>IF(OR(ISBLANK(S555),S555=0),0,P573*L573*L555)</f>
        <v>0</v>
      </c>
      <c r="T573" s="119" t="str">
        <f>_xlfn.LET(_xlpm.unite,SUBSTITUTE(TRIM(K573)," (s)",""),_xlpm.val,S573,_xlpm.estVol,COUNTIF(M576:T576,_xlpm.unite)+COUNTIF(M578:T578,_xlpm.unite)&gt;0,_xlpm.estPoids,COUNTIF(G576:L576,_xlpm.unite)+COUNTIF(G578:L578,_xlpm.unite)&gt;0,IF(_xlpm.estVol,IF(ROUND(_xlpm.val,3)&gt;=1,ROUND(_xlpm.val,3)&amp;" L",MAX(1,ROUND(_xlpm.val*100,0))&amp;" cl"),IF(_xlpm.estPoids,IF(ROUND(_xlpm.val,3)&gt;=1,ROUND(_xlpm.val,3)&amp;" Kg",MAX(1,ROUND(_xlpm.val*1000,0))&amp;" g"),"")))</f>
        <v/>
      </c>
      <c r="V573" s="115" t="str">
        <f t="shared" si="74"/>
        <v>►</v>
      </c>
      <c r="W573" s="34" t="str">
        <f>W556</f>
        <v>N NAME OF YOUR RECIPE | paste it — FAMILY|  Author &gt; YOU</v>
      </c>
      <c r="X573" s="35">
        <f>X556</f>
        <v>0.6</v>
      </c>
      <c r="Y573" s="34" t="str">
        <f>Y556</f>
        <v>kg</v>
      </c>
      <c r="Z573" s="36" t="str">
        <f>Z556</f>
        <v>Master recipe ► Guinea fowl ballotine</v>
      </c>
      <c r="AA573" s="100"/>
      <c r="AB573" s="120"/>
      <c r="AC573" s="102" t="str">
        <f t="shared" si="70"/>
        <v/>
      </c>
      <c r="AD573" s="103"/>
      <c r="AE573" s="141"/>
      <c r="AF573" s="143">
        <v>1</v>
      </c>
      <c r="AG573" s="2110"/>
      <c r="AH573" s="107">
        <f>IF(AJ575=0,0,(AJ573/AJ575)*AI559*1000)</f>
        <v>0</v>
      </c>
      <c r="AI573" s="117">
        <f>IF(AJ575=0, 0, (AA573*AF573)/(AJ575*AI559))</f>
        <v>0</v>
      </c>
      <c r="AJ573" s="109" cm="1">
        <f t="array" ref="AJ573">IFERROR(_xlfn.LET(_xlpm.k,UPPER(TRIM(AE573)),_xlpm.r,_xlfn.XLOOKUP(_xlpm.k,UPPER(TRIM(AA576:AN576)),AA577:AN577,_xlfn.XLOOKUP(_xlpm.k,UPPER(TRIM(AA578:AN578)),AA579:AN579,0)),_xlpm.r*AD573*IF(AA573&gt;0,AA573,1)),0)</f>
        <v>0</v>
      </c>
      <c r="AK573" s="118">
        <f>IF(OR(ISBLANK(AM555),AM555=0),0,AA573*AM553*AF573/AM555)</f>
        <v>0</v>
      </c>
      <c r="AL573" s="2436">
        <f t="shared" si="75"/>
        <v>0</v>
      </c>
      <c r="AM573" s="111">
        <f>IF(OR(ISBLANK(AM555),AM555=0),0,AJ573*AF573*AF555)</f>
        <v>0</v>
      </c>
      <c r="AN573" s="119" t="str">
        <f>_xlfn.LET(_xlpm.unite,SUBSTITUTE(TRIM(AE573)," (s)",""),_xlpm.val,AM573,_xlpm.estVol,COUNTIF(AG576:AN576,_xlpm.unite)+COUNTIF(AG578:AN578,_xlpm.unite)&gt;0,_xlpm.estPoids,COUNTIF(AA576:AF576,_xlpm.unite)+COUNTIF(AA578:AF578,_xlpm.unite)&gt;0,IF(_xlpm.estVol,IF(ROUND(_xlpm.val,3)&gt;=1,ROUND(_xlpm.val,3)&amp;" L",MAX(1,ROUND(_xlpm.val*100,0))&amp;" cl"),IF(_xlpm.estPoids,IF(ROUND(_xlpm.val,3)&gt;=1,ROUND(_xlpm.val,3)&amp;" Kg",MAX(1,ROUND(_xlpm.val*1000,0))&amp;" g"),"")))</f>
        <v/>
      </c>
      <c r="AP573" s="115" t="str">
        <f t="shared" si="76"/>
        <v>►</v>
      </c>
      <c r="AQ573" s="34" t="str">
        <f>AQ556</f>
        <v>N NOMBRE DE SU RECETA | pegue esto — FAMILIA| Autor &gt; USTED</v>
      </c>
      <c r="AR573" s="35">
        <f>AR556</f>
        <v>0.6</v>
      </c>
      <c r="AS573" s="34" t="str">
        <f>AS556</f>
        <v>kg</v>
      </c>
      <c r="AT573" s="36" t="str">
        <f>AT556</f>
        <v>Receta madre ► Ballotina de pintada</v>
      </c>
      <c r="AU573" s="100"/>
      <c r="AV573" s="120"/>
      <c r="AW573" s="102" t="str">
        <f t="shared" si="71"/>
        <v/>
      </c>
      <c r="AX573" s="103"/>
      <c r="AY573" s="141"/>
      <c r="AZ573" s="143">
        <v>1</v>
      </c>
      <c r="BA573" s="2110"/>
      <c r="BB573" s="107">
        <f>IF(BD575=0,0,(BD573/BD575)*BC559*1000)</f>
        <v>0</v>
      </c>
      <c r="BC573" s="117">
        <f>IF(BD575=0, 0, (AU573*AZ573)/(BD575*BC559))</f>
        <v>0</v>
      </c>
      <c r="BD573" s="109" cm="1">
        <f t="array" ref="BD573">IFERROR(_xlfn.LET(_xlpm.k,UPPER(TRIM(AY573)),_xlpm.r,_xlfn.XLOOKUP(_xlpm.k,UPPER(TRIM(AU576:BH576)),AU577:BH577,_xlfn.XLOOKUP(_xlpm.k,UPPER(TRIM(AU578:BH578)),AU579:BH579,0)),_xlpm.r*AX573*IF(AU573&gt;0,AU573,1)),0)</f>
        <v>0</v>
      </c>
      <c r="BE573" s="118">
        <f>IF(OR(ISBLANK(BG555),BG555=0),0,AU573*BG553*AZ573/BG555)</f>
        <v>0</v>
      </c>
      <c r="BF573" s="2436">
        <f t="shared" si="77"/>
        <v>0</v>
      </c>
      <c r="BG573" s="111">
        <f>IF(OR(ISBLANK(BG555),BG555=0),0,BD573*AZ573*AZ555)</f>
        <v>0</v>
      </c>
      <c r="BH573" s="119" t="str">
        <f>_xlfn.LET(_xlpm.unite,SUBSTITUTE(TRIM(AY573)," (s)",""),_xlpm.val,BG573,_xlpm.estVol,COUNTIF(BA576:BH576,_xlpm.unite)+COUNTIF(BA578:BH578,_xlpm.unite)&gt;0,_xlpm.estPoids,COUNTIF(AU576:AZ576,_xlpm.unite)+COUNTIF(AU578:AZ578,_xlpm.unite)&gt;0,IF(_xlpm.estVol,IF(ROUND(_xlpm.val,3)&gt;=1,ROUND(_xlpm.val,3)&amp;" L",MAX(1,ROUND(_xlpm.val*100,0))&amp;" cl"),IF(_xlpm.estPoids,IF(ROUND(_xlpm.val,3)&gt;=1,ROUND(_xlpm.val,3)&amp;" Kg",MAX(1,ROUND(_xlpm.val*1000,0))&amp;" g"),"")))</f>
        <v/>
      </c>
      <c r="CH573" s="3">
        <v>1</v>
      </c>
    </row>
    <row r="574" spans="2:86" ht="15.75">
      <c r="B574" s="115" t="str">
        <f t="shared" si="72"/>
        <v>►</v>
      </c>
      <c r="C574" s="34" t="str">
        <f>C556</f>
        <v>N NOM DE VOTRE RECETTE | collez la--FAMILLE| Auteur &gt; VOUS</v>
      </c>
      <c r="D574" s="35">
        <f>D556</f>
        <v>4</v>
      </c>
      <c r="E574" s="34" t="str">
        <f>E556</f>
        <v>couverts</v>
      </c>
      <c r="F574" s="36" t="str">
        <f>F556</f>
        <v>Recette mère ► Ballotine de pintade</v>
      </c>
      <c r="G574" s="100"/>
      <c r="H574" s="120"/>
      <c r="I574" s="102" t="str">
        <f t="shared" si="69"/>
        <v/>
      </c>
      <c r="J574" s="103"/>
      <c r="K574" s="141"/>
      <c r="L574" s="143">
        <v>1</v>
      </c>
      <c r="M574" s="2110"/>
      <c r="N574" s="107">
        <f>IF(P575=0,0,(P574/P575)*O559*1000)</f>
        <v>0</v>
      </c>
      <c r="O574" s="117">
        <f>IF(P575=0, 0, (G574*L574)/(P575*O559))</f>
        <v>0</v>
      </c>
      <c r="P574" s="109" cm="1">
        <f t="array" ref="P574">IFERROR(_xlfn.LET(_xlpm.k,UPPER(TRIM(K574)),_xlpm.r,_xlfn.XLOOKUP(_xlpm.k,UPPER(TRIM(G576:T576)),G577:T577,_xlfn.XLOOKUP(_xlpm.k,UPPER(TRIM(G578:T578)),G579:T579,0)),_xlpm.r*J574*IF(G574&gt;0,G574,1)),0)</f>
        <v>0</v>
      </c>
      <c r="Q574" s="118">
        <f>IF(OR(ISBLANK(S555),S555=0),0,G574*S553*L574/S555)</f>
        <v>0</v>
      </c>
      <c r="R574" s="2436">
        <f t="shared" si="73"/>
        <v>0</v>
      </c>
      <c r="S574" s="111">
        <f>IF(OR(ISBLANK(S555),S555=0),0,P574*L574*L555)</f>
        <v>0</v>
      </c>
      <c r="T574" s="119" t="str">
        <f>_xlfn.LET(_xlpm.unite,SUBSTITUTE(TRIM(K574)," (s)",""),_xlpm.val,S574,_xlpm.estVol,COUNTIF(M576:T576,_xlpm.unite)+COUNTIF(M578:T578,_xlpm.unite)&gt;0,_xlpm.estPoids,COUNTIF(G576:L576,_xlpm.unite)+COUNTIF(G578:L578,_xlpm.unite)&gt;0,IF(_xlpm.estVol,IF(ROUND(_xlpm.val,3)&gt;=1,ROUND(_xlpm.val,3)&amp;" L",MAX(1,ROUND(_xlpm.val*100,0))&amp;" cl"),IF(_xlpm.estPoids,IF(ROUND(_xlpm.val,3)&gt;=1,ROUND(_xlpm.val,3)&amp;" Kg",MAX(1,ROUND(_xlpm.val*1000,0))&amp;" g"),"")))</f>
        <v/>
      </c>
      <c r="V574" s="115" t="str">
        <f t="shared" si="74"/>
        <v>►</v>
      </c>
      <c r="W574" s="34" t="str">
        <f>W556</f>
        <v>N NAME OF YOUR RECIPE | paste it — FAMILY|  Author &gt; YOU</v>
      </c>
      <c r="X574" s="35">
        <f>X556</f>
        <v>0.6</v>
      </c>
      <c r="Y574" s="34" t="str">
        <f>Y556</f>
        <v>kg</v>
      </c>
      <c r="Z574" s="36" t="str">
        <f>Z556</f>
        <v>Master recipe ► Guinea fowl ballotine</v>
      </c>
      <c r="AA574" s="100"/>
      <c r="AB574" s="120"/>
      <c r="AC574" s="102" t="str">
        <f t="shared" si="70"/>
        <v/>
      </c>
      <c r="AD574" s="103"/>
      <c r="AE574" s="141"/>
      <c r="AF574" s="143">
        <v>1</v>
      </c>
      <c r="AG574" s="2110"/>
      <c r="AH574" s="107">
        <f>IF(AJ575=0,0,(AJ574/AJ575)*AI559*1000)</f>
        <v>0</v>
      </c>
      <c r="AI574" s="117">
        <f>IF(AJ575=0, 0, (AA574*AF574)/(AJ575*AI559))</f>
        <v>0</v>
      </c>
      <c r="AJ574" s="109" cm="1">
        <f t="array" ref="AJ574">IFERROR(_xlfn.LET(_xlpm.k,UPPER(TRIM(AE574)),_xlpm.r,_xlfn.XLOOKUP(_xlpm.k,UPPER(TRIM(AA576:AN576)),AA577:AN577,_xlfn.XLOOKUP(_xlpm.k,UPPER(TRIM(AA578:AN578)),AA579:AN579,0)),_xlpm.r*AD574*IF(AA574&gt;0,AA574,1)),0)</f>
        <v>0</v>
      </c>
      <c r="AK574" s="118">
        <f>IF(OR(ISBLANK(AM555),AM555=0),0,AA574*AM553*AF574/AM555)</f>
        <v>0</v>
      </c>
      <c r="AL574" s="2436">
        <f t="shared" si="75"/>
        <v>0</v>
      </c>
      <c r="AM574" s="111">
        <f>IF(OR(ISBLANK(AM555),AM555=0),0,AJ574*AF574*AF555)</f>
        <v>0</v>
      </c>
      <c r="AN574" s="119" t="str">
        <f>_xlfn.LET(_xlpm.unite,SUBSTITUTE(TRIM(AE574)," (s)",""),_xlpm.val,AM574,_xlpm.estVol,COUNTIF(AG576:AN576,_xlpm.unite)+COUNTIF(AG578:AN578,_xlpm.unite)&gt;0,_xlpm.estPoids,COUNTIF(AA576:AF576,_xlpm.unite)+COUNTIF(AA578:AF578,_xlpm.unite)&gt;0,IF(_xlpm.estVol,IF(ROUND(_xlpm.val,3)&gt;=1,ROUND(_xlpm.val,3)&amp;" L",MAX(1,ROUND(_xlpm.val*100,0))&amp;" cl"),IF(_xlpm.estPoids,IF(ROUND(_xlpm.val,3)&gt;=1,ROUND(_xlpm.val,3)&amp;" Kg",MAX(1,ROUND(_xlpm.val*1000,0))&amp;" g"),"")))</f>
        <v/>
      </c>
      <c r="AP574" s="115" t="str">
        <f t="shared" si="76"/>
        <v>►</v>
      </c>
      <c r="AQ574" s="34" t="str">
        <f>AQ556</f>
        <v>N NOMBRE DE SU RECETA | pegue esto — FAMILIA| Autor &gt; USTED</v>
      </c>
      <c r="AR574" s="35">
        <f>AR556</f>
        <v>0.6</v>
      </c>
      <c r="AS574" s="34" t="str">
        <f>AS556</f>
        <v>kg</v>
      </c>
      <c r="AT574" s="36" t="str">
        <f>AT556</f>
        <v>Receta madre ► Ballotina de pintada</v>
      </c>
      <c r="AU574" s="100"/>
      <c r="AV574" s="120"/>
      <c r="AW574" s="102" t="str">
        <f t="shared" si="71"/>
        <v/>
      </c>
      <c r="AX574" s="103"/>
      <c r="AY574" s="141"/>
      <c r="AZ574" s="143">
        <v>1</v>
      </c>
      <c r="BA574" s="2110"/>
      <c r="BB574" s="107">
        <f>IF(BD575=0,0,(BD574/BD575)*BC559*1000)</f>
        <v>0</v>
      </c>
      <c r="BC574" s="117">
        <f>IF(BD575=0, 0, (AU574*AZ574)/(BD575*BC559))</f>
        <v>0</v>
      </c>
      <c r="BD574" s="109" cm="1">
        <f t="array" ref="BD574">IFERROR(_xlfn.LET(_xlpm.k,UPPER(TRIM(AY574)),_xlpm.r,_xlfn.XLOOKUP(_xlpm.k,UPPER(TRIM(AU576:BH576)),AU577:BH577,_xlfn.XLOOKUP(_xlpm.k,UPPER(TRIM(AU578:BH578)),AU579:BH579,0)),_xlpm.r*AX574*IF(AU574&gt;0,AU574,1)),0)</f>
        <v>0</v>
      </c>
      <c r="BE574" s="118">
        <f>IF(OR(ISBLANK(BG555),BG555=0),0,AU574*BG553*AZ574/BG555)</f>
        <v>0</v>
      </c>
      <c r="BF574" s="2436">
        <f t="shared" si="77"/>
        <v>0</v>
      </c>
      <c r="BG574" s="111">
        <f>IF(OR(ISBLANK(BG555),BG555=0),0,BD574*AZ574*AZ555)</f>
        <v>0</v>
      </c>
      <c r="BH574" s="119" t="str">
        <f>_xlfn.LET(_xlpm.unite,SUBSTITUTE(TRIM(AY574)," (s)",""),_xlpm.val,BG574,_xlpm.estVol,COUNTIF(BA576:BH576,_xlpm.unite)+COUNTIF(BA578:BH578,_xlpm.unite)&gt;0,_xlpm.estPoids,COUNTIF(AU576:AZ576,_xlpm.unite)+COUNTIF(AU578:AZ578,_xlpm.unite)&gt;0,IF(_xlpm.estVol,IF(ROUND(_xlpm.val,3)&gt;=1,ROUND(_xlpm.val,3)&amp;" L",MAX(1,ROUND(_xlpm.val*100,0))&amp;" cl"),IF(_xlpm.estPoids,IF(ROUND(_xlpm.val,3)&gt;=1,ROUND(_xlpm.val,3)&amp;" Kg",MAX(1,ROUND(_xlpm.val*1000,0))&amp;" g"),"")))</f>
        <v/>
      </c>
      <c r="CH574" s="3">
        <v>1</v>
      </c>
    </row>
    <row r="575" spans="2:86" ht="15.75">
      <c r="B575" s="115" t="s">
        <v>11</v>
      </c>
      <c r="C575" s="34" t="str">
        <f>C556</f>
        <v>N NOM DE VOTRE RECETTE | collez la--FAMILLE| Auteur &gt; VOUS</v>
      </c>
      <c r="D575" s="35">
        <f>D556</f>
        <v>4</v>
      </c>
      <c r="E575" s="34" t="str">
        <f>E556</f>
        <v>couverts</v>
      </c>
      <c r="F575" s="36" t="str">
        <f>F556</f>
        <v>Recette mère ► Ballotine de pintade</v>
      </c>
      <c r="G575" s="909" t="s">
        <v>140</v>
      </c>
      <c r="H575" s="533"/>
      <c r="I575" s="533"/>
      <c r="J575" s="533"/>
      <c r="K575" s="533"/>
      <c r="L575" s="910"/>
      <c r="M575" s="911"/>
      <c r="N575" s="912"/>
      <c r="O575" s="912"/>
      <c r="P575" s="913">
        <f>SUM(P560:P574)</f>
        <v>0</v>
      </c>
      <c r="Q575" s="914"/>
      <c r="R575" s="914"/>
      <c r="S575" s="914" t="str">
        <f>"Total " &amp; S557&amp;" &gt;"</f>
        <v>Total Col.17 &gt;</v>
      </c>
      <c r="T575" s="915">
        <f>SUM(S560:S574)</f>
        <v>0</v>
      </c>
      <c r="V575" s="115" t="s">
        <v>11</v>
      </c>
      <c r="W575" s="34" t="str">
        <f>W556</f>
        <v>N NAME OF YOUR RECIPE | paste it — FAMILY|  Author &gt; YOU</v>
      </c>
      <c r="X575" s="35">
        <f>X556</f>
        <v>0.6</v>
      </c>
      <c r="Y575" s="34" t="str">
        <f>Y556</f>
        <v>kg</v>
      </c>
      <c r="Z575" s="36" t="str">
        <f>Z556</f>
        <v>Master recipe ► Guinea fowl ballotine</v>
      </c>
      <c r="AA575" s="909" t="s">
        <v>140</v>
      </c>
      <c r="AB575" s="533"/>
      <c r="AC575" s="533"/>
      <c r="AD575" s="533"/>
      <c r="AE575" s="533"/>
      <c r="AF575" s="910"/>
      <c r="AG575" s="911"/>
      <c r="AH575" s="912"/>
      <c r="AI575" s="912"/>
      <c r="AJ575" s="913">
        <f>SUM(AJ560:AJ574)</f>
        <v>0</v>
      </c>
      <c r="AK575" s="914"/>
      <c r="AL575" s="914"/>
      <c r="AM575" s="914" t="str">
        <f>"Total " &amp; AM557&amp;" &gt;"</f>
        <v>Total Col.17 &gt;</v>
      </c>
      <c r="AN575" s="915">
        <f>SUM(AM560:AM574)</f>
        <v>0</v>
      </c>
      <c r="AP575" s="115" t="s">
        <v>11</v>
      </c>
      <c r="AQ575" s="34" t="str">
        <f>AQ556</f>
        <v>N NOMBRE DE SU RECETA | pegue esto — FAMILIA| Autor &gt; USTED</v>
      </c>
      <c r="AR575" s="35">
        <f>AR556</f>
        <v>0.6</v>
      </c>
      <c r="AS575" s="34" t="str">
        <f>AS556</f>
        <v>kg</v>
      </c>
      <c r="AT575" s="36" t="str">
        <f>AT556</f>
        <v>Receta madre ► Ballotina de pintada</v>
      </c>
      <c r="AU575" s="909" t="s">
        <v>140</v>
      </c>
      <c r="AV575" s="533"/>
      <c r="AW575" s="533"/>
      <c r="AX575" s="533"/>
      <c r="AY575" s="533"/>
      <c r="AZ575" s="910"/>
      <c r="BA575" s="911"/>
      <c r="BB575" s="912"/>
      <c r="BC575" s="912"/>
      <c r="BD575" s="913">
        <f>SUM(BD560:BD574)</f>
        <v>0</v>
      </c>
      <c r="BE575" s="914"/>
      <c r="BF575" s="914"/>
      <c r="BG575" s="914" t="str">
        <f>"Total " &amp; BG557&amp;" &gt;"</f>
        <v>Total Col.17 &gt;</v>
      </c>
      <c r="BH575" s="915">
        <f>SUM(BG560:BG574)</f>
        <v>0</v>
      </c>
      <c r="CH575" s="3">
        <v>1</v>
      </c>
    </row>
    <row r="576" spans="2:86" ht="15.75">
      <c r="B576" s="115" t="s">
        <v>16</v>
      </c>
      <c r="C576" s="34" t="str">
        <f>C556</f>
        <v>N NOM DE VOTRE RECETTE | collez la--FAMILLE| Auteur &gt; VOUS</v>
      </c>
      <c r="D576" s="35">
        <f>D556</f>
        <v>4</v>
      </c>
      <c r="E576" s="34" t="str">
        <f>E556</f>
        <v>couverts</v>
      </c>
      <c r="F576" s="36" t="str">
        <f>F556</f>
        <v>Recette mère ► Ballotine de pintade</v>
      </c>
      <c r="G576" s="160" t="s">
        <v>147</v>
      </c>
      <c r="H576" s="116" t="s">
        <v>102</v>
      </c>
      <c r="I576" s="161" t="s">
        <v>148</v>
      </c>
      <c r="J576" s="162" t="s">
        <v>149</v>
      </c>
      <c r="K576" s="130" t="s">
        <v>150</v>
      </c>
      <c r="L576" s="130" t="s">
        <v>111</v>
      </c>
      <c r="M576" s="104" t="s">
        <v>0</v>
      </c>
      <c r="N576" s="104" t="s">
        <v>99</v>
      </c>
      <c r="O576" s="104" t="s">
        <v>151</v>
      </c>
      <c r="P576" s="104" t="s">
        <v>152</v>
      </c>
      <c r="Q576" s="121" t="s">
        <v>106</v>
      </c>
      <c r="R576" s="121" t="s">
        <v>371</v>
      </c>
      <c r="S576" s="379" t="s">
        <v>153</v>
      </c>
      <c r="T576" s="121" t="s">
        <v>154</v>
      </c>
      <c r="V576" s="115" t="s">
        <v>16</v>
      </c>
      <c r="W576" s="34" t="str">
        <f>W556</f>
        <v>N NAME OF YOUR RECIPE | paste it — FAMILY|  Author &gt; YOU</v>
      </c>
      <c r="X576" s="35">
        <f>X556</f>
        <v>0.6</v>
      </c>
      <c r="Y576" s="34" t="str">
        <f>Y556</f>
        <v>kg</v>
      </c>
      <c r="Z576" s="36" t="str">
        <f>Z556</f>
        <v>Master recipe ► Guinea fowl ballotine</v>
      </c>
      <c r="AA576" s="478" t="s">
        <v>147</v>
      </c>
      <c r="AB576" s="116" t="s">
        <v>102</v>
      </c>
      <c r="AC576" s="161" t="s">
        <v>1382</v>
      </c>
      <c r="AD576" s="130" t="s">
        <v>1375</v>
      </c>
      <c r="AE576" s="130" t="s">
        <v>1376</v>
      </c>
      <c r="AF576" s="130" t="s">
        <v>1377</v>
      </c>
      <c r="AG576" s="858" t="s">
        <v>0</v>
      </c>
      <c r="AH576" s="104" t="s">
        <v>99</v>
      </c>
      <c r="AI576" s="104" t="s">
        <v>151</v>
      </c>
      <c r="AJ576" s="858" t="s">
        <v>152</v>
      </c>
      <c r="AK576" s="121" t="s">
        <v>1378</v>
      </c>
      <c r="AL576" s="121" t="s">
        <v>1379</v>
      </c>
      <c r="AM576" s="379" t="s">
        <v>1380</v>
      </c>
      <c r="AN576" s="121" t="s">
        <v>154</v>
      </c>
      <c r="AP576" s="115" t="s">
        <v>16</v>
      </c>
      <c r="AQ576" s="34" t="str">
        <f>AQ556</f>
        <v>N NOMBRE DE SU RECETA | pegue esto — FAMILIA| Autor &gt; USTED</v>
      </c>
      <c r="AR576" s="35">
        <f>AR556</f>
        <v>0.6</v>
      </c>
      <c r="AS576" s="34" t="str">
        <f>AS556</f>
        <v>kg</v>
      </c>
      <c r="AT576" s="36" t="str">
        <f>AT556</f>
        <v>Receta madre ► Ballotina de pintada</v>
      </c>
      <c r="AU576" s="478" t="s">
        <v>147</v>
      </c>
      <c r="AV576" s="116" t="s">
        <v>102</v>
      </c>
      <c r="AW576" s="161" t="s">
        <v>1364</v>
      </c>
      <c r="AX576" s="130" t="s">
        <v>1356</v>
      </c>
      <c r="AY576" s="130" t="s">
        <v>1357</v>
      </c>
      <c r="AZ576" s="130" t="s">
        <v>1358</v>
      </c>
      <c r="BA576" s="858" t="s">
        <v>0</v>
      </c>
      <c r="BB576" s="104" t="s">
        <v>99</v>
      </c>
      <c r="BC576" s="104" t="s">
        <v>151</v>
      </c>
      <c r="BD576" s="858" t="s">
        <v>152</v>
      </c>
      <c r="BE576" s="121" t="s">
        <v>1359</v>
      </c>
      <c r="BF576" s="121" t="s">
        <v>1360</v>
      </c>
      <c r="BG576" s="379" t="s">
        <v>1361</v>
      </c>
      <c r="BH576" s="121" t="s">
        <v>154</v>
      </c>
      <c r="CH576" s="3">
        <v>1</v>
      </c>
    </row>
    <row r="577" spans="2:86" ht="15.75">
      <c r="B577" s="115" t="s">
        <v>16</v>
      </c>
      <c r="C577" s="34" t="str">
        <f>C556</f>
        <v>N NOM DE VOTRE RECETTE | collez la--FAMILLE| Auteur &gt; VOUS</v>
      </c>
      <c r="D577" s="35">
        <f>D556</f>
        <v>4</v>
      </c>
      <c r="E577" s="34" t="str">
        <f>E556</f>
        <v>couverts</v>
      </c>
      <c r="F577" s="36" t="str">
        <f>F556</f>
        <v>Recette mère ► Ballotine de pintade</v>
      </c>
      <c r="G577" s="916">
        <v>1</v>
      </c>
      <c r="H577" s="917">
        <v>1E-3</v>
      </c>
      <c r="I577" s="918">
        <v>0</v>
      </c>
      <c r="J577" s="917">
        <v>0.25</v>
      </c>
      <c r="K577" s="917">
        <v>0.33332999999999996</v>
      </c>
      <c r="L577" s="917">
        <v>0.5</v>
      </c>
      <c r="M577" s="919">
        <v>1</v>
      </c>
      <c r="N577" s="919">
        <v>0.1</v>
      </c>
      <c r="O577" s="919">
        <v>0.01</v>
      </c>
      <c r="P577" s="919">
        <v>1E-3</v>
      </c>
      <c r="Q577" s="919">
        <v>0.5</v>
      </c>
      <c r="R577" s="919">
        <v>0.25</v>
      </c>
      <c r="S577" s="919">
        <v>0.33300000000000002</v>
      </c>
      <c r="T577" s="2468">
        <v>0.2</v>
      </c>
      <c r="V577" s="115" t="s">
        <v>16</v>
      </c>
      <c r="W577" s="34" t="str">
        <f>W556</f>
        <v>N NAME OF YOUR RECIPE | paste it — FAMILY|  Author &gt; YOU</v>
      </c>
      <c r="X577" s="35">
        <f>X556</f>
        <v>0.6</v>
      </c>
      <c r="Y577" s="34" t="str">
        <f>Y556</f>
        <v>kg</v>
      </c>
      <c r="Z577" s="36" t="str">
        <f>Z556</f>
        <v>Master recipe ► Guinea fowl ballotine</v>
      </c>
      <c r="AA577" s="916">
        <v>1</v>
      </c>
      <c r="AB577" s="917">
        <v>1E-3</v>
      </c>
      <c r="AC577" s="918">
        <v>0</v>
      </c>
      <c r="AD577" s="917">
        <v>0.25</v>
      </c>
      <c r="AE577" s="917">
        <v>0.33332999999999996</v>
      </c>
      <c r="AF577" s="917">
        <v>0.5</v>
      </c>
      <c r="AG577" s="919">
        <v>1</v>
      </c>
      <c r="AH577" s="919">
        <v>0.1</v>
      </c>
      <c r="AI577" s="919">
        <v>0.01</v>
      </c>
      <c r="AJ577" s="919">
        <v>1E-3</v>
      </c>
      <c r="AK577" s="919">
        <v>0.5</v>
      </c>
      <c r="AL577" s="919">
        <v>0.33300000000000002</v>
      </c>
      <c r="AM577" s="919">
        <v>0.2</v>
      </c>
      <c r="AN577" s="2468">
        <v>0.2</v>
      </c>
      <c r="AP577" s="115" t="s">
        <v>16</v>
      </c>
      <c r="AQ577" s="34" t="str">
        <f>AQ556</f>
        <v>N NOMBRE DE SU RECETA | pegue esto — FAMILIA| Autor &gt; USTED</v>
      </c>
      <c r="AR577" s="35">
        <f>AR556</f>
        <v>0.6</v>
      </c>
      <c r="AS577" s="34" t="str">
        <f>AS556</f>
        <v>kg</v>
      </c>
      <c r="AT577" s="36" t="str">
        <f>AT556</f>
        <v>Receta madre ► Ballotina de pintada</v>
      </c>
      <c r="AU577" s="916">
        <v>1</v>
      </c>
      <c r="AV577" s="917">
        <v>1E-3</v>
      </c>
      <c r="AW577" s="918">
        <v>0</v>
      </c>
      <c r="AX577" s="917">
        <v>0.25</v>
      </c>
      <c r="AY577" s="917">
        <v>0.33332999999999996</v>
      </c>
      <c r="AZ577" s="917">
        <v>0.5</v>
      </c>
      <c r="BA577" s="919">
        <v>1</v>
      </c>
      <c r="BB577" s="919">
        <v>0.1</v>
      </c>
      <c r="BC577" s="919">
        <v>0.01</v>
      </c>
      <c r="BD577" s="919">
        <v>1E-3</v>
      </c>
      <c r="BE577" s="919">
        <v>0.5</v>
      </c>
      <c r="BF577" s="919">
        <v>0.33300000000000002</v>
      </c>
      <c r="BG577" s="919">
        <v>0.2</v>
      </c>
      <c r="BH577" s="2468">
        <v>0.2</v>
      </c>
      <c r="CH577" s="3">
        <v>1</v>
      </c>
    </row>
    <row r="578" spans="2:86" ht="15.75">
      <c r="B578" s="115" t="s">
        <v>16</v>
      </c>
      <c r="C578" s="34" t="str">
        <f>C556</f>
        <v>N NOM DE VOTRE RECETTE | collez la--FAMILLE| Auteur &gt; VOUS</v>
      </c>
      <c r="D578" s="35">
        <f>D556</f>
        <v>4</v>
      </c>
      <c r="E578" s="34" t="str">
        <f>E556</f>
        <v>couverts</v>
      </c>
      <c r="F578" s="36" t="str">
        <f>F556</f>
        <v>Recette mère ► Ballotine de pintade</v>
      </c>
      <c r="G578" s="133" t="s">
        <v>162</v>
      </c>
      <c r="H578" s="133" t="s">
        <v>163</v>
      </c>
      <c r="I578" s="161" t="s">
        <v>148</v>
      </c>
      <c r="J578" s="133" t="s">
        <v>116</v>
      </c>
      <c r="K578" s="133" t="s">
        <v>164</v>
      </c>
      <c r="L578" s="133" t="s">
        <v>165</v>
      </c>
      <c r="M578" s="138" t="s">
        <v>121</v>
      </c>
      <c r="N578" s="173" t="s">
        <v>166</v>
      </c>
      <c r="O578" s="173" t="s">
        <v>167</v>
      </c>
      <c r="P578" s="121" t="s">
        <v>168</v>
      </c>
      <c r="Q578" s="121" t="s">
        <v>169</v>
      </c>
      <c r="R578" s="121" t="s">
        <v>107</v>
      </c>
      <c r="S578" s="2470" t="s">
        <v>1857</v>
      </c>
      <c r="T578" s="934" t="s">
        <v>170</v>
      </c>
      <c r="V578" s="115" t="s">
        <v>16</v>
      </c>
      <c r="W578" s="34" t="str">
        <f>W556</f>
        <v>N NAME OF YOUR RECIPE | paste it — FAMILY|  Author &gt; YOU</v>
      </c>
      <c r="X578" s="35">
        <f>X556</f>
        <v>0.6</v>
      </c>
      <c r="Y578" s="34" t="str">
        <f>Y556</f>
        <v>kg</v>
      </c>
      <c r="Z578" s="36" t="str">
        <f>Z556</f>
        <v>Master recipe ► Guinea fowl ballotine</v>
      </c>
      <c r="AA578" s="133" t="s">
        <v>162</v>
      </c>
      <c r="AB578" s="133" t="s">
        <v>1381</v>
      </c>
      <c r="AC578" s="161" t="s">
        <v>1382</v>
      </c>
      <c r="AD578" s="133" t="s">
        <v>1383</v>
      </c>
      <c r="AE578" s="133" t="s">
        <v>1384</v>
      </c>
      <c r="AF578" s="133" t="s">
        <v>1404</v>
      </c>
      <c r="AG578" s="173" t="s">
        <v>1385</v>
      </c>
      <c r="AH578" s="173" t="s">
        <v>1386</v>
      </c>
      <c r="AI578" s="173" t="s">
        <v>1387</v>
      </c>
      <c r="AJ578" s="121" t="s">
        <v>1388</v>
      </c>
      <c r="AK578" s="121" t="s">
        <v>1389</v>
      </c>
      <c r="AL578" s="121" t="s">
        <v>1390</v>
      </c>
      <c r="AM578" s="934" t="s">
        <v>1857</v>
      </c>
      <c r="AN578" s="934" t="s">
        <v>1391</v>
      </c>
      <c r="AP578" s="115" t="s">
        <v>16</v>
      </c>
      <c r="AQ578" s="34" t="str">
        <f>AQ556</f>
        <v>N NOMBRE DE SU RECETA | pegue esto — FAMILIA| Autor &gt; USTED</v>
      </c>
      <c r="AR578" s="35">
        <f>AR556</f>
        <v>0.6</v>
      </c>
      <c r="AS578" s="34" t="str">
        <f>AS556</f>
        <v>kg</v>
      </c>
      <c r="AT578" s="36" t="str">
        <f>AT556</f>
        <v>Receta madre ► Ballotina de pintada</v>
      </c>
      <c r="AU578" s="133" t="s">
        <v>1362</v>
      </c>
      <c r="AV578" s="133" t="s">
        <v>1363</v>
      </c>
      <c r="AW578" s="161" t="s">
        <v>1364</v>
      </c>
      <c r="AX578" s="133" t="s">
        <v>1365</v>
      </c>
      <c r="AY578" s="133" t="s">
        <v>1366</v>
      </c>
      <c r="AZ578" s="133" t="s">
        <v>1367</v>
      </c>
      <c r="BA578" s="138" t="s">
        <v>1368</v>
      </c>
      <c r="BB578" s="173" t="s">
        <v>1369</v>
      </c>
      <c r="BC578" s="173" t="s">
        <v>1370</v>
      </c>
      <c r="BD578" s="121" t="s">
        <v>1371</v>
      </c>
      <c r="BE578" s="121" t="s">
        <v>1372</v>
      </c>
      <c r="BF578" s="121" t="s">
        <v>1373</v>
      </c>
      <c r="BG578" s="934" t="s">
        <v>1857</v>
      </c>
      <c r="BH578" s="934" t="s">
        <v>1374</v>
      </c>
      <c r="CH578" s="3">
        <v>1</v>
      </c>
    </row>
    <row r="579" spans="2:86" ht="15.75">
      <c r="B579" s="115" t="s">
        <v>16</v>
      </c>
      <c r="C579" s="34" t="str">
        <f>C556</f>
        <v>N NOM DE VOTRE RECETTE | collez la--FAMILLE| Auteur &gt; VOUS</v>
      </c>
      <c r="D579" s="35">
        <f>D556</f>
        <v>4</v>
      </c>
      <c r="E579" s="34" t="str">
        <f>E556</f>
        <v>couverts</v>
      </c>
      <c r="F579" s="36" t="str">
        <f>F556</f>
        <v>Recette mère ► Ballotine de pintade</v>
      </c>
      <c r="G579" s="916">
        <v>2.835E-2</v>
      </c>
      <c r="H579" s="917">
        <v>0.13</v>
      </c>
      <c r="I579" s="918">
        <v>0</v>
      </c>
      <c r="J579" s="917">
        <v>0.2</v>
      </c>
      <c r="K579" s="917">
        <v>0.23</v>
      </c>
      <c r="L579" s="917">
        <v>0.22500000000000001</v>
      </c>
      <c r="M579" s="919">
        <v>0.35</v>
      </c>
      <c r="N579" s="919">
        <v>5.0000000000000001E-3</v>
      </c>
      <c r="O579" s="919">
        <v>5.0000000000000001E-3</v>
      </c>
      <c r="P579" s="919">
        <v>1.4999999999999999E-2</v>
      </c>
      <c r="Q579" s="919">
        <v>0.1</v>
      </c>
      <c r="R579" s="919">
        <v>0.22500000000000001</v>
      </c>
      <c r="S579" s="919">
        <v>4.0000000000000001E-3</v>
      </c>
      <c r="T579" s="2469">
        <v>1E-3</v>
      </c>
      <c r="V579" s="115" t="s">
        <v>16</v>
      </c>
      <c r="W579" s="34" t="str">
        <f>W556</f>
        <v>N NAME OF YOUR RECIPE | paste it — FAMILY|  Author &gt; YOU</v>
      </c>
      <c r="X579" s="35">
        <f>X556</f>
        <v>0.6</v>
      </c>
      <c r="Y579" s="34" t="str">
        <f>Y556</f>
        <v>kg</v>
      </c>
      <c r="Z579" s="36" t="str">
        <f>Z556</f>
        <v>Master recipe ► Guinea fowl ballotine</v>
      </c>
      <c r="AA579" s="921">
        <v>2.835E-2</v>
      </c>
      <c r="AB579" s="922">
        <v>0.13</v>
      </c>
      <c r="AC579" s="923">
        <v>0</v>
      </c>
      <c r="AD579" s="922">
        <v>0.2</v>
      </c>
      <c r="AE579" s="922">
        <v>0.23</v>
      </c>
      <c r="AF579" s="922">
        <v>0.22500000000000001</v>
      </c>
      <c r="AG579" s="919">
        <v>0.35</v>
      </c>
      <c r="AH579" s="919">
        <v>5.0000000000000001E-3</v>
      </c>
      <c r="AI579" s="919">
        <v>5.0000000000000001E-3</v>
      </c>
      <c r="AJ579" s="919">
        <v>1.4999999999999999E-2</v>
      </c>
      <c r="AK579" s="919">
        <v>0.1</v>
      </c>
      <c r="AL579" s="919">
        <v>0.22500000000000001</v>
      </c>
      <c r="AM579" s="919">
        <v>4.0000000000000001E-3</v>
      </c>
      <c r="AN579" s="2469">
        <v>1E-3</v>
      </c>
      <c r="AP579" s="115" t="s">
        <v>16</v>
      </c>
      <c r="AQ579" s="34" t="str">
        <f>AQ556</f>
        <v>N NOMBRE DE SU RECETA | pegue esto — FAMILIA| Autor &gt; USTED</v>
      </c>
      <c r="AR579" s="35">
        <f>AR556</f>
        <v>0.6</v>
      </c>
      <c r="AS579" s="34" t="str">
        <f>AS556</f>
        <v>kg</v>
      </c>
      <c r="AT579" s="36" t="str">
        <f>AT556</f>
        <v>Receta madre ► Ballotina de pintada</v>
      </c>
      <c r="AU579" s="921">
        <v>2.835E-2</v>
      </c>
      <c r="AV579" s="922">
        <v>0.13</v>
      </c>
      <c r="AW579" s="923">
        <v>0</v>
      </c>
      <c r="AX579" s="922">
        <v>0.2</v>
      </c>
      <c r="AY579" s="922">
        <v>0.23</v>
      </c>
      <c r="AZ579" s="922">
        <v>0.22500000000000001</v>
      </c>
      <c r="BA579" s="919">
        <v>0.35</v>
      </c>
      <c r="BB579" s="919">
        <v>5.0000000000000001E-3</v>
      </c>
      <c r="BC579" s="919">
        <v>5.0000000000000001E-3</v>
      </c>
      <c r="BD579" s="919">
        <v>1.4999999999999999E-2</v>
      </c>
      <c r="BE579" s="919">
        <v>0.1</v>
      </c>
      <c r="BF579" s="919">
        <v>0.22500000000000001</v>
      </c>
      <c r="BG579" s="919">
        <v>4.0000000000000001E-3</v>
      </c>
      <c r="BH579" s="2469">
        <v>1E-3</v>
      </c>
      <c r="CH579" s="3">
        <v>1</v>
      </c>
    </row>
    <row r="580" spans="2:86">
      <c r="B580" s="179" t="s">
        <v>11</v>
      </c>
      <c r="C580" s="180" t="str">
        <f>C556</f>
        <v>N NOM DE VOTRE RECETTE | collez la--FAMILLE| Auteur &gt; VOUS</v>
      </c>
      <c r="D580" s="180">
        <f>D556</f>
        <v>4</v>
      </c>
      <c r="E580" s="181" t="str">
        <f>E556</f>
        <v>couverts</v>
      </c>
      <c r="F580" s="182" t="str">
        <f>F556</f>
        <v>Recette mère ► Ballotine de pintade</v>
      </c>
      <c r="G580" s="183" t="str">
        <f t="shared" ref="G580:L580" si="78">G557</f>
        <v>Col.6</v>
      </c>
      <c r="H580" s="183" t="str">
        <f t="shared" si="78"/>
        <v>Col.7</v>
      </c>
      <c r="I580" s="183" t="str">
        <f t="shared" si="78"/>
        <v>Col.8</v>
      </c>
      <c r="J580" s="183" t="str">
        <f t="shared" si="78"/>
        <v>Col.9</v>
      </c>
      <c r="K580" s="183" t="str">
        <f t="shared" si="78"/>
        <v>Col.10</v>
      </c>
      <c r="L580" s="183" t="str">
        <f t="shared" si="78"/>
        <v>Col.11</v>
      </c>
      <c r="M580" s="184" t="s">
        <v>171</v>
      </c>
      <c r="N580" s="1140"/>
      <c r="O580" s="1140"/>
      <c r="P580" s="1140"/>
      <c r="Q580" s="1140"/>
      <c r="R580" s="1140"/>
      <c r="S580" s="1140"/>
      <c r="T580" s="1651"/>
      <c r="V580" s="179" t="s">
        <v>11</v>
      </c>
      <c r="W580" s="180" t="str">
        <f>W556</f>
        <v>N NAME OF YOUR RECIPE | paste it — FAMILY|  Author &gt; YOU</v>
      </c>
      <c r="X580" s="180">
        <f>X556</f>
        <v>0.6</v>
      </c>
      <c r="Y580" s="181" t="str">
        <f>Y556</f>
        <v>kg</v>
      </c>
      <c r="Z580" s="182" t="str">
        <f>Z556</f>
        <v>Master recipe ► Guinea fowl ballotine</v>
      </c>
      <c r="AA580" s="183" t="str">
        <f t="shared" ref="AA580:AF580" si="79">AA557</f>
        <v>Col.6</v>
      </c>
      <c r="AB580" s="183" t="str">
        <f t="shared" si="79"/>
        <v>Col.7</v>
      </c>
      <c r="AC580" s="183" t="str">
        <f t="shared" si="79"/>
        <v>Col.8</v>
      </c>
      <c r="AD580" s="183" t="str">
        <f t="shared" si="79"/>
        <v>Col.9</v>
      </c>
      <c r="AE580" s="183" t="str">
        <f t="shared" si="79"/>
        <v>Col.10</v>
      </c>
      <c r="AF580" s="183" t="str">
        <f t="shared" si="79"/>
        <v>Col.11</v>
      </c>
      <c r="AG580" s="184" t="s">
        <v>1392</v>
      </c>
      <c r="AH580" s="1140"/>
      <c r="AI580" s="1140"/>
      <c r="AJ580" s="1140"/>
      <c r="AK580" s="1140"/>
      <c r="AL580" s="1140"/>
      <c r="AM580" s="1140"/>
      <c r="AN580" s="1651"/>
      <c r="AP580" s="179" t="s">
        <v>11</v>
      </c>
      <c r="AQ580" s="180" t="str">
        <f>AQ556</f>
        <v>N NOMBRE DE SU RECETA | pegue esto — FAMILIA| Autor &gt; USTED</v>
      </c>
      <c r="AR580" s="180">
        <f>AR556</f>
        <v>0.6</v>
      </c>
      <c r="AS580" s="181" t="str">
        <f>AS556</f>
        <v>kg</v>
      </c>
      <c r="AT580" s="182" t="str">
        <f>AT556</f>
        <v>Receta madre ► Ballotina de pintada</v>
      </c>
      <c r="AU580" s="183" t="str">
        <f t="shared" ref="AU580:AZ580" si="80">AU557</f>
        <v>Col.6</v>
      </c>
      <c r="AV580" s="183" t="str">
        <f t="shared" si="80"/>
        <v>Col.7</v>
      </c>
      <c r="AW580" s="183" t="str">
        <f t="shared" si="80"/>
        <v>Col.8</v>
      </c>
      <c r="AX580" s="183" t="str">
        <f t="shared" si="80"/>
        <v>Col.9</v>
      </c>
      <c r="AY580" s="183" t="str">
        <f t="shared" si="80"/>
        <v>Col.10</v>
      </c>
      <c r="AZ580" s="183" t="str">
        <f t="shared" si="80"/>
        <v>Col.11</v>
      </c>
      <c r="BA580" s="184" t="s">
        <v>1355</v>
      </c>
      <c r="BB580" s="185"/>
      <c r="BC580" s="185"/>
      <c r="BD580" s="185"/>
      <c r="BE580" s="185"/>
      <c r="BF580" s="185"/>
      <c r="BG580" s="185"/>
      <c r="BH580" s="1144"/>
      <c r="CH580" s="3">
        <v>1</v>
      </c>
    </row>
    <row r="581" spans="2:86" ht="23.25">
      <c r="B581" s="189" t="s">
        <v>11</v>
      </c>
      <c r="C581" s="1684" t="str">
        <f>C556</f>
        <v>N NOM DE VOTRE RECETTE | collez la--FAMILLE| Auteur &gt; VOUS</v>
      </c>
      <c r="D581" s="1684">
        <f>D556</f>
        <v>4</v>
      </c>
      <c r="E581" s="1685" t="str">
        <f>E556</f>
        <v>couverts</v>
      </c>
      <c r="F581" s="1686" t="str">
        <f>F556</f>
        <v>Recette mère ► Ballotine de pintade</v>
      </c>
      <c r="G581" s="1812"/>
      <c r="H581" s="1812"/>
      <c r="I581" s="1812"/>
      <c r="J581" s="1812"/>
      <c r="K581" s="1812"/>
      <c r="L581" s="1813" t="s">
        <v>8456</v>
      </c>
      <c r="M581" s="1814" t="s">
        <v>855</v>
      </c>
      <c r="N581" s="1644"/>
      <c r="O581" s="1644"/>
      <c r="P581" s="9"/>
      <c r="Q581" s="9"/>
      <c r="R581" s="9"/>
      <c r="S581" s="1646" t="s">
        <v>172</v>
      </c>
      <c r="T581" s="1647" t="s">
        <v>173</v>
      </c>
      <c r="V581" s="189" t="s">
        <v>11</v>
      </c>
      <c r="W581" s="1684" t="str">
        <f>W556</f>
        <v>N NAME OF YOUR RECIPE | paste it — FAMILY|  Author &gt; YOU</v>
      </c>
      <c r="X581" s="1684">
        <f>X556</f>
        <v>0.6</v>
      </c>
      <c r="Y581" s="1685" t="str">
        <f>Y556</f>
        <v>kg</v>
      </c>
      <c r="Z581" s="1686" t="str">
        <f>Z556</f>
        <v>Master recipe ► Guinea fowl ballotine</v>
      </c>
      <c r="AA581" s="1812"/>
      <c r="AB581" s="1812"/>
      <c r="AC581" s="1812"/>
      <c r="AD581" s="1812"/>
      <c r="AE581" s="1812"/>
      <c r="AF581" s="1813" t="s">
        <v>8548</v>
      </c>
      <c r="AG581" s="1814" t="s">
        <v>900</v>
      </c>
      <c r="AH581" s="1644"/>
      <c r="AI581" s="1644"/>
      <c r="AJ581" s="9"/>
      <c r="AK581" s="9"/>
      <c r="AL581" s="9"/>
      <c r="AM581" s="1646" t="s">
        <v>899</v>
      </c>
      <c r="AN581" s="1647" t="s">
        <v>173</v>
      </c>
      <c r="AP581" s="189" t="s">
        <v>11</v>
      </c>
      <c r="AQ581" s="1684" t="str">
        <f>AQ556</f>
        <v>N NOMBRE DE SU RECETA | pegue esto — FAMILIA| Autor &gt; USTED</v>
      </c>
      <c r="AR581" s="1684">
        <f>AR556</f>
        <v>0.6</v>
      </c>
      <c r="AS581" s="1685" t="str">
        <f>AS556</f>
        <v>kg</v>
      </c>
      <c r="AT581" s="1686" t="str">
        <f>AT556</f>
        <v>Receta madre ► Ballotina de pintada</v>
      </c>
      <c r="AU581" s="1812"/>
      <c r="AV581" s="1812"/>
      <c r="AW581" s="1812"/>
      <c r="AX581" s="1812"/>
      <c r="AY581" s="1812"/>
      <c r="AZ581" s="1813" t="s">
        <v>8549</v>
      </c>
      <c r="BA581" s="1814" t="s">
        <v>921</v>
      </c>
      <c r="BB581" s="1649"/>
      <c r="BC581" s="1649"/>
      <c r="BD581" s="186"/>
      <c r="BE581" s="186"/>
      <c r="BF581" s="186"/>
      <c r="BG581" s="187" t="s">
        <v>920</v>
      </c>
      <c r="BH581" s="188" t="s">
        <v>173</v>
      </c>
      <c r="CH581" s="3">
        <v>1</v>
      </c>
    </row>
    <row r="582" spans="2:86" ht="23.25">
      <c r="B582" s="115" t="str">
        <f t="shared" ref="B582:B592" si="81">IF(OR(G582&lt;&gt;"",H582&lt;&gt; "",I582&lt;&gt;"",J582&lt;&gt;""),"A", "►")</f>
        <v>►</v>
      </c>
      <c r="C582" s="190" t="str">
        <f>C556</f>
        <v>N NOM DE VOTRE RECETTE | collez la--FAMILLE| Auteur &gt; VOUS</v>
      </c>
      <c r="D582" s="190">
        <f>D556</f>
        <v>4</v>
      </c>
      <c r="E582" s="191" t="str">
        <f>E556</f>
        <v>couverts</v>
      </c>
      <c r="F582" s="192" t="str">
        <f>F556</f>
        <v>Recette mère ► Ballotine de pintade</v>
      </c>
      <c r="G582" s="533"/>
      <c r="H582" s="533"/>
      <c r="I582" s="533"/>
      <c r="J582" s="533"/>
      <c r="K582" s="1817"/>
      <c r="L582" s="1818">
        <v>0</v>
      </c>
      <c r="M582" s="1819" t="s">
        <v>8457</v>
      </c>
      <c r="N582" s="1644"/>
      <c r="O582" s="1644"/>
      <c r="P582" s="9"/>
      <c r="Q582" s="9"/>
      <c r="R582" s="9"/>
      <c r="S582" s="1650" t="s">
        <v>176</v>
      </c>
      <c r="T582" s="1647" t="s">
        <v>173</v>
      </c>
      <c r="V582" s="115" t="str">
        <f t="shared" ref="V582:V592" si="82">IF(OR(AA582&lt;&gt;"",AB582&lt;&gt; "",AC582&lt;&gt;"",AD582&lt;&gt;""),"A", "►")</f>
        <v>►</v>
      </c>
      <c r="W582" s="190" t="str">
        <f>W556</f>
        <v>N NAME OF YOUR RECIPE | paste it — FAMILY|  Author &gt; YOU</v>
      </c>
      <c r="X582" s="190">
        <f>X556</f>
        <v>0.6</v>
      </c>
      <c r="Y582" s="191" t="str">
        <f>Y556</f>
        <v>kg</v>
      </c>
      <c r="Z582" s="192" t="str">
        <f>Z556</f>
        <v>Master recipe ► Guinea fowl ballotine</v>
      </c>
      <c r="AA582" s="533"/>
      <c r="AB582" s="533"/>
      <c r="AC582" s="533"/>
      <c r="AD582" s="533"/>
      <c r="AE582" s="1817"/>
      <c r="AF582" s="1818">
        <v>0</v>
      </c>
      <c r="AG582" s="1819" t="s">
        <v>8512</v>
      </c>
      <c r="AH582" s="1644"/>
      <c r="AI582" s="1644"/>
      <c r="AJ582" s="9"/>
      <c r="AK582" s="9"/>
      <c r="AL582" s="9"/>
      <c r="AM582" s="1650" t="s">
        <v>901</v>
      </c>
      <c r="AN582" s="1647" t="s">
        <v>173</v>
      </c>
      <c r="AP582" s="115" t="str">
        <f t="shared" ref="AP582:AP592" si="83">IF(OR(AU582&lt;&gt;"",AV582&lt;&gt; "",AW582&lt;&gt;"",AX582&lt;&gt;""),"A", "►")</f>
        <v>►</v>
      </c>
      <c r="AQ582" s="190" t="str">
        <f>AQ556</f>
        <v>N NOMBRE DE SU RECETA | pegue esto — FAMILIA| Autor &gt; USTED</v>
      </c>
      <c r="AR582" s="190">
        <f>AR556</f>
        <v>0.6</v>
      </c>
      <c r="AS582" s="191" t="str">
        <f>AS556</f>
        <v>kg</v>
      </c>
      <c r="AT582" s="192" t="str">
        <f>AT556</f>
        <v>Receta madre ► Ballotina de pintada</v>
      </c>
      <c r="AU582" s="533"/>
      <c r="AV582" s="533"/>
      <c r="AW582" s="533"/>
      <c r="AX582" s="533"/>
      <c r="AY582" s="1817"/>
      <c r="AZ582" s="1818">
        <v>0</v>
      </c>
      <c r="BA582" s="1819" t="s">
        <v>8511</v>
      </c>
      <c r="BB582" s="1644"/>
      <c r="BC582" s="1644"/>
      <c r="BD582" s="9"/>
      <c r="BE582" s="9"/>
      <c r="BF582" s="9"/>
      <c r="BG582" s="1650" t="s">
        <v>922</v>
      </c>
      <c r="BH582" s="1647" t="s">
        <v>173</v>
      </c>
      <c r="CH582" s="3">
        <v>1</v>
      </c>
    </row>
    <row r="583" spans="2:86" ht="18.75">
      <c r="B583" s="115" t="str">
        <f t="shared" si="81"/>
        <v>►</v>
      </c>
      <c r="C583" s="190" t="str">
        <f>C556</f>
        <v>N NOM DE VOTRE RECETTE | collez la--FAMILLE| Auteur &gt; VOUS</v>
      </c>
      <c r="D583" s="190">
        <f>D556</f>
        <v>4</v>
      </c>
      <c r="E583" s="191" t="str">
        <f>E556</f>
        <v>couverts</v>
      </c>
      <c r="F583" s="192" t="str">
        <f>F556</f>
        <v>Recette mère ► Ballotine de pintade</v>
      </c>
      <c r="G583" s="533"/>
      <c r="H583" s="533"/>
      <c r="I583" s="533"/>
      <c r="J583" s="533"/>
      <c r="K583" s="1817"/>
      <c r="L583" s="1821" t="str">
        <f>IF(ISBLANK(M583),"",LARGE(L582:L582,1)+1)</f>
        <v/>
      </c>
      <c r="M583" s="1822"/>
      <c r="N583" s="1644"/>
      <c r="O583" s="1644"/>
      <c r="P583" s="1644"/>
      <c r="Q583" s="1644"/>
      <c r="R583" s="1644"/>
      <c r="S583" s="1644"/>
      <c r="T583" s="1645"/>
      <c r="V583" s="115" t="str">
        <f t="shared" si="82"/>
        <v>►</v>
      </c>
      <c r="W583" s="190" t="str">
        <f>W556</f>
        <v>N NAME OF YOUR RECIPE | paste it — FAMILY|  Author &gt; YOU</v>
      </c>
      <c r="X583" s="190">
        <f>X556</f>
        <v>0.6</v>
      </c>
      <c r="Y583" s="191" t="str">
        <f>Y556</f>
        <v>kg</v>
      </c>
      <c r="Z583" s="192" t="str">
        <f>Z556</f>
        <v>Master recipe ► Guinea fowl ballotine</v>
      </c>
      <c r="AA583" s="533"/>
      <c r="AB583" s="533"/>
      <c r="AC583" s="533"/>
      <c r="AD583" s="533"/>
      <c r="AE583" s="1817"/>
      <c r="AF583" s="1821" t="str">
        <f>IF(ISBLANK(AG583),"",LARGE(AF582:AF582,1)+1)</f>
        <v/>
      </c>
      <c r="AG583" s="1822"/>
      <c r="AH583" s="1644"/>
      <c r="AI583" s="1644"/>
      <c r="AJ583" s="1644"/>
      <c r="AK583" s="1644"/>
      <c r="AL583" s="1644"/>
      <c r="AM583" s="1644"/>
      <c r="AN583" s="1645"/>
      <c r="AP583" s="115" t="str">
        <f t="shared" si="83"/>
        <v>►</v>
      </c>
      <c r="AQ583" s="190" t="str">
        <f>AQ556</f>
        <v>N NOMBRE DE SU RECETA | pegue esto — FAMILIA| Autor &gt; USTED</v>
      </c>
      <c r="AR583" s="190">
        <f>AR556</f>
        <v>0.6</v>
      </c>
      <c r="AS583" s="191" t="str">
        <f>AS556</f>
        <v>kg</v>
      </c>
      <c r="AT583" s="192" t="str">
        <f>AT556</f>
        <v>Receta madre ► Ballotina de pintada</v>
      </c>
      <c r="AU583" s="533"/>
      <c r="AV583" s="533"/>
      <c r="AW583" s="533"/>
      <c r="AX583" s="533"/>
      <c r="AY583" s="1817"/>
      <c r="AZ583" s="1821" t="str">
        <f>IF(ISBLANK(BA583),"",LARGE(AZ582:AZ582,1)+1)</f>
        <v/>
      </c>
      <c r="BA583" s="1822"/>
      <c r="BB583" s="1644"/>
      <c r="BC583" s="1644"/>
      <c r="BD583" s="1644"/>
      <c r="BE583" s="1644"/>
      <c r="BF583" s="1644"/>
      <c r="BG583" s="1644"/>
      <c r="BH583" s="1645"/>
      <c r="CH583" s="3">
        <v>1</v>
      </c>
    </row>
    <row r="584" spans="2:86" ht="18.75">
      <c r="B584" s="115" t="str">
        <f t="shared" si="81"/>
        <v>►</v>
      </c>
      <c r="C584" s="190" t="str">
        <f>C556</f>
        <v>N NOM DE VOTRE RECETTE | collez la--FAMILLE| Auteur &gt; VOUS</v>
      </c>
      <c r="D584" s="190">
        <f>D556</f>
        <v>4</v>
      </c>
      <c r="E584" s="191" t="str">
        <f>E556</f>
        <v>couverts</v>
      </c>
      <c r="F584" s="192" t="str">
        <f>F556</f>
        <v>Recette mère ► Ballotine de pintade</v>
      </c>
      <c r="G584" s="533"/>
      <c r="H584" s="533"/>
      <c r="I584" s="533"/>
      <c r="J584" s="533"/>
      <c r="K584" s="1817"/>
      <c r="L584" s="1821" t="str">
        <f>IF(ISBLANK(M584),"",LARGE(L582:L583,1)+1)</f>
        <v/>
      </c>
      <c r="M584" s="1822"/>
      <c r="N584" s="1644"/>
      <c r="O584" s="1644"/>
      <c r="P584" s="1644"/>
      <c r="Q584" s="1644"/>
      <c r="R584" s="1644"/>
      <c r="S584" s="1644"/>
      <c r="T584" s="1645"/>
      <c r="V584" s="115" t="str">
        <f t="shared" si="82"/>
        <v>►</v>
      </c>
      <c r="W584" s="190" t="str">
        <f>W556</f>
        <v>N NAME OF YOUR RECIPE | paste it — FAMILY|  Author &gt; YOU</v>
      </c>
      <c r="X584" s="190">
        <f>X556</f>
        <v>0.6</v>
      </c>
      <c r="Y584" s="191" t="str">
        <f>Y556</f>
        <v>kg</v>
      </c>
      <c r="Z584" s="192" t="str">
        <f>Z556</f>
        <v>Master recipe ► Guinea fowl ballotine</v>
      </c>
      <c r="AA584" s="533"/>
      <c r="AB584" s="533"/>
      <c r="AC584" s="533"/>
      <c r="AD584" s="533"/>
      <c r="AE584" s="1817"/>
      <c r="AF584" s="1821" t="str">
        <f>IF(ISBLANK(AG584),"",LARGE(AF582:AF583,1)+1)</f>
        <v/>
      </c>
      <c r="AG584" s="1822"/>
      <c r="AH584" s="1644"/>
      <c r="AI584" s="1644"/>
      <c r="AJ584" s="1644"/>
      <c r="AK584" s="1644"/>
      <c r="AL584" s="1644"/>
      <c r="AM584" s="1644"/>
      <c r="AN584" s="1645"/>
      <c r="AP584" s="115" t="str">
        <f t="shared" si="83"/>
        <v>►</v>
      </c>
      <c r="AQ584" s="190" t="str">
        <f>AQ556</f>
        <v>N NOMBRE DE SU RECETA | pegue esto — FAMILIA| Autor &gt; USTED</v>
      </c>
      <c r="AR584" s="190">
        <f>AR556</f>
        <v>0.6</v>
      </c>
      <c r="AS584" s="191" t="str">
        <f>AS556</f>
        <v>kg</v>
      </c>
      <c r="AT584" s="192" t="str">
        <f>AT556</f>
        <v>Receta madre ► Ballotina de pintada</v>
      </c>
      <c r="AU584" s="533"/>
      <c r="AV584" s="533"/>
      <c r="AW584" s="533"/>
      <c r="AX584" s="533"/>
      <c r="AY584" s="1817"/>
      <c r="AZ584" s="1821" t="str">
        <f>IF(ISBLANK(BA584),"",LARGE(AZ582:AZ583,1)+1)</f>
        <v/>
      </c>
      <c r="BA584" s="1822"/>
      <c r="BB584" s="1644"/>
      <c r="BC584" s="1644"/>
      <c r="BD584" s="1644"/>
      <c r="BE584" s="1644"/>
      <c r="BF584" s="1644"/>
      <c r="BG584" s="1644"/>
      <c r="BH584" s="1645"/>
      <c r="CH584" s="3">
        <v>1</v>
      </c>
    </row>
    <row r="585" spans="2:86" ht="18.75">
      <c r="B585" s="115" t="str">
        <f t="shared" si="81"/>
        <v>►</v>
      </c>
      <c r="C585" s="190" t="str">
        <f>C556</f>
        <v>N NOM DE VOTRE RECETTE | collez la--FAMILLE| Auteur &gt; VOUS</v>
      </c>
      <c r="D585" s="190">
        <f>D556</f>
        <v>4</v>
      </c>
      <c r="E585" s="191" t="str">
        <f>E556</f>
        <v>couverts</v>
      </c>
      <c r="F585" s="192" t="str">
        <f>F556</f>
        <v>Recette mère ► Ballotine de pintade</v>
      </c>
      <c r="G585" s="533"/>
      <c r="H585" s="533"/>
      <c r="I585" s="533"/>
      <c r="J585" s="533"/>
      <c r="K585" s="1817"/>
      <c r="L585" s="1821" t="str">
        <f>IF(ISBLANK(M585),"",LARGE(L582:L584,1)+1)</f>
        <v/>
      </c>
      <c r="M585" s="1822"/>
      <c r="N585" s="1644"/>
      <c r="O585" s="1644"/>
      <c r="P585" s="1644"/>
      <c r="Q585" s="1644"/>
      <c r="R585" s="1644"/>
      <c r="S585" s="1644"/>
      <c r="T585" s="1645"/>
      <c r="V585" s="115" t="str">
        <f t="shared" si="82"/>
        <v>►</v>
      </c>
      <c r="W585" s="190" t="str">
        <f>W556</f>
        <v>N NAME OF YOUR RECIPE | paste it — FAMILY|  Author &gt; YOU</v>
      </c>
      <c r="X585" s="190">
        <f>X556</f>
        <v>0.6</v>
      </c>
      <c r="Y585" s="191" t="str">
        <f>Y556</f>
        <v>kg</v>
      </c>
      <c r="Z585" s="192" t="str">
        <f>Z556</f>
        <v>Master recipe ► Guinea fowl ballotine</v>
      </c>
      <c r="AA585" s="533"/>
      <c r="AB585" s="533"/>
      <c r="AC585" s="533"/>
      <c r="AD585" s="533"/>
      <c r="AE585" s="1817"/>
      <c r="AF585" s="1821" t="str">
        <f>IF(ISBLANK(AG585),"",LARGE(AF582:AF584,1)+1)</f>
        <v/>
      </c>
      <c r="AG585" s="1822"/>
      <c r="AH585" s="1644"/>
      <c r="AI585" s="1644"/>
      <c r="AJ585" s="1644"/>
      <c r="AK585" s="1644"/>
      <c r="AL585" s="1644"/>
      <c r="AM585" s="1644"/>
      <c r="AN585" s="1645"/>
      <c r="AP585" s="115" t="str">
        <f t="shared" si="83"/>
        <v>►</v>
      </c>
      <c r="AQ585" s="190" t="str">
        <f>AQ556</f>
        <v>N NOMBRE DE SU RECETA | pegue esto — FAMILIA| Autor &gt; USTED</v>
      </c>
      <c r="AR585" s="190">
        <f>AR556</f>
        <v>0.6</v>
      </c>
      <c r="AS585" s="191" t="str">
        <f>AS556</f>
        <v>kg</v>
      </c>
      <c r="AT585" s="192" t="str">
        <f>AT556</f>
        <v>Receta madre ► Ballotina de pintada</v>
      </c>
      <c r="AU585" s="533"/>
      <c r="AV585" s="533"/>
      <c r="AW585" s="533"/>
      <c r="AX585" s="533"/>
      <c r="AY585" s="1817"/>
      <c r="AZ585" s="1821" t="str">
        <f>IF(ISBLANK(BA585),"",LARGE(AZ582:AZ584,1)+1)</f>
        <v/>
      </c>
      <c r="BA585" s="1822"/>
      <c r="BB585" s="1644"/>
      <c r="BC585" s="1644"/>
      <c r="BD585" s="1644"/>
      <c r="BE585" s="1644"/>
      <c r="BF585" s="1644"/>
      <c r="BG585" s="1644"/>
      <c r="BH585" s="1645"/>
      <c r="CH585" s="3">
        <v>1</v>
      </c>
    </row>
    <row r="586" spans="2:86" ht="18.75">
      <c r="B586" s="115" t="str">
        <f t="shared" si="81"/>
        <v>►</v>
      </c>
      <c r="C586" s="190" t="str">
        <f>C556</f>
        <v>N NOM DE VOTRE RECETTE | collez la--FAMILLE| Auteur &gt; VOUS</v>
      </c>
      <c r="D586" s="190">
        <f>D556</f>
        <v>4</v>
      </c>
      <c r="E586" s="191" t="str">
        <f>E556</f>
        <v>couverts</v>
      </c>
      <c r="F586" s="192" t="str">
        <f>F556</f>
        <v>Recette mère ► Ballotine de pintade</v>
      </c>
      <c r="G586" s="533"/>
      <c r="H586" s="533"/>
      <c r="I586" s="533"/>
      <c r="J586" s="533"/>
      <c r="K586" s="1817"/>
      <c r="L586" s="1821" t="str">
        <f>IF(ISBLANK(M586),"",LARGE(L582:L585,1)+1)</f>
        <v/>
      </c>
      <c r="M586" s="1822"/>
      <c r="N586" s="1644"/>
      <c r="O586" s="1644"/>
      <c r="P586" s="1644"/>
      <c r="Q586" s="1644"/>
      <c r="R586" s="1644"/>
      <c r="S586" s="1644"/>
      <c r="T586" s="1645"/>
      <c r="V586" s="115" t="str">
        <f t="shared" si="82"/>
        <v>►</v>
      </c>
      <c r="W586" s="190" t="str">
        <f>W556</f>
        <v>N NAME OF YOUR RECIPE | paste it — FAMILY|  Author &gt; YOU</v>
      </c>
      <c r="X586" s="190">
        <f>X556</f>
        <v>0.6</v>
      </c>
      <c r="Y586" s="191" t="str">
        <f>Y556</f>
        <v>kg</v>
      </c>
      <c r="Z586" s="192" t="str">
        <f>Z556</f>
        <v>Master recipe ► Guinea fowl ballotine</v>
      </c>
      <c r="AA586" s="533"/>
      <c r="AB586" s="533"/>
      <c r="AC586" s="533"/>
      <c r="AD586" s="533"/>
      <c r="AE586" s="1817"/>
      <c r="AF586" s="1821" t="str">
        <f>IF(ISBLANK(AG586),"",LARGE(AF582:AF585,1)+1)</f>
        <v/>
      </c>
      <c r="AG586" s="1822"/>
      <c r="AH586" s="1644"/>
      <c r="AI586" s="1644"/>
      <c r="AJ586" s="1644"/>
      <c r="AK586" s="1644"/>
      <c r="AL586" s="1644"/>
      <c r="AM586" s="1644"/>
      <c r="AN586" s="1645"/>
      <c r="AP586" s="115" t="str">
        <f t="shared" si="83"/>
        <v>►</v>
      </c>
      <c r="AQ586" s="190" t="str">
        <f>AQ556</f>
        <v>N NOMBRE DE SU RECETA | pegue esto — FAMILIA| Autor &gt; USTED</v>
      </c>
      <c r="AR586" s="190">
        <f>AR556</f>
        <v>0.6</v>
      </c>
      <c r="AS586" s="191" t="str">
        <f>AS556</f>
        <v>kg</v>
      </c>
      <c r="AT586" s="192" t="str">
        <f>AT556</f>
        <v>Receta madre ► Ballotina de pintada</v>
      </c>
      <c r="AU586" s="533"/>
      <c r="AV586" s="533"/>
      <c r="AW586" s="533"/>
      <c r="AX586" s="533"/>
      <c r="AY586" s="1817"/>
      <c r="AZ586" s="1821" t="str">
        <f>IF(ISBLANK(BA586),"",LARGE(AZ582:AZ585,1)+1)</f>
        <v/>
      </c>
      <c r="BA586" s="1822"/>
      <c r="BB586" s="1644"/>
      <c r="BC586" s="1644"/>
      <c r="BD586" s="1644"/>
      <c r="BE586" s="1644"/>
      <c r="BF586" s="1644"/>
      <c r="BG586" s="1644"/>
      <c r="BH586" s="1645"/>
      <c r="CH586" s="3">
        <v>1</v>
      </c>
    </row>
    <row r="587" spans="2:86" ht="18.75">
      <c r="B587" s="115" t="str">
        <f t="shared" si="81"/>
        <v>►</v>
      </c>
      <c r="C587" s="190" t="str">
        <f>C556</f>
        <v>N NOM DE VOTRE RECETTE | collez la--FAMILLE| Auteur &gt; VOUS</v>
      </c>
      <c r="D587" s="190">
        <f>D556</f>
        <v>4</v>
      </c>
      <c r="E587" s="191" t="str">
        <f>E556</f>
        <v>couverts</v>
      </c>
      <c r="F587" s="192" t="str">
        <f>F556</f>
        <v>Recette mère ► Ballotine de pintade</v>
      </c>
      <c r="G587" s="533"/>
      <c r="H587" s="533"/>
      <c r="I587" s="533"/>
      <c r="J587" s="533"/>
      <c r="K587" s="1817"/>
      <c r="L587" s="1821" t="str">
        <f>IF(ISBLANK(M587),"",LARGE(L582:L586,1)+1)</f>
        <v/>
      </c>
      <c r="M587" s="1822"/>
      <c r="N587" s="1644"/>
      <c r="O587" s="1644"/>
      <c r="P587" s="1644"/>
      <c r="Q587" s="1644"/>
      <c r="R587" s="1644"/>
      <c r="S587" s="1644"/>
      <c r="T587" s="1645"/>
      <c r="V587" s="115" t="str">
        <f t="shared" si="82"/>
        <v>►</v>
      </c>
      <c r="W587" s="190" t="str">
        <f>W556</f>
        <v>N NAME OF YOUR RECIPE | paste it — FAMILY|  Author &gt; YOU</v>
      </c>
      <c r="X587" s="190">
        <f>X556</f>
        <v>0.6</v>
      </c>
      <c r="Y587" s="191" t="str">
        <f>Y556</f>
        <v>kg</v>
      </c>
      <c r="Z587" s="192" t="str">
        <f>Z556</f>
        <v>Master recipe ► Guinea fowl ballotine</v>
      </c>
      <c r="AA587" s="533"/>
      <c r="AB587" s="533"/>
      <c r="AC587" s="533"/>
      <c r="AD587" s="533"/>
      <c r="AE587" s="1817"/>
      <c r="AF587" s="1821" t="str">
        <f>IF(ISBLANK(AG587),"",LARGE(AF582:AF586,1)+1)</f>
        <v/>
      </c>
      <c r="AG587" s="1822"/>
      <c r="AH587" s="1644"/>
      <c r="AI587" s="1644"/>
      <c r="AJ587" s="1644"/>
      <c r="AK587" s="1644"/>
      <c r="AL587" s="1644"/>
      <c r="AM587" s="1644"/>
      <c r="AN587" s="1645"/>
      <c r="AP587" s="115" t="str">
        <f t="shared" si="83"/>
        <v>►</v>
      </c>
      <c r="AQ587" s="190" t="str">
        <f>AQ556</f>
        <v>N NOMBRE DE SU RECETA | pegue esto — FAMILIA| Autor &gt; USTED</v>
      </c>
      <c r="AR587" s="190">
        <f>AR556</f>
        <v>0.6</v>
      </c>
      <c r="AS587" s="191" t="str">
        <f>AS556</f>
        <v>kg</v>
      </c>
      <c r="AT587" s="192" t="str">
        <f>AT556</f>
        <v>Receta madre ► Ballotina de pintada</v>
      </c>
      <c r="AU587" s="533"/>
      <c r="AV587" s="533"/>
      <c r="AW587" s="533"/>
      <c r="AX587" s="533"/>
      <c r="AY587" s="1817"/>
      <c r="AZ587" s="1821" t="str">
        <f>IF(ISBLANK(BA587),"",LARGE(AZ582:AZ586,1)+1)</f>
        <v/>
      </c>
      <c r="BA587" s="1822"/>
      <c r="BB587" s="1644"/>
      <c r="BC587" s="1644"/>
      <c r="BD587" s="1644"/>
      <c r="BE587" s="1644"/>
      <c r="BF587" s="1644"/>
      <c r="BG587" s="1644"/>
      <c r="BH587" s="1645"/>
      <c r="CH587" s="3">
        <v>1</v>
      </c>
    </row>
    <row r="588" spans="2:86" ht="18.75">
      <c r="B588" s="115" t="str">
        <f t="shared" si="81"/>
        <v>►</v>
      </c>
      <c r="C588" s="190" t="str">
        <f>C556</f>
        <v>N NOM DE VOTRE RECETTE | collez la--FAMILLE| Auteur &gt; VOUS</v>
      </c>
      <c r="D588" s="190">
        <f>D556</f>
        <v>4</v>
      </c>
      <c r="E588" s="191" t="str">
        <f>E556</f>
        <v>couverts</v>
      </c>
      <c r="F588" s="192" t="str">
        <f>F556</f>
        <v>Recette mère ► Ballotine de pintade</v>
      </c>
      <c r="G588" s="533"/>
      <c r="H588" s="533"/>
      <c r="I588" s="533"/>
      <c r="J588" s="533"/>
      <c r="K588" s="1817"/>
      <c r="L588" s="1821" t="str">
        <f>IF(ISBLANK(M588),"",LARGE(L582:L587,1)+1)</f>
        <v/>
      </c>
      <c r="M588" s="1822"/>
      <c r="N588" s="1644"/>
      <c r="O588" s="1644"/>
      <c r="P588" s="1644"/>
      <c r="Q588" s="1644"/>
      <c r="R588" s="1644"/>
      <c r="S588" s="1644"/>
      <c r="T588" s="1645"/>
      <c r="V588" s="115" t="str">
        <f t="shared" si="82"/>
        <v>►</v>
      </c>
      <c r="W588" s="190" t="str">
        <f>W556</f>
        <v>N NAME OF YOUR RECIPE | paste it — FAMILY|  Author &gt; YOU</v>
      </c>
      <c r="X588" s="190">
        <f>X556</f>
        <v>0.6</v>
      </c>
      <c r="Y588" s="191" t="str">
        <f>Y556</f>
        <v>kg</v>
      </c>
      <c r="Z588" s="192" t="str">
        <f>Z556</f>
        <v>Master recipe ► Guinea fowl ballotine</v>
      </c>
      <c r="AA588" s="533"/>
      <c r="AB588" s="533"/>
      <c r="AC588" s="533"/>
      <c r="AD588" s="533"/>
      <c r="AE588" s="1817"/>
      <c r="AF588" s="1821" t="str">
        <f>IF(ISBLANK(AG588),"",LARGE(AF582:AF587,1)+1)</f>
        <v/>
      </c>
      <c r="AG588" s="1822"/>
      <c r="AH588" s="1644"/>
      <c r="AI588" s="1644"/>
      <c r="AJ588" s="1644"/>
      <c r="AK588" s="1644"/>
      <c r="AL588" s="1644"/>
      <c r="AM588" s="1644"/>
      <c r="AN588" s="1645"/>
      <c r="AP588" s="115" t="str">
        <f t="shared" si="83"/>
        <v>►</v>
      </c>
      <c r="AQ588" s="190" t="str">
        <f>AQ556</f>
        <v>N NOMBRE DE SU RECETA | pegue esto — FAMILIA| Autor &gt; USTED</v>
      </c>
      <c r="AR588" s="190">
        <f>AR556</f>
        <v>0.6</v>
      </c>
      <c r="AS588" s="191" t="str">
        <f>AS556</f>
        <v>kg</v>
      </c>
      <c r="AT588" s="192" t="str">
        <f>AT556</f>
        <v>Receta madre ► Ballotina de pintada</v>
      </c>
      <c r="AU588" s="533"/>
      <c r="AV588" s="533"/>
      <c r="AW588" s="533"/>
      <c r="AX588" s="533"/>
      <c r="AY588" s="1817"/>
      <c r="AZ588" s="1821" t="str">
        <f>IF(ISBLANK(BA588),"",LARGE(AZ582:AZ587,1)+1)</f>
        <v/>
      </c>
      <c r="BA588" s="1822"/>
      <c r="BB588" s="1644"/>
      <c r="BC588" s="1644"/>
      <c r="BD588" s="1644"/>
      <c r="BE588" s="1644"/>
      <c r="BF588" s="1644"/>
      <c r="BG588" s="1644"/>
      <c r="BH588" s="1645"/>
      <c r="CH588" s="3">
        <v>1</v>
      </c>
    </row>
    <row r="589" spans="2:86" ht="18.75">
      <c r="B589" s="115" t="str">
        <f t="shared" si="81"/>
        <v>►</v>
      </c>
      <c r="C589" s="190" t="str">
        <f>C556</f>
        <v>N NOM DE VOTRE RECETTE | collez la--FAMILLE| Auteur &gt; VOUS</v>
      </c>
      <c r="D589" s="190">
        <f>D556</f>
        <v>4</v>
      </c>
      <c r="E589" s="191" t="str">
        <f>E556</f>
        <v>couverts</v>
      </c>
      <c r="F589" s="192" t="str">
        <f>F556</f>
        <v>Recette mère ► Ballotine de pintade</v>
      </c>
      <c r="G589" s="533"/>
      <c r="H589" s="533"/>
      <c r="I589" s="533"/>
      <c r="J589" s="533"/>
      <c r="K589" s="1817"/>
      <c r="L589" s="1821" t="str">
        <f>IF(ISBLANK(M589),"",LARGE(L582:L588,1)+1)</f>
        <v/>
      </c>
      <c r="M589" s="1822"/>
      <c r="N589" s="1644"/>
      <c r="O589" s="1644"/>
      <c r="P589" s="1644"/>
      <c r="Q589" s="1644"/>
      <c r="R589" s="1644"/>
      <c r="S589" s="1644"/>
      <c r="T589" s="1645"/>
      <c r="V589" s="115" t="str">
        <f t="shared" si="82"/>
        <v>►</v>
      </c>
      <c r="W589" s="190" t="str">
        <f>W556</f>
        <v>N NAME OF YOUR RECIPE | paste it — FAMILY|  Author &gt; YOU</v>
      </c>
      <c r="X589" s="190">
        <f>X556</f>
        <v>0.6</v>
      </c>
      <c r="Y589" s="191" t="str">
        <f>Y556</f>
        <v>kg</v>
      </c>
      <c r="Z589" s="192" t="str">
        <f>Z556</f>
        <v>Master recipe ► Guinea fowl ballotine</v>
      </c>
      <c r="AA589" s="533"/>
      <c r="AB589" s="533"/>
      <c r="AC589" s="533"/>
      <c r="AD589" s="533"/>
      <c r="AE589" s="1817"/>
      <c r="AF589" s="1821" t="str">
        <f>IF(ISBLANK(AG589),"",LARGE(AF582:AF588,1)+1)</f>
        <v/>
      </c>
      <c r="AG589" s="1822"/>
      <c r="AH589" s="1644"/>
      <c r="AI589" s="1644"/>
      <c r="AJ589" s="1644"/>
      <c r="AK589" s="1644"/>
      <c r="AL589" s="1644"/>
      <c r="AM589" s="1644"/>
      <c r="AN589" s="1645"/>
      <c r="AP589" s="115" t="str">
        <f t="shared" si="83"/>
        <v>►</v>
      </c>
      <c r="AQ589" s="190" t="str">
        <f>AQ556</f>
        <v>N NOMBRE DE SU RECETA | pegue esto — FAMILIA| Autor &gt; USTED</v>
      </c>
      <c r="AR589" s="190">
        <f>AR556</f>
        <v>0.6</v>
      </c>
      <c r="AS589" s="191" t="str">
        <f>AS556</f>
        <v>kg</v>
      </c>
      <c r="AT589" s="192" t="str">
        <f>AT556</f>
        <v>Receta madre ► Ballotina de pintada</v>
      </c>
      <c r="AU589" s="533"/>
      <c r="AV589" s="533"/>
      <c r="AW589" s="533"/>
      <c r="AX589" s="533"/>
      <c r="AY589" s="1817"/>
      <c r="AZ589" s="1821" t="str">
        <f>IF(ISBLANK(BA589),"",LARGE(AZ582:AZ588,1)+1)</f>
        <v/>
      </c>
      <c r="BA589" s="1822"/>
      <c r="BB589" s="1644"/>
      <c r="BC589" s="1644"/>
      <c r="BD589" s="1644"/>
      <c r="BE589" s="1644"/>
      <c r="BF589" s="1644"/>
      <c r="BG589" s="1644"/>
      <c r="BH589" s="1645"/>
      <c r="CH589" s="3">
        <v>1</v>
      </c>
    </row>
    <row r="590" spans="2:86" ht="18.75">
      <c r="B590" s="115" t="str">
        <f t="shared" si="81"/>
        <v>►</v>
      </c>
      <c r="C590" s="190" t="str">
        <f>C556</f>
        <v>N NOM DE VOTRE RECETTE | collez la--FAMILLE| Auteur &gt; VOUS</v>
      </c>
      <c r="D590" s="190">
        <f>D556</f>
        <v>4</v>
      </c>
      <c r="E590" s="191" t="str">
        <f>E556</f>
        <v>couverts</v>
      </c>
      <c r="F590" s="192" t="str">
        <f>F556</f>
        <v>Recette mère ► Ballotine de pintade</v>
      </c>
      <c r="G590" s="533"/>
      <c r="H590" s="533"/>
      <c r="I590" s="533"/>
      <c r="J590" s="533"/>
      <c r="K590" s="1817"/>
      <c r="L590" s="1821" t="str">
        <f>IF(ISBLANK(M590),"",LARGE(L582:L589,1)+1)</f>
        <v/>
      </c>
      <c r="M590" s="1822"/>
      <c r="N590" s="1644"/>
      <c r="O590" s="1644"/>
      <c r="P590" s="1644"/>
      <c r="Q590" s="1644"/>
      <c r="R590" s="1644"/>
      <c r="S590" s="1644"/>
      <c r="T590" s="1645"/>
      <c r="V590" s="115" t="str">
        <f t="shared" si="82"/>
        <v>►</v>
      </c>
      <c r="W590" s="190" t="str">
        <f>W556</f>
        <v>N NAME OF YOUR RECIPE | paste it — FAMILY|  Author &gt; YOU</v>
      </c>
      <c r="X590" s="190">
        <f>X556</f>
        <v>0.6</v>
      </c>
      <c r="Y590" s="191" t="str">
        <f>Y556</f>
        <v>kg</v>
      </c>
      <c r="Z590" s="192" t="str">
        <f>Z556</f>
        <v>Master recipe ► Guinea fowl ballotine</v>
      </c>
      <c r="AA590" s="533"/>
      <c r="AB590" s="533"/>
      <c r="AC590" s="533"/>
      <c r="AD590" s="533"/>
      <c r="AE590" s="1817"/>
      <c r="AF590" s="1821" t="str">
        <f>IF(ISBLANK(AG590),"",LARGE(AF582:AF589,1)+1)</f>
        <v/>
      </c>
      <c r="AG590" s="1822"/>
      <c r="AH590" s="1644"/>
      <c r="AI590" s="1644"/>
      <c r="AJ590" s="1644"/>
      <c r="AK590" s="1644"/>
      <c r="AL590" s="1644"/>
      <c r="AM590" s="1644"/>
      <c r="AN590" s="1645"/>
      <c r="AP590" s="115" t="str">
        <f t="shared" si="83"/>
        <v>►</v>
      </c>
      <c r="AQ590" s="190" t="str">
        <f>AQ556</f>
        <v>N NOMBRE DE SU RECETA | pegue esto — FAMILIA| Autor &gt; USTED</v>
      </c>
      <c r="AR590" s="190">
        <f>AR556</f>
        <v>0.6</v>
      </c>
      <c r="AS590" s="191" t="str">
        <f>AS556</f>
        <v>kg</v>
      </c>
      <c r="AT590" s="192" t="str">
        <f>AT556</f>
        <v>Receta madre ► Ballotina de pintada</v>
      </c>
      <c r="AU590" s="533"/>
      <c r="AV590" s="533"/>
      <c r="AW590" s="533"/>
      <c r="AX590" s="533"/>
      <c r="AY590" s="1817"/>
      <c r="AZ590" s="1821" t="str">
        <f>IF(ISBLANK(BA590),"",LARGE(AZ582:AZ589,1)+1)</f>
        <v/>
      </c>
      <c r="BA590" s="1822"/>
      <c r="BB590" s="1644"/>
      <c r="BC590" s="1644"/>
      <c r="BD590" s="1644"/>
      <c r="BE590" s="1644"/>
      <c r="BF590" s="1644"/>
      <c r="BG590" s="1644"/>
      <c r="BH590" s="1645"/>
      <c r="CH590" s="3">
        <v>1</v>
      </c>
    </row>
    <row r="591" spans="2:86" ht="18.75">
      <c r="B591" s="115" t="str">
        <f t="shared" si="81"/>
        <v>►</v>
      </c>
      <c r="C591" s="190" t="str">
        <f>C556</f>
        <v>N NOM DE VOTRE RECETTE | collez la--FAMILLE| Auteur &gt; VOUS</v>
      </c>
      <c r="D591" s="190">
        <f>D556</f>
        <v>4</v>
      </c>
      <c r="E591" s="191" t="str">
        <f>E556</f>
        <v>couverts</v>
      </c>
      <c r="F591" s="192" t="str">
        <f>F556</f>
        <v>Recette mère ► Ballotine de pintade</v>
      </c>
      <c r="G591" s="533"/>
      <c r="H591" s="533"/>
      <c r="I591" s="533"/>
      <c r="J591" s="533"/>
      <c r="K591" s="1817"/>
      <c r="L591" s="1821" t="str">
        <f>IF(ISBLANK(M591),"",LARGE(L582:L590,1)+1)</f>
        <v/>
      </c>
      <c r="M591" s="1822"/>
      <c r="N591" s="1644"/>
      <c r="O591" s="1644"/>
      <c r="P591" s="1644"/>
      <c r="Q591" s="1644"/>
      <c r="R591" s="1644"/>
      <c r="S591" s="1644"/>
      <c r="T591" s="1645"/>
      <c r="V591" s="115" t="str">
        <f t="shared" si="82"/>
        <v>►</v>
      </c>
      <c r="W591" s="190" t="str">
        <f>W556</f>
        <v>N NAME OF YOUR RECIPE | paste it — FAMILY|  Author &gt; YOU</v>
      </c>
      <c r="X591" s="190">
        <f>X556</f>
        <v>0.6</v>
      </c>
      <c r="Y591" s="191" t="str">
        <f>Y556</f>
        <v>kg</v>
      </c>
      <c r="Z591" s="192" t="str">
        <f>Z556</f>
        <v>Master recipe ► Guinea fowl ballotine</v>
      </c>
      <c r="AA591" s="533"/>
      <c r="AB591" s="533"/>
      <c r="AC591" s="533"/>
      <c r="AD591" s="533"/>
      <c r="AE591" s="1817"/>
      <c r="AF591" s="1821" t="str">
        <f>IF(ISBLANK(AG591),"",LARGE(AF582:AF590,1)+1)</f>
        <v/>
      </c>
      <c r="AG591" s="1822"/>
      <c r="AH591" s="1644"/>
      <c r="AI591" s="1644"/>
      <c r="AJ591" s="1644"/>
      <c r="AK591" s="1644"/>
      <c r="AL591" s="1644"/>
      <c r="AM591" s="1644"/>
      <c r="AN591" s="1645"/>
      <c r="AP591" s="115" t="str">
        <f t="shared" si="83"/>
        <v>►</v>
      </c>
      <c r="AQ591" s="190" t="str">
        <f>AQ556</f>
        <v>N NOMBRE DE SU RECETA | pegue esto — FAMILIA| Autor &gt; USTED</v>
      </c>
      <c r="AR591" s="190">
        <f>AR556</f>
        <v>0.6</v>
      </c>
      <c r="AS591" s="191" t="str">
        <f>AS556</f>
        <v>kg</v>
      </c>
      <c r="AT591" s="192" t="str">
        <f>AT556</f>
        <v>Receta madre ► Ballotina de pintada</v>
      </c>
      <c r="AU591" s="533"/>
      <c r="AV591" s="533"/>
      <c r="AW591" s="533"/>
      <c r="AX591" s="533"/>
      <c r="AY591" s="1817"/>
      <c r="AZ591" s="1821" t="str">
        <f>IF(ISBLANK(BA591),"",LARGE(AZ582:AZ590,1)+1)</f>
        <v/>
      </c>
      <c r="BA591" s="1822"/>
      <c r="BB591" s="1644"/>
      <c r="BC591" s="1644"/>
      <c r="BD591" s="1644"/>
      <c r="BE591" s="1644"/>
      <c r="BF591" s="1644"/>
      <c r="BG591" s="1644"/>
      <c r="BH591" s="1645"/>
      <c r="CH591" s="3">
        <v>1</v>
      </c>
    </row>
    <row r="592" spans="2:86" ht="18.75">
      <c r="B592" s="115" t="str">
        <f t="shared" si="81"/>
        <v>►</v>
      </c>
      <c r="C592" s="190" t="str">
        <f>C556</f>
        <v>N NOM DE VOTRE RECETTE | collez la--FAMILLE| Auteur &gt; VOUS</v>
      </c>
      <c r="D592" s="190">
        <f>D556</f>
        <v>4</v>
      </c>
      <c r="E592" s="191" t="str">
        <f>E556</f>
        <v>couverts</v>
      </c>
      <c r="F592" s="192" t="str">
        <f>F556</f>
        <v>Recette mère ► Ballotine de pintade</v>
      </c>
      <c r="G592" s="533"/>
      <c r="H592" s="533"/>
      <c r="I592" s="533"/>
      <c r="J592" s="533"/>
      <c r="K592" s="1817"/>
      <c r="L592" s="1821" t="str">
        <f>IF(ISBLANK(M592),"",LARGE(L582:L591,1)+1)</f>
        <v/>
      </c>
      <c r="M592" s="1822"/>
      <c r="N592" s="1644"/>
      <c r="O592" s="1644"/>
      <c r="P592" s="1644"/>
      <c r="Q592" s="1644"/>
      <c r="R592" s="1644"/>
      <c r="S592" s="1644"/>
      <c r="T592" s="1645"/>
      <c r="V592" s="115" t="str">
        <f t="shared" si="82"/>
        <v>►</v>
      </c>
      <c r="W592" s="190" t="str">
        <f>W556</f>
        <v>N NAME OF YOUR RECIPE | paste it — FAMILY|  Author &gt; YOU</v>
      </c>
      <c r="X592" s="190">
        <f>X556</f>
        <v>0.6</v>
      </c>
      <c r="Y592" s="191" t="str">
        <f>Y556</f>
        <v>kg</v>
      </c>
      <c r="Z592" s="192" t="str">
        <f>Z556</f>
        <v>Master recipe ► Guinea fowl ballotine</v>
      </c>
      <c r="AA592" s="533"/>
      <c r="AB592" s="533"/>
      <c r="AC592" s="533"/>
      <c r="AD592" s="533"/>
      <c r="AE592" s="1817"/>
      <c r="AF592" s="1821" t="str">
        <f>IF(ISBLANK(AG592),"",LARGE(AF582:AF591,1)+1)</f>
        <v/>
      </c>
      <c r="AG592" s="1822"/>
      <c r="AH592" s="1644"/>
      <c r="AI592" s="1644"/>
      <c r="AJ592" s="1644"/>
      <c r="AK592" s="1644"/>
      <c r="AL592" s="1644"/>
      <c r="AM592" s="1644"/>
      <c r="AN592" s="1645"/>
      <c r="AP592" s="115" t="str">
        <f t="shared" si="83"/>
        <v>►</v>
      </c>
      <c r="AQ592" s="190" t="str">
        <f>AQ556</f>
        <v>N NOMBRE DE SU RECETA | pegue esto — FAMILIA| Autor &gt; USTED</v>
      </c>
      <c r="AR592" s="190">
        <f>AR556</f>
        <v>0.6</v>
      </c>
      <c r="AS592" s="191" t="str">
        <f>AS556</f>
        <v>kg</v>
      </c>
      <c r="AT592" s="192" t="str">
        <f>AT556</f>
        <v>Receta madre ► Ballotina de pintada</v>
      </c>
      <c r="AU592" s="533"/>
      <c r="AV592" s="533"/>
      <c r="AW592" s="533"/>
      <c r="AX592" s="533"/>
      <c r="AY592" s="1817"/>
      <c r="AZ592" s="1821" t="str">
        <f>IF(ISBLANK(BA592),"",LARGE(AZ582:AZ591,1)+1)</f>
        <v/>
      </c>
      <c r="BA592" s="1822"/>
      <c r="BB592" s="1644"/>
      <c r="BC592" s="1644"/>
      <c r="BD592" s="1644"/>
      <c r="BE592" s="1644"/>
      <c r="BF592" s="1644"/>
      <c r="BG592" s="1644"/>
      <c r="BH592" s="1645"/>
      <c r="CH592" s="3">
        <v>1</v>
      </c>
    </row>
    <row r="593" spans="1:88" ht="18.75">
      <c r="B593" s="230" t="s">
        <v>16</v>
      </c>
      <c r="C593" s="190" t="str">
        <f>C556</f>
        <v>N NOM DE VOTRE RECETTE | collez la--FAMILLE| Auteur &gt; VOUS</v>
      </c>
      <c r="D593" s="190">
        <f>D556</f>
        <v>4</v>
      </c>
      <c r="E593" s="191" t="str">
        <f>E556</f>
        <v>couverts</v>
      </c>
      <c r="F593" s="192" t="str">
        <f>F556</f>
        <v>Recette mère ► Ballotine de pintade</v>
      </c>
      <c r="G593" s="533"/>
      <c r="H593" s="533"/>
      <c r="I593" s="533"/>
      <c r="J593" s="533"/>
      <c r="K593" s="1817"/>
      <c r="L593" s="1821" t="str">
        <f>IF(ISBLANK(M593),"",LARGE(L582:L592,1)+1)</f>
        <v/>
      </c>
      <c r="M593" s="1822"/>
      <c r="N593" s="1644"/>
      <c r="O593" s="1644"/>
      <c r="P593" s="1644"/>
      <c r="Q593" s="1644"/>
      <c r="R593" s="1644"/>
      <c r="S593" s="1644"/>
      <c r="T593" s="1645"/>
      <c r="V593" s="230" t="s">
        <v>16</v>
      </c>
      <c r="W593" s="190" t="str">
        <f>W556</f>
        <v>N NAME OF YOUR RECIPE | paste it — FAMILY|  Author &gt; YOU</v>
      </c>
      <c r="X593" s="190">
        <f>X556</f>
        <v>0.6</v>
      </c>
      <c r="Y593" s="191" t="str">
        <f>Y556</f>
        <v>kg</v>
      </c>
      <c r="Z593" s="192" t="str">
        <f>Z556</f>
        <v>Master recipe ► Guinea fowl ballotine</v>
      </c>
      <c r="AA593" s="533"/>
      <c r="AB593" s="533"/>
      <c r="AC593" s="533"/>
      <c r="AD593" s="533"/>
      <c r="AE593" s="1817"/>
      <c r="AF593" s="1821" t="str">
        <f>IF(ISBLANK(AG593),"",LARGE(AF582:AF592,1)+1)</f>
        <v/>
      </c>
      <c r="AG593" s="1822"/>
      <c r="AH593" s="1644"/>
      <c r="AI593" s="1644"/>
      <c r="AJ593" s="1644"/>
      <c r="AK593" s="1644"/>
      <c r="AL593" s="1644"/>
      <c r="AM593" s="1644"/>
      <c r="AN593" s="1645"/>
      <c r="AP593" s="230" t="s">
        <v>16</v>
      </c>
      <c r="AQ593" s="190" t="str">
        <f>AQ556</f>
        <v>N NOMBRE DE SU RECETA | pegue esto — FAMILIA| Autor &gt; USTED</v>
      </c>
      <c r="AR593" s="190">
        <f>AR556</f>
        <v>0.6</v>
      </c>
      <c r="AS593" s="191" t="str">
        <f>AS556</f>
        <v>kg</v>
      </c>
      <c r="AT593" s="192" t="str">
        <f>AT556</f>
        <v>Receta madre ► Ballotina de pintada</v>
      </c>
      <c r="AU593" s="533"/>
      <c r="AV593" s="533"/>
      <c r="AW593" s="533"/>
      <c r="AX593" s="533"/>
      <c r="AY593" s="1817"/>
      <c r="AZ593" s="1821" t="str">
        <f>IF(ISBLANK(BA593),"",LARGE(AZ582:AZ592,1)+1)</f>
        <v/>
      </c>
      <c r="BA593" s="1822"/>
      <c r="BB593" s="1644"/>
      <c r="BC593" s="1644"/>
      <c r="BD593" s="1644"/>
      <c r="BE593" s="1644"/>
      <c r="BF593" s="1644"/>
      <c r="BG593" s="1644"/>
      <c r="BH593" s="1645"/>
      <c r="CH593" s="3">
        <v>1</v>
      </c>
    </row>
    <row r="594" spans="1:88" ht="19.5" thickBot="1">
      <c r="B594" s="230" t="s">
        <v>11</v>
      </c>
      <c r="C594" s="190" t="str">
        <f>C556</f>
        <v>N NOM DE VOTRE RECETTE | collez la--FAMILLE| Auteur &gt; VOUS</v>
      </c>
      <c r="D594" s="190">
        <f>D556</f>
        <v>4</v>
      </c>
      <c r="E594" s="191" t="str">
        <f>E556</f>
        <v>couverts</v>
      </c>
      <c r="F594" s="192" t="str">
        <f>F556</f>
        <v>Recette mère ► Ballotine de pintade</v>
      </c>
      <c r="G594" s="201"/>
      <c r="H594" s="1644"/>
      <c r="I594" s="1644"/>
      <c r="J594" s="253" t="s">
        <v>216</v>
      </c>
      <c r="K594" s="206" t="s">
        <v>1419</v>
      </c>
      <c r="L594" s="1644"/>
      <c r="M594" s="1644"/>
      <c r="N594" s="1644"/>
      <c r="O594" s="1644"/>
      <c r="P594" s="1644"/>
      <c r="Q594" s="1644"/>
      <c r="R594" s="1644"/>
      <c r="S594" s="1644"/>
      <c r="T594" s="1645"/>
      <c r="V594" s="230" t="s">
        <v>11</v>
      </c>
      <c r="W594" s="190" t="str">
        <f>W556</f>
        <v>N NAME OF YOUR RECIPE | paste it — FAMILY|  Author &gt; YOU</v>
      </c>
      <c r="X594" s="190">
        <f>X556</f>
        <v>0.6</v>
      </c>
      <c r="Y594" s="191" t="str">
        <f>Y556</f>
        <v>kg</v>
      </c>
      <c r="Z594" s="192" t="str">
        <f>Z556</f>
        <v>Master recipe ► Guinea fowl ballotine</v>
      </c>
      <c r="AA594" s="201"/>
      <c r="AB594" s="206"/>
      <c r="AC594" s="904" t="s">
        <v>1354</v>
      </c>
      <c r="AD594" s="253" t="s">
        <v>216</v>
      </c>
      <c r="AE594" s="206" t="s">
        <v>1416</v>
      </c>
      <c r="AF594" s="1644"/>
      <c r="AG594" s="1644"/>
      <c r="AH594" s="1644"/>
      <c r="AI594" s="1644"/>
      <c r="AJ594" s="1644"/>
      <c r="AK594" s="1644"/>
      <c r="AL594" s="1644"/>
      <c r="AM594" s="1644"/>
      <c r="AN594" s="1645"/>
      <c r="AP594" s="230" t="s">
        <v>11</v>
      </c>
      <c r="AQ594" s="190" t="str">
        <f>AQ556</f>
        <v>N NOMBRE DE SU RECETA | pegue esto — FAMILIA| Autor &gt; USTED</v>
      </c>
      <c r="AR594" s="190">
        <f>AR556</f>
        <v>0.6</v>
      </c>
      <c r="AS594" s="191" t="str">
        <f>AS556</f>
        <v>kg</v>
      </c>
      <c r="AT594" s="192" t="str">
        <f>AT556</f>
        <v>Receta madre ► Ballotina de pintada</v>
      </c>
      <c r="AU594" s="201"/>
      <c r="AV594" s="206"/>
      <c r="AW594" s="904" t="s">
        <v>1417</v>
      </c>
      <c r="AX594" s="253" t="s">
        <v>216</v>
      </c>
      <c r="AY594" s="206" t="s">
        <v>1418</v>
      </c>
      <c r="AZ594" s="1644"/>
      <c r="BA594" s="1644"/>
      <c r="BB594" s="1644"/>
      <c r="BC594" s="1644"/>
      <c r="BD594" s="1644"/>
      <c r="BE594" s="1644"/>
      <c r="BF594" s="1644"/>
      <c r="BG594" s="1644"/>
      <c r="BH594" s="1645"/>
      <c r="CH594" s="3">
        <v>1</v>
      </c>
    </row>
    <row r="595" spans="1:88" ht="18.75">
      <c r="B595" s="230" t="s">
        <v>11</v>
      </c>
      <c r="C595" s="190" t="str">
        <f>C556</f>
        <v>N NOM DE VOTRE RECETTE | collez la--FAMILLE| Auteur &gt; VOUS</v>
      </c>
      <c r="D595" s="190">
        <f>D556</f>
        <v>4</v>
      </c>
      <c r="E595" s="191" t="str">
        <f>E556</f>
        <v>couverts</v>
      </c>
      <c r="F595" s="192" t="str">
        <f>F556</f>
        <v>Recette mère ► Ballotine de pintade</v>
      </c>
      <c r="G595" s="338" t="s">
        <v>205</v>
      </c>
      <c r="H595" s="235"/>
      <c r="I595" s="235"/>
      <c r="J595" s="235"/>
      <c r="K595" s="235"/>
      <c r="L595" s="1644"/>
      <c r="M595" s="1644"/>
      <c r="N595" s="1644"/>
      <c r="O595" s="1644"/>
      <c r="P595" s="1644"/>
      <c r="Q595" s="1644"/>
      <c r="R595" s="1644"/>
      <c r="S595" s="1644"/>
      <c r="T595" s="1645"/>
      <c r="V595" s="230" t="s">
        <v>11</v>
      </c>
      <c r="W595" s="190" t="str">
        <f>W556</f>
        <v>N NAME OF YOUR RECIPE | paste it — FAMILY|  Author &gt; YOU</v>
      </c>
      <c r="X595" s="190">
        <f>X556</f>
        <v>0.6</v>
      </c>
      <c r="Y595" s="191" t="str">
        <f>Y556</f>
        <v>kg</v>
      </c>
      <c r="Z595" s="192" t="str">
        <f>Z556</f>
        <v>Master recipe ► Guinea fowl ballotine</v>
      </c>
      <c r="AA595" s="338" t="s">
        <v>904</v>
      </c>
      <c r="AB595" s="235"/>
      <c r="AC595" s="235"/>
      <c r="AD595" s="235"/>
      <c r="AE595" s="235"/>
      <c r="AF595" s="1644"/>
      <c r="AG595" s="1644"/>
      <c r="AH595" s="1644"/>
      <c r="AI595" s="1644"/>
      <c r="AJ595" s="1644"/>
      <c r="AK595" s="1644"/>
      <c r="AL595" s="1644"/>
      <c r="AM595" s="1644"/>
      <c r="AN595" s="1645"/>
      <c r="AP595" s="230" t="s">
        <v>11</v>
      </c>
      <c r="AQ595" s="190" t="str">
        <f>AQ556</f>
        <v>N NOMBRE DE SU RECETA | pegue esto — FAMILIA| Autor &gt; USTED</v>
      </c>
      <c r="AR595" s="190">
        <f>AR556</f>
        <v>0.6</v>
      </c>
      <c r="AS595" s="191" t="str">
        <f>AS556</f>
        <v>kg</v>
      </c>
      <c r="AT595" s="192" t="str">
        <f>AT556</f>
        <v>Receta madre ► Ballotina de pintada</v>
      </c>
      <c r="AU595" s="338" t="s">
        <v>926</v>
      </c>
      <c r="AV595" s="1644"/>
      <c r="AW595" s="1644"/>
      <c r="AX595" s="1644"/>
      <c r="AY595" s="1644"/>
      <c r="AZ595" s="1644"/>
      <c r="BA595" s="1644"/>
      <c r="BB595" s="1644"/>
      <c r="BC595" s="1644"/>
      <c r="BD595" s="1644"/>
      <c r="BE595" s="1644"/>
      <c r="BF595" s="1644"/>
      <c r="BG595" s="1644"/>
      <c r="BH595" s="1645"/>
      <c r="CH595" s="3">
        <v>1</v>
      </c>
    </row>
    <row r="596" spans="1:88" ht="15.75">
      <c r="B596" s="230" t="s">
        <v>11</v>
      </c>
      <c r="C596" s="190" t="str">
        <f>C556</f>
        <v>N NOM DE VOTRE RECETTE | collez la--FAMILLE| Auteur &gt; VOUS</v>
      </c>
      <c r="D596" s="190">
        <f>D556</f>
        <v>4</v>
      </c>
      <c r="E596" s="191" t="str">
        <f>E556</f>
        <v>couverts</v>
      </c>
      <c r="F596" s="192" t="str">
        <f>F556</f>
        <v>Recette mère ► Ballotine de pintade</v>
      </c>
      <c r="G596" s="238"/>
      <c r="H596" s="238"/>
      <c r="I596" s="238" t="s">
        <v>209</v>
      </c>
      <c r="J596" s="239"/>
      <c r="K596" s="240"/>
      <c r="L596" s="240"/>
      <c r="M596" s="240"/>
      <c r="N596" s="240"/>
      <c r="O596" s="240"/>
      <c r="P596" s="240"/>
      <c r="Q596" s="240"/>
      <c r="R596" s="240"/>
      <c r="S596" s="240"/>
      <c r="T596" s="592"/>
      <c r="V596" s="230" t="s">
        <v>11</v>
      </c>
      <c r="W596" s="190" t="str">
        <f>W556</f>
        <v>N NAME OF YOUR RECIPE | paste it — FAMILY|  Author &gt; YOU</v>
      </c>
      <c r="X596" s="190">
        <f>X556</f>
        <v>0.6</v>
      </c>
      <c r="Y596" s="191" t="str">
        <f>Y556</f>
        <v>kg</v>
      </c>
      <c r="Z596" s="192" t="str">
        <f>Z556</f>
        <v>Master recipe ► Guinea fowl ballotine</v>
      </c>
      <c r="AA596" s="238"/>
      <c r="AB596" s="238"/>
      <c r="AC596" s="238" t="s">
        <v>209</v>
      </c>
      <c r="AD596" s="239"/>
      <c r="AE596" s="240"/>
      <c r="AF596" s="240"/>
      <c r="AG596" s="240"/>
      <c r="AH596" s="240"/>
      <c r="AI596" s="240"/>
      <c r="AJ596" s="240"/>
      <c r="AK596" s="240"/>
      <c r="AL596" s="240"/>
      <c r="AM596" s="240"/>
      <c r="AN596" s="240"/>
      <c r="AP596" s="230" t="s">
        <v>11</v>
      </c>
      <c r="AQ596" s="190" t="str">
        <f>AQ556</f>
        <v>N NOMBRE DE SU RECETA | pegue esto — FAMILIA| Autor &gt; USTED</v>
      </c>
      <c r="AR596" s="190">
        <f>AR556</f>
        <v>0.6</v>
      </c>
      <c r="AS596" s="191" t="str">
        <f>AS556</f>
        <v>kg</v>
      </c>
      <c r="AT596" s="192" t="str">
        <f>AT556</f>
        <v>Receta madre ► Ballotina de pintada</v>
      </c>
      <c r="AU596" s="238"/>
      <c r="AV596" s="238"/>
      <c r="AW596" s="238" t="s">
        <v>930</v>
      </c>
      <c r="AX596" s="239"/>
      <c r="AY596" s="240"/>
      <c r="AZ596" s="240"/>
      <c r="BA596" s="240"/>
      <c r="BB596" s="240"/>
      <c r="BC596" s="240"/>
      <c r="BD596" s="240"/>
      <c r="BE596" s="240"/>
      <c r="BF596" s="240"/>
      <c r="BG596" s="240"/>
      <c r="BH596" s="592"/>
      <c r="CH596" s="3">
        <v>1</v>
      </c>
    </row>
    <row r="597" spans="1:88" ht="15.75">
      <c r="B597" s="230" t="s">
        <v>11</v>
      </c>
      <c r="C597" s="243" t="str">
        <f>C556</f>
        <v>N NOM DE VOTRE RECETTE | collez la--FAMILLE| Auteur &gt; VOUS</v>
      </c>
      <c r="D597" s="243">
        <f>D556</f>
        <v>4</v>
      </c>
      <c r="E597" s="244" t="str">
        <f>E556</f>
        <v>couverts</v>
      </c>
      <c r="F597" s="245" t="str">
        <f>F556</f>
        <v>Recette mère ► Ballotine de pintade</v>
      </c>
      <c r="G597" s="246"/>
      <c r="H597" s="247"/>
      <c r="I597" s="248"/>
      <c r="J597" s="249"/>
      <c r="K597" s="248"/>
      <c r="L597" s="248"/>
      <c r="M597" s="248"/>
      <c r="N597" s="248"/>
      <c r="O597" s="248"/>
      <c r="P597" s="248"/>
      <c r="Q597" s="248"/>
      <c r="R597" s="248"/>
      <c r="S597" s="248"/>
      <c r="T597" s="604"/>
      <c r="V597" s="230" t="s">
        <v>11</v>
      </c>
      <c r="W597" s="243" t="str">
        <f>W556</f>
        <v>N NAME OF YOUR RECIPE | paste it — FAMILY|  Author &gt; YOU</v>
      </c>
      <c r="X597" s="243">
        <f>X556</f>
        <v>0.6</v>
      </c>
      <c r="Y597" s="244" t="str">
        <f>Y556</f>
        <v>kg</v>
      </c>
      <c r="Z597" s="245" t="str">
        <f>Z556</f>
        <v>Master recipe ► Guinea fowl ballotine</v>
      </c>
      <c r="AA597" s="246"/>
      <c r="AB597" s="247"/>
      <c r="AC597" s="248"/>
      <c r="AD597" s="249"/>
      <c r="AE597" s="248"/>
      <c r="AF597" s="248"/>
      <c r="AG597" s="248"/>
      <c r="AH597" s="248"/>
      <c r="AI597" s="248"/>
      <c r="AJ597" s="248"/>
      <c r="AK597" s="248"/>
      <c r="AL597" s="248"/>
      <c r="AM597" s="248"/>
      <c r="AN597" s="248"/>
      <c r="AP597" s="230" t="s">
        <v>11</v>
      </c>
      <c r="AQ597" s="243" t="str">
        <f>AQ556</f>
        <v>N NOMBRE DE SU RECETA | pegue esto — FAMILIA| Autor &gt; USTED</v>
      </c>
      <c r="AR597" s="243">
        <f>AR556</f>
        <v>0.6</v>
      </c>
      <c r="AS597" s="244" t="str">
        <f>AS556</f>
        <v>kg</v>
      </c>
      <c r="AT597" s="245" t="str">
        <f>AT556</f>
        <v>Receta madre ► Ballotina de pintada</v>
      </c>
      <c r="AU597" s="246"/>
      <c r="AV597" s="247"/>
      <c r="AW597" s="248"/>
      <c r="AX597" s="249"/>
      <c r="AY597" s="248"/>
      <c r="AZ597" s="248"/>
      <c r="BA597" s="248"/>
      <c r="BB597" s="248"/>
      <c r="BC597" s="248"/>
      <c r="BD597" s="248"/>
      <c r="BE597" s="248"/>
      <c r="BF597" s="248"/>
      <c r="BG597" s="248"/>
      <c r="BH597" s="604"/>
      <c r="CH597" s="3">
        <v>1</v>
      </c>
    </row>
    <row r="598" spans="1:88" ht="16.5" thickBot="1">
      <c r="B598" s="250" t="s">
        <v>11</v>
      </c>
      <c r="C598" s="251"/>
      <c r="D598" s="251"/>
      <c r="E598" s="251"/>
      <c r="F598" s="252"/>
      <c r="G598" s="253" t="s">
        <v>216</v>
      </c>
      <c r="H598" s="254" t="str">
        <f ca="1">CELL("nomfichier")</f>
        <v>D:\Données\1.UPRT\0-UPRT.fait\1-UPRT.FR-SITE-WEB\ff-fiches-fabrications\ff.fiches.fabrication.2023\ffr.restaurant.2023\[ff.FICHE.TRILINGUE.19.COLONNES.01.12.2025.xlsx]Nota.ES</v>
      </c>
      <c r="I598" s="255"/>
      <c r="J598" s="255"/>
      <c r="K598" s="255"/>
      <c r="L598" s="255"/>
      <c r="M598" s="255"/>
      <c r="N598" s="255"/>
      <c r="O598" s="255"/>
      <c r="P598" s="255"/>
      <c r="Q598" s="255"/>
      <c r="R598" s="255"/>
      <c r="S598" s="255"/>
      <c r="T598" s="256"/>
      <c r="V598" s="250" t="s">
        <v>11</v>
      </c>
      <c r="W598" s="251"/>
      <c r="X598" s="251"/>
      <c r="Y598" s="251"/>
      <c r="Z598" s="252"/>
      <c r="AA598" s="253" t="s">
        <v>216</v>
      </c>
      <c r="AB598" s="254" t="str">
        <f ca="1">CELL("nomfichier")</f>
        <v>D:\Données\1.UPRT\0-UPRT.fait\1-UPRT.FR-SITE-WEB\ff-fiches-fabrications\ff.fiches.fabrication.2023\ffr.restaurant.2023\[ff.FICHE.TRILINGUE.19.COLONNES.01.12.2025.xlsx]Nota.ES</v>
      </c>
      <c r="AC598" s="255"/>
      <c r="AD598" s="255"/>
      <c r="AE598" s="255"/>
      <c r="AF598" s="255"/>
      <c r="AG598" s="255"/>
      <c r="AH598" s="255"/>
      <c r="AI598" s="255"/>
      <c r="AJ598" s="255"/>
      <c r="AK598" s="255"/>
      <c r="AL598" s="255"/>
      <c r="AM598" s="255"/>
      <c r="AN598" s="256"/>
      <c r="AP598" s="250" t="s">
        <v>11</v>
      </c>
      <c r="AQ598" s="251"/>
      <c r="AR598" s="251"/>
      <c r="AS598" s="251"/>
      <c r="AT598" s="252"/>
      <c r="AU598" s="253" t="s">
        <v>216</v>
      </c>
      <c r="AV598" s="254" t="str">
        <f ca="1">CELL("nomfichier")</f>
        <v>D:\Données\1.UPRT\0-UPRT.fait\1-UPRT.FR-SITE-WEB\ff-fiches-fabrications\ff.fiches.fabrication.2023\ffr.restaurant.2023\[ff.FICHE.TRILINGUE.19.COLONNES.01.12.2025.xlsx]Nota.ES</v>
      </c>
      <c r="AW598" s="255"/>
      <c r="AX598" s="255"/>
      <c r="AY598" s="255"/>
      <c r="AZ598" s="255"/>
      <c r="BA598" s="255"/>
      <c r="BB598" s="255"/>
      <c r="BC598" s="255"/>
      <c r="BD598" s="255"/>
      <c r="BE598" s="255"/>
      <c r="BF598" s="255"/>
      <c r="BG598" s="255"/>
      <c r="BH598" s="256"/>
      <c r="CH598" s="3">
        <v>1</v>
      </c>
    </row>
    <row r="599" spans="1:88">
      <c r="B599"/>
      <c r="C599"/>
      <c r="D599"/>
      <c r="E599"/>
      <c r="F599"/>
      <c r="G599"/>
      <c r="H599"/>
      <c r="I599"/>
      <c r="J599"/>
      <c r="K599"/>
      <c r="L599"/>
      <c r="M599"/>
      <c r="N599"/>
      <c r="O599"/>
      <c r="P599"/>
      <c r="Q599"/>
      <c r="R599"/>
      <c r="S599"/>
      <c r="T599"/>
      <c r="CH599" s="700" t="s">
        <v>821</v>
      </c>
    </row>
    <row r="600" spans="1:88">
      <c r="A600" s="3">
        <v>1</v>
      </c>
      <c r="B600" s="3">
        <v>1</v>
      </c>
      <c r="C600" s="3">
        <v>1</v>
      </c>
      <c r="D600" s="3">
        <v>1</v>
      </c>
      <c r="E600" s="3">
        <v>1</v>
      </c>
      <c r="F600" s="3">
        <v>1</v>
      </c>
      <c r="G600" s="3">
        <v>1</v>
      </c>
      <c r="H600" s="3">
        <v>1</v>
      </c>
      <c r="I600" s="3">
        <v>1</v>
      </c>
      <c r="J600" s="3">
        <v>1</v>
      </c>
      <c r="K600" s="3">
        <v>1</v>
      </c>
      <c r="L600" s="3">
        <v>1</v>
      </c>
      <c r="M600" s="3">
        <v>1</v>
      </c>
      <c r="N600" s="3">
        <v>1</v>
      </c>
      <c r="O600" s="3">
        <v>1</v>
      </c>
      <c r="P600" s="3">
        <v>1</v>
      </c>
      <c r="Q600" s="3">
        <v>1</v>
      </c>
      <c r="R600" s="3"/>
      <c r="S600" s="3">
        <v>1</v>
      </c>
      <c r="T600" s="3">
        <v>1</v>
      </c>
      <c r="U600" s="3">
        <v>1</v>
      </c>
      <c r="V600" s="3">
        <v>1</v>
      </c>
      <c r="W600" s="3">
        <v>1</v>
      </c>
      <c r="X600" s="3">
        <v>1</v>
      </c>
      <c r="Y600" s="3">
        <v>1</v>
      </c>
      <c r="Z600" s="3">
        <v>1</v>
      </c>
      <c r="AA600" s="3">
        <v>1</v>
      </c>
      <c r="AB600" s="3">
        <v>1</v>
      </c>
      <c r="AC600" s="3">
        <v>1</v>
      </c>
      <c r="AD600" s="3">
        <v>1</v>
      </c>
      <c r="AE600" s="3">
        <v>1</v>
      </c>
      <c r="AF600" s="3">
        <v>1</v>
      </c>
      <c r="AG600" s="3">
        <v>1</v>
      </c>
      <c r="AH600" s="3">
        <v>1</v>
      </c>
      <c r="AI600" s="3">
        <v>1</v>
      </c>
      <c r="AJ600" s="3">
        <v>1</v>
      </c>
      <c r="AK600" s="3">
        <v>1</v>
      </c>
      <c r="AL600" s="3"/>
      <c r="AM600" s="3">
        <v>1</v>
      </c>
      <c r="AN600" s="3">
        <v>1</v>
      </c>
      <c r="AO600" s="3">
        <v>1</v>
      </c>
      <c r="AP600" s="3">
        <v>1</v>
      </c>
      <c r="AQ600" s="3">
        <v>1</v>
      </c>
      <c r="AR600" s="3">
        <v>1</v>
      </c>
      <c r="AS600" s="3">
        <v>1</v>
      </c>
      <c r="AT600" s="3">
        <v>1</v>
      </c>
      <c r="AU600" s="3">
        <v>1</v>
      </c>
      <c r="AV600" s="3">
        <v>1</v>
      </c>
      <c r="AW600" s="3">
        <v>1</v>
      </c>
      <c r="AX600" s="3">
        <v>1</v>
      </c>
      <c r="AY600" s="3">
        <v>1</v>
      </c>
      <c r="AZ600" s="3">
        <v>1</v>
      </c>
      <c r="BA600" s="3">
        <v>1</v>
      </c>
      <c r="BB600" s="3">
        <v>1</v>
      </c>
      <c r="BC600" s="3">
        <v>1</v>
      </c>
      <c r="BD600" s="3">
        <v>1</v>
      </c>
      <c r="BE600" s="3">
        <v>1</v>
      </c>
      <c r="BF600" s="3"/>
      <c r="BG600" s="3">
        <v>1</v>
      </c>
      <c r="BH600" s="3">
        <v>1</v>
      </c>
      <c r="BI600" s="3">
        <v>1</v>
      </c>
      <c r="BJ600" s="3">
        <v>1</v>
      </c>
      <c r="BK600" s="3">
        <v>1</v>
      </c>
      <c r="BL600" s="3">
        <v>1</v>
      </c>
      <c r="BM600" s="3">
        <v>1</v>
      </c>
      <c r="BN600" s="3">
        <v>1</v>
      </c>
      <c r="BO600" s="3">
        <v>1</v>
      </c>
      <c r="BP600" s="3">
        <v>1</v>
      </c>
      <c r="BQ600" s="3">
        <v>1</v>
      </c>
      <c r="BR600" s="3">
        <v>1</v>
      </c>
      <c r="BS600" s="3">
        <v>1</v>
      </c>
      <c r="BT600" s="3">
        <v>1</v>
      </c>
      <c r="BU600" s="3">
        <v>1</v>
      </c>
      <c r="BV600" s="3">
        <v>1</v>
      </c>
      <c r="BW600" s="3">
        <v>1</v>
      </c>
      <c r="BX600" s="3">
        <v>1</v>
      </c>
      <c r="BY600" s="3">
        <v>1</v>
      </c>
      <c r="BZ600" s="3">
        <v>1</v>
      </c>
      <c r="CA600" s="3">
        <v>1</v>
      </c>
      <c r="CB600" s="3">
        <v>1</v>
      </c>
      <c r="CC600" s="3">
        <v>1</v>
      </c>
      <c r="CD600" s="3">
        <v>1</v>
      </c>
      <c r="CE600" s="3">
        <v>1</v>
      </c>
      <c r="CF600" s="3">
        <v>1</v>
      </c>
      <c r="CG600" s="3">
        <v>1</v>
      </c>
      <c r="CH600" s="1" t="str">
        <f>ADDRESS(ROW(),COLUMN(),4)</f>
        <v>CH600</v>
      </c>
      <c r="CI600" s="702"/>
      <c r="CJ600" s="703" t="str">
        <f>ADDRESS(ROW(),COLUMN(),4)</f>
        <v>CJ600</v>
      </c>
    </row>
    <row r="619" spans="1:88" s="262" customFormat="1">
      <c r="A619"/>
      <c r="C619" s="9"/>
      <c r="D619" s="9"/>
      <c r="E619" s="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row>
    <row r="620" spans="1:88" s="262" customFormat="1">
      <c r="A620"/>
      <c r="C620" s="9"/>
      <c r="D620" s="9"/>
      <c r="E620" s="9"/>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row>
    <row r="621" spans="1:88" s="262" customFormat="1">
      <c r="A621"/>
      <c r="C621" s="9"/>
      <c r="D621" s="9"/>
      <c r="E621" s="9"/>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row>
    <row r="622" spans="1:88" s="262" customFormat="1">
      <c r="A622"/>
      <c r="C622" s="9"/>
      <c r="D622" s="9"/>
      <c r="E622" s="9"/>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row>
    <row r="623" spans="1:88" s="262" customFormat="1">
      <c r="A623"/>
      <c r="C623" s="9"/>
      <c r="D623" s="9"/>
      <c r="E623" s="9"/>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row>
    <row r="624" spans="1:88" s="262" customFormat="1">
      <c r="A624"/>
      <c r="C624" s="9"/>
      <c r="D624" s="9"/>
      <c r="E624" s="9"/>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row>
    <row r="625" spans="1:88" s="262" customFormat="1">
      <c r="A625"/>
      <c r="C625" s="9"/>
      <c r="D625" s="9"/>
      <c r="E625" s="9"/>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row>
    <row r="626" spans="1:88" s="262" customFormat="1">
      <c r="A626"/>
      <c r="C626" s="9"/>
      <c r="D626" s="9"/>
      <c r="E626" s="9"/>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row>
    <row r="627" spans="1:88" s="262" customFormat="1">
      <c r="A627"/>
      <c r="C627" s="9"/>
      <c r="D627" s="9"/>
      <c r="E627" s="9"/>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row>
    <row r="628" spans="1:88" s="262" customFormat="1">
      <c r="A628"/>
      <c r="C628" s="9"/>
      <c r="D628" s="9"/>
      <c r="E628" s="9"/>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row>
    <row r="629" spans="1:88" s="262" customFormat="1">
      <c r="A629"/>
      <c r="C629" s="9"/>
      <c r="D629" s="9"/>
      <c r="E629" s="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row>
    <row r="630" spans="1:88" s="262" customFormat="1">
      <c r="A630"/>
      <c r="C630" s="9"/>
      <c r="D630" s="9"/>
      <c r="E630" s="9"/>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row>
    <row r="631" spans="1:88" s="262" customFormat="1">
      <c r="A631"/>
      <c r="C631" s="9"/>
      <c r="D631" s="9"/>
      <c r="E631" s="9"/>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row>
    <row r="632" spans="1:88" s="262" customFormat="1">
      <c r="A632"/>
      <c r="C632" s="9"/>
      <c r="D632" s="9"/>
      <c r="E632" s="9"/>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row>
    <row r="633" spans="1:88" s="262" customFormat="1">
      <c r="A633"/>
      <c r="C633" s="9"/>
      <c r="D633" s="9"/>
      <c r="E633" s="9"/>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row>
    <row r="634" spans="1:88" s="262" customFormat="1">
      <c r="A634"/>
      <c r="C634" s="9"/>
      <c r="D634" s="9"/>
      <c r="E634" s="9"/>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row>
    <row r="635" spans="1:88" s="262" customFormat="1">
      <c r="A635"/>
      <c r="C635" s="9"/>
      <c r="D635" s="9"/>
      <c r="E635" s="9"/>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row>
    <row r="636" spans="1:88" s="262" customFormat="1">
      <c r="A636"/>
      <c r="C636" s="9"/>
      <c r="D636" s="9"/>
      <c r="E636" s="9"/>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row>
    <row r="637" spans="1:88" s="262" customFormat="1">
      <c r="A637"/>
      <c r="C637" s="9"/>
      <c r="D637" s="9"/>
      <c r="E637" s="9"/>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row>
    <row r="638" spans="1:88" s="262" customFormat="1">
      <c r="A638"/>
      <c r="C638" s="9"/>
      <c r="D638" s="9"/>
      <c r="E638" s="9"/>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row>
    <row r="639" spans="1:88" s="262" customFormat="1">
      <c r="A639"/>
      <c r="C639" s="9"/>
      <c r="D639" s="9"/>
      <c r="E639" s="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row>
    <row r="640" spans="1:88" s="262" customFormat="1">
      <c r="A640"/>
      <c r="C640" s="9"/>
      <c r="D640" s="9"/>
      <c r="E640" s="9"/>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row>
    <row r="641" spans="1:88" s="262" customFormat="1">
      <c r="A641"/>
      <c r="C641" s="9"/>
      <c r="D641" s="9"/>
      <c r="E641" s="9"/>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row>
    <row r="642" spans="1:88" s="262" customFormat="1">
      <c r="A642"/>
      <c r="C642" s="9"/>
      <c r="D642" s="9"/>
      <c r="E642" s="9"/>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row>
    <row r="643" spans="1:88" s="262" customFormat="1">
      <c r="A643"/>
      <c r="C643" s="9"/>
      <c r="D643" s="9"/>
      <c r="E643" s="9"/>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row>
    <row r="644" spans="1:88" s="262" customFormat="1">
      <c r="A644"/>
      <c r="C644" s="9"/>
      <c r="D644" s="9"/>
      <c r="E644" s="9"/>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row>
    <row r="645" spans="1:88" s="262" customFormat="1">
      <c r="A645"/>
      <c r="C645" s="9"/>
      <c r="D645" s="9"/>
      <c r="E645" s="9"/>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row>
    <row r="646" spans="1:88" s="262" customFormat="1">
      <c r="A646"/>
      <c r="C646" s="9"/>
      <c r="D646" s="9"/>
      <c r="E646" s="9"/>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row>
    <row r="647" spans="1:88" s="262" customFormat="1">
      <c r="A647"/>
      <c r="C647" s="9"/>
      <c r="D647" s="9"/>
      <c r="E647" s="9"/>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row>
    <row r="648" spans="1:88" s="262" customFormat="1">
      <c r="A648"/>
      <c r="C648" s="9"/>
      <c r="D648" s="9"/>
      <c r="E648" s="9"/>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row>
    <row r="649" spans="1:88" s="262" customFormat="1">
      <c r="A649"/>
      <c r="C649" s="9"/>
      <c r="D649" s="9"/>
      <c r="E649" s="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row>
    <row r="650" spans="1:88" s="262" customFormat="1">
      <c r="A650"/>
      <c r="C650" s="9"/>
      <c r="D650" s="9"/>
      <c r="E650" s="9"/>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row>
    <row r="651" spans="1:88" s="262" customFormat="1">
      <c r="A651"/>
      <c r="C651" s="9"/>
      <c r="D651" s="9"/>
      <c r="E651" s="9"/>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row>
    <row r="652" spans="1:88" s="262" customFormat="1">
      <c r="A652"/>
      <c r="C652" s="9"/>
      <c r="D652" s="9"/>
      <c r="E652" s="9"/>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row>
    <row r="653" spans="1:88" s="262" customFormat="1">
      <c r="A653"/>
      <c r="C653" s="9"/>
      <c r="D653" s="9"/>
      <c r="E653" s="9"/>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row>
    <row r="654" spans="1:88" s="262" customFormat="1">
      <c r="A654"/>
      <c r="C654" s="9"/>
      <c r="D654" s="9"/>
      <c r="E654" s="9"/>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row>
    <row r="655" spans="1:88" s="262" customFormat="1">
      <c r="A655"/>
      <c r="C655" s="9"/>
      <c r="D655" s="9"/>
      <c r="E655" s="9"/>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row>
    <row r="656" spans="1:88" s="262" customFormat="1">
      <c r="A656"/>
      <c r="C656" s="9"/>
      <c r="D656" s="9"/>
      <c r="E656" s="9"/>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row>
    <row r="657" spans="1:88" s="262" customFormat="1">
      <c r="A657"/>
      <c r="C657" s="9"/>
      <c r="D657" s="9"/>
      <c r="E657" s="9"/>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row>
    <row r="658" spans="1:88" s="262" customFormat="1">
      <c r="A658"/>
      <c r="C658" s="9"/>
      <c r="D658" s="9"/>
      <c r="E658" s="9"/>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row>
    <row r="659" spans="1:88" s="262" customFormat="1">
      <c r="A659"/>
      <c r="C659" s="9"/>
      <c r="D659" s="9"/>
      <c r="E659" s="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row>
    <row r="660" spans="1:88" s="262" customFormat="1">
      <c r="A660"/>
      <c r="C660" s="9"/>
      <c r="D660" s="9"/>
      <c r="E660" s="9"/>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row>
    <row r="661" spans="1:88" s="262" customFormat="1">
      <c r="A661"/>
      <c r="C661" s="9"/>
      <c r="D661" s="9"/>
      <c r="E661" s="9"/>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row>
    <row r="662" spans="1:88" s="262" customFormat="1">
      <c r="A662"/>
      <c r="C662" s="9"/>
      <c r="D662" s="9"/>
      <c r="E662" s="9"/>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row>
    <row r="663" spans="1:88" s="262" customFormat="1">
      <c r="A663"/>
      <c r="C663" s="9"/>
      <c r="D663" s="9"/>
      <c r="E663" s="9"/>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row>
    <row r="664" spans="1:88" s="262" customFormat="1">
      <c r="A664"/>
      <c r="C664" s="9"/>
      <c r="D664" s="9"/>
      <c r="E664" s="9"/>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row>
    <row r="665" spans="1:88" s="262" customFormat="1">
      <c r="A665"/>
      <c r="C665" s="9"/>
      <c r="D665" s="9"/>
      <c r="E665" s="9"/>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row>
    <row r="666" spans="1:88" s="262" customFormat="1">
      <c r="A666"/>
      <c r="C666" s="9"/>
      <c r="D666" s="9"/>
      <c r="E666" s="9"/>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row>
    <row r="667" spans="1:88" s="262" customFormat="1">
      <c r="A667"/>
      <c r="C667" s="9"/>
      <c r="D667" s="9"/>
      <c r="E667" s="9"/>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row>
    <row r="668" spans="1:88" s="262" customFormat="1">
      <c r="A668"/>
      <c r="C668" s="9"/>
      <c r="D668" s="9"/>
      <c r="E668" s="9"/>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row>
    <row r="669" spans="1:88" s="262" customFormat="1">
      <c r="A669"/>
      <c r="C669" s="9"/>
      <c r="D669" s="9"/>
      <c r="E669" s="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row>
    <row r="670" spans="1:88" s="262" customFormat="1">
      <c r="A670"/>
      <c r="C670" s="9"/>
      <c r="D670" s="9"/>
      <c r="E670" s="9"/>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row>
    <row r="671" spans="1:88" s="262" customFormat="1">
      <c r="A671"/>
      <c r="C671" s="9"/>
      <c r="D671" s="9"/>
      <c r="E671" s="9"/>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row>
    <row r="672" spans="1:88" s="262" customFormat="1">
      <c r="A672"/>
      <c r="C672" s="9"/>
      <c r="D672" s="9"/>
      <c r="E672" s="9"/>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row>
    <row r="673" spans="1:88" s="262" customFormat="1">
      <c r="A673"/>
      <c r="C673" s="9"/>
      <c r="D673" s="9"/>
      <c r="E673" s="9"/>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row>
    <row r="674" spans="1:88" s="262" customFormat="1">
      <c r="A674"/>
      <c r="C674" s="9"/>
      <c r="D674" s="9"/>
      <c r="E674" s="9"/>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row>
    <row r="675" spans="1:88" s="262" customFormat="1">
      <c r="A675"/>
      <c r="C675" s="9"/>
      <c r="D675" s="9"/>
      <c r="E675" s="9"/>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row>
    <row r="676" spans="1:88" s="262" customFormat="1">
      <c r="A676"/>
      <c r="C676" s="9"/>
      <c r="D676" s="9"/>
      <c r="E676" s="9"/>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row>
    <row r="677" spans="1:88" s="262" customFormat="1">
      <c r="A677"/>
      <c r="C677" s="9"/>
      <c r="D677" s="9"/>
      <c r="E677" s="9"/>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row>
    <row r="678" spans="1:88" s="262" customFormat="1">
      <c r="A678"/>
      <c r="C678" s="9"/>
      <c r="D678" s="9"/>
      <c r="E678" s="9"/>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row>
    <row r="679" spans="1:88" s="262" customFormat="1">
      <c r="A679"/>
      <c r="C679" s="9"/>
      <c r="D679" s="9"/>
      <c r="E679" s="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row>
    <row r="680" spans="1:88" s="262" customFormat="1">
      <c r="A680"/>
      <c r="C680" s="9"/>
      <c r="D680" s="9"/>
      <c r="E680" s="9"/>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row>
    <row r="681" spans="1:88" s="262" customFormat="1">
      <c r="A681"/>
      <c r="C681" s="9"/>
      <c r="D681" s="9"/>
      <c r="E681" s="9"/>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row>
    <row r="682" spans="1:88" s="262" customFormat="1">
      <c r="A682"/>
      <c r="C682" s="9"/>
      <c r="D682" s="9"/>
      <c r="E682" s="9"/>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row>
    <row r="683" spans="1:88" s="262" customFormat="1">
      <c r="A683"/>
      <c r="C683" s="9"/>
      <c r="D683" s="9"/>
      <c r="E683" s="9"/>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row>
    <row r="684" spans="1:88" s="262" customFormat="1">
      <c r="A684"/>
      <c r="C684" s="9"/>
      <c r="D684" s="9"/>
      <c r="E684" s="9"/>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row>
    <row r="685" spans="1:88" s="262" customFormat="1">
      <c r="A685"/>
      <c r="C685" s="9"/>
      <c r="D685" s="9"/>
      <c r="E685" s="9"/>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row>
    <row r="686" spans="1:88" s="262" customFormat="1">
      <c r="A686"/>
      <c r="C686" s="9"/>
      <c r="D686" s="9"/>
      <c r="E686" s="9"/>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row>
    <row r="687" spans="1:88" s="262" customFormat="1">
      <c r="A687"/>
      <c r="C687" s="9"/>
      <c r="D687" s="9"/>
      <c r="E687" s="9"/>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row>
    <row r="688" spans="1:88" s="262" customFormat="1">
      <c r="A688"/>
      <c r="C688" s="9"/>
      <c r="D688" s="9"/>
      <c r="E688" s="9"/>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row>
    <row r="689" spans="1:88" s="262" customFormat="1">
      <c r="A689"/>
      <c r="C689" s="9"/>
      <c r="D689" s="9"/>
      <c r="E689" s="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row>
    <row r="690" spans="1:88" s="262" customFormat="1">
      <c r="A690"/>
      <c r="C690" s="9"/>
      <c r="D690" s="9"/>
      <c r="E690" s="9"/>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row>
    <row r="691" spans="1:88" s="262" customFormat="1">
      <c r="A691"/>
      <c r="C691" s="9"/>
      <c r="D691" s="9"/>
      <c r="E691" s="9"/>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row>
    <row r="692" spans="1:88" s="262" customFormat="1">
      <c r="A692"/>
      <c r="C692" s="9"/>
      <c r="D692" s="9"/>
      <c r="E692" s="9"/>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row>
    <row r="693" spans="1:88" s="262" customFormat="1">
      <c r="A693"/>
      <c r="C693" s="9"/>
      <c r="D693" s="9"/>
      <c r="E693" s="9"/>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row>
    <row r="694" spans="1:88" s="262" customFormat="1">
      <c r="A694"/>
      <c r="C694" s="9"/>
      <c r="D694" s="9"/>
      <c r="E694" s="9"/>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row>
    <row r="695" spans="1:88" s="262" customFormat="1">
      <c r="A695"/>
      <c r="C695" s="9"/>
      <c r="D695" s="9"/>
      <c r="E695" s="9"/>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row>
    <row r="696" spans="1:88" s="262" customFormat="1">
      <c r="A696"/>
      <c r="C696" s="9"/>
      <c r="D696" s="9"/>
      <c r="E696" s="9"/>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row>
    <row r="697" spans="1:88" s="262" customFormat="1">
      <c r="A697"/>
      <c r="C697" s="9"/>
      <c r="D697" s="9"/>
      <c r="E697" s="9"/>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row>
    <row r="698" spans="1:88" s="262" customFormat="1">
      <c r="A698"/>
      <c r="C698" s="9"/>
      <c r="D698" s="9"/>
      <c r="E698" s="9"/>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row>
    <row r="699" spans="1:88" s="262" customFormat="1">
      <c r="A699"/>
      <c r="C699" s="9"/>
      <c r="D699" s="9"/>
      <c r="E699" s="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row>
    <row r="700" spans="1:88" s="262" customFormat="1">
      <c r="A700"/>
      <c r="C700" s="9"/>
      <c r="D700" s="9"/>
      <c r="E700" s="9"/>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row>
    <row r="701" spans="1:88" s="262" customFormat="1">
      <c r="A701"/>
      <c r="C701" s="9"/>
      <c r="D701" s="9"/>
      <c r="E701" s="9"/>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row>
    <row r="702" spans="1:88" s="262" customFormat="1">
      <c r="A702"/>
      <c r="C702" s="9"/>
      <c r="D702" s="9"/>
      <c r="E702" s="9"/>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row>
    <row r="703" spans="1:88" s="262" customFormat="1">
      <c r="A703"/>
      <c r="C703" s="9"/>
      <c r="D703" s="9"/>
      <c r="E703" s="9"/>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row>
    <row r="704" spans="1:88" s="262" customFormat="1">
      <c r="A704"/>
      <c r="C704" s="9"/>
      <c r="D704" s="9"/>
      <c r="E704" s="9"/>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row>
    <row r="705" spans="1:88" s="262" customFormat="1">
      <c r="A705"/>
      <c r="C705" s="9"/>
      <c r="D705" s="9"/>
      <c r="E705" s="9"/>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row>
    <row r="706" spans="1:88" s="262" customFormat="1">
      <c r="A706"/>
      <c r="C706" s="9"/>
      <c r="D706" s="9"/>
      <c r="E706" s="9"/>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row>
    <row r="707" spans="1:88" s="262" customFormat="1">
      <c r="A707"/>
      <c r="C707" s="9"/>
      <c r="D707" s="9"/>
      <c r="E707" s="9"/>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row>
    <row r="708" spans="1:88" s="262" customFormat="1">
      <c r="A708"/>
      <c r="C708" s="9"/>
      <c r="D708" s="9"/>
      <c r="E708" s="9"/>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row>
    <row r="709" spans="1:88" s="262" customFormat="1">
      <c r="A709"/>
      <c r="C709" s="9"/>
      <c r="D709" s="9"/>
      <c r="E709" s="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row>
    <row r="710" spans="1:88" s="262" customFormat="1">
      <c r="A710"/>
      <c r="C710" s="9"/>
      <c r="D710" s="9"/>
      <c r="E710" s="9"/>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row>
    <row r="711" spans="1:88" s="262" customFormat="1">
      <c r="A711"/>
      <c r="C711" s="9"/>
      <c r="D711" s="9"/>
      <c r="E711" s="9"/>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row>
    <row r="712" spans="1:88" s="262" customFormat="1">
      <c r="A712"/>
      <c r="C712" s="9"/>
      <c r="D712" s="9"/>
      <c r="E712" s="9"/>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row>
    <row r="713" spans="1:88" s="262" customFormat="1">
      <c r="A713"/>
      <c r="C713" s="9"/>
      <c r="D713" s="9"/>
      <c r="E713" s="9"/>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row>
    <row r="714" spans="1:88" s="262" customFormat="1">
      <c r="A714"/>
      <c r="C714" s="9"/>
      <c r="D714" s="9"/>
      <c r="E714" s="9"/>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row>
    <row r="715" spans="1:88" s="262" customFormat="1">
      <c r="A715"/>
      <c r="C715" s="9"/>
      <c r="D715" s="9"/>
      <c r="E715" s="9"/>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row>
    <row r="716" spans="1:88" s="262" customFormat="1">
      <c r="A716"/>
      <c r="C716" s="9"/>
      <c r="D716" s="9"/>
      <c r="E716" s="9"/>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row>
    <row r="717" spans="1:88" s="262" customFormat="1">
      <c r="A717"/>
      <c r="C717" s="9"/>
      <c r="D717" s="9"/>
      <c r="E717" s="9"/>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row>
    <row r="718" spans="1:88" s="262" customFormat="1">
      <c r="A718"/>
      <c r="C718" s="9"/>
      <c r="D718" s="9"/>
      <c r="E718" s="9"/>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row>
    <row r="719" spans="1:88" s="262" customFormat="1">
      <c r="A719"/>
      <c r="C719" s="9"/>
      <c r="D719" s="9"/>
      <c r="E719" s="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row>
    <row r="720" spans="1:88" s="262" customFormat="1">
      <c r="A720"/>
      <c r="C720" s="9"/>
      <c r="D720" s="9"/>
      <c r="E720" s="9"/>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row>
    <row r="721" spans="1:88" s="262" customFormat="1">
      <c r="A721"/>
      <c r="C721" s="9"/>
      <c r="D721" s="9"/>
      <c r="E721" s="9"/>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row>
    <row r="722" spans="1:88" s="262" customFormat="1">
      <c r="A722"/>
      <c r="C722" s="9"/>
      <c r="D722" s="9"/>
      <c r="E722" s="9"/>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row>
    <row r="723" spans="1:88" s="262" customFormat="1">
      <c r="A723"/>
      <c r="C723" s="9"/>
      <c r="D723" s="9"/>
      <c r="E723" s="9"/>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row>
    <row r="724" spans="1:88" s="262" customFormat="1">
      <c r="A724"/>
      <c r="C724" s="9"/>
      <c r="D724" s="9"/>
      <c r="E724" s="9"/>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row>
    <row r="725" spans="1:88" s="262" customFormat="1">
      <c r="A725"/>
      <c r="C725" s="9"/>
      <c r="D725" s="9"/>
      <c r="E725" s="9"/>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row>
    <row r="726" spans="1:88" s="262" customFormat="1">
      <c r="A726"/>
      <c r="C726" s="9"/>
      <c r="D726" s="9"/>
      <c r="E726" s="9"/>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row>
    <row r="727" spans="1:88" s="262" customFormat="1">
      <c r="A727"/>
      <c r="C727" s="9"/>
      <c r="D727" s="9"/>
      <c r="E727" s="9"/>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row>
    <row r="728" spans="1:88" s="262" customFormat="1">
      <c r="A728"/>
      <c r="C728" s="9"/>
      <c r="D728" s="9"/>
      <c r="E728" s="9"/>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row>
    <row r="729" spans="1:88" s="262" customFormat="1">
      <c r="A729"/>
      <c r="C729" s="9"/>
      <c r="D729" s="9"/>
      <c r="E729" s="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row>
    <row r="730" spans="1:88" s="262" customFormat="1">
      <c r="A730"/>
      <c r="C730" s="9"/>
      <c r="D730" s="9"/>
      <c r="E730" s="9"/>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row>
    <row r="731" spans="1:88" s="262" customFormat="1">
      <c r="A731"/>
      <c r="C731" s="9"/>
      <c r="D731" s="9"/>
      <c r="E731" s="9"/>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row>
    <row r="732" spans="1:88" s="262" customFormat="1">
      <c r="A732"/>
      <c r="C732" s="9"/>
      <c r="D732" s="9"/>
      <c r="E732" s="9"/>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row>
    <row r="733" spans="1:88" s="262" customFormat="1">
      <c r="A733"/>
      <c r="C733" s="9"/>
      <c r="D733" s="9"/>
      <c r="E733" s="9"/>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row>
    <row r="734" spans="1:88" s="262" customFormat="1">
      <c r="A734"/>
      <c r="C734" s="9"/>
      <c r="D734" s="9"/>
      <c r="E734" s="9"/>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row>
    <row r="735" spans="1:88" s="262" customFormat="1">
      <c r="A735"/>
      <c r="C735" s="9"/>
      <c r="D735" s="9"/>
      <c r="E735" s="9"/>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row>
    <row r="736" spans="1:88" s="262" customFormat="1">
      <c r="A736"/>
      <c r="C736" s="9"/>
      <c r="D736" s="9"/>
      <c r="E736" s="9"/>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row>
    <row r="737" spans="1:88" s="262" customFormat="1">
      <c r="A737"/>
      <c r="C737" s="9"/>
      <c r="D737" s="9"/>
      <c r="E737" s="9"/>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row>
    <row r="738" spans="1:88" s="262" customFormat="1">
      <c r="A738"/>
      <c r="C738" s="9"/>
      <c r="D738" s="9"/>
      <c r="E738" s="9"/>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row>
    <row r="739" spans="1:88" s="262" customFormat="1">
      <c r="A739"/>
      <c r="C739" s="9"/>
      <c r="D739" s="9"/>
      <c r="E739" s="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row>
    <row r="740" spans="1:88" s="262" customFormat="1">
      <c r="A740"/>
      <c r="C740" s="9"/>
      <c r="D740" s="9"/>
      <c r="E740" s="9"/>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row>
    <row r="741" spans="1:88" s="262" customFormat="1">
      <c r="A741"/>
      <c r="C741" s="9"/>
      <c r="D741" s="9"/>
      <c r="E741" s="9"/>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row>
    <row r="742" spans="1:88" s="262" customFormat="1">
      <c r="A742"/>
      <c r="C742" s="9"/>
      <c r="D742" s="9"/>
      <c r="E742" s="9"/>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row>
    <row r="743" spans="1:88" s="262" customFormat="1">
      <c r="A743"/>
      <c r="C743" s="9"/>
      <c r="D743" s="9"/>
      <c r="E743" s="9"/>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row>
    <row r="744" spans="1:88" s="262" customFormat="1">
      <c r="A744"/>
      <c r="C744" s="9"/>
      <c r="D744" s="9"/>
      <c r="E744" s="9"/>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row>
    <row r="745" spans="1:88" s="262" customFormat="1">
      <c r="A745"/>
      <c r="C745" s="9"/>
      <c r="D745" s="9"/>
      <c r="E745" s="9"/>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row>
    <row r="746" spans="1:88" s="262" customFormat="1">
      <c r="A746"/>
      <c r="C746" s="9"/>
      <c r="D746" s="9"/>
      <c r="E746" s="9"/>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row>
    <row r="747" spans="1:88" s="262" customFormat="1">
      <c r="A747"/>
      <c r="C747" s="9"/>
      <c r="D747" s="9"/>
      <c r="E747" s="9"/>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row>
    <row r="748" spans="1:88" s="262" customFormat="1">
      <c r="A748"/>
      <c r="C748" s="9"/>
      <c r="D748" s="9"/>
      <c r="E748" s="9"/>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row>
    <row r="749" spans="1:88" s="262" customFormat="1">
      <c r="A749"/>
      <c r="C749" s="9"/>
      <c r="D749" s="9"/>
      <c r="E749" s="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row>
    <row r="750" spans="1:88" s="262" customFormat="1">
      <c r="A750"/>
      <c r="C750" s="9"/>
      <c r="D750" s="9"/>
      <c r="E750" s="9"/>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row>
    <row r="751" spans="1:88" s="262" customFormat="1">
      <c r="A751"/>
      <c r="C751" s="9"/>
      <c r="D751" s="9"/>
      <c r="E751" s="9"/>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row>
    <row r="752" spans="1:88" s="262" customFormat="1">
      <c r="A752"/>
      <c r="C752" s="9"/>
      <c r="D752" s="9"/>
      <c r="E752" s="9"/>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row>
    <row r="753" spans="1:88" s="262" customFormat="1">
      <c r="A753"/>
      <c r="C753" s="9"/>
      <c r="D753" s="9"/>
      <c r="E753" s="9"/>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row>
    <row r="754" spans="1:88" s="262" customFormat="1">
      <c r="A754"/>
      <c r="C754" s="9"/>
      <c r="D754" s="9"/>
      <c r="E754" s="9"/>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row>
    <row r="755" spans="1:88" s="262" customFormat="1">
      <c r="A755"/>
      <c r="C755" s="9"/>
      <c r="D755" s="9"/>
      <c r="E755" s="9"/>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row>
    <row r="756" spans="1:88" s="262" customFormat="1">
      <c r="A756"/>
      <c r="C756" s="9"/>
      <c r="D756" s="9"/>
      <c r="E756" s="9"/>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row>
    <row r="757" spans="1:88" s="262" customFormat="1">
      <c r="A757"/>
      <c r="C757" s="9"/>
      <c r="D757" s="9"/>
      <c r="E757" s="9"/>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row>
    <row r="758" spans="1:88" s="262" customFormat="1">
      <c r="A758"/>
      <c r="C758" s="9"/>
      <c r="D758" s="9"/>
      <c r="E758" s="9"/>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row>
    <row r="759" spans="1:88" s="262" customFormat="1">
      <c r="A759"/>
      <c r="C759" s="9"/>
      <c r="D759" s="9"/>
      <c r="E759" s="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row>
    <row r="760" spans="1:88" s="262" customFormat="1">
      <c r="A760"/>
      <c r="C760" s="9"/>
      <c r="D760" s="9"/>
      <c r="E760" s="9"/>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row>
    <row r="761" spans="1:88" s="262" customFormat="1">
      <c r="A761"/>
      <c r="C761" s="9"/>
      <c r="D761" s="9"/>
      <c r="E761" s="9"/>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row>
    <row r="762" spans="1:88" s="262" customFormat="1">
      <c r="A762"/>
      <c r="C762" s="9"/>
      <c r="D762" s="9"/>
      <c r="E762" s="9"/>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row>
    <row r="763" spans="1:88" s="262" customFormat="1">
      <c r="A763"/>
      <c r="C763" s="9"/>
      <c r="D763" s="9"/>
      <c r="E763" s="9"/>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row>
    <row r="764" spans="1:88" s="262" customFormat="1">
      <c r="A764"/>
      <c r="C764" s="9"/>
      <c r="D764" s="9"/>
      <c r="E764" s="9"/>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row>
    <row r="765" spans="1:88" s="262" customFormat="1">
      <c r="A765"/>
      <c r="C765" s="9"/>
      <c r="D765" s="9"/>
      <c r="E765" s="9"/>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row>
    <row r="766" spans="1:88" s="262" customFormat="1">
      <c r="A766"/>
      <c r="C766" s="9"/>
      <c r="D766" s="9"/>
      <c r="E766" s="9"/>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row>
    <row r="767" spans="1:88" s="262" customFormat="1">
      <c r="A767"/>
      <c r="C767" s="9"/>
      <c r="D767" s="9"/>
      <c r="E767" s="9"/>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row>
    <row r="768" spans="1:88" s="262" customFormat="1">
      <c r="A768"/>
      <c r="C768" s="9"/>
      <c r="D768" s="9"/>
      <c r="E768" s="9"/>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row>
    <row r="769" spans="1:88" s="262" customFormat="1">
      <c r="A769"/>
      <c r="C769" s="9"/>
      <c r="D769" s="9"/>
      <c r="E769" s="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row>
    <row r="770" spans="1:88" s="262" customFormat="1">
      <c r="A770"/>
      <c r="C770" s="9"/>
      <c r="D770" s="9"/>
      <c r="E770" s="9"/>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row>
    <row r="771" spans="1:88" s="262" customFormat="1">
      <c r="A771"/>
      <c r="C771" s="9"/>
      <c r="D771" s="9"/>
      <c r="E771" s="9"/>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row>
    <row r="772" spans="1:88" s="262" customFormat="1">
      <c r="A772"/>
      <c r="C772" s="9"/>
      <c r="D772" s="9"/>
      <c r="E772" s="9"/>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row>
    <row r="773" spans="1:88" s="262" customFormat="1">
      <c r="A773"/>
      <c r="C773" s="9"/>
      <c r="D773" s="9"/>
      <c r="E773" s="9"/>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row>
    <row r="774" spans="1:88" s="262" customFormat="1">
      <c r="A774"/>
      <c r="C774" s="9"/>
      <c r="D774" s="9"/>
      <c r="E774" s="9"/>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row>
    <row r="775" spans="1:88" s="262" customFormat="1">
      <c r="A775"/>
      <c r="C775" s="9"/>
      <c r="D775" s="9"/>
      <c r="E775" s="9"/>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row>
    <row r="776" spans="1:88" s="262" customFormat="1">
      <c r="A776"/>
      <c r="C776" s="9"/>
      <c r="D776" s="9"/>
      <c r="E776" s="9"/>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row>
    <row r="777" spans="1:88" s="262" customFormat="1">
      <c r="A777"/>
      <c r="C777" s="9"/>
      <c r="D777" s="9"/>
      <c r="E777" s="9"/>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row>
    <row r="778" spans="1:88" s="262" customFormat="1">
      <c r="A778"/>
      <c r="C778" s="9"/>
      <c r="D778" s="9"/>
      <c r="E778" s="9"/>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row>
    <row r="779" spans="1:88" s="262" customFormat="1">
      <c r="A779"/>
      <c r="C779" s="9"/>
      <c r="D779" s="9"/>
      <c r="E779" s="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row>
    <row r="780" spans="1:88" s="262" customFormat="1">
      <c r="A780"/>
      <c r="C780" s="9"/>
      <c r="D780" s="9"/>
      <c r="E780" s="9"/>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row>
    <row r="781" spans="1:88" s="262" customFormat="1">
      <c r="A781"/>
      <c r="C781" s="9"/>
      <c r="D781" s="9"/>
      <c r="E781" s="9"/>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row>
    <row r="782" spans="1:88" s="262" customFormat="1">
      <c r="A782"/>
      <c r="C782" s="9"/>
      <c r="D782" s="9"/>
      <c r="E782" s="9"/>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row>
    <row r="783" spans="1:88" s="262" customFormat="1">
      <c r="A783"/>
      <c r="C783" s="9"/>
      <c r="D783" s="9"/>
      <c r="E783" s="9"/>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row>
    <row r="784" spans="1:88" s="262" customFormat="1">
      <c r="A784"/>
      <c r="C784" s="9"/>
      <c r="D784" s="9"/>
      <c r="E784" s="9"/>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row>
    <row r="785" spans="1:88" s="262" customFormat="1">
      <c r="A785"/>
      <c r="C785" s="9"/>
      <c r="D785" s="9"/>
      <c r="E785" s="9"/>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row>
    <row r="786" spans="1:88">
      <c r="C786" s="9"/>
      <c r="D786" s="9"/>
      <c r="E786" s="9"/>
    </row>
    <row r="787" spans="1:88">
      <c r="C787" s="9"/>
      <c r="D787" s="9"/>
      <c r="E787" s="9"/>
    </row>
    <row r="788" spans="1:88">
      <c r="C788" s="9"/>
      <c r="D788" s="9"/>
      <c r="E788" s="9"/>
    </row>
    <row r="789" spans="1:88">
      <c r="C789" s="9"/>
      <c r="D789" s="9"/>
      <c r="E789" s="9"/>
    </row>
    <row r="790" spans="1:88">
      <c r="C790" s="9"/>
      <c r="D790" s="9"/>
      <c r="E790" s="9"/>
    </row>
    <row r="791" spans="1:88">
      <c r="C791" s="9"/>
      <c r="D791" s="9"/>
      <c r="E791" s="9"/>
    </row>
    <row r="792" spans="1:88">
      <c r="C792" s="9"/>
      <c r="D792" s="9"/>
      <c r="E792" s="9"/>
    </row>
    <row r="793" spans="1:88">
      <c r="C793" s="9"/>
      <c r="D793" s="9"/>
      <c r="E793" s="9"/>
    </row>
    <row r="794" spans="1:88">
      <c r="C794" s="9"/>
      <c r="D794" s="9"/>
      <c r="E794" s="9"/>
    </row>
    <row r="795" spans="1:88">
      <c r="C795" s="9"/>
      <c r="D795" s="9"/>
      <c r="E795" s="9"/>
    </row>
    <row r="796" spans="1:88">
      <c r="C796" s="9"/>
      <c r="D796" s="9"/>
      <c r="E796" s="9"/>
    </row>
    <row r="797" spans="1:88">
      <c r="C797" s="9"/>
      <c r="D797" s="9"/>
      <c r="E797" s="9"/>
    </row>
    <row r="798" spans="1:88">
      <c r="C798" s="9"/>
      <c r="D798" s="9"/>
      <c r="E798" s="9"/>
    </row>
    <row r="799" spans="1:88">
      <c r="C799" s="9"/>
      <c r="D799" s="9"/>
      <c r="E799" s="9"/>
    </row>
    <row r="800" spans="1:88">
      <c r="C800" s="9"/>
      <c r="D800" s="9"/>
      <c r="E800" s="9"/>
    </row>
    <row r="801" spans="1:88">
      <c r="B801" s="3">
        <v>1</v>
      </c>
      <c r="C801" s="9"/>
      <c r="D801" s="9"/>
      <c r="E801" s="9"/>
      <c r="BD801" s="3">
        <v>1</v>
      </c>
    </row>
    <row r="802" spans="1:88" s="262" customFormat="1">
      <c r="A802"/>
      <c r="C802" s="9"/>
      <c r="D802" s="9"/>
      <c r="E802" s="9"/>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row>
    <row r="803" spans="1:88" s="262" customFormat="1">
      <c r="A803"/>
      <c r="C803" s="9"/>
      <c r="D803" s="9"/>
      <c r="E803" s="9"/>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row>
    <row r="804" spans="1:88" s="262" customFormat="1">
      <c r="A804"/>
      <c r="C804" s="9"/>
      <c r="D804" s="9"/>
      <c r="E804" s="9"/>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row>
    <row r="805" spans="1:88" s="262" customFormat="1">
      <c r="A805"/>
      <c r="C805" s="9"/>
      <c r="D805" s="9"/>
      <c r="E805" s="9"/>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row>
    <row r="806" spans="1:88" s="262" customFormat="1">
      <c r="A806"/>
      <c r="C806" s="9"/>
      <c r="D806" s="9"/>
      <c r="E806" s="9"/>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row>
    <row r="807" spans="1:88" s="262" customFormat="1">
      <c r="A807"/>
      <c r="C807" s="9"/>
      <c r="D807" s="9"/>
      <c r="E807" s="9"/>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row>
    <row r="808" spans="1:88" s="262" customFormat="1">
      <c r="A808"/>
      <c r="C808" s="9"/>
      <c r="D808" s="9"/>
      <c r="E808" s="9"/>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row>
    <row r="809" spans="1:88" s="262" customFormat="1">
      <c r="A809"/>
      <c r="C809" s="9"/>
      <c r="D809" s="9"/>
      <c r="E809" s="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row>
    <row r="810" spans="1:88" s="262" customFormat="1">
      <c r="A810"/>
      <c r="C810" s="9"/>
      <c r="D810" s="9"/>
      <c r="E810" s="9"/>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row>
    <row r="811" spans="1:88" s="262" customFormat="1">
      <c r="A811"/>
      <c r="C811" s="9"/>
      <c r="D811" s="9"/>
      <c r="E811" s="9"/>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row>
    <row r="812" spans="1:88" s="262" customFormat="1">
      <c r="A812"/>
      <c r="C812" s="9"/>
      <c r="D812" s="9"/>
      <c r="E812" s="9"/>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row>
    <row r="813" spans="1:88" s="262" customFormat="1">
      <c r="A813"/>
      <c r="C813" s="9"/>
      <c r="D813" s="9"/>
      <c r="E813" s="9"/>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row>
    <row r="814" spans="1:88" s="262" customFormat="1">
      <c r="A814"/>
      <c r="C814" s="9"/>
      <c r="D814" s="9"/>
      <c r="E814" s="9"/>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row>
    <row r="815" spans="1:88" s="262" customFormat="1">
      <c r="A815"/>
      <c r="C815" s="9"/>
      <c r="D815" s="9"/>
      <c r="E815" s="9"/>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row>
    <row r="816" spans="1:88" s="262" customFormat="1">
      <c r="A816"/>
      <c r="C816" s="9"/>
      <c r="D816" s="9"/>
      <c r="E816" s="9"/>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row>
    <row r="817" spans="1:88" s="262" customFormat="1">
      <c r="A817"/>
      <c r="C817" s="9"/>
      <c r="D817" s="9"/>
      <c r="E817" s="9"/>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row>
    <row r="818" spans="1:88" s="262" customFormat="1">
      <c r="A818"/>
      <c r="C818" s="9"/>
      <c r="D818" s="9"/>
      <c r="E818" s="9"/>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row>
    <row r="819" spans="1:88" s="262" customFormat="1">
      <c r="A819"/>
      <c r="C819" s="9"/>
      <c r="D819" s="9"/>
      <c r="E819" s="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row>
    <row r="820" spans="1:88" s="262" customFormat="1">
      <c r="A820"/>
      <c r="C820" s="9"/>
      <c r="D820" s="9"/>
      <c r="E820" s="9"/>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row>
    <row r="821" spans="1:88" s="262" customFormat="1">
      <c r="A821"/>
      <c r="C821" s="9"/>
      <c r="D821" s="9"/>
      <c r="E821" s="9"/>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row>
    <row r="822" spans="1:88" s="262" customFormat="1">
      <c r="A822"/>
      <c r="C822" s="9"/>
      <c r="D822" s="9"/>
      <c r="E822" s="9"/>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row>
    <row r="823" spans="1:88" s="262" customFormat="1">
      <c r="A823"/>
      <c r="C823" s="9"/>
      <c r="D823" s="9"/>
      <c r="E823" s="9"/>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row>
    <row r="824" spans="1:88" s="262" customFormat="1">
      <c r="A824"/>
      <c r="C824" s="9"/>
      <c r="D824" s="9"/>
      <c r="E824" s="9"/>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row>
    <row r="825" spans="1:88" s="262" customFormat="1">
      <c r="A825"/>
      <c r="C825" s="9"/>
      <c r="D825" s="9"/>
      <c r="E825" s="9"/>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row>
    <row r="826" spans="1:88" s="262" customFormat="1">
      <c r="A826"/>
      <c r="C826" s="9"/>
      <c r="D826" s="9"/>
      <c r="E826" s="9"/>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row>
    <row r="827" spans="1:88" s="262" customFormat="1">
      <c r="A827"/>
      <c r="C827" s="9"/>
      <c r="D827" s="9"/>
      <c r="E827" s="9"/>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row>
    <row r="828" spans="1:88" s="262" customFormat="1">
      <c r="A828"/>
      <c r="C828" s="9"/>
      <c r="D828" s="9"/>
      <c r="E828" s="9"/>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row>
    <row r="829" spans="1:88" s="262" customFormat="1">
      <c r="A829"/>
      <c r="C829" s="9"/>
      <c r="D829" s="9"/>
      <c r="E829" s="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row>
    <row r="830" spans="1:88" s="262" customFormat="1">
      <c r="A830"/>
      <c r="C830" s="9"/>
      <c r="D830" s="9"/>
      <c r="E830" s="9"/>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row>
    <row r="831" spans="1:88" s="262" customFormat="1">
      <c r="A831"/>
      <c r="C831" s="9"/>
      <c r="D831" s="9"/>
      <c r="E831" s="9"/>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row>
    <row r="832" spans="1:88" s="262" customFormat="1">
      <c r="A832"/>
      <c r="C832" s="9"/>
      <c r="D832" s="9"/>
      <c r="E832" s="9"/>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row>
    <row r="833" spans="1:88" s="262" customFormat="1">
      <c r="A833"/>
      <c r="C833" s="9"/>
      <c r="D833" s="9"/>
      <c r="E833" s="9"/>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row>
    <row r="834" spans="1:88" s="262" customFormat="1">
      <c r="A834"/>
      <c r="C834" s="9"/>
      <c r="D834" s="9"/>
      <c r="E834" s="9"/>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row>
    <row r="835" spans="1:88" s="262" customFormat="1">
      <c r="A835"/>
      <c r="C835" s="9"/>
      <c r="D835" s="9"/>
      <c r="E835" s="9"/>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row>
    <row r="836" spans="1:88" s="262" customFormat="1">
      <c r="A836"/>
      <c r="C836" s="9"/>
      <c r="D836" s="9"/>
      <c r="E836" s="9"/>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row>
    <row r="837" spans="1:88" s="262" customFormat="1">
      <c r="A837"/>
      <c r="C837" s="9"/>
      <c r="D837" s="9"/>
      <c r="E837" s="9"/>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row>
    <row r="838" spans="1:88" s="262" customFormat="1">
      <c r="A838"/>
      <c r="C838" s="9"/>
      <c r="D838" s="9"/>
      <c r="E838" s="9"/>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row>
    <row r="839" spans="1:88" s="262" customFormat="1">
      <c r="A839"/>
      <c r="C839" s="9"/>
      <c r="D839" s="9"/>
      <c r="E839" s="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row>
    <row r="840" spans="1:88" s="262" customFormat="1">
      <c r="A840"/>
      <c r="C840" s="9"/>
      <c r="D840" s="9"/>
      <c r="E840" s="9"/>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row>
    <row r="841" spans="1:88" s="262" customFormat="1">
      <c r="A841"/>
      <c r="C841" s="9"/>
      <c r="D841" s="9"/>
      <c r="E841" s="9"/>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row>
    <row r="842" spans="1:88" s="262" customFormat="1">
      <c r="A842"/>
      <c r="C842" s="9"/>
      <c r="D842" s="9"/>
      <c r="E842" s="9"/>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row>
    <row r="843" spans="1:88" s="262" customFormat="1">
      <c r="A843"/>
      <c r="C843" s="9"/>
      <c r="D843" s="9"/>
      <c r="E843" s="9"/>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row>
    <row r="844" spans="1:88" s="262" customFormat="1">
      <c r="A844"/>
      <c r="C844" s="9"/>
      <c r="D844" s="9"/>
      <c r="E844" s="9"/>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row>
    <row r="845" spans="1:88" s="262" customFormat="1">
      <c r="A845"/>
      <c r="C845" s="9"/>
      <c r="D845" s="9"/>
      <c r="E845" s="9"/>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row>
    <row r="846" spans="1:88" s="262" customFormat="1">
      <c r="A846"/>
      <c r="C846" s="9"/>
      <c r="D846" s="9"/>
      <c r="E846" s="9"/>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row>
    <row r="847" spans="1:88" s="262" customFormat="1">
      <c r="A847"/>
      <c r="C847" s="9"/>
      <c r="D847" s="9"/>
      <c r="E847" s="9"/>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row>
    <row r="848" spans="1:88" s="262" customFormat="1">
      <c r="A848"/>
      <c r="C848" s="9"/>
      <c r="D848" s="9"/>
      <c r="E848" s="9"/>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row>
    <row r="849" spans="1:88" s="262" customFormat="1">
      <c r="A849"/>
      <c r="C849" s="9"/>
      <c r="D849" s="9"/>
      <c r="E849" s="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row>
    <row r="850" spans="1:88" s="262" customFormat="1">
      <c r="A850"/>
      <c r="C850" s="9"/>
      <c r="D850" s="9"/>
      <c r="E850" s="9"/>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row>
    <row r="851" spans="1:88" s="262" customFormat="1">
      <c r="A851"/>
      <c r="C851" s="9"/>
      <c r="D851" s="9"/>
      <c r="E851" s="9"/>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row>
    <row r="852" spans="1:88" s="262" customFormat="1">
      <c r="A852"/>
      <c r="C852" s="9"/>
      <c r="D852" s="9"/>
      <c r="E852" s="9"/>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row>
    <row r="853" spans="1:88" s="262" customFormat="1">
      <c r="A853"/>
      <c r="C853" s="9"/>
      <c r="D853" s="9"/>
      <c r="E853" s="9"/>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row>
    <row r="854" spans="1:88" s="262" customFormat="1">
      <c r="A854"/>
      <c r="C854" s="9"/>
      <c r="D854" s="9"/>
      <c r="E854" s="9"/>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row>
    <row r="855" spans="1:88" s="262" customFormat="1">
      <c r="A855"/>
      <c r="C855" s="9"/>
      <c r="D855" s="9"/>
      <c r="E855" s="9"/>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row>
    <row r="856" spans="1:88" s="262" customFormat="1">
      <c r="A856"/>
      <c r="C856" s="9"/>
      <c r="D856" s="9"/>
      <c r="E856" s="9"/>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row>
    <row r="857" spans="1:88" s="262" customFormat="1">
      <c r="A857"/>
      <c r="C857" s="9"/>
      <c r="D857" s="9"/>
      <c r="E857" s="9"/>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row>
    <row r="858" spans="1:88" s="262" customFormat="1">
      <c r="A858"/>
      <c r="C858" s="9"/>
      <c r="D858" s="9"/>
      <c r="E858" s="9"/>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row>
    <row r="859" spans="1:88" s="262" customFormat="1">
      <c r="A859"/>
      <c r="C859" s="9"/>
      <c r="D859" s="9"/>
      <c r="E859" s="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row>
    <row r="860" spans="1:88" s="262" customFormat="1">
      <c r="A860"/>
      <c r="C860" s="9"/>
      <c r="D860" s="9"/>
      <c r="E860" s="9"/>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row>
    <row r="861" spans="1:88" s="262" customFormat="1">
      <c r="A861"/>
      <c r="C861" s="9"/>
      <c r="D861" s="9"/>
      <c r="E861" s="9"/>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row>
    <row r="862" spans="1:88" s="262" customFormat="1">
      <c r="A862"/>
      <c r="C862" s="9"/>
      <c r="D862" s="9"/>
      <c r="E862" s="9"/>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row>
  </sheetData>
  <mergeCells count="393">
    <mergeCell ref="J48:Q49"/>
    <mergeCell ref="J8:Q9"/>
    <mergeCell ref="AD8:AK9"/>
    <mergeCell ref="AD48:AK49"/>
    <mergeCell ref="AD98:AK99"/>
    <mergeCell ref="AD168:AK169"/>
    <mergeCell ref="AX8:BE9"/>
    <mergeCell ref="AX48:BE49"/>
    <mergeCell ref="AX98:BE99"/>
    <mergeCell ref="AX168:BE169"/>
    <mergeCell ref="BE106:BE107"/>
    <mergeCell ref="T56:T57"/>
    <mergeCell ref="AD56:AD57"/>
    <mergeCell ref="AE56:AE57"/>
    <mergeCell ref="R48:S49"/>
    <mergeCell ref="R98:S99"/>
    <mergeCell ref="R168:S169"/>
    <mergeCell ref="AL168:AM169"/>
    <mergeCell ref="AL98:AM99"/>
    <mergeCell ref="AL48:AM49"/>
    <mergeCell ref="AL8:AM9"/>
    <mergeCell ref="AM16:AM17"/>
    <mergeCell ref="K51:P52"/>
    <mergeCell ref="BF8:BG9"/>
    <mergeCell ref="BF48:BG49"/>
    <mergeCell ref="BF98:BG99"/>
    <mergeCell ref="BF168:BG169"/>
    <mergeCell ref="BG106:BG107"/>
    <mergeCell ref="BH558:BH559"/>
    <mergeCell ref="AC556:AE556"/>
    <mergeCell ref="AW556:AY556"/>
    <mergeCell ref="AD558:AD559"/>
    <mergeCell ref="AE558:AE559"/>
    <mergeCell ref="AF558:AF559"/>
    <mergeCell ref="AJ558:AJ559"/>
    <mergeCell ref="AK558:AK559"/>
    <mergeCell ref="J168:Q169"/>
    <mergeCell ref="J98:Q99"/>
    <mergeCell ref="AM558:AM559"/>
    <mergeCell ref="AN558:AN559"/>
    <mergeCell ref="AX558:AX559"/>
    <mergeCell ref="AY558:AY559"/>
    <mergeCell ref="AN550:AN551"/>
    <mergeCell ref="AZ558:AZ559"/>
    <mergeCell ref="BD558:BD559"/>
    <mergeCell ref="BE558:BE559"/>
    <mergeCell ref="BG558:BG559"/>
    <mergeCell ref="BH550:BH551"/>
    <mergeCell ref="AC555:AD555"/>
    <mergeCell ref="AW555:AX555"/>
    <mergeCell ref="AD550:AK551"/>
    <mergeCell ref="AL550:AM551"/>
    <mergeCell ref="AX550:BE551"/>
    <mergeCell ref="BF550:BG551"/>
    <mergeCell ref="AE553:AJ554"/>
    <mergeCell ref="AY553:BD554"/>
    <mergeCell ref="AL558:AL559"/>
    <mergeCell ref="BF558:BF559"/>
    <mergeCell ref="BE535:BE536"/>
    <mergeCell ref="BE537:BE538"/>
    <mergeCell ref="AG547:AI548"/>
    <mergeCell ref="AJ547:AJ548"/>
    <mergeCell ref="AK547:AN548"/>
    <mergeCell ref="AK535:AK536"/>
    <mergeCell ref="AK537:AK538"/>
    <mergeCell ref="AK539:AK540"/>
    <mergeCell ref="AK541:AK542"/>
    <mergeCell ref="BE539:BE540"/>
    <mergeCell ref="BE541:BE542"/>
    <mergeCell ref="BA547:BC548"/>
    <mergeCell ref="BD547:BD548"/>
    <mergeCell ref="BE547:BH548"/>
    <mergeCell ref="J550:Q551"/>
    <mergeCell ref="R550:S551"/>
    <mergeCell ref="K553:P554"/>
    <mergeCell ref="BD296:BH297"/>
    <mergeCell ref="BD300:BH301"/>
    <mergeCell ref="BA324:BH326"/>
    <mergeCell ref="BA329:BH332"/>
    <mergeCell ref="BA399:BA400"/>
    <mergeCell ref="BC399:BC400"/>
    <mergeCell ref="BD399:BD400"/>
    <mergeCell ref="AM460:AN461"/>
    <mergeCell ref="BE399:BE400"/>
    <mergeCell ref="BF399:BF400"/>
    <mergeCell ref="AJ296:AN297"/>
    <mergeCell ref="AJ300:AN301"/>
    <mergeCell ref="AG324:AN326"/>
    <mergeCell ref="AG329:AN332"/>
    <mergeCell ref="AG399:AG400"/>
    <mergeCell ref="AI399:AI400"/>
    <mergeCell ref="AJ399:AJ400"/>
    <mergeCell ref="AK399:AK400"/>
    <mergeCell ref="AL399:AL400"/>
    <mergeCell ref="BG460:BH461"/>
    <mergeCell ref="BA459:BA460"/>
    <mergeCell ref="AG459:AG460"/>
    <mergeCell ref="S460:T461"/>
    <mergeCell ref="Q535:Q536"/>
    <mergeCell ref="Q537:Q538"/>
    <mergeCell ref="Q558:Q559"/>
    <mergeCell ref="S558:S559"/>
    <mergeCell ref="T558:T559"/>
    <mergeCell ref="P296:T297"/>
    <mergeCell ref="P300:T301"/>
    <mergeCell ref="M324:T326"/>
    <mergeCell ref="M329:T332"/>
    <mergeCell ref="M399:M400"/>
    <mergeCell ref="O399:O400"/>
    <mergeCell ref="P399:P400"/>
    <mergeCell ref="Q539:Q540"/>
    <mergeCell ref="Q541:Q542"/>
    <mergeCell ref="M547:O548"/>
    <mergeCell ref="P547:P548"/>
    <mergeCell ref="Q547:T548"/>
    <mergeCell ref="Q399:Q400"/>
    <mergeCell ref="R399:R400"/>
    <mergeCell ref="R558:R559"/>
    <mergeCell ref="M459:M460"/>
    <mergeCell ref="I555:J555"/>
    <mergeCell ref="I556:K556"/>
    <mergeCell ref="J558:J559"/>
    <mergeCell ref="K558:K559"/>
    <mergeCell ref="L558:L559"/>
    <mergeCell ref="P558:P559"/>
    <mergeCell ref="T550:T551"/>
    <mergeCell ref="BJ306:BP307"/>
    <mergeCell ref="BR306:BX307"/>
    <mergeCell ref="BZ306:CF307"/>
    <mergeCell ref="BJ310:BP313"/>
    <mergeCell ref="BR310:BX313"/>
    <mergeCell ref="BZ310:CF313"/>
    <mergeCell ref="BJ292:BK293"/>
    <mergeCell ref="BL292:BM293"/>
    <mergeCell ref="BR292:BS293"/>
    <mergeCell ref="BT292:BU293"/>
    <mergeCell ref="BZ292:CA293"/>
    <mergeCell ref="CB292:CC293"/>
    <mergeCell ref="BK277:BN278"/>
    <mergeCell ref="BS277:BV278"/>
    <mergeCell ref="CA277:CD278"/>
    <mergeCell ref="BK270:BL270"/>
    <mergeCell ref="BS270:BT270"/>
    <mergeCell ref="CA270:CB270"/>
    <mergeCell ref="BK273:BN274"/>
    <mergeCell ref="BS273:BV274"/>
    <mergeCell ref="CA273:CD274"/>
    <mergeCell ref="BK267:BN267"/>
    <mergeCell ref="BS267:BV267"/>
    <mergeCell ref="CA267:CD267"/>
    <mergeCell ref="BU268:BV268"/>
    <mergeCell ref="CC268:CD268"/>
    <mergeCell ref="BM269:BN269"/>
    <mergeCell ref="BU269:BV269"/>
    <mergeCell ref="CC269:CD269"/>
    <mergeCell ref="BV235:BV242"/>
    <mergeCell ref="CA235:CA242"/>
    <mergeCell ref="CB235:CB241"/>
    <mergeCell ref="CC235:CC241"/>
    <mergeCell ref="CD235:CD242"/>
    <mergeCell ref="BJ245:BP246"/>
    <mergeCell ref="BR245:BX246"/>
    <mergeCell ref="BZ245:CF246"/>
    <mergeCell ref="BM202:BM203"/>
    <mergeCell ref="BU202:BU203"/>
    <mergeCell ref="CC202:CC203"/>
    <mergeCell ref="BK235:BK242"/>
    <mergeCell ref="BL235:BL241"/>
    <mergeCell ref="BM235:BM241"/>
    <mergeCell ref="BN235:BN242"/>
    <mergeCell ref="BS235:BS242"/>
    <mergeCell ref="BT235:BT241"/>
    <mergeCell ref="BU235:BU241"/>
    <mergeCell ref="BR184:BR190"/>
    <mergeCell ref="BZ184:BZ190"/>
    <mergeCell ref="BJ193:BP194"/>
    <mergeCell ref="BR193:BX194"/>
    <mergeCell ref="BZ193:CF194"/>
    <mergeCell ref="BE176:BE177"/>
    <mergeCell ref="BG176:BG177"/>
    <mergeCell ref="BH176:BH177"/>
    <mergeCell ref="BJ179:BP181"/>
    <mergeCell ref="BR179:BX181"/>
    <mergeCell ref="BZ179:CF181"/>
    <mergeCell ref="AZ176:AZ177"/>
    <mergeCell ref="BD176:BD177"/>
    <mergeCell ref="T176:T177"/>
    <mergeCell ref="AD176:AD177"/>
    <mergeCell ref="AE176:AE177"/>
    <mergeCell ref="AF176:AF177"/>
    <mergeCell ref="AJ176:AJ177"/>
    <mergeCell ref="AK176:AK177"/>
    <mergeCell ref="BJ184:BJ190"/>
    <mergeCell ref="BF176:BF177"/>
    <mergeCell ref="J176:J177"/>
    <mergeCell ref="K176:K177"/>
    <mergeCell ref="L176:L177"/>
    <mergeCell ref="P176:P177"/>
    <mergeCell ref="Q176:Q177"/>
    <mergeCell ref="S176:S177"/>
    <mergeCell ref="I173:J173"/>
    <mergeCell ref="AC173:AD173"/>
    <mergeCell ref="AW173:AX173"/>
    <mergeCell ref="I174:K174"/>
    <mergeCell ref="AC174:AE174"/>
    <mergeCell ref="AW174:AY174"/>
    <mergeCell ref="AM176:AM177"/>
    <mergeCell ref="AN176:AN177"/>
    <mergeCell ref="AX176:AX177"/>
    <mergeCell ref="AY176:AY177"/>
    <mergeCell ref="AL176:AL177"/>
    <mergeCell ref="R176:R177"/>
    <mergeCell ref="BH168:BH169"/>
    <mergeCell ref="BK172:BP172"/>
    <mergeCell ref="BJ158:BJ161"/>
    <mergeCell ref="BR158:BR161"/>
    <mergeCell ref="BZ158:BZ161"/>
    <mergeCell ref="T168:T169"/>
    <mergeCell ref="AN168:AN169"/>
    <mergeCell ref="BJ122:BJ129"/>
    <mergeCell ref="BR122:BR129"/>
    <mergeCell ref="BZ122:BZ129"/>
    <mergeCell ref="BH106:BH107"/>
    <mergeCell ref="BK107:BL107"/>
    <mergeCell ref="BM107:BN107"/>
    <mergeCell ref="BS107:BT107"/>
    <mergeCell ref="T106:T107"/>
    <mergeCell ref="AD106:AD107"/>
    <mergeCell ref="AE106:AE107"/>
    <mergeCell ref="AF106:AF107"/>
    <mergeCell ref="AJ106:AJ107"/>
    <mergeCell ref="AK106:AK107"/>
    <mergeCell ref="BF106:BF107"/>
    <mergeCell ref="AL106:AL107"/>
    <mergeCell ref="BU107:BV107"/>
    <mergeCell ref="CA107:CB107"/>
    <mergeCell ref="CC107:CD107"/>
    <mergeCell ref="BH98:BH99"/>
    <mergeCell ref="T98:T99"/>
    <mergeCell ref="AN98:AN99"/>
    <mergeCell ref="J106:J107"/>
    <mergeCell ref="K106:K107"/>
    <mergeCell ref="L106:L107"/>
    <mergeCell ref="P106:P107"/>
    <mergeCell ref="Q106:Q107"/>
    <mergeCell ref="S106:S107"/>
    <mergeCell ref="I103:J103"/>
    <mergeCell ref="AC103:AD103"/>
    <mergeCell ref="AW103:AX103"/>
    <mergeCell ref="I104:K104"/>
    <mergeCell ref="AC104:AE104"/>
    <mergeCell ref="AW104:AY104"/>
    <mergeCell ref="AM106:AM107"/>
    <mergeCell ref="AN106:AN107"/>
    <mergeCell ref="AX106:AX107"/>
    <mergeCell ref="AY106:AY107"/>
    <mergeCell ref="AZ106:AZ107"/>
    <mergeCell ref="BD106:BD107"/>
    <mergeCell ref="CD82:CD83"/>
    <mergeCell ref="CE82:CF83"/>
    <mergeCell ref="BM93:BM94"/>
    <mergeCell ref="BN93:BN94"/>
    <mergeCell ref="BU93:BU94"/>
    <mergeCell ref="BV93:BV94"/>
    <mergeCell ref="CC93:CC94"/>
    <mergeCell ref="CD93:CD94"/>
    <mergeCell ref="BN74:BP76"/>
    <mergeCell ref="BV74:BX76"/>
    <mergeCell ref="CD74:CF76"/>
    <mergeCell ref="BK82:BM83"/>
    <mergeCell ref="BN82:BN83"/>
    <mergeCell ref="BO82:BP83"/>
    <mergeCell ref="BS82:BU83"/>
    <mergeCell ref="BV82:BV83"/>
    <mergeCell ref="BW82:BX83"/>
    <mergeCell ref="CA82:CC83"/>
    <mergeCell ref="BV66:BV67"/>
    <mergeCell ref="BW66:BW67"/>
    <mergeCell ref="CB66:CB67"/>
    <mergeCell ref="CC66:CC67"/>
    <mergeCell ref="CD66:CD67"/>
    <mergeCell ref="CE66:CE67"/>
    <mergeCell ref="BL66:BL67"/>
    <mergeCell ref="BM66:BM67"/>
    <mergeCell ref="BN66:BN67"/>
    <mergeCell ref="BO66:BO67"/>
    <mergeCell ref="BT66:BT67"/>
    <mergeCell ref="BU66:BU67"/>
    <mergeCell ref="BH48:BH49"/>
    <mergeCell ref="T48:T49"/>
    <mergeCell ref="AN48:AN49"/>
    <mergeCell ref="AZ56:AZ57"/>
    <mergeCell ref="BD56:BD57"/>
    <mergeCell ref="CC61:CC62"/>
    <mergeCell ref="BJ40:BJ43"/>
    <mergeCell ref="BK40:BP41"/>
    <mergeCell ref="BR40:BR43"/>
    <mergeCell ref="BS40:BX41"/>
    <mergeCell ref="BZ40:BZ43"/>
    <mergeCell ref="CA40:CF41"/>
    <mergeCell ref="CD61:CD62"/>
    <mergeCell ref="CE61:CE62"/>
    <mergeCell ref="BE56:BE57"/>
    <mergeCell ref="BG56:BG57"/>
    <mergeCell ref="BH56:BH57"/>
    <mergeCell ref="BM61:BM62"/>
    <mergeCell ref="BN61:BN62"/>
    <mergeCell ref="BO61:BO62"/>
    <mergeCell ref="BU61:BU62"/>
    <mergeCell ref="BV61:BV62"/>
    <mergeCell ref="BW61:BW62"/>
    <mergeCell ref="BG16:BG17"/>
    <mergeCell ref="BH16:BH17"/>
    <mergeCell ref="BK16:BN17"/>
    <mergeCell ref="BS16:BV17"/>
    <mergeCell ref="CA16:CD17"/>
    <mergeCell ref="BK25:BK30"/>
    <mergeCell ref="BS25:BS30"/>
    <mergeCell ref="CA25:CA30"/>
    <mergeCell ref="BP14:BP16"/>
    <mergeCell ref="BX14:BX16"/>
    <mergeCell ref="CF14:CF16"/>
    <mergeCell ref="BJ8:BP10"/>
    <mergeCell ref="BR8:BX10"/>
    <mergeCell ref="BZ8:CF10"/>
    <mergeCell ref="J16:J17"/>
    <mergeCell ref="K16:K17"/>
    <mergeCell ref="L16:L17"/>
    <mergeCell ref="P16:P17"/>
    <mergeCell ref="Q16:Q17"/>
    <mergeCell ref="S16:S17"/>
    <mergeCell ref="T16:T17"/>
    <mergeCell ref="I13:J13"/>
    <mergeCell ref="AC13:AD13"/>
    <mergeCell ref="AN16:AN17"/>
    <mergeCell ref="AX16:AX17"/>
    <mergeCell ref="AY16:AY17"/>
    <mergeCell ref="AZ16:AZ17"/>
    <mergeCell ref="BD16:BD17"/>
    <mergeCell ref="BE16:BE17"/>
    <mergeCell ref="AD16:AD17"/>
    <mergeCell ref="AE16:AE17"/>
    <mergeCell ref="AF16:AF17"/>
    <mergeCell ref="AJ16:AJ17"/>
    <mergeCell ref="AK16:AK17"/>
    <mergeCell ref="N5:T6"/>
    <mergeCell ref="AH5:AN6"/>
    <mergeCell ref="BB5:BH6"/>
    <mergeCell ref="T8:T9"/>
    <mergeCell ref="AN8:AN9"/>
    <mergeCell ref="AW13:AX13"/>
    <mergeCell ref="R8:S9"/>
    <mergeCell ref="BF16:BF17"/>
    <mergeCell ref="BF56:BF57"/>
    <mergeCell ref="AL56:AL57"/>
    <mergeCell ref="AL16:AL17"/>
    <mergeCell ref="AC14:AE14"/>
    <mergeCell ref="AW14:AY14"/>
    <mergeCell ref="BH8:BH9"/>
    <mergeCell ref="P56:P57"/>
    <mergeCell ref="Q56:Q57"/>
    <mergeCell ref="S56:S57"/>
    <mergeCell ref="AC53:AD53"/>
    <mergeCell ref="AW53:AX53"/>
    <mergeCell ref="AC54:AE54"/>
    <mergeCell ref="AW54:AY54"/>
    <mergeCell ref="AM56:AM57"/>
    <mergeCell ref="AN56:AN57"/>
    <mergeCell ref="AX56:AX57"/>
    <mergeCell ref="K171:P172"/>
    <mergeCell ref="K101:P102"/>
    <mergeCell ref="K11:P12"/>
    <mergeCell ref="R106:R107"/>
    <mergeCell ref="R56:R57"/>
    <mergeCell ref="R16:R17"/>
    <mergeCell ref="AY11:BD12"/>
    <mergeCell ref="AY51:BD52"/>
    <mergeCell ref="AY171:BD172"/>
    <mergeCell ref="AY101:BD102"/>
    <mergeCell ref="AE171:AJ172"/>
    <mergeCell ref="AE101:AJ102"/>
    <mergeCell ref="AE51:AJ52"/>
    <mergeCell ref="AE11:AJ12"/>
    <mergeCell ref="I14:K14"/>
    <mergeCell ref="J56:J57"/>
    <mergeCell ref="K56:K57"/>
    <mergeCell ref="L56:L57"/>
    <mergeCell ref="I53:J53"/>
    <mergeCell ref="I54:K54"/>
    <mergeCell ref="AY56:AY57"/>
    <mergeCell ref="AF56:AF57"/>
    <mergeCell ref="AJ56:AJ57"/>
    <mergeCell ref="AK56:AK57"/>
  </mergeCells>
  <phoneticPr fontId="185" type="noConversion"/>
  <conditionalFormatting sqref="L18:L22">
    <cfRule type="cellIs" dxfId="39" priority="22" operator="notEqual">
      <formula>1</formula>
    </cfRule>
  </conditionalFormatting>
  <conditionalFormatting sqref="L58:L72">
    <cfRule type="cellIs" dxfId="38" priority="11" operator="notEqual">
      <formula>1</formula>
    </cfRule>
  </conditionalFormatting>
  <conditionalFormatting sqref="L108:L137">
    <cfRule type="cellIs" dxfId="37" priority="26" operator="notEqual">
      <formula>1</formula>
    </cfRule>
  </conditionalFormatting>
  <conditionalFormatting sqref="L178:L217">
    <cfRule type="cellIs" dxfId="36" priority="14" operator="notEqual">
      <formula>1</formula>
    </cfRule>
  </conditionalFormatting>
  <conditionalFormatting sqref="AF18:AF22">
    <cfRule type="cellIs" dxfId="34" priority="23" operator="notEqual">
      <formula>1</formula>
    </cfRule>
  </conditionalFormatting>
  <conditionalFormatting sqref="AF58:AF72">
    <cfRule type="cellIs" dxfId="33" priority="10" operator="notEqual">
      <formula>1</formula>
    </cfRule>
  </conditionalFormatting>
  <conditionalFormatting sqref="AF108:AF137">
    <cfRule type="cellIs" dxfId="32" priority="24" operator="notEqual">
      <formula>1</formula>
    </cfRule>
  </conditionalFormatting>
  <conditionalFormatting sqref="AF178:AF217">
    <cfRule type="cellIs" dxfId="31" priority="12" operator="notEqual">
      <formula>1</formula>
    </cfRule>
  </conditionalFormatting>
  <conditionalFormatting sqref="AZ18:AZ22">
    <cfRule type="cellIs" dxfId="29" priority="21" operator="notEqual">
      <formula>1</formula>
    </cfRule>
  </conditionalFormatting>
  <conditionalFormatting sqref="AZ58:AZ72">
    <cfRule type="cellIs" dxfId="28" priority="9" operator="notEqual">
      <formula>1</formula>
    </cfRule>
  </conditionalFormatting>
  <conditionalFormatting sqref="AZ108:AZ137">
    <cfRule type="cellIs" dxfId="27" priority="25" operator="notEqual">
      <formula>1</formula>
    </cfRule>
  </conditionalFormatting>
  <conditionalFormatting sqref="AZ178:AZ217">
    <cfRule type="cellIs" dxfId="26" priority="13" operator="notEqual">
      <formula>1</formula>
    </cfRule>
  </conditionalFormatting>
  <conditionalFormatting sqref="BK122:BK123">
    <cfRule type="cellIs" dxfId="24" priority="20" operator="notEqual">
      <formula>1</formula>
    </cfRule>
  </conditionalFormatting>
  <conditionalFormatting sqref="BO63:BO64">
    <cfRule type="cellIs" dxfId="23" priority="19" operator="notEqual">
      <formula>1</formula>
    </cfRule>
  </conditionalFormatting>
  <conditionalFormatting sqref="BS122:BS123">
    <cfRule type="cellIs" dxfId="22" priority="18" operator="notEqual">
      <formula>1</formula>
    </cfRule>
  </conditionalFormatting>
  <conditionalFormatting sqref="BW63:BW64">
    <cfRule type="cellIs" dxfId="21" priority="17" operator="notEqual">
      <formula>1</formula>
    </cfRule>
  </conditionalFormatting>
  <conditionalFormatting sqref="CA122:CA123">
    <cfRule type="cellIs" dxfId="20" priority="16" operator="notEqual">
      <formula>1</formula>
    </cfRule>
  </conditionalFormatting>
  <conditionalFormatting sqref="CE63:CE64">
    <cfRule type="cellIs" dxfId="19" priority="15" operator="notEqual">
      <formula>1</formula>
    </cfRule>
  </conditionalFormatting>
  <conditionalFormatting sqref="L560:L574">
    <cfRule type="cellIs" dxfId="18" priority="3" operator="notEqual">
      <formula>1</formula>
    </cfRule>
  </conditionalFormatting>
  <conditionalFormatting sqref="AF560:AF574">
    <cfRule type="cellIs" dxfId="17" priority="2" operator="notEqual">
      <formula>1</formula>
    </cfRule>
  </conditionalFormatting>
  <conditionalFormatting sqref="AZ560:AZ574">
    <cfRule type="cellIs" dxfId="16" priority="1" operator="notEqual">
      <formula>1</formula>
    </cfRule>
  </conditionalFormatting>
  <hyperlinks>
    <hyperlink ref="BN243" r:id="rId1" xr:uid="{913D6CA2-1CF3-4030-8F67-E6549BE712F4}"/>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F919F-DE88-47DA-9924-4AA17C523B30}">
  <dimension ref="A1:DE551"/>
  <sheetViews>
    <sheetView showZeros="0" zoomScaleNormal="100" workbookViewId="0">
      <selection activeCell="J13" sqref="J13"/>
    </sheetView>
  </sheetViews>
  <sheetFormatPr baseColWidth="10" defaultColWidth="11.42578125" defaultRowHeight="15"/>
  <cols>
    <col min="1" max="1" width="6.85546875" style="262" customWidth="1"/>
    <col min="2" max="2" width="3.7109375" style="262" customWidth="1"/>
    <col min="3" max="3" width="9.7109375" customWidth="1"/>
    <col min="4" max="5" width="12.7109375" style="262" customWidth="1"/>
    <col min="6" max="6" width="4" style="262" customWidth="1"/>
    <col min="7" max="7" width="9.7109375" style="262" customWidth="1"/>
    <col min="8" max="8" width="13" style="262" customWidth="1"/>
    <col min="9" max="9" width="13.5703125" style="262" customWidth="1"/>
    <col min="10" max="10" width="40.7109375" style="262" customWidth="1"/>
    <col min="11" max="11" width="3.140625" style="262" customWidth="1"/>
    <col min="12" max="12" width="3.7109375" style="262" customWidth="1"/>
    <col min="13" max="16" width="5.7109375" style="262" customWidth="1"/>
    <col min="17" max="18" width="12.7109375" style="262" customWidth="1"/>
    <col min="19" max="19" width="4" style="262" customWidth="1"/>
    <col min="20" max="20" width="9.7109375" style="262" customWidth="1"/>
    <col min="21" max="21" width="12.85546875" style="262" customWidth="1"/>
    <col min="22" max="22" width="13.42578125" style="262" customWidth="1"/>
    <col min="23" max="23" width="40.7109375" style="262" customWidth="1"/>
    <col min="24" max="24" width="10.5703125" style="262" customWidth="1"/>
    <col min="25" max="25" width="9.28515625" style="262" customWidth="1"/>
    <col min="26" max="26" width="12.28515625" style="262" customWidth="1"/>
    <col min="27" max="28" width="9.7109375" style="1136" customWidth="1"/>
    <col min="29" max="29" width="12.7109375" style="1136" customWidth="1"/>
    <col min="30" max="30" width="13.7109375" style="1136" customWidth="1"/>
    <col min="31" max="31" width="7.28515625" style="1136" customWidth="1"/>
    <col min="32" max="32" width="10.7109375" style="262" customWidth="1"/>
    <col min="33" max="33" width="21.28515625" style="262" customWidth="1"/>
    <col min="34" max="37" width="5.7109375" style="262" customWidth="1"/>
    <col min="38" max="38" width="11.7109375" style="262" customWidth="1"/>
    <col min="39" max="39" width="7.140625" style="262" customWidth="1"/>
    <col min="40" max="40" width="15.28515625" style="262" customWidth="1"/>
    <col min="41" max="41" width="12.7109375" style="262" customWidth="1"/>
    <col min="42" max="42" width="14.140625" style="1136" customWidth="1"/>
    <col min="43" max="43" width="11.7109375" style="1136" customWidth="1"/>
    <col min="44" max="44" width="24.5703125" style="1136" customWidth="1"/>
    <col min="45" max="45" width="10.140625" style="1136" customWidth="1"/>
    <col min="46" max="46" width="9.7109375" style="1136" customWidth="1"/>
    <col min="47" max="47" width="11.7109375" style="1136" customWidth="1"/>
    <col min="48" max="48" width="12.85546875" style="1136" customWidth="1"/>
    <col min="49" max="49" width="33" style="1136" customWidth="1"/>
    <col min="50" max="50" width="12.7109375" style="1136" customWidth="1"/>
    <col min="51" max="51" width="10.28515625" style="1136" customWidth="1"/>
    <col min="52" max="52" width="9" style="1136" customWidth="1"/>
    <col min="53" max="53" width="11.7109375" customWidth="1"/>
    <col min="54" max="55" width="17.7109375" style="262" customWidth="1"/>
    <col min="56" max="56" width="14.140625" style="262" customWidth="1"/>
    <col min="57" max="57" width="45" style="1136" customWidth="1"/>
    <col min="58" max="58" width="4.5703125" style="1136" customWidth="1"/>
    <col min="59" max="59" width="6.85546875" style="262" customWidth="1"/>
    <col min="60" max="60" width="15.7109375" style="848" customWidth="1"/>
    <col min="61" max="61" width="11.7109375" style="848" customWidth="1"/>
    <col min="62" max="64" width="14.7109375" style="848" customWidth="1"/>
    <col min="65" max="67" width="11.7109375" style="848" customWidth="1"/>
    <col min="68" max="68" width="20.42578125" style="848" customWidth="1"/>
    <col min="69" max="69" width="17.7109375" style="262" customWidth="1"/>
    <col min="70" max="74" width="14.7109375" customWidth="1"/>
    <col min="75" max="75" width="5.5703125" customWidth="1"/>
    <col min="76" max="76" width="11.5703125" customWidth="1"/>
    <col min="77" max="77" width="16.7109375" customWidth="1"/>
    <col min="78" max="78" width="17" bestFit="1" customWidth="1"/>
    <col min="79" max="79" width="11.7109375" customWidth="1"/>
    <col min="80" max="80" width="41" customWidth="1"/>
    <col min="81" max="81" width="11.42578125" style="262"/>
    <col min="82" max="82" width="3.7109375" style="262" customWidth="1"/>
    <col min="83" max="83" width="19.7109375" customWidth="1"/>
    <col min="84" max="84" width="18.7109375" customWidth="1"/>
    <col min="85" max="85" width="10.7109375" customWidth="1"/>
    <col min="86" max="86" width="16.7109375" customWidth="1"/>
    <col min="87" max="87" width="17" bestFit="1" customWidth="1"/>
    <col min="88" max="88" width="11.7109375" customWidth="1"/>
    <col min="89" max="89" width="41" customWidth="1"/>
    <col min="90" max="90" width="4.85546875" style="262" customWidth="1"/>
    <col min="91" max="91" width="19.7109375" customWidth="1"/>
    <col min="92" max="92" width="18.7109375" customWidth="1"/>
    <col min="93" max="93" width="10.7109375" customWidth="1"/>
    <col min="94" max="94" width="16.7109375" customWidth="1"/>
    <col min="95" max="95" width="17" bestFit="1" customWidth="1"/>
    <col min="96" max="96" width="11.7109375" customWidth="1"/>
    <col min="97" max="97" width="41" customWidth="1"/>
    <col min="98" max="98" width="4.85546875" style="262" customWidth="1"/>
    <col min="99" max="99" width="19.7109375" customWidth="1"/>
    <col min="100" max="100" width="18.7109375" customWidth="1"/>
    <col min="101" max="101" width="10.7109375" customWidth="1"/>
    <col min="102" max="102" width="16.7109375" customWidth="1"/>
    <col min="103" max="103" width="17" bestFit="1" customWidth="1"/>
    <col min="104" max="104" width="11.7109375" customWidth="1"/>
    <col min="105" max="105" width="41" customWidth="1"/>
    <col min="106" max="106" width="4.85546875" style="262" customWidth="1"/>
    <col min="107" max="107" width="7.28515625" style="262" customWidth="1"/>
    <col min="108" max="108" width="11.42578125" style="701"/>
    <col min="109" max="109" width="43.5703125" style="701" customWidth="1"/>
    <col min="110" max="16384" width="11.42578125" style="262"/>
  </cols>
  <sheetData>
    <row r="1" spans="1:109" ht="15" customHeight="1" thickTop="1">
      <c r="A1" s="1" t="str">
        <f>ADDRESS(ROW(),COLUMN(),4)</f>
        <v>A1</v>
      </c>
      <c r="B1" s="2" t="str">
        <f t="shared" ref="B1:BE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c r="AC1" s="2" t="str">
        <f t="shared" si="0"/>
        <v>AC</v>
      </c>
      <c r="AD1" s="2" t="str">
        <f t="shared" si="0"/>
        <v>AD</v>
      </c>
      <c r="AE1" s="845"/>
      <c r="AF1" s="2" t="str">
        <f t="shared" si="0"/>
        <v>AF</v>
      </c>
      <c r="AG1" s="2" t="str">
        <f t="shared" si="0"/>
        <v>AG</v>
      </c>
      <c r="AH1" s="2" t="str">
        <f t="shared" si="0"/>
        <v>AH</v>
      </c>
      <c r="AI1" s="2" t="str">
        <f t="shared" si="0"/>
        <v>AI</v>
      </c>
      <c r="AJ1" s="2" t="str">
        <f t="shared" si="0"/>
        <v>AJ</v>
      </c>
      <c r="AK1" s="2" t="str">
        <f t="shared" si="0"/>
        <v>AK</v>
      </c>
      <c r="AL1" s="2" t="str">
        <f t="shared" si="0"/>
        <v>AL</v>
      </c>
      <c r="AM1" s="2" t="str">
        <f t="shared" si="0"/>
        <v>AM</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W1" s="2" t="str">
        <f t="shared" si="0"/>
        <v>AW</v>
      </c>
      <c r="AX1" s="2" t="str">
        <f t="shared" si="0"/>
        <v>AX</v>
      </c>
      <c r="AY1" s="2" t="str">
        <f t="shared" si="0"/>
        <v>AY</v>
      </c>
      <c r="AZ1" s="2" t="str">
        <f t="shared" si="0"/>
        <v>AZ</v>
      </c>
      <c r="BA1" s="2" t="str">
        <f t="shared" si="0"/>
        <v>BA</v>
      </c>
      <c r="BB1" s="2" t="str">
        <f t="shared" si="0"/>
        <v>BB</v>
      </c>
      <c r="BC1" s="2" t="str">
        <f t="shared" si="0"/>
        <v>BC</v>
      </c>
      <c r="BD1" s="2" t="str">
        <f t="shared" si="0"/>
        <v>BD</v>
      </c>
      <c r="BE1" s="2" t="str">
        <f t="shared" si="0"/>
        <v>BE</v>
      </c>
      <c r="BF1" s="845"/>
      <c r="BG1" s="940"/>
      <c r="BH1" s="4" t="str">
        <f t="shared" ref="BH1:BQ1" si="1">SUBSTITUTE(ADDRESS(1,COLUMN(),4),"1","")</f>
        <v>BH</v>
      </c>
      <c r="BI1" s="4" t="str">
        <f t="shared" si="1"/>
        <v>BI</v>
      </c>
      <c r="BJ1" s="4" t="str">
        <f t="shared" si="1"/>
        <v>BJ</v>
      </c>
      <c r="BK1" s="4"/>
      <c r="BL1" s="4"/>
      <c r="BM1" s="4" t="str">
        <f t="shared" si="1"/>
        <v>BM</v>
      </c>
      <c r="BN1" s="4" t="str">
        <f t="shared" si="1"/>
        <v>BN</v>
      </c>
      <c r="BO1" s="4" t="str">
        <f t="shared" si="1"/>
        <v>BO</v>
      </c>
      <c r="BP1" s="4" t="str">
        <f t="shared" si="1"/>
        <v>BP</v>
      </c>
      <c r="BQ1" s="4" t="str">
        <f t="shared" si="1"/>
        <v>BQ</v>
      </c>
      <c r="BX1" s="4" t="str">
        <f t="shared" ref="BX1:CC1" si="2">SUBSTITUTE(ADDRESS(1,COLUMN(),4),"1","")</f>
        <v>BX</v>
      </c>
      <c r="BY1" s="4" t="str">
        <f t="shared" si="2"/>
        <v>BY</v>
      </c>
      <c r="BZ1" s="4" t="str">
        <f t="shared" si="2"/>
        <v>BZ</v>
      </c>
      <c r="CA1" s="4" t="str">
        <f t="shared" si="2"/>
        <v>CA</v>
      </c>
      <c r="CB1" s="4" t="str">
        <f t="shared" si="2"/>
        <v>CB</v>
      </c>
      <c r="CC1" s="4" t="str">
        <f t="shared" si="2"/>
        <v>CC</v>
      </c>
      <c r="CE1" s="4" t="str">
        <f t="shared" ref="CE1:DA1" si="3">SUBSTITUTE(ADDRESS(1,COLUMN(),4),"1","")</f>
        <v>CE</v>
      </c>
      <c r="CF1" s="4" t="str">
        <f t="shared" si="3"/>
        <v>CF</v>
      </c>
      <c r="CG1" s="4" t="str">
        <f t="shared" si="3"/>
        <v>CG</v>
      </c>
      <c r="CH1" s="4" t="str">
        <f t="shared" si="3"/>
        <v>CH</v>
      </c>
      <c r="CI1" s="4" t="str">
        <f t="shared" si="3"/>
        <v>CI</v>
      </c>
      <c r="CJ1" s="4" t="str">
        <f t="shared" si="3"/>
        <v>CJ</v>
      </c>
      <c r="CK1" s="4" t="str">
        <f t="shared" si="3"/>
        <v>CK</v>
      </c>
      <c r="CM1" s="4" t="str">
        <f t="shared" si="3"/>
        <v>CM</v>
      </c>
      <c r="CN1" s="4" t="str">
        <f t="shared" si="3"/>
        <v>CN</v>
      </c>
      <c r="CO1" s="4" t="str">
        <f t="shared" si="3"/>
        <v>CO</v>
      </c>
      <c r="CP1" s="4" t="str">
        <f t="shared" si="3"/>
        <v>CP</v>
      </c>
      <c r="CQ1" s="4" t="str">
        <f t="shared" si="3"/>
        <v>CQ</v>
      </c>
      <c r="CR1" s="4" t="str">
        <f t="shared" si="3"/>
        <v>CR</v>
      </c>
      <c r="CS1" s="4" t="str">
        <f t="shared" si="3"/>
        <v>CS</v>
      </c>
      <c r="CU1" s="4" t="str">
        <f t="shared" si="3"/>
        <v>CU</v>
      </c>
      <c r="CV1" s="4" t="str">
        <f t="shared" si="3"/>
        <v>CV</v>
      </c>
      <c r="CW1" s="4" t="str">
        <f t="shared" si="3"/>
        <v>CW</v>
      </c>
      <c r="CX1" s="4" t="str">
        <f t="shared" si="3"/>
        <v>CX</v>
      </c>
      <c r="CY1" s="4" t="str">
        <f t="shared" si="3"/>
        <v>CY</v>
      </c>
      <c r="CZ1" s="4" t="str">
        <f t="shared" si="3"/>
        <v>CZ</v>
      </c>
      <c r="DA1" s="4" t="str">
        <f t="shared" si="3"/>
        <v>DA</v>
      </c>
      <c r="DC1" s="3">
        <v>1</v>
      </c>
      <c r="DD1" s="4" t="str">
        <f>SUBSTITUTE(ADDRESS(1,COLUMN(),4),"1","")</f>
        <v>DD</v>
      </c>
      <c r="DE1" s="5" t="str">
        <f>SUBSTITUTE(ADDRESS(1,COLUMN(),4),"1","")</f>
        <v>DE</v>
      </c>
    </row>
    <row r="2" spans="1:109" ht="23.25" customHeight="1" thickBot="1">
      <c r="B2" s="6">
        <f t="shared" ref="B2:BE2" ca="1" si="4">CELL("largeur",B2)</f>
        <v>3</v>
      </c>
      <c r="C2" s="6">
        <f t="shared" ca="1" si="4"/>
        <v>9</v>
      </c>
      <c r="D2" s="6">
        <f t="shared" ca="1" si="4"/>
        <v>12</v>
      </c>
      <c r="E2" s="6">
        <f t="shared" ca="1" si="4"/>
        <v>12</v>
      </c>
      <c r="F2" s="6">
        <f t="shared" ca="1" si="4"/>
        <v>3</v>
      </c>
      <c r="G2" s="6">
        <f t="shared" ca="1" si="4"/>
        <v>9</v>
      </c>
      <c r="H2" s="6">
        <f t="shared" ca="1" si="4"/>
        <v>12</v>
      </c>
      <c r="I2" s="6">
        <f t="shared" ca="1" si="4"/>
        <v>13</v>
      </c>
      <c r="J2" s="6">
        <f t="shared" ca="1" si="4"/>
        <v>40</v>
      </c>
      <c r="K2" s="6">
        <f t="shared" ca="1" si="4"/>
        <v>2</v>
      </c>
      <c r="L2" s="6">
        <f t="shared" ca="1" si="4"/>
        <v>3</v>
      </c>
      <c r="M2" s="6">
        <f t="shared" ca="1" si="4"/>
        <v>5</v>
      </c>
      <c r="N2" s="6">
        <f t="shared" ca="1" si="4"/>
        <v>5</v>
      </c>
      <c r="O2" s="6">
        <f t="shared" ca="1" si="4"/>
        <v>5</v>
      </c>
      <c r="P2" s="6">
        <f t="shared" ca="1" si="4"/>
        <v>5</v>
      </c>
      <c r="Q2" s="6">
        <f t="shared" ca="1" si="4"/>
        <v>12</v>
      </c>
      <c r="R2" s="6">
        <f t="shared" ca="1" si="4"/>
        <v>12</v>
      </c>
      <c r="S2" s="6">
        <f t="shared" ca="1" si="4"/>
        <v>3</v>
      </c>
      <c r="T2" s="6">
        <f t="shared" ca="1" si="4"/>
        <v>9</v>
      </c>
      <c r="U2" s="6">
        <f t="shared" ca="1" si="4"/>
        <v>12</v>
      </c>
      <c r="V2" s="6">
        <f t="shared" ca="1" si="4"/>
        <v>13</v>
      </c>
      <c r="W2" s="6">
        <f t="shared" ca="1" si="4"/>
        <v>40</v>
      </c>
      <c r="X2" s="6">
        <f t="shared" ca="1" si="4"/>
        <v>10</v>
      </c>
      <c r="Y2" s="6">
        <f t="shared" ca="1" si="4"/>
        <v>9</v>
      </c>
      <c r="Z2" s="6">
        <f t="shared" ca="1" si="4"/>
        <v>12</v>
      </c>
      <c r="AA2" s="6">
        <v>9</v>
      </c>
      <c r="AB2" s="6"/>
      <c r="AC2" s="6">
        <v>12</v>
      </c>
      <c r="AD2" s="6">
        <v>13</v>
      </c>
      <c r="AE2" s="845"/>
      <c r="AF2" s="6">
        <f t="shared" ca="1" si="4"/>
        <v>10</v>
      </c>
      <c r="AG2" s="6">
        <f t="shared" ca="1" si="4"/>
        <v>21</v>
      </c>
      <c r="AH2" s="6">
        <f t="shared" ca="1" si="4"/>
        <v>5</v>
      </c>
      <c r="AI2" s="6">
        <f t="shared" ca="1" si="4"/>
        <v>5</v>
      </c>
      <c r="AJ2" s="6">
        <f t="shared" ca="1" si="4"/>
        <v>5</v>
      </c>
      <c r="AK2" s="6">
        <f t="shared" ca="1" si="4"/>
        <v>5</v>
      </c>
      <c r="AL2" s="6">
        <f t="shared" ca="1" si="4"/>
        <v>11</v>
      </c>
      <c r="AM2" s="6">
        <f t="shared" ca="1" si="4"/>
        <v>6</v>
      </c>
      <c r="AN2" s="6">
        <f t="shared" ca="1" si="4"/>
        <v>15</v>
      </c>
      <c r="AO2" s="6">
        <f t="shared" ca="1" si="4"/>
        <v>12</v>
      </c>
      <c r="AP2" s="6">
        <f t="shared" ca="1" si="4"/>
        <v>13</v>
      </c>
      <c r="AQ2" s="6">
        <f t="shared" ca="1" si="4"/>
        <v>11</v>
      </c>
      <c r="AR2" s="6">
        <f t="shared" ca="1" si="4"/>
        <v>24</v>
      </c>
      <c r="AS2" s="6">
        <f t="shared" ca="1" si="4"/>
        <v>9</v>
      </c>
      <c r="AT2" s="6">
        <f t="shared" ca="1" si="4"/>
        <v>9</v>
      </c>
      <c r="AU2" s="6">
        <f t="shared" ca="1" si="4"/>
        <v>11</v>
      </c>
      <c r="AV2" s="6">
        <f t="shared" ca="1" si="4"/>
        <v>12</v>
      </c>
      <c r="AW2" s="6">
        <f t="shared" ca="1" si="4"/>
        <v>32</v>
      </c>
      <c r="AX2" s="6">
        <f t="shared" ca="1" si="4"/>
        <v>12</v>
      </c>
      <c r="AY2" s="6">
        <f t="shared" ca="1" si="4"/>
        <v>10</v>
      </c>
      <c r="AZ2" s="6">
        <f t="shared" ca="1" si="4"/>
        <v>8</v>
      </c>
      <c r="BA2" s="6">
        <f t="shared" ca="1" si="4"/>
        <v>11</v>
      </c>
      <c r="BB2" s="6">
        <f t="shared" ca="1" si="4"/>
        <v>17</v>
      </c>
      <c r="BC2" s="6">
        <f t="shared" ca="1" si="4"/>
        <v>17</v>
      </c>
      <c r="BD2" s="6">
        <f t="shared" ca="1" si="4"/>
        <v>13</v>
      </c>
      <c r="BE2" s="6">
        <f t="shared" ca="1" si="4"/>
        <v>44</v>
      </c>
      <c r="BF2" s="845"/>
      <c r="BG2" s="940"/>
      <c r="BH2" s="846">
        <f ca="1">CELL("largeur",BH2)</f>
        <v>15</v>
      </c>
      <c r="BI2" s="846">
        <f ca="1">CELL("largeur",BI2)</f>
        <v>11</v>
      </c>
      <c r="BJ2" s="846">
        <f ca="1">CELL("largeur",BJ2)</f>
        <v>14</v>
      </c>
      <c r="BK2" s="846"/>
      <c r="BL2" s="846"/>
      <c r="BM2" s="846">
        <f ca="1">CELL("largeur",BM2)</f>
        <v>11</v>
      </c>
      <c r="BN2" s="846">
        <f ca="1">CELL("largeur",BN2)</f>
        <v>11</v>
      </c>
      <c r="BO2" s="846">
        <f ca="1">CELL("largeur",BO2)</f>
        <v>11</v>
      </c>
      <c r="BP2" s="846">
        <f ca="1">CELL("largeur",BP2)</f>
        <v>20</v>
      </c>
      <c r="BQ2" s="846">
        <f ca="1">CELL("largeur",BQ2)</f>
        <v>17</v>
      </c>
      <c r="BX2" s="846">
        <f t="shared" ref="BX2:CC2" ca="1" si="5">CELL("largeur",BX2)</f>
        <v>11</v>
      </c>
      <c r="BY2" s="846">
        <f t="shared" ca="1" si="5"/>
        <v>16</v>
      </c>
      <c r="BZ2" s="846">
        <f t="shared" ca="1" si="5"/>
        <v>16</v>
      </c>
      <c r="CA2" s="846">
        <f t="shared" ca="1" si="5"/>
        <v>11</v>
      </c>
      <c r="CB2" s="846">
        <f t="shared" ca="1" si="5"/>
        <v>40</v>
      </c>
      <c r="CC2" s="846">
        <f t="shared" ca="1" si="5"/>
        <v>11</v>
      </c>
      <c r="CE2" s="846">
        <f t="shared" ref="CE2:CK2" ca="1" si="6">CELL("largeur",CE2)</f>
        <v>19</v>
      </c>
      <c r="CF2" s="846">
        <f t="shared" ca="1" si="6"/>
        <v>18</v>
      </c>
      <c r="CG2" s="846">
        <f t="shared" ca="1" si="6"/>
        <v>10</v>
      </c>
      <c r="CH2" s="846">
        <f t="shared" ca="1" si="6"/>
        <v>16</v>
      </c>
      <c r="CI2" s="846">
        <f t="shared" ca="1" si="6"/>
        <v>16</v>
      </c>
      <c r="CJ2" s="846">
        <f t="shared" ca="1" si="6"/>
        <v>11</v>
      </c>
      <c r="CK2" s="846">
        <f t="shared" ca="1" si="6"/>
        <v>40</v>
      </c>
      <c r="CM2" s="846">
        <f t="shared" ref="CM2:CS2" ca="1" si="7">CELL("largeur",CM2)</f>
        <v>19</v>
      </c>
      <c r="CN2" s="846">
        <f t="shared" ca="1" si="7"/>
        <v>18</v>
      </c>
      <c r="CO2" s="846">
        <f t="shared" ca="1" si="7"/>
        <v>10</v>
      </c>
      <c r="CP2" s="846">
        <f t="shared" ca="1" si="7"/>
        <v>16</v>
      </c>
      <c r="CQ2" s="846">
        <f t="shared" ca="1" si="7"/>
        <v>16</v>
      </c>
      <c r="CR2" s="846">
        <f t="shared" ca="1" si="7"/>
        <v>11</v>
      </c>
      <c r="CS2" s="846">
        <f t="shared" ca="1" si="7"/>
        <v>40</v>
      </c>
      <c r="CU2" s="846">
        <f t="shared" ref="CU2:DA2" ca="1" si="8">CELL("largeur",CU2)</f>
        <v>19</v>
      </c>
      <c r="CV2" s="846">
        <f t="shared" ca="1" si="8"/>
        <v>18</v>
      </c>
      <c r="CW2" s="846">
        <f t="shared" ca="1" si="8"/>
        <v>10</v>
      </c>
      <c r="CX2" s="846">
        <f t="shared" ca="1" si="8"/>
        <v>16</v>
      </c>
      <c r="CY2" s="846">
        <f t="shared" ca="1" si="8"/>
        <v>16</v>
      </c>
      <c r="CZ2" s="846">
        <f t="shared" ca="1" si="8"/>
        <v>11</v>
      </c>
      <c r="DA2" s="846">
        <f t="shared" ca="1" si="8"/>
        <v>40</v>
      </c>
      <c r="DC2" s="3">
        <v>1</v>
      </c>
      <c r="DD2" s="7" t="s">
        <v>3</v>
      </c>
      <c r="DE2" s="8"/>
    </row>
    <row r="3" spans="1:109" s="940" customFormat="1" ht="23.25" customHeight="1">
      <c r="A3" s="941" t="s">
        <v>22</v>
      </c>
      <c r="B3" s="942"/>
      <c r="C3" s="942" t="s">
        <v>1649</v>
      </c>
      <c r="D3" s="942"/>
      <c r="E3" s="942"/>
      <c r="F3" s="942"/>
      <c r="G3" s="942"/>
      <c r="H3" s="942"/>
      <c r="I3" s="942"/>
      <c r="J3" s="942"/>
      <c r="K3" s="942"/>
      <c r="L3" s="943" t="s">
        <v>863</v>
      </c>
      <c r="M3" s="943" t="s">
        <v>3330</v>
      </c>
      <c r="N3" s="943"/>
      <c r="O3" s="847"/>
      <c r="P3" s="847"/>
      <c r="Q3" s="847"/>
      <c r="R3" s="847"/>
      <c r="S3" s="847"/>
      <c r="T3" s="847"/>
      <c r="U3" s="847"/>
      <c r="V3" s="847"/>
      <c r="W3" s="847"/>
      <c r="X3" s="847"/>
      <c r="Y3" s="847"/>
      <c r="Z3" s="847"/>
      <c r="AA3" s="847"/>
      <c r="AB3" s="847"/>
      <c r="AC3" s="847"/>
      <c r="AD3" s="943" t="s">
        <v>863</v>
      </c>
      <c r="AE3" s="845"/>
      <c r="AG3" s="1637" t="s">
        <v>8364</v>
      </c>
      <c r="AH3" s="944" t="s">
        <v>8363</v>
      </c>
      <c r="AI3" s="944"/>
      <c r="AJ3" s="944"/>
      <c r="AK3" s="944"/>
      <c r="AL3" s="943"/>
      <c r="AM3" s="943"/>
      <c r="AN3" s="943"/>
      <c r="AO3" s="943"/>
      <c r="AP3" s="943" t="s">
        <v>863</v>
      </c>
      <c r="AQ3" s="945" t="s">
        <v>1650</v>
      </c>
      <c r="AR3" s="845"/>
      <c r="AS3" s="845"/>
      <c r="AT3" s="845"/>
      <c r="AU3" s="845"/>
      <c r="AV3" s="845"/>
      <c r="AW3" s="845"/>
      <c r="AX3" s="845"/>
      <c r="AY3" s="845"/>
      <c r="AZ3" s="2704" t="s">
        <v>3329</v>
      </c>
      <c r="BA3" s="2704"/>
      <c r="BB3" s="2704"/>
      <c r="BC3" s="2704"/>
      <c r="BD3" s="2704"/>
      <c r="BE3" s="2704"/>
      <c r="BF3" s="845"/>
      <c r="BH3"/>
      <c r="BM3" s="848"/>
      <c r="BN3" s="848"/>
      <c r="BO3" s="848"/>
      <c r="BP3" s="848"/>
      <c r="BQ3" s="262"/>
      <c r="BR3"/>
      <c r="BS3"/>
      <c r="BT3"/>
      <c r="BU3"/>
      <c r="BV3"/>
      <c r="BW3"/>
      <c r="BX3" s="262"/>
      <c r="BY3" s="262"/>
      <c r="BZ3" s="262"/>
      <c r="CA3" s="262"/>
      <c r="CB3" s="262"/>
      <c r="CC3" s="262"/>
      <c r="CD3" s="262"/>
      <c r="CE3"/>
      <c r="CF3"/>
      <c r="CG3"/>
      <c r="CH3"/>
      <c r="CI3"/>
      <c r="CJ3"/>
      <c r="CK3"/>
      <c r="CL3"/>
      <c r="CN3"/>
      <c r="CO3"/>
      <c r="CP3"/>
      <c r="CQ3"/>
      <c r="CR3"/>
      <c r="CS3"/>
      <c r="CT3" s="262"/>
      <c r="CU3"/>
      <c r="CV3"/>
      <c r="CW3"/>
      <c r="CX3" s="946" t="s">
        <v>1651</v>
      </c>
      <c r="CY3" s="947" t="str">
        <f>DC551</f>
        <v>DC551</v>
      </c>
      <c r="CZ3"/>
      <c r="DA3" s="948" t="str">
        <f ca="1">"Page "&amp;_xlfn.SHEET()&amp;" sur "&amp;_xlfn.SHEETS()</f>
        <v>Page 7 sur 17</v>
      </c>
      <c r="DB3" s="262"/>
      <c r="DC3" s="3">
        <v>1</v>
      </c>
      <c r="DD3" s="11">
        <f ca="1">COUNTA(A1:DC551) + COUNTBLANK(A1:DC551)</f>
        <v>64239</v>
      </c>
      <c r="DE3" s="12" t="str">
        <f>"cellules entre -cells -celdas  "&amp;" " &amp;A1&amp;" et  "&amp;DC551</f>
        <v>cellules entre -cells -celdas   A1 et  DC551</v>
      </c>
    </row>
    <row r="4" spans="1:109" ht="24.75" customHeight="1" thickBot="1">
      <c r="A4" s="941" t="s">
        <v>22</v>
      </c>
      <c r="B4" s="949" t="str">
        <f>SUBSTITUTE(ADDRESS(1,COLUMN(),4),"1","")</f>
        <v>B</v>
      </c>
      <c r="C4" s="950" t="s">
        <v>1652</v>
      </c>
      <c r="D4" s="951"/>
      <c r="E4" s="951"/>
      <c r="F4" s="951"/>
      <c r="G4" s="951"/>
      <c r="H4" s="951"/>
      <c r="I4" s="951"/>
      <c r="J4" s="951"/>
      <c r="K4" s="951"/>
      <c r="L4" s="951"/>
      <c r="M4" s="951"/>
      <c r="N4" s="951"/>
      <c r="O4" s="951"/>
      <c r="P4" s="951"/>
      <c r="Q4" s="951"/>
      <c r="R4" s="951"/>
      <c r="S4" s="951"/>
      <c r="T4" s="950" t="s">
        <v>3328</v>
      </c>
      <c r="U4" s="951"/>
      <c r="V4" s="951"/>
      <c r="W4" s="951"/>
      <c r="X4" s="951"/>
      <c r="Y4" s="951"/>
      <c r="Z4" s="951"/>
      <c r="AA4" s="951"/>
      <c r="AB4" s="951"/>
      <c r="AC4" s="951"/>
      <c r="AD4" s="951"/>
      <c r="AE4" s="455"/>
      <c r="AF4" s="952"/>
      <c r="AG4" s="952"/>
      <c r="AH4" s="952"/>
      <c r="AI4" s="952"/>
      <c r="AJ4" s="952"/>
      <c r="AK4" s="952"/>
      <c r="AL4" s="953"/>
      <c r="AM4" s="953"/>
      <c r="AN4" s="953"/>
      <c r="AP4" s="954" t="s">
        <v>8362</v>
      </c>
      <c r="AQ4" s="953" t="s">
        <v>1653</v>
      </c>
      <c r="AR4" s="455"/>
      <c r="AS4" s="455"/>
      <c r="AT4" s="455"/>
      <c r="AU4" s="455"/>
      <c r="AV4" s="455"/>
      <c r="AW4" s="455"/>
      <c r="AX4" s="455"/>
      <c r="AY4" s="455"/>
      <c r="AZ4" s="2705"/>
      <c r="BA4" s="2705"/>
      <c r="BB4" s="2705"/>
      <c r="BC4" s="2705"/>
      <c r="BD4" s="2705"/>
      <c r="BE4" s="2705"/>
      <c r="BF4" s="455"/>
      <c r="BH4"/>
      <c r="BI4" s="262"/>
      <c r="BP4" s="262"/>
      <c r="BX4" s="262"/>
      <c r="BY4" s="262"/>
      <c r="BZ4" s="262"/>
      <c r="CA4" s="955" t="s">
        <v>1654</v>
      </c>
      <c r="CB4" s="262"/>
      <c r="CL4" s="940"/>
      <c r="CT4" s="940"/>
      <c r="CX4" s="956" t="s">
        <v>1655</v>
      </c>
      <c r="DB4" s="940"/>
      <c r="DC4" s="3">
        <v>1</v>
      </c>
      <c r="DD4" s="11">
        <f ca="1">COUNTA(A1:DC551)</f>
        <v>17865</v>
      </c>
      <c r="DE4" s="12" t="s">
        <v>10</v>
      </c>
    </row>
    <row r="5" spans="1:109" ht="21" customHeight="1">
      <c r="A5" s="941" t="s">
        <v>22</v>
      </c>
      <c r="B5" s="957" t="str">
        <f t="shared" ref="B5:B68" si="9">L5</f>
        <v>A</v>
      </c>
      <c r="C5" s="2706" t="s">
        <v>2591</v>
      </c>
      <c r="D5" s="2707"/>
      <c r="E5" s="2707"/>
      <c r="F5" s="2707"/>
      <c r="G5" s="2707"/>
      <c r="H5" s="2707"/>
      <c r="I5" s="2707"/>
      <c r="J5" s="2707"/>
      <c r="K5" s="455" t="s">
        <v>22</v>
      </c>
      <c r="L5" s="16" t="s">
        <v>11</v>
      </c>
      <c r="M5" s="17" t="s">
        <v>12</v>
      </c>
      <c r="N5" s="18"/>
      <c r="O5" s="18"/>
      <c r="P5" s="18"/>
      <c r="Q5" s="19"/>
      <c r="R5" s="19"/>
      <c r="S5" s="19"/>
      <c r="T5" s="19"/>
      <c r="U5" s="19"/>
      <c r="V5" s="19"/>
      <c r="W5" s="19"/>
      <c r="X5" s="19"/>
      <c r="Y5" s="19"/>
      <c r="Z5" s="19"/>
      <c r="AA5" s="19"/>
      <c r="AB5" s="19"/>
      <c r="AC5" s="1515"/>
      <c r="AD5" s="1514" t="s">
        <v>3327</v>
      </c>
      <c r="AE5" s="262" t="s">
        <v>22</v>
      </c>
      <c r="AF5" s="958" t="s">
        <v>11</v>
      </c>
      <c r="AG5" s="1636" t="s">
        <v>1656</v>
      </c>
      <c r="AH5" s="1636"/>
      <c r="AI5" s="1636"/>
      <c r="AJ5" s="1636"/>
      <c r="AK5" s="2710" t="s">
        <v>1657</v>
      </c>
      <c r="AL5" s="2710"/>
      <c r="AM5" s="2712" t="s">
        <v>8368</v>
      </c>
      <c r="AN5" s="2712"/>
      <c r="AO5" s="2712"/>
      <c r="AP5" s="2712"/>
      <c r="AQ5" s="2712"/>
      <c r="AR5" s="2712"/>
      <c r="AS5" s="2712"/>
      <c r="AT5" s="2712"/>
      <c r="AU5" s="2712"/>
      <c r="AV5" s="2712"/>
      <c r="AW5" s="2712"/>
      <c r="AX5" s="2712"/>
      <c r="AY5" s="2712"/>
      <c r="AZ5" s="2713"/>
      <c r="BA5" s="2713"/>
      <c r="BB5" s="2714" t="s">
        <v>1414</v>
      </c>
      <c r="BC5" s="2714"/>
      <c r="BD5" s="2715" t="str">
        <f>LEFT(AM5,1)</f>
        <v>N</v>
      </c>
      <c r="BE5" s="2716">
        <v>8</v>
      </c>
      <c r="BF5" s="262"/>
      <c r="BH5"/>
      <c r="BI5" s="262"/>
      <c r="BP5" s="262"/>
      <c r="BX5" s="958" t="str">
        <f t="shared" ref="BX5:BX68" si="10">AF5</f>
        <v>A</v>
      </c>
      <c r="BY5" s="959" t="s">
        <v>1656</v>
      </c>
      <c r="BZ5" s="960"/>
      <c r="CA5" s="960">
        <f>BE6</f>
        <v>0</v>
      </c>
      <c r="CB5" s="961"/>
      <c r="CC5" s="961"/>
      <c r="CD5" s="962"/>
      <c r="CE5" s="2546" t="s">
        <v>1658</v>
      </c>
      <c r="CF5" s="2547"/>
      <c r="CG5" s="2547"/>
      <c r="CH5" s="2547"/>
      <c r="CI5" s="2547"/>
      <c r="CJ5" s="2547"/>
      <c r="CK5" s="2548"/>
      <c r="CM5" s="2546" t="s">
        <v>1659</v>
      </c>
      <c r="CN5" s="2547"/>
      <c r="CO5" s="2547"/>
      <c r="CP5" s="2547"/>
      <c r="CQ5" s="2547"/>
      <c r="CR5" s="2547"/>
      <c r="CS5" s="2548"/>
      <c r="CU5" s="2546" t="s">
        <v>1660</v>
      </c>
      <c r="CV5" s="2547"/>
      <c r="CW5" s="2547"/>
      <c r="CX5" s="2547"/>
      <c r="CY5" s="2547"/>
      <c r="CZ5" s="2547"/>
      <c r="DA5" s="2548"/>
      <c r="DC5" s="3">
        <v>1</v>
      </c>
      <c r="DD5" s="11">
        <f ca="1">COUNTBLANK(A1:DC551)</f>
        <v>46374</v>
      </c>
      <c r="DE5" s="12" t="s">
        <v>13</v>
      </c>
    </row>
    <row r="6" spans="1:109" ht="21" customHeight="1">
      <c r="A6" s="941" t="s">
        <v>22</v>
      </c>
      <c r="B6" s="957" t="str">
        <f t="shared" si="9"/>
        <v>A</v>
      </c>
      <c r="C6" s="2708"/>
      <c r="D6" s="2709"/>
      <c r="E6" s="2709"/>
      <c r="F6" s="2709"/>
      <c r="G6" s="2709"/>
      <c r="H6" s="2709"/>
      <c r="I6" s="2709"/>
      <c r="J6" s="2709"/>
      <c r="K6" s="455" t="s">
        <v>22</v>
      </c>
      <c r="L6" s="16" t="s">
        <v>11</v>
      </c>
      <c r="M6" s="17" t="s">
        <v>14</v>
      </c>
      <c r="N6" s="18"/>
      <c r="O6" s="18"/>
      <c r="P6" s="18"/>
      <c r="Q6" s="15"/>
      <c r="R6" s="15"/>
      <c r="S6" s="15"/>
      <c r="T6" s="15"/>
      <c r="U6" s="15"/>
      <c r="V6" s="15"/>
      <c r="W6" s="15"/>
      <c r="X6" s="15"/>
      <c r="Y6" s="15"/>
      <c r="Z6" s="15"/>
      <c r="AA6" s="15"/>
      <c r="AB6" s="15"/>
      <c r="AC6" s="15"/>
      <c r="AD6" s="1513" t="s">
        <v>3326</v>
      </c>
      <c r="AE6" s="262" t="s">
        <v>22</v>
      </c>
      <c r="AF6" s="963" t="s">
        <v>11</v>
      </c>
      <c r="AG6" s="1635" t="s">
        <v>1661</v>
      </c>
      <c r="AH6" s="1635"/>
      <c r="AI6" s="1635"/>
      <c r="AJ6" s="1635"/>
      <c r="AK6" s="2711"/>
      <c r="AL6" s="2711"/>
      <c r="AM6" s="2713"/>
      <c r="AN6" s="2713"/>
      <c r="AO6" s="2713"/>
      <c r="AP6" s="2713"/>
      <c r="AQ6" s="2713"/>
      <c r="AR6" s="2713"/>
      <c r="AS6" s="2713"/>
      <c r="AT6" s="2713"/>
      <c r="AU6" s="2713"/>
      <c r="AV6" s="2713"/>
      <c r="AW6" s="2713"/>
      <c r="AX6" s="2713"/>
      <c r="AY6" s="2713"/>
      <c r="AZ6" s="2713"/>
      <c r="BA6" s="2713"/>
      <c r="BB6" s="2714"/>
      <c r="BC6" s="2714"/>
      <c r="BD6" s="2715"/>
      <c r="BE6" s="2716"/>
      <c r="BF6" s="262"/>
      <c r="BH6"/>
      <c r="BI6" s="262"/>
      <c r="BJ6" s="262"/>
      <c r="BK6" s="262"/>
      <c r="BL6" s="262"/>
      <c r="BM6" s="262"/>
      <c r="BN6" s="262"/>
      <c r="BO6" s="262"/>
      <c r="BP6" s="262"/>
      <c r="BR6" s="262"/>
      <c r="BS6" s="262"/>
      <c r="BT6" s="262"/>
      <c r="BU6" s="262"/>
      <c r="BV6" s="262"/>
      <c r="BW6" s="262"/>
      <c r="BX6" s="964" t="str">
        <f t="shared" si="10"/>
        <v>A</v>
      </c>
      <c r="BY6" s="2722" t="s">
        <v>1662</v>
      </c>
      <c r="BZ6" s="2722"/>
      <c r="CA6" s="2722"/>
      <c r="CB6" s="2722"/>
      <c r="CC6" s="2722"/>
      <c r="CD6" s="962"/>
      <c r="CE6" s="2549"/>
      <c r="CF6" s="2550"/>
      <c r="CG6" s="2550"/>
      <c r="CH6" s="2550"/>
      <c r="CI6" s="2550"/>
      <c r="CJ6" s="2550"/>
      <c r="CK6" s="2551"/>
      <c r="CM6" s="2549"/>
      <c r="CN6" s="2550"/>
      <c r="CO6" s="2550"/>
      <c r="CP6" s="2550"/>
      <c r="CQ6" s="2550"/>
      <c r="CR6" s="2550"/>
      <c r="CS6" s="2551"/>
      <c r="CU6" s="2549"/>
      <c r="CV6" s="2550"/>
      <c r="CW6" s="2550"/>
      <c r="CX6" s="2550"/>
      <c r="CY6" s="2550"/>
      <c r="CZ6" s="2550"/>
      <c r="DA6" s="2551"/>
      <c r="DC6" s="3">
        <v>1</v>
      </c>
      <c r="DD6" s="11">
        <f>SUM(A551:DC551)+2</f>
        <v>107</v>
      </c>
      <c r="DE6" s="12" t="s">
        <v>15</v>
      </c>
    </row>
    <row r="7" spans="1:109" ht="21" customHeight="1" thickBot="1">
      <c r="A7" s="941" t="s">
        <v>22</v>
      </c>
      <c r="B7" s="957" t="str">
        <f t="shared" si="9"/>
        <v>A</v>
      </c>
      <c r="C7" s="2723" t="s">
        <v>2592</v>
      </c>
      <c r="D7" s="2724"/>
      <c r="E7" s="2724"/>
      <c r="F7" s="2724"/>
      <c r="G7" s="2724"/>
      <c r="H7" s="2724"/>
      <c r="I7" s="2724"/>
      <c r="J7" s="2724"/>
      <c r="K7" s="455" t="s">
        <v>22</v>
      </c>
      <c r="L7" s="16" t="s">
        <v>11</v>
      </c>
      <c r="M7" s="965" t="s">
        <v>1663</v>
      </c>
      <c r="N7" s="966"/>
      <c r="O7" s="966"/>
      <c r="P7" s="966"/>
      <c r="Q7" s="966"/>
      <c r="R7" s="966"/>
      <c r="S7" s="966"/>
      <c r="T7" s="966"/>
      <c r="U7" s="966"/>
      <c r="V7" s="966"/>
      <c r="W7" s="966"/>
      <c r="X7" s="966"/>
      <c r="Y7" s="966"/>
      <c r="Z7" s="966"/>
      <c r="AA7" s="966"/>
      <c r="AB7" s="966"/>
      <c r="AC7" s="966"/>
      <c r="AD7" s="1512"/>
      <c r="AE7" s="262" t="s">
        <v>22</v>
      </c>
      <c r="AF7" s="963" t="s">
        <v>11</v>
      </c>
      <c r="AG7" s="2725" t="s">
        <v>1665</v>
      </c>
      <c r="AH7" s="2725"/>
      <c r="AI7" s="2725"/>
      <c r="AJ7" s="2725"/>
      <c r="AK7" s="2725"/>
      <c r="AL7" s="2726" t="s">
        <v>1664</v>
      </c>
      <c r="AM7" s="2727" t="s">
        <v>59</v>
      </c>
      <c r="AN7" s="2727"/>
      <c r="AO7" s="2727"/>
      <c r="AP7" s="2727"/>
      <c r="AQ7" s="2727"/>
      <c r="AR7" s="2727"/>
      <c r="AS7" s="2727"/>
      <c r="AT7" s="2727"/>
      <c r="AU7" s="2727"/>
      <c r="AV7" s="2727"/>
      <c r="AW7" s="2727"/>
      <c r="AX7" s="2727"/>
      <c r="AY7" s="2727"/>
      <c r="AZ7" s="2727"/>
      <c r="BA7" s="2727"/>
      <c r="BB7" s="2728" t="s">
        <v>1666</v>
      </c>
      <c r="BC7" s="2728"/>
      <c r="BD7" s="2729" t="s">
        <v>1667</v>
      </c>
      <c r="BE7" s="2716"/>
      <c r="BF7" s="262"/>
      <c r="BH7"/>
      <c r="BI7" s="262"/>
      <c r="BJ7" s="3155" t="s">
        <v>8756</v>
      </c>
      <c r="BK7" s="262"/>
      <c r="BL7" s="262"/>
      <c r="BM7" s="262"/>
      <c r="BN7" s="262"/>
      <c r="BO7" s="262"/>
      <c r="BP7" s="262"/>
      <c r="BR7" s="262"/>
      <c r="BS7" s="262"/>
      <c r="BT7" s="262"/>
      <c r="BU7" s="262"/>
      <c r="BV7" s="262"/>
      <c r="BW7" s="262"/>
      <c r="BX7" s="964" t="str">
        <f t="shared" si="10"/>
        <v>A</v>
      </c>
      <c r="BY7" s="2722"/>
      <c r="BZ7" s="2722"/>
      <c r="CA7" s="2722"/>
      <c r="CB7" s="2722"/>
      <c r="CC7" s="2722"/>
      <c r="CD7" s="962"/>
      <c r="CE7" s="2719"/>
      <c r="CF7" s="2720"/>
      <c r="CG7" s="2720"/>
      <c r="CH7" s="2720"/>
      <c r="CI7" s="2720"/>
      <c r="CJ7" s="2720"/>
      <c r="CK7" s="2721"/>
      <c r="CM7" s="2719"/>
      <c r="CN7" s="2720"/>
      <c r="CO7" s="2720"/>
      <c r="CP7" s="2720"/>
      <c r="CQ7" s="2720"/>
      <c r="CR7" s="2720"/>
      <c r="CS7" s="2721"/>
      <c r="CU7" s="2719"/>
      <c r="CV7" s="2720"/>
      <c r="CW7" s="2720"/>
      <c r="CX7" s="2720"/>
      <c r="CY7" s="2720"/>
      <c r="CZ7" s="2720"/>
      <c r="DA7" s="2721"/>
      <c r="DC7" s="3">
        <v>1</v>
      </c>
      <c r="DD7" s="11">
        <f>SUM(A551:DC551)+1</f>
        <v>106</v>
      </c>
      <c r="DE7" s="12" t="s">
        <v>18</v>
      </c>
    </row>
    <row r="8" spans="1:109" ht="21" customHeight="1" thickTop="1">
      <c r="A8" s="941" t="s">
        <v>22</v>
      </c>
      <c r="B8" s="957" t="str">
        <f t="shared" si="9"/>
        <v>A</v>
      </c>
      <c r="C8" s="967"/>
      <c r="D8" s="2718" t="s">
        <v>1668</v>
      </c>
      <c r="E8" s="2718"/>
      <c r="F8" s="2718"/>
      <c r="G8" s="2718"/>
      <c r="H8" s="2718"/>
      <c r="I8" s="2718"/>
      <c r="J8" s="2718"/>
      <c r="K8" s="455" t="s">
        <v>22</v>
      </c>
      <c r="L8" s="16" t="s">
        <v>11</v>
      </c>
      <c r="M8" s="965" t="s">
        <v>1669</v>
      </c>
      <c r="N8" s="966"/>
      <c r="O8" s="966"/>
      <c r="P8" s="966"/>
      <c r="Q8" s="966"/>
      <c r="R8" s="966"/>
      <c r="S8" s="966"/>
      <c r="T8" s="966"/>
      <c r="U8" s="966"/>
      <c r="V8" s="966"/>
      <c r="W8" s="966"/>
      <c r="X8" s="966"/>
      <c r="Y8" s="966"/>
      <c r="Z8" s="966"/>
      <c r="AA8" s="966"/>
      <c r="AB8" s="966"/>
      <c r="AC8" s="966"/>
      <c r="AD8" s="1512"/>
      <c r="AE8" s="262" t="s">
        <v>22</v>
      </c>
      <c r="AF8" s="963" t="s">
        <v>11</v>
      </c>
      <c r="AG8" s="2725"/>
      <c r="AH8" s="2725"/>
      <c r="AI8" s="2725"/>
      <c r="AJ8" s="2725"/>
      <c r="AK8" s="2725"/>
      <c r="AL8" s="2726"/>
      <c r="AM8" s="2727"/>
      <c r="AN8" s="2727"/>
      <c r="AO8" s="2727"/>
      <c r="AP8" s="2727"/>
      <c r="AQ8" s="2727"/>
      <c r="AR8" s="2727"/>
      <c r="AS8" s="2727"/>
      <c r="AT8" s="2727"/>
      <c r="AU8" s="2727"/>
      <c r="AV8" s="2727"/>
      <c r="AW8" s="2727"/>
      <c r="AX8" s="2727"/>
      <c r="AY8" s="2727"/>
      <c r="AZ8" s="2727"/>
      <c r="BA8" s="2727"/>
      <c r="BB8" s="2728"/>
      <c r="BC8" s="2728"/>
      <c r="BD8" s="2729"/>
      <c r="BE8" s="2717"/>
      <c r="BF8" s="262"/>
      <c r="BH8"/>
      <c r="BI8" s="262"/>
      <c r="BJ8" s="262"/>
      <c r="BK8" s="262"/>
      <c r="BL8" s="262"/>
      <c r="BM8" s="262"/>
      <c r="BN8" s="262"/>
      <c r="BO8" s="262"/>
      <c r="BP8" s="262"/>
      <c r="BR8" s="262"/>
      <c r="BS8" s="262"/>
      <c r="BT8" s="262"/>
      <c r="BU8" s="262"/>
      <c r="BV8" s="262"/>
      <c r="BW8" s="262"/>
      <c r="BX8" s="964" t="str">
        <f t="shared" si="10"/>
        <v>A</v>
      </c>
      <c r="BY8" s="968" t="s">
        <v>1670</v>
      </c>
      <c r="BZ8" s="968"/>
      <c r="CA8" s="849"/>
      <c r="CB8" s="850"/>
      <c r="CC8" s="850"/>
      <c r="CD8" s="962"/>
      <c r="CE8" s="2730"/>
      <c r="CF8" s="2731"/>
      <c r="CG8" s="2731"/>
      <c r="CH8" s="2731"/>
      <c r="CI8" s="2731"/>
      <c r="CJ8" s="2731"/>
      <c r="CK8" s="2732"/>
      <c r="CM8" s="2730"/>
      <c r="CN8" s="2731"/>
      <c r="CO8" s="2731"/>
      <c r="CP8" s="2731"/>
      <c r="CQ8" s="2731"/>
      <c r="CR8" s="2731"/>
      <c r="CS8" s="2732"/>
      <c r="CU8" s="2730"/>
      <c r="CV8" s="2731"/>
      <c r="CW8" s="2731"/>
      <c r="CX8" s="2731"/>
      <c r="CY8" s="2731"/>
      <c r="CZ8" s="2731"/>
      <c r="DA8" s="2732"/>
      <c r="DC8" s="3">
        <v>1</v>
      </c>
    </row>
    <row r="9" spans="1:109" s="701" customFormat="1" ht="21" customHeight="1">
      <c r="A9" s="941" t="s">
        <v>22</v>
      </c>
      <c r="B9" s="957" t="str">
        <f t="shared" si="9"/>
        <v>►</v>
      </c>
      <c r="C9" s="1680" t="str">
        <f>IF(ISNUMBER(IFERROR(VALUE("0,5"),"")),"On this computer, type a COMMA as the decimal separator",IF(ISNUMBER(IFERROR(VALUE("0.5"),"")),"On this computer, type a POINT as the decimal separator","Unable to determine the decimal separator"))</f>
        <v>On this computer, type a POINT as the decimal separator</v>
      </c>
      <c r="D9" s="15"/>
      <c r="E9" s="15"/>
      <c r="F9" s="15"/>
      <c r="G9" s="15"/>
      <c r="H9" s="15"/>
      <c r="I9" s="15"/>
      <c r="J9" s="1681"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K9" s="455" t="s">
        <v>22</v>
      </c>
      <c r="L9" s="16" t="s">
        <v>16</v>
      </c>
      <c r="M9" s="21"/>
      <c r="N9" s="970" t="s">
        <v>3325</v>
      </c>
      <c r="O9" s="21"/>
      <c r="P9" s="21"/>
      <c r="Q9" s="970"/>
      <c r="R9" s="971"/>
      <c r="S9" s="971"/>
      <c r="T9" s="971"/>
      <c r="U9" s="971"/>
      <c r="V9" s="971"/>
      <c r="W9" s="971" t="s">
        <v>3324</v>
      </c>
      <c r="X9" s="971"/>
      <c r="Y9" s="971"/>
      <c r="Z9" s="971"/>
      <c r="AA9" s="971"/>
      <c r="AB9" s="971"/>
      <c r="AC9" s="971"/>
      <c r="AD9" s="1511"/>
      <c r="AE9" s="262" t="s">
        <v>22</v>
      </c>
      <c r="AF9" s="963" t="s">
        <v>11</v>
      </c>
      <c r="AG9" s="972"/>
      <c r="AH9" s="972"/>
      <c r="AI9" s="972"/>
      <c r="AJ9" s="972"/>
      <c r="AK9" s="972"/>
      <c r="AL9" s="972"/>
      <c r="AM9" s="971"/>
      <c r="AN9" s="971"/>
      <c r="AO9" s="971"/>
      <c r="AP9" s="2744" t="s">
        <v>1671</v>
      </c>
      <c r="AQ9" s="2744"/>
      <c r="AR9" s="2744"/>
      <c r="AS9" s="2745">
        <v>20</v>
      </c>
      <c r="AT9" s="2746" t="s">
        <v>3323</v>
      </c>
      <c r="AU9" s="2746"/>
      <c r="AV9" s="973" t="s">
        <v>143</v>
      </c>
      <c r="AW9" s="21"/>
      <c r="AX9" s="21"/>
      <c r="AY9" s="21"/>
      <c r="AZ9" s="974"/>
      <c r="BA9" s="974"/>
      <c r="BB9" s="974"/>
      <c r="BC9" s="973" t="s">
        <v>1672</v>
      </c>
      <c r="BD9" s="973"/>
      <c r="BE9" s="975"/>
      <c r="BF9" s="262"/>
      <c r="BG9" s="262"/>
      <c r="BH9"/>
      <c r="BI9" s="262"/>
      <c r="BJ9" s="262"/>
      <c r="BK9" s="262"/>
      <c r="BL9" s="262"/>
      <c r="BM9" s="262"/>
      <c r="BN9" s="262"/>
      <c r="BO9" s="262"/>
      <c r="BP9" s="262"/>
      <c r="BQ9" s="262"/>
      <c r="BR9" s="262"/>
      <c r="BS9" s="262"/>
      <c r="BT9" s="262"/>
      <c r="BU9" s="262"/>
      <c r="BV9" s="262"/>
      <c r="BW9" s="262"/>
      <c r="BX9" s="964" t="str">
        <f t="shared" si="10"/>
        <v>A</v>
      </c>
      <c r="BY9" s="968" t="s">
        <v>1673</v>
      </c>
      <c r="BZ9" s="849"/>
      <c r="CA9" s="849"/>
      <c r="CB9" s="850"/>
      <c r="CC9" s="850"/>
      <c r="CD9" s="962"/>
      <c r="CE9" s="2733" t="s">
        <v>1674</v>
      </c>
      <c r="CF9" s="2734"/>
      <c r="CG9" s="2734"/>
      <c r="CH9" s="2734"/>
      <c r="CI9" s="2734"/>
      <c r="CJ9" s="2734"/>
      <c r="CK9" s="2735"/>
      <c r="CL9" s="262"/>
      <c r="CM9" s="2733" t="s">
        <v>1675</v>
      </c>
      <c r="CN9" s="2734"/>
      <c r="CO9" s="2734"/>
      <c r="CP9" s="2734"/>
      <c r="CQ9" s="2734"/>
      <c r="CR9" s="2734"/>
      <c r="CS9" s="2735"/>
      <c r="CT9" s="262"/>
      <c r="CU9" s="2733" t="s">
        <v>1676</v>
      </c>
      <c r="CV9" s="2734"/>
      <c r="CW9" s="2734"/>
      <c r="CX9" s="2734"/>
      <c r="CY9" s="2734"/>
      <c r="CZ9" s="2734"/>
      <c r="DA9" s="2735"/>
      <c r="DB9" s="262"/>
      <c r="DC9" s="3">
        <v>1</v>
      </c>
    </row>
    <row r="10" spans="1:109" s="701" customFormat="1" ht="21" customHeight="1" thickBot="1">
      <c r="A10" s="941" t="s">
        <v>22</v>
      </c>
      <c r="B10" s="957" t="str">
        <f t="shared" si="9"/>
        <v>►</v>
      </c>
      <c r="C10" s="976">
        <f t="shared" ref="C10:J10" ca="1" si="11">CELL("largeur",C10)</f>
        <v>9</v>
      </c>
      <c r="D10" s="6">
        <f t="shared" ca="1" si="11"/>
        <v>12</v>
      </c>
      <c r="E10" s="6">
        <f t="shared" ca="1" si="11"/>
        <v>12</v>
      </c>
      <c r="F10" s="6">
        <f t="shared" ca="1" si="11"/>
        <v>3</v>
      </c>
      <c r="G10" s="6">
        <f t="shared" ca="1" si="11"/>
        <v>9</v>
      </c>
      <c r="H10" s="6">
        <f t="shared" ca="1" si="11"/>
        <v>12</v>
      </c>
      <c r="I10" s="6">
        <f t="shared" ca="1" si="11"/>
        <v>13</v>
      </c>
      <c r="J10" s="6">
        <f t="shared" ca="1" si="11"/>
        <v>40</v>
      </c>
      <c r="K10" s="455" t="s">
        <v>22</v>
      </c>
      <c r="L10" s="16" t="s">
        <v>16</v>
      </c>
      <c r="M10" s="21"/>
      <c r="N10" s="970" t="s">
        <v>1677</v>
      </c>
      <c r="O10" s="21"/>
      <c r="P10" s="21"/>
      <c r="Q10" s="970"/>
      <c r="R10" s="21"/>
      <c r="S10" s="21"/>
      <c r="T10" s="21"/>
      <c r="U10" s="21"/>
      <c r="V10" s="21"/>
      <c r="W10" s="973" t="s">
        <v>3322</v>
      </c>
      <c r="X10" s="973"/>
      <c r="Y10" s="21"/>
      <c r="Z10" s="21"/>
      <c r="AA10" s="21"/>
      <c r="AB10" s="21"/>
      <c r="AC10" s="21"/>
      <c r="AD10" s="1510"/>
      <c r="AE10" s="262" t="s">
        <v>22</v>
      </c>
      <c r="AF10" s="963" t="s">
        <v>11</v>
      </c>
      <c r="AG10" s="972"/>
      <c r="AH10" s="972"/>
      <c r="AI10" s="972"/>
      <c r="AJ10" s="972"/>
      <c r="AK10" s="972"/>
      <c r="AL10" s="972"/>
      <c r="AM10" s="21"/>
      <c r="AN10" s="21"/>
      <c r="AO10" s="21"/>
      <c r="AP10" s="2744"/>
      <c r="AQ10" s="2744"/>
      <c r="AR10" s="2744"/>
      <c r="AS10" s="2745"/>
      <c r="AT10" s="2746"/>
      <c r="AU10" s="2746"/>
      <c r="AV10" s="973" t="s">
        <v>146</v>
      </c>
      <c r="AW10" s="21"/>
      <c r="AX10" s="21"/>
      <c r="AY10" s="21"/>
      <c r="AZ10" s="21"/>
      <c r="BA10" s="974"/>
      <c r="BB10" s="974"/>
      <c r="BC10" s="973" t="s">
        <v>1678</v>
      </c>
      <c r="BD10" s="973"/>
      <c r="BE10" s="977"/>
      <c r="BF10" s="262"/>
      <c r="BG10" s="262"/>
      <c r="BH10" s="262"/>
      <c r="BI10" s="262"/>
      <c r="BJ10" s="978" t="s">
        <v>583</v>
      </c>
      <c r="BK10" s="978"/>
      <c r="BL10" s="978"/>
      <c r="BM10" s="978"/>
      <c r="BN10" s="978"/>
      <c r="BO10" s="978"/>
      <c r="BP10" s="978"/>
      <c r="BQ10" s="978"/>
      <c r="BR10" s="262"/>
      <c r="BS10" s="262"/>
      <c r="BT10" s="262"/>
      <c r="BU10" s="262"/>
      <c r="BV10" s="262"/>
      <c r="BW10" s="262"/>
      <c r="BX10" s="964" t="str">
        <f t="shared" si="10"/>
        <v>A</v>
      </c>
      <c r="BY10" s="851"/>
      <c r="BZ10" s="849"/>
      <c r="CA10" s="849"/>
      <c r="CB10" s="850"/>
      <c r="CC10" s="850"/>
      <c r="CD10" s="962"/>
      <c r="CE10" s="2736"/>
      <c r="CF10" s="2737"/>
      <c r="CG10" s="2737"/>
      <c r="CH10" s="2737"/>
      <c r="CI10" s="2737"/>
      <c r="CJ10" s="2737"/>
      <c r="CK10" s="2738"/>
      <c r="CL10" s="262"/>
      <c r="CM10" s="2736"/>
      <c r="CN10" s="2737"/>
      <c r="CO10" s="2737"/>
      <c r="CP10" s="2737"/>
      <c r="CQ10" s="2737"/>
      <c r="CR10" s="2737"/>
      <c r="CS10" s="2738"/>
      <c r="CT10" s="262"/>
      <c r="CU10" s="2736"/>
      <c r="CV10" s="2737"/>
      <c r="CW10" s="2737"/>
      <c r="CX10" s="2737"/>
      <c r="CY10" s="2737"/>
      <c r="CZ10" s="2737"/>
      <c r="DA10" s="2738"/>
      <c r="DB10" s="262"/>
      <c r="DC10" s="3">
        <v>1</v>
      </c>
    </row>
    <row r="11" spans="1:109" s="701" customFormat="1" ht="21" customHeight="1" thickBot="1">
      <c r="A11" s="941" t="s">
        <v>22</v>
      </c>
      <c r="B11" s="957" t="str">
        <f t="shared" si="9"/>
        <v>►</v>
      </c>
      <c r="C11" s="1679"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D11" s="980"/>
      <c r="E11" s="980"/>
      <c r="F11" s="980"/>
      <c r="G11" s="980"/>
      <c r="H11" s="980"/>
      <c r="I11" s="980"/>
      <c r="J11" s="980"/>
      <c r="K11" s="455" t="s">
        <v>22</v>
      </c>
      <c r="L11" s="16" t="s">
        <v>16</v>
      </c>
      <c r="M11" s="20" t="s">
        <v>17</v>
      </c>
      <c r="N11" s="973" t="s">
        <v>1679</v>
      </c>
      <c r="O11" s="21"/>
      <c r="P11" s="21"/>
      <c r="Q11" s="970"/>
      <c r="R11" s="21"/>
      <c r="S11" s="21"/>
      <c r="T11" s="21"/>
      <c r="U11" s="21"/>
      <c r="V11" s="21"/>
      <c r="W11" s="21"/>
      <c r="X11" s="21"/>
      <c r="Y11" s="21"/>
      <c r="Z11" s="21"/>
      <c r="AA11" s="21"/>
      <c r="AB11" s="21"/>
      <c r="AC11" s="21"/>
      <c r="AD11" s="1510"/>
      <c r="AE11" s="262" t="s">
        <v>22</v>
      </c>
      <c r="AF11" s="963" t="s">
        <v>11</v>
      </c>
      <c r="AG11" s="972"/>
      <c r="AH11" s="972"/>
      <c r="AI11" s="972"/>
      <c r="AJ11" s="972"/>
      <c r="AK11" s="972"/>
      <c r="AL11" s="972"/>
      <c r="AM11" s="21"/>
      <c r="AN11" s="21"/>
      <c r="AO11" s="21"/>
      <c r="AP11" s="21"/>
      <c r="AQ11" s="21"/>
      <c r="AR11" s="981" t="s">
        <v>1680</v>
      </c>
      <c r="AS11" s="21"/>
      <c r="AT11" s="982" t="s">
        <v>1681</v>
      </c>
      <c r="AU11" s="21"/>
      <c r="AV11" s="973"/>
      <c r="AW11" s="21"/>
      <c r="AX11" s="21"/>
      <c r="AY11" s="21"/>
      <c r="AZ11" s="21"/>
      <c r="BA11" s="21"/>
      <c r="BB11" s="21"/>
      <c r="BC11" s="973" t="s">
        <v>1682</v>
      </c>
      <c r="BD11" s="973"/>
      <c r="BE11" s="977"/>
      <c r="BF11" s="262"/>
      <c r="BG11" s="262"/>
      <c r="BH11" s="262"/>
      <c r="BI11" s="262"/>
      <c r="BJ11" s="9" t="s">
        <v>1683</v>
      </c>
      <c r="BK11" s="9" t="s">
        <v>1683</v>
      </c>
      <c r="BL11" s="9" t="s">
        <v>1683</v>
      </c>
      <c r="BM11" s="9" t="s">
        <v>1683</v>
      </c>
      <c r="BN11" s="9" t="s">
        <v>1684</v>
      </c>
      <c r="BO11" s="9"/>
      <c r="BP11" s="9" t="s">
        <v>1685</v>
      </c>
      <c r="BQ11" s="9" t="s">
        <v>1686</v>
      </c>
      <c r="BR11" s="262"/>
      <c r="BS11" s="262"/>
      <c r="BT11" s="262"/>
      <c r="BU11" s="262"/>
      <c r="BV11" s="262"/>
      <c r="BW11" s="262"/>
      <c r="BX11" s="964" t="str">
        <f t="shared" si="10"/>
        <v>A</v>
      </c>
      <c r="BY11" s="852" t="s">
        <v>1687</v>
      </c>
      <c r="BZ11" s="849"/>
      <c r="CA11" s="849"/>
      <c r="CB11" s="850"/>
      <c r="CC11" s="850"/>
      <c r="CD11" s="962"/>
      <c r="CE11" s="2739" t="s">
        <v>1688</v>
      </c>
      <c r="CF11" s="2740"/>
      <c r="CG11" s="2740"/>
      <c r="CH11" s="2740"/>
      <c r="CI11" s="2740"/>
      <c r="CJ11" s="2740"/>
      <c r="CK11" s="2741"/>
      <c r="CL11" s="262"/>
      <c r="CM11" s="2739" t="s">
        <v>1689</v>
      </c>
      <c r="CN11" s="2740"/>
      <c r="CO11" s="2740"/>
      <c r="CP11" s="2740"/>
      <c r="CQ11" s="2740"/>
      <c r="CR11" s="2740"/>
      <c r="CS11" s="2741"/>
      <c r="CT11" s="262"/>
      <c r="CU11" s="2739" t="s">
        <v>1690</v>
      </c>
      <c r="CV11" s="2740"/>
      <c r="CW11" s="2740"/>
      <c r="CX11" s="2740"/>
      <c r="CY11" s="2740"/>
      <c r="CZ11" s="2740"/>
      <c r="DA11" s="2741"/>
      <c r="DB11" s="262"/>
      <c r="DC11" s="3">
        <v>1</v>
      </c>
    </row>
    <row r="12" spans="1:109" s="701" customFormat="1" ht="21" customHeight="1" thickBot="1">
      <c r="A12" s="941" t="s">
        <v>22</v>
      </c>
      <c r="B12" s="957" t="str">
        <f t="shared" si="9"/>
        <v>A</v>
      </c>
      <c r="C12" s="2742" t="s">
        <v>1691</v>
      </c>
      <c r="D12" s="193" t="s">
        <v>174</v>
      </c>
      <c r="E12" s="983"/>
      <c r="F12" s="195"/>
      <c r="G12" s="195"/>
      <c r="H12" s="195"/>
      <c r="I12" s="195"/>
      <c r="J12" s="196"/>
      <c r="K12" s="455" t="s">
        <v>22</v>
      </c>
      <c r="L12" s="1497" t="s">
        <v>11</v>
      </c>
      <c r="M12" s="1498" t="s">
        <v>11</v>
      </c>
      <c r="N12" s="1498" t="s">
        <v>11</v>
      </c>
      <c r="O12" s="1498" t="s">
        <v>11</v>
      </c>
      <c r="P12" s="1498" t="s">
        <v>11</v>
      </c>
      <c r="Q12" s="1499" t="s">
        <v>2590</v>
      </c>
      <c r="R12" s="1500"/>
      <c r="S12" s="1501"/>
      <c r="T12" s="1502"/>
      <c r="U12" s="1503"/>
      <c r="V12" s="1504"/>
      <c r="W12" s="1502"/>
      <c r="X12" s="1502"/>
      <c r="Y12" s="1500"/>
      <c r="Z12" s="1500"/>
      <c r="AA12" s="1500"/>
      <c r="AB12" s="1500"/>
      <c r="AC12" s="1500"/>
      <c r="AD12" s="1505" t="s">
        <v>1923</v>
      </c>
      <c r="AE12" s="262" t="s">
        <v>22</v>
      </c>
      <c r="AF12" s="963" t="s">
        <v>11</v>
      </c>
      <c r="AG12" s="984"/>
      <c r="AH12" s="984"/>
      <c r="AI12" s="984"/>
      <c r="AJ12" s="984"/>
      <c r="AK12" s="984"/>
      <c r="AL12" s="985"/>
      <c r="AM12" s="985"/>
      <c r="AN12" s="985"/>
      <c r="AO12" s="985"/>
      <c r="AP12" s="985"/>
      <c r="AQ12" s="985"/>
      <c r="AR12" s="986"/>
      <c r="AS12" s="985"/>
      <c r="AT12" s="985" t="s">
        <v>1692</v>
      </c>
      <c r="AU12" s="985"/>
      <c r="AV12" s="985"/>
      <c r="AW12" s="985"/>
      <c r="AX12" s="985"/>
      <c r="AY12" s="985"/>
      <c r="AZ12" s="985"/>
      <c r="BA12" s="985"/>
      <c r="BB12" s="985"/>
      <c r="BC12" s="985"/>
      <c r="BD12" s="985"/>
      <c r="BE12" s="987" t="str" cm="1">
        <f t="array" aca="1" ref="BE12" ca="1">IF(COUNTIF(AF2:BE2,"&gt;0.5")=0,"Aucune",COUNTIF(AF2:BE2,"&lt;0.5") &amp; " " &amp; IF(COUNTIF(AF2:BE2,"&lt;0.5")&gt;1,"colonnes masquées","colonne masquée") &amp; " " &amp; _xlfn.TEXTJOIN(" ", TRUE, IF(AF2:BE2&lt;0.5,AF1:BE1,"")))&amp;" "</f>
        <v xml:space="preserve">0 colonne masquée  </v>
      </c>
      <c r="BF12" s="262"/>
      <c r="BG12" s="988" t="s">
        <v>1693</v>
      </c>
      <c r="BH12" s="989"/>
      <c r="BI12" s="262"/>
      <c r="BJ12" s="264" t="s">
        <v>1694</v>
      </c>
      <c r="BK12" s="264" t="s">
        <v>1694</v>
      </c>
      <c r="BL12" s="264" t="s">
        <v>1694</v>
      </c>
      <c r="BM12" s="264" t="s">
        <v>1683</v>
      </c>
      <c r="BN12" s="264" t="s">
        <v>1695</v>
      </c>
      <c r="BO12" s="264"/>
      <c r="BP12" s="264" t="s">
        <v>1696</v>
      </c>
      <c r="BQ12" s="264" t="s">
        <v>1697</v>
      </c>
      <c r="BR12" s="262"/>
      <c r="BS12" s="262"/>
      <c r="BT12" s="262"/>
      <c r="BU12" s="262"/>
      <c r="BV12" s="262"/>
      <c r="BW12" s="262"/>
      <c r="BX12" s="964" t="str">
        <f t="shared" si="10"/>
        <v>A</v>
      </c>
      <c r="BY12" s="853"/>
      <c r="BZ12" s="849"/>
      <c r="CA12" s="849"/>
      <c r="CB12" s="850"/>
      <c r="CC12" s="850"/>
      <c r="CD12" s="962"/>
      <c r="CE12" s="990" t="s">
        <v>1698</v>
      </c>
      <c r="CF12" s="991"/>
      <c r="CG12" s="991"/>
      <c r="CH12" s="991"/>
      <c r="CI12" s="991"/>
      <c r="CJ12" s="991"/>
      <c r="CK12" s="992"/>
      <c r="CL12" s="262"/>
      <c r="CM12" s="990" t="s">
        <v>1699</v>
      </c>
      <c r="CN12" s="991"/>
      <c r="CO12" s="991"/>
      <c r="CP12" s="991"/>
      <c r="CQ12" s="991"/>
      <c r="CR12" s="991"/>
      <c r="CS12" s="992"/>
      <c r="CT12" s="262"/>
      <c r="CU12" s="990" t="s">
        <v>1700</v>
      </c>
      <c r="CV12" s="991"/>
      <c r="CW12" s="991"/>
      <c r="CX12" s="991"/>
      <c r="CY12" s="991"/>
      <c r="CZ12" s="991"/>
      <c r="DA12" s="992"/>
      <c r="DB12" s="262"/>
      <c r="DC12" s="3">
        <v>1</v>
      </c>
    </row>
    <row r="13" spans="1:109" s="701" customFormat="1" ht="21" customHeight="1" thickBot="1">
      <c r="A13" s="941" t="s">
        <v>22</v>
      </c>
      <c r="B13" s="957" t="str">
        <f t="shared" si="9"/>
        <v>A</v>
      </c>
      <c r="C13" s="2743"/>
      <c r="D13" s="194" t="s">
        <v>2593</v>
      </c>
      <c r="E13" s="202"/>
      <c r="F13" s="202"/>
      <c r="G13" s="202"/>
      <c r="H13" s="202"/>
      <c r="I13" s="202"/>
      <c r="J13" s="203"/>
      <c r="K13" s="455" t="s">
        <v>22</v>
      </c>
      <c r="L13" s="1654" t="s">
        <v>11</v>
      </c>
      <c r="M13" s="1181"/>
      <c r="N13" s="1181"/>
      <c r="O13" s="1181"/>
      <c r="P13" s="1182"/>
      <c r="Q13" s="1183"/>
      <c r="R13" s="1184"/>
      <c r="S13" s="1185"/>
      <c r="T13" s="1186"/>
      <c r="U13" s="1506"/>
      <c r="V13" s="1186"/>
      <c r="W13" s="1187"/>
      <c r="X13" s="1188"/>
      <c r="Y13" s="1189"/>
      <c r="Z13" s="1190"/>
      <c r="AA13" s="1191"/>
      <c r="AB13" s="2433"/>
      <c r="AC13" s="1192"/>
      <c r="AD13" s="1193"/>
      <c r="AE13" s="262" t="s">
        <v>22</v>
      </c>
      <c r="AF13" s="963" t="s">
        <v>11</v>
      </c>
      <c r="AG13" s="984"/>
      <c r="AH13" s="984"/>
      <c r="AI13" s="984"/>
      <c r="AJ13" s="984"/>
      <c r="AK13" s="984"/>
      <c r="AL13" s="993"/>
      <c r="AM13" s="985"/>
      <c r="AN13" s="985"/>
      <c r="AO13" s="985"/>
      <c r="AP13" s="985"/>
      <c r="AQ13" s="985"/>
      <c r="AR13" s="985"/>
      <c r="AS13" s="985"/>
      <c r="AT13" s="985"/>
      <c r="AU13" s="985"/>
      <c r="AV13" s="985"/>
      <c r="AW13" s="985"/>
      <c r="AX13" s="985"/>
      <c r="AY13" s="985"/>
      <c r="AZ13" s="985"/>
      <c r="BA13" s="985"/>
      <c r="BB13" s="985"/>
      <c r="BC13" s="985"/>
      <c r="BD13" s="985"/>
      <c r="BE13" s="987" t="str">
        <f>ROWS(L5:L550)-SUBTOTAL(103,L5:L550)&amp;" "&amp;"Lignes masquées"</f>
        <v>0 Lignes masquées</v>
      </c>
      <c r="BF13" s="262"/>
      <c r="BG13" s="988" t="s">
        <v>1701</v>
      </c>
      <c r="BH13" s="989"/>
      <c r="BI13" s="262"/>
      <c r="BJ13" s="994" t="s">
        <v>1702</v>
      </c>
      <c r="BK13" s="994" t="s">
        <v>1703</v>
      </c>
      <c r="BL13" s="994" t="s">
        <v>1704</v>
      </c>
      <c r="BM13" s="994" t="s">
        <v>1705</v>
      </c>
      <c r="BN13" s="995" t="s">
        <v>1706</v>
      </c>
      <c r="BO13" s="995"/>
      <c r="BP13" s="994" t="s">
        <v>1707</v>
      </c>
      <c r="BQ13" s="994" t="s">
        <v>1708</v>
      </c>
      <c r="BR13" s="262"/>
      <c r="BS13" s="262"/>
      <c r="BT13" s="262"/>
      <c r="BU13" s="262"/>
      <c r="BV13" s="262"/>
      <c r="BW13" s="262"/>
      <c r="BX13" s="964" t="str">
        <f t="shared" si="10"/>
        <v>A</v>
      </c>
      <c r="BY13" s="852" t="s">
        <v>1709</v>
      </c>
      <c r="BZ13" s="849"/>
      <c r="CA13" s="849"/>
      <c r="CB13" s="850"/>
      <c r="CC13" s="850"/>
      <c r="CD13" s="962"/>
      <c r="CE13" s="996" t="s">
        <v>1710</v>
      </c>
      <c r="CF13" s="997"/>
      <c r="CG13" s="997"/>
      <c r="CH13" s="997"/>
      <c r="CI13" s="997"/>
      <c r="CJ13" s="997"/>
      <c r="CK13" s="998"/>
      <c r="CL13" s="262"/>
      <c r="CM13" s="996" t="s">
        <v>1711</v>
      </c>
      <c r="CN13" s="997"/>
      <c r="CO13" s="997"/>
      <c r="CP13" s="997"/>
      <c r="CQ13" s="997"/>
      <c r="CR13" s="997"/>
      <c r="CS13" s="998"/>
      <c r="CT13" s="262"/>
      <c r="CU13" s="996" t="s">
        <v>1712</v>
      </c>
      <c r="CV13" s="997"/>
      <c r="CW13" s="997"/>
      <c r="CX13" s="997"/>
      <c r="CY13" s="997"/>
      <c r="CZ13" s="997"/>
      <c r="DA13" s="998"/>
      <c r="DB13" s="262"/>
      <c r="DC13" s="3">
        <v>1</v>
      </c>
    </row>
    <row r="14" spans="1:109" s="701" customFormat="1" ht="21" customHeight="1" thickTop="1" thickBot="1">
      <c r="A14" s="941" t="s">
        <v>22</v>
      </c>
      <c r="B14" s="957" t="str">
        <f t="shared" si="9"/>
        <v>►</v>
      </c>
      <c r="C14" s="999" cm="1">
        <f t="array" ref="C14">SUMPRODUCT(LEN(D14:J14))</f>
        <v>0</v>
      </c>
      <c r="D14" s="201"/>
      <c r="E14" s="206"/>
      <c r="F14" s="206"/>
      <c r="G14" s="206"/>
      <c r="H14" s="206"/>
      <c r="I14" s="206"/>
      <c r="J14" s="207"/>
      <c r="K14" s="455" t="s">
        <v>22</v>
      </c>
      <c r="L14" s="115" t="s">
        <v>16</v>
      </c>
      <c r="M14" s="3141"/>
      <c r="N14" s="3142"/>
      <c r="O14" s="3141"/>
      <c r="P14" s="3143"/>
      <c r="Q14" s="3144"/>
      <c r="R14" s="3145"/>
      <c r="S14" s="3146"/>
      <c r="T14" s="3147"/>
      <c r="U14" s="3148"/>
      <c r="V14" s="3149"/>
      <c r="W14" s="2109"/>
      <c r="X14" s="3150"/>
      <c r="Y14" s="117"/>
      <c r="Z14" s="3151"/>
      <c r="AA14" s="3152"/>
      <c r="AB14" s="3153"/>
      <c r="AC14" s="3154"/>
      <c r="AD14" s="119"/>
      <c r="AE14" s="262" t="s">
        <v>22</v>
      </c>
      <c r="AF14" s="963" t="s">
        <v>11</v>
      </c>
      <c r="AG14" s="2747" t="s">
        <v>866</v>
      </c>
      <c r="AH14" s="1507"/>
      <c r="AI14" s="1507"/>
      <c r="AJ14" s="1507"/>
      <c r="AK14" s="1000"/>
      <c r="AL14" s="2749" t="s">
        <v>1713</v>
      </c>
      <c r="AM14" s="2750"/>
      <c r="AN14" s="2750"/>
      <c r="AO14" s="2750"/>
      <c r="AP14" s="2750"/>
      <c r="AQ14" s="2753" t="s">
        <v>1714</v>
      </c>
      <c r="AR14" s="2753"/>
      <c r="AS14" s="2755" t="s">
        <v>8361</v>
      </c>
      <c r="AT14" s="2755"/>
      <c r="AU14" s="2757" t="s">
        <v>1715</v>
      </c>
      <c r="AV14" s="2757"/>
      <c r="AW14" s="2567" t="s">
        <v>1716</v>
      </c>
      <c r="AX14" s="2763" t="s">
        <v>1717</v>
      </c>
      <c r="AY14" s="2765" t="s">
        <v>1718</v>
      </c>
      <c r="AZ14" s="2766"/>
      <c r="BA14" s="2769" t="s">
        <v>251</v>
      </c>
      <c r="BB14" s="2583" t="s">
        <v>1719</v>
      </c>
      <c r="BC14" s="2772" t="s">
        <v>1720</v>
      </c>
      <c r="BD14" s="2774" t="s">
        <v>1721</v>
      </c>
      <c r="BE14" s="2760" t="s">
        <v>866</v>
      </c>
      <c r="BF14" s="262"/>
      <c r="BG14" s="988" t="s">
        <v>1722</v>
      </c>
      <c r="BH14" s="989"/>
      <c r="BI14" s="262"/>
      <c r="BJ14" s="1001" t="str">
        <f t="shared" ref="BJ14:BQ14" si="12">SUBSTITUTE(ADDRESS(1,COLUMN(),4),"1","")</f>
        <v>BJ</v>
      </c>
      <c r="BK14" s="1001" t="str">
        <f t="shared" si="12"/>
        <v>BK</v>
      </c>
      <c r="BL14" s="1001" t="str">
        <f t="shared" si="12"/>
        <v>BL</v>
      </c>
      <c r="BM14" s="1001" t="str">
        <f t="shared" si="12"/>
        <v>BM</v>
      </c>
      <c r="BN14" s="1001" t="str">
        <f t="shared" si="12"/>
        <v>BN</v>
      </c>
      <c r="BO14" s="1001" t="str">
        <f t="shared" si="12"/>
        <v>BO</v>
      </c>
      <c r="BP14" s="1001" t="str">
        <f t="shared" si="12"/>
        <v>BP</v>
      </c>
      <c r="BQ14" s="1001" t="str">
        <f t="shared" si="12"/>
        <v>BQ</v>
      </c>
      <c r="BR14" s="262" t="s">
        <v>8360</v>
      </c>
      <c r="BS14" s="262"/>
      <c r="BT14" s="262"/>
      <c r="BU14" s="262"/>
      <c r="BV14" s="262"/>
      <c r="BW14" s="262"/>
      <c r="BX14" s="964" t="str">
        <f t="shared" si="10"/>
        <v>A</v>
      </c>
      <c r="BY14" s="853"/>
      <c r="BZ14" s="853"/>
      <c r="CA14" s="849"/>
      <c r="CB14" s="850"/>
      <c r="CC14" s="850"/>
      <c r="CD14" s="962"/>
      <c r="CE14" s="854"/>
      <c r="CF14" s="853"/>
      <c r="CG14" s="853"/>
      <c r="CH14" s="853"/>
      <c r="CI14" s="853"/>
      <c r="CJ14" s="853"/>
      <c r="CK14" s="1002"/>
      <c r="CL14" s="262"/>
      <c r="CM14" s="854"/>
      <c r="CN14" s="853"/>
      <c r="CO14" s="853"/>
      <c r="CP14" s="853"/>
      <c r="CQ14" s="853"/>
      <c r="CR14" s="853"/>
      <c r="CS14" s="1002"/>
      <c r="CT14" s="262"/>
      <c r="CU14" s="854"/>
      <c r="CV14" s="853"/>
      <c r="CW14" s="853"/>
      <c r="CX14" s="853"/>
      <c r="CY14" s="853"/>
      <c r="CZ14" s="853"/>
      <c r="DA14" s="1002"/>
      <c r="DB14" s="262"/>
      <c r="DC14" s="3">
        <v>1</v>
      </c>
    </row>
    <row r="15" spans="1:109" s="701" customFormat="1" ht="21" customHeight="1" thickBot="1">
      <c r="A15" s="941" t="s">
        <v>22</v>
      </c>
      <c r="B15" s="957" t="str">
        <f t="shared" si="9"/>
        <v>►</v>
      </c>
      <c r="C15" s="999" cm="1">
        <f t="array" ref="C15">SUMPRODUCT(LEN(D15:J15))</f>
        <v>0</v>
      </c>
      <c r="D15" s="201"/>
      <c r="E15" s="206"/>
      <c r="F15" s="206"/>
      <c r="G15" s="206"/>
      <c r="H15" s="206"/>
      <c r="I15" s="206"/>
      <c r="J15" s="207"/>
      <c r="K15" s="455" t="s">
        <v>22</v>
      </c>
      <c r="L15" s="115" t="s">
        <v>16</v>
      </c>
      <c r="M15" s="3141"/>
      <c r="N15" s="3142"/>
      <c r="O15" s="3141"/>
      <c r="P15" s="3143"/>
      <c r="Q15" s="3144"/>
      <c r="R15" s="3145"/>
      <c r="S15" s="3146"/>
      <c r="T15" s="3147"/>
      <c r="U15" s="3148"/>
      <c r="V15" s="3149"/>
      <c r="W15" s="2109"/>
      <c r="X15" s="3150"/>
      <c r="Y15" s="117"/>
      <c r="Z15" s="3151"/>
      <c r="AA15" s="3152"/>
      <c r="AB15" s="3153"/>
      <c r="AC15" s="3154"/>
      <c r="AD15" s="119"/>
      <c r="AE15" s="262" t="s">
        <v>22</v>
      </c>
      <c r="AF15" s="963" t="s">
        <v>11</v>
      </c>
      <c r="AG15" s="2748"/>
      <c r="AH15" s="1509"/>
      <c r="AI15" s="1509"/>
      <c r="AJ15" s="1509"/>
      <c r="AK15" s="1003"/>
      <c r="AL15" s="2751"/>
      <c r="AM15" s="2752"/>
      <c r="AN15" s="2752"/>
      <c r="AO15" s="2752"/>
      <c r="AP15" s="2752"/>
      <c r="AQ15" s="2754"/>
      <c r="AR15" s="2754"/>
      <c r="AS15" s="2756"/>
      <c r="AT15" s="2756"/>
      <c r="AU15" s="2758"/>
      <c r="AV15" s="2758"/>
      <c r="AW15" s="2759"/>
      <c r="AX15" s="2764"/>
      <c r="AY15" s="2767"/>
      <c r="AZ15" s="2768"/>
      <c r="BA15" s="2770"/>
      <c r="BB15" s="2771"/>
      <c r="BC15" s="2773"/>
      <c r="BD15" s="2775"/>
      <c r="BE15" s="2761"/>
      <c r="BF15" s="262"/>
      <c r="BG15" s="988" t="s">
        <v>1723</v>
      </c>
      <c r="BH15" s="989"/>
      <c r="BJ15" s="1004" t="s">
        <v>3321</v>
      </c>
      <c r="BK15" s="1004" t="s">
        <v>3320</v>
      </c>
      <c r="BL15" s="1004" t="s">
        <v>3319</v>
      </c>
      <c r="BM15" s="1005">
        <v>1</v>
      </c>
      <c r="BN15" s="855" t="s">
        <v>1726</v>
      </c>
      <c r="BO15" s="855"/>
      <c r="BP15" s="1006">
        <f t="shared" ref="BP15:BP23" si="13">ROUND(1/BM15,0)</f>
        <v>1</v>
      </c>
      <c r="BQ15" s="1007"/>
      <c r="BR15" s="1004" t="s">
        <v>867</v>
      </c>
      <c r="BS15" s="1004" t="s">
        <v>1724</v>
      </c>
      <c r="BT15" s="1004" t="s">
        <v>1725</v>
      </c>
      <c r="BU15" s="1508">
        <v>0.5</v>
      </c>
      <c r="BV15" s="262"/>
      <c r="BW15" s="262"/>
      <c r="BX15" s="964" t="str">
        <f t="shared" si="10"/>
        <v>A</v>
      </c>
      <c r="BY15" s="852" t="s">
        <v>1727</v>
      </c>
      <c r="BZ15" s="849"/>
      <c r="CA15" s="849"/>
      <c r="CB15" s="850"/>
      <c r="CC15" s="850"/>
      <c r="CD15" s="962"/>
      <c r="CE15" s="854" t="s">
        <v>1728</v>
      </c>
      <c r="CF15" s="1008"/>
      <c r="CG15" s="1008"/>
      <c r="CH15" s="1008"/>
      <c r="CI15" s="1008"/>
      <c r="CJ15" s="1008"/>
      <c r="CK15" s="1009"/>
      <c r="CL15" s="262"/>
      <c r="CM15" s="854" t="s">
        <v>1729</v>
      </c>
      <c r="CN15" s="1008"/>
      <c r="CO15" s="1008"/>
      <c r="CP15" s="1008"/>
      <c r="CQ15" s="1008"/>
      <c r="CR15" s="1008"/>
      <c r="CS15" s="1009"/>
      <c r="CT15" s="262"/>
      <c r="CU15" s="854" t="s">
        <v>1730</v>
      </c>
      <c r="CV15" s="1008"/>
      <c r="CW15" s="1008"/>
      <c r="CX15" s="1008"/>
      <c r="CY15" s="1008"/>
      <c r="CZ15" s="1008"/>
      <c r="DA15" s="1009"/>
      <c r="DB15" s="262"/>
      <c r="DC15" s="3">
        <v>1</v>
      </c>
    </row>
    <row r="16" spans="1:109" s="701" customFormat="1" ht="21" customHeight="1" thickTop="1">
      <c r="A16" s="941" t="s">
        <v>22</v>
      </c>
      <c r="B16" s="957" t="str">
        <f t="shared" si="9"/>
        <v>►</v>
      </c>
      <c r="C16" s="999" cm="1">
        <f t="array" ref="C16">SUMPRODUCT(LEN(D16:J16))</f>
        <v>0</v>
      </c>
      <c r="D16" s="201"/>
      <c r="E16" s="206"/>
      <c r="F16" s="206"/>
      <c r="G16" s="206"/>
      <c r="H16" s="206"/>
      <c r="I16" s="206"/>
      <c r="J16" s="207"/>
      <c r="K16" s="455" t="s">
        <v>22</v>
      </c>
      <c r="L16" s="115" t="s">
        <v>16</v>
      </c>
      <c r="M16" s="3141"/>
      <c r="N16" s="3142"/>
      <c r="O16" s="3141"/>
      <c r="P16" s="3143"/>
      <c r="Q16" s="3144"/>
      <c r="R16" s="3145"/>
      <c r="S16" s="3146"/>
      <c r="T16" s="3147"/>
      <c r="U16" s="3148"/>
      <c r="V16" s="3149"/>
      <c r="W16" s="2109"/>
      <c r="X16" s="3150"/>
      <c r="Y16" s="117"/>
      <c r="Z16" s="3151"/>
      <c r="AA16" s="3152"/>
      <c r="AB16" s="3153"/>
      <c r="AC16" s="3154"/>
      <c r="AD16" s="119"/>
      <c r="AE16" s="262" t="s">
        <v>22</v>
      </c>
      <c r="AF16" s="963" t="s">
        <v>11</v>
      </c>
      <c r="AG16" s="2747" t="s">
        <v>868</v>
      </c>
      <c r="AH16" s="1507"/>
      <c r="AI16" s="1507"/>
      <c r="AJ16" s="1507"/>
      <c r="AK16" s="1000"/>
      <c r="AL16" s="2749" t="s">
        <v>1731</v>
      </c>
      <c r="AM16" s="2750"/>
      <c r="AN16" s="2750"/>
      <c r="AO16" s="2750"/>
      <c r="AP16" s="2750"/>
      <c r="AQ16" s="2753" t="s">
        <v>1732</v>
      </c>
      <c r="AR16" s="2753"/>
      <c r="AS16" s="2755" t="s">
        <v>8359</v>
      </c>
      <c r="AT16" s="2755"/>
      <c r="AU16" s="2757" t="s">
        <v>1733</v>
      </c>
      <c r="AV16" s="2757"/>
      <c r="AW16" s="2567" t="s">
        <v>1734</v>
      </c>
      <c r="AX16" s="2763" t="s">
        <v>1735</v>
      </c>
      <c r="AY16" s="2765" t="s">
        <v>1736</v>
      </c>
      <c r="AZ16" s="2766"/>
      <c r="BA16" s="2769" t="s">
        <v>256</v>
      </c>
      <c r="BB16" s="2583" t="s">
        <v>1737</v>
      </c>
      <c r="BC16" s="2772" t="s">
        <v>1738</v>
      </c>
      <c r="BD16" s="2774" t="s">
        <v>1739</v>
      </c>
      <c r="BE16" s="2760" t="s">
        <v>868</v>
      </c>
      <c r="BF16" s="262"/>
      <c r="BG16" s="262"/>
      <c r="BH16" s="262"/>
      <c r="BJ16" s="1004" t="s">
        <v>869</v>
      </c>
      <c r="BK16" s="1004" t="s">
        <v>1740</v>
      </c>
      <c r="BL16" s="1004" t="s">
        <v>1741</v>
      </c>
      <c r="BM16" s="1010">
        <v>0.25</v>
      </c>
      <c r="BN16" s="856" t="s">
        <v>1726</v>
      </c>
      <c r="BO16" s="856"/>
      <c r="BP16" s="1011">
        <f t="shared" si="13"/>
        <v>4</v>
      </c>
      <c r="BQ16" s="1012"/>
      <c r="BS16" s="844"/>
      <c r="BT16" s="844"/>
      <c r="BU16" s="844"/>
      <c r="BV16" s="844"/>
      <c r="BW16" s="844"/>
      <c r="BX16" s="964" t="str">
        <f t="shared" si="10"/>
        <v>A</v>
      </c>
      <c r="BY16" s="1013"/>
      <c r="BZ16" s="1013"/>
      <c r="CA16" s="1013"/>
      <c r="CB16" s="1013"/>
      <c r="CC16" s="1013"/>
      <c r="CD16" s="962"/>
      <c r="CE16" s="854"/>
      <c r="CF16" s="1008"/>
      <c r="CG16" s="1008"/>
      <c r="CH16" s="1008"/>
      <c r="CI16" s="1008"/>
      <c r="CJ16" s="1008"/>
      <c r="CK16" s="1009"/>
      <c r="CL16" s="262"/>
      <c r="CM16" s="854"/>
      <c r="CN16" s="1008"/>
      <c r="CO16" s="1008"/>
      <c r="CP16" s="1008"/>
      <c r="CQ16" s="1008"/>
      <c r="CR16" s="1008"/>
      <c r="CS16" s="1009"/>
      <c r="CT16" s="262"/>
      <c r="CU16" s="854"/>
      <c r="CV16" s="1008"/>
      <c r="CW16" s="1008"/>
      <c r="CX16" s="1008"/>
      <c r="CY16" s="1008"/>
      <c r="CZ16" s="1008"/>
      <c r="DA16" s="1009"/>
      <c r="DB16" s="262"/>
      <c r="DC16" s="3">
        <v>1</v>
      </c>
    </row>
    <row r="17" spans="1:107" s="701" customFormat="1" ht="21" customHeight="1" thickBot="1">
      <c r="A17" s="941" t="s">
        <v>22</v>
      </c>
      <c r="B17" s="957" t="str">
        <f t="shared" si="9"/>
        <v>►</v>
      </c>
      <c r="C17" s="999" cm="1">
        <f t="array" ref="C17">SUMPRODUCT(LEN(D17:J17))</f>
        <v>0</v>
      </c>
      <c r="D17" s="201"/>
      <c r="E17" s="206"/>
      <c r="F17" s="206"/>
      <c r="G17" s="206"/>
      <c r="H17" s="206"/>
      <c r="I17" s="206"/>
      <c r="J17" s="207"/>
      <c r="K17" s="455" t="s">
        <v>22</v>
      </c>
      <c r="L17" s="115" t="s">
        <v>16</v>
      </c>
      <c r="M17" s="3141"/>
      <c r="N17" s="3142"/>
      <c r="O17" s="3141"/>
      <c r="P17" s="3143"/>
      <c r="Q17" s="3144"/>
      <c r="R17" s="3145"/>
      <c r="S17" s="3146"/>
      <c r="T17" s="3147"/>
      <c r="U17" s="3148"/>
      <c r="V17" s="3149"/>
      <c r="W17" s="2109"/>
      <c r="X17" s="3150"/>
      <c r="Y17" s="117"/>
      <c r="Z17" s="3151"/>
      <c r="AA17" s="3152"/>
      <c r="AB17" s="3153"/>
      <c r="AC17" s="3154"/>
      <c r="AD17" s="119"/>
      <c r="AE17" s="262" t="s">
        <v>22</v>
      </c>
      <c r="AF17" s="963" t="s">
        <v>11</v>
      </c>
      <c r="AG17" s="2762"/>
      <c r="AH17" s="984"/>
      <c r="AI17" s="984"/>
      <c r="AJ17" s="984"/>
      <c r="AK17" s="1014"/>
      <c r="AL17" s="2751"/>
      <c r="AM17" s="2752"/>
      <c r="AN17" s="2752"/>
      <c r="AO17" s="2752"/>
      <c r="AP17" s="2752"/>
      <c r="AQ17" s="2754"/>
      <c r="AR17" s="2754"/>
      <c r="AS17" s="2756"/>
      <c r="AT17" s="2756"/>
      <c r="AU17" s="2758"/>
      <c r="AV17" s="2758"/>
      <c r="AW17" s="2759"/>
      <c r="AX17" s="2764"/>
      <c r="AY17" s="2767"/>
      <c r="AZ17" s="2768"/>
      <c r="BA17" s="2770"/>
      <c r="BB17" s="2771"/>
      <c r="BC17" s="2773"/>
      <c r="BD17" s="2775"/>
      <c r="BE17" s="2761"/>
      <c r="BF17" s="262"/>
      <c r="BG17" s="262"/>
      <c r="BH17" s="262"/>
      <c r="BJ17" s="1004" t="s">
        <v>870</v>
      </c>
      <c r="BK17" s="1004" t="s">
        <v>1742</v>
      </c>
      <c r="BL17" s="1004" t="s">
        <v>1743</v>
      </c>
      <c r="BM17" s="1010">
        <v>0.33</v>
      </c>
      <c r="BN17" s="856" t="s">
        <v>1726</v>
      </c>
      <c r="BO17" s="856"/>
      <c r="BP17" s="1011">
        <f t="shared" si="13"/>
        <v>3</v>
      </c>
      <c r="BQ17" s="1012"/>
      <c r="BS17" s="844"/>
      <c r="BT17" s="844"/>
      <c r="BU17" s="844"/>
      <c r="BV17" s="844"/>
      <c r="BW17" s="844"/>
      <c r="BX17" s="964" t="str">
        <f t="shared" si="10"/>
        <v>A</v>
      </c>
      <c r="BY17" s="1015" t="s">
        <v>1744</v>
      </c>
      <c r="BZ17" s="853"/>
      <c r="CA17" s="853"/>
      <c r="CB17" s="853"/>
      <c r="CC17" s="853"/>
      <c r="CD17" s="962"/>
      <c r="CE17" s="1016" t="s">
        <v>1745</v>
      </c>
      <c r="CF17" s="1017"/>
      <c r="CG17" s="1008"/>
      <c r="CH17" s="1008"/>
      <c r="CI17" s="1008"/>
      <c r="CJ17" s="1008"/>
      <c r="CK17" s="1009"/>
      <c r="CL17" s="262"/>
      <c r="CM17" s="1016" t="s">
        <v>1746</v>
      </c>
      <c r="CN17" s="1017"/>
      <c r="CO17" s="1008"/>
      <c r="CP17" s="1008"/>
      <c r="CQ17" s="1008"/>
      <c r="CR17" s="1008"/>
      <c r="CS17" s="1009"/>
      <c r="CT17" s="262"/>
      <c r="CU17" s="1016" t="s">
        <v>1747</v>
      </c>
      <c r="CV17" s="1017"/>
      <c r="CW17" s="1008"/>
      <c r="CX17" s="1008"/>
      <c r="CY17" s="1008"/>
      <c r="CZ17" s="1008"/>
      <c r="DA17" s="1009"/>
      <c r="DB17" s="262"/>
      <c r="DC17" s="3">
        <v>1</v>
      </c>
    </row>
    <row r="18" spans="1:107" s="701" customFormat="1" ht="21" customHeight="1" thickTop="1" thickBot="1">
      <c r="A18" s="941" t="s">
        <v>22</v>
      </c>
      <c r="B18" s="957" t="str">
        <f t="shared" si="9"/>
        <v>►</v>
      </c>
      <c r="C18" s="999" cm="1">
        <f t="array" ref="C18">SUMPRODUCT(LEN(D18:J18))</f>
        <v>0</v>
      </c>
      <c r="D18" s="201"/>
      <c r="E18" s="206"/>
      <c r="F18" s="206"/>
      <c r="G18" s="206"/>
      <c r="H18" s="206"/>
      <c r="I18" s="206"/>
      <c r="J18" s="207"/>
      <c r="K18" s="455" t="s">
        <v>22</v>
      </c>
      <c r="L18" s="115" t="s">
        <v>16</v>
      </c>
      <c r="M18" s="3141"/>
      <c r="N18" s="3142"/>
      <c r="O18" s="3141"/>
      <c r="P18" s="3143"/>
      <c r="Q18" s="3144"/>
      <c r="R18" s="3145"/>
      <c r="S18" s="3146"/>
      <c r="T18" s="3147"/>
      <c r="U18" s="3148"/>
      <c r="V18" s="3149"/>
      <c r="W18" s="2109"/>
      <c r="X18" s="3150"/>
      <c r="Y18" s="117"/>
      <c r="Z18" s="3151"/>
      <c r="AA18" s="3152"/>
      <c r="AB18" s="3153"/>
      <c r="AC18" s="3154"/>
      <c r="AD18" s="119"/>
      <c r="AE18" s="262" t="s">
        <v>22</v>
      </c>
      <c r="AF18" s="963" t="s">
        <v>11</v>
      </c>
      <c r="AG18" s="1018" t="str">
        <f t="shared" ref="AG18:BH18" si="14">SUBSTITUTE(ADDRESS(1,COLUMN(),4),"1","")</f>
        <v>AG</v>
      </c>
      <c r="AH18" s="1018" t="str">
        <f t="shared" si="14"/>
        <v>AH</v>
      </c>
      <c r="AI18" s="1018" t="str">
        <f t="shared" si="14"/>
        <v>AI</v>
      </c>
      <c r="AJ18" s="1018" t="str">
        <f t="shared" si="14"/>
        <v>AJ</v>
      </c>
      <c r="AK18" s="1018" t="str">
        <f t="shared" si="14"/>
        <v>AK</v>
      </c>
      <c r="AL18" s="1018" t="str">
        <f t="shared" si="14"/>
        <v>AL</v>
      </c>
      <c r="AM18" s="1018" t="str">
        <f t="shared" si="14"/>
        <v>AM</v>
      </c>
      <c r="AN18" s="1018" t="str">
        <f t="shared" si="14"/>
        <v>AN</v>
      </c>
      <c r="AO18" s="1019" t="str">
        <f t="shared" si="14"/>
        <v>AO</v>
      </c>
      <c r="AP18" s="1019" t="str">
        <f t="shared" si="14"/>
        <v>AP</v>
      </c>
      <c r="AQ18" s="1019" t="str">
        <f t="shared" si="14"/>
        <v>AQ</v>
      </c>
      <c r="AR18" s="1019" t="str">
        <f t="shared" si="14"/>
        <v>AR</v>
      </c>
      <c r="AS18" s="1019" t="str">
        <f t="shared" si="14"/>
        <v>AS</v>
      </c>
      <c r="AT18" s="1019" t="str">
        <f t="shared" si="14"/>
        <v>AT</v>
      </c>
      <c r="AU18" s="1019" t="str">
        <f t="shared" si="14"/>
        <v>AU</v>
      </c>
      <c r="AV18" s="1019" t="str">
        <f t="shared" si="14"/>
        <v>AV</v>
      </c>
      <c r="AW18" s="1019" t="str">
        <f t="shared" si="14"/>
        <v>AW</v>
      </c>
      <c r="AX18" s="1019" t="str">
        <f t="shared" si="14"/>
        <v>AX</v>
      </c>
      <c r="AY18" s="1019" t="str">
        <f t="shared" si="14"/>
        <v>AY</v>
      </c>
      <c r="AZ18" s="1019" t="str">
        <f t="shared" si="14"/>
        <v>AZ</v>
      </c>
      <c r="BA18" s="1019" t="str">
        <f t="shared" si="14"/>
        <v>BA</v>
      </c>
      <c r="BB18" s="1019" t="str">
        <f t="shared" si="14"/>
        <v>BB</v>
      </c>
      <c r="BC18" s="1019" t="str">
        <f t="shared" si="14"/>
        <v>BC</v>
      </c>
      <c r="BD18" s="1019" t="str">
        <f t="shared" si="14"/>
        <v>BD</v>
      </c>
      <c r="BE18" s="1019" t="str">
        <f t="shared" si="14"/>
        <v>BE</v>
      </c>
      <c r="BF18" s="262"/>
      <c r="BG18" s="1020" t="str">
        <f t="shared" si="14"/>
        <v>BG</v>
      </c>
      <c r="BH18" s="1020" t="str">
        <f t="shared" si="14"/>
        <v>BH</v>
      </c>
      <c r="BJ18" s="478" t="s">
        <v>147</v>
      </c>
      <c r="BK18" s="478" t="s">
        <v>147</v>
      </c>
      <c r="BL18" s="478" t="s">
        <v>147</v>
      </c>
      <c r="BM18" s="1021">
        <f>BQ18 / 1000</f>
        <v>1</v>
      </c>
      <c r="BN18" s="857" t="s">
        <v>871</v>
      </c>
      <c r="BO18" s="857" t="s">
        <v>1748</v>
      </c>
      <c r="BP18" s="1011">
        <f t="shared" si="13"/>
        <v>1</v>
      </c>
      <c r="BQ18" s="1022">
        <v>1000</v>
      </c>
      <c r="BS18" s="844"/>
      <c r="BT18" s="844"/>
      <c r="BU18" s="844"/>
      <c r="BV18" s="844"/>
      <c r="BW18" s="844"/>
      <c r="BX18" s="964" t="str">
        <f t="shared" si="10"/>
        <v>A</v>
      </c>
      <c r="BY18" s="1015"/>
      <c r="BZ18" s="849"/>
      <c r="CA18" s="853"/>
      <c r="CB18" s="853"/>
      <c r="CC18" s="853"/>
      <c r="CD18" s="962"/>
      <c r="CE18" s="1016"/>
      <c r="CF18" s="1017"/>
      <c r="CG18" s="1008"/>
      <c r="CH18" s="1008"/>
      <c r="CI18" s="1008"/>
      <c r="CJ18" s="1008"/>
      <c r="CK18" s="1009"/>
      <c r="CM18" s="1016"/>
      <c r="CN18" s="1017"/>
      <c r="CO18" s="1008"/>
      <c r="CP18" s="1008"/>
      <c r="CQ18" s="1008"/>
      <c r="CR18" s="1008"/>
      <c r="CS18" s="1009"/>
      <c r="CU18" s="1016"/>
      <c r="CV18" s="1017"/>
      <c r="CW18" s="1008"/>
      <c r="CX18" s="1008"/>
      <c r="CY18" s="1008"/>
      <c r="CZ18" s="1008"/>
      <c r="DA18" s="1009"/>
      <c r="DC18" s="3">
        <v>1</v>
      </c>
    </row>
    <row r="19" spans="1:107" s="701" customFormat="1" ht="21" customHeight="1" thickTop="1" thickBot="1">
      <c r="A19" s="941" t="s">
        <v>22</v>
      </c>
      <c r="B19" s="957" t="str">
        <f t="shared" si="9"/>
        <v>►</v>
      </c>
      <c r="C19" s="999" cm="1">
        <f t="array" ref="C19">SUMPRODUCT(LEN(D19:J19))</f>
        <v>0</v>
      </c>
      <c r="D19" s="201"/>
      <c r="E19" s="206"/>
      <c r="F19" s="206"/>
      <c r="G19" s="206"/>
      <c r="H19" s="206"/>
      <c r="I19" s="206"/>
      <c r="J19" s="207"/>
      <c r="K19" s="455" t="s">
        <v>22</v>
      </c>
      <c r="L19" s="115" t="s">
        <v>16</v>
      </c>
      <c r="M19" s="3141"/>
      <c r="N19" s="3142"/>
      <c r="O19" s="3141"/>
      <c r="P19" s="3143"/>
      <c r="Q19" s="3144"/>
      <c r="R19" s="3145"/>
      <c r="S19" s="3146"/>
      <c r="T19" s="3147"/>
      <c r="U19" s="3148"/>
      <c r="V19" s="3149"/>
      <c r="W19" s="2109"/>
      <c r="X19" s="3150"/>
      <c r="Y19" s="117"/>
      <c r="Z19" s="3151"/>
      <c r="AA19" s="3152"/>
      <c r="AB19" s="3153"/>
      <c r="AC19" s="3154"/>
      <c r="AD19" s="119"/>
      <c r="AE19" s="262" t="s">
        <v>22</v>
      </c>
      <c r="AF19" s="963" t="s">
        <v>11</v>
      </c>
      <c r="AG19" s="1023" t="s">
        <v>1749</v>
      </c>
      <c r="AH19" s="1023" t="s">
        <v>1750</v>
      </c>
      <c r="AI19" s="1023" t="s">
        <v>1751</v>
      </c>
      <c r="AJ19" s="1023" t="s">
        <v>1752</v>
      </c>
      <c r="AK19" s="1023" t="s">
        <v>1753</v>
      </c>
      <c r="AL19" s="1023" t="s">
        <v>1754</v>
      </c>
      <c r="AM19" s="1023" t="s">
        <v>1755</v>
      </c>
      <c r="AN19" s="1023" t="s">
        <v>1756</v>
      </c>
      <c r="AO19" s="1023" t="s">
        <v>1757</v>
      </c>
      <c r="AP19" s="1023" t="s">
        <v>1758</v>
      </c>
      <c r="AQ19" s="1024" t="s">
        <v>1759</v>
      </c>
      <c r="AR19" s="1023" t="s">
        <v>1760</v>
      </c>
      <c r="AS19" s="1024" t="s">
        <v>1761</v>
      </c>
      <c r="AT19" s="1024" t="s">
        <v>1762</v>
      </c>
      <c r="AU19" s="1024" t="s">
        <v>1763</v>
      </c>
      <c r="AV19" s="1024" t="s">
        <v>1764</v>
      </c>
      <c r="AW19" s="1024" t="s">
        <v>1765</v>
      </c>
      <c r="AX19" s="1024" t="s">
        <v>1766</v>
      </c>
      <c r="AY19" s="1025" t="s">
        <v>1767</v>
      </c>
      <c r="AZ19" s="1024" t="s">
        <v>1768</v>
      </c>
      <c r="BA19" s="1024" t="s">
        <v>3318</v>
      </c>
      <c r="BB19" s="1024" t="s">
        <v>3317</v>
      </c>
      <c r="BC19" s="1024" t="s">
        <v>3316</v>
      </c>
      <c r="BD19" s="1024" t="s">
        <v>3315</v>
      </c>
      <c r="BE19" s="1026" t="s">
        <v>8358</v>
      </c>
      <c r="BF19" s="262"/>
      <c r="BG19" s="1027" t="s">
        <v>86</v>
      </c>
      <c r="BH19" s="1028" t="s">
        <v>1769</v>
      </c>
      <c r="BI19" s="844"/>
      <c r="BJ19" s="116" t="s">
        <v>102</v>
      </c>
      <c r="BK19" s="116" t="s">
        <v>102</v>
      </c>
      <c r="BL19" s="116" t="s">
        <v>102</v>
      </c>
      <c r="BM19" s="1021">
        <f>BQ19 / 1000</f>
        <v>1E-3</v>
      </c>
      <c r="BN19" s="857" t="s">
        <v>871</v>
      </c>
      <c r="BO19" s="857" t="s">
        <v>1748</v>
      </c>
      <c r="BP19" s="1011">
        <f t="shared" si="13"/>
        <v>1000</v>
      </c>
      <c r="BQ19" s="1022">
        <v>1</v>
      </c>
      <c r="BR19" s="844"/>
      <c r="BS19" s="844"/>
      <c r="BT19" s="844"/>
      <c r="BU19" s="844"/>
      <c r="BV19" s="844"/>
      <c r="BW19" s="844"/>
      <c r="BX19" s="964" t="str">
        <f t="shared" si="10"/>
        <v>A</v>
      </c>
      <c r="BY19" s="1015" t="s">
        <v>1770</v>
      </c>
      <c r="BZ19" s="853"/>
      <c r="CA19" s="853"/>
      <c r="CB19" s="853"/>
      <c r="CC19" s="853"/>
      <c r="CD19" s="962"/>
      <c r="CE19" s="1029" t="s">
        <v>1771</v>
      </c>
      <c r="CF19" s="1017"/>
      <c r="CG19" s="1008"/>
      <c r="CH19" s="1008"/>
      <c r="CI19" s="1008"/>
      <c r="CJ19" s="1008"/>
      <c r="CK19" s="1009"/>
      <c r="CM19" s="1029" t="s">
        <v>1772</v>
      </c>
      <c r="CN19" s="1017"/>
      <c r="CO19" s="1008"/>
      <c r="CP19" s="1008"/>
      <c r="CQ19" s="1008"/>
      <c r="CR19" s="1008"/>
      <c r="CS19" s="1009"/>
      <c r="CU19" s="1029" t="s">
        <v>1773</v>
      </c>
      <c r="CV19" s="1017"/>
      <c r="CW19" s="1008"/>
      <c r="CX19" s="1008"/>
      <c r="CY19" s="1008"/>
      <c r="CZ19" s="1008"/>
      <c r="DA19" s="1009"/>
      <c r="DC19" s="3">
        <v>1</v>
      </c>
    </row>
    <row r="20" spans="1:107" s="701" customFormat="1" ht="21" customHeight="1" thickTop="1">
      <c r="A20" s="941" t="s">
        <v>22</v>
      </c>
      <c r="B20" s="957" t="str">
        <f t="shared" si="9"/>
        <v>►</v>
      </c>
      <c r="C20" s="999" cm="1">
        <f t="array" ref="C20">SUMPRODUCT(LEN(D20:J20))</f>
        <v>34</v>
      </c>
      <c r="D20" s="201"/>
      <c r="E20" s="206" t="s">
        <v>1774</v>
      </c>
      <c r="F20" s="206"/>
      <c r="G20" s="206"/>
      <c r="H20" s="206"/>
      <c r="I20" s="206"/>
      <c r="J20" s="207"/>
      <c r="K20" s="455" t="s">
        <v>22</v>
      </c>
      <c r="L20" s="115" t="s">
        <v>16</v>
      </c>
      <c r="M20" s="3141"/>
      <c r="N20" s="3142"/>
      <c r="O20" s="3141"/>
      <c r="P20" s="3143"/>
      <c r="Q20" s="3144"/>
      <c r="R20" s="3145"/>
      <c r="S20" s="3146"/>
      <c r="T20" s="3147"/>
      <c r="U20" s="3148"/>
      <c r="V20" s="3149"/>
      <c r="W20" s="2109"/>
      <c r="X20" s="3150"/>
      <c r="Y20" s="117"/>
      <c r="Z20" s="3151"/>
      <c r="AA20" s="3152"/>
      <c r="AB20" s="3153"/>
      <c r="AC20" s="3154"/>
      <c r="AD20" s="119"/>
      <c r="AE20" s="262" t="s">
        <v>22</v>
      </c>
      <c r="AF20" s="963" t="s">
        <v>11</v>
      </c>
      <c r="AG20" s="2747" t="s">
        <v>1775</v>
      </c>
      <c r="AH20" s="2776"/>
      <c r="AI20" s="2776"/>
      <c r="AJ20" s="2776"/>
      <c r="AK20" s="2777"/>
      <c r="AL20" s="2749" t="s">
        <v>33</v>
      </c>
      <c r="AM20" s="2750"/>
      <c r="AN20" s="2750"/>
      <c r="AO20" s="2750"/>
      <c r="AP20" s="2781"/>
      <c r="AQ20" s="2783" t="s">
        <v>1776</v>
      </c>
      <c r="AR20" s="2753"/>
      <c r="AS20" s="2785" t="s">
        <v>8357</v>
      </c>
      <c r="AT20" s="2785"/>
      <c r="AU20" s="2757" t="s">
        <v>1777</v>
      </c>
      <c r="AV20" s="2757"/>
      <c r="AW20" s="2786" t="s">
        <v>1778</v>
      </c>
      <c r="AX20" s="2763" t="s">
        <v>1779</v>
      </c>
      <c r="AY20" s="2765" t="s">
        <v>1718</v>
      </c>
      <c r="AZ20" s="2766"/>
      <c r="BA20" s="2769" t="s">
        <v>86</v>
      </c>
      <c r="BB20" s="2583" t="s">
        <v>1780</v>
      </c>
      <c r="BC20" s="2772" t="s">
        <v>1781</v>
      </c>
      <c r="BD20" s="2774" t="s">
        <v>1782</v>
      </c>
      <c r="BE20" s="2760" t="s">
        <v>97</v>
      </c>
      <c r="BF20" s="262" t="s">
        <v>22</v>
      </c>
      <c r="BG20" s="1027">
        <f>IFERROR(_xlfn.LET(_xlpm.b,(Q20*#REF!)/AO14,IF(ISNUMBER(AS14),_xlpm.b*AS14,IF(OR(ISBLANK(AS14),AS14=""),_xlpm.b*AQ14,IF(AND(BH20=0,ISNUMBER(Q20)),_xlpm.b/AQ14,0)))),0)</f>
        <v>0</v>
      </c>
      <c r="BH20" s="1028">
        <f>IF(AL14&lt;=0,0,IF(ISBLANK(AS14),IFERROR(AQ14/AO14,0),IFERROR(AS14/AO14,0)))</f>
        <v>0</v>
      </c>
      <c r="BI20" s="844"/>
      <c r="BJ20" s="130" t="s">
        <v>149</v>
      </c>
      <c r="BK20" s="130" t="s">
        <v>1375</v>
      </c>
      <c r="BL20" s="130" t="s">
        <v>1356</v>
      </c>
      <c r="BM20" s="1021">
        <f>BQ20 / 1000</f>
        <v>0.25</v>
      </c>
      <c r="BN20" s="857" t="s">
        <v>871</v>
      </c>
      <c r="BO20" s="857" t="s">
        <v>1748</v>
      </c>
      <c r="BP20" s="1011">
        <f t="shared" si="13"/>
        <v>4</v>
      </c>
      <c r="BQ20" s="1030">
        <v>250</v>
      </c>
      <c r="BR20" s="844"/>
      <c r="BS20" s="844"/>
      <c r="BT20" s="844"/>
      <c r="BU20" s="844"/>
      <c r="BV20" s="844"/>
      <c r="BW20" s="844"/>
      <c r="BX20" s="964" t="str">
        <f t="shared" si="10"/>
        <v>A</v>
      </c>
      <c r="BY20" s="1015"/>
      <c r="BZ20" s="849"/>
      <c r="CA20" s="849"/>
      <c r="CB20" s="850"/>
      <c r="CC20" s="850"/>
      <c r="CD20" s="962"/>
      <c r="CE20" s="1029"/>
      <c r="CF20" s="1017"/>
      <c r="CG20" s="1008"/>
      <c r="CH20" s="1008"/>
      <c r="CI20" s="1008"/>
      <c r="CJ20" s="1008"/>
      <c r="CK20" s="1009"/>
      <c r="CM20" s="1029"/>
      <c r="CN20" s="1017"/>
      <c r="CO20" s="1008"/>
      <c r="CP20" s="1008"/>
      <c r="CQ20" s="1008"/>
      <c r="CR20" s="1008"/>
      <c r="CS20" s="1009"/>
      <c r="CU20" s="1029"/>
      <c r="CV20" s="1017"/>
      <c r="CW20" s="1008"/>
      <c r="CX20" s="1008"/>
      <c r="CY20" s="1008"/>
      <c r="CZ20" s="1008"/>
      <c r="DA20" s="1009"/>
      <c r="DC20" s="3">
        <v>1</v>
      </c>
    </row>
    <row r="21" spans="1:107" s="701" customFormat="1" ht="21" customHeight="1" thickBot="1">
      <c r="A21" s="941" t="s">
        <v>22</v>
      </c>
      <c r="B21" s="957" t="str">
        <f t="shared" si="9"/>
        <v>►</v>
      </c>
      <c r="C21" s="999" cm="1">
        <f t="array" ref="C21">SUMPRODUCT(LEN(D21:J21))</f>
        <v>71</v>
      </c>
      <c r="D21" s="201"/>
      <c r="E21" s="206" t="s">
        <v>2594</v>
      </c>
      <c r="F21" s="206"/>
      <c r="G21" s="206"/>
      <c r="H21" s="206"/>
      <c r="I21" s="206"/>
      <c r="J21" s="207"/>
      <c r="K21" s="455" t="s">
        <v>22</v>
      </c>
      <c r="L21" s="115" t="s">
        <v>16</v>
      </c>
      <c r="M21" s="3141"/>
      <c r="N21" s="3142"/>
      <c r="O21" s="3141"/>
      <c r="P21" s="3143"/>
      <c r="Q21" s="3144"/>
      <c r="R21" s="3145"/>
      <c r="S21" s="3146"/>
      <c r="T21" s="3147"/>
      <c r="U21" s="3148"/>
      <c r="V21" s="3149"/>
      <c r="W21" s="2109"/>
      <c r="X21" s="3150"/>
      <c r="Y21" s="117"/>
      <c r="Z21" s="3151"/>
      <c r="AA21" s="3152"/>
      <c r="AB21" s="3153"/>
      <c r="AC21" s="3154"/>
      <c r="AD21" s="119"/>
      <c r="AE21" s="262" t="s">
        <v>22</v>
      </c>
      <c r="AF21" s="963" t="s">
        <v>11</v>
      </c>
      <c r="AG21" s="2778"/>
      <c r="AH21" s="2779"/>
      <c r="AI21" s="2779"/>
      <c r="AJ21" s="2779"/>
      <c r="AK21" s="2780"/>
      <c r="AL21" s="2751"/>
      <c r="AM21" s="2752"/>
      <c r="AN21" s="2752"/>
      <c r="AO21" s="2752"/>
      <c r="AP21" s="2782"/>
      <c r="AQ21" s="2784"/>
      <c r="AR21" s="2754"/>
      <c r="AS21" s="1634" t="s">
        <v>8356</v>
      </c>
      <c r="AT21" s="1633" t="s">
        <v>8355</v>
      </c>
      <c r="AU21" s="2758"/>
      <c r="AV21" s="2758"/>
      <c r="AW21" s="2787"/>
      <c r="AX21" s="2764"/>
      <c r="AY21" s="2767"/>
      <c r="AZ21" s="2768"/>
      <c r="BA21" s="2770"/>
      <c r="BB21" s="2771"/>
      <c r="BC21" s="2773"/>
      <c r="BD21" s="2775"/>
      <c r="BE21" s="2761"/>
      <c r="BF21" s="262" t="s">
        <v>22</v>
      </c>
      <c r="BG21" s="1027">
        <f>IFERROR(_xlfn.LET(_xlpm.b,(Q21*#REF!)/AO15,IF(ISNUMBER(AS15),_xlpm.b*AS15,IF(OR(ISBLANK(AS15),AS15=""),_xlpm.b*AQ15,IF(AND(BH21=0,ISNUMBER(Q21)),_xlpm.b/AQ15,0)))),0)</f>
        <v>0</v>
      </c>
      <c r="BH21" s="1028">
        <f>IF(AL15&lt;=0,0,IF(ISBLANK(AS15),IFERROR(AQ15/AO15,0),IFERROR(AS15/AO15,0)))</f>
        <v>0</v>
      </c>
      <c r="BI21" s="844"/>
      <c r="BJ21" s="130" t="s">
        <v>111</v>
      </c>
      <c r="BK21" s="130" t="s">
        <v>1377</v>
      </c>
      <c r="BL21" s="130" t="s">
        <v>1358</v>
      </c>
      <c r="BM21" s="1021">
        <f>BQ21 / 1000</f>
        <v>0.5</v>
      </c>
      <c r="BN21" s="857" t="s">
        <v>871</v>
      </c>
      <c r="BO21" s="857" t="s">
        <v>1748</v>
      </c>
      <c r="BP21" s="1011">
        <f t="shared" si="13"/>
        <v>2</v>
      </c>
      <c r="BQ21" s="1030">
        <v>500</v>
      </c>
      <c r="BR21" s="844"/>
      <c r="BS21" s="844"/>
      <c r="BT21" s="844"/>
      <c r="BU21" s="844"/>
      <c r="BV21" s="844"/>
      <c r="BW21" s="844"/>
      <c r="BX21" s="964" t="str">
        <f t="shared" si="10"/>
        <v>A</v>
      </c>
      <c r="BY21" s="1015" t="s">
        <v>1783</v>
      </c>
      <c r="BZ21" s="849"/>
      <c r="CA21" s="849"/>
      <c r="CB21" s="850"/>
      <c r="CC21" s="850"/>
      <c r="CD21" s="962"/>
      <c r="CE21" s="1031" t="s">
        <v>1671</v>
      </c>
      <c r="CF21" s="1008"/>
      <c r="CG21" s="1008"/>
      <c r="CH21" s="1032">
        <v>45</v>
      </c>
      <c r="CI21" s="1033" t="s">
        <v>20</v>
      </c>
      <c r="CJ21" s="395"/>
      <c r="CK21" s="1034"/>
      <c r="CM21" s="1031" t="s">
        <v>1784</v>
      </c>
      <c r="CN21" s="1008"/>
      <c r="CO21" s="1008"/>
      <c r="CP21" s="1032">
        <v>45</v>
      </c>
      <c r="CQ21" s="1033" t="s">
        <v>143</v>
      </c>
      <c r="CR21" s="395"/>
      <c r="CS21" s="1034"/>
      <c r="CU21" s="1031" t="s">
        <v>1785</v>
      </c>
      <c r="CV21" s="1008"/>
      <c r="CW21" s="1008"/>
      <c r="CX21" s="1032">
        <v>45</v>
      </c>
      <c r="CY21" s="1033" t="s">
        <v>146</v>
      </c>
      <c r="CZ21" s="395"/>
      <c r="DA21" s="1034"/>
      <c r="DC21" s="3">
        <v>1</v>
      </c>
    </row>
    <row r="22" spans="1:107" s="701" customFormat="1" ht="21" customHeight="1" thickTop="1">
      <c r="A22" s="941" t="s">
        <v>22</v>
      </c>
      <c r="B22" s="957" t="str">
        <f t="shared" si="9"/>
        <v>►</v>
      </c>
      <c r="C22" s="999" cm="1">
        <f t="array" ref="C22">SUMPRODUCT(LEN(D22:J22))</f>
        <v>78</v>
      </c>
      <c r="D22" s="201"/>
      <c r="E22" s="206" t="s">
        <v>2595</v>
      </c>
      <c r="F22" s="206"/>
      <c r="G22" s="206"/>
      <c r="H22" s="206"/>
      <c r="I22" s="206"/>
      <c r="J22" s="207"/>
      <c r="K22" s="455" t="s">
        <v>22</v>
      </c>
      <c r="L22" s="115" t="s">
        <v>16</v>
      </c>
      <c r="M22" s="3141"/>
      <c r="N22" s="3142"/>
      <c r="O22" s="3141"/>
      <c r="P22" s="3143"/>
      <c r="Q22" s="3144"/>
      <c r="R22" s="3145"/>
      <c r="S22" s="3146"/>
      <c r="T22" s="3147"/>
      <c r="U22" s="3148"/>
      <c r="V22" s="3149"/>
      <c r="W22" s="2109"/>
      <c r="X22" s="3150"/>
      <c r="Y22" s="117"/>
      <c r="Z22" s="3151"/>
      <c r="AA22" s="3152"/>
      <c r="AB22" s="3153"/>
      <c r="AC22" s="3154"/>
      <c r="AD22" s="119"/>
      <c r="AE22" s="262" t="s">
        <v>22</v>
      </c>
      <c r="AF22" s="1035" t="str">
        <f t="shared" ref="AF22:AF85" si="15">IF(OR(AO22&gt;0,TRIM(AG22)="▼ recette suivante"),"A","►")</f>
        <v>►</v>
      </c>
      <c r="AG22" s="1036" t="str">
        <f t="shared" ref="AG22:AG85" si="16">IF(TRIM(Q22)="Adresse PC","▼ recette suivante",IF(AO22&gt;0,M22,""))</f>
        <v/>
      </c>
      <c r="AH22" s="1037" t="str">
        <f t="shared" ref="AH22:AH85" si="17">IF(AF22="A",N22,"")</f>
        <v/>
      </c>
      <c r="AI22" s="1036" t="str">
        <f t="shared" ref="AI22:AI85" si="18">IF(AF22="A",O22,"")</f>
        <v/>
      </c>
      <c r="AJ22" s="1037" t="str">
        <f t="shared" ref="AJ22:AJ85" si="19">IF(AF22="A",U22,"")</f>
        <v/>
      </c>
      <c r="AK22" s="1037">
        <f>IF(AND(L22="A",COUNTIF(BJ15:BL62,TRIM(U22))&gt;0),1,0)</f>
        <v>0</v>
      </c>
      <c r="AL22" s="1051" t="str" cm="1">
        <f t="array" ref="AL22">IF(AF22&lt;&gt;"A","",IFERROR((IFERROR(_xlfn.XLOOKUP(TRIM(SUBSTITUTE(U22,CHAR(160)," ")),BJ15:BJ62,BM15:BM62),IFERROR(_xlfn.XLOOKUP(TRIM(SUBSTITUTE(U22,CHAR(160)," ")),BK15:BK62,BM15:BM62),_xlfn.XLOOKUP(TRIM(SUBSTITUTE(U22,CHAR(160)," ")),BL15:BL62,BM15:BM62))))*T22*IF(ISBLANK(Q22),1,Q22)+IFERROR(_xlfn.XLOOKUP("RECHERCHEX",TRIM(L22:AD22),L22:AD22),0),0))</f>
        <v/>
      </c>
      <c r="AM22" s="1038">
        <f t="shared" ref="AM22:AM85" si="20">IF(AK22,IF(AL22&gt;0,"Kg",0),0)</f>
        <v>0</v>
      </c>
      <c r="AN22" s="1627" t="str">
        <f t="shared" ref="AN22:AN28" si="21">IF(AF22="A","❾ Author reference &gt;","")</f>
        <v/>
      </c>
      <c r="AO22" s="1039">
        <f t="shared" ref="AO22:AO85" si="22">IF(AK22,N22,0)</f>
        <v>0</v>
      </c>
      <c r="AP22" s="1039">
        <f t="shared" ref="AP22:AP85" si="23">IF(AK22,O22,0)</f>
        <v>0</v>
      </c>
      <c r="AQ22" s="1040">
        <f>IF(AO22&gt;0,AS9,0)</f>
        <v>0</v>
      </c>
      <c r="AR22" s="1628" t="str">
        <f>IF(TRIM(AG22)="▼ recette suivante", AG22, IF(AQ22&gt;0, IF(AT9&lt;&gt;"", AT9&amp;"-ou.or.o ❾ + or - &gt;", ""), ""))</f>
        <v/>
      </c>
      <c r="AS22" s="1632"/>
      <c r="AT22" s="1632"/>
      <c r="AU22" s="1042">
        <f t="shared" ref="AU22:AU85" si="24">IF(TRIM(AM22)="Kg",N(AL22)*N(BH22),0)</f>
        <v>0</v>
      </c>
      <c r="AV22" s="1043">
        <f>IF(AK22,IF(OR(AU22="",N(AU22)&lt;=0.000000001),"",_xlfn.XLOOKUP(AJ22,BJ15:BJ62,BN15:BN62,_xlfn.XLOOKUP(AJ22,BK15:BK62,BN15:BN62,_xlfn.XLOOKUP(AJ22,BL15:BL62,BN15:BN62,"")))),0)</f>
        <v>0</v>
      </c>
      <c r="AW22" s="1065" cm="1">
        <f t="array" ref="AW22">IF(AK22&lt;&gt;1,0,IF(OR(AU22="",N(AU22)&lt;=0.000000001),"",IF(OR(AO22="",N(AO22)&lt;=0.000000001),0,IF(ISNUMBER(AU22),IFERROR(_xlfn.LET(_xlpm.ai_test,TRIM(AJ22),_xlpm.r,IFERROR(_xlfn.XLOOKUP(_xlpm.ai_test,BJ15:BJ62,ROW(BJ15:BJ62),0,1),IFERROR(_xlfn.XLOOKUP(_xlpm.ai_test,BK15:BK62,ROW(BK15:BK62),0,1),_xlfn.XLOOKUP(_xlpm.ai_test,BL15:BL62,ROW(BL15:BL62),0,1))),_xlpm.p,_xlpm.r-MIN(ROW(BJ15:BJ62))+1,_xlpm.f,INDEX(BM15:BM62,_xlpm.p),_xlpm.u,INDEX(BN15:BN62,_xlpm.p),_xlpm.s,INDEX(BP15:BP62,_xlpm.p),_xlpm.q,N(AU22)/_xlpm.f,IF(_xlpm.q&gt;=_xlpm.s,ROUND(_xlpm.q,1)&amp;" "&amp;_xlpm.ai_test&amp;" = "&amp;ROUND(_xlpm.q*_xlpm.f,1)&amp;" "&amp;_xlpm.u,ROUND(_xlpm.q,1)&amp;" "&amp;_xlpm.ai_test)),""),""))))</f>
        <v>0</v>
      </c>
      <c r="AX22" s="1055"/>
      <c r="AY22" s="1042">
        <f t="shared" ref="AY22:AY85" si="25">IF(TRIM(AG22)="▼ recette suivante","▼next recipe ",IF(AU22="","",IF(ISBLANK(AX22),AU22,ROUND(AU22*(1-MIN(1,MAX(0,IF(AX22&gt;1,AX22/100,AX22)))),3))))</f>
        <v>0</v>
      </c>
      <c r="AZ22" s="1043" t="str">
        <f t="shared" ref="AZ22:AZ85" si="26">IF(AK22,AV22,"")</f>
        <v/>
      </c>
      <c r="BA22" s="1044">
        <f>IF(ISNUMBER(BG22),IF(ABS(BG22)&lt;=0.000000001,0,BG22),0)</f>
        <v>0</v>
      </c>
      <c r="BB22" s="1045" t="str">
        <f t="shared" ref="BB22:BB85" si="27">IF(AK22,IF(N(BA22)&gt;0.000000001,R22,""),"")</f>
        <v/>
      </c>
      <c r="BC22" s="1046">
        <v>1</v>
      </c>
      <c r="BD22" s="1047">
        <f t="shared" ref="BD22:BD25" si="28">IF(OR(AO22=0,ISBLANK(BC22),ISTEXT(BA22)),0,(IF(AU22=0,BA22,AU22)*BC22))</f>
        <v>0</v>
      </c>
      <c r="BE22" s="1048" t="str">
        <f t="shared" ref="BE22:BE85" si="29">IF(IFERROR(SEARCH("Adresse PC",TRIM(Q22)),0)&gt;0,"▼ receta siguiente",IF(AY22&gt;0,W22,""))</f>
        <v/>
      </c>
      <c r="BF22" s="262" t="s">
        <v>22</v>
      </c>
      <c r="BG22" s="1027">
        <f t="shared" ref="BG22:BG85" si="30">IFERROR(_xlfn.LET(_xlpm.EPS,0.000000001,_xlpm.b,Q22/AO22,IF(ISNUMBER(AS22),_xlpm.b*AS22,IF(OR(ISBLANK(AS22),AS22=""),_xlpm.b*AQ22,IF(AND(BH22=0,ISNUMBER(Q22)),_xlpm.b/AQ22,0)))),0)</f>
        <v>0</v>
      </c>
      <c r="BH22" s="1028">
        <f t="shared" ref="BH22:BH85" si="31">IF(AL22&gt;0,IFERROR(IF(OR(ISBLANK(AS22),AS22=""),AQ22,AS22)/AO22,0),0)</f>
        <v>0</v>
      </c>
      <c r="BI22" s="844"/>
      <c r="BJ22" s="130" t="s">
        <v>150</v>
      </c>
      <c r="BK22" s="130" t="s">
        <v>1376</v>
      </c>
      <c r="BL22" s="130" t="s">
        <v>1357</v>
      </c>
      <c r="BM22" s="1021">
        <f>BQ22 / 1000</f>
        <v>0.33300000000000002</v>
      </c>
      <c r="BN22" s="857" t="s">
        <v>871</v>
      </c>
      <c r="BO22" s="857" t="s">
        <v>1748</v>
      </c>
      <c r="BP22" s="1011">
        <f t="shared" si="13"/>
        <v>3</v>
      </c>
      <c r="BQ22" s="1030">
        <v>333</v>
      </c>
      <c r="BR22" s="844"/>
      <c r="BS22" s="844"/>
      <c r="BT22" s="844"/>
      <c r="BU22" s="844"/>
      <c r="BV22" s="844"/>
      <c r="BW22" s="844"/>
      <c r="BX22" s="964" t="str">
        <f t="shared" si="10"/>
        <v>►</v>
      </c>
      <c r="BY22" s="851"/>
      <c r="BZ22" s="849"/>
      <c r="CA22" s="849"/>
      <c r="CB22" s="850"/>
      <c r="CC22" s="850"/>
      <c r="CD22" s="962"/>
      <c r="CE22" s="1049"/>
      <c r="CF22" s="395"/>
      <c r="CG22" s="395"/>
      <c r="CH22" s="395"/>
      <c r="CI22" s="1050" t="s">
        <v>1786</v>
      </c>
      <c r="CJ22" s="395"/>
      <c r="CK22" s="1034"/>
      <c r="CM22" s="1049"/>
      <c r="CN22" s="395"/>
      <c r="CO22" s="395"/>
      <c r="CP22" s="395"/>
      <c r="CQ22" s="1050" t="s">
        <v>1787</v>
      </c>
      <c r="CR22" s="395"/>
      <c r="CS22" s="1034"/>
      <c r="CU22" s="1049"/>
      <c r="CV22" s="395"/>
      <c r="CW22" s="395"/>
      <c r="CX22" s="395"/>
      <c r="CY22" s="1050" t="s">
        <v>1788</v>
      </c>
      <c r="CZ22" s="395"/>
      <c r="DA22" s="1034"/>
      <c r="DC22" s="3">
        <v>1</v>
      </c>
    </row>
    <row r="23" spans="1:107" s="701" customFormat="1" ht="21" customHeight="1">
      <c r="A23" s="941" t="s">
        <v>22</v>
      </c>
      <c r="B23" s="957" t="str">
        <f t="shared" si="9"/>
        <v>►</v>
      </c>
      <c r="C23" s="999" cm="1">
        <f t="array" ref="C23">SUMPRODUCT(LEN(D23:J23))</f>
        <v>0</v>
      </c>
      <c r="D23" s="201"/>
      <c r="E23" s="206"/>
      <c r="F23" s="206"/>
      <c r="G23" s="206"/>
      <c r="H23" s="206"/>
      <c r="I23" s="206"/>
      <c r="J23" s="207"/>
      <c r="K23" s="455" t="s">
        <v>22</v>
      </c>
      <c r="L23" s="115" t="s">
        <v>16</v>
      </c>
      <c r="M23" s="3141"/>
      <c r="N23" s="3142"/>
      <c r="O23" s="3141"/>
      <c r="P23" s="3143"/>
      <c r="Q23" s="3144"/>
      <c r="R23" s="3145"/>
      <c r="S23" s="3146"/>
      <c r="T23" s="3147"/>
      <c r="U23" s="3148"/>
      <c r="V23" s="3149"/>
      <c r="W23" s="2109"/>
      <c r="X23" s="3150"/>
      <c r="Y23" s="117"/>
      <c r="Z23" s="3151"/>
      <c r="AA23" s="3152"/>
      <c r="AB23" s="3153"/>
      <c r="AC23" s="3154"/>
      <c r="AD23" s="119"/>
      <c r="AE23" s="262" t="s">
        <v>22</v>
      </c>
      <c r="AF23" s="1035" t="str">
        <f t="shared" si="15"/>
        <v>►</v>
      </c>
      <c r="AG23" s="1036" t="str">
        <f t="shared" si="16"/>
        <v/>
      </c>
      <c r="AH23" s="1037" t="str">
        <f t="shared" si="17"/>
        <v/>
      </c>
      <c r="AI23" s="1036" t="str">
        <f t="shared" si="18"/>
        <v/>
      </c>
      <c r="AJ23" s="1037" t="str">
        <f t="shared" si="19"/>
        <v/>
      </c>
      <c r="AK23" s="1037">
        <f>IF(AND(L23="A",COUNTIF(BJ15:BL62,TRIM(U23))&gt;0),1,0)</f>
        <v>0</v>
      </c>
      <c r="AL23" s="1051" t="str" cm="1">
        <f t="array" ref="AL23">IF(AF23&lt;&gt;"A","",IFERROR((IFERROR(_xlfn.XLOOKUP(TRIM(SUBSTITUTE(U23,CHAR(160)," ")),BJ15:BJ62,BM15:BM62),IFERROR(_xlfn.XLOOKUP(TRIM(SUBSTITUTE(U23,CHAR(160)," ")),BK15:BK62,BM15:BM62),_xlfn.XLOOKUP(TRIM(SUBSTITUTE(U23,CHAR(160)," ")),BL15:BL62,BM15:BM62))))*T23*IF(ISBLANK(Q23),1,Q23)+IFERROR(_xlfn.XLOOKUP("RECHERCHEX",TRIM(L23:AD23),L23:AD23),0),0))</f>
        <v/>
      </c>
      <c r="AM23" s="1038">
        <f t="shared" si="20"/>
        <v>0</v>
      </c>
      <c r="AN23" s="1627" t="str">
        <f t="shared" si="21"/>
        <v/>
      </c>
      <c r="AO23" s="1039">
        <f t="shared" si="22"/>
        <v>0</v>
      </c>
      <c r="AP23" s="1039">
        <f t="shared" si="23"/>
        <v>0</v>
      </c>
      <c r="AQ23" s="1052">
        <f>IF(AO23&gt;0,AS9,0)</f>
        <v>0</v>
      </c>
      <c r="AR23" s="1626" t="str">
        <f>IF(TRIM(AG23)="▼ recette suivante", AG23, IF(AQ23&gt;0, IF(AT9&lt;&gt;"", AT9&amp;"-ou.or.o ❾ + or - &gt;", ""), ""))</f>
        <v/>
      </c>
      <c r="AS23" s="1041"/>
      <c r="AT23" s="1041"/>
      <c r="AU23" s="1053">
        <f t="shared" si="24"/>
        <v>0</v>
      </c>
      <c r="AV23" s="1054">
        <f>IF(AK23,IF(OR(AU23="",N(AU23)&lt;=0.000000001),"",_xlfn.XLOOKUP(AJ23,BJ15:BJ62,BN15:BN62,_xlfn.XLOOKUP(AJ23,BK15:BK62,BN15:BN62,_xlfn.XLOOKUP(AJ23,BL15:BL62,BN15:BN62,"")))),0)</f>
        <v>0</v>
      </c>
      <c r="AW23" s="1067" cm="1">
        <f t="array" ref="AW23">IF(AK23&lt;&gt;1,0,IF(OR(AU23="",N(AU23)&lt;=0.000000001),"",IF(OR(AO23="",N(AO23)&lt;=0.000000001),0,IF(ISNUMBER(AU23),IFERROR(_xlfn.LET(_xlpm.ai_test,TRIM(AJ23),_xlpm.r,IFERROR(_xlfn.XLOOKUP(_xlpm.ai_test,BJ15:BJ62,ROW(BJ15:BJ62),0,1),IFERROR(_xlfn.XLOOKUP(_xlpm.ai_test,BK15:BK62,ROW(BK15:BK62),0,1),_xlfn.XLOOKUP(_xlpm.ai_test,BL15:BL62,ROW(BL15:BL62),0,1))),_xlpm.p,_xlpm.r-MIN(ROW(BJ15:BJ62))+1,_xlpm.f,INDEX(BM15:BM62,_xlpm.p),_xlpm.u,INDEX(BN15:BN62,_xlpm.p),_xlpm.s,INDEX(BP15:BP62,_xlpm.p),_xlpm.q,N(AU23)/_xlpm.f,IF(_xlpm.q&gt;=_xlpm.s,ROUND(_xlpm.q,1)&amp;" "&amp;_xlpm.ai_test&amp;" = "&amp;ROUND(_xlpm.q*_xlpm.f,1)&amp;" "&amp;_xlpm.u,ROUND(_xlpm.q,1)&amp;" "&amp;_xlpm.ai_test)),""),""))))</f>
        <v>0</v>
      </c>
      <c r="AX23" s="1055"/>
      <c r="AY23" s="1053">
        <f t="shared" si="25"/>
        <v>0</v>
      </c>
      <c r="AZ23" s="1054" t="str">
        <f t="shared" si="26"/>
        <v/>
      </c>
      <c r="BA23" s="1056">
        <f t="shared" ref="BA23:BA86" si="32">IF(ISNUMBER(BG23),IF(ABS(BG23)&lt;=0.000000001,0,BG23),0)</f>
        <v>0</v>
      </c>
      <c r="BB23" s="1057" t="str">
        <f t="shared" si="27"/>
        <v/>
      </c>
      <c r="BC23" s="1046">
        <v>1</v>
      </c>
      <c r="BD23" s="1058">
        <f t="shared" si="28"/>
        <v>0</v>
      </c>
      <c r="BE23" s="1048" t="str">
        <f t="shared" si="29"/>
        <v/>
      </c>
      <c r="BF23" s="262" t="s">
        <v>22</v>
      </c>
      <c r="BG23" s="1027">
        <f t="shared" si="30"/>
        <v>0</v>
      </c>
      <c r="BH23" s="1028">
        <f t="shared" si="31"/>
        <v>0</v>
      </c>
      <c r="BI23" s="844"/>
      <c r="BJ23" s="858" t="s">
        <v>0</v>
      </c>
      <c r="BK23" s="858" t="s">
        <v>0</v>
      </c>
      <c r="BL23" s="858" t="s">
        <v>0</v>
      </c>
      <c r="BM23" s="1021">
        <v>1</v>
      </c>
      <c r="BN23" s="1059" t="s">
        <v>1789</v>
      </c>
      <c r="BO23" s="1059" t="s">
        <v>1790</v>
      </c>
      <c r="BP23" s="1011">
        <f t="shared" si="13"/>
        <v>1</v>
      </c>
      <c r="BQ23" s="1060">
        <v>1000</v>
      </c>
      <c r="BR23" s="844"/>
      <c r="BS23" s="844"/>
      <c r="BT23" s="844"/>
      <c r="BU23" s="844"/>
      <c r="BV23" s="844"/>
      <c r="BW23" s="844"/>
      <c r="BX23" s="964" t="str">
        <f t="shared" si="10"/>
        <v>►</v>
      </c>
      <c r="BY23" s="853"/>
      <c r="BZ23" s="853"/>
      <c r="CA23" s="853"/>
      <c r="CB23" s="853"/>
      <c r="CC23" s="853"/>
      <c r="CD23" s="962"/>
      <c r="CE23" s="1049"/>
      <c r="CF23" s="395"/>
      <c r="CG23" s="395"/>
      <c r="CH23" s="395"/>
      <c r="CI23" s="1061" t="s">
        <v>1791</v>
      </c>
      <c r="CJ23" s="395"/>
      <c r="CK23" s="1034"/>
      <c r="CM23" s="1049"/>
      <c r="CN23" s="395"/>
      <c r="CO23" s="395"/>
      <c r="CP23" s="395"/>
      <c r="CQ23" s="1050" t="s">
        <v>1792</v>
      </c>
      <c r="CR23" s="395"/>
      <c r="CS23" s="1034"/>
      <c r="CU23" s="1049"/>
      <c r="CV23" s="395"/>
      <c r="CW23" s="395"/>
      <c r="CX23" s="395"/>
      <c r="CY23" s="1061" t="s">
        <v>1793</v>
      </c>
      <c r="CZ23" s="395"/>
      <c r="DA23" s="1034"/>
      <c r="DC23" s="3">
        <v>1</v>
      </c>
    </row>
    <row r="24" spans="1:107" s="701" customFormat="1" ht="21" customHeight="1">
      <c r="A24" s="941" t="s">
        <v>22</v>
      </c>
      <c r="B24" s="957" t="str">
        <f t="shared" si="9"/>
        <v>►</v>
      </c>
      <c r="C24" s="999" cm="1">
        <f t="array" ref="C24">SUMPRODUCT(LEN(D24:J24))</f>
        <v>0</v>
      </c>
      <c r="D24" s="201"/>
      <c r="E24" s="206"/>
      <c r="F24" s="206"/>
      <c r="G24" s="206"/>
      <c r="H24" s="206"/>
      <c r="I24" s="206"/>
      <c r="J24" s="207"/>
      <c r="K24" s="455" t="s">
        <v>22</v>
      </c>
      <c r="L24" s="115" t="s">
        <v>16</v>
      </c>
      <c r="M24" s="3141"/>
      <c r="N24" s="3142"/>
      <c r="O24" s="3141"/>
      <c r="P24" s="3143"/>
      <c r="Q24" s="3144"/>
      <c r="R24" s="3145"/>
      <c r="S24" s="3146"/>
      <c r="T24" s="3147"/>
      <c r="U24" s="3148"/>
      <c r="V24" s="3149"/>
      <c r="W24" s="2109"/>
      <c r="X24" s="3150"/>
      <c r="Y24" s="117"/>
      <c r="Z24" s="3151"/>
      <c r="AA24" s="3152"/>
      <c r="AB24" s="3153"/>
      <c r="AC24" s="3154"/>
      <c r="AD24" s="119"/>
      <c r="AE24" s="262" t="s">
        <v>22</v>
      </c>
      <c r="AF24" s="1035" t="str">
        <f t="shared" si="15"/>
        <v>►</v>
      </c>
      <c r="AG24" s="1036" t="str">
        <f t="shared" si="16"/>
        <v/>
      </c>
      <c r="AH24" s="1037" t="str">
        <f t="shared" si="17"/>
        <v/>
      </c>
      <c r="AI24" s="1036" t="str">
        <f t="shared" si="18"/>
        <v/>
      </c>
      <c r="AJ24" s="1037" t="str">
        <f t="shared" si="19"/>
        <v/>
      </c>
      <c r="AK24" s="1037">
        <f>IF(AND(L24="A",COUNTIF(BJ15:BL62,TRIM(U24))&gt;0),1,0)</f>
        <v>0</v>
      </c>
      <c r="AL24" s="1051" t="str" cm="1">
        <f t="array" ref="AL24">IF(AF24&lt;&gt;"A","",IFERROR((IFERROR(_xlfn.XLOOKUP(TRIM(SUBSTITUTE(U24,CHAR(160)," ")),BJ15:BJ62,BM15:BM62),IFERROR(_xlfn.XLOOKUP(TRIM(SUBSTITUTE(U24,CHAR(160)," ")),BK15:BK62,BM15:BM62),_xlfn.XLOOKUP(TRIM(SUBSTITUTE(U24,CHAR(160)," ")),BL15:BL62,BM15:BM62))))*T24*IF(ISBLANK(Q24),1,Q24)+IFERROR(_xlfn.XLOOKUP("RECHERCHEX",TRIM(L24:AD24),L24:AD24),0),0))</f>
        <v/>
      </c>
      <c r="AM24" s="1038">
        <f t="shared" si="20"/>
        <v>0</v>
      </c>
      <c r="AN24" s="1627" t="str">
        <f t="shared" si="21"/>
        <v/>
      </c>
      <c r="AO24" s="1039">
        <f t="shared" si="22"/>
        <v>0</v>
      </c>
      <c r="AP24" s="1039">
        <f t="shared" si="23"/>
        <v>0</v>
      </c>
      <c r="AQ24" s="1040">
        <f>IF(AO24&gt;0,AS9,0)</f>
        <v>0</v>
      </c>
      <c r="AR24" s="1628" t="str">
        <f>IF(TRIM(AG24)="▼ recette suivante", AG24, IF(AQ24&gt;0, IF(AT9&lt;&gt;"", AT9&amp;"-ou.or.o ❾ + or - &gt;", ""), ""))</f>
        <v/>
      </c>
      <c r="AS24" s="1041"/>
      <c r="AT24" s="1041"/>
      <c r="AU24" s="1042">
        <f t="shared" si="24"/>
        <v>0</v>
      </c>
      <c r="AV24" s="1043">
        <f>IF(AK24,IF(OR(AU24="",N(AU24)&lt;=0.000000001),"",_xlfn.XLOOKUP(AJ24,BJ15:BJ62,BN15:BN62,_xlfn.XLOOKUP(AJ24,BK15:BK62,BN15:BN62,_xlfn.XLOOKUP(AJ24,BL15:BL62,BN15:BN62,"")))),0)</f>
        <v>0</v>
      </c>
      <c r="AW24" s="1065" cm="1">
        <f t="array" ref="AW24">IF(AK24&lt;&gt;1,0,IF(OR(AU24="",N(AU24)&lt;=0.000000001),"",IF(OR(AO24="",N(AO24)&lt;=0.000000001),0,IF(ISNUMBER(AU24),IFERROR(_xlfn.LET(_xlpm.ai_test,TRIM(AJ24),_xlpm.r,IFERROR(_xlfn.XLOOKUP(_xlpm.ai_test,BJ15:BJ62,ROW(BJ15:BJ62),0,1),IFERROR(_xlfn.XLOOKUP(_xlpm.ai_test,BK15:BK62,ROW(BK15:BK62),0,1),_xlfn.XLOOKUP(_xlpm.ai_test,BL15:BL62,ROW(BL15:BL62),0,1))),_xlpm.p,_xlpm.r-MIN(ROW(BJ15:BJ62))+1,_xlpm.f,INDEX(BM15:BM62,_xlpm.p),_xlpm.u,INDEX(BN15:BN62,_xlpm.p),_xlpm.s,INDEX(BP15:BP62,_xlpm.p),_xlpm.q,N(AU24)/_xlpm.f,IF(_xlpm.q&gt;=_xlpm.s,ROUND(_xlpm.q,1)&amp;" "&amp;_xlpm.ai_test&amp;" = "&amp;ROUND(_xlpm.q*_xlpm.f,1)&amp;" "&amp;_xlpm.u,ROUND(_xlpm.q,1)&amp;" "&amp;_xlpm.ai_test)),""),""))))</f>
        <v>0</v>
      </c>
      <c r="AX24" s="1055"/>
      <c r="AY24" s="1042">
        <f t="shared" si="25"/>
        <v>0</v>
      </c>
      <c r="AZ24" s="1043" t="str">
        <f t="shared" si="26"/>
        <v/>
      </c>
      <c r="BA24" s="1044">
        <f t="shared" si="32"/>
        <v>0</v>
      </c>
      <c r="BB24" s="1045" t="str">
        <f t="shared" si="27"/>
        <v/>
      </c>
      <c r="BC24" s="1046"/>
      <c r="BD24" s="1047">
        <f t="shared" si="28"/>
        <v>0</v>
      </c>
      <c r="BE24" s="1048" t="str">
        <f t="shared" si="29"/>
        <v/>
      </c>
      <c r="BF24" s="262" t="s">
        <v>22</v>
      </c>
      <c r="BG24" s="1027">
        <f t="shared" si="30"/>
        <v>0</v>
      </c>
      <c r="BH24" s="1028">
        <f t="shared" si="31"/>
        <v>0</v>
      </c>
      <c r="BI24" s="844"/>
      <c r="BJ24" s="104" t="s">
        <v>99</v>
      </c>
      <c r="BK24" s="104" t="s">
        <v>99</v>
      </c>
      <c r="BL24" s="104" t="s">
        <v>99</v>
      </c>
      <c r="BM24" s="1021">
        <v>0.1</v>
      </c>
      <c r="BN24" s="1059" t="s">
        <v>1789</v>
      </c>
      <c r="BO24" s="1059" t="s">
        <v>1790</v>
      </c>
      <c r="BP24" s="1011">
        <f>ROUND(1/BM24,0)</f>
        <v>10</v>
      </c>
      <c r="BQ24" s="1060">
        <v>100</v>
      </c>
      <c r="BR24" s="844"/>
      <c r="BS24" s="844"/>
      <c r="BT24" s="844"/>
      <c r="BU24" s="844"/>
      <c r="BV24" s="844"/>
      <c r="BW24" s="844"/>
      <c r="BX24" s="964" t="str">
        <f t="shared" si="10"/>
        <v>►</v>
      </c>
      <c r="BY24" s="853"/>
      <c r="BZ24" s="853"/>
      <c r="CA24" s="853"/>
      <c r="CB24" s="853"/>
      <c r="CC24" s="853"/>
      <c r="CD24" s="962"/>
      <c r="CE24" s="1016"/>
      <c r="CF24" s="1062"/>
      <c r="CG24" s="1008"/>
      <c r="CH24" s="1063" t="s">
        <v>8354</v>
      </c>
      <c r="CI24" s="1008"/>
      <c r="CJ24" s="1008"/>
      <c r="CK24" s="1009"/>
      <c r="CM24" s="1016"/>
      <c r="CN24" s="1062"/>
      <c r="CO24" s="1008"/>
      <c r="CP24" s="1063" t="s">
        <v>8353</v>
      </c>
      <c r="CQ24" s="1008"/>
      <c r="CR24" s="1008"/>
      <c r="CS24" s="1009"/>
      <c r="CU24" s="1016"/>
      <c r="CV24" s="1062"/>
      <c r="CW24" s="1008"/>
      <c r="CX24" s="1063" t="s">
        <v>8352</v>
      </c>
      <c r="CY24" s="1008"/>
      <c r="CZ24" s="1008"/>
      <c r="DA24" s="1009"/>
      <c r="DC24" s="3">
        <v>1</v>
      </c>
    </row>
    <row r="25" spans="1:107" s="701" customFormat="1" ht="21" customHeight="1">
      <c r="A25" s="941" t="s">
        <v>22</v>
      </c>
      <c r="B25" s="957" t="str">
        <f t="shared" si="9"/>
        <v>►</v>
      </c>
      <c r="C25" s="999" cm="1">
        <f t="array" ref="C25">SUMPRODUCT(LEN(D25:J25))</f>
        <v>0</v>
      </c>
      <c r="D25" s="201"/>
      <c r="E25" s="206"/>
      <c r="F25" s="206"/>
      <c r="G25" s="206"/>
      <c r="H25" s="206"/>
      <c r="I25" s="206"/>
      <c r="J25" s="207"/>
      <c r="K25" s="455" t="s">
        <v>22</v>
      </c>
      <c r="L25" s="115" t="s">
        <v>16</v>
      </c>
      <c r="M25" s="3141"/>
      <c r="N25" s="3142"/>
      <c r="O25" s="3141"/>
      <c r="P25" s="3143"/>
      <c r="Q25" s="3144"/>
      <c r="R25" s="3145"/>
      <c r="S25" s="3146"/>
      <c r="T25" s="3147"/>
      <c r="U25" s="3148"/>
      <c r="V25" s="3149"/>
      <c r="W25" s="2109"/>
      <c r="X25" s="3150"/>
      <c r="Y25" s="117"/>
      <c r="Z25" s="3151"/>
      <c r="AA25" s="3152"/>
      <c r="AB25" s="3153"/>
      <c r="AC25" s="3154"/>
      <c r="AD25" s="119"/>
      <c r="AE25" s="262" t="s">
        <v>22</v>
      </c>
      <c r="AF25" s="1035" t="str">
        <f t="shared" si="15"/>
        <v>►</v>
      </c>
      <c r="AG25" s="1036" t="str">
        <f t="shared" si="16"/>
        <v/>
      </c>
      <c r="AH25" s="1037" t="str">
        <f t="shared" si="17"/>
        <v/>
      </c>
      <c r="AI25" s="1036" t="str">
        <f t="shared" si="18"/>
        <v/>
      </c>
      <c r="AJ25" s="1037" t="str">
        <f t="shared" si="19"/>
        <v/>
      </c>
      <c r="AK25" s="1037">
        <f>IF(AND(L25="A",COUNTIF(BJ15:BL62,TRIM(U25))&gt;0),1,0)</f>
        <v>0</v>
      </c>
      <c r="AL25" s="1051" t="str" cm="1">
        <f t="array" ref="AL25">IF(AF25&lt;&gt;"A","",IFERROR((IFERROR(_xlfn.XLOOKUP(TRIM(SUBSTITUTE(U25,CHAR(160)," ")),BJ15:BJ62,BM15:BM62),IFERROR(_xlfn.XLOOKUP(TRIM(SUBSTITUTE(U25,CHAR(160)," ")),BK15:BK62,BM15:BM62),_xlfn.XLOOKUP(TRIM(SUBSTITUTE(U25,CHAR(160)," ")),BL15:BL62,BM15:BM62))))*T25*IF(ISBLANK(Q25),1,Q25)+IFERROR(_xlfn.XLOOKUP("RECHERCHEX",TRIM(L25:AD25),L25:AD25),0),0))</f>
        <v/>
      </c>
      <c r="AM25" s="1038">
        <f t="shared" si="20"/>
        <v>0</v>
      </c>
      <c r="AN25" s="1627" t="str">
        <f t="shared" si="21"/>
        <v/>
      </c>
      <c r="AO25" s="1039">
        <f t="shared" si="22"/>
        <v>0</v>
      </c>
      <c r="AP25" s="1039">
        <f t="shared" si="23"/>
        <v>0</v>
      </c>
      <c r="AQ25" s="1052">
        <f>IF(AO25&gt;0,AS9,0)</f>
        <v>0</v>
      </c>
      <c r="AR25" s="1626" t="str">
        <f>IF(TRIM(AG25)="▼ recette suivante", AG25, IF(AQ25&gt;0, IF(AT9&lt;&gt;"", AT9&amp;"-ou.or.o ❾ + or - &gt;", ""), ""))</f>
        <v/>
      </c>
      <c r="AS25" s="1041"/>
      <c r="AT25" s="1041"/>
      <c r="AU25" s="1053">
        <f t="shared" si="24"/>
        <v>0</v>
      </c>
      <c r="AV25" s="1054">
        <f>IF(AK25,IF(OR(AU25="",N(AU25)&lt;=0.000000001),"",_xlfn.XLOOKUP(AJ25,BJ15:BJ62,BN15:BN62,_xlfn.XLOOKUP(AJ25,BK15:BK62,BN15:BN62,_xlfn.XLOOKUP(AJ25,BL15:BL62,BN15:BN62,"")))),0)</f>
        <v>0</v>
      </c>
      <c r="AW25" s="1067" cm="1">
        <f t="array" ref="AW25">IF(AK25&lt;&gt;1,0,IF(OR(AU25="",N(AU25)&lt;=0.000000001),"",IF(OR(AO25="",N(AO25)&lt;=0.000000001),0,IF(ISNUMBER(AU25),IFERROR(_xlfn.LET(_xlpm.ai_test,TRIM(AJ25),_xlpm.r,IFERROR(_xlfn.XLOOKUP(_xlpm.ai_test,BJ15:BJ62,ROW(BJ15:BJ62),0,1),IFERROR(_xlfn.XLOOKUP(_xlpm.ai_test,BK15:BK62,ROW(BK15:BK62),0,1),_xlfn.XLOOKUP(_xlpm.ai_test,BL15:BL62,ROW(BL15:BL62),0,1))),_xlpm.p,_xlpm.r-MIN(ROW(BJ15:BJ62))+1,_xlpm.f,INDEX(BM15:BM62,_xlpm.p),_xlpm.u,INDEX(BN15:BN62,_xlpm.p),_xlpm.s,INDEX(BP15:BP62,_xlpm.p),_xlpm.q,N(AU25)/_xlpm.f,IF(_xlpm.q&gt;=_xlpm.s,ROUND(_xlpm.q,1)&amp;" "&amp;_xlpm.ai_test&amp;" = "&amp;ROUND(_xlpm.q*_xlpm.f,1)&amp;" "&amp;_xlpm.u,ROUND(_xlpm.q,1)&amp;" "&amp;_xlpm.ai_test)),""),""))))</f>
        <v>0</v>
      </c>
      <c r="AX25" s="1055"/>
      <c r="AY25" s="1053">
        <f t="shared" si="25"/>
        <v>0</v>
      </c>
      <c r="AZ25" s="1054" t="str">
        <f t="shared" si="26"/>
        <v/>
      </c>
      <c r="BA25" s="1056">
        <f t="shared" si="32"/>
        <v>0</v>
      </c>
      <c r="BB25" s="1057" t="str">
        <f t="shared" si="27"/>
        <v/>
      </c>
      <c r="BC25" s="1046"/>
      <c r="BD25" s="1058">
        <f t="shared" si="28"/>
        <v>0</v>
      </c>
      <c r="BE25" s="1048" t="str">
        <f t="shared" si="29"/>
        <v/>
      </c>
      <c r="BF25" s="262" t="s">
        <v>22</v>
      </c>
      <c r="BG25" s="1027">
        <f t="shared" si="30"/>
        <v>0</v>
      </c>
      <c r="BH25" s="1028">
        <f t="shared" si="31"/>
        <v>0</v>
      </c>
      <c r="BI25" s="844"/>
      <c r="BJ25" s="104" t="s">
        <v>151</v>
      </c>
      <c r="BK25" s="104" t="s">
        <v>151</v>
      </c>
      <c r="BL25" s="104" t="s">
        <v>151</v>
      </c>
      <c r="BM25" s="1021">
        <v>0.01</v>
      </c>
      <c r="BN25" s="1059" t="s">
        <v>1789</v>
      </c>
      <c r="BO25" s="1059" t="s">
        <v>1790</v>
      </c>
      <c r="BP25" s="856">
        <v>100</v>
      </c>
      <c r="BQ25" s="1060">
        <v>10</v>
      </c>
      <c r="BR25" s="844"/>
      <c r="BT25" s="844"/>
      <c r="BU25" s="844"/>
      <c r="BV25" s="844"/>
      <c r="BW25" s="844"/>
      <c r="BX25" s="964" t="str">
        <f t="shared" si="10"/>
        <v>►</v>
      </c>
      <c r="BY25" s="853"/>
      <c r="BZ25" s="853"/>
      <c r="CA25" s="853"/>
      <c r="CB25" s="853"/>
      <c r="CC25" s="853"/>
      <c r="CD25" s="962"/>
      <c r="CE25" s="1029"/>
      <c r="CF25" s="1017"/>
      <c r="CG25" s="1008"/>
      <c r="CH25" s="1008"/>
      <c r="CI25" s="1008"/>
      <c r="CJ25" s="1008"/>
      <c r="CK25" s="1009"/>
      <c r="CM25" s="1029"/>
      <c r="CN25" s="1017"/>
      <c r="CO25" s="1008"/>
      <c r="CP25" s="1008"/>
      <c r="CQ25" s="1008"/>
      <c r="CR25" s="1008"/>
      <c r="CS25" s="1009"/>
      <c r="CU25" s="1029"/>
      <c r="CV25" s="1017"/>
      <c r="CW25" s="1008"/>
      <c r="CX25" s="1008"/>
      <c r="CY25" s="1008"/>
      <c r="CZ25" s="1008"/>
      <c r="DA25" s="1009"/>
      <c r="DC25" s="3">
        <v>1</v>
      </c>
    </row>
    <row r="26" spans="1:107" s="701" customFormat="1" ht="21" customHeight="1">
      <c r="A26" s="941" t="s">
        <v>22</v>
      </c>
      <c r="B26" s="957" t="str">
        <f t="shared" si="9"/>
        <v>►</v>
      </c>
      <c r="C26" s="999" cm="1">
        <f t="array" ref="C26">SUMPRODUCT(LEN(D26:J26))</f>
        <v>0</v>
      </c>
      <c r="D26" s="201"/>
      <c r="E26" s="206"/>
      <c r="F26" s="206"/>
      <c r="G26" s="206"/>
      <c r="H26" s="206"/>
      <c r="I26" s="206"/>
      <c r="J26" s="207"/>
      <c r="K26" s="455" t="s">
        <v>22</v>
      </c>
      <c r="L26" s="115" t="s">
        <v>16</v>
      </c>
      <c r="M26" s="3141"/>
      <c r="N26" s="3142"/>
      <c r="O26" s="3141"/>
      <c r="P26" s="3143"/>
      <c r="Q26" s="3144"/>
      <c r="R26" s="3145"/>
      <c r="S26" s="3146"/>
      <c r="T26" s="3147"/>
      <c r="U26" s="3148"/>
      <c r="V26" s="3149"/>
      <c r="W26" s="2109"/>
      <c r="X26" s="3150"/>
      <c r="Y26" s="117"/>
      <c r="Z26" s="3151"/>
      <c r="AA26" s="3152"/>
      <c r="AB26" s="3153"/>
      <c r="AC26" s="3154"/>
      <c r="AD26" s="119"/>
      <c r="AE26" s="262" t="s">
        <v>22</v>
      </c>
      <c r="AF26" s="1035" t="str">
        <f t="shared" si="15"/>
        <v>►</v>
      </c>
      <c r="AG26" s="1036" t="str">
        <f t="shared" si="16"/>
        <v/>
      </c>
      <c r="AH26" s="1037" t="str">
        <f t="shared" si="17"/>
        <v/>
      </c>
      <c r="AI26" s="1036" t="str">
        <f t="shared" si="18"/>
        <v/>
      </c>
      <c r="AJ26" s="1037" t="str">
        <f t="shared" si="19"/>
        <v/>
      </c>
      <c r="AK26" s="1037">
        <f>IF(AND(L26="A",COUNTIF(BJ15:BL62,TRIM(U26))&gt;0),1,0)</f>
        <v>0</v>
      </c>
      <c r="AL26" s="1051" t="str" cm="1">
        <f t="array" ref="AL26">IF(AF26&lt;&gt;"A","",IFERROR((IFERROR(_xlfn.XLOOKUP(TRIM(SUBSTITUTE(U26,CHAR(160)," ")),BJ15:BJ62,BM15:BM62),IFERROR(_xlfn.XLOOKUP(TRIM(SUBSTITUTE(U26,CHAR(160)," ")),BK15:BK62,BM15:BM62),_xlfn.XLOOKUP(TRIM(SUBSTITUTE(U26,CHAR(160)," ")),BL15:BL62,BM15:BM62))))*T26*IF(ISBLANK(Q26),1,Q26)+IFERROR(_xlfn.XLOOKUP("RECHERCHEX",TRIM(L26:AD26),L26:AD26),0),0))</f>
        <v/>
      </c>
      <c r="AM26" s="1038">
        <f t="shared" si="20"/>
        <v>0</v>
      </c>
      <c r="AN26" s="1627" t="str">
        <f t="shared" si="21"/>
        <v/>
      </c>
      <c r="AO26" s="1039">
        <f t="shared" si="22"/>
        <v>0</v>
      </c>
      <c r="AP26" s="1039">
        <f t="shared" si="23"/>
        <v>0</v>
      </c>
      <c r="AQ26" s="1040">
        <f>IF(AO26&gt;0,AS9,0)</f>
        <v>0</v>
      </c>
      <c r="AR26" s="1628" t="str">
        <f>IF(TRIM(AG26)="▼ recette suivante", AG26, IF(AQ26&gt;0, IF(AT9&lt;&gt;"", AT9&amp;"-ou.or.o ❾ + or - &gt;", ""), ""))</f>
        <v/>
      </c>
      <c r="AS26" s="1041"/>
      <c r="AT26" s="1041"/>
      <c r="AU26" s="1042">
        <f t="shared" si="24"/>
        <v>0</v>
      </c>
      <c r="AV26" s="1043">
        <f>IF(AK26,IF(OR(AU26="",N(AU26)&lt;=0.000000001),"",_xlfn.XLOOKUP(AJ26,BJ15:BJ62,BN15:BN62,_xlfn.XLOOKUP(AJ26,BK15:BK62,BN15:BN62,_xlfn.XLOOKUP(AJ26,BL15:BL62,BN15:BN62,"")))),0)</f>
        <v>0</v>
      </c>
      <c r="AW26" s="1065" cm="1">
        <f t="array" ref="AW26">IF(AK26&lt;&gt;1,0,IF(OR(AU26="",N(AU26)&lt;=0.000000001),"",IF(OR(AO26="",N(AO26)&lt;=0.000000001),0,IF(ISNUMBER(AU26),IFERROR(_xlfn.LET(_xlpm.ai_test,TRIM(AJ26),_xlpm.r,IFERROR(_xlfn.XLOOKUP(_xlpm.ai_test,BJ15:BJ62,ROW(BJ15:BJ62),0,1),IFERROR(_xlfn.XLOOKUP(_xlpm.ai_test,BK15:BK62,ROW(BK15:BK62),0,1),_xlfn.XLOOKUP(_xlpm.ai_test,BL15:BL62,ROW(BL15:BL62),0,1))),_xlpm.p,_xlpm.r-MIN(ROW(BJ15:BJ62))+1,_xlpm.f,INDEX(BM15:BM62,_xlpm.p),_xlpm.u,INDEX(BN15:BN62,_xlpm.p),_xlpm.s,INDEX(BP15:BP62,_xlpm.p),_xlpm.q,N(AU26)/_xlpm.f,IF(_xlpm.q&gt;=_xlpm.s,ROUND(_xlpm.q,1)&amp;" "&amp;_xlpm.ai_test&amp;" = "&amp;ROUND(_xlpm.q*_xlpm.f,1)&amp;" "&amp;_xlpm.u,ROUND(_xlpm.q,1)&amp;" "&amp;_xlpm.ai_test)),""),""))))</f>
        <v>0</v>
      </c>
      <c r="AX26" s="1055"/>
      <c r="AY26" s="1042">
        <f t="shared" si="25"/>
        <v>0</v>
      </c>
      <c r="AZ26" s="1043" t="str">
        <f t="shared" si="26"/>
        <v/>
      </c>
      <c r="BA26" s="1044">
        <f t="shared" si="32"/>
        <v>0</v>
      </c>
      <c r="BB26" s="1045" t="str">
        <f t="shared" si="27"/>
        <v/>
      </c>
      <c r="BC26" s="1046"/>
      <c r="BD26" s="1047">
        <f>IF(OR(AO26=0,ISBLANK(BC26),ISTEXT(BA26)),0,(IF(AU26=0,BA26,AU26)*BC26))</f>
        <v>0</v>
      </c>
      <c r="BE26" s="1048" t="str">
        <f t="shared" si="29"/>
        <v/>
      </c>
      <c r="BF26" s="262" t="s">
        <v>22</v>
      </c>
      <c r="BG26" s="1027">
        <f t="shared" si="30"/>
        <v>0</v>
      </c>
      <c r="BH26" s="1028">
        <f t="shared" si="31"/>
        <v>0</v>
      </c>
      <c r="BI26" s="844"/>
      <c r="BJ26" s="858" t="s">
        <v>152</v>
      </c>
      <c r="BK26" s="858" t="s">
        <v>152</v>
      </c>
      <c r="BL26" s="858" t="s">
        <v>152</v>
      </c>
      <c r="BM26" s="1021">
        <v>1E-3</v>
      </c>
      <c r="BN26" s="1059" t="s">
        <v>1789</v>
      </c>
      <c r="BO26" s="1059" t="s">
        <v>1790</v>
      </c>
      <c r="BP26" s="1011">
        <f t="shared" ref="BP26:BP62" si="33">ROUND(1/BM26,0)</f>
        <v>1000</v>
      </c>
      <c r="BQ26" s="1060">
        <v>1</v>
      </c>
      <c r="BR26" s="844"/>
      <c r="BT26" s="844"/>
      <c r="BU26" s="844"/>
      <c r="BV26" s="844"/>
      <c r="BW26" s="844"/>
      <c r="BX26" s="964" t="str">
        <f t="shared" si="10"/>
        <v>►</v>
      </c>
      <c r="BY26" s="853"/>
      <c r="BZ26" s="853"/>
      <c r="CA26" s="853"/>
      <c r="CB26" s="853"/>
      <c r="CC26" s="853"/>
      <c r="CD26" s="962"/>
      <c r="CE26" s="2789" t="s">
        <v>8351</v>
      </c>
      <c r="CF26" s="2790"/>
      <c r="CG26" s="2790"/>
      <c r="CH26" s="2790"/>
      <c r="CI26" s="2790"/>
      <c r="CJ26" s="2790"/>
      <c r="CK26" s="2791"/>
      <c r="CM26" s="2789" t="s">
        <v>8350</v>
      </c>
      <c r="CN26" s="2790"/>
      <c r="CO26" s="2790"/>
      <c r="CP26" s="2790"/>
      <c r="CQ26" s="2790"/>
      <c r="CR26" s="2790"/>
      <c r="CS26" s="2791"/>
      <c r="CU26" s="2789" t="s">
        <v>8349</v>
      </c>
      <c r="CV26" s="2790"/>
      <c r="CW26" s="2790"/>
      <c r="CX26" s="2790"/>
      <c r="CY26" s="2790"/>
      <c r="CZ26" s="2790"/>
      <c r="DA26" s="2791"/>
      <c r="DC26" s="3">
        <v>1</v>
      </c>
    </row>
    <row r="27" spans="1:107" s="701" customFormat="1" ht="21" customHeight="1">
      <c r="A27" s="941" t="s">
        <v>22</v>
      </c>
      <c r="B27" s="957" t="str">
        <f t="shared" si="9"/>
        <v>►</v>
      </c>
      <c r="C27" s="999" cm="1">
        <f t="array" ref="C27">SUMPRODUCT(LEN(D27:J27))</f>
        <v>0</v>
      </c>
      <c r="D27" s="201"/>
      <c r="E27" s="206"/>
      <c r="F27" s="206"/>
      <c r="G27" s="206"/>
      <c r="H27" s="206"/>
      <c r="I27" s="206"/>
      <c r="J27" s="207"/>
      <c r="K27" s="455" t="s">
        <v>22</v>
      </c>
      <c r="L27" s="115" t="s">
        <v>16</v>
      </c>
      <c r="M27" s="3141"/>
      <c r="N27" s="3142"/>
      <c r="O27" s="3141"/>
      <c r="P27" s="3143"/>
      <c r="Q27" s="3144"/>
      <c r="R27" s="3145"/>
      <c r="S27" s="3146"/>
      <c r="T27" s="3147"/>
      <c r="U27" s="3148"/>
      <c r="V27" s="3149"/>
      <c r="W27" s="2109"/>
      <c r="X27" s="3150"/>
      <c r="Y27" s="117"/>
      <c r="Z27" s="3151"/>
      <c r="AA27" s="3152"/>
      <c r="AB27" s="3153"/>
      <c r="AC27" s="3154"/>
      <c r="AD27" s="119"/>
      <c r="AE27" s="262" t="s">
        <v>22</v>
      </c>
      <c r="AF27" s="1035" t="str">
        <f t="shared" si="15"/>
        <v>►</v>
      </c>
      <c r="AG27" s="1036" t="str">
        <f t="shared" si="16"/>
        <v/>
      </c>
      <c r="AH27" s="1037" t="str">
        <f t="shared" si="17"/>
        <v/>
      </c>
      <c r="AI27" s="1036" t="str">
        <f t="shared" si="18"/>
        <v/>
      </c>
      <c r="AJ27" s="1037" t="str">
        <f t="shared" si="19"/>
        <v/>
      </c>
      <c r="AK27" s="1037">
        <f>IF(AND(L27="A",COUNTIF(BJ15:BL62,TRIM(U27))&gt;0),1,0)</f>
        <v>0</v>
      </c>
      <c r="AL27" s="1051" t="str" cm="1">
        <f t="array" ref="AL27">IF(AF27&lt;&gt;"A","",IFERROR((IFERROR(_xlfn.XLOOKUP(TRIM(SUBSTITUTE(U27,CHAR(160)," ")),BJ15:BJ62,BM15:BM62),IFERROR(_xlfn.XLOOKUP(TRIM(SUBSTITUTE(U27,CHAR(160)," ")),BK15:BK62,BM15:BM62),_xlfn.XLOOKUP(TRIM(SUBSTITUTE(U27,CHAR(160)," ")),BL15:BL62,BM15:BM62))))*T27*IF(ISBLANK(Q27),1,Q27)+IFERROR(_xlfn.XLOOKUP("RECHERCHEX",TRIM(L27:AD27),L27:AD27),0),0))</f>
        <v/>
      </c>
      <c r="AM27" s="1038">
        <f t="shared" si="20"/>
        <v>0</v>
      </c>
      <c r="AN27" s="1627" t="str">
        <f t="shared" si="21"/>
        <v/>
      </c>
      <c r="AO27" s="1039">
        <f t="shared" si="22"/>
        <v>0</v>
      </c>
      <c r="AP27" s="1039">
        <f t="shared" si="23"/>
        <v>0</v>
      </c>
      <c r="AQ27" s="1052">
        <f>IF(AO27&gt;0,AS9,0)</f>
        <v>0</v>
      </c>
      <c r="AR27" s="1626" t="str">
        <f>IF(TRIM(AG27)="▼ recette suivante", AG27, IF(AQ27&gt;0, IF(AT9&lt;&gt;"", AT9&amp;"-ou.or.o ❾ + or - &gt;", ""), ""))</f>
        <v/>
      </c>
      <c r="AS27" s="1041"/>
      <c r="AT27" s="1041"/>
      <c r="AU27" s="1053">
        <f t="shared" si="24"/>
        <v>0</v>
      </c>
      <c r="AV27" s="1054">
        <f>IF(AK27,IF(OR(AU27="",N(AU27)&lt;=0.000000001),"",_xlfn.XLOOKUP(AJ27,BJ15:BJ62,BN15:BN62,_xlfn.XLOOKUP(AJ27,BK15:BK62,BN15:BN62,_xlfn.XLOOKUP(AJ27,BL15:BL62,BN15:BN62,"")))),0)</f>
        <v>0</v>
      </c>
      <c r="AW27" s="1067" cm="1">
        <f t="array" ref="AW27">IF(AK27&lt;&gt;1,0,IF(OR(AU27="",N(AU27)&lt;=0.000000001),"",IF(OR(AO27="",N(AO27)&lt;=0.000000001),0,IF(ISNUMBER(AU27),IFERROR(_xlfn.LET(_xlpm.ai_test,TRIM(AJ27),_xlpm.r,IFERROR(_xlfn.XLOOKUP(_xlpm.ai_test,BJ15:BJ62,ROW(BJ15:BJ62),0,1),IFERROR(_xlfn.XLOOKUP(_xlpm.ai_test,BK15:BK62,ROW(BK15:BK62),0,1),_xlfn.XLOOKUP(_xlpm.ai_test,BL15:BL62,ROW(BL15:BL62),0,1))),_xlpm.p,_xlpm.r-MIN(ROW(BJ15:BJ62))+1,_xlpm.f,INDEX(BM15:BM62,_xlpm.p),_xlpm.u,INDEX(BN15:BN62,_xlpm.p),_xlpm.s,INDEX(BP15:BP62,_xlpm.p),_xlpm.q,N(AU27)/_xlpm.f,IF(_xlpm.q&gt;=_xlpm.s,ROUND(_xlpm.q,1)&amp;" "&amp;_xlpm.ai_test&amp;" = "&amp;ROUND(_xlpm.q*_xlpm.f,1)&amp;" "&amp;_xlpm.u,ROUND(_xlpm.q,1)&amp;" "&amp;_xlpm.ai_test)),""),""))))</f>
        <v>0</v>
      </c>
      <c r="AX27" s="1055"/>
      <c r="AY27" s="1053">
        <f t="shared" si="25"/>
        <v>0</v>
      </c>
      <c r="AZ27" s="1054" t="str">
        <f t="shared" si="26"/>
        <v/>
      </c>
      <c r="BA27" s="1056">
        <f t="shared" si="32"/>
        <v>0</v>
      </c>
      <c r="BB27" s="1057" t="str">
        <f t="shared" si="27"/>
        <v/>
      </c>
      <c r="BC27" s="1046"/>
      <c r="BD27" s="1058">
        <f t="shared" ref="BD27:BD90" si="34">IF(OR(AO27=0,ISBLANK(BC27),ISTEXT(BA27)),0,(IF(AU27=0,BA27,AU27)*BC27))</f>
        <v>0</v>
      </c>
      <c r="BE27" s="1048" t="str">
        <f t="shared" si="29"/>
        <v/>
      </c>
      <c r="BF27" s="262" t="s">
        <v>22</v>
      </c>
      <c r="BG27" s="1027">
        <f t="shared" si="30"/>
        <v>0</v>
      </c>
      <c r="BH27" s="1028">
        <f t="shared" si="31"/>
        <v>0</v>
      </c>
      <c r="BI27" s="844"/>
      <c r="BJ27" s="121" t="s">
        <v>371</v>
      </c>
      <c r="BK27" s="121" t="s">
        <v>1402</v>
      </c>
      <c r="BL27" s="121" t="s">
        <v>1403</v>
      </c>
      <c r="BM27" s="1021">
        <f t="shared" ref="BM27:BM62" si="35">BQ27 / 1000</f>
        <v>0.25</v>
      </c>
      <c r="BN27" s="1059" t="s">
        <v>1789</v>
      </c>
      <c r="BO27" s="1059" t="s">
        <v>1790</v>
      </c>
      <c r="BP27" s="1011">
        <f t="shared" si="33"/>
        <v>4</v>
      </c>
      <c r="BQ27" s="1060">
        <v>250</v>
      </c>
      <c r="BR27" s="844"/>
      <c r="BT27" s="844"/>
      <c r="BU27" s="844"/>
      <c r="BV27" s="844"/>
      <c r="BW27" s="844"/>
      <c r="BX27" s="964" t="str">
        <f t="shared" si="10"/>
        <v>►</v>
      </c>
      <c r="BY27" s="853"/>
      <c r="BZ27" s="853"/>
      <c r="CA27" s="853"/>
      <c r="CB27" s="853"/>
      <c r="CC27" s="853"/>
      <c r="CD27" s="962"/>
      <c r="CE27" s="2789"/>
      <c r="CF27" s="2790"/>
      <c r="CG27" s="2790"/>
      <c r="CH27" s="2790"/>
      <c r="CI27" s="2790"/>
      <c r="CJ27" s="2790"/>
      <c r="CK27" s="2791"/>
      <c r="CM27" s="2789"/>
      <c r="CN27" s="2790"/>
      <c r="CO27" s="2790"/>
      <c r="CP27" s="2790"/>
      <c r="CQ27" s="2790"/>
      <c r="CR27" s="2790"/>
      <c r="CS27" s="2791"/>
      <c r="CU27" s="2789"/>
      <c r="CV27" s="2790"/>
      <c r="CW27" s="2790"/>
      <c r="CX27" s="2790"/>
      <c r="CY27" s="2790"/>
      <c r="CZ27" s="2790"/>
      <c r="DA27" s="2791"/>
      <c r="DC27" s="3">
        <v>1</v>
      </c>
    </row>
    <row r="28" spans="1:107" s="701" customFormat="1" ht="21" customHeight="1">
      <c r="A28" s="941" t="s">
        <v>22</v>
      </c>
      <c r="B28" s="957" t="str">
        <f t="shared" si="9"/>
        <v>►</v>
      </c>
      <c r="C28" s="999" cm="1">
        <f t="array" ref="C28">SUMPRODUCT(LEN(D28:J28))</f>
        <v>0</v>
      </c>
      <c r="D28" s="201"/>
      <c r="E28" s="206"/>
      <c r="F28" s="206"/>
      <c r="G28" s="206"/>
      <c r="H28" s="206"/>
      <c r="I28" s="206"/>
      <c r="J28" s="207"/>
      <c r="K28" s="455" t="s">
        <v>22</v>
      </c>
      <c r="L28" s="115" t="s">
        <v>16</v>
      </c>
      <c r="M28" s="3141"/>
      <c r="N28" s="3142"/>
      <c r="O28" s="3141"/>
      <c r="P28" s="3143"/>
      <c r="Q28" s="3144"/>
      <c r="R28" s="3145"/>
      <c r="S28" s="3146"/>
      <c r="T28" s="3147"/>
      <c r="U28" s="3148"/>
      <c r="V28" s="3149"/>
      <c r="W28" s="2109"/>
      <c r="X28" s="3150"/>
      <c r="Y28" s="117"/>
      <c r="Z28" s="3151"/>
      <c r="AA28" s="3152"/>
      <c r="AB28" s="3153"/>
      <c r="AC28" s="3154"/>
      <c r="AD28" s="119"/>
      <c r="AE28" s="262" t="s">
        <v>22</v>
      </c>
      <c r="AF28" s="1035" t="str">
        <f t="shared" si="15"/>
        <v>►</v>
      </c>
      <c r="AG28" s="1036" t="str">
        <f t="shared" si="16"/>
        <v/>
      </c>
      <c r="AH28" s="1037" t="str">
        <f t="shared" si="17"/>
        <v/>
      </c>
      <c r="AI28" s="1036" t="str">
        <f t="shared" si="18"/>
        <v/>
      </c>
      <c r="AJ28" s="1037" t="str">
        <f t="shared" si="19"/>
        <v/>
      </c>
      <c r="AK28" s="1037">
        <f>IF(AND(L28="A",COUNTIF(BJ15:BL62,TRIM(U28))&gt;0),1,0)</f>
        <v>0</v>
      </c>
      <c r="AL28" s="1051" t="str" cm="1">
        <f t="array" ref="AL28">IF(AF28&lt;&gt;"A","",IFERROR((IFERROR(_xlfn.XLOOKUP(TRIM(SUBSTITUTE(U28,CHAR(160)," ")),BJ15:BJ62,BM15:BM62),IFERROR(_xlfn.XLOOKUP(TRIM(SUBSTITUTE(U28,CHAR(160)," ")),BK15:BK62,BM15:BM62),_xlfn.XLOOKUP(TRIM(SUBSTITUTE(U28,CHAR(160)," ")),BL15:BL62,BM15:BM62))))*T28*IF(ISBLANK(Q28),1,Q28)+IFERROR(_xlfn.XLOOKUP("RECHERCHEX",TRIM(L28:AD28),L28:AD28),0),0))</f>
        <v/>
      </c>
      <c r="AM28" s="1038">
        <f t="shared" si="20"/>
        <v>0</v>
      </c>
      <c r="AN28" s="1627" t="str">
        <f t="shared" si="21"/>
        <v/>
      </c>
      <c r="AO28" s="1039">
        <f t="shared" si="22"/>
        <v>0</v>
      </c>
      <c r="AP28" s="1039">
        <f t="shared" si="23"/>
        <v>0</v>
      </c>
      <c r="AQ28" s="1040">
        <f>IF(AO28&gt;0,AS9,0)</f>
        <v>0</v>
      </c>
      <c r="AR28" s="1628" t="str">
        <f>IF(TRIM(AG28)="▼ recette suivante", AG28, IF(AQ28&gt;0, IF(AT9&lt;&gt;"", AT9&amp;"-ou.or.o ❾ + or - &gt;", ""), ""))</f>
        <v/>
      </c>
      <c r="AS28" s="1041"/>
      <c r="AT28" s="1041"/>
      <c r="AU28" s="1042">
        <f t="shared" si="24"/>
        <v>0</v>
      </c>
      <c r="AV28" s="1043">
        <f>IF(AK28,IF(OR(AU28="",N(AU28)&lt;=0.000000001),"",_xlfn.XLOOKUP(AJ28,BJ15:BJ62,BN15:BN62,_xlfn.XLOOKUP(AJ28,BK15:BK62,BN15:BN62,_xlfn.XLOOKUP(AJ28,BL15:BL62,BN15:BN62,"")))),0)</f>
        <v>0</v>
      </c>
      <c r="AW28" s="1065" cm="1">
        <f t="array" ref="AW28">IF(AK28&lt;&gt;1,0,IF(OR(AU28="",N(AU28)&lt;=0.000000001),"",IF(OR(AO28="",N(AO28)&lt;=0.000000001),0,IF(ISNUMBER(AU28),IFERROR(_xlfn.LET(_xlpm.ai_test,TRIM(AJ28),_xlpm.r,IFERROR(_xlfn.XLOOKUP(_xlpm.ai_test,BJ15:BJ62,ROW(BJ15:BJ62),0,1),IFERROR(_xlfn.XLOOKUP(_xlpm.ai_test,BK15:BK62,ROW(BK15:BK62),0,1),_xlfn.XLOOKUP(_xlpm.ai_test,BL15:BL62,ROW(BL15:BL62),0,1))),_xlpm.p,_xlpm.r-MIN(ROW(BJ15:BJ62))+1,_xlpm.f,INDEX(BM15:BM62,_xlpm.p),_xlpm.u,INDEX(BN15:BN62,_xlpm.p),_xlpm.s,INDEX(BP15:BP62,_xlpm.p),_xlpm.q,N(AU28)/_xlpm.f,IF(_xlpm.q&gt;=_xlpm.s,ROUND(_xlpm.q,1)&amp;" "&amp;_xlpm.ai_test&amp;" = "&amp;ROUND(_xlpm.q*_xlpm.f,1)&amp;" "&amp;_xlpm.u,ROUND(_xlpm.q,1)&amp;" "&amp;_xlpm.ai_test)),""),""))))</f>
        <v>0</v>
      </c>
      <c r="AX28" s="1055"/>
      <c r="AY28" s="1042">
        <f t="shared" si="25"/>
        <v>0</v>
      </c>
      <c r="AZ28" s="1043" t="str">
        <f t="shared" si="26"/>
        <v/>
      </c>
      <c r="BA28" s="1044">
        <f t="shared" si="32"/>
        <v>0</v>
      </c>
      <c r="BB28" s="1045" t="str">
        <f t="shared" si="27"/>
        <v/>
      </c>
      <c r="BC28" s="1046"/>
      <c r="BD28" s="1047">
        <f t="shared" si="34"/>
        <v>0</v>
      </c>
      <c r="BE28" s="1048" t="str">
        <f t="shared" si="29"/>
        <v/>
      </c>
      <c r="BF28" s="262" t="s">
        <v>22</v>
      </c>
      <c r="BG28" s="1027">
        <f t="shared" si="30"/>
        <v>0</v>
      </c>
      <c r="BH28" s="1028">
        <f t="shared" si="31"/>
        <v>0</v>
      </c>
      <c r="BI28" s="844"/>
      <c r="BJ28" s="121" t="s">
        <v>106</v>
      </c>
      <c r="BK28" s="121" t="s">
        <v>1378</v>
      </c>
      <c r="BL28" s="121" t="s">
        <v>1359</v>
      </c>
      <c r="BM28" s="1021">
        <f t="shared" si="35"/>
        <v>0.5</v>
      </c>
      <c r="BN28" s="1059" t="s">
        <v>1789</v>
      </c>
      <c r="BO28" s="1059" t="s">
        <v>1790</v>
      </c>
      <c r="BP28" s="1011">
        <f t="shared" si="33"/>
        <v>2</v>
      </c>
      <c r="BQ28" s="1060">
        <v>500</v>
      </c>
      <c r="BR28" s="844"/>
      <c r="BS28" s="844"/>
      <c r="BT28" s="844"/>
      <c r="BU28" s="844"/>
      <c r="BV28" s="844"/>
      <c r="BW28" s="844"/>
      <c r="BX28" s="964" t="str">
        <f t="shared" si="10"/>
        <v>►</v>
      </c>
      <c r="BY28" s="1015"/>
      <c r="BZ28" s="849"/>
      <c r="CA28" s="849"/>
      <c r="CB28" s="850"/>
      <c r="CC28" s="850"/>
      <c r="CD28" s="962"/>
      <c r="CE28" s="2789"/>
      <c r="CF28" s="2790"/>
      <c r="CG28" s="2790"/>
      <c r="CH28" s="2790"/>
      <c r="CI28" s="2790"/>
      <c r="CJ28" s="2790"/>
      <c r="CK28" s="2791"/>
      <c r="CM28" s="2789"/>
      <c r="CN28" s="2790"/>
      <c r="CO28" s="2790"/>
      <c r="CP28" s="2790"/>
      <c r="CQ28" s="2790"/>
      <c r="CR28" s="2790"/>
      <c r="CS28" s="2791"/>
      <c r="CU28" s="2789"/>
      <c r="CV28" s="2790"/>
      <c r="CW28" s="2790"/>
      <c r="CX28" s="2790"/>
      <c r="CY28" s="2790"/>
      <c r="CZ28" s="2790"/>
      <c r="DA28" s="2791"/>
      <c r="DC28" s="3">
        <v>1</v>
      </c>
    </row>
    <row r="29" spans="1:107" s="701" customFormat="1" ht="21" customHeight="1">
      <c r="A29" s="941" t="s">
        <v>22</v>
      </c>
      <c r="B29" s="957" t="str">
        <f t="shared" si="9"/>
        <v>►</v>
      </c>
      <c r="C29" s="999" cm="1">
        <f t="array" ref="C29">SUMPRODUCT(LEN(D29:J29))</f>
        <v>0</v>
      </c>
      <c r="D29" s="201"/>
      <c r="E29" s="206"/>
      <c r="F29" s="206"/>
      <c r="G29" s="206"/>
      <c r="H29" s="206"/>
      <c r="I29" s="206"/>
      <c r="J29" s="207"/>
      <c r="K29" s="455" t="s">
        <v>22</v>
      </c>
      <c r="L29" s="115" t="s">
        <v>16</v>
      </c>
      <c r="M29" s="3141"/>
      <c r="N29" s="3142"/>
      <c r="O29" s="3141"/>
      <c r="P29" s="3143"/>
      <c r="Q29" s="3144"/>
      <c r="R29" s="3145"/>
      <c r="S29" s="3146"/>
      <c r="T29" s="3147"/>
      <c r="U29" s="3148"/>
      <c r="V29" s="3149"/>
      <c r="W29" s="2109"/>
      <c r="X29" s="3150"/>
      <c r="Y29" s="117"/>
      <c r="Z29" s="3151"/>
      <c r="AA29" s="3152"/>
      <c r="AB29" s="3153"/>
      <c r="AC29" s="3154"/>
      <c r="AD29" s="119"/>
      <c r="AE29" s="262" t="s">
        <v>22</v>
      </c>
      <c r="AF29" s="1035" t="str">
        <f t="shared" si="15"/>
        <v>►</v>
      </c>
      <c r="AG29" s="1036" t="str">
        <f t="shared" si="16"/>
        <v/>
      </c>
      <c r="AH29" s="1037" t="str">
        <f t="shared" si="17"/>
        <v/>
      </c>
      <c r="AI29" s="1036" t="str">
        <f t="shared" si="18"/>
        <v/>
      </c>
      <c r="AJ29" s="1037" t="str">
        <f t="shared" si="19"/>
        <v/>
      </c>
      <c r="AK29" s="1037">
        <f>IF(AND(L29="A",COUNTIF(BJ15:BL62,TRIM(U29))&gt;0),1,0)</f>
        <v>0</v>
      </c>
      <c r="AL29" s="1051" t="str" cm="1">
        <f t="array" ref="AL29">IF(AF29&lt;&gt;"A","",IFERROR((IFERROR(_xlfn.XLOOKUP(TRIM(SUBSTITUTE(U29,CHAR(160)," ")),BJ15:BJ62,BM15:BM62),IFERROR(_xlfn.XLOOKUP(TRIM(SUBSTITUTE(U29,CHAR(160)," ")),BK15:BK62,BM15:BM62),_xlfn.XLOOKUP(TRIM(SUBSTITUTE(U29,CHAR(160)," ")),BL15:BL62,BM15:BM62))))*T29*IF(ISBLANK(Q29),1,Q29)+IFERROR(_xlfn.XLOOKUP("RECHERCHEX",TRIM(L29:AD29),L29:AD29),0),0))</f>
        <v/>
      </c>
      <c r="AM29" s="1038">
        <f t="shared" si="20"/>
        <v>0</v>
      </c>
      <c r="AN29" s="1627" t="str">
        <f>IF(AF29="A","❾ Author reference &gt;","")</f>
        <v/>
      </c>
      <c r="AO29" s="1039">
        <f t="shared" si="22"/>
        <v>0</v>
      </c>
      <c r="AP29" s="1039">
        <f t="shared" si="23"/>
        <v>0</v>
      </c>
      <c r="AQ29" s="1052">
        <f>IF(AO29&gt;0,AS9,0)</f>
        <v>0</v>
      </c>
      <c r="AR29" s="1626" t="str">
        <f>IF(TRIM(AG29)="▼ recette suivante", AG29, IF(AQ29&gt;0, IF(AT9&lt;&gt;"", AT9&amp;"-ou.or.o ❾ + or - &gt;", ""), ""))</f>
        <v/>
      </c>
      <c r="AS29" s="1041"/>
      <c r="AT29" s="1041"/>
      <c r="AU29" s="1053">
        <f t="shared" si="24"/>
        <v>0</v>
      </c>
      <c r="AV29" s="1054">
        <f>IF(AK29,IF(OR(AU29="",N(AU29)&lt;=0.000000001),"",_xlfn.XLOOKUP(AJ29,BJ15:BJ62,BN15:BN62,_xlfn.XLOOKUP(AJ29,BK15:BK62,BN15:BN62,_xlfn.XLOOKUP(AJ29,BL15:BL62,BN15:BN62,"")))),0)</f>
        <v>0</v>
      </c>
      <c r="AW29" s="1067" cm="1">
        <f t="array" ref="AW29">IF(AK29&lt;&gt;1,0,IF(OR(AU29="",N(AU29)&lt;=0.000000001),"",IF(OR(AO29="",N(AO29)&lt;=0.000000001),0,IF(ISNUMBER(AU29),IFERROR(_xlfn.LET(_xlpm.ai_test,TRIM(AJ29),_xlpm.r,IFERROR(_xlfn.XLOOKUP(_xlpm.ai_test,BJ15:BJ62,ROW(BJ15:BJ62),0,1),IFERROR(_xlfn.XLOOKUP(_xlpm.ai_test,BK15:BK62,ROW(BK15:BK62),0,1),_xlfn.XLOOKUP(_xlpm.ai_test,BL15:BL62,ROW(BL15:BL62),0,1))),_xlpm.p,_xlpm.r-MIN(ROW(BJ15:BJ62))+1,_xlpm.f,INDEX(BM15:BM62,_xlpm.p),_xlpm.u,INDEX(BN15:BN62,_xlpm.p),_xlpm.s,INDEX(BP15:BP62,_xlpm.p),_xlpm.q,N(AU29)/_xlpm.f,IF(_xlpm.q&gt;=_xlpm.s,ROUND(_xlpm.q,1)&amp;" "&amp;_xlpm.ai_test&amp;" = "&amp;ROUND(_xlpm.q*_xlpm.f,1)&amp;" "&amp;_xlpm.u,ROUND(_xlpm.q,1)&amp;" "&amp;_xlpm.ai_test)),""),""))))</f>
        <v>0</v>
      </c>
      <c r="AX29" s="1055"/>
      <c r="AY29" s="1053">
        <f t="shared" si="25"/>
        <v>0</v>
      </c>
      <c r="AZ29" s="1054" t="str">
        <f t="shared" si="26"/>
        <v/>
      </c>
      <c r="BA29" s="1056">
        <f t="shared" si="32"/>
        <v>0</v>
      </c>
      <c r="BB29" s="1057" t="str">
        <f t="shared" si="27"/>
        <v/>
      </c>
      <c r="BC29" s="1046"/>
      <c r="BD29" s="1058">
        <f t="shared" si="34"/>
        <v>0</v>
      </c>
      <c r="BE29" s="1048" t="str">
        <f t="shared" si="29"/>
        <v/>
      </c>
      <c r="BF29" s="262" t="s">
        <v>22</v>
      </c>
      <c r="BG29" s="1027">
        <f t="shared" si="30"/>
        <v>0</v>
      </c>
      <c r="BH29" s="1028">
        <f t="shared" si="31"/>
        <v>0</v>
      </c>
      <c r="BI29" s="844"/>
      <c r="BJ29" s="121" t="s">
        <v>169</v>
      </c>
      <c r="BK29" s="121" t="s">
        <v>1389</v>
      </c>
      <c r="BL29" s="121" t="s">
        <v>1372</v>
      </c>
      <c r="BM29" s="1021">
        <f t="shared" si="35"/>
        <v>0.1</v>
      </c>
      <c r="BN29" s="1059" t="s">
        <v>1789</v>
      </c>
      <c r="BO29" s="1059" t="s">
        <v>1790</v>
      </c>
      <c r="BP29" s="1011">
        <f t="shared" si="33"/>
        <v>10</v>
      </c>
      <c r="BQ29" s="1060">
        <v>100</v>
      </c>
      <c r="BR29" s="844"/>
      <c r="BS29" s="844"/>
      <c r="BT29" s="844"/>
      <c r="BU29" s="844"/>
      <c r="BV29" s="844"/>
      <c r="BW29" s="844"/>
      <c r="BX29" s="964" t="str">
        <f t="shared" si="10"/>
        <v>►</v>
      </c>
      <c r="BY29" s="1015" t="s">
        <v>1794</v>
      </c>
      <c r="BZ29" s="849"/>
      <c r="CA29" s="849"/>
      <c r="CB29" s="850"/>
      <c r="CC29" s="850"/>
      <c r="CD29" s="962"/>
      <c r="CE29" s="1016"/>
      <c r="CF29" s="1062" t="s">
        <v>8348</v>
      </c>
      <c r="CG29" s="1008"/>
      <c r="CH29" s="1008"/>
      <c r="CI29" s="1008"/>
      <c r="CJ29" s="1008"/>
      <c r="CK29" s="1009"/>
      <c r="CM29" s="1016"/>
      <c r="CN29" s="1062" t="s">
        <v>8347</v>
      </c>
      <c r="CO29" s="1008"/>
      <c r="CP29" s="1008"/>
      <c r="CQ29" s="1008"/>
      <c r="CR29" s="1008"/>
      <c r="CS29" s="1009"/>
      <c r="CU29" s="1016"/>
      <c r="CV29" s="1062" t="s">
        <v>8346</v>
      </c>
      <c r="CW29" s="1008"/>
      <c r="CX29" s="1008"/>
      <c r="CY29" s="1008"/>
      <c r="CZ29" s="1008"/>
      <c r="DA29" s="1009"/>
      <c r="DC29" s="3">
        <v>1</v>
      </c>
    </row>
    <row r="30" spans="1:107" s="701" customFormat="1" ht="21" customHeight="1">
      <c r="A30" s="941" t="s">
        <v>22</v>
      </c>
      <c r="B30" s="957" t="str">
        <f t="shared" si="9"/>
        <v>►</v>
      </c>
      <c r="C30" s="999" cm="1">
        <f t="array" ref="C30">SUMPRODUCT(LEN(D30:J30))</f>
        <v>0</v>
      </c>
      <c r="D30" s="201"/>
      <c r="E30" s="206"/>
      <c r="F30" s="206"/>
      <c r="G30" s="206"/>
      <c r="H30" s="206"/>
      <c r="I30" s="206"/>
      <c r="J30" s="207"/>
      <c r="K30" s="455" t="s">
        <v>22</v>
      </c>
      <c r="L30" s="115" t="s">
        <v>16</v>
      </c>
      <c r="M30" s="3141"/>
      <c r="N30" s="3142"/>
      <c r="O30" s="3141"/>
      <c r="P30" s="3143"/>
      <c r="Q30" s="3144"/>
      <c r="R30" s="3145"/>
      <c r="S30" s="3146"/>
      <c r="T30" s="3147"/>
      <c r="U30" s="3148"/>
      <c r="V30" s="3149"/>
      <c r="W30" s="2109"/>
      <c r="X30" s="3150"/>
      <c r="Y30" s="117"/>
      <c r="Z30" s="3151"/>
      <c r="AA30" s="3152"/>
      <c r="AB30" s="3153"/>
      <c r="AC30" s="3154"/>
      <c r="AD30" s="119"/>
      <c r="AE30" s="262" t="s">
        <v>22</v>
      </c>
      <c r="AF30" s="1035" t="str">
        <f t="shared" si="15"/>
        <v>►</v>
      </c>
      <c r="AG30" s="1036" t="str">
        <f t="shared" si="16"/>
        <v/>
      </c>
      <c r="AH30" s="1037" t="str">
        <f t="shared" si="17"/>
        <v/>
      </c>
      <c r="AI30" s="1036" t="str">
        <f t="shared" si="18"/>
        <v/>
      </c>
      <c r="AJ30" s="1037" t="str">
        <f t="shared" si="19"/>
        <v/>
      </c>
      <c r="AK30" s="1037">
        <f>IF(AND(L30="A",COUNTIF(BJ15:BL62,TRIM(U30))&gt;0),1,0)</f>
        <v>0</v>
      </c>
      <c r="AL30" s="1051" t="str" cm="1">
        <f t="array" ref="AL30">IF(AF30&lt;&gt;"A","",IFERROR((IFERROR(_xlfn.XLOOKUP(TRIM(SUBSTITUTE(U30,CHAR(160)," ")),BJ15:BJ62,BM15:BM62),IFERROR(_xlfn.XLOOKUP(TRIM(SUBSTITUTE(U30,CHAR(160)," ")),BK15:BK62,BM15:BM62),_xlfn.XLOOKUP(TRIM(SUBSTITUTE(U30,CHAR(160)," ")),BL15:BL62,BM15:BM62))))*T30*IF(ISBLANK(Q30),1,Q30)+IFERROR(_xlfn.XLOOKUP("RECHERCHEX",TRIM(L30:AD30),L30:AD30),0),0))</f>
        <v/>
      </c>
      <c r="AM30" s="1038">
        <f t="shared" si="20"/>
        <v>0</v>
      </c>
      <c r="AN30" s="1627" t="str">
        <f t="shared" ref="AN30:AN93" si="36">IF(AF30="A","❾ Author reference &gt;","")</f>
        <v/>
      </c>
      <c r="AO30" s="1039">
        <f t="shared" si="22"/>
        <v>0</v>
      </c>
      <c r="AP30" s="1039">
        <f t="shared" si="23"/>
        <v>0</v>
      </c>
      <c r="AQ30" s="1040">
        <f>IF(AO30&gt;0,AS9,0)</f>
        <v>0</v>
      </c>
      <c r="AR30" s="1628" t="str">
        <f>IF(TRIM(AG30)="▼ recette suivante", AG30, IF(AQ30&gt;0, IF(AT9&lt;&gt;"", AT9&amp;"-ou.or.o ❾ + or - &gt;", ""), ""))</f>
        <v/>
      </c>
      <c r="AS30" s="1064"/>
      <c r="AT30" s="1064"/>
      <c r="AU30" s="1042">
        <f t="shared" si="24"/>
        <v>0</v>
      </c>
      <c r="AV30" s="1043">
        <f>IF(AK30,IF(OR(AU30="",N(AU30)&lt;=0.000000001),"",_xlfn.XLOOKUP(AJ30,BJ15:BJ62,BN15:BN62,_xlfn.XLOOKUP(AJ30,BK15:BK62,BN15:BN62,_xlfn.XLOOKUP(AJ30,BL15:BL62,BN15:BN62,"")))),0)</f>
        <v>0</v>
      </c>
      <c r="AW30" s="1065" cm="1">
        <f t="array" ref="AW30">IF(AK30&lt;&gt;1,0,IF(OR(AU30="",N(AU30)&lt;=0.000000001),"",IF(OR(AO30="",N(AO30)&lt;=0.000000001),0,IF(ISNUMBER(AU30),IFERROR(_xlfn.LET(_xlpm.ai_test,TRIM(AJ30),_xlpm.r,IFERROR(_xlfn.XLOOKUP(_xlpm.ai_test,BJ15:BJ62,ROW(BJ15:BJ62),0,1),IFERROR(_xlfn.XLOOKUP(_xlpm.ai_test,BK15:BK62,ROW(BK15:BK62),0,1),_xlfn.XLOOKUP(_xlpm.ai_test,BL15:BL62,ROW(BL15:BL62),0,1))),_xlpm.p,_xlpm.r-MIN(ROW(BJ15:BJ62))+1,_xlpm.f,INDEX(BM15:BM62,_xlpm.p),_xlpm.u,INDEX(BN15:BN62,_xlpm.p),_xlpm.s,INDEX(BP15:BP62,_xlpm.p),_xlpm.q,N(AU30)/_xlpm.f,IF(_xlpm.q&gt;=_xlpm.s,ROUND(_xlpm.q,1)&amp;" "&amp;_xlpm.ai_test&amp;" = "&amp;ROUND(_xlpm.q*_xlpm.f,1)&amp;" "&amp;_xlpm.u,ROUND(_xlpm.q,1)&amp;" "&amp;_xlpm.ai_test)),""),""))))</f>
        <v>0</v>
      </c>
      <c r="AX30" s="1055"/>
      <c r="AY30" s="1042">
        <f t="shared" si="25"/>
        <v>0</v>
      </c>
      <c r="AZ30" s="1043" t="str">
        <f t="shared" si="26"/>
        <v/>
      </c>
      <c r="BA30" s="1044">
        <f t="shared" si="32"/>
        <v>0</v>
      </c>
      <c r="BB30" s="1045" t="str">
        <f t="shared" si="27"/>
        <v/>
      </c>
      <c r="BC30" s="1046"/>
      <c r="BD30" s="1047">
        <f t="shared" si="34"/>
        <v>0</v>
      </c>
      <c r="BE30" s="1048" t="str">
        <f t="shared" si="29"/>
        <v/>
      </c>
      <c r="BF30" s="262" t="s">
        <v>22</v>
      </c>
      <c r="BG30" s="1027">
        <f t="shared" si="30"/>
        <v>0</v>
      </c>
      <c r="BH30" s="1028">
        <f t="shared" si="31"/>
        <v>0</v>
      </c>
      <c r="BI30" s="844"/>
      <c r="BJ30" s="121" t="s">
        <v>153</v>
      </c>
      <c r="BK30" s="121" t="s">
        <v>1379</v>
      </c>
      <c r="BL30" s="121" t="s">
        <v>1360</v>
      </c>
      <c r="BM30" s="1021">
        <f t="shared" si="35"/>
        <v>0.33300000000000002</v>
      </c>
      <c r="BN30" s="1059" t="s">
        <v>1789</v>
      </c>
      <c r="BO30" s="1059" t="s">
        <v>1790</v>
      </c>
      <c r="BP30" s="1011">
        <f t="shared" si="33"/>
        <v>3</v>
      </c>
      <c r="BQ30" s="1066">
        <v>333</v>
      </c>
      <c r="BR30" s="844"/>
      <c r="BS30" s="844"/>
      <c r="BT30" s="844"/>
      <c r="BU30" s="844"/>
      <c r="BV30" s="844"/>
      <c r="BW30" s="844"/>
      <c r="BX30" s="964" t="str">
        <f t="shared" si="10"/>
        <v>►</v>
      </c>
      <c r="BY30" s="2792" t="s">
        <v>1795</v>
      </c>
      <c r="BZ30" s="2792"/>
      <c r="CA30" s="2792"/>
      <c r="CB30" s="2792"/>
      <c r="CC30" s="2792"/>
      <c r="CD30" s="962"/>
      <c r="CE30" s="1016"/>
      <c r="CF30" s="1062" t="s">
        <v>8345</v>
      </c>
      <c r="CG30" s="1008"/>
      <c r="CH30" s="1008"/>
      <c r="CI30" s="1008"/>
      <c r="CJ30" s="1008"/>
      <c r="CK30" s="1009"/>
      <c r="CM30" s="1016"/>
      <c r="CN30" s="1062" t="s">
        <v>1796</v>
      </c>
      <c r="CO30" s="1008"/>
      <c r="CP30" s="1008"/>
      <c r="CQ30" s="1008"/>
      <c r="CR30" s="1008"/>
      <c r="CS30" s="1009"/>
      <c r="CU30" s="1016"/>
      <c r="CV30" s="1062" t="s">
        <v>8344</v>
      </c>
      <c r="CW30" s="1008"/>
      <c r="CX30" s="1008"/>
      <c r="CY30" s="1008"/>
      <c r="CZ30" s="1008"/>
      <c r="DA30" s="1009"/>
      <c r="DC30" s="3">
        <v>1</v>
      </c>
    </row>
    <row r="31" spans="1:107" s="701" customFormat="1" ht="21" customHeight="1">
      <c r="A31" s="941" t="s">
        <v>22</v>
      </c>
      <c r="B31" s="957" t="str">
        <f t="shared" si="9"/>
        <v>►</v>
      </c>
      <c r="C31" s="999" cm="1">
        <f t="array" ref="C31">SUMPRODUCT(LEN(D31:J31))</f>
        <v>0</v>
      </c>
      <c r="D31" s="201"/>
      <c r="E31" s="206"/>
      <c r="F31" s="206"/>
      <c r="G31" s="206"/>
      <c r="H31" s="206"/>
      <c r="I31" s="206"/>
      <c r="J31" s="207"/>
      <c r="K31" s="455" t="s">
        <v>22</v>
      </c>
      <c r="L31" s="115" t="s">
        <v>16</v>
      </c>
      <c r="M31" s="3141"/>
      <c r="N31" s="3142"/>
      <c r="O31" s="3141"/>
      <c r="P31" s="3143"/>
      <c r="Q31" s="3144"/>
      <c r="R31" s="3145"/>
      <c r="S31" s="3146"/>
      <c r="T31" s="3147"/>
      <c r="U31" s="3148"/>
      <c r="V31" s="3149"/>
      <c r="W31" s="2109"/>
      <c r="X31" s="3150"/>
      <c r="Y31" s="117"/>
      <c r="Z31" s="3151"/>
      <c r="AA31" s="3152"/>
      <c r="AB31" s="3153"/>
      <c r="AC31" s="3154"/>
      <c r="AD31" s="119"/>
      <c r="AE31" s="262" t="s">
        <v>22</v>
      </c>
      <c r="AF31" s="1035" t="str">
        <f t="shared" si="15"/>
        <v>►</v>
      </c>
      <c r="AG31" s="1036" t="str">
        <f t="shared" si="16"/>
        <v/>
      </c>
      <c r="AH31" s="1037" t="str">
        <f t="shared" si="17"/>
        <v/>
      </c>
      <c r="AI31" s="1036" t="str">
        <f t="shared" si="18"/>
        <v/>
      </c>
      <c r="AJ31" s="1037" t="str">
        <f t="shared" si="19"/>
        <v/>
      </c>
      <c r="AK31" s="1037">
        <f>IF(AND(L31="A",COUNTIF(BJ15:BL62,TRIM(U31))&gt;0),1,0)</f>
        <v>0</v>
      </c>
      <c r="AL31" s="1051" t="str" cm="1">
        <f t="array" ref="AL31">IF(AF31&lt;&gt;"A","",IFERROR((IFERROR(_xlfn.XLOOKUP(TRIM(SUBSTITUTE(U31,CHAR(160)," ")),BJ15:BJ62,BM15:BM62),IFERROR(_xlfn.XLOOKUP(TRIM(SUBSTITUTE(U31,CHAR(160)," ")),BK15:BK62,BM15:BM62),_xlfn.XLOOKUP(TRIM(SUBSTITUTE(U31,CHAR(160)," ")),BL15:BL62,BM15:BM62))))*T31*IF(ISBLANK(Q31),1,Q31)+IFERROR(_xlfn.XLOOKUP("RECHERCHEX",TRIM(L31:AD31),L31:AD31),0),0))</f>
        <v/>
      </c>
      <c r="AM31" s="1038">
        <f t="shared" si="20"/>
        <v>0</v>
      </c>
      <c r="AN31" s="1627" t="str">
        <f t="shared" si="36"/>
        <v/>
      </c>
      <c r="AO31" s="1039">
        <f t="shared" si="22"/>
        <v>0</v>
      </c>
      <c r="AP31" s="1039">
        <f t="shared" si="23"/>
        <v>0</v>
      </c>
      <c r="AQ31" s="1052">
        <f>IF(AO31&gt;0,AS9,0)</f>
        <v>0</v>
      </c>
      <c r="AR31" s="1626" t="str">
        <f>IF(TRIM(AG31)="▼ recette suivante", AG31, IF(AQ31&gt;0, IF(AT9&lt;&gt;"", AT9&amp;"-ou.or.o ❾ + or - &gt;", ""), ""))</f>
        <v/>
      </c>
      <c r="AS31" s="1064"/>
      <c r="AT31" s="1064"/>
      <c r="AU31" s="1053">
        <f t="shared" si="24"/>
        <v>0</v>
      </c>
      <c r="AV31" s="1054">
        <f>IF(AK31,IF(OR(AU31="",N(AU31)&lt;=0.000000001),"",_xlfn.XLOOKUP(AJ31,BJ15:BJ62,BN15:BN62,_xlfn.XLOOKUP(AJ31,BK15:BK62,BN15:BN62,_xlfn.XLOOKUP(AJ31,BL15:BL62,BN15:BN62,"")))),0)</f>
        <v>0</v>
      </c>
      <c r="AW31" s="1067" cm="1">
        <f t="array" ref="AW31">IF(AK31&lt;&gt;1,0,IF(OR(AU31="",N(AU31)&lt;=0.000000001),"",IF(OR(AO31="",N(AO31)&lt;=0.000000001),0,IF(ISNUMBER(AU31),IFERROR(_xlfn.LET(_xlpm.ai_test,TRIM(AJ31),_xlpm.r,IFERROR(_xlfn.XLOOKUP(_xlpm.ai_test,BJ15:BJ62,ROW(BJ15:BJ62),0,1),IFERROR(_xlfn.XLOOKUP(_xlpm.ai_test,BK15:BK62,ROW(BK15:BK62),0,1),_xlfn.XLOOKUP(_xlpm.ai_test,BL15:BL62,ROW(BL15:BL62),0,1))),_xlpm.p,_xlpm.r-MIN(ROW(BJ15:BJ62))+1,_xlpm.f,INDEX(BM15:BM62,_xlpm.p),_xlpm.u,INDEX(BN15:BN62,_xlpm.p),_xlpm.s,INDEX(BP15:BP62,_xlpm.p),_xlpm.q,N(AU31)/_xlpm.f,IF(_xlpm.q&gt;=_xlpm.s,ROUND(_xlpm.q,1)&amp;" "&amp;_xlpm.ai_test&amp;" = "&amp;ROUND(_xlpm.q*_xlpm.f,1)&amp;" "&amp;_xlpm.u,ROUND(_xlpm.q,1)&amp;" "&amp;_xlpm.ai_test)),""),""))))</f>
        <v>0</v>
      </c>
      <c r="AX31" s="1055"/>
      <c r="AY31" s="1053">
        <f t="shared" si="25"/>
        <v>0</v>
      </c>
      <c r="AZ31" s="1054" t="str">
        <f t="shared" si="26"/>
        <v/>
      </c>
      <c r="BA31" s="1056">
        <f t="shared" si="32"/>
        <v>0</v>
      </c>
      <c r="BB31" s="1057" t="str">
        <f t="shared" si="27"/>
        <v/>
      </c>
      <c r="BC31" s="1046"/>
      <c r="BD31" s="1058">
        <f t="shared" si="34"/>
        <v>0</v>
      </c>
      <c r="BE31" s="1048" t="str">
        <f t="shared" si="29"/>
        <v/>
      </c>
      <c r="BF31" s="262" t="s">
        <v>22</v>
      </c>
      <c r="BG31" s="1027">
        <f t="shared" si="30"/>
        <v>0</v>
      </c>
      <c r="BH31" s="1028">
        <f t="shared" si="31"/>
        <v>0</v>
      </c>
      <c r="BI31" s="844"/>
      <c r="BJ31" s="121" t="s">
        <v>168</v>
      </c>
      <c r="BK31" s="121" t="s">
        <v>1388</v>
      </c>
      <c r="BL31" s="121" t="s">
        <v>1371</v>
      </c>
      <c r="BM31" s="1021">
        <f t="shared" si="35"/>
        <v>1.4999999999999999E-2</v>
      </c>
      <c r="BN31" s="1059" t="s">
        <v>1789</v>
      </c>
      <c r="BO31" s="1059" t="s">
        <v>1790</v>
      </c>
      <c r="BP31" s="1011">
        <f t="shared" si="33"/>
        <v>67</v>
      </c>
      <c r="BQ31" s="1060">
        <v>15</v>
      </c>
      <c r="BR31" s="844"/>
      <c r="BS31" s="844"/>
      <c r="BT31" s="844"/>
      <c r="BU31" s="844"/>
      <c r="BV31" s="844"/>
      <c r="BW31" s="844"/>
      <c r="BX31" s="964" t="str">
        <f t="shared" si="10"/>
        <v>►</v>
      </c>
      <c r="BY31" s="2792"/>
      <c r="BZ31" s="2792"/>
      <c r="CA31" s="2792"/>
      <c r="CB31" s="2792"/>
      <c r="CC31" s="2792"/>
      <c r="CD31" s="962"/>
      <c r="CE31" s="1016"/>
      <c r="CF31" s="1062" t="s">
        <v>8343</v>
      </c>
      <c r="CG31" s="1008"/>
      <c r="CH31" s="1008"/>
      <c r="CI31" s="1008"/>
      <c r="CJ31" s="1008"/>
      <c r="CK31" s="1009"/>
      <c r="CM31" s="1016"/>
      <c r="CN31" s="1062" t="s">
        <v>8342</v>
      </c>
      <c r="CO31" s="1008"/>
      <c r="CP31" s="1008"/>
      <c r="CQ31" s="1008"/>
      <c r="CR31" s="1008"/>
      <c r="CS31" s="1009"/>
      <c r="CU31" s="1016"/>
      <c r="CV31" s="1062" t="s">
        <v>8341</v>
      </c>
      <c r="CW31" s="1008"/>
      <c r="CX31" s="1008"/>
      <c r="CY31" s="1008"/>
      <c r="CZ31" s="1008"/>
      <c r="DA31" s="1009"/>
      <c r="DC31" s="3">
        <v>1</v>
      </c>
    </row>
    <row r="32" spans="1:107" s="701" customFormat="1" ht="21" customHeight="1">
      <c r="A32" s="941" t="s">
        <v>22</v>
      </c>
      <c r="B32" s="957" t="str">
        <f t="shared" si="9"/>
        <v>►</v>
      </c>
      <c r="C32" s="999" cm="1">
        <f t="array" ref="C32">SUMPRODUCT(LEN(D32:J32))</f>
        <v>0</v>
      </c>
      <c r="D32" s="201"/>
      <c r="E32" s="206"/>
      <c r="F32" s="206"/>
      <c r="G32" s="206"/>
      <c r="H32" s="206"/>
      <c r="I32" s="206"/>
      <c r="J32" s="207"/>
      <c r="K32" s="455" t="s">
        <v>22</v>
      </c>
      <c r="L32" s="115" t="s">
        <v>16</v>
      </c>
      <c r="M32" s="3141"/>
      <c r="N32" s="3142"/>
      <c r="O32" s="3141"/>
      <c r="P32" s="3143"/>
      <c r="Q32" s="3144"/>
      <c r="R32" s="3145"/>
      <c r="S32" s="3146"/>
      <c r="T32" s="3147"/>
      <c r="U32" s="3148"/>
      <c r="V32" s="3149"/>
      <c r="W32" s="2109"/>
      <c r="X32" s="3150"/>
      <c r="Y32" s="117"/>
      <c r="Z32" s="3151"/>
      <c r="AA32" s="3152"/>
      <c r="AB32" s="3153"/>
      <c r="AC32" s="3154"/>
      <c r="AD32" s="119"/>
      <c r="AE32" s="262" t="s">
        <v>22</v>
      </c>
      <c r="AF32" s="1035" t="str">
        <f t="shared" si="15"/>
        <v>►</v>
      </c>
      <c r="AG32" s="1036" t="str">
        <f t="shared" si="16"/>
        <v/>
      </c>
      <c r="AH32" s="1037" t="str">
        <f t="shared" si="17"/>
        <v/>
      </c>
      <c r="AI32" s="1036" t="str">
        <f t="shared" si="18"/>
        <v/>
      </c>
      <c r="AJ32" s="1037" t="str">
        <f t="shared" si="19"/>
        <v/>
      </c>
      <c r="AK32" s="1037">
        <f>IF(AND(L32="A",COUNTIF(BJ15:BL62,TRIM(U32))&gt;0),1,0)</f>
        <v>0</v>
      </c>
      <c r="AL32" s="1051" t="str" cm="1">
        <f t="array" ref="AL32">IF(AF32&lt;&gt;"A","",IFERROR((IFERROR(_xlfn.XLOOKUP(TRIM(SUBSTITUTE(U32,CHAR(160)," ")),BJ15:BJ62,BM15:BM62),IFERROR(_xlfn.XLOOKUP(TRIM(SUBSTITUTE(U32,CHAR(160)," ")),BK15:BK62,BM15:BM62),_xlfn.XLOOKUP(TRIM(SUBSTITUTE(U32,CHAR(160)," ")),BL15:BL62,BM15:BM62))))*T32*IF(ISBLANK(Q32),1,Q32)+IFERROR(_xlfn.XLOOKUP("RECHERCHEX",TRIM(L32:AD32),L32:AD32),0),0))</f>
        <v/>
      </c>
      <c r="AM32" s="1038">
        <f t="shared" si="20"/>
        <v>0</v>
      </c>
      <c r="AN32" s="1627" t="str">
        <f t="shared" si="36"/>
        <v/>
      </c>
      <c r="AO32" s="1039">
        <f t="shared" si="22"/>
        <v>0</v>
      </c>
      <c r="AP32" s="1039">
        <f t="shared" si="23"/>
        <v>0</v>
      </c>
      <c r="AQ32" s="1040">
        <f>IF(AO32&gt;0,AS9,0)</f>
        <v>0</v>
      </c>
      <c r="AR32" s="1628" t="str">
        <f>IF(TRIM(AG32)="▼ recette suivante", AG32, IF(AQ32&gt;0, IF(AT9&lt;&gt;"", AT9&amp;"-ou.or.o ❾ + or - &gt;", ""), ""))</f>
        <v/>
      </c>
      <c r="AS32" s="1064"/>
      <c r="AT32" s="1064"/>
      <c r="AU32" s="1042">
        <f t="shared" si="24"/>
        <v>0</v>
      </c>
      <c r="AV32" s="1043">
        <f>IF(AK32,IF(OR(AU32="",N(AU32)&lt;=0.000000001),"",_xlfn.XLOOKUP(AJ32,BJ15:BJ62,BN15:BN62,_xlfn.XLOOKUP(AJ32,BK15:BK62,BN15:BN62,_xlfn.XLOOKUP(AJ32,BL15:BL62,BN15:BN62,"")))),0)</f>
        <v>0</v>
      </c>
      <c r="AW32" s="1065" cm="1">
        <f t="array" ref="AW32">IF(AK32&lt;&gt;1,0,IF(OR(AU32="",N(AU32)&lt;=0.000000001),"",IF(OR(AO32="",N(AO32)&lt;=0.000000001),0,IF(ISNUMBER(AU32),IFERROR(_xlfn.LET(_xlpm.ai_test,TRIM(AJ32),_xlpm.r,IFERROR(_xlfn.XLOOKUP(_xlpm.ai_test,BJ15:BJ62,ROW(BJ15:BJ62),0,1),IFERROR(_xlfn.XLOOKUP(_xlpm.ai_test,BK15:BK62,ROW(BK15:BK62),0,1),_xlfn.XLOOKUP(_xlpm.ai_test,BL15:BL62,ROW(BL15:BL62),0,1))),_xlpm.p,_xlpm.r-MIN(ROW(BJ15:BJ62))+1,_xlpm.f,INDEX(BM15:BM62,_xlpm.p),_xlpm.u,INDEX(BN15:BN62,_xlpm.p),_xlpm.s,INDEX(BP15:BP62,_xlpm.p),_xlpm.q,N(AU32)/_xlpm.f,IF(_xlpm.q&gt;=_xlpm.s,ROUND(_xlpm.q,1)&amp;" "&amp;_xlpm.ai_test&amp;" = "&amp;ROUND(_xlpm.q*_xlpm.f,1)&amp;" "&amp;_xlpm.u,ROUND(_xlpm.q,1)&amp;" "&amp;_xlpm.ai_test)),""),""))))</f>
        <v>0</v>
      </c>
      <c r="AX32" s="1055"/>
      <c r="AY32" s="1042">
        <f t="shared" si="25"/>
        <v>0</v>
      </c>
      <c r="AZ32" s="1043" t="str">
        <f t="shared" si="26"/>
        <v/>
      </c>
      <c r="BA32" s="1044">
        <f t="shared" si="32"/>
        <v>0</v>
      </c>
      <c r="BB32" s="1045" t="str">
        <f t="shared" si="27"/>
        <v/>
      </c>
      <c r="BC32" s="1046"/>
      <c r="BD32" s="1047">
        <f t="shared" si="34"/>
        <v>0</v>
      </c>
      <c r="BE32" s="1048" t="str">
        <f t="shared" si="29"/>
        <v/>
      </c>
      <c r="BF32" s="262" t="s">
        <v>22</v>
      </c>
      <c r="BG32" s="1027">
        <f t="shared" si="30"/>
        <v>0</v>
      </c>
      <c r="BH32" s="1028">
        <f t="shared" si="31"/>
        <v>0</v>
      </c>
      <c r="BI32" s="844"/>
      <c r="BJ32" s="121" t="s">
        <v>154</v>
      </c>
      <c r="BK32" s="121" t="s">
        <v>1380</v>
      </c>
      <c r="BL32" s="163" t="s">
        <v>1361</v>
      </c>
      <c r="BM32" s="1021">
        <f t="shared" si="35"/>
        <v>0.2</v>
      </c>
      <c r="BN32" s="1059" t="s">
        <v>1789</v>
      </c>
      <c r="BO32" s="1059" t="s">
        <v>1790</v>
      </c>
      <c r="BP32" s="1011">
        <f t="shared" si="33"/>
        <v>5</v>
      </c>
      <c r="BQ32" s="1060">
        <v>200</v>
      </c>
      <c r="BR32" s="844"/>
      <c r="BS32" s="844"/>
      <c r="BT32" s="844"/>
      <c r="BU32" s="844"/>
      <c r="BV32" s="844"/>
      <c r="BW32" s="844"/>
      <c r="BX32" s="964" t="str">
        <f t="shared" si="10"/>
        <v>►</v>
      </c>
      <c r="BY32" s="1068"/>
      <c r="BZ32" s="1068"/>
      <c r="CA32" s="1068"/>
      <c r="CB32" s="1068"/>
      <c r="CC32" s="1068"/>
      <c r="CD32" s="962"/>
      <c r="CE32" s="1016"/>
      <c r="CF32" s="1062" t="s">
        <v>8340</v>
      </c>
      <c r="CG32" s="1008"/>
      <c r="CH32" s="1008"/>
      <c r="CI32" s="1008"/>
      <c r="CJ32" s="1008"/>
      <c r="CK32" s="1009"/>
      <c r="CM32" s="1016"/>
      <c r="CN32" s="1062" t="s">
        <v>8339</v>
      </c>
      <c r="CO32" s="1008"/>
      <c r="CP32" s="1008"/>
      <c r="CQ32" s="1008"/>
      <c r="CR32" s="1008"/>
      <c r="CS32" s="1009"/>
      <c r="CU32" s="1016"/>
      <c r="CV32" s="1008" t="s">
        <v>8338</v>
      </c>
      <c r="CW32" s="1008"/>
      <c r="CX32" s="1008"/>
      <c r="CY32" s="1008"/>
      <c r="CZ32" s="1008"/>
      <c r="DA32" s="1009"/>
      <c r="DC32" s="3">
        <v>1</v>
      </c>
    </row>
    <row r="33" spans="1:107" s="701" customFormat="1" ht="21" customHeight="1">
      <c r="A33" s="941" t="s">
        <v>22</v>
      </c>
      <c r="B33" s="957" t="str">
        <f t="shared" si="9"/>
        <v>►</v>
      </c>
      <c r="C33" s="999" cm="1">
        <f t="array" ref="C33">SUMPRODUCT(LEN(D33:J33))</f>
        <v>0</v>
      </c>
      <c r="D33" s="201"/>
      <c r="E33" s="206"/>
      <c r="F33" s="206"/>
      <c r="G33" s="206"/>
      <c r="H33" s="206"/>
      <c r="I33" s="206"/>
      <c r="J33" s="207"/>
      <c r="K33" s="455" t="s">
        <v>22</v>
      </c>
      <c r="L33" s="115" t="s">
        <v>16</v>
      </c>
      <c r="M33" s="3141"/>
      <c r="N33" s="3142"/>
      <c r="O33" s="3141"/>
      <c r="P33" s="3143"/>
      <c r="Q33" s="3144"/>
      <c r="R33" s="3145"/>
      <c r="S33" s="3146"/>
      <c r="T33" s="3147"/>
      <c r="U33" s="3148"/>
      <c r="V33" s="3149"/>
      <c r="W33" s="2109"/>
      <c r="X33" s="3150"/>
      <c r="Y33" s="117"/>
      <c r="Z33" s="3151"/>
      <c r="AA33" s="3152"/>
      <c r="AB33" s="3153"/>
      <c r="AC33" s="3154"/>
      <c r="AD33" s="119"/>
      <c r="AE33" s="262" t="s">
        <v>22</v>
      </c>
      <c r="AF33" s="1035" t="str">
        <f t="shared" si="15"/>
        <v>►</v>
      </c>
      <c r="AG33" s="1036" t="str">
        <f t="shared" si="16"/>
        <v/>
      </c>
      <c r="AH33" s="1037" t="str">
        <f t="shared" si="17"/>
        <v/>
      </c>
      <c r="AI33" s="1036" t="str">
        <f t="shared" si="18"/>
        <v/>
      </c>
      <c r="AJ33" s="1037" t="str">
        <f t="shared" si="19"/>
        <v/>
      </c>
      <c r="AK33" s="1037">
        <f>IF(AND(L33="A",COUNTIF(BJ15:BL62,TRIM(U33))&gt;0),1,0)</f>
        <v>0</v>
      </c>
      <c r="AL33" s="1051" t="str" cm="1">
        <f t="array" ref="AL33">IF(AF33&lt;&gt;"A","",IFERROR((IFERROR(_xlfn.XLOOKUP(TRIM(SUBSTITUTE(U33,CHAR(160)," ")),BJ15:BJ62,BM15:BM62),IFERROR(_xlfn.XLOOKUP(TRIM(SUBSTITUTE(U33,CHAR(160)," ")),BK15:BK62,BM15:BM62),_xlfn.XLOOKUP(TRIM(SUBSTITUTE(U33,CHAR(160)," ")),BL15:BL62,BM15:BM62))))*T33*IF(ISBLANK(Q33),1,Q33)+IFERROR(_xlfn.XLOOKUP("RECHERCHEX",TRIM(L33:AD33),L33:AD33),0),0))</f>
        <v/>
      </c>
      <c r="AM33" s="1038">
        <f t="shared" si="20"/>
        <v>0</v>
      </c>
      <c r="AN33" s="1627" t="str">
        <f t="shared" si="36"/>
        <v/>
      </c>
      <c r="AO33" s="1039">
        <f t="shared" si="22"/>
        <v>0</v>
      </c>
      <c r="AP33" s="1039">
        <f t="shared" si="23"/>
        <v>0</v>
      </c>
      <c r="AQ33" s="1052">
        <f>IF(AO33&gt;0,AS9,0)</f>
        <v>0</v>
      </c>
      <c r="AR33" s="1626" t="str">
        <f>IF(TRIM(AG33)="▼ recette suivante", AG33, IF(AQ33&gt;0, IF(AT9&lt;&gt;"", AT9&amp;"-ou.or.o ❾ + or - &gt;", ""), ""))</f>
        <v/>
      </c>
      <c r="AS33" s="1064"/>
      <c r="AT33" s="1064"/>
      <c r="AU33" s="1053">
        <f t="shared" si="24"/>
        <v>0</v>
      </c>
      <c r="AV33" s="1054">
        <f>IF(AK33,IF(OR(AU33="",N(AU33)&lt;=0.000000001),"",_xlfn.XLOOKUP(AJ33,BJ15:BJ62,BN15:BN62,_xlfn.XLOOKUP(AJ33,BK15:BK62,BN15:BN62,_xlfn.XLOOKUP(AJ33,BL15:BL62,BN15:BN62,"")))),0)</f>
        <v>0</v>
      </c>
      <c r="AW33" s="1067" cm="1">
        <f t="array" ref="AW33">IF(AK33&lt;&gt;1,0,IF(OR(AU33="",N(AU33)&lt;=0.000000001),"",IF(OR(AO33="",N(AO33)&lt;=0.000000001),0,IF(ISNUMBER(AU33),IFERROR(_xlfn.LET(_xlpm.ai_test,TRIM(AJ33),_xlpm.r,IFERROR(_xlfn.XLOOKUP(_xlpm.ai_test,BJ15:BJ62,ROW(BJ15:BJ62),0,1),IFERROR(_xlfn.XLOOKUP(_xlpm.ai_test,BK15:BK62,ROW(BK15:BK62),0,1),_xlfn.XLOOKUP(_xlpm.ai_test,BL15:BL62,ROW(BL15:BL62),0,1))),_xlpm.p,_xlpm.r-MIN(ROW(BJ15:BJ62))+1,_xlpm.f,INDEX(BM15:BM62,_xlpm.p),_xlpm.u,INDEX(BN15:BN62,_xlpm.p),_xlpm.s,INDEX(BP15:BP62,_xlpm.p),_xlpm.q,N(AU33)/_xlpm.f,IF(_xlpm.q&gt;=_xlpm.s,ROUND(_xlpm.q,1)&amp;" "&amp;_xlpm.ai_test&amp;" = "&amp;ROUND(_xlpm.q*_xlpm.f,1)&amp;" "&amp;_xlpm.u,ROUND(_xlpm.q,1)&amp;" "&amp;_xlpm.ai_test)),""),""))))</f>
        <v>0</v>
      </c>
      <c r="AX33" s="1055"/>
      <c r="AY33" s="1053">
        <f t="shared" si="25"/>
        <v>0</v>
      </c>
      <c r="AZ33" s="1054" t="str">
        <f t="shared" si="26"/>
        <v/>
      </c>
      <c r="BA33" s="1056">
        <f t="shared" si="32"/>
        <v>0</v>
      </c>
      <c r="BB33" s="1057" t="str">
        <f t="shared" si="27"/>
        <v/>
      </c>
      <c r="BC33" s="1046"/>
      <c r="BD33" s="1058">
        <f t="shared" si="34"/>
        <v>0</v>
      </c>
      <c r="BE33" s="1048" t="str">
        <f t="shared" si="29"/>
        <v/>
      </c>
      <c r="BF33" s="262" t="s">
        <v>22</v>
      </c>
      <c r="BG33" s="1027">
        <f t="shared" si="30"/>
        <v>0</v>
      </c>
      <c r="BH33" s="1028">
        <f t="shared" si="31"/>
        <v>0</v>
      </c>
      <c r="BI33" s="844"/>
      <c r="BJ33" s="121" t="s">
        <v>107</v>
      </c>
      <c r="BK33" s="121" t="s">
        <v>1390</v>
      </c>
      <c r="BL33" s="121" t="s">
        <v>1373</v>
      </c>
      <c r="BM33" s="1021">
        <f t="shared" si="35"/>
        <v>0.22500000000000001</v>
      </c>
      <c r="BN33" s="1059" t="s">
        <v>1789</v>
      </c>
      <c r="BO33" s="1059" t="s">
        <v>1790</v>
      </c>
      <c r="BP33" s="1011">
        <f t="shared" si="33"/>
        <v>4</v>
      </c>
      <c r="BQ33" s="1060">
        <v>225</v>
      </c>
      <c r="BR33" s="844"/>
      <c r="BS33" s="844"/>
      <c r="BT33" s="844"/>
      <c r="BU33" s="844"/>
      <c r="BV33" s="844"/>
      <c r="BW33" s="844"/>
      <c r="BX33" s="964" t="str">
        <f t="shared" si="10"/>
        <v>►</v>
      </c>
      <c r="BY33" s="2788" t="s">
        <v>1797</v>
      </c>
      <c r="BZ33" s="2788"/>
      <c r="CA33" s="2788"/>
      <c r="CB33" s="2788"/>
      <c r="CC33" s="2788"/>
      <c r="CD33" s="962"/>
      <c r="CE33" s="1016" t="s">
        <v>1779</v>
      </c>
      <c r="CF33" s="1062" t="s">
        <v>1798</v>
      </c>
      <c r="CG33" s="1008"/>
      <c r="CH33" s="1008"/>
      <c r="CI33" s="1008"/>
      <c r="CJ33" s="1008"/>
      <c r="CK33" s="1009"/>
      <c r="CM33" s="1016" t="s">
        <v>1799</v>
      </c>
      <c r="CN33" s="1062" t="s">
        <v>1800</v>
      </c>
      <c r="CO33" s="1008"/>
      <c r="CP33" s="1008"/>
      <c r="CQ33" s="1008"/>
      <c r="CR33" s="1008"/>
      <c r="CS33" s="1009"/>
      <c r="CU33" s="1016" t="s">
        <v>1801</v>
      </c>
      <c r="CV33" s="1062" t="s">
        <v>1802</v>
      </c>
      <c r="CW33" s="1008"/>
      <c r="CX33" s="1008"/>
      <c r="CY33" s="1008"/>
      <c r="CZ33" s="1008"/>
      <c r="DA33" s="1009"/>
      <c r="DC33" s="3">
        <v>1</v>
      </c>
    </row>
    <row r="34" spans="1:107" s="701" customFormat="1" ht="21" customHeight="1">
      <c r="A34" s="941" t="s">
        <v>22</v>
      </c>
      <c r="B34" s="957" t="str">
        <f t="shared" si="9"/>
        <v>►</v>
      </c>
      <c r="C34" s="999" cm="1">
        <f t="array" ref="C34">SUMPRODUCT(LEN(D34:J34))</f>
        <v>0</v>
      </c>
      <c r="D34" s="201"/>
      <c r="E34" s="206"/>
      <c r="F34" s="206"/>
      <c r="G34" s="206"/>
      <c r="H34" s="206"/>
      <c r="I34" s="206"/>
      <c r="J34" s="207"/>
      <c r="K34" s="455" t="s">
        <v>22</v>
      </c>
      <c r="L34" s="115" t="s">
        <v>16</v>
      </c>
      <c r="M34" s="3141"/>
      <c r="N34" s="3142"/>
      <c r="O34" s="3141"/>
      <c r="P34" s="3143"/>
      <c r="Q34" s="3144"/>
      <c r="R34" s="3145"/>
      <c r="S34" s="3146"/>
      <c r="T34" s="3147"/>
      <c r="U34" s="3148"/>
      <c r="V34" s="3149"/>
      <c r="W34" s="2109"/>
      <c r="X34" s="3150"/>
      <c r="Y34" s="117"/>
      <c r="Z34" s="3151"/>
      <c r="AA34" s="3152"/>
      <c r="AB34" s="3153"/>
      <c r="AC34" s="3154"/>
      <c r="AD34" s="119"/>
      <c r="AE34" s="262" t="s">
        <v>22</v>
      </c>
      <c r="AF34" s="1035" t="str">
        <f t="shared" si="15"/>
        <v>►</v>
      </c>
      <c r="AG34" s="1036" t="str">
        <f t="shared" si="16"/>
        <v/>
      </c>
      <c r="AH34" s="1037" t="str">
        <f t="shared" si="17"/>
        <v/>
      </c>
      <c r="AI34" s="1036" t="str">
        <f t="shared" si="18"/>
        <v/>
      </c>
      <c r="AJ34" s="1037" t="str">
        <f t="shared" si="19"/>
        <v/>
      </c>
      <c r="AK34" s="1037">
        <f>IF(AND(L34="A",COUNTIF(BJ15:BL62,TRIM(U34))&gt;0),1,0)</f>
        <v>0</v>
      </c>
      <c r="AL34" s="1051" t="str" cm="1">
        <f t="array" ref="AL34">IF(AF34&lt;&gt;"A","",IFERROR((IFERROR(_xlfn.XLOOKUP(TRIM(SUBSTITUTE(U34,CHAR(160)," ")),BJ15:BJ62,BM15:BM62),IFERROR(_xlfn.XLOOKUP(TRIM(SUBSTITUTE(U34,CHAR(160)," ")),BK15:BK62,BM15:BM62),_xlfn.XLOOKUP(TRIM(SUBSTITUTE(U34,CHAR(160)," ")),BL15:BL62,BM15:BM62))))*T34*IF(ISBLANK(Q34),1,Q34)+IFERROR(_xlfn.XLOOKUP("RECHERCHEX",TRIM(L34:AD34),L34:AD34),0),0))</f>
        <v/>
      </c>
      <c r="AM34" s="1038">
        <f t="shared" si="20"/>
        <v>0</v>
      </c>
      <c r="AN34" s="1627" t="str">
        <f t="shared" si="36"/>
        <v/>
      </c>
      <c r="AO34" s="1039">
        <f t="shared" si="22"/>
        <v>0</v>
      </c>
      <c r="AP34" s="1039">
        <f t="shared" si="23"/>
        <v>0</v>
      </c>
      <c r="AQ34" s="1040">
        <f>IF(AO34&gt;0,AS9,0)</f>
        <v>0</v>
      </c>
      <c r="AR34" s="1628" t="str">
        <f>IF(TRIM(AG34)="▼ recette suivante", AG34, IF(AQ34&gt;0, IF(AT9&lt;&gt;"", AT9&amp;"-ou.or.o ❾ + or - &gt;", ""), ""))</f>
        <v/>
      </c>
      <c r="AS34" s="1064"/>
      <c r="AT34" s="1064"/>
      <c r="AU34" s="1042">
        <f t="shared" si="24"/>
        <v>0</v>
      </c>
      <c r="AV34" s="1043">
        <f>IF(AK34,IF(OR(AU34="",N(AU34)&lt;=0.000000001),"",_xlfn.XLOOKUP(AJ34,BJ15:BJ62,BN15:BN62,_xlfn.XLOOKUP(AJ34,BK15:BK62,BN15:BN62,_xlfn.XLOOKUP(AJ34,BL15:BL62,BN15:BN62,"")))),0)</f>
        <v>0</v>
      </c>
      <c r="AW34" s="1065" cm="1">
        <f t="array" ref="AW34">IF(AK34&lt;&gt;1,0,IF(OR(AU34="",N(AU34)&lt;=0.000000001),"",IF(OR(AO34="",N(AO34)&lt;=0.000000001),0,IF(ISNUMBER(AU34),IFERROR(_xlfn.LET(_xlpm.ai_test,TRIM(AJ34),_xlpm.r,IFERROR(_xlfn.XLOOKUP(_xlpm.ai_test,BJ15:BJ62,ROW(BJ15:BJ62),0,1),IFERROR(_xlfn.XLOOKUP(_xlpm.ai_test,BK15:BK62,ROW(BK15:BK62),0,1),_xlfn.XLOOKUP(_xlpm.ai_test,BL15:BL62,ROW(BL15:BL62),0,1))),_xlpm.p,_xlpm.r-MIN(ROW(BJ15:BJ62))+1,_xlpm.f,INDEX(BM15:BM62,_xlpm.p),_xlpm.u,INDEX(BN15:BN62,_xlpm.p),_xlpm.s,INDEX(BP15:BP62,_xlpm.p),_xlpm.q,N(AU34)/_xlpm.f,IF(_xlpm.q&gt;=_xlpm.s,ROUND(_xlpm.q,1)&amp;" "&amp;_xlpm.ai_test&amp;" = "&amp;ROUND(_xlpm.q*_xlpm.f,1)&amp;" "&amp;_xlpm.u,ROUND(_xlpm.q,1)&amp;" "&amp;_xlpm.ai_test)),""),""))))</f>
        <v>0</v>
      </c>
      <c r="AX34" s="1055"/>
      <c r="AY34" s="1042">
        <f t="shared" si="25"/>
        <v>0</v>
      </c>
      <c r="AZ34" s="1043" t="str">
        <f t="shared" si="26"/>
        <v/>
      </c>
      <c r="BA34" s="1044">
        <f t="shared" si="32"/>
        <v>0</v>
      </c>
      <c r="BB34" s="1045" t="str">
        <f t="shared" si="27"/>
        <v/>
      </c>
      <c r="BC34" s="1046"/>
      <c r="BD34" s="1047">
        <f t="shared" si="34"/>
        <v>0</v>
      </c>
      <c r="BE34" s="1048" t="str">
        <f t="shared" si="29"/>
        <v/>
      </c>
      <c r="BF34" s="262" t="s">
        <v>22</v>
      </c>
      <c r="BG34" s="1027">
        <f t="shared" si="30"/>
        <v>0</v>
      </c>
      <c r="BH34" s="1028">
        <f t="shared" si="31"/>
        <v>0</v>
      </c>
      <c r="BI34" s="844"/>
      <c r="BJ34" s="1069" t="s">
        <v>1803</v>
      </c>
      <c r="BK34" s="1069" t="s">
        <v>1804</v>
      </c>
      <c r="BL34" s="1069" t="s">
        <v>1805</v>
      </c>
      <c r="BM34" s="1021">
        <f t="shared" si="35"/>
        <v>0.11799999999999999</v>
      </c>
      <c r="BN34" s="1059" t="s">
        <v>1789</v>
      </c>
      <c r="BO34" s="1059" t="s">
        <v>1790</v>
      </c>
      <c r="BP34" s="1011">
        <f t="shared" si="33"/>
        <v>8</v>
      </c>
      <c r="BQ34" s="1060">
        <v>118</v>
      </c>
      <c r="BR34" s="844"/>
      <c r="BS34" s="844"/>
      <c r="BT34" s="844"/>
      <c r="BU34" s="844"/>
      <c r="BV34" s="844"/>
      <c r="BW34" s="844"/>
      <c r="BX34" s="964" t="str">
        <f t="shared" si="10"/>
        <v>►</v>
      </c>
      <c r="BY34" s="2788"/>
      <c r="BZ34" s="2788"/>
      <c r="CA34" s="2788"/>
      <c r="CB34" s="2788"/>
      <c r="CC34" s="2788"/>
      <c r="CD34" s="962"/>
      <c r="CE34" s="1016"/>
      <c r="CF34" s="1062"/>
      <c r="CG34" s="1008"/>
      <c r="CH34" s="1008"/>
      <c r="CI34" s="1008"/>
      <c r="CJ34" s="1008"/>
      <c r="CK34" s="1009"/>
      <c r="CM34" s="1016"/>
      <c r="CN34" s="1062"/>
      <c r="CO34" s="1008"/>
      <c r="CP34" s="1008"/>
      <c r="CQ34" s="1008"/>
      <c r="CR34" s="1008"/>
      <c r="CS34" s="1009"/>
      <c r="CU34" s="1016"/>
      <c r="CV34" s="1062"/>
      <c r="CW34" s="1008"/>
      <c r="CX34" s="1008"/>
      <c r="CY34" s="1008"/>
      <c r="CZ34" s="1008"/>
      <c r="DA34" s="1009"/>
      <c r="DC34" s="3">
        <v>1</v>
      </c>
    </row>
    <row r="35" spans="1:107" s="701" customFormat="1" ht="21" customHeight="1">
      <c r="A35" s="941" t="s">
        <v>22</v>
      </c>
      <c r="B35" s="957" t="str">
        <f t="shared" si="9"/>
        <v>►</v>
      </c>
      <c r="C35" s="999" cm="1">
        <f t="array" ref="C35">SUMPRODUCT(LEN(D35:J35))</f>
        <v>0</v>
      </c>
      <c r="D35" s="201"/>
      <c r="E35" s="206"/>
      <c r="F35" s="206"/>
      <c r="G35" s="206"/>
      <c r="H35" s="206"/>
      <c r="I35" s="206"/>
      <c r="J35" s="207"/>
      <c r="K35" s="455" t="s">
        <v>22</v>
      </c>
      <c r="L35" s="115" t="s">
        <v>16</v>
      </c>
      <c r="M35" s="3141"/>
      <c r="N35" s="3142"/>
      <c r="O35" s="3141"/>
      <c r="P35" s="3143"/>
      <c r="Q35" s="3144"/>
      <c r="R35" s="3145"/>
      <c r="S35" s="3146"/>
      <c r="T35" s="3147"/>
      <c r="U35" s="3148"/>
      <c r="V35" s="3149"/>
      <c r="W35" s="2109"/>
      <c r="X35" s="3150"/>
      <c r="Y35" s="117"/>
      <c r="Z35" s="3151"/>
      <c r="AA35" s="3152"/>
      <c r="AB35" s="3153"/>
      <c r="AC35" s="3154"/>
      <c r="AD35" s="119"/>
      <c r="AE35" s="262" t="s">
        <v>22</v>
      </c>
      <c r="AF35" s="1035" t="str">
        <f t="shared" si="15"/>
        <v>►</v>
      </c>
      <c r="AG35" s="1036" t="str">
        <f t="shared" si="16"/>
        <v/>
      </c>
      <c r="AH35" s="1037" t="str">
        <f t="shared" si="17"/>
        <v/>
      </c>
      <c r="AI35" s="1036" t="str">
        <f t="shared" si="18"/>
        <v/>
      </c>
      <c r="AJ35" s="1037" t="str">
        <f t="shared" si="19"/>
        <v/>
      </c>
      <c r="AK35" s="1037">
        <f>IF(AND(L35="A",COUNTIF(BJ15:BL62,TRIM(U35))&gt;0),1,0)</f>
        <v>0</v>
      </c>
      <c r="AL35" s="1051" t="str" cm="1">
        <f t="array" ref="AL35">IF(AF35&lt;&gt;"A","",IFERROR((IFERROR(_xlfn.XLOOKUP(TRIM(SUBSTITUTE(U35,CHAR(160)," ")),BJ15:BJ62,BM15:BM62),IFERROR(_xlfn.XLOOKUP(TRIM(SUBSTITUTE(U35,CHAR(160)," ")),BK15:BK62,BM15:BM62),_xlfn.XLOOKUP(TRIM(SUBSTITUTE(U35,CHAR(160)," ")),BL15:BL62,BM15:BM62))))*T35*IF(ISBLANK(Q35),1,Q35)+IFERROR(_xlfn.XLOOKUP("RECHERCHEX",TRIM(L35:AD35),L35:AD35),0),0))</f>
        <v/>
      </c>
      <c r="AM35" s="1038">
        <f t="shared" si="20"/>
        <v>0</v>
      </c>
      <c r="AN35" s="1627" t="str">
        <f t="shared" si="36"/>
        <v/>
      </c>
      <c r="AO35" s="1039">
        <f t="shared" si="22"/>
        <v>0</v>
      </c>
      <c r="AP35" s="1039">
        <f t="shared" si="23"/>
        <v>0</v>
      </c>
      <c r="AQ35" s="1052">
        <f>IF(AO35&gt;0,AS9,0)</f>
        <v>0</v>
      </c>
      <c r="AR35" s="1626" t="str">
        <f>IF(TRIM(AG35)="▼ recette suivante", AG35, IF(AQ35&gt;0, IF(AT9&lt;&gt;"", AT9&amp;"-ou.or.o ❾ + or - &gt;", ""), ""))</f>
        <v/>
      </c>
      <c r="AS35" s="1064"/>
      <c r="AT35" s="1064"/>
      <c r="AU35" s="1053">
        <f t="shared" si="24"/>
        <v>0</v>
      </c>
      <c r="AV35" s="1054">
        <f>IF(AK35,IF(OR(AU35="",N(AU35)&lt;=0.000000001),"",_xlfn.XLOOKUP(AJ35,BJ15:BJ62,BN15:BN62,_xlfn.XLOOKUP(AJ35,BK15:BK62,BN15:BN62,_xlfn.XLOOKUP(AJ35,BL15:BL62,BN15:BN62,"")))),0)</f>
        <v>0</v>
      </c>
      <c r="AW35" s="1067" cm="1">
        <f t="array" ref="AW35">IF(AK35&lt;&gt;1,0,IF(OR(AU35="",N(AU35)&lt;=0.000000001),"",IF(OR(AO35="",N(AO35)&lt;=0.000000001),0,IF(ISNUMBER(AU35),IFERROR(_xlfn.LET(_xlpm.ai_test,TRIM(AJ35),_xlpm.r,IFERROR(_xlfn.XLOOKUP(_xlpm.ai_test,BJ15:BJ62,ROW(BJ15:BJ62),0,1),IFERROR(_xlfn.XLOOKUP(_xlpm.ai_test,BK15:BK62,ROW(BK15:BK62),0,1),_xlfn.XLOOKUP(_xlpm.ai_test,BL15:BL62,ROW(BL15:BL62),0,1))),_xlpm.p,_xlpm.r-MIN(ROW(BJ15:BJ62))+1,_xlpm.f,INDEX(BM15:BM62,_xlpm.p),_xlpm.u,INDEX(BN15:BN62,_xlpm.p),_xlpm.s,INDEX(BP15:BP62,_xlpm.p),_xlpm.q,N(AU35)/_xlpm.f,IF(_xlpm.q&gt;=_xlpm.s,ROUND(_xlpm.q,1)&amp;" "&amp;_xlpm.ai_test&amp;" = "&amp;ROUND(_xlpm.q*_xlpm.f,1)&amp;" "&amp;_xlpm.u,ROUND(_xlpm.q,1)&amp;" "&amp;_xlpm.ai_test)),""),""))))</f>
        <v>0</v>
      </c>
      <c r="AX35" s="1055"/>
      <c r="AY35" s="1053">
        <f t="shared" si="25"/>
        <v>0</v>
      </c>
      <c r="AZ35" s="1054" t="str">
        <f t="shared" si="26"/>
        <v/>
      </c>
      <c r="BA35" s="1056">
        <f t="shared" si="32"/>
        <v>0</v>
      </c>
      <c r="BB35" s="1057" t="str">
        <f t="shared" si="27"/>
        <v/>
      </c>
      <c r="BC35" s="1046"/>
      <c r="BD35" s="1058">
        <f t="shared" si="34"/>
        <v>0</v>
      </c>
      <c r="BE35" s="1048" t="str">
        <f t="shared" si="29"/>
        <v/>
      </c>
      <c r="BF35" s="262" t="s">
        <v>22</v>
      </c>
      <c r="BG35" s="1027">
        <f t="shared" si="30"/>
        <v>0</v>
      </c>
      <c r="BH35" s="1028">
        <f t="shared" si="31"/>
        <v>0</v>
      </c>
      <c r="BI35" s="844"/>
      <c r="BJ35" s="1069" t="s">
        <v>1806</v>
      </c>
      <c r="BK35" s="1069" t="s">
        <v>1807</v>
      </c>
      <c r="BL35" s="1069" t="s">
        <v>1808</v>
      </c>
      <c r="BM35" s="1021">
        <f t="shared" si="35"/>
        <v>0.25</v>
      </c>
      <c r="BN35" s="1059" t="s">
        <v>1789</v>
      </c>
      <c r="BO35" s="1059" t="s">
        <v>1790</v>
      </c>
      <c r="BP35" s="1011">
        <f t="shared" si="33"/>
        <v>4</v>
      </c>
      <c r="BQ35" s="1060">
        <v>250</v>
      </c>
      <c r="BR35" s="844"/>
      <c r="BS35" s="844"/>
      <c r="BT35" s="844"/>
      <c r="BU35" s="844"/>
      <c r="BV35" s="844"/>
      <c r="BW35" s="844"/>
      <c r="BX35" s="964" t="str">
        <f t="shared" si="10"/>
        <v>►</v>
      </c>
      <c r="BY35" s="1015"/>
      <c r="BZ35" s="849"/>
      <c r="CA35" s="849"/>
      <c r="CB35" s="850"/>
      <c r="CC35" s="850"/>
      <c r="CD35" s="962"/>
      <c r="CE35" s="1031" t="s">
        <v>1781</v>
      </c>
      <c r="CF35" s="1062" t="s">
        <v>1809</v>
      </c>
      <c r="CG35" s="1008"/>
      <c r="CH35" s="1008"/>
      <c r="CI35" s="1008"/>
      <c r="CJ35" s="1008"/>
      <c r="CK35" s="1009"/>
      <c r="CM35" s="1031" t="s">
        <v>1720</v>
      </c>
      <c r="CN35" s="1062" t="s">
        <v>1810</v>
      </c>
      <c r="CO35" s="1008"/>
      <c r="CP35" s="1008"/>
      <c r="CQ35" s="1008"/>
      <c r="CR35" s="1008"/>
      <c r="CS35" s="1009"/>
      <c r="CU35" s="1031" t="s">
        <v>1738</v>
      </c>
      <c r="CV35" s="1062" t="s">
        <v>1811</v>
      </c>
      <c r="CW35" s="1008"/>
      <c r="CX35" s="1008"/>
      <c r="CY35" s="1008"/>
      <c r="CZ35" s="1008"/>
      <c r="DA35" s="1009"/>
      <c r="DC35" s="3">
        <v>1</v>
      </c>
    </row>
    <row r="36" spans="1:107" s="701" customFormat="1" ht="21" customHeight="1">
      <c r="A36" s="941" t="s">
        <v>22</v>
      </c>
      <c r="B36" s="957" t="str">
        <f t="shared" si="9"/>
        <v>►</v>
      </c>
      <c r="C36" s="999" cm="1">
        <f t="array" ref="C36">SUMPRODUCT(LEN(D36:J36))</f>
        <v>0</v>
      </c>
      <c r="D36" s="201"/>
      <c r="E36" s="206"/>
      <c r="F36" s="206"/>
      <c r="G36" s="206"/>
      <c r="H36" s="206"/>
      <c r="I36" s="206"/>
      <c r="J36" s="207"/>
      <c r="K36" s="455" t="s">
        <v>22</v>
      </c>
      <c r="L36" s="115" t="s">
        <v>16</v>
      </c>
      <c r="M36" s="3141"/>
      <c r="N36" s="3142"/>
      <c r="O36" s="3141"/>
      <c r="P36" s="3143"/>
      <c r="Q36" s="3144"/>
      <c r="R36" s="3145"/>
      <c r="S36" s="3146"/>
      <c r="T36" s="3147"/>
      <c r="U36" s="3148"/>
      <c r="V36" s="3149"/>
      <c r="W36" s="2109"/>
      <c r="X36" s="3150"/>
      <c r="Y36" s="117"/>
      <c r="Z36" s="3151"/>
      <c r="AA36" s="3152"/>
      <c r="AB36" s="3153"/>
      <c r="AC36" s="3154"/>
      <c r="AD36" s="119"/>
      <c r="AE36" s="262" t="s">
        <v>22</v>
      </c>
      <c r="AF36" s="1035" t="str">
        <f t="shared" si="15"/>
        <v>►</v>
      </c>
      <c r="AG36" s="1036" t="str">
        <f t="shared" si="16"/>
        <v/>
      </c>
      <c r="AH36" s="1037" t="str">
        <f t="shared" si="17"/>
        <v/>
      </c>
      <c r="AI36" s="1036" t="str">
        <f t="shared" si="18"/>
        <v/>
      </c>
      <c r="AJ36" s="1037" t="str">
        <f t="shared" si="19"/>
        <v/>
      </c>
      <c r="AK36" s="1037">
        <f>IF(AND(L36="A",COUNTIF(BJ15:BL62,TRIM(U36))&gt;0),1,0)</f>
        <v>0</v>
      </c>
      <c r="AL36" s="1051" t="str" cm="1">
        <f t="array" ref="AL36">IF(AF36&lt;&gt;"A","",IFERROR((IFERROR(_xlfn.XLOOKUP(TRIM(SUBSTITUTE(U36,CHAR(160)," ")),BJ15:BJ62,BM15:BM62),IFERROR(_xlfn.XLOOKUP(TRIM(SUBSTITUTE(U36,CHAR(160)," ")),BK15:BK62,BM15:BM62),_xlfn.XLOOKUP(TRIM(SUBSTITUTE(U36,CHAR(160)," ")),BL15:BL62,BM15:BM62))))*T36*IF(ISBLANK(Q36),1,Q36)+IFERROR(_xlfn.XLOOKUP("RECHERCHEX",TRIM(L36:AD36),L36:AD36),0),0))</f>
        <v/>
      </c>
      <c r="AM36" s="1038">
        <f t="shared" si="20"/>
        <v>0</v>
      </c>
      <c r="AN36" s="1627" t="str">
        <f t="shared" si="36"/>
        <v/>
      </c>
      <c r="AO36" s="1039">
        <f t="shared" si="22"/>
        <v>0</v>
      </c>
      <c r="AP36" s="1039">
        <f t="shared" si="23"/>
        <v>0</v>
      </c>
      <c r="AQ36" s="1040">
        <f>IF(AO36&gt;0,AS9,0)</f>
        <v>0</v>
      </c>
      <c r="AR36" s="1628" t="str">
        <f>IF(TRIM(AG36)="▼ recette suivante", AG36, IF(AQ36&gt;0, IF(AT9&lt;&gt;"", AT9&amp;"-ou.or.o ❾ + or - &gt;", ""), ""))</f>
        <v/>
      </c>
      <c r="AS36" s="1064"/>
      <c r="AT36" s="1064"/>
      <c r="AU36" s="1042">
        <f t="shared" si="24"/>
        <v>0</v>
      </c>
      <c r="AV36" s="1043">
        <f>IF(AK36,IF(OR(AU36="",N(AU36)&lt;=0.000000001),"",_xlfn.XLOOKUP(AJ36,BJ15:BJ62,BN15:BN62,_xlfn.XLOOKUP(AJ36,BK15:BK62,BN15:BN62,_xlfn.XLOOKUP(AJ36,BL15:BL62,BN15:BN62,"")))),0)</f>
        <v>0</v>
      </c>
      <c r="AW36" s="1065" cm="1">
        <f t="array" ref="AW36">IF(AK36&lt;&gt;1,0,IF(OR(AU36="",N(AU36)&lt;=0.000000001),"",IF(OR(AO36="",N(AO36)&lt;=0.000000001),0,IF(ISNUMBER(AU36),IFERROR(_xlfn.LET(_xlpm.ai_test,TRIM(AJ36),_xlpm.r,IFERROR(_xlfn.XLOOKUP(_xlpm.ai_test,BJ15:BJ62,ROW(BJ15:BJ62),0,1),IFERROR(_xlfn.XLOOKUP(_xlpm.ai_test,BK15:BK62,ROW(BK15:BK62),0,1),_xlfn.XLOOKUP(_xlpm.ai_test,BL15:BL62,ROW(BL15:BL62),0,1))),_xlpm.p,_xlpm.r-MIN(ROW(BJ15:BJ62))+1,_xlpm.f,INDEX(BM15:BM62,_xlpm.p),_xlpm.u,INDEX(BN15:BN62,_xlpm.p),_xlpm.s,INDEX(BP15:BP62,_xlpm.p),_xlpm.q,N(AU36)/_xlpm.f,IF(_xlpm.q&gt;=_xlpm.s,ROUND(_xlpm.q,1)&amp;" "&amp;_xlpm.ai_test&amp;" = "&amp;ROUND(_xlpm.q*_xlpm.f,1)&amp;" "&amp;_xlpm.u,ROUND(_xlpm.q,1)&amp;" "&amp;_xlpm.ai_test)),""),""))))</f>
        <v>0</v>
      </c>
      <c r="AX36" s="1055"/>
      <c r="AY36" s="1042">
        <f t="shared" si="25"/>
        <v>0</v>
      </c>
      <c r="AZ36" s="1043" t="str">
        <f t="shared" si="26"/>
        <v/>
      </c>
      <c r="BA36" s="1044">
        <f t="shared" si="32"/>
        <v>0</v>
      </c>
      <c r="BB36" s="1045" t="str">
        <f t="shared" si="27"/>
        <v/>
      </c>
      <c r="BC36" s="1046"/>
      <c r="BD36" s="1047">
        <f t="shared" si="34"/>
        <v>0</v>
      </c>
      <c r="BE36" s="1048" t="str">
        <f t="shared" si="29"/>
        <v/>
      </c>
      <c r="BF36" s="262" t="s">
        <v>22</v>
      </c>
      <c r="BG36" s="1027">
        <f t="shared" si="30"/>
        <v>0</v>
      </c>
      <c r="BH36" s="1028">
        <f t="shared" si="31"/>
        <v>0</v>
      </c>
      <c r="BI36" s="844"/>
      <c r="BJ36" s="1069" t="s">
        <v>1812</v>
      </c>
      <c r="BK36" s="1069" t="s">
        <v>1813</v>
      </c>
      <c r="BL36" s="1069" t="s">
        <v>1814</v>
      </c>
      <c r="BM36" s="1021">
        <f t="shared" si="35"/>
        <v>0.15</v>
      </c>
      <c r="BN36" s="1059" t="s">
        <v>1789</v>
      </c>
      <c r="BO36" s="1059" t="s">
        <v>1790</v>
      </c>
      <c r="BP36" s="1011">
        <f t="shared" si="33"/>
        <v>7</v>
      </c>
      <c r="BQ36" s="1060">
        <v>150</v>
      </c>
      <c r="BR36" s="844"/>
      <c r="BS36" s="844"/>
      <c r="BT36" s="844"/>
      <c r="BU36" s="844"/>
      <c r="BV36" s="844"/>
      <c r="BW36" s="844"/>
      <c r="BX36" s="964" t="str">
        <f t="shared" si="10"/>
        <v>►</v>
      </c>
      <c r="BY36" s="2798" t="s">
        <v>1815</v>
      </c>
      <c r="BZ36" s="2798"/>
      <c r="CA36" s="2798"/>
      <c r="CB36" s="2798"/>
      <c r="CC36" s="2798"/>
      <c r="CD36" s="962"/>
      <c r="CE36" s="1016"/>
      <c r="CF36" s="1062"/>
      <c r="CG36" s="1008"/>
      <c r="CH36" s="1008"/>
      <c r="CI36" s="1008"/>
      <c r="CJ36" s="1008"/>
      <c r="CK36" s="1009"/>
      <c r="CM36" s="1016"/>
      <c r="CN36" s="1062"/>
      <c r="CO36" s="1008"/>
      <c r="CP36" s="1008"/>
      <c r="CQ36" s="1008"/>
      <c r="CR36" s="1008"/>
      <c r="CS36" s="1009"/>
      <c r="CU36" s="1016"/>
      <c r="CV36" s="1062"/>
      <c r="CW36" s="1008"/>
      <c r="CX36" s="1008"/>
      <c r="CY36" s="1008"/>
      <c r="CZ36" s="1008"/>
      <c r="DA36" s="1009"/>
      <c r="DC36" s="3">
        <v>1</v>
      </c>
    </row>
    <row r="37" spans="1:107" s="701" customFormat="1" ht="21" customHeight="1">
      <c r="A37" s="941" t="s">
        <v>22</v>
      </c>
      <c r="B37" s="957" t="str">
        <f t="shared" si="9"/>
        <v>►</v>
      </c>
      <c r="C37" s="999" cm="1">
        <f t="array" ref="C37">SUMPRODUCT(LEN(D37:J37))</f>
        <v>0</v>
      </c>
      <c r="D37" s="201"/>
      <c r="E37" s="206"/>
      <c r="F37" s="206"/>
      <c r="G37" s="206"/>
      <c r="H37" s="206"/>
      <c r="I37" s="206"/>
      <c r="J37" s="207"/>
      <c r="K37" s="455" t="s">
        <v>22</v>
      </c>
      <c r="L37" s="115" t="s">
        <v>16</v>
      </c>
      <c r="M37" s="3141"/>
      <c r="N37" s="3142"/>
      <c r="O37" s="3141"/>
      <c r="P37" s="3143"/>
      <c r="Q37" s="3144"/>
      <c r="R37" s="3145"/>
      <c r="S37" s="3146"/>
      <c r="T37" s="3147"/>
      <c r="U37" s="3148"/>
      <c r="V37" s="3149"/>
      <c r="W37" s="2109"/>
      <c r="X37" s="3150"/>
      <c r="Y37" s="117"/>
      <c r="Z37" s="3151"/>
      <c r="AA37" s="3152"/>
      <c r="AB37" s="3153"/>
      <c r="AC37" s="3154"/>
      <c r="AD37" s="119"/>
      <c r="AE37" s="262" t="s">
        <v>22</v>
      </c>
      <c r="AF37" s="1035" t="str">
        <f t="shared" si="15"/>
        <v>►</v>
      </c>
      <c r="AG37" s="1036" t="str">
        <f t="shared" si="16"/>
        <v/>
      </c>
      <c r="AH37" s="1037" t="str">
        <f t="shared" si="17"/>
        <v/>
      </c>
      <c r="AI37" s="1036" t="str">
        <f t="shared" si="18"/>
        <v/>
      </c>
      <c r="AJ37" s="1037" t="str">
        <f t="shared" si="19"/>
        <v/>
      </c>
      <c r="AK37" s="1037">
        <f>IF(AND(L37="A",COUNTIF(BJ15:BL62,TRIM(U37))&gt;0),1,0)</f>
        <v>0</v>
      </c>
      <c r="AL37" s="1051" t="str" cm="1">
        <f t="array" ref="AL37">IF(AF37&lt;&gt;"A","",IFERROR((IFERROR(_xlfn.XLOOKUP(TRIM(SUBSTITUTE(U37,CHAR(160)," ")),BJ15:BJ62,BM15:BM62),IFERROR(_xlfn.XLOOKUP(TRIM(SUBSTITUTE(U37,CHAR(160)," ")),BK15:BK62,BM15:BM62),_xlfn.XLOOKUP(TRIM(SUBSTITUTE(U37,CHAR(160)," ")),BL15:BL62,BM15:BM62))))*T37*IF(ISBLANK(Q37),1,Q37)+IFERROR(_xlfn.XLOOKUP("RECHERCHEX",TRIM(L37:AD37),L37:AD37),0),0))</f>
        <v/>
      </c>
      <c r="AM37" s="1038">
        <f t="shared" si="20"/>
        <v>0</v>
      </c>
      <c r="AN37" s="1627" t="str">
        <f t="shared" si="36"/>
        <v/>
      </c>
      <c r="AO37" s="1039">
        <f t="shared" si="22"/>
        <v>0</v>
      </c>
      <c r="AP37" s="1039">
        <f t="shared" si="23"/>
        <v>0</v>
      </c>
      <c r="AQ37" s="1052">
        <f>IF(AO37&gt;0,AS9,0)</f>
        <v>0</v>
      </c>
      <c r="AR37" s="1626" t="str">
        <f>IF(TRIM(AG37)="▼ recette suivante", AG37, IF(AQ37&gt;0, IF(AT9&lt;&gt;"", AT9&amp;"-ou.or.o ❾ + or - &gt;", ""), ""))</f>
        <v/>
      </c>
      <c r="AS37" s="1064"/>
      <c r="AT37" s="1064"/>
      <c r="AU37" s="1053">
        <f t="shared" si="24"/>
        <v>0</v>
      </c>
      <c r="AV37" s="1054">
        <f>IF(AK37,IF(OR(AU37="",N(AU37)&lt;=0.000000001),"",_xlfn.XLOOKUP(AJ37,BJ15:BJ62,BN15:BN62,_xlfn.XLOOKUP(AJ37,BK15:BK62,BN15:BN62,_xlfn.XLOOKUP(AJ37,BL15:BL62,BN15:BN62,"")))),0)</f>
        <v>0</v>
      </c>
      <c r="AW37" s="1067" cm="1">
        <f t="array" ref="AW37">IF(AK37&lt;&gt;1,0,IF(OR(AU37="",N(AU37)&lt;=0.000000001),"",IF(OR(AO37="",N(AO37)&lt;=0.000000001),0,IF(ISNUMBER(AU37),IFERROR(_xlfn.LET(_xlpm.ai_test,TRIM(AJ37),_xlpm.r,IFERROR(_xlfn.XLOOKUP(_xlpm.ai_test,BJ15:BJ62,ROW(BJ15:BJ62),0,1),IFERROR(_xlfn.XLOOKUP(_xlpm.ai_test,BK15:BK62,ROW(BK15:BK62),0,1),_xlfn.XLOOKUP(_xlpm.ai_test,BL15:BL62,ROW(BL15:BL62),0,1))),_xlpm.p,_xlpm.r-MIN(ROW(BJ15:BJ62))+1,_xlpm.f,INDEX(BM15:BM62,_xlpm.p),_xlpm.u,INDEX(BN15:BN62,_xlpm.p),_xlpm.s,INDEX(BP15:BP62,_xlpm.p),_xlpm.q,N(AU37)/_xlpm.f,IF(_xlpm.q&gt;=_xlpm.s,ROUND(_xlpm.q,1)&amp;" "&amp;_xlpm.ai_test&amp;" = "&amp;ROUND(_xlpm.q*_xlpm.f,1)&amp;" "&amp;_xlpm.u,ROUND(_xlpm.q,1)&amp;" "&amp;_xlpm.ai_test)),""),""))))</f>
        <v>0</v>
      </c>
      <c r="AX37" s="1055"/>
      <c r="AY37" s="1053">
        <f t="shared" si="25"/>
        <v>0</v>
      </c>
      <c r="AZ37" s="1054" t="str">
        <f t="shared" si="26"/>
        <v/>
      </c>
      <c r="BA37" s="1056">
        <f t="shared" si="32"/>
        <v>0</v>
      </c>
      <c r="BB37" s="1057" t="str">
        <f t="shared" si="27"/>
        <v/>
      </c>
      <c r="BC37" s="1046"/>
      <c r="BD37" s="1058">
        <f t="shared" si="34"/>
        <v>0</v>
      </c>
      <c r="BE37" s="1048" t="str">
        <f t="shared" si="29"/>
        <v/>
      </c>
      <c r="BF37" s="262" t="s">
        <v>22</v>
      </c>
      <c r="BG37" s="1027">
        <f t="shared" si="30"/>
        <v>0</v>
      </c>
      <c r="BH37" s="1028">
        <f t="shared" si="31"/>
        <v>0</v>
      </c>
      <c r="BI37" s="844"/>
      <c r="BJ37" s="1069" t="s">
        <v>121</v>
      </c>
      <c r="BK37" s="173" t="s">
        <v>1385</v>
      </c>
      <c r="BL37" s="138" t="s">
        <v>1368</v>
      </c>
      <c r="BM37" s="1021">
        <f t="shared" si="35"/>
        <v>0.35</v>
      </c>
      <c r="BN37" s="1059" t="s">
        <v>1789</v>
      </c>
      <c r="BO37" s="1059" t="s">
        <v>1790</v>
      </c>
      <c r="BP37" s="1011">
        <f t="shared" si="33"/>
        <v>3</v>
      </c>
      <c r="BQ37" s="1060">
        <v>350</v>
      </c>
      <c r="BR37" s="844"/>
      <c r="BS37" s="844"/>
      <c r="BT37" s="844"/>
      <c r="BU37" s="844"/>
      <c r="BV37" s="844"/>
      <c r="BW37" s="844"/>
      <c r="BX37" s="964" t="str">
        <f t="shared" si="10"/>
        <v>►</v>
      </c>
      <c r="BY37" s="2798"/>
      <c r="BZ37" s="2798"/>
      <c r="CA37" s="2798"/>
      <c r="CB37" s="2798"/>
      <c r="CC37" s="2798"/>
      <c r="CD37" s="962"/>
      <c r="CE37" s="1070" t="s">
        <v>1816</v>
      </c>
      <c r="CF37" s="1071"/>
      <c r="CG37" s="1071"/>
      <c r="CH37" s="129"/>
      <c r="CI37" s="129"/>
      <c r="CJ37" s="129"/>
      <c r="CK37" s="859"/>
      <c r="CM37" s="1070" t="s">
        <v>1817</v>
      </c>
      <c r="CN37" s="1071"/>
      <c r="CO37" s="1071"/>
      <c r="CP37" s="129"/>
      <c r="CQ37" s="129"/>
      <c r="CR37" s="129"/>
      <c r="CS37" s="859"/>
      <c r="CU37" s="1070" t="s">
        <v>1818</v>
      </c>
      <c r="CV37" s="1071"/>
      <c r="CW37" s="1071"/>
      <c r="CX37" s="129"/>
      <c r="CY37" s="129"/>
      <c r="CZ37" s="129"/>
      <c r="DA37" s="859"/>
      <c r="DC37" s="3">
        <v>1</v>
      </c>
    </row>
    <row r="38" spans="1:107" s="701" customFormat="1" ht="21" customHeight="1">
      <c r="A38" s="941" t="s">
        <v>22</v>
      </c>
      <c r="B38" s="957" t="str">
        <f t="shared" si="9"/>
        <v>►</v>
      </c>
      <c r="C38" s="999" cm="1">
        <f t="array" ref="C38">SUMPRODUCT(LEN(D38:J38))</f>
        <v>0</v>
      </c>
      <c r="D38" s="201"/>
      <c r="E38" s="206"/>
      <c r="F38" s="206"/>
      <c r="G38" s="206"/>
      <c r="H38" s="206"/>
      <c r="I38" s="206"/>
      <c r="J38" s="207"/>
      <c r="K38" s="455" t="s">
        <v>22</v>
      </c>
      <c r="L38" s="115" t="s">
        <v>16</v>
      </c>
      <c r="M38" s="3141"/>
      <c r="N38" s="3142"/>
      <c r="O38" s="3141"/>
      <c r="P38" s="3143"/>
      <c r="Q38" s="3144"/>
      <c r="R38" s="3145"/>
      <c r="S38" s="3146"/>
      <c r="T38" s="3147"/>
      <c r="U38" s="3148"/>
      <c r="V38" s="3149"/>
      <c r="W38" s="2109"/>
      <c r="X38" s="3150"/>
      <c r="Y38" s="117"/>
      <c r="Z38" s="3151"/>
      <c r="AA38" s="3152"/>
      <c r="AB38" s="3153"/>
      <c r="AC38" s="3154"/>
      <c r="AD38" s="119"/>
      <c r="AE38" s="262" t="s">
        <v>22</v>
      </c>
      <c r="AF38" s="1035" t="str">
        <f t="shared" si="15"/>
        <v>►</v>
      </c>
      <c r="AG38" s="1036" t="str">
        <f t="shared" si="16"/>
        <v/>
      </c>
      <c r="AH38" s="1037" t="str">
        <f t="shared" si="17"/>
        <v/>
      </c>
      <c r="AI38" s="1036" t="str">
        <f t="shared" si="18"/>
        <v/>
      </c>
      <c r="AJ38" s="1037" t="str">
        <f t="shared" si="19"/>
        <v/>
      </c>
      <c r="AK38" s="1037">
        <f>IF(AND(L38="A",COUNTIF(BJ15:BL62,TRIM(U38))&gt;0),1,0)</f>
        <v>0</v>
      </c>
      <c r="AL38" s="1051" t="str" cm="1">
        <f t="array" ref="AL38">IF(AF38&lt;&gt;"A","",IFERROR((IFERROR(_xlfn.XLOOKUP(TRIM(SUBSTITUTE(U38,CHAR(160)," ")),BJ15:BJ62,BM15:BM62),IFERROR(_xlfn.XLOOKUP(TRIM(SUBSTITUTE(U38,CHAR(160)," ")),BK15:BK62,BM15:BM62),_xlfn.XLOOKUP(TRIM(SUBSTITUTE(U38,CHAR(160)," ")),BL15:BL62,BM15:BM62))))*T38*IF(ISBLANK(Q38),1,Q38)+IFERROR(_xlfn.XLOOKUP("RECHERCHEX",TRIM(L38:AD38),L38:AD38),0),0))</f>
        <v/>
      </c>
      <c r="AM38" s="1038">
        <f t="shared" si="20"/>
        <v>0</v>
      </c>
      <c r="AN38" s="1627" t="str">
        <f t="shared" si="36"/>
        <v/>
      </c>
      <c r="AO38" s="1039">
        <f t="shared" si="22"/>
        <v>0</v>
      </c>
      <c r="AP38" s="1039">
        <f t="shared" si="23"/>
        <v>0</v>
      </c>
      <c r="AQ38" s="1040">
        <f>IF(AO38&gt;0,AS9,0)</f>
        <v>0</v>
      </c>
      <c r="AR38" s="1628" t="str">
        <f>IF(TRIM(AG38)="▼ recette suivante", AG38, IF(AQ38&gt;0, IF(AT9&lt;&gt;"", AT9&amp;"-ou.or.o ❾ + or - &gt;", ""), ""))</f>
        <v/>
      </c>
      <c r="AS38" s="1064"/>
      <c r="AT38" s="1064"/>
      <c r="AU38" s="1042">
        <f t="shared" si="24"/>
        <v>0</v>
      </c>
      <c r="AV38" s="1043">
        <f>IF(AK38,IF(OR(AU38="",N(AU38)&lt;=0.000000001),"",_xlfn.XLOOKUP(AJ38,BJ15:BJ62,BN15:BN62,_xlfn.XLOOKUP(AJ38,BK15:BK62,BN15:BN62,_xlfn.XLOOKUP(AJ38,BL15:BL62,BN15:BN62,"")))),0)</f>
        <v>0</v>
      </c>
      <c r="AW38" s="1065" cm="1">
        <f t="array" ref="AW38">IF(AK38&lt;&gt;1,0,IF(OR(AU38="",N(AU38)&lt;=0.000000001),"",IF(OR(AO38="",N(AO38)&lt;=0.000000001),0,IF(ISNUMBER(AU38),IFERROR(_xlfn.LET(_xlpm.ai_test,TRIM(AJ38),_xlpm.r,IFERROR(_xlfn.XLOOKUP(_xlpm.ai_test,BJ15:BJ62,ROW(BJ15:BJ62),0,1),IFERROR(_xlfn.XLOOKUP(_xlpm.ai_test,BK15:BK62,ROW(BK15:BK62),0,1),_xlfn.XLOOKUP(_xlpm.ai_test,BL15:BL62,ROW(BL15:BL62),0,1))),_xlpm.p,_xlpm.r-MIN(ROW(BJ15:BJ62))+1,_xlpm.f,INDEX(BM15:BM62,_xlpm.p),_xlpm.u,INDEX(BN15:BN62,_xlpm.p),_xlpm.s,INDEX(BP15:BP62,_xlpm.p),_xlpm.q,N(AU38)/_xlpm.f,IF(_xlpm.q&gt;=_xlpm.s,ROUND(_xlpm.q,1)&amp;" "&amp;_xlpm.ai_test&amp;" = "&amp;ROUND(_xlpm.q*_xlpm.f,1)&amp;" "&amp;_xlpm.u,ROUND(_xlpm.q,1)&amp;" "&amp;_xlpm.ai_test)),""),""))))</f>
        <v>0</v>
      </c>
      <c r="AX38" s="1055"/>
      <c r="AY38" s="1042">
        <f t="shared" si="25"/>
        <v>0</v>
      </c>
      <c r="AZ38" s="1043" t="str">
        <f t="shared" si="26"/>
        <v/>
      </c>
      <c r="BA38" s="1044">
        <f t="shared" si="32"/>
        <v>0</v>
      </c>
      <c r="BB38" s="1045" t="str">
        <f t="shared" si="27"/>
        <v/>
      </c>
      <c r="BC38" s="1046"/>
      <c r="BD38" s="1047">
        <f t="shared" si="34"/>
        <v>0</v>
      </c>
      <c r="BE38" s="1048" t="str">
        <f t="shared" si="29"/>
        <v/>
      </c>
      <c r="BF38" s="262" t="s">
        <v>22</v>
      </c>
      <c r="BG38" s="1027">
        <f t="shared" si="30"/>
        <v>0</v>
      </c>
      <c r="BH38" s="1028">
        <f t="shared" si="31"/>
        <v>0</v>
      </c>
      <c r="BI38" s="844"/>
      <c r="BJ38" s="1069" t="s">
        <v>166</v>
      </c>
      <c r="BK38" s="173" t="s">
        <v>1386</v>
      </c>
      <c r="BL38" s="173" t="s">
        <v>1369</v>
      </c>
      <c r="BM38" s="1021">
        <f t="shared" si="35"/>
        <v>4.9299999999999995E-3</v>
      </c>
      <c r="BN38" s="1059" t="s">
        <v>1789</v>
      </c>
      <c r="BO38" s="1059" t="s">
        <v>1790</v>
      </c>
      <c r="BP38" s="1011">
        <f t="shared" si="33"/>
        <v>203</v>
      </c>
      <c r="BQ38" s="1066">
        <v>4.93</v>
      </c>
      <c r="BR38" s="844"/>
      <c r="BS38" s="844"/>
      <c r="BT38" s="844"/>
      <c r="BU38" s="844"/>
      <c r="BV38" s="844"/>
      <c r="BW38" s="844"/>
      <c r="BX38" s="964" t="str">
        <f t="shared" si="10"/>
        <v>►</v>
      </c>
      <c r="BY38" s="1072"/>
      <c r="BZ38" s="849"/>
      <c r="CA38" s="849"/>
      <c r="CB38" s="850"/>
      <c r="CC38" s="850"/>
      <c r="CD38" s="962"/>
      <c r="CE38" s="2799" t="s">
        <v>3314</v>
      </c>
      <c r="CF38" s="2800"/>
      <c r="CG38" s="2800"/>
      <c r="CH38" s="2800"/>
      <c r="CI38" s="2800"/>
      <c r="CJ38" s="2800"/>
      <c r="CK38" s="2801"/>
      <c r="CM38" s="2799" t="s">
        <v>3313</v>
      </c>
      <c r="CN38" s="2800"/>
      <c r="CO38" s="2800"/>
      <c r="CP38" s="2800"/>
      <c r="CQ38" s="2800"/>
      <c r="CR38" s="2800"/>
      <c r="CS38" s="2801"/>
      <c r="CU38" s="2799" t="s">
        <v>3312</v>
      </c>
      <c r="CV38" s="2800"/>
      <c r="CW38" s="2800"/>
      <c r="CX38" s="2800"/>
      <c r="CY38" s="2800"/>
      <c r="CZ38" s="2800"/>
      <c r="DA38" s="2801"/>
      <c r="DC38" s="3">
        <v>1</v>
      </c>
    </row>
    <row r="39" spans="1:107" s="701" customFormat="1" ht="21" customHeight="1">
      <c r="A39" s="941" t="s">
        <v>22</v>
      </c>
      <c r="B39" s="957" t="str">
        <f t="shared" si="9"/>
        <v>►</v>
      </c>
      <c r="C39" s="999" cm="1">
        <f t="array" ref="C39">SUMPRODUCT(LEN(D39:J39))</f>
        <v>0</v>
      </c>
      <c r="D39" s="201"/>
      <c r="E39" s="206"/>
      <c r="F39" s="206"/>
      <c r="G39" s="206"/>
      <c r="H39" s="206"/>
      <c r="I39" s="206"/>
      <c r="J39" s="207"/>
      <c r="K39" s="455"/>
      <c r="L39" s="115" t="s">
        <v>16</v>
      </c>
      <c r="M39" s="3141"/>
      <c r="N39" s="3142"/>
      <c r="O39" s="3141"/>
      <c r="P39" s="3143"/>
      <c r="Q39" s="3144"/>
      <c r="R39" s="3145"/>
      <c r="S39" s="3146"/>
      <c r="T39" s="3147"/>
      <c r="U39" s="3148"/>
      <c r="V39" s="3149"/>
      <c r="W39" s="2109"/>
      <c r="X39" s="3150"/>
      <c r="Y39" s="117"/>
      <c r="Z39" s="3151"/>
      <c r="AA39" s="3152"/>
      <c r="AB39" s="3153"/>
      <c r="AC39" s="3154"/>
      <c r="AD39" s="119"/>
      <c r="AE39" s="262" t="s">
        <v>22</v>
      </c>
      <c r="AF39" s="1035" t="str">
        <f t="shared" si="15"/>
        <v>►</v>
      </c>
      <c r="AG39" s="1036" t="str">
        <f t="shared" si="16"/>
        <v/>
      </c>
      <c r="AH39" s="1037" t="str">
        <f t="shared" si="17"/>
        <v/>
      </c>
      <c r="AI39" s="1036" t="str">
        <f t="shared" si="18"/>
        <v/>
      </c>
      <c r="AJ39" s="1037" t="str">
        <f t="shared" si="19"/>
        <v/>
      </c>
      <c r="AK39" s="1037">
        <f>IF(AND(L39="A",COUNTIF(BJ15:BL62,TRIM(U39))&gt;0),1,0)</f>
        <v>0</v>
      </c>
      <c r="AL39" s="1051" t="str" cm="1">
        <f t="array" ref="AL39">IF(AF39&lt;&gt;"A","",IFERROR((IFERROR(_xlfn.XLOOKUP(TRIM(SUBSTITUTE(U39,CHAR(160)," ")),BJ15:BJ62,BM15:BM62),IFERROR(_xlfn.XLOOKUP(TRIM(SUBSTITUTE(U39,CHAR(160)," ")),BK15:BK62,BM15:BM62),_xlfn.XLOOKUP(TRIM(SUBSTITUTE(U39,CHAR(160)," ")),BL15:BL62,BM15:BM62))))*T39*IF(ISBLANK(Q39),1,Q39)+IFERROR(_xlfn.XLOOKUP("RECHERCHEX",TRIM(L39:AD39),L39:AD39),0),0))</f>
        <v/>
      </c>
      <c r="AM39" s="1038">
        <f t="shared" si="20"/>
        <v>0</v>
      </c>
      <c r="AN39" s="1627" t="str">
        <f t="shared" si="36"/>
        <v/>
      </c>
      <c r="AO39" s="1039">
        <f t="shared" si="22"/>
        <v>0</v>
      </c>
      <c r="AP39" s="1039">
        <f t="shared" si="23"/>
        <v>0</v>
      </c>
      <c r="AQ39" s="1052">
        <f>IF(AO39&gt;0,AS9,0)</f>
        <v>0</v>
      </c>
      <c r="AR39" s="1626" t="str">
        <f>IF(TRIM(AG39)="▼ recette suivante", AG39, IF(AQ39&gt;0, IF(AT9&lt;&gt;"", AT9&amp;"-ou.or.o ❾ + or - &gt;", ""), ""))</f>
        <v/>
      </c>
      <c r="AS39" s="1064"/>
      <c r="AT39" s="1064"/>
      <c r="AU39" s="1053">
        <f t="shared" si="24"/>
        <v>0</v>
      </c>
      <c r="AV39" s="1054">
        <f>IF(AK39,IF(OR(AU39="",N(AU39)&lt;=0.000000001),"",_xlfn.XLOOKUP(AJ39,BJ15:BJ62,BN15:BN62,_xlfn.XLOOKUP(AJ39,BK15:BK62,BN15:BN62,_xlfn.XLOOKUP(AJ39,BL15:BL62,BN15:BN62,"")))),0)</f>
        <v>0</v>
      </c>
      <c r="AW39" s="1067" cm="1">
        <f t="array" ref="AW39">IF(AK39&lt;&gt;1,0,IF(OR(AU39="",N(AU39)&lt;=0.000000001),"",IF(OR(AO39="",N(AO39)&lt;=0.000000001),0,IF(ISNUMBER(AU39),IFERROR(_xlfn.LET(_xlpm.ai_test,TRIM(AJ39),_xlpm.r,IFERROR(_xlfn.XLOOKUP(_xlpm.ai_test,BJ15:BJ62,ROW(BJ15:BJ62),0,1),IFERROR(_xlfn.XLOOKUP(_xlpm.ai_test,BK15:BK62,ROW(BK15:BK62),0,1),_xlfn.XLOOKUP(_xlpm.ai_test,BL15:BL62,ROW(BL15:BL62),0,1))),_xlpm.p,_xlpm.r-MIN(ROW(BJ15:BJ62))+1,_xlpm.f,INDEX(BM15:BM62,_xlpm.p),_xlpm.u,INDEX(BN15:BN62,_xlpm.p),_xlpm.s,INDEX(BP15:BP62,_xlpm.p),_xlpm.q,N(AU39)/_xlpm.f,IF(_xlpm.q&gt;=_xlpm.s,ROUND(_xlpm.q,1)&amp;" "&amp;_xlpm.ai_test&amp;" = "&amp;ROUND(_xlpm.q*_xlpm.f,1)&amp;" "&amp;_xlpm.u,ROUND(_xlpm.q,1)&amp;" "&amp;_xlpm.ai_test)),""),""))))</f>
        <v>0</v>
      </c>
      <c r="AX39" s="1055"/>
      <c r="AY39" s="1053">
        <f t="shared" si="25"/>
        <v>0</v>
      </c>
      <c r="AZ39" s="1054" t="str">
        <f t="shared" si="26"/>
        <v/>
      </c>
      <c r="BA39" s="1056">
        <f t="shared" si="32"/>
        <v>0</v>
      </c>
      <c r="BB39" s="1057" t="str">
        <f t="shared" si="27"/>
        <v/>
      </c>
      <c r="BC39" s="1046"/>
      <c r="BD39" s="1058">
        <f t="shared" si="34"/>
        <v>0</v>
      </c>
      <c r="BE39" s="1048" t="str">
        <f t="shared" si="29"/>
        <v/>
      </c>
      <c r="BF39" s="262" t="s">
        <v>22</v>
      </c>
      <c r="BG39" s="1027">
        <f t="shared" si="30"/>
        <v>0</v>
      </c>
      <c r="BH39" s="1028">
        <f t="shared" si="31"/>
        <v>0</v>
      </c>
      <c r="BI39" s="844"/>
      <c r="BJ39" s="1069" t="s">
        <v>167</v>
      </c>
      <c r="BK39" s="173" t="s">
        <v>1387</v>
      </c>
      <c r="BL39" s="173" t="s">
        <v>1370</v>
      </c>
      <c r="BM39" s="1021">
        <f t="shared" si="35"/>
        <v>5.0000000000000001E-3</v>
      </c>
      <c r="BN39" s="1059" t="s">
        <v>1789</v>
      </c>
      <c r="BO39" s="1059" t="s">
        <v>1790</v>
      </c>
      <c r="BP39" s="1011">
        <f t="shared" si="33"/>
        <v>200</v>
      </c>
      <c r="BQ39" s="1060">
        <v>5</v>
      </c>
      <c r="BR39" s="844"/>
      <c r="BS39" s="844"/>
      <c r="BT39" s="844"/>
      <c r="BU39" s="844"/>
      <c r="BV39" s="844"/>
      <c r="BW39" s="844"/>
      <c r="BX39" s="964" t="str">
        <f t="shared" si="10"/>
        <v>►</v>
      </c>
      <c r="BY39" s="1072"/>
      <c r="BZ39" s="849"/>
      <c r="CA39" s="849"/>
      <c r="CB39" s="850"/>
      <c r="CC39" s="850"/>
      <c r="CD39" s="962"/>
      <c r="CE39" s="2799"/>
      <c r="CF39" s="2800"/>
      <c r="CG39" s="2800"/>
      <c r="CH39" s="2800"/>
      <c r="CI39" s="2800"/>
      <c r="CJ39" s="2800"/>
      <c r="CK39" s="2801"/>
      <c r="CM39" s="2799"/>
      <c r="CN39" s="2800"/>
      <c r="CO39" s="2800"/>
      <c r="CP39" s="2800"/>
      <c r="CQ39" s="2800"/>
      <c r="CR39" s="2800"/>
      <c r="CS39" s="2801"/>
      <c r="CU39" s="2799"/>
      <c r="CV39" s="2800"/>
      <c r="CW39" s="2800"/>
      <c r="CX39" s="2800"/>
      <c r="CY39" s="2800"/>
      <c r="CZ39" s="2800"/>
      <c r="DA39" s="2801"/>
      <c r="DC39" s="3">
        <v>1</v>
      </c>
    </row>
    <row r="40" spans="1:107" s="701" customFormat="1" ht="21" customHeight="1">
      <c r="A40" s="941" t="s">
        <v>22</v>
      </c>
      <c r="B40" s="957" t="str">
        <f t="shared" si="9"/>
        <v>►</v>
      </c>
      <c r="C40" s="999" cm="1">
        <f t="array" ref="C40">SUMPRODUCT(LEN(D40:J40))</f>
        <v>0</v>
      </c>
      <c r="D40" s="201"/>
      <c r="E40" s="206"/>
      <c r="F40" s="206"/>
      <c r="G40" s="206"/>
      <c r="H40" s="206"/>
      <c r="I40" s="206"/>
      <c r="J40" s="207"/>
      <c r="K40" s="455"/>
      <c r="L40" s="115" t="s">
        <v>16</v>
      </c>
      <c r="M40" s="3141"/>
      <c r="N40" s="3142"/>
      <c r="O40" s="3141"/>
      <c r="P40" s="3143"/>
      <c r="Q40" s="3144"/>
      <c r="R40" s="3145"/>
      <c r="S40" s="3146"/>
      <c r="T40" s="3147"/>
      <c r="U40" s="3148"/>
      <c r="V40" s="3149"/>
      <c r="W40" s="2109"/>
      <c r="X40" s="3150"/>
      <c r="Y40" s="117"/>
      <c r="Z40" s="3151"/>
      <c r="AA40" s="3152"/>
      <c r="AB40" s="3153"/>
      <c r="AC40" s="3154"/>
      <c r="AD40" s="119"/>
      <c r="AE40" s="262" t="s">
        <v>22</v>
      </c>
      <c r="AF40" s="1035" t="str">
        <f t="shared" si="15"/>
        <v>►</v>
      </c>
      <c r="AG40" s="1036" t="str">
        <f t="shared" si="16"/>
        <v/>
      </c>
      <c r="AH40" s="1037" t="str">
        <f t="shared" si="17"/>
        <v/>
      </c>
      <c r="AI40" s="1036" t="str">
        <f t="shared" si="18"/>
        <v/>
      </c>
      <c r="AJ40" s="1037" t="str">
        <f t="shared" si="19"/>
        <v/>
      </c>
      <c r="AK40" s="1037">
        <f>IF(AND(L40="A",COUNTIF(BJ15:BL62,TRIM(U40))&gt;0),1,0)</f>
        <v>0</v>
      </c>
      <c r="AL40" s="1051" t="str" cm="1">
        <f t="array" ref="AL40">IF(AF40&lt;&gt;"A","",IFERROR((IFERROR(_xlfn.XLOOKUP(TRIM(SUBSTITUTE(U40,CHAR(160)," ")),BJ15:BJ62,BM15:BM62),IFERROR(_xlfn.XLOOKUP(TRIM(SUBSTITUTE(U40,CHAR(160)," ")),BK15:BK62,BM15:BM62),_xlfn.XLOOKUP(TRIM(SUBSTITUTE(U40,CHAR(160)," ")),BL15:BL62,BM15:BM62))))*T40*IF(ISBLANK(Q40),1,Q40)+IFERROR(_xlfn.XLOOKUP("RECHERCHEX",TRIM(L40:AD40),L40:AD40),0),0))</f>
        <v/>
      </c>
      <c r="AM40" s="1038">
        <f t="shared" si="20"/>
        <v>0</v>
      </c>
      <c r="AN40" s="1627" t="str">
        <f t="shared" si="36"/>
        <v/>
      </c>
      <c r="AO40" s="1039">
        <f t="shared" si="22"/>
        <v>0</v>
      </c>
      <c r="AP40" s="1039">
        <f t="shared" si="23"/>
        <v>0</v>
      </c>
      <c r="AQ40" s="1040">
        <f>IF(AO40&gt;0,AS9,0)</f>
        <v>0</v>
      </c>
      <c r="AR40" s="1628" t="str">
        <f>IF(TRIM(AG40)="▼ recette suivante", AG40, IF(AQ40&gt;0, IF(AT9&lt;&gt;"", AT9&amp;"-ou.or.o ❾ + or - &gt;", ""), ""))</f>
        <v/>
      </c>
      <c r="AS40" s="1064"/>
      <c r="AT40" s="1064"/>
      <c r="AU40" s="1042">
        <f t="shared" si="24"/>
        <v>0</v>
      </c>
      <c r="AV40" s="1043">
        <f>IF(AK40,IF(OR(AU40="",N(AU40)&lt;=0.000000001),"",_xlfn.XLOOKUP(AJ40,BJ15:BJ62,BN15:BN62,_xlfn.XLOOKUP(AJ40,BK15:BK62,BN15:BN62,_xlfn.XLOOKUP(AJ40,BL15:BL62,BN15:BN62,"")))),0)</f>
        <v>0</v>
      </c>
      <c r="AW40" s="1065" cm="1">
        <f t="array" ref="AW40">IF(AK40&lt;&gt;1,0,IF(OR(AU40="",N(AU40)&lt;=0.000000001),"",IF(OR(AO40="",N(AO40)&lt;=0.000000001),0,IF(ISNUMBER(AU40),IFERROR(_xlfn.LET(_xlpm.ai_test,TRIM(AJ40),_xlpm.r,IFERROR(_xlfn.XLOOKUP(_xlpm.ai_test,BJ15:BJ62,ROW(BJ15:BJ62),0,1),IFERROR(_xlfn.XLOOKUP(_xlpm.ai_test,BK15:BK62,ROW(BK15:BK62),0,1),_xlfn.XLOOKUP(_xlpm.ai_test,BL15:BL62,ROW(BL15:BL62),0,1))),_xlpm.p,_xlpm.r-MIN(ROW(BJ15:BJ62))+1,_xlpm.f,INDEX(BM15:BM62,_xlpm.p),_xlpm.u,INDEX(BN15:BN62,_xlpm.p),_xlpm.s,INDEX(BP15:BP62,_xlpm.p),_xlpm.q,N(AU40)/_xlpm.f,IF(_xlpm.q&gt;=_xlpm.s,ROUND(_xlpm.q,1)&amp;" "&amp;_xlpm.ai_test&amp;" = "&amp;ROUND(_xlpm.q*_xlpm.f,1)&amp;" "&amp;_xlpm.u,ROUND(_xlpm.q,1)&amp;" "&amp;_xlpm.ai_test)),""),""))))</f>
        <v>0</v>
      </c>
      <c r="AX40" s="1055"/>
      <c r="AY40" s="1042">
        <f t="shared" si="25"/>
        <v>0</v>
      </c>
      <c r="AZ40" s="1043" t="str">
        <f t="shared" si="26"/>
        <v/>
      </c>
      <c r="BA40" s="1044">
        <f t="shared" si="32"/>
        <v>0</v>
      </c>
      <c r="BB40" s="1045" t="str">
        <f t="shared" si="27"/>
        <v/>
      </c>
      <c r="BC40" s="1046"/>
      <c r="BD40" s="1047">
        <f t="shared" si="34"/>
        <v>0</v>
      </c>
      <c r="BE40" s="1048" t="str">
        <f t="shared" si="29"/>
        <v/>
      </c>
      <c r="BF40" s="262" t="s">
        <v>22</v>
      </c>
      <c r="BG40" s="1027">
        <f t="shared" si="30"/>
        <v>0</v>
      </c>
      <c r="BH40" s="1028">
        <f t="shared" si="31"/>
        <v>0</v>
      </c>
      <c r="BI40" s="844"/>
      <c r="BJ40" s="133" t="s">
        <v>162</v>
      </c>
      <c r="BK40" s="133" t="s">
        <v>162</v>
      </c>
      <c r="BL40" s="133" t="s">
        <v>1362</v>
      </c>
      <c r="BM40" s="1021">
        <f t="shared" si="35"/>
        <v>2.835E-2</v>
      </c>
      <c r="BN40" s="857" t="s">
        <v>871</v>
      </c>
      <c r="BO40" s="857" t="s">
        <v>1748</v>
      </c>
      <c r="BP40" s="1011">
        <f t="shared" si="33"/>
        <v>35</v>
      </c>
      <c r="BQ40" s="1074">
        <v>28.35</v>
      </c>
      <c r="BR40" s="844"/>
      <c r="BS40" s="844"/>
      <c r="BT40" s="844"/>
      <c r="BU40" s="844"/>
      <c r="BV40" s="844"/>
      <c r="BW40" s="844"/>
      <c r="BX40" s="964" t="str">
        <f t="shared" si="10"/>
        <v>►</v>
      </c>
      <c r="BY40" s="1072"/>
      <c r="BZ40" s="849"/>
      <c r="CA40" s="849"/>
      <c r="CB40" s="850"/>
      <c r="CC40" s="850"/>
      <c r="CD40" s="962"/>
      <c r="CE40" s="517"/>
      <c r="CF40" s="9"/>
      <c r="CG40" s="9"/>
      <c r="CH40" s="9"/>
      <c r="CI40" s="9"/>
      <c r="CJ40" s="9"/>
      <c r="CK40" s="41"/>
      <c r="CM40" s="517"/>
      <c r="CN40" s="9"/>
      <c r="CO40" s="9"/>
      <c r="CP40" s="9"/>
      <c r="CQ40" s="9"/>
      <c r="CR40" s="9"/>
      <c r="CS40" s="41"/>
      <c r="CU40" s="517"/>
      <c r="CV40" s="9"/>
      <c r="CW40" s="9"/>
      <c r="CX40" s="9"/>
      <c r="CY40" s="9"/>
      <c r="CZ40" s="9"/>
      <c r="DA40" s="41"/>
      <c r="DC40" s="3">
        <v>1</v>
      </c>
    </row>
    <row r="41" spans="1:107" s="701" customFormat="1" ht="21" customHeight="1">
      <c r="A41" s="941" t="s">
        <v>22</v>
      </c>
      <c r="B41" s="957" t="str">
        <f t="shared" si="9"/>
        <v>►</v>
      </c>
      <c r="C41" s="999" cm="1">
        <f t="array" ref="C41">SUMPRODUCT(LEN(D41:J41))</f>
        <v>0</v>
      </c>
      <c r="D41" s="201"/>
      <c r="E41" s="206"/>
      <c r="F41" s="206"/>
      <c r="G41" s="206"/>
      <c r="H41" s="206"/>
      <c r="I41" s="206"/>
      <c r="J41" s="207"/>
      <c r="K41" s="455" t="s">
        <v>22</v>
      </c>
      <c r="L41" s="115" t="s">
        <v>16</v>
      </c>
      <c r="M41" s="3141"/>
      <c r="N41" s="3142"/>
      <c r="O41" s="3141"/>
      <c r="P41" s="3143"/>
      <c r="Q41" s="3144"/>
      <c r="R41" s="3145"/>
      <c r="S41" s="3146"/>
      <c r="T41" s="3147"/>
      <c r="U41" s="3148"/>
      <c r="V41" s="3149"/>
      <c r="W41" s="2109"/>
      <c r="X41" s="3150"/>
      <c r="Y41" s="117"/>
      <c r="Z41" s="3151"/>
      <c r="AA41" s="3152"/>
      <c r="AB41" s="3153"/>
      <c r="AC41" s="3154"/>
      <c r="AD41" s="119"/>
      <c r="AE41" s="262" t="s">
        <v>22</v>
      </c>
      <c r="AF41" s="1035" t="str">
        <f t="shared" si="15"/>
        <v>►</v>
      </c>
      <c r="AG41" s="1036" t="str">
        <f t="shared" si="16"/>
        <v/>
      </c>
      <c r="AH41" s="1037" t="str">
        <f t="shared" si="17"/>
        <v/>
      </c>
      <c r="AI41" s="1036" t="str">
        <f t="shared" si="18"/>
        <v/>
      </c>
      <c r="AJ41" s="1037" t="str">
        <f t="shared" si="19"/>
        <v/>
      </c>
      <c r="AK41" s="1037">
        <f>IF(AND(L41="A",COUNTIF(BJ15:BL62,TRIM(U41))&gt;0),1,0)</f>
        <v>0</v>
      </c>
      <c r="AL41" s="1051" t="str" cm="1">
        <f t="array" ref="AL41">IF(AF41&lt;&gt;"A","",IFERROR((IFERROR(_xlfn.XLOOKUP(TRIM(SUBSTITUTE(U41,CHAR(160)," ")),BJ15:BJ62,BM15:BM62),IFERROR(_xlfn.XLOOKUP(TRIM(SUBSTITUTE(U41,CHAR(160)," ")),BK15:BK62,BM15:BM62),_xlfn.XLOOKUP(TRIM(SUBSTITUTE(U41,CHAR(160)," ")),BL15:BL62,BM15:BM62))))*T41*IF(ISBLANK(Q41),1,Q41)+IFERROR(_xlfn.XLOOKUP("RECHERCHEX",TRIM(L41:AD41),L41:AD41),0),0))</f>
        <v/>
      </c>
      <c r="AM41" s="1038">
        <f t="shared" si="20"/>
        <v>0</v>
      </c>
      <c r="AN41" s="1627" t="str">
        <f t="shared" si="36"/>
        <v/>
      </c>
      <c r="AO41" s="1039">
        <f t="shared" si="22"/>
        <v>0</v>
      </c>
      <c r="AP41" s="1039">
        <f t="shared" si="23"/>
        <v>0</v>
      </c>
      <c r="AQ41" s="1052">
        <f>IF(AO41&gt;0,AS9,0)</f>
        <v>0</v>
      </c>
      <c r="AR41" s="1626" t="str">
        <f>IF(TRIM(AG41)="▼ recette suivante", AG41, IF(AQ41&gt;0, IF(AT9&lt;&gt;"", AT9&amp;"-ou.or.o ❾ + or - &gt;", ""), ""))</f>
        <v/>
      </c>
      <c r="AS41" s="1064"/>
      <c r="AT41" s="1064"/>
      <c r="AU41" s="1053">
        <f t="shared" si="24"/>
        <v>0</v>
      </c>
      <c r="AV41" s="1054">
        <f>IF(AK41,IF(OR(AU41="",N(AU41)&lt;=0.000000001),"",_xlfn.XLOOKUP(AJ41,BJ15:BJ62,BN15:BN62,_xlfn.XLOOKUP(AJ41,BK15:BK62,BN15:BN62,_xlfn.XLOOKUP(AJ41,BL15:BL62,BN15:BN62,"")))),0)</f>
        <v>0</v>
      </c>
      <c r="AW41" s="1067" cm="1">
        <f t="array" ref="AW41">IF(AK41&lt;&gt;1,0,IF(OR(AU41="",N(AU41)&lt;=0.000000001),"",IF(OR(AO41="",N(AO41)&lt;=0.000000001),0,IF(ISNUMBER(AU41),IFERROR(_xlfn.LET(_xlpm.ai_test,TRIM(AJ41),_xlpm.r,IFERROR(_xlfn.XLOOKUP(_xlpm.ai_test,BJ15:BJ62,ROW(BJ15:BJ62),0,1),IFERROR(_xlfn.XLOOKUP(_xlpm.ai_test,BK15:BK62,ROW(BK15:BK62),0,1),_xlfn.XLOOKUP(_xlpm.ai_test,BL15:BL62,ROW(BL15:BL62),0,1))),_xlpm.p,_xlpm.r-MIN(ROW(BJ15:BJ62))+1,_xlpm.f,INDEX(BM15:BM62,_xlpm.p),_xlpm.u,INDEX(BN15:BN62,_xlpm.p),_xlpm.s,INDEX(BP15:BP62,_xlpm.p),_xlpm.q,N(AU41)/_xlpm.f,IF(_xlpm.q&gt;=_xlpm.s,ROUND(_xlpm.q,1)&amp;" "&amp;_xlpm.ai_test&amp;" = "&amp;ROUND(_xlpm.q*_xlpm.f,1)&amp;" "&amp;_xlpm.u,ROUND(_xlpm.q,1)&amp;" "&amp;_xlpm.ai_test)),""),""))))</f>
        <v>0</v>
      </c>
      <c r="AX41" s="1055"/>
      <c r="AY41" s="1053">
        <f t="shared" si="25"/>
        <v>0</v>
      </c>
      <c r="AZ41" s="1054" t="str">
        <f t="shared" si="26"/>
        <v/>
      </c>
      <c r="BA41" s="1056">
        <f t="shared" si="32"/>
        <v>0</v>
      </c>
      <c r="BB41" s="1057" t="str">
        <f t="shared" si="27"/>
        <v/>
      </c>
      <c r="BC41" s="1046"/>
      <c r="BD41" s="1058">
        <f t="shared" si="34"/>
        <v>0</v>
      </c>
      <c r="BE41" s="1048" t="str">
        <f t="shared" si="29"/>
        <v/>
      </c>
      <c r="BF41" s="262" t="s">
        <v>22</v>
      </c>
      <c r="BG41" s="1027">
        <f t="shared" si="30"/>
        <v>0</v>
      </c>
      <c r="BH41" s="1028">
        <f t="shared" si="31"/>
        <v>0</v>
      </c>
      <c r="BI41" s="844"/>
      <c r="BJ41" s="1076" t="s">
        <v>1821</v>
      </c>
      <c r="BK41" s="1076" t="s">
        <v>1822</v>
      </c>
      <c r="BL41" s="1076" t="s">
        <v>1823</v>
      </c>
      <c r="BM41" s="1021">
        <f t="shared" si="35"/>
        <v>1.4E-2</v>
      </c>
      <c r="BN41" s="1059" t="s">
        <v>1789</v>
      </c>
      <c r="BO41" s="1059" t="s">
        <v>1790</v>
      </c>
      <c r="BP41" s="1011">
        <f t="shared" si="33"/>
        <v>71</v>
      </c>
      <c r="BQ41" s="1060">
        <v>14</v>
      </c>
      <c r="BR41" s="844"/>
      <c r="BS41" s="844"/>
      <c r="BT41" s="844"/>
      <c r="BU41" s="844"/>
      <c r="BV41" s="844"/>
      <c r="BW41" s="844"/>
      <c r="BX41" s="964" t="str">
        <f t="shared" si="10"/>
        <v>►</v>
      </c>
      <c r="BY41" s="1072"/>
      <c r="BZ41" s="849"/>
      <c r="CA41" s="849"/>
      <c r="CB41" s="850"/>
      <c r="CC41" s="850"/>
      <c r="CD41" s="962"/>
      <c r="CE41" s="1077" t="s">
        <v>1824</v>
      </c>
      <c r="CF41" s="9"/>
      <c r="CG41" s="9"/>
      <c r="CH41" s="9"/>
      <c r="CI41" s="9"/>
      <c r="CJ41" s="9"/>
      <c r="CK41" s="41"/>
      <c r="CM41" s="1077" t="s">
        <v>1825</v>
      </c>
      <c r="CN41" s="9"/>
      <c r="CO41" s="9"/>
      <c r="CP41" s="9"/>
      <c r="CQ41" s="9"/>
      <c r="CR41" s="9"/>
      <c r="CS41" s="41"/>
      <c r="CU41" s="1077" t="s">
        <v>1826</v>
      </c>
      <c r="CV41" s="9"/>
      <c r="CW41" s="9"/>
      <c r="CX41" s="9"/>
      <c r="CY41" s="9"/>
      <c r="CZ41" s="9"/>
      <c r="DA41" s="41"/>
      <c r="DC41" s="3">
        <v>1</v>
      </c>
    </row>
    <row r="42" spans="1:107" s="701" customFormat="1" ht="21" customHeight="1">
      <c r="A42" s="941" t="s">
        <v>22</v>
      </c>
      <c r="B42" s="957" t="str">
        <f t="shared" si="9"/>
        <v>►</v>
      </c>
      <c r="C42" s="999" cm="1">
        <f t="array" ref="C42">SUMPRODUCT(LEN(D42:J42))</f>
        <v>0</v>
      </c>
      <c r="D42" s="201"/>
      <c r="E42" s="206"/>
      <c r="F42" s="206"/>
      <c r="G42" s="206"/>
      <c r="H42" s="206"/>
      <c r="I42" s="206"/>
      <c r="J42" s="207"/>
      <c r="K42" s="455" t="s">
        <v>22</v>
      </c>
      <c r="L42" s="115" t="s">
        <v>16</v>
      </c>
      <c r="M42" s="3141"/>
      <c r="N42" s="3142"/>
      <c r="O42" s="3141"/>
      <c r="P42" s="3143"/>
      <c r="Q42" s="3144"/>
      <c r="R42" s="3145"/>
      <c r="S42" s="3146"/>
      <c r="T42" s="3147"/>
      <c r="U42" s="3148"/>
      <c r="V42" s="3149"/>
      <c r="W42" s="2109"/>
      <c r="X42" s="3150"/>
      <c r="Y42" s="117"/>
      <c r="Z42" s="3151"/>
      <c r="AA42" s="3152"/>
      <c r="AB42" s="3153"/>
      <c r="AC42" s="3154"/>
      <c r="AD42" s="119"/>
      <c r="AE42" s="262" t="s">
        <v>22</v>
      </c>
      <c r="AF42" s="1035" t="str">
        <f t="shared" si="15"/>
        <v>►</v>
      </c>
      <c r="AG42" s="1036" t="str">
        <f t="shared" si="16"/>
        <v/>
      </c>
      <c r="AH42" s="1037" t="str">
        <f t="shared" si="17"/>
        <v/>
      </c>
      <c r="AI42" s="1036" t="str">
        <f t="shared" si="18"/>
        <v/>
      </c>
      <c r="AJ42" s="1037" t="str">
        <f t="shared" si="19"/>
        <v/>
      </c>
      <c r="AK42" s="1037">
        <f>IF(AND(L42="A",COUNTIF(BJ15:BL62,TRIM(U42))&gt;0),1,0)</f>
        <v>0</v>
      </c>
      <c r="AL42" s="1051" t="str" cm="1">
        <f t="array" ref="AL42">IF(AF42&lt;&gt;"A","",IFERROR((IFERROR(_xlfn.XLOOKUP(TRIM(SUBSTITUTE(U42,CHAR(160)," ")),BJ15:BJ62,BM15:BM62),IFERROR(_xlfn.XLOOKUP(TRIM(SUBSTITUTE(U42,CHAR(160)," ")),BK15:BK62,BM15:BM62),_xlfn.XLOOKUP(TRIM(SUBSTITUTE(U42,CHAR(160)," ")),BL15:BL62,BM15:BM62))))*T42*IF(ISBLANK(Q42),1,Q42)+IFERROR(_xlfn.XLOOKUP("RECHERCHEX",TRIM(L42:AD42),L42:AD42),0),0))</f>
        <v/>
      </c>
      <c r="AM42" s="1038">
        <f t="shared" si="20"/>
        <v>0</v>
      </c>
      <c r="AN42" s="1627" t="str">
        <f t="shared" si="36"/>
        <v/>
      </c>
      <c r="AO42" s="1039">
        <f t="shared" si="22"/>
        <v>0</v>
      </c>
      <c r="AP42" s="1039">
        <f t="shared" si="23"/>
        <v>0</v>
      </c>
      <c r="AQ42" s="1040">
        <f>IF(AO42&gt;0,AS9,0)</f>
        <v>0</v>
      </c>
      <c r="AR42" s="1628" t="str">
        <f>IF(TRIM(AG42)="▼ recette suivante", AG42, IF(AQ42&gt;0, IF(AT9&lt;&gt;"", AT9&amp;"-ou.or.o ❾ + or - &gt;", ""), ""))</f>
        <v/>
      </c>
      <c r="AS42" s="1064"/>
      <c r="AT42" s="1064"/>
      <c r="AU42" s="1042">
        <f t="shared" si="24"/>
        <v>0</v>
      </c>
      <c r="AV42" s="1043">
        <f>IF(AK42,IF(OR(AU42="",N(AU42)&lt;=0.000000001),"",_xlfn.XLOOKUP(AJ42,BJ15:BJ62,BN15:BN62,_xlfn.XLOOKUP(AJ42,BK15:BK62,BN15:BN62,_xlfn.XLOOKUP(AJ42,BL15:BL62,BN15:BN62,"")))),0)</f>
        <v>0</v>
      </c>
      <c r="AW42" s="1065" cm="1">
        <f t="array" ref="AW42">IF(AK42&lt;&gt;1,0,IF(OR(AU42="",N(AU42)&lt;=0.000000001),"",IF(OR(AO42="",N(AO42)&lt;=0.000000001),0,IF(ISNUMBER(AU42),IFERROR(_xlfn.LET(_xlpm.ai_test,TRIM(AJ42),_xlpm.r,IFERROR(_xlfn.XLOOKUP(_xlpm.ai_test,BJ15:BJ62,ROW(BJ15:BJ62),0,1),IFERROR(_xlfn.XLOOKUP(_xlpm.ai_test,BK15:BK62,ROW(BK15:BK62),0,1),_xlfn.XLOOKUP(_xlpm.ai_test,BL15:BL62,ROW(BL15:BL62),0,1))),_xlpm.p,_xlpm.r-MIN(ROW(BJ15:BJ62))+1,_xlpm.f,INDEX(BM15:BM62,_xlpm.p),_xlpm.u,INDEX(BN15:BN62,_xlpm.p),_xlpm.s,INDEX(BP15:BP62,_xlpm.p),_xlpm.q,N(AU42)/_xlpm.f,IF(_xlpm.q&gt;=_xlpm.s,ROUND(_xlpm.q,1)&amp;" "&amp;_xlpm.ai_test&amp;" = "&amp;ROUND(_xlpm.q*_xlpm.f,1)&amp;" "&amp;_xlpm.u,ROUND(_xlpm.q,1)&amp;" "&amp;_xlpm.ai_test)),""),""))))</f>
        <v>0</v>
      </c>
      <c r="AX42" s="1055"/>
      <c r="AY42" s="1042">
        <f t="shared" si="25"/>
        <v>0</v>
      </c>
      <c r="AZ42" s="1043" t="str">
        <f t="shared" si="26"/>
        <v/>
      </c>
      <c r="BA42" s="1044">
        <f t="shared" si="32"/>
        <v>0</v>
      </c>
      <c r="BB42" s="1045" t="str">
        <f t="shared" si="27"/>
        <v/>
      </c>
      <c r="BC42" s="1046"/>
      <c r="BD42" s="1047">
        <f t="shared" si="34"/>
        <v>0</v>
      </c>
      <c r="BE42" s="1048" t="str">
        <f t="shared" si="29"/>
        <v/>
      </c>
      <c r="BF42" s="262" t="s">
        <v>22</v>
      </c>
      <c r="BG42" s="1027">
        <f t="shared" si="30"/>
        <v>0</v>
      </c>
      <c r="BH42" s="1028">
        <f t="shared" si="31"/>
        <v>0</v>
      </c>
      <c r="BI42" s="844"/>
      <c r="BJ42" s="1076" t="s">
        <v>165</v>
      </c>
      <c r="BK42" s="133" t="s">
        <v>1404</v>
      </c>
      <c r="BL42" s="133" t="s">
        <v>1367</v>
      </c>
      <c r="BM42" s="1021">
        <f t="shared" si="35"/>
        <v>0.22500000000000001</v>
      </c>
      <c r="BN42" s="1059" t="s">
        <v>1789</v>
      </c>
      <c r="BO42" s="1059" t="s">
        <v>1790</v>
      </c>
      <c r="BP42" s="1011">
        <f t="shared" si="33"/>
        <v>4</v>
      </c>
      <c r="BQ42" s="1060">
        <v>225</v>
      </c>
      <c r="BR42" s="844"/>
      <c r="BS42" s="844"/>
      <c r="BT42" s="844"/>
      <c r="BU42" s="844"/>
      <c r="BV42" s="844"/>
      <c r="BW42" s="844"/>
      <c r="BX42" s="964" t="str">
        <f t="shared" si="10"/>
        <v>►</v>
      </c>
      <c r="BY42" s="1072"/>
      <c r="BZ42" s="849"/>
      <c r="CA42" s="849"/>
      <c r="CB42" s="850"/>
      <c r="CC42" s="850"/>
      <c r="CD42" s="962"/>
      <c r="CE42" s="1078" t="s">
        <v>1653</v>
      </c>
      <c r="CF42" s="9"/>
      <c r="CG42" s="9"/>
      <c r="CH42" s="9"/>
      <c r="CI42" s="9"/>
      <c r="CJ42" s="9"/>
      <c r="CK42" s="41"/>
      <c r="CM42" s="1078" t="s">
        <v>1827</v>
      </c>
      <c r="CN42" s="9"/>
      <c r="CO42" s="9"/>
      <c r="CP42" s="9"/>
      <c r="CQ42" s="9"/>
      <c r="CR42" s="9"/>
      <c r="CS42" s="41"/>
      <c r="CU42" s="1078" t="s">
        <v>1828</v>
      </c>
      <c r="CV42" s="9"/>
      <c r="CW42" s="9"/>
      <c r="CX42" s="9"/>
      <c r="CY42" s="9"/>
      <c r="CZ42" s="9"/>
      <c r="DA42" s="41"/>
      <c r="DC42" s="3">
        <v>1</v>
      </c>
    </row>
    <row r="43" spans="1:107" s="701" customFormat="1" ht="21" customHeight="1">
      <c r="A43" s="941" t="s">
        <v>22</v>
      </c>
      <c r="B43" s="957" t="str">
        <f t="shared" si="9"/>
        <v>►</v>
      </c>
      <c r="C43" s="999" cm="1">
        <f t="array" ref="C43">SUMPRODUCT(LEN(D43:J43))</f>
        <v>0</v>
      </c>
      <c r="D43" s="201"/>
      <c r="E43" s="206"/>
      <c r="F43" s="206"/>
      <c r="G43" s="206"/>
      <c r="H43" s="206"/>
      <c r="I43" s="206"/>
      <c r="J43" s="207"/>
      <c r="K43" s="455" t="s">
        <v>22</v>
      </c>
      <c r="L43" s="115" t="s">
        <v>16</v>
      </c>
      <c r="M43" s="3141"/>
      <c r="N43" s="3142"/>
      <c r="O43" s="3141"/>
      <c r="P43" s="3143"/>
      <c r="Q43" s="3144"/>
      <c r="R43" s="3145"/>
      <c r="S43" s="3146"/>
      <c r="T43" s="3147"/>
      <c r="U43" s="3148"/>
      <c r="V43" s="3149"/>
      <c r="W43" s="2109"/>
      <c r="X43" s="3150"/>
      <c r="Y43" s="117"/>
      <c r="Z43" s="3151"/>
      <c r="AA43" s="3152"/>
      <c r="AB43" s="3153"/>
      <c r="AC43" s="3154"/>
      <c r="AD43" s="119"/>
      <c r="AE43" s="262" t="s">
        <v>22</v>
      </c>
      <c r="AF43" s="1035" t="str">
        <f t="shared" si="15"/>
        <v>►</v>
      </c>
      <c r="AG43" s="1036" t="str">
        <f t="shared" si="16"/>
        <v/>
      </c>
      <c r="AH43" s="1037" t="str">
        <f t="shared" si="17"/>
        <v/>
      </c>
      <c r="AI43" s="1036" t="str">
        <f t="shared" si="18"/>
        <v/>
      </c>
      <c r="AJ43" s="1037" t="str">
        <f t="shared" si="19"/>
        <v/>
      </c>
      <c r="AK43" s="1037">
        <f>IF(AND(L43="A",COUNTIF(BJ15:BL62,TRIM(U43))&gt;0),1,0)</f>
        <v>0</v>
      </c>
      <c r="AL43" s="1051" t="str" cm="1">
        <f t="array" ref="AL43">IF(AF43&lt;&gt;"A","",IFERROR((IFERROR(_xlfn.XLOOKUP(TRIM(SUBSTITUTE(U43,CHAR(160)," ")),BJ15:BJ62,BM15:BM62),IFERROR(_xlfn.XLOOKUP(TRIM(SUBSTITUTE(U43,CHAR(160)," ")),BK15:BK62,BM15:BM62),_xlfn.XLOOKUP(TRIM(SUBSTITUTE(U43,CHAR(160)," ")),BL15:BL62,BM15:BM62))))*T43*IF(ISBLANK(Q43),1,Q43)+IFERROR(_xlfn.XLOOKUP("RECHERCHEX",TRIM(L43:AD43),L43:AD43),0),0))</f>
        <v/>
      </c>
      <c r="AM43" s="1038">
        <f t="shared" si="20"/>
        <v>0</v>
      </c>
      <c r="AN43" s="1627" t="str">
        <f t="shared" si="36"/>
        <v/>
      </c>
      <c r="AO43" s="1039">
        <f t="shared" si="22"/>
        <v>0</v>
      </c>
      <c r="AP43" s="1039">
        <f t="shared" si="23"/>
        <v>0</v>
      </c>
      <c r="AQ43" s="1052">
        <f>IF(AO43&gt;0,AS9,0)</f>
        <v>0</v>
      </c>
      <c r="AR43" s="1626" t="str">
        <f>IF(TRIM(AG43)="▼ recette suivante", AG43, IF(AQ43&gt;0, IF(AT9&lt;&gt;"", AT9&amp;"-ou.or.o ❾ + or - &gt;", ""), ""))</f>
        <v/>
      </c>
      <c r="AS43" s="1064"/>
      <c r="AT43" s="1064"/>
      <c r="AU43" s="1053">
        <f t="shared" si="24"/>
        <v>0</v>
      </c>
      <c r="AV43" s="1054">
        <f>IF(AK43,IF(OR(AU43="",N(AU43)&lt;=0.000000001),"",_xlfn.XLOOKUP(AJ43,BJ15:BJ62,BN15:BN62,_xlfn.XLOOKUP(AJ43,BK15:BK62,BN15:BN62,_xlfn.XLOOKUP(AJ43,BL15:BL62,BN15:BN62,"")))),0)</f>
        <v>0</v>
      </c>
      <c r="AW43" s="1067" cm="1">
        <f t="array" ref="AW43">IF(AK43&lt;&gt;1,0,IF(OR(AU43="",N(AU43)&lt;=0.000000001),"",IF(OR(AO43="",N(AO43)&lt;=0.000000001),0,IF(ISNUMBER(AU43),IFERROR(_xlfn.LET(_xlpm.ai_test,TRIM(AJ43),_xlpm.r,IFERROR(_xlfn.XLOOKUP(_xlpm.ai_test,BJ15:BJ62,ROW(BJ15:BJ62),0,1),IFERROR(_xlfn.XLOOKUP(_xlpm.ai_test,BK15:BK62,ROW(BK15:BK62),0,1),_xlfn.XLOOKUP(_xlpm.ai_test,BL15:BL62,ROW(BL15:BL62),0,1))),_xlpm.p,_xlpm.r-MIN(ROW(BJ15:BJ62))+1,_xlpm.f,INDEX(BM15:BM62,_xlpm.p),_xlpm.u,INDEX(BN15:BN62,_xlpm.p),_xlpm.s,INDEX(BP15:BP62,_xlpm.p),_xlpm.q,N(AU43)/_xlpm.f,IF(_xlpm.q&gt;=_xlpm.s,ROUND(_xlpm.q,1)&amp;" "&amp;_xlpm.ai_test&amp;" = "&amp;ROUND(_xlpm.q*_xlpm.f,1)&amp;" "&amp;_xlpm.u,ROUND(_xlpm.q,1)&amp;" "&amp;_xlpm.ai_test)),""),""))))</f>
        <v>0</v>
      </c>
      <c r="AX43" s="1055"/>
      <c r="AY43" s="1053">
        <f t="shared" si="25"/>
        <v>0</v>
      </c>
      <c r="AZ43" s="1054" t="str">
        <f t="shared" si="26"/>
        <v/>
      </c>
      <c r="BA43" s="1056">
        <f t="shared" si="32"/>
        <v>0</v>
      </c>
      <c r="BB43" s="1057" t="str">
        <f t="shared" si="27"/>
        <v/>
      </c>
      <c r="BC43" s="1046"/>
      <c r="BD43" s="1058">
        <f t="shared" si="34"/>
        <v>0</v>
      </c>
      <c r="BE43" s="1048" t="str">
        <f t="shared" si="29"/>
        <v/>
      </c>
      <c r="BF43" s="262" t="s">
        <v>22</v>
      </c>
      <c r="BG43" s="1027">
        <f t="shared" si="30"/>
        <v>0</v>
      </c>
      <c r="BH43" s="1028">
        <f t="shared" si="31"/>
        <v>0</v>
      </c>
      <c r="BI43" s="844"/>
      <c r="BJ43" s="1076" t="s">
        <v>1829</v>
      </c>
      <c r="BK43" s="1076" t="s">
        <v>1829</v>
      </c>
      <c r="BL43" s="1076" t="s">
        <v>1830</v>
      </c>
      <c r="BM43" s="1021">
        <f t="shared" si="35"/>
        <v>0.11799999999999999</v>
      </c>
      <c r="BN43" s="1059" t="s">
        <v>1789</v>
      </c>
      <c r="BO43" s="1059" t="s">
        <v>1790</v>
      </c>
      <c r="BP43" s="1011">
        <f t="shared" si="33"/>
        <v>8</v>
      </c>
      <c r="BQ43" s="1060">
        <v>118</v>
      </c>
      <c r="BR43" s="844"/>
      <c r="BS43" s="844"/>
      <c r="BT43" s="844"/>
      <c r="BU43" s="844"/>
      <c r="BV43" s="844"/>
      <c r="BW43" s="844"/>
      <c r="BX43" s="964" t="str">
        <f t="shared" si="10"/>
        <v>►</v>
      </c>
      <c r="BY43" s="1072"/>
      <c r="BZ43" s="849"/>
      <c r="CA43" s="849"/>
      <c r="CB43" s="850"/>
      <c r="CC43" s="850"/>
      <c r="CD43" s="962"/>
      <c r="CE43" s="517"/>
      <c r="CF43" s="9"/>
      <c r="CG43" s="9"/>
      <c r="CH43" s="9"/>
      <c r="CI43" s="9"/>
      <c r="CJ43" s="9"/>
      <c r="CK43" s="41"/>
      <c r="CM43" s="517"/>
      <c r="CN43" s="9"/>
      <c r="CO43" s="9"/>
      <c r="CP43" s="9"/>
      <c r="CQ43" s="9"/>
      <c r="CR43" s="9"/>
      <c r="CS43" s="41"/>
      <c r="CU43" s="517"/>
      <c r="CV43" s="9"/>
      <c r="CW43" s="9"/>
      <c r="CX43" s="9"/>
      <c r="CY43" s="9"/>
      <c r="CZ43" s="9"/>
      <c r="DA43" s="41"/>
      <c r="DC43" s="3">
        <v>1</v>
      </c>
    </row>
    <row r="44" spans="1:107" s="701" customFormat="1" ht="21" customHeight="1">
      <c r="A44" s="941" t="s">
        <v>22</v>
      </c>
      <c r="B44" s="957" t="str">
        <f t="shared" si="9"/>
        <v>►</v>
      </c>
      <c r="C44" s="999" cm="1">
        <f t="array" ref="C44">SUMPRODUCT(LEN(D44:J44))</f>
        <v>0</v>
      </c>
      <c r="D44" s="201"/>
      <c r="E44" s="206"/>
      <c r="F44" s="206"/>
      <c r="G44" s="206"/>
      <c r="H44" s="206"/>
      <c r="I44" s="206"/>
      <c r="J44" s="207"/>
      <c r="K44" s="455"/>
      <c r="L44" s="115" t="s">
        <v>16</v>
      </c>
      <c r="M44" s="3141"/>
      <c r="N44" s="3142"/>
      <c r="O44" s="3141"/>
      <c r="P44" s="3143"/>
      <c r="Q44" s="3144"/>
      <c r="R44" s="3145"/>
      <c r="S44" s="3146"/>
      <c r="T44" s="3147"/>
      <c r="U44" s="3148"/>
      <c r="V44" s="3149"/>
      <c r="W44" s="2109"/>
      <c r="X44" s="3150"/>
      <c r="Y44" s="117"/>
      <c r="Z44" s="3151"/>
      <c r="AA44" s="3152"/>
      <c r="AB44" s="3153"/>
      <c r="AC44" s="3154"/>
      <c r="AD44" s="119"/>
      <c r="AE44" s="262" t="s">
        <v>22</v>
      </c>
      <c r="AF44" s="1035" t="str">
        <f t="shared" si="15"/>
        <v>►</v>
      </c>
      <c r="AG44" s="1036" t="str">
        <f t="shared" si="16"/>
        <v/>
      </c>
      <c r="AH44" s="1037" t="str">
        <f t="shared" si="17"/>
        <v/>
      </c>
      <c r="AI44" s="1036" t="str">
        <f t="shared" si="18"/>
        <v/>
      </c>
      <c r="AJ44" s="1037" t="str">
        <f t="shared" si="19"/>
        <v/>
      </c>
      <c r="AK44" s="1037">
        <f>IF(AND(L44="A",COUNTIF(BJ15:BL62,TRIM(U44))&gt;0),1,0)</f>
        <v>0</v>
      </c>
      <c r="AL44" s="1051" t="str" cm="1">
        <f t="array" ref="AL44">IF(AF44&lt;&gt;"A","",IFERROR((IFERROR(_xlfn.XLOOKUP(TRIM(SUBSTITUTE(U44,CHAR(160)," ")),BJ15:BJ62,BM15:BM62),IFERROR(_xlfn.XLOOKUP(TRIM(SUBSTITUTE(U44,CHAR(160)," ")),BK15:BK62,BM15:BM62),_xlfn.XLOOKUP(TRIM(SUBSTITUTE(U44,CHAR(160)," ")),BL15:BL62,BM15:BM62))))*T44*IF(ISBLANK(Q44),1,Q44)+IFERROR(_xlfn.XLOOKUP("RECHERCHEX",TRIM(L44:AD44),L44:AD44),0),0))</f>
        <v/>
      </c>
      <c r="AM44" s="1038">
        <f t="shared" si="20"/>
        <v>0</v>
      </c>
      <c r="AN44" s="1627" t="str">
        <f t="shared" si="36"/>
        <v/>
      </c>
      <c r="AO44" s="1039">
        <f t="shared" si="22"/>
        <v>0</v>
      </c>
      <c r="AP44" s="1039">
        <f t="shared" si="23"/>
        <v>0</v>
      </c>
      <c r="AQ44" s="1040">
        <f>IF(AO44&gt;0,AS9,0)</f>
        <v>0</v>
      </c>
      <c r="AR44" s="1628" t="str">
        <f>IF(TRIM(AG44)="▼ recette suivante", AG44, IF(AQ44&gt;0, IF(AT9&lt;&gt;"", AT9&amp;"-ou.or.o ❾ + or - &gt;", ""), ""))</f>
        <v/>
      </c>
      <c r="AS44" s="1064"/>
      <c r="AT44" s="1064"/>
      <c r="AU44" s="1042">
        <f t="shared" si="24"/>
        <v>0</v>
      </c>
      <c r="AV44" s="1043">
        <f>IF(AK44,IF(OR(AU44="",N(AU44)&lt;=0.000000001),"",_xlfn.XLOOKUP(AJ44,BJ15:BJ62,BN15:BN62,_xlfn.XLOOKUP(AJ44,BK15:BK62,BN15:BN62,_xlfn.XLOOKUP(AJ44,BL15:BL62,BN15:BN62,"")))),0)</f>
        <v>0</v>
      </c>
      <c r="AW44" s="1065" cm="1">
        <f t="array" ref="AW44">IF(AK44&lt;&gt;1,0,IF(OR(AU44="",N(AU44)&lt;=0.000000001),"",IF(OR(AO44="",N(AO44)&lt;=0.000000001),0,IF(ISNUMBER(AU44),IFERROR(_xlfn.LET(_xlpm.ai_test,TRIM(AJ44),_xlpm.r,IFERROR(_xlfn.XLOOKUP(_xlpm.ai_test,BJ15:BJ62,ROW(BJ15:BJ62),0,1),IFERROR(_xlfn.XLOOKUP(_xlpm.ai_test,BK15:BK62,ROW(BK15:BK62),0,1),_xlfn.XLOOKUP(_xlpm.ai_test,BL15:BL62,ROW(BL15:BL62),0,1))),_xlpm.p,_xlpm.r-MIN(ROW(BJ15:BJ62))+1,_xlpm.f,INDEX(BM15:BM62,_xlpm.p),_xlpm.u,INDEX(BN15:BN62,_xlpm.p),_xlpm.s,INDEX(BP15:BP62,_xlpm.p),_xlpm.q,N(AU44)/_xlpm.f,IF(_xlpm.q&gt;=_xlpm.s,ROUND(_xlpm.q,1)&amp;" "&amp;_xlpm.ai_test&amp;" = "&amp;ROUND(_xlpm.q*_xlpm.f,1)&amp;" "&amp;_xlpm.u,ROUND(_xlpm.q,1)&amp;" "&amp;_xlpm.ai_test)),""),""))))</f>
        <v>0</v>
      </c>
      <c r="AX44" s="1055"/>
      <c r="AY44" s="1042">
        <f t="shared" si="25"/>
        <v>0</v>
      </c>
      <c r="AZ44" s="1043" t="str">
        <f t="shared" si="26"/>
        <v/>
      </c>
      <c r="BA44" s="1044">
        <f t="shared" si="32"/>
        <v>0</v>
      </c>
      <c r="BB44" s="1045" t="str">
        <f t="shared" si="27"/>
        <v/>
      </c>
      <c r="BC44" s="1046"/>
      <c r="BD44" s="1047">
        <f t="shared" si="34"/>
        <v>0</v>
      </c>
      <c r="BE44" s="1048" t="str">
        <f t="shared" si="29"/>
        <v/>
      </c>
      <c r="BF44" s="262" t="s">
        <v>22</v>
      </c>
      <c r="BG44" s="1027">
        <f t="shared" si="30"/>
        <v>0</v>
      </c>
      <c r="BH44" s="1028">
        <f t="shared" si="31"/>
        <v>0</v>
      </c>
      <c r="BI44" s="844"/>
      <c r="BJ44" s="1076" t="s">
        <v>1831</v>
      </c>
      <c r="BK44" s="1076" t="s">
        <v>1831</v>
      </c>
      <c r="BL44" s="1076" t="s">
        <v>1832</v>
      </c>
      <c r="BM44" s="1021">
        <f t="shared" si="35"/>
        <v>5.8999999999999997E-2</v>
      </c>
      <c r="BN44" s="1059" t="s">
        <v>1789</v>
      </c>
      <c r="BO44" s="1059" t="s">
        <v>1790</v>
      </c>
      <c r="BP44" s="1011">
        <f t="shared" si="33"/>
        <v>17</v>
      </c>
      <c r="BQ44" s="1060">
        <v>59</v>
      </c>
      <c r="BR44" s="844"/>
      <c r="BS44" s="844"/>
      <c r="BT44" s="844"/>
      <c r="BU44" s="844"/>
      <c r="BV44" s="844"/>
      <c r="BW44" s="844"/>
      <c r="BX44" s="964" t="str">
        <f t="shared" si="10"/>
        <v>►</v>
      </c>
      <c r="BY44" s="1072"/>
      <c r="BZ44" s="849"/>
      <c r="CA44" s="849"/>
      <c r="CB44" s="850"/>
      <c r="CC44" s="850"/>
      <c r="CD44" s="962"/>
      <c r="CE44" s="1079" t="s">
        <v>1833</v>
      </c>
      <c r="CF44" s="9"/>
      <c r="CG44" s="9"/>
      <c r="CH44" s="9"/>
      <c r="CI44" s="9"/>
      <c r="CJ44" s="9"/>
      <c r="CK44" s="41"/>
      <c r="CM44" s="1079" t="s">
        <v>1834</v>
      </c>
      <c r="CN44" s="9"/>
      <c r="CO44" s="9"/>
      <c r="CP44" s="9"/>
      <c r="CQ44" s="9"/>
      <c r="CR44" s="9"/>
      <c r="CS44" s="41"/>
      <c r="CU44" s="1079" t="s">
        <v>1835</v>
      </c>
      <c r="CV44" s="9"/>
      <c r="CW44" s="9"/>
      <c r="CX44" s="9"/>
      <c r="CY44" s="9"/>
      <c r="CZ44" s="9"/>
      <c r="DA44" s="41"/>
      <c r="DC44" s="3">
        <v>1</v>
      </c>
    </row>
    <row r="45" spans="1:107" s="701" customFormat="1" ht="21" customHeight="1">
      <c r="A45" s="941" t="s">
        <v>22</v>
      </c>
      <c r="B45" s="957" t="str">
        <f t="shared" si="9"/>
        <v>►</v>
      </c>
      <c r="C45" s="999" cm="1">
        <f t="array" ref="C45">SUMPRODUCT(LEN(D45:J45))</f>
        <v>0</v>
      </c>
      <c r="D45" s="201"/>
      <c r="E45" s="206"/>
      <c r="F45" s="206"/>
      <c r="G45" s="206"/>
      <c r="H45" s="206"/>
      <c r="I45" s="206"/>
      <c r="J45" s="207"/>
      <c r="K45" s="455"/>
      <c r="L45" s="115" t="s">
        <v>16</v>
      </c>
      <c r="M45" s="3141"/>
      <c r="N45" s="3142"/>
      <c r="O45" s="3141"/>
      <c r="P45" s="3143"/>
      <c r="Q45" s="3144"/>
      <c r="R45" s="3145"/>
      <c r="S45" s="3146"/>
      <c r="T45" s="3147"/>
      <c r="U45" s="3148"/>
      <c r="V45" s="3149"/>
      <c r="W45" s="2109"/>
      <c r="X45" s="3150"/>
      <c r="Y45" s="117"/>
      <c r="Z45" s="3151"/>
      <c r="AA45" s="3152"/>
      <c r="AB45" s="3153"/>
      <c r="AC45" s="3154"/>
      <c r="AD45" s="119"/>
      <c r="AE45" s="262" t="s">
        <v>22</v>
      </c>
      <c r="AF45" s="1035" t="str">
        <f t="shared" si="15"/>
        <v>►</v>
      </c>
      <c r="AG45" s="1036" t="str">
        <f t="shared" si="16"/>
        <v/>
      </c>
      <c r="AH45" s="1037" t="str">
        <f t="shared" si="17"/>
        <v/>
      </c>
      <c r="AI45" s="1036" t="str">
        <f t="shared" si="18"/>
        <v/>
      </c>
      <c r="AJ45" s="1037" t="str">
        <f t="shared" si="19"/>
        <v/>
      </c>
      <c r="AK45" s="1037">
        <f>IF(AND(L45="A",COUNTIF(BJ15:BL62,TRIM(U45))&gt;0),1,0)</f>
        <v>0</v>
      </c>
      <c r="AL45" s="1051" t="str" cm="1">
        <f t="array" ref="AL45">IF(AF45&lt;&gt;"A","",IFERROR((IFERROR(_xlfn.XLOOKUP(TRIM(SUBSTITUTE(U45,CHAR(160)," ")),BJ15:BJ62,BM15:BM62),IFERROR(_xlfn.XLOOKUP(TRIM(SUBSTITUTE(U45,CHAR(160)," ")),BK15:BK62,BM15:BM62),_xlfn.XLOOKUP(TRIM(SUBSTITUTE(U45,CHAR(160)," ")),BL15:BL62,BM15:BM62))))*T45*IF(ISBLANK(Q45),1,Q45)+IFERROR(_xlfn.XLOOKUP("RECHERCHEX",TRIM(L45:AD45),L45:AD45),0),0))</f>
        <v/>
      </c>
      <c r="AM45" s="1038">
        <f t="shared" si="20"/>
        <v>0</v>
      </c>
      <c r="AN45" s="1627" t="str">
        <f t="shared" si="36"/>
        <v/>
      </c>
      <c r="AO45" s="1039">
        <f t="shared" si="22"/>
        <v>0</v>
      </c>
      <c r="AP45" s="1039">
        <f t="shared" si="23"/>
        <v>0</v>
      </c>
      <c r="AQ45" s="1052">
        <f>IF(AO45&gt;0,AS9,0)</f>
        <v>0</v>
      </c>
      <c r="AR45" s="1626" t="str">
        <f>IF(TRIM(AG45)="▼ recette suivante", AG45, IF(AQ45&gt;0, IF(AT9&lt;&gt;"", AT9&amp;"-ou.or.o ❾ + or - &gt;", ""), ""))</f>
        <v/>
      </c>
      <c r="AS45" s="1064"/>
      <c r="AT45" s="1064"/>
      <c r="AU45" s="1053">
        <f t="shared" si="24"/>
        <v>0</v>
      </c>
      <c r="AV45" s="1054">
        <f>IF(AK45,IF(OR(AU45="",N(AU45)&lt;=0.000000001),"",_xlfn.XLOOKUP(AJ45,BJ15:BJ62,BN15:BN62,_xlfn.XLOOKUP(AJ45,BK15:BK62,BN15:BN62,_xlfn.XLOOKUP(AJ45,BL15:BL62,BN15:BN62,"")))),0)</f>
        <v>0</v>
      </c>
      <c r="AW45" s="1067" cm="1">
        <f t="array" ref="AW45">IF(AK45&lt;&gt;1,0,IF(OR(AU45="",N(AU45)&lt;=0.000000001),"",IF(OR(AO45="",N(AO45)&lt;=0.000000001),0,IF(ISNUMBER(AU45),IFERROR(_xlfn.LET(_xlpm.ai_test,TRIM(AJ45),_xlpm.r,IFERROR(_xlfn.XLOOKUP(_xlpm.ai_test,BJ15:BJ62,ROW(BJ15:BJ62),0,1),IFERROR(_xlfn.XLOOKUP(_xlpm.ai_test,BK15:BK62,ROW(BK15:BK62),0,1),_xlfn.XLOOKUP(_xlpm.ai_test,BL15:BL62,ROW(BL15:BL62),0,1))),_xlpm.p,_xlpm.r-MIN(ROW(BJ15:BJ62))+1,_xlpm.f,INDEX(BM15:BM62,_xlpm.p),_xlpm.u,INDEX(BN15:BN62,_xlpm.p),_xlpm.s,INDEX(BP15:BP62,_xlpm.p),_xlpm.q,N(AU45)/_xlpm.f,IF(_xlpm.q&gt;=_xlpm.s,ROUND(_xlpm.q,1)&amp;" "&amp;_xlpm.ai_test&amp;" = "&amp;ROUND(_xlpm.q*_xlpm.f,1)&amp;" "&amp;_xlpm.u,ROUND(_xlpm.q,1)&amp;" "&amp;_xlpm.ai_test)),""),""))))</f>
        <v>0</v>
      </c>
      <c r="AX45" s="1055"/>
      <c r="AY45" s="1053">
        <f t="shared" si="25"/>
        <v>0</v>
      </c>
      <c r="AZ45" s="1054" t="str">
        <f t="shared" si="26"/>
        <v/>
      </c>
      <c r="BA45" s="1056">
        <f t="shared" si="32"/>
        <v>0</v>
      </c>
      <c r="BB45" s="1057" t="str">
        <f t="shared" si="27"/>
        <v/>
      </c>
      <c r="BC45" s="1046"/>
      <c r="BD45" s="1058">
        <f t="shared" si="34"/>
        <v>0</v>
      </c>
      <c r="BE45" s="1048" t="str">
        <f t="shared" si="29"/>
        <v/>
      </c>
      <c r="BF45" s="262" t="s">
        <v>22</v>
      </c>
      <c r="BG45" s="1027">
        <f t="shared" si="30"/>
        <v>0</v>
      </c>
      <c r="BH45" s="1028">
        <f t="shared" si="31"/>
        <v>0</v>
      </c>
      <c r="BI45" s="844"/>
      <c r="BJ45" s="133" t="s">
        <v>164</v>
      </c>
      <c r="BK45" s="133" t="s">
        <v>1384</v>
      </c>
      <c r="BL45" s="133" t="s">
        <v>1366</v>
      </c>
      <c r="BM45" s="1021">
        <f t="shared" si="35"/>
        <v>0.23</v>
      </c>
      <c r="BN45" s="857" t="s">
        <v>871</v>
      </c>
      <c r="BO45" s="857" t="s">
        <v>1748</v>
      </c>
      <c r="BP45" s="1011">
        <f t="shared" si="33"/>
        <v>4</v>
      </c>
      <c r="BQ45" s="1030">
        <v>230</v>
      </c>
      <c r="BR45" s="844"/>
      <c r="BS45" s="844"/>
      <c r="BT45" s="844"/>
      <c r="BU45" s="844"/>
      <c r="BV45" s="844"/>
      <c r="BW45" s="844"/>
      <c r="BX45" s="964" t="str">
        <f t="shared" si="10"/>
        <v>►</v>
      </c>
      <c r="BY45" s="2792" t="s">
        <v>1836</v>
      </c>
      <c r="BZ45" s="2792"/>
      <c r="CA45" s="2792"/>
      <c r="CB45" s="2792"/>
      <c r="CC45" s="2792"/>
      <c r="CD45" s="962"/>
      <c r="CE45" s="1080" t="s">
        <v>1837</v>
      </c>
      <c r="CF45" s="9"/>
      <c r="CG45" s="9"/>
      <c r="CH45" s="9"/>
      <c r="CI45" s="9"/>
      <c r="CJ45" s="9"/>
      <c r="CK45" s="41"/>
      <c r="CM45" s="1080" t="s">
        <v>1838</v>
      </c>
      <c r="CN45" s="9"/>
      <c r="CO45" s="9"/>
      <c r="CP45" s="9"/>
      <c r="CQ45" s="9"/>
      <c r="CR45" s="9"/>
      <c r="CS45" s="41"/>
      <c r="CU45" s="1080" t="s">
        <v>1839</v>
      </c>
      <c r="CV45" s="9"/>
      <c r="CW45" s="9"/>
      <c r="CX45" s="9"/>
      <c r="CY45" s="9"/>
      <c r="CZ45" s="9"/>
      <c r="DA45" s="41"/>
      <c r="DC45" s="3">
        <v>1</v>
      </c>
    </row>
    <row r="46" spans="1:107" s="701" customFormat="1" ht="21" customHeight="1">
      <c r="A46" s="941" t="s">
        <v>22</v>
      </c>
      <c r="B46" s="957" t="str">
        <f t="shared" si="9"/>
        <v>►</v>
      </c>
      <c r="C46" s="999" cm="1">
        <f t="array" ref="C46">SUMPRODUCT(LEN(D46:J46))</f>
        <v>0</v>
      </c>
      <c r="D46" s="201"/>
      <c r="E46" s="206"/>
      <c r="F46" s="206"/>
      <c r="G46" s="206"/>
      <c r="H46" s="206"/>
      <c r="I46" s="206"/>
      <c r="J46" s="207"/>
      <c r="K46" s="455"/>
      <c r="L46" s="115" t="s">
        <v>16</v>
      </c>
      <c r="M46" s="3141"/>
      <c r="N46" s="3142"/>
      <c r="O46" s="3141"/>
      <c r="P46" s="3143"/>
      <c r="Q46" s="3144"/>
      <c r="R46" s="3145"/>
      <c r="S46" s="3146"/>
      <c r="T46" s="3147"/>
      <c r="U46" s="3148"/>
      <c r="V46" s="3149"/>
      <c r="W46" s="2109"/>
      <c r="X46" s="3150"/>
      <c r="Y46" s="117"/>
      <c r="Z46" s="3151"/>
      <c r="AA46" s="3152"/>
      <c r="AB46" s="3153"/>
      <c r="AC46" s="3154"/>
      <c r="AD46" s="119"/>
      <c r="AE46" s="262" t="s">
        <v>22</v>
      </c>
      <c r="AF46" s="1035" t="str">
        <f t="shared" si="15"/>
        <v>►</v>
      </c>
      <c r="AG46" s="1036" t="str">
        <f t="shared" si="16"/>
        <v/>
      </c>
      <c r="AH46" s="1037" t="str">
        <f t="shared" si="17"/>
        <v/>
      </c>
      <c r="AI46" s="1036" t="str">
        <f t="shared" si="18"/>
        <v/>
      </c>
      <c r="AJ46" s="1037" t="str">
        <f t="shared" si="19"/>
        <v/>
      </c>
      <c r="AK46" s="1037">
        <f>IF(AND(L46="A",COUNTIF(BJ15:BL62,TRIM(U46))&gt;0),1,0)</f>
        <v>0</v>
      </c>
      <c r="AL46" s="1051" t="str" cm="1">
        <f t="array" ref="AL46">IF(AF46&lt;&gt;"A","",IFERROR((IFERROR(_xlfn.XLOOKUP(TRIM(SUBSTITUTE(U46,CHAR(160)," ")),BJ15:BJ62,BM15:BM62),IFERROR(_xlfn.XLOOKUP(TRIM(SUBSTITUTE(U46,CHAR(160)," ")),BK15:BK62,BM15:BM62),_xlfn.XLOOKUP(TRIM(SUBSTITUTE(U46,CHAR(160)," ")),BL15:BL62,BM15:BM62))))*T46*IF(ISBLANK(Q46),1,Q46)+IFERROR(_xlfn.XLOOKUP("RECHERCHEX",TRIM(L46:AD46),L46:AD46),0),0))</f>
        <v/>
      </c>
      <c r="AM46" s="1038">
        <f t="shared" si="20"/>
        <v>0</v>
      </c>
      <c r="AN46" s="1627" t="str">
        <f t="shared" si="36"/>
        <v/>
      </c>
      <c r="AO46" s="1039">
        <f t="shared" si="22"/>
        <v>0</v>
      </c>
      <c r="AP46" s="1039">
        <f t="shared" si="23"/>
        <v>0</v>
      </c>
      <c r="AQ46" s="1040">
        <f>IF(AO46&gt;0,AS9,0)</f>
        <v>0</v>
      </c>
      <c r="AR46" s="1628" t="str">
        <f>IF(TRIM(AG46)="▼ recette suivante", AG46, IF(AQ46&gt;0, IF(AT9&lt;&gt;"", AT9&amp;"-ou.or.o ❾ + or - &gt;", ""), ""))</f>
        <v/>
      </c>
      <c r="AS46" s="1064"/>
      <c r="AT46" s="1064"/>
      <c r="AU46" s="1042">
        <f t="shared" si="24"/>
        <v>0</v>
      </c>
      <c r="AV46" s="1043">
        <f>IF(AK46,IF(OR(AU46="",N(AU46)&lt;=0.000000001),"",_xlfn.XLOOKUP(AJ46,BJ15:BJ62,BN15:BN62,_xlfn.XLOOKUP(AJ46,BK15:BK62,BN15:BN62,_xlfn.XLOOKUP(AJ46,BL15:BL62,BN15:BN62,"")))),0)</f>
        <v>0</v>
      </c>
      <c r="AW46" s="1065" cm="1">
        <f t="array" ref="AW46">IF(AK46&lt;&gt;1,0,IF(OR(AU46="",N(AU46)&lt;=0.000000001),"",IF(OR(AO46="",N(AO46)&lt;=0.000000001),0,IF(ISNUMBER(AU46),IFERROR(_xlfn.LET(_xlpm.ai_test,TRIM(AJ46),_xlpm.r,IFERROR(_xlfn.XLOOKUP(_xlpm.ai_test,BJ15:BJ62,ROW(BJ15:BJ62),0,1),IFERROR(_xlfn.XLOOKUP(_xlpm.ai_test,BK15:BK62,ROW(BK15:BK62),0,1),_xlfn.XLOOKUP(_xlpm.ai_test,BL15:BL62,ROW(BL15:BL62),0,1))),_xlpm.p,_xlpm.r-MIN(ROW(BJ15:BJ62))+1,_xlpm.f,INDEX(BM15:BM62,_xlpm.p),_xlpm.u,INDEX(BN15:BN62,_xlpm.p),_xlpm.s,INDEX(BP15:BP62,_xlpm.p),_xlpm.q,N(AU46)/_xlpm.f,IF(_xlpm.q&gt;=_xlpm.s,ROUND(_xlpm.q,1)&amp;" "&amp;_xlpm.ai_test&amp;" = "&amp;ROUND(_xlpm.q*_xlpm.f,1)&amp;" "&amp;_xlpm.u,ROUND(_xlpm.q,1)&amp;" "&amp;_xlpm.ai_test)),""),""))))</f>
        <v>0</v>
      </c>
      <c r="AX46" s="1055"/>
      <c r="AY46" s="1042">
        <f t="shared" si="25"/>
        <v>0</v>
      </c>
      <c r="AZ46" s="1043" t="str">
        <f t="shared" si="26"/>
        <v/>
      </c>
      <c r="BA46" s="1044">
        <f t="shared" si="32"/>
        <v>0</v>
      </c>
      <c r="BB46" s="1045" t="str">
        <f t="shared" si="27"/>
        <v/>
      </c>
      <c r="BC46" s="1046"/>
      <c r="BD46" s="1047">
        <f t="shared" si="34"/>
        <v>0</v>
      </c>
      <c r="BE46" s="1048" t="str">
        <f t="shared" si="29"/>
        <v/>
      </c>
      <c r="BF46" s="262" t="s">
        <v>22</v>
      </c>
      <c r="BG46" s="1027">
        <f t="shared" si="30"/>
        <v>0</v>
      </c>
      <c r="BH46" s="1028">
        <f t="shared" si="31"/>
        <v>0</v>
      </c>
      <c r="BI46" s="844"/>
      <c r="BJ46" s="133" t="s">
        <v>163</v>
      </c>
      <c r="BK46" s="133" t="s">
        <v>1381</v>
      </c>
      <c r="BL46" s="133" t="s">
        <v>1363</v>
      </c>
      <c r="BM46" s="1021">
        <f t="shared" si="35"/>
        <v>0.13</v>
      </c>
      <c r="BN46" s="857" t="s">
        <v>871</v>
      </c>
      <c r="BO46" s="857" t="s">
        <v>1748</v>
      </c>
      <c r="BP46" s="1011">
        <f t="shared" si="33"/>
        <v>8</v>
      </c>
      <c r="BQ46" s="1022">
        <v>130</v>
      </c>
      <c r="BR46" s="844"/>
      <c r="BS46" s="844"/>
      <c r="BT46" s="844"/>
      <c r="BU46" s="844"/>
      <c r="BV46" s="844"/>
      <c r="BW46" s="844"/>
      <c r="BX46" s="964" t="str">
        <f t="shared" si="10"/>
        <v>►</v>
      </c>
      <c r="BY46" s="2792"/>
      <c r="BZ46" s="2792"/>
      <c r="CA46" s="2792"/>
      <c r="CB46" s="2792"/>
      <c r="CC46" s="2792"/>
      <c r="CD46" s="962"/>
      <c r="CE46" s="1080" t="s">
        <v>1840</v>
      </c>
      <c r="CF46" s="9"/>
      <c r="CG46" s="9"/>
      <c r="CH46" s="9"/>
      <c r="CI46" s="9"/>
      <c r="CJ46" s="9"/>
      <c r="CK46" s="41"/>
      <c r="CM46" s="1080" t="s">
        <v>1841</v>
      </c>
      <c r="CN46" s="9"/>
      <c r="CO46" s="9"/>
      <c r="CP46" s="9"/>
      <c r="CQ46" s="9"/>
      <c r="CR46" s="9"/>
      <c r="CS46" s="41"/>
      <c r="CU46" s="1080" t="s">
        <v>1842</v>
      </c>
      <c r="CV46" s="9"/>
      <c r="CW46" s="9"/>
      <c r="CX46" s="9"/>
      <c r="CY46" s="9"/>
      <c r="CZ46" s="9"/>
      <c r="DA46" s="41"/>
      <c r="DC46" s="3">
        <v>1</v>
      </c>
    </row>
    <row r="47" spans="1:107" s="701" customFormat="1" ht="21" customHeight="1">
      <c r="A47" s="941" t="s">
        <v>22</v>
      </c>
      <c r="B47" s="957" t="str">
        <f t="shared" si="9"/>
        <v>►</v>
      </c>
      <c r="C47" s="999" cm="1">
        <f t="array" ref="C47">SUMPRODUCT(LEN(D47:J47))</f>
        <v>0</v>
      </c>
      <c r="D47" s="201"/>
      <c r="E47" s="206"/>
      <c r="F47" s="206"/>
      <c r="G47" s="206"/>
      <c r="H47" s="206"/>
      <c r="I47" s="206"/>
      <c r="J47" s="207"/>
      <c r="K47" s="455"/>
      <c r="L47" s="115" t="s">
        <v>16</v>
      </c>
      <c r="M47" s="3141"/>
      <c r="N47" s="3142"/>
      <c r="O47" s="3141"/>
      <c r="P47" s="3143"/>
      <c r="Q47" s="3144"/>
      <c r="R47" s="3145"/>
      <c r="S47" s="3146"/>
      <c r="T47" s="3147"/>
      <c r="U47" s="3148"/>
      <c r="V47" s="3149"/>
      <c r="W47" s="2109"/>
      <c r="X47" s="3150"/>
      <c r="Y47" s="117"/>
      <c r="Z47" s="3151"/>
      <c r="AA47" s="3152"/>
      <c r="AB47" s="3153"/>
      <c r="AC47" s="3154"/>
      <c r="AD47" s="119"/>
      <c r="AE47" s="262" t="s">
        <v>22</v>
      </c>
      <c r="AF47" s="1035" t="str">
        <f t="shared" si="15"/>
        <v>►</v>
      </c>
      <c r="AG47" s="1036" t="str">
        <f t="shared" si="16"/>
        <v/>
      </c>
      <c r="AH47" s="1037" t="str">
        <f t="shared" si="17"/>
        <v/>
      </c>
      <c r="AI47" s="1036" t="str">
        <f t="shared" si="18"/>
        <v/>
      </c>
      <c r="AJ47" s="1037" t="str">
        <f t="shared" si="19"/>
        <v/>
      </c>
      <c r="AK47" s="1037">
        <f>IF(AND(L47="A",COUNTIF(BJ15:BL62,TRIM(U47))&gt;0),1,0)</f>
        <v>0</v>
      </c>
      <c r="AL47" s="1051" t="str" cm="1">
        <f t="array" ref="AL47">IF(AF47&lt;&gt;"A","",IFERROR((IFERROR(_xlfn.XLOOKUP(TRIM(SUBSTITUTE(U47,CHAR(160)," ")),BJ15:BJ62,BM15:BM62),IFERROR(_xlfn.XLOOKUP(TRIM(SUBSTITUTE(U47,CHAR(160)," ")),BK15:BK62,BM15:BM62),_xlfn.XLOOKUP(TRIM(SUBSTITUTE(U47,CHAR(160)," ")),BL15:BL62,BM15:BM62))))*T47*IF(ISBLANK(Q47),1,Q47)+IFERROR(_xlfn.XLOOKUP("RECHERCHEX",TRIM(L47:AD47),L47:AD47),0),0))</f>
        <v/>
      </c>
      <c r="AM47" s="1038">
        <f t="shared" si="20"/>
        <v>0</v>
      </c>
      <c r="AN47" s="1627" t="str">
        <f t="shared" si="36"/>
        <v/>
      </c>
      <c r="AO47" s="1039">
        <f t="shared" si="22"/>
        <v>0</v>
      </c>
      <c r="AP47" s="1039">
        <f t="shared" si="23"/>
        <v>0</v>
      </c>
      <c r="AQ47" s="1052">
        <f>IF(AO47&gt;0,AS9,0)</f>
        <v>0</v>
      </c>
      <c r="AR47" s="1626" t="str">
        <f>IF(TRIM(AG47)="▼ recette suivante", AG47, IF(AQ47&gt;0, IF(AT9&lt;&gt;"", AT9&amp;"-ou.or.o ❾ + or - &gt;", ""), ""))</f>
        <v/>
      </c>
      <c r="AS47" s="1064"/>
      <c r="AT47" s="1064"/>
      <c r="AU47" s="1053">
        <f t="shared" si="24"/>
        <v>0</v>
      </c>
      <c r="AV47" s="1054">
        <f>IF(AK47,IF(OR(AU47="",N(AU47)&lt;=0.000000001),"",_xlfn.XLOOKUP(AJ47,BJ15:BJ62,BN15:BN62,_xlfn.XLOOKUP(AJ47,BK15:BK62,BN15:BN62,_xlfn.XLOOKUP(AJ47,BL15:BL62,BN15:BN62,"")))),0)</f>
        <v>0</v>
      </c>
      <c r="AW47" s="1067" cm="1">
        <f t="array" ref="AW47">IF(AK47&lt;&gt;1,0,IF(OR(AU47="",N(AU47)&lt;=0.000000001),"",IF(OR(AO47="",N(AO47)&lt;=0.000000001),0,IF(ISNUMBER(AU47),IFERROR(_xlfn.LET(_xlpm.ai_test,TRIM(AJ47),_xlpm.r,IFERROR(_xlfn.XLOOKUP(_xlpm.ai_test,BJ15:BJ62,ROW(BJ15:BJ62),0,1),IFERROR(_xlfn.XLOOKUP(_xlpm.ai_test,BK15:BK62,ROW(BK15:BK62),0,1),_xlfn.XLOOKUP(_xlpm.ai_test,BL15:BL62,ROW(BL15:BL62),0,1))),_xlpm.p,_xlpm.r-MIN(ROW(BJ15:BJ62))+1,_xlpm.f,INDEX(BM15:BM62,_xlpm.p),_xlpm.u,INDEX(BN15:BN62,_xlpm.p),_xlpm.s,INDEX(BP15:BP62,_xlpm.p),_xlpm.q,N(AU47)/_xlpm.f,IF(_xlpm.q&gt;=_xlpm.s,ROUND(_xlpm.q,1)&amp;" "&amp;_xlpm.ai_test&amp;" = "&amp;ROUND(_xlpm.q*_xlpm.f,1)&amp;" "&amp;_xlpm.u,ROUND(_xlpm.q,1)&amp;" "&amp;_xlpm.ai_test)),""),""))))</f>
        <v>0</v>
      </c>
      <c r="AX47" s="1055"/>
      <c r="AY47" s="1053">
        <f t="shared" si="25"/>
        <v>0</v>
      </c>
      <c r="AZ47" s="1054" t="str">
        <f t="shared" si="26"/>
        <v/>
      </c>
      <c r="BA47" s="1056">
        <f t="shared" si="32"/>
        <v>0</v>
      </c>
      <c r="BB47" s="1057" t="str">
        <f t="shared" si="27"/>
        <v/>
      </c>
      <c r="BC47" s="1046"/>
      <c r="BD47" s="1058">
        <f t="shared" si="34"/>
        <v>0</v>
      </c>
      <c r="BE47" s="1048" t="str">
        <f t="shared" si="29"/>
        <v/>
      </c>
      <c r="BF47" s="262" t="s">
        <v>22</v>
      </c>
      <c r="BG47" s="1027">
        <f t="shared" si="30"/>
        <v>0</v>
      </c>
      <c r="BH47" s="1028">
        <f t="shared" si="31"/>
        <v>0</v>
      </c>
      <c r="BI47" s="844"/>
      <c r="BJ47" s="133" t="s">
        <v>116</v>
      </c>
      <c r="BK47" s="133" t="s">
        <v>1383</v>
      </c>
      <c r="BL47" s="133" t="s">
        <v>1365</v>
      </c>
      <c r="BM47" s="1021">
        <f t="shared" si="35"/>
        <v>0.2</v>
      </c>
      <c r="BN47" s="857" t="s">
        <v>871</v>
      </c>
      <c r="BO47" s="857" t="s">
        <v>1748</v>
      </c>
      <c r="BP47" s="1011">
        <f t="shared" si="33"/>
        <v>5</v>
      </c>
      <c r="BQ47" s="1022">
        <v>200</v>
      </c>
      <c r="BR47" s="844"/>
      <c r="BS47" s="844"/>
      <c r="BT47" s="844"/>
      <c r="BU47" s="844"/>
      <c r="BV47" s="844"/>
      <c r="BW47" s="844"/>
      <c r="BX47" s="964" t="str">
        <f t="shared" si="10"/>
        <v>►</v>
      </c>
      <c r="BY47" s="1072"/>
      <c r="BZ47" s="849"/>
      <c r="CA47" s="849"/>
      <c r="CB47" s="850"/>
      <c r="CC47" s="850"/>
      <c r="CD47" s="962"/>
      <c r="CE47" s="1082" t="s">
        <v>1843</v>
      </c>
      <c r="CF47" s="9"/>
      <c r="CG47" s="9"/>
      <c r="CH47" s="9"/>
      <c r="CI47" s="9"/>
      <c r="CJ47" s="9"/>
      <c r="CK47" s="41"/>
      <c r="CM47" s="1082" t="s">
        <v>1844</v>
      </c>
      <c r="CN47" s="9"/>
      <c r="CO47" s="9"/>
      <c r="CP47" s="9"/>
      <c r="CQ47" s="9"/>
      <c r="CR47" s="9"/>
      <c r="CS47" s="41"/>
      <c r="CU47" s="1082" t="s">
        <v>1845</v>
      </c>
      <c r="CV47" s="9"/>
      <c r="CW47" s="9"/>
      <c r="CX47" s="9"/>
      <c r="CY47" s="9"/>
      <c r="CZ47" s="9"/>
      <c r="DA47" s="41"/>
      <c r="DC47" s="3">
        <v>1</v>
      </c>
    </row>
    <row r="48" spans="1:107" s="701" customFormat="1" ht="21" customHeight="1">
      <c r="A48" s="941" t="s">
        <v>22</v>
      </c>
      <c r="B48" s="957" t="str">
        <f t="shared" si="9"/>
        <v>►</v>
      </c>
      <c r="C48" s="999" cm="1">
        <f t="array" ref="C48">SUMPRODUCT(LEN(D48:J48))</f>
        <v>0</v>
      </c>
      <c r="D48" s="201"/>
      <c r="E48" s="206"/>
      <c r="F48" s="206"/>
      <c r="G48" s="206"/>
      <c r="H48" s="206"/>
      <c r="I48" s="206"/>
      <c r="J48" s="207"/>
      <c r="K48" s="455"/>
      <c r="L48" s="115" t="s">
        <v>16</v>
      </c>
      <c r="M48" s="3141"/>
      <c r="N48" s="3142"/>
      <c r="O48" s="3141"/>
      <c r="P48" s="3143"/>
      <c r="Q48" s="3144"/>
      <c r="R48" s="3145"/>
      <c r="S48" s="3146"/>
      <c r="T48" s="3147"/>
      <c r="U48" s="3148"/>
      <c r="V48" s="3149"/>
      <c r="W48" s="2109"/>
      <c r="X48" s="3150"/>
      <c r="Y48" s="117"/>
      <c r="Z48" s="3151"/>
      <c r="AA48" s="3152"/>
      <c r="AB48" s="3153"/>
      <c r="AC48" s="3154"/>
      <c r="AD48" s="119"/>
      <c r="AE48" s="262" t="s">
        <v>22</v>
      </c>
      <c r="AF48" s="1035" t="str">
        <f t="shared" si="15"/>
        <v>►</v>
      </c>
      <c r="AG48" s="1036" t="str">
        <f t="shared" si="16"/>
        <v/>
      </c>
      <c r="AH48" s="1037" t="str">
        <f t="shared" si="17"/>
        <v/>
      </c>
      <c r="AI48" s="1036" t="str">
        <f t="shared" si="18"/>
        <v/>
      </c>
      <c r="AJ48" s="1037" t="str">
        <f t="shared" si="19"/>
        <v/>
      </c>
      <c r="AK48" s="1037">
        <f>IF(AND(L48="A",COUNTIF(BJ15:BL62,TRIM(U48))&gt;0),1,0)</f>
        <v>0</v>
      </c>
      <c r="AL48" s="1051" t="str" cm="1">
        <f t="array" ref="AL48">IF(AF48&lt;&gt;"A","",IFERROR((IFERROR(_xlfn.XLOOKUP(TRIM(SUBSTITUTE(U48,CHAR(160)," ")),BJ15:BJ62,BM15:BM62),IFERROR(_xlfn.XLOOKUP(TRIM(SUBSTITUTE(U48,CHAR(160)," ")),BK15:BK62,BM15:BM62),_xlfn.XLOOKUP(TRIM(SUBSTITUTE(U48,CHAR(160)," ")),BL15:BL62,BM15:BM62))))*T48*IF(ISBLANK(Q48),1,Q48)+IFERROR(_xlfn.XLOOKUP("RECHERCHEX",TRIM(L48:AD48),L48:AD48),0),0))</f>
        <v/>
      </c>
      <c r="AM48" s="1038">
        <f t="shared" si="20"/>
        <v>0</v>
      </c>
      <c r="AN48" s="1627" t="str">
        <f t="shared" si="36"/>
        <v/>
      </c>
      <c r="AO48" s="1039">
        <f t="shared" si="22"/>
        <v>0</v>
      </c>
      <c r="AP48" s="1039">
        <f t="shared" si="23"/>
        <v>0</v>
      </c>
      <c r="AQ48" s="1040">
        <f>IF(AO48&gt;0,AS9,0)</f>
        <v>0</v>
      </c>
      <c r="AR48" s="1628" t="str">
        <f>IF(TRIM(AG48)="▼ recette suivante", AG48, IF(AQ48&gt;0, IF(AT9&lt;&gt;"", AT9&amp;"-ou.or.o ❾ + or - &gt;", ""), ""))</f>
        <v/>
      </c>
      <c r="AS48" s="1064"/>
      <c r="AT48" s="1064"/>
      <c r="AU48" s="1042">
        <f t="shared" si="24"/>
        <v>0</v>
      </c>
      <c r="AV48" s="1043">
        <f>IF(AK48,IF(OR(AU48="",N(AU48)&lt;=0.000000001),"",_xlfn.XLOOKUP(AJ48,BJ15:BJ62,BN15:BN62,_xlfn.XLOOKUP(AJ48,BK15:BK62,BN15:BN62,_xlfn.XLOOKUP(AJ48,BL15:BL62,BN15:BN62,"")))),0)</f>
        <v>0</v>
      </c>
      <c r="AW48" s="1065" cm="1">
        <f t="array" ref="AW48">IF(AK48&lt;&gt;1,0,IF(OR(AU48="",N(AU48)&lt;=0.000000001),"",IF(OR(AO48="",N(AO48)&lt;=0.000000001),0,IF(ISNUMBER(AU48),IFERROR(_xlfn.LET(_xlpm.ai_test,TRIM(AJ48),_xlpm.r,IFERROR(_xlfn.XLOOKUP(_xlpm.ai_test,BJ15:BJ62,ROW(BJ15:BJ62),0,1),IFERROR(_xlfn.XLOOKUP(_xlpm.ai_test,BK15:BK62,ROW(BK15:BK62),0,1),_xlfn.XLOOKUP(_xlpm.ai_test,BL15:BL62,ROW(BL15:BL62),0,1))),_xlpm.p,_xlpm.r-MIN(ROW(BJ15:BJ62))+1,_xlpm.f,INDEX(BM15:BM62,_xlpm.p),_xlpm.u,INDEX(BN15:BN62,_xlpm.p),_xlpm.s,INDEX(BP15:BP62,_xlpm.p),_xlpm.q,N(AU48)/_xlpm.f,IF(_xlpm.q&gt;=_xlpm.s,ROUND(_xlpm.q,1)&amp;" "&amp;_xlpm.ai_test&amp;" = "&amp;ROUND(_xlpm.q*_xlpm.f,1)&amp;" "&amp;_xlpm.u,ROUND(_xlpm.q,1)&amp;" "&amp;_xlpm.ai_test)),""),""))))</f>
        <v>0</v>
      </c>
      <c r="AX48" s="1055"/>
      <c r="AY48" s="1042">
        <f t="shared" si="25"/>
        <v>0</v>
      </c>
      <c r="AZ48" s="1043" t="str">
        <f t="shared" si="26"/>
        <v/>
      </c>
      <c r="BA48" s="1044">
        <f t="shared" si="32"/>
        <v>0</v>
      </c>
      <c r="BB48" s="1045" t="str">
        <f t="shared" si="27"/>
        <v/>
      </c>
      <c r="BC48" s="1046"/>
      <c r="BD48" s="1047">
        <f t="shared" si="34"/>
        <v>0</v>
      </c>
      <c r="BE48" s="1048" t="str">
        <f t="shared" si="29"/>
        <v/>
      </c>
      <c r="BF48" s="262" t="s">
        <v>22</v>
      </c>
      <c r="BG48" s="1027">
        <f t="shared" si="30"/>
        <v>0</v>
      </c>
      <c r="BH48" s="1028">
        <f t="shared" si="31"/>
        <v>0</v>
      </c>
      <c r="BI48" s="844"/>
      <c r="BJ48" s="1083" t="s">
        <v>170</v>
      </c>
      <c r="BK48" s="934" t="s">
        <v>1391</v>
      </c>
      <c r="BL48" s="934" t="s">
        <v>1374</v>
      </c>
      <c r="BM48" s="1021">
        <f t="shared" si="35"/>
        <v>1E-3</v>
      </c>
      <c r="BN48" s="1059" t="s">
        <v>1789</v>
      </c>
      <c r="BO48" s="1059" t="s">
        <v>1790</v>
      </c>
      <c r="BP48" s="1011">
        <f t="shared" si="33"/>
        <v>1000</v>
      </c>
      <c r="BQ48" s="1060">
        <v>1</v>
      </c>
      <c r="BR48" s="844"/>
      <c r="BS48" s="844"/>
      <c r="BT48" s="844"/>
      <c r="BU48" s="844"/>
      <c r="BV48" s="844"/>
      <c r="BW48" s="844"/>
      <c r="BX48" s="964" t="str">
        <f t="shared" si="10"/>
        <v>►</v>
      </c>
      <c r="BY48" s="2792" t="s">
        <v>1846</v>
      </c>
      <c r="BZ48" s="2792"/>
      <c r="CA48" s="2792"/>
      <c r="CB48" s="2792"/>
      <c r="CC48" s="2792"/>
      <c r="CD48" s="962"/>
      <c r="CE48" s="1082" t="s">
        <v>1847</v>
      </c>
      <c r="CF48" s="9"/>
      <c r="CG48" s="9"/>
      <c r="CH48" s="9"/>
      <c r="CI48" s="9"/>
      <c r="CJ48" s="9"/>
      <c r="CK48" s="41"/>
      <c r="CM48" s="1082" t="s">
        <v>1848</v>
      </c>
      <c r="CN48" s="9"/>
      <c r="CO48" s="9"/>
      <c r="CP48" s="9"/>
      <c r="CQ48" s="9"/>
      <c r="CR48" s="9"/>
      <c r="CS48" s="41"/>
      <c r="CU48" s="1082" t="s">
        <v>1849</v>
      </c>
      <c r="CV48" s="9"/>
      <c r="CW48" s="9"/>
      <c r="CX48" s="9"/>
      <c r="CY48" s="9"/>
      <c r="CZ48" s="9"/>
      <c r="DA48" s="41"/>
      <c r="DC48" s="3">
        <v>1</v>
      </c>
    </row>
    <row r="49" spans="1:107" s="701" customFormat="1" ht="21" customHeight="1">
      <c r="A49" s="941" t="s">
        <v>22</v>
      </c>
      <c r="B49" s="957" t="str">
        <f t="shared" si="9"/>
        <v>►</v>
      </c>
      <c r="C49" s="999" cm="1">
        <f t="array" ref="C49">SUMPRODUCT(LEN(D49:J49))</f>
        <v>0</v>
      </c>
      <c r="D49" s="201"/>
      <c r="E49" s="206"/>
      <c r="F49" s="206"/>
      <c r="G49" s="206"/>
      <c r="H49" s="206"/>
      <c r="I49" s="206"/>
      <c r="J49" s="207"/>
      <c r="K49" s="455"/>
      <c r="L49" s="115" t="s">
        <v>16</v>
      </c>
      <c r="M49" s="3141"/>
      <c r="N49" s="3142"/>
      <c r="O49" s="3141"/>
      <c r="P49" s="3143"/>
      <c r="Q49" s="3144"/>
      <c r="R49" s="3145"/>
      <c r="S49" s="3146"/>
      <c r="T49" s="3147"/>
      <c r="U49" s="3148"/>
      <c r="V49" s="3149"/>
      <c r="W49" s="2109"/>
      <c r="X49" s="3150"/>
      <c r="Y49" s="117"/>
      <c r="Z49" s="3151"/>
      <c r="AA49" s="3152"/>
      <c r="AB49" s="3153"/>
      <c r="AC49" s="3154"/>
      <c r="AD49" s="119"/>
      <c r="AE49" s="262" t="s">
        <v>22</v>
      </c>
      <c r="AF49" s="1035" t="str">
        <f t="shared" si="15"/>
        <v>►</v>
      </c>
      <c r="AG49" s="1036" t="str">
        <f t="shared" si="16"/>
        <v/>
      </c>
      <c r="AH49" s="1037" t="str">
        <f t="shared" si="17"/>
        <v/>
      </c>
      <c r="AI49" s="1036" t="str">
        <f t="shared" si="18"/>
        <v/>
      </c>
      <c r="AJ49" s="1037" t="str">
        <f t="shared" si="19"/>
        <v/>
      </c>
      <c r="AK49" s="1037">
        <f>IF(AND(L49="A",COUNTIF(BJ15:BL62,TRIM(U49))&gt;0),1,0)</f>
        <v>0</v>
      </c>
      <c r="AL49" s="1051" t="str" cm="1">
        <f t="array" ref="AL49">IF(AF49&lt;&gt;"A","",IFERROR((IFERROR(_xlfn.XLOOKUP(TRIM(SUBSTITUTE(U49,CHAR(160)," ")),BJ15:BJ62,BM15:BM62),IFERROR(_xlfn.XLOOKUP(TRIM(SUBSTITUTE(U49,CHAR(160)," ")),BK15:BK62,BM15:BM62),_xlfn.XLOOKUP(TRIM(SUBSTITUTE(U49,CHAR(160)," ")),BL15:BL62,BM15:BM62))))*T49*IF(ISBLANK(Q49),1,Q49)+IFERROR(_xlfn.XLOOKUP("RECHERCHEX",TRIM(L49:AD49),L49:AD49),0),0))</f>
        <v/>
      </c>
      <c r="AM49" s="1038">
        <f t="shared" si="20"/>
        <v>0</v>
      </c>
      <c r="AN49" s="1627" t="str">
        <f t="shared" si="36"/>
        <v/>
      </c>
      <c r="AO49" s="1039">
        <f t="shared" si="22"/>
        <v>0</v>
      </c>
      <c r="AP49" s="1039">
        <f t="shared" si="23"/>
        <v>0</v>
      </c>
      <c r="AQ49" s="1052">
        <f>IF(AO49&gt;0,AS9,0)</f>
        <v>0</v>
      </c>
      <c r="AR49" s="1626" t="str">
        <f>IF(TRIM(AG49)="▼ recette suivante", AG49, IF(AQ49&gt;0, IF(AT9&lt;&gt;"", AT9&amp;"-ou.or.o ❾ + or - &gt;", ""), ""))</f>
        <v/>
      </c>
      <c r="AS49" s="1064"/>
      <c r="AT49" s="1064"/>
      <c r="AU49" s="1053">
        <f t="shared" si="24"/>
        <v>0</v>
      </c>
      <c r="AV49" s="1054">
        <f>IF(AK49,IF(OR(AU49="",N(AU49)&lt;=0.000000001),"",_xlfn.XLOOKUP(AJ49,BJ15:BJ62,BN15:BN62,_xlfn.XLOOKUP(AJ49,BK15:BK62,BN15:BN62,_xlfn.XLOOKUP(AJ49,BL15:BL62,BN15:BN62,"")))),0)</f>
        <v>0</v>
      </c>
      <c r="AW49" s="1067" cm="1">
        <f t="array" ref="AW49">IF(AK49&lt;&gt;1,0,IF(OR(AU49="",N(AU49)&lt;=0.000000001),"",IF(OR(AO49="",N(AO49)&lt;=0.000000001),0,IF(ISNUMBER(AU49),IFERROR(_xlfn.LET(_xlpm.ai_test,TRIM(AJ49),_xlpm.r,IFERROR(_xlfn.XLOOKUP(_xlpm.ai_test,BJ15:BJ62,ROW(BJ15:BJ62),0,1),IFERROR(_xlfn.XLOOKUP(_xlpm.ai_test,BK15:BK62,ROW(BK15:BK62),0,1),_xlfn.XLOOKUP(_xlpm.ai_test,BL15:BL62,ROW(BL15:BL62),0,1))),_xlpm.p,_xlpm.r-MIN(ROW(BJ15:BJ62))+1,_xlpm.f,INDEX(BM15:BM62,_xlpm.p),_xlpm.u,INDEX(BN15:BN62,_xlpm.p),_xlpm.s,INDEX(BP15:BP62,_xlpm.p),_xlpm.q,N(AU49)/_xlpm.f,IF(_xlpm.q&gt;=_xlpm.s,ROUND(_xlpm.q,1)&amp;" "&amp;_xlpm.ai_test&amp;" = "&amp;ROUND(_xlpm.q*_xlpm.f,1)&amp;" "&amp;_xlpm.u,ROUND(_xlpm.q,1)&amp;" "&amp;_xlpm.ai_test)),""),""))))</f>
        <v>0</v>
      </c>
      <c r="AX49" s="1055"/>
      <c r="AY49" s="1053">
        <f t="shared" si="25"/>
        <v>0</v>
      </c>
      <c r="AZ49" s="1054" t="str">
        <f t="shared" si="26"/>
        <v/>
      </c>
      <c r="BA49" s="1056">
        <f t="shared" si="32"/>
        <v>0</v>
      </c>
      <c r="BB49" s="1057" t="str">
        <f t="shared" si="27"/>
        <v/>
      </c>
      <c r="BC49" s="1046"/>
      <c r="BD49" s="1058">
        <f t="shared" si="34"/>
        <v>0</v>
      </c>
      <c r="BE49" s="1048" t="str">
        <f t="shared" si="29"/>
        <v/>
      </c>
      <c r="BF49" s="262" t="s">
        <v>22</v>
      </c>
      <c r="BG49" s="1027">
        <f t="shared" si="30"/>
        <v>0</v>
      </c>
      <c r="BH49" s="1028">
        <f t="shared" si="31"/>
        <v>0</v>
      </c>
      <c r="BI49" s="844"/>
      <c r="BJ49" s="1083" t="s">
        <v>1850</v>
      </c>
      <c r="BK49" s="934" t="s">
        <v>1391</v>
      </c>
      <c r="BL49" s="934" t="s">
        <v>1374</v>
      </c>
      <c r="BM49" s="1021">
        <f t="shared" si="35"/>
        <v>2.5000000000000001E-3</v>
      </c>
      <c r="BN49" s="1059" t="s">
        <v>1789</v>
      </c>
      <c r="BO49" s="1059" t="s">
        <v>1790</v>
      </c>
      <c r="BP49" s="1011">
        <f t="shared" si="33"/>
        <v>400</v>
      </c>
      <c r="BQ49" s="1066">
        <v>2.5</v>
      </c>
      <c r="BR49" s="844"/>
      <c r="BS49" s="844"/>
      <c r="BT49" s="844"/>
      <c r="BU49" s="844"/>
      <c r="BV49" s="844"/>
      <c r="BW49" s="844"/>
      <c r="BX49" s="964" t="str">
        <f t="shared" si="10"/>
        <v>►</v>
      </c>
      <c r="BY49" s="2792"/>
      <c r="BZ49" s="2792"/>
      <c r="CA49" s="2792"/>
      <c r="CB49" s="2792"/>
      <c r="CC49" s="2792"/>
      <c r="CD49" s="962"/>
      <c r="CE49" s="1084"/>
      <c r="CF49" s="9"/>
      <c r="CG49" s="9"/>
      <c r="CH49" s="9"/>
      <c r="CI49" s="9"/>
      <c r="CJ49" s="9"/>
      <c r="CK49" s="41"/>
      <c r="CM49" s="1084"/>
      <c r="CN49" s="9"/>
      <c r="CO49" s="9"/>
      <c r="CP49" s="9"/>
      <c r="CQ49" s="9"/>
      <c r="CR49" s="9"/>
      <c r="CS49" s="41"/>
      <c r="CU49" s="1084"/>
      <c r="CV49" s="9"/>
      <c r="CW49" s="9"/>
      <c r="CX49" s="9"/>
      <c r="CY49" s="9"/>
      <c r="CZ49" s="9"/>
      <c r="DA49" s="41"/>
      <c r="DC49" s="3">
        <v>1</v>
      </c>
    </row>
    <row r="50" spans="1:107" s="701" customFormat="1" ht="21" customHeight="1">
      <c r="A50" s="941" t="s">
        <v>22</v>
      </c>
      <c r="B50" s="957" t="str">
        <f t="shared" si="9"/>
        <v>►</v>
      </c>
      <c r="C50" s="999" cm="1">
        <f t="array" ref="C50">SUMPRODUCT(LEN(D50:J50))</f>
        <v>0</v>
      </c>
      <c r="D50" s="201"/>
      <c r="E50" s="206"/>
      <c r="F50" s="206"/>
      <c r="G50" s="206"/>
      <c r="H50" s="206"/>
      <c r="I50" s="206"/>
      <c r="J50" s="207"/>
      <c r="K50" s="455"/>
      <c r="L50" s="115" t="s">
        <v>16</v>
      </c>
      <c r="M50" s="3141"/>
      <c r="N50" s="3142"/>
      <c r="O50" s="3141"/>
      <c r="P50" s="3143"/>
      <c r="Q50" s="3144"/>
      <c r="R50" s="3145"/>
      <c r="S50" s="3146"/>
      <c r="T50" s="3147"/>
      <c r="U50" s="3148"/>
      <c r="V50" s="3149"/>
      <c r="W50" s="2109"/>
      <c r="X50" s="3150"/>
      <c r="Y50" s="117"/>
      <c r="Z50" s="3151"/>
      <c r="AA50" s="3152"/>
      <c r="AB50" s="3153"/>
      <c r="AC50" s="3154"/>
      <c r="AD50" s="119"/>
      <c r="AE50" s="262" t="s">
        <v>22</v>
      </c>
      <c r="AF50" s="1035" t="str">
        <f t="shared" si="15"/>
        <v>►</v>
      </c>
      <c r="AG50" s="1036" t="str">
        <f t="shared" si="16"/>
        <v/>
      </c>
      <c r="AH50" s="1037" t="str">
        <f t="shared" si="17"/>
        <v/>
      </c>
      <c r="AI50" s="1036" t="str">
        <f t="shared" si="18"/>
        <v/>
      </c>
      <c r="AJ50" s="1037" t="str">
        <f t="shared" si="19"/>
        <v/>
      </c>
      <c r="AK50" s="1037">
        <f>IF(AND(L50="A",COUNTIF(BJ15:BL62,TRIM(U50))&gt;0),1,0)</f>
        <v>0</v>
      </c>
      <c r="AL50" s="1051" t="str" cm="1">
        <f t="array" ref="AL50">IF(AF50&lt;&gt;"A","",IFERROR((IFERROR(_xlfn.XLOOKUP(TRIM(SUBSTITUTE(U50,CHAR(160)," ")),BJ15:BJ62,BM15:BM62),IFERROR(_xlfn.XLOOKUP(TRIM(SUBSTITUTE(U50,CHAR(160)," ")),BK15:BK62,BM15:BM62),_xlfn.XLOOKUP(TRIM(SUBSTITUTE(U50,CHAR(160)," ")),BL15:BL62,BM15:BM62))))*T50*IF(ISBLANK(Q50),1,Q50)+IFERROR(_xlfn.XLOOKUP("RECHERCHEX",TRIM(L50:AD50),L50:AD50),0),0))</f>
        <v/>
      </c>
      <c r="AM50" s="1038">
        <f t="shared" si="20"/>
        <v>0</v>
      </c>
      <c r="AN50" s="1627" t="str">
        <f t="shared" si="36"/>
        <v/>
      </c>
      <c r="AO50" s="1039">
        <f t="shared" si="22"/>
        <v>0</v>
      </c>
      <c r="AP50" s="1039">
        <f t="shared" si="23"/>
        <v>0</v>
      </c>
      <c r="AQ50" s="1040">
        <f>IF(AO50&gt;0,AS9,0)</f>
        <v>0</v>
      </c>
      <c r="AR50" s="1628" t="str">
        <f>IF(TRIM(AG50)="▼ recette suivante", AG50, IF(AQ50&gt;0, IF(AT9&lt;&gt;"", AT9&amp;"-ou.or.o ❾ + or - &gt;", ""), ""))</f>
        <v/>
      </c>
      <c r="AS50" s="1064"/>
      <c r="AT50" s="1064"/>
      <c r="AU50" s="1042">
        <f t="shared" si="24"/>
        <v>0</v>
      </c>
      <c r="AV50" s="1043">
        <f>IF(AK50,IF(OR(AU50="",N(AU50)&lt;=0.000000001),"",_xlfn.XLOOKUP(AJ50,BJ15:BJ62,BN15:BN62,_xlfn.XLOOKUP(AJ50,BK15:BK62,BN15:BN62,_xlfn.XLOOKUP(AJ50,BL15:BL62,BN15:BN62,"")))),0)</f>
        <v>0</v>
      </c>
      <c r="AW50" s="1065" cm="1">
        <f t="array" ref="AW50">IF(AK50&lt;&gt;1,0,IF(OR(AU50="",N(AU50)&lt;=0.000000001),"",IF(OR(AO50="",N(AO50)&lt;=0.000000001),0,IF(ISNUMBER(AU50),IFERROR(_xlfn.LET(_xlpm.ai_test,TRIM(AJ50),_xlpm.r,IFERROR(_xlfn.XLOOKUP(_xlpm.ai_test,BJ15:BJ62,ROW(BJ15:BJ62),0,1),IFERROR(_xlfn.XLOOKUP(_xlpm.ai_test,BK15:BK62,ROW(BK15:BK62),0,1),_xlfn.XLOOKUP(_xlpm.ai_test,BL15:BL62,ROW(BL15:BL62),0,1))),_xlpm.p,_xlpm.r-MIN(ROW(BJ15:BJ62))+1,_xlpm.f,INDEX(BM15:BM62,_xlpm.p),_xlpm.u,INDEX(BN15:BN62,_xlpm.p),_xlpm.s,INDEX(BP15:BP62,_xlpm.p),_xlpm.q,N(AU50)/_xlpm.f,IF(_xlpm.q&gt;=_xlpm.s,ROUND(_xlpm.q,1)&amp;" "&amp;_xlpm.ai_test&amp;" = "&amp;ROUND(_xlpm.q*_xlpm.f,1)&amp;" "&amp;_xlpm.u,ROUND(_xlpm.q,1)&amp;" "&amp;_xlpm.ai_test)),""),""))))</f>
        <v>0</v>
      </c>
      <c r="AX50" s="1055"/>
      <c r="AY50" s="1042">
        <f t="shared" si="25"/>
        <v>0</v>
      </c>
      <c r="AZ50" s="1043" t="str">
        <f t="shared" si="26"/>
        <v/>
      </c>
      <c r="BA50" s="1044">
        <f t="shared" si="32"/>
        <v>0</v>
      </c>
      <c r="BB50" s="1045" t="str">
        <f t="shared" si="27"/>
        <v/>
      </c>
      <c r="BC50" s="1046"/>
      <c r="BD50" s="1047">
        <f t="shared" si="34"/>
        <v>0</v>
      </c>
      <c r="BE50" s="1048" t="str">
        <f t="shared" si="29"/>
        <v/>
      </c>
      <c r="BF50" s="262" t="s">
        <v>22</v>
      </c>
      <c r="BG50" s="1027">
        <f t="shared" si="30"/>
        <v>0</v>
      </c>
      <c r="BH50" s="1028">
        <f t="shared" si="31"/>
        <v>0</v>
      </c>
      <c r="BI50" s="844"/>
      <c r="BJ50" s="1083" t="s">
        <v>1851</v>
      </c>
      <c r="BK50" s="1083" t="s">
        <v>1852</v>
      </c>
      <c r="BL50" s="1083" t="s">
        <v>1853</v>
      </c>
      <c r="BM50" s="1021">
        <f t="shared" si="35"/>
        <v>4.4999999999999997E-3</v>
      </c>
      <c r="BN50" s="1059" t="s">
        <v>1789</v>
      </c>
      <c r="BO50" s="1059" t="s">
        <v>1790</v>
      </c>
      <c r="BP50" s="1011">
        <f t="shared" si="33"/>
        <v>222</v>
      </c>
      <c r="BQ50" s="1085">
        <v>4.5</v>
      </c>
      <c r="BR50" s="844"/>
      <c r="BS50" s="844"/>
      <c r="BT50" s="844"/>
      <c r="BU50" s="844"/>
      <c r="BV50" s="844"/>
      <c r="BW50" s="844"/>
      <c r="BX50" s="964" t="str">
        <f t="shared" si="10"/>
        <v>►</v>
      </c>
      <c r="BY50" s="1072"/>
      <c r="BZ50" s="849"/>
      <c r="CA50" s="849"/>
      <c r="CB50" s="850"/>
      <c r="CC50" s="850"/>
      <c r="CD50" s="962"/>
      <c r="CE50" s="1079" t="s">
        <v>1854</v>
      </c>
      <c r="CF50" s="9"/>
      <c r="CG50" s="9"/>
      <c r="CH50" s="9"/>
      <c r="CI50" s="9"/>
      <c r="CJ50" s="9"/>
      <c r="CK50" s="41"/>
      <c r="CM50" s="1079" t="s">
        <v>1855</v>
      </c>
      <c r="CN50" s="9"/>
      <c r="CO50" s="9"/>
      <c r="CP50" s="9"/>
      <c r="CQ50" s="9"/>
      <c r="CR50" s="9"/>
      <c r="CS50" s="41"/>
      <c r="CU50" s="1079" t="s">
        <v>1856</v>
      </c>
      <c r="CV50" s="9"/>
      <c r="CW50" s="9"/>
      <c r="CX50" s="9"/>
      <c r="CY50" s="9"/>
      <c r="CZ50" s="9"/>
      <c r="DA50" s="41"/>
      <c r="DC50" s="3">
        <v>1</v>
      </c>
    </row>
    <row r="51" spans="1:107" s="701" customFormat="1" ht="21" customHeight="1">
      <c r="A51" s="941" t="s">
        <v>22</v>
      </c>
      <c r="B51" s="957" t="str">
        <f t="shared" si="9"/>
        <v>►</v>
      </c>
      <c r="C51" s="999" cm="1">
        <f t="array" ref="C51">SUMPRODUCT(LEN(D51:J51))</f>
        <v>0</v>
      </c>
      <c r="D51" s="201"/>
      <c r="E51" s="206"/>
      <c r="F51" s="206"/>
      <c r="G51" s="206"/>
      <c r="H51" s="206"/>
      <c r="I51" s="206"/>
      <c r="J51" s="207"/>
      <c r="K51" s="455"/>
      <c r="L51" s="115" t="s">
        <v>16</v>
      </c>
      <c r="M51" s="3141"/>
      <c r="N51" s="3142"/>
      <c r="O51" s="3141"/>
      <c r="P51" s="3143"/>
      <c r="Q51" s="3144"/>
      <c r="R51" s="3145"/>
      <c r="S51" s="3146"/>
      <c r="T51" s="3147"/>
      <c r="U51" s="3148"/>
      <c r="V51" s="3149"/>
      <c r="W51" s="2109"/>
      <c r="X51" s="3150"/>
      <c r="Y51" s="117"/>
      <c r="Z51" s="3151"/>
      <c r="AA51" s="3152"/>
      <c r="AB51" s="3153"/>
      <c r="AC51" s="3154"/>
      <c r="AD51" s="119"/>
      <c r="AE51" s="262" t="s">
        <v>22</v>
      </c>
      <c r="AF51" s="1035" t="str">
        <f t="shared" si="15"/>
        <v>►</v>
      </c>
      <c r="AG51" s="1036" t="str">
        <f t="shared" si="16"/>
        <v/>
      </c>
      <c r="AH51" s="1037" t="str">
        <f t="shared" si="17"/>
        <v/>
      </c>
      <c r="AI51" s="1036" t="str">
        <f t="shared" si="18"/>
        <v/>
      </c>
      <c r="AJ51" s="1037" t="str">
        <f t="shared" si="19"/>
        <v/>
      </c>
      <c r="AK51" s="1037">
        <f>IF(AND(L51="A",COUNTIF(BJ15:BL62,TRIM(U51))&gt;0),1,0)</f>
        <v>0</v>
      </c>
      <c r="AL51" s="1051" t="str" cm="1">
        <f t="array" ref="AL51">IF(AF51&lt;&gt;"A","",IFERROR((IFERROR(_xlfn.XLOOKUP(TRIM(SUBSTITUTE(U51,CHAR(160)," ")),BJ15:BJ62,BM15:BM62),IFERROR(_xlfn.XLOOKUP(TRIM(SUBSTITUTE(U51,CHAR(160)," ")),BK15:BK62,BM15:BM62),_xlfn.XLOOKUP(TRIM(SUBSTITUTE(U51,CHAR(160)," ")),BL15:BL62,BM15:BM62))))*T51*IF(ISBLANK(Q51),1,Q51)+IFERROR(_xlfn.XLOOKUP("RECHERCHEX",TRIM(L51:AD51),L51:AD51),0),0))</f>
        <v/>
      </c>
      <c r="AM51" s="1038">
        <f t="shared" si="20"/>
        <v>0</v>
      </c>
      <c r="AN51" s="1627" t="str">
        <f t="shared" si="36"/>
        <v/>
      </c>
      <c r="AO51" s="1039">
        <f t="shared" si="22"/>
        <v>0</v>
      </c>
      <c r="AP51" s="1039">
        <f t="shared" si="23"/>
        <v>0</v>
      </c>
      <c r="AQ51" s="1052">
        <f>IF(AO51&gt;0,AS9,0)</f>
        <v>0</v>
      </c>
      <c r="AR51" s="1626" t="str">
        <f>IF(TRIM(AG51)="▼ recette suivante", AG51, IF(AQ51&gt;0, IF(AT9&lt;&gt;"", AT9&amp;"-ou.or.o ❾ + or - &gt;", ""), ""))</f>
        <v/>
      </c>
      <c r="AS51" s="1064"/>
      <c r="AT51" s="1064"/>
      <c r="AU51" s="1053">
        <f t="shared" si="24"/>
        <v>0</v>
      </c>
      <c r="AV51" s="1054">
        <f>IF(AK51,IF(OR(AU51="",N(AU51)&lt;=0.000000001),"",_xlfn.XLOOKUP(AJ51,BJ15:BJ62,BN15:BN62,_xlfn.XLOOKUP(AJ51,BK15:BK62,BN15:BN62,_xlfn.XLOOKUP(AJ51,BL15:BL62,BN15:BN62,"")))),0)</f>
        <v>0</v>
      </c>
      <c r="AW51" s="1067" cm="1">
        <f t="array" ref="AW51">IF(AK51&lt;&gt;1,0,IF(OR(AU51="",N(AU51)&lt;=0.000000001),"",IF(OR(AO51="",N(AO51)&lt;=0.000000001),0,IF(ISNUMBER(AU51),IFERROR(_xlfn.LET(_xlpm.ai_test,TRIM(AJ51),_xlpm.r,IFERROR(_xlfn.XLOOKUP(_xlpm.ai_test,BJ15:BJ62,ROW(BJ15:BJ62),0,1),IFERROR(_xlfn.XLOOKUP(_xlpm.ai_test,BK15:BK62,ROW(BK15:BK62),0,1),_xlfn.XLOOKUP(_xlpm.ai_test,BL15:BL62,ROW(BL15:BL62),0,1))),_xlpm.p,_xlpm.r-MIN(ROW(BJ15:BJ62))+1,_xlpm.f,INDEX(BM15:BM62,_xlpm.p),_xlpm.u,INDEX(BN15:BN62,_xlpm.p),_xlpm.s,INDEX(BP15:BP62,_xlpm.p),_xlpm.q,N(AU51)/_xlpm.f,IF(_xlpm.q&gt;=_xlpm.s,ROUND(_xlpm.q,1)&amp;" "&amp;_xlpm.ai_test&amp;" = "&amp;ROUND(_xlpm.q*_xlpm.f,1)&amp;" "&amp;_xlpm.u,ROUND(_xlpm.q,1)&amp;" "&amp;_xlpm.ai_test)),""),""))))</f>
        <v>0</v>
      </c>
      <c r="AX51" s="1055"/>
      <c r="AY51" s="1053">
        <f t="shared" si="25"/>
        <v>0</v>
      </c>
      <c r="AZ51" s="1054" t="str">
        <f t="shared" si="26"/>
        <v/>
      </c>
      <c r="BA51" s="1056">
        <f t="shared" si="32"/>
        <v>0</v>
      </c>
      <c r="BB51" s="1057" t="str">
        <f t="shared" si="27"/>
        <v/>
      </c>
      <c r="BC51" s="1046"/>
      <c r="BD51" s="1058">
        <f t="shared" si="34"/>
        <v>0</v>
      </c>
      <c r="BE51" s="1048" t="str">
        <f t="shared" si="29"/>
        <v/>
      </c>
      <c r="BF51" s="262" t="s">
        <v>22</v>
      </c>
      <c r="BG51" s="1027">
        <f t="shared" si="30"/>
        <v>0</v>
      </c>
      <c r="BH51" s="1028">
        <f t="shared" si="31"/>
        <v>0</v>
      </c>
      <c r="BI51" s="844"/>
      <c r="BJ51" s="1083" t="s">
        <v>1857</v>
      </c>
      <c r="BK51" s="1083" t="s">
        <v>1858</v>
      </c>
      <c r="BL51" s="1083" t="s">
        <v>1859</v>
      </c>
      <c r="BM51" s="1021">
        <f t="shared" si="35"/>
        <v>5.9000000000000007E-3</v>
      </c>
      <c r="BN51" s="1059" t="s">
        <v>1789</v>
      </c>
      <c r="BO51" s="1059" t="s">
        <v>1790</v>
      </c>
      <c r="BP51" s="1011">
        <f t="shared" si="33"/>
        <v>169</v>
      </c>
      <c r="BQ51" s="1066">
        <v>5.9</v>
      </c>
      <c r="BR51" s="844"/>
      <c r="BS51" s="844"/>
      <c r="BT51" s="844"/>
      <c r="BU51" s="844"/>
      <c r="BV51" s="844"/>
      <c r="BW51" s="844"/>
      <c r="BX51" s="964" t="str">
        <f t="shared" si="10"/>
        <v>►</v>
      </c>
      <c r="BY51" s="1015" t="s">
        <v>1860</v>
      </c>
      <c r="BZ51" s="849"/>
      <c r="CA51" s="849"/>
      <c r="CB51" s="850"/>
      <c r="CC51" s="850"/>
      <c r="CD51" s="962"/>
      <c r="CE51" s="1086" t="s">
        <v>1861</v>
      </c>
      <c r="CF51" s="1087" t="s">
        <v>1862</v>
      </c>
      <c r="CG51" s="1088"/>
      <c r="CH51" s="1088"/>
      <c r="CI51" s="1088"/>
      <c r="CJ51"/>
      <c r="CK51" s="662"/>
      <c r="CM51" s="1086" t="s">
        <v>1863</v>
      </c>
      <c r="CN51" s="1087" t="s">
        <v>1862</v>
      </c>
      <c r="CO51" s="1088"/>
      <c r="CP51" s="1088"/>
      <c r="CQ51" s="1088"/>
      <c r="CR51"/>
      <c r="CS51" s="662"/>
      <c r="CU51" s="1086" t="s">
        <v>1864</v>
      </c>
      <c r="CV51" s="1087" t="s">
        <v>1862</v>
      </c>
      <c r="CW51" s="1088"/>
      <c r="CX51" s="1088"/>
      <c r="CY51" s="1088"/>
      <c r="CZ51"/>
      <c r="DA51" s="662"/>
      <c r="DC51" s="3">
        <v>1</v>
      </c>
    </row>
    <row r="52" spans="1:107" s="701" customFormat="1" ht="21" customHeight="1">
      <c r="A52" s="941" t="s">
        <v>22</v>
      </c>
      <c r="B52" s="957" t="str">
        <f t="shared" si="9"/>
        <v>►</v>
      </c>
      <c r="C52" s="999" cm="1">
        <f t="array" ref="C52">SUMPRODUCT(LEN(D52:J52))</f>
        <v>0</v>
      </c>
      <c r="D52" s="201"/>
      <c r="E52" s="206"/>
      <c r="F52" s="206"/>
      <c r="G52" s="206"/>
      <c r="H52" s="206"/>
      <c r="I52" s="206"/>
      <c r="J52" s="207"/>
      <c r="K52" s="455"/>
      <c r="L52" s="115" t="s">
        <v>16</v>
      </c>
      <c r="M52" s="3141"/>
      <c r="N52" s="3142"/>
      <c r="O52" s="3141"/>
      <c r="P52" s="3143"/>
      <c r="Q52" s="3144"/>
      <c r="R52" s="3145"/>
      <c r="S52" s="3146"/>
      <c r="T52" s="3147"/>
      <c r="U52" s="3148"/>
      <c r="V52" s="3149"/>
      <c r="W52" s="2109"/>
      <c r="X52" s="3150"/>
      <c r="Y52" s="117"/>
      <c r="Z52" s="3151"/>
      <c r="AA52" s="3152"/>
      <c r="AB52" s="3153"/>
      <c r="AC52" s="3154"/>
      <c r="AD52" s="119"/>
      <c r="AE52" s="262" t="s">
        <v>22</v>
      </c>
      <c r="AF52" s="1035" t="str">
        <f t="shared" si="15"/>
        <v>►</v>
      </c>
      <c r="AG52" s="1036" t="str">
        <f t="shared" si="16"/>
        <v/>
      </c>
      <c r="AH52" s="1037" t="str">
        <f t="shared" si="17"/>
        <v/>
      </c>
      <c r="AI52" s="1036" t="str">
        <f t="shared" si="18"/>
        <v/>
      </c>
      <c r="AJ52" s="1037" t="str">
        <f t="shared" si="19"/>
        <v/>
      </c>
      <c r="AK52" s="1037">
        <f>IF(AND(L52="A",COUNTIF(BJ15:BL62,TRIM(U52))&gt;0),1,0)</f>
        <v>0</v>
      </c>
      <c r="AL52" s="1051" t="str" cm="1">
        <f t="array" ref="AL52">IF(AF52&lt;&gt;"A","",IFERROR((IFERROR(_xlfn.XLOOKUP(TRIM(SUBSTITUTE(U52,CHAR(160)," ")),BJ15:BJ62,BM15:BM62),IFERROR(_xlfn.XLOOKUP(TRIM(SUBSTITUTE(U52,CHAR(160)," ")),BK15:BK62,BM15:BM62),_xlfn.XLOOKUP(TRIM(SUBSTITUTE(U52,CHAR(160)," ")),BL15:BL62,BM15:BM62))))*T52*IF(ISBLANK(Q52),1,Q52)+IFERROR(_xlfn.XLOOKUP("RECHERCHEX",TRIM(L52:AD52),L52:AD52),0),0))</f>
        <v/>
      </c>
      <c r="AM52" s="1038">
        <f t="shared" si="20"/>
        <v>0</v>
      </c>
      <c r="AN52" s="1627" t="str">
        <f t="shared" si="36"/>
        <v/>
      </c>
      <c r="AO52" s="1039">
        <f t="shared" si="22"/>
        <v>0</v>
      </c>
      <c r="AP52" s="1039">
        <f t="shared" si="23"/>
        <v>0</v>
      </c>
      <c r="AQ52" s="1040">
        <f>IF(AO52&gt;0,AS9,0)</f>
        <v>0</v>
      </c>
      <c r="AR52" s="1628" t="str">
        <f>IF(TRIM(AG52)="▼ recette suivante", AG52, IF(AQ52&gt;0, IF(AT9&lt;&gt;"", AT9&amp;"-ou.or.o ❾ + or - &gt;", ""), ""))</f>
        <v/>
      </c>
      <c r="AS52" s="1064"/>
      <c r="AT52" s="1064"/>
      <c r="AU52" s="1042">
        <f t="shared" si="24"/>
        <v>0</v>
      </c>
      <c r="AV52" s="1043">
        <f>IF(AK52,IF(OR(AU52="",N(AU52)&lt;=0.000000001),"",_xlfn.XLOOKUP(AJ52,BJ15:BJ62,BN15:BN62,_xlfn.XLOOKUP(AJ52,BK15:BK62,BN15:BN62,_xlfn.XLOOKUP(AJ52,BL15:BL62,BN15:BN62,"")))),0)</f>
        <v>0</v>
      </c>
      <c r="AW52" s="1065" cm="1">
        <f t="array" ref="AW52">IF(AK52&lt;&gt;1,0,IF(OR(AU52="",N(AU52)&lt;=0.000000001),"",IF(OR(AO52="",N(AO52)&lt;=0.000000001),0,IF(ISNUMBER(AU52),IFERROR(_xlfn.LET(_xlpm.ai_test,TRIM(AJ52),_xlpm.r,IFERROR(_xlfn.XLOOKUP(_xlpm.ai_test,BJ15:BJ62,ROW(BJ15:BJ62),0,1),IFERROR(_xlfn.XLOOKUP(_xlpm.ai_test,BK15:BK62,ROW(BK15:BK62),0,1),_xlfn.XLOOKUP(_xlpm.ai_test,BL15:BL62,ROW(BL15:BL62),0,1))),_xlpm.p,_xlpm.r-MIN(ROW(BJ15:BJ62))+1,_xlpm.f,INDEX(BM15:BM62,_xlpm.p),_xlpm.u,INDEX(BN15:BN62,_xlpm.p),_xlpm.s,INDEX(BP15:BP62,_xlpm.p),_xlpm.q,N(AU52)/_xlpm.f,IF(_xlpm.q&gt;=_xlpm.s,ROUND(_xlpm.q,1)&amp;" "&amp;_xlpm.ai_test&amp;" = "&amp;ROUND(_xlpm.q*_xlpm.f,1)&amp;" "&amp;_xlpm.u,ROUND(_xlpm.q,1)&amp;" "&amp;_xlpm.ai_test)),""),""))))</f>
        <v>0</v>
      </c>
      <c r="AX52" s="1055"/>
      <c r="AY52" s="1042">
        <f t="shared" si="25"/>
        <v>0</v>
      </c>
      <c r="AZ52" s="1043" t="str">
        <f t="shared" si="26"/>
        <v/>
      </c>
      <c r="BA52" s="1044">
        <f t="shared" si="32"/>
        <v>0</v>
      </c>
      <c r="BB52" s="1045" t="str">
        <f t="shared" si="27"/>
        <v/>
      </c>
      <c r="BC52" s="1046"/>
      <c r="BD52" s="1047">
        <f t="shared" si="34"/>
        <v>0</v>
      </c>
      <c r="BE52" s="1048" t="str">
        <f t="shared" si="29"/>
        <v/>
      </c>
      <c r="BF52" s="262" t="s">
        <v>22</v>
      </c>
      <c r="BG52" s="1027">
        <f t="shared" si="30"/>
        <v>0</v>
      </c>
      <c r="BH52" s="1028">
        <f t="shared" si="31"/>
        <v>0</v>
      </c>
      <c r="BI52" s="844"/>
      <c r="BJ52" s="1083" t="s">
        <v>1865</v>
      </c>
      <c r="BK52" s="1083" t="s">
        <v>1865</v>
      </c>
      <c r="BL52" s="1083" t="s">
        <v>1866</v>
      </c>
      <c r="BM52" s="1021">
        <f t="shared" si="35"/>
        <v>0.04</v>
      </c>
      <c r="BN52" s="1059" t="s">
        <v>1789</v>
      </c>
      <c r="BO52" s="1059" t="s">
        <v>1790</v>
      </c>
      <c r="BP52" s="1011">
        <f t="shared" si="33"/>
        <v>25</v>
      </c>
      <c r="BQ52" s="1060">
        <v>40</v>
      </c>
      <c r="BR52" s="844"/>
      <c r="BS52" s="844"/>
      <c r="BT52" s="844"/>
      <c r="BU52" s="844"/>
      <c r="BV52" s="844"/>
      <c r="BW52" s="844"/>
      <c r="BX52" s="964" t="str">
        <f t="shared" si="10"/>
        <v>►</v>
      </c>
      <c r="BY52" s="1072"/>
      <c r="BZ52" s="849"/>
      <c r="CA52" s="849"/>
      <c r="CB52" s="850"/>
      <c r="CC52" s="850"/>
      <c r="CD52" s="962"/>
      <c r="CE52" s="860"/>
      <c r="CF52" s="129"/>
      <c r="CG52" s="129"/>
      <c r="CH52" s="129"/>
      <c r="CI52" s="129"/>
      <c r="CJ52" s="129"/>
      <c r="CK52" s="859"/>
      <c r="CM52" s="860"/>
      <c r="CN52" s="129"/>
      <c r="CO52" s="129"/>
      <c r="CP52" s="129"/>
      <c r="CQ52" s="129"/>
      <c r="CR52" s="129"/>
      <c r="CS52" s="859"/>
      <c r="CU52" s="860"/>
      <c r="CV52" s="129"/>
      <c r="CW52" s="129"/>
      <c r="CX52" s="129"/>
      <c r="CY52" s="129"/>
      <c r="CZ52" s="129"/>
      <c r="DA52" s="859"/>
      <c r="DC52" s="3">
        <v>1</v>
      </c>
    </row>
    <row r="53" spans="1:107" s="701" customFormat="1" ht="21" customHeight="1">
      <c r="A53" s="941" t="s">
        <v>22</v>
      </c>
      <c r="B53" s="957" t="str">
        <f t="shared" si="9"/>
        <v>►</v>
      </c>
      <c r="C53" s="999" cm="1">
        <f t="array" ref="C53">SUMPRODUCT(LEN(D53:J53))</f>
        <v>0</v>
      </c>
      <c r="D53" s="201"/>
      <c r="E53" s="206"/>
      <c r="F53" s="206"/>
      <c r="G53" s="206"/>
      <c r="H53" s="206"/>
      <c r="I53" s="206"/>
      <c r="J53" s="207"/>
      <c r="K53" s="455"/>
      <c r="L53" s="115" t="s">
        <v>16</v>
      </c>
      <c r="M53" s="3141"/>
      <c r="N53" s="3142"/>
      <c r="O53" s="3141"/>
      <c r="P53" s="3143"/>
      <c r="Q53" s="3144"/>
      <c r="R53" s="3145"/>
      <c r="S53" s="3146"/>
      <c r="T53" s="3147"/>
      <c r="U53" s="3148"/>
      <c r="V53" s="3149"/>
      <c r="W53" s="2109"/>
      <c r="X53" s="3150"/>
      <c r="Y53" s="117"/>
      <c r="Z53" s="3151"/>
      <c r="AA53" s="3152"/>
      <c r="AB53" s="3153"/>
      <c r="AC53" s="3154"/>
      <c r="AD53" s="119"/>
      <c r="AE53" s="262" t="s">
        <v>22</v>
      </c>
      <c r="AF53" s="1035" t="str">
        <f t="shared" si="15"/>
        <v>►</v>
      </c>
      <c r="AG53" s="1036" t="str">
        <f t="shared" si="16"/>
        <v/>
      </c>
      <c r="AH53" s="1037" t="str">
        <f t="shared" si="17"/>
        <v/>
      </c>
      <c r="AI53" s="1036" t="str">
        <f t="shared" si="18"/>
        <v/>
      </c>
      <c r="AJ53" s="1037" t="str">
        <f t="shared" si="19"/>
        <v/>
      </c>
      <c r="AK53" s="1037">
        <f>IF(AND(L53="A",COUNTIF(BJ15:BL62,TRIM(U53))&gt;0),1,0)</f>
        <v>0</v>
      </c>
      <c r="AL53" s="1051" t="str" cm="1">
        <f t="array" ref="AL53">IF(AF53&lt;&gt;"A","",IFERROR((IFERROR(_xlfn.XLOOKUP(TRIM(SUBSTITUTE(U53,CHAR(160)," ")),BJ15:BJ62,BM15:BM62),IFERROR(_xlfn.XLOOKUP(TRIM(SUBSTITUTE(U53,CHAR(160)," ")),BK15:BK62,BM15:BM62),_xlfn.XLOOKUP(TRIM(SUBSTITUTE(U53,CHAR(160)," ")),BL15:BL62,BM15:BM62))))*T53*IF(ISBLANK(Q53),1,Q53)+IFERROR(_xlfn.XLOOKUP("RECHERCHEX",TRIM(L53:AD53),L53:AD53),0),0))</f>
        <v/>
      </c>
      <c r="AM53" s="1038">
        <f t="shared" si="20"/>
        <v>0</v>
      </c>
      <c r="AN53" s="1627" t="str">
        <f t="shared" si="36"/>
        <v/>
      </c>
      <c r="AO53" s="1039">
        <f t="shared" si="22"/>
        <v>0</v>
      </c>
      <c r="AP53" s="1039">
        <f t="shared" si="23"/>
        <v>0</v>
      </c>
      <c r="AQ53" s="1052">
        <f>IF(AO53&gt;0,AS9,0)</f>
        <v>0</v>
      </c>
      <c r="AR53" s="1626" t="str">
        <f>IF(TRIM(AG53)="▼ recette suivante", AG53, IF(AQ53&gt;0, IF(AT9&lt;&gt;"", AT9&amp;"-ou.or.o ❾ + or - &gt;", ""), ""))</f>
        <v/>
      </c>
      <c r="AS53" s="1064"/>
      <c r="AT53" s="1064"/>
      <c r="AU53" s="1053">
        <f t="shared" si="24"/>
        <v>0</v>
      </c>
      <c r="AV53" s="1054">
        <f>IF(AK53,IF(OR(AU53="",N(AU53)&lt;=0.000000001),"",_xlfn.XLOOKUP(AJ53,BJ15:BJ62,BN15:BN62,_xlfn.XLOOKUP(AJ53,BK15:BK62,BN15:BN62,_xlfn.XLOOKUP(AJ53,BL15:BL62,BN15:BN62,"")))),0)</f>
        <v>0</v>
      </c>
      <c r="AW53" s="1067" cm="1">
        <f t="array" ref="AW53">IF(AK53&lt;&gt;1,0,IF(OR(AU53="",N(AU53)&lt;=0.000000001),"",IF(OR(AO53="",N(AO53)&lt;=0.000000001),0,IF(ISNUMBER(AU53),IFERROR(_xlfn.LET(_xlpm.ai_test,TRIM(AJ53),_xlpm.r,IFERROR(_xlfn.XLOOKUP(_xlpm.ai_test,BJ15:BJ62,ROW(BJ15:BJ62),0,1),IFERROR(_xlfn.XLOOKUP(_xlpm.ai_test,BK15:BK62,ROW(BK15:BK62),0,1),_xlfn.XLOOKUP(_xlpm.ai_test,BL15:BL62,ROW(BL15:BL62),0,1))),_xlpm.p,_xlpm.r-MIN(ROW(BJ15:BJ62))+1,_xlpm.f,INDEX(BM15:BM62,_xlpm.p),_xlpm.u,INDEX(BN15:BN62,_xlpm.p),_xlpm.s,INDEX(BP15:BP62,_xlpm.p),_xlpm.q,N(AU53)/_xlpm.f,IF(_xlpm.q&gt;=_xlpm.s,ROUND(_xlpm.q,1)&amp;" "&amp;_xlpm.ai_test&amp;" = "&amp;ROUND(_xlpm.q*_xlpm.f,1)&amp;" "&amp;_xlpm.u,ROUND(_xlpm.q,1)&amp;" "&amp;_xlpm.ai_test)),""),""))))</f>
        <v>0</v>
      </c>
      <c r="AX53" s="1055"/>
      <c r="AY53" s="1053">
        <f t="shared" si="25"/>
        <v>0</v>
      </c>
      <c r="AZ53" s="1054" t="str">
        <f t="shared" si="26"/>
        <v/>
      </c>
      <c r="BA53" s="1056">
        <f t="shared" si="32"/>
        <v>0</v>
      </c>
      <c r="BB53" s="1057" t="str">
        <f t="shared" si="27"/>
        <v/>
      </c>
      <c r="BC53" s="1046"/>
      <c r="BD53" s="1058">
        <f t="shared" si="34"/>
        <v>0</v>
      </c>
      <c r="BE53" s="1048" t="str">
        <f t="shared" si="29"/>
        <v/>
      </c>
      <c r="BF53" s="262" t="s">
        <v>22</v>
      </c>
      <c r="BG53" s="1027">
        <f t="shared" si="30"/>
        <v>0</v>
      </c>
      <c r="BH53" s="1028">
        <f t="shared" si="31"/>
        <v>0</v>
      </c>
      <c r="BI53" s="844"/>
      <c r="BJ53" s="1083" t="s">
        <v>1867</v>
      </c>
      <c r="BK53" s="1083" t="s">
        <v>1867</v>
      </c>
      <c r="BL53" s="1083" t="s">
        <v>1867</v>
      </c>
      <c r="BM53" s="1021">
        <f t="shared" si="35"/>
        <v>4.4999999999999998E-2</v>
      </c>
      <c r="BN53" s="1059" t="s">
        <v>1789</v>
      </c>
      <c r="BO53" s="1059" t="s">
        <v>1790</v>
      </c>
      <c r="BP53" s="1011">
        <f t="shared" si="33"/>
        <v>22</v>
      </c>
      <c r="BQ53" s="1060">
        <v>45</v>
      </c>
      <c r="BR53" s="844"/>
      <c r="BS53" s="844"/>
      <c r="BT53" s="844"/>
      <c r="BU53" s="844"/>
      <c r="BV53" s="844"/>
      <c r="BW53" s="844"/>
      <c r="BX53" s="964" t="str">
        <f t="shared" si="10"/>
        <v>►</v>
      </c>
      <c r="BY53" s="1072"/>
      <c r="BZ53" s="849"/>
      <c r="CA53" s="849"/>
      <c r="CB53" s="850"/>
      <c r="CC53" s="850"/>
      <c r="CD53" s="962"/>
      <c r="CE53" s="1089" t="s">
        <v>1868</v>
      </c>
      <c r="CF53" s="1090"/>
      <c r="CG53" s="1090"/>
      <c r="CH53" s="1090"/>
      <c r="CI53" s="1090"/>
      <c r="CJ53" s="1090"/>
      <c r="CK53" s="1091"/>
      <c r="CM53" s="1089" t="s">
        <v>1869</v>
      </c>
      <c r="CN53" s="1090"/>
      <c r="CO53" s="1090"/>
      <c r="CP53" s="1090"/>
      <c r="CQ53" s="1090"/>
      <c r="CR53" s="1090"/>
      <c r="CS53" s="1091"/>
      <c r="CU53" s="1089" t="s">
        <v>1870</v>
      </c>
      <c r="CV53" s="1090"/>
      <c r="CW53" s="1090"/>
      <c r="CX53" s="1090"/>
      <c r="CY53" s="1090"/>
      <c r="CZ53" s="1090"/>
      <c r="DA53" s="1091"/>
      <c r="DC53" s="3">
        <v>1</v>
      </c>
    </row>
    <row r="54" spans="1:107" s="701" customFormat="1" ht="21" customHeight="1">
      <c r="A54" s="941" t="s">
        <v>22</v>
      </c>
      <c r="B54" s="957" t="str">
        <f t="shared" si="9"/>
        <v>►</v>
      </c>
      <c r="C54" s="999" cm="1">
        <f t="array" ref="C54">SUMPRODUCT(LEN(D54:J54))</f>
        <v>0</v>
      </c>
      <c r="D54" s="201"/>
      <c r="E54" s="206"/>
      <c r="F54" s="206"/>
      <c r="G54" s="206"/>
      <c r="H54" s="206"/>
      <c r="I54" s="206"/>
      <c r="J54" s="207"/>
      <c r="K54" s="455"/>
      <c r="L54" s="115" t="s">
        <v>16</v>
      </c>
      <c r="M54" s="3141"/>
      <c r="N54" s="3142"/>
      <c r="O54" s="3141"/>
      <c r="P54" s="3143"/>
      <c r="Q54" s="3144"/>
      <c r="R54" s="3145"/>
      <c r="S54" s="3146"/>
      <c r="T54" s="3147"/>
      <c r="U54" s="3148"/>
      <c r="V54" s="3149"/>
      <c r="W54" s="2109"/>
      <c r="X54" s="3150"/>
      <c r="Y54" s="117"/>
      <c r="Z54" s="3151"/>
      <c r="AA54" s="3152"/>
      <c r="AB54" s="3153"/>
      <c r="AC54" s="3154"/>
      <c r="AD54" s="119"/>
      <c r="AE54" s="262" t="s">
        <v>22</v>
      </c>
      <c r="AF54" s="1035" t="str">
        <f t="shared" si="15"/>
        <v>►</v>
      </c>
      <c r="AG54" s="1036" t="str">
        <f t="shared" si="16"/>
        <v/>
      </c>
      <c r="AH54" s="1037" t="str">
        <f t="shared" si="17"/>
        <v/>
      </c>
      <c r="AI54" s="1036" t="str">
        <f t="shared" si="18"/>
        <v/>
      </c>
      <c r="AJ54" s="1037" t="str">
        <f t="shared" si="19"/>
        <v/>
      </c>
      <c r="AK54" s="1037">
        <f>IF(AND(L54="A",COUNTIF(BJ15:BL62,TRIM(U54))&gt;0),1,0)</f>
        <v>0</v>
      </c>
      <c r="AL54" s="1051" t="str" cm="1">
        <f t="array" ref="AL54">IF(AF54&lt;&gt;"A","",IFERROR((IFERROR(_xlfn.XLOOKUP(TRIM(SUBSTITUTE(U54,CHAR(160)," ")),BJ15:BJ62,BM15:BM62),IFERROR(_xlfn.XLOOKUP(TRIM(SUBSTITUTE(U54,CHAR(160)," ")),BK15:BK62,BM15:BM62),_xlfn.XLOOKUP(TRIM(SUBSTITUTE(U54,CHAR(160)," ")),BL15:BL62,BM15:BM62))))*T54*IF(ISBLANK(Q54),1,Q54)+IFERROR(_xlfn.XLOOKUP("RECHERCHEX",TRIM(L54:AD54),L54:AD54),0),0))</f>
        <v/>
      </c>
      <c r="AM54" s="1038">
        <f t="shared" si="20"/>
        <v>0</v>
      </c>
      <c r="AN54" s="1627" t="str">
        <f t="shared" si="36"/>
        <v/>
      </c>
      <c r="AO54" s="1039">
        <f t="shared" si="22"/>
        <v>0</v>
      </c>
      <c r="AP54" s="1039">
        <f t="shared" si="23"/>
        <v>0</v>
      </c>
      <c r="AQ54" s="1040">
        <f>IF(AO54&gt;0,AS9,0)</f>
        <v>0</v>
      </c>
      <c r="AR54" s="1628" t="str">
        <f>IF(TRIM(AG54)="▼ recette suivante", AG54, IF(AQ54&gt;0, IF(AT9&lt;&gt;"", AT9&amp;"-ou.or.o ❾ + or - &gt;", ""), ""))</f>
        <v/>
      </c>
      <c r="AS54" s="1064"/>
      <c r="AT54" s="1064"/>
      <c r="AU54" s="1042">
        <f t="shared" si="24"/>
        <v>0</v>
      </c>
      <c r="AV54" s="1043">
        <f>IF(AK54,IF(OR(AU54="",N(AU54)&lt;=0.000000001),"",_xlfn.XLOOKUP(AJ54,BJ15:BJ62,BN15:BN62,_xlfn.XLOOKUP(AJ54,BK15:BK62,BN15:BN62,_xlfn.XLOOKUP(AJ54,BL15:BL62,BN15:BN62,"")))),0)</f>
        <v>0</v>
      </c>
      <c r="AW54" s="1065" cm="1">
        <f t="array" ref="AW54">IF(AK54&lt;&gt;1,0,IF(OR(AU54="",N(AU54)&lt;=0.000000001),"",IF(OR(AO54="",N(AO54)&lt;=0.000000001),0,IF(ISNUMBER(AU54),IFERROR(_xlfn.LET(_xlpm.ai_test,TRIM(AJ54),_xlpm.r,IFERROR(_xlfn.XLOOKUP(_xlpm.ai_test,BJ15:BJ62,ROW(BJ15:BJ62),0,1),IFERROR(_xlfn.XLOOKUP(_xlpm.ai_test,BK15:BK62,ROW(BK15:BK62),0,1),_xlfn.XLOOKUP(_xlpm.ai_test,BL15:BL62,ROW(BL15:BL62),0,1))),_xlpm.p,_xlpm.r-MIN(ROW(BJ15:BJ62))+1,_xlpm.f,INDEX(BM15:BM62,_xlpm.p),_xlpm.u,INDEX(BN15:BN62,_xlpm.p),_xlpm.s,INDEX(BP15:BP62,_xlpm.p),_xlpm.q,N(AU54)/_xlpm.f,IF(_xlpm.q&gt;=_xlpm.s,ROUND(_xlpm.q,1)&amp;" "&amp;_xlpm.ai_test&amp;" = "&amp;ROUND(_xlpm.q*_xlpm.f,1)&amp;" "&amp;_xlpm.u,ROUND(_xlpm.q,1)&amp;" "&amp;_xlpm.ai_test)),""),""))))</f>
        <v>0</v>
      </c>
      <c r="AX54" s="1055"/>
      <c r="AY54" s="1042">
        <f t="shared" si="25"/>
        <v>0</v>
      </c>
      <c r="AZ54" s="1043" t="str">
        <f t="shared" si="26"/>
        <v/>
      </c>
      <c r="BA54" s="1044">
        <f t="shared" si="32"/>
        <v>0</v>
      </c>
      <c r="BB54" s="1045" t="str">
        <f t="shared" si="27"/>
        <v/>
      </c>
      <c r="BC54" s="1046"/>
      <c r="BD54" s="1047">
        <f t="shared" si="34"/>
        <v>0</v>
      </c>
      <c r="BE54" s="1048" t="str">
        <f t="shared" si="29"/>
        <v/>
      </c>
      <c r="BF54" s="262" t="s">
        <v>22</v>
      </c>
      <c r="BG54" s="1027">
        <f t="shared" si="30"/>
        <v>0</v>
      </c>
      <c r="BH54" s="1028">
        <f t="shared" si="31"/>
        <v>0</v>
      </c>
      <c r="BI54" s="844"/>
      <c r="BJ54" s="1083" t="s">
        <v>1871</v>
      </c>
      <c r="BK54" s="1083" t="s">
        <v>1871</v>
      </c>
      <c r="BL54" s="1083" t="s">
        <v>1871</v>
      </c>
      <c r="BM54" s="1021">
        <f t="shared" si="35"/>
        <v>0.15</v>
      </c>
      <c r="BN54" s="1059" t="s">
        <v>1789</v>
      </c>
      <c r="BO54" s="1059" t="s">
        <v>1790</v>
      </c>
      <c r="BP54" s="1011">
        <f t="shared" si="33"/>
        <v>7</v>
      </c>
      <c r="BQ54" s="1060">
        <v>150</v>
      </c>
      <c r="BR54" s="844"/>
      <c r="BS54" s="844"/>
      <c r="BT54" s="844"/>
      <c r="BU54" s="844"/>
      <c r="BV54" s="844"/>
      <c r="BW54" s="844"/>
      <c r="BX54" s="964" t="str">
        <f t="shared" si="10"/>
        <v>►</v>
      </c>
      <c r="BY54" s="1072"/>
      <c r="BZ54" s="849"/>
      <c r="CA54" s="849"/>
      <c r="CB54" s="850"/>
      <c r="CC54" s="850"/>
      <c r="CD54" s="962"/>
      <c r="CE54" s="1092" t="s">
        <v>1872</v>
      </c>
      <c r="CF54" s="1090"/>
      <c r="CG54" s="1090"/>
      <c r="CH54" s="1090"/>
      <c r="CI54" s="1090"/>
      <c r="CJ54" s="1090"/>
      <c r="CK54" s="1093" t="s">
        <v>1873</v>
      </c>
      <c r="CM54" s="1092" t="s">
        <v>1874</v>
      </c>
      <c r="CN54" s="1090"/>
      <c r="CO54" s="1090"/>
      <c r="CP54" s="1090"/>
      <c r="CQ54" s="1090"/>
      <c r="CR54" s="1090"/>
      <c r="CS54" s="1093" t="s">
        <v>1875</v>
      </c>
      <c r="CU54" s="1092" t="s">
        <v>1876</v>
      </c>
      <c r="CV54" s="1090"/>
      <c r="CW54" s="1090"/>
      <c r="CX54" s="1090"/>
      <c r="CY54" s="1090"/>
      <c r="CZ54" s="1090"/>
      <c r="DA54" s="1093" t="s">
        <v>1877</v>
      </c>
      <c r="DC54" s="3">
        <v>1</v>
      </c>
    </row>
    <row r="55" spans="1:107" s="701" customFormat="1" ht="21" customHeight="1">
      <c r="A55" s="941" t="s">
        <v>22</v>
      </c>
      <c r="B55" s="957" t="str">
        <f t="shared" si="9"/>
        <v>►</v>
      </c>
      <c r="C55" s="999" cm="1">
        <f t="array" ref="C55">SUMPRODUCT(LEN(D55:J55))</f>
        <v>0</v>
      </c>
      <c r="D55" s="201"/>
      <c r="E55" s="206"/>
      <c r="F55" s="206"/>
      <c r="G55" s="206"/>
      <c r="H55" s="206"/>
      <c r="I55" s="206"/>
      <c r="J55" s="207"/>
      <c r="K55" s="455"/>
      <c r="L55" s="115" t="s">
        <v>16</v>
      </c>
      <c r="M55" s="3141"/>
      <c r="N55" s="3142"/>
      <c r="O55" s="3141"/>
      <c r="P55" s="3143"/>
      <c r="Q55" s="3144"/>
      <c r="R55" s="3145"/>
      <c r="S55" s="3146"/>
      <c r="T55" s="3147"/>
      <c r="U55" s="3148"/>
      <c r="V55" s="3149"/>
      <c r="W55" s="2109"/>
      <c r="X55" s="3150"/>
      <c r="Y55" s="117"/>
      <c r="Z55" s="3151"/>
      <c r="AA55" s="3152"/>
      <c r="AB55" s="3153"/>
      <c r="AC55" s="3154"/>
      <c r="AD55" s="119"/>
      <c r="AE55" s="262" t="s">
        <v>22</v>
      </c>
      <c r="AF55" s="1035" t="str">
        <f t="shared" si="15"/>
        <v>►</v>
      </c>
      <c r="AG55" s="1036" t="str">
        <f t="shared" si="16"/>
        <v/>
      </c>
      <c r="AH55" s="1037" t="str">
        <f t="shared" si="17"/>
        <v/>
      </c>
      <c r="AI55" s="1036" t="str">
        <f t="shared" si="18"/>
        <v/>
      </c>
      <c r="AJ55" s="1037" t="str">
        <f t="shared" si="19"/>
        <v/>
      </c>
      <c r="AK55" s="1037">
        <f>IF(AND(L55="A",COUNTIF(BJ15:BL62,TRIM(U55))&gt;0),1,0)</f>
        <v>0</v>
      </c>
      <c r="AL55" s="1051" t="str" cm="1">
        <f t="array" ref="AL55">IF(AF55&lt;&gt;"A","",IFERROR((IFERROR(_xlfn.XLOOKUP(TRIM(SUBSTITUTE(U55,CHAR(160)," ")),BJ15:BJ62,BM15:BM62),IFERROR(_xlfn.XLOOKUP(TRIM(SUBSTITUTE(U55,CHAR(160)," ")),BK15:BK62,BM15:BM62),_xlfn.XLOOKUP(TRIM(SUBSTITUTE(U55,CHAR(160)," ")),BL15:BL62,BM15:BM62))))*T55*IF(ISBLANK(Q55),1,Q55)+IFERROR(_xlfn.XLOOKUP("RECHERCHEX",TRIM(L55:AD55),L55:AD55),0),0))</f>
        <v/>
      </c>
      <c r="AM55" s="1038">
        <f t="shared" si="20"/>
        <v>0</v>
      </c>
      <c r="AN55" s="1627" t="str">
        <f t="shared" si="36"/>
        <v/>
      </c>
      <c r="AO55" s="1039">
        <f t="shared" si="22"/>
        <v>0</v>
      </c>
      <c r="AP55" s="1039">
        <f t="shared" si="23"/>
        <v>0</v>
      </c>
      <c r="AQ55" s="1052">
        <f>IF(AO55&gt;0,AS9,0)</f>
        <v>0</v>
      </c>
      <c r="AR55" s="1626" t="str">
        <f>IF(TRIM(AG55)="▼ recette suivante", AG55, IF(AQ55&gt;0, IF(AT9&lt;&gt;"", AT9&amp;"-ou.or.o ❾ + or - &gt;", ""), ""))</f>
        <v/>
      </c>
      <c r="AS55" s="1064"/>
      <c r="AT55" s="1064"/>
      <c r="AU55" s="1053">
        <f t="shared" si="24"/>
        <v>0</v>
      </c>
      <c r="AV55" s="1054">
        <f>IF(AK55,IF(OR(AU55="",N(AU55)&lt;=0.000000001),"",_xlfn.XLOOKUP(AJ55,BJ15:BJ62,BN15:BN62,_xlfn.XLOOKUP(AJ55,BK15:BK62,BN15:BN62,_xlfn.XLOOKUP(AJ55,BL15:BL62,BN15:BN62,"")))),0)</f>
        <v>0</v>
      </c>
      <c r="AW55" s="1067" cm="1">
        <f t="array" ref="AW55">IF(AK55&lt;&gt;1,0,IF(OR(AU55="",N(AU55)&lt;=0.000000001),"",IF(OR(AO55="",N(AO55)&lt;=0.000000001),0,IF(ISNUMBER(AU55),IFERROR(_xlfn.LET(_xlpm.ai_test,TRIM(AJ55),_xlpm.r,IFERROR(_xlfn.XLOOKUP(_xlpm.ai_test,BJ15:BJ62,ROW(BJ15:BJ62),0,1),IFERROR(_xlfn.XLOOKUP(_xlpm.ai_test,BK15:BK62,ROW(BK15:BK62),0,1),_xlfn.XLOOKUP(_xlpm.ai_test,BL15:BL62,ROW(BL15:BL62),0,1))),_xlpm.p,_xlpm.r-MIN(ROW(BJ15:BJ62))+1,_xlpm.f,INDEX(BM15:BM62,_xlpm.p),_xlpm.u,INDEX(BN15:BN62,_xlpm.p),_xlpm.s,INDEX(BP15:BP62,_xlpm.p),_xlpm.q,N(AU55)/_xlpm.f,IF(_xlpm.q&gt;=_xlpm.s,ROUND(_xlpm.q,1)&amp;" "&amp;_xlpm.ai_test&amp;" = "&amp;ROUND(_xlpm.q*_xlpm.f,1)&amp;" "&amp;_xlpm.u,ROUND(_xlpm.q,1)&amp;" "&amp;_xlpm.ai_test)),""),""))))</f>
        <v>0</v>
      </c>
      <c r="AX55" s="1055"/>
      <c r="AY55" s="1053">
        <f t="shared" si="25"/>
        <v>0</v>
      </c>
      <c r="AZ55" s="1054" t="str">
        <f t="shared" si="26"/>
        <v/>
      </c>
      <c r="BA55" s="1056">
        <f t="shared" si="32"/>
        <v>0</v>
      </c>
      <c r="BB55" s="1057" t="str">
        <f t="shared" si="27"/>
        <v/>
      </c>
      <c r="BC55" s="1046"/>
      <c r="BD55" s="1058">
        <f t="shared" si="34"/>
        <v>0</v>
      </c>
      <c r="BE55" s="1048" t="str">
        <f t="shared" si="29"/>
        <v/>
      </c>
      <c r="BF55" s="262" t="s">
        <v>22</v>
      </c>
      <c r="BG55" s="1027">
        <f t="shared" si="30"/>
        <v>0</v>
      </c>
      <c r="BH55" s="1028">
        <f t="shared" si="31"/>
        <v>0</v>
      </c>
      <c r="BI55" s="844"/>
      <c r="BJ55" s="1083" t="s">
        <v>1878</v>
      </c>
      <c r="BK55" s="1083" t="s">
        <v>1878</v>
      </c>
      <c r="BL55" s="1083" t="s">
        <v>1879</v>
      </c>
      <c r="BM55" s="1021">
        <f t="shared" si="35"/>
        <v>0.25</v>
      </c>
      <c r="BN55" s="1059" t="s">
        <v>1789</v>
      </c>
      <c r="BO55" s="1059" t="s">
        <v>1790</v>
      </c>
      <c r="BP55" s="1011">
        <f t="shared" si="33"/>
        <v>4</v>
      </c>
      <c r="BQ55" s="1060">
        <v>250</v>
      </c>
      <c r="BR55" s="844"/>
      <c r="BS55" s="844"/>
      <c r="BT55" s="844"/>
      <c r="BU55" s="844"/>
      <c r="BV55" s="844"/>
      <c r="BW55" s="844"/>
      <c r="BX55" s="964" t="str">
        <f t="shared" si="10"/>
        <v>►</v>
      </c>
      <c r="BY55" s="1072"/>
      <c r="BZ55" s="849"/>
      <c r="CA55" s="849"/>
      <c r="CB55" s="850"/>
      <c r="CC55" s="850"/>
      <c r="CD55" s="962"/>
      <c r="CE55" s="1092" t="s">
        <v>1880</v>
      </c>
      <c r="CF55" s="1090"/>
      <c r="CG55" s="1090"/>
      <c r="CH55" s="1090"/>
      <c r="CI55" s="1090"/>
      <c r="CJ55" s="1090"/>
      <c r="CK55" s="1093" t="s">
        <v>1881</v>
      </c>
      <c r="CM55" s="1092" t="s">
        <v>1882</v>
      </c>
      <c r="CN55" s="1090"/>
      <c r="CO55" s="1090"/>
      <c r="CP55" s="1090"/>
      <c r="CQ55" s="1090"/>
      <c r="CR55" s="1090"/>
      <c r="CS55" s="1093" t="s">
        <v>1883</v>
      </c>
      <c r="CU55" s="1092" t="s">
        <v>1884</v>
      </c>
      <c r="CV55" s="1090"/>
      <c r="CW55" s="1090"/>
      <c r="CX55" s="1090"/>
      <c r="CY55" s="1090"/>
      <c r="CZ55" s="1090"/>
      <c r="DA55" s="1093" t="s">
        <v>1885</v>
      </c>
      <c r="DC55" s="3">
        <v>1</v>
      </c>
    </row>
    <row r="56" spans="1:107" s="701" customFormat="1" ht="21" customHeight="1">
      <c r="A56" s="941" t="s">
        <v>22</v>
      </c>
      <c r="B56" s="957" t="str">
        <f t="shared" si="9"/>
        <v>►</v>
      </c>
      <c r="C56" s="999" cm="1">
        <f t="array" ref="C56">SUMPRODUCT(LEN(D56:J56))</f>
        <v>0</v>
      </c>
      <c r="D56" s="201"/>
      <c r="E56" s="206"/>
      <c r="F56" s="206"/>
      <c r="G56" s="206"/>
      <c r="H56" s="206"/>
      <c r="I56" s="206"/>
      <c r="J56" s="207"/>
      <c r="K56" s="455"/>
      <c r="L56" s="115" t="s">
        <v>16</v>
      </c>
      <c r="M56" s="3141"/>
      <c r="N56" s="3142"/>
      <c r="O56" s="3141"/>
      <c r="P56" s="3143"/>
      <c r="Q56" s="3144"/>
      <c r="R56" s="3145"/>
      <c r="S56" s="3146"/>
      <c r="T56" s="3147"/>
      <c r="U56" s="3148"/>
      <c r="V56" s="3149"/>
      <c r="W56" s="2109"/>
      <c r="X56" s="3150"/>
      <c r="Y56" s="117"/>
      <c r="Z56" s="3151"/>
      <c r="AA56" s="3152"/>
      <c r="AB56" s="3153"/>
      <c r="AC56" s="3154"/>
      <c r="AD56" s="119"/>
      <c r="AE56" s="262" t="s">
        <v>22</v>
      </c>
      <c r="AF56" s="1035" t="str">
        <f t="shared" si="15"/>
        <v>►</v>
      </c>
      <c r="AG56" s="1036" t="str">
        <f t="shared" si="16"/>
        <v/>
      </c>
      <c r="AH56" s="1037" t="str">
        <f t="shared" si="17"/>
        <v/>
      </c>
      <c r="AI56" s="1036" t="str">
        <f t="shared" si="18"/>
        <v/>
      </c>
      <c r="AJ56" s="1037" t="str">
        <f t="shared" si="19"/>
        <v/>
      </c>
      <c r="AK56" s="1037">
        <f>IF(AND(L56="A",COUNTIF(BJ15:BL62,TRIM(U56))&gt;0),1,0)</f>
        <v>0</v>
      </c>
      <c r="AL56" s="1051" t="str" cm="1">
        <f t="array" ref="AL56">IF(AF56&lt;&gt;"A","",IFERROR((IFERROR(_xlfn.XLOOKUP(TRIM(SUBSTITUTE(U56,CHAR(160)," ")),BJ15:BJ62,BM15:BM62),IFERROR(_xlfn.XLOOKUP(TRIM(SUBSTITUTE(U56,CHAR(160)," ")),BK15:BK62,BM15:BM62),_xlfn.XLOOKUP(TRIM(SUBSTITUTE(U56,CHAR(160)," ")),BL15:BL62,BM15:BM62))))*T56*IF(ISBLANK(Q56),1,Q56)+IFERROR(_xlfn.XLOOKUP("RECHERCHEX",TRIM(L56:AD56),L56:AD56),0),0))</f>
        <v/>
      </c>
      <c r="AM56" s="1038">
        <f t="shared" si="20"/>
        <v>0</v>
      </c>
      <c r="AN56" s="1627" t="str">
        <f t="shared" si="36"/>
        <v/>
      </c>
      <c r="AO56" s="1039">
        <f t="shared" si="22"/>
        <v>0</v>
      </c>
      <c r="AP56" s="1039">
        <f t="shared" si="23"/>
        <v>0</v>
      </c>
      <c r="AQ56" s="1040">
        <f>IF(AO56&gt;0,AS9,0)</f>
        <v>0</v>
      </c>
      <c r="AR56" s="1628" t="str">
        <f>IF(TRIM(AG56)="▼ recette suivante", AG56, IF(AQ56&gt;0, IF(AT9&lt;&gt;"", AT9&amp;"-ou.or.o ❾ + or - &gt;", ""), ""))</f>
        <v/>
      </c>
      <c r="AS56" s="1064"/>
      <c r="AT56" s="1064"/>
      <c r="AU56" s="1042">
        <f t="shared" si="24"/>
        <v>0</v>
      </c>
      <c r="AV56" s="1043">
        <f>IF(AK56,IF(OR(AU56="",N(AU56)&lt;=0.000000001),"",_xlfn.XLOOKUP(AJ56,BJ15:BJ62,BN15:BN62,_xlfn.XLOOKUP(AJ56,BK15:BK62,BN15:BN62,_xlfn.XLOOKUP(AJ56,BL15:BL62,BN15:BN62,"")))),0)</f>
        <v>0</v>
      </c>
      <c r="AW56" s="1065" cm="1">
        <f t="array" ref="AW56">IF(AK56&lt;&gt;1,0,IF(OR(AU56="",N(AU56)&lt;=0.000000001),"",IF(OR(AO56="",N(AO56)&lt;=0.000000001),0,IF(ISNUMBER(AU56),IFERROR(_xlfn.LET(_xlpm.ai_test,TRIM(AJ56),_xlpm.r,IFERROR(_xlfn.XLOOKUP(_xlpm.ai_test,BJ15:BJ62,ROW(BJ15:BJ62),0,1),IFERROR(_xlfn.XLOOKUP(_xlpm.ai_test,BK15:BK62,ROW(BK15:BK62),0,1),_xlfn.XLOOKUP(_xlpm.ai_test,BL15:BL62,ROW(BL15:BL62),0,1))),_xlpm.p,_xlpm.r-MIN(ROW(BJ15:BJ62))+1,_xlpm.f,INDEX(BM15:BM62,_xlpm.p),_xlpm.u,INDEX(BN15:BN62,_xlpm.p),_xlpm.s,INDEX(BP15:BP62,_xlpm.p),_xlpm.q,N(AU56)/_xlpm.f,IF(_xlpm.q&gt;=_xlpm.s,ROUND(_xlpm.q,1)&amp;" "&amp;_xlpm.ai_test&amp;" = "&amp;ROUND(_xlpm.q*_xlpm.f,1)&amp;" "&amp;_xlpm.u,ROUND(_xlpm.q,1)&amp;" "&amp;_xlpm.ai_test)),""),""))))</f>
        <v>0</v>
      </c>
      <c r="AX56" s="1055"/>
      <c r="AY56" s="1042">
        <f t="shared" si="25"/>
        <v>0</v>
      </c>
      <c r="AZ56" s="1043" t="str">
        <f t="shared" si="26"/>
        <v/>
      </c>
      <c r="BA56" s="1044">
        <f t="shared" si="32"/>
        <v>0</v>
      </c>
      <c r="BB56" s="1045" t="str">
        <f t="shared" si="27"/>
        <v/>
      </c>
      <c r="BC56" s="1046"/>
      <c r="BD56" s="1047">
        <f t="shared" si="34"/>
        <v>0</v>
      </c>
      <c r="BE56" s="1048" t="str">
        <f t="shared" si="29"/>
        <v/>
      </c>
      <c r="BF56" s="262" t="s">
        <v>22</v>
      </c>
      <c r="BG56" s="1027">
        <f t="shared" si="30"/>
        <v>0</v>
      </c>
      <c r="BH56" s="1028">
        <f t="shared" si="31"/>
        <v>0</v>
      </c>
      <c r="BI56" s="844"/>
      <c r="BJ56" s="1083" t="s">
        <v>1886</v>
      </c>
      <c r="BK56" s="1083" t="s">
        <v>1887</v>
      </c>
      <c r="BL56" s="1083" t="s">
        <v>1888</v>
      </c>
      <c r="BM56" s="1021">
        <f t="shared" si="35"/>
        <v>0.23699999999999999</v>
      </c>
      <c r="BN56" s="1059" t="s">
        <v>1789</v>
      </c>
      <c r="BO56" s="1059" t="s">
        <v>1790</v>
      </c>
      <c r="BP56" s="1011">
        <f t="shared" si="33"/>
        <v>4</v>
      </c>
      <c r="BQ56" s="1060">
        <v>237</v>
      </c>
      <c r="BR56" s="844"/>
      <c r="BS56" s="844"/>
      <c r="BT56" s="844"/>
      <c r="BU56" s="844"/>
      <c r="BV56" s="844"/>
      <c r="BW56" s="844"/>
      <c r="BX56" s="964" t="str">
        <f t="shared" si="10"/>
        <v>►</v>
      </c>
      <c r="BY56" s="1072"/>
      <c r="BZ56" s="849"/>
      <c r="CA56" s="849"/>
      <c r="CB56" s="850"/>
      <c r="CC56" s="850"/>
      <c r="CD56" s="962"/>
      <c r="CE56" s="1092" t="s">
        <v>1889</v>
      </c>
      <c r="CF56" s="1090"/>
      <c r="CG56" s="1090"/>
      <c r="CH56" s="1090"/>
      <c r="CI56" s="1090"/>
      <c r="CJ56" s="1090"/>
      <c r="CK56" s="1091"/>
      <c r="CM56" s="1092" t="s">
        <v>1890</v>
      </c>
      <c r="CN56" s="1090"/>
      <c r="CO56" s="1090"/>
      <c r="CP56" s="1090"/>
      <c r="CQ56" s="1090"/>
      <c r="CR56" s="1090"/>
      <c r="CS56" s="1093" t="s">
        <v>1891</v>
      </c>
      <c r="CU56" s="1092" t="s">
        <v>1892</v>
      </c>
      <c r="CV56" s="1090"/>
      <c r="CW56" s="1090"/>
      <c r="CX56" s="1090"/>
      <c r="CY56" s="1090"/>
      <c r="CZ56" s="1090"/>
      <c r="DA56" s="1093"/>
      <c r="DC56" s="3">
        <v>1</v>
      </c>
    </row>
    <row r="57" spans="1:107" s="701" customFormat="1" ht="21" customHeight="1">
      <c r="A57" s="941" t="s">
        <v>22</v>
      </c>
      <c r="B57" s="957" t="str">
        <f t="shared" si="9"/>
        <v>►</v>
      </c>
      <c r="C57" s="999" cm="1">
        <f t="array" ref="C57">SUMPRODUCT(LEN(D57:J57))</f>
        <v>0</v>
      </c>
      <c r="D57" s="201"/>
      <c r="E57" s="206"/>
      <c r="F57" s="206"/>
      <c r="G57" s="206"/>
      <c r="H57" s="206"/>
      <c r="I57" s="206"/>
      <c r="J57" s="207"/>
      <c r="K57" s="455"/>
      <c r="L57" s="115" t="s">
        <v>16</v>
      </c>
      <c r="M57" s="3141"/>
      <c r="N57" s="3142"/>
      <c r="O57" s="3141"/>
      <c r="P57" s="3143"/>
      <c r="Q57" s="3144"/>
      <c r="R57" s="3145"/>
      <c r="S57" s="3146"/>
      <c r="T57" s="3147"/>
      <c r="U57" s="3148"/>
      <c r="V57" s="3149"/>
      <c r="W57" s="2109"/>
      <c r="X57" s="3150"/>
      <c r="Y57" s="117"/>
      <c r="Z57" s="3151"/>
      <c r="AA57" s="3152"/>
      <c r="AB57" s="3153"/>
      <c r="AC57" s="3154"/>
      <c r="AD57" s="119"/>
      <c r="AE57" s="262" t="s">
        <v>22</v>
      </c>
      <c r="AF57" s="1035" t="str">
        <f t="shared" si="15"/>
        <v>►</v>
      </c>
      <c r="AG57" s="1036" t="str">
        <f t="shared" si="16"/>
        <v/>
      </c>
      <c r="AH57" s="1037" t="str">
        <f t="shared" si="17"/>
        <v/>
      </c>
      <c r="AI57" s="1036" t="str">
        <f t="shared" si="18"/>
        <v/>
      </c>
      <c r="AJ57" s="1037" t="str">
        <f t="shared" si="19"/>
        <v/>
      </c>
      <c r="AK57" s="1037">
        <f>IF(AND(L57="A",COUNTIF(BJ15:BL62,TRIM(U57))&gt;0),1,0)</f>
        <v>0</v>
      </c>
      <c r="AL57" s="1051" t="str" cm="1">
        <f t="array" ref="AL57">IF(AF57&lt;&gt;"A","",IFERROR((IFERROR(_xlfn.XLOOKUP(TRIM(SUBSTITUTE(U57,CHAR(160)," ")),BJ15:BJ62,BM15:BM62),IFERROR(_xlfn.XLOOKUP(TRIM(SUBSTITUTE(U57,CHAR(160)," ")),BK15:BK62,BM15:BM62),_xlfn.XLOOKUP(TRIM(SUBSTITUTE(U57,CHAR(160)," ")),BL15:BL62,BM15:BM62))))*T57*IF(ISBLANK(Q57),1,Q57)+IFERROR(_xlfn.XLOOKUP("RECHERCHEX",TRIM(L57:AD57),L57:AD57),0),0))</f>
        <v/>
      </c>
      <c r="AM57" s="1038">
        <f t="shared" si="20"/>
        <v>0</v>
      </c>
      <c r="AN57" s="1627" t="str">
        <f t="shared" si="36"/>
        <v/>
      </c>
      <c r="AO57" s="1039">
        <f t="shared" si="22"/>
        <v>0</v>
      </c>
      <c r="AP57" s="1039">
        <f t="shared" si="23"/>
        <v>0</v>
      </c>
      <c r="AQ57" s="1052">
        <f>IF(AO57&gt;0,AS9,0)</f>
        <v>0</v>
      </c>
      <c r="AR57" s="1626" t="str">
        <f>IF(TRIM(AG57)="▼ recette suivante", AG57, IF(AQ57&gt;0, IF(AT9&lt;&gt;"", AT9&amp;"-ou.or.o ❾ + or - &gt;", ""), ""))</f>
        <v/>
      </c>
      <c r="AS57" s="1064"/>
      <c r="AT57" s="1064"/>
      <c r="AU57" s="1053">
        <f t="shared" si="24"/>
        <v>0</v>
      </c>
      <c r="AV57" s="1054">
        <f>IF(AK57,IF(OR(AU57="",N(AU57)&lt;=0.000000001),"",_xlfn.XLOOKUP(AJ57,BJ15:BJ62,BN15:BN62,_xlfn.XLOOKUP(AJ57,BK15:BK62,BN15:BN62,_xlfn.XLOOKUP(AJ57,BL15:BL62,BN15:BN62,"")))),0)</f>
        <v>0</v>
      </c>
      <c r="AW57" s="1067" cm="1">
        <f t="array" ref="AW57">IF(AK57&lt;&gt;1,0,IF(OR(AU57="",N(AU57)&lt;=0.000000001),"",IF(OR(AO57="",N(AO57)&lt;=0.000000001),0,IF(ISNUMBER(AU57),IFERROR(_xlfn.LET(_xlpm.ai_test,TRIM(AJ57),_xlpm.r,IFERROR(_xlfn.XLOOKUP(_xlpm.ai_test,BJ15:BJ62,ROW(BJ15:BJ62),0,1),IFERROR(_xlfn.XLOOKUP(_xlpm.ai_test,BK15:BK62,ROW(BK15:BK62),0,1),_xlfn.XLOOKUP(_xlpm.ai_test,BL15:BL62,ROW(BL15:BL62),0,1))),_xlpm.p,_xlpm.r-MIN(ROW(BJ15:BJ62))+1,_xlpm.f,INDEX(BM15:BM62,_xlpm.p),_xlpm.u,INDEX(BN15:BN62,_xlpm.p),_xlpm.s,INDEX(BP15:BP62,_xlpm.p),_xlpm.q,N(AU57)/_xlpm.f,IF(_xlpm.q&gt;=_xlpm.s,ROUND(_xlpm.q,1)&amp;" "&amp;_xlpm.ai_test&amp;" = "&amp;ROUND(_xlpm.q*_xlpm.f,1)&amp;" "&amp;_xlpm.u,ROUND(_xlpm.q,1)&amp;" "&amp;_xlpm.ai_test)),""),""))))</f>
        <v>0</v>
      </c>
      <c r="AX57" s="1055"/>
      <c r="AY57" s="1053">
        <f t="shared" si="25"/>
        <v>0</v>
      </c>
      <c r="AZ57" s="1054" t="str">
        <f t="shared" si="26"/>
        <v/>
      </c>
      <c r="BA57" s="1056">
        <f t="shared" si="32"/>
        <v>0</v>
      </c>
      <c r="BB57" s="1057" t="str">
        <f t="shared" si="27"/>
        <v/>
      </c>
      <c r="BC57" s="1046"/>
      <c r="BD57" s="1058">
        <f t="shared" si="34"/>
        <v>0</v>
      </c>
      <c r="BE57" s="1048" t="str">
        <f t="shared" si="29"/>
        <v/>
      </c>
      <c r="BF57" s="262" t="s">
        <v>22</v>
      </c>
      <c r="BG57" s="1027">
        <f t="shared" si="30"/>
        <v>0</v>
      </c>
      <c r="BH57" s="1028">
        <f t="shared" si="31"/>
        <v>0</v>
      </c>
      <c r="BI57" s="844"/>
      <c r="BJ57" s="1083" t="s">
        <v>1893</v>
      </c>
      <c r="BK57" s="1083" t="s">
        <v>1893</v>
      </c>
      <c r="BL57" s="1083" t="s">
        <v>1894</v>
      </c>
      <c r="BM57" s="1021">
        <f t="shared" si="35"/>
        <v>0.47299999999999998</v>
      </c>
      <c r="BN57" s="1059" t="s">
        <v>1789</v>
      </c>
      <c r="BO57" s="1059" t="s">
        <v>1790</v>
      </c>
      <c r="BP57" s="1011">
        <f t="shared" si="33"/>
        <v>2</v>
      </c>
      <c r="BQ57" s="1060">
        <v>473</v>
      </c>
      <c r="BR57"/>
      <c r="BS57"/>
      <c r="BT57"/>
      <c r="BU57"/>
      <c r="BV57"/>
      <c r="BW57"/>
      <c r="BX57" s="964" t="str">
        <f t="shared" si="10"/>
        <v>►</v>
      </c>
      <c r="BY57" s="1072"/>
      <c r="BZ57" s="849"/>
      <c r="CA57" s="849"/>
      <c r="CB57" s="850"/>
      <c r="CC57" s="850"/>
      <c r="CD57" s="962"/>
      <c r="CE57" s="860"/>
      <c r="CF57" s="129"/>
      <c r="CG57" s="129"/>
      <c r="CH57" s="129"/>
      <c r="CI57" s="129"/>
      <c r="CJ57" s="129"/>
      <c r="CK57" s="859"/>
      <c r="CM57" s="860"/>
      <c r="CN57" s="129"/>
      <c r="CO57" s="129"/>
      <c r="CP57" s="129"/>
      <c r="CQ57" s="129"/>
      <c r="CR57" s="129"/>
      <c r="CS57" s="859"/>
      <c r="CU57" s="860"/>
      <c r="CV57" s="129"/>
      <c r="CW57" s="129"/>
      <c r="CX57" s="129"/>
      <c r="CY57" s="129"/>
      <c r="CZ57" s="129"/>
      <c r="DA57" s="1094" t="s">
        <v>1895</v>
      </c>
      <c r="DC57" s="3">
        <v>1</v>
      </c>
    </row>
    <row r="58" spans="1:107" s="701" customFormat="1" ht="21" customHeight="1">
      <c r="A58" s="941" t="s">
        <v>22</v>
      </c>
      <c r="B58" s="957" t="str">
        <f t="shared" si="9"/>
        <v>►</v>
      </c>
      <c r="C58" s="999" cm="1">
        <f t="array" ref="C58">SUMPRODUCT(LEN(D58:J58))</f>
        <v>0</v>
      </c>
      <c r="D58" s="201"/>
      <c r="E58" s="206"/>
      <c r="F58" s="206"/>
      <c r="G58" s="206"/>
      <c r="H58" s="206"/>
      <c r="I58" s="206"/>
      <c r="J58" s="207"/>
      <c r="K58" s="455"/>
      <c r="L58" s="115" t="s">
        <v>16</v>
      </c>
      <c r="M58" s="3141"/>
      <c r="N58" s="3142"/>
      <c r="O58" s="3141"/>
      <c r="P58" s="3143"/>
      <c r="Q58" s="3144"/>
      <c r="R58" s="3145"/>
      <c r="S58" s="3146"/>
      <c r="T58" s="3147"/>
      <c r="U58" s="3148"/>
      <c r="V58" s="3149"/>
      <c r="W58" s="2109"/>
      <c r="X58" s="3150"/>
      <c r="Y58" s="117"/>
      <c r="Z58" s="3151"/>
      <c r="AA58" s="3152"/>
      <c r="AB58" s="3153"/>
      <c r="AC58" s="3154"/>
      <c r="AD58" s="119"/>
      <c r="AE58" s="262" t="s">
        <v>22</v>
      </c>
      <c r="AF58" s="1035" t="str">
        <f t="shared" si="15"/>
        <v>►</v>
      </c>
      <c r="AG58" s="1036" t="str">
        <f t="shared" si="16"/>
        <v/>
      </c>
      <c r="AH58" s="1037" t="str">
        <f t="shared" si="17"/>
        <v/>
      </c>
      <c r="AI58" s="1036" t="str">
        <f t="shared" si="18"/>
        <v/>
      </c>
      <c r="AJ58" s="1037" t="str">
        <f t="shared" si="19"/>
        <v/>
      </c>
      <c r="AK58" s="1037">
        <f>IF(AND(L58="A",COUNTIF(BJ15:BL62,TRIM(U58))&gt;0),1,0)</f>
        <v>0</v>
      </c>
      <c r="AL58" s="1051" t="str" cm="1">
        <f t="array" ref="AL58">IF(AF58&lt;&gt;"A","",IFERROR((IFERROR(_xlfn.XLOOKUP(TRIM(SUBSTITUTE(U58,CHAR(160)," ")),BJ15:BJ62,BM15:BM62),IFERROR(_xlfn.XLOOKUP(TRIM(SUBSTITUTE(U58,CHAR(160)," ")),BK15:BK62,BM15:BM62),_xlfn.XLOOKUP(TRIM(SUBSTITUTE(U58,CHAR(160)," ")),BL15:BL62,BM15:BM62))))*T58*IF(ISBLANK(Q58),1,Q58)+IFERROR(_xlfn.XLOOKUP("RECHERCHEX",TRIM(L58:AD58),L58:AD58),0),0))</f>
        <v/>
      </c>
      <c r="AM58" s="1038">
        <f t="shared" si="20"/>
        <v>0</v>
      </c>
      <c r="AN58" s="1627" t="str">
        <f t="shared" si="36"/>
        <v/>
      </c>
      <c r="AO58" s="1039">
        <f t="shared" si="22"/>
        <v>0</v>
      </c>
      <c r="AP58" s="1039">
        <f t="shared" si="23"/>
        <v>0</v>
      </c>
      <c r="AQ58" s="1040">
        <f>IF(AO58&gt;0,AS9,0)</f>
        <v>0</v>
      </c>
      <c r="AR58" s="1628" t="str">
        <f>IF(TRIM(AG58)="▼ recette suivante", AG58, IF(AQ58&gt;0, IF(AT9&lt;&gt;"", AT9&amp;"-ou.or.o ❾ + or - &gt;", ""), ""))</f>
        <v/>
      </c>
      <c r="AS58" s="1064"/>
      <c r="AT58" s="1064"/>
      <c r="AU58" s="1042">
        <f t="shared" si="24"/>
        <v>0</v>
      </c>
      <c r="AV58" s="1043">
        <f>IF(AK58,IF(OR(AU58="",N(AU58)&lt;=0.000000001),"",_xlfn.XLOOKUP(AJ58,BJ15:BJ62,BN15:BN62,_xlfn.XLOOKUP(AJ58,BK15:BK62,BN15:BN62,_xlfn.XLOOKUP(AJ58,BL15:BL62,BN15:BN62,"")))),0)</f>
        <v>0</v>
      </c>
      <c r="AW58" s="1065" cm="1">
        <f t="array" ref="AW58">IF(AK58&lt;&gt;1,0,IF(OR(AU58="",N(AU58)&lt;=0.000000001),"",IF(OR(AO58="",N(AO58)&lt;=0.000000001),0,IF(ISNUMBER(AU58),IFERROR(_xlfn.LET(_xlpm.ai_test,TRIM(AJ58),_xlpm.r,IFERROR(_xlfn.XLOOKUP(_xlpm.ai_test,BJ15:BJ62,ROW(BJ15:BJ62),0,1),IFERROR(_xlfn.XLOOKUP(_xlpm.ai_test,BK15:BK62,ROW(BK15:BK62),0,1),_xlfn.XLOOKUP(_xlpm.ai_test,BL15:BL62,ROW(BL15:BL62),0,1))),_xlpm.p,_xlpm.r-MIN(ROW(BJ15:BJ62))+1,_xlpm.f,INDEX(BM15:BM62,_xlpm.p),_xlpm.u,INDEX(BN15:BN62,_xlpm.p),_xlpm.s,INDEX(BP15:BP62,_xlpm.p),_xlpm.q,N(AU58)/_xlpm.f,IF(_xlpm.q&gt;=_xlpm.s,ROUND(_xlpm.q,1)&amp;" "&amp;_xlpm.ai_test&amp;" = "&amp;ROUND(_xlpm.q*_xlpm.f,1)&amp;" "&amp;_xlpm.u,ROUND(_xlpm.q,1)&amp;" "&amp;_xlpm.ai_test)),""),""))))</f>
        <v>0</v>
      </c>
      <c r="AX58" s="1055"/>
      <c r="AY58" s="1042">
        <f t="shared" si="25"/>
        <v>0</v>
      </c>
      <c r="AZ58" s="1043" t="str">
        <f t="shared" si="26"/>
        <v/>
      </c>
      <c r="BA58" s="1044">
        <f t="shared" si="32"/>
        <v>0</v>
      </c>
      <c r="BB58" s="1045" t="str">
        <f t="shared" si="27"/>
        <v/>
      </c>
      <c r="BC58" s="1046"/>
      <c r="BD58" s="1047">
        <f t="shared" si="34"/>
        <v>0</v>
      </c>
      <c r="BE58" s="1048" t="str">
        <f t="shared" si="29"/>
        <v/>
      </c>
      <c r="BF58" s="262" t="s">
        <v>22</v>
      </c>
      <c r="BG58" s="1027">
        <f t="shared" si="30"/>
        <v>0</v>
      </c>
      <c r="BH58" s="1028">
        <f t="shared" si="31"/>
        <v>0</v>
      </c>
      <c r="BI58" s="844"/>
      <c r="BJ58" s="1083" t="s">
        <v>1896</v>
      </c>
      <c r="BK58" s="1083" t="s">
        <v>1897</v>
      </c>
      <c r="BL58" s="1083" t="s">
        <v>1898</v>
      </c>
      <c r="BM58" s="1021">
        <f t="shared" si="35"/>
        <v>0.47299999999999998</v>
      </c>
      <c r="BN58" s="1059" t="s">
        <v>1789</v>
      </c>
      <c r="BO58" s="1059" t="s">
        <v>1790</v>
      </c>
      <c r="BP58" s="1011">
        <f t="shared" si="33"/>
        <v>2</v>
      </c>
      <c r="BQ58" s="1060">
        <v>473</v>
      </c>
      <c r="BR58"/>
      <c r="BS58"/>
      <c r="BT58"/>
      <c r="BU58"/>
      <c r="BV58"/>
      <c r="BW58"/>
      <c r="BX58" s="964" t="str">
        <f t="shared" si="10"/>
        <v>►</v>
      </c>
      <c r="BY58" s="2802" t="s">
        <v>1899</v>
      </c>
      <c r="BZ58" s="2802"/>
      <c r="CA58" s="2802"/>
      <c r="CB58" s="2802"/>
      <c r="CC58" s="2802"/>
      <c r="CD58" s="962"/>
      <c r="CE58" s="1095" t="s">
        <v>872</v>
      </c>
      <c r="CF58" s="1096"/>
      <c r="CG58" s="1096"/>
      <c r="CH58" s="1096"/>
      <c r="CI58" s="1096"/>
      <c r="CJ58" s="1096"/>
      <c r="CK58" s="1097"/>
      <c r="CM58" s="1095" t="s">
        <v>872</v>
      </c>
      <c r="CN58" s="1096"/>
      <c r="CO58" s="1096"/>
      <c r="CP58" s="1096"/>
      <c r="CQ58" s="1096"/>
      <c r="CR58" s="1096"/>
      <c r="CS58" s="1097"/>
      <c r="CU58" s="1095" t="s">
        <v>872</v>
      </c>
      <c r="CV58" s="1096"/>
      <c r="CW58" s="1096"/>
      <c r="CX58" s="1096"/>
      <c r="CY58" s="1096"/>
      <c r="CZ58" s="1096"/>
      <c r="DA58" s="1097"/>
      <c r="DC58" s="3">
        <v>1</v>
      </c>
    </row>
    <row r="59" spans="1:107" s="701" customFormat="1" ht="21" customHeight="1">
      <c r="A59" s="941" t="s">
        <v>22</v>
      </c>
      <c r="B59" s="957" t="str">
        <f t="shared" si="9"/>
        <v>►</v>
      </c>
      <c r="C59" s="999" cm="1">
        <f t="array" ref="C59">SUMPRODUCT(LEN(D59:J59))</f>
        <v>0</v>
      </c>
      <c r="D59" s="201"/>
      <c r="E59" s="206"/>
      <c r="F59" s="206"/>
      <c r="G59" s="206"/>
      <c r="H59" s="206"/>
      <c r="I59" s="206"/>
      <c r="J59" s="207"/>
      <c r="K59" s="455" t="s">
        <v>22</v>
      </c>
      <c r="L59" s="115" t="s">
        <v>16</v>
      </c>
      <c r="M59" s="3141"/>
      <c r="N59" s="3142"/>
      <c r="O59" s="3141"/>
      <c r="P59" s="3143"/>
      <c r="Q59" s="3144"/>
      <c r="R59" s="3145"/>
      <c r="S59" s="3146"/>
      <c r="T59" s="3147"/>
      <c r="U59" s="3148"/>
      <c r="V59" s="3149"/>
      <c r="W59" s="2109"/>
      <c r="X59" s="3150"/>
      <c r="Y59" s="117"/>
      <c r="Z59" s="3151"/>
      <c r="AA59" s="3152"/>
      <c r="AB59" s="3153"/>
      <c r="AC59" s="3154"/>
      <c r="AD59" s="119"/>
      <c r="AE59" s="262" t="s">
        <v>22</v>
      </c>
      <c r="AF59" s="1035" t="str">
        <f t="shared" si="15"/>
        <v>►</v>
      </c>
      <c r="AG59" s="1036" t="str">
        <f t="shared" si="16"/>
        <v/>
      </c>
      <c r="AH59" s="1037" t="str">
        <f t="shared" si="17"/>
        <v/>
      </c>
      <c r="AI59" s="1036" t="str">
        <f t="shared" si="18"/>
        <v/>
      </c>
      <c r="AJ59" s="1037" t="str">
        <f t="shared" si="19"/>
        <v/>
      </c>
      <c r="AK59" s="1037">
        <f>IF(AND(L59="A",COUNTIF(BJ15:BL62,TRIM(U59))&gt;0),1,0)</f>
        <v>0</v>
      </c>
      <c r="AL59" s="1051" t="str" cm="1">
        <f t="array" ref="AL59">IF(AF59&lt;&gt;"A","",IFERROR((IFERROR(_xlfn.XLOOKUP(TRIM(SUBSTITUTE(U59,CHAR(160)," ")),BJ15:BJ62,BM15:BM62),IFERROR(_xlfn.XLOOKUP(TRIM(SUBSTITUTE(U59,CHAR(160)," ")),BK15:BK62,BM15:BM62),_xlfn.XLOOKUP(TRIM(SUBSTITUTE(U59,CHAR(160)," ")),BL15:BL62,BM15:BM62))))*T59*IF(ISBLANK(Q59),1,Q59)+IFERROR(_xlfn.XLOOKUP("RECHERCHEX",TRIM(L59:AD59),L59:AD59),0),0))</f>
        <v/>
      </c>
      <c r="AM59" s="1038">
        <f t="shared" si="20"/>
        <v>0</v>
      </c>
      <c r="AN59" s="1627" t="str">
        <f t="shared" si="36"/>
        <v/>
      </c>
      <c r="AO59" s="1039">
        <f t="shared" si="22"/>
        <v>0</v>
      </c>
      <c r="AP59" s="1039">
        <f t="shared" si="23"/>
        <v>0</v>
      </c>
      <c r="AQ59" s="1052">
        <f>IF(AO59&gt;0,AS9,0)</f>
        <v>0</v>
      </c>
      <c r="AR59" s="1626" t="str">
        <f>IF(TRIM(AG59)="▼ recette suivante", AG59, IF(AQ59&gt;0, IF(AT9&lt;&gt;"", AT9&amp;"-ou.or.o ❾ + or - &gt;", ""), ""))</f>
        <v/>
      </c>
      <c r="AS59" s="1064"/>
      <c r="AT59" s="1064"/>
      <c r="AU59" s="1053">
        <f t="shared" si="24"/>
        <v>0</v>
      </c>
      <c r="AV59" s="1054">
        <f>IF(AK59,IF(OR(AU59="",N(AU59)&lt;=0.000000001),"",_xlfn.XLOOKUP(AJ59,BJ15:BJ62,BN15:BN62,_xlfn.XLOOKUP(AJ59,BK15:BK62,BN15:BN62,_xlfn.XLOOKUP(AJ59,BL15:BL62,BN15:BN62,"")))),0)</f>
        <v>0</v>
      </c>
      <c r="AW59" s="1067" cm="1">
        <f t="array" ref="AW59">IF(AK59&lt;&gt;1,0,IF(OR(AU59="",N(AU59)&lt;=0.000000001),"",IF(OR(AO59="",N(AO59)&lt;=0.000000001),0,IF(ISNUMBER(AU59),IFERROR(_xlfn.LET(_xlpm.ai_test,TRIM(AJ59),_xlpm.r,IFERROR(_xlfn.XLOOKUP(_xlpm.ai_test,BJ15:BJ62,ROW(BJ15:BJ62),0,1),IFERROR(_xlfn.XLOOKUP(_xlpm.ai_test,BK15:BK62,ROW(BK15:BK62),0,1),_xlfn.XLOOKUP(_xlpm.ai_test,BL15:BL62,ROW(BL15:BL62),0,1))),_xlpm.p,_xlpm.r-MIN(ROW(BJ15:BJ62))+1,_xlpm.f,INDEX(BM15:BM62,_xlpm.p),_xlpm.u,INDEX(BN15:BN62,_xlpm.p),_xlpm.s,INDEX(BP15:BP62,_xlpm.p),_xlpm.q,N(AU59)/_xlpm.f,IF(_xlpm.q&gt;=_xlpm.s,ROUND(_xlpm.q,1)&amp;" "&amp;_xlpm.ai_test&amp;" = "&amp;ROUND(_xlpm.q*_xlpm.f,1)&amp;" "&amp;_xlpm.u,ROUND(_xlpm.q,1)&amp;" "&amp;_xlpm.ai_test)),""),""))))</f>
        <v>0</v>
      </c>
      <c r="AX59" s="1055"/>
      <c r="AY59" s="1053">
        <f t="shared" si="25"/>
        <v>0</v>
      </c>
      <c r="AZ59" s="1054" t="str">
        <f t="shared" si="26"/>
        <v/>
      </c>
      <c r="BA59" s="1056">
        <f t="shared" si="32"/>
        <v>0</v>
      </c>
      <c r="BB59" s="1057" t="str">
        <f t="shared" si="27"/>
        <v/>
      </c>
      <c r="BC59" s="1046"/>
      <c r="BD59" s="1058">
        <f t="shared" si="34"/>
        <v>0</v>
      </c>
      <c r="BE59" s="1048" t="str">
        <f t="shared" si="29"/>
        <v/>
      </c>
      <c r="BF59" s="262" t="s">
        <v>22</v>
      </c>
      <c r="BG59" s="1027">
        <f t="shared" si="30"/>
        <v>0</v>
      </c>
      <c r="BH59" s="1028">
        <f t="shared" si="31"/>
        <v>0</v>
      </c>
      <c r="BI59" s="844"/>
      <c r="BJ59" s="1083" t="s">
        <v>1900</v>
      </c>
      <c r="BK59" s="1083" t="s">
        <v>1901</v>
      </c>
      <c r="BL59" s="1083" t="s">
        <v>1902</v>
      </c>
      <c r="BM59" s="1021">
        <f t="shared" si="35"/>
        <v>0.56799999999999995</v>
      </c>
      <c r="BN59" s="1059" t="s">
        <v>1789</v>
      </c>
      <c r="BO59" s="1059" t="s">
        <v>1790</v>
      </c>
      <c r="BP59" s="1011">
        <f t="shared" si="33"/>
        <v>2</v>
      </c>
      <c r="BQ59" s="1060">
        <v>568</v>
      </c>
      <c r="BR59"/>
      <c r="BS59"/>
      <c r="BT59"/>
      <c r="BU59"/>
      <c r="BV59"/>
      <c r="BW59"/>
      <c r="BX59" s="964" t="str">
        <f t="shared" si="10"/>
        <v>►</v>
      </c>
      <c r="BY59" s="2802"/>
      <c r="BZ59" s="2802"/>
      <c r="CA59" s="2802"/>
      <c r="CB59" s="2802"/>
      <c r="CC59" s="2802"/>
      <c r="CD59" s="962"/>
      <c r="CE59" s="2803" t="s">
        <v>1903</v>
      </c>
      <c r="CF59" s="2804"/>
      <c r="CG59" s="2804"/>
      <c r="CH59" s="2804"/>
      <c r="CI59" s="2804"/>
      <c r="CJ59" s="2804"/>
      <c r="CK59" s="2805"/>
      <c r="CM59" s="2803" t="s">
        <v>1904</v>
      </c>
      <c r="CN59" s="2804"/>
      <c r="CO59" s="2804"/>
      <c r="CP59" s="2804"/>
      <c r="CQ59" s="2804"/>
      <c r="CR59" s="2804"/>
      <c r="CS59" s="2805"/>
      <c r="CU59" s="2803" t="s">
        <v>1905</v>
      </c>
      <c r="CV59" s="2804"/>
      <c r="CW59" s="2804"/>
      <c r="CX59" s="2804"/>
      <c r="CY59" s="2804"/>
      <c r="CZ59" s="2804"/>
      <c r="DA59" s="2805"/>
      <c r="DC59" s="3">
        <v>1</v>
      </c>
    </row>
    <row r="60" spans="1:107" s="701" customFormat="1" ht="21" customHeight="1">
      <c r="A60" s="941" t="s">
        <v>22</v>
      </c>
      <c r="B60" s="957" t="str">
        <f t="shared" si="9"/>
        <v>►</v>
      </c>
      <c r="C60" s="999" cm="1">
        <f t="array" ref="C60">SUMPRODUCT(LEN(D60:J60))</f>
        <v>0</v>
      </c>
      <c r="D60" s="201"/>
      <c r="E60" s="206"/>
      <c r="F60" s="206"/>
      <c r="G60" s="206"/>
      <c r="H60" s="206"/>
      <c r="I60" s="206"/>
      <c r="J60" s="207"/>
      <c r="K60" s="455" t="s">
        <v>22</v>
      </c>
      <c r="L60" s="115" t="s">
        <v>16</v>
      </c>
      <c r="M60" s="3141"/>
      <c r="N60" s="3142"/>
      <c r="O60" s="3141"/>
      <c r="P60" s="3143"/>
      <c r="Q60" s="3144"/>
      <c r="R60" s="3145"/>
      <c r="S60" s="3146"/>
      <c r="T60" s="3147"/>
      <c r="U60" s="3148"/>
      <c r="V60" s="3149"/>
      <c r="W60" s="2109"/>
      <c r="X60" s="3150"/>
      <c r="Y60" s="117"/>
      <c r="Z60" s="3151"/>
      <c r="AA60" s="3152"/>
      <c r="AB60" s="3153"/>
      <c r="AC60" s="3154"/>
      <c r="AD60" s="119"/>
      <c r="AE60" s="262" t="s">
        <v>22</v>
      </c>
      <c r="AF60" s="1035" t="str">
        <f t="shared" si="15"/>
        <v>►</v>
      </c>
      <c r="AG60" s="1036" t="str">
        <f t="shared" si="16"/>
        <v/>
      </c>
      <c r="AH60" s="1037" t="str">
        <f t="shared" si="17"/>
        <v/>
      </c>
      <c r="AI60" s="1036" t="str">
        <f t="shared" si="18"/>
        <v/>
      </c>
      <c r="AJ60" s="1037" t="str">
        <f t="shared" si="19"/>
        <v/>
      </c>
      <c r="AK60" s="1037">
        <f>IF(AND(L60="A",COUNTIF(BJ15:BL62,TRIM(U60))&gt;0),1,0)</f>
        <v>0</v>
      </c>
      <c r="AL60" s="1051" t="str" cm="1">
        <f t="array" ref="AL60">IF(AF60&lt;&gt;"A","",IFERROR((IFERROR(_xlfn.XLOOKUP(TRIM(SUBSTITUTE(U60,CHAR(160)," ")),BJ15:BJ62,BM15:BM62),IFERROR(_xlfn.XLOOKUP(TRIM(SUBSTITUTE(U60,CHAR(160)," ")),BK15:BK62,BM15:BM62),_xlfn.XLOOKUP(TRIM(SUBSTITUTE(U60,CHAR(160)," ")),BL15:BL62,BM15:BM62))))*T60*IF(ISBLANK(Q60),1,Q60)+IFERROR(_xlfn.XLOOKUP("RECHERCHEX",TRIM(L60:AD60),L60:AD60),0),0))</f>
        <v/>
      </c>
      <c r="AM60" s="1038">
        <f t="shared" si="20"/>
        <v>0</v>
      </c>
      <c r="AN60" s="1627" t="str">
        <f t="shared" si="36"/>
        <v/>
      </c>
      <c r="AO60" s="1039">
        <f t="shared" si="22"/>
        <v>0</v>
      </c>
      <c r="AP60" s="1039">
        <f t="shared" si="23"/>
        <v>0</v>
      </c>
      <c r="AQ60" s="1040">
        <f>IF(AO60&gt;0,AS9,0)</f>
        <v>0</v>
      </c>
      <c r="AR60" s="1628" t="str">
        <f>IF(TRIM(AG60)="▼ recette suivante", AG60, IF(AQ60&gt;0, IF(AT9&lt;&gt;"", AT9&amp;"-ou.or.o ❾ + or - &gt;", ""), ""))</f>
        <v/>
      </c>
      <c r="AS60" s="1064"/>
      <c r="AT60" s="1064"/>
      <c r="AU60" s="1042">
        <f t="shared" si="24"/>
        <v>0</v>
      </c>
      <c r="AV60" s="1043">
        <f>IF(AK60,IF(OR(AU60="",N(AU60)&lt;=0.000000001),"",_xlfn.XLOOKUP(AJ60,BJ15:BJ62,BN15:BN62,_xlfn.XLOOKUP(AJ60,BK15:BK62,BN15:BN62,_xlfn.XLOOKUP(AJ60,BL15:BL62,BN15:BN62,"")))),0)</f>
        <v>0</v>
      </c>
      <c r="AW60" s="1065" cm="1">
        <f t="array" ref="AW60">IF(AK60&lt;&gt;1,0,IF(OR(AU60="",N(AU60)&lt;=0.000000001),"",IF(OR(AO60="",N(AO60)&lt;=0.000000001),0,IF(ISNUMBER(AU60),IFERROR(_xlfn.LET(_xlpm.ai_test,TRIM(AJ60),_xlpm.r,IFERROR(_xlfn.XLOOKUP(_xlpm.ai_test,BJ15:BJ62,ROW(BJ15:BJ62),0,1),IFERROR(_xlfn.XLOOKUP(_xlpm.ai_test,BK15:BK62,ROW(BK15:BK62),0,1),_xlfn.XLOOKUP(_xlpm.ai_test,BL15:BL62,ROW(BL15:BL62),0,1))),_xlpm.p,_xlpm.r-MIN(ROW(BJ15:BJ62))+1,_xlpm.f,INDEX(BM15:BM62,_xlpm.p),_xlpm.u,INDEX(BN15:BN62,_xlpm.p),_xlpm.s,INDEX(BP15:BP62,_xlpm.p),_xlpm.q,N(AU60)/_xlpm.f,IF(_xlpm.q&gt;=_xlpm.s,ROUND(_xlpm.q,1)&amp;" "&amp;_xlpm.ai_test&amp;" = "&amp;ROUND(_xlpm.q*_xlpm.f,1)&amp;" "&amp;_xlpm.u,ROUND(_xlpm.q,1)&amp;" "&amp;_xlpm.ai_test)),""),""))))</f>
        <v>0</v>
      </c>
      <c r="AX60" s="1055"/>
      <c r="AY60" s="1042">
        <f t="shared" si="25"/>
        <v>0</v>
      </c>
      <c r="AZ60" s="1043" t="str">
        <f t="shared" si="26"/>
        <v/>
      </c>
      <c r="BA60" s="1044">
        <f t="shared" si="32"/>
        <v>0</v>
      </c>
      <c r="BB60" s="1045" t="str">
        <f t="shared" si="27"/>
        <v/>
      </c>
      <c r="BC60" s="1046"/>
      <c r="BD60" s="1047">
        <f t="shared" si="34"/>
        <v>0</v>
      </c>
      <c r="BE60" s="1048" t="str">
        <f t="shared" si="29"/>
        <v/>
      </c>
      <c r="BF60" s="262" t="s">
        <v>22</v>
      </c>
      <c r="BG60" s="1027">
        <f t="shared" si="30"/>
        <v>0</v>
      </c>
      <c r="BH60" s="1028">
        <f t="shared" si="31"/>
        <v>0</v>
      </c>
      <c r="BI60" s="844"/>
      <c r="BJ60" s="1083" t="s">
        <v>1906</v>
      </c>
      <c r="BK60" s="1083" t="s">
        <v>1906</v>
      </c>
      <c r="BL60" s="1083" t="s">
        <v>1907</v>
      </c>
      <c r="BM60" s="1021">
        <f t="shared" si="35"/>
        <v>0.94599999999999995</v>
      </c>
      <c r="BN60" s="1059" t="s">
        <v>1789</v>
      </c>
      <c r="BO60" s="1059" t="s">
        <v>1790</v>
      </c>
      <c r="BP60" s="1011">
        <f t="shared" si="33"/>
        <v>1</v>
      </c>
      <c r="BQ60" s="1060">
        <v>946</v>
      </c>
      <c r="BR60"/>
      <c r="BS60"/>
      <c r="BT60"/>
      <c r="BU60"/>
      <c r="BV60"/>
      <c r="BW60"/>
      <c r="BX60" s="964" t="str">
        <f t="shared" si="10"/>
        <v>►</v>
      </c>
      <c r="BY60" s="1072"/>
      <c r="BZ60" s="849"/>
      <c r="CA60" s="849"/>
      <c r="CB60" s="850"/>
      <c r="CC60" s="850"/>
      <c r="CD60" s="962"/>
      <c r="CE60" s="2803"/>
      <c r="CF60" s="2804"/>
      <c r="CG60" s="2804"/>
      <c r="CH60" s="2804"/>
      <c r="CI60" s="2804"/>
      <c r="CJ60" s="2804"/>
      <c r="CK60" s="2805"/>
      <c r="CM60" s="2803"/>
      <c r="CN60" s="2804"/>
      <c r="CO60" s="2804"/>
      <c r="CP60" s="2804"/>
      <c r="CQ60" s="2804"/>
      <c r="CR60" s="2804"/>
      <c r="CS60" s="2805"/>
      <c r="CU60" s="2803"/>
      <c r="CV60" s="2804"/>
      <c r="CW60" s="2804"/>
      <c r="CX60" s="2804"/>
      <c r="CY60" s="2804"/>
      <c r="CZ60" s="2804"/>
      <c r="DA60" s="2805"/>
      <c r="DC60" s="3">
        <v>1</v>
      </c>
    </row>
    <row r="61" spans="1:107" s="701" customFormat="1" ht="21" customHeight="1">
      <c r="A61" s="941" t="s">
        <v>22</v>
      </c>
      <c r="B61" s="957" t="str">
        <f t="shared" si="9"/>
        <v>►</v>
      </c>
      <c r="C61" s="999" cm="1">
        <f t="array" ref="C61">SUMPRODUCT(LEN(D61:J61))</f>
        <v>0</v>
      </c>
      <c r="D61" s="201"/>
      <c r="E61" s="206"/>
      <c r="F61" s="206"/>
      <c r="G61" s="206"/>
      <c r="H61" s="206"/>
      <c r="I61" s="206"/>
      <c r="J61" s="207"/>
      <c r="K61" s="455" t="s">
        <v>22</v>
      </c>
      <c r="L61" s="115" t="s">
        <v>16</v>
      </c>
      <c r="M61" s="3141"/>
      <c r="N61" s="3142"/>
      <c r="O61" s="3141"/>
      <c r="P61" s="3143"/>
      <c r="Q61" s="3144"/>
      <c r="R61" s="3145"/>
      <c r="S61" s="3146"/>
      <c r="T61" s="3147"/>
      <c r="U61" s="3148"/>
      <c r="V61" s="3149"/>
      <c r="W61" s="2109"/>
      <c r="X61" s="3150"/>
      <c r="Y61" s="117"/>
      <c r="Z61" s="3151"/>
      <c r="AA61" s="3152"/>
      <c r="AB61" s="3153"/>
      <c r="AC61" s="3154"/>
      <c r="AD61" s="119"/>
      <c r="AE61" s="262" t="s">
        <v>22</v>
      </c>
      <c r="AF61" s="1035" t="str">
        <f t="shared" si="15"/>
        <v>►</v>
      </c>
      <c r="AG61" s="1036" t="str">
        <f t="shared" si="16"/>
        <v/>
      </c>
      <c r="AH61" s="1037" t="str">
        <f t="shared" si="17"/>
        <v/>
      </c>
      <c r="AI61" s="1036" t="str">
        <f t="shared" si="18"/>
        <v/>
      </c>
      <c r="AJ61" s="1037" t="str">
        <f t="shared" si="19"/>
        <v/>
      </c>
      <c r="AK61" s="1037">
        <f>IF(AND(L61="A",COUNTIF(BJ15:BL62,TRIM(U61))&gt;0),1,0)</f>
        <v>0</v>
      </c>
      <c r="AL61" s="1051" t="str" cm="1">
        <f t="array" ref="AL61">IF(AF61&lt;&gt;"A","",IFERROR((IFERROR(_xlfn.XLOOKUP(TRIM(SUBSTITUTE(U61,CHAR(160)," ")),BJ15:BJ62,BM15:BM62),IFERROR(_xlfn.XLOOKUP(TRIM(SUBSTITUTE(U61,CHAR(160)," ")),BK15:BK62,BM15:BM62),_xlfn.XLOOKUP(TRIM(SUBSTITUTE(U61,CHAR(160)," ")),BL15:BL62,BM15:BM62))))*T61*IF(ISBLANK(Q61),1,Q61)+IFERROR(_xlfn.XLOOKUP("RECHERCHEX",TRIM(L61:AD61),L61:AD61),0),0))</f>
        <v/>
      </c>
      <c r="AM61" s="1038">
        <f t="shared" si="20"/>
        <v>0</v>
      </c>
      <c r="AN61" s="1627" t="str">
        <f t="shared" si="36"/>
        <v/>
      </c>
      <c r="AO61" s="1039">
        <f t="shared" si="22"/>
        <v>0</v>
      </c>
      <c r="AP61" s="1039">
        <f t="shared" si="23"/>
        <v>0</v>
      </c>
      <c r="AQ61" s="1052">
        <f>IF(AO61&gt;0,AS9,0)</f>
        <v>0</v>
      </c>
      <c r="AR61" s="1626" t="str">
        <f>IF(TRIM(AG61)="▼ recette suivante", AG61, IF(AQ61&gt;0, IF(AT9&lt;&gt;"", AT9&amp;"-ou.or.o ❾ + or - &gt;", ""), ""))</f>
        <v/>
      </c>
      <c r="AS61" s="1064"/>
      <c r="AT61" s="1064"/>
      <c r="AU61" s="1053">
        <f t="shared" si="24"/>
        <v>0</v>
      </c>
      <c r="AV61" s="1054">
        <f>IF(AK61,IF(OR(AU61="",N(AU61)&lt;=0.000000001),"",_xlfn.XLOOKUP(AJ61,BJ15:BJ62,BN15:BN62,_xlfn.XLOOKUP(AJ61,BK15:BK62,BN15:BN62,_xlfn.XLOOKUP(AJ61,BL15:BL62,BN15:BN62,"")))),0)</f>
        <v>0</v>
      </c>
      <c r="AW61" s="1067" cm="1">
        <f t="array" ref="AW61">IF(AK61&lt;&gt;1,0,IF(OR(AU61="",N(AU61)&lt;=0.000000001),"",IF(OR(AO61="",N(AO61)&lt;=0.000000001),0,IF(ISNUMBER(AU61),IFERROR(_xlfn.LET(_xlpm.ai_test,TRIM(AJ61),_xlpm.r,IFERROR(_xlfn.XLOOKUP(_xlpm.ai_test,BJ15:BJ62,ROW(BJ15:BJ62),0,1),IFERROR(_xlfn.XLOOKUP(_xlpm.ai_test,BK15:BK62,ROW(BK15:BK62),0,1),_xlfn.XLOOKUP(_xlpm.ai_test,BL15:BL62,ROW(BL15:BL62),0,1))),_xlpm.p,_xlpm.r-MIN(ROW(BJ15:BJ62))+1,_xlpm.f,INDEX(BM15:BM62,_xlpm.p),_xlpm.u,INDEX(BN15:BN62,_xlpm.p),_xlpm.s,INDEX(BP15:BP62,_xlpm.p),_xlpm.q,N(AU61)/_xlpm.f,IF(_xlpm.q&gt;=_xlpm.s,ROUND(_xlpm.q,1)&amp;" "&amp;_xlpm.ai_test&amp;" = "&amp;ROUND(_xlpm.q*_xlpm.f,1)&amp;" "&amp;_xlpm.u,ROUND(_xlpm.q,1)&amp;" "&amp;_xlpm.ai_test)),""),""))))</f>
        <v>0</v>
      </c>
      <c r="AX61" s="1055"/>
      <c r="AY61" s="1053">
        <f t="shared" si="25"/>
        <v>0</v>
      </c>
      <c r="AZ61" s="1054" t="str">
        <f t="shared" si="26"/>
        <v/>
      </c>
      <c r="BA61" s="1056">
        <f t="shared" si="32"/>
        <v>0</v>
      </c>
      <c r="BB61" s="1057" t="str">
        <f t="shared" si="27"/>
        <v/>
      </c>
      <c r="BC61" s="1046"/>
      <c r="BD61" s="1058">
        <f t="shared" si="34"/>
        <v>0</v>
      </c>
      <c r="BE61" s="1048" t="str">
        <f t="shared" si="29"/>
        <v/>
      </c>
      <c r="BF61" s="262" t="s">
        <v>22</v>
      </c>
      <c r="BG61" s="1027">
        <f t="shared" si="30"/>
        <v>0</v>
      </c>
      <c r="BH61" s="1028">
        <f t="shared" si="31"/>
        <v>0</v>
      </c>
      <c r="BI61" s="844"/>
      <c r="BJ61" s="1083" t="s">
        <v>1908</v>
      </c>
      <c r="BK61" s="1083" t="s">
        <v>1908</v>
      </c>
      <c r="BL61" s="1083" t="s">
        <v>1909</v>
      </c>
      <c r="BM61" s="1021">
        <f t="shared" si="35"/>
        <v>3.7850000000000001</v>
      </c>
      <c r="BN61" s="1059" t="s">
        <v>1789</v>
      </c>
      <c r="BO61" s="1059" t="s">
        <v>1790</v>
      </c>
      <c r="BP61" s="1011">
        <f t="shared" si="33"/>
        <v>0</v>
      </c>
      <c r="BQ61" s="1060">
        <v>3785</v>
      </c>
      <c r="BR61"/>
      <c r="BS61"/>
      <c r="BT61"/>
      <c r="BU61"/>
      <c r="BV61"/>
      <c r="BW61"/>
      <c r="BX61" s="964" t="str">
        <f t="shared" si="10"/>
        <v>►</v>
      </c>
      <c r="BY61" s="2806" t="s">
        <v>8337</v>
      </c>
      <c r="BZ61" s="2806"/>
      <c r="CA61" s="2806"/>
      <c r="CB61" s="2806"/>
      <c r="CC61" s="2806"/>
      <c r="CD61" s="962"/>
      <c r="CE61" s="1098" t="s">
        <v>873</v>
      </c>
      <c r="CF61" s="1099"/>
      <c r="CG61" s="1099"/>
      <c r="CH61" s="1099"/>
      <c r="CI61" s="1099"/>
      <c r="CJ61" s="1099"/>
      <c r="CK61" s="1100"/>
      <c r="CM61" s="1098" t="s">
        <v>873</v>
      </c>
      <c r="CN61" s="1099"/>
      <c r="CO61" s="1099"/>
      <c r="CP61" s="1099"/>
      <c r="CQ61" s="1099"/>
      <c r="CR61" s="1099"/>
      <c r="CS61" s="1100"/>
      <c r="CU61" s="1098" t="s">
        <v>873</v>
      </c>
      <c r="CV61" s="1099"/>
      <c r="CW61" s="1099"/>
      <c r="CX61" s="1099"/>
      <c r="CY61" s="1099"/>
      <c r="CZ61" s="1099"/>
      <c r="DA61" s="1160" t="s">
        <v>2596</v>
      </c>
      <c r="DC61" s="3">
        <v>1</v>
      </c>
    </row>
    <row r="62" spans="1:107" s="701" customFormat="1" ht="21" customHeight="1" thickBot="1">
      <c r="A62" s="941" t="s">
        <v>22</v>
      </c>
      <c r="B62" s="957" t="str">
        <f t="shared" si="9"/>
        <v>►</v>
      </c>
      <c r="C62" s="999" cm="1">
        <f t="array" ref="C62">SUMPRODUCT(LEN(D62:J62))</f>
        <v>0</v>
      </c>
      <c r="D62" s="201"/>
      <c r="E62" s="206"/>
      <c r="F62" s="206"/>
      <c r="G62" s="206"/>
      <c r="H62" s="206"/>
      <c r="I62" s="206"/>
      <c r="J62" s="207"/>
      <c r="K62" s="455" t="s">
        <v>22</v>
      </c>
      <c r="L62" s="115" t="s">
        <v>16</v>
      </c>
      <c r="M62" s="3141"/>
      <c r="N62" s="3142"/>
      <c r="O62" s="3141"/>
      <c r="P62" s="3143"/>
      <c r="Q62" s="3144"/>
      <c r="R62" s="3145"/>
      <c r="S62" s="3146"/>
      <c r="T62" s="3147"/>
      <c r="U62" s="3148"/>
      <c r="V62" s="3149"/>
      <c r="W62" s="2109"/>
      <c r="X62" s="3150"/>
      <c r="Y62" s="117"/>
      <c r="Z62" s="3151"/>
      <c r="AA62" s="3152"/>
      <c r="AB62" s="3153"/>
      <c r="AC62" s="3154"/>
      <c r="AD62" s="119"/>
      <c r="AE62" s="262" t="s">
        <v>22</v>
      </c>
      <c r="AF62" s="1035" t="str">
        <f t="shared" si="15"/>
        <v>►</v>
      </c>
      <c r="AG62" s="1036" t="str">
        <f t="shared" si="16"/>
        <v/>
      </c>
      <c r="AH62" s="1037" t="str">
        <f t="shared" si="17"/>
        <v/>
      </c>
      <c r="AI62" s="1036" t="str">
        <f t="shared" si="18"/>
        <v/>
      </c>
      <c r="AJ62" s="1037" t="str">
        <f t="shared" si="19"/>
        <v/>
      </c>
      <c r="AK62" s="1037">
        <f>IF(AND(L62="A",COUNTIF(BJ15:BL62,TRIM(U62))&gt;0),1,0)</f>
        <v>0</v>
      </c>
      <c r="AL62" s="1051" t="str" cm="1">
        <f t="array" ref="AL62">IF(AF62&lt;&gt;"A","",IFERROR((IFERROR(_xlfn.XLOOKUP(TRIM(SUBSTITUTE(U62,CHAR(160)," ")),BJ15:BJ62,BM15:BM62),IFERROR(_xlfn.XLOOKUP(TRIM(SUBSTITUTE(U62,CHAR(160)," ")),BK15:BK62,BM15:BM62),_xlfn.XLOOKUP(TRIM(SUBSTITUTE(U62,CHAR(160)," ")),BL15:BL62,BM15:BM62))))*T62*IF(ISBLANK(Q62),1,Q62)+IFERROR(_xlfn.XLOOKUP("RECHERCHEX",TRIM(L62:AD62),L62:AD62),0),0))</f>
        <v/>
      </c>
      <c r="AM62" s="1038">
        <f t="shared" si="20"/>
        <v>0</v>
      </c>
      <c r="AN62" s="1627" t="str">
        <f t="shared" si="36"/>
        <v/>
      </c>
      <c r="AO62" s="1039">
        <f t="shared" si="22"/>
        <v>0</v>
      </c>
      <c r="AP62" s="1039">
        <f t="shared" si="23"/>
        <v>0</v>
      </c>
      <c r="AQ62" s="1040">
        <f>IF(AO62&gt;0,AS9,0)</f>
        <v>0</v>
      </c>
      <c r="AR62" s="1628" t="str">
        <f>IF(TRIM(AG62)="▼ recette suivante", AG62, IF(AQ62&gt;0, IF(AT9&lt;&gt;"", AT9&amp;"-ou.or.o ❾ + or - &gt;", ""), ""))</f>
        <v/>
      </c>
      <c r="AS62" s="1064"/>
      <c r="AT62" s="1064"/>
      <c r="AU62" s="1042">
        <f t="shared" si="24"/>
        <v>0</v>
      </c>
      <c r="AV62" s="1043">
        <f>IF(AK62,IF(OR(AU62="",N(AU62)&lt;=0.000000001),"",_xlfn.XLOOKUP(AJ62,BJ15:BJ62,BN15:BN62,_xlfn.XLOOKUP(AJ62,BK15:BK62,BN15:BN62,_xlfn.XLOOKUP(AJ62,BL15:BL62,BN15:BN62,"")))),0)</f>
        <v>0</v>
      </c>
      <c r="AW62" s="1065" cm="1">
        <f t="array" ref="AW62">IF(AK62&lt;&gt;1,0,IF(OR(AU62="",N(AU62)&lt;=0.000000001),"",IF(OR(AO62="",N(AO62)&lt;=0.000000001),0,IF(ISNUMBER(AU62),IFERROR(_xlfn.LET(_xlpm.ai_test,TRIM(AJ62),_xlpm.r,IFERROR(_xlfn.XLOOKUP(_xlpm.ai_test,BJ15:BJ62,ROW(BJ15:BJ62),0,1),IFERROR(_xlfn.XLOOKUP(_xlpm.ai_test,BK15:BK62,ROW(BK15:BK62),0,1),_xlfn.XLOOKUP(_xlpm.ai_test,BL15:BL62,ROW(BL15:BL62),0,1))),_xlpm.p,_xlpm.r-MIN(ROW(BJ15:BJ62))+1,_xlpm.f,INDEX(BM15:BM62,_xlpm.p),_xlpm.u,INDEX(BN15:BN62,_xlpm.p),_xlpm.s,INDEX(BP15:BP62,_xlpm.p),_xlpm.q,N(AU62)/_xlpm.f,IF(_xlpm.q&gt;=_xlpm.s,ROUND(_xlpm.q,1)&amp;" "&amp;_xlpm.ai_test&amp;" = "&amp;ROUND(_xlpm.q*_xlpm.f,1)&amp;" "&amp;_xlpm.u,ROUND(_xlpm.q,1)&amp;" "&amp;_xlpm.ai_test)),""),""))))</f>
        <v>0</v>
      </c>
      <c r="AX62" s="1055"/>
      <c r="AY62" s="1042">
        <f t="shared" si="25"/>
        <v>0</v>
      </c>
      <c r="AZ62" s="1043" t="str">
        <f t="shared" si="26"/>
        <v/>
      </c>
      <c r="BA62" s="1044">
        <f t="shared" si="32"/>
        <v>0</v>
      </c>
      <c r="BB62" s="1045" t="str">
        <f t="shared" si="27"/>
        <v/>
      </c>
      <c r="BC62" s="1046"/>
      <c r="BD62" s="1047">
        <f t="shared" si="34"/>
        <v>0</v>
      </c>
      <c r="BE62" s="1048" t="str">
        <f t="shared" si="29"/>
        <v/>
      </c>
      <c r="BF62" s="262" t="s">
        <v>22</v>
      </c>
      <c r="BG62" s="1027">
        <f t="shared" si="30"/>
        <v>0</v>
      </c>
      <c r="BH62" s="1028">
        <f t="shared" si="31"/>
        <v>0</v>
      </c>
      <c r="BI62" s="844"/>
      <c r="BJ62" s="1083" t="s">
        <v>1910</v>
      </c>
      <c r="BK62" s="1083" t="s">
        <v>1910</v>
      </c>
      <c r="BL62" s="1083" t="s">
        <v>1911</v>
      </c>
      <c r="BM62" s="1101">
        <f t="shared" si="35"/>
        <v>2.9569999999999999E-2</v>
      </c>
      <c r="BN62" s="1102" t="s">
        <v>1789</v>
      </c>
      <c r="BO62" s="1102" t="s">
        <v>1790</v>
      </c>
      <c r="BP62" s="1103">
        <f t="shared" si="33"/>
        <v>34</v>
      </c>
      <c r="BQ62" s="1104">
        <v>29.57</v>
      </c>
      <c r="BR62"/>
      <c r="BS62"/>
      <c r="BT62"/>
      <c r="BU62"/>
      <c r="BV62"/>
      <c r="BW62"/>
      <c r="BX62" s="964" t="str">
        <f t="shared" si="10"/>
        <v>►</v>
      </c>
      <c r="BY62" s="2806"/>
      <c r="BZ62" s="2806"/>
      <c r="CA62" s="2806"/>
      <c r="CB62" s="2806"/>
      <c r="CC62" s="2806"/>
      <c r="CD62" s="962"/>
      <c r="CE62" s="1105" t="s">
        <v>1912</v>
      </c>
      <c r="CF62" s="1106" t="s">
        <v>1913</v>
      </c>
      <c r="CG62" s="1107" t="s">
        <v>1914</v>
      </c>
      <c r="CH62" s="1106" t="s">
        <v>1915</v>
      </c>
      <c r="CI62" s="1106" t="s">
        <v>1916</v>
      </c>
      <c r="CJ62" s="1106" t="s">
        <v>1917</v>
      </c>
      <c r="CK62" s="1108" t="s">
        <v>1918</v>
      </c>
      <c r="CM62" s="1105" t="s">
        <v>1912</v>
      </c>
      <c r="CN62" s="1106" t="s">
        <v>1913</v>
      </c>
      <c r="CO62" s="1107" t="s">
        <v>1914</v>
      </c>
      <c r="CP62" s="1106" t="s">
        <v>1915</v>
      </c>
      <c r="CQ62" s="1106" t="s">
        <v>1916</v>
      </c>
      <c r="CR62" s="1106" t="s">
        <v>1917</v>
      </c>
      <c r="CS62" s="1108" t="s">
        <v>1918</v>
      </c>
      <c r="CU62" s="1105" t="s">
        <v>1912</v>
      </c>
      <c r="CV62" s="1106" t="s">
        <v>1913</v>
      </c>
      <c r="CW62" s="1107" t="s">
        <v>1914</v>
      </c>
      <c r="CX62" s="1106" t="s">
        <v>1915</v>
      </c>
      <c r="CY62" s="1106" t="s">
        <v>1916</v>
      </c>
      <c r="CZ62" s="1106" t="s">
        <v>1917</v>
      </c>
      <c r="DA62" s="1108" t="s">
        <v>1918</v>
      </c>
      <c r="DC62" s="3">
        <v>1</v>
      </c>
    </row>
    <row r="63" spans="1:107" s="701" customFormat="1" ht="21" customHeight="1">
      <c r="A63" s="941" t="s">
        <v>22</v>
      </c>
      <c r="B63" s="957" t="str">
        <f t="shared" si="9"/>
        <v>►</v>
      </c>
      <c r="C63" s="999" cm="1">
        <f t="array" ref="C63">SUMPRODUCT(LEN(D63:J63))</f>
        <v>0</v>
      </c>
      <c r="D63" s="201"/>
      <c r="E63" s="206"/>
      <c r="F63" s="206"/>
      <c r="G63" s="206"/>
      <c r="H63" s="206"/>
      <c r="I63" s="206"/>
      <c r="J63" s="207"/>
      <c r="K63" s="455" t="s">
        <v>22</v>
      </c>
      <c r="L63" s="115" t="s">
        <v>16</v>
      </c>
      <c r="M63" s="3141"/>
      <c r="N63" s="3142"/>
      <c r="O63" s="3141"/>
      <c r="P63" s="3143"/>
      <c r="Q63" s="3144"/>
      <c r="R63" s="3145"/>
      <c r="S63" s="3146"/>
      <c r="T63" s="3147"/>
      <c r="U63" s="3148"/>
      <c r="V63" s="3149"/>
      <c r="W63" s="2109"/>
      <c r="X63" s="3150"/>
      <c r="Y63" s="117"/>
      <c r="Z63" s="3151"/>
      <c r="AA63" s="3152"/>
      <c r="AB63" s="3153"/>
      <c r="AC63" s="3154"/>
      <c r="AD63" s="119"/>
      <c r="AE63" s="262" t="s">
        <v>22</v>
      </c>
      <c r="AF63" s="1035" t="str">
        <f t="shared" si="15"/>
        <v>►</v>
      </c>
      <c r="AG63" s="1036" t="str">
        <f t="shared" si="16"/>
        <v/>
      </c>
      <c r="AH63" s="1037" t="str">
        <f t="shared" si="17"/>
        <v/>
      </c>
      <c r="AI63" s="1036" t="str">
        <f t="shared" si="18"/>
        <v/>
      </c>
      <c r="AJ63" s="1037" t="str">
        <f t="shared" si="19"/>
        <v/>
      </c>
      <c r="AK63" s="1037">
        <f>IF(AND(L63="A",COUNTIF(BJ15:BL62,TRIM(U63))&gt;0),1,0)</f>
        <v>0</v>
      </c>
      <c r="AL63" s="1051" t="str" cm="1">
        <f t="array" ref="AL63">IF(AF63&lt;&gt;"A","",IFERROR((IFERROR(_xlfn.XLOOKUP(TRIM(SUBSTITUTE(U63,CHAR(160)," ")),BJ15:BJ62,BM15:BM62),IFERROR(_xlfn.XLOOKUP(TRIM(SUBSTITUTE(U63,CHAR(160)," ")),BK15:BK62,BM15:BM62),_xlfn.XLOOKUP(TRIM(SUBSTITUTE(U63,CHAR(160)," ")),BL15:BL62,BM15:BM62))))*T63*IF(ISBLANK(Q63),1,Q63)+IFERROR(_xlfn.XLOOKUP("RECHERCHEX",TRIM(L63:AD63),L63:AD63),0),0))</f>
        <v/>
      </c>
      <c r="AM63" s="1038">
        <f t="shared" si="20"/>
        <v>0</v>
      </c>
      <c r="AN63" s="1627" t="str">
        <f t="shared" si="36"/>
        <v/>
      </c>
      <c r="AO63" s="1039">
        <f t="shared" si="22"/>
        <v>0</v>
      </c>
      <c r="AP63" s="1039">
        <f t="shared" si="23"/>
        <v>0</v>
      </c>
      <c r="AQ63" s="1052">
        <f>IF(AO63&gt;0,AS9,0)</f>
        <v>0</v>
      </c>
      <c r="AR63" s="1626" t="str">
        <f>IF(TRIM(AG63)="▼ recette suivante", AG63, IF(AQ63&gt;0, IF(AT9&lt;&gt;"", AT9&amp;"-ou.or.o ❾ + or - &gt;", ""), ""))</f>
        <v/>
      </c>
      <c r="AS63" s="1064"/>
      <c r="AT63" s="1064"/>
      <c r="AU63" s="1053">
        <f t="shared" si="24"/>
        <v>0</v>
      </c>
      <c r="AV63" s="1054">
        <f>IF(AK63,IF(OR(AU63="",N(AU63)&lt;=0.000000001),"",_xlfn.XLOOKUP(AJ63,BJ15:BJ62,BN15:BN62,_xlfn.XLOOKUP(AJ63,BK15:BK62,BN15:BN62,_xlfn.XLOOKUP(AJ63,BL15:BL62,BN15:BN62,"")))),0)</f>
        <v>0</v>
      </c>
      <c r="AW63" s="1067" cm="1">
        <f t="array" ref="AW63">IF(AK63&lt;&gt;1,0,IF(OR(AU63="",N(AU63)&lt;=0.000000001),"",IF(OR(AO63="",N(AO63)&lt;=0.000000001),0,IF(ISNUMBER(AU63),IFERROR(_xlfn.LET(_xlpm.ai_test,TRIM(AJ63),_xlpm.r,IFERROR(_xlfn.XLOOKUP(_xlpm.ai_test,BJ15:BJ62,ROW(BJ15:BJ62),0,1),IFERROR(_xlfn.XLOOKUP(_xlpm.ai_test,BK15:BK62,ROW(BK15:BK62),0,1),_xlfn.XLOOKUP(_xlpm.ai_test,BL15:BL62,ROW(BL15:BL62),0,1))),_xlpm.p,_xlpm.r-MIN(ROW(BJ15:BJ62))+1,_xlpm.f,INDEX(BM15:BM62,_xlpm.p),_xlpm.u,INDEX(BN15:BN62,_xlpm.p),_xlpm.s,INDEX(BP15:BP62,_xlpm.p),_xlpm.q,N(AU63)/_xlpm.f,IF(_xlpm.q&gt;=_xlpm.s,ROUND(_xlpm.q,1)&amp;" "&amp;_xlpm.ai_test&amp;" = "&amp;ROUND(_xlpm.q*_xlpm.f,1)&amp;" "&amp;_xlpm.u,ROUND(_xlpm.q,1)&amp;" "&amp;_xlpm.ai_test)),""),""))))</f>
        <v>0</v>
      </c>
      <c r="AX63" s="1055"/>
      <c r="AY63" s="1053">
        <f t="shared" si="25"/>
        <v>0</v>
      </c>
      <c r="AZ63" s="1054" t="str">
        <f t="shared" si="26"/>
        <v/>
      </c>
      <c r="BA63" s="1056">
        <f t="shared" si="32"/>
        <v>0</v>
      </c>
      <c r="BB63" s="1057" t="str">
        <f t="shared" si="27"/>
        <v/>
      </c>
      <c r="BC63" s="1046"/>
      <c r="BD63" s="1058">
        <f t="shared" si="34"/>
        <v>0</v>
      </c>
      <c r="BE63" s="1048" t="str">
        <f t="shared" si="29"/>
        <v/>
      </c>
      <c r="BF63" s="262" t="s">
        <v>22</v>
      </c>
      <c r="BG63" s="1027">
        <f t="shared" si="30"/>
        <v>0</v>
      </c>
      <c r="BH63" s="1028">
        <f t="shared" si="31"/>
        <v>0</v>
      </c>
      <c r="BI63" s="844"/>
      <c r="BJ63" s="2793" t="s">
        <v>1919</v>
      </c>
      <c r="BK63" s="2793"/>
      <c r="BL63" s="2793"/>
      <c r="BM63" s="2793"/>
      <c r="BN63" s="2793"/>
      <c r="BO63" s="2793"/>
      <c r="BP63" s="2793"/>
      <c r="BQ63" s="2793"/>
      <c r="BR63"/>
      <c r="BS63"/>
      <c r="BT63"/>
      <c r="BU63"/>
      <c r="BV63"/>
      <c r="BW63"/>
      <c r="BX63" s="964" t="str">
        <f t="shared" si="10"/>
        <v>►</v>
      </c>
      <c r="BY63" s="1072"/>
      <c r="BZ63" s="849"/>
      <c r="CA63" s="849"/>
      <c r="CB63" s="850"/>
      <c r="CC63" s="850"/>
      <c r="CD63" s="962"/>
      <c r="CE63" s="1105" t="s">
        <v>1920</v>
      </c>
      <c r="CF63" s="1106" t="s">
        <v>1921</v>
      </c>
      <c r="CG63" s="1106" t="s">
        <v>1922</v>
      </c>
      <c r="CH63" s="1106" t="s">
        <v>16</v>
      </c>
      <c r="CI63" s="1106" t="s">
        <v>1923</v>
      </c>
      <c r="CJ63" s="1106" t="s">
        <v>863</v>
      </c>
      <c r="CK63" s="1108" t="s">
        <v>1924</v>
      </c>
      <c r="CM63" s="1105" t="s">
        <v>1920</v>
      </c>
      <c r="CN63" s="1106" t="s">
        <v>1921</v>
      </c>
      <c r="CO63" s="1106" t="s">
        <v>1922</v>
      </c>
      <c r="CP63" s="1106" t="s">
        <v>16</v>
      </c>
      <c r="CQ63" s="1106" t="s">
        <v>1923</v>
      </c>
      <c r="CR63" s="1106" t="s">
        <v>863</v>
      </c>
      <c r="CS63" s="1108" t="s">
        <v>1924</v>
      </c>
      <c r="CU63" s="1105" t="s">
        <v>1920</v>
      </c>
      <c r="CV63" s="1106" t="s">
        <v>1921</v>
      </c>
      <c r="CW63" s="1106" t="s">
        <v>1922</v>
      </c>
      <c r="CX63" s="1106" t="s">
        <v>16</v>
      </c>
      <c r="CY63" s="1106" t="s">
        <v>1923</v>
      </c>
      <c r="CZ63" s="1106" t="s">
        <v>863</v>
      </c>
      <c r="DA63" s="1108" t="s">
        <v>1924</v>
      </c>
      <c r="DC63" s="3">
        <v>1</v>
      </c>
    </row>
    <row r="64" spans="1:107" s="701" customFormat="1" ht="21" customHeight="1">
      <c r="A64" s="941" t="s">
        <v>22</v>
      </c>
      <c r="B64" s="957" t="str">
        <f t="shared" si="9"/>
        <v>►</v>
      </c>
      <c r="C64" s="999" cm="1">
        <f t="array" ref="C64">SUMPRODUCT(LEN(D64:J64))</f>
        <v>0</v>
      </c>
      <c r="D64" s="201"/>
      <c r="E64" s="206"/>
      <c r="F64" s="206"/>
      <c r="G64" s="206"/>
      <c r="H64" s="206"/>
      <c r="I64" s="206"/>
      <c r="J64" s="207"/>
      <c r="K64" s="455" t="s">
        <v>22</v>
      </c>
      <c r="L64" s="115" t="s">
        <v>16</v>
      </c>
      <c r="M64" s="3141"/>
      <c r="N64" s="3142"/>
      <c r="O64" s="3141"/>
      <c r="P64" s="3143"/>
      <c r="Q64" s="3144"/>
      <c r="R64" s="3145"/>
      <c r="S64" s="3146"/>
      <c r="T64" s="3147"/>
      <c r="U64" s="3148"/>
      <c r="V64" s="3149"/>
      <c r="W64" s="2109"/>
      <c r="X64" s="3150"/>
      <c r="Y64" s="117"/>
      <c r="Z64" s="3151"/>
      <c r="AA64" s="3152"/>
      <c r="AB64" s="3153"/>
      <c r="AC64" s="3154"/>
      <c r="AD64" s="119"/>
      <c r="AE64" s="262" t="s">
        <v>22</v>
      </c>
      <c r="AF64" s="1035" t="str">
        <f t="shared" si="15"/>
        <v>►</v>
      </c>
      <c r="AG64" s="1036" t="str">
        <f t="shared" si="16"/>
        <v/>
      </c>
      <c r="AH64" s="1037" t="str">
        <f t="shared" si="17"/>
        <v/>
      </c>
      <c r="AI64" s="1036" t="str">
        <f t="shared" si="18"/>
        <v/>
      </c>
      <c r="AJ64" s="1037" t="str">
        <f t="shared" si="19"/>
        <v/>
      </c>
      <c r="AK64" s="1037">
        <f>IF(AND(L64="A",COUNTIF(BJ15:BL62,TRIM(U64))&gt;0),1,0)</f>
        <v>0</v>
      </c>
      <c r="AL64" s="1051" t="str" cm="1">
        <f t="array" ref="AL64">IF(AF64&lt;&gt;"A","",IFERROR((IFERROR(_xlfn.XLOOKUP(TRIM(SUBSTITUTE(U64,CHAR(160)," ")),BJ15:BJ62,BM15:BM62),IFERROR(_xlfn.XLOOKUP(TRIM(SUBSTITUTE(U64,CHAR(160)," ")),BK15:BK62,BM15:BM62),_xlfn.XLOOKUP(TRIM(SUBSTITUTE(U64,CHAR(160)," ")),BL15:BL62,BM15:BM62))))*T64*IF(ISBLANK(Q64),1,Q64)+IFERROR(_xlfn.XLOOKUP("RECHERCHEX",TRIM(L64:AD64),L64:AD64),0),0))</f>
        <v/>
      </c>
      <c r="AM64" s="1038">
        <f t="shared" si="20"/>
        <v>0</v>
      </c>
      <c r="AN64" s="1627" t="str">
        <f t="shared" si="36"/>
        <v/>
      </c>
      <c r="AO64" s="1039">
        <f t="shared" si="22"/>
        <v>0</v>
      </c>
      <c r="AP64" s="1039">
        <f t="shared" si="23"/>
        <v>0</v>
      </c>
      <c r="AQ64" s="1040">
        <f>IF(AO64&gt;0,AS9,0)</f>
        <v>0</v>
      </c>
      <c r="AR64" s="1628" t="str">
        <f>IF(TRIM(AG64)="▼ recette suivante", AG64, IF(AQ64&gt;0, IF(AT9&lt;&gt;"", AT9&amp;"-ou.or.o ❾ + or - &gt;", ""), ""))</f>
        <v/>
      </c>
      <c r="AS64" s="1064"/>
      <c r="AT64" s="1064"/>
      <c r="AU64" s="1042">
        <f t="shared" si="24"/>
        <v>0</v>
      </c>
      <c r="AV64" s="1043">
        <f>IF(AK64,IF(OR(AU64="",N(AU64)&lt;=0.000000001),"",_xlfn.XLOOKUP(AJ64,BJ15:BJ62,BN15:BN62,_xlfn.XLOOKUP(AJ64,BK15:BK62,BN15:BN62,_xlfn.XLOOKUP(AJ64,BL15:BL62,BN15:BN62,"")))),0)</f>
        <v>0</v>
      </c>
      <c r="AW64" s="1065" cm="1">
        <f t="array" ref="AW64">IF(AK64&lt;&gt;1,0,IF(OR(AU64="",N(AU64)&lt;=0.000000001),"",IF(OR(AO64="",N(AO64)&lt;=0.000000001),0,IF(ISNUMBER(AU64),IFERROR(_xlfn.LET(_xlpm.ai_test,TRIM(AJ64),_xlpm.r,IFERROR(_xlfn.XLOOKUP(_xlpm.ai_test,BJ15:BJ62,ROW(BJ15:BJ62),0,1),IFERROR(_xlfn.XLOOKUP(_xlpm.ai_test,BK15:BK62,ROW(BK15:BK62),0,1),_xlfn.XLOOKUP(_xlpm.ai_test,BL15:BL62,ROW(BL15:BL62),0,1))),_xlpm.p,_xlpm.r-MIN(ROW(BJ15:BJ62))+1,_xlpm.f,INDEX(BM15:BM62,_xlpm.p),_xlpm.u,INDEX(BN15:BN62,_xlpm.p),_xlpm.s,INDEX(BP15:BP62,_xlpm.p),_xlpm.q,N(AU64)/_xlpm.f,IF(_xlpm.q&gt;=_xlpm.s,ROUND(_xlpm.q,1)&amp;" "&amp;_xlpm.ai_test&amp;" = "&amp;ROUND(_xlpm.q*_xlpm.f,1)&amp;" "&amp;_xlpm.u,ROUND(_xlpm.q,1)&amp;" "&amp;_xlpm.ai_test)),""),""))))</f>
        <v>0</v>
      </c>
      <c r="AX64" s="1055"/>
      <c r="AY64" s="1042">
        <f t="shared" si="25"/>
        <v>0</v>
      </c>
      <c r="AZ64" s="1043" t="str">
        <f t="shared" si="26"/>
        <v/>
      </c>
      <c r="BA64" s="1044">
        <f t="shared" si="32"/>
        <v>0</v>
      </c>
      <c r="BB64" s="1045" t="str">
        <f t="shared" si="27"/>
        <v/>
      </c>
      <c r="BC64" s="1046"/>
      <c r="BD64" s="1047">
        <f t="shared" si="34"/>
        <v>0</v>
      </c>
      <c r="BE64" s="1048" t="str">
        <f t="shared" si="29"/>
        <v/>
      </c>
      <c r="BF64" s="262" t="s">
        <v>22</v>
      </c>
      <c r="BG64" s="1027">
        <f t="shared" si="30"/>
        <v>0</v>
      </c>
      <c r="BH64" s="1028">
        <f t="shared" si="31"/>
        <v>0</v>
      </c>
      <c r="BI64" s="844"/>
      <c r="BJ64" s="2793"/>
      <c r="BK64" s="2793"/>
      <c r="BL64" s="2793"/>
      <c r="BM64" s="2793"/>
      <c r="BN64" s="2793"/>
      <c r="BO64" s="2793"/>
      <c r="BP64" s="2793"/>
      <c r="BQ64" s="2793"/>
      <c r="BR64"/>
      <c r="BS64"/>
      <c r="BT64"/>
      <c r="BU64"/>
      <c r="BV64"/>
      <c r="BW64"/>
      <c r="BX64" s="964" t="str">
        <f t="shared" si="10"/>
        <v>►</v>
      </c>
      <c r="BY64" s="2794" t="s">
        <v>8336</v>
      </c>
      <c r="BZ64" s="2794"/>
      <c r="CA64" s="2794"/>
      <c r="CB64" s="2794"/>
      <c r="CC64" s="2794"/>
      <c r="CD64" s="962"/>
      <c r="CE64" s="860"/>
      <c r="CF64" s="129"/>
      <c r="CG64" s="129"/>
      <c r="CH64" s="129"/>
      <c r="CI64" s="129"/>
      <c r="CJ64" s="129"/>
      <c r="CK64" s="1094" t="s">
        <v>2596</v>
      </c>
      <c r="CM64" s="860"/>
      <c r="CN64" s="129"/>
      <c r="CO64" s="129"/>
      <c r="CP64" s="129"/>
      <c r="CQ64" s="129"/>
      <c r="CR64" s="129"/>
      <c r="CS64" s="1094" t="s">
        <v>2596</v>
      </c>
      <c r="CU64" s="2795" t="s">
        <v>1925</v>
      </c>
      <c r="CV64" s="2796"/>
      <c r="CW64" s="2796"/>
      <c r="CX64" s="2796"/>
      <c r="CY64" s="2796"/>
      <c r="CZ64" s="2796"/>
      <c r="DA64" s="2797"/>
      <c r="DC64" s="3">
        <v>1</v>
      </c>
    </row>
    <row r="65" spans="1:107" s="701" customFormat="1" ht="21" customHeight="1">
      <c r="A65" s="941" t="s">
        <v>22</v>
      </c>
      <c r="B65" s="957" t="str">
        <f t="shared" si="9"/>
        <v>►</v>
      </c>
      <c r="C65" s="999" cm="1">
        <f t="array" ref="C65">SUMPRODUCT(LEN(D65:J65))</f>
        <v>0</v>
      </c>
      <c r="D65" s="201"/>
      <c r="E65" s="206"/>
      <c r="F65" s="206"/>
      <c r="G65" s="206"/>
      <c r="H65" s="206"/>
      <c r="I65" s="206"/>
      <c r="J65" s="207"/>
      <c r="K65" s="455" t="s">
        <v>22</v>
      </c>
      <c r="L65" s="115" t="s">
        <v>16</v>
      </c>
      <c r="M65" s="3141"/>
      <c r="N65" s="3142"/>
      <c r="O65" s="3141"/>
      <c r="P65" s="3143"/>
      <c r="Q65" s="3144"/>
      <c r="R65" s="3145"/>
      <c r="S65" s="3146"/>
      <c r="T65" s="3147"/>
      <c r="U65" s="3148"/>
      <c r="V65" s="3149"/>
      <c r="W65" s="2109"/>
      <c r="X65" s="3150"/>
      <c r="Y65" s="117"/>
      <c r="Z65" s="3151"/>
      <c r="AA65" s="3152"/>
      <c r="AB65" s="3153"/>
      <c r="AC65" s="3154"/>
      <c r="AD65" s="119"/>
      <c r="AE65" s="262" t="s">
        <v>22</v>
      </c>
      <c r="AF65" s="1035" t="str">
        <f t="shared" si="15"/>
        <v>►</v>
      </c>
      <c r="AG65" s="1036" t="str">
        <f t="shared" si="16"/>
        <v/>
      </c>
      <c r="AH65" s="1037" t="str">
        <f t="shared" si="17"/>
        <v/>
      </c>
      <c r="AI65" s="1036" t="str">
        <f t="shared" si="18"/>
        <v/>
      </c>
      <c r="AJ65" s="1037" t="str">
        <f t="shared" si="19"/>
        <v/>
      </c>
      <c r="AK65" s="1037">
        <f>IF(AND(L65="A",COUNTIF(BJ15:BL62,TRIM(U65))&gt;0),1,0)</f>
        <v>0</v>
      </c>
      <c r="AL65" s="1051" t="str" cm="1">
        <f t="array" ref="AL65">IF(AF65&lt;&gt;"A","",IFERROR((IFERROR(_xlfn.XLOOKUP(TRIM(SUBSTITUTE(U65,CHAR(160)," ")),BJ15:BJ62,BM15:BM62),IFERROR(_xlfn.XLOOKUP(TRIM(SUBSTITUTE(U65,CHAR(160)," ")),BK15:BK62,BM15:BM62),_xlfn.XLOOKUP(TRIM(SUBSTITUTE(U65,CHAR(160)," ")),BL15:BL62,BM15:BM62))))*T65*IF(ISBLANK(Q65),1,Q65)+IFERROR(_xlfn.XLOOKUP("RECHERCHEX",TRIM(L65:AD65),L65:AD65),0),0))</f>
        <v/>
      </c>
      <c r="AM65" s="1038">
        <f t="shared" si="20"/>
        <v>0</v>
      </c>
      <c r="AN65" s="1627" t="str">
        <f t="shared" si="36"/>
        <v/>
      </c>
      <c r="AO65" s="1039">
        <f t="shared" si="22"/>
        <v>0</v>
      </c>
      <c r="AP65" s="1039">
        <f t="shared" si="23"/>
        <v>0</v>
      </c>
      <c r="AQ65" s="1052">
        <f>IF(AO65&gt;0,AS9,0)</f>
        <v>0</v>
      </c>
      <c r="AR65" s="1626" t="str">
        <f>IF(TRIM(AG65)="▼ recette suivante", AG65, IF(AQ65&gt;0, IF(AT9&lt;&gt;"", AT9&amp;"-ou.or.o ❾ + or - &gt;", ""), ""))</f>
        <v/>
      </c>
      <c r="AS65" s="1064"/>
      <c r="AT65" s="1064"/>
      <c r="AU65" s="1053">
        <f t="shared" si="24"/>
        <v>0</v>
      </c>
      <c r="AV65" s="1054">
        <f>IF(AK65,IF(OR(AU65="",N(AU65)&lt;=0.000000001),"",_xlfn.XLOOKUP(AJ65,BJ15:BJ62,BN15:BN62,_xlfn.XLOOKUP(AJ65,BK15:BK62,BN15:BN62,_xlfn.XLOOKUP(AJ65,BL15:BL62,BN15:BN62,"")))),0)</f>
        <v>0</v>
      </c>
      <c r="AW65" s="1067" cm="1">
        <f t="array" ref="AW65">IF(AK65&lt;&gt;1,0,IF(OR(AU65="",N(AU65)&lt;=0.000000001),"",IF(OR(AO65="",N(AO65)&lt;=0.000000001),0,IF(ISNUMBER(AU65),IFERROR(_xlfn.LET(_xlpm.ai_test,TRIM(AJ65),_xlpm.r,IFERROR(_xlfn.XLOOKUP(_xlpm.ai_test,BJ15:BJ62,ROW(BJ15:BJ62),0,1),IFERROR(_xlfn.XLOOKUP(_xlpm.ai_test,BK15:BK62,ROW(BK15:BK62),0,1),_xlfn.XLOOKUP(_xlpm.ai_test,BL15:BL62,ROW(BL15:BL62),0,1))),_xlpm.p,_xlpm.r-MIN(ROW(BJ15:BJ62))+1,_xlpm.f,INDEX(BM15:BM62,_xlpm.p),_xlpm.u,INDEX(BN15:BN62,_xlpm.p),_xlpm.s,INDEX(BP15:BP62,_xlpm.p),_xlpm.q,N(AU65)/_xlpm.f,IF(_xlpm.q&gt;=_xlpm.s,ROUND(_xlpm.q,1)&amp;" "&amp;_xlpm.ai_test&amp;" = "&amp;ROUND(_xlpm.q*_xlpm.f,1)&amp;" "&amp;_xlpm.u,ROUND(_xlpm.q,1)&amp;" "&amp;_xlpm.ai_test)),""),""))))</f>
        <v>0</v>
      </c>
      <c r="AX65" s="1055"/>
      <c r="AY65" s="1053">
        <f t="shared" si="25"/>
        <v>0</v>
      </c>
      <c r="AZ65" s="1054" t="str">
        <f t="shared" si="26"/>
        <v/>
      </c>
      <c r="BA65" s="1056">
        <f t="shared" si="32"/>
        <v>0</v>
      </c>
      <c r="BB65" s="1057" t="str">
        <f t="shared" si="27"/>
        <v/>
      </c>
      <c r="BC65" s="1046"/>
      <c r="BD65" s="1058">
        <f t="shared" si="34"/>
        <v>0</v>
      </c>
      <c r="BE65" s="1048" t="str">
        <f t="shared" si="29"/>
        <v/>
      </c>
      <c r="BF65" s="262" t="s">
        <v>22</v>
      </c>
      <c r="BG65" s="1027">
        <f t="shared" si="30"/>
        <v>0</v>
      </c>
      <c r="BH65" s="1028">
        <f t="shared" si="31"/>
        <v>0</v>
      </c>
      <c r="BI65" s="1109"/>
      <c r="BJ65" s="1110" t="s">
        <v>1926</v>
      </c>
      <c r="BK65" s="1110"/>
      <c r="BL65" s="1110"/>
      <c r="BM65" s="1111"/>
      <c r="BN65" s="1112"/>
      <c r="BO65" s="1112"/>
      <c r="BP65" s="1112"/>
      <c r="BR65"/>
      <c r="BS65"/>
      <c r="BT65"/>
      <c r="BU65"/>
      <c r="BV65"/>
      <c r="BW65"/>
      <c r="BX65" s="964" t="str">
        <f t="shared" si="10"/>
        <v>►</v>
      </c>
      <c r="BY65" s="2794"/>
      <c r="BZ65" s="2794"/>
      <c r="CA65" s="2794"/>
      <c r="CB65" s="2794"/>
      <c r="CC65" s="2794"/>
      <c r="CD65" s="962"/>
      <c r="CE65" s="1113">
        <v>19</v>
      </c>
      <c r="CF65" s="1114">
        <v>18</v>
      </c>
      <c r="CG65" s="1114">
        <v>10</v>
      </c>
      <c r="CH65" s="1114">
        <v>16</v>
      </c>
      <c r="CI65" s="1114">
        <v>16</v>
      </c>
      <c r="CJ65" s="1114">
        <v>11</v>
      </c>
      <c r="CK65" s="1115">
        <v>40</v>
      </c>
      <c r="CM65" s="1113">
        <v>19</v>
      </c>
      <c r="CN65" s="1114">
        <v>18</v>
      </c>
      <c r="CO65" s="1114">
        <v>10</v>
      </c>
      <c r="CP65" s="1114">
        <v>16</v>
      </c>
      <c r="CQ65" s="1114">
        <v>16</v>
      </c>
      <c r="CR65" s="1114">
        <v>11</v>
      </c>
      <c r="CS65" s="1115">
        <v>40</v>
      </c>
      <c r="CU65" s="2795"/>
      <c r="CV65" s="2796"/>
      <c r="CW65" s="2796"/>
      <c r="CX65" s="2796"/>
      <c r="CY65" s="2796"/>
      <c r="CZ65" s="2796"/>
      <c r="DA65" s="2797"/>
      <c r="DC65" s="3">
        <v>1</v>
      </c>
    </row>
    <row r="66" spans="1:107" s="701" customFormat="1" ht="21" customHeight="1" thickBot="1">
      <c r="A66" s="941" t="s">
        <v>22</v>
      </c>
      <c r="B66" s="957" t="str">
        <f t="shared" si="9"/>
        <v>►</v>
      </c>
      <c r="C66" s="999" cm="1">
        <f t="array" ref="C66">SUMPRODUCT(LEN(D66:J66))</f>
        <v>0</v>
      </c>
      <c r="D66" s="201"/>
      <c r="E66" s="206"/>
      <c r="F66" s="206"/>
      <c r="G66" s="206"/>
      <c r="H66" s="206"/>
      <c r="I66" s="206"/>
      <c r="J66" s="207"/>
      <c r="K66" s="455" t="s">
        <v>22</v>
      </c>
      <c r="L66" s="115" t="s">
        <v>16</v>
      </c>
      <c r="M66" s="3141"/>
      <c r="N66" s="3142"/>
      <c r="O66" s="3141"/>
      <c r="P66" s="3143"/>
      <c r="Q66" s="3144"/>
      <c r="R66" s="3145"/>
      <c r="S66" s="3146"/>
      <c r="T66" s="3147"/>
      <c r="U66" s="3148"/>
      <c r="V66" s="3149"/>
      <c r="W66" s="2109"/>
      <c r="X66" s="3150"/>
      <c r="Y66" s="117"/>
      <c r="Z66" s="3151"/>
      <c r="AA66" s="3152"/>
      <c r="AB66" s="3153"/>
      <c r="AC66" s="3154"/>
      <c r="AD66" s="119"/>
      <c r="AE66" s="262" t="s">
        <v>22</v>
      </c>
      <c r="AF66" s="1035" t="str">
        <f t="shared" si="15"/>
        <v>►</v>
      </c>
      <c r="AG66" s="1036" t="str">
        <f t="shared" si="16"/>
        <v/>
      </c>
      <c r="AH66" s="1037" t="str">
        <f t="shared" si="17"/>
        <v/>
      </c>
      <c r="AI66" s="1036" t="str">
        <f t="shared" si="18"/>
        <v/>
      </c>
      <c r="AJ66" s="1037" t="str">
        <f t="shared" si="19"/>
        <v/>
      </c>
      <c r="AK66" s="1037">
        <f>IF(AND(L66="A",COUNTIF(BJ15:BL62,TRIM(U66))&gt;0),1,0)</f>
        <v>0</v>
      </c>
      <c r="AL66" s="1051" t="str" cm="1">
        <f t="array" ref="AL66">IF(AF66&lt;&gt;"A","",IFERROR((IFERROR(_xlfn.XLOOKUP(TRIM(SUBSTITUTE(U66,CHAR(160)," ")),BJ15:BJ62,BM15:BM62),IFERROR(_xlfn.XLOOKUP(TRIM(SUBSTITUTE(U66,CHAR(160)," ")),BK15:BK62,BM15:BM62),_xlfn.XLOOKUP(TRIM(SUBSTITUTE(U66,CHAR(160)," ")),BL15:BL62,BM15:BM62))))*T66*IF(ISBLANK(Q66),1,Q66)+IFERROR(_xlfn.XLOOKUP("RECHERCHEX",TRIM(L66:AD66),L66:AD66),0),0))</f>
        <v/>
      </c>
      <c r="AM66" s="1038">
        <f t="shared" si="20"/>
        <v>0</v>
      </c>
      <c r="AN66" s="1627" t="str">
        <f t="shared" si="36"/>
        <v/>
      </c>
      <c r="AO66" s="1039">
        <f t="shared" si="22"/>
        <v>0</v>
      </c>
      <c r="AP66" s="1039">
        <f t="shared" si="23"/>
        <v>0</v>
      </c>
      <c r="AQ66" s="1040">
        <f>IF(AO66&gt;0,AS9,0)</f>
        <v>0</v>
      </c>
      <c r="AR66" s="1628" t="str">
        <f>IF(TRIM(AG66)="▼ recette suivante", AG66, IF(AQ66&gt;0, IF(AT9&lt;&gt;"", AT9&amp;"-ou.or.o ❾ + or - &gt;", ""), ""))</f>
        <v/>
      </c>
      <c r="AS66" s="1064"/>
      <c r="AT66" s="1064"/>
      <c r="AU66" s="1042">
        <f t="shared" si="24"/>
        <v>0</v>
      </c>
      <c r="AV66" s="1043">
        <f>IF(AK66,IF(OR(AU66="",N(AU66)&lt;=0.000000001),"",_xlfn.XLOOKUP(AJ66,BJ15:BJ62,BN15:BN62,_xlfn.XLOOKUP(AJ66,BK15:BK62,BN15:BN62,_xlfn.XLOOKUP(AJ66,BL15:BL62,BN15:BN62,"")))),0)</f>
        <v>0</v>
      </c>
      <c r="AW66" s="1065" cm="1">
        <f t="array" ref="AW66">IF(AK66&lt;&gt;1,0,IF(OR(AU66="",N(AU66)&lt;=0.000000001),"",IF(OR(AO66="",N(AO66)&lt;=0.000000001),0,IF(ISNUMBER(AU66),IFERROR(_xlfn.LET(_xlpm.ai_test,TRIM(AJ66),_xlpm.r,IFERROR(_xlfn.XLOOKUP(_xlpm.ai_test,BJ15:BJ62,ROW(BJ15:BJ62),0,1),IFERROR(_xlfn.XLOOKUP(_xlpm.ai_test,BK15:BK62,ROW(BK15:BK62),0,1),_xlfn.XLOOKUP(_xlpm.ai_test,BL15:BL62,ROW(BL15:BL62),0,1))),_xlpm.p,_xlpm.r-MIN(ROW(BJ15:BJ62))+1,_xlpm.f,INDEX(BM15:BM62,_xlpm.p),_xlpm.u,INDEX(BN15:BN62,_xlpm.p),_xlpm.s,INDEX(BP15:BP62,_xlpm.p),_xlpm.q,N(AU66)/_xlpm.f,IF(_xlpm.q&gt;=_xlpm.s,ROUND(_xlpm.q,1)&amp;" "&amp;_xlpm.ai_test&amp;" = "&amp;ROUND(_xlpm.q*_xlpm.f,1)&amp;" "&amp;_xlpm.u,ROUND(_xlpm.q,1)&amp;" "&amp;_xlpm.ai_test)),""),""))))</f>
        <v>0</v>
      </c>
      <c r="AX66" s="1055"/>
      <c r="AY66" s="1042">
        <f t="shared" si="25"/>
        <v>0</v>
      </c>
      <c r="AZ66" s="1043" t="str">
        <f t="shared" si="26"/>
        <v/>
      </c>
      <c r="BA66" s="1044">
        <f t="shared" si="32"/>
        <v>0</v>
      </c>
      <c r="BB66" s="1045" t="str">
        <f t="shared" si="27"/>
        <v/>
      </c>
      <c r="BC66" s="1046"/>
      <c r="BD66" s="1047">
        <f t="shared" si="34"/>
        <v>0</v>
      </c>
      <c r="BE66" s="1048" t="str">
        <f t="shared" si="29"/>
        <v/>
      </c>
      <c r="BF66" s="262" t="s">
        <v>22</v>
      </c>
      <c r="BG66" s="1027">
        <f t="shared" si="30"/>
        <v>0</v>
      </c>
      <c r="BH66" s="1028">
        <f t="shared" si="31"/>
        <v>0</v>
      </c>
      <c r="BI66" s="1109"/>
      <c r="BJ66" s="264"/>
      <c r="BK66" s="264"/>
      <c r="BL66" s="264"/>
      <c r="BM66" s="264"/>
      <c r="BN66" s="264"/>
      <c r="BO66" s="264"/>
      <c r="BP66" s="264"/>
      <c r="BQ66" s="264"/>
      <c r="BR66"/>
      <c r="BS66"/>
      <c r="BT66"/>
      <c r="BU66"/>
      <c r="BV66"/>
      <c r="BW66"/>
      <c r="BX66" s="964" t="str">
        <f t="shared" si="10"/>
        <v>►</v>
      </c>
      <c r="BY66" s="1072"/>
      <c r="BZ66" s="849"/>
      <c r="CA66" s="849"/>
      <c r="CB66" s="850"/>
      <c r="CC66" s="850"/>
      <c r="CD66" s="962"/>
      <c r="CE66" s="1116">
        <f t="shared" ref="CE66:CK66" ca="1" si="37">CELL("largeur",CE66)</f>
        <v>19</v>
      </c>
      <c r="CF66" s="1117">
        <f t="shared" ca="1" si="37"/>
        <v>18</v>
      </c>
      <c r="CG66" s="1117">
        <f t="shared" ca="1" si="37"/>
        <v>10</v>
      </c>
      <c r="CH66" s="1117">
        <f t="shared" ca="1" si="37"/>
        <v>16</v>
      </c>
      <c r="CI66" s="1117">
        <f t="shared" ca="1" si="37"/>
        <v>16</v>
      </c>
      <c r="CJ66" s="1117">
        <f t="shared" ca="1" si="37"/>
        <v>11</v>
      </c>
      <c r="CK66" s="1118">
        <f t="shared" ca="1" si="37"/>
        <v>40</v>
      </c>
      <c r="CM66" s="1116">
        <f t="shared" ref="CM66:CS66" ca="1" si="38">CELL("largeur",CM66)</f>
        <v>19</v>
      </c>
      <c r="CN66" s="1117">
        <f t="shared" ca="1" si="38"/>
        <v>18</v>
      </c>
      <c r="CO66" s="1117">
        <f t="shared" ca="1" si="38"/>
        <v>10</v>
      </c>
      <c r="CP66" s="1117">
        <f t="shared" ca="1" si="38"/>
        <v>16</v>
      </c>
      <c r="CQ66" s="1117">
        <f t="shared" ca="1" si="38"/>
        <v>16</v>
      </c>
      <c r="CR66" s="1117">
        <f t="shared" ca="1" si="38"/>
        <v>11</v>
      </c>
      <c r="CS66" s="1118">
        <f t="shared" ca="1" si="38"/>
        <v>40</v>
      </c>
      <c r="CU66" s="1113">
        <v>19</v>
      </c>
      <c r="CV66" s="1114">
        <v>18</v>
      </c>
      <c r="CW66" s="1114">
        <v>10</v>
      </c>
      <c r="CX66" s="1114">
        <v>16</v>
      </c>
      <c r="CY66" s="1114">
        <v>16</v>
      </c>
      <c r="CZ66" s="1114">
        <v>11</v>
      </c>
      <c r="DA66" s="1115">
        <v>40</v>
      </c>
      <c r="DC66" s="3">
        <v>1</v>
      </c>
    </row>
    <row r="67" spans="1:107" s="701" customFormat="1" ht="21" customHeight="1" thickBot="1">
      <c r="A67" s="941" t="s">
        <v>22</v>
      </c>
      <c r="B67" s="957" t="str">
        <f t="shared" si="9"/>
        <v>►</v>
      </c>
      <c r="C67" s="999" cm="1">
        <f t="array" ref="C67">SUMPRODUCT(LEN(D67:J67))</f>
        <v>0</v>
      </c>
      <c r="D67" s="201"/>
      <c r="E67" s="206"/>
      <c r="F67" s="206"/>
      <c r="G67" s="206"/>
      <c r="H67" s="206"/>
      <c r="I67" s="206"/>
      <c r="J67" s="207"/>
      <c r="K67" s="455" t="s">
        <v>22</v>
      </c>
      <c r="L67" s="115" t="s">
        <v>16</v>
      </c>
      <c r="M67" s="3141"/>
      <c r="N67" s="3142"/>
      <c r="O67" s="3141"/>
      <c r="P67" s="3143"/>
      <c r="Q67" s="3144"/>
      <c r="R67" s="3145"/>
      <c r="S67" s="3146"/>
      <c r="T67" s="3147"/>
      <c r="U67" s="3148"/>
      <c r="V67" s="3149"/>
      <c r="W67" s="2109"/>
      <c r="X67" s="3150"/>
      <c r="Y67" s="117"/>
      <c r="Z67" s="3151"/>
      <c r="AA67" s="3152"/>
      <c r="AB67" s="3153"/>
      <c r="AC67" s="3154"/>
      <c r="AD67" s="119"/>
      <c r="AE67" s="262" t="s">
        <v>22</v>
      </c>
      <c r="AF67" s="1035" t="str">
        <f t="shared" si="15"/>
        <v>►</v>
      </c>
      <c r="AG67" s="1036" t="str">
        <f t="shared" si="16"/>
        <v/>
      </c>
      <c r="AH67" s="1037" t="str">
        <f t="shared" si="17"/>
        <v/>
      </c>
      <c r="AI67" s="1036" t="str">
        <f t="shared" si="18"/>
        <v/>
      </c>
      <c r="AJ67" s="1037" t="str">
        <f t="shared" si="19"/>
        <v/>
      </c>
      <c r="AK67" s="1037">
        <f>IF(AND(L67="A",COUNTIF(BJ15:BL62,TRIM(U67))&gt;0),1,0)</f>
        <v>0</v>
      </c>
      <c r="AL67" s="1051" t="str" cm="1">
        <f t="array" ref="AL67">IF(AF67&lt;&gt;"A","",IFERROR((IFERROR(_xlfn.XLOOKUP(TRIM(SUBSTITUTE(U67,CHAR(160)," ")),BJ15:BJ62,BM15:BM62),IFERROR(_xlfn.XLOOKUP(TRIM(SUBSTITUTE(U67,CHAR(160)," ")),BK15:BK62,BM15:BM62),_xlfn.XLOOKUP(TRIM(SUBSTITUTE(U67,CHAR(160)," ")),BL15:BL62,BM15:BM62))))*T67*IF(ISBLANK(Q67),1,Q67)+IFERROR(_xlfn.XLOOKUP("RECHERCHEX",TRIM(L67:AD67),L67:AD67),0),0))</f>
        <v/>
      </c>
      <c r="AM67" s="1038">
        <f t="shared" si="20"/>
        <v>0</v>
      </c>
      <c r="AN67" s="1627" t="str">
        <f t="shared" si="36"/>
        <v/>
      </c>
      <c r="AO67" s="1039">
        <f t="shared" si="22"/>
        <v>0</v>
      </c>
      <c r="AP67" s="1039">
        <f t="shared" si="23"/>
        <v>0</v>
      </c>
      <c r="AQ67" s="1052">
        <f>IF(AO67&gt;0,AS9,0)</f>
        <v>0</v>
      </c>
      <c r="AR67" s="1626" t="str">
        <f>IF(TRIM(AG67)="▼ recette suivante", AG67, IF(AQ67&gt;0, IF(AT9&lt;&gt;"", AT9&amp;"-ou.or.o ❾ + or - &gt;", ""), ""))</f>
        <v/>
      </c>
      <c r="AS67" s="1064"/>
      <c r="AT67" s="1064"/>
      <c r="AU67" s="1053">
        <f t="shared" si="24"/>
        <v>0</v>
      </c>
      <c r="AV67" s="1054">
        <f>IF(AK67,IF(OR(AU67="",N(AU67)&lt;=0.000000001),"",_xlfn.XLOOKUP(AJ67,BJ15:BJ62,BN15:BN62,_xlfn.XLOOKUP(AJ67,BK15:BK62,BN15:BN62,_xlfn.XLOOKUP(AJ67,BL15:BL62,BN15:BN62,"")))),0)</f>
        <v>0</v>
      </c>
      <c r="AW67" s="1067" cm="1">
        <f t="array" ref="AW67">IF(AK67&lt;&gt;1,0,IF(OR(AU67="",N(AU67)&lt;=0.000000001),"",IF(OR(AO67="",N(AO67)&lt;=0.000000001),0,IF(ISNUMBER(AU67),IFERROR(_xlfn.LET(_xlpm.ai_test,TRIM(AJ67),_xlpm.r,IFERROR(_xlfn.XLOOKUP(_xlpm.ai_test,BJ15:BJ62,ROW(BJ15:BJ62),0,1),IFERROR(_xlfn.XLOOKUP(_xlpm.ai_test,BK15:BK62,ROW(BK15:BK62),0,1),_xlfn.XLOOKUP(_xlpm.ai_test,BL15:BL62,ROW(BL15:BL62),0,1))),_xlpm.p,_xlpm.r-MIN(ROW(BJ15:BJ62))+1,_xlpm.f,INDEX(BM15:BM62,_xlpm.p),_xlpm.u,INDEX(BN15:BN62,_xlpm.p),_xlpm.s,INDEX(BP15:BP62,_xlpm.p),_xlpm.q,N(AU67)/_xlpm.f,IF(_xlpm.q&gt;=_xlpm.s,ROUND(_xlpm.q,1)&amp;" "&amp;_xlpm.ai_test&amp;" = "&amp;ROUND(_xlpm.q*_xlpm.f,1)&amp;" "&amp;_xlpm.u,ROUND(_xlpm.q,1)&amp;" "&amp;_xlpm.ai_test)),""),""))))</f>
        <v>0</v>
      </c>
      <c r="AX67" s="1055"/>
      <c r="AY67" s="1053">
        <f t="shared" si="25"/>
        <v>0</v>
      </c>
      <c r="AZ67" s="1054" t="str">
        <f t="shared" si="26"/>
        <v/>
      </c>
      <c r="BA67" s="1056">
        <f t="shared" si="32"/>
        <v>0</v>
      </c>
      <c r="BB67" s="1057" t="str">
        <f t="shared" si="27"/>
        <v/>
      </c>
      <c r="BC67" s="1046"/>
      <c r="BD67" s="1058">
        <f t="shared" si="34"/>
        <v>0</v>
      </c>
      <c r="BE67" s="1048" t="str">
        <f t="shared" si="29"/>
        <v/>
      </c>
      <c r="BF67" s="262" t="s">
        <v>22</v>
      </c>
      <c r="BG67" s="1027">
        <f t="shared" si="30"/>
        <v>0</v>
      </c>
      <c r="BH67" s="1028">
        <f t="shared" si="31"/>
        <v>0</v>
      </c>
      <c r="BI67"/>
      <c r="BJ67" s="2808" t="s">
        <v>1927</v>
      </c>
      <c r="BK67" s="2808"/>
      <c r="BL67" s="2808"/>
      <c r="BM67" s="2808"/>
      <c r="BN67" s="2808"/>
      <c r="BO67" s="2808"/>
      <c r="BP67" s="2808"/>
      <c r="BQ67" s="2808"/>
      <c r="BR67"/>
      <c r="BS67"/>
      <c r="BT67"/>
      <c r="BU67"/>
      <c r="BV67"/>
      <c r="BW67"/>
      <c r="BX67" s="964" t="str">
        <f t="shared" si="10"/>
        <v>►</v>
      </c>
      <c r="BY67" s="2809" t="s">
        <v>8335</v>
      </c>
      <c r="BZ67" s="2809"/>
      <c r="CA67" s="2809"/>
      <c r="CB67" s="2809"/>
      <c r="CC67" s="2809"/>
      <c r="CD67" s="962"/>
      <c r="CU67" s="1116">
        <f t="shared" ref="CU67:DA67" ca="1" si="39">CELL("largeur",CU67)</f>
        <v>19</v>
      </c>
      <c r="CV67" s="1117">
        <f t="shared" ca="1" si="39"/>
        <v>18</v>
      </c>
      <c r="CW67" s="1117">
        <f t="shared" ca="1" si="39"/>
        <v>10</v>
      </c>
      <c r="CX67" s="1117">
        <f t="shared" ca="1" si="39"/>
        <v>16</v>
      </c>
      <c r="CY67" s="1117">
        <f t="shared" ca="1" si="39"/>
        <v>16</v>
      </c>
      <c r="CZ67" s="1117">
        <f t="shared" ca="1" si="39"/>
        <v>11</v>
      </c>
      <c r="DA67" s="1118">
        <f t="shared" ca="1" si="39"/>
        <v>40</v>
      </c>
      <c r="DC67" s="3">
        <v>1</v>
      </c>
    </row>
    <row r="68" spans="1:107" s="701" customFormat="1" ht="21" customHeight="1">
      <c r="A68" s="941" t="s">
        <v>22</v>
      </c>
      <c r="B68" s="957" t="str">
        <f t="shared" si="9"/>
        <v>►</v>
      </c>
      <c r="C68" s="999" cm="1">
        <f t="array" ref="C68">SUMPRODUCT(LEN(D68:J68))</f>
        <v>0</v>
      </c>
      <c r="D68" s="201"/>
      <c r="E68" s="206"/>
      <c r="F68" s="206"/>
      <c r="G68" s="206"/>
      <c r="H68" s="206"/>
      <c r="I68" s="206"/>
      <c r="J68" s="207"/>
      <c r="K68" s="455" t="s">
        <v>22</v>
      </c>
      <c r="L68" s="115" t="s">
        <v>16</v>
      </c>
      <c r="M68" s="3141"/>
      <c r="N68" s="3142"/>
      <c r="O68" s="3141"/>
      <c r="P68" s="3143"/>
      <c r="Q68" s="3144"/>
      <c r="R68" s="3145"/>
      <c r="S68" s="3146"/>
      <c r="T68" s="3147"/>
      <c r="U68" s="3148"/>
      <c r="V68" s="3149"/>
      <c r="W68" s="2109"/>
      <c r="X68" s="3150"/>
      <c r="Y68" s="117"/>
      <c r="Z68" s="3151"/>
      <c r="AA68" s="3152"/>
      <c r="AB68" s="3153"/>
      <c r="AC68" s="3154"/>
      <c r="AD68" s="119"/>
      <c r="AE68" s="262" t="s">
        <v>22</v>
      </c>
      <c r="AF68" s="1035" t="str">
        <f t="shared" si="15"/>
        <v>►</v>
      </c>
      <c r="AG68" s="1036" t="str">
        <f t="shared" si="16"/>
        <v/>
      </c>
      <c r="AH68" s="1037" t="str">
        <f t="shared" si="17"/>
        <v/>
      </c>
      <c r="AI68" s="1036" t="str">
        <f t="shared" si="18"/>
        <v/>
      </c>
      <c r="AJ68" s="1037" t="str">
        <f t="shared" si="19"/>
        <v/>
      </c>
      <c r="AK68" s="1037">
        <f>IF(AND(L68="A",COUNTIF(BJ15:BL62,TRIM(U68))&gt;0),1,0)</f>
        <v>0</v>
      </c>
      <c r="AL68" s="1051" t="str" cm="1">
        <f t="array" ref="AL68">IF(AF68&lt;&gt;"A","",IFERROR((IFERROR(_xlfn.XLOOKUP(TRIM(SUBSTITUTE(U68,CHAR(160)," ")),BJ15:BJ62,BM15:BM62),IFERROR(_xlfn.XLOOKUP(TRIM(SUBSTITUTE(U68,CHAR(160)," ")),BK15:BK62,BM15:BM62),_xlfn.XLOOKUP(TRIM(SUBSTITUTE(U68,CHAR(160)," ")),BL15:BL62,BM15:BM62))))*T68*IF(ISBLANK(Q68),1,Q68)+IFERROR(_xlfn.XLOOKUP("RECHERCHEX",TRIM(L68:AD68),L68:AD68),0),0))</f>
        <v/>
      </c>
      <c r="AM68" s="1038">
        <f t="shared" si="20"/>
        <v>0</v>
      </c>
      <c r="AN68" s="1627" t="str">
        <f t="shared" si="36"/>
        <v/>
      </c>
      <c r="AO68" s="1039">
        <f t="shared" si="22"/>
        <v>0</v>
      </c>
      <c r="AP68" s="1039">
        <f t="shared" si="23"/>
        <v>0</v>
      </c>
      <c r="AQ68" s="1040">
        <f>IF(AO68&gt;0,AS9,0)</f>
        <v>0</v>
      </c>
      <c r="AR68" s="1628" t="str">
        <f>IF(TRIM(AG68)="▼ recette suivante", AG68, IF(AQ68&gt;0, IF(AT9&lt;&gt;"", AT9&amp;"-ou.or.o ❾ + or - &gt;", ""), ""))</f>
        <v/>
      </c>
      <c r="AS68" s="1064"/>
      <c r="AT68" s="1064"/>
      <c r="AU68" s="1042">
        <f t="shared" si="24"/>
        <v>0</v>
      </c>
      <c r="AV68" s="1043">
        <f>IF(AK68,IF(OR(AU68="",N(AU68)&lt;=0.000000001),"",_xlfn.XLOOKUP(AJ68,BJ15:BJ62,BN15:BN62,_xlfn.XLOOKUP(AJ68,BK15:BK62,BN15:BN62,_xlfn.XLOOKUP(AJ68,BL15:BL62,BN15:BN62,"")))),0)</f>
        <v>0</v>
      </c>
      <c r="AW68" s="1065" cm="1">
        <f t="array" ref="AW68">IF(AK68&lt;&gt;1,0,IF(OR(AU68="",N(AU68)&lt;=0.000000001),"",IF(OR(AO68="",N(AO68)&lt;=0.000000001),0,IF(ISNUMBER(AU68),IFERROR(_xlfn.LET(_xlpm.ai_test,TRIM(AJ68),_xlpm.r,IFERROR(_xlfn.XLOOKUP(_xlpm.ai_test,BJ15:BJ62,ROW(BJ15:BJ62),0,1),IFERROR(_xlfn.XLOOKUP(_xlpm.ai_test,BK15:BK62,ROW(BK15:BK62),0,1),_xlfn.XLOOKUP(_xlpm.ai_test,BL15:BL62,ROW(BL15:BL62),0,1))),_xlpm.p,_xlpm.r-MIN(ROW(BJ15:BJ62))+1,_xlpm.f,INDEX(BM15:BM62,_xlpm.p),_xlpm.u,INDEX(BN15:BN62,_xlpm.p),_xlpm.s,INDEX(BP15:BP62,_xlpm.p),_xlpm.q,N(AU68)/_xlpm.f,IF(_xlpm.q&gt;=_xlpm.s,ROUND(_xlpm.q,1)&amp;" "&amp;_xlpm.ai_test&amp;" = "&amp;ROUND(_xlpm.q*_xlpm.f,1)&amp;" "&amp;_xlpm.u,ROUND(_xlpm.q,1)&amp;" "&amp;_xlpm.ai_test)),""),""))))</f>
        <v>0</v>
      </c>
      <c r="AX68" s="1055"/>
      <c r="AY68" s="1042">
        <f t="shared" si="25"/>
        <v>0</v>
      </c>
      <c r="AZ68" s="1043" t="str">
        <f t="shared" si="26"/>
        <v/>
      </c>
      <c r="BA68" s="1044">
        <f t="shared" si="32"/>
        <v>0</v>
      </c>
      <c r="BB68" s="1045" t="str">
        <f t="shared" si="27"/>
        <v/>
      </c>
      <c r="BC68" s="1046"/>
      <c r="BD68" s="1047">
        <f t="shared" si="34"/>
        <v>0</v>
      </c>
      <c r="BE68" s="1048" t="str">
        <f t="shared" si="29"/>
        <v/>
      </c>
      <c r="BF68" s="262" t="s">
        <v>22</v>
      </c>
      <c r="BG68" s="1027">
        <f t="shared" si="30"/>
        <v>0</v>
      </c>
      <c r="BH68" s="1028">
        <f t="shared" si="31"/>
        <v>0</v>
      </c>
      <c r="BI68"/>
      <c r="BJ68" s="2808"/>
      <c r="BK68" s="2808"/>
      <c r="BL68" s="2808"/>
      <c r="BM68" s="2808"/>
      <c r="BN68" s="2808"/>
      <c r="BO68" s="2808"/>
      <c r="BP68" s="2808"/>
      <c r="BQ68" s="2808"/>
      <c r="BR68"/>
      <c r="BS68"/>
      <c r="BT68"/>
      <c r="BU68"/>
      <c r="BV68"/>
      <c r="BW68"/>
      <c r="BX68" s="964" t="str">
        <f t="shared" si="10"/>
        <v>►</v>
      </c>
      <c r="BY68" s="2809"/>
      <c r="BZ68" s="2809"/>
      <c r="CA68" s="2809"/>
      <c r="CB68" s="2809"/>
      <c r="CC68" s="2809"/>
      <c r="CD68" s="962"/>
      <c r="DC68" s="3">
        <v>1</v>
      </c>
    </row>
    <row r="69" spans="1:107" s="701" customFormat="1" ht="21" customHeight="1">
      <c r="A69" s="941" t="s">
        <v>22</v>
      </c>
      <c r="B69" s="957" t="str">
        <f t="shared" ref="B69:B132" si="40">L69</f>
        <v>►</v>
      </c>
      <c r="C69" s="999" cm="1">
        <f t="array" ref="C69">SUMPRODUCT(LEN(D69:J69))</f>
        <v>0</v>
      </c>
      <c r="D69" s="201"/>
      <c r="E69" s="206"/>
      <c r="F69" s="206"/>
      <c r="G69" s="206"/>
      <c r="H69" s="206"/>
      <c r="I69" s="206"/>
      <c r="J69" s="207"/>
      <c r="K69" s="455" t="s">
        <v>22</v>
      </c>
      <c r="L69" s="115" t="s">
        <v>16</v>
      </c>
      <c r="M69" s="3141"/>
      <c r="N69" s="3142"/>
      <c r="O69" s="3141"/>
      <c r="P69" s="3143"/>
      <c r="Q69" s="3144"/>
      <c r="R69" s="3145"/>
      <c r="S69" s="3146"/>
      <c r="T69" s="3147"/>
      <c r="U69" s="3148"/>
      <c r="V69" s="3149"/>
      <c r="W69" s="2109"/>
      <c r="X69" s="3150"/>
      <c r="Y69" s="117"/>
      <c r="Z69" s="3151"/>
      <c r="AA69" s="3152"/>
      <c r="AB69" s="3153"/>
      <c r="AC69" s="3154"/>
      <c r="AD69" s="119"/>
      <c r="AE69" s="262" t="s">
        <v>22</v>
      </c>
      <c r="AF69" s="1035" t="str">
        <f t="shared" si="15"/>
        <v>►</v>
      </c>
      <c r="AG69" s="1036" t="str">
        <f t="shared" si="16"/>
        <v/>
      </c>
      <c r="AH69" s="1037" t="str">
        <f t="shared" si="17"/>
        <v/>
      </c>
      <c r="AI69" s="1036" t="str">
        <f t="shared" si="18"/>
        <v/>
      </c>
      <c r="AJ69" s="1037" t="str">
        <f t="shared" si="19"/>
        <v/>
      </c>
      <c r="AK69" s="1037">
        <f>IF(AND(L69="A",COUNTIF(BJ15:BL62,TRIM(U69))&gt;0),1,0)</f>
        <v>0</v>
      </c>
      <c r="AL69" s="1051" t="str" cm="1">
        <f t="array" ref="AL69">IF(AF69&lt;&gt;"A","",IFERROR((IFERROR(_xlfn.XLOOKUP(TRIM(SUBSTITUTE(U69,CHAR(160)," ")),BJ15:BJ62,BM15:BM62),IFERROR(_xlfn.XLOOKUP(TRIM(SUBSTITUTE(U69,CHAR(160)," ")),BK15:BK62,BM15:BM62),_xlfn.XLOOKUP(TRIM(SUBSTITUTE(U69,CHAR(160)," ")),BL15:BL62,BM15:BM62))))*T69*IF(ISBLANK(Q69),1,Q69)+IFERROR(_xlfn.XLOOKUP("RECHERCHEX",TRIM(L69:AD69),L69:AD69),0),0))</f>
        <v/>
      </c>
      <c r="AM69" s="1038">
        <f t="shared" si="20"/>
        <v>0</v>
      </c>
      <c r="AN69" s="1627" t="str">
        <f t="shared" si="36"/>
        <v/>
      </c>
      <c r="AO69" s="1039">
        <f t="shared" si="22"/>
        <v>0</v>
      </c>
      <c r="AP69" s="1039">
        <f t="shared" si="23"/>
        <v>0</v>
      </c>
      <c r="AQ69" s="1052">
        <f>IF(AO69&gt;0,AS9,0)</f>
        <v>0</v>
      </c>
      <c r="AR69" s="1626" t="str">
        <f>IF(TRIM(AG69)="▼ recette suivante", AG69, IF(AQ69&gt;0, IF(AT9&lt;&gt;"", AT9&amp;"-ou.or.o ❾ + or - &gt;", ""), ""))</f>
        <v/>
      </c>
      <c r="AS69" s="1064"/>
      <c r="AT69" s="1064"/>
      <c r="AU69" s="1053">
        <f t="shared" si="24"/>
        <v>0</v>
      </c>
      <c r="AV69" s="1054">
        <f>IF(AK69,IF(OR(AU69="",N(AU69)&lt;=0.000000001),"",_xlfn.XLOOKUP(AJ69,BJ15:BJ62,BN15:BN62,_xlfn.XLOOKUP(AJ69,BK15:BK62,BN15:BN62,_xlfn.XLOOKUP(AJ69,BL15:BL62,BN15:BN62,"")))),0)</f>
        <v>0</v>
      </c>
      <c r="AW69" s="1067" cm="1">
        <f t="array" ref="AW69">IF(AK69&lt;&gt;1,0,IF(OR(AU69="",N(AU69)&lt;=0.000000001),"",IF(OR(AO69="",N(AO69)&lt;=0.000000001),0,IF(ISNUMBER(AU69),IFERROR(_xlfn.LET(_xlpm.ai_test,TRIM(AJ69),_xlpm.r,IFERROR(_xlfn.XLOOKUP(_xlpm.ai_test,BJ15:BJ62,ROW(BJ15:BJ62),0,1),IFERROR(_xlfn.XLOOKUP(_xlpm.ai_test,BK15:BK62,ROW(BK15:BK62),0,1),_xlfn.XLOOKUP(_xlpm.ai_test,BL15:BL62,ROW(BL15:BL62),0,1))),_xlpm.p,_xlpm.r-MIN(ROW(BJ15:BJ62))+1,_xlpm.f,INDEX(BM15:BM62,_xlpm.p),_xlpm.u,INDEX(BN15:BN62,_xlpm.p),_xlpm.s,INDEX(BP15:BP62,_xlpm.p),_xlpm.q,N(AU69)/_xlpm.f,IF(_xlpm.q&gt;=_xlpm.s,ROUND(_xlpm.q,1)&amp;" "&amp;_xlpm.ai_test&amp;" = "&amp;ROUND(_xlpm.q*_xlpm.f,1)&amp;" "&amp;_xlpm.u,ROUND(_xlpm.q,1)&amp;" "&amp;_xlpm.ai_test)),""),""))))</f>
        <v>0</v>
      </c>
      <c r="AX69" s="1055"/>
      <c r="AY69" s="1053">
        <f t="shared" si="25"/>
        <v>0</v>
      </c>
      <c r="AZ69" s="1054" t="str">
        <f t="shared" si="26"/>
        <v/>
      </c>
      <c r="BA69" s="1056">
        <f t="shared" si="32"/>
        <v>0</v>
      </c>
      <c r="BB69" s="1057" t="str">
        <f t="shared" si="27"/>
        <v/>
      </c>
      <c r="BC69" s="1046"/>
      <c r="BD69" s="1058">
        <f t="shared" si="34"/>
        <v>0</v>
      </c>
      <c r="BE69" s="1048" t="str">
        <f t="shared" si="29"/>
        <v/>
      </c>
      <c r="BF69" s="262" t="s">
        <v>22</v>
      </c>
      <c r="BG69" s="1027">
        <f t="shared" si="30"/>
        <v>0</v>
      </c>
      <c r="BH69" s="1028">
        <f t="shared" si="31"/>
        <v>0</v>
      </c>
      <c r="BJ69" s="2808" t="s">
        <v>1928</v>
      </c>
      <c r="BK69" s="2808"/>
      <c r="BL69" s="2808"/>
      <c r="BM69" s="2808"/>
      <c r="BN69" s="2808"/>
      <c r="BO69" s="2808"/>
      <c r="BP69" s="2808"/>
      <c r="BQ69" s="2808"/>
      <c r="BR69"/>
      <c r="BS69"/>
      <c r="BT69"/>
      <c r="BU69"/>
      <c r="BV69"/>
      <c r="BW69"/>
      <c r="BX69" s="964" t="str">
        <f t="shared" ref="BX69:BX132" si="41">AF69</f>
        <v>►</v>
      </c>
      <c r="BY69" s="2809"/>
      <c r="BZ69" s="2809"/>
      <c r="CA69" s="2809"/>
      <c r="CB69" s="2809"/>
      <c r="CC69" s="2809"/>
      <c r="CD69" s="962"/>
      <c r="DC69" s="3">
        <v>1</v>
      </c>
    </row>
    <row r="70" spans="1:107" s="701" customFormat="1" ht="21" customHeight="1">
      <c r="A70" s="941" t="s">
        <v>22</v>
      </c>
      <c r="B70" s="957" t="str">
        <f t="shared" si="40"/>
        <v>►</v>
      </c>
      <c r="C70" s="999" cm="1">
        <f t="array" ref="C70">SUMPRODUCT(LEN(D70:J70))</f>
        <v>0</v>
      </c>
      <c r="D70" s="201"/>
      <c r="E70" s="206"/>
      <c r="F70" s="206"/>
      <c r="G70" s="206"/>
      <c r="H70" s="206"/>
      <c r="I70" s="206"/>
      <c r="J70" s="207"/>
      <c r="K70" s="455" t="s">
        <v>22</v>
      </c>
      <c r="L70" s="115" t="s">
        <v>16</v>
      </c>
      <c r="M70" s="3141"/>
      <c r="N70" s="3142"/>
      <c r="O70" s="3141"/>
      <c r="P70" s="3143"/>
      <c r="Q70" s="3144"/>
      <c r="R70" s="3145"/>
      <c r="S70" s="3146"/>
      <c r="T70" s="3147"/>
      <c r="U70" s="3148"/>
      <c r="V70" s="3149"/>
      <c r="W70" s="2109"/>
      <c r="X70" s="3150"/>
      <c r="Y70" s="117"/>
      <c r="Z70" s="3151"/>
      <c r="AA70" s="3152"/>
      <c r="AB70" s="3153"/>
      <c r="AC70" s="3154"/>
      <c r="AD70" s="119"/>
      <c r="AE70" s="262" t="s">
        <v>22</v>
      </c>
      <c r="AF70" s="1035" t="str">
        <f t="shared" si="15"/>
        <v>►</v>
      </c>
      <c r="AG70" s="1036" t="str">
        <f t="shared" si="16"/>
        <v/>
      </c>
      <c r="AH70" s="1037" t="str">
        <f t="shared" si="17"/>
        <v/>
      </c>
      <c r="AI70" s="1036" t="str">
        <f t="shared" si="18"/>
        <v/>
      </c>
      <c r="AJ70" s="1037" t="str">
        <f t="shared" si="19"/>
        <v/>
      </c>
      <c r="AK70" s="1037">
        <f>IF(AND(L70="A",COUNTIF(BJ15:BL62,TRIM(U70))&gt;0),1,0)</f>
        <v>0</v>
      </c>
      <c r="AL70" s="1051" t="str" cm="1">
        <f t="array" ref="AL70">IF(AF70&lt;&gt;"A","",IFERROR((IFERROR(_xlfn.XLOOKUP(TRIM(SUBSTITUTE(U70,CHAR(160)," ")),BJ15:BJ62,BM15:BM62),IFERROR(_xlfn.XLOOKUP(TRIM(SUBSTITUTE(U70,CHAR(160)," ")),BK15:BK62,BM15:BM62),_xlfn.XLOOKUP(TRIM(SUBSTITUTE(U70,CHAR(160)," ")),BL15:BL62,BM15:BM62))))*T70*IF(ISBLANK(Q70),1,Q70)+IFERROR(_xlfn.XLOOKUP("RECHERCHEX",TRIM(L70:AD70),L70:AD70),0),0))</f>
        <v/>
      </c>
      <c r="AM70" s="1038">
        <f t="shared" si="20"/>
        <v>0</v>
      </c>
      <c r="AN70" s="1627" t="str">
        <f t="shared" si="36"/>
        <v/>
      </c>
      <c r="AO70" s="1039">
        <f t="shared" si="22"/>
        <v>0</v>
      </c>
      <c r="AP70" s="1039">
        <f t="shared" si="23"/>
        <v>0</v>
      </c>
      <c r="AQ70" s="1040">
        <f>IF(AO70&gt;0,AS9,0)</f>
        <v>0</v>
      </c>
      <c r="AR70" s="1628" t="str">
        <f>IF(TRIM(AG70)="▼ recette suivante", AG70, IF(AQ70&gt;0, IF(AT9&lt;&gt;"", AT9&amp;"-ou.or.o ❾ + or - &gt;", ""), ""))</f>
        <v/>
      </c>
      <c r="AS70" s="1064"/>
      <c r="AT70" s="1064"/>
      <c r="AU70" s="1042">
        <f t="shared" si="24"/>
        <v>0</v>
      </c>
      <c r="AV70" s="1043">
        <f>IF(AK70,IF(OR(AU70="",N(AU70)&lt;=0.000000001),"",_xlfn.XLOOKUP(AJ70,BJ15:BJ62,BN15:BN62,_xlfn.XLOOKUP(AJ70,BK15:BK62,BN15:BN62,_xlfn.XLOOKUP(AJ70,BL15:BL62,BN15:BN62,"")))),0)</f>
        <v>0</v>
      </c>
      <c r="AW70" s="1065" cm="1">
        <f t="array" ref="AW70">IF(AK70&lt;&gt;1,0,IF(OR(AU70="",N(AU70)&lt;=0.000000001),"",IF(OR(AO70="",N(AO70)&lt;=0.000000001),0,IF(ISNUMBER(AU70),IFERROR(_xlfn.LET(_xlpm.ai_test,TRIM(AJ70),_xlpm.r,IFERROR(_xlfn.XLOOKUP(_xlpm.ai_test,BJ15:BJ62,ROW(BJ15:BJ62),0,1),IFERROR(_xlfn.XLOOKUP(_xlpm.ai_test,BK15:BK62,ROW(BK15:BK62),0,1),_xlfn.XLOOKUP(_xlpm.ai_test,BL15:BL62,ROW(BL15:BL62),0,1))),_xlpm.p,_xlpm.r-MIN(ROW(BJ15:BJ62))+1,_xlpm.f,INDEX(BM15:BM62,_xlpm.p),_xlpm.u,INDEX(BN15:BN62,_xlpm.p),_xlpm.s,INDEX(BP15:BP62,_xlpm.p),_xlpm.q,N(AU70)/_xlpm.f,IF(_xlpm.q&gt;=_xlpm.s,ROUND(_xlpm.q,1)&amp;" "&amp;_xlpm.ai_test&amp;" = "&amp;ROUND(_xlpm.q*_xlpm.f,1)&amp;" "&amp;_xlpm.u,ROUND(_xlpm.q,1)&amp;" "&amp;_xlpm.ai_test)),""),""))))</f>
        <v>0</v>
      </c>
      <c r="AX70" s="1055"/>
      <c r="AY70" s="1042">
        <f t="shared" si="25"/>
        <v>0</v>
      </c>
      <c r="AZ70" s="1043" t="str">
        <f t="shared" si="26"/>
        <v/>
      </c>
      <c r="BA70" s="1044">
        <f t="shared" si="32"/>
        <v>0</v>
      </c>
      <c r="BB70" s="1045" t="str">
        <f t="shared" si="27"/>
        <v/>
      </c>
      <c r="BC70" s="1046"/>
      <c r="BD70" s="1047">
        <f t="shared" si="34"/>
        <v>0</v>
      </c>
      <c r="BE70" s="1048" t="str">
        <f t="shared" si="29"/>
        <v/>
      </c>
      <c r="BF70" s="262" t="s">
        <v>22</v>
      </c>
      <c r="BG70" s="1027">
        <f t="shared" si="30"/>
        <v>0</v>
      </c>
      <c r="BH70" s="1028">
        <f t="shared" si="31"/>
        <v>0</v>
      </c>
      <c r="BJ70" s="2808"/>
      <c r="BK70" s="2808"/>
      <c r="BL70" s="2808"/>
      <c r="BM70" s="2808"/>
      <c r="BN70" s="2808"/>
      <c r="BO70" s="2808"/>
      <c r="BP70" s="2808"/>
      <c r="BQ70" s="2808"/>
      <c r="BR70"/>
      <c r="BS70"/>
      <c r="BT70"/>
      <c r="BU70"/>
      <c r="BV70"/>
      <c r="BW70"/>
      <c r="BX70" s="964" t="str">
        <f t="shared" si="41"/>
        <v>►</v>
      </c>
      <c r="BY70" s="1072"/>
      <c r="BZ70" s="849"/>
      <c r="CA70" s="849"/>
      <c r="CB70" s="850"/>
      <c r="CC70" s="850"/>
      <c r="CD70" s="962"/>
      <c r="DC70" s="3">
        <v>1</v>
      </c>
    </row>
    <row r="71" spans="1:107" s="701" customFormat="1" ht="21" customHeight="1">
      <c r="A71" s="941" t="s">
        <v>22</v>
      </c>
      <c r="B71" s="957" t="str">
        <f t="shared" si="40"/>
        <v>►</v>
      </c>
      <c r="C71" s="999" cm="1">
        <f t="array" ref="C71">SUMPRODUCT(LEN(D71:J71))</f>
        <v>0</v>
      </c>
      <c r="D71" s="201"/>
      <c r="E71" s="206"/>
      <c r="F71" s="206"/>
      <c r="G71" s="206"/>
      <c r="H71" s="206"/>
      <c r="I71" s="206"/>
      <c r="J71" s="207"/>
      <c r="K71" s="455" t="s">
        <v>22</v>
      </c>
      <c r="L71" s="115" t="s">
        <v>16</v>
      </c>
      <c r="M71" s="3141"/>
      <c r="N71" s="3142"/>
      <c r="O71" s="3141"/>
      <c r="P71" s="3143"/>
      <c r="Q71" s="3144"/>
      <c r="R71" s="3145"/>
      <c r="S71" s="3146"/>
      <c r="T71" s="3147"/>
      <c r="U71" s="3148"/>
      <c r="V71" s="3149"/>
      <c r="W71" s="2109"/>
      <c r="X71" s="3150"/>
      <c r="Y71" s="117"/>
      <c r="Z71" s="3151"/>
      <c r="AA71" s="3152"/>
      <c r="AB71" s="3153"/>
      <c r="AC71" s="3154"/>
      <c r="AD71" s="119"/>
      <c r="AE71" s="262" t="s">
        <v>22</v>
      </c>
      <c r="AF71" s="1035" t="str">
        <f t="shared" si="15"/>
        <v>►</v>
      </c>
      <c r="AG71" s="1036" t="str">
        <f t="shared" si="16"/>
        <v/>
      </c>
      <c r="AH71" s="1037" t="str">
        <f t="shared" si="17"/>
        <v/>
      </c>
      <c r="AI71" s="1036" t="str">
        <f t="shared" si="18"/>
        <v/>
      </c>
      <c r="AJ71" s="1037" t="str">
        <f t="shared" si="19"/>
        <v/>
      </c>
      <c r="AK71" s="1037">
        <f>IF(AND(L71="A",COUNTIF(BJ15:BL62,TRIM(U71))&gt;0),1,0)</f>
        <v>0</v>
      </c>
      <c r="AL71" s="1630" t="str" cm="1">
        <f t="array" ref="AL71">IF(AF71&lt;&gt;"A","",IFERROR((IFERROR(_xlfn.XLOOKUP(TRIM(SUBSTITUTE(U71,CHAR(160)," ")),BJ15:BJ62,BM15:BM62),IFERROR(_xlfn.XLOOKUP(TRIM(SUBSTITUTE(U71,CHAR(160)," ")),BK15:BK62,BM15:BM62),_xlfn.XLOOKUP(TRIM(SUBSTITUTE(U71,CHAR(160)," ")),BL15:BL62,BM15:BM62))))*T71*IF(ISBLANK(Q71),1,Q71)+IFERROR(_xlfn.XLOOKUP("RECHERCHEX",TRIM(L71:AD71),L71:AD71),0),0))</f>
        <v/>
      </c>
      <c r="AM71" s="1038">
        <f t="shared" si="20"/>
        <v>0</v>
      </c>
      <c r="AN71" s="1627" t="str">
        <f t="shared" si="36"/>
        <v/>
      </c>
      <c r="AO71" s="1039">
        <f t="shared" si="22"/>
        <v>0</v>
      </c>
      <c r="AP71" s="1039">
        <f t="shared" si="23"/>
        <v>0</v>
      </c>
      <c r="AQ71" s="1052">
        <f>IF(AO71&gt;0,AS9,0)</f>
        <v>0</v>
      </c>
      <c r="AR71" s="1626" t="str">
        <f>IF(TRIM(AG71)="▼ recette suivante", AG71, IF(AQ71&gt;0, IF(AT9&lt;&gt;"", AT9&amp;"-ou.or.o ❾ + or - &gt;", ""), ""))</f>
        <v/>
      </c>
      <c r="AS71" s="1629"/>
      <c r="AT71" s="1041"/>
      <c r="AU71" s="1053">
        <f t="shared" si="24"/>
        <v>0</v>
      </c>
      <c r="AV71" s="1054">
        <f>IF(AK71,IF(OR(AU71="",N(AU71)&lt;=0.000000001),"",_xlfn.XLOOKUP(AJ71,BJ15:BJ62,BN15:BN62,_xlfn.XLOOKUP(AJ71,BK15:BK62,BN15:BN62,_xlfn.XLOOKUP(AJ71,BL15:BL62,BN15:BN62,"")))),0)</f>
        <v>0</v>
      </c>
      <c r="AW71" s="1067" cm="1">
        <f t="array" ref="AW71">IF(AK71&lt;&gt;1,0,IF(OR(AU71="",N(AU71)&lt;=0.000000001),"",IF(OR(AO71="",N(AO71)&lt;=0.000000001),0,IF(ISNUMBER(AU71),IFERROR(_xlfn.LET(_xlpm.ai_test,TRIM(AJ71),_xlpm.r,IFERROR(_xlfn.XLOOKUP(_xlpm.ai_test,BJ15:BJ62,ROW(BJ15:BJ62),0,1),IFERROR(_xlfn.XLOOKUP(_xlpm.ai_test,BK15:BK62,ROW(BK15:BK62),0,1),_xlfn.XLOOKUP(_xlpm.ai_test,BL15:BL62,ROW(BL15:BL62),0,1))),_xlpm.p,_xlpm.r-MIN(ROW(BJ15:BJ62))+1,_xlpm.f,INDEX(BM15:BM62,_xlpm.p),_xlpm.u,INDEX(BN15:BN62,_xlpm.p),_xlpm.s,INDEX(BP15:BP62,_xlpm.p),_xlpm.q,N(AU71)/_xlpm.f,IF(_xlpm.q&gt;=_xlpm.s,ROUND(_xlpm.q,1)&amp;" "&amp;_xlpm.ai_test&amp;" = "&amp;ROUND(_xlpm.q*_xlpm.f,1)&amp;" "&amp;_xlpm.u,ROUND(_xlpm.q,1)&amp;" "&amp;_xlpm.ai_test)),""),""))))</f>
        <v>0</v>
      </c>
      <c r="AX71" s="1055"/>
      <c r="AY71" s="1053">
        <f t="shared" si="25"/>
        <v>0</v>
      </c>
      <c r="AZ71" s="1054" t="str">
        <f t="shared" si="26"/>
        <v/>
      </c>
      <c r="BA71" s="1056">
        <f t="shared" si="32"/>
        <v>0</v>
      </c>
      <c r="BB71" s="1057" t="str">
        <f t="shared" si="27"/>
        <v/>
      </c>
      <c r="BC71" s="1046"/>
      <c r="BD71" s="1058">
        <f t="shared" si="34"/>
        <v>0</v>
      </c>
      <c r="BE71" s="1048" t="str">
        <f t="shared" si="29"/>
        <v/>
      </c>
      <c r="BF71" s="262" t="s">
        <v>22</v>
      </c>
      <c r="BG71" s="1027">
        <f t="shared" si="30"/>
        <v>0</v>
      </c>
      <c r="BH71" s="1631">
        <f t="shared" si="31"/>
        <v>0</v>
      </c>
      <c r="BJ71" s="264" t="s">
        <v>1929</v>
      </c>
      <c r="BK71" s="264"/>
      <c r="BL71" s="264"/>
      <c r="BM71" s="264"/>
      <c r="BN71" s="264"/>
      <c r="BO71" s="264"/>
      <c r="BP71" s="264"/>
      <c r="BQ71" s="264"/>
      <c r="BR71"/>
      <c r="BS71"/>
      <c r="BT71"/>
      <c r="BU71"/>
      <c r="BV71"/>
      <c r="BW71"/>
      <c r="BX71" s="964" t="str">
        <f t="shared" si="41"/>
        <v>►</v>
      </c>
      <c r="BY71" s="861" t="s">
        <v>874</v>
      </c>
      <c r="BZ71" s="849"/>
      <c r="CA71" s="853"/>
      <c r="CB71" s="853"/>
      <c r="CC71" s="853"/>
      <c r="CD71" s="962"/>
      <c r="DC71" s="3">
        <v>1</v>
      </c>
    </row>
    <row r="72" spans="1:107" s="701" customFormat="1" ht="21" customHeight="1">
      <c r="A72" s="941" t="s">
        <v>22</v>
      </c>
      <c r="B72" s="957" t="str">
        <f t="shared" si="40"/>
        <v>►</v>
      </c>
      <c r="C72" s="999" cm="1">
        <f t="array" ref="C72">SUMPRODUCT(LEN(D72:J72))</f>
        <v>0</v>
      </c>
      <c r="D72" s="201"/>
      <c r="E72" s="206"/>
      <c r="F72" s="206"/>
      <c r="G72" s="206"/>
      <c r="H72" s="206"/>
      <c r="I72" s="206"/>
      <c r="J72" s="207"/>
      <c r="K72" s="455" t="s">
        <v>22</v>
      </c>
      <c r="L72" s="115" t="s">
        <v>16</v>
      </c>
      <c r="M72" s="3141"/>
      <c r="N72" s="3142"/>
      <c r="O72" s="3141"/>
      <c r="P72" s="3143"/>
      <c r="Q72" s="3144"/>
      <c r="R72" s="3145"/>
      <c r="S72" s="3146"/>
      <c r="T72" s="3147"/>
      <c r="U72" s="3148"/>
      <c r="V72" s="3149"/>
      <c r="W72" s="2109"/>
      <c r="X72" s="3150"/>
      <c r="Y72" s="117"/>
      <c r="Z72" s="3151"/>
      <c r="AA72" s="3152"/>
      <c r="AB72" s="3153"/>
      <c r="AC72" s="3154"/>
      <c r="AD72" s="119"/>
      <c r="AE72" s="262" t="s">
        <v>22</v>
      </c>
      <c r="AF72" s="1035" t="str">
        <f t="shared" si="15"/>
        <v>►</v>
      </c>
      <c r="AG72" s="1036" t="str">
        <f t="shared" si="16"/>
        <v/>
      </c>
      <c r="AH72" s="1037" t="str">
        <f t="shared" si="17"/>
        <v/>
      </c>
      <c r="AI72" s="1036" t="str">
        <f t="shared" si="18"/>
        <v/>
      </c>
      <c r="AJ72" s="1037" t="str">
        <f t="shared" si="19"/>
        <v/>
      </c>
      <c r="AK72" s="1037">
        <f>IF(AND(L72="A",COUNTIF(BJ15:BL62,TRIM(U72))&gt;0),1,0)</f>
        <v>0</v>
      </c>
      <c r="AL72" s="1630" t="str" cm="1">
        <f t="array" ref="AL72">IF(AF72&lt;&gt;"A","",IFERROR((IFERROR(_xlfn.XLOOKUP(TRIM(SUBSTITUTE(U72,CHAR(160)," ")),BJ15:BJ62,BM15:BM62),IFERROR(_xlfn.XLOOKUP(TRIM(SUBSTITUTE(U72,CHAR(160)," ")),BK15:BK62,BM15:BM62),_xlfn.XLOOKUP(TRIM(SUBSTITUTE(U72,CHAR(160)," ")),BL15:BL62,BM15:BM62))))*T72*IF(ISBLANK(Q72),1,Q72)+IFERROR(_xlfn.XLOOKUP("RECHERCHEX",TRIM(L72:AD72),L72:AD72),0),0))</f>
        <v/>
      </c>
      <c r="AM72" s="1038">
        <f t="shared" si="20"/>
        <v>0</v>
      </c>
      <c r="AN72" s="1627" t="str">
        <f t="shared" si="36"/>
        <v/>
      </c>
      <c r="AO72" s="1039">
        <f t="shared" si="22"/>
        <v>0</v>
      </c>
      <c r="AP72" s="1039">
        <f t="shared" si="23"/>
        <v>0</v>
      </c>
      <c r="AQ72" s="1040">
        <f>IF(AO72&gt;0,AS9,0)</f>
        <v>0</v>
      </c>
      <c r="AR72" s="1628" t="str">
        <f>IF(TRIM(AG72)="▼ recette suivante", AG72, IF(AQ72&gt;0, IF(AT9&lt;&gt;"", AT9&amp;"-ou.or.o ❾ + or - &gt;", ""), ""))</f>
        <v/>
      </c>
      <c r="AS72" s="1629"/>
      <c r="AT72" s="1041"/>
      <c r="AU72" s="1042">
        <f t="shared" si="24"/>
        <v>0</v>
      </c>
      <c r="AV72" s="1043">
        <f>IF(AK72,IF(OR(AU72="",N(AU72)&lt;=0.000000001),"",_xlfn.XLOOKUP(AJ72,BJ15:BJ62,BN15:BN62,_xlfn.XLOOKUP(AJ72,BK15:BK62,BN15:BN62,_xlfn.XLOOKUP(AJ72,BL15:BL62,BN15:BN62,"")))),0)</f>
        <v>0</v>
      </c>
      <c r="AW72" s="1065" cm="1">
        <f t="array" ref="AW72">IF(AK72&lt;&gt;1,0,IF(OR(AU72="",N(AU72)&lt;=0.000000001),"",IF(OR(AO72="",N(AO72)&lt;=0.000000001),0,IF(ISNUMBER(AU72),IFERROR(_xlfn.LET(_xlpm.ai_test,TRIM(AJ72),_xlpm.r,IFERROR(_xlfn.XLOOKUP(_xlpm.ai_test,BJ15:BJ62,ROW(BJ15:BJ62),0,1),IFERROR(_xlfn.XLOOKUP(_xlpm.ai_test,BK15:BK62,ROW(BK15:BK62),0,1),_xlfn.XLOOKUP(_xlpm.ai_test,BL15:BL62,ROW(BL15:BL62),0,1))),_xlpm.p,_xlpm.r-MIN(ROW(BJ15:BJ62))+1,_xlpm.f,INDEX(BM15:BM62,_xlpm.p),_xlpm.u,INDEX(BN15:BN62,_xlpm.p),_xlpm.s,INDEX(BP15:BP62,_xlpm.p),_xlpm.q,N(AU72)/_xlpm.f,IF(_xlpm.q&gt;=_xlpm.s,ROUND(_xlpm.q,1)&amp;" "&amp;_xlpm.ai_test&amp;" = "&amp;ROUND(_xlpm.q*_xlpm.f,1)&amp;" "&amp;_xlpm.u,ROUND(_xlpm.q,1)&amp;" "&amp;_xlpm.ai_test)),""),""))))</f>
        <v>0</v>
      </c>
      <c r="AX72" s="1055"/>
      <c r="AY72" s="1042">
        <f t="shared" si="25"/>
        <v>0</v>
      </c>
      <c r="AZ72" s="1043" t="str">
        <f t="shared" si="26"/>
        <v/>
      </c>
      <c r="BA72" s="1044">
        <f t="shared" si="32"/>
        <v>0</v>
      </c>
      <c r="BB72" s="1045" t="str">
        <f t="shared" si="27"/>
        <v/>
      </c>
      <c r="BC72" s="1046">
        <v>1.5</v>
      </c>
      <c r="BD72" s="1047">
        <f t="shared" si="34"/>
        <v>0</v>
      </c>
      <c r="BE72" s="1048" t="str">
        <f t="shared" si="29"/>
        <v/>
      </c>
      <c r="BF72" s="262" t="s">
        <v>22</v>
      </c>
      <c r="BG72" s="1027">
        <f t="shared" si="30"/>
        <v>0</v>
      </c>
      <c r="BH72" s="1028">
        <f t="shared" si="31"/>
        <v>0</v>
      </c>
      <c r="BJ72" s="264" t="s">
        <v>1930</v>
      </c>
      <c r="BK72" s="264"/>
      <c r="BL72" s="264"/>
      <c r="BM72" s="264"/>
      <c r="BN72" s="264"/>
      <c r="BO72" s="264"/>
      <c r="BP72" s="264"/>
      <c r="BQ72" s="264"/>
      <c r="BR72"/>
      <c r="BS72"/>
      <c r="BT72"/>
      <c r="BU72"/>
      <c r="BV72"/>
      <c r="BW72"/>
      <c r="BX72" s="964" t="str">
        <f t="shared" si="41"/>
        <v>►</v>
      </c>
      <c r="BY72" s="861"/>
      <c r="BZ72" s="849"/>
      <c r="CA72" s="853"/>
      <c r="CB72" s="853"/>
      <c r="CC72" s="853"/>
      <c r="CD72" s="962"/>
      <c r="DC72" s="3">
        <v>1</v>
      </c>
    </row>
    <row r="73" spans="1:107" s="701" customFormat="1" ht="21" customHeight="1" thickBot="1">
      <c r="A73" s="941" t="s">
        <v>22</v>
      </c>
      <c r="B73" s="957" t="str">
        <f t="shared" si="40"/>
        <v>►</v>
      </c>
      <c r="C73" s="999" cm="1">
        <f t="array" ref="C73">SUMPRODUCT(LEN(D73:J73))</f>
        <v>0</v>
      </c>
      <c r="D73" s="201"/>
      <c r="E73" s="206"/>
      <c r="F73" s="206"/>
      <c r="G73" s="206"/>
      <c r="H73" s="206"/>
      <c r="I73" s="206"/>
      <c r="J73" s="207"/>
      <c r="K73" s="455" t="s">
        <v>22</v>
      </c>
      <c r="L73" s="115" t="s">
        <v>16</v>
      </c>
      <c r="M73" s="3141"/>
      <c r="N73" s="3142"/>
      <c r="O73" s="3141"/>
      <c r="P73" s="3143"/>
      <c r="Q73" s="3144"/>
      <c r="R73" s="3145"/>
      <c r="S73" s="3146"/>
      <c r="T73" s="3147"/>
      <c r="U73" s="3148"/>
      <c r="V73" s="3149"/>
      <c r="W73" s="2109"/>
      <c r="X73" s="3150"/>
      <c r="Y73" s="117"/>
      <c r="Z73" s="3151"/>
      <c r="AA73" s="3152"/>
      <c r="AB73" s="3153"/>
      <c r="AC73" s="3154"/>
      <c r="AD73" s="119"/>
      <c r="AE73" s="262" t="s">
        <v>22</v>
      </c>
      <c r="AF73" s="1035" t="str">
        <f t="shared" si="15"/>
        <v>►</v>
      </c>
      <c r="AG73" s="1036" t="str">
        <f t="shared" si="16"/>
        <v/>
      </c>
      <c r="AH73" s="1037" t="str">
        <f t="shared" si="17"/>
        <v/>
      </c>
      <c r="AI73" s="1036" t="str">
        <f t="shared" si="18"/>
        <v/>
      </c>
      <c r="AJ73" s="1037" t="str">
        <f t="shared" si="19"/>
        <v/>
      </c>
      <c r="AK73" s="1037">
        <f>IF(AND(L73="A",COUNTIF(BJ15:BL62,TRIM(U73))&gt;0),1,0)</f>
        <v>0</v>
      </c>
      <c r="AL73" s="1630" t="str" cm="1">
        <f t="array" ref="AL73">IF(AF73&lt;&gt;"A","",IFERROR((IFERROR(_xlfn.XLOOKUP(TRIM(SUBSTITUTE(U73,CHAR(160)," ")),BJ15:BJ62,BM15:BM62),IFERROR(_xlfn.XLOOKUP(TRIM(SUBSTITUTE(U73,CHAR(160)," ")),BK15:BK62,BM15:BM62),_xlfn.XLOOKUP(TRIM(SUBSTITUTE(U73,CHAR(160)," ")),BL15:BL62,BM15:BM62))))*T73*IF(ISBLANK(Q73),1,Q73)+IFERROR(_xlfn.XLOOKUP("RECHERCHEX",TRIM(L73:AD73),L73:AD73),0),0))</f>
        <v/>
      </c>
      <c r="AM73" s="1038">
        <f t="shared" si="20"/>
        <v>0</v>
      </c>
      <c r="AN73" s="1627" t="str">
        <f t="shared" si="36"/>
        <v/>
      </c>
      <c r="AO73" s="1039">
        <f t="shared" si="22"/>
        <v>0</v>
      </c>
      <c r="AP73" s="1039">
        <f t="shared" si="23"/>
        <v>0</v>
      </c>
      <c r="AQ73" s="1052">
        <f>IF(AO73&gt;0,AS9,0)</f>
        <v>0</v>
      </c>
      <c r="AR73" s="1626" t="str">
        <f>IF(TRIM(AG73)="▼ recette suivante", AG73, IF(AQ73&gt;0, IF(AT9&lt;&gt;"", AT9&amp;"-ou.or.o ❾ + or - &gt;", ""), ""))</f>
        <v/>
      </c>
      <c r="AS73" s="1629"/>
      <c r="AT73" s="1041"/>
      <c r="AU73" s="1053">
        <f t="shared" si="24"/>
        <v>0</v>
      </c>
      <c r="AV73" s="1054">
        <f>IF(AK73,IF(OR(AU73="",N(AU73)&lt;=0.000000001),"",_xlfn.XLOOKUP(AJ73,BJ15:BJ62,BN15:BN62,_xlfn.XLOOKUP(AJ73,BK15:BK62,BN15:BN62,_xlfn.XLOOKUP(AJ73,BL15:BL62,BN15:BN62,"")))),0)</f>
        <v>0</v>
      </c>
      <c r="AW73" s="1067" cm="1">
        <f t="array" ref="AW73">IF(AK73&lt;&gt;1,0,IF(OR(AU73="",N(AU73)&lt;=0.000000001),"",IF(OR(AO73="",N(AO73)&lt;=0.000000001),0,IF(ISNUMBER(AU73),IFERROR(_xlfn.LET(_xlpm.ai_test,TRIM(AJ73),_xlpm.r,IFERROR(_xlfn.XLOOKUP(_xlpm.ai_test,BJ15:BJ62,ROW(BJ15:BJ62),0,1),IFERROR(_xlfn.XLOOKUP(_xlpm.ai_test,BK15:BK62,ROW(BK15:BK62),0,1),_xlfn.XLOOKUP(_xlpm.ai_test,BL15:BL62,ROW(BL15:BL62),0,1))),_xlpm.p,_xlpm.r-MIN(ROW(BJ15:BJ62))+1,_xlpm.f,INDEX(BM15:BM62,_xlpm.p),_xlpm.u,INDEX(BN15:BN62,_xlpm.p),_xlpm.s,INDEX(BP15:BP62,_xlpm.p),_xlpm.q,N(AU73)/_xlpm.f,IF(_xlpm.q&gt;=_xlpm.s,ROUND(_xlpm.q,1)&amp;" "&amp;_xlpm.ai_test&amp;" = "&amp;ROUND(_xlpm.q*_xlpm.f,1)&amp;" "&amp;_xlpm.u,ROUND(_xlpm.q,1)&amp;" "&amp;_xlpm.ai_test)),""),""))))</f>
        <v>0</v>
      </c>
      <c r="AX73" s="1055"/>
      <c r="AY73" s="1053">
        <f t="shared" si="25"/>
        <v>0</v>
      </c>
      <c r="AZ73" s="1054" t="str">
        <f t="shared" si="26"/>
        <v/>
      </c>
      <c r="BA73" s="1056">
        <f t="shared" si="32"/>
        <v>0</v>
      </c>
      <c r="BB73" s="1057" t="str">
        <f t="shared" si="27"/>
        <v/>
      </c>
      <c r="BC73" s="1046">
        <v>1.5</v>
      </c>
      <c r="BD73" s="1058">
        <f t="shared" si="34"/>
        <v>0</v>
      </c>
      <c r="BE73" s="1048" t="str">
        <f t="shared" si="29"/>
        <v/>
      </c>
      <c r="BF73" s="262" t="s">
        <v>22</v>
      </c>
      <c r="BG73" s="1027">
        <f t="shared" si="30"/>
        <v>0</v>
      </c>
      <c r="BH73" s="1028">
        <f t="shared" si="31"/>
        <v>0</v>
      </c>
      <c r="BR73"/>
      <c r="BS73"/>
      <c r="BT73"/>
      <c r="BU73"/>
      <c r="BV73"/>
      <c r="BW73"/>
      <c r="BX73" s="964" t="str">
        <f t="shared" si="41"/>
        <v>►</v>
      </c>
      <c r="BY73" s="1119" t="s">
        <v>875</v>
      </c>
      <c r="BZ73" s="853"/>
      <c r="CA73" s="853"/>
      <c r="CB73" s="853"/>
      <c r="CC73" s="853"/>
      <c r="CD73" s="962"/>
      <c r="DC73" s="3">
        <v>1</v>
      </c>
    </row>
    <row r="74" spans="1:107" s="701" customFormat="1" ht="21" customHeight="1">
      <c r="A74" s="941" t="s">
        <v>22</v>
      </c>
      <c r="B74" s="957" t="str">
        <f t="shared" si="40"/>
        <v>►</v>
      </c>
      <c r="C74" s="999" cm="1">
        <f t="array" ref="C74">SUMPRODUCT(LEN(D74:J74))</f>
        <v>0</v>
      </c>
      <c r="D74" s="201"/>
      <c r="E74" s="206"/>
      <c r="F74" s="206"/>
      <c r="G74" s="206"/>
      <c r="H74" s="206"/>
      <c r="I74" s="206"/>
      <c r="J74" s="207"/>
      <c r="K74" s="455" t="s">
        <v>22</v>
      </c>
      <c r="L74" s="115" t="s">
        <v>16</v>
      </c>
      <c r="M74" s="3141"/>
      <c r="N74" s="3142"/>
      <c r="O74" s="3141"/>
      <c r="P74" s="3143"/>
      <c r="Q74" s="3144"/>
      <c r="R74" s="3145"/>
      <c r="S74" s="3146"/>
      <c r="T74" s="3147"/>
      <c r="U74" s="3148"/>
      <c r="V74" s="3149"/>
      <c r="W74" s="2109"/>
      <c r="X74" s="3150"/>
      <c r="Y74" s="117"/>
      <c r="Z74" s="3151"/>
      <c r="AA74" s="3152"/>
      <c r="AB74" s="3153"/>
      <c r="AC74" s="3154"/>
      <c r="AD74" s="119"/>
      <c r="AE74" s="262" t="s">
        <v>22</v>
      </c>
      <c r="AF74" s="1035" t="str">
        <f t="shared" si="15"/>
        <v>►</v>
      </c>
      <c r="AG74" s="1036" t="str">
        <f t="shared" si="16"/>
        <v/>
      </c>
      <c r="AH74" s="1037" t="str">
        <f t="shared" si="17"/>
        <v/>
      </c>
      <c r="AI74" s="1036" t="str">
        <f t="shared" si="18"/>
        <v/>
      </c>
      <c r="AJ74" s="1037" t="str">
        <f t="shared" si="19"/>
        <v/>
      </c>
      <c r="AK74" s="1037">
        <f>IF(AND(L74="A",COUNTIF(BJ15:BL62,TRIM(U74))&gt;0),1,0)</f>
        <v>0</v>
      </c>
      <c r="AL74" s="1630" t="str" cm="1">
        <f t="array" ref="AL74">IF(AF74&lt;&gt;"A","",IFERROR((IFERROR(_xlfn.XLOOKUP(TRIM(SUBSTITUTE(U74,CHAR(160)," ")),BJ15:BJ62,BM15:BM62),IFERROR(_xlfn.XLOOKUP(TRIM(SUBSTITUTE(U74,CHAR(160)," ")),BK15:BK62,BM15:BM62),_xlfn.XLOOKUP(TRIM(SUBSTITUTE(U74,CHAR(160)," ")),BL15:BL62,BM15:BM62))))*T74*IF(ISBLANK(Q74),1,Q74)+IFERROR(_xlfn.XLOOKUP("RECHERCHEX",TRIM(L74:AD74),L74:AD74),0),0))</f>
        <v/>
      </c>
      <c r="AM74" s="1038">
        <f t="shared" si="20"/>
        <v>0</v>
      </c>
      <c r="AN74" s="1627" t="str">
        <f t="shared" si="36"/>
        <v/>
      </c>
      <c r="AO74" s="1039">
        <f t="shared" si="22"/>
        <v>0</v>
      </c>
      <c r="AP74" s="1039">
        <f t="shared" si="23"/>
        <v>0</v>
      </c>
      <c r="AQ74" s="1040">
        <f>IF(AO74&gt;0,AS9,0)</f>
        <v>0</v>
      </c>
      <c r="AR74" s="1628" t="str">
        <f>IF(TRIM(AG74)="▼ recette suivante", AG74, IF(AQ74&gt;0, IF(AT9&lt;&gt;"", AT9&amp;"-ou.or.o ❾ + or - &gt;", ""), ""))</f>
        <v/>
      </c>
      <c r="AS74" s="1629"/>
      <c r="AT74" s="1041"/>
      <c r="AU74" s="1042">
        <f t="shared" si="24"/>
        <v>0</v>
      </c>
      <c r="AV74" s="1043">
        <f>IF(AK74,IF(OR(AU74="",N(AU74)&lt;=0.000000001),"",_xlfn.XLOOKUP(AJ74,BJ15:BJ62,BN15:BN62,_xlfn.XLOOKUP(AJ74,BK15:BK62,BN15:BN62,_xlfn.XLOOKUP(AJ74,BL15:BL62,BN15:BN62,"")))),0)</f>
        <v>0</v>
      </c>
      <c r="AW74" s="1065" cm="1">
        <f t="array" ref="AW74">IF(AK74&lt;&gt;1,0,IF(OR(AU74="",N(AU74)&lt;=0.000000001),"",IF(OR(AO74="",N(AO74)&lt;=0.000000001),0,IF(ISNUMBER(AU74),IFERROR(_xlfn.LET(_xlpm.ai_test,TRIM(AJ74),_xlpm.r,IFERROR(_xlfn.XLOOKUP(_xlpm.ai_test,BJ15:BJ62,ROW(BJ15:BJ62),0,1),IFERROR(_xlfn.XLOOKUP(_xlpm.ai_test,BK15:BK62,ROW(BK15:BK62),0,1),_xlfn.XLOOKUP(_xlpm.ai_test,BL15:BL62,ROW(BL15:BL62),0,1))),_xlpm.p,_xlpm.r-MIN(ROW(BJ15:BJ62))+1,_xlpm.f,INDEX(BM15:BM62,_xlpm.p),_xlpm.u,INDEX(BN15:BN62,_xlpm.p),_xlpm.s,INDEX(BP15:BP62,_xlpm.p),_xlpm.q,N(AU74)/_xlpm.f,IF(_xlpm.q&gt;=_xlpm.s,ROUND(_xlpm.q,1)&amp;" "&amp;_xlpm.ai_test&amp;" = "&amp;ROUND(_xlpm.q*_xlpm.f,1)&amp;" "&amp;_xlpm.u,ROUND(_xlpm.q,1)&amp;" "&amp;_xlpm.ai_test)),""),""))))</f>
        <v>0</v>
      </c>
      <c r="AX74" s="1055"/>
      <c r="AY74" s="1042">
        <f t="shared" si="25"/>
        <v>0</v>
      </c>
      <c r="AZ74" s="1043" t="str">
        <f t="shared" si="26"/>
        <v/>
      </c>
      <c r="BA74" s="1044">
        <f t="shared" si="32"/>
        <v>0</v>
      </c>
      <c r="BB74" s="1045" t="str">
        <f t="shared" si="27"/>
        <v/>
      </c>
      <c r="BC74" s="1046">
        <v>1.5</v>
      </c>
      <c r="BD74" s="1047">
        <f t="shared" si="34"/>
        <v>0</v>
      </c>
      <c r="BE74" s="1048" t="str">
        <f t="shared" si="29"/>
        <v/>
      </c>
      <c r="BF74" s="262" t="s">
        <v>22</v>
      </c>
      <c r="BG74" s="1027">
        <f t="shared" si="30"/>
        <v>0</v>
      </c>
      <c r="BH74" s="1028">
        <f t="shared" si="31"/>
        <v>0</v>
      </c>
      <c r="BJ74" s="2810" t="s">
        <v>1931</v>
      </c>
      <c r="BK74" s="2811"/>
      <c r="BL74" s="2811"/>
      <c r="BM74" s="2811"/>
      <c r="BN74" s="2811"/>
      <c r="BO74" s="2811"/>
      <c r="BP74" s="2811"/>
      <c r="BQ74" s="2811"/>
      <c r="BR74" s="2811"/>
      <c r="BS74" s="2811"/>
      <c r="BT74" s="2811"/>
      <c r="BU74" s="2811"/>
      <c r="BV74" s="2812"/>
      <c r="BW74"/>
      <c r="BX74" s="964" t="str">
        <f t="shared" si="41"/>
        <v>►</v>
      </c>
      <c r="BY74" s="1120">
        <v>1</v>
      </c>
      <c r="BZ74" s="853"/>
      <c r="CA74" s="853"/>
      <c r="CB74" s="853"/>
      <c r="CC74" s="853"/>
      <c r="CD74" s="962"/>
      <c r="DC74" s="3">
        <v>1</v>
      </c>
    </row>
    <row r="75" spans="1:107" s="701" customFormat="1" ht="21" customHeight="1">
      <c r="A75" s="941" t="s">
        <v>22</v>
      </c>
      <c r="B75" s="957" t="str">
        <f t="shared" si="40"/>
        <v>►</v>
      </c>
      <c r="C75" s="999" cm="1">
        <f t="array" ref="C75">SUMPRODUCT(LEN(D75:J75))</f>
        <v>0</v>
      </c>
      <c r="D75" s="201"/>
      <c r="E75" s="206"/>
      <c r="F75" s="206"/>
      <c r="G75" s="206"/>
      <c r="H75" s="206"/>
      <c r="I75" s="206"/>
      <c r="J75" s="207"/>
      <c r="K75" s="455" t="s">
        <v>22</v>
      </c>
      <c r="L75" s="115" t="s">
        <v>16</v>
      </c>
      <c r="M75" s="3141"/>
      <c r="N75" s="3142"/>
      <c r="O75" s="3141"/>
      <c r="P75" s="3143"/>
      <c r="Q75" s="3144"/>
      <c r="R75" s="3145"/>
      <c r="S75" s="3146"/>
      <c r="T75" s="3147"/>
      <c r="U75" s="3148"/>
      <c r="V75" s="3149"/>
      <c r="W75" s="2109"/>
      <c r="X75" s="3150"/>
      <c r="Y75" s="117"/>
      <c r="Z75" s="3151"/>
      <c r="AA75" s="3152"/>
      <c r="AB75" s="3153"/>
      <c r="AC75" s="3154"/>
      <c r="AD75" s="119"/>
      <c r="AE75" s="262" t="s">
        <v>22</v>
      </c>
      <c r="AF75" s="1035" t="str">
        <f t="shared" si="15"/>
        <v>►</v>
      </c>
      <c r="AG75" s="1036" t="str">
        <f t="shared" si="16"/>
        <v/>
      </c>
      <c r="AH75" s="1037" t="str">
        <f t="shared" si="17"/>
        <v/>
      </c>
      <c r="AI75" s="1036" t="str">
        <f t="shared" si="18"/>
        <v/>
      </c>
      <c r="AJ75" s="1037" t="str">
        <f t="shared" si="19"/>
        <v/>
      </c>
      <c r="AK75" s="1037">
        <f>IF(AND(L75="A",COUNTIF(BJ15:BL62,TRIM(U75))&gt;0),1,0)</f>
        <v>0</v>
      </c>
      <c r="AL75" s="1630" t="str" cm="1">
        <f t="array" ref="AL75">IF(AF75&lt;&gt;"A","",IFERROR((IFERROR(_xlfn.XLOOKUP(TRIM(SUBSTITUTE(U75,CHAR(160)," ")),BJ15:BJ62,BM15:BM62),IFERROR(_xlfn.XLOOKUP(TRIM(SUBSTITUTE(U75,CHAR(160)," ")),BK15:BK62,BM15:BM62),_xlfn.XLOOKUP(TRIM(SUBSTITUTE(U75,CHAR(160)," ")),BL15:BL62,BM15:BM62))))*T75*IF(ISBLANK(Q75),1,Q75)+IFERROR(_xlfn.XLOOKUP("RECHERCHEX",TRIM(L75:AD75),L75:AD75),0),0))</f>
        <v/>
      </c>
      <c r="AM75" s="1038">
        <f t="shared" si="20"/>
        <v>0</v>
      </c>
      <c r="AN75" s="1627" t="str">
        <f t="shared" si="36"/>
        <v/>
      </c>
      <c r="AO75" s="1039">
        <f t="shared" si="22"/>
        <v>0</v>
      </c>
      <c r="AP75" s="1039">
        <f t="shared" si="23"/>
        <v>0</v>
      </c>
      <c r="AQ75" s="1052">
        <f>IF(AO75&gt;0,AS9,0)</f>
        <v>0</v>
      </c>
      <c r="AR75" s="1626" t="str">
        <f>IF(TRIM(AG75)="▼ recette suivante", AG75, IF(AQ75&gt;0, IF(AT9&lt;&gt;"", AT9&amp;"-ou.or.o ❾ + or - &gt;", ""), ""))</f>
        <v/>
      </c>
      <c r="AS75" s="1629"/>
      <c r="AT75" s="1041"/>
      <c r="AU75" s="1053">
        <f t="shared" si="24"/>
        <v>0</v>
      </c>
      <c r="AV75" s="1054">
        <f>IF(AK75,IF(OR(AU75="",N(AU75)&lt;=0.000000001),"",_xlfn.XLOOKUP(AJ75,BJ15:BJ62,BN15:BN62,_xlfn.XLOOKUP(AJ75,BK15:BK62,BN15:BN62,_xlfn.XLOOKUP(AJ75,BL15:BL62,BN15:BN62,"")))),0)</f>
        <v>0</v>
      </c>
      <c r="AW75" s="1067" cm="1">
        <f t="array" ref="AW75">IF(AK75&lt;&gt;1,0,IF(OR(AU75="",N(AU75)&lt;=0.000000001),"",IF(OR(AO75="",N(AO75)&lt;=0.000000001),0,IF(ISNUMBER(AU75),IFERROR(_xlfn.LET(_xlpm.ai_test,TRIM(AJ75),_xlpm.r,IFERROR(_xlfn.XLOOKUP(_xlpm.ai_test,BJ15:BJ62,ROW(BJ15:BJ62),0,1),IFERROR(_xlfn.XLOOKUP(_xlpm.ai_test,BK15:BK62,ROW(BK15:BK62),0,1),_xlfn.XLOOKUP(_xlpm.ai_test,BL15:BL62,ROW(BL15:BL62),0,1))),_xlpm.p,_xlpm.r-MIN(ROW(BJ15:BJ62))+1,_xlpm.f,INDEX(BM15:BM62,_xlpm.p),_xlpm.u,INDEX(BN15:BN62,_xlpm.p),_xlpm.s,INDEX(BP15:BP62,_xlpm.p),_xlpm.q,N(AU75)/_xlpm.f,IF(_xlpm.q&gt;=_xlpm.s,ROUND(_xlpm.q,1)&amp;" "&amp;_xlpm.ai_test&amp;" = "&amp;ROUND(_xlpm.q*_xlpm.f,1)&amp;" "&amp;_xlpm.u,ROUND(_xlpm.q,1)&amp;" "&amp;_xlpm.ai_test)),""),""))))</f>
        <v>0</v>
      </c>
      <c r="AX75" s="1055"/>
      <c r="AY75" s="1053">
        <f t="shared" si="25"/>
        <v>0</v>
      </c>
      <c r="AZ75" s="1054" t="str">
        <f t="shared" si="26"/>
        <v/>
      </c>
      <c r="BA75" s="1056">
        <f t="shared" si="32"/>
        <v>0</v>
      </c>
      <c r="BB75" s="1057" t="str">
        <f t="shared" si="27"/>
        <v/>
      </c>
      <c r="BC75" s="1046">
        <v>1.5</v>
      </c>
      <c r="BD75" s="1058">
        <f t="shared" si="34"/>
        <v>0</v>
      </c>
      <c r="BE75" s="1048" t="str">
        <f t="shared" si="29"/>
        <v/>
      </c>
      <c r="BF75" s="262" t="s">
        <v>22</v>
      </c>
      <c r="BG75" s="1027">
        <f t="shared" si="30"/>
        <v>0</v>
      </c>
      <c r="BH75" s="1028">
        <f t="shared" si="31"/>
        <v>0</v>
      </c>
      <c r="BJ75" s="2813"/>
      <c r="BK75" s="2814"/>
      <c r="BL75" s="2814"/>
      <c r="BM75" s="2814"/>
      <c r="BN75" s="2814"/>
      <c r="BO75" s="2814"/>
      <c r="BP75" s="2814"/>
      <c r="BQ75" s="2814"/>
      <c r="BR75" s="2814"/>
      <c r="BS75" s="2814"/>
      <c r="BT75" s="2814"/>
      <c r="BU75" s="2814"/>
      <c r="BV75" s="2815"/>
      <c r="BW75"/>
      <c r="BX75" s="964" t="str">
        <f t="shared" si="41"/>
        <v>►</v>
      </c>
      <c r="BY75" s="861" t="s">
        <v>876</v>
      </c>
      <c r="BZ75" s="853"/>
      <c r="CA75" s="853"/>
      <c r="CB75" s="853"/>
      <c r="CC75" s="853"/>
      <c r="CD75" s="962"/>
      <c r="DC75" s="3">
        <v>1</v>
      </c>
    </row>
    <row r="76" spans="1:107" s="701" customFormat="1" ht="21" customHeight="1">
      <c r="A76" s="941" t="s">
        <v>22</v>
      </c>
      <c r="B76" s="957" t="str">
        <f t="shared" si="40"/>
        <v>►</v>
      </c>
      <c r="C76" s="999" cm="1">
        <f t="array" ref="C76">SUMPRODUCT(LEN(D76:J76))</f>
        <v>0</v>
      </c>
      <c r="D76" s="201"/>
      <c r="E76" s="206"/>
      <c r="F76" s="206"/>
      <c r="G76" s="206"/>
      <c r="H76" s="206"/>
      <c r="I76" s="206"/>
      <c r="J76" s="207"/>
      <c r="K76" s="455" t="s">
        <v>22</v>
      </c>
      <c r="L76" s="115" t="s">
        <v>16</v>
      </c>
      <c r="M76" s="3141"/>
      <c r="N76" s="3142"/>
      <c r="O76" s="3141"/>
      <c r="P76" s="3143"/>
      <c r="Q76" s="3144"/>
      <c r="R76" s="3145"/>
      <c r="S76" s="3146"/>
      <c r="T76" s="3147"/>
      <c r="U76" s="3148"/>
      <c r="V76" s="3149"/>
      <c r="W76" s="2109"/>
      <c r="X76" s="3150"/>
      <c r="Y76" s="117"/>
      <c r="Z76" s="3151"/>
      <c r="AA76" s="3152"/>
      <c r="AB76" s="3153"/>
      <c r="AC76" s="3154"/>
      <c r="AD76" s="119"/>
      <c r="AE76" s="262" t="s">
        <v>22</v>
      </c>
      <c r="AF76" s="1035" t="str">
        <f t="shared" si="15"/>
        <v>►</v>
      </c>
      <c r="AG76" s="1036" t="str">
        <f t="shared" si="16"/>
        <v/>
      </c>
      <c r="AH76" s="1037" t="str">
        <f t="shared" si="17"/>
        <v/>
      </c>
      <c r="AI76" s="1036" t="str">
        <f t="shared" si="18"/>
        <v/>
      </c>
      <c r="AJ76" s="1037" t="str">
        <f t="shared" si="19"/>
        <v/>
      </c>
      <c r="AK76" s="1037">
        <f>IF(AND(L76="A",COUNTIF(BJ15:BL62,TRIM(U76))&gt;0),1,0)</f>
        <v>0</v>
      </c>
      <c r="AL76" s="1630" t="str" cm="1">
        <f t="array" ref="AL76">IF(AF76&lt;&gt;"A","",IFERROR((IFERROR(_xlfn.XLOOKUP(TRIM(SUBSTITUTE(U76,CHAR(160)," ")),BJ15:BJ62,BM15:BM62),IFERROR(_xlfn.XLOOKUP(TRIM(SUBSTITUTE(U76,CHAR(160)," ")),BK15:BK62,BM15:BM62),_xlfn.XLOOKUP(TRIM(SUBSTITUTE(U76,CHAR(160)," ")),BL15:BL62,BM15:BM62))))*T76*IF(ISBLANK(Q76),1,Q76)+IFERROR(_xlfn.XLOOKUP("RECHERCHEX",TRIM(L76:AD76),L76:AD76),0),0))</f>
        <v/>
      </c>
      <c r="AM76" s="1038">
        <f t="shared" si="20"/>
        <v>0</v>
      </c>
      <c r="AN76" s="1627" t="str">
        <f t="shared" si="36"/>
        <v/>
      </c>
      <c r="AO76" s="1039">
        <f t="shared" si="22"/>
        <v>0</v>
      </c>
      <c r="AP76" s="1039">
        <f t="shared" si="23"/>
        <v>0</v>
      </c>
      <c r="AQ76" s="1040">
        <f>IF(AO76&gt;0,AS9,0)</f>
        <v>0</v>
      </c>
      <c r="AR76" s="1628" t="str">
        <f>IF(TRIM(AG76)="▼ recette suivante", AG76, IF(AQ76&gt;0, IF(AT9&lt;&gt;"", AT9&amp;"-ou.or.o ❾ + or - &gt;", ""), ""))</f>
        <v/>
      </c>
      <c r="AS76" s="1629"/>
      <c r="AT76" s="1041"/>
      <c r="AU76" s="1042">
        <f t="shared" si="24"/>
        <v>0</v>
      </c>
      <c r="AV76" s="1043">
        <f>IF(AK76,IF(OR(AU76="",N(AU76)&lt;=0.000000001),"",_xlfn.XLOOKUP(AJ76,BJ15:BJ62,BN15:BN62,_xlfn.XLOOKUP(AJ76,BK15:BK62,BN15:BN62,_xlfn.XLOOKUP(AJ76,BL15:BL62,BN15:BN62,"")))),0)</f>
        <v>0</v>
      </c>
      <c r="AW76" s="1065" cm="1">
        <f t="array" ref="AW76">IF(AK76&lt;&gt;1,0,IF(OR(AU76="",N(AU76)&lt;=0.000000001),"",IF(OR(AO76="",N(AO76)&lt;=0.000000001),0,IF(ISNUMBER(AU76),IFERROR(_xlfn.LET(_xlpm.ai_test,TRIM(AJ76),_xlpm.r,IFERROR(_xlfn.XLOOKUP(_xlpm.ai_test,BJ15:BJ62,ROW(BJ15:BJ62),0,1),IFERROR(_xlfn.XLOOKUP(_xlpm.ai_test,BK15:BK62,ROW(BK15:BK62),0,1),_xlfn.XLOOKUP(_xlpm.ai_test,BL15:BL62,ROW(BL15:BL62),0,1))),_xlpm.p,_xlpm.r-MIN(ROW(BJ15:BJ62))+1,_xlpm.f,INDEX(BM15:BM62,_xlpm.p),_xlpm.u,INDEX(BN15:BN62,_xlpm.p),_xlpm.s,INDEX(BP15:BP62,_xlpm.p),_xlpm.q,N(AU76)/_xlpm.f,IF(_xlpm.q&gt;=_xlpm.s,ROUND(_xlpm.q,1)&amp;" "&amp;_xlpm.ai_test&amp;" = "&amp;ROUND(_xlpm.q*_xlpm.f,1)&amp;" "&amp;_xlpm.u,ROUND(_xlpm.q,1)&amp;" "&amp;_xlpm.ai_test)),""),""))))</f>
        <v>0</v>
      </c>
      <c r="AX76" s="1055"/>
      <c r="AY76" s="1042">
        <f t="shared" si="25"/>
        <v>0</v>
      </c>
      <c r="AZ76" s="1043" t="str">
        <f t="shared" si="26"/>
        <v/>
      </c>
      <c r="BA76" s="1044">
        <f t="shared" si="32"/>
        <v>0</v>
      </c>
      <c r="BB76" s="1045" t="str">
        <f t="shared" si="27"/>
        <v/>
      </c>
      <c r="BC76" s="1046">
        <v>1.5</v>
      </c>
      <c r="BD76" s="1047">
        <f t="shared" si="34"/>
        <v>0</v>
      </c>
      <c r="BE76" s="1048" t="str">
        <f t="shared" si="29"/>
        <v/>
      </c>
      <c r="BF76" s="262" t="s">
        <v>22</v>
      </c>
      <c r="BG76" s="1027">
        <f t="shared" si="30"/>
        <v>0</v>
      </c>
      <c r="BH76" s="1028">
        <f t="shared" si="31"/>
        <v>0</v>
      </c>
      <c r="BJ76" s="701" t="s">
        <v>2598</v>
      </c>
      <c r="BW76"/>
      <c r="BX76" s="964" t="str">
        <f t="shared" si="41"/>
        <v>►</v>
      </c>
      <c r="BY76" s="862" t="s">
        <v>877</v>
      </c>
      <c r="BZ76" s="853"/>
      <c r="CA76" s="853"/>
      <c r="CB76" s="853"/>
      <c r="CC76" s="853"/>
      <c r="CD76" s="962"/>
      <c r="DC76" s="3">
        <v>1</v>
      </c>
    </row>
    <row r="77" spans="1:107" s="701" customFormat="1" ht="21" customHeight="1">
      <c r="A77" s="941" t="s">
        <v>22</v>
      </c>
      <c r="B77" s="957" t="str">
        <f t="shared" si="40"/>
        <v>►</v>
      </c>
      <c r="C77" s="999" cm="1">
        <f t="array" ref="C77">SUMPRODUCT(LEN(D77:J77))</f>
        <v>0</v>
      </c>
      <c r="D77" s="201"/>
      <c r="E77" s="206"/>
      <c r="F77" s="206"/>
      <c r="G77" s="206"/>
      <c r="H77" s="206"/>
      <c r="I77" s="206"/>
      <c r="J77" s="207"/>
      <c r="K77" s="455" t="s">
        <v>22</v>
      </c>
      <c r="L77" s="115" t="s">
        <v>16</v>
      </c>
      <c r="M77" s="3141"/>
      <c r="N77" s="3142"/>
      <c r="O77" s="3141"/>
      <c r="P77" s="3143"/>
      <c r="Q77" s="3144"/>
      <c r="R77" s="3145"/>
      <c r="S77" s="3146"/>
      <c r="T77" s="3147"/>
      <c r="U77" s="3148"/>
      <c r="V77" s="3149"/>
      <c r="W77" s="2109"/>
      <c r="X77" s="3150"/>
      <c r="Y77" s="117"/>
      <c r="Z77" s="3151"/>
      <c r="AA77" s="3152"/>
      <c r="AB77" s="3153"/>
      <c r="AC77" s="3154"/>
      <c r="AD77" s="119"/>
      <c r="AE77" s="262" t="s">
        <v>22</v>
      </c>
      <c r="AF77" s="1035" t="str">
        <f t="shared" si="15"/>
        <v>►</v>
      </c>
      <c r="AG77" s="1036" t="str">
        <f t="shared" si="16"/>
        <v/>
      </c>
      <c r="AH77" s="1037" t="str">
        <f t="shared" si="17"/>
        <v/>
      </c>
      <c r="AI77" s="1036" t="str">
        <f t="shared" si="18"/>
        <v/>
      </c>
      <c r="AJ77" s="1037" t="str">
        <f t="shared" si="19"/>
        <v/>
      </c>
      <c r="AK77" s="1037">
        <f>IF(AND(L77="A",COUNTIF(BJ15:BL62,TRIM(U77))&gt;0),1,0)</f>
        <v>0</v>
      </c>
      <c r="AL77" s="1630" t="str" cm="1">
        <f t="array" ref="AL77">IF(AF77&lt;&gt;"A","",IFERROR((IFERROR(_xlfn.XLOOKUP(TRIM(SUBSTITUTE(U77,CHAR(160)," ")),BJ15:BJ62,BM15:BM62),IFERROR(_xlfn.XLOOKUP(TRIM(SUBSTITUTE(U77,CHAR(160)," ")),BK15:BK62,BM15:BM62),_xlfn.XLOOKUP(TRIM(SUBSTITUTE(U77,CHAR(160)," ")),BL15:BL62,BM15:BM62))))*T77*IF(ISBLANK(Q77),1,Q77)+IFERROR(_xlfn.XLOOKUP("RECHERCHEX",TRIM(L77:AD77),L77:AD77),0),0))</f>
        <v/>
      </c>
      <c r="AM77" s="1038">
        <f t="shared" si="20"/>
        <v>0</v>
      </c>
      <c r="AN77" s="1627" t="str">
        <f t="shared" si="36"/>
        <v/>
      </c>
      <c r="AO77" s="1039">
        <f t="shared" si="22"/>
        <v>0</v>
      </c>
      <c r="AP77" s="1039">
        <f t="shared" si="23"/>
        <v>0</v>
      </c>
      <c r="AQ77" s="1052">
        <f>IF(AO77&gt;0,AS9,0)</f>
        <v>0</v>
      </c>
      <c r="AR77" s="1626" t="str">
        <f>IF(TRIM(AG77)="▼ recette suivante", AG77, IF(AQ77&gt;0, IF(AT9&lt;&gt;"", AT9&amp;"-ou.or.o ❾ + or - &gt;", ""), ""))</f>
        <v/>
      </c>
      <c r="AS77" s="1629"/>
      <c r="AT77" s="1041"/>
      <c r="AU77" s="1053">
        <f t="shared" si="24"/>
        <v>0</v>
      </c>
      <c r="AV77" s="1054">
        <f>IF(AK77,IF(OR(AU77="",N(AU77)&lt;=0.000000001),"",_xlfn.XLOOKUP(AJ77,BJ15:BJ62,BN15:BN62,_xlfn.XLOOKUP(AJ77,BK15:BK62,BN15:BN62,_xlfn.XLOOKUP(AJ77,BL15:BL62,BN15:BN62,"")))),0)</f>
        <v>0</v>
      </c>
      <c r="AW77" s="1067" cm="1">
        <f t="array" ref="AW77">IF(AK77&lt;&gt;1,0,IF(OR(AU77="",N(AU77)&lt;=0.000000001),"",IF(OR(AO77="",N(AO77)&lt;=0.000000001),0,IF(ISNUMBER(AU77),IFERROR(_xlfn.LET(_xlpm.ai_test,TRIM(AJ77),_xlpm.r,IFERROR(_xlfn.XLOOKUP(_xlpm.ai_test,BJ15:BJ62,ROW(BJ15:BJ62),0,1),IFERROR(_xlfn.XLOOKUP(_xlpm.ai_test,BK15:BK62,ROW(BK15:BK62),0,1),_xlfn.XLOOKUP(_xlpm.ai_test,BL15:BL62,ROW(BL15:BL62),0,1))),_xlpm.p,_xlpm.r-MIN(ROW(BJ15:BJ62))+1,_xlpm.f,INDEX(BM15:BM62,_xlpm.p),_xlpm.u,INDEX(BN15:BN62,_xlpm.p),_xlpm.s,INDEX(BP15:BP62,_xlpm.p),_xlpm.q,N(AU77)/_xlpm.f,IF(_xlpm.q&gt;=_xlpm.s,ROUND(_xlpm.q,1)&amp;" "&amp;_xlpm.ai_test&amp;" = "&amp;ROUND(_xlpm.q*_xlpm.f,1)&amp;" "&amp;_xlpm.u,ROUND(_xlpm.q,1)&amp;" "&amp;_xlpm.ai_test)),""),""))))</f>
        <v>0</v>
      </c>
      <c r="AX77" s="1055"/>
      <c r="AY77" s="1053">
        <f t="shared" si="25"/>
        <v>0</v>
      </c>
      <c r="AZ77" s="1054" t="str">
        <f t="shared" si="26"/>
        <v/>
      </c>
      <c r="BA77" s="1056">
        <f t="shared" si="32"/>
        <v>0</v>
      </c>
      <c r="BB77" s="1057" t="str">
        <f t="shared" si="27"/>
        <v/>
      </c>
      <c r="BC77" s="1046">
        <v>1.5</v>
      </c>
      <c r="BD77" s="1058">
        <f t="shared" si="34"/>
        <v>0</v>
      </c>
      <c r="BE77" s="1048" t="str">
        <f t="shared" si="29"/>
        <v/>
      </c>
      <c r="BF77" s="262" t="s">
        <v>22</v>
      </c>
      <c r="BG77" s="1027">
        <f t="shared" si="30"/>
        <v>0</v>
      </c>
      <c r="BH77" s="1028">
        <f t="shared" si="31"/>
        <v>0</v>
      </c>
      <c r="BJ77" s="160" t="s">
        <v>147</v>
      </c>
      <c r="BK77" s="116" t="s">
        <v>102</v>
      </c>
      <c r="BL77" s="161" t="s">
        <v>148</v>
      </c>
      <c r="BM77" s="162" t="s">
        <v>149</v>
      </c>
      <c r="BN77" s="130" t="s">
        <v>150</v>
      </c>
      <c r="BO77" s="130" t="s">
        <v>111</v>
      </c>
      <c r="BP77" s="104" t="s">
        <v>0</v>
      </c>
      <c r="BQ77" s="104" t="s">
        <v>99</v>
      </c>
      <c r="BR77" s="104" t="s">
        <v>151</v>
      </c>
      <c r="BS77" s="104" t="s">
        <v>152</v>
      </c>
      <c r="BT77" s="121" t="s">
        <v>106</v>
      </c>
      <c r="BU77" s="121" t="s">
        <v>153</v>
      </c>
      <c r="BV77" s="163" t="s">
        <v>154</v>
      </c>
      <c r="BW77"/>
      <c r="BX77" s="964" t="str">
        <f t="shared" si="41"/>
        <v>►</v>
      </c>
      <c r="BY77" s="1120">
        <v>1</v>
      </c>
      <c r="BZ77" s="853"/>
      <c r="CA77" s="853"/>
      <c r="CB77" s="853"/>
      <c r="CC77" s="853"/>
      <c r="CD77" s="962"/>
      <c r="DC77" s="3">
        <v>1</v>
      </c>
    </row>
    <row r="78" spans="1:107" s="701" customFormat="1" ht="21" customHeight="1">
      <c r="A78" s="941" t="s">
        <v>22</v>
      </c>
      <c r="B78" s="957" t="str">
        <f t="shared" si="40"/>
        <v>►</v>
      </c>
      <c r="C78" s="999" cm="1">
        <f t="array" ref="C78">SUMPRODUCT(LEN(D78:J78))</f>
        <v>0</v>
      </c>
      <c r="D78" s="201"/>
      <c r="E78" s="206"/>
      <c r="F78" s="206"/>
      <c r="G78" s="206"/>
      <c r="H78" s="206"/>
      <c r="I78" s="206"/>
      <c r="J78" s="207"/>
      <c r="K78" s="455" t="s">
        <v>22</v>
      </c>
      <c r="L78" s="115" t="s">
        <v>16</v>
      </c>
      <c r="M78" s="3141"/>
      <c r="N78" s="3142"/>
      <c r="O78" s="3141"/>
      <c r="P78" s="3143"/>
      <c r="Q78" s="3144"/>
      <c r="R78" s="3145"/>
      <c r="S78" s="3146"/>
      <c r="T78" s="3147"/>
      <c r="U78" s="3148"/>
      <c r="V78" s="3149"/>
      <c r="W78" s="2109"/>
      <c r="X78" s="3150"/>
      <c r="Y78" s="117"/>
      <c r="Z78" s="3151"/>
      <c r="AA78" s="3152"/>
      <c r="AB78" s="3153"/>
      <c r="AC78" s="3154"/>
      <c r="AD78" s="119"/>
      <c r="AE78" s="262" t="s">
        <v>22</v>
      </c>
      <c r="AF78" s="1035" t="str">
        <f t="shared" si="15"/>
        <v>►</v>
      </c>
      <c r="AG78" s="1036" t="str">
        <f t="shared" si="16"/>
        <v/>
      </c>
      <c r="AH78" s="1037" t="str">
        <f t="shared" si="17"/>
        <v/>
      </c>
      <c r="AI78" s="1036" t="str">
        <f t="shared" si="18"/>
        <v/>
      </c>
      <c r="AJ78" s="1037" t="str">
        <f t="shared" si="19"/>
        <v/>
      </c>
      <c r="AK78" s="1037">
        <f>IF(AND(L78="A",COUNTIF(BJ15:BL62,TRIM(U78))&gt;0),1,0)</f>
        <v>0</v>
      </c>
      <c r="AL78" s="1630" t="str" cm="1">
        <f t="array" ref="AL78">IF(AF78&lt;&gt;"A","",IFERROR((IFERROR(_xlfn.XLOOKUP(TRIM(SUBSTITUTE(U78,CHAR(160)," ")),BJ15:BJ62,BM15:BM62),IFERROR(_xlfn.XLOOKUP(TRIM(SUBSTITUTE(U78,CHAR(160)," ")),BK15:BK62,BM15:BM62),_xlfn.XLOOKUP(TRIM(SUBSTITUTE(U78,CHAR(160)," ")),BL15:BL62,BM15:BM62))))*T78*IF(ISBLANK(Q78),1,Q78)+IFERROR(_xlfn.XLOOKUP("RECHERCHEX",TRIM(L78:AD78),L78:AD78),0),0))</f>
        <v/>
      </c>
      <c r="AM78" s="1038">
        <f t="shared" si="20"/>
        <v>0</v>
      </c>
      <c r="AN78" s="1627" t="str">
        <f t="shared" si="36"/>
        <v/>
      </c>
      <c r="AO78" s="1039">
        <f t="shared" si="22"/>
        <v>0</v>
      </c>
      <c r="AP78" s="1039">
        <f t="shared" si="23"/>
        <v>0</v>
      </c>
      <c r="AQ78" s="1040">
        <f>IF(AO78&gt;0,AS9,0)</f>
        <v>0</v>
      </c>
      <c r="AR78" s="1628" t="str">
        <f>IF(TRIM(AG78)="▼ recette suivante", AG78, IF(AQ78&gt;0, IF(AT9&lt;&gt;"", AT9&amp;"-ou.or.o ❾ + or - &gt;", ""), ""))</f>
        <v/>
      </c>
      <c r="AS78" s="1629"/>
      <c r="AT78" s="1041"/>
      <c r="AU78" s="1042">
        <f t="shared" si="24"/>
        <v>0</v>
      </c>
      <c r="AV78" s="1043">
        <f>IF(AK78,IF(OR(AU78="",N(AU78)&lt;=0.000000001),"",_xlfn.XLOOKUP(AJ78,BJ15:BJ62,BN15:BN62,_xlfn.XLOOKUP(AJ78,BK15:BK62,BN15:BN62,_xlfn.XLOOKUP(AJ78,BL15:BL62,BN15:BN62,"")))),0)</f>
        <v>0</v>
      </c>
      <c r="AW78" s="1065" cm="1">
        <f t="array" ref="AW78">IF(AK78&lt;&gt;1,0,IF(OR(AU78="",N(AU78)&lt;=0.000000001),"",IF(OR(AO78="",N(AO78)&lt;=0.000000001),0,IF(ISNUMBER(AU78),IFERROR(_xlfn.LET(_xlpm.ai_test,TRIM(AJ78),_xlpm.r,IFERROR(_xlfn.XLOOKUP(_xlpm.ai_test,BJ15:BJ62,ROW(BJ15:BJ62),0,1),IFERROR(_xlfn.XLOOKUP(_xlpm.ai_test,BK15:BK62,ROW(BK15:BK62),0,1),_xlfn.XLOOKUP(_xlpm.ai_test,BL15:BL62,ROW(BL15:BL62),0,1))),_xlpm.p,_xlpm.r-MIN(ROW(BJ15:BJ62))+1,_xlpm.f,INDEX(BM15:BM62,_xlpm.p),_xlpm.u,INDEX(BN15:BN62,_xlpm.p),_xlpm.s,INDEX(BP15:BP62,_xlpm.p),_xlpm.q,N(AU78)/_xlpm.f,IF(_xlpm.q&gt;=_xlpm.s,ROUND(_xlpm.q,1)&amp;" "&amp;_xlpm.ai_test&amp;" = "&amp;ROUND(_xlpm.q*_xlpm.f,1)&amp;" "&amp;_xlpm.u,ROUND(_xlpm.q,1)&amp;" "&amp;_xlpm.ai_test)),""),""))))</f>
        <v>0</v>
      </c>
      <c r="AX78" s="1055"/>
      <c r="AY78" s="1042">
        <f t="shared" si="25"/>
        <v>0</v>
      </c>
      <c r="AZ78" s="1043" t="str">
        <f t="shared" si="26"/>
        <v/>
      </c>
      <c r="BA78" s="1044">
        <f t="shared" si="32"/>
        <v>0</v>
      </c>
      <c r="BB78" s="1045" t="str">
        <f t="shared" si="27"/>
        <v/>
      </c>
      <c r="BC78" s="1046">
        <v>1.5</v>
      </c>
      <c r="BD78" s="1047">
        <f t="shared" si="34"/>
        <v>0</v>
      </c>
      <c r="BE78" s="1048" t="str">
        <f t="shared" si="29"/>
        <v/>
      </c>
      <c r="BF78" s="262" t="s">
        <v>22</v>
      </c>
      <c r="BG78" s="1027">
        <f t="shared" si="30"/>
        <v>0</v>
      </c>
      <c r="BH78" s="1028">
        <f t="shared" si="31"/>
        <v>0</v>
      </c>
      <c r="BJ78" s="916">
        <v>1</v>
      </c>
      <c r="BK78" s="917">
        <v>1E-3</v>
      </c>
      <c r="BL78" s="918">
        <v>0</v>
      </c>
      <c r="BM78" s="917">
        <v>0.25</v>
      </c>
      <c r="BN78" s="917">
        <v>0.33332999999999996</v>
      </c>
      <c r="BO78" s="917">
        <v>0.5</v>
      </c>
      <c r="BP78" s="919">
        <v>1</v>
      </c>
      <c r="BQ78" s="919">
        <v>0.1</v>
      </c>
      <c r="BR78" s="919">
        <v>0.01</v>
      </c>
      <c r="BS78" s="919">
        <v>1E-3</v>
      </c>
      <c r="BT78" s="919">
        <v>0.5</v>
      </c>
      <c r="BU78" s="919">
        <v>0.33300000000000002</v>
      </c>
      <c r="BV78" s="920">
        <v>0.2</v>
      </c>
      <c r="BW78"/>
      <c r="BX78" s="964" t="str">
        <f t="shared" si="41"/>
        <v>►</v>
      </c>
      <c r="BY78" s="861" t="s">
        <v>878</v>
      </c>
      <c r="BZ78" s="853"/>
      <c r="CA78" s="853"/>
      <c r="CB78" s="853"/>
      <c r="CC78" s="853"/>
      <c r="CD78" s="962"/>
      <c r="DC78" s="3">
        <v>1</v>
      </c>
    </row>
    <row r="79" spans="1:107" s="701" customFormat="1" ht="21" customHeight="1">
      <c r="A79" s="941" t="s">
        <v>22</v>
      </c>
      <c r="B79" s="957" t="str">
        <f t="shared" si="40"/>
        <v>►</v>
      </c>
      <c r="C79" s="999" cm="1">
        <f t="array" ref="C79">SUMPRODUCT(LEN(D79:J79))</f>
        <v>0</v>
      </c>
      <c r="D79" s="201"/>
      <c r="E79" s="206"/>
      <c r="F79" s="206"/>
      <c r="G79" s="206"/>
      <c r="H79" s="206"/>
      <c r="I79" s="206"/>
      <c r="J79" s="207"/>
      <c r="K79" s="455" t="s">
        <v>22</v>
      </c>
      <c r="L79" s="115" t="s">
        <v>16</v>
      </c>
      <c r="M79" s="3141"/>
      <c r="N79" s="3142"/>
      <c r="O79" s="3141"/>
      <c r="P79" s="3143"/>
      <c r="Q79" s="3144"/>
      <c r="R79" s="3145"/>
      <c r="S79" s="3146"/>
      <c r="T79" s="3147"/>
      <c r="U79" s="3148"/>
      <c r="V79" s="3149"/>
      <c r="W79" s="2109"/>
      <c r="X79" s="3150"/>
      <c r="Y79" s="117"/>
      <c r="Z79" s="3151"/>
      <c r="AA79" s="3152"/>
      <c r="AB79" s="3153"/>
      <c r="AC79" s="3154"/>
      <c r="AD79" s="119"/>
      <c r="AE79" s="262" t="s">
        <v>22</v>
      </c>
      <c r="AF79" s="1035" t="str">
        <f t="shared" si="15"/>
        <v>►</v>
      </c>
      <c r="AG79" s="1036" t="str">
        <f t="shared" si="16"/>
        <v/>
      </c>
      <c r="AH79" s="1037" t="str">
        <f t="shared" si="17"/>
        <v/>
      </c>
      <c r="AI79" s="1036" t="str">
        <f t="shared" si="18"/>
        <v/>
      </c>
      <c r="AJ79" s="1037" t="str">
        <f t="shared" si="19"/>
        <v/>
      </c>
      <c r="AK79" s="1037">
        <f>IF(AND(L79="A",COUNTIF(BJ15:BL62,TRIM(U79))&gt;0),1,0)</f>
        <v>0</v>
      </c>
      <c r="AL79" s="1630" t="str" cm="1">
        <f t="array" ref="AL79">IF(AF79&lt;&gt;"A","",IFERROR((IFERROR(_xlfn.XLOOKUP(TRIM(SUBSTITUTE(U79,CHAR(160)," ")),BJ15:BJ62,BM15:BM62),IFERROR(_xlfn.XLOOKUP(TRIM(SUBSTITUTE(U79,CHAR(160)," ")),BK15:BK62,BM15:BM62),_xlfn.XLOOKUP(TRIM(SUBSTITUTE(U79,CHAR(160)," ")),BL15:BL62,BM15:BM62))))*T79*IF(ISBLANK(Q79),1,Q79)+IFERROR(_xlfn.XLOOKUP("RECHERCHEX",TRIM(L79:AD79),L79:AD79),0),0))</f>
        <v/>
      </c>
      <c r="AM79" s="1038">
        <f t="shared" si="20"/>
        <v>0</v>
      </c>
      <c r="AN79" s="1627" t="str">
        <f t="shared" si="36"/>
        <v/>
      </c>
      <c r="AO79" s="1039">
        <f t="shared" si="22"/>
        <v>0</v>
      </c>
      <c r="AP79" s="1039">
        <f t="shared" si="23"/>
        <v>0</v>
      </c>
      <c r="AQ79" s="1052">
        <f>IF(AO79&gt;0,AS9,0)</f>
        <v>0</v>
      </c>
      <c r="AR79" s="1626" t="str">
        <f>IF(TRIM(AG79)="▼ recette suivante", AG79, IF(AQ79&gt;0, IF(AT9&lt;&gt;"", AT9&amp;"-ou.or.o ❾ + or - &gt;", ""), ""))</f>
        <v/>
      </c>
      <c r="AS79" s="1629"/>
      <c r="AT79" s="1041"/>
      <c r="AU79" s="1053">
        <f t="shared" si="24"/>
        <v>0</v>
      </c>
      <c r="AV79" s="1054">
        <f>IF(AK79,IF(OR(AU79="",N(AU79)&lt;=0.000000001),"",_xlfn.XLOOKUP(AJ79,BJ15:BJ62,BN15:BN62,_xlfn.XLOOKUP(AJ79,BK15:BK62,BN15:BN62,_xlfn.XLOOKUP(AJ79,BL15:BL62,BN15:BN62,"")))),0)</f>
        <v>0</v>
      </c>
      <c r="AW79" s="1067" cm="1">
        <f t="array" ref="AW79">IF(AK79&lt;&gt;1,0,IF(OR(AU79="",N(AU79)&lt;=0.000000001),"",IF(OR(AO79="",N(AO79)&lt;=0.000000001),0,IF(ISNUMBER(AU79),IFERROR(_xlfn.LET(_xlpm.ai_test,TRIM(AJ79),_xlpm.r,IFERROR(_xlfn.XLOOKUP(_xlpm.ai_test,BJ15:BJ62,ROW(BJ15:BJ62),0,1),IFERROR(_xlfn.XLOOKUP(_xlpm.ai_test,BK15:BK62,ROW(BK15:BK62),0,1),_xlfn.XLOOKUP(_xlpm.ai_test,BL15:BL62,ROW(BL15:BL62),0,1))),_xlpm.p,_xlpm.r-MIN(ROW(BJ15:BJ62))+1,_xlpm.f,INDEX(BM15:BM62,_xlpm.p),_xlpm.u,INDEX(BN15:BN62,_xlpm.p),_xlpm.s,INDEX(BP15:BP62,_xlpm.p),_xlpm.q,N(AU79)/_xlpm.f,IF(_xlpm.q&gt;=_xlpm.s,ROUND(_xlpm.q,1)&amp;" "&amp;_xlpm.ai_test&amp;" = "&amp;ROUND(_xlpm.q*_xlpm.f,1)&amp;" "&amp;_xlpm.u,ROUND(_xlpm.q,1)&amp;" "&amp;_xlpm.ai_test)),""),""))))</f>
        <v>0</v>
      </c>
      <c r="AX79" s="1055"/>
      <c r="AY79" s="1053">
        <f t="shared" si="25"/>
        <v>0</v>
      </c>
      <c r="AZ79" s="1054" t="str">
        <f t="shared" si="26"/>
        <v/>
      </c>
      <c r="BA79" s="1056">
        <f t="shared" si="32"/>
        <v>0</v>
      </c>
      <c r="BB79" s="1057" t="str">
        <f t="shared" si="27"/>
        <v/>
      </c>
      <c r="BC79" s="1046">
        <v>1.5</v>
      </c>
      <c r="BD79" s="1058">
        <f t="shared" si="34"/>
        <v>0</v>
      </c>
      <c r="BE79" s="1048" t="str">
        <f t="shared" si="29"/>
        <v/>
      </c>
      <c r="BF79" s="262" t="s">
        <v>22</v>
      </c>
      <c r="BG79" s="1027">
        <f t="shared" si="30"/>
        <v>0</v>
      </c>
      <c r="BH79" s="1028">
        <f t="shared" si="31"/>
        <v>0</v>
      </c>
      <c r="BJ79" s="133" t="s">
        <v>162</v>
      </c>
      <c r="BK79" s="133" t="s">
        <v>163</v>
      </c>
      <c r="BL79" s="161" t="s">
        <v>148</v>
      </c>
      <c r="BM79" s="133" t="s">
        <v>116</v>
      </c>
      <c r="BN79" s="133" t="s">
        <v>164</v>
      </c>
      <c r="BO79" s="133" t="s">
        <v>165</v>
      </c>
      <c r="BP79" s="138" t="s">
        <v>121</v>
      </c>
      <c r="BQ79" s="173" t="s">
        <v>166</v>
      </c>
      <c r="BR79" s="173" t="s">
        <v>167</v>
      </c>
      <c r="BS79" s="121" t="s">
        <v>168</v>
      </c>
      <c r="BT79" s="121" t="s">
        <v>169</v>
      </c>
      <c r="BU79" s="121" t="s">
        <v>107</v>
      </c>
      <c r="BV79" s="174" t="s">
        <v>170</v>
      </c>
      <c r="BW79"/>
      <c r="BX79" s="964" t="str">
        <f t="shared" si="41"/>
        <v>►</v>
      </c>
      <c r="BY79" s="862" t="s">
        <v>879</v>
      </c>
      <c r="BZ79" s="853"/>
      <c r="CA79" s="853"/>
      <c r="CB79" s="853"/>
      <c r="CC79" s="853"/>
      <c r="CD79" s="962"/>
      <c r="CE79"/>
      <c r="CF79"/>
      <c r="CG79"/>
      <c r="CH79"/>
      <c r="CI79"/>
      <c r="CJ79"/>
      <c r="CK79"/>
      <c r="CM79"/>
      <c r="CN79"/>
      <c r="CO79"/>
      <c r="CP79"/>
      <c r="CQ79"/>
      <c r="CR79"/>
      <c r="CS79"/>
      <c r="CU79"/>
      <c r="CV79"/>
      <c r="CW79"/>
      <c r="CX79"/>
      <c r="CY79"/>
      <c r="CZ79"/>
      <c r="DA79"/>
      <c r="DC79" s="3">
        <v>1</v>
      </c>
    </row>
    <row r="80" spans="1:107" s="701" customFormat="1" ht="21" customHeight="1">
      <c r="A80" s="941" t="s">
        <v>22</v>
      </c>
      <c r="B80" s="957" t="str">
        <f t="shared" si="40"/>
        <v>►</v>
      </c>
      <c r="C80" s="999" cm="1">
        <f t="array" ref="C80">SUMPRODUCT(LEN(D80:J80))</f>
        <v>0</v>
      </c>
      <c r="D80" s="201"/>
      <c r="E80" s="206"/>
      <c r="F80" s="206"/>
      <c r="G80" s="206"/>
      <c r="H80" s="206"/>
      <c r="I80" s="206"/>
      <c r="J80" s="207"/>
      <c r="K80" s="455" t="s">
        <v>22</v>
      </c>
      <c r="L80" s="115" t="s">
        <v>16</v>
      </c>
      <c r="M80" s="3141"/>
      <c r="N80" s="3142"/>
      <c r="O80" s="3141"/>
      <c r="P80" s="3143"/>
      <c r="Q80" s="3144"/>
      <c r="R80" s="3145"/>
      <c r="S80" s="3146"/>
      <c r="T80" s="3147"/>
      <c r="U80" s="3148"/>
      <c r="V80" s="3149"/>
      <c r="W80" s="2109"/>
      <c r="X80" s="3150"/>
      <c r="Y80" s="117"/>
      <c r="Z80" s="3151"/>
      <c r="AA80" s="3152"/>
      <c r="AB80" s="3153"/>
      <c r="AC80" s="3154"/>
      <c r="AD80" s="119"/>
      <c r="AE80" s="262" t="s">
        <v>22</v>
      </c>
      <c r="AF80" s="1035" t="str">
        <f t="shared" si="15"/>
        <v>►</v>
      </c>
      <c r="AG80" s="1036" t="str">
        <f t="shared" si="16"/>
        <v/>
      </c>
      <c r="AH80" s="1037" t="str">
        <f t="shared" si="17"/>
        <v/>
      </c>
      <c r="AI80" s="1036" t="str">
        <f t="shared" si="18"/>
        <v/>
      </c>
      <c r="AJ80" s="1037" t="str">
        <f t="shared" si="19"/>
        <v/>
      </c>
      <c r="AK80" s="1037">
        <f>IF(AND(L80="A",COUNTIF(BJ15:BL62,TRIM(U80))&gt;0),1,0)</f>
        <v>0</v>
      </c>
      <c r="AL80" s="1630" t="str" cm="1">
        <f t="array" ref="AL80">IF(AF80&lt;&gt;"A","",IFERROR((IFERROR(_xlfn.XLOOKUP(TRIM(SUBSTITUTE(U80,CHAR(160)," ")),BJ15:BJ62,BM15:BM62),IFERROR(_xlfn.XLOOKUP(TRIM(SUBSTITUTE(U80,CHAR(160)," ")),BK15:BK62,BM15:BM62),_xlfn.XLOOKUP(TRIM(SUBSTITUTE(U80,CHAR(160)," ")),BL15:BL62,BM15:BM62))))*T80*IF(ISBLANK(Q80),1,Q80)+IFERROR(_xlfn.XLOOKUP("RECHERCHEX",TRIM(L80:AD80),L80:AD80),0),0))</f>
        <v/>
      </c>
      <c r="AM80" s="1038">
        <f t="shared" si="20"/>
        <v>0</v>
      </c>
      <c r="AN80" s="1627" t="str">
        <f t="shared" si="36"/>
        <v/>
      </c>
      <c r="AO80" s="1039">
        <f t="shared" si="22"/>
        <v>0</v>
      </c>
      <c r="AP80" s="1039">
        <f t="shared" si="23"/>
        <v>0</v>
      </c>
      <c r="AQ80" s="1040">
        <f>IF(AO80&gt;0,AS9,0)</f>
        <v>0</v>
      </c>
      <c r="AR80" s="1628" t="str">
        <f>IF(TRIM(AG80)="▼ recette suivante", AG80, IF(AQ80&gt;0, IF(AT9&lt;&gt;"", AT9&amp;"-ou.or.o ❾ + or - &gt;", ""), ""))</f>
        <v/>
      </c>
      <c r="AS80" s="1629"/>
      <c r="AT80" s="1041"/>
      <c r="AU80" s="1042">
        <f t="shared" si="24"/>
        <v>0</v>
      </c>
      <c r="AV80" s="1043">
        <f>IF(AK80,IF(OR(AU80="",N(AU80)&lt;=0.000000001),"",_xlfn.XLOOKUP(AJ80,BJ15:BJ62,BN15:BN62,_xlfn.XLOOKUP(AJ80,BK15:BK62,BN15:BN62,_xlfn.XLOOKUP(AJ80,BL15:BL62,BN15:BN62,"")))),0)</f>
        <v>0</v>
      </c>
      <c r="AW80" s="1065" cm="1">
        <f t="array" ref="AW80">IF(AK80&lt;&gt;1,0,IF(OR(AU80="",N(AU80)&lt;=0.000000001),"",IF(OR(AO80="",N(AO80)&lt;=0.000000001),0,IF(ISNUMBER(AU80),IFERROR(_xlfn.LET(_xlpm.ai_test,TRIM(AJ80),_xlpm.r,IFERROR(_xlfn.XLOOKUP(_xlpm.ai_test,BJ15:BJ62,ROW(BJ15:BJ62),0,1),IFERROR(_xlfn.XLOOKUP(_xlpm.ai_test,BK15:BK62,ROW(BK15:BK62),0,1),_xlfn.XLOOKUP(_xlpm.ai_test,BL15:BL62,ROW(BL15:BL62),0,1))),_xlpm.p,_xlpm.r-MIN(ROW(BJ15:BJ62))+1,_xlpm.f,INDEX(BM15:BM62,_xlpm.p),_xlpm.u,INDEX(BN15:BN62,_xlpm.p),_xlpm.s,INDEX(BP15:BP62,_xlpm.p),_xlpm.q,N(AU80)/_xlpm.f,IF(_xlpm.q&gt;=_xlpm.s,ROUND(_xlpm.q,1)&amp;" "&amp;_xlpm.ai_test&amp;" = "&amp;ROUND(_xlpm.q*_xlpm.f,1)&amp;" "&amp;_xlpm.u,ROUND(_xlpm.q,1)&amp;" "&amp;_xlpm.ai_test)),""),""))))</f>
        <v>0</v>
      </c>
      <c r="AX80" s="1055"/>
      <c r="AY80" s="1042">
        <f t="shared" si="25"/>
        <v>0</v>
      </c>
      <c r="AZ80" s="1043" t="str">
        <f t="shared" si="26"/>
        <v/>
      </c>
      <c r="BA80" s="1044">
        <f t="shared" si="32"/>
        <v>0</v>
      </c>
      <c r="BB80" s="1045" t="str">
        <f t="shared" si="27"/>
        <v/>
      </c>
      <c r="BC80" s="1046">
        <v>1.5</v>
      </c>
      <c r="BD80" s="1047">
        <f t="shared" si="34"/>
        <v>0</v>
      </c>
      <c r="BE80" s="1048" t="str">
        <f t="shared" si="29"/>
        <v/>
      </c>
      <c r="BF80" s="262" t="s">
        <v>22</v>
      </c>
      <c r="BG80" s="1027">
        <f t="shared" si="30"/>
        <v>0</v>
      </c>
      <c r="BH80" s="1028">
        <f t="shared" si="31"/>
        <v>0</v>
      </c>
      <c r="BJ80" s="916">
        <v>2.835E-2</v>
      </c>
      <c r="BK80" s="917">
        <v>0.13</v>
      </c>
      <c r="BL80" s="918">
        <v>0</v>
      </c>
      <c r="BM80" s="917">
        <v>0.2</v>
      </c>
      <c r="BN80" s="917">
        <v>0.23</v>
      </c>
      <c r="BO80" s="917">
        <v>0.22500000000000001</v>
      </c>
      <c r="BP80" s="919">
        <v>0.35</v>
      </c>
      <c r="BQ80" s="919">
        <v>5.0000000000000001E-3</v>
      </c>
      <c r="BR80" s="919">
        <v>5.0000000000000001E-3</v>
      </c>
      <c r="BS80" s="919">
        <v>1.4999999999999999E-2</v>
      </c>
      <c r="BT80" s="919">
        <v>0.1</v>
      </c>
      <c r="BU80" s="919">
        <v>0.22500000000000001</v>
      </c>
      <c r="BV80" s="920">
        <v>1E-3</v>
      </c>
      <c r="BW80"/>
      <c r="BX80" s="964" t="str">
        <f t="shared" si="41"/>
        <v>►</v>
      </c>
      <c r="BY80" s="395"/>
      <c r="BZ80" s="395"/>
      <c r="CA80" s="395"/>
      <c r="CB80" s="395"/>
      <c r="CC80" s="395"/>
      <c r="CD80" s="962"/>
      <c r="CE80"/>
      <c r="CF80"/>
      <c r="CG80"/>
      <c r="CH80"/>
      <c r="CI80"/>
      <c r="CJ80"/>
      <c r="CK80"/>
      <c r="CM80"/>
      <c r="CN80"/>
      <c r="CO80"/>
      <c r="CP80"/>
      <c r="CQ80"/>
      <c r="CR80"/>
      <c r="CS80"/>
      <c r="CU80"/>
      <c r="CV80"/>
      <c r="CW80"/>
      <c r="CX80"/>
      <c r="CY80"/>
      <c r="CZ80"/>
      <c r="DA80"/>
      <c r="DC80" s="3">
        <v>1</v>
      </c>
    </row>
    <row r="81" spans="1:107" s="701" customFormat="1" ht="21" customHeight="1" thickBot="1">
      <c r="A81" s="941" t="s">
        <v>22</v>
      </c>
      <c r="B81" s="957" t="str">
        <f t="shared" si="40"/>
        <v>►</v>
      </c>
      <c r="C81" s="999" cm="1">
        <f t="array" ref="C81">SUMPRODUCT(LEN(D81:J81))</f>
        <v>0</v>
      </c>
      <c r="D81" s="201"/>
      <c r="E81" s="206"/>
      <c r="F81" s="206"/>
      <c r="G81" s="206"/>
      <c r="H81" s="206"/>
      <c r="I81" s="206"/>
      <c r="J81" s="207"/>
      <c r="K81" s="455" t="s">
        <v>22</v>
      </c>
      <c r="L81" s="115" t="s">
        <v>16</v>
      </c>
      <c r="M81" s="3141"/>
      <c r="N81" s="3142"/>
      <c r="O81" s="3141"/>
      <c r="P81" s="3143"/>
      <c r="Q81" s="3144"/>
      <c r="R81" s="3145"/>
      <c r="S81" s="3146"/>
      <c r="T81" s="3147"/>
      <c r="U81" s="3148"/>
      <c r="V81" s="3149"/>
      <c r="W81" s="2109"/>
      <c r="X81" s="3150"/>
      <c r="Y81" s="117"/>
      <c r="Z81" s="3151"/>
      <c r="AA81" s="3152"/>
      <c r="AB81" s="3153"/>
      <c r="AC81" s="3154"/>
      <c r="AD81" s="119"/>
      <c r="AE81" s="262" t="s">
        <v>22</v>
      </c>
      <c r="AF81" s="1035" t="str">
        <f t="shared" si="15"/>
        <v>►</v>
      </c>
      <c r="AG81" s="1036" t="str">
        <f t="shared" si="16"/>
        <v/>
      </c>
      <c r="AH81" s="1037" t="str">
        <f t="shared" si="17"/>
        <v/>
      </c>
      <c r="AI81" s="1036" t="str">
        <f t="shared" si="18"/>
        <v/>
      </c>
      <c r="AJ81" s="1037" t="str">
        <f t="shared" si="19"/>
        <v/>
      </c>
      <c r="AK81" s="1037">
        <f>IF(AND(L81="A",COUNTIF(BJ15:BL62,TRIM(U81))&gt;0),1,0)</f>
        <v>0</v>
      </c>
      <c r="AL81" s="1630" t="str" cm="1">
        <f t="array" ref="AL81">IF(AF81&lt;&gt;"A","",IFERROR((IFERROR(_xlfn.XLOOKUP(TRIM(SUBSTITUTE(U81,CHAR(160)," ")),BJ15:BJ62,BM15:BM62),IFERROR(_xlfn.XLOOKUP(TRIM(SUBSTITUTE(U81,CHAR(160)," ")),BK15:BK62,BM15:BM62),_xlfn.XLOOKUP(TRIM(SUBSTITUTE(U81,CHAR(160)," ")),BL15:BL62,BM15:BM62))))*T81*IF(ISBLANK(Q81),1,Q81)+IFERROR(_xlfn.XLOOKUP("RECHERCHEX",TRIM(L81:AD81),L81:AD81),0),0))</f>
        <v/>
      </c>
      <c r="AM81" s="1038">
        <f t="shared" si="20"/>
        <v>0</v>
      </c>
      <c r="AN81" s="1627" t="str">
        <f t="shared" si="36"/>
        <v/>
      </c>
      <c r="AO81" s="1039">
        <f t="shared" si="22"/>
        <v>0</v>
      </c>
      <c r="AP81" s="1039">
        <f t="shared" si="23"/>
        <v>0</v>
      </c>
      <c r="AQ81" s="1052">
        <f>IF(AO81&gt;0,AS9,0)</f>
        <v>0</v>
      </c>
      <c r="AR81" s="1626" t="str">
        <f>IF(TRIM(AG81)="▼ recette suivante", AG81, IF(AQ81&gt;0, IF(AT9&lt;&gt;"", AT9&amp;"-ou.or.o ❾ + or - &gt;", ""), ""))</f>
        <v/>
      </c>
      <c r="AS81" s="1629"/>
      <c r="AT81" s="1041"/>
      <c r="AU81" s="1053">
        <f t="shared" si="24"/>
        <v>0</v>
      </c>
      <c r="AV81" s="1054">
        <f>IF(AK81,IF(OR(AU81="",N(AU81)&lt;=0.000000001),"",_xlfn.XLOOKUP(AJ81,BJ15:BJ62,BN15:BN62,_xlfn.XLOOKUP(AJ81,BK15:BK62,BN15:BN62,_xlfn.XLOOKUP(AJ81,BL15:BL62,BN15:BN62,"")))),0)</f>
        <v>0</v>
      </c>
      <c r="AW81" s="1067" cm="1">
        <f t="array" ref="AW81">IF(AK81&lt;&gt;1,0,IF(OR(AU81="",N(AU81)&lt;=0.000000001),"",IF(OR(AO81="",N(AO81)&lt;=0.000000001),0,IF(ISNUMBER(AU81),IFERROR(_xlfn.LET(_xlpm.ai_test,TRIM(AJ81),_xlpm.r,IFERROR(_xlfn.XLOOKUP(_xlpm.ai_test,BJ15:BJ62,ROW(BJ15:BJ62),0,1),IFERROR(_xlfn.XLOOKUP(_xlpm.ai_test,BK15:BK62,ROW(BK15:BK62),0,1),_xlfn.XLOOKUP(_xlpm.ai_test,BL15:BL62,ROW(BL15:BL62),0,1))),_xlpm.p,_xlpm.r-MIN(ROW(BJ15:BJ62))+1,_xlpm.f,INDEX(BM15:BM62,_xlpm.p),_xlpm.u,INDEX(BN15:BN62,_xlpm.p),_xlpm.s,INDEX(BP15:BP62,_xlpm.p),_xlpm.q,N(AU81)/_xlpm.f,IF(_xlpm.q&gt;=_xlpm.s,ROUND(_xlpm.q,1)&amp;" "&amp;_xlpm.ai_test&amp;" = "&amp;ROUND(_xlpm.q*_xlpm.f,1)&amp;" "&amp;_xlpm.u,ROUND(_xlpm.q,1)&amp;" "&amp;_xlpm.ai_test)),""),""))))</f>
        <v>0</v>
      </c>
      <c r="AX81" s="1055"/>
      <c r="AY81" s="1053">
        <f t="shared" si="25"/>
        <v>0</v>
      </c>
      <c r="AZ81" s="1054" t="str">
        <f t="shared" si="26"/>
        <v/>
      </c>
      <c r="BA81" s="1056">
        <f t="shared" si="32"/>
        <v>0</v>
      </c>
      <c r="BB81" s="1057" t="str">
        <f t="shared" si="27"/>
        <v/>
      </c>
      <c r="BC81" s="1046">
        <v>1.5</v>
      </c>
      <c r="BD81" s="1058">
        <f t="shared" si="34"/>
        <v>0</v>
      </c>
      <c r="BE81" s="1048" t="str">
        <f t="shared" si="29"/>
        <v/>
      </c>
      <c r="BF81" s="262" t="s">
        <v>22</v>
      </c>
      <c r="BG81" s="1027">
        <f t="shared" si="30"/>
        <v>0</v>
      </c>
      <c r="BH81" s="1028">
        <f t="shared" si="31"/>
        <v>0</v>
      </c>
      <c r="BJ81"/>
      <c r="BK81"/>
      <c r="BL81"/>
      <c r="BM81"/>
      <c r="BN81"/>
      <c r="BO81"/>
      <c r="BP81"/>
      <c r="BQ81"/>
      <c r="BR81"/>
      <c r="BS81"/>
      <c r="BT81"/>
      <c r="BU81"/>
      <c r="BV81"/>
      <c r="BW81"/>
      <c r="BX81" s="964" t="str">
        <f t="shared" si="41"/>
        <v>►</v>
      </c>
      <c r="BY81" s="395"/>
      <c r="BZ81" s="395"/>
      <c r="CA81" s="395"/>
      <c r="CB81" s="395"/>
      <c r="CC81" s="395"/>
      <c r="CD81" s="962"/>
      <c r="CE81"/>
      <c r="CF81"/>
      <c r="CG81"/>
      <c r="CH81"/>
      <c r="CI81"/>
      <c r="CJ81"/>
      <c r="CK81"/>
      <c r="CM81"/>
      <c r="CN81"/>
      <c r="CO81"/>
      <c r="CP81"/>
      <c r="CQ81"/>
      <c r="CR81"/>
      <c r="CS81"/>
      <c r="CU81"/>
      <c r="CV81"/>
      <c r="CW81"/>
      <c r="CX81"/>
      <c r="CY81"/>
      <c r="CZ81"/>
      <c r="DA81"/>
      <c r="DC81" s="3">
        <v>1</v>
      </c>
    </row>
    <row r="82" spans="1:107" s="701" customFormat="1" ht="21" customHeight="1">
      <c r="A82" s="941" t="s">
        <v>22</v>
      </c>
      <c r="B82" s="957" t="str">
        <f t="shared" si="40"/>
        <v>►</v>
      </c>
      <c r="C82" s="999" cm="1">
        <f t="array" ref="C82">SUMPRODUCT(LEN(D82:J82))</f>
        <v>0</v>
      </c>
      <c r="D82" s="201"/>
      <c r="E82" s="206"/>
      <c r="F82" s="206"/>
      <c r="G82" s="206"/>
      <c r="H82" s="206"/>
      <c r="I82" s="206"/>
      <c r="J82" s="207"/>
      <c r="K82" s="455" t="s">
        <v>22</v>
      </c>
      <c r="L82" s="115" t="s">
        <v>16</v>
      </c>
      <c r="M82" s="3141"/>
      <c r="N82" s="3142"/>
      <c r="O82" s="3141"/>
      <c r="P82" s="3143"/>
      <c r="Q82" s="3144"/>
      <c r="R82" s="3145"/>
      <c r="S82" s="3146"/>
      <c r="T82" s="3147"/>
      <c r="U82" s="3148"/>
      <c r="V82" s="3149"/>
      <c r="W82" s="2109"/>
      <c r="X82" s="3150"/>
      <c r="Y82" s="117"/>
      <c r="Z82" s="3151"/>
      <c r="AA82" s="3152"/>
      <c r="AB82" s="3153"/>
      <c r="AC82" s="3154"/>
      <c r="AD82" s="119"/>
      <c r="AE82" s="262" t="s">
        <v>22</v>
      </c>
      <c r="AF82" s="1035" t="str">
        <f t="shared" si="15"/>
        <v>►</v>
      </c>
      <c r="AG82" s="1036" t="str">
        <f t="shared" si="16"/>
        <v/>
      </c>
      <c r="AH82" s="1037" t="str">
        <f t="shared" si="17"/>
        <v/>
      </c>
      <c r="AI82" s="1036" t="str">
        <f t="shared" si="18"/>
        <v/>
      </c>
      <c r="AJ82" s="1037" t="str">
        <f t="shared" si="19"/>
        <v/>
      </c>
      <c r="AK82" s="1037">
        <f>IF(AND(L82="A",COUNTIF(BJ15:BL62,TRIM(U82))&gt;0),1,0)</f>
        <v>0</v>
      </c>
      <c r="AL82" s="1630" t="str" cm="1">
        <f t="array" ref="AL82">IF(AF82&lt;&gt;"A","",IFERROR((IFERROR(_xlfn.XLOOKUP(TRIM(SUBSTITUTE(U82,CHAR(160)," ")),BJ15:BJ62,BM15:BM62),IFERROR(_xlfn.XLOOKUP(TRIM(SUBSTITUTE(U82,CHAR(160)," ")),BK15:BK62,BM15:BM62),_xlfn.XLOOKUP(TRIM(SUBSTITUTE(U82,CHAR(160)," ")),BL15:BL62,BM15:BM62))))*T82*IF(ISBLANK(Q82),1,Q82)+IFERROR(_xlfn.XLOOKUP("RECHERCHEX",TRIM(L82:AD82),L82:AD82),0),0))</f>
        <v/>
      </c>
      <c r="AM82" s="1038">
        <f t="shared" si="20"/>
        <v>0</v>
      </c>
      <c r="AN82" s="1627" t="str">
        <f t="shared" si="36"/>
        <v/>
      </c>
      <c r="AO82" s="1039">
        <f t="shared" si="22"/>
        <v>0</v>
      </c>
      <c r="AP82" s="1039">
        <f t="shared" si="23"/>
        <v>0</v>
      </c>
      <c r="AQ82" s="1040">
        <f>IF(AO82&gt;0,AS9,0)</f>
        <v>0</v>
      </c>
      <c r="AR82" s="1628" t="str">
        <f>IF(TRIM(AG82)="▼ recette suivante", AG82, IF(AQ82&gt;0, IF(AT9&lt;&gt;"", AT9&amp;"-ou.or.o ❾ + or - &gt;", ""), ""))</f>
        <v/>
      </c>
      <c r="AS82" s="1629"/>
      <c r="AT82" s="1041"/>
      <c r="AU82" s="1042">
        <f t="shared" si="24"/>
        <v>0</v>
      </c>
      <c r="AV82" s="1043">
        <f>IF(AK82,IF(OR(AU82="",N(AU82)&lt;=0.000000001),"",_xlfn.XLOOKUP(AJ82,BJ15:BJ62,BN15:BN62,_xlfn.XLOOKUP(AJ82,BK15:BK62,BN15:BN62,_xlfn.XLOOKUP(AJ82,BL15:BL62,BN15:BN62,"")))),0)</f>
        <v>0</v>
      </c>
      <c r="AW82" s="1065" cm="1">
        <f t="array" ref="AW82">IF(AK82&lt;&gt;1,0,IF(OR(AU82="",N(AU82)&lt;=0.000000001),"",IF(OR(AO82="",N(AO82)&lt;=0.000000001),0,IF(ISNUMBER(AU82),IFERROR(_xlfn.LET(_xlpm.ai_test,TRIM(AJ82),_xlpm.r,IFERROR(_xlfn.XLOOKUP(_xlpm.ai_test,BJ15:BJ62,ROW(BJ15:BJ62),0,1),IFERROR(_xlfn.XLOOKUP(_xlpm.ai_test,BK15:BK62,ROW(BK15:BK62),0,1),_xlfn.XLOOKUP(_xlpm.ai_test,BL15:BL62,ROW(BL15:BL62),0,1))),_xlpm.p,_xlpm.r-MIN(ROW(BJ15:BJ62))+1,_xlpm.f,INDEX(BM15:BM62,_xlpm.p),_xlpm.u,INDEX(BN15:BN62,_xlpm.p),_xlpm.s,INDEX(BP15:BP62,_xlpm.p),_xlpm.q,N(AU82)/_xlpm.f,IF(_xlpm.q&gt;=_xlpm.s,ROUND(_xlpm.q,1)&amp;" "&amp;_xlpm.ai_test&amp;" = "&amp;ROUND(_xlpm.q*_xlpm.f,1)&amp;" "&amp;_xlpm.u,ROUND(_xlpm.q,1)&amp;" "&amp;_xlpm.ai_test)),""),""))))</f>
        <v>0</v>
      </c>
      <c r="AX82" s="1055"/>
      <c r="AY82" s="1042">
        <f t="shared" si="25"/>
        <v>0</v>
      </c>
      <c r="AZ82" s="1043" t="str">
        <f t="shared" si="26"/>
        <v/>
      </c>
      <c r="BA82" s="1044">
        <f t="shared" si="32"/>
        <v>0</v>
      </c>
      <c r="BB82" s="1045" t="str">
        <f t="shared" si="27"/>
        <v/>
      </c>
      <c r="BC82" s="1046">
        <v>1.5</v>
      </c>
      <c r="BD82" s="1047">
        <f t="shared" si="34"/>
        <v>0</v>
      </c>
      <c r="BE82" s="1048" t="str">
        <f t="shared" si="29"/>
        <v/>
      </c>
      <c r="BF82" s="262" t="s">
        <v>22</v>
      </c>
      <c r="BG82" s="1027">
        <f t="shared" si="30"/>
        <v>0</v>
      </c>
      <c r="BH82" s="1028">
        <f t="shared" si="31"/>
        <v>0</v>
      </c>
      <c r="BJ82" s="2810" t="s">
        <v>1932</v>
      </c>
      <c r="BK82" s="2811"/>
      <c r="BL82" s="2811"/>
      <c r="BM82" s="2811"/>
      <c r="BN82" s="2811"/>
      <c r="BO82" s="2811"/>
      <c r="BP82" s="2811"/>
      <c r="BQ82" s="2811"/>
      <c r="BR82" s="2811"/>
      <c r="BS82" s="2811"/>
      <c r="BT82" s="2811"/>
      <c r="BU82" s="2811"/>
      <c r="BV82" s="2812"/>
      <c r="BW82"/>
      <c r="BX82" s="964" t="str">
        <f t="shared" si="41"/>
        <v>►</v>
      </c>
      <c r="BY82" s="395"/>
      <c r="BZ82" s="395"/>
      <c r="CA82" s="395"/>
      <c r="CB82" s="395"/>
      <c r="CC82" s="395"/>
      <c r="CD82" s="962"/>
      <c r="CE82"/>
      <c r="CF82"/>
      <c r="CG82"/>
      <c r="CH82"/>
      <c r="CI82"/>
      <c r="CJ82"/>
      <c r="CK82"/>
      <c r="CM82"/>
      <c r="CN82"/>
      <c r="CO82"/>
      <c r="CP82"/>
      <c r="CQ82"/>
      <c r="CR82"/>
      <c r="CS82"/>
      <c r="CU82"/>
      <c r="CV82"/>
      <c r="CW82"/>
      <c r="CX82"/>
      <c r="CY82"/>
      <c r="CZ82"/>
      <c r="DA82"/>
      <c r="DC82" s="3">
        <v>1</v>
      </c>
    </row>
    <row r="83" spans="1:107" s="701" customFormat="1" ht="21" customHeight="1">
      <c r="A83" s="941" t="s">
        <v>22</v>
      </c>
      <c r="B83" s="957" t="str">
        <f t="shared" si="40"/>
        <v>►</v>
      </c>
      <c r="C83" s="999" cm="1">
        <f t="array" ref="C83">SUMPRODUCT(LEN(D83:J83))</f>
        <v>0</v>
      </c>
      <c r="D83" s="201"/>
      <c r="E83" s="206"/>
      <c r="F83" s="206"/>
      <c r="G83" s="206"/>
      <c r="H83" s="206"/>
      <c r="I83" s="206"/>
      <c r="J83" s="207"/>
      <c r="K83" s="455" t="s">
        <v>22</v>
      </c>
      <c r="L83" s="115" t="s">
        <v>16</v>
      </c>
      <c r="M83" s="3141"/>
      <c r="N83" s="3142"/>
      <c r="O83" s="3141"/>
      <c r="P83" s="3143"/>
      <c r="Q83" s="3144"/>
      <c r="R83" s="3145"/>
      <c r="S83" s="3146"/>
      <c r="T83" s="3147"/>
      <c r="U83" s="3148"/>
      <c r="V83" s="3149"/>
      <c r="W83" s="2109"/>
      <c r="X83" s="3150"/>
      <c r="Y83" s="117"/>
      <c r="Z83" s="3151"/>
      <c r="AA83" s="3152"/>
      <c r="AB83" s="3153"/>
      <c r="AC83" s="3154"/>
      <c r="AD83" s="119"/>
      <c r="AE83" s="262" t="s">
        <v>22</v>
      </c>
      <c r="AF83" s="1035" t="str">
        <f t="shared" si="15"/>
        <v>►</v>
      </c>
      <c r="AG83" s="1036" t="str">
        <f t="shared" si="16"/>
        <v/>
      </c>
      <c r="AH83" s="1037" t="str">
        <f t="shared" si="17"/>
        <v/>
      </c>
      <c r="AI83" s="1036" t="str">
        <f t="shared" si="18"/>
        <v/>
      </c>
      <c r="AJ83" s="1037" t="str">
        <f t="shared" si="19"/>
        <v/>
      </c>
      <c r="AK83" s="1037">
        <f>IF(AND(L83="A",COUNTIF(BJ15:BL62,TRIM(U83))&gt;0),1,0)</f>
        <v>0</v>
      </c>
      <c r="AL83" s="1630" t="str" cm="1">
        <f t="array" ref="AL83">IF(AF83&lt;&gt;"A","",IFERROR((IFERROR(_xlfn.XLOOKUP(TRIM(SUBSTITUTE(U83,CHAR(160)," ")),BJ15:BJ62,BM15:BM62),IFERROR(_xlfn.XLOOKUP(TRIM(SUBSTITUTE(U83,CHAR(160)," ")),BK15:BK62,BM15:BM62),_xlfn.XLOOKUP(TRIM(SUBSTITUTE(U83,CHAR(160)," ")),BL15:BL62,BM15:BM62))))*T83*IF(ISBLANK(Q83),1,Q83)+IFERROR(_xlfn.XLOOKUP("RECHERCHEX",TRIM(L83:AD83),L83:AD83),0),0))</f>
        <v/>
      </c>
      <c r="AM83" s="1038">
        <f t="shared" si="20"/>
        <v>0</v>
      </c>
      <c r="AN83" s="1627" t="str">
        <f t="shared" si="36"/>
        <v/>
      </c>
      <c r="AO83" s="1039">
        <f t="shared" si="22"/>
        <v>0</v>
      </c>
      <c r="AP83" s="1039">
        <f t="shared" si="23"/>
        <v>0</v>
      </c>
      <c r="AQ83" s="1052">
        <f>IF(AO83&gt;0,AS9,0)</f>
        <v>0</v>
      </c>
      <c r="AR83" s="1626" t="str">
        <f>IF(TRIM(AG83)="▼ recette suivante", AG83, IF(AQ83&gt;0, IF(AT9&lt;&gt;"", AT9&amp;"-ou.or.o ❾ + or - &gt;", ""), ""))</f>
        <v/>
      </c>
      <c r="AS83" s="1629"/>
      <c r="AT83" s="1041"/>
      <c r="AU83" s="1053">
        <f t="shared" si="24"/>
        <v>0</v>
      </c>
      <c r="AV83" s="1054">
        <f>IF(AK83,IF(OR(AU83="",N(AU83)&lt;=0.000000001),"",_xlfn.XLOOKUP(AJ83,BJ15:BJ62,BN15:BN62,_xlfn.XLOOKUP(AJ83,BK15:BK62,BN15:BN62,_xlfn.XLOOKUP(AJ83,BL15:BL62,BN15:BN62,"")))),0)</f>
        <v>0</v>
      </c>
      <c r="AW83" s="1067" cm="1">
        <f t="array" ref="AW83">IF(AK83&lt;&gt;1,0,IF(OR(AU83="",N(AU83)&lt;=0.000000001),"",IF(OR(AO83="",N(AO83)&lt;=0.000000001),0,IF(ISNUMBER(AU83),IFERROR(_xlfn.LET(_xlpm.ai_test,TRIM(AJ83),_xlpm.r,IFERROR(_xlfn.XLOOKUP(_xlpm.ai_test,BJ15:BJ62,ROW(BJ15:BJ62),0,1),IFERROR(_xlfn.XLOOKUP(_xlpm.ai_test,BK15:BK62,ROW(BK15:BK62),0,1),_xlfn.XLOOKUP(_xlpm.ai_test,BL15:BL62,ROW(BL15:BL62),0,1))),_xlpm.p,_xlpm.r-MIN(ROW(BJ15:BJ62))+1,_xlpm.f,INDEX(BM15:BM62,_xlpm.p),_xlpm.u,INDEX(BN15:BN62,_xlpm.p),_xlpm.s,INDEX(BP15:BP62,_xlpm.p),_xlpm.q,N(AU83)/_xlpm.f,IF(_xlpm.q&gt;=_xlpm.s,ROUND(_xlpm.q,1)&amp;" "&amp;_xlpm.ai_test&amp;" = "&amp;ROUND(_xlpm.q*_xlpm.f,1)&amp;" "&amp;_xlpm.u,ROUND(_xlpm.q,1)&amp;" "&amp;_xlpm.ai_test)),""),""))))</f>
        <v>0</v>
      </c>
      <c r="AX83" s="1055"/>
      <c r="AY83" s="1053">
        <f t="shared" si="25"/>
        <v>0</v>
      </c>
      <c r="AZ83" s="1054" t="str">
        <f t="shared" si="26"/>
        <v/>
      </c>
      <c r="BA83" s="1056">
        <f t="shared" si="32"/>
        <v>0</v>
      </c>
      <c r="BB83" s="1057" t="str">
        <f t="shared" si="27"/>
        <v/>
      </c>
      <c r="BC83" s="1046">
        <v>1.5</v>
      </c>
      <c r="BD83" s="1058">
        <f t="shared" si="34"/>
        <v>0</v>
      </c>
      <c r="BE83" s="1048" t="str">
        <f t="shared" si="29"/>
        <v/>
      </c>
      <c r="BF83" s="262" t="s">
        <v>22</v>
      </c>
      <c r="BG83" s="1027">
        <f t="shared" si="30"/>
        <v>0</v>
      </c>
      <c r="BH83" s="1028">
        <f t="shared" si="31"/>
        <v>0</v>
      </c>
      <c r="BJ83" s="2813"/>
      <c r="BK83" s="2814"/>
      <c r="BL83" s="2814"/>
      <c r="BM83" s="2814"/>
      <c r="BN83" s="2814"/>
      <c r="BO83" s="2814"/>
      <c r="BP83" s="2814"/>
      <c r="BQ83" s="2814"/>
      <c r="BR83" s="2814"/>
      <c r="BS83" s="2814"/>
      <c r="BT83" s="2814"/>
      <c r="BU83" s="2814"/>
      <c r="BV83" s="2815"/>
      <c r="BW83"/>
      <c r="BX83" s="964" t="str">
        <f t="shared" si="41"/>
        <v>►</v>
      </c>
      <c r="BY83" s="395"/>
      <c r="BZ83" s="395"/>
      <c r="CA83" s="395"/>
      <c r="CB83" s="395"/>
      <c r="CC83" s="395"/>
      <c r="CD83" s="962"/>
      <c r="CE83"/>
      <c r="CF83"/>
      <c r="CG83"/>
      <c r="CH83"/>
      <c r="CI83"/>
      <c r="CJ83"/>
      <c r="CK83"/>
      <c r="CM83"/>
      <c r="CN83"/>
      <c r="CO83"/>
      <c r="CP83"/>
      <c r="CQ83"/>
      <c r="CR83"/>
      <c r="CS83"/>
      <c r="CU83"/>
      <c r="CV83"/>
      <c r="CW83"/>
      <c r="CX83"/>
      <c r="CY83"/>
      <c r="CZ83"/>
      <c r="DA83"/>
      <c r="DC83" s="3">
        <v>1</v>
      </c>
    </row>
    <row r="84" spans="1:107" s="701" customFormat="1" ht="21" customHeight="1">
      <c r="A84" s="941" t="s">
        <v>22</v>
      </c>
      <c r="B84" s="957" t="str">
        <f t="shared" si="40"/>
        <v>►</v>
      </c>
      <c r="C84" s="999" cm="1">
        <f t="array" ref="C84">SUMPRODUCT(LEN(D84:J84))</f>
        <v>0</v>
      </c>
      <c r="D84" s="201"/>
      <c r="E84" s="206"/>
      <c r="F84" s="206"/>
      <c r="G84" s="206"/>
      <c r="H84" s="206"/>
      <c r="I84" s="206"/>
      <c r="J84" s="207"/>
      <c r="K84" s="455" t="s">
        <v>22</v>
      </c>
      <c r="L84" s="115" t="s">
        <v>16</v>
      </c>
      <c r="M84" s="3141"/>
      <c r="N84" s="3142"/>
      <c r="O84" s="3141"/>
      <c r="P84" s="3143"/>
      <c r="Q84" s="3144"/>
      <c r="R84" s="3145"/>
      <c r="S84" s="3146"/>
      <c r="T84" s="3147"/>
      <c r="U84" s="3148"/>
      <c r="V84" s="3149"/>
      <c r="W84" s="2109"/>
      <c r="X84" s="3150"/>
      <c r="Y84" s="117"/>
      <c r="Z84" s="3151"/>
      <c r="AA84" s="3152"/>
      <c r="AB84" s="3153"/>
      <c r="AC84" s="3154"/>
      <c r="AD84" s="119"/>
      <c r="AE84" s="262" t="s">
        <v>22</v>
      </c>
      <c r="AF84" s="1035" t="str">
        <f t="shared" si="15"/>
        <v>►</v>
      </c>
      <c r="AG84" s="1036" t="str">
        <f t="shared" si="16"/>
        <v/>
      </c>
      <c r="AH84" s="1037" t="str">
        <f t="shared" si="17"/>
        <v/>
      </c>
      <c r="AI84" s="1036" t="str">
        <f t="shared" si="18"/>
        <v/>
      </c>
      <c r="AJ84" s="1037" t="str">
        <f t="shared" si="19"/>
        <v/>
      </c>
      <c r="AK84" s="1037">
        <f>IF(AND(L84="A",COUNTIF(BJ15:BL62,TRIM(U84))&gt;0),1,0)</f>
        <v>0</v>
      </c>
      <c r="AL84" s="1630" t="str" cm="1">
        <f t="array" ref="AL84">IF(AF84&lt;&gt;"A","",IFERROR((IFERROR(_xlfn.XLOOKUP(TRIM(SUBSTITUTE(U84,CHAR(160)," ")),BJ15:BJ62,BM15:BM62),IFERROR(_xlfn.XLOOKUP(TRIM(SUBSTITUTE(U84,CHAR(160)," ")),BK15:BK62,BM15:BM62),_xlfn.XLOOKUP(TRIM(SUBSTITUTE(U84,CHAR(160)," ")),BL15:BL62,BM15:BM62))))*T84*IF(ISBLANK(Q84),1,Q84)+IFERROR(_xlfn.XLOOKUP("RECHERCHEX",TRIM(L84:AD84),L84:AD84),0),0))</f>
        <v/>
      </c>
      <c r="AM84" s="1038">
        <f t="shared" si="20"/>
        <v>0</v>
      </c>
      <c r="AN84" s="1627" t="str">
        <f t="shared" si="36"/>
        <v/>
      </c>
      <c r="AO84" s="1039">
        <f t="shared" si="22"/>
        <v>0</v>
      </c>
      <c r="AP84" s="1039">
        <f t="shared" si="23"/>
        <v>0</v>
      </c>
      <c r="AQ84" s="1040">
        <f>IF(AO84&gt;0,AS9,0)</f>
        <v>0</v>
      </c>
      <c r="AR84" s="1628" t="str">
        <f>IF(TRIM(AG84)="▼ recette suivante", AG84, IF(AQ84&gt;0, IF(AT9&lt;&gt;"", AT9&amp;"-ou.or.o ❾ + or - &gt;", ""), ""))</f>
        <v/>
      </c>
      <c r="AS84" s="1629"/>
      <c r="AT84" s="1041"/>
      <c r="AU84" s="1042">
        <f t="shared" si="24"/>
        <v>0</v>
      </c>
      <c r="AV84" s="1043">
        <f>IF(AK84,IF(OR(AU84="",N(AU84)&lt;=0.000000001),"",_xlfn.XLOOKUP(AJ84,BJ15:BJ62,BN15:BN62,_xlfn.XLOOKUP(AJ84,BK15:BK62,BN15:BN62,_xlfn.XLOOKUP(AJ84,BL15:BL62,BN15:BN62,"")))),0)</f>
        <v>0</v>
      </c>
      <c r="AW84" s="1065" cm="1">
        <f t="array" ref="AW84">IF(AK84&lt;&gt;1,0,IF(OR(AU84="",N(AU84)&lt;=0.000000001),"",IF(OR(AO84="",N(AO84)&lt;=0.000000001),0,IF(ISNUMBER(AU84),IFERROR(_xlfn.LET(_xlpm.ai_test,TRIM(AJ84),_xlpm.r,IFERROR(_xlfn.XLOOKUP(_xlpm.ai_test,BJ15:BJ62,ROW(BJ15:BJ62),0,1),IFERROR(_xlfn.XLOOKUP(_xlpm.ai_test,BK15:BK62,ROW(BK15:BK62),0,1),_xlfn.XLOOKUP(_xlpm.ai_test,BL15:BL62,ROW(BL15:BL62),0,1))),_xlpm.p,_xlpm.r-MIN(ROW(BJ15:BJ62))+1,_xlpm.f,INDEX(BM15:BM62,_xlpm.p),_xlpm.u,INDEX(BN15:BN62,_xlpm.p),_xlpm.s,INDEX(BP15:BP62,_xlpm.p),_xlpm.q,N(AU84)/_xlpm.f,IF(_xlpm.q&gt;=_xlpm.s,ROUND(_xlpm.q,1)&amp;" "&amp;_xlpm.ai_test&amp;" = "&amp;ROUND(_xlpm.q*_xlpm.f,1)&amp;" "&amp;_xlpm.u,ROUND(_xlpm.q,1)&amp;" "&amp;_xlpm.ai_test)),""),""))))</f>
        <v>0</v>
      </c>
      <c r="AX84" s="1055"/>
      <c r="AY84" s="1042">
        <f t="shared" si="25"/>
        <v>0</v>
      </c>
      <c r="AZ84" s="1043" t="str">
        <f t="shared" si="26"/>
        <v/>
      </c>
      <c r="BA84" s="1044">
        <f t="shared" si="32"/>
        <v>0</v>
      </c>
      <c r="BB84" s="1045" t="str">
        <f t="shared" si="27"/>
        <v/>
      </c>
      <c r="BC84" s="1046">
        <v>1.5</v>
      </c>
      <c r="BD84" s="1047">
        <f t="shared" si="34"/>
        <v>0</v>
      </c>
      <c r="BE84" s="1048" t="str">
        <f t="shared" si="29"/>
        <v/>
      </c>
      <c r="BF84" s="262" t="s">
        <v>22</v>
      </c>
      <c r="BG84" s="1027">
        <f t="shared" si="30"/>
        <v>0</v>
      </c>
      <c r="BH84" s="1028">
        <f t="shared" si="31"/>
        <v>0</v>
      </c>
      <c r="BJ84" s="701" t="s">
        <v>2597</v>
      </c>
      <c r="BW84"/>
      <c r="BX84" s="964" t="str">
        <f t="shared" si="41"/>
        <v>►</v>
      </c>
      <c r="BY84" s="1121" t="s">
        <v>1933</v>
      </c>
      <c r="BZ84" s="307"/>
      <c r="CA84" s="307"/>
      <c r="CB84" s="307"/>
      <c r="CC84" s="307"/>
      <c r="CD84" s="962"/>
      <c r="CE84"/>
      <c r="CF84"/>
      <c r="CG84"/>
      <c r="CH84"/>
      <c r="CI84"/>
      <c r="CJ84"/>
      <c r="CK84"/>
      <c r="CM84"/>
      <c r="CN84"/>
      <c r="CO84"/>
      <c r="CP84"/>
      <c r="CQ84"/>
      <c r="CR84"/>
      <c r="CS84"/>
      <c r="CU84"/>
      <c r="CV84"/>
      <c r="CW84"/>
      <c r="CX84"/>
      <c r="CY84"/>
      <c r="CZ84"/>
      <c r="DA84"/>
      <c r="DC84" s="3">
        <v>1</v>
      </c>
    </row>
    <row r="85" spans="1:107" s="701" customFormat="1" ht="21" customHeight="1">
      <c r="A85" s="941" t="s">
        <v>22</v>
      </c>
      <c r="B85" s="957" t="str">
        <f t="shared" si="40"/>
        <v>►</v>
      </c>
      <c r="C85" s="999" cm="1">
        <f t="array" ref="C85">SUMPRODUCT(LEN(D85:J85))</f>
        <v>0</v>
      </c>
      <c r="D85" s="201"/>
      <c r="E85" s="206"/>
      <c r="F85" s="206"/>
      <c r="G85" s="206"/>
      <c r="H85" s="206"/>
      <c r="I85" s="206"/>
      <c r="J85" s="207"/>
      <c r="K85" s="455" t="s">
        <v>22</v>
      </c>
      <c r="L85" s="115" t="s">
        <v>16</v>
      </c>
      <c r="M85" s="3141"/>
      <c r="N85" s="3142"/>
      <c r="O85" s="3141"/>
      <c r="P85" s="3143"/>
      <c r="Q85" s="3144"/>
      <c r="R85" s="3145"/>
      <c r="S85" s="3146"/>
      <c r="T85" s="3147"/>
      <c r="U85" s="3148"/>
      <c r="V85" s="3149"/>
      <c r="W85" s="2109"/>
      <c r="X85" s="3150"/>
      <c r="Y85" s="117"/>
      <c r="Z85" s="3151"/>
      <c r="AA85" s="3152"/>
      <c r="AB85" s="3153"/>
      <c r="AC85" s="3154"/>
      <c r="AD85" s="119"/>
      <c r="AE85" s="262" t="s">
        <v>22</v>
      </c>
      <c r="AF85" s="1035" t="str">
        <f t="shared" si="15"/>
        <v>►</v>
      </c>
      <c r="AG85" s="1036" t="str">
        <f t="shared" si="16"/>
        <v/>
      </c>
      <c r="AH85" s="1037" t="str">
        <f t="shared" si="17"/>
        <v/>
      </c>
      <c r="AI85" s="1036" t="str">
        <f t="shared" si="18"/>
        <v/>
      </c>
      <c r="AJ85" s="1037" t="str">
        <f t="shared" si="19"/>
        <v/>
      </c>
      <c r="AK85" s="1037">
        <f>IF(AND(L85="A",COUNTIF(BJ15:BL62,TRIM(U85))&gt;0),1,0)</f>
        <v>0</v>
      </c>
      <c r="AL85" s="1051" t="str" cm="1">
        <f t="array" ref="AL85">IF(AF85&lt;&gt;"A","",IFERROR((IFERROR(_xlfn.XLOOKUP(TRIM(SUBSTITUTE(U85,CHAR(160)," ")),BJ15:BJ62,BM15:BM62),IFERROR(_xlfn.XLOOKUP(TRIM(SUBSTITUTE(U85,CHAR(160)," ")),BK15:BK62,BM15:BM62),_xlfn.XLOOKUP(TRIM(SUBSTITUTE(U85,CHAR(160)," ")),BL15:BL62,BM15:BM62))))*T85*IF(ISBLANK(Q85),1,Q85)+IFERROR(_xlfn.XLOOKUP("RECHERCHEX",TRIM(L85:AD85),L85:AD85),0),0))</f>
        <v/>
      </c>
      <c r="AM85" s="1038">
        <f t="shared" si="20"/>
        <v>0</v>
      </c>
      <c r="AN85" s="1627" t="str">
        <f t="shared" si="36"/>
        <v/>
      </c>
      <c r="AO85" s="1039">
        <f t="shared" si="22"/>
        <v>0</v>
      </c>
      <c r="AP85" s="1039">
        <f t="shared" si="23"/>
        <v>0</v>
      </c>
      <c r="AQ85" s="1052">
        <f>IF(AO85&gt;0,AS9,0)</f>
        <v>0</v>
      </c>
      <c r="AR85" s="1626" t="str">
        <f>IF(TRIM(AG85)="▼ recette suivante", AG85, IF(AQ85&gt;0, IF(AT9&lt;&gt;"", AT9&amp;"-ou.or.o ❾ + or - &gt;", ""), ""))</f>
        <v/>
      </c>
      <c r="AS85" s="1064"/>
      <c r="AT85" s="1064"/>
      <c r="AU85" s="1053">
        <f t="shared" si="24"/>
        <v>0</v>
      </c>
      <c r="AV85" s="1054">
        <f>IF(AK85,IF(OR(AU85="",N(AU85)&lt;=0.000000001),"",_xlfn.XLOOKUP(AJ85,BJ15:BJ62,BN15:BN62,_xlfn.XLOOKUP(AJ85,BK15:BK62,BN15:BN62,_xlfn.XLOOKUP(AJ85,BL15:BL62,BN15:BN62,"")))),0)</f>
        <v>0</v>
      </c>
      <c r="AW85" s="1067" cm="1">
        <f t="array" ref="AW85">IF(AK85&lt;&gt;1,0,IF(OR(AU85="",N(AU85)&lt;=0.000000001),"",IF(OR(AO85="",N(AO85)&lt;=0.000000001),0,IF(ISNUMBER(AU85),IFERROR(_xlfn.LET(_xlpm.ai_test,TRIM(AJ85),_xlpm.r,IFERROR(_xlfn.XLOOKUP(_xlpm.ai_test,BJ15:BJ62,ROW(BJ15:BJ62),0,1),IFERROR(_xlfn.XLOOKUP(_xlpm.ai_test,BK15:BK62,ROW(BK15:BK62),0,1),_xlfn.XLOOKUP(_xlpm.ai_test,BL15:BL62,ROW(BL15:BL62),0,1))),_xlpm.p,_xlpm.r-MIN(ROW(BJ15:BJ62))+1,_xlpm.f,INDEX(BM15:BM62,_xlpm.p),_xlpm.u,INDEX(BN15:BN62,_xlpm.p),_xlpm.s,INDEX(BP15:BP62,_xlpm.p),_xlpm.q,N(AU85)/_xlpm.f,IF(_xlpm.q&gt;=_xlpm.s,ROUND(_xlpm.q,1)&amp;" "&amp;_xlpm.ai_test&amp;" = "&amp;ROUND(_xlpm.q*_xlpm.f,1)&amp;" "&amp;_xlpm.u,ROUND(_xlpm.q,1)&amp;" "&amp;_xlpm.ai_test)),""),""))))</f>
        <v>0</v>
      </c>
      <c r="AX85" s="1055"/>
      <c r="AY85" s="1053">
        <f t="shared" si="25"/>
        <v>0</v>
      </c>
      <c r="AZ85" s="1054" t="str">
        <f t="shared" si="26"/>
        <v/>
      </c>
      <c r="BA85" s="1056">
        <f t="shared" si="32"/>
        <v>0</v>
      </c>
      <c r="BB85" s="1057" t="str">
        <f t="shared" si="27"/>
        <v/>
      </c>
      <c r="BC85" s="1046">
        <v>1.5</v>
      </c>
      <c r="BD85" s="1058">
        <f t="shared" si="34"/>
        <v>0</v>
      </c>
      <c r="BE85" s="1048" t="str">
        <f t="shared" si="29"/>
        <v/>
      </c>
      <c r="BF85" s="262" t="s">
        <v>22</v>
      </c>
      <c r="BG85" s="1027">
        <f t="shared" si="30"/>
        <v>0</v>
      </c>
      <c r="BH85" s="1028">
        <f t="shared" si="31"/>
        <v>0</v>
      </c>
      <c r="BJ85" s="478" t="s">
        <v>147</v>
      </c>
      <c r="BK85" s="116" t="s">
        <v>102</v>
      </c>
      <c r="BL85" s="161" t="s">
        <v>1382</v>
      </c>
      <c r="BM85" s="130" t="s">
        <v>1375</v>
      </c>
      <c r="BN85" s="130" t="s">
        <v>1376</v>
      </c>
      <c r="BO85" s="130" t="s">
        <v>1377</v>
      </c>
      <c r="BP85" s="858" t="s">
        <v>0</v>
      </c>
      <c r="BQ85" s="104" t="s">
        <v>99</v>
      </c>
      <c r="BR85" s="104" t="s">
        <v>151</v>
      </c>
      <c r="BS85" s="858" t="s">
        <v>152</v>
      </c>
      <c r="BT85" s="121" t="s">
        <v>1378</v>
      </c>
      <c r="BU85" s="121" t="s">
        <v>1379</v>
      </c>
      <c r="BV85" s="121" t="s">
        <v>1380</v>
      </c>
      <c r="BW85"/>
      <c r="BX85" s="964" t="str">
        <f t="shared" si="41"/>
        <v>►</v>
      </c>
      <c r="BY85" s="1122" t="s">
        <v>1934</v>
      </c>
      <c r="BZ85" s="307"/>
      <c r="CA85" s="307"/>
      <c r="CB85" s="307"/>
      <c r="CC85" s="307"/>
      <c r="CD85" s="962"/>
      <c r="CE85"/>
      <c r="CF85"/>
      <c r="CG85"/>
      <c r="CH85"/>
      <c r="CI85"/>
      <c r="CJ85"/>
      <c r="CK85"/>
      <c r="CM85"/>
      <c r="CN85"/>
      <c r="CO85"/>
      <c r="CP85"/>
      <c r="CQ85"/>
      <c r="CR85"/>
      <c r="CS85"/>
      <c r="CU85"/>
      <c r="CV85"/>
      <c r="CW85"/>
      <c r="CX85"/>
      <c r="CY85"/>
      <c r="CZ85"/>
      <c r="DA85"/>
      <c r="DC85" s="3">
        <v>1</v>
      </c>
    </row>
    <row r="86" spans="1:107" s="701" customFormat="1" ht="21" customHeight="1">
      <c r="A86" s="941" t="s">
        <v>22</v>
      </c>
      <c r="B86" s="957" t="str">
        <f t="shared" si="40"/>
        <v>►</v>
      </c>
      <c r="C86" s="999" cm="1">
        <f t="array" ref="C86">SUMPRODUCT(LEN(D86:J86))</f>
        <v>0</v>
      </c>
      <c r="D86" s="201"/>
      <c r="E86" s="206"/>
      <c r="F86" s="206"/>
      <c r="G86" s="206"/>
      <c r="H86" s="206"/>
      <c r="I86" s="206"/>
      <c r="J86" s="207"/>
      <c r="K86" s="455" t="s">
        <v>22</v>
      </c>
      <c r="L86" s="115" t="s">
        <v>16</v>
      </c>
      <c r="M86" s="3141"/>
      <c r="N86" s="3142"/>
      <c r="O86" s="3141"/>
      <c r="P86" s="3143"/>
      <c r="Q86" s="3144"/>
      <c r="R86" s="3145"/>
      <c r="S86" s="3146"/>
      <c r="T86" s="3147"/>
      <c r="U86" s="3148"/>
      <c r="V86" s="3149"/>
      <c r="W86" s="2109"/>
      <c r="X86" s="3150"/>
      <c r="Y86" s="117"/>
      <c r="Z86" s="3151"/>
      <c r="AA86" s="3152"/>
      <c r="AB86" s="3153"/>
      <c r="AC86" s="3154"/>
      <c r="AD86" s="119"/>
      <c r="AE86" s="262" t="s">
        <v>22</v>
      </c>
      <c r="AF86" s="1035" t="str">
        <f t="shared" ref="AF86:AF149" si="42">IF(OR(AO86&gt;0,TRIM(AG86)="▼ recette suivante"),"A","►")</f>
        <v>►</v>
      </c>
      <c r="AG86" s="1036" t="str">
        <f t="shared" ref="AG86:AG149" si="43">IF(TRIM(Q86)="Adresse PC","▼ recette suivante",IF(AO86&gt;0,M86,""))</f>
        <v/>
      </c>
      <c r="AH86" s="1037" t="str">
        <f t="shared" ref="AH86:AH149" si="44">IF(AF86="A",N86,"")</f>
        <v/>
      </c>
      <c r="AI86" s="1036" t="str">
        <f t="shared" ref="AI86:AI149" si="45">IF(AF86="A",O86,"")</f>
        <v/>
      </c>
      <c r="AJ86" s="1037" t="str">
        <f t="shared" ref="AJ86:AJ149" si="46">IF(AF86="A",U86,"")</f>
        <v/>
      </c>
      <c r="AK86" s="1037">
        <f>IF(AND(L86="A",COUNTIF(BJ15:BL62,TRIM(U86))&gt;0),1,0)</f>
        <v>0</v>
      </c>
      <c r="AL86" s="1051" t="str" cm="1">
        <f t="array" ref="AL86">IF(AF86&lt;&gt;"A","",IFERROR((IFERROR(_xlfn.XLOOKUP(TRIM(SUBSTITUTE(U86,CHAR(160)," ")),BJ15:BJ62,BM15:BM62),IFERROR(_xlfn.XLOOKUP(TRIM(SUBSTITUTE(U86,CHAR(160)," ")),BK15:BK62,BM15:BM62),_xlfn.XLOOKUP(TRIM(SUBSTITUTE(U86,CHAR(160)," ")),BL15:BL62,BM15:BM62))))*T86*IF(ISBLANK(Q86),1,Q86)+IFERROR(_xlfn.XLOOKUP("RECHERCHEX",TRIM(L86:AD86),L86:AD86),0),0))</f>
        <v/>
      </c>
      <c r="AM86" s="1038">
        <f t="shared" ref="AM86:AM149" si="47">IF(AK86,IF(AL86&gt;0,"Kg",0),0)</f>
        <v>0</v>
      </c>
      <c r="AN86" s="1627" t="str">
        <f t="shared" si="36"/>
        <v/>
      </c>
      <c r="AO86" s="1039">
        <f t="shared" ref="AO86:AO149" si="48">IF(AK86,N86,0)</f>
        <v>0</v>
      </c>
      <c r="AP86" s="1039">
        <f t="shared" ref="AP86:AP149" si="49">IF(AK86,O86,0)</f>
        <v>0</v>
      </c>
      <c r="AQ86" s="1040">
        <f>IF(AO86&gt;0,AS9,0)</f>
        <v>0</v>
      </c>
      <c r="AR86" s="1628" t="str">
        <f>IF(TRIM(AG86)="▼ recette suivante", AG86, IF(AQ86&gt;0, IF(AT9&lt;&gt;"", AT9&amp;"-ou.or.o ❾ + or - &gt;", ""), ""))</f>
        <v/>
      </c>
      <c r="AS86" s="1064"/>
      <c r="AT86" s="1064"/>
      <c r="AU86" s="1042">
        <f t="shared" ref="AU86:AU149" si="50">IF(TRIM(AM86)="Kg",N(AL86)*N(BH86),0)</f>
        <v>0</v>
      </c>
      <c r="AV86" s="1043">
        <f>IF(AK86,IF(OR(AU86="",N(AU86)&lt;=0.000000001),"",_xlfn.XLOOKUP(AJ86,BJ15:BJ62,BN15:BN62,_xlfn.XLOOKUP(AJ86,BK15:BK62,BN15:BN62,_xlfn.XLOOKUP(AJ86,BL15:BL62,BN15:BN62,"")))),0)</f>
        <v>0</v>
      </c>
      <c r="AW86" s="1065" cm="1">
        <f t="array" ref="AW86">IF(AK86&lt;&gt;1,0,IF(OR(AU86="",N(AU86)&lt;=0.000000001),"",IF(OR(AO86="",N(AO86)&lt;=0.000000001),0,IF(ISNUMBER(AU86),IFERROR(_xlfn.LET(_xlpm.ai_test,TRIM(AJ86),_xlpm.r,IFERROR(_xlfn.XLOOKUP(_xlpm.ai_test,BJ15:BJ62,ROW(BJ15:BJ62),0,1),IFERROR(_xlfn.XLOOKUP(_xlpm.ai_test,BK15:BK62,ROW(BK15:BK62),0,1),_xlfn.XLOOKUP(_xlpm.ai_test,BL15:BL62,ROW(BL15:BL62),0,1))),_xlpm.p,_xlpm.r-MIN(ROW(BJ15:BJ62))+1,_xlpm.f,INDEX(BM15:BM62,_xlpm.p),_xlpm.u,INDEX(BN15:BN62,_xlpm.p),_xlpm.s,INDEX(BP15:BP62,_xlpm.p),_xlpm.q,N(AU86)/_xlpm.f,IF(_xlpm.q&gt;=_xlpm.s,ROUND(_xlpm.q,1)&amp;" "&amp;_xlpm.ai_test&amp;" = "&amp;ROUND(_xlpm.q*_xlpm.f,1)&amp;" "&amp;_xlpm.u,ROUND(_xlpm.q,1)&amp;" "&amp;_xlpm.ai_test)),""),""))))</f>
        <v>0</v>
      </c>
      <c r="AX86" s="1055"/>
      <c r="AY86" s="1042">
        <f t="shared" ref="AY86:AY149" si="51">IF(TRIM(AG86)="▼ recette suivante","▼next recipe ",IF(AU86="","",IF(ISBLANK(AX86),AU86,ROUND(AU86*(1-MIN(1,MAX(0,IF(AX86&gt;1,AX86/100,AX86)))),3))))</f>
        <v>0</v>
      </c>
      <c r="AZ86" s="1043" t="str">
        <f t="shared" ref="AZ86:AZ149" si="52">IF(AK86,AV86,"")</f>
        <v/>
      </c>
      <c r="BA86" s="1044">
        <f t="shared" si="32"/>
        <v>0</v>
      </c>
      <c r="BB86" s="1045" t="str">
        <f t="shared" ref="BB86:BB149" si="53">IF(AK86,IF(N(BA86)&gt;0.000000001,R86,""),"")</f>
        <v/>
      </c>
      <c r="BC86" s="1046"/>
      <c r="BD86" s="1047">
        <f t="shared" si="34"/>
        <v>0</v>
      </c>
      <c r="BE86" s="1048" t="str">
        <f t="shared" ref="BE86:BE149" si="54">IF(IFERROR(SEARCH("Adresse PC",TRIM(Q86)),0)&gt;0,"▼ receta siguiente",IF(AY86&gt;0,W86,""))</f>
        <v/>
      </c>
      <c r="BF86" s="262" t="s">
        <v>22</v>
      </c>
      <c r="BG86" s="1027">
        <f t="shared" ref="BG86:BG149" si="55">IFERROR(_xlfn.LET(_xlpm.EPS,0.000000001,_xlpm.b,Q86/AO86,IF(ISNUMBER(AS86),_xlpm.b*AS86,IF(OR(ISBLANK(AS86),AS86=""),_xlpm.b*AQ86,IF(AND(BH86=0,ISNUMBER(Q86)),_xlpm.b/AQ86,0)))),0)</f>
        <v>0</v>
      </c>
      <c r="BH86" s="1028">
        <f t="shared" ref="BH86:BH149" si="56">IF(AL86&gt;0,IFERROR(IF(OR(ISBLANK(AS86),AS86=""),AQ86,AS86)/AO86,0),0)</f>
        <v>0</v>
      </c>
      <c r="BJ86" s="916">
        <v>1</v>
      </c>
      <c r="BK86" s="917">
        <v>1E-3</v>
      </c>
      <c r="BL86" s="918">
        <v>0</v>
      </c>
      <c r="BM86" s="917">
        <v>0.25</v>
      </c>
      <c r="BN86" s="917">
        <v>0.33332999999999996</v>
      </c>
      <c r="BO86" s="917">
        <v>0.5</v>
      </c>
      <c r="BP86" s="919">
        <v>1</v>
      </c>
      <c r="BQ86" s="919">
        <v>0.1</v>
      </c>
      <c r="BR86" s="919">
        <v>0.01</v>
      </c>
      <c r="BS86" s="919">
        <v>1E-3</v>
      </c>
      <c r="BT86" s="919">
        <v>0.5</v>
      </c>
      <c r="BU86" s="919">
        <v>0.33300000000000002</v>
      </c>
      <c r="BV86" s="920">
        <v>0.2</v>
      </c>
      <c r="BW86"/>
      <c r="BX86" s="964" t="str">
        <f t="shared" si="41"/>
        <v>►</v>
      </c>
      <c r="BY86" s="1123" t="s">
        <v>1935</v>
      </c>
      <c r="BZ86" s="307"/>
      <c r="CA86" s="307"/>
      <c r="CB86" s="307"/>
      <c r="CC86" s="307"/>
      <c r="CD86" s="962"/>
      <c r="CE86"/>
      <c r="CF86"/>
      <c r="CG86"/>
      <c r="CH86"/>
      <c r="CI86"/>
      <c r="CJ86"/>
      <c r="CK86"/>
      <c r="CM86"/>
      <c r="CN86"/>
      <c r="CO86"/>
      <c r="CP86"/>
      <c r="CQ86"/>
      <c r="CR86"/>
      <c r="CS86"/>
      <c r="CU86"/>
      <c r="CV86"/>
      <c r="CW86"/>
      <c r="CX86"/>
      <c r="CY86"/>
      <c r="CZ86"/>
      <c r="DA86"/>
      <c r="DC86" s="3">
        <v>1</v>
      </c>
    </row>
    <row r="87" spans="1:107" s="701" customFormat="1" ht="21" customHeight="1">
      <c r="A87" s="941" t="s">
        <v>22</v>
      </c>
      <c r="B87" s="957" t="str">
        <f t="shared" si="40"/>
        <v>►</v>
      </c>
      <c r="C87" s="999" cm="1">
        <f t="array" ref="C87">SUMPRODUCT(LEN(D87:J87))</f>
        <v>0</v>
      </c>
      <c r="D87" s="201"/>
      <c r="E87" s="206"/>
      <c r="F87" s="206"/>
      <c r="G87" s="206"/>
      <c r="H87" s="206"/>
      <c r="I87" s="206"/>
      <c r="J87" s="207"/>
      <c r="K87" s="455" t="s">
        <v>22</v>
      </c>
      <c r="L87" s="115" t="s">
        <v>16</v>
      </c>
      <c r="M87" s="3141"/>
      <c r="N87" s="3142"/>
      <c r="O87" s="3141"/>
      <c r="P87" s="3143"/>
      <c r="Q87" s="3144"/>
      <c r="R87" s="3145"/>
      <c r="S87" s="3146"/>
      <c r="T87" s="3147"/>
      <c r="U87" s="3148"/>
      <c r="V87" s="3149"/>
      <c r="W87" s="2109"/>
      <c r="X87" s="3150"/>
      <c r="Y87" s="117"/>
      <c r="Z87" s="3151"/>
      <c r="AA87" s="3152"/>
      <c r="AB87" s="3153"/>
      <c r="AC87" s="3154"/>
      <c r="AD87" s="119"/>
      <c r="AE87" s="262" t="s">
        <v>22</v>
      </c>
      <c r="AF87" s="1035" t="str">
        <f t="shared" si="42"/>
        <v>►</v>
      </c>
      <c r="AG87" s="1036" t="str">
        <f t="shared" si="43"/>
        <v/>
      </c>
      <c r="AH87" s="1037" t="str">
        <f t="shared" si="44"/>
        <v/>
      </c>
      <c r="AI87" s="1036" t="str">
        <f t="shared" si="45"/>
        <v/>
      </c>
      <c r="AJ87" s="1037" t="str">
        <f t="shared" si="46"/>
        <v/>
      </c>
      <c r="AK87" s="1037">
        <f>IF(AND(L87="A",COUNTIF(BJ15:BL62,TRIM(U87))&gt;0),1,0)</f>
        <v>0</v>
      </c>
      <c r="AL87" s="1051" t="str" cm="1">
        <f t="array" ref="AL87">IF(AF87&lt;&gt;"A","",IFERROR((IFERROR(_xlfn.XLOOKUP(TRIM(SUBSTITUTE(U87,CHAR(160)," ")),BJ15:BJ62,BM15:BM62),IFERROR(_xlfn.XLOOKUP(TRIM(SUBSTITUTE(U87,CHAR(160)," ")),BK15:BK62,BM15:BM62),_xlfn.XLOOKUP(TRIM(SUBSTITUTE(U87,CHAR(160)," ")),BL15:BL62,BM15:BM62))))*T87*IF(ISBLANK(Q87),1,Q87)+IFERROR(_xlfn.XLOOKUP("RECHERCHEX",TRIM(L87:AD87),L87:AD87),0),0))</f>
        <v/>
      </c>
      <c r="AM87" s="1038">
        <f t="shared" si="47"/>
        <v>0</v>
      </c>
      <c r="AN87" s="1627" t="str">
        <f t="shared" si="36"/>
        <v/>
      </c>
      <c r="AO87" s="1039">
        <f t="shared" si="48"/>
        <v>0</v>
      </c>
      <c r="AP87" s="1039">
        <f t="shared" si="49"/>
        <v>0</v>
      </c>
      <c r="AQ87" s="1052">
        <f>IF(AO87&gt;0,AS9,0)</f>
        <v>0</v>
      </c>
      <c r="AR87" s="1626" t="str">
        <f>IF(TRIM(AG87)="▼ recette suivante", AG87, IF(AQ87&gt;0, IF(AT9&lt;&gt;"", AT9&amp;"-ou.or.o ❾ + or - &gt;", ""), ""))</f>
        <v/>
      </c>
      <c r="AS87" s="1064"/>
      <c r="AT87" s="1064"/>
      <c r="AU87" s="1053">
        <f t="shared" si="50"/>
        <v>0</v>
      </c>
      <c r="AV87" s="1054">
        <f>IF(AK87,IF(OR(AU87="",N(AU87)&lt;=0.000000001),"",_xlfn.XLOOKUP(AJ87,BJ15:BJ62,BN15:BN62,_xlfn.XLOOKUP(AJ87,BK15:BK62,BN15:BN62,_xlfn.XLOOKUP(AJ87,BL15:BL62,BN15:BN62,"")))),0)</f>
        <v>0</v>
      </c>
      <c r="AW87" s="1067" cm="1">
        <f t="array" ref="AW87">IF(AK87&lt;&gt;1,0,IF(OR(AU87="",N(AU87)&lt;=0.000000001),"",IF(OR(AO87="",N(AO87)&lt;=0.000000001),0,IF(ISNUMBER(AU87),IFERROR(_xlfn.LET(_xlpm.ai_test,TRIM(AJ87),_xlpm.r,IFERROR(_xlfn.XLOOKUP(_xlpm.ai_test,BJ15:BJ62,ROW(BJ15:BJ62),0,1),IFERROR(_xlfn.XLOOKUP(_xlpm.ai_test,BK15:BK62,ROW(BK15:BK62),0,1),_xlfn.XLOOKUP(_xlpm.ai_test,BL15:BL62,ROW(BL15:BL62),0,1))),_xlpm.p,_xlpm.r-MIN(ROW(BJ15:BJ62))+1,_xlpm.f,INDEX(BM15:BM62,_xlpm.p),_xlpm.u,INDEX(BN15:BN62,_xlpm.p),_xlpm.s,INDEX(BP15:BP62,_xlpm.p),_xlpm.q,N(AU87)/_xlpm.f,IF(_xlpm.q&gt;=_xlpm.s,ROUND(_xlpm.q,1)&amp;" "&amp;_xlpm.ai_test&amp;" = "&amp;ROUND(_xlpm.q*_xlpm.f,1)&amp;" "&amp;_xlpm.u,ROUND(_xlpm.q,1)&amp;" "&amp;_xlpm.ai_test)),""),""))))</f>
        <v>0</v>
      </c>
      <c r="AX87" s="1055"/>
      <c r="AY87" s="1053">
        <f t="shared" si="51"/>
        <v>0</v>
      </c>
      <c r="AZ87" s="1054" t="str">
        <f t="shared" si="52"/>
        <v/>
      </c>
      <c r="BA87" s="1056">
        <f t="shared" ref="BA87:BA150" si="57">IF(ISNUMBER(BG87),IF(ABS(BG87)&lt;=0.000000001,0,BG87),0)</f>
        <v>0</v>
      </c>
      <c r="BB87" s="1057" t="str">
        <f t="shared" si="53"/>
        <v/>
      </c>
      <c r="BC87" s="1046"/>
      <c r="BD87" s="1058">
        <f t="shared" si="34"/>
        <v>0</v>
      </c>
      <c r="BE87" s="1048" t="str">
        <f t="shared" si="54"/>
        <v/>
      </c>
      <c r="BF87" s="262" t="s">
        <v>22</v>
      </c>
      <c r="BG87" s="1027">
        <f t="shared" si="55"/>
        <v>0</v>
      </c>
      <c r="BH87" s="1028">
        <f t="shared" si="56"/>
        <v>0</v>
      </c>
      <c r="BJ87" s="133" t="s">
        <v>162</v>
      </c>
      <c r="BK87" s="133" t="s">
        <v>1381</v>
      </c>
      <c r="BL87" s="161" t="s">
        <v>1382</v>
      </c>
      <c r="BM87" s="133" t="s">
        <v>1383</v>
      </c>
      <c r="BN87" s="133" t="s">
        <v>1384</v>
      </c>
      <c r="BO87" s="133" t="s">
        <v>1404</v>
      </c>
      <c r="BP87" s="173" t="s">
        <v>1385</v>
      </c>
      <c r="BQ87" s="173" t="s">
        <v>1386</v>
      </c>
      <c r="BR87" s="173" t="s">
        <v>1387</v>
      </c>
      <c r="BS87" s="121" t="s">
        <v>1388</v>
      </c>
      <c r="BT87" s="121" t="s">
        <v>1389</v>
      </c>
      <c r="BU87" s="121" t="s">
        <v>1390</v>
      </c>
      <c r="BV87" s="934" t="s">
        <v>1391</v>
      </c>
      <c r="BW87"/>
      <c r="BX87" s="964" t="str">
        <f t="shared" si="41"/>
        <v>►</v>
      </c>
      <c r="BY87" s="1122" t="s">
        <v>1936</v>
      </c>
      <c r="BZ87" s="307"/>
      <c r="CA87" s="307"/>
      <c r="CB87" s="307"/>
      <c r="CC87" s="307"/>
      <c r="CD87" s="962"/>
      <c r="CE87"/>
      <c r="CF87"/>
      <c r="CG87"/>
      <c r="CH87"/>
      <c r="CI87"/>
      <c r="CJ87"/>
      <c r="CK87"/>
      <c r="CM87"/>
      <c r="CN87"/>
      <c r="CO87"/>
      <c r="CP87"/>
      <c r="CQ87"/>
      <c r="CR87"/>
      <c r="CS87"/>
      <c r="CU87"/>
      <c r="CV87"/>
      <c r="CW87"/>
      <c r="CX87"/>
      <c r="CY87"/>
      <c r="CZ87"/>
      <c r="DA87"/>
      <c r="DC87" s="3">
        <v>1</v>
      </c>
    </row>
    <row r="88" spans="1:107" s="701" customFormat="1" ht="21" customHeight="1">
      <c r="A88" s="941" t="s">
        <v>22</v>
      </c>
      <c r="B88" s="957" t="str">
        <f t="shared" si="40"/>
        <v>►</v>
      </c>
      <c r="C88" s="999" cm="1">
        <f t="array" ref="C88">SUMPRODUCT(LEN(D88:J88))</f>
        <v>0</v>
      </c>
      <c r="D88" s="201"/>
      <c r="E88" s="206"/>
      <c r="F88" s="206"/>
      <c r="G88" s="206"/>
      <c r="H88" s="206"/>
      <c r="I88" s="206"/>
      <c r="J88" s="207"/>
      <c r="K88" s="455" t="s">
        <v>22</v>
      </c>
      <c r="L88" s="115" t="s">
        <v>16</v>
      </c>
      <c r="M88" s="3141"/>
      <c r="N88" s="3142"/>
      <c r="O88" s="3141"/>
      <c r="P88" s="3143"/>
      <c r="Q88" s="3144"/>
      <c r="R88" s="3145"/>
      <c r="S88" s="3146"/>
      <c r="T88" s="3147"/>
      <c r="U88" s="3148"/>
      <c r="V88" s="3149"/>
      <c r="W88" s="2109"/>
      <c r="X88" s="3150"/>
      <c r="Y88" s="117"/>
      <c r="Z88" s="3151"/>
      <c r="AA88" s="3152"/>
      <c r="AB88" s="3153"/>
      <c r="AC88" s="3154"/>
      <c r="AD88" s="119"/>
      <c r="AE88" s="262" t="s">
        <v>22</v>
      </c>
      <c r="AF88" s="1035" t="str">
        <f t="shared" si="42"/>
        <v>►</v>
      </c>
      <c r="AG88" s="1036" t="str">
        <f t="shared" si="43"/>
        <v/>
      </c>
      <c r="AH88" s="1037" t="str">
        <f t="shared" si="44"/>
        <v/>
      </c>
      <c r="AI88" s="1036" t="str">
        <f t="shared" si="45"/>
        <v/>
      </c>
      <c r="AJ88" s="1037" t="str">
        <f t="shared" si="46"/>
        <v/>
      </c>
      <c r="AK88" s="1037">
        <f>IF(AND(L88="A",COUNTIF(BJ15:BL62,TRIM(U88))&gt;0),1,0)</f>
        <v>0</v>
      </c>
      <c r="AL88" s="1051" t="str" cm="1">
        <f t="array" ref="AL88">IF(AF88&lt;&gt;"A","",IFERROR((IFERROR(_xlfn.XLOOKUP(TRIM(SUBSTITUTE(U88,CHAR(160)," ")),BJ15:BJ62,BM15:BM62),IFERROR(_xlfn.XLOOKUP(TRIM(SUBSTITUTE(U88,CHAR(160)," ")),BK15:BK62,BM15:BM62),_xlfn.XLOOKUP(TRIM(SUBSTITUTE(U88,CHAR(160)," ")),BL15:BL62,BM15:BM62))))*T88*IF(ISBLANK(Q88),1,Q88)+IFERROR(_xlfn.XLOOKUP("RECHERCHEX",TRIM(L88:AD88),L88:AD88),0),0))</f>
        <v/>
      </c>
      <c r="AM88" s="1038">
        <f t="shared" si="47"/>
        <v>0</v>
      </c>
      <c r="AN88" s="1627" t="str">
        <f t="shared" si="36"/>
        <v/>
      </c>
      <c r="AO88" s="1039">
        <f t="shared" si="48"/>
        <v>0</v>
      </c>
      <c r="AP88" s="1039">
        <f t="shared" si="49"/>
        <v>0</v>
      </c>
      <c r="AQ88" s="1040">
        <f>IF(AO88&gt;0,AS9,0)</f>
        <v>0</v>
      </c>
      <c r="AR88" s="1628" t="str">
        <f>IF(TRIM(AG88)="▼ recette suivante", AG88, IF(AQ88&gt;0, IF(AT9&lt;&gt;"", AT9&amp;"-ou.or.o ❾ + or - &gt;", ""), ""))</f>
        <v/>
      </c>
      <c r="AS88" s="1064"/>
      <c r="AT88" s="1064"/>
      <c r="AU88" s="1042">
        <f t="shared" si="50"/>
        <v>0</v>
      </c>
      <c r="AV88" s="1043">
        <f>IF(AK88,IF(OR(AU88="",N(AU88)&lt;=0.000000001),"",_xlfn.XLOOKUP(AJ88,BJ15:BJ62,BN15:BN62,_xlfn.XLOOKUP(AJ88,BK15:BK62,BN15:BN62,_xlfn.XLOOKUP(AJ88,BL15:BL62,BN15:BN62,"")))),0)</f>
        <v>0</v>
      </c>
      <c r="AW88" s="1065" cm="1">
        <f t="array" ref="AW88">IF(AK88&lt;&gt;1,0,IF(OR(AU88="",N(AU88)&lt;=0.000000001),"",IF(OR(AO88="",N(AO88)&lt;=0.000000001),0,IF(ISNUMBER(AU88),IFERROR(_xlfn.LET(_xlpm.ai_test,TRIM(AJ88),_xlpm.r,IFERROR(_xlfn.XLOOKUP(_xlpm.ai_test,BJ15:BJ62,ROW(BJ15:BJ62),0,1),IFERROR(_xlfn.XLOOKUP(_xlpm.ai_test,BK15:BK62,ROW(BK15:BK62),0,1),_xlfn.XLOOKUP(_xlpm.ai_test,BL15:BL62,ROW(BL15:BL62),0,1))),_xlpm.p,_xlpm.r-MIN(ROW(BJ15:BJ62))+1,_xlpm.f,INDEX(BM15:BM62,_xlpm.p),_xlpm.u,INDEX(BN15:BN62,_xlpm.p),_xlpm.s,INDEX(BP15:BP62,_xlpm.p),_xlpm.q,N(AU88)/_xlpm.f,IF(_xlpm.q&gt;=_xlpm.s,ROUND(_xlpm.q,1)&amp;" "&amp;_xlpm.ai_test&amp;" = "&amp;ROUND(_xlpm.q*_xlpm.f,1)&amp;" "&amp;_xlpm.u,ROUND(_xlpm.q,1)&amp;" "&amp;_xlpm.ai_test)),""),""))))</f>
        <v>0</v>
      </c>
      <c r="AX88" s="1055"/>
      <c r="AY88" s="1042">
        <f t="shared" si="51"/>
        <v>0</v>
      </c>
      <c r="AZ88" s="1043" t="str">
        <f t="shared" si="52"/>
        <v/>
      </c>
      <c r="BA88" s="1044">
        <f t="shared" si="57"/>
        <v>0</v>
      </c>
      <c r="BB88" s="1045" t="str">
        <f t="shared" si="53"/>
        <v/>
      </c>
      <c r="BC88" s="1046"/>
      <c r="BD88" s="1047">
        <f t="shared" si="34"/>
        <v>0</v>
      </c>
      <c r="BE88" s="1048" t="str">
        <f t="shared" si="54"/>
        <v/>
      </c>
      <c r="BF88" s="262" t="s">
        <v>22</v>
      </c>
      <c r="BG88" s="1027">
        <f t="shared" si="55"/>
        <v>0</v>
      </c>
      <c r="BH88" s="1028">
        <f t="shared" si="56"/>
        <v>0</v>
      </c>
      <c r="BJ88" s="921">
        <v>2.835E-2</v>
      </c>
      <c r="BK88" s="922">
        <v>0.13</v>
      </c>
      <c r="BL88" s="923">
        <v>0</v>
      </c>
      <c r="BM88" s="922">
        <v>0.2</v>
      </c>
      <c r="BN88" s="922">
        <v>0.23</v>
      </c>
      <c r="BO88" s="922">
        <v>0.22500000000000001</v>
      </c>
      <c r="BP88" s="919">
        <v>0.35</v>
      </c>
      <c r="BQ88" s="919">
        <v>5.0000000000000001E-3</v>
      </c>
      <c r="BR88" s="919">
        <v>5.0000000000000001E-3</v>
      </c>
      <c r="BS88" s="919">
        <v>1.4999999999999999E-2</v>
      </c>
      <c r="BT88" s="919">
        <v>0.1</v>
      </c>
      <c r="BU88" s="919">
        <v>0.22500000000000001</v>
      </c>
      <c r="BV88" s="920">
        <v>1E-3</v>
      </c>
      <c r="BW88"/>
      <c r="BX88" s="964" t="str">
        <f t="shared" si="41"/>
        <v>►</v>
      </c>
      <c r="BY88" s="1124" t="s">
        <v>1937</v>
      </c>
      <c r="BZ88" s="307"/>
      <c r="CA88" s="307"/>
      <c r="CB88" s="307"/>
      <c r="CC88" s="307"/>
      <c r="CD88" s="962"/>
      <c r="CE88"/>
      <c r="CF88"/>
      <c r="CG88"/>
      <c r="CH88"/>
      <c r="CI88"/>
      <c r="CJ88"/>
      <c r="CK88"/>
      <c r="CM88"/>
      <c r="CN88"/>
      <c r="CO88"/>
      <c r="CP88"/>
      <c r="CQ88"/>
      <c r="CR88"/>
      <c r="CS88"/>
      <c r="CU88"/>
      <c r="CV88"/>
      <c r="CW88"/>
      <c r="CX88"/>
      <c r="CY88"/>
      <c r="CZ88"/>
      <c r="DA88"/>
      <c r="DC88" s="3">
        <v>1</v>
      </c>
    </row>
    <row r="89" spans="1:107" s="701" customFormat="1" ht="21" customHeight="1" thickBot="1">
      <c r="A89" s="941" t="s">
        <v>22</v>
      </c>
      <c r="B89" s="957" t="str">
        <f t="shared" si="40"/>
        <v>►</v>
      </c>
      <c r="C89" s="999" cm="1">
        <f t="array" ref="C89">SUMPRODUCT(LEN(D89:J89))</f>
        <v>0</v>
      </c>
      <c r="D89" s="201"/>
      <c r="E89" s="206"/>
      <c r="F89" s="206"/>
      <c r="G89" s="206"/>
      <c r="H89" s="206"/>
      <c r="I89" s="206"/>
      <c r="J89" s="207"/>
      <c r="K89" s="455" t="s">
        <v>22</v>
      </c>
      <c r="L89" s="115" t="s">
        <v>16</v>
      </c>
      <c r="M89" s="3141"/>
      <c r="N89" s="3142"/>
      <c r="O89" s="3141"/>
      <c r="P89" s="3143"/>
      <c r="Q89" s="3144"/>
      <c r="R89" s="3145"/>
      <c r="S89" s="3146"/>
      <c r="T89" s="3147"/>
      <c r="U89" s="3148"/>
      <c r="V89" s="3149"/>
      <c r="W89" s="2109"/>
      <c r="X89" s="3150"/>
      <c r="Y89" s="117"/>
      <c r="Z89" s="3151"/>
      <c r="AA89" s="3152"/>
      <c r="AB89" s="3153"/>
      <c r="AC89" s="3154"/>
      <c r="AD89" s="119"/>
      <c r="AE89" s="262" t="s">
        <v>22</v>
      </c>
      <c r="AF89" s="1035" t="str">
        <f t="shared" si="42"/>
        <v>►</v>
      </c>
      <c r="AG89" s="1036" t="str">
        <f t="shared" si="43"/>
        <v/>
      </c>
      <c r="AH89" s="1037" t="str">
        <f t="shared" si="44"/>
        <v/>
      </c>
      <c r="AI89" s="1036" t="str">
        <f t="shared" si="45"/>
        <v/>
      </c>
      <c r="AJ89" s="1037" t="str">
        <f t="shared" si="46"/>
        <v/>
      </c>
      <c r="AK89" s="1037">
        <f>IF(AND(L89="A",COUNTIF(BJ15:BL62,TRIM(U89))&gt;0),1,0)</f>
        <v>0</v>
      </c>
      <c r="AL89" s="1051" t="str" cm="1">
        <f t="array" ref="AL89">IF(AF89&lt;&gt;"A","",IFERROR((IFERROR(_xlfn.XLOOKUP(TRIM(SUBSTITUTE(U89,CHAR(160)," ")),BJ15:BJ62,BM15:BM62),IFERROR(_xlfn.XLOOKUP(TRIM(SUBSTITUTE(U89,CHAR(160)," ")),BK15:BK62,BM15:BM62),_xlfn.XLOOKUP(TRIM(SUBSTITUTE(U89,CHAR(160)," ")),BL15:BL62,BM15:BM62))))*T89*IF(ISBLANK(Q89),1,Q89)+IFERROR(_xlfn.XLOOKUP("RECHERCHEX",TRIM(L89:AD89),L89:AD89),0),0))</f>
        <v/>
      </c>
      <c r="AM89" s="1038">
        <f t="shared" si="47"/>
        <v>0</v>
      </c>
      <c r="AN89" s="1627" t="str">
        <f t="shared" si="36"/>
        <v/>
      </c>
      <c r="AO89" s="1039">
        <f t="shared" si="48"/>
        <v>0</v>
      </c>
      <c r="AP89" s="1039">
        <f t="shared" si="49"/>
        <v>0</v>
      </c>
      <c r="AQ89" s="1052">
        <f>IF(AO89&gt;0,AS9,0)</f>
        <v>0</v>
      </c>
      <c r="AR89" s="1626" t="str">
        <f>IF(TRIM(AG89)="▼ recette suivante", AG89, IF(AQ89&gt;0, IF(AT9&lt;&gt;"", AT9&amp;"-ou.or.o ❾ + or - &gt;", ""), ""))</f>
        <v/>
      </c>
      <c r="AS89" s="1064"/>
      <c r="AT89" s="1064"/>
      <c r="AU89" s="1053">
        <f t="shared" si="50"/>
        <v>0</v>
      </c>
      <c r="AV89" s="1054">
        <f>IF(AK89,IF(OR(AU89="",N(AU89)&lt;=0.000000001),"",_xlfn.XLOOKUP(AJ89,BJ15:BJ62,BN15:BN62,_xlfn.XLOOKUP(AJ89,BK15:BK62,BN15:BN62,_xlfn.XLOOKUP(AJ89,BL15:BL62,BN15:BN62,"")))),0)</f>
        <v>0</v>
      </c>
      <c r="AW89" s="1067" cm="1">
        <f t="array" ref="AW89">IF(AK89&lt;&gt;1,0,IF(OR(AU89="",N(AU89)&lt;=0.000000001),"",IF(OR(AO89="",N(AO89)&lt;=0.000000001),0,IF(ISNUMBER(AU89),IFERROR(_xlfn.LET(_xlpm.ai_test,TRIM(AJ89),_xlpm.r,IFERROR(_xlfn.XLOOKUP(_xlpm.ai_test,BJ15:BJ62,ROW(BJ15:BJ62),0,1),IFERROR(_xlfn.XLOOKUP(_xlpm.ai_test,BK15:BK62,ROW(BK15:BK62),0,1),_xlfn.XLOOKUP(_xlpm.ai_test,BL15:BL62,ROW(BL15:BL62),0,1))),_xlpm.p,_xlpm.r-MIN(ROW(BJ15:BJ62))+1,_xlpm.f,INDEX(BM15:BM62,_xlpm.p),_xlpm.u,INDEX(BN15:BN62,_xlpm.p),_xlpm.s,INDEX(BP15:BP62,_xlpm.p),_xlpm.q,N(AU89)/_xlpm.f,IF(_xlpm.q&gt;=_xlpm.s,ROUND(_xlpm.q,1)&amp;" "&amp;_xlpm.ai_test&amp;" = "&amp;ROUND(_xlpm.q*_xlpm.f,1)&amp;" "&amp;_xlpm.u,ROUND(_xlpm.q,1)&amp;" "&amp;_xlpm.ai_test)),""),""))))</f>
        <v>0</v>
      </c>
      <c r="AX89" s="1055"/>
      <c r="AY89" s="1053">
        <f t="shared" si="51"/>
        <v>0</v>
      </c>
      <c r="AZ89" s="1054" t="str">
        <f t="shared" si="52"/>
        <v/>
      </c>
      <c r="BA89" s="1056">
        <f t="shared" si="57"/>
        <v>0</v>
      </c>
      <c r="BB89" s="1057" t="str">
        <f t="shared" si="53"/>
        <v/>
      </c>
      <c r="BC89" s="1046"/>
      <c r="BD89" s="1058">
        <f t="shared" si="34"/>
        <v>0</v>
      </c>
      <c r="BE89" s="1048" t="str">
        <f t="shared" si="54"/>
        <v/>
      </c>
      <c r="BF89" s="262" t="s">
        <v>22</v>
      </c>
      <c r="BG89" s="1027">
        <f t="shared" si="55"/>
        <v>0</v>
      </c>
      <c r="BH89" s="1028">
        <f t="shared" si="56"/>
        <v>0</v>
      </c>
      <c r="BW89"/>
      <c r="BX89" s="964" t="str">
        <f t="shared" si="41"/>
        <v>►</v>
      </c>
      <c r="BY89" s="1125"/>
      <c r="BZ89" s="307"/>
      <c r="CA89" s="307"/>
      <c r="CB89" s="307"/>
      <c r="CC89" s="307"/>
      <c r="CD89" s="962"/>
      <c r="CE89"/>
      <c r="CF89"/>
      <c r="CG89"/>
      <c r="CH89"/>
      <c r="CI89"/>
      <c r="CJ89"/>
      <c r="CK89"/>
      <c r="CM89"/>
      <c r="CN89"/>
      <c r="CO89"/>
      <c r="CP89"/>
      <c r="CQ89"/>
      <c r="CR89"/>
      <c r="CS89"/>
      <c r="CU89"/>
      <c r="CV89"/>
      <c r="CW89"/>
      <c r="CX89"/>
      <c r="CY89"/>
      <c r="CZ89"/>
      <c r="DA89"/>
      <c r="DC89" s="3">
        <v>1</v>
      </c>
    </row>
    <row r="90" spans="1:107" s="701" customFormat="1" ht="21" customHeight="1">
      <c r="A90" s="941" t="s">
        <v>22</v>
      </c>
      <c r="B90" s="957" t="str">
        <f t="shared" si="40"/>
        <v>►</v>
      </c>
      <c r="C90" s="999" cm="1">
        <f t="array" ref="C90">SUMPRODUCT(LEN(D90:J90))</f>
        <v>0</v>
      </c>
      <c r="D90" s="201"/>
      <c r="E90" s="206"/>
      <c r="F90" s="206"/>
      <c r="G90" s="206"/>
      <c r="H90" s="206"/>
      <c r="I90" s="206"/>
      <c r="J90" s="207"/>
      <c r="K90" s="455" t="s">
        <v>22</v>
      </c>
      <c r="L90" s="115" t="s">
        <v>16</v>
      </c>
      <c r="M90" s="3141"/>
      <c r="N90" s="3142"/>
      <c r="O90" s="3141"/>
      <c r="P90" s="3143"/>
      <c r="Q90" s="3144"/>
      <c r="R90" s="3145"/>
      <c r="S90" s="3146"/>
      <c r="T90" s="3147"/>
      <c r="U90" s="3148"/>
      <c r="V90" s="3149"/>
      <c r="W90" s="2109"/>
      <c r="X90" s="3150"/>
      <c r="Y90" s="117"/>
      <c r="Z90" s="3151"/>
      <c r="AA90" s="3152"/>
      <c r="AB90" s="3153"/>
      <c r="AC90" s="3154"/>
      <c r="AD90" s="119"/>
      <c r="AE90" s="262" t="s">
        <v>22</v>
      </c>
      <c r="AF90" s="1035" t="str">
        <f t="shared" si="42"/>
        <v>►</v>
      </c>
      <c r="AG90" s="1036" t="str">
        <f t="shared" si="43"/>
        <v/>
      </c>
      <c r="AH90" s="1037" t="str">
        <f t="shared" si="44"/>
        <v/>
      </c>
      <c r="AI90" s="1036" t="str">
        <f t="shared" si="45"/>
        <v/>
      </c>
      <c r="AJ90" s="1037" t="str">
        <f t="shared" si="46"/>
        <v/>
      </c>
      <c r="AK90" s="1037">
        <f>IF(AND(L90="A",COUNTIF(BJ15:BL62,TRIM(U90))&gt;0),1,0)</f>
        <v>0</v>
      </c>
      <c r="AL90" s="1051" t="str" cm="1">
        <f t="array" ref="AL90">IF(AF90&lt;&gt;"A","",IFERROR((IFERROR(_xlfn.XLOOKUP(TRIM(SUBSTITUTE(U90,CHAR(160)," ")),BJ15:BJ62,BM15:BM62),IFERROR(_xlfn.XLOOKUP(TRIM(SUBSTITUTE(U90,CHAR(160)," ")),BK15:BK62,BM15:BM62),_xlfn.XLOOKUP(TRIM(SUBSTITUTE(U90,CHAR(160)," ")),BL15:BL62,BM15:BM62))))*T90*IF(ISBLANK(Q90),1,Q90)+IFERROR(_xlfn.XLOOKUP("RECHERCHEX",TRIM(L90:AD90),L90:AD90),0),0))</f>
        <v/>
      </c>
      <c r="AM90" s="1038">
        <f t="shared" si="47"/>
        <v>0</v>
      </c>
      <c r="AN90" s="1627" t="str">
        <f t="shared" si="36"/>
        <v/>
      </c>
      <c r="AO90" s="1039">
        <f t="shared" si="48"/>
        <v>0</v>
      </c>
      <c r="AP90" s="1039">
        <f t="shared" si="49"/>
        <v>0</v>
      </c>
      <c r="AQ90" s="1040">
        <f>IF(AO90&gt;0,AS9,0)</f>
        <v>0</v>
      </c>
      <c r="AR90" s="1628" t="str">
        <f>IF(TRIM(AG90)="▼ recette suivante", AG90, IF(AQ90&gt;0, IF(AT9&lt;&gt;"", AT9&amp;"-ou.or.o ❾ + or - &gt;", ""), ""))</f>
        <v/>
      </c>
      <c r="AS90" s="1064"/>
      <c r="AT90" s="1064"/>
      <c r="AU90" s="1042">
        <f t="shared" si="50"/>
        <v>0</v>
      </c>
      <c r="AV90" s="1043">
        <f>IF(AK90,IF(OR(AU90="",N(AU90)&lt;=0.000000001),"",_xlfn.XLOOKUP(AJ90,BJ15:BJ62,BN15:BN62,_xlfn.XLOOKUP(AJ90,BK15:BK62,BN15:BN62,_xlfn.XLOOKUP(AJ90,BL15:BL62,BN15:BN62,"")))),0)</f>
        <v>0</v>
      </c>
      <c r="AW90" s="1065" cm="1">
        <f t="array" ref="AW90">IF(AK90&lt;&gt;1,0,IF(OR(AU90="",N(AU90)&lt;=0.000000001),"",IF(OR(AO90="",N(AO90)&lt;=0.000000001),0,IF(ISNUMBER(AU90),IFERROR(_xlfn.LET(_xlpm.ai_test,TRIM(AJ90),_xlpm.r,IFERROR(_xlfn.XLOOKUP(_xlpm.ai_test,BJ15:BJ62,ROW(BJ15:BJ62),0,1),IFERROR(_xlfn.XLOOKUP(_xlpm.ai_test,BK15:BK62,ROW(BK15:BK62),0,1),_xlfn.XLOOKUP(_xlpm.ai_test,BL15:BL62,ROW(BL15:BL62),0,1))),_xlpm.p,_xlpm.r-MIN(ROW(BJ15:BJ62))+1,_xlpm.f,INDEX(BM15:BM62,_xlpm.p),_xlpm.u,INDEX(BN15:BN62,_xlpm.p),_xlpm.s,INDEX(BP15:BP62,_xlpm.p),_xlpm.q,N(AU90)/_xlpm.f,IF(_xlpm.q&gt;=_xlpm.s,ROUND(_xlpm.q,1)&amp;" "&amp;_xlpm.ai_test&amp;" = "&amp;ROUND(_xlpm.q*_xlpm.f,1)&amp;" "&amp;_xlpm.u,ROUND(_xlpm.q,1)&amp;" "&amp;_xlpm.ai_test)),""),""))))</f>
        <v>0</v>
      </c>
      <c r="AX90" s="1055"/>
      <c r="AY90" s="1042">
        <f t="shared" si="51"/>
        <v>0</v>
      </c>
      <c r="AZ90" s="1043" t="str">
        <f t="shared" si="52"/>
        <v/>
      </c>
      <c r="BA90" s="1044">
        <f t="shared" si="57"/>
        <v>0</v>
      </c>
      <c r="BB90" s="1045" t="str">
        <f t="shared" si="53"/>
        <v/>
      </c>
      <c r="BC90" s="1046"/>
      <c r="BD90" s="1047">
        <f t="shared" si="34"/>
        <v>0</v>
      </c>
      <c r="BE90" s="1048" t="str">
        <f t="shared" si="54"/>
        <v/>
      </c>
      <c r="BF90" s="262" t="s">
        <v>22</v>
      </c>
      <c r="BG90" s="1027">
        <f t="shared" si="55"/>
        <v>0</v>
      </c>
      <c r="BH90" s="1028">
        <f t="shared" si="56"/>
        <v>0</v>
      </c>
      <c r="BJ90" s="2810" t="s">
        <v>1938</v>
      </c>
      <c r="BK90" s="2811"/>
      <c r="BL90" s="2811"/>
      <c r="BM90" s="2811"/>
      <c r="BN90" s="2811"/>
      <c r="BO90" s="2811"/>
      <c r="BP90" s="2811"/>
      <c r="BQ90" s="2811"/>
      <c r="BR90" s="2811"/>
      <c r="BS90" s="2811"/>
      <c r="BT90" s="2811"/>
      <c r="BU90" s="2811"/>
      <c r="BV90" s="2812"/>
      <c r="BW90"/>
      <c r="BX90" s="964" t="str">
        <f t="shared" si="41"/>
        <v>►</v>
      </c>
      <c r="BY90" s="1121" t="s">
        <v>1939</v>
      </c>
      <c r="BZ90" s="307"/>
      <c r="CA90" s="307"/>
      <c r="CB90" s="307"/>
      <c r="CC90" s="307"/>
      <c r="CD90" s="962"/>
      <c r="CE90"/>
      <c r="CF90"/>
      <c r="CG90"/>
      <c r="CH90"/>
      <c r="CI90"/>
      <c r="CJ90"/>
      <c r="CK90"/>
      <c r="CM90"/>
      <c r="CN90"/>
      <c r="CO90"/>
      <c r="CP90"/>
      <c r="CQ90"/>
      <c r="CR90"/>
      <c r="CS90"/>
      <c r="CU90"/>
      <c r="CV90"/>
      <c r="CW90"/>
      <c r="CX90"/>
      <c r="CY90"/>
      <c r="CZ90"/>
      <c r="DA90"/>
      <c r="DC90" s="3">
        <v>1</v>
      </c>
    </row>
    <row r="91" spans="1:107" s="701" customFormat="1" ht="21" customHeight="1">
      <c r="A91" s="941" t="s">
        <v>22</v>
      </c>
      <c r="B91" s="957" t="str">
        <f t="shared" si="40"/>
        <v>►</v>
      </c>
      <c r="C91" s="999" cm="1">
        <f t="array" ref="C91">SUMPRODUCT(LEN(D91:J91))</f>
        <v>0</v>
      </c>
      <c r="D91" s="201"/>
      <c r="E91" s="206"/>
      <c r="F91" s="206"/>
      <c r="G91" s="206"/>
      <c r="H91" s="206"/>
      <c r="I91" s="206"/>
      <c r="J91" s="207"/>
      <c r="K91" s="455" t="s">
        <v>22</v>
      </c>
      <c r="L91" s="115" t="s">
        <v>16</v>
      </c>
      <c r="M91" s="3141"/>
      <c r="N91" s="3142"/>
      <c r="O91" s="3141"/>
      <c r="P91" s="3143"/>
      <c r="Q91" s="3144"/>
      <c r="R91" s="3145"/>
      <c r="S91" s="3146"/>
      <c r="T91" s="3147"/>
      <c r="U91" s="3148"/>
      <c r="V91" s="3149"/>
      <c r="W91" s="2109"/>
      <c r="X91" s="3150"/>
      <c r="Y91" s="117"/>
      <c r="Z91" s="3151"/>
      <c r="AA91" s="3152"/>
      <c r="AB91" s="3153"/>
      <c r="AC91" s="3154"/>
      <c r="AD91" s="119"/>
      <c r="AE91" s="262" t="s">
        <v>22</v>
      </c>
      <c r="AF91" s="1035" t="str">
        <f t="shared" si="42"/>
        <v>►</v>
      </c>
      <c r="AG91" s="1036" t="str">
        <f t="shared" si="43"/>
        <v/>
      </c>
      <c r="AH91" s="1037" t="str">
        <f t="shared" si="44"/>
        <v/>
      </c>
      <c r="AI91" s="1036" t="str">
        <f t="shared" si="45"/>
        <v/>
      </c>
      <c r="AJ91" s="1037" t="str">
        <f t="shared" si="46"/>
        <v/>
      </c>
      <c r="AK91" s="1037">
        <f>IF(AND(L91="A",COUNTIF(BJ15:BL62,TRIM(U91))&gt;0),1,0)</f>
        <v>0</v>
      </c>
      <c r="AL91" s="1051" t="str" cm="1">
        <f t="array" ref="AL91">IF(AF91&lt;&gt;"A","",IFERROR((IFERROR(_xlfn.XLOOKUP(TRIM(SUBSTITUTE(U91,CHAR(160)," ")),BJ15:BJ62,BM15:BM62),IFERROR(_xlfn.XLOOKUP(TRIM(SUBSTITUTE(U91,CHAR(160)," ")),BK15:BK62,BM15:BM62),_xlfn.XLOOKUP(TRIM(SUBSTITUTE(U91,CHAR(160)," ")),BL15:BL62,BM15:BM62))))*T91*IF(ISBLANK(Q91),1,Q91)+IFERROR(_xlfn.XLOOKUP("RECHERCHEX",TRIM(L91:AD91),L91:AD91),0),0))</f>
        <v/>
      </c>
      <c r="AM91" s="1038">
        <f t="shared" si="47"/>
        <v>0</v>
      </c>
      <c r="AN91" s="1627" t="str">
        <f t="shared" si="36"/>
        <v/>
      </c>
      <c r="AO91" s="1039">
        <f t="shared" si="48"/>
        <v>0</v>
      </c>
      <c r="AP91" s="1039">
        <f t="shared" si="49"/>
        <v>0</v>
      </c>
      <c r="AQ91" s="1052">
        <f>IF(AO91&gt;0,AS9,0)</f>
        <v>0</v>
      </c>
      <c r="AR91" s="1626" t="str">
        <f>IF(TRIM(AG91)="▼ recette suivante", AG91, IF(AQ91&gt;0, IF(AT9&lt;&gt;"", AT9&amp;"-ou.or.o ❾ + or - &gt;", ""), ""))</f>
        <v/>
      </c>
      <c r="AS91" s="1064"/>
      <c r="AT91" s="1064"/>
      <c r="AU91" s="1053">
        <f t="shared" si="50"/>
        <v>0</v>
      </c>
      <c r="AV91" s="1054">
        <f>IF(AK91,IF(OR(AU91="",N(AU91)&lt;=0.000000001),"",_xlfn.XLOOKUP(AJ91,BJ15:BJ62,BN15:BN62,_xlfn.XLOOKUP(AJ91,BK15:BK62,BN15:BN62,_xlfn.XLOOKUP(AJ91,BL15:BL62,BN15:BN62,"")))),0)</f>
        <v>0</v>
      </c>
      <c r="AW91" s="1067" cm="1">
        <f t="array" ref="AW91">IF(AK91&lt;&gt;1,0,IF(OR(AU91="",N(AU91)&lt;=0.000000001),"",IF(OR(AO91="",N(AO91)&lt;=0.000000001),0,IF(ISNUMBER(AU91),IFERROR(_xlfn.LET(_xlpm.ai_test,TRIM(AJ91),_xlpm.r,IFERROR(_xlfn.XLOOKUP(_xlpm.ai_test,BJ15:BJ62,ROW(BJ15:BJ62),0,1),IFERROR(_xlfn.XLOOKUP(_xlpm.ai_test,BK15:BK62,ROW(BK15:BK62),0,1),_xlfn.XLOOKUP(_xlpm.ai_test,BL15:BL62,ROW(BL15:BL62),0,1))),_xlpm.p,_xlpm.r-MIN(ROW(BJ15:BJ62))+1,_xlpm.f,INDEX(BM15:BM62,_xlpm.p),_xlpm.u,INDEX(BN15:BN62,_xlpm.p),_xlpm.s,INDEX(BP15:BP62,_xlpm.p),_xlpm.q,N(AU91)/_xlpm.f,IF(_xlpm.q&gt;=_xlpm.s,ROUND(_xlpm.q,1)&amp;" "&amp;_xlpm.ai_test&amp;" = "&amp;ROUND(_xlpm.q*_xlpm.f,1)&amp;" "&amp;_xlpm.u,ROUND(_xlpm.q,1)&amp;" "&amp;_xlpm.ai_test)),""),""))))</f>
        <v>0</v>
      </c>
      <c r="AX91" s="1055"/>
      <c r="AY91" s="1053">
        <f t="shared" si="51"/>
        <v>0</v>
      </c>
      <c r="AZ91" s="1054" t="str">
        <f t="shared" si="52"/>
        <v/>
      </c>
      <c r="BA91" s="1056">
        <f t="shared" si="57"/>
        <v>0</v>
      </c>
      <c r="BB91" s="1057" t="str">
        <f t="shared" si="53"/>
        <v/>
      </c>
      <c r="BC91" s="1046"/>
      <c r="BD91" s="1058">
        <f t="shared" ref="BD91:BD154" si="58">IF(OR(AO91=0,ISBLANK(BC91),ISTEXT(BA91)),0,(IF(AU91=0,BA91,AU91)*BC91))</f>
        <v>0</v>
      </c>
      <c r="BE91" s="1048" t="str">
        <f t="shared" si="54"/>
        <v/>
      </c>
      <c r="BF91" s="262" t="s">
        <v>22</v>
      </c>
      <c r="BG91" s="1027">
        <f t="shared" si="55"/>
        <v>0</v>
      </c>
      <c r="BH91" s="1028">
        <f t="shared" si="56"/>
        <v>0</v>
      </c>
      <c r="BJ91" s="2813"/>
      <c r="BK91" s="2814"/>
      <c r="BL91" s="2814"/>
      <c r="BM91" s="2814"/>
      <c r="BN91" s="2814"/>
      <c r="BO91" s="2814"/>
      <c r="BP91" s="2814"/>
      <c r="BQ91" s="2814"/>
      <c r="BR91" s="2814"/>
      <c r="BS91" s="2814"/>
      <c r="BT91" s="2814"/>
      <c r="BU91" s="2814"/>
      <c r="BV91" s="2815"/>
      <c r="BW91"/>
      <c r="BX91" s="964" t="str">
        <f t="shared" si="41"/>
        <v>►</v>
      </c>
      <c r="BY91" s="1122" t="s">
        <v>1940</v>
      </c>
      <c r="BZ91" s="307"/>
      <c r="CA91" s="307"/>
      <c r="CB91" s="307"/>
      <c r="CC91" s="307"/>
      <c r="CD91" s="962"/>
      <c r="CE91"/>
      <c r="CF91"/>
      <c r="CG91"/>
      <c r="CH91"/>
      <c r="CI91"/>
      <c r="CJ91"/>
      <c r="CK91"/>
      <c r="CM91"/>
      <c r="CN91"/>
      <c r="CO91"/>
      <c r="CP91"/>
      <c r="CQ91"/>
      <c r="CR91"/>
      <c r="CS91"/>
      <c r="CU91"/>
      <c r="CV91"/>
      <c r="CW91"/>
      <c r="CX91"/>
      <c r="CY91"/>
      <c r="CZ91"/>
      <c r="DA91"/>
      <c r="DC91" s="3">
        <v>1</v>
      </c>
    </row>
    <row r="92" spans="1:107" s="701" customFormat="1" ht="21" customHeight="1">
      <c r="A92" s="941" t="s">
        <v>22</v>
      </c>
      <c r="B92" s="957" t="str">
        <f t="shared" si="40"/>
        <v>►</v>
      </c>
      <c r="C92" s="999" cm="1">
        <f t="array" ref="C92">SUMPRODUCT(LEN(D92:J92))</f>
        <v>0</v>
      </c>
      <c r="D92" s="201"/>
      <c r="E92" s="206"/>
      <c r="F92" s="206"/>
      <c r="G92" s="206"/>
      <c r="H92" s="206"/>
      <c r="I92" s="206"/>
      <c r="J92" s="207"/>
      <c r="K92" s="455"/>
      <c r="L92" s="115" t="s">
        <v>16</v>
      </c>
      <c r="M92" s="3141"/>
      <c r="N92" s="3142"/>
      <c r="O92" s="3141"/>
      <c r="P92" s="3143"/>
      <c r="Q92" s="3144"/>
      <c r="R92" s="3145"/>
      <c r="S92" s="3146"/>
      <c r="T92" s="3147"/>
      <c r="U92" s="3148"/>
      <c r="V92" s="3149"/>
      <c r="W92" s="2109"/>
      <c r="X92" s="3150"/>
      <c r="Y92" s="117"/>
      <c r="Z92" s="3151"/>
      <c r="AA92" s="3152"/>
      <c r="AB92" s="3153"/>
      <c r="AC92" s="3154"/>
      <c r="AD92" s="119"/>
      <c r="AE92" s="262" t="s">
        <v>22</v>
      </c>
      <c r="AF92" s="1035" t="str">
        <f t="shared" si="42"/>
        <v>►</v>
      </c>
      <c r="AG92" s="1036" t="str">
        <f t="shared" si="43"/>
        <v/>
      </c>
      <c r="AH92" s="1037" t="str">
        <f t="shared" si="44"/>
        <v/>
      </c>
      <c r="AI92" s="1036" t="str">
        <f t="shared" si="45"/>
        <v/>
      </c>
      <c r="AJ92" s="1037" t="str">
        <f t="shared" si="46"/>
        <v/>
      </c>
      <c r="AK92" s="1037">
        <f>IF(AND(L92="A",COUNTIF(BJ15:BL62,TRIM(U92))&gt;0),1,0)</f>
        <v>0</v>
      </c>
      <c r="AL92" s="1051" t="str" cm="1">
        <f t="array" ref="AL92">IF(AF92&lt;&gt;"A","",IFERROR((IFERROR(_xlfn.XLOOKUP(TRIM(SUBSTITUTE(U92,CHAR(160)," ")),BJ15:BJ62,BM15:BM62),IFERROR(_xlfn.XLOOKUP(TRIM(SUBSTITUTE(U92,CHAR(160)," ")),BK15:BK62,BM15:BM62),_xlfn.XLOOKUP(TRIM(SUBSTITUTE(U92,CHAR(160)," ")),BL15:BL62,BM15:BM62))))*T92*IF(ISBLANK(Q92),1,Q92)+IFERROR(_xlfn.XLOOKUP("RECHERCHEX",TRIM(L92:AD92),L92:AD92),0),0))</f>
        <v/>
      </c>
      <c r="AM92" s="1038">
        <f t="shared" si="47"/>
        <v>0</v>
      </c>
      <c r="AN92" s="1627" t="str">
        <f t="shared" si="36"/>
        <v/>
      </c>
      <c r="AO92" s="1039">
        <f t="shared" si="48"/>
        <v>0</v>
      </c>
      <c r="AP92" s="1039">
        <f t="shared" si="49"/>
        <v>0</v>
      </c>
      <c r="AQ92" s="1040">
        <f>IF(AO92&gt;0,AS9,0)</f>
        <v>0</v>
      </c>
      <c r="AR92" s="1628" t="str">
        <f>IF(TRIM(AG92)="▼ recette suivante", AG92, IF(AQ92&gt;0, IF(AT9&lt;&gt;"", AT9&amp;"-ou.or.o ❾ + or - &gt;", ""), ""))</f>
        <v/>
      </c>
      <c r="AS92" s="1064"/>
      <c r="AT92" s="1064"/>
      <c r="AU92" s="1042">
        <f t="shared" si="50"/>
        <v>0</v>
      </c>
      <c r="AV92" s="1043">
        <f>IF(AK92,IF(OR(AU92="",N(AU92)&lt;=0.000000001),"",_xlfn.XLOOKUP(AJ92,BJ15:BJ62,BN15:BN62,_xlfn.XLOOKUP(AJ92,BK15:BK62,BN15:BN62,_xlfn.XLOOKUP(AJ92,BL15:BL62,BN15:BN62,"")))),0)</f>
        <v>0</v>
      </c>
      <c r="AW92" s="1065" cm="1">
        <f t="array" ref="AW92">IF(AK92&lt;&gt;1,0,IF(OR(AU92="",N(AU92)&lt;=0.000000001),"",IF(OR(AO92="",N(AO92)&lt;=0.000000001),0,IF(ISNUMBER(AU92),IFERROR(_xlfn.LET(_xlpm.ai_test,TRIM(AJ92),_xlpm.r,IFERROR(_xlfn.XLOOKUP(_xlpm.ai_test,BJ15:BJ62,ROW(BJ15:BJ62),0,1),IFERROR(_xlfn.XLOOKUP(_xlpm.ai_test,BK15:BK62,ROW(BK15:BK62),0,1),_xlfn.XLOOKUP(_xlpm.ai_test,BL15:BL62,ROW(BL15:BL62),0,1))),_xlpm.p,_xlpm.r-MIN(ROW(BJ15:BJ62))+1,_xlpm.f,INDEX(BM15:BM62,_xlpm.p),_xlpm.u,INDEX(BN15:BN62,_xlpm.p),_xlpm.s,INDEX(BP15:BP62,_xlpm.p),_xlpm.q,N(AU92)/_xlpm.f,IF(_xlpm.q&gt;=_xlpm.s,ROUND(_xlpm.q,1)&amp;" "&amp;_xlpm.ai_test&amp;" = "&amp;ROUND(_xlpm.q*_xlpm.f,1)&amp;" "&amp;_xlpm.u,ROUND(_xlpm.q,1)&amp;" "&amp;_xlpm.ai_test)),""),""))))</f>
        <v>0</v>
      </c>
      <c r="AX92" s="1055"/>
      <c r="AY92" s="1042">
        <f t="shared" si="51"/>
        <v>0</v>
      </c>
      <c r="AZ92" s="1043" t="str">
        <f t="shared" si="52"/>
        <v/>
      </c>
      <c r="BA92" s="1044">
        <f t="shared" si="57"/>
        <v>0</v>
      </c>
      <c r="BB92" s="1045" t="str">
        <f t="shared" si="53"/>
        <v/>
      </c>
      <c r="BC92" s="1046"/>
      <c r="BD92" s="1047">
        <f t="shared" si="58"/>
        <v>0</v>
      </c>
      <c r="BE92" s="1048" t="str">
        <f t="shared" si="54"/>
        <v/>
      </c>
      <c r="BF92" s="262" t="s">
        <v>22</v>
      </c>
      <c r="BG92" s="1027">
        <f t="shared" si="55"/>
        <v>0</v>
      </c>
      <c r="BH92" s="1028">
        <f t="shared" si="56"/>
        <v>0</v>
      </c>
      <c r="BJ92" s="701" t="s">
        <v>2599</v>
      </c>
      <c r="BW92"/>
      <c r="BX92" s="964" t="str">
        <f t="shared" si="41"/>
        <v>►</v>
      </c>
      <c r="BY92" s="1123" t="s">
        <v>1941</v>
      </c>
      <c r="BZ92" s="307"/>
      <c r="CA92" s="307"/>
      <c r="CB92" s="307"/>
      <c r="CC92" s="307"/>
      <c r="CD92" s="962"/>
      <c r="CE92"/>
      <c r="CF92"/>
      <c r="CG92"/>
      <c r="CH92"/>
      <c r="CI92"/>
      <c r="CJ92"/>
      <c r="CK92"/>
      <c r="CM92"/>
      <c r="CN92"/>
      <c r="CO92"/>
      <c r="CP92"/>
      <c r="CQ92"/>
      <c r="CR92"/>
      <c r="CS92"/>
      <c r="CU92"/>
      <c r="CV92"/>
      <c r="CW92"/>
      <c r="CX92"/>
      <c r="CY92"/>
      <c r="CZ92"/>
      <c r="DA92"/>
      <c r="DC92" s="3">
        <v>1</v>
      </c>
    </row>
    <row r="93" spans="1:107" s="701" customFormat="1" ht="21" customHeight="1">
      <c r="A93" s="941" t="s">
        <v>22</v>
      </c>
      <c r="B93" s="957" t="str">
        <f t="shared" si="40"/>
        <v>►</v>
      </c>
      <c r="C93" s="999" cm="1">
        <f t="array" ref="C93">SUMPRODUCT(LEN(D93:J93))</f>
        <v>0</v>
      </c>
      <c r="D93" s="201"/>
      <c r="E93" s="206"/>
      <c r="F93" s="206"/>
      <c r="G93" s="206"/>
      <c r="H93" s="206"/>
      <c r="I93" s="206"/>
      <c r="J93" s="207"/>
      <c r="K93" s="455"/>
      <c r="L93" s="115" t="s">
        <v>16</v>
      </c>
      <c r="M93" s="3141"/>
      <c r="N93" s="3142"/>
      <c r="O93" s="3141"/>
      <c r="P93" s="3143"/>
      <c r="Q93" s="3144"/>
      <c r="R93" s="3145"/>
      <c r="S93" s="3146"/>
      <c r="T93" s="3147"/>
      <c r="U93" s="3148"/>
      <c r="V93" s="3149"/>
      <c r="W93" s="2109"/>
      <c r="X93" s="3150"/>
      <c r="Y93" s="117"/>
      <c r="Z93" s="3151"/>
      <c r="AA93" s="3152"/>
      <c r="AB93" s="3153"/>
      <c r="AC93" s="3154"/>
      <c r="AD93" s="119"/>
      <c r="AE93" s="262" t="s">
        <v>22</v>
      </c>
      <c r="AF93" s="1035" t="str">
        <f t="shared" si="42"/>
        <v>►</v>
      </c>
      <c r="AG93" s="1036" t="str">
        <f t="shared" si="43"/>
        <v/>
      </c>
      <c r="AH93" s="1037" t="str">
        <f t="shared" si="44"/>
        <v/>
      </c>
      <c r="AI93" s="1036" t="str">
        <f t="shared" si="45"/>
        <v/>
      </c>
      <c r="AJ93" s="1037" t="str">
        <f t="shared" si="46"/>
        <v/>
      </c>
      <c r="AK93" s="1037">
        <f>IF(AND(L93="A",COUNTIF(BJ15:BL62,TRIM(U93))&gt;0),1,0)</f>
        <v>0</v>
      </c>
      <c r="AL93" s="1051" t="str" cm="1">
        <f t="array" ref="AL93">IF(AF93&lt;&gt;"A","",IFERROR((IFERROR(_xlfn.XLOOKUP(TRIM(SUBSTITUTE(U93,CHAR(160)," ")),BJ15:BJ62,BM15:BM62),IFERROR(_xlfn.XLOOKUP(TRIM(SUBSTITUTE(U93,CHAR(160)," ")),BK15:BK62,BM15:BM62),_xlfn.XLOOKUP(TRIM(SUBSTITUTE(U93,CHAR(160)," ")),BL15:BL62,BM15:BM62))))*T93*IF(ISBLANK(Q93),1,Q93)+IFERROR(_xlfn.XLOOKUP("RECHERCHEX",TRIM(L93:AD93),L93:AD93),0),0))</f>
        <v/>
      </c>
      <c r="AM93" s="1038">
        <f t="shared" si="47"/>
        <v>0</v>
      </c>
      <c r="AN93" s="1627" t="str">
        <f t="shared" si="36"/>
        <v/>
      </c>
      <c r="AO93" s="1039">
        <f t="shared" si="48"/>
        <v>0</v>
      </c>
      <c r="AP93" s="1039">
        <f t="shared" si="49"/>
        <v>0</v>
      </c>
      <c r="AQ93" s="1052">
        <f>IF(AO93&gt;0,AS9,0)</f>
        <v>0</v>
      </c>
      <c r="AR93" s="1626" t="str">
        <f>IF(TRIM(AG93)="▼ recette suivante", AG93, IF(AQ93&gt;0, IF(AT9&lt;&gt;"", AT9&amp;"-ou.or.o ❾ + or - &gt;", ""), ""))</f>
        <v/>
      </c>
      <c r="AS93" s="1064"/>
      <c r="AT93" s="1064"/>
      <c r="AU93" s="1053">
        <f t="shared" si="50"/>
        <v>0</v>
      </c>
      <c r="AV93" s="1054">
        <f>IF(AK93,IF(OR(AU93="",N(AU93)&lt;=0.000000001),"",_xlfn.XLOOKUP(AJ93,BJ15:BJ62,BN15:BN62,_xlfn.XLOOKUP(AJ93,BK15:BK62,BN15:BN62,_xlfn.XLOOKUP(AJ93,BL15:BL62,BN15:BN62,"")))),0)</f>
        <v>0</v>
      </c>
      <c r="AW93" s="1067" cm="1">
        <f t="array" ref="AW93">IF(AK93&lt;&gt;1,0,IF(OR(AU93="",N(AU93)&lt;=0.000000001),"",IF(OR(AO93="",N(AO93)&lt;=0.000000001),0,IF(ISNUMBER(AU93),IFERROR(_xlfn.LET(_xlpm.ai_test,TRIM(AJ93),_xlpm.r,IFERROR(_xlfn.XLOOKUP(_xlpm.ai_test,BJ15:BJ62,ROW(BJ15:BJ62),0,1),IFERROR(_xlfn.XLOOKUP(_xlpm.ai_test,BK15:BK62,ROW(BK15:BK62),0,1),_xlfn.XLOOKUP(_xlpm.ai_test,BL15:BL62,ROW(BL15:BL62),0,1))),_xlpm.p,_xlpm.r-MIN(ROW(BJ15:BJ62))+1,_xlpm.f,INDEX(BM15:BM62,_xlpm.p),_xlpm.u,INDEX(BN15:BN62,_xlpm.p),_xlpm.s,INDEX(BP15:BP62,_xlpm.p),_xlpm.q,N(AU93)/_xlpm.f,IF(_xlpm.q&gt;=_xlpm.s,ROUND(_xlpm.q,1)&amp;" "&amp;_xlpm.ai_test&amp;" = "&amp;ROUND(_xlpm.q*_xlpm.f,1)&amp;" "&amp;_xlpm.u,ROUND(_xlpm.q,1)&amp;" "&amp;_xlpm.ai_test)),""),""))))</f>
        <v>0</v>
      </c>
      <c r="AX93" s="1055"/>
      <c r="AY93" s="1053">
        <f t="shared" si="51"/>
        <v>0</v>
      </c>
      <c r="AZ93" s="1054" t="str">
        <f t="shared" si="52"/>
        <v/>
      </c>
      <c r="BA93" s="1056">
        <f t="shared" si="57"/>
        <v>0</v>
      </c>
      <c r="BB93" s="1057" t="str">
        <f t="shared" si="53"/>
        <v/>
      </c>
      <c r="BC93" s="1046"/>
      <c r="BD93" s="1058">
        <f t="shared" si="58"/>
        <v>0</v>
      </c>
      <c r="BE93" s="1048" t="str">
        <f t="shared" si="54"/>
        <v/>
      </c>
      <c r="BF93" s="262" t="s">
        <v>22</v>
      </c>
      <c r="BG93" s="1027">
        <f t="shared" si="55"/>
        <v>0</v>
      </c>
      <c r="BH93" s="1028">
        <f t="shared" si="56"/>
        <v>0</v>
      </c>
      <c r="BJ93" s="478" t="s">
        <v>147</v>
      </c>
      <c r="BK93" s="116" t="s">
        <v>102</v>
      </c>
      <c r="BL93" s="161" t="s">
        <v>1364</v>
      </c>
      <c r="BM93" s="130" t="s">
        <v>1356</v>
      </c>
      <c r="BN93" s="130" t="s">
        <v>1357</v>
      </c>
      <c r="BO93" s="130" t="s">
        <v>1358</v>
      </c>
      <c r="BP93" s="858" t="s">
        <v>0</v>
      </c>
      <c r="BQ93" s="104" t="s">
        <v>99</v>
      </c>
      <c r="BR93" s="104" t="s">
        <v>151</v>
      </c>
      <c r="BS93" s="858" t="s">
        <v>152</v>
      </c>
      <c r="BT93" s="121" t="s">
        <v>1359</v>
      </c>
      <c r="BU93" s="121" t="s">
        <v>1360</v>
      </c>
      <c r="BV93" s="163" t="s">
        <v>1361</v>
      </c>
      <c r="BW93"/>
      <c r="BX93" s="964" t="str">
        <f t="shared" si="41"/>
        <v>►</v>
      </c>
      <c r="BY93" s="1122" t="s">
        <v>1942</v>
      </c>
      <c r="BZ93" s="307"/>
      <c r="CA93" s="307"/>
      <c r="CB93" s="307"/>
      <c r="CC93" s="307"/>
      <c r="CD93" s="962"/>
      <c r="CE93"/>
      <c r="CF93"/>
      <c r="CG93"/>
      <c r="CH93"/>
      <c r="CI93"/>
      <c r="CJ93"/>
      <c r="CK93"/>
      <c r="CM93"/>
      <c r="CN93"/>
      <c r="CO93"/>
      <c r="CP93"/>
      <c r="CQ93"/>
      <c r="CR93"/>
      <c r="CS93"/>
      <c r="CU93"/>
      <c r="CV93"/>
      <c r="CW93"/>
      <c r="CX93"/>
      <c r="CY93"/>
      <c r="CZ93"/>
      <c r="DA93"/>
      <c r="DC93" s="3">
        <v>1</v>
      </c>
    </row>
    <row r="94" spans="1:107" s="701" customFormat="1" ht="21" customHeight="1">
      <c r="A94" s="941" t="s">
        <v>22</v>
      </c>
      <c r="B94" s="957" t="str">
        <f t="shared" si="40"/>
        <v>►</v>
      </c>
      <c r="C94" s="999" cm="1">
        <f t="array" ref="C94">SUMPRODUCT(LEN(D94:J94))</f>
        <v>0</v>
      </c>
      <c r="D94" s="201"/>
      <c r="E94" s="206"/>
      <c r="F94" s="206"/>
      <c r="G94" s="206"/>
      <c r="H94" s="206"/>
      <c r="I94" s="206"/>
      <c r="J94" s="207"/>
      <c r="K94" s="455"/>
      <c r="L94" s="115" t="s">
        <v>16</v>
      </c>
      <c r="M94" s="3141"/>
      <c r="N94" s="3142"/>
      <c r="O94" s="3141"/>
      <c r="P94" s="3143"/>
      <c r="Q94" s="3144"/>
      <c r="R94" s="3145"/>
      <c r="S94" s="3146"/>
      <c r="T94" s="3147"/>
      <c r="U94" s="3148"/>
      <c r="V94" s="3149"/>
      <c r="W94" s="2109"/>
      <c r="X94" s="3150"/>
      <c r="Y94" s="117"/>
      <c r="Z94" s="3151"/>
      <c r="AA94" s="3152"/>
      <c r="AB94" s="3153"/>
      <c r="AC94" s="3154"/>
      <c r="AD94" s="119"/>
      <c r="AE94" s="262" t="s">
        <v>22</v>
      </c>
      <c r="AF94" s="1035" t="str">
        <f t="shared" si="42"/>
        <v>►</v>
      </c>
      <c r="AG94" s="1036" t="str">
        <f t="shared" si="43"/>
        <v/>
      </c>
      <c r="AH94" s="1037" t="str">
        <f t="shared" si="44"/>
        <v/>
      </c>
      <c r="AI94" s="1036" t="str">
        <f t="shared" si="45"/>
        <v/>
      </c>
      <c r="AJ94" s="1037" t="str">
        <f t="shared" si="46"/>
        <v/>
      </c>
      <c r="AK94" s="1037">
        <f>IF(AND(L94="A",COUNTIF(BJ15:BL62,TRIM(U94))&gt;0),1,0)</f>
        <v>0</v>
      </c>
      <c r="AL94" s="1051" t="str" cm="1">
        <f t="array" ref="AL94">IF(AF94&lt;&gt;"A","",IFERROR((IFERROR(_xlfn.XLOOKUP(TRIM(SUBSTITUTE(U94,CHAR(160)," ")),BJ15:BJ62,BM15:BM62),IFERROR(_xlfn.XLOOKUP(TRIM(SUBSTITUTE(U94,CHAR(160)," ")),BK15:BK62,BM15:BM62),_xlfn.XLOOKUP(TRIM(SUBSTITUTE(U94,CHAR(160)," ")),BL15:BL62,BM15:BM62))))*T94*IF(ISBLANK(Q94),1,Q94)+IFERROR(_xlfn.XLOOKUP("RECHERCHEX",TRIM(L94:AD94),L94:AD94),0),0))</f>
        <v/>
      </c>
      <c r="AM94" s="1038">
        <f t="shared" si="47"/>
        <v>0</v>
      </c>
      <c r="AN94" s="1627" t="str">
        <f t="shared" ref="AN94:AN157" si="59">IF(AF94="A","❾ Author reference &gt;","")</f>
        <v/>
      </c>
      <c r="AO94" s="1039">
        <f t="shared" si="48"/>
        <v>0</v>
      </c>
      <c r="AP94" s="1039">
        <f t="shared" si="49"/>
        <v>0</v>
      </c>
      <c r="AQ94" s="1040">
        <f>IF(AO94&gt;0,AS9,0)</f>
        <v>0</v>
      </c>
      <c r="AR94" s="1628" t="str">
        <f>IF(TRIM(AG94)="▼ recette suivante", AG94, IF(AQ94&gt;0, IF(AT9&lt;&gt;"", AT9&amp;"-ou.or.o ❾ + or - &gt;", ""), ""))</f>
        <v/>
      </c>
      <c r="AS94" s="1064"/>
      <c r="AT94" s="1064"/>
      <c r="AU94" s="1042">
        <f t="shared" si="50"/>
        <v>0</v>
      </c>
      <c r="AV94" s="1043">
        <f>IF(AK94,IF(OR(AU94="",N(AU94)&lt;=0.000000001),"",_xlfn.XLOOKUP(AJ94,BJ15:BJ62,BN15:BN62,_xlfn.XLOOKUP(AJ94,BK15:BK62,BN15:BN62,_xlfn.XLOOKUP(AJ94,BL15:BL62,BN15:BN62,"")))),0)</f>
        <v>0</v>
      </c>
      <c r="AW94" s="1065" cm="1">
        <f t="array" ref="AW94">IF(AK94&lt;&gt;1,0,IF(OR(AU94="",N(AU94)&lt;=0.000000001),"",IF(OR(AO94="",N(AO94)&lt;=0.000000001),0,IF(ISNUMBER(AU94),IFERROR(_xlfn.LET(_xlpm.ai_test,TRIM(AJ94),_xlpm.r,IFERROR(_xlfn.XLOOKUP(_xlpm.ai_test,BJ15:BJ62,ROW(BJ15:BJ62),0,1),IFERROR(_xlfn.XLOOKUP(_xlpm.ai_test,BK15:BK62,ROW(BK15:BK62),0,1),_xlfn.XLOOKUP(_xlpm.ai_test,BL15:BL62,ROW(BL15:BL62),0,1))),_xlpm.p,_xlpm.r-MIN(ROW(BJ15:BJ62))+1,_xlpm.f,INDEX(BM15:BM62,_xlpm.p),_xlpm.u,INDEX(BN15:BN62,_xlpm.p),_xlpm.s,INDEX(BP15:BP62,_xlpm.p),_xlpm.q,N(AU94)/_xlpm.f,IF(_xlpm.q&gt;=_xlpm.s,ROUND(_xlpm.q,1)&amp;" "&amp;_xlpm.ai_test&amp;" = "&amp;ROUND(_xlpm.q*_xlpm.f,1)&amp;" "&amp;_xlpm.u,ROUND(_xlpm.q,1)&amp;" "&amp;_xlpm.ai_test)),""),""))))</f>
        <v>0</v>
      </c>
      <c r="AX94" s="1055"/>
      <c r="AY94" s="1042">
        <f t="shared" si="51"/>
        <v>0</v>
      </c>
      <c r="AZ94" s="1043" t="str">
        <f t="shared" si="52"/>
        <v/>
      </c>
      <c r="BA94" s="1044">
        <f t="shared" si="57"/>
        <v>0</v>
      </c>
      <c r="BB94" s="1045" t="str">
        <f t="shared" si="53"/>
        <v/>
      </c>
      <c r="BC94" s="1046"/>
      <c r="BD94" s="1047">
        <f t="shared" si="58"/>
        <v>0</v>
      </c>
      <c r="BE94" s="1048" t="str">
        <f t="shared" si="54"/>
        <v/>
      </c>
      <c r="BF94" s="262" t="s">
        <v>22</v>
      </c>
      <c r="BG94" s="1027">
        <f t="shared" si="55"/>
        <v>0</v>
      </c>
      <c r="BH94" s="1028">
        <f t="shared" si="56"/>
        <v>0</v>
      </c>
      <c r="BJ94" s="916">
        <v>1</v>
      </c>
      <c r="BK94" s="917">
        <v>1E-3</v>
      </c>
      <c r="BL94" s="918">
        <v>0</v>
      </c>
      <c r="BM94" s="917">
        <v>0.25</v>
      </c>
      <c r="BN94" s="917">
        <v>0.33332999999999996</v>
      </c>
      <c r="BO94" s="917">
        <v>0.5</v>
      </c>
      <c r="BP94" s="919">
        <v>1</v>
      </c>
      <c r="BQ94" s="919">
        <v>0.1</v>
      </c>
      <c r="BR94" s="919">
        <v>0.01</v>
      </c>
      <c r="BS94" s="919">
        <v>1E-3</v>
      </c>
      <c r="BT94" s="919">
        <v>0.5</v>
      </c>
      <c r="BU94" s="919">
        <v>0.33300000000000002</v>
      </c>
      <c r="BV94" s="920">
        <v>0.2</v>
      </c>
      <c r="BW94"/>
      <c r="BX94" s="964" t="str">
        <f t="shared" si="41"/>
        <v>►</v>
      </c>
      <c r="BY94" s="1126" t="s">
        <v>1943</v>
      </c>
      <c r="BZ94" s="49"/>
      <c r="CA94" s="49"/>
      <c r="CB94" s="49"/>
      <c r="CC94" s="49"/>
      <c r="CD94" s="962"/>
      <c r="CE94"/>
      <c r="CF94"/>
      <c r="CG94"/>
      <c r="CH94"/>
      <c r="CI94"/>
      <c r="CJ94"/>
      <c r="CK94"/>
      <c r="CL94"/>
      <c r="CM94"/>
      <c r="CN94"/>
      <c r="CO94"/>
      <c r="CP94"/>
      <c r="CQ94"/>
      <c r="CR94"/>
      <c r="CS94"/>
      <c r="CT94"/>
      <c r="CU94"/>
      <c r="CV94"/>
      <c r="CW94"/>
      <c r="CX94"/>
      <c r="CY94"/>
      <c r="CZ94"/>
      <c r="DA94"/>
      <c r="DC94" s="3">
        <v>1</v>
      </c>
    </row>
    <row r="95" spans="1:107" s="701" customFormat="1" ht="21" customHeight="1">
      <c r="A95" s="941" t="s">
        <v>22</v>
      </c>
      <c r="B95" s="957" t="str">
        <f t="shared" si="40"/>
        <v>►</v>
      </c>
      <c r="C95" s="999" cm="1">
        <f t="array" ref="C95">SUMPRODUCT(LEN(D95:J95))</f>
        <v>0</v>
      </c>
      <c r="D95" s="201"/>
      <c r="E95" s="206"/>
      <c r="F95" s="206"/>
      <c r="G95" s="206"/>
      <c r="H95" s="206"/>
      <c r="I95" s="206"/>
      <c r="J95" s="207"/>
      <c r="K95" s="455"/>
      <c r="L95" s="115" t="s">
        <v>16</v>
      </c>
      <c r="M95" s="3141"/>
      <c r="N95" s="3142"/>
      <c r="O95" s="3141"/>
      <c r="P95" s="3143"/>
      <c r="Q95" s="3144"/>
      <c r="R95" s="3145"/>
      <c r="S95" s="3146"/>
      <c r="T95" s="3147"/>
      <c r="U95" s="3148"/>
      <c r="V95" s="3149"/>
      <c r="W95" s="2109"/>
      <c r="X95" s="3150"/>
      <c r="Y95" s="117"/>
      <c r="Z95" s="3151"/>
      <c r="AA95" s="3152"/>
      <c r="AB95" s="3153"/>
      <c r="AC95" s="3154"/>
      <c r="AD95" s="119"/>
      <c r="AE95" s="262" t="s">
        <v>22</v>
      </c>
      <c r="AF95" s="1035" t="str">
        <f t="shared" si="42"/>
        <v>►</v>
      </c>
      <c r="AG95" s="1036" t="str">
        <f t="shared" si="43"/>
        <v/>
      </c>
      <c r="AH95" s="1037" t="str">
        <f t="shared" si="44"/>
        <v/>
      </c>
      <c r="AI95" s="1036" t="str">
        <f t="shared" si="45"/>
        <v/>
      </c>
      <c r="AJ95" s="1037" t="str">
        <f t="shared" si="46"/>
        <v/>
      </c>
      <c r="AK95" s="1037">
        <f>IF(AND(L95="A",COUNTIF(BJ15:BL62,TRIM(U95))&gt;0),1,0)</f>
        <v>0</v>
      </c>
      <c r="AL95" s="1051" t="str" cm="1">
        <f t="array" ref="AL95">IF(AF95&lt;&gt;"A","",IFERROR((IFERROR(_xlfn.XLOOKUP(TRIM(SUBSTITUTE(U95,CHAR(160)," ")),BJ15:BJ62,BM15:BM62),IFERROR(_xlfn.XLOOKUP(TRIM(SUBSTITUTE(U95,CHAR(160)," ")),BK15:BK62,BM15:BM62),_xlfn.XLOOKUP(TRIM(SUBSTITUTE(U95,CHAR(160)," ")),BL15:BL62,BM15:BM62))))*T95*IF(ISBLANK(Q95),1,Q95)+IFERROR(_xlfn.XLOOKUP("RECHERCHEX",TRIM(L95:AD95),L95:AD95),0),0))</f>
        <v/>
      </c>
      <c r="AM95" s="1038">
        <f t="shared" si="47"/>
        <v>0</v>
      </c>
      <c r="AN95" s="1627" t="str">
        <f t="shared" si="59"/>
        <v/>
      </c>
      <c r="AO95" s="1039">
        <f t="shared" si="48"/>
        <v>0</v>
      </c>
      <c r="AP95" s="1039">
        <f t="shared" si="49"/>
        <v>0</v>
      </c>
      <c r="AQ95" s="1052">
        <f>IF(AO95&gt;0,AS9,0)</f>
        <v>0</v>
      </c>
      <c r="AR95" s="1626" t="str">
        <f>IF(TRIM(AG95)="▼ recette suivante", AG95, IF(AQ95&gt;0, IF(AT9&lt;&gt;"", AT9&amp;"-ou.or.o ❾ + or - &gt;", ""), ""))</f>
        <v/>
      </c>
      <c r="AS95" s="1064"/>
      <c r="AT95" s="1064"/>
      <c r="AU95" s="1053">
        <f t="shared" si="50"/>
        <v>0</v>
      </c>
      <c r="AV95" s="1054">
        <f>IF(AK95,IF(OR(AU95="",N(AU95)&lt;=0.000000001),"",_xlfn.XLOOKUP(AJ95,BJ15:BJ62,BN15:BN62,_xlfn.XLOOKUP(AJ95,BK15:BK62,BN15:BN62,_xlfn.XLOOKUP(AJ95,BL15:BL62,BN15:BN62,"")))),0)</f>
        <v>0</v>
      </c>
      <c r="AW95" s="1067" cm="1">
        <f t="array" ref="AW95">IF(AK95&lt;&gt;1,0,IF(OR(AU95="",N(AU95)&lt;=0.000000001),"",IF(OR(AO95="",N(AO95)&lt;=0.000000001),0,IF(ISNUMBER(AU95),IFERROR(_xlfn.LET(_xlpm.ai_test,TRIM(AJ95),_xlpm.r,IFERROR(_xlfn.XLOOKUP(_xlpm.ai_test,BJ15:BJ62,ROW(BJ15:BJ62),0,1),IFERROR(_xlfn.XLOOKUP(_xlpm.ai_test,BK15:BK62,ROW(BK15:BK62),0,1),_xlfn.XLOOKUP(_xlpm.ai_test,BL15:BL62,ROW(BL15:BL62),0,1))),_xlpm.p,_xlpm.r-MIN(ROW(BJ15:BJ62))+1,_xlpm.f,INDEX(BM15:BM62,_xlpm.p),_xlpm.u,INDEX(BN15:BN62,_xlpm.p),_xlpm.s,INDEX(BP15:BP62,_xlpm.p),_xlpm.q,N(AU95)/_xlpm.f,IF(_xlpm.q&gt;=_xlpm.s,ROUND(_xlpm.q,1)&amp;" "&amp;_xlpm.ai_test&amp;" = "&amp;ROUND(_xlpm.q*_xlpm.f,1)&amp;" "&amp;_xlpm.u,ROUND(_xlpm.q,1)&amp;" "&amp;_xlpm.ai_test)),""),""))))</f>
        <v>0</v>
      </c>
      <c r="AX95" s="1055"/>
      <c r="AY95" s="1053">
        <f t="shared" si="51"/>
        <v>0</v>
      </c>
      <c r="AZ95" s="1054" t="str">
        <f t="shared" si="52"/>
        <v/>
      </c>
      <c r="BA95" s="1056">
        <f t="shared" si="57"/>
        <v>0</v>
      </c>
      <c r="BB95" s="1057" t="str">
        <f t="shared" si="53"/>
        <v/>
      </c>
      <c r="BC95" s="1046"/>
      <c r="BD95" s="1058">
        <f t="shared" si="58"/>
        <v>0</v>
      </c>
      <c r="BE95" s="1048" t="str">
        <f t="shared" si="54"/>
        <v/>
      </c>
      <c r="BF95" s="262" t="s">
        <v>22</v>
      </c>
      <c r="BG95" s="1027">
        <f t="shared" si="55"/>
        <v>0</v>
      </c>
      <c r="BH95" s="1028">
        <f t="shared" si="56"/>
        <v>0</v>
      </c>
      <c r="BJ95" s="133" t="s">
        <v>1362</v>
      </c>
      <c r="BK95" s="133" t="s">
        <v>1363</v>
      </c>
      <c r="BL95" s="161" t="s">
        <v>1364</v>
      </c>
      <c r="BM95" s="133" t="s">
        <v>1365</v>
      </c>
      <c r="BN95" s="133" t="s">
        <v>1366</v>
      </c>
      <c r="BO95" s="133" t="s">
        <v>1367</v>
      </c>
      <c r="BP95" s="138" t="s">
        <v>1368</v>
      </c>
      <c r="BQ95" s="173" t="s">
        <v>1369</v>
      </c>
      <c r="BR95" s="173" t="s">
        <v>1370</v>
      </c>
      <c r="BS95" s="121" t="s">
        <v>1371</v>
      </c>
      <c r="BT95" s="121" t="s">
        <v>1372</v>
      </c>
      <c r="BU95" s="121" t="s">
        <v>1373</v>
      </c>
      <c r="BV95" s="934" t="s">
        <v>1374</v>
      </c>
      <c r="BW95"/>
      <c r="BX95" s="964" t="str">
        <f t="shared" si="41"/>
        <v>►</v>
      </c>
      <c r="BY95" s="1127" t="s">
        <v>1937</v>
      </c>
      <c r="BZ95" s="307"/>
      <c r="CA95" s="307"/>
      <c r="CB95" s="49"/>
      <c r="CC95" s="49"/>
      <c r="CD95" s="962"/>
      <c r="CE95"/>
      <c r="CF95"/>
      <c r="CG95"/>
      <c r="CH95"/>
      <c r="CI95"/>
      <c r="CJ95"/>
      <c r="CK95"/>
      <c r="CL95"/>
      <c r="CM95"/>
      <c r="CN95"/>
      <c r="CO95"/>
      <c r="CP95"/>
      <c r="CQ95"/>
      <c r="CR95"/>
      <c r="CS95"/>
      <c r="CT95"/>
      <c r="CU95"/>
      <c r="CV95"/>
      <c r="CW95"/>
      <c r="CX95"/>
      <c r="CY95"/>
      <c r="CZ95"/>
      <c r="DA95"/>
      <c r="DC95" s="3">
        <v>1</v>
      </c>
    </row>
    <row r="96" spans="1:107" s="701" customFormat="1" ht="21" customHeight="1">
      <c r="A96" s="941" t="s">
        <v>22</v>
      </c>
      <c r="B96" s="957" t="str">
        <f t="shared" si="40"/>
        <v>►</v>
      </c>
      <c r="C96" s="999" cm="1">
        <f t="array" ref="C96">SUMPRODUCT(LEN(D96:J96))</f>
        <v>0</v>
      </c>
      <c r="D96" s="201"/>
      <c r="E96" s="206"/>
      <c r="F96" s="206"/>
      <c r="G96" s="206"/>
      <c r="H96" s="206"/>
      <c r="I96" s="206"/>
      <c r="J96" s="207"/>
      <c r="K96" s="455"/>
      <c r="L96" s="115" t="s">
        <v>16</v>
      </c>
      <c r="M96" s="3141"/>
      <c r="N96" s="3142"/>
      <c r="O96" s="3141"/>
      <c r="P96" s="3143"/>
      <c r="Q96" s="3144"/>
      <c r="R96" s="3145"/>
      <c r="S96" s="3146"/>
      <c r="T96" s="3147"/>
      <c r="U96" s="3148"/>
      <c r="V96" s="3149"/>
      <c r="W96" s="2109"/>
      <c r="X96" s="3150"/>
      <c r="Y96" s="117"/>
      <c r="Z96" s="3151"/>
      <c r="AA96" s="3152"/>
      <c r="AB96" s="3153"/>
      <c r="AC96" s="3154"/>
      <c r="AD96" s="119"/>
      <c r="AE96" s="262" t="s">
        <v>22</v>
      </c>
      <c r="AF96" s="1035" t="str">
        <f t="shared" si="42"/>
        <v>►</v>
      </c>
      <c r="AG96" s="1036" t="str">
        <f t="shared" si="43"/>
        <v/>
      </c>
      <c r="AH96" s="1037" t="str">
        <f t="shared" si="44"/>
        <v/>
      </c>
      <c r="AI96" s="1036" t="str">
        <f t="shared" si="45"/>
        <v/>
      </c>
      <c r="AJ96" s="1037" t="str">
        <f t="shared" si="46"/>
        <v/>
      </c>
      <c r="AK96" s="1037">
        <f>IF(AND(L96="A",COUNTIF(BJ15:BL62,TRIM(U96))&gt;0),1,0)</f>
        <v>0</v>
      </c>
      <c r="AL96" s="1051" t="str" cm="1">
        <f t="array" ref="AL96">IF(AF96&lt;&gt;"A","",IFERROR((IFERROR(_xlfn.XLOOKUP(TRIM(SUBSTITUTE(U96,CHAR(160)," ")),BJ15:BJ62,BM15:BM62),IFERROR(_xlfn.XLOOKUP(TRIM(SUBSTITUTE(U96,CHAR(160)," ")),BK15:BK62,BM15:BM62),_xlfn.XLOOKUP(TRIM(SUBSTITUTE(U96,CHAR(160)," ")),BL15:BL62,BM15:BM62))))*T96*IF(ISBLANK(Q96),1,Q96)+IFERROR(_xlfn.XLOOKUP("RECHERCHEX",TRIM(L96:AD96),L96:AD96),0),0))</f>
        <v/>
      </c>
      <c r="AM96" s="1038">
        <f t="shared" si="47"/>
        <v>0</v>
      </c>
      <c r="AN96" s="1627" t="str">
        <f t="shared" si="59"/>
        <v/>
      </c>
      <c r="AO96" s="1039">
        <f t="shared" si="48"/>
        <v>0</v>
      </c>
      <c r="AP96" s="1039">
        <f t="shared" si="49"/>
        <v>0</v>
      </c>
      <c r="AQ96" s="1040">
        <f>IF(AO96&gt;0,AS9,0)</f>
        <v>0</v>
      </c>
      <c r="AR96" s="1628" t="str">
        <f>IF(TRIM(AG96)="▼ recette suivante", AG96, IF(AQ96&gt;0, IF(AT9&lt;&gt;"", AT9&amp;"-ou.or.o ❾ + or - &gt;", ""), ""))</f>
        <v/>
      </c>
      <c r="AS96" s="1064"/>
      <c r="AT96" s="1064"/>
      <c r="AU96" s="1042">
        <f t="shared" si="50"/>
        <v>0</v>
      </c>
      <c r="AV96" s="1043">
        <f>IF(AK96,IF(OR(AU96="",N(AU96)&lt;=0.000000001),"",_xlfn.XLOOKUP(AJ96,BJ15:BJ62,BN15:BN62,_xlfn.XLOOKUP(AJ96,BK15:BK62,BN15:BN62,_xlfn.XLOOKUP(AJ96,BL15:BL62,BN15:BN62,"")))),0)</f>
        <v>0</v>
      </c>
      <c r="AW96" s="1065" cm="1">
        <f t="array" ref="AW96">IF(AK96&lt;&gt;1,0,IF(OR(AU96="",N(AU96)&lt;=0.000000001),"",IF(OR(AO96="",N(AO96)&lt;=0.000000001),0,IF(ISNUMBER(AU96),IFERROR(_xlfn.LET(_xlpm.ai_test,TRIM(AJ96),_xlpm.r,IFERROR(_xlfn.XLOOKUP(_xlpm.ai_test,BJ15:BJ62,ROW(BJ15:BJ62),0,1),IFERROR(_xlfn.XLOOKUP(_xlpm.ai_test,BK15:BK62,ROW(BK15:BK62),0,1),_xlfn.XLOOKUP(_xlpm.ai_test,BL15:BL62,ROW(BL15:BL62),0,1))),_xlpm.p,_xlpm.r-MIN(ROW(BJ15:BJ62))+1,_xlpm.f,INDEX(BM15:BM62,_xlpm.p),_xlpm.u,INDEX(BN15:BN62,_xlpm.p),_xlpm.s,INDEX(BP15:BP62,_xlpm.p),_xlpm.q,N(AU96)/_xlpm.f,IF(_xlpm.q&gt;=_xlpm.s,ROUND(_xlpm.q,1)&amp;" "&amp;_xlpm.ai_test&amp;" = "&amp;ROUND(_xlpm.q*_xlpm.f,1)&amp;" "&amp;_xlpm.u,ROUND(_xlpm.q,1)&amp;" "&amp;_xlpm.ai_test)),""),""))))</f>
        <v>0</v>
      </c>
      <c r="AX96" s="1055"/>
      <c r="AY96" s="1042">
        <f t="shared" si="51"/>
        <v>0</v>
      </c>
      <c r="AZ96" s="1043" t="str">
        <f t="shared" si="52"/>
        <v/>
      </c>
      <c r="BA96" s="1044">
        <f t="shared" si="57"/>
        <v>0</v>
      </c>
      <c r="BB96" s="1045" t="str">
        <f t="shared" si="53"/>
        <v/>
      </c>
      <c r="BC96" s="1046"/>
      <c r="BD96" s="1047">
        <f t="shared" si="58"/>
        <v>0</v>
      </c>
      <c r="BE96" s="1048" t="str">
        <f t="shared" si="54"/>
        <v/>
      </c>
      <c r="BF96" s="262" t="s">
        <v>22</v>
      </c>
      <c r="BG96" s="1027">
        <f t="shared" si="55"/>
        <v>0</v>
      </c>
      <c r="BH96" s="1028">
        <f t="shared" si="56"/>
        <v>0</v>
      </c>
      <c r="BJ96" s="916">
        <v>2.835E-2</v>
      </c>
      <c r="BK96" s="917">
        <v>0.13</v>
      </c>
      <c r="BL96" s="918">
        <v>0</v>
      </c>
      <c r="BM96" s="917">
        <v>0.2</v>
      </c>
      <c r="BN96" s="917">
        <v>0.23</v>
      </c>
      <c r="BO96" s="917">
        <v>0.22500000000000001</v>
      </c>
      <c r="BP96" s="919">
        <v>0.35</v>
      </c>
      <c r="BQ96" s="919">
        <v>5.0000000000000001E-3</v>
      </c>
      <c r="BR96" s="919">
        <v>5.0000000000000001E-3</v>
      </c>
      <c r="BS96" s="919">
        <v>1.4999999999999999E-2</v>
      </c>
      <c r="BT96" s="919">
        <v>0.1</v>
      </c>
      <c r="BU96" s="919">
        <v>0.22500000000000001</v>
      </c>
      <c r="BV96" s="920">
        <v>1E-3</v>
      </c>
      <c r="BW96"/>
      <c r="BX96" s="964" t="str">
        <f t="shared" si="41"/>
        <v>►</v>
      </c>
      <c r="BY96" s="49"/>
      <c r="BZ96" s="49"/>
      <c r="CA96" s="49"/>
      <c r="CB96" s="49"/>
      <c r="CC96" s="49"/>
      <c r="CD96" s="962"/>
      <c r="CE96"/>
      <c r="CF96"/>
      <c r="CG96"/>
      <c r="CH96"/>
      <c r="CI96"/>
      <c r="CJ96"/>
      <c r="CK96"/>
      <c r="CL96"/>
      <c r="CM96"/>
      <c r="CN96"/>
      <c r="CO96"/>
      <c r="CP96"/>
      <c r="CQ96"/>
      <c r="CR96"/>
      <c r="CS96"/>
      <c r="CT96"/>
      <c r="CU96"/>
      <c r="CV96"/>
      <c r="CW96"/>
      <c r="CX96"/>
      <c r="CY96"/>
      <c r="CZ96"/>
      <c r="DA96"/>
      <c r="DC96" s="3">
        <v>1</v>
      </c>
    </row>
    <row r="97" spans="1:107" s="701" customFormat="1" ht="21" customHeight="1">
      <c r="A97" s="941" t="s">
        <v>22</v>
      </c>
      <c r="B97" s="957" t="str">
        <f t="shared" si="40"/>
        <v>►</v>
      </c>
      <c r="C97" s="999" cm="1">
        <f t="array" ref="C97">SUMPRODUCT(LEN(D97:J97))</f>
        <v>0</v>
      </c>
      <c r="D97" s="201"/>
      <c r="E97" s="206"/>
      <c r="F97" s="206"/>
      <c r="G97" s="206"/>
      <c r="H97" s="206"/>
      <c r="I97" s="206"/>
      <c r="J97" s="207"/>
      <c r="K97" s="455"/>
      <c r="L97" s="115" t="s">
        <v>16</v>
      </c>
      <c r="M97" s="3141"/>
      <c r="N97" s="3142"/>
      <c r="O97" s="3141"/>
      <c r="P97" s="3143"/>
      <c r="Q97" s="3144"/>
      <c r="R97" s="3145"/>
      <c r="S97" s="3146"/>
      <c r="T97" s="3147"/>
      <c r="U97" s="3148"/>
      <c r="V97" s="3149"/>
      <c r="W97" s="2109"/>
      <c r="X97" s="3150"/>
      <c r="Y97" s="117"/>
      <c r="Z97" s="3151"/>
      <c r="AA97" s="3152"/>
      <c r="AB97" s="3153"/>
      <c r="AC97" s="3154"/>
      <c r="AD97" s="119"/>
      <c r="AE97" s="262" t="s">
        <v>22</v>
      </c>
      <c r="AF97" s="1035" t="str">
        <f t="shared" si="42"/>
        <v>►</v>
      </c>
      <c r="AG97" s="1036" t="str">
        <f t="shared" si="43"/>
        <v/>
      </c>
      <c r="AH97" s="1037" t="str">
        <f t="shared" si="44"/>
        <v/>
      </c>
      <c r="AI97" s="1036" t="str">
        <f t="shared" si="45"/>
        <v/>
      </c>
      <c r="AJ97" s="1037" t="str">
        <f t="shared" si="46"/>
        <v/>
      </c>
      <c r="AK97" s="1037">
        <f>IF(AND(L97="A",COUNTIF(BJ15:BL62,TRIM(U97))&gt;0),1,0)</f>
        <v>0</v>
      </c>
      <c r="AL97" s="1051" t="str" cm="1">
        <f t="array" ref="AL97">IF(AF97&lt;&gt;"A","",IFERROR((IFERROR(_xlfn.XLOOKUP(TRIM(SUBSTITUTE(U97,CHAR(160)," ")),BJ15:BJ62,BM15:BM62),IFERROR(_xlfn.XLOOKUP(TRIM(SUBSTITUTE(U97,CHAR(160)," ")),BK15:BK62,BM15:BM62),_xlfn.XLOOKUP(TRIM(SUBSTITUTE(U97,CHAR(160)," ")),BL15:BL62,BM15:BM62))))*T97*IF(ISBLANK(Q97),1,Q97)+IFERROR(_xlfn.XLOOKUP("RECHERCHEX",TRIM(L97:AD97),L97:AD97),0),0))</f>
        <v/>
      </c>
      <c r="AM97" s="1038">
        <f t="shared" si="47"/>
        <v>0</v>
      </c>
      <c r="AN97" s="1627" t="str">
        <f t="shared" si="59"/>
        <v/>
      </c>
      <c r="AO97" s="1039">
        <f t="shared" si="48"/>
        <v>0</v>
      </c>
      <c r="AP97" s="1039">
        <f t="shared" si="49"/>
        <v>0</v>
      </c>
      <c r="AQ97" s="1052">
        <f>IF(AO97&gt;0,AS9,0)</f>
        <v>0</v>
      </c>
      <c r="AR97" s="1626" t="str">
        <f>IF(TRIM(AG97)="▼ recette suivante", AG97, IF(AQ97&gt;0, IF(AT9&lt;&gt;"", AT9&amp;"-ou.or.o ❾ + or - &gt;", ""), ""))</f>
        <v/>
      </c>
      <c r="AS97" s="1064"/>
      <c r="AT97" s="1064"/>
      <c r="AU97" s="1053">
        <f t="shared" si="50"/>
        <v>0</v>
      </c>
      <c r="AV97" s="1054">
        <f>IF(AK97,IF(OR(AU97="",N(AU97)&lt;=0.000000001),"",_xlfn.XLOOKUP(AJ97,BJ15:BJ62,BN15:BN62,_xlfn.XLOOKUP(AJ97,BK15:BK62,BN15:BN62,_xlfn.XLOOKUP(AJ97,BL15:BL62,BN15:BN62,"")))),0)</f>
        <v>0</v>
      </c>
      <c r="AW97" s="1067" cm="1">
        <f t="array" ref="AW97">IF(AK97&lt;&gt;1,0,IF(OR(AU97="",N(AU97)&lt;=0.000000001),"",IF(OR(AO97="",N(AO97)&lt;=0.000000001),0,IF(ISNUMBER(AU97),IFERROR(_xlfn.LET(_xlpm.ai_test,TRIM(AJ97),_xlpm.r,IFERROR(_xlfn.XLOOKUP(_xlpm.ai_test,BJ15:BJ62,ROW(BJ15:BJ62),0,1),IFERROR(_xlfn.XLOOKUP(_xlpm.ai_test,BK15:BK62,ROW(BK15:BK62),0,1),_xlfn.XLOOKUP(_xlpm.ai_test,BL15:BL62,ROW(BL15:BL62),0,1))),_xlpm.p,_xlpm.r-MIN(ROW(BJ15:BJ62))+1,_xlpm.f,INDEX(BM15:BM62,_xlpm.p),_xlpm.u,INDEX(BN15:BN62,_xlpm.p),_xlpm.s,INDEX(BP15:BP62,_xlpm.p),_xlpm.q,N(AU97)/_xlpm.f,IF(_xlpm.q&gt;=_xlpm.s,ROUND(_xlpm.q,1)&amp;" "&amp;_xlpm.ai_test&amp;" = "&amp;ROUND(_xlpm.q*_xlpm.f,1)&amp;" "&amp;_xlpm.u,ROUND(_xlpm.q,1)&amp;" "&amp;_xlpm.ai_test)),""),""))))</f>
        <v>0</v>
      </c>
      <c r="AX97" s="1055"/>
      <c r="AY97" s="1053">
        <f t="shared" si="51"/>
        <v>0</v>
      </c>
      <c r="AZ97" s="1054" t="str">
        <f t="shared" si="52"/>
        <v/>
      </c>
      <c r="BA97" s="1056">
        <f t="shared" si="57"/>
        <v>0</v>
      </c>
      <c r="BB97" s="1057" t="str">
        <f t="shared" si="53"/>
        <v/>
      </c>
      <c r="BC97" s="1046"/>
      <c r="BD97" s="1058">
        <f t="shared" si="58"/>
        <v>0</v>
      </c>
      <c r="BE97" s="1048" t="str">
        <f t="shared" si="54"/>
        <v/>
      </c>
      <c r="BF97" s="262" t="s">
        <v>22</v>
      </c>
      <c r="BG97" s="1027">
        <f t="shared" si="55"/>
        <v>0</v>
      </c>
      <c r="BH97" s="1028">
        <f t="shared" si="56"/>
        <v>0</v>
      </c>
      <c r="BJ97" s="1128" t="s">
        <v>822</v>
      </c>
      <c r="BK97" s="871"/>
      <c r="BL97" s="871"/>
      <c r="BM97" s="871"/>
      <c r="BN97" s="871"/>
      <c r="BO97" s="871"/>
      <c r="BP97" s="871"/>
      <c r="BQ97" s="871"/>
      <c r="BR97" s="871"/>
      <c r="BS97" s="871"/>
      <c r="BT97" s="871"/>
      <c r="BU97" s="871"/>
      <c r="BV97" s="871"/>
      <c r="BW97"/>
      <c r="BX97" s="964" t="str">
        <f t="shared" si="41"/>
        <v>►</v>
      </c>
      <c r="BY97" s="1129"/>
      <c r="BZ97" s="1130"/>
      <c r="CA97" s="1130"/>
      <c r="CB97" s="1130"/>
      <c r="CC97" s="49"/>
      <c r="CD97" s="962"/>
      <c r="CE97"/>
      <c r="CF97"/>
      <c r="CG97"/>
      <c r="CH97"/>
      <c r="CI97"/>
      <c r="CJ97"/>
      <c r="CK97"/>
      <c r="CL97"/>
      <c r="CM97"/>
      <c r="CN97"/>
      <c r="CO97"/>
      <c r="CP97"/>
      <c r="CQ97"/>
      <c r="CR97"/>
      <c r="CS97"/>
      <c r="CT97"/>
      <c r="CU97"/>
      <c r="CV97"/>
      <c r="CW97"/>
      <c r="CX97"/>
      <c r="CY97"/>
      <c r="CZ97"/>
      <c r="DA97"/>
      <c r="DC97" s="3">
        <v>1</v>
      </c>
    </row>
    <row r="98" spans="1:107" s="701" customFormat="1" ht="21" customHeight="1">
      <c r="A98" s="941" t="s">
        <v>22</v>
      </c>
      <c r="B98" s="957" t="str">
        <f t="shared" si="40"/>
        <v>►</v>
      </c>
      <c r="C98" s="999" cm="1">
        <f t="array" ref="C98">SUMPRODUCT(LEN(D98:J98))</f>
        <v>0</v>
      </c>
      <c r="D98" s="201"/>
      <c r="E98" s="206"/>
      <c r="F98" s="206"/>
      <c r="G98" s="206"/>
      <c r="H98" s="206"/>
      <c r="I98" s="206"/>
      <c r="J98" s="207"/>
      <c r="K98" s="455"/>
      <c r="L98" s="115" t="s">
        <v>16</v>
      </c>
      <c r="M98" s="3141"/>
      <c r="N98" s="3142"/>
      <c r="O98" s="3141"/>
      <c r="P98" s="3143"/>
      <c r="Q98" s="3144"/>
      <c r="R98" s="3145"/>
      <c r="S98" s="3146"/>
      <c r="T98" s="3147"/>
      <c r="U98" s="3148"/>
      <c r="V98" s="3149"/>
      <c r="W98" s="2109"/>
      <c r="X98" s="3150"/>
      <c r="Y98" s="117"/>
      <c r="Z98" s="3151"/>
      <c r="AA98" s="3152"/>
      <c r="AB98" s="3153"/>
      <c r="AC98" s="3154"/>
      <c r="AD98" s="119"/>
      <c r="AE98" s="262" t="s">
        <v>22</v>
      </c>
      <c r="AF98" s="1035" t="str">
        <f t="shared" si="42"/>
        <v>►</v>
      </c>
      <c r="AG98" s="1036" t="str">
        <f t="shared" si="43"/>
        <v/>
      </c>
      <c r="AH98" s="1037" t="str">
        <f t="shared" si="44"/>
        <v/>
      </c>
      <c r="AI98" s="1036" t="str">
        <f t="shared" si="45"/>
        <v/>
      </c>
      <c r="AJ98" s="1037" t="str">
        <f t="shared" si="46"/>
        <v/>
      </c>
      <c r="AK98" s="1037">
        <f>IF(AND(L98="A",COUNTIF(BJ15:BL62,TRIM(U98))&gt;0),1,0)</f>
        <v>0</v>
      </c>
      <c r="AL98" s="1051" t="str" cm="1">
        <f t="array" ref="AL98">IF(AF98&lt;&gt;"A","",IFERROR((IFERROR(_xlfn.XLOOKUP(TRIM(SUBSTITUTE(U98,CHAR(160)," ")),BJ15:BJ62,BM15:BM62),IFERROR(_xlfn.XLOOKUP(TRIM(SUBSTITUTE(U98,CHAR(160)," ")),BK15:BK62,BM15:BM62),_xlfn.XLOOKUP(TRIM(SUBSTITUTE(U98,CHAR(160)," ")),BL15:BL62,BM15:BM62))))*T98*IF(ISBLANK(Q98),1,Q98)+IFERROR(_xlfn.XLOOKUP("RECHERCHEX",TRIM(L98:AD98),L98:AD98),0),0))</f>
        <v/>
      </c>
      <c r="AM98" s="1038">
        <f t="shared" si="47"/>
        <v>0</v>
      </c>
      <c r="AN98" s="1627" t="str">
        <f t="shared" si="59"/>
        <v/>
      </c>
      <c r="AO98" s="1039">
        <f t="shared" si="48"/>
        <v>0</v>
      </c>
      <c r="AP98" s="1039">
        <f t="shared" si="49"/>
        <v>0</v>
      </c>
      <c r="AQ98" s="1040">
        <f>IF(AO98&gt;0,AS9,0)</f>
        <v>0</v>
      </c>
      <c r="AR98" s="1628" t="str">
        <f>IF(TRIM(AG98)="▼ recette suivante", AG98, IF(AQ98&gt;0, IF(AT9&lt;&gt;"", AT9&amp;"-ou.or.o ❾ + or - &gt;", ""), ""))</f>
        <v/>
      </c>
      <c r="AS98" s="1064"/>
      <c r="AT98" s="1064"/>
      <c r="AU98" s="1042">
        <f t="shared" si="50"/>
        <v>0</v>
      </c>
      <c r="AV98" s="1043">
        <f>IF(AK98,IF(OR(AU98="",N(AU98)&lt;=0.000000001),"",_xlfn.XLOOKUP(AJ98,BJ15:BJ62,BN15:BN62,_xlfn.XLOOKUP(AJ98,BK15:BK62,BN15:BN62,_xlfn.XLOOKUP(AJ98,BL15:BL62,BN15:BN62,"")))),0)</f>
        <v>0</v>
      </c>
      <c r="AW98" s="1065" cm="1">
        <f t="array" ref="AW98">IF(AK98&lt;&gt;1,0,IF(OR(AU98="",N(AU98)&lt;=0.000000001),"",IF(OR(AO98="",N(AO98)&lt;=0.000000001),0,IF(ISNUMBER(AU98),IFERROR(_xlfn.LET(_xlpm.ai_test,TRIM(AJ98),_xlpm.r,IFERROR(_xlfn.XLOOKUP(_xlpm.ai_test,BJ15:BJ62,ROW(BJ15:BJ62),0,1),IFERROR(_xlfn.XLOOKUP(_xlpm.ai_test,BK15:BK62,ROW(BK15:BK62),0,1),_xlfn.XLOOKUP(_xlpm.ai_test,BL15:BL62,ROW(BL15:BL62),0,1))),_xlpm.p,_xlpm.r-MIN(ROW(BJ15:BJ62))+1,_xlpm.f,INDEX(BM15:BM62,_xlpm.p),_xlpm.u,INDEX(BN15:BN62,_xlpm.p),_xlpm.s,INDEX(BP15:BP62,_xlpm.p),_xlpm.q,N(AU98)/_xlpm.f,IF(_xlpm.q&gt;=_xlpm.s,ROUND(_xlpm.q,1)&amp;" "&amp;_xlpm.ai_test&amp;" = "&amp;ROUND(_xlpm.q*_xlpm.f,1)&amp;" "&amp;_xlpm.u,ROUND(_xlpm.q,1)&amp;" "&amp;_xlpm.ai_test)),""),""))))</f>
        <v>0</v>
      </c>
      <c r="AX98" s="1055"/>
      <c r="AY98" s="1042">
        <f t="shared" si="51"/>
        <v>0</v>
      </c>
      <c r="AZ98" s="1043" t="str">
        <f t="shared" si="52"/>
        <v/>
      </c>
      <c r="BA98" s="1044">
        <f t="shared" si="57"/>
        <v>0</v>
      </c>
      <c r="BB98" s="1045" t="str">
        <f t="shared" si="53"/>
        <v/>
      </c>
      <c r="BC98" s="1046"/>
      <c r="BD98" s="1047">
        <f t="shared" si="58"/>
        <v>0</v>
      </c>
      <c r="BE98" s="1048" t="str">
        <f t="shared" si="54"/>
        <v/>
      </c>
      <c r="BF98" s="262" t="s">
        <v>22</v>
      </c>
      <c r="BG98" s="1027">
        <f t="shared" si="55"/>
        <v>0</v>
      </c>
      <c r="BH98" s="1028">
        <f t="shared" si="56"/>
        <v>0</v>
      </c>
      <c r="BJ98" s="1131" t="s">
        <v>1944</v>
      </c>
      <c r="BK98" s="1132"/>
      <c r="BL98" s="1132"/>
      <c r="BM98" s="1132"/>
      <c r="BN98" s="1132"/>
      <c r="BO98" s="1132"/>
      <c r="BP98" s="1132"/>
      <c r="BQ98" s="1132"/>
      <c r="BR98" s="1132"/>
      <c r="BS98" s="1132"/>
      <c r="BT98" s="1132"/>
      <c r="BU98" s="1132"/>
      <c r="BV98" s="1132"/>
      <c r="BW98"/>
      <c r="BX98" s="964" t="str">
        <f t="shared" si="41"/>
        <v>►</v>
      </c>
      <c r="BY98" s="1129"/>
      <c r="BZ98" s="1130"/>
      <c r="CA98" s="1130"/>
      <c r="CB98" s="1130"/>
      <c r="CC98" s="49"/>
      <c r="CD98" s="962"/>
      <c r="CE98"/>
      <c r="CF98"/>
      <c r="CG98"/>
      <c r="CH98"/>
      <c r="CI98"/>
      <c r="CJ98"/>
      <c r="CK98"/>
      <c r="CL98"/>
      <c r="CM98"/>
      <c r="CN98"/>
      <c r="CO98"/>
      <c r="CP98"/>
      <c r="CQ98"/>
      <c r="CR98"/>
      <c r="CS98"/>
      <c r="CT98"/>
      <c r="CU98"/>
      <c r="CV98"/>
      <c r="CW98"/>
      <c r="CX98"/>
      <c r="CY98"/>
      <c r="CZ98"/>
      <c r="DA98"/>
      <c r="DC98" s="3">
        <v>1</v>
      </c>
    </row>
    <row r="99" spans="1:107" s="701" customFormat="1" ht="21" customHeight="1">
      <c r="A99" s="941" t="s">
        <v>22</v>
      </c>
      <c r="B99" s="957" t="str">
        <f t="shared" si="40"/>
        <v>►</v>
      </c>
      <c r="C99" s="999" cm="1">
        <f t="array" ref="C99">SUMPRODUCT(LEN(D99:J99))</f>
        <v>0</v>
      </c>
      <c r="D99" s="201"/>
      <c r="E99" s="206"/>
      <c r="F99" s="206"/>
      <c r="G99" s="206"/>
      <c r="H99" s="206"/>
      <c r="I99" s="206"/>
      <c r="J99" s="207"/>
      <c r="K99" s="455"/>
      <c r="L99" s="115" t="s">
        <v>16</v>
      </c>
      <c r="M99" s="3141"/>
      <c r="N99" s="3142"/>
      <c r="O99" s="3141"/>
      <c r="P99" s="3143"/>
      <c r="Q99" s="3144"/>
      <c r="R99" s="3145"/>
      <c r="S99" s="3146"/>
      <c r="T99" s="3147"/>
      <c r="U99" s="3148"/>
      <c r="V99" s="3149"/>
      <c r="W99" s="2109"/>
      <c r="X99" s="3150"/>
      <c r="Y99" s="117"/>
      <c r="Z99" s="3151"/>
      <c r="AA99" s="3152"/>
      <c r="AB99" s="3153"/>
      <c r="AC99" s="3154"/>
      <c r="AD99" s="119"/>
      <c r="AE99" s="262" t="s">
        <v>22</v>
      </c>
      <c r="AF99" s="1035" t="str">
        <f t="shared" si="42"/>
        <v>►</v>
      </c>
      <c r="AG99" s="1036" t="str">
        <f t="shared" si="43"/>
        <v/>
      </c>
      <c r="AH99" s="1037" t="str">
        <f t="shared" si="44"/>
        <v/>
      </c>
      <c r="AI99" s="1036" t="str">
        <f t="shared" si="45"/>
        <v/>
      </c>
      <c r="AJ99" s="1037" t="str">
        <f t="shared" si="46"/>
        <v/>
      </c>
      <c r="AK99" s="1037">
        <f>IF(AND(L99="A",COUNTIF(BJ15:BL62,TRIM(U99))&gt;0),1,0)</f>
        <v>0</v>
      </c>
      <c r="AL99" s="1051" t="str" cm="1">
        <f t="array" ref="AL99">IF(AF99&lt;&gt;"A","",IFERROR((IFERROR(_xlfn.XLOOKUP(TRIM(SUBSTITUTE(U99,CHAR(160)," ")),BJ15:BJ62,BM15:BM62),IFERROR(_xlfn.XLOOKUP(TRIM(SUBSTITUTE(U99,CHAR(160)," ")),BK15:BK62,BM15:BM62),_xlfn.XLOOKUP(TRIM(SUBSTITUTE(U99,CHAR(160)," ")),BL15:BL62,BM15:BM62))))*T99*IF(ISBLANK(Q99),1,Q99)+IFERROR(_xlfn.XLOOKUP("RECHERCHEX",TRIM(L99:AD99),L99:AD99),0),0))</f>
        <v/>
      </c>
      <c r="AM99" s="1038">
        <f t="shared" si="47"/>
        <v>0</v>
      </c>
      <c r="AN99" s="1627" t="str">
        <f t="shared" si="59"/>
        <v/>
      </c>
      <c r="AO99" s="1039">
        <f t="shared" si="48"/>
        <v>0</v>
      </c>
      <c r="AP99" s="1039">
        <f t="shared" si="49"/>
        <v>0</v>
      </c>
      <c r="AQ99" s="1052">
        <f>IF(AO99&gt;0,AS9,0)</f>
        <v>0</v>
      </c>
      <c r="AR99" s="1626" t="str">
        <f>IF(TRIM(AG99)="▼ recette suivante", AG99, IF(AQ99&gt;0, IF(AT9&lt;&gt;"", AT9&amp;"-ou.or.o ❾ + or - &gt;", ""), ""))</f>
        <v/>
      </c>
      <c r="AS99" s="1064"/>
      <c r="AT99" s="1064"/>
      <c r="AU99" s="1053">
        <f t="shared" si="50"/>
        <v>0</v>
      </c>
      <c r="AV99" s="1054">
        <f>IF(AK99,IF(OR(AU99="",N(AU99)&lt;=0.000000001),"",_xlfn.XLOOKUP(AJ99,BJ15:BJ62,BN15:BN62,_xlfn.XLOOKUP(AJ99,BK15:BK62,BN15:BN62,_xlfn.XLOOKUP(AJ99,BL15:BL62,BN15:BN62,"")))),0)</f>
        <v>0</v>
      </c>
      <c r="AW99" s="1067" cm="1">
        <f t="array" ref="AW99">IF(AK99&lt;&gt;1,0,IF(OR(AU99="",N(AU99)&lt;=0.000000001),"",IF(OR(AO99="",N(AO99)&lt;=0.000000001),0,IF(ISNUMBER(AU99),IFERROR(_xlfn.LET(_xlpm.ai_test,TRIM(AJ99),_xlpm.r,IFERROR(_xlfn.XLOOKUP(_xlpm.ai_test,BJ15:BJ62,ROW(BJ15:BJ62),0,1),IFERROR(_xlfn.XLOOKUP(_xlpm.ai_test,BK15:BK62,ROW(BK15:BK62),0,1),_xlfn.XLOOKUP(_xlpm.ai_test,BL15:BL62,ROW(BL15:BL62),0,1))),_xlpm.p,_xlpm.r-MIN(ROW(BJ15:BJ62))+1,_xlpm.f,INDEX(BM15:BM62,_xlpm.p),_xlpm.u,INDEX(BN15:BN62,_xlpm.p),_xlpm.s,INDEX(BP15:BP62,_xlpm.p),_xlpm.q,N(AU99)/_xlpm.f,IF(_xlpm.q&gt;=_xlpm.s,ROUND(_xlpm.q,1)&amp;" "&amp;_xlpm.ai_test&amp;" = "&amp;ROUND(_xlpm.q*_xlpm.f,1)&amp;" "&amp;_xlpm.u,ROUND(_xlpm.q,1)&amp;" "&amp;_xlpm.ai_test)),""),""))))</f>
        <v>0</v>
      </c>
      <c r="AX99" s="1055"/>
      <c r="AY99" s="1053">
        <f t="shared" si="51"/>
        <v>0</v>
      </c>
      <c r="AZ99" s="1054" t="str">
        <f t="shared" si="52"/>
        <v/>
      </c>
      <c r="BA99" s="1056">
        <f t="shared" si="57"/>
        <v>0</v>
      </c>
      <c r="BB99" s="1057" t="str">
        <f t="shared" si="53"/>
        <v/>
      </c>
      <c r="BC99" s="1046"/>
      <c r="BD99" s="1058">
        <f t="shared" si="58"/>
        <v>0</v>
      </c>
      <c r="BE99" s="1048" t="str">
        <f t="shared" si="54"/>
        <v/>
      </c>
      <c r="BF99" s="262" t="s">
        <v>22</v>
      </c>
      <c r="BG99" s="1027">
        <f t="shared" si="55"/>
        <v>0</v>
      </c>
      <c r="BH99" s="1028">
        <f t="shared" si="56"/>
        <v>0</v>
      </c>
      <c r="BJ99" s="2807" t="s">
        <v>1945</v>
      </c>
      <c r="BK99" s="2807"/>
      <c r="BL99" s="2807"/>
      <c r="BM99" s="2807"/>
      <c r="BN99" s="2807"/>
      <c r="BO99" s="2807"/>
      <c r="BP99" s="2807"/>
      <c r="BQ99" s="2807"/>
      <c r="BR99" s="2807"/>
      <c r="BS99" s="2807"/>
      <c r="BT99" s="2807"/>
      <c r="BU99" s="2807"/>
      <c r="BV99" s="2807"/>
      <c r="BW99"/>
      <c r="BX99" s="964" t="str">
        <f t="shared" si="41"/>
        <v>►</v>
      </c>
      <c r="BY99" s="1129" t="s">
        <v>2596</v>
      </c>
      <c r="BZ99" s="1130"/>
      <c r="CA99" s="1130"/>
      <c r="CB99" s="1130"/>
      <c r="CC99" s="49"/>
      <c r="CD99" s="962"/>
      <c r="CE99"/>
      <c r="CF99"/>
      <c r="CG99"/>
      <c r="CH99"/>
      <c r="CI99"/>
      <c r="CJ99"/>
      <c r="CK99"/>
      <c r="CL99"/>
      <c r="CM99"/>
      <c r="CN99"/>
      <c r="CO99"/>
      <c r="CP99"/>
      <c r="CQ99"/>
      <c r="CR99"/>
      <c r="CS99"/>
      <c r="CT99"/>
      <c r="CU99"/>
      <c r="CV99"/>
      <c r="CW99"/>
      <c r="CX99"/>
      <c r="CY99"/>
      <c r="CZ99"/>
      <c r="DA99"/>
      <c r="DC99" s="3">
        <v>1</v>
      </c>
    </row>
    <row r="100" spans="1:107" s="701" customFormat="1" ht="21" customHeight="1">
      <c r="A100" s="941" t="s">
        <v>22</v>
      </c>
      <c r="B100" s="957" t="str">
        <f t="shared" si="40"/>
        <v>►</v>
      </c>
      <c r="C100" s="999" cm="1">
        <f t="array" ref="C100">SUMPRODUCT(LEN(D100:J100))</f>
        <v>0</v>
      </c>
      <c r="D100" s="201"/>
      <c r="E100" s="206"/>
      <c r="F100" s="206"/>
      <c r="G100" s="206"/>
      <c r="H100" s="206"/>
      <c r="I100" s="206"/>
      <c r="J100" s="207"/>
      <c r="K100" s="455"/>
      <c r="L100" s="115" t="s">
        <v>16</v>
      </c>
      <c r="M100" s="3141"/>
      <c r="N100" s="3142"/>
      <c r="O100" s="3141"/>
      <c r="P100" s="3143"/>
      <c r="Q100" s="3144"/>
      <c r="R100" s="3145"/>
      <c r="S100" s="3146"/>
      <c r="T100" s="3147"/>
      <c r="U100" s="3148"/>
      <c r="V100" s="3149"/>
      <c r="W100" s="2109"/>
      <c r="X100" s="3150"/>
      <c r="Y100" s="117"/>
      <c r="Z100" s="3151"/>
      <c r="AA100" s="3152"/>
      <c r="AB100" s="3153"/>
      <c r="AC100" s="3154"/>
      <c r="AD100" s="119"/>
      <c r="AE100" s="262" t="s">
        <v>22</v>
      </c>
      <c r="AF100" s="1035" t="str">
        <f t="shared" si="42"/>
        <v>►</v>
      </c>
      <c r="AG100" s="1036" t="str">
        <f t="shared" si="43"/>
        <v/>
      </c>
      <c r="AH100" s="1037" t="str">
        <f t="shared" si="44"/>
        <v/>
      </c>
      <c r="AI100" s="1036" t="str">
        <f t="shared" si="45"/>
        <v/>
      </c>
      <c r="AJ100" s="1037" t="str">
        <f t="shared" si="46"/>
        <v/>
      </c>
      <c r="AK100" s="1037">
        <f>IF(AND(L100="A",COUNTIF(BJ15:BL62,TRIM(U100))&gt;0),1,0)</f>
        <v>0</v>
      </c>
      <c r="AL100" s="1051" t="str" cm="1">
        <f t="array" ref="AL100">IF(AF100&lt;&gt;"A","",IFERROR((IFERROR(_xlfn.XLOOKUP(TRIM(SUBSTITUTE(U100,CHAR(160)," ")),BJ15:BJ62,BM15:BM62),IFERROR(_xlfn.XLOOKUP(TRIM(SUBSTITUTE(U100,CHAR(160)," ")),BK15:BK62,BM15:BM62),_xlfn.XLOOKUP(TRIM(SUBSTITUTE(U100,CHAR(160)," ")),BL15:BL62,BM15:BM62))))*T100*IF(ISBLANK(Q100),1,Q100)+IFERROR(_xlfn.XLOOKUP("RECHERCHEX",TRIM(L100:AD100),L100:AD100),0),0))</f>
        <v/>
      </c>
      <c r="AM100" s="1038">
        <f t="shared" si="47"/>
        <v>0</v>
      </c>
      <c r="AN100" s="1627" t="str">
        <f t="shared" si="59"/>
        <v/>
      </c>
      <c r="AO100" s="1039">
        <f t="shared" si="48"/>
        <v>0</v>
      </c>
      <c r="AP100" s="1039">
        <f t="shared" si="49"/>
        <v>0</v>
      </c>
      <c r="AQ100" s="1040">
        <f>IF(AO100&gt;0,AS9,0)</f>
        <v>0</v>
      </c>
      <c r="AR100" s="1628" t="str">
        <f>IF(TRIM(AG100)="▼ recette suivante", AG100, IF(AQ100&gt;0, IF(AT9&lt;&gt;"", AT9&amp;"-ou.or.o ❾ + or - &gt;", ""), ""))</f>
        <v/>
      </c>
      <c r="AS100" s="1064"/>
      <c r="AT100" s="1064"/>
      <c r="AU100" s="1042">
        <f t="shared" si="50"/>
        <v>0</v>
      </c>
      <c r="AV100" s="1043">
        <f>IF(AK100,IF(OR(AU100="",N(AU100)&lt;=0.000000001),"",_xlfn.XLOOKUP(AJ100,BJ15:BJ62,BN15:BN62,_xlfn.XLOOKUP(AJ100,BK15:BK62,BN15:BN62,_xlfn.XLOOKUP(AJ100,BL15:BL62,BN15:BN62,"")))),0)</f>
        <v>0</v>
      </c>
      <c r="AW100" s="1065" cm="1">
        <f t="array" ref="AW100">IF(AK100&lt;&gt;1,0,IF(OR(AU100="",N(AU100)&lt;=0.000000001),"",IF(OR(AO100="",N(AO100)&lt;=0.000000001),0,IF(ISNUMBER(AU100),IFERROR(_xlfn.LET(_xlpm.ai_test,TRIM(AJ100),_xlpm.r,IFERROR(_xlfn.XLOOKUP(_xlpm.ai_test,BJ15:BJ62,ROW(BJ15:BJ62),0,1),IFERROR(_xlfn.XLOOKUP(_xlpm.ai_test,BK15:BK62,ROW(BK15:BK62),0,1),_xlfn.XLOOKUP(_xlpm.ai_test,BL15:BL62,ROW(BL15:BL62),0,1))),_xlpm.p,_xlpm.r-MIN(ROW(BJ15:BJ62))+1,_xlpm.f,INDEX(BM15:BM62,_xlpm.p),_xlpm.u,INDEX(BN15:BN62,_xlpm.p),_xlpm.s,INDEX(BP15:BP62,_xlpm.p),_xlpm.q,N(AU100)/_xlpm.f,IF(_xlpm.q&gt;=_xlpm.s,ROUND(_xlpm.q,1)&amp;" "&amp;_xlpm.ai_test&amp;" = "&amp;ROUND(_xlpm.q*_xlpm.f,1)&amp;" "&amp;_xlpm.u,ROUND(_xlpm.q,1)&amp;" "&amp;_xlpm.ai_test)),""),""))))</f>
        <v>0</v>
      </c>
      <c r="AX100" s="1055"/>
      <c r="AY100" s="1042">
        <f t="shared" si="51"/>
        <v>0</v>
      </c>
      <c r="AZ100" s="1043" t="str">
        <f t="shared" si="52"/>
        <v/>
      </c>
      <c r="BA100" s="1044">
        <f t="shared" si="57"/>
        <v>0</v>
      </c>
      <c r="BB100" s="1045" t="str">
        <f t="shared" si="53"/>
        <v/>
      </c>
      <c r="BC100" s="1046"/>
      <c r="BD100" s="1047">
        <f t="shared" si="58"/>
        <v>0</v>
      </c>
      <c r="BE100" s="1048" t="str">
        <f t="shared" si="54"/>
        <v/>
      </c>
      <c r="BF100" s="262" t="s">
        <v>22</v>
      </c>
      <c r="BG100" s="1027">
        <f t="shared" si="55"/>
        <v>0</v>
      </c>
      <c r="BH100" s="1028">
        <f t="shared" si="56"/>
        <v>0</v>
      </c>
      <c r="BJ100" s="2807"/>
      <c r="BK100" s="2807"/>
      <c r="BL100" s="2807"/>
      <c r="BM100" s="2807"/>
      <c r="BN100" s="2807"/>
      <c r="BO100" s="2807"/>
      <c r="BP100" s="2807"/>
      <c r="BQ100" s="2807"/>
      <c r="BR100" s="2807"/>
      <c r="BS100" s="2807"/>
      <c r="BT100" s="2807"/>
      <c r="BU100" s="2807"/>
      <c r="BV100" s="2807"/>
      <c r="BW100"/>
      <c r="BX100" s="964" t="str">
        <f t="shared" si="41"/>
        <v>►</v>
      </c>
      <c r="BY100" s="1129"/>
      <c r="BZ100" s="1130"/>
      <c r="CA100" s="1130"/>
      <c r="CB100" s="1130"/>
      <c r="CC100" s="49"/>
      <c r="CD100" s="962"/>
      <c r="CE100"/>
      <c r="CF100"/>
      <c r="CG100"/>
      <c r="CH100"/>
      <c r="CI100"/>
      <c r="CJ100"/>
      <c r="CK100"/>
      <c r="CL100"/>
      <c r="CM100"/>
      <c r="CN100"/>
      <c r="CO100"/>
      <c r="CP100"/>
      <c r="CQ100"/>
      <c r="CR100"/>
      <c r="CS100"/>
      <c r="CT100"/>
      <c r="CU100"/>
      <c r="CV100"/>
      <c r="CW100"/>
      <c r="CX100"/>
      <c r="CY100"/>
      <c r="CZ100"/>
      <c r="DA100"/>
      <c r="DC100" s="3">
        <v>1</v>
      </c>
    </row>
    <row r="101" spans="1:107" s="701" customFormat="1" ht="21" customHeight="1">
      <c r="A101" s="941" t="s">
        <v>22</v>
      </c>
      <c r="B101" s="957" t="str">
        <f t="shared" si="40"/>
        <v>►</v>
      </c>
      <c r="C101" s="999" cm="1">
        <f t="array" ref="C101">SUMPRODUCT(LEN(D101:J101))</f>
        <v>0</v>
      </c>
      <c r="D101" s="201"/>
      <c r="E101" s="206"/>
      <c r="F101" s="206"/>
      <c r="G101" s="206"/>
      <c r="H101" s="206"/>
      <c r="I101" s="206"/>
      <c r="J101" s="207"/>
      <c r="K101" s="455"/>
      <c r="L101" s="115" t="s">
        <v>16</v>
      </c>
      <c r="M101" s="3141"/>
      <c r="N101" s="3142"/>
      <c r="O101" s="3141"/>
      <c r="P101" s="3143"/>
      <c r="Q101" s="3144"/>
      <c r="R101" s="3145"/>
      <c r="S101" s="3146"/>
      <c r="T101" s="3147"/>
      <c r="U101" s="3148"/>
      <c r="V101" s="3149"/>
      <c r="W101" s="2109"/>
      <c r="X101" s="3150"/>
      <c r="Y101" s="117"/>
      <c r="Z101" s="3151"/>
      <c r="AA101" s="3152"/>
      <c r="AB101" s="3153"/>
      <c r="AC101" s="3154"/>
      <c r="AD101" s="119"/>
      <c r="AE101" s="262" t="s">
        <v>22</v>
      </c>
      <c r="AF101" s="1035" t="str">
        <f t="shared" si="42"/>
        <v>►</v>
      </c>
      <c r="AG101" s="1036" t="str">
        <f t="shared" si="43"/>
        <v/>
      </c>
      <c r="AH101" s="1037" t="str">
        <f t="shared" si="44"/>
        <v/>
      </c>
      <c r="AI101" s="1036" t="str">
        <f t="shared" si="45"/>
        <v/>
      </c>
      <c r="AJ101" s="1037" t="str">
        <f t="shared" si="46"/>
        <v/>
      </c>
      <c r="AK101" s="1037">
        <f>IF(AND(L101="A",COUNTIF(BJ15:BL62,TRIM(U101))&gt;0),1,0)</f>
        <v>0</v>
      </c>
      <c r="AL101" s="1051" t="str" cm="1">
        <f t="array" ref="AL101">IF(AF101&lt;&gt;"A","",IFERROR((IFERROR(_xlfn.XLOOKUP(TRIM(SUBSTITUTE(U101,CHAR(160)," ")),BJ15:BJ62,BM15:BM62),IFERROR(_xlfn.XLOOKUP(TRIM(SUBSTITUTE(U101,CHAR(160)," ")),BK15:BK62,BM15:BM62),_xlfn.XLOOKUP(TRIM(SUBSTITUTE(U101,CHAR(160)," ")),BL15:BL62,BM15:BM62))))*T101*IF(ISBLANK(Q101),1,Q101)+IFERROR(_xlfn.XLOOKUP("RECHERCHEX",TRIM(L101:AD101),L101:AD101),0),0))</f>
        <v/>
      </c>
      <c r="AM101" s="1038">
        <f t="shared" si="47"/>
        <v>0</v>
      </c>
      <c r="AN101" s="1627" t="str">
        <f t="shared" si="59"/>
        <v/>
      </c>
      <c r="AO101" s="1039">
        <f t="shared" si="48"/>
        <v>0</v>
      </c>
      <c r="AP101" s="1039">
        <f t="shared" si="49"/>
        <v>0</v>
      </c>
      <c r="AQ101" s="1052">
        <f>IF(AO101&gt;0,AS9,0)</f>
        <v>0</v>
      </c>
      <c r="AR101" s="1626" t="str">
        <f>IF(TRIM(AG101)="▼ recette suivante", AG101, IF(AQ101&gt;0, IF(AT9&lt;&gt;"", AT9&amp;"-ou.or.o ❾ + or - &gt;", ""), ""))</f>
        <v/>
      </c>
      <c r="AS101" s="1064"/>
      <c r="AT101" s="1064"/>
      <c r="AU101" s="1053">
        <f t="shared" si="50"/>
        <v>0</v>
      </c>
      <c r="AV101" s="1054">
        <f>IF(AK101,IF(OR(AU101="",N(AU101)&lt;=0.000000001),"",_xlfn.XLOOKUP(AJ101,BJ15:BJ62,BN15:BN62,_xlfn.XLOOKUP(AJ101,BK15:BK62,BN15:BN62,_xlfn.XLOOKUP(AJ101,BL15:BL62,BN15:BN62,"")))),0)</f>
        <v>0</v>
      </c>
      <c r="AW101" s="1067" cm="1">
        <f t="array" ref="AW101">IF(AK101&lt;&gt;1,0,IF(OR(AU101="",N(AU101)&lt;=0.000000001),"",IF(OR(AO101="",N(AO101)&lt;=0.000000001),0,IF(ISNUMBER(AU101),IFERROR(_xlfn.LET(_xlpm.ai_test,TRIM(AJ101),_xlpm.r,IFERROR(_xlfn.XLOOKUP(_xlpm.ai_test,BJ15:BJ62,ROW(BJ15:BJ62),0,1),IFERROR(_xlfn.XLOOKUP(_xlpm.ai_test,BK15:BK62,ROW(BK15:BK62),0,1),_xlfn.XLOOKUP(_xlpm.ai_test,BL15:BL62,ROW(BL15:BL62),0,1))),_xlpm.p,_xlpm.r-MIN(ROW(BJ15:BJ62))+1,_xlpm.f,INDEX(BM15:BM62,_xlpm.p),_xlpm.u,INDEX(BN15:BN62,_xlpm.p),_xlpm.s,INDEX(BP15:BP62,_xlpm.p),_xlpm.q,N(AU101)/_xlpm.f,IF(_xlpm.q&gt;=_xlpm.s,ROUND(_xlpm.q,1)&amp;" "&amp;_xlpm.ai_test&amp;" = "&amp;ROUND(_xlpm.q*_xlpm.f,1)&amp;" "&amp;_xlpm.u,ROUND(_xlpm.q,1)&amp;" "&amp;_xlpm.ai_test)),""),""))))</f>
        <v>0</v>
      </c>
      <c r="AX101" s="1055"/>
      <c r="AY101" s="1053">
        <f t="shared" si="51"/>
        <v>0</v>
      </c>
      <c r="AZ101" s="1054" t="str">
        <f t="shared" si="52"/>
        <v/>
      </c>
      <c r="BA101" s="1056">
        <f t="shared" si="57"/>
        <v>0</v>
      </c>
      <c r="BB101" s="1057" t="str">
        <f t="shared" si="53"/>
        <v/>
      </c>
      <c r="BC101" s="1046"/>
      <c r="BD101" s="1058">
        <f t="shared" si="58"/>
        <v>0</v>
      </c>
      <c r="BE101" s="1048" t="str">
        <f t="shared" si="54"/>
        <v/>
      </c>
      <c r="BF101" s="262" t="s">
        <v>22</v>
      </c>
      <c r="BG101" s="1027">
        <f t="shared" si="55"/>
        <v>0</v>
      </c>
      <c r="BH101" s="1028">
        <f t="shared" si="56"/>
        <v>0</v>
      </c>
      <c r="BJ101" s="1128" t="s">
        <v>823</v>
      </c>
      <c r="BK101" s="871"/>
      <c r="BL101" s="871"/>
      <c r="BM101" s="871"/>
      <c r="BN101" s="871"/>
      <c r="BO101" s="871"/>
      <c r="BP101" s="871"/>
      <c r="BQ101" s="871"/>
      <c r="BR101" s="871"/>
      <c r="BS101" s="871"/>
      <c r="BT101" s="871"/>
      <c r="BU101" s="871"/>
      <c r="BV101" s="871"/>
      <c r="BW101"/>
      <c r="BX101" s="964" t="str">
        <f t="shared" si="41"/>
        <v>►</v>
      </c>
      <c r="BY101"/>
      <c r="BZ101"/>
      <c r="CA101"/>
      <c r="CB101"/>
      <c r="CC101"/>
      <c r="CD101" s="962"/>
      <c r="CE101"/>
      <c r="CF101"/>
      <c r="CG101"/>
      <c r="CH101"/>
      <c r="CI101"/>
      <c r="CJ101"/>
      <c r="CK101"/>
      <c r="CL101"/>
      <c r="CM101"/>
      <c r="CN101"/>
      <c r="CO101"/>
      <c r="CP101"/>
      <c r="CQ101"/>
      <c r="CR101"/>
      <c r="CS101"/>
      <c r="CT101"/>
      <c r="CU101"/>
      <c r="CV101"/>
      <c r="CW101"/>
      <c r="CX101"/>
      <c r="CY101"/>
      <c r="CZ101"/>
      <c r="DA101"/>
      <c r="DC101" s="3">
        <v>1</v>
      </c>
    </row>
    <row r="102" spans="1:107" s="701" customFormat="1" ht="21" customHeight="1">
      <c r="A102" s="941" t="s">
        <v>22</v>
      </c>
      <c r="B102" s="957" t="str">
        <f t="shared" si="40"/>
        <v>►</v>
      </c>
      <c r="C102" s="999" cm="1">
        <f t="array" ref="C102">SUMPRODUCT(LEN(D102:J102))</f>
        <v>0</v>
      </c>
      <c r="D102" s="201"/>
      <c r="E102" s="206"/>
      <c r="F102" s="206"/>
      <c r="G102" s="206"/>
      <c r="H102" s="206"/>
      <c r="I102" s="206"/>
      <c r="J102" s="207"/>
      <c r="K102" s="455"/>
      <c r="L102" s="115" t="s">
        <v>16</v>
      </c>
      <c r="M102" s="3141"/>
      <c r="N102" s="3142"/>
      <c r="O102" s="3141"/>
      <c r="P102" s="3143"/>
      <c r="Q102" s="3144"/>
      <c r="R102" s="3145"/>
      <c r="S102" s="3146"/>
      <c r="T102" s="3147"/>
      <c r="U102" s="3148"/>
      <c r="V102" s="3149"/>
      <c r="W102" s="2109"/>
      <c r="X102" s="3150"/>
      <c r="Y102" s="117"/>
      <c r="Z102" s="3151"/>
      <c r="AA102" s="3152"/>
      <c r="AB102" s="3153"/>
      <c r="AC102" s="3154"/>
      <c r="AD102" s="119"/>
      <c r="AE102" s="262" t="s">
        <v>22</v>
      </c>
      <c r="AF102" s="1035" t="str">
        <f t="shared" si="42"/>
        <v>►</v>
      </c>
      <c r="AG102" s="1036" t="str">
        <f t="shared" si="43"/>
        <v/>
      </c>
      <c r="AH102" s="1037" t="str">
        <f t="shared" si="44"/>
        <v/>
      </c>
      <c r="AI102" s="1036" t="str">
        <f t="shared" si="45"/>
        <v/>
      </c>
      <c r="AJ102" s="1037" t="str">
        <f t="shared" si="46"/>
        <v/>
      </c>
      <c r="AK102" s="1037">
        <f>IF(AND(L102="A",COUNTIF(BJ15:BL62,TRIM(U102))&gt;0),1,0)</f>
        <v>0</v>
      </c>
      <c r="AL102" s="1051" t="str" cm="1">
        <f t="array" ref="AL102">IF(AF102&lt;&gt;"A","",IFERROR((IFERROR(_xlfn.XLOOKUP(TRIM(SUBSTITUTE(U102,CHAR(160)," ")),BJ15:BJ62,BM15:BM62),IFERROR(_xlfn.XLOOKUP(TRIM(SUBSTITUTE(U102,CHAR(160)," ")),BK15:BK62,BM15:BM62),_xlfn.XLOOKUP(TRIM(SUBSTITUTE(U102,CHAR(160)," ")),BL15:BL62,BM15:BM62))))*T102*IF(ISBLANK(Q102),1,Q102)+IFERROR(_xlfn.XLOOKUP("RECHERCHEX",TRIM(L102:AD102),L102:AD102),0),0))</f>
        <v/>
      </c>
      <c r="AM102" s="1038">
        <f t="shared" si="47"/>
        <v>0</v>
      </c>
      <c r="AN102" s="1627" t="str">
        <f t="shared" si="59"/>
        <v/>
      </c>
      <c r="AO102" s="1039">
        <f t="shared" si="48"/>
        <v>0</v>
      </c>
      <c r="AP102" s="1039">
        <f t="shared" si="49"/>
        <v>0</v>
      </c>
      <c r="AQ102" s="1040">
        <f>IF(AO102&gt;0,AS9,0)</f>
        <v>0</v>
      </c>
      <c r="AR102" s="1628" t="str">
        <f>IF(TRIM(AG102)="▼ recette suivante", AG102, IF(AQ102&gt;0, IF(AT9&lt;&gt;"", AT9&amp;"-ou.or.o ❾ + or - &gt;", ""), ""))</f>
        <v/>
      </c>
      <c r="AS102" s="1064"/>
      <c r="AT102" s="1064"/>
      <c r="AU102" s="1042">
        <f t="shared" si="50"/>
        <v>0</v>
      </c>
      <c r="AV102" s="1043">
        <f>IF(AK102,IF(OR(AU102="",N(AU102)&lt;=0.000000001),"",_xlfn.XLOOKUP(AJ102,BJ15:BJ62,BN15:BN62,_xlfn.XLOOKUP(AJ102,BK15:BK62,BN15:BN62,_xlfn.XLOOKUP(AJ102,BL15:BL62,BN15:BN62,"")))),0)</f>
        <v>0</v>
      </c>
      <c r="AW102" s="1065" cm="1">
        <f t="array" ref="AW102">IF(AK102&lt;&gt;1,0,IF(OR(AU102="",N(AU102)&lt;=0.000000001),"",IF(OR(AO102="",N(AO102)&lt;=0.000000001),0,IF(ISNUMBER(AU102),IFERROR(_xlfn.LET(_xlpm.ai_test,TRIM(AJ102),_xlpm.r,IFERROR(_xlfn.XLOOKUP(_xlpm.ai_test,BJ15:BJ62,ROW(BJ15:BJ62),0,1),IFERROR(_xlfn.XLOOKUP(_xlpm.ai_test,BK15:BK62,ROW(BK15:BK62),0,1),_xlfn.XLOOKUP(_xlpm.ai_test,BL15:BL62,ROW(BL15:BL62),0,1))),_xlpm.p,_xlpm.r-MIN(ROW(BJ15:BJ62))+1,_xlpm.f,INDEX(BM15:BM62,_xlpm.p),_xlpm.u,INDEX(BN15:BN62,_xlpm.p),_xlpm.s,INDEX(BP15:BP62,_xlpm.p),_xlpm.q,N(AU102)/_xlpm.f,IF(_xlpm.q&gt;=_xlpm.s,ROUND(_xlpm.q,1)&amp;" "&amp;_xlpm.ai_test&amp;" = "&amp;ROUND(_xlpm.q*_xlpm.f,1)&amp;" "&amp;_xlpm.u,ROUND(_xlpm.q,1)&amp;" "&amp;_xlpm.ai_test)),""),""))))</f>
        <v>0</v>
      </c>
      <c r="AX102" s="1055"/>
      <c r="AY102" s="1042">
        <f t="shared" si="51"/>
        <v>0</v>
      </c>
      <c r="AZ102" s="1043" t="str">
        <f t="shared" si="52"/>
        <v/>
      </c>
      <c r="BA102" s="1044">
        <f t="shared" si="57"/>
        <v>0</v>
      </c>
      <c r="BB102" s="1045" t="str">
        <f t="shared" si="53"/>
        <v/>
      </c>
      <c r="BC102" s="1046"/>
      <c r="BD102" s="1047">
        <f t="shared" si="58"/>
        <v>0</v>
      </c>
      <c r="BE102" s="1048" t="str">
        <f t="shared" si="54"/>
        <v/>
      </c>
      <c r="BF102" s="262" t="s">
        <v>22</v>
      </c>
      <c r="BG102" s="1027">
        <f t="shared" si="55"/>
        <v>0</v>
      </c>
      <c r="BH102" s="1028">
        <f t="shared" si="56"/>
        <v>0</v>
      </c>
      <c r="BJ102" s="1133" t="s">
        <v>1946</v>
      </c>
      <c r="BK102" s="871"/>
      <c r="BL102" s="871"/>
      <c r="BM102" s="871"/>
      <c r="BN102" s="871"/>
      <c r="BO102" s="871"/>
      <c r="BP102" s="871"/>
      <c r="BQ102" s="871"/>
      <c r="BR102" s="871"/>
      <c r="BS102" s="871"/>
      <c r="BT102" s="871"/>
      <c r="BU102" s="871"/>
      <c r="BV102" s="871"/>
      <c r="BW102"/>
      <c r="BX102" s="964" t="str">
        <f t="shared" si="41"/>
        <v>►</v>
      </c>
      <c r="BY102"/>
      <c r="BZ102"/>
      <c r="CA102"/>
      <c r="CB102"/>
      <c r="CC102"/>
      <c r="CD102" s="962"/>
      <c r="CE102"/>
      <c r="CF102"/>
      <c r="CG102"/>
      <c r="CH102"/>
      <c r="CI102"/>
      <c r="CJ102"/>
      <c r="CK102"/>
      <c r="CL102"/>
      <c r="CM102"/>
      <c r="CN102"/>
      <c r="CO102"/>
      <c r="CP102"/>
      <c r="CQ102"/>
      <c r="CR102"/>
      <c r="CS102"/>
      <c r="CT102"/>
      <c r="CU102"/>
      <c r="CV102"/>
      <c r="CW102"/>
      <c r="CX102"/>
      <c r="CY102"/>
      <c r="CZ102"/>
      <c r="DA102"/>
      <c r="DC102" s="3">
        <v>1</v>
      </c>
    </row>
    <row r="103" spans="1:107" s="701" customFormat="1" ht="21" customHeight="1">
      <c r="A103" s="941" t="s">
        <v>22</v>
      </c>
      <c r="B103" s="957" t="str">
        <f t="shared" si="40"/>
        <v>►</v>
      </c>
      <c r="C103" s="999" cm="1">
        <f t="array" ref="C103">SUMPRODUCT(LEN(D103:J103))</f>
        <v>0</v>
      </c>
      <c r="D103" s="201"/>
      <c r="E103" s="206"/>
      <c r="F103" s="206"/>
      <c r="G103" s="206"/>
      <c r="H103" s="206"/>
      <c r="I103" s="206"/>
      <c r="J103" s="207"/>
      <c r="K103" s="455"/>
      <c r="L103" s="115" t="s">
        <v>16</v>
      </c>
      <c r="M103" s="3141"/>
      <c r="N103" s="3142"/>
      <c r="O103" s="3141"/>
      <c r="P103" s="3143"/>
      <c r="Q103" s="3144"/>
      <c r="R103" s="3145"/>
      <c r="S103" s="3146"/>
      <c r="T103" s="3147"/>
      <c r="U103" s="3148"/>
      <c r="V103" s="3149"/>
      <c r="W103" s="2109"/>
      <c r="X103" s="3150"/>
      <c r="Y103" s="117"/>
      <c r="Z103" s="3151"/>
      <c r="AA103" s="3152"/>
      <c r="AB103" s="3153"/>
      <c r="AC103" s="3154"/>
      <c r="AD103" s="119"/>
      <c r="AE103" s="262" t="s">
        <v>22</v>
      </c>
      <c r="AF103" s="1035" t="str">
        <f t="shared" si="42"/>
        <v>►</v>
      </c>
      <c r="AG103" s="1036" t="str">
        <f t="shared" si="43"/>
        <v/>
      </c>
      <c r="AH103" s="1037" t="str">
        <f t="shared" si="44"/>
        <v/>
      </c>
      <c r="AI103" s="1036" t="str">
        <f t="shared" si="45"/>
        <v/>
      </c>
      <c r="AJ103" s="1037" t="str">
        <f t="shared" si="46"/>
        <v/>
      </c>
      <c r="AK103" s="1037">
        <f>IF(AND(L103="A",COUNTIF(BJ15:BL62,TRIM(U103))&gt;0),1,0)</f>
        <v>0</v>
      </c>
      <c r="AL103" s="1051" t="str" cm="1">
        <f t="array" ref="AL103">IF(AF103&lt;&gt;"A","",IFERROR((IFERROR(_xlfn.XLOOKUP(TRIM(SUBSTITUTE(U103,CHAR(160)," ")),BJ15:BJ62,BM15:BM62),IFERROR(_xlfn.XLOOKUP(TRIM(SUBSTITUTE(U103,CHAR(160)," ")),BK15:BK62,BM15:BM62),_xlfn.XLOOKUP(TRIM(SUBSTITUTE(U103,CHAR(160)," ")),BL15:BL62,BM15:BM62))))*T103*IF(ISBLANK(Q103),1,Q103)+IFERROR(_xlfn.XLOOKUP("RECHERCHEX",TRIM(L103:AD103),L103:AD103),0),0))</f>
        <v/>
      </c>
      <c r="AM103" s="1038">
        <f t="shared" si="47"/>
        <v>0</v>
      </c>
      <c r="AN103" s="1627" t="str">
        <f t="shared" si="59"/>
        <v/>
      </c>
      <c r="AO103" s="1039">
        <f t="shared" si="48"/>
        <v>0</v>
      </c>
      <c r="AP103" s="1039">
        <f t="shared" si="49"/>
        <v>0</v>
      </c>
      <c r="AQ103" s="1052">
        <f>IF(AO103&gt;0,AS9,0)</f>
        <v>0</v>
      </c>
      <c r="AR103" s="1626" t="str">
        <f>IF(TRIM(AG103)="▼ recette suivante", AG103, IF(AQ103&gt;0, IF(AT9&lt;&gt;"", AT9&amp;"-ou.or.o ❾ + or - &gt;", ""), ""))</f>
        <v/>
      </c>
      <c r="AS103" s="1064"/>
      <c r="AT103" s="1064"/>
      <c r="AU103" s="1053">
        <f t="shared" si="50"/>
        <v>0</v>
      </c>
      <c r="AV103" s="1054">
        <f>IF(AK103,IF(OR(AU103="",N(AU103)&lt;=0.000000001),"",_xlfn.XLOOKUP(AJ103,BJ15:BJ62,BN15:BN62,_xlfn.XLOOKUP(AJ103,BK15:BK62,BN15:BN62,_xlfn.XLOOKUP(AJ103,BL15:BL62,BN15:BN62,"")))),0)</f>
        <v>0</v>
      </c>
      <c r="AW103" s="1067" cm="1">
        <f t="array" ref="AW103">IF(AK103&lt;&gt;1,0,IF(OR(AU103="",N(AU103)&lt;=0.000000001),"",IF(OR(AO103="",N(AO103)&lt;=0.000000001),0,IF(ISNUMBER(AU103),IFERROR(_xlfn.LET(_xlpm.ai_test,TRIM(AJ103),_xlpm.r,IFERROR(_xlfn.XLOOKUP(_xlpm.ai_test,BJ15:BJ62,ROW(BJ15:BJ62),0,1),IFERROR(_xlfn.XLOOKUP(_xlpm.ai_test,BK15:BK62,ROW(BK15:BK62),0,1),_xlfn.XLOOKUP(_xlpm.ai_test,BL15:BL62,ROW(BL15:BL62),0,1))),_xlpm.p,_xlpm.r-MIN(ROW(BJ15:BJ62))+1,_xlpm.f,INDEX(BM15:BM62,_xlpm.p),_xlpm.u,INDEX(BN15:BN62,_xlpm.p),_xlpm.s,INDEX(BP15:BP62,_xlpm.p),_xlpm.q,N(AU103)/_xlpm.f,IF(_xlpm.q&gt;=_xlpm.s,ROUND(_xlpm.q,1)&amp;" "&amp;_xlpm.ai_test&amp;" = "&amp;ROUND(_xlpm.q*_xlpm.f,1)&amp;" "&amp;_xlpm.u,ROUND(_xlpm.q,1)&amp;" "&amp;_xlpm.ai_test)),""),""))))</f>
        <v>0</v>
      </c>
      <c r="AX103" s="1055"/>
      <c r="AY103" s="1053">
        <f t="shared" si="51"/>
        <v>0</v>
      </c>
      <c r="AZ103" s="1054" t="str">
        <f t="shared" si="52"/>
        <v/>
      </c>
      <c r="BA103" s="1056">
        <f t="shared" si="57"/>
        <v>0</v>
      </c>
      <c r="BB103" s="1057" t="str">
        <f t="shared" si="53"/>
        <v/>
      </c>
      <c r="BC103" s="1046"/>
      <c r="BD103" s="1058">
        <f t="shared" si="58"/>
        <v>0</v>
      </c>
      <c r="BE103" s="1048" t="str">
        <f t="shared" si="54"/>
        <v/>
      </c>
      <c r="BF103" s="262" t="s">
        <v>22</v>
      </c>
      <c r="BG103" s="1027">
        <f t="shared" si="55"/>
        <v>0</v>
      </c>
      <c r="BH103" s="1028">
        <f t="shared" si="56"/>
        <v>0</v>
      </c>
      <c r="BJ103" s="1133" t="s">
        <v>1947</v>
      </c>
      <c r="BK103" s="871"/>
      <c r="BL103" s="871"/>
      <c r="BM103" s="871"/>
      <c r="BN103" s="871"/>
      <c r="BO103" s="871"/>
      <c r="BP103" s="871"/>
      <c r="BQ103" s="871"/>
      <c r="BR103" s="871"/>
      <c r="BS103" s="871"/>
      <c r="BT103" s="871"/>
      <c r="BU103" s="871"/>
      <c r="BV103" s="871"/>
      <c r="BW103"/>
      <c r="BX103" s="964" t="str">
        <f t="shared" si="41"/>
        <v>►</v>
      </c>
      <c r="BY103"/>
      <c r="BZ103"/>
      <c r="CA103"/>
      <c r="CB103"/>
      <c r="CC103"/>
      <c r="CD103" s="962"/>
      <c r="CE103"/>
      <c r="CF103"/>
      <c r="CG103"/>
      <c r="CH103"/>
      <c r="CI103"/>
      <c r="CJ103"/>
      <c r="CK103"/>
      <c r="CL103"/>
      <c r="CM103"/>
      <c r="CN103"/>
      <c r="CO103"/>
      <c r="CP103"/>
      <c r="CQ103"/>
      <c r="CR103"/>
      <c r="CS103"/>
      <c r="CT103"/>
      <c r="CU103"/>
      <c r="CV103"/>
      <c r="CW103"/>
      <c r="CX103"/>
      <c r="CY103"/>
      <c r="CZ103"/>
      <c r="DA103"/>
      <c r="DC103" s="3">
        <v>1</v>
      </c>
    </row>
    <row r="104" spans="1:107" s="701" customFormat="1" ht="21" customHeight="1">
      <c r="A104" s="941" t="s">
        <v>22</v>
      </c>
      <c r="B104" s="957" t="str">
        <f t="shared" si="40"/>
        <v>►</v>
      </c>
      <c r="C104" s="999" cm="1">
        <f t="array" ref="C104">SUMPRODUCT(LEN(D104:J104))</f>
        <v>0</v>
      </c>
      <c r="D104" s="201"/>
      <c r="E104" s="206"/>
      <c r="F104" s="206"/>
      <c r="G104" s="206"/>
      <c r="H104" s="206"/>
      <c r="I104" s="206"/>
      <c r="J104" s="207"/>
      <c r="K104" s="455"/>
      <c r="L104" s="115" t="s">
        <v>16</v>
      </c>
      <c r="M104" s="3141"/>
      <c r="N104" s="3142"/>
      <c r="O104" s="3141"/>
      <c r="P104" s="3143"/>
      <c r="Q104" s="3144"/>
      <c r="R104" s="3145"/>
      <c r="S104" s="3146"/>
      <c r="T104" s="3147"/>
      <c r="U104" s="3148"/>
      <c r="V104" s="3149"/>
      <c r="W104" s="2109"/>
      <c r="X104" s="3150"/>
      <c r="Y104" s="117"/>
      <c r="Z104" s="3151"/>
      <c r="AA104" s="3152"/>
      <c r="AB104" s="3153"/>
      <c r="AC104" s="3154"/>
      <c r="AD104" s="119"/>
      <c r="AE104" s="262" t="s">
        <v>22</v>
      </c>
      <c r="AF104" s="1035" t="str">
        <f t="shared" si="42"/>
        <v>►</v>
      </c>
      <c r="AG104" s="1036" t="str">
        <f t="shared" si="43"/>
        <v/>
      </c>
      <c r="AH104" s="1037" t="str">
        <f t="shared" si="44"/>
        <v/>
      </c>
      <c r="AI104" s="1036" t="str">
        <f t="shared" si="45"/>
        <v/>
      </c>
      <c r="AJ104" s="1037" t="str">
        <f t="shared" si="46"/>
        <v/>
      </c>
      <c r="AK104" s="1037">
        <f>IF(AND(L104="A",COUNTIF(BJ15:BL62,TRIM(U104))&gt;0),1,0)</f>
        <v>0</v>
      </c>
      <c r="AL104" s="1051" t="str" cm="1">
        <f t="array" ref="AL104">IF(AF104&lt;&gt;"A","",IFERROR((IFERROR(_xlfn.XLOOKUP(TRIM(SUBSTITUTE(U104,CHAR(160)," ")),BJ15:BJ62,BM15:BM62),IFERROR(_xlfn.XLOOKUP(TRIM(SUBSTITUTE(U104,CHAR(160)," ")),BK15:BK62,BM15:BM62),_xlfn.XLOOKUP(TRIM(SUBSTITUTE(U104,CHAR(160)," ")),BL15:BL62,BM15:BM62))))*T104*IF(ISBLANK(Q104),1,Q104)+IFERROR(_xlfn.XLOOKUP("RECHERCHEX",TRIM(L104:AD104),L104:AD104),0),0))</f>
        <v/>
      </c>
      <c r="AM104" s="1038">
        <f t="shared" si="47"/>
        <v>0</v>
      </c>
      <c r="AN104" s="1627" t="str">
        <f t="shared" si="59"/>
        <v/>
      </c>
      <c r="AO104" s="1039">
        <f t="shared" si="48"/>
        <v>0</v>
      </c>
      <c r="AP104" s="1039">
        <f t="shared" si="49"/>
        <v>0</v>
      </c>
      <c r="AQ104" s="1040">
        <f>IF(AO104&gt;0,AS9,0)</f>
        <v>0</v>
      </c>
      <c r="AR104" s="1628" t="str">
        <f>IF(TRIM(AG104)="▼ recette suivante", AG104, IF(AQ104&gt;0, IF(AT9&lt;&gt;"", AT9&amp;"-ou.or.o ❾ + or - &gt;", ""), ""))</f>
        <v/>
      </c>
      <c r="AS104" s="1064"/>
      <c r="AT104" s="1064"/>
      <c r="AU104" s="1042">
        <f t="shared" si="50"/>
        <v>0</v>
      </c>
      <c r="AV104" s="1043">
        <f>IF(AK104,IF(OR(AU104="",N(AU104)&lt;=0.000000001),"",_xlfn.XLOOKUP(AJ104,BJ15:BJ62,BN15:BN62,_xlfn.XLOOKUP(AJ104,BK15:BK62,BN15:BN62,_xlfn.XLOOKUP(AJ104,BL15:BL62,BN15:BN62,"")))),0)</f>
        <v>0</v>
      </c>
      <c r="AW104" s="1065" cm="1">
        <f t="array" ref="AW104">IF(AK104&lt;&gt;1,0,IF(OR(AU104="",N(AU104)&lt;=0.000000001),"",IF(OR(AO104="",N(AO104)&lt;=0.000000001),0,IF(ISNUMBER(AU104),IFERROR(_xlfn.LET(_xlpm.ai_test,TRIM(AJ104),_xlpm.r,IFERROR(_xlfn.XLOOKUP(_xlpm.ai_test,BJ15:BJ62,ROW(BJ15:BJ62),0,1),IFERROR(_xlfn.XLOOKUP(_xlpm.ai_test,BK15:BK62,ROW(BK15:BK62),0,1),_xlfn.XLOOKUP(_xlpm.ai_test,BL15:BL62,ROW(BL15:BL62),0,1))),_xlpm.p,_xlpm.r-MIN(ROW(BJ15:BJ62))+1,_xlpm.f,INDEX(BM15:BM62,_xlpm.p),_xlpm.u,INDEX(BN15:BN62,_xlpm.p),_xlpm.s,INDEX(BP15:BP62,_xlpm.p),_xlpm.q,N(AU104)/_xlpm.f,IF(_xlpm.q&gt;=_xlpm.s,ROUND(_xlpm.q,1)&amp;" "&amp;_xlpm.ai_test&amp;" = "&amp;ROUND(_xlpm.q*_xlpm.f,1)&amp;" "&amp;_xlpm.u,ROUND(_xlpm.q,1)&amp;" "&amp;_xlpm.ai_test)),""),""))))</f>
        <v>0</v>
      </c>
      <c r="AX104" s="1055"/>
      <c r="AY104" s="1042">
        <f t="shared" si="51"/>
        <v>0</v>
      </c>
      <c r="AZ104" s="1043" t="str">
        <f t="shared" si="52"/>
        <v/>
      </c>
      <c r="BA104" s="1044">
        <f t="shared" si="57"/>
        <v>0</v>
      </c>
      <c r="BB104" s="1045" t="str">
        <f t="shared" si="53"/>
        <v/>
      </c>
      <c r="BC104" s="1046"/>
      <c r="BD104" s="1047">
        <f t="shared" si="58"/>
        <v>0</v>
      </c>
      <c r="BE104" s="1048" t="str">
        <f t="shared" si="54"/>
        <v/>
      </c>
      <c r="BF104" s="262" t="s">
        <v>22</v>
      </c>
      <c r="BG104" s="1027">
        <f t="shared" si="55"/>
        <v>0</v>
      </c>
      <c r="BH104" s="1028">
        <f t="shared" si="56"/>
        <v>0</v>
      </c>
      <c r="BJ104" s="264"/>
      <c r="BK104" s="264"/>
      <c r="BL104" s="264"/>
      <c r="BM104" s="264"/>
      <c r="BN104" s="264"/>
      <c r="BO104" s="264"/>
      <c r="BP104" s="264"/>
      <c r="BQ104" s="264"/>
      <c r="BR104" s="264"/>
      <c r="BS104" s="264"/>
      <c r="BT104" s="264"/>
      <c r="BU104" s="264"/>
      <c r="BV104" s="264"/>
      <c r="BW104"/>
      <c r="BX104" s="964" t="str">
        <f t="shared" si="41"/>
        <v>►</v>
      </c>
      <c r="BY104"/>
      <c r="BZ104"/>
      <c r="CA104"/>
      <c r="CB104"/>
      <c r="CC104"/>
      <c r="CD104" s="962"/>
      <c r="CE104"/>
      <c r="CF104"/>
      <c r="CG104"/>
      <c r="CH104"/>
      <c r="CI104"/>
      <c r="CJ104"/>
      <c r="CK104"/>
      <c r="CL104"/>
      <c r="CM104"/>
      <c r="CN104"/>
      <c r="CO104"/>
      <c r="CP104"/>
      <c r="CQ104"/>
      <c r="CR104"/>
      <c r="CS104"/>
      <c r="CT104"/>
      <c r="CU104"/>
      <c r="CV104"/>
      <c r="CW104"/>
      <c r="CX104"/>
      <c r="CY104"/>
      <c r="CZ104"/>
      <c r="DA104"/>
      <c r="DC104" s="3">
        <v>1</v>
      </c>
    </row>
    <row r="105" spans="1:107" s="701" customFormat="1" ht="21" customHeight="1">
      <c r="A105" s="941" t="s">
        <v>22</v>
      </c>
      <c r="B105" s="957" t="str">
        <f t="shared" si="40"/>
        <v>►</v>
      </c>
      <c r="C105" s="999" cm="1">
        <f t="array" ref="C105">SUMPRODUCT(LEN(D105:J105))</f>
        <v>0</v>
      </c>
      <c r="D105" s="201"/>
      <c r="E105" s="206"/>
      <c r="F105" s="206"/>
      <c r="G105" s="206"/>
      <c r="H105" s="206"/>
      <c r="I105" s="206"/>
      <c r="J105" s="207"/>
      <c r="K105" s="455"/>
      <c r="L105" s="115" t="s">
        <v>16</v>
      </c>
      <c r="M105" s="3141"/>
      <c r="N105" s="3142"/>
      <c r="O105" s="3141"/>
      <c r="P105" s="3143"/>
      <c r="Q105" s="3144"/>
      <c r="R105" s="3145"/>
      <c r="S105" s="3146"/>
      <c r="T105" s="3147"/>
      <c r="U105" s="3148"/>
      <c r="V105" s="3149"/>
      <c r="W105" s="2109"/>
      <c r="X105" s="3150"/>
      <c r="Y105" s="117"/>
      <c r="Z105" s="3151"/>
      <c r="AA105" s="3152"/>
      <c r="AB105" s="3153"/>
      <c r="AC105" s="3154"/>
      <c r="AD105" s="119"/>
      <c r="AE105" s="262" t="s">
        <v>22</v>
      </c>
      <c r="AF105" s="1035" t="str">
        <f t="shared" si="42"/>
        <v>►</v>
      </c>
      <c r="AG105" s="1036" t="str">
        <f t="shared" si="43"/>
        <v/>
      </c>
      <c r="AH105" s="1037" t="str">
        <f t="shared" si="44"/>
        <v/>
      </c>
      <c r="AI105" s="1036" t="str">
        <f t="shared" si="45"/>
        <v/>
      </c>
      <c r="AJ105" s="1037" t="str">
        <f t="shared" si="46"/>
        <v/>
      </c>
      <c r="AK105" s="1037">
        <f>IF(AND(L105="A",COUNTIF(BJ15:BL62,TRIM(U105))&gt;0),1,0)</f>
        <v>0</v>
      </c>
      <c r="AL105" s="1051" t="str" cm="1">
        <f t="array" ref="AL105">IF(AF105&lt;&gt;"A","",IFERROR((IFERROR(_xlfn.XLOOKUP(TRIM(SUBSTITUTE(U105,CHAR(160)," ")),BJ15:BJ62,BM15:BM62),IFERROR(_xlfn.XLOOKUP(TRIM(SUBSTITUTE(U105,CHAR(160)," ")),BK15:BK62,BM15:BM62),_xlfn.XLOOKUP(TRIM(SUBSTITUTE(U105,CHAR(160)," ")),BL15:BL62,BM15:BM62))))*T105*IF(ISBLANK(Q105),1,Q105)+IFERROR(_xlfn.XLOOKUP("RECHERCHEX",TRIM(L105:AD105),L105:AD105),0),0))</f>
        <v/>
      </c>
      <c r="AM105" s="1038">
        <f t="shared" si="47"/>
        <v>0</v>
      </c>
      <c r="AN105" s="1627" t="str">
        <f t="shared" si="59"/>
        <v/>
      </c>
      <c r="AO105" s="1039">
        <f t="shared" si="48"/>
        <v>0</v>
      </c>
      <c r="AP105" s="1039">
        <f t="shared" si="49"/>
        <v>0</v>
      </c>
      <c r="AQ105" s="1052">
        <f>IF(AO105&gt;0,AS9,0)</f>
        <v>0</v>
      </c>
      <c r="AR105" s="1626" t="str">
        <f>IF(TRIM(AG105)="▼ recette suivante", AG105, IF(AQ105&gt;0, IF(AT9&lt;&gt;"", AT9&amp;"-ou.or.o ❾ + or - &gt;", ""), ""))</f>
        <v/>
      </c>
      <c r="AS105" s="1064"/>
      <c r="AT105" s="1064"/>
      <c r="AU105" s="1053">
        <f t="shared" si="50"/>
        <v>0</v>
      </c>
      <c r="AV105" s="1054">
        <f>IF(AK105,IF(OR(AU105="",N(AU105)&lt;=0.000000001),"",_xlfn.XLOOKUP(AJ105,BJ15:BJ62,BN15:BN62,_xlfn.XLOOKUP(AJ105,BK15:BK62,BN15:BN62,_xlfn.XLOOKUP(AJ105,BL15:BL62,BN15:BN62,"")))),0)</f>
        <v>0</v>
      </c>
      <c r="AW105" s="1067" cm="1">
        <f t="array" ref="AW105">IF(AK105&lt;&gt;1,0,IF(OR(AU105="",N(AU105)&lt;=0.000000001),"",IF(OR(AO105="",N(AO105)&lt;=0.000000001),0,IF(ISNUMBER(AU105),IFERROR(_xlfn.LET(_xlpm.ai_test,TRIM(AJ105),_xlpm.r,IFERROR(_xlfn.XLOOKUP(_xlpm.ai_test,BJ15:BJ62,ROW(BJ15:BJ62),0,1),IFERROR(_xlfn.XLOOKUP(_xlpm.ai_test,BK15:BK62,ROW(BK15:BK62),0,1),_xlfn.XLOOKUP(_xlpm.ai_test,BL15:BL62,ROW(BL15:BL62),0,1))),_xlpm.p,_xlpm.r-MIN(ROW(BJ15:BJ62))+1,_xlpm.f,INDEX(BM15:BM62,_xlpm.p),_xlpm.u,INDEX(BN15:BN62,_xlpm.p),_xlpm.s,INDEX(BP15:BP62,_xlpm.p),_xlpm.q,N(AU105)/_xlpm.f,IF(_xlpm.q&gt;=_xlpm.s,ROUND(_xlpm.q,1)&amp;" "&amp;_xlpm.ai_test&amp;" = "&amp;ROUND(_xlpm.q*_xlpm.f,1)&amp;" "&amp;_xlpm.u,ROUND(_xlpm.q,1)&amp;" "&amp;_xlpm.ai_test)),""),""))))</f>
        <v>0</v>
      </c>
      <c r="AX105" s="1055"/>
      <c r="AY105" s="1053">
        <f t="shared" si="51"/>
        <v>0</v>
      </c>
      <c r="AZ105" s="1054" t="str">
        <f t="shared" si="52"/>
        <v/>
      </c>
      <c r="BA105" s="1056">
        <f t="shared" si="57"/>
        <v>0</v>
      </c>
      <c r="BB105" s="1057" t="str">
        <f t="shared" si="53"/>
        <v/>
      </c>
      <c r="BC105" s="1046"/>
      <c r="BD105" s="1058">
        <f t="shared" si="58"/>
        <v>0</v>
      </c>
      <c r="BE105" s="1048" t="str">
        <f t="shared" si="54"/>
        <v/>
      </c>
      <c r="BF105" s="262" t="s">
        <v>22</v>
      </c>
      <c r="BG105" s="1027">
        <f t="shared" si="55"/>
        <v>0</v>
      </c>
      <c r="BH105" s="1028">
        <f t="shared" si="56"/>
        <v>0</v>
      </c>
      <c r="BJ105" s="1128" t="s">
        <v>824</v>
      </c>
      <c r="BK105" s="264"/>
      <c r="BL105" s="264"/>
      <c r="BM105" s="264"/>
      <c r="BN105" s="264"/>
      <c r="BO105" s="264"/>
      <c r="BP105" s="264"/>
      <c r="BQ105" s="264"/>
      <c r="BR105" s="264"/>
      <c r="BS105" s="264"/>
      <c r="BT105" s="264"/>
      <c r="BU105" s="264"/>
      <c r="BV105" s="264"/>
      <c r="BW105"/>
      <c r="BX105" s="964" t="str">
        <f t="shared" si="41"/>
        <v>►</v>
      </c>
      <c r="BY105"/>
      <c r="BZ105"/>
      <c r="CA105"/>
      <c r="CB105"/>
      <c r="CC105"/>
      <c r="CD105" s="962"/>
      <c r="CE105"/>
      <c r="CF105"/>
      <c r="CG105"/>
      <c r="CH105"/>
      <c r="CI105"/>
      <c r="CJ105"/>
      <c r="CK105"/>
      <c r="CL105"/>
      <c r="CM105"/>
      <c r="CN105"/>
      <c r="CO105"/>
      <c r="CP105"/>
      <c r="CQ105"/>
      <c r="CR105"/>
      <c r="CS105"/>
      <c r="CT105"/>
      <c r="CU105"/>
      <c r="CV105"/>
      <c r="CW105"/>
      <c r="CX105"/>
      <c r="CY105"/>
      <c r="CZ105"/>
      <c r="DA105"/>
      <c r="DC105" s="3">
        <v>1</v>
      </c>
    </row>
    <row r="106" spans="1:107" s="701" customFormat="1" ht="21" customHeight="1">
      <c r="A106" s="941" t="s">
        <v>22</v>
      </c>
      <c r="B106" s="957" t="str">
        <f t="shared" si="40"/>
        <v>►</v>
      </c>
      <c r="C106" s="999" cm="1">
        <f t="array" ref="C106">SUMPRODUCT(LEN(D106:J106))</f>
        <v>0</v>
      </c>
      <c r="D106" s="201"/>
      <c r="E106" s="206"/>
      <c r="F106" s="206"/>
      <c r="G106" s="206"/>
      <c r="H106" s="206"/>
      <c r="I106" s="206"/>
      <c r="J106" s="207"/>
      <c r="K106" s="455"/>
      <c r="L106" s="115" t="s">
        <v>16</v>
      </c>
      <c r="M106" s="3141"/>
      <c r="N106" s="3142"/>
      <c r="O106" s="3141"/>
      <c r="P106" s="3143"/>
      <c r="Q106" s="3144"/>
      <c r="R106" s="3145"/>
      <c r="S106" s="3146"/>
      <c r="T106" s="3147"/>
      <c r="U106" s="3148"/>
      <c r="V106" s="3149"/>
      <c r="W106" s="2109"/>
      <c r="X106" s="3150"/>
      <c r="Y106" s="117"/>
      <c r="Z106" s="3151"/>
      <c r="AA106" s="3152"/>
      <c r="AB106" s="3153"/>
      <c r="AC106" s="3154"/>
      <c r="AD106" s="119"/>
      <c r="AE106" s="262" t="s">
        <v>22</v>
      </c>
      <c r="AF106" s="1035" t="str">
        <f t="shared" si="42"/>
        <v>►</v>
      </c>
      <c r="AG106" s="1036" t="str">
        <f t="shared" si="43"/>
        <v/>
      </c>
      <c r="AH106" s="1037" t="str">
        <f t="shared" si="44"/>
        <v/>
      </c>
      <c r="AI106" s="1036" t="str">
        <f t="shared" si="45"/>
        <v/>
      </c>
      <c r="AJ106" s="1037" t="str">
        <f t="shared" si="46"/>
        <v/>
      </c>
      <c r="AK106" s="1037">
        <f>IF(AND(L106="A",COUNTIF(BJ15:BL62,TRIM(U106))&gt;0),1,0)</f>
        <v>0</v>
      </c>
      <c r="AL106" s="1051" t="str" cm="1">
        <f t="array" ref="AL106">IF(AF106&lt;&gt;"A","",IFERROR((IFERROR(_xlfn.XLOOKUP(TRIM(SUBSTITUTE(U106,CHAR(160)," ")),BJ15:BJ62,BM15:BM62),IFERROR(_xlfn.XLOOKUP(TRIM(SUBSTITUTE(U106,CHAR(160)," ")),BK15:BK62,BM15:BM62),_xlfn.XLOOKUP(TRIM(SUBSTITUTE(U106,CHAR(160)," ")),BL15:BL62,BM15:BM62))))*T106*IF(ISBLANK(Q106),1,Q106)+IFERROR(_xlfn.XLOOKUP("RECHERCHEX",TRIM(L106:AD106),L106:AD106),0),0))</f>
        <v/>
      </c>
      <c r="AM106" s="1038">
        <f t="shared" si="47"/>
        <v>0</v>
      </c>
      <c r="AN106" s="1627" t="str">
        <f t="shared" si="59"/>
        <v/>
      </c>
      <c r="AO106" s="1039">
        <f t="shared" si="48"/>
        <v>0</v>
      </c>
      <c r="AP106" s="1039">
        <f t="shared" si="49"/>
        <v>0</v>
      </c>
      <c r="AQ106" s="1040">
        <f>IF(AO106&gt;0,AS9,0)</f>
        <v>0</v>
      </c>
      <c r="AR106" s="1628" t="str">
        <f>IF(TRIM(AG106)="▼ recette suivante", AG106, IF(AQ106&gt;0, IF(AT9&lt;&gt;"", AT9&amp;"-ou.or.o ❾ + or - &gt;", ""), ""))</f>
        <v/>
      </c>
      <c r="AS106" s="1064"/>
      <c r="AT106" s="1064"/>
      <c r="AU106" s="1042">
        <f t="shared" si="50"/>
        <v>0</v>
      </c>
      <c r="AV106" s="1043">
        <f>IF(AK106,IF(OR(AU106="",N(AU106)&lt;=0.000000001),"",_xlfn.XLOOKUP(AJ106,BJ15:BJ62,BN15:BN62,_xlfn.XLOOKUP(AJ106,BK15:BK62,BN15:BN62,_xlfn.XLOOKUP(AJ106,BL15:BL62,BN15:BN62,"")))),0)</f>
        <v>0</v>
      </c>
      <c r="AW106" s="1065" cm="1">
        <f t="array" ref="AW106">IF(AK106&lt;&gt;1,0,IF(OR(AU106="",N(AU106)&lt;=0.000000001),"",IF(OR(AO106="",N(AO106)&lt;=0.000000001),0,IF(ISNUMBER(AU106),IFERROR(_xlfn.LET(_xlpm.ai_test,TRIM(AJ106),_xlpm.r,IFERROR(_xlfn.XLOOKUP(_xlpm.ai_test,BJ15:BJ62,ROW(BJ15:BJ62),0,1),IFERROR(_xlfn.XLOOKUP(_xlpm.ai_test,BK15:BK62,ROW(BK15:BK62),0,1),_xlfn.XLOOKUP(_xlpm.ai_test,BL15:BL62,ROW(BL15:BL62),0,1))),_xlpm.p,_xlpm.r-MIN(ROW(BJ15:BJ62))+1,_xlpm.f,INDEX(BM15:BM62,_xlpm.p),_xlpm.u,INDEX(BN15:BN62,_xlpm.p),_xlpm.s,INDEX(BP15:BP62,_xlpm.p),_xlpm.q,N(AU106)/_xlpm.f,IF(_xlpm.q&gt;=_xlpm.s,ROUND(_xlpm.q,1)&amp;" "&amp;_xlpm.ai_test&amp;" = "&amp;ROUND(_xlpm.q*_xlpm.f,1)&amp;" "&amp;_xlpm.u,ROUND(_xlpm.q,1)&amp;" "&amp;_xlpm.ai_test)),""),""))))</f>
        <v>0</v>
      </c>
      <c r="AX106" s="1055"/>
      <c r="AY106" s="1042">
        <f t="shared" si="51"/>
        <v>0</v>
      </c>
      <c r="AZ106" s="1043" t="str">
        <f t="shared" si="52"/>
        <v/>
      </c>
      <c r="BA106" s="1044">
        <f t="shared" si="57"/>
        <v>0</v>
      </c>
      <c r="BB106" s="1045" t="str">
        <f t="shared" si="53"/>
        <v/>
      </c>
      <c r="BC106" s="1046"/>
      <c r="BD106" s="1047">
        <f t="shared" si="58"/>
        <v>0</v>
      </c>
      <c r="BE106" s="1048" t="str">
        <f t="shared" si="54"/>
        <v/>
      </c>
      <c r="BF106" s="262" t="s">
        <v>22</v>
      </c>
      <c r="BG106" s="1027">
        <f t="shared" si="55"/>
        <v>0</v>
      </c>
      <c r="BH106" s="1028">
        <f t="shared" si="56"/>
        <v>0</v>
      </c>
      <c r="BJ106" s="1133" t="s">
        <v>1948</v>
      </c>
      <c r="BK106" s="264"/>
      <c r="BL106" s="264"/>
      <c r="BM106" s="264"/>
      <c r="BN106" s="264"/>
      <c r="BO106" s="264"/>
      <c r="BP106" s="264"/>
      <c r="BQ106" s="264"/>
      <c r="BR106" s="264"/>
      <c r="BS106" s="264"/>
      <c r="BT106" s="264"/>
      <c r="BU106" s="264"/>
      <c r="BV106" s="264"/>
      <c r="BW106"/>
      <c r="BX106" s="964" t="str">
        <f t="shared" si="41"/>
        <v>►</v>
      </c>
      <c r="BY106"/>
      <c r="BZ106"/>
      <c r="CA106"/>
      <c r="CB106"/>
      <c r="CC106"/>
      <c r="CD106" s="962"/>
      <c r="CE106"/>
      <c r="CF106"/>
      <c r="CG106"/>
      <c r="CH106"/>
      <c r="CI106"/>
      <c r="CJ106"/>
      <c r="CK106"/>
      <c r="CL106"/>
      <c r="CM106"/>
      <c r="CN106"/>
      <c r="CO106"/>
      <c r="CP106"/>
      <c r="CQ106"/>
      <c r="CR106"/>
      <c r="CS106"/>
      <c r="CT106"/>
      <c r="CU106"/>
      <c r="CV106"/>
      <c r="CW106"/>
      <c r="CX106"/>
      <c r="CY106"/>
      <c r="CZ106"/>
      <c r="DA106"/>
      <c r="DC106" s="3">
        <v>1</v>
      </c>
    </row>
    <row r="107" spans="1:107" s="701" customFormat="1" ht="21" customHeight="1">
      <c r="A107" s="941" t="s">
        <v>22</v>
      </c>
      <c r="B107" s="957" t="str">
        <f t="shared" si="40"/>
        <v>►</v>
      </c>
      <c r="C107" s="999" cm="1">
        <f t="array" ref="C107">SUMPRODUCT(LEN(D107:J107))</f>
        <v>0</v>
      </c>
      <c r="D107" s="201"/>
      <c r="E107" s="206"/>
      <c r="F107" s="206"/>
      <c r="G107" s="206"/>
      <c r="H107" s="206"/>
      <c r="I107" s="206"/>
      <c r="J107" s="207"/>
      <c r="K107" s="455"/>
      <c r="L107" s="115" t="s">
        <v>16</v>
      </c>
      <c r="M107" s="3141"/>
      <c r="N107" s="3142"/>
      <c r="O107" s="3141"/>
      <c r="P107" s="3143"/>
      <c r="Q107" s="3144"/>
      <c r="R107" s="3145"/>
      <c r="S107" s="3146"/>
      <c r="T107" s="3147"/>
      <c r="U107" s="3148"/>
      <c r="V107" s="3149"/>
      <c r="W107" s="2109"/>
      <c r="X107" s="3150"/>
      <c r="Y107" s="117"/>
      <c r="Z107" s="3151"/>
      <c r="AA107" s="3152"/>
      <c r="AB107" s="3153"/>
      <c r="AC107" s="3154"/>
      <c r="AD107" s="119"/>
      <c r="AE107" s="262" t="s">
        <v>22</v>
      </c>
      <c r="AF107" s="1035" t="str">
        <f t="shared" si="42"/>
        <v>►</v>
      </c>
      <c r="AG107" s="1036" t="str">
        <f t="shared" si="43"/>
        <v/>
      </c>
      <c r="AH107" s="1037" t="str">
        <f t="shared" si="44"/>
        <v/>
      </c>
      <c r="AI107" s="1036" t="str">
        <f t="shared" si="45"/>
        <v/>
      </c>
      <c r="AJ107" s="1037" t="str">
        <f t="shared" si="46"/>
        <v/>
      </c>
      <c r="AK107" s="1037">
        <f>IF(AND(L107="A",COUNTIF(BJ15:BL62,TRIM(U107))&gt;0),1,0)</f>
        <v>0</v>
      </c>
      <c r="AL107" s="1051" t="str" cm="1">
        <f t="array" ref="AL107">IF(AF107&lt;&gt;"A","",IFERROR((IFERROR(_xlfn.XLOOKUP(TRIM(SUBSTITUTE(U107,CHAR(160)," ")),BJ15:BJ62,BM15:BM62),IFERROR(_xlfn.XLOOKUP(TRIM(SUBSTITUTE(U107,CHAR(160)," ")),BK15:BK62,BM15:BM62),_xlfn.XLOOKUP(TRIM(SUBSTITUTE(U107,CHAR(160)," ")),BL15:BL62,BM15:BM62))))*T107*IF(ISBLANK(Q107),1,Q107)+IFERROR(_xlfn.XLOOKUP("RECHERCHEX",TRIM(L107:AD107),L107:AD107),0),0))</f>
        <v/>
      </c>
      <c r="AM107" s="1038">
        <f t="shared" si="47"/>
        <v>0</v>
      </c>
      <c r="AN107" s="1627" t="str">
        <f t="shared" si="59"/>
        <v/>
      </c>
      <c r="AO107" s="1039">
        <f t="shared" si="48"/>
        <v>0</v>
      </c>
      <c r="AP107" s="1039">
        <f t="shared" si="49"/>
        <v>0</v>
      </c>
      <c r="AQ107" s="1052">
        <f>IF(AO107&gt;0,AS9,0)</f>
        <v>0</v>
      </c>
      <c r="AR107" s="1626" t="str">
        <f>IF(TRIM(AG107)="▼ recette suivante", AG107, IF(AQ107&gt;0, IF(AT9&lt;&gt;"", AT9&amp;"-ou.or.o ❾ + or - &gt;", ""), ""))</f>
        <v/>
      </c>
      <c r="AS107" s="1064"/>
      <c r="AT107" s="1064"/>
      <c r="AU107" s="1053">
        <f t="shared" si="50"/>
        <v>0</v>
      </c>
      <c r="AV107" s="1054">
        <f>IF(AK107,IF(OR(AU107="",N(AU107)&lt;=0.000000001),"",_xlfn.XLOOKUP(AJ107,BJ15:BJ62,BN15:BN62,_xlfn.XLOOKUP(AJ107,BK15:BK62,BN15:BN62,_xlfn.XLOOKUP(AJ107,BL15:BL62,BN15:BN62,"")))),0)</f>
        <v>0</v>
      </c>
      <c r="AW107" s="1067" cm="1">
        <f t="array" ref="AW107">IF(AK107&lt;&gt;1,0,IF(OR(AU107="",N(AU107)&lt;=0.000000001),"",IF(OR(AO107="",N(AO107)&lt;=0.000000001),0,IF(ISNUMBER(AU107),IFERROR(_xlfn.LET(_xlpm.ai_test,TRIM(AJ107),_xlpm.r,IFERROR(_xlfn.XLOOKUP(_xlpm.ai_test,BJ15:BJ62,ROW(BJ15:BJ62),0,1),IFERROR(_xlfn.XLOOKUP(_xlpm.ai_test,BK15:BK62,ROW(BK15:BK62),0,1),_xlfn.XLOOKUP(_xlpm.ai_test,BL15:BL62,ROW(BL15:BL62),0,1))),_xlpm.p,_xlpm.r-MIN(ROW(BJ15:BJ62))+1,_xlpm.f,INDEX(BM15:BM62,_xlpm.p),_xlpm.u,INDEX(BN15:BN62,_xlpm.p),_xlpm.s,INDEX(BP15:BP62,_xlpm.p),_xlpm.q,N(AU107)/_xlpm.f,IF(_xlpm.q&gt;=_xlpm.s,ROUND(_xlpm.q,1)&amp;" "&amp;_xlpm.ai_test&amp;" = "&amp;ROUND(_xlpm.q*_xlpm.f,1)&amp;" "&amp;_xlpm.u,ROUND(_xlpm.q,1)&amp;" "&amp;_xlpm.ai_test)),""),""))))</f>
        <v>0</v>
      </c>
      <c r="AX107" s="1055"/>
      <c r="AY107" s="1053">
        <f t="shared" si="51"/>
        <v>0</v>
      </c>
      <c r="AZ107" s="1054" t="str">
        <f t="shared" si="52"/>
        <v/>
      </c>
      <c r="BA107" s="1056">
        <f t="shared" si="57"/>
        <v>0</v>
      </c>
      <c r="BB107" s="1057" t="str">
        <f t="shared" si="53"/>
        <v/>
      </c>
      <c r="BC107" s="1046"/>
      <c r="BD107" s="1058">
        <f t="shared" si="58"/>
        <v>0</v>
      </c>
      <c r="BE107" s="1048" t="str">
        <f t="shared" si="54"/>
        <v/>
      </c>
      <c r="BF107" s="262" t="s">
        <v>22</v>
      </c>
      <c r="BG107" s="1027">
        <f t="shared" si="55"/>
        <v>0</v>
      </c>
      <c r="BH107" s="1028">
        <f t="shared" si="56"/>
        <v>0</v>
      </c>
      <c r="BJ107" s="2807" t="s">
        <v>1949</v>
      </c>
      <c r="BK107" s="2807"/>
      <c r="BL107" s="2807"/>
      <c r="BM107" s="2807"/>
      <c r="BN107" s="2807"/>
      <c r="BO107" s="2807"/>
      <c r="BP107" s="2807"/>
      <c r="BQ107" s="2807"/>
      <c r="BR107" s="2807"/>
      <c r="BS107" s="2807"/>
      <c r="BT107" s="2807"/>
      <c r="BU107" s="2807"/>
      <c r="BV107" s="2807"/>
      <c r="BW107"/>
      <c r="BX107" s="964" t="str">
        <f t="shared" si="41"/>
        <v>►</v>
      </c>
      <c r="BY107"/>
      <c r="BZ107"/>
      <c r="CA107"/>
      <c r="CB107"/>
      <c r="CC107"/>
      <c r="CD107" s="962"/>
      <c r="CE107"/>
      <c r="CF107"/>
      <c r="CG107"/>
      <c r="CH107"/>
      <c r="CI107"/>
      <c r="CJ107"/>
      <c r="CK107"/>
      <c r="CL107"/>
      <c r="CM107"/>
      <c r="CN107"/>
      <c r="CO107"/>
      <c r="CP107"/>
      <c r="CQ107"/>
      <c r="CR107"/>
      <c r="CS107"/>
      <c r="CT107"/>
      <c r="CU107"/>
      <c r="CV107"/>
      <c r="CW107"/>
      <c r="CX107"/>
      <c r="CY107"/>
      <c r="CZ107"/>
      <c r="DA107"/>
      <c r="DC107" s="3">
        <v>1</v>
      </c>
    </row>
    <row r="108" spans="1:107" s="701" customFormat="1" ht="21" customHeight="1">
      <c r="A108" s="941" t="s">
        <v>22</v>
      </c>
      <c r="B108" s="957" t="str">
        <f t="shared" si="40"/>
        <v>►</v>
      </c>
      <c r="C108" s="999" cm="1">
        <f t="array" ref="C108">SUMPRODUCT(LEN(D108:J108))</f>
        <v>0</v>
      </c>
      <c r="D108" s="201"/>
      <c r="E108" s="206"/>
      <c r="F108" s="206"/>
      <c r="G108" s="206"/>
      <c r="H108" s="206"/>
      <c r="I108" s="206"/>
      <c r="J108" s="207"/>
      <c r="K108" s="455"/>
      <c r="L108" s="115" t="s">
        <v>16</v>
      </c>
      <c r="M108" s="3141"/>
      <c r="N108" s="3142"/>
      <c r="O108" s="3141"/>
      <c r="P108" s="3143"/>
      <c r="Q108" s="3144"/>
      <c r="R108" s="3145"/>
      <c r="S108" s="3146"/>
      <c r="T108" s="3147"/>
      <c r="U108" s="3148"/>
      <c r="V108" s="3149"/>
      <c r="W108" s="2109"/>
      <c r="X108" s="3150"/>
      <c r="Y108" s="117"/>
      <c r="Z108" s="3151"/>
      <c r="AA108" s="3152"/>
      <c r="AB108" s="3153"/>
      <c r="AC108" s="3154"/>
      <c r="AD108" s="119"/>
      <c r="AE108" s="262" t="s">
        <v>22</v>
      </c>
      <c r="AF108" s="1035" t="str">
        <f t="shared" si="42"/>
        <v>►</v>
      </c>
      <c r="AG108" s="1036" t="str">
        <f t="shared" si="43"/>
        <v/>
      </c>
      <c r="AH108" s="1037" t="str">
        <f t="shared" si="44"/>
        <v/>
      </c>
      <c r="AI108" s="1036" t="str">
        <f t="shared" si="45"/>
        <v/>
      </c>
      <c r="AJ108" s="1037" t="str">
        <f t="shared" si="46"/>
        <v/>
      </c>
      <c r="AK108" s="1037">
        <f>IF(AND(L108="A",COUNTIF(BJ15:BL62,TRIM(U108))&gt;0),1,0)</f>
        <v>0</v>
      </c>
      <c r="AL108" s="1051" t="str" cm="1">
        <f t="array" ref="AL108">IF(AF108&lt;&gt;"A","",IFERROR((IFERROR(_xlfn.XLOOKUP(TRIM(SUBSTITUTE(U108,CHAR(160)," ")),BJ15:BJ62,BM15:BM62),IFERROR(_xlfn.XLOOKUP(TRIM(SUBSTITUTE(U108,CHAR(160)," ")),BK15:BK62,BM15:BM62),_xlfn.XLOOKUP(TRIM(SUBSTITUTE(U108,CHAR(160)," ")),BL15:BL62,BM15:BM62))))*T108*IF(ISBLANK(Q108),1,Q108)+IFERROR(_xlfn.XLOOKUP("RECHERCHEX",TRIM(L108:AD108),L108:AD108),0),0))</f>
        <v/>
      </c>
      <c r="AM108" s="1038">
        <f t="shared" si="47"/>
        <v>0</v>
      </c>
      <c r="AN108" s="1627" t="str">
        <f t="shared" si="59"/>
        <v/>
      </c>
      <c r="AO108" s="1039">
        <f t="shared" si="48"/>
        <v>0</v>
      </c>
      <c r="AP108" s="1039">
        <f t="shared" si="49"/>
        <v>0</v>
      </c>
      <c r="AQ108" s="1040">
        <f>IF(AO108&gt;0,AS9,0)</f>
        <v>0</v>
      </c>
      <c r="AR108" s="1628" t="str">
        <f>IF(TRIM(AG108)="▼ recette suivante", AG108, IF(AQ108&gt;0, IF(AT9&lt;&gt;"", AT9&amp;"-ou.or.o ❾ + or - &gt;", ""), ""))</f>
        <v/>
      </c>
      <c r="AS108" s="1064"/>
      <c r="AT108" s="1064"/>
      <c r="AU108" s="1042">
        <f t="shared" si="50"/>
        <v>0</v>
      </c>
      <c r="AV108" s="1043">
        <f>IF(AK108,IF(OR(AU108="",N(AU108)&lt;=0.000000001),"",_xlfn.XLOOKUP(AJ108,BJ15:BJ62,BN15:BN62,_xlfn.XLOOKUP(AJ108,BK15:BK62,BN15:BN62,_xlfn.XLOOKUP(AJ108,BL15:BL62,BN15:BN62,"")))),0)</f>
        <v>0</v>
      </c>
      <c r="AW108" s="1065" cm="1">
        <f t="array" ref="AW108">IF(AK108&lt;&gt;1,0,IF(OR(AU108="",N(AU108)&lt;=0.000000001),"",IF(OR(AO108="",N(AO108)&lt;=0.000000001),0,IF(ISNUMBER(AU108),IFERROR(_xlfn.LET(_xlpm.ai_test,TRIM(AJ108),_xlpm.r,IFERROR(_xlfn.XLOOKUP(_xlpm.ai_test,BJ15:BJ62,ROW(BJ15:BJ62),0,1),IFERROR(_xlfn.XLOOKUP(_xlpm.ai_test,BK15:BK62,ROW(BK15:BK62),0,1),_xlfn.XLOOKUP(_xlpm.ai_test,BL15:BL62,ROW(BL15:BL62),0,1))),_xlpm.p,_xlpm.r-MIN(ROW(BJ15:BJ62))+1,_xlpm.f,INDEX(BM15:BM62,_xlpm.p),_xlpm.u,INDEX(BN15:BN62,_xlpm.p),_xlpm.s,INDEX(BP15:BP62,_xlpm.p),_xlpm.q,N(AU108)/_xlpm.f,IF(_xlpm.q&gt;=_xlpm.s,ROUND(_xlpm.q,1)&amp;" "&amp;_xlpm.ai_test&amp;" = "&amp;ROUND(_xlpm.q*_xlpm.f,1)&amp;" "&amp;_xlpm.u,ROUND(_xlpm.q,1)&amp;" "&amp;_xlpm.ai_test)),""),""))))</f>
        <v>0</v>
      </c>
      <c r="AX108" s="1055"/>
      <c r="AY108" s="1042">
        <f t="shared" si="51"/>
        <v>0</v>
      </c>
      <c r="AZ108" s="1043" t="str">
        <f t="shared" si="52"/>
        <v/>
      </c>
      <c r="BA108" s="1044">
        <f t="shared" si="57"/>
        <v>0</v>
      </c>
      <c r="BB108" s="1045" t="str">
        <f t="shared" si="53"/>
        <v/>
      </c>
      <c r="BC108" s="1046"/>
      <c r="BD108" s="1047">
        <f t="shared" si="58"/>
        <v>0</v>
      </c>
      <c r="BE108" s="1048" t="str">
        <f t="shared" si="54"/>
        <v/>
      </c>
      <c r="BF108" s="262" t="s">
        <v>22</v>
      </c>
      <c r="BG108" s="1027">
        <f t="shared" si="55"/>
        <v>0</v>
      </c>
      <c r="BH108" s="1028">
        <f t="shared" si="56"/>
        <v>0</v>
      </c>
      <c r="BJ108" s="2807"/>
      <c r="BK108" s="2807"/>
      <c r="BL108" s="2807"/>
      <c r="BM108" s="2807"/>
      <c r="BN108" s="2807"/>
      <c r="BO108" s="2807"/>
      <c r="BP108" s="2807"/>
      <c r="BQ108" s="2807"/>
      <c r="BR108" s="2807"/>
      <c r="BS108" s="2807"/>
      <c r="BT108" s="2807"/>
      <c r="BU108" s="2807"/>
      <c r="BV108" s="2807"/>
      <c r="BW108"/>
      <c r="BX108" s="964" t="str">
        <f t="shared" si="41"/>
        <v>►</v>
      </c>
      <c r="BY108"/>
      <c r="BZ108"/>
      <c r="CA108"/>
      <c r="CB108"/>
      <c r="CC108"/>
      <c r="CD108" s="962"/>
      <c r="CE108"/>
      <c r="CF108"/>
      <c r="CG108"/>
      <c r="CH108"/>
      <c r="CI108"/>
      <c r="CJ108"/>
      <c r="CK108"/>
      <c r="CL108"/>
      <c r="CM108"/>
      <c r="CN108"/>
      <c r="CO108"/>
      <c r="CP108"/>
      <c r="CQ108"/>
      <c r="CR108"/>
      <c r="CS108"/>
      <c r="CT108"/>
      <c r="CU108"/>
      <c r="CV108"/>
      <c r="CW108"/>
      <c r="CX108"/>
      <c r="CY108"/>
      <c r="CZ108"/>
      <c r="DA108"/>
      <c r="DC108" s="3">
        <v>1</v>
      </c>
    </row>
    <row r="109" spans="1:107" s="701" customFormat="1" ht="21" customHeight="1">
      <c r="A109" s="941" t="s">
        <v>22</v>
      </c>
      <c r="B109" s="957" t="str">
        <f t="shared" si="40"/>
        <v>►</v>
      </c>
      <c r="C109" s="999" cm="1">
        <f t="array" ref="C109">SUMPRODUCT(LEN(D109:J109))</f>
        <v>0</v>
      </c>
      <c r="D109" s="201"/>
      <c r="E109" s="206"/>
      <c r="F109" s="206"/>
      <c r="G109" s="206"/>
      <c r="H109" s="206"/>
      <c r="I109" s="206"/>
      <c r="J109" s="207"/>
      <c r="K109" s="455" t="s">
        <v>22</v>
      </c>
      <c r="L109" s="115" t="s">
        <v>16</v>
      </c>
      <c r="M109" s="3141"/>
      <c r="N109" s="3142"/>
      <c r="O109" s="3141"/>
      <c r="P109" s="3143"/>
      <c r="Q109" s="3144"/>
      <c r="R109" s="3145"/>
      <c r="S109" s="3146"/>
      <c r="T109" s="3147"/>
      <c r="U109" s="3148"/>
      <c r="V109" s="3149"/>
      <c r="W109" s="2109"/>
      <c r="X109" s="3150"/>
      <c r="Y109" s="117"/>
      <c r="Z109" s="3151"/>
      <c r="AA109" s="3152"/>
      <c r="AB109" s="3153"/>
      <c r="AC109" s="3154"/>
      <c r="AD109" s="119"/>
      <c r="AE109" s="262" t="s">
        <v>22</v>
      </c>
      <c r="AF109" s="1035" t="str">
        <f t="shared" si="42"/>
        <v>►</v>
      </c>
      <c r="AG109" s="1036" t="str">
        <f t="shared" si="43"/>
        <v/>
      </c>
      <c r="AH109" s="1037" t="str">
        <f t="shared" si="44"/>
        <v/>
      </c>
      <c r="AI109" s="1036" t="str">
        <f t="shared" si="45"/>
        <v/>
      </c>
      <c r="AJ109" s="1037" t="str">
        <f t="shared" si="46"/>
        <v/>
      </c>
      <c r="AK109" s="1037">
        <f>IF(AND(L109="A",COUNTIF(BJ15:BL62,TRIM(U109))&gt;0),1,0)</f>
        <v>0</v>
      </c>
      <c r="AL109" s="1051" t="str" cm="1">
        <f t="array" ref="AL109">IF(AF109&lt;&gt;"A","",IFERROR((IFERROR(_xlfn.XLOOKUP(TRIM(SUBSTITUTE(U109,CHAR(160)," ")),BJ15:BJ62,BM15:BM62),IFERROR(_xlfn.XLOOKUP(TRIM(SUBSTITUTE(U109,CHAR(160)," ")),BK15:BK62,BM15:BM62),_xlfn.XLOOKUP(TRIM(SUBSTITUTE(U109,CHAR(160)," ")),BL15:BL62,BM15:BM62))))*T109*IF(ISBLANK(Q109),1,Q109)+IFERROR(_xlfn.XLOOKUP("RECHERCHEX",TRIM(L109:AD109),L109:AD109),0),0))</f>
        <v/>
      </c>
      <c r="AM109" s="1038">
        <f t="shared" si="47"/>
        <v>0</v>
      </c>
      <c r="AN109" s="1627" t="str">
        <f t="shared" si="59"/>
        <v/>
      </c>
      <c r="AO109" s="1039">
        <f t="shared" si="48"/>
        <v>0</v>
      </c>
      <c r="AP109" s="1039">
        <f t="shared" si="49"/>
        <v>0</v>
      </c>
      <c r="AQ109" s="1052">
        <f>IF(AO109&gt;0,AS9,0)</f>
        <v>0</v>
      </c>
      <c r="AR109" s="1626" t="str">
        <f>IF(TRIM(AG109)="▼ recette suivante", AG109, IF(AQ109&gt;0, IF(AT9&lt;&gt;"", AT9&amp;"-ou.or.o ❾ + or - &gt;", ""), ""))</f>
        <v/>
      </c>
      <c r="AS109" s="1064"/>
      <c r="AT109" s="1064"/>
      <c r="AU109" s="1053">
        <f t="shared" si="50"/>
        <v>0</v>
      </c>
      <c r="AV109" s="1054">
        <f>IF(AK109,IF(OR(AU109="",N(AU109)&lt;=0.000000001),"",_xlfn.XLOOKUP(AJ109,BJ15:BJ62,BN15:BN62,_xlfn.XLOOKUP(AJ109,BK15:BK62,BN15:BN62,_xlfn.XLOOKUP(AJ109,BL15:BL62,BN15:BN62,"")))),0)</f>
        <v>0</v>
      </c>
      <c r="AW109" s="1067" cm="1">
        <f t="array" ref="AW109">IF(AK109&lt;&gt;1,0,IF(OR(AU109="",N(AU109)&lt;=0.000000001),"",IF(OR(AO109="",N(AO109)&lt;=0.000000001),0,IF(ISNUMBER(AU109),IFERROR(_xlfn.LET(_xlpm.ai_test,TRIM(AJ109),_xlpm.r,IFERROR(_xlfn.XLOOKUP(_xlpm.ai_test,BJ15:BJ62,ROW(BJ15:BJ62),0,1),IFERROR(_xlfn.XLOOKUP(_xlpm.ai_test,BK15:BK62,ROW(BK15:BK62),0,1),_xlfn.XLOOKUP(_xlpm.ai_test,BL15:BL62,ROW(BL15:BL62),0,1))),_xlpm.p,_xlpm.r-MIN(ROW(BJ15:BJ62))+1,_xlpm.f,INDEX(BM15:BM62,_xlpm.p),_xlpm.u,INDEX(BN15:BN62,_xlpm.p),_xlpm.s,INDEX(BP15:BP62,_xlpm.p),_xlpm.q,N(AU109)/_xlpm.f,IF(_xlpm.q&gt;=_xlpm.s,ROUND(_xlpm.q,1)&amp;" "&amp;_xlpm.ai_test&amp;" = "&amp;ROUND(_xlpm.q*_xlpm.f,1)&amp;" "&amp;_xlpm.u,ROUND(_xlpm.q,1)&amp;" "&amp;_xlpm.ai_test)),""),""))))</f>
        <v>0</v>
      </c>
      <c r="AX109" s="1055"/>
      <c r="AY109" s="1053">
        <f t="shared" si="51"/>
        <v>0</v>
      </c>
      <c r="AZ109" s="1054" t="str">
        <f t="shared" si="52"/>
        <v/>
      </c>
      <c r="BA109" s="1056">
        <f t="shared" si="57"/>
        <v>0</v>
      </c>
      <c r="BB109" s="1057" t="str">
        <f t="shared" si="53"/>
        <v/>
      </c>
      <c r="BC109" s="1046"/>
      <c r="BD109" s="1058">
        <f t="shared" si="58"/>
        <v>0</v>
      </c>
      <c r="BE109" s="1048" t="str">
        <f t="shared" si="54"/>
        <v/>
      </c>
      <c r="BF109" s="262" t="s">
        <v>22</v>
      </c>
      <c r="BG109" s="1027">
        <f t="shared" si="55"/>
        <v>0</v>
      </c>
      <c r="BH109" s="1028">
        <f t="shared" si="56"/>
        <v>0</v>
      </c>
      <c r="BW109"/>
      <c r="BX109" s="964" t="str">
        <f t="shared" si="41"/>
        <v>►</v>
      </c>
      <c r="BY109"/>
      <c r="BZ109"/>
      <c r="CA109"/>
      <c r="CB109"/>
      <c r="CC109"/>
      <c r="CD109" s="962"/>
      <c r="CE109"/>
      <c r="CF109"/>
      <c r="CG109"/>
      <c r="CH109"/>
      <c r="CI109"/>
      <c r="CJ109"/>
      <c r="CK109"/>
      <c r="CL109"/>
      <c r="CM109"/>
      <c r="CN109"/>
      <c r="CO109"/>
      <c r="CP109"/>
      <c r="CQ109"/>
      <c r="CR109"/>
      <c r="CS109"/>
      <c r="CT109"/>
      <c r="CU109"/>
      <c r="CV109"/>
      <c r="CW109"/>
      <c r="CX109"/>
      <c r="CY109"/>
      <c r="CZ109"/>
      <c r="DA109"/>
      <c r="DC109" s="3">
        <v>1</v>
      </c>
    </row>
    <row r="110" spans="1:107" s="701" customFormat="1" ht="21" customHeight="1">
      <c r="A110" s="941" t="s">
        <v>22</v>
      </c>
      <c r="B110" s="957" t="str">
        <f t="shared" si="40"/>
        <v>►</v>
      </c>
      <c r="C110" s="999" cm="1">
        <f t="array" ref="C110">SUMPRODUCT(LEN(D110:J110))</f>
        <v>0</v>
      </c>
      <c r="D110" s="201"/>
      <c r="E110" s="206"/>
      <c r="F110" s="206"/>
      <c r="G110" s="206"/>
      <c r="H110" s="206"/>
      <c r="I110" s="206"/>
      <c r="J110" s="207"/>
      <c r="K110" s="455" t="s">
        <v>22</v>
      </c>
      <c r="L110" s="115" t="s">
        <v>16</v>
      </c>
      <c r="M110" s="3141"/>
      <c r="N110" s="3142"/>
      <c r="O110" s="3141"/>
      <c r="P110" s="3143"/>
      <c r="Q110" s="3144"/>
      <c r="R110" s="3145"/>
      <c r="S110" s="3146"/>
      <c r="T110" s="3147"/>
      <c r="U110" s="3148"/>
      <c r="V110" s="3149"/>
      <c r="W110" s="2109"/>
      <c r="X110" s="3150"/>
      <c r="Y110" s="117"/>
      <c r="Z110" s="3151"/>
      <c r="AA110" s="3152"/>
      <c r="AB110" s="3153"/>
      <c r="AC110" s="3154"/>
      <c r="AD110" s="119"/>
      <c r="AE110" s="262" t="s">
        <v>22</v>
      </c>
      <c r="AF110" s="1035" t="str">
        <f t="shared" si="42"/>
        <v>►</v>
      </c>
      <c r="AG110" s="1036" t="str">
        <f t="shared" si="43"/>
        <v/>
      </c>
      <c r="AH110" s="1037" t="str">
        <f t="shared" si="44"/>
        <v/>
      </c>
      <c r="AI110" s="1036" t="str">
        <f t="shared" si="45"/>
        <v/>
      </c>
      <c r="AJ110" s="1037" t="str">
        <f t="shared" si="46"/>
        <v/>
      </c>
      <c r="AK110" s="1037">
        <f>IF(AND(L110="A",COUNTIF(BJ15:BL62,TRIM(U110))&gt;0),1,0)</f>
        <v>0</v>
      </c>
      <c r="AL110" s="1051" t="str" cm="1">
        <f t="array" ref="AL110">IF(AF110&lt;&gt;"A","",IFERROR((IFERROR(_xlfn.XLOOKUP(TRIM(SUBSTITUTE(U110,CHAR(160)," ")),BJ15:BJ62,BM15:BM62),IFERROR(_xlfn.XLOOKUP(TRIM(SUBSTITUTE(U110,CHAR(160)," ")),BK15:BK62,BM15:BM62),_xlfn.XLOOKUP(TRIM(SUBSTITUTE(U110,CHAR(160)," ")),BL15:BL62,BM15:BM62))))*T110*IF(ISBLANK(Q110),1,Q110)+IFERROR(_xlfn.XLOOKUP("RECHERCHEX",TRIM(L110:AD110),L110:AD110),0),0))</f>
        <v/>
      </c>
      <c r="AM110" s="1038">
        <f t="shared" si="47"/>
        <v>0</v>
      </c>
      <c r="AN110" s="1627" t="str">
        <f t="shared" si="59"/>
        <v/>
      </c>
      <c r="AO110" s="1039">
        <f t="shared" si="48"/>
        <v>0</v>
      </c>
      <c r="AP110" s="1039">
        <f t="shared" si="49"/>
        <v>0</v>
      </c>
      <c r="AQ110" s="1040">
        <f>IF(AO110&gt;0,AS9,0)</f>
        <v>0</v>
      </c>
      <c r="AR110" s="1628" t="str">
        <f>IF(TRIM(AG110)="▼ recette suivante", AG110, IF(AQ110&gt;0, IF(AT9&lt;&gt;"", AT9&amp;"-ou.or.o ❾ + or - &gt;", ""), ""))</f>
        <v/>
      </c>
      <c r="AS110" s="1064"/>
      <c r="AT110" s="1064"/>
      <c r="AU110" s="1042">
        <f t="shared" si="50"/>
        <v>0</v>
      </c>
      <c r="AV110" s="1043">
        <f>IF(AK110,IF(OR(AU110="",N(AU110)&lt;=0.000000001),"",_xlfn.XLOOKUP(AJ110,BJ15:BJ62,BN15:BN62,_xlfn.XLOOKUP(AJ110,BK15:BK62,BN15:BN62,_xlfn.XLOOKUP(AJ110,BL15:BL62,BN15:BN62,"")))),0)</f>
        <v>0</v>
      </c>
      <c r="AW110" s="1065" cm="1">
        <f t="array" ref="AW110">IF(AK110&lt;&gt;1,0,IF(OR(AU110="",N(AU110)&lt;=0.000000001),"",IF(OR(AO110="",N(AO110)&lt;=0.000000001),0,IF(ISNUMBER(AU110),IFERROR(_xlfn.LET(_xlpm.ai_test,TRIM(AJ110),_xlpm.r,IFERROR(_xlfn.XLOOKUP(_xlpm.ai_test,BJ15:BJ62,ROW(BJ15:BJ62),0,1),IFERROR(_xlfn.XLOOKUP(_xlpm.ai_test,BK15:BK62,ROW(BK15:BK62),0,1),_xlfn.XLOOKUP(_xlpm.ai_test,BL15:BL62,ROW(BL15:BL62),0,1))),_xlpm.p,_xlpm.r-MIN(ROW(BJ15:BJ62))+1,_xlpm.f,INDEX(BM15:BM62,_xlpm.p),_xlpm.u,INDEX(BN15:BN62,_xlpm.p),_xlpm.s,INDEX(BP15:BP62,_xlpm.p),_xlpm.q,N(AU110)/_xlpm.f,IF(_xlpm.q&gt;=_xlpm.s,ROUND(_xlpm.q,1)&amp;" "&amp;_xlpm.ai_test&amp;" = "&amp;ROUND(_xlpm.q*_xlpm.f,1)&amp;" "&amp;_xlpm.u,ROUND(_xlpm.q,1)&amp;" "&amp;_xlpm.ai_test)),""),""))))</f>
        <v>0</v>
      </c>
      <c r="AX110" s="1055"/>
      <c r="AY110" s="1042">
        <f t="shared" si="51"/>
        <v>0</v>
      </c>
      <c r="AZ110" s="1043" t="str">
        <f t="shared" si="52"/>
        <v/>
      </c>
      <c r="BA110" s="1044">
        <f t="shared" si="57"/>
        <v>0</v>
      </c>
      <c r="BB110" s="1045" t="str">
        <f t="shared" si="53"/>
        <v/>
      </c>
      <c r="BC110" s="1046"/>
      <c r="BD110" s="1047">
        <f t="shared" si="58"/>
        <v>0</v>
      </c>
      <c r="BE110" s="1048" t="str">
        <f t="shared" si="54"/>
        <v/>
      </c>
      <c r="BF110" s="262" t="s">
        <v>22</v>
      </c>
      <c r="BG110" s="1027">
        <f t="shared" si="55"/>
        <v>0</v>
      </c>
      <c r="BH110" s="1028">
        <f t="shared" si="56"/>
        <v>0</v>
      </c>
      <c r="BW110"/>
      <c r="BX110" s="964" t="str">
        <f t="shared" si="41"/>
        <v>►</v>
      </c>
      <c r="BY110"/>
      <c r="BZ110"/>
      <c r="CA110"/>
      <c r="CB110"/>
      <c r="CC110"/>
      <c r="CD110" s="962"/>
      <c r="CE110"/>
      <c r="CF110"/>
      <c r="CG110"/>
      <c r="CH110"/>
      <c r="CI110"/>
      <c r="CJ110"/>
      <c r="CK110"/>
      <c r="CL110"/>
      <c r="CM110"/>
      <c r="CN110"/>
      <c r="CO110"/>
      <c r="CP110"/>
      <c r="CQ110"/>
      <c r="CR110"/>
      <c r="CS110"/>
      <c r="CT110"/>
      <c r="CU110"/>
      <c r="CV110"/>
      <c r="CW110"/>
      <c r="CX110"/>
      <c r="CY110"/>
      <c r="CZ110"/>
      <c r="DA110"/>
      <c r="DC110" s="3">
        <v>1</v>
      </c>
    </row>
    <row r="111" spans="1:107" s="701" customFormat="1" ht="21" customHeight="1">
      <c r="A111" s="941" t="s">
        <v>22</v>
      </c>
      <c r="B111" s="957" t="str">
        <f t="shared" si="40"/>
        <v>►</v>
      </c>
      <c r="C111" s="999" cm="1">
        <f t="array" ref="C111">SUMPRODUCT(LEN(D111:J111))</f>
        <v>0</v>
      </c>
      <c r="D111" s="201"/>
      <c r="E111" s="206"/>
      <c r="F111" s="206"/>
      <c r="G111" s="206"/>
      <c r="H111" s="206"/>
      <c r="I111" s="206"/>
      <c r="J111" s="207"/>
      <c r="K111" s="455" t="s">
        <v>22</v>
      </c>
      <c r="L111" s="115" t="s">
        <v>16</v>
      </c>
      <c r="M111" s="3141"/>
      <c r="N111" s="3142"/>
      <c r="O111" s="3141"/>
      <c r="P111" s="3143"/>
      <c r="Q111" s="3144"/>
      <c r="R111" s="3145"/>
      <c r="S111" s="3146"/>
      <c r="T111" s="3147"/>
      <c r="U111" s="3148"/>
      <c r="V111" s="3149"/>
      <c r="W111" s="2109"/>
      <c r="X111" s="3150"/>
      <c r="Y111" s="117"/>
      <c r="Z111" s="3151"/>
      <c r="AA111" s="3152"/>
      <c r="AB111" s="3153"/>
      <c r="AC111" s="3154"/>
      <c r="AD111" s="119"/>
      <c r="AE111" s="262" t="s">
        <v>22</v>
      </c>
      <c r="AF111" s="1035" t="str">
        <f t="shared" si="42"/>
        <v>►</v>
      </c>
      <c r="AG111" s="1036" t="str">
        <f t="shared" si="43"/>
        <v/>
      </c>
      <c r="AH111" s="1037" t="str">
        <f t="shared" si="44"/>
        <v/>
      </c>
      <c r="AI111" s="1036" t="str">
        <f t="shared" si="45"/>
        <v/>
      </c>
      <c r="AJ111" s="1037" t="str">
        <f t="shared" si="46"/>
        <v/>
      </c>
      <c r="AK111" s="1037">
        <f>IF(AND(L111="A",COUNTIF(BJ15:BL62,TRIM(U111))&gt;0),1,0)</f>
        <v>0</v>
      </c>
      <c r="AL111" s="1051" t="str" cm="1">
        <f t="array" ref="AL111">IF(AF111&lt;&gt;"A","",IFERROR((IFERROR(_xlfn.XLOOKUP(TRIM(SUBSTITUTE(U111,CHAR(160)," ")),BJ15:BJ62,BM15:BM62),IFERROR(_xlfn.XLOOKUP(TRIM(SUBSTITUTE(U111,CHAR(160)," ")),BK15:BK62,BM15:BM62),_xlfn.XLOOKUP(TRIM(SUBSTITUTE(U111,CHAR(160)," ")),BL15:BL62,BM15:BM62))))*T111*IF(ISBLANK(Q111),1,Q111)+IFERROR(_xlfn.XLOOKUP("RECHERCHEX",TRIM(L111:AD111),L111:AD111),0),0))</f>
        <v/>
      </c>
      <c r="AM111" s="1038">
        <f t="shared" si="47"/>
        <v>0</v>
      </c>
      <c r="AN111" s="1627" t="str">
        <f t="shared" si="59"/>
        <v/>
      </c>
      <c r="AO111" s="1039">
        <f t="shared" si="48"/>
        <v>0</v>
      </c>
      <c r="AP111" s="1039">
        <f t="shared" si="49"/>
        <v>0</v>
      </c>
      <c r="AQ111" s="1052">
        <f>IF(AO111&gt;0,AS9,0)</f>
        <v>0</v>
      </c>
      <c r="AR111" s="1626" t="str">
        <f>IF(TRIM(AG111)="▼ recette suivante", AG111, IF(AQ111&gt;0, IF(AT9&lt;&gt;"", AT9&amp;"-ou.or.o ❾ + or - &gt;", ""), ""))</f>
        <v/>
      </c>
      <c r="AS111" s="1064"/>
      <c r="AT111" s="1064"/>
      <c r="AU111" s="1053">
        <f t="shared" si="50"/>
        <v>0</v>
      </c>
      <c r="AV111" s="1054">
        <f>IF(AK111,IF(OR(AU111="",N(AU111)&lt;=0.000000001),"",_xlfn.XLOOKUP(AJ111,BJ15:BJ62,BN15:BN62,_xlfn.XLOOKUP(AJ111,BK15:BK62,BN15:BN62,_xlfn.XLOOKUP(AJ111,BL15:BL62,BN15:BN62,"")))),0)</f>
        <v>0</v>
      </c>
      <c r="AW111" s="1067" cm="1">
        <f t="array" ref="AW111">IF(AK111&lt;&gt;1,0,IF(OR(AU111="",N(AU111)&lt;=0.000000001),"",IF(OR(AO111="",N(AO111)&lt;=0.000000001),0,IF(ISNUMBER(AU111),IFERROR(_xlfn.LET(_xlpm.ai_test,TRIM(AJ111),_xlpm.r,IFERROR(_xlfn.XLOOKUP(_xlpm.ai_test,BJ15:BJ62,ROW(BJ15:BJ62),0,1),IFERROR(_xlfn.XLOOKUP(_xlpm.ai_test,BK15:BK62,ROW(BK15:BK62),0,1),_xlfn.XLOOKUP(_xlpm.ai_test,BL15:BL62,ROW(BL15:BL62),0,1))),_xlpm.p,_xlpm.r-MIN(ROW(BJ15:BJ62))+1,_xlpm.f,INDEX(BM15:BM62,_xlpm.p),_xlpm.u,INDEX(BN15:BN62,_xlpm.p),_xlpm.s,INDEX(BP15:BP62,_xlpm.p),_xlpm.q,N(AU111)/_xlpm.f,IF(_xlpm.q&gt;=_xlpm.s,ROUND(_xlpm.q,1)&amp;" "&amp;_xlpm.ai_test&amp;" = "&amp;ROUND(_xlpm.q*_xlpm.f,1)&amp;" "&amp;_xlpm.u,ROUND(_xlpm.q,1)&amp;" "&amp;_xlpm.ai_test)),""),""))))</f>
        <v>0</v>
      </c>
      <c r="AX111" s="1055"/>
      <c r="AY111" s="1053">
        <f t="shared" si="51"/>
        <v>0</v>
      </c>
      <c r="AZ111" s="1054" t="str">
        <f t="shared" si="52"/>
        <v/>
      </c>
      <c r="BA111" s="1056">
        <f t="shared" si="57"/>
        <v>0</v>
      </c>
      <c r="BB111" s="1057" t="str">
        <f t="shared" si="53"/>
        <v/>
      </c>
      <c r="BC111" s="1046"/>
      <c r="BD111" s="1058">
        <f t="shared" si="58"/>
        <v>0</v>
      </c>
      <c r="BE111" s="1048" t="str">
        <f t="shared" si="54"/>
        <v/>
      </c>
      <c r="BF111" s="262" t="s">
        <v>22</v>
      </c>
      <c r="BG111" s="1027">
        <f t="shared" si="55"/>
        <v>0</v>
      </c>
      <c r="BH111" s="1028">
        <f t="shared" si="56"/>
        <v>0</v>
      </c>
      <c r="BW111"/>
      <c r="BX111" s="964" t="str">
        <f t="shared" si="41"/>
        <v>►</v>
      </c>
      <c r="BY111"/>
      <c r="BZ111"/>
      <c r="CA111"/>
      <c r="CB111"/>
      <c r="CC111"/>
      <c r="CD111" s="962"/>
      <c r="CE111"/>
      <c r="CF111"/>
      <c r="CG111"/>
      <c r="CH111"/>
      <c r="CI111"/>
      <c r="CJ111"/>
      <c r="CK111"/>
      <c r="CL111"/>
      <c r="CM111"/>
      <c r="CN111"/>
      <c r="CO111"/>
      <c r="CP111"/>
      <c r="CQ111"/>
      <c r="CR111"/>
      <c r="CS111"/>
      <c r="CT111"/>
      <c r="CU111"/>
      <c r="CV111"/>
      <c r="CW111"/>
      <c r="CX111"/>
      <c r="CY111"/>
      <c r="CZ111"/>
      <c r="DA111"/>
      <c r="DC111" s="3">
        <v>1</v>
      </c>
    </row>
    <row r="112" spans="1:107" s="701" customFormat="1" ht="21" customHeight="1">
      <c r="A112" s="941" t="s">
        <v>22</v>
      </c>
      <c r="B112" s="957" t="str">
        <f t="shared" si="40"/>
        <v>►</v>
      </c>
      <c r="C112" s="999" cm="1">
        <f t="array" ref="C112">SUMPRODUCT(LEN(D112:J112))</f>
        <v>0</v>
      </c>
      <c r="D112" s="201"/>
      <c r="E112" s="206"/>
      <c r="F112" s="206"/>
      <c r="G112" s="206"/>
      <c r="H112" s="206"/>
      <c r="I112" s="206"/>
      <c r="J112" s="207"/>
      <c r="K112" s="455" t="s">
        <v>22</v>
      </c>
      <c r="L112" s="115" t="s">
        <v>16</v>
      </c>
      <c r="M112" s="3141"/>
      <c r="N112" s="3142"/>
      <c r="O112" s="3141"/>
      <c r="P112" s="3143"/>
      <c r="Q112" s="3144"/>
      <c r="R112" s="3145"/>
      <c r="S112" s="3146"/>
      <c r="T112" s="3147"/>
      <c r="U112" s="3148"/>
      <c r="V112" s="3149"/>
      <c r="W112" s="2109"/>
      <c r="X112" s="3150"/>
      <c r="Y112" s="117"/>
      <c r="Z112" s="3151"/>
      <c r="AA112" s="3152"/>
      <c r="AB112" s="3153"/>
      <c r="AC112" s="3154"/>
      <c r="AD112" s="119"/>
      <c r="AE112" s="262" t="s">
        <v>22</v>
      </c>
      <c r="AF112" s="1035" t="str">
        <f t="shared" si="42"/>
        <v>►</v>
      </c>
      <c r="AG112" s="1036" t="str">
        <f t="shared" si="43"/>
        <v/>
      </c>
      <c r="AH112" s="1037" t="str">
        <f t="shared" si="44"/>
        <v/>
      </c>
      <c r="AI112" s="1036" t="str">
        <f t="shared" si="45"/>
        <v/>
      </c>
      <c r="AJ112" s="1037" t="str">
        <f t="shared" si="46"/>
        <v/>
      </c>
      <c r="AK112" s="1037">
        <f>IF(AND(L112="A",COUNTIF(BJ15:BL62,TRIM(U112))&gt;0),1,0)</f>
        <v>0</v>
      </c>
      <c r="AL112" s="1051" t="str" cm="1">
        <f t="array" ref="AL112">IF(AF112&lt;&gt;"A","",IFERROR((IFERROR(_xlfn.XLOOKUP(TRIM(SUBSTITUTE(U112,CHAR(160)," ")),BJ15:BJ62,BM15:BM62),IFERROR(_xlfn.XLOOKUP(TRIM(SUBSTITUTE(U112,CHAR(160)," ")),BK15:BK62,BM15:BM62),_xlfn.XLOOKUP(TRIM(SUBSTITUTE(U112,CHAR(160)," ")),BL15:BL62,BM15:BM62))))*T112*IF(ISBLANK(Q112),1,Q112)+IFERROR(_xlfn.XLOOKUP("RECHERCHEX",TRIM(L112:AD112),L112:AD112),0),0))</f>
        <v/>
      </c>
      <c r="AM112" s="1038">
        <f t="shared" si="47"/>
        <v>0</v>
      </c>
      <c r="AN112" s="1627" t="str">
        <f t="shared" si="59"/>
        <v/>
      </c>
      <c r="AO112" s="1039">
        <f t="shared" si="48"/>
        <v>0</v>
      </c>
      <c r="AP112" s="1039">
        <f t="shared" si="49"/>
        <v>0</v>
      </c>
      <c r="AQ112" s="1040">
        <f>IF(AO112&gt;0,AS9,0)</f>
        <v>0</v>
      </c>
      <c r="AR112" s="1628" t="str">
        <f>IF(TRIM(AG112)="▼ recette suivante", AG112, IF(AQ112&gt;0, IF(AT9&lt;&gt;"", AT9&amp;"-ou.or.o ❾ + or - &gt;", ""), ""))</f>
        <v/>
      </c>
      <c r="AS112" s="1064"/>
      <c r="AT112" s="1064"/>
      <c r="AU112" s="1042">
        <f t="shared" si="50"/>
        <v>0</v>
      </c>
      <c r="AV112" s="1043">
        <f>IF(AK112,IF(OR(AU112="",N(AU112)&lt;=0.000000001),"",_xlfn.XLOOKUP(AJ112,BJ15:BJ62,BN15:BN62,_xlfn.XLOOKUP(AJ112,BK15:BK62,BN15:BN62,_xlfn.XLOOKUP(AJ112,BL15:BL62,BN15:BN62,"")))),0)</f>
        <v>0</v>
      </c>
      <c r="AW112" s="1065" cm="1">
        <f t="array" ref="AW112">IF(AK112&lt;&gt;1,0,IF(OR(AU112="",N(AU112)&lt;=0.000000001),"",IF(OR(AO112="",N(AO112)&lt;=0.000000001),0,IF(ISNUMBER(AU112),IFERROR(_xlfn.LET(_xlpm.ai_test,TRIM(AJ112),_xlpm.r,IFERROR(_xlfn.XLOOKUP(_xlpm.ai_test,BJ15:BJ62,ROW(BJ15:BJ62),0,1),IFERROR(_xlfn.XLOOKUP(_xlpm.ai_test,BK15:BK62,ROW(BK15:BK62),0,1),_xlfn.XLOOKUP(_xlpm.ai_test,BL15:BL62,ROW(BL15:BL62),0,1))),_xlpm.p,_xlpm.r-MIN(ROW(BJ15:BJ62))+1,_xlpm.f,INDEX(BM15:BM62,_xlpm.p),_xlpm.u,INDEX(BN15:BN62,_xlpm.p),_xlpm.s,INDEX(BP15:BP62,_xlpm.p),_xlpm.q,N(AU112)/_xlpm.f,IF(_xlpm.q&gt;=_xlpm.s,ROUND(_xlpm.q,1)&amp;" "&amp;_xlpm.ai_test&amp;" = "&amp;ROUND(_xlpm.q*_xlpm.f,1)&amp;" "&amp;_xlpm.u,ROUND(_xlpm.q,1)&amp;" "&amp;_xlpm.ai_test)),""),""))))</f>
        <v>0</v>
      </c>
      <c r="AX112" s="1055"/>
      <c r="AY112" s="1042">
        <f t="shared" si="51"/>
        <v>0</v>
      </c>
      <c r="AZ112" s="1043" t="str">
        <f t="shared" si="52"/>
        <v/>
      </c>
      <c r="BA112" s="1044">
        <f t="shared" si="57"/>
        <v>0</v>
      </c>
      <c r="BB112" s="1045" t="str">
        <f t="shared" si="53"/>
        <v/>
      </c>
      <c r="BC112" s="1046"/>
      <c r="BD112" s="1047">
        <f t="shared" si="58"/>
        <v>0</v>
      </c>
      <c r="BE112" s="1048" t="str">
        <f t="shared" si="54"/>
        <v/>
      </c>
      <c r="BF112" s="262" t="s">
        <v>22</v>
      </c>
      <c r="BG112" s="1027">
        <f t="shared" si="55"/>
        <v>0</v>
      </c>
      <c r="BH112" s="1028">
        <f t="shared" si="56"/>
        <v>0</v>
      </c>
      <c r="BW112"/>
      <c r="BX112" s="964" t="str">
        <f t="shared" si="41"/>
        <v>►</v>
      </c>
      <c r="BY112"/>
      <c r="BZ112"/>
      <c r="CA112"/>
      <c r="CB112"/>
      <c r="CC112"/>
      <c r="CD112" s="962"/>
      <c r="CE112"/>
      <c r="CF112"/>
      <c r="CG112"/>
      <c r="CH112"/>
      <c r="CI112"/>
      <c r="CJ112"/>
      <c r="CK112"/>
      <c r="CL112"/>
      <c r="CM112"/>
      <c r="CN112"/>
      <c r="CO112"/>
      <c r="CP112"/>
      <c r="CQ112"/>
      <c r="CR112"/>
      <c r="CS112"/>
      <c r="CT112"/>
      <c r="CU112"/>
      <c r="CV112"/>
      <c r="CW112"/>
      <c r="CX112"/>
      <c r="CY112"/>
      <c r="CZ112"/>
      <c r="DA112"/>
      <c r="DC112" s="3">
        <v>1</v>
      </c>
    </row>
    <row r="113" spans="1:107" s="701" customFormat="1" ht="21" customHeight="1">
      <c r="A113" s="941" t="s">
        <v>22</v>
      </c>
      <c r="B113" s="957" t="str">
        <f t="shared" si="40"/>
        <v>►</v>
      </c>
      <c r="C113" s="999" cm="1">
        <f t="array" ref="C113">SUMPRODUCT(LEN(D113:J113))</f>
        <v>0</v>
      </c>
      <c r="D113" s="201"/>
      <c r="E113" s="206"/>
      <c r="F113" s="206"/>
      <c r="G113" s="206"/>
      <c r="H113" s="206"/>
      <c r="I113" s="206"/>
      <c r="J113" s="207"/>
      <c r="K113" s="455" t="s">
        <v>22</v>
      </c>
      <c r="L113" s="115" t="s">
        <v>16</v>
      </c>
      <c r="M113" s="3141"/>
      <c r="N113" s="3142"/>
      <c r="O113" s="3141"/>
      <c r="P113" s="3143"/>
      <c r="Q113" s="3144"/>
      <c r="R113" s="3145"/>
      <c r="S113" s="3146"/>
      <c r="T113" s="3147"/>
      <c r="U113" s="3148"/>
      <c r="V113" s="3149"/>
      <c r="W113" s="2109"/>
      <c r="X113" s="3150"/>
      <c r="Y113" s="117"/>
      <c r="Z113" s="3151"/>
      <c r="AA113" s="3152"/>
      <c r="AB113" s="3153"/>
      <c r="AC113" s="3154"/>
      <c r="AD113" s="119"/>
      <c r="AE113" s="262" t="s">
        <v>22</v>
      </c>
      <c r="AF113" s="1035" t="str">
        <f t="shared" si="42"/>
        <v>►</v>
      </c>
      <c r="AG113" s="1036" t="str">
        <f t="shared" si="43"/>
        <v/>
      </c>
      <c r="AH113" s="1037" t="str">
        <f t="shared" si="44"/>
        <v/>
      </c>
      <c r="AI113" s="1036" t="str">
        <f t="shared" si="45"/>
        <v/>
      </c>
      <c r="AJ113" s="1037" t="str">
        <f t="shared" si="46"/>
        <v/>
      </c>
      <c r="AK113" s="1037">
        <f>IF(AND(L113="A",COUNTIF(BJ15:BL62,TRIM(U113))&gt;0),1,0)</f>
        <v>0</v>
      </c>
      <c r="AL113" s="1051" t="str" cm="1">
        <f t="array" ref="AL113">IF(AF113&lt;&gt;"A","",IFERROR((IFERROR(_xlfn.XLOOKUP(TRIM(SUBSTITUTE(U113,CHAR(160)," ")),BJ15:BJ62,BM15:BM62),IFERROR(_xlfn.XLOOKUP(TRIM(SUBSTITUTE(U113,CHAR(160)," ")),BK15:BK62,BM15:BM62),_xlfn.XLOOKUP(TRIM(SUBSTITUTE(U113,CHAR(160)," ")),BL15:BL62,BM15:BM62))))*T113*IF(ISBLANK(Q113),1,Q113)+IFERROR(_xlfn.XLOOKUP("RECHERCHEX",TRIM(L113:AD113),L113:AD113),0),0))</f>
        <v/>
      </c>
      <c r="AM113" s="1038">
        <f t="shared" si="47"/>
        <v>0</v>
      </c>
      <c r="AN113" s="1627" t="str">
        <f t="shared" si="59"/>
        <v/>
      </c>
      <c r="AO113" s="1039">
        <f t="shared" si="48"/>
        <v>0</v>
      </c>
      <c r="AP113" s="1039">
        <f t="shared" si="49"/>
        <v>0</v>
      </c>
      <c r="AQ113" s="1052">
        <f>IF(AO113&gt;0,AS9,0)</f>
        <v>0</v>
      </c>
      <c r="AR113" s="1626" t="str">
        <f>IF(TRIM(AG113)="▼ recette suivante", AG113, IF(AQ113&gt;0, IF(AT9&lt;&gt;"", AT9&amp;"-ou.or.o ❾ + or - &gt;", ""), ""))</f>
        <v/>
      </c>
      <c r="AS113" s="1064"/>
      <c r="AT113" s="1064"/>
      <c r="AU113" s="1053">
        <f t="shared" si="50"/>
        <v>0</v>
      </c>
      <c r="AV113" s="1054">
        <f>IF(AK113,IF(OR(AU113="",N(AU113)&lt;=0.000000001),"",_xlfn.XLOOKUP(AJ113,BJ15:BJ62,BN15:BN62,_xlfn.XLOOKUP(AJ113,BK15:BK62,BN15:BN62,_xlfn.XLOOKUP(AJ113,BL15:BL62,BN15:BN62,"")))),0)</f>
        <v>0</v>
      </c>
      <c r="AW113" s="1067" cm="1">
        <f t="array" ref="AW113">IF(AK113&lt;&gt;1,0,IF(OR(AU113="",N(AU113)&lt;=0.000000001),"",IF(OR(AO113="",N(AO113)&lt;=0.000000001),0,IF(ISNUMBER(AU113),IFERROR(_xlfn.LET(_xlpm.ai_test,TRIM(AJ113),_xlpm.r,IFERROR(_xlfn.XLOOKUP(_xlpm.ai_test,BJ15:BJ62,ROW(BJ15:BJ62),0,1),IFERROR(_xlfn.XLOOKUP(_xlpm.ai_test,BK15:BK62,ROW(BK15:BK62),0,1),_xlfn.XLOOKUP(_xlpm.ai_test,BL15:BL62,ROW(BL15:BL62),0,1))),_xlpm.p,_xlpm.r-MIN(ROW(BJ15:BJ62))+1,_xlpm.f,INDEX(BM15:BM62,_xlpm.p),_xlpm.u,INDEX(BN15:BN62,_xlpm.p),_xlpm.s,INDEX(BP15:BP62,_xlpm.p),_xlpm.q,N(AU113)/_xlpm.f,IF(_xlpm.q&gt;=_xlpm.s,ROUND(_xlpm.q,1)&amp;" "&amp;_xlpm.ai_test&amp;" = "&amp;ROUND(_xlpm.q*_xlpm.f,1)&amp;" "&amp;_xlpm.u,ROUND(_xlpm.q,1)&amp;" "&amp;_xlpm.ai_test)),""),""))))</f>
        <v>0</v>
      </c>
      <c r="AX113" s="1055"/>
      <c r="AY113" s="1053">
        <f t="shared" si="51"/>
        <v>0</v>
      </c>
      <c r="AZ113" s="1054" t="str">
        <f t="shared" si="52"/>
        <v/>
      </c>
      <c r="BA113" s="1056">
        <f t="shared" si="57"/>
        <v>0</v>
      </c>
      <c r="BB113" s="1057" t="str">
        <f t="shared" si="53"/>
        <v/>
      </c>
      <c r="BC113" s="1046"/>
      <c r="BD113" s="1058">
        <f t="shared" si="58"/>
        <v>0</v>
      </c>
      <c r="BE113" s="1048" t="str">
        <f t="shared" si="54"/>
        <v/>
      </c>
      <c r="BF113" s="262" t="s">
        <v>22</v>
      </c>
      <c r="BG113" s="1027">
        <f t="shared" si="55"/>
        <v>0</v>
      </c>
      <c r="BH113" s="1028">
        <f t="shared" si="56"/>
        <v>0</v>
      </c>
      <c r="BW113"/>
      <c r="BX113" s="964" t="str">
        <f t="shared" si="41"/>
        <v>►</v>
      </c>
      <c r="BY113"/>
      <c r="BZ113"/>
      <c r="CA113"/>
      <c r="CB113"/>
      <c r="CC113"/>
      <c r="CD113" s="962"/>
      <c r="CE113"/>
      <c r="CF113"/>
      <c r="CG113"/>
      <c r="CH113"/>
      <c r="CI113"/>
      <c r="CJ113"/>
      <c r="CK113"/>
      <c r="CL113"/>
      <c r="CM113"/>
      <c r="CN113"/>
      <c r="CO113"/>
      <c r="CP113"/>
      <c r="CQ113"/>
      <c r="CR113"/>
      <c r="CS113"/>
      <c r="CT113"/>
      <c r="CU113"/>
      <c r="CV113"/>
      <c r="CW113"/>
      <c r="CX113"/>
      <c r="CY113"/>
      <c r="CZ113"/>
      <c r="DA113"/>
      <c r="DC113" s="3">
        <v>1</v>
      </c>
    </row>
    <row r="114" spans="1:107" s="701" customFormat="1" ht="21" customHeight="1">
      <c r="A114" s="941" t="s">
        <v>22</v>
      </c>
      <c r="B114" s="957" t="str">
        <f t="shared" si="40"/>
        <v>►</v>
      </c>
      <c r="C114" s="999" cm="1">
        <f t="array" ref="C114">SUMPRODUCT(LEN(D114:J114))</f>
        <v>0</v>
      </c>
      <c r="D114" s="201"/>
      <c r="E114" s="206"/>
      <c r="F114" s="206"/>
      <c r="G114" s="206"/>
      <c r="H114" s="206"/>
      <c r="I114" s="206"/>
      <c r="J114" s="207"/>
      <c r="K114" s="455" t="s">
        <v>22</v>
      </c>
      <c r="L114" s="115" t="s">
        <v>16</v>
      </c>
      <c r="M114" s="3141"/>
      <c r="N114" s="3142"/>
      <c r="O114" s="3141"/>
      <c r="P114" s="3143"/>
      <c r="Q114" s="3144"/>
      <c r="R114" s="3145"/>
      <c r="S114" s="3146"/>
      <c r="T114" s="3147"/>
      <c r="U114" s="3148"/>
      <c r="V114" s="3149"/>
      <c r="W114" s="2109"/>
      <c r="X114" s="3150"/>
      <c r="Y114" s="117"/>
      <c r="Z114" s="3151"/>
      <c r="AA114" s="3152"/>
      <c r="AB114" s="3153"/>
      <c r="AC114" s="3154"/>
      <c r="AD114" s="119"/>
      <c r="AE114" s="262" t="s">
        <v>22</v>
      </c>
      <c r="AF114" s="1035" t="str">
        <f t="shared" si="42"/>
        <v>►</v>
      </c>
      <c r="AG114" s="1036" t="str">
        <f t="shared" si="43"/>
        <v/>
      </c>
      <c r="AH114" s="1037" t="str">
        <f t="shared" si="44"/>
        <v/>
      </c>
      <c r="AI114" s="1036" t="str">
        <f t="shared" si="45"/>
        <v/>
      </c>
      <c r="AJ114" s="1037" t="str">
        <f t="shared" si="46"/>
        <v/>
      </c>
      <c r="AK114" s="1037">
        <f>IF(AND(L114="A",COUNTIF(BJ15:BL62,TRIM(U114))&gt;0),1,0)</f>
        <v>0</v>
      </c>
      <c r="AL114" s="1051" t="str" cm="1">
        <f t="array" ref="AL114">IF(AF114&lt;&gt;"A","",IFERROR((IFERROR(_xlfn.XLOOKUP(TRIM(SUBSTITUTE(U114,CHAR(160)," ")),BJ15:BJ62,BM15:BM62),IFERROR(_xlfn.XLOOKUP(TRIM(SUBSTITUTE(U114,CHAR(160)," ")),BK15:BK62,BM15:BM62),_xlfn.XLOOKUP(TRIM(SUBSTITUTE(U114,CHAR(160)," ")),BL15:BL62,BM15:BM62))))*T114*IF(ISBLANK(Q114),1,Q114)+IFERROR(_xlfn.XLOOKUP("RECHERCHEX",TRIM(L114:AD114),L114:AD114),0),0))</f>
        <v/>
      </c>
      <c r="AM114" s="1038">
        <f t="shared" si="47"/>
        <v>0</v>
      </c>
      <c r="AN114" s="1627" t="str">
        <f t="shared" si="59"/>
        <v/>
      </c>
      <c r="AO114" s="1039">
        <f t="shared" si="48"/>
        <v>0</v>
      </c>
      <c r="AP114" s="1039">
        <f t="shared" si="49"/>
        <v>0</v>
      </c>
      <c r="AQ114" s="1040">
        <f>IF(AO114&gt;0,AS9,0)</f>
        <v>0</v>
      </c>
      <c r="AR114" s="1628" t="str">
        <f>IF(TRIM(AG114)="▼ recette suivante", AG114, IF(AQ114&gt;0, IF(AT9&lt;&gt;"", AT9&amp;"-ou.or.o ❾ + or - &gt;", ""), ""))</f>
        <v/>
      </c>
      <c r="AS114" s="1064"/>
      <c r="AT114" s="1064"/>
      <c r="AU114" s="1042">
        <f t="shared" si="50"/>
        <v>0</v>
      </c>
      <c r="AV114" s="1043">
        <f>IF(AK114,IF(OR(AU114="",N(AU114)&lt;=0.000000001),"",_xlfn.XLOOKUP(AJ114,BJ15:BJ62,BN15:BN62,_xlfn.XLOOKUP(AJ114,BK15:BK62,BN15:BN62,_xlfn.XLOOKUP(AJ114,BL15:BL62,BN15:BN62,"")))),0)</f>
        <v>0</v>
      </c>
      <c r="AW114" s="1065" cm="1">
        <f t="array" ref="AW114">IF(AK114&lt;&gt;1,0,IF(OR(AU114="",N(AU114)&lt;=0.000000001),"",IF(OR(AO114="",N(AO114)&lt;=0.000000001),0,IF(ISNUMBER(AU114),IFERROR(_xlfn.LET(_xlpm.ai_test,TRIM(AJ114),_xlpm.r,IFERROR(_xlfn.XLOOKUP(_xlpm.ai_test,BJ15:BJ62,ROW(BJ15:BJ62),0,1),IFERROR(_xlfn.XLOOKUP(_xlpm.ai_test,BK15:BK62,ROW(BK15:BK62),0,1),_xlfn.XLOOKUP(_xlpm.ai_test,BL15:BL62,ROW(BL15:BL62),0,1))),_xlpm.p,_xlpm.r-MIN(ROW(BJ15:BJ62))+1,_xlpm.f,INDEX(BM15:BM62,_xlpm.p),_xlpm.u,INDEX(BN15:BN62,_xlpm.p),_xlpm.s,INDEX(BP15:BP62,_xlpm.p),_xlpm.q,N(AU114)/_xlpm.f,IF(_xlpm.q&gt;=_xlpm.s,ROUND(_xlpm.q,1)&amp;" "&amp;_xlpm.ai_test&amp;" = "&amp;ROUND(_xlpm.q*_xlpm.f,1)&amp;" "&amp;_xlpm.u,ROUND(_xlpm.q,1)&amp;" "&amp;_xlpm.ai_test)),""),""))))</f>
        <v>0</v>
      </c>
      <c r="AX114" s="1055"/>
      <c r="AY114" s="1042">
        <f t="shared" si="51"/>
        <v>0</v>
      </c>
      <c r="AZ114" s="1043" t="str">
        <f t="shared" si="52"/>
        <v/>
      </c>
      <c r="BA114" s="1044">
        <f t="shared" si="57"/>
        <v>0</v>
      </c>
      <c r="BB114" s="1045" t="str">
        <f t="shared" si="53"/>
        <v/>
      </c>
      <c r="BC114" s="1046"/>
      <c r="BD114" s="1047">
        <f t="shared" si="58"/>
        <v>0</v>
      </c>
      <c r="BE114" s="1048" t="str">
        <f t="shared" si="54"/>
        <v/>
      </c>
      <c r="BF114" s="262" t="s">
        <v>22</v>
      </c>
      <c r="BG114" s="1027">
        <f t="shared" si="55"/>
        <v>0</v>
      </c>
      <c r="BH114" s="1028">
        <f t="shared" si="56"/>
        <v>0</v>
      </c>
      <c r="BW114"/>
      <c r="BX114" s="964" t="str">
        <f t="shared" si="41"/>
        <v>►</v>
      </c>
      <c r="BY114"/>
      <c r="BZ114"/>
      <c r="CA114"/>
      <c r="CB114"/>
      <c r="CC114"/>
      <c r="CD114" s="962"/>
      <c r="CE114"/>
      <c r="CF114"/>
      <c r="CG114"/>
      <c r="CH114"/>
      <c r="CI114"/>
      <c r="CJ114"/>
      <c r="CK114"/>
      <c r="CL114"/>
      <c r="CM114"/>
      <c r="CN114"/>
      <c r="CO114"/>
      <c r="CP114"/>
      <c r="CQ114"/>
      <c r="CR114"/>
      <c r="CS114"/>
      <c r="CT114"/>
      <c r="CU114"/>
      <c r="CV114"/>
      <c r="CW114"/>
      <c r="CX114"/>
      <c r="CY114"/>
      <c r="CZ114"/>
      <c r="DA114"/>
      <c r="DC114" s="3">
        <v>1</v>
      </c>
    </row>
    <row r="115" spans="1:107" s="701" customFormat="1" ht="21" customHeight="1">
      <c r="A115" s="941" t="s">
        <v>22</v>
      </c>
      <c r="B115" s="957" t="str">
        <f t="shared" si="40"/>
        <v>►</v>
      </c>
      <c r="C115" s="999" cm="1">
        <f t="array" ref="C115">SUMPRODUCT(LEN(D115:J115))</f>
        <v>0</v>
      </c>
      <c r="D115" s="201"/>
      <c r="E115" s="206"/>
      <c r="F115" s="206"/>
      <c r="G115" s="206"/>
      <c r="H115" s="206"/>
      <c r="I115" s="206"/>
      <c r="J115" s="207"/>
      <c r="K115" s="455" t="s">
        <v>22</v>
      </c>
      <c r="L115" s="115" t="s">
        <v>16</v>
      </c>
      <c r="M115" s="3141"/>
      <c r="N115" s="3142"/>
      <c r="O115" s="3141"/>
      <c r="P115" s="3143"/>
      <c r="Q115" s="3144"/>
      <c r="R115" s="3145"/>
      <c r="S115" s="3146"/>
      <c r="T115" s="3147"/>
      <c r="U115" s="3148"/>
      <c r="V115" s="3149"/>
      <c r="W115" s="2109"/>
      <c r="X115" s="3150"/>
      <c r="Y115" s="117"/>
      <c r="Z115" s="3151"/>
      <c r="AA115" s="3152"/>
      <c r="AB115" s="3153"/>
      <c r="AC115" s="3154"/>
      <c r="AD115" s="119"/>
      <c r="AE115" s="262" t="s">
        <v>22</v>
      </c>
      <c r="AF115" s="1035" t="str">
        <f t="shared" si="42"/>
        <v>►</v>
      </c>
      <c r="AG115" s="1036" t="str">
        <f t="shared" si="43"/>
        <v/>
      </c>
      <c r="AH115" s="1037" t="str">
        <f t="shared" si="44"/>
        <v/>
      </c>
      <c r="AI115" s="1036" t="str">
        <f t="shared" si="45"/>
        <v/>
      </c>
      <c r="AJ115" s="1037" t="str">
        <f t="shared" si="46"/>
        <v/>
      </c>
      <c r="AK115" s="1037">
        <f>IF(AND(L115="A",COUNTIF(BJ15:BL62,TRIM(U115))&gt;0),1,0)</f>
        <v>0</v>
      </c>
      <c r="AL115" s="1051" t="str" cm="1">
        <f t="array" ref="AL115">IF(AF115&lt;&gt;"A","",IFERROR((IFERROR(_xlfn.XLOOKUP(TRIM(SUBSTITUTE(U115,CHAR(160)," ")),BJ15:BJ62,BM15:BM62),IFERROR(_xlfn.XLOOKUP(TRIM(SUBSTITUTE(U115,CHAR(160)," ")),BK15:BK62,BM15:BM62),_xlfn.XLOOKUP(TRIM(SUBSTITUTE(U115,CHAR(160)," ")),BL15:BL62,BM15:BM62))))*T115*IF(ISBLANK(Q115),1,Q115)+IFERROR(_xlfn.XLOOKUP("RECHERCHEX",TRIM(L115:AD115),L115:AD115),0),0))</f>
        <v/>
      </c>
      <c r="AM115" s="1038">
        <f t="shared" si="47"/>
        <v>0</v>
      </c>
      <c r="AN115" s="1627" t="str">
        <f t="shared" si="59"/>
        <v/>
      </c>
      <c r="AO115" s="1039">
        <f t="shared" si="48"/>
        <v>0</v>
      </c>
      <c r="AP115" s="1039">
        <f t="shared" si="49"/>
        <v>0</v>
      </c>
      <c r="AQ115" s="1052">
        <f>IF(AO115&gt;0,AS9,0)</f>
        <v>0</v>
      </c>
      <c r="AR115" s="1626" t="str">
        <f>IF(TRIM(AG115)="▼ recette suivante", AG115, IF(AQ115&gt;0, IF(AT9&lt;&gt;"", AT9&amp;"-ou.or.o ❾ + or - &gt;", ""), ""))</f>
        <v/>
      </c>
      <c r="AS115" s="1064"/>
      <c r="AT115" s="1064"/>
      <c r="AU115" s="1053">
        <f t="shared" si="50"/>
        <v>0</v>
      </c>
      <c r="AV115" s="1054">
        <f>IF(AK115,IF(OR(AU115="",N(AU115)&lt;=0.000000001),"",_xlfn.XLOOKUP(AJ115,BJ15:BJ62,BN15:BN62,_xlfn.XLOOKUP(AJ115,BK15:BK62,BN15:BN62,_xlfn.XLOOKUP(AJ115,BL15:BL62,BN15:BN62,"")))),0)</f>
        <v>0</v>
      </c>
      <c r="AW115" s="1067" cm="1">
        <f t="array" ref="AW115">IF(AK115&lt;&gt;1,0,IF(OR(AU115="",N(AU115)&lt;=0.000000001),"",IF(OR(AO115="",N(AO115)&lt;=0.000000001),0,IF(ISNUMBER(AU115),IFERROR(_xlfn.LET(_xlpm.ai_test,TRIM(AJ115),_xlpm.r,IFERROR(_xlfn.XLOOKUP(_xlpm.ai_test,BJ15:BJ62,ROW(BJ15:BJ62),0,1),IFERROR(_xlfn.XLOOKUP(_xlpm.ai_test,BK15:BK62,ROW(BK15:BK62),0,1),_xlfn.XLOOKUP(_xlpm.ai_test,BL15:BL62,ROW(BL15:BL62),0,1))),_xlpm.p,_xlpm.r-MIN(ROW(BJ15:BJ62))+1,_xlpm.f,INDEX(BM15:BM62,_xlpm.p),_xlpm.u,INDEX(BN15:BN62,_xlpm.p),_xlpm.s,INDEX(BP15:BP62,_xlpm.p),_xlpm.q,N(AU115)/_xlpm.f,IF(_xlpm.q&gt;=_xlpm.s,ROUND(_xlpm.q,1)&amp;" "&amp;_xlpm.ai_test&amp;" = "&amp;ROUND(_xlpm.q*_xlpm.f,1)&amp;" "&amp;_xlpm.u,ROUND(_xlpm.q,1)&amp;" "&amp;_xlpm.ai_test)),""),""))))</f>
        <v>0</v>
      </c>
      <c r="AX115" s="1055"/>
      <c r="AY115" s="1053">
        <f t="shared" si="51"/>
        <v>0</v>
      </c>
      <c r="AZ115" s="1054" t="str">
        <f t="shared" si="52"/>
        <v/>
      </c>
      <c r="BA115" s="1056">
        <f t="shared" si="57"/>
        <v>0</v>
      </c>
      <c r="BB115" s="1057" t="str">
        <f t="shared" si="53"/>
        <v/>
      </c>
      <c r="BC115" s="1046"/>
      <c r="BD115" s="1058">
        <f t="shared" si="58"/>
        <v>0</v>
      </c>
      <c r="BE115" s="1048" t="str">
        <f t="shared" si="54"/>
        <v/>
      </c>
      <c r="BF115" s="262" t="s">
        <v>22</v>
      </c>
      <c r="BG115" s="1027">
        <f t="shared" si="55"/>
        <v>0</v>
      </c>
      <c r="BH115" s="1028">
        <f t="shared" si="56"/>
        <v>0</v>
      </c>
      <c r="BW115"/>
      <c r="BX115" s="964" t="str">
        <f t="shared" si="41"/>
        <v>►</v>
      </c>
      <c r="BY115"/>
      <c r="BZ115"/>
      <c r="CA115"/>
      <c r="CB115"/>
      <c r="CC115"/>
      <c r="CD115" s="962"/>
      <c r="CE115"/>
      <c r="CF115"/>
      <c r="CG115"/>
      <c r="CH115"/>
      <c r="CI115"/>
      <c r="CJ115"/>
      <c r="CK115"/>
      <c r="CL115"/>
      <c r="CM115"/>
      <c r="CN115"/>
      <c r="CO115"/>
      <c r="CP115"/>
      <c r="CQ115"/>
      <c r="CR115"/>
      <c r="CS115"/>
      <c r="CT115"/>
      <c r="CU115"/>
      <c r="CV115"/>
      <c r="CW115"/>
      <c r="CX115"/>
      <c r="CY115"/>
      <c r="CZ115"/>
      <c r="DA115"/>
      <c r="DC115" s="3">
        <v>1</v>
      </c>
    </row>
    <row r="116" spans="1:107" s="701" customFormat="1" ht="21" customHeight="1">
      <c r="A116" s="941" t="s">
        <v>22</v>
      </c>
      <c r="B116" s="957" t="str">
        <f t="shared" si="40"/>
        <v>►</v>
      </c>
      <c r="C116" s="999" cm="1">
        <f t="array" ref="C116">SUMPRODUCT(LEN(D116:J116))</f>
        <v>0</v>
      </c>
      <c r="D116" s="201"/>
      <c r="E116" s="206"/>
      <c r="F116" s="206"/>
      <c r="G116" s="206"/>
      <c r="H116" s="206"/>
      <c r="I116" s="206"/>
      <c r="J116" s="207"/>
      <c r="K116" s="455" t="s">
        <v>22</v>
      </c>
      <c r="L116" s="115" t="s">
        <v>16</v>
      </c>
      <c r="M116" s="3141"/>
      <c r="N116" s="3142"/>
      <c r="O116" s="3141"/>
      <c r="P116" s="3143"/>
      <c r="Q116" s="3144"/>
      <c r="R116" s="3145"/>
      <c r="S116" s="3146"/>
      <c r="T116" s="3147"/>
      <c r="U116" s="3148"/>
      <c r="V116" s="3149"/>
      <c r="W116" s="2109"/>
      <c r="X116" s="3150"/>
      <c r="Y116" s="117"/>
      <c r="Z116" s="3151"/>
      <c r="AA116" s="3152"/>
      <c r="AB116" s="3153"/>
      <c r="AC116" s="3154"/>
      <c r="AD116" s="119"/>
      <c r="AE116" s="262" t="s">
        <v>22</v>
      </c>
      <c r="AF116" s="1035" t="str">
        <f t="shared" si="42"/>
        <v>►</v>
      </c>
      <c r="AG116" s="1036" t="str">
        <f t="shared" si="43"/>
        <v/>
      </c>
      <c r="AH116" s="1037" t="str">
        <f t="shared" si="44"/>
        <v/>
      </c>
      <c r="AI116" s="1036" t="str">
        <f t="shared" si="45"/>
        <v/>
      </c>
      <c r="AJ116" s="1037" t="str">
        <f t="shared" si="46"/>
        <v/>
      </c>
      <c r="AK116" s="1037">
        <f>IF(AND(L116="A",COUNTIF(BJ15:BL62,TRIM(U116))&gt;0),1,0)</f>
        <v>0</v>
      </c>
      <c r="AL116" s="1051" t="str" cm="1">
        <f t="array" ref="AL116">IF(AF116&lt;&gt;"A","",IFERROR((IFERROR(_xlfn.XLOOKUP(TRIM(SUBSTITUTE(U116,CHAR(160)," ")),BJ15:BJ62,BM15:BM62),IFERROR(_xlfn.XLOOKUP(TRIM(SUBSTITUTE(U116,CHAR(160)," ")),BK15:BK62,BM15:BM62),_xlfn.XLOOKUP(TRIM(SUBSTITUTE(U116,CHAR(160)," ")),BL15:BL62,BM15:BM62))))*T116*IF(ISBLANK(Q116),1,Q116)+IFERROR(_xlfn.XLOOKUP("RECHERCHEX",TRIM(L116:AD116),L116:AD116),0),0))</f>
        <v/>
      </c>
      <c r="AM116" s="1038">
        <f t="shared" si="47"/>
        <v>0</v>
      </c>
      <c r="AN116" s="1627" t="str">
        <f t="shared" si="59"/>
        <v/>
      </c>
      <c r="AO116" s="1039">
        <f t="shared" si="48"/>
        <v>0</v>
      </c>
      <c r="AP116" s="1039">
        <f t="shared" si="49"/>
        <v>0</v>
      </c>
      <c r="AQ116" s="1040">
        <f>IF(AO116&gt;0,AS9,0)</f>
        <v>0</v>
      </c>
      <c r="AR116" s="1628" t="str">
        <f>IF(TRIM(AG116)="▼ recette suivante", AG116, IF(AQ116&gt;0, IF(AT9&lt;&gt;"", AT9&amp;"-ou.or.o ❾ + or - &gt;", ""), ""))</f>
        <v/>
      </c>
      <c r="AS116" s="1064"/>
      <c r="AT116" s="1064"/>
      <c r="AU116" s="1042">
        <f t="shared" si="50"/>
        <v>0</v>
      </c>
      <c r="AV116" s="1043">
        <f>IF(AK116,IF(OR(AU116="",N(AU116)&lt;=0.000000001),"",_xlfn.XLOOKUP(AJ116,BJ15:BJ62,BN15:BN62,_xlfn.XLOOKUP(AJ116,BK15:BK62,BN15:BN62,_xlfn.XLOOKUP(AJ116,BL15:BL62,BN15:BN62,"")))),0)</f>
        <v>0</v>
      </c>
      <c r="AW116" s="1065" cm="1">
        <f t="array" ref="AW116">IF(AK116&lt;&gt;1,0,IF(OR(AU116="",N(AU116)&lt;=0.000000001),"",IF(OR(AO116="",N(AO116)&lt;=0.000000001),0,IF(ISNUMBER(AU116),IFERROR(_xlfn.LET(_xlpm.ai_test,TRIM(AJ116),_xlpm.r,IFERROR(_xlfn.XLOOKUP(_xlpm.ai_test,BJ15:BJ62,ROW(BJ15:BJ62),0,1),IFERROR(_xlfn.XLOOKUP(_xlpm.ai_test,BK15:BK62,ROW(BK15:BK62),0,1),_xlfn.XLOOKUP(_xlpm.ai_test,BL15:BL62,ROW(BL15:BL62),0,1))),_xlpm.p,_xlpm.r-MIN(ROW(BJ15:BJ62))+1,_xlpm.f,INDEX(BM15:BM62,_xlpm.p),_xlpm.u,INDEX(BN15:BN62,_xlpm.p),_xlpm.s,INDEX(BP15:BP62,_xlpm.p),_xlpm.q,N(AU116)/_xlpm.f,IF(_xlpm.q&gt;=_xlpm.s,ROUND(_xlpm.q,1)&amp;" "&amp;_xlpm.ai_test&amp;" = "&amp;ROUND(_xlpm.q*_xlpm.f,1)&amp;" "&amp;_xlpm.u,ROUND(_xlpm.q,1)&amp;" "&amp;_xlpm.ai_test)),""),""))))</f>
        <v>0</v>
      </c>
      <c r="AX116" s="1055"/>
      <c r="AY116" s="1042">
        <f t="shared" si="51"/>
        <v>0</v>
      </c>
      <c r="AZ116" s="1043" t="str">
        <f t="shared" si="52"/>
        <v/>
      </c>
      <c r="BA116" s="1044">
        <f t="shared" si="57"/>
        <v>0</v>
      </c>
      <c r="BB116" s="1045" t="str">
        <f t="shared" si="53"/>
        <v/>
      </c>
      <c r="BC116" s="1046"/>
      <c r="BD116" s="1047">
        <f t="shared" si="58"/>
        <v>0</v>
      </c>
      <c r="BE116" s="1048" t="str">
        <f t="shared" si="54"/>
        <v/>
      </c>
      <c r="BF116" s="262" t="s">
        <v>22</v>
      </c>
      <c r="BG116" s="1027">
        <f t="shared" si="55"/>
        <v>0</v>
      </c>
      <c r="BH116" s="1028">
        <f t="shared" si="56"/>
        <v>0</v>
      </c>
      <c r="BW116"/>
      <c r="BX116" s="964" t="str">
        <f t="shared" si="41"/>
        <v>►</v>
      </c>
      <c r="CD116" s="962"/>
      <c r="CE116"/>
      <c r="CF116"/>
      <c r="CG116"/>
      <c r="CH116"/>
      <c r="CI116"/>
      <c r="CJ116"/>
      <c r="CK116"/>
      <c r="CL116"/>
      <c r="CM116"/>
      <c r="CN116"/>
      <c r="CO116"/>
      <c r="CP116"/>
      <c r="CQ116"/>
      <c r="CR116"/>
      <c r="CS116"/>
      <c r="CT116"/>
      <c r="CU116"/>
      <c r="CV116"/>
      <c r="CW116"/>
      <c r="CX116"/>
      <c r="CY116"/>
      <c r="CZ116"/>
      <c r="DA116"/>
      <c r="DC116" s="3">
        <v>1</v>
      </c>
    </row>
    <row r="117" spans="1:107" s="701" customFormat="1" ht="21" customHeight="1">
      <c r="A117" s="941" t="s">
        <v>22</v>
      </c>
      <c r="B117" s="957" t="str">
        <f t="shared" si="40"/>
        <v>►</v>
      </c>
      <c r="C117" s="999" cm="1">
        <f t="array" ref="C117">SUMPRODUCT(LEN(D117:J117))</f>
        <v>0</v>
      </c>
      <c r="D117" s="201"/>
      <c r="E117" s="206"/>
      <c r="F117" s="206"/>
      <c r="G117" s="206"/>
      <c r="H117" s="206"/>
      <c r="I117" s="206"/>
      <c r="J117" s="207"/>
      <c r="K117" s="455" t="s">
        <v>22</v>
      </c>
      <c r="L117" s="115" t="s">
        <v>16</v>
      </c>
      <c r="M117" s="3141"/>
      <c r="N117" s="3142"/>
      <c r="O117" s="3141"/>
      <c r="P117" s="3143"/>
      <c r="Q117" s="3144"/>
      <c r="R117" s="3145"/>
      <c r="S117" s="3146"/>
      <c r="T117" s="3147"/>
      <c r="U117" s="3148"/>
      <c r="V117" s="3149"/>
      <c r="W117" s="2109"/>
      <c r="X117" s="3150"/>
      <c r="Y117" s="117"/>
      <c r="Z117" s="3151"/>
      <c r="AA117" s="3152"/>
      <c r="AB117" s="3153"/>
      <c r="AC117" s="3154"/>
      <c r="AD117" s="119"/>
      <c r="AE117" s="262" t="s">
        <v>22</v>
      </c>
      <c r="AF117" s="1035" t="str">
        <f t="shared" si="42"/>
        <v>►</v>
      </c>
      <c r="AG117" s="1036" t="str">
        <f t="shared" si="43"/>
        <v/>
      </c>
      <c r="AH117" s="1037" t="str">
        <f t="shared" si="44"/>
        <v/>
      </c>
      <c r="AI117" s="1036" t="str">
        <f t="shared" si="45"/>
        <v/>
      </c>
      <c r="AJ117" s="1037" t="str">
        <f t="shared" si="46"/>
        <v/>
      </c>
      <c r="AK117" s="1037">
        <f>IF(AND(L117="A",COUNTIF(BJ15:BL62,TRIM(U117))&gt;0),1,0)</f>
        <v>0</v>
      </c>
      <c r="AL117" s="1051" t="str" cm="1">
        <f t="array" ref="AL117">IF(AF117&lt;&gt;"A","",IFERROR((IFERROR(_xlfn.XLOOKUP(TRIM(SUBSTITUTE(U117,CHAR(160)," ")),BJ15:BJ62,BM15:BM62),IFERROR(_xlfn.XLOOKUP(TRIM(SUBSTITUTE(U117,CHAR(160)," ")),BK15:BK62,BM15:BM62),_xlfn.XLOOKUP(TRIM(SUBSTITUTE(U117,CHAR(160)," ")),BL15:BL62,BM15:BM62))))*T117*IF(ISBLANK(Q117),1,Q117)+IFERROR(_xlfn.XLOOKUP("RECHERCHEX",TRIM(L117:AD117),L117:AD117),0),0))</f>
        <v/>
      </c>
      <c r="AM117" s="1038">
        <f t="shared" si="47"/>
        <v>0</v>
      </c>
      <c r="AN117" s="1627" t="str">
        <f t="shared" si="59"/>
        <v/>
      </c>
      <c r="AO117" s="1039">
        <f t="shared" si="48"/>
        <v>0</v>
      </c>
      <c r="AP117" s="1039">
        <f t="shared" si="49"/>
        <v>0</v>
      </c>
      <c r="AQ117" s="1052">
        <f>IF(AO117&gt;0,AS9,0)</f>
        <v>0</v>
      </c>
      <c r="AR117" s="1626" t="str">
        <f>IF(TRIM(AG117)="▼ recette suivante", AG117, IF(AQ117&gt;0, IF(AT9&lt;&gt;"", AT9&amp;"-ou.or.o ❾ + or - &gt;", ""), ""))</f>
        <v/>
      </c>
      <c r="AS117" s="1064"/>
      <c r="AT117" s="1064"/>
      <c r="AU117" s="1053">
        <f t="shared" si="50"/>
        <v>0</v>
      </c>
      <c r="AV117" s="1054">
        <f>IF(AK117,IF(OR(AU117="",N(AU117)&lt;=0.000000001),"",_xlfn.XLOOKUP(AJ117,BJ15:BJ62,BN15:BN62,_xlfn.XLOOKUP(AJ117,BK15:BK62,BN15:BN62,_xlfn.XLOOKUP(AJ117,BL15:BL62,BN15:BN62,"")))),0)</f>
        <v>0</v>
      </c>
      <c r="AW117" s="1067" cm="1">
        <f t="array" ref="AW117">IF(AK117&lt;&gt;1,0,IF(OR(AU117="",N(AU117)&lt;=0.000000001),"",IF(OR(AO117="",N(AO117)&lt;=0.000000001),0,IF(ISNUMBER(AU117),IFERROR(_xlfn.LET(_xlpm.ai_test,TRIM(AJ117),_xlpm.r,IFERROR(_xlfn.XLOOKUP(_xlpm.ai_test,BJ15:BJ62,ROW(BJ15:BJ62),0,1),IFERROR(_xlfn.XLOOKUP(_xlpm.ai_test,BK15:BK62,ROW(BK15:BK62),0,1),_xlfn.XLOOKUP(_xlpm.ai_test,BL15:BL62,ROW(BL15:BL62),0,1))),_xlpm.p,_xlpm.r-MIN(ROW(BJ15:BJ62))+1,_xlpm.f,INDEX(BM15:BM62,_xlpm.p),_xlpm.u,INDEX(BN15:BN62,_xlpm.p),_xlpm.s,INDEX(BP15:BP62,_xlpm.p),_xlpm.q,N(AU117)/_xlpm.f,IF(_xlpm.q&gt;=_xlpm.s,ROUND(_xlpm.q,1)&amp;" "&amp;_xlpm.ai_test&amp;" = "&amp;ROUND(_xlpm.q*_xlpm.f,1)&amp;" "&amp;_xlpm.u,ROUND(_xlpm.q,1)&amp;" "&amp;_xlpm.ai_test)),""),""))))</f>
        <v>0</v>
      </c>
      <c r="AX117" s="1055"/>
      <c r="AY117" s="1053">
        <f t="shared" si="51"/>
        <v>0</v>
      </c>
      <c r="AZ117" s="1054" t="str">
        <f t="shared" si="52"/>
        <v/>
      </c>
      <c r="BA117" s="1056">
        <f t="shared" si="57"/>
        <v>0</v>
      </c>
      <c r="BB117" s="1057" t="str">
        <f t="shared" si="53"/>
        <v/>
      </c>
      <c r="BC117" s="1046"/>
      <c r="BD117" s="1058">
        <f t="shared" si="58"/>
        <v>0</v>
      </c>
      <c r="BE117" s="1048" t="str">
        <f t="shared" si="54"/>
        <v/>
      </c>
      <c r="BF117" s="262" t="s">
        <v>22</v>
      </c>
      <c r="BG117" s="1027">
        <f t="shared" si="55"/>
        <v>0</v>
      </c>
      <c r="BH117" s="1028">
        <f t="shared" si="56"/>
        <v>0</v>
      </c>
      <c r="BW117"/>
      <c r="BX117" s="964" t="str">
        <f t="shared" si="41"/>
        <v>►</v>
      </c>
      <c r="CD117" s="962"/>
      <c r="CE117"/>
      <c r="CF117"/>
      <c r="CG117"/>
      <c r="CH117"/>
      <c r="CI117"/>
      <c r="CJ117"/>
      <c r="CK117"/>
      <c r="CL117"/>
      <c r="CM117"/>
      <c r="CN117"/>
      <c r="CO117"/>
      <c r="CP117"/>
      <c r="CQ117"/>
      <c r="CR117"/>
      <c r="CS117"/>
      <c r="CT117"/>
      <c r="CU117"/>
      <c r="CV117"/>
      <c r="CW117"/>
      <c r="CX117"/>
      <c r="CY117"/>
      <c r="CZ117"/>
      <c r="DA117"/>
      <c r="DC117" s="3">
        <v>1</v>
      </c>
    </row>
    <row r="118" spans="1:107" s="701" customFormat="1" ht="21" customHeight="1">
      <c r="A118" s="941" t="s">
        <v>22</v>
      </c>
      <c r="B118" s="957" t="str">
        <f t="shared" si="40"/>
        <v>►</v>
      </c>
      <c r="C118" s="999" cm="1">
        <f t="array" ref="C118">SUMPRODUCT(LEN(D118:J118))</f>
        <v>0</v>
      </c>
      <c r="D118" s="201"/>
      <c r="E118" s="206"/>
      <c r="F118" s="206"/>
      <c r="G118" s="206"/>
      <c r="H118" s="206"/>
      <c r="I118" s="206"/>
      <c r="J118" s="207"/>
      <c r="K118" s="455" t="s">
        <v>22</v>
      </c>
      <c r="L118" s="115" t="s">
        <v>16</v>
      </c>
      <c r="M118" s="3141"/>
      <c r="N118" s="3142"/>
      <c r="O118" s="3141"/>
      <c r="P118" s="3143"/>
      <c r="Q118" s="3144"/>
      <c r="R118" s="3145"/>
      <c r="S118" s="3146"/>
      <c r="T118" s="3147"/>
      <c r="U118" s="3148"/>
      <c r="V118" s="3149"/>
      <c r="W118" s="2109"/>
      <c r="X118" s="3150"/>
      <c r="Y118" s="117"/>
      <c r="Z118" s="3151"/>
      <c r="AA118" s="3152"/>
      <c r="AB118" s="3153"/>
      <c r="AC118" s="3154"/>
      <c r="AD118" s="119"/>
      <c r="AE118" s="262" t="s">
        <v>22</v>
      </c>
      <c r="AF118" s="1035" t="str">
        <f t="shared" si="42"/>
        <v>►</v>
      </c>
      <c r="AG118" s="1036" t="str">
        <f t="shared" si="43"/>
        <v/>
      </c>
      <c r="AH118" s="1037" t="str">
        <f t="shared" si="44"/>
        <v/>
      </c>
      <c r="AI118" s="1036" t="str">
        <f t="shared" si="45"/>
        <v/>
      </c>
      <c r="AJ118" s="1037" t="str">
        <f t="shared" si="46"/>
        <v/>
      </c>
      <c r="AK118" s="1037">
        <f>IF(AND(L118="A",COUNTIF(BJ15:BL62,TRIM(U118))&gt;0),1,0)</f>
        <v>0</v>
      </c>
      <c r="AL118" s="1051" t="str" cm="1">
        <f t="array" ref="AL118">IF(AF118&lt;&gt;"A","",IFERROR((IFERROR(_xlfn.XLOOKUP(TRIM(SUBSTITUTE(U118,CHAR(160)," ")),BJ15:BJ62,BM15:BM62),IFERROR(_xlfn.XLOOKUP(TRIM(SUBSTITUTE(U118,CHAR(160)," ")),BK15:BK62,BM15:BM62),_xlfn.XLOOKUP(TRIM(SUBSTITUTE(U118,CHAR(160)," ")),BL15:BL62,BM15:BM62))))*T118*IF(ISBLANK(Q118),1,Q118)+IFERROR(_xlfn.XLOOKUP("RECHERCHEX",TRIM(L118:AD118),L118:AD118),0),0))</f>
        <v/>
      </c>
      <c r="AM118" s="1038">
        <f t="shared" si="47"/>
        <v>0</v>
      </c>
      <c r="AN118" s="1627" t="str">
        <f t="shared" si="59"/>
        <v/>
      </c>
      <c r="AO118" s="1039">
        <f t="shared" si="48"/>
        <v>0</v>
      </c>
      <c r="AP118" s="1039">
        <f t="shared" si="49"/>
        <v>0</v>
      </c>
      <c r="AQ118" s="1040">
        <f>IF(AO118&gt;0,AS9,0)</f>
        <v>0</v>
      </c>
      <c r="AR118" s="1628" t="str">
        <f>IF(TRIM(AG118)="▼ recette suivante", AG118, IF(AQ118&gt;0, IF(AT9&lt;&gt;"", AT9&amp;"-ou.or.o ❾ + or - &gt;", ""), ""))</f>
        <v/>
      </c>
      <c r="AS118" s="1064"/>
      <c r="AT118" s="1064"/>
      <c r="AU118" s="1042">
        <f t="shared" si="50"/>
        <v>0</v>
      </c>
      <c r="AV118" s="1043">
        <f>IF(AK118,IF(OR(AU118="",N(AU118)&lt;=0.000000001),"",_xlfn.XLOOKUP(AJ118,BJ15:BJ62,BN15:BN62,_xlfn.XLOOKUP(AJ118,BK15:BK62,BN15:BN62,_xlfn.XLOOKUP(AJ118,BL15:BL62,BN15:BN62,"")))),0)</f>
        <v>0</v>
      </c>
      <c r="AW118" s="1065" cm="1">
        <f t="array" ref="AW118">IF(AK118&lt;&gt;1,0,IF(OR(AU118="",N(AU118)&lt;=0.000000001),"",IF(OR(AO118="",N(AO118)&lt;=0.000000001),0,IF(ISNUMBER(AU118),IFERROR(_xlfn.LET(_xlpm.ai_test,TRIM(AJ118),_xlpm.r,IFERROR(_xlfn.XLOOKUP(_xlpm.ai_test,BJ15:BJ62,ROW(BJ15:BJ62),0,1),IFERROR(_xlfn.XLOOKUP(_xlpm.ai_test,BK15:BK62,ROW(BK15:BK62),0,1),_xlfn.XLOOKUP(_xlpm.ai_test,BL15:BL62,ROW(BL15:BL62),0,1))),_xlpm.p,_xlpm.r-MIN(ROW(BJ15:BJ62))+1,_xlpm.f,INDEX(BM15:BM62,_xlpm.p),_xlpm.u,INDEX(BN15:BN62,_xlpm.p),_xlpm.s,INDEX(BP15:BP62,_xlpm.p),_xlpm.q,N(AU118)/_xlpm.f,IF(_xlpm.q&gt;=_xlpm.s,ROUND(_xlpm.q,1)&amp;" "&amp;_xlpm.ai_test&amp;" = "&amp;ROUND(_xlpm.q*_xlpm.f,1)&amp;" "&amp;_xlpm.u,ROUND(_xlpm.q,1)&amp;" "&amp;_xlpm.ai_test)),""),""))))</f>
        <v>0</v>
      </c>
      <c r="AX118" s="1055"/>
      <c r="AY118" s="1042">
        <f t="shared" si="51"/>
        <v>0</v>
      </c>
      <c r="AZ118" s="1043" t="str">
        <f t="shared" si="52"/>
        <v/>
      </c>
      <c r="BA118" s="1044">
        <f t="shared" si="57"/>
        <v>0</v>
      </c>
      <c r="BB118" s="1045" t="str">
        <f t="shared" si="53"/>
        <v/>
      </c>
      <c r="BC118" s="1046"/>
      <c r="BD118" s="1047">
        <f t="shared" si="58"/>
        <v>0</v>
      </c>
      <c r="BE118" s="1048" t="str">
        <f t="shared" si="54"/>
        <v/>
      </c>
      <c r="BF118" s="262" t="s">
        <v>22</v>
      </c>
      <c r="BG118" s="1027">
        <f t="shared" si="55"/>
        <v>0</v>
      </c>
      <c r="BH118" s="1028">
        <f t="shared" si="56"/>
        <v>0</v>
      </c>
      <c r="BW118"/>
      <c r="BX118" s="964" t="str">
        <f t="shared" si="41"/>
        <v>►</v>
      </c>
      <c r="CD118" s="962"/>
      <c r="CE118"/>
      <c r="CF118"/>
      <c r="CG118"/>
      <c r="CH118"/>
      <c r="CI118"/>
      <c r="CJ118"/>
      <c r="CK118"/>
      <c r="CL118"/>
      <c r="CM118"/>
      <c r="CN118"/>
      <c r="CO118"/>
      <c r="CP118"/>
      <c r="CQ118"/>
      <c r="CR118"/>
      <c r="CS118"/>
      <c r="CT118"/>
      <c r="CU118"/>
      <c r="CV118"/>
      <c r="CW118"/>
      <c r="CX118"/>
      <c r="CY118"/>
      <c r="CZ118"/>
      <c r="DA118"/>
      <c r="DC118" s="3">
        <v>1</v>
      </c>
    </row>
    <row r="119" spans="1:107" s="701" customFormat="1" ht="21" customHeight="1">
      <c r="A119" s="941" t="s">
        <v>22</v>
      </c>
      <c r="B119" s="957" t="str">
        <f t="shared" si="40"/>
        <v>►</v>
      </c>
      <c r="C119" s="999" cm="1">
        <f t="array" ref="C119">SUMPRODUCT(LEN(D119:J119))</f>
        <v>0</v>
      </c>
      <c r="D119" s="201"/>
      <c r="E119" s="206"/>
      <c r="F119" s="206"/>
      <c r="G119" s="206"/>
      <c r="H119" s="206"/>
      <c r="I119" s="206"/>
      <c r="J119" s="207"/>
      <c r="K119" s="455" t="s">
        <v>22</v>
      </c>
      <c r="L119" s="115" t="s">
        <v>16</v>
      </c>
      <c r="M119" s="3141"/>
      <c r="N119" s="3142"/>
      <c r="O119" s="3141"/>
      <c r="P119" s="3143"/>
      <c r="Q119" s="3144"/>
      <c r="R119" s="3145"/>
      <c r="S119" s="3146"/>
      <c r="T119" s="3147"/>
      <c r="U119" s="3148"/>
      <c r="V119" s="3149"/>
      <c r="W119" s="2109"/>
      <c r="X119" s="3150"/>
      <c r="Y119" s="117"/>
      <c r="Z119" s="3151"/>
      <c r="AA119" s="3152"/>
      <c r="AB119" s="3153"/>
      <c r="AC119" s="3154"/>
      <c r="AD119" s="119"/>
      <c r="AE119" s="262" t="s">
        <v>22</v>
      </c>
      <c r="AF119" s="1035" t="str">
        <f t="shared" si="42"/>
        <v>►</v>
      </c>
      <c r="AG119" s="1036" t="str">
        <f t="shared" si="43"/>
        <v/>
      </c>
      <c r="AH119" s="1037" t="str">
        <f t="shared" si="44"/>
        <v/>
      </c>
      <c r="AI119" s="1036" t="str">
        <f t="shared" si="45"/>
        <v/>
      </c>
      <c r="AJ119" s="1037" t="str">
        <f t="shared" si="46"/>
        <v/>
      </c>
      <c r="AK119" s="1037">
        <f>IF(AND(L119="A",COUNTIF(BJ15:BL62,TRIM(U119))&gt;0),1,0)</f>
        <v>0</v>
      </c>
      <c r="AL119" s="1051" t="str" cm="1">
        <f t="array" ref="AL119">IF(AF119&lt;&gt;"A","",IFERROR((IFERROR(_xlfn.XLOOKUP(TRIM(SUBSTITUTE(U119,CHAR(160)," ")),BJ15:BJ62,BM15:BM62),IFERROR(_xlfn.XLOOKUP(TRIM(SUBSTITUTE(U119,CHAR(160)," ")),BK15:BK62,BM15:BM62),_xlfn.XLOOKUP(TRIM(SUBSTITUTE(U119,CHAR(160)," ")),BL15:BL62,BM15:BM62))))*T119*IF(ISBLANK(Q119),1,Q119)+IFERROR(_xlfn.XLOOKUP("RECHERCHEX",TRIM(L119:AD119),L119:AD119),0),0))</f>
        <v/>
      </c>
      <c r="AM119" s="1038">
        <f t="shared" si="47"/>
        <v>0</v>
      </c>
      <c r="AN119" s="1627" t="str">
        <f t="shared" si="59"/>
        <v/>
      </c>
      <c r="AO119" s="1039">
        <f t="shared" si="48"/>
        <v>0</v>
      </c>
      <c r="AP119" s="1039">
        <f t="shared" si="49"/>
        <v>0</v>
      </c>
      <c r="AQ119" s="1052">
        <f>IF(AO119&gt;0,AS9,0)</f>
        <v>0</v>
      </c>
      <c r="AR119" s="1626" t="str">
        <f>IF(TRIM(AG119)="▼ recette suivante", AG119, IF(AQ119&gt;0, IF(AT9&lt;&gt;"", AT9&amp;"-ou.or.o ❾ + or - &gt;", ""), ""))</f>
        <v/>
      </c>
      <c r="AS119" s="1064"/>
      <c r="AT119" s="1064"/>
      <c r="AU119" s="1053">
        <f t="shared" si="50"/>
        <v>0</v>
      </c>
      <c r="AV119" s="1054">
        <f>IF(AK119,IF(OR(AU119="",N(AU119)&lt;=0.000000001),"",_xlfn.XLOOKUP(AJ119,BJ15:BJ62,BN15:BN62,_xlfn.XLOOKUP(AJ119,BK15:BK62,BN15:BN62,_xlfn.XLOOKUP(AJ119,BL15:BL62,BN15:BN62,"")))),0)</f>
        <v>0</v>
      </c>
      <c r="AW119" s="1067" cm="1">
        <f t="array" ref="AW119">IF(AK119&lt;&gt;1,0,IF(OR(AU119="",N(AU119)&lt;=0.000000001),"",IF(OR(AO119="",N(AO119)&lt;=0.000000001),0,IF(ISNUMBER(AU119),IFERROR(_xlfn.LET(_xlpm.ai_test,TRIM(AJ119),_xlpm.r,IFERROR(_xlfn.XLOOKUP(_xlpm.ai_test,BJ15:BJ62,ROW(BJ15:BJ62),0,1),IFERROR(_xlfn.XLOOKUP(_xlpm.ai_test,BK15:BK62,ROW(BK15:BK62),0,1),_xlfn.XLOOKUP(_xlpm.ai_test,BL15:BL62,ROW(BL15:BL62),0,1))),_xlpm.p,_xlpm.r-MIN(ROW(BJ15:BJ62))+1,_xlpm.f,INDEX(BM15:BM62,_xlpm.p),_xlpm.u,INDEX(BN15:BN62,_xlpm.p),_xlpm.s,INDEX(BP15:BP62,_xlpm.p),_xlpm.q,N(AU119)/_xlpm.f,IF(_xlpm.q&gt;=_xlpm.s,ROUND(_xlpm.q,1)&amp;" "&amp;_xlpm.ai_test&amp;" = "&amp;ROUND(_xlpm.q*_xlpm.f,1)&amp;" "&amp;_xlpm.u,ROUND(_xlpm.q,1)&amp;" "&amp;_xlpm.ai_test)),""),""))))</f>
        <v>0</v>
      </c>
      <c r="AX119" s="1055"/>
      <c r="AY119" s="1053">
        <f t="shared" si="51"/>
        <v>0</v>
      </c>
      <c r="AZ119" s="1054" t="str">
        <f t="shared" si="52"/>
        <v/>
      </c>
      <c r="BA119" s="1056">
        <f t="shared" si="57"/>
        <v>0</v>
      </c>
      <c r="BB119" s="1057" t="str">
        <f t="shared" si="53"/>
        <v/>
      </c>
      <c r="BC119" s="1046"/>
      <c r="BD119" s="1058">
        <f t="shared" si="58"/>
        <v>0</v>
      </c>
      <c r="BE119" s="1048" t="str">
        <f t="shared" si="54"/>
        <v/>
      </c>
      <c r="BF119" s="262" t="s">
        <v>22</v>
      </c>
      <c r="BG119" s="1027">
        <f t="shared" si="55"/>
        <v>0</v>
      </c>
      <c r="BH119" s="1028">
        <f t="shared" si="56"/>
        <v>0</v>
      </c>
      <c r="BW119"/>
      <c r="BX119" s="964" t="str">
        <f t="shared" si="41"/>
        <v>►</v>
      </c>
      <c r="CD119" s="962"/>
      <c r="CE119"/>
      <c r="CF119"/>
      <c r="CG119"/>
      <c r="CH119"/>
      <c r="CI119"/>
      <c r="CJ119"/>
      <c r="CK119"/>
      <c r="CL119"/>
      <c r="CM119"/>
      <c r="CN119"/>
      <c r="CO119"/>
      <c r="CP119"/>
      <c r="CQ119"/>
      <c r="CR119"/>
      <c r="CS119"/>
      <c r="CT119"/>
      <c r="CU119"/>
      <c r="CV119"/>
      <c r="CW119"/>
      <c r="CX119"/>
      <c r="CY119"/>
      <c r="CZ119"/>
      <c r="DA119"/>
      <c r="DC119" s="3">
        <v>1</v>
      </c>
    </row>
    <row r="120" spans="1:107" s="701" customFormat="1" ht="21" customHeight="1">
      <c r="A120" s="941" t="s">
        <v>22</v>
      </c>
      <c r="B120" s="957" t="str">
        <f t="shared" si="40"/>
        <v>►</v>
      </c>
      <c r="C120" s="999" cm="1">
        <f t="array" ref="C120">SUMPRODUCT(LEN(D120:J120))</f>
        <v>0</v>
      </c>
      <c r="D120" s="201"/>
      <c r="E120" s="206"/>
      <c r="F120" s="206"/>
      <c r="G120" s="206"/>
      <c r="H120" s="206"/>
      <c r="I120" s="206"/>
      <c r="J120" s="207"/>
      <c r="K120" s="455" t="s">
        <v>22</v>
      </c>
      <c r="L120" s="115" t="s">
        <v>16</v>
      </c>
      <c r="M120" s="3141"/>
      <c r="N120" s="3142"/>
      <c r="O120" s="3141"/>
      <c r="P120" s="3143"/>
      <c r="Q120" s="3144"/>
      <c r="R120" s="3145"/>
      <c r="S120" s="3146"/>
      <c r="T120" s="3147"/>
      <c r="U120" s="3148"/>
      <c r="V120" s="3149"/>
      <c r="W120" s="2109"/>
      <c r="X120" s="3150"/>
      <c r="Y120" s="117"/>
      <c r="Z120" s="3151"/>
      <c r="AA120" s="3152"/>
      <c r="AB120" s="3153"/>
      <c r="AC120" s="3154"/>
      <c r="AD120" s="119"/>
      <c r="AE120" s="262" t="s">
        <v>22</v>
      </c>
      <c r="AF120" s="1035" t="str">
        <f t="shared" si="42"/>
        <v>►</v>
      </c>
      <c r="AG120" s="1036" t="str">
        <f t="shared" si="43"/>
        <v/>
      </c>
      <c r="AH120" s="1037" t="str">
        <f t="shared" si="44"/>
        <v/>
      </c>
      <c r="AI120" s="1036" t="str">
        <f t="shared" si="45"/>
        <v/>
      </c>
      <c r="AJ120" s="1037" t="str">
        <f t="shared" si="46"/>
        <v/>
      </c>
      <c r="AK120" s="1037">
        <f>IF(AND(L120="A",COUNTIF(BJ15:BL62,TRIM(U120))&gt;0),1,0)</f>
        <v>0</v>
      </c>
      <c r="AL120" s="1051" t="str" cm="1">
        <f t="array" ref="AL120">IF(AF120&lt;&gt;"A","",IFERROR((IFERROR(_xlfn.XLOOKUP(TRIM(SUBSTITUTE(U120,CHAR(160)," ")),BJ15:BJ62,BM15:BM62),IFERROR(_xlfn.XLOOKUP(TRIM(SUBSTITUTE(U120,CHAR(160)," ")),BK15:BK62,BM15:BM62),_xlfn.XLOOKUP(TRIM(SUBSTITUTE(U120,CHAR(160)," ")),BL15:BL62,BM15:BM62))))*T120*IF(ISBLANK(Q120),1,Q120)+IFERROR(_xlfn.XLOOKUP("RECHERCHEX",TRIM(L120:AD120),L120:AD120),0),0))</f>
        <v/>
      </c>
      <c r="AM120" s="1038">
        <f t="shared" si="47"/>
        <v>0</v>
      </c>
      <c r="AN120" s="1627" t="str">
        <f t="shared" si="59"/>
        <v/>
      </c>
      <c r="AO120" s="1039">
        <f t="shared" si="48"/>
        <v>0</v>
      </c>
      <c r="AP120" s="1039">
        <f t="shared" si="49"/>
        <v>0</v>
      </c>
      <c r="AQ120" s="1040">
        <f>IF(AO120&gt;0,AS9,0)</f>
        <v>0</v>
      </c>
      <c r="AR120" s="1628" t="str">
        <f>IF(TRIM(AG120)="▼ recette suivante", AG120, IF(AQ120&gt;0, IF(AT9&lt;&gt;"", AT9&amp;"-ou.or.o ❾ + or - &gt;", ""), ""))</f>
        <v/>
      </c>
      <c r="AS120" s="1629"/>
      <c r="AT120" s="1041"/>
      <c r="AU120" s="1042">
        <f t="shared" si="50"/>
        <v>0</v>
      </c>
      <c r="AV120" s="1043">
        <f>IF(AK120,IF(OR(AU120="",N(AU120)&lt;=0.000000001),"",_xlfn.XLOOKUP(AJ120,BJ15:BJ62,BN15:BN62,_xlfn.XLOOKUP(AJ120,BK15:BK62,BN15:BN62,_xlfn.XLOOKUP(AJ120,BL15:BL62,BN15:BN62,"")))),0)</f>
        <v>0</v>
      </c>
      <c r="AW120" s="1065" cm="1">
        <f t="array" ref="AW120">IF(AK120&lt;&gt;1,0,IF(OR(AU120="",N(AU120)&lt;=0.000000001),"",IF(OR(AO120="",N(AO120)&lt;=0.000000001),0,IF(ISNUMBER(AU120),IFERROR(_xlfn.LET(_xlpm.ai_test,TRIM(AJ120),_xlpm.r,IFERROR(_xlfn.XLOOKUP(_xlpm.ai_test,BJ15:BJ62,ROW(BJ15:BJ62),0,1),IFERROR(_xlfn.XLOOKUP(_xlpm.ai_test,BK15:BK62,ROW(BK15:BK62),0,1),_xlfn.XLOOKUP(_xlpm.ai_test,BL15:BL62,ROW(BL15:BL62),0,1))),_xlpm.p,_xlpm.r-MIN(ROW(BJ15:BJ62))+1,_xlpm.f,INDEX(BM15:BM62,_xlpm.p),_xlpm.u,INDEX(BN15:BN62,_xlpm.p),_xlpm.s,INDEX(BP15:BP62,_xlpm.p),_xlpm.q,N(AU120)/_xlpm.f,IF(_xlpm.q&gt;=_xlpm.s,ROUND(_xlpm.q,1)&amp;" "&amp;_xlpm.ai_test&amp;" = "&amp;ROUND(_xlpm.q*_xlpm.f,1)&amp;" "&amp;_xlpm.u,ROUND(_xlpm.q,1)&amp;" "&amp;_xlpm.ai_test)),""),""))))</f>
        <v>0</v>
      </c>
      <c r="AX120" s="1055"/>
      <c r="AY120" s="1042">
        <f t="shared" si="51"/>
        <v>0</v>
      </c>
      <c r="AZ120" s="1043" t="str">
        <f t="shared" si="52"/>
        <v/>
      </c>
      <c r="BA120" s="1044">
        <f t="shared" si="57"/>
        <v>0</v>
      </c>
      <c r="BB120" s="1045" t="str">
        <f t="shared" si="53"/>
        <v/>
      </c>
      <c r="BC120" s="1046"/>
      <c r="BD120" s="1047">
        <f t="shared" si="58"/>
        <v>0</v>
      </c>
      <c r="BE120" s="1048" t="str">
        <f t="shared" si="54"/>
        <v/>
      </c>
      <c r="BF120" s="262" t="s">
        <v>22</v>
      </c>
      <c r="BG120" s="1027">
        <f t="shared" si="55"/>
        <v>0</v>
      </c>
      <c r="BH120" s="1028">
        <f t="shared" si="56"/>
        <v>0</v>
      </c>
      <c r="BW120"/>
      <c r="BX120" s="964" t="str">
        <f t="shared" si="41"/>
        <v>►</v>
      </c>
      <c r="CD120" s="962"/>
      <c r="CE120"/>
      <c r="CF120"/>
      <c r="CG120"/>
      <c r="CH120"/>
      <c r="CI120"/>
      <c r="CJ120"/>
      <c r="CK120"/>
      <c r="CL120"/>
      <c r="CM120"/>
      <c r="CN120"/>
      <c r="CO120"/>
      <c r="CP120"/>
      <c r="CQ120"/>
      <c r="CR120"/>
      <c r="CS120"/>
      <c r="CT120"/>
      <c r="CU120"/>
      <c r="CV120"/>
      <c r="CW120"/>
      <c r="CX120"/>
      <c r="CY120"/>
      <c r="CZ120"/>
      <c r="DA120"/>
      <c r="DC120" s="3">
        <v>1</v>
      </c>
    </row>
    <row r="121" spans="1:107" s="701" customFormat="1" ht="21" customHeight="1">
      <c r="A121" s="941" t="s">
        <v>22</v>
      </c>
      <c r="B121" s="957" t="str">
        <f t="shared" si="40"/>
        <v>►</v>
      </c>
      <c r="C121" s="999" cm="1">
        <f t="array" ref="C121">SUMPRODUCT(LEN(D121:J121))</f>
        <v>0</v>
      </c>
      <c r="D121" s="201"/>
      <c r="E121" s="206"/>
      <c r="F121" s="206"/>
      <c r="G121" s="206"/>
      <c r="H121" s="206"/>
      <c r="I121" s="206"/>
      <c r="J121" s="207"/>
      <c r="K121" s="455" t="s">
        <v>22</v>
      </c>
      <c r="L121" s="115" t="s">
        <v>16</v>
      </c>
      <c r="M121" s="3141"/>
      <c r="N121" s="3142"/>
      <c r="O121" s="3141"/>
      <c r="P121" s="3143"/>
      <c r="Q121" s="3144"/>
      <c r="R121" s="3145"/>
      <c r="S121" s="3146"/>
      <c r="T121" s="3147"/>
      <c r="U121" s="3148"/>
      <c r="V121" s="3149"/>
      <c r="W121" s="2109"/>
      <c r="X121" s="3150"/>
      <c r="Y121" s="117"/>
      <c r="Z121" s="3151"/>
      <c r="AA121" s="3152"/>
      <c r="AB121" s="3153"/>
      <c r="AC121" s="3154"/>
      <c r="AD121" s="119"/>
      <c r="AE121" s="262" t="s">
        <v>22</v>
      </c>
      <c r="AF121" s="1035" t="str">
        <f t="shared" si="42"/>
        <v>►</v>
      </c>
      <c r="AG121" s="1036" t="str">
        <f t="shared" si="43"/>
        <v/>
      </c>
      <c r="AH121" s="1037" t="str">
        <f t="shared" si="44"/>
        <v/>
      </c>
      <c r="AI121" s="1036" t="str">
        <f t="shared" si="45"/>
        <v/>
      </c>
      <c r="AJ121" s="1037" t="str">
        <f t="shared" si="46"/>
        <v/>
      </c>
      <c r="AK121" s="1037">
        <f>IF(AND(L121="A",COUNTIF(BJ15:BL62,TRIM(U121))&gt;0),1,0)</f>
        <v>0</v>
      </c>
      <c r="AL121" s="1051" t="str" cm="1">
        <f t="array" ref="AL121">IF(AF121&lt;&gt;"A","",IFERROR((IFERROR(_xlfn.XLOOKUP(TRIM(SUBSTITUTE(U121,CHAR(160)," ")),BJ15:BJ62,BM15:BM62),IFERROR(_xlfn.XLOOKUP(TRIM(SUBSTITUTE(U121,CHAR(160)," ")),BK15:BK62,BM15:BM62),_xlfn.XLOOKUP(TRIM(SUBSTITUTE(U121,CHAR(160)," ")),BL15:BL62,BM15:BM62))))*T121*IF(ISBLANK(Q121),1,Q121)+IFERROR(_xlfn.XLOOKUP("RECHERCHEX",TRIM(L121:AD121),L121:AD121),0),0))</f>
        <v/>
      </c>
      <c r="AM121" s="1038">
        <f t="shared" si="47"/>
        <v>0</v>
      </c>
      <c r="AN121" s="1627" t="str">
        <f t="shared" si="59"/>
        <v/>
      </c>
      <c r="AO121" s="1039">
        <f t="shared" si="48"/>
        <v>0</v>
      </c>
      <c r="AP121" s="1039">
        <f t="shared" si="49"/>
        <v>0</v>
      </c>
      <c r="AQ121" s="1052">
        <f>IF(AO121&gt;0,AS9,0)</f>
        <v>0</v>
      </c>
      <c r="AR121" s="1626" t="str">
        <f>IF(TRIM(AG121)="▼ recette suivante", AG121, IF(AQ121&gt;0, IF(AT9&lt;&gt;"", AT9&amp;"-ou.or.o ❾ + or - &gt;", ""), ""))</f>
        <v/>
      </c>
      <c r="AS121" s="1629"/>
      <c r="AT121" s="1041"/>
      <c r="AU121" s="1053">
        <f t="shared" si="50"/>
        <v>0</v>
      </c>
      <c r="AV121" s="1054">
        <f>IF(AK121,IF(OR(AU121="",N(AU121)&lt;=0.000000001),"",_xlfn.XLOOKUP(AJ121,BJ15:BJ62,BN15:BN62,_xlfn.XLOOKUP(AJ121,BK15:BK62,BN15:BN62,_xlfn.XLOOKUP(AJ121,BL15:BL62,BN15:BN62,"")))),0)</f>
        <v>0</v>
      </c>
      <c r="AW121" s="1067" cm="1">
        <f t="array" ref="AW121">IF(AK121&lt;&gt;1,0,IF(OR(AU121="",N(AU121)&lt;=0.000000001),"",IF(OR(AO121="",N(AO121)&lt;=0.000000001),0,IF(ISNUMBER(AU121),IFERROR(_xlfn.LET(_xlpm.ai_test,TRIM(AJ121),_xlpm.r,IFERROR(_xlfn.XLOOKUP(_xlpm.ai_test,BJ15:BJ62,ROW(BJ15:BJ62),0,1),IFERROR(_xlfn.XLOOKUP(_xlpm.ai_test,BK15:BK62,ROW(BK15:BK62),0,1),_xlfn.XLOOKUP(_xlpm.ai_test,BL15:BL62,ROW(BL15:BL62),0,1))),_xlpm.p,_xlpm.r-MIN(ROW(BJ15:BJ62))+1,_xlpm.f,INDEX(BM15:BM62,_xlpm.p),_xlpm.u,INDEX(BN15:BN62,_xlpm.p),_xlpm.s,INDEX(BP15:BP62,_xlpm.p),_xlpm.q,N(AU121)/_xlpm.f,IF(_xlpm.q&gt;=_xlpm.s,ROUND(_xlpm.q,1)&amp;" "&amp;_xlpm.ai_test&amp;" = "&amp;ROUND(_xlpm.q*_xlpm.f,1)&amp;" "&amp;_xlpm.u,ROUND(_xlpm.q,1)&amp;" "&amp;_xlpm.ai_test)),""),""))))</f>
        <v>0</v>
      </c>
      <c r="AX121" s="1055"/>
      <c r="AY121" s="1053">
        <f t="shared" si="51"/>
        <v>0</v>
      </c>
      <c r="AZ121" s="1054" t="str">
        <f t="shared" si="52"/>
        <v/>
      </c>
      <c r="BA121" s="1056">
        <f t="shared" si="57"/>
        <v>0</v>
      </c>
      <c r="BB121" s="1057" t="str">
        <f t="shared" si="53"/>
        <v/>
      </c>
      <c r="BC121" s="1046"/>
      <c r="BD121" s="1058">
        <f t="shared" si="58"/>
        <v>0</v>
      </c>
      <c r="BE121" s="1048" t="str">
        <f t="shared" si="54"/>
        <v/>
      </c>
      <c r="BF121" s="262" t="s">
        <v>22</v>
      </c>
      <c r="BG121" s="1027">
        <f t="shared" si="55"/>
        <v>0</v>
      </c>
      <c r="BH121" s="1028">
        <f t="shared" si="56"/>
        <v>0</v>
      </c>
      <c r="BW121"/>
      <c r="BX121" s="964" t="str">
        <f t="shared" si="41"/>
        <v>►</v>
      </c>
      <c r="CD121" s="962"/>
      <c r="CE121"/>
      <c r="CF121"/>
      <c r="CG121"/>
      <c r="CH121"/>
      <c r="CI121"/>
      <c r="CJ121"/>
      <c r="CK121"/>
      <c r="CL121"/>
      <c r="CM121"/>
      <c r="CN121"/>
      <c r="CO121"/>
      <c r="CP121"/>
      <c r="CQ121"/>
      <c r="CR121"/>
      <c r="CS121"/>
      <c r="CT121"/>
      <c r="CU121"/>
      <c r="CV121"/>
      <c r="CW121"/>
      <c r="CX121"/>
      <c r="CY121"/>
      <c r="CZ121"/>
      <c r="DA121"/>
      <c r="DC121" s="3">
        <v>1</v>
      </c>
    </row>
    <row r="122" spans="1:107" s="701" customFormat="1" ht="21" customHeight="1">
      <c r="A122" s="941" t="s">
        <v>22</v>
      </c>
      <c r="B122" s="957" t="str">
        <f t="shared" si="40"/>
        <v>►</v>
      </c>
      <c r="C122" s="999" cm="1">
        <f t="array" ref="C122">SUMPRODUCT(LEN(D122:J122))</f>
        <v>0</v>
      </c>
      <c r="D122" s="201"/>
      <c r="E122" s="206"/>
      <c r="F122" s="206"/>
      <c r="G122" s="206"/>
      <c r="H122" s="206"/>
      <c r="I122" s="206"/>
      <c r="J122" s="207"/>
      <c r="K122" s="455" t="s">
        <v>22</v>
      </c>
      <c r="L122" s="115" t="s">
        <v>16</v>
      </c>
      <c r="M122" s="3141"/>
      <c r="N122" s="3142"/>
      <c r="O122" s="3141"/>
      <c r="P122" s="3143"/>
      <c r="Q122" s="3144"/>
      <c r="R122" s="3145"/>
      <c r="S122" s="3146"/>
      <c r="T122" s="3147"/>
      <c r="U122" s="3148"/>
      <c r="V122" s="3149"/>
      <c r="W122" s="2109"/>
      <c r="X122" s="3150"/>
      <c r="Y122" s="117"/>
      <c r="Z122" s="3151"/>
      <c r="AA122" s="3152"/>
      <c r="AB122" s="3153"/>
      <c r="AC122" s="3154"/>
      <c r="AD122" s="119"/>
      <c r="AE122" s="262" t="s">
        <v>22</v>
      </c>
      <c r="AF122" s="1035" t="str">
        <f t="shared" si="42"/>
        <v>►</v>
      </c>
      <c r="AG122" s="1036" t="str">
        <f t="shared" si="43"/>
        <v/>
      </c>
      <c r="AH122" s="1037" t="str">
        <f t="shared" si="44"/>
        <v/>
      </c>
      <c r="AI122" s="1036" t="str">
        <f t="shared" si="45"/>
        <v/>
      </c>
      <c r="AJ122" s="1037" t="str">
        <f t="shared" si="46"/>
        <v/>
      </c>
      <c r="AK122" s="1037">
        <f>IF(AND(L122="A",COUNTIF(BJ15:BL62,TRIM(U122))&gt;0),1,0)</f>
        <v>0</v>
      </c>
      <c r="AL122" s="1051" t="str" cm="1">
        <f t="array" ref="AL122">IF(AF122&lt;&gt;"A","",IFERROR((IFERROR(_xlfn.XLOOKUP(TRIM(SUBSTITUTE(U122,CHAR(160)," ")),BJ15:BJ62,BM15:BM62),IFERROR(_xlfn.XLOOKUP(TRIM(SUBSTITUTE(U122,CHAR(160)," ")),BK15:BK62,BM15:BM62),_xlfn.XLOOKUP(TRIM(SUBSTITUTE(U122,CHAR(160)," ")),BL15:BL62,BM15:BM62))))*T122*IF(ISBLANK(Q122),1,Q122)+IFERROR(_xlfn.XLOOKUP("RECHERCHEX",TRIM(L122:AD122),L122:AD122),0),0))</f>
        <v/>
      </c>
      <c r="AM122" s="1038">
        <f t="shared" si="47"/>
        <v>0</v>
      </c>
      <c r="AN122" s="1627" t="str">
        <f t="shared" si="59"/>
        <v/>
      </c>
      <c r="AO122" s="1039">
        <f t="shared" si="48"/>
        <v>0</v>
      </c>
      <c r="AP122" s="1039">
        <f t="shared" si="49"/>
        <v>0</v>
      </c>
      <c r="AQ122" s="1040">
        <f>IF(AO122&gt;0,AS9,0)</f>
        <v>0</v>
      </c>
      <c r="AR122" s="1628" t="str">
        <f>IF(TRIM(AG122)="▼ recette suivante", AG122, IF(AQ122&gt;0, IF(AT9&lt;&gt;"", AT9&amp;"-ou.or.o ❾ + or - &gt;", ""), ""))</f>
        <v/>
      </c>
      <c r="AS122" s="1629"/>
      <c r="AT122" s="1041"/>
      <c r="AU122" s="1042">
        <f t="shared" si="50"/>
        <v>0</v>
      </c>
      <c r="AV122" s="1043">
        <f>IF(AK122,IF(OR(AU122="",N(AU122)&lt;=0.000000001),"",_xlfn.XLOOKUP(AJ122,BJ15:BJ62,BN15:BN62,_xlfn.XLOOKUP(AJ122,BK15:BK62,BN15:BN62,_xlfn.XLOOKUP(AJ122,BL15:BL62,BN15:BN62,"")))),0)</f>
        <v>0</v>
      </c>
      <c r="AW122" s="1065" cm="1">
        <f t="array" ref="AW122">IF(AK122&lt;&gt;1,0,IF(OR(AU122="",N(AU122)&lt;=0.000000001),"",IF(OR(AO122="",N(AO122)&lt;=0.000000001),0,IF(ISNUMBER(AU122),IFERROR(_xlfn.LET(_xlpm.ai_test,TRIM(AJ122),_xlpm.r,IFERROR(_xlfn.XLOOKUP(_xlpm.ai_test,BJ15:BJ62,ROW(BJ15:BJ62),0,1),IFERROR(_xlfn.XLOOKUP(_xlpm.ai_test,BK15:BK62,ROW(BK15:BK62),0,1),_xlfn.XLOOKUP(_xlpm.ai_test,BL15:BL62,ROW(BL15:BL62),0,1))),_xlpm.p,_xlpm.r-MIN(ROW(BJ15:BJ62))+1,_xlpm.f,INDEX(BM15:BM62,_xlpm.p),_xlpm.u,INDEX(BN15:BN62,_xlpm.p),_xlpm.s,INDEX(BP15:BP62,_xlpm.p),_xlpm.q,N(AU122)/_xlpm.f,IF(_xlpm.q&gt;=_xlpm.s,ROUND(_xlpm.q,1)&amp;" "&amp;_xlpm.ai_test&amp;" = "&amp;ROUND(_xlpm.q*_xlpm.f,1)&amp;" "&amp;_xlpm.u,ROUND(_xlpm.q,1)&amp;" "&amp;_xlpm.ai_test)),""),""))))</f>
        <v>0</v>
      </c>
      <c r="AX122" s="1055"/>
      <c r="AY122" s="1042">
        <f t="shared" si="51"/>
        <v>0</v>
      </c>
      <c r="AZ122" s="1043" t="str">
        <f t="shared" si="52"/>
        <v/>
      </c>
      <c r="BA122" s="1044">
        <f t="shared" si="57"/>
        <v>0</v>
      </c>
      <c r="BB122" s="1045" t="str">
        <f t="shared" si="53"/>
        <v/>
      </c>
      <c r="BC122" s="1046"/>
      <c r="BD122" s="1047">
        <f t="shared" si="58"/>
        <v>0</v>
      </c>
      <c r="BE122" s="1048" t="str">
        <f t="shared" si="54"/>
        <v/>
      </c>
      <c r="BF122" s="262" t="s">
        <v>22</v>
      </c>
      <c r="BG122" s="1027">
        <f t="shared" si="55"/>
        <v>0</v>
      </c>
      <c r="BH122" s="1028">
        <f t="shared" si="56"/>
        <v>0</v>
      </c>
      <c r="BW122"/>
      <c r="BX122" s="964" t="str">
        <f t="shared" si="41"/>
        <v>►</v>
      </c>
      <c r="CD122" s="962"/>
      <c r="CE122"/>
      <c r="CF122"/>
      <c r="CG122"/>
      <c r="CH122"/>
      <c r="CI122"/>
      <c r="CJ122"/>
      <c r="CK122"/>
      <c r="CL122"/>
      <c r="CM122"/>
      <c r="CN122"/>
      <c r="CO122"/>
      <c r="CP122"/>
      <c r="CQ122"/>
      <c r="CR122"/>
      <c r="CS122"/>
      <c r="CT122"/>
      <c r="CU122"/>
      <c r="CV122"/>
      <c r="CW122"/>
      <c r="CX122"/>
      <c r="CY122"/>
      <c r="CZ122"/>
      <c r="DA122"/>
      <c r="DC122" s="3">
        <v>1</v>
      </c>
    </row>
    <row r="123" spans="1:107" s="701" customFormat="1" ht="21" customHeight="1">
      <c r="A123" s="941" t="s">
        <v>22</v>
      </c>
      <c r="B123" s="957" t="str">
        <f t="shared" si="40"/>
        <v>►</v>
      </c>
      <c r="C123" s="999" cm="1">
        <f t="array" ref="C123">SUMPRODUCT(LEN(D123:J123))</f>
        <v>0</v>
      </c>
      <c r="D123" s="201"/>
      <c r="E123" s="206"/>
      <c r="F123" s="206"/>
      <c r="G123" s="206"/>
      <c r="H123" s="206"/>
      <c r="I123" s="206"/>
      <c r="J123" s="207"/>
      <c r="K123" s="455" t="s">
        <v>22</v>
      </c>
      <c r="L123" s="115" t="s">
        <v>16</v>
      </c>
      <c r="M123" s="3141"/>
      <c r="N123" s="3142"/>
      <c r="O123" s="3141"/>
      <c r="P123" s="3143"/>
      <c r="Q123" s="3144"/>
      <c r="R123" s="3145"/>
      <c r="S123" s="3146"/>
      <c r="T123" s="3147"/>
      <c r="U123" s="3148"/>
      <c r="V123" s="3149"/>
      <c r="W123" s="2109"/>
      <c r="X123" s="3150"/>
      <c r="Y123" s="117"/>
      <c r="Z123" s="3151"/>
      <c r="AA123" s="3152"/>
      <c r="AB123" s="3153"/>
      <c r="AC123" s="3154"/>
      <c r="AD123" s="119"/>
      <c r="AE123" s="262" t="s">
        <v>22</v>
      </c>
      <c r="AF123" s="1035" t="str">
        <f t="shared" si="42"/>
        <v>►</v>
      </c>
      <c r="AG123" s="1036" t="str">
        <f t="shared" si="43"/>
        <v/>
      </c>
      <c r="AH123" s="1037" t="str">
        <f t="shared" si="44"/>
        <v/>
      </c>
      <c r="AI123" s="1036" t="str">
        <f t="shared" si="45"/>
        <v/>
      </c>
      <c r="AJ123" s="1037" t="str">
        <f t="shared" si="46"/>
        <v/>
      </c>
      <c r="AK123" s="1037">
        <f>IF(AND(L123="A",COUNTIF(BJ15:BL62,TRIM(U123))&gt;0),1,0)</f>
        <v>0</v>
      </c>
      <c r="AL123" s="1051" t="str" cm="1">
        <f t="array" ref="AL123">IF(AF123&lt;&gt;"A","",IFERROR((IFERROR(_xlfn.XLOOKUP(TRIM(SUBSTITUTE(U123,CHAR(160)," ")),BJ15:BJ62,BM15:BM62),IFERROR(_xlfn.XLOOKUP(TRIM(SUBSTITUTE(U123,CHAR(160)," ")),BK15:BK62,BM15:BM62),_xlfn.XLOOKUP(TRIM(SUBSTITUTE(U123,CHAR(160)," ")),BL15:BL62,BM15:BM62))))*T123*IF(ISBLANK(Q123),1,Q123)+IFERROR(_xlfn.XLOOKUP("RECHERCHEX",TRIM(L123:AD123),L123:AD123),0),0))</f>
        <v/>
      </c>
      <c r="AM123" s="1038">
        <f t="shared" si="47"/>
        <v>0</v>
      </c>
      <c r="AN123" s="1627" t="str">
        <f t="shared" si="59"/>
        <v/>
      </c>
      <c r="AO123" s="1039">
        <f t="shared" si="48"/>
        <v>0</v>
      </c>
      <c r="AP123" s="1039">
        <f t="shared" si="49"/>
        <v>0</v>
      </c>
      <c r="AQ123" s="1052">
        <f>IF(AO123&gt;0,AS9,0)</f>
        <v>0</v>
      </c>
      <c r="AR123" s="1626" t="str">
        <f>IF(TRIM(AG123)="▼ recette suivante", AG123, IF(AQ123&gt;0, IF(AT9&lt;&gt;"", AT9&amp;"-ou.or.o ❾ + or - &gt;", ""), ""))</f>
        <v/>
      </c>
      <c r="AS123" s="1629"/>
      <c r="AT123" s="1041"/>
      <c r="AU123" s="1053">
        <f t="shared" si="50"/>
        <v>0</v>
      </c>
      <c r="AV123" s="1054">
        <f>IF(AK123,IF(OR(AU123="",N(AU123)&lt;=0.000000001),"",_xlfn.XLOOKUP(AJ123,BJ15:BJ62,BN15:BN62,_xlfn.XLOOKUP(AJ123,BK15:BK62,BN15:BN62,_xlfn.XLOOKUP(AJ123,BL15:BL62,BN15:BN62,"")))),0)</f>
        <v>0</v>
      </c>
      <c r="AW123" s="1067" cm="1">
        <f t="array" ref="AW123">IF(AK123&lt;&gt;1,0,IF(OR(AU123="",N(AU123)&lt;=0.000000001),"",IF(OR(AO123="",N(AO123)&lt;=0.000000001),0,IF(ISNUMBER(AU123),IFERROR(_xlfn.LET(_xlpm.ai_test,TRIM(AJ123),_xlpm.r,IFERROR(_xlfn.XLOOKUP(_xlpm.ai_test,BJ15:BJ62,ROW(BJ15:BJ62),0,1),IFERROR(_xlfn.XLOOKUP(_xlpm.ai_test,BK15:BK62,ROW(BK15:BK62),0,1),_xlfn.XLOOKUP(_xlpm.ai_test,BL15:BL62,ROW(BL15:BL62),0,1))),_xlpm.p,_xlpm.r-MIN(ROW(BJ15:BJ62))+1,_xlpm.f,INDEX(BM15:BM62,_xlpm.p),_xlpm.u,INDEX(BN15:BN62,_xlpm.p),_xlpm.s,INDEX(BP15:BP62,_xlpm.p),_xlpm.q,N(AU123)/_xlpm.f,IF(_xlpm.q&gt;=_xlpm.s,ROUND(_xlpm.q,1)&amp;" "&amp;_xlpm.ai_test&amp;" = "&amp;ROUND(_xlpm.q*_xlpm.f,1)&amp;" "&amp;_xlpm.u,ROUND(_xlpm.q,1)&amp;" "&amp;_xlpm.ai_test)),""),""))))</f>
        <v>0</v>
      </c>
      <c r="AX123" s="1055"/>
      <c r="AY123" s="1053">
        <f t="shared" si="51"/>
        <v>0</v>
      </c>
      <c r="AZ123" s="1054" t="str">
        <f t="shared" si="52"/>
        <v/>
      </c>
      <c r="BA123" s="1056">
        <f t="shared" si="57"/>
        <v>0</v>
      </c>
      <c r="BB123" s="1057" t="str">
        <f t="shared" si="53"/>
        <v/>
      </c>
      <c r="BC123" s="1046"/>
      <c r="BD123" s="1058">
        <f t="shared" si="58"/>
        <v>0</v>
      </c>
      <c r="BE123" s="1048" t="str">
        <f t="shared" si="54"/>
        <v/>
      </c>
      <c r="BF123" s="262" t="s">
        <v>22</v>
      </c>
      <c r="BG123" s="1027">
        <f t="shared" si="55"/>
        <v>0</v>
      </c>
      <c r="BH123" s="1028">
        <f t="shared" si="56"/>
        <v>0</v>
      </c>
      <c r="BW123"/>
      <c r="BX123" s="964" t="str">
        <f t="shared" si="41"/>
        <v>►</v>
      </c>
      <c r="CD123" s="962"/>
      <c r="CE123"/>
      <c r="CF123"/>
      <c r="CG123"/>
      <c r="CH123"/>
      <c r="CI123"/>
      <c r="CJ123"/>
      <c r="CK123"/>
      <c r="CL123"/>
      <c r="CM123"/>
      <c r="CN123"/>
      <c r="CO123"/>
      <c r="CP123"/>
      <c r="CQ123"/>
      <c r="CR123"/>
      <c r="CS123"/>
      <c r="CT123"/>
      <c r="CU123"/>
      <c r="CV123"/>
      <c r="CW123"/>
      <c r="CX123"/>
      <c r="CY123"/>
      <c r="CZ123"/>
      <c r="DA123"/>
      <c r="DC123" s="3">
        <v>1</v>
      </c>
    </row>
    <row r="124" spans="1:107" s="701" customFormat="1" ht="21" customHeight="1">
      <c r="A124" s="941" t="s">
        <v>22</v>
      </c>
      <c r="B124" s="957" t="str">
        <f t="shared" si="40"/>
        <v>►</v>
      </c>
      <c r="C124" s="999" cm="1">
        <f t="array" ref="C124">SUMPRODUCT(LEN(D124:J124))</f>
        <v>0</v>
      </c>
      <c r="D124" s="201"/>
      <c r="E124" s="206"/>
      <c r="F124" s="206"/>
      <c r="G124" s="206"/>
      <c r="H124" s="206"/>
      <c r="I124" s="206"/>
      <c r="J124" s="207"/>
      <c r="K124" s="455" t="s">
        <v>22</v>
      </c>
      <c r="L124" s="115" t="s">
        <v>16</v>
      </c>
      <c r="M124" s="3141"/>
      <c r="N124" s="3142"/>
      <c r="O124" s="3141"/>
      <c r="P124" s="3143"/>
      <c r="Q124" s="3144"/>
      <c r="R124" s="3145"/>
      <c r="S124" s="3146"/>
      <c r="T124" s="3147"/>
      <c r="U124" s="3148"/>
      <c r="V124" s="3149"/>
      <c r="W124" s="2109"/>
      <c r="X124" s="3150"/>
      <c r="Y124" s="117"/>
      <c r="Z124" s="3151"/>
      <c r="AA124" s="3152"/>
      <c r="AB124" s="3153"/>
      <c r="AC124" s="3154"/>
      <c r="AD124" s="119"/>
      <c r="AE124" s="262" t="s">
        <v>22</v>
      </c>
      <c r="AF124" s="1035" t="str">
        <f t="shared" si="42"/>
        <v>►</v>
      </c>
      <c r="AG124" s="1036" t="str">
        <f t="shared" si="43"/>
        <v/>
      </c>
      <c r="AH124" s="1037" t="str">
        <f t="shared" si="44"/>
        <v/>
      </c>
      <c r="AI124" s="1036" t="str">
        <f t="shared" si="45"/>
        <v/>
      </c>
      <c r="AJ124" s="1037" t="str">
        <f t="shared" si="46"/>
        <v/>
      </c>
      <c r="AK124" s="1037">
        <f>IF(AND(L124="A",COUNTIF(BJ15:BL62,TRIM(U124))&gt;0),1,0)</f>
        <v>0</v>
      </c>
      <c r="AL124" s="1051" t="str" cm="1">
        <f t="array" ref="AL124">IF(AF124&lt;&gt;"A","",IFERROR((IFERROR(_xlfn.XLOOKUP(TRIM(SUBSTITUTE(U124,CHAR(160)," ")),BJ15:BJ62,BM15:BM62),IFERROR(_xlfn.XLOOKUP(TRIM(SUBSTITUTE(U124,CHAR(160)," ")),BK15:BK62,BM15:BM62),_xlfn.XLOOKUP(TRIM(SUBSTITUTE(U124,CHAR(160)," ")),BL15:BL62,BM15:BM62))))*T124*IF(ISBLANK(Q124),1,Q124)+IFERROR(_xlfn.XLOOKUP("RECHERCHEX",TRIM(L124:AD124),L124:AD124),0),0))</f>
        <v/>
      </c>
      <c r="AM124" s="1038">
        <f t="shared" si="47"/>
        <v>0</v>
      </c>
      <c r="AN124" s="1627" t="str">
        <f t="shared" si="59"/>
        <v/>
      </c>
      <c r="AO124" s="1039">
        <f t="shared" si="48"/>
        <v>0</v>
      </c>
      <c r="AP124" s="1039">
        <f t="shared" si="49"/>
        <v>0</v>
      </c>
      <c r="AQ124" s="1040">
        <f>IF(AO124&gt;0,AS9,0)</f>
        <v>0</v>
      </c>
      <c r="AR124" s="1628" t="str">
        <f>IF(TRIM(AG124)="▼ recette suivante", AG124, IF(AQ124&gt;0, IF(AT9&lt;&gt;"", AT9&amp;"-ou.or.o ❾ + or - &gt;", ""), ""))</f>
        <v/>
      </c>
      <c r="AS124" s="1629"/>
      <c r="AT124" s="1041"/>
      <c r="AU124" s="1042">
        <f t="shared" si="50"/>
        <v>0</v>
      </c>
      <c r="AV124" s="1043">
        <f>IF(AK124,IF(OR(AU124="",N(AU124)&lt;=0.000000001),"",_xlfn.XLOOKUP(AJ124,BJ15:BJ62,BN15:BN62,_xlfn.XLOOKUP(AJ124,BK15:BK62,BN15:BN62,_xlfn.XLOOKUP(AJ124,BL15:BL62,BN15:BN62,"")))),0)</f>
        <v>0</v>
      </c>
      <c r="AW124" s="1065" cm="1">
        <f t="array" ref="AW124">IF(AK124&lt;&gt;1,0,IF(OR(AU124="",N(AU124)&lt;=0.000000001),"",IF(OR(AO124="",N(AO124)&lt;=0.000000001),0,IF(ISNUMBER(AU124),IFERROR(_xlfn.LET(_xlpm.ai_test,TRIM(AJ124),_xlpm.r,IFERROR(_xlfn.XLOOKUP(_xlpm.ai_test,BJ15:BJ62,ROW(BJ15:BJ62),0,1),IFERROR(_xlfn.XLOOKUP(_xlpm.ai_test,BK15:BK62,ROW(BK15:BK62),0,1),_xlfn.XLOOKUP(_xlpm.ai_test,BL15:BL62,ROW(BL15:BL62),0,1))),_xlpm.p,_xlpm.r-MIN(ROW(BJ15:BJ62))+1,_xlpm.f,INDEX(BM15:BM62,_xlpm.p),_xlpm.u,INDEX(BN15:BN62,_xlpm.p),_xlpm.s,INDEX(BP15:BP62,_xlpm.p),_xlpm.q,N(AU124)/_xlpm.f,IF(_xlpm.q&gt;=_xlpm.s,ROUND(_xlpm.q,1)&amp;" "&amp;_xlpm.ai_test&amp;" = "&amp;ROUND(_xlpm.q*_xlpm.f,1)&amp;" "&amp;_xlpm.u,ROUND(_xlpm.q,1)&amp;" "&amp;_xlpm.ai_test)),""),""))))</f>
        <v>0</v>
      </c>
      <c r="AX124" s="1055"/>
      <c r="AY124" s="1042">
        <f t="shared" si="51"/>
        <v>0</v>
      </c>
      <c r="AZ124" s="1043" t="str">
        <f t="shared" si="52"/>
        <v/>
      </c>
      <c r="BA124" s="1044">
        <f t="shared" si="57"/>
        <v>0</v>
      </c>
      <c r="BB124" s="1045" t="str">
        <f t="shared" si="53"/>
        <v/>
      </c>
      <c r="BC124" s="1046"/>
      <c r="BD124" s="1047">
        <f t="shared" si="58"/>
        <v>0</v>
      </c>
      <c r="BE124" s="1048" t="str">
        <f t="shared" si="54"/>
        <v/>
      </c>
      <c r="BF124" s="262" t="s">
        <v>22</v>
      </c>
      <c r="BG124" s="1027">
        <f t="shared" si="55"/>
        <v>0</v>
      </c>
      <c r="BH124" s="1028">
        <f t="shared" si="56"/>
        <v>0</v>
      </c>
      <c r="BW124"/>
      <c r="BX124" s="964" t="str">
        <f t="shared" si="41"/>
        <v>►</v>
      </c>
      <c r="CD124" s="962"/>
      <c r="CE124"/>
      <c r="CF124"/>
      <c r="CG124"/>
      <c r="CH124"/>
      <c r="CI124"/>
      <c r="CJ124"/>
      <c r="CK124"/>
      <c r="CL124"/>
      <c r="CM124"/>
      <c r="CN124"/>
      <c r="CO124"/>
      <c r="CP124"/>
      <c r="CQ124"/>
      <c r="CR124"/>
      <c r="CS124"/>
      <c r="CT124"/>
      <c r="CU124"/>
      <c r="CV124"/>
      <c r="CW124"/>
      <c r="CX124"/>
      <c r="CY124"/>
      <c r="CZ124"/>
      <c r="DA124"/>
      <c r="DC124" s="3">
        <v>1</v>
      </c>
    </row>
    <row r="125" spans="1:107" s="701" customFormat="1" ht="21" customHeight="1">
      <c r="A125" s="941" t="s">
        <v>22</v>
      </c>
      <c r="B125" s="957" t="str">
        <f t="shared" si="40"/>
        <v>►</v>
      </c>
      <c r="C125" s="999" cm="1">
        <f t="array" ref="C125">SUMPRODUCT(LEN(D125:J125))</f>
        <v>0</v>
      </c>
      <c r="D125" s="201"/>
      <c r="E125" s="206"/>
      <c r="F125" s="206"/>
      <c r="G125" s="206"/>
      <c r="H125" s="206"/>
      <c r="I125" s="206"/>
      <c r="J125" s="207"/>
      <c r="K125" s="455" t="s">
        <v>22</v>
      </c>
      <c r="L125" s="115" t="s">
        <v>16</v>
      </c>
      <c r="M125" s="3141"/>
      <c r="N125" s="3142"/>
      <c r="O125" s="3141"/>
      <c r="P125" s="3143"/>
      <c r="Q125" s="3144"/>
      <c r="R125" s="3145"/>
      <c r="S125" s="3146"/>
      <c r="T125" s="3147"/>
      <c r="U125" s="3148"/>
      <c r="V125" s="3149"/>
      <c r="W125" s="2109"/>
      <c r="X125" s="3150"/>
      <c r="Y125" s="117"/>
      <c r="Z125" s="3151"/>
      <c r="AA125" s="3152"/>
      <c r="AB125" s="3153"/>
      <c r="AC125" s="3154"/>
      <c r="AD125" s="119"/>
      <c r="AE125" s="262" t="s">
        <v>22</v>
      </c>
      <c r="AF125" s="1035" t="str">
        <f t="shared" si="42"/>
        <v>►</v>
      </c>
      <c r="AG125" s="1036" t="str">
        <f t="shared" si="43"/>
        <v/>
      </c>
      <c r="AH125" s="1037" t="str">
        <f t="shared" si="44"/>
        <v/>
      </c>
      <c r="AI125" s="1036" t="str">
        <f t="shared" si="45"/>
        <v/>
      </c>
      <c r="AJ125" s="1037" t="str">
        <f t="shared" si="46"/>
        <v/>
      </c>
      <c r="AK125" s="1037">
        <f>IF(AND(L125="A",COUNTIF(BJ15:BL62,TRIM(U125))&gt;0),1,0)</f>
        <v>0</v>
      </c>
      <c r="AL125" s="1051" t="str" cm="1">
        <f t="array" ref="AL125">IF(AF125&lt;&gt;"A","",IFERROR((IFERROR(_xlfn.XLOOKUP(TRIM(SUBSTITUTE(U125,CHAR(160)," ")),BJ15:BJ62,BM15:BM62),IFERROR(_xlfn.XLOOKUP(TRIM(SUBSTITUTE(U125,CHAR(160)," ")),BK15:BK62,BM15:BM62),_xlfn.XLOOKUP(TRIM(SUBSTITUTE(U125,CHAR(160)," ")),BL15:BL62,BM15:BM62))))*T125*IF(ISBLANK(Q125),1,Q125)+IFERROR(_xlfn.XLOOKUP("RECHERCHEX",TRIM(L125:AD125),L125:AD125),0),0))</f>
        <v/>
      </c>
      <c r="AM125" s="1038">
        <f t="shared" si="47"/>
        <v>0</v>
      </c>
      <c r="AN125" s="1627" t="str">
        <f t="shared" si="59"/>
        <v/>
      </c>
      <c r="AO125" s="1039">
        <f t="shared" si="48"/>
        <v>0</v>
      </c>
      <c r="AP125" s="1039">
        <f t="shared" si="49"/>
        <v>0</v>
      </c>
      <c r="AQ125" s="1052">
        <f>IF(AO125&gt;0,AS9,0)</f>
        <v>0</v>
      </c>
      <c r="AR125" s="1626" t="str">
        <f>IF(TRIM(AG125)="▼ recette suivante", AG125, IF(AQ125&gt;0, IF(AT9&lt;&gt;"", AT9&amp;"-ou.or.o ❾ + or - &gt;", ""), ""))</f>
        <v/>
      </c>
      <c r="AS125" s="1629"/>
      <c r="AT125" s="1041"/>
      <c r="AU125" s="1053">
        <f t="shared" si="50"/>
        <v>0</v>
      </c>
      <c r="AV125" s="1054">
        <f>IF(AK125,IF(OR(AU125="",N(AU125)&lt;=0.000000001),"",_xlfn.XLOOKUP(AJ125,BJ15:BJ62,BN15:BN62,_xlfn.XLOOKUP(AJ125,BK15:BK62,BN15:BN62,_xlfn.XLOOKUP(AJ125,BL15:BL62,BN15:BN62,"")))),0)</f>
        <v>0</v>
      </c>
      <c r="AW125" s="1067" cm="1">
        <f t="array" ref="AW125">IF(AK125&lt;&gt;1,0,IF(OR(AU125="",N(AU125)&lt;=0.000000001),"",IF(OR(AO125="",N(AO125)&lt;=0.000000001),0,IF(ISNUMBER(AU125),IFERROR(_xlfn.LET(_xlpm.ai_test,TRIM(AJ125),_xlpm.r,IFERROR(_xlfn.XLOOKUP(_xlpm.ai_test,BJ15:BJ62,ROW(BJ15:BJ62),0,1),IFERROR(_xlfn.XLOOKUP(_xlpm.ai_test,BK15:BK62,ROW(BK15:BK62),0,1),_xlfn.XLOOKUP(_xlpm.ai_test,BL15:BL62,ROW(BL15:BL62),0,1))),_xlpm.p,_xlpm.r-MIN(ROW(BJ15:BJ62))+1,_xlpm.f,INDEX(BM15:BM62,_xlpm.p),_xlpm.u,INDEX(BN15:BN62,_xlpm.p),_xlpm.s,INDEX(BP15:BP62,_xlpm.p),_xlpm.q,N(AU125)/_xlpm.f,IF(_xlpm.q&gt;=_xlpm.s,ROUND(_xlpm.q,1)&amp;" "&amp;_xlpm.ai_test&amp;" = "&amp;ROUND(_xlpm.q*_xlpm.f,1)&amp;" "&amp;_xlpm.u,ROUND(_xlpm.q,1)&amp;" "&amp;_xlpm.ai_test)),""),""))))</f>
        <v>0</v>
      </c>
      <c r="AX125" s="1055"/>
      <c r="AY125" s="1053">
        <f t="shared" si="51"/>
        <v>0</v>
      </c>
      <c r="AZ125" s="1054" t="str">
        <f t="shared" si="52"/>
        <v/>
      </c>
      <c r="BA125" s="1056">
        <f t="shared" si="57"/>
        <v>0</v>
      </c>
      <c r="BB125" s="1057" t="str">
        <f t="shared" si="53"/>
        <v/>
      </c>
      <c r="BC125" s="1046"/>
      <c r="BD125" s="1058">
        <f t="shared" si="58"/>
        <v>0</v>
      </c>
      <c r="BE125" s="1048" t="str">
        <f t="shared" si="54"/>
        <v/>
      </c>
      <c r="BF125" s="262" t="s">
        <v>22</v>
      </c>
      <c r="BG125" s="1027">
        <f t="shared" si="55"/>
        <v>0</v>
      </c>
      <c r="BH125" s="1028">
        <f t="shared" si="56"/>
        <v>0</v>
      </c>
      <c r="BW125"/>
      <c r="BX125" s="964" t="str">
        <f t="shared" si="41"/>
        <v>►</v>
      </c>
      <c r="CD125" s="962"/>
      <c r="CE125"/>
      <c r="CF125"/>
      <c r="CG125"/>
      <c r="CH125"/>
      <c r="CI125"/>
      <c r="CJ125"/>
      <c r="CK125"/>
      <c r="CL125"/>
      <c r="CM125"/>
      <c r="CN125"/>
      <c r="CO125"/>
      <c r="CP125"/>
      <c r="CQ125"/>
      <c r="CR125"/>
      <c r="CS125"/>
      <c r="CT125"/>
      <c r="CU125"/>
      <c r="CV125"/>
      <c r="CW125"/>
      <c r="CX125"/>
      <c r="CY125"/>
      <c r="CZ125"/>
      <c r="DA125"/>
      <c r="DC125" s="3">
        <v>1</v>
      </c>
    </row>
    <row r="126" spans="1:107" s="701" customFormat="1" ht="21" customHeight="1">
      <c r="A126" s="941" t="s">
        <v>22</v>
      </c>
      <c r="B126" s="957" t="str">
        <f t="shared" si="40"/>
        <v>►</v>
      </c>
      <c r="C126" s="999" cm="1">
        <f t="array" ref="C126">SUMPRODUCT(LEN(D126:J126))</f>
        <v>0</v>
      </c>
      <c r="D126" s="201"/>
      <c r="E126" s="206"/>
      <c r="F126" s="206"/>
      <c r="G126" s="206"/>
      <c r="H126" s="206"/>
      <c r="I126" s="206"/>
      <c r="J126" s="207"/>
      <c r="K126" s="455" t="s">
        <v>22</v>
      </c>
      <c r="L126" s="115" t="s">
        <v>16</v>
      </c>
      <c r="M126" s="3141"/>
      <c r="N126" s="3142"/>
      <c r="O126" s="3141"/>
      <c r="P126" s="3143"/>
      <c r="Q126" s="3144"/>
      <c r="R126" s="3145"/>
      <c r="S126" s="3146"/>
      <c r="T126" s="3147"/>
      <c r="U126" s="3148"/>
      <c r="V126" s="3149"/>
      <c r="W126" s="2109"/>
      <c r="X126" s="3150"/>
      <c r="Y126" s="117"/>
      <c r="Z126" s="3151"/>
      <c r="AA126" s="3152"/>
      <c r="AB126" s="3153"/>
      <c r="AC126" s="3154"/>
      <c r="AD126" s="119"/>
      <c r="AE126" s="262" t="s">
        <v>22</v>
      </c>
      <c r="AF126" s="1035" t="str">
        <f t="shared" si="42"/>
        <v>►</v>
      </c>
      <c r="AG126" s="1036" t="str">
        <f t="shared" si="43"/>
        <v/>
      </c>
      <c r="AH126" s="1037" t="str">
        <f t="shared" si="44"/>
        <v/>
      </c>
      <c r="AI126" s="1036" t="str">
        <f t="shared" si="45"/>
        <v/>
      </c>
      <c r="AJ126" s="1037" t="str">
        <f t="shared" si="46"/>
        <v/>
      </c>
      <c r="AK126" s="1037">
        <f>IF(AND(L126="A",COUNTIF(BJ15:BL62,TRIM(U126))&gt;0),1,0)</f>
        <v>0</v>
      </c>
      <c r="AL126" s="1051" t="str" cm="1">
        <f t="array" ref="AL126">IF(AF126&lt;&gt;"A","",IFERROR((IFERROR(_xlfn.XLOOKUP(TRIM(SUBSTITUTE(U126,CHAR(160)," ")),BJ15:BJ62,BM15:BM62),IFERROR(_xlfn.XLOOKUP(TRIM(SUBSTITUTE(U126,CHAR(160)," ")),BK15:BK62,BM15:BM62),_xlfn.XLOOKUP(TRIM(SUBSTITUTE(U126,CHAR(160)," ")),BL15:BL62,BM15:BM62))))*T126*IF(ISBLANK(Q126),1,Q126)+IFERROR(_xlfn.XLOOKUP("RECHERCHEX",TRIM(L126:AD126),L126:AD126),0),0))</f>
        <v/>
      </c>
      <c r="AM126" s="1038">
        <f t="shared" si="47"/>
        <v>0</v>
      </c>
      <c r="AN126" s="1627" t="str">
        <f t="shared" si="59"/>
        <v/>
      </c>
      <c r="AO126" s="1039">
        <f t="shared" si="48"/>
        <v>0</v>
      </c>
      <c r="AP126" s="1039">
        <f t="shared" si="49"/>
        <v>0</v>
      </c>
      <c r="AQ126" s="1040">
        <f>IF(AO126&gt;0,AS9,0)</f>
        <v>0</v>
      </c>
      <c r="AR126" s="1628" t="str">
        <f>IF(TRIM(AG126)="▼ recette suivante", AG126, IF(AQ126&gt;0, IF(AT9&lt;&gt;"", AT9&amp;"-ou.or.o ❾ + or - &gt;", ""), ""))</f>
        <v/>
      </c>
      <c r="AS126" s="1629"/>
      <c r="AT126" s="1041"/>
      <c r="AU126" s="1042">
        <f t="shared" si="50"/>
        <v>0</v>
      </c>
      <c r="AV126" s="1043">
        <f>IF(AK126,IF(OR(AU126="",N(AU126)&lt;=0.000000001),"",_xlfn.XLOOKUP(AJ126,BJ15:BJ62,BN15:BN62,_xlfn.XLOOKUP(AJ126,BK15:BK62,BN15:BN62,_xlfn.XLOOKUP(AJ126,BL15:BL62,BN15:BN62,"")))),0)</f>
        <v>0</v>
      </c>
      <c r="AW126" s="1065" cm="1">
        <f t="array" ref="AW126">IF(AK126&lt;&gt;1,0,IF(OR(AU126="",N(AU126)&lt;=0.000000001),"",IF(OR(AO126="",N(AO126)&lt;=0.000000001),0,IF(ISNUMBER(AU126),IFERROR(_xlfn.LET(_xlpm.ai_test,TRIM(AJ126),_xlpm.r,IFERROR(_xlfn.XLOOKUP(_xlpm.ai_test,BJ15:BJ62,ROW(BJ15:BJ62),0,1),IFERROR(_xlfn.XLOOKUP(_xlpm.ai_test,BK15:BK62,ROW(BK15:BK62),0,1),_xlfn.XLOOKUP(_xlpm.ai_test,BL15:BL62,ROW(BL15:BL62),0,1))),_xlpm.p,_xlpm.r-MIN(ROW(BJ15:BJ62))+1,_xlpm.f,INDEX(BM15:BM62,_xlpm.p),_xlpm.u,INDEX(BN15:BN62,_xlpm.p),_xlpm.s,INDEX(BP15:BP62,_xlpm.p),_xlpm.q,N(AU126)/_xlpm.f,IF(_xlpm.q&gt;=_xlpm.s,ROUND(_xlpm.q,1)&amp;" "&amp;_xlpm.ai_test&amp;" = "&amp;ROUND(_xlpm.q*_xlpm.f,1)&amp;" "&amp;_xlpm.u,ROUND(_xlpm.q,1)&amp;" "&amp;_xlpm.ai_test)),""),""))))</f>
        <v>0</v>
      </c>
      <c r="AX126" s="1055"/>
      <c r="AY126" s="1042">
        <f t="shared" si="51"/>
        <v>0</v>
      </c>
      <c r="AZ126" s="1043" t="str">
        <f t="shared" si="52"/>
        <v/>
      </c>
      <c r="BA126" s="1044">
        <f t="shared" si="57"/>
        <v>0</v>
      </c>
      <c r="BB126" s="1045" t="str">
        <f t="shared" si="53"/>
        <v/>
      </c>
      <c r="BC126" s="1046"/>
      <c r="BD126" s="1047">
        <f t="shared" si="58"/>
        <v>0</v>
      </c>
      <c r="BE126" s="1048" t="str">
        <f t="shared" si="54"/>
        <v/>
      </c>
      <c r="BF126" s="262" t="s">
        <v>22</v>
      </c>
      <c r="BG126" s="1027">
        <f t="shared" si="55"/>
        <v>0</v>
      </c>
      <c r="BH126" s="1028">
        <f t="shared" si="56"/>
        <v>0</v>
      </c>
      <c r="BW126"/>
      <c r="BX126" s="964" t="str">
        <f t="shared" si="41"/>
        <v>►</v>
      </c>
      <c r="CD126" s="962"/>
      <c r="CE126"/>
      <c r="CF126"/>
      <c r="CG126"/>
      <c r="CH126"/>
      <c r="CI126"/>
      <c r="CJ126"/>
      <c r="CK126"/>
      <c r="CL126"/>
      <c r="CM126"/>
      <c r="CN126"/>
      <c r="CO126"/>
      <c r="CP126"/>
      <c r="CQ126"/>
      <c r="CR126"/>
      <c r="CS126"/>
      <c r="CT126"/>
      <c r="CU126"/>
      <c r="CV126"/>
      <c r="CW126"/>
      <c r="CX126"/>
      <c r="CY126"/>
      <c r="CZ126"/>
      <c r="DA126"/>
      <c r="DC126" s="3">
        <v>1</v>
      </c>
    </row>
    <row r="127" spans="1:107" s="701" customFormat="1" ht="21" customHeight="1">
      <c r="A127" s="941" t="s">
        <v>22</v>
      </c>
      <c r="B127" s="957" t="str">
        <f t="shared" si="40"/>
        <v>►</v>
      </c>
      <c r="C127" s="999" cm="1">
        <f t="array" ref="C127">SUMPRODUCT(LEN(D127:J127))</f>
        <v>0</v>
      </c>
      <c r="D127" s="201"/>
      <c r="E127" s="206"/>
      <c r="F127" s="206"/>
      <c r="G127" s="206"/>
      <c r="H127" s="206"/>
      <c r="I127" s="206"/>
      <c r="J127" s="207"/>
      <c r="K127" s="455" t="s">
        <v>22</v>
      </c>
      <c r="L127" s="115" t="s">
        <v>16</v>
      </c>
      <c r="M127" s="3141"/>
      <c r="N127" s="3142"/>
      <c r="O127" s="3141"/>
      <c r="P127" s="3143"/>
      <c r="Q127" s="3144"/>
      <c r="R127" s="3145"/>
      <c r="S127" s="3146"/>
      <c r="T127" s="3147"/>
      <c r="U127" s="3148"/>
      <c r="V127" s="3149"/>
      <c r="W127" s="2109"/>
      <c r="X127" s="3150"/>
      <c r="Y127" s="117"/>
      <c r="Z127" s="3151"/>
      <c r="AA127" s="3152"/>
      <c r="AB127" s="3153"/>
      <c r="AC127" s="3154"/>
      <c r="AD127" s="119"/>
      <c r="AE127" s="262" t="s">
        <v>22</v>
      </c>
      <c r="AF127" s="1035" t="str">
        <f t="shared" si="42"/>
        <v>►</v>
      </c>
      <c r="AG127" s="1036" t="str">
        <f t="shared" si="43"/>
        <v/>
      </c>
      <c r="AH127" s="1037" t="str">
        <f t="shared" si="44"/>
        <v/>
      </c>
      <c r="AI127" s="1036" t="str">
        <f t="shared" si="45"/>
        <v/>
      </c>
      <c r="AJ127" s="1037" t="str">
        <f t="shared" si="46"/>
        <v/>
      </c>
      <c r="AK127" s="1037">
        <f>IF(AND(L127="A",COUNTIF(BJ15:BL62,TRIM(U127))&gt;0),1,0)</f>
        <v>0</v>
      </c>
      <c r="AL127" s="1051" t="str" cm="1">
        <f t="array" ref="AL127">IF(AF127&lt;&gt;"A","",IFERROR((IFERROR(_xlfn.XLOOKUP(TRIM(SUBSTITUTE(U127,CHAR(160)," ")),BJ15:BJ62,BM15:BM62),IFERROR(_xlfn.XLOOKUP(TRIM(SUBSTITUTE(U127,CHAR(160)," ")),BK15:BK62,BM15:BM62),_xlfn.XLOOKUP(TRIM(SUBSTITUTE(U127,CHAR(160)," ")),BL15:BL62,BM15:BM62))))*T127*IF(ISBLANK(Q127),1,Q127)+IFERROR(_xlfn.XLOOKUP("RECHERCHEX",TRIM(L127:AD127),L127:AD127),0),0))</f>
        <v/>
      </c>
      <c r="AM127" s="1038">
        <f t="shared" si="47"/>
        <v>0</v>
      </c>
      <c r="AN127" s="1627" t="str">
        <f t="shared" si="59"/>
        <v/>
      </c>
      <c r="AO127" s="1039">
        <f t="shared" si="48"/>
        <v>0</v>
      </c>
      <c r="AP127" s="1039">
        <f t="shared" si="49"/>
        <v>0</v>
      </c>
      <c r="AQ127" s="1052">
        <f>IF(AO127&gt;0,AS9,0)</f>
        <v>0</v>
      </c>
      <c r="AR127" s="1626" t="str">
        <f>IF(TRIM(AG127)="▼ recette suivante", AG127, IF(AQ127&gt;0, IF(AT9&lt;&gt;"", AT9&amp;"-ou.or.o ❾ + or - &gt;", ""), ""))</f>
        <v/>
      </c>
      <c r="AS127" s="1629"/>
      <c r="AT127" s="1041"/>
      <c r="AU127" s="1053">
        <f t="shared" si="50"/>
        <v>0</v>
      </c>
      <c r="AV127" s="1054">
        <f>IF(AK127,IF(OR(AU127="",N(AU127)&lt;=0.000000001),"",_xlfn.XLOOKUP(AJ127,BJ15:BJ62,BN15:BN62,_xlfn.XLOOKUP(AJ127,BK15:BK62,BN15:BN62,_xlfn.XLOOKUP(AJ127,BL15:BL62,BN15:BN62,"")))),0)</f>
        <v>0</v>
      </c>
      <c r="AW127" s="1067" cm="1">
        <f t="array" ref="AW127">IF(AK127&lt;&gt;1,0,IF(OR(AU127="",N(AU127)&lt;=0.000000001),"",IF(OR(AO127="",N(AO127)&lt;=0.000000001),0,IF(ISNUMBER(AU127),IFERROR(_xlfn.LET(_xlpm.ai_test,TRIM(AJ127),_xlpm.r,IFERROR(_xlfn.XLOOKUP(_xlpm.ai_test,BJ15:BJ62,ROW(BJ15:BJ62),0,1),IFERROR(_xlfn.XLOOKUP(_xlpm.ai_test,BK15:BK62,ROW(BK15:BK62),0,1),_xlfn.XLOOKUP(_xlpm.ai_test,BL15:BL62,ROW(BL15:BL62),0,1))),_xlpm.p,_xlpm.r-MIN(ROW(BJ15:BJ62))+1,_xlpm.f,INDEX(BM15:BM62,_xlpm.p),_xlpm.u,INDEX(BN15:BN62,_xlpm.p),_xlpm.s,INDEX(BP15:BP62,_xlpm.p),_xlpm.q,N(AU127)/_xlpm.f,IF(_xlpm.q&gt;=_xlpm.s,ROUND(_xlpm.q,1)&amp;" "&amp;_xlpm.ai_test&amp;" = "&amp;ROUND(_xlpm.q*_xlpm.f,1)&amp;" "&amp;_xlpm.u,ROUND(_xlpm.q,1)&amp;" "&amp;_xlpm.ai_test)),""),""))))</f>
        <v>0</v>
      </c>
      <c r="AX127" s="1055"/>
      <c r="AY127" s="1053">
        <f t="shared" si="51"/>
        <v>0</v>
      </c>
      <c r="AZ127" s="1054" t="str">
        <f t="shared" si="52"/>
        <v/>
      </c>
      <c r="BA127" s="1056">
        <f t="shared" si="57"/>
        <v>0</v>
      </c>
      <c r="BB127" s="1057" t="str">
        <f t="shared" si="53"/>
        <v/>
      </c>
      <c r="BC127" s="1046"/>
      <c r="BD127" s="1058">
        <f t="shared" si="58"/>
        <v>0</v>
      </c>
      <c r="BE127" s="1048" t="str">
        <f t="shared" si="54"/>
        <v/>
      </c>
      <c r="BF127" s="262" t="s">
        <v>22</v>
      </c>
      <c r="BG127" s="1027">
        <f t="shared" si="55"/>
        <v>0</v>
      </c>
      <c r="BH127" s="1028">
        <f t="shared" si="56"/>
        <v>0</v>
      </c>
      <c r="BR127"/>
      <c r="BS127"/>
      <c r="BT127"/>
      <c r="BU127"/>
      <c r="BV127"/>
      <c r="BW127"/>
      <c r="BX127" s="964" t="str">
        <f t="shared" si="41"/>
        <v>►</v>
      </c>
      <c r="CD127" s="962"/>
      <c r="DC127" s="3">
        <v>1</v>
      </c>
    </row>
    <row r="128" spans="1:107" s="701" customFormat="1" ht="21" customHeight="1">
      <c r="A128" s="941" t="s">
        <v>22</v>
      </c>
      <c r="B128" s="957" t="str">
        <f t="shared" si="40"/>
        <v>►</v>
      </c>
      <c r="C128" s="999" cm="1">
        <f t="array" ref="C128">SUMPRODUCT(LEN(D128:J128))</f>
        <v>0</v>
      </c>
      <c r="D128" s="201"/>
      <c r="E128" s="206"/>
      <c r="F128" s="206"/>
      <c r="G128" s="206"/>
      <c r="H128" s="206"/>
      <c r="I128" s="206"/>
      <c r="J128" s="207"/>
      <c r="K128" s="455" t="s">
        <v>22</v>
      </c>
      <c r="L128" s="115" t="s">
        <v>16</v>
      </c>
      <c r="M128" s="3141"/>
      <c r="N128" s="3142"/>
      <c r="O128" s="3141"/>
      <c r="P128" s="3143"/>
      <c r="Q128" s="3144"/>
      <c r="R128" s="3145"/>
      <c r="S128" s="3146"/>
      <c r="T128" s="3147"/>
      <c r="U128" s="3148"/>
      <c r="V128" s="3149"/>
      <c r="W128" s="2109"/>
      <c r="X128" s="3150"/>
      <c r="Y128" s="117"/>
      <c r="Z128" s="3151"/>
      <c r="AA128" s="3152"/>
      <c r="AB128" s="3153"/>
      <c r="AC128" s="3154"/>
      <c r="AD128" s="119"/>
      <c r="AE128" s="262" t="s">
        <v>22</v>
      </c>
      <c r="AF128" s="1035" t="str">
        <f t="shared" si="42"/>
        <v>►</v>
      </c>
      <c r="AG128" s="1036" t="str">
        <f t="shared" si="43"/>
        <v/>
      </c>
      <c r="AH128" s="1037" t="str">
        <f t="shared" si="44"/>
        <v/>
      </c>
      <c r="AI128" s="1036" t="str">
        <f t="shared" si="45"/>
        <v/>
      </c>
      <c r="AJ128" s="1037" t="str">
        <f t="shared" si="46"/>
        <v/>
      </c>
      <c r="AK128" s="1037">
        <f>IF(AND(L128="A",COUNTIF(BJ15:BL62,TRIM(U128))&gt;0),1,0)</f>
        <v>0</v>
      </c>
      <c r="AL128" s="1051" t="str" cm="1">
        <f t="array" ref="AL128">IF(AF128&lt;&gt;"A","",IFERROR((IFERROR(_xlfn.XLOOKUP(TRIM(SUBSTITUTE(U128,CHAR(160)," ")),BJ15:BJ62,BM15:BM62),IFERROR(_xlfn.XLOOKUP(TRIM(SUBSTITUTE(U128,CHAR(160)," ")),BK15:BK62,BM15:BM62),_xlfn.XLOOKUP(TRIM(SUBSTITUTE(U128,CHAR(160)," ")),BL15:BL62,BM15:BM62))))*T128*IF(ISBLANK(Q128),1,Q128)+IFERROR(_xlfn.XLOOKUP("RECHERCHEX",TRIM(L128:AD128),L128:AD128),0),0))</f>
        <v/>
      </c>
      <c r="AM128" s="1038">
        <f t="shared" si="47"/>
        <v>0</v>
      </c>
      <c r="AN128" s="1627" t="str">
        <f t="shared" si="59"/>
        <v/>
      </c>
      <c r="AO128" s="1039">
        <f t="shared" si="48"/>
        <v>0</v>
      </c>
      <c r="AP128" s="1039">
        <f t="shared" si="49"/>
        <v>0</v>
      </c>
      <c r="AQ128" s="1040">
        <f>IF(AO128&gt;0,AS9,0)</f>
        <v>0</v>
      </c>
      <c r="AR128" s="1628" t="str">
        <f>IF(TRIM(AG128)="▼ recette suivante", AG128, IF(AQ128&gt;0, IF(AT9&lt;&gt;"", AT9&amp;"-ou.or.o ❾ + or - &gt;", ""), ""))</f>
        <v/>
      </c>
      <c r="AS128" s="1629"/>
      <c r="AT128" s="1041"/>
      <c r="AU128" s="1042">
        <f t="shared" si="50"/>
        <v>0</v>
      </c>
      <c r="AV128" s="1043">
        <f>IF(AK128,IF(OR(AU128="",N(AU128)&lt;=0.000000001),"",_xlfn.XLOOKUP(AJ128,BJ15:BJ62,BN15:BN62,_xlfn.XLOOKUP(AJ128,BK15:BK62,BN15:BN62,_xlfn.XLOOKUP(AJ128,BL15:BL62,BN15:BN62,"")))),0)</f>
        <v>0</v>
      </c>
      <c r="AW128" s="1065" cm="1">
        <f t="array" ref="AW128">IF(AK128&lt;&gt;1,0,IF(OR(AU128="",N(AU128)&lt;=0.000000001),"",IF(OR(AO128="",N(AO128)&lt;=0.000000001),0,IF(ISNUMBER(AU128),IFERROR(_xlfn.LET(_xlpm.ai_test,TRIM(AJ128),_xlpm.r,IFERROR(_xlfn.XLOOKUP(_xlpm.ai_test,BJ15:BJ62,ROW(BJ15:BJ62),0,1),IFERROR(_xlfn.XLOOKUP(_xlpm.ai_test,BK15:BK62,ROW(BK15:BK62),0,1),_xlfn.XLOOKUP(_xlpm.ai_test,BL15:BL62,ROW(BL15:BL62),0,1))),_xlpm.p,_xlpm.r-MIN(ROW(BJ15:BJ62))+1,_xlpm.f,INDEX(BM15:BM62,_xlpm.p),_xlpm.u,INDEX(BN15:BN62,_xlpm.p),_xlpm.s,INDEX(BP15:BP62,_xlpm.p),_xlpm.q,N(AU128)/_xlpm.f,IF(_xlpm.q&gt;=_xlpm.s,ROUND(_xlpm.q,1)&amp;" "&amp;_xlpm.ai_test&amp;" = "&amp;ROUND(_xlpm.q*_xlpm.f,1)&amp;" "&amp;_xlpm.u,ROUND(_xlpm.q,1)&amp;" "&amp;_xlpm.ai_test)),""),""))))</f>
        <v>0</v>
      </c>
      <c r="AX128" s="1055"/>
      <c r="AY128" s="1042">
        <f t="shared" si="51"/>
        <v>0</v>
      </c>
      <c r="AZ128" s="1043" t="str">
        <f t="shared" si="52"/>
        <v/>
      </c>
      <c r="BA128" s="1044">
        <f t="shared" si="57"/>
        <v>0</v>
      </c>
      <c r="BB128" s="1045" t="str">
        <f t="shared" si="53"/>
        <v/>
      </c>
      <c r="BC128" s="1046"/>
      <c r="BD128" s="1047">
        <f t="shared" si="58"/>
        <v>0</v>
      </c>
      <c r="BE128" s="1048" t="str">
        <f t="shared" si="54"/>
        <v/>
      </c>
      <c r="BF128" s="262" t="s">
        <v>22</v>
      </c>
      <c r="BG128" s="1027">
        <f t="shared" si="55"/>
        <v>0</v>
      </c>
      <c r="BH128" s="1028">
        <f t="shared" si="56"/>
        <v>0</v>
      </c>
      <c r="BI128"/>
      <c r="BR128"/>
      <c r="BS128"/>
      <c r="BT128"/>
      <c r="BU128"/>
      <c r="BV128"/>
      <c r="BW128"/>
      <c r="BX128" s="964" t="str">
        <f t="shared" si="41"/>
        <v>►</v>
      </c>
      <c r="CD128" s="962"/>
      <c r="DC128" s="3">
        <v>1</v>
      </c>
    </row>
    <row r="129" spans="1:107" s="701" customFormat="1" ht="21" customHeight="1">
      <c r="A129" s="941" t="s">
        <v>22</v>
      </c>
      <c r="B129" s="957" t="str">
        <f t="shared" si="40"/>
        <v>►</v>
      </c>
      <c r="C129" s="999" cm="1">
        <f t="array" ref="C129">SUMPRODUCT(LEN(D129:J129))</f>
        <v>0</v>
      </c>
      <c r="D129" s="201"/>
      <c r="E129" s="206"/>
      <c r="F129" s="206"/>
      <c r="G129" s="206"/>
      <c r="H129" s="206"/>
      <c r="I129" s="206"/>
      <c r="J129" s="207"/>
      <c r="K129" s="455" t="s">
        <v>22</v>
      </c>
      <c r="L129" s="115" t="s">
        <v>16</v>
      </c>
      <c r="M129" s="3141"/>
      <c r="N129" s="3142"/>
      <c r="O129" s="3141"/>
      <c r="P129" s="3143"/>
      <c r="Q129" s="3144"/>
      <c r="R129" s="3145"/>
      <c r="S129" s="3146"/>
      <c r="T129" s="3147"/>
      <c r="U129" s="3148"/>
      <c r="V129" s="3149"/>
      <c r="W129" s="2109"/>
      <c r="X129" s="3150"/>
      <c r="Y129" s="117"/>
      <c r="Z129" s="3151"/>
      <c r="AA129" s="3152"/>
      <c r="AB129" s="3153"/>
      <c r="AC129" s="3154"/>
      <c r="AD129" s="119"/>
      <c r="AE129" s="262" t="s">
        <v>22</v>
      </c>
      <c r="AF129" s="1035" t="str">
        <f t="shared" si="42"/>
        <v>►</v>
      </c>
      <c r="AG129" s="1036" t="str">
        <f t="shared" si="43"/>
        <v/>
      </c>
      <c r="AH129" s="1037" t="str">
        <f t="shared" si="44"/>
        <v/>
      </c>
      <c r="AI129" s="1036" t="str">
        <f t="shared" si="45"/>
        <v/>
      </c>
      <c r="AJ129" s="1037" t="str">
        <f t="shared" si="46"/>
        <v/>
      </c>
      <c r="AK129" s="1037">
        <f>IF(AND(L129="A",COUNTIF(BJ15:BL62,TRIM(U129))&gt;0),1,0)</f>
        <v>0</v>
      </c>
      <c r="AL129" s="1051" t="str" cm="1">
        <f t="array" ref="AL129">IF(AF129&lt;&gt;"A","",IFERROR((IFERROR(_xlfn.XLOOKUP(TRIM(SUBSTITUTE(U129,CHAR(160)," ")),BJ15:BJ62,BM15:BM62),IFERROR(_xlfn.XLOOKUP(TRIM(SUBSTITUTE(U129,CHAR(160)," ")),BK15:BK62,BM15:BM62),_xlfn.XLOOKUP(TRIM(SUBSTITUTE(U129,CHAR(160)," ")),BL15:BL62,BM15:BM62))))*T129*IF(ISBLANK(Q129),1,Q129)+IFERROR(_xlfn.XLOOKUP("RECHERCHEX",TRIM(L129:AD129),L129:AD129),0),0))</f>
        <v/>
      </c>
      <c r="AM129" s="1038">
        <f t="shared" si="47"/>
        <v>0</v>
      </c>
      <c r="AN129" s="1627" t="str">
        <f t="shared" si="59"/>
        <v/>
      </c>
      <c r="AO129" s="1039">
        <f t="shared" si="48"/>
        <v>0</v>
      </c>
      <c r="AP129" s="1039">
        <f t="shared" si="49"/>
        <v>0</v>
      </c>
      <c r="AQ129" s="1052">
        <f>IF(AO129&gt;0,AS9,0)</f>
        <v>0</v>
      </c>
      <c r="AR129" s="1626" t="str">
        <f>IF(TRIM(AG129)="▼ recette suivante", AG129, IF(AQ129&gt;0, IF(AT9&lt;&gt;"", AT9&amp;"-ou.or.o ❾ + or - &gt;", ""), ""))</f>
        <v/>
      </c>
      <c r="AS129" s="1629"/>
      <c r="AT129" s="1041"/>
      <c r="AU129" s="1053">
        <f t="shared" si="50"/>
        <v>0</v>
      </c>
      <c r="AV129" s="1054">
        <f>IF(AK129,IF(OR(AU129="",N(AU129)&lt;=0.000000001),"",_xlfn.XLOOKUP(AJ129,BJ15:BJ62,BN15:BN62,_xlfn.XLOOKUP(AJ129,BK15:BK62,BN15:BN62,_xlfn.XLOOKUP(AJ129,BL15:BL62,BN15:BN62,"")))),0)</f>
        <v>0</v>
      </c>
      <c r="AW129" s="1067" cm="1">
        <f t="array" ref="AW129">IF(AK129&lt;&gt;1,0,IF(OR(AU129="",N(AU129)&lt;=0.000000001),"",IF(OR(AO129="",N(AO129)&lt;=0.000000001),0,IF(ISNUMBER(AU129),IFERROR(_xlfn.LET(_xlpm.ai_test,TRIM(AJ129),_xlpm.r,IFERROR(_xlfn.XLOOKUP(_xlpm.ai_test,BJ15:BJ62,ROW(BJ15:BJ62),0,1),IFERROR(_xlfn.XLOOKUP(_xlpm.ai_test,BK15:BK62,ROW(BK15:BK62),0,1),_xlfn.XLOOKUP(_xlpm.ai_test,BL15:BL62,ROW(BL15:BL62),0,1))),_xlpm.p,_xlpm.r-MIN(ROW(BJ15:BJ62))+1,_xlpm.f,INDEX(BM15:BM62,_xlpm.p),_xlpm.u,INDEX(BN15:BN62,_xlpm.p),_xlpm.s,INDEX(BP15:BP62,_xlpm.p),_xlpm.q,N(AU129)/_xlpm.f,IF(_xlpm.q&gt;=_xlpm.s,ROUND(_xlpm.q,1)&amp;" "&amp;_xlpm.ai_test&amp;" = "&amp;ROUND(_xlpm.q*_xlpm.f,1)&amp;" "&amp;_xlpm.u,ROUND(_xlpm.q,1)&amp;" "&amp;_xlpm.ai_test)),""),""))))</f>
        <v>0</v>
      </c>
      <c r="AX129" s="1055"/>
      <c r="AY129" s="1053">
        <f t="shared" si="51"/>
        <v>0</v>
      </c>
      <c r="AZ129" s="1054" t="str">
        <f t="shared" si="52"/>
        <v/>
      </c>
      <c r="BA129" s="1056">
        <f t="shared" si="57"/>
        <v>0</v>
      </c>
      <c r="BB129" s="1057" t="str">
        <f t="shared" si="53"/>
        <v/>
      </c>
      <c r="BC129" s="1046"/>
      <c r="BD129" s="1058">
        <f t="shared" si="58"/>
        <v>0</v>
      </c>
      <c r="BE129" s="1048" t="str">
        <f t="shared" si="54"/>
        <v/>
      </c>
      <c r="BF129" s="262" t="s">
        <v>22</v>
      </c>
      <c r="BG129" s="1027">
        <f t="shared" si="55"/>
        <v>0</v>
      </c>
      <c r="BH129" s="1028">
        <f t="shared" si="56"/>
        <v>0</v>
      </c>
      <c r="BI129"/>
      <c r="BR129"/>
      <c r="BS129"/>
      <c r="BT129"/>
      <c r="BU129"/>
      <c r="BV129"/>
      <c r="BW129"/>
      <c r="BX129" s="964" t="str">
        <f t="shared" si="41"/>
        <v>►</v>
      </c>
      <c r="CD129" s="962"/>
      <c r="DC129" s="3">
        <v>1</v>
      </c>
    </row>
    <row r="130" spans="1:107" s="701" customFormat="1" ht="21" customHeight="1">
      <c r="A130" s="941" t="s">
        <v>22</v>
      </c>
      <c r="B130" s="957" t="str">
        <f t="shared" si="40"/>
        <v>►</v>
      </c>
      <c r="C130" s="999" cm="1">
        <f t="array" ref="C130">SUMPRODUCT(LEN(D130:J130))</f>
        <v>0</v>
      </c>
      <c r="D130" s="201"/>
      <c r="E130" s="206"/>
      <c r="F130" s="206"/>
      <c r="G130" s="206"/>
      <c r="H130" s="206"/>
      <c r="I130" s="206"/>
      <c r="J130" s="207"/>
      <c r="K130" s="455" t="s">
        <v>22</v>
      </c>
      <c r="L130" s="115" t="s">
        <v>16</v>
      </c>
      <c r="M130" s="3141"/>
      <c r="N130" s="3142"/>
      <c r="O130" s="3141"/>
      <c r="P130" s="3143"/>
      <c r="Q130" s="3144"/>
      <c r="R130" s="3145"/>
      <c r="S130" s="3146"/>
      <c r="T130" s="3147"/>
      <c r="U130" s="3148"/>
      <c r="V130" s="3149"/>
      <c r="W130" s="2109"/>
      <c r="X130" s="3150"/>
      <c r="Y130" s="117"/>
      <c r="Z130" s="3151"/>
      <c r="AA130" s="3152"/>
      <c r="AB130" s="3153"/>
      <c r="AC130" s="3154"/>
      <c r="AD130" s="119"/>
      <c r="AE130" s="262" t="s">
        <v>22</v>
      </c>
      <c r="AF130" s="1035" t="str">
        <f t="shared" si="42"/>
        <v>►</v>
      </c>
      <c r="AG130" s="1036" t="str">
        <f t="shared" si="43"/>
        <v/>
      </c>
      <c r="AH130" s="1037" t="str">
        <f t="shared" si="44"/>
        <v/>
      </c>
      <c r="AI130" s="1036" t="str">
        <f t="shared" si="45"/>
        <v/>
      </c>
      <c r="AJ130" s="1037" t="str">
        <f t="shared" si="46"/>
        <v/>
      </c>
      <c r="AK130" s="1037">
        <f>IF(AND(L130="A",COUNTIF(BJ15:BL62,TRIM(U130))&gt;0),1,0)</f>
        <v>0</v>
      </c>
      <c r="AL130" s="1051" t="str" cm="1">
        <f t="array" ref="AL130">IF(AF130&lt;&gt;"A","",IFERROR((IFERROR(_xlfn.XLOOKUP(TRIM(SUBSTITUTE(U130,CHAR(160)," ")),BJ15:BJ62,BM15:BM62),IFERROR(_xlfn.XLOOKUP(TRIM(SUBSTITUTE(U130,CHAR(160)," ")),BK15:BK62,BM15:BM62),_xlfn.XLOOKUP(TRIM(SUBSTITUTE(U130,CHAR(160)," ")),BL15:BL62,BM15:BM62))))*T130*IF(ISBLANK(Q130),1,Q130)+IFERROR(_xlfn.XLOOKUP("RECHERCHEX",TRIM(L130:AD130),L130:AD130),0),0))</f>
        <v/>
      </c>
      <c r="AM130" s="1038">
        <f t="shared" si="47"/>
        <v>0</v>
      </c>
      <c r="AN130" s="1627" t="str">
        <f t="shared" si="59"/>
        <v/>
      </c>
      <c r="AO130" s="1039">
        <f t="shared" si="48"/>
        <v>0</v>
      </c>
      <c r="AP130" s="1039">
        <f t="shared" si="49"/>
        <v>0</v>
      </c>
      <c r="AQ130" s="1040">
        <f>IF(AO130&gt;0,AS9,0)</f>
        <v>0</v>
      </c>
      <c r="AR130" s="1628" t="str">
        <f>IF(TRIM(AG130)="▼ recette suivante", AG130, IF(AQ130&gt;0, IF(AT9&lt;&gt;"", AT9&amp;"-ou.or.o ❾ + or - &gt;", ""), ""))</f>
        <v/>
      </c>
      <c r="AS130" s="1629"/>
      <c r="AT130" s="1041"/>
      <c r="AU130" s="1042">
        <f t="shared" si="50"/>
        <v>0</v>
      </c>
      <c r="AV130" s="1043">
        <f>IF(AK130,IF(OR(AU130="",N(AU130)&lt;=0.000000001),"",_xlfn.XLOOKUP(AJ130,BJ15:BJ62,BN15:BN62,_xlfn.XLOOKUP(AJ130,BK15:BK62,BN15:BN62,_xlfn.XLOOKUP(AJ130,BL15:BL62,BN15:BN62,"")))),0)</f>
        <v>0</v>
      </c>
      <c r="AW130" s="1065" cm="1">
        <f t="array" ref="AW130">IF(AK130&lt;&gt;1,0,IF(OR(AU130="",N(AU130)&lt;=0.000000001),"",IF(OR(AO130="",N(AO130)&lt;=0.000000001),0,IF(ISNUMBER(AU130),IFERROR(_xlfn.LET(_xlpm.ai_test,TRIM(AJ130),_xlpm.r,IFERROR(_xlfn.XLOOKUP(_xlpm.ai_test,BJ15:BJ62,ROW(BJ15:BJ62),0,1),IFERROR(_xlfn.XLOOKUP(_xlpm.ai_test,BK15:BK62,ROW(BK15:BK62),0,1),_xlfn.XLOOKUP(_xlpm.ai_test,BL15:BL62,ROW(BL15:BL62),0,1))),_xlpm.p,_xlpm.r-MIN(ROW(BJ15:BJ62))+1,_xlpm.f,INDEX(BM15:BM62,_xlpm.p),_xlpm.u,INDEX(BN15:BN62,_xlpm.p),_xlpm.s,INDEX(BP15:BP62,_xlpm.p),_xlpm.q,N(AU130)/_xlpm.f,IF(_xlpm.q&gt;=_xlpm.s,ROUND(_xlpm.q,1)&amp;" "&amp;_xlpm.ai_test&amp;" = "&amp;ROUND(_xlpm.q*_xlpm.f,1)&amp;" "&amp;_xlpm.u,ROUND(_xlpm.q,1)&amp;" "&amp;_xlpm.ai_test)),""),""))))</f>
        <v>0</v>
      </c>
      <c r="AX130" s="1055"/>
      <c r="AY130" s="1042">
        <f t="shared" si="51"/>
        <v>0</v>
      </c>
      <c r="AZ130" s="1043" t="str">
        <f t="shared" si="52"/>
        <v/>
      </c>
      <c r="BA130" s="1044">
        <f t="shared" si="57"/>
        <v>0</v>
      </c>
      <c r="BB130" s="1045" t="str">
        <f t="shared" si="53"/>
        <v/>
      </c>
      <c r="BC130" s="1046"/>
      <c r="BD130" s="1047">
        <f t="shared" si="58"/>
        <v>0</v>
      </c>
      <c r="BE130" s="1048" t="str">
        <f t="shared" si="54"/>
        <v/>
      </c>
      <c r="BF130" s="262" t="s">
        <v>22</v>
      </c>
      <c r="BG130" s="1027">
        <f t="shared" si="55"/>
        <v>0</v>
      </c>
      <c r="BH130" s="1028">
        <f t="shared" si="56"/>
        <v>0</v>
      </c>
      <c r="BI130"/>
      <c r="BR130"/>
      <c r="BS130"/>
      <c r="BT130"/>
      <c r="BU130"/>
      <c r="BV130"/>
      <c r="BW130"/>
      <c r="BX130" s="964" t="str">
        <f t="shared" si="41"/>
        <v>►</v>
      </c>
      <c r="CD130" s="962"/>
      <c r="DC130" s="3">
        <v>1</v>
      </c>
    </row>
    <row r="131" spans="1:107" s="701" customFormat="1" ht="21" customHeight="1">
      <c r="A131" s="941" t="s">
        <v>22</v>
      </c>
      <c r="B131" s="957" t="str">
        <f t="shared" si="40"/>
        <v>►</v>
      </c>
      <c r="C131" s="999" cm="1">
        <f t="array" ref="C131">SUMPRODUCT(LEN(D131:J131))</f>
        <v>0</v>
      </c>
      <c r="D131" s="201"/>
      <c r="E131" s="206"/>
      <c r="F131" s="206"/>
      <c r="G131" s="206"/>
      <c r="H131" s="206"/>
      <c r="I131" s="206"/>
      <c r="J131" s="207"/>
      <c r="K131" s="455" t="s">
        <v>22</v>
      </c>
      <c r="L131" s="115" t="s">
        <v>16</v>
      </c>
      <c r="M131" s="3141"/>
      <c r="N131" s="3142"/>
      <c r="O131" s="3141"/>
      <c r="P131" s="3143"/>
      <c r="Q131" s="3144"/>
      <c r="R131" s="3145"/>
      <c r="S131" s="3146"/>
      <c r="T131" s="3147"/>
      <c r="U131" s="3148"/>
      <c r="V131" s="3149"/>
      <c r="W131" s="2109"/>
      <c r="X131" s="3150"/>
      <c r="Y131" s="117"/>
      <c r="Z131" s="3151"/>
      <c r="AA131" s="3152"/>
      <c r="AB131" s="3153"/>
      <c r="AC131" s="3154"/>
      <c r="AD131" s="119"/>
      <c r="AE131" s="262" t="s">
        <v>22</v>
      </c>
      <c r="AF131" s="1035" t="str">
        <f t="shared" si="42"/>
        <v>►</v>
      </c>
      <c r="AG131" s="1036" t="str">
        <f t="shared" si="43"/>
        <v/>
      </c>
      <c r="AH131" s="1037" t="str">
        <f t="shared" si="44"/>
        <v/>
      </c>
      <c r="AI131" s="1036" t="str">
        <f t="shared" si="45"/>
        <v/>
      </c>
      <c r="AJ131" s="1037" t="str">
        <f t="shared" si="46"/>
        <v/>
      </c>
      <c r="AK131" s="1037">
        <f>IF(AND(L131="A",COUNTIF(BJ15:BL62,TRIM(U131))&gt;0),1,0)</f>
        <v>0</v>
      </c>
      <c r="AL131" s="1051" t="str" cm="1">
        <f t="array" ref="AL131">IF(AF131&lt;&gt;"A","",IFERROR((IFERROR(_xlfn.XLOOKUP(TRIM(SUBSTITUTE(U131,CHAR(160)," ")),BJ15:BJ62,BM15:BM62),IFERROR(_xlfn.XLOOKUP(TRIM(SUBSTITUTE(U131,CHAR(160)," ")),BK15:BK62,BM15:BM62),_xlfn.XLOOKUP(TRIM(SUBSTITUTE(U131,CHAR(160)," ")),BL15:BL62,BM15:BM62))))*T131*IF(ISBLANK(Q131),1,Q131)+IFERROR(_xlfn.XLOOKUP("RECHERCHEX",TRIM(L131:AD131),L131:AD131),0),0))</f>
        <v/>
      </c>
      <c r="AM131" s="1038">
        <f t="shared" si="47"/>
        <v>0</v>
      </c>
      <c r="AN131" s="1627" t="str">
        <f t="shared" si="59"/>
        <v/>
      </c>
      <c r="AO131" s="1039">
        <f t="shared" si="48"/>
        <v>0</v>
      </c>
      <c r="AP131" s="1039">
        <f t="shared" si="49"/>
        <v>0</v>
      </c>
      <c r="AQ131" s="1052">
        <f>IF(AO131&gt;0,AS9,0)</f>
        <v>0</v>
      </c>
      <c r="AR131" s="1626" t="str">
        <f>IF(TRIM(AG131)="▼ recette suivante", AG131, IF(AQ131&gt;0, IF(AT9&lt;&gt;"", AT9&amp;"-ou.or.o ❾ + or - &gt;", ""), ""))</f>
        <v/>
      </c>
      <c r="AS131" s="1629"/>
      <c r="AT131" s="1041"/>
      <c r="AU131" s="1053">
        <f t="shared" si="50"/>
        <v>0</v>
      </c>
      <c r="AV131" s="1054">
        <f>IF(AK131,IF(OR(AU131="",N(AU131)&lt;=0.000000001),"",_xlfn.XLOOKUP(AJ131,BJ15:BJ62,BN15:BN62,_xlfn.XLOOKUP(AJ131,BK15:BK62,BN15:BN62,_xlfn.XLOOKUP(AJ131,BL15:BL62,BN15:BN62,"")))),0)</f>
        <v>0</v>
      </c>
      <c r="AW131" s="1067" cm="1">
        <f t="array" ref="AW131">IF(AK131&lt;&gt;1,0,IF(OR(AU131="",N(AU131)&lt;=0.000000001),"",IF(OR(AO131="",N(AO131)&lt;=0.000000001),0,IF(ISNUMBER(AU131),IFERROR(_xlfn.LET(_xlpm.ai_test,TRIM(AJ131),_xlpm.r,IFERROR(_xlfn.XLOOKUP(_xlpm.ai_test,BJ15:BJ62,ROW(BJ15:BJ62),0,1),IFERROR(_xlfn.XLOOKUP(_xlpm.ai_test,BK15:BK62,ROW(BK15:BK62),0,1),_xlfn.XLOOKUP(_xlpm.ai_test,BL15:BL62,ROW(BL15:BL62),0,1))),_xlpm.p,_xlpm.r-MIN(ROW(BJ15:BJ62))+1,_xlpm.f,INDEX(BM15:BM62,_xlpm.p),_xlpm.u,INDEX(BN15:BN62,_xlpm.p),_xlpm.s,INDEX(BP15:BP62,_xlpm.p),_xlpm.q,N(AU131)/_xlpm.f,IF(_xlpm.q&gt;=_xlpm.s,ROUND(_xlpm.q,1)&amp;" "&amp;_xlpm.ai_test&amp;" = "&amp;ROUND(_xlpm.q*_xlpm.f,1)&amp;" "&amp;_xlpm.u,ROUND(_xlpm.q,1)&amp;" "&amp;_xlpm.ai_test)),""),""))))</f>
        <v>0</v>
      </c>
      <c r="AX131" s="1055"/>
      <c r="AY131" s="1053">
        <f t="shared" si="51"/>
        <v>0</v>
      </c>
      <c r="AZ131" s="1054" t="str">
        <f t="shared" si="52"/>
        <v/>
      </c>
      <c r="BA131" s="1056">
        <f t="shared" si="57"/>
        <v>0</v>
      </c>
      <c r="BB131" s="1057" t="str">
        <f t="shared" si="53"/>
        <v/>
      </c>
      <c r="BC131" s="1046"/>
      <c r="BD131" s="1058">
        <f t="shared" si="58"/>
        <v>0</v>
      </c>
      <c r="BE131" s="1048" t="str">
        <f t="shared" si="54"/>
        <v/>
      </c>
      <c r="BF131" s="262" t="s">
        <v>22</v>
      </c>
      <c r="BG131" s="1027">
        <f t="shared" si="55"/>
        <v>0</v>
      </c>
      <c r="BH131" s="1028">
        <f t="shared" si="56"/>
        <v>0</v>
      </c>
      <c r="BI131"/>
      <c r="BR131"/>
      <c r="BS131"/>
      <c r="BT131"/>
      <c r="BU131"/>
      <c r="BV131"/>
      <c r="BW131"/>
      <c r="BX131" s="964" t="str">
        <f t="shared" si="41"/>
        <v>►</v>
      </c>
      <c r="CD131" s="962"/>
      <c r="DC131" s="3">
        <v>1</v>
      </c>
    </row>
    <row r="132" spans="1:107" s="701" customFormat="1" ht="21" customHeight="1">
      <c r="A132" s="941" t="s">
        <v>22</v>
      </c>
      <c r="B132" s="957" t="str">
        <f t="shared" si="40"/>
        <v>►</v>
      </c>
      <c r="C132" s="999" cm="1">
        <f t="array" ref="C132">SUMPRODUCT(LEN(D132:J132))</f>
        <v>0</v>
      </c>
      <c r="D132" s="201"/>
      <c r="E132" s="206"/>
      <c r="F132" s="206"/>
      <c r="G132" s="206"/>
      <c r="H132" s="206"/>
      <c r="I132" s="206"/>
      <c r="J132" s="207"/>
      <c r="K132" s="455" t="s">
        <v>22</v>
      </c>
      <c r="L132" s="115" t="s">
        <v>16</v>
      </c>
      <c r="M132" s="3141"/>
      <c r="N132" s="3142"/>
      <c r="O132" s="3141"/>
      <c r="P132" s="3143"/>
      <c r="Q132" s="3144"/>
      <c r="R132" s="3145"/>
      <c r="S132" s="3146"/>
      <c r="T132" s="3147"/>
      <c r="U132" s="3148"/>
      <c r="V132" s="3149"/>
      <c r="W132" s="2109"/>
      <c r="X132" s="3150"/>
      <c r="Y132" s="117"/>
      <c r="Z132" s="3151"/>
      <c r="AA132" s="3152"/>
      <c r="AB132" s="3153"/>
      <c r="AC132" s="3154"/>
      <c r="AD132" s="119"/>
      <c r="AE132" s="262" t="s">
        <v>22</v>
      </c>
      <c r="AF132" s="1035" t="str">
        <f t="shared" si="42"/>
        <v>►</v>
      </c>
      <c r="AG132" s="1036" t="str">
        <f t="shared" si="43"/>
        <v/>
      </c>
      <c r="AH132" s="1037" t="str">
        <f t="shared" si="44"/>
        <v/>
      </c>
      <c r="AI132" s="1036" t="str">
        <f t="shared" si="45"/>
        <v/>
      </c>
      <c r="AJ132" s="1037" t="str">
        <f t="shared" si="46"/>
        <v/>
      </c>
      <c r="AK132" s="1037">
        <f>IF(AND(L132="A",COUNTIF(BJ15:BL62,TRIM(U132))&gt;0),1,0)</f>
        <v>0</v>
      </c>
      <c r="AL132" s="1051" t="str" cm="1">
        <f t="array" ref="AL132">IF(AF132&lt;&gt;"A","",IFERROR((IFERROR(_xlfn.XLOOKUP(TRIM(SUBSTITUTE(U132,CHAR(160)," ")),BJ15:BJ62,BM15:BM62),IFERROR(_xlfn.XLOOKUP(TRIM(SUBSTITUTE(U132,CHAR(160)," ")),BK15:BK62,BM15:BM62),_xlfn.XLOOKUP(TRIM(SUBSTITUTE(U132,CHAR(160)," ")),BL15:BL62,BM15:BM62))))*T132*IF(ISBLANK(Q132),1,Q132)+IFERROR(_xlfn.XLOOKUP("RECHERCHEX",TRIM(L132:AD132),L132:AD132),0),0))</f>
        <v/>
      </c>
      <c r="AM132" s="1038">
        <f t="shared" si="47"/>
        <v>0</v>
      </c>
      <c r="AN132" s="1627" t="str">
        <f t="shared" si="59"/>
        <v/>
      </c>
      <c r="AO132" s="1039">
        <f t="shared" si="48"/>
        <v>0</v>
      </c>
      <c r="AP132" s="1039">
        <f t="shared" si="49"/>
        <v>0</v>
      </c>
      <c r="AQ132" s="1040">
        <f>IF(AO132&gt;0,AS9,0)</f>
        <v>0</v>
      </c>
      <c r="AR132" s="1628" t="str">
        <f>IF(TRIM(AG132)="▼ recette suivante", AG132, IF(AQ132&gt;0, IF(AT9&lt;&gt;"", AT9&amp;"-ou.or.o ❾ + or - &gt;", ""), ""))</f>
        <v/>
      </c>
      <c r="AS132" s="1629"/>
      <c r="AT132" s="1041"/>
      <c r="AU132" s="1042">
        <f t="shared" si="50"/>
        <v>0</v>
      </c>
      <c r="AV132" s="1043">
        <f>IF(AK132,IF(OR(AU132="",N(AU132)&lt;=0.000000001),"",_xlfn.XLOOKUP(AJ132,BJ15:BJ62,BN15:BN62,_xlfn.XLOOKUP(AJ132,BK15:BK62,BN15:BN62,_xlfn.XLOOKUP(AJ132,BL15:BL62,BN15:BN62,"")))),0)</f>
        <v>0</v>
      </c>
      <c r="AW132" s="1065" cm="1">
        <f t="array" ref="AW132">IF(AK132&lt;&gt;1,0,IF(OR(AU132="",N(AU132)&lt;=0.000000001),"",IF(OR(AO132="",N(AO132)&lt;=0.000000001),0,IF(ISNUMBER(AU132),IFERROR(_xlfn.LET(_xlpm.ai_test,TRIM(AJ132),_xlpm.r,IFERROR(_xlfn.XLOOKUP(_xlpm.ai_test,BJ15:BJ62,ROW(BJ15:BJ62),0,1),IFERROR(_xlfn.XLOOKUP(_xlpm.ai_test,BK15:BK62,ROW(BK15:BK62),0,1),_xlfn.XLOOKUP(_xlpm.ai_test,BL15:BL62,ROW(BL15:BL62),0,1))),_xlpm.p,_xlpm.r-MIN(ROW(BJ15:BJ62))+1,_xlpm.f,INDEX(BM15:BM62,_xlpm.p),_xlpm.u,INDEX(BN15:BN62,_xlpm.p),_xlpm.s,INDEX(BP15:BP62,_xlpm.p),_xlpm.q,N(AU132)/_xlpm.f,IF(_xlpm.q&gt;=_xlpm.s,ROUND(_xlpm.q,1)&amp;" "&amp;_xlpm.ai_test&amp;" = "&amp;ROUND(_xlpm.q*_xlpm.f,1)&amp;" "&amp;_xlpm.u,ROUND(_xlpm.q,1)&amp;" "&amp;_xlpm.ai_test)),""),""))))</f>
        <v>0</v>
      </c>
      <c r="AX132" s="1055"/>
      <c r="AY132" s="1042">
        <f t="shared" si="51"/>
        <v>0</v>
      </c>
      <c r="AZ132" s="1043" t="str">
        <f t="shared" si="52"/>
        <v/>
      </c>
      <c r="BA132" s="1044">
        <f t="shared" si="57"/>
        <v>0</v>
      </c>
      <c r="BB132" s="1045" t="str">
        <f t="shared" si="53"/>
        <v/>
      </c>
      <c r="BC132" s="1046"/>
      <c r="BD132" s="1047">
        <f t="shared" si="58"/>
        <v>0</v>
      </c>
      <c r="BE132" s="1048" t="str">
        <f t="shared" si="54"/>
        <v/>
      </c>
      <c r="BF132" s="262" t="s">
        <v>22</v>
      </c>
      <c r="BG132" s="1027">
        <f t="shared" si="55"/>
        <v>0</v>
      </c>
      <c r="BH132" s="1028">
        <f t="shared" si="56"/>
        <v>0</v>
      </c>
      <c r="BI132"/>
      <c r="BR132"/>
      <c r="BS132"/>
      <c r="BT132"/>
      <c r="BU132"/>
      <c r="BV132"/>
      <c r="BW132"/>
      <c r="BX132" s="964" t="str">
        <f t="shared" si="41"/>
        <v>►</v>
      </c>
      <c r="CD132" s="962"/>
      <c r="DC132" s="3">
        <v>1</v>
      </c>
    </row>
    <row r="133" spans="1:107" s="701" customFormat="1" ht="21" customHeight="1">
      <c r="A133" s="941" t="s">
        <v>22</v>
      </c>
      <c r="B133" s="957" t="str">
        <f t="shared" ref="B133:B196" si="60">L133</f>
        <v>►</v>
      </c>
      <c r="C133" s="999" cm="1">
        <f t="array" ref="C133">SUMPRODUCT(LEN(D133:J133))</f>
        <v>0</v>
      </c>
      <c r="D133" s="201"/>
      <c r="E133" s="206"/>
      <c r="F133" s="206"/>
      <c r="G133" s="206"/>
      <c r="H133" s="206"/>
      <c r="I133" s="206"/>
      <c r="J133" s="207"/>
      <c r="K133" s="455" t="s">
        <v>22</v>
      </c>
      <c r="L133" s="115" t="s">
        <v>16</v>
      </c>
      <c r="M133" s="3141"/>
      <c r="N133" s="3142"/>
      <c r="O133" s="3141"/>
      <c r="P133" s="3143"/>
      <c r="Q133" s="3144"/>
      <c r="R133" s="3145"/>
      <c r="S133" s="3146"/>
      <c r="T133" s="3147"/>
      <c r="U133" s="3148"/>
      <c r="V133" s="3149"/>
      <c r="W133" s="2109"/>
      <c r="X133" s="3150"/>
      <c r="Y133" s="117"/>
      <c r="Z133" s="3151"/>
      <c r="AA133" s="3152"/>
      <c r="AB133" s="3153"/>
      <c r="AC133" s="3154"/>
      <c r="AD133" s="119"/>
      <c r="AE133" s="262" t="s">
        <v>22</v>
      </c>
      <c r="AF133" s="1035" t="str">
        <f t="shared" si="42"/>
        <v>►</v>
      </c>
      <c r="AG133" s="1036" t="str">
        <f t="shared" si="43"/>
        <v/>
      </c>
      <c r="AH133" s="1037" t="str">
        <f t="shared" si="44"/>
        <v/>
      </c>
      <c r="AI133" s="1036" t="str">
        <f t="shared" si="45"/>
        <v/>
      </c>
      <c r="AJ133" s="1037" t="str">
        <f t="shared" si="46"/>
        <v/>
      </c>
      <c r="AK133" s="1037">
        <f>IF(AND(L133="A",COUNTIF(BJ15:BL62,TRIM(U133))&gt;0),1,0)</f>
        <v>0</v>
      </c>
      <c r="AL133" s="1051" t="str" cm="1">
        <f t="array" ref="AL133">IF(AF133&lt;&gt;"A","",IFERROR((IFERROR(_xlfn.XLOOKUP(TRIM(SUBSTITUTE(U133,CHAR(160)," ")),BJ15:BJ62,BM15:BM62),IFERROR(_xlfn.XLOOKUP(TRIM(SUBSTITUTE(U133,CHAR(160)," ")),BK15:BK62,BM15:BM62),_xlfn.XLOOKUP(TRIM(SUBSTITUTE(U133,CHAR(160)," ")),BL15:BL62,BM15:BM62))))*T133*IF(ISBLANK(Q133),1,Q133)+IFERROR(_xlfn.XLOOKUP("RECHERCHEX",TRIM(L133:AD133),L133:AD133),0),0))</f>
        <v/>
      </c>
      <c r="AM133" s="1038">
        <f t="shared" si="47"/>
        <v>0</v>
      </c>
      <c r="AN133" s="1627" t="str">
        <f t="shared" si="59"/>
        <v/>
      </c>
      <c r="AO133" s="1039">
        <f t="shared" si="48"/>
        <v>0</v>
      </c>
      <c r="AP133" s="1039">
        <f t="shared" si="49"/>
        <v>0</v>
      </c>
      <c r="AQ133" s="1052">
        <f>IF(AO133&gt;0,AS9,0)</f>
        <v>0</v>
      </c>
      <c r="AR133" s="1626" t="str">
        <f>IF(TRIM(AG133)="▼ recette suivante", AG133, IF(AQ133&gt;0, IF(AT9&lt;&gt;"", AT9&amp;"-ou.or.o ❾ + or - &gt;", ""), ""))</f>
        <v/>
      </c>
      <c r="AS133" s="1629"/>
      <c r="AT133" s="1041"/>
      <c r="AU133" s="1053">
        <f t="shared" si="50"/>
        <v>0</v>
      </c>
      <c r="AV133" s="1054">
        <f>IF(AK133,IF(OR(AU133="",N(AU133)&lt;=0.000000001),"",_xlfn.XLOOKUP(AJ133,BJ15:BJ62,BN15:BN62,_xlfn.XLOOKUP(AJ133,BK15:BK62,BN15:BN62,_xlfn.XLOOKUP(AJ133,BL15:BL62,BN15:BN62,"")))),0)</f>
        <v>0</v>
      </c>
      <c r="AW133" s="1067" cm="1">
        <f t="array" ref="AW133">IF(AK133&lt;&gt;1,0,IF(OR(AU133="",N(AU133)&lt;=0.000000001),"",IF(OR(AO133="",N(AO133)&lt;=0.000000001),0,IF(ISNUMBER(AU133),IFERROR(_xlfn.LET(_xlpm.ai_test,TRIM(AJ133),_xlpm.r,IFERROR(_xlfn.XLOOKUP(_xlpm.ai_test,BJ15:BJ62,ROW(BJ15:BJ62),0,1),IFERROR(_xlfn.XLOOKUP(_xlpm.ai_test,BK15:BK62,ROW(BK15:BK62),0,1),_xlfn.XLOOKUP(_xlpm.ai_test,BL15:BL62,ROW(BL15:BL62),0,1))),_xlpm.p,_xlpm.r-MIN(ROW(BJ15:BJ62))+1,_xlpm.f,INDEX(BM15:BM62,_xlpm.p),_xlpm.u,INDEX(BN15:BN62,_xlpm.p),_xlpm.s,INDEX(BP15:BP62,_xlpm.p),_xlpm.q,N(AU133)/_xlpm.f,IF(_xlpm.q&gt;=_xlpm.s,ROUND(_xlpm.q,1)&amp;" "&amp;_xlpm.ai_test&amp;" = "&amp;ROUND(_xlpm.q*_xlpm.f,1)&amp;" "&amp;_xlpm.u,ROUND(_xlpm.q,1)&amp;" "&amp;_xlpm.ai_test)),""),""))))</f>
        <v>0</v>
      </c>
      <c r="AX133" s="1055"/>
      <c r="AY133" s="1053">
        <f t="shared" si="51"/>
        <v>0</v>
      </c>
      <c r="AZ133" s="1054" t="str">
        <f t="shared" si="52"/>
        <v/>
      </c>
      <c r="BA133" s="1056">
        <f t="shared" si="57"/>
        <v>0</v>
      </c>
      <c r="BB133" s="1057" t="str">
        <f t="shared" si="53"/>
        <v/>
      </c>
      <c r="BC133" s="1046"/>
      <c r="BD133" s="1058">
        <f t="shared" si="58"/>
        <v>0</v>
      </c>
      <c r="BE133" s="1048" t="str">
        <f t="shared" si="54"/>
        <v/>
      </c>
      <c r="BF133" s="262" t="s">
        <v>22</v>
      </c>
      <c r="BG133" s="1027">
        <f t="shared" si="55"/>
        <v>0</v>
      </c>
      <c r="BH133" s="1028">
        <f t="shared" si="56"/>
        <v>0</v>
      </c>
      <c r="BI133"/>
      <c r="BR133"/>
      <c r="BS133"/>
      <c r="BT133"/>
      <c r="BU133"/>
      <c r="BV133"/>
      <c r="BW133"/>
      <c r="BX133" s="964" t="str">
        <f t="shared" ref="BX133:BX196" si="61">AF133</f>
        <v>►</v>
      </c>
      <c r="CD133" s="962"/>
      <c r="DC133" s="3">
        <v>1</v>
      </c>
    </row>
    <row r="134" spans="1:107" s="701" customFormat="1" ht="21" customHeight="1">
      <c r="A134" s="941" t="s">
        <v>22</v>
      </c>
      <c r="B134" s="957" t="str">
        <f t="shared" si="60"/>
        <v>►</v>
      </c>
      <c r="C134" s="999" cm="1">
        <f t="array" ref="C134">SUMPRODUCT(LEN(D134:J134))</f>
        <v>0</v>
      </c>
      <c r="D134" s="201"/>
      <c r="E134" s="206"/>
      <c r="F134" s="206"/>
      <c r="G134" s="206"/>
      <c r="H134" s="206"/>
      <c r="I134" s="206"/>
      <c r="J134" s="207"/>
      <c r="K134" s="455" t="s">
        <v>22</v>
      </c>
      <c r="L134" s="115" t="s">
        <v>16</v>
      </c>
      <c r="M134" s="3141"/>
      <c r="N134" s="3142"/>
      <c r="O134" s="3141"/>
      <c r="P134" s="3143"/>
      <c r="Q134" s="3144"/>
      <c r="R134" s="3145"/>
      <c r="S134" s="3146"/>
      <c r="T134" s="3147"/>
      <c r="U134" s="3148"/>
      <c r="V134" s="3149"/>
      <c r="W134" s="2109"/>
      <c r="X134" s="3150"/>
      <c r="Y134" s="117"/>
      <c r="Z134" s="3151"/>
      <c r="AA134" s="3152"/>
      <c r="AB134" s="3153"/>
      <c r="AC134" s="3154"/>
      <c r="AD134" s="119"/>
      <c r="AE134" s="262" t="s">
        <v>22</v>
      </c>
      <c r="AF134" s="1035" t="str">
        <f t="shared" si="42"/>
        <v>►</v>
      </c>
      <c r="AG134" s="1036" t="str">
        <f t="shared" si="43"/>
        <v/>
      </c>
      <c r="AH134" s="1037" t="str">
        <f t="shared" si="44"/>
        <v/>
      </c>
      <c r="AI134" s="1036" t="str">
        <f t="shared" si="45"/>
        <v/>
      </c>
      <c r="AJ134" s="1037" t="str">
        <f t="shared" si="46"/>
        <v/>
      </c>
      <c r="AK134" s="1037">
        <f>IF(AND(L134="A",COUNTIF(BJ15:BL62,TRIM(U134))&gt;0),1,0)</f>
        <v>0</v>
      </c>
      <c r="AL134" s="1051" t="str" cm="1">
        <f t="array" ref="AL134">IF(AF134&lt;&gt;"A","",IFERROR((IFERROR(_xlfn.XLOOKUP(TRIM(SUBSTITUTE(U134,CHAR(160)," ")),BJ15:BJ62,BM15:BM62),IFERROR(_xlfn.XLOOKUP(TRIM(SUBSTITUTE(U134,CHAR(160)," ")),BK15:BK62,BM15:BM62),_xlfn.XLOOKUP(TRIM(SUBSTITUTE(U134,CHAR(160)," ")),BL15:BL62,BM15:BM62))))*T134*IF(ISBLANK(Q134),1,Q134)+IFERROR(_xlfn.XLOOKUP("RECHERCHEX",TRIM(L134:AD134),L134:AD134),0),0))</f>
        <v/>
      </c>
      <c r="AM134" s="1038">
        <f t="shared" si="47"/>
        <v>0</v>
      </c>
      <c r="AN134" s="1627" t="str">
        <f t="shared" si="59"/>
        <v/>
      </c>
      <c r="AO134" s="1039">
        <f t="shared" si="48"/>
        <v>0</v>
      </c>
      <c r="AP134" s="1039">
        <f t="shared" si="49"/>
        <v>0</v>
      </c>
      <c r="AQ134" s="1040">
        <f>IF(AO134&gt;0,AS9,0)</f>
        <v>0</v>
      </c>
      <c r="AR134" s="1628" t="str">
        <f>IF(TRIM(AG134)="▼ recette suivante", AG134, IF(AQ134&gt;0, IF(AT9&lt;&gt;"", AT9&amp;"-ou.or.o ❾ + or - &gt;", ""), ""))</f>
        <v/>
      </c>
      <c r="AS134" s="1064"/>
      <c r="AT134" s="1064"/>
      <c r="AU134" s="1042">
        <f t="shared" si="50"/>
        <v>0</v>
      </c>
      <c r="AV134" s="1043">
        <f>IF(AK134,IF(OR(AU134="",N(AU134)&lt;=0.000000001),"",_xlfn.XLOOKUP(AJ134,BJ15:BJ62,BN15:BN62,_xlfn.XLOOKUP(AJ134,BK15:BK62,BN15:BN62,_xlfn.XLOOKUP(AJ134,BL15:BL62,BN15:BN62,"")))),0)</f>
        <v>0</v>
      </c>
      <c r="AW134" s="1065" cm="1">
        <f t="array" ref="AW134">IF(AK134&lt;&gt;1,0,IF(OR(AU134="",N(AU134)&lt;=0.000000001),"",IF(OR(AO134="",N(AO134)&lt;=0.000000001),0,IF(ISNUMBER(AU134),IFERROR(_xlfn.LET(_xlpm.ai_test,TRIM(AJ134),_xlpm.r,IFERROR(_xlfn.XLOOKUP(_xlpm.ai_test,BJ15:BJ62,ROW(BJ15:BJ62),0,1),IFERROR(_xlfn.XLOOKUP(_xlpm.ai_test,BK15:BK62,ROW(BK15:BK62),0,1),_xlfn.XLOOKUP(_xlpm.ai_test,BL15:BL62,ROW(BL15:BL62),0,1))),_xlpm.p,_xlpm.r-MIN(ROW(BJ15:BJ62))+1,_xlpm.f,INDEX(BM15:BM62,_xlpm.p),_xlpm.u,INDEX(BN15:BN62,_xlpm.p),_xlpm.s,INDEX(BP15:BP62,_xlpm.p),_xlpm.q,N(AU134)/_xlpm.f,IF(_xlpm.q&gt;=_xlpm.s,ROUND(_xlpm.q,1)&amp;" "&amp;_xlpm.ai_test&amp;" = "&amp;ROUND(_xlpm.q*_xlpm.f,1)&amp;" "&amp;_xlpm.u,ROUND(_xlpm.q,1)&amp;" "&amp;_xlpm.ai_test)),""),""))))</f>
        <v>0</v>
      </c>
      <c r="AX134" s="1055"/>
      <c r="AY134" s="1042">
        <f t="shared" si="51"/>
        <v>0</v>
      </c>
      <c r="AZ134" s="1043" t="str">
        <f t="shared" si="52"/>
        <v/>
      </c>
      <c r="BA134" s="1044">
        <f t="shared" si="57"/>
        <v>0</v>
      </c>
      <c r="BB134" s="1045" t="str">
        <f t="shared" si="53"/>
        <v/>
      </c>
      <c r="BC134" s="1046"/>
      <c r="BD134" s="1047">
        <f t="shared" si="58"/>
        <v>0</v>
      </c>
      <c r="BE134" s="1048" t="str">
        <f t="shared" si="54"/>
        <v/>
      </c>
      <c r="BF134" s="262" t="s">
        <v>22</v>
      </c>
      <c r="BG134" s="1027">
        <f t="shared" si="55"/>
        <v>0</v>
      </c>
      <c r="BH134" s="1028">
        <f t="shared" si="56"/>
        <v>0</v>
      </c>
      <c r="BI134"/>
      <c r="BR134"/>
      <c r="BS134"/>
      <c r="BT134"/>
      <c r="BU134"/>
      <c r="BV134"/>
      <c r="BW134"/>
      <c r="BX134" s="964" t="str">
        <f t="shared" si="61"/>
        <v>►</v>
      </c>
      <c r="CD134" s="962"/>
      <c r="DC134" s="3">
        <v>1</v>
      </c>
    </row>
    <row r="135" spans="1:107" s="701" customFormat="1" ht="21" customHeight="1">
      <c r="A135" s="941" t="s">
        <v>22</v>
      </c>
      <c r="B135" s="957" t="str">
        <f t="shared" si="60"/>
        <v>►</v>
      </c>
      <c r="C135" s="999" cm="1">
        <f t="array" ref="C135">SUMPRODUCT(LEN(D135:J135))</f>
        <v>0</v>
      </c>
      <c r="D135" s="201"/>
      <c r="E135" s="206"/>
      <c r="F135" s="206"/>
      <c r="G135" s="206"/>
      <c r="H135" s="206"/>
      <c r="I135" s="206"/>
      <c r="J135" s="207"/>
      <c r="K135" s="455" t="s">
        <v>22</v>
      </c>
      <c r="L135" s="115" t="s">
        <v>16</v>
      </c>
      <c r="M135" s="3141"/>
      <c r="N135" s="3142"/>
      <c r="O135" s="3141"/>
      <c r="P135" s="3143"/>
      <c r="Q135" s="3144"/>
      <c r="R135" s="3145"/>
      <c r="S135" s="3146"/>
      <c r="T135" s="3147"/>
      <c r="U135" s="3148"/>
      <c r="V135" s="3149"/>
      <c r="W135" s="2109"/>
      <c r="X135" s="3150"/>
      <c r="Y135" s="117"/>
      <c r="Z135" s="3151"/>
      <c r="AA135" s="3152"/>
      <c r="AB135" s="3153"/>
      <c r="AC135" s="3154"/>
      <c r="AD135" s="119"/>
      <c r="AE135" s="262" t="s">
        <v>22</v>
      </c>
      <c r="AF135" s="1035" t="str">
        <f t="shared" si="42"/>
        <v>►</v>
      </c>
      <c r="AG135" s="1036" t="str">
        <f t="shared" si="43"/>
        <v/>
      </c>
      <c r="AH135" s="1037" t="str">
        <f t="shared" si="44"/>
        <v/>
      </c>
      <c r="AI135" s="1036" t="str">
        <f t="shared" si="45"/>
        <v/>
      </c>
      <c r="AJ135" s="1037" t="str">
        <f t="shared" si="46"/>
        <v/>
      </c>
      <c r="AK135" s="1037">
        <f>IF(AND(L135="A",COUNTIF(BJ15:BL62,TRIM(U135))&gt;0),1,0)</f>
        <v>0</v>
      </c>
      <c r="AL135" s="1051" t="str" cm="1">
        <f t="array" ref="AL135">IF(AF135&lt;&gt;"A","",IFERROR((IFERROR(_xlfn.XLOOKUP(TRIM(SUBSTITUTE(U135,CHAR(160)," ")),BJ15:BJ62,BM15:BM62),IFERROR(_xlfn.XLOOKUP(TRIM(SUBSTITUTE(U135,CHAR(160)," ")),BK15:BK62,BM15:BM62),_xlfn.XLOOKUP(TRIM(SUBSTITUTE(U135,CHAR(160)," ")),BL15:BL62,BM15:BM62))))*T135*IF(ISBLANK(Q135),1,Q135)+IFERROR(_xlfn.XLOOKUP("RECHERCHEX",TRIM(L135:AD135),L135:AD135),0),0))</f>
        <v/>
      </c>
      <c r="AM135" s="1038">
        <f t="shared" si="47"/>
        <v>0</v>
      </c>
      <c r="AN135" s="1627" t="str">
        <f t="shared" si="59"/>
        <v/>
      </c>
      <c r="AO135" s="1039">
        <f t="shared" si="48"/>
        <v>0</v>
      </c>
      <c r="AP135" s="1039">
        <f t="shared" si="49"/>
        <v>0</v>
      </c>
      <c r="AQ135" s="1052">
        <f>IF(AO135&gt;0,AS9,0)</f>
        <v>0</v>
      </c>
      <c r="AR135" s="1626" t="str">
        <f>IF(TRIM(AG135)="▼ recette suivante", AG135, IF(AQ135&gt;0, IF(AT9&lt;&gt;"", AT9&amp;"-ou.or.o ❾ + or - &gt;", ""), ""))</f>
        <v/>
      </c>
      <c r="AS135" s="1064"/>
      <c r="AT135" s="1064"/>
      <c r="AU135" s="1053">
        <f t="shared" si="50"/>
        <v>0</v>
      </c>
      <c r="AV135" s="1054">
        <f>IF(AK135,IF(OR(AU135="",N(AU135)&lt;=0.000000001),"",_xlfn.XLOOKUP(AJ135,BJ15:BJ62,BN15:BN62,_xlfn.XLOOKUP(AJ135,BK15:BK62,BN15:BN62,_xlfn.XLOOKUP(AJ135,BL15:BL62,BN15:BN62,"")))),0)</f>
        <v>0</v>
      </c>
      <c r="AW135" s="1067" cm="1">
        <f t="array" ref="AW135">IF(AK135&lt;&gt;1,0,IF(OR(AU135="",N(AU135)&lt;=0.000000001),"",IF(OR(AO135="",N(AO135)&lt;=0.000000001),0,IF(ISNUMBER(AU135),IFERROR(_xlfn.LET(_xlpm.ai_test,TRIM(AJ135),_xlpm.r,IFERROR(_xlfn.XLOOKUP(_xlpm.ai_test,BJ15:BJ62,ROW(BJ15:BJ62),0,1),IFERROR(_xlfn.XLOOKUP(_xlpm.ai_test,BK15:BK62,ROW(BK15:BK62),0,1),_xlfn.XLOOKUP(_xlpm.ai_test,BL15:BL62,ROW(BL15:BL62),0,1))),_xlpm.p,_xlpm.r-MIN(ROW(BJ15:BJ62))+1,_xlpm.f,INDEX(BM15:BM62,_xlpm.p),_xlpm.u,INDEX(BN15:BN62,_xlpm.p),_xlpm.s,INDEX(BP15:BP62,_xlpm.p),_xlpm.q,N(AU135)/_xlpm.f,IF(_xlpm.q&gt;=_xlpm.s,ROUND(_xlpm.q,1)&amp;" "&amp;_xlpm.ai_test&amp;" = "&amp;ROUND(_xlpm.q*_xlpm.f,1)&amp;" "&amp;_xlpm.u,ROUND(_xlpm.q,1)&amp;" "&amp;_xlpm.ai_test)),""),""))))</f>
        <v>0</v>
      </c>
      <c r="AX135" s="1055"/>
      <c r="AY135" s="1053">
        <f t="shared" si="51"/>
        <v>0</v>
      </c>
      <c r="AZ135" s="1054" t="str">
        <f t="shared" si="52"/>
        <v/>
      </c>
      <c r="BA135" s="1056">
        <f t="shared" si="57"/>
        <v>0</v>
      </c>
      <c r="BB135" s="1057" t="str">
        <f t="shared" si="53"/>
        <v/>
      </c>
      <c r="BC135" s="1046"/>
      <c r="BD135" s="1058">
        <f t="shared" si="58"/>
        <v>0</v>
      </c>
      <c r="BE135" s="1048" t="str">
        <f t="shared" si="54"/>
        <v/>
      </c>
      <c r="BF135" s="262" t="s">
        <v>22</v>
      </c>
      <c r="BG135" s="1027">
        <f t="shared" si="55"/>
        <v>0</v>
      </c>
      <c r="BH135" s="1028">
        <f t="shared" si="56"/>
        <v>0</v>
      </c>
      <c r="BI135"/>
      <c r="BR135"/>
      <c r="BS135"/>
      <c r="BT135"/>
      <c r="BU135"/>
      <c r="BV135"/>
      <c r="BW135"/>
      <c r="BX135" s="964" t="str">
        <f t="shared" si="61"/>
        <v>►</v>
      </c>
      <c r="CD135" s="962"/>
      <c r="DC135" s="3">
        <v>1</v>
      </c>
    </row>
    <row r="136" spans="1:107" s="701" customFormat="1" ht="21" customHeight="1">
      <c r="A136" s="941" t="s">
        <v>22</v>
      </c>
      <c r="B136" s="957" t="str">
        <f t="shared" si="60"/>
        <v>►</v>
      </c>
      <c r="C136" s="999" cm="1">
        <f t="array" ref="C136">SUMPRODUCT(LEN(D136:J136))</f>
        <v>0</v>
      </c>
      <c r="D136" s="201"/>
      <c r="E136" s="206"/>
      <c r="F136" s="206"/>
      <c r="G136" s="206"/>
      <c r="H136" s="206"/>
      <c r="I136" s="206"/>
      <c r="J136" s="207"/>
      <c r="K136" s="455" t="s">
        <v>22</v>
      </c>
      <c r="L136" s="115" t="s">
        <v>16</v>
      </c>
      <c r="M136" s="3141"/>
      <c r="N136" s="3142"/>
      <c r="O136" s="3141"/>
      <c r="P136" s="3143"/>
      <c r="Q136" s="3144"/>
      <c r="R136" s="3145"/>
      <c r="S136" s="3146"/>
      <c r="T136" s="3147"/>
      <c r="U136" s="3148"/>
      <c r="V136" s="3149"/>
      <c r="W136" s="2109"/>
      <c r="X136" s="3150"/>
      <c r="Y136" s="117"/>
      <c r="Z136" s="3151"/>
      <c r="AA136" s="3152"/>
      <c r="AB136" s="3153"/>
      <c r="AC136" s="3154"/>
      <c r="AD136" s="119"/>
      <c r="AE136" s="262" t="s">
        <v>22</v>
      </c>
      <c r="AF136" s="1035" t="str">
        <f t="shared" si="42"/>
        <v>►</v>
      </c>
      <c r="AG136" s="1036" t="str">
        <f t="shared" si="43"/>
        <v/>
      </c>
      <c r="AH136" s="1037" t="str">
        <f t="shared" si="44"/>
        <v/>
      </c>
      <c r="AI136" s="1036" t="str">
        <f t="shared" si="45"/>
        <v/>
      </c>
      <c r="AJ136" s="1037" t="str">
        <f t="shared" si="46"/>
        <v/>
      </c>
      <c r="AK136" s="1037">
        <f>IF(AND(L136="A",COUNTIF(BJ15:BL62,TRIM(U136))&gt;0),1,0)</f>
        <v>0</v>
      </c>
      <c r="AL136" s="1051" t="str" cm="1">
        <f t="array" ref="AL136">IF(AF136&lt;&gt;"A","",IFERROR((IFERROR(_xlfn.XLOOKUP(TRIM(SUBSTITUTE(U136,CHAR(160)," ")),BJ15:BJ62,BM15:BM62),IFERROR(_xlfn.XLOOKUP(TRIM(SUBSTITUTE(U136,CHAR(160)," ")),BK15:BK62,BM15:BM62),_xlfn.XLOOKUP(TRIM(SUBSTITUTE(U136,CHAR(160)," ")),BL15:BL62,BM15:BM62))))*T136*IF(ISBLANK(Q136),1,Q136)+IFERROR(_xlfn.XLOOKUP("RECHERCHEX",TRIM(L136:AD136),L136:AD136),0),0))</f>
        <v/>
      </c>
      <c r="AM136" s="1038">
        <f t="shared" si="47"/>
        <v>0</v>
      </c>
      <c r="AN136" s="1627" t="str">
        <f t="shared" si="59"/>
        <v/>
      </c>
      <c r="AO136" s="1039">
        <f t="shared" si="48"/>
        <v>0</v>
      </c>
      <c r="AP136" s="1039">
        <f t="shared" si="49"/>
        <v>0</v>
      </c>
      <c r="AQ136" s="1040">
        <f>IF(AO136&gt;0,AS9,0)</f>
        <v>0</v>
      </c>
      <c r="AR136" s="1628" t="str">
        <f>IF(TRIM(AG136)="▼ recette suivante", AG136, IF(AQ136&gt;0, IF(AT9&lt;&gt;"", AT9&amp;"-ou.or.o ❾ + or - &gt;", ""), ""))</f>
        <v/>
      </c>
      <c r="AS136" s="1064"/>
      <c r="AT136" s="1064"/>
      <c r="AU136" s="1042">
        <f t="shared" si="50"/>
        <v>0</v>
      </c>
      <c r="AV136" s="1043">
        <f>IF(AK136,IF(OR(AU136="",N(AU136)&lt;=0.000000001),"",_xlfn.XLOOKUP(AJ136,BJ15:BJ62,BN15:BN62,_xlfn.XLOOKUP(AJ136,BK15:BK62,BN15:BN62,_xlfn.XLOOKUP(AJ136,BL15:BL62,BN15:BN62,"")))),0)</f>
        <v>0</v>
      </c>
      <c r="AW136" s="1065" cm="1">
        <f t="array" ref="AW136">IF(AK136&lt;&gt;1,0,IF(OR(AU136="",N(AU136)&lt;=0.000000001),"",IF(OR(AO136="",N(AO136)&lt;=0.000000001),0,IF(ISNUMBER(AU136),IFERROR(_xlfn.LET(_xlpm.ai_test,TRIM(AJ136),_xlpm.r,IFERROR(_xlfn.XLOOKUP(_xlpm.ai_test,BJ15:BJ62,ROW(BJ15:BJ62),0,1),IFERROR(_xlfn.XLOOKUP(_xlpm.ai_test,BK15:BK62,ROW(BK15:BK62),0,1),_xlfn.XLOOKUP(_xlpm.ai_test,BL15:BL62,ROW(BL15:BL62),0,1))),_xlpm.p,_xlpm.r-MIN(ROW(BJ15:BJ62))+1,_xlpm.f,INDEX(BM15:BM62,_xlpm.p),_xlpm.u,INDEX(BN15:BN62,_xlpm.p),_xlpm.s,INDEX(BP15:BP62,_xlpm.p),_xlpm.q,N(AU136)/_xlpm.f,IF(_xlpm.q&gt;=_xlpm.s,ROUND(_xlpm.q,1)&amp;" "&amp;_xlpm.ai_test&amp;" = "&amp;ROUND(_xlpm.q*_xlpm.f,1)&amp;" "&amp;_xlpm.u,ROUND(_xlpm.q,1)&amp;" "&amp;_xlpm.ai_test)),""),""))))</f>
        <v>0</v>
      </c>
      <c r="AX136" s="1055"/>
      <c r="AY136" s="1042">
        <f t="shared" si="51"/>
        <v>0</v>
      </c>
      <c r="AZ136" s="1043" t="str">
        <f t="shared" si="52"/>
        <v/>
      </c>
      <c r="BA136" s="1044">
        <f t="shared" si="57"/>
        <v>0</v>
      </c>
      <c r="BB136" s="1045" t="str">
        <f t="shared" si="53"/>
        <v/>
      </c>
      <c r="BC136" s="1046"/>
      <c r="BD136" s="1047">
        <f t="shared" si="58"/>
        <v>0</v>
      </c>
      <c r="BE136" s="1048" t="str">
        <f t="shared" si="54"/>
        <v/>
      </c>
      <c r="BF136" s="262" t="s">
        <v>22</v>
      </c>
      <c r="BG136" s="1027">
        <f t="shared" si="55"/>
        <v>0</v>
      </c>
      <c r="BH136" s="1028">
        <f t="shared" si="56"/>
        <v>0</v>
      </c>
      <c r="BI136"/>
      <c r="BR136"/>
      <c r="BS136"/>
      <c r="BT136"/>
      <c r="BU136"/>
      <c r="BV136"/>
      <c r="BW136"/>
      <c r="BX136" s="964" t="str">
        <f t="shared" si="61"/>
        <v>►</v>
      </c>
      <c r="CD136" s="962"/>
      <c r="DC136" s="3">
        <v>1</v>
      </c>
    </row>
    <row r="137" spans="1:107" s="701" customFormat="1" ht="21" customHeight="1">
      <c r="A137" s="941" t="s">
        <v>22</v>
      </c>
      <c r="B137" s="957" t="str">
        <f t="shared" si="60"/>
        <v>►</v>
      </c>
      <c r="C137" s="999" cm="1">
        <f t="array" ref="C137">SUMPRODUCT(LEN(D137:J137))</f>
        <v>0</v>
      </c>
      <c r="D137" s="201"/>
      <c r="E137" s="206"/>
      <c r="F137" s="206"/>
      <c r="G137" s="206"/>
      <c r="H137" s="206"/>
      <c r="I137" s="206"/>
      <c r="J137" s="207"/>
      <c r="K137" s="455" t="s">
        <v>22</v>
      </c>
      <c r="L137" s="115" t="s">
        <v>16</v>
      </c>
      <c r="M137" s="3141"/>
      <c r="N137" s="3142"/>
      <c r="O137" s="3141"/>
      <c r="P137" s="3143"/>
      <c r="Q137" s="3144"/>
      <c r="R137" s="3145"/>
      <c r="S137" s="3146"/>
      <c r="T137" s="3147"/>
      <c r="U137" s="3148"/>
      <c r="V137" s="3149"/>
      <c r="W137" s="2109"/>
      <c r="X137" s="3150"/>
      <c r="Y137" s="117"/>
      <c r="Z137" s="3151"/>
      <c r="AA137" s="3152"/>
      <c r="AB137" s="3153"/>
      <c r="AC137" s="3154"/>
      <c r="AD137" s="119"/>
      <c r="AE137" s="262" t="s">
        <v>22</v>
      </c>
      <c r="AF137" s="1035" t="str">
        <f t="shared" si="42"/>
        <v>►</v>
      </c>
      <c r="AG137" s="1036" t="str">
        <f t="shared" si="43"/>
        <v/>
      </c>
      <c r="AH137" s="1037" t="str">
        <f t="shared" si="44"/>
        <v/>
      </c>
      <c r="AI137" s="1036" t="str">
        <f t="shared" si="45"/>
        <v/>
      </c>
      <c r="AJ137" s="1037" t="str">
        <f t="shared" si="46"/>
        <v/>
      </c>
      <c r="AK137" s="1037">
        <f>IF(AND(L137="A",COUNTIF(BJ15:BL62,TRIM(U137))&gt;0),1,0)</f>
        <v>0</v>
      </c>
      <c r="AL137" s="1051" t="str" cm="1">
        <f t="array" ref="AL137">IF(AF137&lt;&gt;"A","",IFERROR((IFERROR(_xlfn.XLOOKUP(TRIM(SUBSTITUTE(U137,CHAR(160)," ")),BJ15:BJ62,BM15:BM62),IFERROR(_xlfn.XLOOKUP(TRIM(SUBSTITUTE(U137,CHAR(160)," ")),BK15:BK62,BM15:BM62),_xlfn.XLOOKUP(TRIM(SUBSTITUTE(U137,CHAR(160)," ")),BL15:BL62,BM15:BM62))))*T137*IF(ISBLANK(Q137),1,Q137)+IFERROR(_xlfn.XLOOKUP("RECHERCHEX",TRIM(L137:AD137),L137:AD137),0),0))</f>
        <v/>
      </c>
      <c r="AM137" s="1038">
        <f t="shared" si="47"/>
        <v>0</v>
      </c>
      <c r="AN137" s="1627" t="str">
        <f t="shared" si="59"/>
        <v/>
      </c>
      <c r="AO137" s="1039">
        <f t="shared" si="48"/>
        <v>0</v>
      </c>
      <c r="AP137" s="1039">
        <f t="shared" si="49"/>
        <v>0</v>
      </c>
      <c r="AQ137" s="1052">
        <f>IF(AO137&gt;0,AS9,0)</f>
        <v>0</v>
      </c>
      <c r="AR137" s="1626" t="str">
        <f>IF(TRIM(AG137)="▼ recette suivante", AG137, IF(AQ137&gt;0, IF(AT9&lt;&gt;"", AT9&amp;"-ou.or.o ❾ + or - &gt;", ""), ""))</f>
        <v/>
      </c>
      <c r="AS137" s="1064"/>
      <c r="AT137" s="1064"/>
      <c r="AU137" s="1053">
        <f t="shared" si="50"/>
        <v>0</v>
      </c>
      <c r="AV137" s="1054">
        <f>IF(AK137,IF(OR(AU137="",N(AU137)&lt;=0.000000001),"",_xlfn.XLOOKUP(AJ137,BJ15:BJ62,BN15:BN62,_xlfn.XLOOKUP(AJ137,BK15:BK62,BN15:BN62,_xlfn.XLOOKUP(AJ137,BL15:BL62,BN15:BN62,"")))),0)</f>
        <v>0</v>
      </c>
      <c r="AW137" s="1067" cm="1">
        <f t="array" ref="AW137">IF(AK137&lt;&gt;1,0,IF(OR(AU137="",N(AU137)&lt;=0.000000001),"",IF(OR(AO137="",N(AO137)&lt;=0.000000001),0,IF(ISNUMBER(AU137),IFERROR(_xlfn.LET(_xlpm.ai_test,TRIM(AJ137),_xlpm.r,IFERROR(_xlfn.XLOOKUP(_xlpm.ai_test,BJ15:BJ62,ROW(BJ15:BJ62),0,1),IFERROR(_xlfn.XLOOKUP(_xlpm.ai_test,BK15:BK62,ROW(BK15:BK62),0,1),_xlfn.XLOOKUP(_xlpm.ai_test,BL15:BL62,ROW(BL15:BL62),0,1))),_xlpm.p,_xlpm.r-MIN(ROW(BJ15:BJ62))+1,_xlpm.f,INDEX(BM15:BM62,_xlpm.p),_xlpm.u,INDEX(BN15:BN62,_xlpm.p),_xlpm.s,INDEX(BP15:BP62,_xlpm.p),_xlpm.q,N(AU137)/_xlpm.f,IF(_xlpm.q&gt;=_xlpm.s,ROUND(_xlpm.q,1)&amp;" "&amp;_xlpm.ai_test&amp;" = "&amp;ROUND(_xlpm.q*_xlpm.f,1)&amp;" "&amp;_xlpm.u,ROUND(_xlpm.q,1)&amp;" "&amp;_xlpm.ai_test)),""),""))))</f>
        <v>0</v>
      </c>
      <c r="AX137" s="1055"/>
      <c r="AY137" s="1053">
        <f t="shared" si="51"/>
        <v>0</v>
      </c>
      <c r="AZ137" s="1054" t="str">
        <f t="shared" si="52"/>
        <v/>
      </c>
      <c r="BA137" s="1056">
        <f t="shared" si="57"/>
        <v>0</v>
      </c>
      <c r="BB137" s="1057" t="str">
        <f t="shared" si="53"/>
        <v/>
      </c>
      <c r="BC137" s="1046"/>
      <c r="BD137" s="1058">
        <f t="shared" si="58"/>
        <v>0</v>
      </c>
      <c r="BE137" s="1048" t="str">
        <f t="shared" si="54"/>
        <v/>
      </c>
      <c r="BF137" s="262" t="s">
        <v>22</v>
      </c>
      <c r="BG137" s="1027">
        <f t="shared" si="55"/>
        <v>0</v>
      </c>
      <c r="BH137" s="1028">
        <f t="shared" si="56"/>
        <v>0</v>
      </c>
      <c r="BI137"/>
      <c r="BR137"/>
      <c r="BS137"/>
      <c r="BT137"/>
      <c r="BU137"/>
      <c r="BV137"/>
      <c r="BW137"/>
      <c r="BX137" s="964" t="str">
        <f t="shared" si="61"/>
        <v>►</v>
      </c>
      <c r="CD137" s="962"/>
      <c r="DC137" s="3">
        <v>1</v>
      </c>
    </row>
    <row r="138" spans="1:107" s="701" customFormat="1" ht="21" customHeight="1">
      <c r="A138" s="941" t="s">
        <v>22</v>
      </c>
      <c r="B138" s="957" t="str">
        <f t="shared" si="60"/>
        <v>►</v>
      </c>
      <c r="C138" s="999" cm="1">
        <f t="array" ref="C138">SUMPRODUCT(LEN(D138:J138))</f>
        <v>0</v>
      </c>
      <c r="D138" s="201"/>
      <c r="E138" s="206"/>
      <c r="F138" s="206"/>
      <c r="G138" s="206"/>
      <c r="H138" s="206"/>
      <c r="I138" s="206"/>
      <c r="J138" s="207"/>
      <c r="K138" s="455" t="s">
        <v>22</v>
      </c>
      <c r="L138" s="115" t="s">
        <v>16</v>
      </c>
      <c r="M138" s="3141"/>
      <c r="N138" s="3142"/>
      <c r="O138" s="3141"/>
      <c r="P138" s="3143"/>
      <c r="Q138" s="3144"/>
      <c r="R138" s="3145"/>
      <c r="S138" s="3146"/>
      <c r="T138" s="3147"/>
      <c r="U138" s="3148"/>
      <c r="V138" s="3149"/>
      <c r="W138" s="2109"/>
      <c r="X138" s="3150"/>
      <c r="Y138" s="117"/>
      <c r="Z138" s="3151"/>
      <c r="AA138" s="3152"/>
      <c r="AB138" s="3153"/>
      <c r="AC138" s="3154"/>
      <c r="AD138" s="119"/>
      <c r="AE138" s="262" t="s">
        <v>22</v>
      </c>
      <c r="AF138" s="1035" t="str">
        <f t="shared" si="42"/>
        <v>►</v>
      </c>
      <c r="AG138" s="1036" t="str">
        <f t="shared" si="43"/>
        <v/>
      </c>
      <c r="AH138" s="1037" t="str">
        <f t="shared" si="44"/>
        <v/>
      </c>
      <c r="AI138" s="1036" t="str">
        <f t="shared" si="45"/>
        <v/>
      </c>
      <c r="AJ138" s="1037" t="str">
        <f t="shared" si="46"/>
        <v/>
      </c>
      <c r="AK138" s="1037">
        <f>IF(AND(L138="A",COUNTIF(BJ15:BL62,TRIM(U138))&gt;0),1,0)</f>
        <v>0</v>
      </c>
      <c r="AL138" s="1051" t="str" cm="1">
        <f t="array" ref="AL138">IF(AF138&lt;&gt;"A","",IFERROR((IFERROR(_xlfn.XLOOKUP(TRIM(SUBSTITUTE(U138,CHAR(160)," ")),BJ15:BJ62,BM15:BM62),IFERROR(_xlfn.XLOOKUP(TRIM(SUBSTITUTE(U138,CHAR(160)," ")),BK15:BK62,BM15:BM62),_xlfn.XLOOKUP(TRIM(SUBSTITUTE(U138,CHAR(160)," ")),BL15:BL62,BM15:BM62))))*T138*IF(ISBLANK(Q138),1,Q138)+IFERROR(_xlfn.XLOOKUP("RECHERCHEX",TRIM(L138:AD138),L138:AD138),0),0))</f>
        <v/>
      </c>
      <c r="AM138" s="1038">
        <f t="shared" si="47"/>
        <v>0</v>
      </c>
      <c r="AN138" s="1627" t="str">
        <f t="shared" si="59"/>
        <v/>
      </c>
      <c r="AO138" s="1039">
        <f t="shared" si="48"/>
        <v>0</v>
      </c>
      <c r="AP138" s="1039">
        <f t="shared" si="49"/>
        <v>0</v>
      </c>
      <c r="AQ138" s="1040">
        <f>IF(AO138&gt;0,AS9,0)</f>
        <v>0</v>
      </c>
      <c r="AR138" s="1628" t="str">
        <f>IF(TRIM(AG138)="▼ recette suivante", AG138, IF(AQ138&gt;0, IF(AT9&lt;&gt;"", AT9&amp;"-ou.or.o ❾ + or - &gt;", ""), ""))</f>
        <v/>
      </c>
      <c r="AS138" s="1064"/>
      <c r="AT138" s="1064"/>
      <c r="AU138" s="1042">
        <f t="shared" si="50"/>
        <v>0</v>
      </c>
      <c r="AV138" s="1043">
        <f>IF(AK138,IF(OR(AU138="",N(AU138)&lt;=0.000000001),"",_xlfn.XLOOKUP(AJ138,BJ15:BJ62,BN15:BN62,_xlfn.XLOOKUP(AJ138,BK15:BK62,BN15:BN62,_xlfn.XLOOKUP(AJ138,BL15:BL62,BN15:BN62,"")))),0)</f>
        <v>0</v>
      </c>
      <c r="AW138" s="1065" cm="1">
        <f t="array" ref="AW138">IF(AK138&lt;&gt;1,0,IF(OR(AU138="",N(AU138)&lt;=0.000000001),"",IF(OR(AO138="",N(AO138)&lt;=0.000000001),0,IF(ISNUMBER(AU138),IFERROR(_xlfn.LET(_xlpm.ai_test,TRIM(AJ138),_xlpm.r,IFERROR(_xlfn.XLOOKUP(_xlpm.ai_test,BJ15:BJ62,ROW(BJ15:BJ62),0,1),IFERROR(_xlfn.XLOOKUP(_xlpm.ai_test,BK15:BK62,ROW(BK15:BK62),0,1),_xlfn.XLOOKUP(_xlpm.ai_test,BL15:BL62,ROW(BL15:BL62),0,1))),_xlpm.p,_xlpm.r-MIN(ROW(BJ15:BJ62))+1,_xlpm.f,INDEX(BM15:BM62,_xlpm.p),_xlpm.u,INDEX(BN15:BN62,_xlpm.p),_xlpm.s,INDEX(BP15:BP62,_xlpm.p),_xlpm.q,N(AU138)/_xlpm.f,IF(_xlpm.q&gt;=_xlpm.s,ROUND(_xlpm.q,1)&amp;" "&amp;_xlpm.ai_test&amp;" = "&amp;ROUND(_xlpm.q*_xlpm.f,1)&amp;" "&amp;_xlpm.u,ROUND(_xlpm.q,1)&amp;" "&amp;_xlpm.ai_test)),""),""))))</f>
        <v>0</v>
      </c>
      <c r="AX138" s="1055"/>
      <c r="AY138" s="1042">
        <f t="shared" si="51"/>
        <v>0</v>
      </c>
      <c r="AZ138" s="1043" t="str">
        <f t="shared" si="52"/>
        <v/>
      </c>
      <c r="BA138" s="1044">
        <f t="shared" si="57"/>
        <v>0</v>
      </c>
      <c r="BB138" s="1045" t="str">
        <f t="shared" si="53"/>
        <v/>
      </c>
      <c r="BC138" s="1046"/>
      <c r="BD138" s="1047">
        <f t="shared" si="58"/>
        <v>0</v>
      </c>
      <c r="BE138" s="1048" t="str">
        <f t="shared" si="54"/>
        <v/>
      </c>
      <c r="BF138" s="262" t="s">
        <v>22</v>
      </c>
      <c r="BG138" s="1027">
        <f t="shared" si="55"/>
        <v>0</v>
      </c>
      <c r="BH138" s="1028">
        <f t="shared" si="56"/>
        <v>0</v>
      </c>
      <c r="BI138"/>
      <c r="BR138"/>
      <c r="BS138"/>
      <c r="BT138"/>
      <c r="BU138"/>
      <c r="BV138"/>
      <c r="BW138"/>
      <c r="BX138" s="964" t="str">
        <f t="shared" si="61"/>
        <v>►</v>
      </c>
      <c r="CD138" s="962"/>
      <c r="DC138" s="3">
        <v>1</v>
      </c>
    </row>
    <row r="139" spans="1:107" s="701" customFormat="1" ht="21" customHeight="1">
      <c r="A139" s="941" t="s">
        <v>22</v>
      </c>
      <c r="B139" s="957" t="str">
        <f t="shared" si="60"/>
        <v>►</v>
      </c>
      <c r="C139" s="999" cm="1">
        <f t="array" ref="C139">SUMPRODUCT(LEN(D139:J139))</f>
        <v>0</v>
      </c>
      <c r="D139" s="201"/>
      <c r="E139" s="206"/>
      <c r="F139" s="206"/>
      <c r="G139" s="206"/>
      <c r="H139" s="206"/>
      <c r="I139" s="206"/>
      <c r="J139" s="207"/>
      <c r="K139" s="455" t="s">
        <v>22</v>
      </c>
      <c r="L139" s="115" t="s">
        <v>16</v>
      </c>
      <c r="M139" s="3141"/>
      <c r="N139" s="3142"/>
      <c r="O139" s="3141"/>
      <c r="P139" s="3143"/>
      <c r="Q139" s="3144"/>
      <c r="R139" s="3145"/>
      <c r="S139" s="3146"/>
      <c r="T139" s="3147"/>
      <c r="U139" s="3148"/>
      <c r="V139" s="3149"/>
      <c r="W139" s="2109"/>
      <c r="X139" s="3150"/>
      <c r="Y139" s="117"/>
      <c r="Z139" s="3151"/>
      <c r="AA139" s="3152"/>
      <c r="AB139" s="3153"/>
      <c r="AC139" s="3154"/>
      <c r="AD139" s="119"/>
      <c r="AE139" s="262" t="s">
        <v>22</v>
      </c>
      <c r="AF139" s="1035" t="str">
        <f t="shared" si="42"/>
        <v>►</v>
      </c>
      <c r="AG139" s="1036" t="str">
        <f t="shared" si="43"/>
        <v/>
      </c>
      <c r="AH139" s="1037" t="str">
        <f t="shared" si="44"/>
        <v/>
      </c>
      <c r="AI139" s="1036" t="str">
        <f t="shared" si="45"/>
        <v/>
      </c>
      <c r="AJ139" s="1037" t="str">
        <f t="shared" si="46"/>
        <v/>
      </c>
      <c r="AK139" s="1037">
        <f>IF(AND(L139="A",COUNTIF(BJ15:BL62,TRIM(U139))&gt;0),1,0)</f>
        <v>0</v>
      </c>
      <c r="AL139" s="1051" t="str" cm="1">
        <f t="array" ref="AL139">IF(AF139&lt;&gt;"A","",IFERROR((IFERROR(_xlfn.XLOOKUP(TRIM(SUBSTITUTE(U139,CHAR(160)," ")),BJ15:BJ62,BM15:BM62),IFERROR(_xlfn.XLOOKUP(TRIM(SUBSTITUTE(U139,CHAR(160)," ")),BK15:BK62,BM15:BM62),_xlfn.XLOOKUP(TRIM(SUBSTITUTE(U139,CHAR(160)," ")),BL15:BL62,BM15:BM62))))*T139*IF(ISBLANK(Q139),1,Q139)+IFERROR(_xlfn.XLOOKUP("RECHERCHEX",TRIM(L139:AD139),L139:AD139),0),0))</f>
        <v/>
      </c>
      <c r="AM139" s="1038">
        <f t="shared" si="47"/>
        <v>0</v>
      </c>
      <c r="AN139" s="1627" t="str">
        <f t="shared" si="59"/>
        <v/>
      </c>
      <c r="AO139" s="1039">
        <f t="shared" si="48"/>
        <v>0</v>
      </c>
      <c r="AP139" s="1039">
        <f t="shared" si="49"/>
        <v>0</v>
      </c>
      <c r="AQ139" s="1052">
        <f>IF(AO139&gt;0,AS9,0)</f>
        <v>0</v>
      </c>
      <c r="AR139" s="1626" t="str">
        <f>IF(TRIM(AG139)="▼ recette suivante", AG139, IF(AQ139&gt;0, IF(AT9&lt;&gt;"", AT9&amp;"-ou.or.o ❾ + or - &gt;", ""), ""))</f>
        <v/>
      </c>
      <c r="AS139" s="1064"/>
      <c r="AT139" s="1064"/>
      <c r="AU139" s="1053">
        <f t="shared" si="50"/>
        <v>0</v>
      </c>
      <c r="AV139" s="1054">
        <f>IF(AK139,IF(OR(AU139="",N(AU139)&lt;=0.000000001),"",_xlfn.XLOOKUP(AJ139,BJ15:BJ62,BN15:BN62,_xlfn.XLOOKUP(AJ139,BK15:BK62,BN15:BN62,_xlfn.XLOOKUP(AJ139,BL15:BL62,BN15:BN62,"")))),0)</f>
        <v>0</v>
      </c>
      <c r="AW139" s="1067" cm="1">
        <f t="array" ref="AW139">IF(AK139&lt;&gt;1,0,IF(OR(AU139="",N(AU139)&lt;=0.000000001),"",IF(OR(AO139="",N(AO139)&lt;=0.000000001),0,IF(ISNUMBER(AU139),IFERROR(_xlfn.LET(_xlpm.ai_test,TRIM(AJ139),_xlpm.r,IFERROR(_xlfn.XLOOKUP(_xlpm.ai_test,BJ15:BJ62,ROW(BJ15:BJ62),0,1),IFERROR(_xlfn.XLOOKUP(_xlpm.ai_test,BK15:BK62,ROW(BK15:BK62),0,1),_xlfn.XLOOKUP(_xlpm.ai_test,BL15:BL62,ROW(BL15:BL62),0,1))),_xlpm.p,_xlpm.r-MIN(ROW(BJ15:BJ62))+1,_xlpm.f,INDEX(BM15:BM62,_xlpm.p),_xlpm.u,INDEX(BN15:BN62,_xlpm.p),_xlpm.s,INDEX(BP15:BP62,_xlpm.p),_xlpm.q,N(AU139)/_xlpm.f,IF(_xlpm.q&gt;=_xlpm.s,ROUND(_xlpm.q,1)&amp;" "&amp;_xlpm.ai_test&amp;" = "&amp;ROUND(_xlpm.q*_xlpm.f,1)&amp;" "&amp;_xlpm.u,ROUND(_xlpm.q,1)&amp;" "&amp;_xlpm.ai_test)),""),""))))</f>
        <v>0</v>
      </c>
      <c r="AX139" s="1055"/>
      <c r="AY139" s="1053">
        <f t="shared" si="51"/>
        <v>0</v>
      </c>
      <c r="AZ139" s="1054" t="str">
        <f t="shared" si="52"/>
        <v/>
      </c>
      <c r="BA139" s="1056">
        <f t="shared" si="57"/>
        <v>0</v>
      </c>
      <c r="BB139" s="1057" t="str">
        <f t="shared" si="53"/>
        <v/>
      </c>
      <c r="BC139" s="1046"/>
      <c r="BD139" s="1058">
        <f t="shared" si="58"/>
        <v>0</v>
      </c>
      <c r="BE139" s="1048" t="str">
        <f t="shared" si="54"/>
        <v/>
      </c>
      <c r="BF139" s="262" t="s">
        <v>22</v>
      </c>
      <c r="BG139" s="1027">
        <f t="shared" si="55"/>
        <v>0</v>
      </c>
      <c r="BH139" s="1028">
        <f t="shared" si="56"/>
        <v>0</v>
      </c>
      <c r="BI139"/>
      <c r="BR139"/>
      <c r="BS139"/>
      <c r="BT139"/>
      <c r="BU139"/>
      <c r="BV139"/>
      <c r="BW139"/>
      <c r="BX139" s="964" t="str">
        <f t="shared" si="61"/>
        <v>►</v>
      </c>
      <c r="CD139" s="848"/>
      <c r="DC139" s="3">
        <v>1</v>
      </c>
    </row>
    <row r="140" spans="1:107" s="701" customFormat="1" ht="21" customHeight="1">
      <c r="A140" s="941" t="s">
        <v>22</v>
      </c>
      <c r="B140" s="957" t="str">
        <f t="shared" si="60"/>
        <v>►</v>
      </c>
      <c r="C140" s="999" cm="1">
        <f t="array" ref="C140">SUMPRODUCT(LEN(D140:J140))</f>
        <v>0</v>
      </c>
      <c r="D140" s="201"/>
      <c r="E140" s="206"/>
      <c r="F140" s="206"/>
      <c r="G140" s="206"/>
      <c r="H140" s="206"/>
      <c r="I140" s="206"/>
      <c r="J140" s="207"/>
      <c r="K140" s="455" t="s">
        <v>22</v>
      </c>
      <c r="L140" s="115" t="s">
        <v>16</v>
      </c>
      <c r="M140" s="3141"/>
      <c r="N140" s="3142"/>
      <c r="O140" s="3141"/>
      <c r="P140" s="3143"/>
      <c r="Q140" s="3144"/>
      <c r="R140" s="3145"/>
      <c r="S140" s="3146"/>
      <c r="T140" s="3147"/>
      <c r="U140" s="3148"/>
      <c r="V140" s="3149"/>
      <c r="W140" s="2109"/>
      <c r="X140" s="3150"/>
      <c r="Y140" s="117"/>
      <c r="Z140" s="3151"/>
      <c r="AA140" s="3152"/>
      <c r="AB140" s="3153"/>
      <c r="AC140" s="3154"/>
      <c r="AD140" s="119"/>
      <c r="AE140" s="262" t="s">
        <v>22</v>
      </c>
      <c r="AF140" s="1035" t="str">
        <f t="shared" si="42"/>
        <v>►</v>
      </c>
      <c r="AG140" s="1036" t="str">
        <f t="shared" si="43"/>
        <v/>
      </c>
      <c r="AH140" s="1037" t="str">
        <f t="shared" si="44"/>
        <v/>
      </c>
      <c r="AI140" s="1036" t="str">
        <f t="shared" si="45"/>
        <v/>
      </c>
      <c r="AJ140" s="1037" t="str">
        <f t="shared" si="46"/>
        <v/>
      </c>
      <c r="AK140" s="1037">
        <f>IF(AND(L140="A",COUNTIF(BJ15:BL62,TRIM(U140))&gt;0),1,0)</f>
        <v>0</v>
      </c>
      <c r="AL140" s="1051" t="str" cm="1">
        <f t="array" ref="AL140">IF(AF140&lt;&gt;"A","",IFERROR((IFERROR(_xlfn.XLOOKUP(TRIM(SUBSTITUTE(U140,CHAR(160)," ")),BJ15:BJ62,BM15:BM62),IFERROR(_xlfn.XLOOKUP(TRIM(SUBSTITUTE(U140,CHAR(160)," ")),BK15:BK62,BM15:BM62),_xlfn.XLOOKUP(TRIM(SUBSTITUTE(U140,CHAR(160)," ")),BL15:BL62,BM15:BM62))))*T140*IF(ISBLANK(Q140),1,Q140)+IFERROR(_xlfn.XLOOKUP("RECHERCHEX",TRIM(L140:AD140),L140:AD140),0),0))</f>
        <v/>
      </c>
      <c r="AM140" s="1038">
        <f t="shared" si="47"/>
        <v>0</v>
      </c>
      <c r="AN140" s="1627" t="str">
        <f t="shared" si="59"/>
        <v/>
      </c>
      <c r="AO140" s="1039">
        <f t="shared" si="48"/>
        <v>0</v>
      </c>
      <c r="AP140" s="1039">
        <f t="shared" si="49"/>
        <v>0</v>
      </c>
      <c r="AQ140" s="1040">
        <f>IF(AO140&gt;0,AS9,0)</f>
        <v>0</v>
      </c>
      <c r="AR140" s="1628" t="str">
        <f>IF(TRIM(AG140)="▼ recette suivante", AG140, IF(AQ140&gt;0, IF(AT9&lt;&gt;"", AT9&amp;"-ou.or.o ❾ + or - &gt;", ""), ""))</f>
        <v/>
      </c>
      <c r="AS140" s="1064"/>
      <c r="AT140" s="1064"/>
      <c r="AU140" s="1042">
        <f t="shared" si="50"/>
        <v>0</v>
      </c>
      <c r="AV140" s="1043">
        <f>IF(AK140,IF(OR(AU140="",N(AU140)&lt;=0.000000001),"",_xlfn.XLOOKUP(AJ140,BJ15:BJ62,BN15:BN62,_xlfn.XLOOKUP(AJ140,BK15:BK62,BN15:BN62,_xlfn.XLOOKUP(AJ140,BL15:BL62,BN15:BN62,"")))),0)</f>
        <v>0</v>
      </c>
      <c r="AW140" s="1065" cm="1">
        <f t="array" ref="AW140">IF(AK140&lt;&gt;1,0,IF(OR(AU140="",N(AU140)&lt;=0.000000001),"",IF(OR(AO140="",N(AO140)&lt;=0.000000001),0,IF(ISNUMBER(AU140),IFERROR(_xlfn.LET(_xlpm.ai_test,TRIM(AJ140),_xlpm.r,IFERROR(_xlfn.XLOOKUP(_xlpm.ai_test,BJ15:BJ62,ROW(BJ15:BJ62),0,1),IFERROR(_xlfn.XLOOKUP(_xlpm.ai_test,BK15:BK62,ROW(BK15:BK62),0,1),_xlfn.XLOOKUP(_xlpm.ai_test,BL15:BL62,ROW(BL15:BL62),0,1))),_xlpm.p,_xlpm.r-MIN(ROW(BJ15:BJ62))+1,_xlpm.f,INDEX(BM15:BM62,_xlpm.p),_xlpm.u,INDEX(BN15:BN62,_xlpm.p),_xlpm.s,INDEX(BP15:BP62,_xlpm.p),_xlpm.q,N(AU140)/_xlpm.f,IF(_xlpm.q&gt;=_xlpm.s,ROUND(_xlpm.q,1)&amp;" "&amp;_xlpm.ai_test&amp;" = "&amp;ROUND(_xlpm.q*_xlpm.f,1)&amp;" "&amp;_xlpm.u,ROUND(_xlpm.q,1)&amp;" "&amp;_xlpm.ai_test)),""),""))))</f>
        <v>0</v>
      </c>
      <c r="AX140" s="1055"/>
      <c r="AY140" s="1042">
        <f t="shared" si="51"/>
        <v>0</v>
      </c>
      <c r="AZ140" s="1043" t="str">
        <f t="shared" si="52"/>
        <v/>
      </c>
      <c r="BA140" s="1044">
        <f t="shared" si="57"/>
        <v>0</v>
      </c>
      <c r="BB140" s="1045" t="str">
        <f t="shared" si="53"/>
        <v/>
      </c>
      <c r="BC140" s="1046"/>
      <c r="BD140" s="1047">
        <f t="shared" si="58"/>
        <v>0</v>
      </c>
      <c r="BE140" s="1048" t="str">
        <f t="shared" si="54"/>
        <v/>
      </c>
      <c r="BF140" s="262" t="s">
        <v>22</v>
      </c>
      <c r="BG140" s="1027">
        <f t="shared" si="55"/>
        <v>0</v>
      </c>
      <c r="BH140" s="1028">
        <f t="shared" si="56"/>
        <v>0</v>
      </c>
      <c r="BI140"/>
      <c r="BR140"/>
      <c r="BS140"/>
      <c r="BT140"/>
      <c r="BU140"/>
      <c r="BV140"/>
      <c r="BW140"/>
      <c r="BX140" s="964" t="str">
        <f t="shared" si="61"/>
        <v>►</v>
      </c>
      <c r="CD140" s="848"/>
      <c r="DC140" s="3">
        <v>1</v>
      </c>
    </row>
    <row r="141" spans="1:107" s="701" customFormat="1" ht="21" customHeight="1">
      <c r="A141" s="941" t="s">
        <v>22</v>
      </c>
      <c r="B141" s="957" t="str">
        <f t="shared" si="60"/>
        <v>►</v>
      </c>
      <c r="C141" s="999" cm="1">
        <f t="array" ref="C141">SUMPRODUCT(LEN(D141:J141))</f>
        <v>0</v>
      </c>
      <c r="D141" s="201"/>
      <c r="E141" s="206"/>
      <c r="F141" s="206"/>
      <c r="G141" s="206"/>
      <c r="H141" s="206"/>
      <c r="I141" s="206"/>
      <c r="J141" s="207"/>
      <c r="K141" s="455"/>
      <c r="L141" s="115" t="s">
        <v>16</v>
      </c>
      <c r="M141" s="3141"/>
      <c r="N141" s="3142"/>
      <c r="O141" s="3141"/>
      <c r="P141" s="3143"/>
      <c r="Q141" s="3144"/>
      <c r="R141" s="3145"/>
      <c r="S141" s="3146"/>
      <c r="T141" s="3147"/>
      <c r="U141" s="3148"/>
      <c r="V141" s="3149"/>
      <c r="W141" s="2109"/>
      <c r="X141" s="3150"/>
      <c r="Y141" s="117"/>
      <c r="Z141" s="3151"/>
      <c r="AA141" s="3152"/>
      <c r="AB141" s="3153"/>
      <c r="AC141" s="3154"/>
      <c r="AD141" s="119"/>
      <c r="AE141" s="262" t="s">
        <v>22</v>
      </c>
      <c r="AF141" s="1035" t="str">
        <f t="shared" si="42"/>
        <v>►</v>
      </c>
      <c r="AG141" s="1036" t="str">
        <f t="shared" si="43"/>
        <v/>
      </c>
      <c r="AH141" s="1037" t="str">
        <f t="shared" si="44"/>
        <v/>
      </c>
      <c r="AI141" s="1036" t="str">
        <f t="shared" si="45"/>
        <v/>
      </c>
      <c r="AJ141" s="1037" t="str">
        <f t="shared" si="46"/>
        <v/>
      </c>
      <c r="AK141" s="1037">
        <f>IF(AND(L141="A",COUNTIF(BJ15:BL62,TRIM(U141))&gt;0),1,0)</f>
        <v>0</v>
      </c>
      <c r="AL141" s="1051" t="str" cm="1">
        <f t="array" ref="AL141">IF(AF141&lt;&gt;"A","",IFERROR((IFERROR(_xlfn.XLOOKUP(TRIM(SUBSTITUTE(U141,CHAR(160)," ")),BJ15:BJ62,BM15:BM62),IFERROR(_xlfn.XLOOKUP(TRIM(SUBSTITUTE(U141,CHAR(160)," ")),BK15:BK62,BM15:BM62),_xlfn.XLOOKUP(TRIM(SUBSTITUTE(U141,CHAR(160)," ")),BL15:BL62,BM15:BM62))))*T141*IF(ISBLANK(Q141),1,Q141)+IFERROR(_xlfn.XLOOKUP("RECHERCHEX",TRIM(L141:AD141),L141:AD141),0),0))</f>
        <v/>
      </c>
      <c r="AM141" s="1038">
        <f t="shared" si="47"/>
        <v>0</v>
      </c>
      <c r="AN141" s="1627" t="str">
        <f t="shared" si="59"/>
        <v/>
      </c>
      <c r="AO141" s="1039">
        <f t="shared" si="48"/>
        <v>0</v>
      </c>
      <c r="AP141" s="1039">
        <f t="shared" si="49"/>
        <v>0</v>
      </c>
      <c r="AQ141" s="1052">
        <f>IF(AO141&gt;0,AS9,0)</f>
        <v>0</v>
      </c>
      <c r="AR141" s="1626" t="str">
        <f>IF(TRIM(AG141)="▼ recette suivante", AG141, IF(AQ141&gt;0, IF(AT9&lt;&gt;"", AT9&amp;"-ou.or.o ❾ + or - &gt;", ""), ""))</f>
        <v/>
      </c>
      <c r="AS141" s="1064"/>
      <c r="AT141" s="1064"/>
      <c r="AU141" s="1053">
        <f t="shared" si="50"/>
        <v>0</v>
      </c>
      <c r="AV141" s="1054">
        <f>IF(AK141,IF(OR(AU141="",N(AU141)&lt;=0.000000001),"",_xlfn.XLOOKUP(AJ141,BJ15:BJ62,BN15:BN62,_xlfn.XLOOKUP(AJ141,BK15:BK62,BN15:BN62,_xlfn.XLOOKUP(AJ141,BL15:BL62,BN15:BN62,"")))),0)</f>
        <v>0</v>
      </c>
      <c r="AW141" s="1067" cm="1">
        <f t="array" ref="AW141">IF(AK141&lt;&gt;1,0,IF(OR(AU141="",N(AU141)&lt;=0.000000001),"",IF(OR(AO141="",N(AO141)&lt;=0.000000001),0,IF(ISNUMBER(AU141),IFERROR(_xlfn.LET(_xlpm.ai_test,TRIM(AJ141),_xlpm.r,IFERROR(_xlfn.XLOOKUP(_xlpm.ai_test,BJ15:BJ62,ROW(BJ15:BJ62),0,1),IFERROR(_xlfn.XLOOKUP(_xlpm.ai_test,BK15:BK62,ROW(BK15:BK62),0,1),_xlfn.XLOOKUP(_xlpm.ai_test,BL15:BL62,ROW(BL15:BL62),0,1))),_xlpm.p,_xlpm.r-MIN(ROW(BJ15:BJ62))+1,_xlpm.f,INDEX(BM15:BM62,_xlpm.p),_xlpm.u,INDEX(BN15:BN62,_xlpm.p),_xlpm.s,INDEX(BP15:BP62,_xlpm.p),_xlpm.q,N(AU141)/_xlpm.f,IF(_xlpm.q&gt;=_xlpm.s,ROUND(_xlpm.q,1)&amp;" "&amp;_xlpm.ai_test&amp;" = "&amp;ROUND(_xlpm.q*_xlpm.f,1)&amp;" "&amp;_xlpm.u,ROUND(_xlpm.q,1)&amp;" "&amp;_xlpm.ai_test)),""),""))))</f>
        <v>0</v>
      </c>
      <c r="AX141" s="1055"/>
      <c r="AY141" s="1053">
        <f t="shared" si="51"/>
        <v>0</v>
      </c>
      <c r="AZ141" s="1054" t="str">
        <f t="shared" si="52"/>
        <v/>
      </c>
      <c r="BA141" s="1056">
        <f t="shared" si="57"/>
        <v>0</v>
      </c>
      <c r="BB141" s="1057" t="str">
        <f t="shared" si="53"/>
        <v/>
      </c>
      <c r="BC141" s="1046"/>
      <c r="BD141" s="1058">
        <f t="shared" si="58"/>
        <v>0</v>
      </c>
      <c r="BE141" s="1048" t="str">
        <f t="shared" si="54"/>
        <v/>
      </c>
      <c r="BF141" s="262" t="s">
        <v>22</v>
      </c>
      <c r="BG141" s="1027">
        <f t="shared" si="55"/>
        <v>0</v>
      </c>
      <c r="BH141" s="1028">
        <f t="shared" si="56"/>
        <v>0</v>
      </c>
      <c r="BI141"/>
      <c r="BR141"/>
      <c r="BS141"/>
      <c r="BT141"/>
      <c r="BU141"/>
      <c r="BV141"/>
      <c r="BW141"/>
      <c r="BX141" s="964" t="str">
        <f t="shared" si="61"/>
        <v>►</v>
      </c>
      <c r="CD141" s="848"/>
      <c r="DC141" s="3">
        <v>1</v>
      </c>
    </row>
    <row r="142" spans="1:107" s="701" customFormat="1" ht="21" customHeight="1">
      <c r="A142" s="941" t="s">
        <v>22</v>
      </c>
      <c r="B142" s="957" t="str">
        <f t="shared" si="60"/>
        <v>►</v>
      </c>
      <c r="C142" s="999" cm="1">
        <f t="array" ref="C142">SUMPRODUCT(LEN(D142:J142))</f>
        <v>0</v>
      </c>
      <c r="D142" s="201"/>
      <c r="E142" s="206"/>
      <c r="F142" s="206"/>
      <c r="G142" s="206"/>
      <c r="H142" s="206"/>
      <c r="I142" s="206"/>
      <c r="J142" s="207"/>
      <c r="K142" s="455"/>
      <c r="L142" s="115" t="s">
        <v>16</v>
      </c>
      <c r="M142" s="3141"/>
      <c r="N142" s="3142"/>
      <c r="O142" s="3141"/>
      <c r="P142" s="3143"/>
      <c r="Q142" s="3144"/>
      <c r="R142" s="3145"/>
      <c r="S142" s="3146"/>
      <c r="T142" s="3147"/>
      <c r="U142" s="3148"/>
      <c r="V142" s="3149"/>
      <c r="W142" s="2109"/>
      <c r="X142" s="3150"/>
      <c r="Y142" s="117"/>
      <c r="Z142" s="3151"/>
      <c r="AA142" s="3152"/>
      <c r="AB142" s="3153"/>
      <c r="AC142" s="3154"/>
      <c r="AD142" s="119"/>
      <c r="AE142" s="262" t="s">
        <v>22</v>
      </c>
      <c r="AF142" s="1035" t="str">
        <f t="shared" si="42"/>
        <v>►</v>
      </c>
      <c r="AG142" s="1036" t="str">
        <f t="shared" si="43"/>
        <v/>
      </c>
      <c r="AH142" s="1037" t="str">
        <f t="shared" si="44"/>
        <v/>
      </c>
      <c r="AI142" s="1036" t="str">
        <f t="shared" si="45"/>
        <v/>
      </c>
      <c r="AJ142" s="1037" t="str">
        <f t="shared" si="46"/>
        <v/>
      </c>
      <c r="AK142" s="1037">
        <f>IF(AND(L142="A",COUNTIF(BJ15:BL62,TRIM(U142))&gt;0),1,0)</f>
        <v>0</v>
      </c>
      <c r="AL142" s="1051" t="str" cm="1">
        <f t="array" ref="AL142">IF(AF142&lt;&gt;"A","",IFERROR((IFERROR(_xlfn.XLOOKUP(TRIM(SUBSTITUTE(U142,CHAR(160)," ")),BJ15:BJ62,BM15:BM62),IFERROR(_xlfn.XLOOKUP(TRIM(SUBSTITUTE(U142,CHAR(160)," ")),BK15:BK62,BM15:BM62),_xlfn.XLOOKUP(TRIM(SUBSTITUTE(U142,CHAR(160)," ")),BL15:BL62,BM15:BM62))))*T142*IF(ISBLANK(Q142),1,Q142)+IFERROR(_xlfn.XLOOKUP("RECHERCHEX",TRIM(L142:AD142),L142:AD142),0),0))</f>
        <v/>
      </c>
      <c r="AM142" s="1038">
        <f t="shared" si="47"/>
        <v>0</v>
      </c>
      <c r="AN142" s="1627" t="str">
        <f t="shared" si="59"/>
        <v/>
      </c>
      <c r="AO142" s="1039">
        <f t="shared" si="48"/>
        <v>0</v>
      </c>
      <c r="AP142" s="1039">
        <f t="shared" si="49"/>
        <v>0</v>
      </c>
      <c r="AQ142" s="1040">
        <f>IF(AO142&gt;0,AS9,0)</f>
        <v>0</v>
      </c>
      <c r="AR142" s="1628" t="str">
        <f>IF(TRIM(AG142)="▼ recette suivante", AG142, IF(AQ142&gt;0, IF(AT9&lt;&gt;"", AT9&amp;"-ou.or.o ❾ + or - &gt;", ""), ""))</f>
        <v/>
      </c>
      <c r="AS142" s="1064"/>
      <c r="AT142" s="1064"/>
      <c r="AU142" s="1042">
        <f t="shared" si="50"/>
        <v>0</v>
      </c>
      <c r="AV142" s="1043">
        <f>IF(AK142,IF(OR(AU142="",N(AU142)&lt;=0.000000001),"",_xlfn.XLOOKUP(AJ142,BJ15:BJ62,BN15:BN62,_xlfn.XLOOKUP(AJ142,BK15:BK62,BN15:BN62,_xlfn.XLOOKUP(AJ142,BL15:BL62,BN15:BN62,"")))),0)</f>
        <v>0</v>
      </c>
      <c r="AW142" s="1065" cm="1">
        <f t="array" ref="AW142">IF(AK142&lt;&gt;1,0,IF(OR(AU142="",N(AU142)&lt;=0.000000001),"",IF(OR(AO142="",N(AO142)&lt;=0.000000001),0,IF(ISNUMBER(AU142),IFERROR(_xlfn.LET(_xlpm.ai_test,TRIM(AJ142),_xlpm.r,IFERROR(_xlfn.XLOOKUP(_xlpm.ai_test,BJ15:BJ62,ROW(BJ15:BJ62),0,1),IFERROR(_xlfn.XLOOKUP(_xlpm.ai_test,BK15:BK62,ROW(BK15:BK62),0,1),_xlfn.XLOOKUP(_xlpm.ai_test,BL15:BL62,ROW(BL15:BL62),0,1))),_xlpm.p,_xlpm.r-MIN(ROW(BJ15:BJ62))+1,_xlpm.f,INDEX(BM15:BM62,_xlpm.p),_xlpm.u,INDEX(BN15:BN62,_xlpm.p),_xlpm.s,INDEX(BP15:BP62,_xlpm.p),_xlpm.q,N(AU142)/_xlpm.f,IF(_xlpm.q&gt;=_xlpm.s,ROUND(_xlpm.q,1)&amp;" "&amp;_xlpm.ai_test&amp;" = "&amp;ROUND(_xlpm.q*_xlpm.f,1)&amp;" "&amp;_xlpm.u,ROUND(_xlpm.q,1)&amp;" "&amp;_xlpm.ai_test)),""),""))))</f>
        <v>0</v>
      </c>
      <c r="AX142" s="1055"/>
      <c r="AY142" s="1042">
        <f t="shared" si="51"/>
        <v>0</v>
      </c>
      <c r="AZ142" s="1043" t="str">
        <f t="shared" si="52"/>
        <v/>
      </c>
      <c r="BA142" s="1044">
        <f t="shared" si="57"/>
        <v>0</v>
      </c>
      <c r="BB142" s="1045" t="str">
        <f t="shared" si="53"/>
        <v/>
      </c>
      <c r="BC142" s="1046"/>
      <c r="BD142" s="1047">
        <f t="shared" si="58"/>
        <v>0</v>
      </c>
      <c r="BE142" s="1048" t="str">
        <f t="shared" si="54"/>
        <v/>
      </c>
      <c r="BF142" s="262" t="s">
        <v>22</v>
      </c>
      <c r="BG142" s="1027">
        <f t="shared" si="55"/>
        <v>0</v>
      </c>
      <c r="BH142" s="1028">
        <f t="shared" si="56"/>
        <v>0</v>
      </c>
      <c r="BI142"/>
      <c r="BR142"/>
      <c r="BS142"/>
      <c r="BT142"/>
      <c r="BU142"/>
      <c r="BV142"/>
      <c r="BW142"/>
      <c r="BX142" s="964" t="str">
        <f t="shared" si="61"/>
        <v>►</v>
      </c>
      <c r="CD142" s="848"/>
      <c r="DC142" s="3">
        <v>1</v>
      </c>
    </row>
    <row r="143" spans="1:107" s="701" customFormat="1" ht="21" customHeight="1">
      <c r="A143" s="941" t="s">
        <v>22</v>
      </c>
      <c r="B143" s="957" t="str">
        <f t="shared" si="60"/>
        <v>►</v>
      </c>
      <c r="C143" s="999" cm="1">
        <f t="array" ref="C143">SUMPRODUCT(LEN(D143:J143))</f>
        <v>0</v>
      </c>
      <c r="D143" s="201"/>
      <c r="E143" s="206"/>
      <c r="F143" s="206"/>
      <c r="G143" s="206"/>
      <c r="H143" s="206"/>
      <c r="I143" s="206"/>
      <c r="J143" s="207"/>
      <c r="K143" s="455"/>
      <c r="L143" s="115" t="s">
        <v>16</v>
      </c>
      <c r="M143" s="3141"/>
      <c r="N143" s="3142"/>
      <c r="O143" s="3141"/>
      <c r="P143" s="3143"/>
      <c r="Q143" s="3144"/>
      <c r="R143" s="3145"/>
      <c r="S143" s="3146"/>
      <c r="T143" s="3147"/>
      <c r="U143" s="3148"/>
      <c r="V143" s="3149"/>
      <c r="W143" s="2109"/>
      <c r="X143" s="3150"/>
      <c r="Y143" s="117"/>
      <c r="Z143" s="3151"/>
      <c r="AA143" s="3152"/>
      <c r="AB143" s="3153"/>
      <c r="AC143" s="3154"/>
      <c r="AD143" s="119"/>
      <c r="AE143" s="262" t="s">
        <v>22</v>
      </c>
      <c r="AF143" s="1035" t="str">
        <f t="shared" si="42"/>
        <v>►</v>
      </c>
      <c r="AG143" s="1036" t="str">
        <f t="shared" si="43"/>
        <v/>
      </c>
      <c r="AH143" s="1037" t="str">
        <f t="shared" si="44"/>
        <v/>
      </c>
      <c r="AI143" s="1036" t="str">
        <f t="shared" si="45"/>
        <v/>
      </c>
      <c r="AJ143" s="1037" t="str">
        <f t="shared" si="46"/>
        <v/>
      </c>
      <c r="AK143" s="1037">
        <f>IF(AND(L143="A",COUNTIF(BJ15:BL62,TRIM(U143))&gt;0),1,0)</f>
        <v>0</v>
      </c>
      <c r="AL143" s="1051" t="str" cm="1">
        <f t="array" ref="AL143">IF(AF143&lt;&gt;"A","",IFERROR((IFERROR(_xlfn.XLOOKUP(TRIM(SUBSTITUTE(U143,CHAR(160)," ")),BJ15:BJ62,BM15:BM62),IFERROR(_xlfn.XLOOKUP(TRIM(SUBSTITUTE(U143,CHAR(160)," ")),BK15:BK62,BM15:BM62),_xlfn.XLOOKUP(TRIM(SUBSTITUTE(U143,CHAR(160)," ")),BL15:BL62,BM15:BM62))))*T143*IF(ISBLANK(Q143),1,Q143)+IFERROR(_xlfn.XLOOKUP("RECHERCHEX",TRIM(L143:AD143),L143:AD143),0),0))</f>
        <v/>
      </c>
      <c r="AM143" s="1038">
        <f t="shared" si="47"/>
        <v>0</v>
      </c>
      <c r="AN143" s="1627" t="str">
        <f t="shared" si="59"/>
        <v/>
      </c>
      <c r="AO143" s="1039">
        <f t="shared" si="48"/>
        <v>0</v>
      </c>
      <c r="AP143" s="1039">
        <f t="shared" si="49"/>
        <v>0</v>
      </c>
      <c r="AQ143" s="1052">
        <f>IF(AO143&gt;0,AS9,0)</f>
        <v>0</v>
      </c>
      <c r="AR143" s="1626" t="str">
        <f>IF(TRIM(AG143)="▼ recette suivante", AG143, IF(AQ143&gt;0, IF(AT9&lt;&gt;"", AT9&amp;"-ou.or.o ❾ + or - &gt;", ""), ""))</f>
        <v/>
      </c>
      <c r="AS143" s="1064"/>
      <c r="AT143" s="1064"/>
      <c r="AU143" s="1053">
        <f t="shared" si="50"/>
        <v>0</v>
      </c>
      <c r="AV143" s="1054">
        <f>IF(AK143,IF(OR(AU143="",N(AU143)&lt;=0.000000001),"",_xlfn.XLOOKUP(AJ143,BJ15:BJ62,BN15:BN62,_xlfn.XLOOKUP(AJ143,BK15:BK62,BN15:BN62,_xlfn.XLOOKUP(AJ143,BL15:BL62,BN15:BN62,"")))),0)</f>
        <v>0</v>
      </c>
      <c r="AW143" s="1067" cm="1">
        <f t="array" ref="AW143">IF(AK143&lt;&gt;1,0,IF(OR(AU143="",N(AU143)&lt;=0.000000001),"",IF(OR(AO143="",N(AO143)&lt;=0.000000001),0,IF(ISNUMBER(AU143),IFERROR(_xlfn.LET(_xlpm.ai_test,TRIM(AJ143),_xlpm.r,IFERROR(_xlfn.XLOOKUP(_xlpm.ai_test,BJ15:BJ62,ROW(BJ15:BJ62),0,1),IFERROR(_xlfn.XLOOKUP(_xlpm.ai_test,BK15:BK62,ROW(BK15:BK62),0,1),_xlfn.XLOOKUP(_xlpm.ai_test,BL15:BL62,ROW(BL15:BL62),0,1))),_xlpm.p,_xlpm.r-MIN(ROW(BJ15:BJ62))+1,_xlpm.f,INDEX(BM15:BM62,_xlpm.p),_xlpm.u,INDEX(BN15:BN62,_xlpm.p),_xlpm.s,INDEX(BP15:BP62,_xlpm.p),_xlpm.q,N(AU143)/_xlpm.f,IF(_xlpm.q&gt;=_xlpm.s,ROUND(_xlpm.q,1)&amp;" "&amp;_xlpm.ai_test&amp;" = "&amp;ROUND(_xlpm.q*_xlpm.f,1)&amp;" "&amp;_xlpm.u,ROUND(_xlpm.q,1)&amp;" "&amp;_xlpm.ai_test)),""),""))))</f>
        <v>0</v>
      </c>
      <c r="AX143" s="1055"/>
      <c r="AY143" s="1053">
        <f t="shared" si="51"/>
        <v>0</v>
      </c>
      <c r="AZ143" s="1054" t="str">
        <f t="shared" si="52"/>
        <v/>
      </c>
      <c r="BA143" s="1056">
        <f t="shared" si="57"/>
        <v>0</v>
      </c>
      <c r="BB143" s="1057" t="str">
        <f t="shared" si="53"/>
        <v/>
      </c>
      <c r="BC143" s="1046"/>
      <c r="BD143" s="1058">
        <f t="shared" si="58"/>
        <v>0</v>
      </c>
      <c r="BE143" s="1048" t="str">
        <f t="shared" si="54"/>
        <v/>
      </c>
      <c r="BF143" s="262" t="s">
        <v>22</v>
      </c>
      <c r="BG143" s="1027">
        <f t="shared" si="55"/>
        <v>0</v>
      </c>
      <c r="BH143" s="1028">
        <f t="shared" si="56"/>
        <v>0</v>
      </c>
      <c r="BI143"/>
      <c r="BR143"/>
      <c r="BS143"/>
      <c r="BT143"/>
      <c r="BU143"/>
      <c r="BV143"/>
      <c r="BW143"/>
      <c r="BX143" s="964" t="str">
        <f t="shared" si="61"/>
        <v>►</v>
      </c>
      <c r="CD143" s="848"/>
      <c r="DC143" s="3">
        <v>1</v>
      </c>
    </row>
    <row r="144" spans="1:107" s="701" customFormat="1" ht="21" customHeight="1">
      <c r="A144" s="941" t="s">
        <v>22</v>
      </c>
      <c r="B144" s="957" t="str">
        <f t="shared" si="60"/>
        <v>►</v>
      </c>
      <c r="C144" s="999" cm="1">
        <f t="array" ref="C144">SUMPRODUCT(LEN(D144:J144))</f>
        <v>0</v>
      </c>
      <c r="D144" s="201"/>
      <c r="E144" s="206"/>
      <c r="F144" s="206"/>
      <c r="G144" s="206"/>
      <c r="H144" s="206"/>
      <c r="I144" s="206"/>
      <c r="J144" s="207"/>
      <c r="K144" s="455"/>
      <c r="L144" s="115" t="s">
        <v>16</v>
      </c>
      <c r="M144" s="3141"/>
      <c r="N144" s="3142"/>
      <c r="O144" s="3141"/>
      <c r="P144" s="3143"/>
      <c r="Q144" s="3144"/>
      <c r="R144" s="3145"/>
      <c r="S144" s="3146"/>
      <c r="T144" s="3147"/>
      <c r="U144" s="3148"/>
      <c r="V144" s="3149"/>
      <c r="W144" s="2109"/>
      <c r="X144" s="3150"/>
      <c r="Y144" s="117"/>
      <c r="Z144" s="3151"/>
      <c r="AA144" s="3152"/>
      <c r="AB144" s="3153"/>
      <c r="AC144" s="3154"/>
      <c r="AD144" s="119"/>
      <c r="AE144" s="262" t="s">
        <v>22</v>
      </c>
      <c r="AF144" s="1035" t="str">
        <f t="shared" si="42"/>
        <v>►</v>
      </c>
      <c r="AG144" s="1036" t="str">
        <f t="shared" si="43"/>
        <v/>
      </c>
      <c r="AH144" s="1037" t="str">
        <f t="shared" si="44"/>
        <v/>
      </c>
      <c r="AI144" s="1036" t="str">
        <f t="shared" si="45"/>
        <v/>
      </c>
      <c r="AJ144" s="1037" t="str">
        <f t="shared" si="46"/>
        <v/>
      </c>
      <c r="AK144" s="1037">
        <f>IF(AND(L144="A",COUNTIF(BJ15:BL62,TRIM(U144))&gt;0),1,0)</f>
        <v>0</v>
      </c>
      <c r="AL144" s="1051" t="str" cm="1">
        <f t="array" ref="AL144">IF(AF144&lt;&gt;"A","",IFERROR((IFERROR(_xlfn.XLOOKUP(TRIM(SUBSTITUTE(U144,CHAR(160)," ")),BJ15:BJ62,BM15:BM62),IFERROR(_xlfn.XLOOKUP(TRIM(SUBSTITUTE(U144,CHAR(160)," ")),BK15:BK62,BM15:BM62),_xlfn.XLOOKUP(TRIM(SUBSTITUTE(U144,CHAR(160)," ")),BL15:BL62,BM15:BM62))))*T144*IF(ISBLANK(Q144),1,Q144)+IFERROR(_xlfn.XLOOKUP("RECHERCHEX",TRIM(L144:AD144),L144:AD144),0),0))</f>
        <v/>
      </c>
      <c r="AM144" s="1038">
        <f t="shared" si="47"/>
        <v>0</v>
      </c>
      <c r="AN144" s="1627" t="str">
        <f t="shared" si="59"/>
        <v/>
      </c>
      <c r="AO144" s="1039">
        <f t="shared" si="48"/>
        <v>0</v>
      </c>
      <c r="AP144" s="1039">
        <f t="shared" si="49"/>
        <v>0</v>
      </c>
      <c r="AQ144" s="1040">
        <f>IF(AO144&gt;0,AS9,0)</f>
        <v>0</v>
      </c>
      <c r="AR144" s="1628" t="str">
        <f>IF(TRIM(AG144)="▼ recette suivante", AG144, IF(AQ144&gt;0, IF(AT9&lt;&gt;"", AT9&amp;"-ou.or.o ❾ + or - &gt;", ""), ""))</f>
        <v/>
      </c>
      <c r="AS144" s="1064"/>
      <c r="AT144" s="1064"/>
      <c r="AU144" s="1042">
        <f t="shared" si="50"/>
        <v>0</v>
      </c>
      <c r="AV144" s="1043">
        <f>IF(AK144,IF(OR(AU144="",N(AU144)&lt;=0.000000001),"",_xlfn.XLOOKUP(AJ144,BJ15:BJ62,BN15:BN62,_xlfn.XLOOKUP(AJ144,BK15:BK62,BN15:BN62,_xlfn.XLOOKUP(AJ144,BL15:BL62,BN15:BN62,"")))),0)</f>
        <v>0</v>
      </c>
      <c r="AW144" s="1065" cm="1">
        <f t="array" ref="AW144">IF(AK144&lt;&gt;1,0,IF(OR(AU144="",N(AU144)&lt;=0.000000001),"",IF(OR(AO144="",N(AO144)&lt;=0.000000001),0,IF(ISNUMBER(AU144),IFERROR(_xlfn.LET(_xlpm.ai_test,TRIM(AJ144),_xlpm.r,IFERROR(_xlfn.XLOOKUP(_xlpm.ai_test,BJ15:BJ62,ROW(BJ15:BJ62),0,1),IFERROR(_xlfn.XLOOKUP(_xlpm.ai_test,BK15:BK62,ROW(BK15:BK62),0,1),_xlfn.XLOOKUP(_xlpm.ai_test,BL15:BL62,ROW(BL15:BL62),0,1))),_xlpm.p,_xlpm.r-MIN(ROW(BJ15:BJ62))+1,_xlpm.f,INDEX(BM15:BM62,_xlpm.p),_xlpm.u,INDEX(BN15:BN62,_xlpm.p),_xlpm.s,INDEX(BP15:BP62,_xlpm.p),_xlpm.q,N(AU144)/_xlpm.f,IF(_xlpm.q&gt;=_xlpm.s,ROUND(_xlpm.q,1)&amp;" "&amp;_xlpm.ai_test&amp;" = "&amp;ROUND(_xlpm.q*_xlpm.f,1)&amp;" "&amp;_xlpm.u,ROUND(_xlpm.q,1)&amp;" "&amp;_xlpm.ai_test)),""),""))))</f>
        <v>0</v>
      </c>
      <c r="AX144" s="1055"/>
      <c r="AY144" s="1042">
        <f t="shared" si="51"/>
        <v>0</v>
      </c>
      <c r="AZ144" s="1043" t="str">
        <f t="shared" si="52"/>
        <v/>
      </c>
      <c r="BA144" s="1044">
        <f t="shared" si="57"/>
        <v>0</v>
      </c>
      <c r="BB144" s="1045" t="str">
        <f t="shared" si="53"/>
        <v/>
      </c>
      <c r="BC144" s="1046"/>
      <c r="BD144" s="1047">
        <f t="shared" si="58"/>
        <v>0</v>
      </c>
      <c r="BE144" s="1048" t="str">
        <f t="shared" si="54"/>
        <v/>
      </c>
      <c r="BF144" s="262" t="s">
        <v>22</v>
      </c>
      <c r="BG144" s="1027">
        <f t="shared" si="55"/>
        <v>0</v>
      </c>
      <c r="BH144" s="1028">
        <f t="shared" si="56"/>
        <v>0</v>
      </c>
      <c r="BI144"/>
      <c r="BR144"/>
      <c r="BS144"/>
      <c r="BT144"/>
      <c r="BU144"/>
      <c r="BV144"/>
      <c r="BW144"/>
      <c r="BX144" s="964" t="str">
        <f t="shared" si="61"/>
        <v>►</v>
      </c>
      <c r="CD144" s="848"/>
      <c r="DC144" s="3">
        <v>1</v>
      </c>
    </row>
    <row r="145" spans="1:107" s="701" customFormat="1" ht="21" customHeight="1">
      <c r="A145" s="941" t="s">
        <v>22</v>
      </c>
      <c r="B145" s="957" t="str">
        <f t="shared" si="60"/>
        <v>►</v>
      </c>
      <c r="C145" s="999" cm="1">
        <f t="array" ref="C145">SUMPRODUCT(LEN(D145:J145))</f>
        <v>0</v>
      </c>
      <c r="D145" s="201"/>
      <c r="E145" s="206"/>
      <c r="F145" s="206"/>
      <c r="G145" s="206"/>
      <c r="H145" s="206"/>
      <c r="I145" s="206"/>
      <c r="J145" s="207"/>
      <c r="K145" s="455"/>
      <c r="L145" s="115" t="s">
        <v>16</v>
      </c>
      <c r="M145" s="3141"/>
      <c r="N145" s="3142"/>
      <c r="O145" s="3141"/>
      <c r="P145" s="3143"/>
      <c r="Q145" s="3144"/>
      <c r="R145" s="3145"/>
      <c r="S145" s="3146"/>
      <c r="T145" s="3147"/>
      <c r="U145" s="3148"/>
      <c r="V145" s="3149"/>
      <c r="W145" s="2109"/>
      <c r="X145" s="3150"/>
      <c r="Y145" s="117"/>
      <c r="Z145" s="3151"/>
      <c r="AA145" s="3152"/>
      <c r="AB145" s="3153"/>
      <c r="AC145" s="3154"/>
      <c r="AD145" s="119"/>
      <c r="AE145" s="262" t="s">
        <v>22</v>
      </c>
      <c r="AF145" s="1035" t="str">
        <f t="shared" si="42"/>
        <v>►</v>
      </c>
      <c r="AG145" s="1036" t="str">
        <f t="shared" si="43"/>
        <v/>
      </c>
      <c r="AH145" s="1037" t="str">
        <f t="shared" si="44"/>
        <v/>
      </c>
      <c r="AI145" s="1036" t="str">
        <f t="shared" si="45"/>
        <v/>
      </c>
      <c r="AJ145" s="1037" t="str">
        <f t="shared" si="46"/>
        <v/>
      </c>
      <c r="AK145" s="1037">
        <f>IF(AND(L145="A",COUNTIF(BJ15:BL62,TRIM(U145))&gt;0),1,0)</f>
        <v>0</v>
      </c>
      <c r="AL145" s="1051" t="str" cm="1">
        <f t="array" ref="AL145">IF(AF145&lt;&gt;"A","",IFERROR((IFERROR(_xlfn.XLOOKUP(TRIM(SUBSTITUTE(U145,CHAR(160)," ")),BJ15:BJ62,BM15:BM62),IFERROR(_xlfn.XLOOKUP(TRIM(SUBSTITUTE(U145,CHAR(160)," ")),BK15:BK62,BM15:BM62),_xlfn.XLOOKUP(TRIM(SUBSTITUTE(U145,CHAR(160)," ")),BL15:BL62,BM15:BM62))))*T145*IF(ISBLANK(Q145),1,Q145)+IFERROR(_xlfn.XLOOKUP("RECHERCHEX",TRIM(L145:AD145),L145:AD145),0),0))</f>
        <v/>
      </c>
      <c r="AM145" s="1038">
        <f t="shared" si="47"/>
        <v>0</v>
      </c>
      <c r="AN145" s="1627" t="str">
        <f t="shared" si="59"/>
        <v/>
      </c>
      <c r="AO145" s="1039">
        <f t="shared" si="48"/>
        <v>0</v>
      </c>
      <c r="AP145" s="1039">
        <f t="shared" si="49"/>
        <v>0</v>
      </c>
      <c r="AQ145" s="1052">
        <f>IF(AO145&gt;0,AS9,0)</f>
        <v>0</v>
      </c>
      <c r="AR145" s="1626" t="str">
        <f>IF(TRIM(AG145)="▼ recette suivante", AG145, IF(AQ145&gt;0, IF(AT9&lt;&gt;"", AT9&amp;"-ou.or.o ❾ + or - &gt;", ""), ""))</f>
        <v/>
      </c>
      <c r="AS145" s="1064"/>
      <c r="AT145" s="1064"/>
      <c r="AU145" s="1053">
        <f t="shared" si="50"/>
        <v>0</v>
      </c>
      <c r="AV145" s="1054">
        <f>IF(AK145,IF(OR(AU145="",N(AU145)&lt;=0.000000001),"",_xlfn.XLOOKUP(AJ145,BJ15:BJ62,BN15:BN62,_xlfn.XLOOKUP(AJ145,BK15:BK62,BN15:BN62,_xlfn.XLOOKUP(AJ145,BL15:BL62,BN15:BN62,"")))),0)</f>
        <v>0</v>
      </c>
      <c r="AW145" s="1067" cm="1">
        <f t="array" ref="AW145">IF(AK145&lt;&gt;1,0,IF(OR(AU145="",N(AU145)&lt;=0.000000001),"",IF(OR(AO145="",N(AO145)&lt;=0.000000001),0,IF(ISNUMBER(AU145),IFERROR(_xlfn.LET(_xlpm.ai_test,TRIM(AJ145),_xlpm.r,IFERROR(_xlfn.XLOOKUP(_xlpm.ai_test,BJ15:BJ62,ROW(BJ15:BJ62),0,1),IFERROR(_xlfn.XLOOKUP(_xlpm.ai_test,BK15:BK62,ROW(BK15:BK62),0,1),_xlfn.XLOOKUP(_xlpm.ai_test,BL15:BL62,ROW(BL15:BL62),0,1))),_xlpm.p,_xlpm.r-MIN(ROW(BJ15:BJ62))+1,_xlpm.f,INDEX(BM15:BM62,_xlpm.p),_xlpm.u,INDEX(BN15:BN62,_xlpm.p),_xlpm.s,INDEX(BP15:BP62,_xlpm.p),_xlpm.q,N(AU145)/_xlpm.f,IF(_xlpm.q&gt;=_xlpm.s,ROUND(_xlpm.q,1)&amp;" "&amp;_xlpm.ai_test&amp;" = "&amp;ROUND(_xlpm.q*_xlpm.f,1)&amp;" "&amp;_xlpm.u,ROUND(_xlpm.q,1)&amp;" "&amp;_xlpm.ai_test)),""),""))))</f>
        <v>0</v>
      </c>
      <c r="AX145" s="1055"/>
      <c r="AY145" s="1053">
        <f t="shared" si="51"/>
        <v>0</v>
      </c>
      <c r="AZ145" s="1054" t="str">
        <f t="shared" si="52"/>
        <v/>
      </c>
      <c r="BA145" s="1056">
        <f t="shared" si="57"/>
        <v>0</v>
      </c>
      <c r="BB145" s="1057" t="str">
        <f t="shared" si="53"/>
        <v/>
      </c>
      <c r="BC145" s="1046"/>
      <c r="BD145" s="1058">
        <f t="shared" si="58"/>
        <v>0</v>
      </c>
      <c r="BE145" s="1048" t="str">
        <f t="shared" si="54"/>
        <v/>
      </c>
      <c r="BF145" s="262" t="s">
        <v>22</v>
      </c>
      <c r="BG145" s="1027">
        <f t="shared" si="55"/>
        <v>0</v>
      </c>
      <c r="BH145" s="1028">
        <f t="shared" si="56"/>
        <v>0</v>
      </c>
      <c r="BI145"/>
      <c r="BR145"/>
      <c r="BS145"/>
      <c r="BT145"/>
      <c r="BU145"/>
      <c r="BV145"/>
      <c r="BW145"/>
      <c r="BX145" s="964" t="str">
        <f t="shared" si="61"/>
        <v>►</v>
      </c>
      <c r="CD145" s="848"/>
      <c r="DC145" s="3">
        <v>1</v>
      </c>
    </row>
    <row r="146" spans="1:107" s="701" customFormat="1" ht="21" customHeight="1">
      <c r="A146" s="941" t="s">
        <v>22</v>
      </c>
      <c r="B146" s="957" t="str">
        <f t="shared" si="60"/>
        <v>►</v>
      </c>
      <c r="C146" s="999" cm="1">
        <f t="array" ref="C146">SUMPRODUCT(LEN(D146:J146))</f>
        <v>0</v>
      </c>
      <c r="D146" s="201"/>
      <c r="E146" s="206"/>
      <c r="F146" s="206"/>
      <c r="G146" s="206"/>
      <c r="H146" s="206"/>
      <c r="I146" s="206"/>
      <c r="J146" s="207"/>
      <c r="K146" s="455"/>
      <c r="L146" s="115" t="s">
        <v>16</v>
      </c>
      <c r="M146" s="3141"/>
      <c r="N146" s="3142"/>
      <c r="O146" s="3141"/>
      <c r="P146" s="3143"/>
      <c r="Q146" s="3144"/>
      <c r="R146" s="3145"/>
      <c r="S146" s="3146"/>
      <c r="T146" s="3147"/>
      <c r="U146" s="3148"/>
      <c r="V146" s="3149"/>
      <c r="W146" s="2109"/>
      <c r="X146" s="3150"/>
      <c r="Y146" s="117"/>
      <c r="Z146" s="3151"/>
      <c r="AA146" s="3152"/>
      <c r="AB146" s="3153"/>
      <c r="AC146" s="3154"/>
      <c r="AD146" s="119"/>
      <c r="AE146" s="262" t="s">
        <v>22</v>
      </c>
      <c r="AF146" s="1035" t="str">
        <f t="shared" si="42"/>
        <v>►</v>
      </c>
      <c r="AG146" s="1036" t="str">
        <f t="shared" si="43"/>
        <v/>
      </c>
      <c r="AH146" s="1037" t="str">
        <f t="shared" si="44"/>
        <v/>
      </c>
      <c r="AI146" s="1036" t="str">
        <f t="shared" si="45"/>
        <v/>
      </c>
      <c r="AJ146" s="1037" t="str">
        <f t="shared" si="46"/>
        <v/>
      </c>
      <c r="AK146" s="1037">
        <f>IF(AND(L146="A",COUNTIF(BJ15:BL62,TRIM(U146))&gt;0),1,0)</f>
        <v>0</v>
      </c>
      <c r="AL146" s="1051" t="str" cm="1">
        <f t="array" ref="AL146">IF(AF146&lt;&gt;"A","",IFERROR((IFERROR(_xlfn.XLOOKUP(TRIM(SUBSTITUTE(U146,CHAR(160)," ")),BJ15:BJ62,BM15:BM62),IFERROR(_xlfn.XLOOKUP(TRIM(SUBSTITUTE(U146,CHAR(160)," ")),BK15:BK62,BM15:BM62),_xlfn.XLOOKUP(TRIM(SUBSTITUTE(U146,CHAR(160)," ")),BL15:BL62,BM15:BM62))))*T146*IF(ISBLANK(Q146),1,Q146)+IFERROR(_xlfn.XLOOKUP("RECHERCHEX",TRIM(L146:AD146),L146:AD146),0),0))</f>
        <v/>
      </c>
      <c r="AM146" s="1038">
        <f t="shared" si="47"/>
        <v>0</v>
      </c>
      <c r="AN146" s="1627" t="str">
        <f t="shared" si="59"/>
        <v/>
      </c>
      <c r="AO146" s="1039">
        <f t="shared" si="48"/>
        <v>0</v>
      </c>
      <c r="AP146" s="1039">
        <f t="shared" si="49"/>
        <v>0</v>
      </c>
      <c r="AQ146" s="1040">
        <f>IF(AO146&gt;0,AS9,0)</f>
        <v>0</v>
      </c>
      <c r="AR146" s="1628" t="str">
        <f>IF(TRIM(AG146)="▼ recette suivante", AG146, IF(AQ146&gt;0, IF(AT9&lt;&gt;"", AT9&amp;"-ou.or.o ❾ + or - &gt;", ""), ""))</f>
        <v/>
      </c>
      <c r="AS146" s="1064"/>
      <c r="AT146" s="1064"/>
      <c r="AU146" s="1042">
        <f t="shared" si="50"/>
        <v>0</v>
      </c>
      <c r="AV146" s="1043">
        <f>IF(AK146,IF(OR(AU146="",N(AU146)&lt;=0.000000001),"",_xlfn.XLOOKUP(AJ146,BJ15:BJ62,BN15:BN62,_xlfn.XLOOKUP(AJ146,BK15:BK62,BN15:BN62,_xlfn.XLOOKUP(AJ146,BL15:BL62,BN15:BN62,"")))),0)</f>
        <v>0</v>
      </c>
      <c r="AW146" s="1065" cm="1">
        <f t="array" ref="AW146">IF(AK146&lt;&gt;1,0,IF(OR(AU146="",N(AU146)&lt;=0.000000001),"",IF(OR(AO146="",N(AO146)&lt;=0.000000001),0,IF(ISNUMBER(AU146),IFERROR(_xlfn.LET(_xlpm.ai_test,TRIM(AJ146),_xlpm.r,IFERROR(_xlfn.XLOOKUP(_xlpm.ai_test,BJ15:BJ62,ROW(BJ15:BJ62),0,1),IFERROR(_xlfn.XLOOKUP(_xlpm.ai_test,BK15:BK62,ROW(BK15:BK62),0,1),_xlfn.XLOOKUP(_xlpm.ai_test,BL15:BL62,ROW(BL15:BL62),0,1))),_xlpm.p,_xlpm.r-MIN(ROW(BJ15:BJ62))+1,_xlpm.f,INDEX(BM15:BM62,_xlpm.p),_xlpm.u,INDEX(BN15:BN62,_xlpm.p),_xlpm.s,INDEX(BP15:BP62,_xlpm.p),_xlpm.q,N(AU146)/_xlpm.f,IF(_xlpm.q&gt;=_xlpm.s,ROUND(_xlpm.q,1)&amp;" "&amp;_xlpm.ai_test&amp;" = "&amp;ROUND(_xlpm.q*_xlpm.f,1)&amp;" "&amp;_xlpm.u,ROUND(_xlpm.q,1)&amp;" "&amp;_xlpm.ai_test)),""),""))))</f>
        <v>0</v>
      </c>
      <c r="AX146" s="1055"/>
      <c r="AY146" s="1042">
        <f t="shared" si="51"/>
        <v>0</v>
      </c>
      <c r="AZ146" s="1043" t="str">
        <f t="shared" si="52"/>
        <v/>
      </c>
      <c r="BA146" s="1044">
        <f t="shared" si="57"/>
        <v>0</v>
      </c>
      <c r="BB146" s="1045" t="str">
        <f t="shared" si="53"/>
        <v/>
      </c>
      <c r="BC146" s="1046"/>
      <c r="BD146" s="1047">
        <f t="shared" si="58"/>
        <v>0</v>
      </c>
      <c r="BE146" s="1048" t="str">
        <f t="shared" si="54"/>
        <v/>
      </c>
      <c r="BF146" s="262" t="s">
        <v>22</v>
      </c>
      <c r="BG146" s="1027">
        <f t="shared" si="55"/>
        <v>0</v>
      </c>
      <c r="BH146" s="1028">
        <f t="shared" si="56"/>
        <v>0</v>
      </c>
      <c r="BI146"/>
      <c r="BR146"/>
      <c r="BS146"/>
      <c r="BT146"/>
      <c r="BU146"/>
      <c r="BV146"/>
      <c r="BW146"/>
      <c r="BX146" s="964" t="str">
        <f t="shared" si="61"/>
        <v>►</v>
      </c>
      <c r="BY146"/>
      <c r="BZ146"/>
      <c r="CA146"/>
      <c r="CB146"/>
      <c r="CC146"/>
      <c r="CD146" s="848"/>
      <c r="DC146" s="3">
        <v>1</v>
      </c>
    </row>
    <row r="147" spans="1:107" s="701" customFormat="1" ht="21" customHeight="1">
      <c r="A147" s="941" t="s">
        <v>22</v>
      </c>
      <c r="B147" s="957" t="str">
        <f t="shared" si="60"/>
        <v>►</v>
      </c>
      <c r="C147" s="999" cm="1">
        <f t="array" ref="C147">SUMPRODUCT(LEN(D147:J147))</f>
        <v>0</v>
      </c>
      <c r="D147" s="201"/>
      <c r="E147" s="206"/>
      <c r="F147" s="206"/>
      <c r="G147" s="206"/>
      <c r="H147" s="206"/>
      <c r="I147" s="206"/>
      <c r="J147" s="207"/>
      <c r="K147" s="455"/>
      <c r="L147" s="115" t="s">
        <v>16</v>
      </c>
      <c r="M147" s="3141"/>
      <c r="N147" s="3142"/>
      <c r="O147" s="3141"/>
      <c r="P147" s="3143"/>
      <c r="Q147" s="3144"/>
      <c r="R147" s="3145"/>
      <c r="S147" s="3146"/>
      <c r="T147" s="3147"/>
      <c r="U147" s="3148"/>
      <c r="V147" s="3149"/>
      <c r="W147" s="2109"/>
      <c r="X147" s="3150"/>
      <c r="Y147" s="117"/>
      <c r="Z147" s="3151"/>
      <c r="AA147" s="3152"/>
      <c r="AB147" s="3153"/>
      <c r="AC147" s="3154"/>
      <c r="AD147" s="119"/>
      <c r="AE147" s="262" t="s">
        <v>22</v>
      </c>
      <c r="AF147" s="1035" t="str">
        <f t="shared" si="42"/>
        <v>►</v>
      </c>
      <c r="AG147" s="1036" t="str">
        <f t="shared" si="43"/>
        <v/>
      </c>
      <c r="AH147" s="1037" t="str">
        <f t="shared" si="44"/>
        <v/>
      </c>
      <c r="AI147" s="1036" t="str">
        <f t="shared" si="45"/>
        <v/>
      </c>
      <c r="AJ147" s="1037" t="str">
        <f t="shared" si="46"/>
        <v/>
      </c>
      <c r="AK147" s="1037">
        <f>IF(AND(L147="A",COUNTIF(BJ15:BL62,TRIM(U147))&gt;0),1,0)</f>
        <v>0</v>
      </c>
      <c r="AL147" s="1051" t="str" cm="1">
        <f t="array" ref="AL147">IF(AF147&lt;&gt;"A","",IFERROR((IFERROR(_xlfn.XLOOKUP(TRIM(SUBSTITUTE(U147,CHAR(160)," ")),BJ15:BJ62,BM15:BM62),IFERROR(_xlfn.XLOOKUP(TRIM(SUBSTITUTE(U147,CHAR(160)," ")),BK15:BK62,BM15:BM62),_xlfn.XLOOKUP(TRIM(SUBSTITUTE(U147,CHAR(160)," ")),BL15:BL62,BM15:BM62))))*T147*IF(ISBLANK(Q147),1,Q147)+IFERROR(_xlfn.XLOOKUP("RECHERCHEX",TRIM(L147:AD147),L147:AD147),0),0))</f>
        <v/>
      </c>
      <c r="AM147" s="1038">
        <f t="shared" si="47"/>
        <v>0</v>
      </c>
      <c r="AN147" s="1627" t="str">
        <f t="shared" si="59"/>
        <v/>
      </c>
      <c r="AO147" s="1039">
        <f t="shared" si="48"/>
        <v>0</v>
      </c>
      <c r="AP147" s="1039">
        <f t="shared" si="49"/>
        <v>0</v>
      </c>
      <c r="AQ147" s="1052">
        <f>IF(AO147&gt;0,AS9,0)</f>
        <v>0</v>
      </c>
      <c r="AR147" s="1626" t="str">
        <f>IF(TRIM(AG147)="▼ recette suivante", AG147, IF(AQ147&gt;0, IF(AT9&lt;&gt;"", AT9&amp;"-ou.or.o ❾ + or - &gt;", ""), ""))</f>
        <v/>
      </c>
      <c r="AS147" s="1064"/>
      <c r="AT147" s="1064"/>
      <c r="AU147" s="1053">
        <f t="shared" si="50"/>
        <v>0</v>
      </c>
      <c r="AV147" s="1054">
        <f>IF(AK147,IF(OR(AU147="",N(AU147)&lt;=0.000000001),"",_xlfn.XLOOKUP(AJ147,BJ15:BJ62,BN15:BN62,_xlfn.XLOOKUP(AJ147,BK15:BK62,BN15:BN62,_xlfn.XLOOKUP(AJ147,BL15:BL62,BN15:BN62,"")))),0)</f>
        <v>0</v>
      </c>
      <c r="AW147" s="1067" cm="1">
        <f t="array" ref="AW147">IF(AK147&lt;&gt;1,0,IF(OR(AU147="",N(AU147)&lt;=0.000000001),"",IF(OR(AO147="",N(AO147)&lt;=0.000000001),0,IF(ISNUMBER(AU147),IFERROR(_xlfn.LET(_xlpm.ai_test,TRIM(AJ147),_xlpm.r,IFERROR(_xlfn.XLOOKUP(_xlpm.ai_test,BJ15:BJ62,ROW(BJ15:BJ62),0,1),IFERROR(_xlfn.XLOOKUP(_xlpm.ai_test,BK15:BK62,ROW(BK15:BK62),0,1),_xlfn.XLOOKUP(_xlpm.ai_test,BL15:BL62,ROW(BL15:BL62),0,1))),_xlpm.p,_xlpm.r-MIN(ROW(BJ15:BJ62))+1,_xlpm.f,INDEX(BM15:BM62,_xlpm.p),_xlpm.u,INDEX(BN15:BN62,_xlpm.p),_xlpm.s,INDEX(BP15:BP62,_xlpm.p),_xlpm.q,N(AU147)/_xlpm.f,IF(_xlpm.q&gt;=_xlpm.s,ROUND(_xlpm.q,1)&amp;" "&amp;_xlpm.ai_test&amp;" = "&amp;ROUND(_xlpm.q*_xlpm.f,1)&amp;" "&amp;_xlpm.u,ROUND(_xlpm.q,1)&amp;" "&amp;_xlpm.ai_test)),""),""))))</f>
        <v>0</v>
      </c>
      <c r="AX147" s="1055"/>
      <c r="AY147" s="1053">
        <f t="shared" si="51"/>
        <v>0</v>
      </c>
      <c r="AZ147" s="1054" t="str">
        <f t="shared" si="52"/>
        <v/>
      </c>
      <c r="BA147" s="1056">
        <f t="shared" si="57"/>
        <v>0</v>
      </c>
      <c r="BB147" s="1057" t="str">
        <f t="shared" si="53"/>
        <v/>
      </c>
      <c r="BC147" s="1046"/>
      <c r="BD147" s="1058">
        <f t="shared" si="58"/>
        <v>0</v>
      </c>
      <c r="BE147" s="1048" t="str">
        <f t="shared" si="54"/>
        <v/>
      </c>
      <c r="BF147" s="262" t="s">
        <v>22</v>
      </c>
      <c r="BG147" s="1027">
        <f t="shared" si="55"/>
        <v>0</v>
      </c>
      <c r="BH147" s="1028">
        <f t="shared" si="56"/>
        <v>0</v>
      </c>
      <c r="BI147"/>
      <c r="BR147"/>
      <c r="BS147"/>
      <c r="BT147"/>
      <c r="BU147"/>
      <c r="BV147"/>
      <c r="BW147"/>
      <c r="BX147" s="964" t="str">
        <f t="shared" si="61"/>
        <v>►</v>
      </c>
      <c r="BY147"/>
      <c r="BZ147"/>
      <c r="CA147"/>
      <c r="CB147"/>
      <c r="CC147"/>
      <c r="CD147" s="848"/>
      <c r="DC147" s="3">
        <v>1</v>
      </c>
    </row>
    <row r="148" spans="1:107" s="701" customFormat="1" ht="21" customHeight="1">
      <c r="A148" s="941" t="s">
        <v>22</v>
      </c>
      <c r="B148" s="957" t="str">
        <f t="shared" si="60"/>
        <v>►</v>
      </c>
      <c r="C148" s="999" cm="1">
        <f t="array" ref="C148">SUMPRODUCT(LEN(D148:J148))</f>
        <v>0</v>
      </c>
      <c r="D148" s="201"/>
      <c r="E148" s="206"/>
      <c r="F148" s="206"/>
      <c r="G148" s="206"/>
      <c r="H148" s="206"/>
      <c r="I148" s="206"/>
      <c r="J148" s="207"/>
      <c r="K148" s="455"/>
      <c r="L148" s="115" t="s">
        <v>16</v>
      </c>
      <c r="M148" s="3141"/>
      <c r="N148" s="3142"/>
      <c r="O148" s="3141"/>
      <c r="P148" s="3143"/>
      <c r="Q148" s="3144"/>
      <c r="R148" s="3145"/>
      <c r="S148" s="3146"/>
      <c r="T148" s="3147"/>
      <c r="U148" s="3148"/>
      <c r="V148" s="3149"/>
      <c r="W148" s="2109"/>
      <c r="X148" s="3150"/>
      <c r="Y148" s="117"/>
      <c r="Z148" s="3151"/>
      <c r="AA148" s="3152"/>
      <c r="AB148" s="3153"/>
      <c r="AC148" s="3154"/>
      <c r="AD148" s="119"/>
      <c r="AE148" s="262" t="s">
        <v>22</v>
      </c>
      <c r="AF148" s="1035" t="str">
        <f t="shared" si="42"/>
        <v>►</v>
      </c>
      <c r="AG148" s="1036" t="str">
        <f t="shared" si="43"/>
        <v/>
      </c>
      <c r="AH148" s="1037" t="str">
        <f t="shared" si="44"/>
        <v/>
      </c>
      <c r="AI148" s="1036" t="str">
        <f t="shared" si="45"/>
        <v/>
      </c>
      <c r="AJ148" s="1037" t="str">
        <f t="shared" si="46"/>
        <v/>
      </c>
      <c r="AK148" s="1037">
        <f>IF(AND(L148="A",COUNTIF(BJ15:BL62,TRIM(U148))&gt;0),1,0)</f>
        <v>0</v>
      </c>
      <c r="AL148" s="1051" t="str" cm="1">
        <f t="array" ref="AL148">IF(AF148&lt;&gt;"A","",IFERROR((IFERROR(_xlfn.XLOOKUP(TRIM(SUBSTITUTE(U148,CHAR(160)," ")),BJ15:BJ62,BM15:BM62),IFERROR(_xlfn.XLOOKUP(TRIM(SUBSTITUTE(U148,CHAR(160)," ")),BK15:BK62,BM15:BM62),_xlfn.XLOOKUP(TRIM(SUBSTITUTE(U148,CHAR(160)," ")),BL15:BL62,BM15:BM62))))*T148*IF(ISBLANK(Q148),1,Q148)+IFERROR(_xlfn.XLOOKUP("RECHERCHEX",TRIM(L148:AD148),L148:AD148),0),0))</f>
        <v/>
      </c>
      <c r="AM148" s="1038">
        <f t="shared" si="47"/>
        <v>0</v>
      </c>
      <c r="AN148" s="1627" t="str">
        <f t="shared" si="59"/>
        <v/>
      </c>
      <c r="AO148" s="1039">
        <f t="shared" si="48"/>
        <v>0</v>
      </c>
      <c r="AP148" s="1039">
        <f t="shared" si="49"/>
        <v>0</v>
      </c>
      <c r="AQ148" s="1040">
        <f>IF(AO148&gt;0,AS9,0)</f>
        <v>0</v>
      </c>
      <c r="AR148" s="1628" t="str">
        <f>IF(TRIM(AG148)="▼ recette suivante", AG148, IF(AQ148&gt;0, IF(AT9&lt;&gt;"", AT9&amp;"-ou.or.o ❾ + or - &gt;", ""), ""))</f>
        <v/>
      </c>
      <c r="AS148" s="1064"/>
      <c r="AT148" s="1064"/>
      <c r="AU148" s="1042">
        <f t="shared" si="50"/>
        <v>0</v>
      </c>
      <c r="AV148" s="1043">
        <f>IF(AK148,IF(OR(AU148="",N(AU148)&lt;=0.000000001),"",_xlfn.XLOOKUP(AJ148,BJ15:BJ62,BN15:BN62,_xlfn.XLOOKUP(AJ148,BK15:BK62,BN15:BN62,_xlfn.XLOOKUP(AJ148,BL15:BL62,BN15:BN62,"")))),0)</f>
        <v>0</v>
      </c>
      <c r="AW148" s="1065" cm="1">
        <f t="array" ref="AW148">IF(AK148&lt;&gt;1,0,IF(OR(AU148="",N(AU148)&lt;=0.000000001),"",IF(OR(AO148="",N(AO148)&lt;=0.000000001),0,IF(ISNUMBER(AU148),IFERROR(_xlfn.LET(_xlpm.ai_test,TRIM(AJ148),_xlpm.r,IFERROR(_xlfn.XLOOKUP(_xlpm.ai_test,BJ15:BJ62,ROW(BJ15:BJ62),0,1),IFERROR(_xlfn.XLOOKUP(_xlpm.ai_test,BK15:BK62,ROW(BK15:BK62),0,1),_xlfn.XLOOKUP(_xlpm.ai_test,BL15:BL62,ROW(BL15:BL62),0,1))),_xlpm.p,_xlpm.r-MIN(ROW(BJ15:BJ62))+1,_xlpm.f,INDEX(BM15:BM62,_xlpm.p),_xlpm.u,INDEX(BN15:BN62,_xlpm.p),_xlpm.s,INDEX(BP15:BP62,_xlpm.p),_xlpm.q,N(AU148)/_xlpm.f,IF(_xlpm.q&gt;=_xlpm.s,ROUND(_xlpm.q,1)&amp;" "&amp;_xlpm.ai_test&amp;" = "&amp;ROUND(_xlpm.q*_xlpm.f,1)&amp;" "&amp;_xlpm.u,ROUND(_xlpm.q,1)&amp;" "&amp;_xlpm.ai_test)),""),""))))</f>
        <v>0</v>
      </c>
      <c r="AX148" s="1055"/>
      <c r="AY148" s="1042">
        <f t="shared" si="51"/>
        <v>0</v>
      </c>
      <c r="AZ148" s="1043" t="str">
        <f t="shared" si="52"/>
        <v/>
      </c>
      <c r="BA148" s="1044">
        <f t="shared" si="57"/>
        <v>0</v>
      </c>
      <c r="BB148" s="1045" t="str">
        <f t="shared" si="53"/>
        <v/>
      </c>
      <c r="BC148" s="1046"/>
      <c r="BD148" s="1047">
        <f t="shared" si="58"/>
        <v>0</v>
      </c>
      <c r="BE148" s="1048" t="str">
        <f t="shared" si="54"/>
        <v/>
      </c>
      <c r="BF148" s="262" t="s">
        <v>22</v>
      </c>
      <c r="BG148" s="1027">
        <f t="shared" si="55"/>
        <v>0</v>
      </c>
      <c r="BH148" s="1028">
        <f t="shared" si="56"/>
        <v>0</v>
      </c>
      <c r="BI148"/>
      <c r="BR148"/>
      <c r="BS148"/>
      <c r="BT148"/>
      <c r="BU148"/>
      <c r="BV148"/>
      <c r="BW148"/>
      <c r="BX148" s="964" t="str">
        <f t="shared" si="61"/>
        <v>►</v>
      </c>
      <c r="BY148"/>
      <c r="BZ148"/>
      <c r="CA148"/>
      <c r="CB148"/>
      <c r="CC148"/>
      <c r="CD148" s="848"/>
      <c r="DC148" s="3">
        <v>1</v>
      </c>
    </row>
    <row r="149" spans="1:107" s="701" customFormat="1" ht="21" customHeight="1">
      <c r="A149" s="941" t="s">
        <v>22</v>
      </c>
      <c r="B149" s="957" t="str">
        <f t="shared" si="60"/>
        <v>►</v>
      </c>
      <c r="C149" s="999" cm="1">
        <f t="array" ref="C149">SUMPRODUCT(LEN(D149:J149))</f>
        <v>0</v>
      </c>
      <c r="D149" s="201"/>
      <c r="E149" s="206"/>
      <c r="F149" s="206"/>
      <c r="G149" s="206"/>
      <c r="H149" s="206"/>
      <c r="I149" s="206"/>
      <c r="J149" s="207"/>
      <c r="K149" s="455"/>
      <c r="L149" s="115" t="s">
        <v>16</v>
      </c>
      <c r="M149" s="3141"/>
      <c r="N149" s="3142"/>
      <c r="O149" s="3141"/>
      <c r="P149" s="3143"/>
      <c r="Q149" s="3144"/>
      <c r="R149" s="3145"/>
      <c r="S149" s="3146"/>
      <c r="T149" s="3147"/>
      <c r="U149" s="3148"/>
      <c r="V149" s="3149"/>
      <c r="W149" s="2109"/>
      <c r="X149" s="3150"/>
      <c r="Y149" s="117"/>
      <c r="Z149" s="3151"/>
      <c r="AA149" s="3152"/>
      <c r="AB149" s="3153"/>
      <c r="AC149" s="3154"/>
      <c r="AD149" s="119"/>
      <c r="AE149" s="262" t="s">
        <v>22</v>
      </c>
      <c r="AF149" s="1035" t="str">
        <f t="shared" si="42"/>
        <v>►</v>
      </c>
      <c r="AG149" s="1036" t="str">
        <f t="shared" si="43"/>
        <v/>
      </c>
      <c r="AH149" s="1037" t="str">
        <f t="shared" si="44"/>
        <v/>
      </c>
      <c r="AI149" s="1036" t="str">
        <f t="shared" si="45"/>
        <v/>
      </c>
      <c r="AJ149" s="1037" t="str">
        <f t="shared" si="46"/>
        <v/>
      </c>
      <c r="AK149" s="1037">
        <f>IF(AND(L149="A",COUNTIF(BJ15:BL62,TRIM(U149))&gt;0),1,0)</f>
        <v>0</v>
      </c>
      <c r="AL149" s="1051" t="str" cm="1">
        <f t="array" ref="AL149">IF(AF149&lt;&gt;"A","",IFERROR((IFERROR(_xlfn.XLOOKUP(TRIM(SUBSTITUTE(U149,CHAR(160)," ")),BJ15:BJ62,BM15:BM62),IFERROR(_xlfn.XLOOKUP(TRIM(SUBSTITUTE(U149,CHAR(160)," ")),BK15:BK62,BM15:BM62),_xlfn.XLOOKUP(TRIM(SUBSTITUTE(U149,CHAR(160)," ")),BL15:BL62,BM15:BM62))))*T149*IF(ISBLANK(Q149),1,Q149)+IFERROR(_xlfn.XLOOKUP("RECHERCHEX",TRIM(L149:AD149),L149:AD149),0),0))</f>
        <v/>
      </c>
      <c r="AM149" s="1038">
        <f t="shared" si="47"/>
        <v>0</v>
      </c>
      <c r="AN149" s="1627" t="str">
        <f t="shared" si="59"/>
        <v/>
      </c>
      <c r="AO149" s="1039">
        <f t="shared" si="48"/>
        <v>0</v>
      </c>
      <c r="AP149" s="1039">
        <f t="shared" si="49"/>
        <v>0</v>
      </c>
      <c r="AQ149" s="1052">
        <f>IF(AO149&gt;0,AS9,0)</f>
        <v>0</v>
      </c>
      <c r="AR149" s="1626" t="str">
        <f>IF(TRIM(AG149)="▼ recette suivante", AG149, IF(AQ149&gt;0, IF(AT9&lt;&gt;"", AT9&amp;"-ou.or.o ❾ + or - &gt;", ""), ""))</f>
        <v/>
      </c>
      <c r="AS149" s="1064"/>
      <c r="AT149" s="1064"/>
      <c r="AU149" s="1053">
        <f t="shared" si="50"/>
        <v>0</v>
      </c>
      <c r="AV149" s="1054">
        <f>IF(AK149,IF(OR(AU149="",N(AU149)&lt;=0.000000001),"",_xlfn.XLOOKUP(AJ149,BJ15:BJ62,BN15:BN62,_xlfn.XLOOKUP(AJ149,BK15:BK62,BN15:BN62,_xlfn.XLOOKUP(AJ149,BL15:BL62,BN15:BN62,"")))),0)</f>
        <v>0</v>
      </c>
      <c r="AW149" s="1067" cm="1">
        <f t="array" ref="AW149">IF(AK149&lt;&gt;1,0,IF(OR(AU149="",N(AU149)&lt;=0.000000001),"",IF(OR(AO149="",N(AO149)&lt;=0.000000001),0,IF(ISNUMBER(AU149),IFERROR(_xlfn.LET(_xlpm.ai_test,TRIM(AJ149),_xlpm.r,IFERROR(_xlfn.XLOOKUP(_xlpm.ai_test,BJ15:BJ62,ROW(BJ15:BJ62),0,1),IFERROR(_xlfn.XLOOKUP(_xlpm.ai_test,BK15:BK62,ROW(BK15:BK62),0,1),_xlfn.XLOOKUP(_xlpm.ai_test,BL15:BL62,ROW(BL15:BL62),0,1))),_xlpm.p,_xlpm.r-MIN(ROW(BJ15:BJ62))+1,_xlpm.f,INDEX(BM15:BM62,_xlpm.p),_xlpm.u,INDEX(BN15:BN62,_xlpm.p),_xlpm.s,INDEX(BP15:BP62,_xlpm.p),_xlpm.q,N(AU149)/_xlpm.f,IF(_xlpm.q&gt;=_xlpm.s,ROUND(_xlpm.q,1)&amp;" "&amp;_xlpm.ai_test&amp;" = "&amp;ROUND(_xlpm.q*_xlpm.f,1)&amp;" "&amp;_xlpm.u,ROUND(_xlpm.q,1)&amp;" "&amp;_xlpm.ai_test)),""),""))))</f>
        <v>0</v>
      </c>
      <c r="AX149" s="1055"/>
      <c r="AY149" s="1053">
        <f t="shared" si="51"/>
        <v>0</v>
      </c>
      <c r="AZ149" s="1054" t="str">
        <f t="shared" si="52"/>
        <v/>
      </c>
      <c r="BA149" s="1056">
        <f t="shared" si="57"/>
        <v>0</v>
      </c>
      <c r="BB149" s="1057" t="str">
        <f t="shared" si="53"/>
        <v/>
      </c>
      <c r="BC149" s="1046"/>
      <c r="BD149" s="1058">
        <f t="shared" si="58"/>
        <v>0</v>
      </c>
      <c r="BE149" s="1048" t="str">
        <f t="shared" si="54"/>
        <v/>
      </c>
      <c r="BF149" s="262" t="s">
        <v>22</v>
      </c>
      <c r="BG149" s="1027">
        <f t="shared" si="55"/>
        <v>0</v>
      </c>
      <c r="BH149" s="1028">
        <f t="shared" si="56"/>
        <v>0</v>
      </c>
      <c r="BI149"/>
      <c r="BR149"/>
      <c r="BS149"/>
      <c r="BT149"/>
      <c r="BU149"/>
      <c r="BV149"/>
      <c r="BW149"/>
      <c r="BX149" s="964" t="str">
        <f t="shared" si="61"/>
        <v>►</v>
      </c>
      <c r="BY149"/>
      <c r="BZ149"/>
      <c r="CA149"/>
      <c r="CB149"/>
      <c r="CC149"/>
      <c r="CD149" s="848"/>
      <c r="DC149" s="3">
        <v>1</v>
      </c>
    </row>
    <row r="150" spans="1:107" s="701" customFormat="1" ht="21" customHeight="1">
      <c r="A150" s="941" t="s">
        <v>22</v>
      </c>
      <c r="B150" s="957" t="str">
        <f t="shared" si="60"/>
        <v>►</v>
      </c>
      <c r="C150" s="999" cm="1">
        <f t="array" ref="C150">SUMPRODUCT(LEN(D150:J150))</f>
        <v>0</v>
      </c>
      <c r="D150" s="201"/>
      <c r="E150" s="206"/>
      <c r="F150" s="206"/>
      <c r="G150" s="206"/>
      <c r="H150" s="206"/>
      <c r="I150" s="206"/>
      <c r="J150" s="207"/>
      <c r="K150" s="455"/>
      <c r="L150" s="115" t="s">
        <v>16</v>
      </c>
      <c r="M150" s="3141"/>
      <c r="N150" s="3142"/>
      <c r="O150" s="3141"/>
      <c r="P150" s="3143"/>
      <c r="Q150" s="3144"/>
      <c r="R150" s="3145"/>
      <c r="S150" s="3146"/>
      <c r="T150" s="3147"/>
      <c r="U150" s="3148"/>
      <c r="V150" s="3149"/>
      <c r="W150" s="2109"/>
      <c r="X150" s="3150"/>
      <c r="Y150" s="117"/>
      <c r="Z150" s="3151"/>
      <c r="AA150" s="3152"/>
      <c r="AB150" s="3153"/>
      <c r="AC150" s="3154"/>
      <c r="AD150" s="119"/>
      <c r="AE150" s="262" t="s">
        <v>22</v>
      </c>
      <c r="AF150" s="1035" t="str">
        <f t="shared" ref="AF150:AF213" si="62">IF(OR(AO150&gt;0,TRIM(AG150)="▼ recette suivante"),"A","►")</f>
        <v>►</v>
      </c>
      <c r="AG150" s="1036" t="str">
        <f t="shared" ref="AG150:AG213" si="63">IF(TRIM(Q150)="Adresse PC","▼ recette suivante",IF(AO150&gt;0,M150,""))</f>
        <v/>
      </c>
      <c r="AH150" s="1037" t="str">
        <f t="shared" ref="AH150:AH213" si="64">IF(AF150="A",N150,"")</f>
        <v/>
      </c>
      <c r="AI150" s="1036" t="str">
        <f t="shared" ref="AI150:AI213" si="65">IF(AF150="A",O150,"")</f>
        <v/>
      </c>
      <c r="AJ150" s="1037" t="str">
        <f t="shared" ref="AJ150:AJ213" si="66">IF(AF150="A",U150,"")</f>
        <v/>
      </c>
      <c r="AK150" s="1037">
        <f>IF(AND(L150="A",COUNTIF(BJ15:BL62,TRIM(U150))&gt;0),1,0)</f>
        <v>0</v>
      </c>
      <c r="AL150" s="1051" t="str" cm="1">
        <f t="array" ref="AL150">IF(AF150&lt;&gt;"A","",IFERROR((IFERROR(_xlfn.XLOOKUP(TRIM(SUBSTITUTE(U150,CHAR(160)," ")),BJ15:BJ62,BM15:BM62),IFERROR(_xlfn.XLOOKUP(TRIM(SUBSTITUTE(U150,CHAR(160)," ")),BK15:BK62,BM15:BM62),_xlfn.XLOOKUP(TRIM(SUBSTITUTE(U150,CHAR(160)," ")),BL15:BL62,BM15:BM62))))*T150*IF(ISBLANK(Q150),1,Q150)+IFERROR(_xlfn.XLOOKUP("RECHERCHEX",TRIM(L150:AD150),L150:AD150),0),0))</f>
        <v/>
      </c>
      <c r="AM150" s="1038">
        <f t="shared" ref="AM150:AM213" si="67">IF(AK150,IF(AL150&gt;0,"Kg",0),0)</f>
        <v>0</v>
      </c>
      <c r="AN150" s="1627" t="str">
        <f t="shared" si="59"/>
        <v/>
      </c>
      <c r="AO150" s="1039">
        <f t="shared" ref="AO150:AO213" si="68">IF(AK150,N150,0)</f>
        <v>0</v>
      </c>
      <c r="AP150" s="1039">
        <f t="shared" ref="AP150:AP213" si="69">IF(AK150,O150,0)</f>
        <v>0</v>
      </c>
      <c r="AQ150" s="1040">
        <f>IF(AO150&gt;0,AS9,0)</f>
        <v>0</v>
      </c>
      <c r="AR150" s="1628" t="str">
        <f>IF(TRIM(AG150)="▼ recette suivante", AG150, IF(AQ150&gt;0, IF(AT9&lt;&gt;"", AT9&amp;"-ou.or.o ❾ + or - &gt;", ""), ""))</f>
        <v/>
      </c>
      <c r="AS150" s="1064"/>
      <c r="AT150" s="1064"/>
      <c r="AU150" s="1042">
        <f t="shared" ref="AU150:AU213" si="70">IF(TRIM(AM150)="Kg",N(AL150)*N(BH150),0)</f>
        <v>0</v>
      </c>
      <c r="AV150" s="1043">
        <f>IF(AK150,IF(OR(AU150="",N(AU150)&lt;=0.000000001),"",_xlfn.XLOOKUP(AJ150,BJ15:BJ62,BN15:BN62,_xlfn.XLOOKUP(AJ150,BK15:BK62,BN15:BN62,_xlfn.XLOOKUP(AJ150,BL15:BL62,BN15:BN62,"")))),0)</f>
        <v>0</v>
      </c>
      <c r="AW150" s="1065" cm="1">
        <f t="array" ref="AW150">IF(AK150&lt;&gt;1,0,IF(OR(AU150="",N(AU150)&lt;=0.000000001),"",IF(OR(AO150="",N(AO150)&lt;=0.000000001),0,IF(ISNUMBER(AU150),IFERROR(_xlfn.LET(_xlpm.ai_test,TRIM(AJ150),_xlpm.r,IFERROR(_xlfn.XLOOKUP(_xlpm.ai_test,BJ15:BJ62,ROW(BJ15:BJ62),0,1),IFERROR(_xlfn.XLOOKUP(_xlpm.ai_test,BK15:BK62,ROW(BK15:BK62),0,1),_xlfn.XLOOKUP(_xlpm.ai_test,BL15:BL62,ROW(BL15:BL62),0,1))),_xlpm.p,_xlpm.r-MIN(ROW(BJ15:BJ62))+1,_xlpm.f,INDEX(BM15:BM62,_xlpm.p),_xlpm.u,INDEX(BN15:BN62,_xlpm.p),_xlpm.s,INDEX(BP15:BP62,_xlpm.p),_xlpm.q,N(AU150)/_xlpm.f,IF(_xlpm.q&gt;=_xlpm.s,ROUND(_xlpm.q,1)&amp;" "&amp;_xlpm.ai_test&amp;" = "&amp;ROUND(_xlpm.q*_xlpm.f,1)&amp;" "&amp;_xlpm.u,ROUND(_xlpm.q,1)&amp;" "&amp;_xlpm.ai_test)),""),""))))</f>
        <v>0</v>
      </c>
      <c r="AX150" s="1055"/>
      <c r="AY150" s="1042">
        <f t="shared" ref="AY150:AY213" si="71">IF(TRIM(AG150)="▼ recette suivante","▼next recipe ",IF(AU150="","",IF(ISBLANK(AX150),AU150,ROUND(AU150*(1-MIN(1,MAX(0,IF(AX150&gt;1,AX150/100,AX150)))),3))))</f>
        <v>0</v>
      </c>
      <c r="AZ150" s="1043" t="str">
        <f t="shared" ref="AZ150:AZ213" si="72">IF(AK150,AV150,"")</f>
        <v/>
      </c>
      <c r="BA150" s="1044">
        <f t="shared" si="57"/>
        <v>0</v>
      </c>
      <c r="BB150" s="1045" t="str">
        <f t="shared" ref="BB150:BB213" si="73">IF(AK150,IF(N(BA150)&gt;0.000000001,R150,""),"")</f>
        <v/>
      </c>
      <c r="BC150" s="1046"/>
      <c r="BD150" s="1047">
        <f t="shared" si="58"/>
        <v>0</v>
      </c>
      <c r="BE150" s="1048" t="str">
        <f t="shared" ref="BE150:BE213" si="74">IF(IFERROR(SEARCH("Adresse PC",TRIM(Q150)),0)&gt;0,"▼ receta siguiente",IF(AY150&gt;0,W150,""))</f>
        <v/>
      </c>
      <c r="BF150" s="262" t="s">
        <v>22</v>
      </c>
      <c r="BG150" s="1027">
        <f t="shared" ref="BG150:BG213" si="75">IFERROR(_xlfn.LET(_xlpm.EPS,0.000000001,_xlpm.b,Q150/AO150,IF(ISNUMBER(AS150),_xlpm.b*AS150,IF(OR(ISBLANK(AS150),AS150=""),_xlpm.b*AQ150,IF(AND(BH150=0,ISNUMBER(Q150)),_xlpm.b/AQ150,0)))),0)</f>
        <v>0</v>
      </c>
      <c r="BH150" s="1028">
        <f t="shared" ref="BH150:BH213" si="76">IF(AL150&gt;0,IFERROR(IF(OR(ISBLANK(AS150),AS150=""),AQ150,AS150)/AO150,0),0)</f>
        <v>0</v>
      </c>
      <c r="BI150"/>
      <c r="BR150"/>
      <c r="BS150"/>
      <c r="BT150"/>
      <c r="BU150"/>
      <c r="BV150"/>
      <c r="BW150"/>
      <c r="BX150" s="964" t="str">
        <f t="shared" si="61"/>
        <v>►</v>
      </c>
      <c r="BY150"/>
      <c r="BZ150"/>
      <c r="CA150"/>
      <c r="CB150"/>
      <c r="CC150"/>
      <c r="CD150" s="848"/>
      <c r="DC150" s="3">
        <v>1</v>
      </c>
    </row>
    <row r="151" spans="1:107" s="701" customFormat="1" ht="21" customHeight="1">
      <c r="A151" s="941" t="s">
        <v>22</v>
      </c>
      <c r="B151" s="957" t="str">
        <f t="shared" si="60"/>
        <v>►</v>
      </c>
      <c r="C151" s="999" cm="1">
        <f t="array" ref="C151">SUMPRODUCT(LEN(D151:J151))</f>
        <v>0</v>
      </c>
      <c r="D151" s="201"/>
      <c r="E151" s="206"/>
      <c r="F151" s="206"/>
      <c r="G151" s="206"/>
      <c r="H151" s="206"/>
      <c r="I151" s="206"/>
      <c r="J151" s="207"/>
      <c r="K151" s="455"/>
      <c r="L151" s="115" t="s">
        <v>16</v>
      </c>
      <c r="M151" s="3141"/>
      <c r="N151" s="3142"/>
      <c r="O151" s="3141"/>
      <c r="P151" s="3143"/>
      <c r="Q151" s="3144"/>
      <c r="R151" s="3145"/>
      <c r="S151" s="3146"/>
      <c r="T151" s="3147"/>
      <c r="U151" s="3148"/>
      <c r="V151" s="3149"/>
      <c r="W151" s="2109"/>
      <c r="X151" s="3150"/>
      <c r="Y151" s="117"/>
      <c r="Z151" s="3151"/>
      <c r="AA151" s="3152"/>
      <c r="AB151" s="3153"/>
      <c r="AC151" s="3154"/>
      <c r="AD151" s="119"/>
      <c r="AE151" s="262" t="s">
        <v>22</v>
      </c>
      <c r="AF151" s="1035" t="str">
        <f t="shared" si="62"/>
        <v>►</v>
      </c>
      <c r="AG151" s="1036" t="str">
        <f t="shared" si="63"/>
        <v/>
      </c>
      <c r="AH151" s="1037" t="str">
        <f t="shared" si="64"/>
        <v/>
      </c>
      <c r="AI151" s="1036" t="str">
        <f t="shared" si="65"/>
        <v/>
      </c>
      <c r="AJ151" s="1037" t="str">
        <f t="shared" si="66"/>
        <v/>
      </c>
      <c r="AK151" s="1037">
        <f>IF(AND(L151="A",COUNTIF(BJ15:BL62,TRIM(U151))&gt;0),1,0)</f>
        <v>0</v>
      </c>
      <c r="AL151" s="1051" t="str" cm="1">
        <f t="array" ref="AL151">IF(AF151&lt;&gt;"A","",IFERROR((IFERROR(_xlfn.XLOOKUP(TRIM(SUBSTITUTE(U151,CHAR(160)," ")),BJ15:BJ62,BM15:BM62),IFERROR(_xlfn.XLOOKUP(TRIM(SUBSTITUTE(U151,CHAR(160)," ")),BK15:BK62,BM15:BM62),_xlfn.XLOOKUP(TRIM(SUBSTITUTE(U151,CHAR(160)," ")),BL15:BL62,BM15:BM62))))*T151*IF(ISBLANK(Q151),1,Q151)+IFERROR(_xlfn.XLOOKUP("RECHERCHEX",TRIM(L151:AD151),L151:AD151),0),0))</f>
        <v/>
      </c>
      <c r="AM151" s="1038">
        <f t="shared" si="67"/>
        <v>0</v>
      </c>
      <c r="AN151" s="1627" t="str">
        <f t="shared" si="59"/>
        <v/>
      </c>
      <c r="AO151" s="1039">
        <f t="shared" si="68"/>
        <v>0</v>
      </c>
      <c r="AP151" s="1039">
        <f t="shared" si="69"/>
        <v>0</v>
      </c>
      <c r="AQ151" s="1052">
        <f>IF(AO151&gt;0,AS9,0)</f>
        <v>0</v>
      </c>
      <c r="AR151" s="1626" t="str">
        <f>IF(TRIM(AG151)="▼ recette suivante", AG151, IF(AQ151&gt;0, IF(AT9&lt;&gt;"", AT9&amp;"-ou.or.o ❾ + or - &gt;", ""), ""))</f>
        <v/>
      </c>
      <c r="AS151" s="1064"/>
      <c r="AT151" s="1064"/>
      <c r="AU151" s="1053">
        <f t="shared" si="70"/>
        <v>0</v>
      </c>
      <c r="AV151" s="1054">
        <f>IF(AK151,IF(OR(AU151="",N(AU151)&lt;=0.000000001),"",_xlfn.XLOOKUP(AJ151,BJ15:BJ62,BN15:BN62,_xlfn.XLOOKUP(AJ151,BK15:BK62,BN15:BN62,_xlfn.XLOOKUP(AJ151,BL15:BL62,BN15:BN62,"")))),0)</f>
        <v>0</v>
      </c>
      <c r="AW151" s="1067" cm="1">
        <f t="array" ref="AW151">IF(AK151&lt;&gt;1,0,IF(OR(AU151="",N(AU151)&lt;=0.000000001),"",IF(OR(AO151="",N(AO151)&lt;=0.000000001),0,IF(ISNUMBER(AU151),IFERROR(_xlfn.LET(_xlpm.ai_test,TRIM(AJ151),_xlpm.r,IFERROR(_xlfn.XLOOKUP(_xlpm.ai_test,BJ15:BJ62,ROW(BJ15:BJ62),0,1),IFERROR(_xlfn.XLOOKUP(_xlpm.ai_test,BK15:BK62,ROW(BK15:BK62),0,1),_xlfn.XLOOKUP(_xlpm.ai_test,BL15:BL62,ROW(BL15:BL62),0,1))),_xlpm.p,_xlpm.r-MIN(ROW(BJ15:BJ62))+1,_xlpm.f,INDEX(BM15:BM62,_xlpm.p),_xlpm.u,INDEX(BN15:BN62,_xlpm.p),_xlpm.s,INDEX(BP15:BP62,_xlpm.p),_xlpm.q,N(AU151)/_xlpm.f,IF(_xlpm.q&gt;=_xlpm.s,ROUND(_xlpm.q,1)&amp;" "&amp;_xlpm.ai_test&amp;" = "&amp;ROUND(_xlpm.q*_xlpm.f,1)&amp;" "&amp;_xlpm.u,ROUND(_xlpm.q,1)&amp;" "&amp;_xlpm.ai_test)),""),""))))</f>
        <v>0</v>
      </c>
      <c r="AX151" s="1055"/>
      <c r="AY151" s="1053">
        <f t="shared" si="71"/>
        <v>0</v>
      </c>
      <c r="AZ151" s="1054" t="str">
        <f t="shared" si="72"/>
        <v/>
      </c>
      <c r="BA151" s="1056">
        <f t="shared" ref="BA151:BA214" si="77">IF(ISNUMBER(BG151),IF(ABS(BG151)&lt;=0.000000001,0,BG151),0)</f>
        <v>0</v>
      </c>
      <c r="BB151" s="1057" t="str">
        <f t="shared" si="73"/>
        <v/>
      </c>
      <c r="BC151" s="1046"/>
      <c r="BD151" s="1058">
        <f t="shared" si="58"/>
        <v>0</v>
      </c>
      <c r="BE151" s="1048" t="str">
        <f t="shared" si="74"/>
        <v/>
      </c>
      <c r="BF151" s="262" t="s">
        <v>22</v>
      </c>
      <c r="BG151" s="1027">
        <f t="shared" si="75"/>
        <v>0</v>
      </c>
      <c r="BH151" s="1028">
        <f t="shared" si="76"/>
        <v>0</v>
      </c>
      <c r="BI151"/>
      <c r="BR151"/>
      <c r="BS151"/>
      <c r="BT151"/>
      <c r="BU151"/>
      <c r="BV151"/>
      <c r="BW151"/>
      <c r="BX151" s="964" t="str">
        <f t="shared" si="61"/>
        <v>►</v>
      </c>
      <c r="BY151"/>
      <c r="BZ151"/>
      <c r="CA151"/>
      <c r="CB151"/>
      <c r="CC151"/>
      <c r="CD151" s="848"/>
      <c r="DC151" s="3">
        <v>1</v>
      </c>
    </row>
    <row r="152" spans="1:107" s="701" customFormat="1" ht="21" customHeight="1">
      <c r="A152" s="941" t="s">
        <v>22</v>
      </c>
      <c r="B152" s="957" t="str">
        <f t="shared" si="60"/>
        <v>►</v>
      </c>
      <c r="C152" s="999" cm="1">
        <f t="array" ref="C152">SUMPRODUCT(LEN(D152:J152))</f>
        <v>0</v>
      </c>
      <c r="D152" s="201"/>
      <c r="E152" s="206"/>
      <c r="F152" s="206"/>
      <c r="G152" s="206"/>
      <c r="H152" s="206"/>
      <c r="I152" s="206"/>
      <c r="J152" s="207"/>
      <c r="K152" s="455"/>
      <c r="L152" s="115" t="s">
        <v>16</v>
      </c>
      <c r="M152" s="3141"/>
      <c r="N152" s="3142"/>
      <c r="O152" s="3141"/>
      <c r="P152" s="3143"/>
      <c r="Q152" s="3144"/>
      <c r="R152" s="3145"/>
      <c r="S152" s="3146"/>
      <c r="T152" s="3147"/>
      <c r="U152" s="3148"/>
      <c r="V152" s="3149"/>
      <c r="W152" s="2109"/>
      <c r="X152" s="3150"/>
      <c r="Y152" s="117"/>
      <c r="Z152" s="3151"/>
      <c r="AA152" s="3152"/>
      <c r="AB152" s="3153"/>
      <c r="AC152" s="3154"/>
      <c r="AD152" s="119"/>
      <c r="AE152" s="262" t="s">
        <v>22</v>
      </c>
      <c r="AF152" s="1035" t="str">
        <f t="shared" si="62"/>
        <v>►</v>
      </c>
      <c r="AG152" s="1036" t="str">
        <f t="shared" si="63"/>
        <v/>
      </c>
      <c r="AH152" s="1037" t="str">
        <f t="shared" si="64"/>
        <v/>
      </c>
      <c r="AI152" s="1036" t="str">
        <f t="shared" si="65"/>
        <v/>
      </c>
      <c r="AJ152" s="1037" t="str">
        <f t="shared" si="66"/>
        <v/>
      </c>
      <c r="AK152" s="1037">
        <f>IF(AND(L152="A",COUNTIF(BJ15:BL62,TRIM(U152))&gt;0),1,0)</f>
        <v>0</v>
      </c>
      <c r="AL152" s="1051" t="str" cm="1">
        <f t="array" ref="AL152">IF(AF152&lt;&gt;"A","",IFERROR((IFERROR(_xlfn.XLOOKUP(TRIM(SUBSTITUTE(U152,CHAR(160)," ")),BJ15:BJ62,BM15:BM62),IFERROR(_xlfn.XLOOKUP(TRIM(SUBSTITUTE(U152,CHAR(160)," ")),BK15:BK62,BM15:BM62),_xlfn.XLOOKUP(TRIM(SUBSTITUTE(U152,CHAR(160)," ")),BL15:BL62,BM15:BM62))))*T152*IF(ISBLANK(Q152),1,Q152)+IFERROR(_xlfn.XLOOKUP("RECHERCHEX",TRIM(L152:AD152),L152:AD152),0),0))</f>
        <v/>
      </c>
      <c r="AM152" s="1038">
        <f t="shared" si="67"/>
        <v>0</v>
      </c>
      <c r="AN152" s="1627" t="str">
        <f t="shared" si="59"/>
        <v/>
      </c>
      <c r="AO152" s="1039">
        <f t="shared" si="68"/>
        <v>0</v>
      </c>
      <c r="AP152" s="1039">
        <f t="shared" si="69"/>
        <v>0</v>
      </c>
      <c r="AQ152" s="1040">
        <f>IF(AO152&gt;0,AS9,0)</f>
        <v>0</v>
      </c>
      <c r="AR152" s="1628" t="str">
        <f>IF(TRIM(AG152)="▼ recette suivante", AG152, IF(AQ152&gt;0, IF(AT9&lt;&gt;"", AT9&amp;"-ou.or.o ❾ + or - &gt;", ""), ""))</f>
        <v/>
      </c>
      <c r="AS152" s="1064"/>
      <c r="AT152" s="1064"/>
      <c r="AU152" s="1042">
        <f t="shared" si="70"/>
        <v>0</v>
      </c>
      <c r="AV152" s="1043">
        <f>IF(AK152,IF(OR(AU152="",N(AU152)&lt;=0.000000001),"",_xlfn.XLOOKUP(AJ152,BJ15:BJ62,BN15:BN62,_xlfn.XLOOKUP(AJ152,BK15:BK62,BN15:BN62,_xlfn.XLOOKUP(AJ152,BL15:BL62,BN15:BN62,"")))),0)</f>
        <v>0</v>
      </c>
      <c r="AW152" s="1065" cm="1">
        <f t="array" ref="AW152">IF(AK152&lt;&gt;1,0,IF(OR(AU152="",N(AU152)&lt;=0.000000001),"",IF(OR(AO152="",N(AO152)&lt;=0.000000001),0,IF(ISNUMBER(AU152),IFERROR(_xlfn.LET(_xlpm.ai_test,TRIM(AJ152),_xlpm.r,IFERROR(_xlfn.XLOOKUP(_xlpm.ai_test,BJ15:BJ62,ROW(BJ15:BJ62),0,1),IFERROR(_xlfn.XLOOKUP(_xlpm.ai_test,BK15:BK62,ROW(BK15:BK62),0,1),_xlfn.XLOOKUP(_xlpm.ai_test,BL15:BL62,ROW(BL15:BL62),0,1))),_xlpm.p,_xlpm.r-MIN(ROW(BJ15:BJ62))+1,_xlpm.f,INDEX(BM15:BM62,_xlpm.p),_xlpm.u,INDEX(BN15:BN62,_xlpm.p),_xlpm.s,INDEX(BP15:BP62,_xlpm.p),_xlpm.q,N(AU152)/_xlpm.f,IF(_xlpm.q&gt;=_xlpm.s,ROUND(_xlpm.q,1)&amp;" "&amp;_xlpm.ai_test&amp;" = "&amp;ROUND(_xlpm.q*_xlpm.f,1)&amp;" "&amp;_xlpm.u,ROUND(_xlpm.q,1)&amp;" "&amp;_xlpm.ai_test)),""),""))))</f>
        <v>0</v>
      </c>
      <c r="AX152" s="1055"/>
      <c r="AY152" s="1042">
        <f t="shared" si="71"/>
        <v>0</v>
      </c>
      <c r="AZ152" s="1043" t="str">
        <f t="shared" si="72"/>
        <v/>
      </c>
      <c r="BA152" s="1044">
        <f t="shared" si="77"/>
        <v>0</v>
      </c>
      <c r="BB152" s="1045" t="str">
        <f t="shared" si="73"/>
        <v/>
      </c>
      <c r="BC152" s="1046"/>
      <c r="BD152" s="1047">
        <f t="shared" si="58"/>
        <v>0</v>
      </c>
      <c r="BE152" s="1048" t="str">
        <f t="shared" si="74"/>
        <v/>
      </c>
      <c r="BF152" s="262" t="s">
        <v>22</v>
      </c>
      <c r="BG152" s="1027">
        <f t="shared" si="75"/>
        <v>0</v>
      </c>
      <c r="BH152" s="1028">
        <f t="shared" si="76"/>
        <v>0</v>
      </c>
      <c r="BI152"/>
      <c r="BR152"/>
      <c r="BS152"/>
      <c r="BT152"/>
      <c r="BU152"/>
      <c r="BV152"/>
      <c r="BW152"/>
      <c r="BX152" s="964" t="str">
        <f t="shared" si="61"/>
        <v>►</v>
      </c>
      <c r="BY152"/>
      <c r="BZ152"/>
      <c r="CA152"/>
      <c r="CB152"/>
      <c r="CC152"/>
      <c r="CD152" s="848"/>
      <c r="DC152" s="3">
        <v>1</v>
      </c>
    </row>
    <row r="153" spans="1:107" s="701" customFormat="1" ht="21" customHeight="1">
      <c r="A153" s="941" t="s">
        <v>22</v>
      </c>
      <c r="B153" s="957" t="str">
        <f t="shared" si="60"/>
        <v>►</v>
      </c>
      <c r="C153" s="999" cm="1">
        <f t="array" ref="C153">SUMPRODUCT(LEN(D153:J153))</f>
        <v>0</v>
      </c>
      <c r="D153" s="201"/>
      <c r="E153" s="206"/>
      <c r="F153" s="206"/>
      <c r="G153" s="206"/>
      <c r="H153" s="206"/>
      <c r="I153" s="206"/>
      <c r="J153" s="207"/>
      <c r="K153" s="455"/>
      <c r="L153" s="115" t="s">
        <v>16</v>
      </c>
      <c r="M153" s="3141"/>
      <c r="N153" s="3142"/>
      <c r="O153" s="3141"/>
      <c r="P153" s="3143"/>
      <c r="Q153" s="3144"/>
      <c r="R153" s="3145"/>
      <c r="S153" s="3146"/>
      <c r="T153" s="3147"/>
      <c r="U153" s="3148"/>
      <c r="V153" s="3149"/>
      <c r="W153" s="2109"/>
      <c r="X153" s="3150"/>
      <c r="Y153" s="117"/>
      <c r="Z153" s="3151"/>
      <c r="AA153" s="3152"/>
      <c r="AB153" s="3153"/>
      <c r="AC153" s="3154"/>
      <c r="AD153" s="119"/>
      <c r="AE153" s="262" t="s">
        <v>22</v>
      </c>
      <c r="AF153" s="1035" t="str">
        <f t="shared" si="62"/>
        <v>►</v>
      </c>
      <c r="AG153" s="1036" t="str">
        <f t="shared" si="63"/>
        <v/>
      </c>
      <c r="AH153" s="1037" t="str">
        <f t="shared" si="64"/>
        <v/>
      </c>
      <c r="AI153" s="1036" t="str">
        <f t="shared" si="65"/>
        <v/>
      </c>
      <c r="AJ153" s="1037" t="str">
        <f t="shared" si="66"/>
        <v/>
      </c>
      <c r="AK153" s="1037">
        <f>IF(AND(L153="A",COUNTIF(BJ15:BL62,TRIM(U153))&gt;0),1,0)</f>
        <v>0</v>
      </c>
      <c r="AL153" s="1051" t="str" cm="1">
        <f t="array" ref="AL153">IF(AF153&lt;&gt;"A","",IFERROR((IFERROR(_xlfn.XLOOKUP(TRIM(SUBSTITUTE(U153,CHAR(160)," ")),BJ15:BJ62,BM15:BM62),IFERROR(_xlfn.XLOOKUP(TRIM(SUBSTITUTE(U153,CHAR(160)," ")),BK15:BK62,BM15:BM62),_xlfn.XLOOKUP(TRIM(SUBSTITUTE(U153,CHAR(160)," ")),BL15:BL62,BM15:BM62))))*T153*IF(ISBLANK(Q153),1,Q153)+IFERROR(_xlfn.XLOOKUP("RECHERCHEX",TRIM(L153:AD153),L153:AD153),0),0))</f>
        <v/>
      </c>
      <c r="AM153" s="1038">
        <f t="shared" si="67"/>
        <v>0</v>
      </c>
      <c r="AN153" s="1627" t="str">
        <f t="shared" si="59"/>
        <v/>
      </c>
      <c r="AO153" s="1039">
        <f t="shared" si="68"/>
        <v>0</v>
      </c>
      <c r="AP153" s="1039">
        <f t="shared" si="69"/>
        <v>0</v>
      </c>
      <c r="AQ153" s="1052">
        <f>IF(AO153&gt;0,AS9,0)</f>
        <v>0</v>
      </c>
      <c r="AR153" s="1626" t="str">
        <f>IF(TRIM(AG153)="▼ recette suivante", AG153, IF(AQ153&gt;0, IF(AT9&lt;&gt;"", AT9&amp;"-ou.or.o ❾ + or - &gt;", ""), ""))</f>
        <v/>
      </c>
      <c r="AS153" s="1064"/>
      <c r="AT153" s="1064"/>
      <c r="AU153" s="1053">
        <f t="shared" si="70"/>
        <v>0</v>
      </c>
      <c r="AV153" s="1054">
        <f>IF(AK153,IF(OR(AU153="",N(AU153)&lt;=0.000000001),"",_xlfn.XLOOKUP(AJ153,BJ15:BJ62,BN15:BN62,_xlfn.XLOOKUP(AJ153,BK15:BK62,BN15:BN62,_xlfn.XLOOKUP(AJ153,BL15:BL62,BN15:BN62,"")))),0)</f>
        <v>0</v>
      </c>
      <c r="AW153" s="1067" cm="1">
        <f t="array" ref="AW153">IF(AK153&lt;&gt;1,0,IF(OR(AU153="",N(AU153)&lt;=0.000000001),"",IF(OR(AO153="",N(AO153)&lt;=0.000000001),0,IF(ISNUMBER(AU153),IFERROR(_xlfn.LET(_xlpm.ai_test,TRIM(AJ153),_xlpm.r,IFERROR(_xlfn.XLOOKUP(_xlpm.ai_test,BJ15:BJ62,ROW(BJ15:BJ62),0,1),IFERROR(_xlfn.XLOOKUP(_xlpm.ai_test,BK15:BK62,ROW(BK15:BK62),0,1),_xlfn.XLOOKUP(_xlpm.ai_test,BL15:BL62,ROW(BL15:BL62),0,1))),_xlpm.p,_xlpm.r-MIN(ROW(BJ15:BJ62))+1,_xlpm.f,INDEX(BM15:BM62,_xlpm.p),_xlpm.u,INDEX(BN15:BN62,_xlpm.p),_xlpm.s,INDEX(BP15:BP62,_xlpm.p),_xlpm.q,N(AU153)/_xlpm.f,IF(_xlpm.q&gt;=_xlpm.s,ROUND(_xlpm.q,1)&amp;" "&amp;_xlpm.ai_test&amp;" = "&amp;ROUND(_xlpm.q*_xlpm.f,1)&amp;" "&amp;_xlpm.u,ROUND(_xlpm.q,1)&amp;" "&amp;_xlpm.ai_test)),""),""))))</f>
        <v>0</v>
      </c>
      <c r="AX153" s="1055"/>
      <c r="AY153" s="1053">
        <f t="shared" si="71"/>
        <v>0</v>
      </c>
      <c r="AZ153" s="1054" t="str">
        <f t="shared" si="72"/>
        <v/>
      </c>
      <c r="BA153" s="1056">
        <f t="shared" si="77"/>
        <v>0</v>
      </c>
      <c r="BB153" s="1057" t="str">
        <f t="shared" si="73"/>
        <v/>
      </c>
      <c r="BC153" s="1046"/>
      <c r="BD153" s="1058">
        <f t="shared" si="58"/>
        <v>0</v>
      </c>
      <c r="BE153" s="1048" t="str">
        <f t="shared" si="74"/>
        <v/>
      </c>
      <c r="BF153" s="262" t="s">
        <v>22</v>
      </c>
      <c r="BG153" s="1027">
        <f t="shared" si="75"/>
        <v>0</v>
      </c>
      <c r="BH153" s="1028">
        <f t="shared" si="76"/>
        <v>0</v>
      </c>
      <c r="BI153"/>
      <c r="BR153"/>
      <c r="BS153"/>
      <c r="BT153"/>
      <c r="BU153"/>
      <c r="BV153"/>
      <c r="BW153"/>
      <c r="BX153" s="964" t="str">
        <f t="shared" si="61"/>
        <v>►</v>
      </c>
      <c r="BY153"/>
      <c r="BZ153"/>
      <c r="CA153"/>
      <c r="CB153"/>
      <c r="CC153"/>
      <c r="CD153" s="848"/>
      <c r="DC153" s="3">
        <v>1</v>
      </c>
    </row>
    <row r="154" spans="1:107" s="701" customFormat="1" ht="21" customHeight="1">
      <c r="A154" s="941" t="s">
        <v>22</v>
      </c>
      <c r="B154" s="957" t="str">
        <f t="shared" si="60"/>
        <v>►</v>
      </c>
      <c r="C154" s="999" cm="1">
        <f t="array" ref="C154">SUMPRODUCT(LEN(D154:J154))</f>
        <v>0</v>
      </c>
      <c r="D154" s="201"/>
      <c r="E154" s="206"/>
      <c r="F154" s="206"/>
      <c r="G154" s="206"/>
      <c r="H154" s="206"/>
      <c r="I154" s="206"/>
      <c r="J154" s="207"/>
      <c r="K154" s="455"/>
      <c r="L154" s="115" t="s">
        <v>16</v>
      </c>
      <c r="M154" s="3141"/>
      <c r="N154" s="3142"/>
      <c r="O154" s="3141"/>
      <c r="P154" s="3143"/>
      <c r="Q154" s="3144"/>
      <c r="R154" s="3145"/>
      <c r="S154" s="3146"/>
      <c r="T154" s="3147"/>
      <c r="U154" s="3148"/>
      <c r="V154" s="3149"/>
      <c r="W154" s="2109"/>
      <c r="X154" s="3150"/>
      <c r="Y154" s="117"/>
      <c r="Z154" s="3151"/>
      <c r="AA154" s="3152"/>
      <c r="AB154" s="3153"/>
      <c r="AC154" s="3154"/>
      <c r="AD154" s="119"/>
      <c r="AE154" s="262" t="s">
        <v>22</v>
      </c>
      <c r="AF154" s="1035" t="str">
        <f t="shared" si="62"/>
        <v>►</v>
      </c>
      <c r="AG154" s="1036" t="str">
        <f t="shared" si="63"/>
        <v/>
      </c>
      <c r="AH154" s="1037" t="str">
        <f t="shared" si="64"/>
        <v/>
      </c>
      <c r="AI154" s="1036" t="str">
        <f t="shared" si="65"/>
        <v/>
      </c>
      <c r="AJ154" s="1037" t="str">
        <f t="shared" si="66"/>
        <v/>
      </c>
      <c r="AK154" s="1037">
        <f>IF(AND(L154="A",COUNTIF(BJ15:BL62,TRIM(U154))&gt;0),1,0)</f>
        <v>0</v>
      </c>
      <c r="AL154" s="1051" t="str" cm="1">
        <f t="array" ref="AL154">IF(AF154&lt;&gt;"A","",IFERROR((IFERROR(_xlfn.XLOOKUP(TRIM(SUBSTITUTE(U154,CHAR(160)," ")),BJ15:BJ62,BM15:BM62),IFERROR(_xlfn.XLOOKUP(TRIM(SUBSTITUTE(U154,CHAR(160)," ")),BK15:BK62,BM15:BM62),_xlfn.XLOOKUP(TRIM(SUBSTITUTE(U154,CHAR(160)," ")),BL15:BL62,BM15:BM62))))*T154*IF(ISBLANK(Q154),1,Q154)+IFERROR(_xlfn.XLOOKUP("RECHERCHEX",TRIM(L154:AD154),L154:AD154),0),0))</f>
        <v/>
      </c>
      <c r="AM154" s="1038">
        <f t="shared" si="67"/>
        <v>0</v>
      </c>
      <c r="AN154" s="1627" t="str">
        <f t="shared" si="59"/>
        <v/>
      </c>
      <c r="AO154" s="1039">
        <f t="shared" si="68"/>
        <v>0</v>
      </c>
      <c r="AP154" s="1039">
        <f t="shared" si="69"/>
        <v>0</v>
      </c>
      <c r="AQ154" s="1040">
        <f>IF(AO154&gt;0,AS9,0)</f>
        <v>0</v>
      </c>
      <c r="AR154" s="1628" t="str">
        <f>IF(TRIM(AG154)="▼ recette suivante", AG154, IF(AQ154&gt;0, IF(AT9&lt;&gt;"", AT9&amp;"-ou.or.o ❾ + or - &gt;", ""), ""))</f>
        <v/>
      </c>
      <c r="AS154" s="1064"/>
      <c r="AT154" s="1064"/>
      <c r="AU154" s="1042">
        <f t="shared" si="70"/>
        <v>0</v>
      </c>
      <c r="AV154" s="1043">
        <f>IF(AK154,IF(OR(AU154="",N(AU154)&lt;=0.000000001),"",_xlfn.XLOOKUP(AJ154,BJ15:BJ62,BN15:BN62,_xlfn.XLOOKUP(AJ154,BK15:BK62,BN15:BN62,_xlfn.XLOOKUP(AJ154,BL15:BL62,BN15:BN62,"")))),0)</f>
        <v>0</v>
      </c>
      <c r="AW154" s="1065" cm="1">
        <f t="array" ref="AW154">IF(AK154&lt;&gt;1,0,IF(OR(AU154="",N(AU154)&lt;=0.000000001),"",IF(OR(AO154="",N(AO154)&lt;=0.000000001),0,IF(ISNUMBER(AU154),IFERROR(_xlfn.LET(_xlpm.ai_test,TRIM(AJ154),_xlpm.r,IFERROR(_xlfn.XLOOKUP(_xlpm.ai_test,BJ15:BJ62,ROW(BJ15:BJ62),0,1),IFERROR(_xlfn.XLOOKUP(_xlpm.ai_test,BK15:BK62,ROW(BK15:BK62),0,1),_xlfn.XLOOKUP(_xlpm.ai_test,BL15:BL62,ROW(BL15:BL62),0,1))),_xlpm.p,_xlpm.r-MIN(ROW(BJ15:BJ62))+1,_xlpm.f,INDEX(BM15:BM62,_xlpm.p),_xlpm.u,INDEX(BN15:BN62,_xlpm.p),_xlpm.s,INDEX(BP15:BP62,_xlpm.p),_xlpm.q,N(AU154)/_xlpm.f,IF(_xlpm.q&gt;=_xlpm.s,ROUND(_xlpm.q,1)&amp;" "&amp;_xlpm.ai_test&amp;" = "&amp;ROUND(_xlpm.q*_xlpm.f,1)&amp;" "&amp;_xlpm.u,ROUND(_xlpm.q,1)&amp;" "&amp;_xlpm.ai_test)),""),""))))</f>
        <v>0</v>
      </c>
      <c r="AX154" s="1055"/>
      <c r="AY154" s="1042">
        <f t="shared" si="71"/>
        <v>0</v>
      </c>
      <c r="AZ154" s="1043" t="str">
        <f t="shared" si="72"/>
        <v/>
      </c>
      <c r="BA154" s="1044">
        <f t="shared" si="77"/>
        <v>0</v>
      </c>
      <c r="BB154" s="1045" t="str">
        <f t="shared" si="73"/>
        <v/>
      </c>
      <c r="BC154" s="1046"/>
      <c r="BD154" s="1047">
        <f t="shared" si="58"/>
        <v>0</v>
      </c>
      <c r="BE154" s="1048" t="str">
        <f t="shared" si="74"/>
        <v/>
      </c>
      <c r="BF154" s="262" t="s">
        <v>22</v>
      </c>
      <c r="BG154" s="1027">
        <f t="shared" si="75"/>
        <v>0</v>
      </c>
      <c r="BH154" s="1028">
        <f t="shared" si="76"/>
        <v>0</v>
      </c>
      <c r="BI154"/>
      <c r="BR154"/>
      <c r="BS154"/>
      <c r="BT154"/>
      <c r="BU154"/>
      <c r="BV154"/>
      <c r="BW154"/>
      <c r="BX154" s="964" t="str">
        <f t="shared" si="61"/>
        <v>►</v>
      </c>
      <c r="BY154"/>
      <c r="BZ154"/>
      <c r="CA154"/>
      <c r="CB154"/>
      <c r="CC154"/>
      <c r="CD154" s="848"/>
      <c r="CE154"/>
      <c r="CF154"/>
      <c r="CG154"/>
      <c r="CH154"/>
      <c r="CI154"/>
      <c r="CJ154"/>
      <c r="CK154"/>
      <c r="CM154"/>
      <c r="CN154"/>
      <c r="CO154"/>
      <c r="CP154"/>
      <c r="CQ154"/>
      <c r="CR154"/>
      <c r="CS154"/>
      <c r="CU154"/>
      <c r="CV154"/>
      <c r="CW154"/>
      <c r="CX154"/>
      <c r="CY154"/>
      <c r="CZ154"/>
      <c r="DA154"/>
      <c r="DC154" s="3">
        <v>1</v>
      </c>
    </row>
    <row r="155" spans="1:107" s="701" customFormat="1" ht="21" customHeight="1">
      <c r="A155" s="941" t="s">
        <v>22</v>
      </c>
      <c r="B155" s="957" t="str">
        <f t="shared" si="60"/>
        <v>►</v>
      </c>
      <c r="C155" s="999" cm="1">
        <f t="array" ref="C155">SUMPRODUCT(LEN(D155:J155))</f>
        <v>0</v>
      </c>
      <c r="D155" s="201"/>
      <c r="E155" s="206"/>
      <c r="F155" s="206"/>
      <c r="G155" s="206"/>
      <c r="H155" s="206"/>
      <c r="I155" s="206"/>
      <c r="J155" s="207"/>
      <c r="K155" s="455"/>
      <c r="L155" s="115" t="s">
        <v>16</v>
      </c>
      <c r="M155" s="3141"/>
      <c r="N155" s="3142"/>
      <c r="O155" s="3141"/>
      <c r="P155" s="3143"/>
      <c r="Q155" s="3144"/>
      <c r="R155" s="3145"/>
      <c r="S155" s="3146"/>
      <c r="T155" s="3147"/>
      <c r="U155" s="3148"/>
      <c r="V155" s="3149"/>
      <c r="W155" s="2109"/>
      <c r="X155" s="3150"/>
      <c r="Y155" s="117"/>
      <c r="Z155" s="3151"/>
      <c r="AA155" s="3152"/>
      <c r="AB155" s="3153"/>
      <c r="AC155" s="3154"/>
      <c r="AD155" s="119"/>
      <c r="AE155" s="262" t="s">
        <v>22</v>
      </c>
      <c r="AF155" s="1035" t="str">
        <f t="shared" si="62"/>
        <v>►</v>
      </c>
      <c r="AG155" s="1036" t="str">
        <f t="shared" si="63"/>
        <v/>
      </c>
      <c r="AH155" s="1037" t="str">
        <f t="shared" si="64"/>
        <v/>
      </c>
      <c r="AI155" s="1036" t="str">
        <f t="shared" si="65"/>
        <v/>
      </c>
      <c r="AJ155" s="1037" t="str">
        <f t="shared" si="66"/>
        <v/>
      </c>
      <c r="AK155" s="1037">
        <f>IF(AND(L155="A",COUNTIF(BJ15:BL62,TRIM(U155))&gt;0),1,0)</f>
        <v>0</v>
      </c>
      <c r="AL155" s="1051" t="str" cm="1">
        <f t="array" ref="AL155">IF(AF155&lt;&gt;"A","",IFERROR((IFERROR(_xlfn.XLOOKUP(TRIM(SUBSTITUTE(U155,CHAR(160)," ")),BJ15:BJ62,BM15:BM62),IFERROR(_xlfn.XLOOKUP(TRIM(SUBSTITUTE(U155,CHAR(160)," ")),BK15:BK62,BM15:BM62),_xlfn.XLOOKUP(TRIM(SUBSTITUTE(U155,CHAR(160)," ")),BL15:BL62,BM15:BM62))))*T155*IF(ISBLANK(Q155),1,Q155)+IFERROR(_xlfn.XLOOKUP("RECHERCHEX",TRIM(L155:AD155),L155:AD155),0),0))</f>
        <v/>
      </c>
      <c r="AM155" s="1038">
        <f t="shared" si="67"/>
        <v>0</v>
      </c>
      <c r="AN155" s="1627" t="str">
        <f t="shared" si="59"/>
        <v/>
      </c>
      <c r="AO155" s="1039">
        <f t="shared" si="68"/>
        <v>0</v>
      </c>
      <c r="AP155" s="1039">
        <f t="shared" si="69"/>
        <v>0</v>
      </c>
      <c r="AQ155" s="1052">
        <f>IF(AO155&gt;0,AS9,0)</f>
        <v>0</v>
      </c>
      <c r="AR155" s="1626" t="str">
        <f>IF(TRIM(AG155)="▼ recette suivante", AG155, IF(AQ155&gt;0, IF(AT9&lt;&gt;"", AT9&amp;"-ou.or.o ❾ + or - &gt;", ""), ""))</f>
        <v/>
      </c>
      <c r="AS155" s="1064"/>
      <c r="AT155" s="1064"/>
      <c r="AU155" s="1053">
        <f t="shared" si="70"/>
        <v>0</v>
      </c>
      <c r="AV155" s="1054">
        <f>IF(AK155,IF(OR(AU155="",N(AU155)&lt;=0.000000001),"",_xlfn.XLOOKUP(AJ155,BJ15:BJ62,BN15:BN62,_xlfn.XLOOKUP(AJ155,BK15:BK62,BN15:BN62,_xlfn.XLOOKUP(AJ155,BL15:BL62,BN15:BN62,"")))),0)</f>
        <v>0</v>
      </c>
      <c r="AW155" s="1067" cm="1">
        <f t="array" ref="AW155">IF(AK155&lt;&gt;1,0,IF(OR(AU155="",N(AU155)&lt;=0.000000001),"",IF(OR(AO155="",N(AO155)&lt;=0.000000001),0,IF(ISNUMBER(AU155),IFERROR(_xlfn.LET(_xlpm.ai_test,TRIM(AJ155),_xlpm.r,IFERROR(_xlfn.XLOOKUP(_xlpm.ai_test,BJ15:BJ62,ROW(BJ15:BJ62),0,1),IFERROR(_xlfn.XLOOKUP(_xlpm.ai_test,BK15:BK62,ROW(BK15:BK62),0,1),_xlfn.XLOOKUP(_xlpm.ai_test,BL15:BL62,ROW(BL15:BL62),0,1))),_xlpm.p,_xlpm.r-MIN(ROW(BJ15:BJ62))+1,_xlpm.f,INDEX(BM15:BM62,_xlpm.p),_xlpm.u,INDEX(BN15:BN62,_xlpm.p),_xlpm.s,INDEX(BP15:BP62,_xlpm.p),_xlpm.q,N(AU155)/_xlpm.f,IF(_xlpm.q&gt;=_xlpm.s,ROUND(_xlpm.q,1)&amp;" "&amp;_xlpm.ai_test&amp;" = "&amp;ROUND(_xlpm.q*_xlpm.f,1)&amp;" "&amp;_xlpm.u,ROUND(_xlpm.q,1)&amp;" "&amp;_xlpm.ai_test)),""),""))))</f>
        <v>0</v>
      </c>
      <c r="AX155" s="1055"/>
      <c r="AY155" s="1053">
        <f t="shared" si="71"/>
        <v>0</v>
      </c>
      <c r="AZ155" s="1054" t="str">
        <f t="shared" si="72"/>
        <v/>
      </c>
      <c r="BA155" s="1056">
        <f t="shared" si="77"/>
        <v>0</v>
      </c>
      <c r="BB155" s="1057" t="str">
        <f t="shared" si="73"/>
        <v/>
      </c>
      <c r="BC155" s="1046"/>
      <c r="BD155" s="1058">
        <f t="shared" ref="BD155:BD218" si="78">IF(OR(AO155=0,ISBLANK(BC155),ISTEXT(BA155)),0,(IF(AU155=0,BA155,AU155)*BC155))</f>
        <v>0</v>
      </c>
      <c r="BE155" s="1048" t="str">
        <f t="shared" si="74"/>
        <v/>
      </c>
      <c r="BF155" s="262" t="s">
        <v>22</v>
      </c>
      <c r="BG155" s="1027">
        <f t="shared" si="75"/>
        <v>0</v>
      </c>
      <c r="BH155" s="1028">
        <f t="shared" si="76"/>
        <v>0</v>
      </c>
      <c r="BI155"/>
      <c r="BR155"/>
      <c r="BS155"/>
      <c r="BT155"/>
      <c r="BU155"/>
      <c r="BV155"/>
      <c r="BW155"/>
      <c r="BX155" s="964" t="str">
        <f t="shared" si="61"/>
        <v>►</v>
      </c>
      <c r="BY155"/>
      <c r="BZ155"/>
      <c r="CA155"/>
      <c r="CB155"/>
      <c r="CC155"/>
      <c r="CD155" s="848"/>
      <c r="CE155"/>
      <c r="CF155"/>
      <c r="CG155"/>
      <c r="CH155"/>
      <c r="CI155"/>
      <c r="CJ155"/>
      <c r="CK155"/>
      <c r="CM155"/>
      <c r="CN155"/>
      <c r="CO155"/>
      <c r="CP155"/>
      <c r="CQ155"/>
      <c r="CR155"/>
      <c r="CS155"/>
      <c r="CU155"/>
      <c r="CV155"/>
      <c r="CW155"/>
      <c r="CX155"/>
      <c r="CY155"/>
      <c r="CZ155"/>
      <c r="DA155"/>
      <c r="DC155" s="3">
        <v>1</v>
      </c>
    </row>
    <row r="156" spans="1:107" s="701" customFormat="1" ht="21" customHeight="1">
      <c r="A156" s="941" t="s">
        <v>22</v>
      </c>
      <c r="B156" s="957" t="str">
        <f t="shared" si="60"/>
        <v>►</v>
      </c>
      <c r="C156" s="999" cm="1">
        <f t="array" ref="C156">SUMPRODUCT(LEN(D156:J156))</f>
        <v>0</v>
      </c>
      <c r="D156" s="201"/>
      <c r="E156" s="206"/>
      <c r="F156" s="206"/>
      <c r="G156" s="206"/>
      <c r="H156" s="206"/>
      <c r="I156" s="206"/>
      <c r="J156" s="207"/>
      <c r="K156" s="455"/>
      <c r="L156" s="115" t="s">
        <v>16</v>
      </c>
      <c r="M156" s="3141"/>
      <c r="N156" s="3142"/>
      <c r="O156" s="3141"/>
      <c r="P156" s="3143"/>
      <c r="Q156" s="3144"/>
      <c r="R156" s="3145"/>
      <c r="S156" s="3146"/>
      <c r="T156" s="3147"/>
      <c r="U156" s="3148"/>
      <c r="V156" s="3149"/>
      <c r="W156" s="2109"/>
      <c r="X156" s="3150"/>
      <c r="Y156" s="117"/>
      <c r="Z156" s="3151"/>
      <c r="AA156" s="3152"/>
      <c r="AB156" s="3153"/>
      <c r="AC156" s="3154"/>
      <c r="AD156" s="119"/>
      <c r="AE156" s="262" t="s">
        <v>22</v>
      </c>
      <c r="AF156" s="1035" t="str">
        <f t="shared" si="62"/>
        <v>►</v>
      </c>
      <c r="AG156" s="1036" t="str">
        <f t="shared" si="63"/>
        <v/>
      </c>
      <c r="AH156" s="1037" t="str">
        <f t="shared" si="64"/>
        <v/>
      </c>
      <c r="AI156" s="1036" t="str">
        <f t="shared" si="65"/>
        <v/>
      </c>
      <c r="AJ156" s="1037" t="str">
        <f t="shared" si="66"/>
        <v/>
      </c>
      <c r="AK156" s="1037">
        <f>IF(AND(L156="A",COUNTIF(BJ15:BL62,TRIM(U156))&gt;0),1,0)</f>
        <v>0</v>
      </c>
      <c r="AL156" s="1051" t="str" cm="1">
        <f t="array" ref="AL156">IF(AF156&lt;&gt;"A","",IFERROR((IFERROR(_xlfn.XLOOKUP(TRIM(SUBSTITUTE(U156,CHAR(160)," ")),BJ15:BJ62,BM15:BM62),IFERROR(_xlfn.XLOOKUP(TRIM(SUBSTITUTE(U156,CHAR(160)," ")),BK15:BK62,BM15:BM62),_xlfn.XLOOKUP(TRIM(SUBSTITUTE(U156,CHAR(160)," ")),BL15:BL62,BM15:BM62))))*T156*IF(ISBLANK(Q156),1,Q156)+IFERROR(_xlfn.XLOOKUP("RECHERCHEX",TRIM(L156:AD156),L156:AD156),0),0))</f>
        <v/>
      </c>
      <c r="AM156" s="1038">
        <f t="shared" si="67"/>
        <v>0</v>
      </c>
      <c r="AN156" s="1627" t="str">
        <f t="shared" si="59"/>
        <v/>
      </c>
      <c r="AO156" s="1039">
        <f t="shared" si="68"/>
        <v>0</v>
      </c>
      <c r="AP156" s="1039">
        <f t="shared" si="69"/>
        <v>0</v>
      </c>
      <c r="AQ156" s="1040">
        <f>IF(AO156&gt;0,AS9,0)</f>
        <v>0</v>
      </c>
      <c r="AR156" s="1628" t="str">
        <f>IF(TRIM(AG156)="▼ recette suivante", AG156, IF(AQ156&gt;0, IF(AT9&lt;&gt;"", AT9&amp;"-ou.or.o ❾ + or - &gt;", ""), ""))</f>
        <v/>
      </c>
      <c r="AS156" s="1064"/>
      <c r="AT156" s="1064"/>
      <c r="AU156" s="1042">
        <f t="shared" si="70"/>
        <v>0</v>
      </c>
      <c r="AV156" s="1043">
        <f>IF(AK156,IF(OR(AU156="",N(AU156)&lt;=0.000000001),"",_xlfn.XLOOKUP(AJ156,BJ15:BJ62,BN15:BN62,_xlfn.XLOOKUP(AJ156,BK15:BK62,BN15:BN62,_xlfn.XLOOKUP(AJ156,BL15:BL62,BN15:BN62,"")))),0)</f>
        <v>0</v>
      </c>
      <c r="AW156" s="1065" cm="1">
        <f t="array" ref="AW156">IF(AK156&lt;&gt;1,0,IF(OR(AU156="",N(AU156)&lt;=0.000000001),"",IF(OR(AO156="",N(AO156)&lt;=0.000000001),0,IF(ISNUMBER(AU156),IFERROR(_xlfn.LET(_xlpm.ai_test,TRIM(AJ156),_xlpm.r,IFERROR(_xlfn.XLOOKUP(_xlpm.ai_test,BJ15:BJ62,ROW(BJ15:BJ62),0,1),IFERROR(_xlfn.XLOOKUP(_xlpm.ai_test,BK15:BK62,ROW(BK15:BK62),0,1),_xlfn.XLOOKUP(_xlpm.ai_test,BL15:BL62,ROW(BL15:BL62),0,1))),_xlpm.p,_xlpm.r-MIN(ROW(BJ15:BJ62))+1,_xlpm.f,INDEX(BM15:BM62,_xlpm.p),_xlpm.u,INDEX(BN15:BN62,_xlpm.p),_xlpm.s,INDEX(BP15:BP62,_xlpm.p),_xlpm.q,N(AU156)/_xlpm.f,IF(_xlpm.q&gt;=_xlpm.s,ROUND(_xlpm.q,1)&amp;" "&amp;_xlpm.ai_test&amp;" = "&amp;ROUND(_xlpm.q*_xlpm.f,1)&amp;" "&amp;_xlpm.u,ROUND(_xlpm.q,1)&amp;" "&amp;_xlpm.ai_test)),""),""))))</f>
        <v>0</v>
      </c>
      <c r="AX156" s="1055"/>
      <c r="AY156" s="1042">
        <f t="shared" si="71"/>
        <v>0</v>
      </c>
      <c r="AZ156" s="1043" t="str">
        <f t="shared" si="72"/>
        <v/>
      </c>
      <c r="BA156" s="1044">
        <f t="shared" si="77"/>
        <v>0</v>
      </c>
      <c r="BB156" s="1045" t="str">
        <f t="shared" si="73"/>
        <v/>
      </c>
      <c r="BC156" s="1046"/>
      <c r="BD156" s="1047">
        <f t="shared" si="78"/>
        <v>0</v>
      </c>
      <c r="BE156" s="1048" t="str">
        <f t="shared" si="74"/>
        <v/>
      </c>
      <c r="BF156" s="262" t="s">
        <v>22</v>
      </c>
      <c r="BG156" s="1027">
        <f t="shared" si="75"/>
        <v>0</v>
      </c>
      <c r="BH156" s="1028">
        <f t="shared" si="76"/>
        <v>0</v>
      </c>
      <c r="BI156"/>
      <c r="BR156"/>
      <c r="BS156"/>
      <c r="BT156"/>
      <c r="BU156"/>
      <c r="BV156"/>
      <c r="BW156"/>
      <c r="BX156" s="964" t="str">
        <f t="shared" si="61"/>
        <v>►</v>
      </c>
      <c r="BY156"/>
      <c r="BZ156"/>
      <c r="CA156"/>
      <c r="CB156"/>
      <c r="CC156"/>
      <c r="CD156" s="848"/>
      <c r="CE156"/>
      <c r="CF156"/>
      <c r="CG156"/>
      <c r="CH156"/>
      <c r="CI156"/>
      <c r="CJ156"/>
      <c r="CK156"/>
      <c r="CM156"/>
      <c r="CN156"/>
      <c r="CO156"/>
      <c r="CP156"/>
      <c r="CQ156"/>
      <c r="CR156"/>
      <c r="CS156"/>
      <c r="CU156"/>
      <c r="CV156"/>
      <c r="CW156"/>
      <c r="CX156"/>
      <c r="CY156"/>
      <c r="CZ156"/>
      <c r="DA156"/>
      <c r="DC156" s="3">
        <v>1</v>
      </c>
    </row>
    <row r="157" spans="1:107" s="701" customFormat="1" ht="21" customHeight="1">
      <c r="A157" s="941" t="s">
        <v>22</v>
      </c>
      <c r="B157" s="957" t="str">
        <f t="shared" si="60"/>
        <v>►</v>
      </c>
      <c r="C157" s="999" cm="1">
        <f t="array" ref="C157">SUMPRODUCT(LEN(D157:J157))</f>
        <v>0</v>
      </c>
      <c r="D157" s="201"/>
      <c r="E157" s="206"/>
      <c r="F157" s="206"/>
      <c r="G157" s="206"/>
      <c r="H157" s="206"/>
      <c r="I157" s="206"/>
      <c r="J157" s="207"/>
      <c r="K157" s="455"/>
      <c r="L157" s="115" t="s">
        <v>16</v>
      </c>
      <c r="M157" s="3141"/>
      <c r="N157" s="3142"/>
      <c r="O157" s="3141"/>
      <c r="P157" s="3143"/>
      <c r="Q157" s="3144"/>
      <c r="R157" s="3145"/>
      <c r="S157" s="3146"/>
      <c r="T157" s="3147"/>
      <c r="U157" s="3148"/>
      <c r="V157" s="3149"/>
      <c r="W157" s="2109"/>
      <c r="X157" s="3150"/>
      <c r="Y157" s="117"/>
      <c r="Z157" s="3151"/>
      <c r="AA157" s="3152"/>
      <c r="AB157" s="3153"/>
      <c r="AC157" s="3154"/>
      <c r="AD157" s="119"/>
      <c r="AE157" s="262" t="s">
        <v>22</v>
      </c>
      <c r="AF157" s="1035" t="str">
        <f t="shared" si="62"/>
        <v>►</v>
      </c>
      <c r="AG157" s="1036" t="str">
        <f t="shared" si="63"/>
        <v/>
      </c>
      <c r="AH157" s="1037" t="str">
        <f t="shared" si="64"/>
        <v/>
      </c>
      <c r="AI157" s="1036" t="str">
        <f t="shared" si="65"/>
        <v/>
      </c>
      <c r="AJ157" s="1037" t="str">
        <f t="shared" si="66"/>
        <v/>
      </c>
      <c r="AK157" s="1037">
        <f>IF(AND(L157="A",COUNTIF(BJ15:BL62,TRIM(U157))&gt;0),1,0)</f>
        <v>0</v>
      </c>
      <c r="AL157" s="1051" t="str" cm="1">
        <f t="array" ref="AL157">IF(AF157&lt;&gt;"A","",IFERROR((IFERROR(_xlfn.XLOOKUP(TRIM(SUBSTITUTE(U157,CHAR(160)," ")),BJ15:BJ62,BM15:BM62),IFERROR(_xlfn.XLOOKUP(TRIM(SUBSTITUTE(U157,CHAR(160)," ")),BK15:BK62,BM15:BM62),_xlfn.XLOOKUP(TRIM(SUBSTITUTE(U157,CHAR(160)," ")),BL15:BL62,BM15:BM62))))*T157*IF(ISBLANK(Q157),1,Q157)+IFERROR(_xlfn.XLOOKUP("RECHERCHEX",TRIM(L157:AD157),L157:AD157),0),0))</f>
        <v/>
      </c>
      <c r="AM157" s="1038">
        <f t="shared" si="67"/>
        <v>0</v>
      </c>
      <c r="AN157" s="1627" t="str">
        <f t="shared" si="59"/>
        <v/>
      </c>
      <c r="AO157" s="1039">
        <f t="shared" si="68"/>
        <v>0</v>
      </c>
      <c r="AP157" s="1039">
        <f t="shared" si="69"/>
        <v>0</v>
      </c>
      <c r="AQ157" s="1052">
        <f>IF(AO157&gt;0,AS9,0)</f>
        <v>0</v>
      </c>
      <c r="AR157" s="1626" t="str">
        <f>IF(TRIM(AG157)="▼ recette suivante", AG157, IF(AQ157&gt;0, IF(AT9&lt;&gt;"", AT9&amp;"-ou.or.o ❾ + or - &gt;", ""), ""))</f>
        <v/>
      </c>
      <c r="AS157" s="1064"/>
      <c r="AT157" s="1064"/>
      <c r="AU157" s="1053">
        <f t="shared" si="70"/>
        <v>0</v>
      </c>
      <c r="AV157" s="1054">
        <f>IF(AK157,IF(OR(AU157="",N(AU157)&lt;=0.000000001),"",_xlfn.XLOOKUP(AJ157,BJ15:BJ62,BN15:BN62,_xlfn.XLOOKUP(AJ157,BK15:BK62,BN15:BN62,_xlfn.XLOOKUP(AJ157,BL15:BL62,BN15:BN62,"")))),0)</f>
        <v>0</v>
      </c>
      <c r="AW157" s="1067" cm="1">
        <f t="array" ref="AW157">IF(AK157&lt;&gt;1,0,IF(OR(AU157="",N(AU157)&lt;=0.000000001),"",IF(OR(AO157="",N(AO157)&lt;=0.000000001),0,IF(ISNUMBER(AU157),IFERROR(_xlfn.LET(_xlpm.ai_test,TRIM(AJ157),_xlpm.r,IFERROR(_xlfn.XLOOKUP(_xlpm.ai_test,BJ15:BJ62,ROW(BJ15:BJ62),0,1),IFERROR(_xlfn.XLOOKUP(_xlpm.ai_test,BK15:BK62,ROW(BK15:BK62),0,1),_xlfn.XLOOKUP(_xlpm.ai_test,BL15:BL62,ROW(BL15:BL62),0,1))),_xlpm.p,_xlpm.r-MIN(ROW(BJ15:BJ62))+1,_xlpm.f,INDEX(BM15:BM62,_xlpm.p),_xlpm.u,INDEX(BN15:BN62,_xlpm.p),_xlpm.s,INDEX(BP15:BP62,_xlpm.p),_xlpm.q,N(AU157)/_xlpm.f,IF(_xlpm.q&gt;=_xlpm.s,ROUND(_xlpm.q,1)&amp;" "&amp;_xlpm.ai_test&amp;" = "&amp;ROUND(_xlpm.q*_xlpm.f,1)&amp;" "&amp;_xlpm.u,ROUND(_xlpm.q,1)&amp;" "&amp;_xlpm.ai_test)),""),""))))</f>
        <v>0</v>
      </c>
      <c r="AX157" s="1055"/>
      <c r="AY157" s="1053">
        <f t="shared" si="71"/>
        <v>0</v>
      </c>
      <c r="AZ157" s="1054" t="str">
        <f t="shared" si="72"/>
        <v/>
      </c>
      <c r="BA157" s="1056">
        <f t="shared" si="77"/>
        <v>0</v>
      </c>
      <c r="BB157" s="1057" t="str">
        <f t="shared" si="73"/>
        <v/>
      </c>
      <c r="BC157" s="1046"/>
      <c r="BD157" s="1058">
        <f t="shared" si="78"/>
        <v>0</v>
      </c>
      <c r="BE157" s="1048" t="str">
        <f t="shared" si="74"/>
        <v/>
      </c>
      <c r="BF157" s="262" t="s">
        <v>22</v>
      </c>
      <c r="BG157" s="1027">
        <f t="shared" si="75"/>
        <v>0</v>
      </c>
      <c r="BH157" s="1028">
        <f t="shared" si="76"/>
        <v>0</v>
      </c>
      <c r="BI157"/>
      <c r="BR157"/>
      <c r="BS157"/>
      <c r="BT157"/>
      <c r="BU157"/>
      <c r="BV157"/>
      <c r="BW157"/>
      <c r="BX157" s="964" t="str">
        <f t="shared" si="61"/>
        <v>►</v>
      </c>
      <c r="BY157"/>
      <c r="BZ157"/>
      <c r="CA157"/>
      <c r="CB157"/>
      <c r="CC157"/>
      <c r="CD157" s="848"/>
      <c r="CE157"/>
      <c r="CF157"/>
      <c r="CG157"/>
      <c r="CH157"/>
      <c r="CI157"/>
      <c r="CJ157"/>
      <c r="CK157"/>
      <c r="CM157"/>
      <c r="CN157"/>
      <c r="CO157"/>
      <c r="CP157"/>
      <c r="CQ157"/>
      <c r="CR157"/>
      <c r="CS157"/>
      <c r="CU157"/>
      <c r="CV157"/>
      <c r="CW157"/>
      <c r="CX157"/>
      <c r="CY157"/>
      <c r="CZ157"/>
      <c r="DA157"/>
      <c r="DC157" s="3">
        <v>1</v>
      </c>
    </row>
    <row r="158" spans="1:107" s="701" customFormat="1" ht="21" customHeight="1">
      <c r="A158" s="941" t="s">
        <v>22</v>
      </c>
      <c r="B158" s="957" t="str">
        <f t="shared" si="60"/>
        <v>►</v>
      </c>
      <c r="C158" s="999" cm="1">
        <f t="array" ref="C158">SUMPRODUCT(LEN(D158:J158))</f>
        <v>0</v>
      </c>
      <c r="D158" s="201"/>
      <c r="E158" s="206"/>
      <c r="F158" s="206"/>
      <c r="G158" s="206"/>
      <c r="H158" s="206"/>
      <c r="I158" s="206"/>
      <c r="J158" s="207"/>
      <c r="K158" s="455" t="s">
        <v>22</v>
      </c>
      <c r="L158" s="115" t="s">
        <v>16</v>
      </c>
      <c r="M158" s="3141"/>
      <c r="N158" s="3142"/>
      <c r="O158" s="3141"/>
      <c r="P158" s="3143"/>
      <c r="Q158" s="3144"/>
      <c r="R158" s="3145"/>
      <c r="S158" s="3146"/>
      <c r="T158" s="3147"/>
      <c r="U158" s="3148"/>
      <c r="V158" s="3149"/>
      <c r="W158" s="2109"/>
      <c r="X158" s="3150"/>
      <c r="Y158" s="117"/>
      <c r="Z158" s="3151"/>
      <c r="AA158" s="3152"/>
      <c r="AB158" s="3153"/>
      <c r="AC158" s="3154"/>
      <c r="AD158" s="119"/>
      <c r="AE158" s="262" t="s">
        <v>22</v>
      </c>
      <c r="AF158" s="1035" t="str">
        <f t="shared" si="62"/>
        <v>►</v>
      </c>
      <c r="AG158" s="1036" t="str">
        <f t="shared" si="63"/>
        <v/>
      </c>
      <c r="AH158" s="1037" t="str">
        <f t="shared" si="64"/>
        <v/>
      </c>
      <c r="AI158" s="1036" t="str">
        <f t="shared" si="65"/>
        <v/>
      </c>
      <c r="AJ158" s="1037" t="str">
        <f t="shared" si="66"/>
        <v/>
      </c>
      <c r="AK158" s="1037">
        <f>IF(AND(L158="A",COUNTIF(BJ15:BL62,TRIM(U158))&gt;0),1,0)</f>
        <v>0</v>
      </c>
      <c r="AL158" s="1051" t="str" cm="1">
        <f t="array" ref="AL158">IF(AF158&lt;&gt;"A","",IFERROR((IFERROR(_xlfn.XLOOKUP(TRIM(SUBSTITUTE(U158,CHAR(160)," ")),BJ15:BJ62,BM15:BM62),IFERROR(_xlfn.XLOOKUP(TRIM(SUBSTITUTE(U158,CHAR(160)," ")),BK15:BK62,BM15:BM62),_xlfn.XLOOKUP(TRIM(SUBSTITUTE(U158,CHAR(160)," ")),BL15:BL62,BM15:BM62))))*T158*IF(ISBLANK(Q158),1,Q158)+IFERROR(_xlfn.XLOOKUP("RECHERCHEX",TRIM(L158:AD158),L158:AD158),0),0))</f>
        <v/>
      </c>
      <c r="AM158" s="1038">
        <f t="shared" si="67"/>
        <v>0</v>
      </c>
      <c r="AN158" s="1627" t="str">
        <f t="shared" ref="AN158:AN221" si="79">IF(AF158="A","❾ Author reference &gt;","")</f>
        <v/>
      </c>
      <c r="AO158" s="1039">
        <f t="shared" si="68"/>
        <v>0</v>
      </c>
      <c r="AP158" s="1039">
        <f t="shared" si="69"/>
        <v>0</v>
      </c>
      <c r="AQ158" s="1040">
        <f>IF(AO158&gt;0,AS9,0)</f>
        <v>0</v>
      </c>
      <c r="AR158" s="1628" t="str">
        <f>IF(TRIM(AG158)="▼ recette suivante", AG158, IF(AQ158&gt;0, IF(AT9&lt;&gt;"", AT9&amp;"-ou.or.o ❾ + or - &gt;", ""), ""))</f>
        <v/>
      </c>
      <c r="AS158" s="1064"/>
      <c r="AT158" s="1064"/>
      <c r="AU158" s="1042">
        <f t="shared" si="70"/>
        <v>0</v>
      </c>
      <c r="AV158" s="1043">
        <f>IF(AK158,IF(OR(AU158="",N(AU158)&lt;=0.000000001),"",_xlfn.XLOOKUP(AJ158,BJ15:BJ62,BN15:BN62,_xlfn.XLOOKUP(AJ158,BK15:BK62,BN15:BN62,_xlfn.XLOOKUP(AJ158,BL15:BL62,BN15:BN62,"")))),0)</f>
        <v>0</v>
      </c>
      <c r="AW158" s="1065" cm="1">
        <f t="array" ref="AW158">IF(AK158&lt;&gt;1,0,IF(OR(AU158="",N(AU158)&lt;=0.000000001),"",IF(OR(AO158="",N(AO158)&lt;=0.000000001),0,IF(ISNUMBER(AU158),IFERROR(_xlfn.LET(_xlpm.ai_test,TRIM(AJ158),_xlpm.r,IFERROR(_xlfn.XLOOKUP(_xlpm.ai_test,BJ15:BJ62,ROW(BJ15:BJ62),0,1),IFERROR(_xlfn.XLOOKUP(_xlpm.ai_test,BK15:BK62,ROW(BK15:BK62),0,1),_xlfn.XLOOKUP(_xlpm.ai_test,BL15:BL62,ROW(BL15:BL62),0,1))),_xlpm.p,_xlpm.r-MIN(ROW(BJ15:BJ62))+1,_xlpm.f,INDEX(BM15:BM62,_xlpm.p),_xlpm.u,INDEX(BN15:BN62,_xlpm.p),_xlpm.s,INDEX(BP15:BP62,_xlpm.p),_xlpm.q,N(AU158)/_xlpm.f,IF(_xlpm.q&gt;=_xlpm.s,ROUND(_xlpm.q,1)&amp;" "&amp;_xlpm.ai_test&amp;" = "&amp;ROUND(_xlpm.q*_xlpm.f,1)&amp;" "&amp;_xlpm.u,ROUND(_xlpm.q,1)&amp;" "&amp;_xlpm.ai_test)),""),""))))</f>
        <v>0</v>
      </c>
      <c r="AX158" s="1055"/>
      <c r="AY158" s="1042">
        <f t="shared" si="71"/>
        <v>0</v>
      </c>
      <c r="AZ158" s="1043" t="str">
        <f t="shared" si="72"/>
        <v/>
      </c>
      <c r="BA158" s="1044">
        <f t="shared" si="77"/>
        <v>0</v>
      </c>
      <c r="BB158" s="1045" t="str">
        <f t="shared" si="73"/>
        <v/>
      </c>
      <c r="BC158" s="1046"/>
      <c r="BD158" s="1047">
        <f t="shared" si="78"/>
        <v>0</v>
      </c>
      <c r="BE158" s="1048" t="str">
        <f t="shared" si="74"/>
        <v/>
      </c>
      <c r="BF158" s="262" t="s">
        <v>22</v>
      </c>
      <c r="BG158" s="1027">
        <f t="shared" si="75"/>
        <v>0</v>
      </c>
      <c r="BH158" s="1028">
        <f t="shared" si="76"/>
        <v>0</v>
      </c>
      <c r="BI158"/>
      <c r="BR158"/>
      <c r="BS158"/>
      <c r="BT158"/>
      <c r="BU158"/>
      <c r="BV158"/>
      <c r="BW158"/>
      <c r="BX158" s="964" t="str">
        <f t="shared" si="61"/>
        <v>►</v>
      </c>
      <c r="BY158"/>
      <c r="BZ158"/>
      <c r="CA158"/>
      <c r="CB158"/>
      <c r="CC158"/>
      <c r="CD158" s="848"/>
      <c r="CE158"/>
      <c r="CF158"/>
      <c r="CG158"/>
      <c r="CH158"/>
      <c r="CI158"/>
      <c r="CJ158"/>
      <c r="CK158"/>
      <c r="CM158"/>
      <c r="CN158"/>
      <c r="CO158"/>
      <c r="CP158"/>
      <c r="CQ158"/>
      <c r="CR158"/>
      <c r="CS158"/>
      <c r="CU158"/>
      <c r="CV158"/>
      <c r="CW158"/>
      <c r="CX158"/>
      <c r="CY158"/>
      <c r="CZ158"/>
      <c r="DA158"/>
      <c r="DC158" s="3">
        <v>1</v>
      </c>
    </row>
    <row r="159" spans="1:107" s="701" customFormat="1" ht="21" customHeight="1">
      <c r="A159" s="941" t="s">
        <v>22</v>
      </c>
      <c r="B159" s="957" t="str">
        <f t="shared" si="60"/>
        <v>►</v>
      </c>
      <c r="C159" s="999" cm="1">
        <f t="array" ref="C159">SUMPRODUCT(LEN(D159:J159))</f>
        <v>0</v>
      </c>
      <c r="D159" s="201"/>
      <c r="E159" s="206"/>
      <c r="F159" s="206"/>
      <c r="G159" s="206"/>
      <c r="H159" s="206"/>
      <c r="I159" s="206"/>
      <c r="J159" s="207"/>
      <c r="K159" s="455" t="s">
        <v>22</v>
      </c>
      <c r="L159" s="115" t="s">
        <v>16</v>
      </c>
      <c r="M159" s="3141"/>
      <c r="N159" s="3142"/>
      <c r="O159" s="3141"/>
      <c r="P159" s="3143"/>
      <c r="Q159" s="3144"/>
      <c r="R159" s="3145"/>
      <c r="S159" s="3146"/>
      <c r="T159" s="3147"/>
      <c r="U159" s="3148"/>
      <c r="V159" s="3149"/>
      <c r="W159" s="2109"/>
      <c r="X159" s="3150"/>
      <c r="Y159" s="117"/>
      <c r="Z159" s="3151"/>
      <c r="AA159" s="3152"/>
      <c r="AB159" s="3153"/>
      <c r="AC159" s="3154"/>
      <c r="AD159" s="119"/>
      <c r="AE159" s="262" t="s">
        <v>22</v>
      </c>
      <c r="AF159" s="1035" t="str">
        <f t="shared" si="62"/>
        <v>►</v>
      </c>
      <c r="AG159" s="1036" t="str">
        <f t="shared" si="63"/>
        <v/>
      </c>
      <c r="AH159" s="1037" t="str">
        <f t="shared" si="64"/>
        <v/>
      </c>
      <c r="AI159" s="1036" t="str">
        <f t="shared" si="65"/>
        <v/>
      </c>
      <c r="AJ159" s="1037" t="str">
        <f t="shared" si="66"/>
        <v/>
      </c>
      <c r="AK159" s="1037">
        <f>IF(AND(L159="A",COUNTIF(BJ15:BL62,TRIM(U159))&gt;0),1,0)</f>
        <v>0</v>
      </c>
      <c r="AL159" s="1051" t="str" cm="1">
        <f t="array" ref="AL159">IF(AF159&lt;&gt;"A","",IFERROR((IFERROR(_xlfn.XLOOKUP(TRIM(SUBSTITUTE(U159,CHAR(160)," ")),BJ15:BJ62,BM15:BM62),IFERROR(_xlfn.XLOOKUP(TRIM(SUBSTITUTE(U159,CHAR(160)," ")),BK15:BK62,BM15:BM62),_xlfn.XLOOKUP(TRIM(SUBSTITUTE(U159,CHAR(160)," ")),BL15:BL62,BM15:BM62))))*T159*IF(ISBLANK(Q159),1,Q159)+IFERROR(_xlfn.XLOOKUP("RECHERCHEX",TRIM(L159:AD159),L159:AD159),0),0))</f>
        <v/>
      </c>
      <c r="AM159" s="1038">
        <f t="shared" si="67"/>
        <v>0</v>
      </c>
      <c r="AN159" s="1627" t="str">
        <f t="shared" si="79"/>
        <v/>
      </c>
      <c r="AO159" s="1039">
        <f t="shared" si="68"/>
        <v>0</v>
      </c>
      <c r="AP159" s="1039">
        <f t="shared" si="69"/>
        <v>0</v>
      </c>
      <c r="AQ159" s="1052">
        <f>IF(AO159&gt;0,AS9,0)</f>
        <v>0</v>
      </c>
      <c r="AR159" s="1626" t="str">
        <f>IF(TRIM(AG159)="▼ recette suivante", AG159, IF(AQ159&gt;0, IF(AT9&lt;&gt;"", AT9&amp;"-ou.or.o ❾ + or - &gt;", ""), ""))</f>
        <v/>
      </c>
      <c r="AS159" s="1064"/>
      <c r="AT159" s="1064"/>
      <c r="AU159" s="1053">
        <f t="shared" si="70"/>
        <v>0</v>
      </c>
      <c r="AV159" s="1054">
        <f>IF(AK159,IF(OR(AU159="",N(AU159)&lt;=0.000000001),"",_xlfn.XLOOKUP(AJ159,BJ15:BJ62,BN15:BN62,_xlfn.XLOOKUP(AJ159,BK15:BK62,BN15:BN62,_xlfn.XLOOKUP(AJ159,BL15:BL62,BN15:BN62,"")))),0)</f>
        <v>0</v>
      </c>
      <c r="AW159" s="1067" cm="1">
        <f t="array" ref="AW159">IF(AK159&lt;&gt;1,0,IF(OR(AU159="",N(AU159)&lt;=0.000000001),"",IF(OR(AO159="",N(AO159)&lt;=0.000000001),0,IF(ISNUMBER(AU159),IFERROR(_xlfn.LET(_xlpm.ai_test,TRIM(AJ159),_xlpm.r,IFERROR(_xlfn.XLOOKUP(_xlpm.ai_test,BJ15:BJ62,ROW(BJ15:BJ62),0,1),IFERROR(_xlfn.XLOOKUP(_xlpm.ai_test,BK15:BK62,ROW(BK15:BK62),0,1),_xlfn.XLOOKUP(_xlpm.ai_test,BL15:BL62,ROW(BL15:BL62),0,1))),_xlpm.p,_xlpm.r-MIN(ROW(BJ15:BJ62))+1,_xlpm.f,INDEX(BM15:BM62,_xlpm.p),_xlpm.u,INDEX(BN15:BN62,_xlpm.p),_xlpm.s,INDEX(BP15:BP62,_xlpm.p),_xlpm.q,N(AU159)/_xlpm.f,IF(_xlpm.q&gt;=_xlpm.s,ROUND(_xlpm.q,1)&amp;" "&amp;_xlpm.ai_test&amp;" = "&amp;ROUND(_xlpm.q*_xlpm.f,1)&amp;" "&amp;_xlpm.u,ROUND(_xlpm.q,1)&amp;" "&amp;_xlpm.ai_test)),""),""))))</f>
        <v>0</v>
      </c>
      <c r="AX159" s="1055"/>
      <c r="AY159" s="1053">
        <f t="shared" si="71"/>
        <v>0</v>
      </c>
      <c r="AZ159" s="1054" t="str">
        <f t="shared" si="72"/>
        <v/>
      </c>
      <c r="BA159" s="1056">
        <f t="shared" si="77"/>
        <v>0</v>
      </c>
      <c r="BB159" s="1057" t="str">
        <f t="shared" si="73"/>
        <v/>
      </c>
      <c r="BC159" s="1046"/>
      <c r="BD159" s="1058">
        <f t="shared" si="78"/>
        <v>0</v>
      </c>
      <c r="BE159" s="1048" t="str">
        <f t="shared" si="74"/>
        <v/>
      </c>
      <c r="BF159" s="262" t="s">
        <v>22</v>
      </c>
      <c r="BG159" s="1027">
        <f t="shared" si="75"/>
        <v>0</v>
      </c>
      <c r="BH159" s="1028">
        <f t="shared" si="76"/>
        <v>0</v>
      </c>
      <c r="BI159"/>
      <c r="BR159"/>
      <c r="BS159"/>
      <c r="BT159"/>
      <c r="BU159"/>
      <c r="BV159"/>
      <c r="BW159"/>
      <c r="BX159" s="964" t="str">
        <f t="shared" si="61"/>
        <v>►</v>
      </c>
      <c r="BY159"/>
      <c r="BZ159"/>
      <c r="CA159"/>
      <c r="CB159"/>
      <c r="CC159"/>
      <c r="CD159" s="848"/>
      <c r="CE159"/>
      <c r="CF159"/>
      <c r="CG159"/>
      <c r="CH159"/>
      <c r="CI159"/>
      <c r="CJ159"/>
      <c r="CK159"/>
      <c r="CM159"/>
      <c r="CN159"/>
      <c r="CO159"/>
      <c r="CP159"/>
      <c r="CQ159"/>
      <c r="CR159"/>
      <c r="CS159"/>
      <c r="CU159"/>
      <c r="CV159"/>
      <c r="CW159"/>
      <c r="CX159"/>
      <c r="CY159"/>
      <c r="CZ159"/>
      <c r="DA159"/>
      <c r="DC159" s="3">
        <v>1</v>
      </c>
    </row>
    <row r="160" spans="1:107" s="701" customFormat="1" ht="21" customHeight="1">
      <c r="A160" s="941" t="s">
        <v>22</v>
      </c>
      <c r="B160" s="957" t="str">
        <f t="shared" si="60"/>
        <v>►</v>
      </c>
      <c r="C160" s="999" cm="1">
        <f t="array" ref="C160">SUMPRODUCT(LEN(D160:J160))</f>
        <v>0</v>
      </c>
      <c r="D160" s="201"/>
      <c r="E160" s="206"/>
      <c r="F160" s="206"/>
      <c r="G160" s="206"/>
      <c r="H160" s="206"/>
      <c r="I160" s="206"/>
      <c r="J160" s="207"/>
      <c r="K160" s="455" t="s">
        <v>22</v>
      </c>
      <c r="L160" s="115" t="s">
        <v>16</v>
      </c>
      <c r="M160" s="3141"/>
      <c r="N160" s="3142"/>
      <c r="O160" s="3141"/>
      <c r="P160" s="3143"/>
      <c r="Q160" s="3144"/>
      <c r="R160" s="3145"/>
      <c r="S160" s="3146"/>
      <c r="T160" s="3147"/>
      <c r="U160" s="3148"/>
      <c r="V160" s="3149"/>
      <c r="W160" s="2109"/>
      <c r="X160" s="3150"/>
      <c r="Y160" s="117"/>
      <c r="Z160" s="3151"/>
      <c r="AA160" s="3152"/>
      <c r="AB160" s="3153"/>
      <c r="AC160" s="3154"/>
      <c r="AD160" s="119"/>
      <c r="AE160" s="262" t="s">
        <v>22</v>
      </c>
      <c r="AF160" s="1035" t="str">
        <f t="shared" si="62"/>
        <v>►</v>
      </c>
      <c r="AG160" s="1036" t="str">
        <f t="shared" si="63"/>
        <v/>
      </c>
      <c r="AH160" s="1037" t="str">
        <f t="shared" si="64"/>
        <v/>
      </c>
      <c r="AI160" s="1036" t="str">
        <f t="shared" si="65"/>
        <v/>
      </c>
      <c r="AJ160" s="1037" t="str">
        <f t="shared" si="66"/>
        <v/>
      </c>
      <c r="AK160" s="1037">
        <f>IF(AND(L160="A",COUNTIF(BJ15:BL62,TRIM(U160))&gt;0),1,0)</f>
        <v>0</v>
      </c>
      <c r="AL160" s="1051" t="str" cm="1">
        <f t="array" ref="AL160">IF(AF160&lt;&gt;"A","",IFERROR((IFERROR(_xlfn.XLOOKUP(TRIM(SUBSTITUTE(U160,CHAR(160)," ")),BJ15:BJ62,BM15:BM62),IFERROR(_xlfn.XLOOKUP(TRIM(SUBSTITUTE(U160,CHAR(160)," ")),BK15:BK62,BM15:BM62),_xlfn.XLOOKUP(TRIM(SUBSTITUTE(U160,CHAR(160)," ")),BL15:BL62,BM15:BM62))))*T160*IF(ISBLANK(Q160),1,Q160)+IFERROR(_xlfn.XLOOKUP("RECHERCHEX",TRIM(L160:AD160),L160:AD160),0),0))</f>
        <v/>
      </c>
      <c r="AM160" s="1038">
        <f t="shared" si="67"/>
        <v>0</v>
      </c>
      <c r="AN160" s="1627" t="str">
        <f t="shared" si="79"/>
        <v/>
      </c>
      <c r="AO160" s="1039">
        <f t="shared" si="68"/>
        <v>0</v>
      </c>
      <c r="AP160" s="1039">
        <f t="shared" si="69"/>
        <v>0</v>
      </c>
      <c r="AQ160" s="1040">
        <f>IF(AO160&gt;0,AS9,0)</f>
        <v>0</v>
      </c>
      <c r="AR160" s="1628" t="str">
        <f>IF(TRIM(AG160)="▼ recette suivante", AG160, IF(AQ160&gt;0, IF(AT9&lt;&gt;"", AT9&amp;"-ou.or.o ❾ + or - &gt;", ""), ""))</f>
        <v/>
      </c>
      <c r="AS160" s="1064"/>
      <c r="AT160" s="1064"/>
      <c r="AU160" s="1042">
        <f t="shared" si="70"/>
        <v>0</v>
      </c>
      <c r="AV160" s="1043">
        <f>IF(AK160,IF(OR(AU160="",N(AU160)&lt;=0.000000001),"",_xlfn.XLOOKUP(AJ160,BJ15:BJ62,BN15:BN62,_xlfn.XLOOKUP(AJ160,BK15:BK62,BN15:BN62,_xlfn.XLOOKUP(AJ160,BL15:BL62,BN15:BN62,"")))),0)</f>
        <v>0</v>
      </c>
      <c r="AW160" s="1065" cm="1">
        <f t="array" ref="AW160">IF(AK160&lt;&gt;1,0,IF(OR(AU160="",N(AU160)&lt;=0.000000001),"",IF(OR(AO160="",N(AO160)&lt;=0.000000001),0,IF(ISNUMBER(AU160),IFERROR(_xlfn.LET(_xlpm.ai_test,TRIM(AJ160),_xlpm.r,IFERROR(_xlfn.XLOOKUP(_xlpm.ai_test,BJ15:BJ62,ROW(BJ15:BJ62),0,1),IFERROR(_xlfn.XLOOKUP(_xlpm.ai_test,BK15:BK62,ROW(BK15:BK62),0,1),_xlfn.XLOOKUP(_xlpm.ai_test,BL15:BL62,ROW(BL15:BL62),0,1))),_xlpm.p,_xlpm.r-MIN(ROW(BJ15:BJ62))+1,_xlpm.f,INDEX(BM15:BM62,_xlpm.p),_xlpm.u,INDEX(BN15:BN62,_xlpm.p),_xlpm.s,INDEX(BP15:BP62,_xlpm.p),_xlpm.q,N(AU160)/_xlpm.f,IF(_xlpm.q&gt;=_xlpm.s,ROUND(_xlpm.q,1)&amp;" "&amp;_xlpm.ai_test&amp;" = "&amp;ROUND(_xlpm.q*_xlpm.f,1)&amp;" "&amp;_xlpm.u,ROUND(_xlpm.q,1)&amp;" "&amp;_xlpm.ai_test)),""),""))))</f>
        <v>0</v>
      </c>
      <c r="AX160" s="1055"/>
      <c r="AY160" s="1042">
        <f t="shared" si="71"/>
        <v>0</v>
      </c>
      <c r="AZ160" s="1043" t="str">
        <f t="shared" si="72"/>
        <v/>
      </c>
      <c r="BA160" s="1044">
        <f t="shared" si="77"/>
        <v>0</v>
      </c>
      <c r="BB160" s="1045" t="str">
        <f t="shared" si="73"/>
        <v/>
      </c>
      <c r="BC160" s="1046"/>
      <c r="BD160" s="1047">
        <f t="shared" si="78"/>
        <v>0</v>
      </c>
      <c r="BE160" s="1048" t="str">
        <f t="shared" si="74"/>
        <v/>
      </c>
      <c r="BF160" s="262" t="s">
        <v>22</v>
      </c>
      <c r="BG160" s="1027">
        <f t="shared" si="75"/>
        <v>0</v>
      </c>
      <c r="BH160" s="1028">
        <f t="shared" si="76"/>
        <v>0</v>
      </c>
      <c r="BI160"/>
      <c r="BR160"/>
      <c r="BS160"/>
      <c r="BT160"/>
      <c r="BU160"/>
      <c r="BV160"/>
      <c r="BW160"/>
      <c r="BX160" s="964" t="str">
        <f t="shared" si="61"/>
        <v>►</v>
      </c>
      <c r="BY160"/>
      <c r="BZ160"/>
      <c r="CA160"/>
      <c r="CB160"/>
      <c r="CC160"/>
      <c r="CD160" s="848"/>
      <c r="CE160"/>
      <c r="CF160"/>
      <c r="CG160"/>
      <c r="CH160"/>
      <c r="CI160"/>
      <c r="CJ160"/>
      <c r="CK160"/>
      <c r="CM160"/>
      <c r="CN160"/>
      <c r="CO160"/>
      <c r="CP160"/>
      <c r="CQ160"/>
      <c r="CR160"/>
      <c r="CS160"/>
      <c r="CU160"/>
      <c r="CV160"/>
      <c r="CW160"/>
      <c r="CX160"/>
      <c r="CY160"/>
      <c r="CZ160"/>
      <c r="DA160"/>
      <c r="DC160" s="3">
        <v>1</v>
      </c>
    </row>
    <row r="161" spans="1:107" s="701" customFormat="1" ht="21" customHeight="1">
      <c r="A161" s="941" t="s">
        <v>22</v>
      </c>
      <c r="B161" s="957" t="str">
        <f t="shared" si="60"/>
        <v>►</v>
      </c>
      <c r="C161" s="999" cm="1">
        <f t="array" ref="C161">SUMPRODUCT(LEN(D161:J161))</f>
        <v>0</v>
      </c>
      <c r="D161" s="201"/>
      <c r="E161" s="206"/>
      <c r="F161" s="206"/>
      <c r="G161" s="206"/>
      <c r="H161" s="206"/>
      <c r="I161" s="206"/>
      <c r="J161" s="207"/>
      <c r="K161" s="455" t="s">
        <v>22</v>
      </c>
      <c r="L161" s="115" t="s">
        <v>16</v>
      </c>
      <c r="M161" s="3141"/>
      <c r="N161" s="3142"/>
      <c r="O161" s="3141"/>
      <c r="P161" s="3143"/>
      <c r="Q161" s="3144"/>
      <c r="R161" s="3145"/>
      <c r="S161" s="3146"/>
      <c r="T161" s="3147"/>
      <c r="U161" s="3148"/>
      <c r="V161" s="3149"/>
      <c r="W161" s="2109"/>
      <c r="X161" s="3150"/>
      <c r="Y161" s="117"/>
      <c r="Z161" s="3151"/>
      <c r="AA161" s="3152"/>
      <c r="AB161" s="3153"/>
      <c r="AC161" s="3154"/>
      <c r="AD161" s="119"/>
      <c r="AE161" s="262" t="s">
        <v>22</v>
      </c>
      <c r="AF161" s="1035" t="str">
        <f t="shared" si="62"/>
        <v>►</v>
      </c>
      <c r="AG161" s="1036" t="str">
        <f t="shared" si="63"/>
        <v/>
      </c>
      <c r="AH161" s="1037" t="str">
        <f t="shared" si="64"/>
        <v/>
      </c>
      <c r="AI161" s="1036" t="str">
        <f t="shared" si="65"/>
        <v/>
      </c>
      <c r="AJ161" s="1037" t="str">
        <f t="shared" si="66"/>
        <v/>
      </c>
      <c r="AK161" s="1037">
        <f>IF(AND(L161="A",COUNTIF(BJ15:BL62,TRIM(U161))&gt;0),1,0)</f>
        <v>0</v>
      </c>
      <c r="AL161" s="1051" t="str" cm="1">
        <f t="array" ref="AL161">IF(AF161&lt;&gt;"A","",IFERROR((IFERROR(_xlfn.XLOOKUP(TRIM(SUBSTITUTE(U161,CHAR(160)," ")),BJ15:BJ62,BM15:BM62),IFERROR(_xlfn.XLOOKUP(TRIM(SUBSTITUTE(U161,CHAR(160)," ")),BK15:BK62,BM15:BM62),_xlfn.XLOOKUP(TRIM(SUBSTITUTE(U161,CHAR(160)," ")),BL15:BL62,BM15:BM62))))*T161*IF(ISBLANK(Q161),1,Q161)+IFERROR(_xlfn.XLOOKUP("RECHERCHEX",TRIM(L161:AD161),L161:AD161),0),0))</f>
        <v/>
      </c>
      <c r="AM161" s="1038">
        <f t="shared" si="67"/>
        <v>0</v>
      </c>
      <c r="AN161" s="1627" t="str">
        <f t="shared" si="79"/>
        <v/>
      </c>
      <c r="AO161" s="1039">
        <f t="shared" si="68"/>
        <v>0</v>
      </c>
      <c r="AP161" s="1039">
        <f t="shared" si="69"/>
        <v>0</v>
      </c>
      <c r="AQ161" s="1052">
        <f>IF(AO161&gt;0,AS9,0)</f>
        <v>0</v>
      </c>
      <c r="AR161" s="1626" t="str">
        <f>IF(TRIM(AG161)="▼ recette suivante", AG161, IF(AQ161&gt;0, IF(AT9&lt;&gt;"", AT9&amp;"-ou.or.o ❾ + or - &gt;", ""), ""))</f>
        <v/>
      </c>
      <c r="AS161" s="1064"/>
      <c r="AT161" s="1064"/>
      <c r="AU161" s="1053">
        <f t="shared" si="70"/>
        <v>0</v>
      </c>
      <c r="AV161" s="1054">
        <f>IF(AK161,IF(OR(AU161="",N(AU161)&lt;=0.000000001),"",_xlfn.XLOOKUP(AJ161,BJ15:BJ62,BN15:BN62,_xlfn.XLOOKUP(AJ161,BK15:BK62,BN15:BN62,_xlfn.XLOOKUP(AJ161,BL15:BL62,BN15:BN62,"")))),0)</f>
        <v>0</v>
      </c>
      <c r="AW161" s="1067" cm="1">
        <f t="array" ref="AW161">IF(AK161&lt;&gt;1,0,IF(OR(AU161="",N(AU161)&lt;=0.000000001),"",IF(OR(AO161="",N(AO161)&lt;=0.000000001),0,IF(ISNUMBER(AU161),IFERROR(_xlfn.LET(_xlpm.ai_test,TRIM(AJ161),_xlpm.r,IFERROR(_xlfn.XLOOKUP(_xlpm.ai_test,BJ15:BJ62,ROW(BJ15:BJ62),0,1),IFERROR(_xlfn.XLOOKUP(_xlpm.ai_test,BK15:BK62,ROW(BK15:BK62),0,1),_xlfn.XLOOKUP(_xlpm.ai_test,BL15:BL62,ROW(BL15:BL62),0,1))),_xlpm.p,_xlpm.r-MIN(ROW(BJ15:BJ62))+1,_xlpm.f,INDEX(BM15:BM62,_xlpm.p),_xlpm.u,INDEX(BN15:BN62,_xlpm.p),_xlpm.s,INDEX(BP15:BP62,_xlpm.p),_xlpm.q,N(AU161)/_xlpm.f,IF(_xlpm.q&gt;=_xlpm.s,ROUND(_xlpm.q,1)&amp;" "&amp;_xlpm.ai_test&amp;" = "&amp;ROUND(_xlpm.q*_xlpm.f,1)&amp;" "&amp;_xlpm.u,ROUND(_xlpm.q,1)&amp;" "&amp;_xlpm.ai_test)),""),""))))</f>
        <v>0</v>
      </c>
      <c r="AX161" s="1055"/>
      <c r="AY161" s="1053">
        <f t="shared" si="71"/>
        <v>0</v>
      </c>
      <c r="AZ161" s="1054" t="str">
        <f t="shared" si="72"/>
        <v/>
      </c>
      <c r="BA161" s="1056">
        <f t="shared" si="77"/>
        <v>0</v>
      </c>
      <c r="BB161" s="1057" t="str">
        <f t="shared" si="73"/>
        <v/>
      </c>
      <c r="BC161" s="1046"/>
      <c r="BD161" s="1058">
        <f t="shared" si="78"/>
        <v>0</v>
      </c>
      <c r="BE161" s="1048" t="str">
        <f t="shared" si="74"/>
        <v/>
      </c>
      <c r="BF161" s="262" t="s">
        <v>22</v>
      </c>
      <c r="BG161" s="1027">
        <f t="shared" si="75"/>
        <v>0</v>
      </c>
      <c r="BH161" s="1028">
        <f t="shared" si="76"/>
        <v>0</v>
      </c>
      <c r="BI161"/>
      <c r="BR161"/>
      <c r="BS161"/>
      <c r="BT161"/>
      <c r="BU161"/>
      <c r="BV161"/>
      <c r="BW161"/>
      <c r="BX161" s="964" t="str">
        <f t="shared" si="61"/>
        <v>►</v>
      </c>
      <c r="BY161"/>
      <c r="BZ161"/>
      <c r="CA161"/>
      <c r="CB161"/>
      <c r="CC161"/>
      <c r="CD161" s="848"/>
      <c r="CE161"/>
      <c r="CF161"/>
      <c r="CG161"/>
      <c r="CH161"/>
      <c r="CI161"/>
      <c r="CJ161"/>
      <c r="CK161"/>
      <c r="CM161"/>
      <c r="CN161"/>
      <c r="CO161"/>
      <c r="CP161"/>
      <c r="CQ161"/>
      <c r="CR161"/>
      <c r="CS161"/>
      <c r="CU161"/>
      <c r="CV161"/>
      <c r="CW161"/>
      <c r="CX161"/>
      <c r="CY161"/>
      <c r="CZ161"/>
      <c r="DA161"/>
      <c r="DC161" s="3">
        <v>1</v>
      </c>
    </row>
    <row r="162" spans="1:107" s="701" customFormat="1" ht="21" customHeight="1">
      <c r="A162" s="941" t="s">
        <v>22</v>
      </c>
      <c r="B162" s="957" t="str">
        <f t="shared" si="60"/>
        <v>►</v>
      </c>
      <c r="C162" s="999" cm="1">
        <f t="array" ref="C162">SUMPRODUCT(LEN(D162:J162))</f>
        <v>0</v>
      </c>
      <c r="D162" s="201"/>
      <c r="E162" s="206"/>
      <c r="F162" s="206"/>
      <c r="G162" s="206"/>
      <c r="H162" s="206"/>
      <c r="I162" s="206"/>
      <c r="J162" s="207"/>
      <c r="K162" s="455" t="s">
        <v>22</v>
      </c>
      <c r="L162" s="115" t="s">
        <v>16</v>
      </c>
      <c r="M162" s="3141"/>
      <c r="N162" s="3142"/>
      <c r="O162" s="3141"/>
      <c r="P162" s="3143"/>
      <c r="Q162" s="3144"/>
      <c r="R162" s="3145"/>
      <c r="S162" s="3146"/>
      <c r="T162" s="3147"/>
      <c r="U162" s="3148"/>
      <c r="V162" s="3149"/>
      <c r="W162" s="2109"/>
      <c r="X162" s="3150"/>
      <c r="Y162" s="117"/>
      <c r="Z162" s="3151"/>
      <c r="AA162" s="3152"/>
      <c r="AB162" s="3153"/>
      <c r="AC162" s="3154"/>
      <c r="AD162" s="119"/>
      <c r="AE162" s="262" t="s">
        <v>22</v>
      </c>
      <c r="AF162" s="1035" t="str">
        <f t="shared" si="62"/>
        <v>►</v>
      </c>
      <c r="AG162" s="1036" t="str">
        <f t="shared" si="63"/>
        <v/>
      </c>
      <c r="AH162" s="1037" t="str">
        <f t="shared" si="64"/>
        <v/>
      </c>
      <c r="AI162" s="1036" t="str">
        <f t="shared" si="65"/>
        <v/>
      </c>
      <c r="AJ162" s="1037" t="str">
        <f t="shared" si="66"/>
        <v/>
      </c>
      <c r="AK162" s="1037">
        <f>IF(AND(L162="A",COUNTIF(BJ15:BL62,TRIM(U162))&gt;0),1,0)</f>
        <v>0</v>
      </c>
      <c r="AL162" s="1051" t="str" cm="1">
        <f t="array" ref="AL162">IF(AF162&lt;&gt;"A","",IFERROR((IFERROR(_xlfn.XLOOKUP(TRIM(SUBSTITUTE(U162,CHAR(160)," ")),BJ15:BJ62,BM15:BM62),IFERROR(_xlfn.XLOOKUP(TRIM(SUBSTITUTE(U162,CHAR(160)," ")),BK15:BK62,BM15:BM62),_xlfn.XLOOKUP(TRIM(SUBSTITUTE(U162,CHAR(160)," ")),BL15:BL62,BM15:BM62))))*T162*IF(ISBLANK(Q162),1,Q162)+IFERROR(_xlfn.XLOOKUP("RECHERCHEX",TRIM(L162:AD162),L162:AD162),0),0))</f>
        <v/>
      </c>
      <c r="AM162" s="1038">
        <f t="shared" si="67"/>
        <v>0</v>
      </c>
      <c r="AN162" s="1627" t="str">
        <f t="shared" si="79"/>
        <v/>
      </c>
      <c r="AO162" s="1039">
        <f t="shared" si="68"/>
        <v>0</v>
      </c>
      <c r="AP162" s="1039">
        <f t="shared" si="69"/>
        <v>0</v>
      </c>
      <c r="AQ162" s="1040">
        <f>IF(AO162&gt;0,AS9,0)</f>
        <v>0</v>
      </c>
      <c r="AR162" s="1628" t="str">
        <f>IF(TRIM(AG162)="▼ recette suivante", AG162, IF(AQ162&gt;0, IF(AT9&lt;&gt;"", AT9&amp;"-ou.or.o ❾ + or - &gt;", ""), ""))</f>
        <v/>
      </c>
      <c r="AS162" s="1064"/>
      <c r="AT162" s="1064"/>
      <c r="AU162" s="1042">
        <f t="shared" si="70"/>
        <v>0</v>
      </c>
      <c r="AV162" s="1043">
        <f>IF(AK162,IF(OR(AU162="",N(AU162)&lt;=0.000000001),"",_xlfn.XLOOKUP(AJ162,BJ15:BJ62,BN15:BN62,_xlfn.XLOOKUP(AJ162,BK15:BK62,BN15:BN62,_xlfn.XLOOKUP(AJ162,BL15:BL62,BN15:BN62,"")))),0)</f>
        <v>0</v>
      </c>
      <c r="AW162" s="1065" cm="1">
        <f t="array" ref="AW162">IF(AK162&lt;&gt;1,0,IF(OR(AU162="",N(AU162)&lt;=0.000000001),"",IF(OR(AO162="",N(AO162)&lt;=0.000000001),0,IF(ISNUMBER(AU162),IFERROR(_xlfn.LET(_xlpm.ai_test,TRIM(AJ162),_xlpm.r,IFERROR(_xlfn.XLOOKUP(_xlpm.ai_test,BJ15:BJ62,ROW(BJ15:BJ62),0,1),IFERROR(_xlfn.XLOOKUP(_xlpm.ai_test,BK15:BK62,ROW(BK15:BK62),0,1),_xlfn.XLOOKUP(_xlpm.ai_test,BL15:BL62,ROW(BL15:BL62),0,1))),_xlpm.p,_xlpm.r-MIN(ROW(BJ15:BJ62))+1,_xlpm.f,INDEX(BM15:BM62,_xlpm.p),_xlpm.u,INDEX(BN15:BN62,_xlpm.p),_xlpm.s,INDEX(BP15:BP62,_xlpm.p),_xlpm.q,N(AU162)/_xlpm.f,IF(_xlpm.q&gt;=_xlpm.s,ROUND(_xlpm.q,1)&amp;" "&amp;_xlpm.ai_test&amp;" = "&amp;ROUND(_xlpm.q*_xlpm.f,1)&amp;" "&amp;_xlpm.u,ROUND(_xlpm.q,1)&amp;" "&amp;_xlpm.ai_test)),""),""))))</f>
        <v>0</v>
      </c>
      <c r="AX162" s="1055"/>
      <c r="AY162" s="1042">
        <f t="shared" si="71"/>
        <v>0</v>
      </c>
      <c r="AZ162" s="1043" t="str">
        <f t="shared" si="72"/>
        <v/>
      </c>
      <c r="BA162" s="1044">
        <f t="shared" si="77"/>
        <v>0</v>
      </c>
      <c r="BB162" s="1045" t="str">
        <f t="shared" si="73"/>
        <v/>
      </c>
      <c r="BC162" s="1046"/>
      <c r="BD162" s="1047">
        <f t="shared" si="78"/>
        <v>0</v>
      </c>
      <c r="BE162" s="1048" t="str">
        <f t="shared" si="74"/>
        <v/>
      </c>
      <c r="BF162" s="262" t="s">
        <v>22</v>
      </c>
      <c r="BG162" s="1027">
        <f t="shared" si="75"/>
        <v>0</v>
      </c>
      <c r="BH162" s="1028">
        <f t="shared" si="76"/>
        <v>0</v>
      </c>
      <c r="BI162"/>
      <c r="BR162"/>
      <c r="BS162"/>
      <c r="BT162"/>
      <c r="BU162"/>
      <c r="BV162"/>
      <c r="BW162"/>
      <c r="BX162" s="964" t="str">
        <f t="shared" si="61"/>
        <v>►</v>
      </c>
      <c r="BY162"/>
      <c r="BZ162"/>
      <c r="CA162"/>
      <c r="CB162"/>
      <c r="CC162"/>
      <c r="CD162" s="848"/>
      <c r="CE162"/>
      <c r="CF162"/>
      <c r="CG162"/>
      <c r="CH162"/>
      <c r="CI162"/>
      <c r="CJ162"/>
      <c r="CK162"/>
      <c r="CM162"/>
      <c r="CN162"/>
      <c r="CO162"/>
      <c r="CP162"/>
      <c r="CQ162"/>
      <c r="CR162"/>
      <c r="CS162"/>
      <c r="CU162"/>
      <c r="CV162"/>
      <c r="CW162"/>
      <c r="CX162"/>
      <c r="CY162"/>
      <c r="CZ162"/>
      <c r="DA162"/>
      <c r="DC162" s="3">
        <v>1</v>
      </c>
    </row>
    <row r="163" spans="1:107" s="701" customFormat="1" ht="21" customHeight="1">
      <c r="A163" s="941" t="s">
        <v>22</v>
      </c>
      <c r="B163" s="957" t="str">
        <f t="shared" si="60"/>
        <v>►</v>
      </c>
      <c r="C163" s="999" cm="1">
        <f t="array" ref="C163">SUMPRODUCT(LEN(D163:J163))</f>
        <v>0</v>
      </c>
      <c r="D163" s="201"/>
      <c r="E163" s="206"/>
      <c r="F163" s="206"/>
      <c r="G163" s="206"/>
      <c r="H163" s="206"/>
      <c r="I163" s="206"/>
      <c r="J163" s="207"/>
      <c r="K163" s="455" t="s">
        <v>22</v>
      </c>
      <c r="L163" s="115" t="s">
        <v>16</v>
      </c>
      <c r="M163" s="3141"/>
      <c r="N163" s="3142"/>
      <c r="O163" s="3141"/>
      <c r="P163" s="3143"/>
      <c r="Q163" s="3144"/>
      <c r="R163" s="3145"/>
      <c r="S163" s="3146"/>
      <c r="T163" s="3147"/>
      <c r="U163" s="3148"/>
      <c r="V163" s="3149"/>
      <c r="W163" s="2109"/>
      <c r="X163" s="3150"/>
      <c r="Y163" s="117"/>
      <c r="Z163" s="3151"/>
      <c r="AA163" s="3152"/>
      <c r="AB163" s="3153"/>
      <c r="AC163" s="3154"/>
      <c r="AD163" s="119"/>
      <c r="AE163" s="262" t="s">
        <v>22</v>
      </c>
      <c r="AF163" s="1035" t="str">
        <f t="shared" si="62"/>
        <v>►</v>
      </c>
      <c r="AG163" s="1036" t="str">
        <f t="shared" si="63"/>
        <v/>
      </c>
      <c r="AH163" s="1037" t="str">
        <f t="shared" si="64"/>
        <v/>
      </c>
      <c r="AI163" s="1036" t="str">
        <f t="shared" si="65"/>
        <v/>
      </c>
      <c r="AJ163" s="1037" t="str">
        <f t="shared" si="66"/>
        <v/>
      </c>
      <c r="AK163" s="1037">
        <f>IF(AND(L163="A",COUNTIF(BJ15:BL62,TRIM(U163))&gt;0),1,0)</f>
        <v>0</v>
      </c>
      <c r="AL163" s="1051" t="str" cm="1">
        <f t="array" ref="AL163">IF(AF163&lt;&gt;"A","",IFERROR((IFERROR(_xlfn.XLOOKUP(TRIM(SUBSTITUTE(U163,CHAR(160)," ")),BJ15:BJ62,BM15:BM62),IFERROR(_xlfn.XLOOKUP(TRIM(SUBSTITUTE(U163,CHAR(160)," ")),BK15:BK62,BM15:BM62),_xlfn.XLOOKUP(TRIM(SUBSTITUTE(U163,CHAR(160)," ")),BL15:BL62,BM15:BM62))))*T163*IF(ISBLANK(Q163),1,Q163)+IFERROR(_xlfn.XLOOKUP("RECHERCHEX",TRIM(L163:AD163),L163:AD163),0),0))</f>
        <v/>
      </c>
      <c r="AM163" s="1038">
        <f t="shared" si="67"/>
        <v>0</v>
      </c>
      <c r="AN163" s="1627" t="str">
        <f t="shared" si="79"/>
        <v/>
      </c>
      <c r="AO163" s="1039">
        <f t="shared" si="68"/>
        <v>0</v>
      </c>
      <c r="AP163" s="1039">
        <f t="shared" si="69"/>
        <v>0</v>
      </c>
      <c r="AQ163" s="1052">
        <f>IF(AO163&gt;0,AS9,0)</f>
        <v>0</v>
      </c>
      <c r="AR163" s="1626" t="str">
        <f>IF(TRIM(AG163)="▼ recette suivante", AG163, IF(AQ163&gt;0, IF(AT9&lt;&gt;"", AT9&amp;"-ou.or.o ❾ + or - &gt;", ""), ""))</f>
        <v/>
      </c>
      <c r="AS163" s="1064"/>
      <c r="AT163" s="1064"/>
      <c r="AU163" s="1053">
        <f t="shared" si="70"/>
        <v>0</v>
      </c>
      <c r="AV163" s="1054">
        <f>IF(AK163,IF(OR(AU163="",N(AU163)&lt;=0.000000001),"",_xlfn.XLOOKUP(AJ163,BJ15:BJ62,BN15:BN62,_xlfn.XLOOKUP(AJ163,BK15:BK62,BN15:BN62,_xlfn.XLOOKUP(AJ163,BL15:BL62,BN15:BN62,"")))),0)</f>
        <v>0</v>
      </c>
      <c r="AW163" s="1067" cm="1">
        <f t="array" ref="AW163">IF(AK163&lt;&gt;1,0,IF(OR(AU163="",N(AU163)&lt;=0.000000001),"",IF(OR(AO163="",N(AO163)&lt;=0.000000001),0,IF(ISNUMBER(AU163),IFERROR(_xlfn.LET(_xlpm.ai_test,TRIM(AJ163),_xlpm.r,IFERROR(_xlfn.XLOOKUP(_xlpm.ai_test,BJ15:BJ62,ROW(BJ15:BJ62),0,1),IFERROR(_xlfn.XLOOKUP(_xlpm.ai_test,BK15:BK62,ROW(BK15:BK62),0,1),_xlfn.XLOOKUP(_xlpm.ai_test,BL15:BL62,ROW(BL15:BL62),0,1))),_xlpm.p,_xlpm.r-MIN(ROW(BJ15:BJ62))+1,_xlpm.f,INDEX(BM15:BM62,_xlpm.p),_xlpm.u,INDEX(BN15:BN62,_xlpm.p),_xlpm.s,INDEX(BP15:BP62,_xlpm.p),_xlpm.q,N(AU163)/_xlpm.f,IF(_xlpm.q&gt;=_xlpm.s,ROUND(_xlpm.q,1)&amp;" "&amp;_xlpm.ai_test&amp;" = "&amp;ROUND(_xlpm.q*_xlpm.f,1)&amp;" "&amp;_xlpm.u,ROUND(_xlpm.q,1)&amp;" "&amp;_xlpm.ai_test)),""),""))))</f>
        <v>0</v>
      </c>
      <c r="AX163" s="1055"/>
      <c r="AY163" s="1053">
        <f t="shared" si="71"/>
        <v>0</v>
      </c>
      <c r="AZ163" s="1054" t="str">
        <f t="shared" si="72"/>
        <v/>
      </c>
      <c r="BA163" s="1056">
        <f t="shared" si="77"/>
        <v>0</v>
      </c>
      <c r="BB163" s="1057" t="str">
        <f t="shared" si="73"/>
        <v/>
      </c>
      <c r="BC163" s="1046"/>
      <c r="BD163" s="1058">
        <f t="shared" si="78"/>
        <v>0</v>
      </c>
      <c r="BE163" s="1048" t="str">
        <f t="shared" si="74"/>
        <v/>
      </c>
      <c r="BF163" s="262" t="s">
        <v>22</v>
      </c>
      <c r="BG163" s="1027">
        <f t="shared" si="75"/>
        <v>0</v>
      </c>
      <c r="BH163" s="1028">
        <f t="shared" si="76"/>
        <v>0</v>
      </c>
      <c r="BI163"/>
      <c r="BR163"/>
      <c r="BS163"/>
      <c r="BT163"/>
      <c r="BU163"/>
      <c r="BV163"/>
      <c r="BW163"/>
      <c r="BX163" s="964" t="str">
        <f t="shared" si="61"/>
        <v>►</v>
      </c>
      <c r="BY163"/>
      <c r="BZ163"/>
      <c r="CA163"/>
      <c r="CB163"/>
      <c r="CC163"/>
      <c r="CD163" s="848"/>
      <c r="CE163"/>
      <c r="CF163"/>
      <c r="CG163"/>
      <c r="CH163"/>
      <c r="CI163"/>
      <c r="CJ163"/>
      <c r="CK163"/>
      <c r="CM163"/>
      <c r="CN163"/>
      <c r="CO163"/>
      <c r="CP163"/>
      <c r="CQ163"/>
      <c r="CR163"/>
      <c r="CS163"/>
      <c r="CU163"/>
      <c r="CV163"/>
      <c r="CW163"/>
      <c r="CX163"/>
      <c r="CY163"/>
      <c r="CZ163"/>
      <c r="DA163"/>
      <c r="DC163" s="3">
        <v>1</v>
      </c>
    </row>
    <row r="164" spans="1:107" s="701" customFormat="1" ht="21" customHeight="1">
      <c r="A164" s="941" t="s">
        <v>22</v>
      </c>
      <c r="B164" s="957" t="str">
        <f t="shared" si="60"/>
        <v>►</v>
      </c>
      <c r="C164" s="999" cm="1">
        <f t="array" ref="C164">SUMPRODUCT(LEN(D164:J164))</f>
        <v>0</v>
      </c>
      <c r="D164" s="201"/>
      <c r="E164" s="206"/>
      <c r="F164" s="206"/>
      <c r="G164" s="206"/>
      <c r="H164" s="206"/>
      <c r="I164" s="206"/>
      <c r="J164" s="207"/>
      <c r="K164" s="455" t="s">
        <v>22</v>
      </c>
      <c r="L164" s="115" t="s">
        <v>16</v>
      </c>
      <c r="M164" s="3141"/>
      <c r="N164" s="3142"/>
      <c r="O164" s="3141"/>
      <c r="P164" s="3143"/>
      <c r="Q164" s="3144"/>
      <c r="R164" s="3145"/>
      <c r="S164" s="3146"/>
      <c r="T164" s="3147"/>
      <c r="U164" s="3148"/>
      <c r="V164" s="3149"/>
      <c r="W164" s="2109"/>
      <c r="X164" s="3150"/>
      <c r="Y164" s="117"/>
      <c r="Z164" s="3151"/>
      <c r="AA164" s="3152"/>
      <c r="AB164" s="3153"/>
      <c r="AC164" s="3154"/>
      <c r="AD164" s="119"/>
      <c r="AE164" s="262" t="s">
        <v>22</v>
      </c>
      <c r="AF164" s="1035" t="str">
        <f t="shared" si="62"/>
        <v>►</v>
      </c>
      <c r="AG164" s="1036" t="str">
        <f t="shared" si="63"/>
        <v/>
      </c>
      <c r="AH164" s="1037" t="str">
        <f t="shared" si="64"/>
        <v/>
      </c>
      <c r="AI164" s="1036" t="str">
        <f t="shared" si="65"/>
        <v/>
      </c>
      <c r="AJ164" s="1037" t="str">
        <f t="shared" si="66"/>
        <v/>
      </c>
      <c r="AK164" s="1037">
        <f>IF(AND(L164="A",COUNTIF(BJ15:BL62,TRIM(U164))&gt;0),1,0)</f>
        <v>0</v>
      </c>
      <c r="AL164" s="1051" t="str" cm="1">
        <f t="array" ref="AL164">IF(AF164&lt;&gt;"A","",IFERROR((IFERROR(_xlfn.XLOOKUP(TRIM(SUBSTITUTE(U164,CHAR(160)," ")),BJ15:BJ62,BM15:BM62),IFERROR(_xlfn.XLOOKUP(TRIM(SUBSTITUTE(U164,CHAR(160)," ")),BK15:BK62,BM15:BM62),_xlfn.XLOOKUP(TRIM(SUBSTITUTE(U164,CHAR(160)," ")),BL15:BL62,BM15:BM62))))*T164*IF(ISBLANK(Q164),1,Q164)+IFERROR(_xlfn.XLOOKUP("RECHERCHEX",TRIM(L164:AD164),L164:AD164),0),0))</f>
        <v/>
      </c>
      <c r="AM164" s="1038">
        <f t="shared" si="67"/>
        <v>0</v>
      </c>
      <c r="AN164" s="1627" t="str">
        <f t="shared" si="79"/>
        <v/>
      </c>
      <c r="AO164" s="1039">
        <f t="shared" si="68"/>
        <v>0</v>
      </c>
      <c r="AP164" s="1039">
        <f t="shared" si="69"/>
        <v>0</v>
      </c>
      <c r="AQ164" s="1040">
        <f>IF(AO164&gt;0,AS9,0)</f>
        <v>0</v>
      </c>
      <c r="AR164" s="1628" t="str">
        <f>IF(TRIM(AG164)="▼ recette suivante", AG164, IF(AQ164&gt;0, IF(AT9&lt;&gt;"", AT9&amp;"-ou.or.o ❾ + or - &gt;", ""), ""))</f>
        <v/>
      </c>
      <c r="AS164" s="1064"/>
      <c r="AT164" s="1064"/>
      <c r="AU164" s="1042">
        <f t="shared" si="70"/>
        <v>0</v>
      </c>
      <c r="AV164" s="1043">
        <f>IF(AK164,IF(OR(AU164="",N(AU164)&lt;=0.000000001),"",_xlfn.XLOOKUP(AJ164,BJ15:BJ62,BN15:BN62,_xlfn.XLOOKUP(AJ164,BK15:BK62,BN15:BN62,_xlfn.XLOOKUP(AJ164,BL15:BL62,BN15:BN62,"")))),0)</f>
        <v>0</v>
      </c>
      <c r="AW164" s="1065" cm="1">
        <f t="array" ref="AW164">IF(AK164&lt;&gt;1,0,IF(OR(AU164="",N(AU164)&lt;=0.000000001),"",IF(OR(AO164="",N(AO164)&lt;=0.000000001),0,IF(ISNUMBER(AU164),IFERROR(_xlfn.LET(_xlpm.ai_test,TRIM(AJ164),_xlpm.r,IFERROR(_xlfn.XLOOKUP(_xlpm.ai_test,BJ15:BJ62,ROW(BJ15:BJ62),0,1),IFERROR(_xlfn.XLOOKUP(_xlpm.ai_test,BK15:BK62,ROW(BK15:BK62),0,1),_xlfn.XLOOKUP(_xlpm.ai_test,BL15:BL62,ROW(BL15:BL62),0,1))),_xlpm.p,_xlpm.r-MIN(ROW(BJ15:BJ62))+1,_xlpm.f,INDEX(BM15:BM62,_xlpm.p),_xlpm.u,INDEX(BN15:BN62,_xlpm.p),_xlpm.s,INDEX(BP15:BP62,_xlpm.p),_xlpm.q,N(AU164)/_xlpm.f,IF(_xlpm.q&gt;=_xlpm.s,ROUND(_xlpm.q,1)&amp;" "&amp;_xlpm.ai_test&amp;" = "&amp;ROUND(_xlpm.q*_xlpm.f,1)&amp;" "&amp;_xlpm.u,ROUND(_xlpm.q,1)&amp;" "&amp;_xlpm.ai_test)),""),""))))</f>
        <v>0</v>
      </c>
      <c r="AX164" s="1055"/>
      <c r="AY164" s="1042">
        <f t="shared" si="71"/>
        <v>0</v>
      </c>
      <c r="AZ164" s="1043" t="str">
        <f t="shared" si="72"/>
        <v/>
      </c>
      <c r="BA164" s="1044">
        <f t="shared" si="77"/>
        <v>0</v>
      </c>
      <c r="BB164" s="1045" t="str">
        <f t="shared" si="73"/>
        <v/>
      </c>
      <c r="BC164" s="1046"/>
      <c r="BD164" s="1047">
        <f t="shared" si="78"/>
        <v>0</v>
      </c>
      <c r="BE164" s="1048" t="str">
        <f t="shared" si="74"/>
        <v/>
      </c>
      <c r="BF164" s="262" t="s">
        <v>22</v>
      </c>
      <c r="BG164" s="1027">
        <f t="shared" si="75"/>
        <v>0</v>
      </c>
      <c r="BH164" s="1028">
        <f t="shared" si="76"/>
        <v>0</v>
      </c>
      <c r="BI164"/>
      <c r="BR164"/>
      <c r="BS164"/>
      <c r="BT164"/>
      <c r="BU164"/>
      <c r="BV164"/>
      <c r="BW164"/>
      <c r="BX164" s="964" t="str">
        <f t="shared" si="61"/>
        <v>►</v>
      </c>
      <c r="BY164"/>
      <c r="BZ164"/>
      <c r="CA164"/>
      <c r="CB164"/>
      <c r="CC164"/>
      <c r="CD164" s="848"/>
      <c r="CE164"/>
      <c r="CF164"/>
      <c r="CG164"/>
      <c r="CH164"/>
      <c r="CI164"/>
      <c r="CJ164"/>
      <c r="CK164"/>
      <c r="CM164"/>
      <c r="CN164"/>
      <c r="CO164"/>
      <c r="CP164"/>
      <c r="CQ164"/>
      <c r="CR164"/>
      <c r="CS164"/>
      <c r="CU164"/>
      <c r="CV164"/>
      <c r="CW164"/>
      <c r="CX164"/>
      <c r="CY164"/>
      <c r="CZ164"/>
      <c r="DA164"/>
      <c r="DC164" s="3">
        <v>1</v>
      </c>
    </row>
    <row r="165" spans="1:107" s="701" customFormat="1" ht="21" customHeight="1">
      <c r="A165" s="941" t="s">
        <v>22</v>
      </c>
      <c r="B165" s="957" t="str">
        <f t="shared" si="60"/>
        <v>►</v>
      </c>
      <c r="C165" s="999" cm="1">
        <f t="array" ref="C165">SUMPRODUCT(LEN(D165:J165))</f>
        <v>0</v>
      </c>
      <c r="D165" s="201"/>
      <c r="E165" s="206"/>
      <c r="F165" s="206"/>
      <c r="G165" s="206"/>
      <c r="H165" s="206"/>
      <c r="I165" s="206"/>
      <c r="J165" s="207"/>
      <c r="K165" s="455" t="s">
        <v>22</v>
      </c>
      <c r="L165" s="115" t="s">
        <v>16</v>
      </c>
      <c r="M165" s="3141"/>
      <c r="N165" s="3142"/>
      <c r="O165" s="3141"/>
      <c r="P165" s="3143"/>
      <c r="Q165" s="3144"/>
      <c r="R165" s="3145"/>
      <c r="S165" s="3146"/>
      <c r="T165" s="3147"/>
      <c r="U165" s="3148"/>
      <c r="V165" s="3149"/>
      <c r="W165" s="2109"/>
      <c r="X165" s="3150"/>
      <c r="Y165" s="117"/>
      <c r="Z165" s="3151"/>
      <c r="AA165" s="3152"/>
      <c r="AB165" s="3153"/>
      <c r="AC165" s="3154"/>
      <c r="AD165" s="119"/>
      <c r="AE165" s="262" t="s">
        <v>22</v>
      </c>
      <c r="AF165" s="1035" t="str">
        <f t="shared" si="62"/>
        <v>►</v>
      </c>
      <c r="AG165" s="1036" t="str">
        <f t="shared" si="63"/>
        <v/>
      </c>
      <c r="AH165" s="1037" t="str">
        <f t="shared" si="64"/>
        <v/>
      </c>
      <c r="AI165" s="1036" t="str">
        <f t="shared" si="65"/>
        <v/>
      </c>
      <c r="AJ165" s="1037" t="str">
        <f t="shared" si="66"/>
        <v/>
      </c>
      <c r="AK165" s="1037">
        <f>IF(AND(L165="A",COUNTIF(BJ15:BL62,TRIM(U165))&gt;0),1,0)</f>
        <v>0</v>
      </c>
      <c r="AL165" s="1051" t="str" cm="1">
        <f t="array" ref="AL165">IF(AF165&lt;&gt;"A","",IFERROR((IFERROR(_xlfn.XLOOKUP(TRIM(SUBSTITUTE(U165,CHAR(160)," ")),BJ15:BJ62,BM15:BM62),IFERROR(_xlfn.XLOOKUP(TRIM(SUBSTITUTE(U165,CHAR(160)," ")),BK15:BK62,BM15:BM62),_xlfn.XLOOKUP(TRIM(SUBSTITUTE(U165,CHAR(160)," ")),BL15:BL62,BM15:BM62))))*T165*IF(ISBLANK(Q165),1,Q165)+IFERROR(_xlfn.XLOOKUP("RECHERCHEX",TRIM(L165:AD165),L165:AD165),0),0))</f>
        <v/>
      </c>
      <c r="AM165" s="1038">
        <f t="shared" si="67"/>
        <v>0</v>
      </c>
      <c r="AN165" s="1627" t="str">
        <f t="shared" si="79"/>
        <v/>
      </c>
      <c r="AO165" s="1039">
        <f t="shared" si="68"/>
        <v>0</v>
      </c>
      <c r="AP165" s="1039">
        <f t="shared" si="69"/>
        <v>0</v>
      </c>
      <c r="AQ165" s="1052">
        <f>IF(AO165&gt;0,AS9,0)</f>
        <v>0</v>
      </c>
      <c r="AR165" s="1626" t="str">
        <f>IF(TRIM(AG165)="▼ recette suivante", AG165, IF(AQ165&gt;0, IF(AT9&lt;&gt;"", AT9&amp;"-ou.or.o ❾ + or - &gt;", ""), ""))</f>
        <v/>
      </c>
      <c r="AS165" s="1064"/>
      <c r="AT165" s="1064"/>
      <c r="AU165" s="1053">
        <f t="shared" si="70"/>
        <v>0</v>
      </c>
      <c r="AV165" s="1054">
        <f>IF(AK165,IF(OR(AU165="",N(AU165)&lt;=0.000000001),"",_xlfn.XLOOKUP(AJ165,BJ15:BJ62,BN15:BN62,_xlfn.XLOOKUP(AJ165,BK15:BK62,BN15:BN62,_xlfn.XLOOKUP(AJ165,BL15:BL62,BN15:BN62,"")))),0)</f>
        <v>0</v>
      </c>
      <c r="AW165" s="1067" cm="1">
        <f t="array" ref="AW165">IF(AK165&lt;&gt;1,0,IF(OR(AU165="",N(AU165)&lt;=0.000000001),"",IF(OR(AO165="",N(AO165)&lt;=0.000000001),0,IF(ISNUMBER(AU165),IFERROR(_xlfn.LET(_xlpm.ai_test,TRIM(AJ165),_xlpm.r,IFERROR(_xlfn.XLOOKUP(_xlpm.ai_test,BJ15:BJ62,ROW(BJ15:BJ62),0,1),IFERROR(_xlfn.XLOOKUP(_xlpm.ai_test,BK15:BK62,ROW(BK15:BK62),0,1),_xlfn.XLOOKUP(_xlpm.ai_test,BL15:BL62,ROW(BL15:BL62),0,1))),_xlpm.p,_xlpm.r-MIN(ROW(BJ15:BJ62))+1,_xlpm.f,INDEX(BM15:BM62,_xlpm.p),_xlpm.u,INDEX(BN15:BN62,_xlpm.p),_xlpm.s,INDEX(BP15:BP62,_xlpm.p),_xlpm.q,N(AU165)/_xlpm.f,IF(_xlpm.q&gt;=_xlpm.s,ROUND(_xlpm.q,1)&amp;" "&amp;_xlpm.ai_test&amp;" = "&amp;ROUND(_xlpm.q*_xlpm.f,1)&amp;" "&amp;_xlpm.u,ROUND(_xlpm.q,1)&amp;" "&amp;_xlpm.ai_test)),""),""))))</f>
        <v>0</v>
      </c>
      <c r="AX165" s="1055"/>
      <c r="AY165" s="1053">
        <f t="shared" si="71"/>
        <v>0</v>
      </c>
      <c r="AZ165" s="1054" t="str">
        <f t="shared" si="72"/>
        <v/>
      </c>
      <c r="BA165" s="1056">
        <f t="shared" si="77"/>
        <v>0</v>
      </c>
      <c r="BB165" s="1057" t="str">
        <f t="shared" si="73"/>
        <v/>
      </c>
      <c r="BC165" s="1046"/>
      <c r="BD165" s="1058">
        <f t="shared" si="78"/>
        <v>0</v>
      </c>
      <c r="BE165" s="1048" t="str">
        <f t="shared" si="74"/>
        <v/>
      </c>
      <c r="BF165" s="262" t="s">
        <v>22</v>
      </c>
      <c r="BG165" s="1027">
        <f t="shared" si="75"/>
        <v>0</v>
      </c>
      <c r="BH165" s="1028">
        <f t="shared" si="76"/>
        <v>0</v>
      </c>
      <c r="BI165"/>
      <c r="BR165"/>
      <c r="BS165"/>
      <c r="BT165"/>
      <c r="BU165"/>
      <c r="BV165"/>
      <c r="BW165"/>
      <c r="BX165" s="964" t="str">
        <f t="shared" si="61"/>
        <v>►</v>
      </c>
      <c r="BY165"/>
      <c r="BZ165"/>
      <c r="CA165"/>
      <c r="CB165"/>
      <c r="CC165"/>
      <c r="CD165" s="848"/>
      <c r="CE165"/>
      <c r="CF165"/>
      <c r="CG165"/>
      <c r="CH165"/>
      <c r="CI165"/>
      <c r="CJ165"/>
      <c r="CK165"/>
      <c r="CM165"/>
      <c r="CN165"/>
      <c r="CO165"/>
      <c r="CP165"/>
      <c r="CQ165"/>
      <c r="CR165"/>
      <c r="CS165"/>
      <c r="CU165"/>
      <c r="CV165"/>
      <c r="CW165"/>
      <c r="CX165"/>
      <c r="CY165"/>
      <c r="CZ165"/>
      <c r="DA165"/>
      <c r="DC165" s="3">
        <v>1</v>
      </c>
    </row>
    <row r="166" spans="1:107" s="701" customFormat="1" ht="21" customHeight="1">
      <c r="A166" s="941" t="s">
        <v>22</v>
      </c>
      <c r="B166" s="957" t="str">
        <f t="shared" si="60"/>
        <v>►</v>
      </c>
      <c r="C166" s="999" cm="1">
        <f t="array" ref="C166">SUMPRODUCT(LEN(D166:J166))</f>
        <v>0</v>
      </c>
      <c r="D166" s="201"/>
      <c r="E166" s="206"/>
      <c r="F166" s="206"/>
      <c r="G166" s="206"/>
      <c r="H166" s="206"/>
      <c r="I166" s="206"/>
      <c r="J166" s="207"/>
      <c r="K166" s="455" t="s">
        <v>22</v>
      </c>
      <c r="L166" s="115" t="s">
        <v>16</v>
      </c>
      <c r="M166" s="3141"/>
      <c r="N166" s="3142"/>
      <c r="O166" s="3141"/>
      <c r="P166" s="3143"/>
      <c r="Q166" s="3144"/>
      <c r="R166" s="3145"/>
      <c r="S166" s="3146"/>
      <c r="T166" s="3147"/>
      <c r="U166" s="3148"/>
      <c r="V166" s="3149"/>
      <c r="W166" s="2109"/>
      <c r="X166" s="3150"/>
      <c r="Y166" s="117"/>
      <c r="Z166" s="3151"/>
      <c r="AA166" s="3152"/>
      <c r="AB166" s="3153"/>
      <c r="AC166" s="3154"/>
      <c r="AD166" s="119"/>
      <c r="AE166" s="262" t="s">
        <v>22</v>
      </c>
      <c r="AF166" s="1035" t="str">
        <f t="shared" si="62"/>
        <v>►</v>
      </c>
      <c r="AG166" s="1036" t="str">
        <f t="shared" si="63"/>
        <v/>
      </c>
      <c r="AH166" s="1037" t="str">
        <f t="shared" si="64"/>
        <v/>
      </c>
      <c r="AI166" s="1036" t="str">
        <f t="shared" si="65"/>
        <v/>
      </c>
      <c r="AJ166" s="1037" t="str">
        <f t="shared" si="66"/>
        <v/>
      </c>
      <c r="AK166" s="1037">
        <f>IF(AND(L166="A",COUNTIF(BJ15:BL62,TRIM(U166))&gt;0),1,0)</f>
        <v>0</v>
      </c>
      <c r="AL166" s="1051" t="str" cm="1">
        <f t="array" ref="AL166">IF(AF166&lt;&gt;"A","",IFERROR((IFERROR(_xlfn.XLOOKUP(TRIM(SUBSTITUTE(U166,CHAR(160)," ")),BJ15:BJ62,BM15:BM62),IFERROR(_xlfn.XLOOKUP(TRIM(SUBSTITUTE(U166,CHAR(160)," ")),BK15:BK62,BM15:BM62),_xlfn.XLOOKUP(TRIM(SUBSTITUTE(U166,CHAR(160)," ")),BL15:BL62,BM15:BM62))))*T166*IF(ISBLANK(Q166),1,Q166)+IFERROR(_xlfn.XLOOKUP("RECHERCHEX",TRIM(L166:AD166),L166:AD166),0),0))</f>
        <v/>
      </c>
      <c r="AM166" s="1038">
        <f t="shared" si="67"/>
        <v>0</v>
      </c>
      <c r="AN166" s="1627" t="str">
        <f t="shared" si="79"/>
        <v/>
      </c>
      <c r="AO166" s="1039">
        <f t="shared" si="68"/>
        <v>0</v>
      </c>
      <c r="AP166" s="1039">
        <f t="shared" si="69"/>
        <v>0</v>
      </c>
      <c r="AQ166" s="1040">
        <f>IF(AO166&gt;0,AS9,0)</f>
        <v>0</v>
      </c>
      <c r="AR166" s="1628" t="str">
        <f>IF(TRIM(AG166)="▼ recette suivante", AG166, IF(AQ166&gt;0, IF(AT9&lt;&gt;"", AT9&amp;"-ou.or.o ❾ + or - &gt;", ""), ""))</f>
        <v/>
      </c>
      <c r="AS166" s="1064"/>
      <c r="AT166" s="1064"/>
      <c r="AU166" s="1042">
        <f t="shared" si="70"/>
        <v>0</v>
      </c>
      <c r="AV166" s="1043">
        <f>IF(AK166,IF(OR(AU166="",N(AU166)&lt;=0.000000001),"",_xlfn.XLOOKUP(AJ166,BJ15:BJ62,BN15:BN62,_xlfn.XLOOKUP(AJ166,BK15:BK62,BN15:BN62,_xlfn.XLOOKUP(AJ166,BL15:BL62,BN15:BN62,"")))),0)</f>
        <v>0</v>
      </c>
      <c r="AW166" s="1065" cm="1">
        <f t="array" ref="AW166">IF(AK166&lt;&gt;1,0,IF(OR(AU166="",N(AU166)&lt;=0.000000001),"",IF(OR(AO166="",N(AO166)&lt;=0.000000001),0,IF(ISNUMBER(AU166),IFERROR(_xlfn.LET(_xlpm.ai_test,TRIM(AJ166),_xlpm.r,IFERROR(_xlfn.XLOOKUP(_xlpm.ai_test,BJ15:BJ62,ROW(BJ15:BJ62),0,1),IFERROR(_xlfn.XLOOKUP(_xlpm.ai_test,BK15:BK62,ROW(BK15:BK62),0,1),_xlfn.XLOOKUP(_xlpm.ai_test,BL15:BL62,ROW(BL15:BL62),0,1))),_xlpm.p,_xlpm.r-MIN(ROW(BJ15:BJ62))+1,_xlpm.f,INDEX(BM15:BM62,_xlpm.p),_xlpm.u,INDEX(BN15:BN62,_xlpm.p),_xlpm.s,INDEX(BP15:BP62,_xlpm.p),_xlpm.q,N(AU166)/_xlpm.f,IF(_xlpm.q&gt;=_xlpm.s,ROUND(_xlpm.q,1)&amp;" "&amp;_xlpm.ai_test&amp;" = "&amp;ROUND(_xlpm.q*_xlpm.f,1)&amp;" "&amp;_xlpm.u,ROUND(_xlpm.q,1)&amp;" "&amp;_xlpm.ai_test)),""),""))))</f>
        <v>0</v>
      </c>
      <c r="AX166" s="1055"/>
      <c r="AY166" s="1042">
        <f t="shared" si="71"/>
        <v>0</v>
      </c>
      <c r="AZ166" s="1043" t="str">
        <f t="shared" si="72"/>
        <v/>
      </c>
      <c r="BA166" s="1044">
        <f t="shared" si="77"/>
        <v>0</v>
      </c>
      <c r="BB166" s="1045" t="str">
        <f t="shared" si="73"/>
        <v/>
      </c>
      <c r="BC166" s="1046"/>
      <c r="BD166" s="1047">
        <f t="shared" si="78"/>
        <v>0</v>
      </c>
      <c r="BE166" s="1048" t="str">
        <f t="shared" si="74"/>
        <v/>
      </c>
      <c r="BF166" s="262" t="s">
        <v>22</v>
      </c>
      <c r="BG166" s="1027">
        <f t="shared" si="75"/>
        <v>0</v>
      </c>
      <c r="BH166" s="1028">
        <f t="shared" si="76"/>
        <v>0</v>
      </c>
      <c r="BI166"/>
      <c r="BR166"/>
      <c r="BS166"/>
      <c r="BT166"/>
      <c r="BU166"/>
      <c r="BV166"/>
      <c r="BW166"/>
      <c r="BX166" s="964" t="str">
        <f t="shared" si="61"/>
        <v>►</v>
      </c>
      <c r="BY166"/>
      <c r="BZ166"/>
      <c r="CA166"/>
      <c r="CB166"/>
      <c r="CC166"/>
      <c r="CD166" s="848"/>
      <c r="CE166"/>
      <c r="CF166"/>
      <c r="CG166"/>
      <c r="CH166"/>
      <c r="CI166"/>
      <c r="CJ166"/>
      <c r="CK166"/>
      <c r="CM166"/>
      <c r="CN166"/>
      <c r="CO166"/>
      <c r="CP166"/>
      <c r="CQ166"/>
      <c r="CR166"/>
      <c r="CS166"/>
      <c r="CU166"/>
      <c r="CV166"/>
      <c r="CW166"/>
      <c r="CX166"/>
      <c r="CY166"/>
      <c r="CZ166"/>
      <c r="DA166"/>
      <c r="DC166" s="3">
        <v>1</v>
      </c>
    </row>
    <row r="167" spans="1:107" s="701" customFormat="1" ht="21" customHeight="1">
      <c r="A167" s="941" t="s">
        <v>22</v>
      </c>
      <c r="B167" s="957" t="str">
        <f t="shared" si="60"/>
        <v>►</v>
      </c>
      <c r="C167" s="999" cm="1">
        <f t="array" ref="C167">SUMPRODUCT(LEN(D167:J167))</f>
        <v>0</v>
      </c>
      <c r="D167" s="201"/>
      <c r="E167" s="206"/>
      <c r="F167" s="206"/>
      <c r="G167" s="206"/>
      <c r="H167" s="206"/>
      <c r="I167" s="206"/>
      <c r="J167" s="207"/>
      <c r="K167" s="455" t="s">
        <v>22</v>
      </c>
      <c r="L167" s="115" t="s">
        <v>16</v>
      </c>
      <c r="M167" s="3141"/>
      <c r="N167" s="3142"/>
      <c r="O167" s="3141"/>
      <c r="P167" s="3143"/>
      <c r="Q167" s="3144"/>
      <c r="R167" s="3145"/>
      <c r="S167" s="3146"/>
      <c r="T167" s="3147"/>
      <c r="U167" s="3148"/>
      <c r="V167" s="3149"/>
      <c r="W167" s="2109"/>
      <c r="X167" s="3150"/>
      <c r="Y167" s="117"/>
      <c r="Z167" s="3151"/>
      <c r="AA167" s="3152"/>
      <c r="AB167" s="3153"/>
      <c r="AC167" s="3154"/>
      <c r="AD167" s="119"/>
      <c r="AE167" s="262" t="s">
        <v>22</v>
      </c>
      <c r="AF167" s="1035" t="str">
        <f t="shared" si="62"/>
        <v>►</v>
      </c>
      <c r="AG167" s="1036" t="str">
        <f t="shared" si="63"/>
        <v/>
      </c>
      <c r="AH167" s="1037" t="str">
        <f t="shared" si="64"/>
        <v/>
      </c>
      <c r="AI167" s="1036" t="str">
        <f t="shared" si="65"/>
        <v/>
      </c>
      <c r="AJ167" s="1037" t="str">
        <f t="shared" si="66"/>
        <v/>
      </c>
      <c r="AK167" s="1037">
        <f>IF(AND(L167="A",COUNTIF(BJ15:BL62,TRIM(U167))&gt;0),1,0)</f>
        <v>0</v>
      </c>
      <c r="AL167" s="1051" t="str" cm="1">
        <f t="array" ref="AL167">IF(AF167&lt;&gt;"A","",IFERROR((IFERROR(_xlfn.XLOOKUP(TRIM(SUBSTITUTE(U167,CHAR(160)," ")),BJ15:BJ62,BM15:BM62),IFERROR(_xlfn.XLOOKUP(TRIM(SUBSTITUTE(U167,CHAR(160)," ")),BK15:BK62,BM15:BM62),_xlfn.XLOOKUP(TRIM(SUBSTITUTE(U167,CHAR(160)," ")),BL15:BL62,BM15:BM62))))*T167*IF(ISBLANK(Q167),1,Q167)+IFERROR(_xlfn.XLOOKUP("RECHERCHEX",TRIM(L167:AD167),L167:AD167),0),0))</f>
        <v/>
      </c>
      <c r="AM167" s="1038">
        <f t="shared" si="67"/>
        <v>0</v>
      </c>
      <c r="AN167" s="1627" t="str">
        <f t="shared" si="79"/>
        <v/>
      </c>
      <c r="AO167" s="1039">
        <f t="shared" si="68"/>
        <v>0</v>
      </c>
      <c r="AP167" s="1039">
        <f t="shared" si="69"/>
        <v>0</v>
      </c>
      <c r="AQ167" s="1052">
        <f>IF(AO167&gt;0,AS9,0)</f>
        <v>0</v>
      </c>
      <c r="AR167" s="1626" t="str">
        <f>IF(TRIM(AG167)="▼ recette suivante", AG167, IF(AQ167&gt;0, IF(AT9&lt;&gt;"", AT9&amp;"-ou.or.o ❾ + or - &gt;", ""), ""))</f>
        <v/>
      </c>
      <c r="AS167" s="1064"/>
      <c r="AT167" s="1064"/>
      <c r="AU167" s="1053">
        <f t="shared" si="70"/>
        <v>0</v>
      </c>
      <c r="AV167" s="1054">
        <f>IF(AK167,IF(OR(AU167="",N(AU167)&lt;=0.000000001),"",_xlfn.XLOOKUP(AJ167,BJ15:BJ62,BN15:BN62,_xlfn.XLOOKUP(AJ167,BK15:BK62,BN15:BN62,_xlfn.XLOOKUP(AJ167,BL15:BL62,BN15:BN62,"")))),0)</f>
        <v>0</v>
      </c>
      <c r="AW167" s="1067" cm="1">
        <f t="array" ref="AW167">IF(AK167&lt;&gt;1,0,IF(OR(AU167="",N(AU167)&lt;=0.000000001),"",IF(OR(AO167="",N(AO167)&lt;=0.000000001),0,IF(ISNUMBER(AU167),IFERROR(_xlfn.LET(_xlpm.ai_test,TRIM(AJ167),_xlpm.r,IFERROR(_xlfn.XLOOKUP(_xlpm.ai_test,BJ15:BJ62,ROW(BJ15:BJ62),0,1),IFERROR(_xlfn.XLOOKUP(_xlpm.ai_test,BK15:BK62,ROW(BK15:BK62),0,1),_xlfn.XLOOKUP(_xlpm.ai_test,BL15:BL62,ROW(BL15:BL62),0,1))),_xlpm.p,_xlpm.r-MIN(ROW(BJ15:BJ62))+1,_xlpm.f,INDEX(BM15:BM62,_xlpm.p),_xlpm.u,INDEX(BN15:BN62,_xlpm.p),_xlpm.s,INDEX(BP15:BP62,_xlpm.p),_xlpm.q,N(AU167)/_xlpm.f,IF(_xlpm.q&gt;=_xlpm.s,ROUND(_xlpm.q,1)&amp;" "&amp;_xlpm.ai_test&amp;" = "&amp;ROUND(_xlpm.q*_xlpm.f,1)&amp;" "&amp;_xlpm.u,ROUND(_xlpm.q,1)&amp;" "&amp;_xlpm.ai_test)),""),""))))</f>
        <v>0</v>
      </c>
      <c r="AX167" s="1055"/>
      <c r="AY167" s="1053">
        <f t="shared" si="71"/>
        <v>0</v>
      </c>
      <c r="AZ167" s="1054" t="str">
        <f t="shared" si="72"/>
        <v/>
      </c>
      <c r="BA167" s="1056">
        <f t="shared" si="77"/>
        <v>0</v>
      </c>
      <c r="BB167" s="1057" t="str">
        <f t="shared" si="73"/>
        <v/>
      </c>
      <c r="BC167" s="1046"/>
      <c r="BD167" s="1058">
        <f t="shared" si="78"/>
        <v>0</v>
      </c>
      <c r="BE167" s="1048" t="str">
        <f t="shared" si="74"/>
        <v/>
      </c>
      <c r="BF167" s="262" t="s">
        <v>22</v>
      </c>
      <c r="BG167" s="1027">
        <f t="shared" si="75"/>
        <v>0</v>
      </c>
      <c r="BH167" s="1028">
        <f t="shared" si="76"/>
        <v>0</v>
      </c>
      <c r="BI167"/>
      <c r="BR167"/>
      <c r="BS167"/>
      <c r="BT167"/>
      <c r="BU167"/>
      <c r="BV167"/>
      <c r="BW167"/>
      <c r="BX167" s="964" t="str">
        <f t="shared" si="61"/>
        <v>►</v>
      </c>
      <c r="BY167"/>
      <c r="BZ167"/>
      <c r="CA167"/>
      <c r="CB167"/>
      <c r="CC167"/>
      <c r="CD167" s="848"/>
      <c r="CE167"/>
      <c r="CF167"/>
      <c r="CG167"/>
      <c r="CH167"/>
      <c r="CI167"/>
      <c r="CJ167"/>
      <c r="CK167"/>
      <c r="CM167"/>
      <c r="CN167"/>
      <c r="CO167"/>
      <c r="CP167"/>
      <c r="CQ167"/>
      <c r="CR167"/>
      <c r="CS167"/>
      <c r="CU167"/>
      <c r="CV167"/>
      <c r="CW167"/>
      <c r="CX167"/>
      <c r="CY167"/>
      <c r="CZ167"/>
      <c r="DA167"/>
      <c r="DC167" s="3">
        <v>1</v>
      </c>
    </row>
    <row r="168" spans="1:107" s="701" customFormat="1" ht="21" customHeight="1">
      <c r="A168" s="941" t="s">
        <v>22</v>
      </c>
      <c r="B168" s="957" t="str">
        <f t="shared" si="60"/>
        <v>►</v>
      </c>
      <c r="C168" s="999" cm="1">
        <f t="array" ref="C168">SUMPRODUCT(LEN(D168:J168))</f>
        <v>0</v>
      </c>
      <c r="D168" s="201"/>
      <c r="E168" s="206"/>
      <c r="F168" s="206"/>
      <c r="G168" s="206"/>
      <c r="H168" s="206"/>
      <c r="I168" s="206"/>
      <c r="J168" s="207"/>
      <c r="K168" s="455" t="s">
        <v>22</v>
      </c>
      <c r="L168" s="115" t="s">
        <v>16</v>
      </c>
      <c r="M168" s="3141"/>
      <c r="N168" s="3142"/>
      <c r="O168" s="3141"/>
      <c r="P168" s="3143"/>
      <c r="Q168" s="3144"/>
      <c r="R168" s="3145"/>
      <c r="S168" s="3146"/>
      <c r="T168" s="3147"/>
      <c r="U168" s="3148"/>
      <c r="V168" s="3149"/>
      <c r="W168" s="2109"/>
      <c r="X168" s="3150"/>
      <c r="Y168" s="117"/>
      <c r="Z168" s="3151"/>
      <c r="AA168" s="3152"/>
      <c r="AB168" s="3153"/>
      <c r="AC168" s="3154"/>
      <c r="AD168" s="119"/>
      <c r="AE168" s="262" t="s">
        <v>22</v>
      </c>
      <c r="AF168" s="1035" t="str">
        <f t="shared" si="62"/>
        <v>►</v>
      </c>
      <c r="AG168" s="1036" t="str">
        <f t="shared" si="63"/>
        <v/>
      </c>
      <c r="AH168" s="1037" t="str">
        <f t="shared" si="64"/>
        <v/>
      </c>
      <c r="AI168" s="1036" t="str">
        <f t="shared" si="65"/>
        <v/>
      </c>
      <c r="AJ168" s="1037" t="str">
        <f t="shared" si="66"/>
        <v/>
      </c>
      <c r="AK168" s="1037">
        <f>IF(AND(L168="A",COUNTIF(BJ15:BL62,TRIM(U168))&gt;0),1,0)</f>
        <v>0</v>
      </c>
      <c r="AL168" s="1051" t="str" cm="1">
        <f t="array" ref="AL168">IF(AF168&lt;&gt;"A","",IFERROR((IFERROR(_xlfn.XLOOKUP(TRIM(SUBSTITUTE(U168,CHAR(160)," ")),BJ15:BJ62,BM15:BM62),IFERROR(_xlfn.XLOOKUP(TRIM(SUBSTITUTE(U168,CHAR(160)," ")),BK15:BK62,BM15:BM62),_xlfn.XLOOKUP(TRIM(SUBSTITUTE(U168,CHAR(160)," ")),BL15:BL62,BM15:BM62))))*T168*IF(ISBLANK(Q168),1,Q168)+IFERROR(_xlfn.XLOOKUP("RECHERCHEX",TRIM(L168:AD168),L168:AD168),0),0))</f>
        <v/>
      </c>
      <c r="AM168" s="1038">
        <f t="shared" si="67"/>
        <v>0</v>
      </c>
      <c r="AN168" s="1627" t="str">
        <f t="shared" si="79"/>
        <v/>
      </c>
      <c r="AO168" s="1039">
        <f t="shared" si="68"/>
        <v>0</v>
      </c>
      <c r="AP168" s="1039">
        <f t="shared" si="69"/>
        <v>0</v>
      </c>
      <c r="AQ168" s="1040">
        <f>IF(AO168&gt;0,AS9,0)</f>
        <v>0</v>
      </c>
      <c r="AR168" s="1628" t="str">
        <f>IF(TRIM(AG168)="▼ recette suivante", AG168, IF(AQ168&gt;0, IF(AT9&lt;&gt;"", AT9&amp;"-ou.or.o ❾ + or - &gt;", ""), ""))</f>
        <v/>
      </c>
      <c r="AS168" s="1064"/>
      <c r="AT168" s="1064"/>
      <c r="AU168" s="1042">
        <f t="shared" si="70"/>
        <v>0</v>
      </c>
      <c r="AV168" s="1043">
        <f>IF(AK168,IF(OR(AU168="",N(AU168)&lt;=0.000000001),"",_xlfn.XLOOKUP(AJ168,BJ15:BJ62,BN15:BN62,_xlfn.XLOOKUP(AJ168,BK15:BK62,BN15:BN62,_xlfn.XLOOKUP(AJ168,BL15:BL62,BN15:BN62,"")))),0)</f>
        <v>0</v>
      </c>
      <c r="AW168" s="1065" cm="1">
        <f t="array" ref="AW168">IF(AK168&lt;&gt;1,0,IF(OR(AU168="",N(AU168)&lt;=0.000000001),"",IF(OR(AO168="",N(AO168)&lt;=0.000000001),0,IF(ISNUMBER(AU168),IFERROR(_xlfn.LET(_xlpm.ai_test,TRIM(AJ168),_xlpm.r,IFERROR(_xlfn.XLOOKUP(_xlpm.ai_test,BJ15:BJ62,ROW(BJ15:BJ62),0,1),IFERROR(_xlfn.XLOOKUP(_xlpm.ai_test,BK15:BK62,ROW(BK15:BK62),0,1),_xlfn.XLOOKUP(_xlpm.ai_test,BL15:BL62,ROW(BL15:BL62),0,1))),_xlpm.p,_xlpm.r-MIN(ROW(BJ15:BJ62))+1,_xlpm.f,INDEX(BM15:BM62,_xlpm.p),_xlpm.u,INDEX(BN15:BN62,_xlpm.p),_xlpm.s,INDEX(BP15:BP62,_xlpm.p),_xlpm.q,N(AU168)/_xlpm.f,IF(_xlpm.q&gt;=_xlpm.s,ROUND(_xlpm.q,1)&amp;" "&amp;_xlpm.ai_test&amp;" = "&amp;ROUND(_xlpm.q*_xlpm.f,1)&amp;" "&amp;_xlpm.u,ROUND(_xlpm.q,1)&amp;" "&amp;_xlpm.ai_test)),""),""))))</f>
        <v>0</v>
      </c>
      <c r="AX168" s="1055"/>
      <c r="AY168" s="1042">
        <f t="shared" si="71"/>
        <v>0</v>
      </c>
      <c r="AZ168" s="1043" t="str">
        <f t="shared" si="72"/>
        <v/>
      </c>
      <c r="BA168" s="1044">
        <f t="shared" si="77"/>
        <v>0</v>
      </c>
      <c r="BB168" s="1045" t="str">
        <f t="shared" si="73"/>
        <v/>
      </c>
      <c r="BC168" s="1046"/>
      <c r="BD168" s="1047">
        <f t="shared" si="78"/>
        <v>0</v>
      </c>
      <c r="BE168" s="1048" t="str">
        <f t="shared" si="74"/>
        <v/>
      </c>
      <c r="BF168" s="262" t="s">
        <v>22</v>
      </c>
      <c r="BG168" s="1027">
        <f t="shared" si="75"/>
        <v>0</v>
      </c>
      <c r="BH168" s="1028">
        <f t="shared" si="76"/>
        <v>0</v>
      </c>
      <c r="BI168"/>
      <c r="BR168"/>
      <c r="BS168"/>
      <c r="BT168"/>
      <c r="BU168"/>
      <c r="BV168"/>
      <c r="BW168"/>
      <c r="BX168" s="964" t="str">
        <f t="shared" si="61"/>
        <v>►</v>
      </c>
      <c r="BY168"/>
      <c r="BZ168"/>
      <c r="CA168"/>
      <c r="CB168"/>
      <c r="CC168"/>
      <c r="CD168" s="848"/>
      <c r="CE168"/>
      <c r="CF168"/>
      <c r="CG168"/>
      <c r="CH168"/>
      <c r="CI168"/>
      <c r="CJ168"/>
      <c r="CK168"/>
      <c r="CM168"/>
      <c r="CN168"/>
      <c r="CO168"/>
      <c r="CP168"/>
      <c r="CQ168"/>
      <c r="CR168"/>
      <c r="CS168"/>
      <c r="CU168"/>
      <c r="CV168"/>
      <c r="CW168"/>
      <c r="CX168"/>
      <c r="CY168"/>
      <c r="CZ168"/>
      <c r="DA168"/>
      <c r="DC168" s="3">
        <v>1</v>
      </c>
    </row>
    <row r="169" spans="1:107" s="701" customFormat="1" ht="21" customHeight="1">
      <c r="A169" s="941" t="s">
        <v>22</v>
      </c>
      <c r="B169" s="957" t="str">
        <f t="shared" si="60"/>
        <v>►</v>
      </c>
      <c r="C169" s="999" cm="1">
        <f t="array" ref="C169">SUMPRODUCT(LEN(D169:J169))</f>
        <v>0</v>
      </c>
      <c r="D169" s="201"/>
      <c r="E169" s="206"/>
      <c r="F169" s="206"/>
      <c r="G169" s="206"/>
      <c r="H169" s="206"/>
      <c r="I169" s="206"/>
      <c r="J169" s="207"/>
      <c r="K169" s="455" t="s">
        <v>22</v>
      </c>
      <c r="L169" s="115" t="s">
        <v>16</v>
      </c>
      <c r="M169" s="3141"/>
      <c r="N169" s="3142"/>
      <c r="O169" s="3141"/>
      <c r="P169" s="3143"/>
      <c r="Q169" s="3144"/>
      <c r="R169" s="3145"/>
      <c r="S169" s="3146"/>
      <c r="T169" s="3147"/>
      <c r="U169" s="3148"/>
      <c r="V169" s="3149"/>
      <c r="W169" s="2109"/>
      <c r="X169" s="3150"/>
      <c r="Y169" s="117"/>
      <c r="Z169" s="3151"/>
      <c r="AA169" s="3152"/>
      <c r="AB169" s="3153"/>
      <c r="AC169" s="3154"/>
      <c r="AD169" s="119"/>
      <c r="AE169" s="262" t="s">
        <v>22</v>
      </c>
      <c r="AF169" s="1035" t="str">
        <f t="shared" si="62"/>
        <v>►</v>
      </c>
      <c r="AG169" s="1036" t="str">
        <f t="shared" si="63"/>
        <v/>
      </c>
      <c r="AH169" s="1037" t="str">
        <f t="shared" si="64"/>
        <v/>
      </c>
      <c r="AI169" s="1036" t="str">
        <f t="shared" si="65"/>
        <v/>
      </c>
      <c r="AJ169" s="1037" t="str">
        <f t="shared" si="66"/>
        <v/>
      </c>
      <c r="AK169" s="1037">
        <f>IF(AND(L169="A",COUNTIF(BJ15:BL62,TRIM(U169))&gt;0),1,0)</f>
        <v>0</v>
      </c>
      <c r="AL169" s="1051" t="str" cm="1">
        <f t="array" ref="AL169">IF(AF169&lt;&gt;"A","",IFERROR((IFERROR(_xlfn.XLOOKUP(TRIM(SUBSTITUTE(U169,CHAR(160)," ")),BJ15:BJ62,BM15:BM62),IFERROR(_xlfn.XLOOKUP(TRIM(SUBSTITUTE(U169,CHAR(160)," ")),BK15:BK62,BM15:BM62),_xlfn.XLOOKUP(TRIM(SUBSTITUTE(U169,CHAR(160)," ")),BL15:BL62,BM15:BM62))))*T169*IF(ISBLANK(Q169),1,Q169)+IFERROR(_xlfn.XLOOKUP("RECHERCHEX",TRIM(L169:AD169),L169:AD169),0),0))</f>
        <v/>
      </c>
      <c r="AM169" s="1038">
        <f t="shared" si="67"/>
        <v>0</v>
      </c>
      <c r="AN169" s="1627" t="str">
        <f t="shared" si="79"/>
        <v/>
      </c>
      <c r="AO169" s="1039">
        <f t="shared" si="68"/>
        <v>0</v>
      </c>
      <c r="AP169" s="1039">
        <f t="shared" si="69"/>
        <v>0</v>
      </c>
      <c r="AQ169" s="1052">
        <f>IF(AO169&gt;0,AS9,0)</f>
        <v>0</v>
      </c>
      <c r="AR169" s="1626" t="str">
        <f>IF(TRIM(AG169)="▼ recette suivante", AG169, IF(AQ169&gt;0, IF(AT9&lt;&gt;"", AT9&amp;"-ou.or.o ❾ + or - &gt;", ""), ""))</f>
        <v/>
      </c>
      <c r="AS169" s="1064"/>
      <c r="AT169" s="1064"/>
      <c r="AU169" s="1053">
        <f t="shared" si="70"/>
        <v>0</v>
      </c>
      <c r="AV169" s="1054">
        <f>IF(AK169,IF(OR(AU169="",N(AU169)&lt;=0.000000001),"",_xlfn.XLOOKUP(AJ169,BJ15:BJ62,BN15:BN62,_xlfn.XLOOKUP(AJ169,BK15:BK62,BN15:BN62,_xlfn.XLOOKUP(AJ169,BL15:BL62,BN15:BN62,"")))),0)</f>
        <v>0</v>
      </c>
      <c r="AW169" s="1067" cm="1">
        <f t="array" ref="AW169">IF(AK169&lt;&gt;1,0,IF(OR(AU169="",N(AU169)&lt;=0.000000001),"",IF(OR(AO169="",N(AO169)&lt;=0.000000001),0,IF(ISNUMBER(AU169),IFERROR(_xlfn.LET(_xlpm.ai_test,TRIM(AJ169),_xlpm.r,IFERROR(_xlfn.XLOOKUP(_xlpm.ai_test,BJ15:BJ62,ROW(BJ15:BJ62),0,1),IFERROR(_xlfn.XLOOKUP(_xlpm.ai_test,BK15:BK62,ROW(BK15:BK62),0,1),_xlfn.XLOOKUP(_xlpm.ai_test,BL15:BL62,ROW(BL15:BL62),0,1))),_xlpm.p,_xlpm.r-MIN(ROW(BJ15:BJ62))+1,_xlpm.f,INDEX(BM15:BM62,_xlpm.p),_xlpm.u,INDEX(BN15:BN62,_xlpm.p),_xlpm.s,INDEX(BP15:BP62,_xlpm.p),_xlpm.q,N(AU169)/_xlpm.f,IF(_xlpm.q&gt;=_xlpm.s,ROUND(_xlpm.q,1)&amp;" "&amp;_xlpm.ai_test&amp;" = "&amp;ROUND(_xlpm.q*_xlpm.f,1)&amp;" "&amp;_xlpm.u,ROUND(_xlpm.q,1)&amp;" "&amp;_xlpm.ai_test)),""),""))))</f>
        <v>0</v>
      </c>
      <c r="AX169" s="1055"/>
      <c r="AY169" s="1053">
        <f t="shared" si="71"/>
        <v>0</v>
      </c>
      <c r="AZ169" s="1054" t="str">
        <f t="shared" si="72"/>
        <v/>
      </c>
      <c r="BA169" s="1056">
        <f t="shared" si="77"/>
        <v>0</v>
      </c>
      <c r="BB169" s="1057" t="str">
        <f t="shared" si="73"/>
        <v/>
      </c>
      <c r="BC169" s="1046"/>
      <c r="BD169" s="1058">
        <f t="shared" si="78"/>
        <v>0</v>
      </c>
      <c r="BE169" s="1048" t="str">
        <f t="shared" si="74"/>
        <v/>
      </c>
      <c r="BF169" s="262" t="s">
        <v>22</v>
      </c>
      <c r="BG169" s="1027">
        <f t="shared" si="75"/>
        <v>0</v>
      </c>
      <c r="BH169" s="1028">
        <f t="shared" si="76"/>
        <v>0</v>
      </c>
      <c r="BI169"/>
      <c r="BR169"/>
      <c r="BS169"/>
      <c r="BT169"/>
      <c r="BU169"/>
      <c r="BV169"/>
      <c r="BW169"/>
      <c r="BX169" s="964" t="str">
        <f t="shared" si="61"/>
        <v>►</v>
      </c>
      <c r="BY169"/>
      <c r="BZ169"/>
      <c r="CA169"/>
      <c r="CB169"/>
      <c r="CC169"/>
      <c r="CD169" s="848"/>
      <c r="CE169"/>
      <c r="CF169"/>
      <c r="CG169"/>
      <c r="CH169"/>
      <c r="CI169"/>
      <c r="CJ169"/>
      <c r="CK169"/>
      <c r="CM169"/>
      <c r="CN169"/>
      <c r="CO169"/>
      <c r="CP169"/>
      <c r="CQ169"/>
      <c r="CR169"/>
      <c r="CS169"/>
      <c r="CU169"/>
      <c r="CV169"/>
      <c r="CW169"/>
      <c r="CX169"/>
      <c r="CY169"/>
      <c r="CZ169"/>
      <c r="DA169"/>
      <c r="DC169" s="3">
        <v>1</v>
      </c>
    </row>
    <row r="170" spans="1:107" s="701" customFormat="1" ht="21" customHeight="1">
      <c r="A170" s="941" t="s">
        <v>22</v>
      </c>
      <c r="B170" s="957" t="str">
        <f t="shared" si="60"/>
        <v>►</v>
      </c>
      <c r="C170" s="999" cm="1">
        <f t="array" ref="C170">SUMPRODUCT(LEN(D170:J170))</f>
        <v>0</v>
      </c>
      <c r="D170" s="201"/>
      <c r="E170" s="206"/>
      <c r="F170" s="206"/>
      <c r="G170" s="206"/>
      <c r="H170" s="206"/>
      <c r="I170" s="206"/>
      <c r="J170" s="207"/>
      <c r="K170" s="455" t="s">
        <v>22</v>
      </c>
      <c r="L170" s="115" t="s">
        <v>16</v>
      </c>
      <c r="M170" s="3141"/>
      <c r="N170" s="3142"/>
      <c r="O170" s="3141"/>
      <c r="P170" s="3143"/>
      <c r="Q170" s="3144"/>
      <c r="R170" s="3145"/>
      <c r="S170" s="3146"/>
      <c r="T170" s="3147"/>
      <c r="U170" s="3148"/>
      <c r="V170" s="3149"/>
      <c r="W170" s="2109"/>
      <c r="X170" s="3150"/>
      <c r="Y170" s="117"/>
      <c r="Z170" s="3151"/>
      <c r="AA170" s="3152"/>
      <c r="AB170" s="3153"/>
      <c r="AC170" s="3154"/>
      <c r="AD170" s="119"/>
      <c r="AE170" s="262" t="s">
        <v>22</v>
      </c>
      <c r="AF170" s="1035" t="str">
        <f t="shared" si="62"/>
        <v>►</v>
      </c>
      <c r="AG170" s="1036" t="str">
        <f t="shared" si="63"/>
        <v/>
      </c>
      <c r="AH170" s="1037" t="str">
        <f t="shared" si="64"/>
        <v/>
      </c>
      <c r="AI170" s="1036" t="str">
        <f t="shared" si="65"/>
        <v/>
      </c>
      <c r="AJ170" s="1037" t="str">
        <f t="shared" si="66"/>
        <v/>
      </c>
      <c r="AK170" s="1037">
        <f>IF(AND(L170="A",COUNTIF(BJ15:BL62,TRIM(U170))&gt;0),1,0)</f>
        <v>0</v>
      </c>
      <c r="AL170" s="1051" t="str" cm="1">
        <f t="array" ref="AL170">IF(AF170&lt;&gt;"A","",IFERROR((IFERROR(_xlfn.XLOOKUP(TRIM(SUBSTITUTE(U170,CHAR(160)," ")),BJ15:BJ62,BM15:BM62),IFERROR(_xlfn.XLOOKUP(TRIM(SUBSTITUTE(U170,CHAR(160)," ")),BK15:BK62,BM15:BM62),_xlfn.XLOOKUP(TRIM(SUBSTITUTE(U170,CHAR(160)," ")),BL15:BL62,BM15:BM62))))*T170*IF(ISBLANK(Q170),1,Q170)+IFERROR(_xlfn.XLOOKUP("RECHERCHEX",TRIM(L170:AD170),L170:AD170),0),0))</f>
        <v/>
      </c>
      <c r="AM170" s="1038">
        <f t="shared" si="67"/>
        <v>0</v>
      </c>
      <c r="AN170" s="1627" t="str">
        <f t="shared" si="79"/>
        <v/>
      </c>
      <c r="AO170" s="1039">
        <f t="shared" si="68"/>
        <v>0</v>
      </c>
      <c r="AP170" s="1039">
        <f t="shared" si="69"/>
        <v>0</v>
      </c>
      <c r="AQ170" s="1040">
        <f>IF(AO170&gt;0,AS9,0)</f>
        <v>0</v>
      </c>
      <c r="AR170" s="1628" t="str">
        <f>IF(TRIM(AG170)="▼ recette suivante", AG170, IF(AQ170&gt;0, IF(AT9&lt;&gt;"", AT9&amp;"-ou.or.o ❾ + or - &gt;", ""), ""))</f>
        <v/>
      </c>
      <c r="AS170" s="1064"/>
      <c r="AT170" s="1064"/>
      <c r="AU170" s="1042">
        <f t="shared" si="70"/>
        <v>0</v>
      </c>
      <c r="AV170" s="1043">
        <f>IF(AK170,IF(OR(AU170="",N(AU170)&lt;=0.000000001),"",_xlfn.XLOOKUP(AJ170,BJ15:BJ62,BN15:BN62,_xlfn.XLOOKUP(AJ170,BK15:BK62,BN15:BN62,_xlfn.XLOOKUP(AJ170,BL15:BL62,BN15:BN62,"")))),0)</f>
        <v>0</v>
      </c>
      <c r="AW170" s="1065" cm="1">
        <f t="array" ref="AW170">IF(AK170&lt;&gt;1,0,IF(OR(AU170="",N(AU170)&lt;=0.000000001),"",IF(OR(AO170="",N(AO170)&lt;=0.000000001),0,IF(ISNUMBER(AU170),IFERROR(_xlfn.LET(_xlpm.ai_test,TRIM(AJ170),_xlpm.r,IFERROR(_xlfn.XLOOKUP(_xlpm.ai_test,BJ15:BJ62,ROW(BJ15:BJ62),0,1),IFERROR(_xlfn.XLOOKUP(_xlpm.ai_test,BK15:BK62,ROW(BK15:BK62),0,1),_xlfn.XLOOKUP(_xlpm.ai_test,BL15:BL62,ROW(BL15:BL62),0,1))),_xlpm.p,_xlpm.r-MIN(ROW(BJ15:BJ62))+1,_xlpm.f,INDEX(BM15:BM62,_xlpm.p),_xlpm.u,INDEX(BN15:BN62,_xlpm.p),_xlpm.s,INDEX(BP15:BP62,_xlpm.p),_xlpm.q,N(AU170)/_xlpm.f,IF(_xlpm.q&gt;=_xlpm.s,ROUND(_xlpm.q,1)&amp;" "&amp;_xlpm.ai_test&amp;" = "&amp;ROUND(_xlpm.q*_xlpm.f,1)&amp;" "&amp;_xlpm.u,ROUND(_xlpm.q,1)&amp;" "&amp;_xlpm.ai_test)),""),""))))</f>
        <v>0</v>
      </c>
      <c r="AX170" s="1055"/>
      <c r="AY170" s="1042">
        <f t="shared" si="71"/>
        <v>0</v>
      </c>
      <c r="AZ170" s="1043" t="str">
        <f t="shared" si="72"/>
        <v/>
      </c>
      <c r="BA170" s="1044">
        <f t="shared" si="77"/>
        <v>0</v>
      </c>
      <c r="BB170" s="1045" t="str">
        <f t="shared" si="73"/>
        <v/>
      </c>
      <c r="BC170" s="1046"/>
      <c r="BD170" s="1047">
        <f t="shared" si="78"/>
        <v>0</v>
      </c>
      <c r="BE170" s="1048" t="str">
        <f t="shared" si="74"/>
        <v/>
      </c>
      <c r="BF170" s="262" t="s">
        <v>22</v>
      </c>
      <c r="BG170" s="1027">
        <f t="shared" si="75"/>
        <v>0</v>
      </c>
      <c r="BH170" s="1028">
        <f t="shared" si="76"/>
        <v>0</v>
      </c>
      <c r="BI170"/>
      <c r="BR170"/>
      <c r="BS170"/>
      <c r="BT170"/>
      <c r="BU170"/>
      <c r="BV170"/>
      <c r="BW170"/>
      <c r="BX170" s="964" t="str">
        <f t="shared" si="61"/>
        <v>►</v>
      </c>
      <c r="BY170"/>
      <c r="BZ170"/>
      <c r="CA170"/>
      <c r="CB170"/>
      <c r="CC170"/>
      <c r="CD170" s="848"/>
      <c r="CE170"/>
      <c r="CF170"/>
      <c r="CG170"/>
      <c r="CH170"/>
      <c r="CI170"/>
      <c r="CJ170"/>
      <c r="CK170"/>
      <c r="CM170"/>
      <c r="CN170"/>
      <c r="CO170"/>
      <c r="CP170"/>
      <c r="CQ170"/>
      <c r="CR170"/>
      <c r="CS170"/>
      <c r="CU170"/>
      <c r="CV170"/>
      <c r="CW170"/>
      <c r="CX170"/>
      <c r="CY170"/>
      <c r="CZ170"/>
      <c r="DA170"/>
      <c r="DC170" s="3">
        <v>1</v>
      </c>
    </row>
    <row r="171" spans="1:107" s="701" customFormat="1" ht="21" customHeight="1">
      <c r="A171" s="941" t="s">
        <v>22</v>
      </c>
      <c r="B171" s="957" t="str">
        <f t="shared" si="60"/>
        <v>►</v>
      </c>
      <c r="C171" s="999" cm="1">
        <f t="array" ref="C171">SUMPRODUCT(LEN(D171:J171))</f>
        <v>0</v>
      </c>
      <c r="D171" s="201"/>
      <c r="E171" s="206"/>
      <c r="F171" s="206"/>
      <c r="G171" s="206"/>
      <c r="H171" s="206"/>
      <c r="I171" s="206"/>
      <c r="J171" s="207"/>
      <c r="K171" s="455" t="s">
        <v>22</v>
      </c>
      <c r="L171" s="115" t="s">
        <v>16</v>
      </c>
      <c r="M171" s="3141"/>
      <c r="N171" s="3142"/>
      <c r="O171" s="3141"/>
      <c r="P171" s="3143"/>
      <c r="Q171" s="3144"/>
      <c r="R171" s="3145"/>
      <c r="S171" s="3146"/>
      <c r="T171" s="3147"/>
      <c r="U171" s="3148"/>
      <c r="V171" s="3149"/>
      <c r="W171" s="2109"/>
      <c r="X171" s="3150"/>
      <c r="Y171" s="117"/>
      <c r="Z171" s="3151"/>
      <c r="AA171" s="3152"/>
      <c r="AB171" s="3153"/>
      <c r="AC171" s="3154"/>
      <c r="AD171" s="119"/>
      <c r="AE171" s="262" t="s">
        <v>22</v>
      </c>
      <c r="AF171" s="1035" t="str">
        <f t="shared" si="62"/>
        <v>►</v>
      </c>
      <c r="AG171" s="1036" t="str">
        <f t="shared" si="63"/>
        <v/>
      </c>
      <c r="AH171" s="1037" t="str">
        <f t="shared" si="64"/>
        <v/>
      </c>
      <c r="AI171" s="1036" t="str">
        <f t="shared" si="65"/>
        <v/>
      </c>
      <c r="AJ171" s="1037" t="str">
        <f t="shared" si="66"/>
        <v/>
      </c>
      <c r="AK171" s="1037">
        <f>IF(AND(L171="A",COUNTIF(BJ15:BL62,TRIM(U171))&gt;0),1,0)</f>
        <v>0</v>
      </c>
      <c r="AL171" s="1051" t="str" cm="1">
        <f t="array" ref="AL171">IF(AF171&lt;&gt;"A","",IFERROR((IFERROR(_xlfn.XLOOKUP(TRIM(SUBSTITUTE(U171,CHAR(160)," ")),BJ15:BJ62,BM15:BM62),IFERROR(_xlfn.XLOOKUP(TRIM(SUBSTITUTE(U171,CHAR(160)," ")),BK15:BK62,BM15:BM62),_xlfn.XLOOKUP(TRIM(SUBSTITUTE(U171,CHAR(160)," ")),BL15:BL62,BM15:BM62))))*T171*IF(ISBLANK(Q171),1,Q171)+IFERROR(_xlfn.XLOOKUP("RECHERCHEX",TRIM(L171:AD171),L171:AD171),0),0))</f>
        <v/>
      </c>
      <c r="AM171" s="1038">
        <f t="shared" si="67"/>
        <v>0</v>
      </c>
      <c r="AN171" s="1627" t="str">
        <f t="shared" si="79"/>
        <v/>
      </c>
      <c r="AO171" s="1039">
        <f t="shared" si="68"/>
        <v>0</v>
      </c>
      <c r="AP171" s="1039">
        <f t="shared" si="69"/>
        <v>0</v>
      </c>
      <c r="AQ171" s="1052">
        <f>IF(AO171&gt;0,AS9,0)</f>
        <v>0</v>
      </c>
      <c r="AR171" s="1626" t="str">
        <f>IF(TRIM(AG171)="▼ recette suivante", AG171, IF(AQ171&gt;0, IF(AT9&lt;&gt;"", AT9&amp;"-ou.or.o ❾ + or - &gt;", ""), ""))</f>
        <v/>
      </c>
      <c r="AS171" s="1064"/>
      <c r="AT171" s="1064"/>
      <c r="AU171" s="1053">
        <f t="shared" si="70"/>
        <v>0</v>
      </c>
      <c r="AV171" s="1054">
        <f>IF(AK171,IF(OR(AU171="",N(AU171)&lt;=0.000000001),"",_xlfn.XLOOKUP(AJ171,BJ15:BJ62,BN15:BN62,_xlfn.XLOOKUP(AJ171,BK15:BK62,BN15:BN62,_xlfn.XLOOKUP(AJ171,BL15:BL62,BN15:BN62,"")))),0)</f>
        <v>0</v>
      </c>
      <c r="AW171" s="1067" cm="1">
        <f t="array" ref="AW171">IF(AK171&lt;&gt;1,0,IF(OR(AU171="",N(AU171)&lt;=0.000000001),"",IF(OR(AO171="",N(AO171)&lt;=0.000000001),0,IF(ISNUMBER(AU171),IFERROR(_xlfn.LET(_xlpm.ai_test,TRIM(AJ171),_xlpm.r,IFERROR(_xlfn.XLOOKUP(_xlpm.ai_test,BJ15:BJ62,ROW(BJ15:BJ62),0,1),IFERROR(_xlfn.XLOOKUP(_xlpm.ai_test,BK15:BK62,ROW(BK15:BK62),0,1),_xlfn.XLOOKUP(_xlpm.ai_test,BL15:BL62,ROW(BL15:BL62),0,1))),_xlpm.p,_xlpm.r-MIN(ROW(BJ15:BJ62))+1,_xlpm.f,INDEX(BM15:BM62,_xlpm.p),_xlpm.u,INDEX(BN15:BN62,_xlpm.p),_xlpm.s,INDEX(BP15:BP62,_xlpm.p),_xlpm.q,N(AU171)/_xlpm.f,IF(_xlpm.q&gt;=_xlpm.s,ROUND(_xlpm.q,1)&amp;" "&amp;_xlpm.ai_test&amp;" = "&amp;ROUND(_xlpm.q*_xlpm.f,1)&amp;" "&amp;_xlpm.u,ROUND(_xlpm.q,1)&amp;" "&amp;_xlpm.ai_test)),""),""))))</f>
        <v>0</v>
      </c>
      <c r="AX171" s="1055"/>
      <c r="AY171" s="1053">
        <f t="shared" si="71"/>
        <v>0</v>
      </c>
      <c r="AZ171" s="1054" t="str">
        <f t="shared" si="72"/>
        <v/>
      </c>
      <c r="BA171" s="1056">
        <f t="shared" si="77"/>
        <v>0</v>
      </c>
      <c r="BB171" s="1057" t="str">
        <f t="shared" si="73"/>
        <v/>
      </c>
      <c r="BC171" s="1046"/>
      <c r="BD171" s="1058">
        <f t="shared" si="78"/>
        <v>0</v>
      </c>
      <c r="BE171" s="1048" t="str">
        <f t="shared" si="74"/>
        <v/>
      </c>
      <c r="BF171" s="262" t="s">
        <v>22</v>
      </c>
      <c r="BG171" s="1027">
        <f t="shared" si="75"/>
        <v>0</v>
      </c>
      <c r="BH171" s="1028">
        <f t="shared" si="76"/>
        <v>0</v>
      </c>
      <c r="BI171"/>
      <c r="BR171"/>
      <c r="BS171"/>
      <c r="BT171"/>
      <c r="BU171"/>
      <c r="BV171"/>
      <c r="BW171"/>
      <c r="BX171" s="964" t="str">
        <f t="shared" si="61"/>
        <v>►</v>
      </c>
      <c r="BY171"/>
      <c r="BZ171"/>
      <c r="CA171"/>
      <c r="CB171"/>
      <c r="CC171"/>
      <c r="CD171" s="848"/>
      <c r="CE171"/>
      <c r="CF171"/>
      <c r="CG171"/>
      <c r="CH171"/>
      <c r="CI171"/>
      <c r="CJ171"/>
      <c r="CK171"/>
      <c r="CM171"/>
      <c r="CN171"/>
      <c r="CO171"/>
      <c r="CP171"/>
      <c r="CQ171"/>
      <c r="CR171"/>
      <c r="CS171"/>
      <c r="CU171"/>
      <c r="CV171"/>
      <c r="CW171"/>
      <c r="CX171"/>
      <c r="CY171"/>
      <c r="CZ171"/>
      <c r="DA171"/>
      <c r="DC171" s="3">
        <v>1</v>
      </c>
    </row>
    <row r="172" spans="1:107" s="701" customFormat="1" ht="21" customHeight="1">
      <c r="A172" s="941" t="s">
        <v>22</v>
      </c>
      <c r="B172" s="957" t="str">
        <f t="shared" si="60"/>
        <v>►</v>
      </c>
      <c r="C172" s="999" cm="1">
        <f t="array" ref="C172">SUMPRODUCT(LEN(D172:J172))</f>
        <v>0</v>
      </c>
      <c r="D172" s="201"/>
      <c r="E172" s="206"/>
      <c r="F172" s="206"/>
      <c r="G172" s="206"/>
      <c r="H172" s="206"/>
      <c r="I172" s="206"/>
      <c r="J172" s="207"/>
      <c r="K172" s="455" t="s">
        <v>22</v>
      </c>
      <c r="L172" s="115" t="s">
        <v>16</v>
      </c>
      <c r="M172" s="3141"/>
      <c r="N172" s="3142"/>
      <c r="O172" s="3141"/>
      <c r="P172" s="3143"/>
      <c r="Q172" s="3144"/>
      <c r="R172" s="3145"/>
      <c r="S172" s="3146"/>
      <c r="T172" s="3147"/>
      <c r="U172" s="3148"/>
      <c r="V172" s="3149"/>
      <c r="W172" s="2109"/>
      <c r="X172" s="3150"/>
      <c r="Y172" s="117"/>
      <c r="Z172" s="3151"/>
      <c r="AA172" s="3152"/>
      <c r="AB172" s="3153"/>
      <c r="AC172" s="3154"/>
      <c r="AD172" s="119"/>
      <c r="AE172" s="262" t="s">
        <v>22</v>
      </c>
      <c r="AF172" s="1035" t="str">
        <f t="shared" si="62"/>
        <v>►</v>
      </c>
      <c r="AG172" s="1036" t="str">
        <f t="shared" si="63"/>
        <v/>
      </c>
      <c r="AH172" s="1037" t="str">
        <f t="shared" si="64"/>
        <v/>
      </c>
      <c r="AI172" s="1036" t="str">
        <f t="shared" si="65"/>
        <v/>
      </c>
      <c r="AJ172" s="1037" t="str">
        <f t="shared" si="66"/>
        <v/>
      </c>
      <c r="AK172" s="1037">
        <f>IF(AND(L172="A",COUNTIF(BJ15:BL62,TRIM(U172))&gt;0),1,0)</f>
        <v>0</v>
      </c>
      <c r="AL172" s="1051" t="str" cm="1">
        <f t="array" ref="AL172">IF(AF172&lt;&gt;"A","",IFERROR((IFERROR(_xlfn.XLOOKUP(TRIM(SUBSTITUTE(U172,CHAR(160)," ")),BJ15:BJ62,BM15:BM62),IFERROR(_xlfn.XLOOKUP(TRIM(SUBSTITUTE(U172,CHAR(160)," ")),BK15:BK62,BM15:BM62),_xlfn.XLOOKUP(TRIM(SUBSTITUTE(U172,CHAR(160)," ")),BL15:BL62,BM15:BM62))))*T172*IF(ISBLANK(Q172),1,Q172)+IFERROR(_xlfn.XLOOKUP("RECHERCHEX",TRIM(L172:AD172),L172:AD172),0),0))</f>
        <v/>
      </c>
      <c r="AM172" s="1038">
        <f t="shared" si="67"/>
        <v>0</v>
      </c>
      <c r="AN172" s="1627" t="str">
        <f t="shared" si="79"/>
        <v/>
      </c>
      <c r="AO172" s="1039">
        <f t="shared" si="68"/>
        <v>0</v>
      </c>
      <c r="AP172" s="1039">
        <f t="shared" si="69"/>
        <v>0</v>
      </c>
      <c r="AQ172" s="1040">
        <f>IF(AO172&gt;0,AS9,0)</f>
        <v>0</v>
      </c>
      <c r="AR172" s="1628" t="str">
        <f>IF(TRIM(AG172)="▼ recette suivante", AG172, IF(AQ172&gt;0, IF(AT9&lt;&gt;"", AT9&amp;"-ou.or.o ❾ + or - &gt;", ""), ""))</f>
        <v/>
      </c>
      <c r="AS172" s="1064"/>
      <c r="AT172" s="1064"/>
      <c r="AU172" s="1042">
        <f t="shared" si="70"/>
        <v>0</v>
      </c>
      <c r="AV172" s="1043">
        <f>IF(AK172,IF(OR(AU172="",N(AU172)&lt;=0.000000001),"",_xlfn.XLOOKUP(AJ172,BJ15:BJ62,BN15:BN62,_xlfn.XLOOKUP(AJ172,BK15:BK62,BN15:BN62,_xlfn.XLOOKUP(AJ172,BL15:BL62,BN15:BN62,"")))),0)</f>
        <v>0</v>
      </c>
      <c r="AW172" s="1065" cm="1">
        <f t="array" ref="AW172">IF(AK172&lt;&gt;1,0,IF(OR(AU172="",N(AU172)&lt;=0.000000001),"",IF(OR(AO172="",N(AO172)&lt;=0.000000001),0,IF(ISNUMBER(AU172),IFERROR(_xlfn.LET(_xlpm.ai_test,TRIM(AJ172),_xlpm.r,IFERROR(_xlfn.XLOOKUP(_xlpm.ai_test,BJ15:BJ62,ROW(BJ15:BJ62),0,1),IFERROR(_xlfn.XLOOKUP(_xlpm.ai_test,BK15:BK62,ROW(BK15:BK62),0,1),_xlfn.XLOOKUP(_xlpm.ai_test,BL15:BL62,ROW(BL15:BL62),0,1))),_xlpm.p,_xlpm.r-MIN(ROW(BJ15:BJ62))+1,_xlpm.f,INDEX(BM15:BM62,_xlpm.p),_xlpm.u,INDEX(BN15:BN62,_xlpm.p),_xlpm.s,INDEX(BP15:BP62,_xlpm.p),_xlpm.q,N(AU172)/_xlpm.f,IF(_xlpm.q&gt;=_xlpm.s,ROUND(_xlpm.q,1)&amp;" "&amp;_xlpm.ai_test&amp;" = "&amp;ROUND(_xlpm.q*_xlpm.f,1)&amp;" "&amp;_xlpm.u,ROUND(_xlpm.q,1)&amp;" "&amp;_xlpm.ai_test)),""),""))))</f>
        <v>0</v>
      </c>
      <c r="AX172" s="1055"/>
      <c r="AY172" s="1042">
        <f t="shared" si="71"/>
        <v>0</v>
      </c>
      <c r="AZ172" s="1043" t="str">
        <f t="shared" si="72"/>
        <v/>
      </c>
      <c r="BA172" s="1044">
        <f t="shared" si="77"/>
        <v>0</v>
      </c>
      <c r="BB172" s="1045" t="str">
        <f t="shared" si="73"/>
        <v/>
      </c>
      <c r="BC172" s="1046"/>
      <c r="BD172" s="1047">
        <f t="shared" si="78"/>
        <v>0</v>
      </c>
      <c r="BE172" s="1048" t="str">
        <f t="shared" si="74"/>
        <v/>
      </c>
      <c r="BF172" s="262" t="s">
        <v>22</v>
      </c>
      <c r="BG172" s="1027">
        <f t="shared" si="75"/>
        <v>0</v>
      </c>
      <c r="BH172" s="1028">
        <f t="shared" si="76"/>
        <v>0</v>
      </c>
      <c r="BI172"/>
      <c r="BR172"/>
      <c r="BS172"/>
      <c r="BT172"/>
      <c r="BU172"/>
      <c r="BV172"/>
      <c r="BW172"/>
      <c r="BX172" s="964" t="str">
        <f t="shared" si="61"/>
        <v>►</v>
      </c>
      <c r="BY172"/>
      <c r="BZ172"/>
      <c r="CA172"/>
      <c r="CB172"/>
      <c r="CC172"/>
      <c r="CD172" s="848"/>
      <c r="CE172"/>
      <c r="CF172"/>
      <c r="CG172"/>
      <c r="CH172"/>
      <c r="CI172"/>
      <c r="CJ172"/>
      <c r="CK172"/>
      <c r="CM172"/>
      <c r="CN172"/>
      <c r="CO172"/>
      <c r="CP172"/>
      <c r="CQ172"/>
      <c r="CR172"/>
      <c r="CS172"/>
      <c r="CU172"/>
      <c r="CV172"/>
      <c r="CW172"/>
      <c r="CX172"/>
      <c r="CY172"/>
      <c r="CZ172"/>
      <c r="DA172"/>
      <c r="DC172" s="3">
        <v>1</v>
      </c>
    </row>
    <row r="173" spans="1:107" s="701" customFormat="1" ht="21" customHeight="1">
      <c r="A173" s="941" t="s">
        <v>22</v>
      </c>
      <c r="B173" s="957" t="str">
        <f t="shared" si="60"/>
        <v>►</v>
      </c>
      <c r="C173" s="999" cm="1">
        <f t="array" ref="C173">SUMPRODUCT(LEN(D173:J173))</f>
        <v>0</v>
      </c>
      <c r="D173" s="201"/>
      <c r="E173" s="206"/>
      <c r="F173" s="206"/>
      <c r="G173" s="206"/>
      <c r="H173" s="206"/>
      <c r="I173" s="206"/>
      <c r="J173" s="207"/>
      <c r="K173" s="455" t="s">
        <v>22</v>
      </c>
      <c r="L173" s="115" t="s">
        <v>16</v>
      </c>
      <c r="M173" s="3141"/>
      <c r="N173" s="3142"/>
      <c r="O173" s="3141"/>
      <c r="P173" s="3143"/>
      <c r="Q173" s="3144"/>
      <c r="R173" s="3145"/>
      <c r="S173" s="3146"/>
      <c r="T173" s="3147"/>
      <c r="U173" s="3148"/>
      <c r="V173" s="3149"/>
      <c r="W173" s="2109"/>
      <c r="X173" s="3150"/>
      <c r="Y173" s="117"/>
      <c r="Z173" s="3151"/>
      <c r="AA173" s="3152"/>
      <c r="AB173" s="3153"/>
      <c r="AC173" s="3154"/>
      <c r="AD173" s="119"/>
      <c r="AE173" s="262" t="s">
        <v>22</v>
      </c>
      <c r="AF173" s="1035" t="str">
        <f t="shared" si="62"/>
        <v>►</v>
      </c>
      <c r="AG173" s="1036" t="str">
        <f t="shared" si="63"/>
        <v/>
      </c>
      <c r="AH173" s="1037" t="str">
        <f t="shared" si="64"/>
        <v/>
      </c>
      <c r="AI173" s="1036" t="str">
        <f t="shared" si="65"/>
        <v/>
      </c>
      <c r="AJ173" s="1037" t="str">
        <f t="shared" si="66"/>
        <v/>
      </c>
      <c r="AK173" s="1037">
        <f>IF(AND(L173="A",COUNTIF(BJ15:BL62,TRIM(U173))&gt;0),1,0)</f>
        <v>0</v>
      </c>
      <c r="AL173" s="1051" t="str" cm="1">
        <f t="array" ref="AL173">IF(AF173&lt;&gt;"A","",IFERROR((IFERROR(_xlfn.XLOOKUP(TRIM(SUBSTITUTE(U173,CHAR(160)," ")),BJ15:BJ62,BM15:BM62),IFERROR(_xlfn.XLOOKUP(TRIM(SUBSTITUTE(U173,CHAR(160)," ")),BK15:BK62,BM15:BM62),_xlfn.XLOOKUP(TRIM(SUBSTITUTE(U173,CHAR(160)," ")),BL15:BL62,BM15:BM62))))*T173*IF(ISBLANK(Q173),1,Q173)+IFERROR(_xlfn.XLOOKUP("RECHERCHEX",TRIM(L173:AD173),L173:AD173),0),0))</f>
        <v/>
      </c>
      <c r="AM173" s="1038">
        <f t="shared" si="67"/>
        <v>0</v>
      </c>
      <c r="AN173" s="1627" t="str">
        <f t="shared" si="79"/>
        <v/>
      </c>
      <c r="AO173" s="1039">
        <f t="shared" si="68"/>
        <v>0</v>
      </c>
      <c r="AP173" s="1039">
        <f t="shared" si="69"/>
        <v>0</v>
      </c>
      <c r="AQ173" s="1052">
        <f>IF(AO173&gt;0,AS9,0)</f>
        <v>0</v>
      </c>
      <c r="AR173" s="1626" t="str">
        <f>IF(TRIM(AG173)="▼ recette suivante", AG173, IF(AQ173&gt;0, IF(AT9&lt;&gt;"", AT9&amp;"-ou.or.o ❾ + or - &gt;", ""), ""))</f>
        <v/>
      </c>
      <c r="AS173" s="1064"/>
      <c r="AT173" s="1064"/>
      <c r="AU173" s="1053">
        <f t="shared" si="70"/>
        <v>0</v>
      </c>
      <c r="AV173" s="1054">
        <f>IF(AK173,IF(OR(AU173="",N(AU173)&lt;=0.000000001),"",_xlfn.XLOOKUP(AJ173,BJ15:BJ62,BN15:BN62,_xlfn.XLOOKUP(AJ173,BK15:BK62,BN15:BN62,_xlfn.XLOOKUP(AJ173,BL15:BL62,BN15:BN62,"")))),0)</f>
        <v>0</v>
      </c>
      <c r="AW173" s="1067" cm="1">
        <f t="array" ref="AW173">IF(AK173&lt;&gt;1,0,IF(OR(AU173="",N(AU173)&lt;=0.000000001),"",IF(OR(AO173="",N(AO173)&lt;=0.000000001),0,IF(ISNUMBER(AU173),IFERROR(_xlfn.LET(_xlpm.ai_test,TRIM(AJ173),_xlpm.r,IFERROR(_xlfn.XLOOKUP(_xlpm.ai_test,BJ15:BJ62,ROW(BJ15:BJ62),0,1),IFERROR(_xlfn.XLOOKUP(_xlpm.ai_test,BK15:BK62,ROW(BK15:BK62),0,1),_xlfn.XLOOKUP(_xlpm.ai_test,BL15:BL62,ROW(BL15:BL62),0,1))),_xlpm.p,_xlpm.r-MIN(ROW(BJ15:BJ62))+1,_xlpm.f,INDEX(BM15:BM62,_xlpm.p),_xlpm.u,INDEX(BN15:BN62,_xlpm.p),_xlpm.s,INDEX(BP15:BP62,_xlpm.p),_xlpm.q,N(AU173)/_xlpm.f,IF(_xlpm.q&gt;=_xlpm.s,ROUND(_xlpm.q,1)&amp;" "&amp;_xlpm.ai_test&amp;" = "&amp;ROUND(_xlpm.q*_xlpm.f,1)&amp;" "&amp;_xlpm.u,ROUND(_xlpm.q,1)&amp;" "&amp;_xlpm.ai_test)),""),""))))</f>
        <v>0</v>
      </c>
      <c r="AX173" s="1055"/>
      <c r="AY173" s="1053">
        <f t="shared" si="71"/>
        <v>0</v>
      </c>
      <c r="AZ173" s="1054" t="str">
        <f t="shared" si="72"/>
        <v/>
      </c>
      <c r="BA173" s="1056">
        <f t="shared" si="77"/>
        <v>0</v>
      </c>
      <c r="BB173" s="1057" t="str">
        <f t="shared" si="73"/>
        <v/>
      </c>
      <c r="BC173" s="1046"/>
      <c r="BD173" s="1058">
        <f t="shared" si="78"/>
        <v>0</v>
      </c>
      <c r="BE173" s="1048" t="str">
        <f t="shared" si="74"/>
        <v/>
      </c>
      <c r="BF173" s="262" t="s">
        <v>22</v>
      </c>
      <c r="BG173" s="1027">
        <f t="shared" si="75"/>
        <v>0</v>
      </c>
      <c r="BH173" s="1028">
        <f t="shared" si="76"/>
        <v>0</v>
      </c>
      <c r="BI173"/>
      <c r="BR173"/>
      <c r="BS173"/>
      <c r="BT173"/>
      <c r="BU173"/>
      <c r="BV173"/>
      <c r="BW173"/>
      <c r="BX173" s="964" t="str">
        <f t="shared" si="61"/>
        <v>►</v>
      </c>
      <c r="BY173"/>
      <c r="BZ173"/>
      <c r="CA173"/>
      <c r="CB173"/>
      <c r="CC173"/>
      <c r="CD173" s="848"/>
      <c r="CE173"/>
      <c r="CF173"/>
      <c r="CG173"/>
      <c r="CH173"/>
      <c r="CI173"/>
      <c r="CJ173"/>
      <c r="CK173"/>
      <c r="CM173"/>
      <c r="CN173"/>
      <c r="CO173"/>
      <c r="CP173"/>
      <c r="CQ173"/>
      <c r="CR173"/>
      <c r="CS173"/>
      <c r="CU173"/>
      <c r="CV173"/>
      <c r="CW173"/>
      <c r="CX173"/>
      <c r="CY173"/>
      <c r="CZ173"/>
      <c r="DA173"/>
      <c r="DC173" s="3">
        <v>1</v>
      </c>
    </row>
    <row r="174" spans="1:107" s="701" customFormat="1" ht="21" customHeight="1">
      <c r="A174" s="941" t="s">
        <v>22</v>
      </c>
      <c r="B174" s="957" t="str">
        <f t="shared" si="60"/>
        <v>►</v>
      </c>
      <c r="C174" s="999" cm="1">
        <f t="array" ref="C174">SUMPRODUCT(LEN(D174:J174))</f>
        <v>0</v>
      </c>
      <c r="D174" s="201"/>
      <c r="E174" s="206"/>
      <c r="F174" s="206"/>
      <c r="G174" s="206"/>
      <c r="H174" s="206"/>
      <c r="I174" s="206"/>
      <c r="J174" s="207"/>
      <c r="K174" s="455" t="s">
        <v>22</v>
      </c>
      <c r="L174" s="115" t="s">
        <v>16</v>
      </c>
      <c r="M174" s="3141"/>
      <c r="N174" s="3142"/>
      <c r="O174" s="3141"/>
      <c r="P174" s="3143"/>
      <c r="Q174" s="3144"/>
      <c r="R174" s="3145"/>
      <c r="S174" s="3146"/>
      <c r="T174" s="3147"/>
      <c r="U174" s="3148"/>
      <c r="V174" s="3149"/>
      <c r="W174" s="2109"/>
      <c r="X174" s="3150"/>
      <c r="Y174" s="117"/>
      <c r="Z174" s="3151"/>
      <c r="AA174" s="3152"/>
      <c r="AB174" s="3153"/>
      <c r="AC174" s="3154"/>
      <c r="AD174" s="119"/>
      <c r="AE174" s="262" t="s">
        <v>22</v>
      </c>
      <c r="AF174" s="1035" t="str">
        <f t="shared" si="62"/>
        <v>►</v>
      </c>
      <c r="AG174" s="1036" t="str">
        <f t="shared" si="63"/>
        <v/>
      </c>
      <c r="AH174" s="1037" t="str">
        <f t="shared" si="64"/>
        <v/>
      </c>
      <c r="AI174" s="1036" t="str">
        <f t="shared" si="65"/>
        <v/>
      </c>
      <c r="AJ174" s="1037" t="str">
        <f t="shared" si="66"/>
        <v/>
      </c>
      <c r="AK174" s="1037">
        <f>IF(AND(L174="A",COUNTIF(BJ15:BL62,TRIM(U174))&gt;0),1,0)</f>
        <v>0</v>
      </c>
      <c r="AL174" s="1051" t="str" cm="1">
        <f t="array" ref="AL174">IF(AF174&lt;&gt;"A","",IFERROR((IFERROR(_xlfn.XLOOKUP(TRIM(SUBSTITUTE(U174,CHAR(160)," ")),BJ15:BJ62,BM15:BM62),IFERROR(_xlfn.XLOOKUP(TRIM(SUBSTITUTE(U174,CHAR(160)," ")),BK15:BK62,BM15:BM62),_xlfn.XLOOKUP(TRIM(SUBSTITUTE(U174,CHAR(160)," ")),BL15:BL62,BM15:BM62))))*T174*IF(ISBLANK(Q174),1,Q174)+IFERROR(_xlfn.XLOOKUP("RECHERCHEX",TRIM(L174:AD174),L174:AD174),0),0))</f>
        <v/>
      </c>
      <c r="AM174" s="1038">
        <f t="shared" si="67"/>
        <v>0</v>
      </c>
      <c r="AN174" s="1627" t="str">
        <f t="shared" si="79"/>
        <v/>
      </c>
      <c r="AO174" s="1039">
        <f t="shared" si="68"/>
        <v>0</v>
      </c>
      <c r="AP174" s="1039">
        <f t="shared" si="69"/>
        <v>0</v>
      </c>
      <c r="AQ174" s="1040">
        <f>IF(AO174&gt;0,AS9,0)</f>
        <v>0</v>
      </c>
      <c r="AR174" s="1628" t="str">
        <f>IF(TRIM(AG174)="▼ recette suivante", AG174, IF(AQ174&gt;0, IF(AT9&lt;&gt;"", AT9&amp;"-ou.or.o ❾ + or - &gt;", ""), ""))</f>
        <v/>
      </c>
      <c r="AS174" s="1064"/>
      <c r="AT174" s="1064"/>
      <c r="AU174" s="1042">
        <f t="shared" si="70"/>
        <v>0</v>
      </c>
      <c r="AV174" s="1043">
        <f>IF(AK174,IF(OR(AU174="",N(AU174)&lt;=0.000000001),"",_xlfn.XLOOKUP(AJ174,BJ15:BJ62,BN15:BN62,_xlfn.XLOOKUP(AJ174,BK15:BK62,BN15:BN62,_xlfn.XLOOKUP(AJ174,BL15:BL62,BN15:BN62,"")))),0)</f>
        <v>0</v>
      </c>
      <c r="AW174" s="1065" cm="1">
        <f t="array" ref="AW174">IF(AK174&lt;&gt;1,0,IF(OR(AU174="",N(AU174)&lt;=0.000000001),"",IF(OR(AO174="",N(AO174)&lt;=0.000000001),0,IF(ISNUMBER(AU174),IFERROR(_xlfn.LET(_xlpm.ai_test,TRIM(AJ174),_xlpm.r,IFERROR(_xlfn.XLOOKUP(_xlpm.ai_test,BJ15:BJ62,ROW(BJ15:BJ62),0,1),IFERROR(_xlfn.XLOOKUP(_xlpm.ai_test,BK15:BK62,ROW(BK15:BK62),0,1),_xlfn.XLOOKUP(_xlpm.ai_test,BL15:BL62,ROW(BL15:BL62),0,1))),_xlpm.p,_xlpm.r-MIN(ROW(BJ15:BJ62))+1,_xlpm.f,INDEX(BM15:BM62,_xlpm.p),_xlpm.u,INDEX(BN15:BN62,_xlpm.p),_xlpm.s,INDEX(BP15:BP62,_xlpm.p),_xlpm.q,N(AU174)/_xlpm.f,IF(_xlpm.q&gt;=_xlpm.s,ROUND(_xlpm.q,1)&amp;" "&amp;_xlpm.ai_test&amp;" = "&amp;ROUND(_xlpm.q*_xlpm.f,1)&amp;" "&amp;_xlpm.u,ROUND(_xlpm.q,1)&amp;" "&amp;_xlpm.ai_test)),""),""))))</f>
        <v>0</v>
      </c>
      <c r="AX174" s="1055"/>
      <c r="AY174" s="1042">
        <f t="shared" si="71"/>
        <v>0</v>
      </c>
      <c r="AZ174" s="1043" t="str">
        <f t="shared" si="72"/>
        <v/>
      </c>
      <c r="BA174" s="1044">
        <f t="shared" si="77"/>
        <v>0</v>
      </c>
      <c r="BB174" s="1045" t="str">
        <f t="shared" si="73"/>
        <v/>
      </c>
      <c r="BC174" s="1046"/>
      <c r="BD174" s="1047">
        <f t="shared" si="78"/>
        <v>0</v>
      </c>
      <c r="BE174" s="1048" t="str">
        <f t="shared" si="74"/>
        <v/>
      </c>
      <c r="BF174" s="262" t="s">
        <v>22</v>
      </c>
      <c r="BG174" s="1027">
        <f t="shared" si="75"/>
        <v>0</v>
      </c>
      <c r="BH174" s="1028">
        <f t="shared" si="76"/>
        <v>0</v>
      </c>
      <c r="BI174"/>
      <c r="BR174"/>
      <c r="BS174"/>
      <c r="BT174"/>
      <c r="BU174"/>
      <c r="BV174"/>
      <c r="BW174"/>
      <c r="BX174" s="964" t="str">
        <f t="shared" si="61"/>
        <v>►</v>
      </c>
      <c r="BY174"/>
      <c r="BZ174"/>
      <c r="CA174"/>
      <c r="CB174"/>
      <c r="CC174"/>
      <c r="CD174" s="848"/>
      <c r="CE174"/>
      <c r="CF174"/>
      <c r="CG174"/>
      <c r="CH174"/>
      <c r="CI174"/>
      <c r="CJ174"/>
      <c r="CK174"/>
      <c r="CM174"/>
      <c r="CN174"/>
      <c r="CO174"/>
      <c r="CP174"/>
      <c r="CQ174"/>
      <c r="CR174"/>
      <c r="CS174"/>
      <c r="CU174"/>
      <c r="CV174"/>
      <c r="CW174"/>
      <c r="CX174"/>
      <c r="CY174"/>
      <c r="CZ174"/>
      <c r="DA174"/>
      <c r="DC174" s="3">
        <v>1</v>
      </c>
    </row>
    <row r="175" spans="1:107" s="701" customFormat="1" ht="21" customHeight="1">
      <c r="A175" s="941" t="s">
        <v>22</v>
      </c>
      <c r="B175" s="957" t="str">
        <f t="shared" si="60"/>
        <v>►</v>
      </c>
      <c r="C175" s="999" cm="1">
        <f t="array" ref="C175">SUMPRODUCT(LEN(D175:J175))</f>
        <v>0</v>
      </c>
      <c r="D175" s="201"/>
      <c r="E175" s="206"/>
      <c r="F175" s="206"/>
      <c r="G175" s="206"/>
      <c r="H175" s="206"/>
      <c r="I175" s="206"/>
      <c r="J175" s="207"/>
      <c r="K175" s="455" t="s">
        <v>22</v>
      </c>
      <c r="L175" s="115" t="s">
        <v>16</v>
      </c>
      <c r="M175" s="3141"/>
      <c r="N175" s="3142"/>
      <c r="O175" s="3141"/>
      <c r="P175" s="3143"/>
      <c r="Q175" s="3144"/>
      <c r="R175" s="3145"/>
      <c r="S175" s="3146"/>
      <c r="T175" s="3147"/>
      <c r="U175" s="3148"/>
      <c r="V175" s="3149"/>
      <c r="W175" s="2109"/>
      <c r="X175" s="3150"/>
      <c r="Y175" s="117"/>
      <c r="Z175" s="3151"/>
      <c r="AA175" s="3152"/>
      <c r="AB175" s="3153"/>
      <c r="AC175" s="3154"/>
      <c r="AD175" s="119"/>
      <c r="AE175" s="262" t="s">
        <v>22</v>
      </c>
      <c r="AF175" s="1035" t="str">
        <f t="shared" si="62"/>
        <v>►</v>
      </c>
      <c r="AG175" s="1036" t="str">
        <f t="shared" si="63"/>
        <v/>
      </c>
      <c r="AH175" s="1037" t="str">
        <f t="shared" si="64"/>
        <v/>
      </c>
      <c r="AI175" s="1036" t="str">
        <f t="shared" si="65"/>
        <v/>
      </c>
      <c r="AJ175" s="1037" t="str">
        <f t="shared" si="66"/>
        <v/>
      </c>
      <c r="AK175" s="1037">
        <f>IF(AND(L175="A",COUNTIF(BJ15:BL62,TRIM(U175))&gt;0),1,0)</f>
        <v>0</v>
      </c>
      <c r="AL175" s="1051" t="str" cm="1">
        <f t="array" ref="AL175">IF(AF175&lt;&gt;"A","",IFERROR((IFERROR(_xlfn.XLOOKUP(TRIM(SUBSTITUTE(U175,CHAR(160)," ")),BJ15:BJ62,BM15:BM62),IFERROR(_xlfn.XLOOKUP(TRIM(SUBSTITUTE(U175,CHAR(160)," ")),BK15:BK62,BM15:BM62),_xlfn.XLOOKUP(TRIM(SUBSTITUTE(U175,CHAR(160)," ")),BL15:BL62,BM15:BM62))))*T175*IF(ISBLANK(Q175),1,Q175)+IFERROR(_xlfn.XLOOKUP("RECHERCHEX",TRIM(L175:AD175),L175:AD175),0),0))</f>
        <v/>
      </c>
      <c r="AM175" s="1038">
        <f t="shared" si="67"/>
        <v>0</v>
      </c>
      <c r="AN175" s="1627" t="str">
        <f t="shared" si="79"/>
        <v/>
      </c>
      <c r="AO175" s="1039">
        <f t="shared" si="68"/>
        <v>0</v>
      </c>
      <c r="AP175" s="1039">
        <f t="shared" si="69"/>
        <v>0</v>
      </c>
      <c r="AQ175" s="1052">
        <f>IF(AO175&gt;0,AS9,0)</f>
        <v>0</v>
      </c>
      <c r="AR175" s="1626" t="str">
        <f>IF(TRIM(AG175)="▼ recette suivante", AG175, IF(AQ175&gt;0, IF(AT9&lt;&gt;"", AT9&amp;"-ou.or.o ❾ + or - &gt;", ""), ""))</f>
        <v/>
      </c>
      <c r="AS175" s="1064"/>
      <c r="AT175" s="1064"/>
      <c r="AU175" s="1053">
        <f t="shared" si="70"/>
        <v>0</v>
      </c>
      <c r="AV175" s="1054">
        <f>IF(AK175,IF(OR(AU175="",N(AU175)&lt;=0.000000001),"",_xlfn.XLOOKUP(AJ175,BJ15:BJ62,BN15:BN62,_xlfn.XLOOKUP(AJ175,BK15:BK62,BN15:BN62,_xlfn.XLOOKUP(AJ175,BL15:BL62,BN15:BN62,"")))),0)</f>
        <v>0</v>
      </c>
      <c r="AW175" s="1067" cm="1">
        <f t="array" ref="AW175">IF(AK175&lt;&gt;1,0,IF(OR(AU175="",N(AU175)&lt;=0.000000001),"",IF(OR(AO175="",N(AO175)&lt;=0.000000001),0,IF(ISNUMBER(AU175),IFERROR(_xlfn.LET(_xlpm.ai_test,TRIM(AJ175),_xlpm.r,IFERROR(_xlfn.XLOOKUP(_xlpm.ai_test,BJ15:BJ62,ROW(BJ15:BJ62),0,1),IFERROR(_xlfn.XLOOKUP(_xlpm.ai_test,BK15:BK62,ROW(BK15:BK62),0,1),_xlfn.XLOOKUP(_xlpm.ai_test,BL15:BL62,ROW(BL15:BL62),0,1))),_xlpm.p,_xlpm.r-MIN(ROW(BJ15:BJ62))+1,_xlpm.f,INDEX(BM15:BM62,_xlpm.p),_xlpm.u,INDEX(BN15:BN62,_xlpm.p),_xlpm.s,INDEX(BP15:BP62,_xlpm.p),_xlpm.q,N(AU175)/_xlpm.f,IF(_xlpm.q&gt;=_xlpm.s,ROUND(_xlpm.q,1)&amp;" "&amp;_xlpm.ai_test&amp;" = "&amp;ROUND(_xlpm.q*_xlpm.f,1)&amp;" "&amp;_xlpm.u,ROUND(_xlpm.q,1)&amp;" "&amp;_xlpm.ai_test)),""),""))))</f>
        <v>0</v>
      </c>
      <c r="AX175" s="1055"/>
      <c r="AY175" s="1053">
        <f t="shared" si="71"/>
        <v>0</v>
      </c>
      <c r="AZ175" s="1054" t="str">
        <f t="shared" si="72"/>
        <v/>
      </c>
      <c r="BA175" s="1056">
        <f t="shared" si="77"/>
        <v>0</v>
      </c>
      <c r="BB175" s="1057" t="str">
        <f t="shared" si="73"/>
        <v/>
      </c>
      <c r="BC175" s="1046"/>
      <c r="BD175" s="1058">
        <f t="shared" si="78"/>
        <v>0</v>
      </c>
      <c r="BE175" s="1048" t="str">
        <f t="shared" si="74"/>
        <v/>
      </c>
      <c r="BF175" s="262" t="s">
        <v>22</v>
      </c>
      <c r="BG175" s="1027">
        <f t="shared" si="75"/>
        <v>0</v>
      </c>
      <c r="BH175" s="1028">
        <f t="shared" si="76"/>
        <v>0</v>
      </c>
      <c r="BI175"/>
      <c r="BR175"/>
      <c r="BS175"/>
      <c r="BT175"/>
      <c r="BU175"/>
      <c r="BV175"/>
      <c r="BW175"/>
      <c r="BX175" s="964" t="str">
        <f t="shared" si="61"/>
        <v>►</v>
      </c>
      <c r="BY175"/>
      <c r="BZ175"/>
      <c r="CA175"/>
      <c r="CB175"/>
      <c r="CC175"/>
      <c r="CD175" s="848"/>
      <c r="CE175"/>
      <c r="CF175"/>
      <c r="CG175"/>
      <c r="CH175"/>
      <c r="CI175"/>
      <c r="CJ175"/>
      <c r="CK175"/>
      <c r="CM175"/>
      <c r="CN175"/>
      <c r="CO175"/>
      <c r="CP175"/>
      <c r="CQ175"/>
      <c r="CR175"/>
      <c r="CS175"/>
      <c r="CU175"/>
      <c r="CV175"/>
      <c r="CW175"/>
      <c r="CX175"/>
      <c r="CY175"/>
      <c r="CZ175"/>
      <c r="DA175"/>
      <c r="DC175" s="3">
        <v>1</v>
      </c>
    </row>
    <row r="176" spans="1:107" s="701" customFormat="1" ht="21" customHeight="1">
      <c r="A176" s="941" t="s">
        <v>22</v>
      </c>
      <c r="B176" s="957" t="str">
        <f t="shared" si="60"/>
        <v>►</v>
      </c>
      <c r="C176" s="999" cm="1">
        <f t="array" ref="C176">SUMPRODUCT(LEN(D176:J176))</f>
        <v>0</v>
      </c>
      <c r="D176" s="201"/>
      <c r="E176" s="206"/>
      <c r="F176" s="206"/>
      <c r="G176" s="206"/>
      <c r="H176" s="206"/>
      <c r="I176" s="206"/>
      <c r="J176" s="207"/>
      <c r="K176" s="455" t="s">
        <v>22</v>
      </c>
      <c r="L176" s="115" t="s">
        <v>16</v>
      </c>
      <c r="M176" s="3141"/>
      <c r="N176" s="3142"/>
      <c r="O176" s="3141"/>
      <c r="P176" s="3143"/>
      <c r="Q176" s="3144"/>
      <c r="R176" s="3145"/>
      <c r="S176" s="3146"/>
      <c r="T176" s="3147"/>
      <c r="U176" s="3148"/>
      <c r="V176" s="3149"/>
      <c r="W176" s="2109"/>
      <c r="X176" s="3150"/>
      <c r="Y176" s="117"/>
      <c r="Z176" s="3151"/>
      <c r="AA176" s="3152"/>
      <c r="AB176" s="3153"/>
      <c r="AC176" s="3154"/>
      <c r="AD176" s="119"/>
      <c r="AE176" s="262" t="s">
        <v>22</v>
      </c>
      <c r="AF176" s="1035" t="str">
        <f t="shared" si="62"/>
        <v>►</v>
      </c>
      <c r="AG176" s="1036" t="str">
        <f t="shared" si="63"/>
        <v/>
      </c>
      <c r="AH176" s="1037" t="str">
        <f t="shared" si="64"/>
        <v/>
      </c>
      <c r="AI176" s="1036" t="str">
        <f t="shared" si="65"/>
        <v/>
      </c>
      <c r="AJ176" s="1037" t="str">
        <f t="shared" si="66"/>
        <v/>
      </c>
      <c r="AK176" s="1037">
        <f>IF(AND(L176="A",COUNTIF(BJ15:BL62,TRIM(U176))&gt;0),1,0)</f>
        <v>0</v>
      </c>
      <c r="AL176" s="1051" t="str" cm="1">
        <f t="array" ref="AL176">IF(AF176&lt;&gt;"A","",IFERROR((IFERROR(_xlfn.XLOOKUP(TRIM(SUBSTITUTE(U176,CHAR(160)," ")),BJ15:BJ62,BM15:BM62),IFERROR(_xlfn.XLOOKUP(TRIM(SUBSTITUTE(U176,CHAR(160)," ")),BK15:BK62,BM15:BM62),_xlfn.XLOOKUP(TRIM(SUBSTITUTE(U176,CHAR(160)," ")),BL15:BL62,BM15:BM62))))*T176*IF(ISBLANK(Q176),1,Q176)+IFERROR(_xlfn.XLOOKUP("RECHERCHEX",TRIM(L176:AD176),L176:AD176),0),0))</f>
        <v/>
      </c>
      <c r="AM176" s="1038">
        <f t="shared" si="67"/>
        <v>0</v>
      </c>
      <c r="AN176" s="1627" t="str">
        <f t="shared" si="79"/>
        <v/>
      </c>
      <c r="AO176" s="1039">
        <f t="shared" si="68"/>
        <v>0</v>
      </c>
      <c r="AP176" s="1039">
        <f t="shared" si="69"/>
        <v>0</v>
      </c>
      <c r="AQ176" s="1040">
        <f>IF(AO176&gt;0,AS9,0)</f>
        <v>0</v>
      </c>
      <c r="AR176" s="1628" t="str">
        <f>IF(TRIM(AG176)="▼ recette suivante", AG176, IF(AQ176&gt;0, IF(AT9&lt;&gt;"", AT9&amp;"-ou.or.o ❾ + or - &gt;", ""), ""))</f>
        <v/>
      </c>
      <c r="AS176" s="1064"/>
      <c r="AT176" s="1064"/>
      <c r="AU176" s="1042">
        <f t="shared" si="70"/>
        <v>0</v>
      </c>
      <c r="AV176" s="1043">
        <f>IF(AK176,IF(OR(AU176="",N(AU176)&lt;=0.000000001),"",_xlfn.XLOOKUP(AJ176,BJ15:BJ62,BN15:BN62,_xlfn.XLOOKUP(AJ176,BK15:BK62,BN15:BN62,_xlfn.XLOOKUP(AJ176,BL15:BL62,BN15:BN62,"")))),0)</f>
        <v>0</v>
      </c>
      <c r="AW176" s="1065" cm="1">
        <f t="array" ref="AW176">IF(AK176&lt;&gt;1,0,IF(OR(AU176="",N(AU176)&lt;=0.000000001),"",IF(OR(AO176="",N(AO176)&lt;=0.000000001),0,IF(ISNUMBER(AU176),IFERROR(_xlfn.LET(_xlpm.ai_test,TRIM(AJ176),_xlpm.r,IFERROR(_xlfn.XLOOKUP(_xlpm.ai_test,BJ15:BJ62,ROW(BJ15:BJ62),0,1),IFERROR(_xlfn.XLOOKUP(_xlpm.ai_test,BK15:BK62,ROW(BK15:BK62),0,1),_xlfn.XLOOKUP(_xlpm.ai_test,BL15:BL62,ROW(BL15:BL62),0,1))),_xlpm.p,_xlpm.r-MIN(ROW(BJ15:BJ62))+1,_xlpm.f,INDEX(BM15:BM62,_xlpm.p),_xlpm.u,INDEX(BN15:BN62,_xlpm.p),_xlpm.s,INDEX(BP15:BP62,_xlpm.p),_xlpm.q,N(AU176)/_xlpm.f,IF(_xlpm.q&gt;=_xlpm.s,ROUND(_xlpm.q,1)&amp;" "&amp;_xlpm.ai_test&amp;" = "&amp;ROUND(_xlpm.q*_xlpm.f,1)&amp;" "&amp;_xlpm.u,ROUND(_xlpm.q,1)&amp;" "&amp;_xlpm.ai_test)),""),""))))</f>
        <v>0</v>
      </c>
      <c r="AX176" s="1055"/>
      <c r="AY176" s="1042">
        <f t="shared" si="71"/>
        <v>0</v>
      </c>
      <c r="AZ176" s="1043" t="str">
        <f t="shared" si="72"/>
        <v/>
      </c>
      <c r="BA176" s="1044">
        <f t="shared" si="77"/>
        <v>0</v>
      </c>
      <c r="BB176" s="1045" t="str">
        <f t="shared" si="73"/>
        <v/>
      </c>
      <c r="BC176" s="1046"/>
      <c r="BD176" s="1047">
        <f t="shared" si="78"/>
        <v>0</v>
      </c>
      <c r="BE176" s="1048" t="str">
        <f t="shared" si="74"/>
        <v/>
      </c>
      <c r="BF176" s="262" t="s">
        <v>22</v>
      </c>
      <c r="BG176" s="1027">
        <f t="shared" si="75"/>
        <v>0</v>
      </c>
      <c r="BH176" s="1028">
        <f t="shared" si="76"/>
        <v>0</v>
      </c>
      <c r="BI176"/>
      <c r="BR176"/>
      <c r="BS176"/>
      <c r="BT176"/>
      <c r="BU176"/>
      <c r="BV176"/>
      <c r="BW176"/>
      <c r="BX176" s="964" t="str">
        <f t="shared" si="61"/>
        <v>►</v>
      </c>
      <c r="BY176"/>
      <c r="BZ176"/>
      <c r="CA176"/>
      <c r="CB176"/>
      <c r="CC176"/>
      <c r="CD176" s="848"/>
      <c r="CE176"/>
      <c r="CF176"/>
      <c r="CG176"/>
      <c r="CH176"/>
      <c r="CI176"/>
      <c r="CJ176"/>
      <c r="CK176"/>
      <c r="CM176"/>
      <c r="CN176"/>
      <c r="CO176"/>
      <c r="CP176"/>
      <c r="CQ176"/>
      <c r="CR176"/>
      <c r="CS176"/>
      <c r="CU176"/>
      <c r="CV176"/>
      <c r="CW176"/>
      <c r="CX176"/>
      <c r="CY176"/>
      <c r="CZ176"/>
      <c r="DA176"/>
      <c r="DC176" s="3">
        <v>1</v>
      </c>
    </row>
    <row r="177" spans="1:107" s="701" customFormat="1" ht="21" customHeight="1">
      <c r="A177" s="941" t="s">
        <v>22</v>
      </c>
      <c r="B177" s="957" t="str">
        <f t="shared" si="60"/>
        <v>►</v>
      </c>
      <c r="C177" s="999" cm="1">
        <f t="array" ref="C177">SUMPRODUCT(LEN(D177:J177))</f>
        <v>0</v>
      </c>
      <c r="D177" s="201"/>
      <c r="E177" s="206"/>
      <c r="F177" s="206"/>
      <c r="G177" s="206"/>
      <c r="H177" s="206"/>
      <c r="I177" s="206"/>
      <c r="J177" s="207"/>
      <c r="K177" s="455" t="s">
        <v>22</v>
      </c>
      <c r="L177" s="115" t="s">
        <v>16</v>
      </c>
      <c r="M177" s="3141"/>
      <c r="N177" s="3142"/>
      <c r="O177" s="3141"/>
      <c r="P177" s="3143"/>
      <c r="Q177" s="3144"/>
      <c r="R177" s="3145"/>
      <c r="S177" s="3146"/>
      <c r="T177" s="3147"/>
      <c r="U177" s="3148"/>
      <c r="V177" s="3149"/>
      <c r="W177" s="2109"/>
      <c r="X177" s="3150"/>
      <c r="Y177" s="117"/>
      <c r="Z177" s="3151"/>
      <c r="AA177" s="3152"/>
      <c r="AB177" s="3153"/>
      <c r="AC177" s="3154"/>
      <c r="AD177" s="119"/>
      <c r="AE177" s="262" t="s">
        <v>22</v>
      </c>
      <c r="AF177" s="1035" t="str">
        <f t="shared" si="62"/>
        <v>►</v>
      </c>
      <c r="AG177" s="1036" t="str">
        <f t="shared" si="63"/>
        <v/>
      </c>
      <c r="AH177" s="1037" t="str">
        <f t="shared" si="64"/>
        <v/>
      </c>
      <c r="AI177" s="1036" t="str">
        <f t="shared" si="65"/>
        <v/>
      </c>
      <c r="AJ177" s="1037" t="str">
        <f t="shared" si="66"/>
        <v/>
      </c>
      <c r="AK177" s="1037">
        <f>IF(AND(L177="A",COUNTIF(BJ15:BL62,TRIM(U177))&gt;0),1,0)</f>
        <v>0</v>
      </c>
      <c r="AL177" s="1051" t="str" cm="1">
        <f t="array" ref="AL177">IF(AF177&lt;&gt;"A","",IFERROR((IFERROR(_xlfn.XLOOKUP(TRIM(SUBSTITUTE(U177,CHAR(160)," ")),BJ15:BJ62,BM15:BM62),IFERROR(_xlfn.XLOOKUP(TRIM(SUBSTITUTE(U177,CHAR(160)," ")),BK15:BK62,BM15:BM62),_xlfn.XLOOKUP(TRIM(SUBSTITUTE(U177,CHAR(160)," ")),BL15:BL62,BM15:BM62))))*T177*IF(ISBLANK(Q177),1,Q177)+IFERROR(_xlfn.XLOOKUP("RECHERCHEX",TRIM(L177:AD177),L177:AD177),0),0))</f>
        <v/>
      </c>
      <c r="AM177" s="1038">
        <f t="shared" si="67"/>
        <v>0</v>
      </c>
      <c r="AN177" s="1627" t="str">
        <f t="shared" si="79"/>
        <v/>
      </c>
      <c r="AO177" s="1039">
        <f t="shared" si="68"/>
        <v>0</v>
      </c>
      <c r="AP177" s="1039">
        <f t="shared" si="69"/>
        <v>0</v>
      </c>
      <c r="AQ177" s="1052">
        <f>IF(AO177&gt;0,AS9,0)</f>
        <v>0</v>
      </c>
      <c r="AR177" s="1626" t="str">
        <f>IF(TRIM(AG177)="▼ recette suivante", AG177, IF(AQ177&gt;0, IF(AT9&lt;&gt;"", AT9&amp;"-ou.or.o ❾ + or - &gt;", ""), ""))</f>
        <v/>
      </c>
      <c r="AS177" s="1064"/>
      <c r="AT177" s="1064"/>
      <c r="AU177" s="1053">
        <f t="shared" si="70"/>
        <v>0</v>
      </c>
      <c r="AV177" s="1054">
        <f>IF(AK177,IF(OR(AU177="",N(AU177)&lt;=0.000000001),"",_xlfn.XLOOKUP(AJ177,BJ15:BJ62,BN15:BN62,_xlfn.XLOOKUP(AJ177,BK15:BK62,BN15:BN62,_xlfn.XLOOKUP(AJ177,BL15:BL62,BN15:BN62,"")))),0)</f>
        <v>0</v>
      </c>
      <c r="AW177" s="1067" cm="1">
        <f t="array" ref="AW177">IF(AK177&lt;&gt;1,0,IF(OR(AU177="",N(AU177)&lt;=0.000000001),"",IF(OR(AO177="",N(AO177)&lt;=0.000000001),0,IF(ISNUMBER(AU177),IFERROR(_xlfn.LET(_xlpm.ai_test,TRIM(AJ177),_xlpm.r,IFERROR(_xlfn.XLOOKUP(_xlpm.ai_test,BJ15:BJ62,ROW(BJ15:BJ62),0,1),IFERROR(_xlfn.XLOOKUP(_xlpm.ai_test,BK15:BK62,ROW(BK15:BK62),0,1),_xlfn.XLOOKUP(_xlpm.ai_test,BL15:BL62,ROW(BL15:BL62),0,1))),_xlpm.p,_xlpm.r-MIN(ROW(BJ15:BJ62))+1,_xlpm.f,INDEX(BM15:BM62,_xlpm.p),_xlpm.u,INDEX(BN15:BN62,_xlpm.p),_xlpm.s,INDEX(BP15:BP62,_xlpm.p),_xlpm.q,N(AU177)/_xlpm.f,IF(_xlpm.q&gt;=_xlpm.s,ROUND(_xlpm.q,1)&amp;" "&amp;_xlpm.ai_test&amp;" = "&amp;ROUND(_xlpm.q*_xlpm.f,1)&amp;" "&amp;_xlpm.u,ROUND(_xlpm.q,1)&amp;" "&amp;_xlpm.ai_test)),""),""))))</f>
        <v>0</v>
      </c>
      <c r="AX177" s="1055"/>
      <c r="AY177" s="1053">
        <f t="shared" si="71"/>
        <v>0</v>
      </c>
      <c r="AZ177" s="1054" t="str">
        <f t="shared" si="72"/>
        <v/>
      </c>
      <c r="BA177" s="1056">
        <f t="shared" si="77"/>
        <v>0</v>
      </c>
      <c r="BB177" s="1057" t="str">
        <f t="shared" si="73"/>
        <v/>
      </c>
      <c r="BC177" s="1046"/>
      <c r="BD177" s="1058">
        <f t="shared" si="78"/>
        <v>0</v>
      </c>
      <c r="BE177" s="1048" t="str">
        <f t="shared" si="74"/>
        <v/>
      </c>
      <c r="BF177" s="262" t="s">
        <v>22</v>
      </c>
      <c r="BG177" s="1027">
        <f t="shared" si="75"/>
        <v>0</v>
      </c>
      <c r="BH177" s="1028">
        <f t="shared" si="76"/>
        <v>0</v>
      </c>
      <c r="BI177"/>
      <c r="BR177"/>
      <c r="BS177"/>
      <c r="BT177"/>
      <c r="BU177"/>
      <c r="BV177"/>
      <c r="BW177"/>
      <c r="BX177" s="964" t="str">
        <f t="shared" si="61"/>
        <v>►</v>
      </c>
      <c r="BY177"/>
      <c r="BZ177"/>
      <c r="CA177"/>
      <c r="CB177"/>
      <c r="CC177"/>
      <c r="CD177" s="848"/>
      <c r="CE177"/>
      <c r="CF177"/>
      <c r="CG177"/>
      <c r="CH177"/>
      <c r="CI177"/>
      <c r="CJ177"/>
      <c r="CK177"/>
      <c r="CM177"/>
      <c r="CN177"/>
      <c r="CO177"/>
      <c r="CP177"/>
      <c r="CQ177"/>
      <c r="CR177"/>
      <c r="CS177"/>
      <c r="CU177"/>
      <c r="CV177"/>
      <c r="CW177"/>
      <c r="CX177"/>
      <c r="CY177"/>
      <c r="CZ177"/>
      <c r="DA177"/>
      <c r="DC177" s="3">
        <v>1</v>
      </c>
    </row>
    <row r="178" spans="1:107" s="701" customFormat="1" ht="21" customHeight="1">
      <c r="A178" s="941" t="s">
        <v>22</v>
      </c>
      <c r="B178" s="957" t="str">
        <f t="shared" si="60"/>
        <v>►</v>
      </c>
      <c r="C178" s="999" cm="1">
        <f t="array" ref="C178">SUMPRODUCT(LEN(D178:J178))</f>
        <v>0</v>
      </c>
      <c r="D178" s="201"/>
      <c r="E178" s="206"/>
      <c r="F178" s="206"/>
      <c r="G178" s="206"/>
      <c r="H178" s="206"/>
      <c r="I178" s="206"/>
      <c r="J178" s="207"/>
      <c r="K178" s="455" t="s">
        <v>22</v>
      </c>
      <c r="L178" s="115" t="s">
        <v>16</v>
      </c>
      <c r="M178" s="3141"/>
      <c r="N178" s="3142"/>
      <c r="O178" s="3141"/>
      <c r="P178" s="3143"/>
      <c r="Q178" s="3144"/>
      <c r="R178" s="3145"/>
      <c r="S178" s="3146"/>
      <c r="T178" s="3147"/>
      <c r="U178" s="3148"/>
      <c r="V178" s="3149"/>
      <c r="W178" s="2109"/>
      <c r="X178" s="3150"/>
      <c r="Y178" s="117"/>
      <c r="Z178" s="3151"/>
      <c r="AA178" s="3152"/>
      <c r="AB178" s="3153"/>
      <c r="AC178" s="3154"/>
      <c r="AD178" s="119"/>
      <c r="AE178" s="262" t="s">
        <v>22</v>
      </c>
      <c r="AF178" s="1035" t="str">
        <f t="shared" si="62"/>
        <v>►</v>
      </c>
      <c r="AG178" s="1036" t="str">
        <f t="shared" si="63"/>
        <v/>
      </c>
      <c r="AH178" s="1037" t="str">
        <f t="shared" si="64"/>
        <v/>
      </c>
      <c r="AI178" s="1036" t="str">
        <f t="shared" si="65"/>
        <v/>
      </c>
      <c r="AJ178" s="1037" t="str">
        <f t="shared" si="66"/>
        <v/>
      </c>
      <c r="AK178" s="1037">
        <f>IF(AND(L178="A",COUNTIF(BJ15:BL62,TRIM(U178))&gt;0),1,0)</f>
        <v>0</v>
      </c>
      <c r="AL178" s="1051" t="str" cm="1">
        <f t="array" ref="AL178">IF(AF178&lt;&gt;"A","",IFERROR((IFERROR(_xlfn.XLOOKUP(TRIM(SUBSTITUTE(U178,CHAR(160)," ")),BJ15:BJ62,BM15:BM62),IFERROR(_xlfn.XLOOKUP(TRIM(SUBSTITUTE(U178,CHAR(160)," ")),BK15:BK62,BM15:BM62),_xlfn.XLOOKUP(TRIM(SUBSTITUTE(U178,CHAR(160)," ")),BL15:BL62,BM15:BM62))))*T178*IF(ISBLANK(Q178),1,Q178)+IFERROR(_xlfn.XLOOKUP("RECHERCHEX",TRIM(L178:AD178),L178:AD178),0),0))</f>
        <v/>
      </c>
      <c r="AM178" s="1038">
        <f t="shared" si="67"/>
        <v>0</v>
      </c>
      <c r="AN178" s="1627" t="str">
        <f t="shared" si="79"/>
        <v/>
      </c>
      <c r="AO178" s="1039">
        <f t="shared" si="68"/>
        <v>0</v>
      </c>
      <c r="AP178" s="1039">
        <f t="shared" si="69"/>
        <v>0</v>
      </c>
      <c r="AQ178" s="1040">
        <f>IF(AO178&gt;0,AS9,0)</f>
        <v>0</v>
      </c>
      <c r="AR178" s="1628" t="str">
        <f>IF(TRIM(AG178)="▼ recette suivante", AG178, IF(AQ178&gt;0, IF(AT9&lt;&gt;"", AT9&amp;"-ou.or.o ❾ + or - &gt;", ""), ""))</f>
        <v/>
      </c>
      <c r="AS178" s="1064"/>
      <c r="AT178" s="1064"/>
      <c r="AU178" s="1042">
        <f t="shared" si="70"/>
        <v>0</v>
      </c>
      <c r="AV178" s="1043">
        <f>IF(AK178,IF(OR(AU178="",N(AU178)&lt;=0.000000001),"",_xlfn.XLOOKUP(AJ178,BJ15:BJ62,BN15:BN62,_xlfn.XLOOKUP(AJ178,BK15:BK62,BN15:BN62,_xlfn.XLOOKUP(AJ178,BL15:BL62,BN15:BN62,"")))),0)</f>
        <v>0</v>
      </c>
      <c r="AW178" s="1065" cm="1">
        <f t="array" ref="AW178">IF(AK178&lt;&gt;1,0,IF(OR(AU178="",N(AU178)&lt;=0.000000001),"",IF(OR(AO178="",N(AO178)&lt;=0.000000001),0,IF(ISNUMBER(AU178),IFERROR(_xlfn.LET(_xlpm.ai_test,TRIM(AJ178),_xlpm.r,IFERROR(_xlfn.XLOOKUP(_xlpm.ai_test,BJ15:BJ62,ROW(BJ15:BJ62),0,1),IFERROR(_xlfn.XLOOKUP(_xlpm.ai_test,BK15:BK62,ROW(BK15:BK62),0,1),_xlfn.XLOOKUP(_xlpm.ai_test,BL15:BL62,ROW(BL15:BL62),0,1))),_xlpm.p,_xlpm.r-MIN(ROW(BJ15:BJ62))+1,_xlpm.f,INDEX(BM15:BM62,_xlpm.p),_xlpm.u,INDEX(BN15:BN62,_xlpm.p),_xlpm.s,INDEX(BP15:BP62,_xlpm.p),_xlpm.q,N(AU178)/_xlpm.f,IF(_xlpm.q&gt;=_xlpm.s,ROUND(_xlpm.q,1)&amp;" "&amp;_xlpm.ai_test&amp;" = "&amp;ROUND(_xlpm.q*_xlpm.f,1)&amp;" "&amp;_xlpm.u,ROUND(_xlpm.q,1)&amp;" "&amp;_xlpm.ai_test)),""),""))))</f>
        <v>0</v>
      </c>
      <c r="AX178" s="1055"/>
      <c r="AY178" s="1042">
        <f t="shared" si="71"/>
        <v>0</v>
      </c>
      <c r="AZ178" s="1043" t="str">
        <f t="shared" si="72"/>
        <v/>
      </c>
      <c r="BA178" s="1044">
        <f t="shared" si="77"/>
        <v>0</v>
      </c>
      <c r="BB178" s="1045" t="str">
        <f t="shared" si="73"/>
        <v/>
      </c>
      <c r="BC178" s="1046"/>
      <c r="BD178" s="1047">
        <f t="shared" si="78"/>
        <v>0</v>
      </c>
      <c r="BE178" s="1048" t="str">
        <f t="shared" si="74"/>
        <v/>
      </c>
      <c r="BF178" s="262" t="s">
        <v>22</v>
      </c>
      <c r="BG178" s="1027">
        <f t="shared" si="75"/>
        <v>0</v>
      </c>
      <c r="BH178" s="1028">
        <f t="shared" si="76"/>
        <v>0</v>
      </c>
      <c r="BI178"/>
      <c r="BR178"/>
      <c r="BS178"/>
      <c r="BT178"/>
      <c r="BU178"/>
      <c r="BV178"/>
      <c r="BW178"/>
      <c r="BX178" s="964" t="str">
        <f t="shared" si="61"/>
        <v>►</v>
      </c>
      <c r="BY178"/>
      <c r="BZ178"/>
      <c r="CA178"/>
      <c r="CB178"/>
      <c r="CC178"/>
      <c r="CD178" s="848"/>
      <c r="CE178"/>
      <c r="CF178"/>
      <c r="CG178"/>
      <c r="CH178"/>
      <c r="CI178"/>
      <c r="CJ178"/>
      <c r="CK178"/>
      <c r="CM178"/>
      <c r="CN178"/>
      <c r="CO178"/>
      <c r="CP178"/>
      <c r="CQ178"/>
      <c r="CR178"/>
      <c r="CS178"/>
      <c r="CU178"/>
      <c r="CV178"/>
      <c r="CW178"/>
      <c r="CX178"/>
      <c r="CY178"/>
      <c r="CZ178"/>
      <c r="DA178"/>
      <c r="DC178" s="3">
        <v>1</v>
      </c>
    </row>
    <row r="179" spans="1:107" s="701" customFormat="1" ht="21" customHeight="1">
      <c r="A179" s="941" t="s">
        <v>22</v>
      </c>
      <c r="B179" s="957" t="str">
        <f t="shared" si="60"/>
        <v>►</v>
      </c>
      <c r="C179" s="999" cm="1">
        <f t="array" ref="C179">SUMPRODUCT(LEN(D179:J179))</f>
        <v>0</v>
      </c>
      <c r="D179" s="201"/>
      <c r="E179" s="206"/>
      <c r="F179" s="206"/>
      <c r="G179" s="206"/>
      <c r="H179" s="206"/>
      <c r="I179" s="206"/>
      <c r="J179" s="207"/>
      <c r="K179" s="455" t="s">
        <v>22</v>
      </c>
      <c r="L179" s="115" t="s">
        <v>16</v>
      </c>
      <c r="M179" s="3141"/>
      <c r="N179" s="3142"/>
      <c r="O179" s="3141"/>
      <c r="P179" s="3143"/>
      <c r="Q179" s="3144"/>
      <c r="R179" s="3145"/>
      <c r="S179" s="3146"/>
      <c r="T179" s="3147"/>
      <c r="U179" s="3148"/>
      <c r="V179" s="3149"/>
      <c r="W179" s="2109"/>
      <c r="X179" s="3150"/>
      <c r="Y179" s="117"/>
      <c r="Z179" s="3151"/>
      <c r="AA179" s="3152"/>
      <c r="AB179" s="3153"/>
      <c r="AC179" s="3154"/>
      <c r="AD179" s="119"/>
      <c r="AE179" s="262" t="s">
        <v>22</v>
      </c>
      <c r="AF179" s="1035" t="str">
        <f t="shared" si="62"/>
        <v>►</v>
      </c>
      <c r="AG179" s="1036" t="str">
        <f t="shared" si="63"/>
        <v/>
      </c>
      <c r="AH179" s="1037" t="str">
        <f t="shared" si="64"/>
        <v/>
      </c>
      <c r="AI179" s="1036" t="str">
        <f t="shared" si="65"/>
        <v/>
      </c>
      <c r="AJ179" s="1037" t="str">
        <f t="shared" si="66"/>
        <v/>
      </c>
      <c r="AK179" s="1037">
        <f>IF(AND(L179="A",COUNTIF(BJ15:BL62,TRIM(U179))&gt;0),1,0)</f>
        <v>0</v>
      </c>
      <c r="AL179" s="1051" t="str" cm="1">
        <f t="array" ref="AL179">IF(AF179&lt;&gt;"A","",IFERROR((IFERROR(_xlfn.XLOOKUP(TRIM(SUBSTITUTE(U179,CHAR(160)," ")),BJ15:BJ62,BM15:BM62),IFERROR(_xlfn.XLOOKUP(TRIM(SUBSTITUTE(U179,CHAR(160)," ")),BK15:BK62,BM15:BM62),_xlfn.XLOOKUP(TRIM(SUBSTITUTE(U179,CHAR(160)," ")),BL15:BL62,BM15:BM62))))*T179*IF(ISBLANK(Q179),1,Q179)+IFERROR(_xlfn.XLOOKUP("RECHERCHEX",TRIM(L179:AD179),L179:AD179),0),0))</f>
        <v/>
      </c>
      <c r="AM179" s="1038">
        <f t="shared" si="67"/>
        <v>0</v>
      </c>
      <c r="AN179" s="1627" t="str">
        <f t="shared" si="79"/>
        <v/>
      </c>
      <c r="AO179" s="1039">
        <f t="shared" si="68"/>
        <v>0</v>
      </c>
      <c r="AP179" s="1039">
        <f t="shared" si="69"/>
        <v>0</v>
      </c>
      <c r="AQ179" s="1052">
        <f>IF(AO179&gt;0,AS9,0)</f>
        <v>0</v>
      </c>
      <c r="AR179" s="1626" t="str">
        <f>IF(TRIM(AG179)="▼ recette suivante", AG179, IF(AQ179&gt;0, IF(AT9&lt;&gt;"", AT9&amp;"-ou.or.o ❾ + or - &gt;", ""), ""))</f>
        <v/>
      </c>
      <c r="AS179" s="1064"/>
      <c r="AT179" s="1064"/>
      <c r="AU179" s="1053">
        <f t="shared" si="70"/>
        <v>0</v>
      </c>
      <c r="AV179" s="1054">
        <f>IF(AK179,IF(OR(AU179="",N(AU179)&lt;=0.000000001),"",_xlfn.XLOOKUP(AJ179,BJ15:BJ62,BN15:BN62,_xlfn.XLOOKUP(AJ179,BK15:BK62,BN15:BN62,_xlfn.XLOOKUP(AJ179,BL15:BL62,BN15:BN62,"")))),0)</f>
        <v>0</v>
      </c>
      <c r="AW179" s="1067" cm="1">
        <f t="array" ref="AW179">IF(AK179&lt;&gt;1,0,IF(OR(AU179="",N(AU179)&lt;=0.000000001),"",IF(OR(AO179="",N(AO179)&lt;=0.000000001),0,IF(ISNUMBER(AU179),IFERROR(_xlfn.LET(_xlpm.ai_test,TRIM(AJ179),_xlpm.r,IFERROR(_xlfn.XLOOKUP(_xlpm.ai_test,BJ15:BJ62,ROW(BJ15:BJ62),0,1),IFERROR(_xlfn.XLOOKUP(_xlpm.ai_test,BK15:BK62,ROW(BK15:BK62),0,1),_xlfn.XLOOKUP(_xlpm.ai_test,BL15:BL62,ROW(BL15:BL62),0,1))),_xlpm.p,_xlpm.r-MIN(ROW(BJ15:BJ62))+1,_xlpm.f,INDEX(BM15:BM62,_xlpm.p),_xlpm.u,INDEX(BN15:BN62,_xlpm.p),_xlpm.s,INDEX(BP15:BP62,_xlpm.p),_xlpm.q,N(AU179)/_xlpm.f,IF(_xlpm.q&gt;=_xlpm.s,ROUND(_xlpm.q,1)&amp;" "&amp;_xlpm.ai_test&amp;" = "&amp;ROUND(_xlpm.q*_xlpm.f,1)&amp;" "&amp;_xlpm.u,ROUND(_xlpm.q,1)&amp;" "&amp;_xlpm.ai_test)),""),""))))</f>
        <v>0</v>
      </c>
      <c r="AX179" s="1055"/>
      <c r="AY179" s="1053">
        <f t="shared" si="71"/>
        <v>0</v>
      </c>
      <c r="AZ179" s="1054" t="str">
        <f t="shared" si="72"/>
        <v/>
      </c>
      <c r="BA179" s="1056">
        <f t="shared" si="77"/>
        <v>0</v>
      </c>
      <c r="BB179" s="1057" t="str">
        <f t="shared" si="73"/>
        <v/>
      </c>
      <c r="BC179" s="1046"/>
      <c r="BD179" s="1058">
        <f t="shared" si="78"/>
        <v>0</v>
      </c>
      <c r="BE179" s="1048" t="str">
        <f t="shared" si="74"/>
        <v/>
      </c>
      <c r="BF179" s="262" t="s">
        <v>22</v>
      </c>
      <c r="BG179" s="1027">
        <f t="shared" si="75"/>
        <v>0</v>
      </c>
      <c r="BH179" s="1028">
        <f t="shared" si="76"/>
        <v>0</v>
      </c>
      <c r="BI179"/>
      <c r="BR179"/>
      <c r="BS179"/>
      <c r="BT179"/>
      <c r="BU179"/>
      <c r="BV179"/>
      <c r="BW179"/>
      <c r="BX179" s="964" t="str">
        <f t="shared" si="61"/>
        <v>►</v>
      </c>
      <c r="BY179"/>
      <c r="BZ179"/>
      <c r="CA179"/>
      <c r="CB179"/>
      <c r="CC179"/>
      <c r="CD179" s="848"/>
      <c r="CE179"/>
      <c r="CF179"/>
      <c r="CG179"/>
      <c r="CH179"/>
      <c r="CI179"/>
      <c r="CJ179"/>
      <c r="CK179"/>
      <c r="CM179"/>
      <c r="CN179"/>
      <c r="CO179"/>
      <c r="CP179"/>
      <c r="CQ179"/>
      <c r="CR179"/>
      <c r="CS179"/>
      <c r="CU179"/>
      <c r="CV179"/>
      <c r="CW179"/>
      <c r="CX179"/>
      <c r="CY179"/>
      <c r="CZ179"/>
      <c r="DA179"/>
      <c r="DC179" s="3">
        <v>1</v>
      </c>
    </row>
    <row r="180" spans="1:107" s="701" customFormat="1" ht="21" customHeight="1">
      <c r="A180" s="941" t="s">
        <v>22</v>
      </c>
      <c r="B180" s="957" t="str">
        <f t="shared" si="60"/>
        <v>►</v>
      </c>
      <c r="C180" s="999" cm="1">
        <f t="array" ref="C180">SUMPRODUCT(LEN(D180:J180))</f>
        <v>0</v>
      </c>
      <c r="D180" s="201"/>
      <c r="E180" s="206"/>
      <c r="F180" s="206"/>
      <c r="G180" s="206"/>
      <c r="H180" s="206"/>
      <c r="I180" s="206"/>
      <c r="J180" s="207"/>
      <c r="K180" s="455" t="s">
        <v>22</v>
      </c>
      <c r="L180" s="115" t="s">
        <v>16</v>
      </c>
      <c r="M180" s="3141"/>
      <c r="N180" s="3142"/>
      <c r="O180" s="3141"/>
      <c r="P180" s="3143"/>
      <c r="Q180" s="3144"/>
      <c r="R180" s="3145"/>
      <c r="S180" s="3146"/>
      <c r="T180" s="3147"/>
      <c r="U180" s="3148"/>
      <c r="V180" s="3149"/>
      <c r="W180" s="2109"/>
      <c r="X180" s="3150"/>
      <c r="Y180" s="117"/>
      <c r="Z180" s="3151"/>
      <c r="AA180" s="3152"/>
      <c r="AB180" s="3153"/>
      <c r="AC180" s="3154"/>
      <c r="AD180" s="119"/>
      <c r="AE180" s="262" t="s">
        <v>22</v>
      </c>
      <c r="AF180" s="1035" t="str">
        <f t="shared" si="62"/>
        <v>►</v>
      </c>
      <c r="AG180" s="1036" t="str">
        <f t="shared" si="63"/>
        <v/>
      </c>
      <c r="AH180" s="1037" t="str">
        <f t="shared" si="64"/>
        <v/>
      </c>
      <c r="AI180" s="1036" t="str">
        <f t="shared" si="65"/>
        <v/>
      </c>
      <c r="AJ180" s="1037" t="str">
        <f t="shared" si="66"/>
        <v/>
      </c>
      <c r="AK180" s="1037">
        <f>IF(AND(L180="A",COUNTIF(BJ15:BL62,TRIM(U180))&gt;0),1,0)</f>
        <v>0</v>
      </c>
      <c r="AL180" s="1051" t="str" cm="1">
        <f t="array" ref="AL180">IF(AF180&lt;&gt;"A","",IFERROR((IFERROR(_xlfn.XLOOKUP(TRIM(SUBSTITUTE(U180,CHAR(160)," ")),BJ15:BJ62,BM15:BM62),IFERROR(_xlfn.XLOOKUP(TRIM(SUBSTITUTE(U180,CHAR(160)," ")),BK15:BK62,BM15:BM62),_xlfn.XLOOKUP(TRIM(SUBSTITUTE(U180,CHAR(160)," ")),BL15:BL62,BM15:BM62))))*T180*IF(ISBLANK(Q180),1,Q180)+IFERROR(_xlfn.XLOOKUP("RECHERCHEX",TRIM(L180:AD180),L180:AD180),0),0))</f>
        <v/>
      </c>
      <c r="AM180" s="1038">
        <f t="shared" si="67"/>
        <v>0</v>
      </c>
      <c r="AN180" s="1627" t="str">
        <f t="shared" si="79"/>
        <v/>
      </c>
      <c r="AO180" s="1039">
        <f t="shared" si="68"/>
        <v>0</v>
      </c>
      <c r="AP180" s="1039">
        <f t="shared" si="69"/>
        <v>0</v>
      </c>
      <c r="AQ180" s="1040">
        <f>IF(AO180&gt;0,AS9,0)</f>
        <v>0</v>
      </c>
      <c r="AR180" s="1628" t="str">
        <f>IF(TRIM(AG180)="▼ recette suivante", AG180, IF(AQ180&gt;0, IF(AT9&lt;&gt;"", AT9&amp;"-ou.or.o ❾ + or - &gt;", ""), ""))</f>
        <v/>
      </c>
      <c r="AS180" s="1064"/>
      <c r="AT180" s="1064"/>
      <c r="AU180" s="1042">
        <f t="shared" si="70"/>
        <v>0</v>
      </c>
      <c r="AV180" s="1043">
        <f>IF(AK180,IF(OR(AU180="",N(AU180)&lt;=0.000000001),"",_xlfn.XLOOKUP(AJ180,BJ15:BJ62,BN15:BN62,_xlfn.XLOOKUP(AJ180,BK15:BK62,BN15:BN62,_xlfn.XLOOKUP(AJ180,BL15:BL62,BN15:BN62,"")))),0)</f>
        <v>0</v>
      </c>
      <c r="AW180" s="1065" cm="1">
        <f t="array" ref="AW180">IF(AK180&lt;&gt;1,0,IF(OR(AU180="",N(AU180)&lt;=0.000000001),"",IF(OR(AO180="",N(AO180)&lt;=0.000000001),0,IF(ISNUMBER(AU180),IFERROR(_xlfn.LET(_xlpm.ai_test,TRIM(AJ180),_xlpm.r,IFERROR(_xlfn.XLOOKUP(_xlpm.ai_test,BJ15:BJ62,ROW(BJ15:BJ62),0,1),IFERROR(_xlfn.XLOOKUP(_xlpm.ai_test,BK15:BK62,ROW(BK15:BK62),0,1),_xlfn.XLOOKUP(_xlpm.ai_test,BL15:BL62,ROW(BL15:BL62),0,1))),_xlpm.p,_xlpm.r-MIN(ROW(BJ15:BJ62))+1,_xlpm.f,INDEX(BM15:BM62,_xlpm.p),_xlpm.u,INDEX(BN15:BN62,_xlpm.p),_xlpm.s,INDEX(BP15:BP62,_xlpm.p),_xlpm.q,N(AU180)/_xlpm.f,IF(_xlpm.q&gt;=_xlpm.s,ROUND(_xlpm.q,1)&amp;" "&amp;_xlpm.ai_test&amp;" = "&amp;ROUND(_xlpm.q*_xlpm.f,1)&amp;" "&amp;_xlpm.u,ROUND(_xlpm.q,1)&amp;" "&amp;_xlpm.ai_test)),""),""))))</f>
        <v>0</v>
      </c>
      <c r="AX180" s="1055"/>
      <c r="AY180" s="1042">
        <f t="shared" si="71"/>
        <v>0</v>
      </c>
      <c r="AZ180" s="1043" t="str">
        <f t="shared" si="72"/>
        <v/>
      </c>
      <c r="BA180" s="1044">
        <f t="shared" si="77"/>
        <v>0</v>
      </c>
      <c r="BB180" s="1045" t="str">
        <f t="shared" si="73"/>
        <v/>
      </c>
      <c r="BC180" s="1046"/>
      <c r="BD180" s="1047">
        <f t="shared" si="78"/>
        <v>0</v>
      </c>
      <c r="BE180" s="1048" t="str">
        <f t="shared" si="74"/>
        <v/>
      </c>
      <c r="BF180" s="262" t="s">
        <v>22</v>
      </c>
      <c r="BG180" s="1027">
        <f t="shared" si="75"/>
        <v>0</v>
      </c>
      <c r="BH180" s="1028">
        <f t="shared" si="76"/>
        <v>0</v>
      </c>
      <c r="BI180"/>
      <c r="BR180"/>
      <c r="BS180"/>
      <c r="BT180"/>
      <c r="BU180"/>
      <c r="BV180"/>
      <c r="BW180"/>
      <c r="BX180" s="964" t="str">
        <f t="shared" si="61"/>
        <v>►</v>
      </c>
      <c r="BY180"/>
      <c r="BZ180"/>
      <c r="CA180"/>
      <c r="CB180"/>
      <c r="CC180"/>
      <c r="CD180" s="848"/>
      <c r="CE180"/>
      <c r="CF180"/>
      <c r="CG180"/>
      <c r="CH180"/>
      <c r="CI180"/>
      <c r="CJ180"/>
      <c r="CK180"/>
      <c r="CM180"/>
      <c r="CN180"/>
      <c r="CO180"/>
      <c r="CP180"/>
      <c r="CQ180"/>
      <c r="CR180"/>
      <c r="CS180"/>
      <c r="CU180"/>
      <c r="CV180"/>
      <c r="CW180"/>
      <c r="CX180"/>
      <c r="CY180"/>
      <c r="CZ180"/>
      <c r="DA180"/>
      <c r="DC180" s="3">
        <v>1</v>
      </c>
    </row>
    <row r="181" spans="1:107" s="701" customFormat="1" ht="21" customHeight="1">
      <c r="A181" s="941" t="s">
        <v>22</v>
      </c>
      <c r="B181" s="957" t="str">
        <f t="shared" si="60"/>
        <v>►</v>
      </c>
      <c r="C181" s="999" cm="1">
        <f t="array" ref="C181">SUMPRODUCT(LEN(D181:J181))</f>
        <v>0</v>
      </c>
      <c r="D181" s="201"/>
      <c r="E181" s="206"/>
      <c r="F181" s="206"/>
      <c r="G181" s="206"/>
      <c r="H181" s="206"/>
      <c r="I181" s="206"/>
      <c r="J181" s="207"/>
      <c r="K181" s="455" t="s">
        <v>22</v>
      </c>
      <c r="L181" s="115" t="s">
        <v>16</v>
      </c>
      <c r="M181" s="3141"/>
      <c r="N181" s="3142"/>
      <c r="O181" s="3141"/>
      <c r="P181" s="3143"/>
      <c r="Q181" s="3144"/>
      <c r="R181" s="3145"/>
      <c r="S181" s="3146"/>
      <c r="T181" s="3147"/>
      <c r="U181" s="3148"/>
      <c r="V181" s="3149"/>
      <c r="W181" s="2109"/>
      <c r="X181" s="3150"/>
      <c r="Y181" s="117"/>
      <c r="Z181" s="3151"/>
      <c r="AA181" s="3152"/>
      <c r="AB181" s="3153"/>
      <c r="AC181" s="3154"/>
      <c r="AD181" s="119"/>
      <c r="AE181" s="262" t="s">
        <v>22</v>
      </c>
      <c r="AF181" s="1035" t="str">
        <f t="shared" si="62"/>
        <v>►</v>
      </c>
      <c r="AG181" s="1036" t="str">
        <f t="shared" si="63"/>
        <v/>
      </c>
      <c r="AH181" s="1037" t="str">
        <f t="shared" si="64"/>
        <v/>
      </c>
      <c r="AI181" s="1036" t="str">
        <f t="shared" si="65"/>
        <v/>
      </c>
      <c r="AJ181" s="1037" t="str">
        <f t="shared" si="66"/>
        <v/>
      </c>
      <c r="AK181" s="1037">
        <f>IF(AND(L181="A",COUNTIF(BJ15:BL62,TRIM(U181))&gt;0),1,0)</f>
        <v>0</v>
      </c>
      <c r="AL181" s="1051" t="str" cm="1">
        <f t="array" ref="AL181">IF(AF181&lt;&gt;"A","",IFERROR((IFERROR(_xlfn.XLOOKUP(TRIM(SUBSTITUTE(U181,CHAR(160)," ")),BJ15:BJ62,BM15:BM62),IFERROR(_xlfn.XLOOKUP(TRIM(SUBSTITUTE(U181,CHAR(160)," ")),BK15:BK62,BM15:BM62),_xlfn.XLOOKUP(TRIM(SUBSTITUTE(U181,CHAR(160)," ")),BL15:BL62,BM15:BM62))))*T181*IF(ISBLANK(Q181),1,Q181)+IFERROR(_xlfn.XLOOKUP("RECHERCHEX",TRIM(L181:AD181),L181:AD181),0),0))</f>
        <v/>
      </c>
      <c r="AM181" s="1038">
        <f t="shared" si="67"/>
        <v>0</v>
      </c>
      <c r="AN181" s="1627" t="str">
        <f t="shared" si="79"/>
        <v/>
      </c>
      <c r="AO181" s="1039">
        <f t="shared" si="68"/>
        <v>0</v>
      </c>
      <c r="AP181" s="1039">
        <f t="shared" si="69"/>
        <v>0</v>
      </c>
      <c r="AQ181" s="1052">
        <f>IF(AO181&gt;0,AS9,0)</f>
        <v>0</v>
      </c>
      <c r="AR181" s="1626" t="str">
        <f>IF(TRIM(AG181)="▼ recette suivante", AG181, IF(AQ181&gt;0, IF(AT9&lt;&gt;"", AT9&amp;"-ou.or.o ❾ + or - &gt;", ""), ""))</f>
        <v/>
      </c>
      <c r="AS181" s="1064"/>
      <c r="AT181" s="1064"/>
      <c r="AU181" s="1053">
        <f t="shared" si="70"/>
        <v>0</v>
      </c>
      <c r="AV181" s="1054">
        <f>IF(AK181,IF(OR(AU181="",N(AU181)&lt;=0.000000001),"",_xlfn.XLOOKUP(AJ181,BJ15:BJ62,BN15:BN62,_xlfn.XLOOKUP(AJ181,BK15:BK62,BN15:BN62,_xlfn.XLOOKUP(AJ181,BL15:BL62,BN15:BN62,"")))),0)</f>
        <v>0</v>
      </c>
      <c r="AW181" s="1067" cm="1">
        <f t="array" ref="AW181">IF(AK181&lt;&gt;1,0,IF(OR(AU181="",N(AU181)&lt;=0.000000001),"",IF(OR(AO181="",N(AO181)&lt;=0.000000001),0,IF(ISNUMBER(AU181),IFERROR(_xlfn.LET(_xlpm.ai_test,TRIM(AJ181),_xlpm.r,IFERROR(_xlfn.XLOOKUP(_xlpm.ai_test,BJ15:BJ62,ROW(BJ15:BJ62),0,1),IFERROR(_xlfn.XLOOKUP(_xlpm.ai_test,BK15:BK62,ROW(BK15:BK62),0,1),_xlfn.XLOOKUP(_xlpm.ai_test,BL15:BL62,ROW(BL15:BL62),0,1))),_xlpm.p,_xlpm.r-MIN(ROW(BJ15:BJ62))+1,_xlpm.f,INDEX(BM15:BM62,_xlpm.p),_xlpm.u,INDEX(BN15:BN62,_xlpm.p),_xlpm.s,INDEX(BP15:BP62,_xlpm.p),_xlpm.q,N(AU181)/_xlpm.f,IF(_xlpm.q&gt;=_xlpm.s,ROUND(_xlpm.q,1)&amp;" "&amp;_xlpm.ai_test&amp;" = "&amp;ROUND(_xlpm.q*_xlpm.f,1)&amp;" "&amp;_xlpm.u,ROUND(_xlpm.q,1)&amp;" "&amp;_xlpm.ai_test)),""),""))))</f>
        <v>0</v>
      </c>
      <c r="AX181" s="1055"/>
      <c r="AY181" s="1053">
        <f t="shared" si="71"/>
        <v>0</v>
      </c>
      <c r="AZ181" s="1054" t="str">
        <f t="shared" si="72"/>
        <v/>
      </c>
      <c r="BA181" s="1056">
        <f t="shared" si="77"/>
        <v>0</v>
      </c>
      <c r="BB181" s="1057" t="str">
        <f t="shared" si="73"/>
        <v/>
      </c>
      <c r="BC181" s="1046"/>
      <c r="BD181" s="1058">
        <f t="shared" si="78"/>
        <v>0</v>
      </c>
      <c r="BE181" s="1048" t="str">
        <f t="shared" si="74"/>
        <v/>
      </c>
      <c r="BF181" s="262" t="s">
        <v>22</v>
      </c>
      <c r="BG181" s="1027">
        <f t="shared" si="75"/>
        <v>0</v>
      </c>
      <c r="BH181" s="1028">
        <f t="shared" si="76"/>
        <v>0</v>
      </c>
      <c r="BI181"/>
      <c r="BR181"/>
      <c r="BS181"/>
      <c r="BT181"/>
      <c r="BU181"/>
      <c r="BV181"/>
      <c r="BW181"/>
      <c r="BX181" s="964" t="str">
        <f t="shared" si="61"/>
        <v>►</v>
      </c>
      <c r="BY181"/>
      <c r="BZ181"/>
      <c r="CA181"/>
      <c r="CB181"/>
      <c r="CC181"/>
      <c r="CD181" s="848"/>
      <c r="CE181"/>
      <c r="CF181"/>
      <c r="CG181"/>
      <c r="CH181"/>
      <c r="CI181"/>
      <c r="CJ181"/>
      <c r="CK181"/>
      <c r="CM181"/>
      <c r="CN181"/>
      <c r="CO181"/>
      <c r="CP181"/>
      <c r="CQ181"/>
      <c r="CR181"/>
      <c r="CS181"/>
      <c r="CU181"/>
      <c r="CV181"/>
      <c r="CW181"/>
      <c r="CX181"/>
      <c r="CY181"/>
      <c r="CZ181"/>
      <c r="DA181"/>
      <c r="DC181" s="3">
        <v>1</v>
      </c>
    </row>
    <row r="182" spans="1:107" s="701" customFormat="1" ht="21" customHeight="1">
      <c r="A182" s="941" t="s">
        <v>22</v>
      </c>
      <c r="B182" s="957" t="str">
        <f t="shared" si="60"/>
        <v>►</v>
      </c>
      <c r="C182" s="999" cm="1">
        <f t="array" ref="C182">SUMPRODUCT(LEN(D182:J182))</f>
        <v>0</v>
      </c>
      <c r="D182" s="201"/>
      <c r="E182" s="206"/>
      <c r="F182" s="206"/>
      <c r="G182" s="206"/>
      <c r="H182" s="206"/>
      <c r="I182" s="206"/>
      <c r="J182" s="207"/>
      <c r="K182" s="455" t="s">
        <v>22</v>
      </c>
      <c r="L182" s="115" t="s">
        <v>16</v>
      </c>
      <c r="M182" s="3141"/>
      <c r="N182" s="3142"/>
      <c r="O182" s="3141"/>
      <c r="P182" s="3143"/>
      <c r="Q182" s="3144"/>
      <c r="R182" s="3145"/>
      <c r="S182" s="3146"/>
      <c r="T182" s="3147"/>
      <c r="U182" s="3148"/>
      <c r="V182" s="3149"/>
      <c r="W182" s="2109"/>
      <c r="X182" s="3150"/>
      <c r="Y182" s="117"/>
      <c r="Z182" s="3151"/>
      <c r="AA182" s="3152"/>
      <c r="AB182" s="3153"/>
      <c r="AC182" s="3154"/>
      <c r="AD182" s="119"/>
      <c r="AE182" s="262" t="s">
        <v>22</v>
      </c>
      <c r="AF182" s="1035" t="str">
        <f t="shared" si="62"/>
        <v>►</v>
      </c>
      <c r="AG182" s="1036" t="str">
        <f t="shared" si="63"/>
        <v/>
      </c>
      <c r="AH182" s="1037" t="str">
        <f t="shared" si="64"/>
        <v/>
      </c>
      <c r="AI182" s="1036" t="str">
        <f t="shared" si="65"/>
        <v/>
      </c>
      <c r="AJ182" s="1037" t="str">
        <f t="shared" si="66"/>
        <v/>
      </c>
      <c r="AK182" s="1037">
        <f>IF(AND(L182="A",COUNTIF(BJ15:BL62,TRIM(U182))&gt;0),1,0)</f>
        <v>0</v>
      </c>
      <c r="AL182" s="1051" t="str" cm="1">
        <f t="array" ref="AL182">IF(AF182&lt;&gt;"A","",IFERROR((IFERROR(_xlfn.XLOOKUP(TRIM(SUBSTITUTE(U182,CHAR(160)," ")),BJ15:BJ62,BM15:BM62),IFERROR(_xlfn.XLOOKUP(TRIM(SUBSTITUTE(U182,CHAR(160)," ")),BK15:BK62,BM15:BM62),_xlfn.XLOOKUP(TRIM(SUBSTITUTE(U182,CHAR(160)," ")),BL15:BL62,BM15:BM62))))*T182*IF(ISBLANK(Q182),1,Q182)+IFERROR(_xlfn.XLOOKUP("RECHERCHEX",TRIM(L182:AD182),L182:AD182),0),0))</f>
        <v/>
      </c>
      <c r="AM182" s="1038">
        <f t="shared" si="67"/>
        <v>0</v>
      </c>
      <c r="AN182" s="1627" t="str">
        <f t="shared" si="79"/>
        <v/>
      </c>
      <c r="AO182" s="1039">
        <f t="shared" si="68"/>
        <v>0</v>
      </c>
      <c r="AP182" s="1039">
        <f t="shared" si="69"/>
        <v>0</v>
      </c>
      <c r="AQ182" s="1040">
        <f>IF(AO182&gt;0,AS9,0)</f>
        <v>0</v>
      </c>
      <c r="AR182" s="1628" t="str">
        <f>IF(TRIM(AG182)="▼ recette suivante", AG182, IF(AQ182&gt;0, IF(AT9&lt;&gt;"", AT9&amp;"-ou.or.o ❾ + or - &gt;", ""), ""))</f>
        <v/>
      </c>
      <c r="AS182" s="1064"/>
      <c r="AT182" s="1064"/>
      <c r="AU182" s="1042">
        <f t="shared" si="70"/>
        <v>0</v>
      </c>
      <c r="AV182" s="1043">
        <f>IF(AK182,IF(OR(AU182="",N(AU182)&lt;=0.000000001),"",_xlfn.XLOOKUP(AJ182,BJ15:BJ62,BN15:BN62,_xlfn.XLOOKUP(AJ182,BK15:BK62,BN15:BN62,_xlfn.XLOOKUP(AJ182,BL15:BL62,BN15:BN62,"")))),0)</f>
        <v>0</v>
      </c>
      <c r="AW182" s="1065" cm="1">
        <f t="array" ref="AW182">IF(AK182&lt;&gt;1,0,IF(OR(AU182="",N(AU182)&lt;=0.000000001),"",IF(OR(AO182="",N(AO182)&lt;=0.000000001),0,IF(ISNUMBER(AU182),IFERROR(_xlfn.LET(_xlpm.ai_test,TRIM(AJ182),_xlpm.r,IFERROR(_xlfn.XLOOKUP(_xlpm.ai_test,BJ15:BJ62,ROW(BJ15:BJ62),0,1),IFERROR(_xlfn.XLOOKUP(_xlpm.ai_test,BK15:BK62,ROW(BK15:BK62),0,1),_xlfn.XLOOKUP(_xlpm.ai_test,BL15:BL62,ROW(BL15:BL62),0,1))),_xlpm.p,_xlpm.r-MIN(ROW(BJ15:BJ62))+1,_xlpm.f,INDEX(BM15:BM62,_xlpm.p),_xlpm.u,INDEX(BN15:BN62,_xlpm.p),_xlpm.s,INDEX(BP15:BP62,_xlpm.p),_xlpm.q,N(AU182)/_xlpm.f,IF(_xlpm.q&gt;=_xlpm.s,ROUND(_xlpm.q,1)&amp;" "&amp;_xlpm.ai_test&amp;" = "&amp;ROUND(_xlpm.q*_xlpm.f,1)&amp;" "&amp;_xlpm.u,ROUND(_xlpm.q,1)&amp;" "&amp;_xlpm.ai_test)),""),""))))</f>
        <v>0</v>
      </c>
      <c r="AX182" s="1055"/>
      <c r="AY182" s="1042">
        <f t="shared" si="71"/>
        <v>0</v>
      </c>
      <c r="AZ182" s="1043" t="str">
        <f t="shared" si="72"/>
        <v/>
      </c>
      <c r="BA182" s="1044">
        <f t="shared" si="77"/>
        <v>0</v>
      </c>
      <c r="BB182" s="1045" t="str">
        <f t="shared" si="73"/>
        <v/>
      </c>
      <c r="BC182" s="1046"/>
      <c r="BD182" s="1047">
        <f t="shared" si="78"/>
        <v>0</v>
      </c>
      <c r="BE182" s="1048" t="str">
        <f t="shared" si="74"/>
        <v/>
      </c>
      <c r="BF182" s="262" t="s">
        <v>22</v>
      </c>
      <c r="BG182" s="1027">
        <f t="shared" si="75"/>
        <v>0</v>
      </c>
      <c r="BH182" s="1028">
        <f t="shared" si="76"/>
        <v>0</v>
      </c>
      <c r="BI182"/>
      <c r="BR182"/>
      <c r="BS182"/>
      <c r="BT182"/>
      <c r="BU182"/>
      <c r="BV182"/>
      <c r="BW182"/>
      <c r="BX182" s="964" t="str">
        <f t="shared" si="61"/>
        <v>►</v>
      </c>
      <c r="BY182"/>
      <c r="BZ182"/>
      <c r="CA182"/>
      <c r="CB182"/>
      <c r="CC182"/>
      <c r="CD182" s="848"/>
      <c r="CE182"/>
      <c r="CF182"/>
      <c r="CG182"/>
      <c r="CH182"/>
      <c r="CI182"/>
      <c r="CJ182"/>
      <c r="CK182"/>
      <c r="CM182"/>
      <c r="CN182"/>
      <c r="CO182"/>
      <c r="CP182"/>
      <c r="CQ182"/>
      <c r="CR182"/>
      <c r="CS182"/>
      <c r="CU182"/>
      <c r="CV182"/>
      <c r="CW182"/>
      <c r="CX182"/>
      <c r="CY182"/>
      <c r="CZ182"/>
      <c r="DA182"/>
      <c r="DC182" s="3">
        <v>1</v>
      </c>
    </row>
    <row r="183" spans="1:107" s="701" customFormat="1" ht="21" customHeight="1">
      <c r="A183" s="941" t="s">
        <v>22</v>
      </c>
      <c r="B183" s="957" t="str">
        <f t="shared" si="60"/>
        <v>►</v>
      </c>
      <c r="C183" s="999" cm="1">
        <f t="array" ref="C183">SUMPRODUCT(LEN(D183:J183))</f>
        <v>0</v>
      </c>
      <c r="D183" s="201"/>
      <c r="E183" s="206"/>
      <c r="F183" s="206"/>
      <c r="G183" s="206"/>
      <c r="H183" s="206"/>
      <c r="I183" s="206"/>
      <c r="J183" s="207"/>
      <c r="K183" s="455" t="s">
        <v>22</v>
      </c>
      <c r="L183" s="115" t="s">
        <v>16</v>
      </c>
      <c r="M183" s="3141"/>
      <c r="N183" s="3142"/>
      <c r="O183" s="3141"/>
      <c r="P183" s="3143"/>
      <c r="Q183" s="3144"/>
      <c r="R183" s="3145"/>
      <c r="S183" s="3146"/>
      <c r="T183" s="3147"/>
      <c r="U183" s="3148"/>
      <c r="V183" s="3149"/>
      <c r="W183" s="2109"/>
      <c r="X183" s="3150"/>
      <c r="Y183" s="117"/>
      <c r="Z183" s="3151"/>
      <c r="AA183" s="3152"/>
      <c r="AB183" s="3153"/>
      <c r="AC183" s="3154"/>
      <c r="AD183" s="119"/>
      <c r="AE183" s="262" t="s">
        <v>22</v>
      </c>
      <c r="AF183" s="1035" t="str">
        <f t="shared" si="62"/>
        <v>►</v>
      </c>
      <c r="AG183" s="1036" t="str">
        <f t="shared" si="63"/>
        <v/>
      </c>
      <c r="AH183" s="1037" t="str">
        <f t="shared" si="64"/>
        <v/>
      </c>
      <c r="AI183" s="1036" t="str">
        <f t="shared" si="65"/>
        <v/>
      </c>
      <c r="AJ183" s="1037" t="str">
        <f t="shared" si="66"/>
        <v/>
      </c>
      <c r="AK183" s="1037">
        <f>IF(AND(L183="A",COUNTIF(BJ15:BL62,TRIM(U183))&gt;0),1,0)</f>
        <v>0</v>
      </c>
      <c r="AL183" s="1051" t="str" cm="1">
        <f t="array" ref="AL183">IF(AF183&lt;&gt;"A","",IFERROR((IFERROR(_xlfn.XLOOKUP(TRIM(SUBSTITUTE(U183,CHAR(160)," ")),BJ15:BJ62,BM15:BM62),IFERROR(_xlfn.XLOOKUP(TRIM(SUBSTITUTE(U183,CHAR(160)," ")),BK15:BK62,BM15:BM62),_xlfn.XLOOKUP(TRIM(SUBSTITUTE(U183,CHAR(160)," ")),BL15:BL62,BM15:BM62))))*T183*IF(ISBLANK(Q183),1,Q183)+IFERROR(_xlfn.XLOOKUP("RECHERCHEX",TRIM(L183:AD183),L183:AD183),0),0))</f>
        <v/>
      </c>
      <c r="AM183" s="1038">
        <f t="shared" si="67"/>
        <v>0</v>
      </c>
      <c r="AN183" s="1627" t="str">
        <f t="shared" si="79"/>
        <v/>
      </c>
      <c r="AO183" s="1039">
        <f t="shared" si="68"/>
        <v>0</v>
      </c>
      <c r="AP183" s="1039">
        <f t="shared" si="69"/>
        <v>0</v>
      </c>
      <c r="AQ183" s="1052">
        <f>IF(AO183&gt;0,AS9,0)</f>
        <v>0</v>
      </c>
      <c r="AR183" s="1626" t="str">
        <f>IF(TRIM(AG183)="▼ recette suivante", AG183, IF(AQ183&gt;0, IF(AT9&lt;&gt;"", AT9&amp;"-ou.or.o ❾ + or - &gt;", ""), ""))</f>
        <v/>
      </c>
      <c r="AS183" s="1064"/>
      <c r="AT183" s="1064"/>
      <c r="AU183" s="1053">
        <f t="shared" si="70"/>
        <v>0</v>
      </c>
      <c r="AV183" s="1054">
        <f>IF(AK183,IF(OR(AU183="",N(AU183)&lt;=0.000000001),"",_xlfn.XLOOKUP(AJ183,BJ15:BJ62,BN15:BN62,_xlfn.XLOOKUP(AJ183,BK15:BK62,BN15:BN62,_xlfn.XLOOKUP(AJ183,BL15:BL62,BN15:BN62,"")))),0)</f>
        <v>0</v>
      </c>
      <c r="AW183" s="1067" cm="1">
        <f t="array" ref="AW183">IF(AK183&lt;&gt;1,0,IF(OR(AU183="",N(AU183)&lt;=0.000000001),"",IF(OR(AO183="",N(AO183)&lt;=0.000000001),0,IF(ISNUMBER(AU183),IFERROR(_xlfn.LET(_xlpm.ai_test,TRIM(AJ183),_xlpm.r,IFERROR(_xlfn.XLOOKUP(_xlpm.ai_test,BJ15:BJ62,ROW(BJ15:BJ62),0,1),IFERROR(_xlfn.XLOOKUP(_xlpm.ai_test,BK15:BK62,ROW(BK15:BK62),0,1),_xlfn.XLOOKUP(_xlpm.ai_test,BL15:BL62,ROW(BL15:BL62),0,1))),_xlpm.p,_xlpm.r-MIN(ROW(BJ15:BJ62))+1,_xlpm.f,INDEX(BM15:BM62,_xlpm.p),_xlpm.u,INDEX(BN15:BN62,_xlpm.p),_xlpm.s,INDEX(BP15:BP62,_xlpm.p),_xlpm.q,N(AU183)/_xlpm.f,IF(_xlpm.q&gt;=_xlpm.s,ROUND(_xlpm.q,1)&amp;" "&amp;_xlpm.ai_test&amp;" = "&amp;ROUND(_xlpm.q*_xlpm.f,1)&amp;" "&amp;_xlpm.u,ROUND(_xlpm.q,1)&amp;" "&amp;_xlpm.ai_test)),""),""))))</f>
        <v>0</v>
      </c>
      <c r="AX183" s="1055"/>
      <c r="AY183" s="1053">
        <f t="shared" si="71"/>
        <v>0</v>
      </c>
      <c r="AZ183" s="1054" t="str">
        <f t="shared" si="72"/>
        <v/>
      </c>
      <c r="BA183" s="1056">
        <f t="shared" si="77"/>
        <v>0</v>
      </c>
      <c r="BB183" s="1057" t="str">
        <f t="shared" si="73"/>
        <v/>
      </c>
      <c r="BC183" s="1046"/>
      <c r="BD183" s="1058">
        <f t="shared" si="78"/>
        <v>0</v>
      </c>
      <c r="BE183" s="1048" t="str">
        <f t="shared" si="74"/>
        <v/>
      </c>
      <c r="BF183" s="262" t="s">
        <v>22</v>
      </c>
      <c r="BG183" s="1027">
        <f t="shared" si="75"/>
        <v>0</v>
      </c>
      <c r="BH183" s="1028">
        <f t="shared" si="76"/>
        <v>0</v>
      </c>
      <c r="BI183"/>
      <c r="BR183"/>
      <c r="BS183"/>
      <c r="BT183"/>
      <c r="BU183"/>
      <c r="BV183"/>
      <c r="BW183"/>
      <c r="BX183" s="964" t="str">
        <f t="shared" si="61"/>
        <v>►</v>
      </c>
      <c r="BY183"/>
      <c r="BZ183"/>
      <c r="CA183"/>
      <c r="CB183"/>
      <c r="CC183"/>
      <c r="CD183" s="848"/>
      <c r="CE183"/>
      <c r="CF183"/>
      <c r="CG183"/>
      <c r="CH183"/>
      <c r="CI183"/>
      <c r="CJ183"/>
      <c r="CK183"/>
      <c r="CM183"/>
      <c r="CN183"/>
      <c r="CO183"/>
      <c r="CP183"/>
      <c r="CQ183"/>
      <c r="CR183"/>
      <c r="CS183"/>
      <c r="CU183"/>
      <c r="CV183"/>
      <c r="CW183"/>
      <c r="CX183"/>
      <c r="CY183"/>
      <c r="CZ183"/>
      <c r="DA183"/>
      <c r="DC183" s="3">
        <v>1</v>
      </c>
    </row>
    <row r="184" spans="1:107" s="701" customFormat="1" ht="21" customHeight="1">
      <c r="A184" s="941" t="s">
        <v>22</v>
      </c>
      <c r="B184" s="957" t="str">
        <f t="shared" si="60"/>
        <v>►</v>
      </c>
      <c r="C184" s="999" cm="1">
        <f t="array" ref="C184">SUMPRODUCT(LEN(D184:J184))</f>
        <v>0</v>
      </c>
      <c r="D184" s="201"/>
      <c r="E184" s="206"/>
      <c r="F184" s="206"/>
      <c r="G184" s="206"/>
      <c r="H184" s="206"/>
      <c r="I184" s="206"/>
      <c r="J184" s="207"/>
      <c r="K184" s="455" t="s">
        <v>22</v>
      </c>
      <c r="L184" s="115" t="s">
        <v>16</v>
      </c>
      <c r="M184" s="3141"/>
      <c r="N184" s="3142"/>
      <c r="O184" s="3141"/>
      <c r="P184" s="3143"/>
      <c r="Q184" s="3144"/>
      <c r="R184" s="3145"/>
      <c r="S184" s="3146"/>
      <c r="T184" s="3147"/>
      <c r="U184" s="3148"/>
      <c r="V184" s="3149"/>
      <c r="W184" s="2109"/>
      <c r="X184" s="3150"/>
      <c r="Y184" s="117"/>
      <c r="Z184" s="3151"/>
      <c r="AA184" s="3152"/>
      <c r="AB184" s="3153"/>
      <c r="AC184" s="3154"/>
      <c r="AD184" s="119"/>
      <c r="AE184" s="262" t="s">
        <v>22</v>
      </c>
      <c r="AF184" s="1035" t="str">
        <f t="shared" si="62"/>
        <v>►</v>
      </c>
      <c r="AG184" s="1036" t="str">
        <f t="shared" si="63"/>
        <v/>
      </c>
      <c r="AH184" s="1037" t="str">
        <f t="shared" si="64"/>
        <v/>
      </c>
      <c r="AI184" s="1036" t="str">
        <f t="shared" si="65"/>
        <v/>
      </c>
      <c r="AJ184" s="1037" t="str">
        <f t="shared" si="66"/>
        <v/>
      </c>
      <c r="AK184" s="1037">
        <f>IF(AND(L184="A",COUNTIF(BJ15:BL62,TRIM(U184))&gt;0),1,0)</f>
        <v>0</v>
      </c>
      <c r="AL184" s="1051" t="str" cm="1">
        <f t="array" ref="AL184">IF(AF184&lt;&gt;"A","",IFERROR((IFERROR(_xlfn.XLOOKUP(TRIM(SUBSTITUTE(U184,CHAR(160)," ")),BJ15:BJ62,BM15:BM62),IFERROR(_xlfn.XLOOKUP(TRIM(SUBSTITUTE(U184,CHAR(160)," ")),BK15:BK62,BM15:BM62),_xlfn.XLOOKUP(TRIM(SUBSTITUTE(U184,CHAR(160)," ")),BL15:BL62,BM15:BM62))))*T184*IF(ISBLANK(Q184),1,Q184)+IFERROR(_xlfn.XLOOKUP("RECHERCHEX",TRIM(L184:AD184),L184:AD184),0),0))</f>
        <v/>
      </c>
      <c r="AM184" s="1038">
        <f t="shared" si="67"/>
        <v>0</v>
      </c>
      <c r="AN184" s="1627" t="str">
        <f t="shared" si="79"/>
        <v/>
      </c>
      <c r="AO184" s="1039">
        <f t="shared" si="68"/>
        <v>0</v>
      </c>
      <c r="AP184" s="1039">
        <f t="shared" si="69"/>
        <v>0</v>
      </c>
      <c r="AQ184" s="1040">
        <f>IF(AO184&gt;0,AS9,0)</f>
        <v>0</v>
      </c>
      <c r="AR184" s="1628" t="str">
        <f>IF(TRIM(AG184)="▼ recette suivante", AG184, IF(AQ184&gt;0, IF(AT9&lt;&gt;"", AT9&amp;"-ou.or.o ❾ + or - &gt;", ""), ""))</f>
        <v/>
      </c>
      <c r="AS184" s="1064"/>
      <c r="AT184" s="1064"/>
      <c r="AU184" s="1042">
        <f t="shared" si="70"/>
        <v>0</v>
      </c>
      <c r="AV184" s="1043">
        <f>IF(AK184,IF(OR(AU184="",N(AU184)&lt;=0.000000001),"",_xlfn.XLOOKUP(AJ184,BJ15:BJ62,BN15:BN62,_xlfn.XLOOKUP(AJ184,BK15:BK62,BN15:BN62,_xlfn.XLOOKUP(AJ184,BL15:BL62,BN15:BN62,"")))),0)</f>
        <v>0</v>
      </c>
      <c r="AW184" s="1065" cm="1">
        <f t="array" ref="AW184">IF(AK184&lt;&gt;1,0,IF(OR(AU184="",N(AU184)&lt;=0.000000001),"",IF(OR(AO184="",N(AO184)&lt;=0.000000001),0,IF(ISNUMBER(AU184),IFERROR(_xlfn.LET(_xlpm.ai_test,TRIM(AJ184),_xlpm.r,IFERROR(_xlfn.XLOOKUP(_xlpm.ai_test,BJ15:BJ62,ROW(BJ15:BJ62),0,1),IFERROR(_xlfn.XLOOKUP(_xlpm.ai_test,BK15:BK62,ROW(BK15:BK62),0,1),_xlfn.XLOOKUP(_xlpm.ai_test,BL15:BL62,ROW(BL15:BL62),0,1))),_xlpm.p,_xlpm.r-MIN(ROW(BJ15:BJ62))+1,_xlpm.f,INDEX(BM15:BM62,_xlpm.p),_xlpm.u,INDEX(BN15:BN62,_xlpm.p),_xlpm.s,INDEX(BP15:BP62,_xlpm.p),_xlpm.q,N(AU184)/_xlpm.f,IF(_xlpm.q&gt;=_xlpm.s,ROUND(_xlpm.q,1)&amp;" "&amp;_xlpm.ai_test&amp;" = "&amp;ROUND(_xlpm.q*_xlpm.f,1)&amp;" "&amp;_xlpm.u,ROUND(_xlpm.q,1)&amp;" "&amp;_xlpm.ai_test)),""),""))))</f>
        <v>0</v>
      </c>
      <c r="AX184" s="1055"/>
      <c r="AY184" s="1042">
        <f t="shared" si="71"/>
        <v>0</v>
      </c>
      <c r="AZ184" s="1043" t="str">
        <f t="shared" si="72"/>
        <v/>
      </c>
      <c r="BA184" s="1044">
        <f t="shared" si="77"/>
        <v>0</v>
      </c>
      <c r="BB184" s="1045" t="str">
        <f t="shared" si="73"/>
        <v/>
      </c>
      <c r="BC184" s="1046"/>
      <c r="BD184" s="1047">
        <f t="shared" si="78"/>
        <v>0</v>
      </c>
      <c r="BE184" s="1048" t="str">
        <f t="shared" si="74"/>
        <v/>
      </c>
      <c r="BF184" s="262" t="s">
        <v>22</v>
      </c>
      <c r="BG184" s="1027">
        <f t="shared" si="75"/>
        <v>0</v>
      </c>
      <c r="BH184" s="1028">
        <f t="shared" si="76"/>
        <v>0</v>
      </c>
      <c r="BI184"/>
      <c r="BR184"/>
      <c r="BS184"/>
      <c r="BT184"/>
      <c r="BU184"/>
      <c r="BV184"/>
      <c r="BW184"/>
      <c r="BX184" s="964" t="str">
        <f t="shared" si="61"/>
        <v>►</v>
      </c>
      <c r="BY184"/>
      <c r="BZ184"/>
      <c r="CA184"/>
      <c r="CB184"/>
      <c r="CC184"/>
      <c r="CD184" s="848"/>
      <c r="CE184"/>
      <c r="CF184"/>
      <c r="CG184"/>
      <c r="CH184"/>
      <c r="CI184"/>
      <c r="CJ184"/>
      <c r="CK184"/>
      <c r="CM184"/>
      <c r="CN184"/>
      <c r="CO184"/>
      <c r="CP184"/>
      <c r="CQ184"/>
      <c r="CR184"/>
      <c r="CS184"/>
      <c r="CU184"/>
      <c r="CV184"/>
      <c r="CW184"/>
      <c r="CX184"/>
      <c r="CY184"/>
      <c r="CZ184"/>
      <c r="DA184"/>
      <c r="DC184" s="3">
        <v>1</v>
      </c>
    </row>
    <row r="185" spans="1:107" s="701" customFormat="1" ht="21" customHeight="1">
      <c r="A185" s="941" t="s">
        <v>22</v>
      </c>
      <c r="B185" s="957" t="str">
        <f t="shared" si="60"/>
        <v>►</v>
      </c>
      <c r="C185" s="999" cm="1">
        <f t="array" ref="C185">SUMPRODUCT(LEN(D185:J185))</f>
        <v>0</v>
      </c>
      <c r="D185" s="201"/>
      <c r="E185" s="206"/>
      <c r="F185" s="206"/>
      <c r="G185" s="206"/>
      <c r="H185" s="206"/>
      <c r="I185" s="206"/>
      <c r="J185" s="207"/>
      <c r="K185" s="455" t="s">
        <v>22</v>
      </c>
      <c r="L185" s="115" t="s">
        <v>16</v>
      </c>
      <c r="M185" s="3141"/>
      <c r="N185" s="3142"/>
      <c r="O185" s="3141"/>
      <c r="P185" s="3143"/>
      <c r="Q185" s="3144"/>
      <c r="R185" s="3145"/>
      <c r="S185" s="3146"/>
      <c r="T185" s="3147"/>
      <c r="U185" s="3148"/>
      <c r="V185" s="3149"/>
      <c r="W185" s="2109"/>
      <c r="X185" s="3150"/>
      <c r="Y185" s="117"/>
      <c r="Z185" s="3151"/>
      <c r="AA185" s="3152"/>
      <c r="AB185" s="3153"/>
      <c r="AC185" s="3154"/>
      <c r="AD185" s="119"/>
      <c r="AE185" s="262" t="s">
        <v>22</v>
      </c>
      <c r="AF185" s="1035" t="str">
        <f t="shared" si="62"/>
        <v>►</v>
      </c>
      <c r="AG185" s="1036" t="str">
        <f t="shared" si="63"/>
        <v/>
      </c>
      <c r="AH185" s="1037" t="str">
        <f t="shared" si="64"/>
        <v/>
      </c>
      <c r="AI185" s="1036" t="str">
        <f t="shared" si="65"/>
        <v/>
      </c>
      <c r="AJ185" s="1037" t="str">
        <f t="shared" si="66"/>
        <v/>
      </c>
      <c r="AK185" s="1037">
        <f>IF(AND(L185="A",COUNTIF(BJ15:BL62,TRIM(U185))&gt;0),1,0)</f>
        <v>0</v>
      </c>
      <c r="AL185" s="1051" t="str" cm="1">
        <f t="array" ref="AL185">IF(AF185&lt;&gt;"A","",IFERROR((IFERROR(_xlfn.XLOOKUP(TRIM(SUBSTITUTE(U185,CHAR(160)," ")),BJ15:BJ62,BM15:BM62),IFERROR(_xlfn.XLOOKUP(TRIM(SUBSTITUTE(U185,CHAR(160)," ")),BK15:BK62,BM15:BM62),_xlfn.XLOOKUP(TRIM(SUBSTITUTE(U185,CHAR(160)," ")),BL15:BL62,BM15:BM62))))*T185*IF(ISBLANK(Q185),1,Q185)+IFERROR(_xlfn.XLOOKUP("RECHERCHEX",TRIM(L185:AD185),L185:AD185),0),0))</f>
        <v/>
      </c>
      <c r="AM185" s="1038">
        <f t="shared" si="67"/>
        <v>0</v>
      </c>
      <c r="AN185" s="1627" t="str">
        <f t="shared" si="79"/>
        <v/>
      </c>
      <c r="AO185" s="1039">
        <f t="shared" si="68"/>
        <v>0</v>
      </c>
      <c r="AP185" s="1039">
        <f t="shared" si="69"/>
        <v>0</v>
      </c>
      <c r="AQ185" s="1052">
        <f>IF(AO185&gt;0,AS9,0)</f>
        <v>0</v>
      </c>
      <c r="AR185" s="1626" t="str">
        <f>IF(TRIM(AG185)="▼ recette suivante", AG185, IF(AQ185&gt;0, IF(AT9&lt;&gt;"", AT9&amp;"-ou.or.o ❾ + or - &gt;", ""), ""))</f>
        <v/>
      </c>
      <c r="AS185" s="1064"/>
      <c r="AT185" s="1064"/>
      <c r="AU185" s="1053">
        <f t="shared" si="70"/>
        <v>0</v>
      </c>
      <c r="AV185" s="1054">
        <f>IF(AK185,IF(OR(AU185="",N(AU185)&lt;=0.000000001),"",_xlfn.XLOOKUP(AJ185,BJ15:BJ62,BN15:BN62,_xlfn.XLOOKUP(AJ185,BK15:BK62,BN15:BN62,_xlfn.XLOOKUP(AJ185,BL15:BL62,BN15:BN62,"")))),0)</f>
        <v>0</v>
      </c>
      <c r="AW185" s="1067" cm="1">
        <f t="array" ref="AW185">IF(AK185&lt;&gt;1,0,IF(OR(AU185="",N(AU185)&lt;=0.000000001),"",IF(OR(AO185="",N(AO185)&lt;=0.000000001),0,IF(ISNUMBER(AU185),IFERROR(_xlfn.LET(_xlpm.ai_test,TRIM(AJ185),_xlpm.r,IFERROR(_xlfn.XLOOKUP(_xlpm.ai_test,BJ15:BJ62,ROW(BJ15:BJ62),0,1),IFERROR(_xlfn.XLOOKUP(_xlpm.ai_test,BK15:BK62,ROW(BK15:BK62),0,1),_xlfn.XLOOKUP(_xlpm.ai_test,BL15:BL62,ROW(BL15:BL62),0,1))),_xlpm.p,_xlpm.r-MIN(ROW(BJ15:BJ62))+1,_xlpm.f,INDEX(BM15:BM62,_xlpm.p),_xlpm.u,INDEX(BN15:BN62,_xlpm.p),_xlpm.s,INDEX(BP15:BP62,_xlpm.p),_xlpm.q,N(AU185)/_xlpm.f,IF(_xlpm.q&gt;=_xlpm.s,ROUND(_xlpm.q,1)&amp;" "&amp;_xlpm.ai_test&amp;" = "&amp;ROUND(_xlpm.q*_xlpm.f,1)&amp;" "&amp;_xlpm.u,ROUND(_xlpm.q,1)&amp;" "&amp;_xlpm.ai_test)),""),""))))</f>
        <v>0</v>
      </c>
      <c r="AX185" s="1055"/>
      <c r="AY185" s="1053">
        <f t="shared" si="71"/>
        <v>0</v>
      </c>
      <c r="AZ185" s="1054" t="str">
        <f t="shared" si="72"/>
        <v/>
      </c>
      <c r="BA185" s="1056">
        <f t="shared" si="77"/>
        <v>0</v>
      </c>
      <c r="BB185" s="1057" t="str">
        <f t="shared" si="73"/>
        <v/>
      </c>
      <c r="BC185" s="1046"/>
      <c r="BD185" s="1058">
        <f t="shared" si="78"/>
        <v>0</v>
      </c>
      <c r="BE185" s="1048" t="str">
        <f t="shared" si="74"/>
        <v/>
      </c>
      <c r="BF185" s="262" t="s">
        <v>22</v>
      </c>
      <c r="BG185" s="1027">
        <f t="shared" si="75"/>
        <v>0</v>
      </c>
      <c r="BH185" s="1028">
        <f t="shared" si="76"/>
        <v>0</v>
      </c>
      <c r="BI185"/>
      <c r="BR185"/>
      <c r="BS185"/>
      <c r="BT185"/>
      <c r="BU185"/>
      <c r="BV185"/>
      <c r="BW185"/>
      <c r="BX185" s="964" t="str">
        <f t="shared" si="61"/>
        <v>►</v>
      </c>
      <c r="BY185"/>
      <c r="BZ185"/>
      <c r="CA185"/>
      <c r="CB185"/>
      <c r="CC185"/>
      <c r="CD185" s="848"/>
      <c r="CE185"/>
      <c r="CF185"/>
      <c r="CG185"/>
      <c r="CH185"/>
      <c r="CI185"/>
      <c r="CJ185"/>
      <c r="CK185"/>
      <c r="CM185"/>
      <c r="CN185"/>
      <c r="CO185"/>
      <c r="CP185"/>
      <c r="CQ185"/>
      <c r="CR185"/>
      <c r="CS185"/>
      <c r="CU185"/>
      <c r="CV185"/>
      <c r="CW185"/>
      <c r="CX185"/>
      <c r="CY185"/>
      <c r="CZ185"/>
      <c r="DA185"/>
      <c r="DC185" s="3">
        <v>1</v>
      </c>
    </row>
    <row r="186" spans="1:107" s="701" customFormat="1" ht="21" customHeight="1">
      <c r="A186" s="941" t="s">
        <v>22</v>
      </c>
      <c r="B186" s="957" t="str">
        <f t="shared" si="60"/>
        <v>►</v>
      </c>
      <c r="C186" s="999" cm="1">
        <f t="array" ref="C186">SUMPRODUCT(LEN(D186:J186))</f>
        <v>0</v>
      </c>
      <c r="D186" s="201"/>
      <c r="E186" s="206"/>
      <c r="F186" s="206"/>
      <c r="G186" s="206"/>
      <c r="H186" s="206"/>
      <c r="I186" s="206"/>
      <c r="J186" s="207"/>
      <c r="K186" s="455" t="s">
        <v>22</v>
      </c>
      <c r="L186" s="115" t="s">
        <v>16</v>
      </c>
      <c r="M186" s="3141"/>
      <c r="N186" s="3142"/>
      <c r="O186" s="3141"/>
      <c r="P186" s="3143"/>
      <c r="Q186" s="3144"/>
      <c r="R186" s="3145"/>
      <c r="S186" s="3146"/>
      <c r="T186" s="3147"/>
      <c r="U186" s="3148"/>
      <c r="V186" s="3149"/>
      <c r="W186" s="2109"/>
      <c r="X186" s="3150"/>
      <c r="Y186" s="117"/>
      <c r="Z186" s="3151"/>
      <c r="AA186" s="3152"/>
      <c r="AB186" s="3153"/>
      <c r="AC186" s="3154"/>
      <c r="AD186" s="119"/>
      <c r="AE186" s="262" t="s">
        <v>22</v>
      </c>
      <c r="AF186" s="1035" t="str">
        <f t="shared" si="62"/>
        <v>►</v>
      </c>
      <c r="AG186" s="1036" t="str">
        <f t="shared" si="63"/>
        <v/>
      </c>
      <c r="AH186" s="1037" t="str">
        <f t="shared" si="64"/>
        <v/>
      </c>
      <c r="AI186" s="1036" t="str">
        <f t="shared" si="65"/>
        <v/>
      </c>
      <c r="AJ186" s="1037" t="str">
        <f t="shared" si="66"/>
        <v/>
      </c>
      <c r="AK186" s="1037">
        <f>IF(AND(L186="A",COUNTIF(BJ15:BL62,TRIM(U186))&gt;0),1,0)</f>
        <v>0</v>
      </c>
      <c r="AL186" s="1051" t="str" cm="1">
        <f t="array" ref="AL186">IF(AF186&lt;&gt;"A","",IFERROR((IFERROR(_xlfn.XLOOKUP(TRIM(SUBSTITUTE(U186,CHAR(160)," ")),BJ15:BJ62,BM15:BM62),IFERROR(_xlfn.XLOOKUP(TRIM(SUBSTITUTE(U186,CHAR(160)," ")),BK15:BK62,BM15:BM62),_xlfn.XLOOKUP(TRIM(SUBSTITUTE(U186,CHAR(160)," ")),BL15:BL62,BM15:BM62))))*T186*IF(ISBLANK(Q186),1,Q186)+IFERROR(_xlfn.XLOOKUP("RECHERCHEX",TRIM(L186:AD186),L186:AD186),0),0))</f>
        <v/>
      </c>
      <c r="AM186" s="1038">
        <f t="shared" si="67"/>
        <v>0</v>
      </c>
      <c r="AN186" s="1627" t="str">
        <f t="shared" si="79"/>
        <v/>
      </c>
      <c r="AO186" s="1039">
        <f t="shared" si="68"/>
        <v>0</v>
      </c>
      <c r="AP186" s="1039">
        <f t="shared" si="69"/>
        <v>0</v>
      </c>
      <c r="AQ186" s="1040">
        <f>IF(AO186&gt;0,AS9,0)</f>
        <v>0</v>
      </c>
      <c r="AR186" s="1628" t="str">
        <f>IF(TRIM(AG186)="▼ recette suivante", AG186, IF(AQ186&gt;0, IF(AT9&lt;&gt;"", AT9&amp;"-ou.or.o ❾ + or - &gt;", ""), ""))</f>
        <v/>
      </c>
      <c r="AS186" s="1064"/>
      <c r="AT186" s="1064"/>
      <c r="AU186" s="1042">
        <f t="shared" si="70"/>
        <v>0</v>
      </c>
      <c r="AV186" s="1043">
        <f>IF(AK186,IF(OR(AU186="",N(AU186)&lt;=0.000000001),"",_xlfn.XLOOKUP(AJ186,BJ15:BJ62,BN15:BN62,_xlfn.XLOOKUP(AJ186,BK15:BK62,BN15:BN62,_xlfn.XLOOKUP(AJ186,BL15:BL62,BN15:BN62,"")))),0)</f>
        <v>0</v>
      </c>
      <c r="AW186" s="1065" cm="1">
        <f t="array" ref="AW186">IF(AK186&lt;&gt;1,0,IF(OR(AU186="",N(AU186)&lt;=0.000000001),"",IF(OR(AO186="",N(AO186)&lt;=0.000000001),0,IF(ISNUMBER(AU186),IFERROR(_xlfn.LET(_xlpm.ai_test,TRIM(AJ186),_xlpm.r,IFERROR(_xlfn.XLOOKUP(_xlpm.ai_test,BJ15:BJ62,ROW(BJ15:BJ62),0,1),IFERROR(_xlfn.XLOOKUP(_xlpm.ai_test,BK15:BK62,ROW(BK15:BK62),0,1),_xlfn.XLOOKUP(_xlpm.ai_test,BL15:BL62,ROW(BL15:BL62),0,1))),_xlpm.p,_xlpm.r-MIN(ROW(BJ15:BJ62))+1,_xlpm.f,INDEX(BM15:BM62,_xlpm.p),_xlpm.u,INDEX(BN15:BN62,_xlpm.p),_xlpm.s,INDEX(BP15:BP62,_xlpm.p),_xlpm.q,N(AU186)/_xlpm.f,IF(_xlpm.q&gt;=_xlpm.s,ROUND(_xlpm.q,1)&amp;" "&amp;_xlpm.ai_test&amp;" = "&amp;ROUND(_xlpm.q*_xlpm.f,1)&amp;" "&amp;_xlpm.u,ROUND(_xlpm.q,1)&amp;" "&amp;_xlpm.ai_test)),""),""))))</f>
        <v>0</v>
      </c>
      <c r="AX186" s="1055"/>
      <c r="AY186" s="1042">
        <f t="shared" si="71"/>
        <v>0</v>
      </c>
      <c r="AZ186" s="1043" t="str">
        <f t="shared" si="72"/>
        <v/>
      </c>
      <c r="BA186" s="1044">
        <f t="shared" si="77"/>
        <v>0</v>
      </c>
      <c r="BB186" s="1045" t="str">
        <f t="shared" si="73"/>
        <v/>
      </c>
      <c r="BC186" s="1046"/>
      <c r="BD186" s="1047">
        <f t="shared" si="78"/>
        <v>0</v>
      </c>
      <c r="BE186" s="1048" t="str">
        <f t="shared" si="74"/>
        <v/>
      </c>
      <c r="BF186" s="262" t="s">
        <v>22</v>
      </c>
      <c r="BG186" s="1027">
        <f t="shared" si="75"/>
        <v>0</v>
      </c>
      <c r="BH186" s="1028">
        <f t="shared" si="76"/>
        <v>0</v>
      </c>
      <c r="BI186"/>
      <c r="BR186"/>
      <c r="BS186"/>
      <c r="BT186"/>
      <c r="BU186"/>
      <c r="BV186"/>
      <c r="BW186"/>
      <c r="BX186" s="964" t="str">
        <f t="shared" si="61"/>
        <v>►</v>
      </c>
      <c r="BY186"/>
      <c r="BZ186"/>
      <c r="CA186"/>
      <c r="CB186"/>
      <c r="CC186"/>
      <c r="CD186" s="848"/>
      <c r="CE186"/>
      <c r="CF186"/>
      <c r="CG186"/>
      <c r="CH186"/>
      <c r="CI186"/>
      <c r="CJ186"/>
      <c r="CK186"/>
      <c r="CM186"/>
      <c r="CN186"/>
      <c r="CO186"/>
      <c r="CP186"/>
      <c r="CQ186"/>
      <c r="CR186"/>
      <c r="CS186"/>
      <c r="CU186"/>
      <c r="CV186"/>
      <c r="CW186"/>
      <c r="CX186"/>
      <c r="CY186"/>
      <c r="CZ186"/>
      <c r="DA186"/>
      <c r="DC186" s="3">
        <v>1</v>
      </c>
    </row>
    <row r="187" spans="1:107" s="701" customFormat="1" ht="21" customHeight="1">
      <c r="A187" s="941" t="s">
        <v>22</v>
      </c>
      <c r="B187" s="957" t="str">
        <f t="shared" si="60"/>
        <v>►</v>
      </c>
      <c r="C187" s="999" cm="1">
        <f t="array" ref="C187">SUMPRODUCT(LEN(D187:J187))</f>
        <v>0</v>
      </c>
      <c r="D187" s="201"/>
      <c r="E187" s="206"/>
      <c r="F187" s="206"/>
      <c r="G187" s="206"/>
      <c r="H187" s="206"/>
      <c r="I187" s="206"/>
      <c r="J187" s="207"/>
      <c r="K187" s="455" t="s">
        <v>22</v>
      </c>
      <c r="L187" s="115" t="s">
        <v>16</v>
      </c>
      <c r="M187" s="3141"/>
      <c r="N187" s="3142"/>
      <c r="O187" s="3141"/>
      <c r="P187" s="3143"/>
      <c r="Q187" s="3144"/>
      <c r="R187" s="3145"/>
      <c r="S187" s="3146"/>
      <c r="T187" s="3147"/>
      <c r="U187" s="3148"/>
      <c r="V187" s="3149"/>
      <c r="W187" s="2109"/>
      <c r="X187" s="3150"/>
      <c r="Y187" s="117"/>
      <c r="Z187" s="3151"/>
      <c r="AA187" s="3152"/>
      <c r="AB187" s="3153"/>
      <c r="AC187" s="3154"/>
      <c r="AD187" s="119"/>
      <c r="AE187" s="262" t="s">
        <v>22</v>
      </c>
      <c r="AF187" s="1035" t="str">
        <f t="shared" si="62"/>
        <v>►</v>
      </c>
      <c r="AG187" s="1036" t="str">
        <f t="shared" si="63"/>
        <v/>
      </c>
      <c r="AH187" s="1037" t="str">
        <f t="shared" si="64"/>
        <v/>
      </c>
      <c r="AI187" s="1036" t="str">
        <f t="shared" si="65"/>
        <v/>
      </c>
      <c r="AJ187" s="1037" t="str">
        <f t="shared" si="66"/>
        <v/>
      </c>
      <c r="AK187" s="1037">
        <f>IF(AND(L187="A",COUNTIF(BJ15:BL62,TRIM(U187))&gt;0),1,0)</f>
        <v>0</v>
      </c>
      <c r="AL187" s="1051" t="str" cm="1">
        <f t="array" ref="AL187">IF(AF187&lt;&gt;"A","",IFERROR((IFERROR(_xlfn.XLOOKUP(TRIM(SUBSTITUTE(U187,CHAR(160)," ")),BJ15:BJ62,BM15:BM62),IFERROR(_xlfn.XLOOKUP(TRIM(SUBSTITUTE(U187,CHAR(160)," ")),BK15:BK62,BM15:BM62),_xlfn.XLOOKUP(TRIM(SUBSTITUTE(U187,CHAR(160)," ")),BL15:BL62,BM15:BM62))))*T187*IF(ISBLANK(Q187),1,Q187)+IFERROR(_xlfn.XLOOKUP("RECHERCHEX",TRIM(L187:AD187),L187:AD187),0),0))</f>
        <v/>
      </c>
      <c r="AM187" s="1038">
        <f t="shared" si="67"/>
        <v>0</v>
      </c>
      <c r="AN187" s="1627" t="str">
        <f t="shared" si="79"/>
        <v/>
      </c>
      <c r="AO187" s="1039">
        <f t="shared" si="68"/>
        <v>0</v>
      </c>
      <c r="AP187" s="1039">
        <f t="shared" si="69"/>
        <v>0</v>
      </c>
      <c r="AQ187" s="1052">
        <f>IF(AO187&gt;0,AS9,0)</f>
        <v>0</v>
      </c>
      <c r="AR187" s="1626" t="str">
        <f>IF(TRIM(AG187)="▼ recette suivante", AG187, IF(AQ187&gt;0, IF(AT9&lt;&gt;"", AT9&amp;"-ou.or.o ❾ + or - &gt;", ""), ""))</f>
        <v/>
      </c>
      <c r="AS187" s="1064"/>
      <c r="AT187" s="1064"/>
      <c r="AU187" s="1053">
        <f t="shared" si="70"/>
        <v>0</v>
      </c>
      <c r="AV187" s="1054">
        <f>IF(AK187,IF(OR(AU187="",N(AU187)&lt;=0.000000001),"",_xlfn.XLOOKUP(AJ187,BJ15:BJ62,BN15:BN62,_xlfn.XLOOKUP(AJ187,BK15:BK62,BN15:BN62,_xlfn.XLOOKUP(AJ187,BL15:BL62,BN15:BN62,"")))),0)</f>
        <v>0</v>
      </c>
      <c r="AW187" s="1067" cm="1">
        <f t="array" ref="AW187">IF(AK187&lt;&gt;1,0,IF(OR(AU187="",N(AU187)&lt;=0.000000001),"",IF(OR(AO187="",N(AO187)&lt;=0.000000001),0,IF(ISNUMBER(AU187),IFERROR(_xlfn.LET(_xlpm.ai_test,TRIM(AJ187),_xlpm.r,IFERROR(_xlfn.XLOOKUP(_xlpm.ai_test,BJ15:BJ62,ROW(BJ15:BJ62),0,1),IFERROR(_xlfn.XLOOKUP(_xlpm.ai_test,BK15:BK62,ROW(BK15:BK62),0,1),_xlfn.XLOOKUP(_xlpm.ai_test,BL15:BL62,ROW(BL15:BL62),0,1))),_xlpm.p,_xlpm.r-MIN(ROW(BJ15:BJ62))+1,_xlpm.f,INDEX(BM15:BM62,_xlpm.p),_xlpm.u,INDEX(BN15:BN62,_xlpm.p),_xlpm.s,INDEX(BP15:BP62,_xlpm.p),_xlpm.q,N(AU187)/_xlpm.f,IF(_xlpm.q&gt;=_xlpm.s,ROUND(_xlpm.q,1)&amp;" "&amp;_xlpm.ai_test&amp;" = "&amp;ROUND(_xlpm.q*_xlpm.f,1)&amp;" "&amp;_xlpm.u,ROUND(_xlpm.q,1)&amp;" "&amp;_xlpm.ai_test)),""),""))))</f>
        <v>0</v>
      </c>
      <c r="AX187" s="1055"/>
      <c r="AY187" s="1053">
        <f t="shared" si="71"/>
        <v>0</v>
      </c>
      <c r="AZ187" s="1054" t="str">
        <f t="shared" si="72"/>
        <v/>
      </c>
      <c r="BA187" s="1056">
        <f t="shared" si="77"/>
        <v>0</v>
      </c>
      <c r="BB187" s="1057" t="str">
        <f t="shared" si="73"/>
        <v/>
      </c>
      <c r="BC187" s="1046"/>
      <c r="BD187" s="1058">
        <f t="shared" si="78"/>
        <v>0</v>
      </c>
      <c r="BE187" s="1048" t="str">
        <f t="shared" si="74"/>
        <v/>
      </c>
      <c r="BF187" s="262" t="s">
        <v>22</v>
      </c>
      <c r="BG187" s="1027">
        <f t="shared" si="75"/>
        <v>0</v>
      </c>
      <c r="BH187" s="1028">
        <f t="shared" si="76"/>
        <v>0</v>
      </c>
      <c r="BI187"/>
      <c r="BR187"/>
      <c r="BS187"/>
      <c r="BT187"/>
      <c r="BU187"/>
      <c r="BV187"/>
      <c r="BW187"/>
      <c r="BX187" s="964" t="str">
        <f t="shared" si="61"/>
        <v>►</v>
      </c>
      <c r="BY187"/>
      <c r="BZ187"/>
      <c r="CA187"/>
      <c r="CB187"/>
      <c r="CC187"/>
      <c r="CD187" s="848"/>
      <c r="CE187"/>
      <c r="CF187"/>
      <c r="CG187"/>
      <c r="CH187"/>
      <c r="CI187"/>
      <c r="CJ187"/>
      <c r="CK187"/>
      <c r="CM187"/>
      <c r="CN187"/>
      <c r="CO187"/>
      <c r="CP187"/>
      <c r="CQ187"/>
      <c r="CR187"/>
      <c r="CS187"/>
      <c r="CU187"/>
      <c r="CV187"/>
      <c r="CW187"/>
      <c r="CX187"/>
      <c r="CY187"/>
      <c r="CZ187"/>
      <c r="DA187"/>
      <c r="DC187" s="3">
        <v>1</v>
      </c>
    </row>
    <row r="188" spans="1:107" s="701" customFormat="1" ht="21" customHeight="1">
      <c r="A188" s="941" t="s">
        <v>22</v>
      </c>
      <c r="B188" s="957" t="str">
        <f t="shared" si="60"/>
        <v>►</v>
      </c>
      <c r="C188" s="999" cm="1">
        <f t="array" ref="C188">SUMPRODUCT(LEN(D188:J188))</f>
        <v>0</v>
      </c>
      <c r="D188" s="201"/>
      <c r="E188" s="206"/>
      <c r="F188" s="206"/>
      <c r="G188" s="206"/>
      <c r="H188" s="206"/>
      <c r="I188" s="206"/>
      <c r="J188" s="207"/>
      <c r="K188" s="455" t="s">
        <v>22</v>
      </c>
      <c r="L188" s="115" t="s">
        <v>16</v>
      </c>
      <c r="M188" s="3141"/>
      <c r="N188" s="3142"/>
      <c r="O188" s="3141"/>
      <c r="P188" s="3143"/>
      <c r="Q188" s="3144"/>
      <c r="R188" s="3145"/>
      <c r="S188" s="3146"/>
      <c r="T188" s="3147"/>
      <c r="U188" s="3148"/>
      <c r="V188" s="3149"/>
      <c r="W188" s="2109"/>
      <c r="X188" s="3150"/>
      <c r="Y188" s="117"/>
      <c r="Z188" s="3151"/>
      <c r="AA188" s="3152"/>
      <c r="AB188" s="3153"/>
      <c r="AC188" s="3154"/>
      <c r="AD188" s="119"/>
      <c r="AE188" s="262" t="s">
        <v>22</v>
      </c>
      <c r="AF188" s="1035" t="str">
        <f t="shared" si="62"/>
        <v>►</v>
      </c>
      <c r="AG188" s="1036" t="str">
        <f t="shared" si="63"/>
        <v/>
      </c>
      <c r="AH188" s="1037" t="str">
        <f t="shared" si="64"/>
        <v/>
      </c>
      <c r="AI188" s="1036" t="str">
        <f t="shared" si="65"/>
        <v/>
      </c>
      <c r="AJ188" s="1037" t="str">
        <f t="shared" si="66"/>
        <v/>
      </c>
      <c r="AK188" s="1037">
        <f>IF(AND(L188="A",COUNTIF(BJ15:BL62,TRIM(U188))&gt;0),1,0)</f>
        <v>0</v>
      </c>
      <c r="AL188" s="1051" t="str" cm="1">
        <f t="array" ref="AL188">IF(AF188&lt;&gt;"A","",IFERROR((IFERROR(_xlfn.XLOOKUP(TRIM(SUBSTITUTE(U188,CHAR(160)," ")),BJ15:BJ62,BM15:BM62),IFERROR(_xlfn.XLOOKUP(TRIM(SUBSTITUTE(U188,CHAR(160)," ")),BK15:BK62,BM15:BM62),_xlfn.XLOOKUP(TRIM(SUBSTITUTE(U188,CHAR(160)," ")),BL15:BL62,BM15:BM62))))*T188*IF(ISBLANK(Q188),1,Q188)+IFERROR(_xlfn.XLOOKUP("RECHERCHEX",TRIM(L188:AD188),L188:AD188),0),0))</f>
        <v/>
      </c>
      <c r="AM188" s="1038">
        <f t="shared" si="67"/>
        <v>0</v>
      </c>
      <c r="AN188" s="1627" t="str">
        <f t="shared" si="79"/>
        <v/>
      </c>
      <c r="AO188" s="1039">
        <f t="shared" si="68"/>
        <v>0</v>
      </c>
      <c r="AP188" s="1039">
        <f t="shared" si="69"/>
        <v>0</v>
      </c>
      <c r="AQ188" s="1040">
        <f>IF(AO188&gt;0,AS9,0)</f>
        <v>0</v>
      </c>
      <c r="AR188" s="1628" t="str">
        <f>IF(TRIM(AG188)="▼ recette suivante", AG188, IF(AQ188&gt;0, IF(AT9&lt;&gt;"", AT9&amp;"-ou.or.o ❾ + or - &gt;", ""), ""))</f>
        <v/>
      </c>
      <c r="AS188" s="1064"/>
      <c r="AT188" s="1064"/>
      <c r="AU188" s="1042">
        <f t="shared" si="70"/>
        <v>0</v>
      </c>
      <c r="AV188" s="1043">
        <f>IF(AK188,IF(OR(AU188="",N(AU188)&lt;=0.000000001),"",_xlfn.XLOOKUP(AJ188,BJ15:BJ62,BN15:BN62,_xlfn.XLOOKUP(AJ188,BK15:BK62,BN15:BN62,_xlfn.XLOOKUP(AJ188,BL15:BL62,BN15:BN62,"")))),0)</f>
        <v>0</v>
      </c>
      <c r="AW188" s="1065" cm="1">
        <f t="array" ref="AW188">IF(AK188&lt;&gt;1,0,IF(OR(AU188="",N(AU188)&lt;=0.000000001),"",IF(OR(AO188="",N(AO188)&lt;=0.000000001),0,IF(ISNUMBER(AU188),IFERROR(_xlfn.LET(_xlpm.ai_test,TRIM(AJ188),_xlpm.r,IFERROR(_xlfn.XLOOKUP(_xlpm.ai_test,BJ15:BJ62,ROW(BJ15:BJ62),0,1),IFERROR(_xlfn.XLOOKUP(_xlpm.ai_test,BK15:BK62,ROW(BK15:BK62),0,1),_xlfn.XLOOKUP(_xlpm.ai_test,BL15:BL62,ROW(BL15:BL62),0,1))),_xlpm.p,_xlpm.r-MIN(ROW(BJ15:BJ62))+1,_xlpm.f,INDEX(BM15:BM62,_xlpm.p),_xlpm.u,INDEX(BN15:BN62,_xlpm.p),_xlpm.s,INDEX(BP15:BP62,_xlpm.p),_xlpm.q,N(AU188)/_xlpm.f,IF(_xlpm.q&gt;=_xlpm.s,ROUND(_xlpm.q,1)&amp;" "&amp;_xlpm.ai_test&amp;" = "&amp;ROUND(_xlpm.q*_xlpm.f,1)&amp;" "&amp;_xlpm.u,ROUND(_xlpm.q,1)&amp;" "&amp;_xlpm.ai_test)),""),""))))</f>
        <v>0</v>
      </c>
      <c r="AX188" s="1055"/>
      <c r="AY188" s="1042">
        <f t="shared" si="71"/>
        <v>0</v>
      </c>
      <c r="AZ188" s="1043" t="str">
        <f t="shared" si="72"/>
        <v/>
      </c>
      <c r="BA188" s="1044">
        <f t="shared" si="77"/>
        <v>0</v>
      </c>
      <c r="BB188" s="1045" t="str">
        <f t="shared" si="73"/>
        <v/>
      </c>
      <c r="BC188" s="1046"/>
      <c r="BD188" s="1047">
        <f t="shared" si="78"/>
        <v>0</v>
      </c>
      <c r="BE188" s="1048" t="str">
        <f t="shared" si="74"/>
        <v/>
      </c>
      <c r="BF188" s="262" t="s">
        <v>22</v>
      </c>
      <c r="BG188" s="1027">
        <f t="shared" si="75"/>
        <v>0</v>
      </c>
      <c r="BH188" s="1028">
        <f t="shared" si="76"/>
        <v>0</v>
      </c>
      <c r="BI188"/>
      <c r="BR188"/>
      <c r="BS188"/>
      <c r="BT188"/>
      <c r="BU188"/>
      <c r="BV188"/>
      <c r="BW188"/>
      <c r="BX188" s="964" t="str">
        <f t="shared" si="61"/>
        <v>►</v>
      </c>
      <c r="BY188"/>
      <c r="BZ188"/>
      <c r="CA188"/>
      <c r="CB188"/>
      <c r="CC188"/>
      <c r="CD188" s="848"/>
      <c r="CE188"/>
      <c r="CF188"/>
      <c r="CG188"/>
      <c r="CH188"/>
      <c r="CI188"/>
      <c r="CJ188"/>
      <c r="CK188"/>
      <c r="CM188"/>
      <c r="CN188"/>
      <c r="CO188"/>
      <c r="CP188"/>
      <c r="CQ188"/>
      <c r="CR188"/>
      <c r="CS188"/>
      <c r="CU188"/>
      <c r="CV188"/>
      <c r="CW188"/>
      <c r="CX188"/>
      <c r="CY188"/>
      <c r="CZ188"/>
      <c r="DA188"/>
      <c r="DC188" s="3">
        <v>1</v>
      </c>
    </row>
    <row r="189" spans="1:107" s="701" customFormat="1" ht="21" customHeight="1">
      <c r="A189" s="941" t="s">
        <v>22</v>
      </c>
      <c r="B189" s="957" t="str">
        <f t="shared" si="60"/>
        <v>►</v>
      </c>
      <c r="C189" s="999" cm="1">
        <f t="array" ref="C189">SUMPRODUCT(LEN(D189:J189))</f>
        <v>0</v>
      </c>
      <c r="D189" s="201"/>
      <c r="E189" s="206"/>
      <c r="F189" s="206"/>
      <c r="G189" s="206"/>
      <c r="H189" s="206"/>
      <c r="I189" s="206"/>
      <c r="J189" s="207"/>
      <c r="K189" s="455" t="s">
        <v>22</v>
      </c>
      <c r="L189" s="115" t="s">
        <v>16</v>
      </c>
      <c r="M189" s="3141"/>
      <c r="N189" s="3142"/>
      <c r="O189" s="3141"/>
      <c r="P189" s="3143"/>
      <c r="Q189" s="3144"/>
      <c r="R189" s="3145"/>
      <c r="S189" s="3146"/>
      <c r="T189" s="3147"/>
      <c r="U189" s="3148"/>
      <c r="V189" s="3149"/>
      <c r="W189" s="2109"/>
      <c r="X189" s="3150"/>
      <c r="Y189" s="117"/>
      <c r="Z189" s="3151"/>
      <c r="AA189" s="3152"/>
      <c r="AB189" s="3153"/>
      <c r="AC189" s="3154"/>
      <c r="AD189" s="119"/>
      <c r="AE189" s="262" t="s">
        <v>22</v>
      </c>
      <c r="AF189" s="1035" t="str">
        <f t="shared" si="62"/>
        <v>►</v>
      </c>
      <c r="AG189" s="1036" t="str">
        <f t="shared" si="63"/>
        <v/>
      </c>
      <c r="AH189" s="1037" t="str">
        <f t="shared" si="64"/>
        <v/>
      </c>
      <c r="AI189" s="1036" t="str">
        <f t="shared" si="65"/>
        <v/>
      </c>
      <c r="AJ189" s="1037" t="str">
        <f t="shared" si="66"/>
        <v/>
      </c>
      <c r="AK189" s="1037">
        <f>IF(AND(L189="A",COUNTIF(BJ15:BL62,TRIM(U189))&gt;0),1,0)</f>
        <v>0</v>
      </c>
      <c r="AL189" s="1051" t="str" cm="1">
        <f t="array" ref="AL189">IF(AF189&lt;&gt;"A","",IFERROR((IFERROR(_xlfn.XLOOKUP(TRIM(SUBSTITUTE(U189,CHAR(160)," ")),BJ15:BJ62,BM15:BM62),IFERROR(_xlfn.XLOOKUP(TRIM(SUBSTITUTE(U189,CHAR(160)," ")),BK15:BK62,BM15:BM62),_xlfn.XLOOKUP(TRIM(SUBSTITUTE(U189,CHAR(160)," ")),BL15:BL62,BM15:BM62))))*T189*IF(ISBLANK(Q189),1,Q189)+IFERROR(_xlfn.XLOOKUP("RECHERCHEX",TRIM(L189:AD189),L189:AD189),0),0))</f>
        <v/>
      </c>
      <c r="AM189" s="1038">
        <f t="shared" si="67"/>
        <v>0</v>
      </c>
      <c r="AN189" s="1627" t="str">
        <f t="shared" si="79"/>
        <v/>
      </c>
      <c r="AO189" s="1039">
        <f t="shared" si="68"/>
        <v>0</v>
      </c>
      <c r="AP189" s="1039">
        <f t="shared" si="69"/>
        <v>0</v>
      </c>
      <c r="AQ189" s="1052">
        <f>IF(AO189&gt;0,AS9,0)</f>
        <v>0</v>
      </c>
      <c r="AR189" s="1626" t="str">
        <f>IF(TRIM(AG189)="▼ recette suivante", AG189, IF(AQ189&gt;0, IF(AT9&lt;&gt;"", AT9&amp;"-ou.or.o ❾ + or - &gt;", ""), ""))</f>
        <v/>
      </c>
      <c r="AS189" s="1064"/>
      <c r="AT189" s="1064"/>
      <c r="AU189" s="1053">
        <f t="shared" si="70"/>
        <v>0</v>
      </c>
      <c r="AV189" s="1054">
        <f>IF(AK189,IF(OR(AU189="",N(AU189)&lt;=0.000000001),"",_xlfn.XLOOKUP(AJ189,BJ15:BJ62,BN15:BN62,_xlfn.XLOOKUP(AJ189,BK15:BK62,BN15:BN62,_xlfn.XLOOKUP(AJ189,BL15:BL62,BN15:BN62,"")))),0)</f>
        <v>0</v>
      </c>
      <c r="AW189" s="1067" cm="1">
        <f t="array" ref="AW189">IF(AK189&lt;&gt;1,0,IF(OR(AU189="",N(AU189)&lt;=0.000000001),"",IF(OR(AO189="",N(AO189)&lt;=0.000000001),0,IF(ISNUMBER(AU189),IFERROR(_xlfn.LET(_xlpm.ai_test,TRIM(AJ189),_xlpm.r,IFERROR(_xlfn.XLOOKUP(_xlpm.ai_test,BJ15:BJ62,ROW(BJ15:BJ62),0,1),IFERROR(_xlfn.XLOOKUP(_xlpm.ai_test,BK15:BK62,ROW(BK15:BK62),0,1),_xlfn.XLOOKUP(_xlpm.ai_test,BL15:BL62,ROW(BL15:BL62),0,1))),_xlpm.p,_xlpm.r-MIN(ROW(BJ15:BJ62))+1,_xlpm.f,INDEX(BM15:BM62,_xlpm.p),_xlpm.u,INDEX(BN15:BN62,_xlpm.p),_xlpm.s,INDEX(BP15:BP62,_xlpm.p),_xlpm.q,N(AU189)/_xlpm.f,IF(_xlpm.q&gt;=_xlpm.s,ROUND(_xlpm.q,1)&amp;" "&amp;_xlpm.ai_test&amp;" = "&amp;ROUND(_xlpm.q*_xlpm.f,1)&amp;" "&amp;_xlpm.u,ROUND(_xlpm.q,1)&amp;" "&amp;_xlpm.ai_test)),""),""))))</f>
        <v>0</v>
      </c>
      <c r="AX189" s="1055"/>
      <c r="AY189" s="1053">
        <f t="shared" si="71"/>
        <v>0</v>
      </c>
      <c r="AZ189" s="1054" t="str">
        <f t="shared" si="72"/>
        <v/>
      </c>
      <c r="BA189" s="1056">
        <f t="shared" si="77"/>
        <v>0</v>
      </c>
      <c r="BB189" s="1057" t="str">
        <f t="shared" si="73"/>
        <v/>
      </c>
      <c r="BC189" s="1046"/>
      <c r="BD189" s="1058">
        <f t="shared" si="78"/>
        <v>0</v>
      </c>
      <c r="BE189" s="1048" t="str">
        <f t="shared" si="74"/>
        <v/>
      </c>
      <c r="BF189" s="262" t="s">
        <v>22</v>
      </c>
      <c r="BG189" s="1027">
        <f t="shared" si="75"/>
        <v>0</v>
      </c>
      <c r="BH189" s="1028">
        <f t="shared" si="76"/>
        <v>0</v>
      </c>
      <c r="BI189"/>
      <c r="BR189"/>
      <c r="BS189"/>
      <c r="BT189"/>
      <c r="BU189"/>
      <c r="BV189"/>
      <c r="BW189"/>
      <c r="BX189" s="964" t="str">
        <f t="shared" si="61"/>
        <v>►</v>
      </c>
      <c r="BY189"/>
      <c r="BZ189"/>
      <c r="CA189"/>
      <c r="CB189"/>
      <c r="CC189"/>
      <c r="CD189" s="848"/>
      <c r="CE189"/>
      <c r="CF189"/>
      <c r="CG189"/>
      <c r="CH189"/>
      <c r="CI189"/>
      <c r="CJ189"/>
      <c r="CK189"/>
      <c r="CM189"/>
      <c r="CN189"/>
      <c r="CO189"/>
      <c r="CP189"/>
      <c r="CQ189"/>
      <c r="CR189"/>
      <c r="CS189"/>
      <c r="CU189"/>
      <c r="CV189"/>
      <c r="CW189"/>
      <c r="CX189"/>
      <c r="CY189"/>
      <c r="CZ189"/>
      <c r="DA189"/>
      <c r="DC189" s="3">
        <v>1</v>
      </c>
    </row>
    <row r="190" spans="1:107" s="701" customFormat="1" ht="21" customHeight="1">
      <c r="A190" s="941" t="s">
        <v>22</v>
      </c>
      <c r="B190" s="957" t="str">
        <f t="shared" si="60"/>
        <v>►</v>
      </c>
      <c r="C190" s="999" cm="1">
        <f t="array" ref="C190">SUMPRODUCT(LEN(D190:J190))</f>
        <v>0</v>
      </c>
      <c r="D190" s="201"/>
      <c r="E190" s="206"/>
      <c r="F190" s="206"/>
      <c r="G190" s="206"/>
      <c r="H190" s="206"/>
      <c r="I190" s="206"/>
      <c r="J190" s="207"/>
      <c r="K190" s="455" t="s">
        <v>22</v>
      </c>
      <c r="L190" s="115" t="s">
        <v>16</v>
      </c>
      <c r="M190" s="3141"/>
      <c r="N190" s="3142"/>
      <c r="O190" s="3141"/>
      <c r="P190" s="3143"/>
      <c r="Q190" s="3144"/>
      <c r="R190" s="3145"/>
      <c r="S190" s="3146"/>
      <c r="T190" s="3147"/>
      <c r="U190" s="3148"/>
      <c r="V190" s="3149"/>
      <c r="W190" s="2109"/>
      <c r="X190" s="3150"/>
      <c r="Y190" s="117"/>
      <c r="Z190" s="3151"/>
      <c r="AA190" s="3152"/>
      <c r="AB190" s="3153"/>
      <c r="AC190" s="3154"/>
      <c r="AD190" s="119"/>
      <c r="AE190" s="262" t="s">
        <v>22</v>
      </c>
      <c r="AF190" s="1035" t="str">
        <f t="shared" si="62"/>
        <v>►</v>
      </c>
      <c r="AG190" s="1036" t="str">
        <f t="shared" si="63"/>
        <v/>
      </c>
      <c r="AH190" s="1037" t="str">
        <f t="shared" si="64"/>
        <v/>
      </c>
      <c r="AI190" s="1036" t="str">
        <f t="shared" si="65"/>
        <v/>
      </c>
      <c r="AJ190" s="1037" t="str">
        <f t="shared" si="66"/>
        <v/>
      </c>
      <c r="AK190" s="1037">
        <f>IF(AND(L190="A",COUNTIF(BJ15:BL62,TRIM(U190))&gt;0),1,0)</f>
        <v>0</v>
      </c>
      <c r="AL190" s="1051" t="str" cm="1">
        <f t="array" ref="AL190">IF(AF190&lt;&gt;"A","",IFERROR((IFERROR(_xlfn.XLOOKUP(TRIM(SUBSTITUTE(U190,CHAR(160)," ")),BJ15:BJ62,BM15:BM62),IFERROR(_xlfn.XLOOKUP(TRIM(SUBSTITUTE(U190,CHAR(160)," ")),BK15:BK62,BM15:BM62),_xlfn.XLOOKUP(TRIM(SUBSTITUTE(U190,CHAR(160)," ")),BL15:BL62,BM15:BM62))))*T190*IF(ISBLANK(Q190),1,Q190)+IFERROR(_xlfn.XLOOKUP("RECHERCHEX",TRIM(L190:AD190),L190:AD190),0),0))</f>
        <v/>
      </c>
      <c r="AM190" s="1038">
        <f t="shared" si="67"/>
        <v>0</v>
      </c>
      <c r="AN190" s="1627" t="str">
        <f t="shared" si="79"/>
        <v/>
      </c>
      <c r="AO190" s="1039">
        <f t="shared" si="68"/>
        <v>0</v>
      </c>
      <c r="AP190" s="1039">
        <f t="shared" si="69"/>
        <v>0</v>
      </c>
      <c r="AQ190" s="1040">
        <f>IF(AO190&gt;0,AS9,0)</f>
        <v>0</v>
      </c>
      <c r="AR190" s="1628" t="str">
        <f>IF(TRIM(AG190)="▼ recette suivante", AG190, IF(AQ190&gt;0, IF(AT9&lt;&gt;"", AT9&amp;"-ou.or.o ❾ + or - &gt;", ""), ""))</f>
        <v/>
      </c>
      <c r="AS190" s="1064"/>
      <c r="AT190" s="1064"/>
      <c r="AU190" s="1042">
        <f t="shared" si="70"/>
        <v>0</v>
      </c>
      <c r="AV190" s="1043">
        <f>IF(AK190,IF(OR(AU190="",N(AU190)&lt;=0.000000001),"",_xlfn.XLOOKUP(AJ190,BJ15:BJ62,BN15:BN62,_xlfn.XLOOKUP(AJ190,BK15:BK62,BN15:BN62,_xlfn.XLOOKUP(AJ190,BL15:BL62,BN15:BN62,"")))),0)</f>
        <v>0</v>
      </c>
      <c r="AW190" s="1065" cm="1">
        <f t="array" ref="AW190">IF(AK190&lt;&gt;1,0,IF(OR(AU190="",N(AU190)&lt;=0.000000001),"",IF(OR(AO190="",N(AO190)&lt;=0.000000001),0,IF(ISNUMBER(AU190),IFERROR(_xlfn.LET(_xlpm.ai_test,TRIM(AJ190),_xlpm.r,IFERROR(_xlfn.XLOOKUP(_xlpm.ai_test,BJ15:BJ62,ROW(BJ15:BJ62),0,1),IFERROR(_xlfn.XLOOKUP(_xlpm.ai_test,BK15:BK62,ROW(BK15:BK62),0,1),_xlfn.XLOOKUP(_xlpm.ai_test,BL15:BL62,ROW(BL15:BL62),0,1))),_xlpm.p,_xlpm.r-MIN(ROW(BJ15:BJ62))+1,_xlpm.f,INDEX(BM15:BM62,_xlpm.p),_xlpm.u,INDEX(BN15:BN62,_xlpm.p),_xlpm.s,INDEX(BP15:BP62,_xlpm.p),_xlpm.q,N(AU190)/_xlpm.f,IF(_xlpm.q&gt;=_xlpm.s,ROUND(_xlpm.q,1)&amp;" "&amp;_xlpm.ai_test&amp;" = "&amp;ROUND(_xlpm.q*_xlpm.f,1)&amp;" "&amp;_xlpm.u,ROUND(_xlpm.q,1)&amp;" "&amp;_xlpm.ai_test)),""),""))))</f>
        <v>0</v>
      </c>
      <c r="AX190" s="1055"/>
      <c r="AY190" s="1042">
        <f t="shared" si="71"/>
        <v>0</v>
      </c>
      <c r="AZ190" s="1043" t="str">
        <f t="shared" si="72"/>
        <v/>
      </c>
      <c r="BA190" s="1044">
        <f t="shared" si="77"/>
        <v>0</v>
      </c>
      <c r="BB190" s="1045" t="str">
        <f t="shared" si="73"/>
        <v/>
      </c>
      <c r="BC190" s="1046"/>
      <c r="BD190" s="1047">
        <f t="shared" si="78"/>
        <v>0</v>
      </c>
      <c r="BE190" s="1048" t="str">
        <f t="shared" si="74"/>
        <v/>
      </c>
      <c r="BF190" s="262" t="s">
        <v>22</v>
      </c>
      <c r="BG190" s="1027">
        <f t="shared" si="75"/>
        <v>0</v>
      </c>
      <c r="BH190" s="1028">
        <f t="shared" si="76"/>
        <v>0</v>
      </c>
      <c r="BI190"/>
      <c r="BR190"/>
      <c r="BS190"/>
      <c r="BT190"/>
      <c r="BU190"/>
      <c r="BV190"/>
      <c r="BW190"/>
      <c r="BX190" s="964" t="str">
        <f t="shared" si="61"/>
        <v>►</v>
      </c>
      <c r="BY190"/>
      <c r="BZ190"/>
      <c r="CA190"/>
      <c r="CB190"/>
      <c r="CC190"/>
      <c r="CD190" s="848"/>
      <c r="CE190"/>
      <c r="CF190"/>
      <c r="CG190"/>
      <c r="CH190"/>
      <c r="CI190"/>
      <c r="CJ190"/>
      <c r="CK190"/>
      <c r="CM190"/>
      <c r="CN190"/>
      <c r="CO190"/>
      <c r="CP190"/>
      <c r="CQ190"/>
      <c r="CR190"/>
      <c r="CS190"/>
      <c r="CU190"/>
      <c r="CV190"/>
      <c r="CW190"/>
      <c r="CX190"/>
      <c r="CY190"/>
      <c r="CZ190"/>
      <c r="DA190"/>
      <c r="DC190" s="3">
        <v>1</v>
      </c>
    </row>
    <row r="191" spans="1:107" s="701" customFormat="1" ht="21" customHeight="1">
      <c r="A191" s="941" t="s">
        <v>22</v>
      </c>
      <c r="B191" s="957" t="str">
        <f t="shared" si="60"/>
        <v>►</v>
      </c>
      <c r="C191" s="999" cm="1">
        <f t="array" ref="C191">SUMPRODUCT(LEN(D191:J191))</f>
        <v>0</v>
      </c>
      <c r="D191" s="201"/>
      <c r="E191" s="206"/>
      <c r="F191" s="206"/>
      <c r="G191" s="206"/>
      <c r="H191" s="206"/>
      <c r="I191" s="206"/>
      <c r="J191" s="207"/>
      <c r="K191" s="455"/>
      <c r="L191" s="115" t="s">
        <v>16</v>
      </c>
      <c r="M191" s="3141"/>
      <c r="N191" s="3142"/>
      <c r="O191" s="3141"/>
      <c r="P191" s="3143"/>
      <c r="Q191" s="3144"/>
      <c r="R191" s="3145"/>
      <c r="S191" s="3146"/>
      <c r="T191" s="3147"/>
      <c r="U191" s="3148"/>
      <c r="V191" s="3149"/>
      <c r="W191" s="2109"/>
      <c r="X191" s="3150"/>
      <c r="Y191" s="117"/>
      <c r="Z191" s="3151"/>
      <c r="AA191" s="3152"/>
      <c r="AB191" s="3153"/>
      <c r="AC191" s="3154"/>
      <c r="AD191" s="119"/>
      <c r="AE191" s="262" t="s">
        <v>22</v>
      </c>
      <c r="AF191" s="1035" t="str">
        <f t="shared" si="62"/>
        <v>►</v>
      </c>
      <c r="AG191" s="1036" t="str">
        <f t="shared" si="63"/>
        <v/>
      </c>
      <c r="AH191" s="1037" t="str">
        <f t="shared" si="64"/>
        <v/>
      </c>
      <c r="AI191" s="1036" t="str">
        <f t="shared" si="65"/>
        <v/>
      </c>
      <c r="AJ191" s="1037" t="str">
        <f t="shared" si="66"/>
        <v/>
      </c>
      <c r="AK191" s="1037">
        <f>IF(AND(L191="A",COUNTIF(BJ15:BL62,TRIM(U191))&gt;0),1,0)</f>
        <v>0</v>
      </c>
      <c r="AL191" s="1051" t="str" cm="1">
        <f t="array" ref="AL191">IF(AF191&lt;&gt;"A","",IFERROR((IFERROR(_xlfn.XLOOKUP(TRIM(SUBSTITUTE(U191,CHAR(160)," ")),BJ15:BJ62,BM15:BM62),IFERROR(_xlfn.XLOOKUP(TRIM(SUBSTITUTE(U191,CHAR(160)," ")),BK15:BK62,BM15:BM62),_xlfn.XLOOKUP(TRIM(SUBSTITUTE(U191,CHAR(160)," ")),BL15:BL62,BM15:BM62))))*T191*IF(ISBLANK(Q191),1,Q191)+IFERROR(_xlfn.XLOOKUP("RECHERCHEX",TRIM(L191:AD191),L191:AD191),0),0))</f>
        <v/>
      </c>
      <c r="AM191" s="1038">
        <f t="shared" si="67"/>
        <v>0</v>
      </c>
      <c r="AN191" s="1627" t="str">
        <f t="shared" si="79"/>
        <v/>
      </c>
      <c r="AO191" s="1039">
        <f t="shared" si="68"/>
        <v>0</v>
      </c>
      <c r="AP191" s="1039">
        <f t="shared" si="69"/>
        <v>0</v>
      </c>
      <c r="AQ191" s="1052">
        <f>IF(AO191&gt;0,AS9,0)</f>
        <v>0</v>
      </c>
      <c r="AR191" s="1626" t="str">
        <f>IF(TRIM(AG191)="▼ recette suivante", AG191, IF(AQ191&gt;0, IF(AT9&lt;&gt;"", AT9&amp;"-ou.or.o ❾ + or - &gt;", ""), ""))</f>
        <v/>
      </c>
      <c r="AS191" s="1064"/>
      <c r="AT191" s="1064"/>
      <c r="AU191" s="1053">
        <f t="shared" si="70"/>
        <v>0</v>
      </c>
      <c r="AV191" s="1054">
        <f>IF(AK191,IF(OR(AU191="",N(AU191)&lt;=0.000000001),"",_xlfn.XLOOKUP(AJ191,BJ15:BJ62,BN15:BN62,_xlfn.XLOOKUP(AJ191,BK15:BK62,BN15:BN62,_xlfn.XLOOKUP(AJ191,BL15:BL62,BN15:BN62,"")))),0)</f>
        <v>0</v>
      </c>
      <c r="AW191" s="1067" cm="1">
        <f t="array" ref="AW191">IF(AK191&lt;&gt;1,0,IF(OR(AU191="",N(AU191)&lt;=0.000000001),"",IF(OR(AO191="",N(AO191)&lt;=0.000000001),0,IF(ISNUMBER(AU191),IFERROR(_xlfn.LET(_xlpm.ai_test,TRIM(AJ191),_xlpm.r,IFERROR(_xlfn.XLOOKUP(_xlpm.ai_test,BJ15:BJ62,ROW(BJ15:BJ62),0,1),IFERROR(_xlfn.XLOOKUP(_xlpm.ai_test,BK15:BK62,ROW(BK15:BK62),0,1),_xlfn.XLOOKUP(_xlpm.ai_test,BL15:BL62,ROW(BL15:BL62),0,1))),_xlpm.p,_xlpm.r-MIN(ROW(BJ15:BJ62))+1,_xlpm.f,INDEX(BM15:BM62,_xlpm.p),_xlpm.u,INDEX(BN15:BN62,_xlpm.p),_xlpm.s,INDEX(BP15:BP62,_xlpm.p),_xlpm.q,N(AU191)/_xlpm.f,IF(_xlpm.q&gt;=_xlpm.s,ROUND(_xlpm.q,1)&amp;" "&amp;_xlpm.ai_test&amp;" = "&amp;ROUND(_xlpm.q*_xlpm.f,1)&amp;" "&amp;_xlpm.u,ROUND(_xlpm.q,1)&amp;" "&amp;_xlpm.ai_test)),""),""))))</f>
        <v>0</v>
      </c>
      <c r="AX191" s="1055"/>
      <c r="AY191" s="1053">
        <f t="shared" si="71"/>
        <v>0</v>
      </c>
      <c r="AZ191" s="1054" t="str">
        <f t="shared" si="72"/>
        <v/>
      </c>
      <c r="BA191" s="1056">
        <f t="shared" si="77"/>
        <v>0</v>
      </c>
      <c r="BB191" s="1057" t="str">
        <f t="shared" si="73"/>
        <v/>
      </c>
      <c r="BC191" s="1046"/>
      <c r="BD191" s="1058">
        <f t="shared" si="78"/>
        <v>0</v>
      </c>
      <c r="BE191" s="1048" t="str">
        <f t="shared" si="74"/>
        <v/>
      </c>
      <c r="BF191" s="262" t="s">
        <v>22</v>
      </c>
      <c r="BG191" s="1027">
        <f t="shared" si="75"/>
        <v>0</v>
      </c>
      <c r="BH191" s="1028">
        <f t="shared" si="76"/>
        <v>0</v>
      </c>
      <c r="BI191"/>
      <c r="BR191"/>
      <c r="BS191"/>
      <c r="BT191"/>
      <c r="BU191"/>
      <c r="BV191"/>
      <c r="BW191"/>
      <c r="BX191" s="964" t="str">
        <f t="shared" si="61"/>
        <v>►</v>
      </c>
      <c r="BY191"/>
      <c r="BZ191"/>
      <c r="CA191"/>
      <c r="CB191"/>
      <c r="CC191"/>
      <c r="CD191" s="848"/>
      <c r="CE191"/>
      <c r="CF191"/>
      <c r="CG191"/>
      <c r="CH191"/>
      <c r="CI191"/>
      <c r="CJ191"/>
      <c r="CK191"/>
      <c r="CM191"/>
      <c r="CN191"/>
      <c r="CO191"/>
      <c r="CP191"/>
      <c r="CQ191"/>
      <c r="CR191"/>
      <c r="CS191"/>
      <c r="CU191"/>
      <c r="CV191"/>
      <c r="CW191"/>
      <c r="CX191"/>
      <c r="CY191"/>
      <c r="CZ191"/>
      <c r="DA191"/>
      <c r="DC191" s="3">
        <v>1</v>
      </c>
    </row>
    <row r="192" spans="1:107" s="701" customFormat="1" ht="21" customHeight="1">
      <c r="A192" s="941" t="s">
        <v>22</v>
      </c>
      <c r="B192" s="957" t="str">
        <f t="shared" si="60"/>
        <v>►</v>
      </c>
      <c r="C192" s="999" cm="1">
        <f t="array" ref="C192">SUMPRODUCT(LEN(D192:J192))</f>
        <v>0</v>
      </c>
      <c r="D192" s="201"/>
      <c r="E192" s="206"/>
      <c r="F192" s="206"/>
      <c r="G192" s="206"/>
      <c r="H192" s="206"/>
      <c r="I192" s="206"/>
      <c r="J192" s="207"/>
      <c r="K192" s="455"/>
      <c r="L192" s="115" t="s">
        <v>16</v>
      </c>
      <c r="M192" s="3141"/>
      <c r="N192" s="3142"/>
      <c r="O192" s="3141"/>
      <c r="P192" s="3143"/>
      <c r="Q192" s="3144"/>
      <c r="R192" s="3145"/>
      <c r="S192" s="3146"/>
      <c r="T192" s="3147"/>
      <c r="U192" s="3148"/>
      <c r="V192" s="3149"/>
      <c r="W192" s="2109"/>
      <c r="X192" s="3150"/>
      <c r="Y192" s="117"/>
      <c r="Z192" s="3151"/>
      <c r="AA192" s="3152"/>
      <c r="AB192" s="3153"/>
      <c r="AC192" s="3154"/>
      <c r="AD192" s="119"/>
      <c r="AE192" s="262" t="s">
        <v>22</v>
      </c>
      <c r="AF192" s="1035" t="str">
        <f t="shared" si="62"/>
        <v>►</v>
      </c>
      <c r="AG192" s="1036" t="str">
        <f t="shared" si="63"/>
        <v/>
      </c>
      <c r="AH192" s="1037" t="str">
        <f t="shared" si="64"/>
        <v/>
      </c>
      <c r="AI192" s="1036" t="str">
        <f t="shared" si="65"/>
        <v/>
      </c>
      <c r="AJ192" s="1037" t="str">
        <f t="shared" si="66"/>
        <v/>
      </c>
      <c r="AK192" s="1037">
        <f>IF(AND(L192="A",COUNTIF(BJ15:BL62,TRIM(U192))&gt;0),1,0)</f>
        <v>0</v>
      </c>
      <c r="AL192" s="1051" t="str" cm="1">
        <f t="array" ref="AL192">IF(AF192&lt;&gt;"A","",IFERROR((IFERROR(_xlfn.XLOOKUP(TRIM(SUBSTITUTE(U192,CHAR(160)," ")),BJ15:BJ62,BM15:BM62),IFERROR(_xlfn.XLOOKUP(TRIM(SUBSTITUTE(U192,CHAR(160)," ")),BK15:BK62,BM15:BM62),_xlfn.XLOOKUP(TRIM(SUBSTITUTE(U192,CHAR(160)," ")),BL15:BL62,BM15:BM62))))*T192*IF(ISBLANK(Q192),1,Q192)+IFERROR(_xlfn.XLOOKUP("RECHERCHEX",TRIM(L192:AD192),L192:AD192),0),0))</f>
        <v/>
      </c>
      <c r="AM192" s="1038">
        <f t="shared" si="67"/>
        <v>0</v>
      </c>
      <c r="AN192" s="1627" t="str">
        <f t="shared" si="79"/>
        <v/>
      </c>
      <c r="AO192" s="1039">
        <f t="shared" si="68"/>
        <v>0</v>
      </c>
      <c r="AP192" s="1039">
        <f t="shared" si="69"/>
        <v>0</v>
      </c>
      <c r="AQ192" s="1040">
        <f>IF(AO192&gt;0,AS9,0)</f>
        <v>0</v>
      </c>
      <c r="AR192" s="1628" t="str">
        <f>IF(TRIM(AG192)="▼ recette suivante", AG192, IF(AQ192&gt;0, IF(AT9&lt;&gt;"", AT9&amp;"-ou.or.o ❾ + or - &gt;", ""), ""))</f>
        <v/>
      </c>
      <c r="AS192" s="1064"/>
      <c r="AT192" s="1064"/>
      <c r="AU192" s="1042">
        <f t="shared" si="70"/>
        <v>0</v>
      </c>
      <c r="AV192" s="1043">
        <f>IF(AK192,IF(OR(AU192="",N(AU192)&lt;=0.000000001),"",_xlfn.XLOOKUP(AJ192,BJ15:BJ62,BN15:BN62,_xlfn.XLOOKUP(AJ192,BK15:BK62,BN15:BN62,_xlfn.XLOOKUP(AJ192,BL15:BL62,BN15:BN62,"")))),0)</f>
        <v>0</v>
      </c>
      <c r="AW192" s="1065" cm="1">
        <f t="array" ref="AW192">IF(AK192&lt;&gt;1,0,IF(OR(AU192="",N(AU192)&lt;=0.000000001),"",IF(OR(AO192="",N(AO192)&lt;=0.000000001),0,IF(ISNUMBER(AU192),IFERROR(_xlfn.LET(_xlpm.ai_test,TRIM(AJ192),_xlpm.r,IFERROR(_xlfn.XLOOKUP(_xlpm.ai_test,BJ15:BJ62,ROW(BJ15:BJ62),0,1),IFERROR(_xlfn.XLOOKUP(_xlpm.ai_test,BK15:BK62,ROW(BK15:BK62),0,1),_xlfn.XLOOKUP(_xlpm.ai_test,BL15:BL62,ROW(BL15:BL62),0,1))),_xlpm.p,_xlpm.r-MIN(ROW(BJ15:BJ62))+1,_xlpm.f,INDEX(BM15:BM62,_xlpm.p),_xlpm.u,INDEX(BN15:BN62,_xlpm.p),_xlpm.s,INDEX(BP15:BP62,_xlpm.p),_xlpm.q,N(AU192)/_xlpm.f,IF(_xlpm.q&gt;=_xlpm.s,ROUND(_xlpm.q,1)&amp;" "&amp;_xlpm.ai_test&amp;" = "&amp;ROUND(_xlpm.q*_xlpm.f,1)&amp;" "&amp;_xlpm.u,ROUND(_xlpm.q,1)&amp;" "&amp;_xlpm.ai_test)),""),""))))</f>
        <v>0</v>
      </c>
      <c r="AX192" s="1055"/>
      <c r="AY192" s="1042">
        <f t="shared" si="71"/>
        <v>0</v>
      </c>
      <c r="AZ192" s="1043" t="str">
        <f t="shared" si="72"/>
        <v/>
      </c>
      <c r="BA192" s="1044">
        <f t="shared" si="77"/>
        <v>0</v>
      </c>
      <c r="BB192" s="1045" t="str">
        <f t="shared" si="73"/>
        <v/>
      </c>
      <c r="BC192" s="1046"/>
      <c r="BD192" s="1047">
        <f t="shared" si="78"/>
        <v>0</v>
      </c>
      <c r="BE192" s="1048" t="str">
        <f t="shared" si="74"/>
        <v/>
      </c>
      <c r="BF192" s="262" t="s">
        <v>22</v>
      </c>
      <c r="BG192" s="1027">
        <f t="shared" si="75"/>
        <v>0</v>
      </c>
      <c r="BH192" s="1028">
        <f t="shared" si="76"/>
        <v>0</v>
      </c>
      <c r="BI192"/>
      <c r="BR192"/>
      <c r="BS192"/>
      <c r="BT192"/>
      <c r="BU192"/>
      <c r="BV192"/>
      <c r="BW192"/>
      <c r="BX192" s="964" t="str">
        <f t="shared" si="61"/>
        <v>►</v>
      </c>
      <c r="BY192"/>
      <c r="BZ192"/>
      <c r="CA192"/>
      <c r="CB192"/>
      <c r="CC192"/>
      <c r="CD192" s="848"/>
      <c r="CE192"/>
      <c r="CF192"/>
      <c r="CG192"/>
      <c r="CH192"/>
      <c r="CI192"/>
      <c r="CJ192"/>
      <c r="CK192"/>
      <c r="CM192"/>
      <c r="CN192"/>
      <c r="CO192"/>
      <c r="CP192"/>
      <c r="CQ192"/>
      <c r="CR192"/>
      <c r="CS192"/>
      <c r="CU192"/>
      <c r="CV192"/>
      <c r="CW192"/>
      <c r="CX192"/>
      <c r="CY192"/>
      <c r="CZ192"/>
      <c r="DA192"/>
      <c r="DC192" s="3">
        <v>1</v>
      </c>
    </row>
    <row r="193" spans="1:107" s="701" customFormat="1" ht="21" customHeight="1">
      <c r="A193" s="941" t="s">
        <v>22</v>
      </c>
      <c r="B193" s="957" t="str">
        <f t="shared" si="60"/>
        <v>►</v>
      </c>
      <c r="C193" s="999" cm="1">
        <f t="array" ref="C193">SUMPRODUCT(LEN(D193:J193))</f>
        <v>0</v>
      </c>
      <c r="D193" s="201"/>
      <c r="E193" s="206"/>
      <c r="F193" s="206"/>
      <c r="G193" s="206"/>
      <c r="H193" s="206"/>
      <c r="I193" s="206"/>
      <c r="J193" s="207"/>
      <c r="K193" s="455"/>
      <c r="L193" s="115" t="s">
        <v>16</v>
      </c>
      <c r="M193" s="3141"/>
      <c r="N193" s="3142"/>
      <c r="O193" s="3141"/>
      <c r="P193" s="3143"/>
      <c r="Q193" s="3144"/>
      <c r="R193" s="3145"/>
      <c r="S193" s="3146"/>
      <c r="T193" s="3147"/>
      <c r="U193" s="3148"/>
      <c r="V193" s="3149"/>
      <c r="W193" s="2109"/>
      <c r="X193" s="3150"/>
      <c r="Y193" s="117"/>
      <c r="Z193" s="3151"/>
      <c r="AA193" s="3152"/>
      <c r="AB193" s="3153"/>
      <c r="AC193" s="3154"/>
      <c r="AD193" s="119"/>
      <c r="AE193" s="262" t="s">
        <v>22</v>
      </c>
      <c r="AF193" s="1035" t="str">
        <f t="shared" si="62"/>
        <v>►</v>
      </c>
      <c r="AG193" s="1036" t="str">
        <f t="shared" si="63"/>
        <v/>
      </c>
      <c r="AH193" s="1037" t="str">
        <f t="shared" si="64"/>
        <v/>
      </c>
      <c r="AI193" s="1036" t="str">
        <f t="shared" si="65"/>
        <v/>
      </c>
      <c r="AJ193" s="1037" t="str">
        <f t="shared" si="66"/>
        <v/>
      </c>
      <c r="AK193" s="1037">
        <f>IF(AND(L193="A",COUNTIF(BJ15:BL62,TRIM(U193))&gt;0),1,0)</f>
        <v>0</v>
      </c>
      <c r="AL193" s="1051" t="str" cm="1">
        <f t="array" ref="AL193">IF(AF193&lt;&gt;"A","",IFERROR((IFERROR(_xlfn.XLOOKUP(TRIM(SUBSTITUTE(U193,CHAR(160)," ")),BJ15:BJ62,BM15:BM62),IFERROR(_xlfn.XLOOKUP(TRIM(SUBSTITUTE(U193,CHAR(160)," ")),BK15:BK62,BM15:BM62),_xlfn.XLOOKUP(TRIM(SUBSTITUTE(U193,CHAR(160)," ")),BL15:BL62,BM15:BM62))))*T193*IF(ISBLANK(Q193),1,Q193)+IFERROR(_xlfn.XLOOKUP("RECHERCHEX",TRIM(L193:AD193),L193:AD193),0),0))</f>
        <v/>
      </c>
      <c r="AM193" s="1038">
        <f t="shared" si="67"/>
        <v>0</v>
      </c>
      <c r="AN193" s="1627" t="str">
        <f t="shared" si="79"/>
        <v/>
      </c>
      <c r="AO193" s="1039">
        <f t="shared" si="68"/>
        <v>0</v>
      </c>
      <c r="AP193" s="1039">
        <f t="shared" si="69"/>
        <v>0</v>
      </c>
      <c r="AQ193" s="1052">
        <f>IF(AO193&gt;0,AS9,0)</f>
        <v>0</v>
      </c>
      <c r="AR193" s="1626" t="str">
        <f>IF(TRIM(AG193)="▼ recette suivante", AG193, IF(AQ193&gt;0, IF(AT9&lt;&gt;"", AT9&amp;"-ou.or.o ❾ + or - &gt;", ""), ""))</f>
        <v/>
      </c>
      <c r="AS193" s="1064"/>
      <c r="AT193" s="1064"/>
      <c r="AU193" s="1053">
        <f t="shared" si="70"/>
        <v>0</v>
      </c>
      <c r="AV193" s="1054">
        <f>IF(AK193,IF(OR(AU193="",N(AU193)&lt;=0.000000001),"",_xlfn.XLOOKUP(AJ193,BJ15:BJ62,BN15:BN62,_xlfn.XLOOKUP(AJ193,BK15:BK62,BN15:BN62,_xlfn.XLOOKUP(AJ193,BL15:BL62,BN15:BN62,"")))),0)</f>
        <v>0</v>
      </c>
      <c r="AW193" s="1067" cm="1">
        <f t="array" ref="AW193">IF(AK193&lt;&gt;1,0,IF(OR(AU193="",N(AU193)&lt;=0.000000001),"",IF(OR(AO193="",N(AO193)&lt;=0.000000001),0,IF(ISNUMBER(AU193),IFERROR(_xlfn.LET(_xlpm.ai_test,TRIM(AJ193),_xlpm.r,IFERROR(_xlfn.XLOOKUP(_xlpm.ai_test,BJ15:BJ62,ROW(BJ15:BJ62),0,1),IFERROR(_xlfn.XLOOKUP(_xlpm.ai_test,BK15:BK62,ROW(BK15:BK62),0,1),_xlfn.XLOOKUP(_xlpm.ai_test,BL15:BL62,ROW(BL15:BL62),0,1))),_xlpm.p,_xlpm.r-MIN(ROW(BJ15:BJ62))+1,_xlpm.f,INDEX(BM15:BM62,_xlpm.p),_xlpm.u,INDEX(BN15:BN62,_xlpm.p),_xlpm.s,INDEX(BP15:BP62,_xlpm.p),_xlpm.q,N(AU193)/_xlpm.f,IF(_xlpm.q&gt;=_xlpm.s,ROUND(_xlpm.q,1)&amp;" "&amp;_xlpm.ai_test&amp;" = "&amp;ROUND(_xlpm.q*_xlpm.f,1)&amp;" "&amp;_xlpm.u,ROUND(_xlpm.q,1)&amp;" "&amp;_xlpm.ai_test)),""),""))))</f>
        <v>0</v>
      </c>
      <c r="AX193" s="1055"/>
      <c r="AY193" s="1053">
        <f t="shared" si="71"/>
        <v>0</v>
      </c>
      <c r="AZ193" s="1054" t="str">
        <f t="shared" si="72"/>
        <v/>
      </c>
      <c r="BA193" s="1056">
        <f t="shared" si="77"/>
        <v>0</v>
      </c>
      <c r="BB193" s="1057" t="str">
        <f t="shared" si="73"/>
        <v/>
      </c>
      <c r="BC193" s="1046"/>
      <c r="BD193" s="1058">
        <f t="shared" si="78"/>
        <v>0</v>
      </c>
      <c r="BE193" s="1048" t="str">
        <f t="shared" si="74"/>
        <v/>
      </c>
      <c r="BF193" s="262" t="s">
        <v>22</v>
      </c>
      <c r="BG193" s="1027">
        <f t="shared" si="75"/>
        <v>0</v>
      </c>
      <c r="BH193" s="1028">
        <f t="shared" si="76"/>
        <v>0</v>
      </c>
      <c r="BI193"/>
      <c r="BR193"/>
      <c r="BS193"/>
      <c r="BT193"/>
      <c r="BU193"/>
      <c r="BV193"/>
      <c r="BW193"/>
      <c r="BX193" s="964" t="str">
        <f t="shared" si="61"/>
        <v>►</v>
      </c>
      <c r="BY193"/>
      <c r="BZ193"/>
      <c r="CA193"/>
      <c r="CB193"/>
      <c r="CC193"/>
      <c r="CD193" s="848"/>
      <c r="CE193"/>
      <c r="CF193"/>
      <c r="CG193"/>
      <c r="CH193"/>
      <c r="CI193"/>
      <c r="CJ193"/>
      <c r="CK193"/>
      <c r="CM193"/>
      <c r="CN193"/>
      <c r="CO193"/>
      <c r="CP193"/>
      <c r="CQ193"/>
      <c r="CR193"/>
      <c r="CS193"/>
      <c r="CU193"/>
      <c r="CV193"/>
      <c r="CW193"/>
      <c r="CX193"/>
      <c r="CY193"/>
      <c r="CZ193"/>
      <c r="DA193"/>
      <c r="DC193" s="3">
        <v>1</v>
      </c>
    </row>
    <row r="194" spans="1:107" s="701" customFormat="1" ht="21" customHeight="1">
      <c r="A194" s="941" t="s">
        <v>22</v>
      </c>
      <c r="B194" s="957" t="str">
        <f t="shared" si="60"/>
        <v>►</v>
      </c>
      <c r="C194" s="999" cm="1">
        <f t="array" ref="C194">SUMPRODUCT(LEN(D194:J194))</f>
        <v>0</v>
      </c>
      <c r="D194" s="201"/>
      <c r="E194" s="206"/>
      <c r="F194" s="206"/>
      <c r="G194" s="206"/>
      <c r="H194" s="206"/>
      <c r="I194" s="206"/>
      <c r="J194" s="207"/>
      <c r="K194" s="455"/>
      <c r="L194" s="115" t="s">
        <v>16</v>
      </c>
      <c r="M194" s="3141"/>
      <c r="N194" s="3142"/>
      <c r="O194" s="3141"/>
      <c r="P194" s="3143"/>
      <c r="Q194" s="3144"/>
      <c r="R194" s="3145"/>
      <c r="S194" s="3146"/>
      <c r="T194" s="3147"/>
      <c r="U194" s="3148"/>
      <c r="V194" s="3149"/>
      <c r="W194" s="2109"/>
      <c r="X194" s="3150"/>
      <c r="Y194" s="117"/>
      <c r="Z194" s="3151"/>
      <c r="AA194" s="3152"/>
      <c r="AB194" s="3153"/>
      <c r="AC194" s="3154"/>
      <c r="AD194" s="119"/>
      <c r="AE194" s="262" t="s">
        <v>22</v>
      </c>
      <c r="AF194" s="1035" t="str">
        <f t="shared" si="62"/>
        <v>►</v>
      </c>
      <c r="AG194" s="1036" t="str">
        <f t="shared" si="63"/>
        <v/>
      </c>
      <c r="AH194" s="1037" t="str">
        <f t="shared" si="64"/>
        <v/>
      </c>
      <c r="AI194" s="1036" t="str">
        <f t="shared" si="65"/>
        <v/>
      </c>
      <c r="AJ194" s="1037" t="str">
        <f t="shared" si="66"/>
        <v/>
      </c>
      <c r="AK194" s="1037">
        <f>IF(AND(L194="A",COUNTIF(BJ15:BL62,TRIM(U194))&gt;0),1,0)</f>
        <v>0</v>
      </c>
      <c r="AL194" s="1051" t="str" cm="1">
        <f t="array" ref="AL194">IF(AF194&lt;&gt;"A","",IFERROR((IFERROR(_xlfn.XLOOKUP(TRIM(SUBSTITUTE(U194,CHAR(160)," ")),BJ15:BJ62,BM15:BM62),IFERROR(_xlfn.XLOOKUP(TRIM(SUBSTITUTE(U194,CHAR(160)," ")),BK15:BK62,BM15:BM62),_xlfn.XLOOKUP(TRIM(SUBSTITUTE(U194,CHAR(160)," ")),BL15:BL62,BM15:BM62))))*T194*IF(ISBLANK(Q194),1,Q194)+IFERROR(_xlfn.XLOOKUP("RECHERCHEX",TRIM(L194:AD194),L194:AD194),0),0))</f>
        <v/>
      </c>
      <c r="AM194" s="1038">
        <f t="shared" si="67"/>
        <v>0</v>
      </c>
      <c r="AN194" s="1627" t="str">
        <f t="shared" si="79"/>
        <v/>
      </c>
      <c r="AO194" s="1039">
        <f t="shared" si="68"/>
        <v>0</v>
      </c>
      <c r="AP194" s="1039">
        <f t="shared" si="69"/>
        <v>0</v>
      </c>
      <c r="AQ194" s="1040">
        <f>IF(AO194&gt;0,AS9,0)</f>
        <v>0</v>
      </c>
      <c r="AR194" s="1628" t="str">
        <f>IF(TRIM(AG194)="▼ recette suivante", AG194, IF(AQ194&gt;0, IF(AT9&lt;&gt;"", AT9&amp;"-ou.or.o ❾ + or - &gt;", ""), ""))</f>
        <v/>
      </c>
      <c r="AS194" s="1064"/>
      <c r="AT194" s="1064"/>
      <c r="AU194" s="1042">
        <f t="shared" si="70"/>
        <v>0</v>
      </c>
      <c r="AV194" s="1043">
        <f>IF(AK194,IF(OR(AU194="",N(AU194)&lt;=0.000000001),"",_xlfn.XLOOKUP(AJ194,BJ15:BJ62,BN15:BN62,_xlfn.XLOOKUP(AJ194,BK15:BK62,BN15:BN62,_xlfn.XLOOKUP(AJ194,BL15:BL62,BN15:BN62,"")))),0)</f>
        <v>0</v>
      </c>
      <c r="AW194" s="1065" cm="1">
        <f t="array" ref="AW194">IF(AK194&lt;&gt;1,0,IF(OR(AU194="",N(AU194)&lt;=0.000000001),"",IF(OR(AO194="",N(AO194)&lt;=0.000000001),0,IF(ISNUMBER(AU194),IFERROR(_xlfn.LET(_xlpm.ai_test,TRIM(AJ194),_xlpm.r,IFERROR(_xlfn.XLOOKUP(_xlpm.ai_test,BJ15:BJ62,ROW(BJ15:BJ62),0,1),IFERROR(_xlfn.XLOOKUP(_xlpm.ai_test,BK15:BK62,ROW(BK15:BK62),0,1),_xlfn.XLOOKUP(_xlpm.ai_test,BL15:BL62,ROW(BL15:BL62),0,1))),_xlpm.p,_xlpm.r-MIN(ROW(BJ15:BJ62))+1,_xlpm.f,INDEX(BM15:BM62,_xlpm.p),_xlpm.u,INDEX(BN15:BN62,_xlpm.p),_xlpm.s,INDEX(BP15:BP62,_xlpm.p),_xlpm.q,N(AU194)/_xlpm.f,IF(_xlpm.q&gt;=_xlpm.s,ROUND(_xlpm.q,1)&amp;" "&amp;_xlpm.ai_test&amp;" = "&amp;ROUND(_xlpm.q*_xlpm.f,1)&amp;" "&amp;_xlpm.u,ROUND(_xlpm.q,1)&amp;" "&amp;_xlpm.ai_test)),""),""))))</f>
        <v>0</v>
      </c>
      <c r="AX194" s="1055"/>
      <c r="AY194" s="1042">
        <f t="shared" si="71"/>
        <v>0</v>
      </c>
      <c r="AZ194" s="1043" t="str">
        <f t="shared" si="72"/>
        <v/>
      </c>
      <c r="BA194" s="1044">
        <f t="shared" si="77"/>
        <v>0</v>
      </c>
      <c r="BB194" s="1045" t="str">
        <f t="shared" si="73"/>
        <v/>
      </c>
      <c r="BC194" s="1046"/>
      <c r="BD194" s="1047">
        <f t="shared" si="78"/>
        <v>0</v>
      </c>
      <c r="BE194" s="1048" t="str">
        <f t="shared" si="74"/>
        <v/>
      </c>
      <c r="BF194" s="262" t="s">
        <v>22</v>
      </c>
      <c r="BG194" s="1027">
        <f t="shared" si="75"/>
        <v>0</v>
      </c>
      <c r="BH194" s="1028">
        <f t="shared" si="76"/>
        <v>0</v>
      </c>
      <c r="BI194"/>
      <c r="BR194"/>
      <c r="BS194"/>
      <c r="BT194"/>
      <c r="BU194"/>
      <c r="BV194"/>
      <c r="BW194"/>
      <c r="BX194" s="964" t="str">
        <f t="shared" si="61"/>
        <v>►</v>
      </c>
      <c r="BY194"/>
      <c r="BZ194"/>
      <c r="CA194"/>
      <c r="CB194"/>
      <c r="CC194"/>
      <c r="CD194" s="848"/>
      <c r="CE194"/>
      <c r="CF194"/>
      <c r="CG194"/>
      <c r="CH194"/>
      <c r="CI194"/>
      <c r="CJ194"/>
      <c r="CK194"/>
      <c r="CM194"/>
      <c r="CN194"/>
      <c r="CO194"/>
      <c r="CP194"/>
      <c r="CQ194"/>
      <c r="CR194"/>
      <c r="CS194"/>
      <c r="CU194"/>
      <c r="CV194"/>
      <c r="CW194"/>
      <c r="CX194"/>
      <c r="CY194"/>
      <c r="CZ194"/>
      <c r="DA194"/>
      <c r="DC194" s="3">
        <v>1</v>
      </c>
    </row>
    <row r="195" spans="1:107" s="701" customFormat="1" ht="21" customHeight="1">
      <c r="A195" s="941" t="s">
        <v>22</v>
      </c>
      <c r="B195" s="957" t="str">
        <f t="shared" si="60"/>
        <v>►</v>
      </c>
      <c r="C195" s="999" cm="1">
        <f t="array" ref="C195">SUMPRODUCT(LEN(D195:J195))</f>
        <v>0</v>
      </c>
      <c r="D195" s="201"/>
      <c r="E195" s="206"/>
      <c r="F195" s="206"/>
      <c r="G195" s="206"/>
      <c r="H195" s="206"/>
      <c r="I195" s="206"/>
      <c r="J195" s="207"/>
      <c r="K195" s="455"/>
      <c r="L195" s="115" t="s">
        <v>16</v>
      </c>
      <c r="M195" s="3141"/>
      <c r="N195" s="3142"/>
      <c r="O195" s="3141"/>
      <c r="P195" s="3143"/>
      <c r="Q195" s="3144"/>
      <c r="R195" s="3145"/>
      <c r="S195" s="3146"/>
      <c r="T195" s="3147"/>
      <c r="U195" s="3148"/>
      <c r="V195" s="3149"/>
      <c r="W195" s="2109"/>
      <c r="X195" s="3150"/>
      <c r="Y195" s="117"/>
      <c r="Z195" s="3151"/>
      <c r="AA195" s="3152"/>
      <c r="AB195" s="3153"/>
      <c r="AC195" s="3154"/>
      <c r="AD195" s="119"/>
      <c r="AE195" s="262" t="s">
        <v>22</v>
      </c>
      <c r="AF195" s="1035" t="str">
        <f t="shared" si="62"/>
        <v>►</v>
      </c>
      <c r="AG195" s="1036" t="str">
        <f t="shared" si="63"/>
        <v/>
      </c>
      <c r="AH195" s="1037" t="str">
        <f t="shared" si="64"/>
        <v/>
      </c>
      <c r="AI195" s="1036" t="str">
        <f t="shared" si="65"/>
        <v/>
      </c>
      <c r="AJ195" s="1037" t="str">
        <f t="shared" si="66"/>
        <v/>
      </c>
      <c r="AK195" s="1037">
        <f>IF(AND(L195="A",COUNTIF(BJ15:BL62,TRIM(U195))&gt;0),1,0)</f>
        <v>0</v>
      </c>
      <c r="AL195" s="1051" t="str" cm="1">
        <f t="array" ref="AL195">IF(AF195&lt;&gt;"A","",IFERROR((IFERROR(_xlfn.XLOOKUP(TRIM(SUBSTITUTE(U195,CHAR(160)," ")),BJ15:BJ62,BM15:BM62),IFERROR(_xlfn.XLOOKUP(TRIM(SUBSTITUTE(U195,CHAR(160)," ")),BK15:BK62,BM15:BM62),_xlfn.XLOOKUP(TRIM(SUBSTITUTE(U195,CHAR(160)," ")),BL15:BL62,BM15:BM62))))*T195*IF(ISBLANK(Q195),1,Q195)+IFERROR(_xlfn.XLOOKUP("RECHERCHEX",TRIM(L195:AD195),L195:AD195),0),0))</f>
        <v/>
      </c>
      <c r="AM195" s="1038">
        <f t="shared" si="67"/>
        <v>0</v>
      </c>
      <c r="AN195" s="1627" t="str">
        <f t="shared" si="79"/>
        <v/>
      </c>
      <c r="AO195" s="1039">
        <f t="shared" si="68"/>
        <v>0</v>
      </c>
      <c r="AP195" s="1039">
        <f t="shared" si="69"/>
        <v>0</v>
      </c>
      <c r="AQ195" s="1052">
        <f>IF(AO195&gt;0,AS9,0)</f>
        <v>0</v>
      </c>
      <c r="AR195" s="1626" t="str">
        <f>IF(TRIM(AG195)="▼ recette suivante", AG195, IF(AQ195&gt;0, IF(AT9&lt;&gt;"", AT9&amp;"-ou.or.o ❾ + or - &gt;", ""), ""))</f>
        <v/>
      </c>
      <c r="AS195" s="1064"/>
      <c r="AT195" s="1064"/>
      <c r="AU195" s="1053">
        <f t="shared" si="70"/>
        <v>0</v>
      </c>
      <c r="AV195" s="1054">
        <f>IF(AK195,IF(OR(AU195="",N(AU195)&lt;=0.000000001),"",_xlfn.XLOOKUP(AJ195,BJ15:BJ62,BN15:BN62,_xlfn.XLOOKUP(AJ195,BK15:BK62,BN15:BN62,_xlfn.XLOOKUP(AJ195,BL15:BL62,BN15:BN62,"")))),0)</f>
        <v>0</v>
      </c>
      <c r="AW195" s="1067" cm="1">
        <f t="array" ref="AW195">IF(AK195&lt;&gt;1,0,IF(OR(AU195="",N(AU195)&lt;=0.000000001),"",IF(OR(AO195="",N(AO195)&lt;=0.000000001),0,IF(ISNUMBER(AU195),IFERROR(_xlfn.LET(_xlpm.ai_test,TRIM(AJ195),_xlpm.r,IFERROR(_xlfn.XLOOKUP(_xlpm.ai_test,BJ15:BJ62,ROW(BJ15:BJ62),0,1),IFERROR(_xlfn.XLOOKUP(_xlpm.ai_test,BK15:BK62,ROW(BK15:BK62),0,1),_xlfn.XLOOKUP(_xlpm.ai_test,BL15:BL62,ROW(BL15:BL62),0,1))),_xlpm.p,_xlpm.r-MIN(ROW(BJ15:BJ62))+1,_xlpm.f,INDEX(BM15:BM62,_xlpm.p),_xlpm.u,INDEX(BN15:BN62,_xlpm.p),_xlpm.s,INDEX(BP15:BP62,_xlpm.p),_xlpm.q,N(AU195)/_xlpm.f,IF(_xlpm.q&gt;=_xlpm.s,ROUND(_xlpm.q,1)&amp;" "&amp;_xlpm.ai_test&amp;" = "&amp;ROUND(_xlpm.q*_xlpm.f,1)&amp;" "&amp;_xlpm.u,ROUND(_xlpm.q,1)&amp;" "&amp;_xlpm.ai_test)),""),""))))</f>
        <v>0</v>
      </c>
      <c r="AX195" s="1055"/>
      <c r="AY195" s="1053">
        <f t="shared" si="71"/>
        <v>0</v>
      </c>
      <c r="AZ195" s="1054" t="str">
        <f t="shared" si="72"/>
        <v/>
      </c>
      <c r="BA195" s="1056">
        <f t="shared" si="77"/>
        <v>0</v>
      </c>
      <c r="BB195" s="1057" t="str">
        <f t="shared" si="73"/>
        <v/>
      </c>
      <c r="BC195" s="1046"/>
      <c r="BD195" s="1058">
        <f t="shared" si="78"/>
        <v>0</v>
      </c>
      <c r="BE195" s="1048" t="str">
        <f t="shared" si="74"/>
        <v/>
      </c>
      <c r="BF195" s="262" t="s">
        <v>22</v>
      </c>
      <c r="BG195" s="1027">
        <f t="shared" si="75"/>
        <v>0</v>
      </c>
      <c r="BH195" s="1028">
        <f t="shared" si="76"/>
        <v>0</v>
      </c>
      <c r="BI195"/>
      <c r="BR195"/>
      <c r="BS195"/>
      <c r="BT195"/>
      <c r="BU195"/>
      <c r="BV195"/>
      <c r="BW195"/>
      <c r="BX195" s="964" t="str">
        <f t="shared" si="61"/>
        <v>►</v>
      </c>
      <c r="BY195"/>
      <c r="BZ195"/>
      <c r="CA195"/>
      <c r="CB195"/>
      <c r="CC195"/>
      <c r="CD195" s="848"/>
      <c r="CE195"/>
      <c r="CF195"/>
      <c r="CG195"/>
      <c r="CH195"/>
      <c r="CI195"/>
      <c r="CJ195"/>
      <c r="CK195"/>
      <c r="CM195"/>
      <c r="CN195"/>
      <c r="CO195"/>
      <c r="CP195"/>
      <c r="CQ195"/>
      <c r="CR195"/>
      <c r="CS195"/>
      <c r="CU195"/>
      <c r="CV195"/>
      <c r="CW195"/>
      <c r="CX195"/>
      <c r="CY195"/>
      <c r="CZ195"/>
      <c r="DA195"/>
      <c r="DC195" s="3">
        <v>1</v>
      </c>
    </row>
    <row r="196" spans="1:107" s="701" customFormat="1" ht="21" customHeight="1">
      <c r="A196" s="941" t="s">
        <v>22</v>
      </c>
      <c r="B196" s="957" t="str">
        <f t="shared" si="60"/>
        <v>►</v>
      </c>
      <c r="C196" s="999" cm="1">
        <f t="array" ref="C196">SUMPRODUCT(LEN(D196:J196))</f>
        <v>0</v>
      </c>
      <c r="D196" s="201"/>
      <c r="E196" s="206"/>
      <c r="F196" s="206"/>
      <c r="G196" s="206"/>
      <c r="H196" s="206"/>
      <c r="I196" s="206"/>
      <c r="J196" s="207"/>
      <c r="K196" s="455"/>
      <c r="L196" s="115" t="s">
        <v>16</v>
      </c>
      <c r="M196" s="3141"/>
      <c r="N196" s="3142"/>
      <c r="O196" s="3141"/>
      <c r="P196" s="3143"/>
      <c r="Q196" s="3144"/>
      <c r="R196" s="3145"/>
      <c r="S196" s="3146"/>
      <c r="T196" s="3147"/>
      <c r="U196" s="3148"/>
      <c r="V196" s="3149"/>
      <c r="W196" s="2109"/>
      <c r="X196" s="3150"/>
      <c r="Y196" s="117"/>
      <c r="Z196" s="3151"/>
      <c r="AA196" s="3152"/>
      <c r="AB196" s="3153"/>
      <c r="AC196" s="3154"/>
      <c r="AD196" s="119"/>
      <c r="AE196" s="262" t="s">
        <v>22</v>
      </c>
      <c r="AF196" s="1035" t="str">
        <f t="shared" si="62"/>
        <v>►</v>
      </c>
      <c r="AG196" s="1036" t="str">
        <f t="shared" si="63"/>
        <v/>
      </c>
      <c r="AH196" s="1037" t="str">
        <f t="shared" si="64"/>
        <v/>
      </c>
      <c r="AI196" s="1036" t="str">
        <f t="shared" si="65"/>
        <v/>
      </c>
      <c r="AJ196" s="1037" t="str">
        <f t="shared" si="66"/>
        <v/>
      </c>
      <c r="AK196" s="1037">
        <f>IF(AND(L196="A",COUNTIF(BJ15:BL62,TRIM(U196))&gt;0),1,0)</f>
        <v>0</v>
      </c>
      <c r="AL196" s="1051" t="str" cm="1">
        <f t="array" ref="AL196">IF(AF196&lt;&gt;"A","",IFERROR((IFERROR(_xlfn.XLOOKUP(TRIM(SUBSTITUTE(U196,CHAR(160)," ")),BJ15:BJ62,BM15:BM62),IFERROR(_xlfn.XLOOKUP(TRIM(SUBSTITUTE(U196,CHAR(160)," ")),BK15:BK62,BM15:BM62),_xlfn.XLOOKUP(TRIM(SUBSTITUTE(U196,CHAR(160)," ")),BL15:BL62,BM15:BM62))))*T196*IF(ISBLANK(Q196),1,Q196)+IFERROR(_xlfn.XLOOKUP("RECHERCHEX",TRIM(L196:AD196),L196:AD196),0),0))</f>
        <v/>
      </c>
      <c r="AM196" s="1038">
        <f t="shared" si="67"/>
        <v>0</v>
      </c>
      <c r="AN196" s="1627" t="str">
        <f t="shared" si="79"/>
        <v/>
      </c>
      <c r="AO196" s="1039">
        <f t="shared" si="68"/>
        <v>0</v>
      </c>
      <c r="AP196" s="1039">
        <f t="shared" si="69"/>
        <v>0</v>
      </c>
      <c r="AQ196" s="1040">
        <f>IF(AO196&gt;0,AS9,0)</f>
        <v>0</v>
      </c>
      <c r="AR196" s="1628" t="str">
        <f>IF(TRIM(AG196)="▼ recette suivante", AG196, IF(AQ196&gt;0, IF(AT9&lt;&gt;"", AT9&amp;"-ou.or.o ❾ + or - &gt;", ""), ""))</f>
        <v/>
      </c>
      <c r="AS196" s="1064"/>
      <c r="AT196" s="1064"/>
      <c r="AU196" s="1042">
        <f t="shared" si="70"/>
        <v>0</v>
      </c>
      <c r="AV196" s="1043">
        <f>IF(AK196,IF(OR(AU196="",N(AU196)&lt;=0.000000001),"",_xlfn.XLOOKUP(AJ196,BJ15:BJ62,BN15:BN62,_xlfn.XLOOKUP(AJ196,BK15:BK62,BN15:BN62,_xlfn.XLOOKUP(AJ196,BL15:BL62,BN15:BN62,"")))),0)</f>
        <v>0</v>
      </c>
      <c r="AW196" s="1065" cm="1">
        <f t="array" ref="AW196">IF(AK196&lt;&gt;1,0,IF(OR(AU196="",N(AU196)&lt;=0.000000001),"",IF(OR(AO196="",N(AO196)&lt;=0.000000001),0,IF(ISNUMBER(AU196),IFERROR(_xlfn.LET(_xlpm.ai_test,TRIM(AJ196),_xlpm.r,IFERROR(_xlfn.XLOOKUP(_xlpm.ai_test,BJ15:BJ62,ROW(BJ15:BJ62),0,1),IFERROR(_xlfn.XLOOKUP(_xlpm.ai_test,BK15:BK62,ROW(BK15:BK62),0,1),_xlfn.XLOOKUP(_xlpm.ai_test,BL15:BL62,ROW(BL15:BL62),0,1))),_xlpm.p,_xlpm.r-MIN(ROW(BJ15:BJ62))+1,_xlpm.f,INDEX(BM15:BM62,_xlpm.p),_xlpm.u,INDEX(BN15:BN62,_xlpm.p),_xlpm.s,INDEX(BP15:BP62,_xlpm.p),_xlpm.q,N(AU196)/_xlpm.f,IF(_xlpm.q&gt;=_xlpm.s,ROUND(_xlpm.q,1)&amp;" "&amp;_xlpm.ai_test&amp;" = "&amp;ROUND(_xlpm.q*_xlpm.f,1)&amp;" "&amp;_xlpm.u,ROUND(_xlpm.q,1)&amp;" "&amp;_xlpm.ai_test)),""),""))))</f>
        <v>0</v>
      </c>
      <c r="AX196" s="1055"/>
      <c r="AY196" s="1042">
        <f t="shared" si="71"/>
        <v>0</v>
      </c>
      <c r="AZ196" s="1043" t="str">
        <f t="shared" si="72"/>
        <v/>
      </c>
      <c r="BA196" s="1044">
        <f t="shared" si="77"/>
        <v>0</v>
      </c>
      <c r="BB196" s="1045" t="str">
        <f t="shared" si="73"/>
        <v/>
      </c>
      <c r="BC196" s="1046"/>
      <c r="BD196" s="1047">
        <f t="shared" si="78"/>
        <v>0</v>
      </c>
      <c r="BE196" s="1048" t="str">
        <f t="shared" si="74"/>
        <v/>
      </c>
      <c r="BF196" s="262" t="s">
        <v>22</v>
      </c>
      <c r="BG196" s="1027">
        <f t="shared" si="75"/>
        <v>0</v>
      </c>
      <c r="BH196" s="1028">
        <f t="shared" si="76"/>
        <v>0</v>
      </c>
      <c r="BI196"/>
      <c r="BR196"/>
      <c r="BS196"/>
      <c r="BT196"/>
      <c r="BU196"/>
      <c r="BV196"/>
      <c r="BW196"/>
      <c r="BX196" s="964" t="str">
        <f t="shared" si="61"/>
        <v>►</v>
      </c>
      <c r="BY196"/>
      <c r="BZ196"/>
      <c r="CA196"/>
      <c r="CB196"/>
      <c r="CC196"/>
      <c r="CD196" s="848"/>
      <c r="CE196"/>
      <c r="CF196"/>
      <c r="CG196"/>
      <c r="CH196"/>
      <c r="CI196"/>
      <c r="CJ196"/>
      <c r="CK196"/>
      <c r="CM196"/>
      <c r="CN196"/>
      <c r="CO196"/>
      <c r="CP196"/>
      <c r="CQ196"/>
      <c r="CR196"/>
      <c r="CS196"/>
      <c r="CU196"/>
      <c r="CV196"/>
      <c r="CW196"/>
      <c r="CX196"/>
      <c r="CY196"/>
      <c r="CZ196"/>
      <c r="DA196"/>
      <c r="DC196" s="3">
        <v>1</v>
      </c>
    </row>
    <row r="197" spans="1:107" s="701" customFormat="1" ht="21" customHeight="1">
      <c r="A197" s="941" t="s">
        <v>22</v>
      </c>
      <c r="B197" s="957" t="str">
        <f t="shared" ref="B197:B260" si="80">L197</f>
        <v>►</v>
      </c>
      <c r="C197" s="999" cm="1">
        <f t="array" ref="C197">SUMPRODUCT(LEN(D197:J197))</f>
        <v>0</v>
      </c>
      <c r="D197" s="201"/>
      <c r="E197" s="206"/>
      <c r="F197" s="206"/>
      <c r="G197" s="206"/>
      <c r="H197" s="206"/>
      <c r="I197" s="206"/>
      <c r="J197" s="207"/>
      <c r="K197" s="455"/>
      <c r="L197" s="115" t="s">
        <v>16</v>
      </c>
      <c r="M197" s="3141"/>
      <c r="N197" s="3142"/>
      <c r="O197" s="3141"/>
      <c r="P197" s="3143"/>
      <c r="Q197" s="3144"/>
      <c r="R197" s="3145"/>
      <c r="S197" s="3146"/>
      <c r="T197" s="3147"/>
      <c r="U197" s="3148"/>
      <c r="V197" s="3149"/>
      <c r="W197" s="2109"/>
      <c r="X197" s="3150"/>
      <c r="Y197" s="117"/>
      <c r="Z197" s="3151"/>
      <c r="AA197" s="3152"/>
      <c r="AB197" s="3153"/>
      <c r="AC197" s="3154"/>
      <c r="AD197" s="119"/>
      <c r="AE197" s="262" t="s">
        <v>22</v>
      </c>
      <c r="AF197" s="1035" t="str">
        <f t="shared" si="62"/>
        <v>►</v>
      </c>
      <c r="AG197" s="1036" t="str">
        <f t="shared" si="63"/>
        <v/>
      </c>
      <c r="AH197" s="1037" t="str">
        <f t="shared" si="64"/>
        <v/>
      </c>
      <c r="AI197" s="1036" t="str">
        <f t="shared" si="65"/>
        <v/>
      </c>
      <c r="AJ197" s="1037" t="str">
        <f t="shared" si="66"/>
        <v/>
      </c>
      <c r="AK197" s="1037">
        <f>IF(AND(L197="A",COUNTIF(BJ15:BL62,TRIM(U197))&gt;0),1,0)</f>
        <v>0</v>
      </c>
      <c r="AL197" s="1051" t="str" cm="1">
        <f t="array" ref="AL197">IF(AF197&lt;&gt;"A","",IFERROR((IFERROR(_xlfn.XLOOKUP(TRIM(SUBSTITUTE(U197,CHAR(160)," ")),BJ15:BJ62,BM15:BM62),IFERROR(_xlfn.XLOOKUP(TRIM(SUBSTITUTE(U197,CHAR(160)," ")),BK15:BK62,BM15:BM62),_xlfn.XLOOKUP(TRIM(SUBSTITUTE(U197,CHAR(160)," ")),BL15:BL62,BM15:BM62))))*T197*IF(ISBLANK(Q197),1,Q197)+IFERROR(_xlfn.XLOOKUP("RECHERCHEX",TRIM(L197:AD197),L197:AD197),0),0))</f>
        <v/>
      </c>
      <c r="AM197" s="1038">
        <f t="shared" si="67"/>
        <v>0</v>
      </c>
      <c r="AN197" s="1627" t="str">
        <f t="shared" si="79"/>
        <v/>
      </c>
      <c r="AO197" s="1039">
        <f t="shared" si="68"/>
        <v>0</v>
      </c>
      <c r="AP197" s="1039">
        <f t="shared" si="69"/>
        <v>0</v>
      </c>
      <c r="AQ197" s="1052">
        <f>IF(AO197&gt;0,AS9,0)</f>
        <v>0</v>
      </c>
      <c r="AR197" s="1626" t="str">
        <f>IF(TRIM(AG197)="▼ recette suivante", AG197, IF(AQ197&gt;0, IF(AT9&lt;&gt;"", AT9&amp;"-ou.or.o ❾ + or - &gt;", ""), ""))</f>
        <v/>
      </c>
      <c r="AS197" s="1064"/>
      <c r="AT197" s="1064"/>
      <c r="AU197" s="1053">
        <f t="shared" si="70"/>
        <v>0</v>
      </c>
      <c r="AV197" s="1054">
        <f>IF(AK197,IF(OR(AU197="",N(AU197)&lt;=0.000000001),"",_xlfn.XLOOKUP(AJ197,BJ15:BJ62,BN15:BN62,_xlfn.XLOOKUP(AJ197,BK15:BK62,BN15:BN62,_xlfn.XLOOKUP(AJ197,BL15:BL62,BN15:BN62,"")))),0)</f>
        <v>0</v>
      </c>
      <c r="AW197" s="1067" cm="1">
        <f t="array" ref="AW197">IF(AK197&lt;&gt;1,0,IF(OR(AU197="",N(AU197)&lt;=0.000000001),"",IF(OR(AO197="",N(AO197)&lt;=0.000000001),0,IF(ISNUMBER(AU197),IFERROR(_xlfn.LET(_xlpm.ai_test,TRIM(AJ197),_xlpm.r,IFERROR(_xlfn.XLOOKUP(_xlpm.ai_test,BJ15:BJ62,ROW(BJ15:BJ62),0,1),IFERROR(_xlfn.XLOOKUP(_xlpm.ai_test,BK15:BK62,ROW(BK15:BK62),0,1),_xlfn.XLOOKUP(_xlpm.ai_test,BL15:BL62,ROW(BL15:BL62),0,1))),_xlpm.p,_xlpm.r-MIN(ROW(BJ15:BJ62))+1,_xlpm.f,INDEX(BM15:BM62,_xlpm.p),_xlpm.u,INDEX(BN15:BN62,_xlpm.p),_xlpm.s,INDEX(BP15:BP62,_xlpm.p),_xlpm.q,N(AU197)/_xlpm.f,IF(_xlpm.q&gt;=_xlpm.s,ROUND(_xlpm.q,1)&amp;" "&amp;_xlpm.ai_test&amp;" = "&amp;ROUND(_xlpm.q*_xlpm.f,1)&amp;" "&amp;_xlpm.u,ROUND(_xlpm.q,1)&amp;" "&amp;_xlpm.ai_test)),""),""))))</f>
        <v>0</v>
      </c>
      <c r="AX197" s="1055"/>
      <c r="AY197" s="1053">
        <f t="shared" si="71"/>
        <v>0</v>
      </c>
      <c r="AZ197" s="1054" t="str">
        <f t="shared" si="72"/>
        <v/>
      </c>
      <c r="BA197" s="1056">
        <f t="shared" si="77"/>
        <v>0</v>
      </c>
      <c r="BB197" s="1057" t="str">
        <f t="shared" si="73"/>
        <v/>
      </c>
      <c r="BC197" s="1046"/>
      <c r="BD197" s="1058">
        <f t="shared" si="78"/>
        <v>0</v>
      </c>
      <c r="BE197" s="1048" t="str">
        <f t="shared" si="74"/>
        <v/>
      </c>
      <c r="BF197" s="262" t="s">
        <v>22</v>
      </c>
      <c r="BG197" s="1027">
        <f t="shared" si="75"/>
        <v>0</v>
      </c>
      <c r="BH197" s="1028">
        <f t="shared" si="76"/>
        <v>0</v>
      </c>
      <c r="BI197"/>
      <c r="BR197"/>
      <c r="BS197"/>
      <c r="BT197"/>
      <c r="BU197"/>
      <c r="BV197"/>
      <c r="BW197"/>
      <c r="BX197" s="964" t="str">
        <f t="shared" ref="BX197:BX260" si="81">AF197</f>
        <v>►</v>
      </c>
      <c r="BY197"/>
      <c r="BZ197"/>
      <c r="CA197"/>
      <c r="CB197"/>
      <c r="CC197"/>
      <c r="CD197" s="848"/>
      <c r="CE197"/>
      <c r="CF197"/>
      <c r="CG197"/>
      <c r="CH197"/>
      <c r="CI197"/>
      <c r="CJ197"/>
      <c r="CK197"/>
      <c r="CM197"/>
      <c r="CN197"/>
      <c r="CO197"/>
      <c r="CP197"/>
      <c r="CQ197"/>
      <c r="CR197"/>
      <c r="CS197"/>
      <c r="CU197"/>
      <c r="CV197"/>
      <c r="CW197"/>
      <c r="CX197"/>
      <c r="CY197"/>
      <c r="CZ197"/>
      <c r="DA197"/>
      <c r="DC197" s="3">
        <v>1</v>
      </c>
    </row>
    <row r="198" spans="1:107" s="701" customFormat="1" ht="21" customHeight="1">
      <c r="A198" s="941" t="s">
        <v>22</v>
      </c>
      <c r="B198" s="957" t="str">
        <f t="shared" si="80"/>
        <v>►</v>
      </c>
      <c r="C198" s="999" cm="1">
        <f t="array" ref="C198">SUMPRODUCT(LEN(D198:J198))</f>
        <v>0</v>
      </c>
      <c r="D198" s="201"/>
      <c r="E198" s="206"/>
      <c r="F198" s="206"/>
      <c r="G198" s="206"/>
      <c r="H198" s="206"/>
      <c r="I198" s="206"/>
      <c r="J198" s="207"/>
      <c r="K198" s="455"/>
      <c r="L198" s="115" t="s">
        <v>16</v>
      </c>
      <c r="M198" s="3141"/>
      <c r="N198" s="3142"/>
      <c r="O198" s="3141"/>
      <c r="P198" s="3143"/>
      <c r="Q198" s="3144"/>
      <c r="R198" s="3145"/>
      <c r="S198" s="3146"/>
      <c r="T198" s="3147"/>
      <c r="U198" s="3148"/>
      <c r="V198" s="3149"/>
      <c r="W198" s="2109"/>
      <c r="X198" s="3150"/>
      <c r="Y198" s="117"/>
      <c r="Z198" s="3151"/>
      <c r="AA198" s="3152"/>
      <c r="AB198" s="3153"/>
      <c r="AC198" s="3154"/>
      <c r="AD198" s="119"/>
      <c r="AE198" s="262" t="s">
        <v>22</v>
      </c>
      <c r="AF198" s="1035" t="str">
        <f t="shared" si="62"/>
        <v>►</v>
      </c>
      <c r="AG198" s="1036" t="str">
        <f t="shared" si="63"/>
        <v/>
      </c>
      <c r="AH198" s="1037" t="str">
        <f t="shared" si="64"/>
        <v/>
      </c>
      <c r="AI198" s="1036" t="str">
        <f t="shared" si="65"/>
        <v/>
      </c>
      <c r="AJ198" s="1037" t="str">
        <f t="shared" si="66"/>
        <v/>
      </c>
      <c r="AK198" s="1037">
        <f>IF(AND(L198="A",COUNTIF(BJ15:BL62,TRIM(U198))&gt;0),1,0)</f>
        <v>0</v>
      </c>
      <c r="AL198" s="1051" t="str" cm="1">
        <f t="array" ref="AL198">IF(AF198&lt;&gt;"A","",IFERROR((IFERROR(_xlfn.XLOOKUP(TRIM(SUBSTITUTE(U198,CHAR(160)," ")),BJ15:BJ62,BM15:BM62),IFERROR(_xlfn.XLOOKUP(TRIM(SUBSTITUTE(U198,CHAR(160)," ")),BK15:BK62,BM15:BM62),_xlfn.XLOOKUP(TRIM(SUBSTITUTE(U198,CHAR(160)," ")),BL15:BL62,BM15:BM62))))*T198*IF(ISBLANK(Q198),1,Q198)+IFERROR(_xlfn.XLOOKUP("RECHERCHEX",TRIM(L198:AD198),L198:AD198),0),0))</f>
        <v/>
      </c>
      <c r="AM198" s="1038">
        <f t="shared" si="67"/>
        <v>0</v>
      </c>
      <c r="AN198" s="1627" t="str">
        <f t="shared" si="79"/>
        <v/>
      </c>
      <c r="AO198" s="1039">
        <f t="shared" si="68"/>
        <v>0</v>
      </c>
      <c r="AP198" s="1039">
        <f t="shared" si="69"/>
        <v>0</v>
      </c>
      <c r="AQ198" s="1040">
        <f>IF(AO198&gt;0,AS9,0)</f>
        <v>0</v>
      </c>
      <c r="AR198" s="1628" t="str">
        <f>IF(TRIM(AG198)="▼ recette suivante", AG198, IF(AQ198&gt;0, IF(AT9&lt;&gt;"", AT9&amp;"-ou.or.o ❾ + or - &gt;", ""), ""))</f>
        <v/>
      </c>
      <c r="AS198" s="1064"/>
      <c r="AT198" s="1064"/>
      <c r="AU198" s="1042">
        <f t="shared" si="70"/>
        <v>0</v>
      </c>
      <c r="AV198" s="1043">
        <f>IF(AK198,IF(OR(AU198="",N(AU198)&lt;=0.000000001),"",_xlfn.XLOOKUP(AJ198,BJ15:BJ62,BN15:BN62,_xlfn.XLOOKUP(AJ198,BK15:BK62,BN15:BN62,_xlfn.XLOOKUP(AJ198,BL15:BL62,BN15:BN62,"")))),0)</f>
        <v>0</v>
      </c>
      <c r="AW198" s="1065" cm="1">
        <f t="array" ref="AW198">IF(AK198&lt;&gt;1,0,IF(OR(AU198="",N(AU198)&lt;=0.000000001),"",IF(OR(AO198="",N(AO198)&lt;=0.000000001),0,IF(ISNUMBER(AU198),IFERROR(_xlfn.LET(_xlpm.ai_test,TRIM(AJ198),_xlpm.r,IFERROR(_xlfn.XLOOKUP(_xlpm.ai_test,BJ15:BJ62,ROW(BJ15:BJ62),0,1),IFERROR(_xlfn.XLOOKUP(_xlpm.ai_test,BK15:BK62,ROW(BK15:BK62),0,1),_xlfn.XLOOKUP(_xlpm.ai_test,BL15:BL62,ROW(BL15:BL62),0,1))),_xlpm.p,_xlpm.r-MIN(ROW(BJ15:BJ62))+1,_xlpm.f,INDEX(BM15:BM62,_xlpm.p),_xlpm.u,INDEX(BN15:BN62,_xlpm.p),_xlpm.s,INDEX(BP15:BP62,_xlpm.p),_xlpm.q,N(AU198)/_xlpm.f,IF(_xlpm.q&gt;=_xlpm.s,ROUND(_xlpm.q,1)&amp;" "&amp;_xlpm.ai_test&amp;" = "&amp;ROUND(_xlpm.q*_xlpm.f,1)&amp;" "&amp;_xlpm.u,ROUND(_xlpm.q,1)&amp;" "&amp;_xlpm.ai_test)),""),""))))</f>
        <v>0</v>
      </c>
      <c r="AX198" s="1055"/>
      <c r="AY198" s="1042">
        <f t="shared" si="71"/>
        <v>0</v>
      </c>
      <c r="AZ198" s="1043" t="str">
        <f t="shared" si="72"/>
        <v/>
      </c>
      <c r="BA198" s="1044">
        <f t="shared" si="77"/>
        <v>0</v>
      </c>
      <c r="BB198" s="1045" t="str">
        <f t="shared" si="73"/>
        <v/>
      </c>
      <c r="BC198" s="1046"/>
      <c r="BD198" s="1047">
        <f t="shared" si="78"/>
        <v>0</v>
      </c>
      <c r="BE198" s="1048" t="str">
        <f t="shared" si="74"/>
        <v/>
      </c>
      <c r="BF198" s="262" t="s">
        <v>22</v>
      </c>
      <c r="BG198" s="1027">
        <f t="shared" si="75"/>
        <v>0</v>
      </c>
      <c r="BH198" s="1028">
        <f t="shared" si="76"/>
        <v>0</v>
      </c>
      <c r="BI198"/>
      <c r="BR198"/>
      <c r="BS198"/>
      <c r="BT198"/>
      <c r="BU198"/>
      <c r="BV198"/>
      <c r="BW198"/>
      <c r="BX198" s="964" t="str">
        <f t="shared" si="81"/>
        <v>►</v>
      </c>
      <c r="BY198"/>
      <c r="BZ198"/>
      <c r="CA198"/>
      <c r="CB198"/>
      <c r="CC198"/>
      <c r="CD198" s="848"/>
      <c r="CE198"/>
      <c r="CF198"/>
      <c r="CG198"/>
      <c r="CH198"/>
      <c r="CI198"/>
      <c r="CJ198"/>
      <c r="CK198"/>
      <c r="CM198"/>
      <c r="CN198"/>
      <c r="CO198"/>
      <c r="CP198"/>
      <c r="CQ198"/>
      <c r="CR198"/>
      <c r="CS198"/>
      <c r="CU198"/>
      <c r="CV198"/>
      <c r="CW198"/>
      <c r="CX198"/>
      <c r="CY198"/>
      <c r="CZ198"/>
      <c r="DA198"/>
      <c r="DC198" s="3">
        <v>1</v>
      </c>
    </row>
    <row r="199" spans="1:107" s="701" customFormat="1" ht="21" customHeight="1">
      <c r="A199" s="941" t="s">
        <v>22</v>
      </c>
      <c r="B199" s="957" t="str">
        <f t="shared" si="80"/>
        <v>►</v>
      </c>
      <c r="C199" s="999" cm="1">
        <f t="array" ref="C199">SUMPRODUCT(LEN(D199:J199))</f>
        <v>0</v>
      </c>
      <c r="D199" s="201"/>
      <c r="E199" s="206"/>
      <c r="F199" s="206"/>
      <c r="G199" s="206"/>
      <c r="H199" s="206"/>
      <c r="I199" s="206"/>
      <c r="J199" s="207"/>
      <c r="K199" s="455"/>
      <c r="L199" s="115" t="s">
        <v>16</v>
      </c>
      <c r="M199" s="3141"/>
      <c r="N199" s="3142"/>
      <c r="O199" s="3141"/>
      <c r="P199" s="3143"/>
      <c r="Q199" s="3144"/>
      <c r="R199" s="3145"/>
      <c r="S199" s="3146"/>
      <c r="T199" s="3147"/>
      <c r="U199" s="3148"/>
      <c r="V199" s="3149"/>
      <c r="W199" s="2109"/>
      <c r="X199" s="3150"/>
      <c r="Y199" s="117"/>
      <c r="Z199" s="3151"/>
      <c r="AA199" s="3152"/>
      <c r="AB199" s="3153"/>
      <c r="AC199" s="3154"/>
      <c r="AD199" s="119"/>
      <c r="AE199" s="262" t="s">
        <v>22</v>
      </c>
      <c r="AF199" s="1035" t="str">
        <f t="shared" si="62"/>
        <v>►</v>
      </c>
      <c r="AG199" s="1036" t="str">
        <f t="shared" si="63"/>
        <v/>
      </c>
      <c r="AH199" s="1037" t="str">
        <f t="shared" si="64"/>
        <v/>
      </c>
      <c r="AI199" s="1036" t="str">
        <f t="shared" si="65"/>
        <v/>
      </c>
      <c r="AJ199" s="1037" t="str">
        <f t="shared" si="66"/>
        <v/>
      </c>
      <c r="AK199" s="1037">
        <f>IF(AND(L199="A",COUNTIF(BJ15:BL62,TRIM(U199))&gt;0),1,0)</f>
        <v>0</v>
      </c>
      <c r="AL199" s="1051" t="str" cm="1">
        <f t="array" ref="AL199">IF(AF199&lt;&gt;"A","",IFERROR((IFERROR(_xlfn.XLOOKUP(TRIM(SUBSTITUTE(U199,CHAR(160)," ")),BJ15:BJ62,BM15:BM62),IFERROR(_xlfn.XLOOKUP(TRIM(SUBSTITUTE(U199,CHAR(160)," ")),BK15:BK62,BM15:BM62),_xlfn.XLOOKUP(TRIM(SUBSTITUTE(U199,CHAR(160)," ")),BL15:BL62,BM15:BM62))))*T199*IF(ISBLANK(Q199),1,Q199)+IFERROR(_xlfn.XLOOKUP("RECHERCHEX",TRIM(L199:AD199),L199:AD199),0),0))</f>
        <v/>
      </c>
      <c r="AM199" s="1038">
        <f t="shared" si="67"/>
        <v>0</v>
      </c>
      <c r="AN199" s="1627" t="str">
        <f t="shared" si="79"/>
        <v/>
      </c>
      <c r="AO199" s="1039">
        <f t="shared" si="68"/>
        <v>0</v>
      </c>
      <c r="AP199" s="1039">
        <f t="shared" si="69"/>
        <v>0</v>
      </c>
      <c r="AQ199" s="1052">
        <f>IF(AO199&gt;0,AS9,0)</f>
        <v>0</v>
      </c>
      <c r="AR199" s="1626" t="str">
        <f>IF(TRIM(AG199)="▼ recette suivante", AG199, IF(AQ199&gt;0, IF(AT9&lt;&gt;"", AT9&amp;"-ou.or.o ❾ + or - &gt;", ""), ""))</f>
        <v/>
      </c>
      <c r="AS199" s="1064"/>
      <c r="AT199" s="1064"/>
      <c r="AU199" s="1053">
        <f t="shared" si="70"/>
        <v>0</v>
      </c>
      <c r="AV199" s="1054">
        <f>IF(AK199,IF(OR(AU199="",N(AU199)&lt;=0.000000001),"",_xlfn.XLOOKUP(AJ199,BJ15:BJ62,BN15:BN62,_xlfn.XLOOKUP(AJ199,BK15:BK62,BN15:BN62,_xlfn.XLOOKUP(AJ199,BL15:BL62,BN15:BN62,"")))),0)</f>
        <v>0</v>
      </c>
      <c r="AW199" s="1067" cm="1">
        <f t="array" ref="AW199">IF(AK199&lt;&gt;1,0,IF(OR(AU199="",N(AU199)&lt;=0.000000001),"",IF(OR(AO199="",N(AO199)&lt;=0.000000001),0,IF(ISNUMBER(AU199),IFERROR(_xlfn.LET(_xlpm.ai_test,TRIM(AJ199),_xlpm.r,IFERROR(_xlfn.XLOOKUP(_xlpm.ai_test,BJ15:BJ62,ROW(BJ15:BJ62),0,1),IFERROR(_xlfn.XLOOKUP(_xlpm.ai_test,BK15:BK62,ROW(BK15:BK62),0,1),_xlfn.XLOOKUP(_xlpm.ai_test,BL15:BL62,ROW(BL15:BL62),0,1))),_xlpm.p,_xlpm.r-MIN(ROW(BJ15:BJ62))+1,_xlpm.f,INDEX(BM15:BM62,_xlpm.p),_xlpm.u,INDEX(BN15:BN62,_xlpm.p),_xlpm.s,INDEX(BP15:BP62,_xlpm.p),_xlpm.q,N(AU199)/_xlpm.f,IF(_xlpm.q&gt;=_xlpm.s,ROUND(_xlpm.q,1)&amp;" "&amp;_xlpm.ai_test&amp;" = "&amp;ROUND(_xlpm.q*_xlpm.f,1)&amp;" "&amp;_xlpm.u,ROUND(_xlpm.q,1)&amp;" "&amp;_xlpm.ai_test)),""),""))))</f>
        <v>0</v>
      </c>
      <c r="AX199" s="1055"/>
      <c r="AY199" s="1053">
        <f t="shared" si="71"/>
        <v>0</v>
      </c>
      <c r="AZ199" s="1054" t="str">
        <f t="shared" si="72"/>
        <v/>
      </c>
      <c r="BA199" s="1056">
        <f t="shared" si="77"/>
        <v>0</v>
      </c>
      <c r="BB199" s="1057" t="str">
        <f t="shared" si="73"/>
        <v/>
      </c>
      <c r="BC199" s="1046"/>
      <c r="BD199" s="1058">
        <f t="shared" si="78"/>
        <v>0</v>
      </c>
      <c r="BE199" s="1048" t="str">
        <f t="shared" si="74"/>
        <v/>
      </c>
      <c r="BF199" s="262" t="s">
        <v>22</v>
      </c>
      <c r="BG199" s="1027">
        <f t="shared" si="75"/>
        <v>0</v>
      </c>
      <c r="BH199" s="1028">
        <f t="shared" si="76"/>
        <v>0</v>
      </c>
      <c r="BI199"/>
      <c r="BR199"/>
      <c r="BS199"/>
      <c r="BT199"/>
      <c r="BU199"/>
      <c r="BV199"/>
      <c r="BW199"/>
      <c r="BX199" s="964" t="str">
        <f t="shared" si="81"/>
        <v>►</v>
      </c>
      <c r="BY199"/>
      <c r="BZ199"/>
      <c r="CA199"/>
      <c r="CB199"/>
      <c r="CC199"/>
      <c r="CD199" s="848"/>
      <c r="CE199"/>
      <c r="CF199"/>
      <c r="CG199"/>
      <c r="CH199"/>
      <c r="CI199"/>
      <c r="CJ199"/>
      <c r="CK199"/>
      <c r="CM199"/>
      <c r="CN199"/>
      <c r="CO199"/>
      <c r="CP199"/>
      <c r="CQ199"/>
      <c r="CR199"/>
      <c r="CS199"/>
      <c r="CU199"/>
      <c r="CV199"/>
      <c r="CW199"/>
      <c r="CX199"/>
      <c r="CY199"/>
      <c r="CZ199"/>
      <c r="DA199"/>
      <c r="DC199" s="3">
        <v>1</v>
      </c>
    </row>
    <row r="200" spans="1:107" s="701" customFormat="1" ht="21" customHeight="1">
      <c r="A200" s="941" t="s">
        <v>22</v>
      </c>
      <c r="B200" s="957" t="str">
        <f t="shared" si="80"/>
        <v>►</v>
      </c>
      <c r="C200" s="999" cm="1">
        <f t="array" ref="C200">SUMPRODUCT(LEN(D200:J200))</f>
        <v>0</v>
      </c>
      <c r="D200" s="201"/>
      <c r="E200" s="206"/>
      <c r="F200" s="206"/>
      <c r="G200" s="206"/>
      <c r="H200" s="206"/>
      <c r="I200" s="206"/>
      <c r="J200" s="207"/>
      <c r="K200" s="455"/>
      <c r="L200" s="115" t="s">
        <v>16</v>
      </c>
      <c r="M200" s="3141"/>
      <c r="N200" s="3142"/>
      <c r="O200" s="3141"/>
      <c r="P200" s="3143"/>
      <c r="Q200" s="3144"/>
      <c r="R200" s="3145"/>
      <c r="S200" s="3146"/>
      <c r="T200" s="3147"/>
      <c r="U200" s="3148"/>
      <c r="V200" s="3149"/>
      <c r="W200" s="2109"/>
      <c r="X200" s="3150"/>
      <c r="Y200" s="117"/>
      <c r="Z200" s="3151"/>
      <c r="AA200" s="3152"/>
      <c r="AB200" s="3153"/>
      <c r="AC200" s="3154"/>
      <c r="AD200" s="119"/>
      <c r="AE200" s="262" t="s">
        <v>22</v>
      </c>
      <c r="AF200" s="1035" t="str">
        <f t="shared" si="62"/>
        <v>►</v>
      </c>
      <c r="AG200" s="1036" t="str">
        <f t="shared" si="63"/>
        <v/>
      </c>
      <c r="AH200" s="1037" t="str">
        <f t="shared" si="64"/>
        <v/>
      </c>
      <c r="AI200" s="1036" t="str">
        <f t="shared" si="65"/>
        <v/>
      </c>
      <c r="AJ200" s="1037" t="str">
        <f t="shared" si="66"/>
        <v/>
      </c>
      <c r="AK200" s="1037">
        <f>IF(AND(L200="A",COUNTIF(BJ15:BL62,TRIM(U200))&gt;0),1,0)</f>
        <v>0</v>
      </c>
      <c r="AL200" s="1051" t="str" cm="1">
        <f t="array" ref="AL200">IF(AF200&lt;&gt;"A","",IFERROR((IFERROR(_xlfn.XLOOKUP(TRIM(SUBSTITUTE(U200,CHAR(160)," ")),BJ15:BJ62,BM15:BM62),IFERROR(_xlfn.XLOOKUP(TRIM(SUBSTITUTE(U200,CHAR(160)," ")),BK15:BK62,BM15:BM62),_xlfn.XLOOKUP(TRIM(SUBSTITUTE(U200,CHAR(160)," ")),BL15:BL62,BM15:BM62))))*T200*IF(ISBLANK(Q200),1,Q200)+IFERROR(_xlfn.XLOOKUP("RECHERCHEX",TRIM(L200:AD200),L200:AD200),0),0))</f>
        <v/>
      </c>
      <c r="AM200" s="1038">
        <f t="shared" si="67"/>
        <v>0</v>
      </c>
      <c r="AN200" s="1627" t="str">
        <f t="shared" si="79"/>
        <v/>
      </c>
      <c r="AO200" s="1039">
        <f t="shared" si="68"/>
        <v>0</v>
      </c>
      <c r="AP200" s="1039">
        <f t="shared" si="69"/>
        <v>0</v>
      </c>
      <c r="AQ200" s="1040">
        <f>IF(AO200&gt;0,AS9,0)</f>
        <v>0</v>
      </c>
      <c r="AR200" s="1628" t="str">
        <f>IF(TRIM(AG200)="▼ recette suivante", AG200, IF(AQ200&gt;0, IF(AT9&lt;&gt;"", AT9&amp;"-ou.or.o ❾ + or - &gt;", ""), ""))</f>
        <v/>
      </c>
      <c r="AS200" s="1064"/>
      <c r="AT200" s="1064"/>
      <c r="AU200" s="1042">
        <f t="shared" si="70"/>
        <v>0</v>
      </c>
      <c r="AV200" s="1043">
        <f>IF(AK200,IF(OR(AU200="",N(AU200)&lt;=0.000000001),"",_xlfn.XLOOKUP(AJ200,BJ15:BJ62,BN15:BN62,_xlfn.XLOOKUP(AJ200,BK15:BK62,BN15:BN62,_xlfn.XLOOKUP(AJ200,BL15:BL62,BN15:BN62,"")))),0)</f>
        <v>0</v>
      </c>
      <c r="AW200" s="1065" cm="1">
        <f t="array" ref="AW200">IF(AK200&lt;&gt;1,0,IF(OR(AU200="",N(AU200)&lt;=0.000000001),"",IF(OR(AO200="",N(AO200)&lt;=0.000000001),0,IF(ISNUMBER(AU200),IFERROR(_xlfn.LET(_xlpm.ai_test,TRIM(AJ200),_xlpm.r,IFERROR(_xlfn.XLOOKUP(_xlpm.ai_test,BJ15:BJ62,ROW(BJ15:BJ62),0,1),IFERROR(_xlfn.XLOOKUP(_xlpm.ai_test,BK15:BK62,ROW(BK15:BK62),0,1),_xlfn.XLOOKUP(_xlpm.ai_test,BL15:BL62,ROW(BL15:BL62),0,1))),_xlpm.p,_xlpm.r-MIN(ROW(BJ15:BJ62))+1,_xlpm.f,INDEX(BM15:BM62,_xlpm.p),_xlpm.u,INDEX(BN15:BN62,_xlpm.p),_xlpm.s,INDEX(BP15:BP62,_xlpm.p),_xlpm.q,N(AU200)/_xlpm.f,IF(_xlpm.q&gt;=_xlpm.s,ROUND(_xlpm.q,1)&amp;" "&amp;_xlpm.ai_test&amp;" = "&amp;ROUND(_xlpm.q*_xlpm.f,1)&amp;" "&amp;_xlpm.u,ROUND(_xlpm.q,1)&amp;" "&amp;_xlpm.ai_test)),""),""))))</f>
        <v>0</v>
      </c>
      <c r="AX200" s="1055"/>
      <c r="AY200" s="1042">
        <f t="shared" si="71"/>
        <v>0</v>
      </c>
      <c r="AZ200" s="1043" t="str">
        <f t="shared" si="72"/>
        <v/>
      </c>
      <c r="BA200" s="1044">
        <f t="shared" si="77"/>
        <v>0</v>
      </c>
      <c r="BB200" s="1045" t="str">
        <f t="shared" si="73"/>
        <v/>
      </c>
      <c r="BC200" s="1046"/>
      <c r="BD200" s="1047">
        <f t="shared" si="78"/>
        <v>0</v>
      </c>
      <c r="BE200" s="1048" t="str">
        <f t="shared" si="74"/>
        <v/>
      </c>
      <c r="BF200" s="262" t="s">
        <v>22</v>
      </c>
      <c r="BG200" s="1027">
        <f t="shared" si="75"/>
        <v>0</v>
      </c>
      <c r="BH200" s="1028">
        <f t="shared" si="76"/>
        <v>0</v>
      </c>
      <c r="BI200"/>
      <c r="BR200"/>
      <c r="BS200"/>
      <c r="BT200"/>
      <c r="BU200"/>
      <c r="BV200"/>
      <c r="BW200"/>
      <c r="BX200" s="964" t="str">
        <f t="shared" si="81"/>
        <v>►</v>
      </c>
      <c r="BY200"/>
      <c r="BZ200"/>
      <c r="CA200"/>
      <c r="CB200"/>
      <c r="CC200"/>
      <c r="CD200" s="848"/>
      <c r="CE200"/>
      <c r="CF200"/>
      <c r="CG200"/>
      <c r="CH200"/>
      <c r="CI200"/>
      <c r="CJ200"/>
      <c r="CK200"/>
      <c r="CM200"/>
      <c r="CN200"/>
      <c r="CO200"/>
      <c r="CP200"/>
      <c r="CQ200"/>
      <c r="CR200"/>
      <c r="CS200"/>
      <c r="CU200"/>
      <c r="CV200"/>
      <c r="CW200"/>
      <c r="CX200"/>
      <c r="CY200"/>
      <c r="CZ200"/>
      <c r="DA200"/>
      <c r="DC200" s="3">
        <v>1</v>
      </c>
    </row>
    <row r="201" spans="1:107" s="701" customFormat="1" ht="21" customHeight="1">
      <c r="A201" s="941" t="s">
        <v>22</v>
      </c>
      <c r="B201" s="957" t="str">
        <f t="shared" si="80"/>
        <v>►</v>
      </c>
      <c r="C201" s="999" cm="1">
        <f t="array" ref="C201">SUMPRODUCT(LEN(D201:J201))</f>
        <v>0</v>
      </c>
      <c r="D201" s="201"/>
      <c r="E201" s="206"/>
      <c r="F201" s="206"/>
      <c r="G201" s="206"/>
      <c r="H201" s="206"/>
      <c r="I201" s="206"/>
      <c r="J201" s="207"/>
      <c r="K201" s="455"/>
      <c r="L201" s="115" t="s">
        <v>16</v>
      </c>
      <c r="M201" s="3141"/>
      <c r="N201" s="3142"/>
      <c r="O201" s="3141"/>
      <c r="P201" s="3143"/>
      <c r="Q201" s="3144"/>
      <c r="R201" s="3145"/>
      <c r="S201" s="3146"/>
      <c r="T201" s="3147"/>
      <c r="U201" s="3148"/>
      <c r="V201" s="3149"/>
      <c r="W201" s="2109"/>
      <c r="X201" s="3150"/>
      <c r="Y201" s="117"/>
      <c r="Z201" s="3151"/>
      <c r="AA201" s="3152"/>
      <c r="AB201" s="3153"/>
      <c r="AC201" s="3154"/>
      <c r="AD201" s="119"/>
      <c r="AE201" s="262" t="s">
        <v>22</v>
      </c>
      <c r="AF201" s="1035" t="str">
        <f t="shared" si="62"/>
        <v>►</v>
      </c>
      <c r="AG201" s="1036" t="str">
        <f t="shared" si="63"/>
        <v/>
      </c>
      <c r="AH201" s="1037" t="str">
        <f t="shared" si="64"/>
        <v/>
      </c>
      <c r="AI201" s="1036" t="str">
        <f t="shared" si="65"/>
        <v/>
      </c>
      <c r="AJ201" s="1037" t="str">
        <f t="shared" si="66"/>
        <v/>
      </c>
      <c r="AK201" s="1037">
        <f>IF(AND(L201="A",COUNTIF(BJ15:BL62,TRIM(U201))&gt;0),1,0)</f>
        <v>0</v>
      </c>
      <c r="AL201" s="1051" t="str" cm="1">
        <f t="array" ref="AL201">IF(AF201&lt;&gt;"A","",IFERROR((IFERROR(_xlfn.XLOOKUP(TRIM(SUBSTITUTE(U201,CHAR(160)," ")),BJ15:BJ62,BM15:BM62),IFERROR(_xlfn.XLOOKUP(TRIM(SUBSTITUTE(U201,CHAR(160)," ")),BK15:BK62,BM15:BM62),_xlfn.XLOOKUP(TRIM(SUBSTITUTE(U201,CHAR(160)," ")),BL15:BL62,BM15:BM62))))*T201*IF(ISBLANK(Q201),1,Q201)+IFERROR(_xlfn.XLOOKUP("RECHERCHEX",TRIM(L201:AD201),L201:AD201),0),0))</f>
        <v/>
      </c>
      <c r="AM201" s="1038">
        <f t="shared" si="67"/>
        <v>0</v>
      </c>
      <c r="AN201" s="1627" t="str">
        <f t="shared" si="79"/>
        <v/>
      </c>
      <c r="AO201" s="1039">
        <f t="shared" si="68"/>
        <v>0</v>
      </c>
      <c r="AP201" s="1039">
        <f t="shared" si="69"/>
        <v>0</v>
      </c>
      <c r="AQ201" s="1052">
        <f>IF(AO201&gt;0,AS9,0)</f>
        <v>0</v>
      </c>
      <c r="AR201" s="1626" t="str">
        <f>IF(TRIM(AG201)="▼ recette suivante", AG201, IF(AQ201&gt;0, IF(AT9&lt;&gt;"", AT9&amp;"-ou.or.o ❾ + or - &gt;", ""), ""))</f>
        <v/>
      </c>
      <c r="AS201" s="1064"/>
      <c r="AT201" s="1064"/>
      <c r="AU201" s="1053">
        <f t="shared" si="70"/>
        <v>0</v>
      </c>
      <c r="AV201" s="1054">
        <f>IF(AK201,IF(OR(AU201="",N(AU201)&lt;=0.000000001),"",_xlfn.XLOOKUP(AJ201,BJ15:BJ62,BN15:BN62,_xlfn.XLOOKUP(AJ201,BK15:BK62,BN15:BN62,_xlfn.XLOOKUP(AJ201,BL15:BL62,BN15:BN62,"")))),0)</f>
        <v>0</v>
      </c>
      <c r="AW201" s="1067" cm="1">
        <f t="array" ref="AW201">IF(AK201&lt;&gt;1,0,IF(OR(AU201="",N(AU201)&lt;=0.000000001),"",IF(OR(AO201="",N(AO201)&lt;=0.000000001),0,IF(ISNUMBER(AU201),IFERROR(_xlfn.LET(_xlpm.ai_test,TRIM(AJ201),_xlpm.r,IFERROR(_xlfn.XLOOKUP(_xlpm.ai_test,BJ15:BJ62,ROW(BJ15:BJ62),0,1),IFERROR(_xlfn.XLOOKUP(_xlpm.ai_test,BK15:BK62,ROW(BK15:BK62),0,1),_xlfn.XLOOKUP(_xlpm.ai_test,BL15:BL62,ROW(BL15:BL62),0,1))),_xlpm.p,_xlpm.r-MIN(ROW(BJ15:BJ62))+1,_xlpm.f,INDEX(BM15:BM62,_xlpm.p),_xlpm.u,INDEX(BN15:BN62,_xlpm.p),_xlpm.s,INDEX(BP15:BP62,_xlpm.p),_xlpm.q,N(AU201)/_xlpm.f,IF(_xlpm.q&gt;=_xlpm.s,ROUND(_xlpm.q,1)&amp;" "&amp;_xlpm.ai_test&amp;" = "&amp;ROUND(_xlpm.q*_xlpm.f,1)&amp;" "&amp;_xlpm.u,ROUND(_xlpm.q,1)&amp;" "&amp;_xlpm.ai_test)),""),""))))</f>
        <v>0</v>
      </c>
      <c r="AX201" s="1055"/>
      <c r="AY201" s="1053">
        <f t="shared" si="71"/>
        <v>0</v>
      </c>
      <c r="AZ201" s="1054" t="str">
        <f t="shared" si="72"/>
        <v/>
      </c>
      <c r="BA201" s="1056">
        <f t="shared" si="77"/>
        <v>0</v>
      </c>
      <c r="BB201" s="1057" t="str">
        <f t="shared" si="73"/>
        <v/>
      </c>
      <c r="BC201" s="1046"/>
      <c r="BD201" s="1058">
        <f t="shared" si="78"/>
        <v>0</v>
      </c>
      <c r="BE201" s="1048" t="str">
        <f t="shared" si="74"/>
        <v/>
      </c>
      <c r="BF201" s="262" t="s">
        <v>22</v>
      </c>
      <c r="BG201" s="1027">
        <f t="shared" si="75"/>
        <v>0</v>
      </c>
      <c r="BH201" s="1028">
        <f t="shared" si="76"/>
        <v>0</v>
      </c>
      <c r="BI201"/>
      <c r="BR201"/>
      <c r="BS201"/>
      <c r="BT201"/>
      <c r="BU201"/>
      <c r="BV201"/>
      <c r="BW201"/>
      <c r="BX201" s="964" t="str">
        <f t="shared" si="81"/>
        <v>►</v>
      </c>
      <c r="BY201"/>
      <c r="BZ201"/>
      <c r="CA201"/>
      <c r="CB201"/>
      <c r="CC201"/>
      <c r="CD201" s="848"/>
      <c r="CE201"/>
      <c r="CF201"/>
      <c r="CG201"/>
      <c r="CH201"/>
      <c r="CI201"/>
      <c r="CJ201"/>
      <c r="CK201"/>
      <c r="CM201"/>
      <c r="CN201"/>
      <c r="CO201"/>
      <c r="CP201"/>
      <c r="CQ201"/>
      <c r="CR201"/>
      <c r="CS201"/>
      <c r="CU201"/>
      <c r="CV201"/>
      <c r="CW201"/>
      <c r="CX201"/>
      <c r="CY201"/>
      <c r="CZ201"/>
      <c r="DA201"/>
      <c r="DC201" s="3">
        <v>1</v>
      </c>
    </row>
    <row r="202" spans="1:107" s="701" customFormat="1" ht="21" customHeight="1">
      <c r="A202" s="941" t="s">
        <v>22</v>
      </c>
      <c r="B202" s="957" t="str">
        <f t="shared" si="80"/>
        <v>►</v>
      </c>
      <c r="C202" s="999" cm="1">
        <f t="array" ref="C202">SUMPRODUCT(LEN(D202:J202))</f>
        <v>0</v>
      </c>
      <c r="D202" s="201"/>
      <c r="E202" s="206"/>
      <c r="F202" s="206"/>
      <c r="G202" s="206"/>
      <c r="H202" s="206"/>
      <c r="I202" s="206"/>
      <c r="J202" s="207"/>
      <c r="K202" s="455"/>
      <c r="L202" s="115" t="s">
        <v>16</v>
      </c>
      <c r="M202" s="3141"/>
      <c r="N202" s="3142"/>
      <c r="O202" s="3141"/>
      <c r="P202" s="3143"/>
      <c r="Q202" s="3144"/>
      <c r="R202" s="3145"/>
      <c r="S202" s="3146"/>
      <c r="T202" s="3147"/>
      <c r="U202" s="3148"/>
      <c r="V202" s="3149"/>
      <c r="W202" s="2109"/>
      <c r="X202" s="3150"/>
      <c r="Y202" s="117"/>
      <c r="Z202" s="3151"/>
      <c r="AA202" s="3152"/>
      <c r="AB202" s="3153"/>
      <c r="AC202" s="3154"/>
      <c r="AD202" s="119"/>
      <c r="AE202" s="262" t="s">
        <v>22</v>
      </c>
      <c r="AF202" s="1035" t="str">
        <f t="shared" si="62"/>
        <v>►</v>
      </c>
      <c r="AG202" s="1036" t="str">
        <f t="shared" si="63"/>
        <v/>
      </c>
      <c r="AH202" s="1037" t="str">
        <f t="shared" si="64"/>
        <v/>
      </c>
      <c r="AI202" s="1036" t="str">
        <f t="shared" si="65"/>
        <v/>
      </c>
      <c r="AJ202" s="1037" t="str">
        <f t="shared" si="66"/>
        <v/>
      </c>
      <c r="AK202" s="1037">
        <f>IF(AND(L202="A",COUNTIF(BJ15:BL62,TRIM(U202))&gt;0),1,0)</f>
        <v>0</v>
      </c>
      <c r="AL202" s="1051" t="str" cm="1">
        <f t="array" ref="AL202">IF(AF202&lt;&gt;"A","",IFERROR((IFERROR(_xlfn.XLOOKUP(TRIM(SUBSTITUTE(U202,CHAR(160)," ")),BJ15:BJ62,BM15:BM62),IFERROR(_xlfn.XLOOKUP(TRIM(SUBSTITUTE(U202,CHAR(160)," ")),BK15:BK62,BM15:BM62),_xlfn.XLOOKUP(TRIM(SUBSTITUTE(U202,CHAR(160)," ")),BL15:BL62,BM15:BM62))))*T202*IF(ISBLANK(Q202),1,Q202)+IFERROR(_xlfn.XLOOKUP("RECHERCHEX",TRIM(L202:AD202),L202:AD202),0),0))</f>
        <v/>
      </c>
      <c r="AM202" s="1038">
        <f t="shared" si="67"/>
        <v>0</v>
      </c>
      <c r="AN202" s="1627" t="str">
        <f t="shared" si="79"/>
        <v/>
      </c>
      <c r="AO202" s="1039">
        <f t="shared" si="68"/>
        <v>0</v>
      </c>
      <c r="AP202" s="1039">
        <f t="shared" si="69"/>
        <v>0</v>
      </c>
      <c r="AQ202" s="1040">
        <f>IF(AO202&gt;0,AS9,0)</f>
        <v>0</v>
      </c>
      <c r="AR202" s="1628" t="str">
        <f>IF(TRIM(AG202)="▼ recette suivante", AG202, IF(AQ202&gt;0, IF(AT9&lt;&gt;"", AT9&amp;"-ou.or.o ❾ + or - &gt;", ""), ""))</f>
        <v/>
      </c>
      <c r="AS202" s="1064"/>
      <c r="AT202" s="1064"/>
      <c r="AU202" s="1042">
        <f t="shared" si="70"/>
        <v>0</v>
      </c>
      <c r="AV202" s="1043">
        <f>IF(AK202,IF(OR(AU202="",N(AU202)&lt;=0.000000001),"",_xlfn.XLOOKUP(AJ202,BJ15:BJ62,BN15:BN62,_xlfn.XLOOKUP(AJ202,BK15:BK62,BN15:BN62,_xlfn.XLOOKUP(AJ202,BL15:BL62,BN15:BN62,"")))),0)</f>
        <v>0</v>
      </c>
      <c r="AW202" s="1065" cm="1">
        <f t="array" ref="AW202">IF(AK202&lt;&gt;1,0,IF(OR(AU202="",N(AU202)&lt;=0.000000001),"",IF(OR(AO202="",N(AO202)&lt;=0.000000001),0,IF(ISNUMBER(AU202),IFERROR(_xlfn.LET(_xlpm.ai_test,TRIM(AJ202),_xlpm.r,IFERROR(_xlfn.XLOOKUP(_xlpm.ai_test,BJ15:BJ62,ROW(BJ15:BJ62),0,1),IFERROR(_xlfn.XLOOKUP(_xlpm.ai_test,BK15:BK62,ROW(BK15:BK62),0,1),_xlfn.XLOOKUP(_xlpm.ai_test,BL15:BL62,ROW(BL15:BL62),0,1))),_xlpm.p,_xlpm.r-MIN(ROW(BJ15:BJ62))+1,_xlpm.f,INDEX(BM15:BM62,_xlpm.p),_xlpm.u,INDEX(BN15:BN62,_xlpm.p),_xlpm.s,INDEX(BP15:BP62,_xlpm.p),_xlpm.q,N(AU202)/_xlpm.f,IF(_xlpm.q&gt;=_xlpm.s,ROUND(_xlpm.q,1)&amp;" "&amp;_xlpm.ai_test&amp;" = "&amp;ROUND(_xlpm.q*_xlpm.f,1)&amp;" "&amp;_xlpm.u,ROUND(_xlpm.q,1)&amp;" "&amp;_xlpm.ai_test)),""),""))))</f>
        <v>0</v>
      </c>
      <c r="AX202" s="1055"/>
      <c r="AY202" s="1042">
        <f t="shared" si="71"/>
        <v>0</v>
      </c>
      <c r="AZ202" s="1043" t="str">
        <f t="shared" si="72"/>
        <v/>
      </c>
      <c r="BA202" s="1044">
        <f t="shared" si="77"/>
        <v>0</v>
      </c>
      <c r="BB202" s="1045" t="str">
        <f t="shared" si="73"/>
        <v/>
      </c>
      <c r="BC202" s="1046"/>
      <c r="BD202" s="1047">
        <f t="shared" si="78"/>
        <v>0</v>
      </c>
      <c r="BE202" s="1048" t="str">
        <f t="shared" si="74"/>
        <v/>
      </c>
      <c r="BF202" s="262" t="s">
        <v>22</v>
      </c>
      <c r="BG202" s="1027">
        <f t="shared" si="75"/>
        <v>0</v>
      </c>
      <c r="BH202" s="1028">
        <f t="shared" si="76"/>
        <v>0</v>
      </c>
      <c r="BI202"/>
      <c r="BR202"/>
      <c r="BS202"/>
      <c r="BT202"/>
      <c r="BU202"/>
      <c r="BV202"/>
      <c r="BW202"/>
      <c r="BX202" s="964" t="str">
        <f t="shared" si="81"/>
        <v>►</v>
      </c>
      <c r="BY202"/>
      <c r="BZ202"/>
      <c r="CA202"/>
      <c r="CB202"/>
      <c r="CC202"/>
      <c r="CD202" s="848"/>
      <c r="CE202"/>
      <c r="CF202"/>
      <c r="CG202"/>
      <c r="CH202"/>
      <c r="CI202"/>
      <c r="CJ202"/>
      <c r="CK202"/>
      <c r="CM202"/>
      <c r="CN202"/>
      <c r="CO202"/>
      <c r="CP202"/>
      <c r="CQ202"/>
      <c r="CR202"/>
      <c r="CS202"/>
      <c r="CU202"/>
      <c r="CV202"/>
      <c r="CW202"/>
      <c r="CX202"/>
      <c r="CY202"/>
      <c r="CZ202"/>
      <c r="DA202"/>
      <c r="DC202" s="3">
        <v>1</v>
      </c>
    </row>
    <row r="203" spans="1:107" s="701" customFormat="1" ht="21" customHeight="1">
      <c r="A203" s="941" t="s">
        <v>22</v>
      </c>
      <c r="B203" s="957" t="str">
        <f t="shared" si="80"/>
        <v>►</v>
      </c>
      <c r="C203" s="999" cm="1">
        <f t="array" ref="C203">SUMPRODUCT(LEN(D203:J203))</f>
        <v>0</v>
      </c>
      <c r="D203" s="201"/>
      <c r="E203" s="206"/>
      <c r="F203" s="206"/>
      <c r="G203" s="206"/>
      <c r="H203" s="206"/>
      <c r="I203" s="206"/>
      <c r="J203" s="207"/>
      <c r="K203" s="455"/>
      <c r="L203" s="115" t="s">
        <v>16</v>
      </c>
      <c r="M203" s="3141"/>
      <c r="N203" s="3142"/>
      <c r="O203" s="3141"/>
      <c r="P203" s="3143"/>
      <c r="Q203" s="3144"/>
      <c r="R203" s="3145"/>
      <c r="S203" s="3146"/>
      <c r="T203" s="3147"/>
      <c r="U203" s="3148"/>
      <c r="V203" s="3149"/>
      <c r="W203" s="2109"/>
      <c r="X203" s="3150"/>
      <c r="Y203" s="117"/>
      <c r="Z203" s="3151"/>
      <c r="AA203" s="3152"/>
      <c r="AB203" s="3153"/>
      <c r="AC203" s="3154"/>
      <c r="AD203" s="119"/>
      <c r="AE203" s="262" t="s">
        <v>22</v>
      </c>
      <c r="AF203" s="1035" t="str">
        <f t="shared" si="62"/>
        <v>►</v>
      </c>
      <c r="AG203" s="1036" t="str">
        <f t="shared" si="63"/>
        <v/>
      </c>
      <c r="AH203" s="1037" t="str">
        <f t="shared" si="64"/>
        <v/>
      </c>
      <c r="AI203" s="1036" t="str">
        <f t="shared" si="65"/>
        <v/>
      </c>
      <c r="AJ203" s="1037" t="str">
        <f t="shared" si="66"/>
        <v/>
      </c>
      <c r="AK203" s="1037">
        <f>IF(AND(L203="A",COUNTIF(BJ15:BL62,TRIM(U203))&gt;0),1,0)</f>
        <v>0</v>
      </c>
      <c r="AL203" s="1051" t="str" cm="1">
        <f t="array" ref="AL203">IF(AF203&lt;&gt;"A","",IFERROR((IFERROR(_xlfn.XLOOKUP(TRIM(SUBSTITUTE(U203,CHAR(160)," ")),BJ15:BJ62,BM15:BM62),IFERROR(_xlfn.XLOOKUP(TRIM(SUBSTITUTE(U203,CHAR(160)," ")),BK15:BK62,BM15:BM62),_xlfn.XLOOKUP(TRIM(SUBSTITUTE(U203,CHAR(160)," ")),BL15:BL62,BM15:BM62))))*T203*IF(ISBLANK(Q203),1,Q203)+IFERROR(_xlfn.XLOOKUP("RECHERCHEX",TRIM(L203:AD203),L203:AD203),0),0))</f>
        <v/>
      </c>
      <c r="AM203" s="1038">
        <f t="shared" si="67"/>
        <v>0</v>
      </c>
      <c r="AN203" s="1627" t="str">
        <f t="shared" si="79"/>
        <v/>
      </c>
      <c r="AO203" s="1039">
        <f t="shared" si="68"/>
        <v>0</v>
      </c>
      <c r="AP203" s="1039">
        <f t="shared" si="69"/>
        <v>0</v>
      </c>
      <c r="AQ203" s="1052">
        <f>IF(AO203&gt;0,AS9,0)</f>
        <v>0</v>
      </c>
      <c r="AR203" s="1626" t="str">
        <f>IF(TRIM(AG203)="▼ recette suivante", AG203, IF(AQ203&gt;0, IF(AT9&lt;&gt;"", AT9&amp;"-ou.or.o ❾ + or - &gt;", ""), ""))</f>
        <v/>
      </c>
      <c r="AS203" s="1064"/>
      <c r="AT203" s="1064"/>
      <c r="AU203" s="1053">
        <f t="shared" si="70"/>
        <v>0</v>
      </c>
      <c r="AV203" s="1054">
        <f>IF(AK203,IF(OR(AU203="",N(AU203)&lt;=0.000000001),"",_xlfn.XLOOKUP(AJ203,BJ15:BJ62,BN15:BN62,_xlfn.XLOOKUP(AJ203,BK15:BK62,BN15:BN62,_xlfn.XLOOKUP(AJ203,BL15:BL62,BN15:BN62,"")))),0)</f>
        <v>0</v>
      </c>
      <c r="AW203" s="1067" cm="1">
        <f t="array" ref="AW203">IF(AK203&lt;&gt;1,0,IF(OR(AU203="",N(AU203)&lt;=0.000000001),"",IF(OR(AO203="",N(AO203)&lt;=0.000000001),0,IF(ISNUMBER(AU203),IFERROR(_xlfn.LET(_xlpm.ai_test,TRIM(AJ203),_xlpm.r,IFERROR(_xlfn.XLOOKUP(_xlpm.ai_test,BJ15:BJ62,ROW(BJ15:BJ62),0,1),IFERROR(_xlfn.XLOOKUP(_xlpm.ai_test,BK15:BK62,ROW(BK15:BK62),0,1),_xlfn.XLOOKUP(_xlpm.ai_test,BL15:BL62,ROW(BL15:BL62),0,1))),_xlpm.p,_xlpm.r-MIN(ROW(BJ15:BJ62))+1,_xlpm.f,INDEX(BM15:BM62,_xlpm.p),_xlpm.u,INDEX(BN15:BN62,_xlpm.p),_xlpm.s,INDEX(BP15:BP62,_xlpm.p),_xlpm.q,N(AU203)/_xlpm.f,IF(_xlpm.q&gt;=_xlpm.s,ROUND(_xlpm.q,1)&amp;" "&amp;_xlpm.ai_test&amp;" = "&amp;ROUND(_xlpm.q*_xlpm.f,1)&amp;" "&amp;_xlpm.u,ROUND(_xlpm.q,1)&amp;" "&amp;_xlpm.ai_test)),""),""))))</f>
        <v>0</v>
      </c>
      <c r="AX203" s="1055"/>
      <c r="AY203" s="1053">
        <f t="shared" si="71"/>
        <v>0</v>
      </c>
      <c r="AZ203" s="1054" t="str">
        <f t="shared" si="72"/>
        <v/>
      </c>
      <c r="BA203" s="1056">
        <f t="shared" si="77"/>
        <v>0</v>
      </c>
      <c r="BB203" s="1057" t="str">
        <f t="shared" si="73"/>
        <v/>
      </c>
      <c r="BC203" s="1046"/>
      <c r="BD203" s="1058">
        <f t="shared" si="78"/>
        <v>0</v>
      </c>
      <c r="BE203" s="1048" t="str">
        <f t="shared" si="74"/>
        <v/>
      </c>
      <c r="BF203" s="262" t="s">
        <v>22</v>
      </c>
      <c r="BG203" s="1027">
        <f t="shared" si="75"/>
        <v>0</v>
      </c>
      <c r="BH203" s="1028">
        <f t="shared" si="76"/>
        <v>0</v>
      </c>
      <c r="BI203"/>
      <c r="BR203"/>
      <c r="BS203"/>
      <c r="BT203"/>
      <c r="BU203"/>
      <c r="BV203"/>
      <c r="BW203"/>
      <c r="BX203" s="964" t="str">
        <f t="shared" si="81"/>
        <v>►</v>
      </c>
      <c r="BY203"/>
      <c r="BZ203"/>
      <c r="CA203"/>
      <c r="CB203"/>
      <c r="CC203"/>
      <c r="CD203" s="848"/>
      <c r="CE203"/>
      <c r="CF203"/>
      <c r="CG203"/>
      <c r="CH203"/>
      <c r="CI203"/>
      <c r="CJ203"/>
      <c r="CK203"/>
      <c r="CM203"/>
      <c r="CN203"/>
      <c r="CO203"/>
      <c r="CP203"/>
      <c r="CQ203"/>
      <c r="CR203"/>
      <c r="CS203"/>
      <c r="CU203"/>
      <c r="CV203"/>
      <c r="CW203"/>
      <c r="CX203"/>
      <c r="CY203"/>
      <c r="CZ203"/>
      <c r="DA203"/>
      <c r="DC203" s="3">
        <v>1</v>
      </c>
    </row>
    <row r="204" spans="1:107" s="701" customFormat="1" ht="21" customHeight="1">
      <c r="A204" s="941" t="s">
        <v>22</v>
      </c>
      <c r="B204" s="957" t="str">
        <f t="shared" si="80"/>
        <v>►</v>
      </c>
      <c r="C204" s="999" cm="1">
        <f t="array" ref="C204">SUMPRODUCT(LEN(D204:J204))</f>
        <v>0</v>
      </c>
      <c r="D204" s="201"/>
      <c r="E204" s="206"/>
      <c r="F204" s="206"/>
      <c r="G204" s="206"/>
      <c r="H204" s="206"/>
      <c r="I204" s="206"/>
      <c r="J204" s="207"/>
      <c r="K204" s="455"/>
      <c r="L204" s="115" t="s">
        <v>16</v>
      </c>
      <c r="M204" s="3141"/>
      <c r="N204" s="3142"/>
      <c r="O204" s="3141"/>
      <c r="P204" s="3143"/>
      <c r="Q204" s="3144"/>
      <c r="R204" s="3145"/>
      <c r="S204" s="3146"/>
      <c r="T204" s="3147"/>
      <c r="U204" s="3148"/>
      <c r="V204" s="3149"/>
      <c r="W204" s="2109"/>
      <c r="X204" s="3150"/>
      <c r="Y204" s="117"/>
      <c r="Z204" s="3151"/>
      <c r="AA204" s="3152"/>
      <c r="AB204" s="3153"/>
      <c r="AC204" s="3154"/>
      <c r="AD204" s="119"/>
      <c r="AE204" s="262" t="s">
        <v>22</v>
      </c>
      <c r="AF204" s="1035" t="str">
        <f t="shared" si="62"/>
        <v>►</v>
      </c>
      <c r="AG204" s="1036" t="str">
        <f t="shared" si="63"/>
        <v/>
      </c>
      <c r="AH204" s="1037" t="str">
        <f t="shared" si="64"/>
        <v/>
      </c>
      <c r="AI204" s="1036" t="str">
        <f t="shared" si="65"/>
        <v/>
      </c>
      <c r="AJ204" s="1037" t="str">
        <f t="shared" si="66"/>
        <v/>
      </c>
      <c r="AK204" s="1037">
        <f>IF(AND(L204="A",COUNTIF(BJ15:BL62,TRIM(U204))&gt;0),1,0)</f>
        <v>0</v>
      </c>
      <c r="AL204" s="1051" t="str" cm="1">
        <f t="array" ref="AL204">IF(AF204&lt;&gt;"A","",IFERROR((IFERROR(_xlfn.XLOOKUP(TRIM(SUBSTITUTE(U204,CHAR(160)," ")),BJ15:BJ62,BM15:BM62),IFERROR(_xlfn.XLOOKUP(TRIM(SUBSTITUTE(U204,CHAR(160)," ")),BK15:BK62,BM15:BM62),_xlfn.XLOOKUP(TRIM(SUBSTITUTE(U204,CHAR(160)," ")),BL15:BL62,BM15:BM62))))*T204*IF(ISBLANK(Q204),1,Q204)+IFERROR(_xlfn.XLOOKUP("RECHERCHEX",TRIM(L204:AD204),L204:AD204),0),0))</f>
        <v/>
      </c>
      <c r="AM204" s="1038">
        <f t="shared" si="67"/>
        <v>0</v>
      </c>
      <c r="AN204" s="1627" t="str">
        <f t="shared" si="79"/>
        <v/>
      </c>
      <c r="AO204" s="1039">
        <f t="shared" si="68"/>
        <v>0</v>
      </c>
      <c r="AP204" s="1039">
        <f t="shared" si="69"/>
        <v>0</v>
      </c>
      <c r="AQ204" s="1040">
        <f>IF(AO204&gt;0,AS9,0)</f>
        <v>0</v>
      </c>
      <c r="AR204" s="1628" t="str">
        <f>IF(TRIM(AG204)="▼ recette suivante", AG204, IF(AQ204&gt;0, IF(AT9&lt;&gt;"", AT9&amp;"-ou.or.o ❾ + or - &gt;", ""), ""))</f>
        <v/>
      </c>
      <c r="AS204" s="1064"/>
      <c r="AT204" s="1064"/>
      <c r="AU204" s="1042">
        <f t="shared" si="70"/>
        <v>0</v>
      </c>
      <c r="AV204" s="1043">
        <f>IF(AK204,IF(OR(AU204="",N(AU204)&lt;=0.000000001),"",_xlfn.XLOOKUP(AJ204,BJ15:BJ62,BN15:BN62,_xlfn.XLOOKUP(AJ204,BK15:BK62,BN15:BN62,_xlfn.XLOOKUP(AJ204,BL15:BL62,BN15:BN62,"")))),0)</f>
        <v>0</v>
      </c>
      <c r="AW204" s="1065" cm="1">
        <f t="array" ref="AW204">IF(AK204&lt;&gt;1,0,IF(OR(AU204="",N(AU204)&lt;=0.000000001),"",IF(OR(AO204="",N(AO204)&lt;=0.000000001),0,IF(ISNUMBER(AU204),IFERROR(_xlfn.LET(_xlpm.ai_test,TRIM(AJ204),_xlpm.r,IFERROR(_xlfn.XLOOKUP(_xlpm.ai_test,BJ15:BJ62,ROW(BJ15:BJ62),0,1),IFERROR(_xlfn.XLOOKUP(_xlpm.ai_test,BK15:BK62,ROW(BK15:BK62),0,1),_xlfn.XLOOKUP(_xlpm.ai_test,BL15:BL62,ROW(BL15:BL62),0,1))),_xlpm.p,_xlpm.r-MIN(ROW(BJ15:BJ62))+1,_xlpm.f,INDEX(BM15:BM62,_xlpm.p),_xlpm.u,INDEX(BN15:BN62,_xlpm.p),_xlpm.s,INDEX(BP15:BP62,_xlpm.p),_xlpm.q,N(AU204)/_xlpm.f,IF(_xlpm.q&gt;=_xlpm.s,ROUND(_xlpm.q,1)&amp;" "&amp;_xlpm.ai_test&amp;" = "&amp;ROUND(_xlpm.q*_xlpm.f,1)&amp;" "&amp;_xlpm.u,ROUND(_xlpm.q,1)&amp;" "&amp;_xlpm.ai_test)),""),""))))</f>
        <v>0</v>
      </c>
      <c r="AX204" s="1055"/>
      <c r="AY204" s="1042">
        <f t="shared" si="71"/>
        <v>0</v>
      </c>
      <c r="AZ204" s="1043" t="str">
        <f t="shared" si="72"/>
        <v/>
      </c>
      <c r="BA204" s="1044">
        <f t="shared" si="77"/>
        <v>0</v>
      </c>
      <c r="BB204" s="1045" t="str">
        <f t="shared" si="73"/>
        <v/>
      </c>
      <c r="BC204" s="1046"/>
      <c r="BD204" s="1047">
        <f t="shared" si="78"/>
        <v>0</v>
      </c>
      <c r="BE204" s="1048" t="str">
        <f t="shared" si="74"/>
        <v/>
      </c>
      <c r="BF204" s="262" t="s">
        <v>22</v>
      </c>
      <c r="BG204" s="1027">
        <f t="shared" si="75"/>
        <v>0</v>
      </c>
      <c r="BH204" s="1028">
        <f t="shared" si="76"/>
        <v>0</v>
      </c>
      <c r="BI204"/>
      <c r="BR204"/>
      <c r="BS204"/>
      <c r="BT204"/>
      <c r="BU204"/>
      <c r="BV204"/>
      <c r="BW204"/>
      <c r="BX204" s="964" t="str">
        <f t="shared" si="81"/>
        <v>►</v>
      </c>
      <c r="BY204"/>
      <c r="BZ204"/>
      <c r="CA204"/>
      <c r="CB204"/>
      <c r="CC204"/>
      <c r="CD204" s="848"/>
      <c r="CE204"/>
      <c r="CF204"/>
      <c r="CG204"/>
      <c r="CH204"/>
      <c r="CI204"/>
      <c r="CJ204"/>
      <c r="CK204"/>
      <c r="CM204"/>
      <c r="CN204"/>
      <c r="CO204"/>
      <c r="CP204"/>
      <c r="CQ204"/>
      <c r="CR204"/>
      <c r="CS204"/>
      <c r="CU204"/>
      <c r="CV204"/>
      <c r="CW204"/>
      <c r="CX204"/>
      <c r="CY204"/>
      <c r="CZ204"/>
      <c r="DA204"/>
      <c r="DC204" s="3">
        <v>1</v>
      </c>
    </row>
    <row r="205" spans="1:107" s="701" customFormat="1" ht="21" customHeight="1">
      <c r="A205" s="941" t="s">
        <v>22</v>
      </c>
      <c r="B205" s="957" t="str">
        <f t="shared" si="80"/>
        <v>►</v>
      </c>
      <c r="C205" s="999" cm="1">
        <f t="array" ref="C205">SUMPRODUCT(LEN(D205:J205))</f>
        <v>0</v>
      </c>
      <c r="D205" s="201"/>
      <c r="E205" s="206"/>
      <c r="F205" s="206"/>
      <c r="G205" s="206"/>
      <c r="H205" s="206"/>
      <c r="I205" s="206"/>
      <c r="J205" s="207"/>
      <c r="K205" s="455"/>
      <c r="L205" s="115" t="s">
        <v>16</v>
      </c>
      <c r="M205" s="3141"/>
      <c r="N205" s="3142"/>
      <c r="O205" s="3141"/>
      <c r="P205" s="3143"/>
      <c r="Q205" s="3144"/>
      <c r="R205" s="3145"/>
      <c r="S205" s="3146"/>
      <c r="T205" s="3147"/>
      <c r="U205" s="3148"/>
      <c r="V205" s="3149"/>
      <c r="W205" s="2109"/>
      <c r="X205" s="3150"/>
      <c r="Y205" s="117"/>
      <c r="Z205" s="3151"/>
      <c r="AA205" s="3152"/>
      <c r="AB205" s="3153"/>
      <c r="AC205" s="3154"/>
      <c r="AD205" s="119"/>
      <c r="AE205" s="262" t="s">
        <v>22</v>
      </c>
      <c r="AF205" s="1035" t="str">
        <f t="shared" si="62"/>
        <v>►</v>
      </c>
      <c r="AG205" s="1036" t="str">
        <f t="shared" si="63"/>
        <v/>
      </c>
      <c r="AH205" s="1037" t="str">
        <f t="shared" si="64"/>
        <v/>
      </c>
      <c r="AI205" s="1036" t="str">
        <f t="shared" si="65"/>
        <v/>
      </c>
      <c r="AJ205" s="1037" t="str">
        <f t="shared" si="66"/>
        <v/>
      </c>
      <c r="AK205" s="1037">
        <f>IF(AND(L205="A",COUNTIF(BJ15:BL62,TRIM(U205))&gt;0),1,0)</f>
        <v>0</v>
      </c>
      <c r="AL205" s="1051" t="str" cm="1">
        <f t="array" ref="AL205">IF(AF205&lt;&gt;"A","",IFERROR((IFERROR(_xlfn.XLOOKUP(TRIM(SUBSTITUTE(U205,CHAR(160)," ")),BJ15:BJ62,BM15:BM62),IFERROR(_xlfn.XLOOKUP(TRIM(SUBSTITUTE(U205,CHAR(160)," ")),BK15:BK62,BM15:BM62),_xlfn.XLOOKUP(TRIM(SUBSTITUTE(U205,CHAR(160)," ")),BL15:BL62,BM15:BM62))))*T205*IF(ISBLANK(Q205),1,Q205)+IFERROR(_xlfn.XLOOKUP("RECHERCHEX",TRIM(L205:AD205),L205:AD205),0),0))</f>
        <v/>
      </c>
      <c r="AM205" s="1038">
        <f t="shared" si="67"/>
        <v>0</v>
      </c>
      <c r="AN205" s="1627" t="str">
        <f t="shared" si="79"/>
        <v/>
      </c>
      <c r="AO205" s="1039">
        <f t="shared" si="68"/>
        <v>0</v>
      </c>
      <c r="AP205" s="1039">
        <f t="shared" si="69"/>
        <v>0</v>
      </c>
      <c r="AQ205" s="1052">
        <f>IF(AO205&gt;0,AS9,0)</f>
        <v>0</v>
      </c>
      <c r="AR205" s="1626" t="str">
        <f>IF(TRIM(AG205)="▼ recette suivante", AG205, IF(AQ205&gt;0, IF(AT9&lt;&gt;"", AT9&amp;"-ou.or.o ❾ + or - &gt;", ""), ""))</f>
        <v/>
      </c>
      <c r="AS205" s="1064"/>
      <c r="AT205" s="1064"/>
      <c r="AU205" s="1053">
        <f t="shared" si="70"/>
        <v>0</v>
      </c>
      <c r="AV205" s="1054">
        <f>IF(AK205,IF(OR(AU205="",N(AU205)&lt;=0.000000001),"",_xlfn.XLOOKUP(AJ205,BJ15:BJ62,BN15:BN62,_xlfn.XLOOKUP(AJ205,BK15:BK62,BN15:BN62,_xlfn.XLOOKUP(AJ205,BL15:BL62,BN15:BN62,"")))),0)</f>
        <v>0</v>
      </c>
      <c r="AW205" s="1067" cm="1">
        <f t="array" ref="AW205">IF(AK205&lt;&gt;1,0,IF(OR(AU205="",N(AU205)&lt;=0.000000001),"",IF(OR(AO205="",N(AO205)&lt;=0.000000001),0,IF(ISNUMBER(AU205),IFERROR(_xlfn.LET(_xlpm.ai_test,TRIM(AJ205),_xlpm.r,IFERROR(_xlfn.XLOOKUP(_xlpm.ai_test,BJ15:BJ62,ROW(BJ15:BJ62),0,1),IFERROR(_xlfn.XLOOKUP(_xlpm.ai_test,BK15:BK62,ROW(BK15:BK62),0,1),_xlfn.XLOOKUP(_xlpm.ai_test,BL15:BL62,ROW(BL15:BL62),0,1))),_xlpm.p,_xlpm.r-MIN(ROW(BJ15:BJ62))+1,_xlpm.f,INDEX(BM15:BM62,_xlpm.p),_xlpm.u,INDEX(BN15:BN62,_xlpm.p),_xlpm.s,INDEX(BP15:BP62,_xlpm.p),_xlpm.q,N(AU205)/_xlpm.f,IF(_xlpm.q&gt;=_xlpm.s,ROUND(_xlpm.q,1)&amp;" "&amp;_xlpm.ai_test&amp;" = "&amp;ROUND(_xlpm.q*_xlpm.f,1)&amp;" "&amp;_xlpm.u,ROUND(_xlpm.q,1)&amp;" "&amp;_xlpm.ai_test)),""),""))))</f>
        <v>0</v>
      </c>
      <c r="AX205" s="1055"/>
      <c r="AY205" s="1053">
        <f t="shared" si="71"/>
        <v>0</v>
      </c>
      <c r="AZ205" s="1054" t="str">
        <f t="shared" si="72"/>
        <v/>
      </c>
      <c r="BA205" s="1056">
        <f t="shared" si="77"/>
        <v>0</v>
      </c>
      <c r="BB205" s="1057" t="str">
        <f t="shared" si="73"/>
        <v/>
      </c>
      <c r="BC205" s="1046"/>
      <c r="BD205" s="1058">
        <f t="shared" si="78"/>
        <v>0</v>
      </c>
      <c r="BE205" s="1048" t="str">
        <f t="shared" si="74"/>
        <v/>
      </c>
      <c r="BF205" s="262" t="s">
        <v>22</v>
      </c>
      <c r="BG205" s="1027">
        <f t="shared" si="75"/>
        <v>0</v>
      </c>
      <c r="BH205" s="1028">
        <f t="shared" si="76"/>
        <v>0</v>
      </c>
      <c r="BI205"/>
      <c r="BR205"/>
      <c r="BS205"/>
      <c r="BT205"/>
      <c r="BU205"/>
      <c r="BV205"/>
      <c r="BW205"/>
      <c r="BX205" s="964" t="str">
        <f t="shared" si="81"/>
        <v>►</v>
      </c>
      <c r="BY205"/>
      <c r="BZ205"/>
      <c r="CA205"/>
      <c r="CB205"/>
      <c r="CC205"/>
      <c r="CD205" s="848"/>
      <c r="CE205"/>
      <c r="CF205"/>
      <c r="CG205"/>
      <c r="CH205"/>
      <c r="CI205"/>
      <c r="CJ205"/>
      <c r="CK205"/>
      <c r="CM205"/>
      <c r="CN205"/>
      <c r="CO205"/>
      <c r="CP205"/>
      <c r="CQ205"/>
      <c r="CR205"/>
      <c r="CS205"/>
      <c r="CU205"/>
      <c r="CV205"/>
      <c r="CW205"/>
      <c r="CX205"/>
      <c r="CY205"/>
      <c r="CZ205"/>
      <c r="DA205"/>
      <c r="DC205" s="3">
        <v>1</v>
      </c>
    </row>
    <row r="206" spans="1:107" s="701" customFormat="1" ht="21" customHeight="1">
      <c r="A206" s="941" t="s">
        <v>22</v>
      </c>
      <c r="B206" s="957" t="str">
        <f t="shared" si="80"/>
        <v>►</v>
      </c>
      <c r="C206" s="999" cm="1">
        <f t="array" ref="C206">SUMPRODUCT(LEN(D206:J206))</f>
        <v>0</v>
      </c>
      <c r="D206" s="201"/>
      <c r="E206" s="206"/>
      <c r="F206" s="206"/>
      <c r="G206" s="206"/>
      <c r="H206" s="206"/>
      <c r="I206" s="206"/>
      <c r="J206" s="207"/>
      <c r="K206" s="455"/>
      <c r="L206" s="115" t="s">
        <v>16</v>
      </c>
      <c r="M206" s="3141"/>
      <c r="N206" s="3142"/>
      <c r="O206" s="3141"/>
      <c r="P206" s="3143"/>
      <c r="Q206" s="3144"/>
      <c r="R206" s="3145"/>
      <c r="S206" s="3146"/>
      <c r="T206" s="3147"/>
      <c r="U206" s="3148"/>
      <c r="V206" s="3149"/>
      <c r="W206" s="2109"/>
      <c r="X206" s="3150"/>
      <c r="Y206" s="117"/>
      <c r="Z206" s="3151"/>
      <c r="AA206" s="3152"/>
      <c r="AB206" s="3153"/>
      <c r="AC206" s="3154"/>
      <c r="AD206" s="119"/>
      <c r="AE206" s="262" t="s">
        <v>22</v>
      </c>
      <c r="AF206" s="1035" t="str">
        <f t="shared" si="62"/>
        <v>►</v>
      </c>
      <c r="AG206" s="1036" t="str">
        <f t="shared" si="63"/>
        <v/>
      </c>
      <c r="AH206" s="1037" t="str">
        <f t="shared" si="64"/>
        <v/>
      </c>
      <c r="AI206" s="1036" t="str">
        <f t="shared" si="65"/>
        <v/>
      </c>
      <c r="AJ206" s="1037" t="str">
        <f t="shared" si="66"/>
        <v/>
      </c>
      <c r="AK206" s="1037">
        <f>IF(AND(L206="A",COUNTIF(BJ15:BL62,TRIM(U206))&gt;0),1,0)</f>
        <v>0</v>
      </c>
      <c r="AL206" s="1051" t="str" cm="1">
        <f t="array" ref="AL206">IF(AF206&lt;&gt;"A","",IFERROR((IFERROR(_xlfn.XLOOKUP(TRIM(SUBSTITUTE(U206,CHAR(160)," ")),BJ15:BJ62,BM15:BM62),IFERROR(_xlfn.XLOOKUP(TRIM(SUBSTITUTE(U206,CHAR(160)," ")),BK15:BK62,BM15:BM62),_xlfn.XLOOKUP(TRIM(SUBSTITUTE(U206,CHAR(160)," ")),BL15:BL62,BM15:BM62))))*T206*IF(ISBLANK(Q206),1,Q206)+IFERROR(_xlfn.XLOOKUP("RECHERCHEX",TRIM(L206:AD206),L206:AD206),0),0))</f>
        <v/>
      </c>
      <c r="AM206" s="1038">
        <f t="shared" si="67"/>
        <v>0</v>
      </c>
      <c r="AN206" s="1627" t="str">
        <f t="shared" si="79"/>
        <v/>
      </c>
      <c r="AO206" s="1039">
        <f t="shared" si="68"/>
        <v>0</v>
      </c>
      <c r="AP206" s="1039">
        <f t="shared" si="69"/>
        <v>0</v>
      </c>
      <c r="AQ206" s="1040">
        <f>IF(AO206&gt;0,AS9,0)</f>
        <v>0</v>
      </c>
      <c r="AR206" s="1628" t="str">
        <f>IF(TRIM(AG206)="▼ recette suivante", AG206, IF(AQ206&gt;0, IF(AT9&lt;&gt;"", AT9&amp;"-ou.or.o ❾ + or - &gt;", ""), ""))</f>
        <v/>
      </c>
      <c r="AS206" s="1064"/>
      <c r="AT206" s="1064"/>
      <c r="AU206" s="1042">
        <f t="shared" si="70"/>
        <v>0</v>
      </c>
      <c r="AV206" s="1043">
        <f>IF(AK206,IF(OR(AU206="",N(AU206)&lt;=0.000000001),"",_xlfn.XLOOKUP(AJ206,BJ15:BJ62,BN15:BN62,_xlfn.XLOOKUP(AJ206,BK15:BK62,BN15:BN62,_xlfn.XLOOKUP(AJ206,BL15:BL62,BN15:BN62,"")))),0)</f>
        <v>0</v>
      </c>
      <c r="AW206" s="1065" cm="1">
        <f t="array" ref="AW206">IF(AK206&lt;&gt;1,0,IF(OR(AU206="",N(AU206)&lt;=0.000000001),"",IF(OR(AO206="",N(AO206)&lt;=0.000000001),0,IF(ISNUMBER(AU206),IFERROR(_xlfn.LET(_xlpm.ai_test,TRIM(AJ206),_xlpm.r,IFERROR(_xlfn.XLOOKUP(_xlpm.ai_test,BJ15:BJ62,ROW(BJ15:BJ62),0,1),IFERROR(_xlfn.XLOOKUP(_xlpm.ai_test,BK15:BK62,ROW(BK15:BK62),0,1),_xlfn.XLOOKUP(_xlpm.ai_test,BL15:BL62,ROW(BL15:BL62),0,1))),_xlpm.p,_xlpm.r-MIN(ROW(BJ15:BJ62))+1,_xlpm.f,INDEX(BM15:BM62,_xlpm.p),_xlpm.u,INDEX(BN15:BN62,_xlpm.p),_xlpm.s,INDEX(BP15:BP62,_xlpm.p),_xlpm.q,N(AU206)/_xlpm.f,IF(_xlpm.q&gt;=_xlpm.s,ROUND(_xlpm.q,1)&amp;" "&amp;_xlpm.ai_test&amp;" = "&amp;ROUND(_xlpm.q*_xlpm.f,1)&amp;" "&amp;_xlpm.u,ROUND(_xlpm.q,1)&amp;" "&amp;_xlpm.ai_test)),""),""))))</f>
        <v>0</v>
      </c>
      <c r="AX206" s="1055"/>
      <c r="AY206" s="1042">
        <f t="shared" si="71"/>
        <v>0</v>
      </c>
      <c r="AZ206" s="1043" t="str">
        <f t="shared" si="72"/>
        <v/>
      </c>
      <c r="BA206" s="1044">
        <f t="shared" si="77"/>
        <v>0</v>
      </c>
      <c r="BB206" s="1045" t="str">
        <f t="shared" si="73"/>
        <v/>
      </c>
      <c r="BC206" s="1046"/>
      <c r="BD206" s="1047">
        <f t="shared" si="78"/>
        <v>0</v>
      </c>
      <c r="BE206" s="1048" t="str">
        <f t="shared" si="74"/>
        <v/>
      </c>
      <c r="BF206" s="262" t="s">
        <v>22</v>
      </c>
      <c r="BG206" s="1027">
        <f t="shared" si="75"/>
        <v>0</v>
      </c>
      <c r="BH206" s="1028">
        <f t="shared" si="76"/>
        <v>0</v>
      </c>
      <c r="BI206"/>
      <c r="BR206"/>
      <c r="BS206"/>
      <c r="BT206"/>
      <c r="BU206"/>
      <c r="BV206"/>
      <c r="BW206"/>
      <c r="BX206" s="964" t="str">
        <f t="shared" si="81"/>
        <v>►</v>
      </c>
      <c r="BY206"/>
      <c r="BZ206"/>
      <c r="CA206"/>
      <c r="CB206"/>
      <c r="CC206"/>
      <c r="CD206" s="848"/>
      <c r="CE206"/>
      <c r="CF206"/>
      <c r="CG206"/>
      <c r="CH206"/>
      <c r="CI206"/>
      <c r="CJ206"/>
      <c r="CK206"/>
      <c r="CM206"/>
      <c r="CN206"/>
      <c r="CO206"/>
      <c r="CP206"/>
      <c r="CQ206"/>
      <c r="CR206"/>
      <c r="CS206"/>
      <c r="CU206"/>
      <c r="CV206"/>
      <c r="CW206"/>
      <c r="CX206"/>
      <c r="CY206"/>
      <c r="CZ206"/>
      <c r="DA206"/>
      <c r="DC206" s="3">
        <v>1</v>
      </c>
    </row>
    <row r="207" spans="1:107" s="701" customFormat="1" ht="21" customHeight="1">
      <c r="A207" s="941" t="s">
        <v>22</v>
      </c>
      <c r="B207" s="957" t="str">
        <f t="shared" si="80"/>
        <v>►</v>
      </c>
      <c r="C207" s="999" cm="1">
        <f t="array" ref="C207">SUMPRODUCT(LEN(D207:J207))</f>
        <v>0</v>
      </c>
      <c r="D207" s="201"/>
      <c r="E207" s="206"/>
      <c r="F207" s="206"/>
      <c r="G207" s="206"/>
      <c r="H207" s="206"/>
      <c r="I207" s="206"/>
      <c r="J207" s="207"/>
      <c r="K207" s="455"/>
      <c r="L207" s="115" t="s">
        <v>16</v>
      </c>
      <c r="M207" s="3141"/>
      <c r="N207" s="3142"/>
      <c r="O207" s="3141"/>
      <c r="P207" s="3143"/>
      <c r="Q207" s="3144"/>
      <c r="R207" s="3145"/>
      <c r="S207" s="3146"/>
      <c r="T207" s="3147"/>
      <c r="U207" s="3148"/>
      <c r="V207" s="3149"/>
      <c r="W207" s="2109"/>
      <c r="X207" s="3150"/>
      <c r="Y207" s="117"/>
      <c r="Z207" s="3151"/>
      <c r="AA207" s="3152"/>
      <c r="AB207" s="3153"/>
      <c r="AC207" s="3154"/>
      <c r="AD207" s="119"/>
      <c r="AE207" s="262" t="s">
        <v>22</v>
      </c>
      <c r="AF207" s="1035" t="str">
        <f t="shared" si="62"/>
        <v>►</v>
      </c>
      <c r="AG207" s="1036" t="str">
        <f t="shared" si="63"/>
        <v/>
      </c>
      <c r="AH207" s="1037" t="str">
        <f t="shared" si="64"/>
        <v/>
      </c>
      <c r="AI207" s="1036" t="str">
        <f t="shared" si="65"/>
        <v/>
      </c>
      <c r="AJ207" s="1037" t="str">
        <f t="shared" si="66"/>
        <v/>
      </c>
      <c r="AK207" s="1037">
        <f>IF(AND(L207="A",COUNTIF(BJ15:BL62,TRIM(U207))&gt;0),1,0)</f>
        <v>0</v>
      </c>
      <c r="AL207" s="1051" t="str" cm="1">
        <f t="array" ref="AL207">IF(AF207&lt;&gt;"A","",IFERROR((IFERROR(_xlfn.XLOOKUP(TRIM(SUBSTITUTE(U207,CHAR(160)," ")),BJ15:BJ62,BM15:BM62),IFERROR(_xlfn.XLOOKUP(TRIM(SUBSTITUTE(U207,CHAR(160)," ")),BK15:BK62,BM15:BM62),_xlfn.XLOOKUP(TRIM(SUBSTITUTE(U207,CHAR(160)," ")),BL15:BL62,BM15:BM62))))*T207*IF(ISBLANK(Q207),1,Q207)+IFERROR(_xlfn.XLOOKUP("RECHERCHEX",TRIM(L207:AD207),L207:AD207),0),0))</f>
        <v/>
      </c>
      <c r="AM207" s="1038">
        <f t="shared" si="67"/>
        <v>0</v>
      </c>
      <c r="AN207" s="1627" t="str">
        <f t="shared" si="79"/>
        <v/>
      </c>
      <c r="AO207" s="1039">
        <f t="shared" si="68"/>
        <v>0</v>
      </c>
      <c r="AP207" s="1039">
        <f t="shared" si="69"/>
        <v>0</v>
      </c>
      <c r="AQ207" s="1052">
        <f>IF(AO207&gt;0,AS9,0)</f>
        <v>0</v>
      </c>
      <c r="AR207" s="1626" t="str">
        <f>IF(TRIM(AG207)="▼ recette suivante", AG207, IF(AQ207&gt;0, IF(AT9&lt;&gt;"", AT9&amp;"-ou.or.o ❾ + or - &gt;", ""), ""))</f>
        <v/>
      </c>
      <c r="AS207" s="1064"/>
      <c r="AT207" s="1064"/>
      <c r="AU207" s="1053">
        <f t="shared" si="70"/>
        <v>0</v>
      </c>
      <c r="AV207" s="1054">
        <f>IF(AK207,IF(OR(AU207="",N(AU207)&lt;=0.000000001),"",_xlfn.XLOOKUP(AJ207,BJ15:BJ62,BN15:BN62,_xlfn.XLOOKUP(AJ207,BK15:BK62,BN15:BN62,_xlfn.XLOOKUP(AJ207,BL15:BL62,BN15:BN62,"")))),0)</f>
        <v>0</v>
      </c>
      <c r="AW207" s="1067" cm="1">
        <f t="array" ref="AW207">IF(AK207&lt;&gt;1,0,IF(OR(AU207="",N(AU207)&lt;=0.000000001),"",IF(OR(AO207="",N(AO207)&lt;=0.000000001),0,IF(ISNUMBER(AU207),IFERROR(_xlfn.LET(_xlpm.ai_test,TRIM(AJ207),_xlpm.r,IFERROR(_xlfn.XLOOKUP(_xlpm.ai_test,BJ15:BJ62,ROW(BJ15:BJ62),0,1),IFERROR(_xlfn.XLOOKUP(_xlpm.ai_test,BK15:BK62,ROW(BK15:BK62),0,1),_xlfn.XLOOKUP(_xlpm.ai_test,BL15:BL62,ROW(BL15:BL62),0,1))),_xlpm.p,_xlpm.r-MIN(ROW(BJ15:BJ62))+1,_xlpm.f,INDEX(BM15:BM62,_xlpm.p),_xlpm.u,INDEX(BN15:BN62,_xlpm.p),_xlpm.s,INDEX(BP15:BP62,_xlpm.p),_xlpm.q,N(AU207)/_xlpm.f,IF(_xlpm.q&gt;=_xlpm.s,ROUND(_xlpm.q,1)&amp;" "&amp;_xlpm.ai_test&amp;" = "&amp;ROUND(_xlpm.q*_xlpm.f,1)&amp;" "&amp;_xlpm.u,ROUND(_xlpm.q,1)&amp;" "&amp;_xlpm.ai_test)),""),""))))</f>
        <v>0</v>
      </c>
      <c r="AX207" s="1055"/>
      <c r="AY207" s="1053">
        <f t="shared" si="71"/>
        <v>0</v>
      </c>
      <c r="AZ207" s="1054" t="str">
        <f t="shared" si="72"/>
        <v/>
      </c>
      <c r="BA207" s="1056">
        <f t="shared" si="77"/>
        <v>0</v>
      </c>
      <c r="BB207" s="1057" t="str">
        <f t="shared" si="73"/>
        <v/>
      </c>
      <c r="BC207" s="1046"/>
      <c r="BD207" s="1058">
        <f t="shared" si="78"/>
        <v>0</v>
      </c>
      <c r="BE207" s="1048" t="str">
        <f t="shared" si="74"/>
        <v/>
      </c>
      <c r="BF207" s="262" t="s">
        <v>22</v>
      </c>
      <c r="BG207" s="1027">
        <f t="shared" si="75"/>
        <v>0</v>
      </c>
      <c r="BH207" s="1028">
        <f t="shared" si="76"/>
        <v>0</v>
      </c>
      <c r="BI207"/>
      <c r="BR207"/>
      <c r="BS207"/>
      <c r="BT207"/>
      <c r="BU207"/>
      <c r="BV207"/>
      <c r="BW207"/>
      <c r="BX207" s="964" t="str">
        <f t="shared" si="81"/>
        <v>►</v>
      </c>
      <c r="BY207"/>
      <c r="BZ207"/>
      <c r="CA207"/>
      <c r="CB207"/>
      <c r="CC207"/>
      <c r="CD207" s="848"/>
      <c r="CE207"/>
      <c r="CF207"/>
      <c r="CG207"/>
      <c r="CH207"/>
      <c r="CI207"/>
      <c r="CJ207"/>
      <c r="CK207"/>
      <c r="CM207"/>
      <c r="CN207"/>
      <c r="CO207"/>
      <c r="CP207"/>
      <c r="CQ207"/>
      <c r="CR207"/>
      <c r="CS207"/>
      <c r="CU207"/>
      <c r="CV207"/>
      <c r="CW207"/>
      <c r="CX207"/>
      <c r="CY207"/>
      <c r="CZ207"/>
      <c r="DA207"/>
      <c r="DC207" s="3">
        <v>1</v>
      </c>
    </row>
    <row r="208" spans="1:107" s="701" customFormat="1" ht="21" customHeight="1">
      <c r="A208" s="941" t="s">
        <v>22</v>
      </c>
      <c r="B208" s="957" t="str">
        <f t="shared" si="80"/>
        <v>►</v>
      </c>
      <c r="C208" s="999" cm="1">
        <f t="array" ref="C208">SUMPRODUCT(LEN(D208:J208))</f>
        <v>0</v>
      </c>
      <c r="D208" s="201"/>
      <c r="E208" s="206"/>
      <c r="F208" s="206"/>
      <c r="G208" s="206"/>
      <c r="H208" s="206"/>
      <c r="I208" s="206"/>
      <c r="J208" s="207"/>
      <c r="K208" s="455" t="s">
        <v>22</v>
      </c>
      <c r="L208" s="115" t="s">
        <v>16</v>
      </c>
      <c r="M208" s="3141"/>
      <c r="N208" s="3142"/>
      <c r="O208" s="3141"/>
      <c r="P208" s="3143"/>
      <c r="Q208" s="3144"/>
      <c r="R208" s="3145"/>
      <c r="S208" s="3146"/>
      <c r="T208" s="3147"/>
      <c r="U208" s="3148"/>
      <c r="V208" s="3149"/>
      <c r="W208" s="2109"/>
      <c r="X208" s="3150"/>
      <c r="Y208" s="117"/>
      <c r="Z208" s="3151"/>
      <c r="AA208" s="3152"/>
      <c r="AB208" s="3153"/>
      <c r="AC208" s="3154"/>
      <c r="AD208" s="119"/>
      <c r="AE208" s="262" t="s">
        <v>22</v>
      </c>
      <c r="AF208" s="1035" t="str">
        <f t="shared" si="62"/>
        <v>►</v>
      </c>
      <c r="AG208" s="1036" t="str">
        <f t="shared" si="63"/>
        <v/>
      </c>
      <c r="AH208" s="1037" t="str">
        <f t="shared" si="64"/>
        <v/>
      </c>
      <c r="AI208" s="1036" t="str">
        <f t="shared" si="65"/>
        <v/>
      </c>
      <c r="AJ208" s="1037" t="str">
        <f t="shared" si="66"/>
        <v/>
      </c>
      <c r="AK208" s="1037">
        <f>IF(AND(L208="A",COUNTIF(BJ15:BL62,TRIM(U208))&gt;0),1,0)</f>
        <v>0</v>
      </c>
      <c r="AL208" s="1051" t="str" cm="1">
        <f t="array" ref="AL208">IF(AF208&lt;&gt;"A","",IFERROR((IFERROR(_xlfn.XLOOKUP(TRIM(SUBSTITUTE(U208,CHAR(160)," ")),BJ15:BJ62,BM15:BM62),IFERROR(_xlfn.XLOOKUP(TRIM(SUBSTITUTE(U208,CHAR(160)," ")),BK15:BK62,BM15:BM62),_xlfn.XLOOKUP(TRIM(SUBSTITUTE(U208,CHAR(160)," ")),BL15:BL62,BM15:BM62))))*T208*IF(ISBLANK(Q208),1,Q208)+IFERROR(_xlfn.XLOOKUP("RECHERCHEX",TRIM(L208:AD208),L208:AD208),0),0))</f>
        <v/>
      </c>
      <c r="AM208" s="1038">
        <f t="shared" si="67"/>
        <v>0</v>
      </c>
      <c r="AN208" s="1627" t="str">
        <f t="shared" si="79"/>
        <v/>
      </c>
      <c r="AO208" s="1039">
        <f t="shared" si="68"/>
        <v>0</v>
      </c>
      <c r="AP208" s="1039">
        <f t="shared" si="69"/>
        <v>0</v>
      </c>
      <c r="AQ208" s="1040">
        <f>IF(AO208&gt;0,AS9,0)</f>
        <v>0</v>
      </c>
      <c r="AR208" s="1628" t="str">
        <f>IF(TRIM(AG208)="▼ recette suivante", AG208, IF(AQ208&gt;0, IF(AT9&lt;&gt;"", AT9&amp;"-ou.or.o ❾ + or - &gt;", ""), ""))</f>
        <v/>
      </c>
      <c r="AS208" s="1064"/>
      <c r="AT208" s="1064"/>
      <c r="AU208" s="1042">
        <f t="shared" si="70"/>
        <v>0</v>
      </c>
      <c r="AV208" s="1043">
        <f>IF(AK208,IF(OR(AU208="",N(AU208)&lt;=0.000000001),"",_xlfn.XLOOKUP(AJ208,BJ15:BJ62,BN15:BN62,_xlfn.XLOOKUP(AJ208,BK15:BK62,BN15:BN62,_xlfn.XLOOKUP(AJ208,BL15:BL62,BN15:BN62,"")))),0)</f>
        <v>0</v>
      </c>
      <c r="AW208" s="1065" cm="1">
        <f t="array" ref="AW208">IF(AK208&lt;&gt;1,0,IF(OR(AU208="",N(AU208)&lt;=0.000000001),"",IF(OR(AO208="",N(AO208)&lt;=0.000000001),0,IF(ISNUMBER(AU208),IFERROR(_xlfn.LET(_xlpm.ai_test,TRIM(AJ208),_xlpm.r,IFERROR(_xlfn.XLOOKUP(_xlpm.ai_test,BJ15:BJ62,ROW(BJ15:BJ62),0,1),IFERROR(_xlfn.XLOOKUP(_xlpm.ai_test,BK15:BK62,ROW(BK15:BK62),0,1),_xlfn.XLOOKUP(_xlpm.ai_test,BL15:BL62,ROW(BL15:BL62),0,1))),_xlpm.p,_xlpm.r-MIN(ROW(BJ15:BJ62))+1,_xlpm.f,INDEX(BM15:BM62,_xlpm.p),_xlpm.u,INDEX(BN15:BN62,_xlpm.p),_xlpm.s,INDEX(BP15:BP62,_xlpm.p),_xlpm.q,N(AU208)/_xlpm.f,IF(_xlpm.q&gt;=_xlpm.s,ROUND(_xlpm.q,1)&amp;" "&amp;_xlpm.ai_test&amp;" = "&amp;ROUND(_xlpm.q*_xlpm.f,1)&amp;" "&amp;_xlpm.u,ROUND(_xlpm.q,1)&amp;" "&amp;_xlpm.ai_test)),""),""))))</f>
        <v>0</v>
      </c>
      <c r="AX208" s="1055"/>
      <c r="AY208" s="1042">
        <f t="shared" si="71"/>
        <v>0</v>
      </c>
      <c r="AZ208" s="1043" t="str">
        <f t="shared" si="72"/>
        <v/>
      </c>
      <c r="BA208" s="1044">
        <f t="shared" si="77"/>
        <v>0</v>
      </c>
      <c r="BB208" s="1045" t="str">
        <f t="shared" si="73"/>
        <v/>
      </c>
      <c r="BC208" s="1046"/>
      <c r="BD208" s="1047">
        <f t="shared" si="78"/>
        <v>0</v>
      </c>
      <c r="BE208" s="1048" t="str">
        <f t="shared" si="74"/>
        <v/>
      </c>
      <c r="BF208" s="262" t="s">
        <v>22</v>
      </c>
      <c r="BG208" s="1027">
        <f t="shared" si="75"/>
        <v>0</v>
      </c>
      <c r="BH208" s="1028">
        <f t="shared" si="76"/>
        <v>0</v>
      </c>
      <c r="BI208"/>
      <c r="BR208"/>
      <c r="BS208"/>
      <c r="BT208"/>
      <c r="BU208"/>
      <c r="BV208"/>
      <c r="BW208"/>
      <c r="BX208" s="964" t="str">
        <f t="shared" si="81"/>
        <v>►</v>
      </c>
      <c r="BY208"/>
      <c r="BZ208"/>
      <c r="CA208"/>
      <c r="CB208"/>
      <c r="CC208"/>
      <c r="CD208" s="848"/>
      <c r="CE208"/>
      <c r="CF208"/>
      <c r="CG208"/>
      <c r="CH208"/>
      <c r="CI208"/>
      <c r="CJ208"/>
      <c r="CK208"/>
      <c r="CM208"/>
      <c r="CN208"/>
      <c r="CO208"/>
      <c r="CP208"/>
      <c r="CQ208"/>
      <c r="CR208"/>
      <c r="CS208"/>
      <c r="CU208"/>
      <c r="CV208"/>
      <c r="CW208"/>
      <c r="CX208"/>
      <c r="CY208"/>
      <c r="CZ208"/>
      <c r="DA208"/>
      <c r="DC208" s="3">
        <v>1</v>
      </c>
    </row>
    <row r="209" spans="1:107" s="701" customFormat="1" ht="21" customHeight="1">
      <c r="A209" s="941" t="s">
        <v>22</v>
      </c>
      <c r="B209" s="957" t="str">
        <f t="shared" si="80"/>
        <v>►</v>
      </c>
      <c r="C209" s="999" cm="1">
        <f t="array" ref="C209">SUMPRODUCT(LEN(D209:J209))</f>
        <v>0</v>
      </c>
      <c r="D209" s="201"/>
      <c r="E209" s="206"/>
      <c r="F209" s="206"/>
      <c r="G209" s="206"/>
      <c r="H209" s="206"/>
      <c r="I209" s="206"/>
      <c r="J209" s="207"/>
      <c r="K209" s="455" t="s">
        <v>22</v>
      </c>
      <c r="L209" s="115" t="s">
        <v>16</v>
      </c>
      <c r="M209" s="3141"/>
      <c r="N209" s="3142"/>
      <c r="O209" s="3141"/>
      <c r="P209" s="3143"/>
      <c r="Q209" s="3144"/>
      <c r="R209" s="3145"/>
      <c r="S209" s="3146"/>
      <c r="T209" s="3147"/>
      <c r="U209" s="3148"/>
      <c r="V209" s="3149"/>
      <c r="W209" s="2109"/>
      <c r="X209" s="3150"/>
      <c r="Y209" s="117"/>
      <c r="Z209" s="3151"/>
      <c r="AA209" s="3152"/>
      <c r="AB209" s="3153"/>
      <c r="AC209" s="3154"/>
      <c r="AD209" s="119"/>
      <c r="AE209" s="262" t="s">
        <v>22</v>
      </c>
      <c r="AF209" s="1035" t="str">
        <f t="shared" si="62"/>
        <v>►</v>
      </c>
      <c r="AG209" s="1036" t="str">
        <f t="shared" si="63"/>
        <v/>
      </c>
      <c r="AH209" s="1037" t="str">
        <f t="shared" si="64"/>
        <v/>
      </c>
      <c r="AI209" s="1036" t="str">
        <f t="shared" si="65"/>
        <v/>
      </c>
      <c r="AJ209" s="1037" t="str">
        <f t="shared" si="66"/>
        <v/>
      </c>
      <c r="AK209" s="1037">
        <f>IF(AND(L209="A",COUNTIF(BJ15:BL62,TRIM(U209))&gt;0),1,0)</f>
        <v>0</v>
      </c>
      <c r="AL209" s="1051" t="str" cm="1">
        <f t="array" ref="AL209">IF(AF209&lt;&gt;"A","",IFERROR((IFERROR(_xlfn.XLOOKUP(TRIM(SUBSTITUTE(U209,CHAR(160)," ")),BJ15:BJ62,BM15:BM62),IFERROR(_xlfn.XLOOKUP(TRIM(SUBSTITUTE(U209,CHAR(160)," ")),BK15:BK62,BM15:BM62),_xlfn.XLOOKUP(TRIM(SUBSTITUTE(U209,CHAR(160)," ")),BL15:BL62,BM15:BM62))))*T209*IF(ISBLANK(Q209),1,Q209)+IFERROR(_xlfn.XLOOKUP("RECHERCHEX",TRIM(L209:AD209),L209:AD209),0),0))</f>
        <v/>
      </c>
      <c r="AM209" s="1038">
        <f t="shared" si="67"/>
        <v>0</v>
      </c>
      <c r="AN209" s="1627" t="str">
        <f t="shared" si="79"/>
        <v/>
      </c>
      <c r="AO209" s="1039">
        <f t="shared" si="68"/>
        <v>0</v>
      </c>
      <c r="AP209" s="1039">
        <f t="shared" si="69"/>
        <v>0</v>
      </c>
      <c r="AQ209" s="1052">
        <f>IF(AO209&gt;0,AS9,0)</f>
        <v>0</v>
      </c>
      <c r="AR209" s="1626" t="str">
        <f>IF(TRIM(AG209)="▼ recette suivante", AG209, IF(AQ209&gt;0, IF(AT9&lt;&gt;"", AT9&amp;"-ou.or.o ❾ + or - &gt;", ""), ""))</f>
        <v/>
      </c>
      <c r="AS209" s="1064"/>
      <c r="AT209" s="1064"/>
      <c r="AU209" s="1053">
        <f t="shared" si="70"/>
        <v>0</v>
      </c>
      <c r="AV209" s="1054">
        <f>IF(AK209,IF(OR(AU209="",N(AU209)&lt;=0.000000001),"",_xlfn.XLOOKUP(AJ209,BJ15:BJ62,BN15:BN62,_xlfn.XLOOKUP(AJ209,BK15:BK62,BN15:BN62,_xlfn.XLOOKUP(AJ209,BL15:BL62,BN15:BN62,"")))),0)</f>
        <v>0</v>
      </c>
      <c r="AW209" s="1067" cm="1">
        <f t="array" ref="AW209">IF(AK209&lt;&gt;1,0,IF(OR(AU209="",N(AU209)&lt;=0.000000001),"",IF(OR(AO209="",N(AO209)&lt;=0.000000001),0,IF(ISNUMBER(AU209),IFERROR(_xlfn.LET(_xlpm.ai_test,TRIM(AJ209),_xlpm.r,IFERROR(_xlfn.XLOOKUP(_xlpm.ai_test,BJ15:BJ62,ROW(BJ15:BJ62),0,1),IFERROR(_xlfn.XLOOKUP(_xlpm.ai_test,BK15:BK62,ROW(BK15:BK62),0,1),_xlfn.XLOOKUP(_xlpm.ai_test,BL15:BL62,ROW(BL15:BL62),0,1))),_xlpm.p,_xlpm.r-MIN(ROW(BJ15:BJ62))+1,_xlpm.f,INDEX(BM15:BM62,_xlpm.p),_xlpm.u,INDEX(BN15:BN62,_xlpm.p),_xlpm.s,INDEX(BP15:BP62,_xlpm.p),_xlpm.q,N(AU209)/_xlpm.f,IF(_xlpm.q&gt;=_xlpm.s,ROUND(_xlpm.q,1)&amp;" "&amp;_xlpm.ai_test&amp;" = "&amp;ROUND(_xlpm.q*_xlpm.f,1)&amp;" "&amp;_xlpm.u,ROUND(_xlpm.q,1)&amp;" "&amp;_xlpm.ai_test)),""),""))))</f>
        <v>0</v>
      </c>
      <c r="AX209" s="1055"/>
      <c r="AY209" s="1053">
        <f t="shared" si="71"/>
        <v>0</v>
      </c>
      <c r="AZ209" s="1054" t="str">
        <f t="shared" si="72"/>
        <v/>
      </c>
      <c r="BA209" s="1056">
        <f t="shared" si="77"/>
        <v>0</v>
      </c>
      <c r="BB209" s="1057" t="str">
        <f t="shared" si="73"/>
        <v/>
      </c>
      <c r="BC209" s="1046"/>
      <c r="BD209" s="1058">
        <f t="shared" si="78"/>
        <v>0</v>
      </c>
      <c r="BE209" s="1048" t="str">
        <f t="shared" si="74"/>
        <v/>
      </c>
      <c r="BF209" s="262" t="s">
        <v>22</v>
      </c>
      <c r="BG209" s="1027">
        <f t="shared" si="75"/>
        <v>0</v>
      </c>
      <c r="BH209" s="1028">
        <f t="shared" si="76"/>
        <v>0</v>
      </c>
      <c r="BI209"/>
      <c r="BR209"/>
      <c r="BS209"/>
      <c r="BT209"/>
      <c r="BU209"/>
      <c r="BV209"/>
      <c r="BW209"/>
      <c r="BX209" s="964" t="str">
        <f t="shared" si="81"/>
        <v>►</v>
      </c>
      <c r="BY209"/>
      <c r="BZ209"/>
      <c r="CA209"/>
      <c r="CB209"/>
      <c r="CC209"/>
      <c r="CD209" s="848"/>
      <c r="CE209"/>
      <c r="CF209"/>
      <c r="CG209"/>
      <c r="CH209"/>
      <c r="CI209"/>
      <c r="CJ209"/>
      <c r="CK209"/>
      <c r="CM209"/>
      <c r="CN209"/>
      <c r="CO209"/>
      <c r="CP209"/>
      <c r="CQ209"/>
      <c r="CR209"/>
      <c r="CS209"/>
      <c r="CU209"/>
      <c r="CV209"/>
      <c r="CW209"/>
      <c r="CX209"/>
      <c r="CY209"/>
      <c r="CZ209"/>
      <c r="DA209"/>
      <c r="DC209" s="3">
        <v>1</v>
      </c>
    </row>
    <row r="210" spans="1:107" s="701" customFormat="1" ht="21" customHeight="1">
      <c r="A210" s="941" t="s">
        <v>22</v>
      </c>
      <c r="B210" s="957" t="str">
        <f t="shared" si="80"/>
        <v>►</v>
      </c>
      <c r="C210" s="999" cm="1">
        <f t="array" ref="C210">SUMPRODUCT(LEN(D210:J210))</f>
        <v>0</v>
      </c>
      <c r="D210" s="201"/>
      <c r="E210" s="206"/>
      <c r="F210" s="206"/>
      <c r="G210" s="206"/>
      <c r="H210" s="206"/>
      <c r="I210" s="206"/>
      <c r="J210" s="207"/>
      <c r="K210" s="455" t="s">
        <v>22</v>
      </c>
      <c r="L210" s="115" t="s">
        <v>16</v>
      </c>
      <c r="M210" s="3141"/>
      <c r="N210" s="3142"/>
      <c r="O210" s="3141"/>
      <c r="P210" s="3143"/>
      <c r="Q210" s="3144"/>
      <c r="R210" s="3145"/>
      <c r="S210" s="3146"/>
      <c r="T210" s="3147"/>
      <c r="U210" s="3148"/>
      <c r="V210" s="3149"/>
      <c r="W210" s="2109"/>
      <c r="X210" s="3150"/>
      <c r="Y210" s="117"/>
      <c r="Z210" s="3151"/>
      <c r="AA210" s="3152"/>
      <c r="AB210" s="3153"/>
      <c r="AC210" s="3154"/>
      <c r="AD210" s="119"/>
      <c r="AE210" s="262" t="s">
        <v>22</v>
      </c>
      <c r="AF210" s="1035" t="str">
        <f t="shared" si="62"/>
        <v>►</v>
      </c>
      <c r="AG210" s="1036" t="str">
        <f t="shared" si="63"/>
        <v/>
      </c>
      <c r="AH210" s="1037" t="str">
        <f t="shared" si="64"/>
        <v/>
      </c>
      <c r="AI210" s="1036" t="str">
        <f t="shared" si="65"/>
        <v/>
      </c>
      <c r="AJ210" s="1037" t="str">
        <f t="shared" si="66"/>
        <v/>
      </c>
      <c r="AK210" s="1037">
        <f>IF(AND(L210="A",COUNTIF(BJ15:BL62,TRIM(U210))&gt;0),1,0)</f>
        <v>0</v>
      </c>
      <c r="AL210" s="1051" t="str" cm="1">
        <f t="array" ref="AL210">IF(AF210&lt;&gt;"A","",IFERROR((IFERROR(_xlfn.XLOOKUP(TRIM(SUBSTITUTE(U210,CHAR(160)," ")),BJ15:BJ62,BM15:BM62),IFERROR(_xlfn.XLOOKUP(TRIM(SUBSTITUTE(U210,CHAR(160)," ")),BK15:BK62,BM15:BM62),_xlfn.XLOOKUP(TRIM(SUBSTITUTE(U210,CHAR(160)," ")),BL15:BL62,BM15:BM62))))*T210*IF(ISBLANK(Q210),1,Q210)+IFERROR(_xlfn.XLOOKUP("RECHERCHEX",TRIM(L210:AD210),L210:AD210),0),0))</f>
        <v/>
      </c>
      <c r="AM210" s="1038">
        <f t="shared" si="67"/>
        <v>0</v>
      </c>
      <c r="AN210" s="1627" t="str">
        <f t="shared" si="79"/>
        <v/>
      </c>
      <c r="AO210" s="1039">
        <f t="shared" si="68"/>
        <v>0</v>
      </c>
      <c r="AP210" s="1039">
        <f t="shared" si="69"/>
        <v>0</v>
      </c>
      <c r="AQ210" s="1040">
        <f>IF(AO210&gt;0,AS9,0)</f>
        <v>0</v>
      </c>
      <c r="AR210" s="1628" t="str">
        <f>IF(TRIM(AG210)="▼ recette suivante", AG210, IF(AQ210&gt;0, IF(AT9&lt;&gt;"", AT9&amp;"-ou.or.o ❾ + or - &gt;", ""), ""))</f>
        <v/>
      </c>
      <c r="AS210" s="1064"/>
      <c r="AT210" s="1064"/>
      <c r="AU210" s="1042">
        <f t="shared" si="70"/>
        <v>0</v>
      </c>
      <c r="AV210" s="1043">
        <f>IF(AK210,IF(OR(AU210="",N(AU210)&lt;=0.000000001),"",_xlfn.XLOOKUP(AJ210,BJ15:BJ62,BN15:BN62,_xlfn.XLOOKUP(AJ210,BK15:BK62,BN15:BN62,_xlfn.XLOOKUP(AJ210,BL15:BL62,BN15:BN62,"")))),0)</f>
        <v>0</v>
      </c>
      <c r="AW210" s="1065" cm="1">
        <f t="array" ref="AW210">IF(AK210&lt;&gt;1,0,IF(OR(AU210="",N(AU210)&lt;=0.000000001),"",IF(OR(AO210="",N(AO210)&lt;=0.000000001),0,IF(ISNUMBER(AU210),IFERROR(_xlfn.LET(_xlpm.ai_test,TRIM(AJ210),_xlpm.r,IFERROR(_xlfn.XLOOKUP(_xlpm.ai_test,BJ15:BJ62,ROW(BJ15:BJ62),0,1),IFERROR(_xlfn.XLOOKUP(_xlpm.ai_test,BK15:BK62,ROW(BK15:BK62),0,1),_xlfn.XLOOKUP(_xlpm.ai_test,BL15:BL62,ROW(BL15:BL62),0,1))),_xlpm.p,_xlpm.r-MIN(ROW(BJ15:BJ62))+1,_xlpm.f,INDEX(BM15:BM62,_xlpm.p),_xlpm.u,INDEX(BN15:BN62,_xlpm.p),_xlpm.s,INDEX(BP15:BP62,_xlpm.p),_xlpm.q,N(AU210)/_xlpm.f,IF(_xlpm.q&gt;=_xlpm.s,ROUND(_xlpm.q,1)&amp;" "&amp;_xlpm.ai_test&amp;" = "&amp;ROUND(_xlpm.q*_xlpm.f,1)&amp;" "&amp;_xlpm.u,ROUND(_xlpm.q,1)&amp;" "&amp;_xlpm.ai_test)),""),""))))</f>
        <v>0</v>
      </c>
      <c r="AX210" s="1055"/>
      <c r="AY210" s="1042">
        <f t="shared" si="71"/>
        <v>0</v>
      </c>
      <c r="AZ210" s="1043" t="str">
        <f t="shared" si="72"/>
        <v/>
      </c>
      <c r="BA210" s="1044">
        <f t="shared" si="77"/>
        <v>0</v>
      </c>
      <c r="BB210" s="1045" t="str">
        <f t="shared" si="73"/>
        <v/>
      </c>
      <c r="BC210" s="1046"/>
      <c r="BD210" s="1047">
        <f t="shared" si="78"/>
        <v>0</v>
      </c>
      <c r="BE210" s="1048" t="str">
        <f t="shared" si="74"/>
        <v/>
      </c>
      <c r="BF210" s="262" t="s">
        <v>22</v>
      </c>
      <c r="BG210" s="1027">
        <f t="shared" si="75"/>
        <v>0</v>
      </c>
      <c r="BH210" s="1028">
        <f t="shared" si="76"/>
        <v>0</v>
      </c>
      <c r="BI210"/>
      <c r="BR210"/>
      <c r="BS210"/>
      <c r="BT210"/>
      <c r="BU210"/>
      <c r="BV210"/>
      <c r="BW210"/>
      <c r="BX210" s="964" t="str">
        <f t="shared" si="81"/>
        <v>►</v>
      </c>
      <c r="BY210"/>
      <c r="BZ210"/>
      <c r="CA210"/>
      <c r="CB210"/>
      <c r="CC210"/>
      <c r="CD210" s="848"/>
      <c r="CE210"/>
      <c r="CF210"/>
      <c r="CG210"/>
      <c r="CH210"/>
      <c r="CI210"/>
      <c r="CJ210"/>
      <c r="CK210"/>
      <c r="CM210"/>
      <c r="CN210"/>
      <c r="CO210"/>
      <c r="CP210"/>
      <c r="CQ210"/>
      <c r="CR210"/>
      <c r="CS210"/>
      <c r="CU210"/>
      <c r="CV210"/>
      <c r="CW210"/>
      <c r="CX210"/>
      <c r="CY210"/>
      <c r="CZ210"/>
      <c r="DA210"/>
      <c r="DC210" s="3">
        <v>1</v>
      </c>
    </row>
    <row r="211" spans="1:107" s="701" customFormat="1" ht="21" customHeight="1">
      <c r="A211" s="941" t="s">
        <v>22</v>
      </c>
      <c r="B211" s="957" t="str">
        <f t="shared" si="80"/>
        <v>►</v>
      </c>
      <c r="C211" s="999" cm="1">
        <f t="array" ref="C211">SUMPRODUCT(LEN(D211:J211))</f>
        <v>0</v>
      </c>
      <c r="D211" s="201"/>
      <c r="E211" s="206"/>
      <c r="F211" s="206"/>
      <c r="G211" s="206"/>
      <c r="H211" s="206"/>
      <c r="I211" s="206"/>
      <c r="J211" s="207"/>
      <c r="K211" s="455" t="s">
        <v>22</v>
      </c>
      <c r="L211" s="115" t="s">
        <v>16</v>
      </c>
      <c r="M211" s="3141"/>
      <c r="N211" s="3142"/>
      <c r="O211" s="3141"/>
      <c r="P211" s="3143"/>
      <c r="Q211" s="3144"/>
      <c r="R211" s="3145"/>
      <c r="S211" s="3146"/>
      <c r="T211" s="3147"/>
      <c r="U211" s="3148"/>
      <c r="V211" s="3149"/>
      <c r="W211" s="2109"/>
      <c r="X211" s="3150"/>
      <c r="Y211" s="117"/>
      <c r="Z211" s="3151"/>
      <c r="AA211" s="3152"/>
      <c r="AB211" s="3153"/>
      <c r="AC211" s="3154"/>
      <c r="AD211" s="119"/>
      <c r="AE211" s="262" t="s">
        <v>22</v>
      </c>
      <c r="AF211" s="1035" t="str">
        <f t="shared" si="62"/>
        <v>►</v>
      </c>
      <c r="AG211" s="1036" t="str">
        <f t="shared" si="63"/>
        <v/>
      </c>
      <c r="AH211" s="1037" t="str">
        <f t="shared" si="64"/>
        <v/>
      </c>
      <c r="AI211" s="1036" t="str">
        <f t="shared" si="65"/>
        <v/>
      </c>
      <c r="AJ211" s="1037" t="str">
        <f t="shared" si="66"/>
        <v/>
      </c>
      <c r="AK211" s="1037">
        <f>IF(AND(L211="A",COUNTIF(BJ15:BL62,TRIM(U211))&gt;0),1,0)</f>
        <v>0</v>
      </c>
      <c r="AL211" s="1051" t="str" cm="1">
        <f t="array" ref="AL211">IF(AF211&lt;&gt;"A","",IFERROR((IFERROR(_xlfn.XLOOKUP(TRIM(SUBSTITUTE(U211,CHAR(160)," ")),BJ15:BJ62,BM15:BM62),IFERROR(_xlfn.XLOOKUP(TRIM(SUBSTITUTE(U211,CHAR(160)," ")),BK15:BK62,BM15:BM62),_xlfn.XLOOKUP(TRIM(SUBSTITUTE(U211,CHAR(160)," ")),BL15:BL62,BM15:BM62))))*T211*IF(ISBLANK(Q211),1,Q211)+IFERROR(_xlfn.XLOOKUP("RECHERCHEX",TRIM(L211:AD211),L211:AD211),0),0))</f>
        <v/>
      </c>
      <c r="AM211" s="1038">
        <f t="shared" si="67"/>
        <v>0</v>
      </c>
      <c r="AN211" s="1627" t="str">
        <f t="shared" si="79"/>
        <v/>
      </c>
      <c r="AO211" s="1039">
        <f t="shared" si="68"/>
        <v>0</v>
      </c>
      <c r="AP211" s="1039">
        <f t="shared" si="69"/>
        <v>0</v>
      </c>
      <c r="AQ211" s="1052">
        <f>IF(AO211&gt;0,AS9,0)</f>
        <v>0</v>
      </c>
      <c r="AR211" s="1626" t="str">
        <f>IF(TRIM(AG211)="▼ recette suivante", AG211, IF(AQ211&gt;0, IF(AT9&lt;&gt;"", AT9&amp;"-ou.or.o ❾ + or - &gt;", ""), ""))</f>
        <v/>
      </c>
      <c r="AS211" s="1064"/>
      <c r="AT211" s="1064"/>
      <c r="AU211" s="1053">
        <f t="shared" si="70"/>
        <v>0</v>
      </c>
      <c r="AV211" s="1054">
        <f>IF(AK211,IF(OR(AU211="",N(AU211)&lt;=0.000000001),"",_xlfn.XLOOKUP(AJ211,BJ15:BJ62,BN15:BN62,_xlfn.XLOOKUP(AJ211,BK15:BK62,BN15:BN62,_xlfn.XLOOKUP(AJ211,BL15:BL62,BN15:BN62,"")))),0)</f>
        <v>0</v>
      </c>
      <c r="AW211" s="1067" cm="1">
        <f t="array" ref="AW211">IF(AK211&lt;&gt;1,0,IF(OR(AU211="",N(AU211)&lt;=0.000000001),"",IF(OR(AO211="",N(AO211)&lt;=0.000000001),0,IF(ISNUMBER(AU211),IFERROR(_xlfn.LET(_xlpm.ai_test,TRIM(AJ211),_xlpm.r,IFERROR(_xlfn.XLOOKUP(_xlpm.ai_test,BJ15:BJ62,ROW(BJ15:BJ62),0,1),IFERROR(_xlfn.XLOOKUP(_xlpm.ai_test,BK15:BK62,ROW(BK15:BK62),0,1),_xlfn.XLOOKUP(_xlpm.ai_test,BL15:BL62,ROW(BL15:BL62),0,1))),_xlpm.p,_xlpm.r-MIN(ROW(BJ15:BJ62))+1,_xlpm.f,INDEX(BM15:BM62,_xlpm.p),_xlpm.u,INDEX(BN15:BN62,_xlpm.p),_xlpm.s,INDEX(BP15:BP62,_xlpm.p),_xlpm.q,N(AU211)/_xlpm.f,IF(_xlpm.q&gt;=_xlpm.s,ROUND(_xlpm.q,1)&amp;" "&amp;_xlpm.ai_test&amp;" = "&amp;ROUND(_xlpm.q*_xlpm.f,1)&amp;" "&amp;_xlpm.u,ROUND(_xlpm.q,1)&amp;" "&amp;_xlpm.ai_test)),""),""))))</f>
        <v>0</v>
      </c>
      <c r="AX211" s="1055"/>
      <c r="AY211" s="1053">
        <f t="shared" si="71"/>
        <v>0</v>
      </c>
      <c r="AZ211" s="1054" t="str">
        <f t="shared" si="72"/>
        <v/>
      </c>
      <c r="BA211" s="1056">
        <f t="shared" si="77"/>
        <v>0</v>
      </c>
      <c r="BB211" s="1057" t="str">
        <f t="shared" si="73"/>
        <v/>
      </c>
      <c r="BC211" s="1046"/>
      <c r="BD211" s="1058">
        <f t="shared" si="78"/>
        <v>0</v>
      </c>
      <c r="BE211" s="1048" t="str">
        <f t="shared" si="74"/>
        <v/>
      </c>
      <c r="BF211" s="262" t="s">
        <v>22</v>
      </c>
      <c r="BG211" s="1027">
        <f t="shared" si="75"/>
        <v>0</v>
      </c>
      <c r="BH211" s="1028">
        <f t="shared" si="76"/>
        <v>0</v>
      </c>
      <c r="BI211"/>
      <c r="BR211"/>
      <c r="BS211"/>
      <c r="BT211"/>
      <c r="BU211"/>
      <c r="BV211"/>
      <c r="BW211"/>
      <c r="BX211" s="964" t="str">
        <f t="shared" si="81"/>
        <v>►</v>
      </c>
      <c r="BY211"/>
      <c r="BZ211"/>
      <c r="CA211"/>
      <c r="CB211"/>
      <c r="CC211"/>
      <c r="CD211" s="848"/>
      <c r="CE211"/>
      <c r="CF211"/>
      <c r="CG211"/>
      <c r="CH211"/>
      <c r="CI211"/>
      <c r="CJ211"/>
      <c r="CK211"/>
      <c r="CM211"/>
      <c r="CN211"/>
      <c r="CO211"/>
      <c r="CP211"/>
      <c r="CQ211"/>
      <c r="CR211"/>
      <c r="CS211"/>
      <c r="CU211"/>
      <c r="CV211"/>
      <c r="CW211"/>
      <c r="CX211"/>
      <c r="CY211"/>
      <c r="CZ211"/>
      <c r="DA211"/>
      <c r="DC211" s="3">
        <v>1</v>
      </c>
    </row>
    <row r="212" spans="1:107" s="701" customFormat="1" ht="21" customHeight="1">
      <c r="A212" s="941" t="s">
        <v>22</v>
      </c>
      <c r="B212" s="957" t="str">
        <f t="shared" si="80"/>
        <v>►</v>
      </c>
      <c r="C212" s="999" cm="1">
        <f t="array" ref="C212">SUMPRODUCT(LEN(D212:J212))</f>
        <v>0</v>
      </c>
      <c r="D212" s="201"/>
      <c r="E212" s="206"/>
      <c r="F212" s="206"/>
      <c r="G212" s="206"/>
      <c r="H212" s="206"/>
      <c r="I212" s="206"/>
      <c r="J212" s="207"/>
      <c r="K212" s="455" t="s">
        <v>22</v>
      </c>
      <c r="L212" s="115" t="s">
        <v>16</v>
      </c>
      <c r="M212" s="3141"/>
      <c r="N212" s="3142"/>
      <c r="O212" s="3141"/>
      <c r="P212" s="3143"/>
      <c r="Q212" s="3144"/>
      <c r="R212" s="3145"/>
      <c r="S212" s="3146"/>
      <c r="T212" s="3147"/>
      <c r="U212" s="3148"/>
      <c r="V212" s="3149"/>
      <c r="W212" s="2109"/>
      <c r="X212" s="3150"/>
      <c r="Y212" s="117"/>
      <c r="Z212" s="3151"/>
      <c r="AA212" s="3152"/>
      <c r="AB212" s="3153"/>
      <c r="AC212" s="3154"/>
      <c r="AD212" s="119"/>
      <c r="AE212" s="262" t="s">
        <v>22</v>
      </c>
      <c r="AF212" s="1035" t="str">
        <f t="shared" si="62"/>
        <v>►</v>
      </c>
      <c r="AG212" s="1036" t="str">
        <f t="shared" si="63"/>
        <v/>
      </c>
      <c r="AH212" s="1037" t="str">
        <f t="shared" si="64"/>
        <v/>
      </c>
      <c r="AI212" s="1036" t="str">
        <f t="shared" si="65"/>
        <v/>
      </c>
      <c r="AJ212" s="1037" t="str">
        <f t="shared" si="66"/>
        <v/>
      </c>
      <c r="AK212" s="1037">
        <f>IF(AND(L212="A",COUNTIF(BJ15:BL62,TRIM(U212))&gt;0),1,0)</f>
        <v>0</v>
      </c>
      <c r="AL212" s="1051" t="str" cm="1">
        <f t="array" ref="AL212">IF(AF212&lt;&gt;"A","",IFERROR((IFERROR(_xlfn.XLOOKUP(TRIM(SUBSTITUTE(U212,CHAR(160)," ")),BJ15:BJ62,BM15:BM62),IFERROR(_xlfn.XLOOKUP(TRIM(SUBSTITUTE(U212,CHAR(160)," ")),BK15:BK62,BM15:BM62),_xlfn.XLOOKUP(TRIM(SUBSTITUTE(U212,CHAR(160)," ")),BL15:BL62,BM15:BM62))))*T212*IF(ISBLANK(Q212),1,Q212)+IFERROR(_xlfn.XLOOKUP("RECHERCHEX",TRIM(L212:AD212),L212:AD212),0),0))</f>
        <v/>
      </c>
      <c r="AM212" s="1038">
        <f t="shared" si="67"/>
        <v>0</v>
      </c>
      <c r="AN212" s="1627" t="str">
        <f t="shared" si="79"/>
        <v/>
      </c>
      <c r="AO212" s="1039">
        <f t="shared" si="68"/>
        <v>0</v>
      </c>
      <c r="AP212" s="1039">
        <f t="shared" si="69"/>
        <v>0</v>
      </c>
      <c r="AQ212" s="1040">
        <f>IF(AO212&gt;0,AS9,0)</f>
        <v>0</v>
      </c>
      <c r="AR212" s="1628" t="str">
        <f>IF(TRIM(AG212)="▼ recette suivante", AG212, IF(AQ212&gt;0, IF(AT9&lt;&gt;"", AT9&amp;"-ou.or.o ❾ + or - &gt;", ""), ""))</f>
        <v/>
      </c>
      <c r="AS212" s="1064"/>
      <c r="AT212" s="1064"/>
      <c r="AU212" s="1042">
        <f t="shared" si="70"/>
        <v>0</v>
      </c>
      <c r="AV212" s="1043">
        <f>IF(AK212,IF(OR(AU212="",N(AU212)&lt;=0.000000001),"",_xlfn.XLOOKUP(AJ212,BJ15:BJ62,BN15:BN62,_xlfn.XLOOKUP(AJ212,BK15:BK62,BN15:BN62,_xlfn.XLOOKUP(AJ212,BL15:BL62,BN15:BN62,"")))),0)</f>
        <v>0</v>
      </c>
      <c r="AW212" s="1065" cm="1">
        <f t="array" ref="AW212">IF(AK212&lt;&gt;1,0,IF(OR(AU212="",N(AU212)&lt;=0.000000001),"",IF(OR(AO212="",N(AO212)&lt;=0.000000001),0,IF(ISNUMBER(AU212),IFERROR(_xlfn.LET(_xlpm.ai_test,TRIM(AJ212),_xlpm.r,IFERROR(_xlfn.XLOOKUP(_xlpm.ai_test,BJ15:BJ62,ROW(BJ15:BJ62),0,1),IFERROR(_xlfn.XLOOKUP(_xlpm.ai_test,BK15:BK62,ROW(BK15:BK62),0,1),_xlfn.XLOOKUP(_xlpm.ai_test,BL15:BL62,ROW(BL15:BL62),0,1))),_xlpm.p,_xlpm.r-MIN(ROW(BJ15:BJ62))+1,_xlpm.f,INDEX(BM15:BM62,_xlpm.p),_xlpm.u,INDEX(BN15:BN62,_xlpm.p),_xlpm.s,INDEX(BP15:BP62,_xlpm.p),_xlpm.q,N(AU212)/_xlpm.f,IF(_xlpm.q&gt;=_xlpm.s,ROUND(_xlpm.q,1)&amp;" "&amp;_xlpm.ai_test&amp;" = "&amp;ROUND(_xlpm.q*_xlpm.f,1)&amp;" "&amp;_xlpm.u,ROUND(_xlpm.q,1)&amp;" "&amp;_xlpm.ai_test)),""),""))))</f>
        <v>0</v>
      </c>
      <c r="AX212" s="1055"/>
      <c r="AY212" s="1042">
        <f t="shared" si="71"/>
        <v>0</v>
      </c>
      <c r="AZ212" s="1043" t="str">
        <f t="shared" si="72"/>
        <v/>
      </c>
      <c r="BA212" s="1044">
        <f t="shared" si="77"/>
        <v>0</v>
      </c>
      <c r="BB212" s="1045" t="str">
        <f t="shared" si="73"/>
        <v/>
      </c>
      <c r="BC212" s="1046"/>
      <c r="BD212" s="1047">
        <f t="shared" si="78"/>
        <v>0</v>
      </c>
      <c r="BE212" s="1048" t="str">
        <f t="shared" si="74"/>
        <v/>
      </c>
      <c r="BF212" s="262" t="s">
        <v>22</v>
      </c>
      <c r="BG212" s="1027">
        <f t="shared" si="75"/>
        <v>0</v>
      </c>
      <c r="BH212" s="1028">
        <f t="shared" si="76"/>
        <v>0</v>
      </c>
      <c r="BI212"/>
      <c r="BR212"/>
      <c r="BS212"/>
      <c r="BT212"/>
      <c r="BU212"/>
      <c r="BV212"/>
      <c r="BW212"/>
      <c r="BX212" s="964" t="str">
        <f t="shared" si="81"/>
        <v>►</v>
      </c>
      <c r="BY212"/>
      <c r="BZ212"/>
      <c r="CA212"/>
      <c r="CB212"/>
      <c r="CC212"/>
      <c r="CD212" s="848"/>
      <c r="CE212"/>
      <c r="CF212"/>
      <c r="CG212"/>
      <c r="CH212"/>
      <c r="CI212"/>
      <c r="CJ212"/>
      <c r="CK212"/>
      <c r="CM212"/>
      <c r="CN212"/>
      <c r="CO212"/>
      <c r="CP212"/>
      <c r="CQ212"/>
      <c r="CR212"/>
      <c r="CS212"/>
      <c r="CU212"/>
      <c r="CV212"/>
      <c r="CW212"/>
      <c r="CX212"/>
      <c r="CY212"/>
      <c r="CZ212"/>
      <c r="DA212"/>
      <c r="DC212" s="3">
        <v>1</v>
      </c>
    </row>
    <row r="213" spans="1:107" s="701" customFormat="1" ht="21" customHeight="1">
      <c r="A213" s="941" t="s">
        <v>22</v>
      </c>
      <c r="B213" s="957" t="str">
        <f t="shared" si="80"/>
        <v>►</v>
      </c>
      <c r="C213" s="999" cm="1">
        <f t="array" ref="C213">SUMPRODUCT(LEN(D213:J213))</f>
        <v>0</v>
      </c>
      <c r="D213" s="201"/>
      <c r="E213" s="206"/>
      <c r="F213" s="206"/>
      <c r="G213" s="206"/>
      <c r="H213" s="206"/>
      <c r="I213" s="206"/>
      <c r="J213" s="207"/>
      <c r="K213" s="455" t="s">
        <v>22</v>
      </c>
      <c r="L213" s="115" t="s">
        <v>16</v>
      </c>
      <c r="M213" s="3141"/>
      <c r="N213" s="3142"/>
      <c r="O213" s="3141"/>
      <c r="P213" s="3143"/>
      <c r="Q213" s="3144"/>
      <c r="R213" s="3145"/>
      <c r="S213" s="3146"/>
      <c r="T213" s="3147"/>
      <c r="U213" s="3148"/>
      <c r="V213" s="3149"/>
      <c r="W213" s="2109"/>
      <c r="X213" s="3150"/>
      <c r="Y213" s="117"/>
      <c r="Z213" s="3151"/>
      <c r="AA213" s="3152"/>
      <c r="AB213" s="3153"/>
      <c r="AC213" s="3154"/>
      <c r="AD213" s="119"/>
      <c r="AE213" s="262" t="s">
        <v>22</v>
      </c>
      <c r="AF213" s="1035" t="str">
        <f t="shared" si="62"/>
        <v>►</v>
      </c>
      <c r="AG213" s="1036" t="str">
        <f t="shared" si="63"/>
        <v/>
      </c>
      <c r="AH213" s="1037" t="str">
        <f t="shared" si="64"/>
        <v/>
      </c>
      <c r="AI213" s="1036" t="str">
        <f t="shared" si="65"/>
        <v/>
      </c>
      <c r="AJ213" s="1037" t="str">
        <f t="shared" si="66"/>
        <v/>
      </c>
      <c r="AK213" s="1037">
        <f>IF(AND(L213="A",COUNTIF(BJ15:BL62,TRIM(U213))&gt;0),1,0)</f>
        <v>0</v>
      </c>
      <c r="AL213" s="1051" t="str" cm="1">
        <f t="array" ref="AL213">IF(AF213&lt;&gt;"A","",IFERROR((IFERROR(_xlfn.XLOOKUP(TRIM(SUBSTITUTE(U213,CHAR(160)," ")),BJ15:BJ62,BM15:BM62),IFERROR(_xlfn.XLOOKUP(TRIM(SUBSTITUTE(U213,CHAR(160)," ")),BK15:BK62,BM15:BM62),_xlfn.XLOOKUP(TRIM(SUBSTITUTE(U213,CHAR(160)," ")),BL15:BL62,BM15:BM62))))*T213*IF(ISBLANK(Q213),1,Q213)+IFERROR(_xlfn.XLOOKUP("RECHERCHEX",TRIM(L213:AD213),L213:AD213),0),0))</f>
        <v/>
      </c>
      <c r="AM213" s="1038">
        <f t="shared" si="67"/>
        <v>0</v>
      </c>
      <c r="AN213" s="1627" t="str">
        <f t="shared" si="79"/>
        <v/>
      </c>
      <c r="AO213" s="1039">
        <f t="shared" si="68"/>
        <v>0</v>
      </c>
      <c r="AP213" s="1039">
        <f t="shared" si="69"/>
        <v>0</v>
      </c>
      <c r="AQ213" s="1052">
        <f>IF(AO213&gt;0,AS9,0)</f>
        <v>0</v>
      </c>
      <c r="AR213" s="1626" t="str">
        <f>IF(TRIM(AG213)="▼ recette suivante", AG213, IF(AQ213&gt;0, IF(AT9&lt;&gt;"", AT9&amp;"-ou.or.o ❾ + or - &gt;", ""), ""))</f>
        <v/>
      </c>
      <c r="AS213" s="1064"/>
      <c r="AT213" s="1064"/>
      <c r="AU213" s="1053">
        <f t="shared" si="70"/>
        <v>0</v>
      </c>
      <c r="AV213" s="1054">
        <f>IF(AK213,IF(OR(AU213="",N(AU213)&lt;=0.000000001),"",_xlfn.XLOOKUP(AJ213,BJ15:BJ62,BN15:BN62,_xlfn.XLOOKUP(AJ213,BK15:BK62,BN15:BN62,_xlfn.XLOOKUP(AJ213,BL15:BL62,BN15:BN62,"")))),0)</f>
        <v>0</v>
      </c>
      <c r="AW213" s="1067" cm="1">
        <f t="array" ref="AW213">IF(AK213&lt;&gt;1,0,IF(OR(AU213="",N(AU213)&lt;=0.000000001),"",IF(OR(AO213="",N(AO213)&lt;=0.000000001),0,IF(ISNUMBER(AU213),IFERROR(_xlfn.LET(_xlpm.ai_test,TRIM(AJ213),_xlpm.r,IFERROR(_xlfn.XLOOKUP(_xlpm.ai_test,BJ15:BJ62,ROW(BJ15:BJ62),0,1),IFERROR(_xlfn.XLOOKUP(_xlpm.ai_test,BK15:BK62,ROW(BK15:BK62),0,1),_xlfn.XLOOKUP(_xlpm.ai_test,BL15:BL62,ROW(BL15:BL62),0,1))),_xlpm.p,_xlpm.r-MIN(ROW(BJ15:BJ62))+1,_xlpm.f,INDEX(BM15:BM62,_xlpm.p),_xlpm.u,INDEX(BN15:BN62,_xlpm.p),_xlpm.s,INDEX(BP15:BP62,_xlpm.p),_xlpm.q,N(AU213)/_xlpm.f,IF(_xlpm.q&gt;=_xlpm.s,ROUND(_xlpm.q,1)&amp;" "&amp;_xlpm.ai_test&amp;" = "&amp;ROUND(_xlpm.q*_xlpm.f,1)&amp;" "&amp;_xlpm.u,ROUND(_xlpm.q,1)&amp;" "&amp;_xlpm.ai_test)),""),""))))</f>
        <v>0</v>
      </c>
      <c r="AX213" s="1055"/>
      <c r="AY213" s="1053">
        <f t="shared" si="71"/>
        <v>0</v>
      </c>
      <c r="AZ213" s="1054" t="str">
        <f t="shared" si="72"/>
        <v/>
      </c>
      <c r="BA213" s="1056">
        <f t="shared" si="77"/>
        <v>0</v>
      </c>
      <c r="BB213" s="1057" t="str">
        <f t="shared" si="73"/>
        <v/>
      </c>
      <c r="BC213" s="1046"/>
      <c r="BD213" s="1058">
        <f t="shared" si="78"/>
        <v>0</v>
      </c>
      <c r="BE213" s="1048" t="str">
        <f t="shared" si="74"/>
        <v/>
      </c>
      <c r="BF213" s="262" t="s">
        <v>22</v>
      </c>
      <c r="BG213" s="1027">
        <f t="shared" si="75"/>
        <v>0</v>
      </c>
      <c r="BH213" s="1028">
        <f t="shared" si="76"/>
        <v>0</v>
      </c>
      <c r="BI213"/>
      <c r="BR213"/>
      <c r="BS213"/>
      <c r="BT213"/>
      <c r="BU213"/>
      <c r="BV213"/>
      <c r="BW213"/>
      <c r="BX213" s="964" t="str">
        <f t="shared" si="81"/>
        <v>►</v>
      </c>
      <c r="BY213"/>
      <c r="BZ213"/>
      <c r="CA213"/>
      <c r="CB213"/>
      <c r="CC213"/>
      <c r="CD213" s="848"/>
      <c r="CE213"/>
      <c r="CF213"/>
      <c r="CG213"/>
      <c r="CH213"/>
      <c r="CI213"/>
      <c r="CJ213"/>
      <c r="CK213"/>
      <c r="CM213"/>
      <c r="CN213"/>
      <c r="CO213"/>
      <c r="CP213"/>
      <c r="CQ213"/>
      <c r="CR213"/>
      <c r="CS213"/>
      <c r="CU213"/>
      <c r="CV213"/>
      <c r="CW213"/>
      <c r="CX213"/>
      <c r="CY213"/>
      <c r="CZ213"/>
      <c r="DA213"/>
      <c r="DC213" s="3">
        <v>1</v>
      </c>
    </row>
    <row r="214" spans="1:107" s="701" customFormat="1" ht="21" customHeight="1">
      <c r="A214" s="941" t="s">
        <v>22</v>
      </c>
      <c r="B214" s="957" t="str">
        <f t="shared" si="80"/>
        <v>►</v>
      </c>
      <c r="C214" s="999" cm="1">
        <f t="array" ref="C214">SUMPRODUCT(LEN(D214:J214))</f>
        <v>0</v>
      </c>
      <c r="D214" s="201"/>
      <c r="E214" s="206"/>
      <c r="F214" s="206"/>
      <c r="G214" s="206"/>
      <c r="H214" s="206"/>
      <c r="I214" s="206"/>
      <c r="J214" s="207" t="str">
        <f>""&amp;T208</f>
        <v/>
      </c>
      <c r="K214" s="455" t="s">
        <v>22</v>
      </c>
      <c r="L214" s="115" t="s">
        <v>16</v>
      </c>
      <c r="M214" s="3141"/>
      <c r="N214" s="3142"/>
      <c r="O214" s="3141"/>
      <c r="P214" s="3143"/>
      <c r="Q214" s="3144"/>
      <c r="R214" s="3145"/>
      <c r="S214" s="3146"/>
      <c r="T214" s="3147"/>
      <c r="U214" s="3148"/>
      <c r="V214" s="3149"/>
      <c r="W214" s="2109"/>
      <c r="X214" s="3150"/>
      <c r="Y214" s="117"/>
      <c r="Z214" s="3151"/>
      <c r="AA214" s="3152"/>
      <c r="AB214" s="3153"/>
      <c r="AC214" s="3154"/>
      <c r="AD214" s="119"/>
      <c r="AE214" s="262" t="s">
        <v>22</v>
      </c>
      <c r="AF214" s="1035" t="str">
        <f t="shared" ref="AF214:AF277" si="82">IF(OR(AO214&gt;0,TRIM(AG214)="▼ recette suivante"),"A","►")</f>
        <v>►</v>
      </c>
      <c r="AG214" s="1036" t="str">
        <f t="shared" ref="AG214:AG277" si="83">IF(TRIM(Q214)="Adresse PC","▼ recette suivante",IF(AO214&gt;0,M214,""))</f>
        <v/>
      </c>
      <c r="AH214" s="1037" t="str">
        <f t="shared" ref="AH214:AH277" si="84">IF(AF214="A",N214,"")</f>
        <v/>
      </c>
      <c r="AI214" s="1036" t="str">
        <f t="shared" ref="AI214:AI277" si="85">IF(AF214="A",O214,"")</f>
        <v/>
      </c>
      <c r="AJ214" s="1037" t="str">
        <f t="shared" ref="AJ214:AJ277" si="86">IF(AF214="A",U214,"")</f>
        <v/>
      </c>
      <c r="AK214" s="1037">
        <f>IF(AND(L214="A",COUNTIF(BJ15:BL62,TRIM(U214))&gt;0),1,0)</f>
        <v>0</v>
      </c>
      <c r="AL214" s="1051" t="str" cm="1">
        <f t="array" ref="AL214">IF(AF214&lt;&gt;"A","",IFERROR((IFERROR(_xlfn.XLOOKUP(TRIM(SUBSTITUTE(U214,CHAR(160)," ")),BJ15:BJ62,BM15:BM62),IFERROR(_xlfn.XLOOKUP(TRIM(SUBSTITUTE(U214,CHAR(160)," ")),BK15:BK62,BM15:BM62),_xlfn.XLOOKUP(TRIM(SUBSTITUTE(U214,CHAR(160)," ")),BL15:BL62,BM15:BM62))))*T214*IF(ISBLANK(Q214),1,Q214)+IFERROR(_xlfn.XLOOKUP("RECHERCHEX",TRIM(L214:AD214),L214:AD214),0),0))</f>
        <v/>
      </c>
      <c r="AM214" s="1038">
        <f t="shared" ref="AM214:AM277" si="87">IF(AK214,IF(AL214&gt;0,"Kg",0),0)</f>
        <v>0</v>
      </c>
      <c r="AN214" s="1627" t="str">
        <f t="shared" si="79"/>
        <v/>
      </c>
      <c r="AO214" s="1039">
        <f t="shared" ref="AO214:AO277" si="88">IF(AK214,N214,0)</f>
        <v>0</v>
      </c>
      <c r="AP214" s="1039">
        <f t="shared" ref="AP214:AP277" si="89">IF(AK214,O214,0)</f>
        <v>0</v>
      </c>
      <c r="AQ214" s="1040">
        <f>IF(AO214&gt;0,AS9,0)</f>
        <v>0</v>
      </c>
      <c r="AR214" s="1628" t="str">
        <f>IF(TRIM(AG214)="▼ recette suivante", AG214, IF(AQ214&gt;0, IF(AT9&lt;&gt;"", AT9&amp;"-ou.or.o ❾ + or - &gt;", ""), ""))</f>
        <v/>
      </c>
      <c r="AS214" s="1064"/>
      <c r="AT214" s="1064"/>
      <c r="AU214" s="1042">
        <f t="shared" ref="AU214:AU277" si="90">IF(TRIM(AM214)="Kg",N(AL214)*N(BH214),0)</f>
        <v>0</v>
      </c>
      <c r="AV214" s="1043">
        <f>IF(AK214,IF(OR(AU214="",N(AU214)&lt;=0.000000001),"",_xlfn.XLOOKUP(AJ214,BJ15:BJ62,BN15:BN62,_xlfn.XLOOKUP(AJ214,BK15:BK62,BN15:BN62,_xlfn.XLOOKUP(AJ214,BL15:BL62,BN15:BN62,"")))),0)</f>
        <v>0</v>
      </c>
      <c r="AW214" s="1065" cm="1">
        <f t="array" ref="AW214">IF(AK214&lt;&gt;1,0,IF(OR(AU214="",N(AU214)&lt;=0.000000001),"",IF(OR(AO214="",N(AO214)&lt;=0.000000001),0,IF(ISNUMBER(AU214),IFERROR(_xlfn.LET(_xlpm.ai_test,TRIM(AJ214),_xlpm.r,IFERROR(_xlfn.XLOOKUP(_xlpm.ai_test,BJ15:BJ62,ROW(BJ15:BJ62),0,1),IFERROR(_xlfn.XLOOKUP(_xlpm.ai_test,BK15:BK62,ROW(BK15:BK62),0,1),_xlfn.XLOOKUP(_xlpm.ai_test,BL15:BL62,ROW(BL15:BL62),0,1))),_xlpm.p,_xlpm.r-MIN(ROW(BJ15:BJ62))+1,_xlpm.f,INDEX(BM15:BM62,_xlpm.p),_xlpm.u,INDEX(BN15:BN62,_xlpm.p),_xlpm.s,INDEX(BP15:BP62,_xlpm.p),_xlpm.q,N(AU214)/_xlpm.f,IF(_xlpm.q&gt;=_xlpm.s,ROUND(_xlpm.q,1)&amp;" "&amp;_xlpm.ai_test&amp;" = "&amp;ROUND(_xlpm.q*_xlpm.f,1)&amp;" "&amp;_xlpm.u,ROUND(_xlpm.q,1)&amp;" "&amp;_xlpm.ai_test)),""),""))))</f>
        <v>0</v>
      </c>
      <c r="AX214" s="1055"/>
      <c r="AY214" s="1042">
        <f t="shared" ref="AY214:AY277" si="91">IF(TRIM(AG214)="▼ recette suivante","▼next recipe ",IF(AU214="","",IF(ISBLANK(AX214),AU214,ROUND(AU214*(1-MIN(1,MAX(0,IF(AX214&gt;1,AX214/100,AX214)))),3))))</f>
        <v>0</v>
      </c>
      <c r="AZ214" s="1043" t="str">
        <f t="shared" ref="AZ214:AZ277" si="92">IF(AK214,AV214,"")</f>
        <v/>
      </c>
      <c r="BA214" s="1044">
        <f t="shared" si="77"/>
        <v>0</v>
      </c>
      <c r="BB214" s="1045" t="str">
        <f t="shared" ref="BB214:BB277" si="93">IF(AK214,IF(N(BA214)&gt;0.000000001,R214,""),"")</f>
        <v/>
      </c>
      <c r="BC214" s="1046"/>
      <c r="BD214" s="1047">
        <f t="shared" si="78"/>
        <v>0</v>
      </c>
      <c r="BE214" s="1048" t="str">
        <f t="shared" ref="BE214:BE277" si="94">IF(IFERROR(SEARCH("Adresse PC",TRIM(Q214)),0)&gt;0,"▼ receta siguiente",IF(AY214&gt;0,W214,""))</f>
        <v/>
      </c>
      <c r="BF214" s="262" t="s">
        <v>22</v>
      </c>
      <c r="BG214" s="1027">
        <f t="shared" ref="BG214:BG277" si="95">IFERROR(_xlfn.LET(_xlpm.EPS,0.000000001,_xlpm.b,Q214/AO214,IF(ISNUMBER(AS214),_xlpm.b*AS214,IF(OR(ISBLANK(AS214),AS214=""),_xlpm.b*AQ214,IF(AND(BH214=0,ISNUMBER(Q214)),_xlpm.b/AQ214,0)))),0)</f>
        <v>0</v>
      </c>
      <c r="BH214" s="1028">
        <f t="shared" ref="BH214:BH277" si="96">IF(AL214&gt;0,IFERROR(IF(OR(ISBLANK(AS214),AS214=""),AQ214,AS214)/AO214,0),0)</f>
        <v>0</v>
      </c>
      <c r="BI214"/>
      <c r="BR214"/>
      <c r="BS214"/>
      <c r="BT214"/>
      <c r="BU214"/>
      <c r="BV214"/>
      <c r="BW214"/>
      <c r="BX214" s="964" t="str">
        <f t="shared" si="81"/>
        <v>►</v>
      </c>
      <c r="BY214"/>
      <c r="BZ214"/>
      <c r="CA214"/>
      <c r="CB214"/>
      <c r="CC214"/>
      <c r="CD214" s="848"/>
      <c r="CE214"/>
      <c r="CF214"/>
      <c r="CG214"/>
      <c r="CH214"/>
      <c r="CI214"/>
      <c r="CJ214"/>
      <c r="CK214"/>
      <c r="CM214"/>
      <c r="CN214"/>
      <c r="CO214"/>
      <c r="CP214"/>
      <c r="CQ214"/>
      <c r="CR214"/>
      <c r="CS214"/>
      <c r="CU214"/>
      <c r="CV214"/>
      <c r="CW214"/>
      <c r="CX214"/>
      <c r="CY214"/>
      <c r="CZ214"/>
      <c r="DA214"/>
      <c r="DC214" s="3">
        <v>1</v>
      </c>
    </row>
    <row r="215" spans="1:107" s="701" customFormat="1" ht="21" customHeight="1">
      <c r="A215" s="941" t="s">
        <v>22</v>
      </c>
      <c r="B215" s="957" t="str">
        <f t="shared" si="80"/>
        <v>►</v>
      </c>
      <c r="C215" s="999" cm="1">
        <f t="array" ref="C215">SUMPRODUCT(LEN(D215:J215))</f>
        <v>0</v>
      </c>
      <c r="D215" s="201"/>
      <c r="E215" s="206"/>
      <c r="F215" s="206"/>
      <c r="G215" s="206"/>
      <c r="H215" s="206"/>
      <c r="I215" s="206"/>
      <c r="J215" s="207"/>
      <c r="K215" s="455" t="s">
        <v>22</v>
      </c>
      <c r="L215" s="115" t="s">
        <v>16</v>
      </c>
      <c r="M215" s="3141"/>
      <c r="N215" s="3142"/>
      <c r="O215" s="3141"/>
      <c r="P215" s="3143"/>
      <c r="Q215" s="3144"/>
      <c r="R215" s="3145"/>
      <c r="S215" s="3146"/>
      <c r="T215" s="3147"/>
      <c r="U215" s="3148"/>
      <c r="V215" s="3149"/>
      <c r="W215" s="2109"/>
      <c r="X215" s="3150"/>
      <c r="Y215" s="117"/>
      <c r="Z215" s="3151"/>
      <c r="AA215" s="3152"/>
      <c r="AB215" s="3153"/>
      <c r="AC215" s="3154"/>
      <c r="AD215" s="119"/>
      <c r="AE215" s="262" t="s">
        <v>22</v>
      </c>
      <c r="AF215" s="1035" t="str">
        <f t="shared" si="82"/>
        <v>►</v>
      </c>
      <c r="AG215" s="1036" t="str">
        <f t="shared" si="83"/>
        <v/>
      </c>
      <c r="AH215" s="1037" t="str">
        <f t="shared" si="84"/>
        <v/>
      </c>
      <c r="AI215" s="1036" t="str">
        <f t="shared" si="85"/>
        <v/>
      </c>
      <c r="AJ215" s="1037" t="str">
        <f t="shared" si="86"/>
        <v/>
      </c>
      <c r="AK215" s="1037">
        <f>IF(AND(L215="A",COUNTIF(BJ15:BL62,TRIM(U215))&gt;0),1,0)</f>
        <v>0</v>
      </c>
      <c r="AL215" s="1051" t="str" cm="1">
        <f t="array" ref="AL215">IF(AF215&lt;&gt;"A","",IFERROR((IFERROR(_xlfn.XLOOKUP(TRIM(SUBSTITUTE(U215,CHAR(160)," ")),BJ15:BJ62,BM15:BM62),IFERROR(_xlfn.XLOOKUP(TRIM(SUBSTITUTE(U215,CHAR(160)," ")),BK15:BK62,BM15:BM62),_xlfn.XLOOKUP(TRIM(SUBSTITUTE(U215,CHAR(160)," ")),BL15:BL62,BM15:BM62))))*T215*IF(ISBLANK(Q215),1,Q215)+IFERROR(_xlfn.XLOOKUP("RECHERCHEX",TRIM(L215:AD215),L215:AD215),0),0))</f>
        <v/>
      </c>
      <c r="AM215" s="1038">
        <f t="shared" si="87"/>
        <v>0</v>
      </c>
      <c r="AN215" s="1627" t="str">
        <f t="shared" si="79"/>
        <v/>
      </c>
      <c r="AO215" s="1039">
        <f t="shared" si="88"/>
        <v>0</v>
      </c>
      <c r="AP215" s="1039">
        <f t="shared" si="89"/>
        <v>0</v>
      </c>
      <c r="AQ215" s="1052">
        <f>IF(AO215&gt;0,AS9,0)</f>
        <v>0</v>
      </c>
      <c r="AR215" s="1626" t="str">
        <f>IF(TRIM(AG215)="▼ recette suivante", AG215, IF(AQ215&gt;0, IF(AT9&lt;&gt;"", AT9&amp;"-ou.or.o ❾ + or - &gt;", ""), ""))</f>
        <v/>
      </c>
      <c r="AS215" s="1064"/>
      <c r="AT215" s="1064"/>
      <c r="AU215" s="1053">
        <f t="shared" si="90"/>
        <v>0</v>
      </c>
      <c r="AV215" s="1054">
        <f>IF(AK215,IF(OR(AU215="",N(AU215)&lt;=0.000000001),"",_xlfn.XLOOKUP(AJ215,BJ15:BJ62,BN15:BN62,_xlfn.XLOOKUP(AJ215,BK15:BK62,BN15:BN62,_xlfn.XLOOKUP(AJ215,BL15:BL62,BN15:BN62,"")))),0)</f>
        <v>0</v>
      </c>
      <c r="AW215" s="1067" cm="1">
        <f t="array" ref="AW215">IF(AK215&lt;&gt;1,0,IF(OR(AU215="",N(AU215)&lt;=0.000000001),"",IF(OR(AO215="",N(AO215)&lt;=0.000000001),0,IF(ISNUMBER(AU215),IFERROR(_xlfn.LET(_xlpm.ai_test,TRIM(AJ215),_xlpm.r,IFERROR(_xlfn.XLOOKUP(_xlpm.ai_test,BJ15:BJ62,ROW(BJ15:BJ62),0,1),IFERROR(_xlfn.XLOOKUP(_xlpm.ai_test,BK15:BK62,ROW(BK15:BK62),0,1),_xlfn.XLOOKUP(_xlpm.ai_test,BL15:BL62,ROW(BL15:BL62),0,1))),_xlpm.p,_xlpm.r-MIN(ROW(BJ15:BJ62))+1,_xlpm.f,INDEX(BM15:BM62,_xlpm.p),_xlpm.u,INDEX(BN15:BN62,_xlpm.p),_xlpm.s,INDEX(BP15:BP62,_xlpm.p),_xlpm.q,N(AU215)/_xlpm.f,IF(_xlpm.q&gt;=_xlpm.s,ROUND(_xlpm.q,1)&amp;" "&amp;_xlpm.ai_test&amp;" = "&amp;ROUND(_xlpm.q*_xlpm.f,1)&amp;" "&amp;_xlpm.u,ROUND(_xlpm.q,1)&amp;" "&amp;_xlpm.ai_test)),""),""))))</f>
        <v>0</v>
      </c>
      <c r="AX215" s="1055"/>
      <c r="AY215" s="1053">
        <f t="shared" si="91"/>
        <v>0</v>
      </c>
      <c r="AZ215" s="1054" t="str">
        <f t="shared" si="92"/>
        <v/>
      </c>
      <c r="BA215" s="1056">
        <f t="shared" ref="BA215:BA278" si="97">IF(ISNUMBER(BG215),IF(ABS(BG215)&lt;=0.000000001,0,BG215),0)</f>
        <v>0</v>
      </c>
      <c r="BB215" s="1057" t="str">
        <f t="shared" si="93"/>
        <v/>
      </c>
      <c r="BC215" s="1046"/>
      <c r="BD215" s="1058">
        <f t="shared" si="78"/>
        <v>0</v>
      </c>
      <c r="BE215" s="1048" t="str">
        <f t="shared" si="94"/>
        <v/>
      </c>
      <c r="BF215" s="262" t="s">
        <v>22</v>
      </c>
      <c r="BG215" s="1027">
        <f t="shared" si="95"/>
        <v>0</v>
      </c>
      <c r="BH215" s="1028">
        <f t="shared" si="96"/>
        <v>0</v>
      </c>
      <c r="BI215"/>
      <c r="BR215"/>
      <c r="BS215"/>
      <c r="BT215"/>
      <c r="BU215"/>
      <c r="BV215"/>
      <c r="BW215"/>
      <c r="BX215" s="964" t="str">
        <f t="shared" si="81"/>
        <v>►</v>
      </c>
      <c r="BY215"/>
      <c r="BZ215"/>
      <c r="CA215"/>
      <c r="CB215"/>
      <c r="CC215"/>
      <c r="CD215" s="848"/>
      <c r="CE215"/>
      <c r="CF215"/>
      <c r="CG215"/>
      <c r="CH215"/>
      <c r="CI215"/>
      <c r="CJ215"/>
      <c r="CK215"/>
      <c r="CM215"/>
      <c r="CN215"/>
      <c r="CO215"/>
      <c r="CP215"/>
      <c r="CQ215"/>
      <c r="CR215"/>
      <c r="CS215"/>
      <c r="CU215"/>
      <c r="CV215"/>
      <c r="CW215"/>
      <c r="CX215"/>
      <c r="CY215"/>
      <c r="CZ215"/>
      <c r="DA215"/>
      <c r="DC215" s="3">
        <v>1</v>
      </c>
    </row>
    <row r="216" spans="1:107" s="701" customFormat="1" ht="21" customHeight="1">
      <c r="A216" s="941" t="s">
        <v>22</v>
      </c>
      <c r="B216" s="957" t="str">
        <f t="shared" si="80"/>
        <v>►</v>
      </c>
      <c r="C216" s="999" cm="1">
        <f t="array" ref="C216">SUMPRODUCT(LEN(D216:J216))</f>
        <v>0</v>
      </c>
      <c r="D216" s="201"/>
      <c r="E216" s="206"/>
      <c r="F216" s="206"/>
      <c r="G216" s="206"/>
      <c r="H216" s="206"/>
      <c r="I216" s="206"/>
      <c r="J216" s="207"/>
      <c r="K216" s="455" t="s">
        <v>22</v>
      </c>
      <c r="L216" s="115" t="s">
        <v>16</v>
      </c>
      <c r="M216" s="3141"/>
      <c r="N216" s="3142"/>
      <c r="O216" s="3141"/>
      <c r="P216" s="3143"/>
      <c r="Q216" s="3144"/>
      <c r="R216" s="3145"/>
      <c r="S216" s="3146"/>
      <c r="T216" s="3147"/>
      <c r="U216" s="3148"/>
      <c r="V216" s="3149"/>
      <c r="W216" s="2109"/>
      <c r="X216" s="3150"/>
      <c r="Y216" s="117"/>
      <c r="Z216" s="3151"/>
      <c r="AA216" s="3152"/>
      <c r="AB216" s="3153"/>
      <c r="AC216" s="3154"/>
      <c r="AD216" s="119"/>
      <c r="AE216" s="262" t="s">
        <v>22</v>
      </c>
      <c r="AF216" s="1035" t="str">
        <f t="shared" si="82"/>
        <v>►</v>
      </c>
      <c r="AG216" s="1036" t="str">
        <f t="shared" si="83"/>
        <v/>
      </c>
      <c r="AH216" s="1037" t="str">
        <f t="shared" si="84"/>
        <v/>
      </c>
      <c r="AI216" s="1036" t="str">
        <f t="shared" si="85"/>
        <v/>
      </c>
      <c r="AJ216" s="1037" t="str">
        <f t="shared" si="86"/>
        <v/>
      </c>
      <c r="AK216" s="1037">
        <f>IF(AND(L216="A",COUNTIF(BJ15:BL62,TRIM(U216))&gt;0),1,0)</f>
        <v>0</v>
      </c>
      <c r="AL216" s="1051" t="str" cm="1">
        <f t="array" ref="AL216">IF(AF216&lt;&gt;"A","",IFERROR((IFERROR(_xlfn.XLOOKUP(TRIM(SUBSTITUTE(U216,CHAR(160)," ")),BJ15:BJ62,BM15:BM62),IFERROR(_xlfn.XLOOKUP(TRIM(SUBSTITUTE(U216,CHAR(160)," ")),BK15:BK62,BM15:BM62),_xlfn.XLOOKUP(TRIM(SUBSTITUTE(U216,CHAR(160)," ")),BL15:BL62,BM15:BM62))))*T216*IF(ISBLANK(Q216),1,Q216)+IFERROR(_xlfn.XLOOKUP("RECHERCHEX",TRIM(L216:AD216),L216:AD216),0),0))</f>
        <v/>
      </c>
      <c r="AM216" s="1038">
        <f t="shared" si="87"/>
        <v>0</v>
      </c>
      <c r="AN216" s="1627" t="str">
        <f t="shared" si="79"/>
        <v/>
      </c>
      <c r="AO216" s="1039">
        <f t="shared" si="88"/>
        <v>0</v>
      </c>
      <c r="AP216" s="1039">
        <f t="shared" si="89"/>
        <v>0</v>
      </c>
      <c r="AQ216" s="1040">
        <f>IF(AO216&gt;0,AS9,0)</f>
        <v>0</v>
      </c>
      <c r="AR216" s="1628" t="str">
        <f>IF(TRIM(AG216)="▼ recette suivante", AG216, IF(AQ216&gt;0, IF(AT9&lt;&gt;"", AT9&amp;"-ou.or.o ❾ + or - &gt;", ""), ""))</f>
        <v/>
      </c>
      <c r="AS216" s="1064"/>
      <c r="AT216" s="1064"/>
      <c r="AU216" s="1042">
        <f t="shared" si="90"/>
        <v>0</v>
      </c>
      <c r="AV216" s="1043">
        <f>IF(AK216,IF(OR(AU216="",N(AU216)&lt;=0.000000001),"",_xlfn.XLOOKUP(AJ216,BJ15:BJ62,BN15:BN62,_xlfn.XLOOKUP(AJ216,BK15:BK62,BN15:BN62,_xlfn.XLOOKUP(AJ216,BL15:BL62,BN15:BN62,"")))),0)</f>
        <v>0</v>
      </c>
      <c r="AW216" s="1065" cm="1">
        <f t="array" ref="AW216">IF(AK216&lt;&gt;1,0,IF(OR(AU216="",N(AU216)&lt;=0.000000001),"",IF(OR(AO216="",N(AO216)&lt;=0.000000001),0,IF(ISNUMBER(AU216),IFERROR(_xlfn.LET(_xlpm.ai_test,TRIM(AJ216),_xlpm.r,IFERROR(_xlfn.XLOOKUP(_xlpm.ai_test,BJ15:BJ62,ROW(BJ15:BJ62),0,1),IFERROR(_xlfn.XLOOKUP(_xlpm.ai_test,BK15:BK62,ROW(BK15:BK62),0,1),_xlfn.XLOOKUP(_xlpm.ai_test,BL15:BL62,ROW(BL15:BL62),0,1))),_xlpm.p,_xlpm.r-MIN(ROW(BJ15:BJ62))+1,_xlpm.f,INDEX(BM15:BM62,_xlpm.p),_xlpm.u,INDEX(BN15:BN62,_xlpm.p),_xlpm.s,INDEX(BP15:BP62,_xlpm.p),_xlpm.q,N(AU216)/_xlpm.f,IF(_xlpm.q&gt;=_xlpm.s,ROUND(_xlpm.q,1)&amp;" "&amp;_xlpm.ai_test&amp;" = "&amp;ROUND(_xlpm.q*_xlpm.f,1)&amp;" "&amp;_xlpm.u,ROUND(_xlpm.q,1)&amp;" "&amp;_xlpm.ai_test)),""),""))))</f>
        <v>0</v>
      </c>
      <c r="AX216" s="1055"/>
      <c r="AY216" s="1042">
        <f t="shared" si="91"/>
        <v>0</v>
      </c>
      <c r="AZ216" s="1043" t="str">
        <f t="shared" si="92"/>
        <v/>
      </c>
      <c r="BA216" s="1044">
        <f t="shared" si="97"/>
        <v>0</v>
      </c>
      <c r="BB216" s="1045" t="str">
        <f t="shared" si="93"/>
        <v/>
      </c>
      <c r="BC216" s="1046"/>
      <c r="BD216" s="1047">
        <f t="shared" si="78"/>
        <v>0</v>
      </c>
      <c r="BE216" s="1048" t="str">
        <f t="shared" si="94"/>
        <v/>
      </c>
      <c r="BF216" s="262" t="s">
        <v>22</v>
      </c>
      <c r="BG216" s="1027">
        <f t="shared" si="95"/>
        <v>0</v>
      </c>
      <c r="BH216" s="1028">
        <f t="shared" si="96"/>
        <v>0</v>
      </c>
      <c r="BI216"/>
      <c r="BR216"/>
      <c r="BS216"/>
      <c r="BT216"/>
      <c r="BU216"/>
      <c r="BV216"/>
      <c r="BW216"/>
      <c r="BX216" s="964" t="str">
        <f t="shared" si="81"/>
        <v>►</v>
      </c>
      <c r="BY216"/>
      <c r="BZ216"/>
      <c r="CA216"/>
      <c r="CB216"/>
      <c r="CC216"/>
      <c r="CD216" s="848"/>
      <c r="CE216"/>
      <c r="CF216"/>
      <c r="CG216"/>
      <c r="CH216"/>
      <c r="CI216"/>
      <c r="CJ216"/>
      <c r="CK216"/>
      <c r="CM216"/>
      <c r="CN216"/>
      <c r="CO216"/>
      <c r="CP216"/>
      <c r="CQ216"/>
      <c r="CR216"/>
      <c r="CS216"/>
      <c r="CU216"/>
      <c r="CV216"/>
      <c r="CW216"/>
      <c r="CX216"/>
      <c r="CY216"/>
      <c r="CZ216"/>
      <c r="DA216"/>
      <c r="DC216" s="3">
        <v>1</v>
      </c>
    </row>
    <row r="217" spans="1:107" s="701" customFormat="1" ht="21" customHeight="1">
      <c r="A217" s="941" t="s">
        <v>22</v>
      </c>
      <c r="B217" s="957" t="str">
        <f t="shared" si="80"/>
        <v>►</v>
      </c>
      <c r="C217" s="999" cm="1">
        <f t="array" ref="C217">SUMPRODUCT(LEN(D217:J217))</f>
        <v>0</v>
      </c>
      <c r="D217" s="201"/>
      <c r="E217" s="206"/>
      <c r="F217" s="206"/>
      <c r="G217" s="206"/>
      <c r="H217" s="206"/>
      <c r="I217" s="206"/>
      <c r="J217" s="207"/>
      <c r="K217" s="455" t="s">
        <v>22</v>
      </c>
      <c r="L217" s="115" t="s">
        <v>16</v>
      </c>
      <c r="M217" s="3141"/>
      <c r="N217" s="3142"/>
      <c r="O217" s="3141"/>
      <c r="P217" s="3143"/>
      <c r="Q217" s="3144"/>
      <c r="R217" s="3145"/>
      <c r="S217" s="3146"/>
      <c r="T217" s="3147"/>
      <c r="U217" s="3148"/>
      <c r="V217" s="3149"/>
      <c r="W217" s="2109"/>
      <c r="X217" s="3150"/>
      <c r="Y217" s="117"/>
      <c r="Z217" s="3151"/>
      <c r="AA217" s="3152"/>
      <c r="AB217" s="3153"/>
      <c r="AC217" s="3154"/>
      <c r="AD217" s="119"/>
      <c r="AE217" s="262" t="s">
        <v>22</v>
      </c>
      <c r="AF217" s="1035" t="str">
        <f t="shared" si="82"/>
        <v>►</v>
      </c>
      <c r="AG217" s="1036" t="str">
        <f t="shared" si="83"/>
        <v/>
      </c>
      <c r="AH217" s="1037" t="str">
        <f t="shared" si="84"/>
        <v/>
      </c>
      <c r="AI217" s="1036" t="str">
        <f t="shared" si="85"/>
        <v/>
      </c>
      <c r="AJ217" s="1037" t="str">
        <f t="shared" si="86"/>
        <v/>
      </c>
      <c r="AK217" s="1037">
        <f>IF(AND(L217="A",COUNTIF(BJ15:BL62,TRIM(U217))&gt;0),1,0)</f>
        <v>0</v>
      </c>
      <c r="AL217" s="1051" t="str" cm="1">
        <f t="array" ref="AL217">IF(AF217&lt;&gt;"A","",IFERROR((IFERROR(_xlfn.XLOOKUP(TRIM(SUBSTITUTE(U217,CHAR(160)," ")),BJ15:BJ62,BM15:BM62),IFERROR(_xlfn.XLOOKUP(TRIM(SUBSTITUTE(U217,CHAR(160)," ")),BK15:BK62,BM15:BM62),_xlfn.XLOOKUP(TRIM(SUBSTITUTE(U217,CHAR(160)," ")),BL15:BL62,BM15:BM62))))*T217*IF(ISBLANK(Q217),1,Q217)+IFERROR(_xlfn.XLOOKUP("RECHERCHEX",TRIM(L217:AD217),L217:AD217),0),0))</f>
        <v/>
      </c>
      <c r="AM217" s="1038">
        <f t="shared" si="87"/>
        <v>0</v>
      </c>
      <c r="AN217" s="1627" t="str">
        <f t="shared" si="79"/>
        <v/>
      </c>
      <c r="AO217" s="1039">
        <f t="shared" si="88"/>
        <v>0</v>
      </c>
      <c r="AP217" s="1039">
        <f t="shared" si="89"/>
        <v>0</v>
      </c>
      <c r="AQ217" s="1052">
        <f>IF(AO217&gt;0,AS9,0)</f>
        <v>0</v>
      </c>
      <c r="AR217" s="1626" t="str">
        <f>IF(TRIM(AG217)="▼ recette suivante", AG217, IF(AQ217&gt;0, IF(AT9&lt;&gt;"", AT9&amp;"-ou.or.o ❾ + or - &gt;", ""), ""))</f>
        <v/>
      </c>
      <c r="AS217" s="1064"/>
      <c r="AT217" s="1064"/>
      <c r="AU217" s="1053">
        <f t="shared" si="90"/>
        <v>0</v>
      </c>
      <c r="AV217" s="1054">
        <f>IF(AK217,IF(OR(AU217="",N(AU217)&lt;=0.000000001),"",_xlfn.XLOOKUP(AJ217,BJ15:BJ62,BN15:BN62,_xlfn.XLOOKUP(AJ217,BK15:BK62,BN15:BN62,_xlfn.XLOOKUP(AJ217,BL15:BL62,BN15:BN62,"")))),0)</f>
        <v>0</v>
      </c>
      <c r="AW217" s="1067" cm="1">
        <f t="array" ref="AW217">IF(AK217&lt;&gt;1,0,IF(OR(AU217="",N(AU217)&lt;=0.000000001),"",IF(OR(AO217="",N(AO217)&lt;=0.000000001),0,IF(ISNUMBER(AU217),IFERROR(_xlfn.LET(_xlpm.ai_test,TRIM(AJ217),_xlpm.r,IFERROR(_xlfn.XLOOKUP(_xlpm.ai_test,BJ15:BJ62,ROW(BJ15:BJ62),0,1),IFERROR(_xlfn.XLOOKUP(_xlpm.ai_test,BK15:BK62,ROW(BK15:BK62),0,1),_xlfn.XLOOKUP(_xlpm.ai_test,BL15:BL62,ROW(BL15:BL62),0,1))),_xlpm.p,_xlpm.r-MIN(ROW(BJ15:BJ62))+1,_xlpm.f,INDEX(BM15:BM62,_xlpm.p),_xlpm.u,INDEX(BN15:BN62,_xlpm.p),_xlpm.s,INDEX(BP15:BP62,_xlpm.p),_xlpm.q,N(AU217)/_xlpm.f,IF(_xlpm.q&gt;=_xlpm.s,ROUND(_xlpm.q,1)&amp;" "&amp;_xlpm.ai_test&amp;" = "&amp;ROUND(_xlpm.q*_xlpm.f,1)&amp;" "&amp;_xlpm.u,ROUND(_xlpm.q,1)&amp;" "&amp;_xlpm.ai_test)),""),""))))</f>
        <v>0</v>
      </c>
      <c r="AX217" s="1055"/>
      <c r="AY217" s="1053">
        <f t="shared" si="91"/>
        <v>0</v>
      </c>
      <c r="AZ217" s="1054" t="str">
        <f t="shared" si="92"/>
        <v/>
      </c>
      <c r="BA217" s="1056">
        <f t="shared" si="97"/>
        <v>0</v>
      </c>
      <c r="BB217" s="1057" t="str">
        <f t="shared" si="93"/>
        <v/>
      </c>
      <c r="BC217" s="1046"/>
      <c r="BD217" s="1058">
        <f t="shared" si="78"/>
        <v>0</v>
      </c>
      <c r="BE217" s="1048" t="str">
        <f t="shared" si="94"/>
        <v/>
      </c>
      <c r="BF217" s="262" t="s">
        <v>22</v>
      </c>
      <c r="BG217" s="1027">
        <f t="shared" si="95"/>
        <v>0</v>
      </c>
      <c r="BH217" s="1028">
        <f t="shared" si="96"/>
        <v>0</v>
      </c>
      <c r="BI217"/>
      <c r="BR217"/>
      <c r="BS217"/>
      <c r="BT217"/>
      <c r="BU217"/>
      <c r="BV217"/>
      <c r="BW217"/>
      <c r="BX217" s="964" t="str">
        <f t="shared" si="81"/>
        <v>►</v>
      </c>
      <c r="BY217"/>
      <c r="BZ217"/>
      <c r="CA217"/>
      <c r="CB217"/>
      <c r="CC217"/>
      <c r="CD217" s="848"/>
      <c r="CE217"/>
      <c r="CF217"/>
      <c r="CG217"/>
      <c r="CH217"/>
      <c r="CI217"/>
      <c r="CJ217"/>
      <c r="CK217"/>
      <c r="CM217"/>
      <c r="CN217"/>
      <c r="CO217"/>
      <c r="CP217"/>
      <c r="CQ217"/>
      <c r="CR217"/>
      <c r="CS217"/>
      <c r="CU217"/>
      <c r="CV217"/>
      <c r="CW217"/>
      <c r="CX217"/>
      <c r="CY217"/>
      <c r="CZ217"/>
      <c r="DA217"/>
      <c r="DC217" s="3">
        <v>1</v>
      </c>
    </row>
    <row r="218" spans="1:107" s="701" customFormat="1" ht="21" customHeight="1">
      <c r="A218" s="941" t="s">
        <v>22</v>
      </c>
      <c r="B218" s="957" t="str">
        <f t="shared" si="80"/>
        <v>►</v>
      </c>
      <c r="C218" s="999" cm="1">
        <f t="array" ref="C218">SUMPRODUCT(LEN(D218:J218))</f>
        <v>0</v>
      </c>
      <c r="D218" s="201"/>
      <c r="E218" s="206"/>
      <c r="F218" s="206"/>
      <c r="G218" s="206"/>
      <c r="H218" s="206"/>
      <c r="I218" s="206"/>
      <c r="J218" s="207"/>
      <c r="K218" s="455" t="s">
        <v>22</v>
      </c>
      <c r="L218" s="115" t="s">
        <v>16</v>
      </c>
      <c r="M218" s="3141"/>
      <c r="N218" s="3142"/>
      <c r="O218" s="3141"/>
      <c r="P218" s="3143"/>
      <c r="Q218" s="3144"/>
      <c r="R218" s="3145"/>
      <c r="S218" s="3146"/>
      <c r="T218" s="3147"/>
      <c r="U218" s="3148"/>
      <c r="V218" s="3149"/>
      <c r="W218" s="2109"/>
      <c r="X218" s="3150"/>
      <c r="Y218" s="117"/>
      <c r="Z218" s="3151"/>
      <c r="AA218" s="3152"/>
      <c r="AB218" s="3153"/>
      <c r="AC218" s="3154"/>
      <c r="AD218" s="119"/>
      <c r="AE218" s="262" t="s">
        <v>22</v>
      </c>
      <c r="AF218" s="1035" t="str">
        <f t="shared" si="82"/>
        <v>►</v>
      </c>
      <c r="AG218" s="1036" t="str">
        <f t="shared" si="83"/>
        <v/>
      </c>
      <c r="AH218" s="1037" t="str">
        <f t="shared" si="84"/>
        <v/>
      </c>
      <c r="AI218" s="1036" t="str">
        <f t="shared" si="85"/>
        <v/>
      </c>
      <c r="AJ218" s="1037" t="str">
        <f t="shared" si="86"/>
        <v/>
      </c>
      <c r="AK218" s="1037">
        <f>IF(AND(L218="A",COUNTIF(BJ15:BL62,TRIM(U218))&gt;0),1,0)</f>
        <v>0</v>
      </c>
      <c r="AL218" s="1051" t="str" cm="1">
        <f t="array" ref="AL218">IF(AF218&lt;&gt;"A","",IFERROR((IFERROR(_xlfn.XLOOKUP(TRIM(SUBSTITUTE(U218,CHAR(160)," ")),BJ15:BJ62,BM15:BM62),IFERROR(_xlfn.XLOOKUP(TRIM(SUBSTITUTE(U218,CHAR(160)," ")),BK15:BK62,BM15:BM62),_xlfn.XLOOKUP(TRIM(SUBSTITUTE(U218,CHAR(160)," ")),BL15:BL62,BM15:BM62))))*T218*IF(ISBLANK(Q218),1,Q218)+IFERROR(_xlfn.XLOOKUP("RECHERCHEX",TRIM(L218:AD218),L218:AD218),0),0))</f>
        <v/>
      </c>
      <c r="AM218" s="1038">
        <f t="shared" si="87"/>
        <v>0</v>
      </c>
      <c r="AN218" s="1627" t="str">
        <f t="shared" si="79"/>
        <v/>
      </c>
      <c r="AO218" s="1039">
        <f t="shared" si="88"/>
        <v>0</v>
      </c>
      <c r="AP218" s="1039">
        <f t="shared" si="89"/>
        <v>0</v>
      </c>
      <c r="AQ218" s="1040">
        <f>IF(AO218&gt;0,AS9,0)</f>
        <v>0</v>
      </c>
      <c r="AR218" s="1628" t="str">
        <f>IF(TRIM(AG218)="▼ recette suivante", AG218, IF(AQ218&gt;0, IF(AT9&lt;&gt;"", AT9&amp;"-ou.or.o ❾ + or - &gt;", ""), ""))</f>
        <v/>
      </c>
      <c r="AS218" s="1064"/>
      <c r="AT218" s="1064"/>
      <c r="AU218" s="1042">
        <f t="shared" si="90"/>
        <v>0</v>
      </c>
      <c r="AV218" s="1043">
        <f>IF(AK218,IF(OR(AU218="",N(AU218)&lt;=0.000000001),"",_xlfn.XLOOKUP(AJ218,BJ15:BJ62,BN15:BN62,_xlfn.XLOOKUP(AJ218,BK15:BK62,BN15:BN62,_xlfn.XLOOKUP(AJ218,BL15:BL62,BN15:BN62,"")))),0)</f>
        <v>0</v>
      </c>
      <c r="AW218" s="1065" cm="1">
        <f t="array" ref="AW218">IF(AK218&lt;&gt;1,0,IF(OR(AU218="",N(AU218)&lt;=0.000000001),"",IF(OR(AO218="",N(AO218)&lt;=0.000000001),0,IF(ISNUMBER(AU218),IFERROR(_xlfn.LET(_xlpm.ai_test,TRIM(AJ218),_xlpm.r,IFERROR(_xlfn.XLOOKUP(_xlpm.ai_test,BJ15:BJ62,ROW(BJ15:BJ62),0,1),IFERROR(_xlfn.XLOOKUP(_xlpm.ai_test,BK15:BK62,ROW(BK15:BK62),0,1),_xlfn.XLOOKUP(_xlpm.ai_test,BL15:BL62,ROW(BL15:BL62),0,1))),_xlpm.p,_xlpm.r-MIN(ROW(BJ15:BJ62))+1,_xlpm.f,INDEX(BM15:BM62,_xlpm.p),_xlpm.u,INDEX(BN15:BN62,_xlpm.p),_xlpm.s,INDEX(BP15:BP62,_xlpm.p),_xlpm.q,N(AU218)/_xlpm.f,IF(_xlpm.q&gt;=_xlpm.s,ROUND(_xlpm.q,1)&amp;" "&amp;_xlpm.ai_test&amp;" = "&amp;ROUND(_xlpm.q*_xlpm.f,1)&amp;" "&amp;_xlpm.u,ROUND(_xlpm.q,1)&amp;" "&amp;_xlpm.ai_test)),""),""))))</f>
        <v>0</v>
      </c>
      <c r="AX218" s="1055"/>
      <c r="AY218" s="1042">
        <f t="shared" si="91"/>
        <v>0</v>
      </c>
      <c r="AZ218" s="1043" t="str">
        <f t="shared" si="92"/>
        <v/>
      </c>
      <c r="BA218" s="1044">
        <f t="shared" si="97"/>
        <v>0</v>
      </c>
      <c r="BB218" s="1045" t="str">
        <f t="shared" si="93"/>
        <v/>
      </c>
      <c r="BC218" s="1046"/>
      <c r="BD218" s="1047">
        <f t="shared" si="78"/>
        <v>0</v>
      </c>
      <c r="BE218" s="1048" t="str">
        <f t="shared" si="94"/>
        <v/>
      </c>
      <c r="BF218" s="262" t="s">
        <v>22</v>
      </c>
      <c r="BG218" s="1027">
        <f t="shared" si="95"/>
        <v>0</v>
      </c>
      <c r="BH218" s="1028">
        <f t="shared" si="96"/>
        <v>0</v>
      </c>
      <c r="BI218"/>
      <c r="BR218"/>
      <c r="BS218"/>
      <c r="BT218"/>
      <c r="BU218"/>
      <c r="BV218"/>
      <c r="BW218"/>
      <c r="BX218" s="964" t="str">
        <f t="shared" si="81"/>
        <v>►</v>
      </c>
      <c r="BY218"/>
      <c r="BZ218"/>
      <c r="CA218"/>
      <c r="CB218"/>
      <c r="CC218"/>
      <c r="CD218" s="848"/>
      <c r="CE218"/>
      <c r="CF218"/>
      <c r="CG218"/>
      <c r="CH218"/>
      <c r="CI218"/>
      <c r="CJ218"/>
      <c r="CK218"/>
      <c r="CM218"/>
      <c r="CN218"/>
      <c r="CO218"/>
      <c r="CP218"/>
      <c r="CQ218"/>
      <c r="CR218"/>
      <c r="CS218"/>
      <c r="CU218"/>
      <c r="CV218"/>
      <c r="CW218"/>
      <c r="CX218"/>
      <c r="CY218"/>
      <c r="CZ218"/>
      <c r="DA218"/>
      <c r="DC218" s="3">
        <v>1</v>
      </c>
    </row>
    <row r="219" spans="1:107" s="701" customFormat="1" ht="21" customHeight="1">
      <c r="A219" s="941" t="s">
        <v>22</v>
      </c>
      <c r="B219" s="957" t="str">
        <f t="shared" si="80"/>
        <v>►</v>
      </c>
      <c r="C219" s="999" cm="1">
        <f t="array" ref="C219">SUMPRODUCT(LEN(D219:J219))</f>
        <v>0</v>
      </c>
      <c r="D219" s="201"/>
      <c r="E219" s="206"/>
      <c r="F219" s="206"/>
      <c r="G219" s="206"/>
      <c r="H219" s="206"/>
      <c r="I219" s="206"/>
      <c r="J219" s="207"/>
      <c r="K219" s="455" t="s">
        <v>22</v>
      </c>
      <c r="L219" s="115" t="s">
        <v>16</v>
      </c>
      <c r="M219" s="3141"/>
      <c r="N219" s="3142"/>
      <c r="O219" s="3141"/>
      <c r="P219" s="3143"/>
      <c r="Q219" s="3144"/>
      <c r="R219" s="3145"/>
      <c r="S219" s="3146"/>
      <c r="T219" s="3147"/>
      <c r="U219" s="3148"/>
      <c r="V219" s="3149"/>
      <c r="W219" s="2109"/>
      <c r="X219" s="3150"/>
      <c r="Y219" s="117"/>
      <c r="Z219" s="3151"/>
      <c r="AA219" s="3152"/>
      <c r="AB219" s="3153"/>
      <c r="AC219" s="3154"/>
      <c r="AD219" s="119"/>
      <c r="AE219" s="262" t="s">
        <v>22</v>
      </c>
      <c r="AF219" s="1035" t="str">
        <f t="shared" si="82"/>
        <v>►</v>
      </c>
      <c r="AG219" s="1036" t="str">
        <f t="shared" si="83"/>
        <v/>
      </c>
      <c r="AH219" s="1037" t="str">
        <f t="shared" si="84"/>
        <v/>
      </c>
      <c r="AI219" s="1036" t="str">
        <f t="shared" si="85"/>
        <v/>
      </c>
      <c r="AJ219" s="1037" t="str">
        <f t="shared" si="86"/>
        <v/>
      </c>
      <c r="AK219" s="1037">
        <f>IF(AND(L219="A",COUNTIF(BJ15:BL62,TRIM(U219))&gt;0),1,0)</f>
        <v>0</v>
      </c>
      <c r="AL219" s="1051" t="str" cm="1">
        <f t="array" ref="AL219">IF(AF219&lt;&gt;"A","",IFERROR((IFERROR(_xlfn.XLOOKUP(TRIM(SUBSTITUTE(U219,CHAR(160)," ")),BJ15:BJ62,BM15:BM62),IFERROR(_xlfn.XLOOKUP(TRIM(SUBSTITUTE(U219,CHAR(160)," ")),BK15:BK62,BM15:BM62),_xlfn.XLOOKUP(TRIM(SUBSTITUTE(U219,CHAR(160)," ")),BL15:BL62,BM15:BM62))))*T219*IF(ISBLANK(Q219),1,Q219)+IFERROR(_xlfn.XLOOKUP("RECHERCHEX",TRIM(L219:AD219),L219:AD219),0),0))</f>
        <v/>
      </c>
      <c r="AM219" s="1038">
        <f t="shared" si="87"/>
        <v>0</v>
      </c>
      <c r="AN219" s="1627" t="str">
        <f t="shared" si="79"/>
        <v/>
      </c>
      <c r="AO219" s="1039">
        <f t="shared" si="88"/>
        <v>0</v>
      </c>
      <c r="AP219" s="1039">
        <f t="shared" si="89"/>
        <v>0</v>
      </c>
      <c r="AQ219" s="1052">
        <f>IF(AO219&gt;0,AS9,0)</f>
        <v>0</v>
      </c>
      <c r="AR219" s="1626" t="str">
        <f>IF(TRIM(AG219)="▼ recette suivante", AG219, IF(AQ219&gt;0, IF(AT9&lt;&gt;"", AT9&amp;"-ou.or.o ❾ + or - &gt;", ""), ""))</f>
        <v/>
      </c>
      <c r="AS219" s="1064"/>
      <c r="AT219" s="1064"/>
      <c r="AU219" s="1053">
        <f t="shared" si="90"/>
        <v>0</v>
      </c>
      <c r="AV219" s="1054">
        <f>IF(AK219,IF(OR(AU219="",N(AU219)&lt;=0.000000001),"",_xlfn.XLOOKUP(AJ219,BJ15:BJ62,BN15:BN62,_xlfn.XLOOKUP(AJ219,BK15:BK62,BN15:BN62,_xlfn.XLOOKUP(AJ219,BL15:BL62,BN15:BN62,"")))),0)</f>
        <v>0</v>
      </c>
      <c r="AW219" s="1067" cm="1">
        <f t="array" ref="AW219">IF(AK219&lt;&gt;1,0,IF(OR(AU219="",N(AU219)&lt;=0.000000001),"",IF(OR(AO219="",N(AO219)&lt;=0.000000001),0,IF(ISNUMBER(AU219),IFERROR(_xlfn.LET(_xlpm.ai_test,TRIM(AJ219),_xlpm.r,IFERROR(_xlfn.XLOOKUP(_xlpm.ai_test,BJ15:BJ62,ROW(BJ15:BJ62),0,1),IFERROR(_xlfn.XLOOKUP(_xlpm.ai_test,BK15:BK62,ROW(BK15:BK62),0,1),_xlfn.XLOOKUP(_xlpm.ai_test,BL15:BL62,ROW(BL15:BL62),0,1))),_xlpm.p,_xlpm.r-MIN(ROW(BJ15:BJ62))+1,_xlpm.f,INDEX(BM15:BM62,_xlpm.p),_xlpm.u,INDEX(BN15:BN62,_xlpm.p),_xlpm.s,INDEX(BP15:BP62,_xlpm.p),_xlpm.q,N(AU219)/_xlpm.f,IF(_xlpm.q&gt;=_xlpm.s,ROUND(_xlpm.q,1)&amp;" "&amp;_xlpm.ai_test&amp;" = "&amp;ROUND(_xlpm.q*_xlpm.f,1)&amp;" "&amp;_xlpm.u,ROUND(_xlpm.q,1)&amp;" "&amp;_xlpm.ai_test)),""),""))))</f>
        <v>0</v>
      </c>
      <c r="AX219" s="1055"/>
      <c r="AY219" s="1053">
        <f t="shared" si="91"/>
        <v>0</v>
      </c>
      <c r="AZ219" s="1054" t="str">
        <f t="shared" si="92"/>
        <v/>
      </c>
      <c r="BA219" s="1056">
        <f t="shared" si="97"/>
        <v>0</v>
      </c>
      <c r="BB219" s="1057" t="str">
        <f t="shared" si="93"/>
        <v/>
      </c>
      <c r="BC219" s="1046"/>
      <c r="BD219" s="1058">
        <f t="shared" ref="BD219:BD282" si="98">IF(OR(AO219=0,ISBLANK(BC219),ISTEXT(BA219)),0,(IF(AU219=0,BA219,AU219)*BC219))</f>
        <v>0</v>
      </c>
      <c r="BE219" s="1048" t="str">
        <f t="shared" si="94"/>
        <v/>
      </c>
      <c r="BF219" s="262" t="s">
        <v>22</v>
      </c>
      <c r="BG219" s="1027">
        <f t="shared" si="95"/>
        <v>0</v>
      </c>
      <c r="BH219" s="1028">
        <f t="shared" si="96"/>
        <v>0</v>
      </c>
      <c r="BI219"/>
      <c r="BR219"/>
      <c r="BS219"/>
      <c r="BT219"/>
      <c r="BU219"/>
      <c r="BV219"/>
      <c r="BW219"/>
      <c r="BX219" s="964" t="str">
        <f t="shared" si="81"/>
        <v>►</v>
      </c>
      <c r="BY219"/>
      <c r="BZ219"/>
      <c r="CA219"/>
      <c r="CB219"/>
      <c r="CC219"/>
      <c r="CD219" s="848"/>
      <c r="CE219"/>
      <c r="CF219"/>
      <c r="CG219"/>
      <c r="CH219"/>
      <c r="CI219"/>
      <c r="CJ219"/>
      <c r="CK219"/>
      <c r="CM219"/>
      <c r="CN219"/>
      <c r="CO219"/>
      <c r="CP219"/>
      <c r="CQ219"/>
      <c r="CR219"/>
      <c r="CS219"/>
      <c r="CU219"/>
      <c r="CV219"/>
      <c r="CW219"/>
      <c r="CX219"/>
      <c r="CY219"/>
      <c r="CZ219"/>
      <c r="DA219"/>
      <c r="DC219" s="3">
        <v>1</v>
      </c>
    </row>
    <row r="220" spans="1:107" s="701" customFormat="1" ht="21" customHeight="1">
      <c r="A220" s="941" t="s">
        <v>22</v>
      </c>
      <c r="B220" s="957" t="str">
        <f t="shared" si="80"/>
        <v>►</v>
      </c>
      <c r="C220" s="999" cm="1">
        <f t="array" ref="C220">SUMPRODUCT(LEN(D220:J220))</f>
        <v>0</v>
      </c>
      <c r="D220" s="201"/>
      <c r="E220" s="206"/>
      <c r="F220" s="206"/>
      <c r="G220" s="206"/>
      <c r="H220" s="206"/>
      <c r="I220" s="206"/>
      <c r="J220" s="207"/>
      <c r="K220" s="455" t="s">
        <v>22</v>
      </c>
      <c r="L220" s="115" t="s">
        <v>16</v>
      </c>
      <c r="M220" s="3141"/>
      <c r="N220" s="3142"/>
      <c r="O220" s="3141"/>
      <c r="P220" s="3143"/>
      <c r="Q220" s="3144"/>
      <c r="R220" s="3145"/>
      <c r="S220" s="3146"/>
      <c r="T220" s="3147"/>
      <c r="U220" s="3148"/>
      <c r="V220" s="3149"/>
      <c r="W220" s="2109"/>
      <c r="X220" s="3150"/>
      <c r="Y220" s="117"/>
      <c r="Z220" s="3151"/>
      <c r="AA220" s="3152"/>
      <c r="AB220" s="3153"/>
      <c r="AC220" s="3154"/>
      <c r="AD220" s="119"/>
      <c r="AE220" s="262" t="s">
        <v>22</v>
      </c>
      <c r="AF220" s="1035" t="str">
        <f t="shared" si="82"/>
        <v>►</v>
      </c>
      <c r="AG220" s="1036" t="str">
        <f t="shared" si="83"/>
        <v/>
      </c>
      <c r="AH220" s="1037" t="str">
        <f t="shared" si="84"/>
        <v/>
      </c>
      <c r="AI220" s="1036" t="str">
        <f t="shared" si="85"/>
        <v/>
      </c>
      <c r="AJ220" s="1037" t="str">
        <f t="shared" si="86"/>
        <v/>
      </c>
      <c r="AK220" s="1037">
        <f>IF(AND(L220="A",COUNTIF(BJ15:BL62,TRIM(U220))&gt;0),1,0)</f>
        <v>0</v>
      </c>
      <c r="AL220" s="1051" t="str" cm="1">
        <f t="array" ref="AL220">IF(AF220&lt;&gt;"A","",IFERROR((IFERROR(_xlfn.XLOOKUP(TRIM(SUBSTITUTE(U220,CHAR(160)," ")),BJ15:BJ62,BM15:BM62),IFERROR(_xlfn.XLOOKUP(TRIM(SUBSTITUTE(U220,CHAR(160)," ")),BK15:BK62,BM15:BM62),_xlfn.XLOOKUP(TRIM(SUBSTITUTE(U220,CHAR(160)," ")),BL15:BL62,BM15:BM62))))*T220*IF(ISBLANK(Q220),1,Q220)+IFERROR(_xlfn.XLOOKUP("RECHERCHEX",TRIM(L220:AD220),L220:AD220),0),0))</f>
        <v/>
      </c>
      <c r="AM220" s="1038">
        <f t="shared" si="87"/>
        <v>0</v>
      </c>
      <c r="AN220" s="1627" t="str">
        <f t="shared" si="79"/>
        <v/>
      </c>
      <c r="AO220" s="1039">
        <f t="shared" si="88"/>
        <v>0</v>
      </c>
      <c r="AP220" s="1039">
        <f t="shared" si="89"/>
        <v>0</v>
      </c>
      <c r="AQ220" s="1040">
        <f>IF(AO220&gt;0,AS9,0)</f>
        <v>0</v>
      </c>
      <c r="AR220" s="1628" t="str">
        <f>IF(TRIM(AG220)="▼ recette suivante", AG220, IF(AQ220&gt;0, IF(AT9&lt;&gt;"", AT9&amp;"-ou.or.o ❾ + or - &gt;", ""), ""))</f>
        <v/>
      </c>
      <c r="AS220" s="1064"/>
      <c r="AT220" s="1064"/>
      <c r="AU220" s="1042">
        <f t="shared" si="90"/>
        <v>0</v>
      </c>
      <c r="AV220" s="1043">
        <f>IF(AK220,IF(OR(AU220="",N(AU220)&lt;=0.000000001),"",_xlfn.XLOOKUP(AJ220,BJ15:BJ62,BN15:BN62,_xlfn.XLOOKUP(AJ220,BK15:BK62,BN15:BN62,_xlfn.XLOOKUP(AJ220,BL15:BL62,BN15:BN62,"")))),0)</f>
        <v>0</v>
      </c>
      <c r="AW220" s="1065" cm="1">
        <f t="array" ref="AW220">IF(AK220&lt;&gt;1,0,IF(OR(AU220="",N(AU220)&lt;=0.000000001),"",IF(OR(AO220="",N(AO220)&lt;=0.000000001),0,IF(ISNUMBER(AU220),IFERROR(_xlfn.LET(_xlpm.ai_test,TRIM(AJ220),_xlpm.r,IFERROR(_xlfn.XLOOKUP(_xlpm.ai_test,BJ15:BJ62,ROW(BJ15:BJ62),0,1),IFERROR(_xlfn.XLOOKUP(_xlpm.ai_test,BK15:BK62,ROW(BK15:BK62),0,1),_xlfn.XLOOKUP(_xlpm.ai_test,BL15:BL62,ROW(BL15:BL62),0,1))),_xlpm.p,_xlpm.r-MIN(ROW(BJ15:BJ62))+1,_xlpm.f,INDEX(BM15:BM62,_xlpm.p),_xlpm.u,INDEX(BN15:BN62,_xlpm.p),_xlpm.s,INDEX(BP15:BP62,_xlpm.p),_xlpm.q,N(AU220)/_xlpm.f,IF(_xlpm.q&gt;=_xlpm.s,ROUND(_xlpm.q,1)&amp;" "&amp;_xlpm.ai_test&amp;" = "&amp;ROUND(_xlpm.q*_xlpm.f,1)&amp;" "&amp;_xlpm.u,ROUND(_xlpm.q,1)&amp;" "&amp;_xlpm.ai_test)),""),""))))</f>
        <v>0</v>
      </c>
      <c r="AX220" s="1055"/>
      <c r="AY220" s="1042">
        <f t="shared" si="91"/>
        <v>0</v>
      </c>
      <c r="AZ220" s="1043" t="str">
        <f t="shared" si="92"/>
        <v/>
      </c>
      <c r="BA220" s="1044">
        <f t="shared" si="97"/>
        <v>0</v>
      </c>
      <c r="BB220" s="1045" t="str">
        <f t="shared" si="93"/>
        <v/>
      </c>
      <c r="BC220" s="1046"/>
      <c r="BD220" s="1047">
        <f t="shared" si="98"/>
        <v>0</v>
      </c>
      <c r="BE220" s="1048" t="str">
        <f t="shared" si="94"/>
        <v/>
      </c>
      <c r="BF220" s="262" t="s">
        <v>22</v>
      </c>
      <c r="BG220" s="1027">
        <f t="shared" si="95"/>
        <v>0</v>
      </c>
      <c r="BH220" s="1028">
        <f t="shared" si="96"/>
        <v>0</v>
      </c>
      <c r="BI220"/>
      <c r="BR220"/>
      <c r="BS220"/>
      <c r="BT220"/>
      <c r="BU220"/>
      <c r="BV220"/>
      <c r="BW220"/>
      <c r="BX220" s="964" t="str">
        <f t="shared" si="81"/>
        <v>►</v>
      </c>
      <c r="BY220"/>
      <c r="BZ220"/>
      <c r="CA220"/>
      <c r="CB220"/>
      <c r="CC220"/>
      <c r="CD220" s="848"/>
      <c r="CE220"/>
      <c r="CF220"/>
      <c r="CG220"/>
      <c r="CH220"/>
      <c r="CI220"/>
      <c r="CJ220"/>
      <c r="CK220"/>
      <c r="CM220"/>
      <c r="CN220"/>
      <c r="CO220"/>
      <c r="CP220"/>
      <c r="CQ220"/>
      <c r="CR220"/>
      <c r="CS220"/>
      <c r="CU220"/>
      <c r="CV220"/>
      <c r="CW220"/>
      <c r="CX220"/>
      <c r="CY220"/>
      <c r="CZ220"/>
      <c r="DA220"/>
      <c r="DC220" s="3">
        <v>1</v>
      </c>
    </row>
    <row r="221" spans="1:107" s="701" customFormat="1" ht="21" customHeight="1">
      <c r="A221" s="941" t="s">
        <v>22</v>
      </c>
      <c r="B221" s="957" t="str">
        <f t="shared" si="80"/>
        <v>►</v>
      </c>
      <c r="C221" s="999" cm="1">
        <f t="array" ref="C221">SUMPRODUCT(LEN(D221:J221))</f>
        <v>0</v>
      </c>
      <c r="D221" s="201"/>
      <c r="E221" s="206"/>
      <c r="F221" s="206"/>
      <c r="G221" s="206"/>
      <c r="H221" s="206"/>
      <c r="I221" s="206"/>
      <c r="J221" s="207"/>
      <c r="K221" s="455" t="s">
        <v>22</v>
      </c>
      <c r="L221" s="115" t="s">
        <v>16</v>
      </c>
      <c r="M221" s="3141"/>
      <c r="N221" s="3142"/>
      <c r="O221" s="3141"/>
      <c r="P221" s="3143"/>
      <c r="Q221" s="3144"/>
      <c r="R221" s="3145"/>
      <c r="S221" s="3146"/>
      <c r="T221" s="3147"/>
      <c r="U221" s="3148"/>
      <c r="V221" s="3149"/>
      <c r="W221" s="2109"/>
      <c r="X221" s="3150"/>
      <c r="Y221" s="117"/>
      <c r="Z221" s="3151"/>
      <c r="AA221" s="3152"/>
      <c r="AB221" s="3153"/>
      <c r="AC221" s="3154"/>
      <c r="AD221" s="119"/>
      <c r="AE221" s="262" t="s">
        <v>22</v>
      </c>
      <c r="AF221" s="1035" t="str">
        <f t="shared" si="82"/>
        <v>►</v>
      </c>
      <c r="AG221" s="1036" t="str">
        <f t="shared" si="83"/>
        <v/>
      </c>
      <c r="AH221" s="1037" t="str">
        <f t="shared" si="84"/>
        <v/>
      </c>
      <c r="AI221" s="1036" t="str">
        <f t="shared" si="85"/>
        <v/>
      </c>
      <c r="AJ221" s="1037" t="str">
        <f t="shared" si="86"/>
        <v/>
      </c>
      <c r="AK221" s="1037">
        <f>IF(AND(L221="A",COUNTIF(BJ15:BL62,TRIM(U221))&gt;0),1,0)</f>
        <v>0</v>
      </c>
      <c r="AL221" s="1051" t="str" cm="1">
        <f t="array" ref="AL221">IF(AF221&lt;&gt;"A","",IFERROR((IFERROR(_xlfn.XLOOKUP(TRIM(SUBSTITUTE(U221,CHAR(160)," ")),BJ15:BJ62,BM15:BM62),IFERROR(_xlfn.XLOOKUP(TRIM(SUBSTITUTE(U221,CHAR(160)," ")),BK15:BK62,BM15:BM62),_xlfn.XLOOKUP(TRIM(SUBSTITUTE(U221,CHAR(160)," ")),BL15:BL62,BM15:BM62))))*T221*IF(ISBLANK(Q221),1,Q221)+IFERROR(_xlfn.XLOOKUP("RECHERCHEX",TRIM(L221:AD221),L221:AD221),0),0))</f>
        <v/>
      </c>
      <c r="AM221" s="1038">
        <f t="shared" si="87"/>
        <v>0</v>
      </c>
      <c r="AN221" s="1627" t="str">
        <f t="shared" si="79"/>
        <v/>
      </c>
      <c r="AO221" s="1039">
        <f t="shared" si="88"/>
        <v>0</v>
      </c>
      <c r="AP221" s="1039">
        <f t="shared" si="89"/>
        <v>0</v>
      </c>
      <c r="AQ221" s="1052">
        <f>IF(AO221&gt;0,AS9,0)</f>
        <v>0</v>
      </c>
      <c r="AR221" s="1626" t="str">
        <f>IF(TRIM(AG221)="▼ recette suivante", AG221, IF(AQ221&gt;0, IF(AT9&lt;&gt;"", AT9&amp;"-ou.or.o ❾ + or - &gt;", ""), ""))</f>
        <v/>
      </c>
      <c r="AS221" s="1064"/>
      <c r="AT221" s="1064"/>
      <c r="AU221" s="1053">
        <f t="shared" si="90"/>
        <v>0</v>
      </c>
      <c r="AV221" s="1054">
        <f>IF(AK221,IF(OR(AU221="",N(AU221)&lt;=0.000000001),"",_xlfn.XLOOKUP(AJ221,BJ15:BJ62,BN15:BN62,_xlfn.XLOOKUP(AJ221,BK15:BK62,BN15:BN62,_xlfn.XLOOKUP(AJ221,BL15:BL62,BN15:BN62,"")))),0)</f>
        <v>0</v>
      </c>
      <c r="AW221" s="1067" cm="1">
        <f t="array" ref="AW221">IF(AK221&lt;&gt;1,0,IF(OR(AU221="",N(AU221)&lt;=0.000000001),"",IF(OR(AO221="",N(AO221)&lt;=0.000000001),0,IF(ISNUMBER(AU221),IFERROR(_xlfn.LET(_xlpm.ai_test,TRIM(AJ221),_xlpm.r,IFERROR(_xlfn.XLOOKUP(_xlpm.ai_test,BJ15:BJ62,ROW(BJ15:BJ62),0,1),IFERROR(_xlfn.XLOOKUP(_xlpm.ai_test,BK15:BK62,ROW(BK15:BK62),0,1),_xlfn.XLOOKUP(_xlpm.ai_test,BL15:BL62,ROW(BL15:BL62),0,1))),_xlpm.p,_xlpm.r-MIN(ROW(BJ15:BJ62))+1,_xlpm.f,INDEX(BM15:BM62,_xlpm.p),_xlpm.u,INDEX(BN15:BN62,_xlpm.p),_xlpm.s,INDEX(BP15:BP62,_xlpm.p),_xlpm.q,N(AU221)/_xlpm.f,IF(_xlpm.q&gt;=_xlpm.s,ROUND(_xlpm.q,1)&amp;" "&amp;_xlpm.ai_test&amp;" = "&amp;ROUND(_xlpm.q*_xlpm.f,1)&amp;" "&amp;_xlpm.u,ROUND(_xlpm.q,1)&amp;" "&amp;_xlpm.ai_test)),""),""))))</f>
        <v>0</v>
      </c>
      <c r="AX221" s="1055"/>
      <c r="AY221" s="1053">
        <f t="shared" si="91"/>
        <v>0</v>
      </c>
      <c r="AZ221" s="1054" t="str">
        <f t="shared" si="92"/>
        <v/>
      </c>
      <c r="BA221" s="1056">
        <f t="shared" si="97"/>
        <v>0</v>
      </c>
      <c r="BB221" s="1057" t="str">
        <f t="shared" si="93"/>
        <v/>
      </c>
      <c r="BC221" s="1046"/>
      <c r="BD221" s="1058">
        <f t="shared" si="98"/>
        <v>0</v>
      </c>
      <c r="BE221" s="1048" t="str">
        <f t="shared" si="94"/>
        <v/>
      </c>
      <c r="BF221" s="262" t="s">
        <v>22</v>
      </c>
      <c r="BG221" s="1027">
        <f t="shared" si="95"/>
        <v>0</v>
      </c>
      <c r="BH221" s="1028">
        <f t="shared" si="96"/>
        <v>0</v>
      </c>
      <c r="BI221"/>
      <c r="BR221"/>
      <c r="BS221"/>
      <c r="BT221"/>
      <c r="BU221"/>
      <c r="BV221"/>
      <c r="BW221"/>
      <c r="BX221" s="964" t="str">
        <f t="shared" si="81"/>
        <v>►</v>
      </c>
      <c r="BY221"/>
      <c r="BZ221"/>
      <c r="CA221"/>
      <c r="CB221"/>
      <c r="CC221"/>
      <c r="CD221" s="848"/>
      <c r="CE221"/>
      <c r="CF221"/>
      <c r="CG221"/>
      <c r="CH221"/>
      <c r="CI221"/>
      <c r="CJ221"/>
      <c r="CK221"/>
      <c r="CM221"/>
      <c r="CN221"/>
      <c r="CO221"/>
      <c r="CP221"/>
      <c r="CQ221"/>
      <c r="CR221"/>
      <c r="CS221"/>
      <c r="CU221"/>
      <c r="CV221"/>
      <c r="CW221"/>
      <c r="CX221"/>
      <c r="CY221"/>
      <c r="CZ221"/>
      <c r="DA221"/>
      <c r="DC221" s="3">
        <v>1</v>
      </c>
    </row>
    <row r="222" spans="1:107" s="701" customFormat="1" ht="21" customHeight="1">
      <c r="A222" s="941" t="s">
        <v>22</v>
      </c>
      <c r="B222" s="957" t="str">
        <f t="shared" si="80"/>
        <v>►</v>
      </c>
      <c r="C222" s="999" cm="1">
        <f t="array" ref="C222">SUMPRODUCT(LEN(D222:J222))</f>
        <v>0</v>
      </c>
      <c r="D222" s="201"/>
      <c r="E222" s="206"/>
      <c r="F222" s="206"/>
      <c r="G222" s="206"/>
      <c r="H222" s="206"/>
      <c r="I222" s="206"/>
      <c r="J222" s="207"/>
      <c r="K222" s="455" t="s">
        <v>22</v>
      </c>
      <c r="L222" s="115" t="s">
        <v>16</v>
      </c>
      <c r="M222" s="3141"/>
      <c r="N222" s="3142"/>
      <c r="O222" s="3141"/>
      <c r="P222" s="3143"/>
      <c r="Q222" s="3144"/>
      <c r="R222" s="3145"/>
      <c r="S222" s="3146"/>
      <c r="T222" s="3147"/>
      <c r="U222" s="3148"/>
      <c r="V222" s="3149"/>
      <c r="W222" s="2109"/>
      <c r="X222" s="3150"/>
      <c r="Y222" s="117"/>
      <c r="Z222" s="3151"/>
      <c r="AA222" s="3152"/>
      <c r="AB222" s="3153"/>
      <c r="AC222" s="3154"/>
      <c r="AD222" s="119"/>
      <c r="AE222" s="262" t="s">
        <v>22</v>
      </c>
      <c r="AF222" s="1035" t="str">
        <f t="shared" si="82"/>
        <v>►</v>
      </c>
      <c r="AG222" s="1036" t="str">
        <f t="shared" si="83"/>
        <v/>
      </c>
      <c r="AH222" s="1037" t="str">
        <f t="shared" si="84"/>
        <v/>
      </c>
      <c r="AI222" s="1036" t="str">
        <f t="shared" si="85"/>
        <v/>
      </c>
      <c r="AJ222" s="1037" t="str">
        <f t="shared" si="86"/>
        <v/>
      </c>
      <c r="AK222" s="1037">
        <f>IF(AND(L222="A",COUNTIF(BJ15:BL62,TRIM(U222))&gt;0),1,0)</f>
        <v>0</v>
      </c>
      <c r="AL222" s="1051" t="str" cm="1">
        <f t="array" ref="AL222">IF(AF222&lt;&gt;"A","",IFERROR((IFERROR(_xlfn.XLOOKUP(TRIM(SUBSTITUTE(U222,CHAR(160)," ")),BJ15:BJ62,BM15:BM62),IFERROR(_xlfn.XLOOKUP(TRIM(SUBSTITUTE(U222,CHAR(160)," ")),BK15:BK62,BM15:BM62),_xlfn.XLOOKUP(TRIM(SUBSTITUTE(U222,CHAR(160)," ")),BL15:BL62,BM15:BM62))))*T222*IF(ISBLANK(Q222),1,Q222)+IFERROR(_xlfn.XLOOKUP("RECHERCHEX",TRIM(L222:AD222),L222:AD222),0),0))</f>
        <v/>
      </c>
      <c r="AM222" s="1038">
        <f t="shared" si="87"/>
        <v>0</v>
      </c>
      <c r="AN222" s="1627" t="str">
        <f t="shared" ref="AN222:AN285" si="99">IF(AF222="A","❾ Author reference &gt;","")</f>
        <v/>
      </c>
      <c r="AO222" s="1039">
        <f t="shared" si="88"/>
        <v>0</v>
      </c>
      <c r="AP222" s="1039">
        <f t="shared" si="89"/>
        <v>0</v>
      </c>
      <c r="AQ222" s="1040">
        <f>IF(AO222&gt;0,AS9,0)</f>
        <v>0</v>
      </c>
      <c r="AR222" s="1628" t="str">
        <f>IF(TRIM(AG222)="▼ recette suivante", AG222, IF(AQ222&gt;0, IF(AT9&lt;&gt;"", AT9&amp;"-ou.or.o ❾ + or - &gt;", ""), ""))</f>
        <v/>
      </c>
      <c r="AS222" s="1064"/>
      <c r="AT222" s="1064"/>
      <c r="AU222" s="1042">
        <f t="shared" si="90"/>
        <v>0</v>
      </c>
      <c r="AV222" s="1043">
        <f>IF(AK222,IF(OR(AU222="",N(AU222)&lt;=0.000000001),"",_xlfn.XLOOKUP(AJ222,BJ15:BJ62,BN15:BN62,_xlfn.XLOOKUP(AJ222,BK15:BK62,BN15:BN62,_xlfn.XLOOKUP(AJ222,BL15:BL62,BN15:BN62,"")))),0)</f>
        <v>0</v>
      </c>
      <c r="AW222" s="1065" cm="1">
        <f t="array" ref="AW222">IF(AK222&lt;&gt;1,0,IF(OR(AU222="",N(AU222)&lt;=0.000000001),"",IF(OR(AO222="",N(AO222)&lt;=0.000000001),0,IF(ISNUMBER(AU222),IFERROR(_xlfn.LET(_xlpm.ai_test,TRIM(AJ222),_xlpm.r,IFERROR(_xlfn.XLOOKUP(_xlpm.ai_test,BJ15:BJ62,ROW(BJ15:BJ62),0,1),IFERROR(_xlfn.XLOOKUP(_xlpm.ai_test,BK15:BK62,ROW(BK15:BK62),0,1),_xlfn.XLOOKUP(_xlpm.ai_test,BL15:BL62,ROW(BL15:BL62),0,1))),_xlpm.p,_xlpm.r-MIN(ROW(BJ15:BJ62))+1,_xlpm.f,INDEX(BM15:BM62,_xlpm.p),_xlpm.u,INDEX(BN15:BN62,_xlpm.p),_xlpm.s,INDEX(BP15:BP62,_xlpm.p),_xlpm.q,N(AU222)/_xlpm.f,IF(_xlpm.q&gt;=_xlpm.s,ROUND(_xlpm.q,1)&amp;" "&amp;_xlpm.ai_test&amp;" = "&amp;ROUND(_xlpm.q*_xlpm.f,1)&amp;" "&amp;_xlpm.u,ROUND(_xlpm.q,1)&amp;" "&amp;_xlpm.ai_test)),""),""))))</f>
        <v>0</v>
      </c>
      <c r="AX222" s="1055"/>
      <c r="AY222" s="1042">
        <f t="shared" si="91"/>
        <v>0</v>
      </c>
      <c r="AZ222" s="1043" t="str">
        <f t="shared" si="92"/>
        <v/>
      </c>
      <c r="BA222" s="1044">
        <f t="shared" si="97"/>
        <v>0</v>
      </c>
      <c r="BB222" s="1045" t="str">
        <f t="shared" si="93"/>
        <v/>
      </c>
      <c r="BC222" s="1046"/>
      <c r="BD222" s="1047">
        <f t="shared" si="98"/>
        <v>0</v>
      </c>
      <c r="BE222" s="1048" t="str">
        <f t="shared" si="94"/>
        <v/>
      </c>
      <c r="BF222" s="262" t="s">
        <v>22</v>
      </c>
      <c r="BG222" s="1027">
        <f t="shared" si="95"/>
        <v>0</v>
      </c>
      <c r="BH222" s="1028">
        <f t="shared" si="96"/>
        <v>0</v>
      </c>
      <c r="BI222"/>
      <c r="BR222"/>
      <c r="BS222"/>
      <c r="BT222"/>
      <c r="BU222"/>
      <c r="BV222"/>
      <c r="BW222"/>
      <c r="BX222" s="964" t="str">
        <f t="shared" si="81"/>
        <v>►</v>
      </c>
      <c r="BY222"/>
      <c r="BZ222"/>
      <c r="CA222"/>
      <c r="CB222"/>
      <c r="CC222"/>
      <c r="CD222" s="848"/>
      <c r="CE222"/>
      <c r="CF222"/>
      <c r="CG222"/>
      <c r="CH222"/>
      <c r="CI222"/>
      <c r="CJ222"/>
      <c r="CK222"/>
      <c r="CM222"/>
      <c r="CN222"/>
      <c r="CO222"/>
      <c r="CP222"/>
      <c r="CQ222"/>
      <c r="CR222"/>
      <c r="CS222"/>
      <c r="CU222"/>
      <c r="CV222"/>
      <c r="CW222"/>
      <c r="CX222"/>
      <c r="CY222"/>
      <c r="CZ222"/>
      <c r="DA222"/>
      <c r="DC222" s="3">
        <v>1</v>
      </c>
    </row>
    <row r="223" spans="1:107" s="701" customFormat="1" ht="21" customHeight="1">
      <c r="A223" s="941" t="s">
        <v>22</v>
      </c>
      <c r="B223" s="957" t="str">
        <f t="shared" si="80"/>
        <v>►</v>
      </c>
      <c r="C223" s="999" cm="1">
        <f t="array" ref="C223">SUMPRODUCT(LEN(D223:J223))</f>
        <v>0</v>
      </c>
      <c r="D223" s="201"/>
      <c r="E223" s="206"/>
      <c r="F223" s="206"/>
      <c r="G223" s="206"/>
      <c r="H223" s="206"/>
      <c r="I223" s="206"/>
      <c r="J223" s="207"/>
      <c r="K223" s="455" t="s">
        <v>22</v>
      </c>
      <c r="L223" s="115" t="s">
        <v>16</v>
      </c>
      <c r="M223" s="3141"/>
      <c r="N223" s="3142"/>
      <c r="O223" s="3141"/>
      <c r="P223" s="3143"/>
      <c r="Q223" s="3144"/>
      <c r="R223" s="3145"/>
      <c r="S223" s="3146"/>
      <c r="T223" s="3147"/>
      <c r="U223" s="3148"/>
      <c r="V223" s="3149"/>
      <c r="W223" s="2109"/>
      <c r="X223" s="3150"/>
      <c r="Y223" s="117"/>
      <c r="Z223" s="3151"/>
      <c r="AA223" s="3152"/>
      <c r="AB223" s="3153"/>
      <c r="AC223" s="3154"/>
      <c r="AD223" s="119"/>
      <c r="AE223" s="262" t="s">
        <v>22</v>
      </c>
      <c r="AF223" s="1035" t="str">
        <f t="shared" si="82"/>
        <v>►</v>
      </c>
      <c r="AG223" s="1036" t="str">
        <f t="shared" si="83"/>
        <v/>
      </c>
      <c r="AH223" s="1037" t="str">
        <f t="shared" si="84"/>
        <v/>
      </c>
      <c r="AI223" s="1036" t="str">
        <f t="shared" si="85"/>
        <v/>
      </c>
      <c r="AJ223" s="1037" t="str">
        <f t="shared" si="86"/>
        <v/>
      </c>
      <c r="AK223" s="1037">
        <f>IF(AND(L223="A",COUNTIF(BJ15:BL62,TRIM(U223))&gt;0),1,0)</f>
        <v>0</v>
      </c>
      <c r="AL223" s="1051" t="str" cm="1">
        <f t="array" ref="AL223">IF(AF223&lt;&gt;"A","",IFERROR((IFERROR(_xlfn.XLOOKUP(TRIM(SUBSTITUTE(U223,CHAR(160)," ")),BJ15:BJ62,BM15:BM62),IFERROR(_xlfn.XLOOKUP(TRIM(SUBSTITUTE(U223,CHAR(160)," ")),BK15:BK62,BM15:BM62),_xlfn.XLOOKUP(TRIM(SUBSTITUTE(U223,CHAR(160)," ")),BL15:BL62,BM15:BM62))))*T223*IF(ISBLANK(Q223),1,Q223)+IFERROR(_xlfn.XLOOKUP("RECHERCHEX",TRIM(L223:AD223),L223:AD223),0),0))</f>
        <v/>
      </c>
      <c r="AM223" s="1038">
        <f t="shared" si="87"/>
        <v>0</v>
      </c>
      <c r="AN223" s="1627" t="str">
        <f t="shared" si="99"/>
        <v/>
      </c>
      <c r="AO223" s="1039">
        <f t="shared" si="88"/>
        <v>0</v>
      </c>
      <c r="AP223" s="1039">
        <f t="shared" si="89"/>
        <v>0</v>
      </c>
      <c r="AQ223" s="1052">
        <f>IF(AO223&gt;0,AS9,0)</f>
        <v>0</v>
      </c>
      <c r="AR223" s="1626" t="str">
        <f>IF(TRIM(AG223)="▼ recette suivante", AG223, IF(AQ223&gt;0, IF(AT9&lt;&gt;"", AT9&amp;"-ou.or.o ❾ + or - &gt;", ""), ""))</f>
        <v/>
      </c>
      <c r="AS223" s="1064"/>
      <c r="AT223" s="1064"/>
      <c r="AU223" s="1053">
        <f t="shared" si="90"/>
        <v>0</v>
      </c>
      <c r="AV223" s="1054">
        <f>IF(AK223,IF(OR(AU223="",N(AU223)&lt;=0.000000001),"",_xlfn.XLOOKUP(AJ223,BJ15:BJ62,BN15:BN62,_xlfn.XLOOKUP(AJ223,BK15:BK62,BN15:BN62,_xlfn.XLOOKUP(AJ223,BL15:BL62,BN15:BN62,"")))),0)</f>
        <v>0</v>
      </c>
      <c r="AW223" s="1067" cm="1">
        <f t="array" ref="AW223">IF(AK223&lt;&gt;1,0,IF(OR(AU223="",N(AU223)&lt;=0.000000001),"",IF(OR(AO223="",N(AO223)&lt;=0.000000001),0,IF(ISNUMBER(AU223),IFERROR(_xlfn.LET(_xlpm.ai_test,TRIM(AJ223),_xlpm.r,IFERROR(_xlfn.XLOOKUP(_xlpm.ai_test,BJ15:BJ62,ROW(BJ15:BJ62),0,1),IFERROR(_xlfn.XLOOKUP(_xlpm.ai_test,BK15:BK62,ROW(BK15:BK62),0,1),_xlfn.XLOOKUP(_xlpm.ai_test,BL15:BL62,ROW(BL15:BL62),0,1))),_xlpm.p,_xlpm.r-MIN(ROW(BJ15:BJ62))+1,_xlpm.f,INDEX(BM15:BM62,_xlpm.p),_xlpm.u,INDEX(BN15:BN62,_xlpm.p),_xlpm.s,INDEX(BP15:BP62,_xlpm.p),_xlpm.q,N(AU223)/_xlpm.f,IF(_xlpm.q&gt;=_xlpm.s,ROUND(_xlpm.q,1)&amp;" "&amp;_xlpm.ai_test&amp;" = "&amp;ROUND(_xlpm.q*_xlpm.f,1)&amp;" "&amp;_xlpm.u,ROUND(_xlpm.q,1)&amp;" "&amp;_xlpm.ai_test)),""),""))))</f>
        <v>0</v>
      </c>
      <c r="AX223" s="1055"/>
      <c r="AY223" s="1053">
        <f t="shared" si="91"/>
        <v>0</v>
      </c>
      <c r="AZ223" s="1054" t="str">
        <f t="shared" si="92"/>
        <v/>
      </c>
      <c r="BA223" s="1056">
        <f t="shared" si="97"/>
        <v>0</v>
      </c>
      <c r="BB223" s="1057" t="str">
        <f t="shared" si="93"/>
        <v/>
      </c>
      <c r="BC223" s="1046"/>
      <c r="BD223" s="1058">
        <f t="shared" si="98"/>
        <v>0</v>
      </c>
      <c r="BE223" s="1048" t="str">
        <f t="shared" si="94"/>
        <v/>
      </c>
      <c r="BF223" s="262" t="s">
        <v>22</v>
      </c>
      <c r="BG223" s="1027">
        <f t="shared" si="95"/>
        <v>0</v>
      </c>
      <c r="BH223" s="1028">
        <f t="shared" si="96"/>
        <v>0</v>
      </c>
      <c r="BI223"/>
      <c r="BR223"/>
      <c r="BS223"/>
      <c r="BT223"/>
      <c r="BU223"/>
      <c r="BV223"/>
      <c r="BW223"/>
      <c r="BX223" s="964" t="str">
        <f t="shared" si="81"/>
        <v>►</v>
      </c>
      <c r="BY223"/>
      <c r="BZ223"/>
      <c r="CA223"/>
      <c r="CB223"/>
      <c r="CC223"/>
      <c r="CD223" s="848"/>
      <c r="CE223"/>
      <c r="CF223"/>
      <c r="CG223"/>
      <c r="CH223"/>
      <c r="CI223"/>
      <c r="CJ223"/>
      <c r="CK223"/>
      <c r="CM223"/>
      <c r="CN223"/>
      <c r="CO223"/>
      <c r="CP223"/>
      <c r="CQ223"/>
      <c r="CR223"/>
      <c r="CS223"/>
      <c r="CU223"/>
      <c r="CV223"/>
      <c r="CW223"/>
      <c r="CX223"/>
      <c r="CY223"/>
      <c r="CZ223"/>
      <c r="DA223"/>
      <c r="DC223" s="3">
        <v>1</v>
      </c>
    </row>
    <row r="224" spans="1:107" s="701" customFormat="1" ht="21" customHeight="1">
      <c r="A224" s="941" t="s">
        <v>22</v>
      </c>
      <c r="B224" s="957" t="str">
        <f t="shared" si="80"/>
        <v>►</v>
      </c>
      <c r="C224" s="999" cm="1">
        <f t="array" ref="C224">SUMPRODUCT(LEN(D224:J224))</f>
        <v>0</v>
      </c>
      <c r="D224" s="201"/>
      <c r="E224" s="206"/>
      <c r="F224" s="206"/>
      <c r="G224" s="206"/>
      <c r="H224" s="206"/>
      <c r="I224" s="206"/>
      <c r="J224" s="207"/>
      <c r="K224" s="455" t="s">
        <v>22</v>
      </c>
      <c r="L224" s="115" t="s">
        <v>16</v>
      </c>
      <c r="M224" s="3141"/>
      <c r="N224" s="3142"/>
      <c r="O224" s="3141"/>
      <c r="P224" s="3143"/>
      <c r="Q224" s="3144"/>
      <c r="R224" s="3145"/>
      <c r="S224" s="3146"/>
      <c r="T224" s="3147"/>
      <c r="U224" s="3148"/>
      <c r="V224" s="3149"/>
      <c r="W224" s="2109"/>
      <c r="X224" s="3150"/>
      <c r="Y224" s="117"/>
      <c r="Z224" s="3151"/>
      <c r="AA224" s="3152"/>
      <c r="AB224" s="3153"/>
      <c r="AC224" s="3154"/>
      <c r="AD224" s="119"/>
      <c r="AE224" s="262" t="s">
        <v>22</v>
      </c>
      <c r="AF224" s="1035" t="str">
        <f t="shared" si="82"/>
        <v>►</v>
      </c>
      <c r="AG224" s="1036" t="str">
        <f t="shared" si="83"/>
        <v/>
      </c>
      <c r="AH224" s="1037" t="str">
        <f t="shared" si="84"/>
        <v/>
      </c>
      <c r="AI224" s="1036" t="str">
        <f t="shared" si="85"/>
        <v/>
      </c>
      <c r="AJ224" s="1037" t="str">
        <f t="shared" si="86"/>
        <v/>
      </c>
      <c r="AK224" s="1037">
        <f>IF(AND(L224="A",COUNTIF(BJ15:BL62,TRIM(U224))&gt;0),1,0)</f>
        <v>0</v>
      </c>
      <c r="AL224" s="1051" t="str" cm="1">
        <f t="array" ref="AL224">IF(AF224&lt;&gt;"A","",IFERROR((IFERROR(_xlfn.XLOOKUP(TRIM(SUBSTITUTE(U224,CHAR(160)," ")),BJ15:BJ62,BM15:BM62),IFERROR(_xlfn.XLOOKUP(TRIM(SUBSTITUTE(U224,CHAR(160)," ")),BK15:BK62,BM15:BM62),_xlfn.XLOOKUP(TRIM(SUBSTITUTE(U224,CHAR(160)," ")),BL15:BL62,BM15:BM62))))*T224*IF(ISBLANK(Q224),1,Q224)+IFERROR(_xlfn.XLOOKUP("RECHERCHEX",TRIM(L224:AD224),L224:AD224),0),0))</f>
        <v/>
      </c>
      <c r="AM224" s="1038">
        <f t="shared" si="87"/>
        <v>0</v>
      </c>
      <c r="AN224" s="1627" t="str">
        <f t="shared" si="99"/>
        <v/>
      </c>
      <c r="AO224" s="1039">
        <f t="shared" si="88"/>
        <v>0</v>
      </c>
      <c r="AP224" s="1039">
        <f t="shared" si="89"/>
        <v>0</v>
      </c>
      <c r="AQ224" s="1040">
        <f>IF(AO224&gt;0,AS9,0)</f>
        <v>0</v>
      </c>
      <c r="AR224" s="1628" t="str">
        <f>IF(TRIM(AG224)="▼ recette suivante", AG224, IF(AQ224&gt;0, IF(AT9&lt;&gt;"", AT9&amp;"-ou.or.o ❾ + or - &gt;", ""), ""))</f>
        <v/>
      </c>
      <c r="AS224" s="1064"/>
      <c r="AT224" s="1064"/>
      <c r="AU224" s="1042">
        <f t="shared" si="90"/>
        <v>0</v>
      </c>
      <c r="AV224" s="1043">
        <f>IF(AK224,IF(OR(AU224="",N(AU224)&lt;=0.000000001),"",_xlfn.XLOOKUP(AJ224,BJ15:BJ62,BN15:BN62,_xlfn.XLOOKUP(AJ224,BK15:BK62,BN15:BN62,_xlfn.XLOOKUP(AJ224,BL15:BL62,BN15:BN62,"")))),0)</f>
        <v>0</v>
      </c>
      <c r="AW224" s="1065" cm="1">
        <f t="array" ref="AW224">IF(AK224&lt;&gt;1,0,IF(OR(AU224="",N(AU224)&lt;=0.000000001),"",IF(OR(AO224="",N(AO224)&lt;=0.000000001),0,IF(ISNUMBER(AU224),IFERROR(_xlfn.LET(_xlpm.ai_test,TRIM(AJ224),_xlpm.r,IFERROR(_xlfn.XLOOKUP(_xlpm.ai_test,BJ15:BJ62,ROW(BJ15:BJ62),0,1),IFERROR(_xlfn.XLOOKUP(_xlpm.ai_test,BK15:BK62,ROW(BK15:BK62),0,1),_xlfn.XLOOKUP(_xlpm.ai_test,BL15:BL62,ROW(BL15:BL62),0,1))),_xlpm.p,_xlpm.r-MIN(ROW(BJ15:BJ62))+1,_xlpm.f,INDEX(BM15:BM62,_xlpm.p),_xlpm.u,INDEX(BN15:BN62,_xlpm.p),_xlpm.s,INDEX(BP15:BP62,_xlpm.p),_xlpm.q,N(AU224)/_xlpm.f,IF(_xlpm.q&gt;=_xlpm.s,ROUND(_xlpm.q,1)&amp;" "&amp;_xlpm.ai_test&amp;" = "&amp;ROUND(_xlpm.q*_xlpm.f,1)&amp;" "&amp;_xlpm.u,ROUND(_xlpm.q,1)&amp;" "&amp;_xlpm.ai_test)),""),""))))</f>
        <v>0</v>
      </c>
      <c r="AX224" s="1055"/>
      <c r="AY224" s="1042">
        <f t="shared" si="91"/>
        <v>0</v>
      </c>
      <c r="AZ224" s="1043" t="str">
        <f t="shared" si="92"/>
        <v/>
      </c>
      <c r="BA224" s="1044">
        <f t="shared" si="97"/>
        <v>0</v>
      </c>
      <c r="BB224" s="1045" t="str">
        <f t="shared" si="93"/>
        <v/>
      </c>
      <c r="BC224" s="1046"/>
      <c r="BD224" s="1047">
        <f t="shared" si="98"/>
        <v>0</v>
      </c>
      <c r="BE224" s="1048" t="str">
        <f t="shared" si="94"/>
        <v/>
      </c>
      <c r="BF224" s="262" t="s">
        <v>22</v>
      </c>
      <c r="BG224" s="1027">
        <f t="shared" si="95"/>
        <v>0</v>
      </c>
      <c r="BH224" s="1028">
        <f t="shared" si="96"/>
        <v>0</v>
      </c>
      <c r="BI224"/>
      <c r="BR224"/>
      <c r="BS224"/>
      <c r="BT224"/>
      <c r="BU224"/>
      <c r="BV224"/>
      <c r="BW224"/>
      <c r="BX224" s="964" t="str">
        <f t="shared" si="81"/>
        <v>►</v>
      </c>
      <c r="BY224"/>
      <c r="BZ224"/>
      <c r="CA224"/>
      <c r="CB224"/>
      <c r="CC224"/>
      <c r="CD224" s="848"/>
      <c r="CE224"/>
      <c r="CF224"/>
      <c r="CG224"/>
      <c r="CH224"/>
      <c r="CI224"/>
      <c r="CJ224"/>
      <c r="CK224"/>
      <c r="CM224"/>
      <c r="CN224"/>
      <c r="CO224"/>
      <c r="CP224"/>
      <c r="CQ224"/>
      <c r="CR224"/>
      <c r="CS224"/>
      <c r="CU224"/>
      <c r="CV224"/>
      <c r="CW224"/>
      <c r="CX224"/>
      <c r="CY224"/>
      <c r="CZ224"/>
      <c r="DA224"/>
      <c r="DC224" s="3">
        <v>1</v>
      </c>
    </row>
    <row r="225" spans="1:107" s="701" customFormat="1" ht="21" customHeight="1">
      <c r="A225" s="941" t="s">
        <v>22</v>
      </c>
      <c r="B225" s="957" t="str">
        <f t="shared" si="80"/>
        <v>►</v>
      </c>
      <c r="C225" s="999" cm="1">
        <f t="array" ref="C225">SUMPRODUCT(LEN(D225:J225))</f>
        <v>0</v>
      </c>
      <c r="D225" s="201"/>
      <c r="E225" s="206"/>
      <c r="F225" s="206"/>
      <c r="G225" s="206"/>
      <c r="H225" s="206"/>
      <c r="I225" s="206"/>
      <c r="J225" s="207"/>
      <c r="K225" s="455" t="s">
        <v>22</v>
      </c>
      <c r="L225" s="115" t="s">
        <v>16</v>
      </c>
      <c r="M225" s="3141"/>
      <c r="N225" s="3142"/>
      <c r="O225" s="3141"/>
      <c r="P225" s="3143"/>
      <c r="Q225" s="3144"/>
      <c r="R225" s="3145"/>
      <c r="S225" s="3146"/>
      <c r="T225" s="3147"/>
      <c r="U225" s="3148"/>
      <c r="V225" s="3149"/>
      <c r="W225" s="2109"/>
      <c r="X225" s="3150"/>
      <c r="Y225" s="117"/>
      <c r="Z225" s="3151"/>
      <c r="AA225" s="3152"/>
      <c r="AB225" s="3153"/>
      <c r="AC225" s="3154"/>
      <c r="AD225" s="119"/>
      <c r="AE225" s="262" t="s">
        <v>22</v>
      </c>
      <c r="AF225" s="1035" t="str">
        <f t="shared" si="82"/>
        <v>►</v>
      </c>
      <c r="AG225" s="1036" t="str">
        <f t="shared" si="83"/>
        <v/>
      </c>
      <c r="AH225" s="1037" t="str">
        <f t="shared" si="84"/>
        <v/>
      </c>
      <c r="AI225" s="1036" t="str">
        <f t="shared" si="85"/>
        <v/>
      </c>
      <c r="AJ225" s="1037" t="str">
        <f t="shared" si="86"/>
        <v/>
      </c>
      <c r="AK225" s="1037">
        <f>IF(AND(L225="A",COUNTIF(BJ15:BL62,TRIM(U225))&gt;0),1,0)</f>
        <v>0</v>
      </c>
      <c r="AL225" s="1051" t="str" cm="1">
        <f t="array" ref="AL225">IF(AF225&lt;&gt;"A","",IFERROR((IFERROR(_xlfn.XLOOKUP(TRIM(SUBSTITUTE(U225,CHAR(160)," ")),BJ15:BJ62,BM15:BM62),IFERROR(_xlfn.XLOOKUP(TRIM(SUBSTITUTE(U225,CHAR(160)," ")),BK15:BK62,BM15:BM62),_xlfn.XLOOKUP(TRIM(SUBSTITUTE(U225,CHAR(160)," ")),BL15:BL62,BM15:BM62))))*T225*IF(ISBLANK(Q225),1,Q225)+IFERROR(_xlfn.XLOOKUP("RECHERCHEX",TRIM(L225:AD225),L225:AD225),0),0))</f>
        <v/>
      </c>
      <c r="AM225" s="1038">
        <f t="shared" si="87"/>
        <v>0</v>
      </c>
      <c r="AN225" s="1627" t="str">
        <f t="shared" si="99"/>
        <v/>
      </c>
      <c r="AO225" s="1039">
        <f t="shared" si="88"/>
        <v>0</v>
      </c>
      <c r="AP225" s="1039">
        <f t="shared" si="89"/>
        <v>0</v>
      </c>
      <c r="AQ225" s="1052">
        <f>IF(AO225&gt;0,AS9,0)</f>
        <v>0</v>
      </c>
      <c r="AR225" s="1626" t="str">
        <f>IF(TRIM(AG225)="▼ recette suivante", AG225, IF(AQ225&gt;0, IF(AT9&lt;&gt;"", AT9&amp;"-ou.or.o ❾ + or - &gt;", ""), ""))</f>
        <v/>
      </c>
      <c r="AS225" s="1064"/>
      <c r="AT225" s="1064"/>
      <c r="AU225" s="1053">
        <f t="shared" si="90"/>
        <v>0</v>
      </c>
      <c r="AV225" s="1054">
        <f>IF(AK225,IF(OR(AU225="",N(AU225)&lt;=0.000000001),"",_xlfn.XLOOKUP(AJ225,BJ15:BJ62,BN15:BN62,_xlfn.XLOOKUP(AJ225,BK15:BK62,BN15:BN62,_xlfn.XLOOKUP(AJ225,BL15:BL62,BN15:BN62,"")))),0)</f>
        <v>0</v>
      </c>
      <c r="AW225" s="1067" cm="1">
        <f t="array" ref="AW225">IF(AK225&lt;&gt;1,0,IF(OR(AU225="",N(AU225)&lt;=0.000000001),"",IF(OR(AO225="",N(AO225)&lt;=0.000000001),0,IF(ISNUMBER(AU225),IFERROR(_xlfn.LET(_xlpm.ai_test,TRIM(AJ225),_xlpm.r,IFERROR(_xlfn.XLOOKUP(_xlpm.ai_test,BJ15:BJ62,ROW(BJ15:BJ62),0,1),IFERROR(_xlfn.XLOOKUP(_xlpm.ai_test,BK15:BK62,ROW(BK15:BK62),0,1),_xlfn.XLOOKUP(_xlpm.ai_test,BL15:BL62,ROW(BL15:BL62),0,1))),_xlpm.p,_xlpm.r-MIN(ROW(BJ15:BJ62))+1,_xlpm.f,INDEX(BM15:BM62,_xlpm.p),_xlpm.u,INDEX(BN15:BN62,_xlpm.p),_xlpm.s,INDEX(BP15:BP62,_xlpm.p),_xlpm.q,N(AU225)/_xlpm.f,IF(_xlpm.q&gt;=_xlpm.s,ROUND(_xlpm.q,1)&amp;" "&amp;_xlpm.ai_test&amp;" = "&amp;ROUND(_xlpm.q*_xlpm.f,1)&amp;" "&amp;_xlpm.u,ROUND(_xlpm.q,1)&amp;" "&amp;_xlpm.ai_test)),""),""))))</f>
        <v>0</v>
      </c>
      <c r="AX225" s="1055"/>
      <c r="AY225" s="1053">
        <f t="shared" si="91"/>
        <v>0</v>
      </c>
      <c r="AZ225" s="1054" t="str">
        <f t="shared" si="92"/>
        <v/>
      </c>
      <c r="BA225" s="1056">
        <f t="shared" si="97"/>
        <v>0</v>
      </c>
      <c r="BB225" s="1057" t="str">
        <f t="shared" si="93"/>
        <v/>
      </c>
      <c r="BC225" s="1046"/>
      <c r="BD225" s="1058">
        <f t="shared" si="98"/>
        <v>0</v>
      </c>
      <c r="BE225" s="1048" t="str">
        <f t="shared" si="94"/>
        <v/>
      </c>
      <c r="BF225" s="262" t="s">
        <v>22</v>
      </c>
      <c r="BG225" s="1027">
        <f t="shared" si="95"/>
        <v>0</v>
      </c>
      <c r="BH225" s="1028">
        <f t="shared" si="96"/>
        <v>0</v>
      </c>
      <c r="BI225"/>
      <c r="BR225"/>
      <c r="BS225"/>
      <c r="BT225"/>
      <c r="BU225"/>
      <c r="BV225"/>
      <c r="BW225"/>
      <c r="BX225" s="964" t="str">
        <f t="shared" si="81"/>
        <v>►</v>
      </c>
      <c r="BY225"/>
      <c r="BZ225"/>
      <c r="CA225"/>
      <c r="CB225"/>
      <c r="CC225"/>
      <c r="CD225" s="848"/>
      <c r="CE225"/>
      <c r="CF225"/>
      <c r="CG225"/>
      <c r="CH225"/>
      <c r="CI225"/>
      <c r="CJ225"/>
      <c r="CK225"/>
      <c r="CM225"/>
      <c r="CN225"/>
      <c r="CO225"/>
      <c r="CP225"/>
      <c r="CQ225"/>
      <c r="CR225"/>
      <c r="CS225"/>
      <c r="CU225"/>
      <c r="CV225"/>
      <c r="CW225"/>
      <c r="CX225"/>
      <c r="CY225"/>
      <c r="CZ225"/>
      <c r="DA225"/>
      <c r="DC225" s="3">
        <v>1</v>
      </c>
    </row>
    <row r="226" spans="1:107" s="701" customFormat="1" ht="21" customHeight="1">
      <c r="A226" s="941" t="s">
        <v>22</v>
      </c>
      <c r="B226" s="957" t="str">
        <f t="shared" si="80"/>
        <v>►</v>
      </c>
      <c r="C226" s="999" cm="1">
        <f t="array" ref="C226">SUMPRODUCT(LEN(D226:J226))</f>
        <v>0</v>
      </c>
      <c r="D226" s="201"/>
      <c r="E226" s="206"/>
      <c r="F226" s="206"/>
      <c r="G226" s="206"/>
      <c r="H226" s="206"/>
      <c r="I226" s="206"/>
      <c r="J226" s="207"/>
      <c r="K226" s="455" t="s">
        <v>22</v>
      </c>
      <c r="L226" s="115" t="s">
        <v>16</v>
      </c>
      <c r="M226" s="3141"/>
      <c r="N226" s="3142"/>
      <c r="O226" s="3141"/>
      <c r="P226" s="3143"/>
      <c r="Q226" s="3144"/>
      <c r="R226" s="3145"/>
      <c r="S226" s="3146"/>
      <c r="T226" s="3147"/>
      <c r="U226" s="3148"/>
      <c r="V226" s="3149"/>
      <c r="W226" s="2109"/>
      <c r="X226" s="3150"/>
      <c r="Y226" s="117"/>
      <c r="Z226" s="3151"/>
      <c r="AA226" s="3152"/>
      <c r="AB226" s="3153"/>
      <c r="AC226" s="3154"/>
      <c r="AD226" s="119"/>
      <c r="AE226" s="262" t="s">
        <v>22</v>
      </c>
      <c r="AF226" s="1035" t="str">
        <f t="shared" si="82"/>
        <v>►</v>
      </c>
      <c r="AG226" s="1036" t="str">
        <f t="shared" si="83"/>
        <v/>
      </c>
      <c r="AH226" s="1037" t="str">
        <f t="shared" si="84"/>
        <v/>
      </c>
      <c r="AI226" s="1036" t="str">
        <f t="shared" si="85"/>
        <v/>
      </c>
      <c r="AJ226" s="1037" t="str">
        <f t="shared" si="86"/>
        <v/>
      </c>
      <c r="AK226" s="1037">
        <f>IF(AND(L226="A",COUNTIF(BJ15:BL62,TRIM(U226))&gt;0),1,0)</f>
        <v>0</v>
      </c>
      <c r="AL226" s="1051" t="str" cm="1">
        <f t="array" ref="AL226">IF(AF226&lt;&gt;"A","",IFERROR((IFERROR(_xlfn.XLOOKUP(TRIM(SUBSTITUTE(U226,CHAR(160)," ")),BJ15:BJ62,BM15:BM62),IFERROR(_xlfn.XLOOKUP(TRIM(SUBSTITUTE(U226,CHAR(160)," ")),BK15:BK62,BM15:BM62),_xlfn.XLOOKUP(TRIM(SUBSTITUTE(U226,CHAR(160)," ")),BL15:BL62,BM15:BM62))))*T226*IF(ISBLANK(Q226),1,Q226)+IFERROR(_xlfn.XLOOKUP("RECHERCHEX",TRIM(L226:AD226),L226:AD226),0),0))</f>
        <v/>
      </c>
      <c r="AM226" s="1038">
        <f t="shared" si="87"/>
        <v>0</v>
      </c>
      <c r="AN226" s="1627" t="str">
        <f t="shared" si="99"/>
        <v/>
      </c>
      <c r="AO226" s="1039">
        <f t="shared" si="88"/>
        <v>0</v>
      </c>
      <c r="AP226" s="1039">
        <f t="shared" si="89"/>
        <v>0</v>
      </c>
      <c r="AQ226" s="1040">
        <f>IF(AO226&gt;0,AS9,0)</f>
        <v>0</v>
      </c>
      <c r="AR226" s="1628" t="str">
        <f>IF(TRIM(AG226)="▼ recette suivante", AG226, IF(AQ226&gt;0, IF(AT9&lt;&gt;"", AT9&amp;"-ou.or.o ❾ + or - &gt;", ""), ""))</f>
        <v/>
      </c>
      <c r="AS226" s="1064"/>
      <c r="AT226" s="1064"/>
      <c r="AU226" s="1042">
        <f t="shared" si="90"/>
        <v>0</v>
      </c>
      <c r="AV226" s="1043">
        <f>IF(AK226,IF(OR(AU226="",N(AU226)&lt;=0.000000001),"",_xlfn.XLOOKUP(AJ226,BJ15:BJ62,BN15:BN62,_xlfn.XLOOKUP(AJ226,BK15:BK62,BN15:BN62,_xlfn.XLOOKUP(AJ226,BL15:BL62,BN15:BN62,"")))),0)</f>
        <v>0</v>
      </c>
      <c r="AW226" s="1065" cm="1">
        <f t="array" ref="AW226">IF(AK226&lt;&gt;1,0,IF(OR(AU226="",N(AU226)&lt;=0.000000001),"",IF(OR(AO226="",N(AO226)&lt;=0.000000001),0,IF(ISNUMBER(AU226),IFERROR(_xlfn.LET(_xlpm.ai_test,TRIM(AJ226),_xlpm.r,IFERROR(_xlfn.XLOOKUP(_xlpm.ai_test,BJ15:BJ62,ROW(BJ15:BJ62),0,1),IFERROR(_xlfn.XLOOKUP(_xlpm.ai_test,BK15:BK62,ROW(BK15:BK62),0,1),_xlfn.XLOOKUP(_xlpm.ai_test,BL15:BL62,ROW(BL15:BL62),0,1))),_xlpm.p,_xlpm.r-MIN(ROW(BJ15:BJ62))+1,_xlpm.f,INDEX(BM15:BM62,_xlpm.p),_xlpm.u,INDEX(BN15:BN62,_xlpm.p),_xlpm.s,INDEX(BP15:BP62,_xlpm.p),_xlpm.q,N(AU226)/_xlpm.f,IF(_xlpm.q&gt;=_xlpm.s,ROUND(_xlpm.q,1)&amp;" "&amp;_xlpm.ai_test&amp;" = "&amp;ROUND(_xlpm.q*_xlpm.f,1)&amp;" "&amp;_xlpm.u,ROUND(_xlpm.q,1)&amp;" "&amp;_xlpm.ai_test)),""),""))))</f>
        <v>0</v>
      </c>
      <c r="AX226" s="1055"/>
      <c r="AY226" s="1042">
        <f t="shared" si="91"/>
        <v>0</v>
      </c>
      <c r="AZ226" s="1043" t="str">
        <f t="shared" si="92"/>
        <v/>
      </c>
      <c r="BA226" s="1044">
        <f t="shared" si="97"/>
        <v>0</v>
      </c>
      <c r="BB226" s="1045" t="str">
        <f t="shared" si="93"/>
        <v/>
      </c>
      <c r="BC226" s="1046"/>
      <c r="BD226" s="1047">
        <f t="shared" si="98"/>
        <v>0</v>
      </c>
      <c r="BE226" s="1048" t="str">
        <f t="shared" si="94"/>
        <v/>
      </c>
      <c r="BF226" s="262" t="s">
        <v>22</v>
      </c>
      <c r="BG226" s="1027">
        <f t="shared" si="95"/>
        <v>0</v>
      </c>
      <c r="BH226" s="1028">
        <f t="shared" si="96"/>
        <v>0</v>
      </c>
      <c r="BI226"/>
      <c r="BR226"/>
      <c r="BS226"/>
      <c r="BT226"/>
      <c r="BU226"/>
      <c r="BV226"/>
      <c r="BW226"/>
      <c r="BX226" s="964" t="str">
        <f t="shared" si="81"/>
        <v>►</v>
      </c>
      <c r="BY226"/>
      <c r="BZ226"/>
      <c r="CA226"/>
      <c r="CB226"/>
      <c r="CC226"/>
      <c r="CD226" s="848"/>
      <c r="CE226"/>
      <c r="CF226"/>
      <c r="CG226"/>
      <c r="CH226"/>
      <c r="CI226"/>
      <c r="CJ226"/>
      <c r="CK226"/>
      <c r="CM226"/>
      <c r="CN226"/>
      <c r="CO226"/>
      <c r="CP226"/>
      <c r="CQ226"/>
      <c r="CR226"/>
      <c r="CS226"/>
      <c r="CU226"/>
      <c r="CV226"/>
      <c r="CW226"/>
      <c r="CX226"/>
      <c r="CY226"/>
      <c r="CZ226"/>
      <c r="DA226"/>
      <c r="DC226" s="3">
        <v>1</v>
      </c>
    </row>
    <row r="227" spans="1:107" s="701" customFormat="1" ht="21" customHeight="1">
      <c r="A227" s="941" t="s">
        <v>22</v>
      </c>
      <c r="B227" s="957" t="str">
        <f t="shared" si="80"/>
        <v>►</v>
      </c>
      <c r="C227" s="999" cm="1">
        <f t="array" ref="C227">SUMPRODUCT(LEN(D227:J227))</f>
        <v>0</v>
      </c>
      <c r="D227" s="201"/>
      <c r="E227" s="206"/>
      <c r="F227" s="206"/>
      <c r="G227" s="206"/>
      <c r="H227" s="206"/>
      <c r="I227" s="206"/>
      <c r="J227" s="207"/>
      <c r="K227" s="455" t="s">
        <v>22</v>
      </c>
      <c r="L227" s="115" t="s">
        <v>16</v>
      </c>
      <c r="M227" s="3141"/>
      <c r="N227" s="3142"/>
      <c r="O227" s="3141"/>
      <c r="P227" s="3143"/>
      <c r="Q227" s="3144"/>
      <c r="R227" s="3145"/>
      <c r="S227" s="3146"/>
      <c r="T227" s="3147"/>
      <c r="U227" s="3148"/>
      <c r="V227" s="3149"/>
      <c r="W227" s="2109"/>
      <c r="X227" s="3150"/>
      <c r="Y227" s="117"/>
      <c r="Z227" s="3151"/>
      <c r="AA227" s="3152"/>
      <c r="AB227" s="3153"/>
      <c r="AC227" s="3154"/>
      <c r="AD227" s="119"/>
      <c r="AE227" s="262" t="s">
        <v>22</v>
      </c>
      <c r="AF227" s="1035" t="str">
        <f t="shared" si="82"/>
        <v>►</v>
      </c>
      <c r="AG227" s="1036" t="str">
        <f t="shared" si="83"/>
        <v/>
      </c>
      <c r="AH227" s="1037" t="str">
        <f t="shared" si="84"/>
        <v/>
      </c>
      <c r="AI227" s="1036" t="str">
        <f t="shared" si="85"/>
        <v/>
      </c>
      <c r="AJ227" s="1037" t="str">
        <f t="shared" si="86"/>
        <v/>
      </c>
      <c r="AK227" s="1037">
        <f>IF(AND(L227="A",COUNTIF(BJ15:BL62,TRIM(U227))&gt;0),1,0)</f>
        <v>0</v>
      </c>
      <c r="AL227" s="1051" t="str" cm="1">
        <f t="array" ref="AL227">IF(AF227&lt;&gt;"A","",IFERROR((IFERROR(_xlfn.XLOOKUP(TRIM(SUBSTITUTE(U227,CHAR(160)," ")),BJ15:BJ62,BM15:BM62),IFERROR(_xlfn.XLOOKUP(TRIM(SUBSTITUTE(U227,CHAR(160)," ")),BK15:BK62,BM15:BM62),_xlfn.XLOOKUP(TRIM(SUBSTITUTE(U227,CHAR(160)," ")),BL15:BL62,BM15:BM62))))*T227*IF(ISBLANK(Q227),1,Q227)+IFERROR(_xlfn.XLOOKUP("RECHERCHEX",TRIM(L227:AD227),L227:AD227),0),0))</f>
        <v/>
      </c>
      <c r="AM227" s="1038">
        <f t="shared" si="87"/>
        <v>0</v>
      </c>
      <c r="AN227" s="1627" t="str">
        <f t="shared" si="99"/>
        <v/>
      </c>
      <c r="AO227" s="1039">
        <f t="shared" si="88"/>
        <v>0</v>
      </c>
      <c r="AP227" s="1039">
        <f t="shared" si="89"/>
        <v>0</v>
      </c>
      <c r="AQ227" s="1052">
        <f>IF(AO227&gt;0,AS9,0)</f>
        <v>0</v>
      </c>
      <c r="AR227" s="1626" t="str">
        <f>IF(TRIM(AG227)="▼ recette suivante", AG227, IF(AQ227&gt;0, IF(AT9&lt;&gt;"", AT9&amp;"-ou.or.o ❾ + or - &gt;", ""), ""))</f>
        <v/>
      </c>
      <c r="AS227" s="1064"/>
      <c r="AT227" s="1064"/>
      <c r="AU227" s="1053">
        <f t="shared" si="90"/>
        <v>0</v>
      </c>
      <c r="AV227" s="1054">
        <f>IF(AK227,IF(OR(AU227="",N(AU227)&lt;=0.000000001),"",_xlfn.XLOOKUP(AJ227,BJ15:BJ62,BN15:BN62,_xlfn.XLOOKUP(AJ227,BK15:BK62,BN15:BN62,_xlfn.XLOOKUP(AJ227,BL15:BL62,BN15:BN62,"")))),0)</f>
        <v>0</v>
      </c>
      <c r="AW227" s="1067" cm="1">
        <f t="array" ref="AW227">IF(AK227&lt;&gt;1,0,IF(OR(AU227="",N(AU227)&lt;=0.000000001),"",IF(OR(AO227="",N(AO227)&lt;=0.000000001),0,IF(ISNUMBER(AU227),IFERROR(_xlfn.LET(_xlpm.ai_test,TRIM(AJ227),_xlpm.r,IFERROR(_xlfn.XLOOKUP(_xlpm.ai_test,BJ15:BJ62,ROW(BJ15:BJ62),0,1),IFERROR(_xlfn.XLOOKUP(_xlpm.ai_test,BK15:BK62,ROW(BK15:BK62),0,1),_xlfn.XLOOKUP(_xlpm.ai_test,BL15:BL62,ROW(BL15:BL62),0,1))),_xlpm.p,_xlpm.r-MIN(ROW(BJ15:BJ62))+1,_xlpm.f,INDEX(BM15:BM62,_xlpm.p),_xlpm.u,INDEX(BN15:BN62,_xlpm.p),_xlpm.s,INDEX(BP15:BP62,_xlpm.p),_xlpm.q,N(AU227)/_xlpm.f,IF(_xlpm.q&gt;=_xlpm.s,ROUND(_xlpm.q,1)&amp;" "&amp;_xlpm.ai_test&amp;" = "&amp;ROUND(_xlpm.q*_xlpm.f,1)&amp;" "&amp;_xlpm.u,ROUND(_xlpm.q,1)&amp;" "&amp;_xlpm.ai_test)),""),""))))</f>
        <v>0</v>
      </c>
      <c r="AX227" s="1055"/>
      <c r="AY227" s="1053">
        <f t="shared" si="91"/>
        <v>0</v>
      </c>
      <c r="AZ227" s="1054" t="str">
        <f t="shared" si="92"/>
        <v/>
      </c>
      <c r="BA227" s="1056">
        <f t="shared" si="97"/>
        <v>0</v>
      </c>
      <c r="BB227" s="1057" t="str">
        <f t="shared" si="93"/>
        <v/>
      </c>
      <c r="BC227" s="1046"/>
      <c r="BD227" s="1058">
        <f t="shared" si="98"/>
        <v>0</v>
      </c>
      <c r="BE227" s="1048" t="str">
        <f t="shared" si="94"/>
        <v/>
      </c>
      <c r="BF227" s="262" t="s">
        <v>22</v>
      </c>
      <c r="BG227" s="1027">
        <f t="shared" si="95"/>
        <v>0</v>
      </c>
      <c r="BH227" s="1028">
        <f t="shared" si="96"/>
        <v>0</v>
      </c>
      <c r="BI227"/>
      <c r="BR227"/>
      <c r="BS227"/>
      <c r="BT227"/>
      <c r="BU227"/>
      <c r="BV227"/>
      <c r="BW227"/>
      <c r="BX227" s="964" t="str">
        <f t="shared" si="81"/>
        <v>►</v>
      </c>
      <c r="BY227"/>
      <c r="BZ227"/>
      <c r="CA227"/>
      <c r="CB227"/>
      <c r="CC227"/>
      <c r="CD227" s="848"/>
      <c r="CE227"/>
      <c r="CF227"/>
      <c r="CG227"/>
      <c r="CH227"/>
      <c r="CI227"/>
      <c r="CJ227"/>
      <c r="CK227"/>
      <c r="CM227"/>
      <c r="CN227"/>
      <c r="CO227"/>
      <c r="CP227"/>
      <c r="CQ227"/>
      <c r="CR227"/>
      <c r="CS227"/>
      <c r="CU227"/>
      <c r="CV227"/>
      <c r="CW227"/>
      <c r="CX227"/>
      <c r="CY227"/>
      <c r="CZ227"/>
      <c r="DA227"/>
      <c r="DC227" s="3">
        <v>1</v>
      </c>
    </row>
    <row r="228" spans="1:107" s="701" customFormat="1" ht="21" customHeight="1">
      <c r="A228" s="941" t="s">
        <v>22</v>
      </c>
      <c r="B228" s="957" t="str">
        <f t="shared" si="80"/>
        <v>►</v>
      </c>
      <c r="C228" s="999" cm="1">
        <f t="array" ref="C228">SUMPRODUCT(LEN(D228:J228))</f>
        <v>0</v>
      </c>
      <c r="D228" s="201"/>
      <c r="E228" s="206"/>
      <c r="F228" s="206"/>
      <c r="G228" s="206"/>
      <c r="H228" s="206"/>
      <c r="I228" s="206"/>
      <c r="J228" s="207"/>
      <c r="K228" s="455" t="s">
        <v>22</v>
      </c>
      <c r="L228" s="115" t="s">
        <v>16</v>
      </c>
      <c r="M228" s="3141"/>
      <c r="N228" s="3142"/>
      <c r="O228" s="3141"/>
      <c r="P228" s="3143"/>
      <c r="Q228" s="3144"/>
      <c r="R228" s="3145"/>
      <c r="S228" s="3146"/>
      <c r="T228" s="3147"/>
      <c r="U228" s="3148"/>
      <c r="V228" s="3149"/>
      <c r="W228" s="2109"/>
      <c r="X228" s="3150"/>
      <c r="Y228" s="117"/>
      <c r="Z228" s="3151"/>
      <c r="AA228" s="3152"/>
      <c r="AB228" s="3153"/>
      <c r="AC228" s="3154"/>
      <c r="AD228" s="119"/>
      <c r="AE228" s="262" t="s">
        <v>22</v>
      </c>
      <c r="AF228" s="1035" t="str">
        <f t="shared" si="82"/>
        <v>►</v>
      </c>
      <c r="AG228" s="1036" t="str">
        <f t="shared" si="83"/>
        <v/>
      </c>
      <c r="AH228" s="1037" t="str">
        <f t="shared" si="84"/>
        <v/>
      </c>
      <c r="AI228" s="1036" t="str">
        <f t="shared" si="85"/>
        <v/>
      </c>
      <c r="AJ228" s="1037" t="str">
        <f t="shared" si="86"/>
        <v/>
      </c>
      <c r="AK228" s="1037">
        <f>IF(AND(L228="A",COUNTIF(BJ15:BL62,TRIM(U228))&gt;0),1,0)</f>
        <v>0</v>
      </c>
      <c r="AL228" s="1051" t="str" cm="1">
        <f t="array" ref="AL228">IF(AF228&lt;&gt;"A","",IFERROR((IFERROR(_xlfn.XLOOKUP(TRIM(SUBSTITUTE(U228,CHAR(160)," ")),BJ15:BJ62,BM15:BM62),IFERROR(_xlfn.XLOOKUP(TRIM(SUBSTITUTE(U228,CHAR(160)," ")),BK15:BK62,BM15:BM62),_xlfn.XLOOKUP(TRIM(SUBSTITUTE(U228,CHAR(160)," ")),BL15:BL62,BM15:BM62))))*T228*IF(ISBLANK(Q228),1,Q228)+IFERROR(_xlfn.XLOOKUP("RECHERCHEX",TRIM(L228:AD228),L228:AD228),0),0))</f>
        <v/>
      </c>
      <c r="AM228" s="1038">
        <f t="shared" si="87"/>
        <v>0</v>
      </c>
      <c r="AN228" s="1627" t="str">
        <f t="shared" si="99"/>
        <v/>
      </c>
      <c r="AO228" s="1039">
        <f t="shared" si="88"/>
        <v>0</v>
      </c>
      <c r="AP228" s="1039">
        <f t="shared" si="89"/>
        <v>0</v>
      </c>
      <c r="AQ228" s="1040">
        <f>IF(AO228&gt;0,AS9,0)</f>
        <v>0</v>
      </c>
      <c r="AR228" s="1628" t="str">
        <f>IF(TRIM(AG228)="▼ recette suivante", AG228, IF(AQ228&gt;0, IF(AT9&lt;&gt;"", AT9&amp;"-ou.or.o ❾ + or - &gt;", ""), ""))</f>
        <v/>
      </c>
      <c r="AS228" s="1064"/>
      <c r="AT228" s="1064"/>
      <c r="AU228" s="1042">
        <f t="shared" si="90"/>
        <v>0</v>
      </c>
      <c r="AV228" s="1043">
        <f>IF(AK228,IF(OR(AU228="",N(AU228)&lt;=0.000000001),"",_xlfn.XLOOKUP(AJ228,BJ15:BJ62,BN15:BN62,_xlfn.XLOOKUP(AJ228,BK15:BK62,BN15:BN62,_xlfn.XLOOKUP(AJ228,BL15:BL62,BN15:BN62,"")))),0)</f>
        <v>0</v>
      </c>
      <c r="AW228" s="1065" cm="1">
        <f t="array" ref="AW228">IF(AK228&lt;&gt;1,0,IF(OR(AU228="",N(AU228)&lt;=0.000000001),"",IF(OR(AO228="",N(AO228)&lt;=0.000000001),0,IF(ISNUMBER(AU228),IFERROR(_xlfn.LET(_xlpm.ai_test,TRIM(AJ228),_xlpm.r,IFERROR(_xlfn.XLOOKUP(_xlpm.ai_test,BJ15:BJ62,ROW(BJ15:BJ62),0,1),IFERROR(_xlfn.XLOOKUP(_xlpm.ai_test,BK15:BK62,ROW(BK15:BK62),0,1),_xlfn.XLOOKUP(_xlpm.ai_test,BL15:BL62,ROW(BL15:BL62),0,1))),_xlpm.p,_xlpm.r-MIN(ROW(BJ15:BJ62))+1,_xlpm.f,INDEX(BM15:BM62,_xlpm.p),_xlpm.u,INDEX(BN15:BN62,_xlpm.p),_xlpm.s,INDEX(BP15:BP62,_xlpm.p),_xlpm.q,N(AU228)/_xlpm.f,IF(_xlpm.q&gt;=_xlpm.s,ROUND(_xlpm.q,1)&amp;" "&amp;_xlpm.ai_test&amp;" = "&amp;ROUND(_xlpm.q*_xlpm.f,1)&amp;" "&amp;_xlpm.u,ROUND(_xlpm.q,1)&amp;" "&amp;_xlpm.ai_test)),""),""))))</f>
        <v>0</v>
      </c>
      <c r="AX228" s="1055"/>
      <c r="AY228" s="1042">
        <f t="shared" si="91"/>
        <v>0</v>
      </c>
      <c r="AZ228" s="1043" t="str">
        <f t="shared" si="92"/>
        <v/>
      </c>
      <c r="BA228" s="1044">
        <f t="shared" si="97"/>
        <v>0</v>
      </c>
      <c r="BB228" s="1045" t="str">
        <f t="shared" si="93"/>
        <v/>
      </c>
      <c r="BC228" s="1046"/>
      <c r="BD228" s="1047">
        <f t="shared" si="98"/>
        <v>0</v>
      </c>
      <c r="BE228" s="1048" t="str">
        <f t="shared" si="94"/>
        <v/>
      </c>
      <c r="BF228" s="262" t="s">
        <v>22</v>
      </c>
      <c r="BG228" s="1027">
        <f t="shared" si="95"/>
        <v>0</v>
      </c>
      <c r="BH228" s="1028">
        <f t="shared" si="96"/>
        <v>0</v>
      </c>
      <c r="BI228"/>
      <c r="BR228"/>
      <c r="BS228"/>
      <c r="BT228"/>
      <c r="BU228"/>
      <c r="BV228"/>
      <c r="BW228"/>
      <c r="BX228" s="964" t="str">
        <f t="shared" si="81"/>
        <v>►</v>
      </c>
      <c r="BY228"/>
      <c r="BZ228"/>
      <c r="CA228"/>
      <c r="CB228"/>
      <c r="CC228"/>
      <c r="CD228" s="848"/>
      <c r="CE228"/>
      <c r="CF228"/>
      <c r="CG228"/>
      <c r="CH228"/>
      <c r="CI228"/>
      <c r="CJ228"/>
      <c r="CK228"/>
      <c r="CM228"/>
      <c r="CN228"/>
      <c r="CO228"/>
      <c r="CP228"/>
      <c r="CQ228"/>
      <c r="CR228"/>
      <c r="CS228"/>
      <c r="CU228"/>
      <c r="CV228"/>
      <c r="CW228"/>
      <c r="CX228"/>
      <c r="CY228"/>
      <c r="CZ228"/>
      <c r="DA228"/>
      <c r="DC228" s="3">
        <v>1</v>
      </c>
    </row>
    <row r="229" spans="1:107" s="701" customFormat="1" ht="21" customHeight="1">
      <c r="A229" s="941" t="s">
        <v>22</v>
      </c>
      <c r="B229" s="957" t="str">
        <f t="shared" si="80"/>
        <v>►</v>
      </c>
      <c r="C229" s="999" cm="1">
        <f t="array" ref="C229">SUMPRODUCT(LEN(D229:J229))</f>
        <v>0</v>
      </c>
      <c r="D229" s="201"/>
      <c r="E229" s="206"/>
      <c r="F229" s="206"/>
      <c r="G229" s="206"/>
      <c r="H229" s="206"/>
      <c r="I229" s="206"/>
      <c r="J229" s="207"/>
      <c r="K229" s="455" t="s">
        <v>22</v>
      </c>
      <c r="L229" s="115" t="s">
        <v>16</v>
      </c>
      <c r="M229" s="3141"/>
      <c r="N229" s="3142"/>
      <c r="O229" s="3141"/>
      <c r="P229" s="3143"/>
      <c r="Q229" s="3144"/>
      <c r="R229" s="3145"/>
      <c r="S229" s="3146"/>
      <c r="T229" s="3147"/>
      <c r="U229" s="3148"/>
      <c r="V229" s="3149"/>
      <c r="W229" s="2109"/>
      <c r="X229" s="3150"/>
      <c r="Y229" s="117"/>
      <c r="Z229" s="3151"/>
      <c r="AA229" s="3152"/>
      <c r="AB229" s="3153"/>
      <c r="AC229" s="3154"/>
      <c r="AD229" s="119"/>
      <c r="AE229" s="262" t="s">
        <v>22</v>
      </c>
      <c r="AF229" s="1035" t="str">
        <f t="shared" si="82"/>
        <v>►</v>
      </c>
      <c r="AG229" s="1036" t="str">
        <f t="shared" si="83"/>
        <v/>
      </c>
      <c r="AH229" s="1037" t="str">
        <f t="shared" si="84"/>
        <v/>
      </c>
      <c r="AI229" s="1036" t="str">
        <f t="shared" si="85"/>
        <v/>
      </c>
      <c r="AJ229" s="1037" t="str">
        <f t="shared" si="86"/>
        <v/>
      </c>
      <c r="AK229" s="1037">
        <f>IF(AND(L229="A",COUNTIF(BJ15:BL62,TRIM(U229))&gt;0),1,0)</f>
        <v>0</v>
      </c>
      <c r="AL229" s="1051" t="str" cm="1">
        <f t="array" ref="AL229">IF(AF229&lt;&gt;"A","",IFERROR((IFERROR(_xlfn.XLOOKUP(TRIM(SUBSTITUTE(U229,CHAR(160)," ")),BJ15:BJ62,BM15:BM62),IFERROR(_xlfn.XLOOKUP(TRIM(SUBSTITUTE(U229,CHAR(160)," ")),BK15:BK62,BM15:BM62),_xlfn.XLOOKUP(TRIM(SUBSTITUTE(U229,CHAR(160)," ")),BL15:BL62,BM15:BM62))))*T229*IF(ISBLANK(Q229),1,Q229)+IFERROR(_xlfn.XLOOKUP("RECHERCHEX",TRIM(L229:AD229),L229:AD229),0),0))</f>
        <v/>
      </c>
      <c r="AM229" s="1038">
        <f t="shared" si="87"/>
        <v>0</v>
      </c>
      <c r="AN229" s="1627" t="str">
        <f t="shared" si="99"/>
        <v/>
      </c>
      <c r="AO229" s="1039">
        <f t="shared" si="88"/>
        <v>0</v>
      </c>
      <c r="AP229" s="1039">
        <f t="shared" si="89"/>
        <v>0</v>
      </c>
      <c r="AQ229" s="1052">
        <f>IF(AO229&gt;0,AS9,0)</f>
        <v>0</v>
      </c>
      <c r="AR229" s="1626" t="str">
        <f>IF(TRIM(AG229)="▼ recette suivante", AG229, IF(AQ229&gt;0, IF(AT9&lt;&gt;"", AT9&amp;"-ou.or.o ❾ + or - &gt;", ""), ""))</f>
        <v/>
      </c>
      <c r="AS229" s="1064"/>
      <c r="AT229" s="1064"/>
      <c r="AU229" s="1053">
        <f t="shared" si="90"/>
        <v>0</v>
      </c>
      <c r="AV229" s="1054">
        <f>IF(AK229,IF(OR(AU229="",N(AU229)&lt;=0.000000001),"",_xlfn.XLOOKUP(AJ229,BJ15:BJ62,BN15:BN62,_xlfn.XLOOKUP(AJ229,BK15:BK62,BN15:BN62,_xlfn.XLOOKUP(AJ229,BL15:BL62,BN15:BN62,"")))),0)</f>
        <v>0</v>
      </c>
      <c r="AW229" s="1067" cm="1">
        <f t="array" ref="AW229">IF(AK229&lt;&gt;1,0,IF(OR(AU229="",N(AU229)&lt;=0.000000001),"",IF(OR(AO229="",N(AO229)&lt;=0.000000001),0,IF(ISNUMBER(AU229),IFERROR(_xlfn.LET(_xlpm.ai_test,TRIM(AJ229),_xlpm.r,IFERROR(_xlfn.XLOOKUP(_xlpm.ai_test,BJ15:BJ62,ROW(BJ15:BJ62),0,1),IFERROR(_xlfn.XLOOKUP(_xlpm.ai_test,BK15:BK62,ROW(BK15:BK62),0,1),_xlfn.XLOOKUP(_xlpm.ai_test,BL15:BL62,ROW(BL15:BL62),0,1))),_xlpm.p,_xlpm.r-MIN(ROW(BJ15:BJ62))+1,_xlpm.f,INDEX(BM15:BM62,_xlpm.p),_xlpm.u,INDEX(BN15:BN62,_xlpm.p),_xlpm.s,INDEX(BP15:BP62,_xlpm.p),_xlpm.q,N(AU229)/_xlpm.f,IF(_xlpm.q&gt;=_xlpm.s,ROUND(_xlpm.q,1)&amp;" "&amp;_xlpm.ai_test&amp;" = "&amp;ROUND(_xlpm.q*_xlpm.f,1)&amp;" "&amp;_xlpm.u,ROUND(_xlpm.q,1)&amp;" "&amp;_xlpm.ai_test)),""),""))))</f>
        <v>0</v>
      </c>
      <c r="AX229" s="1055"/>
      <c r="AY229" s="1053">
        <f t="shared" si="91"/>
        <v>0</v>
      </c>
      <c r="AZ229" s="1054" t="str">
        <f t="shared" si="92"/>
        <v/>
      </c>
      <c r="BA229" s="1056">
        <f t="shared" si="97"/>
        <v>0</v>
      </c>
      <c r="BB229" s="1057" t="str">
        <f t="shared" si="93"/>
        <v/>
      </c>
      <c r="BC229" s="1046"/>
      <c r="BD229" s="1058">
        <f t="shared" si="98"/>
        <v>0</v>
      </c>
      <c r="BE229" s="1048" t="str">
        <f t="shared" si="94"/>
        <v/>
      </c>
      <c r="BF229" s="262" t="s">
        <v>22</v>
      </c>
      <c r="BG229" s="1027">
        <f t="shared" si="95"/>
        <v>0</v>
      </c>
      <c r="BH229" s="1028">
        <f t="shared" si="96"/>
        <v>0</v>
      </c>
      <c r="BI229"/>
      <c r="BR229"/>
      <c r="BS229"/>
      <c r="BT229"/>
      <c r="BU229"/>
      <c r="BV229"/>
      <c r="BW229"/>
      <c r="BX229" s="964" t="str">
        <f t="shared" si="81"/>
        <v>►</v>
      </c>
      <c r="BY229"/>
      <c r="BZ229"/>
      <c r="CA229"/>
      <c r="CB229"/>
      <c r="CC229"/>
      <c r="CD229" s="848"/>
      <c r="CE229"/>
      <c r="CF229"/>
      <c r="CG229"/>
      <c r="CH229"/>
      <c r="CI229"/>
      <c r="CJ229"/>
      <c r="CK229"/>
      <c r="CM229"/>
      <c r="CN229"/>
      <c r="CO229"/>
      <c r="CP229"/>
      <c r="CQ229"/>
      <c r="CR229"/>
      <c r="CS229"/>
      <c r="CU229"/>
      <c r="CV229"/>
      <c r="CW229"/>
      <c r="CX229"/>
      <c r="CY229"/>
      <c r="CZ229"/>
      <c r="DA229"/>
      <c r="DC229" s="3">
        <v>1</v>
      </c>
    </row>
    <row r="230" spans="1:107" s="701" customFormat="1" ht="21" customHeight="1">
      <c r="A230" s="941" t="s">
        <v>22</v>
      </c>
      <c r="B230" s="957" t="str">
        <f t="shared" si="80"/>
        <v>►</v>
      </c>
      <c r="C230" s="999" cm="1">
        <f t="array" ref="C230">SUMPRODUCT(LEN(D230:J230))</f>
        <v>0</v>
      </c>
      <c r="D230" s="201"/>
      <c r="E230" s="206"/>
      <c r="F230" s="206"/>
      <c r="G230" s="206"/>
      <c r="H230" s="206"/>
      <c r="I230" s="206"/>
      <c r="J230" s="207"/>
      <c r="K230" s="455" t="s">
        <v>22</v>
      </c>
      <c r="L230" s="115" t="s">
        <v>16</v>
      </c>
      <c r="M230" s="3141"/>
      <c r="N230" s="3142"/>
      <c r="O230" s="3141"/>
      <c r="P230" s="3143"/>
      <c r="Q230" s="3144"/>
      <c r="R230" s="3145"/>
      <c r="S230" s="3146"/>
      <c r="T230" s="3147"/>
      <c r="U230" s="3148"/>
      <c r="V230" s="3149"/>
      <c r="W230" s="2109"/>
      <c r="X230" s="3150"/>
      <c r="Y230" s="117"/>
      <c r="Z230" s="3151"/>
      <c r="AA230" s="3152"/>
      <c r="AB230" s="3153"/>
      <c r="AC230" s="3154"/>
      <c r="AD230" s="119"/>
      <c r="AE230" s="262" t="s">
        <v>22</v>
      </c>
      <c r="AF230" s="1035" t="str">
        <f t="shared" si="82"/>
        <v>►</v>
      </c>
      <c r="AG230" s="1036" t="str">
        <f t="shared" si="83"/>
        <v/>
      </c>
      <c r="AH230" s="1037" t="str">
        <f t="shared" si="84"/>
        <v/>
      </c>
      <c r="AI230" s="1036" t="str">
        <f t="shared" si="85"/>
        <v/>
      </c>
      <c r="AJ230" s="1037" t="str">
        <f t="shared" si="86"/>
        <v/>
      </c>
      <c r="AK230" s="1037">
        <f>IF(AND(L230="A",COUNTIF(BJ15:BL62,TRIM(U230))&gt;0),1,0)</f>
        <v>0</v>
      </c>
      <c r="AL230" s="1051" t="str" cm="1">
        <f t="array" ref="AL230">IF(AF230&lt;&gt;"A","",IFERROR((IFERROR(_xlfn.XLOOKUP(TRIM(SUBSTITUTE(U230,CHAR(160)," ")),BJ15:BJ62,BM15:BM62),IFERROR(_xlfn.XLOOKUP(TRIM(SUBSTITUTE(U230,CHAR(160)," ")),BK15:BK62,BM15:BM62),_xlfn.XLOOKUP(TRIM(SUBSTITUTE(U230,CHAR(160)," ")),BL15:BL62,BM15:BM62))))*T230*IF(ISBLANK(Q230),1,Q230)+IFERROR(_xlfn.XLOOKUP("RECHERCHEX",TRIM(L230:AD230),L230:AD230),0),0))</f>
        <v/>
      </c>
      <c r="AM230" s="1038">
        <f t="shared" si="87"/>
        <v>0</v>
      </c>
      <c r="AN230" s="1627" t="str">
        <f t="shared" si="99"/>
        <v/>
      </c>
      <c r="AO230" s="1039">
        <f t="shared" si="88"/>
        <v>0</v>
      </c>
      <c r="AP230" s="1039">
        <f t="shared" si="89"/>
        <v>0</v>
      </c>
      <c r="AQ230" s="1040">
        <f>IF(AO230&gt;0,AS9,0)</f>
        <v>0</v>
      </c>
      <c r="AR230" s="1628" t="str">
        <f>IF(TRIM(AG230)="▼ recette suivante", AG230, IF(AQ230&gt;0, IF(AT9&lt;&gt;"", AT9&amp;"-ou.or.o ❾ + or - &gt;", ""), ""))</f>
        <v/>
      </c>
      <c r="AS230" s="1064"/>
      <c r="AT230" s="1064"/>
      <c r="AU230" s="1042">
        <f t="shared" si="90"/>
        <v>0</v>
      </c>
      <c r="AV230" s="1043">
        <f>IF(AK230,IF(OR(AU230="",N(AU230)&lt;=0.000000001),"",_xlfn.XLOOKUP(AJ230,BJ15:BJ62,BN15:BN62,_xlfn.XLOOKUP(AJ230,BK15:BK62,BN15:BN62,_xlfn.XLOOKUP(AJ230,BL15:BL62,BN15:BN62,"")))),0)</f>
        <v>0</v>
      </c>
      <c r="AW230" s="1065" cm="1">
        <f t="array" ref="AW230">IF(AK230&lt;&gt;1,0,IF(OR(AU230="",N(AU230)&lt;=0.000000001),"",IF(OR(AO230="",N(AO230)&lt;=0.000000001),0,IF(ISNUMBER(AU230),IFERROR(_xlfn.LET(_xlpm.ai_test,TRIM(AJ230),_xlpm.r,IFERROR(_xlfn.XLOOKUP(_xlpm.ai_test,BJ15:BJ62,ROW(BJ15:BJ62),0,1),IFERROR(_xlfn.XLOOKUP(_xlpm.ai_test,BK15:BK62,ROW(BK15:BK62),0,1),_xlfn.XLOOKUP(_xlpm.ai_test,BL15:BL62,ROW(BL15:BL62),0,1))),_xlpm.p,_xlpm.r-MIN(ROW(BJ15:BJ62))+1,_xlpm.f,INDEX(BM15:BM62,_xlpm.p),_xlpm.u,INDEX(BN15:BN62,_xlpm.p),_xlpm.s,INDEX(BP15:BP62,_xlpm.p),_xlpm.q,N(AU230)/_xlpm.f,IF(_xlpm.q&gt;=_xlpm.s,ROUND(_xlpm.q,1)&amp;" "&amp;_xlpm.ai_test&amp;" = "&amp;ROUND(_xlpm.q*_xlpm.f,1)&amp;" "&amp;_xlpm.u,ROUND(_xlpm.q,1)&amp;" "&amp;_xlpm.ai_test)),""),""))))</f>
        <v>0</v>
      </c>
      <c r="AX230" s="1055"/>
      <c r="AY230" s="1042">
        <f t="shared" si="91"/>
        <v>0</v>
      </c>
      <c r="AZ230" s="1043" t="str">
        <f t="shared" si="92"/>
        <v/>
      </c>
      <c r="BA230" s="1044">
        <f t="shared" si="97"/>
        <v>0</v>
      </c>
      <c r="BB230" s="1045" t="str">
        <f t="shared" si="93"/>
        <v/>
      </c>
      <c r="BC230" s="1046"/>
      <c r="BD230" s="1047">
        <f t="shared" si="98"/>
        <v>0</v>
      </c>
      <c r="BE230" s="1048" t="str">
        <f t="shared" si="94"/>
        <v/>
      </c>
      <c r="BF230" s="262" t="s">
        <v>22</v>
      </c>
      <c r="BG230" s="1027">
        <f t="shared" si="95"/>
        <v>0</v>
      </c>
      <c r="BH230" s="1028">
        <f t="shared" si="96"/>
        <v>0</v>
      </c>
      <c r="BI230"/>
      <c r="BR230"/>
      <c r="BS230"/>
      <c r="BT230"/>
      <c r="BU230"/>
      <c r="BV230"/>
      <c r="BW230"/>
      <c r="BX230" s="964" t="str">
        <f t="shared" si="81"/>
        <v>►</v>
      </c>
      <c r="BY230"/>
      <c r="BZ230"/>
      <c r="CA230"/>
      <c r="CB230"/>
      <c r="CC230"/>
      <c r="CD230" s="848"/>
      <c r="CE230"/>
      <c r="CF230"/>
      <c r="CG230"/>
      <c r="CH230"/>
      <c r="CI230"/>
      <c r="CJ230"/>
      <c r="CK230"/>
      <c r="CM230"/>
      <c r="CN230"/>
      <c r="CO230"/>
      <c r="CP230"/>
      <c r="CQ230"/>
      <c r="CR230"/>
      <c r="CS230"/>
      <c r="CU230"/>
      <c r="CV230"/>
      <c r="CW230"/>
      <c r="CX230"/>
      <c r="CY230"/>
      <c r="CZ230"/>
      <c r="DA230"/>
      <c r="DC230" s="3">
        <v>1</v>
      </c>
    </row>
    <row r="231" spans="1:107" s="701" customFormat="1" ht="21" customHeight="1">
      <c r="A231" s="941" t="s">
        <v>22</v>
      </c>
      <c r="B231" s="957" t="str">
        <f t="shared" si="80"/>
        <v>►</v>
      </c>
      <c r="C231" s="999" cm="1">
        <f t="array" ref="C231">SUMPRODUCT(LEN(D231:J231))</f>
        <v>0</v>
      </c>
      <c r="D231" s="201"/>
      <c r="E231" s="206"/>
      <c r="F231" s="206"/>
      <c r="G231" s="206"/>
      <c r="H231" s="206"/>
      <c r="I231" s="206"/>
      <c r="J231" s="207"/>
      <c r="K231" s="455" t="s">
        <v>22</v>
      </c>
      <c r="L231" s="115" t="s">
        <v>16</v>
      </c>
      <c r="M231" s="3141"/>
      <c r="N231" s="3142"/>
      <c r="O231" s="3141"/>
      <c r="P231" s="3143"/>
      <c r="Q231" s="3144"/>
      <c r="R231" s="3145"/>
      <c r="S231" s="3146"/>
      <c r="T231" s="3147"/>
      <c r="U231" s="3148"/>
      <c r="V231" s="3149"/>
      <c r="W231" s="2109"/>
      <c r="X231" s="3150"/>
      <c r="Y231" s="117"/>
      <c r="Z231" s="3151"/>
      <c r="AA231" s="3152"/>
      <c r="AB231" s="3153"/>
      <c r="AC231" s="3154"/>
      <c r="AD231" s="119"/>
      <c r="AE231" s="262" t="s">
        <v>22</v>
      </c>
      <c r="AF231" s="1035" t="str">
        <f t="shared" si="82"/>
        <v>►</v>
      </c>
      <c r="AG231" s="1036" t="str">
        <f t="shared" si="83"/>
        <v/>
      </c>
      <c r="AH231" s="1037" t="str">
        <f t="shared" si="84"/>
        <v/>
      </c>
      <c r="AI231" s="1036" t="str">
        <f t="shared" si="85"/>
        <v/>
      </c>
      <c r="AJ231" s="1037" t="str">
        <f t="shared" si="86"/>
        <v/>
      </c>
      <c r="AK231" s="1037">
        <f>IF(AND(L231="A",COUNTIF(BJ15:BL62,TRIM(U231))&gt;0),1,0)</f>
        <v>0</v>
      </c>
      <c r="AL231" s="1051" t="str" cm="1">
        <f t="array" ref="AL231">IF(AF231&lt;&gt;"A","",IFERROR((IFERROR(_xlfn.XLOOKUP(TRIM(SUBSTITUTE(U231,CHAR(160)," ")),BJ15:BJ62,BM15:BM62),IFERROR(_xlfn.XLOOKUP(TRIM(SUBSTITUTE(U231,CHAR(160)," ")),BK15:BK62,BM15:BM62),_xlfn.XLOOKUP(TRIM(SUBSTITUTE(U231,CHAR(160)," ")),BL15:BL62,BM15:BM62))))*T231*IF(ISBLANK(Q231),1,Q231)+IFERROR(_xlfn.XLOOKUP("RECHERCHEX",TRIM(L231:AD231),L231:AD231),0),0))</f>
        <v/>
      </c>
      <c r="AM231" s="1038">
        <f t="shared" si="87"/>
        <v>0</v>
      </c>
      <c r="AN231" s="1627" t="str">
        <f t="shared" si="99"/>
        <v/>
      </c>
      <c r="AO231" s="1039">
        <f t="shared" si="88"/>
        <v>0</v>
      </c>
      <c r="AP231" s="1039">
        <f t="shared" si="89"/>
        <v>0</v>
      </c>
      <c r="AQ231" s="1052">
        <f>IF(AO231&gt;0,AS9,0)</f>
        <v>0</v>
      </c>
      <c r="AR231" s="1626" t="str">
        <f>IF(TRIM(AG231)="▼ recette suivante", AG231, IF(AQ231&gt;0, IF(AT9&lt;&gt;"", AT9&amp;"-ou.or.o ❾ + or - &gt;", ""), ""))</f>
        <v/>
      </c>
      <c r="AS231" s="1064"/>
      <c r="AT231" s="1064"/>
      <c r="AU231" s="1053">
        <f t="shared" si="90"/>
        <v>0</v>
      </c>
      <c r="AV231" s="1054">
        <f>IF(AK231,IF(OR(AU231="",N(AU231)&lt;=0.000000001),"",_xlfn.XLOOKUP(AJ231,BJ15:BJ62,BN15:BN62,_xlfn.XLOOKUP(AJ231,BK15:BK62,BN15:BN62,_xlfn.XLOOKUP(AJ231,BL15:BL62,BN15:BN62,"")))),0)</f>
        <v>0</v>
      </c>
      <c r="AW231" s="1067" cm="1">
        <f t="array" ref="AW231">IF(AK231&lt;&gt;1,0,IF(OR(AU231="",N(AU231)&lt;=0.000000001),"",IF(OR(AO231="",N(AO231)&lt;=0.000000001),0,IF(ISNUMBER(AU231),IFERROR(_xlfn.LET(_xlpm.ai_test,TRIM(AJ231),_xlpm.r,IFERROR(_xlfn.XLOOKUP(_xlpm.ai_test,BJ15:BJ62,ROW(BJ15:BJ62),0,1),IFERROR(_xlfn.XLOOKUP(_xlpm.ai_test,BK15:BK62,ROW(BK15:BK62),0,1),_xlfn.XLOOKUP(_xlpm.ai_test,BL15:BL62,ROW(BL15:BL62),0,1))),_xlpm.p,_xlpm.r-MIN(ROW(BJ15:BJ62))+1,_xlpm.f,INDEX(BM15:BM62,_xlpm.p),_xlpm.u,INDEX(BN15:BN62,_xlpm.p),_xlpm.s,INDEX(BP15:BP62,_xlpm.p),_xlpm.q,N(AU231)/_xlpm.f,IF(_xlpm.q&gt;=_xlpm.s,ROUND(_xlpm.q,1)&amp;" "&amp;_xlpm.ai_test&amp;" = "&amp;ROUND(_xlpm.q*_xlpm.f,1)&amp;" "&amp;_xlpm.u,ROUND(_xlpm.q,1)&amp;" "&amp;_xlpm.ai_test)),""),""))))</f>
        <v>0</v>
      </c>
      <c r="AX231" s="1055"/>
      <c r="AY231" s="1053">
        <f t="shared" si="91"/>
        <v>0</v>
      </c>
      <c r="AZ231" s="1054" t="str">
        <f t="shared" si="92"/>
        <v/>
      </c>
      <c r="BA231" s="1056">
        <f t="shared" si="97"/>
        <v>0</v>
      </c>
      <c r="BB231" s="1057" t="str">
        <f t="shared" si="93"/>
        <v/>
      </c>
      <c r="BC231" s="1046"/>
      <c r="BD231" s="1058">
        <f t="shared" si="98"/>
        <v>0</v>
      </c>
      <c r="BE231" s="1048" t="str">
        <f t="shared" si="94"/>
        <v/>
      </c>
      <c r="BF231" s="262" t="s">
        <v>22</v>
      </c>
      <c r="BG231" s="1027">
        <f t="shared" si="95"/>
        <v>0</v>
      </c>
      <c r="BH231" s="1028">
        <f t="shared" si="96"/>
        <v>0</v>
      </c>
      <c r="BI231"/>
      <c r="BR231"/>
      <c r="BS231"/>
      <c r="BT231"/>
      <c r="BU231"/>
      <c r="BV231"/>
      <c r="BW231"/>
      <c r="BX231" s="964" t="str">
        <f t="shared" si="81"/>
        <v>►</v>
      </c>
      <c r="BY231"/>
      <c r="BZ231"/>
      <c r="CA231"/>
      <c r="CB231"/>
      <c r="CC231"/>
      <c r="CD231" s="848"/>
      <c r="CE231"/>
      <c r="CF231"/>
      <c r="CG231"/>
      <c r="CH231"/>
      <c r="CI231"/>
      <c r="CJ231"/>
      <c r="CK231"/>
      <c r="CM231"/>
      <c r="CN231"/>
      <c r="CO231"/>
      <c r="CP231"/>
      <c r="CQ231"/>
      <c r="CR231"/>
      <c r="CS231"/>
      <c r="CU231"/>
      <c r="CV231"/>
      <c r="CW231"/>
      <c r="CX231"/>
      <c r="CY231"/>
      <c r="CZ231"/>
      <c r="DA231"/>
      <c r="DC231" s="3">
        <v>1</v>
      </c>
    </row>
    <row r="232" spans="1:107" s="701" customFormat="1" ht="21" customHeight="1">
      <c r="A232" s="941" t="s">
        <v>22</v>
      </c>
      <c r="B232" s="957" t="str">
        <f t="shared" si="80"/>
        <v>►</v>
      </c>
      <c r="C232" s="999" cm="1">
        <f t="array" ref="C232">SUMPRODUCT(LEN(D232:J232))</f>
        <v>0</v>
      </c>
      <c r="D232" s="201"/>
      <c r="E232" s="206"/>
      <c r="F232" s="206"/>
      <c r="G232" s="206"/>
      <c r="H232" s="206"/>
      <c r="I232" s="206"/>
      <c r="J232" s="207"/>
      <c r="K232" s="455" t="s">
        <v>22</v>
      </c>
      <c r="L232" s="115" t="s">
        <v>16</v>
      </c>
      <c r="M232" s="3141"/>
      <c r="N232" s="3142"/>
      <c r="O232" s="3141"/>
      <c r="P232" s="3143"/>
      <c r="Q232" s="3144"/>
      <c r="R232" s="3145"/>
      <c r="S232" s="3146"/>
      <c r="T232" s="3147"/>
      <c r="U232" s="3148"/>
      <c r="V232" s="3149"/>
      <c r="W232" s="2109"/>
      <c r="X232" s="3150"/>
      <c r="Y232" s="117"/>
      <c r="Z232" s="3151"/>
      <c r="AA232" s="3152"/>
      <c r="AB232" s="3153"/>
      <c r="AC232" s="3154"/>
      <c r="AD232" s="119"/>
      <c r="AE232" s="262" t="s">
        <v>22</v>
      </c>
      <c r="AF232" s="1035" t="str">
        <f t="shared" si="82"/>
        <v>►</v>
      </c>
      <c r="AG232" s="1036" t="str">
        <f t="shared" si="83"/>
        <v/>
      </c>
      <c r="AH232" s="1037" t="str">
        <f t="shared" si="84"/>
        <v/>
      </c>
      <c r="AI232" s="1036" t="str">
        <f t="shared" si="85"/>
        <v/>
      </c>
      <c r="AJ232" s="1037" t="str">
        <f t="shared" si="86"/>
        <v/>
      </c>
      <c r="AK232" s="1037">
        <f>IF(AND(L232="A",COUNTIF(BJ15:BL62,TRIM(U232))&gt;0),1,0)</f>
        <v>0</v>
      </c>
      <c r="AL232" s="1051" t="str" cm="1">
        <f t="array" ref="AL232">IF(AF232&lt;&gt;"A","",IFERROR((IFERROR(_xlfn.XLOOKUP(TRIM(SUBSTITUTE(U232,CHAR(160)," ")),BJ15:BJ62,BM15:BM62),IFERROR(_xlfn.XLOOKUP(TRIM(SUBSTITUTE(U232,CHAR(160)," ")),BK15:BK62,BM15:BM62),_xlfn.XLOOKUP(TRIM(SUBSTITUTE(U232,CHAR(160)," ")),BL15:BL62,BM15:BM62))))*T232*IF(ISBLANK(Q232),1,Q232)+IFERROR(_xlfn.XLOOKUP("RECHERCHEX",TRIM(L232:AD232),L232:AD232),0),0))</f>
        <v/>
      </c>
      <c r="AM232" s="1038">
        <f t="shared" si="87"/>
        <v>0</v>
      </c>
      <c r="AN232" s="1627" t="str">
        <f t="shared" si="99"/>
        <v/>
      </c>
      <c r="AO232" s="1039">
        <f t="shared" si="88"/>
        <v>0</v>
      </c>
      <c r="AP232" s="1039">
        <f t="shared" si="89"/>
        <v>0</v>
      </c>
      <c r="AQ232" s="1040">
        <f>IF(AO232&gt;0,AS9,0)</f>
        <v>0</v>
      </c>
      <c r="AR232" s="1628" t="str">
        <f>IF(TRIM(AG232)="▼ recette suivante", AG232, IF(AQ232&gt;0, IF(AT9&lt;&gt;"", AT9&amp;"-ou.or.o ❾ + or - &gt;", ""), ""))</f>
        <v/>
      </c>
      <c r="AS232" s="1064"/>
      <c r="AT232" s="1064"/>
      <c r="AU232" s="1042">
        <f t="shared" si="90"/>
        <v>0</v>
      </c>
      <c r="AV232" s="1043">
        <f>IF(AK232,IF(OR(AU232="",N(AU232)&lt;=0.000000001),"",_xlfn.XLOOKUP(AJ232,BJ15:BJ62,BN15:BN62,_xlfn.XLOOKUP(AJ232,BK15:BK62,BN15:BN62,_xlfn.XLOOKUP(AJ232,BL15:BL62,BN15:BN62,"")))),0)</f>
        <v>0</v>
      </c>
      <c r="AW232" s="1065" cm="1">
        <f t="array" ref="AW232">IF(AK232&lt;&gt;1,0,IF(OR(AU232="",N(AU232)&lt;=0.000000001),"",IF(OR(AO232="",N(AO232)&lt;=0.000000001),0,IF(ISNUMBER(AU232),IFERROR(_xlfn.LET(_xlpm.ai_test,TRIM(AJ232),_xlpm.r,IFERROR(_xlfn.XLOOKUP(_xlpm.ai_test,BJ15:BJ62,ROW(BJ15:BJ62),0,1),IFERROR(_xlfn.XLOOKUP(_xlpm.ai_test,BK15:BK62,ROW(BK15:BK62),0,1),_xlfn.XLOOKUP(_xlpm.ai_test,BL15:BL62,ROW(BL15:BL62),0,1))),_xlpm.p,_xlpm.r-MIN(ROW(BJ15:BJ62))+1,_xlpm.f,INDEX(BM15:BM62,_xlpm.p),_xlpm.u,INDEX(BN15:BN62,_xlpm.p),_xlpm.s,INDEX(BP15:BP62,_xlpm.p),_xlpm.q,N(AU232)/_xlpm.f,IF(_xlpm.q&gt;=_xlpm.s,ROUND(_xlpm.q,1)&amp;" "&amp;_xlpm.ai_test&amp;" = "&amp;ROUND(_xlpm.q*_xlpm.f,1)&amp;" "&amp;_xlpm.u,ROUND(_xlpm.q,1)&amp;" "&amp;_xlpm.ai_test)),""),""))))</f>
        <v>0</v>
      </c>
      <c r="AX232" s="1055"/>
      <c r="AY232" s="1042">
        <f t="shared" si="91"/>
        <v>0</v>
      </c>
      <c r="AZ232" s="1043" t="str">
        <f t="shared" si="92"/>
        <v/>
      </c>
      <c r="BA232" s="1044">
        <f t="shared" si="97"/>
        <v>0</v>
      </c>
      <c r="BB232" s="1045" t="str">
        <f t="shared" si="93"/>
        <v/>
      </c>
      <c r="BC232" s="1046"/>
      <c r="BD232" s="1047">
        <f t="shared" si="98"/>
        <v>0</v>
      </c>
      <c r="BE232" s="1048" t="str">
        <f t="shared" si="94"/>
        <v/>
      </c>
      <c r="BF232" s="262" t="s">
        <v>22</v>
      </c>
      <c r="BG232" s="1027">
        <f t="shared" si="95"/>
        <v>0</v>
      </c>
      <c r="BH232" s="1028">
        <f t="shared" si="96"/>
        <v>0</v>
      </c>
      <c r="BI232"/>
      <c r="BR232"/>
      <c r="BS232"/>
      <c r="BT232"/>
      <c r="BU232"/>
      <c r="BV232"/>
      <c r="BW232"/>
      <c r="BX232" s="964" t="str">
        <f t="shared" si="81"/>
        <v>►</v>
      </c>
      <c r="BY232"/>
      <c r="BZ232"/>
      <c r="CA232"/>
      <c r="CB232"/>
      <c r="CC232"/>
      <c r="CD232" s="848"/>
      <c r="CE232"/>
      <c r="CF232"/>
      <c r="CG232"/>
      <c r="CH232"/>
      <c r="CI232"/>
      <c r="CJ232"/>
      <c r="CK232"/>
      <c r="CM232"/>
      <c r="CN232"/>
      <c r="CO232"/>
      <c r="CP232"/>
      <c r="CQ232"/>
      <c r="CR232"/>
      <c r="CS232"/>
      <c r="CU232"/>
      <c r="CV232"/>
      <c r="CW232"/>
      <c r="CX232"/>
      <c r="CY232"/>
      <c r="CZ232"/>
      <c r="DA232"/>
      <c r="DC232" s="3">
        <v>1</v>
      </c>
    </row>
    <row r="233" spans="1:107" s="701" customFormat="1" ht="21" customHeight="1">
      <c r="A233" s="941" t="s">
        <v>22</v>
      </c>
      <c r="B233" s="957" t="str">
        <f t="shared" si="80"/>
        <v>►</v>
      </c>
      <c r="C233" s="999" cm="1">
        <f t="array" ref="C233">SUMPRODUCT(LEN(D233:J233))</f>
        <v>0</v>
      </c>
      <c r="D233" s="201"/>
      <c r="E233" s="206"/>
      <c r="F233" s="206"/>
      <c r="G233" s="206"/>
      <c r="H233" s="206"/>
      <c r="I233" s="206"/>
      <c r="J233" s="207"/>
      <c r="K233" s="455" t="s">
        <v>22</v>
      </c>
      <c r="L233" s="115" t="s">
        <v>16</v>
      </c>
      <c r="M233" s="3141"/>
      <c r="N233" s="3142"/>
      <c r="O233" s="3141"/>
      <c r="P233" s="3143"/>
      <c r="Q233" s="3144"/>
      <c r="R233" s="3145"/>
      <c r="S233" s="3146"/>
      <c r="T233" s="3147"/>
      <c r="U233" s="3148"/>
      <c r="V233" s="3149"/>
      <c r="W233" s="2109"/>
      <c r="X233" s="3150"/>
      <c r="Y233" s="117"/>
      <c r="Z233" s="3151"/>
      <c r="AA233" s="3152"/>
      <c r="AB233" s="3153"/>
      <c r="AC233" s="3154"/>
      <c r="AD233" s="119"/>
      <c r="AE233" s="262" t="s">
        <v>22</v>
      </c>
      <c r="AF233" s="1035" t="str">
        <f t="shared" si="82"/>
        <v>►</v>
      </c>
      <c r="AG233" s="1036" t="str">
        <f t="shared" si="83"/>
        <v/>
      </c>
      <c r="AH233" s="1037" t="str">
        <f t="shared" si="84"/>
        <v/>
      </c>
      <c r="AI233" s="1036" t="str">
        <f t="shared" si="85"/>
        <v/>
      </c>
      <c r="AJ233" s="1037" t="str">
        <f t="shared" si="86"/>
        <v/>
      </c>
      <c r="AK233" s="1037">
        <f>IF(AND(L233="A",COUNTIF(BJ15:BL62,TRIM(U233))&gt;0),1,0)</f>
        <v>0</v>
      </c>
      <c r="AL233" s="1051" t="str" cm="1">
        <f t="array" ref="AL233">IF(AF233&lt;&gt;"A","",IFERROR((IFERROR(_xlfn.XLOOKUP(TRIM(SUBSTITUTE(U233,CHAR(160)," ")),BJ15:BJ62,BM15:BM62),IFERROR(_xlfn.XLOOKUP(TRIM(SUBSTITUTE(U233,CHAR(160)," ")),BK15:BK62,BM15:BM62),_xlfn.XLOOKUP(TRIM(SUBSTITUTE(U233,CHAR(160)," ")),BL15:BL62,BM15:BM62))))*T233*IF(ISBLANK(Q233),1,Q233)+IFERROR(_xlfn.XLOOKUP("RECHERCHEX",TRIM(L233:AD233),L233:AD233),0),0))</f>
        <v/>
      </c>
      <c r="AM233" s="1038">
        <f t="shared" si="87"/>
        <v>0</v>
      </c>
      <c r="AN233" s="1627" t="str">
        <f t="shared" si="99"/>
        <v/>
      </c>
      <c r="AO233" s="1039">
        <f t="shared" si="88"/>
        <v>0</v>
      </c>
      <c r="AP233" s="1039">
        <f t="shared" si="89"/>
        <v>0</v>
      </c>
      <c r="AQ233" s="1052">
        <f>IF(AO233&gt;0,AS9,0)</f>
        <v>0</v>
      </c>
      <c r="AR233" s="1626" t="str">
        <f>IF(TRIM(AG233)="▼ recette suivante", AG233, IF(AQ233&gt;0, IF(AT9&lt;&gt;"", AT9&amp;"-ou.or.o ❾ + or - &gt;", ""), ""))</f>
        <v/>
      </c>
      <c r="AS233" s="1064"/>
      <c r="AT233" s="1064"/>
      <c r="AU233" s="1053">
        <f t="shared" si="90"/>
        <v>0</v>
      </c>
      <c r="AV233" s="1054">
        <f>IF(AK233,IF(OR(AU233="",N(AU233)&lt;=0.000000001),"",_xlfn.XLOOKUP(AJ233,BJ15:BJ62,BN15:BN62,_xlfn.XLOOKUP(AJ233,BK15:BK62,BN15:BN62,_xlfn.XLOOKUP(AJ233,BL15:BL62,BN15:BN62,"")))),0)</f>
        <v>0</v>
      </c>
      <c r="AW233" s="1067" cm="1">
        <f t="array" ref="AW233">IF(AK233&lt;&gt;1,0,IF(OR(AU233="",N(AU233)&lt;=0.000000001),"",IF(OR(AO233="",N(AO233)&lt;=0.000000001),0,IF(ISNUMBER(AU233),IFERROR(_xlfn.LET(_xlpm.ai_test,TRIM(AJ233),_xlpm.r,IFERROR(_xlfn.XLOOKUP(_xlpm.ai_test,BJ15:BJ62,ROW(BJ15:BJ62),0,1),IFERROR(_xlfn.XLOOKUP(_xlpm.ai_test,BK15:BK62,ROW(BK15:BK62),0,1),_xlfn.XLOOKUP(_xlpm.ai_test,BL15:BL62,ROW(BL15:BL62),0,1))),_xlpm.p,_xlpm.r-MIN(ROW(BJ15:BJ62))+1,_xlpm.f,INDEX(BM15:BM62,_xlpm.p),_xlpm.u,INDEX(BN15:BN62,_xlpm.p),_xlpm.s,INDEX(BP15:BP62,_xlpm.p),_xlpm.q,N(AU233)/_xlpm.f,IF(_xlpm.q&gt;=_xlpm.s,ROUND(_xlpm.q,1)&amp;" "&amp;_xlpm.ai_test&amp;" = "&amp;ROUND(_xlpm.q*_xlpm.f,1)&amp;" "&amp;_xlpm.u,ROUND(_xlpm.q,1)&amp;" "&amp;_xlpm.ai_test)),""),""))))</f>
        <v>0</v>
      </c>
      <c r="AX233" s="1055"/>
      <c r="AY233" s="1053">
        <f t="shared" si="91"/>
        <v>0</v>
      </c>
      <c r="AZ233" s="1054" t="str">
        <f t="shared" si="92"/>
        <v/>
      </c>
      <c r="BA233" s="1056">
        <f t="shared" si="97"/>
        <v>0</v>
      </c>
      <c r="BB233" s="1057" t="str">
        <f t="shared" si="93"/>
        <v/>
      </c>
      <c r="BC233" s="1046"/>
      <c r="BD233" s="1058">
        <f t="shared" si="98"/>
        <v>0</v>
      </c>
      <c r="BE233" s="1048" t="str">
        <f t="shared" si="94"/>
        <v/>
      </c>
      <c r="BF233" s="262" t="s">
        <v>22</v>
      </c>
      <c r="BG233" s="1027">
        <f t="shared" si="95"/>
        <v>0</v>
      </c>
      <c r="BH233" s="1028">
        <f t="shared" si="96"/>
        <v>0</v>
      </c>
      <c r="BI233"/>
      <c r="BR233"/>
      <c r="BS233"/>
      <c r="BT233"/>
      <c r="BU233"/>
      <c r="BV233"/>
      <c r="BW233"/>
      <c r="BX233" s="964" t="str">
        <f t="shared" si="81"/>
        <v>►</v>
      </c>
      <c r="BY233"/>
      <c r="BZ233"/>
      <c r="CA233"/>
      <c r="CB233"/>
      <c r="CC233"/>
      <c r="CD233" s="848"/>
      <c r="CE233"/>
      <c r="CF233"/>
      <c r="CG233"/>
      <c r="CH233"/>
      <c r="CI233"/>
      <c r="CJ233"/>
      <c r="CK233"/>
      <c r="CM233"/>
      <c r="CN233"/>
      <c r="CO233"/>
      <c r="CP233"/>
      <c r="CQ233"/>
      <c r="CR233"/>
      <c r="CS233"/>
      <c r="CU233"/>
      <c r="CV233"/>
      <c r="CW233"/>
      <c r="CX233"/>
      <c r="CY233"/>
      <c r="CZ233"/>
      <c r="DA233"/>
      <c r="DC233" s="3">
        <v>1</v>
      </c>
    </row>
    <row r="234" spans="1:107" s="701" customFormat="1" ht="21" customHeight="1">
      <c r="A234" s="941" t="s">
        <v>22</v>
      </c>
      <c r="B234" s="957" t="str">
        <f t="shared" si="80"/>
        <v>►</v>
      </c>
      <c r="C234" s="999" cm="1">
        <f t="array" ref="C234">SUMPRODUCT(LEN(D234:J234))</f>
        <v>0</v>
      </c>
      <c r="D234" s="201"/>
      <c r="E234" s="206"/>
      <c r="F234" s="206"/>
      <c r="G234" s="206"/>
      <c r="H234" s="206"/>
      <c r="I234" s="206"/>
      <c r="J234" s="207"/>
      <c r="K234" s="455" t="s">
        <v>22</v>
      </c>
      <c r="L234" s="115" t="s">
        <v>16</v>
      </c>
      <c r="M234" s="3141"/>
      <c r="N234" s="3142"/>
      <c r="O234" s="3141"/>
      <c r="P234" s="3143"/>
      <c r="Q234" s="3144"/>
      <c r="R234" s="3145"/>
      <c r="S234" s="3146"/>
      <c r="T234" s="3147"/>
      <c r="U234" s="3148"/>
      <c r="V234" s="3149"/>
      <c r="W234" s="2109"/>
      <c r="X234" s="3150"/>
      <c r="Y234" s="117"/>
      <c r="Z234" s="3151"/>
      <c r="AA234" s="3152"/>
      <c r="AB234" s="3153"/>
      <c r="AC234" s="3154"/>
      <c r="AD234" s="119"/>
      <c r="AE234" s="262" t="s">
        <v>22</v>
      </c>
      <c r="AF234" s="1035" t="str">
        <f t="shared" si="82"/>
        <v>►</v>
      </c>
      <c r="AG234" s="1036" t="str">
        <f t="shared" si="83"/>
        <v/>
      </c>
      <c r="AH234" s="1037" t="str">
        <f t="shared" si="84"/>
        <v/>
      </c>
      <c r="AI234" s="1036" t="str">
        <f t="shared" si="85"/>
        <v/>
      </c>
      <c r="AJ234" s="1037" t="str">
        <f t="shared" si="86"/>
        <v/>
      </c>
      <c r="AK234" s="1037">
        <f>IF(AND(L234="A",COUNTIF(BJ15:BL62,TRIM(U234))&gt;0),1,0)</f>
        <v>0</v>
      </c>
      <c r="AL234" s="1051" t="str" cm="1">
        <f t="array" ref="AL234">IF(AF234&lt;&gt;"A","",IFERROR((IFERROR(_xlfn.XLOOKUP(TRIM(SUBSTITUTE(U234,CHAR(160)," ")),BJ15:BJ62,BM15:BM62),IFERROR(_xlfn.XLOOKUP(TRIM(SUBSTITUTE(U234,CHAR(160)," ")),BK15:BK62,BM15:BM62),_xlfn.XLOOKUP(TRIM(SUBSTITUTE(U234,CHAR(160)," ")),BL15:BL62,BM15:BM62))))*T234*IF(ISBLANK(Q234),1,Q234)+IFERROR(_xlfn.XLOOKUP("RECHERCHEX",TRIM(L234:AD234),L234:AD234),0),0))</f>
        <v/>
      </c>
      <c r="AM234" s="1038">
        <f t="shared" si="87"/>
        <v>0</v>
      </c>
      <c r="AN234" s="1627" t="str">
        <f t="shared" si="99"/>
        <v/>
      </c>
      <c r="AO234" s="1039">
        <f t="shared" si="88"/>
        <v>0</v>
      </c>
      <c r="AP234" s="1039">
        <f t="shared" si="89"/>
        <v>0</v>
      </c>
      <c r="AQ234" s="1040">
        <f>IF(AO234&gt;0,AS9,0)</f>
        <v>0</v>
      </c>
      <c r="AR234" s="1628" t="str">
        <f>IF(TRIM(AG234)="▼ recette suivante", AG234, IF(AQ234&gt;0, IF(AT9&lt;&gt;"", AT9&amp;"-ou.or.o ❾ + or - &gt;", ""), ""))</f>
        <v/>
      </c>
      <c r="AS234" s="1064"/>
      <c r="AT234" s="1064"/>
      <c r="AU234" s="1042">
        <f t="shared" si="90"/>
        <v>0</v>
      </c>
      <c r="AV234" s="1043">
        <f>IF(AK234,IF(OR(AU234="",N(AU234)&lt;=0.000000001),"",_xlfn.XLOOKUP(AJ234,BJ15:BJ62,BN15:BN62,_xlfn.XLOOKUP(AJ234,BK15:BK62,BN15:BN62,_xlfn.XLOOKUP(AJ234,BL15:BL62,BN15:BN62,"")))),0)</f>
        <v>0</v>
      </c>
      <c r="AW234" s="1065" cm="1">
        <f t="array" ref="AW234">IF(AK234&lt;&gt;1,0,IF(OR(AU234="",N(AU234)&lt;=0.000000001),"",IF(OR(AO234="",N(AO234)&lt;=0.000000001),0,IF(ISNUMBER(AU234),IFERROR(_xlfn.LET(_xlpm.ai_test,TRIM(AJ234),_xlpm.r,IFERROR(_xlfn.XLOOKUP(_xlpm.ai_test,BJ15:BJ62,ROW(BJ15:BJ62),0,1),IFERROR(_xlfn.XLOOKUP(_xlpm.ai_test,BK15:BK62,ROW(BK15:BK62),0,1),_xlfn.XLOOKUP(_xlpm.ai_test,BL15:BL62,ROW(BL15:BL62),0,1))),_xlpm.p,_xlpm.r-MIN(ROW(BJ15:BJ62))+1,_xlpm.f,INDEX(BM15:BM62,_xlpm.p),_xlpm.u,INDEX(BN15:BN62,_xlpm.p),_xlpm.s,INDEX(BP15:BP62,_xlpm.p),_xlpm.q,N(AU234)/_xlpm.f,IF(_xlpm.q&gt;=_xlpm.s,ROUND(_xlpm.q,1)&amp;" "&amp;_xlpm.ai_test&amp;" = "&amp;ROUND(_xlpm.q*_xlpm.f,1)&amp;" "&amp;_xlpm.u,ROUND(_xlpm.q,1)&amp;" "&amp;_xlpm.ai_test)),""),""))))</f>
        <v>0</v>
      </c>
      <c r="AX234" s="1055"/>
      <c r="AY234" s="1042">
        <f t="shared" si="91"/>
        <v>0</v>
      </c>
      <c r="AZ234" s="1043" t="str">
        <f t="shared" si="92"/>
        <v/>
      </c>
      <c r="BA234" s="1044">
        <f t="shared" si="97"/>
        <v>0</v>
      </c>
      <c r="BB234" s="1045" t="str">
        <f t="shared" si="93"/>
        <v/>
      </c>
      <c r="BC234" s="1046"/>
      <c r="BD234" s="1047">
        <f t="shared" si="98"/>
        <v>0</v>
      </c>
      <c r="BE234" s="1048" t="str">
        <f t="shared" si="94"/>
        <v/>
      </c>
      <c r="BF234" s="262" t="s">
        <v>22</v>
      </c>
      <c r="BG234" s="1027">
        <f t="shared" si="95"/>
        <v>0</v>
      </c>
      <c r="BH234" s="1028">
        <f t="shared" si="96"/>
        <v>0</v>
      </c>
      <c r="BI234"/>
      <c r="BR234"/>
      <c r="BS234"/>
      <c r="BT234"/>
      <c r="BU234"/>
      <c r="BV234"/>
      <c r="BW234"/>
      <c r="BX234" s="964" t="str">
        <f t="shared" si="81"/>
        <v>►</v>
      </c>
      <c r="BY234"/>
      <c r="BZ234"/>
      <c r="CA234"/>
      <c r="CB234"/>
      <c r="CC234"/>
      <c r="CD234" s="848"/>
      <c r="CE234"/>
      <c r="CF234"/>
      <c r="CG234"/>
      <c r="CH234"/>
      <c r="CI234"/>
      <c r="CJ234"/>
      <c r="CK234"/>
      <c r="CM234"/>
      <c r="CN234"/>
      <c r="CO234"/>
      <c r="CP234"/>
      <c r="CQ234"/>
      <c r="CR234"/>
      <c r="CS234"/>
      <c r="CU234"/>
      <c r="CV234"/>
      <c r="CW234"/>
      <c r="CX234"/>
      <c r="CY234"/>
      <c r="CZ234"/>
      <c r="DA234"/>
      <c r="DC234" s="3">
        <v>1</v>
      </c>
    </row>
    <row r="235" spans="1:107" s="701" customFormat="1" ht="21" customHeight="1">
      <c r="A235" s="941" t="s">
        <v>22</v>
      </c>
      <c r="B235" s="957" t="str">
        <f t="shared" si="80"/>
        <v>►</v>
      </c>
      <c r="C235" s="999" cm="1">
        <f t="array" ref="C235">SUMPRODUCT(LEN(D235:J235))</f>
        <v>0</v>
      </c>
      <c r="D235" s="201"/>
      <c r="E235" s="206"/>
      <c r="F235" s="206"/>
      <c r="G235" s="206"/>
      <c r="H235" s="206"/>
      <c r="I235" s="206"/>
      <c r="J235" s="207"/>
      <c r="K235" s="455" t="s">
        <v>22</v>
      </c>
      <c r="L235" s="115" t="s">
        <v>16</v>
      </c>
      <c r="M235" s="3141"/>
      <c r="N235" s="3142"/>
      <c r="O235" s="3141"/>
      <c r="P235" s="3143"/>
      <c r="Q235" s="3144"/>
      <c r="R235" s="3145"/>
      <c r="S235" s="3146"/>
      <c r="T235" s="3147"/>
      <c r="U235" s="3148"/>
      <c r="V235" s="3149"/>
      <c r="W235" s="2109"/>
      <c r="X235" s="3150"/>
      <c r="Y235" s="117"/>
      <c r="Z235" s="3151"/>
      <c r="AA235" s="3152"/>
      <c r="AB235" s="3153"/>
      <c r="AC235" s="3154"/>
      <c r="AD235" s="119"/>
      <c r="AE235" s="262" t="s">
        <v>22</v>
      </c>
      <c r="AF235" s="1035" t="str">
        <f t="shared" si="82"/>
        <v>►</v>
      </c>
      <c r="AG235" s="1036" t="str">
        <f t="shared" si="83"/>
        <v/>
      </c>
      <c r="AH235" s="1037" t="str">
        <f t="shared" si="84"/>
        <v/>
      </c>
      <c r="AI235" s="1036" t="str">
        <f t="shared" si="85"/>
        <v/>
      </c>
      <c r="AJ235" s="1037" t="str">
        <f t="shared" si="86"/>
        <v/>
      </c>
      <c r="AK235" s="1037">
        <f>IF(AND(L235="A",COUNTIF(BJ15:BL62,TRIM(U235))&gt;0),1,0)</f>
        <v>0</v>
      </c>
      <c r="AL235" s="1051" t="str" cm="1">
        <f t="array" ref="AL235">IF(AF235&lt;&gt;"A","",IFERROR((IFERROR(_xlfn.XLOOKUP(TRIM(SUBSTITUTE(U235,CHAR(160)," ")),BJ15:BJ62,BM15:BM62),IFERROR(_xlfn.XLOOKUP(TRIM(SUBSTITUTE(U235,CHAR(160)," ")),BK15:BK62,BM15:BM62),_xlfn.XLOOKUP(TRIM(SUBSTITUTE(U235,CHAR(160)," ")),BL15:BL62,BM15:BM62))))*T235*IF(ISBLANK(Q235),1,Q235)+IFERROR(_xlfn.XLOOKUP("RECHERCHEX",TRIM(L235:AD235),L235:AD235),0),0))</f>
        <v/>
      </c>
      <c r="AM235" s="1038">
        <f t="shared" si="87"/>
        <v>0</v>
      </c>
      <c r="AN235" s="1627" t="str">
        <f t="shared" si="99"/>
        <v/>
      </c>
      <c r="AO235" s="1039">
        <f t="shared" si="88"/>
        <v>0</v>
      </c>
      <c r="AP235" s="1039">
        <f t="shared" si="89"/>
        <v>0</v>
      </c>
      <c r="AQ235" s="1052">
        <f>IF(AO235&gt;0,AS9,0)</f>
        <v>0</v>
      </c>
      <c r="AR235" s="1626" t="str">
        <f>IF(TRIM(AG235)="▼ recette suivante", AG235, IF(AQ235&gt;0, IF(AT9&lt;&gt;"", AT9&amp;"-ou.or.o ❾ + or - &gt;", ""), ""))</f>
        <v/>
      </c>
      <c r="AS235" s="1064"/>
      <c r="AT235" s="1064"/>
      <c r="AU235" s="1053">
        <f t="shared" si="90"/>
        <v>0</v>
      </c>
      <c r="AV235" s="1054">
        <f>IF(AK235,IF(OR(AU235="",N(AU235)&lt;=0.000000001),"",_xlfn.XLOOKUP(AJ235,BJ15:BJ62,BN15:BN62,_xlfn.XLOOKUP(AJ235,BK15:BK62,BN15:BN62,_xlfn.XLOOKUP(AJ235,BL15:BL62,BN15:BN62,"")))),0)</f>
        <v>0</v>
      </c>
      <c r="AW235" s="1067" cm="1">
        <f t="array" ref="AW235">IF(AK235&lt;&gt;1,0,IF(OR(AU235="",N(AU235)&lt;=0.000000001),"",IF(OR(AO235="",N(AO235)&lt;=0.000000001),0,IF(ISNUMBER(AU235),IFERROR(_xlfn.LET(_xlpm.ai_test,TRIM(AJ235),_xlpm.r,IFERROR(_xlfn.XLOOKUP(_xlpm.ai_test,BJ15:BJ62,ROW(BJ15:BJ62),0,1),IFERROR(_xlfn.XLOOKUP(_xlpm.ai_test,BK15:BK62,ROW(BK15:BK62),0,1),_xlfn.XLOOKUP(_xlpm.ai_test,BL15:BL62,ROW(BL15:BL62),0,1))),_xlpm.p,_xlpm.r-MIN(ROW(BJ15:BJ62))+1,_xlpm.f,INDEX(BM15:BM62,_xlpm.p),_xlpm.u,INDEX(BN15:BN62,_xlpm.p),_xlpm.s,INDEX(BP15:BP62,_xlpm.p),_xlpm.q,N(AU235)/_xlpm.f,IF(_xlpm.q&gt;=_xlpm.s,ROUND(_xlpm.q,1)&amp;" "&amp;_xlpm.ai_test&amp;" = "&amp;ROUND(_xlpm.q*_xlpm.f,1)&amp;" "&amp;_xlpm.u,ROUND(_xlpm.q,1)&amp;" "&amp;_xlpm.ai_test)),""),""))))</f>
        <v>0</v>
      </c>
      <c r="AX235" s="1055"/>
      <c r="AY235" s="1053">
        <f t="shared" si="91"/>
        <v>0</v>
      </c>
      <c r="AZ235" s="1054" t="str">
        <f t="shared" si="92"/>
        <v/>
      </c>
      <c r="BA235" s="1056">
        <f t="shared" si="97"/>
        <v>0</v>
      </c>
      <c r="BB235" s="1057" t="str">
        <f t="shared" si="93"/>
        <v/>
      </c>
      <c r="BC235" s="1046"/>
      <c r="BD235" s="1058">
        <f t="shared" si="98"/>
        <v>0</v>
      </c>
      <c r="BE235" s="1048" t="str">
        <f t="shared" si="94"/>
        <v/>
      </c>
      <c r="BF235" s="262" t="s">
        <v>22</v>
      </c>
      <c r="BG235" s="1027">
        <f t="shared" si="95"/>
        <v>0</v>
      </c>
      <c r="BH235" s="1028">
        <f t="shared" si="96"/>
        <v>0</v>
      </c>
      <c r="BI235"/>
      <c r="BR235"/>
      <c r="BS235"/>
      <c r="BT235"/>
      <c r="BU235"/>
      <c r="BV235"/>
      <c r="BW235"/>
      <c r="BX235" s="964" t="str">
        <f t="shared" si="81"/>
        <v>►</v>
      </c>
      <c r="BY235"/>
      <c r="BZ235"/>
      <c r="CA235"/>
      <c r="CB235"/>
      <c r="CC235"/>
      <c r="CD235" s="848"/>
      <c r="CE235"/>
      <c r="CF235"/>
      <c r="CG235"/>
      <c r="CH235"/>
      <c r="CI235"/>
      <c r="CJ235"/>
      <c r="CK235"/>
      <c r="CM235"/>
      <c r="CN235"/>
      <c r="CO235"/>
      <c r="CP235"/>
      <c r="CQ235"/>
      <c r="CR235"/>
      <c r="CS235"/>
      <c r="CU235"/>
      <c r="CV235"/>
      <c r="CW235"/>
      <c r="CX235"/>
      <c r="CY235"/>
      <c r="CZ235"/>
      <c r="DA235"/>
      <c r="DC235" s="3">
        <v>1</v>
      </c>
    </row>
    <row r="236" spans="1:107" ht="21" customHeight="1">
      <c r="A236" s="941" t="s">
        <v>22</v>
      </c>
      <c r="B236" s="957" t="str">
        <f t="shared" si="80"/>
        <v>►</v>
      </c>
      <c r="C236" s="999" cm="1">
        <f t="array" ref="C236">SUMPRODUCT(LEN(D236:J236))</f>
        <v>0</v>
      </c>
      <c r="D236" s="201"/>
      <c r="E236" s="206"/>
      <c r="F236" s="206"/>
      <c r="G236" s="206"/>
      <c r="H236" s="206"/>
      <c r="I236" s="206"/>
      <c r="J236" s="207"/>
      <c r="K236" s="455" t="s">
        <v>22</v>
      </c>
      <c r="L236" s="115" t="s">
        <v>16</v>
      </c>
      <c r="M236" s="3141"/>
      <c r="N236" s="3142"/>
      <c r="O236" s="3141"/>
      <c r="P236" s="3143"/>
      <c r="Q236" s="3144"/>
      <c r="R236" s="3145"/>
      <c r="S236" s="3146"/>
      <c r="T236" s="3147"/>
      <c r="U236" s="3148"/>
      <c r="V236" s="3149"/>
      <c r="W236" s="2109"/>
      <c r="X236" s="3150"/>
      <c r="Y236" s="117"/>
      <c r="Z236" s="3151"/>
      <c r="AA236" s="3152"/>
      <c r="AB236" s="3153"/>
      <c r="AC236" s="3154"/>
      <c r="AD236" s="119"/>
      <c r="AE236" s="262" t="s">
        <v>22</v>
      </c>
      <c r="AF236" s="1035" t="str">
        <f t="shared" si="82"/>
        <v>►</v>
      </c>
      <c r="AG236" s="1036" t="str">
        <f t="shared" si="83"/>
        <v/>
      </c>
      <c r="AH236" s="1037" t="str">
        <f t="shared" si="84"/>
        <v/>
      </c>
      <c r="AI236" s="1036" t="str">
        <f t="shared" si="85"/>
        <v/>
      </c>
      <c r="AJ236" s="1037" t="str">
        <f t="shared" si="86"/>
        <v/>
      </c>
      <c r="AK236" s="1037">
        <f>IF(AND(L236="A",COUNTIF(BJ15:BL62,TRIM(U236))&gt;0),1,0)</f>
        <v>0</v>
      </c>
      <c r="AL236" s="1051" t="str" cm="1">
        <f t="array" ref="AL236">IF(AF236&lt;&gt;"A","",IFERROR((IFERROR(_xlfn.XLOOKUP(TRIM(SUBSTITUTE(U236,CHAR(160)," ")),BJ15:BJ62,BM15:BM62),IFERROR(_xlfn.XLOOKUP(TRIM(SUBSTITUTE(U236,CHAR(160)," ")),BK15:BK62,BM15:BM62),_xlfn.XLOOKUP(TRIM(SUBSTITUTE(U236,CHAR(160)," ")),BL15:BL62,BM15:BM62))))*T236*IF(ISBLANK(Q236),1,Q236)+IFERROR(_xlfn.XLOOKUP("RECHERCHEX",TRIM(L236:AD236),L236:AD236),0),0))</f>
        <v/>
      </c>
      <c r="AM236" s="1038">
        <f t="shared" si="87"/>
        <v>0</v>
      </c>
      <c r="AN236" s="1627" t="str">
        <f t="shared" si="99"/>
        <v/>
      </c>
      <c r="AO236" s="1039">
        <f t="shared" si="88"/>
        <v>0</v>
      </c>
      <c r="AP236" s="1039">
        <f t="shared" si="89"/>
        <v>0</v>
      </c>
      <c r="AQ236" s="1040">
        <f>IF(AO236&gt;0,AS9,0)</f>
        <v>0</v>
      </c>
      <c r="AR236" s="1628" t="str">
        <f>IF(TRIM(AG236)="▼ recette suivante", AG236, IF(AQ236&gt;0, IF(AT9&lt;&gt;"", AT9&amp;"-ou.or.o ❾ + or - &gt;", ""), ""))</f>
        <v/>
      </c>
      <c r="AS236" s="1064"/>
      <c r="AT236" s="1064"/>
      <c r="AU236" s="1042">
        <f t="shared" si="90"/>
        <v>0</v>
      </c>
      <c r="AV236" s="1043">
        <f>IF(AK236,IF(OR(AU236="",N(AU236)&lt;=0.000000001),"",_xlfn.XLOOKUP(AJ236,BJ15:BJ62,BN15:BN62,_xlfn.XLOOKUP(AJ236,BK15:BK62,BN15:BN62,_xlfn.XLOOKUP(AJ236,BL15:BL62,BN15:BN62,"")))),0)</f>
        <v>0</v>
      </c>
      <c r="AW236" s="1065" cm="1">
        <f t="array" ref="AW236">IF(AK236&lt;&gt;1,0,IF(OR(AU236="",N(AU236)&lt;=0.000000001),"",IF(OR(AO236="",N(AO236)&lt;=0.000000001),0,IF(ISNUMBER(AU236),IFERROR(_xlfn.LET(_xlpm.ai_test,TRIM(AJ236),_xlpm.r,IFERROR(_xlfn.XLOOKUP(_xlpm.ai_test,BJ15:BJ62,ROW(BJ15:BJ62),0,1),IFERROR(_xlfn.XLOOKUP(_xlpm.ai_test,BK15:BK62,ROW(BK15:BK62),0,1),_xlfn.XLOOKUP(_xlpm.ai_test,BL15:BL62,ROW(BL15:BL62),0,1))),_xlpm.p,_xlpm.r-MIN(ROW(BJ15:BJ62))+1,_xlpm.f,INDEX(BM15:BM62,_xlpm.p),_xlpm.u,INDEX(BN15:BN62,_xlpm.p),_xlpm.s,INDEX(BP15:BP62,_xlpm.p),_xlpm.q,N(AU236)/_xlpm.f,IF(_xlpm.q&gt;=_xlpm.s,ROUND(_xlpm.q,1)&amp;" "&amp;_xlpm.ai_test&amp;" = "&amp;ROUND(_xlpm.q*_xlpm.f,1)&amp;" "&amp;_xlpm.u,ROUND(_xlpm.q,1)&amp;" "&amp;_xlpm.ai_test)),""),""))))</f>
        <v>0</v>
      </c>
      <c r="AX236" s="1055"/>
      <c r="AY236" s="1042">
        <f t="shared" si="91"/>
        <v>0</v>
      </c>
      <c r="AZ236" s="1043" t="str">
        <f t="shared" si="92"/>
        <v/>
      </c>
      <c r="BA236" s="1044">
        <f t="shared" si="97"/>
        <v>0</v>
      </c>
      <c r="BB236" s="1045" t="str">
        <f t="shared" si="93"/>
        <v/>
      </c>
      <c r="BC236" s="1046"/>
      <c r="BD236" s="1047">
        <f t="shared" si="98"/>
        <v>0</v>
      </c>
      <c r="BE236" s="1048" t="str">
        <f t="shared" si="94"/>
        <v/>
      </c>
      <c r="BF236" s="262" t="s">
        <v>22</v>
      </c>
      <c r="BG236" s="1027">
        <f t="shared" si="95"/>
        <v>0</v>
      </c>
      <c r="BH236" s="1028">
        <f t="shared" si="96"/>
        <v>0</v>
      </c>
      <c r="BI236"/>
      <c r="BJ236" s="701"/>
      <c r="BK236" s="701"/>
      <c r="BL236" s="701"/>
      <c r="BM236" s="701"/>
      <c r="BN236" s="701"/>
      <c r="BO236" s="701"/>
      <c r="BP236" s="701"/>
      <c r="BQ236" s="701"/>
      <c r="BX236" s="964" t="str">
        <f t="shared" si="81"/>
        <v>►</v>
      </c>
      <c r="CC236"/>
      <c r="CD236" s="848"/>
      <c r="CL236" s="701"/>
      <c r="CT236" s="701"/>
      <c r="DB236" s="701"/>
      <c r="DC236" s="3">
        <v>1</v>
      </c>
    </row>
    <row r="237" spans="1:107" ht="21" customHeight="1">
      <c r="A237" s="941" t="s">
        <v>22</v>
      </c>
      <c r="B237" s="957" t="str">
        <f t="shared" si="80"/>
        <v>►</v>
      </c>
      <c r="C237" s="999" cm="1">
        <f t="array" ref="C237">SUMPRODUCT(LEN(D237:J237))</f>
        <v>0</v>
      </c>
      <c r="D237" s="201"/>
      <c r="E237" s="206"/>
      <c r="F237" s="206"/>
      <c r="G237" s="206"/>
      <c r="H237" s="206"/>
      <c r="I237" s="206"/>
      <c r="J237" s="207"/>
      <c r="K237" s="455" t="s">
        <v>22</v>
      </c>
      <c r="L237" s="115" t="s">
        <v>16</v>
      </c>
      <c r="M237" s="3141"/>
      <c r="N237" s="3142"/>
      <c r="O237" s="3141"/>
      <c r="P237" s="3143"/>
      <c r="Q237" s="3144"/>
      <c r="R237" s="3145"/>
      <c r="S237" s="3146"/>
      <c r="T237" s="3147"/>
      <c r="U237" s="3148"/>
      <c r="V237" s="3149"/>
      <c r="W237" s="2109"/>
      <c r="X237" s="3150"/>
      <c r="Y237" s="117"/>
      <c r="Z237" s="3151"/>
      <c r="AA237" s="3152"/>
      <c r="AB237" s="3153"/>
      <c r="AC237" s="3154"/>
      <c r="AD237" s="119"/>
      <c r="AE237" s="262" t="s">
        <v>22</v>
      </c>
      <c r="AF237" s="1035" t="str">
        <f t="shared" si="82"/>
        <v>►</v>
      </c>
      <c r="AG237" s="1036" t="str">
        <f t="shared" si="83"/>
        <v/>
      </c>
      <c r="AH237" s="1037" t="str">
        <f t="shared" si="84"/>
        <v/>
      </c>
      <c r="AI237" s="1036" t="str">
        <f t="shared" si="85"/>
        <v/>
      </c>
      <c r="AJ237" s="1037" t="str">
        <f t="shared" si="86"/>
        <v/>
      </c>
      <c r="AK237" s="1037">
        <f>IF(AND(L237="A",COUNTIF(BJ15:BL62,TRIM(U237))&gt;0),1,0)</f>
        <v>0</v>
      </c>
      <c r="AL237" s="1051" t="str" cm="1">
        <f t="array" ref="AL237">IF(AF237&lt;&gt;"A","",IFERROR((IFERROR(_xlfn.XLOOKUP(TRIM(SUBSTITUTE(U237,CHAR(160)," ")),BJ15:BJ62,BM15:BM62),IFERROR(_xlfn.XLOOKUP(TRIM(SUBSTITUTE(U237,CHAR(160)," ")),BK15:BK62,BM15:BM62),_xlfn.XLOOKUP(TRIM(SUBSTITUTE(U237,CHAR(160)," ")),BL15:BL62,BM15:BM62))))*T237*IF(ISBLANK(Q237),1,Q237)+IFERROR(_xlfn.XLOOKUP("RECHERCHEX",TRIM(L237:AD237),L237:AD237),0),0))</f>
        <v/>
      </c>
      <c r="AM237" s="1038">
        <f t="shared" si="87"/>
        <v>0</v>
      </c>
      <c r="AN237" s="1627" t="str">
        <f t="shared" si="99"/>
        <v/>
      </c>
      <c r="AO237" s="1039">
        <f t="shared" si="88"/>
        <v>0</v>
      </c>
      <c r="AP237" s="1039">
        <f t="shared" si="89"/>
        <v>0</v>
      </c>
      <c r="AQ237" s="1052">
        <f>IF(AO237&gt;0,AS9,0)</f>
        <v>0</v>
      </c>
      <c r="AR237" s="1626" t="str">
        <f>IF(TRIM(AG237)="▼ recette suivante", AG237, IF(AQ237&gt;0, IF(AT9&lt;&gt;"", AT9&amp;"-ou.or.o ❾ + or - &gt;", ""), ""))</f>
        <v/>
      </c>
      <c r="AS237" s="1064"/>
      <c r="AT237" s="1064"/>
      <c r="AU237" s="1053">
        <f t="shared" si="90"/>
        <v>0</v>
      </c>
      <c r="AV237" s="1054">
        <f>IF(AK237,IF(OR(AU237="",N(AU237)&lt;=0.000000001),"",_xlfn.XLOOKUP(AJ237,BJ15:BJ62,BN15:BN62,_xlfn.XLOOKUP(AJ237,BK15:BK62,BN15:BN62,_xlfn.XLOOKUP(AJ237,BL15:BL62,BN15:BN62,"")))),0)</f>
        <v>0</v>
      </c>
      <c r="AW237" s="1067" cm="1">
        <f t="array" ref="AW237">IF(AK237&lt;&gt;1,0,IF(OR(AU237="",N(AU237)&lt;=0.000000001),"",IF(OR(AO237="",N(AO237)&lt;=0.000000001),0,IF(ISNUMBER(AU237),IFERROR(_xlfn.LET(_xlpm.ai_test,TRIM(AJ237),_xlpm.r,IFERROR(_xlfn.XLOOKUP(_xlpm.ai_test,BJ15:BJ62,ROW(BJ15:BJ62),0,1),IFERROR(_xlfn.XLOOKUP(_xlpm.ai_test,BK15:BK62,ROW(BK15:BK62),0,1),_xlfn.XLOOKUP(_xlpm.ai_test,BL15:BL62,ROW(BL15:BL62),0,1))),_xlpm.p,_xlpm.r-MIN(ROW(BJ15:BJ62))+1,_xlpm.f,INDEX(BM15:BM62,_xlpm.p),_xlpm.u,INDEX(BN15:BN62,_xlpm.p),_xlpm.s,INDEX(BP15:BP62,_xlpm.p),_xlpm.q,N(AU237)/_xlpm.f,IF(_xlpm.q&gt;=_xlpm.s,ROUND(_xlpm.q,1)&amp;" "&amp;_xlpm.ai_test&amp;" = "&amp;ROUND(_xlpm.q*_xlpm.f,1)&amp;" "&amp;_xlpm.u,ROUND(_xlpm.q,1)&amp;" "&amp;_xlpm.ai_test)),""),""))))</f>
        <v>0</v>
      </c>
      <c r="AX237" s="1055"/>
      <c r="AY237" s="1053">
        <f t="shared" si="91"/>
        <v>0</v>
      </c>
      <c r="AZ237" s="1054" t="str">
        <f t="shared" si="92"/>
        <v/>
      </c>
      <c r="BA237" s="1056">
        <f t="shared" si="97"/>
        <v>0</v>
      </c>
      <c r="BB237" s="1057" t="str">
        <f t="shared" si="93"/>
        <v/>
      </c>
      <c r="BC237" s="1046"/>
      <c r="BD237" s="1058">
        <f t="shared" si="98"/>
        <v>0</v>
      </c>
      <c r="BE237" s="1048" t="str">
        <f t="shared" si="94"/>
        <v/>
      </c>
      <c r="BF237" s="262" t="s">
        <v>22</v>
      </c>
      <c r="BG237" s="1027">
        <f t="shared" si="95"/>
        <v>0</v>
      </c>
      <c r="BH237" s="1028">
        <f t="shared" si="96"/>
        <v>0</v>
      </c>
      <c r="BI237"/>
      <c r="BJ237" s="701"/>
      <c r="BK237" s="701"/>
      <c r="BL237" s="701"/>
      <c r="BM237" s="701"/>
      <c r="BN237" s="701"/>
      <c r="BO237" s="701"/>
      <c r="BP237" s="701"/>
      <c r="BQ237" s="701"/>
      <c r="BX237" s="964" t="str">
        <f t="shared" si="81"/>
        <v>►</v>
      </c>
      <c r="CC237"/>
      <c r="CD237" s="848"/>
      <c r="CL237" s="701"/>
      <c r="CT237" s="701"/>
      <c r="DB237" s="701"/>
      <c r="DC237" s="3">
        <v>1</v>
      </c>
    </row>
    <row r="238" spans="1:107" ht="21" customHeight="1">
      <c r="A238" s="941" t="s">
        <v>22</v>
      </c>
      <c r="B238" s="957" t="str">
        <f t="shared" si="80"/>
        <v>►</v>
      </c>
      <c r="C238" s="999" cm="1">
        <f t="array" ref="C238">SUMPRODUCT(LEN(D238:J238))</f>
        <v>0</v>
      </c>
      <c r="D238" s="201"/>
      <c r="E238" s="206"/>
      <c r="F238" s="206"/>
      <c r="G238" s="206"/>
      <c r="H238" s="206"/>
      <c r="I238" s="206"/>
      <c r="J238" s="207"/>
      <c r="K238" s="455" t="s">
        <v>22</v>
      </c>
      <c r="L238" s="115" t="s">
        <v>16</v>
      </c>
      <c r="M238" s="3141"/>
      <c r="N238" s="3142"/>
      <c r="O238" s="3141"/>
      <c r="P238" s="3143"/>
      <c r="Q238" s="3144"/>
      <c r="R238" s="3145"/>
      <c r="S238" s="3146"/>
      <c r="T238" s="3147"/>
      <c r="U238" s="3148"/>
      <c r="V238" s="3149"/>
      <c r="W238" s="2109"/>
      <c r="X238" s="3150"/>
      <c r="Y238" s="117"/>
      <c r="Z238" s="3151"/>
      <c r="AA238" s="3152"/>
      <c r="AB238" s="3153"/>
      <c r="AC238" s="3154"/>
      <c r="AD238" s="119"/>
      <c r="AE238" s="262" t="s">
        <v>22</v>
      </c>
      <c r="AF238" s="1035" t="str">
        <f t="shared" si="82"/>
        <v>►</v>
      </c>
      <c r="AG238" s="1036" t="str">
        <f t="shared" si="83"/>
        <v/>
      </c>
      <c r="AH238" s="1037" t="str">
        <f t="shared" si="84"/>
        <v/>
      </c>
      <c r="AI238" s="1036" t="str">
        <f t="shared" si="85"/>
        <v/>
      </c>
      <c r="AJ238" s="1037" t="str">
        <f t="shared" si="86"/>
        <v/>
      </c>
      <c r="AK238" s="1037">
        <f>IF(AND(L238="A",COUNTIF(BJ15:BL62,TRIM(U238))&gt;0),1,0)</f>
        <v>0</v>
      </c>
      <c r="AL238" s="1051" t="str" cm="1">
        <f t="array" ref="AL238">IF(AF238&lt;&gt;"A","",IFERROR((IFERROR(_xlfn.XLOOKUP(TRIM(SUBSTITUTE(U238,CHAR(160)," ")),BJ15:BJ62,BM15:BM62),IFERROR(_xlfn.XLOOKUP(TRIM(SUBSTITUTE(U238,CHAR(160)," ")),BK15:BK62,BM15:BM62),_xlfn.XLOOKUP(TRIM(SUBSTITUTE(U238,CHAR(160)," ")),BL15:BL62,BM15:BM62))))*T238*IF(ISBLANK(Q238),1,Q238)+IFERROR(_xlfn.XLOOKUP("RECHERCHEX",TRIM(L238:AD238),L238:AD238),0),0))</f>
        <v/>
      </c>
      <c r="AM238" s="1038">
        <f t="shared" si="87"/>
        <v>0</v>
      </c>
      <c r="AN238" s="1627" t="str">
        <f t="shared" si="99"/>
        <v/>
      </c>
      <c r="AO238" s="1039">
        <f t="shared" si="88"/>
        <v>0</v>
      </c>
      <c r="AP238" s="1039">
        <f t="shared" si="89"/>
        <v>0</v>
      </c>
      <c r="AQ238" s="1040">
        <f>IF(AO238&gt;0,AS9,0)</f>
        <v>0</v>
      </c>
      <c r="AR238" s="1628" t="str">
        <f>IF(TRIM(AG238)="▼ recette suivante", AG238, IF(AQ238&gt;0, IF(AT9&lt;&gt;"", AT9&amp;"-ou.or.o ❾ + or - &gt;", ""), ""))</f>
        <v/>
      </c>
      <c r="AS238" s="1064"/>
      <c r="AT238" s="1064"/>
      <c r="AU238" s="1042">
        <f t="shared" si="90"/>
        <v>0</v>
      </c>
      <c r="AV238" s="1043">
        <f>IF(AK238,IF(OR(AU238="",N(AU238)&lt;=0.000000001),"",_xlfn.XLOOKUP(AJ238,BJ15:BJ62,BN15:BN62,_xlfn.XLOOKUP(AJ238,BK15:BK62,BN15:BN62,_xlfn.XLOOKUP(AJ238,BL15:BL62,BN15:BN62,"")))),0)</f>
        <v>0</v>
      </c>
      <c r="AW238" s="1065" cm="1">
        <f t="array" ref="AW238">IF(AK238&lt;&gt;1,0,IF(OR(AU238="",N(AU238)&lt;=0.000000001),"",IF(OR(AO238="",N(AO238)&lt;=0.000000001),0,IF(ISNUMBER(AU238),IFERROR(_xlfn.LET(_xlpm.ai_test,TRIM(AJ238),_xlpm.r,IFERROR(_xlfn.XLOOKUP(_xlpm.ai_test,BJ15:BJ62,ROW(BJ15:BJ62),0,1),IFERROR(_xlfn.XLOOKUP(_xlpm.ai_test,BK15:BK62,ROW(BK15:BK62),0,1),_xlfn.XLOOKUP(_xlpm.ai_test,BL15:BL62,ROW(BL15:BL62),0,1))),_xlpm.p,_xlpm.r-MIN(ROW(BJ15:BJ62))+1,_xlpm.f,INDEX(BM15:BM62,_xlpm.p),_xlpm.u,INDEX(BN15:BN62,_xlpm.p),_xlpm.s,INDEX(BP15:BP62,_xlpm.p),_xlpm.q,N(AU238)/_xlpm.f,IF(_xlpm.q&gt;=_xlpm.s,ROUND(_xlpm.q,1)&amp;" "&amp;_xlpm.ai_test&amp;" = "&amp;ROUND(_xlpm.q*_xlpm.f,1)&amp;" "&amp;_xlpm.u,ROUND(_xlpm.q,1)&amp;" "&amp;_xlpm.ai_test)),""),""))))</f>
        <v>0</v>
      </c>
      <c r="AX238" s="1055"/>
      <c r="AY238" s="1042">
        <f t="shared" si="91"/>
        <v>0</v>
      </c>
      <c r="AZ238" s="1043" t="str">
        <f t="shared" si="92"/>
        <v/>
      </c>
      <c r="BA238" s="1044">
        <f t="shared" si="97"/>
        <v>0</v>
      </c>
      <c r="BB238" s="1045" t="str">
        <f t="shared" si="93"/>
        <v/>
      </c>
      <c r="BC238" s="1046"/>
      <c r="BD238" s="1047">
        <f t="shared" si="98"/>
        <v>0</v>
      </c>
      <c r="BE238" s="1048" t="str">
        <f t="shared" si="94"/>
        <v/>
      </c>
      <c r="BF238" s="262" t="s">
        <v>22</v>
      </c>
      <c r="BG238" s="1027">
        <f t="shared" si="95"/>
        <v>0</v>
      </c>
      <c r="BH238" s="1028">
        <f t="shared" si="96"/>
        <v>0</v>
      </c>
      <c r="BI238"/>
      <c r="BJ238" s="701"/>
      <c r="BK238" s="701"/>
      <c r="BL238" s="701"/>
      <c r="BM238" s="701"/>
      <c r="BN238" s="701"/>
      <c r="BO238" s="701"/>
      <c r="BP238" s="701"/>
      <c r="BQ238" s="701"/>
      <c r="BX238" s="964" t="str">
        <f t="shared" si="81"/>
        <v>►</v>
      </c>
      <c r="CC238"/>
      <c r="CD238" s="848"/>
      <c r="CL238" s="701"/>
      <c r="CT238" s="701"/>
      <c r="DB238" s="701"/>
      <c r="DC238" s="3">
        <v>1</v>
      </c>
    </row>
    <row r="239" spans="1:107" ht="21" customHeight="1">
      <c r="A239" s="941" t="s">
        <v>22</v>
      </c>
      <c r="B239" s="957" t="str">
        <f t="shared" si="80"/>
        <v>►</v>
      </c>
      <c r="C239" s="999" cm="1">
        <f t="array" ref="C239">SUMPRODUCT(LEN(D239:J239))</f>
        <v>0</v>
      </c>
      <c r="D239" s="201"/>
      <c r="E239" s="206"/>
      <c r="F239" s="206"/>
      <c r="G239" s="206"/>
      <c r="H239" s="206"/>
      <c r="I239" s="206"/>
      <c r="J239" s="207"/>
      <c r="K239" s="455" t="s">
        <v>22</v>
      </c>
      <c r="L239" s="115" t="s">
        <v>16</v>
      </c>
      <c r="M239" s="3141"/>
      <c r="N239" s="3142"/>
      <c r="O239" s="3141"/>
      <c r="P239" s="3143"/>
      <c r="Q239" s="3144"/>
      <c r="R239" s="3145"/>
      <c r="S239" s="3146"/>
      <c r="T239" s="3147"/>
      <c r="U239" s="3148"/>
      <c r="V239" s="3149"/>
      <c r="W239" s="2109"/>
      <c r="X239" s="3150"/>
      <c r="Y239" s="117"/>
      <c r="Z239" s="3151"/>
      <c r="AA239" s="3152"/>
      <c r="AB239" s="3153"/>
      <c r="AC239" s="3154"/>
      <c r="AD239" s="119"/>
      <c r="AE239" s="262" t="s">
        <v>22</v>
      </c>
      <c r="AF239" s="1035" t="str">
        <f t="shared" si="82"/>
        <v>►</v>
      </c>
      <c r="AG239" s="1036" t="str">
        <f t="shared" si="83"/>
        <v/>
      </c>
      <c r="AH239" s="1037" t="str">
        <f t="shared" si="84"/>
        <v/>
      </c>
      <c r="AI239" s="1036" t="str">
        <f t="shared" si="85"/>
        <v/>
      </c>
      <c r="AJ239" s="1037" t="str">
        <f t="shared" si="86"/>
        <v/>
      </c>
      <c r="AK239" s="1037">
        <f>IF(AND(L239="A",COUNTIF(BJ15:BL62,TRIM(U239))&gt;0),1,0)</f>
        <v>0</v>
      </c>
      <c r="AL239" s="1051" t="str" cm="1">
        <f t="array" ref="AL239">IF(AF239&lt;&gt;"A","",IFERROR((IFERROR(_xlfn.XLOOKUP(TRIM(SUBSTITUTE(U239,CHAR(160)," ")),BJ15:BJ62,BM15:BM62),IFERROR(_xlfn.XLOOKUP(TRIM(SUBSTITUTE(U239,CHAR(160)," ")),BK15:BK62,BM15:BM62),_xlfn.XLOOKUP(TRIM(SUBSTITUTE(U239,CHAR(160)," ")),BL15:BL62,BM15:BM62))))*T239*IF(ISBLANK(Q239),1,Q239)+IFERROR(_xlfn.XLOOKUP("RECHERCHEX",TRIM(L239:AD239),L239:AD239),0),0))</f>
        <v/>
      </c>
      <c r="AM239" s="1038">
        <f t="shared" si="87"/>
        <v>0</v>
      </c>
      <c r="AN239" s="1627" t="str">
        <f t="shared" si="99"/>
        <v/>
      </c>
      <c r="AO239" s="1039">
        <f t="shared" si="88"/>
        <v>0</v>
      </c>
      <c r="AP239" s="1039">
        <f t="shared" si="89"/>
        <v>0</v>
      </c>
      <c r="AQ239" s="1052">
        <f>IF(AO239&gt;0,AS9,0)</f>
        <v>0</v>
      </c>
      <c r="AR239" s="1626" t="str">
        <f>IF(TRIM(AG239)="▼ recette suivante", AG239, IF(AQ239&gt;0, IF(AT9&lt;&gt;"", AT9&amp;"-ou.or.o ❾ + or - &gt;", ""), ""))</f>
        <v/>
      </c>
      <c r="AS239" s="1064"/>
      <c r="AT239" s="1064"/>
      <c r="AU239" s="1053">
        <f t="shared" si="90"/>
        <v>0</v>
      </c>
      <c r="AV239" s="1054">
        <f>IF(AK239,IF(OR(AU239="",N(AU239)&lt;=0.000000001),"",_xlfn.XLOOKUP(AJ239,BJ15:BJ62,BN15:BN62,_xlfn.XLOOKUP(AJ239,BK15:BK62,BN15:BN62,_xlfn.XLOOKUP(AJ239,BL15:BL62,BN15:BN62,"")))),0)</f>
        <v>0</v>
      </c>
      <c r="AW239" s="1067" cm="1">
        <f t="array" ref="AW239">IF(AK239&lt;&gt;1,0,IF(OR(AU239="",N(AU239)&lt;=0.000000001),"",IF(OR(AO239="",N(AO239)&lt;=0.000000001),0,IF(ISNUMBER(AU239),IFERROR(_xlfn.LET(_xlpm.ai_test,TRIM(AJ239),_xlpm.r,IFERROR(_xlfn.XLOOKUP(_xlpm.ai_test,BJ15:BJ62,ROW(BJ15:BJ62),0,1),IFERROR(_xlfn.XLOOKUP(_xlpm.ai_test,BK15:BK62,ROW(BK15:BK62),0,1),_xlfn.XLOOKUP(_xlpm.ai_test,BL15:BL62,ROW(BL15:BL62),0,1))),_xlpm.p,_xlpm.r-MIN(ROW(BJ15:BJ62))+1,_xlpm.f,INDEX(BM15:BM62,_xlpm.p),_xlpm.u,INDEX(BN15:BN62,_xlpm.p),_xlpm.s,INDEX(BP15:BP62,_xlpm.p),_xlpm.q,N(AU239)/_xlpm.f,IF(_xlpm.q&gt;=_xlpm.s,ROUND(_xlpm.q,1)&amp;" "&amp;_xlpm.ai_test&amp;" = "&amp;ROUND(_xlpm.q*_xlpm.f,1)&amp;" "&amp;_xlpm.u,ROUND(_xlpm.q,1)&amp;" "&amp;_xlpm.ai_test)),""),""))))</f>
        <v>0</v>
      </c>
      <c r="AX239" s="1055"/>
      <c r="AY239" s="1053">
        <f t="shared" si="91"/>
        <v>0</v>
      </c>
      <c r="AZ239" s="1054" t="str">
        <f t="shared" si="92"/>
        <v/>
      </c>
      <c r="BA239" s="1056">
        <f t="shared" si="97"/>
        <v>0</v>
      </c>
      <c r="BB239" s="1057" t="str">
        <f t="shared" si="93"/>
        <v/>
      </c>
      <c r="BC239" s="1046"/>
      <c r="BD239" s="1058">
        <f t="shared" si="98"/>
        <v>0</v>
      </c>
      <c r="BE239" s="1048" t="str">
        <f t="shared" si="94"/>
        <v/>
      </c>
      <c r="BF239" s="262" t="s">
        <v>22</v>
      </c>
      <c r="BG239" s="1027">
        <f t="shared" si="95"/>
        <v>0</v>
      </c>
      <c r="BH239" s="1028">
        <f t="shared" si="96"/>
        <v>0</v>
      </c>
      <c r="BI239"/>
      <c r="BJ239" s="701"/>
      <c r="BK239" s="701"/>
      <c r="BL239" s="701"/>
      <c r="BM239" s="701"/>
      <c r="BN239" s="701"/>
      <c r="BO239" s="701"/>
      <c r="BP239" s="701"/>
      <c r="BQ239" s="701"/>
      <c r="BX239" s="964" t="str">
        <f t="shared" si="81"/>
        <v>►</v>
      </c>
      <c r="CC239"/>
      <c r="CD239" s="848"/>
      <c r="CL239" s="701"/>
      <c r="CT239" s="701"/>
      <c r="DB239" s="701"/>
      <c r="DC239" s="3">
        <v>1</v>
      </c>
    </row>
    <row r="240" spans="1:107" ht="21" customHeight="1">
      <c r="A240" s="941" t="s">
        <v>22</v>
      </c>
      <c r="B240" s="957" t="str">
        <f t="shared" si="80"/>
        <v>►</v>
      </c>
      <c r="C240" s="999" cm="1">
        <f t="array" ref="C240">SUMPRODUCT(LEN(D240:J240))</f>
        <v>0</v>
      </c>
      <c r="D240" s="201"/>
      <c r="E240" s="206"/>
      <c r="F240" s="206"/>
      <c r="G240" s="206"/>
      <c r="H240" s="206"/>
      <c r="I240" s="206"/>
      <c r="J240" s="207"/>
      <c r="K240" s="455"/>
      <c r="L240" s="115" t="s">
        <v>16</v>
      </c>
      <c r="M240" s="3141"/>
      <c r="N240" s="3142"/>
      <c r="O240" s="3141"/>
      <c r="P240" s="3143"/>
      <c r="Q240" s="3144"/>
      <c r="R240" s="3145"/>
      <c r="S240" s="3146"/>
      <c r="T240" s="3147"/>
      <c r="U240" s="3148"/>
      <c r="V240" s="3149"/>
      <c r="W240" s="2109"/>
      <c r="X240" s="3150"/>
      <c r="Y240" s="117"/>
      <c r="Z240" s="3151"/>
      <c r="AA240" s="3152"/>
      <c r="AB240" s="3153"/>
      <c r="AC240" s="3154"/>
      <c r="AD240" s="119"/>
      <c r="AE240" s="262" t="s">
        <v>22</v>
      </c>
      <c r="AF240" s="1035" t="str">
        <f t="shared" si="82"/>
        <v>►</v>
      </c>
      <c r="AG240" s="1036" t="str">
        <f t="shared" si="83"/>
        <v/>
      </c>
      <c r="AH240" s="1037" t="str">
        <f t="shared" si="84"/>
        <v/>
      </c>
      <c r="AI240" s="1036" t="str">
        <f t="shared" si="85"/>
        <v/>
      </c>
      <c r="AJ240" s="1037" t="str">
        <f t="shared" si="86"/>
        <v/>
      </c>
      <c r="AK240" s="1037">
        <f>IF(AND(L240="A",COUNTIF(BJ15:BL62,TRIM(U240))&gt;0),1,0)</f>
        <v>0</v>
      </c>
      <c r="AL240" s="1051" t="str" cm="1">
        <f t="array" ref="AL240">IF(AF240&lt;&gt;"A","",IFERROR((IFERROR(_xlfn.XLOOKUP(TRIM(SUBSTITUTE(U240,CHAR(160)," ")),BJ15:BJ62,BM15:BM62),IFERROR(_xlfn.XLOOKUP(TRIM(SUBSTITUTE(U240,CHAR(160)," ")),BK15:BK62,BM15:BM62),_xlfn.XLOOKUP(TRIM(SUBSTITUTE(U240,CHAR(160)," ")),BL15:BL62,BM15:BM62))))*T240*IF(ISBLANK(Q240),1,Q240)+IFERROR(_xlfn.XLOOKUP("RECHERCHEX",TRIM(L240:AD240),L240:AD240),0),0))</f>
        <v/>
      </c>
      <c r="AM240" s="1038">
        <f t="shared" si="87"/>
        <v>0</v>
      </c>
      <c r="AN240" s="1627" t="str">
        <f t="shared" si="99"/>
        <v/>
      </c>
      <c r="AO240" s="1039">
        <f t="shared" si="88"/>
        <v>0</v>
      </c>
      <c r="AP240" s="1039">
        <f t="shared" si="89"/>
        <v>0</v>
      </c>
      <c r="AQ240" s="1040">
        <f>IF(AO240&gt;0,AS9,0)</f>
        <v>0</v>
      </c>
      <c r="AR240" s="1628" t="str">
        <f>IF(TRIM(AG240)="▼ recette suivante", AG240, IF(AQ240&gt;0, IF(AT9&lt;&gt;"", AT9&amp;"-ou.or.o ❾ + or - &gt;", ""), ""))</f>
        <v/>
      </c>
      <c r="AS240" s="1064"/>
      <c r="AT240" s="1064"/>
      <c r="AU240" s="1042">
        <f t="shared" si="90"/>
        <v>0</v>
      </c>
      <c r="AV240" s="1043">
        <f>IF(AK240,IF(OR(AU240="",N(AU240)&lt;=0.000000001),"",_xlfn.XLOOKUP(AJ240,BJ15:BJ62,BN15:BN62,_xlfn.XLOOKUP(AJ240,BK15:BK62,BN15:BN62,_xlfn.XLOOKUP(AJ240,BL15:BL62,BN15:BN62,"")))),0)</f>
        <v>0</v>
      </c>
      <c r="AW240" s="1065" cm="1">
        <f t="array" ref="AW240">IF(AK240&lt;&gt;1,0,IF(OR(AU240="",N(AU240)&lt;=0.000000001),"",IF(OR(AO240="",N(AO240)&lt;=0.000000001),0,IF(ISNUMBER(AU240),IFERROR(_xlfn.LET(_xlpm.ai_test,TRIM(AJ240),_xlpm.r,IFERROR(_xlfn.XLOOKUP(_xlpm.ai_test,BJ15:BJ62,ROW(BJ15:BJ62),0,1),IFERROR(_xlfn.XLOOKUP(_xlpm.ai_test,BK15:BK62,ROW(BK15:BK62),0,1),_xlfn.XLOOKUP(_xlpm.ai_test,BL15:BL62,ROW(BL15:BL62),0,1))),_xlpm.p,_xlpm.r-MIN(ROW(BJ15:BJ62))+1,_xlpm.f,INDEX(BM15:BM62,_xlpm.p),_xlpm.u,INDEX(BN15:BN62,_xlpm.p),_xlpm.s,INDEX(BP15:BP62,_xlpm.p),_xlpm.q,N(AU240)/_xlpm.f,IF(_xlpm.q&gt;=_xlpm.s,ROUND(_xlpm.q,1)&amp;" "&amp;_xlpm.ai_test&amp;" = "&amp;ROUND(_xlpm.q*_xlpm.f,1)&amp;" "&amp;_xlpm.u,ROUND(_xlpm.q,1)&amp;" "&amp;_xlpm.ai_test)),""),""))))</f>
        <v>0</v>
      </c>
      <c r="AX240" s="1055"/>
      <c r="AY240" s="1042">
        <f t="shared" si="91"/>
        <v>0</v>
      </c>
      <c r="AZ240" s="1043" t="str">
        <f t="shared" si="92"/>
        <v/>
      </c>
      <c r="BA240" s="1044">
        <f t="shared" si="97"/>
        <v>0</v>
      </c>
      <c r="BB240" s="1045" t="str">
        <f t="shared" si="93"/>
        <v/>
      </c>
      <c r="BC240" s="1046"/>
      <c r="BD240" s="1047">
        <f t="shared" si="98"/>
        <v>0</v>
      </c>
      <c r="BE240" s="1048" t="str">
        <f t="shared" si="94"/>
        <v/>
      </c>
      <c r="BF240" s="262" t="s">
        <v>22</v>
      </c>
      <c r="BG240" s="1027">
        <f t="shared" si="95"/>
        <v>0</v>
      </c>
      <c r="BH240" s="1028">
        <f t="shared" si="96"/>
        <v>0</v>
      </c>
      <c r="BI240"/>
      <c r="BJ240" s="701"/>
      <c r="BK240" s="701"/>
      <c r="BL240" s="701"/>
      <c r="BM240" s="701"/>
      <c r="BN240" s="701"/>
      <c r="BO240" s="701"/>
      <c r="BP240" s="701"/>
      <c r="BQ240" s="701"/>
      <c r="BX240" s="964" t="str">
        <f t="shared" si="81"/>
        <v>►</v>
      </c>
      <c r="CC240"/>
      <c r="CD240" s="848"/>
      <c r="CL240" s="701"/>
      <c r="CT240" s="701"/>
      <c r="DB240" s="701"/>
      <c r="DC240" s="3">
        <v>1</v>
      </c>
    </row>
    <row r="241" spans="1:107" ht="21" customHeight="1">
      <c r="A241" s="941" t="s">
        <v>22</v>
      </c>
      <c r="B241" s="957" t="str">
        <f t="shared" si="80"/>
        <v>►</v>
      </c>
      <c r="C241" s="999" cm="1">
        <f t="array" ref="C241">SUMPRODUCT(LEN(D241:J241))</f>
        <v>0</v>
      </c>
      <c r="D241" s="201"/>
      <c r="E241" s="206"/>
      <c r="F241" s="206"/>
      <c r="G241" s="206"/>
      <c r="H241" s="206"/>
      <c r="I241" s="206"/>
      <c r="J241" s="207"/>
      <c r="K241" s="455"/>
      <c r="L241" s="115" t="s">
        <v>16</v>
      </c>
      <c r="M241" s="3141"/>
      <c r="N241" s="3142"/>
      <c r="O241" s="3141"/>
      <c r="P241" s="3143"/>
      <c r="Q241" s="3144"/>
      <c r="R241" s="3145"/>
      <c r="S241" s="3146"/>
      <c r="T241" s="3147"/>
      <c r="U241" s="3148"/>
      <c r="V241" s="3149"/>
      <c r="W241" s="2109"/>
      <c r="X241" s="3150"/>
      <c r="Y241" s="117"/>
      <c r="Z241" s="3151"/>
      <c r="AA241" s="3152"/>
      <c r="AB241" s="3153"/>
      <c r="AC241" s="3154"/>
      <c r="AD241" s="119"/>
      <c r="AE241" s="262" t="s">
        <v>22</v>
      </c>
      <c r="AF241" s="1035" t="str">
        <f t="shared" si="82"/>
        <v>►</v>
      </c>
      <c r="AG241" s="1036" t="str">
        <f t="shared" si="83"/>
        <v/>
      </c>
      <c r="AH241" s="1037" t="str">
        <f t="shared" si="84"/>
        <v/>
      </c>
      <c r="AI241" s="1036" t="str">
        <f t="shared" si="85"/>
        <v/>
      </c>
      <c r="AJ241" s="1037" t="str">
        <f t="shared" si="86"/>
        <v/>
      </c>
      <c r="AK241" s="1037">
        <f>IF(AND(L241="A",COUNTIF(BJ15:BL62,TRIM(U241))&gt;0),1,0)</f>
        <v>0</v>
      </c>
      <c r="AL241" s="1051" t="str" cm="1">
        <f t="array" ref="AL241">IF(AF241&lt;&gt;"A","",IFERROR((IFERROR(_xlfn.XLOOKUP(TRIM(SUBSTITUTE(U241,CHAR(160)," ")),BJ15:BJ62,BM15:BM62),IFERROR(_xlfn.XLOOKUP(TRIM(SUBSTITUTE(U241,CHAR(160)," ")),BK15:BK62,BM15:BM62),_xlfn.XLOOKUP(TRIM(SUBSTITUTE(U241,CHAR(160)," ")),BL15:BL62,BM15:BM62))))*T241*IF(ISBLANK(Q241),1,Q241)+IFERROR(_xlfn.XLOOKUP("RECHERCHEX",TRIM(L241:AD241),L241:AD241),0),0))</f>
        <v/>
      </c>
      <c r="AM241" s="1038">
        <f t="shared" si="87"/>
        <v>0</v>
      </c>
      <c r="AN241" s="1627" t="str">
        <f t="shared" si="99"/>
        <v/>
      </c>
      <c r="AO241" s="1039">
        <f t="shared" si="88"/>
        <v>0</v>
      </c>
      <c r="AP241" s="1039">
        <f t="shared" si="89"/>
        <v>0</v>
      </c>
      <c r="AQ241" s="1052">
        <f>IF(AO241&gt;0,AS9,0)</f>
        <v>0</v>
      </c>
      <c r="AR241" s="1626" t="str">
        <f>IF(TRIM(AG241)="▼ recette suivante", AG241, IF(AQ241&gt;0, IF(AT9&lt;&gt;"", AT9&amp;"-ou.or.o ❾ + or - &gt;", ""), ""))</f>
        <v/>
      </c>
      <c r="AS241" s="1064"/>
      <c r="AT241" s="1064"/>
      <c r="AU241" s="1053">
        <f t="shared" si="90"/>
        <v>0</v>
      </c>
      <c r="AV241" s="1054">
        <f>IF(AK241,IF(OR(AU241="",N(AU241)&lt;=0.000000001),"",_xlfn.XLOOKUP(AJ241,BJ15:BJ62,BN15:BN62,_xlfn.XLOOKUP(AJ241,BK15:BK62,BN15:BN62,_xlfn.XLOOKUP(AJ241,BL15:BL62,BN15:BN62,"")))),0)</f>
        <v>0</v>
      </c>
      <c r="AW241" s="1067" cm="1">
        <f t="array" ref="AW241">IF(AK241&lt;&gt;1,0,IF(OR(AU241="",N(AU241)&lt;=0.000000001),"",IF(OR(AO241="",N(AO241)&lt;=0.000000001),0,IF(ISNUMBER(AU241),IFERROR(_xlfn.LET(_xlpm.ai_test,TRIM(AJ241),_xlpm.r,IFERROR(_xlfn.XLOOKUP(_xlpm.ai_test,BJ15:BJ62,ROW(BJ15:BJ62),0,1),IFERROR(_xlfn.XLOOKUP(_xlpm.ai_test,BK15:BK62,ROW(BK15:BK62),0,1),_xlfn.XLOOKUP(_xlpm.ai_test,BL15:BL62,ROW(BL15:BL62),0,1))),_xlpm.p,_xlpm.r-MIN(ROW(BJ15:BJ62))+1,_xlpm.f,INDEX(BM15:BM62,_xlpm.p),_xlpm.u,INDEX(BN15:BN62,_xlpm.p),_xlpm.s,INDEX(BP15:BP62,_xlpm.p),_xlpm.q,N(AU241)/_xlpm.f,IF(_xlpm.q&gt;=_xlpm.s,ROUND(_xlpm.q,1)&amp;" "&amp;_xlpm.ai_test&amp;" = "&amp;ROUND(_xlpm.q*_xlpm.f,1)&amp;" "&amp;_xlpm.u,ROUND(_xlpm.q,1)&amp;" "&amp;_xlpm.ai_test)),""),""))))</f>
        <v>0</v>
      </c>
      <c r="AX241" s="1055"/>
      <c r="AY241" s="1053">
        <f t="shared" si="91"/>
        <v>0</v>
      </c>
      <c r="AZ241" s="1054" t="str">
        <f t="shared" si="92"/>
        <v/>
      </c>
      <c r="BA241" s="1056">
        <f t="shared" si="97"/>
        <v>0</v>
      </c>
      <c r="BB241" s="1057" t="str">
        <f t="shared" si="93"/>
        <v/>
      </c>
      <c r="BC241" s="1046"/>
      <c r="BD241" s="1058">
        <f t="shared" si="98"/>
        <v>0</v>
      </c>
      <c r="BE241" s="1048" t="str">
        <f t="shared" si="94"/>
        <v/>
      </c>
      <c r="BF241" s="262" t="s">
        <v>22</v>
      </c>
      <c r="BG241" s="1027">
        <f t="shared" si="95"/>
        <v>0</v>
      </c>
      <c r="BH241" s="1028">
        <f t="shared" si="96"/>
        <v>0</v>
      </c>
      <c r="BI241"/>
      <c r="BJ241" s="701"/>
      <c r="BK241" s="701"/>
      <c r="BL241" s="701"/>
      <c r="BM241" s="701"/>
      <c r="BN241" s="701"/>
      <c r="BO241" s="701"/>
      <c r="BP241" s="701"/>
      <c r="BQ241" s="701"/>
      <c r="BX241" s="964" t="str">
        <f t="shared" si="81"/>
        <v>►</v>
      </c>
      <c r="CC241"/>
      <c r="CD241" s="848"/>
      <c r="CL241" s="701"/>
      <c r="CT241" s="701"/>
      <c r="DB241" s="701"/>
      <c r="DC241" s="3">
        <v>1</v>
      </c>
    </row>
    <row r="242" spans="1:107" ht="21" customHeight="1">
      <c r="A242" s="941" t="s">
        <v>22</v>
      </c>
      <c r="B242" s="957" t="str">
        <f t="shared" si="80"/>
        <v>►</v>
      </c>
      <c r="C242" s="999" cm="1">
        <f t="array" ref="C242">SUMPRODUCT(LEN(D242:J242))</f>
        <v>0</v>
      </c>
      <c r="D242" s="201"/>
      <c r="E242" s="206"/>
      <c r="F242" s="206"/>
      <c r="G242" s="206"/>
      <c r="H242" s="206"/>
      <c r="I242" s="206"/>
      <c r="J242" s="207"/>
      <c r="K242" s="455"/>
      <c r="L242" s="115" t="s">
        <v>16</v>
      </c>
      <c r="M242" s="3141"/>
      <c r="N242" s="3142"/>
      <c r="O242" s="3141"/>
      <c r="P242" s="3143"/>
      <c r="Q242" s="3144"/>
      <c r="R242" s="3145"/>
      <c r="S242" s="3146"/>
      <c r="T242" s="3147"/>
      <c r="U242" s="3148"/>
      <c r="V242" s="3149"/>
      <c r="W242" s="2109"/>
      <c r="X242" s="3150"/>
      <c r="Y242" s="117"/>
      <c r="Z242" s="3151"/>
      <c r="AA242" s="3152"/>
      <c r="AB242" s="3153"/>
      <c r="AC242" s="3154"/>
      <c r="AD242" s="119"/>
      <c r="AE242" s="262" t="s">
        <v>22</v>
      </c>
      <c r="AF242" s="1035" t="str">
        <f t="shared" si="82"/>
        <v>►</v>
      </c>
      <c r="AG242" s="1036" t="str">
        <f t="shared" si="83"/>
        <v/>
      </c>
      <c r="AH242" s="1037" t="str">
        <f t="shared" si="84"/>
        <v/>
      </c>
      <c r="AI242" s="1036" t="str">
        <f t="shared" si="85"/>
        <v/>
      </c>
      <c r="AJ242" s="1037" t="str">
        <f t="shared" si="86"/>
        <v/>
      </c>
      <c r="AK242" s="1037">
        <f>IF(AND(L242="A",COUNTIF(BJ15:BL62,TRIM(U242))&gt;0),1,0)</f>
        <v>0</v>
      </c>
      <c r="AL242" s="1051" t="str" cm="1">
        <f t="array" ref="AL242">IF(AF242&lt;&gt;"A","",IFERROR((IFERROR(_xlfn.XLOOKUP(TRIM(SUBSTITUTE(U242,CHAR(160)," ")),BJ15:BJ62,BM15:BM62),IFERROR(_xlfn.XLOOKUP(TRIM(SUBSTITUTE(U242,CHAR(160)," ")),BK15:BK62,BM15:BM62),_xlfn.XLOOKUP(TRIM(SUBSTITUTE(U242,CHAR(160)," ")),BL15:BL62,BM15:BM62))))*T242*IF(ISBLANK(Q242),1,Q242)+IFERROR(_xlfn.XLOOKUP("RECHERCHEX",TRIM(L242:AD242),L242:AD242),0),0))</f>
        <v/>
      </c>
      <c r="AM242" s="1038">
        <f t="shared" si="87"/>
        <v>0</v>
      </c>
      <c r="AN242" s="1627" t="str">
        <f t="shared" si="99"/>
        <v/>
      </c>
      <c r="AO242" s="1039">
        <f t="shared" si="88"/>
        <v>0</v>
      </c>
      <c r="AP242" s="1039">
        <f t="shared" si="89"/>
        <v>0</v>
      </c>
      <c r="AQ242" s="1040">
        <f>IF(AO242&gt;0,AS9,0)</f>
        <v>0</v>
      </c>
      <c r="AR242" s="1628" t="str">
        <f>IF(TRIM(AG242)="▼ recette suivante", AG242, IF(AQ242&gt;0, IF(AT9&lt;&gt;"", AT9&amp;"-ou.or.o ❾ + or - &gt;", ""), ""))</f>
        <v/>
      </c>
      <c r="AS242" s="1064"/>
      <c r="AT242" s="1064"/>
      <c r="AU242" s="1042">
        <f t="shared" si="90"/>
        <v>0</v>
      </c>
      <c r="AV242" s="1043">
        <f>IF(AK242,IF(OR(AU242="",N(AU242)&lt;=0.000000001),"",_xlfn.XLOOKUP(AJ242,BJ15:BJ62,BN15:BN62,_xlfn.XLOOKUP(AJ242,BK15:BK62,BN15:BN62,_xlfn.XLOOKUP(AJ242,BL15:BL62,BN15:BN62,"")))),0)</f>
        <v>0</v>
      </c>
      <c r="AW242" s="1065" cm="1">
        <f t="array" ref="AW242">IF(AK242&lt;&gt;1,0,IF(OR(AU242="",N(AU242)&lt;=0.000000001),"",IF(OR(AO242="",N(AO242)&lt;=0.000000001),0,IF(ISNUMBER(AU242),IFERROR(_xlfn.LET(_xlpm.ai_test,TRIM(AJ242),_xlpm.r,IFERROR(_xlfn.XLOOKUP(_xlpm.ai_test,BJ15:BJ62,ROW(BJ15:BJ62),0,1),IFERROR(_xlfn.XLOOKUP(_xlpm.ai_test,BK15:BK62,ROW(BK15:BK62),0,1),_xlfn.XLOOKUP(_xlpm.ai_test,BL15:BL62,ROW(BL15:BL62),0,1))),_xlpm.p,_xlpm.r-MIN(ROW(BJ15:BJ62))+1,_xlpm.f,INDEX(BM15:BM62,_xlpm.p),_xlpm.u,INDEX(BN15:BN62,_xlpm.p),_xlpm.s,INDEX(BP15:BP62,_xlpm.p),_xlpm.q,N(AU242)/_xlpm.f,IF(_xlpm.q&gt;=_xlpm.s,ROUND(_xlpm.q,1)&amp;" "&amp;_xlpm.ai_test&amp;" = "&amp;ROUND(_xlpm.q*_xlpm.f,1)&amp;" "&amp;_xlpm.u,ROUND(_xlpm.q,1)&amp;" "&amp;_xlpm.ai_test)),""),""))))</f>
        <v>0</v>
      </c>
      <c r="AX242" s="1055"/>
      <c r="AY242" s="1042">
        <f t="shared" si="91"/>
        <v>0</v>
      </c>
      <c r="AZ242" s="1043" t="str">
        <f t="shared" si="92"/>
        <v/>
      </c>
      <c r="BA242" s="1044">
        <f t="shared" si="97"/>
        <v>0</v>
      </c>
      <c r="BB242" s="1045" t="str">
        <f t="shared" si="93"/>
        <v/>
      </c>
      <c r="BC242" s="1046"/>
      <c r="BD242" s="1047">
        <f t="shared" si="98"/>
        <v>0</v>
      </c>
      <c r="BE242" s="1048" t="str">
        <f t="shared" si="94"/>
        <v/>
      </c>
      <c r="BF242" s="262" t="s">
        <v>22</v>
      </c>
      <c r="BG242" s="1027">
        <f t="shared" si="95"/>
        <v>0</v>
      </c>
      <c r="BH242" s="1028">
        <f t="shared" si="96"/>
        <v>0</v>
      </c>
      <c r="BI242"/>
      <c r="BJ242" s="701"/>
      <c r="BK242" s="701"/>
      <c r="BL242" s="701"/>
      <c r="BM242" s="701"/>
      <c r="BN242" s="701"/>
      <c r="BO242" s="701"/>
      <c r="BP242" s="701"/>
      <c r="BQ242" s="701"/>
      <c r="BX242" s="964" t="str">
        <f t="shared" si="81"/>
        <v>►</v>
      </c>
      <c r="CC242"/>
      <c r="CD242" s="848"/>
      <c r="CL242" s="701"/>
      <c r="CT242" s="701"/>
      <c r="DB242" s="701"/>
      <c r="DC242" s="3">
        <v>1</v>
      </c>
    </row>
    <row r="243" spans="1:107" ht="21" customHeight="1">
      <c r="A243" s="941" t="s">
        <v>22</v>
      </c>
      <c r="B243" s="957" t="str">
        <f t="shared" si="80"/>
        <v>►</v>
      </c>
      <c r="C243" s="999" cm="1">
        <f t="array" ref="C243">SUMPRODUCT(LEN(D243:J243))</f>
        <v>0</v>
      </c>
      <c r="D243" s="201"/>
      <c r="E243" s="206"/>
      <c r="F243" s="206"/>
      <c r="G243" s="206"/>
      <c r="H243" s="206"/>
      <c r="I243" s="206"/>
      <c r="J243" s="207"/>
      <c r="K243" s="455"/>
      <c r="L243" s="115" t="s">
        <v>16</v>
      </c>
      <c r="M243" s="3141"/>
      <c r="N243" s="3142"/>
      <c r="O243" s="3141"/>
      <c r="P243" s="3143"/>
      <c r="Q243" s="3144"/>
      <c r="R243" s="3145"/>
      <c r="S243" s="3146"/>
      <c r="T243" s="3147"/>
      <c r="U243" s="3148"/>
      <c r="V243" s="3149"/>
      <c r="W243" s="2109"/>
      <c r="X243" s="3150"/>
      <c r="Y243" s="117"/>
      <c r="Z243" s="3151"/>
      <c r="AA243" s="3152"/>
      <c r="AB243" s="3153"/>
      <c r="AC243" s="3154"/>
      <c r="AD243" s="119"/>
      <c r="AE243" s="262" t="s">
        <v>22</v>
      </c>
      <c r="AF243" s="1035" t="str">
        <f t="shared" si="82"/>
        <v>►</v>
      </c>
      <c r="AG243" s="1036" t="str">
        <f t="shared" si="83"/>
        <v/>
      </c>
      <c r="AH243" s="1037" t="str">
        <f t="shared" si="84"/>
        <v/>
      </c>
      <c r="AI243" s="1036" t="str">
        <f t="shared" si="85"/>
        <v/>
      </c>
      <c r="AJ243" s="1037" t="str">
        <f t="shared" si="86"/>
        <v/>
      </c>
      <c r="AK243" s="1037">
        <f>IF(AND(L243="A",COUNTIF(BJ15:BL62,TRIM(U243))&gt;0),1,0)</f>
        <v>0</v>
      </c>
      <c r="AL243" s="1051" t="str" cm="1">
        <f t="array" ref="AL243">IF(AF243&lt;&gt;"A","",IFERROR((IFERROR(_xlfn.XLOOKUP(TRIM(SUBSTITUTE(U243,CHAR(160)," ")),BJ15:BJ62,BM15:BM62),IFERROR(_xlfn.XLOOKUP(TRIM(SUBSTITUTE(U243,CHAR(160)," ")),BK15:BK62,BM15:BM62),_xlfn.XLOOKUP(TRIM(SUBSTITUTE(U243,CHAR(160)," ")),BL15:BL62,BM15:BM62))))*T243*IF(ISBLANK(Q243),1,Q243)+IFERROR(_xlfn.XLOOKUP("RECHERCHEX",TRIM(L243:AD243),L243:AD243),0),0))</f>
        <v/>
      </c>
      <c r="AM243" s="1038">
        <f t="shared" si="87"/>
        <v>0</v>
      </c>
      <c r="AN243" s="1627" t="str">
        <f t="shared" si="99"/>
        <v/>
      </c>
      <c r="AO243" s="1039">
        <f t="shared" si="88"/>
        <v>0</v>
      </c>
      <c r="AP243" s="1039">
        <f t="shared" si="89"/>
        <v>0</v>
      </c>
      <c r="AQ243" s="1052">
        <f>IF(AO243&gt;0,AS9,0)</f>
        <v>0</v>
      </c>
      <c r="AR243" s="1626" t="str">
        <f>IF(TRIM(AG243)="▼ recette suivante", AG243, IF(AQ243&gt;0, IF(AT9&lt;&gt;"", AT9&amp;"-ou.or.o ❾ + or - &gt;", ""), ""))</f>
        <v/>
      </c>
      <c r="AS243" s="1064"/>
      <c r="AT243" s="1064"/>
      <c r="AU243" s="1053">
        <f t="shared" si="90"/>
        <v>0</v>
      </c>
      <c r="AV243" s="1054">
        <f>IF(AK243,IF(OR(AU243="",N(AU243)&lt;=0.000000001),"",_xlfn.XLOOKUP(AJ243,BJ15:BJ62,BN15:BN62,_xlfn.XLOOKUP(AJ243,BK15:BK62,BN15:BN62,_xlfn.XLOOKUP(AJ243,BL15:BL62,BN15:BN62,"")))),0)</f>
        <v>0</v>
      </c>
      <c r="AW243" s="1067" cm="1">
        <f t="array" ref="AW243">IF(AK243&lt;&gt;1,0,IF(OR(AU243="",N(AU243)&lt;=0.000000001),"",IF(OR(AO243="",N(AO243)&lt;=0.000000001),0,IF(ISNUMBER(AU243),IFERROR(_xlfn.LET(_xlpm.ai_test,TRIM(AJ243),_xlpm.r,IFERROR(_xlfn.XLOOKUP(_xlpm.ai_test,BJ15:BJ62,ROW(BJ15:BJ62),0,1),IFERROR(_xlfn.XLOOKUP(_xlpm.ai_test,BK15:BK62,ROW(BK15:BK62),0,1),_xlfn.XLOOKUP(_xlpm.ai_test,BL15:BL62,ROW(BL15:BL62),0,1))),_xlpm.p,_xlpm.r-MIN(ROW(BJ15:BJ62))+1,_xlpm.f,INDEX(BM15:BM62,_xlpm.p),_xlpm.u,INDEX(BN15:BN62,_xlpm.p),_xlpm.s,INDEX(BP15:BP62,_xlpm.p),_xlpm.q,N(AU243)/_xlpm.f,IF(_xlpm.q&gt;=_xlpm.s,ROUND(_xlpm.q,1)&amp;" "&amp;_xlpm.ai_test&amp;" = "&amp;ROUND(_xlpm.q*_xlpm.f,1)&amp;" "&amp;_xlpm.u,ROUND(_xlpm.q,1)&amp;" "&amp;_xlpm.ai_test)),""),""))))</f>
        <v>0</v>
      </c>
      <c r="AX243" s="1055"/>
      <c r="AY243" s="1053">
        <f t="shared" si="91"/>
        <v>0</v>
      </c>
      <c r="AZ243" s="1054" t="str">
        <f t="shared" si="92"/>
        <v/>
      </c>
      <c r="BA243" s="1056">
        <f t="shared" si="97"/>
        <v>0</v>
      </c>
      <c r="BB243" s="1057" t="str">
        <f t="shared" si="93"/>
        <v/>
      </c>
      <c r="BC243" s="1046"/>
      <c r="BD243" s="1058">
        <f t="shared" si="98"/>
        <v>0</v>
      </c>
      <c r="BE243" s="1048" t="str">
        <f t="shared" si="94"/>
        <v/>
      </c>
      <c r="BF243" s="262" t="s">
        <v>22</v>
      </c>
      <c r="BG243" s="1027">
        <f t="shared" si="95"/>
        <v>0</v>
      </c>
      <c r="BH243" s="1028">
        <f t="shared" si="96"/>
        <v>0</v>
      </c>
      <c r="BI243"/>
      <c r="BJ243" s="701"/>
      <c r="BK243" s="701"/>
      <c r="BL243" s="701"/>
      <c r="BM243" s="701"/>
      <c r="BN243" s="701"/>
      <c r="BO243" s="701"/>
      <c r="BP243" s="701"/>
      <c r="BQ243" s="701"/>
      <c r="BX243" s="964" t="str">
        <f t="shared" si="81"/>
        <v>►</v>
      </c>
      <c r="CC243"/>
      <c r="CD243" s="848"/>
      <c r="CL243" s="701"/>
      <c r="CT243" s="701"/>
      <c r="DB243" s="701"/>
      <c r="DC243" s="3">
        <v>1</v>
      </c>
    </row>
    <row r="244" spans="1:107" ht="21" customHeight="1">
      <c r="A244" s="941" t="s">
        <v>22</v>
      </c>
      <c r="B244" s="957" t="str">
        <f t="shared" si="80"/>
        <v>►</v>
      </c>
      <c r="C244" s="999" cm="1">
        <f t="array" ref="C244">SUMPRODUCT(LEN(D244:J244))</f>
        <v>0</v>
      </c>
      <c r="D244" s="201"/>
      <c r="E244" s="206"/>
      <c r="F244" s="206"/>
      <c r="G244" s="206"/>
      <c r="H244" s="206"/>
      <c r="I244" s="206"/>
      <c r="J244" s="207"/>
      <c r="K244" s="455"/>
      <c r="L244" s="115" t="s">
        <v>16</v>
      </c>
      <c r="M244" s="3141"/>
      <c r="N244" s="3142"/>
      <c r="O244" s="3141"/>
      <c r="P244" s="3143"/>
      <c r="Q244" s="3144"/>
      <c r="R244" s="3145"/>
      <c r="S244" s="3146"/>
      <c r="T244" s="3147"/>
      <c r="U244" s="3148"/>
      <c r="V244" s="3149"/>
      <c r="W244" s="2109"/>
      <c r="X244" s="3150"/>
      <c r="Y244" s="117"/>
      <c r="Z244" s="3151"/>
      <c r="AA244" s="3152"/>
      <c r="AB244" s="3153"/>
      <c r="AC244" s="3154"/>
      <c r="AD244" s="119"/>
      <c r="AE244" s="262" t="s">
        <v>22</v>
      </c>
      <c r="AF244" s="1035" t="str">
        <f t="shared" si="82"/>
        <v>►</v>
      </c>
      <c r="AG244" s="1036" t="str">
        <f t="shared" si="83"/>
        <v/>
      </c>
      <c r="AH244" s="1037" t="str">
        <f t="shared" si="84"/>
        <v/>
      </c>
      <c r="AI244" s="1036" t="str">
        <f t="shared" si="85"/>
        <v/>
      </c>
      <c r="AJ244" s="1037" t="str">
        <f t="shared" si="86"/>
        <v/>
      </c>
      <c r="AK244" s="1037">
        <f>IF(AND(L244="A",COUNTIF(BJ15:BL62,TRIM(U244))&gt;0),1,0)</f>
        <v>0</v>
      </c>
      <c r="AL244" s="1051" t="str" cm="1">
        <f t="array" ref="AL244">IF(AF244&lt;&gt;"A","",IFERROR((IFERROR(_xlfn.XLOOKUP(TRIM(SUBSTITUTE(U244,CHAR(160)," ")),BJ15:BJ62,BM15:BM62),IFERROR(_xlfn.XLOOKUP(TRIM(SUBSTITUTE(U244,CHAR(160)," ")),BK15:BK62,BM15:BM62),_xlfn.XLOOKUP(TRIM(SUBSTITUTE(U244,CHAR(160)," ")),BL15:BL62,BM15:BM62))))*T244*IF(ISBLANK(Q244),1,Q244)+IFERROR(_xlfn.XLOOKUP("RECHERCHEX",TRIM(L244:AD244),L244:AD244),0),0))</f>
        <v/>
      </c>
      <c r="AM244" s="1038">
        <f t="shared" si="87"/>
        <v>0</v>
      </c>
      <c r="AN244" s="1627" t="str">
        <f t="shared" si="99"/>
        <v/>
      </c>
      <c r="AO244" s="1039">
        <f t="shared" si="88"/>
        <v>0</v>
      </c>
      <c r="AP244" s="1039">
        <f t="shared" si="89"/>
        <v>0</v>
      </c>
      <c r="AQ244" s="1040">
        <f>IF(AO244&gt;0,AS9,0)</f>
        <v>0</v>
      </c>
      <c r="AR244" s="1628" t="str">
        <f>IF(TRIM(AG244)="▼ recette suivante", AG244, IF(AQ244&gt;0, IF(AT9&lt;&gt;"", AT9&amp;"-ou.or.o ❾ + or - &gt;", ""), ""))</f>
        <v/>
      </c>
      <c r="AS244" s="1064"/>
      <c r="AT244" s="1064"/>
      <c r="AU244" s="1042">
        <f t="shared" si="90"/>
        <v>0</v>
      </c>
      <c r="AV244" s="1043">
        <f>IF(AK244,IF(OR(AU244="",N(AU244)&lt;=0.000000001),"",_xlfn.XLOOKUP(AJ244,BJ15:BJ62,BN15:BN62,_xlfn.XLOOKUP(AJ244,BK15:BK62,BN15:BN62,_xlfn.XLOOKUP(AJ244,BL15:BL62,BN15:BN62,"")))),0)</f>
        <v>0</v>
      </c>
      <c r="AW244" s="1065" cm="1">
        <f t="array" ref="AW244">IF(AK244&lt;&gt;1,0,IF(OR(AU244="",N(AU244)&lt;=0.000000001),"",IF(OR(AO244="",N(AO244)&lt;=0.000000001),0,IF(ISNUMBER(AU244),IFERROR(_xlfn.LET(_xlpm.ai_test,TRIM(AJ244),_xlpm.r,IFERROR(_xlfn.XLOOKUP(_xlpm.ai_test,BJ15:BJ62,ROW(BJ15:BJ62),0,1),IFERROR(_xlfn.XLOOKUP(_xlpm.ai_test,BK15:BK62,ROW(BK15:BK62),0,1),_xlfn.XLOOKUP(_xlpm.ai_test,BL15:BL62,ROW(BL15:BL62),0,1))),_xlpm.p,_xlpm.r-MIN(ROW(BJ15:BJ62))+1,_xlpm.f,INDEX(BM15:BM62,_xlpm.p),_xlpm.u,INDEX(BN15:BN62,_xlpm.p),_xlpm.s,INDEX(BP15:BP62,_xlpm.p),_xlpm.q,N(AU244)/_xlpm.f,IF(_xlpm.q&gt;=_xlpm.s,ROUND(_xlpm.q,1)&amp;" "&amp;_xlpm.ai_test&amp;" = "&amp;ROUND(_xlpm.q*_xlpm.f,1)&amp;" "&amp;_xlpm.u,ROUND(_xlpm.q,1)&amp;" "&amp;_xlpm.ai_test)),""),""))))</f>
        <v>0</v>
      </c>
      <c r="AX244" s="1055"/>
      <c r="AY244" s="1042">
        <f t="shared" si="91"/>
        <v>0</v>
      </c>
      <c r="AZ244" s="1043" t="str">
        <f t="shared" si="92"/>
        <v/>
      </c>
      <c r="BA244" s="1044">
        <f t="shared" si="97"/>
        <v>0</v>
      </c>
      <c r="BB244" s="1045" t="str">
        <f t="shared" si="93"/>
        <v/>
      </c>
      <c r="BC244" s="1046"/>
      <c r="BD244" s="1047">
        <f t="shared" si="98"/>
        <v>0</v>
      </c>
      <c r="BE244" s="1048" t="str">
        <f t="shared" si="94"/>
        <v/>
      </c>
      <c r="BF244" s="262" t="s">
        <v>22</v>
      </c>
      <c r="BG244" s="1027">
        <f t="shared" si="95"/>
        <v>0</v>
      </c>
      <c r="BH244" s="1028">
        <f t="shared" si="96"/>
        <v>0</v>
      </c>
      <c r="BI244"/>
      <c r="BJ244" s="701"/>
      <c r="BK244" s="701"/>
      <c r="BL244" s="701"/>
      <c r="BM244" s="701"/>
      <c r="BN244" s="701"/>
      <c r="BO244" s="701"/>
      <c r="BP244" s="701"/>
      <c r="BQ244" s="701"/>
      <c r="BX244" s="964" t="str">
        <f t="shared" si="81"/>
        <v>►</v>
      </c>
      <c r="CC244"/>
      <c r="CD244" s="848"/>
      <c r="CL244" s="701"/>
      <c r="CT244" s="701"/>
      <c r="DB244" s="701"/>
      <c r="DC244" s="3">
        <v>1</v>
      </c>
    </row>
    <row r="245" spans="1:107" ht="21" customHeight="1">
      <c r="A245" s="941" t="s">
        <v>22</v>
      </c>
      <c r="B245" s="957" t="str">
        <f t="shared" si="80"/>
        <v>►</v>
      </c>
      <c r="C245" s="999" cm="1">
        <f t="array" ref="C245">SUMPRODUCT(LEN(D245:J245))</f>
        <v>0</v>
      </c>
      <c r="D245" s="201"/>
      <c r="E245" s="206"/>
      <c r="F245" s="206"/>
      <c r="G245" s="206"/>
      <c r="H245" s="206"/>
      <c r="I245" s="206"/>
      <c r="J245" s="207"/>
      <c r="K245" s="455"/>
      <c r="L245" s="115" t="s">
        <v>16</v>
      </c>
      <c r="M245" s="3141"/>
      <c r="N245" s="3142"/>
      <c r="O245" s="3141"/>
      <c r="P245" s="3143"/>
      <c r="Q245" s="3144"/>
      <c r="R245" s="3145"/>
      <c r="S245" s="3146"/>
      <c r="T245" s="3147"/>
      <c r="U245" s="3148"/>
      <c r="V245" s="3149"/>
      <c r="W245" s="2109"/>
      <c r="X245" s="3150"/>
      <c r="Y245" s="117"/>
      <c r="Z245" s="3151"/>
      <c r="AA245" s="3152"/>
      <c r="AB245" s="3153"/>
      <c r="AC245" s="3154"/>
      <c r="AD245" s="119"/>
      <c r="AE245" s="262" t="s">
        <v>22</v>
      </c>
      <c r="AF245" s="1035" t="str">
        <f t="shared" si="82"/>
        <v>►</v>
      </c>
      <c r="AG245" s="1036" t="str">
        <f t="shared" si="83"/>
        <v/>
      </c>
      <c r="AH245" s="1037" t="str">
        <f t="shared" si="84"/>
        <v/>
      </c>
      <c r="AI245" s="1036" t="str">
        <f t="shared" si="85"/>
        <v/>
      </c>
      <c r="AJ245" s="1037" t="str">
        <f t="shared" si="86"/>
        <v/>
      </c>
      <c r="AK245" s="1037">
        <f>IF(AND(L245="A",COUNTIF(BJ15:BL62,TRIM(U245))&gt;0),1,0)</f>
        <v>0</v>
      </c>
      <c r="AL245" s="1051" t="str" cm="1">
        <f t="array" ref="AL245">IF(AF245&lt;&gt;"A","",IFERROR((IFERROR(_xlfn.XLOOKUP(TRIM(SUBSTITUTE(U245,CHAR(160)," ")),BJ15:BJ62,BM15:BM62),IFERROR(_xlfn.XLOOKUP(TRIM(SUBSTITUTE(U245,CHAR(160)," ")),BK15:BK62,BM15:BM62),_xlfn.XLOOKUP(TRIM(SUBSTITUTE(U245,CHAR(160)," ")),BL15:BL62,BM15:BM62))))*T245*IF(ISBLANK(Q245),1,Q245)+IFERROR(_xlfn.XLOOKUP("RECHERCHEX",TRIM(L245:AD245),L245:AD245),0),0))</f>
        <v/>
      </c>
      <c r="AM245" s="1038">
        <f t="shared" si="87"/>
        <v>0</v>
      </c>
      <c r="AN245" s="1627" t="str">
        <f t="shared" si="99"/>
        <v/>
      </c>
      <c r="AO245" s="1039">
        <f t="shared" si="88"/>
        <v>0</v>
      </c>
      <c r="AP245" s="1039">
        <f t="shared" si="89"/>
        <v>0</v>
      </c>
      <c r="AQ245" s="1052">
        <f>IF(AO245&gt;0,AS9,0)</f>
        <v>0</v>
      </c>
      <c r="AR245" s="1626" t="str">
        <f>IF(TRIM(AG245)="▼ recette suivante", AG245, IF(AQ245&gt;0, IF(AT9&lt;&gt;"", AT9&amp;"-ou.or.o ❾ + or - &gt;", ""), ""))</f>
        <v/>
      </c>
      <c r="AS245" s="1064"/>
      <c r="AT245" s="1064"/>
      <c r="AU245" s="1053">
        <f t="shared" si="90"/>
        <v>0</v>
      </c>
      <c r="AV245" s="1054">
        <f>IF(AK245,IF(OR(AU245="",N(AU245)&lt;=0.000000001),"",_xlfn.XLOOKUP(AJ245,BJ15:BJ62,BN15:BN62,_xlfn.XLOOKUP(AJ245,BK15:BK62,BN15:BN62,_xlfn.XLOOKUP(AJ245,BL15:BL62,BN15:BN62,"")))),0)</f>
        <v>0</v>
      </c>
      <c r="AW245" s="1067" cm="1">
        <f t="array" ref="AW245">IF(AK245&lt;&gt;1,0,IF(OR(AU245="",N(AU245)&lt;=0.000000001),"",IF(OR(AO245="",N(AO245)&lt;=0.000000001),0,IF(ISNUMBER(AU245),IFERROR(_xlfn.LET(_xlpm.ai_test,TRIM(AJ245),_xlpm.r,IFERROR(_xlfn.XLOOKUP(_xlpm.ai_test,BJ15:BJ62,ROW(BJ15:BJ62),0,1),IFERROR(_xlfn.XLOOKUP(_xlpm.ai_test,BK15:BK62,ROW(BK15:BK62),0,1),_xlfn.XLOOKUP(_xlpm.ai_test,BL15:BL62,ROW(BL15:BL62),0,1))),_xlpm.p,_xlpm.r-MIN(ROW(BJ15:BJ62))+1,_xlpm.f,INDEX(BM15:BM62,_xlpm.p),_xlpm.u,INDEX(BN15:BN62,_xlpm.p),_xlpm.s,INDEX(BP15:BP62,_xlpm.p),_xlpm.q,N(AU245)/_xlpm.f,IF(_xlpm.q&gt;=_xlpm.s,ROUND(_xlpm.q,1)&amp;" "&amp;_xlpm.ai_test&amp;" = "&amp;ROUND(_xlpm.q*_xlpm.f,1)&amp;" "&amp;_xlpm.u,ROUND(_xlpm.q,1)&amp;" "&amp;_xlpm.ai_test)),""),""))))</f>
        <v>0</v>
      </c>
      <c r="AX245" s="1055"/>
      <c r="AY245" s="1053">
        <f t="shared" si="91"/>
        <v>0</v>
      </c>
      <c r="AZ245" s="1054" t="str">
        <f t="shared" si="92"/>
        <v/>
      </c>
      <c r="BA245" s="1056">
        <f t="shared" si="97"/>
        <v>0</v>
      </c>
      <c r="BB245" s="1057" t="str">
        <f t="shared" si="93"/>
        <v/>
      </c>
      <c r="BC245" s="1046"/>
      <c r="BD245" s="1058">
        <f t="shared" si="98"/>
        <v>0</v>
      </c>
      <c r="BE245" s="1048" t="str">
        <f t="shared" si="94"/>
        <v/>
      </c>
      <c r="BF245" s="262" t="s">
        <v>22</v>
      </c>
      <c r="BG245" s="1027">
        <f t="shared" si="95"/>
        <v>0</v>
      </c>
      <c r="BH245" s="1028">
        <f t="shared" si="96"/>
        <v>0</v>
      </c>
      <c r="BI245"/>
      <c r="BJ245" s="701"/>
      <c r="BK245" s="701"/>
      <c r="BL245" s="701"/>
      <c r="BM245" s="701"/>
      <c r="BN245" s="701"/>
      <c r="BO245" s="701"/>
      <c r="BP245" s="701"/>
      <c r="BQ245" s="701"/>
      <c r="BX245" s="964" t="str">
        <f t="shared" si="81"/>
        <v>►</v>
      </c>
      <c r="CC245"/>
      <c r="CD245" s="848"/>
      <c r="CL245" s="701"/>
      <c r="CT245" s="701"/>
      <c r="DB245" s="701"/>
      <c r="DC245" s="3">
        <v>1</v>
      </c>
    </row>
    <row r="246" spans="1:107" ht="21" customHeight="1">
      <c r="A246" s="941" t="s">
        <v>22</v>
      </c>
      <c r="B246" s="957" t="str">
        <f t="shared" si="80"/>
        <v>►</v>
      </c>
      <c r="C246" s="999" cm="1">
        <f t="array" ref="C246">SUMPRODUCT(LEN(D246:J246))</f>
        <v>0</v>
      </c>
      <c r="D246" s="201"/>
      <c r="E246" s="206"/>
      <c r="F246" s="206"/>
      <c r="G246" s="206"/>
      <c r="H246" s="206"/>
      <c r="I246" s="206"/>
      <c r="J246" s="207"/>
      <c r="K246" s="455"/>
      <c r="L246" s="115" t="s">
        <v>16</v>
      </c>
      <c r="M246" s="3141"/>
      <c r="N246" s="3142"/>
      <c r="O246" s="3141"/>
      <c r="P246" s="3143"/>
      <c r="Q246" s="3144"/>
      <c r="R246" s="3145"/>
      <c r="S246" s="3146"/>
      <c r="T246" s="3147"/>
      <c r="U246" s="3148"/>
      <c r="V246" s="3149"/>
      <c r="W246" s="2109"/>
      <c r="X246" s="3150"/>
      <c r="Y246" s="117"/>
      <c r="Z246" s="3151"/>
      <c r="AA246" s="3152"/>
      <c r="AB246" s="3153"/>
      <c r="AC246" s="3154"/>
      <c r="AD246" s="119"/>
      <c r="AE246" s="262" t="s">
        <v>22</v>
      </c>
      <c r="AF246" s="1035" t="str">
        <f t="shared" si="82"/>
        <v>►</v>
      </c>
      <c r="AG246" s="1036" t="str">
        <f t="shared" si="83"/>
        <v/>
      </c>
      <c r="AH246" s="1037" t="str">
        <f t="shared" si="84"/>
        <v/>
      </c>
      <c r="AI246" s="1036" t="str">
        <f t="shared" si="85"/>
        <v/>
      </c>
      <c r="AJ246" s="1037" t="str">
        <f t="shared" si="86"/>
        <v/>
      </c>
      <c r="AK246" s="1037">
        <f>IF(AND(L246="A",COUNTIF(BJ15:BL62,TRIM(U246))&gt;0),1,0)</f>
        <v>0</v>
      </c>
      <c r="AL246" s="1051" t="str" cm="1">
        <f t="array" ref="AL246">IF(AF246&lt;&gt;"A","",IFERROR((IFERROR(_xlfn.XLOOKUP(TRIM(SUBSTITUTE(U246,CHAR(160)," ")),BJ15:BJ62,BM15:BM62),IFERROR(_xlfn.XLOOKUP(TRIM(SUBSTITUTE(U246,CHAR(160)," ")),BK15:BK62,BM15:BM62),_xlfn.XLOOKUP(TRIM(SUBSTITUTE(U246,CHAR(160)," ")),BL15:BL62,BM15:BM62))))*T246*IF(ISBLANK(Q246),1,Q246)+IFERROR(_xlfn.XLOOKUP("RECHERCHEX",TRIM(L246:AD246),L246:AD246),0),0))</f>
        <v/>
      </c>
      <c r="AM246" s="1038">
        <f t="shared" si="87"/>
        <v>0</v>
      </c>
      <c r="AN246" s="1627" t="str">
        <f t="shared" si="99"/>
        <v/>
      </c>
      <c r="AO246" s="1039">
        <f t="shared" si="88"/>
        <v>0</v>
      </c>
      <c r="AP246" s="1039">
        <f t="shared" si="89"/>
        <v>0</v>
      </c>
      <c r="AQ246" s="1040">
        <f>IF(AO246&gt;0,AS9,0)</f>
        <v>0</v>
      </c>
      <c r="AR246" s="1628" t="str">
        <f>IF(TRIM(AG246)="▼ recette suivante", AG246, IF(AQ246&gt;0, IF(AT9&lt;&gt;"", AT9&amp;"-ou.or.o ❾ + or - &gt;", ""), ""))</f>
        <v/>
      </c>
      <c r="AS246" s="1064"/>
      <c r="AT246" s="1064"/>
      <c r="AU246" s="1042">
        <f t="shared" si="90"/>
        <v>0</v>
      </c>
      <c r="AV246" s="1043">
        <f>IF(AK246,IF(OR(AU246="",N(AU246)&lt;=0.000000001),"",_xlfn.XLOOKUP(AJ246,BJ15:BJ62,BN15:BN62,_xlfn.XLOOKUP(AJ246,BK15:BK62,BN15:BN62,_xlfn.XLOOKUP(AJ246,BL15:BL62,BN15:BN62,"")))),0)</f>
        <v>0</v>
      </c>
      <c r="AW246" s="1065" cm="1">
        <f t="array" ref="AW246">IF(AK246&lt;&gt;1,0,IF(OR(AU246="",N(AU246)&lt;=0.000000001),"",IF(OR(AO246="",N(AO246)&lt;=0.000000001),0,IF(ISNUMBER(AU246),IFERROR(_xlfn.LET(_xlpm.ai_test,TRIM(AJ246),_xlpm.r,IFERROR(_xlfn.XLOOKUP(_xlpm.ai_test,BJ15:BJ62,ROW(BJ15:BJ62),0,1),IFERROR(_xlfn.XLOOKUP(_xlpm.ai_test,BK15:BK62,ROW(BK15:BK62),0,1),_xlfn.XLOOKUP(_xlpm.ai_test,BL15:BL62,ROW(BL15:BL62),0,1))),_xlpm.p,_xlpm.r-MIN(ROW(BJ15:BJ62))+1,_xlpm.f,INDEX(BM15:BM62,_xlpm.p),_xlpm.u,INDEX(BN15:BN62,_xlpm.p),_xlpm.s,INDEX(BP15:BP62,_xlpm.p),_xlpm.q,N(AU246)/_xlpm.f,IF(_xlpm.q&gt;=_xlpm.s,ROUND(_xlpm.q,1)&amp;" "&amp;_xlpm.ai_test&amp;" = "&amp;ROUND(_xlpm.q*_xlpm.f,1)&amp;" "&amp;_xlpm.u,ROUND(_xlpm.q,1)&amp;" "&amp;_xlpm.ai_test)),""),""))))</f>
        <v>0</v>
      </c>
      <c r="AX246" s="1055"/>
      <c r="AY246" s="1042">
        <f t="shared" si="91"/>
        <v>0</v>
      </c>
      <c r="AZ246" s="1043" t="str">
        <f t="shared" si="92"/>
        <v/>
      </c>
      <c r="BA246" s="1044">
        <f t="shared" si="97"/>
        <v>0</v>
      </c>
      <c r="BB246" s="1045" t="str">
        <f t="shared" si="93"/>
        <v/>
      </c>
      <c r="BC246" s="1046"/>
      <c r="BD246" s="1047">
        <f t="shared" si="98"/>
        <v>0</v>
      </c>
      <c r="BE246" s="1048" t="str">
        <f t="shared" si="94"/>
        <v/>
      </c>
      <c r="BF246" s="262" t="s">
        <v>22</v>
      </c>
      <c r="BG246" s="1027">
        <f t="shared" si="95"/>
        <v>0</v>
      </c>
      <c r="BH246" s="1028">
        <f t="shared" si="96"/>
        <v>0</v>
      </c>
      <c r="BI246"/>
      <c r="BJ246" s="701"/>
      <c r="BK246" s="701"/>
      <c r="BL246" s="701"/>
      <c r="BM246" s="701"/>
      <c r="BN246" s="701"/>
      <c r="BO246" s="701"/>
      <c r="BP246" s="701"/>
      <c r="BQ246" s="701"/>
      <c r="BX246" s="964" t="str">
        <f t="shared" si="81"/>
        <v>►</v>
      </c>
      <c r="CC246"/>
      <c r="CD246" s="848"/>
      <c r="CL246" s="701"/>
      <c r="CT246" s="701"/>
      <c r="DB246" s="701"/>
      <c r="DC246" s="3">
        <v>1</v>
      </c>
    </row>
    <row r="247" spans="1:107" ht="21" customHeight="1">
      <c r="A247" s="941" t="s">
        <v>22</v>
      </c>
      <c r="B247" s="957" t="str">
        <f t="shared" si="80"/>
        <v>►</v>
      </c>
      <c r="C247" s="999" cm="1">
        <f t="array" ref="C247">SUMPRODUCT(LEN(D247:J247))</f>
        <v>0</v>
      </c>
      <c r="D247" s="201"/>
      <c r="E247" s="206"/>
      <c r="F247" s="206"/>
      <c r="G247" s="206"/>
      <c r="H247" s="206"/>
      <c r="I247" s="206"/>
      <c r="J247" s="207"/>
      <c r="K247" s="455"/>
      <c r="L247" s="115" t="s">
        <v>16</v>
      </c>
      <c r="M247" s="3141"/>
      <c r="N247" s="3142"/>
      <c r="O247" s="3141"/>
      <c r="P247" s="3143"/>
      <c r="Q247" s="3144"/>
      <c r="R247" s="3145"/>
      <c r="S247" s="3146"/>
      <c r="T247" s="3147"/>
      <c r="U247" s="3148"/>
      <c r="V247" s="3149"/>
      <c r="W247" s="2109"/>
      <c r="X247" s="3150"/>
      <c r="Y247" s="117"/>
      <c r="Z247" s="3151"/>
      <c r="AA247" s="3152"/>
      <c r="AB247" s="3153"/>
      <c r="AC247" s="3154"/>
      <c r="AD247" s="119"/>
      <c r="AE247" s="262" t="s">
        <v>22</v>
      </c>
      <c r="AF247" s="1035" t="str">
        <f t="shared" si="82"/>
        <v>►</v>
      </c>
      <c r="AG247" s="1036" t="str">
        <f t="shared" si="83"/>
        <v/>
      </c>
      <c r="AH247" s="1037" t="str">
        <f t="shared" si="84"/>
        <v/>
      </c>
      <c r="AI247" s="1036" t="str">
        <f t="shared" si="85"/>
        <v/>
      </c>
      <c r="AJ247" s="1037" t="str">
        <f t="shared" si="86"/>
        <v/>
      </c>
      <c r="AK247" s="1037">
        <f>IF(AND(L247="A",COUNTIF(BJ15:BL62,TRIM(U247))&gt;0),1,0)</f>
        <v>0</v>
      </c>
      <c r="AL247" s="1051" t="str" cm="1">
        <f t="array" ref="AL247">IF(AF247&lt;&gt;"A","",IFERROR((IFERROR(_xlfn.XLOOKUP(TRIM(SUBSTITUTE(U247,CHAR(160)," ")),BJ15:BJ62,BM15:BM62),IFERROR(_xlfn.XLOOKUP(TRIM(SUBSTITUTE(U247,CHAR(160)," ")),BK15:BK62,BM15:BM62),_xlfn.XLOOKUP(TRIM(SUBSTITUTE(U247,CHAR(160)," ")),BL15:BL62,BM15:BM62))))*T247*IF(ISBLANK(Q247),1,Q247)+IFERROR(_xlfn.XLOOKUP("RECHERCHEX",TRIM(L247:AD247),L247:AD247),0),0))</f>
        <v/>
      </c>
      <c r="AM247" s="1038">
        <f t="shared" si="87"/>
        <v>0</v>
      </c>
      <c r="AN247" s="1627" t="str">
        <f t="shared" si="99"/>
        <v/>
      </c>
      <c r="AO247" s="1039">
        <f t="shared" si="88"/>
        <v>0</v>
      </c>
      <c r="AP247" s="1039">
        <f t="shared" si="89"/>
        <v>0</v>
      </c>
      <c r="AQ247" s="1052">
        <f>IF(AO247&gt;0,AS9,0)</f>
        <v>0</v>
      </c>
      <c r="AR247" s="1626" t="str">
        <f>IF(TRIM(AG247)="▼ recette suivante", AG247, IF(AQ247&gt;0, IF(AT9&lt;&gt;"", AT9&amp;"-ou.or.o ❾ + or - &gt;", ""), ""))</f>
        <v/>
      </c>
      <c r="AS247" s="1064"/>
      <c r="AT247" s="1064"/>
      <c r="AU247" s="1053">
        <f t="shared" si="90"/>
        <v>0</v>
      </c>
      <c r="AV247" s="1054">
        <f>IF(AK247,IF(OR(AU247="",N(AU247)&lt;=0.000000001),"",_xlfn.XLOOKUP(AJ247,BJ15:BJ62,BN15:BN62,_xlfn.XLOOKUP(AJ247,BK15:BK62,BN15:BN62,_xlfn.XLOOKUP(AJ247,BL15:BL62,BN15:BN62,"")))),0)</f>
        <v>0</v>
      </c>
      <c r="AW247" s="1067" cm="1">
        <f t="array" ref="AW247">IF(AK247&lt;&gt;1,0,IF(OR(AU247="",N(AU247)&lt;=0.000000001),"",IF(OR(AO247="",N(AO247)&lt;=0.000000001),0,IF(ISNUMBER(AU247),IFERROR(_xlfn.LET(_xlpm.ai_test,TRIM(AJ247),_xlpm.r,IFERROR(_xlfn.XLOOKUP(_xlpm.ai_test,BJ15:BJ62,ROW(BJ15:BJ62),0,1),IFERROR(_xlfn.XLOOKUP(_xlpm.ai_test,BK15:BK62,ROW(BK15:BK62),0,1),_xlfn.XLOOKUP(_xlpm.ai_test,BL15:BL62,ROW(BL15:BL62),0,1))),_xlpm.p,_xlpm.r-MIN(ROW(BJ15:BJ62))+1,_xlpm.f,INDEX(BM15:BM62,_xlpm.p),_xlpm.u,INDEX(BN15:BN62,_xlpm.p),_xlpm.s,INDEX(BP15:BP62,_xlpm.p),_xlpm.q,N(AU247)/_xlpm.f,IF(_xlpm.q&gt;=_xlpm.s,ROUND(_xlpm.q,1)&amp;" "&amp;_xlpm.ai_test&amp;" = "&amp;ROUND(_xlpm.q*_xlpm.f,1)&amp;" "&amp;_xlpm.u,ROUND(_xlpm.q,1)&amp;" "&amp;_xlpm.ai_test)),""),""))))</f>
        <v>0</v>
      </c>
      <c r="AX247" s="1055"/>
      <c r="AY247" s="1053">
        <f t="shared" si="91"/>
        <v>0</v>
      </c>
      <c r="AZ247" s="1054" t="str">
        <f t="shared" si="92"/>
        <v/>
      </c>
      <c r="BA247" s="1056">
        <f t="shared" si="97"/>
        <v>0</v>
      </c>
      <c r="BB247" s="1057" t="str">
        <f t="shared" si="93"/>
        <v/>
      </c>
      <c r="BC247" s="1046"/>
      <c r="BD247" s="1058">
        <f t="shared" si="98"/>
        <v>0</v>
      </c>
      <c r="BE247" s="1048" t="str">
        <f t="shared" si="94"/>
        <v/>
      </c>
      <c r="BF247" s="262" t="s">
        <v>22</v>
      </c>
      <c r="BG247" s="1027">
        <f t="shared" si="95"/>
        <v>0</v>
      </c>
      <c r="BH247" s="1028">
        <f t="shared" si="96"/>
        <v>0</v>
      </c>
      <c r="BI247"/>
      <c r="BJ247" s="701"/>
      <c r="BK247" s="701"/>
      <c r="BL247" s="701"/>
      <c r="BM247" s="701"/>
      <c r="BN247" s="701"/>
      <c r="BO247" s="701"/>
      <c r="BP247" s="701"/>
      <c r="BQ247" s="701"/>
      <c r="BX247" s="964" t="str">
        <f t="shared" si="81"/>
        <v>►</v>
      </c>
      <c r="CC247"/>
      <c r="CD247" s="848"/>
      <c r="CL247" s="701"/>
      <c r="CT247" s="701"/>
      <c r="DB247" s="701"/>
      <c r="DC247" s="3">
        <v>1</v>
      </c>
    </row>
    <row r="248" spans="1:107" ht="21" customHeight="1">
      <c r="A248" s="941" t="s">
        <v>22</v>
      </c>
      <c r="B248" s="957" t="str">
        <f t="shared" si="80"/>
        <v>►</v>
      </c>
      <c r="C248" s="999" cm="1">
        <f t="array" ref="C248">SUMPRODUCT(LEN(D248:J248))</f>
        <v>0</v>
      </c>
      <c r="D248" s="201"/>
      <c r="E248" s="206"/>
      <c r="F248" s="206"/>
      <c r="G248" s="206"/>
      <c r="H248" s="206"/>
      <c r="I248" s="206"/>
      <c r="J248" s="207"/>
      <c r="K248" s="455"/>
      <c r="L248" s="115" t="s">
        <v>16</v>
      </c>
      <c r="M248" s="3141"/>
      <c r="N248" s="3142"/>
      <c r="O248" s="3141"/>
      <c r="P248" s="3143"/>
      <c r="Q248" s="3144"/>
      <c r="R248" s="3145"/>
      <c r="S248" s="3146"/>
      <c r="T248" s="3147"/>
      <c r="U248" s="3148"/>
      <c r="V248" s="3149"/>
      <c r="W248" s="2109"/>
      <c r="X248" s="3150"/>
      <c r="Y248" s="117"/>
      <c r="Z248" s="3151"/>
      <c r="AA248" s="3152"/>
      <c r="AB248" s="3153"/>
      <c r="AC248" s="3154"/>
      <c r="AD248" s="119"/>
      <c r="AE248" s="262" t="s">
        <v>22</v>
      </c>
      <c r="AF248" s="1035" t="str">
        <f t="shared" si="82"/>
        <v>►</v>
      </c>
      <c r="AG248" s="1036" t="str">
        <f t="shared" si="83"/>
        <v/>
      </c>
      <c r="AH248" s="1037" t="str">
        <f t="shared" si="84"/>
        <v/>
      </c>
      <c r="AI248" s="1036" t="str">
        <f t="shared" si="85"/>
        <v/>
      </c>
      <c r="AJ248" s="1037" t="str">
        <f t="shared" si="86"/>
        <v/>
      </c>
      <c r="AK248" s="1037">
        <f>IF(AND(L248="A",COUNTIF(BJ15:BL62,TRIM(U248))&gt;0),1,0)</f>
        <v>0</v>
      </c>
      <c r="AL248" s="1051" t="str" cm="1">
        <f t="array" ref="AL248">IF(AF248&lt;&gt;"A","",IFERROR((IFERROR(_xlfn.XLOOKUP(TRIM(SUBSTITUTE(U248,CHAR(160)," ")),BJ15:BJ62,BM15:BM62),IFERROR(_xlfn.XLOOKUP(TRIM(SUBSTITUTE(U248,CHAR(160)," ")),BK15:BK62,BM15:BM62),_xlfn.XLOOKUP(TRIM(SUBSTITUTE(U248,CHAR(160)," ")),BL15:BL62,BM15:BM62))))*T248*IF(ISBLANK(Q248),1,Q248)+IFERROR(_xlfn.XLOOKUP("RECHERCHEX",TRIM(L248:AD248),L248:AD248),0),0))</f>
        <v/>
      </c>
      <c r="AM248" s="1038">
        <f t="shared" si="87"/>
        <v>0</v>
      </c>
      <c r="AN248" s="1627" t="str">
        <f t="shared" si="99"/>
        <v/>
      </c>
      <c r="AO248" s="1039">
        <f t="shared" si="88"/>
        <v>0</v>
      </c>
      <c r="AP248" s="1039">
        <f t="shared" si="89"/>
        <v>0</v>
      </c>
      <c r="AQ248" s="1040">
        <f>IF(AO248&gt;0,AS9,0)</f>
        <v>0</v>
      </c>
      <c r="AR248" s="1628" t="str">
        <f>IF(TRIM(AG248)="▼ recette suivante", AG248, IF(AQ248&gt;0, IF(AT9&lt;&gt;"", AT9&amp;"-ou.or.o ❾ + or - &gt;", ""), ""))</f>
        <v/>
      </c>
      <c r="AS248" s="1064"/>
      <c r="AT248" s="1064"/>
      <c r="AU248" s="1042">
        <f t="shared" si="90"/>
        <v>0</v>
      </c>
      <c r="AV248" s="1043">
        <f>IF(AK248,IF(OR(AU248="",N(AU248)&lt;=0.000000001),"",_xlfn.XLOOKUP(AJ248,BJ15:BJ62,BN15:BN62,_xlfn.XLOOKUP(AJ248,BK15:BK62,BN15:BN62,_xlfn.XLOOKUP(AJ248,BL15:BL62,BN15:BN62,"")))),0)</f>
        <v>0</v>
      </c>
      <c r="AW248" s="1065" cm="1">
        <f t="array" ref="AW248">IF(AK248&lt;&gt;1,0,IF(OR(AU248="",N(AU248)&lt;=0.000000001),"",IF(OR(AO248="",N(AO248)&lt;=0.000000001),0,IF(ISNUMBER(AU248),IFERROR(_xlfn.LET(_xlpm.ai_test,TRIM(AJ248),_xlpm.r,IFERROR(_xlfn.XLOOKUP(_xlpm.ai_test,BJ15:BJ62,ROW(BJ15:BJ62),0,1),IFERROR(_xlfn.XLOOKUP(_xlpm.ai_test,BK15:BK62,ROW(BK15:BK62),0,1),_xlfn.XLOOKUP(_xlpm.ai_test,BL15:BL62,ROW(BL15:BL62),0,1))),_xlpm.p,_xlpm.r-MIN(ROW(BJ15:BJ62))+1,_xlpm.f,INDEX(BM15:BM62,_xlpm.p),_xlpm.u,INDEX(BN15:BN62,_xlpm.p),_xlpm.s,INDEX(BP15:BP62,_xlpm.p),_xlpm.q,N(AU248)/_xlpm.f,IF(_xlpm.q&gt;=_xlpm.s,ROUND(_xlpm.q,1)&amp;" "&amp;_xlpm.ai_test&amp;" = "&amp;ROUND(_xlpm.q*_xlpm.f,1)&amp;" "&amp;_xlpm.u,ROUND(_xlpm.q,1)&amp;" "&amp;_xlpm.ai_test)),""),""))))</f>
        <v>0</v>
      </c>
      <c r="AX248" s="1055"/>
      <c r="AY248" s="1042">
        <f t="shared" si="91"/>
        <v>0</v>
      </c>
      <c r="AZ248" s="1043" t="str">
        <f t="shared" si="92"/>
        <v/>
      </c>
      <c r="BA248" s="1044">
        <f t="shared" si="97"/>
        <v>0</v>
      </c>
      <c r="BB248" s="1045" t="str">
        <f t="shared" si="93"/>
        <v/>
      </c>
      <c r="BC248" s="1046"/>
      <c r="BD248" s="1047">
        <f t="shared" si="98"/>
        <v>0</v>
      </c>
      <c r="BE248" s="1048" t="str">
        <f t="shared" si="94"/>
        <v/>
      </c>
      <c r="BF248" s="262" t="s">
        <v>22</v>
      </c>
      <c r="BG248" s="1027">
        <f t="shared" si="95"/>
        <v>0</v>
      </c>
      <c r="BH248" s="1028">
        <f t="shared" si="96"/>
        <v>0</v>
      </c>
      <c r="BI248"/>
      <c r="BJ248" s="701"/>
      <c r="BK248" s="701"/>
      <c r="BL248" s="701"/>
      <c r="BM248" s="701"/>
      <c r="BN248" s="701"/>
      <c r="BO248" s="701"/>
      <c r="BP248" s="701"/>
      <c r="BQ248" s="701"/>
      <c r="BX248" s="964" t="str">
        <f t="shared" si="81"/>
        <v>►</v>
      </c>
      <c r="CC248"/>
      <c r="CD248" s="848"/>
      <c r="CL248" s="701"/>
      <c r="CT248" s="701"/>
      <c r="DB248" s="701"/>
      <c r="DC248" s="3">
        <v>1</v>
      </c>
    </row>
    <row r="249" spans="1:107" ht="21" customHeight="1">
      <c r="A249" s="941" t="s">
        <v>22</v>
      </c>
      <c r="B249" s="957" t="str">
        <f t="shared" si="80"/>
        <v>►</v>
      </c>
      <c r="C249" s="999" cm="1">
        <f t="array" ref="C249">SUMPRODUCT(LEN(D249:J249))</f>
        <v>0</v>
      </c>
      <c r="D249" s="201"/>
      <c r="E249" s="206"/>
      <c r="F249" s="206"/>
      <c r="G249" s="206"/>
      <c r="H249" s="206"/>
      <c r="I249" s="206"/>
      <c r="J249" s="207"/>
      <c r="K249" s="455"/>
      <c r="L249" s="115" t="s">
        <v>16</v>
      </c>
      <c r="M249" s="3141"/>
      <c r="N249" s="3142"/>
      <c r="O249" s="3141"/>
      <c r="P249" s="3143"/>
      <c r="Q249" s="3144"/>
      <c r="R249" s="3145"/>
      <c r="S249" s="3146"/>
      <c r="T249" s="3147"/>
      <c r="U249" s="3148"/>
      <c r="V249" s="3149"/>
      <c r="W249" s="2109"/>
      <c r="X249" s="3150"/>
      <c r="Y249" s="117"/>
      <c r="Z249" s="3151"/>
      <c r="AA249" s="3152"/>
      <c r="AB249" s="3153"/>
      <c r="AC249" s="3154"/>
      <c r="AD249" s="119"/>
      <c r="AE249" s="262" t="s">
        <v>22</v>
      </c>
      <c r="AF249" s="1035" t="str">
        <f t="shared" si="82"/>
        <v>►</v>
      </c>
      <c r="AG249" s="1036" t="str">
        <f t="shared" si="83"/>
        <v/>
      </c>
      <c r="AH249" s="1037" t="str">
        <f t="shared" si="84"/>
        <v/>
      </c>
      <c r="AI249" s="1036" t="str">
        <f t="shared" si="85"/>
        <v/>
      </c>
      <c r="AJ249" s="1037" t="str">
        <f t="shared" si="86"/>
        <v/>
      </c>
      <c r="AK249" s="1037">
        <f>IF(AND(L249="A",COUNTIF(BJ15:BL62,TRIM(U249))&gt;0),1,0)</f>
        <v>0</v>
      </c>
      <c r="AL249" s="1051" t="str" cm="1">
        <f t="array" ref="AL249">IF(AF249&lt;&gt;"A","",IFERROR((IFERROR(_xlfn.XLOOKUP(TRIM(SUBSTITUTE(U249,CHAR(160)," ")),BJ15:BJ62,BM15:BM62),IFERROR(_xlfn.XLOOKUP(TRIM(SUBSTITUTE(U249,CHAR(160)," ")),BK15:BK62,BM15:BM62),_xlfn.XLOOKUP(TRIM(SUBSTITUTE(U249,CHAR(160)," ")),BL15:BL62,BM15:BM62))))*T249*IF(ISBLANK(Q249),1,Q249)+IFERROR(_xlfn.XLOOKUP("RECHERCHEX",TRIM(L249:AD249),L249:AD249),0),0))</f>
        <v/>
      </c>
      <c r="AM249" s="1038">
        <f t="shared" si="87"/>
        <v>0</v>
      </c>
      <c r="AN249" s="1627" t="str">
        <f t="shared" si="99"/>
        <v/>
      </c>
      <c r="AO249" s="1039">
        <f t="shared" si="88"/>
        <v>0</v>
      </c>
      <c r="AP249" s="1039">
        <f t="shared" si="89"/>
        <v>0</v>
      </c>
      <c r="AQ249" s="1052">
        <f>IF(AO249&gt;0,AS9,0)</f>
        <v>0</v>
      </c>
      <c r="AR249" s="1626" t="str">
        <f>IF(TRIM(AG249)="▼ recette suivante", AG249, IF(AQ249&gt;0, IF(AT9&lt;&gt;"", AT9&amp;"-ou.or.o ❾ + or - &gt;", ""), ""))</f>
        <v/>
      </c>
      <c r="AS249" s="1064"/>
      <c r="AT249" s="1064"/>
      <c r="AU249" s="1053">
        <f t="shared" si="90"/>
        <v>0</v>
      </c>
      <c r="AV249" s="1054">
        <f>IF(AK249,IF(OR(AU249="",N(AU249)&lt;=0.000000001),"",_xlfn.XLOOKUP(AJ249,BJ15:BJ62,BN15:BN62,_xlfn.XLOOKUP(AJ249,BK15:BK62,BN15:BN62,_xlfn.XLOOKUP(AJ249,BL15:BL62,BN15:BN62,"")))),0)</f>
        <v>0</v>
      </c>
      <c r="AW249" s="1067" cm="1">
        <f t="array" ref="AW249">IF(AK249&lt;&gt;1,0,IF(OR(AU249="",N(AU249)&lt;=0.000000001),"",IF(OR(AO249="",N(AO249)&lt;=0.000000001),0,IF(ISNUMBER(AU249),IFERROR(_xlfn.LET(_xlpm.ai_test,TRIM(AJ249),_xlpm.r,IFERROR(_xlfn.XLOOKUP(_xlpm.ai_test,BJ15:BJ62,ROW(BJ15:BJ62),0,1),IFERROR(_xlfn.XLOOKUP(_xlpm.ai_test,BK15:BK62,ROW(BK15:BK62),0,1),_xlfn.XLOOKUP(_xlpm.ai_test,BL15:BL62,ROW(BL15:BL62),0,1))),_xlpm.p,_xlpm.r-MIN(ROW(BJ15:BJ62))+1,_xlpm.f,INDEX(BM15:BM62,_xlpm.p),_xlpm.u,INDEX(BN15:BN62,_xlpm.p),_xlpm.s,INDEX(BP15:BP62,_xlpm.p),_xlpm.q,N(AU249)/_xlpm.f,IF(_xlpm.q&gt;=_xlpm.s,ROUND(_xlpm.q,1)&amp;" "&amp;_xlpm.ai_test&amp;" = "&amp;ROUND(_xlpm.q*_xlpm.f,1)&amp;" "&amp;_xlpm.u,ROUND(_xlpm.q,1)&amp;" "&amp;_xlpm.ai_test)),""),""))))</f>
        <v>0</v>
      </c>
      <c r="AX249" s="1055"/>
      <c r="AY249" s="1053">
        <f t="shared" si="91"/>
        <v>0</v>
      </c>
      <c r="AZ249" s="1054" t="str">
        <f t="shared" si="92"/>
        <v/>
      </c>
      <c r="BA249" s="1056">
        <f t="shared" si="97"/>
        <v>0</v>
      </c>
      <c r="BB249" s="1057" t="str">
        <f t="shared" si="93"/>
        <v/>
      </c>
      <c r="BC249" s="1046"/>
      <c r="BD249" s="1058">
        <f t="shared" si="98"/>
        <v>0</v>
      </c>
      <c r="BE249" s="1048" t="str">
        <f t="shared" si="94"/>
        <v/>
      </c>
      <c r="BF249" s="262" t="s">
        <v>22</v>
      </c>
      <c r="BG249" s="1027">
        <f t="shared" si="95"/>
        <v>0</v>
      </c>
      <c r="BH249" s="1028">
        <f t="shared" si="96"/>
        <v>0</v>
      </c>
      <c r="BI249"/>
      <c r="BJ249" s="701"/>
      <c r="BK249" s="701"/>
      <c r="BL249" s="701"/>
      <c r="BM249" s="701"/>
      <c r="BN249" s="701"/>
      <c r="BO249" s="701"/>
      <c r="BP249" s="701"/>
      <c r="BQ249" s="701"/>
      <c r="BX249" s="964" t="str">
        <f t="shared" si="81"/>
        <v>►</v>
      </c>
      <c r="CC249"/>
      <c r="CD249" s="848"/>
      <c r="CL249" s="701"/>
      <c r="CT249" s="701"/>
      <c r="DB249" s="701"/>
      <c r="DC249" s="3">
        <v>1</v>
      </c>
    </row>
    <row r="250" spans="1:107" ht="21" customHeight="1">
      <c r="A250" s="941" t="s">
        <v>22</v>
      </c>
      <c r="B250" s="957" t="str">
        <f t="shared" si="80"/>
        <v>►</v>
      </c>
      <c r="C250" s="999" cm="1">
        <f t="array" ref="C250">SUMPRODUCT(LEN(D250:J250))</f>
        <v>0</v>
      </c>
      <c r="D250" s="201"/>
      <c r="E250" s="206"/>
      <c r="F250" s="206"/>
      <c r="G250" s="206"/>
      <c r="H250" s="206"/>
      <c r="I250" s="206"/>
      <c r="J250" s="207"/>
      <c r="K250" s="455"/>
      <c r="L250" s="115" t="s">
        <v>16</v>
      </c>
      <c r="M250" s="3141"/>
      <c r="N250" s="3142"/>
      <c r="O250" s="3141"/>
      <c r="P250" s="3143"/>
      <c r="Q250" s="3144"/>
      <c r="R250" s="3145"/>
      <c r="S250" s="3146"/>
      <c r="T250" s="3147"/>
      <c r="U250" s="3148"/>
      <c r="V250" s="3149"/>
      <c r="W250" s="2109"/>
      <c r="X250" s="3150"/>
      <c r="Y250" s="117"/>
      <c r="Z250" s="3151"/>
      <c r="AA250" s="3152"/>
      <c r="AB250" s="3153"/>
      <c r="AC250" s="3154"/>
      <c r="AD250" s="119"/>
      <c r="AE250" s="262" t="s">
        <v>22</v>
      </c>
      <c r="AF250" s="1035" t="str">
        <f t="shared" si="82"/>
        <v>►</v>
      </c>
      <c r="AG250" s="1036" t="str">
        <f t="shared" si="83"/>
        <v/>
      </c>
      <c r="AH250" s="1037" t="str">
        <f t="shared" si="84"/>
        <v/>
      </c>
      <c r="AI250" s="1036" t="str">
        <f t="shared" si="85"/>
        <v/>
      </c>
      <c r="AJ250" s="1037" t="str">
        <f t="shared" si="86"/>
        <v/>
      </c>
      <c r="AK250" s="1037">
        <f>IF(AND(L250="A",COUNTIF(BJ15:BL62,TRIM(U250))&gt;0),1,0)</f>
        <v>0</v>
      </c>
      <c r="AL250" s="1051" t="str" cm="1">
        <f t="array" ref="AL250">IF(AF250&lt;&gt;"A","",IFERROR((IFERROR(_xlfn.XLOOKUP(TRIM(SUBSTITUTE(U250,CHAR(160)," ")),BJ15:BJ62,BM15:BM62),IFERROR(_xlfn.XLOOKUP(TRIM(SUBSTITUTE(U250,CHAR(160)," ")),BK15:BK62,BM15:BM62),_xlfn.XLOOKUP(TRIM(SUBSTITUTE(U250,CHAR(160)," ")),BL15:BL62,BM15:BM62))))*T250*IF(ISBLANK(Q250),1,Q250)+IFERROR(_xlfn.XLOOKUP("RECHERCHEX",TRIM(L250:AD250),L250:AD250),0),0))</f>
        <v/>
      </c>
      <c r="AM250" s="1038">
        <f t="shared" si="87"/>
        <v>0</v>
      </c>
      <c r="AN250" s="1627" t="str">
        <f t="shared" si="99"/>
        <v/>
      </c>
      <c r="AO250" s="1039">
        <f t="shared" si="88"/>
        <v>0</v>
      </c>
      <c r="AP250" s="1039">
        <f t="shared" si="89"/>
        <v>0</v>
      </c>
      <c r="AQ250" s="1040">
        <f>IF(AO250&gt;0,AS9,0)</f>
        <v>0</v>
      </c>
      <c r="AR250" s="1628" t="str">
        <f>IF(TRIM(AG250)="▼ recette suivante", AG250, IF(AQ250&gt;0, IF(AT9&lt;&gt;"", AT9&amp;"-ou.or.o ❾ + or - &gt;", ""), ""))</f>
        <v/>
      </c>
      <c r="AS250" s="1064"/>
      <c r="AT250" s="1064"/>
      <c r="AU250" s="1042">
        <f t="shared" si="90"/>
        <v>0</v>
      </c>
      <c r="AV250" s="1043">
        <f>IF(AK250,IF(OR(AU250="",N(AU250)&lt;=0.000000001),"",_xlfn.XLOOKUP(AJ250,BJ15:BJ62,BN15:BN62,_xlfn.XLOOKUP(AJ250,BK15:BK62,BN15:BN62,_xlfn.XLOOKUP(AJ250,BL15:BL62,BN15:BN62,"")))),0)</f>
        <v>0</v>
      </c>
      <c r="AW250" s="1065" cm="1">
        <f t="array" ref="AW250">IF(AK250&lt;&gt;1,0,IF(OR(AU250="",N(AU250)&lt;=0.000000001),"",IF(OR(AO250="",N(AO250)&lt;=0.000000001),0,IF(ISNUMBER(AU250),IFERROR(_xlfn.LET(_xlpm.ai_test,TRIM(AJ250),_xlpm.r,IFERROR(_xlfn.XLOOKUP(_xlpm.ai_test,BJ15:BJ62,ROW(BJ15:BJ62),0,1),IFERROR(_xlfn.XLOOKUP(_xlpm.ai_test,BK15:BK62,ROW(BK15:BK62),0,1),_xlfn.XLOOKUP(_xlpm.ai_test,BL15:BL62,ROW(BL15:BL62),0,1))),_xlpm.p,_xlpm.r-MIN(ROW(BJ15:BJ62))+1,_xlpm.f,INDEX(BM15:BM62,_xlpm.p),_xlpm.u,INDEX(BN15:BN62,_xlpm.p),_xlpm.s,INDEX(BP15:BP62,_xlpm.p),_xlpm.q,N(AU250)/_xlpm.f,IF(_xlpm.q&gt;=_xlpm.s,ROUND(_xlpm.q,1)&amp;" "&amp;_xlpm.ai_test&amp;" = "&amp;ROUND(_xlpm.q*_xlpm.f,1)&amp;" "&amp;_xlpm.u,ROUND(_xlpm.q,1)&amp;" "&amp;_xlpm.ai_test)),""),""))))</f>
        <v>0</v>
      </c>
      <c r="AX250" s="1055"/>
      <c r="AY250" s="1042">
        <f t="shared" si="91"/>
        <v>0</v>
      </c>
      <c r="AZ250" s="1043" t="str">
        <f t="shared" si="92"/>
        <v/>
      </c>
      <c r="BA250" s="1044">
        <f t="shared" si="97"/>
        <v>0</v>
      </c>
      <c r="BB250" s="1045" t="str">
        <f t="shared" si="93"/>
        <v/>
      </c>
      <c r="BC250" s="1046"/>
      <c r="BD250" s="1047">
        <f t="shared" si="98"/>
        <v>0</v>
      </c>
      <c r="BE250" s="1048" t="str">
        <f t="shared" si="94"/>
        <v/>
      </c>
      <c r="BF250" s="262" t="s">
        <v>22</v>
      </c>
      <c r="BG250" s="1027">
        <f t="shared" si="95"/>
        <v>0</v>
      </c>
      <c r="BH250" s="1028">
        <f t="shared" si="96"/>
        <v>0</v>
      </c>
      <c r="BI250"/>
      <c r="BJ250" s="701"/>
      <c r="BK250" s="701"/>
      <c r="BL250" s="701"/>
      <c r="BM250" s="701"/>
      <c r="BN250" s="701"/>
      <c r="BO250" s="701"/>
      <c r="BP250" s="701"/>
      <c r="BQ250" s="701"/>
      <c r="BX250" s="964" t="str">
        <f t="shared" si="81"/>
        <v>►</v>
      </c>
      <c r="CC250"/>
      <c r="CD250" s="848"/>
      <c r="CL250" s="701"/>
      <c r="CT250" s="701"/>
      <c r="DB250" s="701"/>
      <c r="DC250" s="3">
        <v>1</v>
      </c>
    </row>
    <row r="251" spans="1:107" ht="21" customHeight="1">
      <c r="A251" s="941" t="s">
        <v>22</v>
      </c>
      <c r="B251" s="957" t="str">
        <f t="shared" si="80"/>
        <v>►</v>
      </c>
      <c r="C251" s="999" cm="1">
        <f t="array" ref="C251">SUMPRODUCT(LEN(D251:J251))</f>
        <v>0</v>
      </c>
      <c r="D251" s="201"/>
      <c r="E251" s="206"/>
      <c r="F251" s="206"/>
      <c r="G251" s="206"/>
      <c r="H251" s="206"/>
      <c r="I251" s="206"/>
      <c r="J251" s="207"/>
      <c r="K251" s="455"/>
      <c r="L251" s="115" t="s">
        <v>16</v>
      </c>
      <c r="M251" s="3141"/>
      <c r="N251" s="3142"/>
      <c r="O251" s="3141"/>
      <c r="P251" s="3143"/>
      <c r="Q251" s="3144"/>
      <c r="R251" s="3145"/>
      <c r="S251" s="3146"/>
      <c r="T251" s="3147"/>
      <c r="U251" s="3148"/>
      <c r="V251" s="3149"/>
      <c r="W251" s="2109"/>
      <c r="X251" s="3150"/>
      <c r="Y251" s="117"/>
      <c r="Z251" s="3151"/>
      <c r="AA251" s="3152"/>
      <c r="AB251" s="3153"/>
      <c r="AC251" s="3154"/>
      <c r="AD251" s="119"/>
      <c r="AE251" s="262" t="s">
        <v>22</v>
      </c>
      <c r="AF251" s="1035" t="str">
        <f t="shared" si="82"/>
        <v>►</v>
      </c>
      <c r="AG251" s="1036" t="str">
        <f t="shared" si="83"/>
        <v/>
      </c>
      <c r="AH251" s="1037" t="str">
        <f t="shared" si="84"/>
        <v/>
      </c>
      <c r="AI251" s="1036" t="str">
        <f t="shared" si="85"/>
        <v/>
      </c>
      <c r="AJ251" s="1037" t="str">
        <f t="shared" si="86"/>
        <v/>
      </c>
      <c r="AK251" s="1037">
        <f>IF(AND(L251="A",COUNTIF(BJ15:BL62,TRIM(U251))&gt;0),1,0)</f>
        <v>0</v>
      </c>
      <c r="AL251" s="1051" t="str" cm="1">
        <f t="array" ref="AL251">IF(AF251&lt;&gt;"A","",IFERROR((IFERROR(_xlfn.XLOOKUP(TRIM(SUBSTITUTE(U251,CHAR(160)," ")),BJ15:BJ62,BM15:BM62),IFERROR(_xlfn.XLOOKUP(TRIM(SUBSTITUTE(U251,CHAR(160)," ")),BK15:BK62,BM15:BM62),_xlfn.XLOOKUP(TRIM(SUBSTITUTE(U251,CHAR(160)," ")),BL15:BL62,BM15:BM62))))*T251*IF(ISBLANK(Q251),1,Q251)+IFERROR(_xlfn.XLOOKUP("RECHERCHEX",TRIM(L251:AD251),L251:AD251),0),0))</f>
        <v/>
      </c>
      <c r="AM251" s="1038">
        <f t="shared" si="87"/>
        <v>0</v>
      </c>
      <c r="AN251" s="1627" t="str">
        <f t="shared" si="99"/>
        <v/>
      </c>
      <c r="AO251" s="1039">
        <f t="shared" si="88"/>
        <v>0</v>
      </c>
      <c r="AP251" s="1039">
        <f t="shared" si="89"/>
        <v>0</v>
      </c>
      <c r="AQ251" s="1052">
        <f>IF(AO251&gt;0,AS9,0)</f>
        <v>0</v>
      </c>
      <c r="AR251" s="1626" t="str">
        <f>IF(TRIM(AG251)="▼ recette suivante", AG251, IF(AQ251&gt;0, IF(AT9&lt;&gt;"", AT9&amp;"-ou.or.o ❾ + or - &gt;", ""), ""))</f>
        <v/>
      </c>
      <c r="AS251" s="1064"/>
      <c r="AT251" s="1064"/>
      <c r="AU251" s="1053">
        <f t="shared" si="90"/>
        <v>0</v>
      </c>
      <c r="AV251" s="1054">
        <f>IF(AK251,IF(OR(AU251="",N(AU251)&lt;=0.000000001),"",_xlfn.XLOOKUP(AJ251,BJ15:BJ62,BN15:BN62,_xlfn.XLOOKUP(AJ251,BK15:BK62,BN15:BN62,_xlfn.XLOOKUP(AJ251,BL15:BL62,BN15:BN62,"")))),0)</f>
        <v>0</v>
      </c>
      <c r="AW251" s="1067" cm="1">
        <f t="array" ref="AW251">IF(AK251&lt;&gt;1,0,IF(OR(AU251="",N(AU251)&lt;=0.000000001),"",IF(OR(AO251="",N(AO251)&lt;=0.000000001),0,IF(ISNUMBER(AU251),IFERROR(_xlfn.LET(_xlpm.ai_test,TRIM(AJ251),_xlpm.r,IFERROR(_xlfn.XLOOKUP(_xlpm.ai_test,BJ15:BJ62,ROW(BJ15:BJ62),0,1),IFERROR(_xlfn.XLOOKUP(_xlpm.ai_test,BK15:BK62,ROW(BK15:BK62),0,1),_xlfn.XLOOKUP(_xlpm.ai_test,BL15:BL62,ROW(BL15:BL62),0,1))),_xlpm.p,_xlpm.r-MIN(ROW(BJ15:BJ62))+1,_xlpm.f,INDEX(BM15:BM62,_xlpm.p),_xlpm.u,INDEX(BN15:BN62,_xlpm.p),_xlpm.s,INDEX(BP15:BP62,_xlpm.p),_xlpm.q,N(AU251)/_xlpm.f,IF(_xlpm.q&gt;=_xlpm.s,ROUND(_xlpm.q,1)&amp;" "&amp;_xlpm.ai_test&amp;" = "&amp;ROUND(_xlpm.q*_xlpm.f,1)&amp;" "&amp;_xlpm.u,ROUND(_xlpm.q,1)&amp;" "&amp;_xlpm.ai_test)),""),""))))</f>
        <v>0</v>
      </c>
      <c r="AX251" s="1055"/>
      <c r="AY251" s="1053">
        <f t="shared" si="91"/>
        <v>0</v>
      </c>
      <c r="AZ251" s="1054" t="str">
        <f t="shared" si="92"/>
        <v/>
      </c>
      <c r="BA251" s="1056">
        <f t="shared" si="97"/>
        <v>0</v>
      </c>
      <c r="BB251" s="1057" t="str">
        <f t="shared" si="93"/>
        <v/>
      </c>
      <c r="BC251" s="1046"/>
      <c r="BD251" s="1058">
        <f t="shared" si="98"/>
        <v>0</v>
      </c>
      <c r="BE251" s="1048" t="str">
        <f t="shared" si="94"/>
        <v/>
      </c>
      <c r="BF251" s="262" t="s">
        <v>22</v>
      </c>
      <c r="BG251" s="1027">
        <f t="shared" si="95"/>
        <v>0</v>
      </c>
      <c r="BH251" s="1028">
        <f t="shared" si="96"/>
        <v>0</v>
      </c>
      <c r="BI251"/>
      <c r="BJ251" s="701"/>
      <c r="BK251" s="701"/>
      <c r="BL251" s="701"/>
      <c r="BM251" s="701"/>
      <c r="BN251" s="701"/>
      <c r="BO251" s="701"/>
      <c r="BP251" s="701"/>
      <c r="BQ251" s="701"/>
      <c r="BX251" s="964" t="str">
        <f t="shared" si="81"/>
        <v>►</v>
      </c>
      <c r="CC251"/>
      <c r="CD251" s="848"/>
      <c r="CL251" s="701"/>
      <c r="CT251" s="701"/>
      <c r="DB251" s="701"/>
      <c r="DC251" s="3">
        <v>1</v>
      </c>
    </row>
    <row r="252" spans="1:107" ht="21" customHeight="1">
      <c r="A252" s="941" t="s">
        <v>22</v>
      </c>
      <c r="B252" s="957" t="str">
        <f t="shared" si="80"/>
        <v>►</v>
      </c>
      <c r="C252" s="999" cm="1">
        <f t="array" ref="C252">SUMPRODUCT(LEN(D252:J252))</f>
        <v>0</v>
      </c>
      <c r="D252" s="201"/>
      <c r="E252" s="206"/>
      <c r="F252" s="206"/>
      <c r="G252" s="206"/>
      <c r="H252" s="206"/>
      <c r="I252" s="206"/>
      <c r="J252" s="207"/>
      <c r="K252" s="455"/>
      <c r="L252" s="115" t="s">
        <v>16</v>
      </c>
      <c r="M252" s="3141"/>
      <c r="N252" s="3142"/>
      <c r="O252" s="3141"/>
      <c r="P252" s="3143"/>
      <c r="Q252" s="3144"/>
      <c r="R252" s="3145"/>
      <c r="S252" s="3146"/>
      <c r="T252" s="3147"/>
      <c r="U252" s="3148"/>
      <c r="V252" s="3149"/>
      <c r="W252" s="2109"/>
      <c r="X252" s="3150"/>
      <c r="Y252" s="117"/>
      <c r="Z252" s="3151"/>
      <c r="AA252" s="3152"/>
      <c r="AB252" s="3153"/>
      <c r="AC252" s="3154"/>
      <c r="AD252" s="119"/>
      <c r="AE252" s="262" t="s">
        <v>22</v>
      </c>
      <c r="AF252" s="1035" t="str">
        <f t="shared" si="82"/>
        <v>►</v>
      </c>
      <c r="AG252" s="1036" t="str">
        <f t="shared" si="83"/>
        <v/>
      </c>
      <c r="AH252" s="1037" t="str">
        <f t="shared" si="84"/>
        <v/>
      </c>
      <c r="AI252" s="1036" t="str">
        <f t="shared" si="85"/>
        <v/>
      </c>
      <c r="AJ252" s="1037" t="str">
        <f t="shared" si="86"/>
        <v/>
      </c>
      <c r="AK252" s="1037">
        <f>IF(AND(L252="A",COUNTIF(BJ15:BL62,TRIM(U252))&gt;0),1,0)</f>
        <v>0</v>
      </c>
      <c r="AL252" s="1051" t="str" cm="1">
        <f t="array" ref="AL252">IF(AF252&lt;&gt;"A","",IFERROR((IFERROR(_xlfn.XLOOKUP(TRIM(SUBSTITUTE(U252,CHAR(160)," ")),BJ15:BJ62,BM15:BM62),IFERROR(_xlfn.XLOOKUP(TRIM(SUBSTITUTE(U252,CHAR(160)," ")),BK15:BK62,BM15:BM62),_xlfn.XLOOKUP(TRIM(SUBSTITUTE(U252,CHAR(160)," ")),BL15:BL62,BM15:BM62))))*T252*IF(ISBLANK(Q252),1,Q252)+IFERROR(_xlfn.XLOOKUP("RECHERCHEX",TRIM(L252:AD252),L252:AD252),0),0))</f>
        <v/>
      </c>
      <c r="AM252" s="1038">
        <f t="shared" si="87"/>
        <v>0</v>
      </c>
      <c r="AN252" s="1627" t="str">
        <f t="shared" si="99"/>
        <v/>
      </c>
      <c r="AO252" s="1039">
        <f t="shared" si="88"/>
        <v>0</v>
      </c>
      <c r="AP252" s="1039">
        <f t="shared" si="89"/>
        <v>0</v>
      </c>
      <c r="AQ252" s="1040">
        <f>IF(AO252&gt;0,AS9,0)</f>
        <v>0</v>
      </c>
      <c r="AR252" s="1628" t="str">
        <f>IF(TRIM(AG252)="▼ recette suivante", AG252, IF(AQ252&gt;0, IF(AT9&lt;&gt;"", AT9&amp;"-ou.or.o ❾ + or - &gt;", ""), ""))</f>
        <v/>
      </c>
      <c r="AS252" s="1064"/>
      <c r="AT252" s="1064"/>
      <c r="AU252" s="1042">
        <f t="shared" si="90"/>
        <v>0</v>
      </c>
      <c r="AV252" s="1043">
        <f>IF(AK252,IF(OR(AU252="",N(AU252)&lt;=0.000000001),"",_xlfn.XLOOKUP(AJ252,BJ15:BJ62,BN15:BN62,_xlfn.XLOOKUP(AJ252,BK15:BK62,BN15:BN62,_xlfn.XLOOKUP(AJ252,BL15:BL62,BN15:BN62,"")))),0)</f>
        <v>0</v>
      </c>
      <c r="AW252" s="1065" cm="1">
        <f t="array" ref="AW252">IF(AK252&lt;&gt;1,0,IF(OR(AU252="",N(AU252)&lt;=0.000000001),"",IF(OR(AO252="",N(AO252)&lt;=0.000000001),0,IF(ISNUMBER(AU252),IFERROR(_xlfn.LET(_xlpm.ai_test,TRIM(AJ252),_xlpm.r,IFERROR(_xlfn.XLOOKUP(_xlpm.ai_test,BJ15:BJ62,ROW(BJ15:BJ62),0,1),IFERROR(_xlfn.XLOOKUP(_xlpm.ai_test,BK15:BK62,ROW(BK15:BK62),0,1),_xlfn.XLOOKUP(_xlpm.ai_test,BL15:BL62,ROW(BL15:BL62),0,1))),_xlpm.p,_xlpm.r-MIN(ROW(BJ15:BJ62))+1,_xlpm.f,INDEX(BM15:BM62,_xlpm.p),_xlpm.u,INDEX(BN15:BN62,_xlpm.p),_xlpm.s,INDEX(BP15:BP62,_xlpm.p),_xlpm.q,N(AU252)/_xlpm.f,IF(_xlpm.q&gt;=_xlpm.s,ROUND(_xlpm.q,1)&amp;" "&amp;_xlpm.ai_test&amp;" = "&amp;ROUND(_xlpm.q*_xlpm.f,1)&amp;" "&amp;_xlpm.u,ROUND(_xlpm.q,1)&amp;" "&amp;_xlpm.ai_test)),""),""))))</f>
        <v>0</v>
      </c>
      <c r="AX252" s="1055"/>
      <c r="AY252" s="1042">
        <f t="shared" si="91"/>
        <v>0</v>
      </c>
      <c r="AZ252" s="1043" t="str">
        <f t="shared" si="92"/>
        <v/>
      </c>
      <c r="BA252" s="1044">
        <f t="shared" si="97"/>
        <v>0</v>
      </c>
      <c r="BB252" s="1045" t="str">
        <f t="shared" si="93"/>
        <v/>
      </c>
      <c r="BC252" s="1046"/>
      <c r="BD252" s="1047">
        <f t="shared" si="98"/>
        <v>0</v>
      </c>
      <c r="BE252" s="1048" t="str">
        <f t="shared" si="94"/>
        <v/>
      </c>
      <c r="BF252" s="262" t="s">
        <v>22</v>
      </c>
      <c r="BG252" s="1027">
        <f t="shared" si="95"/>
        <v>0</v>
      </c>
      <c r="BH252" s="1028">
        <f t="shared" si="96"/>
        <v>0</v>
      </c>
      <c r="BI252"/>
      <c r="BJ252" s="701"/>
      <c r="BK252" s="701"/>
      <c r="BL252" s="701"/>
      <c r="BM252" s="701"/>
      <c r="BN252" s="701"/>
      <c r="BO252" s="701"/>
      <c r="BP252" s="701"/>
      <c r="BQ252" s="701"/>
      <c r="BX252" s="964" t="str">
        <f t="shared" si="81"/>
        <v>►</v>
      </c>
      <c r="CC252"/>
      <c r="CD252" s="848"/>
      <c r="CL252" s="701"/>
      <c r="CT252" s="701"/>
      <c r="DB252" s="701"/>
      <c r="DC252" s="3">
        <v>1</v>
      </c>
    </row>
    <row r="253" spans="1:107" ht="21" customHeight="1">
      <c r="A253" s="941" t="s">
        <v>22</v>
      </c>
      <c r="B253" s="957" t="str">
        <f t="shared" si="80"/>
        <v>►</v>
      </c>
      <c r="C253" s="999" cm="1">
        <f t="array" ref="C253">SUMPRODUCT(LEN(D253:J253))</f>
        <v>0</v>
      </c>
      <c r="D253" s="201"/>
      <c r="E253" s="206"/>
      <c r="F253" s="206"/>
      <c r="G253" s="206"/>
      <c r="H253" s="206"/>
      <c r="I253" s="206"/>
      <c r="J253" s="207"/>
      <c r="K253" s="455"/>
      <c r="L253" s="115" t="s">
        <v>16</v>
      </c>
      <c r="M253" s="3141"/>
      <c r="N253" s="3142"/>
      <c r="O253" s="3141"/>
      <c r="P253" s="3143"/>
      <c r="Q253" s="3144"/>
      <c r="R253" s="3145"/>
      <c r="S253" s="3146"/>
      <c r="T253" s="3147"/>
      <c r="U253" s="3148"/>
      <c r="V253" s="3149"/>
      <c r="W253" s="2109"/>
      <c r="X253" s="3150"/>
      <c r="Y253" s="117"/>
      <c r="Z253" s="3151"/>
      <c r="AA253" s="3152"/>
      <c r="AB253" s="3153"/>
      <c r="AC253" s="3154"/>
      <c r="AD253" s="119"/>
      <c r="AE253" s="262" t="s">
        <v>22</v>
      </c>
      <c r="AF253" s="1035" t="str">
        <f t="shared" si="82"/>
        <v>►</v>
      </c>
      <c r="AG253" s="1036" t="str">
        <f t="shared" si="83"/>
        <v/>
      </c>
      <c r="AH253" s="1037" t="str">
        <f t="shared" si="84"/>
        <v/>
      </c>
      <c r="AI253" s="1036" t="str">
        <f t="shared" si="85"/>
        <v/>
      </c>
      <c r="AJ253" s="1037" t="str">
        <f t="shared" si="86"/>
        <v/>
      </c>
      <c r="AK253" s="1037">
        <f>IF(AND(L253="A",COUNTIF(BJ15:BL62,TRIM(U253))&gt;0),1,0)</f>
        <v>0</v>
      </c>
      <c r="AL253" s="1051" t="str" cm="1">
        <f t="array" ref="AL253">IF(AF253&lt;&gt;"A","",IFERROR((IFERROR(_xlfn.XLOOKUP(TRIM(SUBSTITUTE(U253,CHAR(160)," ")),BJ15:BJ62,BM15:BM62),IFERROR(_xlfn.XLOOKUP(TRIM(SUBSTITUTE(U253,CHAR(160)," ")),BK15:BK62,BM15:BM62),_xlfn.XLOOKUP(TRIM(SUBSTITUTE(U253,CHAR(160)," ")),BL15:BL62,BM15:BM62))))*T253*IF(ISBLANK(Q253),1,Q253)+IFERROR(_xlfn.XLOOKUP("RECHERCHEX",TRIM(L253:AD253),L253:AD253),0),0))</f>
        <v/>
      </c>
      <c r="AM253" s="1038">
        <f t="shared" si="87"/>
        <v>0</v>
      </c>
      <c r="AN253" s="1627" t="str">
        <f t="shared" si="99"/>
        <v/>
      </c>
      <c r="AO253" s="1039">
        <f t="shared" si="88"/>
        <v>0</v>
      </c>
      <c r="AP253" s="1039">
        <f t="shared" si="89"/>
        <v>0</v>
      </c>
      <c r="AQ253" s="1052">
        <f>IF(AO253&gt;0,AS9,0)</f>
        <v>0</v>
      </c>
      <c r="AR253" s="1626" t="str">
        <f>IF(TRIM(AG253)="▼ recette suivante", AG253, IF(AQ253&gt;0, IF(AT9&lt;&gt;"", AT9&amp;"-ou.or.o ❾ + or - &gt;", ""), ""))</f>
        <v/>
      </c>
      <c r="AS253" s="1064"/>
      <c r="AT253" s="1064"/>
      <c r="AU253" s="1053">
        <f t="shared" si="90"/>
        <v>0</v>
      </c>
      <c r="AV253" s="1054">
        <f>IF(AK253,IF(OR(AU253="",N(AU253)&lt;=0.000000001),"",_xlfn.XLOOKUP(AJ253,BJ15:BJ62,BN15:BN62,_xlfn.XLOOKUP(AJ253,BK15:BK62,BN15:BN62,_xlfn.XLOOKUP(AJ253,BL15:BL62,BN15:BN62,"")))),0)</f>
        <v>0</v>
      </c>
      <c r="AW253" s="1067" cm="1">
        <f t="array" ref="AW253">IF(AK253&lt;&gt;1,0,IF(OR(AU253="",N(AU253)&lt;=0.000000001),"",IF(OR(AO253="",N(AO253)&lt;=0.000000001),0,IF(ISNUMBER(AU253),IFERROR(_xlfn.LET(_xlpm.ai_test,TRIM(AJ253),_xlpm.r,IFERROR(_xlfn.XLOOKUP(_xlpm.ai_test,BJ15:BJ62,ROW(BJ15:BJ62),0,1),IFERROR(_xlfn.XLOOKUP(_xlpm.ai_test,BK15:BK62,ROW(BK15:BK62),0,1),_xlfn.XLOOKUP(_xlpm.ai_test,BL15:BL62,ROW(BL15:BL62),0,1))),_xlpm.p,_xlpm.r-MIN(ROW(BJ15:BJ62))+1,_xlpm.f,INDEX(BM15:BM62,_xlpm.p),_xlpm.u,INDEX(BN15:BN62,_xlpm.p),_xlpm.s,INDEX(BP15:BP62,_xlpm.p),_xlpm.q,N(AU253)/_xlpm.f,IF(_xlpm.q&gt;=_xlpm.s,ROUND(_xlpm.q,1)&amp;" "&amp;_xlpm.ai_test&amp;" = "&amp;ROUND(_xlpm.q*_xlpm.f,1)&amp;" "&amp;_xlpm.u,ROUND(_xlpm.q,1)&amp;" "&amp;_xlpm.ai_test)),""),""))))</f>
        <v>0</v>
      </c>
      <c r="AX253" s="1055"/>
      <c r="AY253" s="1053">
        <f t="shared" si="91"/>
        <v>0</v>
      </c>
      <c r="AZ253" s="1054" t="str">
        <f t="shared" si="92"/>
        <v/>
      </c>
      <c r="BA253" s="1056">
        <f t="shared" si="97"/>
        <v>0</v>
      </c>
      <c r="BB253" s="1057" t="str">
        <f t="shared" si="93"/>
        <v/>
      </c>
      <c r="BC253" s="1046"/>
      <c r="BD253" s="1058">
        <f t="shared" si="98"/>
        <v>0</v>
      </c>
      <c r="BE253" s="1048" t="str">
        <f t="shared" si="94"/>
        <v/>
      </c>
      <c r="BF253" s="262" t="s">
        <v>22</v>
      </c>
      <c r="BG253" s="1027">
        <f t="shared" si="95"/>
        <v>0</v>
      </c>
      <c r="BH253" s="1028">
        <f t="shared" si="96"/>
        <v>0</v>
      </c>
      <c r="BI253"/>
      <c r="BJ253" s="701"/>
      <c r="BK253" s="701"/>
      <c r="BL253" s="701"/>
      <c r="BM253" s="701"/>
      <c r="BN253" s="701"/>
      <c r="BO253" s="701"/>
      <c r="BP253" s="701"/>
      <c r="BQ253" s="701"/>
      <c r="BX253" s="964" t="str">
        <f t="shared" si="81"/>
        <v>►</v>
      </c>
      <c r="CC253"/>
      <c r="CD253" s="848"/>
      <c r="CL253" s="701"/>
      <c r="CT253" s="701"/>
      <c r="DB253" s="701"/>
      <c r="DC253" s="3">
        <v>1</v>
      </c>
    </row>
    <row r="254" spans="1:107" ht="21" customHeight="1">
      <c r="A254" s="941" t="s">
        <v>22</v>
      </c>
      <c r="B254" s="957" t="str">
        <f t="shared" si="80"/>
        <v>►</v>
      </c>
      <c r="C254" s="999" cm="1">
        <f t="array" ref="C254">SUMPRODUCT(LEN(D254:J254))</f>
        <v>0</v>
      </c>
      <c r="D254" s="201"/>
      <c r="E254" s="206"/>
      <c r="F254" s="206"/>
      <c r="G254" s="206"/>
      <c r="H254" s="206"/>
      <c r="I254" s="206"/>
      <c r="J254" s="207"/>
      <c r="K254" s="455"/>
      <c r="L254" s="115" t="s">
        <v>16</v>
      </c>
      <c r="M254" s="3141"/>
      <c r="N254" s="3142"/>
      <c r="O254" s="3141"/>
      <c r="P254" s="3143"/>
      <c r="Q254" s="3144"/>
      <c r="R254" s="3145"/>
      <c r="S254" s="3146"/>
      <c r="T254" s="3147"/>
      <c r="U254" s="3148"/>
      <c r="V254" s="3149"/>
      <c r="W254" s="2109"/>
      <c r="X254" s="3150"/>
      <c r="Y254" s="117"/>
      <c r="Z254" s="3151"/>
      <c r="AA254" s="3152"/>
      <c r="AB254" s="3153"/>
      <c r="AC254" s="3154"/>
      <c r="AD254" s="119"/>
      <c r="AE254" s="262" t="s">
        <v>22</v>
      </c>
      <c r="AF254" s="1035" t="str">
        <f t="shared" si="82"/>
        <v>►</v>
      </c>
      <c r="AG254" s="1036" t="str">
        <f t="shared" si="83"/>
        <v/>
      </c>
      <c r="AH254" s="1037" t="str">
        <f t="shared" si="84"/>
        <v/>
      </c>
      <c r="AI254" s="1036" t="str">
        <f t="shared" si="85"/>
        <v/>
      </c>
      <c r="AJ254" s="1037" t="str">
        <f t="shared" si="86"/>
        <v/>
      </c>
      <c r="AK254" s="1037">
        <f>IF(AND(L254="A",COUNTIF(BJ15:BL62,TRIM(U254))&gt;0),1,0)</f>
        <v>0</v>
      </c>
      <c r="AL254" s="1051" t="str" cm="1">
        <f t="array" ref="AL254">IF(AF254&lt;&gt;"A","",IFERROR((IFERROR(_xlfn.XLOOKUP(TRIM(SUBSTITUTE(U254,CHAR(160)," ")),BJ15:BJ62,BM15:BM62),IFERROR(_xlfn.XLOOKUP(TRIM(SUBSTITUTE(U254,CHAR(160)," ")),BK15:BK62,BM15:BM62),_xlfn.XLOOKUP(TRIM(SUBSTITUTE(U254,CHAR(160)," ")),BL15:BL62,BM15:BM62))))*T254*IF(ISBLANK(Q254),1,Q254)+IFERROR(_xlfn.XLOOKUP("RECHERCHEX",TRIM(L254:AD254),L254:AD254),0),0))</f>
        <v/>
      </c>
      <c r="AM254" s="1038">
        <f t="shared" si="87"/>
        <v>0</v>
      </c>
      <c r="AN254" s="1627" t="str">
        <f t="shared" si="99"/>
        <v/>
      </c>
      <c r="AO254" s="1039">
        <f t="shared" si="88"/>
        <v>0</v>
      </c>
      <c r="AP254" s="1039">
        <f t="shared" si="89"/>
        <v>0</v>
      </c>
      <c r="AQ254" s="1040">
        <f>IF(AO254&gt;0,AS9,0)</f>
        <v>0</v>
      </c>
      <c r="AR254" s="1628" t="str">
        <f>IF(TRIM(AG254)="▼ recette suivante", AG254, IF(AQ254&gt;0, IF(AT9&lt;&gt;"", AT9&amp;"-ou.or.o ❾ + or - &gt;", ""), ""))</f>
        <v/>
      </c>
      <c r="AS254" s="1064"/>
      <c r="AT254" s="1064"/>
      <c r="AU254" s="1042">
        <f t="shared" si="90"/>
        <v>0</v>
      </c>
      <c r="AV254" s="1043">
        <f>IF(AK254,IF(OR(AU254="",N(AU254)&lt;=0.000000001),"",_xlfn.XLOOKUP(AJ254,BJ15:BJ62,BN15:BN62,_xlfn.XLOOKUP(AJ254,BK15:BK62,BN15:BN62,_xlfn.XLOOKUP(AJ254,BL15:BL62,BN15:BN62,"")))),0)</f>
        <v>0</v>
      </c>
      <c r="AW254" s="1065" cm="1">
        <f t="array" ref="AW254">IF(AK254&lt;&gt;1,0,IF(OR(AU254="",N(AU254)&lt;=0.000000001),"",IF(OR(AO254="",N(AO254)&lt;=0.000000001),0,IF(ISNUMBER(AU254),IFERROR(_xlfn.LET(_xlpm.ai_test,TRIM(AJ254),_xlpm.r,IFERROR(_xlfn.XLOOKUP(_xlpm.ai_test,BJ15:BJ62,ROW(BJ15:BJ62),0,1),IFERROR(_xlfn.XLOOKUP(_xlpm.ai_test,BK15:BK62,ROW(BK15:BK62),0,1),_xlfn.XLOOKUP(_xlpm.ai_test,BL15:BL62,ROW(BL15:BL62),0,1))),_xlpm.p,_xlpm.r-MIN(ROW(BJ15:BJ62))+1,_xlpm.f,INDEX(BM15:BM62,_xlpm.p),_xlpm.u,INDEX(BN15:BN62,_xlpm.p),_xlpm.s,INDEX(BP15:BP62,_xlpm.p),_xlpm.q,N(AU254)/_xlpm.f,IF(_xlpm.q&gt;=_xlpm.s,ROUND(_xlpm.q,1)&amp;" "&amp;_xlpm.ai_test&amp;" = "&amp;ROUND(_xlpm.q*_xlpm.f,1)&amp;" "&amp;_xlpm.u,ROUND(_xlpm.q,1)&amp;" "&amp;_xlpm.ai_test)),""),""))))</f>
        <v>0</v>
      </c>
      <c r="AX254" s="1055"/>
      <c r="AY254" s="1042">
        <f t="shared" si="91"/>
        <v>0</v>
      </c>
      <c r="AZ254" s="1043" t="str">
        <f t="shared" si="92"/>
        <v/>
      </c>
      <c r="BA254" s="1044">
        <f t="shared" si="97"/>
        <v>0</v>
      </c>
      <c r="BB254" s="1045" t="str">
        <f t="shared" si="93"/>
        <v/>
      </c>
      <c r="BC254" s="1046"/>
      <c r="BD254" s="1047">
        <f t="shared" si="98"/>
        <v>0</v>
      </c>
      <c r="BE254" s="1048" t="str">
        <f t="shared" si="94"/>
        <v/>
      </c>
      <c r="BF254" s="262" t="s">
        <v>22</v>
      </c>
      <c r="BG254" s="1027">
        <f t="shared" si="95"/>
        <v>0</v>
      </c>
      <c r="BH254" s="1028">
        <f t="shared" si="96"/>
        <v>0</v>
      </c>
      <c r="BI254"/>
      <c r="BJ254" s="701"/>
      <c r="BK254" s="701"/>
      <c r="BL254" s="701"/>
      <c r="BM254" s="701"/>
      <c r="BN254" s="701"/>
      <c r="BO254" s="701"/>
      <c r="BP254" s="701"/>
      <c r="BQ254" s="701"/>
      <c r="BX254" s="964" t="str">
        <f t="shared" si="81"/>
        <v>►</v>
      </c>
      <c r="CC254"/>
      <c r="CD254" s="848"/>
      <c r="CL254" s="701"/>
      <c r="CT254" s="701"/>
      <c r="DB254" s="701"/>
      <c r="DC254" s="3">
        <v>1</v>
      </c>
    </row>
    <row r="255" spans="1:107" ht="21" customHeight="1">
      <c r="A255" s="941" t="s">
        <v>22</v>
      </c>
      <c r="B255" s="957" t="str">
        <f t="shared" si="80"/>
        <v>►</v>
      </c>
      <c r="C255" s="999" cm="1">
        <f t="array" ref="C255">SUMPRODUCT(LEN(D255:J255))</f>
        <v>0</v>
      </c>
      <c r="D255" s="201"/>
      <c r="E255" s="206"/>
      <c r="F255" s="206"/>
      <c r="G255" s="206"/>
      <c r="H255" s="206"/>
      <c r="I255" s="206"/>
      <c r="J255" s="207"/>
      <c r="K255" s="455"/>
      <c r="L255" s="115" t="s">
        <v>16</v>
      </c>
      <c r="M255" s="3141"/>
      <c r="N255" s="3142"/>
      <c r="O255" s="3141"/>
      <c r="P255" s="3143"/>
      <c r="Q255" s="3144"/>
      <c r="R255" s="3145"/>
      <c r="S255" s="3146"/>
      <c r="T255" s="3147"/>
      <c r="U255" s="3148"/>
      <c r="V255" s="3149"/>
      <c r="W255" s="2109"/>
      <c r="X255" s="3150"/>
      <c r="Y255" s="117"/>
      <c r="Z255" s="3151"/>
      <c r="AA255" s="3152"/>
      <c r="AB255" s="3153"/>
      <c r="AC255" s="3154"/>
      <c r="AD255" s="119"/>
      <c r="AE255" s="262" t="s">
        <v>22</v>
      </c>
      <c r="AF255" s="1035" t="str">
        <f t="shared" si="82"/>
        <v>►</v>
      </c>
      <c r="AG255" s="1036" t="str">
        <f t="shared" si="83"/>
        <v/>
      </c>
      <c r="AH255" s="1037" t="str">
        <f t="shared" si="84"/>
        <v/>
      </c>
      <c r="AI255" s="1036" t="str">
        <f t="shared" si="85"/>
        <v/>
      </c>
      <c r="AJ255" s="1037" t="str">
        <f t="shared" si="86"/>
        <v/>
      </c>
      <c r="AK255" s="1037">
        <f>IF(AND(L255="A",COUNTIF(BJ15:BL62,TRIM(U255))&gt;0),1,0)</f>
        <v>0</v>
      </c>
      <c r="AL255" s="1051" t="str" cm="1">
        <f t="array" ref="AL255">IF(AF255&lt;&gt;"A","",IFERROR((IFERROR(_xlfn.XLOOKUP(TRIM(SUBSTITUTE(U255,CHAR(160)," ")),BJ15:BJ62,BM15:BM62),IFERROR(_xlfn.XLOOKUP(TRIM(SUBSTITUTE(U255,CHAR(160)," ")),BK15:BK62,BM15:BM62),_xlfn.XLOOKUP(TRIM(SUBSTITUTE(U255,CHAR(160)," ")),BL15:BL62,BM15:BM62))))*T255*IF(ISBLANK(Q255),1,Q255)+IFERROR(_xlfn.XLOOKUP("RECHERCHEX",TRIM(L255:AD255),L255:AD255),0),0))</f>
        <v/>
      </c>
      <c r="AM255" s="1038">
        <f t="shared" si="87"/>
        <v>0</v>
      </c>
      <c r="AN255" s="1627" t="str">
        <f t="shared" si="99"/>
        <v/>
      </c>
      <c r="AO255" s="1039">
        <f t="shared" si="88"/>
        <v>0</v>
      </c>
      <c r="AP255" s="1039">
        <f t="shared" si="89"/>
        <v>0</v>
      </c>
      <c r="AQ255" s="1052">
        <f>IF(AO255&gt;0,AS9,0)</f>
        <v>0</v>
      </c>
      <c r="AR255" s="1626" t="str">
        <f>IF(TRIM(AG255)="▼ recette suivante", AG255, IF(AQ255&gt;0, IF(AT9&lt;&gt;"", AT9&amp;"-ou.or.o ❾ + or - &gt;", ""), ""))</f>
        <v/>
      </c>
      <c r="AS255" s="1064"/>
      <c r="AT255" s="1064"/>
      <c r="AU255" s="1053">
        <f t="shared" si="90"/>
        <v>0</v>
      </c>
      <c r="AV255" s="1054">
        <f>IF(AK255,IF(OR(AU255="",N(AU255)&lt;=0.000000001),"",_xlfn.XLOOKUP(AJ255,BJ15:BJ62,BN15:BN62,_xlfn.XLOOKUP(AJ255,BK15:BK62,BN15:BN62,_xlfn.XLOOKUP(AJ255,BL15:BL62,BN15:BN62,"")))),0)</f>
        <v>0</v>
      </c>
      <c r="AW255" s="1067" cm="1">
        <f t="array" ref="AW255">IF(AK255&lt;&gt;1,0,IF(OR(AU255="",N(AU255)&lt;=0.000000001),"",IF(OR(AO255="",N(AO255)&lt;=0.000000001),0,IF(ISNUMBER(AU255),IFERROR(_xlfn.LET(_xlpm.ai_test,TRIM(AJ255),_xlpm.r,IFERROR(_xlfn.XLOOKUP(_xlpm.ai_test,BJ15:BJ62,ROW(BJ15:BJ62),0,1),IFERROR(_xlfn.XLOOKUP(_xlpm.ai_test,BK15:BK62,ROW(BK15:BK62),0,1),_xlfn.XLOOKUP(_xlpm.ai_test,BL15:BL62,ROW(BL15:BL62),0,1))),_xlpm.p,_xlpm.r-MIN(ROW(BJ15:BJ62))+1,_xlpm.f,INDEX(BM15:BM62,_xlpm.p),_xlpm.u,INDEX(BN15:BN62,_xlpm.p),_xlpm.s,INDEX(BP15:BP62,_xlpm.p),_xlpm.q,N(AU255)/_xlpm.f,IF(_xlpm.q&gt;=_xlpm.s,ROUND(_xlpm.q,1)&amp;" "&amp;_xlpm.ai_test&amp;" = "&amp;ROUND(_xlpm.q*_xlpm.f,1)&amp;" "&amp;_xlpm.u,ROUND(_xlpm.q,1)&amp;" "&amp;_xlpm.ai_test)),""),""))))</f>
        <v>0</v>
      </c>
      <c r="AX255" s="1055"/>
      <c r="AY255" s="1053">
        <f t="shared" si="91"/>
        <v>0</v>
      </c>
      <c r="AZ255" s="1054" t="str">
        <f t="shared" si="92"/>
        <v/>
      </c>
      <c r="BA255" s="1056">
        <f t="shared" si="97"/>
        <v>0</v>
      </c>
      <c r="BB255" s="1057" t="str">
        <f t="shared" si="93"/>
        <v/>
      </c>
      <c r="BC255" s="1046"/>
      <c r="BD255" s="1058">
        <f t="shared" si="98"/>
        <v>0</v>
      </c>
      <c r="BE255" s="1048" t="str">
        <f t="shared" si="94"/>
        <v/>
      </c>
      <c r="BF255" s="262" t="s">
        <v>22</v>
      </c>
      <c r="BG255" s="1027">
        <f t="shared" si="95"/>
        <v>0</v>
      </c>
      <c r="BH255" s="1028">
        <f t="shared" si="96"/>
        <v>0</v>
      </c>
      <c r="BI255"/>
      <c r="BJ255" s="701"/>
      <c r="BK255" s="701"/>
      <c r="BL255" s="701"/>
      <c r="BM255" s="701"/>
      <c r="BN255" s="701"/>
      <c r="BO255" s="701"/>
      <c r="BP255" s="701"/>
      <c r="BQ255" s="701"/>
      <c r="BX255" s="964" t="str">
        <f t="shared" si="81"/>
        <v>►</v>
      </c>
      <c r="CC255"/>
      <c r="CD255" s="848"/>
      <c r="CL255" s="701"/>
      <c r="CT255" s="701"/>
      <c r="DB255" s="701"/>
      <c r="DC255" s="3">
        <v>1</v>
      </c>
    </row>
    <row r="256" spans="1:107" ht="21" customHeight="1">
      <c r="A256" s="941" t="s">
        <v>22</v>
      </c>
      <c r="B256" s="957" t="str">
        <f t="shared" si="80"/>
        <v>►</v>
      </c>
      <c r="C256" s="999" cm="1">
        <f t="array" ref="C256">SUMPRODUCT(LEN(D256:J256))</f>
        <v>0</v>
      </c>
      <c r="D256" s="201"/>
      <c r="E256" s="206"/>
      <c r="F256" s="206"/>
      <c r="G256" s="206"/>
      <c r="H256" s="206"/>
      <c r="I256" s="206"/>
      <c r="J256" s="207"/>
      <c r="K256" s="455"/>
      <c r="L256" s="115" t="s">
        <v>16</v>
      </c>
      <c r="M256" s="3141"/>
      <c r="N256" s="3142"/>
      <c r="O256" s="3141"/>
      <c r="P256" s="3143"/>
      <c r="Q256" s="3144"/>
      <c r="R256" s="3145"/>
      <c r="S256" s="3146"/>
      <c r="T256" s="3147"/>
      <c r="U256" s="3148"/>
      <c r="V256" s="3149"/>
      <c r="W256" s="2109"/>
      <c r="X256" s="3150"/>
      <c r="Y256" s="117"/>
      <c r="Z256" s="3151"/>
      <c r="AA256" s="3152"/>
      <c r="AB256" s="3153"/>
      <c r="AC256" s="3154"/>
      <c r="AD256" s="119"/>
      <c r="AE256" s="262" t="s">
        <v>22</v>
      </c>
      <c r="AF256" s="1035" t="str">
        <f t="shared" si="82"/>
        <v>►</v>
      </c>
      <c r="AG256" s="1036" t="str">
        <f t="shared" si="83"/>
        <v/>
      </c>
      <c r="AH256" s="1037" t="str">
        <f t="shared" si="84"/>
        <v/>
      </c>
      <c r="AI256" s="1036" t="str">
        <f t="shared" si="85"/>
        <v/>
      </c>
      <c r="AJ256" s="1037" t="str">
        <f t="shared" si="86"/>
        <v/>
      </c>
      <c r="AK256" s="1037">
        <f>IF(AND(L256="A",COUNTIF(BJ15:BL62,TRIM(U256))&gt;0),1,0)</f>
        <v>0</v>
      </c>
      <c r="AL256" s="1051" t="str" cm="1">
        <f t="array" ref="AL256">IF(AF256&lt;&gt;"A","",IFERROR((IFERROR(_xlfn.XLOOKUP(TRIM(SUBSTITUTE(U256,CHAR(160)," ")),BJ15:BJ62,BM15:BM62),IFERROR(_xlfn.XLOOKUP(TRIM(SUBSTITUTE(U256,CHAR(160)," ")),BK15:BK62,BM15:BM62),_xlfn.XLOOKUP(TRIM(SUBSTITUTE(U256,CHAR(160)," ")),BL15:BL62,BM15:BM62))))*T256*IF(ISBLANK(Q256),1,Q256)+IFERROR(_xlfn.XLOOKUP("RECHERCHEX",TRIM(L256:AD256),L256:AD256),0),0))</f>
        <v/>
      </c>
      <c r="AM256" s="1038">
        <f t="shared" si="87"/>
        <v>0</v>
      </c>
      <c r="AN256" s="1627" t="str">
        <f t="shared" si="99"/>
        <v/>
      </c>
      <c r="AO256" s="1039">
        <f t="shared" si="88"/>
        <v>0</v>
      </c>
      <c r="AP256" s="1039">
        <f t="shared" si="89"/>
        <v>0</v>
      </c>
      <c r="AQ256" s="1040">
        <f>IF(AO256&gt;0,AS9,0)</f>
        <v>0</v>
      </c>
      <c r="AR256" s="1628" t="str">
        <f>IF(TRIM(AG256)="▼ recette suivante", AG256, IF(AQ256&gt;0, IF(AT9&lt;&gt;"", AT9&amp;"-ou.or.o ❾ + or - &gt;", ""), ""))</f>
        <v/>
      </c>
      <c r="AS256" s="1064"/>
      <c r="AT256" s="1064"/>
      <c r="AU256" s="1042">
        <f t="shared" si="90"/>
        <v>0</v>
      </c>
      <c r="AV256" s="1043">
        <f>IF(AK256,IF(OR(AU256="",N(AU256)&lt;=0.000000001),"",_xlfn.XLOOKUP(AJ256,BJ15:BJ62,BN15:BN62,_xlfn.XLOOKUP(AJ256,BK15:BK62,BN15:BN62,_xlfn.XLOOKUP(AJ256,BL15:BL62,BN15:BN62,"")))),0)</f>
        <v>0</v>
      </c>
      <c r="AW256" s="1065" cm="1">
        <f t="array" ref="AW256">IF(AK256&lt;&gt;1,0,IF(OR(AU256="",N(AU256)&lt;=0.000000001),"",IF(OR(AO256="",N(AO256)&lt;=0.000000001),0,IF(ISNUMBER(AU256),IFERROR(_xlfn.LET(_xlpm.ai_test,TRIM(AJ256),_xlpm.r,IFERROR(_xlfn.XLOOKUP(_xlpm.ai_test,BJ15:BJ62,ROW(BJ15:BJ62),0,1),IFERROR(_xlfn.XLOOKUP(_xlpm.ai_test,BK15:BK62,ROW(BK15:BK62),0,1),_xlfn.XLOOKUP(_xlpm.ai_test,BL15:BL62,ROW(BL15:BL62),0,1))),_xlpm.p,_xlpm.r-MIN(ROW(BJ15:BJ62))+1,_xlpm.f,INDEX(BM15:BM62,_xlpm.p),_xlpm.u,INDEX(BN15:BN62,_xlpm.p),_xlpm.s,INDEX(BP15:BP62,_xlpm.p),_xlpm.q,N(AU256)/_xlpm.f,IF(_xlpm.q&gt;=_xlpm.s,ROUND(_xlpm.q,1)&amp;" "&amp;_xlpm.ai_test&amp;" = "&amp;ROUND(_xlpm.q*_xlpm.f,1)&amp;" "&amp;_xlpm.u,ROUND(_xlpm.q,1)&amp;" "&amp;_xlpm.ai_test)),""),""))))</f>
        <v>0</v>
      </c>
      <c r="AX256" s="1055"/>
      <c r="AY256" s="1042">
        <f t="shared" si="91"/>
        <v>0</v>
      </c>
      <c r="AZ256" s="1043" t="str">
        <f t="shared" si="92"/>
        <v/>
      </c>
      <c r="BA256" s="1044">
        <f t="shared" si="97"/>
        <v>0</v>
      </c>
      <c r="BB256" s="1045" t="str">
        <f t="shared" si="93"/>
        <v/>
      </c>
      <c r="BC256" s="1046"/>
      <c r="BD256" s="1047">
        <f t="shared" si="98"/>
        <v>0</v>
      </c>
      <c r="BE256" s="1048" t="str">
        <f t="shared" si="94"/>
        <v/>
      </c>
      <c r="BF256" s="262" t="s">
        <v>22</v>
      </c>
      <c r="BG256" s="1027">
        <f t="shared" si="95"/>
        <v>0</v>
      </c>
      <c r="BH256" s="1028">
        <f t="shared" si="96"/>
        <v>0</v>
      </c>
      <c r="BI256"/>
      <c r="BJ256" s="701"/>
      <c r="BK256" s="701"/>
      <c r="BL256" s="701"/>
      <c r="BM256" s="701"/>
      <c r="BN256" s="701"/>
      <c r="BO256" s="701"/>
      <c r="BP256" s="701"/>
      <c r="BQ256" s="701"/>
      <c r="BX256" s="964" t="str">
        <f t="shared" si="81"/>
        <v>►</v>
      </c>
      <c r="CC256"/>
      <c r="CD256" s="848"/>
      <c r="CL256" s="701"/>
      <c r="CT256" s="701"/>
      <c r="DB256" s="701"/>
      <c r="DC256" s="3">
        <v>1</v>
      </c>
    </row>
    <row r="257" spans="1:109" ht="21" customHeight="1">
      <c r="A257" s="941" t="s">
        <v>22</v>
      </c>
      <c r="B257" s="957" t="str">
        <f t="shared" si="80"/>
        <v>►</v>
      </c>
      <c r="C257" s="999" cm="1">
        <f t="array" ref="C257">SUMPRODUCT(LEN(D257:J257))</f>
        <v>0</v>
      </c>
      <c r="D257" s="201"/>
      <c r="E257" s="206"/>
      <c r="F257" s="206"/>
      <c r="G257" s="206"/>
      <c r="H257" s="206"/>
      <c r="I257" s="206"/>
      <c r="J257" s="207"/>
      <c r="K257" s="455" t="s">
        <v>22</v>
      </c>
      <c r="L257" s="115" t="s">
        <v>16</v>
      </c>
      <c r="M257" s="3141"/>
      <c r="N257" s="3142"/>
      <c r="O257" s="3141"/>
      <c r="P257" s="3143"/>
      <c r="Q257" s="3144"/>
      <c r="R257" s="3145"/>
      <c r="S257" s="3146"/>
      <c r="T257" s="3147"/>
      <c r="U257" s="3148"/>
      <c r="V257" s="3149"/>
      <c r="W257" s="2109"/>
      <c r="X257" s="3150"/>
      <c r="Y257" s="117"/>
      <c r="Z257" s="3151"/>
      <c r="AA257" s="3152"/>
      <c r="AB257" s="3153"/>
      <c r="AC257" s="3154"/>
      <c r="AD257" s="119"/>
      <c r="AE257" s="262" t="s">
        <v>22</v>
      </c>
      <c r="AF257" s="1035" t="str">
        <f t="shared" si="82"/>
        <v>►</v>
      </c>
      <c r="AG257" s="1036" t="str">
        <f t="shared" si="83"/>
        <v/>
      </c>
      <c r="AH257" s="1037" t="str">
        <f t="shared" si="84"/>
        <v/>
      </c>
      <c r="AI257" s="1036" t="str">
        <f t="shared" si="85"/>
        <v/>
      </c>
      <c r="AJ257" s="1037" t="str">
        <f t="shared" si="86"/>
        <v/>
      </c>
      <c r="AK257" s="1037">
        <f>IF(AND(L257="A",COUNTIF(BJ15:BL62,TRIM(U257))&gt;0),1,0)</f>
        <v>0</v>
      </c>
      <c r="AL257" s="1051" t="str" cm="1">
        <f t="array" ref="AL257">IF(AF257&lt;&gt;"A","",IFERROR((IFERROR(_xlfn.XLOOKUP(TRIM(SUBSTITUTE(U257,CHAR(160)," ")),BJ15:BJ62,BM15:BM62),IFERROR(_xlfn.XLOOKUP(TRIM(SUBSTITUTE(U257,CHAR(160)," ")),BK15:BK62,BM15:BM62),_xlfn.XLOOKUP(TRIM(SUBSTITUTE(U257,CHAR(160)," ")),BL15:BL62,BM15:BM62))))*T257*IF(ISBLANK(Q257),1,Q257)+IFERROR(_xlfn.XLOOKUP("RECHERCHEX",TRIM(L257:AD257),L257:AD257),0),0))</f>
        <v/>
      </c>
      <c r="AM257" s="1038">
        <f t="shared" si="87"/>
        <v>0</v>
      </c>
      <c r="AN257" s="1627" t="str">
        <f t="shared" si="99"/>
        <v/>
      </c>
      <c r="AO257" s="1039">
        <f t="shared" si="88"/>
        <v>0</v>
      </c>
      <c r="AP257" s="1039">
        <f t="shared" si="89"/>
        <v>0</v>
      </c>
      <c r="AQ257" s="1052">
        <f>IF(AO257&gt;0,AS9,0)</f>
        <v>0</v>
      </c>
      <c r="AR257" s="1626" t="str">
        <f>IF(TRIM(AG257)="▼ recette suivante", AG257, IF(AQ257&gt;0, IF(AT9&lt;&gt;"", AT9&amp;"-ou.or.o ❾ + or - &gt;", ""), ""))</f>
        <v/>
      </c>
      <c r="AS257" s="1064"/>
      <c r="AT257" s="1064"/>
      <c r="AU257" s="1053">
        <f t="shared" si="90"/>
        <v>0</v>
      </c>
      <c r="AV257" s="1054">
        <f>IF(AK257,IF(OR(AU257="",N(AU257)&lt;=0.000000001),"",_xlfn.XLOOKUP(AJ257,BJ15:BJ62,BN15:BN62,_xlfn.XLOOKUP(AJ257,BK15:BK62,BN15:BN62,_xlfn.XLOOKUP(AJ257,BL15:BL62,BN15:BN62,"")))),0)</f>
        <v>0</v>
      </c>
      <c r="AW257" s="1067" cm="1">
        <f t="array" ref="AW257">IF(AK257&lt;&gt;1,0,IF(OR(AU257="",N(AU257)&lt;=0.000000001),"",IF(OR(AO257="",N(AO257)&lt;=0.000000001),0,IF(ISNUMBER(AU257),IFERROR(_xlfn.LET(_xlpm.ai_test,TRIM(AJ257),_xlpm.r,IFERROR(_xlfn.XLOOKUP(_xlpm.ai_test,BJ15:BJ62,ROW(BJ15:BJ62),0,1),IFERROR(_xlfn.XLOOKUP(_xlpm.ai_test,BK15:BK62,ROW(BK15:BK62),0,1),_xlfn.XLOOKUP(_xlpm.ai_test,BL15:BL62,ROW(BL15:BL62),0,1))),_xlpm.p,_xlpm.r-MIN(ROW(BJ15:BJ62))+1,_xlpm.f,INDEX(BM15:BM62,_xlpm.p),_xlpm.u,INDEX(BN15:BN62,_xlpm.p),_xlpm.s,INDEX(BP15:BP62,_xlpm.p),_xlpm.q,N(AU257)/_xlpm.f,IF(_xlpm.q&gt;=_xlpm.s,ROUND(_xlpm.q,1)&amp;" "&amp;_xlpm.ai_test&amp;" = "&amp;ROUND(_xlpm.q*_xlpm.f,1)&amp;" "&amp;_xlpm.u,ROUND(_xlpm.q,1)&amp;" "&amp;_xlpm.ai_test)),""),""))))</f>
        <v>0</v>
      </c>
      <c r="AX257" s="1055"/>
      <c r="AY257" s="1053">
        <f t="shared" si="91"/>
        <v>0</v>
      </c>
      <c r="AZ257" s="1054" t="str">
        <f t="shared" si="92"/>
        <v/>
      </c>
      <c r="BA257" s="1056">
        <f t="shared" si="97"/>
        <v>0</v>
      </c>
      <c r="BB257" s="1057" t="str">
        <f t="shared" si="93"/>
        <v/>
      </c>
      <c r="BC257" s="1046"/>
      <c r="BD257" s="1058">
        <f t="shared" si="98"/>
        <v>0</v>
      </c>
      <c r="BE257" s="1048" t="str">
        <f t="shared" si="94"/>
        <v/>
      </c>
      <c r="BF257" s="262" t="s">
        <v>22</v>
      </c>
      <c r="BG257" s="1027">
        <f t="shared" si="95"/>
        <v>0</v>
      </c>
      <c r="BH257" s="1028">
        <f t="shared" si="96"/>
        <v>0</v>
      </c>
      <c r="BI257"/>
      <c r="BJ257" s="701"/>
      <c r="BK257" s="701"/>
      <c r="BL257" s="701"/>
      <c r="BM257" s="701"/>
      <c r="BN257" s="701"/>
      <c r="BO257" s="701"/>
      <c r="BP257" s="701"/>
      <c r="BQ257" s="701"/>
      <c r="BX257" s="964" t="str">
        <f t="shared" si="81"/>
        <v>►</v>
      </c>
      <c r="CC257"/>
      <c r="CD257" s="848"/>
      <c r="CL257" s="701"/>
      <c r="CT257" s="701"/>
      <c r="DB257" s="701"/>
      <c r="DC257" s="3">
        <v>1</v>
      </c>
    </row>
    <row r="258" spans="1:109" ht="21" customHeight="1">
      <c r="A258" s="941" t="s">
        <v>22</v>
      </c>
      <c r="B258" s="957" t="str">
        <f t="shared" si="80"/>
        <v>►</v>
      </c>
      <c r="C258" s="999" cm="1">
        <f t="array" ref="C258">SUMPRODUCT(LEN(D258:J258))</f>
        <v>0</v>
      </c>
      <c r="D258" s="201"/>
      <c r="E258" s="206"/>
      <c r="F258" s="206"/>
      <c r="G258" s="206"/>
      <c r="H258" s="206"/>
      <c r="I258" s="206"/>
      <c r="J258" s="207"/>
      <c r="K258" s="455" t="s">
        <v>22</v>
      </c>
      <c r="L258" s="115" t="s">
        <v>16</v>
      </c>
      <c r="M258" s="3141"/>
      <c r="N258" s="3142"/>
      <c r="O258" s="3141"/>
      <c r="P258" s="3143"/>
      <c r="Q258" s="3144"/>
      <c r="R258" s="3145"/>
      <c r="S258" s="3146"/>
      <c r="T258" s="3147"/>
      <c r="U258" s="3148"/>
      <c r="V258" s="3149"/>
      <c r="W258" s="2109"/>
      <c r="X258" s="3150"/>
      <c r="Y258" s="117"/>
      <c r="Z258" s="3151"/>
      <c r="AA258" s="3152"/>
      <c r="AB258" s="3153"/>
      <c r="AC258" s="3154"/>
      <c r="AD258" s="119"/>
      <c r="AE258" s="262" t="s">
        <v>22</v>
      </c>
      <c r="AF258" s="1035" t="str">
        <f t="shared" si="82"/>
        <v>►</v>
      </c>
      <c r="AG258" s="1036" t="str">
        <f t="shared" si="83"/>
        <v/>
      </c>
      <c r="AH258" s="1037" t="str">
        <f t="shared" si="84"/>
        <v/>
      </c>
      <c r="AI258" s="1036" t="str">
        <f t="shared" si="85"/>
        <v/>
      </c>
      <c r="AJ258" s="1037" t="str">
        <f t="shared" si="86"/>
        <v/>
      </c>
      <c r="AK258" s="1037">
        <f>IF(AND(L258="A",COUNTIF(BJ15:BL62,TRIM(U258))&gt;0),1,0)</f>
        <v>0</v>
      </c>
      <c r="AL258" s="1051" t="str" cm="1">
        <f t="array" ref="AL258">IF(AF258&lt;&gt;"A","",IFERROR((IFERROR(_xlfn.XLOOKUP(TRIM(SUBSTITUTE(U258,CHAR(160)," ")),BJ15:BJ62,BM15:BM62),IFERROR(_xlfn.XLOOKUP(TRIM(SUBSTITUTE(U258,CHAR(160)," ")),BK15:BK62,BM15:BM62),_xlfn.XLOOKUP(TRIM(SUBSTITUTE(U258,CHAR(160)," ")),BL15:BL62,BM15:BM62))))*T258*IF(ISBLANK(Q258),1,Q258)+IFERROR(_xlfn.XLOOKUP("RECHERCHEX",TRIM(L258:AD258),L258:AD258),0),0))</f>
        <v/>
      </c>
      <c r="AM258" s="1038">
        <f t="shared" si="87"/>
        <v>0</v>
      </c>
      <c r="AN258" s="1627" t="str">
        <f t="shared" si="99"/>
        <v/>
      </c>
      <c r="AO258" s="1039">
        <f t="shared" si="88"/>
        <v>0</v>
      </c>
      <c r="AP258" s="1039">
        <f t="shared" si="89"/>
        <v>0</v>
      </c>
      <c r="AQ258" s="1040">
        <f>IF(AO258&gt;0,AS9,0)</f>
        <v>0</v>
      </c>
      <c r="AR258" s="1628" t="str">
        <f>IF(TRIM(AG258)="▼ recette suivante", AG258, IF(AQ258&gt;0, IF(AT9&lt;&gt;"", AT9&amp;"-ou.or.o ❾ + or - &gt;", ""), ""))</f>
        <v/>
      </c>
      <c r="AS258" s="1064"/>
      <c r="AT258" s="1064"/>
      <c r="AU258" s="1042">
        <f t="shared" si="90"/>
        <v>0</v>
      </c>
      <c r="AV258" s="1043">
        <f>IF(AK258,IF(OR(AU258="",N(AU258)&lt;=0.000000001),"",_xlfn.XLOOKUP(AJ258,BJ15:BJ62,BN15:BN62,_xlfn.XLOOKUP(AJ258,BK15:BK62,BN15:BN62,_xlfn.XLOOKUP(AJ258,BL15:BL62,BN15:BN62,"")))),0)</f>
        <v>0</v>
      </c>
      <c r="AW258" s="1065" cm="1">
        <f t="array" ref="AW258">IF(AK258&lt;&gt;1,0,IF(OR(AU258="",N(AU258)&lt;=0.000000001),"",IF(OR(AO258="",N(AO258)&lt;=0.000000001),0,IF(ISNUMBER(AU258),IFERROR(_xlfn.LET(_xlpm.ai_test,TRIM(AJ258),_xlpm.r,IFERROR(_xlfn.XLOOKUP(_xlpm.ai_test,BJ15:BJ62,ROW(BJ15:BJ62),0,1),IFERROR(_xlfn.XLOOKUP(_xlpm.ai_test,BK15:BK62,ROW(BK15:BK62),0,1),_xlfn.XLOOKUP(_xlpm.ai_test,BL15:BL62,ROW(BL15:BL62),0,1))),_xlpm.p,_xlpm.r-MIN(ROW(BJ15:BJ62))+1,_xlpm.f,INDEX(BM15:BM62,_xlpm.p),_xlpm.u,INDEX(BN15:BN62,_xlpm.p),_xlpm.s,INDEX(BP15:BP62,_xlpm.p),_xlpm.q,N(AU258)/_xlpm.f,IF(_xlpm.q&gt;=_xlpm.s,ROUND(_xlpm.q,1)&amp;" "&amp;_xlpm.ai_test&amp;" = "&amp;ROUND(_xlpm.q*_xlpm.f,1)&amp;" "&amp;_xlpm.u,ROUND(_xlpm.q,1)&amp;" "&amp;_xlpm.ai_test)),""),""))))</f>
        <v>0</v>
      </c>
      <c r="AX258" s="1055"/>
      <c r="AY258" s="1042">
        <f t="shared" si="91"/>
        <v>0</v>
      </c>
      <c r="AZ258" s="1043" t="str">
        <f t="shared" si="92"/>
        <v/>
      </c>
      <c r="BA258" s="1044">
        <f t="shared" si="97"/>
        <v>0</v>
      </c>
      <c r="BB258" s="1045" t="str">
        <f t="shared" si="93"/>
        <v/>
      </c>
      <c r="BC258" s="1046"/>
      <c r="BD258" s="1047">
        <f t="shared" si="98"/>
        <v>0</v>
      </c>
      <c r="BE258" s="1048" t="str">
        <f t="shared" si="94"/>
        <v/>
      </c>
      <c r="BF258" s="262" t="s">
        <v>22</v>
      </c>
      <c r="BG258" s="1027">
        <f t="shared" si="95"/>
        <v>0</v>
      </c>
      <c r="BH258" s="1028">
        <f t="shared" si="96"/>
        <v>0</v>
      </c>
      <c r="BI258"/>
      <c r="BJ258" s="701"/>
      <c r="BK258" s="701"/>
      <c r="BL258" s="701"/>
      <c r="BM258" s="701"/>
      <c r="BN258" s="701"/>
      <c r="BO258" s="701"/>
      <c r="BP258" s="701"/>
      <c r="BQ258" s="701"/>
      <c r="BX258" s="964" t="str">
        <f t="shared" si="81"/>
        <v>►</v>
      </c>
      <c r="CC258"/>
      <c r="CD258" s="848"/>
      <c r="CL258" s="701"/>
      <c r="CT258" s="701"/>
      <c r="DB258" s="701"/>
      <c r="DC258" s="3">
        <v>1</v>
      </c>
    </row>
    <row r="259" spans="1:109" ht="21" customHeight="1">
      <c r="A259" s="941" t="s">
        <v>22</v>
      </c>
      <c r="B259" s="957" t="str">
        <f t="shared" si="80"/>
        <v>►</v>
      </c>
      <c r="C259" s="999" cm="1">
        <f t="array" ref="C259">SUMPRODUCT(LEN(D259:J259))</f>
        <v>0</v>
      </c>
      <c r="D259" s="201"/>
      <c r="E259" s="206"/>
      <c r="F259" s="206"/>
      <c r="G259" s="206"/>
      <c r="H259" s="206"/>
      <c r="I259" s="206"/>
      <c r="J259" s="207"/>
      <c r="K259" s="455" t="s">
        <v>22</v>
      </c>
      <c r="L259" s="115" t="s">
        <v>16</v>
      </c>
      <c r="M259" s="3141"/>
      <c r="N259" s="3142"/>
      <c r="O259" s="3141"/>
      <c r="P259" s="3143"/>
      <c r="Q259" s="3144"/>
      <c r="R259" s="3145"/>
      <c r="S259" s="3146"/>
      <c r="T259" s="3147"/>
      <c r="U259" s="3148"/>
      <c r="V259" s="3149"/>
      <c r="W259" s="2109"/>
      <c r="X259" s="3150"/>
      <c r="Y259" s="117"/>
      <c r="Z259" s="3151"/>
      <c r="AA259" s="3152"/>
      <c r="AB259" s="3153"/>
      <c r="AC259" s="3154"/>
      <c r="AD259" s="119"/>
      <c r="AE259" s="262" t="s">
        <v>22</v>
      </c>
      <c r="AF259" s="1035" t="str">
        <f t="shared" si="82"/>
        <v>►</v>
      </c>
      <c r="AG259" s="1036" t="str">
        <f t="shared" si="83"/>
        <v/>
      </c>
      <c r="AH259" s="1037" t="str">
        <f t="shared" si="84"/>
        <v/>
      </c>
      <c r="AI259" s="1036" t="str">
        <f t="shared" si="85"/>
        <v/>
      </c>
      <c r="AJ259" s="1037" t="str">
        <f t="shared" si="86"/>
        <v/>
      </c>
      <c r="AK259" s="1037">
        <f>IF(AND(L259="A",COUNTIF(BJ15:BL62,TRIM(U259))&gt;0),1,0)</f>
        <v>0</v>
      </c>
      <c r="AL259" s="1051" t="str" cm="1">
        <f t="array" ref="AL259">IF(AF259&lt;&gt;"A","",IFERROR((IFERROR(_xlfn.XLOOKUP(TRIM(SUBSTITUTE(U259,CHAR(160)," ")),BJ15:BJ62,BM15:BM62),IFERROR(_xlfn.XLOOKUP(TRIM(SUBSTITUTE(U259,CHAR(160)," ")),BK15:BK62,BM15:BM62),_xlfn.XLOOKUP(TRIM(SUBSTITUTE(U259,CHAR(160)," ")),BL15:BL62,BM15:BM62))))*T259*IF(ISBLANK(Q259),1,Q259)+IFERROR(_xlfn.XLOOKUP("RECHERCHEX",TRIM(L259:AD259),L259:AD259),0),0))</f>
        <v/>
      </c>
      <c r="AM259" s="1038">
        <f t="shared" si="87"/>
        <v>0</v>
      </c>
      <c r="AN259" s="1627" t="str">
        <f t="shared" si="99"/>
        <v/>
      </c>
      <c r="AO259" s="1039">
        <f t="shared" si="88"/>
        <v>0</v>
      </c>
      <c r="AP259" s="1039">
        <f t="shared" si="89"/>
        <v>0</v>
      </c>
      <c r="AQ259" s="1052">
        <f>IF(AO259&gt;0,AS9,0)</f>
        <v>0</v>
      </c>
      <c r="AR259" s="1626" t="str">
        <f>IF(TRIM(AG259)="▼ recette suivante", AG259, IF(AQ259&gt;0, IF(AT9&lt;&gt;"", AT9&amp;"-ou.or.o ❾ + or - &gt;", ""), ""))</f>
        <v/>
      </c>
      <c r="AS259" s="1064"/>
      <c r="AT259" s="1064"/>
      <c r="AU259" s="1053">
        <f t="shared" si="90"/>
        <v>0</v>
      </c>
      <c r="AV259" s="1054">
        <f>IF(AK259,IF(OR(AU259="",N(AU259)&lt;=0.000000001),"",_xlfn.XLOOKUP(AJ259,BJ15:BJ62,BN15:BN62,_xlfn.XLOOKUP(AJ259,BK15:BK62,BN15:BN62,_xlfn.XLOOKUP(AJ259,BL15:BL62,BN15:BN62,"")))),0)</f>
        <v>0</v>
      </c>
      <c r="AW259" s="1067" cm="1">
        <f t="array" ref="AW259">IF(AK259&lt;&gt;1,0,IF(OR(AU259="",N(AU259)&lt;=0.000000001),"",IF(OR(AO259="",N(AO259)&lt;=0.000000001),0,IF(ISNUMBER(AU259),IFERROR(_xlfn.LET(_xlpm.ai_test,TRIM(AJ259),_xlpm.r,IFERROR(_xlfn.XLOOKUP(_xlpm.ai_test,BJ15:BJ62,ROW(BJ15:BJ62),0,1),IFERROR(_xlfn.XLOOKUP(_xlpm.ai_test,BK15:BK62,ROW(BK15:BK62),0,1),_xlfn.XLOOKUP(_xlpm.ai_test,BL15:BL62,ROW(BL15:BL62),0,1))),_xlpm.p,_xlpm.r-MIN(ROW(BJ15:BJ62))+1,_xlpm.f,INDEX(BM15:BM62,_xlpm.p),_xlpm.u,INDEX(BN15:BN62,_xlpm.p),_xlpm.s,INDEX(BP15:BP62,_xlpm.p),_xlpm.q,N(AU259)/_xlpm.f,IF(_xlpm.q&gt;=_xlpm.s,ROUND(_xlpm.q,1)&amp;" "&amp;_xlpm.ai_test&amp;" = "&amp;ROUND(_xlpm.q*_xlpm.f,1)&amp;" "&amp;_xlpm.u,ROUND(_xlpm.q,1)&amp;" "&amp;_xlpm.ai_test)),""),""))))</f>
        <v>0</v>
      </c>
      <c r="AX259" s="1055"/>
      <c r="AY259" s="1053">
        <f t="shared" si="91"/>
        <v>0</v>
      </c>
      <c r="AZ259" s="1054" t="str">
        <f t="shared" si="92"/>
        <v/>
      </c>
      <c r="BA259" s="1056">
        <f t="shared" si="97"/>
        <v>0</v>
      </c>
      <c r="BB259" s="1057" t="str">
        <f t="shared" si="93"/>
        <v/>
      </c>
      <c r="BC259" s="1046"/>
      <c r="BD259" s="1058">
        <f t="shared" si="98"/>
        <v>0</v>
      </c>
      <c r="BE259" s="1048" t="str">
        <f t="shared" si="94"/>
        <v/>
      </c>
      <c r="BF259" s="262" t="s">
        <v>22</v>
      </c>
      <c r="BG259" s="1027">
        <f t="shared" si="95"/>
        <v>0</v>
      </c>
      <c r="BH259" s="1028">
        <f t="shared" si="96"/>
        <v>0</v>
      </c>
      <c r="BI259"/>
      <c r="BJ259" s="701"/>
      <c r="BK259" s="701"/>
      <c r="BL259" s="701"/>
      <c r="BM259" s="701"/>
      <c r="BN259" s="701"/>
      <c r="BO259" s="701"/>
      <c r="BP259" s="701"/>
      <c r="BQ259" s="701"/>
      <c r="BX259" s="964" t="str">
        <f t="shared" si="81"/>
        <v>►</v>
      </c>
      <c r="CC259"/>
      <c r="CD259" s="848"/>
      <c r="DC259" s="3">
        <v>1</v>
      </c>
    </row>
    <row r="260" spans="1:109" ht="21" customHeight="1">
      <c r="A260" s="941" t="s">
        <v>22</v>
      </c>
      <c r="B260" s="957" t="str">
        <f t="shared" si="80"/>
        <v>►</v>
      </c>
      <c r="C260" s="999" cm="1">
        <f t="array" ref="C260">SUMPRODUCT(LEN(D260:J260))</f>
        <v>0</v>
      </c>
      <c r="D260" s="201"/>
      <c r="E260" s="206"/>
      <c r="F260" s="206"/>
      <c r="G260" s="206"/>
      <c r="H260" s="206"/>
      <c r="I260" s="206"/>
      <c r="J260" s="207"/>
      <c r="K260" s="455" t="s">
        <v>22</v>
      </c>
      <c r="L260" s="115" t="s">
        <v>16</v>
      </c>
      <c r="M260" s="3141"/>
      <c r="N260" s="3142"/>
      <c r="O260" s="3141"/>
      <c r="P260" s="3143"/>
      <c r="Q260" s="3144"/>
      <c r="R260" s="3145"/>
      <c r="S260" s="3146"/>
      <c r="T260" s="3147"/>
      <c r="U260" s="3148"/>
      <c r="V260" s="3149"/>
      <c r="W260" s="2109"/>
      <c r="X260" s="3150"/>
      <c r="Y260" s="117"/>
      <c r="Z260" s="3151"/>
      <c r="AA260" s="3152"/>
      <c r="AB260" s="3153"/>
      <c r="AC260" s="3154"/>
      <c r="AD260" s="119"/>
      <c r="AE260" s="262" t="s">
        <v>22</v>
      </c>
      <c r="AF260" s="1035" t="str">
        <f t="shared" si="82"/>
        <v>►</v>
      </c>
      <c r="AG260" s="1036" t="str">
        <f t="shared" si="83"/>
        <v/>
      </c>
      <c r="AH260" s="1037" t="str">
        <f t="shared" si="84"/>
        <v/>
      </c>
      <c r="AI260" s="1036" t="str">
        <f t="shared" si="85"/>
        <v/>
      </c>
      <c r="AJ260" s="1037" t="str">
        <f t="shared" si="86"/>
        <v/>
      </c>
      <c r="AK260" s="1037">
        <f>IF(AND(L260="A",COUNTIF(BJ15:BL62,TRIM(U260))&gt;0),1,0)</f>
        <v>0</v>
      </c>
      <c r="AL260" s="1051" t="str" cm="1">
        <f t="array" ref="AL260">IF(AF260&lt;&gt;"A","",IFERROR((IFERROR(_xlfn.XLOOKUP(TRIM(SUBSTITUTE(U260,CHAR(160)," ")),BJ15:BJ62,BM15:BM62),IFERROR(_xlfn.XLOOKUP(TRIM(SUBSTITUTE(U260,CHAR(160)," ")),BK15:BK62,BM15:BM62),_xlfn.XLOOKUP(TRIM(SUBSTITUTE(U260,CHAR(160)," ")),BL15:BL62,BM15:BM62))))*T260*IF(ISBLANK(Q260),1,Q260)+IFERROR(_xlfn.XLOOKUP("RECHERCHEX",TRIM(L260:AD260),L260:AD260),0),0))</f>
        <v/>
      </c>
      <c r="AM260" s="1038">
        <f t="shared" si="87"/>
        <v>0</v>
      </c>
      <c r="AN260" s="1627" t="str">
        <f t="shared" si="99"/>
        <v/>
      </c>
      <c r="AO260" s="1039">
        <f t="shared" si="88"/>
        <v>0</v>
      </c>
      <c r="AP260" s="1039">
        <f t="shared" si="89"/>
        <v>0</v>
      </c>
      <c r="AQ260" s="1040">
        <f>IF(AO260&gt;0,AS9,0)</f>
        <v>0</v>
      </c>
      <c r="AR260" s="1628" t="str">
        <f>IF(TRIM(AG260)="▼ recette suivante", AG260, IF(AQ260&gt;0, IF(AT9&lt;&gt;"", AT9&amp;"-ou.or.o ❾ + or - &gt;", ""), ""))</f>
        <v/>
      </c>
      <c r="AS260" s="1064"/>
      <c r="AT260" s="1064"/>
      <c r="AU260" s="1042">
        <f t="shared" si="90"/>
        <v>0</v>
      </c>
      <c r="AV260" s="1043">
        <f>IF(AK260,IF(OR(AU260="",N(AU260)&lt;=0.000000001),"",_xlfn.XLOOKUP(AJ260,BJ15:BJ62,BN15:BN62,_xlfn.XLOOKUP(AJ260,BK15:BK62,BN15:BN62,_xlfn.XLOOKUP(AJ260,BL15:BL62,BN15:BN62,"")))),0)</f>
        <v>0</v>
      </c>
      <c r="AW260" s="1065" cm="1">
        <f t="array" ref="AW260">IF(AK260&lt;&gt;1,0,IF(OR(AU260="",N(AU260)&lt;=0.000000001),"",IF(OR(AO260="",N(AO260)&lt;=0.000000001),0,IF(ISNUMBER(AU260),IFERROR(_xlfn.LET(_xlpm.ai_test,TRIM(AJ260),_xlpm.r,IFERROR(_xlfn.XLOOKUP(_xlpm.ai_test,BJ15:BJ62,ROW(BJ15:BJ62),0,1),IFERROR(_xlfn.XLOOKUP(_xlpm.ai_test,BK15:BK62,ROW(BK15:BK62),0,1),_xlfn.XLOOKUP(_xlpm.ai_test,BL15:BL62,ROW(BL15:BL62),0,1))),_xlpm.p,_xlpm.r-MIN(ROW(BJ15:BJ62))+1,_xlpm.f,INDEX(BM15:BM62,_xlpm.p),_xlpm.u,INDEX(BN15:BN62,_xlpm.p),_xlpm.s,INDEX(BP15:BP62,_xlpm.p),_xlpm.q,N(AU260)/_xlpm.f,IF(_xlpm.q&gt;=_xlpm.s,ROUND(_xlpm.q,1)&amp;" "&amp;_xlpm.ai_test&amp;" = "&amp;ROUND(_xlpm.q*_xlpm.f,1)&amp;" "&amp;_xlpm.u,ROUND(_xlpm.q,1)&amp;" "&amp;_xlpm.ai_test)),""),""))))</f>
        <v>0</v>
      </c>
      <c r="AX260" s="1055"/>
      <c r="AY260" s="1042">
        <f t="shared" si="91"/>
        <v>0</v>
      </c>
      <c r="AZ260" s="1043" t="str">
        <f t="shared" si="92"/>
        <v/>
      </c>
      <c r="BA260" s="1044">
        <f t="shared" si="97"/>
        <v>0</v>
      </c>
      <c r="BB260" s="1045" t="str">
        <f t="shared" si="93"/>
        <v/>
      </c>
      <c r="BC260" s="1046"/>
      <c r="BD260" s="1047">
        <f t="shared" si="98"/>
        <v>0</v>
      </c>
      <c r="BE260" s="1048" t="str">
        <f t="shared" si="94"/>
        <v/>
      </c>
      <c r="BF260" s="262" t="s">
        <v>22</v>
      </c>
      <c r="BG260" s="1027">
        <f t="shared" si="95"/>
        <v>0</v>
      </c>
      <c r="BH260" s="1028">
        <f t="shared" si="96"/>
        <v>0</v>
      </c>
      <c r="BI260"/>
      <c r="BJ260" s="701"/>
      <c r="BK260" s="701"/>
      <c r="BL260" s="701"/>
      <c r="BM260" s="701"/>
      <c r="BN260" s="701"/>
      <c r="BO260" s="701"/>
      <c r="BP260" s="701"/>
      <c r="BQ260" s="701"/>
      <c r="BX260" s="964" t="str">
        <f t="shared" si="81"/>
        <v>►</v>
      </c>
      <c r="CC260"/>
      <c r="CD260" s="848"/>
      <c r="DC260" s="3">
        <v>1</v>
      </c>
    </row>
    <row r="261" spans="1:109" ht="21" customHeight="1">
      <c r="A261" s="941" t="s">
        <v>22</v>
      </c>
      <c r="B261" s="957" t="str">
        <f t="shared" ref="B261:B304" si="100">L261</f>
        <v>►</v>
      </c>
      <c r="C261" s="999" cm="1">
        <f t="array" ref="C261">SUMPRODUCT(LEN(D261:J261))</f>
        <v>0</v>
      </c>
      <c r="D261" s="201"/>
      <c r="E261" s="206"/>
      <c r="F261" s="206"/>
      <c r="G261" s="206"/>
      <c r="H261" s="206"/>
      <c r="I261" s="206"/>
      <c r="J261" s="207"/>
      <c r="K261" s="455" t="s">
        <v>22</v>
      </c>
      <c r="L261" s="115" t="s">
        <v>16</v>
      </c>
      <c r="M261" s="3141"/>
      <c r="N261" s="3142"/>
      <c r="O261" s="3141"/>
      <c r="P261" s="3143"/>
      <c r="Q261" s="3144"/>
      <c r="R261" s="3145"/>
      <c r="S261" s="3146"/>
      <c r="T261" s="3147"/>
      <c r="U261" s="3148"/>
      <c r="V261" s="3149"/>
      <c r="W261" s="2109"/>
      <c r="X261" s="3150"/>
      <c r="Y261" s="117"/>
      <c r="Z261" s="3151"/>
      <c r="AA261" s="3152"/>
      <c r="AB261" s="3153"/>
      <c r="AC261" s="3154"/>
      <c r="AD261" s="119"/>
      <c r="AE261" s="262" t="s">
        <v>22</v>
      </c>
      <c r="AF261" s="1035" t="str">
        <f t="shared" si="82"/>
        <v>►</v>
      </c>
      <c r="AG261" s="1036" t="str">
        <f t="shared" si="83"/>
        <v/>
      </c>
      <c r="AH261" s="1037" t="str">
        <f t="shared" si="84"/>
        <v/>
      </c>
      <c r="AI261" s="1036" t="str">
        <f t="shared" si="85"/>
        <v/>
      </c>
      <c r="AJ261" s="1037" t="str">
        <f t="shared" si="86"/>
        <v/>
      </c>
      <c r="AK261" s="1037">
        <f>IF(AND(L261="A",COUNTIF(BJ15:BL62,TRIM(U261))&gt;0),1,0)</f>
        <v>0</v>
      </c>
      <c r="AL261" s="1051" t="str" cm="1">
        <f t="array" ref="AL261">IF(AF261&lt;&gt;"A","",IFERROR((IFERROR(_xlfn.XLOOKUP(TRIM(SUBSTITUTE(U261,CHAR(160)," ")),BJ15:BJ62,BM15:BM62),IFERROR(_xlfn.XLOOKUP(TRIM(SUBSTITUTE(U261,CHAR(160)," ")),BK15:BK62,BM15:BM62),_xlfn.XLOOKUP(TRIM(SUBSTITUTE(U261,CHAR(160)," ")),BL15:BL62,BM15:BM62))))*T261*IF(ISBLANK(Q261),1,Q261)+IFERROR(_xlfn.XLOOKUP("RECHERCHEX",TRIM(L261:AD261),L261:AD261),0),0))</f>
        <v/>
      </c>
      <c r="AM261" s="1038">
        <f t="shared" si="87"/>
        <v>0</v>
      </c>
      <c r="AN261" s="1627" t="str">
        <f t="shared" si="99"/>
        <v/>
      </c>
      <c r="AO261" s="1039">
        <f t="shared" si="88"/>
        <v>0</v>
      </c>
      <c r="AP261" s="1039">
        <f t="shared" si="89"/>
        <v>0</v>
      </c>
      <c r="AQ261" s="1052">
        <f>IF(AO261&gt;0,AS9,0)</f>
        <v>0</v>
      </c>
      <c r="AR261" s="1626" t="str">
        <f>IF(TRIM(AG261)="▼ recette suivante", AG261, IF(AQ261&gt;0, IF(AT9&lt;&gt;"", AT9&amp;"-ou.or.o ❾ + or - &gt;", ""), ""))</f>
        <v/>
      </c>
      <c r="AS261" s="1064"/>
      <c r="AT261" s="1064"/>
      <c r="AU261" s="1053">
        <f t="shared" si="90"/>
        <v>0</v>
      </c>
      <c r="AV261" s="1054">
        <f>IF(AK261,IF(OR(AU261="",N(AU261)&lt;=0.000000001),"",_xlfn.XLOOKUP(AJ261,BJ15:BJ62,BN15:BN62,_xlfn.XLOOKUP(AJ261,BK15:BK62,BN15:BN62,_xlfn.XLOOKUP(AJ261,BL15:BL62,BN15:BN62,"")))),0)</f>
        <v>0</v>
      </c>
      <c r="AW261" s="1067" cm="1">
        <f t="array" ref="AW261">IF(AK261&lt;&gt;1,0,IF(OR(AU261="",N(AU261)&lt;=0.000000001),"",IF(OR(AO261="",N(AO261)&lt;=0.000000001),0,IF(ISNUMBER(AU261),IFERROR(_xlfn.LET(_xlpm.ai_test,TRIM(AJ261),_xlpm.r,IFERROR(_xlfn.XLOOKUP(_xlpm.ai_test,BJ15:BJ62,ROW(BJ15:BJ62),0,1),IFERROR(_xlfn.XLOOKUP(_xlpm.ai_test,BK15:BK62,ROW(BK15:BK62),0,1),_xlfn.XLOOKUP(_xlpm.ai_test,BL15:BL62,ROW(BL15:BL62),0,1))),_xlpm.p,_xlpm.r-MIN(ROW(BJ15:BJ62))+1,_xlpm.f,INDEX(BM15:BM62,_xlpm.p),_xlpm.u,INDEX(BN15:BN62,_xlpm.p),_xlpm.s,INDEX(BP15:BP62,_xlpm.p),_xlpm.q,N(AU261)/_xlpm.f,IF(_xlpm.q&gt;=_xlpm.s,ROUND(_xlpm.q,1)&amp;" "&amp;_xlpm.ai_test&amp;" = "&amp;ROUND(_xlpm.q*_xlpm.f,1)&amp;" "&amp;_xlpm.u,ROUND(_xlpm.q,1)&amp;" "&amp;_xlpm.ai_test)),""),""))))</f>
        <v>0</v>
      </c>
      <c r="AX261" s="1055"/>
      <c r="AY261" s="1053">
        <f t="shared" si="91"/>
        <v>0</v>
      </c>
      <c r="AZ261" s="1054" t="str">
        <f t="shared" si="92"/>
        <v/>
      </c>
      <c r="BA261" s="1056">
        <f t="shared" si="97"/>
        <v>0</v>
      </c>
      <c r="BB261" s="1057" t="str">
        <f t="shared" si="93"/>
        <v/>
      </c>
      <c r="BC261" s="1046"/>
      <c r="BD261" s="1058">
        <f t="shared" si="98"/>
        <v>0</v>
      </c>
      <c r="BE261" s="1048" t="str">
        <f t="shared" si="94"/>
        <v/>
      </c>
      <c r="BF261" s="262" t="s">
        <v>22</v>
      </c>
      <c r="BG261" s="1027">
        <f t="shared" si="95"/>
        <v>0</v>
      </c>
      <c r="BH261" s="1028">
        <f t="shared" si="96"/>
        <v>0</v>
      </c>
      <c r="BI261"/>
      <c r="BJ261" s="701"/>
      <c r="BK261" s="701"/>
      <c r="BL261" s="701"/>
      <c r="BM261" s="701"/>
      <c r="BN261" s="701"/>
      <c r="BO261" s="701"/>
      <c r="BP261" s="701"/>
      <c r="BQ261" s="701"/>
      <c r="BX261" s="964" t="str">
        <f t="shared" ref="BX261:BX324" si="101">AF261</f>
        <v>►</v>
      </c>
      <c r="CC261"/>
      <c r="CD261" s="848"/>
      <c r="DC261" s="3">
        <v>1</v>
      </c>
    </row>
    <row r="262" spans="1:109" ht="21" customHeight="1">
      <c r="A262" s="941" t="s">
        <v>22</v>
      </c>
      <c r="B262" s="957" t="str">
        <f t="shared" si="100"/>
        <v>►</v>
      </c>
      <c r="C262" s="999" cm="1">
        <f t="array" ref="C262">SUMPRODUCT(LEN(D262:J262))</f>
        <v>0</v>
      </c>
      <c r="D262" s="201"/>
      <c r="E262" s="206"/>
      <c r="F262" s="206"/>
      <c r="G262" s="206"/>
      <c r="H262" s="206"/>
      <c r="I262" s="206"/>
      <c r="J262" s="207"/>
      <c r="K262" s="455" t="s">
        <v>22</v>
      </c>
      <c r="L262" s="115" t="s">
        <v>16</v>
      </c>
      <c r="M262" s="3141"/>
      <c r="N262" s="3142"/>
      <c r="O262" s="3141"/>
      <c r="P262" s="3143"/>
      <c r="Q262" s="3144"/>
      <c r="R262" s="3145"/>
      <c r="S262" s="3146"/>
      <c r="T262" s="3147"/>
      <c r="U262" s="3148"/>
      <c r="V262" s="3149"/>
      <c r="W262" s="2109"/>
      <c r="X262" s="3150"/>
      <c r="Y262" s="117"/>
      <c r="Z262" s="3151"/>
      <c r="AA262" s="3152"/>
      <c r="AB262" s="3153"/>
      <c r="AC262" s="3154"/>
      <c r="AD262" s="119"/>
      <c r="AE262" s="262" t="s">
        <v>22</v>
      </c>
      <c r="AF262" s="1035" t="str">
        <f t="shared" si="82"/>
        <v>►</v>
      </c>
      <c r="AG262" s="1036" t="str">
        <f t="shared" si="83"/>
        <v/>
      </c>
      <c r="AH262" s="1037" t="str">
        <f t="shared" si="84"/>
        <v/>
      </c>
      <c r="AI262" s="1036" t="str">
        <f t="shared" si="85"/>
        <v/>
      </c>
      <c r="AJ262" s="1037" t="str">
        <f t="shared" si="86"/>
        <v/>
      </c>
      <c r="AK262" s="1037">
        <f>IF(AND(L262="A",COUNTIF(BJ15:BL62,TRIM(U262))&gt;0),1,0)</f>
        <v>0</v>
      </c>
      <c r="AL262" s="1051" t="str" cm="1">
        <f t="array" ref="AL262">IF(AF262&lt;&gt;"A","",IFERROR((IFERROR(_xlfn.XLOOKUP(TRIM(SUBSTITUTE(U262,CHAR(160)," ")),BJ15:BJ62,BM15:BM62),IFERROR(_xlfn.XLOOKUP(TRIM(SUBSTITUTE(U262,CHAR(160)," ")),BK15:BK62,BM15:BM62),_xlfn.XLOOKUP(TRIM(SUBSTITUTE(U262,CHAR(160)," ")),BL15:BL62,BM15:BM62))))*T262*IF(ISBLANK(Q262),1,Q262)+IFERROR(_xlfn.XLOOKUP("RECHERCHEX",TRIM(L262:AD262),L262:AD262),0),0))</f>
        <v/>
      </c>
      <c r="AM262" s="1038">
        <f t="shared" si="87"/>
        <v>0</v>
      </c>
      <c r="AN262" s="1627" t="str">
        <f t="shared" si="99"/>
        <v/>
      </c>
      <c r="AO262" s="1039">
        <f t="shared" si="88"/>
        <v>0</v>
      </c>
      <c r="AP262" s="1039">
        <f t="shared" si="89"/>
        <v>0</v>
      </c>
      <c r="AQ262" s="1040">
        <f>IF(AO262&gt;0,AS9,0)</f>
        <v>0</v>
      </c>
      <c r="AR262" s="1628" t="str">
        <f>IF(TRIM(AG262)="▼ recette suivante", AG262, IF(AQ262&gt;0, IF(AT9&lt;&gt;"", AT9&amp;"-ou.or.o ❾ + or - &gt;", ""), ""))</f>
        <v/>
      </c>
      <c r="AS262" s="1064"/>
      <c r="AT262" s="1064"/>
      <c r="AU262" s="1042">
        <f t="shared" si="90"/>
        <v>0</v>
      </c>
      <c r="AV262" s="1043">
        <f>IF(AK262,IF(OR(AU262="",N(AU262)&lt;=0.000000001),"",_xlfn.XLOOKUP(AJ262,BJ15:BJ62,BN15:BN62,_xlfn.XLOOKUP(AJ262,BK15:BK62,BN15:BN62,_xlfn.XLOOKUP(AJ262,BL15:BL62,BN15:BN62,"")))),0)</f>
        <v>0</v>
      </c>
      <c r="AW262" s="1065" cm="1">
        <f t="array" ref="AW262">IF(AK262&lt;&gt;1,0,IF(OR(AU262="",N(AU262)&lt;=0.000000001),"",IF(OR(AO262="",N(AO262)&lt;=0.000000001),0,IF(ISNUMBER(AU262),IFERROR(_xlfn.LET(_xlpm.ai_test,TRIM(AJ262),_xlpm.r,IFERROR(_xlfn.XLOOKUP(_xlpm.ai_test,BJ15:BJ62,ROW(BJ15:BJ62),0,1),IFERROR(_xlfn.XLOOKUP(_xlpm.ai_test,BK15:BK62,ROW(BK15:BK62),0,1),_xlfn.XLOOKUP(_xlpm.ai_test,BL15:BL62,ROW(BL15:BL62),0,1))),_xlpm.p,_xlpm.r-MIN(ROW(BJ15:BJ62))+1,_xlpm.f,INDEX(BM15:BM62,_xlpm.p),_xlpm.u,INDEX(BN15:BN62,_xlpm.p),_xlpm.s,INDEX(BP15:BP62,_xlpm.p),_xlpm.q,N(AU262)/_xlpm.f,IF(_xlpm.q&gt;=_xlpm.s,ROUND(_xlpm.q,1)&amp;" "&amp;_xlpm.ai_test&amp;" = "&amp;ROUND(_xlpm.q*_xlpm.f,1)&amp;" "&amp;_xlpm.u,ROUND(_xlpm.q,1)&amp;" "&amp;_xlpm.ai_test)),""),""))))</f>
        <v>0</v>
      </c>
      <c r="AX262" s="1055"/>
      <c r="AY262" s="1042">
        <f t="shared" si="91"/>
        <v>0</v>
      </c>
      <c r="AZ262" s="1043" t="str">
        <f t="shared" si="92"/>
        <v/>
      </c>
      <c r="BA262" s="1044">
        <f t="shared" si="97"/>
        <v>0</v>
      </c>
      <c r="BB262" s="1045" t="str">
        <f t="shared" si="93"/>
        <v/>
      </c>
      <c r="BC262" s="1046"/>
      <c r="BD262" s="1047">
        <f t="shared" si="98"/>
        <v>0</v>
      </c>
      <c r="BE262" s="1048" t="str">
        <f t="shared" si="94"/>
        <v/>
      </c>
      <c r="BF262" s="262" t="s">
        <v>22</v>
      </c>
      <c r="BG262" s="1027">
        <f t="shared" si="95"/>
        <v>0</v>
      </c>
      <c r="BH262" s="1028">
        <f t="shared" si="96"/>
        <v>0</v>
      </c>
      <c r="BI262"/>
      <c r="BJ262" s="701"/>
      <c r="BK262" s="701"/>
      <c r="BL262" s="701"/>
      <c r="BM262" s="701"/>
      <c r="BN262" s="701"/>
      <c r="BO262" s="701"/>
      <c r="BP262" s="701"/>
      <c r="BQ262" s="701"/>
      <c r="BX262" s="964" t="str">
        <f t="shared" si="101"/>
        <v>►</v>
      </c>
      <c r="CC262"/>
      <c r="CD262" s="848"/>
      <c r="DC262" s="3">
        <v>1</v>
      </c>
    </row>
    <row r="263" spans="1:109" ht="21" customHeight="1">
      <c r="A263" s="941" t="s">
        <v>22</v>
      </c>
      <c r="B263" s="957" t="str">
        <f t="shared" si="100"/>
        <v>►</v>
      </c>
      <c r="C263" s="999" cm="1">
        <f t="array" ref="C263">SUMPRODUCT(LEN(D263:J263))</f>
        <v>0</v>
      </c>
      <c r="D263" s="201"/>
      <c r="E263" s="206"/>
      <c r="F263" s="206"/>
      <c r="G263" s="206"/>
      <c r="H263" s="206"/>
      <c r="I263" s="206"/>
      <c r="J263" s="207" t="str">
        <f>""&amp;T257</f>
        <v/>
      </c>
      <c r="K263" s="455" t="s">
        <v>22</v>
      </c>
      <c r="L263" s="115" t="s">
        <v>16</v>
      </c>
      <c r="M263" s="3141"/>
      <c r="N263" s="3142"/>
      <c r="O263" s="3141"/>
      <c r="P263" s="3143"/>
      <c r="Q263" s="3144"/>
      <c r="R263" s="3145"/>
      <c r="S263" s="3146"/>
      <c r="T263" s="3147"/>
      <c r="U263" s="3148"/>
      <c r="V263" s="3149"/>
      <c r="W263" s="2109"/>
      <c r="X263" s="3150"/>
      <c r="Y263" s="117"/>
      <c r="Z263" s="3151"/>
      <c r="AA263" s="3152"/>
      <c r="AB263" s="3153"/>
      <c r="AC263" s="3154"/>
      <c r="AD263" s="119"/>
      <c r="AE263" s="262" t="s">
        <v>22</v>
      </c>
      <c r="AF263" s="1035" t="str">
        <f t="shared" si="82"/>
        <v>►</v>
      </c>
      <c r="AG263" s="1036" t="str">
        <f t="shared" si="83"/>
        <v/>
      </c>
      <c r="AH263" s="1037" t="str">
        <f t="shared" si="84"/>
        <v/>
      </c>
      <c r="AI263" s="1036" t="str">
        <f t="shared" si="85"/>
        <v/>
      </c>
      <c r="AJ263" s="1037" t="str">
        <f t="shared" si="86"/>
        <v/>
      </c>
      <c r="AK263" s="1037">
        <f>IF(AND(L263="A",COUNTIF(BJ15:BL62,TRIM(U263))&gt;0),1,0)</f>
        <v>0</v>
      </c>
      <c r="AL263" s="1051" t="str" cm="1">
        <f t="array" ref="AL263">IF(AF263&lt;&gt;"A","",IFERROR((IFERROR(_xlfn.XLOOKUP(TRIM(SUBSTITUTE(U263,CHAR(160)," ")),BJ15:BJ62,BM15:BM62),IFERROR(_xlfn.XLOOKUP(TRIM(SUBSTITUTE(U263,CHAR(160)," ")),BK15:BK62,BM15:BM62),_xlfn.XLOOKUP(TRIM(SUBSTITUTE(U263,CHAR(160)," ")),BL15:BL62,BM15:BM62))))*T263*IF(ISBLANK(Q263),1,Q263)+IFERROR(_xlfn.XLOOKUP("RECHERCHEX",TRIM(L263:AD263),L263:AD263),0),0))</f>
        <v/>
      </c>
      <c r="AM263" s="1038">
        <f t="shared" si="87"/>
        <v>0</v>
      </c>
      <c r="AN263" s="1627" t="str">
        <f t="shared" si="99"/>
        <v/>
      </c>
      <c r="AO263" s="1039">
        <f t="shared" si="88"/>
        <v>0</v>
      </c>
      <c r="AP263" s="1039">
        <f t="shared" si="89"/>
        <v>0</v>
      </c>
      <c r="AQ263" s="1052">
        <f>IF(AO263&gt;0,AS9,0)</f>
        <v>0</v>
      </c>
      <c r="AR263" s="1626" t="str">
        <f>IF(TRIM(AG263)="▼ recette suivante", AG263, IF(AQ263&gt;0, IF(AT9&lt;&gt;"", AT9&amp;"-ou.or.o ❾ + or - &gt;", ""), ""))</f>
        <v/>
      </c>
      <c r="AS263" s="1064"/>
      <c r="AT263" s="1064"/>
      <c r="AU263" s="1053">
        <f t="shared" si="90"/>
        <v>0</v>
      </c>
      <c r="AV263" s="1054">
        <f>IF(AK263,IF(OR(AU263="",N(AU263)&lt;=0.000000001),"",_xlfn.XLOOKUP(AJ263,BJ15:BJ62,BN15:BN62,_xlfn.XLOOKUP(AJ263,BK15:BK62,BN15:BN62,_xlfn.XLOOKUP(AJ263,BL15:BL62,BN15:BN62,"")))),0)</f>
        <v>0</v>
      </c>
      <c r="AW263" s="1067" cm="1">
        <f t="array" ref="AW263">IF(AK263&lt;&gt;1,0,IF(OR(AU263="",N(AU263)&lt;=0.000000001),"",IF(OR(AO263="",N(AO263)&lt;=0.000000001),0,IF(ISNUMBER(AU263),IFERROR(_xlfn.LET(_xlpm.ai_test,TRIM(AJ263),_xlpm.r,IFERROR(_xlfn.XLOOKUP(_xlpm.ai_test,BJ15:BJ62,ROW(BJ15:BJ62),0,1),IFERROR(_xlfn.XLOOKUP(_xlpm.ai_test,BK15:BK62,ROW(BK15:BK62),0,1),_xlfn.XLOOKUP(_xlpm.ai_test,BL15:BL62,ROW(BL15:BL62),0,1))),_xlpm.p,_xlpm.r-MIN(ROW(BJ15:BJ62))+1,_xlpm.f,INDEX(BM15:BM62,_xlpm.p),_xlpm.u,INDEX(BN15:BN62,_xlpm.p),_xlpm.s,INDEX(BP15:BP62,_xlpm.p),_xlpm.q,N(AU263)/_xlpm.f,IF(_xlpm.q&gt;=_xlpm.s,ROUND(_xlpm.q,1)&amp;" "&amp;_xlpm.ai_test&amp;" = "&amp;ROUND(_xlpm.q*_xlpm.f,1)&amp;" "&amp;_xlpm.u,ROUND(_xlpm.q,1)&amp;" "&amp;_xlpm.ai_test)),""),""))))</f>
        <v>0</v>
      </c>
      <c r="AX263" s="1055"/>
      <c r="AY263" s="1053">
        <f t="shared" si="91"/>
        <v>0</v>
      </c>
      <c r="AZ263" s="1054" t="str">
        <f t="shared" si="92"/>
        <v/>
      </c>
      <c r="BA263" s="1056">
        <f t="shared" si="97"/>
        <v>0</v>
      </c>
      <c r="BB263" s="1057" t="str">
        <f t="shared" si="93"/>
        <v/>
      </c>
      <c r="BC263" s="1046"/>
      <c r="BD263" s="1058">
        <f t="shared" si="98"/>
        <v>0</v>
      </c>
      <c r="BE263" s="1048" t="str">
        <f t="shared" si="94"/>
        <v/>
      </c>
      <c r="BF263" s="262" t="s">
        <v>22</v>
      </c>
      <c r="BG263" s="1027">
        <f t="shared" si="95"/>
        <v>0</v>
      </c>
      <c r="BH263" s="1028">
        <f t="shared" si="96"/>
        <v>0</v>
      </c>
      <c r="BI263"/>
      <c r="BJ263" s="701"/>
      <c r="BK263" s="701"/>
      <c r="BL263" s="701"/>
      <c r="BM263" s="701"/>
      <c r="BN263" s="701"/>
      <c r="BO263" s="701"/>
      <c r="BP263" s="701"/>
      <c r="BQ263" s="701"/>
      <c r="BX263" s="964" t="str">
        <f t="shared" si="101"/>
        <v>►</v>
      </c>
      <c r="CC263"/>
      <c r="CD263" s="848"/>
      <c r="DC263" s="3">
        <v>1</v>
      </c>
    </row>
    <row r="264" spans="1:109" ht="21" customHeight="1">
      <c r="A264" s="941" t="s">
        <v>22</v>
      </c>
      <c r="B264" s="957" t="str">
        <f t="shared" si="100"/>
        <v>►</v>
      </c>
      <c r="C264" s="999" cm="1">
        <f t="array" ref="C264">SUMPRODUCT(LEN(D264:J264))</f>
        <v>0</v>
      </c>
      <c r="D264" s="201"/>
      <c r="E264" s="206"/>
      <c r="F264" s="206"/>
      <c r="G264" s="206"/>
      <c r="H264" s="206"/>
      <c r="I264" s="206"/>
      <c r="J264" s="207"/>
      <c r="K264" s="455" t="s">
        <v>22</v>
      </c>
      <c r="L264" s="115" t="s">
        <v>16</v>
      </c>
      <c r="M264" s="3141"/>
      <c r="N264" s="3142"/>
      <c r="O264" s="3141"/>
      <c r="P264" s="3143"/>
      <c r="Q264" s="3144"/>
      <c r="R264" s="3145"/>
      <c r="S264" s="3146"/>
      <c r="T264" s="3147"/>
      <c r="U264" s="3148"/>
      <c r="V264" s="3149"/>
      <c r="W264" s="2109"/>
      <c r="X264" s="3150"/>
      <c r="Y264" s="117"/>
      <c r="Z264" s="3151"/>
      <c r="AA264" s="3152"/>
      <c r="AB264" s="3153"/>
      <c r="AC264" s="3154"/>
      <c r="AD264" s="119"/>
      <c r="AE264" s="262" t="s">
        <v>22</v>
      </c>
      <c r="AF264" s="1035" t="str">
        <f t="shared" si="82"/>
        <v>►</v>
      </c>
      <c r="AG264" s="1036" t="str">
        <f t="shared" si="83"/>
        <v/>
      </c>
      <c r="AH264" s="1037" t="str">
        <f t="shared" si="84"/>
        <v/>
      </c>
      <c r="AI264" s="1036" t="str">
        <f t="shared" si="85"/>
        <v/>
      </c>
      <c r="AJ264" s="1037" t="str">
        <f t="shared" si="86"/>
        <v/>
      </c>
      <c r="AK264" s="1037">
        <f>IF(AND(L264="A",COUNTIF(BJ15:BL62,TRIM(U264))&gt;0),1,0)</f>
        <v>0</v>
      </c>
      <c r="AL264" s="1051" t="str" cm="1">
        <f t="array" ref="AL264">IF(AF264&lt;&gt;"A","",IFERROR((IFERROR(_xlfn.XLOOKUP(TRIM(SUBSTITUTE(U264,CHAR(160)," ")),BJ15:BJ62,BM15:BM62),IFERROR(_xlfn.XLOOKUP(TRIM(SUBSTITUTE(U264,CHAR(160)," ")),BK15:BK62,BM15:BM62),_xlfn.XLOOKUP(TRIM(SUBSTITUTE(U264,CHAR(160)," ")),BL15:BL62,BM15:BM62))))*T264*IF(ISBLANK(Q264),1,Q264)+IFERROR(_xlfn.XLOOKUP("RECHERCHEX",TRIM(L264:AD264),L264:AD264),0),0))</f>
        <v/>
      </c>
      <c r="AM264" s="1038">
        <f t="shared" si="87"/>
        <v>0</v>
      </c>
      <c r="AN264" s="1627" t="str">
        <f t="shared" si="99"/>
        <v/>
      </c>
      <c r="AO264" s="1039">
        <f t="shared" si="88"/>
        <v>0</v>
      </c>
      <c r="AP264" s="1039">
        <f t="shared" si="89"/>
        <v>0</v>
      </c>
      <c r="AQ264" s="1040">
        <f>IF(AO264&gt;0,AS9,0)</f>
        <v>0</v>
      </c>
      <c r="AR264" s="1628" t="str">
        <f>IF(TRIM(AG264)="▼ recette suivante", AG264, IF(AQ264&gt;0, IF(AT9&lt;&gt;"", AT9&amp;"-ou.or.o ❾ + or - &gt;", ""), ""))</f>
        <v/>
      </c>
      <c r="AS264" s="1064"/>
      <c r="AT264" s="1064"/>
      <c r="AU264" s="1042">
        <f t="shared" si="90"/>
        <v>0</v>
      </c>
      <c r="AV264" s="1043">
        <f>IF(AK264,IF(OR(AU264="",N(AU264)&lt;=0.000000001),"",_xlfn.XLOOKUP(AJ264,BJ15:BJ62,BN15:BN62,_xlfn.XLOOKUP(AJ264,BK15:BK62,BN15:BN62,_xlfn.XLOOKUP(AJ264,BL15:BL62,BN15:BN62,"")))),0)</f>
        <v>0</v>
      </c>
      <c r="AW264" s="1065" cm="1">
        <f t="array" ref="AW264">IF(AK264&lt;&gt;1,0,IF(OR(AU264="",N(AU264)&lt;=0.000000001),"",IF(OR(AO264="",N(AO264)&lt;=0.000000001),0,IF(ISNUMBER(AU264),IFERROR(_xlfn.LET(_xlpm.ai_test,TRIM(AJ264),_xlpm.r,IFERROR(_xlfn.XLOOKUP(_xlpm.ai_test,BJ15:BJ62,ROW(BJ15:BJ62),0,1),IFERROR(_xlfn.XLOOKUP(_xlpm.ai_test,BK15:BK62,ROW(BK15:BK62),0,1),_xlfn.XLOOKUP(_xlpm.ai_test,BL15:BL62,ROW(BL15:BL62),0,1))),_xlpm.p,_xlpm.r-MIN(ROW(BJ15:BJ62))+1,_xlpm.f,INDEX(BM15:BM62,_xlpm.p),_xlpm.u,INDEX(BN15:BN62,_xlpm.p),_xlpm.s,INDEX(BP15:BP62,_xlpm.p),_xlpm.q,N(AU264)/_xlpm.f,IF(_xlpm.q&gt;=_xlpm.s,ROUND(_xlpm.q,1)&amp;" "&amp;_xlpm.ai_test&amp;" = "&amp;ROUND(_xlpm.q*_xlpm.f,1)&amp;" "&amp;_xlpm.u,ROUND(_xlpm.q,1)&amp;" "&amp;_xlpm.ai_test)),""),""))))</f>
        <v>0</v>
      </c>
      <c r="AX264" s="1055"/>
      <c r="AY264" s="1042">
        <f t="shared" si="91"/>
        <v>0</v>
      </c>
      <c r="AZ264" s="1043" t="str">
        <f t="shared" si="92"/>
        <v/>
      </c>
      <c r="BA264" s="1044">
        <f t="shared" si="97"/>
        <v>0</v>
      </c>
      <c r="BB264" s="1045" t="str">
        <f t="shared" si="93"/>
        <v/>
      </c>
      <c r="BC264" s="1046"/>
      <c r="BD264" s="1047">
        <f t="shared" si="98"/>
        <v>0</v>
      </c>
      <c r="BE264" s="1048" t="str">
        <f t="shared" si="94"/>
        <v/>
      </c>
      <c r="BF264" s="262" t="s">
        <v>22</v>
      </c>
      <c r="BG264" s="1027">
        <f t="shared" si="95"/>
        <v>0</v>
      </c>
      <c r="BH264" s="1028">
        <f t="shared" si="96"/>
        <v>0</v>
      </c>
      <c r="BI264"/>
      <c r="BJ264" s="701"/>
      <c r="BK264" s="701"/>
      <c r="BL264" s="701"/>
      <c r="BM264" s="701"/>
      <c r="BN264" s="701"/>
      <c r="BO264" s="701"/>
      <c r="BP264" s="701"/>
      <c r="BQ264" s="701"/>
      <c r="BX264" s="964" t="str">
        <f t="shared" si="101"/>
        <v>►</v>
      </c>
      <c r="CC264"/>
      <c r="CD264" s="848"/>
      <c r="DC264" s="3">
        <v>1</v>
      </c>
    </row>
    <row r="265" spans="1:109" ht="21" customHeight="1">
      <c r="A265" s="941" t="s">
        <v>22</v>
      </c>
      <c r="B265" s="957" t="str">
        <f t="shared" si="100"/>
        <v>►</v>
      </c>
      <c r="C265" s="999" cm="1">
        <f t="array" ref="C265">SUMPRODUCT(LEN(D265:J265))</f>
        <v>0</v>
      </c>
      <c r="D265" s="201"/>
      <c r="E265" s="206"/>
      <c r="F265" s="206"/>
      <c r="G265" s="206"/>
      <c r="H265" s="206"/>
      <c r="I265" s="206"/>
      <c r="J265" s="207"/>
      <c r="K265" s="455" t="s">
        <v>22</v>
      </c>
      <c r="L265" s="115" t="s">
        <v>16</v>
      </c>
      <c r="M265" s="3141"/>
      <c r="N265" s="3142"/>
      <c r="O265" s="3141"/>
      <c r="P265" s="3143"/>
      <c r="Q265" s="3144"/>
      <c r="R265" s="3145"/>
      <c r="S265" s="3146"/>
      <c r="T265" s="3147"/>
      <c r="U265" s="3148"/>
      <c r="V265" s="3149"/>
      <c r="W265" s="2109"/>
      <c r="X265" s="3150"/>
      <c r="Y265" s="117"/>
      <c r="Z265" s="3151"/>
      <c r="AA265" s="3152"/>
      <c r="AB265" s="3153"/>
      <c r="AC265" s="3154"/>
      <c r="AD265" s="119"/>
      <c r="AE265" s="262" t="s">
        <v>22</v>
      </c>
      <c r="AF265" s="1035" t="str">
        <f t="shared" si="82"/>
        <v>►</v>
      </c>
      <c r="AG265" s="1036" t="str">
        <f t="shared" si="83"/>
        <v/>
      </c>
      <c r="AH265" s="1037" t="str">
        <f t="shared" si="84"/>
        <v/>
      </c>
      <c r="AI265" s="1036" t="str">
        <f t="shared" si="85"/>
        <v/>
      </c>
      <c r="AJ265" s="1037" t="str">
        <f t="shared" si="86"/>
        <v/>
      </c>
      <c r="AK265" s="1037">
        <f>IF(AND(L265="A",COUNTIF(BJ15:BL62,TRIM(U265))&gt;0),1,0)</f>
        <v>0</v>
      </c>
      <c r="AL265" s="1051" t="str" cm="1">
        <f t="array" ref="AL265">IF(AF265&lt;&gt;"A","",IFERROR((IFERROR(_xlfn.XLOOKUP(TRIM(SUBSTITUTE(U265,CHAR(160)," ")),BJ15:BJ62,BM15:BM62),IFERROR(_xlfn.XLOOKUP(TRIM(SUBSTITUTE(U265,CHAR(160)," ")),BK15:BK62,BM15:BM62),_xlfn.XLOOKUP(TRIM(SUBSTITUTE(U265,CHAR(160)," ")),BL15:BL62,BM15:BM62))))*T265*IF(ISBLANK(Q265),1,Q265)+IFERROR(_xlfn.XLOOKUP("RECHERCHEX",TRIM(L265:AD265),L265:AD265),0),0))</f>
        <v/>
      </c>
      <c r="AM265" s="1038">
        <f t="shared" si="87"/>
        <v>0</v>
      </c>
      <c r="AN265" s="1627" t="str">
        <f t="shared" si="99"/>
        <v/>
      </c>
      <c r="AO265" s="1039">
        <f t="shared" si="88"/>
        <v>0</v>
      </c>
      <c r="AP265" s="1039">
        <f t="shared" si="89"/>
        <v>0</v>
      </c>
      <c r="AQ265" s="1052">
        <f>IF(AO265&gt;0,AS9,0)</f>
        <v>0</v>
      </c>
      <c r="AR265" s="1626" t="str">
        <f>IF(TRIM(AG265)="▼ recette suivante", AG265, IF(AQ265&gt;0, IF(AT9&lt;&gt;"", AT9&amp;"-ou.or.o ❾ + or - &gt;", ""), ""))</f>
        <v/>
      </c>
      <c r="AS265" s="1064"/>
      <c r="AT265" s="1064"/>
      <c r="AU265" s="1053">
        <f t="shared" si="90"/>
        <v>0</v>
      </c>
      <c r="AV265" s="1054">
        <f>IF(AK265,IF(OR(AU265="",N(AU265)&lt;=0.000000001),"",_xlfn.XLOOKUP(AJ265,BJ15:BJ62,BN15:BN62,_xlfn.XLOOKUP(AJ265,BK15:BK62,BN15:BN62,_xlfn.XLOOKUP(AJ265,BL15:BL62,BN15:BN62,"")))),0)</f>
        <v>0</v>
      </c>
      <c r="AW265" s="1067" cm="1">
        <f t="array" ref="AW265">IF(AK265&lt;&gt;1,0,IF(OR(AU265="",N(AU265)&lt;=0.000000001),"",IF(OR(AO265="",N(AO265)&lt;=0.000000001),0,IF(ISNUMBER(AU265),IFERROR(_xlfn.LET(_xlpm.ai_test,TRIM(AJ265),_xlpm.r,IFERROR(_xlfn.XLOOKUP(_xlpm.ai_test,BJ15:BJ62,ROW(BJ15:BJ62),0,1),IFERROR(_xlfn.XLOOKUP(_xlpm.ai_test,BK15:BK62,ROW(BK15:BK62),0,1),_xlfn.XLOOKUP(_xlpm.ai_test,BL15:BL62,ROW(BL15:BL62),0,1))),_xlpm.p,_xlpm.r-MIN(ROW(BJ15:BJ62))+1,_xlpm.f,INDEX(BM15:BM62,_xlpm.p),_xlpm.u,INDEX(BN15:BN62,_xlpm.p),_xlpm.s,INDEX(BP15:BP62,_xlpm.p),_xlpm.q,N(AU265)/_xlpm.f,IF(_xlpm.q&gt;=_xlpm.s,ROUND(_xlpm.q,1)&amp;" "&amp;_xlpm.ai_test&amp;" = "&amp;ROUND(_xlpm.q*_xlpm.f,1)&amp;" "&amp;_xlpm.u,ROUND(_xlpm.q,1)&amp;" "&amp;_xlpm.ai_test)),""),""))))</f>
        <v>0</v>
      </c>
      <c r="AX265" s="1055"/>
      <c r="AY265" s="1053">
        <f t="shared" si="91"/>
        <v>0</v>
      </c>
      <c r="AZ265" s="1054" t="str">
        <f t="shared" si="92"/>
        <v/>
      </c>
      <c r="BA265" s="1056">
        <f t="shared" si="97"/>
        <v>0</v>
      </c>
      <c r="BB265" s="1057" t="str">
        <f t="shared" si="93"/>
        <v/>
      </c>
      <c r="BC265" s="1046"/>
      <c r="BD265" s="1058">
        <f t="shared" si="98"/>
        <v>0</v>
      </c>
      <c r="BE265" s="1048" t="str">
        <f t="shared" si="94"/>
        <v/>
      </c>
      <c r="BF265" s="262" t="s">
        <v>22</v>
      </c>
      <c r="BG265" s="1027">
        <f t="shared" si="95"/>
        <v>0</v>
      </c>
      <c r="BH265" s="1028">
        <f t="shared" si="96"/>
        <v>0</v>
      </c>
      <c r="BI265"/>
      <c r="BJ265" s="701"/>
      <c r="BK265" s="701"/>
      <c r="BL265" s="701"/>
      <c r="BM265" s="701"/>
      <c r="BN265" s="701"/>
      <c r="BO265" s="701"/>
      <c r="BP265" s="701"/>
      <c r="BQ265" s="701"/>
      <c r="BX265" s="964" t="str">
        <f t="shared" si="101"/>
        <v>►</v>
      </c>
      <c r="CC265"/>
      <c r="CD265" s="848"/>
      <c r="DC265" s="3">
        <v>1</v>
      </c>
    </row>
    <row r="266" spans="1:109" s="848" customFormat="1" ht="21" customHeight="1">
      <c r="A266" s="941" t="s">
        <v>22</v>
      </c>
      <c r="B266" s="957" t="str">
        <f t="shared" si="100"/>
        <v>►</v>
      </c>
      <c r="C266" s="999" cm="1">
        <f t="array" ref="C266">SUMPRODUCT(LEN(D266:J266))</f>
        <v>0</v>
      </c>
      <c r="D266" s="201"/>
      <c r="E266" s="206"/>
      <c r="F266" s="206"/>
      <c r="G266" s="206"/>
      <c r="H266" s="206"/>
      <c r="I266" s="206"/>
      <c r="J266" s="207"/>
      <c r="K266" s="455" t="s">
        <v>22</v>
      </c>
      <c r="L266" s="115" t="s">
        <v>16</v>
      </c>
      <c r="M266" s="3141"/>
      <c r="N266" s="3142"/>
      <c r="O266" s="3141"/>
      <c r="P266" s="3143"/>
      <c r="Q266" s="3144"/>
      <c r="R266" s="3145"/>
      <c r="S266" s="3146"/>
      <c r="T266" s="3147"/>
      <c r="U266" s="3148"/>
      <c r="V266" s="3149"/>
      <c r="W266" s="2109"/>
      <c r="X266" s="3150"/>
      <c r="Y266" s="117"/>
      <c r="Z266" s="3151"/>
      <c r="AA266" s="3152"/>
      <c r="AB266" s="3153"/>
      <c r="AC266" s="3154"/>
      <c r="AD266" s="119"/>
      <c r="AE266" s="262" t="s">
        <v>22</v>
      </c>
      <c r="AF266" s="1035" t="str">
        <f t="shared" si="82"/>
        <v>►</v>
      </c>
      <c r="AG266" s="1036" t="str">
        <f t="shared" si="83"/>
        <v/>
      </c>
      <c r="AH266" s="1037" t="str">
        <f t="shared" si="84"/>
        <v/>
      </c>
      <c r="AI266" s="1036" t="str">
        <f t="shared" si="85"/>
        <v/>
      </c>
      <c r="AJ266" s="1037" t="str">
        <f t="shared" si="86"/>
        <v/>
      </c>
      <c r="AK266" s="1037">
        <f>IF(AND(L266="A",COUNTIF(BJ15:BL62,TRIM(U266))&gt;0),1,0)</f>
        <v>0</v>
      </c>
      <c r="AL266" s="1051" t="str" cm="1">
        <f t="array" ref="AL266">IF(AF266&lt;&gt;"A","",IFERROR((IFERROR(_xlfn.XLOOKUP(TRIM(SUBSTITUTE(U266,CHAR(160)," ")),BJ15:BJ62,BM15:BM62),IFERROR(_xlfn.XLOOKUP(TRIM(SUBSTITUTE(U266,CHAR(160)," ")),BK15:BK62,BM15:BM62),_xlfn.XLOOKUP(TRIM(SUBSTITUTE(U266,CHAR(160)," ")),BL15:BL62,BM15:BM62))))*T266*IF(ISBLANK(Q266),1,Q266)+IFERROR(_xlfn.XLOOKUP("RECHERCHEX",TRIM(L266:AD266),L266:AD266),0),0))</f>
        <v/>
      </c>
      <c r="AM266" s="1038">
        <f t="shared" si="87"/>
        <v>0</v>
      </c>
      <c r="AN266" s="1627" t="str">
        <f t="shared" si="99"/>
        <v/>
      </c>
      <c r="AO266" s="1039">
        <f t="shared" si="88"/>
        <v>0</v>
      </c>
      <c r="AP266" s="1039">
        <f t="shared" si="89"/>
        <v>0</v>
      </c>
      <c r="AQ266" s="1040">
        <f>IF(AO266&gt;0,AS9,0)</f>
        <v>0</v>
      </c>
      <c r="AR266" s="1628" t="str">
        <f>IF(TRIM(AG266)="▼ recette suivante", AG266, IF(AQ266&gt;0, IF(AT9&lt;&gt;"", AT9&amp;"-ou.or.o ❾ + or - &gt;", ""), ""))</f>
        <v/>
      </c>
      <c r="AS266" s="1064"/>
      <c r="AT266" s="1064"/>
      <c r="AU266" s="1042">
        <f t="shared" si="90"/>
        <v>0</v>
      </c>
      <c r="AV266" s="1043">
        <f>IF(AK266,IF(OR(AU266="",N(AU266)&lt;=0.000000001),"",_xlfn.XLOOKUP(AJ266,BJ15:BJ62,BN15:BN62,_xlfn.XLOOKUP(AJ266,BK15:BK62,BN15:BN62,_xlfn.XLOOKUP(AJ266,BL15:BL62,BN15:BN62,"")))),0)</f>
        <v>0</v>
      </c>
      <c r="AW266" s="1065" cm="1">
        <f t="array" ref="AW266">IF(AK266&lt;&gt;1,0,IF(OR(AU266="",N(AU266)&lt;=0.000000001),"",IF(OR(AO266="",N(AO266)&lt;=0.000000001),0,IF(ISNUMBER(AU266),IFERROR(_xlfn.LET(_xlpm.ai_test,TRIM(AJ266),_xlpm.r,IFERROR(_xlfn.XLOOKUP(_xlpm.ai_test,BJ15:BJ62,ROW(BJ15:BJ62),0,1),IFERROR(_xlfn.XLOOKUP(_xlpm.ai_test,BK15:BK62,ROW(BK15:BK62),0,1),_xlfn.XLOOKUP(_xlpm.ai_test,BL15:BL62,ROW(BL15:BL62),0,1))),_xlpm.p,_xlpm.r-MIN(ROW(BJ15:BJ62))+1,_xlpm.f,INDEX(BM15:BM62,_xlpm.p),_xlpm.u,INDEX(BN15:BN62,_xlpm.p),_xlpm.s,INDEX(BP15:BP62,_xlpm.p),_xlpm.q,N(AU266)/_xlpm.f,IF(_xlpm.q&gt;=_xlpm.s,ROUND(_xlpm.q,1)&amp;" "&amp;_xlpm.ai_test&amp;" = "&amp;ROUND(_xlpm.q*_xlpm.f,1)&amp;" "&amp;_xlpm.u,ROUND(_xlpm.q,1)&amp;" "&amp;_xlpm.ai_test)),""),""))))</f>
        <v>0</v>
      </c>
      <c r="AX266" s="1055"/>
      <c r="AY266" s="1042">
        <f t="shared" si="91"/>
        <v>0</v>
      </c>
      <c r="AZ266" s="1043" t="str">
        <f t="shared" si="92"/>
        <v/>
      </c>
      <c r="BA266" s="1044">
        <f t="shared" si="97"/>
        <v>0</v>
      </c>
      <c r="BB266" s="1045" t="str">
        <f t="shared" si="93"/>
        <v/>
      </c>
      <c r="BC266" s="1046"/>
      <c r="BD266" s="1047">
        <f t="shared" si="98"/>
        <v>0</v>
      </c>
      <c r="BE266" s="1048" t="str">
        <f t="shared" si="94"/>
        <v/>
      </c>
      <c r="BF266" s="262" t="s">
        <v>22</v>
      </c>
      <c r="BG266" s="1027">
        <f t="shared" si="95"/>
        <v>0</v>
      </c>
      <c r="BH266" s="1028">
        <f t="shared" si="96"/>
        <v>0</v>
      </c>
      <c r="BI266"/>
      <c r="BJ266" s="701"/>
      <c r="BK266" s="701"/>
      <c r="BL266" s="701"/>
      <c r="BM266" s="701"/>
      <c r="BN266" s="701"/>
      <c r="BO266" s="701"/>
      <c r="BP266" s="701"/>
      <c r="BQ266" s="701"/>
      <c r="BR266"/>
      <c r="BS266"/>
      <c r="BT266"/>
      <c r="BU266"/>
      <c r="BV266"/>
      <c r="BW266"/>
      <c r="BX266" s="964" t="str">
        <f t="shared" si="101"/>
        <v>►</v>
      </c>
      <c r="BY266"/>
      <c r="BZ266"/>
      <c r="CA266"/>
      <c r="CB266"/>
      <c r="CC266"/>
      <c r="CE266"/>
      <c r="CF266"/>
      <c r="CG266"/>
      <c r="CH266"/>
      <c r="CI266"/>
      <c r="CJ266"/>
      <c r="CK266"/>
      <c r="CL266" s="262"/>
      <c r="CM266"/>
      <c r="CN266"/>
      <c r="CO266"/>
      <c r="CP266"/>
      <c r="CQ266"/>
      <c r="CR266"/>
      <c r="CS266"/>
      <c r="CT266" s="262"/>
      <c r="CU266"/>
      <c r="CV266"/>
      <c r="CW266"/>
      <c r="CX266"/>
      <c r="CY266"/>
      <c r="CZ266"/>
      <c r="DA266"/>
      <c r="DB266" s="262"/>
      <c r="DC266" s="3">
        <v>1</v>
      </c>
      <c r="DD266" s="701"/>
      <c r="DE266" s="701"/>
    </row>
    <row r="267" spans="1:109" s="848" customFormat="1" ht="21" customHeight="1">
      <c r="A267" s="941" t="s">
        <v>22</v>
      </c>
      <c r="B267" s="957" t="str">
        <f t="shared" si="100"/>
        <v>►</v>
      </c>
      <c r="C267" s="999" cm="1">
        <f t="array" ref="C267">SUMPRODUCT(LEN(D267:J267))</f>
        <v>0</v>
      </c>
      <c r="D267" s="201"/>
      <c r="E267" s="206"/>
      <c r="F267" s="206"/>
      <c r="G267" s="206"/>
      <c r="H267" s="206"/>
      <c r="I267" s="206"/>
      <c r="J267" s="207"/>
      <c r="K267" s="455" t="s">
        <v>22</v>
      </c>
      <c r="L267" s="115" t="s">
        <v>16</v>
      </c>
      <c r="M267" s="3141"/>
      <c r="N267" s="3142"/>
      <c r="O267" s="3141"/>
      <c r="P267" s="3143"/>
      <c r="Q267" s="3144"/>
      <c r="R267" s="3145"/>
      <c r="S267" s="3146"/>
      <c r="T267" s="3147"/>
      <c r="U267" s="3148"/>
      <c r="V267" s="3149"/>
      <c r="W267" s="2109"/>
      <c r="X267" s="3150"/>
      <c r="Y267" s="117"/>
      <c r="Z267" s="3151"/>
      <c r="AA267" s="3152"/>
      <c r="AB267" s="3153"/>
      <c r="AC267" s="3154"/>
      <c r="AD267" s="119"/>
      <c r="AE267" s="262" t="s">
        <v>22</v>
      </c>
      <c r="AF267" s="1035" t="str">
        <f t="shared" si="82"/>
        <v>►</v>
      </c>
      <c r="AG267" s="1036" t="str">
        <f t="shared" si="83"/>
        <v/>
      </c>
      <c r="AH267" s="1037" t="str">
        <f t="shared" si="84"/>
        <v/>
      </c>
      <c r="AI267" s="1036" t="str">
        <f t="shared" si="85"/>
        <v/>
      </c>
      <c r="AJ267" s="1037" t="str">
        <f t="shared" si="86"/>
        <v/>
      </c>
      <c r="AK267" s="1037">
        <f>IF(AND(L267="A",COUNTIF(BJ15:BL62,TRIM(U267))&gt;0),1,0)</f>
        <v>0</v>
      </c>
      <c r="AL267" s="1051" t="str" cm="1">
        <f t="array" ref="AL267">IF(AF267&lt;&gt;"A","",IFERROR((IFERROR(_xlfn.XLOOKUP(TRIM(SUBSTITUTE(U267,CHAR(160)," ")),BJ15:BJ62,BM15:BM62),IFERROR(_xlfn.XLOOKUP(TRIM(SUBSTITUTE(U267,CHAR(160)," ")),BK15:BK62,BM15:BM62),_xlfn.XLOOKUP(TRIM(SUBSTITUTE(U267,CHAR(160)," ")),BL15:BL62,BM15:BM62))))*T267*IF(ISBLANK(Q267),1,Q267)+IFERROR(_xlfn.XLOOKUP("RECHERCHEX",TRIM(L267:AD267),L267:AD267),0),0))</f>
        <v/>
      </c>
      <c r="AM267" s="1038">
        <f t="shared" si="87"/>
        <v>0</v>
      </c>
      <c r="AN267" s="1627" t="str">
        <f t="shared" si="99"/>
        <v/>
      </c>
      <c r="AO267" s="1039">
        <f t="shared" si="88"/>
        <v>0</v>
      </c>
      <c r="AP267" s="1039">
        <f t="shared" si="89"/>
        <v>0</v>
      </c>
      <c r="AQ267" s="1052">
        <f>IF(AO267&gt;0,AS9,0)</f>
        <v>0</v>
      </c>
      <c r="AR267" s="1626" t="str">
        <f>IF(TRIM(AG267)="▼ recette suivante", AG267, IF(AQ267&gt;0, IF(AT9&lt;&gt;"", AT9&amp;"-ou.or.o ❾ + or - &gt;", ""), ""))</f>
        <v/>
      </c>
      <c r="AS267" s="1064"/>
      <c r="AT267" s="1064"/>
      <c r="AU267" s="1053">
        <f t="shared" si="90"/>
        <v>0</v>
      </c>
      <c r="AV267" s="1054">
        <f>IF(AK267,IF(OR(AU267="",N(AU267)&lt;=0.000000001),"",_xlfn.XLOOKUP(AJ267,BJ15:BJ62,BN15:BN62,_xlfn.XLOOKUP(AJ267,BK15:BK62,BN15:BN62,_xlfn.XLOOKUP(AJ267,BL15:BL62,BN15:BN62,"")))),0)</f>
        <v>0</v>
      </c>
      <c r="AW267" s="1067" cm="1">
        <f t="array" ref="AW267">IF(AK267&lt;&gt;1,0,IF(OR(AU267="",N(AU267)&lt;=0.000000001),"",IF(OR(AO267="",N(AO267)&lt;=0.000000001),0,IF(ISNUMBER(AU267),IFERROR(_xlfn.LET(_xlpm.ai_test,TRIM(AJ267),_xlpm.r,IFERROR(_xlfn.XLOOKUP(_xlpm.ai_test,BJ15:BJ62,ROW(BJ15:BJ62),0,1),IFERROR(_xlfn.XLOOKUP(_xlpm.ai_test,BK15:BK62,ROW(BK15:BK62),0,1),_xlfn.XLOOKUP(_xlpm.ai_test,BL15:BL62,ROW(BL15:BL62),0,1))),_xlpm.p,_xlpm.r-MIN(ROW(BJ15:BJ62))+1,_xlpm.f,INDEX(BM15:BM62,_xlpm.p),_xlpm.u,INDEX(BN15:BN62,_xlpm.p),_xlpm.s,INDEX(BP15:BP62,_xlpm.p),_xlpm.q,N(AU267)/_xlpm.f,IF(_xlpm.q&gt;=_xlpm.s,ROUND(_xlpm.q,1)&amp;" "&amp;_xlpm.ai_test&amp;" = "&amp;ROUND(_xlpm.q*_xlpm.f,1)&amp;" "&amp;_xlpm.u,ROUND(_xlpm.q,1)&amp;" "&amp;_xlpm.ai_test)),""),""))))</f>
        <v>0</v>
      </c>
      <c r="AX267" s="1055"/>
      <c r="AY267" s="1053">
        <f t="shared" si="91"/>
        <v>0</v>
      </c>
      <c r="AZ267" s="1054" t="str">
        <f t="shared" si="92"/>
        <v/>
      </c>
      <c r="BA267" s="1056">
        <f t="shared" si="97"/>
        <v>0</v>
      </c>
      <c r="BB267" s="1057" t="str">
        <f t="shared" si="93"/>
        <v/>
      </c>
      <c r="BC267" s="1046"/>
      <c r="BD267" s="1058">
        <f t="shared" si="98"/>
        <v>0</v>
      </c>
      <c r="BE267" s="1048" t="str">
        <f t="shared" si="94"/>
        <v/>
      </c>
      <c r="BF267" s="262" t="s">
        <v>22</v>
      </c>
      <c r="BG267" s="1027">
        <f t="shared" si="95"/>
        <v>0</v>
      </c>
      <c r="BH267" s="1028">
        <f t="shared" si="96"/>
        <v>0</v>
      </c>
      <c r="BI267"/>
      <c r="BJ267" s="701"/>
      <c r="BK267" s="701"/>
      <c r="BL267" s="701"/>
      <c r="BM267" s="701"/>
      <c r="BN267" s="701"/>
      <c r="BO267" s="701"/>
      <c r="BP267" s="701"/>
      <c r="BQ267" s="701"/>
      <c r="BR267"/>
      <c r="BS267"/>
      <c r="BT267"/>
      <c r="BU267"/>
      <c r="BV267"/>
      <c r="BW267"/>
      <c r="BX267" s="964" t="str">
        <f t="shared" si="101"/>
        <v>►</v>
      </c>
      <c r="BY267"/>
      <c r="BZ267"/>
      <c r="CA267"/>
      <c r="CB267"/>
      <c r="CC267"/>
      <c r="CE267"/>
      <c r="CF267"/>
      <c r="CG267"/>
      <c r="CH267"/>
      <c r="CI267"/>
      <c r="CJ267"/>
      <c r="CK267"/>
      <c r="CL267" s="262"/>
      <c r="CM267"/>
      <c r="CN267"/>
      <c r="CO267"/>
      <c r="CP267"/>
      <c r="CQ267"/>
      <c r="CR267"/>
      <c r="CS267"/>
      <c r="CT267" s="262"/>
      <c r="CU267"/>
      <c r="CV267"/>
      <c r="CW267"/>
      <c r="CX267"/>
      <c r="CY267"/>
      <c r="CZ267"/>
      <c r="DA267"/>
      <c r="DB267" s="262"/>
      <c r="DC267" s="3">
        <v>1</v>
      </c>
      <c r="DD267" s="701"/>
      <c r="DE267" s="701"/>
    </row>
    <row r="268" spans="1:109" s="848" customFormat="1" ht="21" customHeight="1">
      <c r="A268" s="941" t="s">
        <v>22</v>
      </c>
      <c r="B268" s="957" t="str">
        <f t="shared" si="100"/>
        <v>►</v>
      </c>
      <c r="C268" s="999" cm="1">
        <f t="array" ref="C268">SUMPRODUCT(LEN(D268:J268))</f>
        <v>0</v>
      </c>
      <c r="D268" s="201"/>
      <c r="E268" s="206"/>
      <c r="F268" s="206"/>
      <c r="G268" s="206"/>
      <c r="H268" s="206"/>
      <c r="I268" s="206"/>
      <c r="J268" s="207"/>
      <c r="K268" s="455" t="s">
        <v>22</v>
      </c>
      <c r="L268" s="115" t="s">
        <v>16</v>
      </c>
      <c r="M268" s="3141"/>
      <c r="N268" s="3142"/>
      <c r="O268" s="3141"/>
      <c r="P268" s="3143"/>
      <c r="Q268" s="3144"/>
      <c r="R268" s="3145"/>
      <c r="S268" s="3146"/>
      <c r="T268" s="3147"/>
      <c r="U268" s="3148"/>
      <c r="V268" s="3149"/>
      <c r="W268" s="2109"/>
      <c r="X268" s="3150"/>
      <c r="Y268" s="117"/>
      <c r="Z268" s="3151"/>
      <c r="AA268" s="3152"/>
      <c r="AB268" s="3153"/>
      <c r="AC268" s="3154"/>
      <c r="AD268" s="119"/>
      <c r="AE268" s="262" t="s">
        <v>22</v>
      </c>
      <c r="AF268" s="1035" t="str">
        <f t="shared" si="82"/>
        <v>►</v>
      </c>
      <c r="AG268" s="1036" t="str">
        <f t="shared" si="83"/>
        <v/>
      </c>
      <c r="AH268" s="1037" t="str">
        <f t="shared" si="84"/>
        <v/>
      </c>
      <c r="AI268" s="1036" t="str">
        <f t="shared" si="85"/>
        <v/>
      </c>
      <c r="AJ268" s="1037" t="str">
        <f t="shared" si="86"/>
        <v/>
      </c>
      <c r="AK268" s="1037">
        <f>IF(AND(L268="A",COUNTIF(BJ15:BL62,TRIM(U268))&gt;0),1,0)</f>
        <v>0</v>
      </c>
      <c r="AL268" s="1051" t="str" cm="1">
        <f t="array" ref="AL268">IF(AF268&lt;&gt;"A","",IFERROR((IFERROR(_xlfn.XLOOKUP(TRIM(SUBSTITUTE(U268,CHAR(160)," ")),BJ15:BJ62,BM15:BM62),IFERROR(_xlfn.XLOOKUP(TRIM(SUBSTITUTE(U268,CHAR(160)," ")),BK15:BK62,BM15:BM62),_xlfn.XLOOKUP(TRIM(SUBSTITUTE(U268,CHAR(160)," ")),BL15:BL62,BM15:BM62))))*T268*IF(ISBLANK(Q268),1,Q268)+IFERROR(_xlfn.XLOOKUP("RECHERCHEX",TRIM(L268:AD268),L268:AD268),0),0))</f>
        <v/>
      </c>
      <c r="AM268" s="1038">
        <f t="shared" si="87"/>
        <v>0</v>
      </c>
      <c r="AN268" s="1627" t="str">
        <f t="shared" si="99"/>
        <v/>
      </c>
      <c r="AO268" s="1039">
        <f t="shared" si="88"/>
        <v>0</v>
      </c>
      <c r="AP268" s="1039">
        <f t="shared" si="89"/>
        <v>0</v>
      </c>
      <c r="AQ268" s="1040">
        <f>IF(AO268&gt;0,AS9,0)</f>
        <v>0</v>
      </c>
      <c r="AR268" s="1628" t="str">
        <f>IF(TRIM(AG268)="▼ recette suivante", AG268, IF(AQ268&gt;0, IF(AT9&lt;&gt;"", AT9&amp;"-ou.or.o ❾ + or - &gt;", ""), ""))</f>
        <v/>
      </c>
      <c r="AS268" s="1064"/>
      <c r="AT268" s="1064"/>
      <c r="AU268" s="1042">
        <f t="shared" si="90"/>
        <v>0</v>
      </c>
      <c r="AV268" s="1043">
        <f>IF(AK268,IF(OR(AU268="",N(AU268)&lt;=0.000000001),"",_xlfn.XLOOKUP(AJ268,BJ15:BJ62,BN15:BN62,_xlfn.XLOOKUP(AJ268,BK15:BK62,BN15:BN62,_xlfn.XLOOKUP(AJ268,BL15:BL62,BN15:BN62,"")))),0)</f>
        <v>0</v>
      </c>
      <c r="AW268" s="1065" cm="1">
        <f t="array" ref="AW268">IF(AK268&lt;&gt;1,0,IF(OR(AU268="",N(AU268)&lt;=0.000000001),"",IF(OR(AO268="",N(AO268)&lt;=0.000000001),0,IF(ISNUMBER(AU268),IFERROR(_xlfn.LET(_xlpm.ai_test,TRIM(AJ268),_xlpm.r,IFERROR(_xlfn.XLOOKUP(_xlpm.ai_test,BJ15:BJ62,ROW(BJ15:BJ62),0,1),IFERROR(_xlfn.XLOOKUP(_xlpm.ai_test,BK15:BK62,ROW(BK15:BK62),0,1),_xlfn.XLOOKUP(_xlpm.ai_test,BL15:BL62,ROW(BL15:BL62),0,1))),_xlpm.p,_xlpm.r-MIN(ROW(BJ15:BJ62))+1,_xlpm.f,INDEX(BM15:BM62,_xlpm.p),_xlpm.u,INDEX(BN15:BN62,_xlpm.p),_xlpm.s,INDEX(BP15:BP62,_xlpm.p),_xlpm.q,N(AU268)/_xlpm.f,IF(_xlpm.q&gt;=_xlpm.s,ROUND(_xlpm.q,1)&amp;" "&amp;_xlpm.ai_test&amp;" = "&amp;ROUND(_xlpm.q*_xlpm.f,1)&amp;" "&amp;_xlpm.u,ROUND(_xlpm.q,1)&amp;" "&amp;_xlpm.ai_test)),""),""))))</f>
        <v>0</v>
      </c>
      <c r="AX268" s="1055"/>
      <c r="AY268" s="1042">
        <f t="shared" si="91"/>
        <v>0</v>
      </c>
      <c r="AZ268" s="1043" t="str">
        <f t="shared" si="92"/>
        <v/>
      </c>
      <c r="BA268" s="1044">
        <f t="shared" si="97"/>
        <v>0</v>
      </c>
      <c r="BB268" s="1045" t="str">
        <f t="shared" si="93"/>
        <v/>
      </c>
      <c r="BC268" s="1046"/>
      <c r="BD268" s="1047">
        <f t="shared" si="98"/>
        <v>0</v>
      </c>
      <c r="BE268" s="1048" t="str">
        <f t="shared" si="94"/>
        <v/>
      </c>
      <c r="BF268" s="262" t="s">
        <v>22</v>
      </c>
      <c r="BG268" s="1027">
        <f t="shared" si="95"/>
        <v>0</v>
      </c>
      <c r="BH268" s="1028">
        <f t="shared" si="96"/>
        <v>0</v>
      </c>
      <c r="BI268"/>
      <c r="BJ268" s="701"/>
      <c r="BK268" s="701"/>
      <c r="BL268" s="701"/>
      <c r="BM268" s="701"/>
      <c r="BN268" s="701"/>
      <c r="BO268" s="701"/>
      <c r="BP268" s="701"/>
      <c r="BQ268" s="701"/>
      <c r="BR268"/>
      <c r="BS268"/>
      <c r="BT268"/>
      <c r="BU268"/>
      <c r="BV268"/>
      <c r="BW268"/>
      <c r="BX268" s="964" t="str">
        <f t="shared" si="101"/>
        <v>►</v>
      </c>
      <c r="BY268"/>
      <c r="BZ268"/>
      <c r="CA268"/>
      <c r="CB268"/>
      <c r="CC268"/>
      <c r="CE268"/>
      <c r="CF268"/>
      <c r="CG268"/>
      <c r="CH268"/>
      <c r="CI268"/>
      <c r="CJ268"/>
      <c r="CK268"/>
      <c r="CL268" s="262"/>
      <c r="CM268"/>
      <c r="CN268"/>
      <c r="CO268"/>
      <c r="CP268"/>
      <c r="CQ268"/>
      <c r="CR268"/>
      <c r="CS268"/>
      <c r="CT268" s="262"/>
      <c r="CU268"/>
      <c r="CV268"/>
      <c r="CW268"/>
      <c r="CX268"/>
      <c r="CY268"/>
      <c r="CZ268"/>
      <c r="DA268"/>
      <c r="DB268" s="262"/>
      <c r="DC268" s="3">
        <v>1</v>
      </c>
      <c r="DD268" s="701"/>
      <c r="DE268" s="701"/>
    </row>
    <row r="269" spans="1:109" s="848" customFormat="1" ht="21" customHeight="1">
      <c r="A269" s="941" t="s">
        <v>22</v>
      </c>
      <c r="B269" s="957" t="str">
        <f t="shared" si="100"/>
        <v>►</v>
      </c>
      <c r="C269" s="999" cm="1">
        <f t="array" ref="C269">SUMPRODUCT(LEN(D269:J269))</f>
        <v>0</v>
      </c>
      <c r="D269" s="201"/>
      <c r="E269" s="206"/>
      <c r="F269" s="206"/>
      <c r="G269" s="206"/>
      <c r="H269" s="206"/>
      <c r="I269" s="206"/>
      <c r="J269" s="207"/>
      <c r="K269" s="455" t="s">
        <v>22</v>
      </c>
      <c r="L269" s="115" t="s">
        <v>16</v>
      </c>
      <c r="M269" s="3141"/>
      <c r="N269" s="3142"/>
      <c r="O269" s="3141"/>
      <c r="P269" s="3143"/>
      <c r="Q269" s="3144"/>
      <c r="R269" s="3145"/>
      <c r="S269" s="3146"/>
      <c r="T269" s="3147"/>
      <c r="U269" s="3148"/>
      <c r="V269" s="3149"/>
      <c r="W269" s="2109"/>
      <c r="X269" s="3150"/>
      <c r="Y269" s="117"/>
      <c r="Z269" s="3151"/>
      <c r="AA269" s="3152"/>
      <c r="AB269" s="3153"/>
      <c r="AC269" s="3154"/>
      <c r="AD269" s="119"/>
      <c r="AE269" s="262" t="s">
        <v>22</v>
      </c>
      <c r="AF269" s="1035" t="str">
        <f t="shared" si="82"/>
        <v>►</v>
      </c>
      <c r="AG269" s="1036" t="str">
        <f t="shared" si="83"/>
        <v/>
      </c>
      <c r="AH269" s="1037" t="str">
        <f t="shared" si="84"/>
        <v/>
      </c>
      <c r="AI269" s="1036" t="str">
        <f t="shared" si="85"/>
        <v/>
      </c>
      <c r="AJ269" s="1037" t="str">
        <f t="shared" si="86"/>
        <v/>
      </c>
      <c r="AK269" s="1037">
        <f>IF(AND(L269="A",COUNTIF(BJ15:BL62,TRIM(U269))&gt;0),1,0)</f>
        <v>0</v>
      </c>
      <c r="AL269" s="1051" t="str" cm="1">
        <f t="array" ref="AL269">IF(AF269&lt;&gt;"A","",IFERROR((IFERROR(_xlfn.XLOOKUP(TRIM(SUBSTITUTE(U269,CHAR(160)," ")),BJ15:BJ62,BM15:BM62),IFERROR(_xlfn.XLOOKUP(TRIM(SUBSTITUTE(U269,CHAR(160)," ")),BK15:BK62,BM15:BM62),_xlfn.XLOOKUP(TRIM(SUBSTITUTE(U269,CHAR(160)," ")),BL15:BL62,BM15:BM62))))*T269*IF(ISBLANK(Q269),1,Q269)+IFERROR(_xlfn.XLOOKUP("RECHERCHEX",TRIM(L269:AD269),L269:AD269),0),0))</f>
        <v/>
      </c>
      <c r="AM269" s="1038">
        <f t="shared" si="87"/>
        <v>0</v>
      </c>
      <c r="AN269" s="1627" t="str">
        <f t="shared" si="99"/>
        <v/>
      </c>
      <c r="AO269" s="1039">
        <f t="shared" si="88"/>
        <v>0</v>
      </c>
      <c r="AP269" s="1039">
        <f t="shared" si="89"/>
        <v>0</v>
      </c>
      <c r="AQ269" s="1052">
        <f>IF(AO269&gt;0,AS9,0)</f>
        <v>0</v>
      </c>
      <c r="AR269" s="1626" t="str">
        <f>IF(TRIM(AG269)="▼ recette suivante", AG269, IF(AQ269&gt;0, IF(AT9&lt;&gt;"", AT9&amp;"-ou.or.o ❾ + or - &gt;", ""), ""))</f>
        <v/>
      </c>
      <c r="AS269" s="1064"/>
      <c r="AT269" s="1064"/>
      <c r="AU269" s="1053">
        <f t="shared" si="90"/>
        <v>0</v>
      </c>
      <c r="AV269" s="1054">
        <f>IF(AK269,IF(OR(AU269="",N(AU269)&lt;=0.000000001),"",_xlfn.XLOOKUP(AJ269,BJ15:BJ62,BN15:BN62,_xlfn.XLOOKUP(AJ269,BK15:BK62,BN15:BN62,_xlfn.XLOOKUP(AJ269,BL15:BL62,BN15:BN62,"")))),0)</f>
        <v>0</v>
      </c>
      <c r="AW269" s="1067" cm="1">
        <f t="array" ref="AW269">IF(AK269&lt;&gt;1,0,IF(OR(AU269="",N(AU269)&lt;=0.000000001),"",IF(OR(AO269="",N(AO269)&lt;=0.000000001),0,IF(ISNUMBER(AU269),IFERROR(_xlfn.LET(_xlpm.ai_test,TRIM(AJ269),_xlpm.r,IFERROR(_xlfn.XLOOKUP(_xlpm.ai_test,BJ15:BJ62,ROW(BJ15:BJ62),0,1),IFERROR(_xlfn.XLOOKUP(_xlpm.ai_test,BK15:BK62,ROW(BK15:BK62),0,1),_xlfn.XLOOKUP(_xlpm.ai_test,BL15:BL62,ROW(BL15:BL62),0,1))),_xlpm.p,_xlpm.r-MIN(ROW(BJ15:BJ62))+1,_xlpm.f,INDEX(BM15:BM62,_xlpm.p),_xlpm.u,INDEX(BN15:BN62,_xlpm.p),_xlpm.s,INDEX(BP15:BP62,_xlpm.p),_xlpm.q,N(AU269)/_xlpm.f,IF(_xlpm.q&gt;=_xlpm.s,ROUND(_xlpm.q,1)&amp;" "&amp;_xlpm.ai_test&amp;" = "&amp;ROUND(_xlpm.q*_xlpm.f,1)&amp;" "&amp;_xlpm.u,ROUND(_xlpm.q,1)&amp;" "&amp;_xlpm.ai_test)),""),""))))</f>
        <v>0</v>
      </c>
      <c r="AX269" s="1055"/>
      <c r="AY269" s="1053">
        <f t="shared" si="91"/>
        <v>0</v>
      </c>
      <c r="AZ269" s="1054" t="str">
        <f t="shared" si="92"/>
        <v/>
      </c>
      <c r="BA269" s="1056">
        <f t="shared" si="97"/>
        <v>0</v>
      </c>
      <c r="BB269" s="1057" t="str">
        <f t="shared" si="93"/>
        <v/>
      </c>
      <c r="BC269" s="1046"/>
      <c r="BD269" s="1058">
        <f t="shared" si="98"/>
        <v>0</v>
      </c>
      <c r="BE269" s="1048" t="str">
        <f t="shared" si="94"/>
        <v/>
      </c>
      <c r="BF269" s="262" t="s">
        <v>22</v>
      </c>
      <c r="BG269" s="1027">
        <f t="shared" si="95"/>
        <v>0</v>
      </c>
      <c r="BH269" s="1028">
        <f t="shared" si="96"/>
        <v>0</v>
      </c>
      <c r="BI269"/>
      <c r="BJ269" s="701"/>
      <c r="BK269" s="701"/>
      <c r="BL269" s="701"/>
      <c r="BM269" s="701"/>
      <c r="BN269" s="701"/>
      <c r="BO269" s="701"/>
      <c r="BP269" s="701"/>
      <c r="BQ269" s="701"/>
      <c r="BR269"/>
      <c r="BS269"/>
      <c r="BT269"/>
      <c r="BU269"/>
      <c r="BV269"/>
      <c r="BW269"/>
      <c r="BX269" s="964" t="str">
        <f t="shared" si="101"/>
        <v>►</v>
      </c>
      <c r="BY269"/>
      <c r="BZ269"/>
      <c r="CA269"/>
      <c r="CB269"/>
      <c r="CC269"/>
      <c r="CE269"/>
      <c r="CF269"/>
      <c r="CG269"/>
      <c r="CH269"/>
      <c r="CI269"/>
      <c r="CJ269"/>
      <c r="CK269"/>
      <c r="CL269" s="262"/>
      <c r="CM269"/>
      <c r="CN269"/>
      <c r="CO269"/>
      <c r="CP269"/>
      <c r="CQ269"/>
      <c r="CR269"/>
      <c r="CS269"/>
      <c r="CT269" s="262"/>
      <c r="CU269"/>
      <c r="CV269"/>
      <c r="CW269"/>
      <c r="CX269"/>
      <c r="CY269"/>
      <c r="CZ269"/>
      <c r="DA269"/>
      <c r="DB269" s="262"/>
      <c r="DC269" s="3">
        <v>1</v>
      </c>
      <c r="DD269" s="701"/>
      <c r="DE269" s="701"/>
    </row>
    <row r="270" spans="1:109" s="848" customFormat="1" ht="21" customHeight="1">
      <c r="A270" s="941" t="s">
        <v>22</v>
      </c>
      <c r="B270" s="957" t="str">
        <f t="shared" si="100"/>
        <v>►</v>
      </c>
      <c r="C270" s="999" cm="1">
        <f t="array" ref="C270">SUMPRODUCT(LEN(D270:J270))</f>
        <v>0</v>
      </c>
      <c r="D270" s="201"/>
      <c r="E270" s="206"/>
      <c r="F270" s="206"/>
      <c r="G270" s="206"/>
      <c r="H270" s="206"/>
      <c r="I270" s="206"/>
      <c r="J270" s="207"/>
      <c r="K270" s="455" t="s">
        <v>22</v>
      </c>
      <c r="L270" s="115" t="s">
        <v>16</v>
      </c>
      <c r="M270" s="3141"/>
      <c r="N270" s="3142"/>
      <c r="O270" s="3141"/>
      <c r="P270" s="3143"/>
      <c r="Q270" s="3144"/>
      <c r="R270" s="3145"/>
      <c r="S270" s="3146"/>
      <c r="T270" s="3147"/>
      <c r="U270" s="3148"/>
      <c r="V270" s="3149"/>
      <c r="W270" s="2109"/>
      <c r="X270" s="3150"/>
      <c r="Y270" s="117"/>
      <c r="Z270" s="3151"/>
      <c r="AA270" s="3152"/>
      <c r="AB270" s="3153"/>
      <c r="AC270" s="3154"/>
      <c r="AD270" s="119"/>
      <c r="AE270" s="262" t="s">
        <v>22</v>
      </c>
      <c r="AF270" s="1035" t="str">
        <f t="shared" si="82"/>
        <v>►</v>
      </c>
      <c r="AG270" s="1036" t="str">
        <f t="shared" si="83"/>
        <v/>
      </c>
      <c r="AH270" s="1037" t="str">
        <f t="shared" si="84"/>
        <v/>
      </c>
      <c r="AI270" s="1036" t="str">
        <f t="shared" si="85"/>
        <v/>
      </c>
      <c r="AJ270" s="1037" t="str">
        <f t="shared" si="86"/>
        <v/>
      </c>
      <c r="AK270" s="1037">
        <f>IF(AND(L270="A",COUNTIF(BJ15:BL62,TRIM(U270))&gt;0),1,0)</f>
        <v>0</v>
      </c>
      <c r="AL270" s="1051" t="str" cm="1">
        <f t="array" ref="AL270">IF(AF270&lt;&gt;"A","",IFERROR((IFERROR(_xlfn.XLOOKUP(TRIM(SUBSTITUTE(U270,CHAR(160)," ")),BJ15:BJ62,BM15:BM62),IFERROR(_xlfn.XLOOKUP(TRIM(SUBSTITUTE(U270,CHAR(160)," ")),BK15:BK62,BM15:BM62),_xlfn.XLOOKUP(TRIM(SUBSTITUTE(U270,CHAR(160)," ")),BL15:BL62,BM15:BM62))))*T270*IF(ISBLANK(Q270),1,Q270)+IFERROR(_xlfn.XLOOKUP("RECHERCHEX",TRIM(L270:AD270),L270:AD270),0),0))</f>
        <v/>
      </c>
      <c r="AM270" s="1038">
        <f t="shared" si="87"/>
        <v>0</v>
      </c>
      <c r="AN270" s="1627" t="str">
        <f t="shared" si="99"/>
        <v/>
      </c>
      <c r="AO270" s="1039">
        <f t="shared" si="88"/>
        <v>0</v>
      </c>
      <c r="AP270" s="1039">
        <f t="shared" si="89"/>
        <v>0</v>
      </c>
      <c r="AQ270" s="1040">
        <f>IF(AO270&gt;0,AS9,0)</f>
        <v>0</v>
      </c>
      <c r="AR270" s="1628" t="str">
        <f>IF(TRIM(AG270)="▼ recette suivante", AG270, IF(AQ270&gt;0, IF(AT9&lt;&gt;"", AT9&amp;"-ou.or.o ❾ + or - &gt;", ""), ""))</f>
        <v/>
      </c>
      <c r="AS270" s="1064"/>
      <c r="AT270" s="1064"/>
      <c r="AU270" s="1042">
        <f t="shared" si="90"/>
        <v>0</v>
      </c>
      <c r="AV270" s="1043">
        <f>IF(AK270,IF(OR(AU270="",N(AU270)&lt;=0.000000001),"",_xlfn.XLOOKUP(AJ270,BJ15:BJ62,BN15:BN62,_xlfn.XLOOKUP(AJ270,BK15:BK62,BN15:BN62,_xlfn.XLOOKUP(AJ270,BL15:BL62,BN15:BN62,"")))),0)</f>
        <v>0</v>
      </c>
      <c r="AW270" s="1065" cm="1">
        <f t="array" ref="AW270">IF(AK270&lt;&gt;1,0,IF(OR(AU270="",N(AU270)&lt;=0.000000001),"",IF(OR(AO270="",N(AO270)&lt;=0.000000001),0,IF(ISNUMBER(AU270),IFERROR(_xlfn.LET(_xlpm.ai_test,TRIM(AJ270),_xlpm.r,IFERROR(_xlfn.XLOOKUP(_xlpm.ai_test,BJ15:BJ62,ROW(BJ15:BJ62),0,1),IFERROR(_xlfn.XLOOKUP(_xlpm.ai_test,BK15:BK62,ROW(BK15:BK62),0,1),_xlfn.XLOOKUP(_xlpm.ai_test,BL15:BL62,ROW(BL15:BL62),0,1))),_xlpm.p,_xlpm.r-MIN(ROW(BJ15:BJ62))+1,_xlpm.f,INDEX(BM15:BM62,_xlpm.p),_xlpm.u,INDEX(BN15:BN62,_xlpm.p),_xlpm.s,INDEX(BP15:BP62,_xlpm.p),_xlpm.q,N(AU270)/_xlpm.f,IF(_xlpm.q&gt;=_xlpm.s,ROUND(_xlpm.q,1)&amp;" "&amp;_xlpm.ai_test&amp;" = "&amp;ROUND(_xlpm.q*_xlpm.f,1)&amp;" "&amp;_xlpm.u,ROUND(_xlpm.q,1)&amp;" "&amp;_xlpm.ai_test)),""),""))))</f>
        <v>0</v>
      </c>
      <c r="AX270" s="1055"/>
      <c r="AY270" s="1042">
        <f t="shared" si="91"/>
        <v>0</v>
      </c>
      <c r="AZ270" s="1043" t="str">
        <f t="shared" si="92"/>
        <v/>
      </c>
      <c r="BA270" s="1044">
        <f t="shared" si="97"/>
        <v>0</v>
      </c>
      <c r="BB270" s="1045" t="str">
        <f t="shared" si="93"/>
        <v/>
      </c>
      <c r="BC270" s="1046"/>
      <c r="BD270" s="1047">
        <f t="shared" si="98"/>
        <v>0</v>
      </c>
      <c r="BE270" s="1048" t="str">
        <f t="shared" si="94"/>
        <v/>
      </c>
      <c r="BF270" s="262" t="s">
        <v>22</v>
      </c>
      <c r="BG270" s="1027">
        <f t="shared" si="95"/>
        <v>0</v>
      </c>
      <c r="BH270" s="1028">
        <f t="shared" si="96"/>
        <v>0</v>
      </c>
      <c r="BI270"/>
      <c r="BJ270" s="701"/>
      <c r="BK270" s="701"/>
      <c r="BL270" s="701"/>
      <c r="BM270" s="701"/>
      <c r="BN270" s="701"/>
      <c r="BO270" s="701"/>
      <c r="BP270" s="701"/>
      <c r="BQ270" s="701"/>
      <c r="BR270"/>
      <c r="BS270"/>
      <c r="BT270"/>
      <c r="BU270"/>
      <c r="BV270"/>
      <c r="BW270"/>
      <c r="BX270" s="964" t="str">
        <f t="shared" si="101"/>
        <v>►</v>
      </c>
      <c r="BY270"/>
      <c r="BZ270"/>
      <c r="CA270"/>
      <c r="CB270"/>
      <c r="CC270"/>
      <c r="CE270"/>
      <c r="CF270"/>
      <c r="CG270"/>
      <c r="CH270"/>
      <c r="CI270"/>
      <c r="CJ270"/>
      <c r="CK270"/>
      <c r="CL270" s="262"/>
      <c r="CM270"/>
      <c r="CN270"/>
      <c r="CO270"/>
      <c r="CP270"/>
      <c r="CQ270"/>
      <c r="CR270"/>
      <c r="CS270"/>
      <c r="CT270" s="262"/>
      <c r="CU270"/>
      <c r="CV270"/>
      <c r="CW270"/>
      <c r="CX270"/>
      <c r="CY270"/>
      <c r="CZ270"/>
      <c r="DA270"/>
      <c r="DB270" s="262"/>
      <c r="DC270" s="3">
        <v>1</v>
      </c>
      <c r="DD270" s="701"/>
      <c r="DE270" s="701"/>
    </row>
    <row r="271" spans="1:109" s="848" customFormat="1" ht="21" customHeight="1">
      <c r="A271" s="941" t="s">
        <v>22</v>
      </c>
      <c r="B271" s="957" t="str">
        <f t="shared" si="100"/>
        <v>►</v>
      </c>
      <c r="C271" s="999" cm="1">
        <f t="array" ref="C271">SUMPRODUCT(LEN(D271:J271))</f>
        <v>0</v>
      </c>
      <c r="D271" s="201"/>
      <c r="E271" s="206"/>
      <c r="F271" s="206"/>
      <c r="G271" s="206"/>
      <c r="H271" s="206"/>
      <c r="I271" s="206"/>
      <c r="J271" s="207"/>
      <c r="K271" s="455" t="s">
        <v>22</v>
      </c>
      <c r="L271" s="115" t="s">
        <v>16</v>
      </c>
      <c r="M271" s="3141"/>
      <c r="N271" s="3142"/>
      <c r="O271" s="3141"/>
      <c r="P271" s="3143"/>
      <c r="Q271" s="3144"/>
      <c r="R271" s="3145"/>
      <c r="S271" s="3146"/>
      <c r="T271" s="3147"/>
      <c r="U271" s="3148"/>
      <c r="V271" s="3149"/>
      <c r="W271" s="2109"/>
      <c r="X271" s="3150"/>
      <c r="Y271" s="117"/>
      <c r="Z271" s="3151"/>
      <c r="AA271" s="3152"/>
      <c r="AB271" s="3153"/>
      <c r="AC271" s="3154"/>
      <c r="AD271" s="119"/>
      <c r="AE271" s="262" t="s">
        <v>22</v>
      </c>
      <c r="AF271" s="1035" t="str">
        <f t="shared" si="82"/>
        <v>►</v>
      </c>
      <c r="AG271" s="1036" t="str">
        <f t="shared" si="83"/>
        <v/>
      </c>
      <c r="AH271" s="1037" t="str">
        <f t="shared" si="84"/>
        <v/>
      </c>
      <c r="AI271" s="1036" t="str">
        <f t="shared" si="85"/>
        <v/>
      </c>
      <c r="AJ271" s="1037" t="str">
        <f t="shared" si="86"/>
        <v/>
      </c>
      <c r="AK271" s="1037">
        <f>IF(AND(L271="A",COUNTIF(BJ15:BL62,TRIM(U271))&gt;0),1,0)</f>
        <v>0</v>
      </c>
      <c r="AL271" s="1051" t="str" cm="1">
        <f t="array" ref="AL271">IF(AF271&lt;&gt;"A","",IFERROR((IFERROR(_xlfn.XLOOKUP(TRIM(SUBSTITUTE(U271,CHAR(160)," ")),BJ15:BJ62,BM15:BM62),IFERROR(_xlfn.XLOOKUP(TRIM(SUBSTITUTE(U271,CHAR(160)," ")),BK15:BK62,BM15:BM62),_xlfn.XLOOKUP(TRIM(SUBSTITUTE(U271,CHAR(160)," ")),BL15:BL62,BM15:BM62))))*T271*IF(ISBLANK(Q271),1,Q271)+IFERROR(_xlfn.XLOOKUP("RECHERCHEX",TRIM(L271:AD271),L271:AD271),0),0))</f>
        <v/>
      </c>
      <c r="AM271" s="1038">
        <f t="shared" si="87"/>
        <v>0</v>
      </c>
      <c r="AN271" s="1627" t="str">
        <f t="shared" si="99"/>
        <v/>
      </c>
      <c r="AO271" s="1039">
        <f t="shared" si="88"/>
        <v>0</v>
      </c>
      <c r="AP271" s="1039">
        <f t="shared" si="89"/>
        <v>0</v>
      </c>
      <c r="AQ271" s="1052">
        <f>IF(AO271&gt;0,AS9,0)</f>
        <v>0</v>
      </c>
      <c r="AR271" s="1626" t="str">
        <f>IF(TRIM(AG271)="▼ recette suivante", AG271, IF(AQ271&gt;0, IF(AT9&lt;&gt;"", AT9&amp;"-ou.or.o ❾ + or - &gt;", ""), ""))</f>
        <v/>
      </c>
      <c r="AS271" s="1064"/>
      <c r="AT271" s="1064"/>
      <c r="AU271" s="1053">
        <f t="shared" si="90"/>
        <v>0</v>
      </c>
      <c r="AV271" s="1054">
        <f>IF(AK271,IF(OR(AU271="",N(AU271)&lt;=0.000000001),"",_xlfn.XLOOKUP(AJ271,BJ15:BJ62,BN15:BN62,_xlfn.XLOOKUP(AJ271,BK15:BK62,BN15:BN62,_xlfn.XLOOKUP(AJ271,BL15:BL62,BN15:BN62,"")))),0)</f>
        <v>0</v>
      </c>
      <c r="AW271" s="1067" cm="1">
        <f t="array" ref="AW271">IF(AK271&lt;&gt;1,0,IF(OR(AU271="",N(AU271)&lt;=0.000000001),"",IF(OR(AO271="",N(AO271)&lt;=0.000000001),0,IF(ISNUMBER(AU271),IFERROR(_xlfn.LET(_xlpm.ai_test,TRIM(AJ271),_xlpm.r,IFERROR(_xlfn.XLOOKUP(_xlpm.ai_test,BJ15:BJ62,ROW(BJ15:BJ62),0,1),IFERROR(_xlfn.XLOOKUP(_xlpm.ai_test,BK15:BK62,ROW(BK15:BK62),0,1),_xlfn.XLOOKUP(_xlpm.ai_test,BL15:BL62,ROW(BL15:BL62),0,1))),_xlpm.p,_xlpm.r-MIN(ROW(BJ15:BJ62))+1,_xlpm.f,INDEX(BM15:BM62,_xlpm.p),_xlpm.u,INDEX(BN15:BN62,_xlpm.p),_xlpm.s,INDEX(BP15:BP62,_xlpm.p),_xlpm.q,N(AU271)/_xlpm.f,IF(_xlpm.q&gt;=_xlpm.s,ROUND(_xlpm.q,1)&amp;" "&amp;_xlpm.ai_test&amp;" = "&amp;ROUND(_xlpm.q*_xlpm.f,1)&amp;" "&amp;_xlpm.u,ROUND(_xlpm.q,1)&amp;" "&amp;_xlpm.ai_test)),""),""))))</f>
        <v>0</v>
      </c>
      <c r="AX271" s="1055"/>
      <c r="AY271" s="1053">
        <f t="shared" si="91"/>
        <v>0</v>
      </c>
      <c r="AZ271" s="1054" t="str">
        <f t="shared" si="92"/>
        <v/>
      </c>
      <c r="BA271" s="1056">
        <f t="shared" si="97"/>
        <v>0</v>
      </c>
      <c r="BB271" s="1057" t="str">
        <f t="shared" si="93"/>
        <v/>
      </c>
      <c r="BC271" s="1046"/>
      <c r="BD271" s="1058">
        <f t="shared" si="98"/>
        <v>0</v>
      </c>
      <c r="BE271" s="1048" t="str">
        <f t="shared" si="94"/>
        <v/>
      </c>
      <c r="BF271" s="262" t="s">
        <v>22</v>
      </c>
      <c r="BG271" s="1027">
        <f t="shared" si="95"/>
        <v>0</v>
      </c>
      <c r="BH271" s="1028">
        <f t="shared" si="96"/>
        <v>0</v>
      </c>
      <c r="BI271"/>
      <c r="BJ271" s="701"/>
      <c r="BK271" s="701"/>
      <c r="BL271" s="701"/>
      <c r="BM271" s="701"/>
      <c r="BN271" s="701"/>
      <c r="BO271" s="701"/>
      <c r="BP271" s="701"/>
      <c r="BQ271" s="701"/>
      <c r="BR271"/>
      <c r="BS271"/>
      <c r="BT271"/>
      <c r="BU271"/>
      <c r="BV271"/>
      <c r="BW271"/>
      <c r="BX271" s="964" t="str">
        <f t="shared" si="101"/>
        <v>►</v>
      </c>
      <c r="BY271"/>
      <c r="BZ271"/>
      <c r="CA271"/>
      <c r="CB271"/>
      <c r="CC271"/>
      <c r="CE271"/>
      <c r="CF271"/>
      <c r="CG271"/>
      <c r="CH271"/>
      <c r="CI271"/>
      <c r="CJ271"/>
      <c r="CK271"/>
      <c r="CL271" s="262"/>
      <c r="CM271"/>
      <c r="CN271"/>
      <c r="CO271"/>
      <c r="CP271"/>
      <c r="CQ271"/>
      <c r="CR271"/>
      <c r="CS271"/>
      <c r="CT271" s="262"/>
      <c r="CU271"/>
      <c r="CV271"/>
      <c r="CW271"/>
      <c r="CX271"/>
      <c r="CY271"/>
      <c r="CZ271"/>
      <c r="DA271"/>
      <c r="DB271" s="262"/>
      <c r="DC271" s="3">
        <v>1</v>
      </c>
      <c r="DD271" s="701"/>
      <c r="DE271" s="701"/>
    </row>
    <row r="272" spans="1:109" s="848" customFormat="1" ht="21" customHeight="1">
      <c r="A272" s="941" t="s">
        <v>22</v>
      </c>
      <c r="B272" s="957" t="str">
        <f t="shared" si="100"/>
        <v>►</v>
      </c>
      <c r="C272" s="999" cm="1">
        <f t="array" ref="C272">SUMPRODUCT(LEN(D272:J272))</f>
        <v>0</v>
      </c>
      <c r="D272" s="201"/>
      <c r="E272" s="206"/>
      <c r="F272" s="206"/>
      <c r="G272" s="206"/>
      <c r="H272" s="206"/>
      <c r="I272" s="206"/>
      <c r="J272" s="207"/>
      <c r="K272" s="455" t="s">
        <v>22</v>
      </c>
      <c r="L272" s="115" t="s">
        <v>16</v>
      </c>
      <c r="M272" s="3141"/>
      <c r="N272" s="3142"/>
      <c r="O272" s="3141"/>
      <c r="P272" s="3143"/>
      <c r="Q272" s="3144"/>
      <c r="R272" s="3145"/>
      <c r="S272" s="3146"/>
      <c r="T272" s="3147"/>
      <c r="U272" s="3148"/>
      <c r="V272" s="3149"/>
      <c r="W272" s="2109"/>
      <c r="X272" s="3150"/>
      <c r="Y272" s="117"/>
      <c r="Z272" s="3151"/>
      <c r="AA272" s="3152"/>
      <c r="AB272" s="3153"/>
      <c r="AC272" s="3154"/>
      <c r="AD272" s="119"/>
      <c r="AE272" s="262" t="s">
        <v>22</v>
      </c>
      <c r="AF272" s="1035" t="str">
        <f t="shared" si="82"/>
        <v>►</v>
      </c>
      <c r="AG272" s="1036" t="str">
        <f t="shared" si="83"/>
        <v/>
      </c>
      <c r="AH272" s="1037" t="str">
        <f t="shared" si="84"/>
        <v/>
      </c>
      <c r="AI272" s="1036" t="str">
        <f t="shared" si="85"/>
        <v/>
      </c>
      <c r="AJ272" s="1037" t="str">
        <f t="shared" si="86"/>
        <v/>
      </c>
      <c r="AK272" s="1037">
        <f>IF(AND(L272="A",COUNTIF(BJ15:BL62,TRIM(U272))&gt;0),1,0)</f>
        <v>0</v>
      </c>
      <c r="AL272" s="1051" t="str" cm="1">
        <f t="array" ref="AL272">IF(AF272&lt;&gt;"A","",IFERROR((IFERROR(_xlfn.XLOOKUP(TRIM(SUBSTITUTE(U272,CHAR(160)," ")),BJ15:BJ62,BM15:BM62),IFERROR(_xlfn.XLOOKUP(TRIM(SUBSTITUTE(U272,CHAR(160)," ")),BK15:BK62,BM15:BM62),_xlfn.XLOOKUP(TRIM(SUBSTITUTE(U272,CHAR(160)," ")),BL15:BL62,BM15:BM62))))*T272*IF(ISBLANK(Q272),1,Q272)+IFERROR(_xlfn.XLOOKUP("RECHERCHEX",TRIM(L272:AD272),L272:AD272),0),0))</f>
        <v/>
      </c>
      <c r="AM272" s="1038">
        <f t="shared" si="87"/>
        <v>0</v>
      </c>
      <c r="AN272" s="1627" t="str">
        <f t="shared" si="99"/>
        <v/>
      </c>
      <c r="AO272" s="1039">
        <f t="shared" si="88"/>
        <v>0</v>
      </c>
      <c r="AP272" s="1039">
        <f t="shared" si="89"/>
        <v>0</v>
      </c>
      <c r="AQ272" s="1040">
        <f>IF(AO272&gt;0,AS9,0)</f>
        <v>0</v>
      </c>
      <c r="AR272" s="1628" t="str">
        <f>IF(TRIM(AG272)="▼ recette suivante", AG272, IF(AQ272&gt;0, IF(AT9&lt;&gt;"", AT9&amp;"-ou.or.o ❾ + or - &gt;", ""), ""))</f>
        <v/>
      </c>
      <c r="AS272" s="1064"/>
      <c r="AT272" s="1064"/>
      <c r="AU272" s="1042">
        <f t="shared" si="90"/>
        <v>0</v>
      </c>
      <c r="AV272" s="1043">
        <f>IF(AK272,IF(OR(AU272="",N(AU272)&lt;=0.000000001),"",_xlfn.XLOOKUP(AJ272,BJ15:BJ62,BN15:BN62,_xlfn.XLOOKUP(AJ272,BK15:BK62,BN15:BN62,_xlfn.XLOOKUP(AJ272,BL15:BL62,BN15:BN62,"")))),0)</f>
        <v>0</v>
      </c>
      <c r="AW272" s="1065" cm="1">
        <f t="array" ref="AW272">IF(AK272&lt;&gt;1,0,IF(OR(AU272="",N(AU272)&lt;=0.000000001),"",IF(OR(AO272="",N(AO272)&lt;=0.000000001),0,IF(ISNUMBER(AU272),IFERROR(_xlfn.LET(_xlpm.ai_test,TRIM(AJ272),_xlpm.r,IFERROR(_xlfn.XLOOKUP(_xlpm.ai_test,BJ15:BJ62,ROW(BJ15:BJ62),0,1),IFERROR(_xlfn.XLOOKUP(_xlpm.ai_test,BK15:BK62,ROW(BK15:BK62),0,1),_xlfn.XLOOKUP(_xlpm.ai_test,BL15:BL62,ROW(BL15:BL62),0,1))),_xlpm.p,_xlpm.r-MIN(ROW(BJ15:BJ62))+1,_xlpm.f,INDEX(BM15:BM62,_xlpm.p),_xlpm.u,INDEX(BN15:BN62,_xlpm.p),_xlpm.s,INDEX(BP15:BP62,_xlpm.p),_xlpm.q,N(AU272)/_xlpm.f,IF(_xlpm.q&gt;=_xlpm.s,ROUND(_xlpm.q,1)&amp;" "&amp;_xlpm.ai_test&amp;" = "&amp;ROUND(_xlpm.q*_xlpm.f,1)&amp;" "&amp;_xlpm.u,ROUND(_xlpm.q,1)&amp;" "&amp;_xlpm.ai_test)),""),""))))</f>
        <v>0</v>
      </c>
      <c r="AX272" s="1055"/>
      <c r="AY272" s="1042">
        <f t="shared" si="91"/>
        <v>0</v>
      </c>
      <c r="AZ272" s="1043" t="str">
        <f t="shared" si="92"/>
        <v/>
      </c>
      <c r="BA272" s="1044">
        <f t="shared" si="97"/>
        <v>0</v>
      </c>
      <c r="BB272" s="1045" t="str">
        <f t="shared" si="93"/>
        <v/>
      </c>
      <c r="BC272" s="1046"/>
      <c r="BD272" s="1047">
        <f t="shared" si="98"/>
        <v>0</v>
      </c>
      <c r="BE272" s="1048" t="str">
        <f t="shared" si="94"/>
        <v/>
      </c>
      <c r="BF272" s="262" t="s">
        <v>22</v>
      </c>
      <c r="BG272" s="1027">
        <f t="shared" si="95"/>
        <v>0</v>
      </c>
      <c r="BH272" s="1028">
        <f t="shared" si="96"/>
        <v>0</v>
      </c>
      <c r="BI272"/>
      <c r="BJ272" s="701"/>
      <c r="BK272" s="701"/>
      <c r="BL272" s="701"/>
      <c r="BM272" s="701"/>
      <c r="BN272" s="701"/>
      <c r="BO272" s="701"/>
      <c r="BP272" s="701"/>
      <c r="BQ272" s="701"/>
      <c r="BR272"/>
      <c r="BS272"/>
      <c r="BT272"/>
      <c r="BU272"/>
      <c r="BV272"/>
      <c r="BW272"/>
      <c r="BX272" s="964" t="str">
        <f t="shared" si="101"/>
        <v>►</v>
      </c>
      <c r="BY272"/>
      <c r="BZ272"/>
      <c r="CA272"/>
      <c r="CB272"/>
      <c r="CC272"/>
      <c r="CE272"/>
      <c r="CF272"/>
      <c r="CG272"/>
      <c r="CH272"/>
      <c r="CI272"/>
      <c r="CJ272"/>
      <c r="CK272"/>
      <c r="CL272" s="262"/>
      <c r="CM272"/>
      <c r="CN272"/>
      <c r="CO272"/>
      <c r="CP272"/>
      <c r="CQ272"/>
      <c r="CR272"/>
      <c r="CS272"/>
      <c r="CT272" s="262"/>
      <c r="CU272"/>
      <c r="CV272"/>
      <c r="CW272"/>
      <c r="CX272"/>
      <c r="CY272"/>
      <c r="CZ272"/>
      <c r="DA272"/>
      <c r="DB272" s="262"/>
      <c r="DC272" s="3">
        <v>1</v>
      </c>
      <c r="DD272" s="701"/>
      <c r="DE272" s="701"/>
    </row>
    <row r="273" spans="1:109" s="848" customFormat="1" ht="21" customHeight="1">
      <c r="A273" s="941" t="s">
        <v>22</v>
      </c>
      <c r="B273" s="957" t="str">
        <f t="shared" si="100"/>
        <v>►</v>
      </c>
      <c r="C273" s="999" cm="1">
        <f t="array" ref="C273">SUMPRODUCT(LEN(D273:J273))</f>
        <v>0</v>
      </c>
      <c r="D273" s="201"/>
      <c r="E273" s="206"/>
      <c r="F273" s="206"/>
      <c r="G273" s="206"/>
      <c r="H273" s="206"/>
      <c r="I273" s="206"/>
      <c r="J273" s="207"/>
      <c r="K273" s="455" t="s">
        <v>22</v>
      </c>
      <c r="L273" s="115" t="s">
        <v>16</v>
      </c>
      <c r="M273" s="3141"/>
      <c r="N273" s="3142"/>
      <c r="O273" s="3141"/>
      <c r="P273" s="3143"/>
      <c r="Q273" s="3144"/>
      <c r="R273" s="3145"/>
      <c r="S273" s="3146"/>
      <c r="T273" s="3147"/>
      <c r="U273" s="3148"/>
      <c r="V273" s="3149"/>
      <c r="W273" s="2109"/>
      <c r="X273" s="3150"/>
      <c r="Y273" s="117"/>
      <c r="Z273" s="3151"/>
      <c r="AA273" s="3152"/>
      <c r="AB273" s="3153"/>
      <c r="AC273" s="3154"/>
      <c r="AD273" s="119"/>
      <c r="AE273" s="262" t="s">
        <v>22</v>
      </c>
      <c r="AF273" s="1035" t="str">
        <f t="shared" si="82"/>
        <v>►</v>
      </c>
      <c r="AG273" s="1036" t="str">
        <f t="shared" si="83"/>
        <v/>
      </c>
      <c r="AH273" s="1037" t="str">
        <f t="shared" si="84"/>
        <v/>
      </c>
      <c r="AI273" s="1036" t="str">
        <f t="shared" si="85"/>
        <v/>
      </c>
      <c r="AJ273" s="1037" t="str">
        <f t="shared" si="86"/>
        <v/>
      </c>
      <c r="AK273" s="1037">
        <f>IF(AND(L273="A",COUNTIF(BJ15:BL62,TRIM(U273))&gt;0),1,0)</f>
        <v>0</v>
      </c>
      <c r="AL273" s="1051" t="str" cm="1">
        <f t="array" ref="AL273">IF(AF273&lt;&gt;"A","",IFERROR((IFERROR(_xlfn.XLOOKUP(TRIM(SUBSTITUTE(U273,CHAR(160)," ")),BJ15:BJ62,BM15:BM62),IFERROR(_xlfn.XLOOKUP(TRIM(SUBSTITUTE(U273,CHAR(160)," ")),BK15:BK62,BM15:BM62),_xlfn.XLOOKUP(TRIM(SUBSTITUTE(U273,CHAR(160)," ")),BL15:BL62,BM15:BM62))))*T273*IF(ISBLANK(Q273),1,Q273)+IFERROR(_xlfn.XLOOKUP("RECHERCHEX",TRIM(L273:AD273),L273:AD273),0),0))</f>
        <v/>
      </c>
      <c r="AM273" s="1038">
        <f t="shared" si="87"/>
        <v>0</v>
      </c>
      <c r="AN273" s="1627" t="str">
        <f t="shared" si="99"/>
        <v/>
      </c>
      <c r="AO273" s="1039">
        <f t="shared" si="88"/>
        <v>0</v>
      </c>
      <c r="AP273" s="1039">
        <f t="shared" si="89"/>
        <v>0</v>
      </c>
      <c r="AQ273" s="1052">
        <f>IF(AO273&gt;0,AS9,0)</f>
        <v>0</v>
      </c>
      <c r="AR273" s="1626" t="str">
        <f>IF(TRIM(AG273)="▼ recette suivante", AG273, IF(AQ273&gt;0, IF(AT9&lt;&gt;"", AT9&amp;"-ou.or.o ❾ + or - &gt;", ""), ""))</f>
        <v/>
      </c>
      <c r="AS273" s="1064"/>
      <c r="AT273" s="1064"/>
      <c r="AU273" s="1053">
        <f t="shared" si="90"/>
        <v>0</v>
      </c>
      <c r="AV273" s="1054">
        <f>IF(AK273,IF(OR(AU273="",N(AU273)&lt;=0.000000001),"",_xlfn.XLOOKUP(AJ273,BJ15:BJ62,BN15:BN62,_xlfn.XLOOKUP(AJ273,BK15:BK62,BN15:BN62,_xlfn.XLOOKUP(AJ273,BL15:BL62,BN15:BN62,"")))),0)</f>
        <v>0</v>
      </c>
      <c r="AW273" s="1067" cm="1">
        <f t="array" ref="AW273">IF(AK273&lt;&gt;1,0,IF(OR(AU273="",N(AU273)&lt;=0.000000001),"",IF(OR(AO273="",N(AO273)&lt;=0.000000001),0,IF(ISNUMBER(AU273),IFERROR(_xlfn.LET(_xlpm.ai_test,TRIM(AJ273),_xlpm.r,IFERROR(_xlfn.XLOOKUP(_xlpm.ai_test,BJ15:BJ62,ROW(BJ15:BJ62),0,1),IFERROR(_xlfn.XLOOKUP(_xlpm.ai_test,BK15:BK62,ROW(BK15:BK62),0,1),_xlfn.XLOOKUP(_xlpm.ai_test,BL15:BL62,ROW(BL15:BL62),0,1))),_xlpm.p,_xlpm.r-MIN(ROW(BJ15:BJ62))+1,_xlpm.f,INDEX(BM15:BM62,_xlpm.p),_xlpm.u,INDEX(BN15:BN62,_xlpm.p),_xlpm.s,INDEX(BP15:BP62,_xlpm.p),_xlpm.q,N(AU273)/_xlpm.f,IF(_xlpm.q&gt;=_xlpm.s,ROUND(_xlpm.q,1)&amp;" "&amp;_xlpm.ai_test&amp;" = "&amp;ROUND(_xlpm.q*_xlpm.f,1)&amp;" "&amp;_xlpm.u,ROUND(_xlpm.q,1)&amp;" "&amp;_xlpm.ai_test)),""),""))))</f>
        <v>0</v>
      </c>
      <c r="AX273" s="1055"/>
      <c r="AY273" s="1053">
        <f t="shared" si="91"/>
        <v>0</v>
      </c>
      <c r="AZ273" s="1054" t="str">
        <f t="shared" si="92"/>
        <v/>
      </c>
      <c r="BA273" s="1056">
        <f t="shared" si="97"/>
        <v>0</v>
      </c>
      <c r="BB273" s="1057" t="str">
        <f t="shared" si="93"/>
        <v/>
      </c>
      <c r="BC273" s="1046"/>
      <c r="BD273" s="1058">
        <f t="shared" si="98"/>
        <v>0</v>
      </c>
      <c r="BE273" s="1048" t="str">
        <f t="shared" si="94"/>
        <v/>
      </c>
      <c r="BF273" s="262" t="s">
        <v>22</v>
      </c>
      <c r="BG273" s="1027">
        <f t="shared" si="95"/>
        <v>0</v>
      </c>
      <c r="BH273" s="1028">
        <f t="shared" si="96"/>
        <v>0</v>
      </c>
      <c r="BI273"/>
      <c r="BJ273" s="701"/>
      <c r="BK273" s="701"/>
      <c r="BL273" s="701"/>
      <c r="BM273" s="701"/>
      <c r="BN273" s="701"/>
      <c r="BO273" s="701"/>
      <c r="BP273" s="701"/>
      <c r="BQ273" s="701"/>
      <c r="BR273"/>
      <c r="BS273"/>
      <c r="BT273"/>
      <c r="BU273"/>
      <c r="BV273"/>
      <c r="BW273"/>
      <c r="BX273" s="964" t="str">
        <f t="shared" si="101"/>
        <v>►</v>
      </c>
      <c r="BY273"/>
      <c r="BZ273"/>
      <c r="CA273"/>
      <c r="CB273"/>
      <c r="CC273"/>
      <c r="CE273"/>
      <c r="CF273"/>
      <c r="CG273"/>
      <c r="CH273"/>
      <c r="CI273"/>
      <c r="CJ273"/>
      <c r="CK273"/>
      <c r="CL273" s="262"/>
      <c r="CM273"/>
      <c r="CN273"/>
      <c r="CO273"/>
      <c r="CP273"/>
      <c r="CQ273"/>
      <c r="CR273"/>
      <c r="CS273"/>
      <c r="CT273" s="262"/>
      <c r="CU273"/>
      <c r="CV273"/>
      <c r="CW273"/>
      <c r="CX273"/>
      <c r="CY273"/>
      <c r="CZ273"/>
      <c r="DA273"/>
      <c r="DB273" s="262"/>
      <c r="DC273" s="3">
        <v>1</v>
      </c>
      <c r="DD273" s="701"/>
      <c r="DE273" s="701"/>
    </row>
    <row r="274" spans="1:109" s="848" customFormat="1" ht="21" customHeight="1">
      <c r="A274" s="941" t="s">
        <v>22</v>
      </c>
      <c r="B274" s="957" t="str">
        <f t="shared" si="100"/>
        <v>►</v>
      </c>
      <c r="C274" s="999" cm="1">
        <f t="array" ref="C274">SUMPRODUCT(LEN(D274:J274))</f>
        <v>0</v>
      </c>
      <c r="D274" s="201"/>
      <c r="E274" s="206"/>
      <c r="F274" s="206"/>
      <c r="G274" s="206"/>
      <c r="H274" s="206"/>
      <c r="I274" s="206"/>
      <c r="J274" s="207"/>
      <c r="K274" s="455" t="s">
        <v>22</v>
      </c>
      <c r="L274" s="115" t="s">
        <v>16</v>
      </c>
      <c r="M274" s="3141"/>
      <c r="N274" s="3142"/>
      <c r="O274" s="3141"/>
      <c r="P274" s="3143"/>
      <c r="Q274" s="3144"/>
      <c r="R274" s="3145"/>
      <c r="S274" s="3146"/>
      <c r="T274" s="3147"/>
      <c r="U274" s="3148"/>
      <c r="V274" s="3149"/>
      <c r="W274" s="2109"/>
      <c r="X274" s="3150"/>
      <c r="Y274" s="117"/>
      <c r="Z274" s="3151"/>
      <c r="AA274" s="3152"/>
      <c r="AB274" s="3153"/>
      <c r="AC274" s="3154"/>
      <c r="AD274" s="119"/>
      <c r="AE274" s="262" t="s">
        <v>22</v>
      </c>
      <c r="AF274" s="1035" t="str">
        <f t="shared" si="82"/>
        <v>►</v>
      </c>
      <c r="AG274" s="1036" t="str">
        <f t="shared" si="83"/>
        <v/>
      </c>
      <c r="AH274" s="1037" t="str">
        <f t="shared" si="84"/>
        <v/>
      </c>
      <c r="AI274" s="1036" t="str">
        <f t="shared" si="85"/>
        <v/>
      </c>
      <c r="AJ274" s="1037" t="str">
        <f t="shared" si="86"/>
        <v/>
      </c>
      <c r="AK274" s="1037">
        <f>IF(AND(L274="A",COUNTIF(BJ15:BL62,TRIM(U274))&gt;0),1,0)</f>
        <v>0</v>
      </c>
      <c r="AL274" s="1051" t="str" cm="1">
        <f t="array" ref="AL274">IF(AF274&lt;&gt;"A","",IFERROR((IFERROR(_xlfn.XLOOKUP(TRIM(SUBSTITUTE(U274,CHAR(160)," ")),BJ15:BJ62,BM15:BM62),IFERROR(_xlfn.XLOOKUP(TRIM(SUBSTITUTE(U274,CHAR(160)," ")),BK15:BK62,BM15:BM62),_xlfn.XLOOKUP(TRIM(SUBSTITUTE(U274,CHAR(160)," ")),BL15:BL62,BM15:BM62))))*T274*IF(ISBLANK(Q274),1,Q274)+IFERROR(_xlfn.XLOOKUP("RECHERCHEX",TRIM(L274:AD274),L274:AD274),0),0))</f>
        <v/>
      </c>
      <c r="AM274" s="1038">
        <f t="shared" si="87"/>
        <v>0</v>
      </c>
      <c r="AN274" s="1627" t="str">
        <f t="shared" si="99"/>
        <v/>
      </c>
      <c r="AO274" s="1039">
        <f t="shared" si="88"/>
        <v>0</v>
      </c>
      <c r="AP274" s="1039">
        <f t="shared" si="89"/>
        <v>0</v>
      </c>
      <c r="AQ274" s="1040">
        <f>IF(AO274&gt;0,AS9,0)</f>
        <v>0</v>
      </c>
      <c r="AR274" s="1628" t="str">
        <f>IF(TRIM(AG274)="▼ recette suivante", AG274, IF(AQ274&gt;0, IF(AT9&lt;&gt;"", AT9&amp;"-ou.or.o ❾ + or - &gt;", ""), ""))</f>
        <v/>
      </c>
      <c r="AS274" s="1064"/>
      <c r="AT274" s="1064"/>
      <c r="AU274" s="1042">
        <f t="shared" si="90"/>
        <v>0</v>
      </c>
      <c r="AV274" s="1043">
        <f>IF(AK274,IF(OR(AU274="",N(AU274)&lt;=0.000000001),"",_xlfn.XLOOKUP(AJ274,BJ15:BJ62,BN15:BN62,_xlfn.XLOOKUP(AJ274,BK15:BK62,BN15:BN62,_xlfn.XLOOKUP(AJ274,BL15:BL62,BN15:BN62,"")))),0)</f>
        <v>0</v>
      </c>
      <c r="AW274" s="1065" cm="1">
        <f t="array" ref="AW274">IF(AK274&lt;&gt;1,0,IF(OR(AU274="",N(AU274)&lt;=0.000000001),"",IF(OR(AO274="",N(AO274)&lt;=0.000000001),0,IF(ISNUMBER(AU274),IFERROR(_xlfn.LET(_xlpm.ai_test,TRIM(AJ274),_xlpm.r,IFERROR(_xlfn.XLOOKUP(_xlpm.ai_test,BJ15:BJ62,ROW(BJ15:BJ62),0,1),IFERROR(_xlfn.XLOOKUP(_xlpm.ai_test,BK15:BK62,ROW(BK15:BK62),0,1),_xlfn.XLOOKUP(_xlpm.ai_test,BL15:BL62,ROW(BL15:BL62),0,1))),_xlpm.p,_xlpm.r-MIN(ROW(BJ15:BJ62))+1,_xlpm.f,INDEX(BM15:BM62,_xlpm.p),_xlpm.u,INDEX(BN15:BN62,_xlpm.p),_xlpm.s,INDEX(BP15:BP62,_xlpm.p),_xlpm.q,N(AU274)/_xlpm.f,IF(_xlpm.q&gt;=_xlpm.s,ROUND(_xlpm.q,1)&amp;" "&amp;_xlpm.ai_test&amp;" = "&amp;ROUND(_xlpm.q*_xlpm.f,1)&amp;" "&amp;_xlpm.u,ROUND(_xlpm.q,1)&amp;" "&amp;_xlpm.ai_test)),""),""))))</f>
        <v>0</v>
      </c>
      <c r="AX274" s="1055"/>
      <c r="AY274" s="1042">
        <f t="shared" si="91"/>
        <v>0</v>
      </c>
      <c r="AZ274" s="1043" t="str">
        <f t="shared" si="92"/>
        <v/>
      </c>
      <c r="BA274" s="1044">
        <f t="shared" si="97"/>
        <v>0</v>
      </c>
      <c r="BB274" s="1045" t="str">
        <f t="shared" si="93"/>
        <v/>
      </c>
      <c r="BC274" s="1046"/>
      <c r="BD274" s="1047">
        <f t="shared" si="98"/>
        <v>0</v>
      </c>
      <c r="BE274" s="1048" t="str">
        <f t="shared" si="94"/>
        <v/>
      </c>
      <c r="BF274" s="262" t="s">
        <v>22</v>
      </c>
      <c r="BG274" s="1027">
        <f t="shared" si="95"/>
        <v>0</v>
      </c>
      <c r="BH274" s="1028">
        <f t="shared" si="96"/>
        <v>0</v>
      </c>
      <c r="BI274"/>
      <c r="BJ274" s="701"/>
      <c r="BK274" s="701"/>
      <c r="BL274" s="701"/>
      <c r="BM274" s="701"/>
      <c r="BN274" s="701"/>
      <c r="BO274" s="701"/>
      <c r="BP274" s="701"/>
      <c r="BQ274" s="701"/>
      <c r="BR274"/>
      <c r="BS274"/>
      <c r="BT274"/>
      <c r="BU274"/>
      <c r="BV274"/>
      <c r="BW274"/>
      <c r="BX274" s="964" t="str">
        <f t="shared" si="101"/>
        <v>►</v>
      </c>
      <c r="BY274"/>
      <c r="BZ274"/>
      <c r="CA274"/>
      <c r="CB274"/>
      <c r="CC274"/>
      <c r="CE274"/>
      <c r="CF274"/>
      <c r="CG274"/>
      <c r="CH274"/>
      <c r="CI274"/>
      <c r="CJ274"/>
      <c r="CK274"/>
      <c r="CL274" s="262"/>
      <c r="CM274"/>
      <c r="CN274"/>
      <c r="CO274"/>
      <c r="CP274"/>
      <c r="CQ274"/>
      <c r="CR274"/>
      <c r="CS274"/>
      <c r="CT274" s="262"/>
      <c r="CU274"/>
      <c r="CV274"/>
      <c r="CW274"/>
      <c r="CX274"/>
      <c r="CY274"/>
      <c r="CZ274"/>
      <c r="DA274"/>
      <c r="DB274" s="262"/>
      <c r="DC274" s="3">
        <v>1</v>
      </c>
      <c r="DD274" s="701"/>
      <c r="DE274" s="701"/>
    </row>
    <row r="275" spans="1:109" s="848" customFormat="1" ht="21" customHeight="1">
      <c r="A275" s="941" t="s">
        <v>22</v>
      </c>
      <c r="B275" s="957" t="str">
        <f t="shared" si="100"/>
        <v>►</v>
      </c>
      <c r="C275" s="999" cm="1">
        <f t="array" ref="C275">SUMPRODUCT(LEN(D275:J275))</f>
        <v>0</v>
      </c>
      <c r="D275" s="201"/>
      <c r="E275" s="206"/>
      <c r="F275" s="206"/>
      <c r="G275" s="206"/>
      <c r="H275" s="206"/>
      <c r="I275" s="206"/>
      <c r="J275" s="207"/>
      <c r="K275" s="455" t="s">
        <v>22</v>
      </c>
      <c r="L275" s="115" t="s">
        <v>16</v>
      </c>
      <c r="M275" s="3141"/>
      <c r="N275" s="3142"/>
      <c r="O275" s="3141"/>
      <c r="P275" s="3143"/>
      <c r="Q275" s="3144"/>
      <c r="R275" s="3145"/>
      <c r="S275" s="3146"/>
      <c r="T275" s="3147"/>
      <c r="U275" s="3148"/>
      <c r="V275" s="3149"/>
      <c r="W275" s="2109"/>
      <c r="X275" s="3150"/>
      <c r="Y275" s="117"/>
      <c r="Z275" s="3151"/>
      <c r="AA275" s="3152"/>
      <c r="AB275" s="3153"/>
      <c r="AC275" s="3154"/>
      <c r="AD275" s="119"/>
      <c r="AE275" s="262" t="s">
        <v>22</v>
      </c>
      <c r="AF275" s="1035" t="str">
        <f t="shared" si="82"/>
        <v>►</v>
      </c>
      <c r="AG275" s="1036" t="str">
        <f t="shared" si="83"/>
        <v/>
      </c>
      <c r="AH275" s="1037" t="str">
        <f t="shared" si="84"/>
        <v/>
      </c>
      <c r="AI275" s="1036" t="str">
        <f t="shared" si="85"/>
        <v/>
      </c>
      <c r="AJ275" s="1037" t="str">
        <f t="shared" si="86"/>
        <v/>
      </c>
      <c r="AK275" s="1037">
        <f>IF(AND(L275="A",COUNTIF(BJ15:BL62,TRIM(U275))&gt;0),1,0)</f>
        <v>0</v>
      </c>
      <c r="AL275" s="1051" t="str" cm="1">
        <f t="array" ref="AL275">IF(AF275&lt;&gt;"A","",IFERROR((IFERROR(_xlfn.XLOOKUP(TRIM(SUBSTITUTE(U275,CHAR(160)," ")),BJ15:BJ62,BM15:BM62),IFERROR(_xlfn.XLOOKUP(TRIM(SUBSTITUTE(U275,CHAR(160)," ")),BK15:BK62,BM15:BM62),_xlfn.XLOOKUP(TRIM(SUBSTITUTE(U275,CHAR(160)," ")),BL15:BL62,BM15:BM62))))*T275*IF(ISBLANK(Q275),1,Q275)+IFERROR(_xlfn.XLOOKUP("RECHERCHEX",TRIM(L275:AD275),L275:AD275),0),0))</f>
        <v/>
      </c>
      <c r="AM275" s="1038">
        <f t="shared" si="87"/>
        <v>0</v>
      </c>
      <c r="AN275" s="1627" t="str">
        <f t="shared" si="99"/>
        <v/>
      </c>
      <c r="AO275" s="1039">
        <f t="shared" si="88"/>
        <v>0</v>
      </c>
      <c r="AP275" s="1039">
        <f t="shared" si="89"/>
        <v>0</v>
      </c>
      <c r="AQ275" s="1052">
        <f>IF(AO275&gt;0,AS9,0)</f>
        <v>0</v>
      </c>
      <c r="AR275" s="1626" t="str">
        <f>IF(TRIM(AG275)="▼ recette suivante", AG275, IF(AQ275&gt;0, IF(AT9&lt;&gt;"", AT9&amp;"-ou.or.o ❾ + or - &gt;", ""), ""))</f>
        <v/>
      </c>
      <c r="AS275" s="1064"/>
      <c r="AT275" s="1064"/>
      <c r="AU275" s="1053">
        <f t="shared" si="90"/>
        <v>0</v>
      </c>
      <c r="AV275" s="1054">
        <f>IF(AK275,IF(OR(AU275="",N(AU275)&lt;=0.000000001),"",_xlfn.XLOOKUP(AJ275,BJ15:BJ62,BN15:BN62,_xlfn.XLOOKUP(AJ275,BK15:BK62,BN15:BN62,_xlfn.XLOOKUP(AJ275,BL15:BL62,BN15:BN62,"")))),0)</f>
        <v>0</v>
      </c>
      <c r="AW275" s="1067" cm="1">
        <f t="array" ref="AW275">IF(AK275&lt;&gt;1,0,IF(OR(AU275="",N(AU275)&lt;=0.000000001),"",IF(OR(AO275="",N(AO275)&lt;=0.000000001),0,IF(ISNUMBER(AU275),IFERROR(_xlfn.LET(_xlpm.ai_test,TRIM(AJ275),_xlpm.r,IFERROR(_xlfn.XLOOKUP(_xlpm.ai_test,BJ15:BJ62,ROW(BJ15:BJ62),0,1),IFERROR(_xlfn.XLOOKUP(_xlpm.ai_test,BK15:BK62,ROW(BK15:BK62),0,1),_xlfn.XLOOKUP(_xlpm.ai_test,BL15:BL62,ROW(BL15:BL62),0,1))),_xlpm.p,_xlpm.r-MIN(ROW(BJ15:BJ62))+1,_xlpm.f,INDEX(BM15:BM62,_xlpm.p),_xlpm.u,INDEX(BN15:BN62,_xlpm.p),_xlpm.s,INDEX(BP15:BP62,_xlpm.p),_xlpm.q,N(AU275)/_xlpm.f,IF(_xlpm.q&gt;=_xlpm.s,ROUND(_xlpm.q,1)&amp;" "&amp;_xlpm.ai_test&amp;" = "&amp;ROUND(_xlpm.q*_xlpm.f,1)&amp;" "&amp;_xlpm.u,ROUND(_xlpm.q,1)&amp;" "&amp;_xlpm.ai_test)),""),""))))</f>
        <v>0</v>
      </c>
      <c r="AX275" s="1055"/>
      <c r="AY275" s="1053">
        <f t="shared" si="91"/>
        <v>0</v>
      </c>
      <c r="AZ275" s="1054" t="str">
        <f t="shared" si="92"/>
        <v/>
      </c>
      <c r="BA275" s="1056">
        <f t="shared" si="97"/>
        <v>0</v>
      </c>
      <c r="BB275" s="1057" t="str">
        <f t="shared" si="93"/>
        <v/>
      </c>
      <c r="BC275" s="1046"/>
      <c r="BD275" s="1058">
        <f t="shared" si="98"/>
        <v>0</v>
      </c>
      <c r="BE275" s="1048" t="str">
        <f t="shared" si="94"/>
        <v/>
      </c>
      <c r="BF275" s="262" t="s">
        <v>22</v>
      </c>
      <c r="BG275" s="1027">
        <f t="shared" si="95"/>
        <v>0</v>
      </c>
      <c r="BH275" s="1028">
        <f t="shared" si="96"/>
        <v>0</v>
      </c>
      <c r="BI275"/>
      <c r="BJ275" s="701"/>
      <c r="BK275" s="701"/>
      <c r="BL275" s="701"/>
      <c r="BM275" s="701"/>
      <c r="BN275" s="701"/>
      <c r="BO275" s="701"/>
      <c r="BP275" s="701"/>
      <c r="BQ275" s="701"/>
      <c r="BR275"/>
      <c r="BS275"/>
      <c r="BT275"/>
      <c r="BU275"/>
      <c r="BV275"/>
      <c r="BW275"/>
      <c r="BX275" s="964" t="str">
        <f t="shared" si="101"/>
        <v>►</v>
      </c>
      <c r="BY275"/>
      <c r="BZ275"/>
      <c r="CA275"/>
      <c r="CB275"/>
      <c r="CC275"/>
      <c r="CE275"/>
      <c r="CF275"/>
      <c r="CG275"/>
      <c r="CH275"/>
      <c r="CI275"/>
      <c r="CJ275"/>
      <c r="CK275"/>
      <c r="CL275" s="262"/>
      <c r="CM275"/>
      <c r="CN275"/>
      <c r="CO275"/>
      <c r="CP275"/>
      <c r="CQ275"/>
      <c r="CR275"/>
      <c r="CS275"/>
      <c r="CT275" s="262"/>
      <c r="CU275"/>
      <c r="CV275"/>
      <c r="CW275"/>
      <c r="CX275"/>
      <c r="CY275"/>
      <c r="CZ275"/>
      <c r="DA275"/>
      <c r="DB275" s="262"/>
      <c r="DC275" s="3">
        <v>1</v>
      </c>
      <c r="DD275" s="701"/>
      <c r="DE275" s="701"/>
    </row>
    <row r="276" spans="1:109" s="848" customFormat="1" ht="21" customHeight="1">
      <c r="A276" s="941" t="s">
        <v>22</v>
      </c>
      <c r="B276" s="957" t="str">
        <f t="shared" si="100"/>
        <v>►</v>
      </c>
      <c r="C276" s="999" cm="1">
        <f t="array" ref="C276">SUMPRODUCT(LEN(D276:J276))</f>
        <v>0</v>
      </c>
      <c r="D276" s="201"/>
      <c r="E276" s="206"/>
      <c r="F276" s="206"/>
      <c r="G276" s="206"/>
      <c r="H276" s="206"/>
      <c r="I276" s="206"/>
      <c r="J276" s="207"/>
      <c r="K276" s="455" t="s">
        <v>22</v>
      </c>
      <c r="L276" s="115" t="s">
        <v>16</v>
      </c>
      <c r="M276" s="3141"/>
      <c r="N276" s="3142"/>
      <c r="O276" s="3141"/>
      <c r="P276" s="3143"/>
      <c r="Q276" s="3144"/>
      <c r="R276" s="3145"/>
      <c r="S276" s="3146"/>
      <c r="T276" s="3147"/>
      <c r="U276" s="3148"/>
      <c r="V276" s="3149"/>
      <c r="W276" s="2109"/>
      <c r="X276" s="3150"/>
      <c r="Y276" s="117"/>
      <c r="Z276" s="3151"/>
      <c r="AA276" s="3152"/>
      <c r="AB276" s="3153"/>
      <c r="AC276" s="3154"/>
      <c r="AD276" s="119"/>
      <c r="AE276" s="262" t="s">
        <v>22</v>
      </c>
      <c r="AF276" s="1035" t="str">
        <f t="shared" si="82"/>
        <v>►</v>
      </c>
      <c r="AG276" s="1036" t="str">
        <f t="shared" si="83"/>
        <v/>
      </c>
      <c r="AH276" s="1037" t="str">
        <f t="shared" si="84"/>
        <v/>
      </c>
      <c r="AI276" s="1036" t="str">
        <f t="shared" si="85"/>
        <v/>
      </c>
      <c r="AJ276" s="1037" t="str">
        <f t="shared" si="86"/>
        <v/>
      </c>
      <c r="AK276" s="1037">
        <f>IF(AND(L276="A",COUNTIF(BJ15:BL62,TRIM(U276))&gt;0),1,0)</f>
        <v>0</v>
      </c>
      <c r="AL276" s="1051" t="str" cm="1">
        <f t="array" ref="AL276">IF(AF276&lt;&gt;"A","",IFERROR((IFERROR(_xlfn.XLOOKUP(TRIM(SUBSTITUTE(U276,CHAR(160)," ")),BJ15:BJ62,BM15:BM62),IFERROR(_xlfn.XLOOKUP(TRIM(SUBSTITUTE(U276,CHAR(160)," ")),BK15:BK62,BM15:BM62),_xlfn.XLOOKUP(TRIM(SUBSTITUTE(U276,CHAR(160)," ")),BL15:BL62,BM15:BM62))))*T276*IF(ISBLANK(Q276),1,Q276)+IFERROR(_xlfn.XLOOKUP("RECHERCHEX",TRIM(L276:AD276),L276:AD276),0),0))</f>
        <v/>
      </c>
      <c r="AM276" s="1038">
        <f t="shared" si="87"/>
        <v>0</v>
      </c>
      <c r="AN276" s="1627" t="str">
        <f t="shared" si="99"/>
        <v/>
      </c>
      <c r="AO276" s="1039">
        <f t="shared" si="88"/>
        <v>0</v>
      </c>
      <c r="AP276" s="1039">
        <f t="shared" si="89"/>
        <v>0</v>
      </c>
      <c r="AQ276" s="1040">
        <f>IF(AO276&gt;0,AS9,0)</f>
        <v>0</v>
      </c>
      <c r="AR276" s="1628" t="str">
        <f>IF(TRIM(AG276)="▼ recette suivante", AG276, IF(AQ276&gt;0, IF(AT9&lt;&gt;"", AT9&amp;"-ou.or.o ❾ + or - &gt;", ""), ""))</f>
        <v/>
      </c>
      <c r="AS276" s="1064"/>
      <c r="AT276" s="1064"/>
      <c r="AU276" s="1042">
        <f t="shared" si="90"/>
        <v>0</v>
      </c>
      <c r="AV276" s="1043">
        <f>IF(AK276,IF(OR(AU276="",N(AU276)&lt;=0.000000001),"",_xlfn.XLOOKUP(AJ276,BJ15:BJ62,BN15:BN62,_xlfn.XLOOKUP(AJ276,BK15:BK62,BN15:BN62,_xlfn.XLOOKUP(AJ276,BL15:BL62,BN15:BN62,"")))),0)</f>
        <v>0</v>
      </c>
      <c r="AW276" s="1065" cm="1">
        <f t="array" ref="AW276">IF(AK276&lt;&gt;1,0,IF(OR(AU276="",N(AU276)&lt;=0.000000001),"",IF(OR(AO276="",N(AO276)&lt;=0.000000001),0,IF(ISNUMBER(AU276),IFERROR(_xlfn.LET(_xlpm.ai_test,TRIM(AJ276),_xlpm.r,IFERROR(_xlfn.XLOOKUP(_xlpm.ai_test,BJ15:BJ62,ROW(BJ15:BJ62),0,1),IFERROR(_xlfn.XLOOKUP(_xlpm.ai_test,BK15:BK62,ROW(BK15:BK62),0,1),_xlfn.XLOOKUP(_xlpm.ai_test,BL15:BL62,ROW(BL15:BL62),0,1))),_xlpm.p,_xlpm.r-MIN(ROW(BJ15:BJ62))+1,_xlpm.f,INDEX(BM15:BM62,_xlpm.p),_xlpm.u,INDEX(BN15:BN62,_xlpm.p),_xlpm.s,INDEX(BP15:BP62,_xlpm.p),_xlpm.q,N(AU276)/_xlpm.f,IF(_xlpm.q&gt;=_xlpm.s,ROUND(_xlpm.q,1)&amp;" "&amp;_xlpm.ai_test&amp;" = "&amp;ROUND(_xlpm.q*_xlpm.f,1)&amp;" "&amp;_xlpm.u,ROUND(_xlpm.q,1)&amp;" "&amp;_xlpm.ai_test)),""),""))))</f>
        <v>0</v>
      </c>
      <c r="AX276" s="1055"/>
      <c r="AY276" s="1042">
        <f t="shared" si="91"/>
        <v>0</v>
      </c>
      <c r="AZ276" s="1043" t="str">
        <f t="shared" si="92"/>
        <v/>
      </c>
      <c r="BA276" s="1044">
        <f t="shared" si="97"/>
        <v>0</v>
      </c>
      <c r="BB276" s="1045" t="str">
        <f t="shared" si="93"/>
        <v/>
      </c>
      <c r="BC276" s="1046"/>
      <c r="BD276" s="1047">
        <f t="shared" si="98"/>
        <v>0</v>
      </c>
      <c r="BE276" s="1048" t="str">
        <f t="shared" si="94"/>
        <v/>
      </c>
      <c r="BF276" s="262" t="s">
        <v>22</v>
      </c>
      <c r="BG276" s="1027">
        <f t="shared" si="95"/>
        <v>0</v>
      </c>
      <c r="BH276" s="1028">
        <f t="shared" si="96"/>
        <v>0</v>
      </c>
      <c r="BI276"/>
      <c r="BJ276" s="701"/>
      <c r="BK276" s="701"/>
      <c r="BL276" s="701"/>
      <c r="BM276" s="701"/>
      <c r="BN276" s="701"/>
      <c r="BO276" s="701"/>
      <c r="BP276" s="701"/>
      <c r="BQ276" s="701"/>
      <c r="BR276"/>
      <c r="BS276"/>
      <c r="BT276"/>
      <c r="BU276"/>
      <c r="BV276"/>
      <c r="BW276"/>
      <c r="BX276" s="964" t="str">
        <f t="shared" si="101"/>
        <v>►</v>
      </c>
      <c r="BY276"/>
      <c r="BZ276"/>
      <c r="CA276"/>
      <c r="CB276"/>
      <c r="CC276"/>
      <c r="CE276"/>
      <c r="CF276"/>
      <c r="CG276"/>
      <c r="CH276"/>
      <c r="CI276"/>
      <c r="CJ276"/>
      <c r="CK276"/>
      <c r="CL276" s="262"/>
      <c r="CM276"/>
      <c r="CN276"/>
      <c r="CO276"/>
      <c r="CP276"/>
      <c r="CQ276"/>
      <c r="CR276"/>
      <c r="CS276"/>
      <c r="CT276" s="262"/>
      <c r="CU276"/>
      <c r="CV276"/>
      <c r="CW276"/>
      <c r="CX276"/>
      <c r="CY276"/>
      <c r="CZ276"/>
      <c r="DA276"/>
      <c r="DB276" s="262"/>
      <c r="DC276" s="3">
        <v>1</v>
      </c>
      <c r="DD276" s="701"/>
      <c r="DE276" s="701"/>
    </row>
    <row r="277" spans="1:109" s="848" customFormat="1" ht="21" customHeight="1">
      <c r="A277" s="941" t="s">
        <v>22</v>
      </c>
      <c r="B277" s="957" t="str">
        <f t="shared" si="100"/>
        <v>►</v>
      </c>
      <c r="C277" s="999" cm="1">
        <f t="array" ref="C277">SUMPRODUCT(LEN(D277:J277))</f>
        <v>0</v>
      </c>
      <c r="D277" s="201"/>
      <c r="E277" s="206"/>
      <c r="F277" s="206"/>
      <c r="G277" s="206"/>
      <c r="H277" s="206"/>
      <c r="I277" s="206"/>
      <c r="J277" s="207"/>
      <c r="K277" s="455" t="s">
        <v>22</v>
      </c>
      <c r="L277" s="115" t="s">
        <v>16</v>
      </c>
      <c r="M277" s="3141"/>
      <c r="N277" s="3142"/>
      <c r="O277" s="3141"/>
      <c r="P277" s="3143"/>
      <c r="Q277" s="3144"/>
      <c r="R277" s="3145"/>
      <c r="S277" s="3146"/>
      <c r="T277" s="3147"/>
      <c r="U277" s="3148"/>
      <c r="V277" s="3149"/>
      <c r="W277" s="2109"/>
      <c r="X277" s="3150"/>
      <c r="Y277" s="117"/>
      <c r="Z277" s="3151"/>
      <c r="AA277" s="3152"/>
      <c r="AB277" s="3153"/>
      <c r="AC277" s="3154"/>
      <c r="AD277" s="119"/>
      <c r="AE277" s="262" t="s">
        <v>22</v>
      </c>
      <c r="AF277" s="1035" t="str">
        <f t="shared" si="82"/>
        <v>►</v>
      </c>
      <c r="AG277" s="1036" t="str">
        <f t="shared" si="83"/>
        <v/>
      </c>
      <c r="AH277" s="1037" t="str">
        <f t="shared" si="84"/>
        <v/>
      </c>
      <c r="AI277" s="1036" t="str">
        <f t="shared" si="85"/>
        <v/>
      </c>
      <c r="AJ277" s="1037" t="str">
        <f t="shared" si="86"/>
        <v/>
      </c>
      <c r="AK277" s="1037">
        <f>IF(AND(L277="A",COUNTIF(BJ15:BL62,TRIM(U277))&gt;0),1,0)</f>
        <v>0</v>
      </c>
      <c r="AL277" s="1051" t="str" cm="1">
        <f t="array" ref="AL277">IF(AF277&lt;&gt;"A","",IFERROR((IFERROR(_xlfn.XLOOKUP(TRIM(SUBSTITUTE(U277,CHAR(160)," ")),BJ15:BJ62,BM15:BM62),IFERROR(_xlfn.XLOOKUP(TRIM(SUBSTITUTE(U277,CHAR(160)," ")),BK15:BK62,BM15:BM62),_xlfn.XLOOKUP(TRIM(SUBSTITUTE(U277,CHAR(160)," ")),BL15:BL62,BM15:BM62))))*T277*IF(ISBLANK(Q277),1,Q277)+IFERROR(_xlfn.XLOOKUP("RECHERCHEX",TRIM(L277:AD277),L277:AD277),0),0))</f>
        <v/>
      </c>
      <c r="AM277" s="1038">
        <f t="shared" si="87"/>
        <v>0</v>
      </c>
      <c r="AN277" s="1627" t="str">
        <f t="shared" si="99"/>
        <v/>
      </c>
      <c r="AO277" s="1039">
        <f t="shared" si="88"/>
        <v>0</v>
      </c>
      <c r="AP277" s="1039">
        <f t="shared" si="89"/>
        <v>0</v>
      </c>
      <c r="AQ277" s="1052">
        <f>IF(AO277&gt;0,AS9,0)</f>
        <v>0</v>
      </c>
      <c r="AR277" s="1626" t="str">
        <f>IF(TRIM(AG277)="▼ recette suivante", AG277, IF(AQ277&gt;0, IF(AT9&lt;&gt;"", AT9&amp;"-ou.or.o ❾ + or - &gt;", ""), ""))</f>
        <v/>
      </c>
      <c r="AS277" s="1064"/>
      <c r="AT277" s="1064"/>
      <c r="AU277" s="1053">
        <f t="shared" si="90"/>
        <v>0</v>
      </c>
      <c r="AV277" s="1054">
        <f>IF(AK277,IF(OR(AU277="",N(AU277)&lt;=0.000000001),"",_xlfn.XLOOKUP(AJ277,BJ15:BJ62,BN15:BN62,_xlfn.XLOOKUP(AJ277,BK15:BK62,BN15:BN62,_xlfn.XLOOKUP(AJ277,BL15:BL62,BN15:BN62,"")))),0)</f>
        <v>0</v>
      </c>
      <c r="AW277" s="1067" cm="1">
        <f t="array" ref="AW277">IF(AK277&lt;&gt;1,0,IF(OR(AU277="",N(AU277)&lt;=0.000000001),"",IF(OR(AO277="",N(AO277)&lt;=0.000000001),0,IF(ISNUMBER(AU277),IFERROR(_xlfn.LET(_xlpm.ai_test,TRIM(AJ277),_xlpm.r,IFERROR(_xlfn.XLOOKUP(_xlpm.ai_test,BJ15:BJ62,ROW(BJ15:BJ62),0,1),IFERROR(_xlfn.XLOOKUP(_xlpm.ai_test,BK15:BK62,ROW(BK15:BK62),0,1),_xlfn.XLOOKUP(_xlpm.ai_test,BL15:BL62,ROW(BL15:BL62),0,1))),_xlpm.p,_xlpm.r-MIN(ROW(BJ15:BJ62))+1,_xlpm.f,INDEX(BM15:BM62,_xlpm.p),_xlpm.u,INDEX(BN15:BN62,_xlpm.p),_xlpm.s,INDEX(BP15:BP62,_xlpm.p),_xlpm.q,N(AU277)/_xlpm.f,IF(_xlpm.q&gt;=_xlpm.s,ROUND(_xlpm.q,1)&amp;" "&amp;_xlpm.ai_test&amp;" = "&amp;ROUND(_xlpm.q*_xlpm.f,1)&amp;" "&amp;_xlpm.u,ROUND(_xlpm.q,1)&amp;" "&amp;_xlpm.ai_test)),""),""))))</f>
        <v>0</v>
      </c>
      <c r="AX277" s="1055"/>
      <c r="AY277" s="1053">
        <f t="shared" si="91"/>
        <v>0</v>
      </c>
      <c r="AZ277" s="1054" t="str">
        <f t="shared" si="92"/>
        <v/>
      </c>
      <c r="BA277" s="1056">
        <f t="shared" si="97"/>
        <v>0</v>
      </c>
      <c r="BB277" s="1057" t="str">
        <f t="shared" si="93"/>
        <v/>
      </c>
      <c r="BC277" s="1046"/>
      <c r="BD277" s="1058">
        <f t="shared" si="98"/>
        <v>0</v>
      </c>
      <c r="BE277" s="1048" t="str">
        <f t="shared" si="94"/>
        <v/>
      </c>
      <c r="BF277" s="262" t="s">
        <v>22</v>
      </c>
      <c r="BG277" s="1027">
        <f t="shared" si="95"/>
        <v>0</v>
      </c>
      <c r="BH277" s="1028">
        <f t="shared" si="96"/>
        <v>0</v>
      </c>
      <c r="BI277"/>
      <c r="BJ277" s="701"/>
      <c r="BK277" s="701"/>
      <c r="BL277" s="701"/>
      <c r="BM277" s="701"/>
      <c r="BN277" s="701"/>
      <c r="BO277" s="701"/>
      <c r="BP277" s="701"/>
      <c r="BQ277" s="701"/>
      <c r="BR277"/>
      <c r="BS277"/>
      <c r="BT277"/>
      <c r="BU277"/>
      <c r="BV277"/>
      <c r="BW277"/>
      <c r="BX277" s="964" t="str">
        <f t="shared" si="101"/>
        <v>►</v>
      </c>
      <c r="BY277"/>
      <c r="BZ277"/>
      <c r="CA277"/>
      <c r="CB277"/>
      <c r="CC277"/>
      <c r="CE277"/>
      <c r="CF277"/>
      <c r="CG277"/>
      <c r="CH277"/>
      <c r="CI277"/>
      <c r="CJ277"/>
      <c r="CK277"/>
      <c r="CL277" s="262"/>
      <c r="CM277"/>
      <c r="CN277"/>
      <c r="CO277"/>
      <c r="CP277"/>
      <c r="CQ277"/>
      <c r="CR277"/>
      <c r="CS277"/>
      <c r="CT277" s="262"/>
      <c r="CU277"/>
      <c r="CV277"/>
      <c r="CW277"/>
      <c r="CX277"/>
      <c r="CY277"/>
      <c r="CZ277"/>
      <c r="DA277"/>
      <c r="DB277" s="262"/>
      <c r="DC277" s="3">
        <v>1</v>
      </c>
      <c r="DD277" s="701"/>
      <c r="DE277" s="701"/>
    </row>
    <row r="278" spans="1:109" s="848" customFormat="1" ht="21" customHeight="1">
      <c r="A278" s="941" t="s">
        <v>22</v>
      </c>
      <c r="B278" s="957" t="str">
        <f t="shared" si="100"/>
        <v>►</v>
      </c>
      <c r="C278" s="999" cm="1">
        <f t="array" ref="C278">SUMPRODUCT(LEN(D278:J278))</f>
        <v>0</v>
      </c>
      <c r="D278" s="201"/>
      <c r="E278" s="206"/>
      <c r="F278" s="206"/>
      <c r="G278" s="206"/>
      <c r="H278" s="206"/>
      <c r="I278" s="206"/>
      <c r="J278" s="207"/>
      <c r="K278" s="455" t="s">
        <v>22</v>
      </c>
      <c r="L278" s="115" t="s">
        <v>16</v>
      </c>
      <c r="M278" s="3141"/>
      <c r="N278" s="3142"/>
      <c r="O278" s="3141"/>
      <c r="P278" s="3143"/>
      <c r="Q278" s="3144"/>
      <c r="R278" s="3145"/>
      <c r="S278" s="3146"/>
      <c r="T278" s="3147"/>
      <c r="U278" s="3148"/>
      <c r="V278" s="3149"/>
      <c r="W278" s="2109"/>
      <c r="X278" s="3150"/>
      <c r="Y278" s="117"/>
      <c r="Z278" s="3151"/>
      <c r="AA278" s="3152"/>
      <c r="AB278" s="3153"/>
      <c r="AC278" s="3154"/>
      <c r="AD278" s="119"/>
      <c r="AE278" s="262" t="s">
        <v>22</v>
      </c>
      <c r="AF278" s="1035" t="str">
        <f t="shared" ref="AF278:AF341" si="102">IF(OR(AO278&gt;0,TRIM(AG278)="▼ recette suivante"),"A","►")</f>
        <v>►</v>
      </c>
      <c r="AG278" s="1036" t="str">
        <f t="shared" ref="AG278:AG341" si="103">IF(TRIM(Q278)="Adresse PC","▼ recette suivante",IF(AO278&gt;0,M278,""))</f>
        <v/>
      </c>
      <c r="AH278" s="1037" t="str">
        <f t="shared" ref="AH278:AH341" si="104">IF(AF278="A",N278,"")</f>
        <v/>
      </c>
      <c r="AI278" s="1036" t="str">
        <f t="shared" ref="AI278:AI341" si="105">IF(AF278="A",O278,"")</f>
        <v/>
      </c>
      <c r="AJ278" s="1037" t="str">
        <f t="shared" ref="AJ278:AJ341" si="106">IF(AF278="A",U278,"")</f>
        <v/>
      </c>
      <c r="AK278" s="1037">
        <f>IF(AND(L278="A",COUNTIF(BJ15:BL62,TRIM(U278))&gt;0),1,0)</f>
        <v>0</v>
      </c>
      <c r="AL278" s="1051" t="str" cm="1">
        <f t="array" ref="AL278">IF(AF278&lt;&gt;"A","",IFERROR((IFERROR(_xlfn.XLOOKUP(TRIM(SUBSTITUTE(U278,CHAR(160)," ")),BJ15:BJ62,BM15:BM62),IFERROR(_xlfn.XLOOKUP(TRIM(SUBSTITUTE(U278,CHAR(160)," ")),BK15:BK62,BM15:BM62),_xlfn.XLOOKUP(TRIM(SUBSTITUTE(U278,CHAR(160)," ")),BL15:BL62,BM15:BM62))))*T278*IF(ISBLANK(Q278),1,Q278)+IFERROR(_xlfn.XLOOKUP("RECHERCHEX",TRIM(L278:AD278),L278:AD278),0),0))</f>
        <v/>
      </c>
      <c r="AM278" s="1038">
        <f t="shared" ref="AM278:AM341" si="107">IF(AK278,IF(AL278&gt;0,"Kg",0),0)</f>
        <v>0</v>
      </c>
      <c r="AN278" s="1627" t="str">
        <f t="shared" si="99"/>
        <v/>
      </c>
      <c r="AO278" s="1039">
        <f t="shared" ref="AO278:AO341" si="108">IF(AK278,N278,0)</f>
        <v>0</v>
      </c>
      <c r="AP278" s="1039">
        <f t="shared" ref="AP278:AP341" si="109">IF(AK278,O278,0)</f>
        <v>0</v>
      </c>
      <c r="AQ278" s="1040">
        <f>IF(AO278&gt;0,AS9,0)</f>
        <v>0</v>
      </c>
      <c r="AR278" s="1628" t="str">
        <f>IF(TRIM(AG278)="▼ recette suivante", AG278, IF(AQ278&gt;0, IF(AT9&lt;&gt;"", AT9&amp;"-ou.or.o ❾ + or - &gt;", ""), ""))</f>
        <v/>
      </c>
      <c r="AS278" s="1064"/>
      <c r="AT278" s="1064"/>
      <c r="AU278" s="1042">
        <f t="shared" ref="AU278:AU341" si="110">IF(TRIM(AM278)="Kg",N(AL278)*N(BH278),0)</f>
        <v>0</v>
      </c>
      <c r="AV278" s="1043">
        <f>IF(AK278,IF(OR(AU278="",N(AU278)&lt;=0.000000001),"",_xlfn.XLOOKUP(AJ278,BJ15:BJ62,BN15:BN62,_xlfn.XLOOKUP(AJ278,BK15:BK62,BN15:BN62,_xlfn.XLOOKUP(AJ278,BL15:BL62,BN15:BN62,"")))),0)</f>
        <v>0</v>
      </c>
      <c r="AW278" s="1065" cm="1">
        <f t="array" ref="AW278">IF(AK278&lt;&gt;1,0,IF(OR(AU278="",N(AU278)&lt;=0.000000001),"",IF(OR(AO278="",N(AO278)&lt;=0.000000001),0,IF(ISNUMBER(AU278),IFERROR(_xlfn.LET(_xlpm.ai_test,TRIM(AJ278),_xlpm.r,IFERROR(_xlfn.XLOOKUP(_xlpm.ai_test,BJ15:BJ62,ROW(BJ15:BJ62),0,1),IFERROR(_xlfn.XLOOKUP(_xlpm.ai_test,BK15:BK62,ROW(BK15:BK62),0,1),_xlfn.XLOOKUP(_xlpm.ai_test,BL15:BL62,ROW(BL15:BL62),0,1))),_xlpm.p,_xlpm.r-MIN(ROW(BJ15:BJ62))+1,_xlpm.f,INDEX(BM15:BM62,_xlpm.p),_xlpm.u,INDEX(BN15:BN62,_xlpm.p),_xlpm.s,INDEX(BP15:BP62,_xlpm.p),_xlpm.q,N(AU278)/_xlpm.f,IF(_xlpm.q&gt;=_xlpm.s,ROUND(_xlpm.q,1)&amp;" "&amp;_xlpm.ai_test&amp;" = "&amp;ROUND(_xlpm.q*_xlpm.f,1)&amp;" "&amp;_xlpm.u,ROUND(_xlpm.q,1)&amp;" "&amp;_xlpm.ai_test)),""),""))))</f>
        <v>0</v>
      </c>
      <c r="AX278" s="1055"/>
      <c r="AY278" s="1042">
        <f t="shared" ref="AY278:AY341" si="111">IF(TRIM(AG278)="▼ recette suivante","▼next recipe ",IF(AU278="","",IF(ISBLANK(AX278),AU278,ROUND(AU278*(1-MIN(1,MAX(0,IF(AX278&gt;1,AX278/100,AX278)))),3))))</f>
        <v>0</v>
      </c>
      <c r="AZ278" s="1043" t="str">
        <f t="shared" ref="AZ278:AZ341" si="112">IF(AK278,AV278,"")</f>
        <v/>
      </c>
      <c r="BA278" s="1044">
        <f t="shared" si="97"/>
        <v>0</v>
      </c>
      <c r="BB278" s="1045" t="str">
        <f t="shared" ref="BB278:BB341" si="113">IF(AK278,IF(N(BA278)&gt;0.000000001,R278,""),"")</f>
        <v/>
      </c>
      <c r="BC278" s="1046"/>
      <c r="BD278" s="1047">
        <f t="shared" si="98"/>
        <v>0</v>
      </c>
      <c r="BE278" s="1048" t="str">
        <f t="shared" ref="BE278:BE341" si="114">IF(IFERROR(SEARCH("Adresse PC",TRIM(Q278)),0)&gt;0,"▼ receta siguiente",IF(AY278&gt;0,W278,""))</f>
        <v/>
      </c>
      <c r="BF278" s="262" t="s">
        <v>22</v>
      </c>
      <c r="BG278" s="1027">
        <f t="shared" ref="BG278:BG341" si="115">IFERROR(_xlfn.LET(_xlpm.EPS,0.000000001,_xlpm.b,Q278/AO278,IF(ISNUMBER(AS278),_xlpm.b*AS278,IF(OR(ISBLANK(AS278),AS278=""),_xlpm.b*AQ278,IF(AND(BH278=0,ISNUMBER(Q278)),_xlpm.b/AQ278,0)))),0)</f>
        <v>0</v>
      </c>
      <c r="BH278" s="1028">
        <f t="shared" ref="BH278:BH341" si="116">IF(AL278&gt;0,IFERROR(IF(OR(ISBLANK(AS278),AS278=""),AQ278,AS278)/AO278,0),0)</f>
        <v>0</v>
      </c>
      <c r="BI278"/>
      <c r="BJ278" s="701"/>
      <c r="BK278" s="701"/>
      <c r="BL278" s="701"/>
      <c r="BM278" s="701"/>
      <c r="BN278" s="701"/>
      <c r="BO278" s="701"/>
      <c r="BP278" s="701"/>
      <c r="BQ278" s="701"/>
      <c r="BR278"/>
      <c r="BS278"/>
      <c r="BT278"/>
      <c r="BU278"/>
      <c r="BV278"/>
      <c r="BW278"/>
      <c r="BX278" s="964" t="str">
        <f t="shared" si="101"/>
        <v>►</v>
      </c>
      <c r="BY278"/>
      <c r="BZ278"/>
      <c r="CA278"/>
      <c r="CB278"/>
      <c r="CC278"/>
      <c r="CE278"/>
      <c r="CF278"/>
      <c r="CG278"/>
      <c r="CH278"/>
      <c r="CI278"/>
      <c r="CJ278"/>
      <c r="CK278"/>
      <c r="CL278" s="262"/>
      <c r="CM278"/>
      <c r="CN278"/>
      <c r="CO278"/>
      <c r="CP278"/>
      <c r="CQ278"/>
      <c r="CR278"/>
      <c r="CS278"/>
      <c r="CT278" s="262"/>
      <c r="CU278"/>
      <c r="CV278"/>
      <c r="CW278"/>
      <c r="CX278"/>
      <c r="CY278"/>
      <c r="CZ278"/>
      <c r="DA278"/>
      <c r="DB278" s="262"/>
      <c r="DC278" s="3">
        <v>1</v>
      </c>
      <c r="DD278" s="701"/>
      <c r="DE278" s="701"/>
    </row>
    <row r="279" spans="1:109" s="848" customFormat="1" ht="21" customHeight="1">
      <c r="A279" s="941" t="s">
        <v>22</v>
      </c>
      <c r="B279" s="957" t="str">
        <f t="shared" si="100"/>
        <v>►</v>
      </c>
      <c r="C279" s="999" cm="1">
        <f t="array" ref="C279">SUMPRODUCT(LEN(D279:J279))</f>
        <v>0</v>
      </c>
      <c r="D279" s="201"/>
      <c r="E279" s="206"/>
      <c r="F279" s="206"/>
      <c r="G279" s="206"/>
      <c r="H279" s="206"/>
      <c r="I279" s="206"/>
      <c r="J279" s="207"/>
      <c r="K279" s="455" t="s">
        <v>22</v>
      </c>
      <c r="L279" s="115" t="s">
        <v>16</v>
      </c>
      <c r="M279" s="3141"/>
      <c r="N279" s="3142"/>
      <c r="O279" s="3141"/>
      <c r="P279" s="3143"/>
      <c r="Q279" s="3144"/>
      <c r="R279" s="3145"/>
      <c r="S279" s="3146"/>
      <c r="T279" s="3147"/>
      <c r="U279" s="3148"/>
      <c r="V279" s="3149"/>
      <c r="W279" s="2109"/>
      <c r="X279" s="3150"/>
      <c r="Y279" s="117"/>
      <c r="Z279" s="3151"/>
      <c r="AA279" s="3152"/>
      <c r="AB279" s="3153"/>
      <c r="AC279" s="3154"/>
      <c r="AD279" s="119"/>
      <c r="AE279" s="262" t="s">
        <v>22</v>
      </c>
      <c r="AF279" s="1035" t="str">
        <f t="shared" si="102"/>
        <v>►</v>
      </c>
      <c r="AG279" s="1036" t="str">
        <f t="shared" si="103"/>
        <v/>
      </c>
      <c r="AH279" s="1037" t="str">
        <f t="shared" si="104"/>
        <v/>
      </c>
      <c r="AI279" s="1036" t="str">
        <f t="shared" si="105"/>
        <v/>
      </c>
      <c r="AJ279" s="1037" t="str">
        <f t="shared" si="106"/>
        <v/>
      </c>
      <c r="AK279" s="1037">
        <f>IF(AND(L279="A",COUNTIF(BJ15:BL62,TRIM(U279))&gt;0),1,0)</f>
        <v>0</v>
      </c>
      <c r="AL279" s="1051" t="str" cm="1">
        <f t="array" ref="AL279">IF(AF279&lt;&gt;"A","",IFERROR((IFERROR(_xlfn.XLOOKUP(TRIM(SUBSTITUTE(U279,CHAR(160)," ")),BJ15:BJ62,BM15:BM62),IFERROR(_xlfn.XLOOKUP(TRIM(SUBSTITUTE(U279,CHAR(160)," ")),BK15:BK62,BM15:BM62),_xlfn.XLOOKUP(TRIM(SUBSTITUTE(U279,CHAR(160)," ")),BL15:BL62,BM15:BM62))))*T279*IF(ISBLANK(Q279),1,Q279)+IFERROR(_xlfn.XLOOKUP("RECHERCHEX",TRIM(L279:AD279),L279:AD279),0),0))</f>
        <v/>
      </c>
      <c r="AM279" s="1038">
        <f t="shared" si="107"/>
        <v>0</v>
      </c>
      <c r="AN279" s="1627" t="str">
        <f t="shared" si="99"/>
        <v/>
      </c>
      <c r="AO279" s="1039">
        <f t="shared" si="108"/>
        <v>0</v>
      </c>
      <c r="AP279" s="1039">
        <f t="shared" si="109"/>
        <v>0</v>
      </c>
      <c r="AQ279" s="1052">
        <f>IF(AO279&gt;0,AS9,0)</f>
        <v>0</v>
      </c>
      <c r="AR279" s="1626" t="str">
        <f>IF(TRIM(AG279)="▼ recette suivante", AG279, IF(AQ279&gt;0, IF(AT9&lt;&gt;"", AT9&amp;"-ou.or.o ❾ + or - &gt;", ""), ""))</f>
        <v/>
      </c>
      <c r="AS279" s="1064"/>
      <c r="AT279" s="1064"/>
      <c r="AU279" s="1053">
        <f t="shared" si="110"/>
        <v>0</v>
      </c>
      <c r="AV279" s="1054">
        <f>IF(AK279,IF(OR(AU279="",N(AU279)&lt;=0.000000001),"",_xlfn.XLOOKUP(AJ279,BJ15:BJ62,BN15:BN62,_xlfn.XLOOKUP(AJ279,BK15:BK62,BN15:BN62,_xlfn.XLOOKUP(AJ279,BL15:BL62,BN15:BN62,"")))),0)</f>
        <v>0</v>
      </c>
      <c r="AW279" s="1067" cm="1">
        <f t="array" ref="AW279">IF(AK279&lt;&gt;1,0,IF(OR(AU279="",N(AU279)&lt;=0.000000001),"",IF(OR(AO279="",N(AO279)&lt;=0.000000001),0,IF(ISNUMBER(AU279),IFERROR(_xlfn.LET(_xlpm.ai_test,TRIM(AJ279),_xlpm.r,IFERROR(_xlfn.XLOOKUP(_xlpm.ai_test,BJ15:BJ62,ROW(BJ15:BJ62),0,1),IFERROR(_xlfn.XLOOKUP(_xlpm.ai_test,BK15:BK62,ROW(BK15:BK62),0,1),_xlfn.XLOOKUP(_xlpm.ai_test,BL15:BL62,ROW(BL15:BL62),0,1))),_xlpm.p,_xlpm.r-MIN(ROW(BJ15:BJ62))+1,_xlpm.f,INDEX(BM15:BM62,_xlpm.p),_xlpm.u,INDEX(BN15:BN62,_xlpm.p),_xlpm.s,INDEX(BP15:BP62,_xlpm.p),_xlpm.q,N(AU279)/_xlpm.f,IF(_xlpm.q&gt;=_xlpm.s,ROUND(_xlpm.q,1)&amp;" "&amp;_xlpm.ai_test&amp;" = "&amp;ROUND(_xlpm.q*_xlpm.f,1)&amp;" "&amp;_xlpm.u,ROUND(_xlpm.q,1)&amp;" "&amp;_xlpm.ai_test)),""),""))))</f>
        <v>0</v>
      </c>
      <c r="AX279" s="1055"/>
      <c r="AY279" s="1053">
        <f t="shared" si="111"/>
        <v>0</v>
      </c>
      <c r="AZ279" s="1054" t="str">
        <f t="shared" si="112"/>
        <v/>
      </c>
      <c r="BA279" s="1056">
        <f t="shared" ref="BA279:BA342" si="117">IF(ISNUMBER(BG279),IF(ABS(BG279)&lt;=0.000000001,0,BG279),0)</f>
        <v>0</v>
      </c>
      <c r="BB279" s="1057" t="str">
        <f t="shared" si="113"/>
        <v/>
      </c>
      <c r="BC279" s="1046"/>
      <c r="BD279" s="1058">
        <f t="shared" si="98"/>
        <v>0</v>
      </c>
      <c r="BE279" s="1048" t="str">
        <f t="shared" si="114"/>
        <v/>
      </c>
      <c r="BF279" s="262" t="s">
        <v>22</v>
      </c>
      <c r="BG279" s="1027">
        <f t="shared" si="115"/>
        <v>0</v>
      </c>
      <c r="BH279" s="1028">
        <f t="shared" si="116"/>
        <v>0</v>
      </c>
      <c r="BI279"/>
      <c r="BJ279" s="701"/>
      <c r="BK279" s="701"/>
      <c r="BL279" s="701"/>
      <c r="BM279" s="701"/>
      <c r="BN279" s="701"/>
      <c r="BO279" s="701"/>
      <c r="BP279" s="701"/>
      <c r="BQ279" s="701"/>
      <c r="BR279"/>
      <c r="BS279"/>
      <c r="BT279"/>
      <c r="BU279"/>
      <c r="BV279"/>
      <c r="BW279"/>
      <c r="BX279" s="964" t="str">
        <f t="shared" si="101"/>
        <v>►</v>
      </c>
      <c r="BY279"/>
      <c r="BZ279"/>
      <c r="CA279"/>
      <c r="CB279"/>
      <c r="CC279"/>
      <c r="CE279"/>
      <c r="CF279"/>
      <c r="CG279"/>
      <c r="CH279"/>
      <c r="CI279"/>
      <c r="CJ279"/>
      <c r="CK279"/>
      <c r="CL279" s="262"/>
      <c r="CM279"/>
      <c r="CN279"/>
      <c r="CO279"/>
      <c r="CP279"/>
      <c r="CQ279"/>
      <c r="CR279"/>
      <c r="CS279"/>
      <c r="CT279" s="262"/>
      <c r="CU279"/>
      <c r="CV279"/>
      <c r="CW279"/>
      <c r="CX279"/>
      <c r="CY279"/>
      <c r="CZ279"/>
      <c r="DA279"/>
      <c r="DB279" s="262"/>
      <c r="DC279" s="3">
        <v>1</v>
      </c>
      <c r="DD279" s="701"/>
      <c r="DE279" s="701"/>
    </row>
    <row r="280" spans="1:109" s="848" customFormat="1" ht="21" customHeight="1">
      <c r="A280" s="941" t="s">
        <v>22</v>
      </c>
      <c r="B280" s="957" t="str">
        <f t="shared" si="100"/>
        <v>►</v>
      </c>
      <c r="C280" s="999" cm="1">
        <f t="array" ref="C280">SUMPRODUCT(LEN(D280:J280))</f>
        <v>0</v>
      </c>
      <c r="D280" s="201"/>
      <c r="E280" s="206"/>
      <c r="F280" s="206"/>
      <c r="G280" s="206"/>
      <c r="H280" s="206"/>
      <c r="I280" s="206"/>
      <c r="J280" s="207"/>
      <c r="K280" s="455" t="s">
        <v>22</v>
      </c>
      <c r="L280" s="115" t="s">
        <v>16</v>
      </c>
      <c r="M280" s="3141"/>
      <c r="N280" s="3142"/>
      <c r="O280" s="3141"/>
      <c r="P280" s="3143"/>
      <c r="Q280" s="3144"/>
      <c r="R280" s="3145"/>
      <c r="S280" s="3146"/>
      <c r="T280" s="3147"/>
      <c r="U280" s="3148"/>
      <c r="V280" s="3149"/>
      <c r="W280" s="2109"/>
      <c r="X280" s="3150"/>
      <c r="Y280" s="117"/>
      <c r="Z280" s="3151"/>
      <c r="AA280" s="3152"/>
      <c r="AB280" s="3153"/>
      <c r="AC280" s="3154"/>
      <c r="AD280" s="119"/>
      <c r="AE280" s="262" t="s">
        <v>22</v>
      </c>
      <c r="AF280" s="1035" t="str">
        <f t="shared" si="102"/>
        <v>►</v>
      </c>
      <c r="AG280" s="1036" t="str">
        <f t="shared" si="103"/>
        <v/>
      </c>
      <c r="AH280" s="1037" t="str">
        <f t="shared" si="104"/>
        <v/>
      </c>
      <c r="AI280" s="1036" t="str">
        <f t="shared" si="105"/>
        <v/>
      </c>
      <c r="AJ280" s="1037" t="str">
        <f t="shared" si="106"/>
        <v/>
      </c>
      <c r="AK280" s="1037">
        <f>IF(AND(L280="A",COUNTIF(BJ15:BL62,TRIM(U280))&gt;0),1,0)</f>
        <v>0</v>
      </c>
      <c r="AL280" s="1051" t="str" cm="1">
        <f t="array" ref="AL280">IF(AF280&lt;&gt;"A","",IFERROR((IFERROR(_xlfn.XLOOKUP(TRIM(SUBSTITUTE(U280,CHAR(160)," ")),BJ15:BJ62,BM15:BM62),IFERROR(_xlfn.XLOOKUP(TRIM(SUBSTITUTE(U280,CHAR(160)," ")),BK15:BK62,BM15:BM62),_xlfn.XLOOKUP(TRIM(SUBSTITUTE(U280,CHAR(160)," ")),BL15:BL62,BM15:BM62))))*T280*IF(ISBLANK(Q280),1,Q280)+IFERROR(_xlfn.XLOOKUP("RECHERCHEX",TRIM(L280:AD280),L280:AD280),0),0))</f>
        <v/>
      </c>
      <c r="AM280" s="1038">
        <f t="shared" si="107"/>
        <v>0</v>
      </c>
      <c r="AN280" s="1627" t="str">
        <f t="shared" si="99"/>
        <v/>
      </c>
      <c r="AO280" s="1039">
        <f t="shared" si="108"/>
        <v>0</v>
      </c>
      <c r="AP280" s="1039">
        <f t="shared" si="109"/>
        <v>0</v>
      </c>
      <c r="AQ280" s="1040">
        <f>IF(AO280&gt;0,AS9,0)</f>
        <v>0</v>
      </c>
      <c r="AR280" s="1628" t="str">
        <f>IF(TRIM(AG280)="▼ recette suivante", AG280, IF(AQ280&gt;0, IF(AT9&lt;&gt;"", AT9&amp;"-ou.or.o ❾ + or - &gt;", ""), ""))</f>
        <v/>
      </c>
      <c r="AS280" s="1064"/>
      <c r="AT280" s="1064"/>
      <c r="AU280" s="1042">
        <f t="shared" si="110"/>
        <v>0</v>
      </c>
      <c r="AV280" s="1043">
        <f>IF(AK280,IF(OR(AU280="",N(AU280)&lt;=0.000000001),"",_xlfn.XLOOKUP(AJ280,BJ15:BJ62,BN15:BN62,_xlfn.XLOOKUP(AJ280,BK15:BK62,BN15:BN62,_xlfn.XLOOKUP(AJ280,BL15:BL62,BN15:BN62,"")))),0)</f>
        <v>0</v>
      </c>
      <c r="AW280" s="1065" cm="1">
        <f t="array" ref="AW280">IF(AK280&lt;&gt;1,0,IF(OR(AU280="",N(AU280)&lt;=0.000000001),"",IF(OR(AO280="",N(AO280)&lt;=0.000000001),0,IF(ISNUMBER(AU280),IFERROR(_xlfn.LET(_xlpm.ai_test,TRIM(AJ280),_xlpm.r,IFERROR(_xlfn.XLOOKUP(_xlpm.ai_test,BJ15:BJ62,ROW(BJ15:BJ62),0,1),IFERROR(_xlfn.XLOOKUP(_xlpm.ai_test,BK15:BK62,ROW(BK15:BK62),0,1),_xlfn.XLOOKUP(_xlpm.ai_test,BL15:BL62,ROW(BL15:BL62),0,1))),_xlpm.p,_xlpm.r-MIN(ROW(BJ15:BJ62))+1,_xlpm.f,INDEX(BM15:BM62,_xlpm.p),_xlpm.u,INDEX(BN15:BN62,_xlpm.p),_xlpm.s,INDEX(BP15:BP62,_xlpm.p),_xlpm.q,N(AU280)/_xlpm.f,IF(_xlpm.q&gt;=_xlpm.s,ROUND(_xlpm.q,1)&amp;" "&amp;_xlpm.ai_test&amp;" = "&amp;ROUND(_xlpm.q*_xlpm.f,1)&amp;" "&amp;_xlpm.u,ROUND(_xlpm.q,1)&amp;" "&amp;_xlpm.ai_test)),""),""))))</f>
        <v>0</v>
      </c>
      <c r="AX280" s="1055"/>
      <c r="AY280" s="1042">
        <f t="shared" si="111"/>
        <v>0</v>
      </c>
      <c r="AZ280" s="1043" t="str">
        <f t="shared" si="112"/>
        <v/>
      </c>
      <c r="BA280" s="1044">
        <f t="shared" si="117"/>
        <v>0</v>
      </c>
      <c r="BB280" s="1045" t="str">
        <f t="shared" si="113"/>
        <v/>
      </c>
      <c r="BC280" s="1046"/>
      <c r="BD280" s="1047">
        <f t="shared" si="98"/>
        <v>0</v>
      </c>
      <c r="BE280" s="1048" t="str">
        <f t="shared" si="114"/>
        <v/>
      </c>
      <c r="BF280" s="262" t="s">
        <v>22</v>
      </c>
      <c r="BG280" s="1027">
        <f t="shared" si="115"/>
        <v>0</v>
      </c>
      <c r="BH280" s="1028">
        <f t="shared" si="116"/>
        <v>0</v>
      </c>
      <c r="BI280"/>
      <c r="BJ280" s="701"/>
      <c r="BK280" s="701"/>
      <c r="BL280" s="701"/>
      <c r="BM280" s="701"/>
      <c r="BN280" s="701"/>
      <c r="BO280" s="701"/>
      <c r="BP280" s="701"/>
      <c r="BQ280" s="701"/>
      <c r="BR280"/>
      <c r="BS280"/>
      <c r="BT280"/>
      <c r="BU280"/>
      <c r="BV280"/>
      <c r="BW280"/>
      <c r="BX280" s="964" t="str">
        <f t="shared" si="101"/>
        <v>►</v>
      </c>
      <c r="BY280"/>
      <c r="BZ280"/>
      <c r="CA280"/>
      <c r="CB280"/>
      <c r="CC280"/>
      <c r="CE280"/>
      <c r="CF280"/>
      <c r="CG280"/>
      <c r="CH280"/>
      <c r="CI280"/>
      <c r="CJ280"/>
      <c r="CK280"/>
      <c r="CL280" s="262"/>
      <c r="CM280"/>
      <c r="CN280"/>
      <c r="CO280"/>
      <c r="CP280"/>
      <c r="CQ280"/>
      <c r="CR280"/>
      <c r="CS280"/>
      <c r="CT280" s="262"/>
      <c r="CU280"/>
      <c r="CV280"/>
      <c r="CW280"/>
      <c r="CX280"/>
      <c r="CY280"/>
      <c r="CZ280"/>
      <c r="DA280"/>
      <c r="DB280" s="262"/>
      <c r="DC280" s="3">
        <v>1</v>
      </c>
      <c r="DD280" s="701"/>
      <c r="DE280" s="701"/>
    </row>
    <row r="281" spans="1:109" s="848" customFormat="1" ht="21" customHeight="1">
      <c r="A281" s="941" t="s">
        <v>22</v>
      </c>
      <c r="B281" s="957" t="str">
        <f t="shared" si="100"/>
        <v>►</v>
      </c>
      <c r="C281" s="999" cm="1">
        <f t="array" ref="C281">SUMPRODUCT(LEN(D281:J281))</f>
        <v>0</v>
      </c>
      <c r="D281" s="201"/>
      <c r="E281" s="206"/>
      <c r="F281" s="206"/>
      <c r="G281" s="206"/>
      <c r="H281" s="206"/>
      <c r="I281" s="206"/>
      <c r="J281" s="207"/>
      <c r="K281" s="455" t="s">
        <v>22</v>
      </c>
      <c r="L281" s="115" t="s">
        <v>16</v>
      </c>
      <c r="M281" s="3141"/>
      <c r="N281" s="3142"/>
      <c r="O281" s="3141"/>
      <c r="P281" s="3143"/>
      <c r="Q281" s="3144"/>
      <c r="R281" s="3145"/>
      <c r="S281" s="3146"/>
      <c r="T281" s="3147"/>
      <c r="U281" s="3148"/>
      <c r="V281" s="3149"/>
      <c r="W281" s="2109"/>
      <c r="X281" s="3150"/>
      <c r="Y281" s="117"/>
      <c r="Z281" s="3151"/>
      <c r="AA281" s="3152"/>
      <c r="AB281" s="3153"/>
      <c r="AC281" s="3154"/>
      <c r="AD281" s="119"/>
      <c r="AE281" s="262" t="s">
        <v>22</v>
      </c>
      <c r="AF281" s="1035" t="str">
        <f t="shared" si="102"/>
        <v>►</v>
      </c>
      <c r="AG281" s="1036" t="str">
        <f t="shared" si="103"/>
        <v/>
      </c>
      <c r="AH281" s="1037" t="str">
        <f t="shared" si="104"/>
        <v/>
      </c>
      <c r="AI281" s="1036" t="str">
        <f t="shared" si="105"/>
        <v/>
      </c>
      <c r="AJ281" s="1037" t="str">
        <f t="shared" si="106"/>
        <v/>
      </c>
      <c r="AK281" s="1037">
        <f>IF(AND(L281="A",COUNTIF(BJ15:BL62,TRIM(U281))&gt;0),1,0)</f>
        <v>0</v>
      </c>
      <c r="AL281" s="1051" t="str" cm="1">
        <f t="array" ref="AL281">IF(AF281&lt;&gt;"A","",IFERROR((IFERROR(_xlfn.XLOOKUP(TRIM(SUBSTITUTE(U281,CHAR(160)," ")),BJ15:BJ62,BM15:BM62),IFERROR(_xlfn.XLOOKUP(TRIM(SUBSTITUTE(U281,CHAR(160)," ")),BK15:BK62,BM15:BM62),_xlfn.XLOOKUP(TRIM(SUBSTITUTE(U281,CHAR(160)," ")),BL15:BL62,BM15:BM62))))*T281*IF(ISBLANK(Q281),1,Q281)+IFERROR(_xlfn.XLOOKUP("RECHERCHEX",TRIM(L281:AD281),L281:AD281),0),0))</f>
        <v/>
      </c>
      <c r="AM281" s="1038">
        <f t="shared" si="107"/>
        <v>0</v>
      </c>
      <c r="AN281" s="1627" t="str">
        <f t="shared" si="99"/>
        <v/>
      </c>
      <c r="AO281" s="1039">
        <f t="shared" si="108"/>
        <v>0</v>
      </c>
      <c r="AP281" s="1039">
        <f t="shared" si="109"/>
        <v>0</v>
      </c>
      <c r="AQ281" s="1052">
        <f>IF(AO281&gt;0,AS9,0)</f>
        <v>0</v>
      </c>
      <c r="AR281" s="1626" t="str">
        <f>IF(TRIM(AG281)="▼ recette suivante", AG281, IF(AQ281&gt;0, IF(AT9&lt;&gt;"", AT9&amp;"-ou.or.o ❾ + or - &gt;", ""), ""))</f>
        <v/>
      </c>
      <c r="AS281" s="1064"/>
      <c r="AT281" s="1064"/>
      <c r="AU281" s="1053">
        <f t="shared" si="110"/>
        <v>0</v>
      </c>
      <c r="AV281" s="1054">
        <f>IF(AK281,IF(OR(AU281="",N(AU281)&lt;=0.000000001),"",_xlfn.XLOOKUP(AJ281,BJ15:BJ62,BN15:BN62,_xlfn.XLOOKUP(AJ281,BK15:BK62,BN15:BN62,_xlfn.XLOOKUP(AJ281,BL15:BL62,BN15:BN62,"")))),0)</f>
        <v>0</v>
      </c>
      <c r="AW281" s="1067" cm="1">
        <f t="array" ref="AW281">IF(AK281&lt;&gt;1,0,IF(OR(AU281="",N(AU281)&lt;=0.000000001),"",IF(OR(AO281="",N(AO281)&lt;=0.000000001),0,IF(ISNUMBER(AU281),IFERROR(_xlfn.LET(_xlpm.ai_test,TRIM(AJ281),_xlpm.r,IFERROR(_xlfn.XLOOKUP(_xlpm.ai_test,BJ15:BJ62,ROW(BJ15:BJ62),0,1),IFERROR(_xlfn.XLOOKUP(_xlpm.ai_test,BK15:BK62,ROW(BK15:BK62),0,1),_xlfn.XLOOKUP(_xlpm.ai_test,BL15:BL62,ROW(BL15:BL62),0,1))),_xlpm.p,_xlpm.r-MIN(ROW(BJ15:BJ62))+1,_xlpm.f,INDEX(BM15:BM62,_xlpm.p),_xlpm.u,INDEX(BN15:BN62,_xlpm.p),_xlpm.s,INDEX(BP15:BP62,_xlpm.p),_xlpm.q,N(AU281)/_xlpm.f,IF(_xlpm.q&gt;=_xlpm.s,ROUND(_xlpm.q,1)&amp;" "&amp;_xlpm.ai_test&amp;" = "&amp;ROUND(_xlpm.q*_xlpm.f,1)&amp;" "&amp;_xlpm.u,ROUND(_xlpm.q,1)&amp;" "&amp;_xlpm.ai_test)),""),""))))</f>
        <v>0</v>
      </c>
      <c r="AX281" s="1055"/>
      <c r="AY281" s="1053">
        <f t="shared" si="111"/>
        <v>0</v>
      </c>
      <c r="AZ281" s="1054" t="str">
        <f t="shared" si="112"/>
        <v/>
      </c>
      <c r="BA281" s="1056">
        <f t="shared" si="117"/>
        <v>0</v>
      </c>
      <c r="BB281" s="1057" t="str">
        <f t="shared" si="113"/>
        <v/>
      </c>
      <c r="BC281" s="1046"/>
      <c r="BD281" s="1058">
        <f t="shared" si="98"/>
        <v>0</v>
      </c>
      <c r="BE281" s="1048" t="str">
        <f t="shared" si="114"/>
        <v/>
      </c>
      <c r="BF281" s="262" t="s">
        <v>22</v>
      </c>
      <c r="BG281" s="1027">
        <f t="shared" si="115"/>
        <v>0</v>
      </c>
      <c r="BH281" s="1028">
        <f t="shared" si="116"/>
        <v>0</v>
      </c>
      <c r="BI281"/>
      <c r="BJ281" s="701"/>
      <c r="BK281" s="701"/>
      <c r="BL281" s="701"/>
      <c r="BM281" s="701"/>
      <c r="BN281" s="701"/>
      <c r="BO281" s="701"/>
      <c r="BP281" s="701"/>
      <c r="BQ281" s="701"/>
      <c r="BR281"/>
      <c r="BS281"/>
      <c r="BT281"/>
      <c r="BU281"/>
      <c r="BV281"/>
      <c r="BW281"/>
      <c r="BX281" s="964" t="str">
        <f t="shared" si="101"/>
        <v>►</v>
      </c>
      <c r="BY281"/>
      <c r="BZ281"/>
      <c r="CA281"/>
      <c r="CB281"/>
      <c r="CC281"/>
      <c r="CE281"/>
      <c r="CF281"/>
      <c r="CG281"/>
      <c r="CH281"/>
      <c r="CI281"/>
      <c r="CJ281"/>
      <c r="CK281"/>
      <c r="CL281" s="262"/>
      <c r="CM281"/>
      <c r="CN281"/>
      <c r="CO281"/>
      <c r="CP281"/>
      <c r="CQ281"/>
      <c r="CR281"/>
      <c r="CS281"/>
      <c r="CT281" s="262"/>
      <c r="CU281"/>
      <c r="CV281"/>
      <c r="CW281"/>
      <c r="CX281"/>
      <c r="CY281"/>
      <c r="CZ281"/>
      <c r="DA281"/>
      <c r="DB281" s="262"/>
      <c r="DC281" s="3">
        <v>1</v>
      </c>
      <c r="DD281" s="701"/>
      <c r="DE281" s="701"/>
    </row>
    <row r="282" spans="1:109" s="848" customFormat="1" ht="21" customHeight="1">
      <c r="A282" s="941" t="s">
        <v>22</v>
      </c>
      <c r="B282" s="957" t="str">
        <f t="shared" si="100"/>
        <v>►</v>
      </c>
      <c r="C282" s="999" cm="1">
        <f t="array" ref="C282">SUMPRODUCT(LEN(D282:J282))</f>
        <v>0</v>
      </c>
      <c r="D282" s="201"/>
      <c r="E282" s="206"/>
      <c r="F282" s="206"/>
      <c r="G282" s="206"/>
      <c r="H282" s="206"/>
      <c r="I282" s="206"/>
      <c r="J282" s="207"/>
      <c r="K282" s="455" t="s">
        <v>22</v>
      </c>
      <c r="L282" s="115" t="s">
        <v>16</v>
      </c>
      <c r="M282" s="3141"/>
      <c r="N282" s="3142"/>
      <c r="O282" s="3141"/>
      <c r="P282" s="3143"/>
      <c r="Q282" s="3144"/>
      <c r="R282" s="3145"/>
      <c r="S282" s="3146"/>
      <c r="T282" s="3147"/>
      <c r="U282" s="3148"/>
      <c r="V282" s="3149"/>
      <c r="W282" s="2109"/>
      <c r="X282" s="3150"/>
      <c r="Y282" s="117"/>
      <c r="Z282" s="3151"/>
      <c r="AA282" s="3152"/>
      <c r="AB282" s="3153"/>
      <c r="AC282" s="3154"/>
      <c r="AD282" s="119"/>
      <c r="AE282" s="262" t="s">
        <v>22</v>
      </c>
      <c r="AF282" s="1035" t="str">
        <f t="shared" si="102"/>
        <v>►</v>
      </c>
      <c r="AG282" s="1036" t="str">
        <f t="shared" si="103"/>
        <v/>
      </c>
      <c r="AH282" s="1037" t="str">
        <f t="shared" si="104"/>
        <v/>
      </c>
      <c r="AI282" s="1036" t="str">
        <f t="shared" si="105"/>
        <v/>
      </c>
      <c r="AJ282" s="1037" t="str">
        <f t="shared" si="106"/>
        <v/>
      </c>
      <c r="AK282" s="1037">
        <f>IF(AND(L282="A",COUNTIF(BJ15:BL62,TRIM(U282))&gt;0),1,0)</f>
        <v>0</v>
      </c>
      <c r="AL282" s="1051" t="str" cm="1">
        <f t="array" ref="AL282">IF(AF282&lt;&gt;"A","",IFERROR((IFERROR(_xlfn.XLOOKUP(TRIM(SUBSTITUTE(U282,CHAR(160)," ")),BJ15:BJ62,BM15:BM62),IFERROR(_xlfn.XLOOKUP(TRIM(SUBSTITUTE(U282,CHAR(160)," ")),BK15:BK62,BM15:BM62),_xlfn.XLOOKUP(TRIM(SUBSTITUTE(U282,CHAR(160)," ")),BL15:BL62,BM15:BM62))))*T282*IF(ISBLANK(Q282),1,Q282)+IFERROR(_xlfn.XLOOKUP("RECHERCHEX",TRIM(L282:AD282),L282:AD282),0),0))</f>
        <v/>
      </c>
      <c r="AM282" s="1038">
        <f t="shared" si="107"/>
        <v>0</v>
      </c>
      <c r="AN282" s="1627" t="str">
        <f t="shared" si="99"/>
        <v/>
      </c>
      <c r="AO282" s="1039">
        <f t="shared" si="108"/>
        <v>0</v>
      </c>
      <c r="AP282" s="1039">
        <f t="shared" si="109"/>
        <v>0</v>
      </c>
      <c r="AQ282" s="1040">
        <f>IF(AO282&gt;0,AS9,0)</f>
        <v>0</v>
      </c>
      <c r="AR282" s="1628" t="str">
        <f>IF(TRIM(AG282)="▼ recette suivante", AG282, IF(AQ282&gt;0, IF(AT9&lt;&gt;"", AT9&amp;"-ou.or.o ❾ + or - &gt;", ""), ""))</f>
        <v/>
      </c>
      <c r="AS282" s="1064"/>
      <c r="AT282" s="1064"/>
      <c r="AU282" s="1042">
        <f t="shared" si="110"/>
        <v>0</v>
      </c>
      <c r="AV282" s="1043">
        <f>IF(AK282,IF(OR(AU282="",N(AU282)&lt;=0.000000001),"",_xlfn.XLOOKUP(AJ282,BJ15:BJ62,BN15:BN62,_xlfn.XLOOKUP(AJ282,BK15:BK62,BN15:BN62,_xlfn.XLOOKUP(AJ282,BL15:BL62,BN15:BN62,"")))),0)</f>
        <v>0</v>
      </c>
      <c r="AW282" s="1065" cm="1">
        <f t="array" ref="AW282">IF(AK282&lt;&gt;1,0,IF(OR(AU282="",N(AU282)&lt;=0.000000001),"",IF(OR(AO282="",N(AO282)&lt;=0.000000001),0,IF(ISNUMBER(AU282),IFERROR(_xlfn.LET(_xlpm.ai_test,TRIM(AJ282),_xlpm.r,IFERROR(_xlfn.XLOOKUP(_xlpm.ai_test,BJ15:BJ62,ROW(BJ15:BJ62),0,1),IFERROR(_xlfn.XLOOKUP(_xlpm.ai_test,BK15:BK62,ROW(BK15:BK62),0,1),_xlfn.XLOOKUP(_xlpm.ai_test,BL15:BL62,ROW(BL15:BL62),0,1))),_xlpm.p,_xlpm.r-MIN(ROW(BJ15:BJ62))+1,_xlpm.f,INDEX(BM15:BM62,_xlpm.p),_xlpm.u,INDEX(BN15:BN62,_xlpm.p),_xlpm.s,INDEX(BP15:BP62,_xlpm.p),_xlpm.q,N(AU282)/_xlpm.f,IF(_xlpm.q&gt;=_xlpm.s,ROUND(_xlpm.q,1)&amp;" "&amp;_xlpm.ai_test&amp;" = "&amp;ROUND(_xlpm.q*_xlpm.f,1)&amp;" "&amp;_xlpm.u,ROUND(_xlpm.q,1)&amp;" "&amp;_xlpm.ai_test)),""),""))))</f>
        <v>0</v>
      </c>
      <c r="AX282" s="1055"/>
      <c r="AY282" s="1042">
        <f t="shared" si="111"/>
        <v>0</v>
      </c>
      <c r="AZ282" s="1043" t="str">
        <f t="shared" si="112"/>
        <v/>
      </c>
      <c r="BA282" s="1044">
        <f t="shared" si="117"/>
        <v>0</v>
      </c>
      <c r="BB282" s="1045" t="str">
        <f t="shared" si="113"/>
        <v/>
      </c>
      <c r="BC282" s="1046"/>
      <c r="BD282" s="1047">
        <f t="shared" si="98"/>
        <v>0</v>
      </c>
      <c r="BE282" s="1048" t="str">
        <f t="shared" si="114"/>
        <v/>
      </c>
      <c r="BF282" s="262" t="s">
        <v>22</v>
      </c>
      <c r="BG282" s="1027">
        <f t="shared" si="115"/>
        <v>0</v>
      </c>
      <c r="BH282" s="1028">
        <f t="shared" si="116"/>
        <v>0</v>
      </c>
      <c r="BI282"/>
      <c r="BJ282" s="701"/>
      <c r="BK282" s="701"/>
      <c r="BL282" s="701"/>
      <c r="BM282" s="701"/>
      <c r="BN282" s="701"/>
      <c r="BO282" s="701"/>
      <c r="BP282" s="701"/>
      <c r="BQ282" s="701"/>
      <c r="BR282"/>
      <c r="BS282"/>
      <c r="BT282"/>
      <c r="BU282"/>
      <c r="BV282"/>
      <c r="BW282"/>
      <c r="BX282" s="964" t="str">
        <f t="shared" si="101"/>
        <v>►</v>
      </c>
      <c r="BY282"/>
      <c r="BZ282"/>
      <c r="CA282"/>
      <c r="CB282"/>
      <c r="CC282"/>
      <c r="CE282"/>
      <c r="CF282"/>
      <c r="CG282"/>
      <c r="CH282"/>
      <c r="CI282"/>
      <c r="CJ282"/>
      <c r="CK282"/>
      <c r="CL282" s="262"/>
      <c r="CM282"/>
      <c r="CN282"/>
      <c r="CO282"/>
      <c r="CP282"/>
      <c r="CQ282"/>
      <c r="CR282"/>
      <c r="CS282"/>
      <c r="CT282" s="262"/>
      <c r="CU282"/>
      <c r="CV282"/>
      <c r="CW282"/>
      <c r="CX282"/>
      <c r="CY282"/>
      <c r="CZ282"/>
      <c r="DA282"/>
      <c r="DB282" s="262"/>
      <c r="DC282" s="3">
        <v>1</v>
      </c>
      <c r="DD282" s="701"/>
      <c r="DE282" s="701"/>
    </row>
    <row r="283" spans="1:109" s="848" customFormat="1" ht="21" customHeight="1">
      <c r="A283" s="941" t="s">
        <v>22</v>
      </c>
      <c r="B283" s="957" t="str">
        <f t="shared" si="100"/>
        <v>►</v>
      </c>
      <c r="C283" s="999" cm="1">
        <f t="array" ref="C283">SUMPRODUCT(LEN(D283:J283))</f>
        <v>0</v>
      </c>
      <c r="D283" s="201"/>
      <c r="E283" s="206"/>
      <c r="F283" s="206"/>
      <c r="G283" s="206"/>
      <c r="H283" s="206"/>
      <c r="I283" s="206"/>
      <c r="J283" s="207"/>
      <c r="K283" s="455" t="s">
        <v>22</v>
      </c>
      <c r="L283" s="115" t="s">
        <v>16</v>
      </c>
      <c r="M283" s="3141"/>
      <c r="N283" s="3142"/>
      <c r="O283" s="3141"/>
      <c r="P283" s="3143"/>
      <c r="Q283" s="3144"/>
      <c r="R283" s="3145"/>
      <c r="S283" s="3146"/>
      <c r="T283" s="3147"/>
      <c r="U283" s="3148"/>
      <c r="V283" s="3149"/>
      <c r="W283" s="2109"/>
      <c r="X283" s="3150"/>
      <c r="Y283" s="117"/>
      <c r="Z283" s="3151"/>
      <c r="AA283" s="3152"/>
      <c r="AB283" s="3153"/>
      <c r="AC283" s="3154"/>
      <c r="AD283" s="119"/>
      <c r="AE283" s="262" t="s">
        <v>22</v>
      </c>
      <c r="AF283" s="1035" t="str">
        <f t="shared" si="102"/>
        <v>►</v>
      </c>
      <c r="AG283" s="1036" t="str">
        <f t="shared" si="103"/>
        <v/>
      </c>
      <c r="AH283" s="1037" t="str">
        <f t="shared" si="104"/>
        <v/>
      </c>
      <c r="AI283" s="1036" t="str">
        <f t="shared" si="105"/>
        <v/>
      </c>
      <c r="AJ283" s="1037" t="str">
        <f t="shared" si="106"/>
        <v/>
      </c>
      <c r="AK283" s="1037">
        <f>IF(AND(L283="A",COUNTIF(BJ15:BL62,TRIM(U283))&gt;0),1,0)</f>
        <v>0</v>
      </c>
      <c r="AL283" s="1051" t="str" cm="1">
        <f t="array" ref="AL283">IF(AF283&lt;&gt;"A","",IFERROR((IFERROR(_xlfn.XLOOKUP(TRIM(SUBSTITUTE(U283,CHAR(160)," ")),BJ15:BJ62,BM15:BM62),IFERROR(_xlfn.XLOOKUP(TRIM(SUBSTITUTE(U283,CHAR(160)," ")),BK15:BK62,BM15:BM62),_xlfn.XLOOKUP(TRIM(SUBSTITUTE(U283,CHAR(160)," ")),BL15:BL62,BM15:BM62))))*T283*IF(ISBLANK(Q283),1,Q283)+IFERROR(_xlfn.XLOOKUP("RECHERCHEX",TRIM(L283:AD283),L283:AD283),0),0))</f>
        <v/>
      </c>
      <c r="AM283" s="1038">
        <f t="shared" si="107"/>
        <v>0</v>
      </c>
      <c r="AN283" s="1627" t="str">
        <f t="shared" si="99"/>
        <v/>
      </c>
      <c r="AO283" s="1039">
        <f t="shared" si="108"/>
        <v>0</v>
      </c>
      <c r="AP283" s="1039">
        <f t="shared" si="109"/>
        <v>0</v>
      </c>
      <c r="AQ283" s="1052">
        <f>IF(AO283&gt;0,AS9,0)</f>
        <v>0</v>
      </c>
      <c r="AR283" s="1626" t="str">
        <f>IF(TRIM(AG283)="▼ recette suivante", AG283, IF(AQ283&gt;0, IF(AT9&lt;&gt;"", AT9&amp;"-ou.or.o ❾ + or - &gt;", ""), ""))</f>
        <v/>
      </c>
      <c r="AS283" s="1064"/>
      <c r="AT283" s="1064"/>
      <c r="AU283" s="1053">
        <f t="shared" si="110"/>
        <v>0</v>
      </c>
      <c r="AV283" s="1054">
        <f>IF(AK283,IF(OR(AU283="",N(AU283)&lt;=0.000000001),"",_xlfn.XLOOKUP(AJ283,BJ15:BJ62,BN15:BN62,_xlfn.XLOOKUP(AJ283,BK15:BK62,BN15:BN62,_xlfn.XLOOKUP(AJ283,BL15:BL62,BN15:BN62,"")))),0)</f>
        <v>0</v>
      </c>
      <c r="AW283" s="1067" cm="1">
        <f t="array" ref="AW283">IF(AK283&lt;&gt;1,0,IF(OR(AU283="",N(AU283)&lt;=0.000000001),"",IF(OR(AO283="",N(AO283)&lt;=0.000000001),0,IF(ISNUMBER(AU283),IFERROR(_xlfn.LET(_xlpm.ai_test,TRIM(AJ283),_xlpm.r,IFERROR(_xlfn.XLOOKUP(_xlpm.ai_test,BJ15:BJ62,ROW(BJ15:BJ62),0,1),IFERROR(_xlfn.XLOOKUP(_xlpm.ai_test,BK15:BK62,ROW(BK15:BK62),0,1),_xlfn.XLOOKUP(_xlpm.ai_test,BL15:BL62,ROW(BL15:BL62),0,1))),_xlpm.p,_xlpm.r-MIN(ROW(BJ15:BJ62))+1,_xlpm.f,INDEX(BM15:BM62,_xlpm.p),_xlpm.u,INDEX(BN15:BN62,_xlpm.p),_xlpm.s,INDEX(BP15:BP62,_xlpm.p),_xlpm.q,N(AU283)/_xlpm.f,IF(_xlpm.q&gt;=_xlpm.s,ROUND(_xlpm.q,1)&amp;" "&amp;_xlpm.ai_test&amp;" = "&amp;ROUND(_xlpm.q*_xlpm.f,1)&amp;" "&amp;_xlpm.u,ROUND(_xlpm.q,1)&amp;" "&amp;_xlpm.ai_test)),""),""))))</f>
        <v>0</v>
      </c>
      <c r="AX283" s="1055"/>
      <c r="AY283" s="1053">
        <f t="shared" si="111"/>
        <v>0</v>
      </c>
      <c r="AZ283" s="1054" t="str">
        <f t="shared" si="112"/>
        <v/>
      </c>
      <c r="BA283" s="1056">
        <f t="shared" si="117"/>
        <v>0</v>
      </c>
      <c r="BB283" s="1057" t="str">
        <f t="shared" si="113"/>
        <v/>
      </c>
      <c r="BC283" s="1046"/>
      <c r="BD283" s="1058">
        <f t="shared" ref="BD283:BD346" si="118">IF(OR(AO283=0,ISBLANK(BC283),ISTEXT(BA283)),0,(IF(AU283=0,BA283,AU283)*BC283))</f>
        <v>0</v>
      </c>
      <c r="BE283" s="1048" t="str">
        <f t="shared" si="114"/>
        <v/>
      </c>
      <c r="BF283" s="262" t="s">
        <v>22</v>
      </c>
      <c r="BG283" s="1027">
        <f t="shared" si="115"/>
        <v>0</v>
      </c>
      <c r="BH283" s="1028">
        <f t="shared" si="116"/>
        <v>0</v>
      </c>
      <c r="BI283"/>
      <c r="BJ283" s="701"/>
      <c r="BK283" s="701"/>
      <c r="BL283" s="701"/>
      <c r="BM283" s="701"/>
      <c r="BN283" s="701"/>
      <c r="BO283" s="701"/>
      <c r="BP283" s="701"/>
      <c r="BQ283" s="701"/>
      <c r="BR283"/>
      <c r="BS283"/>
      <c r="BT283"/>
      <c r="BU283"/>
      <c r="BV283"/>
      <c r="BW283"/>
      <c r="BX283" s="964" t="str">
        <f t="shared" si="101"/>
        <v>►</v>
      </c>
      <c r="BY283"/>
      <c r="BZ283"/>
      <c r="CA283"/>
      <c r="CB283"/>
      <c r="CC283"/>
      <c r="CE283"/>
      <c r="CF283"/>
      <c r="CG283"/>
      <c r="CH283"/>
      <c r="CI283"/>
      <c r="CJ283"/>
      <c r="CK283"/>
      <c r="CL283" s="262"/>
      <c r="CM283"/>
      <c r="CN283"/>
      <c r="CO283"/>
      <c r="CP283"/>
      <c r="CQ283"/>
      <c r="CR283"/>
      <c r="CS283"/>
      <c r="CT283" s="262"/>
      <c r="CU283"/>
      <c r="CV283"/>
      <c r="CW283"/>
      <c r="CX283"/>
      <c r="CY283"/>
      <c r="CZ283"/>
      <c r="DA283"/>
      <c r="DB283" s="262"/>
      <c r="DC283" s="3">
        <v>1</v>
      </c>
      <c r="DD283" s="701"/>
      <c r="DE283" s="701"/>
    </row>
    <row r="284" spans="1:109" s="848" customFormat="1" ht="21" customHeight="1">
      <c r="A284" s="941" t="s">
        <v>22</v>
      </c>
      <c r="B284" s="957" t="str">
        <f t="shared" si="100"/>
        <v>►</v>
      </c>
      <c r="C284" s="999" cm="1">
        <f t="array" ref="C284">SUMPRODUCT(LEN(D284:J284))</f>
        <v>0</v>
      </c>
      <c r="D284" s="201"/>
      <c r="E284" s="206"/>
      <c r="F284" s="206"/>
      <c r="G284" s="206"/>
      <c r="H284" s="206"/>
      <c r="I284" s="206"/>
      <c r="J284" s="207"/>
      <c r="K284" s="455" t="s">
        <v>22</v>
      </c>
      <c r="L284" s="115" t="s">
        <v>16</v>
      </c>
      <c r="M284" s="3141"/>
      <c r="N284" s="3142"/>
      <c r="O284" s="3141"/>
      <c r="P284" s="3143"/>
      <c r="Q284" s="3144"/>
      <c r="R284" s="3145"/>
      <c r="S284" s="3146"/>
      <c r="T284" s="3147"/>
      <c r="U284" s="3148"/>
      <c r="V284" s="3149"/>
      <c r="W284" s="2109"/>
      <c r="X284" s="3150"/>
      <c r="Y284" s="117"/>
      <c r="Z284" s="3151"/>
      <c r="AA284" s="3152"/>
      <c r="AB284" s="3153"/>
      <c r="AC284" s="3154"/>
      <c r="AD284" s="119"/>
      <c r="AE284" s="262" t="s">
        <v>22</v>
      </c>
      <c r="AF284" s="1035" t="str">
        <f t="shared" si="102"/>
        <v>►</v>
      </c>
      <c r="AG284" s="1036" t="str">
        <f t="shared" si="103"/>
        <v/>
      </c>
      <c r="AH284" s="1037" t="str">
        <f t="shared" si="104"/>
        <v/>
      </c>
      <c r="AI284" s="1036" t="str">
        <f t="shared" si="105"/>
        <v/>
      </c>
      <c r="AJ284" s="1037" t="str">
        <f t="shared" si="106"/>
        <v/>
      </c>
      <c r="AK284" s="1037">
        <f>IF(AND(L284="A",COUNTIF(BJ15:BL62,TRIM(U284))&gt;0),1,0)</f>
        <v>0</v>
      </c>
      <c r="AL284" s="1051" t="str" cm="1">
        <f t="array" ref="AL284">IF(AF284&lt;&gt;"A","",IFERROR((IFERROR(_xlfn.XLOOKUP(TRIM(SUBSTITUTE(U284,CHAR(160)," ")),BJ15:BJ62,BM15:BM62),IFERROR(_xlfn.XLOOKUP(TRIM(SUBSTITUTE(U284,CHAR(160)," ")),BK15:BK62,BM15:BM62),_xlfn.XLOOKUP(TRIM(SUBSTITUTE(U284,CHAR(160)," ")),BL15:BL62,BM15:BM62))))*T284*IF(ISBLANK(Q284),1,Q284)+IFERROR(_xlfn.XLOOKUP("RECHERCHEX",TRIM(L284:AD284),L284:AD284),0),0))</f>
        <v/>
      </c>
      <c r="AM284" s="1038">
        <f t="shared" si="107"/>
        <v>0</v>
      </c>
      <c r="AN284" s="1627" t="str">
        <f t="shared" si="99"/>
        <v/>
      </c>
      <c r="AO284" s="1039">
        <f t="shared" si="108"/>
        <v>0</v>
      </c>
      <c r="AP284" s="1039">
        <f t="shared" si="109"/>
        <v>0</v>
      </c>
      <c r="AQ284" s="1040">
        <f>IF(AO284&gt;0,AS9,0)</f>
        <v>0</v>
      </c>
      <c r="AR284" s="1628" t="str">
        <f>IF(TRIM(AG284)="▼ recette suivante", AG284, IF(AQ284&gt;0, IF(AT9&lt;&gt;"", AT9&amp;"-ou.or.o ❾ + or - &gt;", ""), ""))</f>
        <v/>
      </c>
      <c r="AS284" s="1064"/>
      <c r="AT284" s="1064"/>
      <c r="AU284" s="1042">
        <f t="shared" si="110"/>
        <v>0</v>
      </c>
      <c r="AV284" s="1043">
        <f>IF(AK284,IF(OR(AU284="",N(AU284)&lt;=0.000000001),"",_xlfn.XLOOKUP(AJ284,BJ15:BJ62,BN15:BN62,_xlfn.XLOOKUP(AJ284,BK15:BK62,BN15:BN62,_xlfn.XLOOKUP(AJ284,BL15:BL62,BN15:BN62,"")))),0)</f>
        <v>0</v>
      </c>
      <c r="AW284" s="1065" cm="1">
        <f t="array" ref="AW284">IF(AK284&lt;&gt;1,0,IF(OR(AU284="",N(AU284)&lt;=0.000000001),"",IF(OR(AO284="",N(AO284)&lt;=0.000000001),0,IF(ISNUMBER(AU284),IFERROR(_xlfn.LET(_xlpm.ai_test,TRIM(AJ284),_xlpm.r,IFERROR(_xlfn.XLOOKUP(_xlpm.ai_test,BJ15:BJ62,ROW(BJ15:BJ62),0,1),IFERROR(_xlfn.XLOOKUP(_xlpm.ai_test,BK15:BK62,ROW(BK15:BK62),0,1),_xlfn.XLOOKUP(_xlpm.ai_test,BL15:BL62,ROW(BL15:BL62),0,1))),_xlpm.p,_xlpm.r-MIN(ROW(BJ15:BJ62))+1,_xlpm.f,INDEX(BM15:BM62,_xlpm.p),_xlpm.u,INDEX(BN15:BN62,_xlpm.p),_xlpm.s,INDEX(BP15:BP62,_xlpm.p),_xlpm.q,N(AU284)/_xlpm.f,IF(_xlpm.q&gt;=_xlpm.s,ROUND(_xlpm.q,1)&amp;" "&amp;_xlpm.ai_test&amp;" = "&amp;ROUND(_xlpm.q*_xlpm.f,1)&amp;" "&amp;_xlpm.u,ROUND(_xlpm.q,1)&amp;" "&amp;_xlpm.ai_test)),""),""))))</f>
        <v>0</v>
      </c>
      <c r="AX284" s="1055"/>
      <c r="AY284" s="1042">
        <f t="shared" si="111"/>
        <v>0</v>
      </c>
      <c r="AZ284" s="1043" t="str">
        <f t="shared" si="112"/>
        <v/>
      </c>
      <c r="BA284" s="1044">
        <f t="shared" si="117"/>
        <v>0</v>
      </c>
      <c r="BB284" s="1045" t="str">
        <f t="shared" si="113"/>
        <v/>
      </c>
      <c r="BC284" s="1046"/>
      <c r="BD284" s="1047">
        <f t="shared" si="118"/>
        <v>0</v>
      </c>
      <c r="BE284" s="1048" t="str">
        <f t="shared" si="114"/>
        <v/>
      </c>
      <c r="BF284" s="262" t="s">
        <v>22</v>
      </c>
      <c r="BG284" s="1027">
        <f t="shared" si="115"/>
        <v>0</v>
      </c>
      <c r="BH284" s="1028">
        <f t="shared" si="116"/>
        <v>0</v>
      </c>
      <c r="BI284"/>
      <c r="BJ284" s="701"/>
      <c r="BK284" s="701"/>
      <c r="BL284" s="701"/>
      <c r="BM284" s="701"/>
      <c r="BN284" s="701"/>
      <c r="BO284" s="701"/>
      <c r="BP284" s="701"/>
      <c r="BQ284" s="701"/>
      <c r="BR284"/>
      <c r="BS284"/>
      <c r="BT284"/>
      <c r="BU284"/>
      <c r="BV284"/>
      <c r="BW284"/>
      <c r="BX284" s="964" t="str">
        <f t="shared" si="101"/>
        <v>►</v>
      </c>
      <c r="BY284"/>
      <c r="BZ284"/>
      <c r="CA284"/>
      <c r="CB284"/>
      <c r="CC284"/>
      <c r="CE284"/>
      <c r="CF284"/>
      <c r="CG284"/>
      <c r="CH284"/>
      <c r="CI284"/>
      <c r="CJ284"/>
      <c r="CK284"/>
      <c r="CL284" s="262"/>
      <c r="CM284"/>
      <c r="CN284"/>
      <c r="CO284"/>
      <c r="CP284"/>
      <c r="CQ284"/>
      <c r="CR284"/>
      <c r="CS284"/>
      <c r="CT284" s="262"/>
      <c r="CU284"/>
      <c r="CV284"/>
      <c r="CW284"/>
      <c r="CX284"/>
      <c r="CY284"/>
      <c r="CZ284"/>
      <c r="DA284"/>
      <c r="DB284" s="262"/>
      <c r="DC284" s="3">
        <v>1</v>
      </c>
      <c r="DD284" s="701"/>
      <c r="DE284" s="701"/>
    </row>
    <row r="285" spans="1:109" s="848" customFormat="1" ht="21" customHeight="1">
      <c r="A285" s="941" t="s">
        <v>22</v>
      </c>
      <c r="B285" s="957" t="str">
        <f t="shared" si="100"/>
        <v>►</v>
      </c>
      <c r="C285" s="999" cm="1">
        <f t="array" ref="C285">SUMPRODUCT(LEN(D285:J285))</f>
        <v>0</v>
      </c>
      <c r="D285" s="201"/>
      <c r="E285" s="206"/>
      <c r="F285" s="206"/>
      <c r="G285" s="206"/>
      <c r="H285" s="206"/>
      <c r="I285" s="206"/>
      <c r="J285" s="207"/>
      <c r="K285" s="455" t="s">
        <v>22</v>
      </c>
      <c r="L285" s="115" t="s">
        <v>16</v>
      </c>
      <c r="M285" s="3141"/>
      <c r="N285" s="3142"/>
      <c r="O285" s="3141"/>
      <c r="P285" s="3143"/>
      <c r="Q285" s="3144"/>
      <c r="R285" s="3145"/>
      <c r="S285" s="3146"/>
      <c r="T285" s="3147"/>
      <c r="U285" s="3148"/>
      <c r="V285" s="3149"/>
      <c r="W285" s="2109"/>
      <c r="X285" s="3150"/>
      <c r="Y285" s="117"/>
      <c r="Z285" s="3151"/>
      <c r="AA285" s="3152"/>
      <c r="AB285" s="3153"/>
      <c r="AC285" s="3154"/>
      <c r="AD285" s="119"/>
      <c r="AE285" s="262" t="s">
        <v>22</v>
      </c>
      <c r="AF285" s="1035" t="str">
        <f t="shared" si="102"/>
        <v>►</v>
      </c>
      <c r="AG285" s="1036" t="str">
        <f t="shared" si="103"/>
        <v/>
      </c>
      <c r="AH285" s="1037" t="str">
        <f t="shared" si="104"/>
        <v/>
      </c>
      <c r="AI285" s="1036" t="str">
        <f t="shared" si="105"/>
        <v/>
      </c>
      <c r="AJ285" s="1037" t="str">
        <f t="shared" si="106"/>
        <v/>
      </c>
      <c r="AK285" s="1037">
        <f>IF(AND(L285="A",COUNTIF(BJ15:BL62,TRIM(U285))&gt;0),1,0)</f>
        <v>0</v>
      </c>
      <c r="AL285" s="1051" t="str" cm="1">
        <f t="array" ref="AL285">IF(AF285&lt;&gt;"A","",IFERROR((IFERROR(_xlfn.XLOOKUP(TRIM(SUBSTITUTE(U285,CHAR(160)," ")),BJ15:BJ62,BM15:BM62),IFERROR(_xlfn.XLOOKUP(TRIM(SUBSTITUTE(U285,CHAR(160)," ")),BK15:BK62,BM15:BM62),_xlfn.XLOOKUP(TRIM(SUBSTITUTE(U285,CHAR(160)," ")),BL15:BL62,BM15:BM62))))*T285*IF(ISBLANK(Q285),1,Q285)+IFERROR(_xlfn.XLOOKUP("RECHERCHEX",TRIM(L285:AD285),L285:AD285),0),0))</f>
        <v/>
      </c>
      <c r="AM285" s="1038">
        <f t="shared" si="107"/>
        <v>0</v>
      </c>
      <c r="AN285" s="1627" t="str">
        <f t="shared" si="99"/>
        <v/>
      </c>
      <c r="AO285" s="1039">
        <f t="shared" si="108"/>
        <v>0</v>
      </c>
      <c r="AP285" s="1039">
        <f t="shared" si="109"/>
        <v>0</v>
      </c>
      <c r="AQ285" s="1052">
        <f>IF(AO285&gt;0,AS9,0)</f>
        <v>0</v>
      </c>
      <c r="AR285" s="1626" t="str">
        <f>IF(TRIM(AG285)="▼ recette suivante", AG285, IF(AQ285&gt;0, IF(AT9&lt;&gt;"", AT9&amp;"-ou.or.o ❾ + or - &gt;", ""), ""))</f>
        <v/>
      </c>
      <c r="AS285" s="1064"/>
      <c r="AT285" s="1064"/>
      <c r="AU285" s="1053">
        <f t="shared" si="110"/>
        <v>0</v>
      </c>
      <c r="AV285" s="1054">
        <f>IF(AK285,IF(OR(AU285="",N(AU285)&lt;=0.000000001),"",_xlfn.XLOOKUP(AJ285,BJ15:BJ62,BN15:BN62,_xlfn.XLOOKUP(AJ285,BK15:BK62,BN15:BN62,_xlfn.XLOOKUP(AJ285,BL15:BL62,BN15:BN62,"")))),0)</f>
        <v>0</v>
      </c>
      <c r="AW285" s="1067" cm="1">
        <f t="array" ref="AW285">IF(AK285&lt;&gt;1,0,IF(OR(AU285="",N(AU285)&lt;=0.000000001),"",IF(OR(AO285="",N(AO285)&lt;=0.000000001),0,IF(ISNUMBER(AU285),IFERROR(_xlfn.LET(_xlpm.ai_test,TRIM(AJ285),_xlpm.r,IFERROR(_xlfn.XLOOKUP(_xlpm.ai_test,BJ15:BJ62,ROW(BJ15:BJ62),0,1),IFERROR(_xlfn.XLOOKUP(_xlpm.ai_test,BK15:BK62,ROW(BK15:BK62),0,1),_xlfn.XLOOKUP(_xlpm.ai_test,BL15:BL62,ROW(BL15:BL62),0,1))),_xlpm.p,_xlpm.r-MIN(ROW(BJ15:BJ62))+1,_xlpm.f,INDEX(BM15:BM62,_xlpm.p),_xlpm.u,INDEX(BN15:BN62,_xlpm.p),_xlpm.s,INDEX(BP15:BP62,_xlpm.p),_xlpm.q,N(AU285)/_xlpm.f,IF(_xlpm.q&gt;=_xlpm.s,ROUND(_xlpm.q,1)&amp;" "&amp;_xlpm.ai_test&amp;" = "&amp;ROUND(_xlpm.q*_xlpm.f,1)&amp;" "&amp;_xlpm.u,ROUND(_xlpm.q,1)&amp;" "&amp;_xlpm.ai_test)),""),""))))</f>
        <v>0</v>
      </c>
      <c r="AX285" s="1055"/>
      <c r="AY285" s="1053">
        <f t="shared" si="111"/>
        <v>0</v>
      </c>
      <c r="AZ285" s="1054" t="str">
        <f t="shared" si="112"/>
        <v/>
      </c>
      <c r="BA285" s="1056">
        <f t="shared" si="117"/>
        <v>0</v>
      </c>
      <c r="BB285" s="1057" t="str">
        <f t="shared" si="113"/>
        <v/>
      </c>
      <c r="BC285" s="1046"/>
      <c r="BD285" s="1058">
        <f t="shared" si="118"/>
        <v>0</v>
      </c>
      <c r="BE285" s="1048" t="str">
        <f t="shared" si="114"/>
        <v/>
      </c>
      <c r="BF285" s="262" t="s">
        <v>22</v>
      </c>
      <c r="BG285" s="1027">
        <f t="shared" si="115"/>
        <v>0</v>
      </c>
      <c r="BH285" s="1028">
        <f t="shared" si="116"/>
        <v>0</v>
      </c>
      <c r="BI285"/>
      <c r="BJ285" s="701"/>
      <c r="BK285" s="701"/>
      <c r="BL285" s="701"/>
      <c r="BM285" s="701"/>
      <c r="BN285" s="701"/>
      <c r="BO285" s="701"/>
      <c r="BP285" s="701"/>
      <c r="BQ285" s="701"/>
      <c r="BR285"/>
      <c r="BS285"/>
      <c r="BT285"/>
      <c r="BU285"/>
      <c r="BV285"/>
      <c r="BW285"/>
      <c r="BX285" s="964" t="str">
        <f t="shared" si="101"/>
        <v>►</v>
      </c>
      <c r="BY285"/>
      <c r="BZ285"/>
      <c r="CA285"/>
      <c r="CB285"/>
      <c r="CC285"/>
      <c r="CE285"/>
      <c r="CF285"/>
      <c r="CG285"/>
      <c r="CH285"/>
      <c r="CI285"/>
      <c r="CJ285"/>
      <c r="CK285"/>
      <c r="CL285" s="262"/>
      <c r="CM285"/>
      <c r="CN285"/>
      <c r="CO285"/>
      <c r="CP285"/>
      <c r="CQ285"/>
      <c r="CR285"/>
      <c r="CS285"/>
      <c r="CT285" s="262"/>
      <c r="CU285"/>
      <c r="CV285"/>
      <c r="CW285"/>
      <c r="CX285"/>
      <c r="CY285"/>
      <c r="CZ285"/>
      <c r="DA285"/>
      <c r="DB285" s="262"/>
      <c r="DC285" s="3">
        <v>1</v>
      </c>
      <c r="DD285" s="701"/>
      <c r="DE285" s="701"/>
    </row>
    <row r="286" spans="1:109" s="848" customFormat="1" ht="21" customHeight="1">
      <c r="A286" s="941" t="s">
        <v>22</v>
      </c>
      <c r="B286" s="957" t="str">
        <f t="shared" si="100"/>
        <v>►</v>
      </c>
      <c r="C286" s="999" cm="1">
        <f t="array" ref="C286">SUMPRODUCT(LEN(D286:J286))</f>
        <v>0</v>
      </c>
      <c r="D286" s="201"/>
      <c r="E286" s="206"/>
      <c r="F286" s="206"/>
      <c r="G286" s="206"/>
      <c r="H286" s="206"/>
      <c r="I286" s="206"/>
      <c r="J286" s="207"/>
      <c r="K286" s="455" t="s">
        <v>22</v>
      </c>
      <c r="L286" s="115" t="s">
        <v>16</v>
      </c>
      <c r="M286" s="3141"/>
      <c r="N286" s="3142"/>
      <c r="O286" s="3141"/>
      <c r="P286" s="3143"/>
      <c r="Q286" s="3144"/>
      <c r="R286" s="3145"/>
      <c r="S286" s="3146"/>
      <c r="T286" s="3147"/>
      <c r="U286" s="3148"/>
      <c r="V286" s="3149"/>
      <c r="W286" s="2109"/>
      <c r="X286" s="3150"/>
      <c r="Y286" s="117"/>
      <c r="Z286" s="3151"/>
      <c r="AA286" s="3152"/>
      <c r="AB286" s="3153"/>
      <c r="AC286" s="3154"/>
      <c r="AD286" s="119"/>
      <c r="AE286" s="262" t="s">
        <v>22</v>
      </c>
      <c r="AF286" s="1035" t="str">
        <f t="shared" si="102"/>
        <v>►</v>
      </c>
      <c r="AG286" s="1036" t="str">
        <f t="shared" si="103"/>
        <v/>
      </c>
      <c r="AH286" s="1037" t="str">
        <f t="shared" si="104"/>
        <v/>
      </c>
      <c r="AI286" s="1036" t="str">
        <f t="shared" si="105"/>
        <v/>
      </c>
      <c r="AJ286" s="1037" t="str">
        <f t="shared" si="106"/>
        <v/>
      </c>
      <c r="AK286" s="1037">
        <f>IF(AND(L286="A",COUNTIF(BJ15:BL62,TRIM(U286))&gt;0),1,0)</f>
        <v>0</v>
      </c>
      <c r="AL286" s="1051" t="str" cm="1">
        <f t="array" ref="AL286">IF(AF286&lt;&gt;"A","",IFERROR((IFERROR(_xlfn.XLOOKUP(TRIM(SUBSTITUTE(U286,CHAR(160)," ")),BJ15:BJ62,BM15:BM62),IFERROR(_xlfn.XLOOKUP(TRIM(SUBSTITUTE(U286,CHAR(160)," ")),BK15:BK62,BM15:BM62),_xlfn.XLOOKUP(TRIM(SUBSTITUTE(U286,CHAR(160)," ")),BL15:BL62,BM15:BM62))))*T286*IF(ISBLANK(Q286),1,Q286)+IFERROR(_xlfn.XLOOKUP("RECHERCHEX",TRIM(L286:AD286),L286:AD286),0),0))</f>
        <v/>
      </c>
      <c r="AM286" s="1038">
        <f t="shared" si="107"/>
        <v>0</v>
      </c>
      <c r="AN286" s="1627" t="str">
        <f t="shared" ref="AN286:AN349" si="119">IF(AF286="A","❾ Author reference &gt;","")</f>
        <v/>
      </c>
      <c r="AO286" s="1039">
        <f t="shared" si="108"/>
        <v>0</v>
      </c>
      <c r="AP286" s="1039">
        <f t="shared" si="109"/>
        <v>0</v>
      </c>
      <c r="AQ286" s="1040">
        <f>IF(AO286&gt;0,AS9,0)</f>
        <v>0</v>
      </c>
      <c r="AR286" s="1628" t="str">
        <f>IF(TRIM(AG286)="▼ recette suivante", AG286, IF(AQ286&gt;0, IF(AT9&lt;&gt;"", AT9&amp;"-ou.or.o ❾ + or - &gt;", ""), ""))</f>
        <v/>
      </c>
      <c r="AS286" s="1064"/>
      <c r="AT286" s="1064"/>
      <c r="AU286" s="1042">
        <f t="shared" si="110"/>
        <v>0</v>
      </c>
      <c r="AV286" s="1043">
        <f>IF(AK286,IF(OR(AU286="",N(AU286)&lt;=0.000000001),"",_xlfn.XLOOKUP(AJ286,BJ15:BJ62,BN15:BN62,_xlfn.XLOOKUP(AJ286,BK15:BK62,BN15:BN62,_xlfn.XLOOKUP(AJ286,BL15:BL62,BN15:BN62,"")))),0)</f>
        <v>0</v>
      </c>
      <c r="AW286" s="1065" cm="1">
        <f t="array" ref="AW286">IF(AK286&lt;&gt;1,0,IF(OR(AU286="",N(AU286)&lt;=0.000000001),"",IF(OR(AO286="",N(AO286)&lt;=0.000000001),0,IF(ISNUMBER(AU286),IFERROR(_xlfn.LET(_xlpm.ai_test,TRIM(AJ286),_xlpm.r,IFERROR(_xlfn.XLOOKUP(_xlpm.ai_test,BJ15:BJ62,ROW(BJ15:BJ62),0,1),IFERROR(_xlfn.XLOOKUP(_xlpm.ai_test,BK15:BK62,ROW(BK15:BK62),0,1),_xlfn.XLOOKUP(_xlpm.ai_test,BL15:BL62,ROW(BL15:BL62),0,1))),_xlpm.p,_xlpm.r-MIN(ROW(BJ15:BJ62))+1,_xlpm.f,INDEX(BM15:BM62,_xlpm.p),_xlpm.u,INDEX(BN15:BN62,_xlpm.p),_xlpm.s,INDEX(BP15:BP62,_xlpm.p),_xlpm.q,N(AU286)/_xlpm.f,IF(_xlpm.q&gt;=_xlpm.s,ROUND(_xlpm.q,1)&amp;" "&amp;_xlpm.ai_test&amp;" = "&amp;ROUND(_xlpm.q*_xlpm.f,1)&amp;" "&amp;_xlpm.u,ROUND(_xlpm.q,1)&amp;" "&amp;_xlpm.ai_test)),""),""))))</f>
        <v>0</v>
      </c>
      <c r="AX286" s="1055"/>
      <c r="AY286" s="1042">
        <f t="shared" si="111"/>
        <v>0</v>
      </c>
      <c r="AZ286" s="1043" t="str">
        <f t="shared" si="112"/>
        <v/>
      </c>
      <c r="BA286" s="1044">
        <f t="shared" si="117"/>
        <v>0</v>
      </c>
      <c r="BB286" s="1045" t="str">
        <f t="shared" si="113"/>
        <v/>
      </c>
      <c r="BC286" s="1046"/>
      <c r="BD286" s="1047">
        <f t="shared" si="118"/>
        <v>0</v>
      </c>
      <c r="BE286" s="1048" t="str">
        <f t="shared" si="114"/>
        <v/>
      </c>
      <c r="BF286" s="262" t="s">
        <v>22</v>
      </c>
      <c r="BG286" s="1027">
        <f t="shared" si="115"/>
        <v>0</v>
      </c>
      <c r="BH286" s="1028">
        <f t="shared" si="116"/>
        <v>0</v>
      </c>
      <c r="BI286"/>
      <c r="BJ286" s="701"/>
      <c r="BK286" s="701"/>
      <c r="BL286" s="701"/>
      <c r="BM286" s="701"/>
      <c r="BN286" s="701"/>
      <c r="BO286" s="701"/>
      <c r="BP286" s="701"/>
      <c r="BQ286" s="701"/>
      <c r="BR286"/>
      <c r="BS286"/>
      <c r="BT286"/>
      <c r="BU286"/>
      <c r="BV286"/>
      <c r="BW286"/>
      <c r="BX286" s="964" t="str">
        <f t="shared" si="101"/>
        <v>►</v>
      </c>
      <c r="BY286"/>
      <c r="BZ286"/>
      <c r="CA286"/>
      <c r="CB286"/>
      <c r="CC286"/>
      <c r="CE286"/>
      <c r="CF286"/>
      <c r="CG286"/>
      <c r="CH286"/>
      <c r="CI286"/>
      <c r="CJ286"/>
      <c r="CK286"/>
      <c r="CL286" s="262"/>
      <c r="CM286"/>
      <c r="CN286"/>
      <c r="CO286"/>
      <c r="CP286"/>
      <c r="CQ286"/>
      <c r="CR286"/>
      <c r="CS286"/>
      <c r="CT286" s="262"/>
      <c r="CU286"/>
      <c r="CV286"/>
      <c r="CW286"/>
      <c r="CX286"/>
      <c r="CY286"/>
      <c r="CZ286"/>
      <c r="DA286"/>
      <c r="DB286" s="262"/>
      <c r="DC286" s="3">
        <v>1</v>
      </c>
      <c r="DD286" s="701"/>
      <c r="DE286" s="701"/>
    </row>
    <row r="287" spans="1:109" s="848" customFormat="1" ht="21" customHeight="1">
      <c r="A287" s="941" t="s">
        <v>22</v>
      </c>
      <c r="B287" s="957" t="str">
        <f t="shared" si="100"/>
        <v>►</v>
      </c>
      <c r="C287" s="999" cm="1">
        <f t="array" ref="C287">SUMPRODUCT(LEN(D287:J287))</f>
        <v>0</v>
      </c>
      <c r="D287" s="201"/>
      <c r="E287" s="206"/>
      <c r="F287" s="206"/>
      <c r="G287" s="206"/>
      <c r="H287" s="206"/>
      <c r="I287" s="206"/>
      <c r="J287" s="207"/>
      <c r="K287" s="455" t="s">
        <v>22</v>
      </c>
      <c r="L287" s="115" t="s">
        <v>16</v>
      </c>
      <c r="M287" s="3141"/>
      <c r="N287" s="3142"/>
      <c r="O287" s="3141"/>
      <c r="P287" s="3143"/>
      <c r="Q287" s="3144"/>
      <c r="R287" s="3145"/>
      <c r="S287" s="3146"/>
      <c r="T287" s="3147"/>
      <c r="U287" s="3148"/>
      <c r="V287" s="3149"/>
      <c r="W287" s="2109"/>
      <c r="X287" s="3150"/>
      <c r="Y287" s="117"/>
      <c r="Z287" s="3151"/>
      <c r="AA287" s="3152"/>
      <c r="AB287" s="3153"/>
      <c r="AC287" s="3154"/>
      <c r="AD287" s="119"/>
      <c r="AE287" s="262" t="s">
        <v>22</v>
      </c>
      <c r="AF287" s="1035" t="str">
        <f t="shared" si="102"/>
        <v>►</v>
      </c>
      <c r="AG287" s="1036" t="str">
        <f t="shared" si="103"/>
        <v/>
      </c>
      <c r="AH287" s="1037" t="str">
        <f t="shared" si="104"/>
        <v/>
      </c>
      <c r="AI287" s="1036" t="str">
        <f t="shared" si="105"/>
        <v/>
      </c>
      <c r="AJ287" s="1037" t="str">
        <f t="shared" si="106"/>
        <v/>
      </c>
      <c r="AK287" s="1037">
        <f>IF(AND(L287="A",COUNTIF(BJ15:BL62,TRIM(U287))&gt;0),1,0)</f>
        <v>0</v>
      </c>
      <c r="AL287" s="1051" t="str" cm="1">
        <f t="array" ref="AL287">IF(AF287&lt;&gt;"A","",IFERROR((IFERROR(_xlfn.XLOOKUP(TRIM(SUBSTITUTE(U287,CHAR(160)," ")),BJ15:BJ62,BM15:BM62),IFERROR(_xlfn.XLOOKUP(TRIM(SUBSTITUTE(U287,CHAR(160)," ")),BK15:BK62,BM15:BM62),_xlfn.XLOOKUP(TRIM(SUBSTITUTE(U287,CHAR(160)," ")),BL15:BL62,BM15:BM62))))*T287*IF(ISBLANK(Q287),1,Q287)+IFERROR(_xlfn.XLOOKUP("RECHERCHEX",TRIM(L287:AD287),L287:AD287),0),0))</f>
        <v/>
      </c>
      <c r="AM287" s="1038">
        <f t="shared" si="107"/>
        <v>0</v>
      </c>
      <c r="AN287" s="1627" t="str">
        <f t="shared" si="119"/>
        <v/>
      </c>
      <c r="AO287" s="1039">
        <f t="shared" si="108"/>
        <v>0</v>
      </c>
      <c r="AP287" s="1039">
        <f t="shared" si="109"/>
        <v>0</v>
      </c>
      <c r="AQ287" s="1052">
        <f>IF(AO287&gt;0,AS9,0)</f>
        <v>0</v>
      </c>
      <c r="AR287" s="1626" t="str">
        <f>IF(TRIM(AG287)="▼ recette suivante", AG287, IF(AQ287&gt;0, IF(AT9&lt;&gt;"", AT9&amp;"-ou.or.o ❾ + or - &gt;", ""), ""))</f>
        <v/>
      </c>
      <c r="AS287" s="1064"/>
      <c r="AT287" s="1064"/>
      <c r="AU287" s="1053">
        <f t="shared" si="110"/>
        <v>0</v>
      </c>
      <c r="AV287" s="1054">
        <f>IF(AK287,IF(OR(AU287="",N(AU287)&lt;=0.000000001),"",_xlfn.XLOOKUP(AJ287,BJ15:BJ62,BN15:BN62,_xlfn.XLOOKUP(AJ287,BK15:BK62,BN15:BN62,_xlfn.XLOOKUP(AJ287,BL15:BL62,BN15:BN62,"")))),0)</f>
        <v>0</v>
      </c>
      <c r="AW287" s="1067" cm="1">
        <f t="array" ref="AW287">IF(AK287&lt;&gt;1,0,IF(OR(AU287="",N(AU287)&lt;=0.000000001),"",IF(OR(AO287="",N(AO287)&lt;=0.000000001),0,IF(ISNUMBER(AU287),IFERROR(_xlfn.LET(_xlpm.ai_test,TRIM(AJ287),_xlpm.r,IFERROR(_xlfn.XLOOKUP(_xlpm.ai_test,BJ15:BJ62,ROW(BJ15:BJ62),0,1),IFERROR(_xlfn.XLOOKUP(_xlpm.ai_test,BK15:BK62,ROW(BK15:BK62),0,1),_xlfn.XLOOKUP(_xlpm.ai_test,BL15:BL62,ROW(BL15:BL62),0,1))),_xlpm.p,_xlpm.r-MIN(ROW(BJ15:BJ62))+1,_xlpm.f,INDEX(BM15:BM62,_xlpm.p),_xlpm.u,INDEX(BN15:BN62,_xlpm.p),_xlpm.s,INDEX(BP15:BP62,_xlpm.p),_xlpm.q,N(AU287)/_xlpm.f,IF(_xlpm.q&gt;=_xlpm.s,ROUND(_xlpm.q,1)&amp;" "&amp;_xlpm.ai_test&amp;" = "&amp;ROUND(_xlpm.q*_xlpm.f,1)&amp;" "&amp;_xlpm.u,ROUND(_xlpm.q,1)&amp;" "&amp;_xlpm.ai_test)),""),""))))</f>
        <v>0</v>
      </c>
      <c r="AX287" s="1055"/>
      <c r="AY287" s="1053">
        <f t="shared" si="111"/>
        <v>0</v>
      </c>
      <c r="AZ287" s="1054" t="str">
        <f t="shared" si="112"/>
        <v/>
      </c>
      <c r="BA287" s="1056">
        <f t="shared" si="117"/>
        <v>0</v>
      </c>
      <c r="BB287" s="1057" t="str">
        <f t="shared" si="113"/>
        <v/>
      </c>
      <c r="BC287" s="1046"/>
      <c r="BD287" s="1058">
        <f t="shared" si="118"/>
        <v>0</v>
      </c>
      <c r="BE287" s="1048" t="str">
        <f t="shared" si="114"/>
        <v/>
      </c>
      <c r="BF287" s="262" t="s">
        <v>22</v>
      </c>
      <c r="BG287" s="1027">
        <f t="shared" si="115"/>
        <v>0</v>
      </c>
      <c r="BH287" s="1028">
        <f t="shared" si="116"/>
        <v>0</v>
      </c>
      <c r="BI287"/>
      <c r="BJ287" s="701"/>
      <c r="BK287" s="701"/>
      <c r="BL287" s="701"/>
      <c r="BM287" s="701"/>
      <c r="BN287" s="701"/>
      <c r="BO287" s="701"/>
      <c r="BP287" s="701"/>
      <c r="BQ287" s="701"/>
      <c r="BR287"/>
      <c r="BS287"/>
      <c r="BT287"/>
      <c r="BU287"/>
      <c r="BV287"/>
      <c r="BW287"/>
      <c r="BX287" s="964" t="str">
        <f t="shared" si="101"/>
        <v>►</v>
      </c>
      <c r="BY287"/>
      <c r="BZ287"/>
      <c r="CA287"/>
      <c r="CB287"/>
      <c r="CC287"/>
      <c r="CE287"/>
      <c r="CF287"/>
      <c r="CG287"/>
      <c r="CH287"/>
      <c r="CI287"/>
      <c r="CJ287"/>
      <c r="CK287"/>
      <c r="CL287" s="262"/>
      <c r="CM287"/>
      <c r="CN287"/>
      <c r="CO287"/>
      <c r="CP287"/>
      <c r="CQ287"/>
      <c r="CR287"/>
      <c r="CS287"/>
      <c r="CT287" s="262"/>
      <c r="CU287"/>
      <c r="CV287"/>
      <c r="CW287"/>
      <c r="CX287"/>
      <c r="CY287"/>
      <c r="CZ287"/>
      <c r="DA287"/>
      <c r="DB287" s="262"/>
      <c r="DC287" s="3">
        <v>1</v>
      </c>
      <c r="DD287" s="701"/>
      <c r="DE287" s="701"/>
    </row>
    <row r="288" spans="1:109" s="848" customFormat="1" ht="21" customHeight="1">
      <c r="A288" s="941" t="s">
        <v>22</v>
      </c>
      <c r="B288" s="957" t="str">
        <f t="shared" si="100"/>
        <v>►</v>
      </c>
      <c r="C288" s="999" cm="1">
        <f t="array" ref="C288">SUMPRODUCT(LEN(D288:J288))</f>
        <v>0</v>
      </c>
      <c r="D288" s="201"/>
      <c r="E288" s="206"/>
      <c r="F288" s="206"/>
      <c r="G288" s="206"/>
      <c r="H288" s="206"/>
      <c r="I288" s="206"/>
      <c r="J288" s="207"/>
      <c r="K288" s="455" t="s">
        <v>22</v>
      </c>
      <c r="L288" s="115" t="s">
        <v>16</v>
      </c>
      <c r="M288" s="3141"/>
      <c r="N288" s="3142"/>
      <c r="O288" s="3141"/>
      <c r="P288" s="3143"/>
      <c r="Q288" s="3144"/>
      <c r="R288" s="3145"/>
      <c r="S288" s="3146"/>
      <c r="T288" s="3147"/>
      <c r="U288" s="3148"/>
      <c r="V288" s="3149"/>
      <c r="W288" s="2109"/>
      <c r="X288" s="3150"/>
      <c r="Y288" s="117"/>
      <c r="Z288" s="3151"/>
      <c r="AA288" s="3152"/>
      <c r="AB288" s="3153"/>
      <c r="AC288" s="3154"/>
      <c r="AD288" s="119"/>
      <c r="AE288" s="262" t="s">
        <v>22</v>
      </c>
      <c r="AF288" s="1035" t="str">
        <f t="shared" si="102"/>
        <v>►</v>
      </c>
      <c r="AG288" s="1036" t="str">
        <f t="shared" si="103"/>
        <v/>
      </c>
      <c r="AH288" s="1037" t="str">
        <f t="shared" si="104"/>
        <v/>
      </c>
      <c r="AI288" s="1036" t="str">
        <f t="shared" si="105"/>
        <v/>
      </c>
      <c r="AJ288" s="1037" t="str">
        <f t="shared" si="106"/>
        <v/>
      </c>
      <c r="AK288" s="1037">
        <f>IF(AND(L288="A",COUNTIF(BJ15:BL62,TRIM(U288))&gt;0),1,0)</f>
        <v>0</v>
      </c>
      <c r="AL288" s="1051" t="str" cm="1">
        <f t="array" ref="AL288">IF(AF288&lt;&gt;"A","",IFERROR((IFERROR(_xlfn.XLOOKUP(TRIM(SUBSTITUTE(U288,CHAR(160)," ")),BJ15:BJ62,BM15:BM62),IFERROR(_xlfn.XLOOKUP(TRIM(SUBSTITUTE(U288,CHAR(160)," ")),BK15:BK62,BM15:BM62),_xlfn.XLOOKUP(TRIM(SUBSTITUTE(U288,CHAR(160)," ")),BL15:BL62,BM15:BM62))))*T288*IF(ISBLANK(Q288),1,Q288)+IFERROR(_xlfn.XLOOKUP("RECHERCHEX",TRIM(L288:AD288),L288:AD288),0),0))</f>
        <v/>
      </c>
      <c r="AM288" s="1038">
        <f t="shared" si="107"/>
        <v>0</v>
      </c>
      <c r="AN288" s="1627" t="str">
        <f t="shared" si="119"/>
        <v/>
      </c>
      <c r="AO288" s="1039">
        <f t="shared" si="108"/>
        <v>0</v>
      </c>
      <c r="AP288" s="1039">
        <f t="shared" si="109"/>
        <v>0</v>
      </c>
      <c r="AQ288" s="1040">
        <f>IF(AO288&gt;0,AS9,0)</f>
        <v>0</v>
      </c>
      <c r="AR288" s="1628" t="str">
        <f>IF(TRIM(AG288)="▼ recette suivante", AG288, IF(AQ288&gt;0, IF(AT9&lt;&gt;"", AT9&amp;"-ou.or.o ❾ + or - &gt;", ""), ""))</f>
        <v/>
      </c>
      <c r="AS288" s="1064"/>
      <c r="AT288" s="1064"/>
      <c r="AU288" s="1042">
        <f t="shared" si="110"/>
        <v>0</v>
      </c>
      <c r="AV288" s="1043">
        <f>IF(AK288,IF(OR(AU288="",N(AU288)&lt;=0.000000001),"",_xlfn.XLOOKUP(AJ288,BJ15:BJ62,BN15:BN62,_xlfn.XLOOKUP(AJ288,BK15:BK62,BN15:BN62,_xlfn.XLOOKUP(AJ288,BL15:BL62,BN15:BN62,"")))),0)</f>
        <v>0</v>
      </c>
      <c r="AW288" s="1065" cm="1">
        <f t="array" ref="AW288">IF(AK288&lt;&gt;1,0,IF(OR(AU288="",N(AU288)&lt;=0.000000001),"",IF(OR(AO288="",N(AO288)&lt;=0.000000001),0,IF(ISNUMBER(AU288),IFERROR(_xlfn.LET(_xlpm.ai_test,TRIM(AJ288),_xlpm.r,IFERROR(_xlfn.XLOOKUP(_xlpm.ai_test,BJ15:BJ62,ROW(BJ15:BJ62),0,1),IFERROR(_xlfn.XLOOKUP(_xlpm.ai_test,BK15:BK62,ROW(BK15:BK62),0,1),_xlfn.XLOOKUP(_xlpm.ai_test,BL15:BL62,ROW(BL15:BL62),0,1))),_xlpm.p,_xlpm.r-MIN(ROW(BJ15:BJ62))+1,_xlpm.f,INDEX(BM15:BM62,_xlpm.p),_xlpm.u,INDEX(BN15:BN62,_xlpm.p),_xlpm.s,INDEX(BP15:BP62,_xlpm.p),_xlpm.q,N(AU288)/_xlpm.f,IF(_xlpm.q&gt;=_xlpm.s,ROUND(_xlpm.q,1)&amp;" "&amp;_xlpm.ai_test&amp;" = "&amp;ROUND(_xlpm.q*_xlpm.f,1)&amp;" "&amp;_xlpm.u,ROUND(_xlpm.q,1)&amp;" "&amp;_xlpm.ai_test)),""),""))))</f>
        <v>0</v>
      </c>
      <c r="AX288" s="1055"/>
      <c r="AY288" s="1042">
        <f t="shared" si="111"/>
        <v>0</v>
      </c>
      <c r="AZ288" s="1043" t="str">
        <f t="shared" si="112"/>
        <v/>
      </c>
      <c r="BA288" s="1044">
        <f t="shared" si="117"/>
        <v>0</v>
      </c>
      <c r="BB288" s="1045" t="str">
        <f t="shared" si="113"/>
        <v/>
      </c>
      <c r="BC288" s="1046"/>
      <c r="BD288" s="1047">
        <f t="shared" si="118"/>
        <v>0</v>
      </c>
      <c r="BE288" s="1048" t="str">
        <f t="shared" si="114"/>
        <v/>
      </c>
      <c r="BF288" s="262" t="s">
        <v>22</v>
      </c>
      <c r="BG288" s="1027">
        <f t="shared" si="115"/>
        <v>0</v>
      </c>
      <c r="BH288" s="1028">
        <f t="shared" si="116"/>
        <v>0</v>
      </c>
      <c r="BI288"/>
      <c r="BJ288" s="701"/>
      <c r="BK288" s="701"/>
      <c r="BL288" s="701"/>
      <c r="BM288" s="701"/>
      <c r="BN288" s="701"/>
      <c r="BO288" s="701"/>
      <c r="BP288" s="701"/>
      <c r="BQ288" s="701"/>
      <c r="BR288"/>
      <c r="BS288"/>
      <c r="BT288"/>
      <c r="BU288"/>
      <c r="BV288"/>
      <c r="BW288"/>
      <c r="BX288" s="964" t="str">
        <f t="shared" si="101"/>
        <v>►</v>
      </c>
      <c r="BY288"/>
      <c r="BZ288"/>
      <c r="CA288"/>
      <c r="CB288"/>
      <c r="CC288"/>
      <c r="CE288"/>
      <c r="CF288"/>
      <c r="CG288"/>
      <c r="CH288"/>
      <c r="CI288"/>
      <c r="CJ288"/>
      <c r="CK288"/>
      <c r="CL288" s="262"/>
      <c r="CM288"/>
      <c r="CN288"/>
      <c r="CO288"/>
      <c r="CP288"/>
      <c r="CQ288"/>
      <c r="CR288"/>
      <c r="CS288"/>
      <c r="CT288" s="262"/>
      <c r="CU288"/>
      <c r="CV288"/>
      <c r="CW288"/>
      <c r="CX288"/>
      <c r="CY288"/>
      <c r="CZ288"/>
      <c r="DA288"/>
      <c r="DB288" s="262"/>
      <c r="DC288" s="3">
        <v>1</v>
      </c>
      <c r="DD288" s="701"/>
      <c r="DE288" s="701"/>
    </row>
    <row r="289" spans="1:109" s="848" customFormat="1" ht="21" customHeight="1">
      <c r="A289" s="941" t="s">
        <v>22</v>
      </c>
      <c r="B289" s="957" t="str">
        <f t="shared" si="100"/>
        <v>►</v>
      </c>
      <c r="C289" s="999" cm="1">
        <f t="array" ref="C289">SUMPRODUCT(LEN(D289:J289))</f>
        <v>0</v>
      </c>
      <c r="D289" s="201"/>
      <c r="E289" s="206"/>
      <c r="F289" s="206"/>
      <c r="G289" s="206"/>
      <c r="H289" s="206"/>
      <c r="I289" s="206"/>
      <c r="J289" s="207"/>
      <c r="K289" s="455"/>
      <c r="L289" s="115" t="s">
        <v>16</v>
      </c>
      <c r="M289" s="3141"/>
      <c r="N289" s="3142"/>
      <c r="O289" s="3141"/>
      <c r="P289" s="3143"/>
      <c r="Q289" s="3144"/>
      <c r="R289" s="3145"/>
      <c r="S289" s="3146"/>
      <c r="T289" s="3147"/>
      <c r="U289" s="3148"/>
      <c r="V289" s="3149"/>
      <c r="W289" s="2109"/>
      <c r="X289" s="3150"/>
      <c r="Y289" s="117"/>
      <c r="Z289" s="3151"/>
      <c r="AA289" s="3152"/>
      <c r="AB289" s="3153"/>
      <c r="AC289" s="3154"/>
      <c r="AD289" s="119"/>
      <c r="AE289" s="262" t="s">
        <v>22</v>
      </c>
      <c r="AF289" s="1035" t="str">
        <f t="shared" si="102"/>
        <v>►</v>
      </c>
      <c r="AG289" s="1036" t="str">
        <f t="shared" si="103"/>
        <v/>
      </c>
      <c r="AH289" s="1037" t="str">
        <f t="shared" si="104"/>
        <v/>
      </c>
      <c r="AI289" s="1036" t="str">
        <f t="shared" si="105"/>
        <v/>
      </c>
      <c r="AJ289" s="1037" t="str">
        <f t="shared" si="106"/>
        <v/>
      </c>
      <c r="AK289" s="1037">
        <f>IF(AND(L289="A",COUNTIF(BJ15:BL62,TRIM(U289))&gt;0),1,0)</f>
        <v>0</v>
      </c>
      <c r="AL289" s="1051" t="str" cm="1">
        <f t="array" ref="AL289">IF(AF289&lt;&gt;"A","",IFERROR((IFERROR(_xlfn.XLOOKUP(TRIM(SUBSTITUTE(U289,CHAR(160)," ")),BJ15:BJ62,BM15:BM62),IFERROR(_xlfn.XLOOKUP(TRIM(SUBSTITUTE(U289,CHAR(160)," ")),BK15:BK62,BM15:BM62),_xlfn.XLOOKUP(TRIM(SUBSTITUTE(U289,CHAR(160)," ")),BL15:BL62,BM15:BM62))))*T289*IF(ISBLANK(Q289),1,Q289)+IFERROR(_xlfn.XLOOKUP("RECHERCHEX",TRIM(L289:AD289),L289:AD289),0),0))</f>
        <v/>
      </c>
      <c r="AM289" s="1038">
        <f t="shared" si="107"/>
        <v>0</v>
      </c>
      <c r="AN289" s="1627" t="str">
        <f t="shared" si="119"/>
        <v/>
      </c>
      <c r="AO289" s="1039">
        <f t="shared" si="108"/>
        <v>0</v>
      </c>
      <c r="AP289" s="1039">
        <f t="shared" si="109"/>
        <v>0</v>
      </c>
      <c r="AQ289" s="1052">
        <f>IF(AO289&gt;0,AS9,0)</f>
        <v>0</v>
      </c>
      <c r="AR289" s="1626" t="str">
        <f>IF(TRIM(AG289)="▼ recette suivante", AG289, IF(AQ289&gt;0, IF(AT9&lt;&gt;"", AT9&amp;"-ou.or.o ❾ + or - &gt;", ""), ""))</f>
        <v/>
      </c>
      <c r="AS289" s="1064"/>
      <c r="AT289" s="1064"/>
      <c r="AU289" s="1053">
        <f t="shared" si="110"/>
        <v>0</v>
      </c>
      <c r="AV289" s="1054">
        <f>IF(AK289,IF(OR(AU289="",N(AU289)&lt;=0.000000001),"",_xlfn.XLOOKUP(AJ289,BJ15:BJ62,BN15:BN62,_xlfn.XLOOKUP(AJ289,BK15:BK62,BN15:BN62,_xlfn.XLOOKUP(AJ289,BL15:BL62,BN15:BN62,"")))),0)</f>
        <v>0</v>
      </c>
      <c r="AW289" s="1067" cm="1">
        <f t="array" ref="AW289">IF(AK289&lt;&gt;1,0,IF(OR(AU289="",N(AU289)&lt;=0.000000001),"",IF(OR(AO289="",N(AO289)&lt;=0.000000001),0,IF(ISNUMBER(AU289),IFERROR(_xlfn.LET(_xlpm.ai_test,TRIM(AJ289),_xlpm.r,IFERROR(_xlfn.XLOOKUP(_xlpm.ai_test,BJ15:BJ62,ROW(BJ15:BJ62),0,1),IFERROR(_xlfn.XLOOKUP(_xlpm.ai_test,BK15:BK62,ROW(BK15:BK62),0,1),_xlfn.XLOOKUP(_xlpm.ai_test,BL15:BL62,ROW(BL15:BL62),0,1))),_xlpm.p,_xlpm.r-MIN(ROW(BJ15:BJ62))+1,_xlpm.f,INDEX(BM15:BM62,_xlpm.p),_xlpm.u,INDEX(BN15:BN62,_xlpm.p),_xlpm.s,INDEX(BP15:BP62,_xlpm.p),_xlpm.q,N(AU289)/_xlpm.f,IF(_xlpm.q&gt;=_xlpm.s,ROUND(_xlpm.q,1)&amp;" "&amp;_xlpm.ai_test&amp;" = "&amp;ROUND(_xlpm.q*_xlpm.f,1)&amp;" "&amp;_xlpm.u,ROUND(_xlpm.q,1)&amp;" "&amp;_xlpm.ai_test)),""),""))))</f>
        <v>0</v>
      </c>
      <c r="AX289" s="1055"/>
      <c r="AY289" s="1053">
        <f t="shared" si="111"/>
        <v>0</v>
      </c>
      <c r="AZ289" s="1054" t="str">
        <f t="shared" si="112"/>
        <v/>
      </c>
      <c r="BA289" s="1056">
        <f t="shared" si="117"/>
        <v>0</v>
      </c>
      <c r="BB289" s="1057" t="str">
        <f t="shared" si="113"/>
        <v/>
      </c>
      <c r="BC289" s="1046"/>
      <c r="BD289" s="1058">
        <f t="shared" si="118"/>
        <v>0</v>
      </c>
      <c r="BE289" s="1048" t="str">
        <f t="shared" si="114"/>
        <v/>
      </c>
      <c r="BF289" s="262" t="s">
        <v>22</v>
      </c>
      <c r="BG289" s="1027">
        <f t="shared" si="115"/>
        <v>0</v>
      </c>
      <c r="BH289" s="1028">
        <f t="shared" si="116"/>
        <v>0</v>
      </c>
      <c r="BI289"/>
      <c r="BJ289" s="701"/>
      <c r="BK289" s="701"/>
      <c r="BL289" s="701"/>
      <c r="BM289" s="701"/>
      <c r="BN289" s="701"/>
      <c r="BO289" s="701"/>
      <c r="BP289" s="701"/>
      <c r="BQ289" s="701"/>
      <c r="BR289"/>
      <c r="BS289"/>
      <c r="BT289"/>
      <c r="BU289"/>
      <c r="BV289"/>
      <c r="BW289"/>
      <c r="BX289" s="964" t="str">
        <f t="shared" si="101"/>
        <v>►</v>
      </c>
      <c r="BY289"/>
      <c r="BZ289"/>
      <c r="CA289"/>
      <c r="CB289"/>
      <c r="CC289"/>
      <c r="CE289"/>
      <c r="CF289"/>
      <c r="CG289"/>
      <c r="CH289"/>
      <c r="CI289"/>
      <c r="CJ289"/>
      <c r="CK289"/>
      <c r="CL289" s="262"/>
      <c r="CM289"/>
      <c r="CN289"/>
      <c r="CO289"/>
      <c r="CP289"/>
      <c r="CQ289"/>
      <c r="CR289"/>
      <c r="CS289"/>
      <c r="CT289" s="262"/>
      <c r="CU289"/>
      <c r="CV289"/>
      <c r="CW289"/>
      <c r="CX289"/>
      <c r="CY289"/>
      <c r="CZ289"/>
      <c r="DA289"/>
      <c r="DB289" s="262"/>
      <c r="DC289" s="3">
        <v>1</v>
      </c>
      <c r="DD289" s="701"/>
      <c r="DE289" s="701"/>
    </row>
    <row r="290" spans="1:109" s="848" customFormat="1" ht="21" customHeight="1">
      <c r="A290" s="941" t="s">
        <v>22</v>
      </c>
      <c r="B290" s="957" t="str">
        <f t="shared" si="100"/>
        <v>►</v>
      </c>
      <c r="C290" s="999" cm="1">
        <f t="array" ref="C290">SUMPRODUCT(LEN(D290:J290))</f>
        <v>0</v>
      </c>
      <c r="D290" s="201"/>
      <c r="E290" s="206"/>
      <c r="F290" s="206"/>
      <c r="G290" s="206"/>
      <c r="H290" s="206"/>
      <c r="I290" s="206"/>
      <c r="J290" s="207"/>
      <c r="K290" s="455"/>
      <c r="L290" s="115" t="s">
        <v>16</v>
      </c>
      <c r="M290" s="3141"/>
      <c r="N290" s="3142"/>
      <c r="O290" s="3141"/>
      <c r="P290" s="3143"/>
      <c r="Q290" s="3144"/>
      <c r="R290" s="3145"/>
      <c r="S290" s="3146"/>
      <c r="T290" s="3147"/>
      <c r="U290" s="3148"/>
      <c r="V290" s="3149"/>
      <c r="W290" s="2109"/>
      <c r="X290" s="3150"/>
      <c r="Y290" s="117"/>
      <c r="Z290" s="3151"/>
      <c r="AA290" s="3152"/>
      <c r="AB290" s="3153"/>
      <c r="AC290" s="3154"/>
      <c r="AD290" s="119"/>
      <c r="AE290" s="262" t="s">
        <v>22</v>
      </c>
      <c r="AF290" s="1035" t="str">
        <f t="shared" si="102"/>
        <v>►</v>
      </c>
      <c r="AG290" s="1036" t="str">
        <f t="shared" si="103"/>
        <v/>
      </c>
      <c r="AH290" s="1037" t="str">
        <f t="shared" si="104"/>
        <v/>
      </c>
      <c r="AI290" s="1036" t="str">
        <f t="shared" si="105"/>
        <v/>
      </c>
      <c r="AJ290" s="1037" t="str">
        <f t="shared" si="106"/>
        <v/>
      </c>
      <c r="AK290" s="1037">
        <f>IF(AND(L290="A",COUNTIF(BJ15:BL62,TRIM(U290))&gt;0),1,0)</f>
        <v>0</v>
      </c>
      <c r="AL290" s="1051" t="str" cm="1">
        <f t="array" ref="AL290">IF(AF290&lt;&gt;"A","",IFERROR((IFERROR(_xlfn.XLOOKUP(TRIM(SUBSTITUTE(U290,CHAR(160)," ")),BJ15:BJ62,BM15:BM62),IFERROR(_xlfn.XLOOKUP(TRIM(SUBSTITUTE(U290,CHAR(160)," ")),BK15:BK62,BM15:BM62),_xlfn.XLOOKUP(TRIM(SUBSTITUTE(U290,CHAR(160)," ")),BL15:BL62,BM15:BM62))))*T290*IF(ISBLANK(Q290),1,Q290)+IFERROR(_xlfn.XLOOKUP("RECHERCHEX",TRIM(L290:AD290),L290:AD290),0),0))</f>
        <v/>
      </c>
      <c r="AM290" s="1038">
        <f t="shared" si="107"/>
        <v>0</v>
      </c>
      <c r="AN290" s="1627" t="str">
        <f t="shared" si="119"/>
        <v/>
      </c>
      <c r="AO290" s="1039">
        <f t="shared" si="108"/>
        <v>0</v>
      </c>
      <c r="AP290" s="1039">
        <f t="shared" si="109"/>
        <v>0</v>
      </c>
      <c r="AQ290" s="1040">
        <f>IF(AO290&gt;0,AS9,0)</f>
        <v>0</v>
      </c>
      <c r="AR290" s="1628" t="str">
        <f>IF(TRIM(AG290)="▼ recette suivante", AG290, IF(AQ290&gt;0, IF(AT9&lt;&gt;"", AT9&amp;"-ou.or.o ❾ + or - &gt;", ""), ""))</f>
        <v/>
      </c>
      <c r="AS290" s="1064"/>
      <c r="AT290" s="1064"/>
      <c r="AU290" s="1042">
        <f t="shared" si="110"/>
        <v>0</v>
      </c>
      <c r="AV290" s="1043">
        <f>IF(AK290,IF(OR(AU290="",N(AU290)&lt;=0.000000001),"",_xlfn.XLOOKUP(AJ290,BJ15:BJ62,BN15:BN62,_xlfn.XLOOKUP(AJ290,BK15:BK62,BN15:BN62,_xlfn.XLOOKUP(AJ290,BL15:BL62,BN15:BN62,"")))),0)</f>
        <v>0</v>
      </c>
      <c r="AW290" s="1065" cm="1">
        <f t="array" ref="AW290">IF(AK290&lt;&gt;1,0,IF(OR(AU290="",N(AU290)&lt;=0.000000001),"",IF(OR(AO290="",N(AO290)&lt;=0.000000001),0,IF(ISNUMBER(AU290),IFERROR(_xlfn.LET(_xlpm.ai_test,TRIM(AJ290),_xlpm.r,IFERROR(_xlfn.XLOOKUP(_xlpm.ai_test,BJ15:BJ62,ROW(BJ15:BJ62),0,1),IFERROR(_xlfn.XLOOKUP(_xlpm.ai_test,BK15:BK62,ROW(BK15:BK62),0,1),_xlfn.XLOOKUP(_xlpm.ai_test,BL15:BL62,ROW(BL15:BL62),0,1))),_xlpm.p,_xlpm.r-MIN(ROW(BJ15:BJ62))+1,_xlpm.f,INDEX(BM15:BM62,_xlpm.p),_xlpm.u,INDEX(BN15:BN62,_xlpm.p),_xlpm.s,INDEX(BP15:BP62,_xlpm.p),_xlpm.q,N(AU290)/_xlpm.f,IF(_xlpm.q&gt;=_xlpm.s,ROUND(_xlpm.q,1)&amp;" "&amp;_xlpm.ai_test&amp;" = "&amp;ROUND(_xlpm.q*_xlpm.f,1)&amp;" "&amp;_xlpm.u,ROUND(_xlpm.q,1)&amp;" "&amp;_xlpm.ai_test)),""),""))))</f>
        <v>0</v>
      </c>
      <c r="AX290" s="1055"/>
      <c r="AY290" s="1042">
        <f t="shared" si="111"/>
        <v>0</v>
      </c>
      <c r="AZ290" s="1043" t="str">
        <f t="shared" si="112"/>
        <v/>
      </c>
      <c r="BA290" s="1044">
        <f t="shared" si="117"/>
        <v>0</v>
      </c>
      <c r="BB290" s="1045" t="str">
        <f t="shared" si="113"/>
        <v/>
      </c>
      <c r="BC290" s="1046"/>
      <c r="BD290" s="1047">
        <f t="shared" si="118"/>
        <v>0</v>
      </c>
      <c r="BE290" s="1048" t="str">
        <f t="shared" si="114"/>
        <v/>
      </c>
      <c r="BF290" s="262" t="s">
        <v>22</v>
      </c>
      <c r="BG290" s="1027">
        <f t="shared" si="115"/>
        <v>0</v>
      </c>
      <c r="BH290" s="1028">
        <f t="shared" si="116"/>
        <v>0</v>
      </c>
      <c r="BI290"/>
      <c r="BJ290" s="701"/>
      <c r="BK290" s="701"/>
      <c r="BL290" s="701"/>
      <c r="BM290" s="701"/>
      <c r="BN290" s="701"/>
      <c r="BO290" s="701"/>
      <c r="BP290" s="701"/>
      <c r="BQ290" s="701"/>
      <c r="BR290"/>
      <c r="BS290"/>
      <c r="BT290"/>
      <c r="BU290"/>
      <c r="BV290"/>
      <c r="BW290"/>
      <c r="BX290" s="964" t="str">
        <f t="shared" si="101"/>
        <v>►</v>
      </c>
      <c r="BY290"/>
      <c r="BZ290"/>
      <c r="CA290"/>
      <c r="CB290"/>
      <c r="CC290"/>
      <c r="CE290"/>
      <c r="CF290"/>
      <c r="CG290"/>
      <c r="CH290"/>
      <c r="CI290"/>
      <c r="CJ290"/>
      <c r="CK290"/>
      <c r="CL290" s="262"/>
      <c r="CM290"/>
      <c r="CN290"/>
      <c r="CO290"/>
      <c r="CP290"/>
      <c r="CQ290"/>
      <c r="CR290"/>
      <c r="CS290"/>
      <c r="CT290" s="262"/>
      <c r="CU290"/>
      <c r="CV290"/>
      <c r="CW290"/>
      <c r="CX290"/>
      <c r="CY290"/>
      <c r="CZ290"/>
      <c r="DA290"/>
      <c r="DB290" s="262"/>
      <c r="DC290" s="3">
        <v>1</v>
      </c>
      <c r="DD290" s="701"/>
      <c r="DE290" s="701"/>
    </row>
    <row r="291" spans="1:109" s="848" customFormat="1" ht="21" customHeight="1">
      <c r="A291" s="941" t="s">
        <v>22</v>
      </c>
      <c r="B291" s="957" t="str">
        <f t="shared" si="100"/>
        <v>►</v>
      </c>
      <c r="C291" s="999" cm="1">
        <f t="array" ref="C291">SUMPRODUCT(LEN(D291:J291))</f>
        <v>0</v>
      </c>
      <c r="D291" s="201"/>
      <c r="E291" s="206"/>
      <c r="F291" s="206"/>
      <c r="G291" s="206"/>
      <c r="H291" s="206"/>
      <c r="I291" s="206"/>
      <c r="J291" s="207"/>
      <c r="K291" s="455"/>
      <c r="L291" s="115" t="s">
        <v>16</v>
      </c>
      <c r="M291" s="3141"/>
      <c r="N291" s="3142"/>
      <c r="O291" s="3141"/>
      <c r="P291" s="3143"/>
      <c r="Q291" s="3144"/>
      <c r="R291" s="3145"/>
      <c r="S291" s="3146"/>
      <c r="T291" s="3147"/>
      <c r="U291" s="3148"/>
      <c r="V291" s="3149"/>
      <c r="W291" s="2109"/>
      <c r="X291" s="3150"/>
      <c r="Y291" s="117"/>
      <c r="Z291" s="3151"/>
      <c r="AA291" s="3152"/>
      <c r="AB291" s="3153"/>
      <c r="AC291" s="3154"/>
      <c r="AD291" s="119"/>
      <c r="AE291" s="262" t="s">
        <v>22</v>
      </c>
      <c r="AF291" s="1035" t="str">
        <f t="shared" si="102"/>
        <v>►</v>
      </c>
      <c r="AG291" s="1036" t="str">
        <f t="shared" si="103"/>
        <v/>
      </c>
      <c r="AH291" s="1037" t="str">
        <f t="shared" si="104"/>
        <v/>
      </c>
      <c r="AI291" s="1036" t="str">
        <f t="shared" si="105"/>
        <v/>
      </c>
      <c r="AJ291" s="1037" t="str">
        <f t="shared" si="106"/>
        <v/>
      </c>
      <c r="AK291" s="1037">
        <f>IF(AND(L291="A",COUNTIF(BJ15:BL62,TRIM(U291))&gt;0),1,0)</f>
        <v>0</v>
      </c>
      <c r="AL291" s="1051" t="str" cm="1">
        <f t="array" ref="AL291">IF(AF291&lt;&gt;"A","",IFERROR((IFERROR(_xlfn.XLOOKUP(TRIM(SUBSTITUTE(U291,CHAR(160)," ")),BJ15:BJ62,BM15:BM62),IFERROR(_xlfn.XLOOKUP(TRIM(SUBSTITUTE(U291,CHAR(160)," ")),BK15:BK62,BM15:BM62),_xlfn.XLOOKUP(TRIM(SUBSTITUTE(U291,CHAR(160)," ")),BL15:BL62,BM15:BM62))))*T291*IF(ISBLANK(Q291),1,Q291)+IFERROR(_xlfn.XLOOKUP("RECHERCHEX",TRIM(L291:AD291),L291:AD291),0),0))</f>
        <v/>
      </c>
      <c r="AM291" s="1038">
        <f t="shared" si="107"/>
        <v>0</v>
      </c>
      <c r="AN291" s="1627" t="str">
        <f t="shared" si="119"/>
        <v/>
      </c>
      <c r="AO291" s="1039">
        <f t="shared" si="108"/>
        <v>0</v>
      </c>
      <c r="AP291" s="1039">
        <f t="shared" si="109"/>
        <v>0</v>
      </c>
      <c r="AQ291" s="1052">
        <f>IF(AO291&gt;0,AS9,0)</f>
        <v>0</v>
      </c>
      <c r="AR291" s="1626" t="str">
        <f>IF(TRIM(AG291)="▼ recette suivante", AG291, IF(AQ291&gt;0, IF(AT9&lt;&gt;"", AT9&amp;"-ou.or.o ❾ + or - &gt;", ""), ""))</f>
        <v/>
      </c>
      <c r="AS291" s="1064"/>
      <c r="AT291" s="1064"/>
      <c r="AU291" s="1053">
        <f t="shared" si="110"/>
        <v>0</v>
      </c>
      <c r="AV291" s="1054">
        <f>IF(AK291,IF(OR(AU291="",N(AU291)&lt;=0.000000001),"",_xlfn.XLOOKUP(AJ291,BJ15:BJ62,BN15:BN62,_xlfn.XLOOKUP(AJ291,BK15:BK62,BN15:BN62,_xlfn.XLOOKUP(AJ291,BL15:BL62,BN15:BN62,"")))),0)</f>
        <v>0</v>
      </c>
      <c r="AW291" s="1067" cm="1">
        <f t="array" ref="AW291">IF(AK291&lt;&gt;1,0,IF(OR(AU291="",N(AU291)&lt;=0.000000001),"",IF(OR(AO291="",N(AO291)&lt;=0.000000001),0,IF(ISNUMBER(AU291),IFERROR(_xlfn.LET(_xlpm.ai_test,TRIM(AJ291),_xlpm.r,IFERROR(_xlfn.XLOOKUP(_xlpm.ai_test,BJ15:BJ62,ROW(BJ15:BJ62),0,1),IFERROR(_xlfn.XLOOKUP(_xlpm.ai_test,BK15:BK62,ROW(BK15:BK62),0,1),_xlfn.XLOOKUP(_xlpm.ai_test,BL15:BL62,ROW(BL15:BL62),0,1))),_xlpm.p,_xlpm.r-MIN(ROW(BJ15:BJ62))+1,_xlpm.f,INDEX(BM15:BM62,_xlpm.p),_xlpm.u,INDEX(BN15:BN62,_xlpm.p),_xlpm.s,INDEX(BP15:BP62,_xlpm.p),_xlpm.q,N(AU291)/_xlpm.f,IF(_xlpm.q&gt;=_xlpm.s,ROUND(_xlpm.q,1)&amp;" "&amp;_xlpm.ai_test&amp;" = "&amp;ROUND(_xlpm.q*_xlpm.f,1)&amp;" "&amp;_xlpm.u,ROUND(_xlpm.q,1)&amp;" "&amp;_xlpm.ai_test)),""),""))))</f>
        <v>0</v>
      </c>
      <c r="AX291" s="1055"/>
      <c r="AY291" s="1053">
        <f t="shared" si="111"/>
        <v>0</v>
      </c>
      <c r="AZ291" s="1054" t="str">
        <f t="shared" si="112"/>
        <v/>
      </c>
      <c r="BA291" s="1056">
        <f t="shared" si="117"/>
        <v>0</v>
      </c>
      <c r="BB291" s="1057" t="str">
        <f t="shared" si="113"/>
        <v/>
      </c>
      <c r="BC291" s="1046"/>
      <c r="BD291" s="1058">
        <f t="shared" si="118"/>
        <v>0</v>
      </c>
      <c r="BE291" s="1048" t="str">
        <f t="shared" si="114"/>
        <v/>
      </c>
      <c r="BF291" s="262" t="s">
        <v>22</v>
      </c>
      <c r="BG291" s="1027">
        <f t="shared" si="115"/>
        <v>0</v>
      </c>
      <c r="BH291" s="1028">
        <f t="shared" si="116"/>
        <v>0</v>
      </c>
      <c r="BI291"/>
      <c r="BJ291" s="701"/>
      <c r="BK291" s="701"/>
      <c r="BL291" s="701"/>
      <c r="BM291" s="701"/>
      <c r="BN291" s="701"/>
      <c r="BO291" s="701"/>
      <c r="BP291" s="701"/>
      <c r="BQ291" s="701"/>
      <c r="BR291"/>
      <c r="BS291"/>
      <c r="BT291"/>
      <c r="BU291"/>
      <c r="BV291"/>
      <c r="BW291"/>
      <c r="BX291" s="964" t="str">
        <f t="shared" si="101"/>
        <v>►</v>
      </c>
      <c r="BY291"/>
      <c r="BZ291"/>
      <c r="CA291"/>
      <c r="CB291"/>
      <c r="CC291"/>
      <c r="CE291"/>
      <c r="CF291"/>
      <c r="CG291"/>
      <c r="CH291"/>
      <c r="CI291"/>
      <c r="CJ291"/>
      <c r="CK291"/>
      <c r="CM291"/>
      <c r="CN291"/>
      <c r="CO291"/>
      <c r="CP291"/>
      <c r="CQ291"/>
      <c r="CR291"/>
      <c r="CS291"/>
      <c r="CU291"/>
      <c r="CV291"/>
      <c r="CW291"/>
      <c r="CX291"/>
      <c r="CY291"/>
      <c r="CZ291"/>
      <c r="DA291"/>
      <c r="DC291" s="3">
        <v>1</v>
      </c>
      <c r="DD291" s="701"/>
      <c r="DE291" s="701"/>
    </row>
    <row r="292" spans="1:109" s="848" customFormat="1" ht="21" customHeight="1">
      <c r="A292" s="941" t="s">
        <v>22</v>
      </c>
      <c r="B292" s="957" t="str">
        <f t="shared" si="100"/>
        <v>►</v>
      </c>
      <c r="C292" s="999" cm="1">
        <f t="array" ref="C292">SUMPRODUCT(LEN(D292:J292))</f>
        <v>0</v>
      </c>
      <c r="D292" s="201"/>
      <c r="E292" s="206"/>
      <c r="F292" s="206"/>
      <c r="G292" s="206"/>
      <c r="H292" s="206"/>
      <c r="I292" s="206"/>
      <c r="J292" s="207"/>
      <c r="K292" s="455"/>
      <c r="L292" s="115" t="s">
        <v>16</v>
      </c>
      <c r="M292" s="3141"/>
      <c r="N292" s="3142"/>
      <c r="O292" s="3141"/>
      <c r="P292" s="3143"/>
      <c r="Q292" s="3144"/>
      <c r="R292" s="3145"/>
      <c r="S292" s="3146"/>
      <c r="T292" s="3147"/>
      <c r="U292" s="3148"/>
      <c r="V292" s="3149"/>
      <c r="W292" s="2109"/>
      <c r="X292" s="3150"/>
      <c r="Y292" s="117"/>
      <c r="Z292" s="3151"/>
      <c r="AA292" s="3152"/>
      <c r="AB292" s="3153"/>
      <c r="AC292" s="3154"/>
      <c r="AD292" s="119"/>
      <c r="AE292" s="262" t="s">
        <v>22</v>
      </c>
      <c r="AF292" s="1035" t="str">
        <f t="shared" si="102"/>
        <v>►</v>
      </c>
      <c r="AG292" s="1036" t="str">
        <f t="shared" si="103"/>
        <v/>
      </c>
      <c r="AH292" s="1037" t="str">
        <f t="shared" si="104"/>
        <v/>
      </c>
      <c r="AI292" s="1036" t="str">
        <f t="shared" si="105"/>
        <v/>
      </c>
      <c r="AJ292" s="1037" t="str">
        <f t="shared" si="106"/>
        <v/>
      </c>
      <c r="AK292" s="1037">
        <f>IF(AND(L292="A",COUNTIF(BJ15:BL62,TRIM(U292))&gt;0),1,0)</f>
        <v>0</v>
      </c>
      <c r="AL292" s="1051" t="str" cm="1">
        <f t="array" ref="AL292">IF(AF292&lt;&gt;"A","",IFERROR((IFERROR(_xlfn.XLOOKUP(TRIM(SUBSTITUTE(U292,CHAR(160)," ")),BJ15:BJ62,BM15:BM62),IFERROR(_xlfn.XLOOKUP(TRIM(SUBSTITUTE(U292,CHAR(160)," ")),BK15:BK62,BM15:BM62),_xlfn.XLOOKUP(TRIM(SUBSTITUTE(U292,CHAR(160)," ")),BL15:BL62,BM15:BM62))))*T292*IF(ISBLANK(Q292),1,Q292)+IFERROR(_xlfn.XLOOKUP("RECHERCHEX",TRIM(L292:AD292),L292:AD292),0),0))</f>
        <v/>
      </c>
      <c r="AM292" s="1038">
        <f t="shared" si="107"/>
        <v>0</v>
      </c>
      <c r="AN292" s="1627" t="str">
        <f t="shared" si="119"/>
        <v/>
      </c>
      <c r="AO292" s="1039">
        <f t="shared" si="108"/>
        <v>0</v>
      </c>
      <c r="AP292" s="1039">
        <f t="shared" si="109"/>
        <v>0</v>
      </c>
      <c r="AQ292" s="1040">
        <f>IF(AO292&gt;0,AS9,0)</f>
        <v>0</v>
      </c>
      <c r="AR292" s="1628" t="str">
        <f>IF(TRIM(AG292)="▼ recette suivante", AG292, IF(AQ292&gt;0, IF(AT9&lt;&gt;"", AT9&amp;"-ou.or.o ❾ + or - &gt;", ""), ""))</f>
        <v/>
      </c>
      <c r="AS292" s="1064"/>
      <c r="AT292" s="1064"/>
      <c r="AU292" s="1042">
        <f t="shared" si="110"/>
        <v>0</v>
      </c>
      <c r="AV292" s="1043">
        <f>IF(AK292,IF(OR(AU292="",N(AU292)&lt;=0.000000001),"",_xlfn.XLOOKUP(AJ292,BJ15:BJ62,BN15:BN62,_xlfn.XLOOKUP(AJ292,BK15:BK62,BN15:BN62,_xlfn.XLOOKUP(AJ292,BL15:BL62,BN15:BN62,"")))),0)</f>
        <v>0</v>
      </c>
      <c r="AW292" s="1065" cm="1">
        <f t="array" ref="AW292">IF(AK292&lt;&gt;1,0,IF(OR(AU292="",N(AU292)&lt;=0.000000001),"",IF(OR(AO292="",N(AO292)&lt;=0.000000001),0,IF(ISNUMBER(AU292),IFERROR(_xlfn.LET(_xlpm.ai_test,TRIM(AJ292),_xlpm.r,IFERROR(_xlfn.XLOOKUP(_xlpm.ai_test,BJ15:BJ62,ROW(BJ15:BJ62),0,1),IFERROR(_xlfn.XLOOKUP(_xlpm.ai_test,BK15:BK62,ROW(BK15:BK62),0,1),_xlfn.XLOOKUP(_xlpm.ai_test,BL15:BL62,ROW(BL15:BL62),0,1))),_xlpm.p,_xlpm.r-MIN(ROW(BJ15:BJ62))+1,_xlpm.f,INDEX(BM15:BM62,_xlpm.p),_xlpm.u,INDEX(BN15:BN62,_xlpm.p),_xlpm.s,INDEX(BP15:BP62,_xlpm.p),_xlpm.q,N(AU292)/_xlpm.f,IF(_xlpm.q&gt;=_xlpm.s,ROUND(_xlpm.q,1)&amp;" "&amp;_xlpm.ai_test&amp;" = "&amp;ROUND(_xlpm.q*_xlpm.f,1)&amp;" "&amp;_xlpm.u,ROUND(_xlpm.q,1)&amp;" "&amp;_xlpm.ai_test)),""),""))))</f>
        <v>0</v>
      </c>
      <c r="AX292" s="1055"/>
      <c r="AY292" s="1042">
        <f t="shared" si="111"/>
        <v>0</v>
      </c>
      <c r="AZ292" s="1043" t="str">
        <f t="shared" si="112"/>
        <v/>
      </c>
      <c r="BA292" s="1044">
        <f t="shared" si="117"/>
        <v>0</v>
      </c>
      <c r="BB292" s="1045" t="str">
        <f t="shared" si="113"/>
        <v/>
      </c>
      <c r="BC292" s="1046"/>
      <c r="BD292" s="1047">
        <f t="shared" si="118"/>
        <v>0</v>
      </c>
      <c r="BE292" s="1048" t="str">
        <f t="shared" si="114"/>
        <v/>
      </c>
      <c r="BF292" s="262" t="s">
        <v>22</v>
      </c>
      <c r="BG292" s="1027">
        <f t="shared" si="115"/>
        <v>0</v>
      </c>
      <c r="BH292" s="1028">
        <f t="shared" si="116"/>
        <v>0</v>
      </c>
      <c r="BI292"/>
      <c r="BJ292" s="701"/>
      <c r="BK292" s="701"/>
      <c r="BL292" s="701"/>
      <c r="BM292" s="701"/>
      <c r="BN292" s="701"/>
      <c r="BO292" s="701"/>
      <c r="BP292" s="701"/>
      <c r="BQ292" s="701"/>
      <c r="BR292"/>
      <c r="BS292"/>
      <c r="BT292"/>
      <c r="BU292"/>
      <c r="BV292"/>
      <c r="BW292"/>
      <c r="BX292" s="964" t="str">
        <f t="shared" si="101"/>
        <v>►</v>
      </c>
      <c r="BY292"/>
      <c r="BZ292"/>
      <c r="CA292"/>
      <c r="CB292"/>
      <c r="CC292"/>
      <c r="CE292"/>
      <c r="CF292"/>
      <c r="CG292"/>
      <c r="CH292"/>
      <c r="CI292"/>
      <c r="CJ292"/>
      <c r="CK292"/>
      <c r="CM292"/>
      <c r="CN292"/>
      <c r="CO292"/>
      <c r="CP292"/>
      <c r="CQ292"/>
      <c r="CR292"/>
      <c r="CS292"/>
      <c r="CU292"/>
      <c r="CV292"/>
      <c r="CW292"/>
      <c r="CX292"/>
      <c r="CY292"/>
      <c r="CZ292"/>
      <c r="DA292"/>
      <c r="DC292" s="3">
        <v>1</v>
      </c>
      <c r="DD292" s="701"/>
      <c r="DE292" s="701"/>
    </row>
    <row r="293" spans="1:109" s="848" customFormat="1" ht="21" customHeight="1">
      <c r="A293" s="941" t="s">
        <v>22</v>
      </c>
      <c r="B293" s="957" t="str">
        <f t="shared" si="100"/>
        <v>►</v>
      </c>
      <c r="C293" s="999" cm="1">
        <f t="array" ref="C293">SUMPRODUCT(LEN(D293:J293))</f>
        <v>0</v>
      </c>
      <c r="D293" s="201"/>
      <c r="E293" s="206"/>
      <c r="F293" s="206"/>
      <c r="G293" s="206"/>
      <c r="H293" s="206"/>
      <c r="I293" s="206"/>
      <c r="J293" s="207"/>
      <c r="K293" s="455"/>
      <c r="L293" s="115" t="s">
        <v>16</v>
      </c>
      <c r="M293" s="3141"/>
      <c r="N293" s="3142"/>
      <c r="O293" s="3141"/>
      <c r="P293" s="3143"/>
      <c r="Q293" s="3144"/>
      <c r="R293" s="3145"/>
      <c r="S293" s="3146"/>
      <c r="T293" s="3147"/>
      <c r="U293" s="3148"/>
      <c r="V293" s="3149"/>
      <c r="W293" s="2109"/>
      <c r="X293" s="3150"/>
      <c r="Y293" s="117"/>
      <c r="Z293" s="3151"/>
      <c r="AA293" s="3152"/>
      <c r="AB293" s="3153"/>
      <c r="AC293" s="3154"/>
      <c r="AD293" s="119"/>
      <c r="AE293" s="262" t="s">
        <v>22</v>
      </c>
      <c r="AF293" s="1035" t="str">
        <f t="shared" si="102"/>
        <v>►</v>
      </c>
      <c r="AG293" s="1036" t="str">
        <f t="shared" si="103"/>
        <v/>
      </c>
      <c r="AH293" s="1037" t="str">
        <f t="shared" si="104"/>
        <v/>
      </c>
      <c r="AI293" s="1036" t="str">
        <f t="shared" si="105"/>
        <v/>
      </c>
      <c r="AJ293" s="1037" t="str">
        <f t="shared" si="106"/>
        <v/>
      </c>
      <c r="AK293" s="1037">
        <f>IF(AND(L293="A",COUNTIF(BJ15:BL62,TRIM(U293))&gt;0),1,0)</f>
        <v>0</v>
      </c>
      <c r="AL293" s="1051" t="str" cm="1">
        <f t="array" ref="AL293">IF(AF293&lt;&gt;"A","",IFERROR((IFERROR(_xlfn.XLOOKUP(TRIM(SUBSTITUTE(U293,CHAR(160)," ")),BJ15:BJ62,BM15:BM62),IFERROR(_xlfn.XLOOKUP(TRIM(SUBSTITUTE(U293,CHAR(160)," ")),BK15:BK62,BM15:BM62),_xlfn.XLOOKUP(TRIM(SUBSTITUTE(U293,CHAR(160)," ")),BL15:BL62,BM15:BM62))))*T293*IF(ISBLANK(Q293),1,Q293)+IFERROR(_xlfn.XLOOKUP("RECHERCHEX",TRIM(L293:AD293),L293:AD293),0),0))</f>
        <v/>
      </c>
      <c r="AM293" s="1038">
        <f t="shared" si="107"/>
        <v>0</v>
      </c>
      <c r="AN293" s="1627" t="str">
        <f t="shared" si="119"/>
        <v/>
      </c>
      <c r="AO293" s="1039">
        <f t="shared" si="108"/>
        <v>0</v>
      </c>
      <c r="AP293" s="1039">
        <f t="shared" si="109"/>
        <v>0</v>
      </c>
      <c r="AQ293" s="1052">
        <f>IF(AO293&gt;0,AS9,0)</f>
        <v>0</v>
      </c>
      <c r="AR293" s="1626" t="str">
        <f>IF(TRIM(AG293)="▼ recette suivante", AG293, IF(AQ293&gt;0, IF(AT9&lt;&gt;"", AT9&amp;"-ou.or.o ❾ + or - &gt;", ""), ""))</f>
        <v/>
      </c>
      <c r="AS293" s="1064"/>
      <c r="AT293" s="1064"/>
      <c r="AU293" s="1053">
        <f t="shared" si="110"/>
        <v>0</v>
      </c>
      <c r="AV293" s="1054">
        <f>IF(AK293,IF(OR(AU293="",N(AU293)&lt;=0.000000001),"",_xlfn.XLOOKUP(AJ293,BJ15:BJ62,BN15:BN62,_xlfn.XLOOKUP(AJ293,BK15:BK62,BN15:BN62,_xlfn.XLOOKUP(AJ293,BL15:BL62,BN15:BN62,"")))),0)</f>
        <v>0</v>
      </c>
      <c r="AW293" s="1067" cm="1">
        <f t="array" ref="AW293">IF(AK293&lt;&gt;1,0,IF(OR(AU293="",N(AU293)&lt;=0.000000001),"",IF(OR(AO293="",N(AO293)&lt;=0.000000001),0,IF(ISNUMBER(AU293),IFERROR(_xlfn.LET(_xlpm.ai_test,TRIM(AJ293),_xlpm.r,IFERROR(_xlfn.XLOOKUP(_xlpm.ai_test,BJ15:BJ62,ROW(BJ15:BJ62),0,1),IFERROR(_xlfn.XLOOKUP(_xlpm.ai_test,BK15:BK62,ROW(BK15:BK62),0,1),_xlfn.XLOOKUP(_xlpm.ai_test,BL15:BL62,ROW(BL15:BL62),0,1))),_xlpm.p,_xlpm.r-MIN(ROW(BJ15:BJ62))+1,_xlpm.f,INDEX(BM15:BM62,_xlpm.p),_xlpm.u,INDEX(BN15:BN62,_xlpm.p),_xlpm.s,INDEX(BP15:BP62,_xlpm.p),_xlpm.q,N(AU293)/_xlpm.f,IF(_xlpm.q&gt;=_xlpm.s,ROUND(_xlpm.q,1)&amp;" "&amp;_xlpm.ai_test&amp;" = "&amp;ROUND(_xlpm.q*_xlpm.f,1)&amp;" "&amp;_xlpm.u,ROUND(_xlpm.q,1)&amp;" "&amp;_xlpm.ai_test)),""),""))))</f>
        <v>0</v>
      </c>
      <c r="AX293" s="1055"/>
      <c r="AY293" s="1053">
        <f t="shared" si="111"/>
        <v>0</v>
      </c>
      <c r="AZ293" s="1054" t="str">
        <f t="shared" si="112"/>
        <v/>
      </c>
      <c r="BA293" s="1056">
        <f t="shared" si="117"/>
        <v>0</v>
      </c>
      <c r="BB293" s="1057" t="str">
        <f t="shared" si="113"/>
        <v/>
      </c>
      <c r="BC293" s="1046"/>
      <c r="BD293" s="1058">
        <f t="shared" si="118"/>
        <v>0</v>
      </c>
      <c r="BE293" s="1048" t="str">
        <f t="shared" si="114"/>
        <v/>
      </c>
      <c r="BF293" s="262" t="s">
        <v>22</v>
      </c>
      <c r="BG293" s="1027">
        <f t="shared" si="115"/>
        <v>0</v>
      </c>
      <c r="BH293" s="1028">
        <f t="shared" si="116"/>
        <v>0</v>
      </c>
      <c r="BI293"/>
      <c r="BJ293" s="701"/>
      <c r="BK293" s="701"/>
      <c r="BL293" s="701"/>
      <c r="BM293" s="701"/>
      <c r="BN293" s="701"/>
      <c r="BO293" s="701"/>
      <c r="BP293" s="701"/>
      <c r="BQ293" s="701"/>
      <c r="BR293"/>
      <c r="BS293"/>
      <c r="BT293"/>
      <c r="BU293"/>
      <c r="BV293"/>
      <c r="BW293"/>
      <c r="BX293" s="964" t="str">
        <f t="shared" si="101"/>
        <v>►</v>
      </c>
      <c r="BY293"/>
      <c r="BZ293"/>
      <c r="CA293"/>
      <c r="CB293"/>
      <c r="CC293"/>
      <c r="CE293"/>
      <c r="CF293"/>
      <c r="CG293"/>
      <c r="CH293"/>
      <c r="CI293"/>
      <c r="CJ293"/>
      <c r="CK293"/>
      <c r="CM293"/>
      <c r="CN293"/>
      <c r="CO293"/>
      <c r="CP293"/>
      <c r="CQ293"/>
      <c r="CR293"/>
      <c r="CS293"/>
      <c r="CU293"/>
      <c r="CV293"/>
      <c r="CW293"/>
      <c r="CX293"/>
      <c r="CY293"/>
      <c r="CZ293"/>
      <c r="DA293"/>
      <c r="DC293" s="3">
        <v>1</v>
      </c>
      <c r="DD293" s="701"/>
      <c r="DE293" s="701"/>
    </row>
    <row r="294" spans="1:109" s="848" customFormat="1" ht="21" customHeight="1">
      <c r="A294" s="941" t="s">
        <v>22</v>
      </c>
      <c r="B294" s="957" t="str">
        <f t="shared" si="100"/>
        <v>►</v>
      </c>
      <c r="C294" s="999" cm="1">
        <f t="array" ref="C294">SUMPRODUCT(LEN(D294:J294))</f>
        <v>0</v>
      </c>
      <c r="D294" s="201"/>
      <c r="E294" s="206"/>
      <c r="F294" s="206"/>
      <c r="G294" s="206"/>
      <c r="H294" s="206"/>
      <c r="I294" s="206"/>
      <c r="J294" s="207"/>
      <c r="K294" s="455"/>
      <c r="L294" s="115" t="s">
        <v>16</v>
      </c>
      <c r="M294" s="3141"/>
      <c r="N294" s="3142"/>
      <c r="O294" s="3141"/>
      <c r="P294" s="3143"/>
      <c r="Q294" s="3144"/>
      <c r="R294" s="3145"/>
      <c r="S294" s="3146"/>
      <c r="T294" s="3147"/>
      <c r="U294" s="3148"/>
      <c r="V294" s="3149"/>
      <c r="W294" s="2109"/>
      <c r="X294" s="3150"/>
      <c r="Y294" s="117"/>
      <c r="Z294" s="3151"/>
      <c r="AA294" s="3152"/>
      <c r="AB294" s="3153"/>
      <c r="AC294" s="3154"/>
      <c r="AD294" s="119"/>
      <c r="AE294" s="262" t="s">
        <v>22</v>
      </c>
      <c r="AF294" s="1035" t="str">
        <f t="shared" si="102"/>
        <v>►</v>
      </c>
      <c r="AG294" s="1036" t="str">
        <f t="shared" si="103"/>
        <v/>
      </c>
      <c r="AH294" s="1037" t="str">
        <f t="shared" si="104"/>
        <v/>
      </c>
      <c r="AI294" s="1036" t="str">
        <f t="shared" si="105"/>
        <v/>
      </c>
      <c r="AJ294" s="1037" t="str">
        <f t="shared" si="106"/>
        <v/>
      </c>
      <c r="AK294" s="1037">
        <f>IF(AND(L294="A",COUNTIF(BJ15:BL62,TRIM(U294))&gt;0),1,0)</f>
        <v>0</v>
      </c>
      <c r="AL294" s="1051" t="str" cm="1">
        <f t="array" ref="AL294">IF(AF294&lt;&gt;"A","",IFERROR((IFERROR(_xlfn.XLOOKUP(TRIM(SUBSTITUTE(U294,CHAR(160)," ")),BJ15:BJ62,BM15:BM62),IFERROR(_xlfn.XLOOKUP(TRIM(SUBSTITUTE(U294,CHAR(160)," ")),BK15:BK62,BM15:BM62),_xlfn.XLOOKUP(TRIM(SUBSTITUTE(U294,CHAR(160)," ")),BL15:BL62,BM15:BM62))))*T294*IF(ISBLANK(Q294),1,Q294)+IFERROR(_xlfn.XLOOKUP("RECHERCHEX",TRIM(L294:AD294),L294:AD294),0),0))</f>
        <v/>
      </c>
      <c r="AM294" s="1038">
        <f t="shared" si="107"/>
        <v>0</v>
      </c>
      <c r="AN294" s="1627" t="str">
        <f t="shared" si="119"/>
        <v/>
      </c>
      <c r="AO294" s="1039">
        <f t="shared" si="108"/>
        <v>0</v>
      </c>
      <c r="AP294" s="1039">
        <f t="shared" si="109"/>
        <v>0</v>
      </c>
      <c r="AQ294" s="1040">
        <f>IF(AO294&gt;0,AS9,0)</f>
        <v>0</v>
      </c>
      <c r="AR294" s="1628" t="str">
        <f>IF(TRIM(AG294)="▼ recette suivante", AG294, IF(AQ294&gt;0, IF(AT9&lt;&gt;"", AT9&amp;"-ou.or.o ❾ + or - &gt;", ""), ""))</f>
        <v/>
      </c>
      <c r="AS294" s="1064"/>
      <c r="AT294" s="1064"/>
      <c r="AU294" s="1042">
        <f t="shared" si="110"/>
        <v>0</v>
      </c>
      <c r="AV294" s="1043">
        <f>IF(AK294,IF(OR(AU294="",N(AU294)&lt;=0.000000001),"",_xlfn.XLOOKUP(AJ294,BJ15:BJ62,BN15:BN62,_xlfn.XLOOKUP(AJ294,BK15:BK62,BN15:BN62,_xlfn.XLOOKUP(AJ294,BL15:BL62,BN15:BN62,"")))),0)</f>
        <v>0</v>
      </c>
      <c r="AW294" s="1065" cm="1">
        <f t="array" ref="AW294">IF(AK294&lt;&gt;1,0,IF(OR(AU294="",N(AU294)&lt;=0.000000001),"",IF(OR(AO294="",N(AO294)&lt;=0.000000001),0,IF(ISNUMBER(AU294),IFERROR(_xlfn.LET(_xlpm.ai_test,TRIM(AJ294),_xlpm.r,IFERROR(_xlfn.XLOOKUP(_xlpm.ai_test,BJ15:BJ62,ROW(BJ15:BJ62),0,1),IFERROR(_xlfn.XLOOKUP(_xlpm.ai_test,BK15:BK62,ROW(BK15:BK62),0,1),_xlfn.XLOOKUP(_xlpm.ai_test,BL15:BL62,ROW(BL15:BL62),0,1))),_xlpm.p,_xlpm.r-MIN(ROW(BJ15:BJ62))+1,_xlpm.f,INDEX(BM15:BM62,_xlpm.p),_xlpm.u,INDEX(BN15:BN62,_xlpm.p),_xlpm.s,INDEX(BP15:BP62,_xlpm.p),_xlpm.q,N(AU294)/_xlpm.f,IF(_xlpm.q&gt;=_xlpm.s,ROUND(_xlpm.q,1)&amp;" "&amp;_xlpm.ai_test&amp;" = "&amp;ROUND(_xlpm.q*_xlpm.f,1)&amp;" "&amp;_xlpm.u,ROUND(_xlpm.q,1)&amp;" "&amp;_xlpm.ai_test)),""),""))))</f>
        <v>0</v>
      </c>
      <c r="AX294" s="1055"/>
      <c r="AY294" s="1042">
        <f t="shared" si="111"/>
        <v>0</v>
      </c>
      <c r="AZ294" s="1043" t="str">
        <f t="shared" si="112"/>
        <v/>
      </c>
      <c r="BA294" s="1044">
        <f t="shared" si="117"/>
        <v>0</v>
      </c>
      <c r="BB294" s="1045" t="str">
        <f t="shared" si="113"/>
        <v/>
      </c>
      <c r="BC294" s="1046"/>
      <c r="BD294" s="1047">
        <f t="shared" si="118"/>
        <v>0</v>
      </c>
      <c r="BE294" s="1048" t="str">
        <f t="shared" si="114"/>
        <v/>
      </c>
      <c r="BF294" s="262" t="s">
        <v>22</v>
      </c>
      <c r="BG294" s="1027">
        <f t="shared" si="115"/>
        <v>0</v>
      </c>
      <c r="BH294" s="1028">
        <f t="shared" si="116"/>
        <v>0</v>
      </c>
      <c r="BI294"/>
      <c r="BJ294" s="701"/>
      <c r="BK294" s="701"/>
      <c r="BL294" s="701"/>
      <c r="BM294" s="701"/>
      <c r="BN294" s="701"/>
      <c r="BO294" s="701"/>
      <c r="BP294" s="701"/>
      <c r="BQ294" s="701"/>
      <c r="BR294"/>
      <c r="BS294"/>
      <c r="BT294"/>
      <c r="BU294"/>
      <c r="BV294"/>
      <c r="BW294"/>
      <c r="BX294" s="964" t="str">
        <f t="shared" si="101"/>
        <v>►</v>
      </c>
      <c r="BY294"/>
      <c r="BZ294"/>
      <c r="CA294"/>
      <c r="CB294"/>
      <c r="CC294"/>
      <c r="CE294"/>
      <c r="CF294"/>
      <c r="CG294"/>
      <c r="CH294"/>
      <c r="CI294"/>
      <c r="CJ294"/>
      <c r="CK294"/>
      <c r="CM294"/>
      <c r="CN294"/>
      <c r="CO294"/>
      <c r="CP294"/>
      <c r="CQ294"/>
      <c r="CR294"/>
      <c r="CS294"/>
      <c r="CU294"/>
      <c r="CV294"/>
      <c r="CW294"/>
      <c r="CX294"/>
      <c r="CY294"/>
      <c r="CZ294"/>
      <c r="DA294"/>
      <c r="DC294" s="3">
        <v>1</v>
      </c>
      <c r="DD294" s="701"/>
      <c r="DE294" s="701"/>
    </row>
    <row r="295" spans="1:109" s="848" customFormat="1" ht="21" customHeight="1">
      <c r="A295" s="941" t="s">
        <v>22</v>
      </c>
      <c r="B295" s="957" t="str">
        <f t="shared" si="100"/>
        <v>►</v>
      </c>
      <c r="C295" s="999" cm="1">
        <f t="array" ref="C295">SUMPRODUCT(LEN(D295:J295))</f>
        <v>0</v>
      </c>
      <c r="D295" s="201"/>
      <c r="E295" s="206"/>
      <c r="F295" s="206"/>
      <c r="G295" s="206"/>
      <c r="H295" s="206"/>
      <c r="I295" s="206"/>
      <c r="J295" s="207"/>
      <c r="K295" s="455"/>
      <c r="L295" s="115" t="s">
        <v>16</v>
      </c>
      <c r="M295" s="3141"/>
      <c r="N295" s="3142"/>
      <c r="O295" s="3141"/>
      <c r="P295" s="3143"/>
      <c r="Q295" s="3144"/>
      <c r="R295" s="3145"/>
      <c r="S295" s="3146"/>
      <c r="T295" s="3147"/>
      <c r="U295" s="3148"/>
      <c r="V295" s="3149"/>
      <c r="W295" s="2109"/>
      <c r="X295" s="3150"/>
      <c r="Y295" s="117"/>
      <c r="Z295" s="3151"/>
      <c r="AA295" s="3152"/>
      <c r="AB295" s="3153"/>
      <c r="AC295" s="3154"/>
      <c r="AD295" s="119"/>
      <c r="AE295" s="262" t="s">
        <v>22</v>
      </c>
      <c r="AF295" s="1035" t="str">
        <f t="shared" si="102"/>
        <v>►</v>
      </c>
      <c r="AG295" s="1036" t="str">
        <f t="shared" si="103"/>
        <v/>
      </c>
      <c r="AH295" s="1037" t="str">
        <f t="shared" si="104"/>
        <v/>
      </c>
      <c r="AI295" s="1036" t="str">
        <f t="shared" si="105"/>
        <v/>
      </c>
      <c r="AJ295" s="1037" t="str">
        <f t="shared" si="106"/>
        <v/>
      </c>
      <c r="AK295" s="1037">
        <f>IF(AND(L295="A",COUNTIF(BJ15:BL62,TRIM(U295))&gt;0),1,0)</f>
        <v>0</v>
      </c>
      <c r="AL295" s="1051" t="str" cm="1">
        <f t="array" ref="AL295">IF(AF295&lt;&gt;"A","",IFERROR((IFERROR(_xlfn.XLOOKUP(TRIM(SUBSTITUTE(U295,CHAR(160)," ")),BJ15:BJ62,BM15:BM62),IFERROR(_xlfn.XLOOKUP(TRIM(SUBSTITUTE(U295,CHAR(160)," ")),BK15:BK62,BM15:BM62),_xlfn.XLOOKUP(TRIM(SUBSTITUTE(U295,CHAR(160)," ")),BL15:BL62,BM15:BM62))))*T295*IF(ISBLANK(Q295),1,Q295)+IFERROR(_xlfn.XLOOKUP("RECHERCHEX",TRIM(L295:AD295),L295:AD295),0),0))</f>
        <v/>
      </c>
      <c r="AM295" s="1038">
        <f t="shared" si="107"/>
        <v>0</v>
      </c>
      <c r="AN295" s="1627" t="str">
        <f t="shared" si="119"/>
        <v/>
      </c>
      <c r="AO295" s="1039">
        <f t="shared" si="108"/>
        <v>0</v>
      </c>
      <c r="AP295" s="1039">
        <f t="shared" si="109"/>
        <v>0</v>
      </c>
      <c r="AQ295" s="1052">
        <f>IF(AO295&gt;0,AS9,0)</f>
        <v>0</v>
      </c>
      <c r="AR295" s="1626" t="str">
        <f>IF(TRIM(AG295)="▼ recette suivante", AG295, IF(AQ295&gt;0, IF(AT9&lt;&gt;"", AT9&amp;"-ou.or.o ❾ + or - &gt;", ""), ""))</f>
        <v/>
      </c>
      <c r="AS295" s="1064"/>
      <c r="AT295" s="1064"/>
      <c r="AU295" s="1053">
        <f t="shared" si="110"/>
        <v>0</v>
      </c>
      <c r="AV295" s="1054">
        <f>IF(AK295,IF(OR(AU295="",N(AU295)&lt;=0.000000001),"",_xlfn.XLOOKUP(AJ295,BJ15:BJ62,BN15:BN62,_xlfn.XLOOKUP(AJ295,BK15:BK62,BN15:BN62,_xlfn.XLOOKUP(AJ295,BL15:BL62,BN15:BN62,"")))),0)</f>
        <v>0</v>
      </c>
      <c r="AW295" s="1067" cm="1">
        <f t="array" ref="AW295">IF(AK295&lt;&gt;1,0,IF(OR(AU295="",N(AU295)&lt;=0.000000001),"",IF(OR(AO295="",N(AO295)&lt;=0.000000001),0,IF(ISNUMBER(AU295),IFERROR(_xlfn.LET(_xlpm.ai_test,TRIM(AJ295),_xlpm.r,IFERROR(_xlfn.XLOOKUP(_xlpm.ai_test,BJ15:BJ62,ROW(BJ15:BJ62),0,1),IFERROR(_xlfn.XLOOKUP(_xlpm.ai_test,BK15:BK62,ROW(BK15:BK62),0,1),_xlfn.XLOOKUP(_xlpm.ai_test,BL15:BL62,ROW(BL15:BL62),0,1))),_xlpm.p,_xlpm.r-MIN(ROW(BJ15:BJ62))+1,_xlpm.f,INDEX(BM15:BM62,_xlpm.p),_xlpm.u,INDEX(BN15:BN62,_xlpm.p),_xlpm.s,INDEX(BP15:BP62,_xlpm.p),_xlpm.q,N(AU295)/_xlpm.f,IF(_xlpm.q&gt;=_xlpm.s,ROUND(_xlpm.q,1)&amp;" "&amp;_xlpm.ai_test&amp;" = "&amp;ROUND(_xlpm.q*_xlpm.f,1)&amp;" "&amp;_xlpm.u,ROUND(_xlpm.q,1)&amp;" "&amp;_xlpm.ai_test)),""),""))))</f>
        <v>0</v>
      </c>
      <c r="AX295" s="1055"/>
      <c r="AY295" s="1053">
        <f t="shared" si="111"/>
        <v>0</v>
      </c>
      <c r="AZ295" s="1054" t="str">
        <f t="shared" si="112"/>
        <v/>
      </c>
      <c r="BA295" s="1056">
        <f t="shared" si="117"/>
        <v>0</v>
      </c>
      <c r="BB295" s="1057" t="str">
        <f t="shared" si="113"/>
        <v/>
      </c>
      <c r="BC295" s="1046"/>
      <c r="BD295" s="1058">
        <f t="shared" si="118"/>
        <v>0</v>
      </c>
      <c r="BE295" s="1048" t="str">
        <f t="shared" si="114"/>
        <v/>
      </c>
      <c r="BF295" s="262" t="s">
        <v>22</v>
      </c>
      <c r="BG295" s="1027">
        <f t="shared" si="115"/>
        <v>0</v>
      </c>
      <c r="BH295" s="1028">
        <f t="shared" si="116"/>
        <v>0</v>
      </c>
      <c r="BI295"/>
      <c r="BJ295" s="701"/>
      <c r="BK295" s="701"/>
      <c r="BL295" s="701"/>
      <c r="BM295" s="701"/>
      <c r="BN295" s="701"/>
      <c r="BO295" s="701"/>
      <c r="BP295" s="701"/>
      <c r="BQ295" s="701"/>
      <c r="BR295"/>
      <c r="BS295"/>
      <c r="BT295"/>
      <c r="BU295"/>
      <c r="BV295"/>
      <c r="BW295"/>
      <c r="BX295" s="964" t="str">
        <f t="shared" si="101"/>
        <v>►</v>
      </c>
      <c r="BY295"/>
      <c r="BZ295"/>
      <c r="CA295"/>
      <c r="CB295"/>
      <c r="CC295"/>
      <c r="CE295"/>
      <c r="CF295"/>
      <c r="CG295"/>
      <c r="CH295"/>
      <c r="CI295"/>
      <c r="CJ295"/>
      <c r="CK295"/>
      <c r="CM295"/>
      <c r="CN295"/>
      <c r="CO295"/>
      <c r="CP295"/>
      <c r="CQ295"/>
      <c r="CR295"/>
      <c r="CS295"/>
      <c r="CU295"/>
      <c r="CV295"/>
      <c r="CW295"/>
      <c r="CX295"/>
      <c r="CY295"/>
      <c r="CZ295"/>
      <c r="DA295"/>
      <c r="DC295" s="3">
        <v>1</v>
      </c>
      <c r="DD295" s="701"/>
      <c r="DE295" s="701"/>
    </row>
    <row r="296" spans="1:109" s="848" customFormat="1" ht="21" customHeight="1">
      <c r="A296" s="941" t="s">
        <v>22</v>
      </c>
      <c r="B296" s="957" t="str">
        <f t="shared" si="100"/>
        <v>►</v>
      </c>
      <c r="C296" s="999" cm="1">
        <f t="array" ref="C296">SUMPRODUCT(LEN(D296:J296))</f>
        <v>0</v>
      </c>
      <c r="D296" s="201"/>
      <c r="E296" s="206"/>
      <c r="F296" s="206"/>
      <c r="G296" s="206"/>
      <c r="H296" s="206"/>
      <c r="I296" s="206"/>
      <c r="J296" s="207"/>
      <c r="K296" s="455"/>
      <c r="L296" s="115" t="s">
        <v>16</v>
      </c>
      <c r="M296" s="3141"/>
      <c r="N296" s="3142"/>
      <c r="O296" s="3141"/>
      <c r="P296" s="3143"/>
      <c r="Q296" s="3144"/>
      <c r="R296" s="3145"/>
      <c r="S296" s="3146"/>
      <c r="T296" s="3147"/>
      <c r="U296" s="3148"/>
      <c r="V296" s="3149"/>
      <c r="W296" s="2109"/>
      <c r="X296" s="3150"/>
      <c r="Y296" s="117"/>
      <c r="Z296" s="3151"/>
      <c r="AA296" s="3152"/>
      <c r="AB296" s="3153"/>
      <c r="AC296" s="3154"/>
      <c r="AD296" s="119"/>
      <c r="AE296" s="262" t="s">
        <v>22</v>
      </c>
      <c r="AF296" s="1035" t="str">
        <f t="shared" si="102"/>
        <v>►</v>
      </c>
      <c r="AG296" s="1036" t="str">
        <f t="shared" si="103"/>
        <v/>
      </c>
      <c r="AH296" s="1037" t="str">
        <f t="shared" si="104"/>
        <v/>
      </c>
      <c r="AI296" s="1036" t="str">
        <f t="shared" si="105"/>
        <v/>
      </c>
      <c r="AJ296" s="1037" t="str">
        <f t="shared" si="106"/>
        <v/>
      </c>
      <c r="AK296" s="1037">
        <f>IF(AND(L296="A",COUNTIF(BJ15:BL62,TRIM(U296))&gt;0),1,0)</f>
        <v>0</v>
      </c>
      <c r="AL296" s="1051" t="str" cm="1">
        <f t="array" ref="AL296">IF(AF296&lt;&gt;"A","",IFERROR((IFERROR(_xlfn.XLOOKUP(TRIM(SUBSTITUTE(U296,CHAR(160)," ")),BJ15:BJ62,BM15:BM62),IFERROR(_xlfn.XLOOKUP(TRIM(SUBSTITUTE(U296,CHAR(160)," ")),BK15:BK62,BM15:BM62),_xlfn.XLOOKUP(TRIM(SUBSTITUTE(U296,CHAR(160)," ")),BL15:BL62,BM15:BM62))))*T296*IF(ISBLANK(Q296),1,Q296)+IFERROR(_xlfn.XLOOKUP("RECHERCHEX",TRIM(L296:AD296),L296:AD296),0),0))</f>
        <v/>
      </c>
      <c r="AM296" s="1038">
        <f t="shared" si="107"/>
        <v>0</v>
      </c>
      <c r="AN296" s="1627" t="str">
        <f t="shared" si="119"/>
        <v/>
      </c>
      <c r="AO296" s="1039">
        <f t="shared" si="108"/>
        <v>0</v>
      </c>
      <c r="AP296" s="1039">
        <f t="shared" si="109"/>
        <v>0</v>
      </c>
      <c r="AQ296" s="1040">
        <f>IF(AO296&gt;0,AS9,0)</f>
        <v>0</v>
      </c>
      <c r="AR296" s="1628" t="str">
        <f>IF(TRIM(AG296)="▼ recette suivante", AG296, IF(AQ296&gt;0, IF(AT9&lt;&gt;"", AT9&amp;"-ou.or.o ❾ + or - &gt;", ""), ""))</f>
        <v/>
      </c>
      <c r="AS296" s="1064"/>
      <c r="AT296" s="1064"/>
      <c r="AU296" s="1042">
        <f t="shared" si="110"/>
        <v>0</v>
      </c>
      <c r="AV296" s="1043">
        <f>IF(AK296,IF(OR(AU296="",N(AU296)&lt;=0.000000001),"",_xlfn.XLOOKUP(AJ296,BJ15:BJ62,BN15:BN62,_xlfn.XLOOKUP(AJ296,BK15:BK62,BN15:BN62,_xlfn.XLOOKUP(AJ296,BL15:BL62,BN15:BN62,"")))),0)</f>
        <v>0</v>
      </c>
      <c r="AW296" s="1065" cm="1">
        <f t="array" ref="AW296">IF(AK296&lt;&gt;1,0,IF(OR(AU296="",N(AU296)&lt;=0.000000001),"",IF(OR(AO296="",N(AO296)&lt;=0.000000001),0,IF(ISNUMBER(AU296),IFERROR(_xlfn.LET(_xlpm.ai_test,TRIM(AJ296),_xlpm.r,IFERROR(_xlfn.XLOOKUP(_xlpm.ai_test,BJ15:BJ62,ROW(BJ15:BJ62),0,1),IFERROR(_xlfn.XLOOKUP(_xlpm.ai_test,BK15:BK62,ROW(BK15:BK62),0,1),_xlfn.XLOOKUP(_xlpm.ai_test,BL15:BL62,ROW(BL15:BL62),0,1))),_xlpm.p,_xlpm.r-MIN(ROW(BJ15:BJ62))+1,_xlpm.f,INDEX(BM15:BM62,_xlpm.p),_xlpm.u,INDEX(BN15:BN62,_xlpm.p),_xlpm.s,INDEX(BP15:BP62,_xlpm.p),_xlpm.q,N(AU296)/_xlpm.f,IF(_xlpm.q&gt;=_xlpm.s,ROUND(_xlpm.q,1)&amp;" "&amp;_xlpm.ai_test&amp;" = "&amp;ROUND(_xlpm.q*_xlpm.f,1)&amp;" "&amp;_xlpm.u,ROUND(_xlpm.q,1)&amp;" "&amp;_xlpm.ai_test)),""),""))))</f>
        <v>0</v>
      </c>
      <c r="AX296" s="1055"/>
      <c r="AY296" s="1042">
        <f t="shared" si="111"/>
        <v>0</v>
      </c>
      <c r="AZ296" s="1043" t="str">
        <f t="shared" si="112"/>
        <v/>
      </c>
      <c r="BA296" s="1044">
        <f t="shared" si="117"/>
        <v>0</v>
      </c>
      <c r="BB296" s="1045" t="str">
        <f t="shared" si="113"/>
        <v/>
      </c>
      <c r="BC296" s="1046"/>
      <c r="BD296" s="1047">
        <f t="shared" si="118"/>
        <v>0</v>
      </c>
      <c r="BE296" s="1048" t="str">
        <f t="shared" si="114"/>
        <v/>
      </c>
      <c r="BF296" s="262" t="s">
        <v>22</v>
      </c>
      <c r="BG296" s="1027">
        <f t="shared" si="115"/>
        <v>0</v>
      </c>
      <c r="BH296" s="1028">
        <f t="shared" si="116"/>
        <v>0</v>
      </c>
      <c r="BI296"/>
      <c r="BJ296" s="701"/>
      <c r="BK296" s="701"/>
      <c r="BL296" s="701"/>
      <c r="BM296" s="701"/>
      <c r="BN296" s="701"/>
      <c r="BO296" s="701"/>
      <c r="BP296" s="701"/>
      <c r="BQ296" s="701"/>
      <c r="BR296"/>
      <c r="BS296"/>
      <c r="BT296"/>
      <c r="BU296"/>
      <c r="BV296"/>
      <c r="BW296"/>
      <c r="BX296" s="964" t="str">
        <f t="shared" si="101"/>
        <v>►</v>
      </c>
      <c r="BY296"/>
      <c r="BZ296"/>
      <c r="CA296"/>
      <c r="CB296"/>
      <c r="CC296"/>
      <c r="CE296"/>
      <c r="CF296"/>
      <c r="CG296"/>
      <c r="CH296"/>
      <c r="CI296"/>
      <c r="CJ296"/>
      <c r="CK296"/>
      <c r="CM296"/>
      <c r="CN296"/>
      <c r="CO296"/>
      <c r="CP296"/>
      <c r="CQ296"/>
      <c r="CR296"/>
      <c r="CS296"/>
      <c r="CU296"/>
      <c r="CV296"/>
      <c r="CW296"/>
      <c r="CX296"/>
      <c r="CY296"/>
      <c r="CZ296"/>
      <c r="DA296"/>
      <c r="DC296" s="3">
        <v>1</v>
      </c>
      <c r="DD296" s="701"/>
      <c r="DE296" s="701"/>
    </row>
    <row r="297" spans="1:109" s="848" customFormat="1" ht="21" customHeight="1">
      <c r="A297" s="941" t="s">
        <v>22</v>
      </c>
      <c r="B297" s="957" t="str">
        <f t="shared" si="100"/>
        <v>►</v>
      </c>
      <c r="C297" s="999" cm="1">
        <f t="array" ref="C297">SUMPRODUCT(LEN(D297:J297))</f>
        <v>0</v>
      </c>
      <c r="D297" s="201"/>
      <c r="E297" s="206"/>
      <c r="F297" s="206"/>
      <c r="G297" s="206"/>
      <c r="H297" s="206"/>
      <c r="I297" s="206"/>
      <c r="J297" s="207"/>
      <c r="K297" s="455"/>
      <c r="L297" s="115" t="s">
        <v>16</v>
      </c>
      <c r="M297" s="3141"/>
      <c r="N297" s="3142"/>
      <c r="O297" s="3141"/>
      <c r="P297" s="3143"/>
      <c r="Q297" s="3144"/>
      <c r="R297" s="3145"/>
      <c r="S297" s="3146"/>
      <c r="T297" s="3147"/>
      <c r="U297" s="3148"/>
      <c r="V297" s="3149"/>
      <c r="W297" s="2109"/>
      <c r="X297" s="3150"/>
      <c r="Y297" s="117"/>
      <c r="Z297" s="3151"/>
      <c r="AA297" s="3152"/>
      <c r="AB297" s="3153"/>
      <c r="AC297" s="3154"/>
      <c r="AD297" s="119"/>
      <c r="AE297" s="262" t="s">
        <v>22</v>
      </c>
      <c r="AF297" s="1035" t="str">
        <f t="shared" si="102"/>
        <v>►</v>
      </c>
      <c r="AG297" s="1036" t="str">
        <f t="shared" si="103"/>
        <v/>
      </c>
      <c r="AH297" s="1037" t="str">
        <f t="shared" si="104"/>
        <v/>
      </c>
      <c r="AI297" s="1036" t="str">
        <f t="shared" si="105"/>
        <v/>
      </c>
      <c r="AJ297" s="1037" t="str">
        <f t="shared" si="106"/>
        <v/>
      </c>
      <c r="AK297" s="1037">
        <f>IF(AND(L297="A",COUNTIF(BJ15:BL62,TRIM(U297))&gt;0),1,0)</f>
        <v>0</v>
      </c>
      <c r="AL297" s="1051" t="str" cm="1">
        <f t="array" ref="AL297">IF(AF297&lt;&gt;"A","",IFERROR((IFERROR(_xlfn.XLOOKUP(TRIM(SUBSTITUTE(U297,CHAR(160)," ")),BJ15:BJ62,BM15:BM62),IFERROR(_xlfn.XLOOKUP(TRIM(SUBSTITUTE(U297,CHAR(160)," ")),BK15:BK62,BM15:BM62),_xlfn.XLOOKUP(TRIM(SUBSTITUTE(U297,CHAR(160)," ")),BL15:BL62,BM15:BM62))))*T297*IF(ISBLANK(Q297),1,Q297)+IFERROR(_xlfn.XLOOKUP("RECHERCHEX",TRIM(L297:AD297),L297:AD297),0),0))</f>
        <v/>
      </c>
      <c r="AM297" s="1038">
        <f t="shared" si="107"/>
        <v>0</v>
      </c>
      <c r="AN297" s="1627" t="str">
        <f t="shared" si="119"/>
        <v/>
      </c>
      <c r="AO297" s="1039">
        <f t="shared" si="108"/>
        <v>0</v>
      </c>
      <c r="AP297" s="1039">
        <f t="shared" si="109"/>
        <v>0</v>
      </c>
      <c r="AQ297" s="1052">
        <f>IF(AO297&gt;0,AS9,0)</f>
        <v>0</v>
      </c>
      <c r="AR297" s="1626" t="str">
        <f>IF(TRIM(AG297)="▼ recette suivante", AG297, IF(AQ297&gt;0, IF(AT9&lt;&gt;"", AT9&amp;"-ou.or.o ❾ + or - &gt;", ""), ""))</f>
        <v/>
      </c>
      <c r="AS297" s="1064"/>
      <c r="AT297" s="1064"/>
      <c r="AU297" s="1053">
        <f t="shared" si="110"/>
        <v>0</v>
      </c>
      <c r="AV297" s="1054">
        <f>IF(AK297,IF(OR(AU297="",N(AU297)&lt;=0.000000001),"",_xlfn.XLOOKUP(AJ297,BJ15:BJ62,BN15:BN62,_xlfn.XLOOKUP(AJ297,BK15:BK62,BN15:BN62,_xlfn.XLOOKUP(AJ297,BL15:BL62,BN15:BN62,"")))),0)</f>
        <v>0</v>
      </c>
      <c r="AW297" s="1067" cm="1">
        <f t="array" ref="AW297">IF(AK297&lt;&gt;1,0,IF(OR(AU297="",N(AU297)&lt;=0.000000001),"",IF(OR(AO297="",N(AO297)&lt;=0.000000001),0,IF(ISNUMBER(AU297),IFERROR(_xlfn.LET(_xlpm.ai_test,TRIM(AJ297),_xlpm.r,IFERROR(_xlfn.XLOOKUP(_xlpm.ai_test,BJ15:BJ62,ROW(BJ15:BJ62),0,1),IFERROR(_xlfn.XLOOKUP(_xlpm.ai_test,BK15:BK62,ROW(BK15:BK62),0,1),_xlfn.XLOOKUP(_xlpm.ai_test,BL15:BL62,ROW(BL15:BL62),0,1))),_xlpm.p,_xlpm.r-MIN(ROW(BJ15:BJ62))+1,_xlpm.f,INDEX(BM15:BM62,_xlpm.p),_xlpm.u,INDEX(BN15:BN62,_xlpm.p),_xlpm.s,INDEX(BP15:BP62,_xlpm.p),_xlpm.q,N(AU297)/_xlpm.f,IF(_xlpm.q&gt;=_xlpm.s,ROUND(_xlpm.q,1)&amp;" "&amp;_xlpm.ai_test&amp;" = "&amp;ROUND(_xlpm.q*_xlpm.f,1)&amp;" "&amp;_xlpm.u,ROUND(_xlpm.q,1)&amp;" "&amp;_xlpm.ai_test)),""),""))))</f>
        <v>0</v>
      </c>
      <c r="AX297" s="1055"/>
      <c r="AY297" s="1053">
        <f t="shared" si="111"/>
        <v>0</v>
      </c>
      <c r="AZ297" s="1054" t="str">
        <f t="shared" si="112"/>
        <v/>
      </c>
      <c r="BA297" s="1056">
        <f t="shared" si="117"/>
        <v>0</v>
      </c>
      <c r="BB297" s="1057" t="str">
        <f t="shared" si="113"/>
        <v/>
      </c>
      <c r="BC297" s="1046"/>
      <c r="BD297" s="1058">
        <f t="shared" si="118"/>
        <v>0</v>
      </c>
      <c r="BE297" s="1048" t="str">
        <f t="shared" si="114"/>
        <v/>
      </c>
      <c r="BF297" s="262" t="s">
        <v>22</v>
      </c>
      <c r="BG297" s="1027">
        <f t="shared" si="115"/>
        <v>0</v>
      </c>
      <c r="BH297" s="1028">
        <f t="shared" si="116"/>
        <v>0</v>
      </c>
      <c r="BI297"/>
      <c r="BJ297" s="701"/>
      <c r="BK297" s="701"/>
      <c r="BL297" s="701"/>
      <c r="BM297" s="701"/>
      <c r="BN297" s="701"/>
      <c r="BO297" s="701"/>
      <c r="BP297" s="701"/>
      <c r="BQ297" s="701"/>
      <c r="BR297"/>
      <c r="BS297"/>
      <c r="BT297"/>
      <c r="BU297"/>
      <c r="BV297"/>
      <c r="BW297"/>
      <c r="BX297" s="964" t="str">
        <f t="shared" si="101"/>
        <v>►</v>
      </c>
      <c r="BY297"/>
      <c r="BZ297"/>
      <c r="CA297"/>
      <c r="CB297"/>
      <c r="CC297"/>
      <c r="CE297"/>
      <c r="CF297"/>
      <c r="CG297"/>
      <c r="CH297"/>
      <c r="CI297"/>
      <c r="CJ297"/>
      <c r="CK297"/>
      <c r="CM297"/>
      <c r="CN297"/>
      <c r="CO297"/>
      <c r="CP297"/>
      <c r="CQ297"/>
      <c r="CR297"/>
      <c r="CS297"/>
      <c r="CU297"/>
      <c r="CV297"/>
      <c r="CW297"/>
      <c r="CX297"/>
      <c r="CY297"/>
      <c r="CZ297"/>
      <c r="DA297"/>
      <c r="DC297" s="3">
        <v>1</v>
      </c>
      <c r="DD297" s="701"/>
      <c r="DE297" s="701"/>
    </row>
    <row r="298" spans="1:109" s="848" customFormat="1" ht="21" customHeight="1">
      <c r="A298" s="941" t="s">
        <v>22</v>
      </c>
      <c r="B298" s="957" t="str">
        <f t="shared" si="100"/>
        <v>►</v>
      </c>
      <c r="C298" s="999" cm="1">
        <f t="array" ref="C298">SUMPRODUCT(LEN(D298:J298))</f>
        <v>0</v>
      </c>
      <c r="D298" s="201"/>
      <c r="E298" s="206"/>
      <c r="F298" s="206"/>
      <c r="G298" s="206"/>
      <c r="H298" s="206"/>
      <c r="I298" s="206"/>
      <c r="J298" s="207"/>
      <c r="K298" s="455"/>
      <c r="L298" s="115" t="s">
        <v>16</v>
      </c>
      <c r="M298" s="3141"/>
      <c r="N298" s="3142"/>
      <c r="O298" s="3141"/>
      <c r="P298" s="3143"/>
      <c r="Q298" s="3144"/>
      <c r="R298" s="3145"/>
      <c r="S298" s="3146"/>
      <c r="T298" s="3147"/>
      <c r="U298" s="3148"/>
      <c r="V298" s="3149"/>
      <c r="W298" s="2109"/>
      <c r="X298" s="3150"/>
      <c r="Y298" s="117"/>
      <c r="Z298" s="3151"/>
      <c r="AA298" s="3152"/>
      <c r="AB298" s="3153"/>
      <c r="AC298" s="3154"/>
      <c r="AD298" s="119"/>
      <c r="AE298" s="262" t="s">
        <v>22</v>
      </c>
      <c r="AF298" s="1035" t="str">
        <f t="shared" si="102"/>
        <v>►</v>
      </c>
      <c r="AG298" s="1036" t="str">
        <f t="shared" si="103"/>
        <v/>
      </c>
      <c r="AH298" s="1037" t="str">
        <f t="shared" si="104"/>
        <v/>
      </c>
      <c r="AI298" s="1036" t="str">
        <f t="shared" si="105"/>
        <v/>
      </c>
      <c r="AJ298" s="1037" t="str">
        <f t="shared" si="106"/>
        <v/>
      </c>
      <c r="AK298" s="1037">
        <f>IF(AND(L298="A",COUNTIF(BJ15:BL62,TRIM(U298))&gt;0),1,0)</f>
        <v>0</v>
      </c>
      <c r="AL298" s="1051" t="str" cm="1">
        <f t="array" ref="AL298">IF(AF298&lt;&gt;"A","",IFERROR((IFERROR(_xlfn.XLOOKUP(TRIM(SUBSTITUTE(U298,CHAR(160)," ")),BJ15:BJ62,BM15:BM62),IFERROR(_xlfn.XLOOKUP(TRIM(SUBSTITUTE(U298,CHAR(160)," ")),BK15:BK62,BM15:BM62),_xlfn.XLOOKUP(TRIM(SUBSTITUTE(U298,CHAR(160)," ")),BL15:BL62,BM15:BM62))))*T298*IF(ISBLANK(Q298),1,Q298)+IFERROR(_xlfn.XLOOKUP("RECHERCHEX",TRIM(L298:AD298),L298:AD298),0),0))</f>
        <v/>
      </c>
      <c r="AM298" s="1038">
        <f t="shared" si="107"/>
        <v>0</v>
      </c>
      <c r="AN298" s="1627" t="str">
        <f t="shared" si="119"/>
        <v/>
      </c>
      <c r="AO298" s="1039">
        <f t="shared" si="108"/>
        <v>0</v>
      </c>
      <c r="AP298" s="1039">
        <f t="shared" si="109"/>
        <v>0</v>
      </c>
      <c r="AQ298" s="1040">
        <f>IF(AO298&gt;0,AS9,0)</f>
        <v>0</v>
      </c>
      <c r="AR298" s="1628" t="str">
        <f>IF(TRIM(AG298)="▼ recette suivante", AG298, IF(AQ298&gt;0, IF(AT9&lt;&gt;"", AT9&amp;"-ou.or.o ❾ + or - &gt;", ""), ""))</f>
        <v/>
      </c>
      <c r="AS298" s="1064"/>
      <c r="AT298" s="1064"/>
      <c r="AU298" s="1042">
        <f t="shared" si="110"/>
        <v>0</v>
      </c>
      <c r="AV298" s="1043">
        <f>IF(AK298,IF(OR(AU298="",N(AU298)&lt;=0.000000001),"",_xlfn.XLOOKUP(AJ298,BJ15:BJ62,BN15:BN62,_xlfn.XLOOKUP(AJ298,BK15:BK62,BN15:BN62,_xlfn.XLOOKUP(AJ298,BL15:BL62,BN15:BN62,"")))),0)</f>
        <v>0</v>
      </c>
      <c r="AW298" s="1065" cm="1">
        <f t="array" ref="AW298">IF(AK298&lt;&gt;1,0,IF(OR(AU298="",N(AU298)&lt;=0.000000001),"",IF(OR(AO298="",N(AO298)&lt;=0.000000001),0,IF(ISNUMBER(AU298),IFERROR(_xlfn.LET(_xlpm.ai_test,TRIM(AJ298),_xlpm.r,IFERROR(_xlfn.XLOOKUP(_xlpm.ai_test,BJ15:BJ62,ROW(BJ15:BJ62),0,1),IFERROR(_xlfn.XLOOKUP(_xlpm.ai_test,BK15:BK62,ROW(BK15:BK62),0,1),_xlfn.XLOOKUP(_xlpm.ai_test,BL15:BL62,ROW(BL15:BL62),0,1))),_xlpm.p,_xlpm.r-MIN(ROW(BJ15:BJ62))+1,_xlpm.f,INDEX(BM15:BM62,_xlpm.p),_xlpm.u,INDEX(BN15:BN62,_xlpm.p),_xlpm.s,INDEX(BP15:BP62,_xlpm.p),_xlpm.q,N(AU298)/_xlpm.f,IF(_xlpm.q&gt;=_xlpm.s,ROUND(_xlpm.q,1)&amp;" "&amp;_xlpm.ai_test&amp;" = "&amp;ROUND(_xlpm.q*_xlpm.f,1)&amp;" "&amp;_xlpm.u,ROUND(_xlpm.q,1)&amp;" "&amp;_xlpm.ai_test)),""),""))))</f>
        <v>0</v>
      </c>
      <c r="AX298" s="1055"/>
      <c r="AY298" s="1042">
        <f t="shared" si="111"/>
        <v>0</v>
      </c>
      <c r="AZ298" s="1043" t="str">
        <f t="shared" si="112"/>
        <v/>
      </c>
      <c r="BA298" s="1044">
        <f t="shared" si="117"/>
        <v>0</v>
      </c>
      <c r="BB298" s="1045" t="str">
        <f t="shared" si="113"/>
        <v/>
      </c>
      <c r="BC298" s="1046"/>
      <c r="BD298" s="1047">
        <f t="shared" si="118"/>
        <v>0</v>
      </c>
      <c r="BE298" s="1048" t="str">
        <f t="shared" si="114"/>
        <v/>
      </c>
      <c r="BF298" s="262" t="s">
        <v>22</v>
      </c>
      <c r="BG298" s="1027">
        <f t="shared" si="115"/>
        <v>0</v>
      </c>
      <c r="BH298" s="1028">
        <f t="shared" si="116"/>
        <v>0</v>
      </c>
      <c r="BI298"/>
      <c r="BJ298" s="701"/>
      <c r="BK298" s="701"/>
      <c r="BL298" s="701"/>
      <c r="BM298" s="701"/>
      <c r="BN298" s="701"/>
      <c r="BO298" s="701"/>
      <c r="BP298" s="701"/>
      <c r="BQ298" s="701"/>
      <c r="BR298"/>
      <c r="BS298"/>
      <c r="BT298"/>
      <c r="BU298"/>
      <c r="BV298"/>
      <c r="BW298"/>
      <c r="BX298" s="964" t="str">
        <f t="shared" si="101"/>
        <v>►</v>
      </c>
      <c r="BY298"/>
      <c r="BZ298"/>
      <c r="CA298"/>
      <c r="CB298"/>
      <c r="CC298"/>
      <c r="CE298"/>
      <c r="CF298"/>
      <c r="CG298"/>
      <c r="CH298"/>
      <c r="CI298"/>
      <c r="CJ298"/>
      <c r="CK298"/>
      <c r="CM298"/>
      <c r="CN298"/>
      <c r="CO298"/>
      <c r="CP298"/>
      <c r="CQ298"/>
      <c r="CR298"/>
      <c r="CS298"/>
      <c r="CU298"/>
      <c r="CV298"/>
      <c r="CW298"/>
      <c r="CX298"/>
      <c r="CY298"/>
      <c r="CZ298"/>
      <c r="DA298"/>
      <c r="DC298" s="3">
        <v>1</v>
      </c>
      <c r="DD298" s="701"/>
      <c r="DE298" s="701"/>
    </row>
    <row r="299" spans="1:109" s="848" customFormat="1" ht="21" customHeight="1">
      <c r="A299" s="941" t="s">
        <v>22</v>
      </c>
      <c r="B299" s="957" t="str">
        <f t="shared" si="100"/>
        <v>►</v>
      </c>
      <c r="C299" s="999" cm="1">
        <f t="array" ref="C299">SUMPRODUCT(LEN(D299:J299))</f>
        <v>0</v>
      </c>
      <c r="D299" s="201"/>
      <c r="E299" s="206"/>
      <c r="F299" s="206"/>
      <c r="G299" s="206"/>
      <c r="H299" s="206"/>
      <c r="I299" s="206"/>
      <c r="J299" s="207"/>
      <c r="K299" s="455"/>
      <c r="L299" s="115" t="s">
        <v>16</v>
      </c>
      <c r="M299" s="3141"/>
      <c r="N299" s="3142"/>
      <c r="O299" s="3141"/>
      <c r="P299" s="3143"/>
      <c r="Q299" s="3144"/>
      <c r="R299" s="3145"/>
      <c r="S299" s="3146"/>
      <c r="T299" s="3147"/>
      <c r="U299" s="3148"/>
      <c r="V299" s="3149"/>
      <c r="W299" s="2109"/>
      <c r="X299" s="3150"/>
      <c r="Y299" s="117"/>
      <c r="Z299" s="3151"/>
      <c r="AA299" s="3152"/>
      <c r="AB299" s="3153"/>
      <c r="AC299" s="3154"/>
      <c r="AD299" s="119"/>
      <c r="AE299" s="262" t="s">
        <v>22</v>
      </c>
      <c r="AF299" s="1035" t="str">
        <f t="shared" si="102"/>
        <v>►</v>
      </c>
      <c r="AG299" s="1036" t="str">
        <f t="shared" si="103"/>
        <v/>
      </c>
      <c r="AH299" s="1037" t="str">
        <f t="shared" si="104"/>
        <v/>
      </c>
      <c r="AI299" s="1036" t="str">
        <f t="shared" si="105"/>
        <v/>
      </c>
      <c r="AJ299" s="1037" t="str">
        <f t="shared" si="106"/>
        <v/>
      </c>
      <c r="AK299" s="1037">
        <f>IF(AND(L299="A",COUNTIF(BJ15:BL62,TRIM(U299))&gt;0),1,0)</f>
        <v>0</v>
      </c>
      <c r="AL299" s="1051" t="str" cm="1">
        <f t="array" ref="AL299">IF(AF299&lt;&gt;"A","",IFERROR((IFERROR(_xlfn.XLOOKUP(TRIM(SUBSTITUTE(U299,CHAR(160)," ")),BJ15:BJ62,BM15:BM62),IFERROR(_xlfn.XLOOKUP(TRIM(SUBSTITUTE(U299,CHAR(160)," ")),BK15:BK62,BM15:BM62),_xlfn.XLOOKUP(TRIM(SUBSTITUTE(U299,CHAR(160)," ")),BL15:BL62,BM15:BM62))))*T299*IF(ISBLANK(Q299),1,Q299)+IFERROR(_xlfn.XLOOKUP("RECHERCHEX",TRIM(L299:AD299),L299:AD299),0),0))</f>
        <v/>
      </c>
      <c r="AM299" s="1038">
        <f t="shared" si="107"/>
        <v>0</v>
      </c>
      <c r="AN299" s="1627" t="str">
        <f t="shared" si="119"/>
        <v/>
      </c>
      <c r="AO299" s="1039">
        <f t="shared" si="108"/>
        <v>0</v>
      </c>
      <c r="AP299" s="1039">
        <f t="shared" si="109"/>
        <v>0</v>
      </c>
      <c r="AQ299" s="1052">
        <f>IF(AO299&gt;0,AS9,0)</f>
        <v>0</v>
      </c>
      <c r="AR299" s="1626" t="str">
        <f>IF(TRIM(AG299)="▼ recette suivante", AG299, IF(AQ299&gt;0, IF(AT9&lt;&gt;"", AT9&amp;"-ou.or.o ❾ + or - &gt;", ""), ""))</f>
        <v/>
      </c>
      <c r="AS299" s="1064"/>
      <c r="AT299" s="1064"/>
      <c r="AU299" s="1053">
        <f t="shared" si="110"/>
        <v>0</v>
      </c>
      <c r="AV299" s="1054">
        <f>IF(AK299,IF(OR(AU299="",N(AU299)&lt;=0.000000001),"",_xlfn.XLOOKUP(AJ299,BJ15:BJ62,BN15:BN62,_xlfn.XLOOKUP(AJ299,BK15:BK62,BN15:BN62,_xlfn.XLOOKUP(AJ299,BL15:BL62,BN15:BN62,"")))),0)</f>
        <v>0</v>
      </c>
      <c r="AW299" s="1067" cm="1">
        <f t="array" ref="AW299">IF(AK299&lt;&gt;1,0,IF(OR(AU299="",N(AU299)&lt;=0.000000001),"",IF(OR(AO299="",N(AO299)&lt;=0.000000001),0,IF(ISNUMBER(AU299),IFERROR(_xlfn.LET(_xlpm.ai_test,TRIM(AJ299),_xlpm.r,IFERROR(_xlfn.XLOOKUP(_xlpm.ai_test,BJ15:BJ62,ROW(BJ15:BJ62),0,1),IFERROR(_xlfn.XLOOKUP(_xlpm.ai_test,BK15:BK62,ROW(BK15:BK62),0,1),_xlfn.XLOOKUP(_xlpm.ai_test,BL15:BL62,ROW(BL15:BL62),0,1))),_xlpm.p,_xlpm.r-MIN(ROW(BJ15:BJ62))+1,_xlpm.f,INDEX(BM15:BM62,_xlpm.p),_xlpm.u,INDEX(BN15:BN62,_xlpm.p),_xlpm.s,INDEX(BP15:BP62,_xlpm.p),_xlpm.q,N(AU299)/_xlpm.f,IF(_xlpm.q&gt;=_xlpm.s,ROUND(_xlpm.q,1)&amp;" "&amp;_xlpm.ai_test&amp;" = "&amp;ROUND(_xlpm.q*_xlpm.f,1)&amp;" "&amp;_xlpm.u,ROUND(_xlpm.q,1)&amp;" "&amp;_xlpm.ai_test)),""),""))))</f>
        <v>0</v>
      </c>
      <c r="AX299" s="1055"/>
      <c r="AY299" s="1053">
        <f t="shared" si="111"/>
        <v>0</v>
      </c>
      <c r="AZ299" s="1054" t="str">
        <f t="shared" si="112"/>
        <v/>
      </c>
      <c r="BA299" s="1056">
        <f t="shared" si="117"/>
        <v>0</v>
      </c>
      <c r="BB299" s="1057" t="str">
        <f t="shared" si="113"/>
        <v/>
      </c>
      <c r="BC299" s="1046"/>
      <c r="BD299" s="1058">
        <f t="shared" si="118"/>
        <v>0</v>
      </c>
      <c r="BE299" s="1048" t="str">
        <f t="shared" si="114"/>
        <v/>
      </c>
      <c r="BF299" s="262" t="s">
        <v>22</v>
      </c>
      <c r="BG299" s="1027">
        <f t="shared" si="115"/>
        <v>0</v>
      </c>
      <c r="BH299" s="1028">
        <f t="shared" si="116"/>
        <v>0</v>
      </c>
      <c r="BI299"/>
      <c r="BJ299" s="701"/>
      <c r="BK299" s="701"/>
      <c r="BL299" s="701"/>
      <c r="BM299" s="701"/>
      <c r="BN299" s="701"/>
      <c r="BO299" s="701"/>
      <c r="BP299" s="701"/>
      <c r="BQ299" s="701"/>
      <c r="BR299"/>
      <c r="BS299"/>
      <c r="BT299"/>
      <c r="BU299"/>
      <c r="BV299"/>
      <c r="BW299"/>
      <c r="BX299" s="964" t="str">
        <f t="shared" si="101"/>
        <v>►</v>
      </c>
      <c r="BY299"/>
      <c r="BZ299"/>
      <c r="CA299"/>
      <c r="CB299"/>
      <c r="CC299"/>
      <c r="CE299"/>
      <c r="CF299"/>
      <c r="CG299"/>
      <c r="CH299"/>
      <c r="CI299"/>
      <c r="CJ299"/>
      <c r="CK299"/>
      <c r="CM299"/>
      <c r="CN299"/>
      <c r="CO299"/>
      <c r="CP299"/>
      <c r="CQ299"/>
      <c r="CR299"/>
      <c r="CS299"/>
      <c r="CU299"/>
      <c r="CV299"/>
      <c r="CW299"/>
      <c r="CX299"/>
      <c r="CY299"/>
      <c r="CZ299"/>
      <c r="DA299"/>
      <c r="DC299" s="3">
        <v>1</v>
      </c>
      <c r="DD299" s="701"/>
      <c r="DE299" s="701"/>
    </row>
    <row r="300" spans="1:109" s="848" customFormat="1" ht="21" customHeight="1">
      <c r="A300" s="941" t="s">
        <v>22</v>
      </c>
      <c r="B300" s="957" t="str">
        <f t="shared" si="100"/>
        <v>►</v>
      </c>
      <c r="C300" s="999" cm="1">
        <f t="array" ref="C300">SUMPRODUCT(LEN(D300:J300))</f>
        <v>0</v>
      </c>
      <c r="D300" s="201"/>
      <c r="E300" s="206"/>
      <c r="F300" s="206"/>
      <c r="G300" s="206"/>
      <c r="H300" s="206"/>
      <c r="I300" s="206"/>
      <c r="J300" s="207"/>
      <c r="K300" s="455"/>
      <c r="L300" s="115" t="s">
        <v>16</v>
      </c>
      <c r="M300" s="3141"/>
      <c r="N300" s="3142"/>
      <c r="O300" s="3141"/>
      <c r="P300" s="3143"/>
      <c r="Q300" s="3144"/>
      <c r="R300" s="3145"/>
      <c r="S300" s="3146"/>
      <c r="T300" s="3147"/>
      <c r="U300" s="3148"/>
      <c r="V300" s="3149"/>
      <c r="W300" s="2109"/>
      <c r="X300" s="3150"/>
      <c r="Y300" s="117"/>
      <c r="Z300" s="3151"/>
      <c r="AA300" s="3152"/>
      <c r="AB300" s="3153"/>
      <c r="AC300" s="3154"/>
      <c r="AD300" s="119"/>
      <c r="AE300" s="262" t="s">
        <v>22</v>
      </c>
      <c r="AF300" s="1035" t="str">
        <f t="shared" si="102"/>
        <v>►</v>
      </c>
      <c r="AG300" s="1036" t="str">
        <f t="shared" si="103"/>
        <v/>
      </c>
      <c r="AH300" s="1037" t="str">
        <f t="shared" si="104"/>
        <v/>
      </c>
      <c r="AI300" s="1036" t="str">
        <f t="shared" si="105"/>
        <v/>
      </c>
      <c r="AJ300" s="1037" t="str">
        <f t="shared" si="106"/>
        <v/>
      </c>
      <c r="AK300" s="1037">
        <f>IF(AND(L300="A",COUNTIF(BJ15:BL62,TRIM(U300))&gt;0),1,0)</f>
        <v>0</v>
      </c>
      <c r="AL300" s="1051" t="str" cm="1">
        <f t="array" ref="AL300">IF(AF300&lt;&gt;"A","",IFERROR((IFERROR(_xlfn.XLOOKUP(TRIM(SUBSTITUTE(U300,CHAR(160)," ")),BJ15:BJ62,BM15:BM62),IFERROR(_xlfn.XLOOKUP(TRIM(SUBSTITUTE(U300,CHAR(160)," ")),BK15:BK62,BM15:BM62),_xlfn.XLOOKUP(TRIM(SUBSTITUTE(U300,CHAR(160)," ")),BL15:BL62,BM15:BM62))))*T300*IF(ISBLANK(Q300),1,Q300)+IFERROR(_xlfn.XLOOKUP("RECHERCHEX",TRIM(L300:AD300),L300:AD300),0),0))</f>
        <v/>
      </c>
      <c r="AM300" s="1038">
        <f t="shared" si="107"/>
        <v>0</v>
      </c>
      <c r="AN300" s="1627" t="str">
        <f t="shared" si="119"/>
        <v/>
      </c>
      <c r="AO300" s="1039">
        <f t="shared" si="108"/>
        <v>0</v>
      </c>
      <c r="AP300" s="1039">
        <f t="shared" si="109"/>
        <v>0</v>
      </c>
      <c r="AQ300" s="1040">
        <f>IF(AO300&gt;0,AS9,0)</f>
        <v>0</v>
      </c>
      <c r="AR300" s="1628" t="str">
        <f>IF(TRIM(AG300)="▼ recette suivante", AG300, IF(AQ300&gt;0, IF(AT9&lt;&gt;"", AT9&amp;"-ou.or.o ❾ + or - &gt;", ""), ""))</f>
        <v/>
      </c>
      <c r="AS300" s="1064"/>
      <c r="AT300" s="1064"/>
      <c r="AU300" s="1042">
        <f t="shared" si="110"/>
        <v>0</v>
      </c>
      <c r="AV300" s="1043">
        <f>IF(AK300,IF(OR(AU300="",N(AU300)&lt;=0.000000001),"",_xlfn.XLOOKUP(AJ300,BJ15:BJ62,BN15:BN62,_xlfn.XLOOKUP(AJ300,BK15:BK62,BN15:BN62,_xlfn.XLOOKUP(AJ300,BL15:BL62,BN15:BN62,"")))),0)</f>
        <v>0</v>
      </c>
      <c r="AW300" s="1065" cm="1">
        <f t="array" ref="AW300">IF(AK300&lt;&gt;1,0,IF(OR(AU300="",N(AU300)&lt;=0.000000001),"",IF(OR(AO300="",N(AO300)&lt;=0.000000001),0,IF(ISNUMBER(AU300),IFERROR(_xlfn.LET(_xlpm.ai_test,TRIM(AJ300),_xlpm.r,IFERROR(_xlfn.XLOOKUP(_xlpm.ai_test,BJ15:BJ62,ROW(BJ15:BJ62),0,1),IFERROR(_xlfn.XLOOKUP(_xlpm.ai_test,BK15:BK62,ROW(BK15:BK62),0,1),_xlfn.XLOOKUP(_xlpm.ai_test,BL15:BL62,ROW(BL15:BL62),0,1))),_xlpm.p,_xlpm.r-MIN(ROW(BJ15:BJ62))+1,_xlpm.f,INDEX(BM15:BM62,_xlpm.p),_xlpm.u,INDEX(BN15:BN62,_xlpm.p),_xlpm.s,INDEX(BP15:BP62,_xlpm.p),_xlpm.q,N(AU300)/_xlpm.f,IF(_xlpm.q&gt;=_xlpm.s,ROUND(_xlpm.q,1)&amp;" "&amp;_xlpm.ai_test&amp;" = "&amp;ROUND(_xlpm.q*_xlpm.f,1)&amp;" "&amp;_xlpm.u,ROUND(_xlpm.q,1)&amp;" "&amp;_xlpm.ai_test)),""),""))))</f>
        <v>0</v>
      </c>
      <c r="AX300" s="1055"/>
      <c r="AY300" s="1042">
        <f t="shared" si="111"/>
        <v>0</v>
      </c>
      <c r="AZ300" s="1043" t="str">
        <f t="shared" si="112"/>
        <v/>
      </c>
      <c r="BA300" s="1044">
        <f t="shared" si="117"/>
        <v>0</v>
      </c>
      <c r="BB300" s="1045" t="str">
        <f t="shared" si="113"/>
        <v/>
      </c>
      <c r="BC300" s="1046"/>
      <c r="BD300" s="1047">
        <f t="shared" si="118"/>
        <v>0</v>
      </c>
      <c r="BE300" s="1048" t="str">
        <f t="shared" si="114"/>
        <v/>
      </c>
      <c r="BF300" s="262" t="s">
        <v>22</v>
      </c>
      <c r="BG300" s="1027">
        <f t="shared" si="115"/>
        <v>0</v>
      </c>
      <c r="BH300" s="1028">
        <f t="shared" si="116"/>
        <v>0</v>
      </c>
      <c r="BI300"/>
      <c r="BJ300" s="701"/>
      <c r="BK300" s="701"/>
      <c r="BL300" s="701"/>
      <c r="BM300" s="701"/>
      <c r="BN300" s="701"/>
      <c r="BO300" s="701"/>
      <c r="BP300" s="701"/>
      <c r="BQ300" s="701"/>
      <c r="BR300"/>
      <c r="BS300"/>
      <c r="BT300"/>
      <c r="BU300"/>
      <c r="BV300"/>
      <c r="BW300"/>
      <c r="BX300" s="964" t="str">
        <f t="shared" si="101"/>
        <v>►</v>
      </c>
      <c r="BY300"/>
      <c r="BZ300"/>
      <c r="CA300"/>
      <c r="CB300"/>
      <c r="CC300"/>
      <c r="CE300"/>
      <c r="CF300"/>
      <c r="CG300"/>
      <c r="CH300"/>
      <c r="CI300"/>
      <c r="CJ300"/>
      <c r="CK300"/>
      <c r="CM300"/>
      <c r="CN300"/>
      <c r="CO300"/>
      <c r="CP300"/>
      <c r="CQ300"/>
      <c r="CR300"/>
      <c r="CS300"/>
      <c r="CU300"/>
      <c r="CV300"/>
      <c r="CW300"/>
      <c r="CX300"/>
      <c r="CY300"/>
      <c r="CZ300"/>
      <c r="DA300"/>
      <c r="DC300" s="3">
        <v>1</v>
      </c>
      <c r="DD300" s="701"/>
      <c r="DE300" s="701"/>
    </row>
    <row r="301" spans="1:109" s="848" customFormat="1" ht="21" customHeight="1">
      <c r="A301" s="941" t="s">
        <v>22</v>
      </c>
      <c r="B301" s="957" t="str">
        <f t="shared" si="100"/>
        <v>►</v>
      </c>
      <c r="C301" s="999" cm="1">
        <f t="array" ref="C301">SUMPRODUCT(LEN(D301:J301))</f>
        <v>0</v>
      </c>
      <c r="D301" s="201"/>
      <c r="E301" s="206"/>
      <c r="F301" s="206"/>
      <c r="G301" s="206"/>
      <c r="H301" s="206"/>
      <c r="I301" s="206"/>
      <c r="J301" s="207"/>
      <c r="K301" s="455"/>
      <c r="L301" s="115" t="s">
        <v>16</v>
      </c>
      <c r="M301" s="3141"/>
      <c r="N301" s="3142"/>
      <c r="O301" s="3141"/>
      <c r="P301" s="3143"/>
      <c r="Q301" s="3144"/>
      <c r="R301" s="3145"/>
      <c r="S301" s="3146"/>
      <c r="T301" s="3147"/>
      <c r="U301" s="3148"/>
      <c r="V301" s="3149"/>
      <c r="W301" s="2109"/>
      <c r="X301" s="3150"/>
      <c r="Y301" s="117"/>
      <c r="Z301" s="3151"/>
      <c r="AA301" s="3152"/>
      <c r="AB301" s="3153"/>
      <c r="AC301" s="3154"/>
      <c r="AD301" s="119"/>
      <c r="AE301" s="262" t="s">
        <v>22</v>
      </c>
      <c r="AF301" s="1035" t="str">
        <f t="shared" si="102"/>
        <v>►</v>
      </c>
      <c r="AG301" s="1036" t="str">
        <f t="shared" si="103"/>
        <v/>
      </c>
      <c r="AH301" s="1037" t="str">
        <f t="shared" si="104"/>
        <v/>
      </c>
      <c r="AI301" s="1036" t="str">
        <f t="shared" si="105"/>
        <v/>
      </c>
      <c r="AJ301" s="1037" t="str">
        <f t="shared" si="106"/>
        <v/>
      </c>
      <c r="AK301" s="1037">
        <f>IF(AND(L301="A",COUNTIF(BJ15:BL62,TRIM(U301))&gt;0),1,0)</f>
        <v>0</v>
      </c>
      <c r="AL301" s="1051" t="str" cm="1">
        <f t="array" ref="AL301">IF(AF301&lt;&gt;"A","",IFERROR((IFERROR(_xlfn.XLOOKUP(TRIM(SUBSTITUTE(U301,CHAR(160)," ")),BJ15:BJ62,BM15:BM62),IFERROR(_xlfn.XLOOKUP(TRIM(SUBSTITUTE(U301,CHAR(160)," ")),BK15:BK62,BM15:BM62),_xlfn.XLOOKUP(TRIM(SUBSTITUTE(U301,CHAR(160)," ")),BL15:BL62,BM15:BM62))))*T301*IF(ISBLANK(Q301),1,Q301)+IFERROR(_xlfn.XLOOKUP("RECHERCHEX",TRIM(L301:AD301),L301:AD301),0),0))</f>
        <v/>
      </c>
      <c r="AM301" s="1038">
        <f t="shared" si="107"/>
        <v>0</v>
      </c>
      <c r="AN301" s="1627" t="str">
        <f t="shared" si="119"/>
        <v/>
      </c>
      <c r="AO301" s="1039">
        <f t="shared" si="108"/>
        <v>0</v>
      </c>
      <c r="AP301" s="1039">
        <f t="shared" si="109"/>
        <v>0</v>
      </c>
      <c r="AQ301" s="1052">
        <f>IF(AO301&gt;0,AS9,0)</f>
        <v>0</v>
      </c>
      <c r="AR301" s="1626" t="str">
        <f>IF(TRIM(AG301)="▼ recette suivante", AG301, IF(AQ301&gt;0, IF(AT9&lt;&gt;"", AT9&amp;"-ou.or.o ❾ + or - &gt;", ""), ""))</f>
        <v/>
      </c>
      <c r="AS301" s="1064"/>
      <c r="AT301" s="1064"/>
      <c r="AU301" s="1053">
        <f t="shared" si="110"/>
        <v>0</v>
      </c>
      <c r="AV301" s="1054">
        <f>IF(AK301,IF(OR(AU301="",N(AU301)&lt;=0.000000001),"",_xlfn.XLOOKUP(AJ301,BJ15:BJ62,BN15:BN62,_xlfn.XLOOKUP(AJ301,BK15:BK62,BN15:BN62,_xlfn.XLOOKUP(AJ301,BL15:BL62,BN15:BN62,"")))),0)</f>
        <v>0</v>
      </c>
      <c r="AW301" s="1067" cm="1">
        <f t="array" ref="AW301">IF(AK301&lt;&gt;1,0,IF(OR(AU301="",N(AU301)&lt;=0.000000001),"",IF(OR(AO301="",N(AO301)&lt;=0.000000001),0,IF(ISNUMBER(AU301),IFERROR(_xlfn.LET(_xlpm.ai_test,TRIM(AJ301),_xlpm.r,IFERROR(_xlfn.XLOOKUP(_xlpm.ai_test,BJ15:BJ62,ROW(BJ15:BJ62),0,1),IFERROR(_xlfn.XLOOKUP(_xlpm.ai_test,BK15:BK62,ROW(BK15:BK62),0,1),_xlfn.XLOOKUP(_xlpm.ai_test,BL15:BL62,ROW(BL15:BL62),0,1))),_xlpm.p,_xlpm.r-MIN(ROW(BJ15:BJ62))+1,_xlpm.f,INDEX(BM15:BM62,_xlpm.p),_xlpm.u,INDEX(BN15:BN62,_xlpm.p),_xlpm.s,INDEX(BP15:BP62,_xlpm.p),_xlpm.q,N(AU301)/_xlpm.f,IF(_xlpm.q&gt;=_xlpm.s,ROUND(_xlpm.q,1)&amp;" "&amp;_xlpm.ai_test&amp;" = "&amp;ROUND(_xlpm.q*_xlpm.f,1)&amp;" "&amp;_xlpm.u,ROUND(_xlpm.q,1)&amp;" "&amp;_xlpm.ai_test)),""),""))))</f>
        <v>0</v>
      </c>
      <c r="AX301" s="1055"/>
      <c r="AY301" s="1053">
        <f t="shared" si="111"/>
        <v>0</v>
      </c>
      <c r="AZ301" s="1054" t="str">
        <f t="shared" si="112"/>
        <v/>
      </c>
      <c r="BA301" s="1056">
        <f t="shared" si="117"/>
        <v>0</v>
      </c>
      <c r="BB301" s="1057" t="str">
        <f t="shared" si="113"/>
        <v/>
      </c>
      <c r="BC301" s="1046"/>
      <c r="BD301" s="1058">
        <f t="shared" si="118"/>
        <v>0</v>
      </c>
      <c r="BE301" s="1048" t="str">
        <f t="shared" si="114"/>
        <v/>
      </c>
      <c r="BF301" s="262" t="s">
        <v>22</v>
      </c>
      <c r="BG301" s="1027">
        <f t="shared" si="115"/>
        <v>0</v>
      </c>
      <c r="BH301" s="1028">
        <f t="shared" si="116"/>
        <v>0</v>
      </c>
      <c r="BI301"/>
      <c r="BJ301" s="701"/>
      <c r="BK301" s="701"/>
      <c r="BL301" s="701"/>
      <c r="BM301" s="701"/>
      <c r="BN301" s="701"/>
      <c r="BO301" s="701"/>
      <c r="BP301" s="701"/>
      <c r="BQ301" s="701"/>
      <c r="BR301"/>
      <c r="BS301"/>
      <c r="BT301"/>
      <c r="BU301"/>
      <c r="BV301"/>
      <c r="BW301"/>
      <c r="BX301" s="964" t="str">
        <f t="shared" si="101"/>
        <v>►</v>
      </c>
      <c r="BY301"/>
      <c r="BZ301"/>
      <c r="CA301"/>
      <c r="CB301"/>
      <c r="CC301"/>
      <c r="CE301"/>
      <c r="CF301"/>
      <c r="CG301"/>
      <c r="CH301"/>
      <c r="CI301"/>
      <c r="CJ301"/>
      <c r="CK301"/>
      <c r="CM301"/>
      <c r="CN301"/>
      <c r="CO301"/>
      <c r="CP301"/>
      <c r="CQ301"/>
      <c r="CR301"/>
      <c r="CS301"/>
      <c r="CU301"/>
      <c r="CV301"/>
      <c r="CW301"/>
      <c r="CX301"/>
      <c r="CY301"/>
      <c r="CZ301"/>
      <c r="DA301"/>
      <c r="DC301" s="3">
        <v>1</v>
      </c>
      <c r="DD301" s="701"/>
      <c r="DE301" s="701"/>
    </row>
    <row r="302" spans="1:109" s="848" customFormat="1" ht="21" customHeight="1">
      <c r="A302" s="941" t="s">
        <v>22</v>
      </c>
      <c r="B302" s="957" t="str">
        <f t="shared" si="100"/>
        <v>►</v>
      </c>
      <c r="C302" s="999" cm="1">
        <f t="array" ref="C302">SUMPRODUCT(LEN(D302:J302))</f>
        <v>0</v>
      </c>
      <c r="D302" s="201"/>
      <c r="E302" s="206"/>
      <c r="F302" s="206"/>
      <c r="G302" s="206"/>
      <c r="H302" s="206"/>
      <c r="I302" s="206"/>
      <c r="J302" s="207"/>
      <c r="K302" s="455"/>
      <c r="L302" s="115" t="s">
        <v>16</v>
      </c>
      <c r="M302" s="3141"/>
      <c r="N302" s="3142"/>
      <c r="O302" s="3141"/>
      <c r="P302" s="3143"/>
      <c r="Q302" s="3144"/>
      <c r="R302" s="3145"/>
      <c r="S302" s="3146"/>
      <c r="T302" s="3147"/>
      <c r="U302" s="3148"/>
      <c r="V302" s="3149"/>
      <c r="W302" s="2109"/>
      <c r="X302" s="3150"/>
      <c r="Y302" s="117"/>
      <c r="Z302" s="3151"/>
      <c r="AA302" s="3152"/>
      <c r="AB302" s="3153"/>
      <c r="AC302" s="3154"/>
      <c r="AD302" s="119"/>
      <c r="AE302" s="262" t="s">
        <v>22</v>
      </c>
      <c r="AF302" s="1035" t="str">
        <f t="shared" si="102"/>
        <v>►</v>
      </c>
      <c r="AG302" s="1036" t="str">
        <f t="shared" si="103"/>
        <v/>
      </c>
      <c r="AH302" s="1037" t="str">
        <f t="shared" si="104"/>
        <v/>
      </c>
      <c r="AI302" s="1036" t="str">
        <f t="shared" si="105"/>
        <v/>
      </c>
      <c r="AJ302" s="1037" t="str">
        <f t="shared" si="106"/>
        <v/>
      </c>
      <c r="AK302" s="1037">
        <f>IF(AND(L302="A",COUNTIF(BJ15:BL62,TRIM(U302))&gt;0),1,0)</f>
        <v>0</v>
      </c>
      <c r="AL302" s="1051" t="str" cm="1">
        <f t="array" ref="AL302">IF(AF302&lt;&gt;"A","",IFERROR((IFERROR(_xlfn.XLOOKUP(TRIM(SUBSTITUTE(U302,CHAR(160)," ")),BJ15:BJ62,BM15:BM62),IFERROR(_xlfn.XLOOKUP(TRIM(SUBSTITUTE(U302,CHAR(160)," ")),BK15:BK62,BM15:BM62),_xlfn.XLOOKUP(TRIM(SUBSTITUTE(U302,CHAR(160)," ")),BL15:BL62,BM15:BM62))))*T302*IF(ISBLANK(Q302),1,Q302)+IFERROR(_xlfn.XLOOKUP("RECHERCHEX",TRIM(L302:AD302),L302:AD302),0),0))</f>
        <v/>
      </c>
      <c r="AM302" s="1038">
        <f t="shared" si="107"/>
        <v>0</v>
      </c>
      <c r="AN302" s="1627" t="str">
        <f t="shared" si="119"/>
        <v/>
      </c>
      <c r="AO302" s="1039">
        <f t="shared" si="108"/>
        <v>0</v>
      </c>
      <c r="AP302" s="1039">
        <f t="shared" si="109"/>
        <v>0</v>
      </c>
      <c r="AQ302" s="1040">
        <f>IF(AO302&gt;0,AS9,0)</f>
        <v>0</v>
      </c>
      <c r="AR302" s="1628" t="str">
        <f>IF(TRIM(AG302)="▼ recette suivante", AG302, IF(AQ302&gt;0, IF(AT9&lt;&gt;"", AT9&amp;"-ou.or.o ❾ + or - &gt;", ""), ""))</f>
        <v/>
      </c>
      <c r="AS302" s="1064"/>
      <c r="AT302" s="1064"/>
      <c r="AU302" s="1042">
        <f t="shared" si="110"/>
        <v>0</v>
      </c>
      <c r="AV302" s="1043">
        <f>IF(AK302,IF(OR(AU302="",N(AU302)&lt;=0.000000001),"",_xlfn.XLOOKUP(AJ302,BJ15:BJ62,BN15:BN62,_xlfn.XLOOKUP(AJ302,BK15:BK62,BN15:BN62,_xlfn.XLOOKUP(AJ302,BL15:BL62,BN15:BN62,"")))),0)</f>
        <v>0</v>
      </c>
      <c r="AW302" s="1065" cm="1">
        <f t="array" ref="AW302">IF(AK302&lt;&gt;1,0,IF(OR(AU302="",N(AU302)&lt;=0.000000001),"",IF(OR(AO302="",N(AO302)&lt;=0.000000001),0,IF(ISNUMBER(AU302),IFERROR(_xlfn.LET(_xlpm.ai_test,TRIM(AJ302),_xlpm.r,IFERROR(_xlfn.XLOOKUP(_xlpm.ai_test,BJ15:BJ62,ROW(BJ15:BJ62),0,1),IFERROR(_xlfn.XLOOKUP(_xlpm.ai_test,BK15:BK62,ROW(BK15:BK62),0,1),_xlfn.XLOOKUP(_xlpm.ai_test,BL15:BL62,ROW(BL15:BL62),0,1))),_xlpm.p,_xlpm.r-MIN(ROW(BJ15:BJ62))+1,_xlpm.f,INDEX(BM15:BM62,_xlpm.p),_xlpm.u,INDEX(BN15:BN62,_xlpm.p),_xlpm.s,INDEX(BP15:BP62,_xlpm.p),_xlpm.q,N(AU302)/_xlpm.f,IF(_xlpm.q&gt;=_xlpm.s,ROUND(_xlpm.q,1)&amp;" "&amp;_xlpm.ai_test&amp;" = "&amp;ROUND(_xlpm.q*_xlpm.f,1)&amp;" "&amp;_xlpm.u,ROUND(_xlpm.q,1)&amp;" "&amp;_xlpm.ai_test)),""),""))))</f>
        <v>0</v>
      </c>
      <c r="AX302" s="1055"/>
      <c r="AY302" s="1042">
        <f t="shared" si="111"/>
        <v>0</v>
      </c>
      <c r="AZ302" s="1043" t="str">
        <f t="shared" si="112"/>
        <v/>
      </c>
      <c r="BA302" s="1044">
        <f t="shared" si="117"/>
        <v>0</v>
      </c>
      <c r="BB302" s="1045" t="str">
        <f t="shared" si="113"/>
        <v/>
      </c>
      <c r="BC302" s="1046"/>
      <c r="BD302" s="1047">
        <f t="shared" si="118"/>
        <v>0</v>
      </c>
      <c r="BE302" s="1048" t="str">
        <f t="shared" si="114"/>
        <v/>
      </c>
      <c r="BF302" s="262" t="s">
        <v>22</v>
      </c>
      <c r="BG302" s="1027">
        <f t="shared" si="115"/>
        <v>0</v>
      </c>
      <c r="BH302" s="1028">
        <f t="shared" si="116"/>
        <v>0</v>
      </c>
      <c r="BI302"/>
      <c r="BJ302" s="701"/>
      <c r="BK302" s="701"/>
      <c r="BL302" s="701"/>
      <c r="BM302" s="701"/>
      <c r="BN302" s="701"/>
      <c r="BO302" s="701"/>
      <c r="BP302" s="701"/>
      <c r="BQ302" s="701"/>
      <c r="BR302"/>
      <c r="BS302"/>
      <c r="BT302"/>
      <c r="BU302"/>
      <c r="BV302"/>
      <c r="BW302"/>
      <c r="BX302" s="964" t="str">
        <f t="shared" si="101"/>
        <v>►</v>
      </c>
      <c r="BY302"/>
      <c r="BZ302"/>
      <c r="CA302"/>
      <c r="CB302"/>
      <c r="CC302"/>
      <c r="CE302"/>
      <c r="CF302"/>
      <c r="CG302"/>
      <c r="CH302"/>
      <c r="CI302"/>
      <c r="CJ302"/>
      <c r="CK302"/>
      <c r="CM302"/>
      <c r="CN302"/>
      <c r="CO302"/>
      <c r="CP302"/>
      <c r="CQ302"/>
      <c r="CR302"/>
      <c r="CS302"/>
      <c r="CU302"/>
      <c r="CV302"/>
      <c r="CW302"/>
      <c r="CX302"/>
      <c r="CY302"/>
      <c r="CZ302"/>
      <c r="DA302"/>
      <c r="DC302" s="3">
        <v>1</v>
      </c>
      <c r="DD302" s="701"/>
      <c r="DE302" s="701"/>
    </row>
    <row r="303" spans="1:109" s="848" customFormat="1" ht="21" customHeight="1">
      <c r="A303" s="941" t="s">
        <v>22</v>
      </c>
      <c r="B303" s="957" t="str">
        <f t="shared" si="100"/>
        <v>►</v>
      </c>
      <c r="C303" s="999" cm="1">
        <f t="array" ref="C303">SUMPRODUCT(LEN(D303:J303))</f>
        <v>0</v>
      </c>
      <c r="D303" s="201"/>
      <c r="E303" s="206"/>
      <c r="F303" s="206"/>
      <c r="G303" s="206"/>
      <c r="H303" s="206"/>
      <c r="I303" s="206"/>
      <c r="J303" s="207"/>
      <c r="K303" s="455"/>
      <c r="L303" s="115" t="s">
        <v>16</v>
      </c>
      <c r="M303" s="3141"/>
      <c r="N303" s="3142"/>
      <c r="O303" s="3141"/>
      <c r="P303" s="3143"/>
      <c r="Q303" s="3144"/>
      <c r="R303" s="3145"/>
      <c r="S303" s="3146"/>
      <c r="T303" s="3147"/>
      <c r="U303" s="3148"/>
      <c r="V303" s="3149"/>
      <c r="W303" s="2109"/>
      <c r="X303" s="3150"/>
      <c r="Y303" s="117"/>
      <c r="Z303" s="3151"/>
      <c r="AA303" s="3152"/>
      <c r="AB303" s="3153"/>
      <c r="AC303" s="3154"/>
      <c r="AD303" s="119"/>
      <c r="AE303" s="262" t="s">
        <v>22</v>
      </c>
      <c r="AF303" s="1035" t="str">
        <f t="shared" si="102"/>
        <v>►</v>
      </c>
      <c r="AG303" s="1036" t="str">
        <f t="shared" si="103"/>
        <v/>
      </c>
      <c r="AH303" s="1037" t="str">
        <f t="shared" si="104"/>
        <v/>
      </c>
      <c r="AI303" s="1036" t="str">
        <f t="shared" si="105"/>
        <v/>
      </c>
      <c r="AJ303" s="1037" t="str">
        <f t="shared" si="106"/>
        <v/>
      </c>
      <c r="AK303" s="1037">
        <f>IF(AND(L303="A",COUNTIF(BJ15:BL62,TRIM(U303))&gt;0),1,0)</f>
        <v>0</v>
      </c>
      <c r="AL303" s="1051" t="str" cm="1">
        <f t="array" ref="AL303">IF(AF303&lt;&gt;"A","",IFERROR((IFERROR(_xlfn.XLOOKUP(TRIM(SUBSTITUTE(U303,CHAR(160)," ")),BJ15:BJ62,BM15:BM62),IFERROR(_xlfn.XLOOKUP(TRIM(SUBSTITUTE(U303,CHAR(160)," ")),BK15:BK62,BM15:BM62),_xlfn.XLOOKUP(TRIM(SUBSTITUTE(U303,CHAR(160)," ")),BL15:BL62,BM15:BM62))))*T303*IF(ISBLANK(Q303),1,Q303)+IFERROR(_xlfn.XLOOKUP("RECHERCHEX",TRIM(L303:AD303),L303:AD303),0),0))</f>
        <v/>
      </c>
      <c r="AM303" s="1038">
        <f t="shared" si="107"/>
        <v>0</v>
      </c>
      <c r="AN303" s="1627" t="str">
        <f t="shared" si="119"/>
        <v/>
      </c>
      <c r="AO303" s="1039">
        <f t="shared" si="108"/>
        <v>0</v>
      </c>
      <c r="AP303" s="1039">
        <f t="shared" si="109"/>
        <v>0</v>
      </c>
      <c r="AQ303" s="1052">
        <f>IF(AO303&gt;0,AS9,0)</f>
        <v>0</v>
      </c>
      <c r="AR303" s="1626" t="str">
        <f>IF(TRIM(AG303)="▼ recette suivante", AG303, IF(AQ303&gt;0, IF(AT9&lt;&gt;"", AT9&amp;"-ou.or.o ❾ + or - &gt;", ""), ""))</f>
        <v/>
      </c>
      <c r="AS303" s="1064"/>
      <c r="AT303" s="1064"/>
      <c r="AU303" s="1053">
        <f t="shared" si="110"/>
        <v>0</v>
      </c>
      <c r="AV303" s="1054">
        <f>IF(AK303,IF(OR(AU303="",N(AU303)&lt;=0.000000001),"",_xlfn.XLOOKUP(AJ303,BJ15:BJ62,BN15:BN62,_xlfn.XLOOKUP(AJ303,BK15:BK62,BN15:BN62,_xlfn.XLOOKUP(AJ303,BL15:BL62,BN15:BN62,"")))),0)</f>
        <v>0</v>
      </c>
      <c r="AW303" s="1067" cm="1">
        <f t="array" ref="AW303">IF(AK303&lt;&gt;1,0,IF(OR(AU303="",N(AU303)&lt;=0.000000001),"",IF(OR(AO303="",N(AO303)&lt;=0.000000001),0,IF(ISNUMBER(AU303),IFERROR(_xlfn.LET(_xlpm.ai_test,TRIM(AJ303),_xlpm.r,IFERROR(_xlfn.XLOOKUP(_xlpm.ai_test,BJ15:BJ62,ROW(BJ15:BJ62),0,1),IFERROR(_xlfn.XLOOKUP(_xlpm.ai_test,BK15:BK62,ROW(BK15:BK62),0,1),_xlfn.XLOOKUP(_xlpm.ai_test,BL15:BL62,ROW(BL15:BL62),0,1))),_xlpm.p,_xlpm.r-MIN(ROW(BJ15:BJ62))+1,_xlpm.f,INDEX(BM15:BM62,_xlpm.p),_xlpm.u,INDEX(BN15:BN62,_xlpm.p),_xlpm.s,INDEX(BP15:BP62,_xlpm.p),_xlpm.q,N(AU303)/_xlpm.f,IF(_xlpm.q&gt;=_xlpm.s,ROUND(_xlpm.q,1)&amp;" "&amp;_xlpm.ai_test&amp;" = "&amp;ROUND(_xlpm.q*_xlpm.f,1)&amp;" "&amp;_xlpm.u,ROUND(_xlpm.q,1)&amp;" "&amp;_xlpm.ai_test)),""),""))))</f>
        <v>0</v>
      </c>
      <c r="AX303" s="1055"/>
      <c r="AY303" s="1053">
        <f t="shared" si="111"/>
        <v>0</v>
      </c>
      <c r="AZ303" s="1054" t="str">
        <f t="shared" si="112"/>
        <v/>
      </c>
      <c r="BA303" s="1056">
        <f t="shared" si="117"/>
        <v>0</v>
      </c>
      <c r="BB303" s="1057" t="str">
        <f t="shared" si="113"/>
        <v/>
      </c>
      <c r="BC303" s="1046"/>
      <c r="BD303" s="1058">
        <f t="shared" si="118"/>
        <v>0</v>
      </c>
      <c r="BE303" s="1048" t="str">
        <f t="shared" si="114"/>
        <v/>
      </c>
      <c r="BF303" s="262" t="s">
        <v>22</v>
      </c>
      <c r="BG303" s="1027">
        <f t="shared" si="115"/>
        <v>0</v>
      </c>
      <c r="BH303" s="1028">
        <f t="shared" si="116"/>
        <v>0</v>
      </c>
      <c r="BI303"/>
      <c r="BJ303" s="701"/>
      <c r="BK303" s="701"/>
      <c r="BL303" s="701"/>
      <c r="BM303" s="701"/>
      <c r="BN303" s="701"/>
      <c r="BO303" s="701"/>
      <c r="BP303" s="701"/>
      <c r="BQ303" s="701"/>
      <c r="BR303"/>
      <c r="BS303"/>
      <c r="BT303"/>
      <c r="BU303"/>
      <c r="BV303"/>
      <c r="BW303"/>
      <c r="BX303" s="964" t="str">
        <f t="shared" si="101"/>
        <v>►</v>
      </c>
      <c r="BY303"/>
      <c r="BZ303"/>
      <c r="CA303"/>
      <c r="CB303"/>
      <c r="CC303"/>
      <c r="CE303"/>
      <c r="CF303"/>
      <c r="CG303"/>
      <c r="CH303"/>
      <c r="CI303"/>
      <c r="CJ303"/>
      <c r="CK303"/>
      <c r="CM303"/>
      <c r="CN303"/>
      <c r="CO303"/>
      <c r="CP303"/>
      <c r="CQ303"/>
      <c r="CR303"/>
      <c r="CS303"/>
      <c r="CU303"/>
      <c r="CV303"/>
      <c r="CW303"/>
      <c r="CX303"/>
      <c r="CY303"/>
      <c r="CZ303"/>
      <c r="DA303"/>
      <c r="DC303" s="3">
        <v>1</v>
      </c>
      <c r="DD303" s="701"/>
      <c r="DE303" s="701"/>
    </row>
    <row r="304" spans="1:109" s="848" customFormat="1" ht="21" customHeight="1">
      <c r="A304" s="941" t="s">
        <v>22</v>
      </c>
      <c r="B304" s="957" t="str">
        <f t="shared" si="100"/>
        <v>►</v>
      </c>
      <c r="C304" s="999" cm="1">
        <f t="array" ref="C304">SUMPRODUCT(LEN(D304:J304))</f>
        <v>0</v>
      </c>
      <c r="D304" s="201"/>
      <c r="E304" s="206"/>
      <c r="F304" s="206"/>
      <c r="G304" s="206"/>
      <c r="H304" s="206"/>
      <c r="I304" s="206"/>
      <c r="J304" s="207"/>
      <c r="K304" s="455"/>
      <c r="L304" s="115" t="s">
        <v>16</v>
      </c>
      <c r="M304" s="3141"/>
      <c r="N304" s="3142"/>
      <c r="O304" s="3141"/>
      <c r="P304" s="3143"/>
      <c r="Q304" s="3144"/>
      <c r="R304" s="3145"/>
      <c r="S304" s="3146"/>
      <c r="T304" s="3147"/>
      <c r="U304" s="3148"/>
      <c r="V304" s="3149"/>
      <c r="W304" s="2109"/>
      <c r="X304" s="3150"/>
      <c r="Y304" s="117"/>
      <c r="Z304" s="3151"/>
      <c r="AA304" s="3152"/>
      <c r="AB304" s="3153"/>
      <c r="AC304" s="3154"/>
      <c r="AD304" s="119"/>
      <c r="AE304" s="262" t="s">
        <v>22</v>
      </c>
      <c r="AF304" s="1035" t="str">
        <f t="shared" si="102"/>
        <v>►</v>
      </c>
      <c r="AG304" s="1036" t="str">
        <f t="shared" si="103"/>
        <v/>
      </c>
      <c r="AH304" s="1037" t="str">
        <f t="shared" si="104"/>
        <v/>
      </c>
      <c r="AI304" s="1036" t="str">
        <f t="shared" si="105"/>
        <v/>
      </c>
      <c r="AJ304" s="1037" t="str">
        <f t="shared" si="106"/>
        <v/>
      </c>
      <c r="AK304" s="1037">
        <f>IF(AND(L304="A",COUNTIF(BJ15:BL62,TRIM(U304))&gt;0),1,0)</f>
        <v>0</v>
      </c>
      <c r="AL304" s="1051" t="str" cm="1">
        <f t="array" ref="AL304">IF(AF304&lt;&gt;"A","",IFERROR((IFERROR(_xlfn.XLOOKUP(TRIM(SUBSTITUTE(U304,CHAR(160)," ")),BJ15:BJ62,BM15:BM62),IFERROR(_xlfn.XLOOKUP(TRIM(SUBSTITUTE(U304,CHAR(160)," ")),BK15:BK62,BM15:BM62),_xlfn.XLOOKUP(TRIM(SUBSTITUTE(U304,CHAR(160)," ")),BL15:BL62,BM15:BM62))))*T304*IF(ISBLANK(Q304),1,Q304)+IFERROR(_xlfn.XLOOKUP("RECHERCHEX",TRIM(L304:AD304),L304:AD304),0),0))</f>
        <v/>
      </c>
      <c r="AM304" s="1038">
        <f t="shared" si="107"/>
        <v>0</v>
      </c>
      <c r="AN304" s="1627" t="str">
        <f t="shared" si="119"/>
        <v/>
      </c>
      <c r="AO304" s="1039">
        <f t="shared" si="108"/>
        <v>0</v>
      </c>
      <c r="AP304" s="1039">
        <f t="shared" si="109"/>
        <v>0</v>
      </c>
      <c r="AQ304" s="1040">
        <f>IF(AO304&gt;0,AS9,0)</f>
        <v>0</v>
      </c>
      <c r="AR304" s="1628" t="str">
        <f>IF(TRIM(AG304)="▼ recette suivante", AG304, IF(AQ304&gt;0, IF(AT9&lt;&gt;"", AT9&amp;"-ou.or.o ❾ + or - &gt;", ""), ""))</f>
        <v/>
      </c>
      <c r="AS304" s="1064"/>
      <c r="AT304" s="1064"/>
      <c r="AU304" s="1042">
        <f t="shared" si="110"/>
        <v>0</v>
      </c>
      <c r="AV304" s="1043">
        <f>IF(AK304,IF(OR(AU304="",N(AU304)&lt;=0.000000001),"",_xlfn.XLOOKUP(AJ304,BJ15:BJ62,BN15:BN62,_xlfn.XLOOKUP(AJ304,BK15:BK62,BN15:BN62,_xlfn.XLOOKUP(AJ304,BL15:BL62,BN15:BN62,"")))),0)</f>
        <v>0</v>
      </c>
      <c r="AW304" s="1065" cm="1">
        <f t="array" ref="AW304">IF(AK304&lt;&gt;1,0,IF(OR(AU304="",N(AU304)&lt;=0.000000001),"",IF(OR(AO304="",N(AO304)&lt;=0.000000001),0,IF(ISNUMBER(AU304),IFERROR(_xlfn.LET(_xlpm.ai_test,TRIM(AJ304),_xlpm.r,IFERROR(_xlfn.XLOOKUP(_xlpm.ai_test,BJ15:BJ62,ROW(BJ15:BJ62),0,1),IFERROR(_xlfn.XLOOKUP(_xlpm.ai_test,BK15:BK62,ROW(BK15:BK62),0,1),_xlfn.XLOOKUP(_xlpm.ai_test,BL15:BL62,ROW(BL15:BL62),0,1))),_xlpm.p,_xlpm.r-MIN(ROW(BJ15:BJ62))+1,_xlpm.f,INDEX(BM15:BM62,_xlpm.p),_xlpm.u,INDEX(BN15:BN62,_xlpm.p),_xlpm.s,INDEX(BP15:BP62,_xlpm.p),_xlpm.q,N(AU304)/_xlpm.f,IF(_xlpm.q&gt;=_xlpm.s,ROUND(_xlpm.q,1)&amp;" "&amp;_xlpm.ai_test&amp;" = "&amp;ROUND(_xlpm.q*_xlpm.f,1)&amp;" "&amp;_xlpm.u,ROUND(_xlpm.q,1)&amp;" "&amp;_xlpm.ai_test)),""),""))))</f>
        <v>0</v>
      </c>
      <c r="AX304" s="1055"/>
      <c r="AY304" s="1042">
        <f t="shared" si="111"/>
        <v>0</v>
      </c>
      <c r="AZ304" s="1043" t="str">
        <f t="shared" si="112"/>
        <v/>
      </c>
      <c r="BA304" s="1044">
        <f t="shared" si="117"/>
        <v>0</v>
      </c>
      <c r="BB304" s="1045" t="str">
        <f t="shared" si="113"/>
        <v/>
      </c>
      <c r="BC304" s="1046"/>
      <c r="BD304" s="1047">
        <f t="shared" si="118"/>
        <v>0</v>
      </c>
      <c r="BE304" s="1048" t="str">
        <f t="shared" si="114"/>
        <v/>
      </c>
      <c r="BF304" s="262" t="s">
        <v>22</v>
      </c>
      <c r="BG304" s="1027">
        <f t="shared" si="115"/>
        <v>0</v>
      </c>
      <c r="BH304" s="1028">
        <f t="shared" si="116"/>
        <v>0</v>
      </c>
      <c r="BI304"/>
      <c r="BJ304" s="701"/>
      <c r="BK304" s="701"/>
      <c r="BL304" s="701"/>
      <c r="BM304" s="701"/>
      <c r="BN304" s="701"/>
      <c r="BO304" s="701"/>
      <c r="BP304" s="701"/>
      <c r="BQ304" s="701"/>
      <c r="BR304"/>
      <c r="BS304"/>
      <c r="BT304"/>
      <c r="BU304"/>
      <c r="BV304"/>
      <c r="BW304"/>
      <c r="BX304" s="964" t="str">
        <f t="shared" si="101"/>
        <v>►</v>
      </c>
      <c r="BY304"/>
      <c r="BZ304"/>
      <c r="CA304"/>
      <c r="CB304"/>
      <c r="CC304"/>
      <c r="CE304"/>
      <c r="CF304"/>
      <c r="CG304"/>
      <c r="CH304"/>
      <c r="CI304"/>
      <c r="CJ304"/>
      <c r="CK304"/>
      <c r="CM304"/>
      <c r="CN304"/>
      <c r="CO304"/>
      <c r="CP304"/>
      <c r="CQ304"/>
      <c r="CR304"/>
      <c r="CS304"/>
      <c r="CU304"/>
      <c r="CV304"/>
      <c r="CW304"/>
      <c r="CX304"/>
      <c r="CY304"/>
      <c r="CZ304"/>
      <c r="DA304"/>
      <c r="DC304" s="3">
        <v>1</v>
      </c>
      <c r="DD304" s="701"/>
      <c r="DE304" s="701"/>
    </row>
    <row r="305" spans="1:109" s="848" customFormat="1" ht="21" customHeight="1">
      <c r="A305" s="941" t="s">
        <v>22</v>
      </c>
      <c r="B305" s="1134">
        <v>3</v>
      </c>
      <c r="C305" s="1134">
        <v>9</v>
      </c>
      <c r="D305" s="1134">
        <v>12</v>
      </c>
      <c r="E305" s="1134">
        <v>12</v>
      </c>
      <c r="F305" s="1134">
        <v>3</v>
      </c>
      <c r="G305" s="1134">
        <v>9</v>
      </c>
      <c r="H305" s="1134">
        <v>12</v>
      </c>
      <c r="I305" s="1134">
        <v>13</v>
      </c>
      <c r="J305" s="1134">
        <v>40</v>
      </c>
      <c r="K305" s="455" t="s">
        <v>22</v>
      </c>
      <c r="L305" s="115" t="s">
        <v>16</v>
      </c>
      <c r="M305" s="3141"/>
      <c r="N305" s="3142"/>
      <c r="O305" s="3141"/>
      <c r="P305" s="3143"/>
      <c r="Q305" s="3144"/>
      <c r="R305" s="3145"/>
      <c r="S305" s="3146"/>
      <c r="T305" s="3147"/>
      <c r="U305" s="3148"/>
      <c r="V305" s="3149"/>
      <c r="W305" s="2109"/>
      <c r="X305" s="3150"/>
      <c r="Y305" s="117"/>
      <c r="Z305" s="3151"/>
      <c r="AA305" s="3152"/>
      <c r="AB305" s="3153"/>
      <c r="AC305" s="3154"/>
      <c r="AD305" s="119"/>
      <c r="AE305" s="262" t="s">
        <v>22</v>
      </c>
      <c r="AF305" s="1035" t="str">
        <f t="shared" si="102"/>
        <v>►</v>
      </c>
      <c r="AG305" s="1036" t="str">
        <f t="shared" si="103"/>
        <v/>
      </c>
      <c r="AH305" s="1037" t="str">
        <f t="shared" si="104"/>
        <v/>
      </c>
      <c r="AI305" s="1036" t="str">
        <f t="shared" si="105"/>
        <v/>
      </c>
      <c r="AJ305" s="1037" t="str">
        <f t="shared" si="106"/>
        <v/>
      </c>
      <c r="AK305" s="1037">
        <f>IF(AND(L305="A",COUNTIF(BJ15:BL62,TRIM(U305))&gt;0),1,0)</f>
        <v>0</v>
      </c>
      <c r="AL305" s="1051" t="str" cm="1">
        <f t="array" ref="AL305">IF(AF305&lt;&gt;"A","",IFERROR((IFERROR(_xlfn.XLOOKUP(TRIM(SUBSTITUTE(U305,CHAR(160)," ")),BJ15:BJ62,BM15:BM62),IFERROR(_xlfn.XLOOKUP(TRIM(SUBSTITUTE(U305,CHAR(160)," ")),BK15:BK62,BM15:BM62),_xlfn.XLOOKUP(TRIM(SUBSTITUTE(U305,CHAR(160)," ")),BL15:BL62,BM15:BM62))))*T305*IF(ISBLANK(Q305),1,Q305)+IFERROR(_xlfn.XLOOKUP("RECHERCHEX",TRIM(L305:AD305),L305:AD305),0),0))</f>
        <v/>
      </c>
      <c r="AM305" s="1038">
        <f t="shared" si="107"/>
        <v>0</v>
      </c>
      <c r="AN305" s="1627" t="str">
        <f t="shared" si="119"/>
        <v/>
      </c>
      <c r="AO305" s="1039">
        <f t="shared" si="108"/>
        <v>0</v>
      </c>
      <c r="AP305" s="1039">
        <f t="shared" si="109"/>
        <v>0</v>
      </c>
      <c r="AQ305" s="1052">
        <f>IF(AO305&gt;0,AS9,0)</f>
        <v>0</v>
      </c>
      <c r="AR305" s="1626" t="str">
        <f>IF(TRIM(AG305)="▼ recette suivante", AG305, IF(AQ305&gt;0, IF(AT9&lt;&gt;"", AT9&amp;"-ou.or.o ❾ + or - &gt;", ""), ""))</f>
        <v/>
      </c>
      <c r="AS305" s="1064"/>
      <c r="AT305" s="1064"/>
      <c r="AU305" s="1053">
        <f t="shared" si="110"/>
        <v>0</v>
      </c>
      <c r="AV305" s="1054">
        <f>IF(AK305,IF(OR(AU305="",N(AU305)&lt;=0.000000001),"",_xlfn.XLOOKUP(AJ305,BJ15:BJ62,BN15:BN62,_xlfn.XLOOKUP(AJ305,BK15:BK62,BN15:BN62,_xlfn.XLOOKUP(AJ305,BL15:BL62,BN15:BN62,"")))),0)</f>
        <v>0</v>
      </c>
      <c r="AW305" s="1067" cm="1">
        <f t="array" ref="AW305">IF(AK305&lt;&gt;1,0,IF(OR(AU305="",N(AU305)&lt;=0.000000001),"",IF(OR(AO305="",N(AO305)&lt;=0.000000001),0,IF(ISNUMBER(AU305),IFERROR(_xlfn.LET(_xlpm.ai_test,TRIM(AJ305),_xlpm.r,IFERROR(_xlfn.XLOOKUP(_xlpm.ai_test,BJ15:BJ62,ROW(BJ15:BJ62),0,1),IFERROR(_xlfn.XLOOKUP(_xlpm.ai_test,BK15:BK62,ROW(BK15:BK62),0,1),_xlfn.XLOOKUP(_xlpm.ai_test,BL15:BL62,ROW(BL15:BL62),0,1))),_xlpm.p,_xlpm.r-MIN(ROW(BJ15:BJ62))+1,_xlpm.f,INDEX(BM15:BM62,_xlpm.p),_xlpm.u,INDEX(BN15:BN62,_xlpm.p),_xlpm.s,INDEX(BP15:BP62,_xlpm.p),_xlpm.q,N(AU305)/_xlpm.f,IF(_xlpm.q&gt;=_xlpm.s,ROUND(_xlpm.q,1)&amp;" "&amp;_xlpm.ai_test&amp;" = "&amp;ROUND(_xlpm.q*_xlpm.f,1)&amp;" "&amp;_xlpm.u,ROUND(_xlpm.q,1)&amp;" "&amp;_xlpm.ai_test)),""),""))))</f>
        <v>0</v>
      </c>
      <c r="AX305" s="1055"/>
      <c r="AY305" s="1053">
        <f t="shared" si="111"/>
        <v>0</v>
      </c>
      <c r="AZ305" s="1054" t="str">
        <f t="shared" si="112"/>
        <v/>
      </c>
      <c r="BA305" s="1056">
        <f t="shared" si="117"/>
        <v>0</v>
      </c>
      <c r="BB305" s="1057" t="str">
        <f t="shared" si="113"/>
        <v/>
      </c>
      <c r="BC305" s="1046"/>
      <c r="BD305" s="1058">
        <f t="shared" si="118"/>
        <v>0</v>
      </c>
      <c r="BE305" s="1048" t="str">
        <f t="shared" si="114"/>
        <v/>
      </c>
      <c r="BF305" s="262" t="s">
        <v>22</v>
      </c>
      <c r="BG305" s="1027">
        <f t="shared" si="115"/>
        <v>0</v>
      </c>
      <c r="BH305" s="1028">
        <f t="shared" si="116"/>
        <v>0</v>
      </c>
      <c r="BI305"/>
      <c r="BJ305" s="701"/>
      <c r="BK305" s="701"/>
      <c r="BL305" s="701"/>
      <c r="BM305" s="701"/>
      <c r="BN305" s="701"/>
      <c r="BO305" s="701"/>
      <c r="BP305" s="701"/>
      <c r="BQ305" s="701"/>
      <c r="BR305"/>
      <c r="BS305"/>
      <c r="BT305"/>
      <c r="BU305"/>
      <c r="BV305"/>
      <c r="BW305"/>
      <c r="BX305" s="964" t="str">
        <f t="shared" si="101"/>
        <v>►</v>
      </c>
      <c r="BY305"/>
      <c r="BZ305"/>
      <c r="CA305"/>
      <c r="CB305"/>
      <c r="CC305"/>
      <c r="CE305"/>
      <c r="CF305"/>
      <c r="CG305"/>
      <c r="CH305"/>
      <c r="CI305"/>
      <c r="CJ305"/>
      <c r="CK305"/>
      <c r="CM305"/>
      <c r="CN305"/>
      <c r="CO305"/>
      <c r="CP305"/>
      <c r="CQ305"/>
      <c r="CR305"/>
      <c r="CS305"/>
      <c r="CU305"/>
      <c r="CV305"/>
      <c r="CW305"/>
      <c r="CX305"/>
      <c r="CY305"/>
      <c r="CZ305"/>
      <c r="DA305"/>
      <c r="DC305" s="3">
        <v>1</v>
      </c>
      <c r="DD305" s="701"/>
      <c r="DE305" s="701"/>
    </row>
    <row r="306" spans="1:109" s="848" customFormat="1" ht="21" customHeight="1" thickBot="1">
      <c r="A306" s="941" t="s">
        <v>22</v>
      </c>
      <c r="B306" s="698" t="str">
        <f>L306</f>
        <v>►</v>
      </c>
      <c r="C306" s="698">
        <f t="shared" ref="C306:J306" ca="1" si="120">CELL("largeur",C306)</f>
        <v>9</v>
      </c>
      <c r="D306" s="698">
        <f t="shared" ca="1" si="120"/>
        <v>12</v>
      </c>
      <c r="E306" s="698">
        <f t="shared" ca="1" si="120"/>
        <v>12</v>
      </c>
      <c r="F306" s="698">
        <f t="shared" ca="1" si="120"/>
        <v>3</v>
      </c>
      <c r="G306" s="698">
        <f t="shared" ca="1" si="120"/>
        <v>9</v>
      </c>
      <c r="H306" s="698">
        <f t="shared" ca="1" si="120"/>
        <v>12</v>
      </c>
      <c r="I306" s="698">
        <f t="shared" ca="1" si="120"/>
        <v>13</v>
      </c>
      <c r="J306" s="698">
        <f t="shared" ca="1" si="120"/>
        <v>40</v>
      </c>
      <c r="K306" s="455" t="s">
        <v>22</v>
      </c>
      <c r="L306" s="115" t="s">
        <v>16</v>
      </c>
      <c r="M306" s="3141"/>
      <c r="N306" s="3142"/>
      <c r="O306" s="3141"/>
      <c r="P306" s="3143"/>
      <c r="Q306" s="3144"/>
      <c r="R306" s="3145"/>
      <c r="S306" s="3146"/>
      <c r="T306" s="3147"/>
      <c r="U306" s="3148"/>
      <c r="V306" s="3149"/>
      <c r="W306" s="2109"/>
      <c r="X306" s="3150"/>
      <c r="Y306" s="117"/>
      <c r="Z306" s="3151"/>
      <c r="AA306" s="3152"/>
      <c r="AB306" s="3153"/>
      <c r="AC306" s="3154"/>
      <c r="AD306" s="119"/>
      <c r="AE306" s="262" t="s">
        <v>22</v>
      </c>
      <c r="AF306" s="1035" t="str">
        <f t="shared" si="102"/>
        <v>►</v>
      </c>
      <c r="AG306" s="1036" t="str">
        <f t="shared" si="103"/>
        <v/>
      </c>
      <c r="AH306" s="1037" t="str">
        <f t="shared" si="104"/>
        <v/>
      </c>
      <c r="AI306" s="1036" t="str">
        <f t="shared" si="105"/>
        <v/>
      </c>
      <c r="AJ306" s="1037" t="str">
        <f t="shared" si="106"/>
        <v/>
      </c>
      <c r="AK306" s="1037">
        <f>IF(AND(L306="A",COUNTIF(BJ15:BL62,TRIM(U306))&gt;0),1,0)</f>
        <v>0</v>
      </c>
      <c r="AL306" s="1051" t="str" cm="1">
        <f t="array" ref="AL306">IF(AF306&lt;&gt;"A","",IFERROR((IFERROR(_xlfn.XLOOKUP(TRIM(SUBSTITUTE(U306,CHAR(160)," ")),BJ15:BJ62,BM15:BM62),IFERROR(_xlfn.XLOOKUP(TRIM(SUBSTITUTE(U306,CHAR(160)," ")),BK15:BK62,BM15:BM62),_xlfn.XLOOKUP(TRIM(SUBSTITUTE(U306,CHAR(160)," ")),BL15:BL62,BM15:BM62))))*T306*IF(ISBLANK(Q306),1,Q306)+IFERROR(_xlfn.XLOOKUP("RECHERCHEX",TRIM(L306:AD306),L306:AD306),0),0))</f>
        <v/>
      </c>
      <c r="AM306" s="1038">
        <f t="shared" si="107"/>
        <v>0</v>
      </c>
      <c r="AN306" s="1627" t="str">
        <f t="shared" si="119"/>
        <v/>
      </c>
      <c r="AO306" s="1039">
        <f t="shared" si="108"/>
        <v>0</v>
      </c>
      <c r="AP306" s="1039">
        <f t="shared" si="109"/>
        <v>0</v>
      </c>
      <c r="AQ306" s="1040">
        <f>IF(AO306&gt;0,AS9,0)</f>
        <v>0</v>
      </c>
      <c r="AR306" s="1628" t="str">
        <f>IF(TRIM(AG306)="▼ recette suivante", AG306, IF(AQ306&gt;0, IF(AT9&lt;&gt;"", AT9&amp;"-ou.or.o ❾ + or - &gt;", ""), ""))</f>
        <v/>
      </c>
      <c r="AS306" s="1064"/>
      <c r="AT306" s="1064"/>
      <c r="AU306" s="1042">
        <f t="shared" si="110"/>
        <v>0</v>
      </c>
      <c r="AV306" s="1043">
        <f>IF(AK306,IF(OR(AU306="",N(AU306)&lt;=0.000000001),"",_xlfn.XLOOKUP(AJ306,BJ15:BJ62,BN15:BN62,_xlfn.XLOOKUP(AJ306,BK15:BK62,BN15:BN62,_xlfn.XLOOKUP(AJ306,BL15:BL62,BN15:BN62,"")))),0)</f>
        <v>0</v>
      </c>
      <c r="AW306" s="1065" cm="1">
        <f t="array" ref="AW306">IF(AK306&lt;&gt;1,0,IF(OR(AU306="",N(AU306)&lt;=0.000000001),"",IF(OR(AO306="",N(AO306)&lt;=0.000000001),0,IF(ISNUMBER(AU306),IFERROR(_xlfn.LET(_xlpm.ai_test,TRIM(AJ306),_xlpm.r,IFERROR(_xlfn.XLOOKUP(_xlpm.ai_test,BJ15:BJ62,ROW(BJ15:BJ62),0,1),IFERROR(_xlfn.XLOOKUP(_xlpm.ai_test,BK15:BK62,ROW(BK15:BK62),0,1),_xlfn.XLOOKUP(_xlpm.ai_test,BL15:BL62,ROW(BL15:BL62),0,1))),_xlpm.p,_xlpm.r-MIN(ROW(BJ15:BJ62))+1,_xlpm.f,INDEX(BM15:BM62,_xlpm.p),_xlpm.u,INDEX(BN15:BN62,_xlpm.p),_xlpm.s,INDEX(BP15:BP62,_xlpm.p),_xlpm.q,N(AU306)/_xlpm.f,IF(_xlpm.q&gt;=_xlpm.s,ROUND(_xlpm.q,1)&amp;" "&amp;_xlpm.ai_test&amp;" = "&amp;ROUND(_xlpm.q*_xlpm.f,1)&amp;" "&amp;_xlpm.u,ROUND(_xlpm.q,1)&amp;" "&amp;_xlpm.ai_test)),""),""))))</f>
        <v>0</v>
      </c>
      <c r="AX306" s="1055"/>
      <c r="AY306" s="1042">
        <f t="shared" si="111"/>
        <v>0</v>
      </c>
      <c r="AZ306" s="1043" t="str">
        <f t="shared" si="112"/>
        <v/>
      </c>
      <c r="BA306" s="1044">
        <f t="shared" si="117"/>
        <v>0</v>
      </c>
      <c r="BB306" s="1045" t="str">
        <f t="shared" si="113"/>
        <v/>
      </c>
      <c r="BC306" s="1046"/>
      <c r="BD306" s="1047">
        <f t="shared" si="118"/>
        <v>0</v>
      </c>
      <c r="BE306" s="1048" t="str">
        <f t="shared" si="114"/>
        <v/>
      </c>
      <c r="BF306" s="262" t="s">
        <v>22</v>
      </c>
      <c r="BG306" s="1027">
        <f t="shared" si="115"/>
        <v>0</v>
      </c>
      <c r="BH306" s="1028">
        <f t="shared" si="116"/>
        <v>0</v>
      </c>
      <c r="BI306"/>
      <c r="BJ306" s="701"/>
      <c r="BK306" s="701"/>
      <c r="BL306" s="701"/>
      <c r="BM306" s="701"/>
      <c r="BN306" s="701"/>
      <c r="BO306" s="701"/>
      <c r="BP306" s="701"/>
      <c r="BQ306" s="701"/>
      <c r="BR306"/>
      <c r="BS306"/>
      <c r="BT306"/>
      <c r="BU306"/>
      <c r="BV306"/>
      <c r="BW306"/>
      <c r="BX306" s="964" t="str">
        <f t="shared" si="101"/>
        <v>►</v>
      </c>
      <c r="BY306"/>
      <c r="BZ306"/>
      <c r="CA306"/>
      <c r="CB306"/>
      <c r="CC306"/>
      <c r="CE306"/>
      <c r="CF306"/>
      <c r="CG306"/>
      <c r="CH306"/>
      <c r="CI306"/>
      <c r="CJ306"/>
      <c r="CK306"/>
      <c r="CM306"/>
      <c r="CN306"/>
      <c r="CO306"/>
      <c r="CP306"/>
      <c r="CQ306"/>
      <c r="CR306"/>
      <c r="CS306"/>
      <c r="CU306"/>
      <c r="CV306"/>
      <c r="CW306"/>
      <c r="CX306"/>
      <c r="CY306"/>
      <c r="CZ306"/>
      <c r="DA306"/>
      <c r="DC306" s="3">
        <v>1</v>
      </c>
    </row>
    <row r="307" spans="1:109" s="701" customFormat="1" ht="21" customHeight="1">
      <c r="A307" s="941" t="s">
        <v>22</v>
      </c>
      <c r="B307" s="262" t="str">
        <f>L307</f>
        <v>►</v>
      </c>
      <c r="C307" s="262"/>
      <c r="D307" s="863"/>
      <c r="E307" s="863"/>
      <c r="F307" s="863"/>
      <c r="G307" s="863"/>
      <c r="H307" s="863"/>
      <c r="I307" s="863"/>
      <c r="J307" s="863"/>
      <c r="K307" s="455" t="s">
        <v>22</v>
      </c>
      <c r="L307" s="115" t="s">
        <v>16</v>
      </c>
      <c r="M307" s="3141"/>
      <c r="N307" s="3142"/>
      <c r="O307" s="3141"/>
      <c r="P307" s="3143"/>
      <c r="Q307" s="3144"/>
      <c r="R307" s="3145"/>
      <c r="S307" s="3146"/>
      <c r="T307" s="3147"/>
      <c r="U307" s="3148"/>
      <c r="V307" s="3149"/>
      <c r="W307" s="2109"/>
      <c r="X307" s="3150"/>
      <c r="Y307" s="117"/>
      <c r="Z307" s="3151"/>
      <c r="AA307" s="3152"/>
      <c r="AB307" s="3153"/>
      <c r="AC307" s="3154"/>
      <c r="AD307" s="119"/>
      <c r="AE307" s="262" t="s">
        <v>22</v>
      </c>
      <c r="AF307" s="1035" t="str">
        <f t="shared" si="102"/>
        <v>►</v>
      </c>
      <c r="AG307" s="1036" t="str">
        <f t="shared" si="103"/>
        <v/>
      </c>
      <c r="AH307" s="1037" t="str">
        <f t="shared" si="104"/>
        <v/>
      </c>
      <c r="AI307" s="1036" t="str">
        <f t="shared" si="105"/>
        <v/>
      </c>
      <c r="AJ307" s="1037" t="str">
        <f t="shared" si="106"/>
        <v/>
      </c>
      <c r="AK307" s="1037">
        <f>IF(AND(L307="A",COUNTIF(BJ15:BL62,TRIM(U307))&gt;0),1,0)</f>
        <v>0</v>
      </c>
      <c r="AL307" s="1051" t="str" cm="1">
        <f t="array" ref="AL307">IF(AF307&lt;&gt;"A","",IFERROR((IFERROR(_xlfn.XLOOKUP(TRIM(SUBSTITUTE(U307,CHAR(160)," ")),BJ15:BJ62,BM15:BM62),IFERROR(_xlfn.XLOOKUP(TRIM(SUBSTITUTE(U307,CHAR(160)," ")),BK15:BK62,BM15:BM62),_xlfn.XLOOKUP(TRIM(SUBSTITUTE(U307,CHAR(160)," ")),BL15:BL62,BM15:BM62))))*T307*IF(ISBLANK(Q307),1,Q307)+IFERROR(_xlfn.XLOOKUP("RECHERCHEX",TRIM(L307:AD307),L307:AD307),0),0))</f>
        <v/>
      </c>
      <c r="AM307" s="1038">
        <f t="shared" si="107"/>
        <v>0</v>
      </c>
      <c r="AN307" s="1627" t="str">
        <f t="shared" si="119"/>
        <v/>
      </c>
      <c r="AO307" s="1039">
        <f t="shared" si="108"/>
        <v>0</v>
      </c>
      <c r="AP307" s="1039">
        <f t="shared" si="109"/>
        <v>0</v>
      </c>
      <c r="AQ307" s="1052">
        <f>IF(AO307&gt;0,AS9,0)</f>
        <v>0</v>
      </c>
      <c r="AR307" s="1626" t="str">
        <f>IF(TRIM(AG307)="▼ recette suivante", AG307, IF(AQ307&gt;0, IF(AT9&lt;&gt;"", AT9&amp;"-ou.or.o ❾ + or - &gt;", ""), ""))</f>
        <v/>
      </c>
      <c r="AS307" s="1064"/>
      <c r="AT307" s="1064"/>
      <c r="AU307" s="1053">
        <f t="shared" si="110"/>
        <v>0</v>
      </c>
      <c r="AV307" s="1054">
        <f>IF(AK307,IF(OR(AU307="",N(AU307)&lt;=0.000000001),"",_xlfn.XLOOKUP(AJ307,BJ15:BJ62,BN15:BN62,_xlfn.XLOOKUP(AJ307,BK15:BK62,BN15:BN62,_xlfn.XLOOKUP(AJ307,BL15:BL62,BN15:BN62,"")))),0)</f>
        <v>0</v>
      </c>
      <c r="AW307" s="1067" cm="1">
        <f t="array" ref="AW307">IF(AK307&lt;&gt;1,0,IF(OR(AU307="",N(AU307)&lt;=0.000000001),"",IF(OR(AO307="",N(AO307)&lt;=0.000000001),0,IF(ISNUMBER(AU307),IFERROR(_xlfn.LET(_xlpm.ai_test,TRIM(AJ307),_xlpm.r,IFERROR(_xlfn.XLOOKUP(_xlpm.ai_test,BJ15:BJ62,ROW(BJ15:BJ62),0,1),IFERROR(_xlfn.XLOOKUP(_xlpm.ai_test,BK15:BK62,ROW(BK15:BK62),0,1),_xlfn.XLOOKUP(_xlpm.ai_test,BL15:BL62,ROW(BL15:BL62),0,1))),_xlpm.p,_xlpm.r-MIN(ROW(BJ15:BJ62))+1,_xlpm.f,INDEX(BM15:BM62,_xlpm.p),_xlpm.u,INDEX(BN15:BN62,_xlpm.p),_xlpm.s,INDEX(BP15:BP62,_xlpm.p),_xlpm.q,N(AU307)/_xlpm.f,IF(_xlpm.q&gt;=_xlpm.s,ROUND(_xlpm.q,1)&amp;" "&amp;_xlpm.ai_test&amp;" = "&amp;ROUND(_xlpm.q*_xlpm.f,1)&amp;" "&amp;_xlpm.u,ROUND(_xlpm.q,1)&amp;" "&amp;_xlpm.ai_test)),""),""))))</f>
        <v>0</v>
      </c>
      <c r="AX307" s="1055"/>
      <c r="AY307" s="1053">
        <f t="shared" si="111"/>
        <v>0</v>
      </c>
      <c r="AZ307" s="1054" t="str">
        <f t="shared" si="112"/>
        <v/>
      </c>
      <c r="BA307" s="1056">
        <f t="shared" si="117"/>
        <v>0</v>
      </c>
      <c r="BB307" s="1057" t="str">
        <f t="shared" si="113"/>
        <v/>
      </c>
      <c r="BC307" s="1046"/>
      <c r="BD307" s="1058">
        <f t="shared" si="118"/>
        <v>0</v>
      </c>
      <c r="BE307" s="1048" t="str">
        <f t="shared" si="114"/>
        <v/>
      </c>
      <c r="BF307" s="262" t="s">
        <v>22</v>
      </c>
      <c r="BG307" s="1027">
        <f t="shared" si="115"/>
        <v>0</v>
      </c>
      <c r="BH307" s="1028">
        <f t="shared" si="116"/>
        <v>0</v>
      </c>
      <c r="BI307"/>
      <c r="BR307"/>
      <c r="BS307"/>
      <c r="BT307"/>
      <c r="BU307"/>
      <c r="BV307"/>
      <c r="BW307"/>
      <c r="BX307" s="964" t="str">
        <f t="shared" si="101"/>
        <v>►</v>
      </c>
      <c r="BY307"/>
      <c r="BZ307"/>
      <c r="CA307"/>
      <c r="CB307"/>
      <c r="CC307"/>
      <c r="CD307" s="848"/>
      <c r="CE307"/>
      <c r="CF307"/>
      <c r="CG307"/>
      <c r="CH307"/>
      <c r="CI307"/>
      <c r="CJ307"/>
      <c r="CK307"/>
      <c r="CL307" s="848"/>
      <c r="CM307"/>
      <c r="CN307"/>
      <c r="CO307"/>
      <c r="CP307"/>
      <c r="CQ307"/>
      <c r="CR307"/>
      <c r="CS307"/>
      <c r="CT307" s="848"/>
      <c r="CU307"/>
      <c r="CV307"/>
      <c r="CW307"/>
      <c r="CX307"/>
      <c r="CY307"/>
      <c r="CZ307"/>
      <c r="DA307"/>
      <c r="DB307" s="848"/>
      <c r="DC307" s="3">
        <v>1</v>
      </c>
    </row>
    <row r="308" spans="1:109" ht="21" customHeight="1">
      <c r="L308" s="115" t="s">
        <v>16</v>
      </c>
      <c r="M308" s="3141"/>
      <c r="N308" s="3142"/>
      <c r="O308" s="3141"/>
      <c r="P308" s="3143"/>
      <c r="Q308" s="3144"/>
      <c r="R308" s="3145"/>
      <c r="S308" s="3146"/>
      <c r="T308" s="3147"/>
      <c r="U308" s="3148"/>
      <c r="V308" s="3149"/>
      <c r="W308" s="2109"/>
      <c r="X308" s="3150"/>
      <c r="Y308" s="117"/>
      <c r="Z308" s="3151"/>
      <c r="AA308" s="3152"/>
      <c r="AB308" s="3153"/>
      <c r="AC308" s="3154"/>
      <c r="AD308" s="119"/>
      <c r="AE308" s="262" t="s">
        <v>22</v>
      </c>
      <c r="AF308" s="1035" t="str">
        <f t="shared" si="102"/>
        <v>►</v>
      </c>
      <c r="AG308" s="1036" t="str">
        <f t="shared" si="103"/>
        <v/>
      </c>
      <c r="AH308" s="1037" t="str">
        <f t="shared" si="104"/>
        <v/>
      </c>
      <c r="AI308" s="1036" t="str">
        <f t="shared" si="105"/>
        <v/>
      </c>
      <c r="AJ308" s="1037" t="str">
        <f t="shared" si="106"/>
        <v/>
      </c>
      <c r="AK308" s="1037">
        <f>IF(AND(L308="A",COUNTIF(BJ15:BL62,TRIM(U308))&gt;0),1,0)</f>
        <v>0</v>
      </c>
      <c r="AL308" s="1051" t="str" cm="1">
        <f t="array" ref="AL308">IF(AF308&lt;&gt;"A","",IFERROR((IFERROR(_xlfn.XLOOKUP(TRIM(SUBSTITUTE(U308,CHAR(160)," ")),BJ15:BJ62,BM15:BM62),IFERROR(_xlfn.XLOOKUP(TRIM(SUBSTITUTE(U308,CHAR(160)," ")),BK15:BK62,BM15:BM62),_xlfn.XLOOKUP(TRIM(SUBSTITUTE(U308,CHAR(160)," ")),BL15:BL62,BM15:BM62))))*T308*IF(ISBLANK(Q308),1,Q308)+IFERROR(_xlfn.XLOOKUP("RECHERCHEX",TRIM(L308:AD308),L308:AD308),0),0))</f>
        <v/>
      </c>
      <c r="AM308" s="1038">
        <f t="shared" si="107"/>
        <v>0</v>
      </c>
      <c r="AN308" s="1627" t="str">
        <f t="shared" si="119"/>
        <v/>
      </c>
      <c r="AO308" s="1039">
        <f t="shared" si="108"/>
        <v>0</v>
      </c>
      <c r="AP308" s="1039">
        <f t="shared" si="109"/>
        <v>0</v>
      </c>
      <c r="AQ308" s="1040">
        <f>IF(AO308&gt;0,AS9,0)</f>
        <v>0</v>
      </c>
      <c r="AR308" s="1628" t="str">
        <f>IF(TRIM(AG308)="▼ recette suivante", AG308, IF(AQ308&gt;0, IF(AT9&lt;&gt;"", AT9&amp;"-ou.or.o ❾ + or - &gt;", ""), ""))</f>
        <v/>
      </c>
      <c r="AS308" s="1064"/>
      <c r="AT308" s="1064"/>
      <c r="AU308" s="1042">
        <f t="shared" si="110"/>
        <v>0</v>
      </c>
      <c r="AV308" s="1043">
        <f>IF(AK308,IF(OR(AU308="",N(AU308)&lt;=0.000000001),"",_xlfn.XLOOKUP(AJ308,BJ15:BJ62,BN15:BN62,_xlfn.XLOOKUP(AJ308,BK15:BK62,BN15:BN62,_xlfn.XLOOKUP(AJ308,BL15:BL62,BN15:BN62,"")))),0)</f>
        <v>0</v>
      </c>
      <c r="AW308" s="1065" cm="1">
        <f t="array" ref="AW308">IF(AK308&lt;&gt;1,0,IF(OR(AU308="",N(AU308)&lt;=0.000000001),"",IF(OR(AO308="",N(AO308)&lt;=0.000000001),0,IF(ISNUMBER(AU308),IFERROR(_xlfn.LET(_xlpm.ai_test,TRIM(AJ308),_xlpm.r,IFERROR(_xlfn.XLOOKUP(_xlpm.ai_test,BJ15:BJ62,ROW(BJ15:BJ62),0,1),IFERROR(_xlfn.XLOOKUP(_xlpm.ai_test,BK15:BK62,ROW(BK15:BK62),0,1),_xlfn.XLOOKUP(_xlpm.ai_test,BL15:BL62,ROW(BL15:BL62),0,1))),_xlpm.p,_xlpm.r-MIN(ROW(BJ15:BJ62))+1,_xlpm.f,INDEX(BM15:BM62,_xlpm.p),_xlpm.u,INDEX(BN15:BN62,_xlpm.p),_xlpm.s,INDEX(BP15:BP62,_xlpm.p),_xlpm.q,N(AU308)/_xlpm.f,IF(_xlpm.q&gt;=_xlpm.s,ROUND(_xlpm.q,1)&amp;" "&amp;_xlpm.ai_test&amp;" = "&amp;ROUND(_xlpm.q*_xlpm.f,1)&amp;" "&amp;_xlpm.u,ROUND(_xlpm.q,1)&amp;" "&amp;_xlpm.ai_test)),""),""))))</f>
        <v>0</v>
      </c>
      <c r="AX308" s="1055"/>
      <c r="AY308" s="1042">
        <f t="shared" si="111"/>
        <v>0</v>
      </c>
      <c r="AZ308" s="1043" t="str">
        <f t="shared" si="112"/>
        <v/>
      </c>
      <c r="BA308" s="1044">
        <f t="shared" si="117"/>
        <v>0</v>
      </c>
      <c r="BB308" s="1045" t="str">
        <f t="shared" si="113"/>
        <v/>
      </c>
      <c r="BC308" s="1046"/>
      <c r="BD308" s="1047">
        <f t="shared" si="118"/>
        <v>0</v>
      </c>
      <c r="BE308" s="1048" t="str">
        <f t="shared" si="114"/>
        <v/>
      </c>
      <c r="BF308" s="262" t="s">
        <v>22</v>
      </c>
      <c r="BG308" s="1027">
        <f t="shared" si="115"/>
        <v>0</v>
      </c>
      <c r="BH308" s="1028">
        <f t="shared" si="116"/>
        <v>0</v>
      </c>
      <c r="BI308"/>
      <c r="BJ308" s="701"/>
      <c r="BK308" s="701"/>
      <c r="BL308" s="701"/>
      <c r="BM308" s="701"/>
      <c r="BN308" s="701"/>
      <c r="BO308" s="701"/>
      <c r="BP308" s="701"/>
      <c r="BQ308" s="701"/>
      <c r="BX308" s="964" t="str">
        <f t="shared" si="101"/>
        <v>►</v>
      </c>
      <c r="CC308"/>
      <c r="CD308" s="848"/>
      <c r="CL308" s="848"/>
      <c r="CT308" s="848"/>
      <c r="DB308" s="848"/>
      <c r="DC308" s="3">
        <v>1</v>
      </c>
    </row>
    <row r="309" spans="1:109" ht="21" customHeight="1">
      <c r="L309" s="115" t="s">
        <v>16</v>
      </c>
      <c r="M309" s="3141"/>
      <c r="N309" s="3142"/>
      <c r="O309" s="3141"/>
      <c r="P309" s="3143"/>
      <c r="Q309" s="3144"/>
      <c r="R309" s="3145"/>
      <c r="S309" s="3146"/>
      <c r="T309" s="3147"/>
      <c r="U309" s="3148"/>
      <c r="V309" s="3149"/>
      <c r="W309" s="2109"/>
      <c r="X309" s="3150"/>
      <c r="Y309" s="117"/>
      <c r="Z309" s="3151"/>
      <c r="AA309" s="3152"/>
      <c r="AB309" s="3153"/>
      <c r="AC309" s="3154"/>
      <c r="AD309" s="119"/>
      <c r="AE309" s="262" t="s">
        <v>22</v>
      </c>
      <c r="AF309" s="1035" t="str">
        <f t="shared" si="102"/>
        <v>►</v>
      </c>
      <c r="AG309" s="1036" t="str">
        <f t="shared" si="103"/>
        <v/>
      </c>
      <c r="AH309" s="1037" t="str">
        <f t="shared" si="104"/>
        <v/>
      </c>
      <c r="AI309" s="1036" t="str">
        <f t="shared" si="105"/>
        <v/>
      </c>
      <c r="AJ309" s="1037" t="str">
        <f t="shared" si="106"/>
        <v/>
      </c>
      <c r="AK309" s="1037">
        <f>IF(AND(L309="A",COUNTIF(BJ15:BL62,TRIM(U309))&gt;0),1,0)</f>
        <v>0</v>
      </c>
      <c r="AL309" s="1051" t="str" cm="1">
        <f t="array" ref="AL309">IF(AF309&lt;&gt;"A","",IFERROR((IFERROR(_xlfn.XLOOKUP(TRIM(SUBSTITUTE(U309,CHAR(160)," ")),BJ15:BJ62,BM15:BM62),IFERROR(_xlfn.XLOOKUP(TRIM(SUBSTITUTE(U309,CHAR(160)," ")),BK15:BK62,BM15:BM62),_xlfn.XLOOKUP(TRIM(SUBSTITUTE(U309,CHAR(160)," ")),BL15:BL62,BM15:BM62))))*T309*IF(ISBLANK(Q309),1,Q309)+IFERROR(_xlfn.XLOOKUP("RECHERCHEX",TRIM(L309:AD309),L309:AD309),0),0))</f>
        <v/>
      </c>
      <c r="AM309" s="1038">
        <f t="shared" si="107"/>
        <v>0</v>
      </c>
      <c r="AN309" s="1627" t="str">
        <f t="shared" si="119"/>
        <v/>
      </c>
      <c r="AO309" s="1039">
        <f t="shared" si="108"/>
        <v>0</v>
      </c>
      <c r="AP309" s="1039">
        <f t="shared" si="109"/>
        <v>0</v>
      </c>
      <c r="AQ309" s="1052">
        <f>IF(AO309&gt;0,AS9,0)</f>
        <v>0</v>
      </c>
      <c r="AR309" s="1626" t="str">
        <f>IF(TRIM(AG309)="▼ recette suivante", AG309, IF(AQ309&gt;0, IF(AT9&lt;&gt;"", AT9&amp;"-ou.or.o ❾ + or - &gt;", ""), ""))</f>
        <v/>
      </c>
      <c r="AS309" s="1064"/>
      <c r="AT309" s="1064"/>
      <c r="AU309" s="1053">
        <f t="shared" si="110"/>
        <v>0</v>
      </c>
      <c r="AV309" s="1054">
        <f>IF(AK309,IF(OR(AU309="",N(AU309)&lt;=0.000000001),"",_xlfn.XLOOKUP(AJ309,BJ15:BJ62,BN15:BN62,_xlfn.XLOOKUP(AJ309,BK15:BK62,BN15:BN62,_xlfn.XLOOKUP(AJ309,BL15:BL62,BN15:BN62,"")))),0)</f>
        <v>0</v>
      </c>
      <c r="AW309" s="1067" cm="1">
        <f t="array" ref="AW309">IF(AK309&lt;&gt;1,0,IF(OR(AU309="",N(AU309)&lt;=0.000000001),"",IF(OR(AO309="",N(AO309)&lt;=0.000000001),0,IF(ISNUMBER(AU309),IFERROR(_xlfn.LET(_xlpm.ai_test,TRIM(AJ309),_xlpm.r,IFERROR(_xlfn.XLOOKUP(_xlpm.ai_test,BJ15:BJ62,ROW(BJ15:BJ62),0,1),IFERROR(_xlfn.XLOOKUP(_xlpm.ai_test,BK15:BK62,ROW(BK15:BK62),0,1),_xlfn.XLOOKUP(_xlpm.ai_test,BL15:BL62,ROW(BL15:BL62),0,1))),_xlpm.p,_xlpm.r-MIN(ROW(BJ15:BJ62))+1,_xlpm.f,INDEX(BM15:BM62,_xlpm.p),_xlpm.u,INDEX(BN15:BN62,_xlpm.p),_xlpm.s,INDEX(BP15:BP62,_xlpm.p),_xlpm.q,N(AU309)/_xlpm.f,IF(_xlpm.q&gt;=_xlpm.s,ROUND(_xlpm.q,1)&amp;" "&amp;_xlpm.ai_test&amp;" = "&amp;ROUND(_xlpm.q*_xlpm.f,1)&amp;" "&amp;_xlpm.u,ROUND(_xlpm.q,1)&amp;" "&amp;_xlpm.ai_test)),""),""))))</f>
        <v>0</v>
      </c>
      <c r="AX309" s="1055"/>
      <c r="AY309" s="1053">
        <f t="shared" si="111"/>
        <v>0</v>
      </c>
      <c r="AZ309" s="1054" t="str">
        <f t="shared" si="112"/>
        <v/>
      </c>
      <c r="BA309" s="1056">
        <f t="shared" si="117"/>
        <v>0</v>
      </c>
      <c r="BB309" s="1057" t="str">
        <f t="shared" si="113"/>
        <v/>
      </c>
      <c r="BC309" s="1046"/>
      <c r="BD309" s="1058">
        <f t="shared" si="118"/>
        <v>0</v>
      </c>
      <c r="BE309" s="1048" t="str">
        <f t="shared" si="114"/>
        <v/>
      </c>
      <c r="BF309" s="262" t="s">
        <v>22</v>
      </c>
      <c r="BG309" s="1027">
        <f t="shared" si="115"/>
        <v>0</v>
      </c>
      <c r="BH309" s="1028">
        <f t="shared" si="116"/>
        <v>0</v>
      </c>
      <c r="BI309"/>
      <c r="BJ309" s="701"/>
      <c r="BK309" s="701"/>
      <c r="BL309" s="701"/>
      <c r="BM309" s="701"/>
      <c r="BN309" s="701"/>
      <c r="BO309" s="701"/>
      <c r="BP309" s="701"/>
      <c r="BQ309" s="701"/>
      <c r="BX309" s="964" t="str">
        <f t="shared" si="101"/>
        <v>►</v>
      </c>
      <c r="CC309"/>
      <c r="CD309" s="848"/>
      <c r="CL309" s="848"/>
      <c r="CT309" s="848"/>
      <c r="DB309" s="848"/>
      <c r="DC309" s="3">
        <v>1</v>
      </c>
    </row>
    <row r="310" spans="1:109" ht="21" customHeight="1">
      <c r="L310" s="115" t="s">
        <v>16</v>
      </c>
      <c r="M310" s="3141"/>
      <c r="N310" s="3142"/>
      <c r="O310" s="3141"/>
      <c r="P310" s="3143"/>
      <c r="Q310" s="3144"/>
      <c r="R310" s="3145"/>
      <c r="S310" s="3146"/>
      <c r="T310" s="3147"/>
      <c r="U310" s="3148"/>
      <c r="V310" s="3149"/>
      <c r="W310" s="2109"/>
      <c r="X310" s="3150"/>
      <c r="Y310" s="117"/>
      <c r="Z310" s="3151"/>
      <c r="AA310" s="3152"/>
      <c r="AB310" s="3153"/>
      <c r="AC310" s="3154"/>
      <c r="AD310" s="119"/>
      <c r="AE310" s="262" t="s">
        <v>22</v>
      </c>
      <c r="AF310" s="1035" t="str">
        <f t="shared" si="102"/>
        <v>►</v>
      </c>
      <c r="AG310" s="1036" t="str">
        <f t="shared" si="103"/>
        <v/>
      </c>
      <c r="AH310" s="1037" t="str">
        <f t="shared" si="104"/>
        <v/>
      </c>
      <c r="AI310" s="1036" t="str">
        <f t="shared" si="105"/>
        <v/>
      </c>
      <c r="AJ310" s="1037" t="str">
        <f t="shared" si="106"/>
        <v/>
      </c>
      <c r="AK310" s="1037">
        <f>IF(AND(L310="A",COUNTIF(BJ15:BL62,TRIM(U310))&gt;0),1,0)</f>
        <v>0</v>
      </c>
      <c r="AL310" s="1051" t="str" cm="1">
        <f t="array" ref="AL310">IF(AF310&lt;&gt;"A","",IFERROR((IFERROR(_xlfn.XLOOKUP(TRIM(SUBSTITUTE(U310,CHAR(160)," ")),BJ15:BJ62,BM15:BM62),IFERROR(_xlfn.XLOOKUP(TRIM(SUBSTITUTE(U310,CHAR(160)," ")),BK15:BK62,BM15:BM62),_xlfn.XLOOKUP(TRIM(SUBSTITUTE(U310,CHAR(160)," ")),BL15:BL62,BM15:BM62))))*T310*IF(ISBLANK(Q310),1,Q310)+IFERROR(_xlfn.XLOOKUP("RECHERCHEX",TRIM(L310:AD310),L310:AD310),0),0))</f>
        <v/>
      </c>
      <c r="AM310" s="1038">
        <f t="shared" si="107"/>
        <v>0</v>
      </c>
      <c r="AN310" s="1627" t="str">
        <f t="shared" si="119"/>
        <v/>
      </c>
      <c r="AO310" s="1039">
        <f t="shared" si="108"/>
        <v>0</v>
      </c>
      <c r="AP310" s="1039">
        <f t="shared" si="109"/>
        <v>0</v>
      </c>
      <c r="AQ310" s="1040">
        <f>IF(AO310&gt;0,AS9,0)</f>
        <v>0</v>
      </c>
      <c r="AR310" s="1628" t="str">
        <f>IF(TRIM(AG310)="▼ recette suivante", AG310, IF(AQ310&gt;0, IF(AT9&lt;&gt;"", AT9&amp;"-ou.or.o ❾ + or - &gt;", ""), ""))</f>
        <v/>
      </c>
      <c r="AS310" s="1064"/>
      <c r="AT310" s="1064"/>
      <c r="AU310" s="1042">
        <f t="shared" si="110"/>
        <v>0</v>
      </c>
      <c r="AV310" s="1043">
        <f>IF(AK310,IF(OR(AU310="",N(AU310)&lt;=0.000000001),"",_xlfn.XLOOKUP(AJ310,BJ15:BJ62,BN15:BN62,_xlfn.XLOOKUP(AJ310,BK15:BK62,BN15:BN62,_xlfn.XLOOKUP(AJ310,BL15:BL62,BN15:BN62,"")))),0)</f>
        <v>0</v>
      </c>
      <c r="AW310" s="1065" cm="1">
        <f t="array" ref="AW310">IF(AK310&lt;&gt;1,0,IF(OR(AU310="",N(AU310)&lt;=0.000000001),"",IF(OR(AO310="",N(AO310)&lt;=0.000000001),0,IF(ISNUMBER(AU310),IFERROR(_xlfn.LET(_xlpm.ai_test,TRIM(AJ310),_xlpm.r,IFERROR(_xlfn.XLOOKUP(_xlpm.ai_test,BJ15:BJ62,ROW(BJ15:BJ62),0,1),IFERROR(_xlfn.XLOOKUP(_xlpm.ai_test,BK15:BK62,ROW(BK15:BK62),0,1),_xlfn.XLOOKUP(_xlpm.ai_test,BL15:BL62,ROW(BL15:BL62),0,1))),_xlpm.p,_xlpm.r-MIN(ROW(BJ15:BJ62))+1,_xlpm.f,INDEX(BM15:BM62,_xlpm.p),_xlpm.u,INDEX(BN15:BN62,_xlpm.p),_xlpm.s,INDEX(BP15:BP62,_xlpm.p),_xlpm.q,N(AU310)/_xlpm.f,IF(_xlpm.q&gt;=_xlpm.s,ROUND(_xlpm.q,1)&amp;" "&amp;_xlpm.ai_test&amp;" = "&amp;ROUND(_xlpm.q*_xlpm.f,1)&amp;" "&amp;_xlpm.u,ROUND(_xlpm.q,1)&amp;" "&amp;_xlpm.ai_test)),""),""))))</f>
        <v>0</v>
      </c>
      <c r="AX310" s="1055"/>
      <c r="AY310" s="1042">
        <f t="shared" si="111"/>
        <v>0</v>
      </c>
      <c r="AZ310" s="1043" t="str">
        <f t="shared" si="112"/>
        <v/>
      </c>
      <c r="BA310" s="1044">
        <f t="shared" si="117"/>
        <v>0</v>
      </c>
      <c r="BB310" s="1045" t="str">
        <f t="shared" si="113"/>
        <v/>
      </c>
      <c r="BC310" s="1046"/>
      <c r="BD310" s="1047">
        <f t="shared" si="118"/>
        <v>0</v>
      </c>
      <c r="BE310" s="1048" t="str">
        <f t="shared" si="114"/>
        <v/>
      </c>
      <c r="BF310" s="262" t="s">
        <v>22</v>
      </c>
      <c r="BG310" s="1027">
        <f t="shared" si="115"/>
        <v>0</v>
      </c>
      <c r="BH310" s="1028">
        <f t="shared" si="116"/>
        <v>0</v>
      </c>
      <c r="BI310"/>
      <c r="BJ310" s="701"/>
      <c r="BK310" s="701"/>
      <c r="BL310" s="701"/>
      <c r="BM310" s="701"/>
      <c r="BN310" s="701"/>
      <c r="BO310" s="701"/>
      <c r="BP310" s="701"/>
      <c r="BQ310" s="701"/>
      <c r="BX310" s="964" t="str">
        <f t="shared" si="101"/>
        <v>►</v>
      </c>
      <c r="CC310"/>
      <c r="CD310" s="848"/>
      <c r="CL310" s="848"/>
      <c r="CT310" s="848"/>
      <c r="DB310" s="848"/>
      <c r="DC310" s="3">
        <v>1</v>
      </c>
    </row>
    <row r="311" spans="1:109" ht="21" customHeight="1">
      <c r="L311" s="115" t="s">
        <v>16</v>
      </c>
      <c r="M311" s="3141"/>
      <c r="N311" s="3142"/>
      <c r="O311" s="3141"/>
      <c r="P311" s="3143"/>
      <c r="Q311" s="3144"/>
      <c r="R311" s="3145"/>
      <c r="S311" s="3146"/>
      <c r="T311" s="3147"/>
      <c r="U311" s="3148"/>
      <c r="V311" s="3149"/>
      <c r="W311" s="2109"/>
      <c r="X311" s="3150"/>
      <c r="Y311" s="117"/>
      <c r="Z311" s="3151"/>
      <c r="AA311" s="3152"/>
      <c r="AB311" s="3153"/>
      <c r="AC311" s="3154"/>
      <c r="AD311" s="119"/>
      <c r="AE311" s="262" t="s">
        <v>22</v>
      </c>
      <c r="AF311" s="1035" t="str">
        <f t="shared" si="102"/>
        <v>►</v>
      </c>
      <c r="AG311" s="1036" t="str">
        <f t="shared" si="103"/>
        <v/>
      </c>
      <c r="AH311" s="1037" t="str">
        <f t="shared" si="104"/>
        <v/>
      </c>
      <c r="AI311" s="1036" t="str">
        <f t="shared" si="105"/>
        <v/>
      </c>
      <c r="AJ311" s="1037" t="str">
        <f t="shared" si="106"/>
        <v/>
      </c>
      <c r="AK311" s="1037">
        <f>IF(AND(L311="A",COUNTIF(BJ15:BL62,TRIM(U311))&gt;0),1,0)</f>
        <v>0</v>
      </c>
      <c r="AL311" s="1051" t="str" cm="1">
        <f t="array" ref="AL311">IF(AF311&lt;&gt;"A","",IFERROR((IFERROR(_xlfn.XLOOKUP(TRIM(SUBSTITUTE(U311,CHAR(160)," ")),BJ15:BJ62,BM15:BM62),IFERROR(_xlfn.XLOOKUP(TRIM(SUBSTITUTE(U311,CHAR(160)," ")),BK15:BK62,BM15:BM62),_xlfn.XLOOKUP(TRIM(SUBSTITUTE(U311,CHAR(160)," ")),BL15:BL62,BM15:BM62))))*T311*IF(ISBLANK(Q311),1,Q311)+IFERROR(_xlfn.XLOOKUP("RECHERCHEX",TRIM(L311:AD311),L311:AD311),0),0))</f>
        <v/>
      </c>
      <c r="AM311" s="1038">
        <f t="shared" si="107"/>
        <v>0</v>
      </c>
      <c r="AN311" s="1627" t="str">
        <f t="shared" si="119"/>
        <v/>
      </c>
      <c r="AO311" s="1039">
        <f t="shared" si="108"/>
        <v>0</v>
      </c>
      <c r="AP311" s="1039">
        <f t="shared" si="109"/>
        <v>0</v>
      </c>
      <c r="AQ311" s="1052">
        <f>IF(AO311&gt;0,AS9,0)</f>
        <v>0</v>
      </c>
      <c r="AR311" s="1626" t="str">
        <f>IF(TRIM(AG311)="▼ recette suivante", AG311, IF(AQ311&gt;0, IF(AT9&lt;&gt;"", AT9&amp;"-ou.or.o ❾ + or - &gt;", ""), ""))</f>
        <v/>
      </c>
      <c r="AS311" s="1064"/>
      <c r="AT311" s="1064"/>
      <c r="AU311" s="1053">
        <f t="shared" si="110"/>
        <v>0</v>
      </c>
      <c r="AV311" s="1054">
        <f>IF(AK311,IF(OR(AU311="",N(AU311)&lt;=0.000000001),"",_xlfn.XLOOKUP(AJ311,BJ15:BJ62,BN15:BN62,_xlfn.XLOOKUP(AJ311,BK15:BK62,BN15:BN62,_xlfn.XLOOKUP(AJ311,BL15:BL62,BN15:BN62,"")))),0)</f>
        <v>0</v>
      </c>
      <c r="AW311" s="1067" cm="1">
        <f t="array" ref="AW311">IF(AK311&lt;&gt;1,0,IF(OR(AU311="",N(AU311)&lt;=0.000000001),"",IF(OR(AO311="",N(AO311)&lt;=0.000000001),0,IF(ISNUMBER(AU311),IFERROR(_xlfn.LET(_xlpm.ai_test,TRIM(AJ311),_xlpm.r,IFERROR(_xlfn.XLOOKUP(_xlpm.ai_test,BJ15:BJ62,ROW(BJ15:BJ62),0,1),IFERROR(_xlfn.XLOOKUP(_xlpm.ai_test,BK15:BK62,ROW(BK15:BK62),0,1),_xlfn.XLOOKUP(_xlpm.ai_test,BL15:BL62,ROW(BL15:BL62),0,1))),_xlpm.p,_xlpm.r-MIN(ROW(BJ15:BJ62))+1,_xlpm.f,INDEX(BM15:BM62,_xlpm.p),_xlpm.u,INDEX(BN15:BN62,_xlpm.p),_xlpm.s,INDEX(BP15:BP62,_xlpm.p),_xlpm.q,N(AU311)/_xlpm.f,IF(_xlpm.q&gt;=_xlpm.s,ROUND(_xlpm.q,1)&amp;" "&amp;_xlpm.ai_test&amp;" = "&amp;ROUND(_xlpm.q*_xlpm.f,1)&amp;" "&amp;_xlpm.u,ROUND(_xlpm.q,1)&amp;" "&amp;_xlpm.ai_test)),""),""))))</f>
        <v>0</v>
      </c>
      <c r="AX311" s="1055"/>
      <c r="AY311" s="1053">
        <f t="shared" si="111"/>
        <v>0</v>
      </c>
      <c r="AZ311" s="1054" t="str">
        <f t="shared" si="112"/>
        <v/>
      </c>
      <c r="BA311" s="1056">
        <f t="shared" si="117"/>
        <v>0</v>
      </c>
      <c r="BB311" s="1057" t="str">
        <f t="shared" si="113"/>
        <v/>
      </c>
      <c r="BC311" s="1046"/>
      <c r="BD311" s="1058">
        <f t="shared" si="118"/>
        <v>0</v>
      </c>
      <c r="BE311" s="1048" t="str">
        <f t="shared" si="114"/>
        <v/>
      </c>
      <c r="BF311" s="262" t="s">
        <v>22</v>
      </c>
      <c r="BG311" s="1027">
        <f t="shared" si="115"/>
        <v>0</v>
      </c>
      <c r="BH311" s="1028">
        <f t="shared" si="116"/>
        <v>0</v>
      </c>
      <c r="BI311"/>
      <c r="BJ311" s="701"/>
      <c r="BK311" s="701"/>
      <c r="BL311" s="701"/>
      <c r="BM311" s="701"/>
      <c r="BN311" s="701"/>
      <c r="BO311" s="701"/>
      <c r="BP311" s="701"/>
      <c r="BQ311" s="701"/>
      <c r="BX311" s="964" t="str">
        <f t="shared" si="101"/>
        <v>►</v>
      </c>
      <c r="CC311"/>
      <c r="CD311" s="848"/>
      <c r="CL311" s="848"/>
      <c r="CT311" s="848"/>
      <c r="DB311" s="848"/>
      <c r="DC311" s="3">
        <v>1</v>
      </c>
    </row>
    <row r="312" spans="1:109" ht="21" customHeight="1">
      <c r="L312" s="115" t="s">
        <v>16</v>
      </c>
      <c r="M312" s="3141"/>
      <c r="N312" s="3142"/>
      <c r="O312" s="3141"/>
      <c r="P312" s="3143"/>
      <c r="Q312" s="3144"/>
      <c r="R312" s="3145"/>
      <c r="S312" s="3146"/>
      <c r="T312" s="3147"/>
      <c r="U312" s="3148"/>
      <c r="V312" s="3149"/>
      <c r="W312" s="2109"/>
      <c r="X312" s="3150"/>
      <c r="Y312" s="117"/>
      <c r="Z312" s="3151"/>
      <c r="AA312" s="3152"/>
      <c r="AB312" s="3153"/>
      <c r="AC312" s="3154"/>
      <c r="AD312" s="119"/>
      <c r="AE312" s="262" t="s">
        <v>22</v>
      </c>
      <c r="AF312" s="1035" t="str">
        <f t="shared" si="102"/>
        <v>►</v>
      </c>
      <c r="AG312" s="1036" t="str">
        <f t="shared" si="103"/>
        <v/>
      </c>
      <c r="AH312" s="1037" t="str">
        <f t="shared" si="104"/>
        <v/>
      </c>
      <c r="AI312" s="1036" t="str">
        <f t="shared" si="105"/>
        <v/>
      </c>
      <c r="AJ312" s="1037" t="str">
        <f t="shared" si="106"/>
        <v/>
      </c>
      <c r="AK312" s="1037">
        <f>IF(AND(L312="A",COUNTIF(BJ15:BL62,TRIM(U312))&gt;0),1,0)</f>
        <v>0</v>
      </c>
      <c r="AL312" s="1051" t="str" cm="1">
        <f t="array" ref="AL312">IF(AF312&lt;&gt;"A","",IFERROR((IFERROR(_xlfn.XLOOKUP(TRIM(SUBSTITUTE(U312,CHAR(160)," ")),BJ15:BJ62,BM15:BM62),IFERROR(_xlfn.XLOOKUP(TRIM(SUBSTITUTE(U312,CHAR(160)," ")),BK15:BK62,BM15:BM62),_xlfn.XLOOKUP(TRIM(SUBSTITUTE(U312,CHAR(160)," ")),BL15:BL62,BM15:BM62))))*T312*IF(ISBLANK(Q312),1,Q312)+IFERROR(_xlfn.XLOOKUP("RECHERCHEX",TRIM(L312:AD312),L312:AD312),0),0))</f>
        <v/>
      </c>
      <c r="AM312" s="1038">
        <f t="shared" si="107"/>
        <v>0</v>
      </c>
      <c r="AN312" s="1627" t="str">
        <f t="shared" si="119"/>
        <v/>
      </c>
      <c r="AO312" s="1039">
        <f t="shared" si="108"/>
        <v>0</v>
      </c>
      <c r="AP312" s="1039">
        <f t="shared" si="109"/>
        <v>0</v>
      </c>
      <c r="AQ312" s="1040">
        <f>IF(AO312&gt;0,AS9,0)</f>
        <v>0</v>
      </c>
      <c r="AR312" s="1628" t="str">
        <f>IF(TRIM(AG312)="▼ recette suivante", AG312, IF(AQ312&gt;0, IF(AT9&lt;&gt;"", AT9&amp;"-ou.or.o ❾ + or - &gt;", ""), ""))</f>
        <v/>
      </c>
      <c r="AS312" s="1064"/>
      <c r="AT312" s="1064"/>
      <c r="AU312" s="1042">
        <f t="shared" si="110"/>
        <v>0</v>
      </c>
      <c r="AV312" s="1043">
        <f>IF(AK312,IF(OR(AU312="",N(AU312)&lt;=0.000000001),"",_xlfn.XLOOKUP(AJ312,BJ15:BJ62,BN15:BN62,_xlfn.XLOOKUP(AJ312,BK15:BK62,BN15:BN62,_xlfn.XLOOKUP(AJ312,BL15:BL62,BN15:BN62,"")))),0)</f>
        <v>0</v>
      </c>
      <c r="AW312" s="1065" cm="1">
        <f t="array" ref="AW312">IF(AK312&lt;&gt;1,0,IF(OR(AU312="",N(AU312)&lt;=0.000000001),"",IF(OR(AO312="",N(AO312)&lt;=0.000000001),0,IF(ISNUMBER(AU312),IFERROR(_xlfn.LET(_xlpm.ai_test,TRIM(AJ312),_xlpm.r,IFERROR(_xlfn.XLOOKUP(_xlpm.ai_test,BJ15:BJ62,ROW(BJ15:BJ62),0,1),IFERROR(_xlfn.XLOOKUP(_xlpm.ai_test,BK15:BK62,ROW(BK15:BK62),0,1),_xlfn.XLOOKUP(_xlpm.ai_test,BL15:BL62,ROW(BL15:BL62),0,1))),_xlpm.p,_xlpm.r-MIN(ROW(BJ15:BJ62))+1,_xlpm.f,INDEX(BM15:BM62,_xlpm.p),_xlpm.u,INDEX(BN15:BN62,_xlpm.p),_xlpm.s,INDEX(BP15:BP62,_xlpm.p),_xlpm.q,N(AU312)/_xlpm.f,IF(_xlpm.q&gt;=_xlpm.s,ROUND(_xlpm.q,1)&amp;" "&amp;_xlpm.ai_test&amp;" = "&amp;ROUND(_xlpm.q*_xlpm.f,1)&amp;" "&amp;_xlpm.u,ROUND(_xlpm.q,1)&amp;" "&amp;_xlpm.ai_test)),""),""))))</f>
        <v>0</v>
      </c>
      <c r="AX312" s="1055"/>
      <c r="AY312" s="1042">
        <f t="shared" si="111"/>
        <v>0</v>
      </c>
      <c r="AZ312" s="1043" t="str">
        <f t="shared" si="112"/>
        <v/>
      </c>
      <c r="BA312" s="1044">
        <f t="shared" si="117"/>
        <v>0</v>
      </c>
      <c r="BB312" s="1045" t="str">
        <f t="shared" si="113"/>
        <v/>
      </c>
      <c r="BC312" s="1046"/>
      <c r="BD312" s="1047">
        <f t="shared" si="118"/>
        <v>0</v>
      </c>
      <c r="BE312" s="1048" t="str">
        <f t="shared" si="114"/>
        <v/>
      </c>
      <c r="BF312" s="262" t="s">
        <v>22</v>
      </c>
      <c r="BG312" s="1027">
        <f t="shared" si="115"/>
        <v>0</v>
      </c>
      <c r="BH312" s="1028">
        <f t="shared" si="116"/>
        <v>0</v>
      </c>
      <c r="BI312"/>
      <c r="BJ312" s="701"/>
      <c r="BK312" s="701"/>
      <c r="BL312" s="701"/>
      <c r="BM312" s="701"/>
      <c r="BN312" s="701"/>
      <c r="BO312" s="701"/>
      <c r="BP312" s="701"/>
      <c r="BQ312" s="701"/>
      <c r="BX312" s="964" t="str">
        <f t="shared" si="101"/>
        <v>►</v>
      </c>
      <c r="CC312"/>
      <c r="CD312" s="848"/>
      <c r="CL312" s="848"/>
      <c r="CT312" s="848"/>
      <c r="DB312" s="848"/>
      <c r="DC312" s="3">
        <v>1</v>
      </c>
    </row>
    <row r="313" spans="1:109" ht="21" customHeight="1">
      <c r="L313" s="115" t="s">
        <v>16</v>
      </c>
      <c r="M313" s="3141"/>
      <c r="N313" s="3142"/>
      <c r="O313" s="3141"/>
      <c r="P313" s="3143"/>
      <c r="Q313" s="3144"/>
      <c r="R313" s="3145"/>
      <c r="S313" s="3146"/>
      <c r="T313" s="3147"/>
      <c r="U313" s="3148"/>
      <c r="V313" s="3149"/>
      <c r="W313" s="2109"/>
      <c r="X313" s="3150"/>
      <c r="Y313" s="117"/>
      <c r="Z313" s="3151"/>
      <c r="AA313" s="3152"/>
      <c r="AB313" s="3153"/>
      <c r="AC313" s="3154"/>
      <c r="AD313" s="119"/>
      <c r="AE313" s="262" t="s">
        <v>22</v>
      </c>
      <c r="AF313" s="1035" t="str">
        <f t="shared" si="102"/>
        <v>►</v>
      </c>
      <c r="AG313" s="1036" t="str">
        <f t="shared" si="103"/>
        <v/>
      </c>
      <c r="AH313" s="1037" t="str">
        <f t="shared" si="104"/>
        <v/>
      </c>
      <c r="AI313" s="1036" t="str">
        <f t="shared" si="105"/>
        <v/>
      </c>
      <c r="AJ313" s="1037" t="str">
        <f t="shared" si="106"/>
        <v/>
      </c>
      <c r="AK313" s="1037">
        <f>IF(AND(L313="A",COUNTIF(BJ15:BL62,TRIM(U313))&gt;0),1,0)</f>
        <v>0</v>
      </c>
      <c r="AL313" s="1051" t="str" cm="1">
        <f t="array" ref="AL313">IF(AF313&lt;&gt;"A","",IFERROR((IFERROR(_xlfn.XLOOKUP(TRIM(SUBSTITUTE(U313,CHAR(160)," ")),BJ15:BJ62,BM15:BM62),IFERROR(_xlfn.XLOOKUP(TRIM(SUBSTITUTE(U313,CHAR(160)," ")),BK15:BK62,BM15:BM62),_xlfn.XLOOKUP(TRIM(SUBSTITUTE(U313,CHAR(160)," ")),BL15:BL62,BM15:BM62))))*T313*IF(ISBLANK(Q313),1,Q313)+IFERROR(_xlfn.XLOOKUP("RECHERCHEX",TRIM(L313:AD313),L313:AD313),0),0))</f>
        <v/>
      </c>
      <c r="AM313" s="1038">
        <f t="shared" si="107"/>
        <v>0</v>
      </c>
      <c r="AN313" s="1627" t="str">
        <f t="shared" si="119"/>
        <v/>
      </c>
      <c r="AO313" s="1039">
        <f t="shared" si="108"/>
        <v>0</v>
      </c>
      <c r="AP313" s="1039">
        <f t="shared" si="109"/>
        <v>0</v>
      </c>
      <c r="AQ313" s="1052">
        <f>IF(AO313&gt;0,AS9,0)</f>
        <v>0</v>
      </c>
      <c r="AR313" s="1626" t="str">
        <f>IF(TRIM(AG313)="▼ recette suivante", AG313, IF(AQ313&gt;0, IF(AT9&lt;&gt;"", AT9&amp;"-ou.or.o ❾ + or - &gt;", ""), ""))</f>
        <v/>
      </c>
      <c r="AS313" s="1064"/>
      <c r="AT313" s="1064"/>
      <c r="AU313" s="1053">
        <f t="shared" si="110"/>
        <v>0</v>
      </c>
      <c r="AV313" s="1054">
        <f>IF(AK313,IF(OR(AU313="",N(AU313)&lt;=0.000000001),"",_xlfn.XLOOKUP(AJ313,BJ15:BJ62,BN15:BN62,_xlfn.XLOOKUP(AJ313,BK15:BK62,BN15:BN62,_xlfn.XLOOKUP(AJ313,BL15:BL62,BN15:BN62,"")))),0)</f>
        <v>0</v>
      </c>
      <c r="AW313" s="1067" cm="1">
        <f t="array" ref="AW313">IF(AK313&lt;&gt;1,0,IF(OR(AU313="",N(AU313)&lt;=0.000000001),"",IF(OR(AO313="",N(AO313)&lt;=0.000000001),0,IF(ISNUMBER(AU313),IFERROR(_xlfn.LET(_xlpm.ai_test,TRIM(AJ313),_xlpm.r,IFERROR(_xlfn.XLOOKUP(_xlpm.ai_test,BJ15:BJ62,ROW(BJ15:BJ62),0,1),IFERROR(_xlfn.XLOOKUP(_xlpm.ai_test,BK15:BK62,ROW(BK15:BK62),0,1),_xlfn.XLOOKUP(_xlpm.ai_test,BL15:BL62,ROW(BL15:BL62),0,1))),_xlpm.p,_xlpm.r-MIN(ROW(BJ15:BJ62))+1,_xlpm.f,INDEX(BM15:BM62,_xlpm.p),_xlpm.u,INDEX(BN15:BN62,_xlpm.p),_xlpm.s,INDEX(BP15:BP62,_xlpm.p),_xlpm.q,N(AU313)/_xlpm.f,IF(_xlpm.q&gt;=_xlpm.s,ROUND(_xlpm.q,1)&amp;" "&amp;_xlpm.ai_test&amp;" = "&amp;ROUND(_xlpm.q*_xlpm.f,1)&amp;" "&amp;_xlpm.u,ROUND(_xlpm.q,1)&amp;" "&amp;_xlpm.ai_test)),""),""))))</f>
        <v>0</v>
      </c>
      <c r="AX313" s="1055"/>
      <c r="AY313" s="1053">
        <f t="shared" si="111"/>
        <v>0</v>
      </c>
      <c r="AZ313" s="1054" t="str">
        <f t="shared" si="112"/>
        <v/>
      </c>
      <c r="BA313" s="1056">
        <f t="shared" si="117"/>
        <v>0</v>
      </c>
      <c r="BB313" s="1057" t="str">
        <f t="shared" si="113"/>
        <v/>
      </c>
      <c r="BC313" s="1046"/>
      <c r="BD313" s="1058">
        <f t="shared" si="118"/>
        <v>0</v>
      </c>
      <c r="BE313" s="1048" t="str">
        <f t="shared" si="114"/>
        <v/>
      </c>
      <c r="BF313" s="262" t="s">
        <v>22</v>
      </c>
      <c r="BG313" s="1027">
        <f t="shared" si="115"/>
        <v>0</v>
      </c>
      <c r="BH313" s="1028">
        <f t="shared" si="116"/>
        <v>0</v>
      </c>
      <c r="BI313"/>
      <c r="BJ313" s="701"/>
      <c r="BK313" s="701"/>
      <c r="BL313" s="701"/>
      <c r="BM313" s="701"/>
      <c r="BN313" s="701"/>
      <c r="BO313" s="701"/>
      <c r="BP313" s="701"/>
      <c r="BQ313" s="701"/>
      <c r="BX313" s="964" t="str">
        <f t="shared" si="101"/>
        <v>►</v>
      </c>
      <c r="CC313"/>
      <c r="CD313" s="848"/>
      <c r="CL313" s="848"/>
      <c r="CT313" s="848"/>
      <c r="DB313" s="848"/>
      <c r="DC313" s="3">
        <v>1</v>
      </c>
    </row>
    <row r="314" spans="1:109" ht="21" customHeight="1">
      <c r="L314" s="115" t="s">
        <v>16</v>
      </c>
      <c r="M314" s="3141"/>
      <c r="N314" s="3142"/>
      <c r="O314" s="3141"/>
      <c r="P314" s="3143"/>
      <c r="Q314" s="3144"/>
      <c r="R314" s="3145"/>
      <c r="S314" s="3146"/>
      <c r="T314" s="3147"/>
      <c r="U314" s="3148"/>
      <c r="V314" s="3149"/>
      <c r="W314" s="2109"/>
      <c r="X314" s="3150"/>
      <c r="Y314" s="117"/>
      <c r="Z314" s="3151"/>
      <c r="AA314" s="3152"/>
      <c r="AB314" s="3153"/>
      <c r="AC314" s="3154"/>
      <c r="AD314" s="119"/>
      <c r="AE314" s="262" t="s">
        <v>22</v>
      </c>
      <c r="AF314" s="1035" t="str">
        <f t="shared" si="102"/>
        <v>►</v>
      </c>
      <c r="AG314" s="1036" t="str">
        <f t="shared" si="103"/>
        <v/>
      </c>
      <c r="AH314" s="1037" t="str">
        <f t="shared" si="104"/>
        <v/>
      </c>
      <c r="AI314" s="1036" t="str">
        <f t="shared" si="105"/>
        <v/>
      </c>
      <c r="AJ314" s="1037" t="str">
        <f t="shared" si="106"/>
        <v/>
      </c>
      <c r="AK314" s="1037">
        <f>IF(AND(L314="A",COUNTIF(BJ15:BL62,TRIM(U314))&gt;0),1,0)</f>
        <v>0</v>
      </c>
      <c r="AL314" s="1051" t="str" cm="1">
        <f t="array" ref="AL314">IF(AF314&lt;&gt;"A","",IFERROR((IFERROR(_xlfn.XLOOKUP(TRIM(SUBSTITUTE(U314,CHAR(160)," ")),BJ15:BJ62,BM15:BM62),IFERROR(_xlfn.XLOOKUP(TRIM(SUBSTITUTE(U314,CHAR(160)," ")),BK15:BK62,BM15:BM62),_xlfn.XLOOKUP(TRIM(SUBSTITUTE(U314,CHAR(160)," ")),BL15:BL62,BM15:BM62))))*T314*IF(ISBLANK(Q314),1,Q314)+IFERROR(_xlfn.XLOOKUP("RECHERCHEX",TRIM(L314:AD314),L314:AD314),0),0))</f>
        <v/>
      </c>
      <c r="AM314" s="1038">
        <f t="shared" si="107"/>
        <v>0</v>
      </c>
      <c r="AN314" s="1627" t="str">
        <f t="shared" si="119"/>
        <v/>
      </c>
      <c r="AO314" s="1039">
        <f t="shared" si="108"/>
        <v>0</v>
      </c>
      <c r="AP314" s="1039">
        <f t="shared" si="109"/>
        <v>0</v>
      </c>
      <c r="AQ314" s="1040">
        <f>IF(AO314&gt;0,AS9,0)</f>
        <v>0</v>
      </c>
      <c r="AR314" s="1628" t="str">
        <f>IF(TRIM(AG314)="▼ recette suivante", AG314, IF(AQ314&gt;0, IF(AT9&lt;&gt;"", AT9&amp;"-ou.or.o ❾ + or - &gt;", ""), ""))</f>
        <v/>
      </c>
      <c r="AS314" s="1064"/>
      <c r="AT314" s="1064"/>
      <c r="AU314" s="1042">
        <f t="shared" si="110"/>
        <v>0</v>
      </c>
      <c r="AV314" s="1043">
        <f>IF(AK314,IF(OR(AU314="",N(AU314)&lt;=0.000000001),"",_xlfn.XLOOKUP(AJ314,BJ15:BJ62,BN15:BN62,_xlfn.XLOOKUP(AJ314,BK15:BK62,BN15:BN62,_xlfn.XLOOKUP(AJ314,BL15:BL62,BN15:BN62,"")))),0)</f>
        <v>0</v>
      </c>
      <c r="AW314" s="1065" cm="1">
        <f t="array" ref="AW314">IF(AK314&lt;&gt;1,0,IF(OR(AU314="",N(AU314)&lt;=0.000000001),"",IF(OR(AO314="",N(AO314)&lt;=0.000000001),0,IF(ISNUMBER(AU314),IFERROR(_xlfn.LET(_xlpm.ai_test,TRIM(AJ314),_xlpm.r,IFERROR(_xlfn.XLOOKUP(_xlpm.ai_test,BJ15:BJ62,ROW(BJ15:BJ62),0,1),IFERROR(_xlfn.XLOOKUP(_xlpm.ai_test,BK15:BK62,ROW(BK15:BK62),0,1),_xlfn.XLOOKUP(_xlpm.ai_test,BL15:BL62,ROW(BL15:BL62),0,1))),_xlpm.p,_xlpm.r-MIN(ROW(BJ15:BJ62))+1,_xlpm.f,INDEX(BM15:BM62,_xlpm.p),_xlpm.u,INDEX(BN15:BN62,_xlpm.p),_xlpm.s,INDEX(BP15:BP62,_xlpm.p),_xlpm.q,N(AU314)/_xlpm.f,IF(_xlpm.q&gt;=_xlpm.s,ROUND(_xlpm.q,1)&amp;" "&amp;_xlpm.ai_test&amp;" = "&amp;ROUND(_xlpm.q*_xlpm.f,1)&amp;" "&amp;_xlpm.u,ROUND(_xlpm.q,1)&amp;" "&amp;_xlpm.ai_test)),""),""))))</f>
        <v>0</v>
      </c>
      <c r="AX314" s="1055"/>
      <c r="AY314" s="1042">
        <f t="shared" si="111"/>
        <v>0</v>
      </c>
      <c r="AZ314" s="1043" t="str">
        <f t="shared" si="112"/>
        <v/>
      </c>
      <c r="BA314" s="1044">
        <f t="shared" si="117"/>
        <v>0</v>
      </c>
      <c r="BB314" s="1045" t="str">
        <f t="shared" si="113"/>
        <v/>
      </c>
      <c r="BC314" s="1046"/>
      <c r="BD314" s="1047">
        <f t="shared" si="118"/>
        <v>0</v>
      </c>
      <c r="BE314" s="1048" t="str">
        <f t="shared" si="114"/>
        <v/>
      </c>
      <c r="BF314" s="262" t="s">
        <v>22</v>
      </c>
      <c r="BG314" s="1027">
        <f t="shared" si="115"/>
        <v>0</v>
      </c>
      <c r="BH314" s="1028">
        <f t="shared" si="116"/>
        <v>0</v>
      </c>
      <c r="BI314"/>
      <c r="BJ314" s="701"/>
      <c r="BK314" s="701"/>
      <c r="BL314" s="701"/>
      <c r="BM314" s="701"/>
      <c r="BN314" s="701"/>
      <c r="BO314" s="701"/>
      <c r="BP314" s="701"/>
      <c r="BQ314" s="701"/>
      <c r="BX314" s="964" t="str">
        <f t="shared" si="101"/>
        <v>►</v>
      </c>
      <c r="CC314"/>
      <c r="CD314" s="848"/>
      <c r="CL314" s="848"/>
      <c r="CT314" s="848"/>
      <c r="DB314" s="848"/>
      <c r="DC314" s="3">
        <v>1</v>
      </c>
    </row>
    <row r="315" spans="1:109" ht="21" customHeight="1">
      <c r="L315" s="115" t="s">
        <v>16</v>
      </c>
      <c r="M315" s="3141"/>
      <c r="N315" s="3142"/>
      <c r="O315" s="3141"/>
      <c r="P315" s="3143"/>
      <c r="Q315" s="3144"/>
      <c r="R315" s="3145"/>
      <c r="S315" s="3146"/>
      <c r="T315" s="3147"/>
      <c r="U315" s="3148"/>
      <c r="V315" s="3149"/>
      <c r="W315" s="2109"/>
      <c r="X315" s="3150"/>
      <c r="Y315" s="117"/>
      <c r="Z315" s="3151"/>
      <c r="AA315" s="3152"/>
      <c r="AB315" s="3153"/>
      <c r="AC315" s="3154"/>
      <c r="AD315" s="119"/>
      <c r="AE315" s="262" t="s">
        <v>22</v>
      </c>
      <c r="AF315" s="1035" t="str">
        <f t="shared" si="102"/>
        <v>►</v>
      </c>
      <c r="AG315" s="1036" t="str">
        <f t="shared" si="103"/>
        <v/>
      </c>
      <c r="AH315" s="1037" t="str">
        <f t="shared" si="104"/>
        <v/>
      </c>
      <c r="AI315" s="1036" t="str">
        <f t="shared" si="105"/>
        <v/>
      </c>
      <c r="AJ315" s="1037" t="str">
        <f t="shared" si="106"/>
        <v/>
      </c>
      <c r="AK315" s="1037">
        <f>IF(AND(L315="A",COUNTIF(BJ15:BL62,TRIM(U315))&gt;0),1,0)</f>
        <v>0</v>
      </c>
      <c r="AL315" s="1051" t="str" cm="1">
        <f t="array" ref="AL315">IF(AF315&lt;&gt;"A","",IFERROR((IFERROR(_xlfn.XLOOKUP(TRIM(SUBSTITUTE(U315,CHAR(160)," ")),BJ15:BJ62,BM15:BM62),IFERROR(_xlfn.XLOOKUP(TRIM(SUBSTITUTE(U315,CHAR(160)," ")),BK15:BK62,BM15:BM62),_xlfn.XLOOKUP(TRIM(SUBSTITUTE(U315,CHAR(160)," ")),BL15:BL62,BM15:BM62))))*T315*IF(ISBLANK(Q315),1,Q315)+IFERROR(_xlfn.XLOOKUP("RECHERCHEX",TRIM(L315:AD315),L315:AD315),0),0))</f>
        <v/>
      </c>
      <c r="AM315" s="1038">
        <f t="shared" si="107"/>
        <v>0</v>
      </c>
      <c r="AN315" s="1627" t="str">
        <f t="shared" si="119"/>
        <v/>
      </c>
      <c r="AO315" s="1039">
        <f t="shared" si="108"/>
        <v>0</v>
      </c>
      <c r="AP315" s="1039">
        <f t="shared" si="109"/>
        <v>0</v>
      </c>
      <c r="AQ315" s="1052">
        <f>IF(AO315&gt;0,AS9,0)</f>
        <v>0</v>
      </c>
      <c r="AR315" s="1626" t="str">
        <f>IF(TRIM(AG315)="▼ recette suivante", AG315, IF(AQ315&gt;0, IF(AT9&lt;&gt;"", AT9&amp;"-ou.or.o ❾ + or - &gt;", ""), ""))</f>
        <v/>
      </c>
      <c r="AS315" s="1064"/>
      <c r="AT315" s="1064"/>
      <c r="AU315" s="1053">
        <f t="shared" si="110"/>
        <v>0</v>
      </c>
      <c r="AV315" s="1054">
        <f>IF(AK315,IF(OR(AU315="",N(AU315)&lt;=0.000000001),"",_xlfn.XLOOKUP(AJ315,BJ15:BJ62,BN15:BN62,_xlfn.XLOOKUP(AJ315,BK15:BK62,BN15:BN62,_xlfn.XLOOKUP(AJ315,BL15:BL62,BN15:BN62,"")))),0)</f>
        <v>0</v>
      </c>
      <c r="AW315" s="1067" cm="1">
        <f t="array" ref="AW315">IF(AK315&lt;&gt;1,0,IF(OR(AU315="",N(AU315)&lt;=0.000000001),"",IF(OR(AO315="",N(AO315)&lt;=0.000000001),0,IF(ISNUMBER(AU315),IFERROR(_xlfn.LET(_xlpm.ai_test,TRIM(AJ315),_xlpm.r,IFERROR(_xlfn.XLOOKUP(_xlpm.ai_test,BJ15:BJ62,ROW(BJ15:BJ62),0,1),IFERROR(_xlfn.XLOOKUP(_xlpm.ai_test,BK15:BK62,ROW(BK15:BK62),0,1),_xlfn.XLOOKUP(_xlpm.ai_test,BL15:BL62,ROW(BL15:BL62),0,1))),_xlpm.p,_xlpm.r-MIN(ROW(BJ15:BJ62))+1,_xlpm.f,INDEX(BM15:BM62,_xlpm.p),_xlpm.u,INDEX(BN15:BN62,_xlpm.p),_xlpm.s,INDEX(BP15:BP62,_xlpm.p),_xlpm.q,N(AU315)/_xlpm.f,IF(_xlpm.q&gt;=_xlpm.s,ROUND(_xlpm.q,1)&amp;" "&amp;_xlpm.ai_test&amp;" = "&amp;ROUND(_xlpm.q*_xlpm.f,1)&amp;" "&amp;_xlpm.u,ROUND(_xlpm.q,1)&amp;" "&amp;_xlpm.ai_test)),""),""))))</f>
        <v>0</v>
      </c>
      <c r="AX315" s="1055"/>
      <c r="AY315" s="1053">
        <f t="shared" si="111"/>
        <v>0</v>
      </c>
      <c r="AZ315" s="1054" t="str">
        <f t="shared" si="112"/>
        <v/>
      </c>
      <c r="BA315" s="1056">
        <f t="shared" si="117"/>
        <v>0</v>
      </c>
      <c r="BB315" s="1057" t="str">
        <f t="shared" si="113"/>
        <v/>
      </c>
      <c r="BC315" s="1046"/>
      <c r="BD315" s="1058">
        <f t="shared" si="118"/>
        <v>0</v>
      </c>
      <c r="BE315" s="1048" t="str">
        <f t="shared" si="114"/>
        <v/>
      </c>
      <c r="BF315" s="262" t="s">
        <v>22</v>
      </c>
      <c r="BG315" s="1027">
        <f t="shared" si="115"/>
        <v>0</v>
      </c>
      <c r="BH315" s="1028">
        <f t="shared" si="116"/>
        <v>0</v>
      </c>
      <c r="BI315"/>
      <c r="BJ315" s="701"/>
      <c r="BK315" s="701"/>
      <c r="BL315" s="701"/>
      <c r="BM315" s="701"/>
      <c r="BN315" s="701"/>
      <c r="BO315" s="701"/>
      <c r="BP315" s="701"/>
      <c r="BQ315" s="701"/>
      <c r="BX315" s="964" t="str">
        <f t="shared" si="101"/>
        <v>►</v>
      </c>
      <c r="CC315"/>
      <c r="CD315" s="848"/>
      <c r="CL315" s="848"/>
      <c r="CT315" s="848"/>
      <c r="DB315" s="848"/>
      <c r="DC315" s="3">
        <v>1</v>
      </c>
    </row>
    <row r="316" spans="1:109" ht="21" customHeight="1">
      <c r="L316" s="115" t="s">
        <v>16</v>
      </c>
      <c r="M316" s="3141"/>
      <c r="N316" s="3142"/>
      <c r="O316" s="3141"/>
      <c r="P316" s="3143"/>
      <c r="Q316" s="3144"/>
      <c r="R316" s="3145"/>
      <c r="S316" s="3146"/>
      <c r="T316" s="3147"/>
      <c r="U316" s="3148"/>
      <c r="V316" s="3149"/>
      <c r="W316" s="2109"/>
      <c r="X316" s="3150"/>
      <c r="Y316" s="117"/>
      <c r="Z316" s="3151"/>
      <c r="AA316" s="3152"/>
      <c r="AB316" s="3153"/>
      <c r="AC316" s="3154"/>
      <c r="AD316" s="119"/>
      <c r="AE316" s="262" t="s">
        <v>22</v>
      </c>
      <c r="AF316" s="1035" t="str">
        <f t="shared" si="102"/>
        <v>►</v>
      </c>
      <c r="AG316" s="1036" t="str">
        <f t="shared" si="103"/>
        <v/>
      </c>
      <c r="AH316" s="1037" t="str">
        <f t="shared" si="104"/>
        <v/>
      </c>
      <c r="AI316" s="1036" t="str">
        <f t="shared" si="105"/>
        <v/>
      </c>
      <c r="AJ316" s="1037" t="str">
        <f t="shared" si="106"/>
        <v/>
      </c>
      <c r="AK316" s="1037">
        <f>IF(AND(L316="A",COUNTIF(BJ15:BL62,TRIM(U316))&gt;0),1,0)</f>
        <v>0</v>
      </c>
      <c r="AL316" s="1051" t="str" cm="1">
        <f t="array" ref="AL316">IF(AF316&lt;&gt;"A","",IFERROR((IFERROR(_xlfn.XLOOKUP(TRIM(SUBSTITUTE(U316,CHAR(160)," ")),BJ15:BJ62,BM15:BM62),IFERROR(_xlfn.XLOOKUP(TRIM(SUBSTITUTE(U316,CHAR(160)," ")),BK15:BK62,BM15:BM62),_xlfn.XLOOKUP(TRIM(SUBSTITUTE(U316,CHAR(160)," ")),BL15:BL62,BM15:BM62))))*T316*IF(ISBLANK(Q316),1,Q316)+IFERROR(_xlfn.XLOOKUP("RECHERCHEX",TRIM(L316:AD316),L316:AD316),0),0))</f>
        <v/>
      </c>
      <c r="AM316" s="1038">
        <f t="shared" si="107"/>
        <v>0</v>
      </c>
      <c r="AN316" s="1627" t="str">
        <f t="shared" si="119"/>
        <v/>
      </c>
      <c r="AO316" s="1039">
        <f t="shared" si="108"/>
        <v>0</v>
      </c>
      <c r="AP316" s="1039">
        <f t="shared" si="109"/>
        <v>0</v>
      </c>
      <c r="AQ316" s="1040">
        <f>IF(AO316&gt;0,AS9,0)</f>
        <v>0</v>
      </c>
      <c r="AR316" s="1628" t="str">
        <f>IF(TRIM(AG316)="▼ recette suivante", AG316, IF(AQ316&gt;0, IF(AT9&lt;&gt;"", AT9&amp;"-ou.or.o ❾ + or - &gt;", ""), ""))</f>
        <v/>
      </c>
      <c r="AS316" s="1064"/>
      <c r="AT316" s="1064"/>
      <c r="AU316" s="1042">
        <f t="shared" si="110"/>
        <v>0</v>
      </c>
      <c r="AV316" s="1043">
        <f>IF(AK316,IF(OR(AU316="",N(AU316)&lt;=0.000000001),"",_xlfn.XLOOKUP(AJ316,BJ15:BJ62,BN15:BN62,_xlfn.XLOOKUP(AJ316,BK15:BK62,BN15:BN62,_xlfn.XLOOKUP(AJ316,BL15:BL62,BN15:BN62,"")))),0)</f>
        <v>0</v>
      </c>
      <c r="AW316" s="1065" cm="1">
        <f t="array" ref="AW316">IF(AK316&lt;&gt;1,0,IF(OR(AU316="",N(AU316)&lt;=0.000000001),"",IF(OR(AO316="",N(AO316)&lt;=0.000000001),0,IF(ISNUMBER(AU316),IFERROR(_xlfn.LET(_xlpm.ai_test,TRIM(AJ316),_xlpm.r,IFERROR(_xlfn.XLOOKUP(_xlpm.ai_test,BJ15:BJ62,ROW(BJ15:BJ62),0,1),IFERROR(_xlfn.XLOOKUP(_xlpm.ai_test,BK15:BK62,ROW(BK15:BK62),0,1),_xlfn.XLOOKUP(_xlpm.ai_test,BL15:BL62,ROW(BL15:BL62),0,1))),_xlpm.p,_xlpm.r-MIN(ROW(BJ15:BJ62))+1,_xlpm.f,INDEX(BM15:BM62,_xlpm.p),_xlpm.u,INDEX(BN15:BN62,_xlpm.p),_xlpm.s,INDEX(BP15:BP62,_xlpm.p),_xlpm.q,N(AU316)/_xlpm.f,IF(_xlpm.q&gt;=_xlpm.s,ROUND(_xlpm.q,1)&amp;" "&amp;_xlpm.ai_test&amp;" = "&amp;ROUND(_xlpm.q*_xlpm.f,1)&amp;" "&amp;_xlpm.u,ROUND(_xlpm.q,1)&amp;" "&amp;_xlpm.ai_test)),""),""))))</f>
        <v>0</v>
      </c>
      <c r="AX316" s="1055"/>
      <c r="AY316" s="1042">
        <f t="shared" si="111"/>
        <v>0</v>
      </c>
      <c r="AZ316" s="1043" t="str">
        <f t="shared" si="112"/>
        <v/>
      </c>
      <c r="BA316" s="1044">
        <f t="shared" si="117"/>
        <v>0</v>
      </c>
      <c r="BB316" s="1045" t="str">
        <f t="shared" si="113"/>
        <v/>
      </c>
      <c r="BC316" s="1046"/>
      <c r="BD316" s="1047">
        <f t="shared" si="118"/>
        <v>0</v>
      </c>
      <c r="BE316" s="1048" t="str">
        <f t="shared" si="114"/>
        <v/>
      </c>
      <c r="BF316" s="262" t="s">
        <v>22</v>
      </c>
      <c r="BG316" s="1027">
        <f t="shared" si="115"/>
        <v>0</v>
      </c>
      <c r="BH316" s="1028">
        <f t="shared" si="116"/>
        <v>0</v>
      </c>
      <c r="BI316"/>
      <c r="BJ316" s="701"/>
      <c r="BK316" s="701"/>
      <c r="BL316" s="701"/>
      <c r="BM316" s="701"/>
      <c r="BN316" s="701"/>
      <c r="BO316" s="701"/>
      <c r="BP316" s="701"/>
      <c r="BQ316" s="701"/>
      <c r="BX316" s="964" t="str">
        <f t="shared" si="101"/>
        <v>►</v>
      </c>
      <c r="CC316"/>
      <c r="CD316" s="848"/>
      <c r="CL316" s="848"/>
      <c r="CT316" s="848"/>
      <c r="DB316" s="848"/>
      <c r="DC316" s="3">
        <v>1</v>
      </c>
    </row>
    <row r="317" spans="1:109" ht="21" customHeight="1">
      <c r="L317" s="115" t="s">
        <v>16</v>
      </c>
      <c r="M317" s="3141"/>
      <c r="N317" s="3142"/>
      <c r="O317" s="3141"/>
      <c r="P317" s="3143"/>
      <c r="Q317" s="3144"/>
      <c r="R317" s="3145"/>
      <c r="S317" s="3146"/>
      <c r="T317" s="3147"/>
      <c r="U317" s="3148"/>
      <c r="V317" s="3149"/>
      <c r="W317" s="2109"/>
      <c r="X317" s="3150"/>
      <c r="Y317" s="117"/>
      <c r="Z317" s="3151"/>
      <c r="AA317" s="3152"/>
      <c r="AB317" s="3153"/>
      <c r="AC317" s="3154"/>
      <c r="AD317" s="119"/>
      <c r="AE317" s="262" t="s">
        <v>22</v>
      </c>
      <c r="AF317" s="1035" t="str">
        <f t="shared" si="102"/>
        <v>►</v>
      </c>
      <c r="AG317" s="1036" t="str">
        <f t="shared" si="103"/>
        <v/>
      </c>
      <c r="AH317" s="1037" t="str">
        <f t="shared" si="104"/>
        <v/>
      </c>
      <c r="AI317" s="1036" t="str">
        <f t="shared" si="105"/>
        <v/>
      </c>
      <c r="AJ317" s="1037" t="str">
        <f t="shared" si="106"/>
        <v/>
      </c>
      <c r="AK317" s="1037">
        <f>IF(AND(L317="A",COUNTIF(BJ15:BL62,TRIM(U317))&gt;0),1,0)</f>
        <v>0</v>
      </c>
      <c r="AL317" s="1051" t="str" cm="1">
        <f t="array" ref="AL317">IF(AF317&lt;&gt;"A","",IFERROR((IFERROR(_xlfn.XLOOKUP(TRIM(SUBSTITUTE(U317,CHAR(160)," ")),BJ15:BJ62,BM15:BM62),IFERROR(_xlfn.XLOOKUP(TRIM(SUBSTITUTE(U317,CHAR(160)," ")),BK15:BK62,BM15:BM62),_xlfn.XLOOKUP(TRIM(SUBSTITUTE(U317,CHAR(160)," ")),BL15:BL62,BM15:BM62))))*T317*IF(ISBLANK(Q317),1,Q317)+IFERROR(_xlfn.XLOOKUP("RECHERCHEX",TRIM(L317:AD317),L317:AD317),0),0))</f>
        <v/>
      </c>
      <c r="AM317" s="1038">
        <f t="shared" si="107"/>
        <v>0</v>
      </c>
      <c r="AN317" s="1627" t="str">
        <f t="shared" si="119"/>
        <v/>
      </c>
      <c r="AO317" s="1039">
        <f t="shared" si="108"/>
        <v>0</v>
      </c>
      <c r="AP317" s="1039">
        <f t="shared" si="109"/>
        <v>0</v>
      </c>
      <c r="AQ317" s="1052">
        <f>IF(AO317&gt;0,AS9,0)</f>
        <v>0</v>
      </c>
      <c r="AR317" s="1626" t="str">
        <f>IF(TRIM(AG317)="▼ recette suivante", AG317, IF(AQ317&gt;0, IF(AT9&lt;&gt;"", AT9&amp;"-ou.or.o ❾ + or - &gt;", ""), ""))</f>
        <v/>
      </c>
      <c r="AS317" s="1064"/>
      <c r="AT317" s="1064"/>
      <c r="AU317" s="1053">
        <f t="shared" si="110"/>
        <v>0</v>
      </c>
      <c r="AV317" s="1054">
        <f>IF(AK317,IF(OR(AU317="",N(AU317)&lt;=0.000000001),"",_xlfn.XLOOKUP(AJ317,BJ15:BJ62,BN15:BN62,_xlfn.XLOOKUP(AJ317,BK15:BK62,BN15:BN62,_xlfn.XLOOKUP(AJ317,BL15:BL62,BN15:BN62,"")))),0)</f>
        <v>0</v>
      </c>
      <c r="AW317" s="1067" cm="1">
        <f t="array" ref="AW317">IF(AK317&lt;&gt;1,0,IF(OR(AU317="",N(AU317)&lt;=0.000000001),"",IF(OR(AO317="",N(AO317)&lt;=0.000000001),0,IF(ISNUMBER(AU317),IFERROR(_xlfn.LET(_xlpm.ai_test,TRIM(AJ317),_xlpm.r,IFERROR(_xlfn.XLOOKUP(_xlpm.ai_test,BJ15:BJ62,ROW(BJ15:BJ62),0,1),IFERROR(_xlfn.XLOOKUP(_xlpm.ai_test,BK15:BK62,ROW(BK15:BK62),0,1),_xlfn.XLOOKUP(_xlpm.ai_test,BL15:BL62,ROW(BL15:BL62),0,1))),_xlpm.p,_xlpm.r-MIN(ROW(BJ15:BJ62))+1,_xlpm.f,INDEX(BM15:BM62,_xlpm.p),_xlpm.u,INDEX(BN15:BN62,_xlpm.p),_xlpm.s,INDEX(BP15:BP62,_xlpm.p),_xlpm.q,N(AU317)/_xlpm.f,IF(_xlpm.q&gt;=_xlpm.s,ROUND(_xlpm.q,1)&amp;" "&amp;_xlpm.ai_test&amp;" = "&amp;ROUND(_xlpm.q*_xlpm.f,1)&amp;" "&amp;_xlpm.u,ROUND(_xlpm.q,1)&amp;" "&amp;_xlpm.ai_test)),""),""))))</f>
        <v>0</v>
      </c>
      <c r="AX317" s="1055"/>
      <c r="AY317" s="1053">
        <f t="shared" si="111"/>
        <v>0</v>
      </c>
      <c r="AZ317" s="1054" t="str">
        <f t="shared" si="112"/>
        <v/>
      </c>
      <c r="BA317" s="1056">
        <f t="shared" si="117"/>
        <v>0</v>
      </c>
      <c r="BB317" s="1057" t="str">
        <f t="shared" si="113"/>
        <v/>
      </c>
      <c r="BC317" s="1046"/>
      <c r="BD317" s="1058">
        <f t="shared" si="118"/>
        <v>0</v>
      </c>
      <c r="BE317" s="1048" t="str">
        <f t="shared" si="114"/>
        <v/>
      </c>
      <c r="BF317" s="262" t="s">
        <v>22</v>
      </c>
      <c r="BG317" s="1027">
        <f t="shared" si="115"/>
        <v>0</v>
      </c>
      <c r="BH317" s="1028">
        <f t="shared" si="116"/>
        <v>0</v>
      </c>
      <c r="BI317"/>
      <c r="BJ317" s="701"/>
      <c r="BK317" s="701"/>
      <c r="BL317" s="701"/>
      <c r="BM317" s="701"/>
      <c r="BN317" s="701"/>
      <c r="BO317" s="701"/>
      <c r="BP317" s="701"/>
      <c r="BQ317" s="701"/>
      <c r="BX317" s="964" t="str">
        <f t="shared" si="101"/>
        <v>►</v>
      </c>
      <c r="CC317"/>
      <c r="CD317" s="848"/>
      <c r="CL317" s="848"/>
      <c r="CT317" s="848"/>
      <c r="DB317" s="848"/>
      <c r="DC317" s="3">
        <v>1</v>
      </c>
    </row>
    <row r="318" spans="1:109" ht="21" customHeight="1">
      <c r="L318" s="115" t="s">
        <v>16</v>
      </c>
      <c r="M318" s="3141"/>
      <c r="N318" s="3142"/>
      <c r="O318" s="3141"/>
      <c r="P318" s="3143"/>
      <c r="Q318" s="3144"/>
      <c r="R318" s="3145"/>
      <c r="S318" s="3146"/>
      <c r="T318" s="3147"/>
      <c r="U318" s="3148"/>
      <c r="V318" s="3149"/>
      <c r="W318" s="2109"/>
      <c r="X318" s="3150"/>
      <c r="Y318" s="117"/>
      <c r="Z318" s="3151"/>
      <c r="AA318" s="3152"/>
      <c r="AB318" s="3153"/>
      <c r="AC318" s="3154"/>
      <c r="AD318" s="119"/>
      <c r="AE318" s="262" t="s">
        <v>22</v>
      </c>
      <c r="AF318" s="1035" t="str">
        <f t="shared" si="102"/>
        <v>►</v>
      </c>
      <c r="AG318" s="1036" t="str">
        <f t="shared" si="103"/>
        <v/>
      </c>
      <c r="AH318" s="1037" t="str">
        <f t="shared" si="104"/>
        <v/>
      </c>
      <c r="AI318" s="1036" t="str">
        <f t="shared" si="105"/>
        <v/>
      </c>
      <c r="AJ318" s="1037" t="str">
        <f t="shared" si="106"/>
        <v/>
      </c>
      <c r="AK318" s="1037">
        <f>IF(AND(L318="A",COUNTIF(BJ15:BL62,TRIM(U318))&gt;0),1,0)</f>
        <v>0</v>
      </c>
      <c r="AL318" s="1051" t="str" cm="1">
        <f t="array" ref="AL318">IF(AF318&lt;&gt;"A","",IFERROR((IFERROR(_xlfn.XLOOKUP(TRIM(SUBSTITUTE(U318,CHAR(160)," ")),BJ15:BJ62,BM15:BM62),IFERROR(_xlfn.XLOOKUP(TRIM(SUBSTITUTE(U318,CHAR(160)," ")),BK15:BK62,BM15:BM62),_xlfn.XLOOKUP(TRIM(SUBSTITUTE(U318,CHAR(160)," ")),BL15:BL62,BM15:BM62))))*T318*IF(ISBLANK(Q318),1,Q318)+IFERROR(_xlfn.XLOOKUP("RECHERCHEX",TRIM(L318:AD318),L318:AD318),0),0))</f>
        <v/>
      </c>
      <c r="AM318" s="1038">
        <f t="shared" si="107"/>
        <v>0</v>
      </c>
      <c r="AN318" s="1627" t="str">
        <f t="shared" si="119"/>
        <v/>
      </c>
      <c r="AO318" s="1039">
        <f t="shared" si="108"/>
        <v>0</v>
      </c>
      <c r="AP318" s="1039">
        <f t="shared" si="109"/>
        <v>0</v>
      </c>
      <c r="AQ318" s="1040">
        <f>IF(AO318&gt;0,AS9,0)</f>
        <v>0</v>
      </c>
      <c r="AR318" s="1628" t="str">
        <f>IF(TRIM(AG318)="▼ recette suivante", AG318, IF(AQ318&gt;0, IF(AT9&lt;&gt;"", AT9&amp;"-ou.or.o ❾ + or - &gt;", ""), ""))</f>
        <v/>
      </c>
      <c r="AS318" s="1064"/>
      <c r="AT318" s="1064"/>
      <c r="AU318" s="1042">
        <f t="shared" si="110"/>
        <v>0</v>
      </c>
      <c r="AV318" s="1043">
        <f>IF(AK318,IF(OR(AU318="",N(AU318)&lt;=0.000000001),"",_xlfn.XLOOKUP(AJ318,BJ15:BJ62,BN15:BN62,_xlfn.XLOOKUP(AJ318,BK15:BK62,BN15:BN62,_xlfn.XLOOKUP(AJ318,BL15:BL62,BN15:BN62,"")))),0)</f>
        <v>0</v>
      </c>
      <c r="AW318" s="1065" cm="1">
        <f t="array" ref="AW318">IF(AK318&lt;&gt;1,0,IF(OR(AU318="",N(AU318)&lt;=0.000000001),"",IF(OR(AO318="",N(AO318)&lt;=0.000000001),0,IF(ISNUMBER(AU318),IFERROR(_xlfn.LET(_xlpm.ai_test,TRIM(AJ318),_xlpm.r,IFERROR(_xlfn.XLOOKUP(_xlpm.ai_test,BJ15:BJ62,ROW(BJ15:BJ62),0,1),IFERROR(_xlfn.XLOOKUP(_xlpm.ai_test,BK15:BK62,ROW(BK15:BK62),0,1),_xlfn.XLOOKUP(_xlpm.ai_test,BL15:BL62,ROW(BL15:BL62),0,1))),_xlpm.p,_xlpm.r-MIN(ROW(BJ15:BJ62))+1,_xlpm.f,INDEX(BM15:BM62,_xlpm.p),_xlpm.u,INDEX(BN15:BN62,_xlpm.p),_xlpm.s,INDEX(BP15:BP62,_xlpm.p),_xlpm.q,N(AU318)/_xlpm.f,IF(_xlpm.q&gt;=_xlpm.s,ROUND(_xlpm.q,1)&amp;" "&amp;_xlpm.ai_test&amp;" = "&amp;ROUND(_xlpm.q*_xlpm.f,1)&amp;" "&amp;_xlpm.u,ROUND(_xlpm.q,1)&amp;" "&amp;_xlpm.ai_test)),""),""))))</f>
        <v>0</v>
      </c>
      <c r="AX318" s="1055"/>
      <c r="AY318" s="1042">
        <f t="shared" si="111"/>
        <v>0</v>
      </c>
      <c r="AZ318" s="1043" t="str">
        <f t="shared" si="112"/>
        <v/>
      </c>
      <c r="BA318" s="1044">
        <f t="shared" si="117"/>
        <v>0</v>
      </c>
      <c r="BB318" s="1045" t="str">
        <f t="shared" si="113"/>
        <v/>
      </c>
      <c r="BC318" s="1046"/>
      <c r="BD318" s="1047">
        <f t="shared" si="118"/>
        <v>0</v>
      </c>
      <c r="BE318" s="1048" t="str">
        <f t="shared" si="114"/>
        <v/>
      </c>
      <c r="BF318" s="262" t="s">
        <v>22</v>
      </c>
      <c r="BG318" s="1027">
        <f t="shared" si="115"/>
        <v>0</v>
      </c>
      <c r="BH318" s="1028">
        <f t="shared" si="116"/>
        <v>0</v>
      </c>
      <c r="BI318"/>
      <c r="BJ318" s="701"/>
      <c r="BK318" s="701"/>
      <c r="BL318" s="701"/>
      <c r="BM318" s="701"/>
      <c r="BN318" s="701"/>
      <c r="BO318" s="701"/>
      <c r="BP318" s="701"/>
      <c r="BQ318" s="701"/>
      <c r="BX318" s="964" t="str">
        <f t="shared" si="101"/>
        <v>►</v>
      </c>
      <c r="CC318"/>
      <c r="CD318" s="848"/>
      <c r="CL318" s="848"/>
      <c r="CT318" s="848"/>
      <c r="DB318" s="848"/>
      <c r="DC318" s="3">
        <v>1</v>
      </c>
    </row>
    <row r="319" spans="1:109" ht="21" customHeight="1">
      <c r="L319" s="115" t="s">
        <v>16</v>
      </c>
      <c r="M319" s="3141"/>
      <c r="N319" s="3142"/>
      <c r="O319" s="3141"/>
      <c r="P319" s="3143"/>
      <c r="Q319" s="3144"/>
      <c r="R319" s="3145"/>
      <c r="S319" s="3146"/>
      <c r="T319" s="3147"/>
      <c r="U319" s="3148"/>
      <c r="V319" s="3149"/>
      <c r="W319" s="2109"/>
      <c r="X319" s="3150"/>
      <c r="Y319" s="117"/>
      <c r="Z319" s="3151"/>
      <c r="AA319" s="3152"/>
      <c r="AB319" s="3153"/>
      <c r="AC319" s="3154"/>
      <c r="AD319" s="119"/>
      <c r="AE319" s="262" t="s">
        <v>22</v>
      </c>
      <c r="AF319" s="1035" t="str">
        <f t="shared" si="102"/>
        <v>►</v>
      </c>
      <c r="AG319" s="1036" t="str">
        <f t="shared" si="103"/>
        <v/>
      </c>
      <c r="AH319" s="1037" t="str">
        <f t="shared" si="104"/>
        <v/>
      </c>
      <c r="AI319" s="1036" t="str">
        <f t="shared" si="105"/>
        <v/>
      </c>
      <c r="AJ319" s="1037" t="str">
        <f t="shared" si="106"/>
        <v/>
      </c>
      <c r="AK319" s="1037">
        <f>IF(AND(L319="A",COUNTIF(BJ15:BL62,TRIM(U319))&gt;0),1,0)</f>
        <v>0</v>
      </c>
      <c r="AL319" s="1051" t="str" cm="1">
        <f t="array" ref="AL319">IF(AF319&lt;&gt;"A","",IFERROR((IFERROR(_xlfn.XLOOKUP(TRIM(SUBSTITUTE(U319,CHAR(160)," ")),BJ15:BJ62,BM15:BM62),IFERROR(_xlfn.XLOOKUP(TRIM(SUBSTITUTE(U319,CHAR(160)," ")),BK15:BK62,BM15:BM62),_xlfn.XLOOKUP(TRIM(SUBSTITUTE(U319,CHAR(160)," ")),BL15:BL62,BM15:BM62))))*T319*IF(ISBLANK(Q319),1,Q319)+IFERROR(_xlfn.XLOOKUP("RECHERCHEX",TRIM(L319:AD319),L319:AD319),0),0))</f>
        <v/>
      </c>
      <c r="AM319" s="1038">
        <f t="shared" si="107"/>
        <v>0</v>
      </c>
      <c r="AN319" s="1627" t="str">
        <f t="shared" si="119"/>
        <v/>
      </c>
      <c r="AO319" s="1039">
        <f t="shared" si="108"/>
        <v>0</v>
      </c>
      <c r="AP319" s="1039">
        <f t="shared" si="109"/>
        <v>0</v>
      </c>
      <c r="AQ319" s="1052">
        <f>IF(AO319&gt;0,AS9,0)</f>
        <v>0</v>
      </c>
      <c r="AR319" s="1626" t="str">
        <f>IF(TRIM(AG319)="▼ recette suivante", AG319, IF(AQ319&gt;0, IF(AT9&lt;&gt;"", AT9&amp;"-ou.or.o ❾ + or - &gt;", ""), ""))</f>
        <v/>
      </c>
      <c r="AS319" s="1064"/>
      <c r="AT319" s="1064"/>
      <c r="AU319" s="1053">
        <f t="shared" si="110"/>
        <v>0</v>
      </c>
      <c r="AV319" s="1054">
        <f>IF(AK319,IF(OR(AU319="",N(AU319)&lt;=0.000000001),"",_xlfn.XLOOKUP(AJ319,BJ15:BJ62,BN15:BN62,_xlfn.XLOOKUP(AJ319,BK15:BK62,BN15:BN62,_xlfn.XLOOKUP(AJ319,BL15:BL62,BN15:BN62,"")))),0)</f>
        <v>0</v>
      </c>
      <c r="AW319" s="1067" cm="1">
        <f t="array" ref="AW319">IF(AK319&lt;&gt;1,0,IF(OR(AU319="",N(AU319)&lt;=0.000000001),"",IF(OR(AO319="",N(AO319)&lt;=0.000000001),0,IF(ISNUMBER(AU319),IFERROR(_xlfn.LET(_xlpm.ai_test,TRIM(AJ319),_xlpm.r,IFERROR(_xlfn.XLOOKUP(_xlpm.ai_test,BJ15:BJ62,ROW(BJ15:BJ62),0,1),IFERROR(_xlfn.XLOOKUP(_xlpm.ai_test,BK15:BK62,ROW(BK15:BK62),0,1),_xlfn.XLOOKUP(_xlpm.ai_test,BL15:BL62,ROW(BL15:BL62),0,1))),_xlpm.p,_xlpm.r-MIN(ROW(BJ15:BJ62))+1,_xlpm.f,INDEX(BM15:BM62,_xlpm.p),_xlpm.u,INDEX(BN15:BN62,_xlpm.p),_xlpm.s,INDEX(BP15:BP62,_xlpm.p),_xlpm.q,N(AU319)/_xlpm.f,IF(_xlpm.q&gt;=_xlpm.s,ROUND(_xlpm.q,1)&amp;" "&amp;_xlpm.ai_test&amp;" = "&amp;ROUND(_xlpm.q*_xlpm.f,1)&amp;" "&amp;_xlpm.u,ROUND(_xlpm.q,1)&amp;" "&amp;_xlpm.ai_test)),""),""))))</f>
        <v>0</v>
      </c>
      <c r="AX319" s="1055"/>
      <c r="AY319" s="1053">
        <f t="shared" si="111"/>
        <v>0</v>
      </c>
      <c r="AZ319" s="1054" t="str">
        <f t="shared" si="112"/>
        <v/>
      </c>
      <c r="BA319" s="1056">
        <f t="shared" si="117"/>
        <v>0</v>
      </c>
      <c r="BB319" s="1057" t="str">
        <f t="shared" si="113"/>
        <v/>
      </c>
      <c r="BC319" s="1046"/>
      <c r="BD319" s="1058">
        <f t="shared" si="118"/>
        <v>0</v>
      </c>
      <c r="BE319" s="1048" t="str">
        <f t="shared" si="114"/>
        <v/>
      </c>
      <c r="BF319" s="262" t="s">
        <v>22</v>
      </c>
      <c r="BG319" s="1027">
        <f t="shared" si="115"/>
        <v>0</v>
      </c>
      <c r="BH319" s="1028">
        <f t="shared" si="116"/>
        <v>0</v>
      </c>
      <c r="BI319"/>
      <c r="BJ319" s="701"/>
      <c r="BK319" s="701"/>
      <c r="BL319" s="701"/>
      <c r="BM319" s="701"/>
      <c r="BN319" s="701"/>
      <c r="BO319" s="701"/>
      <c r="BP319" s="701"/>
      <c r="BQ319" s="701"/>
      <c r="BX319" s="964" t="str">
        <f t="shared" si="101"/>
        <v>►</v>
      </c>
      <c r="CC319"/>
      <c r="CD319" s="848"/>
      <c r="CL319" s="848"/>
      <c r="CT319" s="848"/>
      <c r="DB319" s="848"/>
      <c r="DC319" s="3">
        <v>1</v>
      </c>
    </row>
    <row r="320" spans="1:109" ht="21" customHeight="1">
      <c r="L320" s="115" t="s">
        <v>16</v>
      </c>
      <c r="M320" s="3141"/>
      <c r="N320" s="3142"/>
      <c r="O320" s="3141"/>
      <c r="P320" s="3143"/>
      <c r="Q320" s="3144"/>
      <c r="R320" s="3145"/>
      <c r="S320" s="3146"/>
      <c r="T320" s="3147"/>
      <c r="U320" s="3148"/>
      <c r="V320" s="3149"/>
      <c r="W320" s="2109"/>
      <c r="X320" s="3150"/>
      <c r="Y320" s="117"/>
      <c r="Z320" s="3151"/>
      <c r="AA320" s="3152"/>
      <c r="AB320" s="3153"/>
      <c r="AC320" s="3154"/>
      <c r="AD320" s="119"/>
      <c r="AE320" s="262" t="s">
        <v>22</v>
      </c>
      <c r="AF320" s="1035" t="str">
        <f t="shared" si="102"/>
        <v>►</v>
      </c>
      <c r="AG320" s="1036" t="str">
        <f t="shared" si="103"/>
        <v/>
      </c>
      <c r="AH320" s="1037" t="str">
        <f t="shared" si="104"/>
        <v/>
      </c>
      <c r="AI320" s="1036" t="str">
        <f t="shared" si="105"/>
        <v/>
      </c>
      <c r="AJ320" s="1037" t="str">
        <f t="shared" si="106"/>
        <v/>
      </c>
      <c r="AK320" s="1037">
        <f>IF(AND(L320="A",COUNTIF(BJ15:BL62,TRIM(U320))&gt;0),1,0)</f>
        <v>0</v>
      </c>
      <c r="AL320" s="1051" t="str" cm="1">
        <f t="array" ref="AL320">IF(AF320&lt;&gt;"A","",IFERROR((IFERROR(_xlfn.XLOOKUP(TRIM(SUBSTITUTE(U320,CHAR(160)," ")),BJ15:BJ62,BM15:BM62),IFERROR(_xlfn.XLOOKUP(TRIM(SUBSTITUTE(U320,CHAR(160)," ")),BK15:BK62,BM15:BM62),_xlfn.XLOOKUP(TRIM(SUBSTITUTE(U320,CHAR(160)," ")),BL15:BL62,BM15:BM62))))*T320*IF(ISBLANK(Q320),1,Q320)+IFERROR(_xlfn.XLOOKUP("RECHERCHEX",TRIM(L320:AD320),L320:AD320),0),0))</f>
        <v/>
      </c>
      <c r="AM320" s="1038">
        <f t="shared" si="107"/>
        <v>0</v>
      </c>
      <c r="AN320" s="1627" t="str">
        <f t="shared" si="119"/>
        <v/>
      </c>
      <c r="AO320" s="1039">
        <f t="shared" si="108"/>
        <v>0</v>
      </c>
      <c r="AP320" s="1039">
        <f t="shared" si="109"/>
        <v>0</v>
      </c>
      <c r="AQ320" s="1040">
        <f>IF(AO320&gt;0,AS9,0)</f>
        <v>0</v>
      </c>
      <c r="AR320" s="1628" t="str">
        <f>IF(TRIM(AG320)="▼ recette suivante", AG320, IF(AQ320&gt;0, IF(AT9&lt;&gt;"", AT9&amp;"-ou.or.o ❾ + or - &gt;", ""), ""))</f>
        <v/>
      </c>
      <c r="AS320" s="1064"/>
      <c r="AT320" s="1064"/>
      <c r="AU320" s="1042">
        <f t="shared" si="110"/>
        <v>0</v>
      </c>
      <c r="AV320" s="1043">
        <f>IF(AK320,IF(OR(AU320="",N(AU320)&lt;=0.000000001),"",_xlfn.XLOOKUP(AJ320,BJ15:BJ62,BN15:BN62,_xlfn.XLOOKUP(AJ320,BK15:BK62,BN15:BN62,_xlfn.XLOOKUP(AJ320,BL15:BL62,BN15:BN62,"")))),0)</f>
        <v>0</v>
      </c>
      <c r="AW320" s="1065" cm="1">
        <f t="array" ref="AW320">IF(AK320&lt;&gt;1,0,IF(OR(AU320="",N(AU320)&lt;=0.000000001),"",IF(OR(AO320="",N(AO320)&lt;=0.000000001),0,IF(ISNUMBER(AU320),IFERROR(_xlfn.LET(_xlpm.ai_test,TRIM(AJ320),_xlpm.r,IFERROR(_xlfn.XLOOKUP(_xlpm.ai_test,BJ15:BJ62,ROW(BJ15:BJ62),0,1),IFERROR(_xlfn.XLOOKUP(_xlpm.ai_test,BK15:BK62,ROW(BK15:BK62),0,1),_xlfn.XLOOKUP(_xlpm.ai_test,BL15:BL62,ROW(BL15:BL62),0,1))),_xlpm.p,_xlpm.r-MIN(ROW(BJ15:BJ62))+1,_xlpm.f,INDEX(BM15:BM62,_xlpm.p),_xlpm.u,INDEX(BN15:BN62,_xlpm.p),_xlpm.s,INDEX(BP15:BP62,_xlpm.p),_xlpm.q,N(AU320)/_xlpm.f,IF(_xlpm.q&gt;=_xlpm.s,ROUND(_xlpm.q,1)&amp;" "&amp;_xlpm.ai_test&amp;" = "&amp;ROUND(_xlpm.q*_xlpm.f,1)&amp;" "&amp;_xlpm.u,ROUND(_xlpm.q,1)&amp;" "&amp;_xlpm.ai_test)),""),""))))</f>
        <v>0</v>
      </c>
      <c r="AX320" s="1055"/>
      <c r="AY320" s="1042">
        <f t="shared" si="111"/>
        <v>0</v>
      </c>
      <c r="AZ320" s="1043" t="str">
        <f t="shared" si="112"/>
        <v/>
      </c>
      <c r="BA320" s="1044">
        <f t="shared" si="117"/>
        <v>0</v>
      </c>
      <c r="BB320" s="1045" t="str">
        <f t="shared" si="113"/>
        <v/>
      </c>
      <c r="BC320" s="1046"/>
      <c r="BD320" s="1047">
        <f t="shared" si="118"/>
        <v>0</v>
      </c>
      <c r="BE320" s="1048" t="str">
        <f t="shared" si="114"/>
        <v/>
      </c>
      <c r="BF320" s="262" t="s">
        <v>22</v>
      </c>
      <c r="BG320" s="1027">
        <f t="shared" si="115"/>
        <v>0</v>
      </c>
      <c r="BH320" s="1028">
        <f t="shared" si="116"/>
        <v>0</v>
      </c>
      <c r="BI320"/>
      <c r="BJ320" s="701"/>
      <c r="BK320" s="701"/>
      <c r="BL320" s="701"/>
      <c r="BM320" s="701"/>
      <c r="BN320" s="701"/>
      <c r="BO320" s="701"/>
      <c r="BP320" s="701"/>
      <c r="BQ320" s="701"/>
      <c r="BX320" s="964" t="str">
        <f t="shared" si="101"/>
        <v>►</v>
      </c>
      <c r="BY320" s="848"/>
      <c r="BZ320" s="848"/>
      <c r="CA320" s="848"/>
      <c r="CB320" s="848"/>
      <c r="CC320" s="848"/>
      <c r="CD320" s="848"/>
      <c r="CL320" s="848"/>
      <c r="CT320" s="848"/>
      <c r="DB320" s="848"/>
      <c r="DC320" s="3">
        <v>1</v>
      </c>
    </row>
    <row r="321" spans="12:107" ht="21" customHeight="1">
      <c r="L321" s="115" t="s">
        <v>16</v>
      </c>
      <c r="M321" s="3141"/>
      <c r="N321" s="3142"/>
      <c r="O321" s="3141"/>
      <c r="P321" s="3143"/>
      <c r="Q321" s="3144"/>
      <c r="R321" s="3145"/>
      <c r="S321" s="3146"/>
      <c r="T321" s="3147"/>
      <c r="U321" s="3148"/>
      <c r="V321" s="3149"/>
      <c r="W321" s="2109"/>
      <c r="X321" s="3150"/>
      <c r="Y321" s="117"/>
      <c r="Z321" s="3151"/>
      <c r="AA321" s="3152"/>
      <c r="AB321" s="3153"/>
      <c r="AC321" s="3154"/>
      <c r="AD321" s="119"/>
      <c r="AE321" s="262" t="s">
        <v>22</v>
      </c>
      <c r="AF321" s="1035" t="str">
        <f t="shared" si="102"/>
        <v>►</v>
      </c>
      <c r="AG321" s="1036" t="str">
        <f t="shared" si="103"/>
        <v/>
      </c>
      <c r="AH321" s="1037" t="str">
        <f t="shared" si="104"/>
        <v/>
      </c>
      <c r="AI321" s="1036" t="str">
        <f t="shared" si="105"/>
        <v/>
      </c>
      <c r="AJ321" s="1037" t="str">
        <f t="shared" si="106"/>
        <v/>
      </c>
      <c r="AK321" s="1037">
        <f>IF(AND(L321="A",COUNTIF(BJ15:BL62,TRIM(U321))&gt;0),1,0)</f>
        <v>0</v>
      </c>
      <c r="AL321" s="1051" t="str" cm="1">
        <f t="array" ref="AL321">IF(AF321&lt;&gt;"A","",IFERROR((IFERROR(_xlfn.XLOOKUP(TRIM(SUBSTITUTE(U321,CHAR(160)," ")),BJ15:BJ62,BM15:BM62),IFERROR(_xlfn.XLOOKUP(TRIM(SUBSTITUTE(U321,CHAR(160)," ")),BK15:BK62,BM15:BM62),_xlfn.XLOOKUP(TRIM(SUBSTITUTE(U321,CHAR(160)," ")),BL15:BL62,BM15:BM62))))*T321*IF(ISBLANK(Q321),1,Q321)+IFERROR(_xlfn.XLOOKUP("RECHERCHEX",TRIM(L321:AD321),L321:AD321),0),0))</f>
        <v/>
      </c>
      <c r="AM321" s="1038">
        <f t="shared" si="107"/>
        <v>0</v>
      </c>
      <c r="AN321" s="1627" t="str">
        <f t="shared" si="119"/>
        <v/>
      </c>
      <c r="AO321" s="1039">
        <f t="shared" si="108"/>
        <v>0</v>
      </c>
      <c r="AP321" s="1039">
        <f t="shared" si="109"/>
        <v>0</v>
      </c>
      <c r="AQ321" s="1052">
        <f>IF(AO321&gt;0,AS9,0)</f>
        <v>0</v>
      </c>
      <c r="AR321" s="1626" t="str">
        <f>IF(TRIM(AG321)="▼ recette suivante", AG321, IF(AQ321&gt;0, IF(AT9&lt;&gt;"", AT9&amp;"-ou.or.o ❾ + or - &gt;", ""), ""))</f>
        <v/>
      </c>
      <c r="AS321" s="1064"/>
      <c r="AT321" s="1064"/>
      <c r="AU321" s="1053">
        <f t="shared" si="110"/>
        <v>0</v>
      </c>
      <c r="AV321" s="1054">
        <f>IF(AK321,IF(OR(AU321="",N(AU321)&lt;=0.000000001),"",_xlfn.XLOOKUP(AJ321,BJ15:BJ62,BN15:BN62,_xlfn.XLOOKUP(AJ321,BK15:BK62,BN15:BN62,_xlfn.XLOOKUP(AJ321,BL15:BL62,BN15:BN62,"")))),0)</f>
        <v>0</v>
      </c>
      <c r="AW321" s="1067" cm="1">
        <f t="array" ref="AW321">IF(AK321&lt;&gt;1,0,IF(OR(AU321="",N(AU321)&lt;=0.000000001),"",IF(OR(AO321="",N(AO321)&lt;=0.000000001),0,IF(ISNUMBER(AU321),IFERROR(_xlfn.LET(_xlpm.ai_test,TRIM(AJ321),_xlpm.r,IFERROR(_xlfn.XLOOKUP(_xlpm.ai_test,BJ15:BJ62,ROW(BJ15:BJ62),0,1),IFERROR(_xlfn.XLOOKUP(_xlpm.ai_test,BK15:BK62,ROW(BK15:BK62),0,1),_xlfn.XLOOKUP(_xlpm.ai_test,BL15:BL62,ROW(BL15:BL62),0,1))),_xlpm.p,_xlpm.r-MIN(ROW(BJ15:BJ62))+1,_xlpm.f,INDEX(BM15:BM62,_xlpm.p),_xlpm.u,INDEX(BN15:BN62,_xlpm.p),_xlpm.s,INDEX(BP15:BP62,_xlpm.p),_xlpm.q,N(AU321)/_xlpm.f,IF(_xlpm.q&gt;=_xlpm.s,ROUND(_xlpm.q,1)&amp;" "&amp;_xlpm.ai_test&amp;" = "&amp;ROUND(_xlpm.q*_xlpm.f,1)&amp;" "&amp;_xlpm.u,ROUND(_xlpm.q,1)&amp;" "&amp;_xlpm.ai_test)),""),""))))</f>
        <v>0</v>
      </c>
      <c r="AX321" s="1055"/>
      <c r="AY321" s="1053">
        <f t="shared" si="111"/>
        <v>0</v>
      </c>
      <c r="AZ321" s="1054" t="str">
        <f t="shared" si="112"/>
        <v/>
      </c>
      <c r="BA321" s="1056">
        <f t="shared" si="117"/>
        <v>0</v>
      </c>
      <c r="BB321" s="1057" t="str">
        <f t="shared" si="113"/>
        <v/>
      </c>
      <c r="BC321" s="1046"/>
      <c r="BD321" s="1058">
        <f t="shared" si="118"/>
        <v>0</v>
      </c>
      <c r="BE321" s="1048" t="str">
        <f t="shared" si="114"/>
        <v/>
      </c>
      <c r="BF321" s="262" t="s">
        <v>22</v>
      </c>
      <c r="BG321" s="1027">
        <f t="shared" si="115"/>
        <v>0</v>
      </c>
      <c r="BH321" s="1028">
        <f t="shared" si="116"/>
        <v>0</v>
      </c>
      <c r="BI321"/>
      <c r="BJ321" s="701"/>
      <c r="BK321" s="701"/>
      <c r="BL321" s="701"/>
      <c r="BM321" s="701"/>
      <c r="BN321" s="701"/>
      <c r="BO321" s="701"/>
      <c r="BP321" s="701"/>
      <c r="BQ321" s="701"/>
      <c r="BX321" s="964" t="str">
        <f t="shared" si="101"/>
        <v>►</v>
      </c>
      <c r="BY321" s="848"/>
      <c r="BZ321" s="848"/>
      <c r="CA321" s="848"/>
      <c r="CB321" s="848"/>
      <c r="CC321" s="848"/>
      <c r="CD321" s="848"/>
      <c r="CL321" s="848"/>
      <c r="CT321" s="848"/>
      <c r="DB321" s="848"/>
      <c r="DC321" s="3">
        <v>1</v>
      </c>
    </row>
    <row r="322" spans="12:107" ht="21" customHeight="1">
      <c r="L322" s="115" t="s">
        <v>16</v>
      </c>
      <c r="M322" s="3141"/>
      <c r="N322" s="3142"/>
      <c r="O322" s="3141"/>
      <c r="P322" s="3143"/>
      <c r="Q322" s="3144"/>
      <c r="R322" s="3145"/>
      <c r="S322" s="3146"/>
      <c r="T322" s="3147"/>
      <c r="U322" s="3148"/>
      <c r="V322" s="3149"/>
      <c r="W322" s="2109"/>
      <c r="X322" s="3150"/>
      <c r="Y322" s="117"/>
      <c r="Z322" s="3151"/>
      <c r="AA322" s="3152"/>
      <c r="AB322" s="3153"/>
      <c r="AC322" s="3154"/>
      <c r="AD322" s="119"/>
      <c r="AE322" s="262" t="s">
        <v>22</v>
      </c>
      <c r="AF322" s="1035" t="str">
        <f t="shared" si="102"/>
        <v>►</v>
      </c>
      <c r="AG322" s="1036" t="str">
        <f t="shared" si="103"/>
        <v/>
      </c>
      <c r="AH322" s="1037" t="str">
        <f t="shared" si="104"/>
        <v/>
      </c>
      <c r="AI322" s="1036" t="str">
        <f t="shared" si="105"/>
        <v/>
      </c>
      <c r="AJ322" s="1037" t="str">
        <f t="shared" si="106"/>
        <v/>
      </c>
      <c r="AK322" s="1037">
        <f>IF(AND(L322="A",COUNTIF(BJ15:BL62,TRIM(U322))&gt;0),1,0)</f>
        <v>0</v>
      </c>
      <c r="AL322" s="1051" t="str" cm="1">
        <f t="array" ref="AL322">IF(AF322&lt;&gt;"A","",IFERROR((IFERROR(_xlfn.XLOOKUP(TRIM(SUBSTITUTE(U322,CHAR(160)," ")),BJ15:BJ62,BM15:BM62),IFERROR(_xlfn.XLOOKUP(TRIM(SUBSTITUTE(U322,CHAR(160)," ")),BK15:BK62,BM15:BM62),_xlfn.XLOOKUP(TRIM(SUBSTITUTE(U322,CHAR(160)," ")),BL15:BL62,BM15:BM62))))*T322*IF(ISBLANK(Q322),1,Q322)+IFERROR(_xlfn.XLOOKUP("RECHERCHEX",TRIM(L322:AD322),L322:AD322),0),0))</f>
        <v/>
      </c>
      <c r="AM322" s="1038">
        <f t="shared" si="107"/>
        <v>0</v>
      </c>
      <c r="AN322" s="1627" t="str">
        <f t="shared" si="119"/>
        <v/>
      </c>
      <c r="AO322" s="1039">
        <f t="shared" si="108"/>
        <v>0</v>
      </c>
      <c r="AP322" s="1039">
        <f t="shared" si="109"/>
        <v>0</v>
      </c>
      <c r="AQ322" s="1040">
        <f>IF(AO322&gt;0,AS9,0)</f>
        <v>0</v>
      </c>
      <c r="AR322" s="1628" t="str">
        <f>IF(TRIM(AG322)="▼ recette suivante", AG322, IF(AQ322&gt;0, IF(AT9&lt;&gt;"", AT9&amp;"-ou.or.o ❾ + or - &gt;", ""), ""))</f>
        <v/>
      </c>
      <c r="AS322" s="1064"/>
      <c r="AT322" s="1064"/>
      <c r="AU322" s="1042">
        <f t="shared" si="110"/>
        <v>0</v>
      </c>
      <c r="AV322" s="1043">
        <f>IF(AK322,IF(OR(AU322="",N(AU322)&lt;=0.000000001),"",_xlfn.XLOOKUP(AJ322,BJ15:BJ62,BN15:BN62,_xlfn.XLOOKUP(AJ322,BK15:BK62,BN15:BN62,_xlfn.XLOOKUP(AJ322,BL15:BL62,BN15:BN62,"")))),0)</f>
        <v>0</v>
      </c>
      <c r="AW322" s="1065" cm="1">
        <f t="array" ref="AW322">IF(AK322&lt;&gt;1,0,IF(OR(AU322="",N(AU322)&lt;=0.000000001),"",IF(OR(AO322="",N(AO322)&lt;=0.000000001),0,IF(ISNUMBER(AU322),IFERROR(_xlfn.LET(_xlpm.ai_test,TRIM(AJ322),_xlpm.r,IFERROR(_xlfn.XLOOKUP(_xlpm.ai_test,BJ15:BJ62,ROW(BJ15:BJ62),0,1),IFERROR(_xlfn.XLOOKUP(_xlpm.ai_test,BK15:BK62,ROW(BK15:BK62),0,1),_xlfn.XLOOKUP(_xlpm.ai_test,BL15:BL62,ROW(BL15:BL62),0,1))),_xlpm.p,_xlpm.r-MIN(ROW(BJ15:BJ62))+1,_xlpm.f,INDEX(BM15:BM62,_xlpm.p),_xlpm.u,INDEX(BN15:BN62,_xlpm.p),_xlpm.s,INDEX(BP15:BP62,_xlpm.p),_xlpm.q,N(AU322)/_xlpm.f,IF(_xlpm.q&gt;=_xlpm.s,ROUND(_xlpm.q,1)&amp;" "&amp;_xlpm.ai_test&amp;" = "&amp;ROUND(_xlpm.q*_xlpm.f,1)&amp;" "&amp;_xlpm.u,ROUND(_xlpm.q,1)&amp;" "&amp;_xlpm.ai_test)),""),""))))</f>
        <v>0</v>
      </c>
      <c r="AX322" s="1055"/>
      <c r="AY322" s="1042">
        <f t="shared" si="111"/>
        <v>0</v>
      </c>
      <c r="AZ322" s="1043" t="str">
        <f t="shared" si="112"/>
        <v/>
      </c>
      <c r="BA322" s="1044">
        <f t="shared" si="117"/>
        <v>0</v>
      </c>
      <c r="BB322" s="1045" t="str">
        <f t="shared" si="113"/>
        <v/>
      </c>
      <c r="BC322" s="1046"/>
      <c r="BD322" s="1047">
        <f t="shared" si="118"/>
        <v>0</v>
      </c>
      <c r="BE322" s="1048" t="str">
        <f t="shared" si="114"/>
        <v/>
      </c>
      <c r="BF322" s="262" t="s">
        <v>22</v>
      </c>
      <c r="BG322" s="1027">
        <f t="shared" si="115"/>
        <v>0</v>
      </c>
      <c r="BH322" s="1028">
        <f t="shared" si="116"/>
        <v>0</v>
      </c>
      <c r="BI322"/>
      <c r="BJ322" s="701"/>
      <c r="BK322" s="701"/>
      <c r="BL322" s="701"/>
      <c r="BM322" s="701"/>
      <c r="BN322" s="701"/>
      <c r="BO322" s="701"/>
      <c r="BP322" s="701"/>
      <c r="BQ322" s="701"/>
      <c r="BX322" s="964" t="str">
        <f t="shared" si="101"/>
        <v>►</v>
      </c>
      <c r="CC322"/>
      <c r="CD322" s="848"/>
      <c r="CL322" s="848"/>
      <c r="CT322" s="848"/>
      <c r="DB322" s="848"/>
      <c r="DC322" s="3">
        <v>1</v>
      </c>
    </row>
    <row r="323" spans="12:107" ht="21" customHeight="1">
      <c r="L323" s="115" t="s">
        <v>16</v>
      </c>
      <c r="M323" s="3141"/>
      <c r="N323" s="3142"/>
      <c r="O323" s="3141"/>
      <c r="P323" s="3143"/>
      <c r="Q323" s="3144"/>
      <c r="R323" s="3145"/>
      <c r="S323" s="3146"/>
      <c r="T323" s="3147"/>
      <c r="U323" s="3148"/>
      <c r="V323" s="3149"/>
      <c r="W323" s="2109"/>
      <c r="X323" s="3150"/>
      <c r="Y323" s="117"/>
      <c r="Z323" s="3151"/>
      <c r="AA323" s="3152"/>
      <c r="AB323" s="3153"/>
      <c r="AC323" s="3154"/>
      <c r="AD323" s="119"/>
      <c r="AE323" s="262" t="s">
        <v>22</v>
      </c>
      <c r="AF323" s="1035" t="str">
        <f t="shared" si="102"/>
        <v>►</v>
      </c>
      <c r="AG323" s="1036" t="str">
        <f t="shared" si="103"/>
        <v/>
      </c>
      <c r="AH323" s="1037" t="str">
        <f t="shared" si="104"/>
        <v/>
      </c>
      <c r="AI323" s="1036" t="str">
        <f t="shared" si="105"/>
        <v/>
      </c>
      <c r="AJ323" s="1037" t="str">
        <f t="shared" si="106"/>
        <v/>
      </c>
      <c r="AK323" s="1037">
        <f>IF(AND(L323="A",COUNTIF(BJ15:BL62,TRIM(U323))&gt;0),1,0)</f>
        <v>0</v>
      </c>
      <c r="AL323" s="1051" t="str" cm="1">
        <f t="array" ref="AL323">IF(AF323&lt;&gt;"A","",IFERROR((IFERROR(_xlfn.XLOOKUP(TRIM(SUBSTITUTE(U323,CHAR(160)," ")),BJ15:BJ62,BM15:BM62),IFERROR(_xlfn.XLOOKUP(TRIM(SUBSTITUTE(U323,CHAR(160)," ")),BK15:BK62,BM15:BM62),_xlfn.XLOOKUP(TRIM(SUBSTITUTE(U323,CHAR(160)," ")),BL15:BL62,BM15:BM62))))*T323*IF(ISBLANK(Q323),1,Q323)+IFERROR(_xlfn.XLOOKUP("RECHERCHEX",TRIM(L323:AD323),L323:AD323),0),0))</f>
        <v/>
      </c>
      <c r="AM323" s="1038">
        <f t="shared" si="107"/>
        <v>0</v>
      </c>
      <c r="AN323" s="1627" t="str">
        <f t="shared" si="119"/>
        <v/>
      </c>
      <c r="AO323" s="1039">
        <f t="shared" si="108"/>
        <v>0</v>
      </c>
      <c r="AP323" s="1039">
        <f t="shared" si="109"/>
        <v>0</v>
      </c>
      <c r="AQ323" s="1052">
        <f>IF(AO323&gt;0,AS9,0)</f>
        <v>0</v>
      </c>
      <c r="AR323" s="1626" t="str">
        <f>IF(TRIM(AG323)="▼ recette suivante", AG323, IF(AQ323&gt;0, IF(AT9&lt;&gt;"", AT9&amp;"-ou.or.o ❾ + or - &gt;", ""), ""))</f>
        <v/>
      </c>
      <c r="AS323" s="1064"/>
      <c r="AT323" s="1064"/>
      <c r="AU323" s="1053">
        <f t="shared" si="110"/>
        <v>0</v>
      </c>
      <c r="AV323" s="1054">
        <f>IF(AK323,IF(OR(AU323="",N(AU323)&lt;=0.000000001),"",_xlfn.XLOOKUP(AJ323,BJ15:BJ62,BN15:BN62,_xlfn.XLOOKUP(AJ323,BK15:BK62,BN15:BN62,_xlfn.XLOOKUP(AJ323,BL15:BL62,BN15:BN62,"")))),0)</f>
        <v>0</v>
      </c>
      <c r="AW323" s="1067" cm="1">
        <f t="array" ref="AW323">IF(AK323&lt;&gt;1,0,IF(OR(AU323="",N(AU323)&lt;=0.000000001),"",IF(OR(AO323="",N(AO323)&lt;=0.000000001),0,IF(ISNUMBER(AU323),IFERROR(_xlfn.LET(_xlpm.ai_test,TRIM(AJ323),_xlpm.r,IFERROR(_xlfn.XLOOKUP(_xlpm.ai_test,BJ15:BJ62,ROW(BJ15:BJ62),0,1),IFERROR(_xlfn.XLOOKUP(_xlpm.ai_test,BK15:BK62,ROW(BK15:BK62),0,1),_xlfn.XLOOKUP(_xlpm.ai_test,BL15:BL62,ROW(BL15:BL62),0,1))),_xlpm.p,_xlpm.r-MIN(ROW(BJ15:BJ62))+1,_xlpm.f,INDEX(BM15:BM62,_xlpm.p),_xlpm.u,INDEX(BN15:BN62,_xlpm.p),_xlpm.s,INDEX(BP15:BP62,_xlpm.p),_xlpm.q,N(AU323)/_xlpm.f,IF(_xlpm.q&gt;=_xlpm.s,ROUND(_xlpm.q,1)&amp;" "&amp;_xlpm.ai_test&amp;" = "&amp;ROUND(_xlpm.q*_xlpm.f,1)&amp;" "&amp;_xlpm.u,ROUND(_xlpm.q,1)&amp;" "&amp;_xlpm.ai_test)),""),""))))</f>
        <v>0</v>
      </c>
      <c r="AX323" s="1055"/>
      <c r="AY323" s="1053">
        <f t="shared" si="111"/>
        <v>0</v>
      </c>
      <c r="AZ323" s="1054" t="str">
        <f t="shared" si="112"/>
        <v/>
      </c>
      <c r="BA323" s="1056">
        <f t="shared" si="117"/>
        <v>0</v>
      </c>
      <c r="BB323" s="1057" t="str">
        <f t="shared" si="113"/>
        <v/>
      </c>
      <c r="BC323" s="1046"/>
      <c r="BD323" s="1058">
        <f t="shared" si="118"/>
        <v>0</v>
      </c>
      <c r="BE323" s="1048" t="str">
        <f t="shared" si="114"/>
        <v/>
      </c>
      <c r="BF323" s="262" t="s">
        <v>22</v>
      </c>
      <c r="BG323" s="1027">
        <f t="shared" si="115"/>
        <v>0</v>
      </c>
      <c r="BH323" s="1028">
        <f t="shared" si="116"/>
        <v>0</v>
      </c>
      <c r="BI323"/>
      <c r="BJ323" s="701"/>
      <c r="BK323" s="701"/>
      <c r="BL323" s="701"/>
      <c r="BM323" s="701"/>
      <c r="BN323" s="701"/>
      <c r="BO323" s="701"/>
      <c r="BP323" s="701"/>
      <c r="BQ323" s="701"/>
      <c r="BX323" s="964" t="str">
        <f t="shared" si="101"/>
        <v>►</v>
      </c>
      <c r="BY323" s="848"/>
      <c r="BZ323" s="848"/>
      <c r="CA323" s="848"/>
      <c r="CB323" s="848"/>
      <c r="CC323" s="848"/>
      <c r="CD323" s="848"/>
      <c r="CL323" s="848"/>
      <c r="CT323" s="848"/>
      <c r="DB323" s="848"/>
      <c r="DC323" s="3">
        <v>1</v>
      </c>
    </row>
    <row r="324" spans="12:107" ht="21" customHeight="1">
      <c r="L324" s="115" t="s">
        <v>16</v>
      </c>
      <c r="M324" s="3141"/>
      <c r="N324" s="3142"/>
      <c r="O324" s="3141"/>
      <c r="P324" s="3143"/>
      <c r="Q324" s="3144"/>
      <c r="R324" s="3145"/>
      <c r="S324" s="3146"/>
      <c r="T324" s="3147"/>
      <c r="U324" s="3148"/>
      <c r="V324" s="3149"/>
      <c r="W324" s="2109"/>
      <c r="X324" s="3150"/>
      <c r="Y324" s="117"/>
      <c r="Z324" s="3151"/>
      <c r="AA324" s="3152"/>
      <c r="AB324" s="3153"/>
      <c r="AC324" s="3154"/>
      <c r="AD324" s="119"/>
      <c r="AE324" s="262" t="s">
        <v>22</v>
      </c>
      <c r="AF324" s="1035" t="str">
        <f t="shared" si="102"/>
        <v>►</v>
      </c>
      <c r="AG324" s="1036" t="str">
        <f t="shared" si="103"/>
        <v/>
      </c>
      <c r="AH324" s="1037" t="str">
        <f t="shared" si="104"/>
        <v/>
      </c>
      <c r="AI324" s="1036" t="str">
        <f t="shared" si="105"/>
        <v/>
      </c>
      <c r="AJ324" s="1037" t="str">
        <f t="shared" si="106"/>
        <v/>
      </c>
      <c r="AK324" s="1037">
        <f>IF(AND(L324="A",COUNTIF(BJ15:BL62,TRIM(U324))&gt;0),1,0)</f>
        <v>0</v>
      </c>
      <c r="AL324" s="1051" t="str" cm="1">
        <f t="array" ref="AL324">IF(AF324&lt;&gt;"A","",IFERROR((IFERROR(_xlfn.XLOOKUP(TRIM(SUBSTITUTE(U324,CHAR(160)," ")),BJ15:BJ62,BM15:BM62),IFERROR(_xlfn.XLOOKUP(TRIM(SUBSTITUTE(U324,CHAR(160)," ")),BK15:BK62,BM15:BM62),_xlfn.XLOOKUP(TRIM(SUBSTITUTE(U324,CHAR(160)," ")),BL15:BL62,BM15:BM62))))*T324*IF(ISBLANK(Q324),1,Q324)+IFERROR(_xlfn.XLOOKUP("RECHERCHEX",TRIM(L324:AD324),L324:AD324),0),0))</f>
        <v/>
      </c>
      <c r="AM324" s="1038">
        <f t="shared" si="107"/>
        <v>0</v>
      </c>
      <c r="AN324" s="1627" t="str">
        <f t="shared" si="119"/>
        <v/>
      </c>
      <c r="AO324" s="1039">
        <f t="shared" si="108"/>
        <v>0</v>
      </c>
      <c r="AP324" s="1039">
        <f t="shared" si="109"/>
        <v>0</v>
      </c>
      <c r="AQ324" s="1040">
        <f>IF(AO324&gt;0,AS9,0)</f>
        <v>0</v>
      </c>
      <c r="AR324" s="1628" t="str">
        <f>IF(TRIM(AG324)="▼ recette suivante", AG324, IF(AQ324&gt;0, IF(AT9&lt;&gt;"", AT9&amp;"-ou.or.o ❾ + or - &gt;", ""), ""))</f>
        <v/>
      </c>
      <c r="AS324" s="1064"/>
      <c r="AT324" s="1064"/>
      <c r="AU324" s="1042">
        <f t="shared" si="110"/>
        <v>0</v>
      </c>
      <c r="AV324" s="1043">
        <f>IF(AK324,IF(OR(AU324="",N(AU324)&lt;=0.000000001),"",_xlfn.XLOOKUP(AJ324,BJ15:BJ62,BN15:BN62,_xlfn.XLOOKUP(AJ324,BK15:BK62,BN15:BN62,_xlfn.XLOOKUP(AJ324,BL15:BL62,BN15:BN62,"")))),0)</f>
        <v>0</v>
      </c>
      <c r="AW324" s="1065" cm="1">
        <f t="array" ref="AW324">IF(AK324&lt;&gt;1,0,IF(OR(AU324="",N(AU324)&lt;=0.000000001),"",IF(OR(AO324="",N(AO324)&lt;=0.000000001),0,IF(ISNUMBER(AU324),IFERROR(_xlfn.LET(_xlpm.ai_test,TRIM(AJ324),_xlpm.r,IFERROR(_xlfn.XLOOKUP(_xlpm.ai_test,BJ15:BJ62,ROW(BJ15:BJ62),0,1),IFERROR(_xlfn.XLOOKUP(_xlpm.ai_test,BK15:BK62,ROW(BK15:BK62),0,1),_xlfn.XLOOKUP(_xlpm.ai_test,BL15:BL62,ROW(BL15:BL62),0,1))),_xlpm.p,_xlpm.r-MIN(ROW(BJ15:BJ62))+1,_xlpm.f,INDEX(BM15:BM62,_xlpm.p),_xlpm.u,INDEX(BN15:BN62,_xlpm.p),_xlpm.s,INDEX(BP15:BP62,_xlpm.p),_xlpm.q,N(AU324)/_xlpm.f,IF(_xlpm.q&gt;=_xlpm.s,ROUND(_xlpm.q,1)&amp;" "&amp;_xlpm.ai_test&amp;" = "&amp;ROUND(_xlpm.q*_xlpm.f,1)&amp;" "&amp;_xlpm.u,ROUND(_xlpm.q,1)&amp;" "&amp;_xlpm.ai_test)),""),""))))</f>
        <v>0</v>
      </c>
      <c r="AX324" s="1055"/>
      <c r="AY324" s="1042">
        <f t="shared" si="111"/>
        <v>0</v>
      </c>
      <c r="AZ324" s="1043" t="str">
        <f t="shared" si="112"/>
        <v/>
      </c>
      <c r="BA324" s="1044">
        <f t="shared" si="117"/>
        <v>0</v>
      </c>
      <c r="BB324" s="1045" t="str">
        <f t="shared" si="113"/>
        <v/>
      </c>
      <c r="BC324" s="1046"/>
      <c r="BD324" s="1047">
        <f t="shared" si="118"/>
        <v>0</v>
      </c>
      <c r="BE324" s="1048" t="str">
        <f t="shared" si="114"/>
        <v/>
      </c>
      <c r="BF324" s="262" t="s">
        <v>22</v>
      </c>
      <c r="BG324" s="1027">
        <f t="shared" si="115"/>
        <v>0</v>
      </c>
      <c r="BH324" s="1028">
        <f t="shared" si="116"/>
        <v>0</v>
      </c>
      <c r="BI324"/>
      <c r="BJ324" s="701"/>
      <c r="BK324" s="701"/>
      <c r="BL324" s="701"/>
      <c r="BM324" s="701"/>
      <c r="BN324" s="701"/>
      <c r="BO324" s="701"/>
      <c r="BP324" s="701"/>
      <c r="BQ324" s="701"/>
      <c r="BX324" s="964" t="str">
        <f t="shared" si="101"/>
        <v>►</v>
      </c>
      <c r="BY324" s="848"/>
      <c r="BZ324" s="848"/>
      <c r="CA324" s="848"/>
      <c r="CB324" s="848"/>
      <c r="CC324" s="848"/>
      <c r="CD324" s="848"/>
      <c r="CL324" s="848"/>
      <c r="CT324" s="848"/>
      <c r="DB324" s="848"/>
      <c r="DC324" s="3">
        <v>1</v>
      </c>
    </row>
    <row r="325" spans="12:107" ht="21" customHeight="1">
      <c r="L325" s="115" t="s">
        <v>16</v>
      </c>
      <c r="M325" s="3141"/>
      <c r="N325" s="3142"/>
      <c r="O325" s="3141"/>
      <c r="P325" s="3143"/>
      <c r="Q325" s="3144"/>
      <c r="R325" s="3145"/>
      <c r="S325" s="3146"/>
      <c r="T325" s="3147"/>
      <c r="U325" s="3148"/>
      <c r="V325" s="3149"/>
      <c r="W325" s="2109"/>
      <c r="X325" s="3150"/>
      <c r="Y325" s="117"/>
      <c r="Z325" s="3151"/>
      <c r="AA325" s="3152"/>
      <c r="AB325" s="3153"/>
      <c r="AC325" s="3154"/>
      <c r="AD325" s="119"/>
      <c r="AE325" s="262" t="s">
        <v>22</v>
      </c>
      <c r="AF325" s="1035" t="str">
        <f t="shared" si="102"/>
        <v>►</v>
      </c>
      <c r="AG325" s="1036" t="str">
        <f t="shared" si="103"/>
        <v/>
      </c>
      <c r="AH325" s="1037" t="str">
        <f t="shared" si="104"/>
        <v/>
      </c>
      <c r="AI325" s="1036" t="str">
        <f t="shared" si="105"/>
        <v/>
      </c>
      <c r="AJ325" s="1037" t="str">
        <f t="shared" si="106"/>
        <v/>
      </c>
      <c r="AK325" s="1037">
        <f>IF(AND(L325="A",COUNTIF(BJ15:BL62,TRIM(U325))&gt;0),1,0)</f>
        <v>0</v>
      </c>
      <c r="AL325" s="1051" t="str" cm="1">
        <f t="array" ref="AL325">IF(AF325&lt;&gt;"A","",IFERROR((IFERROR(_xlfn.XLOOKUP(TRIM(SUBSTITUTE(U325,CHAR(160)," ")),BJ15:BJ62,BM15:BM62),IFERROR(_xlfn.XLOOKUP(TRIM(SUBSTITUTE(U325,CHAR(160)," ")),BK15:BK62,BM15:BM62),_xlfn.XLOOKUP(TRIM(SUBSTITUTE(U325,CHAR(160)," ")),BL15:BL62,BM15:BM62))))*T325*IF(ISBLANK(Q325),1,Q325)+IFERROR(_xlfn.XLOOKUP("RECHERCHEX",TRIM(L325:AD325),L325:AD325),0),0))</f>
        <v/>
      </c>
      <c r="AM325" s="1038">
        <f t="shared" si="107"/>
        <v>0</v>
      </c>
      <c r="AN325" s="1627" t="str">
        <f t="shared" si="119"/>
        <v/>
      </c>
      <c r="AO325" s="1039">
        <f t="shared" si="108"/>
        <v>0</v>
      </c>
      <c r="AP325" s="1039">
        <f t="shared" si="109"/>
        <v>0</v>
      </c>
      <c r="AQ325" s="1052">
        <f>IF(AO325&gt;0,AS9,0)</f>
        <v>0</v>
      </c>
      <c r="AR325" s="1626" t="str">
        <f>IF(TRIM(AG325)="▼ recette suivante", AG325, IF(AQ325&gt;0, IF(AT9&lt;&gt;"", AT9&amp;"-ou.or.o ❾ + or - &gt;", ""), ""))</f>
        <v/>
      </c>
      <c r="AS325" s="1064"/>
      <c r="AT325" s="1064"/>
      <c r="AU325" s="1053">
        <f t="shared" si="110"/>
        <v>0</v>
      </c>
      <c r="AV325" s="1054">
        <f>IF(AK325,IF(OR(AU325="",N(AU325)&lt;=0.000000001),"",_xlfn.XLOOKUP(AJ325,BJ15:BJ62,BN15:BN62,_xlfn.XLOOKUP(AJ325,BK15:BK62,BN15:BN62,_xlfn.XLOOKUP(AJ325,BL15:BL62,BN15:BN62,"")))),0)</f>
        <v>0</v>
      </c>
      <c r="AW325" s="1067" cm="1">
        <f t="array" ref="AW325">IF(AK325&lt;&gt;1,0,IF(OR(AU325="",N(AU325)&lt;=0.000000001),"",IF(OR(AO325="",N(AO325)&lt;=0.000000001),0,IF(ISNUMBER(AU325),IFERROR(_xlfn.LET(_xlpm.ai_test,TRIM(AJ325),_xlpm.r,IFERROR(_xlfn.XLOOKUP(_xlpm.ai_test,BJ15:BJ62,ROW(BJ15:BJ62),0,1),IFERROR(_xlfn.XLOOKUP(_xlpm.ai_test,BK15:BK62,ROW(BK15:BK62),0,1),_xlfn.XLOOKUP(_xlpm.ai_test,BL15:BL62,ROW(BL15:BL62),0,1))),_xlpm.p,_xlpm.r-MIN(ROW(BJ15:BJ62))+1,_xlpm.f,INDEX(BM15:BM62,_xlpm.p),_xlpm.u,INDEX(BN15:BN62,_xlpm.p),_xlpm.s,INDEX(BP15:BP62,_xlpm.p),_xlpm.q,N(AU325)/_xlpm.f,IF(_xlpm.q&gt;=_xlpm.s,ROUND(_xlpm.q,1)&amp;" "&amp;_xlpm.ai_test&amp;" = "&amp;ROUND(_xlpm.q*_xlpm.f,1)&amp;" "&amp;_xlpm.u,ROUND(_xlpm.q,1)&amp;" "&amp;_xlpm.ai_test)),""),""))))</f>
        <v>0</v>
      </c>
      <c r="AX325" s="1055"/>
      <c r="AY325" s="1053">
        <f t="shared" si="111"/>
        <v>0</v>
      </c>
      <c r="AZ325" s="1054" t="str">
        <f t="shared" si="112"/>
        <v/>
      </c>
      <c r="BA325" s="1056">
        <f t="shared" si="117"/>
        <v>0</v>
      </c>
      <c r="BB325" s="1057" t="str">
        <f t="shared" si="113"/>
        <v/>
      </c>
      <c r="BC325" s="1046"/>
      <c r="BD325" s="1058">
        <f t="shared" si="118"/>
        <v>0</v>
      </c>
      <c r="BE325" s="1048" t="str">
        <f t="shared" si="114"/>
        <v/>
      </c>
      <c r="BF325" s="262" t="s">
        <v>22</v>
      </c>
      <c r="BG325" s="1027">
        <f t="shared" si="115"/>
        <v>0</v>
      </c>
      <c r="BH325" s="1028">
        <f t="shared" si="116"/>
        <v>0</v>
      </c>
      <c r="BI325"/>
      <c r="BJ325" s="701"/>
      <c r="BK325" s="701"/>
      <c r="BL325" s="701"/>
      <c r="BM325" s="701"/>
      <c r="BN325" s="701"/>
      <c r="BO325" s="701"/>
      <c r="BP325" s="701"/>
      <c r="BQ325" s="701"/>
      <c r="BX325" s="964" t="str">
        <f t="shared" ref="BX325:BX388" si="121">AF325</f>
        <v>►</v>
      </c>
      <c r="BY325" s="848"/>
      <c r="BZ325" s="848"/>
      <c r="CA325" s="848"/>
      <c r="CB325" s="848"/>
      <c r="CC325" s="848"/>
      <c r="CD325" s="848"/>
      <c r="CL325" s="848"/>
      <c r="CT325" s="848"/>
      <c r="DB325" s="848"/>
      <c r="DC325" s="3">
        <v>1</v>
      </c>
    </row>
    <row r="326" spans="12:107" ht="21" customHeight="1">
      <c r="L326" s="115" t="s">
        <v>16</v>
      </c>
      <c r="M326" s="3141"/>
      <c r="N326" s="3142"/>
      <c r="O326" s="3141"/>
      <c r="P326" s="3143"/>
      <c r="Q326" s="3144"/>
      <c r="R326" s="3145"/>
      <c r="S326" s="3146"/>
      <c r="T326" s="3147"/>
      <c r="U326" s="3148"/>
      <c r="V326" s="3149"/>
      <c r="W326" s="2109"/>
      <c r="X326" s="3150"/>
      <c r="Y326" s="117"/>
      <c r="Z326" s="3151"/>
      <c r="AA326" s="3152"/>
      <c r="AB326" s="3153"/>
      <c r="AC326" s="3154"/>
      <c r="AD326" s="119"/>
      <c r="AE326" s="262" t="s">
        <v>22</v>
      </c>
      <c r="AF326" s="1035" t="str">
        <f t="shared" si="102"/>
        <v>►</v>
      </c>
      <c r="AG326" s="1036" t="str">
        <f t="shared" si="103"/>
        <v/>
      </c>
      <c r="AH326" s="1037" t="str">
        <f t="shared" si="104"/>
        <v/>
      </c>
      <c r="AI326" s="1036" t="str">
        <f t="shared" si="105"/>
        <v/>
      </c>
      <c r="AJ326" s="1037" t="str">
        <f t="shared" si="106"/>
        <v/>
      </c>
      <c r="AK326" s="1037">
        <f>IF(AND(L326="A",COUNTIF(BJ15:BL62,TRIM(U326))&gt;0),1,0)</f>
        <v>0</v>
      </c>
      <c r="AL326" s="1051" t="str" cm="1">
        <f t="array" ref="AL326">IF(AF326&lt;&gt;"A","",IFERROR((IFERROR(_xlfn.XLOOKUP(TRIM(SUBSTITUTE(U326,CHAR(160)," ")),BJ15:BJ62,BM15:BM62),IFERROR(_xlfn.XLOOKUP(TRIM(SUBSTITUTE(U326,CHAR(160)," ")),BK15:BK62,BM15:BM62),_xlfn.XLOOKUP(TRIM(SUBSTITUTE(U326,CHAR(160)," ")),BL15:BL62,BM15:BM62))))*T326*IF(ISBLANK(Q326),1,Q326)+IFERROR(_xlfn.XLOOKUP("RECHERCHEX",TRIM(L326:AD326),L326:AD326),0),0))</f>
        <v/>
      </c>
      <c r="AM326" s="1038">
        <f t="shared" si="107"/>
        <v>0</v>
      </c>
      <c r="AN326" s="1627" t="str">
        <f t="shared" si="119"/>
        <v/>
      </c>
      <c r="AO326" s="1039">
        <f t="shared" si="108"/>
        <v>0</v>
      </c>
      <c r="AP326" s="1039">
        <f t="shared" si="109"/>
        <v>0</v>
      </c>
      <c r="AQ326" s="1040">
        <f>IF(AO326&gt;0,AS9,0)</f>
        <v>0</v>
      </c>
      <c r="AR326" s="1628" t="str">
        <f>IF(TRIM(AG326)="▼ recette suivante", AG326, IF(AQ326&gt;0, IF(AT9&lt;&gt;"", AT9&amp;"-ou.or.o ❾ + or - &gt;", ""), ""))</f>
        <v/>
      </c>
      <c r="AS326" s="1064"/>
      <c r="AT326" s="1064"/>
      <c r="AU326" s="1042">
        <f t="shared" si="110"/>
        <v>0</v>
      </c>
      <c r="AV326" s="1043">
        <f>IF(AK326,IF(OR(AU326="",N(AU326)&lt;=0.000000001),"",_xlfn.XLOOKUP(AJ326,BJ15:BJ62,BN15:BN62,_xlfn.XLOOKUP(AJ326,BK15:BK62,BN15:BN62,_xlfn.XLOOKUP(AJ326,BL15:BL62,BN15:BN62,"")))),0)</f>
        <v>0</v>
      </c>
      <c r="AW326" s="1065" cm="1">
        <f t="array" ref="AW326">IF(AK326&lt;&gt;1,0,IF(OR(AU326="",N(AU326)&lt;=0.000000001),"",IF(OR(AO326="",N(AO326)&lt;=0.000000001),0,IF(ISNUMBER(AU326),IFERROR(_xlfn.LET(_xlpm.ai_test,TRIM(AJ326),_xlpm.r,IFERROR(_xlfn.XLOOKUP(_xlpm.ai_test,BJ15:BJ62,ROW(BJ15:BJ62),0,1),IFERROR(_xlfn.XLOOKUP(_xlpm.ai_test,BK15:BK62,ROW(BK15:BK62),0,1),_xlfn.XLOOKUP(_xlpm.ai_test,BL15:BL62,ROW(BL15:BL62),0,1))),_xlpm.p,_xlpm.r-MIN(ROW(BJ15:BJ62))+1,_xlpm.f,INDEX(BM15:BM62,_xlpm.p),_xlpm.u,INDEX(BN15:BN62,_xlpm.p),_xlpm.s,INDEX(BP15:BP62,_xlpm.p),_xlpm.q,N(AU326)/_xlpm.f,IF(_xlpm.q&gt;=_xlpm.s,ROUND(_xlpm.q,1)&amp;" "&amp;_xlpm.ai_test&amp;" = "&amp;ROUND(_xlpm.q*_xlpm.f,1)&amp;" "&amp;_xlpm.u,ROUND(_xlpm.q,1)&amp;" "&amp;_xlpm.ai_test)),""),""))))</f>
        <v>0</v>
      </c>
      <c r="AX326" s="1055"/>
      <c r="AY326" s="1042">
        <f t="shared" si="111"/>
        <v>0</v>
      </c>
      <c r="AZ326" s="1043" t="str">
        <f t="shared" si="112"/>
        <v/>
      </c>
      <c r="BA326" s="1044">
        <f t="shared" si="117"/>
        <v>0</v>
      </c>
      <c r="BB326" s="1045" t="str">
        <f t="shared" si="113"/>
        <v/>
      </c>
      <c r="BC326" s="1046"/>
      <c r="BD326" s="1047">
        <f t="shared" si="118"/>
        <v>0</v>
      </c>
      <c r="BE326" s="1048" t="str">
        <f t="shared" si="114"/>
        <v/>
      </c>
      <c r="BF326" s="262" t="s">
        <v>22</v>
      </c>
      <c r="BG326" s="1027">
        <f t="shared" si="115"/>
        <v>0</v>
      </c>
      <c r="BH326" s="1028">
        <f t="shared" si="116"/>
        <v>0</v>
      </c>
      <c r="BI326"/>
      <c r="BJ326" s="701"/>
      <c r="BK326" s="701"/>
      <c r="BL326" s="701"/>
      <c r="BM326" s="701"/>
      <c r="BN326" s="701"/>
      <c r="BO326" s="701"/>
      <c r="BP326" s="701"/>
      <c r="BQ326" s="701"/>
      <c r="BX326" s="964" t="str">
        <f t="shared" si="121"/>
        <v>►</v>
      </c>
      <c r="BY326" s="848"/>
      <c r="BZ326" s="848"/>
      <c r="CA326" s="848"/>
      <c r="CB326" s="848"/>
      <c r="CC326" s="848"/>
      <c r="CD326" s="848"/>
      <c r="CL326" s="848"/>
      <c r="CT326" s="848"/>
      <c r="DB326" s="848"/>
      <c r="DC326" s="3">
        <v>1</v>
      </c>
    </row>
    <row r="327" spans="12:107" ht="21" customHeight="1">
      <c r="L327" s="115" t="s">
        <v>16</v>
      </c>
      <c r="M327" s="3141"/>
      <c r="N327" s="3142"/>
      <c r="O327" s="3141"/>
      <c r="P327" s="3143"/>
      <c r="Q327" s="3144"/>
      <c r="R327" s="3145"/>
      <c r="S327" s="3146"/>
      <c r="T327" s="3147"/>
      <c r="U327" s="3148"/>
      <c r="V327" s="3149"/>
      <c r="W327" s="2109"/>
      <c r="X327" s="3150"/>
      <c r="Y327" s="117"/>
      <c r="Z327" s="3151"/>
      <c r="AA327" s="3152"/>
      <c r="AB327" s="3153"/>
      <c r="AC327" s="3154"/>
      <c r="AD327" s="119"/>
      <c r="AE327" s="262" t="s">
        <v>22</v>
      </c>
      <c r="AF327" s="1035" t="str">
        <f t="shared" si="102"/>
        <v>►</v>
      </c>
      <c r="AG327" s="1036" t="str">
        <f t="shared" si="103"/>
        <v/>
      </c>
      <c r="AH327" s="1037" t="str">
        <f t="shared" si="104"/>
        <v/>
      </c>
      <c r="AI327" s="1036" t="str">
        <f t="shared" si="105"/>
        <v/>
      </c>
      <c r="AJ327" s="1037" t="str">
        <f t="shared" si="106"/>
        <v/>
      </c>
      <c r="AK327" s="1037">
        <f>IF(AND(L327="A",COUNTIF(BJ15:BL62,TRIM(U327))&gt;0),1,0)</f>
        <v>0</v>
      </c>
      <c r="AL327" s="1051" t="str" cm="1">
        <f t="array" ref="AL327">IF(AF327&lt;&gt;"A","",IFERROR((IFERROR(_xlfn.XLOOKUP(TRIM(SUBSTITUTE(U327,CHAR(160)," ")),BJ15:BJ62,BM15:BM62),IFERROR(_xlfn.XLOOKUP(TRIM(SUBSTITUTE(U327,CHAR(160)," ")),BK15:BK62,BM15:BM62),_xlfn.XLOOKUP(TRIM(SUBSTITUTE(U327,CHAR(160)," ")),BL15:BL62,BM15:BM62))))*T327*IF(ISBLANK(Q327),1,Q327)+IFERROR(_xlfn.XLOOKUP("RECHERCHEX",TRIM(L327:AD327),L327:AD327),0),0))</f>
        <v/>
      </c>
      <c r="AM327" s="1038">
        <f t="shared" si="107"/>
        <v>0</v>
      </c>
      <c r="AN327" s="1627" t="str">
        <f t="shared" si="119"/>
        <v/>
      </c>
      <c r="AO327" s="1039">
        <f t="shared" si="108"/>
        <v>0</v>
      </c>
      <c r="AP327" s="1039">
        <f t="shared" si="109"/>
        <v>0</v>
      </c>
      <c r="AQ327" s="1052">
        <f>IF(AO327&gt;0,AS9,0)</f>
        <v>0</v>
      </c>
      <c r="AR327" s="1626" t="str">
        <f>IF(TRIM(AG327)="▼ recette suivante", AG327, IF(AQ327&gt;0, IF(AT9&lt;&gt;"", AT9&amp;"-ou.or.o ❾ + or - &gt;", ""), ""))</f>
        <v/>
      </c>
      <c r="AS327" s="1064"/>
      <c r="AT327" s="1064"/>
      <c r="AU327" s="1053">
        <f t="shared" si="110"/>
        <v>0</v>
      </c>
      <c r="AV327" s="1054">
        <f>IF(AK327,IF(OR(AU327="",N(AU327)&lt;=0.000000001),"",_xlfn.XLOOKUP(AJ327,BJ15:BJ62,BN15:BN62,_xlfn.XLOOKUP(AJ327,BK15:BK62,BN15:BN62,_xlfn.XLOOKUP(AJ327,BL15:BL62,BN15:BN62,"")))),0)</f>
        <v>0</v>
      </c>
      <c r="AW327" s="1067" cm="1">
        <f t="array" ref="AW327">IF(AK327&lt;&gt;1,0,IF(OR(AU327="",N(AU327)&lt;=0.000000001),"",IF(OR(AO327="",N(AO327)&lt;=0.000000001),0,IF(ISNUMBER(AU327),IFERROR(_xlfn.LET(_xlpm.ai_test,TRIM(AJ327),_xlpm.r,IFERROR(_xlfn.XLOOKUP(_xlpm.ai_test,BJ15:BJ62,ROW(BJ15:BJ62),0,1),IFERROR(_xlfn.XLOOKUP(_xlpm.ai_test,BK15:BK62,ROW(BK15:BK62),0,1),_xlfn.XLOOKUP(_xlpm.ai_test,BL15:BL62,ROW(BL15:BL62),0,1))),_xlpm.p,_xlpm.r-MIN(ROW(BJ15:BJ62))+1,_xlpm.f,INDEX(BM15:BM62,_xlpm.p),_xlpm.u,INDEX(BN15:BN62,_xlpm.p),_xlpm.s,INDEX(BP15:BP62,_xlpm.p),_xlpm.q,N(AU327)/_xlpm.f,IF(_xlpm.q&gt;=_xlpm.s,ROUND(_xlpm.q,1)&amp;" "&amp;_xlpm.ai_test&amp;" = "&amp;ROUND(_xlpm.q*_xlpm.f,1)&amp;" "&amp;_xlpm.u,ROUND(_xlpm.q,1)&amp;" "&amp;_xlpm.ai_test)),""),""))))</f>
        <v>0</v>
      </c>
      <c r="AX327" s="1055"/>
      <c r="AY327" s="1053">
        <f t="shared" si="111"/>
        <v>0</v>
      </c>
      <c r="AZ327" s="1054" t="str">
        <f t="shared" si="112"/>
        <v/>
      </c>
      <c r="BA327" s="1056">
        <f t="shared" si="117"/>
        <v>0</v>
      </c>
      <c r="BB327" s="1057" t="str">
        <f t="shared" si="113"/>
        <v/>
      </c>
      <c r="BC327" s="1046"/>
      <c r="BD327" s="1058">
        <f t="shared" si="118"/>
        <v>0</v>
      </c>
      <c r="BE327" s="1048" t="str">
        <f t="shared" si="114"/>
        <v/>
      </c>
      <c r="BF327" s="262" t="s">
        <v>22</v>
      </c>
      <c r="BG327" s="1027">
        <f t="shared" si="115"/>
        <v>0</v>
      </c>
      <c r="BH327" s="1028">
        <f t="shared" si="116"/>
        <v>0</v>
      </c>
      <c r="BI327"/>
      <c r="BJ327" s="701"/>
      <c r="BK327" s="701"/>
      <c r="BL327" s="701"/>
      <c r="BM327" s="701"/>
      <c r="BN327" s="701"/>
      <c r="BO327" s="701"/>
      <c r="BP327" s="701"/>
      <c r="BQ327" s="701"/>
      <c r="BX327" s="964" t="str">
        <f t="shared" si="121"/>
        <v>►</v>
      </c>
      <c r="BY327" s="848"/>
      <c r="BZ327" s="848"/>
      <c r="CA327" s="848"/>
      <c r="CB327" s="848"/>
      <c r="CC327" s="848"/>
      <c r="CD327" s="848"/>
      <c r="CL327" s="848"/>
      <c r="CT327" s="848"/>
      <c r="DB327" s="848"/>
      <c r="DC327" s="3">
        <v>1</v>
      </c>
    </row>
    <row r="328" spans="12:107" ht="21" customHeight="1">
      <c r="L328" s="115" t="s">
        <v>16</v>
      </c>
      <c r="M328" s="3141"/>
      <c r="N328" s="3142"/>
      <c r="O328" s="3141"/>
      <c r="P328" s="3143"/>
      <c r="Q328" s="3144"/>
      <c r="R328" s="3145"/>
      <c r="S328" s="3146"/>
      <c r="T328" s="3147"/>
      <c r="U328" s="3148"/>
      <c r="V328" s="3149"/>
      <c r="W328" s="2109"/>
      <c r="X328" s="3150"/>
      <c r="Y328" s="117"/>
      <c r="Z328" s="3151"/>
      <c r="AA328" s="3152"/>
      <c r="AB328" s="3153"/>
      <c r="AC328" s="3154"/>
      <c r="AD328" s="119"/>
      <c r="AE328" s="262" t="s">
        <v>22</v>
      </c>
      <c r="AF328" s="1035" t="str">
        <f t="shared" si="102"/>
        <v>►</v>
      </c>
      <c r="AG328" s="1036" t="str">
        <f t="shared" si="103"/>
        <v/>
      </c>
      <c r="AH328" s="1037" t="str">
        <f t="shared" si="104"/>
        <v/>
      </c>
      <c r="AI328" s="1036" t="str">
        <f t="shared" si="105"/>
        <v/>
      </c>
      <c r="AJ328" s="1037" t="str">
        <f t="shared" si="106"/>
        <v/>
      </c>
      <c r="AK328" s="1037">
        <f>IF(AND(L328="A",COUNTIF(BJ15:BL62,TRIM(U328))&gt;0),1,0)</f>
        <v>0</v>
      </c>
      <c r="AL328" s="1051" t="str" cm="1">
        <f t="array" ref="AL328">IF(AF328&lt;&gt;"A","",IFERROR((IFERROR(_xlfn.XLOOKUP(TRIM(SUBSTITUTE(U328,CHAR(160)," ")),BJ15:BJ62,BM15:BM62),IFERROR(_xlfn.XLOOKUP(TRIM(SUBSTITUTE(U328,CHAR(160)," ")),BK15:BK62,BM15:BM62),_xlfn.XLOOKUP(TRIM(SUBSTITUTE(U328,CHAR(160)," ")),BL15:BL62,BM15:BM62))))*T328*IF(ISBLANK(Q328),1,Q328)+IFERROR(_xlfn.XLOOKUP("RECHERCHEX",TRIM(L328:AD328),L328:AD328),0),0))</f>
        <v/>
      </c>
      <c r="AM328" s="1038">
        <f t="shared" si="107"/>
        <v>0</v>
      </c>
      <c r="AN328" s="1627" t="str">
        <f t="shared" si="119"/>
        <v/>
      </c>
      <c r="AO328" s="1039">
        <f t="shared" si="108"/>
        <v>0</v>
      </c>
      <c r="AP328" s="1039">
        <f t="shared" si="109"/>
        <v>0</v>
      </c>
      <c r="AQ328" s="1040">
        <f>IF(AO328&gt;0,AS9,0)</f>
        <v>0</v>
      </c>
      <c r="AR328" s="1628" t="str">
        <f>IF(TRIM(AG328)="▼ recette suivante", AG328, IF(AQ328&gt;0, IF(AT9&lt;&gt;"", AT9&amp;"-ou.or.o ❾ + or - &gt;", ""), ""))</f>
        <v/>
      </c>
      <c r="AS328" s="1064"/>
      <c r="AT328" s="1064"/>
      <c r="AU328" s="1042">
        <f t="shared" si="110"/>
        <v>0</v>
      </c>
      <c r="AV328" s="1043">
        <f>IF(AK328,IF(OR(AU328="",N(AU328)&lt;=0.000000001),"",_xlfn.XLOOKUP(AJ328,BJ15:BJ62,BN15:BN62,_xlfn.XLOOKUP(AJ328,BK15:BK62,BN15:BN62,_xlfn.XLOOKUP(AJ328,BL15:BL62,BN15:BN62,"")))),0)</f>
        <v>0</v>
      </c>
      <c r="AW328" s="1065" cm="1">
        <f t="array" ref="AW328">IF(AK328&lt;&gt;1,0,IF(OR(AU328="",N(AU328)&lt;=0.000000001),"",IF(OR(AO328="",N(AO328)&lt;=0.000000001),0,IF(ISNUMBER(AU328),IFERROR(_xlfn.LET(_xlpm.ai_test,TRIM(AJ328),_xlpm.r,IFERROR(_xlfn.XLOOKUP(_xlpm.ai_test,BJ15:BJ62,ROW(BJ15:BJ62),0,1),IFERROR(_xlfn.XLOOKUP(_xlpm.ai_test,BK15:BK62,ROW(BK15:BK62),0,1),_xlfn.XLOOKUP(_xlpm.ai_test,BL15:BL62,ROW(BL15:BL62),0,1))),_xlpm.p,_xlpm.r-MIN(ROW(BJ15:BJ62))+1,_xlpm.f,INDEX(BM15:BM62,_xlpm.p),_xlpm.u,INDEX(BN15:BN62,_xlpm.p),_xlpm.s,INDEX(BP15:BP62,_xlpm.p),_xlpm.q,N(AU328)/_xlpm.f,IF(_xlpm.q&gt;=_xlpm.s,ROUND(_xlpm.q,1)&amp;" "&amp;_xlpm.ai_test&amp;" = "&amp;ROUND(_xlpm.q*_xlpm.f,1)&amp;" "&amp;_xlpm.u,ROUND(_xlpm.q,1)&amp;" "&amp;_xlpm.ai_test)),""),""))))</f>
        <v>0</v>
      </c>
      <c r="AX328" s="1055"/>
      <c r="AY328" s="1042">
        <f t="shared" si="111"/>
        <v>0</v>
      </c>
      <c r="AZ328" s="1043" t="str">
        <f t="shared" si="112"/>
        <v/>
      </c>
      <c r="BA328" s="1044">
        <f t="shared" si="117"/>
        <v>0</v>
      </c>
      <c r="BB328" s="1045" t="str">
        <f t="shared" si="113"/>
        <v/>
      </c>
      <c r="BC328" s="1046"/>
      <c r="BD328" s="1047">
        <f t="shared" si="118"/>
        <v>0</v>
      </c>
      <c r="BE328" s="1048" t="str">
        <f t="shared" si="114"/>
        <v/>
      </c>
      <c r="BF328" s="262" t="s">
        <v>22</v>
      </c>
      <c r="BG328" s="1027">
        <f t="shared" si="115"/>
        <v>0</v>
      </c>
      <c r="BH328" s="1028">
        <f t="shared" si="116"/>
        <v>0</v>
      </c>
      <c r="BI328"/>
      <c r="BJ328" s="701"/>
      <c r="BK328" s="701"/>
      <c r="BL328" s="701"/>
      <c r="BM328" s="701"/>
      <c r="BN328" s="701"/>
      <c r="BO328" s="701"/>
      <c r="BP328" s="701"/>
      <c r="BQ328" s="701"/>
      <c r="BX328" s="964" t="str">
        <f t="shared" si="121"/>
        <v>►</v>
      </c>
      <c r="BY328" s="848"/>
      <c r="BZ328" s="848"/>
      <c r="CA328" s="848"/>
      <c r="CB328" s="848"/>
      <c r="CC328" s="848"/>
      <c r="CD328" s="848"/>
      <c r="CL328" s="848"/>
      <c r="CT328" s="848"/>
      <c r="DB328" s="848"/>
      <c r="DC328" s="3">
        <v>1</v>
      </c>
    </row>
    <row r="329" spans="12:107" ht="21" customHeight="1">
      <c r="L329" s="115" t="s">
        <v>16</v>
      </c>
      <c r="M329" s="3141"/>
      <c r="N329" s="3142"/>
      <c r="O329" s="3141"/>
      <c r="P329" s="3143"/>
      <c r="Q329" s="3144"/>
      <c r="R329" s="3145"/>
      <c r="S329" s="3146"/>
      <c r="T329" s="3147"/>
      <c r="U329" s="3148"/>
      <c r="V329" s="3149"/>
      <c r="W329" s="2109"/>
      <c r="X329" s="3150"/>
      <c r="Y329" s="117"/>
      <c r="Z329" s="3151"/>
      <c r="AA329" s="3152"/>
      <c r="AB329" s="3153"/>
      <c r="AC329" s="3154"/>
      <c r="AD329" s="119"/>
      <c r="AE329" s="262" t="s">
        <v>22</v>
      </c>
      <c r="AF329" s="1035" t="str">
        <f t="shared" si="102"/>
        <v>►</v>
      </c>
      <c r="AG329" s="1036" t="str">
        <f t="shared" si="103"/>
        <v/>
      </c>
      <c r="AH329" s="1037" t="str">
        <f t="shared" si="104"/>
        <v/>
      </c>
      <c r="AI329" s="1036" t="str">
        <f t="shared" si="105"/>
        <v/>
      </c>
      <c r="AJ329" s="1037" t="str">
        <f t="shared" si="106"/>
        <v/>
      </c>
      <c r="AK329" s="1037">
        <f>IF(AND(L329="A",COUNTIF(BJ15:BL62,TRIM(U329))&gt;0),1,0)</f>
        <v>0</v>
      </c>
      <c r="AL329" s="1051" t="str" cm="1">
        <f t="array" ref="AL329">IF(AF329&lt;&gt;"A","",IFERROR((IFERROR(_xlfn.XLOOKUP(TRIM(SUBSTITUTE(U329,CHAR(160)," ")),BJ15:BJ62,BM15:BM62),IFERROR(_xlfn.XLOOKUP(TRIM(SUBSTITUTE(U329,CHAR(160)," ")),BK15:BK62,BM15:BM62),_xlfn.XLOOKUP(TRIM(SUBSTITUTE(U329,CHAR(160)," ")),BL15:BL62,BM15:BM62))))*T329*IF(ISBLANK(Q329),1,Q329)+IFERROR(_xlfn.XLOOKUP("RECHERCHEX",TRIM(L329:AD329),L329:AD329),0),0))</f>
        <v/>
      </c>
      <c r="AM329" s="1038">
        <f t="shared" si="107"/>
        <v>0</v>
      </c>
      <c r="AN329" s="1627" t="str">
        <f t="shared" si="119"/>
        <v/>
      </c>
      <c r="AO329" s="1039">
        <f t="shared" si="108"/>
        <v>0</v>
      </c>
      <c r="AP329" s="1039">
        <f t="shared" si="109"/>
        <v>0</v>
      </c>
      <c r="AQ329" s="1052">
        <f>IF(AO329&gt;0,AS9,0)</f>
        <v>0</v>
      </c>
      <c r="AR329" s="1626" t="str">
        <f>IF(TRIM(AG329)="▼ recette suivante", AG329, IF(AQ329&gt;0, IF(AT9&lt;&gt;"", AT9&amp;"-ou.or.o ❾ + or - &gt;", ""), ""))</f>
        <v/>
      </c>
      <c r="AS329" s="1064"/>
      <c r="AT329" s="1064"/>
      <c r="AU329" s="1053">
        <f t="shared" si="110"/>
        <v>0</v>
      </c>
      <c r="AV329" s="1054">
        <f>IF(AK329,IF(OR(AU329="",N(AU329)&lt;=0.000000001),"",_xlfn.XLOOKUP(AJ329,BJ15:BJ62,BN15:BN62,_xlfn.XLOOKUP(AJ329,BK15:BK62,BN15:BN62,_xlfn.XLOOKUP(AJ329,BL15:BL62,BN15:BN62,"")))),0)</f>
        <v>0</v>
      </c>
      <c r="AW329" s="1067" cm="1">
        <f t="array" ref="AW329">IF(AK329&lt;&gt;1,0,IF(OR(AU329="",N(AU329)&lt;=0.000000001),"",IF(OR(AO329="",N(AO329)&lt;=0.000000001),0,IF(ISNUMBER(AU329),IFERROR(_xlfn.LET(_xlpm.ai_test,TRIM(AJ329),_xlpm.r,IFERROR(_xlfn.XLOOKUP(_xlpm.ai_test,BJ15:BJ62,ROW(BJ15:BJ62),0,1),IFERROR(_xlfn.XLOOKUP(_xlpm.ai_test,BK15:BK62,ROW(BK15:BK62),0,1),_xlfn.XLOOKUP(_xlpm.ai_test,BL15:BL62,ROW(BL15:BL62),0,1))),_xlpm.p,_xlpm.r-MIN(ROW(BJ15:BJ62))+1,_xlpm.f,INDEX(BM15:BM62,_xlpm.p),_xlpm.u,INDEX(BN15:BN62,_xlpm.p),_xlpm.s,INDEX(BP15:BP62,_xlpm.p),_xlpm.q,N(AU329)/_xlpm.f,IF(_xlpm.q&gt;=_xlpm.s,ROUND(_xlpm.q,1)&amp;" "&amp;_xlpm.ai_test&amp;" = "&amp;ROUND(_xlpm.q*_xlpm.f,1)&amp;" "&amp;_xlpm.u,ROUND(_xlpm.q,1)&amp;" "&amp;_xlpm.ai_test)),""),""))))</f>
        <v>0</v>
      </c>
      <c r="AX329" s="1055"/>
      <c r="AY329" s="1053">
        <f t="shared" si="111"/>
        <v>0</v>
      </c>
      <c r="AZ329" s="1054" t="str">
        <f t="shared" si="112"/>
        <v/>
      </c>
      <c r="BA329" s="1056">
        <f t="shared" si="117"/>
        <v>0</v>
      </c>
      <c r="BB329" s="1057" t="str">
        <f t="shared" si="113"/>
        <v/>
      </c>
      <c r="BC329" s="1046"/>
      <c r="BD329" s="1058">
        <f t="shared" si="118"/>
        <v>0</v>
      </c>
      <c r="BE329" s="1048" t="str">
        <f t="shared" si="114"/>
        <v/>
      </c>
      <c r="BF329" s="262" t="s">
        <v>22</v>
      </c>
      <c r="BG329" s="1027">
        <f t="shared" si="115"/>
        <v>0</v>
      </c>
      <c r="BH329" s="1028">
        <f t="shared" si="116"/>
        <v>0</v>
      </c>
      <c r="BI329"/>
      <c r="BJ329" s="701"/>
      <c r="BK329" s="701"/>
      <c r="BL329" s="701"/>
      <c r="BM329" s="701"/>
      <c r="BN329" s="701"/>
      <c r="BO329" s="701"/>
      <c r="BP329" s="701"/>
      <c r="BQ329" s="701"/>
      <c r="BX329" s="964" t="str">
        <f t="shared" si="121"/>
        <v>►</v>
      </c>
      <c r="BY329" s="848"/>
      <c r="BZ329" s="848"/>
      <c r="CA329" s="848"/>
      <c r="CB329" s="848"/>
      <c r="CC329" s="848"/>
      <c r="CD329" s="848"/>
      <c r="CL329" s="848"/>
      <c r="CT329" s="848"/>
      <c r="DB329" s="848"/>
      <c r="DC329" s="3">
        <v>1</v>
      </c>
    </row>
    <row r="330" spans="12:107" ht="21" customHeight="1">
      <c r="L330" s="115" t="s">
        <v>16</v>
      </c>
      <c r="M330" s="3141"/>
      <c r="N330" s="3142"/>
      <c r="O330" s="3141"/>
      <c r="P330" s="3143"/>
      <c r="Q330" s="3144"/>
      <c r="R330" s="3145"/>
      <c r="S330" s="3146"/>
      <c r="T330" s="3147"/>
      <c r="U330" s="3148"/>
      <c r="V330" s="3149"/>
      <c r="W330" s="2109"/>
      <c r="X330" s="3150"/>
      <c r="Y330" s="117"/>
      <c r="Z330" s="3151"/>
      <c r="AA330" s="3152"/>
      <c r="AB330" s="3153"/>
      <c r="AC330" s="3154"/>
      <c r="AD330" s="119"/>
      <c r="AE330" s="262" t="s">
        <v>22</v>
      </c>
      <c r="AF330" s="1035" t="str">
        <f t="shared" si="102"/>
        <v>►</v>
      </c>
      <c r="AG330" s="1036" t="str">
        <f t="shared" si="103"/>
        <v/>
      </c>
      <c r="AH330" s="1037" t="str">
        <f t="shared" si="104"/>
        <v/>
      </c>
      <c r="AI330" s="1036" t="str">
        <f t="shared" si="105"/>
        <v/>
      </c>
      <c r="AJ330" s="1037" t="str">
        <f t="shared" si="106"/>
        <v/>
      </c>
      <c r="AK330" s="1037">
        <f>IF(AND(L330="A",COUNTIF(BJ15:BL62,TRIM(U330))&gt;0),1,0)</f>
        <v>0</v>
      </c>
      <c r="AL330" s="1051" t="str" cm="1">
        <f t="array" ref="AL330">IF(AF330&lt;&gt;"A","",IFERROR((IFERROR(_xlfn.XLOOKUP(TRIM(SUBSTITUTE(U330,CHAR(160)," ")),BJ15:BJ62,BM15:BM62),IFERROR(_xlfn.XLOOKUP(TRIM(SUBSTITUTE(U330,CHAR(160)," ")),BK15:BK62,BM15:BM62),_xlfn.XLOOKUP(TRIM(SUBSTITUTE(U330,CHAR(160)," ")),BL15:BL62,BM15:BM62))))*T330*IF(ISBLANK(Q330),1,Q330)+IFERROR(_xlfn.XLOOKUP("RECHERCHEX",TRIM(L330:AD330),L330:AD330),0),0))</f>
        <v/>
      </c>
      <c r="AM330" s="1038">
        <f t="shared" si="107"/>
        <v>0</v>
      </c>
      <c r="AN330" s="1627" t="str">
        <f t="shared" si="119"/>
        <v/>
      </c>
      <c r="AO330" s="1039">
        <f t="shared" si="108"/>
        <v>0</v>
      </c>
      <c r="AP330" s="1039">
        <f t="shared" si="109"/>
        <v>0</v>
      </c>
      <c r="AQ330" s="1040">
        <f>IF(AO330&gt;0,AS9,0)</f>
        <v>0</v>
      </c>
      <c r="AR330" s="1628" t="str">
        <f>IF(TRIM(AG330)="▼ recette suivante", AG330, IF(AQ330&gt;0, IF(AT9&lt;&gt;"", AT9&amp;"-ou.or.o ❾ + or - &gt;", ""), ""))</f>
        <v/>
      </c>
      <c r="AS330" s="1064"/>
      <c r="AT330" s="1064"/>
      <c r="AU330" s="1042">
        <f t="shared" si="110"/>
        <v>0</v>
      </c>
      <c r="AV330" s="1043">
        <f>IF(AK330,IF(OR(AU330="",N(AU330)&lt;=0.000000001),"",_xlfn.XLOOKUP(AJ330,BJ15:BJ62,BN15:BN62,_xlfn.XLOOKUP(AJ330,BK15:BK62,BN15:BN62,_xlfn.XLOOKUP(AJ330,BL15:BL62,BN15:BN62,"")))),0)</f>
        <v>0</v>
      </c>
      <c r="AW330" s="1065" cm="1">
        <f t="array" ref="AW330">IF(AK330&lt;&gt;1,0,IF(OR(AU330="",N(AU330)&lt;=0.000000001),"",IF(OR(AO330="",N(AO330)&lt;=0.000000001),0,IF(ISNUMBER(AU330),IFERROR(_xlfn.LET(_xlpm.ai_test,TRIM(AJ330),_xlpm.r,IFERROR(_xlfn.XLOOKUP(_xlpm.ai_test,BJ15:BJ62,ROW(BJ15:BJ62),0,1),IFERROR(_xlfn.XLOOKUP(_xlpm.ai_test,BK15:BK62,ROW(BK15:BK62),0,1),_xlfn.XLOOKUP(_xlpm.ai_test,BL15:BL62,ROW(BL15:BL62),0,1))),_xlpm.p,_xlpm.r-MIN(ROW(BJ15:BJ62))+1,_xlpm.f,INDEX(BM15:BM62,_xlpm.p),_xlpm.u,INDEX(BN15:BN62,_xlpm.p),_xlpm.s,INDEX(BP15:BP62,_xlpm.p),_xlpm.q,N(AU330)/_xlpm.f,IF(_xlpm.q&gt;=_xlpm.s,ROUND(_xlpm.q,1)&amp;" "&amp;_xlpm.ai_test&amp;" = "&amp;ROUND(_xlpm.q*_xlpm.f,1)&amp;" "&amp;_xlpm.u,ROUND(_xlpm.q,1)&amp;" "&amp;_xlpm.ai_test)),""),""))))</f>
        <v>0</v>
      </c>
      <c r="AX330" s="1055"/>
      <c r="AY330" s="1042">
        <f t="shared" si="111"/>
        <v>0</v>
      </c>
      <c r="AZ330" s="1043" t="str">
        <f t="shared" si="112"/>
        <v/>
      </c>
      <c r="BA330" s="1044">
        <f t="shared" si="117"/>
        <v>0</v>
      </c>
      <c r="BB330" s="1045" t="str">
        <f t="shared" si="113"/>
        <v/>
      </c>
      <c r="BC330" s="1046"/>
      <c r="BD330" s="1047">
        <f t="shared" si="118"/>
        <v>0</v>
      </c>
      <c r="BE330" s="1048" t="str">
        <f t="shared" si="114"/>
        <v/>
      </c>
      <c r="BF330" s="262" t="s">
        <v>22</v>
      </c>
      <c r="BG330" s="1027">
        <f t="shared" si="115"/>
        <v>0</v>
      </c>
      <c r="BH330" s="1028">
        <f t="shared" si="116"/>
        <v>0</v>
      </c>
      <c r="BI330"/>
      <c r="BJ330" s="701"/>
      <c r="BK330" s="701"/>
      <c r="BL330" s="701"/>
      <c r="BM330" s="701"/>
      <c r="BN330" s="701"/>
      <c r="BO330" s="701"/>
      <c r="BP330" s="701"/>
      <c r="BQ330" s="701"/>
      <c r="BX330" s="964" t="str">
        <f t="shared" si="121"/>
        <v>►</v>
      </c>
      <c r="BY330" s="848"/>
      <c r="BZ330" s="848"/>
      <c r="CA330" s="848"/>
      <c r="CB330" s="848"/>
      <c r="CC330" s="848"/>
      <c r="CD330" s="848"/>
      <c r="CL330" s="848"/>
      <c r="CT330" s="848"/>
      <c r="DB330" s="848"/>
      <c r="DC330" s="3">
        <v>1</v>
      </c>
    </row>
    <row r="331" spans="12:107" ht="21" customHeight="1">
      <c r="L331" s="115" t="s">
        <v>16</v>
      </c>
      <c r="M331" s="3141"/>
      <c r="N331" s="3142"/>
      <c r="O331" s="3141"/>
      <c r="P331" s="3143"/>
      <c r="Q331" s="3144"/>
      <c r="R331" s="3145"/>
      <c r="S331" s="3146"/>
      <c r="T331" s="3147"/>
      <c r="U331" s="3148"/>
      <c r="V331" s="3149"/>
      <c r="W331" s="2109"/>
      <c r="X331" s="3150"/>
      <c r="Y331" s="117"/>
      <c r="Z331" s="3151"/>
      <c r="AA331" s="3152"/>
      <c r="AB331" s="3153"/>
      <c r="AC331" s="3154"/>
      <c r="AD331" s="119"/>
      <c r="AE331" s="262" t="s">
        <v>22</v>
      </c>
      <c r="AF331" s="1035" t="str">
        <f t="shared" si="102"/>
        <v>►</v>
      </c>
      <c r="AG331" s="1036" t="str">
        <f t="shared" si="103"/>
        <v/>
      </c>
      <c r="AH331" s="1037" t="str">
        <f t="shared" si="104"/>
        <v/>
      </c>
      <c r="AI331" s="1036" t="str">
        <f t="shared" si="105"/>
        <v/>
      </c>
      <c r="AJ331" s="1037" t="str">
        <f t="shared" si="106"/>
        <v/>
      </c>
      <c r="AK331" s="1037">
        <f>IF(AND(L331="A",COUNTIF(BJ15:BL62,TRIM(U331))&gt;0),1,0)</f>
        <v>0</v>
      </c>
      <c r="AL331" s="1051" t="str" cm="1">
        <f t="array" ref="AL331">IF(AF331&lt;&gt;"A","",IFERROR((IFERROR(_xlfn.XLOOKUP(TRIM(SUBSTITUTE(U331,CHAR(160)," ")),BJ15:BJ62,BM15:BM62),IFERROR(_xlfn.XLOOKUP(TRIM(SUBSTITUTE(U331,CHAR(160)," ")),BK15:BK62,BM15:BM62),_xlfn.XLOOKUP(TRIM(SUBSTITUTE(U331,CHAR(160)," ")),BL15:BL62,BM15:BM62))))*T331*IF(ISBLANK(Q331),1,Q331)+IFERROR(_xlfn.XLOOKUP("RECHERCHEX",TRIM(L331:AD331),L331:AD331),0),0))</f>
        <v/>
      </c>
      <c r="AM331" s="1038">
        <f t="shared" si="107"/>
        <v>0</v>
      </c>
      <c r="AN331" s="1627" t="str">
        <f t="shared" si="119"/>
        <v/>
      </c>
      <c r="AO331" s="1039">
        <f t="shared" si="108"/>
        <v>0</v>
      </c>
      <c r="AP331" s="1039">
        <f t="shared" si="109"/>
        <v>0</v>
      </c>
      <c r="AQ331" s="1052">
        <f>IF(AO331&gt;0,AS9,0)</f>
        <v>0</v>
      </c>
      <c r="AR331" s="1626" t="str">
        <f>IF(TRIM(AG331)="▼ recette suivante", AG331, IF(AQ331&gt;0, IF(AT9&lt;&gt;"", AT9&amp;"-ou.or.o ❾ + or - &gt;", ""), ""))</f>
        <v/>
      </c>
      <c r="AS331" s="1064"/>
      <c r="AT331" s="1064"/>
      <c r="AU331" s="1053">
        <f t="shared" si="110"/>
        <v>0</v>
      </c>
      <c r="AV331" s="1054">
        <f>IF(AK331,IF(OR(AU331="",N(AU331)&lt;=0.000000001),"",_xlfn.XLOOKUP(AJ331,BJ15:BJ62,BN15:BN62,_xlfn.XLOOKUP(AJ331,BK15:BK62,BN15:BN62,_xlfn.XLOOKUP(AJ331,BL15:BL62,BN15:BN62,"")))),0)</f>
        <v>0</v>
      </c>
      <c r="AW331" s="1067" cm="1">
        <f t="array" ref="AW331">IF(AK331&lt;&gt;1,0,IF(OR(AU331="",N(AU331)&lt;=0.000000001),"",IF(OR(AO331="",N(AO331)&lt;=0.000000001),0,IF(ISNUMBER(AU331),IFERROR(_xlfn.LET(_xlpm.ai_test,TRIM(AJ331),_xlpm.r,IFERROR(_xlfn.XLOOKUP(_xlpm.ai_test,BJ15:BJ62,ROW(BJ15:BJ62),0,1),IFERROR(_xlfn.XLOOKUP(_xlpm.ai_test,BK15:BK62,ROW(BK15:BK62),0,1),_xlfn.XLOOKUP(_xlpm.ai_test,BL15:BL62,ROW(BL15:BL62),0,1))),_xlpm.p,_xlpm.r-MIN(ROW(BJ15:BJ62))+1,_xlpm.f,INDEX(BM15:BM62,_xlpm.p),_xlpm.u,INDEX(BN15:BN62,_xlpm.p),_xlpm.s,INDEX(BP15:BP62,_xlpm.p),_xlpm.q,N(AU331)/_xlpm.f,IF(_xlpm.q&gt;=_xlpm.s,ROUND(_xlpm.q,1)&amp;" "&amp;_xlpm.ai_test&amp;" = "&amp;ROUND(_xlpm.q*_xlpm.f,1)&amp;" "&amp;_xlpm.u,ROUND(_xlpm.q,1)&amp;" "&amp;_xlpm.ai_test)),""),""))))</f>
        <v>0</v>
      </c>
      <c r="AX331" s="1055"/>
      <c r="AY331" s="1053">
        <f t="shared" si="111"/>
        <v>0</v>
      </c>
      <c r="AZ331" s="1054" t="str">
        <f t="shared" si="112"/>
        <v/>
      </c>
      <c r="BA331" s="1056">
        <f t="shared" si="117"/>
        <v>0</v>
      </c>
      <c r="BB331" s="1057" t="str">
        <f t="shared" si="113"/>
        <v/>
      </c>
      <c r="BC331" s="1046"/>
      <c r="BD331" s="1058">
        <f t="shared" si="118"/>
        <v>0</v>
      </c>
      <c r="BE331" s="1048" t="str">
        <f t="shared" si="114"/>
        <v/>
      </c>
      <c r="BF331" s="262" t="s">
        <v>22</v>
      </c>
      <c r="BG331" s="1027">
        <f t="shared" si="115"/>
        <v>0</v>
      </c>
      <c r="BH331" s="1028">
        <f t="shared" si="116"/>
        <v>0</v>
      </c>
      <c r="BI331"/>
      <c r="BJ331" s="701"/>
      <c r="BK331" s="701"/>
      <c r="BL331" s="701"/>
      <c r="BM331" s="701"/>
      <c r="BN331" s="701"/>
      <c r="BO331" s="701"/>
      <c r="BP331" s="701"/>
      <c r="BQ331" s="701"/>
      <c r="BX331" s="964" t="str">
        <f t="shared" si="121"/>
        <v>►</v>
      </c>
      <c r="BY331" s="848"/>
      <c r="BZ331" s="848"/>
      <c r="CA331" s="848"/>
      <c r="CB331" s="848"/>
      <c r="CC331" s="848"/>
      <c r="CD331" s="848"/>
      <c r="CL331" s="848"/>
      <c r="CT331" s="848"/>
      <c r="DB331" s="848"/>
      <c r="DC331" s="3">
        <v>1</v>
      </c>
    </row>
    <row r="332" spans="12:107" ht="21" customHeight="1">
      <c r="L332" s="115" t="s">
        <v>16</v>
      </c>
      <c r="M332" s="3141"/>
      <c r="N332" s="3142"/>
      <c r="O332" s="3141"/>
      <c r="P332" s="3143"/>
      <c r="Q332" s="3144"/>
      <c r="R332" s="3145"/>
      <c r="S332" s="3146"/>
      <c r="T332" s="3147"/>
      <c r="U332" s="3148"/>
      <c r="V332" s="3149"/>
      <c r="W332" s="2109"/>
      <c r="X332" s="3150"/>
      <c r="Y332" s="117"/>
      <c r="Z332" s="3151"/>
      <c r="AA332" s="3152"/>
      <c r="AB332" s="3153"/>
      <c r="AC332" s="3154"/>
      <c r="AD332" s="119"/>
      <c r="AE332" s="262" t="s">
        <v>22</v>
      </c>
      <c r="AF332" s="1035" t="str">
        <f t="shared" si="102"/>
        <v>►</v>
      </c>
      <c r="AG332" s="1036" t="str">
        <f t="shared" si="103"/>
        <v/>
      </c>
      <c r="AH332" s="1037" t="str">
        <f t="shared" si="104"/>
        <v/>
      </c>
      <c r="AI332" s="1036" t="str">
        <f t="shared" si="105"/>
        <v/>
      </c>
      <c r="AJ332" s="1037" t="str">
        <f t="shared" si="106"/>
        <v/>
      </c>
      <c r="AK332" s="1037">
        <f>IF(AND(L332="A",COUNTIF(BJ15:BL62,TRIM(U332))&gt;0),1,0)</f>
        <v>0</v>
      </c>
      <c r="AL332" s="1051" t="str" cm="1">
        <f t="array" ref="AL332">IF(AF332&lt;&gt;"A","",IFERROR((IFERROR(_xlfn.XLOOKUP(TRIM(SUBSTITUTE(U332,CHAR(160)," ")),BJ15:BJ62,BM15:BM62),IFERROR(_xlfn.XLOOKUP(TRIM(SUBSTITUTE(U332,CHAR(160)," ")),BK15:BK62,BM15:BM62),_xlfn.XLOOKUP(TRIM(SUBSTITUTE(U332,CHAR(160)," ")),BL15:BL62,BM15:BM62))))*T332*IF(ISBLANK(Q332),1,Q332)+IFERROR(_xlfn.XLOOKUP("RECHERCHEX",TRIM(L332:AD332),L332:AD332),0),0))</f>
        <v/>
      </c>
      <c r="AM332" s="1038">
        <f t="shared" si="107"/>
        <v>0</v>
      </c>
      <c r="AN332" s="1627" t="str">
        <f t="shared" si="119"/>
        <v/>
      </c>
      <c r="AO332" s="1039">
        <f t="shared" si="108"/>
        <v>0</v>
      </c>
      <c r="AP332" s="1039">
        <f t="shared" si="109"/>
        <v>0</v>
      </c>
      <c r="AQ332" s="1040">
        <f>IF(AO332&gt;0,AS9,0)</f>
        <v>0</v>
      </c>
      <c r="AR332" s="1628" t="str">
        <f>IF(TRIM(AG332)="▼ recette suivante", AG332, IF(AQ332&gt;0, IF(AT9&lt;&gt;"", AT9&amp;"-ou.or.o ❾ + or - &gt;", ""), ""))</f>
        <v/>
      </c>
      <c r="AS332" s="1064"/>
      <c r="AT332" s="1064"/>
      <c r="AU332" s="1042">
        <f t="shared" si="110"/>
        <v>0</v>
      </c>
      <c r="AV332" s="1043">
        <f>IF(AK332,IF(OR(AU332="",N(AU332)&lt;=0.000000001),"",_xlfn.XLOOKUP(AJ332,BJ15:BJ62,BN15:BN62,_xlfn.XLOOKUP(AJ332,BK15:BK62,BN15:BN62,_xlfn.XLOOKUP(AJ332,BL15:BL62,BN15:BN62,"")))),0)</f>
        <v>0</v>
      </c>
      <c r="AW332" s="1065" cm="1">
        <f t="array" ref="AW332">IF(AK332&lt;&gt;1,0,IF(OR(AU332="",N(AU332)&lt;=0.000000001),"",IF(OR(AO332="",N(AO332)&lt;=0.000000001),0,IF(ISNUMBER(AU332),IFERROR(_xlfn.LET(_xlpm.ai_test,TRIM(AJ332),_xlpm.r,IFERROR(_xlfn.XLOOKUP(_xlpm.ai_test,BJ15:BJ62,ROW(BJ15:BJ62),0,1),IFERROR(_xlfn.XLOOKUP(_xlpm.ai_test,BK15:BK62,ROW(BK15:BK62),0,1),_xlfn.XLOOKUP(_xlpm.ai_test,BL15:BL62,ROW(BL15:BL62),0,1))),_xlpm.p,_xlpm.r-MIN(ROW(BJ15:BJ62))+1,_xlpm.f,INDEX(BM15:BM62,_xlpm.p),_xlpm.u,INDEX(BN15:BN62,_xlpm.p),_xlpm.s,INDEX(BP15:BP62,_xlpm.p),_xlpm.q,N(AU332)/_xlpm.f,IF(_xlpm.q&gt;=_xlpm.s,ROUND(_xlpm.q,1)&amp;" "&amp;_xlpm.ai_test&amp;" = "&amp;ROUND(_xlpm.q*_xlpm.f,1)&amp;" "&amp;_xlpm.u,ROUND(_xlpm.q,1)&amp;" "&amp;_xlpm.ai_test)),""),""))))</f>
        <v>0</v>
      </c>
      <c r="AX332" s="1055"/>
      <c r="AY332" s="1042">
        <f t="shared" si="111"/>
        <v>0</v>
      </c>
      <c r="AZ332" s="1043" t="str">
        <f t="shared" si="112"/>
        <v/>
      </c>
      <c r="BA332" s="1044">
        <f t="shared" si="117"/>
        <v>0</v>
      </c>
      <c r="BB332" s="1045" t="str">
        <f t="shared" si="113"/>
        <v/>
      </c>
      <c r="BC332" s="1046"/>
      <c r="BD332" s="1047">
        <f t="shared" si="118"/>
        <v>0</v>
      </c>
      <c r="BE332" s="1048" t="str">
        <f t="shared" si="114"/>
        <v/>
      </c>
      <c r="BF332" s="262" t="s">
        <v>22</v>
      </c>
      <c r="BG332" s="1027">
        <f t="shared" si="115"/>
        <v>0</v>
      </c>
      <c r="BH332" s="1028">
        <f t="shared" si="116"/>
        <v>0</v>
      </c>
      <c r="BI332"/>
      <c r="BJ332" s="701"/>
      <c r="BK332" s="701"/>
      <c r="BL332" s="701"/>
      <c r="BM332" s="701"/>
      <c r="BN332" s="701"/>
      <c r="BO332" s="701"/>
      <c r="BP332" s="701"/>
      <c r="BQ332" s="701"/>
      <c r="BX332" s="964" t="str">
        <f t="shared" si="121"/>
        <v>►</v>
      </c>
      <c r="BY332" s="848"/>
      <c r="BZ332" s="848"/>
      <c r="CA332" s="848"/>
      <c r="CB332" s="848"/>
      <c r="CC332" s="848"/>
      <c r="CD332" s="848"/>
      <c r="DC332" s="3">
        <v>1</v>
      </c>
    </row>
    <row r="333" spans="12:107" ht="21" customHeight="1">
      <c r="L333" s="115" t="s">
        <v>16</v>
      </c>
      <c r="M333" s="3141"/>
      <c r="N333" s="3142"/>
      <c r="O333" s="3141"/>
      <c r="P333" s="3143"/>
      <c r="Q333" s="3144"/>
      <c r="R333" s="3145"/>
      <c r="S333" s="3146"/>
      <c r="T333" s="3147"/>
      <c r="U333" s="3148"/>
      <c r="V333" s="3149"/>
      <c r="W333" s="2109"/>
      <c r="X333" s="3150"/>
      <c r="Y333" s="117"/>
      <c r="Z333" s="3151"/>
      <c r="AA333" s="3152"/>
      <c r="AB333" s="3153"/>
      <c r="AC333" s="3154"/>
      <c r="AD333" s="119"/>
      <c r="AE333" s="262" t="s">
        <v>22</v>
      </c>
      <c r="AF333" s="1035" t="str">
        <f t="shared" si="102"/>
        <v>►</v>
      </c>
      <c r="AG333" s="1036" t="str">
        <f t="shared" si="103"/>
        <v/>
      </c>
      <c r="AH333" s="1037" t="str">
        <f t="shared" si="104"/>
        <v/>
      </c>
      <c r="AI333" s="1036" t="str">
        <f t="shared" si="105"/>
        <v/>
      </c>
      <c r="AJ333" s="1037" t="str">
        <f t="shared" si="106"/>
        <v/>
      </c>
      <c r="AK333" s="1037">
        <f>IF(AND(L333="A",COUNTIF(BJ15:BL62,TRIM(U333))&gt;0),1,0)</f>
        <v>0</v>
      </c>
      <c r="AL333" s="1051" t="str" cm="1">
        <f t="array" ref="AL333">IF(AF333&lt;&gt;"A","",IFERROR((IFERROR(_xlfn.XLOOKUP(TRIM(SUBSTITUTE(U333,CHAR(160)," ")),BJ15:BJ62,BM15:BM62),IFERROR(_xlfn.XLOOKUP(TRIM(SUBSTITUTE(U333,CHAR(160)," ")),BK15:BK62,BM15:BM62),_xlfn.XLOOKUP(TRIM(SUBSTITUTE(U333,CHAR(160)," ")),BL15:BL62,BM15:BM62))))*T333*IF(ISBLANK(Q333),1,Q333)+IFERROR(_xlfn.XLOOKUP("RECHERCHEX",TRIM(L333:AD333),L333:AD333),0),0))</f>
        <v/>
      </c>
      <c r="AM333" s="1038">
        <f t="shared" si="107"/>
        <v>0</v>
      </c>
      <c r="AN333" s="1627" t="str">
        <f t="shared" si="119"/>
        <v/>
      </c>
      <c r="AO333" s="1039">
        <f t="shared" si="108"/>
        <v>0</v>
      </c>
      <c r="AP333" s="1039">
        <f t="shared" si="109"/>
        <v>0</v>
      </c>
      <c r="AQ333" s="1052">
        <f>IF(AO333&gt;0,AS9,0)</f>
        <v>0</v>
      </c>
      <c r="AR333" s="1626" t="str">
        <f>IF(TRIM(AG333)="▼ recette suivante", AG333, IF(AQ333&gt;0, IF(AT9&lt;&gt;"", AT9&amp;"-ou.or.o ❾ + or - &gt;", ""), ""))</f>
        <v/>
      </c>
      <c r="AS333" s="1064"/>
      <c r="AT333" s="1064"/>
      <c r="AU333" s="1053">
        <f t="shared" si="110"/>
        <v>0</v>
      </c>
      <c r="AV333" s="1054">
        <f>IF(AK333,IF(OR(AU333="",N(AU333)&lt;=0.000000001),"",_xlfn.XLOOKUP(AJ333,BJ15:BJ62,BN15:BN62,_xlfn.XLOOKUP(AJ333,BK15:BK62,BN15:BN62,_xlfn.XLOOKUP(AJ333,BL15:BL62,BN15:BN62,"")))),0)</f>
        <v>0</v>
      </c>
      <c r="AW333" s="1067" cm="1">
        <f t="array" ref="AW333">IF(AK333&lt;&gt;1,0,IF(OR(AU333="",N(AU333)&lt;=0.000000001),"",IF(OR(AO333="",N(AO333)&lt;=0.000000001),0,IF(ISNUMBER(AU333),IFERROR(_xlfn.LET(_xlpm.ai_test,TRIM(AJ333),_xlpm.r,IFERROR(_xlfn.XLOOKUP(_xlpm.ai_test,BJ15:BJ62,ROW(BJ15:BJ62),0,1),IFERROR(_xlfn.XLOOKUP(_xlpm.ai_test,BK15:BK62,ROW(BK15:BK62),0,1),_xlfn.XLOOKUP(_xlpm.ai_test,BL15:BL62,ROW(BL15:BL62),0,1))),_xlpm.p,_xlpm.r-MIN(ROW(BJ15:BJ62))+1,_xlpm.f,INDEX(BM15:BM62,_xlpm.p),_xlpm.u,INDEX(BN15:BN62,_xlpm.p),_xlpm.s,INDEX(BP15:BP62,_xlpm.p),_xlpm.q,N(AU333)/_xlpm.f,IF(_xlpm.q&gt;=_xlpm.s,ROUND(_xlpm.q,1)&amp;" "&amp;_xlpm.ai_test&amp;" = "&amp;ROUND(_xlpm.q*_xlpm.f,1)&amp;" "&amp;_xlpm.u,ROUND(_xlpm.q,1)&amp;" "&amp;_xlpm.ai_test)),""),""))))</f>
        <v>0</v>
      </c>
      <c r="AX333" s="1055"/>
      <c r="AY333" s="1053">
        <f t="shared" si="111"/>
        <v>0</v>
      </c>
      <c r="AZ333" s="1054" t="str">
        <f t="shared" si="112"/>
        <v/>
      </c>
      <c r="BA333" s="1056">
        <f t="shared" si="117"/>
        <v>0</v>
      </c>
      <c r="BB333" s="1057" t="str">
        <f t="shared" si="113"/>
        <v/>
      </c>
      <c r="BC333" s="1046"/>
      <c r="BD333" s="1058">
        <f t="shared" si="118"/>
        <v>0</v>
      </c>
      <c r="BE333" s="1048" t="str">
        <f t="shared" si="114"/>
        <v/>
      </c>
      <c r="BF333" s="262" t="s">
        <v>22</v>
      </c>
      <c r="BG333" s="1027">
        <f t="shared" si="115"/>
        <v>0</v>
      </c>
      <c r="BH333" s="1028">
        <f t="shared" si="116"/>
        <v>0</v>
      </c>
      <c r="BI333"/>
      <c r="BJ333" s="701"/>
      <c r="BK333" s="701"/>
      <c r="BL333" s="701"/>
      <c r="BM333" s="701"/>
      <c r="BN333" s="701"/>
      <c r="BO333" s="701"/>
      <c r="BP333" s="701"/>
      <c r="BQ333" s="701"/>
      <c r="BX333" s="964" t="str">
        <f t="shared" si="121"/>
        <v>►</v>
      </c>
      <c r="BY333" s="848"/>
      <c r="BZ333" s="848"/>
      <c r="CA333" s="848"/>
      <c r="CB333" s="848"/>
      <c r="CC333" s="848"/>
      <c r="DC333" s="3">
        <v>1</v>
      </c>
    </row>
    <row r="334" spans="12:107" ht="21" customHeight="1">
      <c r="L334" s="115" t="s">
        <v>16</v>
      </c>
      <c r="M334" s="3141"/>
      <c r="N334" s="3142"/>
      <c r="O334" s="3141"/>
      <c r="P334" s="3143"/>
      <c r="Q334" s="3144"/>
      <c r="R334" s="3145"/>
      <c r="S334" s="3146"/>
      <c r="T334" s="3147"/>
      <c r="U334" s="3148"/>
      <c r="V334" s="3149"/>
      <c r="W334" s="2109"/>
      <c r="X334" s="3150"/>
      <c r="Y334" s="117"/>
      <c r="Z334" s="3151"/>
      <c r="AA334" s="3152"/>
      <c r="AB334" s="3153"/>
      <c r="AC334" s="3154"/>
      <c r="AD334" s="119"/>
      <c r="AE334" s="262" t="s">
        <v>22</v>
      </c>
      <c r="AF334" s="1035" t="str">
        <f t="shared" si="102"/>
        <v>►</v>
      </c>
      <c r="AG334" s="1036" t="str">
        <f t="shared" si="103"/>
        <v/>
      </c>
      <c r="AH334" s="1037" t="str">
        <f t="shared" si="104"/>
        <v/>
      </c>
      <c r="AI334" s="1036" t="str">
        <f t="shared" si="105"/>
        <v/>
      </c>
      <c r="AJ334" s="1037" t="str">
        <f t="shared" si="106"/>
        <v/>
      </c>
      <c r="AK334" s="1037">
        <f>IF(AND(L334="A",COUNTIF(BJ15:BL62,TRIM(U334))&gt;0),1,0)</f>
        <v>0</v>
      </c>
      <c r="AL334" s="1051" t="str" cm="1">
        <f t="array" ref="AL334">IF(AF334&lt;&gt;"A","",IFERROR((IFERROR(_xlfn.XLOOKUP(TRIM(SUBSTITUTE(U334,CHAR(160)," ")),BJ15:BJ62,BM15:BM62),IFERROR(_xlfn.XLOOKUP(TRIM(SUBSTITUTE(U334,CHAR(160)," ")),BK15:BK62,BM15:BM62),_xlfn.XLOOKUP(TRIM(SUBSTITUTE(U334,CHAR(160)," ")),BL15:BL62,BM15:BM62))))*T334*IF(ISBLANK(Q334),1,Q334)+IFERROR(_xlfn.XLOOKUP("RECHERCHEX",TRIM(L334:AD334),L334:AD334),0),0))</f>
        <v/>
      </c>
      <c r="AM334" s="1038">
        <f t="shared" si="107"/>
        <v>0</v>
      </c>
      <c r="AN334" s="1627" t="str">
        <f t="shared" si="119"/>
        <v/>
      </c>
      <c r="AO334" s="1039">
        <f t="shared" si="108"/>
        <v>0</v>
      </c>
      <c r="AP334" s="1039">
        <f t="shared" si="109"/>
        <v>0</v>
      </c>
      <c r="AQ334" s="1040">
        <f>IF(AO334&gt;0,AS9,0)</f>
        <v>0</v>
      </c>
      <c r="AR334" s="1628" t="str">
        <f>IF(TRIM(AG334)="▼ recette suivante", AG334, IF(AQ334&gt;0, IF(AT9&lt;&gt;"", AT9&amp;"-ou.or.o ❾ + or - &gt;", ""), ""))</f>
        <v/>
      </c>
      <c r="AS334" s="1064"/>
      <c r="AT334" s="1064"/>
      <c r="AU334" s="1042">
        <f t="shared" si="110"/>
        <v>0</v>
      </c>
      <c r="AV334" s="1043">
        <f>IF(AK334,IF(OR(AU334="",N(AU334)&lt;=0.000000001),"",_xlfn.XLOOKUP(AJ334,BJ15:BJ62,BN15:BN62,_xlfn.XLOOKUP(AJ334,BK15:BK62,BN15:BN62,_xlfn.XLOOKUP(AJ334,BL15:BL62,BN15:BN62,"")))),0)</f>
        <v>0</v>
      </c>
      <c r="AW334" s="1065" cm="1">
        <f t="array" ref="AW334">IF(AK334&lt;&gt;1,0,IF(OR(AU334="",N(AU334)&lt;=0.000000001),"",IF(OR(AO334="",N(AO334)&lt;=0.000000001),0,IF(ISNUMBER(AU334),IFERROR(_xlfn.LET(_xlpm.ai_test,TRIM(AJ334),_xlpm.r,IFERROR(_xlfn.XLOOKUP(_xlpm.ai_test,BJ15:BJ62,ROW(BJ15:BJ62),0,1),IFERROR(_xlfn.XLOOKUP(_xlpm.ai_test,BK15:BK62,ROW(BK15:BK62),0,1),_xlfn.XLOOKUP(_xlpm.ai_test,BL15:BL62,ROW(BL15:BL62),0,1))),_xlpm.p,_xlpm.r-MIN(ROW(BJ15:BJ62))+1,_xlpm.f,INDEX(BM15:BM62,_xlpm.p),_xlpm.u,INDEX(BN15:BN62,_xlpm.p),_xlpm.s,INDEX(BP15:BP62,_xlpm.p),_xlpm.q,N(AU334)/_xlpm.f,IF(_xlpm.q&gt;=_xlpm.s,ROUND(_xlpm.q,1)&amp;" "&amp;_xlpm.ai_test&amp;" = "&amp;ROUND(_xlpm.q*_xlpm.f,1)&amp;" "&amp;_xlpm.u,ROUND(_xlpm.q,1)&amp;" "&amp;_xlpm.ai_test)),""),""))))</f>
        <v>0</v>
      </c>
      <c r="AX334" s="1055"/>
      <c r="AY334" s="1042">
        <f t="shared" si="111"/>
        <v>0</v>
      </c>
      <c r="AZ334" s="1043" t="str">
        <f t="shared" si="112"/>
        <v/>
      </c>
      <c r="BA334" s="1044">
        <f t="shared" si="117"/>
        <v>0</v>
      </c>
      <c r="BB334" s="1045" t="str">
        <f t="shared" si="113"/>
        <v/>
      </c>
      <c r="BC334" s="1046"/>
      <c r="BD334" s="1047">
        <f t="shared" si="118"/>
        <v>0</v>
      </c>
      <c r="BE334" s="1048" t="str">
        <f t="shared" si="114"/>
        <v/>
      </c>
      <c r="BF334" s="262" t="s">
        <v>22</v>
      </c>
      <c r="BG334" s="1027">
        <f t="shared" si="115"/>
        <v>0</v>
      </c>
      <c r="BH334" s="1028">
        <f t="shared" si="116"/>
        <v>0</v>
      </c>
      <c r="BI334"/>
      <c r="BJ334" s="701"/>
      <c r="BK334" s="701"/>
      <c r="BL334" s="701"/>
      <c r="BM334" s="701"/>
      <c r="BN334" s="701"/>
      <c r="BO334" s="701"/>
      <c r="BP334" s="701"/>
      <c r="BQ334" s="701"/>
      <c r="BX334" s="964" t="str">
        <f t="shared" si="121"/>
        <v>►</v>
      </c>
      <c r="BY334" s="848"/>
      <c r="BZ334" s="848"/>
      <c r="CA334" s="848"/>
      <c r="CB334" s="848"/>
      <c r="CC334" s="848"/>
      <c r="DC334" s="3">
        <v>1</v>
      </c>
    </row>
    <row r="335" spans="12:107" ht="21" customHeight="1">
      <c r="L335" s="115" t="s">
        <v>16</v>
      </c>
      <c r="M335" s="3141"/>
      <c r="N335" s="3142"/>
      <c r="O335" s="3141"/>
      <c r="P335" s="3143"/>
      <c r="Q335" s="3144"/>
      <c r="R335" s="3145"/>
      <c r="S335" s="3146"/>
      <c r="T335" s="3147"/>
      <c r="U335" s="3148"/>
      <c r="V335" s="3149"/>
      <c r="W335" s="2109"/>
      <c r="X335" s="3150"/>
      <c r="Y335" s="117"/>
      <c r="Z335" s="3151"/>
      <c r="AA335" s="3152"/>
      <c r="AB335" s="3153"/>
      <c r="AC335" s="3154"/>
      <c r="AD335" s="119"/>
      <c r="AE335" s="262" t="s">
        <v>22</v>
      </c>
      <c r="AF335" s="1035" t="str">
        <f t="shared" si="102"/>
        <v>►</v>
      </c>
      <c r="AG335" s="1036" t="str">
        <f t="shared" si="103"/>
        <v/>
      </c>
      <c r="AH335" s="1037" t="str">
        <f t="shared" si="104"/>
        <v/>
      </c>
      <c r="AI335" s="1036" t="str">
        <f t="shared" si="105"/>
        <v/>
      </c>
      <c r="AJ335" s="1037" t="str">
        <f t="shared" si="106"/>
        <v/>
      </c>
      <c r="AK335" s="1037">
        <f>IF(AND(L335="A",COUNTIF(BJ15:BL62,TRIM(U335))&gt;0),1,0)</f>
        <v>0</v>
      </c>
      <c r="AL335" s="1051" t="str" cm="1">
        <f t="array" ref="AL335">IF(AF335&lt;&gt;"A","",IFERROR((IFERROR(_xlfn.XLOOKUP(TRIM(SUBSTITUTE(U335,CHAR(160)," ")),BJ15:BJ62,BM15:BM62),IFERROR(_xlfn.XLOOKUP(TRIM(SUBSTITUTE(U335,CHAR(160)," ")),BK15:BK62,BM15:BM62),_xlfn.XLOOKUP(TRIM(SUBSTITUTE(U335,CHAR(160)," ")),BL15:BL62,BM15:BM62))))*T335*IF(ISBLANK(Q335),1,Q335)+IFERROR(_xlfn.XLOOKUP("RECHERCHEX",TRIM(L335:AD335),L335:AD335),0),0))</f>
        <v/>
      </c>
      <c r="AM335" s="1038">
        <f t="shared" si="107"/>
        <v>0</v>
      </c>
      <c r="AN335" s="1627" t="str">
        <f t="shared" si="119"/>
        <v/>
      </c>
      <c r="AO335" s="1039">
        <f t="shared" si="108"/>
        <v>0</v>
      </c>
      <c r="AP335" s="1039">
        <f t="shared" si="109"/>
        <v>0</v>
      </c>
      <c r="AQ335" s="1052">
        <f>IF(AO335&gt;0,AS9,0)</f>
        <v>0</v>
      </c>
      <c r="AR335" s="1626" t="str">
        <f>IF(TRIM(AG335)="▼ recette suivante", AG335, IF(AQ335&gt;0, IF(AT9&lt;&gt;"", AT9&amp;"-ou.or.o ❾ + or - &gt;", ""), ""))</f>
        <v/>
      </c>
      <c r="AS335" s="1064"/>
      <c r="AT335" s="1064"/>
      <c r="AU335" s="1053">
        <f t="shared" si="110"/>
        <v>0</v>
      </c>
      <c r="AV335" s="1054">
        <f>IF(AK335,IF(OR(AU335="",N(AU335)&lt;=0.000000001),"",_xlfn.XLOOKUP(AJ335,BJ15:BJ62,BN15:BN62,_xlfn.XLOOKUP(AJ335,BK15:BK62,BN15:BN62,_xlfn.XLOOKUP(AJ335,BL15:BL62,BN15:BN62,"")))),0)</f>
        <v>0</v>
      </c>
      <c r="AW335" s="1067" cm="1">
        <f t="array" ref="AW335">IF(AK335&lt;&gt;1,0,IF(OR(AU335="",N(AU335)&lt;=0.000000001),"",IF(OR(AO335="",N(AO335)&lt;=0.000000001),0,IF(ISNUMBER(AU335),IFERROR(_xlfn.LET(_xlpm.ai_test,TRIM(AJ335),_xlpm.r,IFERROR(_xlfn.XLOOKUP(_xlpm.ai_test,BJ15:BJ62,ROW(BJ15:BJ62),0,1),IFERROR(_xlfn.XLOOKUP(_xlpm.ai_test,BK15:BK62,ROW(BK15:BK62),0,1),_xlfn.XLOOKUP(_xlpm.ai_test,BL15:BL62,ROW(BL15:BL62),0,1))),_xlpm.p,_xlpm.r-MIN(ROW(BJ15:BJ62))+1,_xlpm.f,INDEX(BM15:BM62,_xlpm.p),_xlpm.u,INDEX(BN15:BN62,_xlpm.p),_xlpm.s,INDEX(BP15:BP62,_xlpm.p),_xlpm.q,N(AU335)/_xlpm.f,IF(_xlpm.q&gt;=_xlpm.s,ROUND(_xlpm.q,1)&amp;" "&amp;_xlpm.ai_test&amp;" = "&amp;ROUND(_xlpm.q*_xlpm.f,1)&amp;" "&amp;_xlpm.u,ROUND(_xlpm.q,1)&amp;" "&amp;_xlpm.ai_test)),""),""))))</f>
        <v>0</v>
      </c>
      <c r="AX335" s="1055"/>
      <c r="AY335" s="1053">
        <f t="shared" si="111"/>
        <v>0</v>
      </c>
      <c r="AZ335" s="1054" t="str">
        <f t="shared" si="112"/>
        <v/>
      </c>
      <c r="BA335" s="1056">
        <f t="shared" si="117"/>
        <v>0</v>
      </c>
      <c r="BB335" s="1057" t="str">
        <f t="shared" si="113"/>
        <v/>
      </c>
      <c r="BC335" s="1046"/>
      <c r="BD335" s="1058">
        <f t="shared" si="118"/>
        <v>0</v>
      </c>
      <c r="BE335" s="1048" t="str">
        <f t="shared" si="114"/>
        <v/>
      </c>
      <c r="BF335" s="262" t="s">
        <v>22</v>
      </c>
      <c r="BG335" s="1027">
        <f t="shared" si="115"/>
        <v>0</v>
      </c>
      <c r="BH335" s="1028">
        <f t="shared" si="116"/>
        <v>0</v>
      </c>
      <c r="BI335"/>
      <c r="BJ335" s="701"/>
      <c r="BK335" s="701"/>
      <c r="BL335" s="701"/>
      <c r="BM335" s="701"/>
      <c r="BN335" s="701"/>
      <c r="BO335" s="701"/>
      <c r="BP335" s="701"/>
      <c r="BQ335" s="701"/>
      <c r="BX335" s="964" t="str">
        <f t="shared" si="121"/>
        <v>►</v>
      </c>
      <c r="BY335" s="848"/>
      <c r="BZ335" s="848"/>
      <c r="CA335" s="848"/>
      <c r="CB335" s="848"/>
      <c r="CC335" s="848"/>
      <c r="DC335" s="3">
        <v>1</v>
      </c>
    </row>
    <row r="336" spans="12:107" ht="21" customHeight="1">
      <c r="L336" s="115" t="s">
        <v>16</v>
      </c>
      <c r="M336" s="3141"/>
      <c r="N336" s="3142"/>
      <c r="O336" s="3141"/>
      <c r="P336" s="3143"/>
      <c r="Q336" s="3144"/>
      <c r="R336" s="3145"/>
      <c r="S336" s="3146"/>
      <c r="T336" s="3147"/>
      <c r="U336" s="3148"/>
      <c r="V336" s="3149"/>
      <c r="W336" s="2109"/>
      <c r="X336" s="3150"/>
      <c r="Y336" s="117"/>
      <c r="Z336" s="3151"/>
      <c r="AA336" s="3152"/>
      <c r="AB336" s="3153"/>
      <c r="AC336" s="3154"/>
      <c r="AD336" s="119"/>
      <c r="AE336" s="262" t="s">
        <v>22</v>
      </c>
      <c r="AF336" s="1035" t="str">
        <f t="shared" si="102"/>
        <v>►</v>
      </c>
      <c r="AG336" s="1036" t="str">
        <f t="shared" si="103"/>
        <v/>
      </c>
      <c r="AH336" s="1037" t="str">
        <f t="shared" si="104"/>
        <v/>
      </c>
      <c r="AI336" s="1036" t="str">
        <f t="shared" si="105"/>
        <v/>
      </c>
      <c r="AJ336" s="1037" t="str">
        <f t="shared" si="106"/>
        <v/>
      </c>
      <c r="AK336" s="1037">
        <f>IF(AND(L336="A",COUNTIF(BJ15:BL62,TRIM(U336))&gt;0),1,0)</f>
        <v>0</v>
      </c>
      <c r="AL336" s="1051" t="str" cm="1">
        <f t="array" ref="AL336">IF(AF336&lt;&gt;"A","",IFERROR((IFERROR(_xlfn.XLOOKUP(TRIM(SUBSTITUTE(U336,CHAR(160)," ")),BJ15:BJ62,BM15:BM62),IFERROR(_xlfn.XLOOKUP(TRIM(SUBSTITUTE(U336,CHAR(160)," ")),BK15:BK62,BM15:BM62),_xlfn.XLOOKUP(TRIM(SUBSTITUTE(U336,CHAR(160)," ")),BL15:BL62,BM15:BM62))))*T336*IF(ISBLANK(Q336),1,Q336)+IFERROR(_xlfn.XLOOKUP("RECHERCHEX",TRIM(L336:AD336),L336:AD336),0),0))</f>
        <v/>
      </c>
      <c r="AM336" s="1038">
        <f t="shared" si="107"/>
        <v>0</v>
      </c>
      <c r="AN336" s="1627" t="str">
        <f t="shared" si="119"/>
        <v/>
      </c>
      <c r="AO336" s="1039">
        <f t="shared" si="108"/>
        <v>0</v>
      </c>
      <c r="AP336" s="1039">
        <f t="shared" si="109"/>
        <v>0</v>
      </c>
      <c r="AQ336" s="1040">
        <f>IF(AO336&gt;0,AS9,0)</f>
        <v>0</v>
      </c>
      <c r="AR336" s="1628" t="str">
        <f>IF(TRIM(AG336)="▼ recette suivante", AG336, IF(AQ336&gt;0, IF(AT9&lt;&gt;"", AT9&amp;"-ou.or.o ❾ + or - &gt;", ""), ""))</f>
        <v/>
      </c>
      <c r="AS336" s="1064"/>
      <c r="AT336" s="1064"/>
      <c r="AU336" s="1042">
        <f t="shared" si="110"/>
        <v>0</v>
      </c>
      <c r="AV336" s="1043">
        <f>IF(AK336,IF(OR(AU336="",N(AU336)&lt;=0.000000001),"",_xlfn.XLOOKUP(AJ336,BJ15:BJ62,BN15:BN62,_xlfn.XLOOKUP(AJ336,BK15:BK62,BN15:BN62,_xlfn.XLOOKUP(AJ336,BL15:BL62,BN15:BN62,"")))),0)</f>
        <v>0</v>
      </c>
      <c r="AW336" s="1065" cm="1">
        <f t="array" ref="AW336">IF(AK336&lt;&gt;1,0,IF(OR(AU336="",N(AU336)&lt;=0.000000001),"",IF(OR(AO336="",N(AO336)&lt;=0.000000001),0,IF(ISNUMBER(AU336),IFERROR(_xlfn.LET(_xlpm.ai_test,TRIM(AJ336),_xlpm.r,IFERROR(_xlfn.XLOOKUP(_xlpm.ai_test,BJ15:BJ62,ROW(BJ15:BJ62),0,1),IFERROR(_xlfn.XLOOKUP(_xlpm.ai_test,BK15:BK62,ROW(BK15:BK62),0,1),_xlfn.XLOOKUP(_xlpm.ai_test,BL15:BL62,ROW(BL15:BL62),0,1))),_xlpm.p,_xlpm.r-MIN(ROW(BJ15:BJ62))+1,_xlpm.f,INDEX(BM15:BM62,_xlpm.p),_xlpm.u,INDEX(BN15:BN62,_xlpm.p),_xlpm.s,INDEX(BP15:BP62,_xlpm.p),_xlpm.q,N(AU336)/_xlpm.f,IF(_xlpm.q&gt;=_xlpm.s,ROUND(_xlpm.q,1)&amp;" "&amp;_xlpm.ai_test&amp;" = "&amp;ROUND(_xlpm.q*_xlpm.f,1)&amp;" "&amp;_xlpm.u,ROUND(_xlpm.q,1)&amp;" "&amp;_xlpm.ai_test)),""),""))))</f>
        <v>0</v>
      </c>
      <c r="AX336" s="1055"/>
      <c r="AY336" s="1042">
        <f t="shared" si="111"/>
        <v>0</v>
      </c>
      <c r="AZ336" s="1043" t="str">
        <f t="shared" si="112"/>
        <v/>
      </c>
      <c r="BA336" s="1044">
        <f t="shared" si="117"/>
        <v>0</v>
      </c>
      <c r="BB336" s="1045" t="str">
        <f t="shared" si="113"/>
        <v/>
      </c>
      <c r="BC336" s="1046"/>
      <c r="BD336" s="1047">
        <f t="shared" si="118"/>
        <v>0</v>
      </c>
      <c r="BE336" s="1048" t="str">
        <f t="shared" si="114"/>
        <v/>
      </c>
      <c r="BF336" s="262" t="s">
        <v>22</v>
      </c>
      <c r="BG336" s="1027">
        <f t="shared" si="115"/>
        <v>0</v>
      </c>
      <c r="BH336" s="1028">
        <f t="shared" si="116"/>
        <v>0</v>
      </c>
      <c r="BI336"/>
      <c r="BJ336" s="701"/>
      <c r="BK336" s="701"/>
      <c r="BL336" s="701"/>
      <c r="BM336" s="701"/>
      <c r="BN336" s="701"/>
      <c r="BO336" s="701"/>
      <c r="BP336" s="701"/>
      <c r="BQ336" s="701"/>
      <c r="BX336" s="964" t="str">
        <f t="shared" si="121"/>
        <v>►</v>
      </c>
      <c r="BY336" s="848"/>
      <c r="BZ336" s="848"/>
      <c r="CA336" s="848"/>
      <c r="CB336" s="848"/>
      <c r="CC336" s="848"/>
      <c r="DC336" s="3">
        <v>1</v>
      </c>
    </row>
    <row r="337" spans="12:107" ht="21" customHeight="1">
      <c r="L337" s="115" t="s">
        <v>16</v>
      </c>
      <c r="M337" s="3141"/>
      <c r="N337" s="3142"/>
      <c r="O337" s="3141"/>
      <c r="P337" s="3143"/>
      <c r="Q337" s="3144"/>
      <c r="R337" s="3145"/>
      <c r="S337" s="3146"/>
      <c r="T337" s="3147"/>
      <c r="U337" s="3148"/>
      <c r="V337" s="3149"/>
      <c r="W337" s="2109"/>
      <c r="X337" s="3150"/>
      <c r="Y337" s="117"/>
      <c r="Z337" s="3151"/>
      <c r="AA337" s="3152"/>
      <c r="AB337" s="3153"/>
      <c r="AC337" s="3154"/>
      <c r="AD337" s="119"/>
      <c r="AE337" s="262" t="s">
        <v>22</v>
      </c>
      <c r="AF337" s="1035" t="str">
        <f t="shared" si="102"/>
        <v>►</v>
      </c>
      <c r="AG337" s="1036" t="str">
        <f t="shared" si="103"/>
        <v/>
      </c>
      <c r="AH337" s="1037" t="str">
        <f t="shared" si="104"/>
        <v/>
      </c>
      <c r="AI337" s="1036" t="str">
        <f t="shared" si="105"/>
        <v/>
      </c>
      <c r="AJ337" s="1037" t="str">
        <f t="shared" si="106"/>
        <v/>
      </c>
      <c r="AK337" s="1037">
        <f>IF(AND(L337="A",COUNTIF(BJ15:BL62,TRIM(U337))&gt;0),1,0)</f>
        <v>0</v>
      </c>
      <c r="AL337" s="1051" t="str" cm="1">
        <f t="array" ref="AL337">IF(AF337&lt;&gt;"A","",IFERROR((IFERROR(_xlfn.XLOOKUP(TRIM(SUBSTITUTE(U337,CHAR(160)," ")),BJ15:BJ62,BM15:BM62),IFERROR(_xlfn.XLOOKUP(TRIM(SUBSTITUTE(U337,CHAR(160)," ")),BK15:BK62,BM15:BM62),_xlfn.XLOOKUP(TRIM(SUBSTITUTE(U337,CHAR(160)," ")),BL15:BL62,BM15:BM62))))*T337*IF(ISBLANK(Q337),1,Q337)+IFERROR(_xlfn.XLOOKUP("RECHERCHEX",TRIM(L337:AD337),L337:AD337),0),0))</f>
        <v/>
      </c>
      <c r="AM337" s="1038">
        <f t="shared" si="107"/>
        <v>0</v>
      </c>
      <c r="AN337" s="1627" t="str">
        <f t="shared" si="119"/>
        <v/>
      </c>
      <c r="AO337" s="1039">
        <f t="shared" si="108"/>
        <v>0</v>
      </c>
      <c r="AP337" s="1039">
        <f t="shared" si="109"/>
        <v>0</v>
      </c>
      <c r="AQ337" s="1052">
        <f>IF(AO337&gt;0,AS9,0)</f>
        <v>0</v>
      </c>
      <c r="AR337" s="1626" t="str">
        <f>IF(TRIM(AG337)="▼ recette suivante", AG337, IF(AQ337&gt;0, IF(AT9&lt;&gt;"", AT9&amp;"-ou.or.o ❾ + or - &gt;", ""), ""))</f>
        <v/>
      </c>
      <c r="AS337" s="1064"/>
      <c r="AT337" s="1064"/>
      <c r="AU337" s="1053">
        <f t="shared" si="110"/>
        <v>0</v>
      </c>
      <c r="AV337" s="1054">
        <f>IF(AK337,IF(OR(AU337="",N(AU337)&lt;=0.000000001),"",_xlfn.XLOOKUP(AJ337,BJ15:BJ62,BN15:BN62,_xlfn.XLOOKUP(AJ337,BK15:BK62,BN15:BN62,_xlfn.XLOOKUP(AJ337,BL15:BL62,BN15:BN62,"")))),0)</f>
        <v>0</v>
      </c>
      <c r="AW337" s="1067" cm="1">
        <f t="array" ref="AW337">IF(AK337&lt;&gt;1,0,IF(OR(AU337="",N(AU337)&lt;=0.000000001),"",IF(OR(AO337="",N(AO337)&lt;=0.000000001),0,IF(ISNUMBER(AU337),IFERROR(_xlfn.LET(_xlpm.ai_test,TRIM(AJ337),_xlpm.r,IFERROR(_xlfn.XLOOKUP(_xlpm.ai_test,BJ15:BJ62,ROW(BJ15:BJ62),0,1),IFERROR(_xlfn.XLOOKUP(_xlpm.ai_test,BK15:BK62,ROW(BK15:BK62),0,1),_xlfn.XLOOKUP(_xlpm.ai_test,BL15:BL62,ROW(BL15:BL62),0,1))),_xlpm.p,_xlpm.r-MIN(ROW(BJ15:BJ62))+1,_xlpm.f,INDEX(BM15:BM62,_xlpm.p),_xlpm.u,INDEX(BN15:BN62,_xlpm.p),_xlpm.s,INDEX(BP15:BP62,_xlpm.p),_xlpm.q,N(AU337)/_xlpm.f,IF(_xlpm.q&gt;=_xlpm.s,ROUND(_xlpm.q,1)&amp;" "&amp;_xlpm.ai_test&amp;" = "&amp;ROUND(_xlpm.q*_xlpm.f,1)&amp;" "&amp;_xlpm.u,ROUND(_xlpm.q,1)&amp;" "&amp;_xlpm.ai_test)),""),""))))</f>
        <v>0</v>
      </c>
      <c r="AX337" s="1055"/>
      <c r="AY337" s="1053">
        <f t="shared" si="111"/>
        <v>0</v>
      </c>
      <c r="AZ337" s="1054" t="str">
        <f t="shared" si="112"/>
        <v/>
      </c>
      <c r="BA337" s="1056">
        <f t="shared" si="117"/>
        <v>0</v>
      </c>
      <c r="BB337" s="1057" t="str">
        <f t="shared" si="113"/>
        <v/>
      </c>
      <c r="BC337" s="1046"/>
      <c r="BD337" s="1058">
        <f t="shared" si="118"/>
        <v>0</v>
      </c>
      <c r="BE337" s="1048" t="str">
        <f t="shared" si="114"/>
        <v/>
      </c>
      <c r="BF337" s="262" t="s">
        <v>22</v>
      </c>
      <c r="BG337" s="1027">
        <f t="shared" si="115"/>
        <v>0</v>
      </c>
      <c r="BH337" s="1028">
        <f t="shared" si="116"/>
        <v>0</v>
      </c>
      <c r="BI337"/>
      <c r="BJ337" s="701"/>
      <c r="BK337" s="701"/>
      <c r="BL337" s="701"/>
      <c r="BM337" s="701"/>
      <c r="BN337" s="701"/>
      <c r="BO337" s="701"/>
      <c r="BP337" s="701"/>
      <c r="BQ337" s="701"/>
      <c r="BX337" s="964" t="str">
        <f t="shared" si="121"/>
        <v>►</v>
      </c>
      <c r="BY337" s="848"/>
      <c r="BZ337" s="848"/>
      <c r="CA337" s="848"/>
      <c r="CB337" s="848"/>
      <c r="CC337" s="848"/>
      <c r="DC337" s="3">
        <v>1</v>
      </c>
    </row>
    <row r="338" spans="12:107" ht="21" customHeight="1">
      <c r="L338" s="115" t="s">
        <v>16</v>
      </c>
      <c r="M338" s="3141"/>
      <c r="N338" s="3142"/>
      <c r="O338" s="3141"/>
      <c r="P338" s="3143"/>
      <c r="Q338" s="3144"/>
      <c r="R338" s="3145"/>
      <c r="S338" s="3146"/>
      <c r="T338" s="3147"/>
      <c r="U338" s="3148"/>
      <c r="V338" s="3149"/>
      <c r="W338" s="2109"/>
      <c r="X338" s="3150"/>
      <c r="Y338" s="117"/>
      <c r="Z338" s="3151"/>
      <c r="AA338" s="3152"/>
      <c r="AB338" s="3153"/>
      <c r="AC338" s="3154"/>
      <c r="AD338" s="119"/>
      <c r="AE338" s="262" t="s">
        <v>22</v>
      </c>
      <c r="AF338" s="1035" t="str">
        <f t="shared" si="102"/>
        <v>►</v>
      </c>
      <c r="AG338" s="1036" t="str">
        <f t="shared" si="103"/>
        <v/>
      </c>
      <c r="AH338" s="1037" t="str">
        <f t="shared" si="104"/>
        <v/>
      </c>
      <c r="AI338" s="1036" t="str">
        <f t="shared" si="105"/>
        <v/>
      </c>
      <c r="AJ338" s="1037" t="str">
        <f t="shared" si="106"/>
        <v/>
      </c>
      <c r="AK338" s="1037">
        <f>IF(AND(L338="A",COUNTIF(BJ15:BL62,TRIM(U338))&gt;0),1,0)</f>
        <v>0</v>
      </c>
      <c r="AL338" s="1051" t="str" cm="1">
        <f t="array" ref="AL338">IF(AF338&lt;&gt;"A","",IFERROR((IFERROR(_xlfn.XLOOKUP(TRIM(SUBSTITUTE(U338,CHAR(160)," ")),BJ15:BJ62,BM15:BM62),IFERROR(_xlfn.XLOOKUP(TRIM(SUBSTITUTE(U338,CHAR(160)," ")),BK15:BK62,BM15:BM62),_xlfn.XLOOKUP(TRIM(SUBSTITUTE(U338,CHAR(160)," ")),BL15:BL62,BM15:BM62))))*T338*IF(ISBLANK(Q338),1,Q338)+IFERROR(_xlfn.XLOOKUP("RECHERCHEX",TRIM(L338:AD338),L338:AD338),0),0))</f>
        <v/>
      </c>
      <c r="AM338" s="1038">
        <f t="shared" si="107"/>
        <v>0</v>
      </c>
      <c r="AN338" s="1627" t="str">
        <f t="shared" si="119"/>
        <v/>
      </c>
      <c r="AO338" s="1039">
        <f t="shared" si="108"/>
        <v>0</v>
      </c>
      <c r="AP338" s="1039">
        <f t="shared" si="109"/>
        <v>0</v>
      </c>
      <c r="AQ338" s="1040">
        <f>IF(AO338&gt;0,AS9,0)</f>
        <v>0</v>
      </c>
      <c r="AR338" s="1628" t="str">
        <f>IF(TRIM(AG338)="▼ recette suivante", AG338, IF(AQ338&gt;0, IF(AT9&lt;&gt;"", AT9&amp;"-ou.or.o ❾ + or - &gt;", ""), ""))</f>
        <v/>
      </c>
      <c r="AS338" s="1064"/>
      <c r="AT338" s="1064"/>
      <c r="AU338" s="1042">
        <f t="shared" si="110"/>
        <v>0</v>
      </c>
      <c r="AV338" s="1043">
        <f>IF(AK338,IF(OR(AU338="",N(AU338)&lt;=0.000000001),"",_xlfn.XLOOKUP(AJ338,BJ15:BJ62,BN15:BN62,_xlfn.XLOOKUP(AJ338,BK15:BK62,BN15:BN62,_xlfn.XLOOKUP(AJ338,BL15:BL62,BN15:BN62,"")))),0)</f>
        <v>0</v>
      </c>
      <c r="AW338" s="1065" cm="1">
        <f t="array" ref="AW338">IF(AK338&lt;&gt;1,0,IF(OR(AU338="",N(AU338)&lt;=0.000000001),"",IF(OR(AO338="",N(AO338)&lt;=0.000000001),0,IF(ISNUMBER(AU338),IFERROR(_xlfn.LET(_xlpm.ai_test,TRIM(AJ338),_xlpm.r,IFERROR(_xlfn.XLOOKUP(_xlpm.ai_test,BJ15:BJ62,ROW(BJ15:BJ62),0,1),IFERROR(_xlfn.XLOOKUP(_xlpm.ai_test,BK15:BK62,ROW(BK15:BK62),0,1),_xlfn.XLOOKUP(_xlpm.ai_test,BL15:BL62,ROW(BL15:BL62),0,1))),_xlpm.p,_xlpm.r-MIN(ROW(BJ15:BJ62))+1,_xlpm.f,INDEX(BM15:BM62,_xlpm.p),_xlpm.u,INDEX(BN15:BN62,_xlpm.p),_xlpm.s,INDEX(BP15:BP62,_xlpm.p),_xlpm.q,N(AU338)/_xlpm.f,IF(_xlpm.q&gt;=_xlpm.s,ROUND(_xlpm.q,1)&amp;" "&amp;_xlpm.ai_test&amp;" = "&amp;ROUND(_xlpm.q*_xlpm.f,1)&amp;" "&amp;_xlpm.u,ROUND(_xlpm.q,1)&amp;" "&amp;_xlpm.ai_test)),""),""))))</f>
        <v>0</v>
      </c>
      <c r="AX338" s="1055"/>
      <c r="AY338" s="1042">
        <f t="shared" si="111"/>
        <v>0</v>
      </c>
      <c r="AZ338" s="1043" t="str">
        <f t="shared" si="112"/>
        <v/>
      </c>
      <c r="BA338" s="1044">
        <f t="shared" si="117"/>
        <v>0</v>
      </c>
      <c r="BB338" s="1045" t="str">
        <f t="shared" si="113"/>
        <v/>
      </c>
      <c r="BC338" s="1046"/>
      <c r="BD338" s="1047">
        <f t="shared" si="118"/>
        <v>0</v>
      </c>
      <c r="BE338" s="1048" t="str">
        <f t="shared" si="114"/>
        <v/>
      </c>
      <c r="BF338" s="262" t="s">
        <v>22</v>
      </c>
      <c r="BG338" s="1027">
        <f t="shared" si="115"/>
        <v>0</v>
      </c>
      <c r="BH338" s="1028">
        <f t="shared" si="116"/>
        <v>0</v>
      </c>
      <c r="BI338"/>
      <c r="BJ338" s="701"/>
      <c r="BK338" s="701"/>
      <c r="BL338" s="701"/>
      <c r="BM338" s="701"/>
      <c r="BN338" s="701"/>
      <c r="BO338" s="701"/>
      <c r="BP338" s="701"/>
      <c r="BQ338" s="701"/>
      <c r="BX338" s="964" t="str">
        <f t="shared" si="121"/>
        <v>►</v>
      </c>
      <c r="BY338" s="848"/>
      <c r="BZ338" s="848"/>
      <c r="CA338" s="848"/>
      <c r="CB338" s="848"/>
      <c r="CC338" s="848"/>
      <c r="DC338" s="3">
        <v>1</v>
      </c>
    </row>
    <row r="339" spans="12:107" ht="21" customHeight="1">
      <c r="L339" s="115" t="s">
        <v>16</v>
      </c>
      <c r="M339" s="3141"/>
      <c r="N339" s="3142"/>
      <c r="O339" s="3141"/>
      <c r="P339" s="3143"/>
      <c r="Q339" s="3144"/>
      <c r="R339" s="3145"/>
      <c r="S339" s="3146"/>
      <c r="T339" s="3147"/>
      <c r="U339" s="3148"/>
      <c r="V339" s="3149"/>
      <c r="W339" s="2109"/>
      <c r="X339" s="3150"/>
      <c r="Y339" s="117"/>
      <c r="Z339" s="3151"/>
      <c r="AA339" s="3152"/>
      <c r="AB339" s="3153"/>
      <c r="AC339" s="3154"/>
      <c r="AD339" s="119"/>
      <c r="AE339" s="262" t="s">
        <v>22</v>
      </c>
      <c r="AF339" s="1035" t="str">
        <f t="shared" si="102"/>
        <v>►</v>
      </c>
      <c r="AG339" s="1036" t="str">
        <f t="shared" si="103"/>
        <v/>
      </c>
      <c r="AH339" s="1037" t="str">
        <f t="shared" si="104"/>
        <v/>
      </c>
      <c r="AI339" s="1036" t="str">
        <f t="shared" si="105"/>
        <v/>
      </c>
      <c r="AJ339" s="1037" t="str">
        <f t="shared" si="106"/>
        <v/>
      </c>
      <c r="AK339" s="1037">
        <f>IF(AND(L339="A",COUNTIF(BJ15:BL62,TRIM(U339))&gt;0),1,0)</f>
        <v>0</v>
      </c>
      <c r="AL339" s="1051" t="str" cm="1">
        <f t="array" ref="AL339">IF(AF339&lt;&gt;"A","",IFERROR((IFERROR(_xlfn.XLOOKUP(TRIM(SUBSTITUTE(U339,CHAR(160)," ")),BJ15:BJ62,BM15:BM62),IFERROR(_xlfn.XLOOKUP(TRIM(SUBSTITUTE(U339,CHAR(160)," ")),BK15:BK62,BM15:BM62),_xlfn.XLOOKUP(TRIM(SUBSTITUTE(U339,CHAR(160)," ")),BL15:BL62,BM15:BM62))))*T339*IF(ISBLANK(Q339),1,Q339)+IFERROR(_xlfn.XLOOKUP("RECHERCHEX",TRIM(L339:AD339),L339:AD339),0),0))</f>
        <v/>
      </c>
      <c r="AM339" s="1038">
        <f t="shared" si="107"/>
        <v>0</v>
      </c>
      <c r="AN339" s="1627" t="str">
        <f t="shared" si="119"/>
        <v/>
      </c>
      <c r="AO339" s="1039">
        <f t="shared" si="108"/>
        <v>0</v>
      </c>
      <c r="AP339" s="1039">
        <f t="shared" si="109"/>
        <v>0</v>
      </c>
      <c r="AQ339" s="1052">
        <f>IF(AO339&gt;0,AS9,0)</f>
        <v>0</v>
      </c>
      <c r="AR339" s="1626" t="str">
        <f>IF(TRIM(AG339)="▼ recette suivante", AG339, IF(AQ339&gt;0, IF(AT9&lt;&gt;"", AT9&amp;"-ou.or.o ❾ + or - &gt;", ""), ""))</f>
        <v/>
      </c>
      <c r="AS339" s="1064"/>
      <c r="AT339" s="1064"/>
      <c r="AU339" s="1053">
        <f t="shared" si="110"/>
        <v>0</v>
      </c>
      <c r="AV339" s="1054">
        <f>IF(AK339,IF(OR(AU339="",N(AU339)&lt;=0.000000001),"",_xlfn.XLOOKUP(AJ339,BJ15:BJ62,BN15:BN62,_xlfn.XLOOKUP(AJ339,BK15:BK62,BN15:BN62,_xlfn.XLOOKUP(AJ339,BL15:BL62,BN15:BN62,"")))),0)</f>
        <v>0</v>
      </c>
      <c r="AW339" s="1067" cm="1">
        <f t="array" ref="AW339">IF(AK339&lt;&gt;1,0,IF(OR(AU339="",N(AU339)&lt;=0.000000001),"",IF(OR(AO339="",N(AO339)&lt;=0.000000001),0,IF(ISNUMBER(AU339),IFERROR(_xlfn.LET(_xlpm.ai_test,TRIM(AJ339),_xlpm.r,IFERROR(_xlfn.XLOOKUP(_xlpm.ai_test,BJ15:BJ62,ROW(BJ15:BJ62),0,1),IFERROR(_xlfn.XLOOKUP(_xlpm.ai_test,BK15:BK62,ROW(BK15:BK62),0,1),_xlfn.XLOOKUP(_xlpm.ai_test,BL15:BL62,ROW(BL15:BL62),0,1))),_xlpm.p,_xlpm.r-MIN(ROW(BJ15:BJ62))+1,_xlpm.f,INDEX(BM15:BM62,_xlpm.p),_xlpm.u,INDEX(BN15:BN62,_xlpm.p),_xlpm.s,INDEX(BP15:BP62,_xlpm.p),_xlpm.q,N(AU339)/_xlpm.f,IF(_xlpm.q&gt;=_xlpm.s,ROUND(_xlpm.q,1)&amp;" "&amp;_xlpm.ai_test&amp;" = "&amp;ROUND(_xlpm.q*_xlpm.f,1)&amp;" "&amp;_xlpm.u,ROUND(_xlpm.q,1)&amp;" "&amp;_xlpm.ai_test)),""),""))))</f>
        <v>0</v>
      </c>
      <c r="AX339" s="1055"/>
      <c r="AY339" s="1053">
        <f t="shared" si="111"/>
        <v>0</v>
      </c>
      <c r="AZ339" s="1054" t="str">
        <f t="shared" si="112"/>
        <v/>
      </c>
      <c r="BA339" s="1056">
        <f t="shared" si="117"/>
        <v>0</v>
      </c>
      <c r="BB339" s="1057" t="str">
        <f t="shared" si="113"/>
        <v/>
      </c>
      <c r="BC339" s="1046"/>
      <c r="BD339" s="1058">
        <f t="shared" si="118"/>
        <v>0</v>
      </c>
      <c r="BE339" s="1048" t="str">
        <f t="shared" si="114"/>
        <v/>
      </c>
      <c r="BF339" s="262" t="s">
        <v>22</v>
      </c>
      <c r="BG339" s="1027">
        <f t="shared" si="115"/>
        <v>0</v>
      </c>
      <c r="BH339" s="1028">
        <f t="shared" si="116"/>
        <v>0</v>
      </c>
      <c r="BI339"/>
      <c r="BJ339" s="701"/>
      <c r="BK339" s="701"/>
      <c r="BL339" s="701"/>
      <c r="BM339" s="701"/>
      <c r="BN339" s="701"/>
      <c r="BO339" s="701"/>
      <c r="BP339" s="701"/>
      <c r="BQ339" s="701"/>
      <c r="BX339" s="964" t="str">
        <f t="shared" si="121"/>
        <v>►</v>
      </c>
      <c r="BY339" s="848"/>
      <c r="BZ339" s="848"/>
      <c r="CA339" s="848"/>
      <c r="CB339" s="848"/>
      <c r="CC339" s="848"/>
      <c r="DC339" s="3">
        <v>1</v>
      </c>
    </row>
    <row r="340" spans="12:107" ht="21" customHeight="1">
      <c r="L340" s="115" t="s">
        <v>16</v>
      </c>
      <c r="M340" s="3141"/>
      <c r="N340" s="3142"/>
      <c r="O340" s="3141"/>
      <c r="P340" s="3143"/>
      <c r="Q340" s="3144"/>
      <c r="R340" s="3145"/>
      <c r="S340" s="3146"/>
      <c r="T340" s="3147"/>
      <c r="U340" s="3148"/>
      <c r="V340" s="3149"/>
      <c r="W340" s="2109"/>
      <c r="X340" s="3150"/>
      <c r="Y340" s="117"/>
      <c r="Z340" s="3151"/>
      <c r="AA340" s="3152"/>
      <c r="AB340" s="3153"/>
      <c r="AC340" s="3154"/>
      <c r="AD340" s="119"/>
      <c r="AE340" s="262" t="s">
        <v>22</v>
      </c>
      <c r="AF340" s="1035" t="str">
        <f t="shared" si="102"/>
        <v>►</v>
      </c>
      <c r="AG340" s="1036" t="str">
        <f t="shared" si="103"/>
        <v/>
      </c>
      <c r="AH340" s="1037" t="str">
        <f t="shared" si="104"/>
        <v/>
      </c>
      <c r="AI340" s="1036" t="str">
        <f t="shared" si="105"/>
        <v/>
      </c>
      <c r="AJ340" s="1037" t="str">
        <f t="shared" si="106"/>
        <v/>
      </c>
      <c r="AK340" s="1037">
        <f>IF(AND(L340="A",COUNTIF(BJ15:BL62,TRIM(U340))&gt;0),1,0)</f>
        <v>0</v>
      </c>
      <c r="AL340" s="1051" t="str" cm="1">
        <f t="array" ref="AL340">IF(AF340&lt;&gt;"A","",IFERROR((IFERROR(_xlfn.XLOOKUP(TRIM(SUBSTITUTE(U340,CHAR(160)," ")),BJ15:BJ62,BM15:BM62),IFERROR(_xlfn.XLOOKUP(TRIM(SUBSTITUTE(U340,CHAR(160)," ")),BK15:BK62,BM15:BM62),_xlfn.XLOOKUP(TRIM(SUBSTITUTE(U340,CHAR(160)," ")),BL15:BL62,BM15:BM62))))*T340*IF(ISBLANK(Q340),1,Q340)+IFERROR(_xlfn.XLOOKUP("RECHERCHEX",TRIM(L340:AD340),L340:AD340),0),0))</f>
        <v/>
      </c>
      <c r="AM340" s="1038">
        <f t="shared" si="107"/>
        <v>0</v>
      </c>
      <c r="AN340" s="1627" t="str">
        <f t="shared" si="119"/>
        <v/>
      </c>
      <c r="AO340" s="1039">
        <f t="shared" si="108"/>
        <v>0</v>
      </c>
      <c r="AP340" s="1039">
        <f t="shared" si="109"/>
        <v>0</v>
      </c>
      <c r="AQ340" s="1040">
        <f>IF(AO340&gt;0,AS9,0)</f>
        <v>0</v>
      </c>
      <c r="AR340" s="1628" t="str">
        <f>IF(TRIM(AG340)="▼ recette suivante", AG340, IF(AQ340&gt;0, IF(AT9&lt;&gt;"", AT9&amp;"-ou.or.o ❾ + or - &gt;", ""), ""))</f>
        <v/>
      </c>
      <c r="AS340" s="1064"/>
      <c r="AT340" s="1064"/>
      <c r="AU340" s="1042">
        <f t="shared" si="110"/>
        <v>0</v>
      </c>
      <c r="AV340" s="1043">
        <f>IF(AK340,IF(OR(AU340="",N(AU340)&lt;=0.000000001),"",_xlfn.XLOOKUP(AJ340,BJ15:BJ62,BN15:BN62,_xlfn.XLOOKUP(AJ340,BK15:BK62,BN15:BN62,_xlfn.XLOOKUP(AJ340,BL15:BL62,BN15:BN62,"")))),0)</f>
        <v>0</v>
      </c>
      <c r="AW340" s="1065" cm="1">
        <f t="array" ref="AW340">IF(AK340&lt;&gt;1,0,IF(OR(AU340="",N(AU340)&lt;=0.000000001),"",IF(OR(AO340="",N(AO340)&lt;=0.000000001),0,IF(ISNUMBER(AU340),IFERROR(_xlfn.LET(_xlpm.ai_test,TRIM(AJ340),_xlpm.r,IFERROR(_xlfn.XLOOKUP(_xlpm.ai_test,BJ15:BJ62,ROW(BJ15:BJ62),0,1),IFERROR(_xlfn.XLOOKUP(_xlpm.ai_test,BK15:BK62,ROW(BK15:BK62),0,1),_xlfn.XLOOKUP(_xlpm.ai_test,BL15:BL62,ROW(BL15:BL62),0,1))),_xlpm.p,_xlpm.r-MIN(ROW(BJ15:BJ62))+1,_xlpm.f,INDEX(BM15:BM62,_xlpm.p),_xlpm.u,INDEX(BN15:BN62,_xlpm.p),_xlpm.s,INDEX(BP15:BP62,_xlpm.p),_xlpm.q,N(AU340)/_xlpm.f,IF(_xlpm.q&gt;=_xlpm.s,ROUND(_xlpm.q,1)&amp;" "&amp;_xlpm.ai_test&amp;" = "&amp;ROUND(_xlpm.q*_xlpm.f,1)&amp;" "&amp;_xlpm.u,ROUND(_xlpm.q,1)&amp;" "&amp;_xlpm.ai_test)),""),""))))</f>
        <v>0</v>
      </c>
      <c r="AX340" s="1055"/>
      <c r="AY340" s="1042">
        <f t="shared" si="111"/>
        <v>0</v>
      </c>
      <c r="AZ340" s="1043" t="str">
        <f t="shared" si="112"/>
        <v/>
      </c>
      <c r="BA340" s="1044">
        <f t="shared" si="117"/>
        <v>0</v>
      </c>
      <c r="BB340" s="1045" t="str">
        <f t="shared" si="113"/>
        <v/>
      </c>
      <c r="BC340" s="1046"/>
      <c r="BD340" s="1047">
        <f t="shared" si="118"/>
        <v>0</v>
      </c>
      <c r="BE340" s="1048" t="str">
        <f t="shared" si="114"/>
        <v/>
      </c>
      <c r="BF340" s="262" t="s">
        <v>22</v>
      </c>
      <c r="BG340" s="1027">
        <f t="shared" si="115"/>
        <v>0</v>
      </c>
      <c r="BH340" s="1028">
        <f t="shared" si="116"/>
        <v>0</v>
      </c>
      <c r="BI340"/>
      <c r="BJ340" s="701"/>
      <c r="BK340" s="701"/>
      <c r="BL340" s="701"/>
      <c r="BM340" s="701"/>
      <c r="BN340" s="701"/>
      <c r="BO340" s="701"/>
      <c r="BP340" s="701"/>
      <c r="BQ340" s="701"/>
      <c r="BX340" s="964" t="str">
        <f t="shared" si="121"/>
        <v>►</v>
      </c>
      <c r="BY340" s="848"/>
      <c r="BZ340" s="848"/>
      <c r="CA340" s="848"/>
      <c r="CB340" s="848"/>
      <c r="CC340" s="848"/>
      <c r="DC340" s="3">
        <v>1</v>
      </c>
    </row>
    <row r="341" spans="12:107" ht="21" customHeight="1">
      <c r="L341" s="115" t="s">
        <v>16</v>
      </c>
      <c r="M341" s="3141"/>
      <c r="N341" s="3142"/>
      <c r="O341" s="3141"/>
      <c r="P341" s="3143"/>
      <c r="Q341" s="3144"/>
      <c r="R341" s="3145"/>
      <c r="S341" s="3146"/>
      <c r="T341" s="3147"/>
      <c r="U341" s="3148"/>
      <c r="V341" s="3149"/>
      <c r="W341" s="2109"/>
      <c r="X341" s="3150"/>
      <c r="Y341" s="117"/>
      <c r="Z341" s="3151"/>
      <c r="AA341" s="3152"/>
      <c r="AB341" s="3153"/>
      <c r="AC341" s="3154"/>
      <c r="AD341" s="119"/>
      <c r="AE341" s="262" t="s">
        <v>22</v>
      </c>
      <c r="AF341" s="1035" t="str">
        <f t="shared" si="102"/>
        <v>►</v>
      </c>
      <c r="AG341" s="1036" t="str">
        <f t="shared" si="103"/>
        <v/>
      </c>
      <c r="AH341" s="1037" t="str">
        <f t="shared" si="104"/>
        <v/>
      </c>
      <c r="AI341" s="1036" t="str">
        <f t="shared" si="105"/>
        <v/>
      </c>
      <c r="AJ341" s="1037" t="str">
        <f t="shared" si="106"/>
        <v/>
      </c>
      <c r="AK341" s="1037">
        <f>IF(AND(L341="A",COUNTIF(BJ15:BL62,TRIM(U341))&gt;0),1,0)</f>
        <v>0</v>
      </c>
      <c r="AL341" s="1051" t="str" cm="1">
        <f t="array" ref="AL341">IF(AF341&lt;&gt;"A","",IFERROR((IFERROR(_xlfn.XLOOKUP(TRIM(SUBSTITUTE(U341,CHAR(160)," ")),BJ15:BJ62,BM15:BM62),IFERROR(_xlfn.XLOOKUP(TRIM(SUBSTITUTE(U341,CHAR(160)," ")),BK15:BK62,BM15:BM62),_xlfn.XLOOKUP(TRIM(SUBSTITUTE(U341,CHAR(160)," ")),BL15:BL62,BM15:BM62))))*T341*IF(ISBLANK(Q341),1,Q341)+IFERROR(_xlfn.XLOOKUP("RECHERCHEX",TRIM(L341:AD341),L341:AD341),0),0))</f>
        <v/>
      </c>
      <c r="AM341" s="1038">
        <f t="shared" si="107"/>
        <v>0</v>
      </c>
      <c r="AN341" s="1627" t="str">
        <f t="shared" si="119"/>
        <v/>
      </c>
      <c r="AO341" s="1039">
        <f t="shared" si="108"/>
        <v>0</v>
      </c>
      <c r="AP341" s="1039">
        <f t="shared" si="109"/>
        <v>0</v>
      </c>
      <c r="AQ341" s="1052">
        <f>IF(AO341&gt;0,AS9,0)</f>
        <v>0</v>
      </c>
      <c r="AR341" s="1626" t="str">
        <f>IF(TRIM(AG341)="▼ recette suivante", AG341, IF(AQ341&gt;0, IF(AT9&lt;&gt;"", AT9&amp;"-ou.or.o ❾ + or - &gt;", ""), ""))</f>
        <v/>
      </c>
      <c r="AS341" s="1064"/>
      <c r="AT341" s="1064"/>
      <c r="AU341" s="1053">
        <f t="shared" si="110"/>
        <v>0</v>
      </c>
      <c r="AV341" s="1054">
        <f>IF(AK341,IF(OR(AU341="",N(AU341)&lt;=0.000000001),"",_xlfn.XLOOKUP(AJ341,BJ15:BJ62,BN15:BN62,_xlfn.XLOOKUP(AJ341,BK15:BK62,BN15:BN62,_xlfn.XLOOKUP(AJ341,BL15:BL62,BN15:BN62,"")))),0)</f>
        <v>0</v>
      </c>
      <c r="AW341" s="1067" cm="1">
        <f t="array" ref="AW341">IF(AK341&lt;&gt;1,0,IF(OR(AU341="",N(AU341)&lt;=0.000000001),"",IF(OR(AO341="",N(AO341)&lt;=0.000000001),0,IF(ISNUMBER(AU341),IFERROR(_xlfn.LET(_xlpm.ai_test,TRIM(AJ341),_xlpm.r,IFERROR(_xlfn.XLOOKUP(_xlpm.ai_test,BJ15:BJ62,ROW(BJ15:BJ62),0,1),IFERROR(_xlfn.XLOOKUP(_xlpm.ai_test,BK15:BK62,ROW(BK15:BK62),0,1),_xlfn.XLOOKUP(_xlpm.ai_test,BL15:BL62,ROW(BL15:BL62),0,1))),_xlpm.p,_xlpm.r-MIN(ROW(BJ15:BJ62))+1,_xlpm.f,INDEX(BM15:BM62,_xlpm.p),_xlpm.u,INDEX(BN15:BN62,_xlpm.p),_xlpm.s,INDEX(BP15:BP62,_xlpm.p),_xlpm.q,N(AU341)/_xlpm.f,IF(_xlpm.q&gt;=_xlpm.s,ROUND(_xlpm.q,1)&amp;" "&amp;_xlpm.ai_test&amp;" = "&amp;ROUND(_xlpm.q*_xlpm.f,1)&amp;" "&amp;_xlpm.u,ROUND(_xlpm.q,1)&amp;" "&amp;_xlpm.ai_test)),""),""))))</f>
        <v>0</v>
      </c>
      <c r="AX341" s="1055"/>
      <c r="AY341" s="1053">
        <f t="shared" si="111"/>
        <v>0</v>
      </c>
      <c r="AZ341" s="1054" t="str">
        <f t="shared" si="112"/>
        <v/>
      </c>
      <c r="BA341" s="1056">
        <f t="shared" si="117"/>
        <v>0</v>
      </c>
      <c r="BB341" s="1057" t="str">
        <f t="shared" si="113"/>
        <v/>
      </c>
      <c r="BC341" s="1046"/>
      <c r="BD341" s="1058">
        <f t="shared" si="118"/>
        <v>0</v>
      </c>
      <c r="BE341" s="1048" t="str">
        <f t="shared" si="114"/>
        <v/>
      </c>
      <c r="BF341" s="262" t="s">
        <v>22</v>
      </c>
      <c r="BG341" s="1027">
        <f t="shared" si="115"/>
        <v>0</v>
      </c>
      <c r="BH341" s="1028">
        <f t="shared" si="116"/>
        <v>0</v>
      </c>
      <c r="BI341"/>
      <c r="BJ341" s="701"/>
      <c r="BK341" s="701"/>
      <c r="BL341" s="701"/>
      <c r="BM341" s="701"/>
      <c r="BN341" s="701"/>
      <c r="BO341" s="701"/>
      <c r="BP341" s="701"/>
      <c r="BQ341" s="701"/>
      <c r="BX341" s="964" t="str">
        <f t="shared" si="121"/>
        <v>►</v>
      </c>
      <c r="BY341" s="848"/>
      <c r="BZ341" s="848"/>
      <c r="CA341" s="848"/>
      <c r="CB341" s="848"/>
      <c r="CC341" s="848"/>
      <c r="DC341" s="3">
        <v>1</v>
      </c>
    </row>
    <row r="342" spans="12:107" ht="21" customHeight="1">
      <c r="L342" s="115" t="s">
        <v>16</v>
      </c>
      <c r="M342" s="3141"/>
      <c r="N342" s="3142"/>
      <c r="O342" s="3141"/>
      <c r="P342" s="3143"/>
      <c r="Q342" s="3144"/>
      <c r="R342" s="3145"/>
      <c r="S342" s="3146"/>
      <c r="T342" s="3147"/>
      <c r="U342" s="3148"/>
      <c r="V342" s="3149"/>
      <c r="W342" s="2109"/>
      <c r="X342" s="3150"/>
      <c r="Y342" s="117"/>
      <c r="Z342" s="3151"/>
      <c r="AA342" s="3152"/>
      <c r="AB342" s="3153"/>
      <c r="AC342" s="3154"/>
      <c r="AD342" s="119"/>
      <c r="AE342" s="262" t="s">
        <v>22</v>
      </c>
      <c r="AF342" s="1035" t="str">
        <f t="shared" ref="AF342:AF405" si="122">IF(OR(AO342&gt;0,TRIM(AG342)="▼ recette suivante"),"A","►")</f>
        <v>►</v>
      </c>
      <c r="AG342" s="1036" t="str">
        <f t="shared" ref="AG342:AG405" si="123">IF(TRIM(Q342)="Adresse PC","▼ recette suivante",IF(AO342&gt;0,M342,""))</f>
        <v/>
      </c>
      <c r="AH342" s="1037" t="str">
        <f t="shared" ref="AH342:AH405" si="124">IF(AF342="A",N342,"")</f>
        <v/>
      </c>
      <c r="AI342" s="1036" t="str">
        <f t="shared" ref="AI342:AI405" si="125">IF(AF342="A",O342,"")</f>
        <v/>
      </c>
      <c r="AJ342" s="1037" t="str">
        <f t="shared" ref="AJ342:AJ405" si="126">IF(AF342="A",U342,"")</f>
        <v/>
      </c>
      <c r="AK342" s="1037">
        <f>IF(AND(L342="A",COUNTIF(BJ15:BL62,TRIM(U342))&gt;0),1,0)</f>
        <v>0</v>
      </c>
      <c r="AL342" s="1051" t="str" cm="1">
        <f t="array" ref="AL342">IF(AF342&lt;&gt;"A","",IFERROR((IFERROR(_xlfn.XLOOKUP(TRIM(SUBSTITUTE(U342,CHAR(160)," ")),BJ15:BJ62,BM15:BM62),IFERROR(_xlfn.XLOOKUP(TRIM(SUBSTITUTE(U342,CHAR(160)," ")),BK15:BK62,BM15:BM62),_xlfn.XLOOKUP(TRIM(SUBSTITUTE(U342,CHAR(160)," ")),BL15:BL62,BM15:BM62))))*T342*IF(ISBLANK(Q342),1,Q342)+IFERROR(_xlfn.XLOOKUP("RECHERCHEX",TRIM(L342:AD342),L342:AD342),0),0))</f>
        <v/>
      </c>
      <c r="AM342" s="1038">
        <f t="shared" ref="AM342:AM405" si="127">IF(AK342,IF(AL342&gt;0,"Kg",0),0)</f>
        <v>0</v>
      </c>
      <c r="AN342" s="1627" t="str">
        <f t="shared" si="119"/>
        <v/>
      </c>
      <c r="AO342" s="1039">
        <f t="shared" ref="AO342:AO405" si="128">IF(AK342,N342,0)</f>
        <v>0</v>
      </c>
      <c r="AP342" s="1039">
        <f t="shared" ref="AP342:AP405" si="129">IF(AK342,O342,0)</f>
        <v>0</v>
      </c>
      <c r="AQ342" s="1040">
        <f>IF(AO342&gt;0,AS9,0)</f>
        <v>0</v>
      </c>
      <c r="AR342" s="1628" t="str">
        <f>IF(TRIM(AG342)="▼ recette suivante", AG342, IF(AQ342&gt;0, IF(AT9&lt;&gt;"", AT9&amp;"-ou.or.o ❾ + or - &gt;", ""), ""))</f>
        <v/>
      </c>
      <c r="AS342" s="1064"/>
      <c r="AT342" s="1064"/>
      <c r="AU342" s="1042">
        <f t="shared" ref="AU342:AU405" si="130">IF(TRIM(AM342)="Kg",N(AL342)*N(BH342),0)</f>
        <v>0</v>
      </c>
      <c r="AV342" s="1043">
        <f>IF(AK342,IF(OR(AU342="",N(AU342)&lt;=0.000000001),"",_xlfn.XLOOKUP(AJ342,BJ15:BJ62,BN15:BN62,_xlfn.XLOOKUP(AJ342,BK15:BK62,BN15:BN62,_xlfn.XLOOKUP(AJ342,BL15:BL62,BN15:BN62,"")))),0)</f>
        <v>0</v>
      </c>
      <c r="AW342" s="1065" cm="1">
        <f t="array" ref="AW342">IF(AK342&lt;&gt;1,0,IF(OR(AU342="",N(AU342)&lt;=0.000000001),"",IF(OR(AO342="",N(AO342)&lt;=0.000000001),0,IF(ISNUMBER(AU342),IFERROR(_xlfn.LET(_xlpm.ai_test,TRIM(AJ342),_xlpm.r,IFERROR(_xlfn.XLOOKUP(_xlpm.ai_test,BJ15:BJ62,ROW(BJ15:BJ62),0,1),IFERROR(_xlfn.XLOOKUP(_xlpm.ai_test,BK15:BK62,ROW(BK15:BK62),0,1),_xlfn.XLOOKUP(_xlpm.ai_test,BL15:BL62,ROW(BL15:BL62),0,1))),_xlpm.p,_xlpm.r-MIN(ROW(BJ15:BJ62))+1,_xlpm.f,INDEX(BM15:BM62,_xlpm.p),_xlpm.u,INDEX(BN15:BN62,_xlpm.p),_xlpm.s,INDEX(BP15:BP62,_xlpm.p),_xlpm.q,N(AU342)/_xlpm.f,IF(_xlpm.q&gt;=_xlpm.s,ROUND(_xlpm.q,1)&amp;" "&amp;_xlpm.ai_test&amp;" = "&amp;ROUND(_xlpm.q*_xlpm.f,1)&amp;" "&amp;_xlpm.u,ROUND(_xlpm.q,1)&amp;" "&amp;_xlpm.ai_test)),""),""))))</f>
        <v>0</v>
      </c>
      <c r="AX342" s="1055"/>
      <c r="AY342" s="1042">
        <f t="shared" ref="AY342:AY405" si="131">IF(TRIM(AG342)="▼ recette suivante","▼next recipe ",IF(AU342="","",IF(ISBLANK(AX342),AU342,ROUND(AU342*(1-MIN(1,MAX(0,IF(AX342&gt;1,AX342/100,AX342)))),3))))</f>
        <v>0</v>
      </c>
      <c r="AZ342" s="1043" t="str">
        <f t="shared" ref="AZ342:AZ405" si="132">IF(AK342,AV342,"")</f>
        <v/>
      </c>
      <c r="BA342" s="1044">
        <f t="shared" si="117"/>
        <v>0</v>
      </c>
      <c r="BB342" s="1045" t="str">
        <f t="shared" ref="BB342:BB405" si="133">IF(AK342,IF(N(BA342)&gt;0.000000001,R342,""),"")</f>
        <v/>
      </c>
      <c r="BC342" s="1046"/>
      <c r="BD342" s="1047">
        <f t="shared" si="118"/>
        <v>0</v>
      </c>
      <c r="BE342" s="1048" t="str">
        <f t="shared" ref="BE342:BE405" si="134">IF(IFERROR(SEARCH("Adresse PC",TRIM(Q342)),0)&gt;0,"▼ receta siguiente",IF(AY342&gt;0,W342,""))</f>
        <v/>
      </c>
      <c r="BF342" s="262" t="s">
        <v>22</v>
      </c>
      <c r="BG342" s="1027">
        <f t="shared" ref="BG342:BG405" si="135">IFERROR(_xlfn.LET(_xlpm.EPS,0.000000001,_xlpm.b,Q342/AO342,IF(ISNUMBER(AS342),_xlpm.b*AS342,IF(OR(ISBLANK(AS342),AS342=""),_xlpm.b*AQ342,IF(AND(BH342=0,ISNUMBER(Q342)),_xlpm.b/AQ342,0)))),0)</f>
        <v>0</v>
      </c>
      <c r="BH342" s="1028">
        <f t="shared" ref="BH342:BH405" si="136">IF(AL342&gt;0,IFERROR(IF(OR(ISBLANK(AS342),AS342=""),AQ342,AS342)/AO342,0),0)</f>
        <v>0</v>
      </c>
      <c r="BI342"/>
      <c r="BJ342" s="701"/>
      <c r="BK342" s="701"/>
      <c r="BL342" s="701"/>
      <c r="BM342" s="701"/>
      <c r="BN342" s="701"/>
      <c r="BO342" s="701"/>
      <c r="BP342" s="701"/>
      <c r="BQ342" s="701"/>
      <c r="BX342" s="964" t="str">
        <f t="shared" si="121"/>
        <v>►</v>
      </c>
      <c r="BY342" s="848"/>
      <c r="BZ342" s="848"/>
      <c r="CA342" s="848"/>
      <c r="CB342" s="848"/>
      <c r="CC342" s="848"/>
      <c r="DC342" s="3">
        <v>1</v>
      </c>
    </row>
    <row r="343" spans="12:107" ht="21" customHeight="1">
      <c r="L343" s="115" t="s">
        <v>16</v>
      </c>
      <c r="M343" s="3141"/>
      <c r="N343" s="3142"/>
      <c r="O343" s="3141"/>
      <c r="P343" s="3143"/>
      <c r="Q343" s="3144"/>
      <c r="R343" s="3145"/>
      <c r="S343" s="3146"/>
      <c r="T343" s="3147"/>
      <c r="U343" s="3148"/>
      <c r="V343" s="3149"/>
      <c r="W343" s="2109"/>
      <c r="X343" s="3150"/>
      <c r="Y343" s="117"/>
      <c r="Z343" s="3151"/>
      <c r="AA343" s="3152"/>
      <c r="AB343" s="3153"/>
      <c r="AC343" s="3154"/>
      <c r="AD343" s="119"/>
      <c r="AE343" s="262" t="s">
        <v>22</v>
      </c>
      <c r="AF343" s="1035" t="str">
        <f t="shared" si="122"/>
        <v>►</v>
      </c>
      <c r="AG343" s="1036" t="str">
        <f t="shared" si="123"/>
        <v/>
      </c>
      <c r="AH343" s="1037" t="str">
        <f t="shared" si="124"/>
        <v/>
      </c>
      <c r="AI343" s="1036" t="str">
        <f t="shared" si="125"/>
        <v/>
      </c>
      <c r="AJ343" s="1037" t="str">
        <f t="shared" si="126"/>
        <v/>
      </c>
      <c r="AK343" s="1037">
        <f>IF(AND(L343="A",COUNTIF(BJ15:BL62,TRIM(U343))&gt;0),1,0)</f>
        <v>0</v>
      </c>
      <c r="AL343" s="1051" t="str" cm="1">
        <f t="array" ref="AL343">IF(AF343&lt;&gt;"A","",IFERROR((IFERROR(_xlfn.XLOOKUP(TRIM(SUBSTITUTE(U343,CHAR(160)," ")),BJ15:BJ62,BM15:BM62),IFERROR(_xlfn.XLOOKUP(TRIM(SUBSTITUTE(U343,CHAR(160)," ")),BK15:BK62,BM15:BM62),_xlfn.XLOOKUP(TRIM(SUBSTITUTE(U343,CHAR(160)," ")),BL15:BL62,BM15:BM62))))*T343*IF(ISBLANK(Q343),1,Q343)+IFERROR(_xlfn.XLOOKUP("RECHERCHEX",TRIM(L343:AD343),L343:AD343),0),0))</f>
        <v/>
      </c>
      <c r="AM343" s="1038">
        <f t="shared" si="127"/>
        <v>0</v>
      </c>
      <c r="AN343" s="1627" t="str">
        <f t="shared" si="119"/>
        <v/>
      </c>
      <c r="AO343" s="1039">
        <f t="shared" si="128"/>
        <v>0</v>
      </c>
      <c r="AP343" s="1039">
        <f t="shared" si="129"/>
        <v>0</v>
      </c>
      <c r="AQ343" s="1052">
        <f>IF(AO343&gt;0,AS9,0)</f>
        <v>0</v>
      </c>
      <c r="AR343" s="1626" t="str">
        <f>IF(TRIM(AG343)="▼ recette suivante", AG343, IF(AQ343&gt;0, IF(AT9&lt;&gt;"", AT9&amp;"-ou.or.o ❾ + or - &gt;", ""), ""))</f>
        <v/>
      </c>
      <c r="AS343" s="1064"/>
      <c r="AT343" s="1064"/>
      <c r="AU343" s="1053">
        <f t="shared" si="130"/>
        <v>0</v>
      </c>
      <c r="AV343" s="1054">
        <f>IF(AK343,IF(OR(AU343="",N(AU343)&lt;=0.000000001),"",_xlfn.XLOOKUP(AJ343,BJ15:BJ62,BN15:BN62,_xlfn.XLOOKUP(AJ343,BK15:BK62,BN15:BN62,_xlfn.XLOOKUP(AJ343,BL15:BL62,BN15:BN62,"")))),0)</f>
        <v>0</v>
      </c>
      <c r="AW343" s="1067" cm="1">
        <f t="array" ref="AW343">IF(AK343&lt;&gt;1,0,IF(OR(AU343="",N(AU343)&lt;=0.000000001),"",IF(OR(AO343="",N(AO343)&lt;=0.000000001),0,IF(ISNUMBER(AU343),IFERROR(_xlfn.LET(_xlpm.ai_test,TRIM(AJ343),_xlpm.r,IFERROR(_xlfn.XLOOKUP(_xlpm.ai_test,BJ15:BJ62,ROW(BJ15:BJ62),0,1),IFERROR(_xlfn.XLOOKUP(_xlpm.ai_test,BK15:BK62,ROW(BK15:BK62),0,1),_xlfn.XLOOKUP(_xlpm.ai_test,BL15:BL62,ROW(BL15:BL62),0,1))),_xlpm.p,_xlpm.r-MIN(ROW(BJ15:BJ62))+1,_xlpm.f,INDEX(BM15:BM62,_xlpm.p),_xlpm.u,INDEX(BN15:BN62,_xlpm.p),_xlpm.s,INDEX(BP15:BP62,_xlpm.p),_xlpm.q,N(AU343)/_xlpm.f,IF(_xlpm.q&gt;=_xlpm.s,ROUND(_xlpm.q,1)&amp;" "&amp;_xlpm.ai_test&amp;" = "&amp;ROUND(_xlpm.q*_xlpm.f,1)&amp;" "&amp;_xlpm.u,ROUND(_xlpm.q,1)&amp;" "&amp;_xlpm.ai_test)),""),""))))</f>
        <v>0</v>
      </c>
      <c r="AX343" s="1055"/>
      <c r="AY343" s="1053">
        <f t="shared" si="131"/>
        <v>0</v>
      </c>
      <c r="AZ343" s="1054" t="str">
        <f t="shared" si="132"/>
        <v/>
      </c>
      <c r="BA343" s="1056">
        <f t="shared" ref="BA343:BA406" si="137">IF(ISNUMBER(BG343),IF(ABS(BG343)&lt;=0.000000001,0,BG343),0)</f>
        <v>0</v>
      </c>
      <c r="BB343" s="1057" t="str">
        <f t="shared" si="133"/>
        <v/>
      </c>
      <c r="BC343" s="1046"/>
      <c r="BD343" s="1058">
        <f t="shared" si="118"/>
        <v>0</v>
      </c>
      <c r="BE343" s="1048" t="str">
        <f t="shared" si="134"/>
        <v/>
      </c>
      <c r="BF343" s="262" t="s">
        <v>22</v>
      </c>
      <c r="BG343" s="1027">
        <f t="shared" si="135"/>
        <v>0</v>
      </c>
      <c r="BH343" s="1028">
        <f t="shared" si="136"/>
        <v>0</v>
      </c>
      <c r="BI343"/>
      <c r="BJ343" s="701"/>
      <c r="BK343" s="701"/>
      <c r="BL343" s="701"/>
      <c r="BM343" s="701"/>
      <c r="BN343" s="701"/>
      <c r="BO343" s="701"/>
      <c r="BP343" s="701"/>
      <c r="BQ343" s="701"/>
      <c r="BX343" s="964" t="str">
        <f t="shared" si="121"/>
        <v>►</v>
      </c>
      <c r="BY343" s="848"/>
      <c r="BZ343" s="848"/>
      <c r="CA343" s="848"/>
      <c r="CB343" s="848"/>
      <c r="CC343" s="848"/>
      <c r="DC343" s="3">
        <v>1</v>
      </c>
    </row>
    <row r="344" spans="12:107" ht="21" customHeight="1">
      <c r="L344" s="115" t="s">
        <v>16</v>
      </c>
      <c r="M344" s="3141"/>
      <c r="N344" s="3142"/>
      <c r="O344" s="3141"/>
      <c r="P344" s="3143"/>
      <c r="Q344" s="3144"/>
      <c r="R344" s="3145"/>
      <c r="S344" s="3146"/>
      <c r="T344" s="3147"/>
      <c r="U344" s="3148"/>
      <c r="V344" s="3149"/>
      <c r="W344" s="2109"/>
      <c r="X344" s="3150"/>
      <c r="Y344" s="117"/>
      <c r="Z344" s="3151"/>
      <c r="AA344" s="3152"/>
      <c r="AB344" s="3153"/>
      <c r="AC344" s="3154"/>
      <c r="AD344" s="119"/>
      <c r="AE344" s="262" t="s">
        <v>22</v>
      </c>
      <c r="AF344" s="1035" t="str">
        <f t="shared" si="122"/>
        <v>►</v>
      </c>
      <c r="AG344" s="1036" t="str">
        <f t="shared" si="123"/>
        <v/>
      </c>
      <c r="AH344" s="1037" t="str">
        <f t="shared" si="124"/>
        <v/>
      </c>
      <c r="AI344" s="1036" t="str">
        <f t="shared" si="125"/>
        <v/>
      </c>
      <c r="AJ344" s="1037" t="str">
        <f t="shared" si="126"/>
        <v/>
      </c>
      <c r="AK344" s="1037">
        <f>IF(AND(L344="A",COUNTIF(BJ15:BL62,TRIM(U344))&gt;0),1,0)</f>
        <v>0</v>
      </c>
      <c r="AL344" s="1051" t="str" cm="1">
        <f t="array" ref="AL344">IF(AF344&lt;&gt;"A","",IFERROR((IFERROR(_xlfn.XLOOKUP(TRIM(SUBSTITUTE(U344,CHAR(160)," ")),BJ15:BJ62,BM15:BM62),IFERROR(_xlfn.XLOOKUP(TRIM(SUBSTITUTE(U344,CHAR(160)," ")),BK15:BK62,BM15:BM62),_xlfn.XLOOKUP(TRIM(SUBSTITUTE(U344,CHAR(160)," ")),BL15:BL62,BM15:BM62))))*T344*IF(ISBLANK(Q344),1,Q344)+IFERROR(_xlfn.XLOOKUP("RECHERCHEX",TRIM(L344:AD344),L344:AD344),0),0))</f>
        <v/>
      </c>
      <c r="AM344" s="1038">
        <f t="shared" si="127"/>
        <v>0</v>
      </c>
      <c r="AN344" s="1627" t="str">
        <f t="shared" si="119"/>
        <v/>
      </c>
      <c r="AO344" s="1039">
        <f t="shared" si="128"/>
        <v>0</v>
      </c>
      <c r="AP344" s="1039">
        <f t="shared" si="129"/>
        <v>0</v>
      </c>
      <c r="AQ344" s="1040">
        <f>IF(AO344&gt;0,AS9,0)</f>
        <v>0</v>
      </c>
      <c r="AR344" s="1628" t="str">
        <f>IF(TRIM(AG344)="▼ recette suivante", AG344, IF(AQ344&gt;0, IF(AT9&lt;&gt;"", AT9&amp;"-ou.or.o ❾ + or - &gt;", ""), ""))</f>
        <v/>
      </c>
      <c r="AS344" s="1064"/>
      <c r="AT344" s="1064"/>
      <c r="AU344" s="1042">
        <f t="shared" si="130"/>
        <v>0</v>
      </c>
      <c r="AV344" s="1043">
        <f>IF(AK344,IF(OR(AU344="",N(AU344)&lt;=0.000000001),"",_xlfn.XLOOKUP(AJ344,BJ15:BJ62,BN15:BN62,_xlfn.XLOOKUP(AJ344,BK15:BK62,BN15:BN62,_xlfn.XLOOKUP(AJ344,BL15:BL62,BN15:BN62,"")))),0)</f>
        <v>0</v>
      </c>
      <c r="AW344" s="1065" cm="1">
        <f t="array" ref="AW344">IF(AK344&lt;&gt;1,0,IF(OR(AU344="",N(AU344)&lt;=0.000000001),"",IF(OR(AO344="",N(AO344)&lt;=0.000000001),0,IF(ISNUMBER(AU344),IFERROR(_xlfn.LET(_xlpm.ai_test,TRIM(AJ344),_xlpm.r,IFERROR(_xlfn.XLOOKUP(_xlpm.ai_test,BJ15:BJ62,ROW(BJ15:BJ62),0,1),IFERROR(_xlfn.XLOOKUP(_xlpm.ai_test,BK15:BK62,ROW(BK15:BK62),0,1),_xlfn.XLOOKUP(_xlpm.ai_test,BL15:BL62,ROW(BL15:BL62),0,1))),_xlpm.p,_xlpm.r-MIN(ROW(BJ15:BJ62))+1,_xlpm.f,INDEX(BM15:BM62,_xlpm.p),_xlpm.u,INDEX(BN15:BN62,_xlpm.p),_xlpm.s,INDEX(BP15:BP62,_xlpm.p),_xlpm.q,N(AU344)/_xlpm.f,IF(_xlpm.q&gt;=_xlpm.s,ROUND(_xlpm.q,1)&amp;" "&amp;_xlpm.ai_test&amp;" = "&amp;ROUND(_xlpm.q*_xlpm.f,1)&amp;" "&amp;_xlpm.u,ROUND(_xlpm.q,1)&amp;" "&amp;_xlpm.ai_test)),""),""))))</f>
        <v>0</v>
      </c>
      <c r="AX344" s="1055"/>
      <c r="AY344" s="1042">
        <f t="shared" si="131"/>
        <v>0</v>
      </c>
      <c r="AZ344" s="1043" t="str">
        <f t="shared" si="132"/>
        <v/>
      </c>
      <c r="BA344" s="1044">
        <f t="shared" si="137"/>
        <v>0</v>
      </c>
      <c r="BB344" s="1045" t="str">
        <f t="shared" si="133"/>
        <v/>
      </c>
      <c r="BC344" s="1046"/>
      <c r="BD344" s="1047">
        <f t="shared" si="118"/>
        <v>0</v>
      </c>
      <c r="BE344" s="1048" t="str">
        <f t="shared" si="134"/>
        <v/>
      </c>
      <c r="BF344" s="262" t="s">
        <v>22</v>
      </c>
      <c r="BG344" s="1027">
        <f t="shared" si="135"/>
        <v>0</v>
      </c>
      <c r="BH344" s="1028">
        <f t="shared" si="136"/>
        <v>0</v>
      </c>
      <c r="BI344"/>
      <c r="BJ344" s="701"/>
      <c r="BK344" s="701"/>
      <c r="BL344" s="701"/>
      <c r="BM344" s="701"/>
      <c r="BN344" s="701"/>
      <c r="BO344" s="701"/>
      <c r="BP344" s="701"/>
      <c r="BQ344" s="701"/>
      <c r="BX344" s="964" t="str">
        <f t="shared" si="121"/>
        <v>►</v>
      </c>
      <c r="BY344" s="848"/>
      <c r="BZ344" s="848"/>
      <c r="CA344" s="848"/>
      <c r="CB344" s="848"/>
      <c r="CC344" s="848"/>
      <c r="DC344" s="3">
        <v>1</v>
      </c>
    </row>
    <row r="345" spans="12:107" ht="21" customHeight="1">
      <c r="L345" s="115" t="s">
        <v>16</v>
      </c>
      <c r="M345" s="3141"/>
      <c r="N345" s="3142"/>
      <c r="O345" s="3141"/>
      <c r="P345" s="3143"/>
      <c r="Q345" s="3144"/>
      <c r="R345" s="3145"/>
      <c r="S345" s="3146"/>
      <c r="T345" s="3147"/>
      <c r="U345" s="3148"/>
      <c r="V345" s="3149"/>
      <c r="W345" s="2109"/>
      <c r="X345" s="3150"/>
      <c r="Y345" s="117"/>
      <c r="Z345" s="3151"/>
      <c r="AA345" s="3152"/>
      <c r="AB345" s="3153"/>
      <c r="AC345" s="3154"/>
      <c r="AD345" s="119"/>
      <c r="AE345" s="262" t="s">
        <v>22</v>
      </c>
      <c r="AF345" s="1035" t="str">
        <f t="shared" si="122"/>
        <v>►</v>
      </c>
      <c r="AG345" s="1036" t="str">
        <f t="shared" si="123"/>
        <v/>
      </c>
      <c r="AH345" s="1037" t="str">
        <f t="shared" si="124"/>
        <v/>
      </c>
      <c r="AI345" s="1036" t="str">
        <f t="shared" si="125"/>
        <v/>
      </c>
      <c r="AJ345" s="1037" t="str">
        <f t="shared" si="126"/>
        <v/>
      </c>
      <c r="AK345" s="1037">
        <f>IF(AND(L345="A",COUNTIF(BJ15:BL62,TRIM(U345))&gt;0),1,0)</f>
        <v>0</v>
      </c>
      <c r="AL345" s="1051" t="str" cm="1">
        <f t="array" ref="AL345">IF(AF345&lt;&gt;"A","",IFERROR((IFERROR(_xlfn.XLOOKUP(TRIM(SUBSTITUTE(U345,CHAR(160)," ")),BJ15:BJ62,BM15:BM62),IFERROR(_xlfn.XLOOKUP(TRIM(SUBSTITUTE(U345,CHAR(160)," ")),BK15:BK62,BM15:BM62),_xlfn.XLOOKUP(TRIM(SUBSTITUTE(U345,CHAR(160)," ")),BL15:BL62,BM15:BM62))))*T345*IF(ISBLANK(Q345),1,Q345)+IFERROR(_xlfn.XLOOKUP("RECHERCHEX",TRIM(L345:AD345),L345:AD345),0),0))</f>
        <v/>
      </c>
      <c r="AM345" s="1038">
        <f t="shared" si="127"/>
        <v>0</v>
      </c>
      <c r="AN345" s="1627" t="str">
        <f t="shared" si="119"/>
        <v/>
      </c>
      <c r="AO345" s="1039">
        <f t="shared" si="128"/>
        <v>0</v>
      </c>
      <c r="AP345" s="1039">
        <f t="shared" si="129"/>
        <v>0</v>
      </c>
      <c r="AQ345" s="1052">
        <f>IF(AO345&gt;0,AS9,0)</f>
        <v>0</v>
      </c>
      <c r="AR345" s="1626" t="str">
        <f>IF(TRIM(AG345)="▼ recette suivante", AG345, IF(AQ345&gt;0, IF(AT9&lt;&gt;"", AT9&amp;"-ou.or.o ❾ + or - &gt;", ""), ""))</f>
        <v/>
      </c>
      <c r="AS345" s="1064"/>
      <c r="AT345" s="1064"/>
      <c r="AU345" s="1053">
        <f t="shared" si="130"/>
        <v>0</v>
      </c>
      <c r="AV345" s="1054">
        <f>IF(AK345,IF(OR(AU345="",N(AU345)&lt;=0.000000001),"",_xlfn.XLOOKUP(AJ345,BJ15:BJ62,BN15:BN62,_xlfn.XLOOKUP(AJ345,BK15:BK62,BN15:BN62,_xlfn.XLOOKUP(AJ345,BL15:BL62,BN15:BN62,"")))),0)</f>
        <v>0</v>
      </c>
      <c r="AW345" s="1067" cm="1">
        <f t="array" ref="AW345">IF(AK345&lt;&gt;1,0,IF(OR(AU345="",N(AU345)&lt;=0.000000001),"",IF(OR(AO345="",N(AO345)&lt;=0.000000001),0,IF(ISNUMBER(AU345),IFERROR(_xlfn.LET(_xlpm.ai_test,TRIM(AJ345),_xlpm.r,IFERROR(_xlfn.XLOOKUP(_xlpm.ai_test,BJ15:BJ62,ROW(BJ15:BJ62),0,1),IFERROR(_xlfn.XLOOKUP(_xlpm.ai_test,BK15:BK62,ROW(BK15:BK62),0,1),_xlfn.XLOOKUP(_xlpm.ai_test,BL15:BL62,ROW(BL15:BL62),0,1))),_xlpm.p,_xlpm.r-MIN(ROW(BJ15:BJ62))+1,_xlpm.f,INDEX(BM15:BM62,_xlpm.p),_xlpm.u,INDEX(BN15:BN62,_xlpm.p),_xlpm.s,INDEX(BP15:BP62,_xlpm.p),_xlpm.q,N(AU345)/_xlpm.f,IF(_xlpm.q&gt;=_xlpm.s,ROUND(_xlpm.q,1)&amp;" "&amp;_xlpm.ai_test&amp;" = "&amp;ROUND(_xlpm.q*_xlpm.f,1)&amp;" "&amp;_xlpm.u,ROUND(_xlpm.q,1)&amp;" "&amp;_xlpm.ai_test)),""),""))))</f>
        <v>0</v>
      </c>
      <c r="AX345" s="1055"/>
      <c r="AY345" s="1053">
        <f t="shared" si="131"/>
        <v>0</v>
      </c>
      <c r="AZ345" s="1054" t="str">
        <f t="shared" si="132"/>
        <v/>
      </c>
      <c r="BA345" s="1056">
        <f t="shared" si="137"/>
        <v>0</v>
      </c>
      <c r="BB345" s="1057" t="str">
        <f t="shared" si="133"/>
        <v/>
      </c>
      <c r="BC345" s="1046"/>
      <c r="BD345" s="1058">
        <f t="shared" si="118"/>
        <v>0</v>
      </c>
      <c r="BE345" s="1048" t="str">
        <f t="shared" si="134"/>
        <v/>
      </c>
      <c r="BF345" s="262" t="s">
        <v>22</v>
      </c>
      <c r="BG345" s="1027">
        <f t="shared" si="135"/>
        <v>0</v>
      </c>
      <c r="BH345" s="1028">
        <f t="shared" si="136"/>
        <v>0</v>
      </c>
      <c r="BI345"/>
      <c r="BJ345" s="701"/>
      <c r="BK345" s="701"/>
      <c r="BL345" s="701"/>
      <c r="BM345" s="701"/>
      <c r="BN345" s="701"/>
      <c r="BO345" s="701"/>
      <c r="BP345" s="701"/>
      <c r="BQ345" s="701"/>
      <c r="BX345" s="964" t="str">
        <f t="shared" si="121"/>
        <v>►</v>
      </c>
      <c r="BY345" s="848"/>
      <c r="BZ345" s="848"/>
      <c r="CA345" s="848"/>
      <c r="CB345" s="848"/>
      <c r="CC345" s="848"/>
      <c r="DC345" s="3">
        <v>1</v>
      </c>
    </row>
    <row r="346" spans="12:107" ht="21" customHeight="1">
      <c r="L346" s="115" t="s">
        <v>16</v>
      </c>
      <c r="M346" s="3141"/>
      <c r="N346" s="3142"/>
      <c r="O346" s="3141"/>
      <c r="P346" s="3143"/>
      <c r="Q346" s="3144"/>
      <c r="R346" s="3145"/>
      <c r="S346" s="3146"/>
      <c r="T346" s="3147"/>
      <c r="U346" s="3148"/>
      <c r="V346" s="3149"/>
      <c r="W346" s="2109"/>
      <c r="X346" s="3150"/>
      <c r="Y346" s="117"/>
      <c r="Z346" s="3151"/>
      <c r="AA346" s="3152"/>
      <c r="AB346" s="3153"/>
      <c r="AC346" s="3154"/>
      <c r="AD346" s="119"/>
      <c r="AE346" s="262" t="s">
        <v>22</v>
      </c>
      <c r="AF346" s="1035" t="str">
        <f t="shared" si="122"/>
        <v>►</v>
      </c>
      <c r="AG346" s="1036" t="str">
        <f t="shared" si="123"/>
        <v/>
      </c>
      <c r="AH346" s="1037" t="str">
        <f t="shared" si="124"/>
        <v/>
      </c>
      <c r="AI346" s="1036" t="str">
        <f t="shared" si="125"/>
        <v/>
      </c>
      <c r="AJ346" s="1037" t="str">
        <f t="shared" si="126"/>
        <v/>
      </c>
      <c r="AK346" s="1037">
        <f>IF(AND(L346="A",COUNTIF(BJ15:BL62,TRIM(U346))&gt;0),1,0)</f>
        <v>0</v>
      </c>
      <c r="AL346" s="1051" t="str" cm="1">
        <f t="array" ref="AL346">IF(AF346&lt;&gt;"A","",IFERROR((IFERROR(_xlfn.XLOOKUP(TRIM(SUBSTITUTE(U346,CHAR(160)," ")),BJ15:BJ62,BM15:BM62),IFERROR(_xlfn.XLOOKUP(TRIM(SUBSTITUTE(U346,CHAR(160)," ")),BK15:BK62,BM15:BM62),_xlfn.XLOOKUP(TRIM(SUBSTITUTE(U346,CHAR(160)," ")),BL15:BL62,BM15:BM62))))*T346*IF(ISBLANK(Q346),1,Q346)+IFERROR(_xlfn.XLOOKUP("RECHERCHEX",TRIM(L346:AD346),L346:AD346),0),0))</f>
        <v/>
      </c>
      <c r="AM346" s="1038">
        <f t="shared" si="127"/>
        <v>0</v>
      </c>
      <c r="AN346" s="1627" t="str">
        <f t="shared" si="119"/>
        <v/>
      </c>
      <c r="AO346" s="1039">
        <f t="shared" si="128"/>
        <v>0</v>
      </c>
      <c r="AP346" s="1039">
        <f t="shared" si="129"/>
        <v>0</v>
      </c>
      <c r="AQ346" s="1040">
        <f>IF(AO346&gt;0,AS9,0)</f>
        <v>0</v>
      </c>
      <c r="AR346" s="1628" t="str">
        <f>IF(TRIM(AG346)="▼ recette suivante", AG346, IF(AQ346&gt;0, IF(AT9&lt;&gt;"", AT9&amp;"-ou.or.o ❾ + or - &gt;", ""), ""))</f>
        <v/>
      </c>
      <c r="AS346" s="1064"/>
      <c r="AT346" s="1064"/>
      <c r="AU346" s="1042">
        <f t="shared" si="130"/>
        <v>0</v>
      </c>
      <c r="AV346" s="1043">
        <f>IF(AK346,IF(OR(AU346="",N(AU346)&lt;=0.000000001),"",_xlfn.XLOOKUP(AJ346,BJ15:BJ62,BN15:BN62,_xlfn.XLOOKUP(AJ346,BK15:BK62,BN15:BN62,_xlfn.XLOOKUP(AJ346,BL15:BL62,BN15:BN62,"")))),0)</f>
        <v>0</v>
      </c>
      <c r="AW346" s="1065" cm="1">
        <f t="array" ref="AW346">IF(AK346&lt;&gt;1,0,IF(OR(AU346="",N(AU346)&lt;=0.000000001),"",IF(OR(AO346="",N(AO346)&lt;=0.000000001),0,IF(ISNUMBER(AU346),IFERROR(_xlfn.LET(_xlpm.ai_test,TRIM(AJ346),_xlpm.r,IFERROR(_xlfn.XLOOKUP(_xlpm.ai_test,BJ15:BJ62,ROW(BJ15:BJ62),0,1),IFERROR(_xlfn.XLOOKUP(_xlpm.ai_test,BK15:BK62,ROW(BK15:BK62),0,1),_xlfn.XLOOKUP(_xlpm.ai_test,BL15:BL62,ROW(BL15:BL62),0,1))),_xlpm.p,_xlpm.r-MIN(ROW(BJ15:BJ62))+1,_xlpm.f,INDEX(BM15:BM62,_xlpm.p),_xlpm.u,INDEX(BN15:BN62,_xlpm.p),_xlpm.s,INDEX(BP15:BP62,_xlpm.p),_xlpm.q,N(AU346)/_xlpm.f,IF(_xlpm.q&gt;=_xlpm.s,ROUND(_xlpm.q,1)&amp;" "&amp;_xlpm.ai_test&amp;" = "&amp;ROUND(_xlpm.q*_xlpm.f,1)&amp;" "&amp;_xlpm.u,ROUND(_xlpm.q,1)&amp;" "&amp;_xlpm.ai_test)),""),""))))</f>
        <v>0</v>
      </c>
      <c r="AX346" s="1055"/>
      <c r="AY346" s="1042">
        <f t="shared" si="131"/>
        <v>0</v>
      </c>
      <c r="AZ346" s="1043" t="str">
        <f t="shared" si="132"/>
        <v/>
      </c>
      <c r="BA346" s="1044">
        <f t="shared" si="137"/>
        <v>0</v>
      </c>
      <c r="BB346" s="1045" t="str">
        <f t="shared" si="133"/>
        <v/>
      </c>
      <c r="BC346" s="1046"/>
      <c r="BD346" s="1047">
        <f t="shared" si="118"/>
        <v>0</v>
      </c>
      <c r="BE346" s="1048" t="str">
        <f t="shared" si="134"/>
        <v/>
      </c>
      <c r="BF346" s="262" t="s">
        <v>22</v>
      </c>
      <c r="BG346" s="1027">
        <f t="shared" si="135"/>
        <v>0</v>
      </c>
      <c r="BH346" s="1028">
        <f t="shared" si="136"/>
        <v>0</v>
      </c>
      <c r="BI346"/>
      <c r="BJ346" s="701"/>
      <c r="BK346" s="701"/>
      <c r="BL346" s="701"/>
      <c r="BM346" s="701"/>
      <c r="BN346" s="701"/>
      <c r="BO346" s="701"/>
      <c r="BP346" s="701"/>
      <c r="BQ346" s="701"/>
      <c r="BX346" s="964" t="str">
        <f t="shared" si="121"/>
        <v>►</v>
      </c>
      <c r="BY346" s="848"/>
      <c r="BZ346" s="848"/>
      <c r="CA346" s="848"/>
      <c r="CB346" s="848"/>
      <c r="CC346" s="848"/>
      <c r="DC346" s="3">
        <v>1</v>
      </c>
    </row>
    <row r="347" spans="12:107" ht="21" customHeight="1">
      <c r="L347" s="115" t="s">
        <v>16</v>
      </c>
      <c r="M347" s="3141"/>
      <c r="N347" s="3142"/>
      <c r="O347" s="3141"/>
      <c r="P347" s="3143"/>
      <c r="Q347" s="3144"/>
      <c r="R347" s="3145"/>
      <c r="S347" s="3146"/>
      <c r="T347" s="3147"/>
      <c r="U347" s="3148"/>
      <c r="V347" s="3149"/>
      <c r="W347" s="2109"/>
      <c r="X347" s="3150"/>
      <c r="Y347" s="117"/>
      <c r="Z347" s="3151"/>
      <c r="AA347" s="3152"/>
      <c r="AB347" s="3153"/>
      <c r="AC347" s="3154"/>
      <c r="AD347" s="119"/>
      <c r="AE347" s="262" t="s">
        <v>22</v>
      </c>
      <c r="AF347" s="1035" t="str">
        <f t="shared" si="122"/>
        <v>►</v>
      </c>
      <c r="AG347" s="1036" t="str">
        <f t="shared" si="123"/>
        <v/>
      </c>
      <c r="AH347" s="1037" t="str">
        <f t="shared" si="124"/>
        <v/>
      </c>
      <c r="AI347" s="1036" t="str">
        <f t="shared" si="125"/>
        <v/>
      </c>
      <c r="AJ347" s="1037" t="str">
        <f t="shared" si="126"/>
        <v/>
      </c>
      <c r="AK347" s="1037">
        <f>IF(AND(L347="A",COUNTIF(BJ15:BL62,TRIM(U347))&gt;0),1,0)</f>
        <v>0</v>
      </c>
      <c r="AL347" s="1051" t="str" cm="1">
        <f t="array" ref="AL347">IF(AF347&lt;&gt;"A","",IFERROR((IFERROR(_xlfn.XLOOKUP(TRIM(SUBSTITUTE(U347,CHAR(160)," ")),BJ15:BJ62,BM15:BM62),IFERROR(_xlfn.XLOOKUP(TRIM(SUBSTITUTE(U347,CHAR(160)," ")),BK15:BK62,BM15:BM62),_xlfn.XLOOKUP(TRIM(SUBSTITUTE(U347,CHAR(160)," ")),BL15:BL62,BM15:BM62))))*T347*IF(ISBLANK(Q347),1,Q347)+IFERROR(_xlfn.XLOOKUP("RECHERCHEX",TRIM(L347:AD347),L347:AD347),0),0))</f>
        <v/>
      </c>
      <c r="AM347" s="1038">
        <f t="shared" si="127"/>
        <v>0</v>
      </c>
      <c r="AN347" s="1627" t="str">
        <f t="shared" si="119"/>
        <v/>
      </c>
      <c r="AO347" s="1039">
        <f t="shared" si="128"/>
        <v>0</v>
      </c>
      <c r="AP347" s="1039">
        <f t="shared" si="129"/>
        <v>0</v>
      </c>
      <c r="AQ347" s="1052">
        <f>IF(AO347&gt;0,AS9,0)</f>
        <v>0</v>
      </c>
      <c r="AR347" s="1626" t="str">
        <f>IF(TRIM(AG347)="▼ recette suivante", AG347, IF(AQ347&gt;0, IF(AT9&lt;&gt;"", AT9&amp;"-ou.or.o ❾ + or - &gt;", ""), ""))</f>
        <v/>
      </c>
      <c r="AS347" s="1064"/>
      <c r="AT347" s="1064"/>
      <c r="AU347" s="1053">
        <f t="shared" si="130"/>
        <v>0</v>
      </c>
      <c r="AV347" s="1054">
        <f>IF(AK347,IF(OR(AU347="",N(AU347)&lt;=0.000000001),"",_xlfn.XLOOKUP(AJ347,BJ15:BJ62,BN15:BN62,_xlfn.XLOOKUP(AJ347,BK15:BK62,BN15:BN62,_xlfn.XLOOKUP(AJ347,BL15:BL62,BN15:BN62,"")))),0)</f>
        <v>0</v>
      </c>
      <c r="AW347" s="1067" cm="1">
        <f t="array" ref="AW347">IF(AK347&lt;&gt;1,0,IF(OR(AU347="",N(AU347)&lt;=0.000000001),"",IF(OR(AO347="",N(AO347)&lt;=0.000000001),0,IF(ISNUMBER(AU347),IFERROR(_xlfn.LET(_xlpm.ai_test,TRIM(AJ347),_xlpm.r,IFERROR(_xlfn.XLOOKUP(_xlpm.ai_test,BJ15:BJ62,ROW(BJ15:BJ62),0,1),IFERROR(_xlfn.XLOOKUP(_xlpm.ai_test,BK15:BK62,ROW(BK15:BK62),0,1),_xlfn.XLOOKUP(_xlpm.ai_test,BL15:BL62,ROW(BL15:BL62),0,1))),_xlpm.p,_xlpm.r-MIN(ROW(BJ15:BJ62))+1,_xlpm.f,INDEX(BM15:BM62,_xlpm.p),_xlpm.u,INDEX(BN15:BN62,_xlpm.p),_xlpm.s,INDEX(BP15:BP62,_xlpm.p),_xlpm.q,N(AU347)/_xlpm.f,IF(_xlpm.q&gt;=_xlpm.s,ROUND(_xlpm.q,1)&amp;" "&amp;_xlpm.ai_test&amp;" = "&amp;ROUND(_xlpm.q*_xlpm.f,1)&amp;" "&amp;_xlpm.u,ROUND(_xlpm.q,1)&amp;" "&amp;_xlpm.ai_test)),""),""))))</f>
        <v>0</v>
      </c>
      <c r="AX347" s="1055"/>
      <c r="AY347" s="1053">
        <f t="shared" si="131"/>
        <v>0</v>
      </c>
      <c r="AZ347" s="1054" t="str">
        <f t="shared" si="132"/>
        <v/>
      </c>
      <c r="BA347" s="1056">
        <f t="shared" si="137"/>
        <v>0</v>
      </c>
      <c r="BB347" s="1057" t="str">
        <f t="shared" si="133"/>
        <v/>
      </c>
      <c r="BC347" s="1046"/>
      <c r="BD347" s="1058">
        <f t="shared" ref="BD347:BD410" si="138">IF(OR(AO347=0,ISBLANK(BC347),ISTEXT(BA347)),0,(IF(AU347=0,BA347,AU347)*BC347))</f>
        <v>0</v>
      </c>
      <c r="BE347" s="1048" t="str">
        <f t="shared" si="134"/>
        <v/>
      </c>
      <c r="BF347" s="262" t="s">
        <v>22</v>
      </c>
      <c r="BG347" s="1027">
        <f t="shared" si="135"/>
        <v>0</v>
      </c>
      <c r="BH347" s="1028">
        <f t="shared" si="136"/>
        <v>0</v>
      </c>
      <c r="BI347"/>
      <c r="BJ347" s="701"/>
      <c r="BK347" s="701"/>
      <c r="BL347" s="701"/>
      <c r="BM347" s="701"/>
      <c r="BN347" s="701"/>
      <c r="BO347" s="701"/>
      <c r="BP347" s="701"/>
      <c r="BQ347" s="701"/>
      <c r="BX347" s="964" t="str">
        <f t="shared" si="121"/>
        <v>►</v>
      </c>
      <c r="BY347" s="848"/>
      <c r="BZ347" s="848"/>
      <c r="CA347" s="848"/>
      <c r="CB347" s="848"/>
      <c r="CC347" s="848"/>
      <c r="DC347" s="3">
        <v>1</v>
      </c>
    </row>
    <row r="348" spans="12:107" ht="21" customHeight="1">
      <c r="L348" s="115" t="s">
        <v>16</v>
      </c>
      <c r="M348" s="3141"/>
      <c r="N348" s="3142"/>
      <c r="O348" s="3141"/>
      <c r="P348" s="3143"/>
      <c r="Q348" s="3144"/>
      <c r="R348" s="3145"/>
      <c r="S348" s="3146"/>
      <c r="T348" s="3147"/>
      <c r="U348" s="3148"/>
      <c r="V348" s="3149"/>
      <c r="W348" s="2109"/>
      <c r="X348" s="3150"/>
      <c r="Y348" s="117"/>
      <c r="Z348" s="3151"/>
      <c r="AA348" s="3152"/>
      <c r="AB348" s="3153"/>
      <c r="AC348" s="3154"/>
      <c r="AD348" s="119"/>
      <c r="AE348" s="262" t="s">
        <v>22</v>
      </c>
      <c r="AF348" s="1035" t="str">
        <f t="shared" si="122"/>
        <v>►</v>
      </c>
      <c r="AG348" s="1036" t="str">
        <f t="shared" si="123"/>
        <v/>
      </c>
      <c r="AH348" s="1037" t="str">
        <f t="shared" si="124"/>
        <v/>
      </c>
      <c r="AI348" s="1036" t="str">
        <f t="shared" si="125"/>
        <v/>
      </c>
      <c r="AJ348" s="1037" t="str">
        <f t="shared" si="126"/>
        <v/>
      </c>
      <c r="AK348" s="1037">
        <f>IF(AND(L348="A",COUNTIF(BJ15:BL62,TRIM(U348))&gt;0),1,0)</f>
        <v>0</v>
      </c>
      <c r="AL348" s="1051" t="str" cm="1">
        <f t="array" ref="AL348">IF(AF348&lt;&gt;"A","",IFERROR((IFERROR(_xlfn.XLOOKUP(TRIM(SUBSTITUTE(U348,CHAR(160)," ")),BJ15:BJ62,BM15:BM62),IFERROR(_xlfn.XLOOKUP(TRIM(SUBSTITUTE(U348,CHAR(160)," ")),BK15:BK62,BM15:BM62),_xlfn.XLOOKUP(TRIM(SUBSTITUTE(U348,CHAR(160)," ")),BL15:BL62,BM15:BM62))))*T348*IF(ISBLANK(Q348),1,Q348)+IFERROR(_xlfn.XLOOKUP("RECHERCHEX",TRIM(L348:AD348),L348:AD348),0),0))</f>
        <v/>
      </c>
      <c r="AM348" s="1038">
        <f t="shared" si="127"/>
        <v>0</v>
      </c>
      <c r="AN348" s="1627" t="str">
        <f t="shared" si="119"/>
        <v/>
      </c>
      <c r="AO348" s="1039">
        <f t="shared" si="128"/>
        <v>0</v>
      </c>
      <c r="AP348" s="1039">
        <f t="shared" si="129"/>
        <v>0</v>
      </c>
      <c r="AQ348" s="1040">
        <f>IF(AO348&gt;0,AS9,0)</f>
        <v>0</v>
      </c>
      <c r="AR348" s="1628" t="str">
        <f>IF(TRIM(AG348)="▼ recette suivante", AG348, IF(AQ348&gt;0, IF(AT9&lt;&gt;"", AT9&amp;"-ou.or.o ❾ + or - &gt;", ""), ""))</f>
        <v/>
      </c>
      <c r="AS348" s="1064"/>
      <c r="AT348" s="1064"/>
      <c r="AU348" s="1042">
        <f t="shared" si="130"/>
        <v>0</v>
      </c>
      <c r="AV348" s="1043">
        <f>IF(AK348,IF(OR(AU348="",N(AU348)&lt;=0.000000001),"",_xlfn.XLOOKUP(AJ348,BJ15:BJ62,BN15:BN62,_xlfn.XLOOKUP(AJ348,BK15:BK62,BN15:BN62,_xlfn.XLOOKUP(AJ348,BL15:BL62,BN15:BN62,"")))),0)</f>
        <v>0</v>
      </c>
      <c r="AW348" s="1065" cm="1">
        <f t="array" ref="AW348">IF(AK348&lt;&gt;1,0,IF(OR(AU348="",N(AU348)&lt;=0.000000001),"",IF(OR(AO348="",N(AO348)&lt;=0.000000001),0,IF(ISNUMBER(AU348),IFERROR(_xlfn.LET(_xlpm.ai_test,TRIM(AJ348),_xlpm.r,IFERROR(_xlfn.XLOOKUP(_xlpm.ai_test,BJ15:BJ62,ROW(BJ15:BJ62),0,1),IFERROR(_xlfn.XLOOKUP(_xlpm.ai_test,BK15:BK62,ROW(BK15:BK62),0,1),_xlfn.XLOOKUP(_xlpm.ai_test,BL15:BL62,ROW(BL15:BL62),0,1))),_xlpm.p,_xlpm.r-MIN(ROW(BJ15:BJ62))+1,_xlpm.f,INDEX(BM15:BM62,_xlpm.p),_xlpm.u,INDEX(BN15:BN62,_xlpm.p),_xlpm.s,INDEX(BP15:BP62,_xlpm.p),_xlpm.q,N(AU348)/_xlpm.f,IF(_xlpm.q&gt;=_xlpm.s,ROUND(_xlpm.q,1)&amp;" "&amp;_xlpm.ai_test&amp;" = "&amp;ROUND(_xlpm.q*_xlpm.f,1)&amp;" "&amp;_xlpm.u,ROUND(_xlpm.q,1)&amp;" "&amp;_xlpm.ai_test)),""),""))))</f>
        <v>0</v>
      </c>
      <c r="AX348" s="1055"/>
      <c r="AY348" s="1042">
        <f t="shared" si="131"/>
        <v>0</v>
      </c>
      <c r="AZ348" s="1043" t="str">
        <f t="shared" si="132"/>
        <v/>
      </c>
      <c r="BA348" s="1044">
        <f t="shared" si="137"/>
        <v>0</v>
      </c>
      <c r="BB348" s="1045" t="str">
        <f t="shared" si="133"/>
        <v/>
      </c>
      <c r="BC348" s="1046"/>
      <c r="BD348" s="1047">
        <f t="shared" si="138"/>
        <v>0</v>
      </c>
      <c r="BE348" s="1048" t="str">
        <f t="shared" si="134"/>
        <v/>
      </c>
      <c r="BF348" s="262" t="s">
        <v>22</v>
      </c>
      <c r="BG348" s="1027">
        <f t="shared" si="135"/>
        <v>0</v>
      </c>
      <c r="BH348" s="1028">
        <f t="shared" si="136"/>
        <v>0</v>
      </c>
      <c r="BI348"/>
      <c r="BJ348" s="701"/>
      <c r="BK348" s="701"/>
      <c r="BL348" s="701"/>
      <c r="BM348" s="701"/>
      <c r="BN348" s="701"/>
      <c r="BO348" s="701"/>
      <c r="BP348" s="701"/>
      <c r="BQ348" s="701"/>
      <c r="BX348" s="964" t="str">
        <f t="shared" si="121"/>
        <v>►</v>
      </c>
      <c r="BY348" s="848"/>
      <c r="BZ348" s="848"/>
      <c r="CA348" s="848"/>
      <c r="CB348" s="848"/>
      <c r="CC348" s="848"/>
      <c r="DC348" s="3">
        <v>1</v>
      </c>
    </row>
    <row r="349" spans="12:107" ht="21" customHeight="1">
      <c r="L349" s="115" t="s">
        <v>16</v>
      </c>
      <c r="M349" s="3141"/>
      <c r="N349" s="3142"/>
      <c r="O349" s="3141"/>
      <c r="P349" s="3143"/>
      <c r="Q349" s="3144"/>
      <c r="R349" s="3145"/>
      <c r="S349" s="3146"/>
      <c r="T349" s="3147"/>
      <c r="U349" s="3148"/>
      <c r="V349" s="3149"/>
      <c r="W349" s="2109"/>
      <c r="X349" s="3150"/>
      <c r="Y349" s="117"/>
      <c r="Z349" s="3151"/>
      <c r="AA349" s="3152"/>
      <c r="AB349" s="3153"/>
      <c r="AC349" s="3154"/>
      <c r="AD349" s="119"/>
      <c r="AE349" s="262" t="s">
        <v>22</v>
      </c>
      <c r="AF349" s="1035" t="str">
        <f t="shared" si="122"/>
        <v>►</v>
      </c>
      <c r="AG349" s="1036" t="str">
        <f t="shared" si="123"/>
        <v/>
      </c>
      <c r="AH349" s="1037" t="str">
        <f t="shared" si="124"/>
        <v/>
      </c>
      <c r="AI349" s="1036" t="str">
        <f t="shared" si="125"/>
        <v/>
      </c>
      <c r="AJ349" s="1037" t="str">
        <f t="shared" si="126"/>
        <v/>
      </c>
      <c r="AK349" s="1037">
        <f>IF(AND(L349="A",COUNTIF(BJ15:BL62,TRIM(U349))&gt;0),1,0)</f>
        <v>0</v>
      </c>
      <c r="AL349" s="1051" t="str" cm="1">
        <f t="array" ref="AL349">IF(AF349&lt;&gt;"A","",IFERROR((IFERROR(_xlfn.XLOOKUP(TRIM(SUBSTITUTE(U349,CHAR(160)," ")),BJ15:BJ62,BM15:BM62),IFERROR(_xlfn.XLOOKUP(TRIM(SUBSTITUTE(U349,CHAR(160)," ")),BK15:BK62,BM15:BM62),_xlfn.XLOOKUP(TRIM(SUBSTITUTE(U349,CHAR(160)," ")),BL15:BL62,BM15:BM62))))*T349*IF(ISBLANK(Q349),1,Q349)+IFERROR(_xlfn.XLOOKUP("RECHERCHEX",TRIM(L349:AD349),L349:AD349),0),0))</f>
        <v/>
      </c>
      <c r="AM349" s="1038">
        <f t="shared" si="127"/>
        <v>0</v>
      </c>
      <c r="AN349" s="1627" t="str">
        <f t="shared" si="119"/>
        <v/>
      </c>
      <c r="AO349" s="1039">
        <f t="shared" si="128"/>
        <v>0</v>
      </c>
      <c r="AP349" s="1039">
        <f t="shared" si="129"/>
        <v>0</v>
      </c>
      <c r="AQ349" s="1052">
        <f>IF(AO349&gt;0,AS9,0)</f>
        <v>0</v>
      </c>
      <c r="AR349" s="1626" t="str">
        <f>IF(TRIM(AG349)="▼ recette suivante", AG349, IF(AQ349&gt;0, IF(AT9&lt;&gt;"", AT9&amp;"-ou.or.o ❾ + or - &gt;", ""), ""))</f>
        <v/>
      </c>
      <c r="AS349" s="1064"/>
      <c r="AT349" s="1064"/>
      <c r="AU349" s="1053">
        <f t="shared" si="130"/>
        <v>0</v>
      </c>
      <c r="AV349" s="1054">
        <f>IF(AK349,IF(OR(AU349="",N(AU349)&lt;=0.000000001),"",_xlfn.XLOOKUP(AJ349,BJ15:BJ62,BN15:BN62,_xlfn.XLOOKUP(AJ349,BK15:BK62,BN15:BN62,_xlfn.XLOOKUP(AJ349,BL15:BL62,BN15:BN62,"")))),0)</f>
        <v>0</v>
      </c>
      <c r="AW349" s="1067" cm="1">
        <f t="array" ref="AW349">IF(AK349&lt;&gt;1,0,IF(OR(AU349="",N(AU349)&lt;=0.000000001),"",IF(OR(AO349="",N(AO349)&lt;=0.000000001),0,IF(ISNUMBER(AU349),IFERROR(_xlfn.LET(_xlpm.ai_test,TRIM(AJ349),_xlpm.r,IFERROR(_xlfn.XLOOKUP(_xlpm.ai_test,BJ15:BJ62,ROW(BJ15:BJ62),0,1),IFERROR(_xlfn.XLOOKUP(_xlpm.ai_test,BK15:BK62,ROW(BK15:BK62),0,1),_xlfn.XLOOKUP(_xlpm.ai_test,BL15:BL62,ROW(BL15:BL62),0,1))),_xlpm.p,_xlpm.r-MIN(ROW(BJ15:BJ62))+1,_xlpm.f,INDEX(BM15:BM62,_xlpm.p),_xlpm.u,INDEX(BN15:BN62,_xlpm.p),_xlpm.s,INDEX(BP15:BP62,_xlpm.p),_xlpm.q,N(AU349)/_xlpm.f,IF(_xlpm.q&gt;=_xlpm.s,ROUND(_xlpm.q,1)&amp;" "&amp;_xlpm.ai_test&amp;" = "&amp;ROUND(_xlpm.q*_xlpm.f,1)&amp;" "&amp;_xlpm.u,ROUND(_xlpm.q,1)&amp;" "&amp;_xlpm.ai_test)),""),""))))</f>
        <v>0</v>
      </c>
      <c r="AX349" s="1055"/>
      <c r="AY349" s="1053">
        <f t="shared" si="131"/>
        <v>0</v>
      </c>
      <c r="AZ349" s="1054" t="str">
        <f t="shared" si="132"/>
        <v/>
      </c>
      <c r="BA349" s="1056">
        <f t="shared" si="137"/>
        <v>0</v>
      </c>
      <c r="BB349" s="1057" t="str">
        <f t="shared" si="133"/>
        <v/>
      </c>
      <c r="BC349" s="1046"/>
      <c r="BD349" s="1058">
        <f t="shared" si="138"/>
        <v>0</v>
      </c>
      <c r="BE349" s="1048" t="str">
        <f t="shared" si="134"/>
        <v/>
      </c>
      <c r="BF349" s="262" t="s">
        <v>22</v>
      </c>
      <c r="BG349" s="1027">
        <f t="shared" si="135"/>
        <v>0</v>
      </c>
      <c r="BH349" s="1028">
        <f t="shared" si="136"/>
        <v>0</v>
      </c>
      <c r="BI349"/>
      <c r="BJ349" s="701"/>
      <c r="BK349" s="701"/>
      <c r="BL349" s="701"/>
      <c r="BM349" s="701"/>
      <c r="BN349" s="701"/>
      <c r="BO349" s="701"/>
      <c r="BP349" s="701"/>
      <c r="BQ349" s="701"/>
      <c r="BX349" s="964" t="str">
        <f t="shared" si="121"/>
        <v>►</v>
      </c>
      <c r="BY349" s="848"/>
      <c r="BZ349" s="848"/>
      <c r="CA349" s="848"/>
      <c r="CB349" s="848"/>
      <c r="CC349" s="848"/>
      <c r="DC349" s="3">
        <v>1</v>
      </c>
    </row>
    <row r="350" spans="12:107" ht="21" customHeight="1">
      <c r="L350" s="115" t="s">
        <v>16</v>
      </c>
      <c r="M350" s="3141"/>
      <c r="N350" s="3142"/>
      <c r="O350" s="3141"/>
      <c r="P350" s="3143"/>
      <c r="Q350" s="3144"/>
      <c r="R350" s="3145"/>
      <c r="S350" s="3146"/>
      <c r="T350" s="3147"/>
      <c r="U350" s="3148"/>
      <c r="V350" s="3149"/>
      <c r="W350" s="2109"/>
      <c r="X350" s="3150"/>
      <c r="Y350" s="117"/>
      <c r="Z350" s="3151"/>
      <c r="AA350" s="3152"/>
      <c r="AB350" s="3153"/>
      <c r="AC350" s="3154"/>
      <c r="AD350" s="119"/>
      <c r="AE350" s="262" t="s">
        <v>22</v>
      </c>
      <c r="AF350" s="1035" t="str">
        <f t="shared" si="122"/>
        <v>►</v>
      </c>
      <c r="AG350" s="1036" t="str">
        <f t="shared" si="123"/>
        <v/>
      </c>
      <c r="AH350" s="1037" t="str">
        <f t="shared" si="124"/>
        <v/>
      </c>
      <c r="AI350" s="1036" t="str">
        <f t="shared" si="125"/>
        <v/>
      </c>
      <c r="AJ350" s="1037" t="str">
        <f t="shared" si="126"/>
        <v/>
      </c>
      <c r="AK350" s="1037">
        <f>IF(AND(L350="A",COUNTIF(BJ15:BL62,TRIM(U350))&gt;0),1,0)</f>
        <v>0</v>
      </c>
      <c r="AL350" s="1051" t="str" cm="1">
        <f t="array" ref="AL350">IF(AF350&lt;&gt;"A","",IFERROR((IFERROR(_xlfn.XLOOKUP(TRIM(SUBSTITUTE(U350,CHAR(160)," ")),BJ15:BJ62,BM15:BM62),IFERROR(_xlfn.XLOOKUP(TRIM(SUBSTITUTE(U350,CHAR(160)," ")),BK15:BK62,BM15:BM62),_xlfn.XLOOKUP(TRIM(SUBSTITUTE(U350,CHAR(160)," ")),BL15:BL62,BM15:BM62))))*T350*IF(ISBLANK(Q350),1,Q350)+IFERROR(_xlfn.XLOOKUP("RECHERCHEX",TRIM(L350:AD350),L350:AD350),0),0))</f>
        <v/>
      </c>
      <c r="AM350" s="1038">
        <f t="shared" si="127"/>
        <v>0</v>
      </c>
      <c r="AN350" s="1627" t="str">
        <f t="shared" ref="AN350:AN413" si="139">IF(AF350="A","❾ Author reference &gt;","")</f>
        <v/>
      </c>
      <c r="AO350" s="1039">
        <f t="shared" si="128"/>
        <v>0</v>
      </c>
      <c r="AP350" s="1039">
        <f t="shared" si="129"/>
        <v>0</v>
      </c>
      <c r="AQ350" s="1040">
        <f>IF(AO350&gt;0,AS9,0)</f>
        <v>0</v>
      </c>
      <c r="AR350" s="1628" t="str">
        <f>IF(TRIM(AG350)="▼ recette suivante", AG350, IF(AQ350&gt;0, IF(AT9&lt;&gt;"", AT9&amp;"-ou.or.o ❾ + or - &gt;", ""), ""))</f>
        <v/>
      </c>
      <c r="AS350" s="1064"/>
      <c r="AT350" s="1064"/>
      <c r="AU350" s="1042">
        <f t="shared" si="130"/>
        <v>0</v>
      </c>
      <c r="AV350" s="1043">
        <f>IF(AK350,IF(OR(AU350="",N(AU350)&lt;=0.000000001),"",_xlfn.XLOOKUP(AJ350,BJ15:BJ62,BN15:BN62,_xlfn.XLOOKUP(AJ350,BK15:BK62,BN15:BN62,_xlfn.XLOOKUP(AJ350,BL15:BL62,BN15:BN62,"")))),0)</f>
        <v>0</v>
      </c>
      <c r="AW350" s="1065" cm="1">
        <f t="array" ref="AW350">IF(AK350&lt;&gt;1,0,IF(OR(AU350="",N(AU350)&lt;=0.000000001),"",IF(OR(AO350="",N(AO350)&lt;=0.000000001),0,IF(ISNUMBER(AU350),IFERROR(_xlfn.LET(_xlpm.ai_test,TRIM(AJ350),_xlpm.r,IFERROR(_xlfn.XLOOKUP(_xlpm.ai_test,BJ15:BJ62,ROW(BJ15:BJ62),0,1),IFERROR(_xlfn.XLOOKUP(_xlpm.ai_test,BK15:BK62,ROW(BK15:BK62),0,1),_xlfn.XLOOKUP(_xlpm.ai_test,BL15:BL62,ROW(BL15:BL62),0,1))),_xlpm.p,_xlpm.r-MIN(ROW(BJ15:BJ62))+1,_xlpm.f,INDEX(BM15:BM62,_xlpm.p),_xlpm.u,INDEX(BN15:BN62,_xlpm.p),_xlpm.s,INDEX(BP15:BP62,_xlpm.p),_xlpm.q,N(AU350)/_xlpm.f,IF(_xlpm.q&gt;=_xlpm.s,ROUND(_xlpm.q,1)&amp;" "&amp;_xlpm.ai_test&amp;" = "&amp;ROUND(_xlpm.q*_xlpm.f,1)&amp;" "&amp;_xlpm.u,ROUND(_xlpm.q,1)&amp;" "&amp;_xlpm.ai_test)),""),""))))</f>
        <v>0</v>
      </c>
      <c r="AX350" s="1055"/>
      <c r="AY350" s="1042">
        <f t="shared" si="131"/>
        <v>0</v>
      </c>
      <c r="AZ350" s="1043" t="str">
        <f t="shared" si="132"/>
        <v/>
      </c>
      <c r="BA350" s="1044">
        <f t="shared" si="137"/>
        <v>0</v>
      </c>
      <c r="BB350" s="1045" t="str">
        <f t="shared" si="133"/>
        <v/>
      </c>
      <c r="BC350" s="1046"/>
      <c r="BD350" s="1047">
        <f t="shared" si="138"/>
        <v>0</v>
      </c>
      <c r="BE350" s="1048" t="str">
        <f t="shared" si="134"/>
        <v/>
      </c>
      <c r="BF350" s="262" t="s">
        <v>22</v>
      </c>
      <c r="BG350" s="1027">
        <f t="shared" si="135"/>
        <v>0</v>
      </c>
      <c r="BH350" s="1028">
        <f t="shared" si="136"/>
        <v>0</v>
      </c>
      <c r="BI350"/>
      <c r="BJ350" s="701"/>
      <c r="BK350" s="701"/>
      <c r="BL350" s="701"/>
      <c r="BM350" s="701"/>
      <c r="BN350" s="701"/>
      <c r="BO350" s="701"/>
      <c r="BP350" s="701"/>
      <c r="BQ350" s="701"/>
      <c r="BX350" s="964" t="str">
        <f t="shared" si="121"/>
        <v>►</v>
      </c>
      <c r="BY350" s="848"/>
      <c r="BZ350" s="848"/>
      <c r="CA350" s="848"/>
      <c r="CB350" s="848"/>
      <c r="CC350" s="848"/>
      <c r="DC350" s="3">
        <v>1</v>
      </c>
    </row>
    <row r="351" spans="12:107" ht="21" customHeight="1">
      <c r="L351" s="115" t="s">
        <v>16</v>
      </c>
      <c r="M351" s="3141"/>
      <c r="N351" s="3142"/>
      <c r="O351" s="3141"/>
      <c r="P351" s="3143"/>
      <c r="Q351" s="3144"/>
      <c r="R351" s="3145"/>
      <c r="S351" s="3146"/>
      <c r="T351" s="3147"/>
      <c r="U351" s="3148"/>
      <c r="V351" s="3149"/>
      <c r="W351" s="2109"/>
      <c r="X351" s="3150"/>
      <c r="Y351" s="117"/>
      <c r="Z351" s="3151"/>
      <c r="AA351" s="3152"/>
      <c r="AB351" s="3153"/>
      <c r="AC351" s="3154"/>
      <c r="AD351" s="119"/>
      <c r="AE351" s="262" t="s">
        <v>22</v>
      </c>
      <c r="AF351" s="1035" t="str">
        <f t="shared" si="122"/>
        <v>►</v>
      </c>
      <c r="AG351" s="1036" t="str">
        <f t="shared" si="123"/>
        <v/>
      </c>
      <c r="AH351" s="1037" t="str">
        <f t="shared" si="124"/>
        <v/>
      </c>
      <c r="AI351" s="1036" t="str">
        <f t="shared" si="125"/>
        <v/>
      </c>
      <c r="AJ351" s="1037" t="str">
        <f t="shared" si="126"/>
        <v/>
      </c>
      <c r="AK351" s="1037">
        <f>IF(AND(L351="A",COUNTIF(BJ15:BL62,TRIM(U351))&gt;0),1,0)</f>
        <v>0</v>
      </c>
      <c r="AL351" s="1051" t="str" cm="1">
        <f t="array" ref="AL351">IF(AF351&lt;&gt;"A","",IFERROR((IFERROR(_xlfn.XLOOKUP(TRIM(SUBSTITUTE(U351,CHAR(160)," ")),BJ15:BJ62,BM15:BM62),IFERROR(_xlfn.XLOOKUP(TRIM(SUBSTITUTE(U351,CHAR(160)," ")),BK15:BK62,BM15:BM62),_xlfn.XLOOKUP(TRIM(SUBSTITUTE(U351,CHAR(160)," ")),BL15:BL62,BM15:BM62))))*T351*IF(ISBLANK(Q351),1,Q351)+IFERROR(_xlfn.XLOOKUP("RECHERCHEX",TRIM(L351:AD351),L351:AD351),0),0))</f>
        <v/>
      </c>
      <c r="AM351" s="1038">
        <f t="shared" si="127"/>
        <v>0</v>
      </c>
      <c r="AN351" s="1627" t="str">
        <f t="shared" si="139"/>
        <v/>
      </c>
      <c r="AO351" s="1039">
        <f t="shared" si="128"/>
        <v>0</v>
      </c>
      <c r="AP351" s="1039">
        <f t="shared" si="129"/>
        <v>0</v>
      </c>
      <c r="AQ351" s="1052">
        <f>IF(AO351&gt;0,AS9,0)</f>
        <v>0</v>
      </c>
      <c r="AR351" s="1626" t="str">
        <f>IF(TRIM(AG351)="▼ recette suivante", AG351, IF(AQ351&gt;0, IF(AT9&lt;&gt;"", AT9&amp;"-ou.or.o ❾ + or - &gt;", ""), ""))</f>
        <v/>
      </c>
      <c r="AS351" s="1064"/>
      <c r="AT351" s="1064"/>
      <c r="AU351" s="1053">
        <f t="shared" si="130"/>
        <v>0</v>
      </c>
      <c r="AV351" s="1054">
        <f>IF(AK351,IF(OR(AU351="",N(AU351)&lt;=0.000000001),"",_xlfn.XLOOKUP(AJ351,BJ15:BJ62,BN15:BN62,_xlfn.XLOOKUP(AJ351,BK15:BK62,BN15:BN62,_xlfn.XLOOKUP(AJ351,BL15:BL62,BN15:BN62,"")))),0)</f>
        <v>0</v>
      </c>
      <c r="AW351" s="1067" cm="1">
        <f t="array" ref="AW351">IF(AK351&lt;&gt;1,0,IF(OR(AU351="",N(AU351)&lt;=0.000000001),"",IF(OR(AO351="",N(AO351)&lt;=0.000000001),0,IF(ISNUMBER(AU351),IFERROR(_xlfn.LET(_xlpm.ai_test,TRIM(AJ351),_xlpm.r,IFERROR(_xlfn.XLOOKUP(_xlpm.ai_test,BJ15:BJ62,ROW(BJ15:BJ62),0,1),IFERROR(_xlfn.XLOOKUP(_xlpm.ai_test,BK15:BK62,ROW(BK15:BK62),0,1),_xlfn.XLOOKUP(_xlpm.ai_test,BL15:BL62,ROW(BL15:BL62),0,1))),_xlpm.p,_xlpm.r-MIN(ROW(BJ15:BJ62))+1,_xlpm.f,INDEX(BM15:BM62,_xlpm.p),_xlpm.u,INDEX(BN15:BN62,_xlpm.p),_xlpm.s,INDEX(BP15:BP62,_xlpm.p),_xlpm.q,N(AU351)/_xlpm.f,IF(_xlpm.q&gt;=_xlpm.s,ROUND(_xlpm.q,1)&amp;" "&amp;_xlpm.ai_test&amp;" = "&amp;ROUND(_xlpm.q*_xlpm.f,1)&amp;" "&amp;_xlpm.u,ROUND(_xlpm.q,1)&amp;" "&amp;_xlpm.ai_test)),""),""))))</f>
        <v>0</v>
      </c>
      <c r="AX351" s="1055"/>
      <c r="AY351" s="1053">
        <f t="shared" si="131"/>
        <v>0</v>
      </c>
      <c r="AZ351" s="1054" t="str">
        <f t="shared" si="132"/>
        <v/>
      </c>
      <c r="BA351" s="1056">
        <f t="shared" si="137"/>
        <v>0</v>
      </c>
      <c r="BB351" s="1057" t="str">
        <f t="shared" si="133"/>
        <v/>
      </c>
      <c r="BC351" s="1046"/>
      <c r="BD351" s="1058">
        <f t="shared" si="138"/>
        <v>0</v>
      </c>
      <c r="BE351" s="1048" t="str">
        <f t="shared" si="134"/>
        <v/>
      </c>
      <c r="BF351" s="262" t="s">
        <v>22</v>
      </c>
      <c r="BG351" s="1027">
        <f t="shared" si="135"/>
        <v>0</v>
      </c>
      <c r="BH351" s="1028">
        <f t="shared" si="136"/>
        <v>0</v>
      </c>
      <c r="BI351"/>
      <c r="BJ351" s="701"/>
      <c r="BK351" s="701"/>
      <c r="BL351" s="701"/>
      <c r="BM351" s="701"/>
      <c r="BN351" s="701"/>
      <c r="BO351" s="701"/>
      <c r="BP351" s="701"/>
      <c r="BQ351" s="701"/>
      <c r="BX351" s="964" t="str">
        <f t="shared" si="121"/>
        <v>►</v>
      </c>
      <c r="BY351" s="848"/>
      <c r="BZ351" s="848"/>
      <c r="CA351" s="848"/>
      <c r="CB351" s="848"/>
      <c r="CC351" s="848"/>
      <c r="DC351" s="3">
        <v>1</v>
      </c>
    </row>
    <row r="352" spans="12:107" ht="21" customHeight="1">
      <c r="L352" s="115" t="s">
        <v>16</v>
      </c>
      <c r="M352" s="3141"/>
      <c r="N352" s="3142"/>
      <c r="O352" s="3141"/>
      <c r="P352" s="3143"/>
      <c r="Q352" s="3144"/>
      <c r="R352" s="3145"/>
      <c r="S352" s="3146"/>
      <c r="T352" s="3147"/>
      <c r="U352" s="3148"/>
      <c r="V352" s="3149"/>
      <c r="W352" s="2109"/>
      <c r="X352" s="3150"/>
      <c r="Y352" s="117"/>
      <c r="Z352" s="3151"/>
      <c r="AA352" s="3152"/>
      <c r="AB352" s="3153"/>
      <c r="AC352" s="3154"/>
      <c r="AD352" s="119"/>
      <c r="AE352" s="262" t="s">
        <v>22</v>
      </c>
      <c r="AF352" s="1035" t="str">
        <f t="shared" si="122"/>
        <v>►</v>
      </c>
      <c r="AG352" s="1036" t="str">
        <f t="shared" si="123"/>
        <v/>
      </c>
      <c r="AH352" s="1037" t="str">
        <f t="shared" si="124"/>
        <v/>
      </c>
      <c r="AI352" s="1036" t="str">
        <f t="shared" si="125"/>
        <v/>
      </c>
      <c r="AJ352" s="1037" t="str">
        <f t="shared" si="126"/>
        <v/>
      </c>
      <c r="AK352" s="1037">
        <f>IF(AND(L352="A",COUNTIF(BJ15:BL62,TRIM(U352))&gt;0),1,0)</f>
        <v>0</v>
      </c>
      <c r="AL352" s="1051" t="str" cm="1">
        <f t="array" ref="AL352">IF(AF352&lt;&gt;"A","",IFERROR((IFERROR(_xlfn.XLOOKUP(TRIM(SUBSTITUTE(U352,CHAR(160)," ")),BJ15:BJ62,BM15:BM62),IFERROR(_xlfn.XLOOKUP(TRIM(SUBSTITUTE(U352,CHAR(160)," ")),BK15:BK62,BM15:BM62),_xlfn.XLOOKUP(TRIM(SUBSTITUTE(U352,CHAR(160)," ")),BL15:BL62,BM15:BM62))))*T352*IF(ISBLANK(Q352),1,Q352)+IFERROR(_xlfn.XLOOKUP("RECHERCHEX",TRIM(L352:AD352),L352:AD352),0),0))</f>
        <v/>
      </c>
      <c r="AM352" s="1038">
        <f t="shared" si="127"/>
        <v>0</v>
      </c>
      <c r="AN352" s="1627" t="str">
        <f t="shared" si="139"/>
        <v/>
      </c>
      <c r="AO352" s="1039">
        <f t="shared" si="128"/>
        <v>0</v>
      </c>
      <c r="AP352" s="1039">
        <f t="shared" si="129"/>
        <v>0</v>
      </c>
      <c r="AQ352" s="1040">
        <f>IF(AO352&gt;0,AS9,0)</f>
        <v>0</v>
      </c>
      <c r="AR352" s="1628" t="str">
        <f>IF(TRIM(AG352)="▼ recette suivante", AG352, IF(AQ352&gt;0, IF(AT9&lt;&gt;"", AT9&amp;"-ou.or.o ❾ + or - &gt;", ""), ""))</f>
        <v/>
      </c>
      <c r="AS352" s="1064"/>
      <c r="AT352" s="1064"/>
      <c r="AU352" s="1042">
        <f t="shared" si="130"/>
        <v>0</v>
      </c>
      <c r="AV352" s="1043">
        <f>IF(AK352,IF(OR(AU352="",N(AU352)&lt;=0.000000001),"",_xlfn.XLOOKUP(AJ352,BJ15:BJ62,BN15:BN62,_xlfn.XLOOKUP(AJ352,BK15:BK62,BN15:BN62,_xlfn.XLOOKUP(AJ352,BL15:BL62,BN15:BN62,"")))),0)</f>
        <v>0</v>
      </c>
      <c r="AW352" s="1065" cm="1">
        <f t="array" ref="AW352">IF(AK352&lt;&gt;1,0,IF(OR(AU352="",N(AU352)&lt;=0.000000001),"",IF(OR(AO352="",N(AO352)&lt;=0.000000001),0,IF(ISNUMBER(AU352),IFERROR(_xlfn.LET(_xlpm.ai_test,TRIM(AJ352),_xlpm.r,IFERROR(_xlfn.XLOOKUP(_xlpm.ai_test,BJ15:BJ62,ROW(BJ15:BJ62),0,1),IFERROR(_xlfn.XLOOKUP(_xlpm.ai_test,BK15:BK62,ROW(BK15:BK62),0,1),_xlfn.XLOOKUP(_xlpm.ai_test,BL15:BL62,ROW(BL15:BL62),0,1))),_xlpm.p,_xlpm.r-MIN(ROW(BJ15:BJ62))+1,_xlpm.f,INDEX(BM15:BM62,_xlpm.p),_xlpm.u,INDEX(BN15:BN62,_xlpm.p),_xlpm.s,INDEX(BP15:BP62,_xlpm.p),_xlpm.q,N(AU352)/_xlpm.f,IF(_xlpm.q&gt;=_xlpm.s,ROUND(_xlpm.q,1)&amp;" "&amp;_xlpm.ai_test&amp;" = "&amp;ROUND(_xlpm.q*_xlpm.f,1)&amp;" "&amp;_xlpm.u,ROUND(_xlpm.q,1)&amp;" "&amp;_xlpm.ai_test)),""),""))))</f>
        <v>0</v>
      </c>
      <c r="AX352" s="1055"/>
      <c r="AY352" s="1042">
        <f t="shared" si="131"/>
        <v>0</v>
      </c>
      <c r="AZ352" s="1043" t="str">
        <f t="shared" si="132"/>
        <v/>
      </c>
      <c r="BA352" s="1044">
        <f t="shared" si="137"/>
        <v>0</v>
      </c>
      <c r="BB352" s="1045" t="str">
        <f t="shared" si="133"/>
        <v/>
      </c>
      <c r="BC352" s="1046"/>
      <c r="BD352" s="1047">
        <f t="shared" si="138"/>
        <v>0</v>
      </c>
      <c r="BE352" s="1048" t="str">
        <f t="shared" si="134"/>
        <v/>
      </c>
      <c r="BF352" s="262" t="s">
        <v>22</v>
      </c>
      <c r="BG352" s="1027">
        <f t="shared" si="135"/>
        <v>0</v>
      </c>
      <c r="BH352" s="1028">
        <f t="shared" si="136"/>
        <v>0</v>
      </c>
      <c r="BI352"/>
      <c r="BJ352" s="701"/>
      <c r="BK352" s="701"/>
      <c r="BL352" s="701"/>
      <c r="BM352" s="701"/>
      <c r="BN352" s="701"/>
      <c r="BO352" s="701"/>
      <c r="BP352" s="701"/>
      <c r="BQ352" s="701"/>
      <c r="BX352" s="964" t="str">
        <f t="shared" si="121"/>
        <v>►</v>
      </c>
      <c r="BY352" s="848"/>
      <c r="BZ352" s="848"/>
      <c r="CA352" s="848"/>
      <c r="CB352" s="848"/>
      <c r="CC352" s="848"/>
      <c r="DC352" s="3">
        <v>1</v>
      </c>
    </row>
    <row r="353" spans="12:107" ht="21" customHeight="1">
      <c r="L353" s="115" t="s">
        <v>16</v>
      </c>
      <c r="M353" s="3141"/>
      <c r="N353" s="3142"/>
      <c r="O353" s="3141"/>
      <c r="P353" s="3143"/>
      <c r="Q353" s="3144"/>
      <c r="R353" s="3145"/>
      <c r="S353" s="3146"/>
      <c r="T353" s="3147"/>
      <c r="U353" s="3148"/>
      <c r="V353" s="3149"/>
      <c r="W353" s="2109"/>
      <c r="X353" s="3150"/>
      <c r="Y353" s="117"/>
      <c r="Z353" s="3151"/>
      <c r="AA353" s="3152"/>
      <c r="AB353" s="3153"/>
      <c r="AC353" s="3154"/>
      <c r="AD353" s="119"/>
      <c r="AE353" s="262" t="s">
        <v>22</v>
      </c>
      <c r="AF353" s="1035" t="str">
        <f t="shared" si="122"/>
        <v>►</v>
      </c>
      <c r="AG353" s="1036" t="str">
        <f t="shared" si="123"/>
        <v/>
      </c>
      <c r="AH353" s="1037" t="str">
        <f t="shared" si="124"/>
        <v/>
      </c>
      <c r="AI353" s="1036" t="str">
        <f t="shared" si="125"/>
        <v/>
      </c>
      <c r="AJ353" s="1037" t="str">
        <f t="shared" si="126"/>
        <v/>
      </c>
      <c r="AK353" s="1037">
        <f>IF(AND(L353="A",COUNTIF(BJ15:BL62,TRIM(U353))&gt;0),1,0)</f>
        <v>0</v>
      </c>
      <c r="AL353" s="1051" t="str" cm="1">
        <f t="array" ref="AL353">IF(AF353&lt;&gt;"A","",IFERROR((IFERROR(_xlfn.XLOOKUP(TRIM(SUBSTITUTE(U353,CHAR(160)," ")),BJ15:BJ62,BM15:BM62),IFERROR(_xlfn.XLOOKUP(TRIM(SUBSTITUTE(U353,CHAR(160)," ")),BK15:BK62,BM15:BM62),_xlfn.XLOOKUP(TRIM(SUBSTITUTE(U353,CHAR(160)," ")),BL15:BL62,BM15:BM62))))*T353*IF(ISBLANK(Q353),1,Q353)+IFERROR(_xlfn.XLOOKUP("RECHERCHEX",TRIM(L353:AD353),L353:AD353),0),0))</f>
        <v/>
      </c>
      <c r="AM353" s="1038">
        <f t="shared" si="127"/>
        <v>0</v>
      </c>
      <c r="AN353" s="1627" t="str">
        <f t="shared" si="139"/>
        <v/>
      </c>
      <c r="AO353" s="1039">
        <f t="shared" si="128"/>
        <v>0</v>
      </c>
      <c r="AP353" s="1039">
        <f t="shared" si="129"/>
        <v>0</v>
      </c>
      <c r="AQ353" s="1052">
        <f>IF(AO353&gt;0,AS9,0)</f>
        <v>0</v>
      </c>
      <c r="AR353" s="1626" t="str">
        <f>IF(TRIM(AG353)="▼ recette suivante", AG353, IF(AQ353&gt;0, IF(AT9&lt;&gt;"", AT9&amp;"-ou.or.o ❾ + or - &gt;", ""), ""))</f>
        <v/>
      </c>
      <c r="AS353" s="1064"/>
      <c r="AT353" s="1064"/>
      <c r="AU353" s="1053">
        <f t="shared" si="130"/>
        <v>0</v>
      </c>
      <c r="AV353" s="1054">
        <f>IF(AK353,IF(OR(AU353="",N(AU353)&lt;=0.000000001),"",_xlfn.XLOOKUP(AJ353,BJ15:BJ62,BN15:BN62,_xlfn.XLOOKUP(AJ353,BK15:BK62,BN15:BN62,_xlfn.XLOOKUP(AJ353,BL15:BL62,BN15:BN62,"")))),0)</f>
        <v>0</v>
      </c>
      <c r="AW353" s="1067" cm="1">
        <f t="array" ref="AW353">IF(AK353&lt;&gt;1,0,IF(OR(AU353="",N(AU353)&lt;=0.000000001),"",IF(OR(AO353="",N(AO353)&lt;=0.000000001),0,IF(ISNUMBER(AU353),IFERROR(_xlfn.LET(_xlpm.ai_test,TRIM(AJ353),_xlpm.r,IFERROR(_xlfn.XLOOKUP(_xlpm.ai_test,BJ15:BJ62,ROW(BJ15:BJ62),0,1),IFERROR(_xlfn.XLOOKUP(_xlpm.ai_test,BK15:BK62,ROW(BK15:BK62),0,1),_xlfn.XLOOKUP(_xlpm.ai_test,BL15:BL62,ROW(BL15:BL62),0,1))),_xlpm.p,_xlpm.r-MIN(ROW(BJ15:BJ62))+1,_xlpm.f,INDEX(BM15:BM62,_xlpm.p),_xlpm.u,INDEX(BN15:BN62,_xlpm.p),_xlpm.s,INDEX(BP15:BP62,_xlpm.p),_xlpm.q,N(AU353)/_xlpm.f,IF(_xlpm.q&gt;=_xlpm.s,ROUND(_xlpm.q,1)&amp;" "&amp;_xlpm.ai_test&amp;" = "&amp;ROUND(_xlpm.q*_xlpm.f,1)&amp;" "&amp;_xlpm.u,ROUND(_xlpm.q,1)&amp;" "&amp;_xlpm.ai_test)),""),""))))</f>
        <v>0</v>
      </c>
      <c r="AX353" s="1055"/>
      <c r="AY353" s="1053">
        <f t="shared" si="131"/>
        <v>0</v>
      </c>
      <c r="AZ353" s="1054" t="str">
        <f t="shared" si="132"/>
        <v/>
      </c>
      <c r="BA353" s="1056">
        <f t="shared" si="137"/>
        <v>0</v>
      </c>
      <c r="BB353" s="1057" t="str">
        <f t="shared" si="133"/>
        <v/>
      </c>
      <c r="BC353" s="1046"/>
      <c r="BD353" s="1058">
        <f t="shared" si="138"/>
        <v>0</v>
      </c>
      <c r="BE353" s="1048" t="str">
        <f t="shared" si="134"/>
        <v/>
      </c>
      <c r="BF353" s="262" t="s">
        <v>22</v>
      </c>
      <c r="BG353" s="1027">
        <f t="shared" si="135"/>
        <v>0</v>
      </c>
      <c r="BH353" s="1028">
        <f t="shared" si="136"/>
        <v>0</v>
      </c>
      <c r="BI353"/>
      <c r="BJ353" s="701"/>
      <c r="BK353" s="701"/>
      <c r="BL353" s="701"/>
      <c r="BM353" s="701"/>
      <c r="BN353" s="701"/>
      <c r="BO353" s="701"/>
      <c r="BP353" s="701"/>
      <c r="BQ353" s="701"/>
      <c r="BX353" s="964" t="str">
        <f t="shared" si="121"/>
        <v>►</v>
      </c>
      <c r="BY353" s="848"/>
      <c r="BZ353" s="848"/>
      <c r="CA353" s="848"/>
      <c r="CB353" s="848"/>
      <c r="CC353" s="848"/>
      <c r="DC353" s="3">
        <v>1</v>
      </c>
    </row>
    <row r="354" spans="12:107" ht="21" customHeight="1">
      <c r="L354" s="115" t="s">
        <v>16</v>
      </c>
      <c r="M354" s="3141"/>
      <c r="N354" s="3142"/>
      <c r="O354" s="3141"/>
      <c r="P354" s="3143"/>
      <c r="Q354" s="3144"/>
      <c r="R354" s="3145"/>
      <c r="S354" s="3146"/>
      <c r="T354" s="3147"/>
      <c r="U354" s="3148"/>
      <c r="V354" s="3149"/>
      <c r="W354" s="2109"/>
      <c r="X354" s="3150"/>
      <c r="Y354" s="117"/>
      <c r="Z354" s="3151"/>
      <c r="AA354" s="3152"/>
      <c r="AB354" s="3153"/>
      <c r="AC354" s="3154"/>
      <c r="AD354" s="119"/>
      <c r="AE354" s="262" t="s">
        <v>22</v>
      </c>
      <c r="AF354" s="1035" t="str">
        <f t="shared" si="122"/>
        <v>►</v>
      </c>
      <c r="AG354" s="1036" t="str">
        <f t="shared" si="123"/>
        <v/>
      </c>
      <c r="AH354" s="1037" t="str">
        <f t="shared" si="124"/>
        <v/>
      </c>
      <c r="AI354" s="1036" t="str">
        <f t="shared" si="125"/>
        <v/>
      </c>
      <c r="AJ354" s="1037" t="str">
        <f t="shared" si="126"/>
        <v/>
      </c>
      <c r="AK354" s="1037">
        <f>IF(AND(L354="A",COUNTIF(BJ15:BL62,TRIM(U354))&gt;0),1,0)</f>
        <v>0</v>
      </c>
      <c r="AL354" s="1051" t="str" cm="1">
        <f t="array" ref="AL354">IF(AF354&lt;&gt;"A","",IFERROR((IFERROR(_xlfn.XLOOKUP(TRIM(SUBSTITUTE(U354,CHAR(160)," ")),BJ15:BJ62,BM15:BM62),IFERROR(_xlfn.XLOOKUP(TRIM(SUBSTITUTE(U354,CHAR(160)," ")),BK15:BK62,BM15:BM62),_xlfn.XLOOKUP(TRIM(SUBSTITUTE(U354,CHAR(160)," ")),BL15:BL62,BM15:BM62))))*T354*IF(ISBLANK(Q354),1,Q354)+IFERROR(_xlfn.XLOOKUP("RECHERCHEX",TRIM(L354:AD354),L354:AD354),0),0))</f>
        <v/>
      </c>
      <c r="AM354" s="1038">
        <f t="shared" si="127"/>
        <v>0</v>
      </c>
      <c r="AN354" s="1627" t="str">
        <f t="shared" si="139"/>
        <v/>
      </c>
      <c r="AO354" s="1039">
        <f t="shared" si="128"/>
        <v>0</v>
      </c>
      <c r="AP354" s="1039">
        <f t="shared" si="129"/>
        <v>0</v>
      </c>
      <c r="AQ354" s="1040">
        <f>IF(AO354&gt;0,AS9,0)</f>
        <v>0</v>
      </c>
      <c r="AR354" s="1628" t="str">
        <f>IF(TRIM(AG354)="▼ recette suivante", AG354, IF(AQ354&gt;0, IF(AT9&lt;&gt;"", AT9&amp;"-ou.or.o ❾ + or - &gt;", ""), ""))</f>
        <v/>
      </c>
      <c r="AS354" s="1064"/>
      <c r="AT354" s="1064"/>
      <c r="AU354" s="1042">
        <f t="shared" si="130"/>
        <v>0</v>
      </c>
      <c r="AV354" s="1043">
        <f>IF(AK354,IF(OR(AU354="",N(AU354)&lt;=0.000000001),"",_xlfn.XLOOKUP(AJ354,BJ15:BJ62,BN15:BN62,_xlfn.XLOOKUP(AJ354,BK15:BK62,BN15:BN62,_xlfn.XLOOKUP(AJ354,BL15:BL62,BN15:BN62,"")))),0)</f>
        <v>0</v>
      </c>
      <c r="AW354" s="1065" cm="1">
        <f t="array" ref="AW354">IF(AK354&lt;&gt;1,0,IF(OR(AU354="",N(AU354)&lt;=0.000000001),"",IF(OR(AO354="",N(AO354)&lt;=0.000000001),0,IF(ISNUMBER(AU354),IFERROR(_xlfn.LET(_xlpm.ai_test,TRIM(AJ354),_xlpm.r,IFERROR(_xlfn.XLOOKUP(_xlpm.ai_test,BJ15:BJ62,ROW(BJ15:BJ62),0,1),IFERROR(_xlfn.XLOOKUP(_xlpm.ai_test,BK15:BK62,ROW(BK15:BK62),0,1),_xlfn.XLOOKUP(_xlpm.ai_test,BL15:BL62,ROW(BL15:BL62),0,1))),_xlpm.p,_xlpm.r-MIN(ROW(BJ15:BJ62))+1,_xlpm.f,INDEX(BM15:BM62,_xlpm.p),_xlpm.u,INDEX(BN15:BN62,_xlpm.p),_xlpm.s,INDEX(BP15:BP62,_xlpm.p),_xlpm.q,N(AU354)/_xlpm.f,IF(_xlpm.q&gt;=_xlpm.s,ROUND(_xlpm.q,1)&amp;" "&amp;_xlpm.ai_test&amp;" = "&amp;ROUND(_xlpm.q*_xlpm.f,1)&amp;" "&amp;_xlpm.u,ROUND(_xlpm.q,1)&amp;" "&amp;_xlpm.ai_test)),""),""))))</f>
        <v>0</v>
      </c>
      <c r="AX354" s="1055"/>
      <c r="AY354" s="1042">
        <f t="shared" si="131"/>
        <v>0</v>
      </c>
      <c r="AZ354" s="1043" t="str">
        <f t="shared" si="132"/>
        <v/>
      </c>
      <c r="BA354" s="1044">
        <f t="shared" si="137"/>
        <v>0</v>
      </c>
      <c r="BB354" s="1045" t="str">
        <f t="shared" si="133"/>
        <v/>
      </c>
      <c r="BC354" s="1046"/>
      <c r="BD354" s="1047">
        <f t="shared" si="138"/>
        <v>0</v>
      </c>
      <c r="BE354" s="1048" t="str">
        <f t="shared" si="134"/>
        <v/>
      </c>
      <c r="BF354" s="262" t="s">
        <v>22</v>
      </c>
      <c r="BG354" s="1027">
        <f t="shared" si="135"/>
        <v>0</v>
      </c>
      <c r="BH354" s="1028">
        <f t="shared" si="136"/>
        <v>0</v>
      </c>
      <c r="BI354"/>
      <c r="BJ354" s="701"/>
      <c r="BK354" s="701"/>
      <c r="BL354" s="701"/>
      <c r="BM354" s="701"/>
      <c r="BN354" s="701"/>
      <c r="BO354" s="701"/>
      <c r="BP354" s="701"/>
      <c r="BQ354" s="701"/>
      <c r="BX354" s="964" t="str">
        <f t="shared" si="121"/>
        <v>►</v>
      </c>
      <c r="BY354" s="848"/>
      <c r="BZ354" s="848"/>
      <c r="CA354" s="848"/>
      <c r="CB354" s="848"/>
      <c r="CC354" s="848"/>
      <c r="DC354" s="3">
        <v>1</v>
      </c>
    </row>
    <row r="355" spans="12:107" ht="21" customHeight="1">
      <c r="L355" s="115" t="s">
        <v>16</v>
      </c>
      <c r="M355" s="3141"/>
      <c r="N355" s="3142"/>
      <c r="O355" s="3141"/>
      <c r="P355" s="3143"/>
      <c r="Q355" s="3144"/>
      <c r="R355" s="3145"/>
      <c r="S355" s="3146"/>
      <c r="T355" s="3147"/>
      <c r="U355" s="3148"/>
      <c r="V355" s="3149"/>
      <c r="W355" s="2109"/>
      <c r="X355" s="3150"/>
      <c r="Y355" s="117"/>
      <c r="Z355" s="3151"/>
      <c r="AA355" s="3152"/>
      <c r="AB355" s="3153"/>
      <c r="AC355" s="3154"/>
      <c r="AD355" s="119"/>
      <c r="AE355" s="262" t="s">
        <v>22</v>
      </c>
      <c r="AF355" s="1035" t="str">
        <f t="shared" si="122"/>
        <v>►</v>
      </c>
      <c r="AG355" s="1036" t="str">
        <f t="shared" si="123"/>
        <v/>
      </c>
      <c r="AH355" s="1037" t="str">
        <f t="shared" si="124"/>
        <v/>
      </c>
      <c r="AI355" s="1036" t="str">
        <f t="shared" si="125"/>
        <v/>
      </c>
      <c r="AJ355" s="1037" t="str">
        <f t="shared" si="126"/>
        <v/>
      </c>
      <c r="AK355" s="1037">
        <f>IF(AND(L355="A",COUNTIF(BJ15:BL62,TRIM(U355))&gt;0),1,0)</f>
        <v>0</v>
      </c>
      <c r="AL355" s="1051" t="str" cm="1">
        <f t="array" ref="AL355">IF(AF355&lt;&gt;"A","",IFERROR((IFERROR(_xlfn.XLOOKUP(TRIM(SUBSTITUTE(U355,CHAR(160)," ")),BJ15:BJ62,BM15:BM62),IFERROR(_xlfn.XLOOKUP(TRIM(SUBSTITUTE(U355,CHAR(160)," ")),BK15:BK62,BM15:BM62),_xlfn.XLOOKUP(TRIM(SUBSTITUTE(U355,CHAR(160)," ")),BL15:BL62,BM15:BM62))))*T355*IF(ISBLANK(Q355),1,Q355)+IFERROR(_xlfn.XLOOKUP("RECHERCHEX",TRIM(L355:AD355),L355:AD355),0),0))</f>
        <v/>
      </c>
      <c r="AM355" s="1038">
        <f t="shared" si="127"/>
        <v>0</v>
      </c>
      <c r="AN355" s="1627" t="str">
        <f t="shared" si="139"/>
        <v/>
      </c>
      <c r="AO355" s="1039">
        <f t="shared" si="128"/>
        <v>0</v>
      </c>
      <c r="AP355" s="1039">
        <f t="shared" si="129"/>
        <v>0</v>
      </c>
      <c r="AQ355" s="1052">
        <f>IF(AO355&gt;0,AS9,0)</f>
        <v>0</v>
      </c>
      <c r="AR355" s="1626" t="str">
        <f>IF(TRIM(AG355)="▼ recette suivante", AG355, IF(AQ355&gt;0, IF(AT9&lt;&gt;"", AT9&amp;"-ou.or.o ❾ + or - &gt;", ""), ""))</f>
        <v/>
      </c>
      <c r="AS355" s="1064"/>
      <c r="AT355" s="1064"/>
      <c r="AU355" s="1053">
        <f t="shared" si="130"/>
        <v>0</v>
      </c>
      <c r="AV355" s="1054">
        <f>IF(AK355,IF(OR(AU355="",N(AU355)&lt;=0.000000001),"",_xlfn.XLOOKUP(AJ355,BJ15:BJ62,BN15:BN62,_xlfn.XLOOKUP(AJ355,BK15:BK62,BN15:BN62,_xlfn.XLOOKUP(AJ355,BL15:BL62,BN15:BN62,"")))),0)</f>
        <v>0</v>
      </c>
      <c r="AW355" s="1067" cm="1">
        <f t="array" ref="AW355">IF(AK355&lt;&gt;1,0,IF(OR(AU355="",N(AU355)&lt;=0.000000001),"",IF(OR(AO355="",N(AO355)&lt;=0.000000001),0,IF(ISNUMBER(AU355),IFERROR(_xlfn.LET(_xlpm.ai_test,TRIM(AJ355),_xlpm.r,IFERROR(_xlfn.XLOOKUP(_xlpm.ai_test,BJ15:BJ62,ROW(BJ15:BJ62),0,1),IFERROR(_xlfn.XLOOKUP(_xlpm.ai_test,BK15:BK62,ROW(BK15:BK62),0,1),_xlfn.XLOOKUP(_xlpm.ai_test,BL15:BL62,ROW(BL15:BL62),0,1))),_xlpm.p,_xlpm.r-MIN(ROW(BJ15:BJ62))+1,_xlpm.f,INDEX(BM15:BM62,_xlpm.p),_xlpm.u,INDEX(BN15:BN62,_xlpm.p),_xlpm.s,INDEX(BP15:BP62,_xlpm.p),_xlpm.q,N(AU355)/_xlpm.f,IF(_xlpm.q&gt;=_xlpm.s,ROUND(_xlpm.q,1)&amp;" "&amp;_xlpm.ai_test&amp;" = "&amp;ROUND(_xlpm.q*_xlpm.f,1)&amp;" "&amp;_xlpm.u,ROUND(_xlpm.q,1)&amp;" "&amp;_xlpm.ai_test)),""),""))))</f>
        <v>0</v>
      </c>
      <c r="AX355" s="1055"/>
      <c r="AY355" s="1053">
        <f t="shared" si="131"/>
        <v>0</v>
      </c>
      <c r="AZ355" s="1054" t="str">
        <f t="shared" si="132"/>
        <v/>
      </c>
      <c r="BA355" s="1056">
        <f t="shared" si="137"/>
        <v>0</v>
      </c>
      <c r="BB355" s="1057" t="str">
        <f t="shared" si="133"/>
        <v/>
      </c>
      <c r="BC355" s="1046"/>
      <c r="BD355" s="1058">
        <f t="shared" si="138"/>
        <v>0</v>
      </c>
      <c r="BE355" s="1048" t="str">
        <f t="shared" si="134"/>
        <v/>
      </c>
      <c r="BF355" s="262" t="s">
        <v>22</v>
      </c>
      <c r="BG355" s="1027">
        <f t="shared" si="135"/>
        <v>0</v>
      </c>
      <c r="BH355" s="1028">
        <f t="shared" si="136"/>
        <v>0</v>
      </c>
      <c r="BI355"/>
      <c r="BJ355" s="701"/>
      <c r="BK355" s="701"/>
      <c r="BL355" s="701"/>
      <c r="BM355" s="701"/>
      <c r="BN355" s="701"/>
      <c r="BO355" s="701"/>
      <c r="BP355" s="701"/>
      <c r="BQ355" s="701"/>
      <c r="BX355" s="964" t="str">
        <f t="shared" si="121"/>
        <v>►</v>
      </c>
      <c r="BY355" s="848"/>
      <c r="BZ355" s="848"/>
      <c r="CA355" s="848"/>
      <c r="CB355" s="848"/>
      <c r="CC355" s="848"/>
      <c r="DC355" s="3">
        <v>1</v>
      </c>
    </row>
    <row r="356" spans="12:107" ht="21" customHeight="1">
      <c r="L356" s="115" t="s">
        <v>16</v>
      </c>
      <c r="M356" s="3141"/>
      <c r="N356" s="3142"/>
      <c r="O356" s="3141"/>
      <c r="P356" s="3143"/>
      <c r="Q356" s="3144"/>
      <c r="R356" s="3145"/>
      <c r="S356" s="3146"/>
      <c r="T356" s="3147"/>
      <c r="U356" s="3148"/>
      <c r="V356" s="3149"/>
      <c r="W356" s="2109"/>
      <c r="X356" s="3150"/>
      <c r="Y356" s="117"/>
      <c r="Z356" s="3151"/>
      <c r="AA356" s="3152"/>
      <c r="AB356" s="3153"/>
      <c r="AC356" s="3154"/>
      <c r="AD356" s="119"/>
      <c r="AE356" s="262" t="s">
        <v>22</v>
      </c>
      <c r="AF356" s="1035" t="str">
        <f t="shared" si="122"/>
        <v>►</v>
      </c>
      <c r="AG356" s="1036" t="str">
        <f t="shared" si="123"/>
        <v/>
      </c>
      <c r="AH356" s="1037" t="str">
        <f t="shared" si="124"/>
        <v/>
      </c>
      <c r="AI356" s="1036" t="str">
        <f t="shared" si="125"/>
        <v/>
      </c>
      <c r="AJ356" s="1037" t="str">
        <f t="shared" si="126"/>
        <v/>
      </c>
      <c r="AK356" s="1037">
        <f>IF(AND(L356="A",COUNTIF(BJ15:BL62,TRIM(U356))&gt;0),1,0)</f>
        <v>0</v>
      </c>
      <c r="AL356" s="1051" t="str" cm="1">
        <f t="array" ref="AL356">IF(AF356&lt;&gt;"A","",IFERROR((IFERROR(_xlfn.XLOOKUP(TRIM(SUBSTITUTE(U356,CHAR(160)," ")),BJ15:BJ62,BM15:BM62),IFERROR(_xlfn.XLOOKUP(TRIM(SUBSTITUTE(U356,CHAR(160)," ")),BK15:BK62,BM15:BM62),_xlfn.XLOOKUP(TRIM(SUBSTITUTE(U356,CHAR(160)," ")),BL15:BL62,BM15:BM62))))*T356*IF(ISBLANK(Q356),1,Q356)+IFERROR(_xlfn.XLOOKUP("RECHERCHEX",TRIM(L356:AD356),L356:AD356),0),0))</f>
        <v/>
      </c>
      <c r="AM356" s="1038">
        <f t="shared" si="127"/>
        <v>0</v>
      </c>
      <c r="AN356" s="1627" t="str">
        <f t="shared" si="139"/>
        <v/>
      </c>
      <c r="AO356" s="1039">
        <f t="shared" si="128"/>
        <v>0</v>
      </c>
      <c r="AP356" s="1039">
        <f t="shared" si="129"/>
        <v>0</v>
      </c>
      <c r="AQ356" s="1040">
        <f>IF(AO356&gt;0,AS9,0)</f>
        <v>0</v>
      </c>
      <c r="AR356" s="1628" t="str">
        <f>IF(TRIM(AG356)="▼ recette suivante", AG356, IF(AQ356&gt;0, IF(AT9&lt;&gt;"", AT9&amp;"-ou.or.o ❾ + or - &gt;", ""), ""))</f>
        <v/>
      </c>
      <c r="AS356" s="1064"/>
      <c r="AT356" s="1064"/>
      <c r="AU356" s="1042">
        <f t="shared" si="130"/>
        <v>0</v>
      </c>
      <c r="AV356" s="1043">
        <f>IF(AK356,IF(OR(AU356="",N(AU356)&lt;=0.000000001),"",_xlfn.XLOOKUP(AJ356,BJ15:BJ62,BN15:BN62,_xlfn.XLOOKUP(AJ356,BK15:BK62,BN15:BN62,_xlfn.XLOOKUP(AJ356,BL15:BL62,BN15:BN62,"")))),0)</f>
        <v>0</v>
      </c>
      <c r="AW356" s="1065" cm="1">
        <f t="array" ref="AW356">IF(AK356&lt;&gt;1,0,IF(OR(AU356="",N(AU356)&lt;=0.000000001),"",IF(OR(AO356="",N(AO356)&lt;=0.000000001),0,IF(ISNUMBER(AU356),IFERROR(_xlfn.LET(_xlpm.ai_test,TRIM(AJ356),_xlpm.r,IFERROR(_xlfn.XLOOKUP(_xlpm.ai_test,BJ15:BJ62,ROW(BJ15:BJ62),0,1),IFERROR(_xlfn.XLOOKUP(_xlpm.ai_test,BK15:BK62,ROW(BK15:BK62),0,1),_xlfn.XLOOKUP(_xlpm.ai_test,BL15:BL62,ROW(BL15:BL62),0,1))),_xlpm.p,_xlpm.r-MIN(ROW(BJ15:BJ62))+1,_xlpm.f,INDEX(BM15:BM62,_xlpm.p),_xlpm.u,INDEX(BN15:BN62,_xlpm.p),_xlpm.s,INDEX(BP15:BP62,_xlpm.p),_xlpm.q,N(AU356)/_xlpm.f,IF(_xlpm.q&gt;=_xlpm.s,ROUND(_xlpm.q,1)&amp;" "&amp;_xlpm.ai_test&amp;" = "&amp;ROUND(_xlpm.q*_xlpm.f,1)&amp;" "&amp;_xlpm.u,ROUND(_xlpm.q,1)&amp;" "&amp;_xlpm.ai_test)),""),""))))</f>
        <v>0</v>
      </c>
      <c r="AX356" s="1055"/>
      <c r="AY356" s="1042">
        <f t="shared" si="131"/>
        <v>0</v>
      </c>
      <c r="AZ356" s="1043" t="str">
        <f t="shared" si="132"/>
        <v/>
      </c>
      <c r="BA356" s="1044">
        <f t="shared" si="137"/>
        <v>0</v>
      </c>
      <c r="BB356" s="1045" t="str">
        <f t="shared" si="133"/>
        <v/>
      </c>
      <c r="BC356" s="1046"/>
      <c r="BD356" s="1047">
        <f t="shared" si="138"/>
        <v>0</v>
      </c>
      <c r="BE356" s="1048" t="str">
        <f t="shared" si="134"/>
        <v/>
      </c>
      <c r="BF356" s="262" t="s">
        <v>22</v>
      </c>
      <c r="BG356" s="1027">
        <f t="shared" si="135"/>
        <v>0</v>
      </c>
      <c r="BH356" s="1028">
        <f t="shared" si="136"/>
        <v>0</v>
      </c>
      <c r="BI356"/>
      <c r="BJ356" s="701"/>
      <c r="BK356" s="701"/>
      <c r="BL356" s="701"/>
      <c r="BM356" s="701"/>
      <c r="BN356" s="701"/>
      <c r="BO356" s="701"/>
      <c r="BP356" s="701"/>
      <c r="BQ356" s="701"/>
      <c r="BX356" s="964" t="str">
        <f t="shared" si="121"/>
        <v>►</v>
      </c>
      <c r="BY356" s="848"/>
      <c r="BZ356" s="848"/>
      <c r="CA356" s="848"/>
      <c r="CB356" s="848"/>
      <c r="CC356" s="848"/>
      <c r="DC356" s="3">
        <v>1</v>
      </c>
    </row>
    <row r="357" spans="12:107" ht="21" customHeight="1">
      <c r="L357" s="115" t="s">
        <v>16</v>
      </c>
      <c r="M357" s="3141"/>
      <c r="N357" s="3142"/>
      <c r="O357" s="3141"/>
      <c r="P357" s="3143"/>
      <c r="Q357" s="3144"/>
      <c r="R357" s="3145"/>
      <c r="S357" s="3146"/>
      <c r="T357" s="3147"/>
      <c r="U357" s="3148"/>
      <c r="V357" s="3149"/>
      <c r="W357" s="2109"/>
      <c r="X357" s="3150"/>
      <c r="Y357" s="117"/>
      <c r="Z357" s="3151"/>
      <c r="AA357" s="3152"/>
      <c r="AB357" s="3153"/>
      <c r="AC357" s="3154"/>
      <c r="AD357" s="119"/>
      <c r="AE357" s="262" t="s">
        <v>22</v>
      </c>
      <c r="AF357" s="1035" t="str">
        <f t="shared" si="122"/>
        <v>►</v>
      </c>
      <c r="AG357" s="1036" t="str">
        <f t="shared" si="123"/>
        <v/>
      </c>
      <c r="AH357" s="1037" t="str">
        <f t="shared" si="124"/>
        <v/>
      </c>
      <c r="AI357" s="1036" t="str">
        <f t="shared" si="125"/>
        <v/>
      </c>
      <c r="AJ357" s="1037" t="str">
        <f t="shared" si="126"/>
        <v/>
      </c>
      <c r="AK357" s="1037">
        <f>IF(AND(L357="A",COUNTIF(BJ15:BL62,TRIM(U357))&gt;0),1,0)</f>
        <v>0</v>
      </c>
      <c r="AL357" s="1051" t="str" cm="1">
        <f t="array" ref="AL357">IF(AF357&lt;&gt;"A","",IFERROR((IFERROR(_xlfn.XLOOKUP(TRIM(SUBSTITUTE(U357,CHAR(160)," ")),BJ15:BJ62,BM15:BM62),IFERROR(_xlfn.XLOOKUP(TRIM(SUBSTITUTE(U357,CHAR(160)," ")),BK15:BK62,BM15:BM62),_xlfn.XLOOKUP(TRIM(SUBSTITUTE(U357,CHAR(160)," ")),BL15:BL62,BM15:BM62))))*T357*IF(ISBLANK(Q357),1,Q357)+IFERROR(_xlfn.XLOOKUP("RECHERCHEX",TRIM(L357:AD357),L357:AD357),0),0))</f>
        <v/>
      </c>
      <c r="AM357" s="1038">
        <f t="shared" si="127"/>
        <v>0</v>
      </c>
      <c r="AN357" s="1627" t="str">
        <f t="shared" si="139"/>
        <v/>
      </c>
      <c r="AO357" s="1039">
        <f t="shared" si="128"/>
        <v>0</v>
      </c>
      <c r="AP357" s="1039">
        <f t="shared" si="129"/>
        <v>0</v>
      </c>
      <c r="AQ357" s="1052">
        <f>IF(AO357&gt;0,AS9,0)</f>
        <v>0</v>
      </c>
      <c r="AR357" s="1626" t="str">
        <f>IF(TRIM(AG357)="▼ recette suivante", AG357, IF(AQ357&gt;0, IF(AT9&lt;&gt;"", AT9&amp;"-ou.or.o ❾ + or - &gt;", ""), ""))</f>
        <v/>
      </c>
      <c r="AS357" s="1064"/>
      <c r="AT357" s="1064"/>
      <c r="AU357" s="1053">
        <f t="shared" si="130"/>
        <v>0</v>
      </c>
      <c r="AV357" s="1054">
        <f>IF(AK357,IF(OR(AU357="",N(AU357)&lt;=0.000000001),"",_xlfn.XLOOKUP(AJ357,BJ15:BJ62,BN15:BN62,_xlfn.XLOOKUP(AJ357,BK15:BK62,BN15:BN62,_xlfn.XLOOKUP(AJ357,BL15:BL62,BN15:BN62,"")))),0)</f>
        <v>0</v>
      </c>
      <c r="AW357" s="1067" cm="1">
        <f t="array" ref="AW357">IF(AK357&lt;&gt;1,0,IF(OR(AU357="",N(AU357)&lt;=0.000000001),"",IF(OR(AO357="",N(AO357)&lt;=0.000000001),0,IF(ISNUMBER(AU357),IFERROR(_xlfn.LET(_xlpm.ai_test,TRIM(AJ357),_xlpm.r,IFERROR(_xlfn.XLOOKUP(_xlpm.ai_test,BJ15:BJ62,ROW(BJ15:BJ62),0,1),IFERROR(_xlfn.XLOOKUP(_xlpm.ai_test,BK15:BK62,ROW(BK15:BK62),0,1),_xlfn.XLOOKUP(_xlpm.ai_test,BL15:BL62,ROW(BL15:BL62),0,1))),_xlpm.p,_xlpm.r-MIN(ROW(BJ15:BJ62))+1,_xlpm.f,INDEX(BM15:BM62,_xlpm.p),_xlpm.u,INDEX(BN15:BN62,_xlpm.p),_xlpm.s,INDEX(BP15:BP62,_xlpm.p),_xlpm.q,N(AU357)/_xlpm.f,IF(_xlpm.q&gt;=_xlpm.s,ROUND(_xlpm.q,1)&amp;" "&amp;_xlpm.ai_test&amp;" = "&amp;ROUND(_xlpm.q*_xlpm.f,1)&amp;" "&amp;_xlpm.u,ROUND(_xlpm.q,1)&amp;" "&amp;_xlpm.ai_test)),""),""))))</f>
        <v>0</v>
      </c>
      <c r="AX357" s="1055"/>
      <c r="AY357" s="1053">
        <f t="shared" si="131"/>
        <v>0</v>
      </c>
      <c r="AZ357" s="1054" t="str">
        <f t="shared" si="132"/>
        <v/>
      </c>
      <c r="BA357" s="1056">
        <f t="shared" si="137"/>
        <v>0</v>
      </c>
      <c r="BB357" s="1057" t="str">
        <f t="shared" si="133"/>
        <v/>
      </c>
      <c r="BC357" s="1046"/>
      <c r="BD357" s="1058">
        <f t="shared" si="138"/>
        <v>0</v>
      </c>
      <c r="BE357" s="1048" t="str">
        <f t="shared" si="134"/>
        <v/>
      </c>
      <c r="BF357" s="262" t="s">
        <v>22</v>
      </c>
      <c r="BG357" s="1027">
        <f t="shared" si="135"/>
        <v>0</v>
      </c>
      <c r="BH357" s="1028">
        <f t="shared" si="136"/>
        <v>0</v>
      </c>
      <c r="BI357"/>
      <c r="BJ357" s="701"/>
      <c r="BK357" s="701"/>
      <c r="BL357" s="701"/>
      <c r="BM357" s="701"/>
      <c r="BN357" s="701"/>
      <c r="BO357" s="701"/>
      <c r="BP357" s="701"/>
      <c r="BQ357" s="701"/>
      <c r="BX357" s="964" t="str">
        <f t="shared" si="121"/>
        <v>►</v>
      </c>
      <c r="BY357" s="848"/>
      <c r="BZ357" s="848"/>
      <c r="CA357" s="848"/>
      <c r="CB357" s="848"/>
      <c r="CC357" s="848"/>
      <c r="DC357" s="3">
        <v>1</v>
      </c>
    </row>
    <row r="358" spans="12:107" ht="21" customHeight="1">
      <c r="L358" s="115" t="s">
        <v>16</v>
      </c>
      <c r="M358" s="3141"/>
      <c r="N358" s="3142"/>
      <c r="O358" s="3141"/>
      <c r="P358" s="3143"/>
      <c r="Q358" s="3144"/>
      <c r="R358" s="3145"/>
      <c r="S358" s="3146"/>
      <c r="T358" s="3147"/>
      <c r="U358" s="3148"/>
      <c r="V358" s="3149"/>
      <c r="W358" s="2109"/>
      <c r="X358" s="3150"/>
      <c r="Y358" s="117"/>
      <c r="Z358" s="3151"/>
      <c r="AA358" s="3152"/>
      <c r="AB358" s="3153"/>
      <c r="AC358" s="3154"/>
      <c r="AD358" s="119"/>
      <c r="AE358" s="262" t="s">
        <v>22</v>
      </c>
      <c r="AF358" s="1035" t="str">
        <f t="shared" si="122"/>
        <v>►</v>
      </c>
      <c r="AG358" s="1036" t="str">
        <f t="shared" si="123"/>
        <v/>
      </c>
      <c r="AH358" s="1037" t="str">
        <f t="shared" si="124"/>
        <v/>
      </c>
      <c r="AI358" s="1036" t="str">
        <f t="shared" si="125"/>
        <v/>
      </c>
      <c r="AJ358" s="1037" t="str">
        <f t="shared" si="126"/>
        <v/>
      </c>
      <c r="AK358" s="1037">
        <f>IF(AND(L358="A",COUNTIF(BJ15:BL62,TRIM(U358))&gt;0),1,0)</f>
        <v>0</v>
      </c>
      <c r="AL358" s="1051" t="str" cm="1">
        <f t="array" ref="AL358">IF(AF358&lt;&gt;"A","",IFERROR((IFERROR(_xlfn.XLOOKUP(TRIM(SUBSTITUTE(U358,CHAR(160)," ")),BJ15:BJ62,BM15:BM62),IFERROR(_xlfn.XLOOKUP(TRIM(SUBSTITUTE(U358,CHAR(160)," ")),BK15:BK62,BM15:BM62),_xlfn.XLOOKUP(TRIM(SUBSTITUTE(U358,CHAR(160)," ")),BL15:BL62,BM15:BM62))))*T358*IF(ISBLANK(Q358),1,Q358)+IFERROR(_xlfn.XLOOKUP("RECHERCHEX",TRIM(L358:AD358),L358:AD358),0),0))</f>
        <v/>
      </c>
      <c r="AM358" s="1038">
        <f t="shared" si="127"/>
        <v>0</v>
      </c>
      <c r="AN358" s="1627" t="str">
        <f t="shared" si="139"/>
        <v/>
      </c>
      <c r="AO358" s="1039">
        <f t="shared" si="128"/>
        <v>0</v>
      </c>
      <c r="AP358" s="1039">
        <f t="shared" si="129"/>
        <v>0</v>
      </c>
      <c r="AQ358" s="1040">
        <f>IF(AO358&gt;0,AS9,0)</f>
        <v>0</v>
      </c>
      <c r="AR358" s="1628" t="str">
        <f>IF(TRIM(AG358)="▼ recette suivante", AG358, IF(AQ358&gt;0, IF(AT9&lt;&gt;"", AT9&amp;"-ou.or.o ❾ + or - &gt;", ""), ""))</f>
        <v/>
      </c>
      <c r="AS358" s="1064"/>
      <c r="AT358" s="1064"/>
      <c r="AU358" s="1042">
        <f t="shared" si="130"/>
        <v>0</v>
      </c>
      <c r="AV358" s="1043">
        <f>IF(AK358,IF(OR(AU358="",N(AU358)&lt;=0.000000001),"",_xlfn.XLOOKUP(AJ358,BJ15:BJ62,BN15:BN62,_xlfn.XLOOKUP(AJ358,BK15:BK62,BN15:BN62,_xlfn.XLOOKUP(AJ358,BL15:BL62,BN15:BN62,"")))),0)</f>
        <v>0</v>
      </c>
      <c r="AW358" s="1065" cm="1">
        <f t="array" ref="AW358">IF(AK358&lt;&gt;1,0,IF(OR(AU358="",N(AU358)&lt;=0.000000001),"",IF(OR(AO358="",N(AO358)&lt;=0.000000001),0,IF(ISNUMBER(AU358),IFERROR(_xlfn.LET(_xlpm.ai_test,TRIM(AJ358),_xlpm.r,IFERROR(_xlfn.XLOOKUP(_xlpm.ai_test,BJ15:BJ62,ROW(BJ15:BJ62),0,1),IFERROR(_xlfn.XLOOKUP(_xlpm.ai_test,BK15:BK62,ROW(BK15:BK62),0,1),_xlfn.XLOOKUP(_xlpm.ai_test,BL15:BL62,ROW(BL15:BL62),0,1))),_xlpm.p,_xlpm.r-MIN(ROW(BJ15:BJ62))+1,_xlpm.f,INDEX(BM15:BM62,_xlpm.p),_xlpm.u,INDEX(BN15:BN62,_xlpm.p),_xlpm.s,INDEX(BP15:BP62,_xlpm.p),_xlpm.q,N(AU358)/_xlpm.f,IF(_xlpm.q&gt;=_xlpm.s,ROUND(_xlpm.q,1)&amp;" "&amp;_xlpm.ai_test&amp;" = "&amp;ROUND(_xlpm.q*_xlpm.f,1)&amp;" "&amp;_xlpm.u,ROUND(_xlpm.q,1)&amp;" "&amp;_xlpm.ai_test)),""),""))))</f>
        <v>0</v>
      </c>
      <c r="AX358" s="1055"/>
      <c r="AY358" s="1042">
        <f t="shared" si="131"/>
        <v>0</v>
      </c>
      <c r="AZ358" s="1043" t="str">
        <f t="shared" si="132"/>
        <v/>
      </c>
      <c r="BA358" s="1044">
        <f t="shared" si="137"/>
        <v>0</v>
      </c>
      <c r="BB358" s="1045" t="str">
        <f t="shared" si="133"/>
        <v/>
      </c>
      <c r="BC358" s="1046"/>
      <c r="BD358" s="1047">
        <f t="shared" si="138"/>
        <v>0</v>
      </c>
      <c r="BE358" s="1048" t="str">
        <f t="shared" si="134"/>
        <v/>
      </c>
      <c r="BF358" s="262" t="s">
        <v>22</v>
      </c>
      <c r="BG358" s="1027">
        <f t="shared" si="135"/>
        <v>0</v>
      </c>
      <c r="BH358" s="1028">
        <f t="shared" si="136"/>
        <v>0</v>
      </c>
      <c r="BI358"/>
      <c r="BJ358" s="701"/>
      <c r="BK358" s="701"/>
      <c r="BL358" s="701"/>
      <c r="BM358" s="701"/>
      <c r="BN358" s="701"/>
      <c r="BO358" s="701"/>
      <c r="BP358" s="701"/>
      <c r="BQ358" s="701"/>
      <c r="BX358" s="964" t="str">
        <f t="shared" si="121"/>
        <v>►</v>
      </c>
      <c r="BY358" s="848"/>
      <c r="BZ358" s="848"/>
      <c r="CA358" s="848"/>
      <c r="CB358" s="848"/>
      <c r="CC358" s="848"/>
      <c r="DC358" s="3">
        <v>1</v>
      </c>
    </row>
    <row r="359" spans="12:107" ht="21" customHeight="1">
      <c r="L359" s="115" t="s">
        <v>16</v>
      </c>
      <c r="M359" s="3141"/>
      <c r="N359" s="3142"/>
      <c r="O359" s="3141"/>
      <c r="P359" s="3143"/>
      <c r="Q359" s="3144"/>
      <c r="R359" s="3145"/>
      <c r="S359" s="3146"/>
      <c r="T359" s="3147"/>
      <c r="U359" s="3148"/>
      <c r="V359" s="3149"/>
      <c r="W359" s="2109"/>
      <c r="X359" s="3150"/>
      <c r="Y359" s="117"/>
      <c r="Z359" s="3151"/>
      <c r="AA359" s="3152"/>
      <c r="AB359" s="3153"/>
      <c r="AC359" s="3154"/>
      <c r="AD359" s="119"/>
      <c r="AE359" s="262" t="s">
        <v>22</v>
      </c>
      <c r="AF359" s="1035" t="str">
        <f t="shared" si="122"/>
        <v>►</v>
      </c>
      <c r="AG359" s="1036" t="str">
        <f t="shared" si="123"/>
        <v/>
      </c>
      <c r="AH359" s="1037" t="str">
        <f t="shared" si="124"/>
        <v/>
      </c>
      <c r="AI359" s="1036" t="str">
        <f t="shared" si="125"/>
        <v/>
      </c>
      <c r="AJ359" s="1037" t="str">
        <f t="shared" si="126"/>
        <v/>
      </c>
      <c r="AK359" s="1037">
        <f>IF(AND(L359="A",COUNTIF(BJ15:BL62,TRIM(U359))&gt;0),1,0)</f>
        <v>0</v>
      </c>
      <c r="AL359" s="1051" t="str" cm="1">
        <f t="array" ref="AL359">IF(AF359&lt;&gt;"A","",IFERROR((IFERROR(_xlfn.XLOOKUP(TRIM(SUBSTITUTE(U359,CHAR(160)," ")),BJ15:BJ62,BM15:BM62),IFERROR(_xlfn.XLOOKUP(TRIM(SUBSTITUTE(U359,CHAR(160)," ")),BK15:BK62,BM15:BM62),_xlfn.XLOOKUP(TRIM(SUBSTITUTE(U359,CHAR(160)," ")),BL15:BL62,BM15:BM62))))*T359*IF(ISBLANK(Q359),1,Q359)+IFERROR(_xlfn.XLOOKUP("RECHERCHEX",TRIM(L359:AD359),L359:AD359),0),0))</f>
        <v/>
      </c>
      <c r="AM359" s="1038">
        <f t="shared" si="127"/>
        <v>0</v>
      </c>
      <c r="AN359" s="1627" t="str">
        <f t="shared" si="139"/>
        <v/>
      </c>
      <c r="AO359" s="1039">
        <f t="shared" si="128"/>
        <v>0</v>
      </c>
      <c r="AP359" s="1039">
        <f t="shared" si="129"/>
        <v>0</v>
      </c>
      <c r="AQ359" s="1052">
        <f>IF(AO359&gt;0,AS9,0)</f>
        <v>0</v>
      </c>
      <c r="AR359" s="1626" t="str">
        <f>IF(TRIM(AG359)="▼ recette suivante", AG359, IF(AQ359&gt;0, IF(AT9&lt;&gt;"", AT9&amp;"-ou.or.o ❾ + or - &gt;", ""), ""))</f>
        <v/>
      </c>
      <c r="AS359" s="1064"/>
      <c r="AT359" s="1064"/>
      <c r="AU359" s="1053">
        <f t="shared" si="130"/>
        <v>0</v>
      </c>
      <c r="AV359" s="1054">
        <f>IF(AK359,IF(OR(AU359="",N(AU359)&lt;=0.000000001),"",_xlfn.XLOOKUP(AJ359,BJ15:BJ62,BN15:BN62,_xlfn.XLOOKUP(AJ359,BK15:BK62,BN15:BN62,_xlfn.XLOOKUP(AJ359,BL15:BL62,BN15:BN62,"")))),0)</f>
        <v>0</v>
      </c>
      <c r="AW359" s="1067" cm="1">
        <f t="array" ref="AW359">IF(AK359&lt;&gt;1,0,IF(OR(AU359="",N(AU359)&lt;=0.000000001),"",IF(OR(AO359="",N(AO359)&lt;=0.000000001),0,IF(ISNUMBER(AU359),IFERROR(_xlfn.LET(_xlpm.ai_test,TRIM(AJ359),_xlpm.r,IFERROR(_xlfn.XLOOKUP(_xlpm.ai_test,BJ15:BJ62,ROW(BJ15:BJ62),0,1),IFERROR(_xlfn.XLOOKUP(_xlpm.ai_test,BK15:BK62,ROW(BK15:BK62),0,1),_xlfn.XLOOKUP(_xlpm.ai_test,BL15:BL62,ROW(BL15:BL62),0,1))),_xlpm.p,_xlpm.r-MIN(ROW(BJ15:BJ62))+1,_xlpm.f,INDEX(BM15:BM62,_xlpm.p),_xlpm.u,INDEX(BN15:BN62,_xlpm.p),_xlpm.s,INDEX(BP15:BP62,_xlpm.p),_xlpm.q,N(AU359)/_xlpm.f,IF(_xlpm.q&gt;=_xlpm.s,ROUND(_xlpm.q,1)&amp;" "&amp;_xlpm.ai_test&amp;" = "&amp;ROUND(_xlpm.q*_xlpm.f,1)&amp;" "&amp;_xlpm.u,ROUND(_xlpm.q,1)&amp;" "&amp;_xlpm.ai_test)),""),""))))</f>
        <v>0</v>
      </c>
      <c r="AX359" s="1055"/>
      <c r="AY359" s="1053">
        <f t="shared" si="131"/>
        <v>0</v>
      </c>
      <c r="AZ359" s="1054" t="str">
        <f t="shared" si="132"/>
        <v/>
      </c>
      <c r="BA359" s="1056">
        <f t="shared" si="137"/>
        <v>0</v>
      </c>
      <c r="BB359" s="1057" t="str">
        <f t="shared" si="133"/>
        <v/>
      </c>
      <c r="BC359" s="1046"/>
      <c r="BD359" s="1058">
        <f t="shared" si="138"/>
        <v>0</v>
      </c>
      <c r="BE359" s="1048" t="str">
        <f t="shared" si="134"/>
        <v/>
      </c>
      <c r="BF359" s="262" t="s">
        <v>22</v>
      </c>
      <c r="BG359" s="1027">
        <f t="shared" si="135"/>
        <v>0</v>
      </c>
      <c r="BH359" s="1028">
        <f t="shared" si="136"/>
        <v>0</v>
      </c>
      <c r="BI359"/>
      <c r="BJ359" s="701"/>
      <c r="BK359" s="701"/>
      <c r="BL359" s="701"/>
      <c r="BM359" s="701"/>
      <c r="BN359" s="701"/>
      <c r="BO359" s="701"/>
      <c r="BP359" s="701"/>
      <c r="BQ359" s="701"/>
      <c r="BX359" s="964" t="str">
        <f t="shared" si="121"/>
        <v>►</v>
      </c>
      <c r="BY359" s="848"/>
      <c r="BZ359" s="848"/>
      <c r="CA359" s="848"/>
      <c r="CB359" s="848"/>
      <c r="CC359" s="848"/>
      <c r="DC359" s="3">
        <v>1</v>
      </c>
    </row>
    <row r="360" spans="12:107" ht="21" customHeight="1">
      <c r="L360" s="115" t="s">
        <v>16</v>
      </c>
      <c r="M360" s="3141"/>
      <c r="N360" s="3142"/>
      <c r="O360" s="3141"/>
      <c r="P360" s="3143"/>
      <c r="Q360" s="3144"/>
      <c r="R360" s="3145"/>
      <c r="S360" s="3146"/>
      <c r="T360" s="3147"/>
      <c r="U360" s="3148"/>
      <c r="V360" s="3149"/>
      <c r="W360" s="2109"/>
      <c r="X360" s="3150"/>
      <c r="Y360" s="117"/>
      <c r="Z360" s="3151"/>
      <c r="AA360" s="3152"/>
      <c r="AB360" s="3153"/>
      <c r="AC360" s="3154"/>
      <c r="AD360" s="119"/>
      <c r="AE360" s="262" t="s">
        <v>22</v>
      </c>
      <c r="AF360" s="1035" t="str">
        <f t="shared" si="122"/>
        <v>►</v>
      </c>
      <c r="AG360" s="1036" t="str">
        <f t="shared" si="123"/>
        <v/>
      </c>
      <c r="AH360" s="1037" t="str">
        <f t="shared" si="124"/>
        <v/>
      </c>
      <c r="AI360" s="1036" t="str">
        <f t="shared" si="125"/>
        <v/>
      </c>
      <c r="AJ360" s="1037" t="str">
        <f t="shared" si="126"/>
        <v/>
      </c>
      <c r="AK360" s="1037">
        <f>IF(AND(L360="A",COUNTIF(BJ15:BL62,TRIM(U360))&gt;0),1,0)</f>
        <v>0</v>
      </c>
      <c r="AL360" s="1051" t="str" cm="1">
        <f t="array" ref="AL360">IF(AF360&lt;&gt;"A","",IFERROR((IFERROR(_xlfn.XLOOKUP(TRIM(SUBSTITUTE(U360,CHAR(160)," ")),BJ15:BJ62,BM15:BM62),IFERROR(_xlfn.XLOOKUP(TRIM(SUBSTITUTE(U360,CHAR(160)," ")),BK15:BK62,BM15:BM62),_xlfn.XLOOKUP(TRIM(SUBSTITUTE(U360,CHAR(160)," ")),BL15:BL62,BM15:BM62))))*T360*IF(ISBLANK(Q360),1,Q360)+IFERROR(_xlfn.XLOOKUP("RECHERCHEX",TRIM(L360:AD360),L360:AD360),0),0))</f>
        <v/>
      </c>
      <c r="AM360" s="1038">
        <f t="shared" si="127"/>
        <v>0</v>
      </c>
      <c r="AN360" s="1627" t="str">
        <f t="shared" si="139"/>
        <v/>
      </c>
      <c r="AO360" s="1039">
        <f t="shared" si="128"/>
        <v>0</v>
      </c>
      <c r="AP360" s="1039">
        <f t="shared" si="129"/>
        <v>0</v>
      </c>
      <c r="AQ360" s="1040">
        <f>IF(AO360&gt;0,AS9,0)</f>
        <v>0</v>
      </c>
      <c r="AR360" s="1628" t="str">
        <f>IF(TRIM(AG360)="▼ recette suivante", AG360, IF(AQ360&gt;0, IF(AT9&lt;&gt;"", AT9&amp;"-ou.or.o ❾ + or - &gt;", ""), ""))</f>
        <v/>
      </c>
      <c r="AS360" s="1064"/>
      <c r="AT360" s="1064"/>
      <c r="AU360" s="1042">
        <f t="shared" si="130"/>
        <v>0</v>
      </c>
      <c r="AV360" s="1043">
        <f>IF(AK360,IF(OR(AU360="",N(AU360)&lt;=0.000000001),"",_xlfn.XLOOKUP(AJ360,BJ15:BJ62,BN15:BN62,_xlfn.XLOOKUP(AJ360,BK15:BK62,BN15:BN62,_xlfn.XLOOKUP(AJ360,BL15:BL62,BN15:BN62,"")))),0)</f>
        <v>0</v>
      </c>
      <c r="AW360" s="1065" cm="1">
        <f t="array" ref="AW360">IF(AK360&lt;&gt;1,0,IF(OR(AU360="",N(AU360)&lt;=0.000000001),"",IF(OR(AO360="",N(AO360)&lt;=0.000000001),0,IF(ISNUMBER(AU360),IFERROR(_xlfn.LET(_xlpm.ai_test,TRIM(AJ360),_xlpm.r,IFERROR(_xlfn.XLOOKUP(_xlpm.ai_test,BJ15:BJ62,ROW(BJ15:BJ62),0,1),IFERROR(_xlfn.XLOOKUP(_xlpm.ai_test,BK15:BK62,ROW(BK15:BK62),0,1),_xlfn.XLOOKUP(_xlpm.ai_test,BL15:BL62,ROW(BL15:BL62),0,1))),_xlpm.p,_xlpm.r-MIN(ROW(BJ15:BJ62))+1,_xlpm.f,INDEX(BM15:BM62,_xlpm.p),_xlpm.u,INDEX(BN15:BN62,_xlpm.p),_xlpm.s,INDEX(BP15:BP62,_xlpm.p),_xlpm.q,N(AU360)/_xlpm.f,IF(_xlpm.q&gt;=_xlpm.s,ROUND(_xlpm.q,1)&amp;" "&amp;_xlpm.ai_test&amp;" = "&amp;ROUND(_xlpm.q*_xlpm.f,1)&amp;" "&amp;_xlpm.u,ROUND(_xlpm.q,1)&amp;" "&amp;_xlpm.ai_test)),""),""))))</f>
        <v>0</v>
      </c>
      <c r="AX360" s="1055"/>
      <c r="AY360" s="1042">
        <f t="shared" si="131"/>
        <v>0</v>
      </c>
      <c r="AZ360" s="1043" t="str">
        <f t="shared" si="132"/>
        <v/>
      </c>
      <c r="BA360" s="1044">
        <f t="shared" si="137"/>
        <v>0</v>
      </c>
      <c r="BB360" s="1045" t="str">
        <f t="shared" si="133"/>
        <v/>
      </c>
      <c r="BC360" s="1046"/>
      <c r="BD360" s="1047">
        <f t="shared" si="138"/>
        <v>0</v>
      </c>
      <c r="BE360" s="1048" t="str">
        <f t="shared" si="134"/>
        <v/>
      </c>
      <c r="BF360" s="262" t="s">
        <v>22</v>
      </c>
      <c r="BG360" s="1027">
        <f t="shared" si="135"/>
        <v>0</v>
      </c>
      <c r="BH360" s="1028">
        <f t="shared" si="136"/>
        <v>0</v>
      </c>
      <c r="BI360"/>
      <c r="BJ360" s="701"/>
      <c r="BK360" s="701"/>
      <c r="BL360" s="701"/>
      <c r="BM360" s="701"/>
      <c r="BN360" s="701"/>
      <c r="BO360" s="701"/>
      <c r="BP360" s="701"/>
      <c r="BQ360" s="701"/>
      <c r="BX360" s="964" t="str">
        <f t="shared" si="121"/>
        <v>►</v>
      </c>
      <c r="BY360" s="848"/>
      <c r="BZ360" s="848"/>
      <c r="CA360" s="848"/>
      <c r="CB360" s="848"/>
      <c r="CC360" s="848"/>
      <c r="DC360" s="3">
        <v>1</v>
      </c>
    </row>
    <row r="361" spans="12:107" ht="21" customHeight="1">
      <c r="L361" s="115" t="s">
        <v>16</v>
      </c>
      <c r="M361" s="3141"/>
      <c r="N361" s="3142"/>
      <c r="O361" s="3141"/>
      <c r="P361" s="3143"/>
      <c r="Q361" s="3144"/>
      <c r="R361" s="3145"/>
      <c r="S361" s="3146"/>
      <c r="T361" s="3147"/>
      <c r="U361" s="3148"/>
      <c r="V361" s="3149"/>
      <c r="W361" s="2109"/>
      <c r="X361" s="3150"/>
      <c r="Y361" s="117"/>
      <c r="Z361" s="3151"/>
      <c r="AA361" s="3152"/>
      <c r="AB361" s="3153"/>
      <c r="AC361" s="3154"/>
      <c r="AD361" s="119"/>
      <c r="AE361" s="262" t="s">
        <v>22</v>
      </c>
      <c r="AF361" s="1035" t="str">
        <f t="shared" si="122"/>
        <v>►</v>
      </c>
      <c r="AG361" s="1036" t="str">
        <f t="shared" si="123"/>
        <v/>
      </c>
      <c r="AH361" s="1037" t="str">
        <f t="shared" si="124"/>
        <v/>
      </c>
      <c r="AI361" s="1036" t="str">
        <f t="shared" si="125"/>
        <v/>
      </c>
      <c r="AJ361" s="1037" t="str">
        <f t="shared" si="126"/>
        <v/>
      </c>
      <c r="AK361" s="1037">
        <f>IF(AND(L361="A",COUNTIF(BJ15:BL62,TRIM(U361))&gt;0),1,0)</f>
        <v>0</v>
      </c>
      <c r="AL361" s="1051" t="str" cm="1">
        <f t="array" ref="AL361">IF(AF361&lt;&gt;"A","",IFERROR((IFERROR(_xlfn.XLOOKUP(TRIM(SUBSTITUTE(U361,CHAR(160)," ")),BJ15:BJ62,BM15:BM62),IFERROR(_xlfn.XLOOKUP(TRIM(SUBSTITUTE(U361,CHAR(160)," ")),BK15:BK62,BM15:BM62),_xlfn.XLOOKUP(TRIM(SUBSTITUTE(U361,CHAR(160)," ")),BL15:BL62,BM15:BM62))))*T361*IF(ISBLANK(Q361),1,Q361)+IFERROR(_xlfn.XLOOKUP("RECHERCHEX",TRIM(L361:AD361),L361:AD361),0),0))</f>
        <v/>
      </c>
      <c r="AM361" s="1038">
        <f t="shared" si="127"/>
        <v>0</v>
      </c>
      <c r="AN361" s="1627" t="str">
        <f t="shared" si="139"/>
        <v/>
      </c>
      <c r="AO361" s="1039">
        <f t="shared" si="128"/>
        <v>0</v>
      </c>
      <c r="AP361" s="1039">
        <f t="shared" si="129"/>
        <v>0</v>
      </c>
      <c r="AQ361" s="1052">
        <f>IF(AO361&gt;0,AS9,0)</f>
        <v>0</v>
      </c>
      <c r="AR361" s="1626" t="str">
        <f>IF(TRIM(AG361)="▼ recette suivante", AG361, IF(AQ361&gt;0, IF(AT9&lt;&gt;"", AT9&amp;"-ou.or.o ❾ + or - &gt;", ""), ""))</f>
        <v/>
      </c>
      <c r="AS361" s="1064"/>
      <c r="AT361" s="1064"/>
      <c r="AU361" s="1053">
        <f t="shared" si="130"/>
        <v>0</v>
      </c>
      <c r="AV361" s="1054">
        <f>IF(AK361,IF(OR(AU361="",N(AU361)&lt;=0.000000001),"",_xlfn.XLOOKUP(AJ361,BJ15:BJ62,BN15:BN62,_xlfn.XLOOKUP(AJ361,BK15:BK62,BN15:BN62,_xlfn.XLOOKUP(AJ361,BL15:BL62,BN15:BN62,"")))),0)</f>
        <v>0</v>
      </c>
      <c r="AW361" s="1067" cm="1">
        <f t="array" ref="AW361">IF(AK361&lt;&gt;1,0,IF(OR(AU361="",N(AU361)&lt;=0.000000001),"",IF(OR(AO361="",N(AO361)&lt;=0.000000001),0,IF(ISNUMBER(AU361),IFERROR(_xlfn.LET(_xlpm.ai_test,TRIM(AJ361),_xlpm.r,IFERROR(_xlfn.XLOOKUP(_xlpm.ai_test,BJ15:BJ62,ROW(BJ15:BJ62),0,1),IFERROR(_xlfn.XLOOKUP(_xlpm.ai_test,BK15:BK62,ROW(BK15:BK62),0,1),_xlfn.XLOOKUP(_xlpm.ai_test,BL15:BL62,ROW(BL15:BL62),0,1))),_xlpm.p,_xlpm.r-MIN(ROW(BJ15:BJ62))+1,_xlpm.f,INDEX(BM15:BM62,_xlpm.p),_xlpm.u,INDEX(BN15:BN62,_xlpm.p),_xlpm.s,INDEX(BP15:BP62,_xlpm.p),_xlpm.q,N(AU361)/_xlpm.f,IF(_xlpm.q&gt;=_xlpm.s,ROUND(_xlpm.q,1)&amp;" "&amp;_xlpm.ai_test&amp;" = "&amp;ROUND(_xlpm.q*_xlpm.f,1)&amp;" "&amp;_xlpm.u,ROUND(_xlpm.q,1)&amp;" "&amp;_xlpm.ai_test)),""),""))))</f>
        <v>0</v>
      </c>
      <c r="AX361" s="1055"/>
      <c r="AY361" s="1053">
        <f t="shared" si="131"/>
        <v>0</v>
      </c>
      <c r="AZ361" s="1054" t="str">
        <f t="shared" si="132"/>
        <v/>
      </c>
      <c r="BA361" s="1056">
        <f t="shared" si="137"/>
        <v>0</v>
      </c>
      <c r="BB361" s="1057" t="str">
        <f t="shared" si="133"/>
        <v/>
      </c>
      <c r="BC361" s="1046"/>
      <c r="BD361" s="1058">
        <f t="shared" si="138"/>
        <v>0</v>
      </c>
      <c r="BE361" s="1048" t="str">
        <f t="shared" si="134"/>
        <v/>
      </c>
      <c r="BF361" s="262" t="s">
        <v>22</v>
      </c>
      <c r="BG361" s="1027">
        <f t="shared" si="135"/>
        <v>0</v>
      </c>
      <c r="BH361" s="1028">
        <f t="shared" si="136"/>
        <v>0</v>
      </c>
      <c r="BI361"/>
      <c r="BJ361" s="701"/>
      <c r="BK361" s="701"/>
      <c r="BL361" s="701"/>
      <c r="BM361" s="701"/>
      <c r="BN361" s="701"/>
      <c r="BO361" s="701"/>
      <c r="BP361" s="701"/>
      <c r="BQ361" s="701"/>
      <c r="BX361" s="964" t="str">
        <f t="shared" si="121"/>
        <v>►</v>
      </c>
      <c r="BY361" s="848"/>
      <c r="BZ361" s="848"/>
      <c r="CA361" s="848"/>
      <c r="CB361" s="848"/>
      <c r="CC361" s="848"/>
      <c r="DC361" s="3">
        <v>1</v>
      </c>
    </row>
    <row r="362" spans="12:107" ht="21" customHeight="1">
      <c r="L362" s="115" t="s">
        <v>16</v>
      </c>
      <c r="M362" s="3141"/>
      <c r="N362" s="3142"/>
      <c r="O362" s="3141"/>
      <c r="P362" s="3143"/>
      <c r="Q362" s="3144"/>
      <c r="R362" s="3145"/>
      <c r="S362" s="3146"/>
      <c r="T362" s="3147"/>
      <c r="U362" s="3148"/>
      <c r="V362" s="3149"/>
      <c r="W362" s="2109"/>
      <c r="X362" s="3150"/>
      <c r="Y362" s="117"/>
      <c r="Z362" s="3151"/>
      <c r="AA362" s="3152"/>
      <c r="AB362" s="3153"/>
      <c r="AC362" s="3154"/>
      <c r="AD362" s="119"/>
      <c r="AE362" s="262" t="s">
        <v>22</v>
      </c>
      <c r="AF362" s="1035" t="str">
        <f t="shared" si="122"/>
        <v>►</v>
      </c>
      <c r="AG362" s="1036" t="str">
        <f t="shared" si="123"/>
        <v/>
      </c>
      <c r="AH362" s="1037" t="str">
        <f t="shared" si="124"/>
        <v/>
      </c>
      <c r="AI362" s="1036" t="str">
        <f t="shared" si="125"/>
        <v/>
      </c>
      <c r="AJ362" s="1037" t="str">
        <f t="shared" si="126"/>
        <v/>
      </c>
      <c r="AK362" s="1037">
        <f>IF(AND(L362="A",COUNTIF(BJ15:BL62,TRIM(U362))&gt;0),1,0)</f>
        <v>0</v>
      </c>
      <c r="AL362" s="1051" t="str" cm="1">
        <f t="array" ref="AL362">IF(AF362&lt;&gt;"A","",IFERROR((IFERROR(_xlfn.XLOOKUP(TRIM(SUBSTITUTE(U362,CHAR(160)," ")),BJ15:BJ62,BM15:BM62),IFERROR(_xlfn.XLOOKUP(TRIM(SUBSTITUTE(U362,CHAR(160)," ")),BK15:BK62,BM15:BM62),_xlfn.XLOOKUP(TRIM(SUBSTITUTE(U362,CHAR(160)," ")),BL15:BL62,BM15:BM62))))*T362*IF(ISBLANK(Q362),1,Q362)+IFERROR(_xlfn.XLOOKUP("RECHERCHEX",TRIM(L362:AD362),L362:AD362),0),0))</f>
        <v/>
      </c>
      <c r="AM362" s="1038">
        <f t="shared" si="127"/>
        <v>0</v>
      </c>
      <c r="AN362" s="1627" t="str">
        <f t="shared" si="139"/>
        <v/>
      </c>
      <c r="AO362" s="1039">
        <f t="shared" si="128"/>
        <v>0</v>
      </c>
      <c r="AP362" s="1039">
        <f t="shared" si="129"/>
        <v>0</v>
      </c>
      <c r="AQ362" s="1040">
        <f>IF(AO362&gt;0,AS9,0)</f>
        <v>0</v>
      </c>
      <c r="AR362" s="1628" t="str">
        <f>IF(TRIM(AG362)="▼ recette suivante", AG362, IF(AQ362&gt;0, IF(AT9&lt;&gt;"", AT9&amp;"-ou.or.o ❾ + or - &gt;", ""), ""))</f>
        <v/>
      </c>
      <c r="AS362" s="1064"/>
      <c r="AT362" s="1064"/>
      <c r="AU362" s="1042">
        <f t="shared" si="130"/>
        <v>0</v>
      </c>
      <c r="AV362" s="1043">
        <f>IF(AK362,IF(OR(AU362="",N(AU362)&lt;=0.000000001),"",_xlfn.XLOOKUP(AJ362,BJ15:BJ62,BN15:BN62,_xlfn.XLOOKUP(AJ362,BK15:BK62,BN15:BN62,_xlfn.XLOOKUP(AJ362,BL15:BL62,BN15:BN62,"")))),0)</f>
        <v>0</v>
      </c>
      <c r="AW362" s="1065" cm="1">
        <f t="array" ref="AW362">IF(AK362&lt;&gt;1,0,IF(OR(AU362="",N(AU362)&lt;=0.000000001),"",IF(OR(AO362="",N(AO362)&lt;=0.000000001),0,IF(ISNUMBER(AU362),IFERROR(_xlfn.LET(_xlpm.ai_test,TRIM(AJ362),_xlpm.r,IFERROR(_xlfn.XLOOKUP(_xlpm.ai_test,BJ15:BJ62,ROW(BJ15:BJ62),0,1),IFERROR(_xlfn.XLOOKUP(_xlpm.ai_test,BK15:BK62,ROW(BK15:BK62),0,1),_xlfn.XLOOKUP(_xlpm.ai_test,BL15:BL62,ROW(BL15:BL62),0,1))),_xlpm.p,_xlpm.r-MIN(ROW(BJ15:BJ62))+1,_xlpm.f,INDEX(BM15:BM62,_xlpm.p),_xlpm.u,INDEX(BN15:BN62,_xlpm.p),_xlpm.s,INDEX(BP15:BP62,_xlpm.p),_xlpm.q,N(AU362)/_xlpm.f,IF(_xlpm.q&gt;=_xlpm.s,ROUND(_xlpm.q,1)&amp;" "&amp;_xlpm.ai_test&amp;" = "&amp;ROUND(_xlpm.q*_xlpm.f,1)&amp;" "&amp;_xlpm.u,ROUND(_xlpm.q,1)&amp;" "&amp;_xlpm.ai_test)),""),""))))</f>
        <v>0</v>
      </c>
      <c r="AX362" s="1055"/>
      <c r="AY362" s="1042">
        <f t="shared" si="131"/>
        <v>0</v>
      </c>
      <c r="AZ362" s="1043" t="str">
        <f t="shared" si="132"/>
        <v/>
      </c>
      <c r="BA362" s="1044">
        <f t="shared" si="137"/>
        <v>0</v>
      </c>
      <c r="BB362" s="1045" t="str">
        <f t="shared" si="133"/>
        <v/>
      </c>
      <c r="BC362" s="1046"/>
      <c r="BD362" s="1047">
        <f t="shared" si="138"/>
        <v>0</v>
      </c>
      <c r="BE362" s="1048" t="str">
        <f t="shared" si="134"/>
        <v/>
      </c>
      <c r="BF362" s="262" t="s">
        <v>22</v>
      </c>
      <c r="BG362" s="1027">
        <f t="shared" si="135"/>
        <v>0</v>
      </c>
      <c r="BH362" s="1028">
        <f t="shared" si="136"/>
        <v>0</v>
      </c>
      <c r="BI362"/>
      <c r="BJ362" s="701"/>
      <c r="BK362" s="701"/>
      <c r="BL362" s="701"/>
      <c r="BM362" s="701"/>
      <c r="BN362" s="701"/>
      <c r="BO362" s="701"/>
      <c r="BP362" s="701"/>
      <c r="BQ362" s="701"/>
      <c r="BX362" s="964" t="str">
        <f t="shared" si="121"/>
        <v>►</v>
      </c>
      <c r="BY362" s="848"/>
      <c r="BZ362" s="848"/>
      <c r="CA362" s="848"/>
      <c r="CB362" s="848"/>
      <c r="CC362" s="848"/>
      <c r="DC362" s="3">
        <v>1</v>
      </c>
    </row>
    <row r="363" spans="12:107" ht="21" customHeight="1">
      <c r="L363" s="115" t="s">
        <v>16</v>
      </c>
      <c r="M363" s="3141"/>
      <c r="N363" s="3142"/>
      <c r="O363" s="3141"/>
      <c r="P363" s="3143"/>
      <c r="Q363" s="3144"/>
      <c r="R363" s="3145"/>
      <c r="S363" s="3146"/>
      <c r="T363" s="3147"/>
      <c r="U363" s="3148"/>
      <c r="V363" s="3149"/>
      <c r="W363" s="2109"/>
      <c r="X363" s="3150"/>
      <c r="Y363" s="117"/>
      <c r="Z363" s="3151"/>
      <c r="AA363" s="3152"/>
      <c r="AB363" s="3153"/>
      <c r="AC363" s="3154"/>
      <c r="AD363" s="119"/>
      <c r="AE363" s="262" t="s">
        <v>22</v>
      </c>
      <c r="AF363" s="1035" t="str">
        <f t="shared" si="122"/>
        <v>►</v>
      </c>
      <c r="AG363" s="1036" t="str">
        <f t="shared" si="123"/>
        <v/>
      </c>
      <c r="AH363" s="1037" t="str">
        <f t="shared" si="124"/>
        <v/>
      </c>
      <c r="AI363" s="1036" t="str">
        <f t="shared" si="125"/>
        <v/>
      </c>
      <c r="AJ363" s="1037" t="str">
        <f t="shared" si="126"/>
        <v/>
      </c>
      <c r="AK363" s="1037">
        <f>IF(AND(L363="A",COUNTIF(BJ15:BL62,TRIM(U363))&gt;0),1,0)</f>
        <v>0</v>
      </c>
      <c r="AL363" s="1051" t="str" cm="1">
        <f t="array" ref="AL363">IF(AF363&lt;&gt;"A","",IFERROR((IFERROR(_xlfn.XLOOKUP(TRIM(SUBSTITUTE(U363,CHAR(160)," ")),BJ15:BJ62,BM15:BM62),IFERROR(_xlfn.XLOOKUP(TRIM(SUBSTITUTE(U363,CHAR(160)," ")),BK15:BK62,BM15:BM62),_xlfn.XLOOKUP(TRIM(SUBSTITUTE(U363,CHAR(160)," ")),BL15:BL62,BM15:BM62))))*T363*IF(ISBLANK(Q363),1,Q363)+IFERROR(_xlfn.XLOOKUP("RECHERCHEX",TRIM(L363:AD363),L363:AD363),0),0))</f>
        <v/>
      </c>
      <c r="AM363" s="1038">
        <f t="shared" si="127"/>
        <v>0</v>
      </c>
      <c r="AN363" s="1627" t="str">
        <f t="shared" si="139"/>
        <v/>
      </c>
      <c r="AO363" s="1039">
        <f t="shared" si="128"/>
        <v>0</v>
      </c>
      <c r="AP363" s="1039">
        <f t="shared" si="129"/>
        <v>0</v>
      </c>
      <c r="AQ363" s="1052">
        <f>IF(AO363&gt;0,AS9,0)</f>
        <v>0</v>
      </c>
      <c r="AR363" s="1626" t="str">
        <f>IF(TRIM(AG363)="▼ recette suivante", AG363, IF(AQ363&gt;0, IF(AT9&lt;&gt;"", AT9&amp;"-ou.or.o ❾ + or - &gt;", ""), ""))</f>
        <v/>
      </c>
      <c r="AS363" s="1064"/>
      <c r="AT363" s="1064"/>
      <c r="AU363" s="1053">
        <f t="shared" si="130"/>
        <v>0</v>
      </c>
      <c r="AV363" s="1054">
        <f>IF(AK363,IF(OR(AU363="",N(AU363)&lt;=0.000000001),"",_xlfn.XLOOKUP(AJ363,BJ15:BJ62,BN15:BN62,_xlfn.XLOOKUP(AJ363,BK15:BK62,BN15:BN62,_xlfn.XLOOKUP(AJ363,BL15:BL62,BN15:BN62,"")))),0)</f>
        <v>0</v>
      </c>
      <c r="AW363" s="1067" cm="1">
        <f t="array" ref="AW363">IF(AK363&lt;&gt;1,0,IF(OR(AU363="",N(AU363)&lt;=0.000000001),"",IF(OR(AO363="",N(AO363)&lt;=0.000000001),0,IF(ISNUMBER(AU363),IFERROR(_xlfn.LET(_xlpm.ai_test,TRIM(AJ363),_xlpm.r,IFERROR(_xlfn.XLOOKUP(_xlpm.ai_test,BJ15:BJ62,ROW(BJ15:BJ62),0,1),IFERROR(_xlfn.XLOOKUP(_xlpm.ai_test,BK15:BK62,ROW(BK15:BK62),0,1),_xlfn.XLOOKUP(_xlpm.ai_test,BL15:BL62,ROW(BL15:BL62),0,1))),_xlpm.p,_xlpm.r-MIN(ROW(BJ15:BJ62))+1,_xlpm.f,INDEX(BM15:BM62,_xlpm.p),_xlpm.u,INDEX(BN15:BN62,_xlpm.p),_xlpm.s,INDEX(BP15:BP62,_xlpm.p),_xlpm.q,N(AU363)/_xlpm.f,IF(_xlpm.q&gt;=_xlpm.s,ROUND(_xlpm.q,1)&amp;" "&amp;_xlpm.ai_test&amp;" = "&amp;ROUND(_xlpm.q*_xlpm.f,1)&amp;" "&amp;_xlpm.u,ROUND(_xlpm.q,1)&amp;" "&amp;_xlpm.ai_test)),""),""))))</f>
        <v>0</v>
      </c>
      <c r="AX363" s="1055"/>
      <c r="AY363" s="1053">
        <f t="shared" si="131"/>
        <v>0</v>
      </c>
      <c r="AZ363" s="1054" t="str">
        <f t="shared" si="132"/>
        <v/>
      </c>
      <c r="BA363" s="1056">
        <f t="shared" si="137"/>
        <v>0</v>
      </c>
      <c r="BB363" s="1057" t="str">
        <f t="shared" si="133"/>
        <v/>
      </c>
      <c r="BC363" s="1046"/>
      <c r="BD363" s="1058">
        <f t="shared" si="138"/>
        <v>0</v>
      </c>
      <c r="BE363" s="1048" t="str">
        <f t="shared" si="134"/>
        <v/>
      </c>
      <c r="BF363" s="262" t="s">
        <v>22</v>
      </c>
      <c r="BG363" s="1027">
        <f t="shared" si="135"/>
        <v>0</v>
      </c>
      <c r="BH363" s="1028">
        <f t="shared" si="136"/>
        <v>0</v>
      </c>
      <c r="BI363"/>
      <c r="BJ363" s="701"/>
      <c r="BK363" s="701"/>
      <c r="BL363" s="701"/>
      <c r="BM363" s="701"/>
      <c r="BN363" s="701"/>
      <c r="BO363" s="701"/>
      <c r="BP363" s="701"/>
      <c r="BQ363" s="701"/>
      <c r="BX363" s="964" t="str">
        <f t="shared" si="121"/>
        <v>►</v>
      </c>
      <c r="BY363" s="848"/>
      <c r="BZ363" s="848"/>
      <c r="CA363" s="848"/>
      <c r="CB363" s="848"/>
      <c r="CC363" s="848"/>
      <c r="DC363" s="3">
        <v>1</v>
      </c>
    </row>
    <row r="364" spans="12:107" ht="21" customHeight="1">
      <c r="L364" s="115" t="s">
        <v>16</v>
      </c>
      <c r="M364" s="3141"/>
      <c r="N364" s="3142"/>
      <c r="O364" s="3141"/>
      <c r="P364" s="3143"/>
      <c r="Q364" s="3144"/>
      <c r="R364" s="3145"/>
      <c r="S364" s="3146"/>
      <c r="T364" s="3147"/>
      <c r="U364" s="3148"/>
      <c r="V364" s="3149"/>
      <c r="W364" s="2109"/>
      <c r="X364" s="3150"/>
      <c r="Y364" s="117"/>
      <c r="Z364" s="3151"/>
      <c r="AA364" s="3152"/>
      <c r="AB364" s="3153"/>
      <c r="AC364" s="3154"/>
      <c r="AD364" s="119"/>
      <c r="AE364" s="262" t="s">
        <v>22</v>
      </c>
      <c r="AF364" s="1035" t="str">
        <f t="shared" si="122"/>
        <v>►</v>
      </c>
      <c r="AG364" s="1036" t="str">
        <f t="shared" si="123"/>
        <v/>
      </c>
      <c r="AH364" s="1037" t="str">
        <f t="shared" si="124"/>
        <v/>
      </c>
      <c r="AI364" s="1036" t="str">
        <f t="shared" si="125"/>
        <v/>
      </c>
      <c r="AJ364" s="1037" t="str">
        <f t="shared" si="126"/>
        <v/>
      </c>
      <c r="AK364" s="1037">
        <f>IF(AND(L364="A",COUNTIF(BJ15:BL62,TRIM(U364))&gt;0),1,0)</f>
        <v>0</v>
      </c>
      <c r="AL364" s="1051" t="str" cm="1">
        <f t="array" ref="AL364">IF(AF364&lt;&gt;"A","",IFERROR((IFERROR(_xlfn.XLOOKUP(TRIM(SUBSTITUTE(U364,CHAR(160)," ")),BJ15:BJ62,BM15:BM62),IFERROR(_xlfn.XLOOKUP(TRIM(SUBSTITUTE(U364,CHAR(160)," ")),BK15:BK62,BM15:BM62),_xlfn.XLOOKUP(TRIM(SUBSTITUTE(U364,CHAR(160)," ")),BL15:BL62,BM15:BM62))))*T364*IF(ISBLANK(Q364),1,Q364)+IFERROR(_xlfn.XLOOKUP("RECHERCHEX",TRIM(L364:AD364),L364:AD364),0),0))</f>
        <v/>
      </c>
      <c r="AM364" s="1038">
        <f t="shared" si="127"/>
        <v>0</v>
      </c>
      <c r="AN364" s="1627" t="str">
        <f t="shared" si="139"/>
        <v/>
      </c>
      <c r="AO364" s="1039">
        <f t="shared" si="128"/>
        <v>0</v>
      </c>
      <c r="AP364" s="1039">
        <f t="shared" si="129"/>
        <v>0</v>
      </c>
      <c r="AQ364" s="1040">
        <f>IF(AO364&gt;0,AS9,0)</f>
        <v>0</v>
      </c>
      <c r="AR364" s="1628" t="str">
        <f>IF(TRIM(AG364)="▼ recette suivante", AG364, IF(AQ364&gt;0, IF(AT9&lt;&gt;"", AT9&amp;"-ou.or.o ❾ + or - &gt;", ""), ""))</f>
        <v/>
      </c>
      <c r="AS364" s="1064"/>
      <c r="AT364" s="1064"/>
      <c r="AU364" s="1042">
        <f t="shared" si="130"/>
        <v>0</v>
      </c>
      <c r="AV364" s="1043">
        <f>IF(AK364,IF(OR(AU364="",N(AU364)&lt;=0.000000001),"",_xlfn.XLOOKUP(AJ364,BJ15:BJ62,BN15:BN62,_xlfn.XLOOKUP(AJ364,BK15:BK62,BN15:BN62,_xlfn.XLOOKUP(AJ364,BL15:BL62,BN15:BN62,"")))),0)</f>
        <v>0</v>
      </c>
      <c r="AW364" s="1065" cm="1">
        <f t="array" ref="AW364">IF(AK364&lt;&gt;1,0,IF(OR(AU364="",N(AU364)&lt;=0.000000001),"",IF(OR(AO364="",N(AO364)&lt;=0.000000001),0,IF(ISNUMBER(AU364),IFERROR(_xlfn.LET(_xlpm.ai_test,TRIM(AJ364),_xlpm.r,IFERROR(_xlfn.XLOOKUP(_xlpm.ai_test,BJ15:BJ62,ROW(BJ15:BJ62),0,1),IFERROR(_xlfn.XLOOKUP(_xlpm.ai_test,BK15:BK62,ROW(BK15:BK62),0,1),_xlfn.XLOOKUP(_xlpm.ai_test,BL15:BL62,ROW(BL15:BL62),0,1))),_xlpm.p,_xlpm.r-MIN(ROW(BJ15:BJ62))+1,_xlpm.f,INDEX(BM15:BM62,_xlpm.p),_xlpm.u,INDEX(BN15:BN62,_xlpm.p),_xlpm.s,INDEX(BP15:BP62,_xlpm.p),_xlpm.q,N(AU364)/_xlpm.f,IF(_xlpm.q&gt;=_xlpm.s,ROUND(_xlpm.q,1)&amp;" "&amp;_xlpm.ai_test&amp;" = "&amp;ROUND(_xlpm.q*_xlpm.f,1)&amp;" "&amp;_xlpm.u,ROUND(_xlpm.q,1)&amp;" "&amp;_xlpm.ai_test)),""),""))))</f>
        <v>0</v>
      </c>
      <c r="AX364" s="1055"/>
      <c r="AY364" s="1042">
        <f t="shared" si="131"/>
        <v>0</v>
      </c>
      <c r="AZ364" s="1043" t="str">
        <f t="shared" si="132"/>
        <v/>
      </c>
      <c r="BA364" s="1044">
        <f t="shared" si="137"/>
        <v>0</v>
      </c>
      <c r="BB364" s="1045" t="str">
        <f t="shared" si="133"/>
        <v/>
      </c>
      <c r="BC364" s="1046"/>
      <c r="BD364" s="1047">
        <f t="shared" si="138"/>
        <v>0</v>
      </c>
      <c r="BE364" s="1048" t="str">
        <f t="shared" si="134"/>
        <v/>
      </c>
      <c r="BF364" s="262" t="s">
        <v>22</v>
      </c>
      <c r="BG364" s="1027">
        <f t="shared" si="135"/>
        <v>0</v>
      </c>
      <c r="BH364" s="1028">
        <f t="shared" si="136"/>
        <v>0</v>
      </c>
      <c r="BI364"/>
      <c r="BJ364" s="701"/>
      <c r="BK364" s="701"/>
      <c r="BL364" s="701"/>
      <c r="BM364" s="701"/>
      <c r="BN364" s="701"/>
      <c r="BO364" s="701"/>
      <c r="BP364" s="701"/>
      <c r="BQ364" s="701"/>
      <c r="BX364" s="964" t="str">
        <f t="shared" si="121"/>
        <v>►</v>
      </c>
      <c r="BY364" s="848"/>
      <c r="BZ364" s="848"/>
      <c r="CA364" s="848"/>
      <c r="CB364" s="848"/>
      <c r="CC364" s="848"/>
      <c r="DC364" s="3">
        <v>1</v>
      </c>
    </row>
    <row r="365" spans="12:107" ht="21" customHeight="1">
      <c r="L365" s="115" t="s">
        <v>16</v>
      </c>
      <c r="M365" s="3141"/>
      <c r="N365" s="3142"/>
      <c r="O365" s="3141"/>
      <c r="P365" s="3143"/>
      <c r="Q365" s="3144"/>
      <c r="R365" s="3145"/>
      <c r="S365" s="3146"/>
      <c r="T365" s="3147"/>
      <c r="U365" s="3148"/>
      <c r="V365" s="3149"/>
      <c r="W365" s="2109"/>
      <c r="X365" s="3150"/>
      <c r="Y365" s="117"/>
      <c r="Z365" s="3151"/>
      <c r="AA365" s="3152"/>
      <c r="AB365" s="3153"/>
      <c r="AC365" s="3154"/>
      <c r="AD365" s="119"/>
      <c r="AE365" s="262" t="s">
        <v>22</v>
      </c>
      <c r="AF365" s="1035" t="str">
        <f t="shared" si="122"/>
        <v>►</v>
      </c>
      <c r="AG365" s="1036" t="str">
        <f t="shared" si="123"/>
        <v/>
      </c>
      <c r="AH365" s="1037" t="str">
        <f t="shared" si="124"/>
        <v/>
      </c>
      <c r="AI365" s="1036" t="str">
        <f t="shared" si="125"/>
        <v/>
      </c>
      <c r="AJ365" s="1037" t="str">
        <f t="shared" si="126"/>
        <v/>
      </c>
      <c r="AK365" s="1037">
        <f>IF(AND(L365="A",COUNTIF(BJ15:BL62,TRIM(U365))&gt;0),1,0)</f>
        <v>0</v>
      </c>
      <c r="AL365" s="1051" t="str" cm="1">
        <f t="array" ref="AL365">IF(AF365&lt;&gt;"A","",IFERROR((IFERROR(_xlfn.XLOOKUP(TRIM(SUBSTITUTE(U365,CHAR(160)," ")),BJ15:BJ62,BM15:BM62),IFERROR(_xlfn.XLOOKUP(TRIM(SUBSTITUTE(U365,CHAR(160)," ")),BK15:BK62,BM15:BM62),_xlfn.XLOOKUP(TRIM(SUBSTITUTE(U365,CHAR(160)," ")),BL15:BL62,BM15:BM62))))*T365*IF(ISBLANK(Q365),1,Q365)+IFERROR(_xlfn.XLOOKUP("RECHERCHEX",TRIM(L365:AD365),L365:AD365),0),0))</f>
        <v/>
      </c>
      <c r="AM365" s="1038">
        <f t="shared" si="127"/>
        <v>0</v>
      </c>
      <c r="AN365" s="1627" t="str">
        <f t="shared" si="139"/>
        <v/>
      </c>
      <c r="AO365" s="1039">
        <f t="shared" si="128"/>
        <v>0</v>
      </c>
      <c r="AP365" s="1039">
        <f t="shared" si="129"/>
        <v>0</v>
      </c>
      <c r="AQ365" s="1052">
        <f>IF(AO365&gt;0,AS9,0)</f>
        <v>0</v>
      </c>
      <c r="AR365" s="1626" t="str">
        <f>IF(TRIM(AG365)="▼ recette suivante", AG365, IF(AQ365&gt;0, IF(AT9&lt;&gt;"", AT9&amp;"-ou.or.o ❾ + or - &gt;", ""), ""))</f>
        <v/>
      </c>
      <c r="AS365" s="1064"/>
      <c r="AT365" s="1064"/>
      <c r="AU365" s="1053">
        <f t="shared" si="130"/>
        <v>0</v>
      </c>
      <c r="AV365" s="1054">
        <f>IF(AK365,IF(OR(AU365="",N(AU365)&lt;=0.000000001),"",_xlfn.XLOOKUP(AJ365,BJ15:BJ62,BN15:BN62,_xlfn.XLOOKUP(AJ365,BK15:BK62,BN15:BN62,_xlfn.XLOOKUP(AJ365,BL15:BL62,BN15:BN62,"")))),0)</f>
        <v>0</v>
      </c>
      <c r="AW365" s="1067" cm="1">
        <f t="array" ref="AW365">IF(AK365&lt;&gt;1,0,IF(OR(AU365="",N(AU365)&lt;=0.000000001),"",IF(OR(AO365="",N(AO365)&lt;=0.000000001),0,IF(ISNUMBER(AU365),IFERROR(_xlfn.LET(_xlpm.ai_test,TRIM(AJ365),_xlpm.r,IFERROR(_xlfn.XLOOKUP(_xlpm.ai_test,BJ15:BJ62,ROW(BJ15:BJ62),0,1),IFERROR(_xlfn.XLOOKUP(_xlpm.ai_test,BK15:BK62,ROW(BK15:BK62),0,1),_xlfn.XLOOKUP(_xlpm.ai_test,BL15:BL62,ROW(BL15:BL62),0,1))),_xlpm.p,_xlpm.r-MIN(ROW(BJ15:BJ62))+1,_xlpm.f,INDEX(BM15:BM62,_xlpm.p),_xlpm.u,INDEX(BN15:BN62,_xlpm.p),_xlpm.s,INDEX(BP15:BP62,_xlpm.p),_xlpm.q,N(AU365)/_xlpm.f,IF(_xlpm.q&gt;=_xlpm.s,ROUND(_xlpm.q,1)&amp;" "&amp;_xlpm.ai_test&amp;" = "&amp;ROUND(_xlpm.q*_xlpm.f,1)&amp;" "&amp;_xlpm.u,ROUND(_xlpm.q,1)&amp;" "&amp;_xlpm.ai_test)),""),""))))</f>
        <v>0</v>
      </c>
      <c r="AX365" s="1055"/>
      <c r="AY365" s="1053">
        <f t="shared" si="131"/>
        <v>0</v>
      </c>
      <c r="AZ365" s="1054" t="str">
        <f t="shared" si="132"/>
        <v/>
      </c>
      <c r="BA365" s="1056">
        <f t="shared" si="137"/>
        <v>0</v>
      </c>
      <c r="BB365" s="1057" t="str">
        <f t="shared" si="133"/>
        <v/>
      </c>
      <c r="BC365" s="1046"/>
      <c r="BD365" s="1058">
        <f t="shared" si="138"/>
        <v>0</v>
      </c>
      <c r="BE365" s="1048" t="str">
        <f t="shared" si="134"/>
        <v/>
      </c>
      <c r="BF365" s="262" t="s">
        <v>22</v>
      </c>
      <c r="BG365" s="1027">
        <f t="shared" si="135"/>
        <v>0</v>
      </c>
      <c r="BH365" s="1028">
        <f t="shared" si="136"/>
        <v>0</v>
      </c>
      <c r="BI365"/>
      <c r="BJ365" s="701"/>
      <c r="BK365" s="701"/>
      <c r="BL365" s="701"/>
      <c r="BM365" s="701"/>
      <c r="BN365" s="701"/>
      <c r="BO365" s="701"/>
      <c r="BP365" s="701"/>
      <c r="BQ365" s="701"/>
      <c r="BX365" s="964" t="str">
        <f t="shared" si="121"/>
        <v>►</v>
      </c>
      <c r="BY365" s="848"/>
      <c r="BZ365" s="848"/>
      <c r="CA365" s="848"/>
      <c r="CB365" s="848"/>
      <c r="CC365" s="848"/>
      <c r="DC365" s="3">
        <v>1</v>
      </c>
    </row>
    <row r="366" spans="12:107" ht="21" customHeight="1">
      <c r="L366" s="115" t="s">
        <v>16</v>
      </c>
      <c r="M366" s="3141"/>
      <c r="N366" s="3142"/>
      <c r="O366" s="3141"/>
      <c r="P366" s="3143"/>
      <c r="Q366" s="3144"/>
      <c r="R366" s="3145"/>
      <c r="S366" s="3146"/>
      <c r="T366" s="3147"/>
      <c r="U366" s="3148"/>
      <c r="V366" s="3149"/>
      <c r="W366" s="2109"/>
      <c r="X366" s="3150"/>
      <c r="Y366" s="117"/>
      <c r="Z366" s="3151"/>
      <c r="AA366" s="3152"/>
      <c r="AB366" s="3153"/>
      <c r="AC366" s="3154"/>
      <c r="AD366" s="119"/>
      <c r="AE366" s="262" t="s">
        <v>22</v>
      </c>
      <c r="AF366" s="1035" t="str">
        <f t="shared" si="122"/>
        <v>►</v>
      </c>
      <c r="AG366" s="1036" t="str">
        <f t="shared" si="123"/>
        <v/>
      </c>
      <c r="AH366" s="1037" t="str">
        <f t="shared" si="124"/>
        <v/>
      </c>
      <c r="AI366" s="1036" t="str">
        <f t="shared" si="125"/>
        <v/>
      </c>
      <c r="AJ366" s="1037" t="str">
        <f t="shared" si="126"/>
        <v/>
      </c>
      <c r="AK366" s="1037">
        <f>IF(AND(L366="A",COUNTIF(BJ15:BL62,TRIM(U366))&gt;0),1,0)</f>
        <v>0</v>
      </c>
      <c r="AL366" s="1051" t="str" cm="1">
        <f t="array" ref="AL366">IF(AF366&lt;&gt;"A","",IFERROR((IFERROR(_xlfn.XLOOKUP(TRIM(SUBSTITUTE(U366,CHAR(160)," ")),BJ15:BJ62,BM15:BM62),IFERROR(_xlfn.XLOOKUP(TRIM(SUBSTITUTE(U366,CHAR(160)," ")),BK15:BK62,BM15:BM62),_xlfn.XLOOKUP(TRIM(SUBSTITUTE(U366,CHAR(160)," ")),BL15:BL62,BM15:BM62))))*T366*IF(ISBLANK(Q366),1,Q366)+IFERROR(_xlfn.XLOOKUP("RECHERCHEX",TRIM(L366:AD366),L366:AD366),0),0))</f>
        <v/>
      </c>
      <c r="AM366" s="1038">
        <f t="shared" si="127"/>
        <v>0</v>
      </c>
      <c r="AN366" s="1627" t="str">
        <f t="shared" si="139"/>
        <v/>
      </c>
      <c r="AO366" s="1039">
        <f t="shared" si="128"/>
        <v>0</v>
      </c>
      <c r="AP366" s="1039">
        <f t="shared" si="129"/>
        <v>0</v>
      </c>
      <c r="AQ366" s="1040">
        <f>IF(AO366&gt;0,AS9,0)</f>
        <v>0</v>
      </c>
      <c r="AR366" s="1628" t="str">
        <f>IF(TRIM(AG366)="▼ recette suivante", AG366, IF(AQ366&gt;0, IF(AT9&lt;&gt;"", AT9&amp;"-ou.or.o ❾ + or - &gt;", ""), ""))</f>
        <v/>
      </c>
      <c r="AS366" s="1064"/>
      <c r="AT366" s="1064"/>
      <c r="AU366" s="1042">
        <f t="shared" si="130"/>
        <v>0</v>
      </c>
      <c r="AV366" s="1043">
        <f>IF(AK366,IF(OR(AU366="",N(AU366)&lt;=0.000000001),"",_xlfn.XLOOKUP(AJ366,BJ15:BJ62,BN15:BN62,_xlfn.XLOOKUP(AJ366,BK15:BK62,BN15:BN62,_xlfn.XLOOKUP(AJ366,BL15:BL62,BN15:BN62,"")))),0)</f>
        <v>0</v>
      </c>
      <c r="AW366" s="1065" cm="1">
        <f t="array" ref="AW366">IF(AK366&lt;&gt;1,0,IF(OR(AU366="",N(AU366)&lt;=0.000000001),"",IF(OR(AO366="",N(AO366)&lt;=0.000000001),0,IF(ISNUMBER(AU366),IFERROR(_xlfn.LET(_xlpm.ai_test,TRIM(AJ366),_xlpm.r,IFERROR(_xlfn.XLOOKUP(_xlpm.ai_test,BJ15:BJ62,ROW(BJ15:BJ62),0,1),IFERROR(_xlfn.XLOOKUP(_xlpm.ai_test,BK15:BK62,ROW(BK15:BK62),0,1),_xlfn.XLOOKUP(_xlpm.ai_test,BL15:BL62,ROW(BL15:BL62),0,1))),_xlpm.p,_xlpm.r-MIN(ROW(BJ15:BJ62))+1,_xlpm.f,INDEX(BM15:BM62,_xlpm.p),_xlpm.u,INDEX(BN15:BN62,_xlpm.p),_xlpm.s,INDEX(BP15:BP62,_xlpm.p),_xlpm.q,N(AU366)/_xlpm.f,IF(_xlpm.q&gt;=_xlpm.s,ROUND(_xlpm.q,1)&amp;" "&amp;_xlpm.ai_test&amp;" = "&amp;ROUND(_xlpm.q*_xlpm.f,1)&amp;" "&amp;_xlpm.u,ROUND(_xlpm.q,1)&amp;" "&amp;_xlpm.ai_test)),""),""))))</f>
        <v>0</v>
      </c>
      <c r="AX366" s="1055"/>
      <c r="AY366" s="1042">
        <f t="shared" si="131"/>
        <v>0</v>
      </c>
      <c r="AZ366" s="1043" t="str">
        <f t="shared" si="132"/>
        <v/>
      </c>
      <c r="BA366" s="1044">
        <f t="shared" si="137"/>
        <v>0</v>
      </c>
      <c r="BB366" s="1045" t="str">
        <f t="shared" si="133"/>
        <v/>
      </c>
      <c r="BC366" s="1046"/>
      <c r="BD366" s="1047">
        <f t="shared" si="138"/>
        <v>0</v>
      </c>
      <c r="BE366" s="1048" t="str">
        <f t="shared" si="134"/>
        <v/>
      </c>
      <c r="BF366" s="262" t="s">
        <v>22</v>
      </c>
      <c r="BG366" s="1027">
        <f t="shared" si="135"/>
        <v>0</v>
      </c>
      <c r="BH366" s="1028">
        <f t="shared" si="136"/>
        <v>0</v>
      </c>
      <c r="BI366"/>
      <c r="BJ366" s="701"/>
      <c r="BK366" s="701"/>
      <c r="BL366" s="701"/>
      <c r="BM366" s="701"/>
      <c r="BN366" s="701"/>
      <c r="BO366" s="701"/>
      <c r="BP366" s="701"/>
      <c r="BQ366" s="701"/>
      <c r="BX366" s="964" t="str">
        <f t="shared" si="121"/>
        <v>►</v>
      </c>
      <c r="BY366" s="848"/>
      <c r="BZ366" s="848"/>
      <c r="CA366" s="848"/>
      <c r="CB366" s="848"/>
      <c r="CC366" s="848"/>
      <c r="DC366" s="3">
        <v>1</v>
      </c>
    </row>
    <row r="367" spans="12:107" ht="21" customHeight="1">
      <c r="L367" s="115" t="s">
        <v>16</v>
      </c>
      <c r="M367" s="3141"/>
      <c r="N367" s="3142"/>
      <c r="O367" s="3141"/>
      <c r="P367" s="3143"/>
      <c r="Q367" s="3144"/>
      <c r="R367" s="3145"/>
      <c r="S367" s="3146"/>
      <c r="T367" s="3147"/>
      <c r="U367" s="3148"/>
      <c r="V367" s="3149"/>
      <c r="W367" s="2109"/>
      <c r="X367" s="3150"/>
      <c r="Y367" s="117"/>
      <c r="Z367" s="3151"/>
      <c r="AA367" s="3152"/>
      <c r="AB367" s="3153"/>
      <c r="AC367" s="3154"/>
      <c r="AD367" s="119"/>
      <c r="AE367" s="262" t="s">
        <v>22</v>
      </c>
      <c r="AF367" s="1035" t="str">
        <f t="shared" si="122"/>
        <v>►</v>
      </c>
      <c r="AG367" s="1036" t="str">
        <f t="shared" si="123"/>
        <v/>
      </c>
      <c r="AH367" s="1037" t="str">
        <f t="shared" si="124"/>
        <v/>
      </c>
      <c r="AI367" s="1036" t="str">
        <f t="shared" si="125"/>
        <v/>
      </c>
      <c r="AJ367" s="1037" t="str">
        <f t="shared" si="126"/>
        <v/>
      </c>
      <c r="AK367" s="1037">
        <f>IF(AND(L367="A",COUNTIF(BJ15:BL62,TRIM(U367))&gt;0),1,0)</f>
        <v>0</v>
      </c>
      <c r="AL367" s="1051" t="str" cm="1">
        <f t="array" ref="AL367">IF(AF367&lt;&gt;"A","",IFERROR((IFERROR(_xlfn.XLOOKUP(TRIM(SUBSTITUTE(U367,CHAR(160)," ")),BJ15:BJ62,BM15:BM62),IFERROR(_xlfn.XLOOKUP(TRIM(SUBSTITUTE(U367,CHAR(160)," ")),BK15:BK62,BM15:BM62),_xlfn.XLOOKUP(TRIM(SUBSTITUTE(U367,CHAR(160)," ")),BL15:BL62,BM15:BM62))))*T367*IF(ISBLANK(Q367),1,Q367)+IFERROR(_xlfn.XLOOKUP("RECHERCHEX",TRIM(L367:AD367),L367:AD367),0),0))</f>
        <v/>
      </c>
      <c r="AM367" s="1038">
        <f t="shared" si="127"/>
        <v>0</v>
      </c>
      <c r="AN367" s="1627" t="str">
        <f t="shared" si="139"/>
        <v/>
      </c>
      <c r="AO367" s="1039">
        <f t="shared" si="128"/>
        <v>0</v>
      </c>
      <c r="AP367" s="1039">
        <f t="shared" si="129"/>
        <v>0</v>
      </c>
      <c r="AQ367" s="1052">
        <f>IF(AO367&gt;0,AS9,0)</f>
        <v>0</v>
      </c>
      <c r="AR367" s="1626" t="str">
        <f>IF(TRIM(AG367)="▼ recette suivante", AG367, IF(AQ367&gt;0, IF(AT9&lt;&gt;"", AT9&amp;"-ou.or.o ❾ + or - &gt;", ""), ""))</f>
        <v/>
      </c>
      <c r="AS367" s="1064"/>
      <c r="AT367" s="1064"/>
      <c r="AU367" s="1053">
        <f t="shared" si="130"/>
        <v>0</v>
      </c>
      <c r="AV367" s="1054">
        <f>IF(AK367,IF(OR(AU367="",N(AU367)&lt;=0.000000001),"",_xlfn.XLOOKUP(AJ367,BJ15:BJ62,BN15:BN62,_xlfn.XLOOKUP(AJ367,BK15:BK62,BN15:BN62,_xlfn.XLOOKUP(AJ367,BL15:BL62,BN15:BN62,"")))),0)</f>
        <v>0</v>
      </c>
      <c r="AW367" s="1067" cm="1">
        <f t="array" ref="AW367">IF(AK367&lt;&gt;1,0,IF(OR(AU367="",N(AU367)&lt;=0.000000001),"",IF(OR(AO367="",N(AO367)&lt;=0.000000001),0,IF(ISNUMBER(AU367),IFERROR(_xlfn.LET(_xlpm.ai_test,TRIM(AJ367),_xlpm.r,IFERROR(_xlfn.XLOOKUP(_xlpm.ai_test,BJ15:BJ62,ROW(BJ15:BJ62),0,1),IFERROR(_xlfn.XLOOKUP(_xlpm.ai_test,BK15:BK62,ROW(BK15:BK62),0,1),_xlfn.XLOOKUP(_xlpm.ai_test,BL15:BL62,ROW(BL15:BL62),0,1))),_xlpm.p,_xlpm.r-MIN(ROW(BJ15:BJ62))+1,_xlpm.f,INDEX(BM15:BM62,_xlpm.p),_xlpm.u,INDEX(BN15:BN62,_xlpm.p),_xlpm.s,INDEX(BP15:BP62,_xlpm.p),_xlpm.q,N(AU367)/_xlpm.f,IF(_xlpm.q&gt;=_xlpm.s,ROUND(_xlpm.q,1)&amp;" "&amp;_xlpm.ai_test&amp;" = "&amp;ROUND(_xlpm.q*_xlpm.f,1)&amp;" "&amp;_xlpm.u,ROUND(_xlpm.q,1)&amp;" "&amp;_xlpm.ai_test)),""),""))))</f>
        <v>0</v>
      </c>
      <c r="AX367" s="1055"/>
      <c r="AY367" s="1053">
        <f t="shared" si="131"/>
        <v>0</v>
      </c>
      <c r="AZ367" s="1054" t="str">
        <f t="shared" si="132"/>
        <v/>
      </c>
      <c r="BA367" s="1056">
        <f t="shared" si="137"/>
        <v>0</v>
      </c>
      <c r="BB367" s="1057" t="str">
        <f t="shared" si="133"/>
        <v/>
      </c>
      <c r="BC367" s="1046"/>
      <c r="BD367" s="1058">
        <f t="shared" si="138"/>
        <v>0</v>
      </c>
      <c r="BE367" s="1048" t="str">
        <f t="shared" si="134"/>
        <v/>
      </c>
      <c r="BF367" s="262" t="s">
        <v>22</v>
      </c>
      <c r="BG367" s="1027">
        <f t="shared" si="135"/>
        <v>0</v>
      </c>
      <c r="BH367" s="1028">
        <f t="shared" si="136"/>
        <v>0</v>
      </c>
      <c r="BI367"/>
      <c r="BJ367" s="701"/>
      <c r="BK367" s="701"/>
      <c r="BL367" s="701"/>
      <c r="BM367" s="701"/>
      <c r="BN367" s="701"/>
      <c r="BO367" s="701"/>
      <c r="BP367" s="701"/>
      <c r="BQ367" s="701"/>
      <c r="BX367" s="964" t="str">
        <f t="shared" si="121"/>
        <v>►</v>
      </c>
      <c r="BY367" s="848"/>
      <c r="BZ367" s="848"/>
      <c r="CA367" s="848"/>
      <c r="CB367" s="848"/>
      <c r="CC367" s="848"/>
      <c r="DC367" s="3">
        <v>1</v>
      </c>
    </row>
    <row r="368" spans="12:107" ht="21" customHeight="1">
      <c r="L368" s="115" t="s">
        <v>16</v>
      </c>
      <c r="M368" s="3141"/>
      <c r="N368" s="3142"/>
      <c r="O368" s="3141"/>
      <c r="P368" s="3143"/>
      <c r="Q368" s="3144"/>
      <c r="R368" s="3145"/>
      <c r="S368" s="3146"/>
      <c r="T368" s="3147"/>
      <c r="U368" s="3148"/>
      <c r="V368" s="3149"/>
      <c r="W368" s="2109"/>
      <c r="X368" s="3150"/>
      <c r="Y368" s="117"/>
      <c r="Z368" s="3151"/>
      <c r="AA368" s="3152"/>
      <c r="AB368" s="3153"/>
      <c r="AC368" s="3154"/>
      <c r="AD368" s="119"/>
      <c r="AE368" s="262" t="s">
        <v>22</v>
      </c>
      <c r="AF368" s="1035" t="str">
        <f t="shared" si="122"/>
        <v>►</v>
      </c>
      <c r="AG368" s="1036" t="str">
        <f t="shared" si="123"/>
        <v/>
      </c>
      <c r="AH368" s="1037" t="str">
        <f t="shared" si="124"/>
        <v/>
      </c>
      <c r="AI368" s="1036" t="str">
        <f t="shared" si="125"/>
        <v/>
      </c>
      <c r="AJ368" s="1037" t="str">
        <f t="shared" si="126"/>
        <v/>
      </c>
      <c r="AK368" s="1037">
        <f>IF(AND(L368="A",COUNTIF(BJ15:BL62,TRIM(U368))&gt;0),1,0)</f>
        <v>0</v>
      </c>
      <c r="AL368" s="1051" t="str" cm="1">
        <f t="array" ref="AL368">IF(AF368&lt;&gt;"A","",IFERROR((IFERROR(_xlfn.XLOOKUP(TRIM(SUBSTITUTE(U368,CHAR(160)," ")),BJ15:BJ62,BM15:BM62),IFERROR(_xlfn.XLOOKUP(TRIM(SUBSTITUTE(U368,CHAR(160)," ")),BK15:BK62,BM15:BM62),_xlfn.XLOOKUP(TRIM(SUBSTITUTE(U368,CHAR(160)," ")),BL15:BL62,BM15:BM62))))*T368*IF(ISBLANK(Q368),1,Q368)+IFERROR(_xlfn.XLOOKUP("RECHERCHEX",TRIM(L368:AD368),L368:AD368),0),0))</f>
        <v/>
      </c>
      <c r="AM368" s="1038">
        <f t="shared" si="127"/>
        <v>0</v>
      </c>
      <c r="AN368" s="1627" t="str">
        <f t="shared" si="139"/>
        <v/>
      </c>
      <c r="AO368" s="1039">
        <f t="shared" si="128"/>
        <v>0</v>
      </c>
      <c r="AP368" s="1039">
        <f t="shared" si="129"/>
        <v>0</v>
      </c>
      <c r="AQ368" s="1040">
        <f>IF(AO368&gt;0,AS9,0)</f>
        <v>0</v>
      </c>
      <c r="AR368" s="1628" t="str">
        <f>IF(TRIM(AG368)="▼ recette suivante", AG368, IF(AQ368&gt;0, IF(AT9&lt;&gt;"", AT9&amp;"-ou.or.o ❾ + or - &gt;", ""), ""))</f>
        <v/>
      </c>
      <c r="AS368" s="1064"/>
      <c r="AT368" s="1064"/>
      <c r="AU368" s="1042">
        <f t="shared" si="130"/>
        <v>0</v>
      </c>
      <c r="AV368" s="1043">
        <f>IF(AK368,IF(OR(AU368="",N(AU368)&lt;=0.000000001),"",_xlfn.XLOOKUP(AJ368,BJ15:BJ62,BN15:BN62,_xlfn.XLOOKUP(AJ368,BK15:BK62,BN15:BN62,_xlfn.XLOOKUP(AJ368,BL15:BL62,BN15:BN62,"")))),0)</f>
        <v>0</v>
      </c>
      <c r="AW368" s="1065" cm="1">
        <f t="array" ref="AW368">IF(AK368&lt;&gt;1,0,IF(OR(AU368="",N(AU368)&lt;=0.000000001),"",IF(OR(AO368="",N(AO368)&lt;=0.000000001),0,IF(ISNUMBER(AU368),IFERROR(_xlfn.LET(_xlpm.ai_test,TRIM(AJ368),_xlpm.r,IFERROR(_xlfn.XLOOKUP(_xlpm.ai_test,BJ15:BJ62,ROW(BJ15:BJ62),0,1),IFERROR(_xlfn.XLOOKUP(_xlpm.ai_test,BK15:BK62,ROW(BK15:BK62),0,1),_xlfn.XLOOKUP(_xlpm.ai_test,BL15:BL62,ROW(BL15:BL62),0,1))),_xlpm.p,_xlpm.r-MIN(ROW(BJ15:BJ62))+1,_xlpm.f,INDEX(BM15:BM62,_xlpm.p),_xlpm.u,INDEX(BN15:BN62,_xlpm.p),_xlpm.s,INDEX(BP15:BP62,_xlpm.p),_xlpm.q,N(AU368)/_xlpm.f,IF(_xlpm.q&gt;=_xlpm.s,ROUND(_xlpm.q,1)&amp;" "&amp;_xlpm.ai_test&amp;" = "&amp;ROUND(_xlpm.q*_xlpm.f,1)&amp;" "&amp;_xlpm.u,ROUND(_xlpm.q,1)&amp;" "&amp;_xlpm.ai_test)),""),""))))</f>
        <v>0</v>
      </c>
      <c r="AX368" s="1055"/>
      <c r="AY368" s="1042">
        <f t="shared" si="131"/>
        <v>0</v>
      </c>
      <c r="AZ368" s="1043" t="str">
        <f t="shared" si="132"/>
        <v/>
      </c>
      <c r="BA368" s="1044">
        <f t="shared" si="137"/>
        <v>0</v>
      </c>
      <c r="BB368" s="1045" t="str">
        <f t="shared" si="133"/>
        <v/>
      </c>
      <c r="BC368" s="1046"/>
      <c r="BD368" s="1047">
        <f t="shared" si="138"/>
        <v>0</v>
      </c>
      <c r="BE368" s="1048" t="str">
        <f t="shared" si="134"/>
        <v/>
      </c>
      <c r="BF368" s="262" t="s">
        <v>22</v>
      </c>
      <c r="BG368" s="1027">
        <f t="shared" si="135"/>
        <v>0</v>
      </c>
      <c r="BH368" s="1028">
        <f t="shared" si="136"/>
        <v>0</v>
      </c>
      <c r="BI368"/>
      <c r="BJ368" s="701"/>
      <c r="BK368" s="701"/>
      <c r="BL368" s="701"/>
      <c r="BM368" s="701"/>
      <c r="BN368" s="701"/>
      <c r="BO368" s="701"/>
      <c r="BP368" s="701"/>
      <c r="BQ368" s="701"/>
      <c r="BX368" s="964" t="str">
        <f t="shared" si="121"/>
        <v>►</v>
      </c>
      <c r="BY368" s="848"/>
      <c r="BZ368" s="848"/>
      <c r="CA368" s="848"/>
      <c r="CB368" s="848"/>
      <c r="CC368" s="848"/>
      <c r="DC368" s="3">
        <v>1</v>
      </c>
    </row>
    <row r="369" spans="12:107" ht="21" customHeight="1">
      <c r="L369" s="115" t="s">
        <v>16</v>
      </c>
      <c r="M369" s="3141"/>
      <c r="N369" s="3142"/>
      <c r="O369" s="3141"/>
      <c r="P369" s="3143"/>
      <c r="Q369" s="3144"/>
      <c r="R369" s="3145"/>
      <c r="S369" s="3146"/>
      <c r="T369" s="3147"/>
      <c r="U369" s="3148"/>
      <c r="V369" s="3149"/>
      <c r="W369" s="2109"/>
      <c r="X369" s="3150"/>
      <c r="Y369" s="117"/>
      <c r="Z369" s="3151"/>
      <c r="AA369" s="3152"/>
      <c r="AB369" s="3153"/>
      <c r="AC369" s="3154"/>
      <c r="AD369" s="119"/>
      <c r="AE369" s="262" t="s">
        <v>22</v>
      </c>
      <c r="AF369" s="1035" t="str">
        <f t="shared" si="122"/>
        <v>►</v>
      </c>
      <c r="AG369" s="1036" t="str">
        <f t="shared" si="123"/>
        <v/>
      </c>
      <c r="AH369" s="1037" t="str">
        <f t="shared" si="124"/>
        <v/>
      </c>
      <c r="AI369" s="1036" t="str">
        <f t="shared" si="125"/>
        <v/>
      </c>
      <c r="AJ369" s="1037" t="str">
        <f t="shared" si="126"/>
        <v/>
      </c>
      <c r="AK369" s="1037">
        <f>IF(AND(L369="A",COUNTIF(BJ15:BL62,TRIM(U369))&gt;0),1,0)</f>
        <v>0</v>
      </c>
      <c r="AL369" s="1051" t="str" cm="1">
        <f t="array" ref="AL369">IF(AF369&lt;&gt;"A","",IFERROR((IFERROR(_xlfn.XLOOKUP(TRIM(SUBSTITUTE(U369,CHAR(160)," ")),BJ15:BJ62,BM15:BM62),IFERROR(_xlfn.XLOOKUP(TRIM(SUBSTITUTE(U369,CHAR(160)," ")),BK15:BK62,BM15:BM62),_xlfn.XLOOKUP(TRIM(SUBSTITUTE(U369,CHAR(160)," ")),BL15:BL62,BM15:BM62))))*T369*IF(ISBLANK(Q369),1,Q369)+IFERROR(_xlfn.XLOOKUP("RECHERCHEX",TRIM(L369:AD369),L369:AD369),0),0))</f>
        <v/>
      </c>
      <c r="AM369" s="1038">
        <f t="shared" si="127"/>
        <v>0</v>
      </c>
      <c r="AN369" s="1627" t="str">
        <f t="shared" si="139"/>
        <v/>
      </c>
      <c r="AO369" s="1039">
        <f t="shared" si="128"/>
        <v>0</v>
      </c>
      <c r="AP369" s="1039">
        <f t="shared" si="129"/>
        <v>0</v>
      </c>
      <c r="AQ369" s="1052">
        <f>IF(AO369&gt;0,AS9,0)</f>
        <v>0</v>
      </c>
      <c r="AR369" s="1626" t="str">
        <f>IF(TRIM(AG369)="▼ recette suivante", AG369, IF(AQ369&gt;0, IF(AT9&lt;&gt;"", AT9&amp;"-ou.or.o ❾ + or - &gt;", ""), ""))</f>
        <v/>
      </c>
      <c r="AS369" s="1064"/>
      <c r="AT369" s="1064"/>
      <c r="AU369" s="1053">
        <f t="shared" si="130"/>
        <v>0</v>
      </c>
      <c r="AV369" s="1054">
        <f>IF(AK369,IF(OR(AU369="",N(AU369)&lt;=0.000000001),"",_xlfn.XLOOKUP(AJ369,BJ15:BJ62,BN15:BN62,_xlfn.XLOOKUP(AJ369,BK15:BK62,BN15:BN62,_xlfn.XLOOKUP(AJ369,BL15:BL62,BN15:BN62,"")))),0)</f>
        <v>0</v>
      </c>
      <c r="AW369" s="1067" cm="1">
        <f t="array" ref="AW369">IF(AK369&lt;&gt;1,0,IF(OR(AU369="",N(AU369)&lt;=0.000000001),"",IF(OR(AO369="",N(AO369)&lt;=0.000000001),0,IF(ISNUMBER(AU369),IFERROR(_xlfn.LET(_xlpm.ai_test,TRIM(AJ369),_xlpm.r,IFERROR(_xlfn.XLOOKUP(_xlpm.ai_test,BJ15:BJ62,ROW(BJ15:BJ62),0,1),IFERROR(_xlfn.XLOOKUP(_xlpm.ai_test,BK15:BK62,ROW(BK15:BK62),0,1),_xlfn.XLOOKUP(_xlpm.ai_test,BL15:BL62,ROW(BL15:BL62),0,1))),_xlpm.p,_xlpm.r-MIN(ROW(BJ15:BJ62))+1,_xlpm.f,INDEX(BM15:BM62,_xlpm.p),_xlpm.u,INDEX(BN15:BN62,_xlpm.p),_xlpm.s,INDEX(BP15:BP62,_xlpm.p),_xlpm.q,N(AU369)/_xlpm.f,IF(_xlpm.q&gt;=_xlpm.s,ROUND(_xlpm.q,1)&amp;" "&amp;_xlpm.ai_test&amp;" = "&amp;ROUND(_xlpm.q*_xlpm.f,1)&amp;" "&amp;_xlpm.u,ROUND(_xlpm.q,1)&amp;" "&amp;_xlpm.ai_test)),""),""))))</f>
        <v>0</v>
      </c>
      <c r="AX369" s="1055"/>
      <c r="AY369" s="1053">
        <f t="shared" si="131"/>
        <v>0</v>
      </c>
      <c r="AZ369" s="1054" t="str">
        <f t="shared" si="132"/>
        <v/>
      </c>
      <c r="BA369" s="1056">
        <f t="shared" si="137"/>
        <v>0</v>
      </c>
      <c r="BB369" s="1057" t="str">
        <f t="shared" si="133"/>
        <v/>
      </c>
      <c r="BC369" s="1046"/>
      <c r="BD369" s="1058">
        <f t="shared" si="138"/>
        <v>0</v>
      </c>
      <c r="BE369" s="1048" t="str">
        <f t="shared" si="134"/>
        <v/>
      </c>
      <c r="BF369" s="262" t="s">
        <v>22</v>
      </c>
      <c r="BG369" s="1027">
        <f t="shared" si="135"/>
        <v>0</v>
      </c>
      <c r="BH369" s="1028">
        <f t="shared" si="136"/>
        <v>0</v>
      </c>
      <c r="BI369"/>
      <c r="BJ369" s="701"/>
      <c r="BK369" s="701"/>
      <c r="BL369" s="701"/>
      <c r="BM369" s="701"/>
      <c r="BN369" s="701"/>
      <c r="BO369" s="701"/>
      <c r="BP369" s="701"/>
      <c r="BQ369" s="701"/>
      <c r="BX369" s="964" t="str">
        <f t="shared" si="121"/>
        <v>►</v>
      </c>
      <c r="BY369" s="848"/>
      <c r="BZ369" s="848"/>
      <c r="CA369" s="848"/>
      <c r="CB369" s="848"/>
      <c r="CC369" s="848"/>
      <c r="DC369" s="3">
        <v>1</v>
      </c>
    </row>
    <row r="370" spans="12:107" ht="21" customHeight="1">
      <c r="L370" s="115" t="s">
        <v>16</v>
      </c>
      <c r="M370" s="3141"/>
      <c r="N370" s="3142"/>
      <c r="O370" s="3141"/>
      <c r="P370" s="3143"/>
      <c r="Q370" s="3144"/>
      <c r="R370" s="3145"/>
      <c r="S370" s="3146"/>
      <c r="T370" s="3147"/>
      <c r="U370" s="3148"/>
      <c r="V370" s="3149"/>
      <c r="W370" s="2109"/>
      <c r="X370" s="3150"/>
      <c r="Y370" s="117"/>
      <c r="Z370" s="3151"/>
      <c r="AA370" s="3152"/>
      <c r="AB370" s="3153"/>
      <c r="AC370" s="3154"/>
      <c r="AD370" s="119"/>
      <c r="AE370" s="262" t="s">
        <v>22</v>
      </c>
      <c r="AF370" s="1035" t="str">
        <f t="shared" si="122"/>
        <v>►</v>
      </c>
      <c r="AG370" s="1036" t="str">
        <f t="shared" si="123"/>
        <v/>
      </c>
      <c r="AH370" s="1037" t="str">
        <f t="shared" si="124"/>
        <v/>
      </c>
      <c r="AI370" s="1036" t="str">
        <f t="shared" si="125"/>
        <v/>
      </c>
      <c r="AJ370" s="1037" t="str">
        <f t="shared" si="126"/>
        <v/>
      </c>
      <c r="AK370" s="1037">
        <f>IF(AND(L370="A",COUNTIF(BJ15:BL62,TRIM(U370))&gt;0),1,0)</f>
        <v>0</v>
      </c>
      <c r="AL370" s="1051" t="str" cm="1">
        <f t="array" ref="AL370">IF(AF370&lt;&gt;"A","",IFERROR((IFERROR(_xlfn.XLOOKUP(TRIM(SUBSTITUTE(U370,CHAR(160)," ")),BJ15:BJ62,BM15:BM62),IFERROR(_xlfn.XLOOKUP(TRIM(SUBSTITUTE(U370,CHAR(160)," ")),BK15:BK62,BM15:BM62),_xlfn.XLOOKUP(TRIM(SUBSTITUTE(U370,CHAR(160)," ")),BL15:BL62,BM15:BM62))))*T370*IF(ISBLANK(Q370),1,Q370)+IFERROR(_xlfn.XLOOKUP("RECHERCHEX",TRIM(L370:AD370),L370:AD370),0),0))</f>
        <v/>
      </c>
      <c r="AM370" s="1038">
        <f t="shared" si="127"/>
        <v>0</v>
      </c>
      <c r="AN370" s="1627" t="str">
        <f t="shared" si="139"/>
        <v/>
      </c>
      <c r="AO370" s="1039">
        <f t="shared" si="128"/>
        <v>0</v>
      </c>
      <c r="AP370" s="1039">
        <f t="shared" si="129"/>
        <v>0</v>
      </c>
      <c r="AQ370" s="1040">
        <f>IF(AO370&gt;0,AS9,0)</f>
        <v>0</v>
      </c>
      <c r="AR370" s="1628" t="str">
        <f>IF(TRIM(AG370)="▼ recette suivante", AG370, IF(AQ370&gt;0, IF(AT9&lt;&gt;"", AT9&amp;"-ou.or.o ❾ + or - &gt;", ""), ""))</f>
        <v/>
      </c>
      <c r="AS370" s="1064"/>
      <c r="AT370" s="1064"/>
      <c r="AU370" s="1042">
        <f t="shared" si="130"/>
        <v>0</v>
      </c>
      <c r="AV370" s="1043">
        <f>IF(AK370,IF(OR(AU370="",N(AU370)&lt;=0.000000001),"",_xlfn.XLOOKUP(AJ370,BJ15:BJ62,BN15:BN62,_xlfn.XLOOKUP(AJ370,BK15:BK62,BN15:BN62,_xlfn.XLOOKUP(AJ370,BL15:BL62,BN15:BN62,"")))),0)</f>
        <v>0</v>
      </c>
      <c r="AW370" s="1065" cm="1">
        <f t="array" ref="AW370">IF(AK370&lt;&gt;1,0,IF(OR(AU370="",N(AU370)&lt;=0.000000001),"",IF(OR(AO370="",N(AO370)&lt;=0.000000001),0,IF(ISNUMBER(AU370),IFERROR(_xlfn.LET(_xlpm.ai_test,TRIM(AJ370),_xlpm.r,IFERROR(_xlfn.XLOOKUP(_xlpm.ai_test,BJ15:BJ62,ROW(BJ15:BJ62),0,1),IFERROR(_xlfn.XLOOKUP(_xlpm.ai_test,BK15:BK62,ROW(BK15:BK62),0,1),_xlfn.XLOOKUP(_xlpm.ai_test,BL15:BL62,ROW(BL15:BL62),0,1))),_xlpm.p,_xlpm.r-MIN(ROW(BJ15:BJ62))+1,_xlpm.f,INDEX(BM15:BM62,_xlpm.p),_xlpm.u,INDEX(BN15:BN62,_xlpm.p),_xlpm.s,INDEX(BP15:BP62,_xlpm.p),_xlpm.q,N(AU370)/_xlpm.f,IF(_xlpm.q&gt;=_xlpm.s,ROUND(_xlpm.q,1)&amp;" "&amp;_xlpm.ai_test&amp;" = "&amp;ROUND(_xlpm.q*_xlpm.f,1)&amp;" "&amp;_xlpm.u,ROUND(_xlpm.q,1)&amp;" "&amp;_xlpm.ai_test)),""),""))))</f>
        <v>0</v>
      </c>
      <c r="AX370" s="1055"/>
      <c r="AY370" s="1042">
        <f t="shared" si="131"/>
        <v>0</v>
      </c>
      <c r="AZ370" s="1043" t="str">
        <f t="shared" si="132"/>
        <v/>
      </c>
      <c r="BA370" s="1044">
        <f t="shared" si="137"/>
        <v>0</v>
      </c>
      <c r="BB370" s="1045" t="str">
        <f t="shared" si="133"/>
        <v/>
      </c>
      <c r="BC370" s="1046"/>
      <c r="BD370" s="1047">
        <f t="shared" si="138"/>
        <v>0</v>
      </c>
      <c r="BE370" s="1048" t="str">
        <f t="shared" si="134"/>
        <v/>
      </c>
      <c r="BF370" s="262" t="s">
        <v>22</v>
      </c>
      <c r="BG370" s="1027">
        <f t="shared" si="135"/>
        <v>0</v>
      </c>
      <c r="BH370" s="1028">
        <f t="shared" si="136"/>
        <v>0</v>
      </c>
      <c r="BI370"/>
      <c r="BJ370" s="701"/>
      <c r="BK370" s="701"/>
      <c r="BL370" s="701"/>
      <c r="BM370" s="701"/>
      <c r="BN370" s="701"/>
      <c r="BO370" s="701"/>
      <c r="BP370" s="701"/>
      <c r="BQ370" s="701"/>
      <c r="BX370" s="964" t="str">
        <f t="shared" si="121"/>
        <v>►</v>
      </c>
      <c r="BY370" s="848"/>
      <c r="BZ370" s="848"/>
      <c r="CA370" s="848"/>
      <c r="CB370" s="848"/>
      <c r="CC370" s="848"/>
      <c r="DC370" s="3">
        <v>1</v>
      </c>
    </row>
    <row r="371" spans="12:107" ht="21" customHeight="1">
      <c r="L371" s="115" t="s">
        <v>16</v>
      </c>
      <c r="M371" s="3141"/>
      <c r="N371" s="3142"/>
      <c r="O371" s="3141"/>
      <c r="P371" s="3143"/>
      <c r="Q371" s="3144"/>
      <c r="R371" s="3145"/>
      <c r="S371" s="3146"/>
      <c r="T371" s="3147"/>
      <c r="U371" s="3148"/>
      <c r="V371" s="3149"/>
      <c r="W371" s="2109"/>
      <c r="X371" s="3150"/>
      <c r="Y371" s="117"/>
      <c r="Z371" s="3151"/>
      <c r="AA371" s="3152"/>
      <c r="AB371" s="3153"/>
      <c r="AC371" s="3154"/>
      <c r="AD371" s="119"/>
      <c r="AE371" s="262" t="s">
        <v>22</v>
      </c>
      <c r="AF371" s="1035" t="str">
        <f t="shared" si="122"/>
        <v>►</v>
      </c>
      <c r="AG371" s="1036" t="str">
        <f t="shared" si="123"/>
        <v/>
      </c>
      <c r="AH371" s="1037" t="str">
        <f t="shared" si="124"/>
        <v/>
      </c>
      <c r="AI371" s="1036" t="str">
        <f t="shared" si="125"/>
        <v/>
      </c>
      <c r="AJ371" s="1037" t="str">
        <f t="shared" si="126"/>
        <v/>
      </c>
      <c r="AK371" s="1037">
        <f>IF(AND(L371="A",COUNTIF(BJ15:BL62,TRIM(U371))&gt;0),1,0)</f>
        <v>0</v>
      </c>
      <c r="AL371" s="1051" t="str" cm="1">
        <f t="array" ref="AL371">IF(AF371&lt;&gt;"A","",IFERROR((IFERROR(_xlfn.XLOOKUP(TRIM(SUBSTITUTE(U371,CHAR(160)," ")),BJ15:BJ62,BM15:BM62),IFERROR(_xlfn.XLOOKUP(TRIM(SUBSTITUTE(U371,CHAR(160)," ")),BK15:BK62,BM15:BM62),_xlfn.XLOOKUP(TRIM(SUBSTITUTE(U371,CHAR(160)," ")),BL15:BL62,BM15:BM62))))*T371*IF(ISBLANK(Q371),1,Q371)+IFERROR(_xlfn.XLOOKUP("RECHERCHEX",TRIM(L371:AD371),L371:AD371),0),0))</f>
        <v/>
      </c>
      <c r="AM371" s="1038">
        <f t="shared" si="127"/>
        <v>0</v>
      </c>
      <c r="AN371" s="1627" t="str">
        <f t="shared" si="139"/>
        <v/>
      </c>
      <c r="AO371" s="1039">
        <f t="shared" si="128"/>
        <v>0</v>
      </c>
      <c r="AP371" s="1039">
        <f t="shared" si="129"/>
        <v>0</v>
      </c>
      <c r="AQ371" s="1052">
        <f>IF(AO371&gt;0,AS9,0)</f>
        <v>0</v>
      </c>
      <c r="AR371" s="1626" t="str">
        <f>IF(TRIM(AG371)="▼ recette suivante", AG371, IF(AQ371&gt;0, IF(AT9&lt;&gt;"", AT9&amp;"-ou.or.o ❾ + or - &gt;", ""), ""))</f>
        <v/>
      </c>
      <c r="AS371" s="1064"/>
      <c r="AT371" s="1064"/>
      <c r="AU371" s="1053">
        <f t="shared" si="130"/>
        <v>0</v>
      </c>
      <c r="AV371" s="1054">
        <f>IF(AK371,IF(OR(AU371="",N(AU371)&lt;=0.000000001),"",_xlfn.XLOOKUP(AJ371,BJ15:BJ62,BN15:BN62,_xlfn.XLOOKUP(AJ371,BK15:BK62,BN15:BN62,_xlfn.XLOOKUP(AJ371,BL15:BL62,BN15:BN62,"")))),0)</f>
        <v>0</v>
      </c>
      <c r="AW371" s="1067" cm="1">
        <f t="array" ref="AW371">IF(AK371&lt;&gt;1,0,IF(OR(AU371="",N(AU371)&lt;=0.000000001),"",IF(OR(AO371="",N(AO371)&lt;=0.000000001),0,IF(ISNUMBER(AU371),IFERROR(_xlfn.LET(_xlpm.ai_test,TRIM(AJ371),_xlpm.r,IFERROR(_xlfn.XLOOKUP(_xlpm.ai_test,BJ15:BJ62,ROW(BJ15:BJ62),0,1),IFERROR(_xlfn.XLOOKUP(_xlpm.ai_test,BK15:BK62,ROW(BK15:BK62),0,1),_xlfn.XLOOKUP(_xlpm.ai_test,BL15:BL62,ROW(BL15:BL62),0,1))),_xlpm.p,_xlpm.r-MIN(ROW(BJ15:BJ62))+1,_xlpm.f,INDEX(BM15:BM62,_xlpm.p),_xlpm.u,INDEX(BN15:BN62,_xlpm.p),_xlpm.s,INDEX(BP15:BP62,_xlpm.p),_xlpm.q,N(AU371)/_xlpm.f,IF(_xlpm.q&gt;=_xlpm.s,ROUND(_xlpm.q,1)&amp;" "&amp;_xlpm.ai_test&amp;" = "&amp;ROUND(_xlpm.q*_xlpm.f,1)&amp;" "&amp;_xlpm.u,ROUND(_xlpm.q,1)&amp;" "&amp;_xlpm.ai_test)),""),""))))</f>
        <v>0</v>
      </c>
      <c r="AX371" s="1055"/>
      <c r="AY371" s="1053">
        <f t="shared" si="131"/>
        <v>0</v>
      </c>
      <c r="AZ371" s="1054" t="str">
        <f t="shared" si="132"/>
        <v/>
      </c>
      <c r="BA371" s="1056">
        <f t="shared" si="137"/>
        <v>0</v>
      </c>
      <c r="BB371" s="1057" t="str">
        <f t="shared" si="133"/>
        <v/>
      </c>
      <c r="BC371" s="1046"/>
      <c r="BD371" s="1058">
        <f t="shared" si="138"/>
        <v>0</v>
      </c>
      <c r="BE371" s="1048" t="str">
        <f t="shared" si="134"/>
        <v/>
      </c>
      <c r="BF371" s="262" t="s">
        <v>22</v>
      </c>
      <c r="BG371" s="1027">
        <f t="shared" si="135"/>
        <v>0</v>
      </c>
      <c r="BH371" s="1028">
        <f t="shared" si="136"/>
        <v>0</v>
      </c>
      <c r="BI371"/>
      <c r="BJ371" s="701"/>
      <c r="BK371" s="701"/>
      <c r="BL371" s="701"/>
      <c r="BM371" s="701"/>
      <c r="BN371" s="701"/>
      <c r="BO371" s="701"/>
      <c r="BP371" s="701"/>
      <c r="BQ371" s="701"/>
      <c r="BX371" s="964" t="str">
        <f t="shared" si="121"/>
        <v>►</v>
      </c>
      <c r="BY371" s="848"/>
      <c r="BZ371" s="848"/>
      <c r="CA371" s="848"/>
      <c r="CB371" s="848"/>
      <c r="CC371" s="848"/>
      <c r="DC371" s="3">
        <v>1</v>
      </c>
    </row>
    <row r="372" spans="12:107" ht="21" customHeight="1">
      <c r="L372" s="115" t="s">
        <v>16</v>
      </c>
      <c r="M372" s="3141"/>
      <c r="N372" s="3142"/>
      <c r="O372" s="3141"/>
      <c r="P372" s="3143"/>
      <c r="Q372" s="3144"/>
      <c r="R372" s="3145"/>
      <c r="S372" s="3146"/>
      <c r="T372" s="3147"/>
      <c r="U372" s="3148"/>
      <c r="V372" s="3149"/>
      <c r="W372" s="2109"/>
      <c r="X372" s="3150"/>
      <c r="Y372" s="117"/>
      <c r="Z372" s="3151"/>
      <c r="AA372" s="3152"/>
      <c r="AB372" s="3153"/>
      <c r="AC372" s="3154"/>
      <c r="AD372" s="119"/>
      <c r="AE372" s="262" t="s">
        <v>22</v>
      </c>
      <c r="AF372" s="1035" t="str">
        <f t="shared" si="122"/>
        <v>►</v>
      </c>
      <c r="AG372" s="1036" t="str">
        <f t="shared" si="123"/>
        <v/>
      </c>
      <c r="AH372" s="1037" t="str">
        <f t="shared" si="124"/>
        <v/>
      </c>
      <c r="AI372" s="1036" t="str">
        <f t="shared" si="125"/>
        <v/>
      </c>
      <c r="AJ372" s="1037" t="str">
        <f t="shared" si="126"/>
        <v/>
      </c>
      <c r="AK372" s="1037">
        <f>IF(AND(L372="A",COUNTIF(BJ15:BL62,TRIM(U372))&gt;0),1,0)</f>
        <v>0</v>
      </c>
      <c r="AL372" s="1051" t="str" cm="1">
        <f t="array" ref="AL372">IF(AF372&lt;&gt;"A","",IFERROR((IFERROR(_xlfn.XLOOKUP(TRIM(SUBSTITUTE(U372,CHAR(160)," ")),BJ15:BJ62,BM15:BM62),IFERROR(_xlfn.XLOOKUP(TRIM(SUBSTITUTE(U372,CHAR(160)," ")),BK15:BK62,BM15:BM62),_xlfn.XLOOKUP(TRIM(SUBSTITUTE(U372,CHAR(160)," ")),BL15:BL62,BM15:BM62))))*T372*IF(ISBLANK(Q372),1,Q372)+IFERROR(_xlfn.XLOOKUP("RECHERCHEX",TRIM(L372:AD372),L372:AD372),0),0))</f>
        <v/>
      </c>
      <c r="AM372" s="1038">
        <f t="shared" si="127"/>
        <v>0</v>
      </c>
      <c r="AN372" s="1627" t="str">
        <f t="shared" si="139"/>
        <v/>
      </c>
      <c r="AO372" s="1039">
        <f t="shared" si="128"/>
        <v>0</v>
      </c>
      <c r="AP372" s="1039">
        <f t="shared" si="129"/>
        <v>0</v>
      </c>
      <c r="AQ372" s="1040">
        <f>IF(AO372&gt;0,AS9,0)</f>
        <v>0</v>
      </c>
      <c r="AR372" s="1628" t="str">
        <f>IF(TRIM(AG372)="▼ recette suivante", AG372, IF(AQ372&gt;0, IF(AT9&lt;&gt;"", AT9&amp;"-ou.or.o ❾ + or - &gt;", ""), ""))</f>
        <v/>
      </c>
      <c r="AS372" s="1064"/>
      <c r="AT372" s="1064"/>
      <c r="AU372" s="1042">
        <f t="shared" si="130"/>
        <v>0</v>
      </c>
      <c r="AV372" s="1043">
        <f>IF(AK372,IF(OR(AU372="",N(AU372)&lt;=0.000000001),"",_xlfn.XLOOKUP(AJ372,BJ15:BJ62,BN15:BN62,_xlfn.XLOOKUP(AJ372,BK15:BK62,BN15:BN62,_xlfn.XLOOKUP(AJ372,BL15:BL62,BN15:BN62,"")))),0)</f>
        <v>0</v>
      </c>
      <c r="AW372" s="1065" cm="1">
        <f t="array" ref="AW372">IF(AK372&lt;&gt;1,0,IF(OR(AU372="",N(AU372)&lt;=0.000000001),"",IF(OR(AO372="",N(AO372)&lt;=0.000000001),0,IF(ISNUMBER(AU372),IFERROR(_xlfn.LET(_xlpm.ai_test,TRIM(AJ372),_xlpm.r,IFERROR(_xlfn.XLOOKUP(_xlpm.ai_test,BJ15:BJ62,ROW(BJ15:BJ62),0,1),IFERROR(_xlfn.XLOOKUP(_xlpm.ai_test,BK15:BK62,ROW(BK15:BK62),0,1),_xlfn.XLOOKUP(_xlpm.ai_test,BL15:BL62,ROW(BL15:BL62),0,1))),_xlpm.p,_xlpm.r-MIN(ROW(BJ15:BJ62))+1,_xlpm.f,INDEX(BM15:BM62,_xlpm.p),_xlpm.u,INDEX(BN15:BN62,_xlpm.p),_xlpm.s,INDEX(BP15:BP62,_xlpm.p),_xlpm.q,N(AU372)/_xlpm.f,IF(_xlpm.q&gt;=_xlpm.s,ROUND(_xlpm.q,1)&amp;" "&amp;_xlpm.ai_test&amp;" = "&amp;ROUND(_xlpm.q*_xlpm.f,1)&amp;" "&amp;_xlpm.u,ROUND(_xlpm.q,1)&amp;" "&amp;_xlpm.ai_test)),""),""))))</f>
        <v>0</v>
      </c>
      <c r="AX372" s="1055"/>
      <c r="AY372" s="1042">
        <f t="shared" si="131"/>
        <v>0</v>
      </c>
      <c r="AZ372" s="1043" t="str">
        <f t="shared" si="132"/>
        <v/>
      </c>
      <c r="BA372" s="1044">
        <f t="shared" si="137"/>
        <v>0</v>
      </c>
      <c r="BB372" s="1045" t="str">
        <f t="shared" si="133"/>
        <v/>
      </c>
      <c r="BC372" s="1046"/>
      <c r="BD372" s="1047">
        <f t="shared" si="138"/>
        <v>0</v>
      </c>
      <c r="BE372" s="1048" t="str">
        <f t="shared" si="134"/>
        <v/>
      </c>
      <c r="BF372" s="262" t="s">
        <v>22</v>
      </c>
      <c r="BG372" s="1027">
        <f t="shared" si="135"/>
        <v>0</v>
      </c>
      <c r="BH372" s="1028">
        <f t="shared" si="136"/>
        <v>0</v>
      </c>
      <c r="BI372"/>
      <c r="BJ372" s="701"/>
      <c r="BK372" s="701"/>
      <c r="BL372" s="701"/>
      <c r="BM372" s="701"/>
      <c r="BN372" s="701"/>
      <c r="BO372" s="701"/>
      <c r="BP372" s="701"/>
      <c r="BQ372" s="701"/>
      <c r="BX372" s="964" t="str">
        <f t="shared" si="121"/>
        <v>►</v>
      </c>
      <c r="BY372" s="848"/>
      <c r="BZ372" s="848"/>
      <c r="CA372" s="848"/>
      <c r="CB372" s="848"/>
      <c r="CC372" s="848"/>
      <c r="DC372" s="3">
        <v>1</v>
      </c>
    </row>
    <row r="373" spans="12:107" ht="21" customHeight="1">
      <c r="L373" s="115" t="s">
        <v>16</v>
      </c>
      <c r="M373" s="3141"/>
      <c r="N373" s="3142"/>
      <c r="O373" s="3141"/>
      <c r="P373" s="3143"/>
      <c r="Q373" s="3144"/>
      <c r="R373" s="3145"/>
      <c r="S373" s="3146"/>
      <c r="T373" s="3147"/>
      <c r="U373" s="3148"/>
      <c r="V373" s="3149"/>
      <c r="W373" s="2109"/>
      <c r="X373" s="3150"/>
      <c r="Y373" s="117"/>
      <c r="Z373" s="3151"/>
      <c r="AA373" s="3152"/>
      <c r="AB373" s="3153"/>
      <c r="AC373" s="3154"/>
      <c r="AD373" s="119"/>
      <c r="AE373" s="262" t="s">
        <v>22</v>
      </c>
      <c r="AF373" s="1035" t="str">
        <f t="shared" si="122"/>
        <v>►</v>
      </c>
      <c r="AG373" s="1036" t="str">
        <f t="shared" si="123"/>
        <v/>
      </c>
      <c r="AH373" s="1037" t="str">
        <f t="shared" si="124"/>
        <v/>
      </c>
      <c r="AI373" s="1036" t="str">
        <f t="shared" si="125"/>
        <v/>
      </c>
      <c r="AJ373" s="1037" t="str">
        <f t="shared" si="126"/>
        <v/>
      </c>
      <c r="AK373" s="1037">
        <f>IF(AND(L373="A",COUNTIF(BJ15:BL62,TRIM(U373))&gt;0),1,0)</f>
        <v>0</v>
      </c>
      <c r="AL373" s="1051" t="str" cm="1">
        <f t="array" ref="AL373">IF(AF373&lt;&gt;"A","",IFERROR((IFERROR(_xlfn.XLOOKUP(TRIM(SUBSTITUTE(U373,CHAR(160)," ")),BJ15:BJ62,BM15:BM62),IFERROR(_xlfn.XLOOKUP(TRIM(SUBSTITUTE(U373,CHAR(160)," ")),BK15:BK62,BM15:BM62),_xlfn.XLOOKUP(TRIM(SUBSTITUTE(U373,CHAR(160)," ")),BL15:BL62,BM15:BM62))))*T373*IF(ISBLANK(Q373),1,Q373)+IFERROR(_xlfn.XLOOKUP("RECHERCHEX",TRIM(L373:AD373),L373:AD373),0),0))</f>
        <v/>
      </c>
      <c r="AM373" s="1038">
        <f t="shared" si="127"/>
        <v>0</v>
      </c>
      <c r="AN373" s="1627" t="str">
        <f t="shared" si="139"/>
        <v/>
      </c>
      <c r="AO373" s="1039">
        <f t="shared" si="128"/>
        <v>0</v>
      </c>
      <c r="AP373" s="1039">
        <f t="shared" si="129"/>
        <v>0</v>
      </c>
      <c r="AQ373" s="1052">
        <f>IF(AO373&gt;0,AS9,0)</f>
        <v>0</v>
      </c>
      <c r="AR373" s="1626" t="str">
        <f>IF(TRIM(AG373)="▼ recette suivante", AG373, IF(AQ373&gt;0, IF(AT9&lt;&gt;"", AT9&amp;"-ou.or.o ❾ + or - &gt;", ""), ""))</f>
        <v/>
      </c>
      <c r="AS373" s="1064"/>
      <c r="AT373" s="1064"/>
      <c r="AU373" s="1053">
        <f t="shared" si="130"/>
        <v>0</v>
      </c>
      <c r="AV373" s="1054">
        <f>IF(AK373,IF(OR(AU373="",N(AU373)&lt;=0.000000001),"",_xlfn.XLOOKUP(AJ373,BJ15:BJ62,BN15:BN62,_xlfn.XLOOKUP(AJ373,BK15:BK62,BN15:BN62,_xlfn.XLOOKUP(AJ373,BL15:BL62,BN15:BN62,"")))),0)</f>
        <v>0</v>
      </c>
      <c r="AW373" s="1067" cm="1">
        <f t="array" ref="AW373">IF(AK373&lt;&gt;1,0,IF(OR(AU373="",N(AU373)&lt;=0.000000001),"",IF(OR(AO373="",N(AO373)&lt;=0.000000001),0,IF(ISNUMBER(AU373),IFERROR(_xlfn.LET(_xlpm.ai_test,TRIM(AJ373),_xlpm.r,IFERROR(_xlfn.XLOOKUP(_xlpm.ai_test,BJ15:BJ62,ROW(BJ15:BJ62),0,1),IFERROR(_xlfn.XLOOKUP(_xlpm.ai_test,BK15:BK62,ROW(BK15:BK62),0,1),_xlfn.XLOOKUP(_xlpm.ai_test,BL15:BL62,ROW(BL15:BL62),0,1))),_xlpm.p,_xlpm.r-MIN(ROW(BJ15:BJ62))+1,_xlpm.f,INDEX(BM15:BM62,_xlpm.p),_xlpm.u,INDEX(BN15:BN62,_xlpm.p),_xlpm.s,INDEX(BP15:BP62,_xlpm.p),_xlpm.q,N(AU373)/_xlpm.f,IF(_xlpm.q&gt;=_xlpm.s,ROUND(_xlpm.q,1)&amp;" "&amp;_xlpm.ai_test&amp;" = "&amp;ROUND(_xlpm.q*_xlpm.f,1)&amp;" "&amp;_xlpm.u,ROUND(_xlpm.q,1)&amp;" "&amp;_xlpm.ai_test)),""),""))))</f>
        <v>0</v>
      </c>
      <c r="AX373" s="1055"/>
      <c r="AY373" s="1053">
        <f t="shared" si="131"/>
        <v>0</v>
      </c>
      <c r="AZ373" s="1054" t="str">
        <f t="shared" si="132"/>
        <v/>
      </c>
      <c r="BA373" s="1056">
        <f t="shared" si="137"/>
        <v>0</v>
      </c>
      <c r="BB373" s="1057" t="str">
        <f t="shared" si="133"/>
        <v/>
      </c>
      <c r="BC373" s="1046"/>
      <c r="BD373" s="1058">
        <f t="shared" si="138"/>
        <v>0</v>
      </c>
      <c r="BE373" s="1048" t="str">
        <f t="shared" si="134"/>
        <v/>
      </c>
      <c r="BF373" s="262" t="s">
        <v>22</v>
      </c>
      <c r="BG373" s="1027">
        <f t="shared" si="135"/>
        <v>0</v>
      </c>
      <c r="BH373" s="1028">
        <f t="shared" si="136"/>
        <v>0</v>
      </c>
      <c r="BI373"/>
      <c r="BJ373" s="701"/>
      <c r="BK373" s="701"/>
      <c r="BL373" s="701"/>
      <c r="BM373" s="701"/>
      <c r="BN373" s="701"/>
      <c r="BO373" s="701"/>
      <c r="BP373" s="701"/>
      <c r="BQ373" s="701"/>
      <c r="BX373" s="964" t="str">
        <f t="shared" si="121"/>
        <v>►</v>
      </c>
      <c r="BY373" s="848"/>
      <c r="BZ373" s="848"/>
      <c r="CA373" s="848"/>
      <c r="CB373" s="848"/>
      <c r="CC373" s="848"/>
      <c r="DC373" s="3">
        <v>1</v>
      </c>
    </row>
    <row r="374" spans="12:107" ht="21" customHeight="1">
      <c r="L374" s="115" t="s">
        <v>16</v>
      </c>
      <c r="M374" s="3141"/>
      <c r="N374" s="3142"/>
      <c r="O374" s="3141"/>
      <c r="P374" s="3143"/>
      <c r="Q374" s="3144"/>
      <c r="R374" s="3145"/>
      <c r="S374" s="3146"/>
      <c r="T374" s="3147"/>
      <c r="U374" s="3148"/>
      <c r="V374" s="3149"/>
      <c r="W374" s="2109"/>
      <c r="X374" s="3150"/>
      <c r="Y374" s="117"/>
      <c r="Z374" s="3151"/>
      <c r="AA374" s="3152"/>
      <c r="AB374" s="3153"/>
      <c r="AC374" s="3154"/>
      <c r="AD374" s="119"/>
      <c r="AE374" s="262" t="s">
        <v>22</v>
      </c>
      <c r="AF374" s="1035" t="str">
        <f t="shared" si="122"/>
        <v>►</v>
      </c>
      <c r="AG374" s="1036" t="str">
        <f t="shared" si="123"/>
        <v/>
      </c>
      <c r="AH374" s="1037" t="str">
        <f t="shared" si="124"/>
        <v/>
      </c>
      <c r="AI374" s="1036" t="str">
        <f t="shared" si="125"/>
        <v/>
      </c>
      <c r="AJ374" s="1037" t="str">
        <f t="shared" si="126"/>
        <v/>
      </c>
      <c r="AK374" s="1037">
        <f>IF(AND(L374="A",COUNTIF(BJ15:BL62,TRIM(U374))&gt;0),1,0)</f>
        <v>0</v>
      </c>
      <c r="AL374" s="1051" t="str" cm="1">
        <f t="array" ref="AL374">IF(AF374&lt;&gt;"A","",IFERROR((IFERROR(_xlfn.XLOOKUP(TRIM(SUBSTITUTE(U374,CHAR(160)," ")),BJ15:BJ62,BM15:BM62),IFERROR(_xlfn.XLOOKUP(TRIM(SUBSTITUTE(U374,CHAR(160)," ")),BK15:BK62,BM15:BM62),_xlfn.XLOOKUP(TRIM(SUBSTITUTE(U374,CHAR(160)," ")),BL15:BL62,BM15:BM62))))*T374*IF(ISBLANK(Q374),1,Q374)+IFERROR(_xlfn.XLOOKUP("RECHERCHEX",TRIM(L374:AD374),L374:AD374),0),0))</f>
        <v/>
      </c>
      <c r="AM374" s="1038">
        <f t="shared" si="127"/>
        <v>0</v>
      </c>
      <c r="AN374" s="1627" t="str">
        <f t="shared" si="139"/>
        <v/>
      </c>
      <c r="AO374" s="1039">
        <f t="shared" si="128"/>
        <v>0</v>
      </c>
      <c r="AP374" s="1039">
        <f t="shared" si="129"/>
        <v>0</v>
      </c>
      <c r="AQ374" s="1040">
        <f>IF(AO374&gt;0,AS9,0)</f>
        <v>0</v>
      </c>
      <c r="AR374" s="1628" t="str">
        <f>IF(TRIM(AG374)="▼ recette suivante", AG374, IF(AQ374&gt;0, IF(AT9&lt;&gt;"", AT9&amp;"-ou.or.o ❾ + or - &gt;", ""), ""))</f>
        <v/>
      </c>
      <c r="AS374" s="1064"/>
      <c r="AT374" s="1064"/>
      <c r="AU374" s="1042">
        <f t="shared" si="130"/>
        <v>0</v>
      </c>
      <c r="AV374" s="1043">
        <f>IF(AK374,IF(OR(AU374="",N(AU374)&lt;=0.000000001),"",_xlfn.XLOOKUP(AJ374,BJ15:BJ62,BN15:BN62,_xlfn.XLOOKUP(AJ374,BK15:BK62,BN15:BN62,_xlfn.XLOOKUP(AJ374,BL15:BL62,BN15:BN62,"")))),0)</f>
        <v>0</v>
      </c>
      <c r="AW374" s="1065" cm="1">
        <f t="array" ref="AW374">IF(AK374&lt;&gt;1,0,IF(OR(AU374="",N(AU374)&lt;=0.000000001),"",IF(OR(AO374="",N(AO374)&lt;=0.000000001),0,IF(ISNUMBER(AU374),IFERROR(_xlfn.LET(_xlpm.ai_test,TRIM(AJ374),_xlpm.r,IFERROR(_xlfn.XLOOKUP(_xlpm.ai_test,BJ15:BJ62,ROW(BJ15:BJ62),0,1),IFERROR(_xlfn.XLOOKUP(_xlpm.ai_test,BK15:BK62,ROW(BK15:BK62),0,1),_xlfn.XLOOKUP(_xlpm.ai_test,BL15:BL62,ROW(BL15:BL62),0,1))),_xlpm.p,_xlpm.r-MIN(ROW(BJ15:BJ62))+1,_xlpm.f,INDEX(BM15:BM62,_xlpm.p),_xlpm.u,INDEX(BN15:BN62,_xlpm.p),_xlpm.s,INDEX(BP15:BP62,_xlpm.p),_xlpm.q,N(AU374)/_xlpm.f,IF(_xlpm.q&gt;=_xlpm.s,ROUND(_xlpm.q,1)&amp;" "&amp;_xlpm.ai_test&amp;" = "&amp;ROUND(_xlpm.q*_xlpm.f,1)&amp;" "&amp;_xlpm.u,ROUND(_xlpm.q,1)&amp;" "&amp;_xlpm.ai_test)),""),""))))</f>
        <v>0</v>
      </c>
      <c r="AX374" s="1055"/>
      <c r="AY374" s="1042">
        <f t="shared" si="131"/>
        <v>0</v>
      </c>
      <c r="AZ374" s="1043" t="str">
        <f t="shared" si="132"/>
        <v/>
      </c>
      <c r="BA374" s="1044">
        <f t="shared" si="137"/>
        <v>0</v>
      </c>
      <c r="BB374" s="1045" t="str">
        <f t="shared" si="133"/>
        <v/>
      </c>
      <c r="BC374" s="1046"/>
      <c r="BD374" s="1047">
        <f t="shared" si="138"/>
        <v>0</v>
      </c>
      <c r="BE374" s="1048" t="str">
        <f t="shared" si="134"/>
        <v/>
      </c>
      <c r="BF374" s="262" t="s">
        <v>22</v>
      </c>
      <c r="BG374" s="1027">
        <f t="shared" si="135"/>
        <v>0</v>
      </c>
      <c r="BH374" s="1028">
        <f t="shared" si="136"/>
        <v>0</v>
      </c>
      <c r="BI374"/>
      <c r="BJ374" s="701"/>
      <c r="BK374" s="701"/>
      <c r="BL374" s="701"/>
      <c r="BM374" s="701"/>
      <c r="BN374" s="701"/>
      <c r="BO374" s="701"/>
      <c r="BP374" s="701"/>
      <c r="BQ374" s="701"/>
      <c r="BX374" s="964" t="str">
        <f t="shared" si="121"/>
        <v>►</v>
      </c>
      <c r="BY374" s="848"/>
      <c r="BZ374" s="848"/>
      <c r="CA374" s="848"/>
      <c r="CB374" s="848"/>
      <c r="CC374" s="848"/>
      <c r="DC374" s="3">
        <v>1</v>
      </c>
    </row>
    <row r="375" spans="12:107" ht="21" customHeight="1">
      <c r="L375" s="115" t="s">
        <v>16</v>
      </c>
      <c r="M375" s="3141"/>
      <c r="N375" s="3142"/>
      <c r="O375" s="3141"/>
      <c r="P375" s="3143"/>
      <c r="Q375" s="3144"/>
      <c r="R375" s="3145"/>
      <c r="S375" s="3146"/>
      <c r="T375" s="3147"/>
      <c r="U375" s="3148"/>
      <c r="V375" s="3149"/>
      <c r="W375" s="2109"/>
      <c r="X375" s="3150"/>
      <c r="Y375" s="117"/>
      <c r="Z375" s="3151"/>
      <c r="AA375" s="3152"/>
      <c r="AB375" s="3153"/>
      <c r="AC375" s="3154"/>
      <c r="AD375" s="119"/>
      <c r="AE375" s="262" t="s">
        <v>22</v>
      </c>
      <c r="AF375" s="1035" t="str">
        <f t="shared" si="122"/>
        <v>►</v>
      </c>
      <c r="AG375" s="1036" t="str">
        <f t="shared" si="123"/>
        <v/>
      </c>
      <c r="AH375" s="1037" t="str">
        <f t="shared" si="124"/>
        <v/>
      </c>
      <c r="AI375" s="1036" t="str">
        <f t="shared" si="125"/>
        <v/>
      </c>
      <c r="AJ375" s="1037" t="str">
        <f t="shared" si="126"/>
        <v/>
      </c>
      <c r="AK375" s="1037">
        <f>IF(AND(L375="A",COUNTIF(BJ15:BL62,TRIM(U375))&gt;0),1,0)</f>
        <v>0</v>
      </c>
      <c r="AL375" s="1051" t="str" cm="1">
        <f t="array" ref="AL375">IF(AF375&lt;&gt;"A","",IFERROR((IFERROR(_xlfn.XLOOKUP(TRIM(SUBSTITUTE(U375,CHAR(160)," ")),BJ15:BJ62,BM15:BM62),IFERROR(_xlfn.XLOOKUP(TRIM(SUBSTITUTE(U375,CHAR(160)," ")),BK15:BK62,BM15:BM62),_xlfn.XLOOKUP(TRIM(SUBSTITUTE(U375,CHAR(160)," ")),BL15:BL62,BM15:BM62))))*T375*IF(ISBLANK(Q375),1,Q375)+IFERROR(_xlfn.XLOOKUP("RECHERCHEX",TRIM(L375:AD375),L375:AD375),0),0))</f>
        <v/>
      </c>
      <c r="AM375" s="1038">
        <f t="shared" si="127"/>
        <v>0</v>
      </c>
      <c r="AN375" s="1627" t="str">
        <f t="shared" si="139"/>
        <v/>
      </c>
      <c r="AO375" s="1039">
        <f t="shared" si="128"/>
        <v>0</v>
      </c>
      <c r="AP375" s="1039">
        <f t="shared" si="129"/>
        <v>0</v>
      </c>
      <c r="AQ375" s="1052">
        <f>IF(AO375&gt;0,AS9,0)</f>
        <v>0</v>
      </c>
      <c r="AR375" s="1626" t="str">
        <f>IF(TRIM(AG375)="▼ recette suivante", AG375, IF(AQ375&gt;0, IF(AT9&lt;&gt;"", AT9&amp;"-ou.or.o ❾ + or - &gt;", ""), ""))</f>
        <v/>
      </c>
      <c r="AS375" s="1064"/>
      <c r="AT375" s="1064"/>
      <c r="AU375" s="1053">
        <f t="shared" si="130"/>
        <v>0</v>
      </c>
      <c r="AV375" s="1054">
        <f>IF(AK375,IF(OR(AU375="",N(AU375)&lt;=0.000000001),"",_xlfn.XLOOKUP(AJ375,BJ15:BJ62,BN15:BN62,_xlfn.XLOOKUP(AJ375,BK15:BK62,BN15:BN62,_xlfn.XLOOKUP(AJ375,BL15:BL62,BN15:BN62,"")))),0)</f>
        <v>0</v>
      </c>
      <c r="AW375" s="1067" cm="1">
        <f t="array" ref="AW375">IF(AK375&lt;&gt;1,0,IF(OR(AU375="",N(AU375)&lt;=0.000000001),"",IF(OR(AO375="",N(AO375)&lt;=0.000000001),0,IF(ISNUMBER(AU375),IFERROR(_xlfn.LET(_xlpm.ai_test,TRIM(AJ375),_xlpm.r,IFERROR(_xlfn.XLOOKUP(_xlpm.ai_test,BJ15:BJ62,ROW(BJ15:BJ62),0,1),IFERROR(_xlfn.XLOOKUP(_xlpm.ai_test,BK15:BK62,ROW(BK15:BK62),0,1),_xlfn.XLOOKUP(_xlpm.ai_test,BL15:BL62,ROW(BL15:BL62),0,1))),_xlpm.p,_xlpm.r-MIN(ROW(BJ15:BJ62))+1,_xlpm.f,INDEX(BM15:BM62,_xlpm.p),_xlpm.u,INDEX(BN15:BN62,_xlpm.p),_xlpm.s,INDEX(BP15:BP62,_xlpm.p),_xlpm.q,N(AU375)/_xlpm.f,IF(_xlpm.q&gt;=_xlpm.s,ROUND(_xlpm.q,1)&amp;" "&amp;_xlpm.ai_test&amp;" = "&amp;ROUND(_xlpm.q*_xlpm.f,1)&amp;" "&amp;_xlpm.u,ROUND(_xlpm.q,1)&amp;" "&amp;_xlpm.ai_test)),""),""))))</f>
        <v>0</v>
      </c>
      <c r="AX375" s="1055"/>
      <c r="AY375" s="1053">
        <f t="shared" si="131"/>
        <v>0</v>
      </c>
      <c r="AZ375" s="1054" t="str">
        <f t="shared" si="132"/>
        <v/>
      </c>
      <c r="BA375" s="1056">
        <f t="shared" si="137"/>
        <v>0</v>
      </c>
      <c r="BB375" s="1057" t="str">
        <f t="shared" si="133"/>
        <v/>
      </c>
      <c r="BC375" s="1046"/>
      <c r="BD375" s="1058">
        <f t="shared" si="138"/>
        <v>0</v>
      </c>
      <c r="BE375" s="1048" t="str">
        <f t="shared" si="134"/>
        <v/>
      </c>
      <c r="BF375" s="262" t="s">
        <v>22</v>
      </c>
      <c r="BG375" s="1027">
        <f t="shared" si="135"/>
        <v>0</v>
      </c>
      <c r="BH375" s="1028">
        <f t="shared" si="136"/>
        <v>0</v>
      </c>
      <c r="BI375"/>
      <c r="BJ375" s="701"/>
      <c r="BK375" s="701"/>
      <c r="BL375" s="701"/>
      <c r="BM375" s="701"/>
      <c r="BN375" s="701"/>
      <c r="BO375" s="701"/>
      <c r="BP375" s="701"/>
      <c r="BQ375" s="701"/>
      <c r="BX375" s="964" t="str">
        <f t="shared" si="121"/>
        <v>►</v>
      </c>
      <c r="BY375" s="848"/>
      <c r="BZ375" s="848"/>
      <c r="CA375" s="848"/>
      <c r="CB375" s="848"/>
      <c r="CC375" s="848"/>
      <c r="DC375" s="3">
        <v>1</v>
      </c>
    </row>
    <row r="376" spans="12:107" ht="21" customHeight="1">
      <c r="L376" s="115" t="s">
        <v>16</v>
      </c>
      <c r="M376" s="3141"/>
      <c r="N376" s="3142"/>
      <c r="O376" s="3141"/>
      <c r="P376" s="3143"/>
      <c r="Q376" s="3144"/>
      <c r="R376" s="3145"/>
      <c r="S376" s="3146"/>
      <c r="T376" s="3147"/>
      <c r="U376" s="3148"/>
      <c r="V376" s="3149"/>
      <c r="W376" s="2109"/>
      <c r="X376" s="3150"/>
      <c r="Y376" s="117"/>
      <c r="Z376" s="3151"/>
      <c r="AA376" s="3152"/>
      <c r="AB376" s="3153"/>
      <c r="AC376" s="3154"/>
      <c r="AD376" s="119"/>
      <c r="AE376" s="262" t="s">
        <v>22</v>
      </c>
      <c r="AF376" s="1035" t="str">
        <f t="shared" si="122"/>
        <v>►</v>
      </c>
      <c r="AG376" s="1036" t="str">
        <f t="shared" si="123"/>
        <v/>
      </c>
      <c r="AH376" s="1037" t="str">
        <f t="shared" si="124"/>
        <v/>
      </c>
      <c r="AI376" s="1036" t="str">
        <f t="shared" si="125"/>
        <v/>
      </c>
      <c r="AJ376" s="1037" t="str">
        <f t="shared" si="126"/>
        <v/>
      </c>
      <c r="AK376" s="1037">
        <f>IF(AND(L376="A",COUNTIF(BJ15:BL62,TRIM(U376))&gt;0),1,0)</f>
        <v>0</v>
      </c>
      <c r="AL376" s="1051" t="str" cm="1">
        <f t="array" ref="AL376">IF(AF376&lt;&gt;"A","",IFERROR((IFERROR(_xlfn.XLOOKUP(TRIM(SUBSTITUTE(U376,CHAR(160)," ")),BJ15:BJ62,BM15:BM62),IFERROR(_xlfn.XLOOKUP(TRIM(SUBSTITUTE(U376,CHAR(160)," ")),BK15:BK62,BM15:BM62),_xlfn.XLOOKUP(TRIM(SUBSTITUTE(U376,CHAR(160)," ")),BL15:BL62,BM15:BM62))))*T376*IF(ISBLANK(Q376),1,Q376)+IFERROR(_xlfn.XLOOKUP("RECHERCHEX",TRIM(L376:AD376),L376:AD376),0),0))</f>
        <v/>
      </c>
      <c r="AM376" s="1038">
        <f t="shared" si="127"/>
        <v>0</v>
      </c>
      <c r="AN376" s="1627" t="str">
        <f t="shared" si="139"/>
        <v/>
      </c>
      <c r="AO376" s="1039">
        <f t="shared" si="128"/>
        <v>0</v>
      </c>
      <c r="AP376" s="1039">
        <f t="shared" si="129"/>
        <v>0</v>
      </c>
      <c r="AQ376" s="1040">
        <f>IF(AO376&gt;0,AS9,0)</f>
        <v>0</v>
      </c>
      <c r="AR376" s="1628" t="str">
        <f>IF(TRIM(AG376)="▼ recette suivante", AG376, IF(AQ376&gt;0, IF(AT9&lt;&gt;"", AT9&amp;"-ou.or.o ❾ + or - &gt;", ""), ""))</f>
        <v/>
      </c>
      <c r="AS376" s="1064"/>
      <c r="AT376" s="1064"/>
      <c r="AU376" s="1042">
        <f t="shared" si="130"/>
        <v>0</v>
      </c>
      <c r="AV376" s="1043">
        <f>IF(AK376,IF(OR(AU376="",N(AU376)&lt;=0.000000001),"",_xlfn.XLOOKUP(AJ376,BJ15:BJ62,BN15:BN62,_xlfn.XLOOKUP(AJ376,BK15:BK62,BN15:BN62,_xlfn.XLOOKUP(AJ376,BL15:BL62,BN15:BN62,"")))),0)</f>
        <v>0</v>
      </c>
      <c r="AW376" s="1065" cm="1">
        <f t="array" ref="AW376">IF(AK376&lt;&gt;1,0,IF(OR(AU376="",N(AU376)&lt;=0.000000001),"",IF(OR(AO376="",N(AO376)&lt;=0.000000001),0,IF(ISNUMBER(AU376),IFERROR(_xlfn.LET(_xlpm.ai_test,TRIM(AJ376),_xlpm.r,IFERROR(_xlfn.XLOOKUP(_xlpm.ai_test,BJ15:BJ62,ROW(BJ15:BJ62),0,1),IFERROR(_xlfn.XLOOKUP(_xlpm.ai_test,BK15:BK62,ROW(BK15:BK62),0,1),_xlfn.XLOOKUP(_xlpm.ai_test,BL15:BL62,ROW(BL15:BL62),0,1))),_xlpm.p,_xlpm.r-MIN(ROW(BJ15:BJ62))+1,_xlpm.f,INDEX(BM15:BM62,_xlpm.p),_xlpm.u,INDEX(BN15:BN62,_xlpm.p),_xlpm.s,INDEX(BP15:BP62,_xlpm.p),_xlpm.q,N(AU376)/_xlpm.f,IF(_xlpm.q&gt;=_xlpm.s,ROUND(_xlpm.q,1)&amp;" "&amp;_xlpm.ai_test&amp;" = "&amp;ROUND(_xlpm.q*_xlpm.f,1)&amp;" "&amp;_xlpm.u,ROUND(_xlpm.q,1)&amp;" "&amp;_xlpm.ai_test)),""),""))))</f>
        <v>0</v>
      </c>
      <c r="AX376" s="1055"/>
      <c r="AY376" s="1042">
        <f t="shared" si="131"/>
        <v>0</v>
      </c>
      <c r="AZ376" s="1043" t="str">
        <f t="shared" si="132"/>
        <v/>
      </c>
      <c r="BA376" s="1044">
        <f t="shared" si="137"/>
        <v>0</v>
      </c>
      <c r="BB376" s="1045" t="str">
        <f t="shared" si="133"/>
        <v/>
      </c>
      <c r="BC376" s="1046"/>
      <c r="BD376" s="1047">
        <f t="shared" si="138"/>
        <v>0</v>
      </c>
      <c r="BE376" s="1048" t="str">
        <f t="shared" si="134"/>
        <v/>
      </c>
      <c r="BF376" s="262" t="s">
        <v>22</v>
      </c>
      <c r="BG376" s="1027">
        <f t="shared" si="135"/>
        <v>0</v>
      </c>
      <c r="BH376" s="1028">
        <f t="shared" si="136"/>
        <v>0</v>
      </c>
      <c r="BI376"/>
      <c r="BJ376" s="701"/>
      <c r="BK376" s="701"/>
      <c r="BL376" s="701"/>
      <c r="BM376" s="701"/>
      <c r="BN376" s="701"/>
      <c r="BO376" s="701"/>
      <c r="BP376" s="701"/>
      <c r="BQ376" s="701"/>
      <c r="BX376" s="964" t="str">
        <f t="shared" si="121"/>
        <v>►</v>
      </c>
      <c r="BY376" s="848"/>
      <c r="BZ376" s="848"/>
      <c r="CA376" s="848"/>
      <c r="CB376" s="848"/>
      <c r="CC376" s="848"/>
      <c r="DC376" s="3">
        <v>1</v>
      </c>
    </row>
    <row r="377" spans="12:107" ht="21" customHeight="1">
      <c r="L377" s="115" t="s">
        <v>16</v>
      </c>
      <c r="M377" s="3141"/>
      <c r="N377" s="3142"/>
      <c r="O377" s="3141"/>
      <c r="P377" s="3143"/>
      <c r="Q377" s="3144"/>
      <c r="R377" s="3145"/>
      <c r="S377" s="3146"/>
      <c r="T377" s="3147"/>
      <c r="U377" s="3148"/>
      <c r="V377" s="3149"/>
      <c r="W377" s="2109"/>
      <c r="X377" s="3150"/>
      <c r="Y377" s="117"/>
      <c r="Z377" s="3151"/>
      <c r="AA377" s="3152"/>
      <c r="AB377" s="3153"/>
      <c r="AC377" s="3154"/>
      <c r="AD377" s="119"/>
      <c r="AE377" s="262" t="s">
        <v>22</v>
      </c>
      <c r="AF377" s="1035" t="str">
        <f t="shared" si="122"/>
        <v>►</v>
      </c>
      <c r="AG377" s="1036" t="str">
        <f t="shared" si="123"/>
        <v/>
      </c>
      <c r="AH377" s="1037" t="str">
        <f t="shared" si="124"/>
        <v/>
      </c>
      <c r="AI377" s="1036" t="str">
        <f t="shared" si="125"/>
        <v/>
      </c>
      <c r="AJ377" s="1037" t="str">
        <f t="shared" si="126"/>
        <v/>
      </c>
      <c r="AK377" s="1037">
        <f>IF(AND(L377="A",COUNTIF(BJ15:BL62,TRIM(U377))&gt;0),1,0)</f>
        <v>0</v>
      </c>
      <c r="AL377" s="1051" t="str" cm="1">
        <f t="array" ref="AL377">IF(AF377&lt;&gt;"A","",IFERROR((IFERROR(_xlfn.XLOOKUP(TRIM(SUBSTITUTE(U377,CHAR(160)," ")),BJ15:BJ62,BM15:BM62),IFERROR(_xlfn.XLOOKUP(TRIM(SUBSTITUTE(U377,CHAR(160)," ")),BK15:BK62,BM15:BM62),_xlfn.XLOOKUP(TRIM(SUBSTITUTE(U377,CHAR(160)," ")),BL15:BL62,BM15:BM62))))*T377*IF(ISBLANK(Q377),1,Q377)+IFERROR(_xlfn.XLOOKUP("RECHERCHEX",TRIM(L377:AD377),L377:AD377),0),0))</f>
        <v/>
      </c>
      <c r="AM377" s="1038">
        <f t="shared" si="127"/>
        <v>0</v>
      </c>
      <c r="AN377" s="1627" t="str">
        <f t="shared" si="139"/>
        <v/>
      </c>
      <c r="AO377" s="1039">
        <f t="shared" si="128"/>
        <v>0</v>
      </c>
      <c r="AP377" s="1039">
        <f t="shared" si="129"/>
        <v>0</v>
      </c>
      <c r="AQ377" s="1052">
        <f>IF(AO377&gt;0,AS9,0)</f>
        <v>0</v>
      </c>
      <c r="AR377" s="1626" t="str">
        <f>IF(TRIM(AG377)="▼ recette suivante", AG377, IF(AQ377&gt;0, IF(AT9&lt;&gt;"", AT9&amp;"-ou.or.o ❾ + or - &gt;", ""), ""))</f>
        <v/>
      </c>
      <c r="AS377" s="1064"/>
      <c r="AT377" s="1064"/>
      <c r="AU377" s="1053">
        <f t="shared" si="130"/>
        <v>0</v>
      </c>
      <c r="AV377" s="1054">
        <f>IF(AK377,IF(OR(AU377="",N(AU377)&lt;=0.000000001),"",_xlfn.XLOOKUP(AJ377,BJ15:BJ62,BN15:BN62,_xlfn.XLOOKUP(AJ377,BK15:BK62,BN15:BN62,_xlfn.XLOOKUP(AJ377,BL15:BL62,BN15:BN62,"")))),0)</f>
        <v>0</v>
      </c>
      <c r="AW377" s="1067" cm="1">
        <f t="array" ref="AW377">IF(AK377&lt;&gt;1,0,IF(OR(AU377="",N(AU377)&lt;=0.000000001),"",IF(OR(AO377="",N(AO377)&lt;=0.000000001),0,IF(ISNUMBER(AU377),IFERROR(_xlfn.LET(_xlpm.ai_test,TRIM(AJ377),_xlpm.r,IFERROR(_xlfn.XLOOKUP(_xlpm.ai_test,BJ15:BJ62,ROW(BJ15:BJ62),0,1),IFERROR(_xlfn.XLOOKUP(_xlpm.ai_test,BK15:BK62,ROW(BK15:BK62),0,1),_xlfn.XLOOKUP(_xlpm.ai_test,BL15:BL62,ROW(BL15:BL62),0,1))),_xlpm.p,_xlpm.r-MIN(ROW(BJ15:BJ62))+1,_xlpm.f,INDEX(BM15:BM62,_xlpm.p),_xlpm.u,INDEX(BN15:BN62,_xlpm.p),_xlpm.s,INDEX(BP15:BP62,_xlpm.p),_xlpm.q,N(AU377)/_xlpm.f,IF(_xlpm.q&gt;=_xlpm.s,ROUND(_xlpm.q,1)&amp;" "&amp;_xlpm.ai_test&amp;" = "&amp;ROUND(_xlpm.q*_xlpm.f,1)&amp;" "&amp;_xlpm.u,ROUND(_xlpm.q,1)&amp;" "&amp;_xlpm.ai_test)),""),""))))</f>
        <v>0</v>
      </c>
      <c r="AX377" s="1055"/>
      <c r="AY377" s="1053">
        <f t="shared" si="131"/>
        <v>0</v>
      </c>
      <c r="AZ377" s="1054" t="str">
        <f t="shared" si="132"/>
        <v/>
      </c>
      <c r="BA377" s="1056">
        <f t="shared" si="137"/>
        <v>0</v>
      </c>
      <c r="BB377" s="1057" t="str">
        <f t="shared" si="133"/>
        <v/>
      </c>
      <c r="BC377" s="1046"/>
      <c r="BD377" s="1058">
        <f t="shared" si="138"/>
        <v>0</v>
      </c>
      <c r="BE377" s="1048" t="str">
        <f t="shared" si="134"/>
        <v/>
      </c>
      <c r="BF377" s="262" t="s">
        <v>22</v>
      </c>
      <c r="BG377" s="1027">
        <f t="shared" si="135"/>
        <v>0</v>
      </c>
      <c r="BH377" s="1028">
        <f t="shared" si="136"/>
        <v>0</v>
      </c>
      <c r="BI377"/>
      <c r="BJ377" s="701"/>
      <c r="BK377" s="701"/>
      <c r="BL377" s="701"/>
      <c r="BM377" s="701"/>
      <c r="BN377" s="701"/>
      <c r="BO377" s="701"/>
      <c r="BP377" s="701"/>
      <c r="BQ377" s="701"/>
      <c r="BX377" s="964" t="str">
        <f t="shared" si="121"/>
        <v>►</v>
      </c>
      <c r="BY377" s="848"/>
      <c r="BZ377" s="848"/>
      <c r="CA377" s="848"/>
      <c r="CB377" s="848"/>
      <c r="CC377" s="848"/>
      <c r="DC377" s="3">
        <v>1</v>
      </c>
    </row>
    <row r="378" spans="12:107" ht="21" customHeight="1">
      <c r="L378" s="115" t="s">
        <v>16</v>
      </c>
      <c r="M378" s="3141"/>
      <c r="N378" s="3142"/>
      <c r="O378" s="3141"/>
      <c r="P378" s="3143"/>
      <c r="Q378" s="3144"/>
      <c r="R378" s="3145"/>
      <c r="S378" s="3146"/>
      <c r="T378" s="3147"/>
      <c r="U378" s="3148"/>
      <c r="V378" s="3149"/>
      <c r="W378" s="2109"/>
      <c r="X378" s="3150"/>
      <c r="Y378" s="117"/>
      <c r="Z378" s="3151"/>
      <c r="AA378" s="3152"/>
      <c r="AB378" s="3153"/>
      <c r="AC378" s="3154"/>
      <c r="AD378" s="119"/>
      <c r="AE378" s="262" t="s">
        <v>22</v>
      </c>
      <c r="AF378" s="1035" t="str">
        <f t="shared" si="122"/>
        <v>►</v>
      </c>
      <c r="AG378" s="1036" t="str">
        <f t="shared" si="123"/>
        <v/>
      </c>
      <c r="AH378" s="1037" t="str">
        <f t="shared" si="124"/>
        <v/>
      </c>
      <c r="AI378" s="1036" t="str">
        <f t="shared" si="125"/>
        <v/>
      </c>
      <c r="AJ378" s="1037" t="str">
        <f t="shared" si="126"/>
        <v/>
      </c>
      <c r="AK378" s="1037">
        <f>IF(AND(L378="A",COUNTIF(BJ15:BL62,TRIM(U378))&gt;0),1,0)</f>
        <v>0</v>
      </c>
      <c r="AL378" s="1051" t="str" cm="1">
        <f t="array" ref="AL378">IF(AF378&lt;&gt;"A","",IFERROR((IFERROR(_xlfn.XLOOKUP(TRIM(SUBSTITUTE(U378,CHAR(160)," ")),BJ15:BJ62,BM15:BM62),IFERROR(_xlfn.XLOOKUP(TRIM(SUBSTITUTE(U378,CHAR(160)," ")),BK15:BK62,BM15:BM62),_xlfn.XLOOKUP(TRIM(SUBSTITUTE(U378,CHAR(160)," ")),BL15:BL62,BM15:BM62))))*T378*IF(ISBLANK(Q378),1,Q378)+IFERROR(_xlfn.XLOOKUP("RECHERCHEX",TRIM(L378:AD378),L378:AD378),0),0))</f>
        <v/>
      </c>
      <c r="AM378" s="1038">
        <f t="shared" si="127"/>
        <v>0</v>
      </c>
      <c r="AN378" s="1627" t="str">
        <f t="shared" si="139"/>
        <v/>
      </c>
      <c r="AO378" s="1039">
        <f t="shared" si="128"/>
        <v>0</v>
      </c>
      <c r="AP378" s="1039">
        <f t="shared" si="129"/>
        <v>0</v>
      </c>
      <c r="AQ378" s="1040">
        <f>IF(AO378&gt;0,AS9,0)</f>
        <v>0</v>
      </c>
      <c r="AR378" s="1628" t="str">
        <f>IF(TRIM(AG378)="▼ recette suivante", AG378, IF(AQ378&gt;0, IF(AT9&lt;&gt;"", AT9&amp;"-ou.or.o ❾ + or - &gt;", ""), ""))</f>
        <v/>
      </c>
      <c r="AS378" s="1064"/>
      <c r="AT378" s="1064"/>
      <c r="AU378" s="1042">
        <f t="shared" si="130"/>
        <v>0</v>
      </c>
      <c r="AV378" s="1043">
        <f>IF(AK378,IF(OR(AU378="",N(AU378)&lt;=0.000000001),"",_xlfn.XLOOKUP(AJ378,BJ15:BJ62,BN15:BN62,_xlfn.XLOOKUP(AJ378,BK15:BK62,BN15:BN62,_xlfn.XLOOKUP(AJ378,BL15:BL62,BN15:BN62,"")))),0)</f>
        <v>0</v>
      </c>
      <c r="AW378" s="1065" cm="1">
        <f t="array" ref="AW378">IF(AK378&lt;&gt;1,0,IF(OR(AU378="",N(AU378)&lt;=0.000000001),"",IF(OR(AO378="",N(AO378)&lt;=0.000000001),0,IF(ISNUMBER(AU378),IFERROR(_xlfn.LET(_xlpm.ai_test,TRIM(AJ378),_xlpm.r,IFERROR(_xlfn.XLOOKUP(_xlpm.ai_test,BJ15:BJ62,ROW(BJ15:BJ62),0,1),IFERROR(_xlfn.XLOOKUP(_xlpm.ai_test,BK15:BK62,ROW(BK15:BK62),0,1),_xlfn.XLOOKUP(_xlpm.ai_test,BL15:BL62,ROW(BL15:BL62),0,1))),_xlpm.p,_xlpm.r-MIN(ROW(BJ15:BJ62))+1,_xlpm.f,INDEX(BM15:BM62,_xlpm.p),_xlpm.u,INDEX(BN15:BN62,_xlpm.p),_xlpm.s,INDEX(BP15:BP62,_xlpm.p),_xlpm.q,N(AU378)/_xlpm.f,IF(_xlpm.q&gt;=_xlpm.s,ROUND(_xlpm.q,1)&amp;" "&amp;_xlpm.ai_test&amp;" = "&amp;ROUND(_xlpm.q*_xlpm.f,1)&amp;" "&amp;_xlpm.u,ROUND(_xlpm.q,1)&amp;" "&amp;_xlpm.ai_test)),""),""))))</f>
        <v>0</v>
      </c>
      <c r="AX378" s="1055"/>
      <c r="AY378" s="1042">
        <f t="shared" si="131"/>
        <v>0</v>
      </c>
      <c r="AZ378" s="1043" t="str">
        <f t="shared" si="132"/>
        <v/>
      </c>
      <c r="BA378" s="1044">
        <f t="shared" si="137"/>
        <v>0</v>
      </c>
      <c r="BB378" s="1045" t="str">
        <f t="shared" si="133"/>
        <v/>
      </c>
      <c r="BC378" s="1046"/>
      <c r="BD378" s="1047">
        <f t="shared" si="138"/>
        <v>0</v>
      </c>
      <c r="BE378" s="1048" t="str">
        <f t="shared" si="134"/>
        <v/>
      </c>
      <c r="BF378" s="262" t="s">
        <v>22</v>
      </c>
      <c r="BG378" s="1027">
        <f t="shared" si="135"/>
        <v>0</v>
      </c>
      <c r="BH378" s="1028">
        <f t="shared" si="136"/>
        <v>0</v>
      </c>
      <c r="BI378"/>
      <c r="BJ378" s="701"/>
      <c r="BK378" s="701"/>
      <c r="BL378" s="701"/>
      <c r="BM378" s="701"/>
      <c r="BN378" s="701"/>
      <c r="BO378" s="701"/>
      <c r="BP378" s="701"/>
      <c r="BQ378" s="701"/>
      <c r="BX378" s="964" t="str">
        <f t="shared" si="121"/>
        <v>►</v>
      </c>
      <c r="BY378" s="848"/>
      <c r="BZ378" s="848"/>
      <c r="CA378" s="848"/>
      <c r="CB378" s="848"/>
      <c r="CC378" s="848"/>
      <c r="DC378" s="3">
        <v>1</v>
      </c>
    </row>
    <row r="379" spans="12:107" ht="21" customHeight="1">
      <c r="L379" s="115" t="s">
        <v>16</v>
      </c>
      <c r="M379" s="3141"/>
      <c r="N379" s="3142"/>
      <c r="O379" s="3141"/>
      <c r="P379" s="3143"/>
      <c r="Q379" s="3144"/>
      <c r="R379" s="3145"/>
      <c r="S379" s="3146"/>
      <c r="T379" s="3147"/>
      <c r="U379" s="3148"/>
      <c r="V379" s="3149"/>
      <c r="W379" s="2109"/>
      <c r="X379" s="3150"/>
      <c r="Y379" s="117"/>
      <c r="Z379" s="3151"/>
      <c r="AA379" s="3152"/>
      <c r="AB379" s="3153"/>
      <c r="AC379" s="3154"/>
      <c r="AD379" s="119"/>
      <c r="AE379" s="262" t="s">
        <v>22</v>
      </c>
      <c r="AF379" s="1035" t="str">
        <f t="shared" si="122"/>
        <v>►</v>
      </c>
      <c r="AG379" s="1036" t="str">
        <f t="shared" si="123"/>
        <v/>
      </c>
      <c r="AH379" s="1037" t="str">
        <f t="shared" si="124"/>
        <v/>
      </c>
      <c r="AI379" s="1036" t="str">
        <f t="shared" si="125"/>
        <v/>
      </c>
      <c r="AJ379" s="1037" t="str">
        <f t="shared" si="126"/>
        <v/>
      </c>
      <c r="AK379" s="1037">
        <f>IF(AND(L379="A",COUNTIF(BJ15:BL62,TRIM(U379))&gt;0),1,0)</f>
        <v>0</v>
      </c>
      <c r="AL379" s="1051" t="str" cm="1">
        <f t="array" ref="AL379">IF(AF379&lt;&gt;"A","",IFERROR((IFERROR(_xlfn.XLOOKUP(TRIM(SUBSTITUTE(U379,CHAR(160)," ")),BJ15:BJ62,BM15:BM62),IFERROR(_xlfn.XLOOKUP(TRIM(SUBSTITUTE(U379,CHAR(160)," ")),BK15:BK62,BM15:BM62),_xlfn.XLOOKUP(TRIM(SUBSTITUTE(U379,CHAR(160)," ")),BL15:BL62,BM15:BM62))))*T379*IF(ISBLANK(Q379),1,Q379)+IFERROR(_xlfn.XLOOKUP("RECHERCHEX",TRIM(L379:AD379),L379:AD379),0),0))</f>
        <v/>
      </c>
      <c r="AM379" s="1038">
        <f t="shared" si="127"/>
        <v>0</v>
      </c>
      <c r="AN379" s="1627" t="str">
        <f t="shared" si="139"/>
        <v/>
      </c>
      <c r="AO379" s="1039">
        <f t="shared" si="128"/>
        <v>0</v>
      </c>
      <c r="AP379" s="1039">
        <f t="shared" si="129"/>
        <v>0</v>
      </c>
      <c r="AQ379" s="1052">
        <f>IF(AO379&gt;0,AS9,0)</f>
        <v>0</v>
      </c>
      <c r="AR379" s="1626" t="str">
        <f>IF(TRIM(AG379)="▼ recette suivante", AG379, IF(AQ379&gt;0, IF(AT9&lt;&gt;"", AT9&amp;"-ou.or.o ❾ + or - &gt;", ""), ""))</f>
        <v/>
      </c>
      <c r="AS379" s="1064"/>
      <c r="AT379" s="1064"/>
      <c r="AU379" s="1053">
        <f t="shared" si="130"/>
        <v>0</v>
      </c>
      <c r="AV379" s="1054">
        <f>IF(AK379,IF(OR(AU379="",N(AU379)&lt;=0.000000001),"",_xlfn.XLOOKUP(AJ379,BJ15:BJ62,BN15:BN62,_xlfn.XLOOKUP(AJ379,BK15:BK62,BN15:BN62,_xlfn.XLOOKUP(AJ379,BL15:BL62,BN15:BN62,"")))),0)</f>
        <v>0</v>
      </c>
      <c r="AW379" s="1067" cm="1">
        <f t="array" ref="AW379">IF(AK379&lt;&gt;1,0,IF(OR(AU379="",N(AU379)&lt;=0.000000001),"",IF(OR(AO379="",N(AO379)&lt;=0.000000001),0,IF(ISNUMBER(AU379),IFERROR(_xlfn.LET(_xlpm.ai_test,TRIM(AJ379),_xlpm.r,IFERROR(_xlfn.XLOOKUP(_xlpm.ai_test,BJ15:BJ62,ROW(BJ15:BJ62),0,1),IFERROR(_xlfn.XLOOKUP(_xlpm.ai_test,BK15:BK62,ROW(BK15:BK62),0,1),_xlfn.XLOOKUP(_xlpm.ai_test,BL15:BL62,ROW(BL15:BL62),0,1))),_xlpm.p,_xlpm.r-MIN(ROW(BJ15:BJ62))+1,_xlpm.f,INDEX(BM15:BM62,_xlpm.p),_xlpm.u,INDEX(BN15:BN62,_xlpm.p),_xlpm.s,INDEX(BP15:BP62,_xlpm.p),_xlpm.q,N(AU379)/_xlpm.f,IF(_xlpm.q&gt;=_xlpm.s,ROUND(_xlpm.q,1)&amp;" "&amp;_xlpm.ai_test&amp;" = "&amp;ROUND(_xlpm.q*_xlpm.f,1)&amp;" "&amp;_xlpm.u,ROUND(_xlpm.q,1)&amp;" "&amp;_xlpm.ai_test)),""),""))))</f>
        <v>0</v>
      </c>
      <c r="AX379" s="1055"/>
      <c r="AY379" s="1053">
        <f t="shared" si="131"/>
        <v>0</v>
      </c>
      <c r="AZ379" s="1054" t="str">
        <f t="shared" si="132"/>
        <v/>
      </c>
      <c r="BA379" s="1056">
        <f t="shared" si="137"/>
        <v>0</v>
      </c>
      <c r="BB379" s="1057" t="str">
        <f t="shared" si="133"/>
        <v/>
      </c>
      <c r="BC379" s="1046"/>
      <c r="BD379" s="1058">
        <f t="shared" si="138"/>
        <v>0</v>
      </c>
      <c r="BE379" s="1048" t="str">
        <f t="shared" si="134"/>
        <v/>
      </c>
      <c r="BF379" s="262" t="s">
        <v>22</v>
      </c>
      <c r="BG379" s="1027">
        <f t="shared" si="135"/>
        <v>0</v>
      </c>
      <c r="BH379" s="1028">
        <f t="shared" si="136"/>
        <v>0</v>
      </c>
      <c r="BI379"/>
      <c r="BJ379" s="701"/>
      <c r="BK379" s="701"/>
      <c r="BL379" s="701"/>
      <c r="BM379" s="701"/>
      <c r="BN379" s="701"/>
      <c r="BO379" s="701"/>
      <c r="BP379" s="701"/>
      <c r="BQ379" s="701"/>
      <c r="BX379" s="964" t="str">
        <f t="shared" si="121"/>
        <v>►</v>
      </c>
      <c r="BY379" s="848"/>
      <c r="BZ379" s="848"/>
      <c r="CA379" s="848"/>
      <c r="CB379" s="848"/>
      <c r="CC379" s="848"/>
      <c r="DC379" s="3">
        <v>1</v>
      </c>
    </row>
    <row r="380" spans="12:107" ht="21" customHeight="1">
      <c r="L380" s="115" t="s">
        <v>16</v>
      </c>
      <c r="M380" s="3141"/>
      <c r="N380" s="3142"/>
      <c r="O380" s="3141"/>
      <c r="P380" s="3143"/>
      <c r="Q380" s="3144"/>
      <c r="R380" s="3145"/>
      <c r="S380" s="3146"/>
      <c r="T380" s="3147"/>
      <c r="U380" s="3148"/>
      <c r="V380" s="3149"/>
      <c r="W380" s="2109"/>
      <c r="X380" s="3150"/>
      <c r="Y380" s="117"/>
      <c r="Z380" s="3151"/>
      <c r="AA380" s="3152"/>
      <c r="AB380" s="3153"/>
      <c r="AC380" s="3154"/>
      <c r="AD380" s="119"/>
      <c r="AE380" s="262" t="s">
        <v>22</v>
      </c>
      <c r="AF380" s="1035" t="str">
        <f t="shared" si="122"/>
        <v>►</v>
      </c>
      <c r="AG380" s="1036" t="str">
        <f t="shared" si="123"/>
        <v/>
      </c>
      <c r="AH380" s="1037" t="str">
        <f t="shared" si="124"/>
        <v/>
      </c>
      <c r="AI380" s="1036" t="str">
        <f t="shared" si="125"/>
        <v/>
      </c>
      <c r="AJ380" s="1037" t="str">
        <f t="shared" si="126"/>
        <v/>
      </c>
      <c r="AK380" s="1037">
        <f>IF(AND(L380="A",COUNTIF(BJ15:BL62,TRIM(U380))&gt;0),1,0)</f>
        <v>0</v>
      </c>
      <c r="AL380" s="1051" t="str" cm="1">
        <f t="array" ref="AL380">IF(AF380&lt;&gt;"A","",IFERROR((IFERROR(_xlfn.XLOOKUP(TRIM(SUBSTITUTE(U380,CHAR(160)," ")),BJ15:BJ62,BM15:BM62),IFERROR(_xlfn.XLOOKUP(TRIM(SUBSTITUTE(U380,CHAR(160)," ")),BK15:BK62,BM15:BM62),_xlfn.XLOOKUP(TRIM(SUBSTITUTE(U380,CHAR(160)," ")),BL15:BL62,BM15:BM62))))*T380*IF(ISBLANK(Q380),1,Q380)+IFERROR(_xlfn.XLOOKUP("RECHERCHEX",TRIM(L380:AD380),L380:AD380),0),0))</f>
        <v/>
      </c>
      <c r="AM380" s="1038">
        <f t="shared" si="127"/>
        <v>0</v>
      </c>
      <c r="AN380" s="1627" t="str">
        <f t="shared" si="139"/>
        <v/>
      </c>
      <c r="AO380" s="1039">
        <f t="shared" si="128"/>
        <v>0</v>
      </c>
      <c r="AP380" s="1039">
        <f t="shared" si="129"/>
        <v>0</v>
      </c>
      <c r="AQ380" s="1040">
        <f>IF(AO380&gt;0,AS9,0)</f>
        <v>0</v>
      </c>
      <c r="AR380" s="1628" t="str">
        <f>IF(TRIM(AG380)="▼ recette suivante", AG380, IF(AQ380&gt;0, IF(AT9&lt;&gt;"", AT9&amp;"-ou.or.o ❾ + or - &gt;", ""), ""))</f>
        <v/>
      </c>
      <c r="AS380" s="1064"/>
      <c r="AT380" s="1064"/>
      <c r="AU380" s="1042">
        <f t="shared" si="130"/>
        <v>0</v>
      </c>
      <c r="AV380" s="1043">
        <f>IF(AK380,IF(OR(AU380="",N(AU380)&lt;=0.000000001),"",_xlfn.XLOOKUP(AJ380,BJ15:BJ62,BN15:BN62,_xlfn.XLOOKUP(AJ380,BK15:BK62,BN15:BN62,_xlfn.XLOOKUP(AJ380,BL15:BL62,BN15:BN62,"")))),0)</f>
        <v>0</v>
      </c>
      <c r="AW380" s="1065" cm="1">
        <f t="array" ref="AW380">IF(AK380&lt;&gt;1,0,IF(OR(AU380="",N(AU380)&lt;=0.000000001),"",IF(OR(AO380="",N(AO380)&lt;=0.000000001),0,IF(ISNUMBER(AU380),IFERROR(_xlfn.LET(_xlpm.ai_test,TRIM(AJ380),_xlpm.r,IFERROR(_xlfn.XLOOKUP(_xlpm.ai_test,BJ15:BJ62,ROW(BJ15:BJ62),0,1),IFERROR(_xlfn.XLOOKUP(_xlpm.ai_test,BK15:BK62,ROW(BK15:BK62),0,1),_xlfn.XLOOKUP(_xlpm.ai_test,BL15:BL62,ROW(BL15:BL62),0,1))),_xlpm.p,_xlpm.r-MIN(ROW(BJ15:BJ62))+1,_xlpm.f,INDEX(BM15:BM62,_xlpm.p),_xlpm.u,INDEX(BN15:BN62,_xlpm.p),_xlpm.s,INDEX(BP15:BP62,_xlpm.p),_xlpm.q,N(AU380)/_xlpm.f,IF(_xlpm.q&gt;=_xlpm.s,ROUND(_xlpm.q,1)&amp;" "&amp;_xlpm.ai_test&amp;" = "&amp;ROUND(_xlpm.q*_xlpm.f,1)&amp;" "&amp;_xlpm.u,ROUND(_xlpm.q,1)&amp;" "&amp;_xlpm.ai_test)),""),""))))</f>
        <v>0</v>
      </c>
      <c r="AX380" s="1055"/>
      <c r="AY380" s="1042">
        <f t="shared" si="131"/>
        <v>0</v>
      </c>
      <c r="AZ380" s="1043" t="str">
        <f t="shared" si="132"/>
        <v/>
      </c>
      <c r="BA380" s="1044">
        <f t="shared" si="137"/>
        <v>0</v>
      </c>
      <c r="BB380" s="1045" t="str">
        <f t="shared" si="133"/>
        <v/>
      </c>
      <c r="BC380" s="1046"/>
      <c r="BD380" s="1047">
        <f t="shared" si="138"/>
        <v>0</v>
      </c>
      <c r="BE380" s="1048" t="str">
        <f t="shared" si="134"/>
        <v/>
      </c>
      <c r="BF380" s="262" t="s">
        <v>22</v>
      </c>
      <c r="BG380" s="1027">
        <f t="shared" si="135"/>
        <v>0</v>
      </c>
      <c r="BH380" s="1028">
        <f t="shared" si="136"/>
        <v>0</v>
      </c>
      <c r="BI380"/>
      <c r="BJ380" s="701"/>
      <c r="BK380" s="701"/>
      <c r="BL380" s="701"/>
      <c r="BM380" s="701"/>
      <c r="BN380" s="701"/>
      <c r="BO380" s="701"/>
      <c r="BP380" s="701"/>
      <c r="BQ380" s="701"/>
      <c r="BX380" s="964" t="str">
        <f t="shared" si="121"/>
        <v>►</v>
      </c>
      <c r="BY380" s="848"/>
      <c r="BZ380" s="848"/>
      <c r="CA380" s="848"/>
      <c r="CB380" s="848"/>
      <c r="CC380" s="848"/>
      <c r="DC380" s="3">
        <v>1</v>
      </c>
    </row>
    <row r="381" spans="12:107" ht="21" customHeight="1">
      <c r="L381" s="115" t="s">
        <v>16</v>
      </c>
      <c r="M381" s="3141"/>
      <c r="N381" s="3142"/>
      <c r="O381" s="3141"/>
      <c r="P381" s="3143"/>
      <c r="Q381" s="3144"/>
      <c r="R381" s="3145"/>
      <c r="S381" s="3146"/>
      <c r="T381" s="3147"/>
      <c r="U381" s="3148"/>
      <c r="V381" s="3149"/>
      <c r="W381" s="2109"/>
      <c r="X381" s="3150"/>
      <c r="Y381" s="117"/>
      <c r="Z381" s="3151"/>
      <c r="AA381" s="3152"/>
      <c r="AB381" s="3153"/>
      <c r="AC381" s="3154"/>
      <c r="AD381" s="119"/>
      <c r="AE381" s="262" t="s">
        <v>22</v>
      </c>
      <c r="AF381" s="1035" t="str">
        <f t="shared" si="122"/>
        <v>►</v>
      </c>
      <c r="AG381" s="1036" t="str">
        <f t="shared" si="123"/>
        <v/>
      </c>
      <c r="AH381" s="1037" t="str">
        <f t="shared" si="124"/>
        <v/>
      </c>
      <c r="AI381" s="1036" t="str">
        <f t="shared" si="125"/>
        <v/>
      </c>
      <c r="AJ381" s="1037" t="str">
        <f t="shared" si="126"/>
        <v/>
      </c>
      <c r="AK381" s="1037">
        <f>IF(AND(L381="A",COUNTIF(BJ15:BL62,TRIM(U381))&gt;0),1,0)</f>
        <v>0</v>
      </c>
      <c r="AL381" s="1051" t="str" cm="1">
        <f t="array" ref="AL381">IF(AF381&lt;&gt;"A","",IFERROR((IFERROR(_xlfn.XLOOKUP(TRIM(SUBSTITUTE(U381,CHAR(160)," ")),BJ15:BJ62,BM15:BM62),IFERROR(_xlfn.XLOOKUP(TRIM(SUBSTITUTE(U381,CHAR(160)," ")),BK15:BK62,BM15:BM62),_xlfn.XLOOKUP(TRIM(SUBSTITUTE(U381,CHAR(160)," ")),BL15:BL62,BM15:BM62))))*T381*IF(ISBLANK(Q381),1,Q381)+IFERROR(_xlfn.XLOOKUP("RECHERCHEX",TRIM(L381:AD381),L381:AD381),0),0))</f>
        <v/>
      </c>
      <c r="AM381" s="1038">
        <f t="shared" si="127"/>
        <v>0</v>
      </c>
      <c r="AN381" s="1627" t="str">
        <f t="shared" si="139"/>
        <v/>
      </c>
      <c r="AO381" s="1039">
        <f t="shared" si="128"/>
        <v>0</v>
      </c>
      <c r="AP381" s="1039">
        <f t="shared" si="129"/>
        <v>0</v>
      </c>
      <c r="AQ381" s="1052">
        <f>IF(AO381&gt;0,AS9,0)</f>
        <v>0</v>
      </c>
      <c r="AR381" s="1626" t="str">
        <f>IF(TRIM(AG381)="▼ recette suivante", AG381, IF(AQ381&gt;0, IF(AT9&lt;&gt;"", AT9&amp;"-ou.or.o ❾ + or - &gt;", ""), ""))</f>
        <v/>
      </c>
      <c r="AS381" s="1064"/>
      <c r="AT381" s="1064"/>
      <c r="AU381" s="1053">
        <f t="shared" si="130"/>
        <v>0</v>
      </c>
      <c r="AV381" s="1054">
        <f>IF(AK381,IF(OR(AU381="",N(AU381)&lt;=0.000000001),"",_xlfn.XLOOKUP(AJ381,BJ15:BJ62,BN15:BN62,_xlfn.XLOOKUP(AJ381,BK15:BK62,BN15:BN62,_xlfn.XLOOKUP(AJ381,BL15:BL62,BN15:BN62,"")))),0)</f>
        <v>0</v>
      </c>
      <c r="AW381" s="1067" cm="1">
        <f t="array" ref="AW381">IF(AK381&lt;&gt;1,0,IF(OR(AU381="",N(AU381)&lt;=0.000000001),"",IF(OR(AO381="",N(AO381)&lt;=0.000000001),0,IF(ISNUMBER(AU381),IFERROR(_xlfn.LET(_xlpm.ai_test,TRIM(AJ381),_xlpm.r,IFERROR(_xlfn.XLOOKUP(_xlpm.ai_test,BJ15:BJ62,ROW(BJ15:BJ62),0,1),IFERROR(_xlfn.XLOOKUP(_xlpm.ai_test,BK15:BK62,ROW(BK15:BK62),0,1),_xlfn.XLOOKUP(_xlpm.ai_test,BL15:BL62,ROW(BL15:BL62),0,1))),_xlpm.p,_xlpm.r-MIN(ROW(BJ15:BJ62))+1,_xlpm.f,INDEX(BM15:BM62,_xlpm.p),_xlpm.u,INDEX(BN15:BN62,_xlpm.p),_xlpm.s,INDEX(BP15:BP62,_xlpm.p),_xlpm.q,N(AU381)/_xlpm.f,IF(_xlpm.q&gt;=_xlpm.s,ROUND(_xlpm.q,1)&amp;" "&amp;_xlpm.ai_test&amp;" = "&amp;ROUND(_xlpm.q*_xlpm.f,1)&amp;" "&amp;_xlpm.u,ROUND(_xlpm.q,1)&amp;" "&amp;_xlpm.ai_test)),""),""))))</f>
        <v>0</v>
      </c>
      <c r="AX381" s="1055"/>
      <c r="AY381" s="1053">
        <f t="shared" si="131"/>
        <v>0</v>
      </c>
      <c r="AZ381" s="1054" t="str">
        <f t="shared" si="132"/>
        <v/>
      </c>
      <c r="BA381" s="1056">
        <f t="shared" si="137"/>
        <v>0</v>
      </c>
      <c r="BB381" s="1057" t="str">
        <f t="shared" si="133"/>
        <v/>
      </c>
      <c r="BC381" s="1046"/>
      <c r="BD381" s="1058">
        <f t="shared" si="138"/>
        <v>0</v>
      </c>
      <c r="BE381" s="1048" t="str">
        <f t="shared" si="134"/>
        <v/>
      </c>
      <c r="BF381" s="262" t="s">
        <v>22</v>
      </c>
      <c r="BG381" s="1027">
        <f t="shared" si="135"/>
        <v>0</v>
      </c>
      <c r="BH381" s="1028">
        <f t="shared" si="136"/>
        <v>0</v>
      </c>
      <c r="BI381"/>
      <c r="BJ381" s="701"/>
      <c r="BK381" s="701"/>
      <c r="BL381" s="701"/>
      <c r="BM381" s="701"/>
      <c r="BN381" s="701"/>
      <c r="BO381" s="701"/>
      <c r="BP381" s="701"/>
      <c r="BQ381" s="701"/>
      <c r="BX381" s="964" t="str">
        <f t="shared" si="121"/>
        <v>►</v>
      </c>
      <c r="BY381" s="848"/>
      <c r="BZ381" s="848"/>
      <c r="CA381" s="848"/>
      <c r="CB381" s="848"/>
      <c r="CC381" s="848"/>
      <c r="DC381" s="3">
        <v>1</v>
      </c>
    </row>
    <row r="382" spans="12:107" ht="21" customHeight="1">
      <c r="L382" s="115" t="s">
        <v>16</v>
      </c>
      <c r="M382" s="3141"/>
      <c r="N382" s="3142"/>
      <c r="O382" s="3141"/>
      <c r="P382" s="3143"/>
      <c r="Q382" s="3144"/>
      <c r="R382" s="3145"/>
      <c r="S382" s="3146"/>
      <c r="T382" s="3147"/>
      <c r="U382" s="3148"/>
      <c r="V382" s="3149"/>
      <c r="W382" s="2109"/>
      <c r="X382" s="3150"/>
      <c r="Y382" s="117"/>
      <c r="Z382" s="3151"/>
      <c r="AA382" s="3152"/>
      <c r="AB382" s="3153"/>
      <c r="AC382" s="3154"/>
      <c r="AD382" s="119"/>
      <c r="AE382" s="262" t="s">
        <v>22</v>
      </c>
      <c r="AF382" s="1035" t="str">
        <f t="shared" si="122"/>
        <v>►</v>
      </c>
      <c r="AG382" s="1036" t="str">
        <f t="shared" si="123"/>
        <v/>
      </c>
      <c r="AH382" s="1037" t="str">
        <f t="shared" si="124"/>
        <v/>
      </c>
      <c r="AI382" s="1036" t="str">
        <f t="shared" si="125"/>
        <v/>
      </c>
      <c r="AJ382" s="1037" t="str">
        <f t="shared" si="126"/>
        <v/>
      </c>
      <c r="AK382" s="1037">
        <f>IF(AND(L382="A",COUNTIF(BJ15:BL62,TRIM(U382))&gt;0),1,0)</f>
        <v>0</v>
      </c>
      <c r="AL382" s="1051" t="str" cm="1">
        <f t="array" ref="AL382">IF(AF382&lt;&gt;"A","",IFERROR((IFERROR(_xlfn.XLOOKUP(TRIM(SUBSTITUTE(U382,CHAR(160)," ")),BJ15:BJ62,BM15:BM62),IFERROR(_xlfn.XLOOKUP(TRIM(SUBSTITUTE(U382,CHAR(160)," ")),BK15:BK62,BM15:BM62),_xlfn.XLOOKUP(TRIM(SUBSTITUTE(U382,CHAR(160)," ")),BL15:BL62,BM15:BM62))))*T382*IF(ISBLANK(Q382),1,Q382)+IFERROR(_xlfn.XLOOKUP("RECHERCHEX",TRIM(L382:AD382),L382:AD382),0),0))</f>
        <v/>
      </c>
      <c r="AM382" s="1038">
        <f t="shared" si="127"/>
        <v>0</v>
      </c>
      <c r="AN382" s="1627" t="str">
        <f t="shared" si="139"/>
        <v/>
      </c>
      <c r="AO382" s="1039">
        <f t="shared" si="128"/>
        <v>0</v>
      </c>
      <c r="AP382" s="1039">
        <f t="shared" si="129"/>
        <v>0</v>
      </c>
      <c r="AQ382" s="1040">
        <f>IF(AO382&gt;0,AS9,0)</f>
        <v>0</v>
      </c>
      <c r="AR382" s="1628" t="str">
        <f>IF(TRIM(AG382)="▼ recette suivante", AG382, IF(AQ382&gt;0, IF(AT9&lt;&gt;"", AT9&amp;"-ou.or.o ❾ + or - &gt;", ""), ""))</f>
        <v/>
      </c>
      <c r="AS382" s="1064"/>
      <c r="AT382" s="1064"/>
      <c r="AU382" s="1042">
        <f t="shared" si="130"/>
        <v>0</v>
      </c>
      <c r="AV382" s="1043">
        <f>IF(AK382,IF(OR(AU382="",N(AU382)&lt;=0.000000001),"",_xlfn.XLOOKUP(AJ382,BJ15:BJ62,BN15:BN62,_xlfn.XLOOKUP(AJ382,BK15:BK62,BN15:BN62,_xlfn.XLOOKUP(AJ382,BL15:BL62,BN15:BN62,"")))),0)</f>
        <v>0</v>
      </c>
      <c r="AW382" s="1065" cm="1">
        <f t="array" ref="AW382">IF(AK382&lt;&gt;1,0,IF(OR(AU382="",N(AU382)&lt;=0.000000001),"",IF(OR(AO382="",N(AO382)&lt;=0.000000001),0,IF(ISNUMBER(AU382),IFERROR(_xlfn.LET(_xlpm.ai_test,TRIM(AJ382),_xlpm.r,IFERROR(_xlfn.XLOOKUP(_xlpm.ai_test,BJ15:BJ62,ROW(BJ15:BJ62),0,1),IFERROR(_xlfn.XLOOKUP(_xlpm.ai_test,BK15:BK62,ROW(BK15:BK62),0,1),_xlfn.XLOOKUP(_xlpm.ai_test,BL15:BL62,ROW(BL15:BL62),0,1))),_xlpm.p,_xlpm.r-MIN(ROW(BJ15:BJ62))+1,_xlpm.f,INDEX(BM15:BM62,_xlpm.p),_xlpm.u,INDEX(BN15:BN62,_xlpm.p),_xlpm.s,INDEX(BP15:BP62,_xlpm.p),_xlpm.q,N(AU382)/_xlpm.f,IF(_xlpm.q&gt;=_xlpm.s,ROUND(_xlpm.q,1)&amp;" "&amp;_xlpm.ai_test&amp;" = "&amp;ROUND(_xlpm.q*_xlpm.f,1)&amp;" "&amp;_xlpm.u,ROUND(_xlpm.q,1)&amp;" "&amp;_xlpm.ai_test)),""),""))))</f>
        <v>0</v>
      </c>
      <c r="AX382" s="1055"/>
      <c r="AY382" s="1042">
        <f t="shared" si="131"/>
        <v>0</v>
      </c>
      <c r="AZ382" s="1043" t="str">
        <f t="shared" si="132"/>
        <v/>
      </c>
      <c r="BA382" s="1044">
        <f t="shared" si="137"/>
        <v>0</v>
      </c>
      <c r="BB382" s="1045" t="str">
        <f t="shared" si="133"/>
        <v/>
      </c>
      <c r="BC382" s="1046"/>
      <c r="BD382" s="1047">
        <f t="shared" si="138"/>
        <v>0</v>
      </c>
      <c r="BE382" s="1048" t="str">
        <f t="shared" si="134"/>
        <v/>
      </c>
      <c r="BF382" s="262" t="s">
        <v>22</v>
      </c>
      <c r="BG382" s="1027">
        <f t="shared" si="135"/>
        <v>0</v>
      </c>
      <c r="BH382" s="1028">
        <f t="shared" si="136"/>
        <v>0</v>
      </c>
      <c r="BI382"/>
      <c r="BJ382" s="701"/>
      <c r="BK382" s="701"/>
      <c r="BL382" s="701"/>
      <c r="BM382" s="701"/>
      <c r="BN382" s="701"/>
      <c r="BO382" s="701"/>
      <c r="BP382" s="701"/>
      <c r="BQ382" s="701"/>
      <c r="BX382" s="964" t="str">
        <f t="shared" si="121"/>
        <v>►</v>
      </c>
      <c r="BY382" s="848"/>
      <c r="BZ382" s="848"/>
      <c r="CA382" s="848"/>
      <c r="CB382" s="848"/>
      <c r="CC382" s="848"/>
      <c r="DC382" s="3">
        <v>1</v>
      </c>
    </row>
    <row r="383" spans="12:107" ht="21" customHeight="1">
      <c r="L383" s="115" t="s">
        <v>16</v>
      </c>
      <c r="M383" s="3141"/>
      <c r="N383" s="3142"/>
      <c r="O383" s="3141"/>
      <c r="P383" s="3143"/>
      <c r="Q383" s="3144"/>
      <c r="R383" s="3145"/>
      <c r="S383" s="3146"/>
      <c r="T383" s="3147"/>
      <c r="U383" s="3148"/>
      <c r="V383" s="3149"/>
      <c r="W383" s="2109"/>
      <c r="X383" s="3150"/>
      <c r="Y383" s="117"/>
      <c r="Z383" s="3151"/>
      <c r="AA383" s="3152"/>
      <c r="AB383" s="3153"/>
      <c r="AC383" s="3154"/>
      <c r="AD383" s="119"/>
      <c r="AE383" s="262" t="s">
        <v>22</v>
      </c>
      <c r="AF383" s="1035" t="str">
        <f t="shared" si="122"/>
        <v>►</v>
      </c>
      <c r="AG383" s="1036" t="str">
        <f t="shared" si="123"/>
        <v/>
      </c>
      <c r="AH383" s="1037" t="str">
        <f t="shared" si="124"/>
        <v/>
      </c>
      <c r="AI383" s="1036" t="str">
        <f t="shared" si="125"/>
        <v/>
      </c>
      <c r="AJ383" s="1037" t="str">
        <f t="shared" si="126"/>
        <v/>
      </c>
      <c r="AK383" s="1037">
        <f>IF(AND(L383="A",COUNTIF(BJ15:BL62,TRIM(U383))&gt;0),1,0)</f>
        <v>0</v>
      </c>
      <c r="AL383" s="1051" t="str" cm="1">
        <f t="array" ref="AL383">IF(AF383&lt;&gt;"A","",IFERROR((IFERROR(_xlfn.XLOOKUP(TRIM(SUBSTITUTE(U383,CHAR(160)," ")),BJ15:BJ62,BM15:BM62),IFERROR(_xlfn.XLOOKUP(TRIM(SUBSTITUTE(U383,CHAR(160)," ")),BK15:BK62,BM15:BM62),_xlfn.XLOOKUP(TRIM(SUBSTITUTE(U383,CHAR(160)," ")),BL15:BL62,BM15:BM62))))*T383*IF(ISBLANK(Q383),1,Q383)+IFERROR(_xlfn.XLOOKUP("RECHERCHEX",TRIM(L383:AD383),L383:AD383),0),0))</f>
        <v/>
      </c>
      <c r="AM383" s="1038">
        <f t="shared" si="127"/>
        <v>0</v>
      </c>
      <c r="AN383" s="1627" t="str">
        <f t="shared" si="139"/>
        <v/>
      </c>
      <c r="AO383" s="1039">
        <f t="shared" si="128"/>
        <v>0</v>
      </c>
      <c r="AP383" s="1039">
        <f t="shared" si="129"/>
        <v>0</v>
      </c>
      <c r="AQ383" s="1052">
        <f>IF(AO383&gt;0,AS9,0)</f>
        <v>0</v>
      </c>
      <c r="AR383" s="1626" t="str">
        <f>IF(TRIM(AG383)="▼ recette suivante", AG383, IF(AQ383&gt;0, IF(AT9&lt;&gt;"", AT9&amp;"-ou.or.o ❾ + or - &gt;", ""), ""))</f>
        <v/>
      </c>
      <c r="AS383" s="1064"/>
      <c r="AT383" s="1064"/>
      <c r="AU383" s="1053">
        <f t="shared" si="130"/>
        <v>0</v>
      </c>
      <c r="AV383" s="1054">
        <f>IF(AK383,IF(OR(AU383="",N(AU383)&lt;=0.000000001),"",_xlfn.XLOOKUP(AJ383,BJ15:BJ62,BN15:BN62,_xlfn.XLOOKUP(AJ383,BK15:BK62,BN15:BN62,_xlfn.XLOOKUP(AJ383,BL15:BL62,BN15:BN62,"")))),0)</f>
        <v>0</v>
      </c>
      <c r="AW383" s="1067" cm="1">
        <f t="array" ref="AW383">IF(AK383&lt;&gt;1,0,IF(OR(AU383="",N(AU383)&lt;=0.000000001),"",IF(OR(AO383="",N(AO383)&lt;=0.000000001),0,IF(ISNUMBER(AU383),IFERROR(_xlfn.LET(_xlpm.ai_test,TRIM(AJ383),_xlpm.r,IFERROR(_xlfn.XLOOKUP(_xlpm.ai_test,BJ15:BJ62,ROW(BJ15:BJ62),0,1),IFERROR(_xlfn.XLOOKUP(_xlpm.ai_test,BK15:BK62,ROW(BK15:BK62),0,1),_xlfn.XLOOKUP(_xlpm.ai_test,BL15:BL62,ROW(BL15:BL62),0,1))),_xlpm.p,_xlpm.r-MIN(ROW(BJ15:BJ62))+1,_xlpm.f,INDEX(BM15:BM62,_xlpm.p),_xlpm.u,INDEX(BN15:BN62,_xlpm.p),_xlpm.s,INDEX(BP15:BP62,_xlpm.p),_xlpm.q,N(AU383)/_xlpm.f,IF(_xlpm.q&gt;=_xlpm.s,ROUND(_xlpm.q,1)&amp;" "&amp;_xlpm.ai_test&amp;" = "&amp;ROUND(_xlpm.q*_xlpm.f,1)&amp;" "&amp;_xlpm.u,ROUND(_xlpm.q,1)&amp;" "&amp;_xlpm.ai_test)),""),""))))</f>
        <v>0</v>
      </c>
      <c r="AX383" s="1055"/>
      <c r="AY383" s="1053">
        <f t="shared" si="131"/>
        <v>0</v>
      </c>
      <c r="AZ383" s="1054" t="str">
        <f t="shared" si="132"/>
        <v/>
      </c>
      <c r="BA383" s="1056">
        <f t="shared" si="137"/>
        <v>0</v>
      </c>
      <c r="BB383" s="1057" t="str">
        <f t="shared" si="133"/>
        <v/>
      </c>
      <c r="BC383" s="1046"/>
      <c r="BD383" s="1058">
        <f t="shared" si="138"/>
        <v>0</v>
      </c>
      <c r="BE383" s="1048" t="str">
        <f t="shared" si="134"/>
        <v/>
      </c>
      <c r="BF383" s="262" t="s">
        <v>22</v>
      </c>
      <c r="BG383" s="1027">
        <f t="shared" si="135"/>
        <v>0</v>
      </c>
      <c r="BH383" s="1028">
        <f t="shared" si="136"/>
        <v>0</v>
      </c>
      <c r="BI383"/>
      <c r="BJ383" s="701"/>
      <c r="BK383" s="701"/>
      <c r="BL383" s="701"/>
      <c r="BM383" s="701"/>
      <c r="BN383" s="701"/>
      <c r="BO383" s="701"/>
      <c r="BP383" s="701"/>
      <c r="BQ383" s="701"/>
      <c r="BX383" s="964" t="str">
        <f t="shared" si="121"/>
        <v>►</v>
      </c>
      <c r="BY383" s="848"/>
      <c r="BZ383" s="848"/>
      <c r="CA383" s="848"/>
      <c r="CB383" s="848"/>
      <c r="CC383" s="848"/>
      <c r="DC383" s="3">
        <v>1</v>
      </c>
    </row>
    <row r="384" spans="12:107" ht="21" customHeight="1">
      <c r="L384" s="115" t="s">
        <v>16</v>
      </c>
      <c r="M384" s="3141"/>
      <c r="N384" s="3142"/>
      <c r="O384" s="3141"/>
      <c r="P384" s="3143"/>
      <c r="Q384" s="3144"/>
      <c r="R384" s="3145"/>
      <c r="S384" s="3146"/>
      <c r="T384" s="3147"/>
      <c r="U384" s="3148"/>
      <c r="V384" s="3149"/>
      <c r="W384" s="2109"/>
      <c r="X384" s="3150"/>
      <c r="Y384" s="117"/>
      <c r="Z384" s="3151"/>
      <c r="AA384" s="3152"/>
      <c r="AB384" s="3153"/>
      <c r="AC384" s="3154"/>
      <c r="AD384" s="119"/>
      <c r="AE384" s="262" t="s">
        <v>22</v>
      </c>
      <c r="AF384" s="1035" t="str">
        <f t="shared" si="122"/>
        <v>►</v>
      </c>
      <c r="AG384" s="1036" t="str">
        <f t="shared" si="123"/>
        <v/>
      </c>
      <c r="AH384" s="1037" t="str">
        <f t="shared" si="124"/>
        <v/>
      </c>
      <c r="AI384" s="1036" t="str">
        <f t="shared" si="125"/>
        <v/>
      </c>
      <c r="AJ384" s="1037" t="str">
        <f t="shared" si="126"/>
        <v/>
      </c>
      <c r="AK384" s="1037">
        <f>IF(AND(L384="A",COUNTIF(BJ15:BL62,TRIM(U384))&gt;0),1,0)</f>
        <v>0</v>
      </c>
      <c r="AL384" s="1051" t="str" cm="1">
        <f t="array" ref="AL384">IF(AF384&lt;&gt;"A","",IFERROR((IFERROR(_xlfn.XLOOKUP(TRIM(SUBSTITUTE(U384,CHAR(160)," ")),BJ15:BJ62,BM15:BM62),IFERROR(_xlfn.XLOOKUP(TRIM(SUBSTITUTE(U384,CHAR(160)," ")),BK15:BK62,BM15:BM62),_xlfn.XLOOKUP(TRIM(SUBSTITUTE(U384,CHAR(160)," ")),BL15:BL62,BM15:BM62))))*T384*IF(ISBLANK(Q384),1,Q384)+IFERROR(_xlfn.XLOOKUP("RECHERCHEX",TRIM(L384:AD384),L384:AD384),0),0))</f>
        <v/>
      </c>
      <c r="AM384" s="1038">
        <f t="shared" si="127"/>
        <v>0</v>
      </c>
      <c r="AN384" s="1627" t="str">
        <f t="shared" si="139"/>
        <v/>
      </c>
      <c r="AO384" s="1039">
        <f t="shared" si="128"/>
        <v>0</v>
      </c>
      <c r="AP384" s="1039">
        <f t="shared" si="129"/>
        <v>0</v>
      </c>
      <c r="AQ384" s="1040">
        <f>IF(AO384&gt;0,AS9,0)</f>
        <v>0</v>
      </c>
      <c r="AR384" s="1628" t="str">
        <f>IF(TRIM(AG384)="▼ recette suivante", AG384, IF(AQ384&gt;0, IF(AT9&lt;&gt;"", AT9&amp;"-ou.or.o ❾ + or - &gt;", ""), ""))</f>
        <v/>
      </c>
      <c r="AS384" s="1064"/>
      <c r="AT384" s="1064"/>
      <c r="AU384" s="1042">
        <f t="shared" si="130"/>
        <v>0</v>
      </c>
      <c r="AV384" s="1043">
        <f>IF(AK384,IF(OR(AU384="",N(AU384)&lt;=0.000000001),"",_xlfn.XLOOKUP(AJ384,BJ15:BJ62,BN15:BN62,_xlfn.XLOOKUP(AJ384,BK15:BK62,BN15:BN62,_xlfn.XLOOKUP(AJ384,BL15:BL62,BN15:BN62,"")))),0)</f>
        <v>0</v>
      </c>
      <c r="AW384" s="1065" cm="1">
        <f t="array" ref="AW384">IF(AK384&lt;&gt;1,0,IF(OR(AU384="",N(AU384)&lt;=0.000000001),"",IF(OR(AO384="",N(AO384)&lt;=0.000000001),0,IF(ISNUMBER(AU384),IFERROR(_xlfn.LET(_xlpm.ai_test,TRIM(AJ384),_xlpm.r,IFERROR(_xlfn.XLOOKUP(_xlpm.ai_test,BJ15:BJ62,ROW(BJ15:BJ62),0,1),IFERROR(_xlfn.XLOOKUP(_xlpm.ai_test,BK15:BK62,ROW(BK15:BK62),0,1),_xlfn.XLOOKUP(_xlpm.ai_test,BL15:BL62,ROW(BL15:BL62),0,1))),_xlpm.p,_xlpm.r-MIN(ROW(BJ15:BJ62))+1,_xlpm.f,INDEX(BM15:BM62,_xlpm.p),_xlpm.u,INDEX(BN15:BN62,_xlpm.p),_xlpm.s,INDEX(BP15:BP62,_xlpm.p),_xlpm.q,N(AU384)/_xlpm.f,IF(_xlpm.q&gt;=_xlpm.s,ROUND(_xlpm.q,1)&amp;" "&amp;_xlpm.ai_test&amp;" = "&amp;ROUND(_xlpm.q*_xlpm.f,1)&amp;" "&amp;_xlpm.u,ROUND(_xlpm.q,1)&amp;" "&amp;_xlpm.ai_test)),""),""))))</f>
        <v>0</v>
      </c>
      <c r="AX384" s="1055"/>
      <c r="AY384" s="1042">
        <f t="shared" si="131"/>
        <v>0</v>
      </c>
      <c r="AZ384" s="1043" t="str">
        <f t="shared" si="132"/>
        <v/>
      </c>
      <c r="BA384" s="1044">
        <f t="shared" si="137"/>
        <v>0</v>
      </c>
      <c r="BB384" s="1045" t="str">
        <f t="shared" si="133"/>
        <v/>
      </c>
      <c r="BC384" s="1046"/>
      <c r="BD384" s="1047">
        <f t="shared" si="138"/>
        <v>0</v>
      </c>
      <c r="BE384" s="1048" t="str">
        <f t="shared" si="134"/>
        <v/>
      </c>
      <c r="BF384" s="262" t="s">
        <v>22</v>
      </c>
      <c r="BG384" s="1027">
        <f t="shared" si="135"/>
        <v>0</v>
      </c>
      <c r="BH384" s="1028">
        <f t="shared" si="136"/>
        <v>0</v>
      </c>
      <c r="BI384"/>
      <c r="BJ384" s="701"/>
      <c r="BK384" s="701"/>
      <c r="BL384" s="701"/>
      <c r="BM384" s="701"/>
      <c r="BN384" s="701"/>
      <c r="BO384" s="701"/>
      <c r="BP384" s="701"/>
      <c r="BQ384" s="701"/>
      <c r="BX384" s="964" t="str">
        <f t="shared" si="121"/>
        <v>►</v>
      </c>
      <c r="BY384" s="848"/>
      <c r="BZ384" s="848"/>
      <c r="CA384" s="848"/>
      <c r="CB384" s="848"/>
      <c r="CC384" s="848"/>
      <c r="DC384" s="3">
        <v>1</v>
      </c>
    </row>
    <row r="385" spans="12:107" ht="21" customHeight="1">
      <c r="L385" s="115" t="s">
        <v>16</v>
      </c>
      <c r="M385" s="3141"/>
      <c r="N385" s="3142"/>
      <c r="O385" s="3141"/>
      <c r="P385" s="3143"/>
      <c r="Q385" s="3144"/>
      <c r="R385" s="3145"/>
      <c r="S385" s="3146"/>
      <c r="T385" s="3147"/>
      <c r="U385" s="3148"/>
      <c r="V385" s="3149"/>
      <c r="W385" s="2109"/>
      <c r="X385" s="3150"/>
      <c r="Y385" s="117"/>
      <c r="Z385" s="3151"/>
      <c r="AA385" s="3152"/>
      <c r="AB385" s="3153"/>
      <c r="AC385" s="3154"/>
      <c r="AD385" s="119"/>
      <c r="AE385" s="262" t="s">
        <v>22</v>
      </c>
      <c r="AF385" s="1035" t="str">
        <f t="shared" si="122"/>
        <v>►</v>
      </c>
      <c r="AG385" s="1036" t="str">
        <f t="shared" si="123"/>
        <v/>
      </c>
      <c r="AH385" s="1037" t="str">
        <f t="shared" si="124"/>
        <v/>
      </c>
      <c r="AI385" s="1036" t="str">
        <f t="shared" si="125"/>
        <v/>
      </c>
      <c r="AJ385" s="1037" t="str">
        <f t="shared" si="126"/>
        <v/>
      </c>
      <c r="AK385" s="1037">
        <f>IF(AND(L385="A",COUNTIF(BJ15:BL62,TRIM(U385))&gt;0),1,0)</f>
        <v>0</v>
      </c>
      <c r="AL385" s="1051" t="str" cm="1">
        <f t="array" ref="AL385">IF(AF385&lt;&gt;"A","",IFERROR((IFERROR(_xlfn.XLOOKUP(TRIM(SUBSTITUTE(U385,CHAR(160)," ")),BJ15:BJ62,BM15:BM62),IFERROR(_xlfn.XLOOKUP(TRIM(SUBSTITUTE(U385,CHAR(160)," ")),BK15:BK62,BM15:BM62),_xlfn.XLOOKUP(TRIM(SUBSTITUTE(U385,CHAR(160)," ")),BL15:BL62,BM15:BM62))))*T385*IF(ISBLANK(Q385),1,Q385)+IFERROR(_xlfn.XLOOKUP("RECHERCHEX",TRIM(L385:AD385),L385:AD385),0),0))</f>
        <v/>
      </c>
      <c r="AM385" s="1038">
        <f t="shared" si="127"/>
        <v>0</v>
      </c>
      <c r="AN385" s="1627" t="str">
        <f t="shared" si="139"/>
        <v/>
      </c>
      <c r="AO385" s="1039">
        <f t="shared" si="128"/>
        <v>0</v>
      </c>
      <c r="AP385" s="1039">
        <f t="shared" si="129"/>
        <v>0</v>
      </c>
      <c r="AQ385" s="1052">
        <f>IF(AO385&gt;0,AS9,0)</f>
        <v>0</v>
      </c>
      <c r="AR385" s="1626" t="str">
        <f>IF(TRIM(AG385)="▼ recette suivante", AG385, IF(AQ385&gt;0, IF(AT9&lt;&gt;"", AT9&amp;"-ou.or.o ❾ + or - &gt;", ""), ""))</f>
        <v/>
      </c>
      <c r="AS385" s="1064"/>
      <c r="AT385" s="1064"/>
      <c r="AU385" s="1053">
        <f t="shared" si="130"/>
        <v>0</v>
      </c>
      <c r="AV385" s="1054">
        <f>IF(AK385,IF(OR(AU385="",N(AU385)&lt;=0.000000001),"",_xlfn.XLOOKUP(AJ385,BJ15:BJ62,BN15:BN62,_xlfn.XLOOKUP(AJ385,BK15:BK62,BN15:BN62,_xlfn.XLOOKUP(AJ385,BL15:BL62,BN15:BN62,"")))),0)</f>
        <v>0</v>
      </c>
      <c r="AW385" s="1067" cm="1">
        <f t="array" ref="AW385">IF(AK385&lt;&gt;1,0,IF(OR(AU385="",N(AU385)&lt;=0.000000001),"",IF(OR(AO385="",N(AO385)&lt;=0.000000001),0,IF(ISNUMBER(AU385),IFERROR(_xlfn.LET(_xlpm.ai_test,TRIM(AJ385),_xlpm.r,IFERROR(_xlfn.XLOOKUP(_xlpm.ai_test,BJ15:BJ62,ROW(BJ15:BJ62),0,1),IFERROR(_xlfn.XLOOKUP(_xlpm.ai_test,BK15:BK62,ROW(BK15:BK62),0,1),_xlfn.XLOOKUP(_xlpm.ai_test,BL15:BL62,ROW(BL15:BL62),0,1))),_xlpm.p,_xlpm.r-MIN(ROW(BJ15:BJ62))+1,_xlpm.f,INDEX(BM15:BM62,_xlpm.p),_xlpm.u,INDEX(BN15:BN62,_xlpm.p),_xlpm.s,INDEX(BP15:BP62,_xlpm.p),_xlpm.q,N(AU385)/_xlpm.f,IF(_xlpm.q&gt;=_xlpm.s,ROUND(_xlpm.q,1)&amp;" "&amp;_xlpm.ai_test&amp;" = "&amp;ROUND(_xlpm.q*_xlpm.f,1)&amp;" "&amp;_xlpm.u,ROUND(_xlpm.q,1)&amp;" "&amp;_xlpm.ai_test)),""),""))))</f>
        <v>0</v>
      </c>
      <c r="AX385" s="1055"/>
      <c r="AY385" s="1053">
        <f t="shared" si="131"/>
        <v>0</v>
      </c>
      <c r="AZ385" s="1054" t="str">
        <f t="shared" si="132"/>
        <v/>
      </c>
      <c r="BA385" s="1056">
        <f t="shared" si="137"/>
        <v>0</v>
      </c>
      <c r="BB385" s="1057" t="str">
        <f t="shared" si="133"/>
        <v/>
      </c>
      <c r="BC385" s="1046"/>
      <c r="BD385" s="1058">
        <f t="shared" si="138"/>
        <v>0</v>
      </c>
      <c r="BE385" s="1048" t="str">
        <f t="shared" si="134"/>
        <v/>
      </c>
      <c r="BF385" s="262" t="s">
        <v>22</v>
      </c>
      <c r="BG385" s="1027">
        <f t="shared" si="135"/>
        <v>0</v>
      </c>
      <c r="BH385" s="1028">
        <f t="shared" si="136"/>
        <v>0</v>
      </c>
      <c r="BI385"/>
      <c r="BJ385" s="701"/>
      <c r="BK385" s="701"/>
      <c r="BL385" s="701"/>
      <c r="BM385" s="701"/>
      <c r="BN385" s="701"/>
      <c r="BO385" s="701"/>
      <c r="BP385" s="701"/>
      <c r="BQ385" s="701"/>
      <c r="BX385" s="964" t="str">
        <f t="shared" si="121"/>
        <v>►</v>
      </c>
      <c r="BY385" s="848"/>
      <c r="BZ385" s="848"/>
      <c r="CA385" s="848"/>
      <c r="CB385" s="848"/>
      <c r="CC385" s="848"/>
      <c r="DC385" s="3">
        <v>1</v>
      </c>
    </row>
    <row r="386" spans="12:107" ht="21" customHeight="1">
      <c r="L386" s="115" t="s">
        <v>16</v>
      </c>
      <c r="M386" s="3141"/>
      <c r="N386" s="3142"/>
      <c r="O386" s="3141"/>
      <c r="P386" s="3143"/>
      <c r="Q386" s="3144"/>
      <c r="R386" s="3145"/>
      <c r="S386" s="3146"/>
      <c r="T386" s="3147"/>
      <c r="U386" s="3148"/>
      <c r="V386" s="3149"/>
      <c r="W386" s="2109"/>
      <c r="X386" s="3150"/>
      <c r="Y386" s="117"/>
      <c r="Z386" s="3151"/>
      <c r="AA386" s="3152"/>
      <c r="AB386" s="3153"/>
      <c r="AC386" s="3154"/>
      <c r="AD386" s="119"/>
      <c r="AE386" s="262" t="s">
        <v>22</v>
      </c>
      <c r="AF386" s="1035" t="str">
        <f t="shared" si="122"/>
        <v>►</v>
      </c>
      <c r="AG386" s="1036" t="str">
        <f t="shared" si="123"/>
        <v/>
      </c>
      <c r="AH386" s="1037" t="str">
        <f t="shared" si="124"/>
        <v/>
      </c>
      <c r="AI386" s="1036" t="str">
        <f t="shared" si="125"/>
        <v/>
      </c>
      <c r="AJ386" s="1037" t="str">
        <f t="shared" si="126"/>
        <v/>
      </c>
      <c r="AK386" s="1037">
        <f>IF(AND(L386="A",COUNTIF(BJ15:BL62,TRIM(U386))&gt;0),1,0)</f>
        <v>0</v>
      </c>
      <c r="AL386" s="1051" t="str" cm="1">
        <f t="array" ref="AL386">IF(AF386&lt;&gt;"A","",IFERROR((IFERROR(_xlfn.XLOOKUP(TRIM(SUBSTITUTE(U386,CHAR(160)," ")),BJ15:BJ62,BM15:BM62),IFERROR(_xlfn.XLOOKUP(TRIM(SUBSTITUTE(U386,CHAR(160)," ")),BK15:BK62,BM15:BM62),_xlfn.XLOOKUP(TRIM(SUBSTITUTE(U386,CHAR(160)," ")),BL15:BL62,BM15:BM62))))*T386*IF(ISBLANK(Q386),1,Q386)+IFERROR(_xlfn.XLOOKUP("RECHERCHEX",TRIM(L386:AD386),L386:AD386),0),0))</f>
        <v/>
      </c>
      <c r="AM386" s="1038">
        <f t="shared" si="127"/>
        <v>0</v>
      </c>
      <c r="AN386" s="1627" t="str">
        <f t="shared" si="139"/>
        <v/>
      </c>
      <c r="AO386" s="1039">
        <f t="shared" si="128"/>
        <v>0</v>
      </c>
      <c r="AP386" s="1039">
        <f t="shared" si="129"/>
        <v>0</v>
      </c>
      <c r="AQ386" s="1040">
        <f>IF(AO386&gt;0,AS9,0)</f>
        <v>0</v>
      </c>
      <c r="AR386" s="1628" t="str">
        <f>IF(TRIM(AG386)="▼ recette suivante", AG386, IF(AQ386&gt;0, IF(AT9&lt;&gt;"", AT9&amp;"-ou.or.o ❾ + or - &gt;", ""), ""))</f>
        <v/>
      </c>
      <c r="AS386" s="1064"/>
      <c r="AT386" s="1064"/>
      <c r="AU386" s="1042">
        <f t="shared" si="130"/>
        <v>0</v>
      </c>
      <c r="AV386" s="1043">
        <f>IF(AK386,IF(OR(AU386="",N(AU386)&lt;=0.000000001),"",_xlfn.XLOOKUP(AJ386,BJ15:BJ62,BN15:BN62,_xlfn.XLOOKUP(AJ386,BK15:BK62,BN15:BN62,_xlfn.XLOOKUP(AJ386,BL15:BL62,BN15:BN62,"")))),0)</f>
        <v>0</v>
      </c>
      <c r="AW386" s="1065" cm="1">
        <f t="array" ref="AW386">IF(AK386&lt;&gt;1,0,IF(OR(AU386="",N(AU386)&lt;=0.000000001),"",IF(OR(AO386="",N(AO386)&lt;=0.000000001),0,IF(ISNUMBER(AU386),IFERROR(_xlfn.LET(_xlpm.ai_test,TRIM(AJ386),_xlpm.r,IFERROR(_xlfn.XLOOKUP(_xlpm.ai_test,BJ15:BJ62,ROW(BJ15:BJ62),0,1),IFERROR(_xlfn.XLOOKUP(_xlpm.ai_test,BK15:BK62,ROW(BK15:BK62),0,1),_xlfn.XLOOKUP(_xlpm.ai_test,BL15:BL62,ROW(BL15:BL62),0,1))),_xlpm.p,_xlpm.r-MIN(ROW(BJ15:BJ62))+1,_xlpm.f,INDEX(BM15:BM62,_xlpm.p),_xlpm.u,INDEX(BN15:BN62,_xlpm.p),_xlpm.s,INDEX(BP15:BP62,_xlpm.p),_xlpm.q,N(AU386)/_xlpm.f,IF(_xlpm.q&gt;=_xlpm.s,ROUND(_xlpm.q,1)&amp;" "&amp;_xlpm.ai_test&amp;" = "&amp;ROUND(_xlpm.q*_xlpm.f,1)&amp;" "&amp;_xlpm.u,ROUND(_xlpm.q,1)&amp;" "&amp;_xlpm.ai_test)),""),""))))</f>
        <v>0</v>
      </c>
      <c r="AX386" s="1055"/>
      <c r="AY386" s="1042">
        <f t="shared" si="131"/>
        <v>0</v>
      </c>
      <c r="AZ386" s="1043" t="str">
        <f t="shared" si="132"/>
        <v/>
      </c>
      <c r="BA386" s="1044">
        <f t="shared" si="137"/>
        <v>0</v>
      </c>
      <c r="BB386" s="1045" t="str">
        <f t="shared" si="133"/>
        <v/>
      </c>
      <c r="BC386" s="1046"/>
      <c r="BD386" s="1047">
        <f t="shared" si="138"/>
        <v>0</v>
      </c>
      <c r="BE386" s="1048" t="str">
        <f t="shared" si="134"/>
        <v/>
      </c>
      <c r="BF386" s="262" t="s">
        <v>22</v>
      </c>
      <c r="BG386" s="1027">
        <f t="shared" si="135"/>
        <v>0</v>
      </c>
      <c r="BH386" s="1028">
        <f t="shared" si="136"/>
        <v>0</v>
      </c>
      <c r="BI386"/>
      <c r="BJ386" s="701"/>
      <c r="BK386" s="701"/>
      <c r="BL386" s="701"/>
      <c r="BM386" s="701"/>
      <c r="BN386" s="701"/>
      <c r="BO386" s="701"/>
      <c r="BP386" s="701"/>
      <c r="BQ386" s="701"/>
      <c r="BX386" s="964" t="str">
        <f t="shared" si="121"/>
        <v>►</v>
      </c>
      <c r="BY386" s="848"/>
      <c r="BZ386" s="848"/>
      <c r="CA386" s="848"/>
      <c r="CB386" s="848"/>
      <c r="CC386" s="848"/>
      <c r="DC386" s="3">
        <v>1</v>
      </c>
    </row>
    <row r="387" spans="12:107" ht="21" customHeight="1">
      <c r="L387" s="115" t="s">
        <v>16</v>
      </c>
      <c r="M387" s="3141"/>
      <c r="N387" s="3142"/>
      <c r="O387" s="3141"/>
      <c r="P387" s="3143"/>
      <c r="Q387" s="3144"/>
      <c r="R387" s="3145"/>
      <c r="S387" s="3146"/>
      <c r="T387" s="3147"/>
      <c r="U387" s="3148"/>
      <c r="V387" s="3149"/>
      <c r="W387" s="2109"/>
      <c r="X387" s="3150"/>
      <c r="Y387" s="117"/>
      <c r="Z387" s="3151"/>
      <c r="AA387" s="3152"/>
      <c r="AB387" s="3153"/>
      <c r="AC387" s="3154"/>
      <c r="AD387" s="119"/>
      <c r="AE387" s="262" t="s">
        <v>22</v>
      </c>
      <c r="AF387" s="1035" t="str">
        <f t="shared" si="122"/>
        <v>►</v>
      </c>
      <c r="AG387" s="1036" t="str">
        <f t="shared" si="123"/>
        <v/>
      </c>
      <c r="AH387" s="1037" t="str">
        <f t="shared" si="124"/>
        <v/>
      </c>
      <c r="AI387" s="1036" t="str">
        <f t="shared" si="125"/>
        <v/>
      </c>
      <c r="AJ387" s="1037" t="str">
        <f t="shared" si="126"/>
        <v/>
      </c>
      <c r="AK387" s="1037">
        <f>IF(AND(L387="A",COUNTIF(BJ15:BL62,TRIM(U387))&gt;0),1,0)</f>
        <v>0</v>
      </c>
      <c r="AL387" s="1051" t="str" cm="1">
        <f t="array" ref="AL387">IF(AF387&lt;&gt;"A","",IFERROR((IFERROR(_xlfn.XLOOKUP(TRIM(SUBSTITUTE(U387,CHAR(160)," ")),BJ15:BJ62,BM15:BM62),IFERROR(_xlfn.XLOOKUP(TRIM(SUBSTITUTE(U387,CHAR(160)," ")),BK15:BK62,BM15:BM62),_xlfn.XLOOKUP(TRIM(SUBSTITUTE(U387,CHAR(160)," ")),BL15:BL62,BM15:BM62))))*T387*IF(ISBLANK(Q387),1,Q387)+IFERROR(_xlfn.XLOOKUP("RECHERCHEX",TRIM(L387:AD387),L387:AD387),0),0))</f>
        <v/>
      </c>
      <c r="AM387" s="1038">
        <f t="shared" si="127"/>
        <v>0</v>
      </c>
      <c r="AN387" s="1627" t="str">
        <f t="shared" si="139"/>
        <v/>
      </c>
      <c r="AO387" s="1039">
        <f t="shared" si="128"/>
        <v>0</v>
      </c>
      <c r="AP387" s="1039">
        <f t="shared" si="129"/>
        <v>0</v>
      </c>
      <c r="AQ387" s="1052">
        <f>IF(AO387&gt;0,AS9,0)</f>
        <v>0</v>
      </c>
      <c r="AR387" s="1626" t="str">
        <f>IF(TRIM(AG387)="▼ recette suivante", AG387, IF(AQ387&gt;0, IF(AT9&lt;&gt;"", AT9&amp;"-ou.or.o ❾ + or - &gt;", ""), ""))</f>
        <v/>
      </c>
      <c r="AS387" s="1064"/>
      <c r="AT387" s="1064"/>
      <c r="AU387" s="1053">
        <f t="shared" si="130"/>
        <v>0</v>
      </c>
      <c r="AV387" s="1054">
        <f>IF(AK387,IF(OR(AU387="",N(AU387)&lt;=0.000000001),"",_xlfn.XLOOKUP(AJ387,BJ15:BJ62,BN15:BN62,_xlfn.XLOOKUP(AJ387,BK15:BK62,BN15:BN62,_xlfn.XLOOKUP(AJ387,BL15:BL62,BN15:BN62,"")))),0)</f>
        <v>0</v>
      </c>
      <c r="AW387" s="1067" cm="1">
        <f t="array" ref="AW387">IF(AK387&lt;&gt;1,0,IF(OR(AU387="",N(AU387)&lt;=0.000000001),"",IF(OR(AO387="",N(AO387)&lt;=0.000000001),0,IF(ISNUMBER(AU387),IFERROR(_xlfn.LET(_xlpm.ai_test,TRIM(AJ387),_xlpm.r,IFERROR(_xlfn.XLOOKUP(_xlpm.ai_test,BJ15:BJ62,ROW(BJ15:BJ62),0,1),IFERROR(_xlfn.XLOOKUP(_xlpm.ai_test,BK15:BK62,ROW(BK15:BK62),0,1),_xlfn.XLOOKUP(_xlpm.ai_test,BL15:BL62,ROW(BL15:BL62),0,1))),_xlpm.p,_xlpm.r-MIN(ROW(BJ15:BJ62))+1,_xlpm.f,INDEX(BM15:BM62,_xlpm.p),_xlpm.u,INDEX(BN15:BN62,_xlpm.p),_xlpm.s,INDEX(BP15:BP62,_xlpm.p),_xlpm.q,N(AU387)/_xlpm.f,IF(_xlpm.q&gt;=_xlpm.s,ROUND(_xlpm.q,1)&amp;" "&amp;_xlpm.ai_test&amp;" = "&amp;ROUND(_xlpm.q*_xlpm.f,1)&amp;" "&amp;_xlpm.u,ROUND(_xlpm.q,1)&amp;" "&amp;_xlpm.ai_test)),""),""))))</f>
        <v>0</v>
      </c>
      <c r="AX387" s="1055"/>
      <c r="AY387" s="1053">
        <f t="shared" si="131"/>
        <v>0</v>
      </c>
      <c r="AZ387" s="1054" t="str">
        <f t="shared" si="132"/>
        <v/>
      </c>
      <c r="BA387" s="1056">
        <f t="shared" si="137"/>
        <v>0</v>
      </c>
      <c r="BB387" s="1057" t="str">
        <f t="shared" si="133"/>
        <v/>
      </c>
      <c r="BC387" s="1046"/>
      <c r="BD387" s="1058">
        <f t="shared" si="138"/>
        <v>0</v>
      </c>
      <c r="BE387" s="1048" t="str">
        <f t="shared" si="134"/>
        <v/>
      </c>
      <c r="BF387" s="262" t="s">
        <v>22</v>
      </c>
      <c r="BG387" s="1027">
        <f t="shared" si="135"/>
        <v>0</v>
      </c>
      <c r="BH387" s="1028">
        <f t="shared" si="136"/>
        <v>0</v>
      </c>
      <c r="BI387"/>
      <c r="BJ387" s="701"/>
      <c r="BK387" s="701"/>
      <c r="BL387" s="701"/>
      <c r="BM387" s="701"/>
      <c r="BN387" s="701"/>
      <c r="BO387" s="701"/>
      <c r="BP387" s="701"/>
      <c r="BQ387" s="701"/>
      <c r="BX387" s="964" t="str">
        <f t="shared" si="121"/>
        <v>►</v>
      </c>
      <c r="BY387" s="848"/>
      <c r="BZ387" s="848"/>
      <c r="CA387" s="848"/>
      <c r="CB387" s="848"/>
      <c r="CC387" s="848"/>
      <c r="DC387" s="3">
        <v>1</v>
      </c>
    </row>
    <row r="388" spans="12:107" ht="21" customHeight="1">
      <c r="L388" s="115" t="s">
        <v>16</v>
      </c>
      <c r="M388" s="3141"/>
      <c r="N388" s="3142"/>
      <c r="O388" s="3141"/>
      <c r="P388" s="3143"/>
      <c r="Q388" s="3144"/>
      <c r="R388" s="3145"/>
      <c r="S388" s="3146"/>
      <c r="T388" s="3147"/>
      <c r="U388" s="3148"/>
      <c r="V388" s="3149"/>
      <c r="W388" s="2109"/>
      <c r="X388" s="3150"/>
      <c r="Y388" s="117"/>
      <c r="Z388" s="3151"/>
      <c r="AA388" s="3152"/>
      <c r="AB388" s="3153"/>
      <c r="AC388" s="3154"/>
      <c r="AD388" s="119"/>
      <c r="AE388" s="262" t="s">
        <v>22</v>
      </c>
      <c r="AF388" s="1035" t="str">
        <f t="shared" si="122"/>
        <v>►</v>
      </c>
      <c r="AG388" s="1036" t="str">
        <f t="shared" si="123"/>
        <v/>
      </c>
      <c r="AH388" s="1037" t="str">
        <f t="shared" si="124"/>
        <v/>
      </c>
      <c r="AI388" s="1036" t="str">
        <f t="shared" si="125"/>
        <v/>
      </c>
      <c r="AJ388" s="1037" t="str">
        <f t="shared" si="126"/>
        <v/>
      </c>
      <c r="AK388" s="1037">
        <f>IF(AND(L388="A",COUNTIF(BJ15:BL62,TRIM(U388))&gt;0),1,0)</f>
        <v>0</v>
      </c>
      <c r="AL388" s="1051" t="str" cm="1">
        <f t="array" ref="AL388">IF(AF388&lt;&gt;"A","",IFERROR((IFERROR(_xlfn.XLOOKUP(TRIM(SUBSTITUTE(U388,CHAR(160)," ")),BJ15:BJ62,BM15:BM62),IFERROR(_xlfn.XLOOKUP(TRIM(SUBSTITUTE(U388,CHAR(160)," ")),BK15:BK62,BM15:BM62),_xlfn.XLOOKUP(TRIM(SUBSTITUTE(U388,CHAR(160)," ")),BL15:BL62,BM15:BM62))))*T388*IF(ISBLANK(Q388),1,Q388)+IFERROR(_xlfn.XLOOKUP("RECHERCHEX",TRIM(L388:AD388),L388:AD388),0),0))</f>
        <v/>
      </c>
      <c r="AM388" s="1038">
        <f t="shared" si="127"/>
        <v>0</v>
      </c>
      <c r="AN388" s="1627" t="str">
        <f t="shared" si="139"/>
        <v/>
      </c>
      <c r="AO388" s="1039">
        <f t="shared" si="128"/>
        <v>0</v>
      </c>
      <c r="AP388" s="1039">
        <f t="shared" si="129"/>
        <v>0</v>
      </c>
      <c r="AQ388" s="1040">
        <f>IF(AO388&gt;0,AS9,0)</f>
        <v>0</v>
      </c>
      <c r="AR388" s="1628" t="str">
        <f>IF(TRIM(AG388)="▼ recette suivante", AG388, IF(AQ388&gt;0, IF(AT9&lt;&gt;"", AT9&amp;"-ou.or.o ❾ + or - &gt;", ""), ""))</f>
        <v/>
      </c>
      <c r="AS388" s="1064"/>
      <c r="AT388" s="1064"/>
      <c r="AU388" s="1042">
        <f t="shared" si="130"/>
        <v>0</v>
      </c>
      <c r="AV388" s="1043">
        <f>IF(AK388,IF(OR(AU388="",N(AU388)&lt;=0.000000001),"",_xlfn.XLOOKUP(AJ388,BJ15:BJ62,BN15:BN62,_xlfn.XLOOKUP(AJ388,BK15:BK62,BN15:BN62,_xlfn.XLOOKUP(AJ388,BL15:BL62,BN15:BN62,"")))),0)</f>
        <v>0</v>
      </c>
      <c r="AW388" s="1065" cm="1">
        <f t="array" ref="AW388">IF(AK388&lt;&gt;1,0,IF(OR(AU388="",N(AU388)&lt;=0.000000001),"",IF(OR(AO388="",N(AO388)&lt;=0.000000001),0,IF(ISNUMBER(AU388),IFERROR(_xlfn.LET(_xlpm.ai_test,TRIM(AJ388),_xlpm.r,IFERROR(_xlfn.XLOOKUP(_xlpm.ai_test,BJ15:BJ62,ROW(BJ15:BJ62),0,1),IFERROR(_xlfn.XLOOKUP(_xlpm.ai_test,BK15:BK62,ROW(BK15:BK62),0,1),_xlfn.XLOOKUP(_xlpm.ai_test,BL15:BL62,ROW(BL15:BL62),0,1))),_xlpm.p,_xlpm.r-MIN(ROW(BJ15:BJ62))+1,_xlpm.f,INDEX(BM15:BM62,_xlpm.p),_xlpm.u,INDEX(BN15:BN62,_xlpm.p),_xlpm.s,INDEX(BP15:BP62,_xlpm.p),_xlpm.q,N(AU388)/_xlpm.f,IF(_xlpm.q&gt;=_xlpm.s,ROUND(_xlpm.q,1)&amp;" "&amp;_xlpm.ai_test&amp;" = "&amp;ROUND(_xlpm.q*_xlpm.f,1)&amp;" "&amp;_xlpm.u,ROUND(_xlpm.q,1)&amp;" "&amp;_xlpm.ai_test)),""),""))))</f>
        <v>0</v>
      </c>
      <c r="AX388" s="1055"/>
      <c r="AY388" s="1042">
        <f t="shared" si="131"/>
        <v>0</v>
      </c>
      <c r="AZ388" s="1043" t="str">
        <f t="shared" si="132"/>
        <v/>
      </c>
      <c r="BA388" s="1044">
        <f t="shared" si="137"/>
        <v>0</v>
      </c>
      <c r="BB388" s="1045" t="str">
        <f t="shared" si="133"/>
        <v/>
      </c>
      <c r="BC388" s="1046"/>
      <c r="BD388" s="1047">
        <f t="shared" si="138"/>
        <v>0</v>
      </c>
      <c r="BE388" s="1048" t="str">
        <f t="shared" si="134"/>
        <v/>
      </c>
      <c r="BF388" s="262" t="s">
        <v>22</v>
      </c>
      <c r="BG388" s="1027">
        <f t="shared" si="135"/>
        <v>0</v>
      </c>
      <c r="BH388" s="1028">
        <f t="shared" si="136"/>
        <v>0</v>
      </c>
      <c r="BI388"/>
      <c r="BJ388" s="701"/>
      <c r="BK388" s="701"/>
      <c r="BL388" s="701"/>
      <c r="BM388" s="701"/>
      <c r="BN388" s="701"/>
      <c r="BO388" s="701"/>
      <c r="BP388" s="701"/>
      <c r="BQ388" s="701"/>
      <c r="BX388" s="964" t="str">
        <f t="shared" si="121"/>
        <v>►</v>
      </c>
      <c r="BY388" s="848"/>
      <c r="BZ388" s="848"/>
      <c r="CA388" s="848"/>
      <c r="CB388" s="848"/>
      <c r="CC388" s="848"/>
      <c r="DC388" s="3">
        <v>1</v>
      </c>
    </row>
    <row r="389" spans="12:107" ht="21" customHeight="1">
      <c r="L389" s="115" t="s">
        <v>16</v>
      </c>
      <c r="M389" s="3141"/>
      <c r="N389" s="3142"/>
      <c r="O389" s="3141"/>
      <c r="P389" s="3143"/>
      <c r="Q389" s="3144"/>
      <c r="R389" s="3145"/>
      <c r="S389" s="3146"/>
      <c r="T389" s="3147"/>
      <c r="U389" s="3148"/>
      <c r="V389" s="3149"/>
      <c r="W389" s="2109"/>
      <c r="X389" s="3150"/>
      <c r="Y389" s="117"/>
      <c r="Z389" s="3151"/>
      <c r="AA389" s="3152"/>
      <c r="AB389" s="3153"/>
      <c r="AC389" s="3154"/>
      <c r="AD389" s="119"/>
      <c r="AE389" s="262" t="s">
        <v>22</v>
      </c>
      <c r="AF389" s="1035" t="str">
        <f t="shared" si="122"/>
        <v>►</v>
      </c>
      <c r="AG389" s="1036" t="str">
        <f t="shared" si="123"/>
        <v/>
      </c>
      <c r="AH389" s="1037" t="str">
        <f t="shared" si="124"/>
        <v/>
      </c>
      <c r="AI389" s="1036" t="str">
        <f t="shared" si="125"/>
        <v/>
      </c>
      <c r="AJ389" s="1037" t="str">
        <f t="shared" si="126"/>
        <v/>
      </c>
      <c r="AK389" s="1037">
        <f>IF(AND(L389="A",COUNTIF(BJ15:BL62,TRIM(U389))&gt;0),1,0)</f>
        <v>0</v>
      </c>
      <c r="AL389" s="1051" t="str" cm="1">
        <f t="array" ref="AL389">IF(AF389&lt;&gt;"A","",IFERROR((IFERROR(_xlfn.XLOOKUP(TRIM(SUBSTITUTE(U389,CHAR(160)," ")),BJ15:BJ62,BM15:BM62),IFERROR(_xlfn.XLOOKUP(TRIM(SUBSTITUTE(U389,CHAR(160)," ")),BK15:BK62,BM15:BM62),_xlfn.XLOOKUP(TRIM(SUBSTITUTE(U389,CHAR(160)," ")),BL15:BL62,BM15:BM62))))*T389*IF(ISBLANK(Q389),1,Q389)+IFERROR(_xlfn.XLOOKUP("RECHERCHEX",TRIM(L389:AD389),L389:AD389),0),0))</f>
        <v/>
      </c>
      <c r="AM389" s="1038">
        <f t="shared" si="127"/>
        <v>0</v>
      </c>
      <c r="AN389" s="1627" t="str">
        <f t="shared" si="139"/>
        <v/>
      </c>
      <c r="AO389" s="1039">
        <f t="shared" si="128"/>
        <v>0</v>
      </c>
      <c r="AP389" s="1039">
        <f t="shared" si="129"/>
        <v>0</v>
      </c>
      <c r="AQ389" s="1052">
        <f>IF(AO389&gt;0,AS9,0)</f>
        <v>0</v>
      </c>
      <c r="AR389" s="1626" t="str">
        <f>IF(TRIM(AG389)="▼ recette suivante", AG389, IF(AQ389&gt;0, IF(AT9&lt;&gt;"", AT9&amp;"-ou.or.o ❾ + or - &gt;", ""), ""))</f>
        <v/>
      </c>
      <c r="AS389" s="1064"/>
      <c r="AT389" s="1064"/>
      <c r="AU389" s="1053">
        <f t="shared" si="130"/>
        <v>0</v>
      </c>
      <c r="AV389" s="1054">
        <f>IF(AK389,IF(OR(AU389="",N(AU389)&lt;=0.000000001),"",_xlfn.XLOOKUP(AJ389,BJ15:BJ62,BN15:BN62,_xlfn.XLOOKUP(AJ389,BK15:BK62,BN15:BN62,_xlfn.XLOOKUP(AJ389,BL15:BL62,BN15:BN62,"")))),0)</f>
        <v>0</v>
      </c>
      <c r="AW389" s="1067" cm="1">
        <f t="array" ref="AW389">IF(AK389&lt;&gt;1,0,IF(OR(AU389="",N(AU389)&lt;=0.000000001),"",IF(OR(AO389="",N(AO389)&lt;=0.000000001),0,IF(ISNUMBER(AU389),IFERROR(_xlfn.LET(_xlpm.ai_test,TRIM(AJ389),_xlpm.r,IFERROR(_xlfn.XLOOKUP(_xlpm.ai_test,BJ15:BJ62,ROW(BJ15:BJ62),0,1),IFERROR(_xlfn.XLOOKUP(_xlpm.ai_test,BK15:BK62,ROW(BK15:BK62),0,1),_xlfn.XLOOKUP(_xlpm.ai_test,BL15:BL62,ROW(BL15:BL62),0,1))),_xlpm.p,_xlpm.r-MIN(ROW(BJ15:BJ62))+1,_xlpm.f,INDEX(BM15:BM62,_xlpm.p),_xlpm.u,INDEX(BN15:BN62,_xlpm.p),_xlpm.s,INDEX(BP15:BP62,_xlpm.p),_xlpm.q,N(AU389)/_xlpm.f,IF(_xlpm.q&gt;=_xlpm.s,ROUND(_xlpm.q,1)&amp;" "&amp;_xlpm.ai_test&amp;" = "&amp;ROUND(_xlpm.q*_xlpm.f,1)&amp;" "&amp;_xlpm.u,ROUND(_xlpm.q,1)&amp;" "&amp;_xlpm.ai_test)),""),""))))</f>
        <v>0</v>
      </c>
      <c r="AX389" s="1055"/>
      <c r="AY389" s="1053">
        <f t="shared" si="131"/>
        <v>0</v>
      </c>
      <c r="AZ389" s="1054" t="str">
        <f t="shared" si="132"/>
        <v/>
      </c>
      <c r="BA389" s="1056">
        <f t="shared" si="137"/>
        <v>0</v>
      </c>
      <c r="BB389" s="1057" t="str">
        <f t="shared" si="133"/>
        <v/>
      </c>
      <c r="BC389" s="1046"/>
      <c r="BD389" s="1058">
        <f t="shared" si="138"/>
        <v>0</v>
      </c>
      <c r="BE389" s="1048" t="str">
        <f t="shared" si="134"/>
        <v/>
      </c>
      <c r="BF389" s="262" t="s">
        <v>22</v>
      </c>
      <c r="BG389" s="1027">
        <f t="shared" si="135"/>
        <v>0</v>
      </c>
      <c r="BH389" s="1028">
        <f t="shared" si="136"/>
        <v>0</v>
      </c>
      <c r="BI389"/>
      <c r="BJ389" s="701"/>
      <c r="BK389" s="701"/>
      <c r="BL389" s="701"/>
      <c r="BM389" s="701"/>
      <c r="BN389" s="701"/>
      <c r="BO389" s="701"/>
      <c r="BP389" s="701"/>
      <c r="BQ389" s="701"/>
      <c r="BX389" s="964" t="str">
        <f t="shared" ref="BX389:BX452" si="140">AF389</f>
        <v>►</v>
      </c>
      <c r="BY389" s="848"/>
      <c r="BZ389" s="848"/>
      <c r="CA389" s="848"/>
      <c r="CB389" s="848"/>
      <c r="CC389" s="848"/>
      <c r="DC389" s="3">
        <v>1</v>
      </c>
    </row>
    <row r="390" spans="12:107" ht="21" customHeight="1">
      <c r="L390" s="115" t="s">
        <v>16</v>
      </c>
      <c r="M390" s="3141"/>
      <c r="N390" s="3142"/>
      <c r="O390" s="3141"/>
      <c r="P390" s="3143"/>
      <c r="Q390" s="3144"/>
      <c r="R390" s="3145"/>
      <c r="S390" s="3146"/>
      <c r="T390" s="3147"/>
      <c r="U390" s="3148"/>
      <c r="V390" s="3149"/>
      <c r="W390" s="2109"/>
      <c r="X390" s="3150"/>
      <c r="Y390" s="117"/>
      <c r="Z390" s="3151"/>
      <c r="AA390" s="3152"/>
      <c r="AB390" s="3153"/>
      <c r="AC390" s="3154"/>
      <c r="AD390" s="119"/>
      <c r="AE390" s="262" t="s">
        <v>22</v>
      </c>
      <c r="AF390" s="1035" t="str">
        <f t="shared" si="122"/>
        <v>►</v>
      </c>
      <c r="AG390" s="1036" t="str">
        <f t="shared" si="123"/>
        <v/>
      </c>
      <c r="AH390" s="1037" t="str">
        <f t="shared" si="124"/>
        <v/>
      </c>
      <c r="AI390" s="1036" t="str">
        <f t="shared" si="125"/>
        <v/>
      </c>
      <c r="AJ390" s="1037" t="str">
        <f t="shared" si="126"/>
        <v/>
      </c>
      <c r="AK390" s="1037">
        <f>IF(AND(L390="A",COUNTIF(BJ15:BL62,TRIM(U390))&gt;0),1,0)</f>
        <v>0</v>
      </c>
      <c r="AL390" s="1051" t="str" cm="1">
        <f t="array" ref="AL390">IF(AF390&lt;&gt;"A","",IFERROR((IFERROR(_xlfn.XLOOKUP(TRIM(SUBSTITUTE(U390,CHAR(160)," ")),BJ15:BJ62,BM15:BM62),IFERROR(_xlfn.XLOOKUP(TRIM(SUBSTITUTE(U390,CHAR(160)," ")),BK15:BK62,BM15:BM62),_xlfn.XLOOKUP(TRIM(SUBSTITUTE(U390,CHAR(160)," ")),BL15:BL62,BM15:BM62))))*T390*IF(ISBLANK(Q390),1,Q390)+IFERROR(_xlfn.XLOOKUP("RECHERCHEX",TRIM(L390:AD390),L390:AD390),0),0))</f>
        <v/>
      </c>
      <c r="AM390" s="1038">
        <f t="shared" si="127"/>
        <v>0</v>
      </c>
      <c r="AN390" s="1627" t="str">
        <f t="shared" si="139"/>
        <v/>
      </c>
      <c r="AO390" s="1039">
        <f t="shared" si="128"/>
        <v>0</v>
      </c>
      <c r="AP390" s="1039">
        <f t="shared" si="129"/>
        <v>0</v>
      </c>
      <c r="AQ390" s="1040">
        <f>IF(AO390&gt;0,AS9,0)</f>
        <v>0</v>
      </c>
      <c r="AR390" s="1628" t="str">
        <f>IF(TRIM(AG390)="▼ recette suivante", AG390, IF(AQ390&gt;0, IF(AT9&lt;&gt;"", AT9&amp;"-ou.or.o ❾ + or - &gt;", ""), ""))</f>
        <v/>
      </c>
      <c r="AS390" s="1064"/>
      <c r="AT390" s="1064"/>
      <c r="AU390" s="1042">
        <f t="shared" si="130"/>
        <v>0</v>
      </c>
      <c r="AV390" s="1043">
        <f>IF(AK390,IF(OR(AU390="",N(AU390)&lt;=0.000000001),"",_xlfn.XLOOKUP(AJ390,BJ15:BJ62,BN15:BN62,_xlfn.XLOOKUP(AJ390,BK15:BK62,BN15:BN62,_xlfn.XLOOKUP(AJ390,BL15:BL62,BN15:BN62,"")))),0)</f>
        <v>0</v>
      </c>
      <c r="AW390" s="1065" cm="1">
        <f t="array" ref="AW390">IF(AK390&lt;&gt;1,0,IF(OR(AU390="",N(AU390)&lt;=0.000000001),"",IF(OR(AO390="",N(AO390)&lt;=0.000000001),0,IF(ISNUMBER(AU390),IFERROR(_xlfn.LET(_xlpm.ai_test,TRIM(AJ390),_xlpm.r,IFERROR(_xlfn.XLOOKUP(_xlpm.ai_test,BJ15:BJ62,ROW(BJ15:BJ62),0,1),IFERROR(_xlfn.XLOOKUP(_xlpm.ai_test,BK15:BK62,ROW(BK15:BK62),0,1),_xlfn.XLOOKUP(_xlpm.ai_test,BL15:BL62,ROW(BL15:BL62),0,1))),_xlpm.p,_xlpm.r-MIN(ROW(BJ15:BJ62))+1,_xlpm.f,INDEX(BM15:BM62,_xlpm.p),_xlpm.u,INDEX(BN15:BN62,_xlpm.p),_xlpm.s,INDEX(BP15:BP62,_xlpm.p),_xlpm.q,N(AU390)/_xlpm.f,IF(_xlpm.q&gt;=_xlpm.s,ROUND(_xlpm.q,1)&amp;" "&amp;_xlpm.ai_test&amp;" = "&amp;ROUND(_xlpm.q*_xlpm.f,1)&amp;" "&amp;_xlpm.u,ROUND(_xlpm.q,1)&amp;" "&amp;_xlpm.ai_test)),""),""))))</f>
        <v>0</v>
      </c>
      <c r="AX390" s="1055"/>
      <c r="AY390" s="1042">
        <f t="shared" si="131"/>
        <v>0</v>
      </c>
      <c r="AZ390" s="1043" t="str">
        <f t="shared" si="132"/>
        <v/>
      </c>
      <c r="BA390" s="1044">
        <f t="shared" si="137"/>
        <v>0</v>
      </c>
      <c r="BB390" s="1045" t="str">
        <f t="shared" si="133"/>
        <v/>
      </c>
      <c r="BC390" s="1046"/>
      <c r="BD390" s="1047">
        <f t="shared" si="138"/>
        <v>0</v>
      </c>
      <c r="BE390" s="1048" t="str">
        <f t="shared" si="134"/>
        <v/>
      </c>
      <c r="BF390" s="262" t="s">
        <v>22</v>
      </c>
      <c r="BG390" s="1027">
        <f t="shared" si="135"/>
        <v>0</v>
      </c>
      <c r="BH390" s="1028">
        <f t="shared" si="136"/>
        <v>0</v>
      </c>
      <c r="BI390"/>
      <c r="BJ390" s="701"/>
      <c r="BK390" s="701"/>
      <c r="BL390" s="701"/>
      <c r="BM390" s="701"/>
      <c r="BN390" s="701"/>
      <c r="BO390" s="701"/>
      <c r="BP390" s="701"/>
      <c r="BQ390" s="701"/>
      <c r="BX390" s="964" t="str">
        <f t="shared" si="140"/>
        <v>►</v>
      </c>
      <c r="BY390" s="848"/>
      <c r="BZ390" s="848"/>
      <c r="CA390" s="848"/>
      <c r="CB390" s="848"/>
      <c r="CC390" s="848"/>
      <c r="DC390" s="3">
        <v>1</v>
      </c>
    </row>
    <row r="391" spans="12:107" ht="21" customHeight="1">
      <c r="L391" s="115" t="s">
        <v>16</v>
      </c>
      <c r="M391" s="3141"/>
      <c r="N391" s="3142"/>
      <c r="O391" s="3141"/>
      <c r="P391" s="3143"/>
      <c r="Q391" s="3144"/>
      <c r="R391" s="3145"/>
      <c r="S391" s="3146"/>
      <c r="T391" s="3147"/>
      <c r="U391" s="3148"/>
      <c r="V391" s="3149"/>
      <c r="W391" s="2109"/>
      <c r="X391" s="3150"/>
      <c r="Y391" s="117"/>
      <c r="Z391" s="3151"/>
      <c r="AA391" s="3152"/>
      <c r="AB391" s="3153"/>
      <c r="AC391" s="3154"/>
      <c r="AD391" s="119"/>
      <c r="AE391" s="262" t="s">
        <v>22</v>
      </c>
      <c r="AF391" s="1035" t="str">
        <f t="shared" si="122"/>
        <v>►</v>
      </c>
      <c r="AG391" s="1036" t="str">
        <f t="shared" si="123"/>
        <v/>
      </c>
      <c r="AH391" s="1037" t="str">
        <f t="shared" si="124"/>
        <v/>
      </c>
      <c r="AI391" s="1036" t="str">
        <f t="shared" si="125"/>
        <v/>
      </c>
      <c r="AJ391" s="1037" t="str">
        <f t="shared" si="126"/>
        <v/>
      </c>
      <c r="AK391" s="1037">
        <f>IF(AND(L391="A",COUNTIF(BJ15:BL62,TRIM(U391))&gt;0),1,0)</f>
        <v>0</v>
      </c>
      <c r="AL391" s="1051" t="str" cm="1">
        <f t="array" ref="AL391">IF(AF391&lt;&gt;"A","",IFERROR((IFERROR(_xlfn.XLOOKUP(TRIM(SUBSTITUTE(U391,CHAR(160)," ")),BJ15:BJ62,BM15:BM62),IFERROR(_xlfn.XLOOKUP(TRIM(SUBSTITUTE(U391,CHAR(160)," ")),BK15:BK62,BM15:BM62),_xlfn.XLOOKUP(TRIM(SUBSTITUTE(U391,CHAR(160)," ")),BL15:BL62,BM15:BM62))))*T391*IF(ISBLANK(Q391),1,Q391)+IFERROR(_xlfn.XLOOKUP("RECHERCHEX",TRIM(L391:AD391),L391:AD391),0),0))</f>
        <v/>
      </c>
      <c r="AM391" s="1038">
        <f t="shared" si="127"/>
        <v>0</v>
      </c>
      <c r="AN391" s="1627" t="str">
        <f t="shared" si="139"/>
        <v/>
      </c>
      <c r="AO391" s="1039">
        <f t="shared" si="128"/>
        <v>0</v>
      </c>
      <c r="AP391" s="1039">
        <f t="shared" si="129"/>
        <v>0</v>
      </c>
      <c r="AQ391" s="1052">
        <f>IF(AO391&gt;0,AS9,0)</f>
        <v>0</v>
      </c>
      <c r="AR391" s="1626" t="str">
        <f>IF(TRIM(AG391)="▼ recette suivante", AG391, IF(AQ391&gt;0, IF(AT9&lt;&gt;"", AT9&amp;"-ou.or.o ❾ + or - &gt;", ""), ""))</f>
        <v/>
      </c>
      <c r="AS391" s="1064"/>
      <c r="AT391" s="1064"/>
      <c r="AU391" s="1053">
        <f t="shared" si="130"/>
        <v>0</v>
      </c>
      <c r="AV391" s="1054">
        <f>IF(AK391,IF(OR(AU391="",N(AU391)&lt;=0.000000001),"",_xlfn.XLOOKUP(AJ391,BJ15:BJ62,BN15:BN62,_xlfn.XLOOKUP(AJ391,BK15:BK62,BN15:BN62,_xlfn.XLOOKUP(AJ391,BL15:BL62,BN15:BN62,"")))),0)</f>
        <v>0</v>
      </c>
      <c r="AW391" s="1067" cm="1">
        <f t="array" ref="AW391">IF(AK391&lt;&gt;1,0,IF(OR(AU391="",N(AU391)&lt;=0.000000001),"",IF(OR(AO391="",N(AO391)&lt;=0.000000001),0,IF(ISNUMBER(AU391),IFERROR(_xlfn.LET(_xlpm.ai_test,TRIM(AJ391),_xlpm.r,IFERROR(_xlfn.XLOOKUP(_xlpm.ai_test,BJ15:BJ62,ROW(BJ15:BJ62),0,1),IFERROR(_xlfn.XLOOKUP(_xlpm.ai_test,BK15:BK62,ROW(BK15:BK62),0,1),_xlfn.XLOOKUP(_xlpm.ai_test,BL15:BL62,ROW(BL15:BL62),0,1))),_xlpm.p,_xlpm.r-MIN(ROW(BJ15:BJ62))+1,_xlpm.f,INDEX(BM15:BM62,_xlpm.p),_xlpm.u,INDEX(BN15:BN62,_xlpm.p),_xlpm.s,INDEX(BP15:BP62,_xlpm.p),_xlpm.q,N(AU391)/_xlpm.f,IF(_xlpm.q&gt;=_xlpm.s,ROUND(_xlpm.q,1)&amp;" "&amp;_xlpm.ai_test&amp;" = "&amp;ROUND(_xlpm.q*_xlpm.f,1)&amp;" "&amp;_xlpm.u,ROUND(_xlpm.q,1)&amp;" "&amp;_xlpm.ai_test)),""),""))))</f>
        <v>0</v>
      </c>
      <c r="AX391" s="1055"/>
      <c r="AY391" s="1053">
        <f t="shared" si="131"/>
        <v>0</v>
      </c>
      <c r="AZ391" s="1054" t="str">
        <f t="shared" si="132"/>
        <v/>
      </c>
      <c r="BA391" s="1056">
        <f t="shared" si="137"/>
        <v>0</v>
      </c>
      <c r="BB391" s="1057" t="str">
        <f t="shared" si="133"/>
        <v/>
      </c>
      <c r="BC391" s="1046"/>
      <c r="BD391" s="1058">
        <f t="shared" si="138"/>
        <v>0</v>
      </c>
      <c r="BE391" s="1048" t="str">
        <f t="shared" si="134"/>
        <v/>
      </c>
      <c r="BF391" s="262" t="s">
        <v>22</v>
      </c>
      <c r="BG391" s="1027">
        <f t="shared" si="135"/>
        <v>0</v>
      </c>
      <c r="BH391" s="1028">
        <f t="shared" si="136"/>
        <v>0</v>
      </c>
      <c r="BI391"/>
      <c r="BJ391" s="701"/>
      <c r="BK391" s="701"/>
      <c r="BL391" s="701"/>
      <c r="BM391" s="701"/>
      <c r="BN391" s="701"/>
      <c r="BO391" s="701"/>
      <c r="BP391" s="701"/>
      <c r="BQ391" s="701"/>
      <c r="BX391" s="964" t="str">
        <f t="shared" si="140"/>
        <v>►</v>
      </c>
      <c r="BY391" s="848"/>
      <c r="BZ391" s="848"/>
      <c r="CA391" s="848"/>
      <c r="CB391" s="848"/>
      <c r="CC391" s="848"/>
      <c r="DC391" s="3">
        <v>1</v>
      </c>
    </row>
    <row r="392" spans="12:107" ht="21" customHeight="1">
      <c r="L392" s="115" t="s">
        <v>16</v>
      </c>
      <c r="M392" s="3141"/>
      <c r="N392" s="3142"/>
      <c r="O392" s="3141"/>
      <c r="P392" s="3143"/>
      <c r="Q392" s="3144"/>
      <c r="R392" s="3145"/>
      <c r="S392" s="3146"/>
      <c r="T392" s="3147"/>
      <c r="U392" s="3148"/>
      <c r="V392" s="3149"/>
      <c r="W392" s="2109"/>
      <c r="X392" s="3150"/>
      <c r="Y392" s="117"/>
      <c r="Z392" s="3151"/>
      <c r="AA392" s="3152"/>
      <c r="AB392" s="3153"/>
      <c r="AC392" s="3154"/>
      <c r="AD392" s="119"/>
      <c r="AE392" s="262" t="s">
        <v>22</v>
      </c>
      <c r="AF392" s="1035" t="str">
        <f t="shared" si="122"/>
        <v>►</v>
      </c>
      <c r="AG392" s="1036" t="str">
        <f t="shared" si="123"/>
        <v/>
      </c>
      <c r="AH392" s="1037" t="str">
        <f t="shared" si="124"/>
        <v/>
      </c>
      <c r="AI392" s="1036" t="str">
        <f t="shared" si="125"/>
        <v/>
      </c>
      <c r="AJ392" s="1037" t="str">
        <f t="shared" si="126"/>
        <v/>
      </c>
      <c r="AK392" s="1037">
        <f>IF(AND(L392="A",COUNTIF(BJ15:BL62,TRIM(U392))&gt;0),1,0)</f>
        <v>0</v>
      </c>
      <c r="AL392" s="1051" t="str" cm="1">
        <f t="array" ref="AL392">IF(AF392&lt;&gt;"A","",IFERROR((IFERROR(_xlfn.XLOOKUP(TRIM(SUBSTITUTE(U392,CHAR(160)," ")),BJ15:BJ62,BM15:BM62),IFERROR(_xlfn.XLOOKUP(TRIM(SUBSTITUTE(U392,CHAR(160)," ")),BK15:BK62,BM15:BM62),_xlfn.XLOOKUP(TRIM(SUBSTITUTE(U392,CHAR(160)," ")),BL15:BL62,BM15:BM62))))*T392*IF(ISBLANK(Q392),1,Q392)+IFERROR(_xlfn.XLOOKUP("RECHERCHEX",TRIM(L392:AD392),L392:AD392),0),0))</f>
        <v/>
      </c>
      <c r="AM392" s="1038">
        <f t="shared" si="127"/>
        <v>0</v>
      </c>
      <c r="AN392" s="1627" t="str">
        <f t="shared" si="139"/>
        <v/>
      </c>
      <c r="AO392" s="1039">
        <f t="shared" si="128"/>
        <v>0</v>
      </c>
      <c r="AP392" s="1039">
        <f t="shared" si="129"/>
        <v>0</v>
      </c>
      <c r="AQ392" s="1040">
        <f>IF(AO392&gt;0,AS9,0)</f>
        <v>0</v>
      </c>
      <c r="AR392" s="1628" t="str">
        <f>IF(TRIM(AG392)="▼ recette suivante", AG392, IF(AQ392&gt;0, IF(AT9&lt;&gt;"", AT9&amp;"-ou.or.o ❾ + or - &gt;", ""), ""))</f>
        <v/>
      </c>
      <c r="AS392" s="1064"/>
      <c r="AT392" s="1064"/>
      <c r="AU392" s="1042">
        <f t="shared" si="130"/>
        <v>0</v>
      </c>
      <c r="AV392" s="1043">
        <f>IF(AK392,IF(OR(AU392="",N(AU392)&lt;=0.000000001),"",_xlfn.XLOOKUP(AJ392,BJ15:BJ62,BN15:BN62,_xlfn.XLOOKUP(AJ392,BK15:BK62,BN15:BN62,_xlfn.XLOOKUP(AJ392,BL15:BL62,BN15:BN62,"")))),0)</f>
        <v>0</v>
      </c>
      <c r="AW392" s="1065" cm="1">
        <f t="array" ref="AW392">IF(AK392&lt;&gt;1,0,IF(OR(AU392="",N(AU392)&lt;=0.000000001),"",IF(OR(AO392="",N(AO392)&lt;=0.000000001),0,IF(ISNUMBER(AU392),IFERROR(_xlfn.LET(_xlpm.ai_test,TRIM(AJ392),_xlpm.r,IFERROR(_xlfn.XLOOKUP(_xlpm.ai_test,BJ15:BJ62,ROW(BJ15:BJ62),0,1),IFERROR(_xlfn.XLOOKUP(_xlpm.ai_test,BK15:BK62,ROW(BK15:BK62),0,1),_xlfn.XLOOKUP(_xlpm.ai_test,BL15:BL62,ROW(BL15:BL62),0,1))),_xlpm.p,_xlpm.r-MIN(ROW(BJ15:BJ62))+1,_xlpm.f,INDEX(BM15:BM62,_xlpm.p),_xlpm.u,INDEX(BN15:BN62,_xlpm.p),_xlpm.s,INDEX(BP15:BP62,_xlpm.p),_xlpm.q,N(AU392)/_xlpm.f,IF(_xlpm.q&gt;=_xlpm.s,ROUND(_xlpm.q,1)&amp;" "&amp;_xlpm.ai_test&amp;" = "&amp;ROUND(_xlpm.q*_xlpm.f,1)&amp;" "&amp;_xlpm.u,ROUND(_xlpm.q,1)&amp;" "&amp;_xlpm.ai_test)),""),""))))</f>
        <v>0</v>
      </c>
      <c r="AX392" s="1055"/>
      <c r="AY392" s="1042">
        <f t="shared" si="131"/>
        <v>0</v>
      </c>
      <c r="AZ392" s="1043" t="str">
        <f t="shared" si="132"/>
        <v/>
      </c>
      <c r="BA392" s="1044">
        <f t="shared" si="137"/>
        <v>0</v>
      </c>
      <c r="BB392" s="1045" t="str">
        <f t="shared" si="133"/>
        <v/>
      </c>
      <c r="BC392" s="1046"/>
      <c r="BD392" s="1047">
        <f t="shared" si="138"/>
        <v>0</v>
      </c>
      <c r="BE392" s="1048" t="str">
        <f t="shared" si="134"/>
        <v/>
      </c>
      <c r="BF392" s="262" t="s">
        <v>22</v>
      </c>
      <c r="BG392" s="1027">
        <f t="shared" si="135"/>
        <v>0</v>
      </c>
      <c r="BH392" s="1028">
        <f t="shared" si="136"/>
        <v>0</v>
      </c>
      <c r="BI392"/>
      <c r="BJ392" s="701"/>
      <c r="BK392" s="701"/>
      <c r="BL392" s="701"/>
      <c r="BM392" s="701"/>
      <c r="BN392" s="701"/>
      <c r="BO392" s="701"/>
      <c r="BP392" s="701"/>
      <c r="BQ392" s="701"/>
      <c r="BX392" s="964" t="str">
        <f t="shared" si="140"/>
        <v>►</v>
      </c>
      <c r="BY392" s="848"/>
      <c r="BZ392" s="848"/>
      <c r="CA392" s="848"/>
      <c r="CB392" s="848"/>
      <c r="CC392" s="848"/>
      <c r="DC392" s="3">
        <v>1</v>
      </c>
    </row>
    <row r="393" spans="12:107" ht="21" customHeight="1">
      <c r="L393" s="115" t="s">
        <v>16</v>
      </c>
      <c r="M393" s="3141"/>
      <c r="N393" s="3142"/>
      <c r="O393" s="3141"/>
      <c r="P393" s="3143"/>
      <c r="Q393" s="3144"/>
      <c r="R393" s="3145"/>
      <c r="S393" s="3146"/>
      <c r="T393" s="3147"/>
      <c r="U393" s="3148"/>
      <c r="V393" s="3149"/>
      <c r="W393" s="2109"/>
      <c r="X393" s="3150"/>
      <c r="Y393" s="117"/>
      <c r="Z393" s="3151"/>
      <c r="AA393" s="3152"/>
      <c r="AB393" s="3153"/>
      <c r="AC393" s="3154"/>
      <c r="AD393" s="119"/>
      <c r="AE393" s="262" t="s">
        <v>22</v>
      </c>
      <c r="AF393" s="1035" t="str">
        <f t="shared" si="122"/>
        <v>►</v>
      </c>
      <c r="AG393" s="1036" t="str">
        <f t="shared" si="123"/>
        <v/>
      </c>
      <c r="AH393" s="1037" t="str">
        <f t="shared" si="124"/>
        <v/>
      </c>
      <c r="AI393" s="1036" t="str">
        <f t="shared" si="125"/>
        <v/>
      </c>
      <c r="AJ393" s="1037" t="str">
        <f t="shared" si="126"/>
        <v/>
      </c>
      <c r="AK393" s="1037">
        <f>IF(AND(L393="A",COUNTIF(BJ15:BL62,TRIM(U393))&gt;0),1,0)</f>
        <v>0</v>
      </c>
      <c r="AL393" s="1051" t="str" cm="1">
        <f t="array" ref="AL393">IF(AF393&lt;&gt;"A","",IFERROR((IFERROR(_xlfn.XLOOKUP(TRIM(SUBSTITUTE(U393,CHAR(160)," ")),BJ15:BJ62,BM15:BM62),IFERROR(_xlfn.XLOOKUP(TRIM(SUBSTITUTE(U393,CHAR(160)," ")),BK15:BK62,BM15:BM62),_xlfn.XLOOKUP(TRIM(SUBSTITUTE(U393,CHAR(160)," ")),BL15:BL62,BM15:BM62))))*T393*IF(ISBLANK(Q393),1,Q393)+IFERROR(_xlfn.XLOOKUP("RECHERCHEX",TRIM(L393:AD393),L393:AD393),0),0))</f>
        <v/>
      </c>
      <c r="AM393" s="1038">
        <f t="shared" si="127"/>
        <v>0</v>
      </c>
      <c r="AN393" s="1627" t="str">
        <f t="shared" si="139"/>
        <v/>
      </c>
      <c r="AO393" s="1039">
        <f t="shared" si="128"/>
        <v>0</v>
      </c>
      <c r="AP393" s="1039">
        <f t="shared" si="129"/>
        <v>0</v>
      </c>
      <c r="AQ393" s="1052">
        <f>IF(AO393&gt;0,AS9,0)</f>
        <v>0</v>
      </c>
      <c r="AR393" s="1626" t="str">
        <f>IF(TRIM(AG393)="▼ recette suivante", AG393, IF(AQ393&gt;0, IF(AT9&lt;&gt;"", AT9&amp;"-ou.or.o ❾ + or - &gt;", ""), ""))</f>
        <v/>
      </c>
      <c r="AS393" s="1064"/>
      <c r="AT393" s="1064"/>
      <c r="AU393" s="1053">
        <f t="shared" si="130"/>
        <v>0</v>
      </c>
      <c r="AV393" s="1054">
        <f>IF(AK393,IF(OR(AU393="",N(AU393)&lt;=0.000000001),"",_xlfn.XLOOKUP(AJ393,BJ15:BJ62,BN15:BN62,_xlfn.XLOOKUP(AJ393,BK15:BK62,BN15:BN62,_xlfn.XLOOKUP(AJ393,BL15:BL62,BN15:BN62,"")))),0)</f>
        <v>0</v>
      </c>
      <c r="AW393" s="1067" cm="1">
        <f t="array" ref="AW393">IF(AK393&lt;&gt;1,0,IF(OR(AU393="",N(AU393)&lt;=0.000000001),"",IF(OR(AO393="",N(AO393)&lt;=0.000000001),0,IF(ISNUMBER(AU393),IFERROR(_xlfn.LET(_xlpm.ai_test,TRIM(AJ393),_xlpm.r,IFERROR(_xlfn.XLOOKUP(_xlpm.ai_test,BJ15:BJ62,ROW(BJ15:BJ62),0,1),IFERROR(_xlfn.XLOOKUP(_xlpm.ai_test,BK15:BK62,ROW(BK15:BK62),0,1),_xlfn.XLOOKUP(_xlpm.ai_test,BL15:BL62,ROW(BL15:BL62),0,1))),_xlpm.p,_xlpm.r-MIN(ROW(BJ15:BJ62))+1,_xlpm.f,INDEX(BM15:BM62,_xlpm.p),_xlpm.u,INDEX(BN15:BN62,_xlpm.p),_xlpm.s,INDEX(BP15:BP62,_xlpm.p),_xlpm.q,N(AU393)/_xlpm.f,IF(_xlpm.q&gt;=_xlpm.s,ROUND(_xlpm.q,1)&amp;" "&amp;_xlpm.ai_test&amp;" = "&amp;ROUND(_xlpm.q*_xlpm.f,1)&amp;" "&amp;_xlpm.u,ROUND(_xlpm.q,1)&amp;" "&amp;_xlpm.ai_test)),""),""))))</f>
        <v>0</v>
      </c>
      <c r="AX393" s="1055"/>
      <c r="AY393" s="1053">
        <f t="shared" si="131"/>
        <v>0</v>
      </c>
      <c r="AZ393" s="1054" t="str">
        <f t="shared" si="132"/>
        <v/>
      </c>
      <c r="BA393" s="1056">
        <f t="shared" si="137"/>
        <v>0</v>
      </c>
      <c r="BB393" s="1057" t="str">
        <f t="shared" si="133"/>
        <v/>
      </c>
      <c r="BC393" s="1046"/>
      <c r="BD393" s="1058">
        <f t="shared" si="138"/>
        <v>0</v>
      </c>
      <c r="BE393" s="1048" t="str">
        <f t="shared" si="134"/>
        <v/>
      </c>
      <c r="BF393" s="262" t="s">
        <v>22</v>
      </c>
      <c r="BG393" s="1027">
        <f t="shared" si="135"/>
        <v>0</v>
      </c>
      <c r="BH393" s="1028">
        <f t="shared" si="136"/>
        <v>0</v>
      </c>
      <c r="BI393"/>
      <c r="BJ393" s="701"/>
      <c r="BK393" s="701"/>
      <c r="BL393" s="701"/>
      <c r="BM393" s="701"/>
      <c r="BN393" s="701"/>
      <c r="BO393" s="701"/>
      <c r="BP393" s="701"/>
      <c r="BQ393" s="701"/>
      <c r="BX393" s="964" t="str">
        <f t="shared" si="140"/>
        <v>►</v>
      </c>
      <c r="BY393" s="848"/>
      <c r="BZ393" s="848"/>
      <c r="CA393" s="848"/>
      <c r="CB393" s="848"/>
      <c r="CC393" s="848"/>
      <c r="DC393" s="3">
        <v>1</v>
      </c>
    </row>
    <row r="394" spans="12:107" ht="21" customHeight="1">
      <c r="L394" s="115" t="s">
        <v>16</v>
      </c>
      <c r="M394" s="3141"/>
      <c r="N394" s="3142"/>
      <c r="O394" s="3141"/>
      <c r="P394" s="3143"/>
      <c r="Q394" s="3144"/>
      <c r="R394" s="3145"/>
      <c r="S394" s="3146"/>
      <c r="T394" s="3147"/>
      <c r="U394" s="3148"/>
      <c r="V394" s="3149"/>
      <c r="W394" s="2109"/>
      <c r="X394" s="3150"/>
      <c r="Y394" s="117"/>
      <c r="Z394" s="3151"/>
      <c r="AA394" s="3152"/>
      <c r="AB394" s="3153"/>
      <c r="AC394" s="3154"/>
      <c r="AD394" s="119"/>
      <c r="AE394" s="262" t="s">
        <v>22</v>
      </c>
      <c r="AF394" s="1035" t="str">
        <f t="shared" si="122"/>
        <v>►</v>
      </c>
      <c r="AG394" s="1036" t="str">
        <f t="shared" si="123"/>
        <v/>
      </c>
      <c r="AH394" s="1037" t="str">
        <f t="shared" si="124"/>
        <v/>
      </c>
      <c r="AI394" s="1036" t="str">
        <f t="shared" si="125"/>
        <v/>
      </c>
      <c r="AJ394" s="1037" t="str">
        <f t="shared" si="126"/>
        <v/>
      </c>
      <c r="AK394" s="1037">
        <f>IF(AND(L394="A",COUNTIF(BJ15:BL62,TRIM(U394))&gt;0),1,0)</f>
        <v>0</v>
      </c>
      <c r="AL394" s="1051" t="str" cm="1">
        <f t="array" ref="AL394">IF(AF394&lt;&gt;"A","",IFERROR((IFERROR(_xlfn.XLOOKUP(TRIM(SUBSTITUTE(U394,CHAR(160)," ")),BJ15:BJ62,BM15:BM62),IFERROR(_xlfn.XLOOKUP(TRIM(SUBSTITUTE(U394,CHAR(160)," ")),BK15:BK62,BM15:BM62),_xlfn.XLOOKUP(TRIM(SUBSTITUTE(U394,CHAR(160)," ")),BL15:BL62,BM15:BM62))))*T394*IF(ISBLANK(Q394),1,Q394)+IFERROR(_xlfn.XLOOKUP("RECHERCHEX",TRIM(L394:AD394),L394:AD394),0),0))</f>
        <v/>
      </c>
      <c r="AM394" s="1038">
        <f t="shared" si="127"/>
        <v>0</v>
      </c>
      <c r="AN394" s="1627" t="str">
        <f t="shared" si="139"/>
        <v/>
      </c>
      <c r="AO394" s="1039">
        <f t="shared" si="128"/>
        <v>0</v>
      </c>
      <c r="AP394" s="1039">
        <f t="shared" si="129"/>
        <v>0</v>
      </c>
      <c r="AQ394" s="1040">
        <f>IF(AO394&gt;0,AS9,0)</f>
        <v>0</v>
      </c>
      <c r="AR394" s="1628" t="str">
        <f>IF(TRIM(AG394)="▼ recette suivante", AG394, IF(AQ394&gt;0, IF(AT9&lt;&gt;"", AT9&amp;"-ou.or.o ❾ + or - &gt;", ""), ""))</f>
        <v/>
      </c>
      <c r="AS394" s="1064"/>
      <c r="AT394" s="1064"/>
      <c r="AU394" s="1042">
        <f t="shared" si="130"/>
        <v>0</v>
      </c>
      <c r="AV394" s="1043">
        <f>IF(AK394,IF(OR(AU394="",N(AU394)&lt;=0.000000001),"",_xlfn.XLOOKUP(AJ394,BJ15:BJ62,BN15:BN62,_xlfn.XLOOKUP(AJ394,BK15:BK62,BN15:BN62,_xlfn.XLOOKUP(AJ394,BL15:BL62,BN15:BN62,"")))),0)</f>
        <v>0</v>
      </c>
      <c r="AW394" s="1065" cm="1">
        <f t="array" ref="AW394">IF(AK394&lt;&gt;1,0,IF(OR(AU394="",N(AU394)&lt;=0.000000001),"",IF(OR(AO394="",N(AO394)&lt;=0.000000001),0,IF(ISNUMBER(AU394),IFERROR(_xlfn.LET(_xlpm.ai_test,TRIM(AJ394),_xlpm.r,IFERROR(_xlfn.XLOOKUP(_xlpm.ai_test,BJ15:BJ62,ROW(BJ15:BJ62),0,1),IFERROR(_xlfn.XLOOKUP(_xlpm.ai_test,BK15:BK62,ROW(BK15:BK62),0,1),_xlfn.XLOOKUP(_xlpm.ai_test,BL15:BL62,ROW(BL15:BL62),0,1))),_xlpm.p,_xlpm.r-MIN(ROW(BJ15:BJ62))+1,_xlpm.f,INDEX(BM15:BM62,_xlpm.p),_xlpm.u,INDEX(BN15:BN62,_xlpm.p),_xlpm.s,INDEX(BP15:BP62,_xlpm.p),_xlpm.q,N(AU394)/_xlpm.f,IF(_xlpm.q&gt;=_xlpm.s,ROUND(_xlpm.q,1)&amp;" "&amp;_xlpm.ai_test&amp;" = "&amp;ROUND(_xlpm.q*_xlpm.f,1)&amp;" "&amp;_xlpm.u,ROUND(_xlpm.q,1)&amp;" "&amp;_xlpm.ai_test)),""),""))))</f>
        <v>0</v>
      </c>
      <c r="AX394" s="1055"/>
      <c r="AY394" s="1042">
        <f t="shared" si="131"/>
        <v>0</v>
      </c>
      <c r="AZ394" s="1043" t="str">
        <f t="shared" si="132"/>
        <v/>
      </c>
      <c r="BA394" s="1044">
        <f t="shared" si="137"/>
        <v>0</v>
      </c>
      <c r="BB394" s="1045" t="str">
        <f t="shared" si="133"/>
        <v/>
      </c>
      <c r="BC394" s="1046"/>
      <c r="BD394" s="1047">
        <f t="shared" si="138"/>
        <v>0</v>
      </c>
      <c r="BE394" s="1048" t="str">
        <f t="shared" si="134"/>
        <v/>
      </c>
      <c r="BF394" s="262" t="s">
        <v>22</v>
      </c>
      <c r="BG394" s="1027">
        <f t="shared" si="135"/>
        <v>0</v>
      </c>
      <c r="BH394" s="1028">
        <f t="shared" si="136"/>
        <v>0</v>
      </c>
      <c r="BI394"/>
      <c r="BJ394" s="701"/>
      <c r="BK394" s="701"/>
      <c r="BL394" s="701"/>
      <c r="BM394" s="701"/>
      <c r="BN394" s="701"/>
      <c r="BO394" s="701"/>
      <c r="BP394" s="701"/>
      <c r="BQ394" s="701"/>
      <c r="BX394" s="964" t="str">
        <f t="shared" si="140"/>
        <v>►</v>
      </c>
      <c r="BY394" s="848"/>
      <c r="BZ394" s="848"/>
      <c r="CA394" s="848"/>
      <c r="CB394" s="848"/>
      <c r="CC394" s="848"/>
      <c r="DC394" s="3">
        <v>1</v>
      </c>
    </row>
    <row r="395" spans="12:107" ht="21" customHeight="1">
      <c r="L395" s="115" t="s">
        <v>16</v>
      </c>
      <c r="M395" s="3141"/>
      <c r="N395" s="3142"/>
      <c r="O395" s="3141"/>
      <c r="P395" s="3143"/>
      <c r="Q395" s="3144"/>
      <c r="R395" s="3145"/>
      <c r="S395" s="3146"/>
      <c r="T395" s="3147"/>
      <c r="U395" s="3148"/>
      <c r="V395" s="3149"/>
      <c r="W395" s="2109"/>
      <c r="X395" s="3150"/>
      <c r="Y395" s="117"/>
      <c r="Z395" s="3151"/>
      <c r="AA395" s="3152"/>
      <c r="AB395" s="3153"/>
      <c r="AC395" s="3154"/>
      <c r="AD395" s="119"/>
      <c r="AE395" s="262" t="s">
        <v>22</v>
      </c>
      <c r="AF395" s="1035" t="str">
        <f t="shared" si="122"/>
        <v>►</v>
      </c>
      <c r="AG395" s="1036" t="str">
        <f t="shared" si="123"/>
        <v/>
      </c>
      <c r="AH395" s="1037" t="str">
        <f t="shared" si="124"/>
        <v/>
      </c>
      <c r="AI395" s="1036" t="str">
        <f t="shared" si="125"/>
        <v/>
      </c>
      <c r="AJ395" s="1037" t="str">
        <f t="shared" si="126"/>
        <v/>
      </c>
      <c r="AK395" s="1037">
        <f>IF(AND(L395="A",COUNTIF(BJ15:BL62,TRIM(U395))&gt;0),1,0)</f>
        <v>0</v>
      </c>
      <c r="AL395" s="1051" t="str" cm="1">
        <f t="array" ref="AL395">IF(AF395&lt;&gt;"A","",IFERROR((IFERROR(_xlfn.XLOOKUP(TRIM(SUBSTITUTE(U395,CHAR(160)," ")),BJ15:BJ62,BM15:BM62),IFERROR(_xlfn.XLOOKUP(TRIM(SUBSTITUTE(U395,CHAR(160)," ")),BK15:BK62,BM15:BM62),_xlfn.XLOOKUP(TRIM(SUBSTITUTE(U395,CHAR(160)," ")),BL15:BL62,BM15:BM62))))*T395*IF(ISBLANK(Q395),1,Q395)+IFERROR(_xlfn.XLOOKUP("RECHERCHEX",TRIM(L395:AD395),L395:AD395),0),0))</f>
        <v/>
      </c>
      <c r="AM395" s="1038">
        <f t="shared" si="127"/>
        <v>0</v>
      </c>
      <c r="AN395" s="1627" t="str">
        <f t="shared" si="139"/>
        <v/>
      </c>
      <c r="AO395" s="1039">
        <f t="shared" si="128"/>
        <v>0</v>
      </c>
      <c r="AP395" s="1039">
        <f t="shared" si="129"/>
        <v>0</v>
      </c>
      <c r="AQ395" s="1052">
        <f>IF(AO395&gt;0,AS9,0)</f>
        <v>0</v>
      </c>
      <c r="AR395" s="1626" t="str">
        <f>IF(TRIM(AG395)="▼ recette suivante", AG395, IF(AQ395&gt;0, IF(AT9&lt;&gt;"", AT9&amp;"-ou.or.o ❾ + or - &gt;", ""), ""))</f>
        <v/>
      </c>
      <c r="AS395" s="1064"/>
      <c r="AT395" s="1064"/>
      <c r="AU395" s="1053">
        <f t="shared" si="130"/>
        <v>0</v>
      </c>
      <c r="AV395" s="1054">
        <f>IF(AK395,IF(OR(AU395="",N(AU395)&lt;=0.000000001),"",_xlfn.XLOOKUP(AJ395,BJ15:BJ62,BN15:BN62,_xlfn.XLOOKUP(AJ395,BK15:BK62,BN15:BN62,_xlfn.XLOOKUP(AJ395,BL15:BL62,BN15:BN62,"")))),0)</f>
        <v>0</v>
      </c>
      <c r="AW395" s="1067" cm="1">
        <f t="array" ref="AW395">IF(AK395&lt;&gt;1,0,IF(OR(AU395="",N(AU395)&lt;=0.000000001),"",IF(OR(AO395="",N(AO395)&lt;=0.000000001),0,IF(ISNUMBER(AU395),IFERROR(_xlfn.LET(_xlpm.ai_test,TRIM(AJ395),_xlpm.r,IFERROR(_xlfn.XLOOKUP(_xlpm.ai_test,BJ15:BJ62,ROW(BJ15:BJ62),0,1),IFERROR(_xlfn.XLOOKUP(_xlpm.ai_test,BK15:BK62,ROW(BK15:BK62),0,1),_xlfn.XLOOKUP(_xlpm.ai_test,BL15:BL62,ROW(BL15:BL62),0,1))),_xlpm.p,_xlpm.r-MIN(ROW(BJ15:BJ62))+1,_xlpm.f,INDEX(BM15:BM62,_xlpm.p),_xlpm.u,INDEX(BN15:BN62,_xlpm.p),_xlpm.s,INDEX(BP15:BP62,_xlpm.p),_xlpm.q,N(AU395)/_xlpm.f,IF(_xlpm.q&gt;=_xlpm.s,ROUND(_xlpm.q,1)&amp;" "&amp;_xlpm.ai_test&amp;" = "&amp;ROUND(_xlpm.q*_xlpm.f,1)&amp;" "&amp;_xlpm.u,ROUND(_xlpm.q,1)&amp;" "&amp;_xlpm.ai_test)),""),""))))</f>
        <v>0</v>
      </c>
      <c r="AX395" s="1055"/>
      <c r="AY395" s="1053">
        <f t="shared" si="131"/>
        <v>0</v>
      </c>
      <c r="AZ395" s="1054" t="str">
        <f t="shared" si="132"/>
        <v/>
      </c>
      <c r="BA395" s="1056">
        <f t="shared" si="137"/>
        <v>0</v>
      </c>
      <c r="BB395" s="1057" t="str">
        <f t="shared" si="133"/>
        <v/>
      </c>
      <c r="BC395" s="1046"/>
      <c r="BD395" s="1058">
        <f t="shared" si="138"/>
        <v>0</v>
      </c>
      <c r="BE395" s="1048" t="str">
        <f t="shared" si="134"/>
        <v/>
      </c>
      <c r="BF395" s="262" t="s">
        <v>22</v>
      </c>
      <c r="BG395" s="1027">
        <f t="shared" si="135"/>
        <v>0</v>
      </c>
      <c r="BH395" s="1028">
        <f t="shared" si="136"/>
        <v>0</v>
      </c>
      <c r="BI395"/>
      <c r="BJ395" s="701"/>
      <c r="BK395" s="701"/>
      <c r="BL395" s="701"/>
      <c r="BM395" s="701"/>
      <c r="BN395" s="701"/>
      <c r="BO395" s="701"/>
      <c r="BP395" s="701"/>
      <c r="BQ395" s="701"/>
      <c r="BX395" s="964" t="str">
        <f t="shared" si="140"/>
        <v>►</v>
      </c>
      <c r="BY395" s="848"/>
      <c r="BZ395" s="848"/>
      <c r="CA395" s="848"/>
      <c r="CB395" s="848"/>
      <c r="CC395" s="848"/>
      <c r="DC395" s="3">
        <v>1</v>
      </c>
    </row>
    <row r="396" spans="12:107" ht="21" customHeight="1">
      <c r="L396" s="115" t="s">
        <v>16</v>
      </c>
      <c r="M396" s="3141"/>
      <c r="N396" s="3142"/>
      <c r="O396" s="3141"/>
      <c r="P396" s="3143"/>
      <c r="Q396" s="3144"/>
      <c r="R396" s="3145"/>
      <c r="S396" s="3146"/>
      <c r="T396" s="3147"/>
      <c r="U396" s="3148"/>
      <c r="V396" s="3149"/>
      <c r="W396" s="2109"/>
      <c r="X396" s="3150"/>
      <c r="Y396" s="117"/>
      <c r="Z396" s="3151"/>
      <c r="AA396" s="3152"/>
      <c r="AB396" s="3153"/>
      <c r="AC396" s="3154"/>
      <c r="AD396" s="119"/>
      <c r="AE396" s="262" t="s">
        <v>22</v>
      </c>
      <c r="AF396" s="1035" t="str">
        <f t="shared" si="122"/>
        <v>►</v>
      </c>
      <c r="AG396" s="1036" t="str">
        <f t="shared" si="123"/>
        <v/>
      </c>
      <c r="AH396" s="1037" t="str">
        <f t="shared" si="124"/>
        <v/>
      </c>
      <c r="AI396" s="1036" t="str">
        <f t="shared" si="125"/>
        <v/>
      </c>
      <c r="AJ396" s="1037" t="str">
        <f t="shared" si="126"/>
        <v/>
      </c>
      <c r="AK396" s="1037">
        <f>IF(AND(L396="A",COUNTIF(BJ15:BL62,TRIM(U396))&gt;0),1,0)</f>
        <v>0</v>
      </c>
      <c r="AL396" s="1051" t="str" cm="1">
        <f t="array" ref="AL396">IF(AF396&lt;&gt;"A","",IFERROR((IFERROR(_xlfn.XLOOKUP(TRIM(SUBSTITUTE(U396,CHAR(160)," ")),BJ15:BJ62,BM15:BM62),IFERROR(_xlfn.XLOOKUP(TRIM(SUBSTITUTE(U396,CHAR(160)," ")),BK15:BK62,BM15:BM62),_xlfn.XLOOKUP(TRIM(SUBSTITUTE(U396,CHAR(160)," ")),BL15:BL62,BM15:BM62))))*T396*IF(ISBLANK(Q396),1,Q396)+IFERROR(_xlfn.XLOOKUP("RECHERCHEX",TRIM(L396:AD396),L396:AD396),0),0))</f>
        <v/>
      </c>
      <c r="AM396" s="1038">
        <f t="shared" si="127"/>
        <v>0</v>
      </c>
      <c r="AN396" s="1627" t="str">
        <f t="shared" si="139"/>
        <v/>
      </c>
      <c r="AO396" s="1039">
        <f t="shared" si="128"/>
        <v>0</v>
      </c>
      <c r="AP396" s="1039">
        <f t="shared" si="129"/>
        <v>0</v>
      </c>
      <c r="AQ396" s="1040">
        <f>IF(AO396&gt;0,AS9,0)</f>
        <v>0</v>
      </c>
      <c r="AR396" s="1628" t="str">
        <f>IF(TRIM(AG396)="▼ recette suivante", AG396, IF(AQ396&gt;0, IF(AT9&lt;&gt;"", AT9&amp;"-ou.or.o ❾ + or - &gt;", ""), ""))</f>
        <v/>
      </c>
      <c r="AS396" s="1064"/>
      <c r="AT396" s="1064"/>
      <c r="AU396" s="1042">
        <f t="shared" si="130"/>
        <v>0</v>
      </c>
      <c r="AV396" s="1043">
        <f>IF(AK396,IF(OR(AU396="",N(AU396)&lt;=0.000000001),"",_xlfn.XLOOKUP(AJ396,BJ15:BJ62,BN15:BN62,_xlfn.XLOOKUP(AJ396,BK15:BK62,BN15:BN62,_xlfn.XLOOKUP(AJ396,BL15:BL62,BN15:BN62,"")))),0)</f>
        <v>0</v>
      </c>
      <c r="AW396" s="1065" cm="1">
        <f t="array" ref="AW396">IF(AK396&lt;&gt;1,0,IF(OR(AU396="",N(AU396)&lt;=0.000000001),"",IF(OR(AO396="",N(AO396)&lt;=0.000000001),0,IF(ISNUMBER(AU396),IFERROR(_xlfn.LET(_xlpm.ai_test,TRIM(AJ396),_xlpm.r,IFERROR(_xlfn.XLOOKUP(_xlpm.ai_test,BJ15:BJ62,ROW(BJ15:BJ62),0,1),IFERROR(_xlfn.XLOOKUP(_xlpm.ai_test,BK15:BK62,ROW(BK15:BK62),0,1),_xlfn.XLOOKUP(_xlpm.ai_test,BL15:BL62,ROW(BL15:BL62),0,1))),_xlpm.p,_xlpm.r-MIN(ROW(BJ15:BJ62))+1,_xlpm.f,INDEX(BM15:BM62,_xlpm.p),_xlpm.u,INDEX(BN15:BN62,_xlpm.p),_xlpm.s,INDEX(BP15:BP62,_xlpm.p),_xlpm.q,N(AU396)/_xlpm.f,IF(_xlpm.q&gt;=_xlpm.s,ROUND(_xlpm.q,1)&amp;" "&amp;_xlpm.ai_test&amp;" = "&amp;ROUND(_xlpm.q*_xlpm.f,1)&amp;" "&amp;_xlpm.u,ROUND(_xlpm.q,1)&amp;" "&amp;_xlpm.ai_test)),""),""))))</f>
        <v>0</v>
      </c>
      <c r="AX396" s="1055"/>
      <c r="AY396" s="1042">
        <f t="shared" si="131"/>
        <v>0</v>
      </c>
      <c r="AZ396" s="1043" t="str">
        <f t="shared" si="132"/>
        <v/>
      </c>
      <c r="BA396" s="1044">
        <f t="shared" si="137"/>
        <v>0</v>
      </c>
      <c r="BB396" s="1045" t="str">
        <f t="shared" si="133"/>
        <v/>
      </c>
      <c r="BC396" s="1046"/>
      <c r="BD396" s="1047">
        <f t="shared" si="138"/>
        <v>0</v>
      </c>
      <c r="BE396" s="1048" t="str">
        <f t="shared" si="134"/>
        <v/>
      </c>
      <c r="BF396" s="262" t="s">
        <v>22</v>
      </c>
      <c r="BG396" s="1027">
        <f t="shared" si="135"/>
        <v>0</v>
      </c>
      <c r="BH396" s="1028">
        <f t="shared" si="136"/>
        <v>0</v>
      </c>
      <c r="BI396"/>
      <c r="BJ396" s="701"/>
      <c r="BK396" s="701"/>
      <c r="BL396" s="701"/>
      <c r="BM396" s="701"/>
      <c r="BN396" s="701"/>
      <c r="BO396" s="701"/>
      <c r="BP396" s="701"/>
      <c r="BQ396" s="701"/>
      <c r="BX396" s="964" t="str">
        <f t="shared" si="140"/>
        <v>►</v>
      </c>
      <c r="BY396" s="848"/>
      <c r="BZ396" s="848"/>
      <c r="CA396" s="848"/>
      <c r="CB396" s="848"/>
      <c r="CC396" s="848"/>
      <c r="DC396" s="3">
        <v>1</v>
      </c>
    </row>
    <row r="397" spans="12:107" ht="21" customHeight="1">
      <c r="L397" s="115" t="s">
        <v>16</v>
      </c>
      <c r="M397" s="3141"/>
      <c r="N397" s="3142"/>
      <c r="O397" s="3141"/>
      <c r="P397" s="3143"/>
      <c r="Q397" s="3144"/>
      <c r="R397" s="3145"/>
      <c r="S397" s="3146"/>
      <c r="T397" s="3147"/>
      <c r="U397" s="3148"/>
      <c r="V397" s="3149"/>
      <c r="W397" s="2109"/>
      <c r="X397" s="3150"/>
      <c r="Y397" s="117"/>
      <c r="Z397" s="3151"/>
      <c r="AA397" s="3152"/>
      <c r="AB397" s="3153"/>
      <c r="AC397" s="3154"/>
      <c r="AD397" s="119"/>
      <c r="AE397" s="262" t="s">
        <v>22</v>
      </c>
      <c r="AF397" s="1035" t="str">
        <f t="shared" si="122"/>
        <v>►</v>
      </c>
      <c r="AG397" s="1036" t="str">
        <f t="shared" si="123"/>
        <v/>
      </c>
      <c r="AH397" s="1037" t="str">
        <f t="shared" si="124"/>
        <v/>
      </c>
      <c r="AI397" s="1036" t="str">
        <f t="shared" si="125"/>
        <v/>
      </c>
      <c r="AJ397" s="1037" t="str">
        <f t="shared" si="126"/>
        <v/>
      </c>
      <c r="AK397" s="1037">
        <f>IF(AND(L397="A",COUNTIF(BJ15:BL62,TRIM(U397))&gt;0),1,0)</f>
        <v>0</v>
      </c>
      <c r="AL397" s="1051" t="str" cm="1">
        <f t="array" ref="AL397">IF(AF397&lt;&gt;"A","",IFERROR((IFERROR(_xlfn.XLOOKUP(TRIM(SUBSTITUTE(U397,CHAR(160)," ")),BJ15:BJ62,BM15:BM62),IFERROR(_xlfn.XLOOKUP(TRIM(SUBSTITUTE(U397,CHAR(160)," ")),BK15:BK62,BM15:BM62),_xlfn.XLOOKUP(TRIM(SUBSTITUTE(U397,CHAR(160)," ")),BL15:BL62,BM15:BM62))))*T397*IF(ISBLANK(Q397),1,Q397)+IFERROR(_xlfn.XLOOKUP("RECHERCHEX",TRIM(L397:AD397),L397:AD397),0),0))</f>
        <v/>
      </c>
      <c r="AM397" s="1038">
        <f t="shared" si="127"/>
        <v>0</v>
      </c>
      <c r="AN397" s="1627" t="str">
        <f t="shared" si="139"/>
        <v/>
      </c>
      <c r="AO397" s="1039">
        <f t="shared" si="128"/>
        <v>0</v>
      </c>
      <c r="AP397" s="1039">
        <f t="shared" si="129"/>
        <v>0</v>
      </c>
      <c r="AQ397" s="1052">
        <f>IF(AO397&gt;0,AS9,0)</f>
        <v>0</v>
      </c>
      <c r="AR397" s="1626" t="str">
        <f>IF(TRIM(AG397)="▼ recette suivante", AG397, IF(AQ397&gt;0, IF(AT9&lt;&gt;"", AT9&amp;"-ou.or.o ❾ + or - &gt;", ""), ""))</f>
        <v/>
      </c>
      <c r="AS397" s="1064"/>
      <c r="AT397" s="1064"/>
      <c r="AU397" s="1053">
        <f t="shared" si="130"/>
        <v>0</v>
      </c>
      <c r="AV397" s="1054">
        <f>IF(AK397,IF(OR(AU397="",N(AU397)&lt;=0.000000001),"",_xlfn.XLOOKUP(AJ397,BJ15:BJ62,BN15:BN62,_xlfn.XLOOKUP(AJ397,BK15:BK62,BN15:BN62,_xlfn.XLOOKUP(AJ397,BL15:BL62,BN15:BN62,"")))),0)</f>
        <v>0</v>
      </c>
      <c r="AW397" s="1067" cm="1">
        <f t="array" ref="AW397">IF(AK397&lt;&gt;1,0,IF(OR(AU397="",N(AU397)&lt;=0.000000001),"",IF(OR(AO397="",N(AO397)&lt;=0.000000001),0,IF(ISNUMBER(AU397),IFERROR(_xlfn.LET(_xlpm.ai_test,TRIM(AJ397),_xlpm.r,IFERROR(_xlfn.XLOOKUP(_xlpm.ai_test,BJ15:BJ62,ROW(BJ15:BJ62),0,1),IFERROR(_xlfn.XLOOKUP(_xlpm.ai_test,BK15:BK62,ROW(BK15:BK62),0,1),_xlfn.XLOOKUP(_xlpm.ai_test,BL15:BL62,ROW(BL15:BL62),0,1))),_xlpm.p,_xlpm.r-MIN(ROW(BJ15:BJ62))+1,_xlpm.f,INDEX(BM15:BM62,_xlpm.p),_xlpm.u,INDEX(BN15:BN62,_xlpm.p),_xlpm.s,INDEX(BP15:BP62,_xlpm.p),_xlpm.q,N(AU397)/_xlpm.f,IF(_xlpm.q&gt;=_xlpm.s,ROUND(_xlpm.q,1)&amp;" "&amp;_xlpm.ai_test&amp;" = "&amp;ROUND(_xlpm.q*_xlpm.f,1)&amp;" "&amp;_xlpm.u,ROUND(_xlpm.q,1)&amp;" "&amp;_xlpm.ai_test)),""),""))))</f>
        <v>0</v>
      </c>
      <c r="AX397" s="1055"/>
      <c r="AY397" s="1053">
        <f t="shared" si="131"/>
        <v>0</v>
      </c>
      <c r="AZ397" s="1054" t="str">
        <f t="shared" si="132"/>
        <v/>
      </c>
      <c r="BA397" s="1056">
        <f t="shared" si="137"/>
        <v>0</v>
      </c>
      <c r="BB397" s="1057" t="str">
        <f t="shared" si="133"/>
        <v/>
      </c>
      <c r="BC397" s="1046"/>
      <c r="BD397" s="1058">
        <f t="shared" si="138"/>
        <v>0</v>
      </c>
      <c r="BE397" s="1048" t="str">
        <f t="shared" si="134"/>
        <v/>
      </c>
      <c r="BF397" s="262" t="s">
        <v>22</v>
      </c>
      <c r="BG397" s="1027">
        <f t="shared" si="135"/>
        <v>0</v>
      </c>
      <c r="BH397" s="1028">
        <f t="shared" si="136"/>
        <v>0</v>
      </c>
      <c r="BI397"/>
      <c r="BJ397" s="701"/>
      <c r="BK397" s="701"/>
      <c r="BL397" s="701"/>
      <c r="BM397" s="701"/>
      <c r="BN397" s="701"/>
      <c r="BO397" s="701"/>
      <c r="BP397" s="701"/>
      <c r="BQ397" s="701"/>
      <c r="BX397" s="964" t="str">
        <f t="shared" si="140"/>
        <v>►</v>
      </c>
      <c r="BY397" s="848"/>
      <c r="BZ397" s="848"/>
      <c r="CA397" s="848"/>
      <c r="CB397" s="848"/>
      <c r="CC397" s="848"/>
      <c r="DC397" s="3">
        <v>1</v>
      </c>
    </row>
    <row r="398" spans="12:107" ht="21" customHeight="1">
      <c r="L398" s="115" t="s">
        <v>16</v>
      </c>
      <c r="M398" s="3141"/>
      <c r="N398" s="3142"/>
      <c r="O398" s="3141"/>
      <c r="P398" s="3143"/>
      <c r="Q398" s="3144"/>
      <c r="R398" s="3145"/>
      <c r="S398" s="3146"/>
      <c r="T398" s="3147"/>
      <c r="U398" s="3148"/>
      <c r="V398" s="3149"/>
      <c r="W398" s="2109"/>
      <c r="X398" s="3150"/>
      <c r="Y398" s="117"/>
      <c r="Z398" s="3151"/>
      <c r="AA398" s="3152"/>
      <c r="AB398" s="3153"/>
      <c r="AC398" s="3154"/>
      <c r="AD398" s="119"/>
      <c r="AE398" s="262" t="s">
        <v>22</v>
      </c>
      <c r="AF398" s="1035" t="str">
        <f t="shared" si="122"/>
        <v>►</v>
      </c>
      <c r="AG398" s="1036" t="str">
        <f t="shared" si="123"/>
        <v/>
      </c>
      <c r="AH398" s="1037" t="str">
        <f t="shared" si="124"/>
        <v/>
      </c>
      <c r="AI398" s="1036" t="str">
        <f t="shared" si="125"/>
        <v/>
      </c>
      <c r="AJ398" s="1037" t="str">
        <f t="shared" si="126"/>
        <v/>
      </c>
      <c r="AK398" s="1037">
        <f>IF(AND(L398="A",COUNTIF(BJ15:BL62,TRIM(U398))&gt;0),1,0)</f>
        <v>0</v>
      </c>
      <c r="AL398" s="1051" t="str" cm="1">
        <f t="array" ref="AL398">IF(AF398&lt;&gt;"A","",IFERROR((IFERROR(_xlfn.XLOOKUP(TRIM(SUBSTITUTE(U398,CHAR(160)," ")),BJ15:BJ62,BM15:BM62),IFERROR(_xlfn.XLOOKUP(TRIM(SUBSTITUTE(U398,CHAR(160)," ")),BK15:BK62,BM15:BM62),_xlfn.XLOOKUP(TRIM(SUBSTITUTE(U398,CHAR(160)," ")),BL15:BL62,BM15:BM62))))*T398*IF(ISBLANK(Q398),1,Q398)+IFERROR(_xlfn.XLOOKUP("RECHERCHEX",TRIM(L398:AD398),L398:AD398),0),0))</f>
        <v/>
      </c>
      <c r="AM398" s="1038">
        <f t="shared" si="127"/>
        <v>0</v>
      </c>
      <c r="AN398" s="1627" t="str">
        <f t="shared" si="139"/>
        <v/>
      </c>
      <c r="AO398" s="1039">
        <f t="shared" si="128"/>
        <v>0</v>
      </c>
      <c r="AP398" s="1039">
        <f t="shared" si="129"/>
        <v>0</v>
      </c>
      <c r="AQ398" s="1040">
        <f>IF(AO398&gt;0,AS9,0)</f>
        <v>0</v>
      </c>
      <c r="AR398" s="1628" t="str">
        <f>IF(TRIM(AG398)="▼ recette suivante", AG398, IF(AQ398&gt;0, IF(AT9&lt;&gt;"", AT9&amp;"-ou.or.o ❾ + or - &gt;", ""), ""))</f>
        <v/>
      </c>
      <c r="AS398" s="1064"/>
      <c r="AT398" s="1064"/>
      <c r="AU398" s="1042">
        <f t="shared" si="130"/>
        <v>0</v>
      </c>
      <c r="AV398" s="1043">
        <f>IF(AK398,IF(OR(AU398="",N(AU398)&lt;=0.000000001),"",_xlfn.XLOOKUP(AJ398,BJ15:BJ62,BN15:BN62,_xlfn.XLOOKUP(AJ398,BK15:BK62,BN15:BN62,_xlfn.XLOOKUP(AJ398,BL15:BL62,BN15:BN62,"")))),0)</f>
        <v>0</v>
      </c>
      <c r="AW398" s="1065" cm="1">
        <f t="array" ref="AW398">IF(AK398&lt;&gt;1,0,IF(OR(AU398="",N(AU398)&lt;=0.000000001),"",IF(OR(AO398="",N(AO398)&lt;=0.000000001),0,IF(ISNUMBER(AU398),IFERROR(_xlfn.LET(_xlpm.ai_test,TRIM(AJ398),_xlpm.r,IFERROR(_xlfn.XLOOKUP(_xlpm.ai_test,BJ15:BJ62,ROW(BJ15:BJ62),0,1),IFERROR(_xlfn.XLOOKUP(_xlpm.ai_test,BK15:BK62,ROW(BK15:BK62),0,1),_xlfn.XLOOKUP(_xlpm.ai_test,BL15:BL62,ROW(BL15:BL62),0,1))),_xlpm.p,_xlpm.r-MIN(ROW(BJ15:BJ62))+1,_xlpm.f,INDEX(BM15:BM62,_xlpm.p),_xlpm.u,INDEX(BN15:BN62,_xlpm.p),_xlpm.s,INDEX(BP15:BP62,_xlpm.p),_xlpm.q,N(AU398)/_xlpm.f,IF(_xlpm.q&gt;=_xlpm.s,ROUND(_xlpm.q,1)&amp;" "&amp;_xlpm.ai_test&amp;" = "&amp;ROUND(_xlpm.q*_xlpm.f,1)&amp;" "&amp;_xlpm.u,ROUND(_xlpm.q,1)&amp;" "&amp;_xlpm.ai_test)),""),""))))</f>
        <v>0</v>
      </c>
      <c r="AX398" s="1055"/>
      <c r="AY398" s="1042">
        <f t="shared" si="131"/>
        <v>0</v>
      </c>
      <c r="AZ398" s="1043" t="str">
        <f t="shared" si="132"/>
        <v/>
      </c>
      <c r="BA398" s="1044">
        <f t="shared" si="137"/>
        <v>0</v>
      </c>
      <c r="BB398" s="1045" t="str">
        <f t="shared" si="133"/>
        <v/>
      </c>
      <c r="BC398" s="1046"/>
      <c r="BD398" s="1047">
        <f t="shared" si="138"/>
        <v>0</v>
      </c>
      <c r="BE398" s="1048" t="str">
        <f t="shared" si="134"/>
        <v/>
      </c>
      <c r="BF398" s="262" t="s">
        <v>22</v>
      </c>
      <c r="BG398" s="1027">
        <f t="shared" si="135"/>
        <v>0</v>
      </c>
      <c r="BH398" s="1028">
        <f t="shared" si="136"/>
        <v>0</v>
      </c>
      <c r="BI398"/>
      <c r="BJ398" s="701"/>
      <c r="BK398" s="701"/>
      <c r="BL398" s="701"/>
      <c r="BM398" s="701"/>
      <c r="BN398" s="701"/>
      <c r="BO398" s="701"/>
      <c r="BP398" s="701"/>
      <c r="BQ398" s="701"/>
      <c r="BX398" s="964" t="str">
        <f t="shared" si="140"/>
        <v>►</v>
      </c>
      <c r="BY398" s="848"/>
      <c r="BZ398" s="848"/>
      <c r="CA398" s="848"/>
      <c r="CB398" s="848"/>
      <c r="CC398" s="848"/>
      <c r="DC398" s="3">
        <v>1</v>
      </c>
    </row>
    <row r="399" spans="12:107" ht="21" customHeight="1">
      <c r="L399" s="115" t="s">
        <v>16</v>
      </c>
      <c r="M399" s="3141"/>
      <c r="N399" s="3142"/>
      <c r="O399" s="3141"/>
      <c r="P399" s="3143"/>
      <c r="Q399" s="3144"/>
      <c r="R399" s="3145"/>
      <c r="S399" s="3146"/>
      <c r="T399" s="3147"/>
      <c r="U399" s="3148"/>
      <c r="V399" s="3149"/>
      <c r="W399" s="2109"/>
      <c r="X399" s="3150"/>
      <c r="Y399" s="117"/>
      <c r="Z399" s="3151"/>
      <c r="AA399" s="3152"/>
      <c r="AB399" s="3153"/>
      <c r="AC399" s="3154"/>
      <c r="AD399" s="119"/>
      <c r="AE399" s="262" t="s">
        <v>22</v>
      </c>
      <c r="AF399" s="1035" t="str">
        <f t="shared" si="122"/>
        <v>►</v>
      </c>
      <c r="AG399" s="1036" t="str">
        <f t="shared" si="123"/>
        <v/>
      </c>
      <c r="AH399" s="1037" t="str">
        <f t="shared" si="124"/>
        <v/>
      </c>
      <c r="AI399" s="1036" t="str">
        <f t="shared" si="125"/>
        <v/>
      </c>
      <c r="AJ399" s="1037" t="str">
        <f t="shared" si="126"/>
        <v/>
      </c>
      <c r="AK399" s="1037">
        <f>IF(AND(L399="A",COUNTIF(BJ15:BL62,TRIM(U399))&gt;0),1,0)</f>
        <v>0</v>
      </c>
      <c r="AL399" s="1051" t="str" cm="1">
        <f t="array" ref="AL399">IF(AF399&lt;&gt;"A","",IFERROR((IFERROR(_xlfn.XLOOKUP(TRIM(SUBSTITUTE(U399,CHAR(160)," ")),BJ15:BJ62,BM15:BM62),IFERROR(_xlfn.XLOOKUP(TRIM(SUBSTITUTE(U399,CHAR(160)," ")),BK15:BK62,BM15:BM62),_xlfn.XLOOKUP(TRIM(SUBSTITUTE(U399,CHAR(160)," ")),BL15:BL62,BM15:BM62))))*T399*IF(ISBLANK(Q399),1,Q399)+IFERROR(_xlfn.XLOOKUP("RECHERCHEX",TRIM(L399:AD399),L399:AD399),0),0))</f>
        <v/>
      </c>
      <c r="AM399" s="1038">
        <f t="shared" si="127"/>
        <v>0</v>
      </c>
      <c r="AN399" s="1627" t="str">
        <f t="shared" si="139"/>
        <v/>
      </c>
      <c r="AO399" s="1039">
        <f t="shared" si="128"/>
        <v>0</v>
      </c>
      <c r="AP399" s="1039">
        <f t="shared" si="129"/>
        <v>0</v>
      </c>
      <c r="AQ399" s="1052">
        <f>IF(AO399&gt;0,AS9,0)</f>
        <v>0</v>
      </c>
      <c r="AR399" s="1626" t="str">
        <f>IF(TRIM(AG399)="▼ recette suivante", AG399, IF(AQ399&gt;0, IF(AT9&lt;&gt;"", AT9&amp;"-ou.or.o ❾ + or - &gt;", ""), ""))</f>
        <v/>
      </c>
      <c r="AS399" s="1064"/>
      <c r="AT399" s="1064"/>
      <c r="AU399" s="1053">
        <f t="shared" si="130"/>
        <v>0</v>
      </c>
      <c r="AV399" s="1054">
        <f>IF(AK399,IF(OR(AU399="",N(AU399)&lt;=0.000000001),"",_xlfn.XLOOKUP(AJ399,BJ15:BJ62,BN15:BN62,_xlfn.XLOOKUP(AJ399,BK15:BK62,BN15:BN62,_xlfn.XLOOKUP(AJ399,BL15:BL62,BN15:BN62,"")))),0)</f>
        <v>0</v>
      </c>
      <c r="AW399" s="1067" cm="1">
        <f t="array" ref="AW399">IF(AK399&lt;&gt;1,0,IF(OR(AU399="",N(AU399)&lt;=0.000000001),"",IF(OR(AO399="",N(AO399)&lt;=0.000000001),0,IF(ISNUMBER(AU399),IFERROR(_xlfn.LET(_xlpm.ai_test,TRIM(AJ399),_xlpm.r,IFERROR(_xlfn.XLOOKUP(_xlpm.ai_test,BJ15:BJ62,ROW(BJ15:BJ62),0,1),IFERROR(_xlfn.XLOOKUP(_xlpm.ai_test,BK15:BK62,ROW(BK15:BK62),0,1),_xlfn.XLOOKUP(_xlpm.ai_test,BL15:BL62,ROW(BL15:BL62),0,1))),_xlpm.p,_xlpm.r-MIN(ROW(BJ15:BJ62))+1,_xlpm.f,INDEX(BM15:BM62,_xlpm.p),_xlpm.u,INDEX(BN15:BN62,_xlpm.p),_xlpm.s,INDEX(BP15:BP62,_xlpm.p),_xlpm.q,N(AU399)/_xlpm.f,IF(_xlpm.q&gt;=_xlpm.s,ROUND(_xlpm.q,1)&amp;" "&amp;_xlpm.ai_test&amp;" = "&amp;ROUND(_xlpm.q*_xlpm.f,1)&amp;" "&amp;_xlpm.u,ROUND(_xlpm.q,1)&amp;" "&amp;_xlpm.ai_test)),""),""))))</f>
        <v>0</v>
      </c>
      <c r="AX399" s="1055"/>
      <c r="AY399" s="1053">
        <f t="shared" si="131"/>
        <v>0</v>
      </c>
      <c r="AZ399" s="1054" t="str">
        <f t="shared" si="132"/>
        <v/>
      </c>
      <c r="BA399" s="1056">
        <f t="shared" si="137"/>
        <v>0</v>
      </c>
      <c r="BB399" s="1057" t="str">
        <f t="shared" si="133"/>
        <v/>
      </c>
      <c r="BC399" s="1046"/>
      <c r="BD399" s="1058">
        <f t="shared" si="138"/>
        <v>0</v>
      </c>
      <c r="BE399" s="1048" t="str">
        <f t="shared" si="134"/>
        <v/>
      </c>
      <c r="BF399" s="262" t="s">
        <v>22</v>
      </c>
      <c r="BG399" s="1027">
        <f t="shared" si="135"/>
        <v>0</v>
      </c>
      <c r="BH399" s="1028">
        <f t="shared" si="136"/>
        <v>0</v>
      </c>
      <c r="BI399"/>
      <c r="BJ399" s="701"/>
      <c r="BK399" s="701"/>
      <c r="BL399" s="701"/>
      <c r="BM399" s="701"/>
      <c r="BN399" s="701"/>
      <c r="BO399" s="701"/>
      <c r="BP399" s="701"/>
      <c r="BQ399" s="701"/>
      <c r="BX399" s="964" t="str">
        <f t="shared" si="140"/>
        <v>►</v>
      </c>
      <c r="BY399" s="848"/>
      <c r="BZ399" s="848"/>
      <c r="CA399" s="848"/>
      <c r="CB399" s="848"/>
      <c r="CC399" s="848"/>
      <c r="DC399" s="3">
        <v>1</v>
      </c>
    </row>
    <row r="400" spans="12:107" ht="21" customHeight="1">
      <c r="L400" s="115" t="s">
        <v>16</v>
      </c>
      <c r="M400" s="3141"/>
      <c r="N400" s="3142"/>
      <c r="O400" s="3141"/>
      <c r="P400" s="3143"/>
      <c r="Q400" s="3144"/>
      <c r="R400" s="3145"/>
      <c r="S400" s="3146"/>
      <c r="T400" s="3147"/>
      <c r="U400" s="3148"/>
      <c r="V400" s="3149"/>
      <c r="W400" s="2109"/>
      <c r="X400" s="3150"/>
      <c r="Y400" s="117"/>
      <c r="Z400" s="3151"/>
      <c r="AA400" s="3152"/>
      <c r="AB400" s="3153"/>
      <c r="AC400" s="3154"/>
      <c r="AD400" s="119"/>
      <c r="AE400" s="262" t="s">
        <v>22</v>
      </c>
      <c r="AF400" s="1035" t="str">
        <f t="shared" si="122"/>
        <v>►</v>
      </c>
      <c r="AG400" s="1036" t="str">
        <f t="shared" si="123"/>
        <v/>
      </c>
      <c r="AH400" s="1037" t="str">
        <f t="shared" si="124"/>
        <v/>
      </c>
      <c r="AI400" s="1036" t="str">
        <f t="shared" si="125"/>
        <v/>
      </c>
      <c r="AJ400" s="1037" t="str">
        <f t="shared" si="126"/>
        <v/>
      </c>
      <c r="AK400" s="1037">
        <f>IF(AND(L400="A",COUNTIF(BJ15:BL62,TRIM(U400))&gt;0),1,0)</f>
        <v>0</v>
      </c>
      <c r="AL400" s="1051" t="str" cm="1">
        <f t="array" ref="AL400">IF(AF400&lt;&gt;"A","",IFERROR((IFERROR(_xlfn.XLOOKUP(TRIM(SUBSTITUTE(U400,CHAR(160)," ")),BJ15:BJ62,BM15:BM62),IFERROR(_xlfn.XLOOKUP(TRIM(SUBSTITUTE(U400,CHAR(160)," ")),BK15:BK62,BM15:BM62),_xlfn.XLOOKUP(TRIM(SUBSTITUTE(U400,CHAR(160)," ")),BL15:BL62,BM15:BM62))))*T400*IF(ISBLANK(Q400),1,Q400)+IFERROR(_xlfn.XLOOKUP("RECHERCHEX",TRIM(L400:AD400),L400:AD400),0),0))</f>
        <v/>
      </c>
      <c r="AM400" s="1038">
        <f t="shared" si="127"/>
        <v>0</v>
      </c>
      <c r="AN400" s="1627" t="str">
        <f t="shared" si="139"/>
        <v/>
      </c>
      <c r="AO400" s="1039">
        <f t="shared" si="128"/>
        <v>0</v>
      </c>
      <c r="AP400" s="1039">
        <f t="shared" si="129"/>
        <v>0</v>
      </c>
      <c r="AQ400" s="1040">
        <f>IF(AO400&gt;0,AS9,0)</f>
        <v>0</v>
      </c>
      <c r="AR400" s="1628" t="str">
        <f>IF(TRIM(AG400)="▼ recette suivante", AG400, IF(AQ400&gt;0, IF(AT9&lt;&gt;"", AT9&amp;"-ou.or.o ❾ + or - &gt;", ""), ""))</f>
        <v/>
      </c>
      <c r="AS400" s="1064"/>
      <c r="AT400" s="1064"/>
      <c r="AU400" s="1042">
        <f t="shared" si="130"/>
        <v>0</v>
      </c>
      <c r="AV400" s="1043">
        <f>IF(AK400,IF(OR(AU400="",N(AU400)&lt;=0.000000001),"",_xlfn.XLOOKUP(AJ400,BJ15:BJ62,BN15:BN62,_xlfn.XLOOKUP(AJ400,BK15:BK62,BN15:BN62,_xlfn.XLOOKUP(AJ400,BL15:BL62,BN15:BN62,"")))),0)</f>
        <v>0</v>
      </c>
      <c r="AW400" s="1065" cm="1">
        <f t="array" ref="AW400">IF(AK400&lt;&gt;1,0,IF(OR(AU400="",N(AU400)&lt;=0.000000001),"",IF(OR(AO400="",N(AO400)&lt;=0.000000001),0,IF(ISNUMBER(AU400),IFERROR(_xlfn.LET(_xlpm.ai_test,TRIM(AJ400),_xlpm.r,IFERROR(_xlfn.XLOOKUP(_xlpm.ai_test,BJ15:BJ62,ROW(BJ15:BJ62),0,1),IFERROR(_xlfn.XLOOKUP(_xlpm.ai_test,BK15:BK62,ROW(BK15:BK62),0,1),_xlfn.XLOOKUP(_xlpm.ai_test,BL15:BL62,ROW(BL15:BL62),0,1))),_xlpm.p,_xlpm.r-MIN(ROW(BJ15:BJ62))+1,_xlpm.f,INDEX(BM15:BM62,_xlpm.p),_xlpm.u,INDEX(BN15:BN62,_xlpm.p),_xlpm.s,INDEX(BP15:BP62,_xlpm.p),_xlpm.q,N(AU400)/_xlpm.f,IF(_xlpm.q&gt;=_xlpm.s,ROUND(_xlpm.q,1)&amp;" "&amp;_xlpm.ai_test&amp;" = "&amp;ROUND(_xlpm.q*_xlpm.f,1)&amp;" "&amp;_xlpm.u,ROUND(_xlpm.q,1)&amp;" "&amp;_xlpm.ai_test)),""),""))))</f>
        <v>0</v>
      </c>
      <c r="AX400" s="1055"/>
      <c r="AY400" s="1042">
        <f t="shared" si="131"/>
        <v>0</v>
      </c>
      <c r="AZ400" s="1043" t="str">
        <f t="shared" si="132"/>
        <v/>
      </c>
      <c r="BA400" s="1044">
        <f t="shared" si="137"/>
        <v>0</v>
      </c>
      <c r="BB400" s="1045" t="str">
        <f t="shared" si="133"/>
        <v/>
      </c>
      <c r="BC400" s="1046"/>
      <c r="BD400" s="1047">
        <f t="shared" si="138"/>
        <v>0</v>
      </c>
      <c r="BE400" s="1048" t="str">
        <f t="shared" si="134"/>
        <v/>
      </c>
      <c r="BF400" s="262" t="s">
        <v>22</v>
      </c>
      <c r="BG400" s="1027">
        <f t="shared" si="135"/>
        <v>0</v>
      </c>
      <c r="BH400" s="1028">
        <f t="shared" si="136"/>
        <v>0</v>
      </c>
      <c r="BI400"/>
      <c r="BJ400" s="701"/>
      <c r="BK400" s="701"/>
      <c r="BL400" s="701"/>
      <c r="BM400" s="701"/>
      <c r="BN400" s="701"/>
      <c r="BO400" s="701"/>
      <c r="BP400" s="701"/>
      <c r="BQ400" s="701"/>
      <c r="BX400" s="964" t="str">
        <f t="shared" si="140"/>
        <v>►</v>
      </c>
      <c r="BY400" s="848"/>
      <c r="BZ400" s="848"/>
      <c r="CA400" s="848"/>
      <c r="CB400" s="848"/>
      <c r="CC400" s="848"/>
      <c r="DC400" s="3">
        <v>1</v>
      </c>
    </row>
    <row r="401" spans="12:107" ht="21" customHeight="1">
      <c r="L401" s="115" t="s">
        <v>16</v>
      </c>
      <c r="M401" s="3141"/>
      <c r="N401" s="3142"/>
      <c r="O401" s="3141"/>
      <c r="P401" s="3143"/>
      <c r="Q401" s="3144"/>
      <c r="R401" s="3145"/>
      <c r="S401" s="3146"/>
      <c r="T401" s="3147"/>
      <c r="U401" s="3148"/>
      <c r="V401" s="3149"/>
      <c r="W401" s="2109"/>
      <c r="X401" s="3150"/>
      <c r="Y401" s="117"/>
      <c r="Z401" s="3151"/>
      <c r="AA401" s="3152"/>
      <c r="AB401" s="3153"/>
      <c r="AC401" s="3154"/>
      <c r="AD401" s="119"/>
      <c r="AE401" s="262" t="s">
        <v>22</v>
      </c>
      <c r="AF401" s="1035" t="str">
        <f t="shared" si="122"/>
        <v>►</v>
      </c>
      <c r="AG401" s="1036" t="str">
        <f t="shared" si="123"/>
        <v/>
      </c>
      <c r="AH401" s="1037" t="str">
        <f t="shared" si="124"/>
        <v/>
      </c>
      <c r="AI401" s="1036" t="str">
        <f t="shared" si="125"/>
        <v/>
      </c>
      <c r="AJ401" s="1037" t="str">
        <f t="shared" si="126"/>
        <v/>
      </c>
      <c r="AK401" s="1037">
        <f>IF(AND(L401="A",COUNTIF(BJ15:BL62,TRIM(U401))&gt;0),1,0)</f>
        <v>0</v>
      </c>
      <c r="AL401" s="1051" t="str" cm="1">
        <f t="array" ref="AL401">IF(AF401&lt;&gt;"A","",IFERROR((IFERROR(_xlfn.XLOOKUP(TRIM(SUBSTITUTE(U401,CHAR(160)," ")),BJ15:BJ62,BM15:BM62),IFERROR(_xlfn.XLOOKUP(TRIM(SUBSTITUTE(U401,CHAR(160)," ")),BK15:BK62,BM15:BM62),_xlfn.XLOOKUP(TRIM(SUBSTITUTE(U401,CHAR(160)," ")),BL15:BL62,BM15:BM62))))*T401*IF(ISBLANK(Q401),1,Q401)+IFERROR(_xlfn.XLOOKUP("RECHERCHEX",TRIM(L401:AD401),L401:AD401),0),0))</f>
        <v/>
      </c>
      <c r="AM401" s="1038">
        <f t="shared" si="127"/>
        <v>0</v>
      </c>
      <c r="AN401" s="1627" t="str">
        <f t="shared" si="139"/>
        <v/>
      </c>
      <c r="AO401" s="1039">
        <f t="shared" si="128"/>
        <v>0</v>
      </c>
      <c r="AP401" s="1039">
        <f t="shared" si="129"/>
        <v>0</v>
      </c>
      <c r="AQ401" s="1052">
        <f>IF(AO401&gt;0,AS9,0)</f>
        <v>0</v>
      </c>
      <c r="AR401" s="1626" t="str">
        <f>IF(TRIM(AG401)="▼ recette suivante", AG401, IF(AQ401&gt;0, IF(AT9&lt;&gt;"", AT9&amp;"-ou.or.o ❾ + or - &gt;", ""), ""))</f>
        <v/>
      </c>
      <c r="AS401" s="1064"/>
      <c r="AT401" s="1064"/>
      <c r="AU401" s="1053">
        <f t="shared" si="130"/>
        <v>0</v>
      </c>
      <c r="AV401" s="1054">
        <f>IF(AK401,IF(OR(AU401="",N(AU401)&lt;=0.000000001),"",_xlfn.XLOOKUP(AJ401,BJ15:BJ62,BN15:BN62,_xlfn.XLOOKUP(AJ401,BK15:BK62,BN15:BN62,_xlfn.XLOOKUP(AJ401,BL15:BL62,BN15:BN62,"")))),0)</f>
        <v>0</v>
      </c>
      <c r="AW401" s="1067" cm="1">
        <f t="array" ref="AW401">IF(AK401&lt;&gt;1,0,IF(OR(AU401="",N(AU401)&lt;=0.000000001),"",IF(OR(AO401="",N(AO401)&lt;=0.000000001),0,IF(ISNUMBER(AU401),IFERROR(_xlfn.LET(_xlpm.ai_test,TRIM(AJ401),_xlpm.r,IFERROR(_xlfn.XLOOKUP(_xlpm.ai_test,BJ15:BJ62,ROW(BJ15:BJ62),0,1),IFERROR(_xlfn.XLOOKUP(_xlpm.ai_test,BK15:BK62,ROW(BK15:BK62),0,1),_xlfn.XLOOKUP(_xlpm.ai_test,BL15:BL62,ROW(BL15:BL62),0,1))),_xlpm.p,_xlpm.r-MIN(ROW(BJ15:BJ62))+1,_xlpm.f,INDEX(BM15:BM62,_xlpm.p),_xlpm.u,INDEX(BN15:BN62,_xlpm.p),_xlpm.s,INDEX(BP15:BP62,_xlpm.p),_xlpm.q,N(AU401)/_xlpm.f,IF(_xlpm.q&gt;=_xlpm.s,ROUND(_xlpm.q,1)&amp;" "&amp;_xlpm.ai_test&amp;" = "&amp;ROUND(_xlpm.q*_xlpm.f,1)&amp;" "&amp;_xlpm.u,ROUND(_xlpm.q,1)&amp;" "&amp;_xlpm.ai_test)),""),""))))</f>
        <v>0</v>
      </c>
      <c r="AX401" s="1055"/>
      <c r="AY401" s="1053">
        <f t="shared" si="131"/>
        <v>0</v>
      </c>
      <c r="AZ401" s="1054" t="str">
        <f t="shared" si="132"/>
        <v/>
      </c>
      <c r="BA401" s="1056">
        <f t="shared" si="137"/>
        <v>0</v>
      </c>
      <c r="BB401" s="1057" t="str">
        <f t="shared" si="133"/>
        <v/>
      </c>
      <c r="BC401" s="1046"/>
      <c r="BD401" s="1058">
        <f t="shared" si="138"/>
        <v>0</v>
      </c>
      <c r="BE401" s="1048" t="str">
        <f t="shared" si="134"/>
        <v/>
      </c>
      <c r="BF401" s="262" t="s">
        <v>22</v>
      </c>
      <c r="BG401" s="1027">
        <f t="shared" si="135"/>
        <v>0</v>
      </c>
      <c r="BH401" s="1028">
        <f t="shared" si="136"/>
        <v>0</v>
      </c>
      <c r="BI401"/>
      <c r="BJ401" s="701"/>
      <c r="BK401" s="701"/>
      <c r="BL401" s="701"/>
      <c r="BM401" s="701"/>
      <c r="BN401" s="701"/>
      <c r="BO401" s="701"/>
      <c r="BP401" s="701"/>
      <c r="BQ401" s="701"/>
      <c r="BX401" s="964" t="str">
        <f t="shared" si="140"/>
        <v>►</v>
      </c>
      <c r="BY401" s="848"/>
      <c r="BZ401" s="848"/>
      <c r="CA401" s="848"/>
      <c r="CB401" s="848"/>
      <c r="CC401" s="848"/>
      <c r="DC401" s="3">
        <v>1</v>
      </c>
    </row>
    <row r="402" spans="12:107" ht="21" customHeight="1">
      <c r="L402" s="115" t="s">
        <v>16</v>
      </c>
      <c r="M402" s="3141"/>
      <c r="N402" s="3142"/>
      <c r="O402" s="3141"/>
      <c r="P402" s="3143"/>
      <c r="Q402" s="3144"/>
      <c r="R402" s="3145"/>
      <c r="S402" s="3146"/>
      <c r="T402" s="3147"/>
      <c r="U402" s="3148"/>
      <c r="V402" s="3149"/>
      <c r="W402" s="2109"/>
      <c r="X402" s="3150"/>
      <c r="Y402" s="117"/>
      <c r="Z402" s="3151"/>
      <c r="AA402" s="3152"/>
      <c r="AB402" s="3153"/>
      <c r="AC402" s="3154"/>
      <c r="AD402" s="119"/>
      <c r="AE402" s="262" t="s">
        <v>22</v>
      </c>
      <c r="AF402" s="1035" t="str">
        <f t="shared" si="122"/>
        <v>►</v>
      </c>
      <c r="AG402" s="1036" t="str">
        <f t="shared" si="123"/>
        <v/>
      </c>
      <c r="AH402" s="1037" t="str">
        <f t="shared" si="124"/>
        <v/>
      </c>
      <c r="AI402" s="1036" t="str">
        <f t="shared" si="125"/>
        <v/>
      </c>
      <c r="AJ402" s="1037" t="str">
        <f t="shared" si="126"/>
        <v/>
      </c>
      <c r="AK402" s="1037">
        <f>IF(AND(L402="A",COUNTIF(BJ15:BL62,TRIM(U402))&gt;0),1,0)</f>
        <v>0</v>
      </c>
      <c r="AL402" s="1051" t="str" cm="1">
        <f t="array" ref="AL402">IF(AF402&lt;&gt;"A","",IFERROR((IFERROR(_xlfn.XLOOKUP(TRIM(SUBSTITUTE(U402,CHAR(160)," ")),BJ15:BJ62,BM15:BM62),IFERROR(_xlfn.XLOOKUP(TRIM(SUBSTITUTE(U402,CHAR(160)," ")),BK15:BK62,BM15:BM62),_xlfn.XLOOKUP(TRIM(SUBSTITUTE(U402,CHAR(160)," ")),BL15:BL62,BM15:BM62))))*T402*IF(ISBLANK(Q402),1,Q402)+IFERROR(_xlfn.XLOOKUP("RECHERCHEX",TRIM(L402:AD402),L402:AD402),0),0))</f>
        <v/>
      </c>
      <c r="AM402" s="1038">
        <f t="shared" si="127"/>
        <v>0</v>
      </c>
      <c r="AN402" s="1627" t="str">
        <f t="shared" si="139"/>
        <v/>
      </c>
      <c r="AO402" s="1039">
        <f t="shared" si="128"/>
        <v>0</v>
      </c>
      <c r="AP402" s="1039">
        <f t="shared" si="129"/>
        <v>0</v>
      </c>
      <c r="AQ402" s="1040">
        <f>IF(AO402&gt;0,AS9,0)</f>
        <v>0</v>
      </c>
      <c r="AR402" s="1628" t="str">
        <f>IF(TRIM(AG402)="▼ recette suivante", AG402, IF(AQ402&gt;0, IF(AT9&lt;&gt;"", AT9&amp;"-ou.or.o ❾ + or - &gt;", ""), ""))</f>
        <v/>
      </c>
      <c r="AS402" s="1064"/>
      <c r="AT402" s="1064"/>
      <c r="AU402" s="1042">
        <f t="shared" si="130"/>
        <v>0</v>
      </c>
      <c r="AV402" s="1043">
        <f>IF(AK402,IF(OR(AU402="",N(AU402)&lt;=0.000000001),"",_xlfn.XLOOKUP(AJ402,BJ15:BJ62,BN15:BN62,_xlfn.XLOOKUP(AJ402,BK15:BK62,BN15:BN62,_xlfn.XLOOKUP(AJ402,BL15:BL62,BN15:BN62,"")))),0)</f>
        <v>0</v>
      </c>
      <c r="AW402" s="1065" cm="1">
        <f t="array" ref="AW402">IF(AK402&lt;&gt;1,0,IF(OR(AU402="",N(AU402)&lt;=0.000000001),"",IF(OR(AO402="",N(AO402)&lt;=0.000000001),0,IF(ISNUMBER(AU402),IFERROR(_xlfn.LET(_xlpm.ai_test,TRIM(AJ402),_xlpm.r,IFERROR(_xlfn.XLOOKUP(_xlpm.ai_test,BJ15:BJ62,ROW(BJ15:BJ62),0,1),IFERROR(_xlfn.XLOOKUP(_xlpm.ai_test,BK15:BK62,ROW(BK15:BK62),0,1),_xlfn.XLOOKUP(_xlpm.ai_test,BL15:BL62,ROW(BL15:BL62),0,1))),_xlpm.p,_xlpm.r-MIN(ROW(BJ15:BJ62))+1,_xlpm.f,INDEX(BM15:BM62,_xlpm.p),_xlpm.u,INDEX(BN15:BN62,_xlpm.p),_xlpm.s,INDEX(BP15:BP62,_xlpm.p),_xlpm.q,N(AU402)/_xlpm.f,IF(_xlpm.q&gt;=_xlpm.s,ROUND(_xlpm.q,1)&amp;" "&amp;_xlpm.ai_test&amp;" = "&amp;ROUND(_xlpm.q*_xlpm.f,1)&amp;" "&amp;_xlpm.u,ROUND(_xlpm.q,1)&amp;" "&amp;_xlpm.ai_test)),""),""))))</f>
        <v>0</v>
      </c>
      <c r="AX402" s="1055"/>
      <c r="AY402" s="1042">
        <f t="shared" si="131"/>
        <v>0</v>
      </c>
      <c r="AZ402" s="1043" t="str">
        <f t="shared" si="132"/>
        <v/>
      </c>
      <c r="BA402" s="1044">
        <f t="shared" si="137"/>
        <v>0</v>
      </c>
      <c r="BB402" s="1045" t="str">
        <f t="shared" si="133"/>
        <v/>
      </c>
      <c r="BC402" s="1046"/>
      <c r="BD402" s="1047">
        <f t="shared" si="138"/>
        <v>0</v>
      </c>
      <c r="BE402" s="1048" t="str">
        <f t="shared" si="134"/>
        <v/>
      </c>
      <c r="BF402" s="262" t="s">
        <v>22</v>
      </c>
      <c r="BG402" s="1027">
        <f t="shared" si="135"/>
        <v>0</v>
      </c>
      <c r="BH402" s="1028">
        <f t="shared" si="136"/>
        <v>0</v>
      </c>
      <c r="BI402"/>
      <c r="BJ402" s="701"/>
      <c r="BK402" s="701"/>
      <c r="BL402" s="701"/>
      <c r="BM402" s="701"/>
      <c r="BN402" s="701"/>
      <c r="BO402" s="701"/>
      <c r="BP402" s="701"/>
      <c r="BQ402" s="701"/>
      <c r="BX402" s="964" t="str">
        <f t="shared" si="140"/>
        <v>►</v>
      </c>
      <c r="BY402" s="848"/>
      <c r="BZ402" s="848"/>
      <c r="CA402" s="848"/>
      <c r="CB402" s="848"/>
      <c r="CC402" s="848"/>
      <c r="DC402" s="3">
        <v>1</v>
      </c>
    </row>
    <row r="403" spans="12:107" ht="21" customHeight="1">
      <c r="L403" s="115" t="s">
        <v>16</v>
      </c>
      <c r="M403" s="3141"/>
      <c r="N403" s="3142"/>
      <c r="O403" s="3141"/>
      <c r="P403" s="3143"/>
      <c r="Q403" s="3144"/>
      <c r="R403" s="3145"/>
      <c r="S403" s="3146"/>
      <c r="T403" s="3147"/>
      <c r="U403" s="3148"/>
      <c r="V403" s="3149"/>
      <c r="W403" s="2109"/>
      <c r="X403" s="3150"/>
      <c r="Y403" s="117"/>
      <c r="Z403" s="3151"/>
      <c r="AA403" s="3152"/>
      <c r="AB403" s="3153"/>
      <c r="AC403" s="3154"/>
      <c r="AD403" s="119"/>
      <c r="AE403" s="262" t="s">
        <v>22</v>
      </c>
      <c r="AF403" s="1035" t="str">
        <f t="shared" si="122"/>
        <v>►</v>
      </c>
      <c r="AG403" s="1036" t="str">
        <f t="shared" si="123"/>
        <v/>
      </c>
      <c r="AH403" s="1037" t="str">
        <f t="shared" si="124"/>
        <v/>
      </c>
      <c r="AI403" s="1036" t="str">
        <f t="shared" si="125"/>
        <v/>
      </c>
      <c r="AJ403" s="1037" t="str">
        <f t="shared" si="126"/>
        <v/>
      </c>
      <c r="AK403" s="1037">
        <f>IF(AND(L403="A",COUNTIF(BJ15:BL62,TRIM(U403))&gt;0),1,0)</f>
        <v>0</v>
      </c>
      <c r="AL403" s="1051" t="str" cm="1">
        <f t="array" ref="AL403">IF(AF403&lt;&gt;"A","",IFERROR((IFERROR(_xlfn.XLOOKUP(TRIM(SUBSTITUTE(U403,CHAR(160)," ")),BJ15:BJ62,BM15:BM62),IFERROR(_xlfn.XLOOKUP(TRIM(SUBSTITUTE(U403,CHAR(160)," ")),BK15:BK62,BM15:BM62),_xlfn.XLOOKUP(TRIM(SUBSTITUTE(U403,CHAR(160)," ")),BL15:BL62,BM15:BM62))))*T403*IF(ISBLANK(Q403),1,Q403)+IFERROR(_xlfn.XLOOKUP("RECHERCHEX",TRIM(L403:AD403),L403:AD403),0),0))</f>
        <v/>
      </c>
      <c r="AM403" s="1038">
        <f t="shared" si="127"/>
        <v>0</v>
      </c>
      <c r="AN403" s="1627" t="str">
        <f t="shared" si="139"/>
        <v/>
      </c>
      <c r="AO403" s="1039">
        <f t="shared" si="128"/>
        <v>0</v>
      </c>
      <c r="AP403" s="1039">
        <f t="shared" si="129"/>
        <v>0</v>
      </c>
      <c r="AQ403" s="1052">
        <f>IF(AO403&gt;0,AS9,0)</f>
        <v>0</v>
      </c>
      <c r="AR403" s="1626" t="str">
        <f>IF(TRIM(AG403)="▼ recette suivante", AG403, IF(AQ403&gt;0, IF(AT9&lt;&gt;"", AT9&amp;"-ou.or.o ❾ + or - &gt;", ""), ""))</f>
        <v/>
      </c>
      <c r="AS403" s="1064"/>
      <c r="AT403" s="1064"/>
      <c r="AU403" s="1053">
        <f t="shared" si="130"/>
        <v>0</v>
      </c>
      <c r="AV403" s="1054">
        <f>IF(AK403,IF(OR(AU403="",N(AU403)&lt;=0.000000001),"",_xlfn.XLOOKUP(AJ403,BJ15:BJ62,BN15:BN62,_xlfn.XLOOKUP(AJ403,BK15:BK62,BN15:BN62,_xlfn.XLOOKUP(AJ403,BL15:BL62,BN15:BN62,"")))),0)</f>
        <v>0</v>
      </c>
      <c r="AW403" s="1067" cm="1">
        <f t="array" ref="AW403">IF(AK403&lt;&gt;1,0,IF(OR(AU403="",N(AU403)&lt;=0.000000001),"",IF(OR(AO403="",N(AO403)&lt;=0.000000001),0,IF(ISNUMBER(AU403),IFERROR(_xlfn.LET(_xlpm.ai_test,TRIM(AJ403),_xlpm.r,IFERROR(_xlfn.XLOOKUP(_xlpm.ai_test,BJ15:BJ62,ROW(BJ15:BJ62),0,1),IFERROR(_xlfn.XLOOKUP(_xlpm.ai_test,BK15:BK62,ROW(BK15:BK62),0,1),_xlfn.XLOOKUP(_xlpm.ai_test,BL15:BL62,ROW(BL15:BL62),0,1))),_xlpm.p,_xlpm.r-MIN(ROW(BJ15:BJ62))+1,_xlpm.f,INDEX(BM15:BM62,_xlpm.p),_xlpm.u,INDEX(BN15:BN62,_xlpm.p),_xlpm.s,INDEX(BP15:BP62,_xlpm.p),_xlpm.q,N(AU403)/_xlpm.f,IF(_xlpm.q&gt;=_xlpm.s,ROUND(_xlpm.q,1)&amp;" "&amp;_xlpm.ai_test&amp;" = "&amp;ROUND(_xlpm.q*_xlpm.f,1)&amp;" "&amp;_xlpm.u,ROUND(_xlpm.q,1)&amp;" "&amp;_xlpm.ai_test)),""),""))))</f>
        <v>0</v>
      </c>
      <c r="AX403" s="1055"/>
      <c r="AY403" s="1053">
        <f t="shared" si="131"/>
        <v>0</v>
      </c>
      <c r="AZ403" s="1054" t="str">
        <f t="shared" si="132"/>
        <v/>
      </c>
      <c r="BA403" s="1056">
        <f t="shared" si="137"/>
        <v>0</v>
      </c>
      <c r="BB403" s="1057" t="str">
        <f t="shared" si="133"/>
        <v/>
      </c>
      <c r="BC403" s="1046"/>
      <c r="BD403" s="1058">
        <f t="shared" si="138"/>
        <v>0</v>
      </c>
      <c r="BE403" s="1048" t="str">
        <f t="shared" si="134"/>
        <v/>
      </c>
      <c r="BF403" s="262" t="s">
        <v>22</v>
      </c>
      <c r="BG403" s="1027">
        <f t="shared" si="135"/>
        <v>0</v>
      </c>
      <c r="BH403" s="1028">
        <f t="shared" si="136"/>
        <v>0</v>
      </c>
      <c r="BI403"/>
      <c r="BJ403" s="701"/>
      <c r="BK403" s="701"/>
      <c r="BL403" s="701"/>
      <c r="BM403" s="701"/>
      <c r="BN403" s="701"/>
      <c r="BO403" s="701"/>
      <c r="BP403" s="701"/>
      <c r="BQ403" s="701"/>
      <c r="BX403" s="964" t="str">
        <f t="shared" si="140"/>
        <v>►</v>
      </c>
      <c r="BY403" s="848"/>
      <c r="BZ403" s="848"/>
      <c r="CA403" s="848"/>
      <c r="CB403" s="848"/>
      <c r="CC403" s="848"/>
      <c r="DC403" s="3">
        <v>1</v>
      </c>
    </row>
    <row r="404" spans="12:107" ht="21" customHeight="1">
      <c r="L404" s="115" t="s">
        <v>16</v>
      </c>
      <c r="M404" s="3141"/>
      <c r="N404" s="3142"/>
      <c r="O404" s="3141"/>
      <c r="P404" s="3143"/>
      <c r="Q404" s="3144"/>
      <c r="R404" s="3145"/>
      <c r="S404" s="3146"/>
      <c r="T404" s="3147"/>
      <c r="U404" s="3148"/>
      <c r="V404" s="3149"/>
      <c r="W404" s="2109"/>
      <c r="X404" s="3150"/>
      <c r="Y404" s="117"/>
      <c r="Z404" s="3151"/>
      <c r="AA404" s="3152"/>
      <c r="AB404" s="3153"/>
      <c r="AC404" s="3154"/>
      <c r="AD404" s="119"/>
      <c r="AE404" s="262" t="s">
        <v>22</v>
      </c>
      <c r="AF404" s="1035" t="str">
        <f t="shared" si="122"/>
        <v>►</v>
      </c>
      <c r="AG404" s="1036" t="str">
        <f t="shared" si="123"/>
        <v/>
      </c>
      <c r="AH404" s="1037" t="str">
        <f t="shared" si="124"/>
        <v/>
      </c>
      <c r="AI404" s="1036" t="str">
        <f t="shared" si="125"/>
        <v/>
      </c>
      <c r="AJ404" s="1037" t="str">
        <f t="shared" si="126"/>
        <v/>
      </c>
      <c r="AK404" s="1037">
        <f>IF(AND(L404="A",COUNTIF(BJ15:BL62,TRIM(U404))&gt;0),1,0)</f>
        <v>0</v>
      </c>
      <c r="AL404" s="1051" t="str" cm="1">
        <f t="array" ref="AL404">IF(AF404&lt;&gt;"A","",IFERROR((IFERROR(_xlfn.XLOOKUP(TRIM(SUBSTITUTE(U404,CHAR(160)," ")),BJ15:BJ62,BM15:BM62),IFERROR(_xlfn.XLOOKUP(TRIM(SUBSTITUTE(U404,CHAR(160)," ")),BK15:BK62,BM15:BM62),_xlfn.XLOOKUP(TRIM(SUBSTITUTE(U404,CHAR(160)," ")),BL15:BL62,BM15:BM62))))*T404*IF(ISBLANK(Q404),1,Q404)+IFERROR(_xlfn.XLOOKUP("RECHERCHEX",TRIM(L404:AD404),L404:AD404),0),0))</f>
        <v/>
      </c>
      <c r="AM404" s="1038">
        <f t="shared" si="127"/>
        <v>0</v>
      </c>
      <c r="AN404" s="1627" t="str">
        <f t="shared" si="139"/>
        <v/>
      </c>
      <c r="AO404" s="1039">
        <f t="shared" si="128"/>
        <v>0</v>
      </c>
      <c r="AP404" s="1039">
        <f t="shared" si="129"/>
        <v>0</v>
      </c>
      <c r="AQ404" s="1040">
        <f>IF(AO404&gt;0,AS9,0)</f>
        <v>0</v>
      </c>
      <c r="AR404" s="1628" t="str">
        <f>IF(TRIM(AG404)="▼ recette suivante", AG404, IF(AQ404&gt;0, IF(AT9&lt;&gt;"", AT9&amp;"-ou.or.o ❾ + or - &gt;", ""), ""))</f>
        <v/>
      </c>
      <c r="AS404" s="1064"/>
      <c r="AT404" s="1064"/>
      <c r="AU404" s="1042">
        <f t="shared" si="130"/>
        <v>0</v>
      </c>
      <c r="AV404" s="1043">
        <f>IF(AK404,IF(OR(AU404="",N(AU404)&lt;=0.000000001),"",_xlfn.XLOOKUP(AJ404,BJ15:BJ62,BN15:BN62,_xlfn.XLOOKUP(AJ404,BK15:BK62,BN15:BN62,_xlfn.XLOOKUP(AJ404,BL15:BL62,BN15:BN62,"")))),0)</f>
        <v>0</v>
      </c>
      <c r="AW404" s="1065" cm="1">
        <f t="array" ref="AW404">IF(AK404&lt;&gt;1,0,IF(OR(AU404="",N(AU404)&lt;=0.000000001),"",IF(OR(AO404="",N(AO404)&lt;=0.000000001),0,IF(ISNUMBER(AU404),IFERROR(_xlfn.LET(_xlpm.ai_test,TRIM(AJ404),_xlpm.r,IFERROR(_xlfn.XLOOKUP(_xlpm.ai_test,BJ15:BJ62,ROW(BJ15:BJ62),0,1),IFERROR(_xlfn.XLOOKUP(_xlpm.ai_test,BK15:BK62,ROW(BK15:BK62),0,1),_xlfn.XLOOKUP(_xlpm.ai_test,BL15:BL62,ROW(BL15:BL62),0,1))),_xlpm.p,_xlpm.r-MIN(ROW(BJ15:BJ62))+1,_xlpm.f,INDEX(BM15:BM62,_xlpm.p),_xlpm.u,INDEX(BN15:BN62,_xlpm.p),_xlpm.s,INDEX(BP15:BP62,_xlpm.p),_xlpm.q,N(AU404)/_xlpm.f,IF(_xlpm.q&gt;=_xlpm.s,ROUND(_xlpm.q,1)&amp;" "&amp;_xlpm.ai_test&amp;" = "&amp;ROUND(_xlpm.q*_xlpm.f,1)&amp;" "&amp;_xlpm.u,ROUND(_xlpm.q,1)&amp;" "&amp;_xlpm.ai_test)),""),""))))</f>
        <v>0</v>
      </c>
      <c r="AX404" s="1055"/>
      <c r="AY404" s="1042">
        <f t="shared" si="131"/>
        <v>0</v>
      </c>
      <c r="AZ404" s="1043" t="str">
        <f t="shared" si="132"/>
        <v/>
      </c>
      <c r="BA404" s="1044">
        <f t="shared" si="137"/>
        <v>0</v>
      </c>
      <c r="BB404" s="1045" t="str">
        <f t="shared" si="133"/>
        <v/>
      </c>
      <c r="BC404" s="1046"/>
      <c r="BD404" s="1047">
        <f t="shared" si="138"/>
        <v>0</v>
      </c>
      <c r="BE404" s="1048" t="str">
        <f t="shared" si="134"/>
        <v/>
      </c>
      <c r="BF404" s="262" t="s">
        <v>22</v>
      </c>
      <c r="BG404" s="1027">
        <f t="shared" si="135"/>
        <v>0</v>
      </c>
      <c r="BH404" s="1028">
        <f t="shared" si="136"/>
        <v>0</v>
      </c>
      <c r="BI404"/>
      <c r="BJ404" s="701"/>
      <c r="BK404" s="701"/>
      <c r="BL404" s="701"/>
      <c r="BM404" s="701"/>
      <c r="BN404" s="701"/>
      <c r="BO404" s="701"/>
      <c r="BP404" s="701"/>
      <c r="BQ404" s="701"/>
      <c r="BX404" s="964" t="str">
        <f t="shared" si="140"/>
        <v>►</v>
      </c>
      <c r="BY404" s="848"/>
      <c r="BZ404" s="848"/>
      <c r="CA404" s="848"/>
      <c r="CB404" s="848"/>
      <c r="CC404" s="848"/>
      <c r="DC404" s="3">
        <v>1</v>
      </c>
    </row>
    <row r="405" spans="12:107" ht="21" customHeight="1">
      <c r="L405" s="115" t="s">
        <v>16</v>
      </c>
      <c r="M405" s="3141"/>
      <c r="N405" s="3142"/>
      <c r="O405" s="3141"/>
      <c r="P405" s="3143"/>
      <c r="Q405" s="3144"/>
      <c r="R405" s="3145"/>
      <c r="S405" s="3146"/>
      <c r="T405" s="3147"/>
      <c r="U405" s="3148"/>
      <c r="V405" s="3149"/>
      <c r="W405" s="2109"/>
      <c r="X405" s="3150"/>
      <c r="Y405" s="117"/>
      <c r="Z405" s="3151"/>
      <c r="AA405" s="3152"/>
      <c r="AB405" s="3153"/>
      <c r="AC405" s="3154"/>
      <c r="AD405" s="119"/>
      <c r="AE405" s="262" t="s">
        <v>22</v>
      </c>
      <c r="AF405" s="1035" t="str">
        <f t="shared" si="122"/>
        <v>►</v>
      </c>
      <c r="AG405" s="1036" t="str">
        <f t="shared" si="123"/>
        <v/>
      </c>
      <c r="AH405" s="1037" t="str">
        <f t="shared" si="124"/>
        <v/>
      </c>
      <c r="AI405" s="1036" t="str">
        <f t="shared" si="125"/>
        <v/>
      </c>
      <c r="AJ405" s="1037" t="str">
        <f t="shared" si="126"/>
        <v/>
      </c>
      <c r="AK405" s="1037">
        <f>IF(AND(L405="A",COUNTIF(BJ15:BL62,TRIM(U405))&gt;0),1,0)</f>
        <v>0</v>
      </c>
      <c r="AL405" s="1051" t="str" cm="1">
        <f t="array" ref="AL405">IF(AF405&lt;&gt;"A","",IFERROR((IFERROR(_xlfn.XLOOKUP(TRIM(SUBSTITUTE(U405,CHAR(160)," ")),BJ15:BJ62,BM15:BM62),IFERROR(_xlfn.XLOOKUP(TRIM(SUBSTITUTE(U405,CHAR(160)," ")),BK15:BK62,BM15:BM62),_xlfn.XLOOKUP(TRIM(SUBSTITUTE(U405,CHAR(160)," ")),BL15:BL62,BM15:BM62))))*T405*IF(ISBLANK(Q405),1,Q405)+IFERROR(_xlfn.XLOOKUP("RECHERCHEX",TRIM(L405:AD405),L405:AD405),0),0))</f>
        <v/>
      </c>
      <c r="AM405" s="1038">
        <f t="shared" si="127"/>
        <v>0</v>
      </c>
      <c r="AN405" s="1627" t="str">
        <f t="shared" si="139"/>
        <v/>
      </c>
      <c r="AO405" s="1039">
        <f t="shared" si="128"/>
        <v>0</v>
      </c>
      <c r="AP405" s="1039">
        <f t="shared" si="129"/>
        <v>0</v>
      </c>
      <c r="AQ405" s="1052">
        <f>IF(AO405&gt;0,AS9,0)</f>
        <v>0</v>
      </c>
      <c r="AR405" s="1626" t="str">
        <f>IF(TRIM(AG405)="▼ recette suivante", AG405, IF(AQ405&gt;0, IF(AT9&lt;&gt;"", AT9&amp;"-ou.or.o ❾ + or - &gt;", ""), ""))</f>
        <v/>
      </c>
      <c r="AS405" s="1064"/>
      <c r="AT405" s="1064"/>
      <c r="AU405" s="1053">
        <f t="shared" si="130"/>
        <v>0</v>
      </c>
      <c r="AV405" s="1054">
        <f>IF(AK405,IF(OR(AU405="",N(AU405)&lt;=0.000000001),"",_xlfn.XLOOKUP(AJ405,BJ15:BJ62,BN15:BN62,_xlfn.XLOOKUP(AJ405,BK15:BK62,BN15:BN62,_xlfn.XLOOKUP(AJ405,BL15:BL62,BN15:BN62,"")))),0)</f>
        <v>0</v>
      </c>
      <c r="AW405" s="1067" cm="1">
        <f t="array" ref="AW405">IF(AK405&lt;&gt;1,0,IF(OR(AU405="",N(AU405)&lt;=0.000000001),"",IF(OR(AO405="",N(AO405)&lt;=0.000000001),0,IF(ISNUMBER(AU405),IFERROR(_xlfn.LET(_xlpm.ai_test,TRIM(AJ405),_xlpm.r,IFERROR(_xlfn.XLOOKUP(_xlpm.ai_test,BJ15:BJ62,ROW(BJ15:BJ62),0,1),IFERROR(_xlfn.XLOOKUP(_xlpm.ai_test,BK15:BK62,ROW(BK15:BK62),0,1),_xlfn.XLOOKUP(_xlpm.ai_test,BL15:BL62,ROW(BL15:BL62),0,1))),_xlpm.p,_xlpm.r-MIN(ROW(BJ15:BJ62))+1,_xlpm.f,INDEX(BM15:BM62,_xlpm.p),_xlpm.u,INDEX(BN15:BN62,_xlpm.p),_xlpm.s,INDEX(BP15:BP62,_xlpm.p),_xlpm.q,N(AU405)/_xlpm.f,IF(_xlpm.q&gt;=_xlpm.s,ROUND(_xlpm.q,1)&amp;" "&amp;_xlpm.ai_test&amp;" = "&amp;ROUND(_xlpm.q*_xlpm.f,1)&amp;" "&amp;_xlpm.u,ROUND(_xlpm.q,1)&amp;" "&amp;_xlpm.ai_test)),""),""))))</f>
        <v>0</v>
      </c>
      <c r="AX405" s="1055"/>
      <c r="AY405" s="1053">
        <f t="shared" si="131"/>
        <v>0</v>
      </c>
      <c r="AZ405" s="1054" t="str">
        <f t="shared" si="132"/>
        <v/>
      </c>
      <c r="BA405" s="1056">
        <f t="shared" si="137"/>
        <v>0</v>
      </c>
      <c r="BB405" s="1057" t="str">
        <f t="shared" si="133"/>
        <v/>
      </c>
      <c r="BC405" s="1046"/>
      <c r="BD405" s="1058">
        <f t="shared" si="138"/>
        <v>0</v>
      </c>
      <c r="BE405" s="1048" t="str">
        <f t="shared" si="134"/>
        <v/>
      </c>
      <c r="BF405" s="262" t="s">
        <v>22</v>
      </c>
      <c r="BG405" s="1027">
        <f t="shared" si="135"/>
        <v>0</v>
      </c>
      <c r="BH405" s="1028">
        <f t="shared" si="136"/>
        <v>0</v>
      </c>
      <c r="BI405"/>
      <c r="BJ405" s="701"/>
      <c r="BK405" s="701"/>
      <c r="BL405" s="701"/>
      <c r="BM405" s="701"/>
      <c r="BN405" s="701"/>
      <c r="BO405" s="701"/>
      <c r="BP405" s="701"/>
      <c r="BQ405" s="701"/>
      <c r="BX405" s="964" t="str">
        <f t="shared" si="140"/>
        <v>►</v>
      </c>
      <c r="BY405" s="848"/>
      <c r="BZ405" s="848"/>
      <c r="CA405" s="848"/>
      <c r="CB405" s="848"/>
      <c r="CC405" s="848"/>
      <c r="DC405" s="3">
        <v>1</v>
      </c>
    </row>
    <row r="406" spans="12:107" ht="21" customHeight="1">
      <c r="L406" s="115" t="s">
        <v>16</v>
      </c>
      <c r="M406" s="3141"/>
      <c r="N406" s="3142"/>
      <c r="O406" s="3141"/>
      <c r="P406" s="3143"/>
      <c r="Q406" s="3144"/>
      <c r="R406" s="3145"/>
      <c r="S406" s="3146"/>
      <c r="T406" s="3147"/>
      <c r="U406" s="3148"/>
      <c r="V406" s="3149"/>
      <c r="W406" s="2109"/>
      <c r="X406" s="3150"/>
      <c r="Y406" s="117"/>
      <c r="Z406" s="3151"/>
      <c r="AA406" s="3152"/>
      <c r="AB406" s="3153"/>
      <c r="AC406" s="3154"/>
      <c r="AD406" s="119"/>
      <c r="AE406" s="262" t="s">
        <v>22</v>
      </c>
      <c r="AF406" s="1035" t="str">
        <f t="shared" ref="AF406:AF469" si="141">IF(OR(AO406&gt;0,TRIM(AG406)="▼ recette suivante"),"A","►")</f>
        <v>►</v>
      </c>
      <c r="AG406" s="1036" t="str">
        <f t="shared" ref="AG406:AG469" si="142">IF(TRIM(Q406)="Adresse PC","▼ recette suivante",IF(AO406&gt;0,M406,""))</f>
        <v/>
      </c>
      <c r="AH406" s="1037" t="str">
        <f t="shared" ref="AH406:AH469" si="143">IF(AF406="A",N406,"")</f>
        <v/>
      </c>
      <c r="AI406" s="1036" t="str">
        <f t="shared" ref="AI406:AI469" si="144">IF(AF406="A",O406,"")</f>
        <v/>
      </c>
      <c r="AJ406" s="1037" t="str">
        <f t="shared" ref="AJ406:AJ469" si="145">IF(AF406="A",U406,"")</f>
        <v/>
      </c>
      <c r="AK406" s="1037">
        <f>IF(AND(L406="A",COUNTIF(BJ15:BL62,TRIM(U406))&gt;0),1,0)</f>
        <v>0</v>
      </c>
      <c r="AL406" s="1051" t="str" cm="1">
        <f t="array" ref="AL406">IF(AF406&lt;&gt;"A","",IFERROR((IFERROR(_xlfn.XLOOKUP(TRIM(SUBSTITUTE(U406,CHAR(160)," ")),BJ15:BJ62,BM15:BM62),IFERROR(_xlfn.XLOOKUP(TRIM(SUBSTITUTE(U406,CHAR(160)," ")),BK15:BK62,BM15:BM62),_xlfn.XLOOKUP(TRIM(SUBSTITUTE(U406,CHAR(160)," ")),BL15:BL62,BM15:BM62))))*T406*IF(ISBLANK(Q406),1,Q406)+IFERROR(_xlfn.XLOOKUP("RECHERCHEX",TRIM(L406:AD406),L406:AD406),0),0))</f>
        <v/>
      </c>
      <c r="AM406" s="1038">
        <f t="shared" ref="AM406:AM469" si="146">IF(AK406,IF(AL406&gt;0,"Kg",0),0)</f>
        <v>0</v>
      </c>
      <c r="AN406" s="1627" t="str">
        <f t="shared" si="139"/>
        <v/>
      </c>
      <c r="AO406" s="1039">
        <f t="shared" ref="AO406:AO469" si="147">IF(AK406,N406,0)</f>
        <v>0</v>
      </c>
      <c r="AP406" s="1039">
        <f t="shared" ref="AP406:AP469" si="148">IF(AK406,O406,0)</f>
        <v>0</v>
      </c>
      <c r="AQ406" s="1040">
        <f>IF(AO406&gt;0,AS9,0)</f>
        <v>0</v>
      </c>
      <c r="AR406" s="1628" t="str">
        <f>IF(TRIM(AG406)="▼ recette suivante", AG406, IF(AQ406&gt;0, IF(AT9&lt;&gt;"", AT9&amp;"-ou.or.o ❾ + or - &gt;", ""), ""))</f>
        <v/>
      </c>
      <c r="AS406" s="1064"/>
      <c r="AT406" s="1064"/>
      <c r="AU406" s="1042">
        <f t="shared" ref="AU406:AU469" si="149">IF(TRIM(AM406)="Kg",N(AL406)*N(BH406),0)</f>
        <v>0</v>
      </c>
      <c r="AV406" s="1043">
        <f>IF(AK406,IF(OR(AU406="",N(AU406)&lt;=0.000000001),"",_xlfn.XLOOKUP(AJ406,BJ15:BJ62,BN15:BN62,_xlfn.XLOOKUP(AJ406,BK15:BK62,BN15:BN62,_xlfn.XLOOKUP(AJ406,BL15:BL62,BN15:BN62,"")))),0)</f>
        <v>0</v>
      </c>
      <c r="AW406" s="1065" cm="1">
        <f t="array" ref="AW406">IF(AK406&lt;&gt;1,0,IF(OR(AU406="",N(AU406)&lt;=0.000000001),"",IF(OR(AO406="",N(AO406)&lt;=0.000000001),0,IF(ISNUMBER(AU406),IFERROR(_xlfn.LET(_xlpm.ai_test,TRIM(AJ406),_xlpm.r,IFERROR(_xlfn.XLOOKUP(_xlpm.ai_test,BJ15:BJ62,ROW(BJ15:BJ62),0,1),IFERROR(_xlfn.XLOOKUP(_xlpm.ai_test,BK15:BK62,ROW(BK15:BK62),0,1),_xlfn.XLOOKUP(_xlpm.ai_test,BL15:BL62,ROW(BL15:BL62),0,1))),_xlpm.p,_xlpm.r-MIN(ROW(BJ15:BJ62))+1,_xlpm.f,INDEX(BM15:BM62,_xlpm.p),_xlpm.u,INDEX(BN15:BN62,_xlpm.p),_xlpm.s,INDEX(BP15:BP62,_xlpm.p),_xlpm.q,N(AU406)/_xlpm.f,IF(_xlpm.q&gt;=_xlpm.s,ROUND(_xlpm.q,1)&amp;" "&amp;_xlpm.ai_test&amp;" = "&amp;ROUND(_xlpm.q*_xlpm.f,1)&amp;" "&amp;_xlpm.u,ROUND(_xlpm.q,1)&amp;" "&amp;_xlpm.ai_test)),""),""))))</f>
        <v>0</v>
      </c>
      <c r="AX406" s="1055"/>
      <c r="AY406" s="1042">
        <f t="shared" ref="AY406:AY469" si="150">IF(TRIM(AG406)="▼ recette suivante","▼next recipe ",IF(AU406="","",IF(ISBLANK(AX406),AU406,ROUND(AU406*(1-MIN(1,MAX(0,IF(AX406&gt;1,AX406/100,AX406)))),3))))</f>
        <v>0</v>
      </c>
      <c r="AZ406" s="1043" t="str">
        <f t="shared" ref="AZ406:AZ469" si="151">IF(AK406,AV406,"")</f>
        <v/>
      </c>
      <c r="BA406" s="1044">
        <f t="shared" si="137"/>
        <v>0</v>
      </c>
      <c r="BB406" s="1045" t="str">
        <f t="shared" ref="BB406:BB469" si="152">IF(AK406,IF(N(BA406)&gt;0.000000001,R406,""),"")</f>
        <v/>
      </c>
      <c r="BC406" s="1046"/>
      <c r="BD406" s="1047">
        <f t="shared" si="138"/>
        <v>0</v>
      </c>
      <c r="BE406" s="1048" t="str">
        <f t="shared" ref="BE406:BE469" si="153">IF(IFERROR(SEARCH("Adresse PC",TRIM(Q406)),0)&gt;0,"▼ receta siguiente",IF(AY406&gt;0,W406,""))</f>
        <v/>
      </c>
      <c r="BF406" s="262" t="s">
        <v>22</v>
      </c>
      <c r="BG406" s="1027">
        <f t="shared" ref="BG406:BG469" si="154">IFERROR(_xlfn.LET(_xlpm.EPS,0.000000001,_xlpm.b,Q406/AO406,IF(ISNUMBER(AS406),_xlpm.b*AS406,IF(OR(ISBLANK(AS406),AS406=""),_xlpm.b*AQ406,IF(AND(BH406=0,ISNUMBER(Q406)),_xlpm.b/AQ406,0)))),0)</f>
        <v>0</v>
      </c>
      <c r="BH406" s="1028">
        <f t="shared" ref="BH406:BH469" si="155">IF(AL406&gt;0,IFERROR(IF(OR(ISBLANK(AS406),AS406=""),AQ406,AS406)/AO406,0),0)</f>
        <v>0</v>
      </c>
      <c r="BI406"/>
      <c r="BJ406" s="701"/>
      <c r="BK406" s="701"/>
      <c r="BL406" s="701"/>
      <c r="BM406" s="701"/>
      <c r="BN406" s="701"/>
      <c r="BO406" s="701"/>
      <c r="BP406" s="701"/>
      <c r="BQ406" s="701"/>
      <c r="BX406" s="964" t="str">
        <f t="shared" si="140"/>
        <v>►</v>
      </c>
      <c r="BY406" s="848"/>
      <c r="BZ406" s="848"/>
      <c r="CA406" s="848"/>
      <c r="CB406" s="848"/>
      <c r="CC406" s="848"/>
      <c r="DC406" s="3">
        <v>1</v>
      </c>
    </row>
    <row r="407" spans="12:107" ht="21" customHeight="1">
      <c r="L407" s="115" t="s">
        <v>16</v>
      </c>
      <c r="M407" s="3141"/>
      <c r="N407" s="3142"/>
      <c r="O407" s="3141"/>
      <c r="P407" s="3143"/>
      <c r="Q407" s="3144"/>
      <c r="R407" s="3145"/>
      <c r="S407" s="3146"/>
      <c r="T407" s="3147"/>
      <c r="U407" s="3148"/>
      <c r="V407" s="3149"/>
      <c r="W407" s="2109"/>
      <c r="X407" s="3150"/>
      <c r="Y407" s="117"/>
      <c r="Z407" s="3151"/>
      <c r="AA407" s="3152"/>
      <c r="AB407" s="3153"/>
      <c r="AC407" s="3154"/>
      <c r="AD407" s="119"/>
      <c r="AE407" s="262" t="s">
        <v>22</v>
      </c>
      <c r="AF407" s="1035" t="str">
        <f t="shared" si="141"/>
        <v>►</v>
      </c>
      <c r="AG407" s="1036" t="str">
        <f t="shared" si="142"/>
        <v/>
      </c>
      <c r="AH407" s="1037" t="str">
        <f t="shared" si="143"/>
        <v/>
      </c>
      <c r="AI407" s="1036" t="str">
        <f t="shared" si="144"/>
        <v/>
      </c>
      <c r="AJ407" s="1037" t="str">
        <f t="shared" si="145"/>
        <v/>
      </c>
      <c r="AK407" s="1037">
        <f>IF(AND(L407="A",COUNTIF(BJ15:BL62,TRIM(U407))&gt;0),1,0)</f>
        <v>0</v>
      </c>
      <c r="AL407" s="1051" t="str" cm="1">
        <f t="array" ref="AL407">IF(AF407&lt;&gt;"A","",IFERROR((IFERROR(_xlfn.XLOOKUP(TRIM(SUBSTITUTE(U407,CHAR(160)," ")),BJ15:BJ62,BM15:BM62),IFERROR(_xlfn.XLOOKUP(TRIM(SUBSTITUTE(U407,CHAR(160)," ")),BK15:BK62,BM15:BM62),_xlfn.XLOOKUP(TRIM(SUBSTITUTE(U407,CHAR(160)," ")),BL15:BL62,BM15:BM62))))*T407*IF(ISBLANK(Q407),1,Q407)+IFERROR(_xlfn.XLOOKUP("RECHERCHEX",TRIM(L407:AD407),L407:AD407),0),0))</f>
        <v/>
      </c>
      <c r="AM407" s="1038">
        <f t="shared" si="146"/>
        <v>0</v>
      </c>
      <c r="AN407" s="1627" t="str">
        <f t="shared" si="139"/>
        <v/>
      </c>
      <c r="AO407" s="1039">
        <f t="shared" si="147"/>
        <v>0</v>
      </c>
      <c r="AP407" s="1039">
        <f t="shared" si="148"/>
        <v>0</v>
      </c>
      <c r="AQ407" s="1052">
        <f>IF(AO407&gt;0,AS9,0)</f>
        <v>0</v>
      </c>
      <c r="AR407" s="1626" t="str">
        <f>IF(TRIM(AG407)="▼ recette suivante", AG407, IF(AQ407&gt;0, IF(AT9&lt;&gt;"", AT9&amp;"-ou.or.o ❾ + or - &gt;", ""), ""))</f>
        <v/>
      </c>
      <c r="AS407" s="1064"/>
      <c r="AT407" s="1064"/>
      <c r="AU407" s="1053">
        <f t="shared" si="149"/>
        <v>0</v>
      </c>
      <c r="AV407" s="1054">
        <f>IF(AK407,IF(OR(AU407="",N(AU407)&lt;=0.000000001),"",_xlfn.XLOOKUP(AJ407,BJ15:BJ62,BN15:BN62,_xlfn.XLOOKUP(AJ407,BK15:BK62,BN15:BN62,_xlfn.XLOOKUP(AJ407,BL15:BL62,BN15:BN62,"")))),0)</f>
        <v>0</v>
      </c>
      <c r="AW407" s="1067" cm="1">
        <f t="array" ref="AW407">IF(AK407&lt;&gt;1,0,IF(OR(AU407="",N(AU407)&lt;=0.000000001),"",IF(OR(AO407="",N(AO407)&lt;=0.000000001),0,IF(ISNUMBER(AU407),IFERROR(_xlfn.LET(_xlpm.ai_test,TRIM(AJ407),_xlpm.r,IFERROR(_xlfn.XLOOKUP(_xlpm.ai_test,BJ15:BJ62,ROW(BJ15:BJ62),0,1),IFERROR(_xlfn.XLOOKUP(_xlpm.ai_test,BK15:BK62,ROW(BK15:BK62),0,1),_xlfn.XLOOKUP(_xlpm.ai_test,BL15:BL62,ROW(BL15:BL62),0,1))),_xlpm.p,_xlpm.r-MIN(ROW(BJ15:BJ62))+1,_xlpm.f,INDEX(BM15:BM62,_xlpm.p),_xlpm.u,INDEX(BN15:BN62,_xlpm.p),_xlpm.s,INDEX(BP15:BP62,_xlpm.p),_xlpm.q,N(AU407)/_xlpm.f,IF(_xlpm.q&gt;=_xlpm.s,ROUND(_xlpm.q,1)&amp;" "&amp;_xlpm.ai_test&amp;" = "&amp;ROUND(_xlpm.q*_xlpm.f,1)&amp;" "&amp;_xlpm.u,ROUND(_xlpm.q,1)&amp;" "&amp;_xlpm.ai_test)),""),""))))</f>
        <v>0</v>
      </c>
      <c r="AX407" s="1055"/>
      <c r="AY407" s="1053">
        <f t="shared" si="150"/>
        <v>0</v>
      </c>
      <c r="AZ407" s="1054" t="str">
        <f t="shared" si="151"/>
        <v/>
      </c>
      <c r="BA407" s="1056">
        <f t="shared" ref="BA407:BA470" si="156">IF(ISNUMBER(BG407),IF(ABS(BG407)&lt;=0.000000001,0,BG407),0)</f>
        <v>0</v>
      </c>
      <c r="BB407" s="1057" t="str">
        <f t="shared" si="152"/>
        <v/>
      </c>
      <c r="BC407" s="1046"/>
      <c r="BD407" s="1058">
        <f t="shared" si="138"/>
        <v>0</v>
      </c>
      <c r="BE407" s="1048" t="str">
        <f t="shared" si="153"/>
        <v/>
      </c>
      <c r="BF407" s="262" t="s">
        <v>22</v>
      </c>
      <c r="BG407" s="1027">
        <f t="shared" si="154"/>
        <v>0</v>
      </c>
      <c r="BH407" s="1028">
        <f t="shared" si="155"/>
        <v>0</v>
      </c>
      <c r="BI407"/>
      <c r="BJ407" s="701"/>
      <c r="BK407" s="701"/>
      <c r="BL407" s="701"/>
      <c r="BM407" s="701"/>
      <c r="BN407" s="701"/>
      <c r="BO407" s="701"/>
      <c r="BP407" s="701"/>
      <c r="BQ407" s="701"/>
      <c r="BX407" s="964" t="str">
        <f t="shared" si="140"/>
        <v>►</v>
      </c>
      <c r="BY407" s="848"/>
      <c r="BZ407" s="848"/>
      <c r="CA407" s="848"/>
      <c r="CB407" s="848"/>
      <c r="CC407" s="848"/>
      <c r="DC407" s="3">
        <v>1</v>
      </c>
    </row>
    <row r="408" spans="12:107" ht="21" customHeight="1">
      <c r="L408" s="115" t="s">
        <v>16</v>
      </c>
      <c r="M408" s="3141"/>
      <c r="N408" s="3142"/>
      <c r="O408" s="3141"/>
      <c r="P408" s="3143"/>
      <c r="Q408" s="3144"/>
      <c r="R408" s="3145"/>
      <c r="S408" s="3146"/>
      <c r="T408" s="3147"/>
      <c r="U408" s="3148"/>
      <c r="V408" s="3149"/>
      <c r="W408" s="2109"/>
      <c r="X408" s="3150"/>
      <c r="Y408" s="117"/>
      <c r="Z408" s="3151"/>
      <c r="AA408" s="3152"/>
      <c r="AB408" s="3153"/>
      <c r="AC408" s="3154"/>
      <c r="AD408" s="119"/>
      <c r="AE408" s="262" t="s">
        <v>22</v>
      </c>
      <c r="AF408" s="1035" t="str">
        <f t="shared" si="141"/>
        <v>►</v>
      </c>
      <c r="AG408" s="1036" t="str">
        <f t="shared" si="142"/>
        <v/>
      </c>
      <c r="AH408" s="1037" t="str">
        <f t="shared" si="143"/>
        <v/>
      </c>
      <c r="AI408" s="1036" t="str">
        <f t="shared" si="144"/>
        <v/>
      </c>
      <c r="AJ408" s="1037" t="str">
        <f t="shared" si="145"/>
        <v/>
      </c>
      <c r="AK408" s="1037">
        <f>IF(AND(L408="A",COUNTIF(BJ15:BL62,TRIM(U408))&gt;0),1,0)</f>
        <v>0</v>
      </c>
      <c r="AL408" s="1051" t="str" cm="1">
        <f t="array" ref="AL408">IF(AF408&lt;&gt;"A","",IFERROR((IFERROR(_xlfn.XLOOKUP(TRIM(SUBSTITUTE(U408,CHAR(160)," ")),BJ15:BJ62,BM15:BM62),IFERROR(_xlfn.XLOOKUP(TRIM(SUBSTITUTE(U408,CHAR(160)," ")),BK15:BK62,BM15:BM62),_xlfn.XLOOKUP(TRIM(SUBSTITUTE(U408,CHAR(160)," ")),BL15:BL62,BM15:BM62))))*T408*IF(ISBLANK(Q408),1,Q408)+IFERROR(_xlfn.XLOOKUP("RECHERCHEX",TRIM(L408:AD408),L408:AD408),0),0))</f>
        <v/>
      </c>
      <c r="AM408" s="1038">
        <f t="shared" si="146"/>
        <v>0</v>
      </c>
      <c r="AN408" s="1627" t="str">
        <f t="shared" si="139"/>
        <v/>
      </c>
      <c r="AO408" s="1039">
        <f t="shared" si="147"/>
        <v>0</v>
      </c>
      <c r="AP408" s="1039">
        <f t="shared" si="148"/>
        <v>0</v>
      </c>
      <c r="AQ408" s="1040">
        <f>IF(AO408&gt;0,AS9,0)</f>
        <v>0</v>
      </c>
      <c r="AR408" s="1628" t="str">
        <f>IF(TRIM(AG408)="▼ recette suivante", AG408, IF(AQ408&gt;0, IF(AT9&lt;&gt;"", AT9&amp;"-ou.or.o ❾ + or - &gt;", ""), ""))</f>
        <v/>
      </c>
      <c r="AS408" s="1064"/>
      <c r="AT408" s="1064"/>
      <c r="AU408" s="1042">
        <f t="shared" si="149"/>
        <v>0</v>
      </c>
      <c r="AV408" s="1043">
        <f>IF(AK408,IF(OR(AU408="",N(AU408)&lt;=0.000000001),"",_xlfn.XLOOKUP(AJ408,BJ15:BJ62,BN15:BN62,_xlfn.XLOOKUP(AJ408,BK15:BK62,BN15:BN62,_xlfn.XLOOKUP(AJ408,BL15:BL62,BN15:BN62,"")))),0)</f>
        <v>0</v>
      </c>
      <c r="AW408" s="1065" cm="1">
        <f t="array" ref="AW408">IF(AK408&lt;&gt;1,0,IF(OR(AU408="",N(AU408)&lt;=0.000000001),"",IF(OR(AO408="",N(AO408)&lt;=0.000000001),0,IF(ISNUMBER(AU408),IFERROR(_xlfn.LET(_xlpm.ai_test,TRIM(AJ408),_xlpm.r,IFERROR(_xlfn.XLOOKUP(_xlpm.ai_test,BJ15:BJ62,ROW(BJ15:BJ62),0,1),IFERROR(_xlfn.XLOOKUP(_xlpm.ai_test,BK15:BK62,ROW(BK15:BK62),0,1),_xlfn.XLOOKUP(_xlpm.ai_test,BL15:BL62,ROW(BL15:BL62),0,1))),_xlpm.p,_xlpm.r-MIN(ROW(BJ15:BJ62))+1,_xlpm.f,INDEX(BM15:BM62,_xlpm.p),_xlpm.u,INDEX(BN15:BN62,_xlpm.p),_xlpm.s,INDEX(BP15:BP62,_xlpm.p),_xlpm.q,N(AU408)/_xlpm.f,IF(_xlpm.q&gt;=_xlpm.s,ROUND(_xlpm.q,1)&amp;" "&amp;_xlpm.ai_test&amp;" = "&amp;ROUND(_xlpm.q*_xlpm.f,1)&amp;" "&amp;_xlpm.u,ROUND(_xlpm.q,1)&amp;" "&amp;_xlpm.ai_test)),""),""))))</f>
        <v>0</v>
      </c>
      <c r="AX408" s="1055"/>
      <c r="AY408" s="1042">
        <f t="shared" si="150"/>
        <v>0</v>
      </c>
      <c r="AZ408" s="1043" t="str">
        <f t="shared" si="151"/>
        <v/>
      </c>
      <c r="BA408" s="1044">
        <f t="shared" si="156"/>
        <v>0</v>
      </c>
      <c r="BB408" s="1045" t="str">
        <f t="shared" si="152"/>
        <v/>
      </c>
      <c r="BC408" s="1046"/>
      <c r="BD408" s="1047">
        <f t="shared" si="138"/>
        <v>0</v>
      </c>
      <c r="BE408" s="1048" t="str">
        <f t="shared" si="153"/>
        <v/>
      </c>
      <c r="BF408" s="262" t="s">
        <v>22</v>
      </c>
      <c r="BG408" s="1027">
        <f t="shared" si="154"/>
        <v>0</v>
      </c>
      <c r="BH408" s="1028">
        <f t="shared" si="155"/>
        <v>0</v>
      </c>
      <c r="BI408"/>
      <c r="BJ408" s="701"/>
      <c r="BK408" s="701"/>
      <c r="BL408" s="701"/>
      <c r="BM408" s="701"/>
      <c r="BN408" s="701"/>
      <c r="BO408" s="701"/>
      <c r="BP408" s="701"/>
      <c r="BQ408" s="701"/>
      <c r="BX408" s="964" t="str">
        <f t="shared" si="140"/>
        <v>►</v>
      </c>
      <c r="BY408" s="848"/>
      <c r="BZ408" s="848"/>
      <c r="CA408" s="848"/>
      <c r="CB408" s="848"/>
      <c r="CC408" s="848"/>
      <c r="DC408" s="3">
        <v>1</v>
      </c>
    </row>
    <row r="409" spans="12:107" ht="21" customHeight="1">
      <c r="L409" s="115" t="s">
        <v>16</v>
      </c>
      <c r="M409" s="3141"/>
      <c r="N409" s="3142"/>
      <c r="O409" s="3141"/>
      <c r="P409" s="3143"/>
      <c r="Q409" s="3144"/>
      <c r="R409" s="3145"/>
      <c r="S409" s="3146"/>
      <c r="T409" s="3147"/>
      <c r="U409" s="3148"/>
      <c r="V409" s="3149"/>
      <c r="W409" s="2109"/>
      <c r="X409" s="3150"/>
      <c r="Y409" s="117"/>
      <c r="Z409" s="3151"/>
      <c r="AA409" s="3152"/>
      <c r="AB409" s="3153"/>
      <c r="AC409" s="3154"/>
      <c r="AD409" s="119"/>
      <c r="AE409" s="262" t="s">
        <v>22</v>
      </c>
      <c r="AF409" s="1035" t="str">
        <f t="shared" si="141"/>
        <v>►</v>
      </c>
      <c r="AG409" s="1036" t="str">
        <f t="shared" si="142"/>
        <v/>
      </c>
      <c r="AH409" s="1037" t="str">
        <f t="shared" si="143"/>
        <v/>
      </c>
      <c r="AI409" s="1036" t="str">
        <f t="shared" si="144"/>
        <v/>
      </c>
      <c r="AJ409" s="1037" t="str">
        <f t="shared" si="145"/>
        <v/>
      </c>
      <c r="AK409" s="1037">
        <f>IF(AND(L409="A",COUNTIF(BJ15:BL62,TRIM(U409))&gt;0),1,0)</f>
        <v>0</v>
      </c>
      <c r="AL409" s="1051" t="str" cm="1">
        <f t="array" ref="AL409">IF(AF409&lt;&gt;"A","",IFERROR((IFERROR(_xlfn.XLOOKUP(TRIM(SUBSTITUTE(U409,CHAR(160)," ")),BJ15:BJ62,BM15:BM62),IFERROR(_xlfn.XLOOKUP(TRIM(SUBSTITUTE(U409,CHAR(160)," ")),BK15:BK62,BM15:BM62),_xlfn.XLOOKUP(TRIM(SUBSTITUTE(U409,CHAR(160)," ")),BL15:BL62,BM15:BM62))))*T409*IF(ISBLANK(Q409),1,Q409)+IFERROR(_xlfn.XLOOKUP("RECHERCHEX",TRIM(L409:AD409),L409:AD409),0),0))</f>
        <v/>
      </c>
      <c r="AM409" s="1038">
        <f t="shared" si="146"/>
        <v>0</v>
      </c>
      <c r="AN409" s="1627" t="str">
        <f t="shared" si="139"/>
        <v/>
      </c>
      <c r="AO409" s="1039">
        <f t="shared" si="147"/>
        <v>0</v>
      </c>
      <c r="AP409" s="1039">
        <f t="shared" si="148"/>
        <v>0</v>
      </c>
      <c r="AQ409" s="1052">
        <f>IF(AO409&gt;0,AS9,0)</f>
        <v>0</v>
      </c>
      <c r="AR409" s="1626" t="str">
        <f>IF(TRIM(AG409)="▼ recette suivante", AG409, IF(AQ409&gt;0, IF(AT9&lt;&gt;"", AT9&amp;"-ou.or.o ❾ + or - &gt;", ""), ""))</f>
        <v/>
      </c>
      <c r="AS409" s="1064"/>
      <c r="AT409" s="1064"/>
      <c r="AU409" s="1053">
        <f t="shared" si="149"/>
        <v>0</v>
      </c>
      <c r="AV409" s="1054">
        <f>IF(AK409,IF(OR(AU409="",N(AU409)&lt;=0.000000001),"",_xlfn.XLOOKUP(AJ409,BJ15:BJ62,BN15:BN62,_xlfn.XLOOKUP(AJ409,BK15:BK62,BN15:BN62,_xlfn.XLOOKUP(AJ409,BL15:BL62,BN15:BN62,"")))),0)</f>
        <v>0</v>
      </c>
      <c r="AW409" s="1067" cm="1">
        <f t="array" ref="AW409">IF(AK409&lt;&gt;1,0,IF(OR(AU409="",N(AU409)&lt;=0.000000001),"",IF(OR(AO409="",N(AO409)&lt;=0.000000001),0,IF(ISNUMBER(AU409),IFERROR(_xlfn.LET(_xlpm.ai_test,TRIM(AJ409),_xlpm.r,IFERROR(_xlfn.XLOOKUP(_xlpm.ai_test,BJ15:BJ62,ROW(BJ15:BJ62),0,1),IFERROR(_xlfn.XLOOKUP(_xlpm.ai_test,BK15:BK62,ROW(BK15:BK62),0,1),_xlfn.XLOOKUP(_xlpm.ai_test,BL15:BL62,ROW(BL15:BL62),0,1))),_xlpm.p,_xlpm.r-MIN(ROW(BJ15:BJ62))+1,_xlpm.f,INDEX(BM15:BM62,_xlpm.p),_xlpm.u,INDEX(BN15:BN62,_xlpm.p),_xlpm.s,INDEX(BP15:BP62,_xlpm.p),_xlpm.q,N(AU409)/_xlpm.f,IF(_xlpm.q&gt;=_xlpm.s,ROUND(_xlpm.q,1)&amp;" "&amp;_xlpm.ai_test&amp;" = "&amp;ROUND(_xlpm.q*_xlpm.f,1)&amp;" "&amp;_xlpm.u,ROUND(_xlpm.q,1)&amp;" "&amp;_xlpm.ai_test)),""),""))))</f>
        <v>0</v>
      </c>
      <c r="AX409" s="1055"/>
      <c r="AY409" s="1053">
        <f t="shared" si="150"/>
        <v>0</v>
      </c>
      <c r="AZ409" s="1054" t="str">
        <f t="shared" si="151"/>
        <v/>
      </c>
      <c r="BA409" s="1056">
        <f t="shared" si="156"/>
        <v>0</v>
      </c>
      <c r="BB409" s="1057" t="str">
        <f t="shared" si="152"/>
        <v/>
      </c>
      <c r="BC409" s="1046"/>
      <c r="BD409" s="1058">
        <f t="shared" si="138"/>
        <v>0</v>
      </c>
      <c r="BE409" s="1048" t="str">
        <f t="shared" si="153"/>
        <v/>
      </c>
      <c r="BF409" s="262" t="s">
        <v>22</v>
      </c>
      <c r="BG409" s="1027">
        <f t="shared" si="154"/>
        <v>0</v>
      </c>
      <c r="BH409" s="1028">
        <f t="shared" si="155"/>
        <v>0</v>
      </c>
      <c r="BI409"/>
      <c r="BJ409" s="701"/>
      <c r="BK409" s="701"/>
      <c r="BL409" s="701"/>
      <c r="BM409" s="701"/>
      <c r="BN409" s="701"/>
      <c r="BO409" s="701"/>
      <c r="BP409" s="701"/>
      <c r="BQ409" s="701"/>
      <c r="BX409" s="964" t="str">
        <f t="shared" si="140"/>
        <v>►</v>
      </c>
      <c r="BY409" s="848"/>
      <c r="BZ409" s="848"/>
      <c r="CA409" s="848"/>
      <c r="CB409" s="848"/>
      <c r="CC409" s="848"/>
      <c r="DC409" s="3">
        <v>1</v>
      </c>
    </row>
    <row r="410" spans="12:107" ht="21" customHeight="1">
      <c r="L410" s="115" t="s">
        <v>16</v>
      </c>
      <c r="M410" s="3141"/>
      <c r="N410" s="3142"/>
      <c r="O410" s="3141"/>
      <c r="P410" s="3143"/>
      <c r="Q410" s="3144"/>
      <c r="R410" s="3145"/>
      <c r="S410" s="3146"/>
      <c r="T410" s="3147"/>
      <c r="U410" s="3148"/>
      <c r="V410" s="3149"/>
      <c r="W410" s="2109"/>
      <c r="X410" s="3150"/>
      <c r="Y410" s="117"/>
      <c r="Z410" s="3151"/>
      <c r="AA410" s="3152"/>
      <c r="AB410" s="3153"/>
      <c r="AC410" s="3154"/>
      <c r="AD410" s="119"/>
      <c r="AE410" s="262" t="s">
        <v>22</v>
      </c>
      <c r="AF410" s="1035" t="str">
        <f t="shared" si="141"/>
        <v>►</v>
      </c>
      <c r="AG410" s="1036" t="str">
        <f t="shared" si="142"/>
        <v/>
      </c>
      <c r="AH410" s="1037" t="str">
        <f t="shared" si="143"/>
        <v/>
      </c>
      <c r="AI410" s="1036" t="str">
        <f t="shared" si="144"/>
        <v/>
      </c>
      <c r="AJ410" s="1037" t="str">
        <f t="shared" si="145"/>
        <v/>
      </c>
      <c r="AK410" s="1037">
        <f>IF(AND(L410="A",COUNTIF(BJ15:BL62,TRIM(U410))&gt;0),1,0)</f>
        <v>0</v>
      </c>
      <c r="AL410" s="1051" t="str" cm="1">
        <f t="array" ref="AL410">IF(AF410&lt;&gt;"A","",IFERROR((IFERROR(_xlfn.XLOOKUP(TRIM(SUBSTITUTE(U410,CHAR(160)," ")),BJ15:BJ62,BM15:BM62),IFERROR(_xlfn.XLOOKUP(TRIM(SUBSTITUTE(U410,CHAR(160)," ")),BK15:BK62,BM15:BM62),_xlfn.XLOOKUP(TRIM(SUBSTITUTE(U410,CHAR(160)," ")),BL15:BL62,BM15:BM62))))*T410*IF(ISBLANK(Q410),1,Q410)+IFERROR(_xlfn.XLOOKUP("RECHERCHEX",TRIM(L410:AD410),L410:AD410),0),0))</f>
        <v/>
      </c>
      <c r="AM410" s="1038">
        <f t="shared" si="146"/>
        <v>0</v>
      </c>
      <c r="AN410" s="1627" t="str">
        <f t="shared" si="139"/>
        <v/>
      </c>
      <c r="AO410" s="1039">
        <f t="shared" si="147"/>
        <v>0</v>
      </c>
      <c r="AP410" s="1039">
        <f t="shared" si="148"/>
        <v>0</v>
      </c>
      <c r="AQ410" s="1040">
        <f>IF(AO410&gt;0,AS9,0)</f>
        <v>0</v>
      </c>
      <c r="AR410" s="1628" t="str">
        <f>IF(TRIM(AG410)="▼ recette suivante", AG410, IF(AQ410&gt;0, IF(AT9&lt;&gt;"", AT9&amp;"-ou.or.o ❾ + or - &gt;", ""), ""))</f>
        <v/>
      </c>
      <c r="AS410" s="1064"/>
      <c r="AT410" s="1064"/>
      <c r="AU410" s="1042">
        <f t="shared" si="149"/>
        <v>0</v>
      </c>
      <c r="AV410" s="1043">
        <f>IF(AK410,IF(OR(AU410="",N(AU410)&lt;=0.000000001),"",_xlfn.XLOOKUP(AJ410,BJ15:BJ62,BN15:BN62,_xlfn.XLOOKUP(AJ410,BK15:BK62,BN15:BN62,_xlfn.XLOOKUP(AJ410,BL15:BL62,BN15:BN62,"")))),0)</f>
        <v>0</v>
      </c>
      <c r="AW410" s="1065" cm="1">
        <f t="array" ref="AW410">IF(AK410&lt;&gt;1,0,IF(OR(AU410="",N(AU410)&lt;=0.000000001),"",IF(OR(AO410="",N(AO410)&lt;=0.000000001),0,IF(ISNUMBER(AU410),IFERROR(_xlfn.LET(_xlpm.ai_test,TRIM(AJ410),_xlpm.r,IFERROR(_xlfn.XLOOKUP(_xlpm.ai_test,BJ15:BJ62,ROW(BJ15:BJ62),0,1),IFERROR(_xlfn.XLOOKUP(_xlpm.ai_test,BK15:BK62,ROW(BK15:BK62),0,1),_xlfn.XLOOKUP(_xlpm.ai_test,BL15:BL62,ROW(BL15:BL62),0,1))),_xlpm.p,_xlpm.r-MIN(ROW(BJ15:BJ62))+1,_xlpm.f,INDEX(BM15:BM62,_xlpm.p),_xlpm.u,INDEX(BN15:BN62,_xlpm.p),_xlpm.s,INDEX(BP15:BP62,_xlpm.p),_xlpm.q,N(AU410)/_xlpm.f,IF(_xlpm.q&gt;=_xlpm.s,ROUND(_xlpm.q,1)&amp;" "&amp;_xlpm.ai_test&amp;" = "&amp;ROUND(_xlpm.q*_xlpm.f,1)&amp;" "&amp;_xlpm.u,ROUND(_xlpm.q,1)&amp;" "&amp;_xlpm.ai_test)),""),""))))</f>
        <v>0</v>
      </c>
      <c r="AX410" s="1055"/>
      <c r="AY410" s="1042">
        <f t="shared" si="150"/>
        <v>0</v>
      </c>
      <c r="AZ410" s="1043" t="str">
        <f t="shared" si="151"/>
        <v/>
      </c>
      <c r="BA410" s="1044">
        <f t="shared" si="156"/>
        <v>0</v>
      </c>
      <c r="BB410" s="1045" t="str">
        <f t="shared" si="152"/>
        <v/>
      </c>
      <c r="BC410" s="1046"/>
      <c r="BD410" s="1047">
        <f t="shared" si="138"/>
        <v>0</v>
      </c>
      <c r="BE410" s="1048" t="str">
        <f t="shared" si="153"/>
        <v/>
      </c>
      <c r="BF410" s="262" t="s">
        <v>22</v>
      </c>
      <c r="BG410" s="1027">
        <f t="shared" si="154"/>
        <v>0</v>
      </c>
      <c r="BH410" s="1028">
        <f t="shared" si="155"/>
        <v>0</v>
      </c>
      <c r="BI410"/>
      <c r="BJ410" s="701"/>
      <c r="BK410" s="701"/>
      <c r="BL410" s="701"/>
      <c r="BM410" s="701"/>
      <c r="BN410" s="701"/>
      <c r="BO410" s="701"/>
      <c r="BP410" s="701"/>
      <c r="BQ410" s="701"/>
      <c r="BX410" s="964" t="str">
        <f t="shared" si="140"/>
        <v>►</v>
      </c>
      <c r="BY410" s="848"/>
      <c r="BZ410" s="848"/>
      <c r="CA410" s="848"/>
      <c r="CB410" s="848"/>
      <c r="CC410" s="848"/>
      <c r="DC410" s="3">
        <v>1</v>
      </c>
    </row>
    <row r="411" spans="12:107" ht="21" customHeight="1">
      <c r="L411" s="115" t="s">
        <v>16</v>
      </c>
      <c r="M411" s="3141"/>
      <c r="N411" s="3142"/>
      <c r="O411" s="3141"/>
      <c r="P411" s="3143"/>
      <c r="Q411" s="3144"/>
      <c r="R411" s="3145"/>
      <c r="S411" s="3146"/>
      <c r="T411" s="3147"/>
      <c r="U411" s="3148"/>
      <c r="V411" s="3149"/>
      <c r="W411" s="2109"/>
      <c r="X411" s="3150"/>
      <c r="Y411" s="117"/>
      <c r="Z411" s="3151"/>
      <c r="AA411" s="3152"/>
      <c r="AB411" s="3153"/>
      <c r="AC411" s="3154"/>
      <c r="AD411" s="119"/>
      <c r="AE411" s="262" t="s">
        <v>22</v>
      </c>
      <c r="AF411" s="1035" t="str">
        <f t="shared" si="141"/>
        <v>►</v>
      </c>
      <c r="AG411" s="1036" t="str">
        <f t="shared" si="142"/>
        <v/>
      </c>
      <c r="AH411" s="1037" t="str">
        <f t="shared" si="143"/>
        <v/>
      </c>
      <c r="AI411" s="1036" t="str">
        <f t="shared" si="144"/>
        <v/>
      </c>
      <c r="AJ411" s="1037" t="str">
        <f t="shared" si="145"/>
        <v/>
      </c>
      <c r="AK411" s="1037">
        <f>IF(AND(L411="A",COUNTIF(BJ15:BL62,TRIM(U411))&gt;0),1,0)</f>
        <v>0</v>
      </c>
      <c r="AL411" s="1051" t="str" cm="1">
        <f t="array" ref="AL411">IF(AF411&lt;&gt;"A","",IFERROR((IFERROR(_xlfn.XLOOKUP(TRIM(SUBSTITUTE(U411,CHAR(160)," ")),BJ15:BJ62,BM15:BM62),IFERROR(_xlfn.XLOOKUP(TRIM(SUBSTITUTE(U411,CHAR(160)," ")),BK15:BK62,BM15:BM62),_xlfn.XLOOKUP(TRIM(SUBSTITUTE(U411,CHAR(160)," ")),BL15:BL62,BM15:BM62))))*T411*IF(ISBLANK(Q411),1,Q411)+IFERROR(_xlfn.XLOOKUP("RECHERCHEX",TRIM(L411:AD411),L411:AD411),0),0))</f>
        <v/>
      </c>
      <c r="AM411" s="1038">
        <f t="shared" si="146"/>
        <v>0</v>
      </c>
      <c r="AN411" s="1627" t="str">
        <f t="shared" si="139"/>
        <v/>
      </c>
      <c r="AO411" s="1039">
        <f t="shared" si="147"/>
        <v>0</v>
      </c>
      <c r="AP411" s="1039">
        <f t="shared" si="148"/>
        <v>0</v>
      </c>
      <c r="AQ411" s="1052">
        <f>IF(AO411&gt;0,AS9,0)</f>
        <v>0</v>
      </c>
      <c r="AR411" s="1626" t="str">
        <f>IF(TRIM(AG411)="▼ recette suivante", AG411, IF(AQ411&gt;0, IF(AT9&lt;&gt;"", AT9&amp;"-ou.or.o ❾ + or - &gt;", ""), ""))</f>
        <v/>
      </c>
      <c r="AS411" s="1064"/>
      <c r="AT411" s="1064"/>
      <c r="AU411" s="1053">
        <f t="shared" si="149"/>
        <v>0</v>
      </c>
      <c r="AV411" s="1054">
        <f>IF(AK411,IF(OR(AU411="",N(AU411)&lt;=0.000000001),"",_xlfn.XLOOKUP(AJ411,BJ15:BJ62,BN15:BN62,_xlfn.XLOOKUP(AJ411,BK15:BK62,BN15:BN62,_xlfn.XLOOKUP(AJ411,BL15:BL62,BN15:BN62,"")))),0)</f>
        <v>0</v>
      </c>
      <c r="AW411" s="1067" cm="1">
        <f t="array" ref="AW411">IF(AK411&lt;&gt;1,0,IF(OR(AU411="",N(AU411)&lt;=0.000000001),"",IF(OR(AO411="",N(AO411)&lt;=0.000000001),0,IF(ISNUMBER(AU411),IFERROR(_xlfn.LET(_xlpm.ai_test,TRIM(AJ411),_xlpm.r,IFERROR(_xlfn.XLOOKUP(_xlpm.ai_test,BJ15:BJ62,ROW(BJ15:BJ62),0,1),IFERROR(_xlfn.XLOOKUP(_xlpm.ai_test,BK15:BK62,ROW(BK15:BK62),0,1),_xlfn.XLOOKUP(_xlpm.ai_test,BL15:BL62,ROW(BL15:BL62),0,1))),_xlpm.p,_xlpm.r-MIN(ROW(BJ15:BJ62))+1,_xlpm.f,INDEX(BM15:BM62,_xlpm.p),_xlpm.u,INDEX(BN15:BN62,_xlpm.p),_xlpm.s,INDEX(BP15:BP62,_xlpm.p),_xlpm.q,N(AU411)/_xlpm.f,IF(_xlpm.q&gt;=_xlpm.s,ROUND(_xlpm.q,1)&amp;" "&amp;_xlpm.ai_test&amp;" = "&amp;ROUND(_xlpm.q*_xlpm.f,1)&amp;" "&amp;_xlpm.u,ROUND(_xlpm.q,1)&amp;" "&amp;_xlpm.ai_test)),""),""))))</f>
        <v>0</v>
      </c>
      <c r="AX411" s="1055"/>
      <c r="AY411" s="1053">
        <f t="shared" si="150"/>
        <v>0</v>
      </c>
      <c r="AZ411" s="1054" t="str">
        <f t="shared" si="151"/>
        <v/>
      </c>
      <c r="BA411" s="1056">
        <f t="shared" si="156"/>
        <v>0</v>
      </c>
      <c r="BB411" s="1057" t="str">
        <f t="shared" si="152"/>
        <v/>
      </c>
      <c r="BC411" s="1046"/>
      <c r="BD411" s="1058">
        <f t="shared" ref="BD411:BD474" si="157">IF(OR(AO411=0,ISBLANK(BC411),ISTEXT(BA411)),0,(IF(AU411=0,BA411,AU411)*BC411))</f>
        <v>0</v>
      </c>
      <c r="BE411" s="1048" t="str">
        <f t="shared" si="153"/>
        <v/>
      </c>
      <c r="BF411" s="262" t="s">
        <v>22</v>
      </c>
      <c r="BG411" s="1027">
        <f t="shared" si="154"/>
        <v>0</v>
      </c>
      <c r="BH411" s="1028">
        <f t="shared" si="155"/>
        <v>0</v>
      </c>
      <c r="BI411"/>
      <c r="BJ411" s="701"/>
      <c r="BK411" s="701"/>
      <c r="BL411" s="701"/>
      <c r="BM411" s="701"/>
      <c r="BN411" s="701"/>
      <c r="BO411" s="701"/>
      <c r="BP411" s="701"/>
      <c r="BQ411" s="701"/>
      <c r="BX411" s="964" t="str">
        <f t="shared" si="140"/>
        <v>►</v>
      </c>
      <c r="BY411" s="848"/>
      <c r="BZ411" s="848"/>
      <c r="CA411" s="848"/>
      <c r="CB411" s="848"/>
      <c r="CC411" s="848"/>
      <c r="DC411" s="3">
        <v>1</v>
      </c>
    </row>
    <row r="412" spans="12:107" ht="21" customHeight="1">
      <c r="L412" s="115" t="s">
        <v>16</v>
      </c>
      <c r="M412" s="3141"/>
      <c r="N412" s="3142"/>
      <c r="O412" s="3141"/>
      <c r="P412" s="3143"/>
      <c r="Q412" s="3144"/>
      <c r="R412" s="3145"/>
      <c r="S412" s="3146"/>
      <c r="T412" s="3147"/>
      <c r="U412" s="3148"/>
      <c r="V412" s="3149"/>
      <c r="W412" s="2109"/>
      <c r="X412" s="3150"/>
      <c r="Y412" s="117"/>
      <c r="Z412" s="3151"/>
      <c r="AA412" s="3152"/>
      <c r="AB412" s="3153"/>
      <c r="AC412" s="3154"/>
      <c r="AD412" s="119"/>
      <c r="AE412" s="262" t="s">
        <v>22</v>
      </c>
      <c r="AF412" s="1035" t="str">
        <f t="shared" si="141"/>
        <v>►</v>
      </c>
      <c r="AG412" s="1036" t="str">
        <f t="shared" si="142"/>
        <v/>
      </c>
      <c r="AH412" s="1037" t="str">
        <f t="shared" si="143"/>
        <v/>
      </c>
      <c r="AI412" s="1036" t="str">
        <f t="shared" si="144"/>
        <v/>
      </c>
      <c r="AJ412" s="1037" t="str">
        <f t="shared" si="145"/>
        <v/>
      </c>
      <c r="AK412" s="1037">
        <f>IF(AND(L412="A",COUNTIF(BJ15:BL62,TRIM(U412))&gt;0),1,0)</f>
        <v>0</v>
      </c>
      <c r="AL412" s="1051" t="str" cm="1">
        <f t="array" ref="AL412">IF(AF412&lt;&gt;"A","",IFERROR((IFERROR(_xlfn.XLOOKUP(TRIM(SUBSTITUTE(U412,CHAR(160)," ")),BJ15:BJ62,BM15:BM62),IFERROR(_xlfn.XLOOKUP(TRIM(SUBSTITUTE(U412,CHAR(160)," ")),BK15:BK62,BM15:BM62),_xlfn.XLOOKUP(TRIM(SUBSTITUTE(U412,CHAR(160)," ")),BL15:BL62,BM15:BM62))))*T412*IF(ISBLANK(Q412),1,Q412)+IFERROR(_xlfn.XLOOKUP("RECHERCHEX",TRIM(L412:AD412),L412:AD412),0),0))</f>
        <v/>
      </c>
      <c r="AM412" s="1038">
        <f t="shared" si="146"/>
        <v>0</v>
      </c>
      <c r="AN412" s="1627" t="str">
        <f t="shared" si="139"/>
        <v/>
      </c>
      <c r="AO412" s="1039">
        <f t="shared" si="147"/>
        <v>0</v>
      </c>
      <c r="AP412" s="1039">
        <f t="shared" si="148"/>
        <v>0</v>
      </c>
      <c r="AQ412" s="1040">
        <f>IF(AO412&gt;0,AS9,0)</f>
        <v>0</v>
      </c>
      <c r="AR412" s="1628" t="str">
        <f>IF(TRIM(AG412)="▼ recette suivante", AG412, IF(AQ412&gt;0, IF(AT9&lt;&gt;"", AT9&amp;"-ou.or.o ❾ + or - &gt;", ""), ""))</f>
        <v/>
      </c>
      <c r="AS412" s="1064"/>
      <c r="AT412" s="1064"/>
      <c r="AU412" s="1042">
        <f t="shared" si="149"/>
        <v>0</v>
      </c>
      <c r="AV412" s="1043">
        <f>IF(AK412,IF(OR(AU412="",N(AU412)&lt;=0.000000001),"",_xlfn.XLOOKUP(AJ412,BJ15:BJ62,BN15:BN62,_xlfn.XLOOKUP(AJ412,BK15:BK62,BN15:BN62,_xlfn.XLOOKUP(AJ412,BL15:BL62,BN15:BN62,"")))),0)</f>
        <v>0</v>
      </c>
      <c r="AW412" s="1065" cm="1">
        <f t="array" ref="AW412">IF(AK412&lt;&gt;1,0,IF(OR(AU412="",N(AU412)&lt;=0.000000001),"",IF(OR(AO412="",N(AO412)&lt;=0.000000001),0,IF(ISNUMBER(AU412),IFERROR(_xlfn.LET(_xlpm.ai_test,TRIM(AJ412),_xlpm.r,IFERROR(_xlfn.XLOOKUP(_xlpm.ai_test,BJ15:BJ62,ROW(BJ15:BJ62),0,1),IFERROR(_xlfn.XLOOKUP(_xlpm.ai_test,BK15:BK62,ROW(BK15:BK62),0,1),_xlfn.XLOOKUP(_xlpm.ai_test,BL15:BL62,ROW(BL15:BL62),0,1))),_xlpm.p,_xlpm.r-MIN(ROW(BJ15:BJ62))+1,_xlpm.f,INDEX(BM15:BM62,_xlpm.p),_xlpm.u,INDEX(BN15:BN62,_xlpm.p),_xlpm.s,INDEX(BP15:BP62,_xlpm.p),_xlpm.q,N(AU412)/_xlpm.f,IF(_xlpm.q&gt;=_xlpm.s,ROUND(_xlpm.q,1)&amp;" "&amp;_xlpm.ai_test&amp;" = "&amp;ROUND(_xlpm.q*_xlpm.f,1)&amp;" "&amp;_xlpm.u,ROUND(_xlpm.q,1)&amp;" "&amp;_xlpm.ai_test)),""),""))))</f>
        <v>0</v>
      </c>
      <c r="AX412" s="1055"/>
      <c r="AY412" s="1042">
        <f t="shared" si="150"/>
        <v>0</v>
      </c>
      <c r="AZ412" s="1043" t="str">
        <f t="shared" si="151"/>
        <v/>
      </c>
      <c r="BA412" s="1044">
        <f t="shared" si="156"/>
        <v>0</v>
      </c>
      <c r="BB412" s="1045" t="str">
        <f t="shared" si="152"/>
        <v/>
      </c>
      <c r="BC412" s="1046"/>
      <c r="BD412" s="1047">
        <f t="shared" si="157"/>
        <v>0</v>
      </c>
      <c r="BE412" s="1048" t="str">
        <f t="shared" si="153"/>
        <v/>
      </c>
      <c r="BF412" s="262" t="s">
        <v>22</v>
      </c>
      <c r="BG412" s="1027">
        <f t="shared" si="154"/>
        <v>0</v>
      </c>
      <c r="BH412" s="1028">
        <f t="shared" si="155"/>
        <v>0</v>
      </c>
      <c r="BI412"/>
      <c r="BJ412" s="701"/>
      <c r="BK412" s="701"/>
      <c r="BL412" s="701"/>
      <c r="BM412" s="701"/>
      <c r="BN412" s="701"/>
      <c r="BO412" s="701"/>
      <c r="BP412" s="701"/>
      <c r="BQ412" s="701"/>
      <c r="BX412" s="964" t="str">
        <f t="shared" si="140"/>
        <v>►</v>
      </c>
      <c r="BY412" s="848"/>
      <c r="BZ412" s="848"/>
      <c r="CA412" s="848"/>
      <c r="CB412" s="848"/>
      <c r="CC412" s="848"/>
      <c r="DC412" s="3">
        <v>1</v>
      </c>
    </row>
    <row r="413" spans="12:107" ht="21" customHeight="1">
      <c r="L413" s="115" t="s">
        <v>16</v>
      </c>
      <c r="M413" s="3141"/>
      <c r="N413" s="3142"/>
      <c r="O413" s="3141"/>
      <c r="P413" s="3143"/>
      <c r="Q413" s="3144"/>
      <c r="R413" s="3145"/>
      <c r="S413" s="3146"/>
      <c r="T413" s="3147"/>
      <c r="U413" s="3148"/>
      <c r="V413" s="3149"/>
      <c r="W413" s="2109"/>
      <c r="X413" s="3150"/>
      <c r="Y413" s="117"/>
      <c r="Z413" s="3151"/>
      <c r="AA413" s="3152"/>
      <c r="AB413" s="3153"/>
      <c r="AC413" s="3154"/>
      <c r="AD413" s="119"/>
      <c r="AE413" s="262" t="s">
        <v>22</v>
      </c>
      <c r="AF413" s="1035" t="str">
        <f t="shared" si="141"/>
        <v>►</v>
      </c>
      <c r="AG413" s="1036" t="str">
        <f t="shared" si="142"/>
        <v/>
      </c>
      <c r="AH413" s="1037" t="str">
        <f t="shared" si="143"/>
        <v/>
      </c>
      <c r="AI413" s="1036" t="str">
        <f t="shared" si="144"/>
        <v/>
      </c>
      <c r="AJ413" s="1037" t="str">
        <f t="shared" si="145"/>
        <v/>
      </c>
      <c r="AK413" s="1037">
        <f>IF(AND(L413="A",COUNTIF(BJ15:BL62,TRIM(U413))&gt;0),1,0)</f>
        <v>0</v>
      </c>
      <c r="AL413" s="1051" t="str" cm="1">
        <f t="array" ref="AL413">IF(AF413&lt;&gt;"A","",IFERROR((IFERROR(_xlfn.XLOOKUP(TRIM(SUBSTITUTE(U413,CHAR(160)," ")),BJ15:BJ62,BM15:BM62),IFERROR(_xlfn.XLOOKUP(TRIM(SUBSTITUTE(U413,CHAR(160)," ")),BK15:BK62,BM15:BM62),_xlfn.XLOOKUP(TRIM(SUBSTITUTE(U413,CHAR(160)," ")),BL15:BL62,BM15:BM62))))*T413*IF(ISBLANK(Q413),1,Q413)+IFERROR(_xlfn.XLOOKUP("RECHERCHEX",TRIM(L413:AD413),L413:AD413),0),0))</f>
        <v/>
      </c>
      <c r="AM413" s="1038">
        <f t="shared" si="146"/>
        <v>0</v>
      </c>
      <c r="AN413" s="1627" t="str">
        <f t="shared" si="139"/>
        <v/>
      </c>
      <c r="AO413" s="1039">
        <f t="shared" si="147"/>
        <v>0</v>
      </c>
      <c r="AP413" s="1039">
        <f t="shared" si="148"/>
        <v>0</v>
      </c>
      <c r="AQ413" s="1052">
        <f>IF(AO413&gt;0,AS9,0)</f>
        <v>0</v>
      </c>
      <c r="AR413" s="1626" t="str">
        <f>IF(TRIM(AG413)="▼ recette suivante", AG413, IF(AQ413&gt;0, IF(AT9&lt;&gt;"", AT9&amp;"-ou.or.o ❾ + or - &gt;", ""), ""))</f>
        <v/>
      </c>
      <c r="AS413" s="1064"/>
      <c r="AT413" s="1064"/>
      <c r="AU413" s="1053">
        <f t="shared" si="149"/>
        <v>0</v>
      </c>
      <c r="AV413" s="1054">
        <f>IF(AK413,IF(OR(AU413="",N(AU413)&lt;=0.000000001),"",_xlfn.XLOOKUP(AJ413,BJ15:BJ62,BN15:BN62,_xlfn.XLOOKUP(AJ413,BK15:BK62,BN15:BN62,_xlfn.XLOOKUP(AJ413,BL15:BL62,BN15:BN62,"")))),0)</f>
        <v>0</v>
      </c>
      <c r="AW413" s="1067" cm="1">
        <f t="array" ref="AW413">IF(AK413&lt;&gt;1,0,IF(OR(AU413="",N(AU413)&lt;=0.000000001),"",IF(OR(AO413="",N(AO413)&lt;=0.000000001),0,IF(ISNUMBER(AU413),IFERROR(_xlfn.LET(_xlpm.ai_test,TRIM(AJ413),_xlpm.r,IFERROR(_xlfn.XLOOKUP(_xlpm.ai_test,BJ15:BJ62,ROW(BJ15:BJ62),0,1),IFERROR(_xlfn.XLOOKUP(_xlpm.ai_test,BK15:BK62,ROW(BK15:BK62),0,1),_xlfn.XLOOKUP(_xlpm.ai_test,BL15:BL62,ROW(BL15:BL62),0,1))),_xlpm.p,_xlpm.r-MIN(ROW(BJ15:BJ62))+1,_xlpm.f,INDEX(BM15:BM62,_xlpm.p),_xlpm.u,INDEX(BN15:BN62,_xlpm.p),_xlpm.s,INDEX(BP15:BP62,_xlpm.p),_xlpm.q,N(AU413)/_xlpm.f,IF(_xlpm.q&gt;=_xlpm.s,ROUND(_xlpm.q,1)&amp;" "&amp;_xlpm.ai_test&amp;" = "&amp;ROUND(_xlpm.q*_xlpm.f,1)&amp;" "&amp;_xlpm.u,ROUND(_xlpm.q,1)&amp;" "&amp;_xlpm.ai_test)),""),""))))</f>
        <v>0</v>
      </c>
      <c r="AX413" s="1055"/>
      <c r="AY413" s="1053">
        <f t="shared" si="150"/>
        <v>0</v>
      </c>
      <c r="AZ413" s="1054" t="str">
        <f t="shared" si="151"/>
        <v/>
      </c>
      <c r="BA413" s="1056">
        <f t="shared" si="156"/>
        <v>0</v>
      </c>
      <c r="BB413" s="1057" t="str">
        <f t="shared" si="152"/>
        <v/>
      </c>
      <c r="BC413" s="1046"/>
      <c r="BD413" s="1058">
        <f t="shared" si="157"/>
        <v>0</v>
      </c>
      <c r="BE413" s="1048" t="str">
        <f t="shared" si="153"/>
        <v/>
      </c>
      <c r="BF413" s="262" t="s">
        <v>22</v>
      </c>
      <c r="BG413" s="1027">
        <f t="shared" si="154"/>
        <v>0</v>
      </c>
      <c r="BH413" s="1028">
        <f t="shared" si="155"/>
        <v>0</v>
      </c>
      <c r="BI413"/>
      <c r="BJ413" s="701"/>
      <c r="BK413" s="701"/>
      <c r="BL413" s="701"/>
      <c r="BM413" s="701"/>
      <c r="BN413" s="701"/>
      <c r="BO413" s="701"/>
      <c r="BP413" s="701"/>
      <c r="BQ413" s="701"/>
      <c r="BX413" s="964" t="str">
        <f t="shared" si="140"/>
        <v>►</v>
      </c>
      <c r="BY413" s="848"/>
      <c r="BZ413" s="848"/>
      <c r="CA413" s="848"/>
      <c r="CB413" s="848"/>
      <c r="CC413" s="848"/>
      <c r="DC413" s="3">
        <v>1</v>
      </c>
    </row>
    <row r="414" spans="12:107" ht="21" customHeight="1">
      <c r="L414" s="115" t="s">
        <v>16</v>
      </c>
      <c r="M414" s="3141"/>
      <c r="N414" s="3142"/>
      <c r="O414" s="3141"/>
      <c r="P414" s="3143"/>
      <c r="Q414" s="3144"/>
      <c r="R414" s="3145"/>
      <c r="S414" s="3146"/>
      <c r="T414" s="3147"/>
      <c r="U414" s="3148"/>
      <c r="V414" s="3149"/>
      <c r="W414" s="2109"/>
      <c r="X414" s="3150"/>
      <c r="Y414" s="117"/>
      <c r="Z414" s="3151"/>
      <c r="AA414" s="3152"/>
      <c r="AB414" s="3153"/>
      <c r="AC414" s="3154"/>
      <c r="AD414" s="119"/>
      <c r="AE414" s="262" t="s">
        <v>22</v>
      </c>
      <c r="AF414" s="1035" t="str">
        <f t="shared" si="141"/>
        <v>►</v>
      </c>
      <c r="AG414" s="1036" t="str">
        <f t="shared" si="142"/>
        <v/>
      </c>
      <c r="AH414" s="1037" t="str">
        <f t="shared" si="143"/>
        <v/>
      </c>
      <c r="AI414" s="1036" t="str">
        <f t="shared" si="144"/>
        <v/>
      </c>
      <c r="AJ414" s="1037" t="str">
        <f t="shared" si="145"/>
        <v/>
      </c>
      <c r="AK414" s="1037">
        <f>IF(AND(L414="A",COUNTIF(BJ15:BL62,TRIM(U414))&gt;0),1,0)</f>
        <v>0</v>
      </c>
      <c r="AL414" s="1051" t="str" cm="1">
        <f t="array" ref="AL414">IF(AF414&lt;&gt;"A","",IFERROR((IFERROR(_xlfn.XLOOKUP(TRIM(SUBSTITUTE(U414,CHAR(160)," ")),BJ15:BJ62,BM15:BM62),IFERROR(_xlfn.XLOOKUP(TRIM(SUBSTITUTE(U414,CHAR(160)," ")),BK15:BK62,BM15:BM62),_xlfn.XLOOKUP(TRIM(SUBSTITUTE(U414,CHAR(160)," ")),BL15:BL62,BM15:BM62))))*T414*IF(ISBLANK(Q414),1,Q414)+IFERROR(_xlfn.XLOOKUP("RECHERCHEX",TRIM(L414:AD414),L414:AD414),0),0))</f>
        <v/>
      </c>
      <c r="AM414" s="1038">
        <f t="shared" si="146"/>
        <v>0</v>
      </c>
      <c r="AN414" s="1627" t="str">
        <f t="shared" ref="AN414:AN477" si="158">IF(AF414="A","❾ Author reference &gt;","")</f>
        <v/>
      </c>
      <c r="AO414" s="1039">
        <f t="shared" si="147"/>
        <v>0</v>
      </c>
      <c r="AP414" s="1039">
        <f t="shared" si="148"/>
        <v>0</v>
      </c>
      <c r="AQ414" s="1040">
        <f>IF(AO414&gt;0,AS9,0)</f>
        <v>0</v>
      </c>
      <c r="AR414" s="1628" t="str">
        <f>IF(TRIM(AG414)="▼ recette suivante", AG414, IF(AQ414&gt;0, IF(AT9&lt;&gt;"", AT9&amp;"-ou.or.o ❾ + or - &gt;", ""), ""))</f>
        <v/>
      </c>
      <c r="AS414" s="1064"/>
      <c r="AT414" s="1064"/>
      <c r="AU414" s="1042">
        <f t="shared" si="149"/>
        <v>0</v>
      </c>
      <c r="AV414" s="1043">
        <f>IF(AK414,IF(OR(AU414="",N(AU414)&lt;=0.000000001),"",_xlfn.XLOOKUP(AJ414,BJ15:BJ62,BN15:BN62,_xlfn.XLOOKUP(AJ414,BK15:BK62,BN15:BN62,_xlfn.XLOOKUP(AJ414,BL15:BL62,BN15:BN62,"")))),0)</f>
        <v>0</v>
      </c>
      <c r="AW414" s="1065" cm="1">
        <f t="array" ref="AW414">IF(AK414&lt;&gt;1,0,IF(OR(AU414="",N(AU414)&lt;=0.000000001),"",IF(OR(AO414="",N(AO414)&lt;=0.000000001),0,IF(ISNUMBER(AU414),IFERROR(_xlfn.LET(_xlpm.ai_test,TRIM(AJ414),_xlpm.r,IFERROR(_xlfn.XLOOKUP(_xlpm.ai_test,BJ15:BJ62,ROW(BJ15:BJ62),0,1),IFERROR(_xlfn.XLOOKUP(_xlpm.ai_test,BK15:BK62,ROW(BK15:BK62),0,1),_xlfn.XLOOKUP(_xlpm.ai_test,BL15:BL62,ROW(BL15:BL62),0,1))),_xlpm.p,_xlpm.r-MIN(ROW(BJ15:BJ62))+1,_xlpm.f,INDEX(BM15:BM62,_xlpm.p),_xlpm.u,INDEX(BN15:BN62,_xlpm.p),_xlpm.s,INDEX(BP15:BP62,_xlpm.p),_xlpm.q,N(AU414)/_xlpm.f,IF(_xlpm.q&gt;=_xlpm.s,ROUND(_xlpm.q,1)&amp;" "&amp;_xlpm.ai_test&amp;" = "&amp;ROUND(_xlpm.q*_xlpm.f,1)&amp;" "&amp;_xlpm.u,ROUND(_xlpm.q,1)&amp;" "&amp;_xlpm.ai_test)),""),""))))</f>
        <v>0</v>
      </c>
      <c r="AX414" s="1055"/>
      <c r="AY414" s="1042">
        <f t="shared" si="150"/>
        <v>0</v>
      </c>
      <c r="AZ414" s="1043" t="str">
        <f t="shared" si="151"/>
        <v/>
      </c>
      <c r="BA414" s="1044">
        <f t="shared" si="156"/>
        <v>0</v>
      </c>
      <c r="BB414" s="1045" t="str">
        <f t="shared" si="152"/>
        <v/>
      </c>
      <c r="BC414" s="1046"/>
      <c r="BD414" s="1047">
        <f t="shared" si="157"/>
        <v>0</v>
      </c>
      <c r="BE414" s="1048" t="str">
        <f t="shared" si="153"/>
        <v/>
      </c>
      <c r="BF414" s="262" t="s">
        <v>22</v>
      </c>
      <c r="BG414" s="1027">
        <f t="shared" si="154"/>
        <v>0</v>
      </c>
      <c r="BH414" s="1028">
        <f t="shared" si="155"/>
        <v>0</v>
      </c>
      <c r="BI414"/>
      <c r="BJ414" s="701"/>
      <c r="BK414" s="701"/>
      <c r="BL414" s="701"/>
      <c r="BM414" s="701"/>
      <c r="BN414" s="701"/>
      <c r="BO414" s="701"/>
      <c r="BP414" s="701"/>
      <c r="BQ414" s="701"/>
      <c r="BX414" s="964" t="str">
        <f t="shared" si="140"/>
        <v>►</v>
      </c>
      <c r="BY414" s="848"/>
      <c r="BZ414" s="848"/>
      <c r="CA414" s="848"/>
      <c r="CB414" s="848"/>
      <c r="CC414" s="848"/>
      <c r="DC414" s="3">
        <v>1</v>
      </c>
    </row>
    <row r="415" spans="12:107" ht="21" customHeight="1">
      <c r="L415" s="115" t="s">
        <v>16</v>
      </c>
      <c r="M415" s="3141"/>
      <c r="N415" s="3142"/>
      <c r="O415" s="3141"/>
      <c r="P415" s="3143"/>
      <c r="Q415" s="3144"/>
      <c r="R415" s="3145"/>
      <c r="S415" s="3146"/>
      <c r="T415" s="3147"/>
      <c r="U415" s="3148"/>
      <c r="V415" s="3149"/>
      <c r="W415" s="2109"/>
      <c r="X415" s="3150"/>
      <c r="Y415" s="117"/>
      <c r="Z415" s="3151"/>
      <c r="AA415" s="3152"/>
      <c r="AB415" s="3153"/>
      <c r="AC415" s="3154"/>
      <c r="AD415" s="119"/>
      <c r="AE415" s="262" t="s">
        <v>22</v>
      </c>
      <c r="AF415" s="1035" t="str">
        <f t="shared" si="141"/>
        <v>►</v>
      </c>
      <c r="AG415" s="1036" t="str">
        <f t="shared" si="142"/>
        <v/>
      </c>
      <c r="AH415" s="1037" t="str">
        <f t="shared" si="143"/>
        <v/>
      </c>
      <c r="AI415" s="1036" t="str">
        <f t="shared" si="144"/>
        <v/>
      </c>
      <c r="AJ415" s="1037" t="str">
        <f t="shared" si="145"/>
        <v/>
      </c>
      <c r="AK415" s="1037">
        <f>IF(AND(L415="A",COUNTIF(BJ15:BL62,TRIM(U415))&gt;0),1,0)</f>
        <v>0</v>
      </c>
      <c r="AL415" s="1051" t="str" cm="1">
        <f t="array" ref="AL415">IF(AF415&lt;&gt;"A","",IFERROR((IFERROR(_xlfn.XLOOKUP(TRIM(SUBSTITUTE(U415,CHAR(160)," ")),BJ15:BJ62,BM15:BM62),IFERROR(_xlfn.XLOOKUP(TRIM(SUBSTITUTE(U415,CHAR(160)," ")),BK15:BK62,BM15:BM62),_xlfn.XLOOKUP(TRIM(SUBSTITUTE(U415,CHAR(160)," ")),BL15:BL62,BM15:BM62))))*T415*IF(ISBLANK(Q415),1,Q415)+IFERROR(_xlfn.XLOOKUP("RECHERCHEX",TRIM(L415:AD415),L415:AD415),0),0))</f>
        <v/>
      </c>
      <c r="AM415" s="1038">
        <f t="shared" si="146"/>
        <v>0</v>
      </c>
      <c r="AN415" s="1627" t="str">
        <f t="shared" si="158"/>
        <v/>
      </c>
      <c r="AO415" s="1039">
        <f t="shared" si="147"/>
        <v>0</v>
      </c>
      <c r="AP415" s="1039">
        <f t="shared" si="148"/>
        <v>0</v>
      </c>
      <c r="AQ415" s="1052">
        <f>IF(AO415&gt;0,AS9,0)</f>
        <v>0</v>
      </c>
      <c r="AR415" s="1626" t="str">
        <f>IF(TRIM(AG415)="▼ recette suivante", AG415, IF(AQ415&gt;0, IF(AT9&lt;&gt;"", AT9&amp;"-ou.or.o ❾ + or - &gt;", ""), ""))</f>
        <v/>
      </c>
      <c r="AS415" s="1064"/>
      <c r="AT415" s="1064"/>
      <c r="AU415" s="1053">
        <f t="shared" si="149"/>
        <v>0</v>
      </c>
      <c r="AV415" s="1054">
        <f>IF(AK415,IF(OR(AU415="",N(AU415)&lt;=0.000000001),"",_xlfn.XLOOKUP(AJ415,BJ15:BJ62,BN15:BN62,_xlfn.XLOOKUP(AJ415,BK15:BK62,BN15:BN62,_xlfn.XLOOKUP(AJ415,BL15:BL62,BN15:BN62,"")))),0)</f>
        <v>0</v>
      </c>
      <c r="AW415" s="1067" cm="1">
        <f t="array" ref="AW415">IF(AK415&lt;&gt;1,0,IF(OR(AU415="",N(AU415)&lt;=0.000000001),"",IF(OR(AO415="",N(AO415)&lt;=0.000000001),0,IF(ISNUMBER(AU415),IFERROR(_xlfn.LET(_xlpm.ai_test,TRIM(AJ415),_xlpm.r,IFERROR(_xlfn.XLOOKUP(_xlpm.ai_test,BJ15:BJ62,ROW(BJ15:BJ62),0,1),IFERROR(_xlfn.XLOOKUP(_xlpm.ai_test,BK15:BK62,ROW(BK15:BK62),0,1),_xlfn.XLOOKUP(_xlpm.ai_test,BL15:BL62,ROW(BL15:BL62),0,1))),_xlpm.p,_xlpm.r-MIN(ROW(BJ15:BJ62))+1,_xlpm.f,INDEX(BM15:BM62,_xlpm.p),_xlpm.u,INDEX(BN15:BN62,_xlpm.p),_xlpm.s,INDEX(BP15:BP62,_xlpm.p),_xlpm.q,N(AU415)/_xlpm.f,IF(_xlpm.q&gt;=_xlpm.s,ROUND(_xlpm.q,1)&amp;" "&amp;_xlpm.ai_test&amp;" = "&amp;ROUND(_xlpm.q*_xlpm.f,1)&amp;" "&amp;_xlpm.u,ROUND(_xlpm.q,1)&amp;" "&amp;_xlpm.ai_test)),""),""))))</f>
        <v>0</v>
      </c>
      <c r="AX415" s="1055"/>
      <c r="AY415" s="1053">
        <f t="shared" si="150"/>
        <v>0</v>
      </c>
      <c r="AZ415" s="1054" t="str">
        <f t="shared" si="151"/>
        <v/>
      </c>
      <c r="BA415" s="1056">
        <f t="shared" si="156"/>
        <v>0</v>
      </c>
      <c r="BB415" s="1057" t="str">
        <f t="shared" si="152"/>
        <v/>
      </c>
      <c r="BC415" s="1046"/>
      <c r="BD415" s="1058">
        <f t="shared" si="157"/>
        <v>0</v>
      </c>
      <c r="BE415" s="1048" t="str">
        <f t="shared" si="153"/>
        <v/>
      </c>
      <c r="BF415" s="262" t="s">
        <v>22</v>
      </c>
      <c r="BG415" s="1027">
        <f t="shared" si="154"/>
        <v>0</v>
      </c>
      <c r="BH415" s="1028">
        <f t="shared" si="155"/>
        <v>0</v>
      </c>
      <c r="BI415"/>
      <c r="BJ415" s="701"/>
      <c r="BK415" s="701"/>
      <c r="BL415" s="701"/>
      <c r="BM415" s="701"/>
      <c r="BN415" s="701"/>
      <c r="BO415" s="701"/>
      <c r="BP415" s="701"/>
      <c r="BQ415" s="701"/>
      <c r="BX415" s="964" t="str">
        <f t="shared" si="140"/>
        <v>►</v>
      </c>
      <c r="BY415" s="848"/>
      <c r="BZ415" s="848"/>
      <c r="CA415" s="848"/>
      <c r="CB415" s="848"/>
      <c r="CC415" s="848"/>
      <c r="DC415" s="3">
        <v>1</v>
      </c>
    </row>
    <row r="416" spans="12:107" ht="21" customHeight="1">
      <c r="L416" s="115" t="s">
        <v>16</v>
      </c>
      <c r="M416" s="3141"/>
      <c r="N416" s="3142"/>
      <c r="O416" s="3141"/>
      <c r="P416" s="3143"/>
      <c r="Q416" s="3144"/>
      <c r="R416" s="3145"/>
      <c r="S416" s="3146"/>
      <c r="T416" s="3147"/>
      <c r="U416" s="3148"/>
      <c r="V416" s="3149"/>
      <c r="W416" s="2109"/>
      <c r="X416" s="3150"/>
      <c r="Y416" s="117"/>
      <c r="Z416" s="3151"/>
      <c r="AA416" s="3152"/>
      <c r="AB416" s="3153"/>
      <c r="AC416" s="3154"/>
      <c r="AD416" s="119"/>
      <c r="AE416" s="262" t="s">
        <v>22</v>
      </c>
      <c r="AF416" s="1035" t="str">
        <f t="shared" si="141"/>
        <v>►</v>
      </c>
      <c r="AG416" s="1036" t="str">
        <f t="shared" si="142"/>
        <v/>
      </c>
      <c r="AH416" s="1037" t="str">
        <f t="shared" si="143"/>
        <v/>
      </c>
      <c r="AI416" s="1036" t="str">
        <f t="shared" si="144"/>
        <v/>
      </c>
      <c r="AJ416" s="1037" t="str">
        <f t="shared" si="145"/>
        <v/>
      </c>
      <c r="AK416" s="1037">
        <f>IF(AND(L416="A",COUNTIF(BJ15:BL62,TRIM(U416))&gt;0),1,0)</f>
        <v>0</v>
      </c>
      <c r="AL416" s="1051" t="str" cm="1">
        <f t="array" ref="AL416">IF(AF416&lt;&gt;"A","",IFERROR((IFERROR(_xlfn.XLOOKUP(TRIM(SUBSTITUTE(U416,CHAR(160)," ")),BJ15:BJ62,BM15:BM62),IFERROR(_xlfn.XLOOKUP(TRIM(SUBSTITUTE(U416,CHAR(160)," ")),BK15:BK62,BM15:BM62),_xlfn.XLOOKUP(TRIM(SUBSTITUTE(U416,CHAR(160)," ")),BL15:BL62,BM15:BM62))))*T416*IF(ISBLANK(Q416),1,Q416)+IFERROR(_xlfn.XLOOKUP("RECHERCHEX",TRIM(L416:AD416),L416:AD416),0),0))</f>
        <v/>
      </c>
      <c r="AM416" s="1038">
        <f t="shared" si="146"/>
        <v>0</v>
      </c>
      <c r="AN416" s="1627" t="str">
        <f t="shared" si="158"/>
        <v/>
      </c>
      <c r="AO416" s="1039">
        <f t="shared" si="147"/>
        <v>0</v>
      </c>
      <c r="AP416" s="1039">
        <f t="shared" si="148"/>
        <v>0</v>
      </c>
      <c r="AQ416" s="1040">
        <f>IF(AO416&gt;0,AS9,0)</f>
        <v>0</v>
      </c>
      <c r="AR416" s="1628" t="str">
        <f>IF(TRIM(AG416)="▼ recette suivante", AG416, IF(AQ416&gt;0, IF(AT9&lt;&gt;"", AT9&amp;"-ou.or.o ❾ + or - &gt;", ""), ""))</f>
        <v/>
      </c>
      <c r="AS416" s="1064"/>
      <c r="AT416" s="1064"/>
      <c r="AU416" s="1042">
        <f t="shared" si="149"/>
        <v>0</v>
      </c>
      <c r="AV416" s="1043">
        <f>IF(AK416,IF(OR(AU416="",N(AU416)&lt;=0.000000001),"",_xlfn.XLOOKUP(AJ416,BJ15:BJ62,BN15:BN62,_xlfn.XLOOKUP(AJ416,BK15:BK62,BN15:BN62,_xlfn.XLOOKUP(AJ416,BL15:BL62,BN15:BN62,"")))),0)</f>
        <v>0</v>
      </c>
      <c r="AW416" s="1065" cm="1">
        <f t="array" ref="AW416">IF(AK416&lt;&gt;1,0,IF(OR(AU416="",N(AU416)&lt;=0.000000001),"",IF(OR(AO416="",N(AO416)&lt;=0.000000001),0,IF(ISNUMBER(AU416),IFERROR(_xlfn.LET(_xlpm.ai_test,TRIM(AJ416),_xlpm.r,IFERROR(_xlfn.XLOOKUP(_xlpm.ai_test,BJ15:BJ62,ROW(BJ15:BJ62),0,1),IFERROR(_xlfn.XLOOKUP(_xlpm.ai_test,BK15:BK62,ROW(BK15:BK62),0,1),_xlfn.XLOOKUP(_xlpm.ai_test,BL15:BL62,ROW(BL15:BL62),0,1))),_xlpm.p,_xlpm.r-MIN(ROW(BJ15:BJ62))+1,_xlpm.f,INDEX(BM15:BM62,_xlpm.p),_xlpm.u,INDEX(BN15:BN62,_xlpm.p),_xlpm.s,INDEX(BP15:BP62,_xlpm.p),_xlpm.q,N(AU416)/_xlpm.f,IF(_xlpm.q&gt;=_xlpm.s,ROUND(_xlpm.q,1)&amp;" "&amp;_xlpm.ai_test&amp;" = "&amp;ROUND(_xlpm.q*_xlpm.f,1)&amp;" "&amp;_xlpm.u,ROUND(_xlpm.q,1)&amp;" "&amp;_xlpm.ai_test)),""),""))))</f>
        <v>0</v>
      </c>
      <c r="AX416" s="1055"/>
      <c r="AY416" s="1042">
        <f t="shared" si="150"/>
        <v>0</v>
      </c>
      <c r="AZ416" s="1043" t="str">
        <f t="shared" si="151"/>
        <v/>
      </c>
      <c r="BA416" s="1044">
        <f t="shared" si="156"/>
        <v>0</v>
      </c>
      <c r="BB416" s="1045" t="str">
        <f t="shared" si="152"/>
        <v/>
      </c>
      <c r="BC416" s="1046"/>
      <c r="BD416" s="1047">
        <f t="shared" si="157"/>
        <v>0</v>
      </c>
      <c r="BE416" s="1048" t="str">
        <f t="shared" si="153"/>
        <v/>
      </c>
      <c r="BF416" s="262" t="s">
        <v>22</v>
      </c>
      <c r="BG416" s="1027">
        <f t="shared" si="154"/>
        <v>0</v>
      </c>
      <c r="BH416" s="1028">
        <f t="shared" si="155"/>
        <v>0</v>
      </c>
      <c r="BI416"/>
      <c r="BJ416" s="701"/>
      <c r="BK416" s="701"/>
      <c r="BL416" s="701"/>
      <c r="BM416" s="701"/>
      <c r="BN416" s="701"/>
      <c r="BO416" s="701"/>
      <c r="BP416" s="701"/>
      <c r="BQ416" s="701"/>
      <c r="BX416" s="964" t="str">
        <f t="shared" si="140"/>
        <v>►</v>
      </c>
      <c r="BY416" s="848"/>
      <c r="BZ416" s="848"/>
      <c r="CA416" s="848"/>
      <c r="CB416" s="848"/>
      <c r="CC416" s="848"/>
      <c r="DC416" s="3">
        <v>1</v>
      </c>
    </row>
    <row r="417" spans="12:107" ht="21" customHeight="1">
      <c r="L417" s="115" t="s">
        <v>16</v>
      </c>
      <c r="M417" s="3141"/>
      <c r="N417" s="3142"/>
      <c r="O417" s="3141"/>
      <c r="P417" s="3143"/>
      <c r="Q417" s="3144"/>
      <c r="R417" s="3145"/>
      <c r="S417" s="3146"/>
      <c r="T417" s="3147"/>
      <c r="U417" s="3148"/>
      <c r="V417" s="3149"/>
      <c r="W417" s="2109"/>
      <c r="X417" s="3150"/>
      <c r="Y417" s="117"/>
      <c r="Z417" s="3151"/>
      <c r="AA417" s="3152"/>
      <c r="AB417" s="3153"/>
      <c r="AC417" s="3154"/>
      <c r="AD417" s="119"/>
      <c r="AE417" s="262" t="s">
        <v>22</v>
      </c>
      <c r="AF417" s="1035" t="str">
        <f t="shared" si="141"/>
        <v>►</v>
      </c>
      <c r="AG417" s="1036" t="str">
        <f t="shared" si="142"/>
        <v/>
      </c>
      <c r="AH417" s="1037" t="str">
        <f t="shared" si="143"/>
        <v/>
      </c>
      <c r="AI417" s="1036" t="str">
        <f t="shared" si="144"/>
        <v/>
      </c>
      <c r="AJ417" s="1037" t="str">
        <f t="shared" si="145"/>
        <v/>
      </c>
      <c r="AK417" s="1037">
        <f>IF(AND(L417="A",COUNTIF(BJ15:BL62,TRIM(U417))&gt;0),1,0)</f>
        <v>0</v>
      </c>
      <c r="AL417" s="1051" t="str" cm="1">
        <f t="array" ref="AL417">IF(AF417&lt;&gt;"A","",IFERROR((IFERROR(_xlfn.XLOOKUP(TRIM(SUBSTITUTE(U417,CHAR(160)," ")),BJ15:BJ62,BM15:BM62),IFERROR(_xlfn.XLOOKUP(TRIM(SUBSTITUTE(U417,CHAR(160)," ")),BK15:BK62,BM15:BM62),_xlfn.XLOOKUP(TRIM(SUBSTITUTE(U417,CHAR(160)," ")),BL15:BL62,BM15:BM62))))*T417*IF(ISBLANK(Q417),1,Q417)+IFERROR(_xlfn.XLOOKUP("RECHERCHEX",TRIM(L417:AD417),L417:AD417),0),0))</f>
        <v/>
      </c>
      <c r="AM417" s="1038">
        <f t="shared" si="146"/>
        <v>0</v>
      </c>
      <c r="AN417" s="1627" t="str">
        <f t="shared" si="158"/>
        <v/>
      </c>
      <c r="AO417" s="1039">
        <f t="shared" si="147"/>
        <v>0</v>
      </c>
      <c r="AP417" s="1039">
        <f t="shared" si="148"/>
        <v>0</v>
      </c>
      <c r="AQ417" s="1052">
        <f>IF(AO417&gt;0,AS9,0)</f>
        <v>0</v>
      </c>
      <c r="AR417" s="1626" t="str">
        <f>IF(TRIM(AG417)="▼ recette suivante", AG417, IF(AQ417&gt;0, IF(AT9&lt;&gt;"", AT9&amp;"-ou.or.o ❾ + or - &gt;", ""), ""))</f>
        <v/>
      </c>
      <c r="AS417" s="1064"/>
      <c r="AT417" s="1064"/>
      <c r="AU417" s="1053">
        <f t="shared" si="149"/>
        <v>0</v>
      </c>
      <c r="AV417" s="1054">
        <f>IF(AK417,IF(OR(AU417="",N(AU417)&lt;=0.000000001),"",_xlfn.XLOOKUP(AJ417,BJ15:BJ62,BN15:BN62,_xlfn.XLOOKUP(AJ417,BK15:BK62,BN15:BN62,_xlfn.XLOOKUP(AJ417,BL15:BL62,BN15:BN62,"")))),0)</f>
        <v>0</v>
      </c>
      <c r="AW417" s="1067" cm="1">
        <f t="array" ref="AW417">IF(AK417&lt;&gt;1,0,IF(OR(AU417="",N(AU417)&lt;=0.000000001),"",IF(OR(AO417="",N(AO417)&lt;=0.000000001),0,IF(ISNUMBER(AU417),IFERROR(_xlfn.LET(_xlpm.ai_test,TRIM(AJ417),_xlpm.r,IFERROR(_xlfn.XLOOKUP(_xlpm.ai_test,BJ15:BJ62,ROW(BJ15:BJ62),0,1),IFERROR(_xlfn.XLOOKUP(_xlpm.ai_test,BK15:BK62,ROW(BK15:BK62),0,1),_xlfn.XLOOKUP(_xlpm.ai_test,BL15:BL62,ROW(BL15:BL62),0,1))),_xlpm.p,_xlpm.r-MIN(ROW(BJ15:BJ62))+1,_xlpm.f,INDEX(BM15:BM62,_xlpm.p),_xlpm.u,INDEX(BN15:BN62,_xlpm.p),_xlpm.s,INDEX(BP15:BP62,_xlpm.p),_xlpm.q,N(AU417)/_xlpm.f,IF(_xlpm.q&gt;=_xlpm.s,ROUND(_xlpm.q,1)&amp;" "&amp;_xlpm.ai_test&amp;" = "&amp;ROUND(_xlpm.q*_xlpm.f,1)&amp;" "&amp;_xlpm.u,ROUND(_xlpm.q,1)&amp;" "&amp;_xlpm.ai_test)),""),""))))</f>
        <v>0</v>
      </c>
      <c r="AX417" s="1055"/>
      <c r="AY417" s="1053">
        <f t="shared" si="150"/>
        <v>0</v>
      </c>
      <c r="AZ417" s="1054" t="str">
        <f t="shared" si="151"/>
        <v/>
      </c>
      <c r="BA417" s="1056">
        <f t="shared" si="156"/>
        <v>0</v>
      </c>
      <c r="BB417" s="1057" t="str">
        <f t="shared" si="152"/>
        <v/>
      </c>
      <c r="BC417" s="1046"/>
      <c r="BD417" s="1058">
        <f t="shared" si="157"/>
        <v>0</v>
      </c>
      <c r="BE417" s="1048" t="str">
        <f t="shared" si="153"/>
        <v/>
      </c>
      <c r="BF417" s="262" t="s">
        <v>22</v>
      </c>
      <c r="BG417" s="1027">
        <f t="shared" si="154"/>
        <v>0</v>
      </c>
      <c r="BH417" s="1028">
        <f t="shared" si="155"/>
        <v>0</v>
      </c>
      <c r="BI417"/>
      <c r="BJ417" s="701"/>
      <c r="BK417" s="701"/>
      <c r="BL417" s="701"/>
      <c r="BM417" s="701"/>
      <c r="BN417" s="701"/>
      <c r="BO417" s="701"/>
      <c r="BP417" s="701"/>
      <c r="BQ417" s="701"/>
      <c r="BX417" s="964" t="str">
        <f t="shared" si="140"/>
        <v>►</v>
      </c>
      <c r="BY417" s="848"/>
      <c r="BZ417" s="848"/>
      <c r="CA417" s="848"/>
      <c r="CB417" s="848"/>
      <c r="CC417" s="848"/>
      <c r="DC417" s="3">
        <v>1</v>
      </c>
    </row>
    <row r="418" spans="12:107" ht="21" customHeight="1">
      <c r="L418" s="115" t="s">
        <v>16</v>
      </c>
      <c r="M418" s="3141"/>
      <c r="N418" s="3142"/>
      <c r="O418" s="3141"/>
      <c r="P418" s="3143"/>
      <c r="Q418" s="3144"/>
      <c r="R418" s="3145"/>
      <c r="S418" s="3146"/>
      <c r="T418" s="3147"/>
      <c r="U418" s="3148"/>
      <c r="V418" s="3149"/>
      <c r="W418" s="2109"/>
      <c r="X418" s="3150"/>
      <c r="Y418" s="117"/>
      <c r="Z418" s="3151"/>
      <c r="AA418" s="3152"/>
      <c r="AB418" s="3153"/>
      <c r="AC418" s="3154"/>
      <c r="AD418" s="119"/>
      <c r="AE418" s="262" t="s">
        <v>22</v>
      </c>
      <c r="AF418" s="1035" t="str">
        <f t="shared" si="141"/>
        <v>►</v>
      </c>
      <c r="AG418" s="1036" t="str">
        <f t="shared" si="142"/>
        <v/>
      </c>
      <c r="AH418" s="1037" t="str">
        <f t="shared" si="143"/>
        <v/>
      </c>
      <c r="AI418" s="1036" t="str">
        <f t="shared" si="144"/>
        <v/>
      </c>
      <c r="AJ418" s="1037" t="str">
        <f t="shared" si="145"/>
        <v/>
      </c>
      <c r="AK418" s="1037">
        <f>IF(AND(L418="A",COUNTIF(BJ15:BL62,TRIM(U418))&gt;0),1,0)</f>
        <v>0</v>
      </c>
      <c r="AL418" s="1051" t="str" cm="1">
        <f t="array" ref="AL418">IF(AF418&lt;&gt;"A","",IFERROR((IFERROR(_xlfn.XLOOKUP(TRIM(SUBSTITUTE(U418,CHAR(160)," ")),BJ15:BJ62,BM15:BM62),IFERROR(_xlfn.XLOOKUP(TRIM(SUBSTITUTE(U418,CHAR(160)," ")),BK15:BK62,BM15:BM62),_xlfn.XLOOKUP(TRIM(SUBSTITUTE(U418,CHAR(160)," ")),BL15:BL62,BM15:BM62))))*T418*IF(ISBLANK(Q418),1,Q418)+IFERROR(_xlfn.XLOOKUP("RECHERCHEX",TRIM(L418:AD418),L418:AD418),0),0))</f>
        <v/>
      </c>
      <c r="AM418" s="1038">
        <f t="shared" si="146"/>
        <v>0</v>
      </c>
      <c r="AN418" s="1627" t="str">
        <f t="shared" si="158"/>
        <v/>
      </c>
      <c r="AO418" s="1039">
        <f t="shared" si="147"/>
        <v>0</v>
      </c>
      <c r="AP418" s="1039">
        <f t="shared" si="148"/>
        <v>0</v>
      </c>
      <c r="AQ418" s="1040">
        <f>IF(AO418&gt;0,AS9,0)</f>
        <v>0</v>
      </c>
      <c r="AR418" s="1628" t="str">
        <f>IF(TRIM(AG418)="▼ recette suivante", AG418, IF(AQ418&gt;0, IF(AT9&lt;&gt;"", AT9&amp;"-ou.or.o ❾ + or - &gt;", ""), ""))</f>
        <v/>
      </c>
      <c r="AS418" s="1064"/>
      <c r="AT418" s="1064"/>
      <c r="AU418" s="1042">
        <f t="shared" si="149"/>
        <v>0</v>
      </c>
      <c r="AV418" s="1043">
        <f>IF(AK418,IF(OR(AU418="",N(AU418)&lt;=0.000000001),"",_xlfn.XLOOKUP(AJ418,BJ15:BJ62,BN15:BN62,_xlfn.XLOOKUP(AJ418,BK15:BK62,BN15:BN62,_xlfn.XLOOKUP(AJ418,BL15:BL62,BN15:BN62,"")))),0)</f>
        <v>0</v>
      </c>
      <c r="AW418" s="1065" cm="1">
        <f t="array" ref="AW418">IF(AK418&lt;&gt;1,0,IF(OR(AU418="",N(AU418)&lt;=0.000000001),"",IF(OR(AO418="",N(AO418)&lt;=0.000000001),0,IF(ISNUMBER(AU418),IFERROR(_xlfn.LET(_xlpm.ai_test,TRIM(AJ418),_xlpm.r,IFERROR(_xlfn.XLOOKUP(_xlpm.ai_test,BJ15:BJ62,ROW(BJ15:BJ62),0,1),IFERROR(_xlfn.XLOOKUP(_xlpm.ai_test,BK15:BK62,ROW(BK15:BK62),0,1),_xlfn.XLOOKUP(_xlpm.ai_test,BL15:BL62,ROW(BL15:BL62),0,1))),_xlpm.p,_xlpm.r-MIN(ROW(BJ15:BJ62))+1,_xlpm.f,INDEX(BM15:BM62,_xlpm.p),_xlpm.u,INDEX(BN15:BN62,_xlpm.p),_xlpm.s,INDEX(BP15:BP62,_xlpm.p),_xlpm.q,N(AU418)/_xlpm.f,IF(_xlpm.q&gt;=_xlpm.s,ROUND(_xlpm.q,1)&amp;" "&amp;_xlpm.ai_test&amp;" = "&amp;ROUND(_xlpm.q*_xlpm.f,1)&amp;" "&amp;_xlpm.u,ROUND(_xlpm.q,1)&amp;" "&amp;_xlpm.ai_test)),""),""))))</f>
        <v>0</v>
      </c>
      <c r="AX418" s="1055"/>
      <c r="AY418" s="1042">
        <f t="shared" si="150"/>
        <v>0</v>
      </c>
      <c r="AZ418" s="1043" t="str">
        <f t="shared" si="151"/>
        <v/>
      </c>
      <c r="BA418" s="1044">
        <f t="shared" si="156"/>
        <v>0</v>
      </c>
      <c r="BB418" s="1045" t="str">
        <f t="shared" si="152"/>
        <v/>
      </c>
      <c r="BC418" s="1046"/>
      <c r="BD418" s="1047">
        <f t="shared" si="157"/>
        <v>0</v>
      </c>
      <c r="BE418" s="1048" t="str">
        <f t="shared" si="153"/>
        <v/>
      </c>
      <c r="BF418" s="262" t="s">
        <v>22</v>
      </c>
      <c r="BG418" s="1027">
        <f t="shared" si="154"/>
        <v>0</v>
      </c>
      <c r="BH418" s="1028">
        <f t="shared" si="155"/>
        <v>0</v>
      </c>
      <c r="BI418"/>
      <c r="BJ418" s="701"/>
      <c r="BK418" s="701"/>
      <c r="BL418" s="701"/>
      <c r="BM418" s="701"/>
      <c r="BN418" s="701"/>
      <c r="BO418" s="701"/>
      <c r="BP418" s="701"/>
      <c r="BQ418" s="701"/>
      <c r="BX418" s="964" t="str">
        <f t="shared" si="140"/>
        <v>►</v>
      </c>
      <c r="BY418" s="848"/>
      <c r="BZ418" s="848"/>
      <c r="CA418" s="848"/>
      <c r="CB418" s="848"/>
      <c r="CC418" s="848"/>
      <c r="DC418" s="3">
        <v>1</v>
      </c>
    </row>
    <row r="419" spans="12:107" ht="21" customHeight="1">
      <c r="L419" s="115" t="s">
        <v>16</v>
      </c>
      <c r="M419" s="3141"/>
      <c r="N419" s="3142"/>
      <c r="O419" s="3141"/>
      <c r="P419" s="3143"/>
      <c r="Q419" s="3144"/>
      <c r="R419" s="3145"/>
      <c r="S419" s="3146"/>
      <c r="T419" s="3147"/>
      <c r="U419" s="3148"/>
      <c r="V419" s="3149"/>
      <c r="W419" s="2109"/>
      <c r="X419" s="3150"/>
      <c r="Y419" s="117"/>
      <c r="Z419" s="3151"/>
      <c r="AA419" s="3152"/>
      <c r="AB419" s="3153"/>
      <c r="AC419" s="3154"/>
      <c r="AD419" s="119"/>
      <c r="AE419" s="262" t="s">
        <v>22</v>
      </c>
      <c r="AF419" s="1035" t="str">
        <f t="shared" si="141"/>
        <v>►</v>
      </c>
      <c r="AG419" s="1036" t="str">
        <f t="shared" si="142"/>
        <v/>
      </c>
      <c r="AH419" s="1037" t="str">
        <f t="shared" si="143"/>
        <v/>
      </c>
      <c r="AI419" s="1036" t="str">
        <f t="shared" si="144"/>
        <v/>
      </c>
      <c r="AJ419" s="1037" t="str">
        <f t="shared" si="145"/>
        <v/>
      </c>
      <c r="AK419" s="1037">
        <f>IF(AND(L419="A",COUNTIF(BJ15:BL62,TRIM(U419))&gt;0),1,0)</f>
        <v>0</v>
      </c>
      <c r="AL419" s="1051" t="str" cm="1">
        <f t="array" ref="AL419">IF(AF419&lt;&gt;"A","",IFERROR((IFERROR(_xlfn.XLOOKUP(TRIM(SUBSTITUTE(U419,CHAR(160)," ")),BJ15:BJ62,BM15:BM62),IFERROR(_xlfn.XLOOKUP(TRIM(SUBSTITUTE(U419,CHAR(160)," ")),BK15:BK62,BM15:BM62),_xlfn.XLOOKUP(TRIM(SUBSTITUTE(U419,CHAR(160)," ")),BL15:BL62,BM15:BM62))))*T419*IF(ISBLANK(Q419),1,Q419)+IFERROR(_xlfn.XLOOKUP("RECHERCHEX",TRIM(L419:AD419),L419:AD419),0),0))</f>
        <v/>
      </c>
      <c r="AM419" s="1038">
        <f t="shared" si="146"/>
        <v>0</v>
      </c>
      <c r="AN419" s="1627" t="str">
        <f t="shared" si="158"/>
        <v/>
      </c>
      <c r="AO419" s="1039">
        <f t="shared" si="147"/>
        <v>0</v>
      </c>
      <c r="AP419" s="1039">
        <f t="shared" si="148"/>
        <v>0</v>
      </c>
      <c r="AQ419" s="1052">
        <f>IF(AO419&gt;0,AS9,0)</f>
        <v>0</v>
      </c>
      <c r="AR419" s="1626" t="str">
        <f>IF(TRIM(AG419)="▼ recette suivante", AG419, IF(AQ419&gt;0, IF(AT9&lt;&gt;"", AT9&amp;"-ou.or.o ❾ + or - &gt;", ""), ""))</f>
        <v/>
      </c>
      <c r="AS419" s="1064"/>
      <c r="AT419" s="1064"/>
      <c r="AU419" s="1053">
        <f t="shared" si="149"/>
        <v>0</v>
      </c>
      <c r="AV419" s="1054">
        <f>IF(AK419,IF(OR(AU419="",N(AU419)&lt;=0.000000001),"",_xlfn.XLOOKUP(AJ419,BJ15:BJ62,BN15:BN62,_xlfn.XLOOKUP(AJ419,BK15:BK62,BN15:BN62,_xlfn.XLOOKUP(AJ419,BL15:BL62,BN15:BN62,"")))),0)</f>
        <v>0</v>
      </c>
      <c r="AW419" s="1067" cm="1">
        <f t="array" ref="AW419">IF(AK419&lt;&gt;1,0,IF(OR(AU419="",N(AU419)&lt;=0.000000001),"",IF(OR(AO419="",N(AO419)&lt;=0.000000001),0,IF(ISNUMBER(AU419),IFERROR(_xlfn.LET(_xlpm.ai_test,TRIM(AJ419),_xlpm.r,IFERROR(_xlfn.XLOOKUP(_xlpm.ai_test,BJ15:BJ62,ROW(BJ15:BJ62),0,1),IFERROR(_xlfn.XLOOKUP(_xlpm.ai_test,BK15:BK62,ROW(BK15:BK62),0,1),_xlfn.XLOOKUP(_xlpm.ai_test,BL15:BL62,ROW(BL15:BL62),0,1))),_xlpm.p,_xlpm.r-MIN(ROW(BJ15:BJ62))+1,_xlpm.f,INDEX(BM15:BM62,_xlpm.p),_xlpm.u,INDEX(BN15:BN62,_xlpm.p),_xlpm.s,INDEX(BP15:BP62,_xlpm.p),_xlpm.q,N(AU419)/_xlpm.f,IF(_xlpm.q&gt;=_xlpm.s,ROUND(_xlpm.q,1)&amp;" "&amp;_xlpm.ai_test&amp;" = "&amp;ROUND(_xlpm.q*_xlpm.f,1)&amp;" "&amp;_xlpm.u,ROUND(_xlpm.q,1)&amp;" "&amp;_xlpm.ai_test)),""),""))))</f>
        <v>0</v>
      </c>
      <c r="AX419" s="1055"/>
      <c r="AY419" s="1053">
        <f t="shared" si="150"/>
        <v>0</v>
      </c>
      <c r="AZ419" s="1054" t="str">
        <f t="shared" si="151"/>
        <v/>
      </c>
      <c r="BA419" s="1056">
        <f t="shared" si="156"/>
        <v>0</v>
      </c>
      <c r="BB419" s="1057" t="str">
        <f t="shared" si="152"/>
        <v/>
      </c>
      <c r="BC419" s="1046"/>
      <c r="BD419" s="1058">
        <f t="shared" si="157"/>
        <v>0</v>
      </c>
      <c r="BE419" s="1048" t="str">
        <f t="shared" si="153"/>
        <v/>
      </c>
      <c r="BF419" s="262" t="s">
        <v>22</v>
      </c>
      <c r="BG419" s="1027">
        <f t="shared" si="154"/>
        <v>0</v>
      </c>
      <c r="BH419" s="1028">
        <f t="shared" si="155"/>
        <v>0</v>
      </c>
      <c r="BI419"/>
      <c r="BJ419" s="701"/>
      <c r="BK419" s="701"/>
      <c r="BL419" s="701"/>
      <c r="BM419" s="701"/>
      <c r="BN419" s="701"/>
      <c r="BO419" s="701"/>
      <c r="BP419" s="701"/>
      <c r="BQ419" s="701"/>
      <c r="BX419" s="964" t="str">
        <f t="shared" si="140"/>
        <v>►</v>
      </c>
      <c r="BY419" s="848"/>
      <c r="BZ419" s="848"/>
      <c r="CA419" s="848"/>
      <c r="CB419" s="848"/>
      <c r="CC419" s="848"/>
      <c r="DC419" s="3">
        <v>1</v>
      </c>
    </row>
    <row r="420" spans="12:107" ht="21" customHeight="1">
      <c r="L420" s="115" t="s">
        <v>16</v>
      </c>
      <c r="M420" s="3141"/>
      <c r="N420" s="3142"/>
      <c r="O420" s="3141"/>
      <c r="P420" s="3143"/>
      <c r="Q420" s="3144"/>
      <c r="R420" s="3145"/>
      <c r="S420" s="3146"/>
      <c r="T420" s="3147"/>
      <c r="U420" s="3148"/>
      <c r="V420" s="3149"/>
      <c r="W420" s="2109"/>
      <c r="X420" s="3150"/>
      <c r="Y420" s="117"/>
      <c r="Z420" s="3151"/>
      <c r="AA420" s="3152"/>
      <c r="AB420" s="3153"/>
      <c r="AC420" s="3154"/>
      <c r="AD420" s="119"/>
      <c r="AE420" s="262" t="s">
        <v>22</v>
      </c>
      <c r="AF420" s="1035" t="str">
        <f t="shared" si="141"/>
        <v>►</v>
      </c>
      <c r="AG420" s="1036" t="str">
        <f t="shared" si="142"/>
        <v/>
      </c>
      <c r="AH420" s="1037" t="str">
        <f t="shared" si="143"/>
        <v/>
      </c>
      <c r="AI420" s="1036" t="str">
        <f t="shared" si="144"/>
        <v/>
      </c>
      <c r="AJ420" s="1037" t="str">
        <f t="shared" si="145"/>
        <v/>
      </c>
      <c r="AK420" s="1037">
        <f>IF(AND(L420="A",COUNTIF(BJ15:BL62,TRIM(U420))&gt;0),1,0)</f>
        <v>0</v>
      </c>
      <c r="AL420" s="1051" t="str" cm="1">
        <f t="array" ref="AL420">IF(AF420&lt;&gt;"A","",IFERROR((IFERROR(_xlfn.XLOOKUP(TRIM(SUBSTITUTE(U420,CHAR(160)," ")),BJ15:BJ62,BM15:BM62),IFERROR(_xlfn.XLOOKUP(TRIM(SUBSTITUTE(U420,CHAR(160)," ")),BK15:BK62,BM15:BM62),_xlfn.XLOOKUP(TRIM(SUBSTITUTE(U420,CHAR(160)," ")),BL15:BL62,BM15:BM62))))*T420*IF(ISBLANK(Q420),1,Q420)+IFERROR(_xlfn.XLOOKUP("RECHERCHEX",TRIM(L420:AD420),L420:AD420),0),0))</f>
        <v/>
      </c>
      <c r="AM420" s="1038">
        <f t="shared" si="146"/>
        <v>0</v>
      </c>
      <c r="AN420" s="1627" t="str">
        <f t="shared" si="158"/>
        <v/>
      </c>
      <c r="AO420" s="1039">
        <f t="shared" si="147"/>
        <v>0</v>
      </c>
      <c r="AP420" s="1039">
        <f t="shared" si="148"/>
        <v>0</v>
      </c>
      <c r="AQ420" s="1040">
        <f>IF(AO420&gt;0,AS9,0)</f>
        <v>0</v>
      </c>
      <c r="AR420" s="1628" t="str">
        <f>IF(TRIM(AG420)="▼ recette suivante", AG420, IF(AQ420&gt;0, IF(AT9&lt;&gt;"", AT9&amp;"-ou.or.o ❾ + or - &gt;", ""), ""))</f>
        <v/>
      </c>
      <c r="AS420" s="1064"/>
      <c r="AT420" s="1064"/>
      <c r="AU420" s="1042">
        <f t="shared" si="149"/>
        <v>0</v>
      </c>
      <c r="AV420" s="1043">
        <f>IF(AK420,IF(OR(AU420="",N(AU420)&lt;=0.000000001),"",_xlfn.XLOOKUP(AJ420,BJ15:BJ62,BN15:BN62,_xlfn.XLOOKUP(AJ420,BK15:BK62,BN15:BN62,_xlfn.XLOOKUP(AJ420,BL15:BL62,BN15:BN62,"")))),0)</f>
        <v>0</v>
      </c>
      <c r="AW420" s="1065" cm="1">
        <f t="array" ref="AW420">IF(AK420&lt;&gt;1,0,IF(OR(AU420="",N(AU420)&lt;=0.000000001),"",IF(OR(AO420="",N(AO420)&lt;=0.000000001),0,IF(ISNUMBER(AU420),IFERROR(_xlfn.LET(_xlpm.ai_test,TRIM(AJ420),_xlpm.r,IFERROR(_xlfn.XLOOKUP(_xlpm.ai_test,BJ15:BJ62,ROW(BJ15:BJ62),0,1),IFERROR(_xlfn.XLOOKUP(_xlpm.ai_test,BK15:BK62,ROW(BK15:BK62),0,1),_xlfn.XLOOKUP(_xlpm.ai_test,BL15:BL62,ROW(BL15:BL62),0,1))),_xlpm.p,_xlpm.r-MIN(ROW(BJ15:BJ62))+1,_xlpm.f,INDEX(BM15:BM62,_xlpm.p),_xlpm.u,INDEX(BN15:BN62,_xlpm.p),_xlpm.s,INDEX(BP15:BP62,_xlpm.p),_xlpm.q,N(AU420)/_xlpm.f,IF(_xlpm.q&gt;=_xlpm.s,ROUND(_xlpm.q,1)&amp;" "&amp;_xlpm.ai_test&amp;" = "&amp;ROUND(_xlpm.q*_xlpm.f,1)&amp;" "&amp;_xlpm.u,ROUND(_xlpm.q,1)&amp;" "&amp;_xlpm.ai_test)),""),""))))</f>
        <v>0</v>
      </c>
      <c r="AX420" s="1055"/>
      <c r="AY420" s="1042">
        <f t="shared" si="150"/>
        <v>0</v>
      </c>
      <c r="AZ420" s="1043" t="str">
        <f t="shared" si="151"/>
        <v/>
      </c>
      <c r="BA420" s="1044">
        <f t="shared" si="156"/>
        <v>0</v>
      </c>
      <c r="BB420" s="1045" t="str">
        <f t="shared" si="152"/>
        <v/>
      </c>
      <c r="BC420" s="1046"/>
      <c r="BD420" s="1047">
        <f t="shared" si="157"/>
        <v>0</v>
      </c>
      <c r="BE420" s="1048" t="str">
        <f t="shared" si="153"/>
        <v/>
      </c>
      <c r="BF420" s="262" t="s">
        <v>22</v>
      </c>
      <c r="BG420" s="1027">
        <f t="shared" si="154"/>
        <v>0</v>
      </c>
      <c r="BH420" s="1028">
        <f t="shared" si="155"/>
        <v>0</v>
      </c>
      <c r="BI420"/>
      <c r="BJ420" s="701"/>
      <c r="BK420" s="701"/>
      <c r="BL420" s="701"/>
      <c r="BM420" s="701"/>
      <c r="BN420" s="701"/>
      <c r="BO420" s="701"/>
      <c r="BP420" s="701"/>
      <c r="BQ420" s="701"/>
      <c r="BX420" s="964" t="str">
        <f t="shared" si="140"/>
        <v>►</v>
      </c>
      <c r="BY420" s="848"/>
      <c r="BZ420" s="848"/>
      <c r="CA420" s="848"/>
      <c r="CB420" s="848"/>
      <c r="CC420" s="848"/>
      <c r="DC420" s="3">
        <v>1</v>
      </c>
    </row>
    <row r="421" spans="12:107" ht="21" customHeight="1">
      <c r="L421" s="115" t="s">
        <v>16</v>
      </c>
      <c r="M421" s="3141"/>
      <c r="N421" s="3142"/>
      <c r="O421" s="3141"/>
      <c r="P421" s="3143"/>
      <c r="Q421" s="3144"/>
      <c r="R421" s="3145"/>
      <c r="S421" s="3146"/>
      <c r="T421" s="3147"/>
      <c r="U421" s="3148"/>
      <c r="V421" s="3149"/>
      <c r="W421" s="2109"/>
      <c r="X421" s="3150"/>
      <c r="Y421" s="117"/>
      <c r="Z421" s="3151"/>
      <c r="AA421" s="3152"/>
      <c r="AB421" s="3153"/>
      <c r="AC421" s="3154"/>
      <c r="AD421" s="119"/>
      <c r="AE421" s="262" t="s">
        <v>22</v>
      </c>
      <c r="AF421" s="1035" t="str">
        <f t="shared" si="141"/>
        <v>►</v>
      </c>
      <c r="AG421" s="1036" t="str">
        <f t="shared" si="142"/>
        <v/>
      </c>
      <c r="AH421" s="1037" t="str">
        <f t="shared" si="143"/>
        <v/>
      </c>
      <c r="AI421" s="1036" t="str">
        <f t="shared" si="144"/>
        <v/>
      </c>
      <c r="AJ421" s="1037" t="str">
        <f t="shared" si="145"/>
        <v/>
      </c>
      <c r="AK421" s="1037">
        <f>IF(AND(L421="A",COUNTIF(BJ15:BL62,TRIM(U421))&gt;0),1,0)</f>
        <v>0</v>
      </c>
      <c r="AL421" s="1051" t="str" cm="1">
        <f t="array" ref="AL421">IF(AF421&lt;&gt;"A","",IFERROR((IFERROR(_xlfn.XLOOKUP(TRIM(SUBSTITUTE(U421,CHAR(160)," ")),BJ15:BJ62,BM15:BM62),IFERROR(_xlfn.XLOOKUP(TRIM(SUBSTITUTE(U421,CHAR(160)," ")),BK15:BK62,BM15:BM62),_xlfn.XLOOKUP(TRIM(SUBSTITUTE(U421,CHAR(160)," ")),BL15:BL62,BM15:BM62))))*T421*IF(ISBLANK(Q421),1,Q421)+IFERROR(_xlfn.XLOOKUP("RECHERCHEX",TRIM(L421:AD421),L421:AD421),0),0))</f>
        <v/>
      </c>
      <c r="AM421" s="1038">
        <f t="shared" si="146"/>
        <v>0</v>
      </c>
      <c r="AN421" s="1627" t="str">
        <f t="shared" si="158"/>
        <v/>
      </c>
      <c r="AO421" s="1039">
        <f t="shared" si="147"/>
        <v>0</v>
      </c>
      <c r="AP421" s="1039">
        <f t="shared" si="148"/>
        <v>0</v>
      </c>
      <c r="AQ421" s="1052">
        <f>IF(AO421&gt;0,AS9,0)</f>
        <v>0</v>
      </c>
      <c r="AR421" s="1626" t="str">
        <f>IF(TRIM(AG421)="▼ recette suivante", AG421, IF(AQ421&gt;0, IF(AT9&lt;&gt;"", AT9&amp;"-ou.or.o ❾ + or - &gt;", ""), ""))</f>
        <v/>
      </c>
      <c r="AS421" s="1064"/>
      <c r="AT421" s="1064"/>
      <c r="AU421" s="1053">
        <f t="shared" si="149"/>
        <v>0</v>
      </c>
      <c r="AV421" s="1054">
        <f>IF(AK421,IF(OR(AU421="",N(AU421)&lt;=0.000000001),"",_xlfn.XLOOKUP(AJ421,BJ15:BJ62,BN15:BN62,_xlfn.XLOOKUP(AJ421,BK15:BK62,BN15:BN62,_xlfn.XLOOKUP(AJ421,BL15:BL62,BN15:BN62,"")))),0)</f>
        <v>0</v>
      </c>
      <c r="AW421" s="1067" cm="1">
        <f t="array" ref="AW421">IF(AK421&lt;&gt;1,0,IF(OR(AU421="",N(AU421)&lt;=0.000000001),"",IF(OR(AO421="",N(AO421)&lt;=0.000000001),0,IF(ISNUMBER(AU421),IFERROR(_xlfn.LET(_xlpm.ai_test,TRIM(AJ421),_xlpm.r,IFERROR(_xlfn.XLOOKUP(_xlpm.ai_test,BJ15:BJ62,ROW(BJ15:BJ62),0,1),IFERROR(_xlfn.XLOOKUP(_xlpm.ai_test,BK15:BK62,ROW(BK15:BK62),0,1),_xlfn.XLOOKUP(_xlpm.ai_test,BL15:BL62,ROW(BL15:BL62),0,1))),_xlpm.p,_xlpm.r-MIN(ROW(BJ15:BJ62))+1,_xlpm.f,INDEX(BM15:BM62,_xlpm.p),_xlpm.u,INDEX(BN15:BN62,_xlpm.p),_xlpm.s,INDEX(BP15:BP62,_xlpm.p),_xlpm.q,N(AU421)/_xlpm.f,IF(_xlpm.q&gt;=_xlpm.s,ROUND(_xlpm.q,1)&amp;" "&amp;_xlpm.ai_test&amp;" = "&amp;ROUND(_xlpm.q*_xlpm.f,1)&amp;" "&amp;_xlpm.u,ROUND(_xlpm.q,1)&amp;" "&amp;_xlpm.ai_test)),""),""))))</f>
        <v>0</v>
      </c>
      <c r="AX421" s="1055"/>
      <c r="AY421" s="1053">
        <f t="shared" si="150"/>
        <v>0</v>
      </c>
      <c r="AZ421" s="1054" t="str">
        <f t="shared" si="151"/>
        <v/>
      </c>
      <c r="BA421" s="1056">
        <f t="shared" si="156"/>
        <v>0</v>
      </c>
      <c r="BB421" s="1057" t="str">
        <f t="shared" si="152"/>
        <v/>
      </c>
      <c r="BC421" s="1046"/>
      <c r="BD421" s="1058">
        <f t="shared" si="157"/>
        <v>0</v>
      </c>
      <c r="BE421" s="1048" t="str">
        <f t="shared" si="153"/>
        <v/>
      </c>
      <c r="BF421" s="262" t="s">
        <v>22</v>
      </c>
      <c r="BG421" s="1027">
        <f t="shared" si="154"/>
        <v>0</v>
      </c>
      <c r="BH421" s="1028">
        <f t="shared" si="155"/>
        <v>0</v>
      </c>
      <c r="BI421"/>
      <c r="BJ421" s="701"/>
      <c r="BK421" s="701"/>
      <c r="BL421" s="701"/>
      <c r="BM421" s="701"/>
      <c r="BN421" s="701"/>
      <c r="BO421" s="701"/>
      <c r="BP421" s="701"/>
      <c r="BQ421" s="701"/>
      <c r="BX421" s="964" t="str">
        <f t="shared" si="140"/>
        <v>►</v>
      </c>
      <c r="BY421" s="848"/>
      <c r="BZ421" s="848"/>
      <c r="CA421" s="848"/>
      <c r="CB421" s="848"/>
      <c r="CC421" s="848"/>
      <c r="DC421" s="3">
        <v>1</v>
      </c>
    </row>
    <row r="422" spans="12:107" ht="21" customHeight="1">
      <c r="L422" s="115" t="s">
        <v>16</v>
      </c>
      <c r="M422" s="3141"/>
      <c r="N422" s="3142"/>
      <c r="O422" s="3141"/>
      <c r="P422" s="3143"/>
      <c r="Q422" s="3144"/>
      <c r="R422" s="3145"/>
      <c r="S422" s="3146"/>
      <c r="T422" s="3147"/>
      <c r="U422" s="3148"/>
      <c r="V422" s="3149"/>
      <c r="W422" s="2109"/>
      <c r="X422" s="3150"/>
      <c r="Y422" s="117"/>
      <c r="Z422" s="3151"/>
      <c r="AA422" s="3152"/>
      <c r="AB422" s="3153"/>
      <c r="AC422" s="3154"/>
      <c r="AD422" s="119"/>
      <c r="AE422" s="262" t="s">
        <v>22</v>
      </c>
      <c r="AF422" s="1035" t="str">
        <f t="shared" si="141"/>
        <v>►</v>
      </c>
      <c r="AG422" s="1036" t="str">
        <f t="shared" si="142"/>
        <v/>
      </c>
      <c r="AH422" s="1037" t="str">
        <f t="shared" si="143"/>
        <v/>
      </c>
      <c r="AI422" s="1036" t="str">
        <f t="shared" si="144"/>
        <v/>
      </c>
      <c r="AJ422" s="1037" t="str">
        <f t="shared" si="145"/>
        <v/>
      </c>
      <c r="AK422" s="1037">
        <f>IF(AND(L422="A",COUNTIF(BJ15:BL62,TRIM(U422))&gt;0),1,0)</f>
        <v>0</v>
      </c>
      <c r="AL422" s="1051" t="str" cm="1">
        <f t="array" ref="AL422">IF(AF422&lt;&gt;"A","",IFERROR((IFERROR(_xlfn.XLOOKUP(TRIM(SUBSTITUTE(U422,CHAR(160)," ")),BJ15:BJ62,BM15:BM62),IFERROR(_xlfn.XLOOKUP(TRIM(SUBSTITUTE(U422,CHAR(160)," ")),BK15:BK62,BM15:BM62),_xlfn.XLOOKUP(TRIM(SUBSTITUTE(U422,CHAR(160)," ")),BL15:BL62,BM15:BM62))))*T422*IF(ISBLANK(Q422),1,Q422)+IFERROR(_xlfn.XLOOKUP("RECHERCHEX",TRIM(L422:AD422),L422:AD422),0),0))</f>
        <v/>
      </c>
      <c r="AM422" s="1038">
        <f t="shared" si="146"/>
        <v>0</v>
      </c>
      <c r="AN422" s="1627" t="str">
        <f t="shared" si="158"/>
        <v/>
      </c>
      <c r="AO422" s="1039">
        <f t="shared" si="147"/>
        <v>0</v>
      </c>
      <c r="AP422" s="1039">
        <f t="shared" si="148"/>
        <v>0</v>
      </c>
      <c r="AQ422" s="1040">
        <f>IF(AO422&gt;0,AS9,0)</f>
        <v>0</v>
      </c>
      <c r="AR422" s="1628" t="str">
        <f>IF(TRIM(AG422)="▼ recette suivante", AG422, IF(AQ422&gt;0, IF(AT9&lt;&gt;"", AT9&amp;"-ou.or.o ❾ + or - &gt;", ""), ""))</f>
        <v/>
      </c>
      <c r="AS422" s="1064"/>
      <c r="AT422" s="1064"/>
      <c r="AU422" s="1042">
        <f t="shared" si="149"/>
        <v>0</v>
      </c>
      <c r="AV422" s="1043">
        <f>IF(AK422,IF(OR(AU422="",N(AU422)&lt;=0.000000001),"",_xlfn.XLOOKUP(AJ422,BJ15:BJ62,BN15:BN62,_xlfn.XLOOKUP(AJ422,BK15:BK62,BN15:BN62,_xlfn.XLOOKUP(AJ422,BL15:BL62,BN15:BN62,"")))),0)</f>
        <v>0</v>
      </c>
      <c r="AW422" s="1065" cm="1">
        <f t="array" ref="AW422">IF(AK422&lt;&gt;1,0,IF(OR(AU422="",N(AU422)&lt;=0.000000001),"",IF(OR(AO422="",N(AO422)&lt;=0.000000001),0,IF(ISNUMBER(AU422),IFERROR(_xlfn.LET(_xlpm.ai_test,TRIM(AJ422),_xlpm.r,IFERROR(_xlfn.XLOOKUP(_xlpm.ai_test,BJ15:BJ62,ROW(BJ15:BJ62),0,1),IFERROR(_xlfn.XLOOKUP(_xlpm.ai_test,BK15:BK62,ROW(BK15:BK62),0,1),_xlfn.XLOOKUP(_xlpm.ai_test,BL15:BL62,ROW(BL15:BL62),0,1))),_xlpm.p,_xlpm.r-MIN(ROW(BJ15:BJ62))+1,_xlpm.f,INDEX(BM15:BM62,_xlpm.p),_xlpm.u,INDEX(BN15:BN62,_xlpm.p),_xlpm.s,INDEX(BP15:BP62,_xlpm.p),_xlpm.q,N(AU422)/_xlpm.f,IF(_xlpm.q&gt;=_xlpm.s,ROUND(_xlpm.q,1)&amp;" "&amp;_xlpm.ai_test&amp;" = "&amp;ROUND(_xlpm.q*_xlpm.f,1)&amp;" "&amp;_xlpm.u,ROUND(_xlpm.q,1)&amp;" "&amp;_xlpm.ai_test)),""),""))))</f>
        <v>0</v>
      </c>
      <c r="AX422" s="1055"/>
      <c r="AY422" s="1042">
        <f t="shared" si="150"/>
        <v>0</v>
      </c>
      <c r="AZ422" s="1043" t="str">
        <f t="shared" si="151"/>
        <v/>
      </c>
      <c r="BA422" s="1044">
        <f t="shared" si="156"/>
        <v>0</v>
      </c>
      <c r="BB422" s="1045" t="str">
        <f t="shared" si="152"/>
        <v/>
      </c>
      <c r="BC422" s="1046"/>
      <c r="BD422" s="1047">
        <f t="shared" si="157"/>
        <v>0</v>
      </c>
      <c r="BE422" s="1048" t="str">
        <f t="shared" si="153"/>
        <v/>
      </c>
      <c r="BF422" s="262" t="s">
        <v>22</v>
      </c>
      <c r="BG422" s="1027">
        <f t="shared" si="154"/>
        <v>0</v>
      </c>
      <c r="BH422" s="1028">
        <f t="shared" si="155"/>
        <v>0</v>
      </c>
      <c r="BI422"/>
      <c r="BJ422" s="701"/>
      <c r="BK422" s="701"/>
      <c r="BL422" s="701"/>
      <c r="BM422" s="701"/>
      <c r="BN422" s="701"/>
      <c r="BO422" s="701"/>
      <c r="BP422" s="701"/>
      <c r="BQ422" s="701"/>
      <c r="BX422" s="964" t="str">
        <f t="shared" si="140"/>
        <v>►</v>
      </c>
      <c r="BY422" s="848"/>
      <c r="BZ422" s="848"/>
      <c r="CA422" s="848"/>
      <c r="CB422" s="848"/>
      <c r="CC422" s="848"/>
      <c r="DC422" s="3">
        <v>1</v>
      </c>
    </row>
    <row r="423" spans="12:107" ht="21" customHeight="1">
      <c r="L423" s="115" t="s">
        <v>16</v>
      </c>
      <c r="M423" s="3141"/>
      <c r="N423" s="3142"/>
      <c r="O423" s="3141"/>
      <c r="P423" s="3143"/>
      <c r="Q423" s="3144"/>
      <c r="R423" s="3145"/>
      <c r="S423" s="3146"/>
      <c r="T423" s="3147"/>
      <c r="U423" s="3148"/>
      <c r="V423" s="3149"/>
      <c r="W423" s="2109"/>
      <c r="X423" s="3150"/>
      <c r="Y423" s="117"/>
      <c r="Z423" s="3151"/>
      <c r="AA423" s="3152"/>
      <c r="AB423" s="3153"/>
      <c r="AC423" s="3154"/>
      <c r="AD423" s="119"/>
      <c r="AE423" s="262" t="s">
        <v>22</v>
      </c>
      <c r="AF423" s="1035" t="str">
        <f t="shared" si="141"/>
        <v>►</v>
      </c>
      <c r="AG423" s="1036" t="str">
        <f t="shared" si="142"/>
        <v/>
      </c>
      <c r="AH423" s="1037" t="str">
        <f t="shared" si="143"/>
        <v/>
      </c>
      <c r="AI423" s="1036" t="str">
        <f t="shared" si="144"/>
        <v/>
      </c>
      <c r="AJ423" s="1037" t="str">
        <f t="shared" si="145"/>
        <v/>
      </c>
      <c r="AK423" s="1037">
        <f>IF(AND(L423="A",COUNTIF(BJ15:BL62,TRIM(U423))&gt;0),1,0)</f>
        <v>0</v>
      </c>
      <c r="AL423" s="1051" t="str" cm="1">
        <f t="array" ref="AL423">IF(AF423&lt;&gt;"A","",IFERROR((IFERROR(_xlfn.XLOOKUP(TRIM(SUBSTITUTE(U423,CHAR(160)," ")),BJ15:BJ62,BM15:BM62),IFERROR(_xlfn.XLOOKUP(TRIM(SUBSTITUTE(U423,CHAR(160)," ")),BK15:BK62,BM15:BM62),_xlfn.XLOOKUP(TRIM(SUBSTITUTE(U423,CHAR(160)," ")),BL15:BL62,BM15:BM62))))*T423*IF(ISBLANK(Q423),1,Q423)+IFERROR(_xlfn.XLOOKUP("RECHERCHEX",TRIM(L423:AD423),L423:AD423),0),0))</f>
        <v/>
      </c>
      <c r="AM423" s="1038">
        <f t="shared" si="146"/>
        <v>0</v>
      </c>
      <c r="AN423" s="1627" t="str">
        <f t="shared" si="158"/>
        <v/>
      </c>
      <c r="AO423" s="1039">
        <f t="shared" si="147"/>
        <v>0</v>
      </c>
      <c r="AP423" s="1039">
        <f t="shared" si="148"/>
        <v>0</v>
      </c>
      <c r="AQ423" s="1052">
        <f>IF(AO423&gt;0,AS9,0)</f>
        <v>0</v>
      </c>
      <c r="AR423" s="1626" t="str">
        <f>IF(TRIM(AG423)="▼ recette suivante", AG423, IF(AQ423&gt;0, IF(AT9&lt;&gt;"", AT9&amp;"-ou.or.o ❾ + or - &gt;", ""), ""))</f>
        <v/>
      </c>
      <c r="AS423" s="1064"/>
      <c r="AT423" s="1064"/>
      <c r="AU423" s="1053">
        <f t="shared" si="149"/>
        <v>0</v>
      </c>
      <c r="AV423" s="1054">
        <f>IF(AK423,IF(OR(AU423="",N(AU423)&lt;=0.000000001),"",_xlfn.XLOOKUP(AJ423,BJ15:BJ62,BN15:BN62,_xlfn.XLOOKUP(AJ423,BK15:BK62,BN15:BN62,_xlfn.XLOOKUP(AJ423,BL15:BL62,BN15:BN62,"")))),0)</f>
        <v>0</v>
      </c>
      <c r="AW423" s="1067" cm="1">
        <f t="array" ref="AW423">IF(AK423&lt;&gt;1,0,IF(OR(AU423="",N(AU423)&lt;=0.000000001),"",IF(OR(AO423="",N(AO423)&lt;=0.000000001),0,IF(ISNUMBER(AU423),IFERROR(_xlfn.LET(_xlpm.ai_test,TRIM(AJ423),_xlpm.r,IFERROR(_xlfn.XLOOKUP(_xlpm.ai_test,BJ15:BJ62,ROW(BJ15:BJ62),0,1),IFERROR(_xlfn.XLOOKUP(_xlpm.ai_test,BK15:BK62,ROW(BK15:BK62),0,1),_xlfn.XLOOKUP(_xlpm.ai_test,BL15:BL62,ROW(BL15:BL62),0,1))),_xlpm.p,_xlpm.r-MIN(ROW(BJ15:BJ62))+1,_xlpm.f,INDEX(BM15:BM62,_xlpm.p),_xlpm.u,INDEX(BN15:BN62,_xlpm.p),_xlpm.s,INDEX(BP15:BP62,_xlpm.p),_xlpm.q,N(AU423)/_xlpm.f,IF(_xlpm.q&gt;=_xlpm.s,ROUND(_xlpm.q,1)&amp;" "&amp;_xlpm.ai_test&amp;" = "&amp;ROUND(_xlpm.q*_xlpm.f,1)&amp;" "&amp;_xlpm.u,ROUND(_xlpm.q,1)&amp;" "&amp;_xlpm.ai_test)),""),""))))</f>
        <v>0</v>
      </c>
      <c r="AX423" s="1055"/>
      <c r="AY423" s="1053">
        <f t="shared" si="150"/>
        <v>0</v>
      </c>
      <c r="AZ423" s="1054" t="str">
        <f t="shared" si="151"/>
        <v/>
      </c>
      <c r="BA423" s="1056">
        <f t="shared" si="156"/>
        <v>0</v>
      </c>
      <c r="BB423" s="1057" t="str">
        <f t="shared" si="152"/>
        <v/>
      </c>
      <c r="BC423" s="1046"/>
      <c r="BD423" s="1058">
        <f t="shared" si="157"/>
        <v>0</v>
      </c>
      <c r="BE423" s="1048" t="str">
        <f t="shared" si="153"/>
        <v/>
      </c>
      <c r="BF423" s="262" t="s">
        <v>22</v>
      </c>
      <c r="BG423" s="1027">
        <f t="shared" si="154"/>
        <v>0</v>
      </c>
      <c r="BH423" s="1028">
        <f t="shared" si="155"/>
        <v>0</v>
      </c>
      <c r="BI423"/>
      <c r="BJ423" s="701"/>
      <c r="BK423" s="701"/>
      <c r="BL423" s="701"/>
      <c r="BM423" s="701"/>
      <c r="BN423" s="701"/>
      <c r="BO423" s="701"/>
      <c r="BP423" s="701"/>
      <c r="BQ423" s="701"/>
      <c r="BX423" s="964" t="str">
        <f t="shared" si="140"/>
        <v>►</v>
      </c>
      <c r="BY423" s="848"/>
      <c r="BZ423" s="848"/>
      <c r="CA423" s="848"/>
      <c r="CB423" s="848"/>
      <c r="CC423" s="848"/>
      <c r="DC423" s="3">
        <v>1</v>
      </c>
    </row>
    <row r="424" spans="12:107" ht="21" customHeight="1">
      <c r="L424" s="115" t="s">
        <v>16</v>
      </c>
      <c r="M424" s="3141"/>
      <c r="N424" s="3142"/>
      <c r="O424" s="3141"/>
      <c r="P424" s="3143"/>
      <c r="Q424" s="3144"/>
      <c r="R424" s="3145"/>
      <c r="S424" s="3146"/>
      <c r="T424" s="3147"/>
      <c r="U424" s="3148"/>
      <c r="V424" s="3149"/>
      <c r="W424" s="2109"/>
      <c r="X424" s="3150"/>
      <c r="Y424" s="117"/>
      <c r="Z424" s="3151"/>
      <c r="AA424" s="3152"/>
      <c r="AB424" s="3153"/>
      <c r="AC424" s="3154"/>
      <c r="AD424" s="119"/>
      <c r="AE424" s="262" t="s">
        <v>22</v>
      </c>
      <c r="AF424" s="1035" t="str">
        <f t="shared" si="141"/>
        <v>►</v>
      </c>
      <c r="AG424" s="1036" t="str">
        <f t="shared" si="142"/>
        <v/>
      </c>
      <c r="AH424" s="1037" t="str">
        <f t="shared" si="143"/>
        <v/>
      </c>
      <c r="AI424" s="1036" t="str">
        <f t="shared" si="144"/>
        <v/>
      </c>
      <c r="AJ424" s="1037" t="str">
        <f t="shared" si="145"/>
        <v/>
      </c>
      <c r="AK424" s="1037">
        <f>IF(AND(L424="A",COUNTIF(BJ15:BL62,TRIM(U424))&gt;0),1,0)</f>
        <v>0</v>
      </c>
      <c r="AL424" s="1051" t="str" cm="1">
        <f t="array" ref="AL424">IF(AF424&lt;&gt;"A","",IFERROR((IFERROR(_xlfn.XLOOKUP(TRIM(SUBSTITUTE(U424,CHAR(160)," ")),BJ15:BJ62,BM15:BM62),IFERROR(_xlfn.XLOOKUP(TRIM(SUBSTITUTE(U424,CHAR(160)," ")),BK15:BK62,BM15:BM62),_xlfn.XLOOKUP(TRIM(SUBSTITUTE(U424,CHAR(160)," ")),BL15:BL62,BM15:BM62))))*T424*IF(ISBLANK(Q424),1,Q424)+IFERROR(_xlfn.XLOOKUP("RECHERCHEX",TRIM(L424:AD424),L424:AD424),0),0))</f>
        <v/>
      </c>
      <c r="AM424" s="1038">
        <f t="shared" si="146"/>
        <v>0</v>
      </c>
      <c r="AN424" s="1627" t="str">
        <f t="shared" si="158"/>
        <v/>
      </c>
      <c r="AO424" s="1039">
        <f t="shared" si="147"/>
        <v>0</v>
      </c>
      <c r="AP424" s="1039">
        <f t="shared" si="148"/>
        <v>0</v>
      </c>
      <c r="AQ424" s="1040">
        <f>IF(AO424&gt;0,AS9,0)</f>
        <v>0</v>
      </c>
      <c r="AR424" s="1628" t="str">
        <f>IF(TRIM(AG424)="▼ recette suivante", AG424, IF(AQ424&gt;0, IF(AT9&lt;&gt;"", AT9&amp;"-ou.or.o ❾ + or - &gt;", ""), ""))</f>
        <v/>
      </c>
      <c r="AS424" s="1064"/>
      <c r="AT424" s="1064"/>
      <c r="AU424" s="1042">
        <f t="shared" si="149"/>
        <v>0</v>
      </c>
      <c r="AV424" s="1043">
        <f>IF(AK424,IF(OR(AU424="",N(AU424)&lt;=0.000000001),"",_xlfn.XLOOKUP(AJ424,BJ15:BJ62,BN15:BN62,_xlfn.XLOOKUP(AJ424,BK15:BK62,BN15:BN62,_xlfn.XLOOKUP(AJ424,BL15:BL62,BN15:BN62,"")))),0)</f>
        <v>0</v>
      </c>
      <c r="AW424" s="1065" cm="1">
        <f t="array" ref="AW424">IF(AK424&lt;&gt;1,0,IF(OR(AU424="",N(AU424)&lt;=0.000000001),"",IF(OR(AO424="",N(AO424)&lt;=0.000000001),0,IF(ISNUMBER(AU424),IFERROR(_xlfn.LET(_xlpm.ai_test,TRIM(AJ424),_xlpm.r,IFERROR(_xlfn.XLOOKUP(_xlpm.ai_test,BJ15:BJ62,ROW(BJ15:BJ62),0,1),IFERROR(_xlfn.XLOOKUP(_xlpm.ai_test,BK15:BK62,ROW(BK15:BK62),0,1),_xlfn.XLOOKUP(_xlpm.ai_test,BL15:BL62,ROW(BL15:BL62),0,1))),_xlpm.p,_xlpm.r-MIN(ROW(BJ15:BJ62))+1,_xlpm.f,INDEX(BM15:BM62,_xlpm.p),_xlpm.u,INDEX(BN15:BN62,_xlpm.p),_xlpm.s,INDEX(BP15:BP62,_xlpm.p),_xlpm.q,N(AU424)/_xlpm.f,IF(_xlpm.q&gt;=_xlpm.s,ROUND(_xlpm.q,1)&amp;" "&amp;_xlpm.ai_test&amp;" = "&amp;ROUND(_xlpm.q*_xlpm.f,1)&amp;" "&amp;_xlpm.u,ROUND(_xlpm.q,1)&amp;" "&amp;_xlpm.ai_test)),""),""))))</f>
        <v>0</v>
      </c>
      <c r="AX424" s="1055"/>
      <c r="AY424" s="1042">
        <f t="shared" si="150"/>
        <v>0</v>
      </c>
      <c r="AZ424" s="1043" t="str">
        <f t="shared" si="151"/>
        <v/>
      </c>
      <c r="BA424" s="1044">
        <f t="shared" si="156"/>
        <v>0</v>
      </c>
      <c r="BB424" s="1045" t="str">
        <f t="shared" si="152"/>
        <v/>
      </c>
      <c r="BC424" s="1046"/>
      <c r="BD424" s="1047">
        <f t="shared" si="157"/>
        <v>0</v>
      </c>
      <c r="BE424" s="1048" t="str">
        <f t="shared" si="153"/>
        <v/>
      </c>
      <c r="BF424" s="262" t="s">
        <v>22</v>
      </c>
      <c r="BG424" s="1027">
        <f t="shared" si="154"/>
        <v>0</v>
      </c>
      <c r="BH424" s="1028">
        <f t="shared" si="155"/>
        <v>0</v>
      </c>
      <c r="BI424"/>
      <c r="BJ424" s="701"/>
      <c r="BK424" s="701"/>
      <c r="BL424" s="701"/>
      <c r="BM424" s="701"/>
      <c r="BN424" s="701"/>
      <c r="BO424" s="701"/>
      <c r="BP424" s="701"/>
      <c r="BQ424" s="701"/>
      <c r="BX424" s="964" t="str">
        <f t="shared" si="140"/>
        <v>►</v>
      </c>
      <c r="BY424" s="848"/>
      <c r="BZ424" s="848"/>
      <c r="CA424" s="848"/>
      <c r="CB424" s="848"/>
      <c r="CC424" s="848"/>
      <c r="DC424" s="3">
        <v>1</v>
      </c>
    </row>
    <row r="425" spans="12:107" ht="21" customHeight="1">
      <c r="L425" s="115" t="s">
        <v>16</v>
      </c>
      <c r="M425" s="3141"/>
      <c r="N425" s="3142"/>
      <c r="O425" s="3141"/>
      <c r="P425" s="3143"/>
      <c r="Q425" s="3144"/>
      <c r="R425" s="3145"/>
      <c r="S425" s="3146"/>
      <c r="T425" s="3147"/>
      <c r="U425" s="3148"/>
      <c r="V425" s="3149"/>
      <c r="W425" s="2109"/>
      <c r="X425" s="3150"/>
      <c r="Y425" s="117"/>
      <c r="Z425" s="3151"/>
      <c r="AA425" s="3152"/>
      <c r="AB425" s="3153"/>
      <c r="AC425" s="3154"/>
      <c r="AD425" s="119"/>
      <c r="AE425" s="262" t="s">
        <v>22</v>
      </c>
      <c r="AF425" s="1035" t="str">
        <f t="shared" si="141"/>
        <v>►</v>
      </c>
      <c r="AG425" s="1036" t="str">
        <f t="shared" si="142"/>
        <v/>
      </c>
      <c r="AH425" s="1037" t="str">
        <f t="shared" si="143"/>
        <v/>
      </c>
      <c r="AI425" s="1036" t="str">
        <f t="shared" si="144"/>
        <v/>
      </c>
      <c r="AJ425" s="1037" t="str">
        <f t="shared" si="145"/>
        <v/>
      </c>
      <c r="AK425" s="1037">
        <f>IF(AND(L425="A",COUNTIF(BJ15:BL62,TRIM(U425))&gt;0),1,0)</f>
        <v>0</v>
      </c>
      <c r="AL425" s="1051" t="str" cm="1">
        <f t="array" ref="AL425">IF(AF425&lt;&gt;"A","",IFERROR((IFERROR(_xlfn.XLOOKUP(TRIM(SUBSTITUTE(U425,CHAR(160)," ")),BJ15:BJ62,BM15:BM62),IFERROR(_xlfn.XLOOKUP(TRIM(SUBSTITUTE(U425,CHAR(160)," ")),BK15:BK62,BM15:BM62),_xlfn.XLOOKUP(TRIM(SUBSTITUTE(U425,CHAR(160)," ")),BL15:BL62,BM15:BM62))))*T425*IF(ISBLANK(Q425),1,Q425)+IFERROR(_xlfn.XLOOKUP("RECHERCHEX",TRIM(L425:AD425),L425:AD425),0),0))</f>
        <v/>
      </c>
      <c r="AM425" s="1038">
        <f t="shared" si="146"/>
        <v>0</v>
      </c>
      <c r="AN425" s="1627" t="str">
        <f t="shared" si="158"/>
        <v/>
      </c>
      <c r="AO425" s="1039">
        <f t="shared" si="147"/>
        <v>0</v>
      </c>
      <c r="AP425" s="1039">
        <f t="shared" si="148"/>
        <v>0</v>
      </c>
      <c r="AQ425" s="1052">
        <f>IF(AO425&gt;0,AS9,0)</f>
        <v>0</v>
      </c>
      <c r="AR425" s="1626" t="str">
        <f>IF(TRIM(AG425)="▼ recette suivante", AG425, IF(AQ425&gt;0, IF(AT9&lt;&gt;"", AT9&amp;"-ou.or.o ❾ + or - &gt;", ""), ""))</f>
        <v/>
      </c>
      <c r="AS425" s="1064"/>
      <c r="AT425" s="1064"/>
      <c r="AU425" s="1053">
        <f t="shared" si="149"/>
        <v>0</v>
      </c>
      <c r="AV425" s="1054">
        <f>IF(AK425,IF(OR(AU425="",N(AU425)&lt;=0.000000001),"",_xlfn.XLOOKUP(AJ425,BJ15:BJ62,BN15:BN62,_xlfn.XLOOKUP(AJ425,BK15:BK62,BN15:BN62,_xlfn.XLOOKUP(AJ425,BL15:BL62,BN15:BN62,"")))),0)</f>
        <v>0</v>
      </c>
      <c r="AW425" s="1067" cm="1">
        <f t="array" ref="AW425">IF(AK425&lt;&gt;1,0,IF(OR(AU425="",N(AU425)&lt;=0.000000001),"",IF(OR(AO425="",N(AO425)&lt;=0.000000001),0,IF(ISNUMBER(AU425),IFERROR(_xlfn.LET(_xlpm.ai_test,TRIM(AJ425),_xlpm.r,IFERROR(_xlfn.XLOOKUP(_xlpm.ai_test,BJ15:BJ62,ROW(BJ15:BJ62),0,1),IFERROR(_xlfn.XLOOKUP(_xlpm.ai_test,BK15:BK62,ROW(BK15:BK62),0,1),_xlfn.XLOOKUP(_xlpm.ai_test,BL15:BL62,ROW(BL15:BL62),0,1))),_xlpm.p,_xlpm.r-MIN(ROW(BJ15:BJ62))+1,_xlpm.f,INDEX(BM15:BM62,_xlpm.p),_xlpm.u,INDEX(BN15:BN62,_xlpm.p),_xlpm.s,INDEX(BP15:BP62,_xlpm.p),_xlpm.q,N(AU425)/_xlpm.f,IF(_xlpm.q&gt;=_xlpm.s,ROUND(_xlpm.q,1)&amp;" "&amp;_xlpm.ai_test&amp;" = "&amp;ROUND(_xlpm.q*_xlpm.f,1)&amp;" "&amp;_xlpm.u,ROUND(_xlpm.q,1)&amp;" "&amp;_xlpm.ai_test)),""),""))))</f>
        <v>0</v>
      </c>
      <c r="AX425" s="1055"/>
      <c r="AY425" s="1053">
        <f t="shared" si="150"/>
        <v>0</v>
      </c>
      <c r="AZ425" s="1054" t="str">
        <f t="shared" si="151"/>
        <v/>
      </c>
      <c r="BA425" s="1056">
        <f t="shared" si="156"/>
        <v>0</v>
      </c>
      <c r="BB425" s="1057" t="str">
        <f t="shared" si="152"/>
        <v/>
      </c>
      <c r="BC425" s="1046"/>
      <c r="BD425" s="1058">
        <f t="shared" si="157"/>
        <v>0</v>
      </c>
      <c r="BE425" s="1048" t="str">
        <f t="shared" si="153"/>
        <v/>
      </c>
      <c r="BF425" s="262" t="s">
        <v>22</v>
      </c>
      <c r="BG425" s="1027">
        <f t="shared" si="154"/>
        <v>0</v>
      </c>
      <c r="BH425" s="1028">
        <f t="shared" si="155"/>
        <v>0</v>
      </c>
      <c r="BI425"/>
      <c r="BJ425" s="701"/>
      <c r="BK425" s="701"/>
      <c r="BL425" s="701"/>
      <c r="BM425" s="701"/>
      <c r="BN425" s="701"/>
      <c r="BO425" s="701"/>
      <c r="BP425" s="701"/>
      <c r="BQ425" s="701"/>
      <c r="BX425" s="964" t="str">
        <f t="shared" si="140"/>
        <v>►</v>
      </c>
      <c r="BY425" s="848"/>
      <c r="BZ425" s="848"/>
      <c r="CA425" s="848"/>
      <c r="CB425" s="848"/>
      <c r="CC425" s="848"/>
      <c r="DC425" s="3">
        <v>1</v>
      </c>
    </row>
    <row r="426" spans="12:107" ht="21" customHeight="1">
      <c r="L426" s="115" t="s">
        <v>16</v>
      </c>
      <c r="M426" s="3141"/>
      <c r="N426" s="3142"/>
      <c r="O426" s="3141"/>
      <c r="P426" s="3143"/>
      <c r="Q426" s="3144"/>
      <c r="R426" s="3145"/>
      <c r="S426" s="3146"/>
      <c r="T426" s="3147"/>
      <c r="U426" s="3148"/>
      <c r="V426" s="3149"/>
      <c r="W426" s="2109"/>
      <c r="X426" s="3150"/>
      <c r="Y426" s="117"/>
      <c r="Z426" s="3151"/>
      <c r="AA426" s="3152"/>
      <c r="AB426" s="3153"/>
      <c r="AC426" s="3154"/>
      <c r="AD426" s="119"/>
      <c r="AE426" s="262" t="s">
        <v>22</v>
      </c>
      <c r="AF426" s="1035" t="str">
        <f t="shared" si="141"/>
        <v>►</v>
      </c>
      <c r="AG426" s="1036" t="str">
        <f t="shared" si="142"/>
        <v/>
      </c>
      <c r="AH426" s="1037" t="str">
        <f t="shared" si="143"/>
        <v/>
      </c>
      <c r="AI426" s="1036" t="str">
        <f t="shared" si="144"/>
        <v/>
      </c>
      <c r="AJ426" s="1037" t="str">
        <f t="shared" si="145"/>
        <v/>
      </c>
      <c r="AK426" s="1037">
        <f>IF(AND(L426="A",COUNTIF(BJ15:BL62,TRIM(U426))&gt;0),1,0)</f>
        <v>0</v>
      </c>
      <c r="AL426" s="1051" t="str" cm="1">
        <f t="array" ref="AL426">IF(AF426&lt;&gt;"A","",IFERROR((IFERROR(_xlfn.XLOOKUP(TRIM(SUBSTITUTE(U426,CHAR(160)," ")),BJ15:BJ62,BM15:BM62),IFERROR(_xlfn.XLOOKUP(TRIM(SUBSTITUTE(U426,CHAR(160)," ")),BK15:BK62,BM15:BM62),_xlfn.XLOOKUP(TRIM(SUBSTITUTE(U426,CHAR(160)," ")),BL15:BL62,BM15:BM62))))*T426*IF(ISBLANK(Q426),1,Q426)+IFERROR(_xlfn.XLOOKUP("RECHERCHEX",TRIM(L426:AD426),L426:AD426),0),0))</f>
        <v/>
      </c>
      <c r="AM426" s="1038">
        <f t="shared" si="146"/>
        <v>0</v>
      </c>
      <c r="AN426" s="1627" t="str">
        <f t="shared" si="158"/>
        <v/>
      </c>
      <c r="AO426" s="1039">
        <f t="shared" si="147"/>
        <v>0</v>
      </c>
      <c r="AP426" s="1039">
        <f t="shared" si="148"/>
        <v>0</v>
      </c>
      <c r="AQ426" s="1040">
        <f>IF(AO426&gt;0,AS9,0)</f>
        <v>0</v>
      </c>
      <c r="AR426" s="1628" t="str">
        <f>IF(TRIM(AG426)="▼ recette suivante", AG426, IF(AQ426&gt;0, IF(AT9&lt;&gt;"", AT9&amp;"-ou.or.o ❾ + or - &gt;", ""), ""))</f>
        <v/>
      </c>
      <c r="AS426" s="1064"/>
      <c r="AT426" s="1064"/>
      <c r="AU426" s="1042">
        <f t="shared" si="149"/>
        <v>0</v>
      </c>
      <c r="AV426" s="1043">
        <f>IF(AK426,IF(OR(AU426="",N(AU426)&lt;=0.000000001),"",_xlfn.XLOOKUP(AJ426,BJ15:BJ62,BN15:BN62,_xlfn.XLOOKUP(AJ426,BK15:BK62,BN15:BN62,_xlfn.XLOOKUP(AJ426,BL15:BL62,BN15:BN62,"")))),0)</f>
        <v>0</v>
      </c>
      <c r="AW426" s="1065" cm="1">
        <f t="array" ref="AW426">IF(AK426&lt;&gt;1,0,IF(OR(AU426="",N(AU426)&lt;=0.000000001),"",IF(OR(AO426="",N(AO426)&lt;=0.000000001),0,IF(ISNUMBER(AU426),IFERROR(_xlfn.LET(_xlpm.ai_test,TRIM(AJ426),_xlpm.r,IFERROR(_xlfn.XLOOKUP(_xlpm.ai_test,BJ15:BJ62,ROW(BJ15:BJ62),0,1),IFERROR(_xlfn.XLOOKUP(_xlpm.ai_test,BK15:BK62,ROW(BK15:BK62),0,1),_xlfn.XLOOKUP(_xlpm.ai_test,BL15:BL62,ROW(BL15:BL62),0,1))),_xlpm.p,_xlpm.r-MIN(ROW(BJ15:BJ62))+1,_xlpm.f,INDEX(BM15:BM62,_xlpm.p),_xlpm.u,INDEX(BN15:BN62,_xlpm.p),_xlpm.s,INDEX(BP15:BP62,_xlpm.p),_xlpm.q,N(AU426)/_xlpm.f,IF(_xlpm.q&gt;=_xlpm.s,ROUND(_xlpm.q,1)&amp;" "&amp;_xlpm.ai_test&amp;" = "&amp;ROUND(_xlpm.q*_xlpm.f,1)&amp;" "&amp;_xlpm.u,ROUND(_xlpm.q,1)&amp;" "&amp;_xlpm.ai_test)),""),""))))</f>
        <v>0</v>
      </c>
      <c r="AX426" s="1055"/>
      <c r="AY426" s="1042">
        <f t="shared" si="150"/>
        <v>0</v>
      </c>
      <c r="AZ426" s="1043" t="str">
        <f t="shared" si="151"/>
        <v/>
      </c>
      <c r="BA426" s="1044">
        <f t="shared" si="156"/>
        <v>0</v>
      </c>
      <c r="BB426" s="1045" t="str">
        <f t="shared" si="152"/>
        <v/>
      </c>
      <c r="BC426" s="1046"/>
      <c r="BD426" s="1047">
        <f t="shared" si="157"/>
        <v>0</v>
      </c>
      <c r="BE426" s="1048" t="str">
        <f t="shared" si="153"/>
        <v/>
      </c>
      <c r="BF426" s="262" t="s">
        <v>22</v>
      </c>
      <c r="BG426" s="1027">
        <f t="shared" si="154"/>
        <v>0</v>
      </c>
      <c r="BH426" s="1028">
        <f t="shared" si="155"/>
        <v>0</v>
      </c>
      <c r="BI426"/>
      <c r="BJ426" s="701"/>
      <c r="BK426" s="701"/>
      <c r="BL426" s="701"/>
      <c r="BM426" s="701"/>
      <c r="BN426" s="701"/>
      <c r="BO426" s="701"/>
      <c r="BP426" s="701"/>
      <c r="BQ426" s="701"/>
      <c r="BX426" s="964" t="str">
        <f t="shared" si="140"/>
        <v>►</v>
      </c>
      <c r="BY426" s="848"/>
      <c r="BZ426" s="848"/>
      <c r="CA426" s="848"/>
      <c r="CB426" s="848"/>
      <c r="CC426" s="848"/>
      <c r="DC426" s="3">
        <v>1</v>
      </c>
    </row>
    <row r="427" spans="12:107" ht="21" customHeight="1">
      <c r="L427" s="115" t="s">
        <v>16</v>
      </c>
      <c r="M427" s="3141"/>
      <c r="N427" s="3142"/>
      <c r="O427" s="3141"/>
      <c r="P427" s="3143"/>
      <c r="Q427" s="3144"/>
      <c r="R427" s="3145"/>
      <c r="S427" s="3146"/>
      <c r="T427" s="3147"/>
      <c r="U427" s="3148"/>
      <c r="V427" s="3149"/>
      <c r="W427" s="2109"/>
      <c r="X427" s="3150"/>
      <c r="Y427" s="117"/>
      <c r="Z427" s="3151"/>
      <c r="AA427" s="3152"/>
      <c r="AB427" s="3153"/>
      <c r="AC427" s="3154"/>
      <c r="AD427" s="119"/>
      <c r="AE427" s="262" t="s">
        <v>22</v>
      </c>
      <c r="AF427" s="1035" t="str">
        <f t="shared" si="141"/>
        <v>►</v>
      </c>
      <c r="AG427" s="1036" t="str">
        <f t="shared" si="142"/>
        <v/>
      </c>
      <c r="AH427" s="1037" t="str">
        <f t="shared" si="143"/>
        <v/>
      </c>
      <c r="AI427" s="1036" t="str">
        <f t="shared" si="144"/>
        <v/>
      </c>
      <c r="AJ427" s="1037" t="str">
        <f t="shared" si="145"/>
        <v/>
      </c>
      <c r="AK427" s="1037">
        <f>IF(AND(L427="A",COUNTIF(BJ15:BL62,TRIM(U427))&gt;0),1,0)</f>
        <v>0</v>
      </c>
      <c r="AL427" s="1051" t="str" cm="1">
        <f t="array" ref="AL427">IF(AF427&lt;&gt;"A","",IFERROR((IFERROR(_xlfn.XLOOKUP(TRIM(SUBSTITUTE(U427,CHAR(160)," ")),BJ15:BJ62,BM15:BM62),IFERROR(_xlfn.XLOOKUP(TRIM(SUBSTITUTE(U427,CHAR(160)," ")),BK15:BK62,BM15:BM62),_xlfn.XLOOKUP(TRIM(SUBSTITUTE(U427,CHAR(160)," ")),BL15:BL62,BM15:BM62))))*T427*IF(ISBLANK(Q427),1,Q427)+IFERROR(_xlfn.XLOOKUP("RECHERCHEX",TRIM(L427:AD427),L427:AD427),0),0))</f>
        <v/>
      </c>
      <c r="AM427" s="1038">
        <f t="shared" si="146"/>
        <v>0</v>
      </c>
      <c r="AN427" s="1627" t="str">
        <f t="shared" si="158"/>
        <v/>
      </c>
      <c r="AO427" s="1039">
        <f t="shared" si="147"/>
        <v>0</v>
      </c>
      <c r="AP427" s="1039">
        <f t="shared" si="148"/>
        <v>0</v>
      </c>
      <c r="AQ427" s="1052">
        <f>IF(AO427&gt;0,AS9,0)</f>
        <v>0</v>
      </c>
      <c r="AR427" s="1626" t="str">
        <f>IF(TRIM(AG427)="▼ recette suivante", AG427, IF(AQ427&gt;0, IF(AT9&lt;&gt;"", AT9&amp;"-ou.or.o ❾ + or - &gt;", ""), ""))</f>
        <v/>
      </c>
      <c r="AS427" s="1064"/>
      <c r="AT427" s="1064"/>
      <c r="AU427" s="1053">
        <f t="shared" si="149"/>
        <v>0</v>
      </c>
      <c r="AV427" s="1054">
        <f>IF(AK427,IF(OR(AU427="",N(AU427)&lt;=0.000000001),"",_xlfn.XLOOKUP(AJ427,BJ15:BJ62,BN15:BN62,_xlfn.XLOOKUP(AJ427,BK15:BK62,BN15:BN62,_xlfn.XLOOKUP(AJ427,BL15:BL62,BN15:BN62,"")))),0)</f>
        <v>0</v>
      </c>
      <c r="AW427" s="1067" cm="1">
        <f t="array" ref="AW427">IF(AK427&lt;&gt;1,0,IF(OR(AU427="",N(AU427)&lt;=0.000000001),"",IF(OR(AO427="",N(AO427)&lt;=0.000000001),0,IF(ISNUMBER(AU427),IFERROR(_xlfn.LET(_xlpm.ai_test,TRIM(AJ427),_xlpm.r,IFERROR(_xlfn.XLOOKUP(_xlpm.ai_test,BJ15:BJ62,ROW(BJ15:BJ62),0,1),IFERROR(_xlfn.XLOOKUP(_xlpm.ai_test,BK15:BK62,ROW(BK15:BK62),0,1),_xlfn.XLOOKUP(_xlpm.ai_test,BL15:BL62,ROW(BL15:BL62),0,1))),_xlpm.p,_xlpm.r-MIN(ROW(BJ15:BJ62))+1,_xlpm.f,INDEX(BM15:BM62,_xlpm.p),_xlpm.u,INDEX(BN15:BN62,_xlpm.p),_xlpm.s,INDEX(BP15:BP62,_xlpm.p),_xlpm.q,N(AU427)/_xlpm.f,IF(_xlpm.q&gt;=_xlpm.s,ROUND(_xlpm.q,1)&amp;" "&amp;_xlpm.ai_test&amp;" = "&amp;ROUND(_xlpm.q*_xlpm.f,1)&amp;" "&amp;_xlpm.u,ROUND(_xlpm.q,1)&amp;" "&amp;_xlpm.ai_test)),""),""))))</f>
        <v>0</v>
      </c>
      <c r="AX427" s="1055"/>
      <c r="AY427" s="1053">
        <f t="shared" si="150"/>
        <v>0</v>
      </c>
      <c r="AZ427" s="1054" t="str">
        <f t="shared" si="151"/>
        <v/>
      </c>
      <c r="BA427" s="1056">
        <f t="shared" si="156"/>
        <v>0</v>
      </c>
      <c r="BB427" s="1057" t="str">
        <f t="shared" si="152"/>
        <v/>
      </c>
      <c r="BC427" s="1046"/>
      <c r="BD427" s="1058">
        <f t="shared" si="157"/>
        <v>0</v>
      </c>
      <c r="BE427" s="1048" t="str">
        <f t="shared" si="153"/>
        <v/>
      </c>
      <c r="BF427" s="262" t="s">
        <v>22</v>
      </c>
      <c r="BG427" s="1027">
        <f t="shared" si="154"/>
        <v>0</v>
      </c>
      <c r="BH427" s="1028">
        <f t="shared" si="155"/>
        <v>0</v>
      </c>
      <c r="BI427"/>
      <c r="BJ427" s="701"/>
      <c r="BK427" s="701"/>
      <c r="BL427" s="701"/>
      <c r="BM427" s="701"/>
      <c r="BN427" s="701"/>
      <c r="BO427" s="701"/>
      <c r="BP427" s="701"/>
      <c r="BQ427" s="701"/>
      <c r="BX427" s="964" t="str">
        <f t="shared" si="140"/>
        <v>►</v>
      </c>
      <c r="BY427" s="848"/>
      <c r="BZ427" s="848"/>
      <c r="CA427" s="848"/>
      <c r="CB427" s="848"/>
      <c r="CC427" s="848"/>
      <c r="DC427" s="3">
        <v>1</v>
      </c>
    </row>
    <row r="428" spans="12:107" ht="21" customHeight="1">
      <c r="L428" s="115" t="s">
        <v>16</v>
      </c>
      <c r="M428" s="3141"/>
      <c r="N428" s="3142"/>
      <c r="O428" s="3141"/>
      <c r="P428" s="3143"/>
      <c r="Q428" s="3144"/>
      <c r="R428" s="3145"/>
      <c r="S428" s="3146"/>
      <c r="T428" s="3147"/>
      <c r="U428" s="3148"/>
      <c r="V428" s="3149"/>
      <c r="W428" s="2109"/>
      <c r="X428" s="3150"/>
      <c r="Y428" s="117"/>
      <c r="Z428" s="3151"/>
      <c r="AA428" s="3152"/>
      <c r="AB428" s="3153"/>
      <c r="AC428" s="3154"/>
      <c r="AD428" s="119"/>
      <c r="AE428" s="262" t="s">
        <v>22</v>
      </c>
      <c r="AF428" s="1035" t="str">
        <f t="shared" si="141"/>
        <v>►</v>
      </c>
      <c r="AG428" s="1036" t="str">
        <f t="shared" si="142"/>
        <v/>
      </c>
      <c r="AH428" s="1037" t="str">
        <f t="shared" si="143"/>
        <v/>
      </c>
      <c r="AI428" s="1036" t="str">
        <f t="shared" si="144"/>
        <v/>
      </c>
      <c r="AJ428" s="1037" t="str">
        <f t="shared" si="145"/>
        <v/>
      </c>
      <c r="AK428" s="1037">
        <f>IF(AND(L428="A",COUNTIF(BJ15:BL62,TRIM(U428))&gt;0),1,0)</f>
        <v>0</v>
      </c>
      <c r="AL428" s="1051" t="str" cm="1">
        <f t="array" ref="AL428">IF(AF428&lt;&gt;"A","",IFERROR((IFERROR(_xlfn.XLOOKUP(TRIM(SUBSTITUTE(U428,CHAR(160)," ")),BJ15:BJ62,BM15:BM62),IFERROR(_xlfn.XLOOKUP(TRIM(SUBSTITUTE(U428,CHAR(160)," ")),BK15:BK62,BM15:BM62),_xlfn.XLOOKUP(TRIM(SUBSTITUTE(U428,CHAR(160)," ")),BL15:BL62,BM15:BM62))))*T428*IF(ISBLANK(Q428),1,Q428)+IFERROR(_xlfn.XLOOKUP("RECHERCHEX",TRIM(L428:AD428),L428:AD428),0),0))</f>
        <v/>
      </c>
      <c r="AM428" s="1038">
        <f t="shared" si="146"/>
        <v>0</v>
      </c>
      <c r="AN428" s="1627" t="str">
        <f t="shared" si="158"/>
        <v/>
      </c>
      <c r="AO428" s="1039">
        <f t="shared" si="147"/>
        <v>0</v>
      </c>
      <c r="AP428" s="1039">
        <f t="shared" si="148"/>
        <v>0</v>
      </c>
      <c r="AQ428" s="1040">
        <f>IF(AO428&gt;0,AS9,0)</f>
        <v>0</v>
      </c>
      <c r="AR428" s="1628" t="str">
        <f>IF(TRIM(AG428)="▼ recette suivante", AG428, IF(AQ428&gt;0, IF(AT9&lt;&gt;"", AT9&amp;"-ou.or.o ❾ + or - &gt;", ""), ""))</f>
        <v/>
      </c>
      <c r="AS428" s="1064"/>
      <c r="AT428" s="1064"/>
      <c r="AU428" s="1042">
        <f t="shared" si="149"/>
        <v>0</v>
      </c>
      <c r="AV428" s="1043">
        <f>IF(AK428,IF(OR(AU428="",N(AU428)&lt;=0.000000001),"",_xlfn.XLOOKUP(AJ428,BJ15:BJ62,BN15:BN62,_xlfn.XLOOKUP(AJ428,BK15:BK62,BN15:BN62,_xlfn.XLOOKUP(AJ428,BL15:BL62,BN15:BN62,"")))),0)</f>
        <v>0</v>
      </c>
      <c r="AW428" s="1065" cm="1">
        <f t="array" ref="AW428">IF(AK428&lt;&gt;1,0,IF(OR(AU428="",N(AU428)&lt;=0.000000001),"",IF(OR(AO428="",N(AO428)&lt;=0.000000001),0,IF(ISNUMBER(AU428),IFERROR(_xlfn.LET(_xlpm.ai_test,TRIM(AJ428),_xlpm.r,IFERROR(_xlfn.XLOOKUP(_xlpm.ai_test,BJ15:BJ62,ROW(BJ15:BJ62),0,1),IFERROR(_xlfn.XLOOKUP(_xlpm.ai_test,BK15:BK62,ROW(BK15:BK62),0,1),_xlfn.XLOOKUP(_xlpm.ai_test,BL15:BL62,ROW(BL15:BL62),0,1))),_xlpm.p,_xlpm.r-MIN(ROW(BJ15:BJ62))+1,_xlpm.f,INDEX(BM15:BM62,_xlpm.p),_xlpm.u,INDEX(BN15:BN62,_xlpm.p),_xlpm.s,INDEX(BP15:BP62,_xlpm.p),_xlpm.q,N(AU428)/_xlpm.f,IF(_xlpm.q&gt;=_xlpm.s,ROUND(_xlpm.q,1)&amp;" "&amp;_xlpm.ai_test&amp;" = "&amp;ROUND(_xlpm.q*_xlpm.f,1)&amp;" "&amp;_xlpm.u,ROUND(_xlpm.q,1)&amp;" "&amp;_xlpm.ai_test)),""),""))))</f>
        <v>0</v>
      </c>
      <c r="AX428" s="1055"/>
      <c r="AY428" s="1042">
        <f t="shared" si="150"/>
        <v>0</v>
      </c>
      <c r="AZ428" s="1043" t="str">
        <f t="shared" si="151"/>
        <v/>
      </c>
      <c r="BA428" s="1044">
        <f t="shared" si="156"/>
        <v>0</v>
      </c>
      <c r="BB428" s="1045" t="str">
        <f t="shared" si="152"/>
        <v/>
      </c>
      <c r="BC428" s="1046"/>
      <c r="BD428" s="1047">
        <f t="shared" si="157"/>
        <v>0</v>
      </c>
      <c r="BE428" s="1048" t="str">
        <f t="shared" si="153"/>
        <v/>
      </c>
      <c r="BF428" s="262" t="s">
        <v>22</v>
      </c>
      <c r="BG428" s="1027">
        <f t="shared" si="154"/>
        <v>0</v>
      </c>
      <c r="BH428" s="1028">
        <f t="shared" si="155"/>
        <v>0</v>
      </c>
      <c r="BI428"/>
      <c r="BJ428" s="701"/>
      <c r="BK428" s="701"/>
      <c r="BL428" s="701"/>
      <c r="BM428" s="701"/>
      <c r="BN428" s="701"/>
      <c r="BO428" s="701"/>
      <c r="BP428" s="701"/>
      <c r="BQ428" s="701"/>
      <c r="BX428" s="964" t="str">
        <f t="shared" si="140"/>
        <v>►</v>
      </c>
      <c r="BY428" s="848"/>
      <c r="BZ428" s="848"/>
      <c r="CA428" s="848"/>
      <c r="CB428" s="848"/>
      <c r="CC428" s="848"/>
      <c r="DC428" s="3">
        <v>1</v>
      </c>
    </row>
    <row r="429" spans="12:107" ht="21" customHeight="1">
      <c r="L429" s="115" t="s">
        <v>16</v>
      </c>
      <c r="M429" s="3141"/>
      <c r="N429" s="3142"/>
      <c r="O429" s="3141"/>
      <c r="P429" s="3143"/>
      <c r="Q429" s="3144"/>
      <c r="R429" s="3145"/>
      <c r="S429" s="3146"/>
      <c r="T429" s="3147"/>
      <c r="U429" s="3148"/>
      <c r="V429" s="3149"/>
      <c r="W429" s="2109"/>
      <c r="X429" s="3150"/>
      <c r="Y429" s="117"/>
      <c r="Z429" s="3151"/>
      <c r="AA429" s="3152"/>
      <c r="AB429" s="3153"/>
      <c r="AC429" s="3154"/>
      <c r="AD429" s="119"/>
      <c r="AE429" s="262" t="s">
        <v>22</v>
      </c>
      <c r="AF429" s="1035" t="str">
        <f t="shared" si="141"/>
        <v>►</v>
      </c>
      <c r="AG429" s="1036" t="str">
        <f t="shared" si="142"/>
        <v/>
      </c>
      <c r="AH429" s="1037" t="str">
        <f t="shared" si="143"/>
        <v/>
      </c>
      <c r="AI429" s="1036" t="str">
        <f t="shared" si="144"/>
        <v/>
      </c>
      <c r="AJ429" s="1037" t="str">
        <f t="shared" si="145"/>
        <v/>
      </c>
      <c r="AK429" s="1037">
        <f>IF(AND(L429="A",COUNTIF(BJ15:BL62,TRIM(U429))&gt;0),1,0)</f>
        <v>0</v>
      </c>
      <c r="AL429" s="1051" t="str" cm="1">
        <f t="array" ref="AL429">IF(AF429&lt;&gt;"A","",IFERROR((IFERROR(_xlfn.XLOOKUP(TRIM(SUBSTITUTE(U429,CHAR(160)," ")),BJ15:BJ62,BM15:BM62),IFERROR(_xlfn.XLOOKUP(TRIM(SUBSTITUTE(U429,CHAR(160)," ")),BK15:BK62,BM15:BM62),_xlfn.XLOOKUP(TRIM(SUBSTITUTE(U429,CHAR(160)," ")),BL15:BL62,BM15:BM62))))*T429*IF(ISBLANK(Q429),1,Q429)+IFERROR(_xlfn.XLOOKUP("RECHERCHEX",TRIM(L429:AD429),L429:AD429),0),0))</f>
        <v/>
      </c>
      <c r="AM429" s="1038">
        <f t="shared" si="146"/>
        <v>0</v>
      </c>
      <c r="AN429" s="1627" t="str">
        <f t="shared" si="158"/>
        <v/>
      </c>
      <c r="AO429" s="1039">
        <f t="shared" si="147"/>
        <v>0</v>
      </c>
      <c r="AP429" s="1039">
        <f t="shared" si="148"/>
        <v>0</v>
      </c>
      <c r="AQ429" s="1052">
        <f>IF(AO429&gt;0,AS9,0)</f>
        <v>0</v>
      </c>
      <c r="AR429" s="1626" t="str">
        <f>IF(TRIM(AG429)="▼ recette suivante", AG429, IF(AQ429&gt;0, IF(AT9&lt;&gt;"", AT9&amp;"-ou.or.o ❾ + or - &gt;", ""), ""))</f>
        <v/>
      </c>
      <c r="AS429" s="1064"/>
      <c r="AT429" s="1064"/>
      <c r="AU429" s="1053">
        <f t="shared" si="149"/>
        <v>0</v>
      </c>
      <c r="AV429" s="1054">
        <f>IF(AK429,IF(OR(AU429="",N(AU429)&lt;=0.000000001),"",_xlfn.XLOOKUP(AJ429,BJ15:BJ62,BN15:BN62,_xlfn.XLOOKUP(AJ429,BK15:BK62,BN15:BN62,_xlfn.XLOOKUP(AJ429,BL15:BL62,BN15:BN62,"")))),0)</f>
        <v>0</v>
      </c>
      <c r="AW429" s="1067" cm="1">
        <f t="array" ref="AW429">IF(AK429&lt;&gt;1,0,IF(OR(AU429="",N(AU429)&lt;=0.000000001),"",IF(OR(AO429="",N(AO429)&lt;=0.000000001),0,IF(ISNUMBER(AU429),IFERROR(_xlfn.LET(_xlpm.ai_test,TRIM(AJ429),_xlpm.r,IFERROR(_xlfn.XLOOKUP(_xlpm.ai_test,BJ15:BJ62,ROW(BJ15:BJ62),0,1),IFERROR(_xlfn.XLOOKUP(_xlpm.ai_test,BK15:BK62,ROW(BK15:BK62),0,1),_xlfn.XLOOKUP(_xlpm.ai_test,BL15:BL62,ROW(BL15:BL62),0,1))),_xlpm.p,_xlpm.r-MIN(ROW(BJ15:BJ62))+1,_xlpm.f,INDEX(BM15:BM62,_xlpm.p),_xlpm.u,INDEX(BN15:BN62,_xlpm.p),_xlpm.s,INDEX(BP15:BP62,_xlpm.p),_xlpm.q,N(AU429)/_xlpm.f,IF(_xlpm.q&gt;=_xlpm.s,ROUND(_xlpm.q,1)&amp;" "&amp;_xlpm.ai_test&amp;" = "&amp;ROUND(_xlpm.q*_xlpm.f,1)&amp;" "&amp;_xlpm.u,ROUND(_xlpm.q,1)&amp;" "&amp;_xlpm.ai_test)),""),""))))</f>
        <v>0</v>
      </c>
      <c r="AX429" s="1055"/>
      <c r="AY429" s="1053">
        <f t="shared" si="150"/>
        <v>0</v>
      </c>
      <c r="AZ429" s="1054" t="str">
        <f t="shared" si="151"/>
        <v/>
      </c>
      <c r="BA429" s="1056">
        <f t="shared" si="156"/>
        <v>0</v>
      </c>
      <c r="BB429" s="1057" t="str">
        <f t="shared" si="152"/>
        <v/>
      </c>
      <c r="BC429" s="1046"/>
      <c r="BD429" s="1058">
        <f t="shared" si="157"/>
        <v>0</v>
      </c>
      <c r="BE429" s="1048" t="str">
        <f t="shared" si="153"/>
        <v/>
      </c>
      <c r="BF429" s="262" t="s">
        <v>22</v>
      </c>
      <c r="BG429" s="1027">
        <f t="shared" si="154"/>
        <v>0</v>
      </c>
      <c r="BH429" s="1028">
        <f t="shared" si="155"/>
        <v>0</v>
      </c>
      <c r="BI429"/>
      <c r="BJ429" s="701"/>
      <c r="BK429" s="701"/>
      <c r="BL429" s="701"/>
      <c r="BM429" s="701"/>
      <c r="BN429" s="701"/>
      <c r="BO429" s="701"/>
      <c r="BP429" s="701"/>
      <c r="BQ429" s="701"/>
      <c r="BX429" s="964" t="str">
        <f t="shared" si="140"/>
        <v>►</v>
      </c>
      <c r="BY429" s="848"/>
      <c r="BZ429" s="848"/>
      <c r="CA429" s="848"/>
      <c r="CB429" s="848"/>
      <c r="CC429" s="848"/>
      <c r="DC429" s="3">
        <v>1</v>
      </c>
    </row>
    <row r="430" spans="12:107" ht="21" customHeight="1">
      <c r="L430" s="115" t="s">
        <v>16</v>
      </c>
      <c r="M430" s="3141"/>
      <c r="N430" s="3142"/>
      <c r="O430" s="3141"/>
      <c r="P430" s="3143"/>
      <c r="Q430" s="3144"/>
      <c r="R430" s="3145"/>
      <c r="S430" s="3146"/>
      <c r="T430" s="3147"/>
      <c r="U430" s="3148"/>
      <c r="V430" s="3149"/>
      <c r="W430" s="2109"/>
      <c r="X430" s="3150"/>
      <c r="Y430" s="117"/>
      <c r="Z430" s="3151"/>
      <c r="AA430" s="3152"/>
      <c r="AB430" s="3153"/>
      <c r="AC430" s="3154"/>
      <c r="AD430" s="119"/>
      <c r="AE430" s="262" t="s">
        <v>22</v>
      </c>
      <c r="AF430" s="1035" t="str">
        <f t="shared" si="141"/>
        <v>►</v>
      </c>
      <c r="AG430" s="1036" t="str">
        <f t="shared" si="142"/>
        <v/>
      </c>
      <c r="AH430" s="1037" t="str">
        <f t="shared" si="143"/>
        <v/>
      </c>
      <c r="AI430" s="1036" t="str">
        <f t="shared" si="144"/>
        <v/>
      </c>
      <c r="AJ430" s="1037" t="str">
        <f t="shared" si="145"/>
        <v/>
      </c>
      <c r="AK430" s="1037">
        <f>IF(AND(L430="A",COUNTIF(BJ15:BL62,TRIM(U430))&gt;0),1,0)</f>
        <v>0</v>
      </c>
      <c r="AL430" s="1051" t="str" cm="1">
        <f t="array" ref="AL430">IF(AF430&lt;&gt;"A","",IFERROR((IFERROR(_xlfn.XLOOKUP(TRIM(SUBSTITUTE(U430,CHAR(160)," ")),BJ15:BJ62,BM15:BM62),IFERROR(_xlfn.XLOOKUP(TRIM(SUBSTITUTE(U430,CHAR(160)," ")),BK15:BK62,BM15:BM62),_xlfn.XLOOKUP(TRIM(SUBSTITUTE(U430,CHAR(160)," ")),BL15:BL62,BM15:BM62))))*T430*IF(ISBLANK(Q430),1,Q430)+IFERROR(_xlfn.XLOOKUP("RECHERCHEX",TRIM(L430:AD430),L430:AD430),0),0))</f>
        <v/>
      </c>
      <c r="AM430" s="1038">
        <f t="shared" si="146"/>
        <v>0</v>
      </c>
      <c r="AN430" s="1627" t="str">
        <f t="shared" si="158"/>
        <v/>
      </c>
      <c r="AO430" s="1039">
        <f t="shared" si="147"/>
        <v>0</v>
      </c>
      <c r="AP430" s="1039">
        <f t="shared" si="148"/>
        <v>0</v>
      </c>
      <c r="AQ430" s="1040">
        <f>IF(AO430&gt;0,AS9,0)</f>
        <v>0</v>
      </c>
      <c r="AR430" s="1628" t="str">
        <f>IF(TRIM(AG430)="▼ recette suivante", AG430, IF(AQ430&gt;0, IF(AT9&lt;&gt;"", AT9&amp;"-ou.or.o ❾ + or - &gt;", ""), ""))</f>
        <v/>
      </c>
      <c r="AS430" s="1064"/>
      <c r="AT430" s="1064"/>
      <c r="AU430" s="1042">
        <f t="shared" si="149"/>
        <v>0</v>
      </c>
      <c r="AV430" s="1043">
        <f>IF(AK430,IF(OR(AU430="",N(AU430)&lt;=0.000000001),"",_xlfn.XLOOKUP(AJ430,BJ15:BJ62,BN15:BN62,_xlfn.XLOOKUP(AJ430,BK15:BK62,BN15:BN62,_xlfn.XLOOKUP(AJ430,BL15:BL62,BN15:BN62,"")))),0)</f>
        <v>0</v>
      </c>
      <c r="AW430" s="1065" cm="1">
        <f t="array" ref="AW430">IF(AK430&lt;&gt;1,0,IF(OR(AU430="",N(AU430)&lt;=0.000000001),"",IF(OR(AO430="",N(AO430)&lt;=0.000000001),0,IF(ISNUMBER(AU430),IFERROR(_xlfn.LET(_xlpm.ai_test,TRIM(AJ430),_xlpm.r,IFERROR(_xlfn.XLOOKUP(_xlpm.ai_test,BJ15:BJ62,ROW(BJ15:BJ62),0,1),IFERROR(_xlfn.XLOOKUP(_xlpm.ai_test,BK15:BK62,ROW(BK15:BK62),0,1),_xlfn.XLOOKUP(_xlpm.ai_test,BL15:BL62,ROW(BL15:BL62),0,1))),_xlpm.p,_xlpm.r-MIN(ROW(BJ15:BJ62))+1,_xlpm.f,INDEX(BM15:BM62,_xlpm.p),_xlpm.u,INDEX(BN15:BN62,_xlpm.p),_xlpm.s,INDEX(BP15:BP62,_xlpm.p),_xlpm.q,N(AU430)/_xlpm.f,IF(_xlpm.q&gt;=_xlpm.s,ROUND(_xlpm.q,1)&amp;" "&amp;_xlpm.ai_test&amp;" = "&amp;ROUND(_xlpm.q*_xlpm.f,1)&amp;" "&amp;_xlpm.u,ROUND(_xlpm.q,1)&amp;" "&amp;_xlpm.ai_test)),""),""))))</f>
        <v>0</v>
      </c>
      <c r="AX430" s="1055"/>
      <c r="AY430" s="1042">
        <f t="shared" si="150"/>
        <v>0</v>
      </c>
      <c r="AZ430" s="1043" t="str">
        <f t="shared" si="151"/>
        <v/>
      </c>
      <c r="BA430" s="1044">
        <f t="shared" si="156"/>
        <v>0</v>
      </c>
      <c r="BB430" s="1045" t="str">
        <f t="shared" si="152"/>
        <v/>
      </c>
      <c r="BC430" s="1046"/>
      <c r="BD430" s="1047">
        <f t="shared" si="157"/>
        <v>0</v>
      </c>
      <c r="BE430" s="1048" t="str">
        <f t="shared" si="153"/>
        <v/>
      </c>
      <c r="BF430" s="262" t="s">
        <v>22</v>
      </c>
      <c r="BG430" s="1027">
        <f t="shared" si="154"/>
        <v>0</v>
      </c>
      <c r="BH430" s="1028">
        <f t="shared" si="155"/>
        <v>0</v>
      </c>
      <c r="BI430"/>
      <c r="BJ430" s="701"/>
      <c r="BK430" s="701"/>
      <c r="BL430" s="701"/>
      <c r="BM430" s="701"/>
      <c r="BN430" s="701"/>
      <c r="BO430" s="701"/>
      <c r="BP430" s="701"/>
      <c r="BQ430" s="701"/>
      <c r="BX430" s="964" t="str">
        <f t="shared" si="140"/>
        <v>►</v>
      </c>
      <c r="BY430" s="848"/>
      <c r="BZ430" s="848"/>
      <c r="CA430" s="848"/>
      <c r="CB430" s="848"/>
      <c r="CC430" s="848"/>
      <c r="DC430" s="3">
        <v>1</v>
      </c>
    </row>
    <row r="431" spans="12:107" ht="21" customHeight="1">
      <c r="L431" s="115" t="s">
        <v>16</v>
      </c>
      <c r="M431" s="3141"/>
      <c r="N431" s="3142"/>
      <c r="O431" s="3141"/>
      <c r="P431" s="3143"/>
      <c r="Q431" s="3144"/>
      <c r="R431" s="3145"/>
      <c r="S431" s="3146"/>
      <c r="T431" s="3147"/>
      <c r="U431" s="3148"/>
      <c r="V431" s="3149"/>
      <c r="W431" s="2109"/>
      <c r="X431" s="3150"/>
      <c r="Y431" s="117"/>
      <c r="Z431" s="3151"/>
      <c r="AA431" s="3152"/>
      <c r="AB431" s="3153"/>
      <c r="AC431" s="3154"/>
      <c r="AD431" s="119"/>
      <c r="AE431" s="262" t="s">
        <v>22</v>
      </c>
      <c r="AF431" s="1035" t="str">
        <f t="shared" si="141"/>
        <v>►</v>
      </c>
      <c r="AG431" s="1036" t="str">
        <f t="shared" si="142"/>
        <v/>
      </c>
      <c r="AH431" s="1037" t="str">
        <f t="shared" si="143"/>
        <v/>
      </c>
      <c r="AI431" s="1036" t="str">
        <f t="shared" si="144"/>
        <v/>
      </c>
      <c r="AJ431" s="1037" t="str">
        <f t="shared" si="145"/>
        <v/>
      </c>
      <c r="AK431" s="1037">
        <f>IF(AND(L431="A",COUNTIF(BJ15:BL62,TRIM(U431))&gt;0),1,0)</f>
        <v>0</v>
      </c>
      <c r="AL431" s="1051" t="str" cm="1">
        <f t="array" ref="AL431">IF(AF431&lt;&gt;"A","",IFERROR((IFERROR(_xlfn.XLOOKUP(TRIM(SUBSTITUTE(U431,CHAR(160)," ")),BJ15:BJ62,BM15:BM62),IFERROR(_xlfn.XLOOKUP(TRIM(SUBSTITUTE(U431,CHAR(160)," ")),BK15:BK62,BM15:BM62),_xlfn.XLOOKUP(TRIM(SUBSTITUTE(U431,CHAR(160)," ")),BL15:BL62,BM15:BM62))))*T431*IF(ISBLANK(Q431),1,Q431)+IFERROR(_xlfn.XLOOKUP("RECHERCHEX",TRIM(L431:AD431),L431:AD431),0),0))</f>
        <v/>
      </c>
      <c r="AM431" s="1038">
        <f t="shared" si="146"/>
        <v>0</v>
      </c>
      <c r="AN431" s="1627" t="str">
        <f t="shared" si="158"/>
        <v/>
      </c>
      <c r="AO431" s="1039">
        <f t="shared" si="147"/>
        <v>0</v>
      </c>
      <c r="AP431" s="1039">
        <f t="shared" si="148"/>
        <v>0</v>
      </c>
      <c r="AQ431" s="1052">
        <f>IF(AO431&gt;0,AS9,0)</f>
        <v>0</v>
      </c>
      <c r="AR431" s="1626" t="str">
        <f>IF(TRIM(AG431)="▼ recette suivante", AG431, IF(AQ431&gt;0, IF(AT9&lt;&gt;"", AT9&amp;"-ou.or.o ❾ + or - &gt;", ""), ""))</f>
        <v/>
      </c>
      <c r="AS431" s="1064"/>
      <c r="AT431" s="1064"/>
      <c r="AU431" s="1053">
        <f t="shared" si="149"/>
        <v>0</v>
      </c>
      <c r="AV431" s="1054">
        <f>IF(AK431,IF(OR(AU431="",N(AU431)&lt;=0.000000001),"",_xlfn.XLOOKUP(AJ431,BJ15:BJ62,BN15:BN62,_xlfn.XLOOKUP(AJ431,BK15:BK62,BN15:BN62,_xlfn.XLOOKUP(AJ431,BL15:BL62,BN15:BN62,"")))),0)</f>
        <v>0</v>
      </c>
      <c r="AW431" s="1067" cm="1">
        <f t="array" ref="AW431">IF(AK431&lt;&gt;1,0,IF(OR(AU431="",N(AU431)&lt;=0.000000001),"",IF(OR(AO431="",N(AO431)&lt;=0.000000001),0,IF(ISNUMBER(AU431),IFERROR(_xlfn.LET(_xlpm.ai_test,TRIM(AJ431),_xlpm.r,IFERROR(_xlfn.XLOOKUP(_xlpm.ai_test,BJ15:BJ62,ROW(BJ15:BJ62),0,1),IFERROR(_xlfn.XLOOKUP(_xlpm.ai_test,BK15:BK62,ROW(BK15:BK62),0,1),_xlfn.XLOOKUP(_xlpm.ai_test,BL15:BL62,ROW(BL15:BL62),0,1))),_xlpm.p,_xlpm.r-MIN(ROW(BJ15:BJ62))+1,_xlpm.f,INDEX(BM15:BM62,_xlpm.p),_xlpm.u,INDEX(BN15:BN62,_xlpm.p),_xlpm.s,INDEX(BP15:BP62,_xlpm.p),_xlpm.q,N(AU431)/_xlpm.f,IF(_xlpm.q&gt;=_xlpm.s,ROUND(_xlpm.q,1)&amp;" "&amp;_xlpm.ai_test&amp;" = "&amp;ROUND(_xlpm.q*_xlpm.f,1)&amp;" "&amp;_xlpm.u,ROUND(_xlpm.q,1)&amp;" "&amp;_xlpm.ai_test)),""),""))))</f>
        <v>0</v>
      </c>
      <c r="AX431" s="1055"/>
      <c r="AY431" s="1053">
        <f t="shared" si="150"/>
        <v>0</v>
      </c>
      <c r="AZ431" s="1054" t="str">
        <f t="shared" si="151"/>
        <v/>
      </c>
      <c r="BA431" s="1056">
        <f t="shared" si="156"/>
        <v>0</v>
      </c>
      <c r="BB431" s="1057" t="str">
        <f t="shared" si="152"/>
        <v/>
      </c>
      <c r="BC431" s="1046"/>
      <c r="BD431" s="1058">
        <f t="shared" si="157"/>
        <v>0</v>
      </c>
      <c r="BE431" s="1048" t="str">
        <f t="shared" si="153"/>
        <v/>
      </c>
      <c r="BF431" s="262" t="s">
        <v>22</v>
      </c>
      <c r="BG431" s="1027">
        <f t="shared" si="154"/>
        <v>0</v>
      </c>
      <c r="BH431" s="1028">
        <f t="shared" si="155"/>
        <v>0</v>
      </c>
      <c r="BI431"/>
      <c r="BJ431" s="701"/>
      <c r="BK431" s="701"/>
      <c r="BL431" s="701"/>
      <c r="BM431" s="701"/>
      <c r="BN431" s="701"/>
      <c r="BO431" s="701"/>
      <c r="BP431" s="701"/>
      <c r="BQ431" s="701"/>
      <c r="BX431" s="964" t="str">
        <f t="shared" si="140"/>
        <v>►</v>
      </c>
      <c r="BY431" s="848"/>
      <c r="BZ431" s="848"/>
      <c r="CA431" s="848"/>
      <c r="CB431" s="848"/>
      <c r="CC431" s="848"/>
      <c r="DC431" s="3">
        <v>1</v>
      </c>
    </row>
    <row r="432" spans="12:107" ht="21" customHeight="1">
      <c r="L432" s="115" t="s">
        <v>16</v>
      </c>
      <c r="M432" s="3141"/>
      <c r="N432" s="3142"/>
      <c r="O432" s="3141"/>
      <c r="P432" s="3143"/>
      <c r="Q432" s="3144"/>
      <c r="R432" s="3145"/>
      <c r="S432" s="3146"/>
      <c r="T432" s="3147"/>
      <c r="U432" s="3148"/>
      <c r="V432" s="3149"/>
      <c r="W432" s="2109"/>
      <c r="X432" s="3150"/>
      <c r="Y432" s="117"/>
      <c r="Z432" s="3151"/>
      <c r="AA432" s="3152"/>
      <c r="AB432" s="3153"/>
      <c r="AC432" s="3154"/>
      <c r="AD432" s="119"/>
      <c r="AE432" s="262" t="s">
        <v>22</v>
      </c>
      <c r="AF432" s="1035" t="str">
        <f t="shared" si="141"/>
        <v>►</v>
      </c>
      <c r="AG432" s="1036" t="str">
        <f t="shared" si="142"/>
        <v/>
      </c>
      <c r="AH432" s="1037" t="str">
        <f t="shared" si="143"/>
        <v/>
      </c>
      <c r="AI432" s="1036" t="str">
        <f t="shared" si="144"/>
        <v/>
      </c>
      <c r="AJ432" s="1037" t="str">
        <f t="shared" si="145"/>
        <v/>
      </c>
      <c r="AK432" s="1037">
        <f>IF(AND(L432="A",COUNTIF(BJ15:BL62,TRIM(U432))&gt;0),1,0)</f>
        <v>0</v>
      </c>
      <c r="AL432" s="1051" t="str" cm="1">
        <f t="array" ref="AL432">IF(AF432&lt;&gt;"A","",IFERROR((IFERROR(_xlfn.XLOOKUP(TRIM(SUBSTITUTE(U432,CHAR(160)," ")),BJ15:BJ62,BM15:BM62),IFERROR(_xlfn.XLOOKUP(TRIM(SUBSTITUTE(U432,CHAR(160)," ")),BK15:BK62,BM15:BM62),_xlfn.XLOOKUP(TRIM(SUBSTITUTE(U432,CHAR(160)," ")),BL15:BL62,BM15:BM62))))*T432*IF(ISBLANK(Q432),1,Q432)+IFERROR(_xlfn.XLOOKUP("RECHERCHEX",TRIM(L432:AD432),L432:AD432),0),0))</f>
        <v/>
      </c>
      <c r="AM432" s="1038">
        <f t="shared" si="146"/>
        <v>0</v>
      </c>
      <c r="AN432" s="1627" t="str">
        <f t="shared" si="158"/>
        <v/>
      </c>
      <c r="AO432" s="1039">
        <f t="shared" si="147"/>
        <v>0</v>
      </c>
      <c r="AP432" s="1039">
        <f t="shared" si="148"/>
        <v>0</v>
      </c>
      <c r="AQ432" s="1040">
        <f>IF(AO432&gt;0,AS9,0)</f>
        <v>0</v>
      </c>
      <c r="AR432" s="1628" t="str">
        <f>IF(TRIM(AG432)="▼ recette suivante", AG432, IF(AQ432&gt;0, IF(AT9&lt;&gt;"", AT9&amp;"-ou.or.o ❾ + or - &gt;", ""), ""))</f>
        <v/>
      </c>
      <c r="AS432" s="1064"/>
      <c r="AT432" s="1064"/>
      <c r="AU432" s="1042">
        <f t="shared" si="149"/>
        <v>0</v>
      </c>
      <c r="AV432" s="1043">
        <f>IF(AK432,IF(OR(AU432="",N(AU432)&lt;=0.000000001),"",_xlfn.XLOOKUP(AJ432,BJ15:BJ62,BN15:BN62,_xlfn.XLOOKUP(AJ432,BK15:BK62,BN15:BN62,_xlfn.XLOOKUP(AJ432,BL15:BL62,BN15:BN62,"")))),0)</f>
        <v>0</v>
      </c>
      <c r="AW432" s="1065" cm="1">
        <f t="array" ref="AW432">IF(AK432&lt;&gt;1,0,IF(OR(AU432="",N(AU432)&lt;=0.000000001),"",IF(OR(AO432="",N(AO432)&lt;=0.000000001),0,IF(ISNUMBER(AU432),IFERROR(_xlfn.LET(_xlpm.ai_test,TRIM(AJ432),_xlpm.r,IFERROR(_xlfn.XLOOKUP(_xlpm.ai_test,BJ15:BJ62,ROW(BJ15:BJ62),0,1),IFERROR(_xlfn.XLOOKUP(_xlpm.ai_test,BK15:BK62,ROW(BK15:BK62),0,1),_xlfn.XLOOKUP(_xlpm.ai_test,BL15:BL62,ROW(BL15:BL62),0,1))),_xlpm.p,_xlpm.r-MIN(ROW(BJ15:BJ62))+1,_xlpm.f,INDEX(BM15:BM62,_xlpm.p),_xlpm.u,INDEX(BN15:BN62,_xlpm.p),_xlpm.s,INDEX(BP15:BP62,_xlpm.p),_xlpm.q,N(AU432)/_xlpm.f,IF(_xlpm.q&gt;=_xlpm.s,ROUND(_xlpm.q,1)&amp;" "&amp;_xlpm.ai_test&amp;" = "&amp;ROUND(_xlpm.q*_xlpm.f,1)&amp;" "&amp;_xlpm.u,ROUND(_xlpm.q,1)&amp;" "&amp;_xlpm.ai_test)),""),""))))</f>
        <v>0</v>
      </c>
      <c r="AX432" s="1055"/>
      <c r="AY432" s="1042">
        <f t="shared" si="150"/>
        <v>0</v>
      </c>
      <c r="AZ432" s="1043" t="str">
        <f t="shared" si="151"/>
        <v/>
      </c>
      <c r="BA432" s="1044">
        <f t="shared" si="156"/>
        <v>0</v>
      </c>
      <c r="BB432" s="1045" t="str">
        <f t="shared" si="152"/>
        <v/>
      </c>
      <c r="BC432" s="1046"/>
      <c r="BD432" s="1047">
        <f t="shared" si="157"/>
        <v>0</v>
      </c>
      <c r="BE432" s="1048" t="str">
        <f t="shared" si="153"/>
        <v/>
      </c>
      <c r="BF432" s="262" t="s">
        <v>22</v>
      </c>
      <c r="BG432" s="1027">
        <f t="shared" si="154"/>
        <v>0</v>
      </c>
      <c r="BH432" s="1028">
        <f t="shared" si="155"/>
        <v>0</v>
      </c>
      <c r="BI432"/>
      <c r="BJ432" s="701"/>
      <c r="BK432" s="701"/>
      <c r="BL432" s="701"/>
      <c r="BM432" s="701"/>
      <c r="BN432" s="701"/>
      <c r="BO432" s="701"/>
      <c r="BP432" s="701"/>
      <c r="BQ432" s="701"/>
      <c r="BX432" s="964" t="str">
        <f t="shared" si="140"/>
        <v>►</v>
      </c>
      <c r="BY432" s="848"/>
      <c r="BZ432" s="848"/>
      <c r="CA432" s="848"/>
      <c r="CB432" s="848"/>
      <c r="CC432" s="848"/>
      <c r="DC432" s="3">
        <v>1</v>
      </c>
    </row>
    <row r="433" spans="12:107" ht="21" customHeight="1">
      <c r="L433" s="115" t="s">
        <v>16</v>
      </c>
      <c r="M433" s="3141"/>
      <c r="N433" s="3142"/>
      <c r="O433" s="3141"/>
      <c r="P433" s="3143"/>
      <c r="Q433" s="3144"/>
      <c r="R433" s="3145"/>
      <c r="S433" s="3146"/>
      <c r="T433" s="3147"/>
      <c r="U433" s="3148"/>
      <c r="V433" s="3149"/>
      <c r="W433" s="2109"/>
      <c r="X433" s="3150"/>
      <c r="Y433" s="117"/>
      <c r="Z433" s="3151"/>
      <c r="AA433" s="3152"/>
      <c r="AB433" s="3153"/>
      <c r="AC433" s="3154"/>
      <c r="AD433" s="119"/>
      <c r="AE433" s="262" t="s">
        <v>22</v>
      </c>
      <c r="AF433" s="1035" t="str">
        <f t="shared" si="141"/>
        <v>►</v>
      </c>
      <c r="AG433" s="1036" t="str">
        <f t="shared" si="142"/>
        <v/>
      </c>
      <c r="AH433" s="1037" t="str">
        <f t="shared" si="143"/>
        <v/>
      </c>
      <c r="AI433" s="1036" t="str">
        <f t="shared" si="144"/>
        <v/>
      </c>
      <c r="AJ433" s="1037" t="str">
        <f t="shared" si="145"/>
        <v/>
      </c>
      <c r="AK433" s="1037">
        <f>IF(AND(L433="A",COUNTIF(BJ15:BL62,TRIM(U433))&gt;0),1,0)</f>
        <v>0</v>
      </c>
      <c r="AL433" s="1051" t="str" cm="1">
        <f t="array" ref="AL433">IF(AF433&lt;&gt;"A","",IFERROR((IFERROR(_xlfn.XLOOKUP(TRIM(SUBSTITUTE(U433,CHAR(160)," ")),BJ15:BJ62,BM15:BM62),IFERROR(_xlfn.XLOOKUP(TRIM(SUBSTITUTE(U433,CHAR(160)," ")),BK15:BK62,BM15:BM62),_xlfn.XLOOKUP(TRIM(SUBSTITUTE(U433,CHAR(160)," ")),BL15:BL62,BM15:BM62))))*T433*IF(ISBLANK(Q433),1,Q433)+IFERROR(_xlfn.XLOOKUP("RECHERCHEX",TRIM(L433:AD433),L433:AD433),0),0))</f>
        <v/>
      </c>
      <c r="AM433" s="1038">
        <f t="shared" si="146"/>
        <v>0</v>
      </c>
      <c r="AN433" s="1627" t="str">
        <f t="shared" si="158"/>
        <v/>
      </c>
      <c r="AO433" s="1039">
        <f t="shared" si="147"/>
        <v>0</v>
      </c>
      <c r="AP433" s="1039">
        <f t="shared" si="148"/>
        <v>0</v>
      </c>
      <c r="AQ433" s="1052">
        <f>IF(AO433&gt;0,AS9,0)</f>
        <v>0</v>
      </c>
      <c r="AR433" s="1626" t="str">
        <f>IF(TRIM(AG433)="▼ recette suivante", AG433, IF(AQ433&gt;0, IF(AT9&lt;&gt;"", AT9&amp;"-ou.or.o ❾ + or - &gt;", ""), ""))</f>
        <v/>
      </c>
      <c r="AS433" s="1064"/>
      <c r="AT433" s="1064"/>
      <c r="AU433" s="1053">
        <f t="shared" si="149"/>
        <v>0</v>
      </c>
      <c r="AV433" s="1054">
        <f>IF(AK433,IF(OR(AU433="",N(AU433)&lt;=0.000000001),"",_xlfn.XLOOKUP(AJ433,BJ15:BJ62,BN15:BN62,_xlfn.XLOOKUP(AJ433,BK15:BK62,BN15:BN62,_xlfn.XLOOKUP(AJ433,BL15:BL62,BN15:BN62,"")))),0)</f>
        <v>0</v>
      </c>
      <c r="AW433" s="1067" cm="1">
        <f t="array" ref="AW433">IF(AK433&lt;&gt;1,0,IF(OR(AU433="",N(AU433)&lt;=0.000000001),"",IF(OR(AO433="",N(AO433)&lt;=0.000000001),0,IF(ISNUMBER(AU433),IFERROR(_xlfn.LET(_xlpm.ai_test,TRIM(AJ433),_xlpm.r,IFERROR(_xlfn.XLOOKUP(_xlpm.ai_test,BJ15:BJ62,ROW(BJ15:BJ62),0,1),IFERROR(_xlfn.XLOOKUP(_xlpm.ai_test,BK15:BK62,ROW(BK15:BK62),0,1),_xlfn.XLOOKUP(_xlpm.ai_test,BL15:BL62,ROW(BL15:BL62),0,1))),_xlpm.p,_xlpm.r-MIN(ROW(BJ15:BJ62))+1,_xlpm.f,INDEX(BM15:BM62,_xlpm.p),_xlpm.u,INDEX(BN15:BN62,_xlpm.p),_xlpm.s,INDEX(BP15:BP62,_xlpm.p),_xlpm.q,N(AU433)/_xlpm.f,IF(_xlpm.q&gt;=_xlpm.s,ROUND(_xlpm.q,1)&amp;" "&amp;_xlpm.ai_test&amp;" = "&amp;ROUND(_xlpm.q*_xlpm.f,1)&amp;" "&amp;_xlpm.u,ROUND(_xlpm.q,1)&amp;" "&amp;_xlpm.ai_test)),""),""))))</f>
        <v>0</v>
      </c>
      <c r="AX433" s="1055"/>
      <c r="AY433" s="1053">
        <f t="shared" si="150"/>
        <v>0</v>
      </c>
      <c r="AZ433" s="1054" t="str">
        <f t="shared" si="151"/>
        <v/>
      </c>
      <c r="BA433" s="1056">
        <f t="shared" si="156"/>
        <v>0</v>
      </c>
      <c r="BB433" s="1057" t="str">
        <f t="shared" si="152"/>
        <v/>
      </c>
      <c r="BC433" s="1046"/>
      <c r="BD433" s="1058">
        <f t="shared" si="157"/>
        <v>0</v>
      </c>
      <c r="BE433" s="1048" t="str">
        <f t="shared" si="153"/>
        <v/>
      </c>
      <c r="BF433" s="262" t="s">
        <v>22</v>
      </c>
      <c r="BG433" s="1027">
        <f t="shared" si="154"/>
        <v>0</v>
      </c>
      <c r="BH433" s="1028">
        <f t="shared" si="155"/>
        <v>0</v>
      </c>
      <c r="BI433"/>
      <c r="BJ433" s="701"/>
      <c r="BK433" s="701"/>
      <c r="BL433" s="701"/>
      <c r="BM433" s="701"/>
      <c r="BN433" s="701"/>
      <c r="BO433" s="701"/>
      <c r="BP433" s="701"/>
      <c r="BQ433" s="701"/>
      <c r="BX433" s="964" t="str">
        <f t="shared" si="140"/>
        <v>►</v>
      </c>
      <c r="BY433" s="848"/>
      <c r="BZ433" s="848"/>
      <c r="CA433" s="848"/>
      <c r="CB433" s="848"/>
      <c r="CC433" s="848"/>
      <c r="DC433" s="3">
        <v>1</v>
      </c>
    </row>
    <row r="434" spans="12:107" ht="21" customHeight="1">
      <c r="L434" s="115" t="s">
        <v>16</v>
      </c>
      <c r="M434" s="3141"/>
      <c r="N434" s="3142"/>
      <c r="O434" s="3141"/>
      <c r="P434" s="3143"/>
      <c r="Q434" s="3144"/>
      <c r="R434" s="3145"/>
      <c r="S434" s="3146"/>
      <c r="T434" s="3147"/>
      <c r="U434" s="3148"/>
      <c r="V434" s="3149"/>
      <c r="W434" s="2109"/>
      <c r="X434" s="3150"/>
      <c r="Y434" s="117"/>
      <c r="Z434" s="3151"/>
      <c r="AA434" s="3152"/>
      <c r="AB434" s="3153"/>
      <c r="AC434" s="3154"/>
      <c r="AD434" s="119"/>
      <c r="AE434" s="262" t="s">
        <v>22</v>
      </c>
      <c r="AF434" s="1035" t="str">
        <f t="shared" si="141"/>
        <v>►</v>
      </c>
      <c r="AG434" s="1036" t="str">
        <f t="shared" si="142"/>
        <v/>
      </c>
      <c r="AH434" s="1037" t="str">
        <f t="shared" si="143"/>
        <v/>
      </c>
      <c r="AI434" s="1036" t="str">
        <f t="shared" si="144"/>
        <v/>
      </c>
      <c r="AJ434" s="1037" t="str">
        <f t="shared" si="145"/>
        <v/>
      </c>
      <c r="AK434" s="1037">
        <f>IF(AND(L434="A",COUNTIF(BJ15:BL62,TRIM(U434))&gt;0),1,0)</f>
        <v>0</v>
      </c>
      <c r="AL434" s="1051" t="str" cm="1">
        <f t="array" ref="AL434">IF(AF434&lt;&gt;"A","",IFERROR((IFERROR(_xlfn.XLOOKUP(TRIM(SUBSTITUTE(U434,CHAR(160)," ")),BJ15:BJ62,BM15:BM62),IFERROR(_xlfn.XLOOKUP(TRIM(SUBSTITUTE(U434,CHAR(160)," ")),BK15:BK62,BM15:BM62),_xlfn.XLOOKUP(TRIM(SUBSTITUTE(U434,CHAR(160)," ")),BL15:BL62,BM15:BM62))))*T434*IF(ISBLANK(Q434),1,Q434)+IFERROR(_xlfn.XLOOKUP("RECHERCHEX",TRIM(L434:AD434),L434:AD434),0),0))</f>
        <v/>
      </c>
      <c r="AM434" s="1038">
        <f t="shared" si="146"/>
        <v>0</v>
      </c>
      <c r="AN434" s="1627" t="str">
        <f t="shared" si="158"/>
        <v/>
      </c>
      <c r="AO434" s="1039">
        <f t="shared" si="147"/>
        <v>0</v>
      </c>
      <c r="AP434" s="1039">
        <f t="shared" si="148"/>
        <v>0</v>
      </c>
      <c r="AQ434" s="1040">
        <f>IF(AO434&gt;0,AS9,0)</f>
        <v>0</v>
      </c>
      <c r="AR434" s="1628" t="str">
        <f>IF(TRIM(AG434)="▼ recette suivante", AG434, IF(AQ434&gt;0, IF(AT9&lt;&gt;"", AT9&amp;"-ou.or.o ❾ + or - &gt;", ""), ""))</f>
        <v/>
      </c>
      <c r="AS434" s="1064"/>
      <c r="AT434" s="1064"/>
      <c r="AU434" s="1042">
        <f t="shared" si="149"/>
        <v>0</v>
      </c>
      <c r="AV434" s="1043">
        <f>IF(AK434,IF(OR(AU434="",N(AU434)&lt;=0.000000001),"",_xlfn.XLOOKUP(AJ434,BJ15:BJ62,BN15:BN62,_xlfn.XLOOKUP(AJ434,BK15:BK62,BN15:BN62,_xlfn.XLOOKUP(AJ434,BL15:BL62,BN15:BN62,"")))),0)</f>
        <v>0</v>
      </c>
      <c r="AW434" s="1065" cm="1">
        <f t="array" ref="AW434">IF(AK434&lt;&gt;1,0,IF(OR(AU434="",N(AU434)&lt;=0.000000001),"",IF(OR(AO434="",N(AO434)&lt;=0.000000001),0,IF(ISNUMBER(AU434),IFERROR(_xlfn.LET(_xlpm.ai_test,TRIM(AJ434),_xlpm.r,IFERROR(_xlfn.XLOOKUP(_xlpm.ai_test,BJ15:BJ62,ROW(BJ15:BJ62),0,1),IFERROR(_xlfn.XLOOKUP(_xlpm.ai_test,BK15:BK62,ROW(BK15:BK62),0,1),_xlfn.XLOOKUP(_xlpm.ai_test,BL15:BL62,ROW(BL15:BL62),0,1))),_xlpm.p,_xlpm.r-MIN(ROW(BJ15:BJ62))+1,_xlpm.f,INDEX(BM15:BM62,_xlpm.p),_xlpm.u,INDEX(BN15:BN62,_xlpm.p),_xlpm.s,INDEX(BP15:BP62,_xlpm.p),_xlpm.q,N(AU434)/_xlpm.f,IF(_xlpm.q&gt;=_xlpm.s,ROUND(_xlpm.q,1)&amp;" "&amp;_xlpm.ai_test&amp;" = "&amp;ROUND(_xlpm.q*_xlpm.f,1)&amp;" "&amp;_xlpm.u,ROUND(_xlpm.q,1)&amp;" "&amp;_xlpm.ai_test)),""),""))))</f>
        <v>0</v>
      </c>
      <c r="AX434" s="1055"/>
      <c r="AY434" s="1042">
        <f t="shared" si="150"/>
        <v>0</v>
      </c>
      <c r="AZ434" s="1043" t="str">
        <f t="shared" si="151"/>
        <v/>
      </c>
      <c r="BA434" s="1044">
        <f t="shared" si="156"/>
        <v>0</v>
      </c>
      <c r="BB434" s="1045" t="str">
        <f t="shared" si="152"/>
        <v/>
      </c>
      <c r="BC434" s="1046"/>
      <c r="BD434" s="1047">
        <f t="shared" si="157"/>
        <v>0</v>
      </c>
      <c r="BE434" s="1048" t="str">
        <f t="shared" si="153"/>
        <v/>
      </c>
      <c r="BF434" s="262" t="s">
        <v>22</v>
      </c>
      <c r="BG434" s="1027">
        <f t="shared" si="154"/>
        <v>0</v>
      </c>
      <c r="BH434" s="1028">
        <f t="shared" si="155"/>
        <v>0</v>
      </c>
      <c r="BI434"/>
      <c r="BJ434" s="701"/>
      <c r="BK434" s="701"/>
      <c r="BL434" s="701"/>
      <c r="BM434" s="701"/>
      <c r="BN434" s="701"/>
      <c r="BO434" s="701"/>
      <c r="BP434" s="701"/>
      <c r="BQ434" s="701"/>
      <c r="BX434" s="964" t="str">
        <f t="shared" si="140"/>
        <v>►</v>
      </c>
      <c r="BY434" s="848"/>
      <c r="BZ434" s="848"/>
      <c r="CA434" s="848"/>
      <c r="CB434" s="848"/>
      <c r="CC434" s="848"/>
      <c r="DC434" s="3">
        <v>1</v>
      </c>
    </row>
    <row r="435" spans="12:107" ht="21" customHeight="1">
      <c r="L435" s="115" t="s">
        <v>16</v>
      </c>
      <c r="M435" s="3141"/>
      <c r="N435" s="3142"/>
      <c r="O435" s="3141"/>
      <c r="P435" s="3143"/>
      <c r="Q435" s="3144"/>
      <c r="R435" s="3145"/>
      <c r="S435" s="3146"/>
      <c r="T435" s="3147"/>
      <c r="U435" s="3148"/>
      <c r="V435" s="3149"/>
      <c r="W435" s="2109"/>
      <c r="X435" s="3150"/>
      <c r="Y435" s="117"/>
      <c r="Z435" s="3151"/>
      <c r="AA435" s="3152"/>
      <c r="AB435" s="3153"/>
      <c r="AC435" s="3154"/>
      <c r="AD435" s="119"/>
      <c r="AE435" s="262" t="s">
        <v>22</v>
      </c>
      <c r="AF435" s="1035" t="str">
        <f t="shared" si="141"/>
        <v>►</v>
      </c>
      <c r="AG435" s="1036" t="str">
        <f t="shared" si="142"/>
        <v/>
      </c>
      <c r="AH435" s="1037" t="str">
        <f t="shared" si="143"/>
        <v/>
      </c>
      <c r="AI435" s="1036" t="str">
        <f t="shared" si="144"/>
        <v/>
      </c>
      <c r="AJ435" s="1037" t="str">
        <f t="shared" si="145"/>
        <v/>
      </c>
      <c r="AK435" s="1037">
        <f>IF(AND(L435="A",COUNTIF(BJ15:BL62,TRIM(U435))&gt;0),1,0)</f>
        <v>0</v>
      </c>
      <c r="AL435" s="1051" t="str" cm="1">
        <f t="array" ref="AL435">IF(AF435&lt;&gt;"A","",IFERROR((IFERROR(_xlfn.XLOOKUP(TRIM(SUBSTITUTE(U435,CHAR(160)," ")),BJ15:BJ62,BM15:BM62),IFERROR(_xlfn.XLOOKUP(TRIM(SUBSTITUTE(U435,CHAR(160)," ")),BK15:BK62,BM15:BM62),_xlfn.XLOOKUP(TRIM(SUBSTITUTE(U435,CHAR(160)," ")),BL15:BL62,BM15:BM62))))*T435*IF(ISBLANK(Q435),1,Q435)+IFERROR(_xlfn.XLOOKUP("RECHERCHEX",TRIM(L435:AD435),L435:AD435),0),0))</f>
        <v/>
      </c>
      <c r="AM435" s="1038">
        <f t="shared" si="146"/>
        <v>0</v>
      </c>
      <c r="AN435" s="1627" t="str">
        <f t="shared" si="158"/>
        <v/>
      </c>
      <c r="AO435" s="1039">
        <f t="shared" si="147"/>
        <v>0</v>
      </c>
      <c r="AP435" s="1039">
        <f t="shared" si="148"/>
        <v>0</v>
      </c>
      <c r="AQ435" s="1052">
        <f>IF(AO435&gt;0,AS9,0)</f>
        <v>0</v>
      </c>
      <c r="AR435" s="1626" t="str">
        <f>IF(TRIM(AG435)="▼ recette suivante", AG435, IF(AQ435&gt;0, IF(AT9&lt;&gt;"", AT9&amp;"-ou.or.o ❾ + or - &gt;", ""), ""))</f>
        <v/>
      </c>
      <c r="AS435" s="1064"/>
      <c r="AT435" s="1064"/>
      <c r="AU435" s="1053">
        <f t="shared" si="149"/>
        <v>0</v>
      </c>
      <c r="AV435" s="1054">
        <f>IF(AK435,IF(OR(AU435="",N(AU435)&lt;=0.000000001),"",_xlfn.XLOOKUP(AJ435,BJ15:BJ62,BN15:BN62,_xlfn.XLOOKUP(AJ435,BK15:BK62,BN15:BN62,_xlfn.XLOOKUP(AJ435,BL15:BL62,BN15:BN62,"")))),0)</f>
        <v>0</v>
      </c>
      <c r="AW435" s="1067" cm="1">
        <f t="array" ref="AW435">IF(AK435&lt;&gt;1,0,IF(OR(AU435="",N(AU435)&lt;=0.000000001),"",IF(OR(AO435="",N(AO435)&lt;=0.000000001),0,IF(ISNUMBER(AU435),IFERROR(_xlfn.LET(_xlpm.ai_test,TRIM(AJ435),_xlpm.r,IFERROR(_xlfn.XLOOKUP(_xlpm.ai_test,BJ15:BJ62,ROW(BJ15:BJ62),0,1),IFERROR(_xlfn.XLOOKUP(_xlpm.ai_test,BK15:BK62,ROW(BK15:BK62),0,1),_xlfn.XLOOKUP(_xlpm.ai_test,BL15:BL62,ROW(BL15:BL62),0,1))),_xlpm.p,_xlpm.r-MIN(ROW(BJ15:BJ62))+1,_xlpm.f,INDEX(BM15:BM62,_xlpm.p),_xlpm.u,INDEX(BN15:BN62,_xlpm.p),_xlpm.s,INDEX(BP15:BP62,_xlpm.p),_xlpm.q,N(AU435)/_xlpm.f,IF(_xlpm.q&gt;=_xlpm.s,ROUND(_xlpm.q,1)&amp;" "&amp;_xlpm.ai_test&amp;" = "&amp;ROUND(_xlpm.q*_xlpm.f,1)&amp;" "&amp;_xlpm.u,ROUND(_xlpm.q,1)&amp;" "&amp;_xlpm.ai_test)),""),""))))</f>
        <v>0</v>
      </c>
      <c r="AX435" s="1055"/>
      <c r="AY435" s="1053">
        <f t="shared" si="150"/>
        <v>0</v>
      </c>
      <c r="AZ435" s="1054" t="str">
        <f t="shared" si="151"/>
        <v/>
      </c>
      <c r="BA435" s="1056">
        <f t="shared" si="156"/>
        <v>0</v>
      </c>
      <c r="BB435" s="1057" t="str">
        <f t="shared" si="152"/>
        <v/>
      </c>
      <c r="BC435" s="1046"/>
      <c r="BD435" s="1058">
        <f t="shared" si="157"/>
        <v>0</v>
      </c>
      <c r="BE435" s="1048" t="str">
        <f t="shared" si="153"/>
        <v/>
      </c>
      <c r="BF435" s="262" t="s">
        <v>22</v>
      </c>
      <c r="BG435" s="1027">
        <f t="shared" si="154"/>
        <v>0</v>
      </c>
      <c r="BH435" s="1028">
        <f t="shared" si="155"/>
        <v>0</v>
      </c>
      <c r="BI435"/>
      <c r="BJ435" s="701"/>
      <c r="BK435" s="701"/>
      <c r="BL435" s="701"/>
      <c r="BM435" s="701"/>
      <c r="BN435" s="701"/>
      <c r="BO435" s="701"/>
      <c r="BP435" s="701"/>
      <c r="BQ435" s="701"/>
      <c r="BX435" s="964" t="str">
        <f t="shared" si="140"/>
        <v>►</v>
      </c>
      <c r="BY435" s="848"/>
      <c r="BZ435" s="848"/>
      <c r="CA435" s="848"/>
      <c r="CB435" s="848"/>
      <c r="CC435" s="848"/>
      <c r="CL435"/>
      <c r="CT435"/>
      <c r="DB435"/>
      <c r="DC435" s="3">
        <v>1</v>
      </c>
    </row>
    <row r="436" spans="12:107" ht="21" customHeight="1">
      <c r="L436" s="115" t="s">
        <v>16</v>
      </c>
      <c r="M436" s="3141"/>
      <c r="N436" s="3142"/>
      <c r="O436" s="3141"/>
      <c r="P436" s="3143"/>
      <c r="Q436" s="3144"/>
      <c r="R436" s="3145"/>
      <c r="S436" s="3146"/>
      <c r="T436" s="3147"/>
      <c r="U436" s="3148"/>
      <c r="V436" s="3149"/>
      <c r="W436" s="2109"/>
      <c r="X436" s="3150"/>
      <c r="Y436" s="117"/>
      <c r="Z436" s="3151"/>
      <c r="AA436" s="3152"/>
      <c r="AB436" s="3153"/>
      <c r="AC436" s="3154"/>
      <c r="AD436" s="119"/>
      <c r="AE436" s="262" t="s">
        <v>22</v>
      </c>
      <c r="AF436" s="1035" t="str">
        <f t="shared" si="141"/>
        <v>►</v>
      </c>
      <c r="AG436" s="1036" t="str">
        <f t="shared" si="142"/>
        <v/>
      </c>
      <c r="AH436" s="1037" t="str">
        <f t="shared" si="143"/>
        <v/>
      </c>
      <c r="AI436" s="1036" t="str">
        <f t="shared" si="144"/>
        <v/>
      </c>
      <c r="AJ436" s="1037" t="str">
        <f t="shared" si="145"/>
        <v/>
      </c>
      <c r="AK436" s="1037">
        <f>IF(AND(L436="A",COUNTIF(BJ15:BL62,TRIM(U436))&gt;0),1,0)</f>
        <v>0</v>
      </c>
      <c r="AL436" s="1051" t="str" cm="1">
        <f t="array" ref="AL436">IF(AF436&lt;&gt;"A","",IFERROR((IFERROR(_xlfn.XLOOKUP(TRIM(SUBSTITUTE(U436,CHAR(160)," ")),BJ15:BJ62,BM15:BM62),IFERROR(_xlfn.XLOOKUP(TRIM(SUBSTITUTE(U436,CHAR(160)," ")),BK15:BK62,BM15:BM62),_xlfn.XLOOKUP(TRIM(SUBSTITUTE(U436,CHAR(160)," ")),BL15:BL62,BM15:BM62))))*T436*IF(ISBLANK(Q436),1,Q436)+IFERROR(_xlfn.XLOOKUP("RECHERCHEX",TRIM(L436:AD436),L436:AD436),0),0))</f>
        <v/>
      </c>
      <c r="AM436" s="1038">
        <f t="shared" si="146"/>
        <v>0</v>
      </c>
      <c r="AN436" s="1627" t="str">
        <f t="shared" si="158"/>
        <v/>
      </c>
      <c r="AO436" s="1039">
        <f t="shared" si="147"/>
        <v>0</v>
      </c>
      <c r="AP436" s="1039">
        <f t="shared" si="148"/>
        <v>0</v>
      </c>
      <c r="AQ436" s="1040">
        <f>IF(AO436&gt;0,AS9,0)</f>
        <v>0</v>
      </c>
      <c r="AR436" s="1628" t="str">
        <f>IF(TRIM(AG436)="▼ recette suivante", AG436, IF(AQ436&gt;0, IF(AT9&lt;&gt;"", AT9&amp;"-ou.or.o ❾ + or - &gt;", ""), ""))</f>
        <v/>
      </c>
      <c r="AS436" s="1064"/>
      <c r="AT436" s="1064"/>
      <c r="AU436" s="1042">
        <f t="shared" si="149"/>
        <v>0</v>
      </c>
      <c r="AV436" s="1043">
        <f>IF(AK436,IF(OR(AU436="",N(AU436)&lt;=0.000000001),"",_xlfn.XLOOKUP(AJ436,BJ15:BJ62,BN15:BN62,_xlfn.XLOOKUP(AJ436,BK15:BK62,BN15:BN62,_xlfn.XLOOKUP(AJ436,BL15:BL62,BN15:BN62,"")))),0)</f>
        <v>0</v>
      </c>
      <c r="AW436" s="1065" cm="1">
        <f t="array" ref="AW436">IF(AK436&lt;&gt;1,0,IF(OR(AU436="",N(AU436)&lt;=0.000000001),"",IF(OR(AO436="",N(AO436)&lt;=0.000000001),0,IF(ISNUMBER(AU436),IFERROR(_xlfn.LET(_xlpm.ai_test,TRIM(AJ436),_xlpm.r,IFERROR(_xlfn.XLOOKUP(_xlpm.ai_test,BJ15:BJ62,ROW(BJ15:BJ62),0,1),IFERROR(_xlfn.XLOOKUP(_xlpm.ai_test,BK15:BK62,ROW(BK15:BK62),0,1),_xlfn.XLOOKUP(_xlpm.ai_test,BL15:BL62,ROW(BL15:BL62),0,1))),_xlpm.p,_xlpm.r-MIN(ROW(BJ15:BJ62))+1,_xlpm.f,INDEX(BM15:BM62,_xlpm.p),_xlpm.u,INDEX(BN15:BN62,_xlpm.p),_xlpm.s,INDEX(BP15:BP62,_xlpm.p),_xlpm.q,N(AU436)/_xlpm.f,IF(_xlpm.q&gt;=_xlpm.s,ROUND(_xlpm.q,1)&amp;" "&amp;_xlpm.ai_test&amp;" = "&amp;ROUND(_xlpm.q*_xlpm.f,1)&amp;" "&amp;_xlpm.u,ROUND(_xlpm.q,1)&amp;" "&amp;_xlpm.ai_test)),""),""))))</f>
        <v>0</v>
      </c>
      <c r="AX436" s="1055"/>
      <c r="AY436" s="1042">
        <f t="shared" si="150"/>
        <v>0</v>
      </c>
      <c r="AZ436" s="1043" t="str">
        <f t="shared" si="151"/>
        <v/>
      </c>
      <c r="BA436" s="1044">
        <f t="shared" si="156"/>
        <v>0</v>
      </c>
      <c r="BB436" s="1045" t="str">
        <f t="shared" si="152"/>
        <v/>
      </c>
      <c r="BC436" s="1046"/>
      <c r="BD436" s="1047">
        <f t="shared" si="157"/>
        <v>0</v>
      </c>
      <c r="BE436" s="1048" t="str">
        <f t="shared" si="153"/>
        <v/>
      </c>
      <c r="BF436" s="262" t="s">
        <v>22</v>
      </c>
      <c r="BG436" s="1027">
        <f t="shared" si="154"/>
        <v>0</v>
      </c>
      <c r="BH436" s="1028">
        <f t="shared" si="155"/>
        <v>0</v>
      </c>
      <c r="BI436"/>
      <c r="BJ436" s="701"/>
      <c r="BK436" s="701"/>
      <c r="BL436" s="701"/>
      <c r="BM436" s="701"/>
      <c r="BN436" s="701"/>
      <c r="BO436" s="701"/>
      <c r="BP436" s="701"/>
      <c r="BQ436" s="701"/>
      <c r="BX436" s="964" t="str">
        <f t="shared" si="140"/>
        <v>►</v>
      </c>
      <c r="BY436" s="848"/>
      <c r="BZ436" s="848"/>
      <c r="CA436" s="848"/>
      <c r="CB436" s="848"/>
      <c r="CC436" s="848"/>
      <c r="DC436" s="3">
        <v>1</v>
      </c>
    </row>
    <row r="437" spans="12:107" ht="21" customHeight="1">
      <c r="L437" s="115" t="s">
        <v>16</v>
      </c>
      <c r="M437" s="3141"/>
      <c r="N437" s="3142"/>
      <c r="O437" s="3141"/>
      <c r="P437" s="3143"/>
      <c r="Q437" s="3144"/>
      <c r="R437" s="3145"/>
      <c r="S437" s="3146"/>
      <c r="T437" s="3147"/>
      <c r="U437" s="3148"/>
      <c r="V437" s="3149"/>
      <c r="W437" s="2109"/>
      <c r="X437" s="3150"/>
      <c r="Y437" s="117"/>
      <c r="Z437" s="3151"/>
      <c r="AA437" s="3152"/>
      <c r="AB437" s="3153"/>
      <c r="AC437" s="3154"/>
      <c r="AD437" s="119"/>
      <c r="AE437" s="262" t="s">
        <v>22</v>
      </c>
      <c r="AF437" s="1035" t="str">
        <f t="shared" si="141"/>
        <v>►</v>
      </c>
      <c r="AG437" s="1036" t="str">
        <f t="shared" si="142"/>
        <v/>
      </c>
      <c r="AH437" s="1037" t="str">
        <f t="shared" si="143"/>
        <v/>
      </c>
      <c r="AI437" s="1036" t="str">
        <f t="shared" si="144"/>
        <v/>
      </c>
      <c r="AJ437" s="1037" t="str">
        <f t="shared" si="145"/>
        <v/>
      </c>
      <c r="AK437" s="1037">
        <f>IF(AND(L437="A",COUNTIF(BJ15:BL62,TRIM(U437))&gt;0),1,0)</f>
        <v>0</v>
      </c>
      <c r="AL437" s="1051" t="str" cm="1">
        <f t="array" ref="AL437">IF(AF437&lt;&gt;"A","",IFERROR((IFERROR(_xlfn.XLOOKUP(TRIM(SUBSTITUTE(U437,CHAR(160)," ")),BJ15:BJ62,BM15:BM62),IFERROR(_xlfn.XLOOKUP(TRIM(SUBSTITUTE(U437,CHAR(160)," ")),BK15:BK62,BM15:BM62),_xlfn.XLOOKUP(TRIM(SUBSTITUTE(U437,CHAR(160)," ")),BL15:BL62,BM15:BM62))))*T437*IF(ISBLANK(Q437),1,Q437)+IFERROR(_xlfn.XLOOKUP("RECHERCHEX",TRIM(L437:AD437),L437:AD437),0),0))</f>
        <v/>
      </c>
      <c r="AM437" s="1038">
        <f t="shared" si="146"/>
        <v>0</v>
      </c>
      <c r="AN437" s="1627" t="str">
        <f t="shared" si="158"/>
        <v/>
      </c>
      <c r="AO437" s="1039">
        <f t="shared" si="147"/>
        <v>0</v>
      </c>
      <c r="AP437" s="1039">
        <f t="shared" si="148"/>
        <v>0</v>
      </c>
      <c r="AQ437" s="1052">
        <f>IF(AO437&gt;0,AS9,0)</f>
        <v>0</v>
      </c>
      <c r="AR437" s="1626" t="str">
        <f>IF(TRIM(AG437)="▼ recette suivante", AG437, IF(AQ437&gt;0, IF(AT9&lt;&gt;"", AT9&amp;"-ou.or.o ❾ + or - &gt;", ""), ""))</f>
        <v/>
      </c>
      <c r="AS437" s="1064"/>
      <c r="AT437" s="1064"/>
      <c r="AU437" s="1053">
        <f t="shared" si="149"/>
        <v>0</v>
      </c>
      <c r="AV437" s="1054">
        <f>IF(AK437,IF(OR(AU437="",N(AU437)&lt;=0.000000001),"",_xlfn.XLOOKUP(AJ437,BJ15:BJ62,BN15:BN62,_xlfn.XLOOKUP(AJ437,BK15:BK62,BN15:BN62,_xlfn.XLOOKUP(AJ437,BL15:BL62,BN15:BN62,"")))),0)</f>
        <v>0</v>
      </c>
      <c r="AW437" s="1067" cm="1">
        <f t="array" ref="AW437">IF(AK437&lt;&gt;1,0,IF(OR(AU437="",N(AU437)&lt;=0.000000001),"",IF(OR(AO437="",N(AO437)&lt;=0.000000001),0,IF(ISNUMBER(AU437),IFERROR(_xlfn.LET(_xlpm.ai_test,TRIM(AJ437),_xlpm.r,IFERROR(_xlfn.XLOOKUP(_xlpm.ai_test,BJ15:BJ62,ROW(BJ15:BJ62),0,1),IFERROR(_xlfn.XLOOKUP(_xlpm.ai_test,BK15:BK62,ROW(BK15:BK62),0,1),_xlfn.XLOOKUP(_xlpm.ai_test,BL15:BL62,ROW(BL15:BL62),0,1))),_xlpm.p,_xlpm.r-MIN(ROW(BJ15:BJ62))+1,_xlpm.f,INDEX(BM15:BM62,_xlpm.p),_xlpm.u,INDEX(BN15:BN62,_xlpm.p),_xlpm.s,INDEX(BP15:BP62,_xlpm.p),_xlpm.q,N(AU437)/_xlpm.f,IF(_xlpm.q&gt;=_xlpm.s,ROUND(_xlpm.q,1)&amp;" "&amp;_xlpm.ai_test&amp;" = "&amp;ROUND(_xlpm.q*_xlpm.f,1)&amp;" "&amp;_xlpm.u,ROUND(_xlpm.q,1)&amp;" "&amp;_xlpm.ai_test)),""),""))))</f>
        <v>0</v>
      </c>
      <c r="AX437" s="1055"/>
      <c r="AY437" s="1053">
        <f t="shared" si="150"/>
        <v>0</v>
      </c>
      <c r="AZ437" s="1054" t="str">
        <f t="shared" si="151"/>
        <v/>
      </c>
      <c r="BA437" s="1056">
        <f t="shared" si="156"/>
        <v>0</v>
      </c>
      <c r="BB437" s="1057" t="str">
        <f t="shared" si="152"/>
        <v/>
      </c>
      <c r="BC437" s="1046"/>
      <c r="BD437" s="1058">
        <f t="shared" si="157"/>
        <v>0</v>
      </c>
      <c r="BE437" s="1048" t="str">
        <f t="shared" si="153"/>
        <v/>
      </c>
      <c r="BF437" s="262" t="s">
        <v>22</v>
      </c>
      <c r="BG437" s="1027">
        <f t="shared" si="154"/>
        <v>0</v>
      </c>
      <c r="BH437" s="1028">
        <f t="shared" si="155"/>
        <v>0</v>
      </c>
      <c r="BI437"/>
      <c r="BJ437" s="701"/>
      <c r="BK437" s="701"/>
      <c r="BL437" s="701"/>
      <c r="BM437" s="701"/>
      <c r="BN437" s="701"/>
      <c r="BO437" s="701"/>
      <c r="BP437" s="701"/>
      <c r="BQ437" s="701"/>
      <c r="BX437" s="964" t="str">
        <f t="shared" si="140"/>
        <v>►</v>
      </c>
      <c r="BY437" s="848"/>
      <c r="BZ437" s="848"/>
      <c r="CA437" s="848"/>
      <c r="CB437" s="848"/>
      <c r="CC437" s="848"/>
      <c r="DC437" s="3">
        <v>1</v>
      </c>
    </row>
    <row r="438" spans="12:107" ht="21" customHeight="1">
      <c r="L438" s="115" t="s">
        <v>16</v>
      </c>
      <c r="M438" s="3141"/>
      <c r="N438" s="3142"/>
      <c r="O438" s="3141"/>
      <c r="P438" s="3143"/>
      <c r="Q438" s="3144"/>
      <c r="R438" s="3145"/>
      <c r="S438" s="3146"/>
      <c r="T438" s="3147"/>
      <c r="U438" s="3148"/>
      <c r="V438" s="3149"/>
      <c r="W438" s="2109"/>
      <c r="X438" s="3150"/>
      <c r="Y438" s="117"/>
      <c r="Z438" s="3151"/>
      <c r="AA438" s="3152"/>
      <c r="AB438" s="3153"/>
      <c r="AC438" s="3154"/>
      <c r="AD438" s="119"/>
      <c r="AE438" s="262" t="s">
        <v>22</v>
      </c>
      <c r="AF438" s="1035" t="str">
        <f t="shared" si="141"/>
        <v>►</v>
      </c>
      <c r="AG438" s="1036" t="str">
        <f t="shared" si="142"/>
        <v/>
      </c>
      <c r="AH438" s="1037" t="str">
        <f t="shared" si="143"/>
        <v/>
      </c>
      <c r="AI438" s="1036" t="str">
        <f t="shared" si="144"/>
        <v/>
      </c>
      <c r="AJ438" s="1037" t="str">
        <f t="shared" si="145"/>
        <v/>
      </c>
      <c r="AK438" s="1037">
        <f>IF(AND(L438="A",COUNTIF(BJ15:BL62,TRIM(U438))&gt;0),1,0)</f>
        <v>0</v>
      </c>
      <c r="AL438" s="1051" t="str" cm="1">
        <f t="array" ref="AL438">IF(AF438&lt;&gt;"A","",IFERROR((IFERROR(_xlfn.XLOOKUP(TRIM(SUBSTITUTE(U438,CHAR(160)," ")),BJ15:BJ62,BM15:BM62),IFERROR(_xlfn.XLOOKUP(TRIM(SUBSTITUTE(U438,CHAR(160)," ")),BK15:BK62,BM15:BM62),_xlfn.XLOOKUP(TRIM(SUBSTITUTE(U438,CHAR(160)," ")),BL15:BL62,BM15:BM62))))*T438*IF(ISBLANK(Q438),1,Q438)+IFERROR(_xlfn.XLOOKUP("RECHERCHEX",TRIM(L438:AD438),L438:AD438),0),0))</f>
        <v/>
      </c>
      <c r="AM438" s="1038">
        <f t="shared" si="146"/>
        <v>0</v>
      </c>
      <c r="AN438" s="1627" t="str">
        <f t="shared" si="158"/>
        <v/>
      </c>
      <c r="AO438" s="1039">
        <f t="shared" si="147"/>
        <v>0</v>
      </c>
      <c r="AP438" s="1039">
        <f t="shared" si="148"/>
        <v>0</v>
      </c>
      <c r="AQ438" s="1040">
        <f>IF(AO438&gt;0,AS9,0)</f>
        <v>0</v>
      </c>
      <c r="AR438" s="1628" t="str">
        <f>IF(TRIM(AG438)="▼ recette suivante", AG438, IF(AQ438&gt;0, IF(AT9&lt;&gt;"", AT9&amp;"-ou.or.o ❾ + or - &gt;", ""), ""))</f>
        <v/>
      </c>
      <c r="AS438" s="1064"/>
      <c r="AT438" s="1064"/>
      <c r="AU438" s="1042">
        <f t="shared" si="149"/>
        <v>0</v>
      </c>
      <c r="AV438" s="1043">
        <f>IF(AK438,IF(OR(AU438="",N(AU438)&lt;=0.000000001),"",_xlfn.XLOOKUP(AJ438,BJ15:BJ62,BN15:BN62,_xlfn.XLOOKUP(AJ438,BK15:BK62,BN15:BN62,_xlfn.XLOOKUP(AJ438,BL15:BL62,BN15:BN62,"")))),0)</f>
        <v>0</v>
      </c>
      <c r="AW438" s="1065" cm="1">
        <f t="array" ref="AW438">IF(AK438&lt;&gt;1,0,IF(OR(AU438="",N(AU438)&lt;=0.000000001),"",IF(OR(AO438="",N(AO438)&lt;=0.000000001),0,IF(ISNUMBER(AU438),IFERROR(_xlfn.LET(_xlpm.ai_test,TRIM(AJ438),_xlpm.r,IFERROR(_xlfn.XLOOKUP(_xlpm.ai_test,BJ15:BJ62,ROW(BJ15:BJ62),0,1),IFERROR(_xlfn.XLOOKUP(_xlpm.ai_test,BK15:BK62,ROW(BK15:BK62),0,1),_xlfn.XLOOKUP(_xlpm.ai_test,BL15:BL62,ROW(BL15:BL62),0,1))),_xlpm.p,_xlpm.r-MIN(ROW(BJ15:BJ62))+1,_xlpm.f,INDEX(BM15:BM62,_xlpm.p),_xlpm.u,INDEX(BN15:BN62,_xlpm.p),_xlpm.s,INDEX(BP15:BP62,_xlpm.p),_xlpm.q,N(AU438)/_xlpm.f,IF(_xlpm.q&gt;=_xlpm.s,ROUND(_xlpm.q,1)&amp;" "&amp;_xlpm.ai_test&amp;" = "&amp;ROUND(_xlpm.q*_xlpm.f,1)&amp;" "&amp;_xlpm.u,ROUND(_xlpm.q,1)&amp;" "&amp;_xlpm.ai_test)),""),""))))</f>
        <v>0</v>
      </c>
      <c r="AX438" s="1055"/>
      <c r="AY438" s="1042">
        <f t="shared" si="150"/>
        <v>0</v>
      </c>
      <c r="AZ438" s="1043" t="str">
        <f t="shared" si="151"/>
        <v/>
      </c>
      <c r="BA438" s="1044">
        <f t="shared" si="156"/>
        <v>0</v>
      </c>
      <c r="BB438" s="1045" t="str">
        <f t="shared" si="152"/>
        <v/>
      </c>
      <c r="BC438" s="1046"/>
      <c r="BD438" s="1047">
        <f t="shared" si="157"/>
        <v>0</v>
      </c>
      <c r="BE438" s="1048" t="str">
        <f t="shared" si="153"/>
        <v/>
      </c>
      <c r="BF438" s="262" t="s">
        <v>22</v>
      </c>
      <c r="BG438" s="1027">
        <f t="shared" si="154"/>
        <v>0</v>
      </c>
      <c r="BH438" s="1028">
        <f t="shared" si="155"/>
        <v>0</v>
      </c>
      <c r="BI438"/>
      <c r="BJ438" s="701"/>
      <c r="BK438" s="701"/>
      <c r="BL438" s="701"/>
      <c r="BM438" s="701"/>
      <c r="BN438" s="701"/>
      <c r="BO438" s="701"/>
      <c r="BP438" s="701"/>
      <c r="BQ438" s="701"/>
      <c r="BX438" s="964" t="str">
        <f t="shared" si="140"/>
        <v>►</v>
      </c>
      <c r="BY438" s="848"/>
      <c r="BZ438" s="848"/>
      <c r="CA438" s="848"/>
      <c r="CB438" s="848"/>
      <c r="CC438" s="848"/>
      <c r="DC438" s="3">
        <v>1</v>
      </c>
    </row>
    <row r="439" spans="12:107" ht="21" customHeight="1">
      <c r="L439" s="115" t="s">
        <v>16</v>
      </c>
      <c r="M439" s="3141"/>
      <c r="N439" s="3142"/>
      <c r="O439" s="3141"/>
      <c r="P439" s="3143"/>
      <c r="Q439" s="3144"/>
      <c r="R439" s="3145"/>
      <c r="S439" s="3146"/>
      <c r="T439" s="3147"/>
      <c r="U439" s="3148"/>
      <c r="V439" s="3149"/>
      <c r="W439" s="2109"/>
      <c r="X439" s="3150"/>
      <c r="Y439" s="117"/>
      <c r="Z439" s="3151"/>
      <c r="AA439" s="3152"/>
      <c r="AB439" s="3153"/>
      <c r="AC439" s="3154"/>
      <c r="AD439" s="119"/>
      <c r="AE439" s="262" t="s">
        <v>22</v>
      </c>
      <c r="AF439" s="1035" t="str">
        <f t="shared" si="141"/>
        <v>►</v>
      </c>
      <c r="AG439" s="1036" t="str">
        <f t="shared" si="142"/>
        <v/>
      </c>
      <c r="AH439" s="1037" t="str">
        <f t="shared" si="143"/>
        <v/>
      </c>
      <c r="AI439" s="1036" t="str">
        <f t="shared" si="144"/>
        <v/>
      </c>
      <c r="AJ439" s="1037" t="str">
        <f t="shared" si="145"/>
        <v/>
      </c>
      <c r="AK439" s="1037">
        <f>IF(AND(L439="A",COUNTIF(BJ15:BL62,TRIM(U439))&gt;0),1,0)</f>
        <v>0</v>
      </c>
      <c r="AL439" s="1051" t="str" cm="1">
        <f t="array" ref="AL439">IF(AF439&lt;&gt;"A","",IFERROR((IFERROR(_xlfn.XLOOKUP(TRIM(SUBSTITUTE(U439,CHAR(160)," ")),BJ15:BJ62,BM15:BM62),IFERROR(_xlfn.XLOOKUP(TRIM(SUBSTITUTE(U439,CHAR(160)," ")),BK15:BK62,BM15:BM62),_xlfn.XLOOKUP(TRIM(SUBSTITUTE(U439,CHAR(160)," ")),BL15:BL62,BM15:BM62))))*T439*IF(ISBLANK(Q439),1,Q439)+IFERROR(_xlfn.XLOOKUP("RECHERCHEX",TRIM(L439:AD439),L439:AD439),0),0))</f>
        <v/>
      </c>
      <c r="AM439" s="1038">
        <f t="shared" si="146"/>
        <v>0</v>
      </c>
      <c r="AN439" s="1627" t="str">
        <f t="shared" si="158"/>
        <v/>
      </c>
      <c r="AO439" s="1039">
        <f t="shared" si="147"/>
        <v>0</v>
      </c>
      <c r="AP439" s="1039">
        <f t="shared" si="148"/>
        <v>0</v>
      </c>
      <c r="AQ439" s="1052">
        <f>IF(AO439&gt;0,AS9,0)</f>
        <v>0</v>
      </c>
      <c r="AR439" s="1626" t="str">
        <f>IF(TRIM(AG439)="▼ recette suivante", AG439, IF(AQ439&gt;0, IF(AT9&lt;&gt;"", AT9&amp;"-ou.or.o ❾ + or - &gt;", ""), ""))</f>
        <v/>
      </c>
      <c r="AS439" s="1064"/>
      <c r="AT439" s="1064"/>
      <c r="AU439" s="1053">
        <f t="shared" si="149"/>
        <v>0</v>
      </c>
      <c r="AV439" s="1054">
        <f>IF(AK439,IF(OR(AU439="",N(AU439)&lt;=0.000000001),"",_xlfn.XLOOKUP(AJ439,BJ15:BJ62,BN15:BN62,_xlfn.XLOOKUP(AJ439,BK15:BK62,BN15:BN62,_xlfn.XLOOKUP(AJ439,BL15:BL62,BN15:BN62,"")))),0)</f>
        <v>0</v>
      </c>
      <c r="AW439" s="1067" cm="1">
        <f t="array" ref="AW439">IF(AK439&lt;&gt;1,0,IF(OR(AU439="",N(AU439)&lt;=0.000000001),"",IF(OR(AO439="",N(AO439)&lt;=0.000000001),0,IF(ISNUMBER(AU439),IFERROR(_xlfn.LET(_xlpm.ai_test,TRIM(AJ439),_xlpm.r,IFERROR(_xlfn.XLOOKUP(_xlpm.ai_test,BJ15:BJ62,ROW(BJ15:BJ62),0,1),IFERROR(_xlfn.XLOOKUP(_xlpm.ai_test,BK15:BK62,ROW(BK15:BK62),0,1),_xlfn.XLOOKUP(_xlpm.ai_test,BL15:BL62,ROW(BL15:BL62),0,1))),_xlpm.p,_xlpm.r-MIN(ROW(BJ15:BJ62))+1,_xlpm.f,INDEX(BM15:BM62,_xlpm.p),_xlpm.u,INDEX(BN15:BN62,_xlpm.p),_xlpm.s,INDEX(BP15:BP62,_xlpm.p),_xlpm.q,N(AU439)/_xlpm.f,IF(_xlpm.q&gt;=_xlpm.s,ROUND(_xlpm.q,1)&amp;" "&amp;_xlpm.ai_test&amp;" = "&amp;ROUND(_xlpm.q*_xlpm.f,1)&amp;" "&amp;_xlpm.u,ROUND(_xlpm.q,1)&amp;" "&amp;_xlpm.ai_test)),""),""))))</f>
        <v>0</v>
      </c>
      <c r="AX439" s="1055"/>
      <c r="AY439" s="1053">
        <f t="shared" si="150"/>
        <v>0</v>
      </c>
      <c r="AZ439" s="1054" t="str">
        <f t="shared" si="151"/>
        <v/>
      </c>
      <c r="BA439" s="1056">
        <f t="shared" si="156"/>
        <v>0</v>
      </c>
      <c r="BB439" s="1057" t="str">
        <f t="shared" si="152"/>
        <v/>
      </c>
      <c r="BC439" s="1046"/>
      <c r="BD439" s="1058">
        <f t="shared" si="157"/>
        <v>0</v>
      </c>
      <c r="BE439" s="1048" t="str">
        <f t="shared" si="153"/>
        <v/>
      </c>
      <c r="BF439" s="262" t="s">
        <v>22</v>
      </c>
      <c r="BG439" s="1027">
        <f t="shared" si="154"/>
        <v>0</v>
      </c>
      <c r="BH439" s="1028">
        <f t="shared" si="155"/>
        <v>0</v>
      </c>
      <c r="BI439"/>
      <c r="BJ439" s="701"/>
      <c r="BK439" s="701"/>
      <c r="BL439" s="701"/>
      <c r="BM439" s="701"/>
      <c r="BN439" s="701"/>
      <c r="BO439" s="701"/>
      <c r="BP439" s="701"/>
      <c r="BQ439" s="701"/>
      <c r="BX439" s="964" t="str">
        <f t="shared" si="140"/>
        <v>►</v>
      </c>
      <c r="BY439" s="848"/>
      <c r="BZ439" s="848"/>
      <c r="CA439" s="848"/>
      <c r="CB439" s="848"/>
      <c r="CC439" s="848"/>
      <c r="DC439" s="3">
        <v>1</v>
      </c>
    </row>
    <row r="440" spans="12:107" ht="21" customHeight="1">
      <c r="L440" s="115" t="s">
        <v>16</v>
      </c>
      <c r="M440" s="3141"/>
      <c r="N440" s="3142"/>
      <c r="O440" s="3141"/>
      <c r="P440" s="3143"/>
      <c r="Q440" s="3144"/>
      <c r="R440" s="3145"/>
      <c r="S440" s="3146"/>
      <c r="T440" s="3147"/>
      <c r="U440" s="3148"/>
      <c r="V440" s="3149"/>
      <c r="W440" s="2109"/>
      <c r="X440" s="3150"/>
      <c r="Y440" s="117"/>
      <c r="Z440" s="3151"/>
      <c r="AA440" s="3152"/>
      <c r="AB440" s="3153"/>
      <c r="AC440" s="3154"/>
      <c r="AD440" s="119"/>
      <c r="AE440" s="262" t="s">
        <v>22</v>
      </c>
      <c r="AF440" s="1035" t="str">
        <f t="shared" si="141"/>
        <v>►</v>
      </c>
      <c r="AG440" s="1036" t="str">
        <f t="shared" si="142"/>
        <v/>
      </c>
      <c r="AH440" s="1037" t="str">
        <f t="shared" si="143"/>
        <v/>
      </c>
      <c r="AI440" s="1036" t="str">
        <f t="shared" si="144"/>
        <v/>
      </c>
      <c r="AJ440" s="1037" t="str">
        <f t="shared" si="145"/>
        <v/>
      </c>
      <c r="AK440" s="1037">
        <f>IF(AND(L440="A",COUNTIF(BJ15:BL62,TRIM(U440))&gt;0),1,0)</f>
        <v>0</v>
      </c>
      <c r="AL440" s="1051" t="str" cm="1">
        <f t="array" ref="AL440">IF(AF440&lt;&gt;"A","",IFERROR((IFERROR(_xlfn.XLOOKUP(TRIM(SUBSTITUTE(U440,CHAR(160)," ")),BJ15:BJ62,BM15:BM62),IFERROR(_xlfn.XLOOKUP(TRIM(SUBSTITUTE(U440,CHAR(160)," ")),BK15:BK62,BM15:BM62),_xlfn.XLOOKUP(TRIM(SUBSTITUTE(U440,CHAR(160)," ")),BL15:BL62,BM15:BM62))))*T440*IF(ISBLANK(Q440),1,Q440)+IFERROR(_xlfn.XLOOKUP("RECHERCHEX",TRIM(L440:AD440),L440:AD440),0),0))</f>
        <v/>
      </c>
      <c r="AM440" s="1038">
        <f t="shared" si="146"/>
        <v>0</v>
      </c>
      <c r="AN440" s="1627" t="str">
        <f t="shared" si="158"/>
        <v/>
      </c>
      <c r="AO440" s="1039">
        <f t="shared" si="147"/>
        <v>0</v>
      </c>
      <c r="AP440" s="1039">
        <f t="shared" si="148"/>
        <v>0</v>
      </c>
      <c r="AQ440" s="1040">
        <f>IF(AO440&gt;0,AS9,0)</f>
        <v>0</v>
      </c>
      <c r="AR440" s="1628" t="str">
        <f>IF(TRIM(AG440)="▼ recette suivante", AG440, IF(AQ440&gt;0, IF(AT9&lt;&gt;"", AT9&amp;"-ou.or.o ❾ + or - &gt;", ""), ""))</f>
        <v/>
      </c>
      <c r="AS440" s="1064"/>
      <c r="AT440" s="1064"/>
      <c r="AU440" s="1042">
        <f t="shared" si="149"/>
        <v>0</v>
      </c>
      <c r="AV440" s="1043">
        <f>IF(AK440,IF(OR(AU440="",N(AU440)&lt;=0.000000001),"",_xlfn.XLOOKUP(AJ440,BJ15:BJ62,BN15:BN62,_xlfn.XLOOKUP(AJ440,BK15:BK62,BN15:BN62,_xlfn.XLOOKUP(AJ440,BL15:BL62,BN15:BN62,"")))),0)</f>
        <v>0</v>
      </c>
      <c r="AW440" s="1065" cm="1">
        <f t="array" ref="AW440">IF(AK440&lt;&gt;1,0,IF(OR(AU440="",N(AU440)&lt;=0.000000001),"",IF(OR(AO440="",N(AO440)&lt;=0.000000001),0,IF(ISNUMBER(AU440),IFERROR(_xlfn.LET(_xlpm.ai_test,TRIM(AJ440),_xlpm.r,IFERROR(_xlfn.XLOOKUP(_xlpm.ai_test,BJ15:BJ62,ROW(BJ15:BJ62),0,1),IFERROR(_xlfn.XLOOKUP(_xlpm.ai_test,BK15:BK62,ROW(BK15:BK62),0,1),_xlfn.XLOOKUP(_xlpm.ai_test,BL15:BL62,ROW(BL15:BL62),0,1))),_xlpm.p,_xlpm.r-MIN(ROW(BJ15:BJ62))+1,_xlpm.f,INDEX(BM15:BM62,_xlpm.p),_xlpm.u,INDEX(BN15:BN62,_xlpm.p),_xlpm.s,INDEX(BP15:BP62,_xlpm.p),_xlpm.q,N(AU440)/_xlpm.f,IF(_xlpm.q&gt;=_xlpm.s,ROUND(_xlpm.q,1)&amp;" "&amp;_xlpm.ai_test&amp;" = "&amp;ROUND(_xlpm.q*_xlpm.f,1)&amp;" "&amp;_xlpm.u,ROUND(_xlpm.q,1)&amp;" "&amp;_xlpm.ai_test)),""),""))))</f>
        <v>0</v>
      </c>
      <c r="AX440" s="1055"/>
      <c r="AY440" s="1042">
        <f t="shared" si="150"/>
        <v>0</v>
      </c>
      <c r="AZ440" s="1043" t="str">
        <f t="shared" si="151"/>
        <v/>
      </c>
      <c r="BA440" s="1044">
        <f t="shared" si="156"/>
        <v>0</v>
      </c>
      <c r="BB440" s="1045" t="str">
        <f t="shared" si="152"/>
        <v/>
      </c>
      <c r="BC440" s="1046"/>
      <c r="BD440" s="1047">
        <f t="shared" si="157"/>
        <v>0</v>
      </c>
      <c r="BE440" s="1048" t="str">
        <f t="shared" si="153"/>
        <v/>
      </c>
      <c r="BF440" s="262" t="s">
        <v>22</v>
      </c>
      <c r="BG440" s="1027">
        <f t="shared" si="154"/>
        <v>0</v>
      </c>
      <c r="BH440" s="1028">
        <f t="shared" si="155"/>
        <v>0</v>
      </c>
      <c r="BI440"/>
      <c r="BJ440" s="701"/>
      <c r="BK440" s="701"/>
      <c r="BL440" s="701"/>
      <c r="BM440" s="701"/>
      <c r="BN440" s="701"/>
      <c r="BO440" s="701"/>
      <c r="BP440" s="701"/>
      <c r="BQ440" s="701"/>
      <c r="BX440" s="964" t="str">
        <f t="shared" si="140"/>
        <v>►</v>
      </c>
      <c r="BY440" s="848"/>
      <c r="BZ440" s="848"/>
      <c r="CA440" s="848"/>
      <c r="CB440" s="848"/>
      <c r="CC440" s="848"/>
      <c r="DC440" s="3">
        <v>1</v>
      </c>
    </row>
    <row r="441" spans="12:107" ht="21" customHeight="1">
      <c r="L441" s="115" t="s">
        <v>16</v>
      </c>
      <c r="M441" s="3141"/>
      <c r="N441" s="3142"/>
      <c r="O441" s="3141"/>
      <c r="P441" s="3143"/>
      <c r="Q441" s="3144"/>
      <c r="R441" s="3145"/>
      <c r="S441" s="3146"/>
      <c r="T441" s="3147"/>
      <c r="U441" s="3148"/>
      <c r="V441" s="3149"/>
      <c r="W441" s="2109"/>
      <c r="X441" s="3150"/>
      <c r="Y441" s="117"/>
      <c r="Z441" s="3151"/>
      <c r="AA441" s="3152"/>
      <c r="AB441" s="3153"/>
      <c r="AC441" s="3154"/>
      <c r="AD441" s="119"/>
      <c r="AE441" s="262" t="s">
        <v>22</v>
      </c>
      <c r="AF441" s="1035" t="str">
        <f t="shared" si="141"/>
        <v>►</v>
      </c>
      <c r="AG441" s="1036" t="str">
        <f t="shared" si="142"/>
        <v/>
      </c>
      <c r="AH441" s="1037" t="str">
        <f t="shared" si="143"/>
        <v/>
      </c>
      <c r="AI441" s="1036" t="str">
        <f t="shared" si="144"/>
        <v/>
      </c>
      <c r="AJ441" s="1037" t="str">
        <f t="shared" si="145"/>
        <v/>
      </c>
      <c r="AK441" s="1037">
        <f>IF(AND(L441="A",COUNTIF(BJ15:BL62,TRIM(U441))&gt;0),1,0)</f>
        <v>0</v>
      </c>
      <c r="AL441" s="1051" t="str" cm="1">
        <f t="array" ref="AL441">IF(AF441&lt;&gt;"A","",IFERROR((IFERROR(_xlfn.XLOOKUP(TRIM(SUBSTITUTE(U441,CHAR(160)," ")),BJ15:BJ62,BM15:BM62),IFERROR(_xlfn.XLOOKUP(TRIM(SUBSTITUTE(U441,CHAR(160)," ")),BK15:BK62,BM15:BM62),_xlfn.XLOOKUP(TRIM(SUBSTITUTE(U441,CHAR(160)," ")),BL15:BL62,BM15:BM62))))*T441*IF(ISBLANK(Q441),1,Q441)+IFERROR(_xlfn.XLOOKUP("RECHERCHEX",TRIM(L441:AD441),L441:AD441),0),0))</f>
        <v/>
      </c>
      <c r="AM441" s="1038">
        <f t="shared" si="146"/>
        <v>0</v>
      </c>
      <c r="AN441" s="1627" t="str">
        <f t="shared" si="158"/>
        <v/>
      </c>
      <c r="AO441" s="1039">
        <f t="shared" si="147"/>
        <v>0</v>
      </c>
      <c r="AP441" s="1039">
        <f t="shared" si="148"/>
        <v>0</v>
      </c>
      <c r="AQ441" s="1052">
        <f>IF(AO441&gt;0,AS9,0)</f>
        <v>0</v>
      </c>
      <c r="AR441" s="1626" t="str">
        <f>IF(TRIM(AG441)="▼ recette suivante", AG441, IF(AQ441&gt;0, IF(AT9&lt;&gt;"", AT9&amp;"-ou.or.o ❾ + or - &gt;", ""), ""))</f>
        <v/>
      </c>
      <c r="AS441" s="1064"/>
      <c r="AT441" s="1064"/>
      <c r="AU441" s="1053">
        <f t="shared" si="149"/>
        <v>0</v>
      </c>
      <c r="AV441" s="1054">
        <f>IF(AK441,IF(OR(AU441="",N(AU441)&lt;=0.000000001),"",_xlfn.XLOOKUP(AJ441,BJ15:BJ62,BN15:BN62,_xlfn.XLOOKUP(AJ441,BK15:BK62,BN15:BN62,_xlfn.XLOOKUP(AJ441,BL15:BL62,BN15:BN62,"")))),0)</f>
        <v>0</v>
      </c>
      <c r="AW441" s="1067" cm="1">
        <f t="array" ref="AW441">IF(AK441&lt;&gt;1,0,IF(OR(AU441="",N(AU441)&lt;=0.000000001),"",IF(OR(AO441="",N(AO441)&lt;=0.000000001),0,IF(ISNUMBER(AU441),IFERROR(_xlfn.LET(_xlpm.ai_test,TRIM(AJ441),_xlpm.r,IFERROR(_xlfn.XLOOKUP(_xlpm.ai_test,BJ15:BJ62,ROW(BJ15:BJ62),0,1),IFERROR(_xlfn.XLOOKUP(_xlpm.ai_test,BK15:BK62,ROW(BK15:BK62),0,1),_xlfn.XLOOKUP(_xlpm.ai_test,BL15:BL62,ROW(BL15:BL62),0,1))),_xlpm.p,_xlpm.r-MIN(ROW(BJ15:BJ62))+1,_xlpm.f,INDEX(BM15:BM62,_xlpm.p),_xlpm.u,INDEX(BN15:BN62,_xlpm.p),_xlpm.s,INDEX(BP15:BP62,_xlpm.p),_xlpm.q,N(AU441)/_xlpm.f,IF(_xlpm.q&gt;=_xlpm.s,ROUND(_xlpm.q,1)&amp;" "&amp;_xlpm.ai_test&amp;" = "&amp;ROUND(_xlpm.q*_xlpm.f,1)&amp;" "&amp;_xlpm.u,ROUND(_xlpm.q,1)&amp;" "&amp;_xlpm.ai_test)),""),""))))</f>
        <v>0</v>
      </c>
      <c r="AX441" s="1055"/>
      <c r="AY441" s="1053">
        <f t="shared" si="150"/>
        <v>0</v>
      </c>
      <c r="AZ441" s="1054" t="str">
        <f t="shared" si="151"/>
        <v/>
      </c>
      <c r="BA441" s="1056">
        <f t="shared" si="156"/>
        <v>0</v>
      </c>
      <c r="BB441" s="1057" t="str">
        <f t="shared" si="152"/>
        <v/>
      </c>
      <c r="BC441" s="1046"/>
      <c r="BD441" s="1058">
        <f t="shared" si="157"/>
        <v>0</v>
      </c>
      <c r="BE441" s="1048" t="str">
        <f t="shared" si="153"/>
        <v/>
      </c>
      <c r="BF441" s="262" t="s">
        <v>22</v>
      </c>
      <c r="BG441" s="1027">
        <f t="shared" si="154"/>
        <v>0</v>
      </c>
      <c r="BH441" s="1028">
        <f t="shared" si="155"/>
        <v>0</v>
      </c>
      <c r="BI441"/>
      <c r="BJ441" s="701"/>
      <c r="BK441" s="701"/>
      <c r="BL441" s="701"/>
      <c r="BM441" s="701"/>
      <c r="BN441" s="701"/>
      <c r="BO441" s="701"/>
      <c r="BP441" s="701"/>
      <c r="BQ441" s="701"/>
      <c r="BX441" s="964" t="str">
        <f t="shared" si="140"/>
        <v>►</v>
      </c>
      <c r="BY441" s="848"/>
      <c r="BZ441" s="848"/>
      <c r="CA441" s="848"/>
      <c r="CB441" s="848"/>
      <c r="CC441" s="848"/>
      <c r="DC441" s="3">
        <v>1</v>
      </c>
    </row>
    <row r="442" spans="12:107" ht="21" customHeight="1">
      <c r="L442" s="115" t="s">
        <v>16</v>
      </c>
      <c r="M442" s="3141"/>
      <c r="N442" s="3142"/>
      <c r="O442" s="3141"/>
      <c r="P442" s="3143"/>
      <c r="Q442" s="3144"/>
      <c r="R442" s="3145"/>
      <c r="S442" s="3146"/>
      <c r="T442" s="3147"/>
      <c r="U442" s="3148"/>
      <c r="V442" s="3149"/>
      <c r="W442" s="2109"/>
      <c r="X442" s="3150"/>
      <c r="Y442" s="117"/>
      <c r="Z442" s="3151"/>
      <c r="AA442" s="3152"/>
      <c r="AB442" s="3153"/>
      <c r="AC442" s="3154"/>
      <c r="AD442" s="119"/>
      <c r="AE442" s="262" t="s">
        <v>22</v>
      </c>
      <c r="AF442" s="1035" t="str">
        <f t="shared" si="141"/>
        <v>►</v>
      </c>
      <c r="AG442" s="1036" t="str">
        <f t="shared" si="142"/>
        <v/>
      </c>
      <c r="AH442" s="1037" t="str">
        <f t="shared" si="143"/>
        <v/>
      </c>
      <c r="AI442" s="1036" t="str">
        <f t="shared" si="144"/>
        <v/>
      </c>
      <c r="AJ442" s="1037" t="str">
        <f t="shared" si="145"/>
        <v/>
      </c>
      <c r="AK442" s="1037">
        <f>IF(AND(L442="A",COUNTIF(BJ15:BL62,TRIM(U442))&gt;0),1,0)</f>
        <v>0</v>
      </c>
      <c r="AL442" s="1051" t="str" cm="1">
        <f t="array" ref="AL442">IF(AF442&lt;&gt;"A","",IFERROR((IFERROR(_xlfn.XLOOKUP(TRIM(SUBSTITUTE(U442,CHAR(160)," ")),BJ15:BJ62,BM15:BM62),IFERROR(_xlfn.XLOOKUP(TRIM(SUBSTITUTE(U442,CHAR(160)," ")),BK15:BK62,BM15:BM62),_xlfn.XLOOKUP(TRIM(SUBSTITUTE(U442,CHAR(160)," ")),BL15:BL62,BM15:BM62))))*T442*IF(ISBLANK(Q442),1,Q442)+IFERROR(_xlfn.XLOOKUP("RECHERCHEX",TRIM(L442:AD442),L442:AD442),0),0))</f>
        <v/>
      </c>
      <c r="AM442" s="1038">
        <f t="shared" si="146"/>
        <v>0</v>
      </c>
      <c r="AN442" s="1627" t="str">
        <f t="shared" si="158"/>
        <v/>
      </c>
      <c r="AO442" s="1039">
        <f t="shared" si="147"/>
        <v>0</v>
      </c>
      <c r="AP442" s="1039">
        <f t="shared" si="148"/>
        <v>0</v>
      </c>
      <c r="AQ442" s="1040">
        <f>IF(AO442&gt;0,AS9,0)</f>
        <v>0</v>
      </c>
      <c r="AR442" s="1628" t="str">
        <f>IF(TRIM(AG442)="▼ recette suivante", AG442, IF(AQ442&gt;0, IF(AT9&lt;&gt;"", AT9&amp;"-ou.or.o ❾ + or - &gt;", ""), ""))</f>
        <v/>
      </c>
      <c r="AS442" s="1064"/>
      <c r="AT442" s="1064"/>
      <c r="AU442" s="1042">
        <f t="shared" si="149"/>
        <v>0</v>
      </c>
      <c r="AV442" s="1043">
        <f>IF(AK442,IF(OR(AU442="",N(AU442)&lt;=0.000000001),"",_xlfn.XLOOKUP(AJ442,BJ15:BJ62,BN15:BN62,_xlfn.XLOOKUP(AJ442,BK15:BK62,BN15:BN62,_xlfn.XLOOKUP(AJ442,BL15:BL62,BN15:BN62,"")))),0)</f>
        <v>0</v>
      </c>
      <c r="AW442" s="1065" cm="1">
        <f t="array" ref="AW442">IF(AK442&lt;&gt;1,0,IF(OR(AU442="",N(AU442)&lt;=0.000000001),"",IF(OR(AO442="",N(AO442)&lt;=0.000000001),0,IF(ISNUMBER(AU442),IFERROR(_xlfn.LET(_xlpm.ai_test,TRIM(AJ442),_xlpm.r,IFERROR(_xlfn.XLOOKUP(_xlpm.ai_test,BJ15:BJ62,ROW(BJ15:BJ62),0,1),IFERROR(_xlfn.XLOOKUP(_xlpm.ai_test,BK15:BK62,ROW(BK15:BK62),0,1),_xlfn.XLOOKUP(_xlpm.ai_test,BL15:BL62,ROW(BL15:BL62),0,1))),_xlpm.p,_xlpm.r-MIN(ROW(BJ15:BJ62))+1,_xlpm.f,INDEX(BM15:BM62,_xlpm.p),_xlpm.u,INDEX(BN15:BN62,_xlpm.p),_xlpm.s,INDEX(BP15:BP62,_xlpm.p),_xlpm.q,N(AU442)/_xlpm.f,IF(_xlpm.q&gt;=_xlpm.s,ROUND(_xlpm.q,1)&amp;" "&amp;_xlpm.ai_test&amp;" = "&amp;ROUND(_xlpm.q*_xlpm.f,1)&amp;" "&amp;_xlpm.u,ROUND(_xlpm.q,1)&amp;" "&amp;_xlpm.ai_test)),""),""))))</f>
        <v>0</v>
      </c>
      <c r="AX442" s="1055"/>
      <c r="AY442" s="1042">
        <f t="shared" si="150"/>
        <v>0</v>
      </c>
      <c r="AZ442" s="1043" t="str">
        <f t="shared" si="151"/>
        <v/>
      </c>
      <c r="BA442" s="1044">
        <f t="shared" si="156"/>
        <v>0</v>
      </c>
      <c r="BB442" s="1045" t="str">
        <f t="shared" si="152"/>
        <v/>
      </c>
      <c r="BC442" s="1046"/>
      <c r="BD442" s="1047">
        <f t="shared" si="157"/>
        <v>0</v>
      </c>
      <c r="BE442" s="1048" t="str">
        <f t="shared" si="153"/>
        <v/>
      </c>
      <c r="BF442" s="262" t="s">
        <v>22</v>
      </c>
      <c r="BG442" s="1027">
        <f t="shared" si="154"/>
        <v>0</v>
      </c>
      <c r="BH442" s="1028">
        <f t="shared" si="155"/>
        <v>0</v>
      </c>
      <c r="BI442"/>
      <c r="BJ442" s="701"/>
      <c r="BK442" s="701"/>
      <c r="BL442" s="701"/>
      <c r="BM442" s="701"/>
      <c r="BN442" s="701"/>
      <c r="BO442" s="701"/>
      <c r="BP442" s="701"/>
      <c r="BQ442" s="701"/>
      <c r="BX442" s="964" t="str">
        <f t="shared" si="140"/>
        <v>►</v>
      </c>
      <c r="BY442" s="848"/>
      <c r="BZ442" s="848"/>
      <c r="CA442" s="848"/>
      <c r="CB442" s="848"/>
      <c r="CC442" s="848"/>
      <c r="DC442" s="3">
        <v>1</v>
      </c>
    </row>
    <row r="443" spans="12:107" ht="21" customHeight="1">
      <c r="L443" s="115" t="s">
        <v>16</v>
      </c>
      <c r="M443" s="3141"/>
      <c r="N443" s="3142"/>
      <c r="O443" s="3141"/>
      <c r="P443" s="3143"/>
      <c r="Q443" s="3144"/>
      <c r="R443" s="3145"/>
      <c r="S443" s="3146"/>
      <c r="T443" s="3147"/>
      <c r="U443" s="3148"/>
      <c r="V443" s="3149"/>
      <c r="W443" s="2109"/>
      <c r="X443" s="3150"/>
      <c r="Y443" s="117"/>
      <c r="Z443" s="3151"/>
      <c r="AA443" s="3152"/>
      <c r="AB443" s="3153"/>
      <c r="AC443" s="3154"/>
      <c r="AD443" s="119"/>
      <c r="AE443" s="262" t="s">
        <v>22</v>
      </c>
      <c r="AF443" s="1035" t="str">
        <f t="shared" si="141"/>
        <v>►</v>
      </c>
      <c r="AG443" s="1036" t="str">
        <f t="shared" si="142"/>
        <v/>
      </c>
      <c r="AH443" s="1037" t="str">
        <f t="shared" si="143"/>
        <v/>
      </c>
      <c r="AI443" s="1036" t="str">
        <f t="shared" si="144"/>
        <v/>
      </c>
      <c r="AJ443" s="1037" t="str">
        <f t="shared" si="145"/>
        <v/>
      </c>
      <c r="AK443" s="1037">
        <f>IF(AND(L443="A",COUNTIF(BJ15:BL62,TRIM(U443))&gt;0),1,0)</f>
        <v>0</v>
      </c>
      <c r="AL443" s="1051" t="str" cm="1">
        <f t="array" ref="AL443">IF(AF443&lt;&gt;"A","",IFERROR((IFERROR(_xlfn.XLOOKUP(TRIM(SUBSTITUTE(U443,CHAR(160)," ")),BJ15:BJ62,BM15:BM62),IFERROR(_xlfn.XLOOKUP(TRIM(SUBSTITUTE(U443,CHAR(160)," ")),BK15:BK62,BM15:BM62),_xlfn.XLOOKUP(TRIM(SUBSTITUTE(U443,CHAR(160)," ")),BL15:BL62,BM15:BM62))))*T443*IF(ISBLANK(Q443),1,Q443)+IFERROR(_xlfn.XLOOKUP("RECHERCHEX",TRIM(L443:AD443),L443:AD443),0),0))</f>
        <v/>
      </c>
      <c r="AM443" s="1038">
        <f t="shared" si="146"/>
        <v>0</v>
      </c>
      <c r="AN443" s="1627" t="str">
        <f t="shared" si="158"/>
        <v/>
      </c>
      <c r="AO443" s="1039">
        <f t="shared" si="147"/>
        <v>0</v>
      </c>
      <c r="AP443" s="1039">
        <f t="shared" si="148"/>
        <v>0</v>
      </c>
      <c r="AQ443" s="1052">
        <f>IF(AO443&gt;0,AS9,0)</f>
        <v>0</v>
      </c>
      <c r="AR443" s="1626" t="str">
        <f>IF(TRIM(AG443)="▼ recette suivante", AG443, IF(AQ443&gt;0, IF(AT9&lt;&gt;"", AT9&amp;"-ou.or.o ❾ + or - &gt;", ""), ""))</f>
        <v/>
      </c>
      <c r="AS443" s="1064"/>
      <c r="AT443" s="1064"/>
      <c r="AU443" s="1053">
        <f t="shared" si="149"/>
        <v>0</v>
      </c>
      <c r="AV443" s="1054">
        <f>IF(AK443,IF(OR(AU443="",N(AU443)&lt;=0.000000001),"",_xlfn.XLOOKUP(AJ443,BJ15:BJ62,BN15:BN62,_xlfn.XLOOKUP(AJ443,BK15:BK62,BN15:BN62,_xlfn.XLOOKUP(AJ443,BL15:BL62,BN15:BN62,"")))),0)</f>
        <v>0</v>
      </c>
      <c r="AW443" s="1067" cm="1">
        <f t="array" ref="AW443">IF(AK443&lt;&gt;1,0,IF(OR(AU443="",N(AU443)&lt;=0.000000001),"",IF(OR(AO443="",N(AO443)&lt;=0.000000001),0,IF(ISNUMBER(AU443),IFERROR(_xlfn.LET(_xlpm.ai_test,TRIM(AJ443),_xlpm.r,IFERROR(_xlfn.XLOOKUP(_xlpm.ai_test,BJ15:BJ62,ROW(BJ15:BJ62),0,1),IFERROR(_xlfn.XLOOKUP(_xlpm.ai_test,BK15:BK62,ROW(BK15:BK62),0,1),_xlfn.XLOOKUP(_xlpm.ai_test,BL15:BL62,ROW(BL15:BL62),0,1))),_xlpm.p,_xlpm.r-MIN(ROW(BJ15:BJ62))+1,_xlpm.f,INDEX(BM15:BM62,_xlpm.p),_xlpm.u,INDEX(BN15:BN62,_xlpm.p),_xlpm.s,INDEX(BP15:BP62,_xlpm.p),_xlpm.q,N(AU443)/_xlpm.f,IF(_xlpm.q&gt;=_xlpm.s,ROUND(_xlpm.q,1)&amp;" "&amp;_xlpm.ai_test&amp;" = "&amp;ROUND(_xlpm.q*_xlpm.f,1)&amp;" "&amp;_xlpm.u,ROUND(_xlpm.q,1)&amp;" "&amp;_xlpm.ai_test)),""),""))))</f>
        <v>0</v>
      </c>
      <c r="AX443" s="1055"/>
      <c r="AY443" s="1053">
        <f t="shared" si="150"/>
        <v>0</v>
      </c>
      <c r="AZ443" s="1054" t="str">
        <f t="shared" si="151"/>
        <v/>
      </c>
      <c r="BA443" s="1056">
        <f t="shared" si="156"/>
        <v>0</v>
      </c>
      <c r="BB443" s="1057" t="str">
        <f t="shared" si="152"/>
        <v/>
      </c>
      <c r="BC443" s="1046"/>
      <c r="BD443" s="1058">
        <f t="shared" si="157"/>
        <v>0</v>
      </c>
      <c r="BE443" s="1048" t="str">
        <f t="shared" si="153"/>
        <v/>
      </c>
      <c r="BF443" s="262" t="s">
        <v>22</v>
      </c>
      <c r="BG443" s="1027">
        <f t="shared" si="154"/>
        <v>0</v>
      </c>
      <c r="BH443" s="1028">
        <f t="shared" si="155"/>
        <v>0</v>
      </c>
      <c r="BI443"/>
      <c r="BJ443" s="701"/>
      <c r="BK443" s="701"/>
      <c r="BL443" s="701"/>
      <c r="BM443" s="701"/>
      <c r="BN443" s="701"/>
      <c r="BO443" s="701"/>
      <c r="BP443" s="701"/>
      <c r="BQ443" s="701"/>
      <c r="BX443" s="964" t="str">
        <f t="shared" si="140"/>
        <v>►</v>
      </c>
      <c r="BY443" s="848"/>
      <c r="BZ443" s="848"/>
      <c r="CA443" s="848"/>
      <c r="CB443" s="848"/>
      <c r="CC443" s="848"/>
      <c r="DC443" s="3">
        <v>1</v>
      </c>
    </row>
    <row r="444" spans="12:107" ht="21" customHeight="1">
      <c r="L444" s="115" t="s">
        <v>16</v>
      </c>
      <c r="M444" s="3141"/>
      <c r="N444" s="3142"/>
      <c r="O444" s="3141"/>
      <c r="P444" s="3143"/>
      <c r="Q444" s="3144"/>
      <c r="R444" s="3145"/>
      <c r="S444" s="3146"/>
      <c r="T444" s="3147"/>
      <c r="U444" s="3148"/>
      <c r="V444" s="3149"/>
      <c r="W444" s="2109"/>
      <c r="X444" s="3150"/>
      <c r="Y444" s="117"/>
      <c r="Z444" s="3151"/>
      <c r="AA444" s="3152"/>
      <c r="AB444" s="3153"/>
      <c r="AC444" s="3154"/>
      <c r="AD444" s="119"/>
      <c r="AE444" s="262" t="s">
        <v>22</v>
      </c>
      <c r="AF444" s="1035" t="str">
        <f t="shared" si="141"/>
        <v>►</v>
      </c>
      <c r="AG444" s="1036" t="str">
        <f t="shared" si="142"/>
        <v/>
      </c>
      <c r="AH444" s="1037" t="str">
        <f t="shared" si="143"/>
        <v/>
      </c>
      <c r="AI444" s="1036" t="str">
        <f t="shared" si="144"/>
        <v/>
      </c>
      <c r="AJ444" s="1037" t="str">
        <f t="shared" si="145"/>
        <v/>
      </c>
      <c r="AK444" s="1037">
        <f>IF(AND(L444="A",COUNTIF(BJ15:BL62,TRIM(U444))&gt;0),1,0)</f>
        <v>0</v>
      </c>
      <c r="AL444" s="1051" t="str" cm="1">
        <f t="array" ref="AL444">IF(AF444&lt;&gt;"A","",IFERROR((IFERROR(_xlfn.XLOOKUP(TRIM(SUBSTITUTE(U444,CHAR(160)," ")),BJ15:BJ62,BM15:BM62),IFERROR(_xlfn.XLOOKUP(TRIM(SUBSTITUTE(U444,CHAR(160)," ")),BK15:BK62,BM15:BM62),_xlfn.XLOOKUP(TRIM(SUBSTITUTE(U444,CHAR(160)," ")),BL15:BL62,BM15:BM62))))*T444*IF(ISBLANK(Q444),1,Q444)+IFERROR(_xlfn.XLOOKUP("RECHERCHEX",TRIM(L444:AD444),L444:AD444),0),0))</f>
        <v/>
      </c>
      <c r="AM444" s="1038">
        <f t="shared" si="146"/>
        <v>0</v>
      </c>
      <c r="AN444" s="1627" t="str">
        <f t="shared" si="158"/>
        <v/>
      </c>
      <c r="AO444" s="1039">
        <f t="shared" si="147"/>
        <v>0</v>
      </c>
      <c r="AP444" s="1039">
        <f t="shared" si="148"/>
        <v>0</v>
      </c>
      <c r="AQ444" s="1040">
        <f>IF(AO444&gt;0,AS9,0)</f>
        <v>0</v>
      </c>
      <c r="AR444" s="1628" t="str">
        <f>IF(TRIM(AG444)="▼ recette suivante", AG444, IF(AQ444&gt;0, IF(AT9&lt;&gt;"", AT9&amp;"-ou.or.o ❾ + or - &gt;", ""), ""))</f>
        <v/>
      </c>
      <c r="AS444" s="1064"/>
      <c r="AT444" s="1064"/>
      <c r="AU444" s="1042">
        <f t="shared" si="149"/>
        <v>0</v>
      </c>
      <c r="AV444" s="1043">
        <f>IF(AK444,IF(OR(AU444="",N(AU444)&lt;=0.000000001),"",_xlfn.XLOOKUP(AJ444,BJ15:BJ62,BN15:BN62,_xlfn.XLOOKUP(AJ444,BK15:BK62,BN15:BN62,_xlfn.XLOOKUP(AJ444,BL15:BL62,BN15:BN62,"")))),0)</f>
        <v>0</v>
      </c>
      <c r="AW444" s="1065" cm="1">
        <f t="array" ref="AW444">IF(AK444&lt;&gt;1,0,IF(OR(AU444="",N(AU444)&lt;=0.000000001),"",IF(OR(AO444="",N(AO444)&lt;=0.000000001),0,IF(ISNUMBER(AU444),IFERROR(_xlfn.LET(_xlpm.ai_test,TRIM(AJ444),_xlpm.r,IFERROR(_xlfn.XLOOKUP(_xlpm.ai_test,BJ15:BJ62,ROW(BJ15:BJ62),0,1),IFERROR(_xlfn.XLOOKUP(_xlpm.ai_test,BK15:BK62,ROW(BK15:BK62),0,1),_xlfn.XLOOKUP(_xlpm.ai_test,BL15:BL62,ROW(BL15:BL62),0,1))),_xlpm.p,_xlpm.r-MIN(ROW(BJ15:BJ62))+1,_xlpm.f,INDEX(BM15:BM62,_xlpm.p),_xlpm.u,INDEX(BN15:BN62,_xlpm.p),_xlpm.s,INDEX(BP15:BP62,_xlpm.p),_xlpm.q,N(AU444)/_xlpm.f,IF(_xlpm.q&gt;=_xlpm.s,ROUND(_xlpm.q,1)&amp;" "&amp;_xlpm.ai_test&amp;" = "&amp;ROUND(_xlpm.q*_xlpm.f,1)&amp;" "&amp;_xlpm.u,ROUND(_xlpm.q,1)&amp;" "&amp;_xlpm.ai_test)),""),""))))</f>
        <v>0</v>
      </c>
      <c r="AX444" s="1055"/>
      <c r="AY444" s="1042">
        <f t="shared" si="150"/>
        <v>0</v>
      </c>
      <c r="AZ444" s="1043" t="str">
        <f t="shared" si="151"/>
        <v/>
      </c>
      <c r="BA444" s="1044">
        <f t="shared" si="156"/>
        <v>0</v>
      </c>
      <c r="BB444" s="1045" t="str">
        <f t="shared" si="152"/>
        <v/>
      </c>
      <c r="BC444" s="1046"/>
      <c r="BD444" s="1047">
        <f t="shared" si="157"/>
        <v>0</v>
      </c>
      <c r="BE444" s="1048" t="str">
        <f t="shared" si="153"/>
        <v/>
      </c>
      <c r="BF444" s="262" t="s">
        <v>22</v>
      </c>
      <c r="BG444" s="1027">
        <f t="shared" si="154"/>
        <v>0</v>
      </c>
      <c r="BH444" s="1028">
        <f t="shared" si="155"/>
        <v>0</v>
      </c>
      <c r="BI444"/>
      <c r="BJ444" s="701"/>
      <c r="BK444" s="701"/>
      <c r="BL444" s="701"/>
      <c r="BM444" s="701"/>
      <c r="BN444" s="701"/>
      <c r="BO444" s="701"/>
      <c r="BP444" s="701"/>
      <c r="BQ444" s="701"/>
      <c r="BX444" s="964" t="str">
        <f t="shared" si="140"/>
        <v>►</v>
      </c>
      <c r="BY444" s="848"/>
      <c r="BZ444" s="848"/>
      <c r="CA444" s="848"/>
      <c r="CB444" s="848"/>
      <c r="CC444" s="848"/>
      <c r="DC444" s="3">
        <v>1</v>
      </c>
    </row>
    <row r="445" spans="12:107" ht="21" customHeight="1">
      <c r="L445" s="115" t="s">
        <v>16</v>
      </c>
      <c r="M445" s="3141"/>
      <c r="N445" s="3142"/>
      <c r="O445" s="3141"/>
      <c r="P445" s="3143"/>
      <c r="Q445" s="3144"/>
      <c r="R445" s="3145"/>
      <c r="S445" s="3146"/>
      <c r="T445" s="3147"/>
      <c r="U445" s="3148"/>
      <c r="V445" s="3149"/>
      <c r="W445" s="2109"/>
      <c r="X445" s="3150"/>
      <c r="Y445" s="117"/>
      <c r="Z445" s="3151"/>
      <c r="AA445" s="3152"/>
      <c r="AB445" s="3153"/>
      <c r="AC445" s="3154"/>
      <c r="AD445" s="119"/>
      <c r="AE445" s="262" t="s">
        <v>22</v>
      </c>
      <c r="AF445" s="1035" t="str">
        <f t="shared" si="141"/>
        <v>►</v>
      </c>
      <c r="AG445" s="1036" t="str">
        <f t="shared" si="142"/>
        <v/>
      </c>
      <c r="AH445" s="1037" t="str">
        <f t="shared" si="143"/>
        <v/>
      </c>
      <c r="AI445" s="1036" t="str">
        <f t="shared" si="144"/>
        <v/>
      </c>
      <c r="AJ445" s="1037" t="str">
        <f t="shared" si="145"/>
        <v/>
      </c>
      <c r="AK445" s="1037">
        <f>IF(AND(L445="A",COUNTIF(BJ15:BL62,TRIM(U445))&gt;0),1,0)</f>
        <v>0</v>
      </c>
      <c r="AL445" s="1051" t="str" cm="1">
        <f t="array" ref="AL445">IF(AF445&lt;&gt;"A","",IFERROR((IFERROR(_xlfn.XLOOKUP(TRIM(SUBSTITUTE(U445,CHAR(160)," ")),BJ15:BJ62,BM15:BM62),IFERROR(_xlfn.XLOOKUP(TRIM(SUBSTITUTE(U445,CHAR(160)," ")),BK15:BK62,BM15:BM62),_xlfn.XLOOKUP(TRIM(SUBSTITUTE(U445,CHAR(160)," ")),BL15:BL62,BM15:BM62))))*T445*IF(ISBLANK(Q445),1,Q445)+IFERROR(_xlfn.XLOOKUP("RECHERCHEX",TRIM(L445:AD445),L445:AD445),0),0))</f>
        <v/>
      </c>
      <c r="AM445" s="1038">
        <f t="shared" si="146"/>
        <v>0</v>
      </c>
      <c r="AN445" s="1627" t="str">
        <f t="shared" si="158"/>
        <v/>
      </c>
      <c r="AO445" s="1039">
        <f t="shared" si="147"/>
        <v>0</v>
      </c>
      <c r="AP445" s="1039">
        <f t="shared" si="148"/>
        <v>0</v>
      </c>
      <c r="AQ445" s="1052">
        <f>IF(AO445&gt;0,AS9,0)</f>
        <v>0</v>
      </c>
      <c r="AR445" s="1626" t="str">
        <f>IF(TRIM(AG445)="▼ recette suivante", AG445, IF(AQ445&gt;0, IF(AT9&lt;&gt;"", AT9&amp;"-ou.or.o ❾ + or - &gt;", ""), ""))</f>
        <v/>
      </c>
      <c r="AS445" s="1064"/>
      <c r="AT445" s="1064"/>
      <c r="AU445" s="1053">
        <f t="shared" si="149"/>
        <v>0</v>
      </c>
      <c r="AV445" s="1054">
        <f>IF(AK445,IF(OR(AU445="",N(AU445)&lt;=0.000000001),"",_xlfn.XLOOKUP(AJ445,BJ15:BJ62,BN15:BN62,_xlfn.XLOOKUP(AJ445,BK15:BK62,BN15:BN62,_xlfn.XLOOKUP(AJ445,BL15:BL62,BN15:BN62,"")))),0)</f>
        <v>0</v>
      </c>
      <c r="AW445" s="1067" cm="1">
        <f t="array" ref="AW445">IF(AK445&lt;&gt;1,0,IF(OR(AU445="",N(AU445)&lt;=0.000000001),"",IF(OR(AO445="",N(AO445)&lt;=0.000000001),0,IF(ISNUMBER(AU445),IFERROR(_xlfn.LET(_xlpm.ai_test,TRIM(AJ445),_xlpm.r,IFERROR(_xlfn.XLOOKUP(_xlpm.ai_test,BJ15:BJ62,ROW(BJ15:BJ62),0,1),IFERROR(_xlfn.XLOOKUP(_xlpm.ai_test,BK15:BK62,ROW(BK15:BK62),0,1),_xlfn.XLOOKUP(_xlpm.ai_test,BL15:BL62,ROW(BL15:BL62),0,1))),_xlpm.p,_xlpm.r-MIN(ROW(BJ15:BJ62))+1,_xlpm.f,INDEX(BM15:BM62,_xlpm.p),_xlpm.u,INDEX(BN15:BN62,_xlpm.p),_xlpm.s,INDEX(BP15:BP62,_xlpm.p),_xlpm.q,N(AU445)/_xlpm.f,IF(_xlpm.q&gt;=_xlpm.s,ROUND(_xlpm.q,1)&amp;" "&amp;_xlpm.ai_test&amp;" = "&amp;ROUND(_xlpm.q*_xlpm.f,1)&amp;" "&amp;_xlpm.u,ROUND(_xlpm.q,1)&amp;" "&amp;_xlpm.ai_test)),""),""))))</f>
        <v>0</v>
      </c>
      <c r="AX445" s="1055"/>
      <c r="AY445" s="1053">
        <f t="shared" si="150"/>
        <v>0</v>
      </c>
      <c r="AZ445" s="1054" t="str">
        <f t="shared" si="151"/>
        <v/>
      </c>
      <c r="BA445" s="1056">
        <f t="shared" si="156"/>
        <v>0</v>
      </c>
      <c r="BB445" s="1057" t="str">
        <f t="shared" si="152"/>
        <v/>
      </c>
      <c r="BC445" s="1046"/>
      <c r="BD445" s="1058">
        <f t="shared" si="157"/>
        <v>0</v>
      </c>
      <c r="BE445" s="1048" t="str">
        <f t="shared" si="153"/>
        <v/>
      </c>
      <c r="BF445" s="262" t="s">
        <v>22</v>
      </c>
      <c r="BG445" s="1027">
        <f t="shared" si="154"/>
        <v>0</v>
      </c>
      <c r="BH445" s="1028">
        <f t="shared" si="155"/>
        <v>0</v>
      </c>
      <c r="BI445"/>
      <c r="BJ445" s="701"/>
      <c r="BK445" s="701"/>
      <c r="BL445" s="701"/>
      <c r="BM445" s="701"/>
      <c r="BN445" s="701"/>
      <c r="BO445" s="701"/>
      <c r="BP445" s="701"/>
      <c r="BQ445" s="701"/>
      <c r="BX445" s="964" t="str">
        <f t="shared" si="140"/>
        <v>►</v>
      </c>
      <c r="BY445" s="848"/>
      <c r="BZ445" s="848"/>
      <c r="CA445" s="848"/>
      <c r="CB445" s="848"/>
      <c r="CC445" s="848"/>
      <c r="DC445" s="3">
        <v>1</v>
      </c>
    </row>
    <row r="446" spans="12:107" ht="21" customHeight="1">
      <c r="L446" s="115" t="s">
        <v>16</v>
      </c>
      <c r="M446" s="3141"/>
      <c r="N446" s="3142"/>
      <c r="O446" s="3141"/>
      <c r="P446" s="3143"/>
      <c r="Q446" s="3144"/>
      <c r="R446" s="3145"/>
      <c r="S446" s="3146"/>
      <c r="T446" s="3147"/>
      <c r="U446" s="3148"/>
      <c r="V446" s="3149"/>
      <c r="W446" s="2109"/>
      <c r="X446" s="3150"/>
      <c r="Y446" s="117"/>
      <c r="Z446" s="3151"/>
      <c r="AA446" s="3152"/>
      <c r="AB446" s="3153"/>
      <c r="AC446" s="3154"/>
      <c r="AD446" s="119"/>
      <c r="AE446" s="262" t="s">
        <v>22</v>
      </c>
      <c r="AF446" s="1035" t="str">
        <f t="shared" si="141"/>
        <v>►</v>
      </c>
      <c r="AG446" s="1036" t="str">
        <f t="shared" si="142"/>
        <v/>
      </c>
      <c r="AH446" s="1037" t="str">
        <f t="shared" si="143"/>
        <v/>
      </c>
      <c r="AI446" s="1036" t="str">
        <f t="shared" si="144"/>
        <v/>
      </c>
      <c r="AJ446" s="1037" t="str">
        <f t="shared" si="145"/>
        <v/>
      </c>
      <c r="AK446" s="1037">
        <f>IF(AND(L446="A",COUNTIF(BJ15:BL62,TRIM(U446))&gt;0),1,0)</f>
        <v>0</v>
      </c>
      <c r="AL446" s="1051" t="str" cm="1">
        <f t="array" ref="AL446">IF(AF446&lt;&gt;"A","",IFERROR((IFERROR(_xlfn.XLOOKUP(TRIM(SUBSTITUTE(U446,CHAR(160)," ")),BJ15:BJ62,BM15:BM62),IFERROR(_xlfn.XLOOKUP(TRIM(SUBSTITUTE(U446,CHAR(160)," ")),BK15:BK62,BM15:BM62),_xlfn.XLOOKUP(TRIM(SUBSTITUTE(U446,CHAR(160)," ")),BL15:BL62,BM15:BM62))))*T446*IF(ISBLANK(Q446),1,Q446)+IFERROR(_xlfn.XLOOKUP("RECHERCHEX",TRIM(L446:AD446),L446:AD446),0),0))</f>
        <v/>
      </c>
      <c r="AM446" s="1038">
        <f t="shared" si="146"/>
        <v>0</v>
      </c>
      <c r="AN446" s="1627" t="str">
        <f t="shared" si="158"/>
        <v/>
      </c>
      <c r="AO446" s="1039">
        <f t="shared" si="147"/>
        <v>0</v>
      </c>
      <c r="AP446" s="1039">
        <f t="shared" si="148"/>
        <v>0</v>
      </c>
      <c r="AQ446" s="1040">
        <f>IF(AO446&gt;0,AS9,0)</f>
        <v>0</v>
      </c>
      <c r="AR446" s="1628" t="str">
        <f>IF(TRIM(AG446)="▼ recette suivante", AG446, IF(AQ446&gt;0, IF(AT9&lt;&gt;"", AT9&amp;"-ou.or.o ❾ + or - &gt;", ""), ""))</f>
        <v/>
      </c>
      <c r="AS446" s="1064"/>
      <c r="AT446" s="1064"/>
      <c r="AU446" s="1042">
        <f t="shared" si="149"/>
        <v>0</v>
      </c>
      <c r="AV446" s="1043">
        <f>IF(AK446,IF(OR(AU446="",N(AU446)&lt;=0.000000001),"",_xlfn.XLOOKUP(AJ446,BJ15:BJ62,BN15:BN62,_xlfn.XLOOKUP(AJ446,BK15:BK62,BN15:BN62,_xlfn.XLOOKUP(AJ446,BL15:BL62,BN15:BN62,"")))),0)</f>
        <v>0</v>
      </c>
      <c r="AW446" s="1065" cm="1">
        <f t="array" ref="AW446">IF(AK446&lt;&gt;1,0,IF(OR(AU446="",N(AU446)&lt;=0.000000001),"",IF(OR(AO446="",N(AO446)&lt;=0.000000001),0,IF(ISNUMBER(AU446),IFERROR(_xlfn.LET(_xlpm.ai_test,TRIM(AJ446),_xlpm.r,IFERROR(_xlfn.XLOOKUP(_xlpm.ai_test,BJ15:BJ62,ROW(BJ15:BJ62),0,1),IFERROR(_xlfn.XLOOKUP(_xlpm.ai_test,BK15:BK62,ROW(BK15:BK62),0,1),_xlfn.XLOOKUP(_xlpm.ai_test,BL15:BL62,ROW(BL15:BL62),0,1))),_xlpm.p,_xlpm.r-MIN(ROW(BJ15:BJ62))+1,_xlpm.f,INDEX(BM15:BM62,_xlpm.p),_xlpm.u,INDEX(BN15:BN62,_xlpm.p),_xlpm.s,INDEX(BP15:BP62,_xlpm.p),_xlpm.q,N(AU446)/_xlpm.f,IF(_xlpm.q&gt;=_xlpm.s,ROUND(_xlpm.q,1)&amp;" "&amp;_xlpm.ai_test&amp;" = "&amp;ROUND(_xlpm.q*_xlpm.f,1)&amp;" "&amp;_xlpm.u,ROUND(_xlpm.q,1)&amp;" "&amp;_xlpm.ai_test)),""),""))))</f>
        <v>0</v>
      </c>
      <c r="AX446" s="1055"/>
      <c r="AY446" s="1042">
        <f t="shared" si="150"/>
        <v>0</v>
      </c>
      <c r="AZ446" s="1043" t="str">
        <f t="shared" si="151"/>
        <v/>
      </c>
      <c r="BA446" s="1044">
        <f t="shared" si="156"/>
        <v>0</v>
      </c>
      <c r="BB446" s="1045" t="str">
        <f t="shared" si="152"/>
        <v/>
      </c>
      <c r="BC446" s="1046"/>
      <c r="BD446" s="1047">
        <f t="shared" si="157"/>
        <v>0</v>
      </c>
      <c r="BE446" s="1048" t="str">
        <f t="shared" si="153"/>
        <v/>
      </c>
      <c r="BF446" s="262" t="s">
        <v>22</v>
      </c>
      <c r="BG446" s="1027">
        <f t="shared" si="154"/>
        <v>0</v>
      </c>
      <c r="BH446" s="1028">
        <f t="shared" si="155"/>
        <v>0</v>
      </c>
      <c r="BI446"/>
      <c r="BJ446" s="701"/>
      <c r="BK446" s="701"/>
      <c r="BL446" s="701"/>
      <c r="BM446" s="701"/>
      <c r="BN446" s="701"/>
      <c r="BO446" s="701"/>
      <c r="BP446" s="701"/>
      <c r="BQ446" s="701"/>
      <c r="BX446" s="964" t="str">
        <f t="shared" si="140"/>
        <v>►</v>
      </c>
      <c r="BY446" s="848"/>
      <c r="BZ446" s="848"/>
      <c r="CA446" s="848"/>
      <c r="CB446" s="848"/>
      <c r="CC446" s="848"/>
      <c r="DC446" s="3">
        <v>1</v>
      </c>
    </row>
    <row r="447" spans="12:107" ht="21" customHeight="1">
      <c r="L447" s="115" t="s">
        <v>16</v>
      </c>
      <c r="M447" s="3141"/>
      <c r="N447" s="3142"/>
      <c r="O447" s="3141"/>
      <c r="P447" s="3143"/>
      <c r="Q447" s="3144"/>
      <c r="R447" s="3145"/>
      <c r="S447" s="3146"/>
      <c r="T447" s="3147"/>
      <c r="U447" s="3148"/>
      <c r="V447" s="3149"/>
      <c r="W447" s="2109"/>
      <c r="X447" s="3150"/>
      <c r="Y447" s="117"/>
      <c r="Z447" s="3151"/>
      <c r="AA447" s="3152"/>
      <c r="AB447" s="3153"/>
      <c r="AC447" s="3154"/>
      <c r="AD447" s="119"/>
      <c r="AE447" s="262" t="s">
        <v>22</v>
      </c>
      <c r="AF447" s="1035" t="str">
        <f t="shared" si="141"/>
        <v>►</v>
      </c>
      <c r="AG447" s="1036" t="str">
        <f t="shared" si="142"/>
        <v/>
      </c>
      <c r="AH447" s="1037" t="str">
        <f t="shared" si="143"/>
        <v/>
      </c>
      <c r="AI447" s="1036" t="str">
        <f t="shared" si="144"/>
        <v/>
      </c>
      <c r="AJ447" s="1037" t="str">
        <f t="shared" si="145"/>
        <v/>
      </c>
      <c r="AK447" s="1037">
        <f>IF(AND(L447="A",COUNTIF(BJ15:BL62,TRIM(U447))&gt;0),1,0)</f>
        <v>0</v>
      </c>
      <c r="AL447" s="1051" t="str" cm="1">
        <f t="array" ref="AL447">IF(AF447&lt;&gt;"A","",IFERROR((IFERROR(_xlfn.XLOOKUP(TRIM(SUBSTITUTE(U447,CHAR(160)," ")),BJ15:BJ62,BM15:BM62),IFERROR(_xlfn.XLOOKUP(TRIM(SUBSTITUTE(U447,CHAR(160)," ")),BK15:BK62,BM15:BM62),_xlfn.XLOOKUP(TRIM(SUBSTITUTE(U447,CHAR(160)," ")),BL15:BL62,BM15:BM62))))*T447*IF(ISBLANK(Q447),1,Q447)+IFERROR(_xlfn.XLOOKUP("RECHERCHEX",TRIM(L447:AD447),L447:AD447),0),0))</f>
        <v/>
      </c>
      <c r="AM447" s="1038">
        <f t="shared" si="146"/>
        <v>0</v>
      </c>
      <c r="AN447" s="1627" t="str">
        <f t="shared" si="158"/>
        <v/>
      </c>
      <c r="AO447" s="1039">
        <f t="shared" si="147"/>
        <v>0</v>
      </c>
      <c r="AP447" s="1039">
        <f t="shared" si="148"/>
        <v>0</v>
      </c>
      <c r="AQ447" s="1052">
        <f>IF(AO447&gt;0,AS9,0)</f>
        <v>0</v>
      </c>
      <c r="AR447" s="1626" t="str">
        <f>IF(TRIM(AG447)="▼ recette suivante", AG447, IF(AQ447&gt;0, IF(AT9&lt;&gt;"", AT9&amp;"-ou.or.o ❾ + or - &gt;", ""), ""))</f>
        <v/>
      </c>
      <c r="AS447" s="1064"/>
      <c r="AT447" s="1064"/>
      <c r="AU447" s="1053">
        <f t="shared" si="149"/>
        <v>0</v>
      </c>
      <c r="AV447" s="1054">
        <f>IF(AK447,IF(OR(AU447="",N(AU447)&lt;=0.000000001),"",_xlfn.XLOOKUP(AJ447,BJ15:BJ62,BN15:BN62,_xlfn.XLOOKUP(AJ447,BK15:BK62,BN15:BN62,_xlfn.XLOOKUP(AJ447,BL15:BL62,BN15:BN62,"")))),0)</f>
        <v>0</v>
      </c>
      <c r="AW447" s="1067" cm="1">
        <f t="array" ref="AW447">IF(AK447&lt;&gt;1,0,IF(OR(AU447="",N(AU447)&lt;=0.000000001),"",IF(OR(AO447="",N(AO447)&lt;=0.000000001),0,IF(ISNUMBER(AU447),IFERROR(_xlfn.LET(_xlpm.ai_test,TRIM(AJ447),_xlpm.r,IFERROR(_xlfn.XLOOKUP(_xlpm.ai_test,BJ15:BJ62,ROW(BJ15:BJ62),0,1),IFERROR(_xlfn.XLOOKUP(_xlpm.ai_test,BK15:BK62,ROW(BK15:BK62),0,1),_xlfn.XLOOKUP(_xlpm.ai_test,BL15:BL62,ROW(BL15:BL62),0,1))),_xlpm.p,_xlpm.r-MIN(ROW(BJ15:BJ62))+1,_xlpm.f,INDEX(BM15:BM62,_xlpm.p),_xlpm.u,INDEX(BN15:BN62,_xlpm.p),_xlpm.s,INDEX(BP15:BP62,_xlpm.p),_xlpm.q,N(AU447)/_xlpm.f,IF(_xlpm.q&gt;=_xlpm.s,ROUND(_xlpm.q,1)&amp;" "&amp;_xlpm.ai_test&amp;" = "&amp;ROUND(_xlpm.q*_xlpm.f,1)&amp;" "&amp;_xlpm.u,ROUND(_xlpm.q,1)&amp;" "&amp;_xlpm.ai_test)),""),""))))</f>
        <v>0</v>
      </c>
      <c r="AX447" s="1055"/>
      <c r="AY447" s="1053">
        <f t="shared" si="150"/>
        <v>0</v>
      </c>
      <c r="AZ447" s="1054" t="str">
        <f t="shared" si="151"/>
        <v/>
      </c>
      <c r="BA447" s="1056">
        <f t="shared" si="156"/>
        <v>0</v>
      </c>
      <c r="BB447" s="1057" t="str">
        <f t="shared" si="152"/>
        <v/>
      </c>
      <c r="BC447" s="1046"/>
      <c r="BD447" s="1058">
        <f t="shared" si="157"/>
        <v>0</v>
      </c>
      <c r="BE447" s="1048" t="str">
        <f t="shared" si="153"/>
        <v/>
      </c>
      <c r="BF447" s="262" t="s">
        <v>22</v>
      </c>
      <c r="BG447" s="1027">
        <f t="shared" si="154"/>
        <v>0</v>
      </c>
      <c r="BH447" s="1028">
        <f t="shared" si="155"/>
        <v>0</v>
      </c>
      <c r="BI447"/>
      <c r="BJ447" s="701"/>
      <c r="BK447" s="701"/>
      <c r="BL447" s="701"/>
      <c r="BM447" s="701"/>
      <c r="BN447" s="701"/>
      <c r="BO447" s="701"/>
      <c r="BP447" s="701"/>
      <c r="BQ447" s="701"/>
      <c r="BX447" s="964" t="str">
        <f t="shared" si="140"/>
        <v>►</v>
      </c>
      <c r="BY447" s="848"/>
      <c r="BZ447" s="848"/>
      <c r="CA447" s="848"/>
      <c r="CB447" s="848"/>
      <c r="CC447" s="848"/>
      <c r="DC447" s="3">
        <v>1</v>
      </c>
    </row>
    <row r="448" spans="12:107" ht="21" customHeight="1">
      <c r="L448" s="115" t="s">
        <v>16</v>
      </c>
      <c r="M448" s="3141"/>
      <c r="N448" s="3142"/>
      <c r="O448" s="3141"/>
      <c r="P448" s="3143"/>
      <c r="Q448" s="3144"/>
      <c r="R448" s="3145"/>
      <c r="S448" s="3146"/>
      <c r="T448" s="3147"/>
      <c r="U448" s="3148"/>
      <c r="V448" s="3149"/>
      <c r="W448" s="2109"/>
      <c r="X448" s="3150"/>
      <c r="Y448" s="117"/>
      <c r="Z448" s="3151"/>
      <c r="AA448" s="3152"/>
      <c r="AB448" s="3153"/>
      <c r="AC448" s="3154"/>
      <c r="AD448" s="119"/>
      <c r="AE448" s="262" t="s">
        <v>22</v>
      </c>
      <c r="AF448" s="1035" t="str">
        <f t="shared" si="141"/>
        <v>►</v>
      </c>
      <c r="AG448" s="1036" t="str">
        <f t="shared" si="142"/>
        <v/>
      </c>
      <c r="AH448" s="1037" t="str">
        <f t="shared" si="143"/>
        <v/>
      </c>
      <c r="AI448" s="1036" t="str">
        <f t="shared" si="144"/>
        <v/>
      </c>
      <c r="AJ448" s="1037" t="str">
        <f t="shared" si="145"/>
        <v/>
      </c>
      <c r="AK448" s="1037">
        <f>IF(AND(L448="A",COUNTIF(BJ15:BL62,TRIM(U448))&gt;0),1,0)</f>
        <v>0</v>
      </c>
      <c r="AL448" s="1051" t="str" cm="1">
        <f t="array" ref="AL448">IF(AF448&lt;&gt;"A","",IFERROR((IFERROR(_xlfn.XLOOKUP(TRIM(SUBSTITUTE(U448,CHAR(160)," ")),BJ15:BJ62,BM15:BM62),IFERROR(_xlfn.XLOOKUP(TRIM(SUBSTITUTE(U448,CHAR(160)," ")),BK15:BK62,BM15:BM62),_xlfn.XLOOKUP(TRIM(SUBSTITUTE(U448,CHAR(160)," ")),BL15:BL62,BM15:BM62))))*T448*IF(ISBLANK(Q448),1,Q448)+IFERROR(_xlfn.XLOOKUP("RECHERCHEX",TRIM(L448:AD448),L448:AD448),0),0))</f>
        <v/>
      </c>
      <c r="AM448" s="1038">
        <f t="shared" si="146"/>
        <v>0</v>
      </c>
      <c r="AN448" s="1627" t="str">
        <f t="shared" si="158"/>
        <v/>
      </c>
      <c r="AO448" s="1039">
        <f t="shared" si="147"/>
        <v>0</v>
      </c>
      <c r="AP448" s="1039">
        <f t="shared" si="148"/>
        <v>0</v>
      </c>
      <c r="AQ448" s="1040">
        <f>IF(AO448&gt;0,AS9,0)</f>
        <v>0</v>
      </c>
      <c r="AR448" s="1628" t="str">
        <f>IF(TRIM(AG448)="▼ recette suivante", AG448, IF(AQ448&gt;0, IF(AT9&lt;&gt;"", AT9&amp;"-ou.or.o ❾ + or - &gt;", ""), ""))</f>
        <v/>
      </c>
      <c r="AS448" s="1064"/>
      <c r="AT448" s="1064"/>
      <c r="AU448" s="1042">
        <f t="shared" si="149"/>
        <v>0</v>
      </c>
      <c r="AV448" s="1043">
        <f>IF(AK448,IF(OR(AU448="",N(AU448)&lt;=0.000000001),"",_xlfn.XLOOKUP(AJ448,BJ15:BJ62,BN15:BN62,_xlfn.XLOOKUP(AJ448,BK15:BK62,BN15:BN62,_xlfn.XLOOKUP(AJ448,BL15:BL62,BN15:BN62,"")))),0)</f>
        <v>0</v>
      </c>
      <c r="AW448" s="1065" cm="1">
        <f t="array" ref="AW448">IF(AK448&lt;&gt;1,0,IF(OR(AU448="",N(AU448)&lt;=0.000000001),"",IF(OR(AO448="",N(AO448)&lt;=0.000000001),0,IF(ISNUMBER(AU448),IFERROR(_xlfn.LET(_xlpm.ai_test,TRIM(AJ448),_xlpm.r,IFERROR(_xlfn.XLOOKUP(_xlpm.ai_test,BJ15:BJ62,ROW(BJ15:BJ62),0,1),IFERROR(_xlfn.XLOOKUP(_xlpm.ai_test,BK15:BK62,ROW(BK15:BK62),0,1),_xlfn.XLOOKUP(_xlpm.ai_test,BL15:BL62,ROW(BL15:BL62),0,1))),_xlpm.p,_xlpm.r-MIN(ROW(BJ15:BJ62))+1,_xlpm.f,INDEX(BM15:BM62,_xlpm.p),_xlpm.u,INDEX(BN15:BN62,_xlpm.p),_xlpm.s,INDEX(BP15:BP62,_xlpm.p),_xlpm.q,N(AU448)/_xlpm.f,IF(_xlpm.q&gt;=_xlpm.s,ROUND(_xlpm.q,1)&amp;" "&amp;_xlpm.ai_test&amp;" = "&amp;ROUND(_xlpm.q*_xlpm.f,1)&amp;" "&amp;_xlpm.u,ROUND(_xlpm.q,1)&amp;" "&amp;_xlpm.ai_test)),""),""))))</f>
        <v>0</v>
      </c>
      <c r="AX448" s="1055"/>
      <c r="AY448" s="1042">
        <f t="shared" si="150"/>
        <v>0</v>
      </c>
      <c r="AZ448" s="1043" t="str">
        <f t="shared" si="151"/>
        <v/>
      </c>
      <c r="BA448" s="1044">
        <f t="shared" si="156"/>
        <v>0</v>
      </c>
      <c r="BB448" s="1045" t="str">
        <f t="shared" si="152"/>
        <v/>
      </c>
      <c r="BC448" s="1046"/>
      <c r="BD448" s="1047">
        <f t="shared" si="157"/>
        <v>0</v>
      </c>
      <c r="BE448" s="1048" t="str">
        <f t="shared" si="153"/>
        <v/>
      </c>
      <c r="BF448" s="262" t="s">
        <v>22</v>
      </c>
      <c r="BG448" s="1027">
        <f t="shared" si="154"/>
        <v>0</v>
      </c>
      <c r="BH448" s="1028">
        <f t="shared" si="155"/>
        <v>0</v>
      </c>
      <c r="BI448"/>
      <c r="BJ448" s="701"/>
      <c r="BK448" s="701"/>
      <c r="BL448" s="701"/>
      <c r="BM448" s="701"/>
      <c r="BN448" s="701"/>
      <c r="BO448" s="701"/>
      <c r="BP448" s="701"/>
      <c r="BQ448" s="701"/>
      <c r="BX448" s="964" t="str">
        <f t="shared" si="140"/>
        <v>►</v>
      </c>
      <c r="BY448" s="848"/>
      <c r="BZ448" s="848"/>
      <c r="CA448" s="848"/>
      <c r="CB448" s="848"/>
      <c r="CC448" s="848"/>
      <c r="DC448" s="3">
        <v>1</v>
      </c>
    </row>
    <row r="449" spans="12:107" ht="21" customHeight="1">
      <c r="L449" s="115" t="s">
        <v>16</v>
      </c>
      <c r="M449" s="3141"/>
      <c r="N449" s="3142"/>
      <c r="O449" s="3141"/>
      <c r="P449" s="3143"/>
      <c r="Q449" s="3144"/>
      <c r="R449" s="3145"/>
      <c r="S449" s="3146"/>
      <c r="T449" s="3147"/>
      <c r="U449" s="3148"/>
      <c r="V449" s="3149"/>
      <c r="W449" s="2109"/>
      <c r="X449" s="3150"/>
      <c r="Y449" s="117"/>
      <c r="Z449" s="3151"/>
      <c r="AA449" s="3152"/>
      <c r="AB449" s="3153"/>
      <c r="AC449" s="3154"/>
      <c r="AD449" s="119"/>
      <c r="AE449" s="262" t="s">
        <v>22</v>
      </c>
      <c r="AF449" s="1035" t="str">
        <f t="shared" si="141"/>
        <v>►</v>
      </c>
      <c r="AG449" s="1036" t="str">
        <f t="shared" si="142"/>
        <v/>
      </c>
      <c r="AH449" s="1037" t="str">
        <f t="shared" si="143"/>
        <v/>
      </c>
      <c r="AI449" s="1036" t="str">
        <f t="shared" si="144"/>
        <v/>
      </c>
      <c r="AJ449" s="1037" t="str">
        <f t="shared" si="145"/>
        <v/>
      </c>
      <c r="AK449" s="1037">
        <f>IF(AND(L449="A",COUNTIF(BJ15:BL62,TRIM(U449))&gt;0),1,0)</f>
        <v>0</v>
      </c>
      <c r="AL449" s="1051" t="str" cm="1">
        <f t="array" ref="AL449">IF(AF449&lt;&gt;"A","",IFERROR((IFERROR(_xlfn.XLOOKUP(TRIM(SUBSTITUTE(U449,CHAR(160)," ")),BJ15:BJ62,BM15:BM62),IFERROR(_xlfn.XLOOKUP(TRIM(SUBSTITUTE(U449,CHAR(160)," ")),BK15:BK62,BM15:BM62),_xlfn.XLOOKUP(TRIM(SUBSTITUTE(U449,CHAR(160)," ")),BL15:BL62,BM15:BM62))))*T449*IF(ISBLANK(Q449),1,Q449)+IFERROR(_xlfn.XLOOKUP("RECHERCHEX",TRIM(L449:AD449),L449:AD449),0),0))</f>
        <v/>
      </c>
      <c r="AM449" s="1038">
        <f t="shared" si="146"/>
        <v>0</v>
      </c>
      <c r="AN449" s="1627" t="str">
        <f t="shared" si="158"/>
        <v/>
      </c>
      <c r="AO449" s="1039">
        <f t="shared" si="147"/>
        <v>0</v>
      </c>
      <c r="AP449" s="1039">
        <f t="shared" si="148"/>
        <v>0</v>
      </c>
      <c r="AQ449" s="1052">
        <f>IF(AO449&gt;0,AS9,0)</f>
        <v>0</v>
      </c>
      <c r="AR449" s="1626" t="str">
        <f>IF(TRIM(AG449)="▼ recette suivante", AG449, IF(AQ449&gt;0, IF(AT9&lt;&gt;"", AT9&amp;"-ou.or.o ❾ + or - &gt;", ""), ""))</f>
        <v/>
      </c>
      <c r="AS449" s="1064"/>
      <c r="AT449" s="1064"/>
      <c r="AU449" s="1053">
        <f t="shared" si="149"/>
        <v>0</v>
      </c>
      <c r="AV449" s="1054">
        <f>IF(AK449,IF(OR(AU449="",N(AU449)&lt;=0.000000001),"",_xlfn.XLOOKUP(AJ449,BJ15:BJ62,BN15:BN62,_xlfn.XLOOKUP(AJ449,BK15:BK62,BN15:BN62,_xlfn.XLOOKUP(AJ449,BL15:BL62,BN15:BN62,"")))),0)</f>
        <v>0</v>
      </c>
      <c r="AW449" s="1067" cm="1">
        <f t="array" ref="AW449">IF(AK449&lt;&gt;1,0,IF(OR(AU449="",N(AU449)&lt;=0.000000001),"",IF(OR(AO449="",N(AO449)&lt;=0.000000001),0,IF(ISNUMBER(AU449),IFERROR(_xlfn.LET(_xlpm.ai_test,TRIM(AJ449),_xlpm.r,IFERROR(_xlfn.XLOOKUP(_xlpm.ai_test,BJ15:BJ62,ROW(BJ15:BJ62),0,1),IFERROR(_xlfn.XLOOKUP(_xlpm.ai_test,BK15:BK62,ROW(BK15:BK62),0,1),_xlfn.XLOOKUP(_xlpm.ai_test,BL15:BL62,ROW(BL15:BL62),0,1))),_xlpm.p,_xlpm.r-MIN(ROW(BJ15:BJ62))+1,_xlpm.f,INDEX(BM15:BM62,_xlpm.p),_xlpm.u,INDEX(BN15:BN62,_xlpm.p),_xlpm.s,INDEX(BP15:BP62,_xlpm.p),_xlpm.q,N(AU449)/_xlpm.f,IF(_xlpm.q&gt;=_xlpm.s,ROUND(_xlpm.q,1)&amp;" "&amp;_xlpm.ai_test&amp;" = "&amp;ROUND(_xlpm.q*_xlpm.f,1)&amp;" "&amp;_xlpm.u,ROUND(_xlpm.q,1)&amp;" "&amp;_xlpm.ai_test)),""),""))))</f>
        <v>0</v>
      </c>
      <c r="AX449" s="1055"/>
      <c r="AY449" s="1053">
        <f t="shared" si="150"/>
        <v>0</v>
      </c>
      <c r="AZ449" s="1054" t="str">
        <f t="shared" si="151"/>
        <v/>
      </c>
      <c r="BA449" s="1056">
        <f t="shared" si="156"/>
        <v>0</v>
      </c>
      <c r="BB449" s="1057" t="str">
        <f t="shared" si="152"/>
        <v/>
      </c>
      <c r="BC449" s="1046"/>
      <c r="BD449" s="1058">
        <f t="shared" si="157"/>
        <v>0</v>
      </c>
      <c r="BE449" s="1048" t="str">
        <f t="shared" si="153"/>
        <v/>
      </c>
      <c r="BF449" s="262" t="s">
        <v>22</v>
      </c>
      <c r="BG449" s="1027">
        <f t="shared" si="154"/>
        <v>0</v>
      </c>
      <c r="BH449" s="1028">
        <f t="shared" si="155"/>
        <v>0</v>
      </c>
      <c r="BI449"/>
      <c r="BJ449" s="701"/>
      <c r="BK449" s="701"/>
      <c r="BL449" s="701"/>
      <c r="BM449" s="701"/>
      <c r="BN449" s="701"/>
      <c r="BO449" s="701"/>
      <c r="BP449" s="701"/>
      <c r="BQ449" s="701"/>
      <c r="BX449" s="964" t="str">
        <f t="shared" si="140"/>
        <v>►</v>
      </c>
      <c r="BY449" s="848"/>
      <c r="BZ449" s="848"/>
      <c r="CA449" s="848"/>
      <c r="CB449" s="848"/>
      <c r="CC449" s="848"/>
      <c r="DC449" s="3">
        <v>1</v>
      </c>
    </row>
    <row r="450" spans="12:107" ht="21" customHeight="1">
      <c r="L450" s="115" t="s">
        <v>16</v>
      </c>
      <c r="M450" s="3141"/>
      <c r="N450" s="3142"/>
      <c r="O450" s="3141"/>
      <c r="P450" s="3143"/>
      <c r="Q450" s="3144"/>
      <c r="R450" s="3145"/>
      <c r="S450" s="3146"/>
      <c r="T450" s="3147"/>
      <c r="U450" s="3148"/>
      <c r="V450" s="3149"/>
      <c r="W450" s="2109"/>
      <c r="X450" s="3150"/>
      <c r="Y450" s="117"/>
      <c r="Z450" s="3151"/>
      <c r="AA450" s="3152"/>
      <c r="AB450" s="3153"/>
      <c r="AC450" s="3154"/>
      <c r="AD450" s="119"/>
      <c r="AE450" s="262" t="s">
        <v>22</v>
      </c>
      <c r="AF450" s="1035" t="str">
        <f t="shared" si="141"/>
        <v>►</v>
      </c>
      <c r="AG450" s="1036" t="str">
        <f t="shared" si="142"/>
        <v/>
      </c>
      <c r="AH450" s="1037" t="str">
        <f t="shared" si="143"/>
        <v/>
      </c>
      <c r="AI450" s="1036" t="str">
        <f t="shared" si="144"/>
        <v/>
      </c>
      <c r="AJ450" s="1037" t="str">
        <f t="shared" si="145"/>
        <v/>
      </c>
      <c r="AK450" s="1037">
        <f>IF(AND(L450="A",COUNTIF(BJ15:BL62,TRIM(U450))&gt;0),1,0)</f>
        <v>0</v>
      </c>
      <c r="AL450" s="1051" t="str" cm="1">
        <f t="array" ref="AL450">IF(AF450&lt;&gt;"A","",IFERROR((IFERROR(_xlfn.XLOOKUP(TRIM(SUBSTITUTE(U450,CHAR(160)," ")),BJ15:BJ62,BM15:BM62),IFERROR(_xlfn.XLOOKUP(TRIM(SUBSTITUTE(U450,CHAR(160)," ")),BK15:BK62,BM15:BM62),_xlfn.XLOOKUP(TRIM(SUBSTITUTE(U450,CHAR(160)," ")),BL15:BL62,BM15:BM62))))*T450*IF(ISBLANK(Q450),1,Q450)+IFERROR(_xlfn.XLOOKUP("RECHERCHEX",TRIM(L450:AD450),L450:AD450),0),0))</f>
        <v/>
      </c>
      <c r="AM450" s="1038">
        <f t="shared" si="146"/>
        <v>0</v>
      </c>
      <c r="AN450" s="1627" t="str">
        <f t="shared" si="158"/>
        <v/>
      </c>
      <c r="AO450" s="1039">
        <f t="shared" si="147"/>
        <v>0</v>
      </c>
      <c r="AP450" s="1039">
        <f t="shared" si="148"/>
        <v>0</v>
      </c>
      <c r="AQ450" s="1040">
        <f>IF(AO450&gt;0,AS9,0)</f>
        <v>0</v>
      </c>
      <c r="AR450" s="1628" t="str">
        <f>IF(TRIM(AG450)="▼ recette suivante", AG450, IF(AQ450&gt;0, IF(AT9&lt;&gt;"", AT9&amp;"-ou.or.o ❾ + or - &gt;", ""), ""))</f>
        <v/>
      </c>
      <c r="AS450" s="1064"/>
      <c r="AT450" s="1064"/>
      <c r="AU450" s="1042">
        <f t="shared" si="149"/>
        <v>0</v>
      </c>
      <c r="AV450" s="1043">
        <f>IF(AK450,IF(OR(AU450="",N(AU450)&lt;=0.000000001),"",_xlfn.XLOOKUP(AJ450,BJ15:BJ62,BN15:BN62,_xlfn.XLOOKUP(AJ450,BK15:BK62,BN15:BN62,_xlfn.XLOOKUP(AJ450,BL15:BL62,BN15:BN62,"")))),0)</f>
        <v>0</v>
      </c>
      <c r="AW450" s="1065" cm="1">
        <f t="array" ref="AW450">IF(AK450&lt;&gt;1,0,IF(OR(AU450="",N(AU450)&lt;=0.000000001),"",IF(OR(AO450="",N(AO450)&lt;=0.000000001),0,IF(ISNUMBER(AU450),IFERROR(_xlfn.LET(_xlpm.ai_test,TRIM(AJ450),_xlpm.r,IFERROR(_xlfn.XLOOKUP(_xlpm.ai_test,BJ15:BJ62,ROW(BJ15:BJ62),0,1),IFERROR(_xlfn.XLOOKUP(_xlpm.ai_test,BK15:BK62,ROW(BK15:BK62),0,1),_xlfn.XLOOKUP(_xlpm.ai_test,BL15:BL62,ROW(BL15:BL62),0,1))),_xlpm.p,_xlpm.r-MIN(ROW(BJ15:BJ62))+1,_xlpm.f,INDEX(BM15:BM62,_xlpm.p),_xlpm.u,INDEX(BN15:BN62,_xlpm.p),_xlpm.s,INDEX(BP15:BP62,_xlpm.p),_xlpm.q,N(AU450)/_xlpm.f,IF(_xlpm.q&gt;=_xlpm.s,ROUND(_xlpm.q,1)&amp;" "&amp;_xlpm.ai_test&amp;" = "&amp;ROUND(_xlpm.q*_xlpm.f,1)&amp;" "&amp;_xlpm.u,ROUND(_xlpm.q,1)&amp;" "&amp;_xlpm.ai_test)),""),""))))</f>
        <v>0</v>
      </c>
      <c r="AX450" s="1055"/>
      <c r="AY450" s="1042">
        <f t="shared" si="150"/>
        <v>0</v>
      </c>
      <c r="AZ450" s="1043" t="str">
        <f t="shared" si="151"/>
        <v/>
      </c>
      <c r="BA450" s="1044">
        <f t="shared" si="156"/>
        <v>0</v>
      </c>
      <c r="BB450" s="1045" t="str">
        <f t="shared" si="152"/>
        <v/>
      </c>
      <c r="BC450" s="1046"/>
      <c r="BD450" s="1047">
        <f t="shared" si="157"/>
        <v>0</v>
      </c>
      <c r="BE450" s="1048" t="str">
        <f t="shared" si="153"/>
        <v/>
      </c>
      <c r="BF450" s="262" t="s">
        <v>22</v>
      </c>
      <c r="BG450" s="1027">
        <f t="shared" si="154"/>
        <v>0</v>
      </c>
      <c r="BH450" s="1028">
        <f t="shared" si="155"/>
        <v>0</v>
      </c>
      <c r="BI450"/>
      <c r="BJ450" s="701"/>
      <c r="BK450" s="701"/>
      <c r="BL450" s="701"/>
      <c r="BM450" s="701"/>
      <c r="BN450" s="701"/>
      <c r="BO450" s="701"/>
      <c r="BP450" s="701"/>
      <c r="BQ450" s="701"/>
      <c r="BX450" s="964" t="str">
        <f t="shared" si="140"/>
        <v>►</v>
      </c>
      <c r="BY450" s="848"/>
      <c r="BZ450" s="848"/>
      <c r="CA450" s="848"/>
      <c r="CB450" s="848"/>
      <c r="CC450" s="848"/>
      <c r="DC450" s="3">
        <v>1</v>
      </c>
    </row>
    <row r="451" spans="12:107" ht="21" customHeight="1">
      <c r="L451" s="115" t="s">
        <v>16</v>
      </c>
      <c r="M451" s="3141"/>
      <c r="N451" s="3142"/>
      <c r="O451" s="3141"/>
      <c r="P451" s="3143"/>
      <c r="Q451" s="3144"/>
      <c r="R451" s="3145"/>
      <c r="S451" s="3146"/>
      <c r="T451" s="3147"/>
      <c r="U451" s="3148"/>
      <c r="V451" s="3149"/>
      <c r="W451" s="2109"/>
      <c r="X451" s="3150"/>
      <c r="Y451" s="117"/>
      <c r="Z451" s="3151"/>
      <c r="AA451" s="3152"/>
      <c r="AB451" s="3153"/>
      <c r="AC451" s="3154"/>
      <c r="AD451" s="119"/>
      <c r="AE451" s="262" t="s">
        <v>22</v>
      </c>
      <c r="AF451" s="1035" t="str">
        <f t="shared" si="141"/>
        <v>►</v>
      </c>
      <c r="AG451" s="1036" t="str">
        <f t="shared" si="142"/>
        <v/>
      </c>
      <c r="AH451" s="1037" t="str">
        <f t="shared" si="143"/>
        <v/>
      </c>
      <c r="AI451" s="1036" t="str">
        <f t="shared" si="144"/>
        <v/>
      </c>
      <c r="AJ451" s="1037" t="str">
        <f t="shared" si="145"/>
        <v/>
      </c>
      <c r="AK451" s="1037">
        <f>IF(AND(L451="A",COUNTIF(BJ15:BL62,TRIM(U451))&gt;0),1,0)</f>
        <v>0</v>
      </c>
      <c r="AL451" s="1051" t="str" cm="1">
        <f t="array" ref="AL451">IF(AF451&lt;&gt;"A","",IFERROR((IFERROR(_xlfn.XLOOKUP(TRIM(SUBSTITUTE(U451,CHAR(160)," ")),BJ15:BJ62,BM15:BM62),IFERROR(_xlfn.XLOOKUP(TRIM(SUBSTITUTE(U451,CHAR(160)," ")),BK15:BK62,BM15:BM62),_xlfn.XLOOKUP(TRIM(SUBSTITUTE(U451,CHAR(160)," ")),BL15:BL62,BM15:BM62))))*T451*IF(ISBLANK(Q451),1,Q451)+IFERROR(_xlfn.XLOOKUP("RECHERCHEX",TRIM(L451:AD451),L451:AD451),0),0))</f>
        <v/>
      </c>
      <c r="AM451" s="1038">
        <f t="shared" si="146"/>
        <v>0</v>
      </c>
      <c r="AN451" s="1627" t="str">
        <f t="shared" si="158"/>
        <v/>
      </c>
      <c r="AO451" s="1039">
        <f t="shared" si="147"/>
        <v>0</v>
      </c>
      <c r="AP451" s="1039">
        <f t="shared" si="148"/>
        <v>0</v>
      </c>
      <c r="AQ451" s="1052">
        <f>IF(AO451&gt;0,AS9,0)</f>
        <v>0</v>
      </c>
      <c r="AR451" s="1626" t="str">
        <f>IF(TRIM(AG451)="▼ recette suivante", AG451, IF(AQ451&gt;0, IF(AT9&lt;&gt;"", AT9&amp;"-ou.or.o ❾ + or - &gt;", ""), ""))</f>
        <v/>
      </c>
      <c r="AS451" s="1064"/>
      <c r="AT451" s="1064"/>
      <c r="AU451" s="1053">
        <f t="shared" si="149"/>
        <v>0</v>
      </c>
      <c r="AV451" s="1054">
        <f>IF(AK451,IF(OR(AU451="",N(AU451)&lt;=0.000000001),"",_xlfn.XLOOKUP(AJ451,BJ15:BJ62,BN15:BN62,_xlfn.XLOOKUP(AJ451,BK15:BK62,BN15:BN62,_xlfn.XLOOKUP(AJ451,BL15:BL62,BN15:BN62,"")))),0)</f>
        <v>0</v>
      </c>
      <c r="AW451" s="1067" cm="1">
        <f t="array" ref="AW451">IF(AK451&lt;&gt;1,0,IF(OR(AU451="",N(AU451)&lt;=0.000000001),"",IF(OR(AO451="",N(AO451)&lt;=0.000000001),0,IF(ISNUMBER(AU451),IFERROR(_xlfn.LET(_xlpm.ai_test,TRIM(AJ451),_xlpm.r,IFERROR(_xlfn.XLOOKUP(_xlpm.ai_test,BJ15:BJ62,ROW(BJ15:BJ62),0,1),IFERROR(_xlfn.XLOOKUP(_xlpm.ai_test,BK15:BK62,ROW(BK15:BK62),0,1),_xlfn.XLOOKUP(_xlpm.ai_test,BL15:BL62,ROW(BL15:BL62),0,1))),_xlpm.p,_xlpm.r-MIN(ROW(BJ15:BJ62))+1,_xlpm.f,INDEX(BM15:BM62,_xlpm.p),_xlpm.u,INDEX(BN15:BN62,_xlpm.p),_xlpm.s,INDEX(BP15:BP62,_xlpm.p),_xlpm.q,N(AU451)/_xlpm.f,IF(_xlpm.q&gt;=_xlpm.s,ROUND(_xlpm.q,1)&amp;" "&amp;_xlpm.ai_test&amp;" = "&amp;ROUND(_xlpm.q*_xlpm.f,1)&amp;" "&amp;_xlpm.u,ROUND(_xlpm.q,1)&amp;" "&amp;_xlpm.ai_test)),""),""))))</f>
        <v>0</v>
      </c>
      <c r="AX451" s="1055"/>
      <c r="AY451" s="1053">
        <f t="shared" si="150"/>
        <v>0</v>
      </c>
      <c r="AZ451" s="1054" t="str">
        <f t="shared" si="151"/>
        <v/>
      </c>
      <c r="BA451" s="1056">
        <f t="shared" si="156"/>
        <v>0</v>
      </c>
      <c r="BB451" s="1057" t="str">
        <f t="shared" si="152"/>
        <v/>
      </c>
      <c r="BC451" s="1046"/>
      <c r="BD451" s="1058">
        <f t="shared" si="157"/>
        <v>0</v>
      </c>
      <c r="BE451" s="1048" t="str">
        <f t="shared" si="153"/>
        <v/>
      </c>
      <c r="BF451" s="262" t="s">
        <v>22</v>
      </c>
      <c r="BG451" s="1027">
        <f t="shared" si="154"/>
        <v>0</v>
      </c>
      <c r="BH451" s="1028">
        <f t="shared" si="155"/>
        <v>0</v>
      </c>
      <c r="BI451"/>
      <c r="BJ451" s="701"/>
      <c r="BK451" s="701"/>
      <c r="BL451" s="701"/>
      <c r="BM451" s="701"/>
      <c r="BN451" s="701"/>
      <c r="BO451" s="701"/>
      <c r="BP451" s="701"/>
      <c r="BQ451" s="701"/>
      <c r="BX451" s="964" t="str">
        <f t="shared" si="140"/>
        <v>►</v>
      </c>
      <c r="BY451" s="848"/>
      <c r="BZ451" s="848"/>
      <c r="CA451" s="848"/>
      <c r="CB451" s="848"/>
      <c r="CC451" s="848"/>
      <c r="DC451" s="3">
        <v>1</v>
      </c>
    </row>
    <row r="452" spans="12:107" ht="21" customHeight="1">
      <c r="L452" s="115" t="s">
        <v>16</v>
      </c>
      <c r="M452" s="3141"/>
      <c r="N452" s="3142"/>
      <c r="O452" s="3141"/>
      <c r="P452" s="3143"/>
      <c r="Q452" s="3144"/>
      <c r="R452" s="3145"/>
      <c r="S452" s="3146"/>
      <c r="T452" s="3147"/>
      <c r="U452" s="3148"/>
      <c r="V452" s="3149"/>
      <c r="W452" s="2109"/>
      <c r="X452" s="3150"/>
      <c r="Y452" s="117"/>
      <c r="Z452" s="3151"/>
      <c r="AA452" s="3152"/>
      <c r="AB452" s="3153"/>
      <c r="AC452" s="3154"/>
      <c r="AD452" s="119"/>
      <c r="AE452" s="262" t="s">
        <v>22</v>
      </c>
      <c r="AF452" s="1035" t="str">
        <f t="shared" si="141"/>
        <v>►</v>
      </c>
      <c r="AG452" s="1036" t="str">
        <f t="shared" si="142"/>
        <v/>
      </c>
      <c r="AH452" s="1037" t="str">
        <f t="shared" si="143"/>
        <v/>
      </c>
      <c r="AI452" s="1036" t="str">
        <f t="shared" si="144"/>
        <v/>
      </c>
      <c r="AJ452" s="1037" t="str">
        <f t="shared" si="145"/>
        <v/>
      </c>
      <c r="AK452" s="1037">
        <f>IF(AND(L452="A",COUNTIF(BJ15:BL62,TRIM(U452))&gt;0),1,0)</f>
        <v>0</v>
      </c>
      <c r="AL452" s="1051" t="str" cm="1">
        <f t="array" ref="AL452">IF(AF452&lt;&gt;"A","",IFERROR((IFERROR(_xlfn.XLOOKUP(TRIM(SUBSTITUTE(U452,CHAR(160)," ")),BJ15:BJ62,BM15:BM62),IFERROR(_xlfn.XLOOKUP(TRIM(SUBSTITUTE(U452,CHAR(160)," ")),BK15:BK62,BM15:BM62),_xlfn.XLOOKUP(TRIM(SUBSTITUTE(U452,CHAR(160)," ")),BL15:BL62,BM15:BM62))))*T452*IF(ISBLANK(Q452),1,Q452)+IFERROR(_xlfn.XLOOKUP("RECHERCHEX",TRIM(L452:AD452),L452:AD452),0),0))</f>
        <v/>
      </c>
      <c r="AM452" s="1038">
        <f t="shared" si="146"/>
        <v>0</v>
      </c>
      <c r="AN452" s="1627" t="str">
        <f t="shared" si="158"/>
        <v/>
      </c>
      <c r="AO452" s="1039">
        <f t="shared" si="147"/>
        <v>0</v>
      </c>
      <c r="AP452" s="1039">
        <f t="shared" si="148"/>
        <v>0</v>
      </c>
      <c r="AQ452" s="1040">
        <f>IF(AO452&gt;0,AS9,0)</f>
        <v>0</v>
      </c>
      <c r="AR452" s="1628" t="str">
        <f>IF(TRIM(AG452)="▼ recette suivante", AG452, IF(AQ452&gt;0, IF(AT9&lt;&gt;"", AT9&amp;"-ou.or.o ❾ + or - &gt;", ""), ""))</f>
        <v/>
      </c>
      <c r="AS452" s="1064"/>
      <c r="AT452" s="1064"/>
      <c r="AU452" s="1042">
        <f t="shared" si="149"/>
        <v>0</v>
      </c>
      <c r="AV452" s="1043">
        <f>IF(AK452,IF(OR(AU452="",N(AU452)&lt;=0.000000001),"",_xlfn.XLOOKUP(AJ452,BJ15:BJ62,BN15:BN62,_xlfn.XLOOKUP(AJ452,BK15:BK62,BN15:BN62,_xlfn.XLOOKUP(AJ452,BL15:BL62,BN15:BN62,"")))),0)</f>
        <v>0</v>
      </c>
      <c r="AW452" s="1065" cm="1">
        <f t="array" ref="AW452">IF(AK452&lt;&gt;1,0,IF(OR(AU452="",N(AU452)&lt;=0.000000001),"",IF(OR(AO452="",N(AO452)&lt;=0.000000001),0,IF(ISNUMBER(AU452),IFERROR(_xlfn.LET(_xlpm.ai_test,TRIM(AJ452),_xlpm.r,IFERROR(_xlfn.XLOOKUP(_xlpm.ai_test,BJ15:BJ62,ROW(BJ15:BJ62),0,1),IFERROR(_xlfn.XLOOKUP(_xlpm.ai_test,BK15:BK62,ROW(BK15:BK62),0,1),_xlfn.XLOOKUP(_xlpm.ai_test,BL15:BL62,ROW(BL15:BL62),0,1))),_xlpm.p,_xlpm.r-MIN(ROW(BJ15:BJ62))+1,_xlpm.f,INDEX(BM15:BM62,_xlpm.p),_xlpm.u,INDEX(BN15:BN62,_xlpm.p),_xlpm.s,INDEX(BP15:BP62,_xlpm.p),_xlpm.q,N(AU452)/_xlpm.f,IF(_xlpm.q&gt;=_xlpm.s,ROUND(_xlpm.q,1)&amp;" "&amp;_xlpm.ai_test&amp;" = "&amp;ROUND(_xlpm.q*_xlpm.f,1)&amp;" "&amp;_xlpm.u,ROUND(_xlpm.q,1)&amp;" "&amp;_xlpm.ai_test)),""),""))))</f>
        <v>0</v>
      </c>
      <c r="AX452" s="1055"/>
      <c r="AY452" s="1042">
        <f t="shared" si="150"/>
        <v>0</v>
      </c>
      <c r="AZ452" s="1043" t="str">
        <f t="shared" si="151"/>
        <v/>
      </c>
      <c r="BA452" s="1044">
        <f t="shared" si="156"/>
        <v>0</v>
      </c>
      <c r="BB452" s="1045" t="str">
        <f t="shared" si="152"/>
        <v/>
      </c>
      <c r="BC452" s="1046"/>
      <c r="BD452" s="1047">
        <f t="shared" si="157"/>
        <v>0</v>
      </c>
      <c r="BE452" s="1048" t="str">
        <f t="shared" si="153"/>
        <v/>
      </c>
      <c r="BF452" s="262" t="s">
        <v>22</v>
      </c>
      <c r="BG452" s="1027">
        <f t="shared" si="154"/>
        <v>0</v>
      </c>
      <c r="BH452" s="1028">
        <f t="shared" si="155"/>
        <v>0</v>
      </c>
      <c r="BI452"/>
      <c r="BJ452" s="701"/>
      <c r="BK452" s="701"/>
      <c r="BL452" s="701"/>
      <c r="BM452" s="701"/>
      <c r="BN452" s="701"/>
      <c r="BO452" s="701"/>
      <c r="BP452" s="701"/>
      <c r="BQ452" s="701"/>
      <c r="BX452" s="964" t="str">
        <f t="shared" si="140"/>
        <v>►</v>
      </c>
      <c r="BY452" s="848"/>
      <c r="BZ452" s="848"/>
      <c r="CA452" s="848"/>
      <c r="CB452" s="848"/>
      <c r="CC452" s="848"/>
      <c r="DC452" s="3">
        <v>1</v>
      </c>
    </row>
    <row r="453" spans="12:107" ht="21" customHeight="1">
      <c r="L453" s="115" t="s">
        <v>16</v>
      </c>
      <c r="M453" s="3141"/>
      <c r="N453" s="3142"/>
      <c r="O453" s="3141"/>
      <c r="P453" s="3143"/>
      <c r="Q453" s="3144"/>
      <c r="R453" s="3145"/>
      <c r="S453" s="3146"/>
      <c r="T453" s="3147"/>
      <c r="U453" s="3148"/>
      <c r="V453" s="3149"/>
      <c r="W453" s="2109"/>
      <c r="X453" s="3150"/>
      <c r="Y453" s="117"/>
      <c r="Z453" s="3151"/>
      <c r="AA453" s="3152"/>
      <c r="AB453" s="3153"/>
      <c r="AC453" s="3154"/>
      <c r="AD453" s="119"/>
      <c r="AE453" s="262" t="s">
        <v>22</v>
      </c>
      <c r="AF453" s="1035" t="str">
        <f t="shared" si="141"/>
        <v>►</v>
      </c>
      <c r="AG453" s="1036" t="str">
        <f t="shared" si="142"/>
        <v/>
      </c>
      <c r="AH453" s="1037" t="str">
        <f t="shared" si="143"/>
        <v/>
      </c>
      <c r="AI453" s="1036" t="str">
        <f t="shared" si="144"/>
        <v/>
      </c>
      <c r="AJ453" s="1037" t="str">
        <f t="shared" si="145"/>
        <v/>
      </c>
      <c r="AK453" s="1037">
        <f>IF(AND(L453="A",COUNTIF(BJ15:BL62,TRIM(U453))&gt;0),1,0)</f>
        <v>0</v>
      </c>
      <c r="AL453" s="1051" t="str" cm="1">
        <f t="array" ref="AL453">IF(AF453&lt;&gt;"A","",IFERROR((IFERROR(_xlfn.XLOOKUP(TRIM(SUBSTITUTE(U453,CHAR(160)," ")),BJ15:BJ62,BM15:BM62),IFERROR(_xlfn.XLOOKUP(TRIM(SUBSTITUTE(U453,CHAR(160)," ")),BK15:BK62,BM15:BM62),_xlfn.XLOOKUP(TRIM(SUBSTITUTE(U453,CHAR(160)," ")),BL15:BL62,BM15:BM62))))*T453*IF(ISBLANK(Q453),1,Q453)+IFERROR(_xlfn.XLOOKUP("RECHERCHEX",TRIM(L453:AD453),L453:AD453),0),0))</f>
        <v/>
      </c>
      <c r="AM453" s="1038">
        <f t="shared" si="146"/>
        <v>0</v>
      </c>
      <c r="AN453" s="1627" t="str">
        <f t="shared" si="158"/>
        <v/>
      </c>
      <c r="AO453" s="1039">
        <f t="shared" si="147"/>
        <v>0</v>
      </c>
      <c r="AP453" s="1039">
        <f t="shared" si="148"/>
        <v>0</v>
      </c>
      <c r="AQ453" s="1052">
        <f>IF(AO453&gt;0,AS9,0)</f>
        <v>0</v>
      </c>
      <c r="AR453" s="1626" t="str">
        <f>IF(TRIM(AG453)="▼ recette suivante", AG453, IF(AQ453&gt;0, IF(AT9&lt;&gt;"", AT9&amp;"-ou.or.o ❾ + or - &gt;", ""), ""))</f>
        <v/>
      </c>
      <c r="AS453" s="1064"/>
      <c r="AT453" s="1064"/>
      <c r="AU453" s="1053">
        <f t="shared" si="149"/>
        <v>0</v>
      </c>
      <c r="AV453" s="1054">
        <f>IF(AK453,IF(OR(AU453="",N(AU453)&lt;=0.000000001),"",_xlfn.XLOOKUP(AJ453,BJ15:BJ62,BN15:BN62,_xlfn.XLOOKUP(AJ453,BK15:BK62,BN15:BN62,_xlfn.XLOOKUP(AJ453,BL15:BL62,BN15:BN62,"")))),0)</f>
        <v>0</v>
      </c>
      <c r="AW453" s="1067" cm="1">
        <f t="array" ref="AW453">IF(AK453&lt;&gt;1,0,IF(OR(AU453="",N(AU453)&lt;=0.000000001),"",IF(OR(AO453="",N(AO453)&lt;=0.000000001),0,IF(ISNUMBER(AU453),IFERROR(_xlfn.LET(_xlpm.ai_test,TRIM(AJ453),_xlpm.r,IFERROR(_xlfn.XLOOKUP(_xlpm.ai_test,BJ15:BJ62,ROW(BJ15:BJ62),0,1),IFERROR(_xlfn.XLOOKUP(_xlpm.ai_test,BK15:BK62,ROW(BK15:BK62),0,1),_xlfn.XLOOKUP(_xlpm.ai_test,BL15:BL62,ROW(BL15:BL62),0,1))),_xlpm.p,_xlpm.r-MIN(ROW(BJ15:BJ62))+1,_xlpm.f,INDEX(BM15:BM62,_xlpm.p),_xlpm.u,INDEX(BN15:BN62,_xlpm.p),_xlpm.s,INDEX(BP15:BP62,_xlpm.p),_xlpm.q,N(AU453)/_xlpm.f,IF(_xlpm.q&gt;=_xlpm.s,ROUND(_xlpm.q,1)&amp;" "&amp;_xlpm.ai_test&amp;" = "&amp;ROUND(_xlpm.q*_xlpm.f,1)&amp;" "&amp;_xlpm.u,ROUND(_xlpm.q,1)&amp;" "&amp;_xlpm.ai_test)),""),""))))</f>
        <v>0</v>
      </c>
      <c r="AX453" s="1055"/>
      <c r="AY453" s="1053">
        <f t="shared" si="150"/>
        <v>0</v>
      </c>
      <c r="AZ453" s="1054" t="str">
        <f t="shared" si="151"/>
        <v/>
      </c>
      <c r="BA453" s="1056">
        <f t="shared" si="156"/>
        <v>0</v>
      </c>
      <c r="BB453" s="1057" t="str">
        <f t="shared" si="152"/>
        <v/>
      </c>
      <c r="BC453" s="1046"/>
      <c r="BD453" s="1058">
        <f t="shared" si="157"/>
        <v>0</v>
      </c>
      <c r="BE453" s="1048" t="str">
        <f t="shared" si="153"/>
        <v/>
      </c>
      <c r="BF453" s="262" t="s">
        <v>22</v>
      </c>
      <c r="BG453" s="1027">
        <f t="shared" si="154"/>
        <v>0</v>
      </c>
      <c r="BH453" s="1028">
        <f t="shared" si="155"/>
        <v>0</v>
      </c>
      <c r="BI453"/>
      <c r="BJ453" s="701"/>
      <c r="BK453" s="701"/>
      <c r="BL453" s="701"/>
      <c r="BM453" s="701"/>
      <c r="BN453" s="701"/>
      <c r="BO453" s="701"/>
      <c r="BP453" s="701"/>
      <c r="BQ453" s="701"/>
      <c r="BX453" s="964" t="str">
        <f t="shared" ref="BX453:BX516" si="159">AF453</f>
        <v>►</v>
      </c>
      <c r="BY453" s="848"/>
      <c r="BZ453" s="848"/>
      <c r="CA453" s="848"/>
      <c r="CB453" s="848"/>
      <c r="CC453" s="848"/>
      <c r="DC453" s="3">
        <v>1</v>
      </c>
    </row>
    <row r="454" spans="12:107" ht="21" customHeight="1">
      <c r="L454" s="115" t="s">
        <v>16</v>
      </c>
      <c r="M454" s="3141"/>
      <c r="N454" s="3142"/>
      <c r="O454" s="3141"/>
      <c r="P454" s="3143"/>
      <c r="Q454" s="3144"/>
      <c r="R454" s="3145"/>
      <c r="S454" s="3146"/>
      <c r="T454" s="3147"/>
      <c r="U454" s="3148"/>
      <c r="V454" s="3149"/>
      <c r="W454" s="2109"/>
      <c r="X454" s="3150"/>
      <c r="Y454" s="117"/>
      <c r="Z454" s="3151"/>
      <c r="AA454" s="3152"/>
      <c r="AB454" s="3153"/>
      <c r="AC454" s="3154"/>
      <c r="AD454" s="119"/>
      <c r="AE454" s="262" t="s">
        <v>22</v>
      </c>
      <c r="AF454" s="1035" t="str">
        <f t="shared" si="141"/>
        <v>►</v>
      </c>
      <c r="AG454" s="1036" t="str">
        <f t="shared" si="142"/>
        <v/>
      </c>
      <c r="AH454" s="1037" t="str">
        <f t="shared" si="143"/>
        <v/>
      </c>
      <c r="AI454" s="1036" t="str">
        <f t="shared" si="144"/>
        <v/>
      </c>
      <c r="AJ454" s="1037" t="str">
        <f t="shared" si="145"/>
        <v/>
      </c>
      <c r="AK454" s="1037">
        <f>IF(AND(L454="A",COUNTIF(BJ15:BL62,TRIM(U454))&gt;0),1,0)</f>
        <v>0</v>
      </c>
      <c r="AL454" s="1051" t="str" cm="1">
        <f t="array" ref="AL454">IF(AF454&lt;&gt;"A","",IFERROR((IFERROR(_xlfn.XLOOKUP(TRIM(SUBSTITUTE(U454,CHAR(160)," ")),BJ15:BJ62,BM15:BM62),IFERROR(_xlfn.XLOOKUP(TRIM(SUBSTITUTE(U454,CHAR(160)," ")),BK15:BK62,BM15:BM62),_xlfn.XLOOKUP(TRIM(SUBSTITUTE(U454,CHAR(160)," ")),BL15:BL62,BM15:BM62))))*T454*IF(ISBLANK(Q454),1,Q454)+IFERROR(_xlfn.XLOOKUP("RECHERCHEX",TRIM(L454:AD454),L454:AD454),0),0))</f>
        <v/>
      </c>
      <c r="AM454" s="1038">
        <f t="shared" si="146"/>
        <v>0</v>
      </c>
      <c r="AN454" s="1627" t="str">
        <f t="shared" si="158"/>
        <v/>
      </c>
      <c r="AO454" s="1039">
        <f t="shared" si="147"/>
        <v>0</v>
      </c>
      <c r="AP454" s="1039">
        <f t="shared" si="148"/>
        <v>0</v>
      </c>
      <c r="AQ454" s="1040">
        <f>IF(AO454&gt;0,AS9,0)</f>
        <v>0</v>
      </c>
      <c r="AR454" s="1628" t="str">
        <f>IF(TRIM(AG454)="▼ recette suivante", AG454, IF(AQ454&gt;0, IF(AT9&lt;&gt;"", AT9&amp;"-ou.or.o ❾ + or - &gt;", ""), ""))</f>
        <v/>
      </c>
      <c r="AS454" s="1064"/>
      <c r="AT454" s="1064"/>
      <c r="AU454" s="1042">
        <f t="shared" si="149"/>
        <v>0</v>
      </c>
      <c r="AV454" s="1043">
        <f>IF(AK454,IF(OR(AU454="",N(AU454)&lt;=0.000000001),"",_xlfn.XLOOKUP(AJ454,BJ15:BJ62,BN15:BN62,_xlfn.XLOOKUP(AJ454,BK15:BK62,BN15:BN62,_xlfn.XLOOKUP(AJ454,BL15:BL62,BN15:BN62,"")))),0)</f>
        <v>0</v>
      </c>
      <c r="AW454" s="1065" cm="1">
        <f t="array" ref="AW454">IF(AK454&lt;&gt;1,0,IF(OR(AU454="",N(AU454)&lt;=0.000000001),"",IF(OR(AO454="",N(AO454)&lt;=0.000000001),0,IF(ISNUMBER(AU454),IFERROR(_xlfn.LET(_xlpm.ai_test,TRIM(AJ454),_xlpm.r,IFERROR(_xlfn.XLOOKUP(_xlpm.ai_test,BJ15:BJ62,ROW(BJ15:BJ62),0,1),IFERROR(_xlfn.XLOOKUP(_xlpm.ai_test,BK15:BK62,ROW(BK15:BK62),0,1),_xlfn.XLOOKUP(_xlpm.ai_test,BL15:BL62,ROW(BL15:BL62),0,1))),_xlpm.p,_xlpm.r-MIN(ROW(BJ15:BJ62))+1,_xlpm.f,INDEX(BM15:BM62,_xlpm.p),_xlpm.u,INDEX(BN15:BN62,_xlpm.p),_xlpm.s,INDEX(BP15:BP62,_xlpm.p),_xlpm.q,N(AU454)/_xlpm.f,IF(_xlpm.q&gt;=_xlpm.s,ROUND(_xlpm.q,1)&amp;" "&amp;_xlpm.ai_test&amp;" = "&amp;ROUND(_xlpm.q*_xlpm.f,1)&amp;" "&amp;_xlpm.u,ROUND(_xlpm.q,1)&amp;" "&amp;_xlpm.ai_test)),""),""))))</f>
        <v>0</v>
      </c>
      <c r="AX454" s="1055"/>
      <c r="AY454" s="1042">
        <f t="shared" si="150"/>
        <v>0</v>
      </c>
      <c r="AZ454" s="1043" t="str">
        <f t="shared" si="151"/>
        <v/>
      </c>
      <c r="BA454" s="1044">
        <f t="shared" si="156"/>
        <v>0</v>
      </c>
      <c r="BB454" s="1045" t="str">
        <f t="shared" si="152"/>
        <v/>
      </c>
      <c r="BC454" s="1046"/>
      <c r="BD454" s="1047">
        <f t="shared" si="157"/>
        <v>0</v>
      </c>
      <c r="BE454" s="1048" t="str">
        <f t="shared" si="153"/>
        <v/>
      </c>
      <c r="BF454" s="262" t="s">
        <v>22</v>
      </c>
      <c r="BG454" s="1027">
        <f t="shared" si="154"/>
        <v>0</v>
      </c>
      <c r="BH454" s="1028">
        <f t="shared" si="155"/>
        <v>0</v>
      </c>
      <c r="BI454"/>
      <c r="BJ454" s="701"/>
      <c r="BK454" s="701"/>
      <c r="BL454" s="701"/>
      <c r="BM454" s="701"/>
      <c r="BN454" s="701"/>
      <c r="BO454" s="701"/>
      <c r="BP454" s="701"/>
      <c r="BQ454" s="701"/>
      <c r="BX454" s="964" t="str">
        <f t="shared" si="159"/>
        <v>►</v>
      </c>
      <c r="BY454" s="848"/>
      <c r="BZ454" s="848"/>
      <c r="CA454" s="848"/>
      <c r="CB454" s="848"/>
      <c r="CC454" s="848"/>
      <c r="DC454" s="3">
        <v>1</v>
      </c>
    </row>
    <row r="455" spans="12:107" ht="21" customHeight="1">
      <c r="L455" s="115" t="s">
        <v>16</v>
      </c>
      <c r="M455" s="3141"/>
      <c r="N455" s="3142"/>
      <c r="O455" s="3141"/>
      <c r="P455" s="3143"/>
      <c r="Q455" s="3144"/>
      <c r="R455" s="3145"/>
      <c r="S455" s="3146"/>
      <c r="T455" s="3147"/>
      <c r="U455" s="3148"/>
      <c r="V455" s="3149"/>
      <c r="W455" s="2109"/>
      <c r="X455" s="3150"/>
      <c r="Y455" s="117"/>
      <c r="Z455" s="3151"/>
      <c r="AA455" s="3152"/>
      <c r="AB455" s="3153"/>
      <c r="AC455" s="3154"/>
      <c r="AD455" s="119"/>
      <c r="AE455" s="262" t="s">
        <v>22</v>
      </c>
      <c r="AF455" s="1035" t="str">
        <f t="shared" si="141"/>
        <v>►</v>
      </c>
      <c r="AG455" s="1036" t="str">
        <f t="shared" si="142"/>
        <v/>
      </c>
      <c r="AH455" s="1037" t="str">
        <f t="shared" si="143"/>
        <v/>
      </c>
      <c r="AI455" s="1036" t="str">
        <f t="shared" si="144"/>
        <v/>
      </c>
      <c r="AJ455" s="1037" t="str">
        <f t="shared" si="145"/>
        <v/>
      </c>
      <c r="AK455" s="1037">
        <f>IF(AND(L455="A",COUNTIF(BJ15:BL62,TRIM(U455))&gt;0),1,0)</f>
        <v>0</v>
      </c>
      <c r="AL455" s="1051" t="str" cm="1">
        <f t="array" ref="AL455">IF(AF455&lt;&gt;"A","",IFERROR((IFERROR(_xlfn.XLOOKUP(TRIM(SUBSTITUTE(U455,CHAR(160)," ")),BJ15:BJ62,BM15:BM62),IFERROR(_xlfn.XLOOKUP(TRIM(SUBSTITUTE(U455,CHAR(160)," ")),BK15:BK62,BM15:BM62),_xlfn.XLOOKUP(TRIM(SUBSTITUTE(U455,CHAR(160)," ")),BL15:BL62,BM15:BM62))))*T455*IF(ISBLANK(Q455),1,Q455)+IFERROR(_xlfn.XLOOKUP("RECHERCHEX",TRIM(L455:AD455),L455:AD455),0),0))</f>
        <v/>
      </c>
      <c r="AM455" s="1038">
        <f t="shared" si="146"/>
        <v>0</v>
      </c>
      <c r="AN455" s="1627" t="str">
        <f t="shared" si="158"/>
        <v/>
      </c>
      <c r="AO455" s="1039">
        <f t="shared" si="147"/>
        <v>0</v>
      </c>
      <c r="AP455" s="1039">
        <f t="shared" si="148"/>
        <v>0</v>
      </c>
      <c r="AQ455" s="1052">
        <f>IF(AO455&gt;0,AS9,0)</f>
        <v>0</v>
      </c>
      <c r="AR455" s="1626" t="str">
        <f>IF(TRIM(AG455)="▼ recette suivante", AG455, IF(AQ455&gt;0, IF(AT9&lt;&gt;"", AT9&amp;"-ou.or.o ❾ + or - &gt;", ""), ""))</f>
        <v/>
      </c>
      <c r="AS455" s="1064"/>
      <c r="AT455" s="1064"/>
      <c r="AU455" s="1053">
        <f t="shared" si="149"/>
        <v>0</v>
      </c>
      <c r="AV455" s="1054">
        <f>IF(AK455,IF(OR(AU455="",N(AU455)&lt;=0.000000001),"",_xlfn.XLOOKUP(AJ455,BJ15:BJ62,BN15:BN62,_xlfn.XLOOKUP(AJ455,BK15:BK62,BN15:BN62,_xlfn.XLOOKUP(AJ455,BL15:BL62,BN15:BN62,"")))),0)</f>
        <v>0</v>
      </c>
      <c r="AW455" s="1067" cm="1">
        <f t="array" ref="AW455">IF(AK455&lt;&gt;1,0,IF(OR(AU455="",N(AU455)&lt;=0.000000001),"",IF(OR(AO455="",N(AO455)&lt;=0.000000001),0,IF(ISNUMBER(AU455),IFERROR(_xlfn.LET(_xlpm.ai_test,TRIM(AJ455),_xlpm.r,IFERROR(_xlfn.XLOOKUP(_xlpm.ai_test,BJ15:BJ62,ROW(BJ15:BJ62),0,1),IFERROR(_xlfn.XLOOKUP(_xlpm.ai_test,BK15:BK62,ROW(BK15:BK62),0,1),_xlfn.XLOOKUP(_xlpm.ai_test,BL15:BL62,ROW(BL15:BL62),0,1))),_xlpm.p,_xlpm.r-MIN(ROW(BJ15:BJ62))+1,_xlpm.f,INDEX(BM15:BM62,_xlpm.p),_xlpm.u,INDEX(BN15:BN62,_xlpm.p),_xlpm.s,INDEX(BP15:BP62,_xlpm.p),_xlpm.q,N(AU455)/_xlpm.f,IF(_xlpm.q&gt;=_xlpm.s,ROUND(_xlpm.q,1)&amp;" "&amp;_xlpm.ai_test&amp;" = "&amp;ROUND(_xlpm.q*_xlpm.f,1)&amp;" "&amp;_xlpm.u,ROUND(_xlpm.q,1)&amp;" "&amp;_xlpm.ai_test)),""),""))))</f>
        <v>0</v>
      </c>
      <c r="AX455" s="1055"/>
      <c r="AY455" s="1053">
        <f t="shared" si="150"/>
        <v>0</v>
      </c>
      <c r="AZ455" s="1054" t="str">
        <f t="shared" si="151"/>
        <v/>
      </c>
      <c r="BA455" s="1056">
        <f t="shared" si="156"/>
        <v>0</v>
      </c>
      <c r="BB455" s="1057" t="str">
        <f t="shared" si="152"/>
        <v/>
      </c>
      <c r="BC455" s="1046"/>
      <c r="BD455" s="1058">
        <f t="shared" si="157"/>
        <v>0</v>
      </c>
      <c r="BE455" s="1048" t="str">
        <f t="shared" si="153"/>
        <v/>
      </c>
      <c r="BF455" s="262" t="s">
        <v>22</v>
      </c>
      <c r="BG455" s="1027">
        <f t="shared" si="154"/>
        <v>0</v>
      </c>
      <c r="BH455" s="1028">
        <f t="shared" si="155"/>
        <v>0</v>
      </c>
      <c r="BI455"/>
      <c r="BJ455" s="701"/>
      <c r="BK455" s="701"/>
      <c r="BL455" s="701"/>
      <c r="BM455" s="701"/>
      <c r="BN455" s="701"/>
      <c r="BO455" s="701"/>
      <c r="BP455" s="701"/>
      <c r="BQ455" s="701"/>
      <c r="BX455" s="964" t="str">
        <f t="shared" si="159"/>
        <v>►</v>
      </c>
      <c r="BY455" s="848"/>
      <c r="BZ455" s="848"/>
      <c r="CA455" s="848"/>
      <c r="CB455" s="848"/>
      <c r="CC455" s="848"/>
      <c r="DC455" s="3">
        <v>1</v>
      </c>
    </row>
    <row r="456" spans="12:107" ht="21" customHeight="1">
      <c r="L456" s="115" t="s">
        <v>16</v>
      </c>
      <c r="M456" s="3141"/>
      <c r="N456" s="3142"/>
      <c r="O456" s="3141"/>
      <c r="P456" s="3143"/>
      <c r="Q456" s="3144"/>
      <c r="R456" s="3145"/>
      <c r="S456" s="3146"/>
      <c r="T456" s="3147"/>
      <c r="U456" s="3148"/>
      <c r="V456" s="3149"/>
      <c r="W456" s="2109"/>
      <c r="X456" s="3150"/>
      <c r="Y456" s="117"/>
      <c r="Z456" s="3151"/>
      <c r="AA456" s="3152"/>
      <c r="AB456" s="3153"/>
      <c r="AC456" s="3154"/>
      <c r="AD456" s="119"/>
      <c r="AE456" s="262" t="s">
        <v>22</v>
      </c>
      <c r="AF456" s="1035" t="str">
        <f t="shared" si="141"/>
        <v>►</v>
      </c>
      <c r="AG456" s="1036" t="str">
        <f t="shared" si="142"/>
        <v/>
      </c>
      <c r="AH456" s="1037" t="str">
        <f t="shared" si="143"/>
        <v/>
      </c>
      <c r="AI456" s="1036" t="str">
        <f t="shared" si="144"/>
        <v/>
      </c>
      <c r="AJ456" s="1037" t="str">
        <f t="shared" si="145"/>
        <v/>
      </c>
      <c r="AK456" s="1037">
        <f>IF(AND(L456="A",COUNTIF(BJ15:BL62,TRIM(U456))&gt;0),1,0)</f>
        <v>0</v>
      </c>
      <c r="AL456" s="1051" t="str" cm="1">
        <f t="array" ref="AL456">IF(AF456&lt;&gt;"A","",IFERROR((IFERROR(_xlfn.XLOOKUP(TRIM(SUBSTITUTE(U456,CHAR(160)," ")),BJ15:BJ62,BM15:BM62),IFERROR(_xlfn.XLOOKUP(TRIM(SUBSTITUTE(U456,CHAR(160)," ")),BK15:BK62,BM15:BM62),_xlfn.XLOOKUP(TRIM(SUBSTITUTE(U456,CHAR(160)," ")),BL15:BL62,BM15:BM62))))*T456*IF(ISBLANK(Q456),1,Q456)+IFERROR(_xlfn.XLOOKUP("RECHERCHEX",TRIM(L456:AD456),L456:AD456),0),0))</f>
        <v/>
      </c>
      <c r="AM456" s="1038">
        <f t="shared" si="146"/>
        <v>0</v>
      </c>
      <c r="AN456" s="1627" t="str">
        <f t="shared" si="158"/>
        <v/>
      </c>
      <c r="AO456" s="1039">
        <f t="shared" si="147"/>
        <v>0</v>
      </c>
      <c r="AP456" s="1039">
        <f t="shared" si="148"/>
        <v>0</v>
      </c>
      <c r="AQ456" s="1040">
        <f>IF(AO456&gt;0,AS9,0)</f>
        <v>0</v>
      </c>
      <c r="AR456" s="1628" t="str">
        <f>IF(TRIM(AG456)="▼ recette suivante", AG456, IF(AQ456&gt;0, IF(AT9&lt;&gt;"", AT9&amp;"-ou.or.o ❾ + or - &gt;", ""), ""))</f>
        <v/>
      </c>
      <c r="AS456" s="1064"/>
      <c r="AT456" s="1064"/>
      <c r="AU456" s="1042">
        <f t="shared" si="149"/>
        <v>0</v>
      </c>
      <c r="AV456" s="1043">
        <f>IF(AK456,IF(OR(AU456="",N(AU456)&lt;=0.000000001),"",_xlfn.XLOOKUP(AJ456,BJ15:BJ62,BN15:BN62,_xlfn.XLOOKUP(AJ456,BK15:BK62,BN15:BN62,_xlfn.XLOOKUP(AJ456,BL15:BL62,BN15:BN62,"")))),0)</f>
        <v>0</v>
      </c>
      <c r="AW456" s="1065" cm="1">
        <f t="array" ref="AW456">IF(AK456&lt;&gt;1,0,IF(OR(AU456="",N(AU456)&lt;=0.000000001),"",IF(OR(AO456="",N(AO456)&lt;=0.000000001),0,IF(ISNUMBER(AU456),IFERROR(_xlfn.LET(_xlpm.ai_test,TRIM(AJ456),_xlpm.r,IFERROR(_xlfn.XLOOKUP(_xlpm.ai_test,BJ15:BJ62,ROW(BJ15:BJ62),0,1),IFERROR(_xlfn.XLOOKUP(_xlpm.ai_test,BK15:BK62,ROW(BK15:BK62),0,1),_xlfn.XLOOKUP(_xlpm.ai_test,BL15:BL62,ROW(BL15:BL62),0,1))),_xlpm.p,_xlpm.r-MIN(ROW(BJ15:BJ62))+1,_xlpm.f,INDEX(BM15:BM62,_xlpm.p),_xlpm.u,INDEX(BN15:BN62,_xlpm.p),_xlpm.s,INDEX(BP15:BP62,_xlpm.p),_xlpm.q,N(AU456)/_xlpm.f,IF(_xlpm.q&gt;=_xlpm.s,ROUND(_xlpm.q,1)&amp;" "&amp;_xlpm.ai_test&amp;" = "&amp;ROUND(_xlpm.q*_xlpm.f,1)&amp;" "&amp;_xlpm.u,ROUND(_xlpm.q,1)&amp;" "&amp;_xlpm.ai_test)),""),""))))</f>
        <v>0</v>
      </c>
      <c r="AX456" s="1055"/>
      <c r="AY456" s="1042">
        <f t="shared" si="150"/>
        <v>0</v>
      </c>
      <c r="AZ456" s="1043" t="str">
        <f t="shared" si="151"/>
        <v/>
      </c>
      <c r="BA456" s="1044">
        <f t="shared" si="156"/>
        <v>0</v>
      </c>
      <c r="BB456" s="1045" t="str">
        <f t="shared" si="152"/>
        <v/>
      </c>
      <c r="BC456" s="1046"/>
      <c r="BD456" s="1047">
        <f t="shared" si="157"/>
        <v>0</v>
      </c>
      <c r="BE456" s="1048" t="str">
        <f t="shared" si="153"/>
        <v/>
      </c>
      <c r="BF456" s="262" t="s">
        <v>22</v>
      </c>
      <c r="BG456" s="1027">
        <f t="shared" si="154"/>
        <v>0</v>
      </c>
      <c r="BH456" s="1028">
        <f t="shared" si="155"/>
        <v>0</v>
      </c>
      <c r="BI456"/>
      <c r="BJ456" s="701"/>
      <c r="BK456" s="701"/>
      <c r="BL456" s="701"/>
      <c r="BM456" s="701"/>
      <c r="BN456" s="701"/>
      <c r="BO456" s="701"/>
      <c r="BP456" s="701"/>
      <c r="BQ456" s="701"/>
      <c r="BX456" s="964" t="str">
        <f t="shared" si="159"/>
        <v>►</v>
      </c>
      <c r="BY456" s="848"/>
      <c r="BZ456" s="848"/>
      <c r="CA456" s="848"/>
      <c r="CB456" s="848"/>
      <c r="CC456" s="848"/>
      <c r="DC456" s="3">
        <v>1</v>
      </c>
    </row>
    <row r="457" spans="12:107" ht="21" customHeight="1">
      <c r="L457" s="115" t="s">
        <v>16</v>
      </c>
      <c r="M457" s="3141"/>
      <c r="N457" s="3142"/>
      <c r="O457" s="3141"/>
      <c r="P457" s="3143"/>
      <c r="Q457" s="3144"/>
      <c r="R457" s="3145"/>
      <c r="S457" s="3146"/>
      <c r="T457" s="3147"/>
      <c r="U457" s="3148"/>
      <c r="V457" s="3149"/>
      <c r="W457" s="2109"/>
      <c r="X457" s="3150"/>
      <c r="Y457" s="117"/>
      <c r="Z457" s="3151"/>
      <c r="AA457" s="3152"/>
      <c r="AB457" s="3153"/>
      <c r="AC457" s="3154"/>
      <c r="AD457" s="119"/>
      <c r="AE457" s="262" t="s">
        <v>22</v>
      </c>
      <c r="AF457" s="1035" t="str">
        <f t="shared" si="141"/>
        <v>►</v>
      </c>
      <c r="AG457" s="1036" t="str">
        <f t="shared" si="142"/>
        <v/>
      </c>
      <c r="AH457" s="1037" t="str">
        <f t="shared" si="143"/>
        <v/>
      </c>
      <c r="AI457" s="1036" t="str">
        <f t="shared" si="144"/>
        <v/>
      </c>
      <c r="AJ457" s="1037" t="str">
        <f t="shared" si="145"/>
        <v/>
      </c>
      <c r="AK457" s="1037">
        <f>IF(AND(L457="A",COUNTIF(BJ15:BL62,TRIM(U457))&gt;0),1,0)</f>
        <v>0</v>
      </c>
      <c r="AL457" s="1051" t="str" cm="1">
        <f t="array" ref="AL457">IF(AF457&lt;&gt;"A","",IFERROR((IFERROR(_xlfn.XLOOKUP(TRIM(SUBSTITUTE(U457,CHAR(160)," ")),BJ15:BJ62,BM15:BM62),IFERROR(_xlfn.XLOOKUP(TRIM(SUBSTITUTE(U457,CHAR(160)," ")),BK15:BK62,BM15:BM62),_xlfn.XLOOKUP(TRIM(SUBSTITUTE(U457,CHAR(160)," ")),BL15:BL62,BM15:BM62))))*T457*IF(ISBLANK(Q457),1,Q457)+IFERROR(_xlfn.XLOOKUP("RECHERCHEX",TRIM(L457:AD457),L457:AD457),0),0))</f>
        <v/>
      </c>
      <c r="AM457" s="1038">
        <f t="shared" si="146"/>
        <v>0</v>
      </c>
      <c r="AN457" s="1627" t="str">
        <f t="shared" si="158"/>
        <v/>
      </c>
      <c r="AO457" s="1039">
        <f t="shared" si="147"/>
        <v>0</v>
      </c>
      <c r="AP457" s="1039">
        <f t="shared" si="148"/>
        <v>0</v>
      </c>
      <c r="AQ457" s="1052">
        <f>IF(AO457&gt;0,AS9,0)</f>
        <v>0</v>
      </c>
      <c r="AR457" s="1626" t="str">
        <f>IF(TRIM(AG457)="▼ recette suivante", AG457, IF(AQ457&gt;0, IF(AT9&lt;&gt;"", AT9&amp;"-ou.or.o ❾ + or - &gt;", ""), ""))</f>
        <v/>
      </c>
      <c r="AS457" s="1064"/>
      <c r="AT457" s="1064"/>
      <c r="AU457" s="1053">
        <f t="shared" si="149"/>
        <v>0</v>
      </c>
      <c r="AV457" s="1054">
        <f>IF(AK457,IF(OR(AU457="",N(AU457)&lt;=0.000000001),"",_xlfn.XLOOKUP(AJ457,BJ15:BJ62,BN15:BN62,_xlfn.XLOOKUP(AJ457,BK15:BK62,BN15:BN62,_xlfn.XLOOKUP(AJ457,BL15:BL62,BN15:BN62,"")))),0)</f>
        <v>0</v>
      </c>
      <c r="AW457" s="1067" cm="1">
        <f t="array" ref="AW457">IF(AK457&lt;&gt;1,0,IF(OR(AU457="",N(AU457)&lt;=0.000000001),"",IF(OR(AO457="",N(AO457)&lt;=0.000000001),0,IF(ISNUMBER(AU457),IFERROR(_xlfn.LET(_xlpm.ai_test,TRIM(AJ457),_xlpm.r,IFERROR(_xlfn.XLOOKUP(_xlpm.ai_test,BJ15:BJ62,ROW(BJ15:BJ62),0,1),IFERROR(_xlfn.XLOOKUP(_xlpm.ai_test,BK15:BK62,ROW(BK15:BK62),0,1),_xlfn.XLOOKUP(_xlpm.ai_test,BL15:BL62,ROW(BL15:BL62),0,1))),_xlpm.p,_xlpm.r-MIN(ROW(BJ15:BJ62))+1,_xlpm.f,INDEX(BM15:BM62,_xlpm.p),_xlpm.u,INDEX(BN15:BN62,_xlpm.p),_xlpm.s,INDEX(BP15:BP62,_xlpm.p),_xlpm.q,N(AU457)/_xlpm.f,IF(_xlpm.q&gt;=_xlpm.s,ROUND(_xlpm.q,1)&amp;" "&amp;_xlpm.ai_test&amp;" = "&amp;ROUND(_xlpm.q*_xlpm.f,1)&amp;" "&amp;_xlpm.u,ROUND(_xlpm.q,1)&amp;" "&amp;_xlpm.ai_test)),""),""))))</f>
        <v>0</v>
      </c>
      <c r="AX457" s="1055"/>
      <c r="AY457" s="1053">
        <f t="shared" si="150"/>
        <v>0</v>
      </c>
      <c r="AZ457" s="1054" t="str">
        <f t="shared" si="151"/>
        <v/>
      </c>
      <c r="BA457" s="1056">
        <f t="shared" si="156"/>
        <v>0</v>
      </c>
      <c r="BB457" s="1057" t="str">
        <f t="shared" si="152"/>
        <v/>
      </c>
      <c r="BC457" s="1046"/>
      <c r="BD457" s="1058">
        <f t="shared" si="157"/>
        <v>0</v>
      </c>
      <c r="BE457" s="1048" t="str">
        <f t="shared" si="153"/>
        <v/>
      </c>
      <c r="BF457" s="262" t="s">
        <v>22</v>
      </c>
      <c r="BG457" s="1027">
        <f t="shared" si="154"/>
        <v>0</v>
      </c>
      <c r="BH457" s="1028">
        <f t="shared" si="155"/>
        <v>0</v>
      </c>
      <c r="BI457"/>
      <c r="BJ457" s="701"/>
      <c r="BK457" s="701"/>
      <c r="BL457" s="701"/>
      <c r="BM457" s="701"/>
      <c r="BN457" s="701"/>
      <c r="BO457" s="701"/>
      <c r="BP457" s="701"/>
      <c r="BQ457" s="701"/>
      <c r="BX457" s="964" t="str">
        <f t="shared" si="159"/>
        <v>►</v>
      </c>
      <c r="BY457" s="848"/>
      <c r="BZ457" s="848"/>
      <c r="CA457" s="848"/>
      <c r="CB457" s="848"/>
      <c r="CC457" s="848"/>
      <c r="DC457" s="3">
        <v>1</v>
      </c>
    </row>
    <row r="458" spans="12:107" ht="21" customHeight="1">
      <c r="L458" s="115" t="s">
        <v>16</v>
      </c>
      <c r="M458" s="3141"/>
      <c r="N458" s="3142"/>
      <c r="O458" s="3141"/>
      <c r="P458" s="3143"/>
      <c r="Q458" s="3144"/>
      <c r="R458" s="3145"/>
      <c r="S458" s="3146"/>
      <c r="T458" s="3147"/>
      <c r="U458" s="3148"/>
      <c r="V458" s="3149"/>
      <c r="W458" s="2109"/>
      <c r="X458" s="3150"/>
      <c r="Y458" s="117"/>
      <c r="Z458" s="3151"/>
      <c r="AA458" s="3152"/>
      <c r="AB458" s="3153"/>
      <c r="AC458" s="3154"/>
      <c r="AD458" s="119"/>
      <c r="AE458" s="262" t="s">
        <v>22</v>
      </c>
      <c r="AF458" s="1035" t="str">
        <f t="shared" si="141"/>
        <v>►</v>
      </c>
      <c r="AG458" s="1036" t="str">
        <f t="shared" si="142"/>
        <v/>
      </c>
      <c r="AH458" s="1037" t="str">
        <f t="shared" si="143"/>
        <v/>
      </c>
      <c r="AI458" s="1036" t="str">
        <f t="shared" si="144"/>
        <v/>
      </c>
      <c r="AJ458" s="1037" t="str">
        <f t="shared" si="145"/>
        <v/>
      </c>
      <c r="AK458" s="1037">
        <f>IF(AND(L458="A",COUNTIF(BJ15:BL62,TRIM(U458))&gt;0),1,0)</f>
        <v>0</v>
      </c>
      <c r="AL458" s="1051" t="str" cm="1">
        <f t="array" ref="AL458">IF(AF458&lt;&gt;"A","",IFERROR((IFERROR(_xlfn.XLOOKUP(TRIM(SUBSTITUTE(U458,CHAR(160)," ")),BJ15:BJ62,BM15:BM62),IFERROR(_xlfn.XLOOKUP(TRIM(SUBSTITUTE(U458,CHAR(160)," ")),BK15:BK62,BM15:BM62),_xlfn.XLOOKUP(TRIM(SUBSTITUTE(U458,CHAR(160)," ")),BL15:BL62,BM15:BM62))))*T458*IF(ISBLANK(Q458),1,Q458)+IFERROR(_xlfn.XLOOKUP("RECHERCHEX",TRIM(L458:AD458),L458:AD458),0),0))</f>
        <v/>
      </c>
      <c r="AM458" s="1038">
        <f t="shared" si="146"/>
        <v>0</v>
      </c>
      <c r="AN458" s="1627" t="str">
        <f t="shared" si="158"/>
        <v/>
      </c>
      <c r="AO458" s="1039">
        <f t="shared" si="147"/>
        <v>0</v>
      </c>
      <c r="AP458" s="1039">
        <f t="shared" si="148"/>
        <v>0</v>
      </c>
      <c r="AQ458" s="1040">
        <f>IF(AO458&gt;0,AS9,0)</f>
        <v>0</v>
      </c>
      <c r="AR458" s="1628" t="str">
        <f>IF(TRIM(AG458)="▼ recette suivante", AG458, IF(AQ458&gt;0, IF(AT9&lt;&gt;"", AT9&amp;"-ou.or.o ❾ + or - &gt;", ""), ""))</f>
        <v/>
      </c>
      <c r="AS458" s="1064"/>
      <c r="AT458" s="1064"/>
      <c r="AU458" s="1042">
        <f t="shared" si="149"/>
        <v>0</v>
      </c>
      <c r="AV458" s="1043">
        <f>IF(AK458,IF(OR(AU458="",N(AU458)&lt;=0.000000001),"",_xlfn.XLOOKUP(AJ458,BJ15:BJ62,BN15:BN62,_xlfn.XLOOKUP(AJ458,BK15:BK62,BN15:BN62,_xlfn.XLOOKUP(AJ458,BL15:BL62,BN15:BN62,"")))),0)</f>
        <v>0</v>
      </c>
      <c r="AW458" s="1065" cm="1">
        <f t="array" ref="AW458">IF(AK458&lt;&gt;1,0,IF(OR(AU458="",N(AU458)&lt;=0.000000001),"",IF(OR(AO458="",N(AO458)&lt;=0.000000001),0,IF(ISNUMBER(AU458),IFERROR(_xlfn.LET(_xlpm.ai_test,TRIM(AJ458),_xlpm.r,IFERROR(_xlfn.XLOOKUP(_xlpm.ai_test,BJ15:BJ62,ROW(BJ15:BJ62),0,1),IFERROR(_xlfn.XLOOKUP(_xlpm.ai_test,BK15:BK62,ROW(BK15:BK62),0,1),_xlfn.XLOOKUP(_xlpm.ai_test,BL15:BL62,ROW(BL15:BL62),0,1))),_xlpm.p,_xlpm.r-MIN(ROW(BJ15:BJ62))+1,_xlpm.f,INDEX(BM15:BM62,_xlpm.p),_xlpm.u,INDEX(BN15:BN62,_xlpm.p),_xlpm.s,INDEX(BP15:BP62,_xlpm.p),_xlpm.q,N(AU458)/_xlpm.f,IF(_xlpm.q&gt;=_xlpm.s,ROUND(_xlpm.q,1)&amp;" "&amp;_xlpm.ai_test&amp;" = "&amp;ROUND(_xlpm.q*_xlpm.f,1)&amp;" "&amp;_xlpm.u,ROUND(_xlpm.q,1)&amp;" "&amp;_xlpm.ai_test)),""),""))))</f>
        <v>0</v>
      </c>
      <c r="AX458" s="1055"/>
      <c r="AY458" s="1042">
        <f t="shared" si="150"/>
        <v>0</v>
      </c>
      <c r="AZ458" s="1043" t="str">
        <f t="shared" si="151"/>
        <v/>
      </c>
      <c r="BA458" s="1044">
        <f t="shared" si="156"/>
        <v>0</v>
      </c>
      <c r="BB458" s="1045" t="str">
        <f t="shared" si="152"/>
        <v/>
      </c>
      <c r="BC458" s="1046"/>
      <c r="BD458" s="1047">
        <f t="shared" si="157"/>
        <v>0</v>
      </c>
      <c r="BE458" s="1048" t="str">
        <f t="shared" si="153"/>
        <v/>
      </c>
      <c r="BF458" s="262" t="s">
        <v>22</v>
      </c>
      <c r="BG458" s="1027">
        <f t="shared" si="154"/>
        <v>0</v>
      </c>
      <c r="BH458" s="1028">
        <f t="shared" si="155"/>
        <v>0</v>
      </c>
      <c r="BI458"/>
      <c r="BJ458" s="701"/>
      <c r="BK458" s="701"/>
      <c r="BL458" s="701"/>
      <c r="BM458" s="701"/>
      <c r="BN458" s="701"/>
      <c r="BO458" s="701"/>
      <c r="BP458" s="701"/>
      <c r="BQ458" s="701"/>
      <c r="BX458" s="964" t="str">
        <f t="shared" si="159"/>
        <v>►</v>
      </c>
      <c r="BY458" s="848"/>
      <c r="BZ458" s="848"/>
      <c r="CA458" s="848"/>
      <c r="CB458" s="848"/>
      <c r="CC458" s="848"/>
      <c r="DC458" s="3">
        <v>1</v>
      </c>
    </row>
    <row r="459" spans="12:107" ht="21" customHeight="1">
      <c r="L459" s="115" t="s">
        <v>16</v>
      </c>
      <c r="M459" s="3141"/>
      <c r="N459" s="3142"/>
      <c r="O459" s="3141"/>
      <c r="P459" s="3143"/>
      <c r="Q459" s="3144"/>
      <c r="R459" s="3145"/>
      <c r="S459" s="3146"/>
      <c r="T459" s="3147"/>
      <c r="U459" s="3148"/>
      <c r="V459" s="3149"/>
      <c r="W459" s="2109"/>
      <c r="X459" s="3150"/>
      <c r="Y459" s="117"/>
      <c r="Z459" s="3151"/>
      <c r="AA459" s="3152"/>
      <c r="AB459" s="3153"/>
      <c r="AC459" s="3154"/>
      <c r="AD459" s="119"/>
      <c r="AE459" s="262" t="s">
        <v>22</v>
      </c>
      <c r="AF459" s="1035" t="str">
        <f t="shared" si="141"/>
        <v>►</v>
      </c>
      <c r="AG459" s="1036" t="str">
        <f t="shared" si="142"/>
        <v/>
      </c>
      <c r="AH459" s="1037" t="str">
        <f t="shared" si="143"/>
        <v/>
      </c>
      <c r="AI459" s="1036" t="str">
        <f t="shared" si="144"/>
        <v/>
      </c>
      <c r="AJ459" s="1037" t="str">
        <f t="shared" si="145"/>
        <v/>
      </c>
      <c r="AK459" s="1037">
        <f>IF(AND(L459="A",COUNTIF(BJ15:BL62,TRIM(U459))&gt;0),1,0)</f>
        <v>0</v>
      </c>
      <c r="AL459" s="1051" t="str" cm="1">
        <f t="array" ref="AL459">IF(AF459&lt;&gt;"A","",IFERROR((IFERROR(_xlfn.XLOOKUP(TRIM(SUBSTITUTE(U459,CHAR(160)," ")),BJ15:BJ62,BM15:BM62),IFERROR(_xlfn.XLOOKUP(TRIM(SUBSTITUTE(U459,CHAR(160)," ")),BK15:BK62,BM15:BM62),_xlfn.XLOOKUP(TRIM(SUBSTITUTE(U459,CHAR(160)," ")),BL15:BL62,BM15:BM62))))*T459*IF(ISBLANK(Q459),1,Q459)+IFERROR(_xlfn.XLOOKUP("RECHERCHEX",TRIM(L459:AD459),L459:AD459),0),0))</f>
        <v/>
      </c>
      <c r="AM459" s="1038">
        <f t="shared" si="146"/>
        <v>0</v>
      </c>
      <c r="AN459" s="1627" t="str">
        <f t="shared" si="158"/>
        <v/>
      </c>
      <c r="AO459" s="1039">
        <f t="shared" si="147"/>
        <v>0</v>
      </c>
      <c r="AP459" s="1039">
        <f t="shared" si="148"/>
        <v>0</v>
      </c>
      <c r="AQ459" s="1052">
        <f>IF(AO459&gt;0,AS9,0)</f>
        <v>0</v>
      </c>
      <c r="AR459" s="1626" t="str">
        <f>IF(TRIM(AG459)="▼ recette suivante", AG459, IF(AQ459&gt;0, IF(AT9&lt;&gt;"", AT9&amp;"-ou.or.o ❾ + or - &gt;", ""), ""))</f>
        <v/>
      </c>
      <c r="AS459" s="1064"/>
      <c r="AT459" s="1064"/>
      <c r="AU459" s="1053">
        <f t="shared" si="149"/>
        <v>0</v>
      </c>
      <c r="AV459" s="1054">
        <f>IF(AK459,IF(OR(AU459="",N(AU459)&lt;=0.000000001),"",_xlfn.XLOOKUP(AJ459,BJ15:BJ62,BN15:BN62,_xlfn.XLOOKUP(AJ459,BK15:BK62,BN15:BN62,_xlfn.XLOOKUP(AJ459,BL15:BL62,BN15:BN62,"")))),0)</f>
        <v>0</v>
      </c>
      <c r="AW459" s="1067" cm="1">
        <f t="array" ref="AW459">IF(AK459&lt;&gt;1,0,IF(OR(AU459="",N(AU459)&lt;=0.000000001),"",IF(OR(AO459="",N(AO459)&lt;=0.000000001),0,IF(ISNUMBER(AU459),IFERROR(_xlfn.LET(_xlpm.ai_test,TRIM(AJ459),_xlpm.r,IFERROR(_xlfn.XLOOKUP(_xlpm.ai_test,BJ15:BJ62,ROW(BJ15:BJ62),0,1),IFERROR(_xlfn.XLOOKUP(_xlpm.ai_test,BK15:BK62,ROW(BK15:BK62),0,1),_xlfn.XLOOKUP(_xlpm.ai_test,BL15:BL62,ROW(BL15:BL62),0,1))),_xlpm.p,_xlpm.r-MIN(ROW(BJ15:BJ62))+1,_xlpm.f,INDEX(BM15:BM62,_xlpm.p),_xlpm.u,INDEX(BN15:BN62,_xlpm.p),_xlpm.s,INDEX(BP15:BP62,_xlpm.p),_xlpm.q,N(AU459)/_xlpm.f,IF(_xlpm.q&gt;=_xlpm.s,ROUND(_xlpm.q,1)&amp;" "&amp;_xlpm.ai_test&amp;" = "&amp;ROUND(_xlpm.q*_xlpm.f,1)&amp;" "&amp;_xlpm.u,ROUND(_xlpm.q,1)&amp;" "&amp;_xlpm.ai_test)),""),""))))</f>
        <v>0</v>
      </c>
      <c r="AX459" s="1055"/>
      <c r="AY459" s="1053">
        <f t="shared" si="150"/>
        <v>0</v>
      </c>
      <c r="AZ459" s="1054" t="str">
        <f t="shared" si="151"/>
        <v/>
      </c>
      <c r="BA459" s="1056">
        <f t="shared" si="156"/>
        <v>0</v>
      </c>
      <c r="BB459" s="1057" t="str">
        <f t="shared" si="152"/>
        <v/>
      </c>
      <c r="BC459" s="1046"/>
      <c r="BD459" s="1058">
        <f t="shared" si="157"/>
        <v>0</v>
      </c>
      <c r="BE459" s="1048" t="str">
        <f t="shared" si="153"/>
        <v/>
      </c>
      <c r="BF459" s="262" t="s">
        <v>22</v>
      </c>
      <c r="BG459" s="1027">
        <f t="shared" si="154"/>
        <v>0</v>
      </c>
      <c r="BH459" s="1028">
        <f t="shared" si="155"/>
        <v>0</v>
      </c>
      <c r="BI459"/>
      <c r="BJ459" s="701"/>
      <c r="BK459" s="701"/>
      <c r="BL459" s="701"/>
      <c r="BM459" s="701"/>
      <c r="BN459" s="701"/>
      <c r="BO459" s="701"/>
      <c r="BP459" s="701"/>
      <c r="BQ459" s="701"/>
      <c r="BX459" s="964" t="str">
        <f t="shared" si="159"/>
        <v>►</v>
      </c>
      <c r="BY459" s="848"/>
      <c r="BZ459" s="848"/>
      <c r="CA459" s="848"/>
      <c r="CB459" s="848"/>
      <c r="CC459" s="848"/>
      <c r="DC459" s="3">
        <v>1</v>
      </c>
    </row>
    <row r="460" spans="12:107" ht="21" customHeight="1">
      <c r="L460" s="115" t="s">
        <v>16</v>
      </c>
      <c r="M460" s="3141"/>
      <c r="N460" s="3142"/>
      <c r="O460" s="3141"/>
      <c r="P460" s="3143"/>
      <c r="Q460" s="3144"/>
      <c r="R460" s="3145"/>
      <c r="S460" s="3146"/>
      <c r="T460" s="3147"/>
      <c r="U460" s="3148"/>
      <c r="V460" s="3149"/>
      <c r="W460" s="2109"/>
      <c r="X460" s="3150"/>
      <c r="Y460" s="117"/>
      <c r="Z460" s="3151"/>
      <c r="AA460" s="3152"/>
      <c r="AB460" s="3153"/>
      <c r="AC460" s="3154"/>
      <c r="AD460" s="119"/>
      <c r="AE460" s="262" t="s">
        <v>22</v>
      </c>
      <c r="AF460" s="1035" t="str">
        <f t="shared" si="141"/>
        <v>►</v>
      </c>
      <c r="AG460" s="1036" t="str">
        <f t="shared" si="142"/>
        <v/>
      </c>
      <c r="AH460" s="1037" t="str">
        <f t="shared" si="143"/>
        <v/>
      </c>
      <c r="AI460" s="1036" t="str">
        <f t="shared" si="144"/>
        <v/>
      </c>
      <c r="AJ460" s="1037" t="str">
        <f t="shared" si="145"/>
        <v/>
      </c>
      <c r="AK460" s="1037">
        <f>IF(AND(L460="A",COUNTIF(BJ15:BL62,TRIM(U460))&gt;0),1,0)</f>
        <v>0</v>
      </c>
      <c r="AL460" s="1051" t="str" cm="1">
        <f t="array" ref="AL460">IF(AF460&lt;&gt;"A","",IFERROR((IFERROR(_xlfn.XLOOKUP(TRIM(SUBSTITUTE(U460,CHAR(160)," ")),BJ15:BJ62,BM15:BM62),IFERROR(_xlfn.XLOOKUP(TRIM(SUBSTITUTE(U460,CHAR(160)," ")),BK15:BK62,BM15:BM62),_xlfn.XLOOKUP(TRIM(SUBSTITUTE(U460,CHAR(160)," ")),BL15:BL62,BM15:BM62))))*T460*IF(ISBLANK(Q460),1,Q460)+IFERROR(_xlfn.XLOOKUP("RECHERCHEX",TRIM(L460:AD460),L460:AD460),0),0))</f>
        <v/>
      </c>
      <c r="AM460" s="1038">
        <f t="shared" si="146"/>
        <v>0</v>
      </c>
      <c r="AN460" s="1627" t="str">
        <f t="shared" si="158"/>
        <v/>
      </c>
      <c r="AO460" s="1039">
        <f t="shared" si="147"/>
        <v>0</v>
      </c>
      <c r="AP460" s="1039">
        <f t="shared" si="148"/>
        <v>0</v>
      </c>
      <c r="AQ460" s="1040">
        <f>IF(AO460&gt;0,AS9,0)</f>
        <v>0</v>
      </c>
      <c r="AR460" s="1628" t="str">
        <f>IF(TRIM(AG460)="▼ recette suivante", AG460, IF(AQ460&gt;0, IF(AT9&lt;&gt;"", AT9&amp;"-ou.or.o ❾ + or - &gt;", ""), ""))</f>
        <v/>
      </c>
      <c r="AS460" s="1064"/>
      <c r="AT460" s="1064"/>
      <c r="AU460" s="1042">
        <f t="shared" si="149"/>
        <v>0</v>
      </c>
      <c r="AV460" s="1043">
        <f>IF(AK460,IF(OR(AU460="",N(AU460)&lt;=0.000000001),"",_xlfn.XLOOKUP(AJ460,BJ15:BJ62,BN15:BN62,_xlfn.XLOOKUP(AJ460,BK15:BK62,BN15:BN62,_xlfn.XLOOKUP(AJ460,BL15:BL62,BN15:BN62,"")))),0)</f>
        <v>0</v>
      </c>
      <c r="AW460" s="1065" cm="1">
        <f t="array" ref="AW460">IF(AK460&lt;&gt;1,0,IF(OR(AU460="",N(AU460)&lt;=0.000000001),"",IF(OR(AO460="",N(AO460)&lt;=0.000000001),0,IF(ISNUMBER(AU460),IFERROR(_xlfn.LET(_xlpm.ai_test,TRIM(AJ460),_xlpm.r,IFERROR(_xlfn.XLOOKUP(_xlpm.ai_test,BJ15:BJ62,ROW(BJ15:BJ62),0,1),IFERROR(_xlfn.XLOOKUP(_xlpm.ai_test,BK15:BK62,ROW(BK15:BK62),0,1),_xlfn.XLOOKUP(_xlpm.ai_test,BL15:BL62,ROW(BL15:BL62),0,1))),_xlpm.p,_xlpm.r-MIN(ROW(BJ15:BJ62))+1,_xlpm.f,INDEX(BM15:BM62,_xlpm.p),_xlpm.u,INDEX(BN15:BN62,_xlpm.p),_xlpm.s,INDEX(BP15:BP62,_xlpm.p),_xlpm.q,N(AU460)/_xlpm.f,IF(_xlpm.q&gt;=_xlpm.s,ROUND(_xlpm.q,1)&amp;" "&amp;_xlpm.ai_test&amp;" = "&amp;ROUND(_xlpm.q*_xlpm.f,1)&amp;" "&amp;_xlpm.u,ROUND(_xlpm.q,1)&amp;" "&amp;_xlpm.ai_test)),""),""))))</f>
        <v>0</v>
      </c>
      <c r="AX460" s="1055"/>
      <c r="AY460" s="1042">
        <f t="shared" si="150"/>
        <v>0</v>
      </c>
      <c r="AZ460" s="1043" t="str">
        <f t="shared" si="151"/>
        <v/>
      </c>
      <c r="BA460" s="1044">
        <f t="shared" si="156"/>
        <v>0</v>
      </c>
      <c r="BB460" s="1045" t="str">
        <f t="shared" si="152"/>
        <v/>
      </c>
      <c r="BC460" s="1046"/>
      <c r="BD460" s="1047">
        <f t="shared" si="157"/>
        <v>0</v>
      </c>
      <c r="BE460" s="1048" t="str">
        <f t="shared" si="153"/>
        <v/>
      </c>
      <c r="BF460" s="262" t="s">
        <v>22</v>
      </c>
      <c r="BG460" s="1027">
        <f t="shared" si="154"/>
        <v>0</v>
      </c>
      <c r="BH460" s="1028">
        <f t="shared" si="155"/>
        <v>0</v>
      </c>
      <c r="BI460"/>
      <c r="BJ460" s="701"/>
      <c r="BK460" s="701"/>
      <c r="BL460" s="701"/>
      <c r="BM460" s="701"/>
      <c r="BN460" s="701"/>
      <c r="BO460" s="701"/>
      <c r="BP460" s="701"/>
      <c r="BQ460" s="701"/>
      <c r="BX460" s="964" t="str">
        <f t="shared" si="159"/>
        <v>►</v>
      </c>
      <c r="BY460" s="848"/>
      <c r="BZ460" s="848"/>
      <c r="CA460" s="848"/>
      <c r="CB460" s="848"/>
      <c r="CC460" s="848"/>
      <c r="DC460" s="3">
        <v>1</v>
      </c>
    </row>
    <row r="461" spans="12:107" ht="21" customHeight="1">
      <c r="L461" s="115" t="s">
        <v>16</v>
      </c>
      <c r="M461" s="3141"/>
      <c r="N461" s="3142"/>
      <c r="O461" s="3141"/>
      <c r="P461" s="3143"/>
      <c r="Q461" s="3144"/>
      <c r="R461" s="3145"/>
      <c r="S461" s="3146"/>
      <c r="T461" s="3147"/>
      <c r="U461" s="3148"/>
      <c r="V461" s="3149"/>
      <c r="W461" s="2109"/>
      <c r="X461" s="3150"/>
      <c r="Y461" s="117"/>
      <c r="Z461" s="3151"/>
      <c r="AA461" s="3152"/>
      <c r="AB461" s="3153"/>
      <c r="AC461" s="3154"/>
      <c r="AD461" s="119"/>
      <c r="AE461" s="262" t="s">
        <v>22</v>
      </c>
      <c r="AF461" s="1035" t="str">
        <f t="shared" si="141"/>
        <v>►</v>
      </c>
      <c r="AG461" s="1036" t="str">
        <f t="shared" si="142"/>
        <v/>
      </c>
      <c r="AH461" s="1037" t="str">
        <f t="shared" si="143"/>
        <v/>
      </c>
      <c r="AI461" s="1036" t="str">
        <f t="shared" si="144"/>
        <v/>
      </c>
      <c r="AJ461" s="1037" t="str">
        <f t="shared" si="145"/>
        <v/>
      </c>
      <c r="AK461" s="1037">
        <f>IF(AND(L461="A",COUNTIF(BJ15:BL62,TRIM(U461))&gt;0),1,0)</f>
        <v>0</v>
      </c>
      <c r="AL461" s="1051" t="str" cm="1">
        <f t="array" ref="AL461">IF(AF461&lt;&gt;"A","",IFERROR((IFERROR(_xlfn.XLOOKUP(TRIM(SUBSTITUTE(U461,CHAR(160)," ")),BJ15:BJ62,BM15:BM62),IFERROR(_xlfn.XLOOKUP(TRIM(SUBSTITUTE(U461,CHAR(160)," ")),BK15:BK62,BM15:BM62),_xlfn.XLOOKUP(TRIM(SUBSTITUTE(U461,CHAR(160)," ")),BL15:BL62,BM15:BM62))))*T461*IF(ISBLANK(Q461),1,Q461)+IFERROR(_xlfn.XLOOKUP("RECHERCHEX",TRIM(L461:AD461),L461:AD461),0),0))</f>
        <v/>
      </c>
      <c r="AM461" s="1038">
        <f t="shared" si="146"/>
        <v>0</v>
      </c>
      <c r="AN461" s="1627" t="str">
        <f t="shared" si="158"/>
        <v/>
      </c>
      <c r="AO461" s="1039">
        <f t="shared" si="147"/>
        <v>0</v>
      </c>
      <c r="AP461" s="1039">
        <f t="shared" si="148"/>
        <v>0</v>
      </c>
      <c r="AQ461" s="1052">
        <f>IF(AO461&gt;0,AS9,0)</f>
        <v>0</v>
      </c>
      <c r="AR461" s="1626" t="str">
        <f>IF(TRIM(AG461)="▼ recette suivante", AG461, IF(AQ461&gt;0, IF(AT9&lt;&gt;"", AT9&amp;"-ou.or.o ❾ + or - &gt;", ""), ""))</f>
        <v/>
      </c>
      <c r="AS461" s="1064"/>
      <c r="AT461" s="1064"/>
      <c r="AU461" s="1053">
        <f t="shared" si="149"/>
        <v>0</v>
      </c>
      <c r="AV461" s="1054">
        <f>IF(AK461,IF(OR(AU461="",N(AU461)&lt;=0.000000001),"",_xlfn.XLOOKUP(AJ461,BJ15:BJ62,BN15:BN62,_xlfn.XLOOKUP(AJ461,BK15:BK62,BN15:BN62,_xlfn.XLOOKUP(AJ461,BL15:BL62,BN15:BN62,"")))),0)</f>
        <v>0</v>
      </c>
      <c r="AW461" s="1067" cm="1">
        <f t="array" ref="AW461">IF(AK461&lt;&gt;1,0,IF(OR(AU461="",N(AU461)&lt;=0.000000001),"",IF(OR(AO461="",N(AO461)&lt;=0.000000001),0,IF(ISNUMBER(AU461),IFERROR(_xlfn.LET(_xlpm.ai_test,TRIM(AJ461),_xlpm.r,IFERROR(_xlfn.XLOOKUP(_xlpm.ai_test,BJ15:BJ62,ROW(BJ15:BJ62),0,1),IFERROR(_xlfn.XLOOKUP(_xlpm.ai_test,BK15:BK62,ROW(BK15:BK62),0,1),_xlfn.XLOOKUP(_xlpm.ai_test,BL15:BL62,ROW(BL15:BL62),0,1))),_xlpm.p,_xlpm.r-MIN(ROW(BJ15:BJ62))+1,_xlpm.f,INDEX(BM15:BM62,_xlpm.p),_xlpm.u,INDEX(BN15:BN62,_xlpm.p),_xlpm.s,INDEX(BP15:BP62,_xlpm.p),_xlpm.q,N(AU461)/_xlpm.f,IF(_xlpm.q&gt;=_xlpm.s,ROUND(_xlpm.q,1)&amp;" "&amp;_xlpm.ai_test&amp;" = "&amp;ROUND(_xlpm.q*_xlpm.f,1)&amp;" "&amp;_xlpm.u,ROUND(_xlpm.q,1)&amp;" "&amp;_xlpm.ai_test)),""),""))))</f>
        <v>0</v>
      </c>
      <c r="AX461" s="1055"/>
      <c r="AY461" s="1053">
        <f t="shared" si="150"/>
        <v>0</v>
      </c>
      <c r="AZ461" s="1054" t="str">
        <f t="shared" si="151"/>
        <v/>
      </c>
      <c r="BA461" s="1056">
        <f t="shared" si="156"/>
        <v>0</v>
      </c>
      <c r="BB461" s="1057" t="str">
        <f t="shared" si="152"/>
        <v/>
      </c>
      <c r="BC461" s="1046"/>
      <c r="BD461" s="1058">
        <f t="shared" si="157"/>
        <v>0</v>
      </c>
      <c r="BE461" s="1048" t="str">
        <f t="shared" si="153"/>
        <v/>
      </c>
      <c r="BF461" s="262" t="s">
        <v>22</v>
      </c>
      <c r="BG461" s="1027">
        <f t="shared" si="154"/>
        <v>0</v>
      </c>
      <c r="BH461" s="1028">
        <f t="shared" si="155"/>
        <v>0</v>
      </c>
      <c r="BI461"/>
      <c r="BJ461" s="701"/>
      <c r="BK461" s="701"/>
      <c r="BL461" s="701"/>
      <c r="BM461" s="701"/>
      <c r="BN461" s="701"/>
      <c r="BO461" s="701"/>
      <c r="BP461" s="701"/>
      <c r="BQ461" s="701"/>
      <c r="BX461" s="964" t="str">
        <f t="shared" si="159"/>
        <v>►</v>
      </c>
      <c r="BY461" s="848"/>
      <c r="BZ461" s="848"/>
      <c r="CA461" s="848"/>
      <c r="CB461" s="848"/>
      <c r="CC461" s="848"/>
      <c r="DC461" s="3">
        <v>1</v>
      </c>
    </row>
    <row r="462" spans="12:107" ht="21" customHeight="1">
      <c r="L462" s="115" t="s">
        <v>16</v>
      </c>
      <c r="M462" s="3141"/>
      <c r="N462" s="3142"/>
      <c r="O462" s="3141"/>
      <c r="P462" s="3143"/>
      <c r="Q462" s="3144"/>
      <c r="R462" s="3145"/>
      <c r="S462" s="3146"/>
      <c r="T462" s="3147"/>
      <c r="U462" s="3148"/>
      <c r="V462" s="3149"/>
      <c r="W462" s="2109"/>
      <c r="X462" s="3150"/>
      <c r="Y462" s="117"/>
      <c r="Z462" s="3151"/>
      <c r="AA462" s="3152"/>
      <c r="AB462" s="3153"/>
      <c r="AC462" s="3154"/>
      <c r="AD462" s="119"/>
      <c r="AE462" s="262" t="s">
        <v>22</v>
      </c>
      <c r="AF462" s="1035" t="str">
        <f t="shared" si="141"/>
        <v>►</v>
      </c>
      <c r="AG462" s="1036" t="str">
        <f t="shared" si="142"/>
        <v/>
      </c>
      <c r="AH462" s="1037" t="str">
        <f t="shared" si="143"/>
        <v/>
      </c>
      <c r="AI462" s="1036" t="str">
        <f t="shared" si="144"/>
        <v/>
      </c>
      <c r="AJ462" s="1037" t="str">
        <f t="shared" si="145"/>
        <v/>
      </c>
      <c r="AK462" s="1037">
        <f>IF(AND(L462="A",COUNTIF(BJ15:BL62,TRIM(U462))&gt;0),1,0)</f>
        <v>0</v>
      </c>
      <c r="AL462" s="1051" t="str" cm="1">
        <f t="array" ref="AL462">IF(AF462&lt;&gt;"A","",IFERROR((IFERROR(_xlfn.XLOOKUP(TRIM(SUBSTITUTE(U462,CHAR(160)," ")),BJ15:BJ62,BM15:BM62),IFERROR(_xlfn.XLOOKUP(TRIM(SUBSTITUTE(U462,CHAR(160)," ")),BK15:BK62,BM15:BM62),_xlfn.XLOOKUP(TRIM(SUBSTITUTE(U462,CHAR(160)," ")),BL15:BL62,BM15:BM62))))*T462*IF(ISBLANK(Q462),1,Q462)+IFERROR(_xlfn.XLOOKUP("RECHERCHEX",TRIM(L462:AD462),L462:AD462),0),0))</f>
        <v/>
      </c>
      <c r="AM462" s="1038">
        <f t="shared" si="146"/>
        <v>0</v>
      </c>
      <c r="AN462" s="1627" t="str">
        <f t="shared" si="158"/>
        <v/>
      </c>
      <c r="AO462" s="1039">
        <f t="shared" si="147"/>
        <v>0</v>
      </c>
      <c r="AP462" s="1039">
        <f t="shared" si="148"/>
        <v>0</v>
      </c>
      <c r="AQ462" s="1040">
        <f>IF(AO462&gt;0,AS9,0)</f>
        <v>0</v>
      </c>
      <c r="AR462" s="1628" t="str">
        <f>IF(TRIM(AG462)="▼ recette suivante", AG462, IF(AQ462&gt;0, IF(AT9&lt;&gt;"", AT9&amp;"-ou.or.o ❾ + or - &gt;", ""), ""))</f>
        <v/>
      </c>
      <c r="AS462" s="1064"/>
      <c r="AT462" s="1064"/>
      <c r="AU462" s="1042">
        <f t="shared" si="149"/>
        <v>0</v>
      </c>
      <c r="AV462" s="1043">
        <f>IF(AK462,IF(OR(AU462="",N(AU462)&lt;=0.000000001),"",_xlfn.XLOOKUP(AJ462,BJ15:BJ62,BN15:BN62,_xlfn.XLOOKUP(AJ462,BK15:BK62,BN15:BN62,_xlfn.XLOOKUP(AJ462,BL15:BL62,BN15:BN62,"")))),0)</f>
        <v>0</v>
      </c>
      <c r="AW462" s="1065" cm="1">
        <f t="array" ref="AW462">IF(AK462&lt;&gt;1,0,IF(OR(AU462="",N(AU462)&lt;=0.000000001),"",IF(OR(AO462="",N(AO462)&lt;=0.000000001),0,IF(ISNUMBER(AU462),IFERROR(_xlfn.LET(_xlpm.ai_test,TRIM(AJ462),_xlpm.r,IFERROR(_xlfn.XLOOKUP(_xlpm.ai_test,BJ15:BJ62,ROW(BJ15:BJ62),0,1),IFERROR(_xlfn.XLOOKUP(_xlpm.ai_test,BK15:BK62,ROW(BK15:BK62),0,1),_xlfn.XLOOKUP(_xlpm.ai_test,BL15:BL62,ROW(BL15:BL62),0,1))),_xlpm.p,_xlpm.r-MIN(ROW(BJ15:BJ62))+1,_xlpm.f,INDEX(BM15:BM62,_xlpm.p),_xlpm.u,INDEX(BN15:BN62,_xlpm.p),_xlpm.s,INDEX(BP15:BP62,_xlpm.p),_xlpm.q,N(AU462)/_xlpm.f,IF(_xlpm.q&gt;=_xlpm.s,ROUND(_xlpm.q,1)&amp;" "&amp;_xlpm.ai_test&amp;" = "&amp;ROUND(_xlpm.q*_xlpm.f,1)&amp;" "&amp;_xlpm.u,ROUND(_xlpm.q,1)&amp;" "&amp;_xlpm.ai_test)),""),""))))</f>
        <v>0</v>
      </c>
      <c r="AX462" s="1055"/>
      <c r="AY462" s="1042">
        <f t="shared" si="150"/>
        <v>0</v>
      </c>
      <c r="AZ462" s="1043" t="str">
        <f t="shared" si="151"/>
        <v/>
      </c>
      <c r="BA462" s="1044">
        <f t="shared" si="156"/>
        <v>0</v>
      </c>
      <c r="BB462" s="1045" t="str">
        <f t="shared" si="152"/>
        <v/>
      </c>
      <c r="BC462" s="1046"/>
      <c r="BD462" s="1047">
        <f t="shared" si="157"/>
        <v>0</v>
      </c>
      <c r="BE462" s="1048" t="str">
        <f t="shared" si="153"/>
        <v/>
      </c>
      <c r="BF462" s="262" t="s">
        <v>22</v>
      </c>
      <c r="BG462" s="1027">
        <f t="shared" si="154"/>
        <v>0</v>
      </c>
      <c r="BH462" s="1028">
        <f t="shared" si="155"/>
        <v>0</v>
      </c>
      <c r="BI462"/>
      <c r="BJ462" s="701"/>
      <c r="BK462" s="701"/>
      <c r="BL462" s="701"/>
      <c r="BM462" s="701"/>
      <c r="BN462" s="701"/>
      <c r="BO462" s="701"/>
      <c r="BP462" s="701"/>
      <c r="BQ462" s="701"/>
      <c r="BX462" s="964" t="str">
        <f t="shared" si="159"/>
        <v>►</v>
      </c>
      <c r="BY462" s="848"/>
      <c r="BZ462" s="848"/>
      <c r="CA462" s="848"/>
      <c r="CB462" s="848"/>
      <c r="CC462" s="848"/>
      <c r="DC462" s="3">
        <v>1</v>
      </c>
    </row>
    <row r="463" spans="12:107" ht="21" customHeight="1">
      <c r="L463" s="115" t="s">
        <v>16</v>
      </c>
      <c r="M463" s="3141"/>
      <c r="N463" s="3142"/>
      <c r="O463" s="3141"/>
      <c r="P463" s="3143"/>
      <c r="Q463" s="3144"/>
      <c r="R463" s="3145"/>
      <c r="S463" s="3146"/>
      <c r="T463" s="3147"/>
      <c r="U463" s="3148"/>
      <c r="V463" s="3149"/>
      <c r="W463" s="2109"/>
      <c r="X463" s="3150"/>
      <c r="Y463" s="117"/>
      <c r="Z463" s="3151"/>
      <c r="AA463" s="3152"/>
      <c r="AB463" s="3153"/>
      <c r="AC463" s="3154"/>
      <c r="AD463" s="119"/>
      <c r="AE463" s="262" t="s">
        <v>22</v>
      </c>
      <c r="AF463" s="1035" t="str">
        <f t="shared" si="141"/>
        <v>►</v>
      </c>
      <c r="AG463" s="1036" t="str">
        <f t="shared" si="142"/>
        <v/>
      </c>
      <c r="AH463" s="1037" t="str">
        <f t="shared" si="143"/>
        <v/>
      </c>
      <c r="AI463" s="1036" t="str">
        <f t="shared" si="144"/>
        <v/>
      </c>
      <c r="AJ463" s="1037" t="str">
        <f t="shared" si="145"/>
        <v/>
      </c>
      <c r="AK463" s="1037">
        <f>IF(AND(L463="A",COUNTIF(BJ15:BL62,TRIM(U463))&gt;0),1,0)</f>
        <v>0</v>
      </c>
      <c r="AL463" s="1051" t="str" cm="1">
        <f t="array" ref="AL463">IF(AF463&lt;&gt;"A","",IFERROR((IFERROR(_xlfn.XLOOKUP(TRIM(SUBSTITUTE(U463,CHAR(160)," ")),BJ15:BJ62,BM15:BM62),IFERROR(_xlfn.XLOOKUP(TRIM(SUBSTITUTE(U463,CHAR(160)," ")),BK15:BK62,BM15:BM62),_xlfn.XLOOKUP(TRIM(SUBSTITUTE(U463,CHAR(160)," ")),BL15:BL62,BM15:BM62))))*T463*IF(ISBLANK(Q463),1,Q463)+IFERROR(_xlfn.XLOOKUP("RECHERCHEX",TRIM(L463:AD463),L463:AD463),0),0))</f>
        <v/>
      </c>
      <c r="AM463" s="1038">
        <f t="shared" si="146"/>
        <v>0</v>
      </c>
      <c r="AN463" s="1627" t="str">
        <f t="shared" si="158"/>
        <v/>
      </c>
      <c r="AO463" s="1039">
        <f t="shared" si="147"/>
        <v>0</v>
      </c>
      <c r="AP463" s="1039">
        <f t="shared" si="148"/>
        <v>0</v>
      </c>
      <c r="AQ463" s="1052">
        <f>IF(AO463&gt;0,AS9,0)</f>
        <v>0</v>
      </c>
      <c r="AR463" s="1626" t="str">
        <f>IF(TRIM(AG463)="▼ recette suivante", AG463, IF(AQ463&gt;0, IF(AT9&lt;&gt;"", AT9&amp;"-ou.or.o ❾ + or - &gt;", ""), ""))</f>
        <v/>
      </c>
      <c r="AS463" s="1064"/>
      <c r="AT463" s="1064"/>
      <c r="AU463" s="1053">
        <f t="shared" si="149"/>
        <v>0</v>
      </c>
      <c r="AV463" s="1054">
        <f>IF(AK463,IF(OR(AU463="",N(AU463)&lt;=0.000000001),"",_xlfn.XLOOKUP(AJ463,BJ15:BJ62,BN15:BN62,_xlfn.XLOOKUP(AJ463,BK15:BK62,BN15:BN62,_xlfn.XLOOKUP(AJ463,BL15:BL62,BN15:BN62,"")))),0)</f>
        <v>0</v>
      </c>
      <c r="AW463" s="1067" cm="1">
        <f t="array" ref="AW463">IF(AK463&lt;&gt;1,0,IF(OR(AU463="",N(AU463)&lt;=0.000000001),"",IF(OR(AO463="",N(AO463)&lt;=0.000000001),0,IF(ISNUMBER(AU463),IFERROR(_xlfn.LET(_xlpm.ai_test,TRIM(AJ463),_xlpm.r,IFERROR(_xlfn.XLOOKUP(_xlpm.ai_test,BJ15:BJ62,ROW(BJ15:BJ62),0,1),IFERROR(_xlfn.XLOOKUP(_xlpm.ai_test,BK15:BK62,ROW(BK15:BK62),0,1),_xlfn.XLOOKUP(_xlpm.ai_test,BL15:BL62,ROW(BL15:BL62),0,1))),_xlpm.p,_xlpm.r-MIN(ROW(BJ15:BJ62))+1,_xlpm.f,INDEX(BM15:BM62,_xlpm.p),_xlpm.u,INDEX(BN15:BN62,_xlpm.p),_xlpm.s,INDEX(BP15:BP62,_xlpm.p),_xlpm.q,N(AU463)/_xlpm.f,IF(_xlpm.q&gt;=_xlpm.s,ROUND(_xlpm.q,1)&amp;" "&amp;_xlpm.ai_test&amp;" = "&amp;ROUND(_xlpm.q*_xlpm.f,1)&amp;" "&amp;_xlpm.u,ROUND(_xlpm.q,1)&amp;" "&amp;_xlpm.ai_test)),""),""))))</f>
        <v>0</v>
      </c>
      <c r="AX463" s="1055"/>
      <c r="AY463" s="1053">
        <f t="shared" si="150"/>
        <v>0</v>
      </c>
      <c r="AZ463" s="1054" t="str">
        <f t="shared" si="151"/>
        <v/>
      </c>
      <c r="BA463" s="1056">
        <f t="shared" si="156"/>
        <v>0</v>
      </c>
      <c r="BB463" s="1057" t="str">
        <f t="shared" si="152"/>
        <v/>
      </c>
      <c r="BC463" s="1046"/>
      <c r="BD463" s="1058">
        <f t="shared" si="157"/>
        <v>0</v>
      </c>
      <c r="BE463" s="1048" t="str">
        <f t="shared" si="153"/>
        <v/>
      </c>
      <c r="BF463" s="262" t="s">
        <v>22</v>
      </c>
      <c r="BG463" s="1027">
        <f t="shared" si="154"/>
        <v>0</v>
      </c>
      <c r="BH463" s="1028">
        <f t="shared" si="155"/>
        <v>0</v>
      </c>
      <c r="BI463"/>
      <c r="BJ463" s="701"/>
      <c r="BK463" s="701"/>
      <c r="BL463" s="701"/>
      <c r="BM463" s="701"/>
      <c r="BN463" s="701"/>
      <c r="BO463" s="701"/>
      <c r="BP463" s="701"/>
      <c r="BQ463" s="701"/>
      <c r="BX463" s="964" t="str">
        <f t="shared" si="159"/>
        <v>►</v>
      </c>
      <c r="BY463" s="848"/>
      <c r="BZ463" s="848"/>
      <c r="CA463" s="848"/>
      <c r="CB463" s="848"/>
      <c r="CC463" s="848"/>
      <c r="DC463" s="3">
        <v>1</v>
      </c>
    </row>
    <row r="464" spans="12:107" ht="21" customHeight="1">
      <c r="L464" s="115" t="s">
        <v>16</v>
      </c>
      <c r="M464" s="3141"/>
      <c r="N464" s="3142"/>
      <c r="O464" s="3141"/>
      <c r="P464" s="3143"/>
      <c r="Q464" s="3144"/>
      <c r="R464" s="3145"/>
      <c r="S464" s="3146"/>
      <c r="T464" s="3147"/>
      <c r="U464" s="3148"/>
      <c r="V464" s="3149"/>
      <c r="W464" s="2109"/>
      <c r="X464" s="3150"/>
      <c r="Y464" s="117"/>
      <c r="Z464" s="3151"/>
      <c r="AA464" s="3152"/>
      <c r="AB464" s="3153"/>
      <c r="AC464" s="3154"/>
      <c r="AD464" s="119"/>
      <c r="AE464" s="262" t="s">
        <v>22</v>
      </c>
      <c r="AF464" s="1035" t="str">
        <f t="shared" si="141"/>
        <v>►</v>
      </c>
      <c r="AG464" s="1036" t="str">
        <f t="shared" si="142"/>
        <v/>
      </c>
      <c r="AH464" s="1037" t="str">
        <f t="shared" si="143"/>
        <v/>
      </c>
      <c r="AI464" s="1036" t="str">
        <f t="shared" si="144"/>
        <v/>
      </c>
      <c r="AJ464" s="1037" t="str">
        <f t="shared" si="145"/>
        <v/>
      </c>
      <c r="AK464" s="1037">
        <f>IF(AND(L464="A",COUNTIF(BJ15:BL62,TRIM(U464))&gt;0),1,0)</f>
        <v>0</v>
      </c>
      <c r="AL464" s="1051" t="str" cm="1">
        <f t="array" ref="AL464">IF(AF464&lt;&gt;"A","",IFERROR((IFERROR(_xlfn.XLOOKUP(TRIM(SUBSTITUTE(U464,CHAR(160)," ")),BJ15:BJ62,BM15:BM62),IFERROR(_xlfn.XLOOKUP(TRIM(SUBSTITUTE(U464,CHAR(160)," ")),BK15:BK62,BM15:BM62),_xlfn.XLOOKUP(TRIM(SUBSTITUTE(U464,CHAR(160)," ")),BL15:BL62,BM15:BM62))))*T464*IF(ISBLANK(Q464),1,Q464)+IFERROR(_xlfn.XLOOKUP("RECHERCHEX",TRIM(L464:AD464),L464:AD464),0),0))</f>
        <v/>
      </c>
      <c r="AM464" s="1038">
        <f t="shared" si="146"/>
        <v>0</v>
      </c>
      <c r="AN464" s="1627" t="str">
        <f t="shared" si="158"/>
        <v/>
      </c>
      <c r="AO464" s="1039">
        <f t="shared" si="147"/>
        <v>0</v>
      </c>
      <c r="AP464" s="1039">
        <f t="shared" si="148"/>
        <v>0</v>
      </c>
      <c r="AQ464" s="1040">
        <f>IF(AO464&gt;0,AS9,0)</f>
        <v>0</v>
      </c>
      <c r="AR464" s="1628" t="str">
        <f>IF(TRIM(AG464)="▼ recette suivante", AG464, IF(AQ464&gt;0, IF(AT9&lt;&gt;"", AT9&amp;"-ou.or.o ❾ + or - &gt;", ""), ""))</f>
        <v/>
      </c>
      <c r="AS464" s="1064"/>
      <c r="AT464" s="1064"/>
      <c r="AU464" s="1042">
        <f t="shared" si="149"/>
        <v>0</v>
      </c>
      <c r="AV464" s="1043">
        <f>IF(AK464,IF(OR(AU464="",N(AU464)&lt;=0.000000001),"",_xlfn.XLOOKUP(AJ464,BJ15:BJ62,BN15:BN62,_xlfn.XLOOKUP(AJ464,BK15:BK62,BN15:BN62,_xlfn.XLOOKUP(AJ464,BL15:BL62,BN15:BN62,"")))),0)</f>
        <v>0</v>
      </c>
      <c r="AW464" s="1065" cm="1">
        <f t="array" ref="AW464">IF(AK464&lt;&gt;1,0,IF(OR(AU464="",N(AU464)&lt;=0.000000001),"",IF(OR(AO464="",N(AO464)&lt;=0.000000001),0,IF(ISNUMBER(AU464),IFERROR(_xlfn.LET(_xlpm.ai_test,TRIM(AJ464),_xlpm.r,IFERROR(_xlfn.XLOOKUP(_xlpm.ai_test,BJ15:BJ62,ROW(BJ15:BJ62),0,1),IFERROR(_xlfn.XLOOKUP(_xlpm.ai_test,BK15:BK62,ROW(BK15:BK62),0,1),_xlfn.XLOOKUP(_xlpm.ai_test,BL15:BL62,ROW(BL15:BL62),0,1))),_xlpm.p,_xlpm.r-MIN(ROW(BJ15:BJ62))+1,_xlpm.f,INDEX(BM15:BM62,_xlpm.p),_xlpm.u,INDEX(BN15:BN62,_xlpm.p),_xlpm.s,INDEX(BP15:BP62,_xlpm.p),_xlpm.q,N(AU464)/_xlpm.f,IF(_xlpm.q&gt;=_xlpm.s,ROUND(_xlpm.q,1)&amp;" "&amp;_xlpm.ai_test&amp;" = "&amp;ROUND(_xlpm.q*_xlpm.f,1)&amp;" "&amp;_xlpm.u,ROUND(_xlpm.q,1)&amp;" "&amp;_xlpm.ai_test)),""),""))))</f>
        <v>0</v>
      </c>
      <c r="AX464" s="1055"/>
      <c r="AY464" s="1042">
        <f t="shared" si="150"/>
        <v>0</v>
      </c>
      <c r="AZ464" s="1043" t="str">
        <f t="shared" si="151"/>
        <v/>
      </c>
      <c r="BA464" s="1044">
        <f t="shared" si="156"/>
        <v>0</v>
      </c>
      <c r="BB464" s="1045" t="str">
        <f t="shared" si="152"/>
        <v/>
      </c>
      <c r="BC464" s="1046"/>
      <c r="BD464" s="1047">
        <f t="shared" si="157"/>
        <v>0</v>
      </c>
      <c r="BE464" s="1048" t="str">
        <f t="shared" si="153"/>
        <v/>
      </c>
      <c r="BF464" s="262" t="s">
        <v>22</v>
      </c>
      <c r="BG464" s="1027">
        <f t="shared" si="154"/>
        <v>0</v>
      </c>
      <c r="BH464" s="1028">
        <f t="shared" si="155"/>
        <v>0</v>
      </c>
      <c r="BI464"/>
      <c r="BJ464" s="701"/>
      <c r="BK464" s="701"/>
      <c r="BL464" s="701"/>
      <c r="BM464" s="701"/>
      <c r="BN464" s="701"/>
      <c r="BO464" s="701"/>
      <c r="BP464" s="701"/>
      <c r="BQ464" s="701"/>
      <c r="BX464" s="964" t="str">
        <f t="shared" si="159"/>
        <v>►</v>
      </c>
      <c r="BY464" s="848"/>
      <c r="BZ464" s="848"/>
      <c r="CA464" s="848"/>
      <c r="CB464" s="848"/>
      <c r="CC464" s="848"/>
      <c r="DC464" s="3">
        <v>1</v>
      </c>
    </row>
    <row r="465" spans="12:107" ht="21" customHeight="1">
      <c r="L465" s="115" t="s">
        <v>16</v>
      </c>
      <c r="M465" s="3141"/>
      <c r="N465" s="3142"/>
      <c r="O465" s="3141"/>
      <c r="P465" s="3143"/>
      <c r="Q465" s="3144"/>
      <c r="R465" s="3145"/>
      <c r="S465" s="3146"/>
      <c r="T465" s="3147"/>
      <c r="U465" s="3148"/>
      <c r="V465" s="3149"/>
      <c r="W465" s="2109"/>
      <c r="X465" s="3150"/>
      <c r="Y465" s="117"/>
      <c r="Z465" s="3151"/>
      <c r="AA465" s="3152"/>
      <c r="AB465" s="3153"/>
      <c r="AC465" s="3154"/>
      <c r="AD465" s="119"/>
      <c r="AE465" s="262" t="s">
        <v>22</v>
      </c>
      <c r="AF465" s="1035" t="str">
        <f t="shared" si="141"/>
        <v>►</v>
      </c>
      <c r="AG465" s="1036" t="str">
        <f t="shared" si="142"/>
        <v/>
      </c>
      <c r="AH465" s="1037" t="str">
        <f t="shared" si="143"/>
        <v/>
      </c>
      <c r="AI465" s="1036" t="str">
        <f t="shared" si="144"/>
        <v/>
      </c>
      <c r="AJ465" s="1037" t="str">
        <f t="shared" si="145"/>
        <v/>
      </c>
      <c r="AK465" s="1037">
        <f>IF(AND(L465="A",COUNTIF(BJ15:BL62,TRIM(U465))&gt;0),1,0)</f>
        <v>0</v>
      </c>
      <c r="AL465" s="1051" t="str" cm="1">
        <f t="array" ref="AL465">IF(AF465&lt;&gt;"A","",IFERROR((IFERROR(_xlfn.XLOOKUP(TRIM(SUBSTITUTE(U465,CHAR(160)," ")),BJ15:BJ62,BM15:BM62),IFERROR(_xlfn.XLOOKUP(TRIM(SUBSTITUTE(U465,CHAR(160)," ")),BK15:BK62,BM15:BM62),_xlfn.XLOOKUP(TRIM(SUBSTITUTE(U465,CHAR(160)," ")),BL15:BL62,BM15:BM62))))*T465*IF(ISBLANK(Q465),1,Q465)+IFERROR(_xlfn.XLOOKUP("RECHERCHEX",TRIM(L465:AD465),L465:AD465),0),0))</f>
        <v/>
      </c>
      <c r="AM465" s="1038">
        <f t="shared" si="146"/>
        <v>0</v>
      </c>
      <c r="AN465" s="1627" t="str">
        <f t="shared" si="158"/>
        <v/>
      </c>
      <c r="AO465" s="1039">
        <f t="shared" si="147"/>
        <v>0</v>
      </c>
      <c r="AP465" s="1039">
        <f t="shared" si="148"/>
        <v>0</v>
      </c>
      <c r="AQ465" s="1052">
        <f>IF(AO465&gt;0,AS9,0)</f>
        <v>0</v>
      </c>
      <c r="AR465" s="1626" t="str">
        <f>IF(TRIM(AG465)="▼ recette suivante", AG465, IF(AQ465&gt;0, IF(AT9&lt;&gt;"", AT9&amp;"-ou.or.o ❾ + or - &gt;", ""), ""))</f>
        <v/>
      </c>
      <c r="AS465" s="1064"/>
      <c r="AT465" s="1064"/>
      <c r="AU465" s="1053">
        <f t="shared" si="149"/>
        <v>0</v>
      </c>
      <c r="AV465" s="1054">
        <f>IF(AK465,IF(OR(AU465="",N(AU465)&lt;=0.000000001),"",_xlfn.XLOOKUP(AJ465,BJ15:BJ62,BN15:BN62,_xlfn.XLOOKUP(AJ465,BK15:BK62,BN15:BN62,_xlfn.XLOOKUP(AJ465,BL15:BL62,BN15:BN62,"")))),0)</f>
        <v>0</v>
      </c>
      <c r="AW465" s="1067" cm="1">
        <f t="array" ref="AW465">IF(AK465&lt;&gt;1,0,IF(OR(AU465="",N(AU465)&lt;=0.000000001),"",IF(OR(AO465="",N(AO465)&lt;=0.000000001),0,IF(ISNUMBER(AU465),IFERROR(_xlfn.LET(_xlpm.ai_test,TRIM(AJ465),_xlpm.r,IFERROR(_xlfn.XLOOKUP(_xlpm.ai_test,BJ15:BJ62,ROW(BJ15:BJ62),0,1),IFERROR(_xlfn.XLOOKUP(_xlpm.ai_test,BK15:BK62,ROW(BK15:BK62),0,1),_xlfn.XLOOKUP(_xlpm.ai_test,BL15:BL62,ROW(BL15:BL62),0,1))),_xlpm.p,_xlpm.r-MIN(ROW(BJ15:BJ62))+1,_xlpm.f,INDEX(BM15:BM62,_xlpm.p),_xlpm.u,INDEX(BN15:BN62,_xlpm.p),_xlpm.s,INDEX(BP15:BP62,_xlpm.p),_xlpm.q,N(AU465)/_xlpm.f,IF(_xlpm.q&gt;=_xlpm.s,ROUND(_xlpm.q,1)&amp;" "&amp;_xlpm.ai_test&amp;" = "&amp;ROUND(_xlpm.q*_xlpm.f,1)&amp;" "&amp;_xlpm.u,ROUND(_xlpm.q,1)&amp;" "&amp;_xlpm.ai_test)),""),""))))</f>
        <v>0</v>
      </c>
      <c r="AX465" s="1055"/>
      <c r="AY465" s="1053">
        <f t="shared" si="150"/>
        <v>0</v>
      </c>
      <c r="AZ465" s="1054" t="str">
        <f t="shared" si="151"/>
        <v/>
      </c>
      <c r="BA465" s="1056">
        <f t="shared" si="156"/>
        <v>0</v>
      </c>
      <c r="BB465" s="1057" t="str">
        <f t="shared" si="152"/>
        <v/>
      </c>
      <c r="BC465" s="1046"/>
      <c r="BD465" s="1058">
        <f t="shared" si="157"/>
        <v>0</v>
      </c>
      <c r="BE465" s="1048" t="str">
        <f t="shared" si="153"/>
        <v/>
      </c>
      <c r="BF465" s="262" t="s">
        <v>22</v>
      </c>
      <c r="BG465" s="1027">
        <f t="shared" si="154"/>
        <v>0</v>
      </c>
      <c r="BH465" s="1028">
        <f t="shared" si="155"/>
        <v>0</v>
      </c>
      <c r="BI465"/>
      <c r="BJ465" s="701"/>
      <c r="BK465" s="701"/>
      <c r="BL465" s="701"/>
      <c r="BM465" s="701"/>
      <c r="BN465" s="701"/>
      <c r="BO465" s="701"/>
      <c r="BP465" s="701"/>
      <c r="BQ465" s="701"/>
      <c r="BX465" s="964" t="str">
        <f t="shared" si="159"/>
        <v>►</v>
      </c>
      <c r="BY465" s="848"/>
      <c r="BZ465" s="848"/>
      <c r="CA465" s="848"/>
      <c r="CB465" s="848"/>
      <c r="CC465" s="848"/>
      <c r="DC465" s="3">
        <v>1</v>
      </c>
    </row>
    <row r="466" spans="12:107" ht="21" customHeight="1">
      <c r="L466" s="115" t="s">
        <v>16</v>
      </c>
      <c r="M466" s="3141"/>
      <c r="N466" s="3142"/>
      <c r="O466" s="3141"/>
      <c r="P466" s="3143"/>
      <c r="Q466" s="3144"/>
      <c r="R466" s="3145"/>
      <c r="S466" s="3146"/>
      <c r="T466" s="3147"/>
      <c r="U466" s="3148"/>
      <c r="V466" s="3149"/>
      <c r="W466" s="2109"/>
      <c r="X466" s="3150"/>
      <c r="Y466" s="117"/>
      <c r="Z466" s="3151"/>
      <c r="AA466" s="3152"/>
      <c r="AB466" s="3153"/>
      <c r="AC466" s="3154"/>
      <c r="AD466" s="119"/>
      <c r="AE466" s="262" t="s">
        <v>22</v>
      </c>
      <c r="AF466" s="1035" t="str">
        <f t="shared" si="141"/>
        <v>►</v>
      </c>
      <c r="AG466" s="1036" t="str">
        <f t="shared" si="142"/>
        <v/>
      </c>
      <c r="AH466" s="1037" t="str">
        <f t="shared" si="143"/>
        <v/>
      </c>
      <c r="AI466" s="1036" t="str">
        <f t="shared" si="144"/>
        <v/>
      </c>
      <c r="AJ466" s="1037" t="str">
        <f t="shared" si="145"/>
        <v/>
      </c>
      <c r="AK466" s="1037">
        <f>IF(AND(L466="A",COUNTIF(BJ15:BL62,TRIM(U466))&gt;0),1,0)</f>
        <v>0</v>
      </c>
      <c r="AL466" s="1051" t="str" cm="1">
        <f t="array" ref="AL466">IF(AF466&lt;&gt;"A","",IFERROR((IFERROR(_xlfn.XLOOKUP(TRIM(SUBSTITUTE(U466,CHAR(160)," ")),BJ15:BJ62,BM15:BM62),IFERROR(_xlfn.XLOOKUP(TRIM(SUBSTITUTE(U466,CHAR(160)," ")),BK15:BK62,BM15:BM62),_xlfn.XLOOKUP(TRIM(SUBSTITUTE(U466,CHAR(160)," ")),BL15:BL62,BM15:BM62))))*T466*IF(ISBLANK(Q466),1,Q466)+IFERROR(_xlfn.XLOOKUP("RECHERCHEX",TRIM(L466:AD466),L466:AD466),0),0))</f>
        <v/>
      </c>
      <c r="AM466" s="1038">
        <f t="shared" si="146"/>
        <v>0</v>
      </c>
      <c r="AN466" s="1627" t="str">
        <f t="shared" si="158"/>
        <v/>
      </c>
      <c r="AO466" s="1039">
        <f t="shared" si="147"/>
        <v>0</v>
      </c>
      <c r="AP466" s="1039">
        <f t="shared" si="148"/>
        <v>0</v>
      </c>
      <c r="AQ466" s="1040">
        <f>IF(AO466&gt;0,AS9,0)</f>
        <v>0</v>
      </c>
      <c r="AR466" s="1628" t="str">
        <f>IF(TRIM(AG466)="▼ recette suivante", AG466, IF(AQ466&gt;0, IF(AT9&lt;&gt;"", AT9&amp;"-ou.or.o ❾ + or - &gt;", ""), ""))</f>
        <v/>
      </c>
      <c r="AS466" s="1064"/>
      <c r="AT466" s="1064"/>
      <c r="AU466" s="1042">
        <f t="shared" si="149"/>
        <v>0</v>
      </c>
      <c r="AV466" s="1043">
        <f>IF(AK466,IF(OR(AU466="",N(AU466)&lt;=0.000000001),"",_xlfn.XLOOKUP(AJ466,BJ15:BJ62,BN15:BN62,_xlfn.XLOOKUP(AJ466,BK15:BK62,BN15:BN62,_xlfn.XLOOKUP(AJ466,BL15:BL62,BN15:BN62,"")))),0)</f>
        <v>0</v>
      </c>
      <c r="AW466" s="1065" cm="1">
        <f t="array" ref="AW466">IF(AK466&lt;&gt;1,0,IF(OR(AU466="",N(AU466)&lt;=0.000000001),"",IF(OR(AO466="",N(AO466)&lt;=0.000000001),0,IF(ISNUMBER(AU466),IFERROR(_xlfn.LET(_xlpm.ai_test,TRIM(AJ466),_xlpm.r,IFERROR(_xlfn.XLOOKUP(_xlpm.ai_test,BJ15:BJ62,ROW(BJ15:BJ62),0,1),IFERROR(_xlfn.XLOOKUP(_xlpm.ai_test,BK15:BK62,ROW(BK15:BK62),0,1),_xlfn.XLOOKUP(_xlpm.ai_test,BL15:BL62,ROW(BL15:BL62),0,1))),_xlpm.p,_xlpm.r-MIN(ROW(BJ15:BJ62))+1,_xlpm.f,INDEX(BM15:BM62,_xlpm.p),_xlpm.u,INDEX(BN15:BN62,_xlpm.p),_xlpm.s,INDEX(BP15:BP62,_xlpm.p),_xlpm.q,N(AU466)/_xlpm.f,IF(_xlpm.q&gt;=_xlpm.s,ROUND(_xlpm.q,1)&amp;" "&amp;_xlpm.ai_test&amp;" = "&amp;ROUND(_xlpm.q*_xlpm.f,1)&amp;" "&amp;_xlpm.u,ROUND(_xlpm.q,1)&amp;" "&amp;_xlpm.ai_test)),""),""))))</f>
        <v>0</v>
      </c>
      <c r="AX466" s="1055"/>
      <c r="AY466" s="1042">
        <f t="shared" si="150"/>
        <v>0</v>
      </c>
      <c r="AZ466" s="1043" t="str">
        <f t="shared" si="151"/>
        <v/>
      </c>
      <c r="BA466" s="1044">
        <f t="shared" si="156"/>
        <v>0</v>
      </c>
      <c r="BB466" s="1045" t="str">
        <f t="shared" si="152"/>
        <v/>
      </c>
      <c r="BC466" s="1046"/>
      <c r="BD466" s="1047">
        <f t="shared" si="157"/>
        <v>0</v>
      </c>
      <c r="BE466" s="1048" t="str">
        <f t="shared" si="153"/>
        <v/>
      </c>
      <c r="BF466" s="262" t="s">
        <v>22</v>
      </c>
      <c r="BG466" s="1027">
        <f t="shared" si="154"/>
        <v>0</v>
      </c>
      <c r="BH466" s="1028">
        <f t="shared" si="155"/>
        <v>0</v>
      </c>
      <c r="BI466"/>
      <c r="BJ466" s="701"/>
      <c r="BK466" s="701"/>
      <c r="BL466" s="701"/>
      <c r="BM466" s="701"/>
      <c r="BN466" s="701"/>
      <c r="BO466" s="701"/>
      <c r="BP466" s="701"/>
      <c r="BQ466" s="701"/>
      <c r="BX466" s="964" t="str">
        <f t="shared" si="159"/>
        <v>►</v>
      </c>
      <c r="BY466" s="848"/>
      <c r="BZ466" s="848"/>
      <c r="CA466" s="848"/>
      <c r="CB466" s="848"/>
      <c r="CC466" s="848"/>
      <c r="DC466" s="3">
        <v>1</v>
      </c>
    </row>
    <row r="467" spans="12:107" ht="21" customHeight="1">
      <c r="L467" s="115" t="s">
        <v>16</v>
      </c>
      <c r="M467" s="3141"/>
      <c r="N467" s="3142"/>
      <c r="O467" s="3141"/>
      <c r="P467" s="3143"/>
      <c r="Q467" s="3144"/>
      <c r="R467" s="3145"/>
      <c r="S467" s="3146"/>
      <c r="T467" s="3147"/>
      <c r="U467" s="3148"/>
      <c r="V467" s="3149"/>
      <c r="W467" s="2109"/>
      <c r="X467" s="3150"/>
      <c r="Y467" s="117"/>
      <c r="Z467" s="3151"/>
      <c r="AA467" s="3152"/>
      <c r="AB467" s="3153"/>
      <c r="AC467" s="3154"/>
      <c r="AD467" s="119"/>
      <c r="AE467" s="262" t="s">
        <v>22</v>
      </c>
      <c r="AF467" s="1035" t="str">
        <f t="shared" si="141"/>
        <v>►</v>
      </c>
      <c r="AG467" s="1036" t="str">
        <f t="shared" si="142"/>
        <v/>
      </c>
      <c r="AH467" s="1037" t="str">
        <f t="shared" si="143"/>
        <v/>
      </c>
      <c r="AI467" s="1036" t="str">
        <f t="shared" si="144"/>
        <v/>
      </c>
      <c r="AJ467" s="1037" t="str">
        <f t="shared" si="145"/>
        <v/>
      </c>
      <c r="AK467" s="1037">
        <f>IF(AND(L467="A",COUNTIF(BJ15:BL62,TRIM(U467))&gt;0),1,0)</f>
        <v>0</v>
      </c>
      <c r="AL467" s="1051" t="str" cm="1">
        <f t="array" ref="AL467">IF(AF467&lt;&gt;"A","",IFERROR((IFERROR(_xlfn.XLOOKUP(TRIM(SUBSTITUTE(U467,CHAR(160)," ")),BJ15:BJ62,BM15:BM62),IFERROR(_xlfn.XLOOKUP(TRIM(SUBSTITUTE(U467,CHAR(160)," ")),BK15:BK62,BM15:BM62),_xlfn.XLOOKUP(TRIM(SUBSTITUTE(U467,CHAR(160)," ")),BL15:BL62,BM15:BM62))))*T467*IF(ISBLANK(Q467),1,Q467)+IFERROR(_xlfn.XLOOKUP("RECHERCHEX",TRIM(L467:AD467),L467:AD467),0),0))</f>
        <v/>
      </c>
      <c r="AM467" s="1038">
        <f t="shared" si="146"/>
        <v>0</v>
      </c>
      <c r="AN467" s="1627" t="str">
        <f t="shared" si="158"/>
        <v/>
      </c>
      <c r="AO467" s="1039">
        <f t="shared" si="147"/>
        <v>0</v>
      </c>
      <c r="AP467" s="1039">
        <f t="shared" si="148"/>
        <v>0</v>
      </c>
      <c r="AQ467" s="1052">
        <f>IF(AO467&gt;0,AS9,0)</f>
        <v>0</v>
      </c>
      <c r="AR467" s="1626" t="str">
        <f>IF(TRIM(AG467)="▼ recette suivante", AG467, IF(AQ467&gt;0, IF(AT9&lt;&gt;"", AT9&amp;"-ou.or.o ❾ + or - &gt;", ""), ""))</f>
        <v/>
      </c>
      <c r="AS467" s="1064"/>
      <c r="AT467" s="1064"/>
      <c r="AU467" s="1053">
        <f t="shared" si="149"/>
        <v>0</v>
      </c>
      <c r="AV467" s="1054">
        <f>IF(AK467,IF(OR(AU467="",N(AU467)&lt;=0.000000001),"",_xlfn.XLOOKUP(AJ467,BJ15:BJ62,BN15:BN62,_xlfn.XLOOKUP(AJ467,BK15:BK62,BN15:BN62,_xlfn.XLOOKUP(AJ467,BL15:BL62,BN15:BN62,"")))),0)</f>
        <v>0</v>
      </c>
      <c r="AW467" s="1067" cm="1">
        <f t="array" ref="AW467">IF(AK467&lt;&gt;1,0,IF(OR(AU467="",N(AU467)&lt;=0.000000001),"",IF(OR(AO467="",N(AO467)&lt;=0.000000001),0,IF(ISNUMBER(AU467),IFERROR(_xlfn.LET(_xlpm.ai_test,TRIM(AJ467),_xlpm.r,IFERROR(_xlfn.XLOOKUP(_xlpm.ai_test,BJ15:BJ62,ROW(BJ15:BJ62),0,1),IFERROR(_xlfn.XLOOKUP(_xlpm.ai_test,BK15:BK62,ROW(BK15:BK62),0,1),_xlfn.XLOOKUP(_xlpm.ai_test,BL15:BL62,ROW(BL15:BL62),0,1))),_xlpm.p,_xlpm.r-MIN(ROW(BJ15:BJ62))+1,_xlpm.f,INDEX(BM15:BM62,_xlpm.p),_xlpm.u,INDEX(BN15:BN62,_xlpm.p),_xlpm.s,INDEX(BP15:BP62,_xlpm.p),_xlpm.q,N(AU467)/_xlpm.f,IF(_xlpm.q&gt;=_xlpm.s,ROUND(_xlpm.q,1)&amp;" "&amp;_xlpm.ai_test&amp;" = "&amp;ROUND(_xlpm.q*_xlpm.f,1)&amp;" "&amp;_xlpm.u,ROUND(_xlpm.q,1)&amp;" "&amp;_xlpm.ai_test)),""),""))))</f>
        <v>0</v>
      </c>
      <c r="AX467" s="1055"/>
      <c r="AY467" s="1053">
        <f t="shared" si="150"/>
        <v>0</v>
      </c>
      <c r="AZ467" s="1054" t="str">
        <f t="shared" si="151"/>
        <v/>
      </c>
      <c r="BA467" s="1056">
        <f t="shared" si="156"/>
        <v>0</v>
      </c>
      <c r="BB467" s="1057" t="str">
        <f t="shared" si="152"/>
        <v/>
      </c>
      <c r="BC467" s="1046"/>
      <c r="BD467" s="1058">
        <f t="shared" si="157"/>
        <v>0</v>
      </c>
      <c r="BE467" s="1048" t="str">
        <f t="shared" si="153"/>
        <v/>
      </c>
      <c r="BF467" s="262" t="s">
        <v>22</v>
      </c>
      <c r="BG467" s="1027">
        <f t="shared" si="154"/>
        <v>0</v>
      </c>
      <c r="BH467" s="1028">
        <f t="shared" si="155"/>
        <v>0</v>
      </c>
      <c r="BI467"/>
      <c r="BJ467" s="701"/>
      <c r="BK467" s="701"/>
      <c r="BL467" s="701"/>
      <c r="BM467" s="701"/>
      <c r="BN467" s="701"/>
      <c r="BO467" s="701"/>
      <c r="BP467" s="701"/>
      <c r="BQ467" s="701"/>
      <c r="BX467" s="964" t="str">
        <f t="shared" si="159"/>
        <v>►</v>
      </c>
      <c r="BY467" s="848"/>
      <c r="BZ467" s="848"/>
      <c r="CA467" s="848"/>
      <c r="CB467" s="848"/>
      <c r="CC467" s="848"/>
      <c r="DC467" s="3">
        <v>1</v>
      </c>
    </row>
    <row r="468" spans="12:107" ht="21" customHeight="1">
      <c r="L468" s="115" t="s">
        <v>16</v>
      </c>
      <c r="M468" s="3141"/>
      <c r="N468" s="3142"/>
      <c r="O468" s="3141"/>
      <c r="P468" s="3143"/>
      <c r="Q468" s="3144"/>
      <c r="R468" s="3145"/>
      <c r="S468" s="3146"/>
      <c r="T468" s="3147"/>
      <c r="U468" s="3148"/>
      <c r="V468" s="3149"/>
      <c r="W468" s="2109"/>
      <c r="X468" s="3150"/>
      <c r="Y468" s="117"/>
      <c r="Z468" s="3151"/>
      <c r="AA468" s="3152"/>
      <c r="AB468" s="3153"/>
      <c r="AC468" s="3154"/>
      <c r="AD468" s="119"/>
      <c r="AE468" s="262" t="s">
        <v>22</v>
      </c>
      <c r="AF468" s="1035" t="str">
        <f t="shared" si="141"/>
        <v>►</v>
      </c>
      <c r="AG468" s="1036" t="str">
        <f t="shared" si="142"/>
        <v/>
      </c>
      <c r="AH468" s="1037" t="str">
        <f t="shared" si="143"/>
        <v/>
      </c>
      <c r="AI468" s="1036" t="str">
        <f t="shared" si="144"/>
        <v/>
      </c>
      <c r="AJ468" s="1037" t="str">
        <f t="shared" si="145"/>
        <v/>
      </c>
      <c r="AK468" s="1037">
        <f>IF(AND(L468="A",COUNTIF(BJ15:BL62,TRIM(U468))&gt;0),1,0)</f>
        <v>0</v>
      </c>
      <c r="AL468" s="1051" t="str" cm="1">
        <f t="array" ref="AL468">IF(AF468&lt;&gt;"A","",IFERROR((IFERROR(_xlfn.XLOOKUP(TRIM(SUBSTITUTE(U468,CHAR(160)," ")),BJ15:BJ62,BM15:BM62),IFERROR(_xlfn.XLOOKUP(TRIM(SUBSTITUTE(U468,CHAR(160)," ")),BK15:BK62,BM15:BM62),_xlfn.XLOOKUP(TRIM(SUBSTITUTE(U468,CHAR(160)," ")),BL15:BL62,BM15:BM62))))*T468*IF(ISBLANK(Q468),1,Q468)+IFERROR(_xlfn.XLOOKUP("RECHERCHEX",TRIM(L468:AD468),L468:AD468),0),0))</f>
        <v/>
      </c>
      <c r="AM468" s="1038">
        <f t="shared" si="146"/>
        <v>0</v>
      </c>
      <c r="AN468" s="1627" t="str">
        <f t="shared" si="158"/>
        <v/>
      </c>
      <c r="AO468" s="1039">
        <f t="shared" si="147"/>
        <v>0</v>
      </c>
      <c r="AP468" s="1039">
        <f t="shared" si="148"/>
        <v>0</v>
      </c>
      <c r="AQ468" s="1040">
        <f>IF(AO468&gt;0,AS9,0)</f>
        <v>0</v>
      </c>
      <c r="AR468" s="1628" t="str">
        <f>IF(TRIM(AG468)="▼ recette suivante", AG468, IF(AQ468&gt;0, IF(AT9&lt;&gt;"", AT9&amp;"-ou.or.o ❾ + or - &gt;", ""), ""))</f>
        <v/>
      </c>
      <c r="AS468" s="1064"/>
      <c r="AT468" s="1064"/>
      <c r="AU468" s="1042">
        <f t="shared" si="149"/>
        <v>0</v>
      </c>
      <c r="AV468" s="1043">
        <f>IF(AK468,IF(OR(AU468="",N(AU468)&lt;=0.000000001),"",_xlfn.XLOOKUP(AJ468,BJ15:BJ62,BN15:BN62,_xlfn.XLOOKUP(AJ468,BK15:BK62,BN15:BN62,_xlfn.XLOOKUP(AJ468,BL15:BL62,BN15:BN62,"")))),0)</f>
        <v>0</v>
      </c>
      <c r="AW468" s="1065" cm="1">
        <f t="array" ref="AW468">IF(AK468&lt;&gt;1,0,IF(OR(AU468="",N(AU468)&lt;=0.000000001),"",IF(OR(AO468="",N(AO468)&lt;=0.000000001),0,IF(ISNUMBER(AU468),IFERROR(_xlfn.LET(_xlpm.ai_test,TRIM(AJ468),_xlpm.r,IFERROR(_xlfn.XLOOKUP(_xlpm.ai_test,BJ15:BJ62,ROW(BJ15:BJ62),0,1),IFERROR(_xlfn.XLOOKUP(_xlpm.ai_test,BK15:BK62,ROW(BK15:BK62),0,1),_xlfn.XLOOKUP(_xlpm.ai_test,BL15:BL62,ROW(BL15:BL62),0,1))),_xlpm.p,_xlpm.r-MIN(ROW(BJ15:BJ62))+1,_xlpm.f,INDEX(BM15:BM62,_xlpm.p),_xlpm.u,INDEX(BN15:BN62,_xlpm.p),_xlpm.s,INDEX(BP15:BP62,_xlpm.p),_xlpm.q,N(AU468)/_xlpm.f,IF(_xlpm.q&gt;=_xlpm.s,ROUND(_xlpm.q,1)&amp;" "&amp;_xlpm.ai_test&amp;" = "&amp;ROUND(_xlpm.q*_xlpm.f,1)&amp;" "&amp;_xlpm.u,ROUND(_xlpm.q,1)&amp;" "&amp;_xlpm.ai_test)),""),""))))</f>
        <v>0</v>
      </c>
      <c r="AX468" s="1055"/>
      <c r="AY468" s="1042">
        <f t="shared" si="150"/>
        <v>0</v>
      </c>
      <c r="AZ468" s="1043" t="str">
        <f t="shared" si="151"/>
        <v/>
      </c>
      <c r="BA468" s="1044">
        <f t="shared" si="156"/>
        <v>0</v>
      </c>
      <c r="BB468" s="1045" t="str">
        <f t="shared" si="152"/>
        <v/>
      </c>
      <c r="BC468" s="1046"/>
      <c r="BD468" s="1047">
        <f t="shared" si="157"/>
        <v>0</v>
      </c>
      <c r="BE468" s="1048" t="str">
        <f t="shared" si="153"/>
        <v/>
      </c>
      <c r="BF468" s="262" t="s">
        <v>22</v>
      </c>
      <c r="BG468" s="1027">
        <f t="shared" si="154"/>
        <v>0</v>
      </c>
      <c r="BH468" s="1028">
        <f t="shared" si="155"/>
        <v>0</v>
      </c>
      <c r="BI468"/>
      <c r="BJ468" s="701"/>
      <c r="BK468" s="701"/>
      <c r="BL468" s="701"/>
      <c r="BM468" s="701"/>
      <c r="BN468" s="701"/>
      <c r="BO468" s="701"/>
      <c r="BP468" s="701"/>
      <c r="BQ468" s="701"/>
      <c r="BX468" s="964" t="str">
        <f t="shared" si="159"/>
        <v>►</v>
      </c>
      <c r="BY468" s="848"/>
      <c r="BZ468" s="848"/>
      <c r="CA468" s="848"/>
      <c r="CB468" s="848"/>
      <c r="CC468" s="848"/>
      <c r="DC468" s="3">
        <v>1</v>
      </c>
    </row>
    <row r="469" spans="12:107" ht="21" customHeight="1">
      <c r="L469" s="115" t="s">
        <v>16</v>
      </c>
      <c r="M469" s="3141"/>
      <c r="N469" s="3142"/>
      <c r="O469" s="3141"/>
      <c r="P469" s="3143"/>
      <c r="Q469" s="3144"/>
      <c r="R469" s="3145"/>
      <c r="S469" s="3146"/>
      <c r="T469" s="3147"/>
      <c r="U469" s="3148"/>
      <c r="V469" s="3149"/>
      <c r="W469" s="2109"/>
      <c r="X469" s="3150"/>
      <c r="Y469" s="117"/>
      <c r="Z469" s="3151"/>
      <c r="AA469" s="3152"/>
      <c r="AB469" s="3153"/>
      <c r="AC469" s="3154"/>
      <c r="AD469" s="119"/>
      <c r="AE469" s="262" t="s">
        <v>22</v>
      </c>
      <c r="AF469" s="1035" t="str">
        <f t="shared" si="141"/>
        <v>►</v>
      </c>
      <c r="AG469" s="1036" t="str">
        <f t="shared" si="142"/>
        <v/>
      </c>
      <c r="AH469" s="1037" t="str">
        <f t="shared" si="143"/>
        <v/>
      </c>
      <c r="AI469" s="1036" t="str">
        <f t="shared" si="144"/>
        <v/>
      </c>
      <c r="AJ469" s="1037" t="str">
        <f t="shared" si="145"/>
        <v/>
      </c>
      <c r="AK469" s="1037">
        <f>IF(AND(L469="A",COUNTIF(BJ15:BL62,TRIM(U469))&gt;0),1,0)</f>
        <v>0</v>
      </c>
      <c r="AL469" s="1051" t="str" cm="1">
        <f t="array" ref="AL469">IF(AF469&lt;&gt;"A","",IFERROR((IFERROR(_xlfn.XLOOKUP(TRIM(SUBSTITUTE(U469,CHAR(160)," ")),BJ15:BJ62,BM15:BM62),IFERROR(_xlfn.XLOOKUP(TRIM(SUBSTITUTE(U469,CHAR(160)," ")),BK15:BK62,BM15:BM62),_xlfn.XLOOKUP(TRIM(SUBSTITUTE(U469,CHAR(160)," ")),BL15:BL62,BM15:BM62))))*T469*IF(ISBLANK(Q469),1,Q469)+IFERROR(_xlfn.XLOOKUP("RECHERCHEX",TRIM(L469:AD469),L469:AD469),0),0))</f>
        <v/>
      </c>
      <c r="AM469" s="1038">
        <f t="shared" si="146"/>
        <v>0</v>
      </c>
      <c r="AN469" s="1627" t="str">
        <f t="shared" si="158"/>
        <v/>
      </c>
      <c r="AO469" s="1039">
        <f t="shared" si="147"/>
        <v>0</v>
      </c>
      <c r="AP469" s="1039">
        <f t="shared" si="148"/>
        <v>0</v>
      </c>
      <c r="AQ469" s="1052">
        <f>IF(AO469&gt;0,AS9,0)</f>
        <v>0</v>
      </c>
      <c r="AR469" s="1626" t="str">
        <f>IF(TRIM(AG469)="▼ recette suivante", AG469, IF(AQ469&gt;0, IF(AT9&lt;&gt;"", AT9&amp;"-ou.or.o ❾ + or - &gt;", ""), ""))</f>
        <v/>
      </c>
      <c r="AS469" s="1064"/>
      <c r="AT469" s="1064"/>
      <c r="AU469" s="1053">
        <f t="shared" si="149"/>
        <v>0</v>
      </c>
      <c r="AV469" s="1054">
        <f>IF(AK469,IF(OR(AU469="",N(AU469)&lt;=0.000000001),"",_xlfn.XLOOKUP(AJ469,BJ15:BJ62,BN15:BN62,_xlfn.XLOOKUP(AJ469,BK15:BK62,BN15:BN62,_xlfn.XLOOKUP(AJ469,BL15:BL62,BN15:BN62,"")))),0)</f>
        <v>0</v>
      </c>
      <c r="AW469" s="1067" cm="1">
        <f t="array" ref="AW469">IF(AK469&lt;&gt;1,0,IF(OR(AU469="",N(AU469)&lt;=0.000000001),"",IF(OR(AO469="",N(AO469)&lt;=0.000000001),0,IF(ISNUMBER(AU469),IFERROR(_xlfn.LET(_xlpm.ai_test,TRIM(AJ469),_xlpm.r,IFERROR(_xlfn.XLOOKUP(_xlpm.ai_test,BJ15:BJ62,ROW(BJ15:BJ62),0,1),IFERROR(_xlfn.XLOOKUP(_xlpm.ai_test,BK15:BK62,ROW(BK15:BK62),0,1),_xlfn.XLOOKUP(_xlpm.ai_test,BL15:BL62,ROW(BL15:BL62),0,1))),_xlpm.p,_xlpm.r-MIN(ROW(BJ15:BJ62))+1,_xlpm.f,INDEX(BM15:BM62,_xlpm.p),_xlpm.u,INDEX(BN15:BN62,_xlpm.p),_xlpm.s,INDEX(BP15:BP62,_xlpm.p),_xlpm.q,N(AU469)/_xlpm.f,IF(_xlpm.q&gt;=_xlpm.s,ROUND(_xlpm.q,1)&amp;" "&amp;_xlpm.ai_test&amp;" = "&amp;ROUND(_xlpm.q*_xlpm.f,1)&amp;" "&amp;_xlpm.u,ROUND(_xlpm.q,1)&amp;" "&amp;_xlpm.ai_test)),""),""))))</f>
        <v>0</v>
      </c>
      <c r="AX469" s="1055"/>
      <c r="AY469" s="1053">
        <f t="shared" si="150"/>
        <v>0</v>
      </c>
      <c r="AZ469" s="1054" t="str">
        <f t="shared" si="151"/>
        <v/>
      </c>
      <c r="BA469" s="1056">
        <f t="shared" si="156"/>
        <v>0</v>
      </c>
      <c r="BB469" s="1057" t="str">
        <f t="shared" si="152"/>
        <v/>
      </c>
      <c r="BC469" s="1046"/>
      <c r="BD469" s="1058">
        <f t="shared" si="157"/>
        <v>0</v>
      </c>
      <c r="BE469" s="1048" t="str">
        <f t="shared" si="153"/>
        <v/>
      </c>
      <c r="BF469" s="262" t="s">
        <v>22</v>
      </c>
      <c r="BG469" s="1027">
        <f t="shared" si="154"/>
        <v>0</v>
      </c>
      <c r="BH469" s="1028">
        <f t="shared" si="155"/>
        <v>0</v>
      </c>
      <c r="BI469"/>
      <c r="BJ469" s="701"/>
      <c r="BK469" s="701"/>
      <c r="BL469" s="701"/>
      <c r="BM469" s="701"/>
      <c r="BN469" s="701"/>
      <c r="BO469" s="701"/>
      <c r="BP469" s="701"/>
      <c r="BQ469" s="701"/>
      <c r="BX469" s="964" t="str">
        <f t="shared" si="159"/>
        <v>►</v>
      </c>
      <c r="BY469" s="848"/>
      <c r="BZ469" s="848"/>
      <c r="CA469" s="848"/>
      <c r="CB469" s="848"/>
      <c r="CC469" s="848"/>
      <c r="DC469" s="3">
        <v>1</v>
      </c>
    </row>
    <row r="470" spans="12:107" ht="21" customHeight="1">
      <c r="L470" s="115" t="s">
        <v>16</v>
      </c>
      <c r="M470" s="3141"/>
      <c r="N470" s="3142"/>
      <c r="O470" s="3141"/>
      <c r="P470" s="3143"/>
      <c r="Q470" s="3144"/>
      <c r="R470" s="3145"/>
      <c r="S470" s="3146"/>
      <c r="T470" s="3147"/>
      <c r="U470" s="3148"/>
      <c r="V470" s="3149"/>
      <c r="W470" s="2109"/>
      <c r="X470" s="3150"/>
      <c r="Y470" s="117"/>
      <c r="Z470" s="3151"/>
      <c r="AA470" s="3152"/>
      <c r="AB470" s="3153"/>
      <c r="AC470" s="3154"/>
      <c r="AD470" s="119"/>
      <c r="AE470" s="262" t="s">
        <v>22</v>
      </c>
      <c r="AF470" s="1035" t="str">
        <f t="shared" ref="AF470:AF533" si="160">IF(OR(AO470&gt;0,TRIM(AG470)="▼ recette suivante"),"A","►")</f>
        <v>►</v>
      </c>
      <c r="AG470" s="1036" t="str">
        <f t="shared" ref="AG470:AG533" si="161">IF(TRIM(Q470)="Adresse PC","▼ recette suivante",IF(AO470&gt;0,M470,""))</f>
        <v/>
      </c>
      <c r="AH470" s="1037" t="str">
        <f t="shared" ref="AH470:AH533" si="162">IF(AF470="A",N470,"")</f>
        <v/>
      </c>
      <c r="AI470" s="1036" t="str">
        <f t="shared" ref="AI470:AI533" si="163">IF(AF470="A",O470,"")</f>
        <v/>
      </c>
      <c r="AJ470" s="1037" t="str">
        <f t="shared" ref="AJ470:AJ533" si="164">IF(AF470="A",U470,"")</f>
        <v/>
      </c>
      <c r="AK470" s="1037">
        <f>IF(AND(L470="A",COUNTIF(BJ15:BL62,TRIM(U470))&gt;0),1,0)</f>
        <v>0</v>
      </c>
      <c r="AL470" s="1051" t="str" cm="1">
        <f t="array" ref="AL470">IF(AF470&lt;&gt;"A","",IFERROR((IFERROR(_xlfn.XLOOKUP(TRIM(SUBSTITUTE(U470,CHAR(160)," ")),BJ15:BJ62,BM15:BM62),IFERROR(_xlfn.XLOOKUP(TRIM(SUBSTITUTE(U470,CHAR(160)," ")),BK15:BK62,BM15:BM62),_xlfn.XLOOKUP(TRIM(SUBSTITUTE(U470,CHAR(160)," ")),BL15:BL62,BM15:BM62))))*T470*IF(ISBLANK(Q470),1,Q470)+IFERROR(_xlfn.XLOOKUP("RECHERCHEX",TRIM(L470:AD470),L470:AD470),0),0))</f>
        <v/>
      </c>
      <c r="AM470" s="1038">
        <f t="shared" ref="AM470:AM533" si="165">IF(AK470,IF(AL470&gt;0,"Kg",0),0)</f>
        <v>0</v>
      </c>
      <c r="AN470" s="1627" t="str">
        <f t="shared" si="158"/>
        <v/>
      </c>
      <c r="AO470" s="1039">
        <f t="shared" ref="AO470:AO533" si="166">IF(AK470,N470,0)</f>
        <v>0</v>
      </c>
      <c r="AP470" s="1039">
        <f t="shared" ref="AP470:AP533" si="167">IF(AK470,O470,0)</f>
        <v>0</v>
      </c>
      <c r="AQ470" s="1040">
        <f>IF(AO470&gt;0,AS9,0)</f>
        <v>0</v>
      </c>
      <c r="AR470" s="1628" t="str">
        <f>IF(TRIM(AG470)="▼ recette suivante", AG470, IF(AQ470&gt;0, IF(AT9&lt;&gt;"", AT9&amp;"-ou.or.o ❾ + or - &gt;", ""), ""))</f>
        <v/>
      </c>
      <c r="AS470" s="1064"/>
      <c r="AT470" s="1064"/>
      <c r="AU470" s="1042">
        <f t="shared" ref="AU470:AU533" si="168">IF(TRIM(AM470)="Kg",N(AL470)*N(BH470),0)</f>
        <v>0</v>
      </c>
      <c r="AV470" s="1043">
        <f>IF(AK470,IF(OR(AU470="",N(AU470)&lt;=0.000000001),"",_xlfn.XLOOKUP(AJ470,BJ15:BJ62,BN15:BN62,_xlfn.XLOOKUP(AJ470,BK15:BK62,BN15:BN62,_xlfn.XLOOKUP(AJ470,BL15:BL62,BN15:BN62,"")))),0)</f>
        <v>0</v>
      </c>
      <c r="AW470" s="1065" cm="1">
        <f t="array" ref="AW470">IF(AK470&lt;&gt;1,0,IF(OR(AU470="",N(AU470)&lt;=0.000000001),"",IF(OR(AO470="",N(AO470)&lt;=0.000000001),0,IF(ISNUMBER(AU470),IFERROR(_xlfn.LET(_xlpm.ai_test,TRIM(AJ470),_xlpm.r,IFERROR(_xlfn.XLOOKUP(_xlpm.ai_test,BJ15:BJ62,ROW(BJ15:BJ62),0,1),IFERROR(_xlfn.XLOOKUP(_xlpm.ai_test,BK15:BK62,ROW(BK15:BK62),0,1),_xlfn.XLOOKUP(_xlpm.ai_test,BL15:BL62,ROW(BL15:BL62),0,1))),_xlpm.p,_xlpm.r-MIN(ROW(BJ15:BJ62))+1,_xlpm.f,INDEX(BM15:BM62,_xlpm.p),_xlpm.u,INDEX(BN15:BN62,_xlpm.p),_xlpm.s,INDEX(BP15:BP62,_xlpm.p),_xlpm.q,N(AU470)/_xlpm.f,IF(_xlpm.q&gt;=_xlpm.s,ROUND(_xlpm.q,1)&amp;" "&amp;_xlpm.ai_test&amp;" = "&amp;ROUND(_xlpm.q*_xlpm.f,1)&amp;" "&amp;_xlpm.u,ROUND(_xlpm.q,1)&amp;" "&amp;_xlpm.ai_test)),""),""))))</f>
        <v>0</v>
      </c>
      <c r="AX470" s="1055"/>
      <c r="AY470" s="1042">
        <f t="shared" ref="AY470:AY533" si="169">IF(TRIM(AG470)="▼ recette suivante","▼next recipe ",IF(AU470="","",IF(ISBLANK(AX470),AU470,ROUND(AU470*(1-MIN(1,MAX(0,IF(AX470&gt;1,AX470/100,AX470)))),3))))</f>
        <v>0</v>
      </c>
      <c r="AZ470" s="1043" t="str">
        <f t="shared" ref="AZ470:AZ533" si="170">IF(AK470,AV470,"")</f>
        <v/>
      </c>
      <c r="BA470" s="1044">
        <f t="shared" si="156"/>
        <v>0</v>
      </c>
      <c r="BB470" s="1045" t="str">
        <f t="shared" ref="BB470:BB533" si="171">IF(AK470,IF(N(BA470)&gt;0.000000001,R470,""),"")</f>
        <v/>
      </c>
      <c r="BC470" s="1046"/>
      <c r="BD470" s="1047">
        <f t="shared" si="157"/>
        <v>0</v>
      </c>
      <c r="BE470" s="1048" t="str">
        <f t="shared" ref="BE470:BE533" si="172">IF(IFERROR(SEARCH("Adresse PC",TRIM(Q470)),0)&gt;0,"▼ receta siguiente",IF(AY470&gt;0,W470,""))</f>
        <v/>
      </c>
      <c r="BF470" s="262" t="s">
        <v>22</v>
      </c>
      <c r="BG470" s="1027">
        <f t="shared" ref="BG470:BG533" si="173">IFERROR(_xlfn.LET(_xlpm.EPS,0.000000001,_xlpm.b,Q470/AO470,IF(ISNUMBER(AS470),_xlpm.b*AS470,IF(OR(ISBLANK(AS470),AS470=""),_xlpm.b*AQ470,IF(AND(BH470=0,ISNUMBER(Q470)),_xlpm.b/AQ470,0)))),0)</f>
        <v>0</v>
      </c>
      <c r="BH470" s="1028">
        <f t="shared" ref="BH470:BH533" si="174">IF(AL470&gt;0,IFERROR(IF(OR(ISBLANK(AS470),AS470=""),AQ470,AS470)/AO470,0),0)</f>
        <v>0</v>
      </c>
      <c r="BI470"/>
      <c r="BJ470" s="701"/>
      <c r="BK470" s="701"/>
      <c r="BL470" s="701"/>
      <c r="BM470" s="701"/>
      <c r="BN470" s="701"/>
      <c r="BO470" s="701"/>
      <c r="BP470" s="701"/>
      <c r="BQ470" s="701"/>
      <c r="BX470" s="964" t="str">
        <f t="shared" si="159"/>
        <v>►</v>
      </c>
      <c r="BY470" s="848"/>
      <c r="BZ470" s="848"/>
      <c r="CA470" s="848"/>
      <c r="CB470" s="848"/>
      <c r="CC470" s="848"/>
      <c r="DC470" s="3">
        <v>1</v>
      </c>
    </row>
    <row r="471" spans="12:107" ht="21" customHeight="1">
      <c r="L471" s="115" t="s">
        <v>16</v>
      </c>
      <c r="M471" s="3141"/>
      <c r="N471" s="3142"/>
      <c r="O471" s="3141"/>
      <c r="P471" s="3143"/>
      <c r="Q471" s="3144"/>
      <c r="R471" s="3145"/>
      <c r="S471" s="3146"/>
      <c r="T471" s="3147"/>
      <c r="U471" s="3148"/>
      <c r="V471" s="3149"/>
      <c r="W471" s="2109"/>
      <c r="X471" s="3150"/>
      <c r="Y471" s="117"/>
      <c r="Z471" s="3151"/>
      <c r="AA471" s="3152"/>
      <c r="AB471" s="3153"/>
      <c r="AC471" s="3154"/>
      <c r="AD471" s="119"/>
      <c r="AE471" s="262" t="s">
        <v>22</v>
      </c>
      <c r="AF471" s="1035" t="str">
        <f t="shared" si="160"/>
        <v>►</v>
      </c>
      <c r="AG471" s="1036" t="str">
        <f t="shared" si="161"/>
        <v/>
      </c>
      <c r="AH471" s="1037" t="str">
        <f t="shared" si="162"/>
        <v/>
      </c>
      <c r="AI471" s="1036" t="str">
        <f t="shared" si="163"/>
        <v/>
      </c>
      <c r="AJ471" s="1037" t="str">
        <f t="shared" si="164"/>
        <v/>
      </c>
      <c r="AK471" s="1037">
        <f>IF(AND(L471="A",COUNTIF(BJ15:BL62,TRIM(U471))&gt;0),1,0)</f>
        <v>0</v>
      </c>
      <c r="AL471" s="1051" t="str" cm="1">
        <f t="array" ref="AL471">IF(AF471&lt;&gt;"A","",IFERROR((IFERROR(_xlfn.XLOOKUP(TRIM(SUBSTITUTE(U471,CHAR(160)," ")),BJ15:BJ62,BM15:BM62),IFERROR(_xlfn.XLOOKUP(TRIM(SUBSTITUTE(U471,CHAR(160)," ")),BK15:BK62,BM15:BM62),_xlfn.XLOOKUP(TRIM(SUBSTITUTE(U471,CHAR(160)," ")),BL15:BL62,BM15:BM62))))*T471*IF(ISBLANK(Q471),1,Q471)+IFERROR(_xlfn.XLOOKUP("RECHERCHEX",TRIM(L471:AD471),L471:AD471),0),0))</f>
        <v/>
      </c>
      <c r="AM471" s="1038">
        <f t="shared" si="165"/>
        <v>0</v>
      </c>
      <c r="AN471" s="1627" t="str">
        <f t="shared" si="158"/>
        <v/>
      </c>
      <c r="AO471" s="1039">
        <f t="shared" si="166"/>
        <v>0</v>
      </c>
      <c r="AP471" s="1039">
        <f t="shared" si="167"/>
        <v>0</v>
      </c>
      <c r="AQ471" s="1052">
        <f>IF(AO471&gt;0,AS9,0)</f>
        <v>0</v>
      </c>
      <c r="AR471" s="1626" t="str">
        <f>IF(TRIM(AG471)="▼ recette suivante", AG471, IF(AQ471&gt;0, IF(AT9&lt;&gt;"", AT9&amp;"-ou.or.o ❾ + or - &gt;", ""), ""))</f>
        <v/>
      </c>
      <c r="AS471" s="1064"/>
      <c r="AT471" s="1064"/>
      <c r="AU471" s="1053">
        <f t="shared" si="168"/>
        <v>0</v>
      </c>
      <c r="AV471" s="1054">
        <f>IF(AK471,IF(OR(AU471="",N(AU471)&lt;=0.000000001),"",_xlfn.XLOOKUP(AJ471,BJ15:BJ62,BN15:BN62,_xlfn.XLOOKUP(AJ471,BK15:BK62,BN15:BN62,_xlfn.XLOOKUP(AJ471,BL15:BL62,BN15:BN62,"")))),0)</f>
        <v>0</v>
      </c>
      <c r="AW471" s="1067" cm="1">
        <f t="array" ref="AW471">IF(AK471&lt;&gt;1,0,IF(OR(AU471="",N(AU471)&lt;=0.000000001),"",IF(OR(AO471="",N(AO471)&lt;=0.000000001),0,IF(ISNUMBER(AU471),IFERROR(_xlfn.LET(_xlpm.ai_test,TRIM(AJ471),_xlpm.r,IFERROR(_xlfn.XLOOKUP(_xlpm.ai_test,BJ15:BJ62,ROW(BJ15:BJ62),0,1),IFERROR(_xlfn.XLOOKUP(_xlpm.ai_test,BK15:BK62,ROW(BK15:BK62),0,1),_xlfn.XLOOKUP(_xlpm.ai_test,BL15:BL62,ROW(BL15:BL62),0,1))),_xlpm.p,_xlpm.r-MIN(ROW(BJ15:BJ62))+1,_xlpm.f,INDEX(BM15:BM62,_xlpm.p),_xlpm.u,INDEX(BN15:BN62,_xlpm.p),_xlpm.s,INDEX(BP15:BP62,_xlpm.p),_xlpm.q,N(AU471)/_xlpm.f,IF(_xlpm.q&gt;=_xlpm.s,ROUND(_xlpm.q,1)&amp;" "&amp;_xlpm.ai_test&amp;" = "&amp;ROUND(_xlpm.q*_xlpm.f,1)&amp;" "&amp;_xlpm.u,ROUND(_xlpm.q,1)&amp;" "&amp;_xlpm.ai_test)),""),""))))</f>
        <v>0</v>
      </c>
      <c r="AX471" s="1055"/>
      <c r="AY471" s="1053">
        <f t="shared" si="169"/>
        <v>0</v>
      </c>
      <c r="AZ471" s="1054" t="str">
        <f t="shared" si="170"/>
        <v/>
      </c>
      <c r="BA471" s="1056">
        <f t="shared" ref="BA471:BA534" si="175">IF(ISNUMBER(BG471),IF(ABS(BG471)&lt;=0.000000001,0,BG471),0)</f>
        <v>0</v>
      </c>
      <c r="BB471" s="1057" t="str">
        <f t="shared" si="171"/>
        <v/>
      </c>
      <c r="BC471" s="1046"/>
      <c r="BD471" s="1058">
        <f t="shared" si="157"/>
        <v>0</v>
      </c>
      <c r="BE471" s="1048" t="str">
        <f t="shared" si="172"/>
        <v/>
      </c>
      <c r="BF471" s="262" t="s">
        <v>22</v>
      </c>
      <c r="BG471" s="1027">
        <f t="shared" si="173"/>
        <v>0</v>
      </c>
      <c r="BH471" s="1028">
        <f t="shared" si="174"/>
        <v>0</v>
      </c>
      <c r="BI471"/>
      <c r="BJ471" s="701"/>
      <c r="BK471" s="701"/>
      <c r="BL471" s="701"/>
      <c r="BM471" s="701"/>
      <c r="BN471" s="701"/>
      <c r="BO471" s="701"/>
      <c r="BP471" s="701"/>
      <c r="BQ471" s="701"/>
      <c r="BX471" s="964" t="str">
        <f t="shared" si="159"/>
        <v>►</v>
      </c>
      <c r="BY471" s="848"/>
      <c r="BZ471" s="848"/>
      <c r="CA471" s="848"/>
      <c r="CB471" s="848"/>
      <c r="CC471" s="848"/>
      <c r="DC471" s="3">
        <v>1</v>
      </c>
    </row>
    <row r="472" spans="12:107" ht="21" customHeight="1">
      <c r="L472" s="115" t="s">
        <v>16</v>
      </c>
      <c r="M472" s="3141"/>
      <c r="N472" s="3142"/>
      <c r="O472" s="3141"/>
      <c r="P472" s="3143"/>
      <c r="Q472" s="3144"/>
      <c r="R472" s="3145"/>
      <c r="S472" s="3146"/>
      <c r="T472" s="3147"/>
      <c r="U472" s="3148"/>
      <c r="V472" s="3149"/>
      <c r="W472" s="2109"/>
      <c r="X472" s="3150"/>
      <c r="Y472" s="117"/>
      <c r="Z472" s="3151"/>
      <c r="AA472" s="3152"/>
      <c r="AB472" s="3153"/>
      <c r="AC472" s="3154"/>
      <c r="AD472" s="119"/>
      <c r="AE472" s="262" t="s">
        <v>22</v>
      </c>
      <c r="AF472" s="1035" t="str">
        <f t="shared" si="160"/>
        <v>►</v>
      </c>
      <c r="AG472" s="1036" t="str">
        <f t="shared" si="161"/>
        <v/>
      </c>
      <c r="AH472" s="1037" t="str">
        <f t="shared" si="162"/>
        <v/>
      </c>
      <c r="AI472" s="1036" t="str">
        <f t="shared" si="163"/>
        <v/>
      </c>
      <c r="AJ472" s="1037" t="str">
        <f t="shared" si="164"/>
        <v/>
      </c>
      <c r="AK472" s="1037">
        <f>IF(AND(L472="A",COUNTIF(BJ15:BL62,TRIM(U472))&gt;0),1,0)</f>
        <v>0</v>
      </c>
      <c r="AL472" s="1051" t="str" cm="1">
        <f t="array" ref="AL472">IF(AF472&lt;&gt;"A","",IFERROR((IFERROR(_xlfn.XLOOKUP(TRIM(SUBSTITUTE(U472,CHAR(160)," ")),BJ15:BJ62,BM15:BM62),IFERROR(_xlfn.XLOOKUP(TRIM(SUBSTITUTE(U472,CHAR(160)," ")),BK15:BK62,BM15:BM62),_xlfn.XLOOKUP(TRIM(SUBSTITUTE(U472,CHAR(160)," ")),BL15:BL62,BM15:BM62))))*T472*IF(ISBLANK(Q472),1,Q472)+IFERROR(_xlfn.XLOOKUP("RECHERCHEX",TRIM(L472:AD472),L472:AD472),0),0))</f>
        <v/>
      </c>
      <c r="AM472" s="1038">
        <f t="shared" si="165"/>
        <v>0</v>
      </c>
      <c r="AN472" s="1627" t="str">
        <f t="shared" si="158"/>
        <v/>
      </c>
      <c r="AO472" s="1039">
        <f t="shared" si="166"/>
        <v>0</v>
      </c>
      <c r="AP472" s="1039">
        <f t="shared" si="167"/>
        <v>0</v>
      </c>
      <c r="AQ472" s="1040">
        <f>IF(AO472&gt;0,AS9,0)</f>
        <v>0</v>
      </c>
      <c r="AR472" s="1628" t="str">
        <f>IF(TRIM(AG472)="▼ recette suivante", AG472, IF(AQ472&gt;0, IF(AT9&lt;&gt;"", AT9&amp;"-ou.or.o ❾ + or - &gt;", ""), ""))</f>
        <v/>
      </c>
      <c r="AS472" s="1064"/>
      <c r="AT472" s="1064"/>
      <c r="AU472" s="1042">
        <f t="shared" si="168"/>
        <v>0</v>
      </c>
      <c r="AV472" s="1043">
        <f>IF(AK472,IF(OR(AU472="",N(AU472)&lt;=0.000000001),"",_xlfn.XLOOKUP(AJ472,BJ15:BJ62,BN15:BN62,_xlfn.XLOOKUP(AJ472,BK15:BK62,BN15:BN62,_xlfn.XLOOKUP(AJ472,BL15:BL62,BN15:BN62,"")))),0)</f>
        <v>0</v>
      </c>
      <c r="AW472" s="1065" cm="1">
        <f t="array" ref="AW472">IF(AK472&lt;&gt;1,0,IF(OR(AU472="",N(AU472)&lt;=0.000000001),"",IF(OR(AO472="",N(AO472)&lt;=0.000000001),0,IF(ISNUMBER(AU472),IFERROR(_xlfn.LET(_xlpm.ai_test,TRIM(AJ472),_xlpm.r,IFERROR(_xlfn.XLOOKUP(_xlpm.ai_test,BJ15:BJ62,ROW(BJ15:BJ62),0,1),IFERROR(_xlfn.XLOOKUP(_xlpm.ai_test,BK15:BK62,ROW(BK15:BK62),0,1),_xlfn.XLOOKUP(_xlpm.ai_test,BL15:BL62,ROW(BL15:BL62),0,1))),_xlpm.p,_xlpm.r-MIN(ROW(BJ15:BJ62))+1,_xlpm.f,INDEX(BM15:BM62,_xlpm.p),_xlpm.u,INDEX(BN15:BN62,_xlpm.p),_xlpm.s,INDEX(BP15:BP62,_xlpm.p),_xlpm.q,N(AU472)/_xlpm.f,IF(_xlpm.q&gt;=_xlpm.s,ROUND(_xlpm.q,1)&amp;" "&amp;_xlpm.ai_test&amp;" = "&amp;ROUND(_xlpm.q*_xlpm.f,1)&amp;" "&amp;_xlpm.u,ROUND(_xlpm.q,1)&amp;" "&amp;_xlpm.ai_test)),""),""))))</f>
        <v>0</v>
      </c>
      <c r="AX472" s="1055"/>
      <c r="AY472" s="1042">
        <f t="shared" si="169"/>
        <v>0</v>
      </c>
      <c r="AZ472" s="1043" t="str">
        <f t="shared" si="170"/>
        <v/>
      </c>
      <c r="BA472" s="1044">
        <f t="shared" si="175"/>
        <v>0</v>
      </c>
      <c r="BB472" s="1045" t="str">
        <f t="shared" si="171"/>
        <v/>
      </c>
      <c r="BC472" s="1046"/>
      <c r="BD472" s="1047">
        <f t="shared" si="157"/>
        <v>0</v>
      </c>
      <c r="BE472" s="1048" t="str">
        <f t="shared" si="172"/>
        <v/>
      </c>
      <c r="BF472" s="262" t="s">
        <v>22</v>
      </c>
      <c r="BG472" s="1027">
        <f t="shared" si="173"/>
        <v>0</v>
      </c>
      <c r="BH472" s="1028">
        <f t="shared" si="174"/>
        <v>0</v>
      </c>
      <c r="BI472"/>
      <c r="BJ472" s="701"/>
      <c r="BK472" s="701"/>
      <c r="BL472" s="701"/>
      <c r="BM472" s="701"/>
      <c r="BN472" s="701"/>
      <c r="BO472" s="701"/>
      <c r="BP472" s="701"/>
      <c r="BQ472" s="701"/>
      <c r="BX472" s="964" t="str">
        <f t="shared" si="159"/>
        <v>►</v>
      </c>
      <c r="BY472" s="848"/>
      <c r="BZ472" s="848"/>
      <c r="CA472" s="848"/>
      <c r="CB472" s="848"/>
      <c r="CC472" s="848"/>
      <c r="DC472" s="3">
        <v>1</v>
      </c>
    </row>
    <row r="473" spans="12:107" ht="21" customHeight="1">
      <c r="L473" s="115" t="s">
        <v>16</v>
      </c>
      <c r="M473" s="3141"/>
      <c r="N473" s="3142"/>
      <c r="O473" s="3141"/>
      <c r="P473" s="3143"/>
      <c r="Q473" s="3144"/>
      <c r="R473" s="3145"/>
      <c r="S473" s="3146"/>
      <c r="T473" s="3147"/>
      <c r="U473" s="3148"/>
      <c r="V473" s="3149"/>
      <c r="W473" s="2109"/>
      <c r="X473" s="3150"/>
      <c r="Y473" s="117"/>
      <c r="Z473" s="3151"/>
      <c r="AA473" s="3152"/>
      <c r="AB473" s="3153"/>
      <c r="AC473" s="3154"/>
      <c r="AD473" s="119"/>
      <c r="AE473" s="262" t="s">
        <v>22</v>
      </c>
      <c r="AF473" s="1035" t="str">
        <f t="shared" si="160"/>
        <v>►</v>
      </c>
      <c r="AG473" s="1036" t="str">
        <f t="shared" si="161"/>
        <v/>
      </c>
      <c r="AH473" s="1037" t="str">
        <f t="shared" si="162"/>
        <v/>
      </c>
      <c r="AI473" s="1036" t="str">
        <f t="shared" si="163"/>
        <v/>
      </c>
      <c r="AJ473" s="1037" t="str">
        <f t="shared" si="164"/>
        <v/>
      </c>
      <c r="AK473" s="1037">
        <f>IF(AND(L473="A",COUNTIF(BJ15:BL62,TRIM(U473))&gt;0),1,0)</f>
        <v>0</v>
      </c>
      <c r="AL473" s="1051" t="str" cm="1">
        <f t="array" ref="AL473">IF(AF473&lt;&gt;"A","",IFERROR((IFERROR(_xlfn.XLOOKUP(TRIM(SUBSTITUTE(U473,CHAR(160)," ")),BJ15:BJ62,BM15:BM62),IFERROR(_xlfn.XLOOKUP(TRIM(SUBSTITUTE(U473,CHAR(160)," ")),BK15:BK62,BM15:BM62),_xlfn.XLOOKUP(TRIM(SUBSTITUTE(U473,CHAR(160)," ")),BL15:BL62,BM15:BM62))))*T473*IF(ISBLANK(Q473),1,Q473)+IFERROR(_xlfn.XLOOKUP("RECHERCHEX",TRIM(L473:AD473),L473:AD473),0),0))</f>
        <v/>
      </c>
      <c r="AM473" s="1038">
        <f t="shared" si="165"/>
        <v>0</v>
      </c>
      <c r="AN473" s="1627" t="str">
        <f t="shared" si="158"/>
        <v/>
      </c>
      <c r="AO473" s="1039">
        <f t="shared" si="166"/>
        <v>0</v>
      </c>
      <c r="AP473" s="1039">
        <f t="shared" si="167"/>
        <v>0</v>
      </c>
      <c r="AQ473" s="1052">
        <f>IF(AO473&gt;0,AS9,0)</f>
        <v>0</v>
      </c>
      <c r="AR473" s="1626" t="str">
        <f>IF(TRIM(AG473)="▼ recette suivante", AG473, IF(AQ473&gt;0, IF(AT9&lt;&gt;"", AT9&amp;"-ou.or.o ❾ + or - &gt;", ""), ""))</f>
        <v/>
      </c>
      <c r="AS473" s="1064"/>
      <c r="AT473" s="1064"/>
      <c r="AU473" s="1053">
        <f t="shared" si="168"/>
        <v>0</v>
      </c>
      <c r="AV473" s="1054">
        <f>IF(AK473,IF(OR(AU473="",N(AU473)&lt;=0.000000001),"",_xlfn.XLOOKUP(AJ473,BJ15:BJ62,BN15:BN62,_xlfn.XLOOKUP(AJ473,BK15:BK62,BN15:BN62,_xlfn.XLOOKUP(AJ473,BL15:BL62,BN15:BN62,"")))),0)</f>
        <v>0</v>
      </c>
      <c r="AW473" s="1067" cm="1">
        <f t="array" ref="AW473">IF(AK473&lt;&gt;1,0,IF(OR(AU473="",N(AU473)&lt;=0.000000001),"",IF(OR(AO473="",N(AO473)&lt;=0.000000001),0,IF(ISNUMBER(AU473),IFERROR(_xlfn.LET(_xlpm.ai_test,TRIM(AJ473),_xlpm.r,IFERROR(_xlfn.XLOOKUP(_xlpm.ai_test,BJ15:BJ62,ROW(BJ15:BJ62),0,1),IFERROR(_xlfn.XLOOKUP(_xlpm.ai_test,BK15:BK62,ROW(BK15:BK62),0,1),_xlfn.XLOOKUP(_xlpm.ai_test,BL15:BL62,ROW(BL15:BL62),0,1))),_xlpm.p,_xlpm.r-MIN(ROW(BJ15:BJ62))+1,_xlpm.f,INDEX(BM15:BM62,_xlpm.p),_xlpm.u,INDEX(BN15:BN62,_xlpm.p),_xlpm.s,INDEX(BP15:BP62,_xlpm.p),_xlpm.q,N(AU473)/_xlpm.f,IF(_xlpm.q&gt;=_xlpm.s,ROUND(_xlpm.q,1)&amp;" "&amp;_xlpm.ai_test&amp;" = "&amp;ROUND(_xlpm.q*_xlpm.f,1)&amp;" "&amp;_xlpm.u,ROUND(_xlpm.q,1)&amp;" "&amp;_xlpm.ai_test)),""),""))))</f>
        <v>0</v>
      </c>
      <c r="AX473" s="1055"/>
      <c r="AY473" s="1053">
        <f t="shared" si="169"/>
        <v>0</v>
      </c>
      <c r="AZ473" s="1054" t="str">
        <f t="shared" si="170"/>
        <v/>
      </c>
      <c r="BA473" s="1056">
        <f t="shared" si="175"/>
        <v>0</v>
      </c>
      <c r="BB473" s="1057" t="str">
        <f t="shared" si="171"/>
        <v/>
      </c>
      <c r="BC473" s="1046"/>
      <c r="BD473" s="1058">
        <f t="shared" si="157"/>
        <v>0</v>
      </c>
      <c r="BE473" s="1048" t="str">
        <f t="shared" si="172"/>
        <v/>
      </c>
      <c r="BF473" s="262" t="s">
        <v>22</v>
      </c>
      <c r="BG473" s="1027">
        <f t="shared" si="173"/>
        <v>0</v>
      </c>
      <c r="BH473" s="1028">
        <f t="shared" si="174"/>
        <v>0</v>
      </c>
      <c r="BI473"/>
      <c r="BJ473" s="701"/>
      <c r="BK473" s="701"/>
      <c r="BL473" s="701"/>
      <c r="BM473" s="701"/>
      <c r="BN473" s="701"/>
      <c r="BO473" s="701"/>
      <c r="BP473" s="701"/>
      <c r="BQ473" s="701"/>
      <c r="BX473" s="964" t="str">
        <f t="shared" si="159"/>
        <v>►</v>
      </c>
      <c r="BY473" s="848"/>
      <c r="BZ473" s="848"/>
      <c r="CA473" s="848"/>
      <c r="CB473" s="848"/>
      <c r="CC473" s="848"/>
      <c r="DC473" s="3">
        <v>1</v>
      </c>
    </row>
    <row r="474" spans="12:107" ht="21" customHeight="1">
      <c r="L474" s="115" t="s">
        <v>16</v>
      </c>
      <c r="M474" s="3141"/>
      <c r="N474" s="3142"/>
      <c r="O474" s="3141"/>
      <c r="P474" s="3143"/>
      <c r="Q474" s="3144"/>
      <c r="R474" s="3145"/>
      <c r="S474" s="3146"/>
      <c r="T474" s="3147"/>
      <c r="U474" s="3148"/>
      <c r="V474" s="3149"/>
      <c r="W474" s="2109"/>
      <c r="X474" s="3150"/>
      <c r="Y474" s="117"/>
      <c r="Z474" s="3151"/>
      <c r="AA474" s="3152"/>
      <c r="AB474" s="3153"/>
      <c r="AC474" s="3154"/>
      <c r="AD474" s="119"/>
      <c r="AE474" s="262" t="s">
        <v>22</v>
      </c>
      <c r="AF474" s="1035" t="str">
        <f t="shared" si="160"/>
        <v>►</v>
      </c>
      <c r="AG474" s="1036" t="str">
        <f t="shared" si="161"/>
        <v/>
      </c>
      <c r="AH474" s="1037" t="str">
        <f t="shared" si="162"/>
        <v/>
      </c>
      <c r="AI474" s="1036" t="str">
        <f t="shared" si="163"/>
        <v/>
      </c>
      <c r="AJ474" s="1037" t="str">
        <f t="shared" si="164"/>
        <v/>
      </c>
      <c r="AK474" s="1037">
        <f>IF(AND(L474="A",COUNTIF(BJ15:BL62,TRIM(U474))&gt;0),1,0)</f>
        <v>0</v>
      </c>
      <c r="AL474" s="1051" t="str" cm="1">
        <f t="array" ref="AL474">IF(AF474&lt;&gt;"A","",IFERROR((IFERROR(_xlfn.XLOOKUP(TRIM(SUBSTITUTE(U474,CHAR(160)," ")),BJ15:BJ62,BM15:BM62),IFERROR(_xlfn.XLOOKUP(TRIM(SUBSTITUTE(U474,CHAR(160)," ")),BK15:BK62,BM15:BM62),_xlfn.XLOOKUP(TRIM(SUBSTITUTE(U474,CHAR(160)," ")),BL15:BL62,BM15:BM62))))*T474*IF(ISBLANK(Q474),1,Q474)+IFERROR(_xlfn.XLOOKUP("RECHERCHEX",TRIM(L474:AD474),L474:AD474),0),0))</f>
        <v/>
      </c>
      <c r="AM474" s="1038">
        <f t="shared" si="165"/>
        <v>0</v>
      </c>
      <c r="AN474" s="1627" t="str">
        <f t="shared" si="158"/>
        <v/>
      </c>
      <c r="AO474" s="1039">
        <f t="shared" si="166"/>
        <v>0</v>
      </c>
      <c r="AP474" s="1039">
        <f t="shared" si="167"/>
        <v>0</v>
      </c>
      <c r="AQ474" s="1040">
        <f>IF(AO474&gt;0,AS9,0)</f>
        <v>0</v>
      </c>
      <c r="AR474" s="1628" t="str">
        <f>IF(TRIM(AG474)="▼ recette suivante", AG474, IF(AQ474&gt;0, IF(AT9&lt;&gt;"", AT9&amp;"-ou.or.o ❾ + or - &gt;", ""), ""))</f>
        <v/>
      </c>
      <c r="AS474" s="1064"/>
      <c r="AT474" s="1064"/>
      <c r="AU474" s="1042">
        <f t="shared" si="168"/>
        <v>0</v>
      </c>
      <c r="AV474" s="1043">
        <f>IF(AK474,IF(OR(AU474="",N(AU474)&lt;=0.000000001),"",_xlfn.XLOOKUP(AJ474,BJ15:BJ62,BN15:BN62,_xlfn.XLOOKUP(AJ474,BK15:BK62,BN15:BN62,_xlfn.XLOOKUP(AJ474,BL15:BL62,BN15:BN62,"")))),0)</f>
        <v>0</v>
      </c>
      <c r="AW474" s="1065" cm="1">
        <f t="array" ref="AW474">IF(AK474&lt;&gt;1,0,IF(OR(AU474="",N(AU474)&lt;=0.000000001),"",IF(OR(AO474="",N(AO474)&lt;=0.000000001),0,IF(ISNUMBER(AU474),IFERROR(_xlfn.LET(_xlpm.ai_test,TRIM(AJ474),_xlpm.r,IFERROR(_xlfn.XLOOKUP(_xlpm.ai_test,BJ15:BJ62,ROW(BJ15:BJ62),0,1),IFERROR(_xlfn.XLOOKUP(_xlpm.ai_test,BK15:BK62,ROW(BK15:BK62),0,1),_xlfn.XLOOKUP(_xlpm.ai_test,BL15:BL62,ROW(BL15:BL62),0,1))),_xlpm.p,_xlpm.r-MIN(ROW(BJ15:BJ62))+1,_xlpm.f,INDEX(BM15:BM62,_xlpm.p),_xlpm.u,INDEX(BN15:BN62,_xlpm.p),_xlpm.s,INDEX(BP15:BP62,_xlpm.p),_xlpm.q,N(AU474)/_xlpm.f,IF(_xlpm.q&gt;=_xlpm.s,ROUND(_xlpm.q,1)&amp;" "&amp;_xlpm.ai_test&amp;" = "&amp;ROUND(_xlpm.q*_xlpm.f,1)&amp;" "&amp;_xlpm.u,ROUND(_xlpm.q,1)&amp;" "&amp;_xlpm.ai_test)),""),""))))</f>
        <v>0</v>
      </c>
      <c r="AX474" s="1055"/>
      <c r="AY474" s="1042">
        <f t="shared" si="169"/>
        <v>0</v>
      </c>
      <c r="AZ474" s="1043" t="str">
        <f t="shared" si="170"/>
        <v/>
      </c>
      <c r="BA474" s="1044">
        <f t="shared" si="175"/>
        <v>0</v>
      </c>
      <c r="BB474" s="1045" t="str">
        <f t="shared" si="171"/>
        <v/>
      </c>
      <c r="BC474" s="1046"/>
      <c r="BD474" s="1047">
        <f t="shared" si="157"/>
        <v>0</v>
      </c>
      <c r="BE474" s="1048" t="str">
        <f t="shared" si="172"/>
        <v/>
      </c>
      <c r="BF474" s="262" t="s">
        <v>22</v>
      </c>
      <c r="BG474" s="1027">
        <f t="shared" si="173"/>
        <v>0</v>
      </c>
      <c r="BH474" s="1028">
        <f t="shared" si="174"/>
        <v>0</v>
      </c>
      <c r="BI474"/>
      <c r="BJ474" s="701"/>
      <c r="BK474" s="701"/>
      <c r="BL474" s="701"/>
      <c r="BM474" s="701"/>
      <c r="BN474" s="701"/>
      <c r="BO474" s="701"/>
      <c r="BP474" s="701"/>
      <c r="BQ474" s="701"/>
      <c r="BX474" s="964" t="str">
        <f t="shared" si="159"/>
        <v>►</v>
      </c>
      <c r="BY474" s="848"/>
      <c r="BZ474" s="848"/>
      <c r="CA474" s="848"/>
      <c r="CB474" s="848"/>
      <c r="CC474" s="848"/>
      <c r="DC474" s="3">
        <v>1</v>
      </c>
    </row>
    <row r="475" spans="12:107" ht="21" customHeight="1">
      <c r="L475" s="115" t="s">
        <v>16</v>
      </c>
      <c r="M475" s="3141"/>
      <c r="N475" s="3142"/>
      <c r="O475" s="3141"/>
      <c r="P475" s="3143"/>
      <c r="Q475" s="3144"/>
      <c r="R475" s="3145"/>
      <c r="S475" s="3146"/>
      <c r="T475" s="3147"/>
      <c r="U475" s="3148"/>
      <c r="V475" s="3149"/>
      <c r="W475" s="2109"/>
      <c r="X475" s="3150"/>
      <c r="Y475" s="117"/>
      <c r="Z475" s="3151"/>
      <c r="AA475" s="3152"/>
      <c r="AB475" s="3153"/>
      <c r="AC475" s="3154"/>
      <c r="AD475" s="119"/>
      <c r="AE475" s="262" t="s">
        <v>22</v>
      </c>
      <c r="AF475" s="1035" t="str">
        <f t="shared" si="160"/>
        <v>►</v>
      </c>
      <c r="AG475" s="1036" t="str">
        <f t="shared" si="161"/>
        <v/>
      </c>
      <c r="AH475" s="1037" t="str">
        <f t="shared" si="162"/>
        <v/>
      </c>
      <c r="AI475" s="1036" t="str">
        <f t="shared" si="163"/>
        <v/>
      </c>
      <c r="AJ475" s="1037" t="str">
        <f t="shared" si="164"/>
        <v/>
      </c>
      <c r="AK475" s="1037">
        <f>IF(AND(L475="A",COUNTIF(BJ15:BL62,TRIM(U475))&gt;0),1,0)</f>
        <v>0</v>
      </c>
      <c r="AL475" s="1051" t="str" cm="1">
        <f t="array" ref="AL475">IF(AF475&lt;&gt;"A","",IFERROR((IFERROR(_xlfn.XLOOKUP(TRIM(SUBSTITUTE(U475,CHAR(160)," ")),BJ15:BJ62,BM15:BM62),IFERROR(_xlfn.XLOOKUP(TRIM(SUBSTITUTE(U475,CHAR(160)," ")),BK15:BK62,BM15:BM62),_xlfn.XLOOKUP(TRIM(SUBSTITUTE(U475,CHAR(160)," ")),BL15:BL62,BM15:BM62))))*T475*IF(ISBLANK(Q475),1,Q475)+IFERROR(_xlfn.XLOOKUP("RECHERCHEX",TRIM(L475:AD475),L475:AD475),0),0))</f>
        <v/>
      </c>
      <c r="AM475" s="1038">
        <f t="shared" si="165"/>
        <v>0</v>
      </c>
      <c r="AN475" s="1627" t="str">
        <f t="shared" si="158"/>
        <v/>
      </c>
      <c r="AO475" s="1039">
        <f t="shared" si="166"/>
        <v>0</v>
      </c>
      <c r="AP475" s="1039">
        <f t="shared" si="167"/>
        <v>0</v>
      </c>
      <c r="AQ475" s="1052">
        <f>IF(AO475&gt;0,AS9,0)</f>
        <v>0</v>
      </c>
      <c r="AR475" s="1626" t="str">
        <f>IF(TRIM(AG475)="▼ recette suivante", AG475, IF(AQ475&gt;0, IF(AT9&lt;&gt;"", AT9&amp;"-ou.or.o ❾ + or - &gt;", ""), ""))</f>
        <v/>
      </c>
      <c r="AS475" s="1064"/>
      <c r="AT475" s="1064"/>
      <c r="AU475" s="1053">
        <f t="shared" si="168"/>
        <v>0</v>
      </c>
      <c r="AV475" s="1054">
        <f>IF(AK475,IF(OR(AU475="",N(AU475)&lt;=0.000000001),"",_xlfn.XLOOKUP(AJ475,BJ15:BJ62,BN15:BN62,_xlfn.XLOOKUP(AJ475,BK15:BK62,BN15:BN62,_xlfn.XLOOKUP(AJ475,BL15:BL62,BN15:BN62,"")))),0)</f>
        <v>0</v>
      </c>
      <c r="AW475" s="1067" cm="1">
        <f t="array" ref="AW475">IF(AK475&lt;&gt;1,0,IF(OR(AU475="",N(AU475)&lt;=0.000000001),"",IF(OR(AO475="",N(AO475)&lt;=0.000000001),0,IF(ISNUMBER(AU475),IFERROR(_xlfn.LET(_xlpm.ai_test,TRIM(AJ475),_xlpm.r,IFERROR(_xlfn.XLOOKUP(_xlpm.ai_test,BJ15:BJ62,ROW(BJ15:BJ62),0,1),IFERROR(_xlfn.XLOOKUP(_xlpm.ai_test,BK15:BK62,ROW(BK15:BK62),0,1),_xlfn.XLOOKUP(_xlpm.ai_test,BL15:BL62,ROW(BL15:BL62),0,1))),_xlpm.p,_xlpm.r-MIN(ROW(BJ15:BJ62))+1,_xlpm.f,INDEX(BM15:BM62,_xlpm.p),_xlpm.u,INDEX(BN15:BN62,_xlpm.p),_xlpm.s,INDEX(BP15:BP62,_xlpm.p),_xlpm.q,N(AU475)/_xlpm.f,IF(_xlpm.q&gt;=_xlpm.s,ROUND(_xlpm.q,1)&amp;" "&amp;_xlpm.ai_test&amp;" = "&amp;ROUND(_xlpm.q*_xlpm.f,1)&amp;" "&amp;_xlpm.u,ROUND(_xlpm.q,1)&amp;" "&amp;_xlpm.ai_test)),""),""))))</f>
        <v>0</v>
      </c>
      <c r="AX475" s="1055"/>
      <c r="AY475" s="1053">
        <f t="shared" si="169"/>
        <v>0</v>
      </c>
      <c r="AZ475" s="1054" t="str">
        <f t="shared" si="170"/>
        <v/>
      </c>
      <c r="BA475" s="1056">
        <f t="shared" si="175"/>
        <v>0</v>
      </c>
      <c r="BB475" s="1057" t="str">
        <f t="shared" si="171"/>
        <v/>
      </c>
      <c r="BC475" s="1046"/>
      <c r="BD475" s="1058">
        <f t="shared" ref="BD475:BD538" si="176">IF(OR(AO475=0,ISBLANK(BC475),ISTEXT(BA475)),0,(IF(AU475=0,BA475,AU475)*BC475))</f>
        <v>0</v>
      </c>
      <c r="BE475" s="1048" t="str">
        <f t="shared" si="172"/>
        <v/>
      </c>
      <c r="BF475" s="262" t="s">
        <v>22</v>
      </c>
      <c r="BG475" s="1027">
        <f t="shared" si="173"/>
        <v>0</v>
      </c>
      <c r="BH475" s="1028">
        <f t="shared" si="174"/>
        <v>0</v>
      </c>
      <c r="BI475"/>
      <c r="BJ475" s="701"/>
      <c r="BK475" s="701"/>
      <c r="BL475" s="701"/>
      <c r="BM475" s="701"/>
      <c r="BN475" s="701"/>
      <c r="BO475" s="701"/>
      <c r="BP475" s="701"/>
      <c r="BQ475" s="701"/>
      <c r="BX475" s="964" t="str">
        <f t="shared" si="159"/>
        <v>►</v>
      </c>
      <c r="BY475" s="848"/>
      <c r="BZ475" s="848"/>
      <c r="CA475" s="848"/>
      <c r="CB475" s="848"/>
      <c r="CC475" s="848"/>
      <c r="DC475" s="3">
        <v>1</v>
      </c>
    </row>
    <row r="476" spans="12:107" ht="21" customHeight="1">
      <c r="L476" s="115" t="s">
        <v>16</v>
      </c>
      <c r="M476" s="3141"/>
      <c r="N476" s="3142"/>
      <c r="O476" s="3141"/>
      <c r="P476" s="3143"/>
      <c r="Q476" s="3144"/>
      <c r="R476" s="3145"/>
      <c r="S476" s="3146"/>
      <c r="T476" s="3147"/>
      <c r="U476" s="3148"/>
      <c r="V476" s="3149"/>
      <c r="W476" s="2109"/>
      <c r="X476" s="3150"/>
      <c r="Y476" s="117"/>
      <c r="Z476" s="3151"/>
      <c r="AA476" s="3152"/>
      <c r="AB476" s="3153"/>
      <c r="AC476" s="3154"/>
      <c r="AD476" s="119"/>
      <c r="AE476" s="262" t="s">
        <v>22</v>
      </c>
      <c r="AF476" s="1035" t="str">
        <f t="shared" si="160"/>
        <v>►</v>
      </c>
      <c r="AG476" s="1036" t="str">
        <f t="shared" si="161"/>
        <v/>
      </c>
      <c r="AH476" s="1037" t="str">
        <f t="shared" si="162"/>
        <v/>
      </c>
      <c r="AI476" s="1036" t="str">
        <f t="shared" si="163"/>
        <v/>
      </c>
      <c r="AJ476" s="1037" t="str">
        <f t="shared" si="164"/>
        <v/>
      </c>
      <c r="AK476" s="1037">
        <f>IF(AND(L476="A",COUNTIF(BJ15:BL62,TRIM(U476))&gt;0),1,0)</f>
        <v>0</v>
      </c>
      <c r="AL476" s="1051" t="str" cm="1">
        <f t="array" ref="AL476">IF(AF476&lt;&gt;"A","",IFERROR((IFERROR(_xlfn.XLOOKUP(TRIM(SUBSTITUTE(U476,CHAR(160)," ")),BJ15:BJ62,BM15:BM62),IFERROR(_xlfn.XLOOKUP(TRIM(SUBSTITUTE(U476,CHAR(160)," ")),BK15:BK62,BM15:BM62),_xlfn.XLOOKUP(TRIM(SUBSTITUTE(U476,CHAR(160)," ")),BL15:BL62,BM15:BM62))))*T476*IF(ISBLANK(Q476),1,Q476)+IFERROR(_xlfn.XLOOKUP("RECHERCHEX",TRIM(L476:AD476),L476:AD476),0),0))</f>
        <v/>
      </c>
      <c r="AM476" s="1038">
        <f t="shared" si="165"/>
        <v>0</v>
      </c>
      <c r="AN476" s="1627" t="str">
        <f t="shared" si="158"/>
        <v/>
      </c>
      <c r="AO476" s="1039">
        <f t="shared" si="166"/>
        <v>0</v>
      </c>
      <c r="AP476" s="1039">
        <f t="shared" si="167"/>
        <v>0</v>
      </c>
      <c r="AQ476" s="1040">
        <f>IF(AO476&gt;0,AS9,0)</f>
        <v>0</v>
      </c>
      <c r="AR476" s="1628" t="str">
        <f>IF(TRIM(AG476)="▼ recette suivante", AG476, IF(AQ476&gt;0, IF(AT9&lt;&gt;"", AT9&amp;"-ou.or.o ❾ + or - &gt;", ""), ""))</f>
        <v/>
      </c>
      <c r="AS476" s="1064"/>
      <c r="AT476" s="1064"/>
      <c r="AU476" s="1042">
        <f t="shared" si="168"/>
        <v>0</v>
      </c>
      <c r="AV476" s="1043">
        <f>IF(AK476,IF(OR(AU476="",N(AU476)&lt;=0.000000001),"",_xlfn.XLOOKUP(AJ476,BJ15:BJ62,BN15:BN62,_xlfn.XLOOKUP(AJ476,BK15:BK62,BN15:BN62,_xlfn.XLOOKUP(AJ476,BL15:BL62,BN15:BN62,"")))),0)</f>
        <v>0</v>
      </c>
      <c r="AW476" s="1065" cm="1">
        <f t="array" ref="AW476">IF(AK476&lt;&gt;1,0,IF(OR(AU476="",N(AU476)&lt;=0.000000001),"",IF(OR(AO476="",N(AO476)&lt;=0.000000001),0,IF(ISNUMBER(AU476),IFERROR(_xlfn.LET(_xlpm.ai_test,TRIM(AJ476),_xlpm.r,IFERROR(_xlfn.XLOOKUP(_xlpm.ai_test,BJ15:BJ62,ROW(BJ15:BJ62),0,1),IFERROR(_xlfn.XLOOKUP(_xlpm.ai_test,BK15:BK62,ROW(BK15:BK62),0,1),_xlfn.XLOOKUP(_xlpm.ai_test,BL15:BL62,ROW(BL15:BL62),0,1))),_xlpm.p,_xlpm.r-MIN(ROW(BJ15:BJ62))+1,_xlpm.f,INDEX(BM15:BM62,_xlpm.p),_xlpm.u,INDEX(BN15:BN62,_xlpm.p),_xlpm.s,INDEX(BP15:BP62,_xlpm.p),_xlpm.q,N(AU476)/_xlpm.f,IF(_xlpm.q&gt;=_xlpm.s,ROUND(_xlpm.q,1)&amp;" "&amp;_xlpm.ai_test&amp;" = "&amp;ROUND(_xlpm.q*_xlpm.f,1)&amp;" "&amp;_xlpm.u,ROUND(_xlpm.q,1)&amp;" "&amp;_xlpm.ai_test)),""),""))))</f>
        <v>0</v>
      </c>
      <c r="AX476" s="1055"/>
      <c r="AY476" s="1042">
        <f t="shared" si="169"/>
        <v>0</v>
      </c>
      <c r="AZ476" s="1043" t="str">
        <f t="shared" si="170"/>
        <v/>
      </c>
      <c r="BA476" s="1044">
        <f t="shared" si="175"/>
        <v>0</v>
      </c>
      <c r="BB476" s="1045" t="str">
        <f t="shared" si="171"/>
        <v/>
      </c>
      <c r="BC476" s="1046"/>
      <c r="BD476" s="1047">
        <f t="shared" si="176"/>
        <v>0</v>
      </c>
      <c r="BE476" s="1048" t="str">
        <f t="shared" si="172"/>
        <v/>
      </c>
      <c r="BF476" s="262" t="s">
        <v>22</v>
      </c>
      <c r="BG476" s="1027">
        <f t="shared" si="173"/>
        <v>0</v>
      </c>
      <c r="BH476" s="1028">
        <f t="shared" si="174"/>
        <v>0</v>
      </c>
      <c r="BI476"/>
      <c r="BJ476" s="701"/>
      <c r="BK476" s="701"/>
      <c r="BL476" s="701"/>
      <c r="BM476" s="701"/>
      <c r="BN476" s="701"/>
      <c r="BO476" s="701"/>
      <c r="BP476" s="701"/>
      <c r="BQ476" s="701"/>
      <c r="BX476" s="964" t="str">
        <f t="shared" si="159"/>
        <v>►</v>
      </c>
      <c r="BY476" s="848"/>
      <c r="BZ476" s="848"/>
      <c r="CA476" s="848"/>
      <c r="CB476" s="848"/>
      <c r="CC476" s="848"/>
      <c r="DC476" s="3">
        <v>1</v>
      </c>
    </row>
    <row r="477" spans="12:107" ht="21" customHeight="1">
      <c r="L477" s="115" t="s">
        <v>16</v>
      </c>
      <c r="M477" s="3141"/>
      <c r="N477" s="3142"/>
      <c r="O477" s="3141"/>
      <c r="P477" s="3143"/>
      <c r="Q477" s="3144"/>
      <c r="R477" s="3145"/>
      <c r="S477" s="3146"/>
      <c r="T477" s="3147"/>
      <c r="U477" s="3148"/>
      <c r="V477" s="3149"/>
      <c r="W477" s="2109"/>
      <c r="X477" s="3150"/>
      <c r="Y477" s="117"/>
      <c r="Z477" s="3151"/>
      <c r="AA477" s="3152"/>
      <c r="AB477" s="3153"/>
      <c r="AC477" s="3154"/>
      <c r="AD477" s="119"/>
      <c r="AE477" s="262" t="s">
        <v>22</v>
      </c>
      <c r="AF477" s="1035" t="str">
        <f t="shared" si="160"/>
        <v>►</v>
      </c>
      <c r="AG477" s="1036" t="str">
        <f t="shared" si="161"/>
        <v/>
      </c>
      <c r="AH477" s="1037" t="str">
        <f t="shared" si="162"/>
        <v/>
      </c>
      <c r="AI477" s="1036" t="str">
        <f t="shared" si="163"/>
        <v/>
      </c>
      <c r="AJ477" s="1037" t="str">
        <f t="shared" si="164"/>
        <v/>
      </c>
      <c r="AK477" s="1037">
        <f>IF(AND(L477="A",COUNTIF(BJ15:BL62,TRIM(U477))&gt;0),1,0)</f>
        <v>0</v>
      </c>
      <c r="AL477" s="1051" t="str" cm="1">
        <f t="array" ref="AL477">IF(AF477&lt;&gt;"A","",IFERROR((IFERROR(_xlfn.XLOOKUP(TRIM(SUBSTITUTE(U477,CHAR(160)," ")),BJ15:BJ62,BM15:BM62),IFERROR(_xlfn.XLOOKUP(TRIM(SUBSTITUTE(U477,CHAR(160)," ")),BK15:BK62,BM15:BM62),_xlfn.XLOOKUP(TRIM(SUBSTITUTE(U477,CHAR(160)," ")),BL15:BL62,BM15:BM62))))*T477*IF(ISBLANK(Q477),1,Q477)+IFERROR(_xlfn.XLOOKUP("RECHERCHEX",TRIM(L477:AD477),L477:AD477),0),0))</f>
        <v/>
      </c>
      <c r="AM477" s="1038">
        <f t="shared" si="165"/>
        <v>0</v>
      </c>
      <c r="AN477" s="1627" t="str">
        <f t="shared" si="158"/>
        <v/>
      </c>
      <c r="AO477" s="1039">
        <f t="shared" si="166"/>
        <v>0</v>
      </c>
      <c r="AP477" s="1039">
        <f t="shared" si="167"/>
        <v>0</v>
      </c>
      <c r="AQ477" s="1052">
        <f>IF(AO477&gt;0,AS9,0)</f>
        <v>0</v>
      </c>
      <c r="AR477" s="1626" t="str">
        <f>IF(TRIM(AG477)="▼ recette suivante", AG477, IF(AQ477&gt;0, IF(AT9&lt;&gt;"", AT9&amp;"-ou.or.o ❾ + or - &gt;", ""), ""))</f>
        <v/>
      </c>
      <c r="AS477" s="1064"/>
      <c r="AT477" s="1064"/>
      <c r="AU477" s="1053">
        <f t="shared" si="168"/>
        <v>0</v>
      </c>
      <c r="AV477" s="1054">
        <f>IF(AK477,IF(OR(AU477="",N(AU477)&lt;=0.000000001),"",_xlfn.XLOOKUP(AJ477,BJ15:BJ62,BN15:BN62,_xlfn.XLOOKUP(AJ477,BK15:BK62,BN15:BN62,_xlfn.XLOOKUP(AJ477,BL15:BL62,BN15:BN62,"")))),0)</f>
        <v>0</v>
      </c>
      <c r="AW477" s="1067" cm="1">
        <f t="array" ref="AW477">IF(AK477&lt;&gt;1,0,IF(OR(AU477="",N(AU477)&lt;=0.000000001),"",IF(OR(AO477="",N(AO477)&lt;=0.000000001),0,IF(ISNUMBER(AU477),IFERROR(_xlfn.LET(_xlpm.ai_test,TRIM(AJ477),_xlpm.r,IFERROR(_xlfn.XLOOKUP(_xlpm.ai_test,BJ15:BJ62,ROW(BJ15:BJ62),0,1),IFERROR(_xlfn.XLOOKUP(_xlpm.ai_test,BK15:BK62,ROW(BK15:BK62),0,1),_xlfn.XLOOKUP(_xlpm.ai_test,BL15:BL62,ROW(BL15:BL62),0,1))),_xlpm.p,_xlpm.r-MIN(ROW(BJ15:BJ62))+1,_xlpm.f,INDEX(BM15:BM62,_xlpm.p),_xlpm.u,INDEX(BN15:BN62,_xlpm.p),_xlpm.s,INDEX(BP15:BP62,_xlpm.p),_xlpm.q,N(AU477)/_xlpm.f,IF(_xlpm.q&gt;=_xlpm.s,ROUND(_xlpm.q,1)&amp;" "&amp;_xlpm.ai_test&amp;" = "&amp;ROUND(_xlpm.q*_xlpm.f,1)&amp;" "&amp;_xlpm.u,ROUND(_xlpm.q,1)&amp;" "&amp;_xlpm.ai_test)),""),""))))</f>
        <v>0</v>
      </c>
      <c r="AX477" s="1055"/>
      <c r="AY477" s="1053">
        <f t="shared" si="169"/>
        <v>0</v>
      </c>
      <c r="AZ477" s="1054" t="str">
        <f t="shared" si="170"/>
        <v/>
      </c>
      <c r="BA477" s="1056">
        <f t="shared" si="175"/>
        <v>0</v>
      </c>
      <c r="BB477" s="1057" t="str">
        <f t="shared" si="171"/>
        <v/>
      </c>
      <c r="BC477" s="1046"/>
      <c r="BD477" s="1058">
        <f t="shared" si="176"/>
        <v>0</v>
      </c>
      <c r="BE477" s="1048" t="str">
        <f t="shared" si="172"/>
        <v/>
      </c>
      <c r="BF477" s="262" t="s">
        <v>22</v>
      </c>
      <c r="BG477" s="1027">
        <f t="shared" si="173"/>
        <v>0</v>
      </c>
      <c r="BH477" s="1028">
        <f t="shared" si="174"/>
        <v>0</v>
      </c>
      <c r="BI477"/>
      <c r="BJ477" s="701"/>
      <c r="BK477" s="701"/>
      <c r="BL477" s="701"/>
      <c r="BM477" s="701"/>
      <c r="BN477" s="701"/>
      <c r="BO477" s="701"/>
      <c r="BP477" s="701"/>
      <c r="BQ477" s="701"/>
      <c r="BX477" s="964" t="str">
        <f t="shared" si="159"/>
        <v>►</v>
      </c>
      <c r="BY477" s="848"/>
      <c r="BZ477" s="848"/>
      <c r="CA477" s="848"/>
      <c r="CB477" s="848"/>
      <c r="CC477" s="848"/>
      <c r="DC477" s="3">
        <v>1</v>
      </c>
    </row>
    <row r="478" spans="12:107" ht="21" customHeight="1">
      <c r="L478" s="115" t="s">
        <v>16</v>
      </c>
      <c r="M478" s="3141"/>
      <c r="N478" s="3142"/>
      <c r="O478" s="3141"/>
      <c r="P478" s="3143"/>
      <c r="Q478" s="3144"/>
      <c r="R478" s="3145"/>
      <c r="S478" s="3146"/>
      <c r="T478" s="3147"/>
      <c r="U478" s="3148"/>
      <c r="V478" s="3149"/>
      <c r="W478" s="2109"/>
      <c r="X478" s="3150"/>
      <c r="Y478" s="117"/>
      <c r="Z478" s="3151"/>
      <c r="AA478" s="3152"/>
      <c r="AB478" s="3153"/>
      <c r="AC478" s="3154"/>
      <c r="AD478" s="119"/>
      <c r="AE478" s="262" t="s">
        <v>22</v>
      </c>
      <c r="AF478" s="1035" t="str">
        <f t="shared" si="160"/>
        <v>►</v>
      </c>
      <c r="AG478" s="1036" t="str">
        <f t="shared" si="161"/>
        <v/>
      </c>
      <c r="AH478" s="1037" t="str">
        <f t="shared" si="162"/>
        <v/>
      </c>
      <c r="AI478" s="1036" t="str">
        <f t="shared" si="163"/>
        <v/>
      </c>
      <c r="AJ478" s="1037" t="str">
        <f t="shared" si="164"/>
        <v/>
      </c>
      <c r="AK478" s="1037">
        <f>IF(AND(L478="A",COUNTIF(BJ15:BL62,TRIM(U478))&gt;0),1,0)</f>
        <v>0</v>
      </c>
      <c r="AL478" s="1051" t="str" cm="1">
        <f t="array" ref="AL478">IF(AF478&lt;&gt;"A","",IFERROR((IFERROR(_xlfn.XLOOKUP(TRIM(SUBSTITUTE(U478,CHAR(160)," ")),BJ15:BJ62,BM15:BM62),IFERROR(_xlfn.XLOOKUP(TRIM(SUBSTITUTE(U478,CHAR(160)," ")),BK15:BK62,BM15:BM62),_xlfn.XLOOKUP(TRIM(SUBSTITUTE(U478,CHAR(160)," ")),BL15:BL62,BM15:BM62))))*T478*IF(ISBLANK(Q478),1,Q478)+IFERROR(_xlfn.XLOOKUP("RECHERCHEX",TRIM(L478:AD478),L478:AD478),0),0))</f>
        <v/>
      </c>
      <c r="AM478" s="1038">
        <f t="shared" si="165"/>
        <v>0</v>
      </c>
      <c r="AN478" s="1627" t="str">
        <f t="shared" ref="AN478:AN541" si="177">IF(AF478="A","❾ Author reference &gt;","")</f>
        <v/>
      </c>
      <c r="AO478" s="1039">
        <f t="shared" si="166"/>
        <v>0</v>
      </c>
      <c r="AP478" s="1039">
        <f t="shared" si="167"/>
        <v>0</v>
      </c>
      <c r="AQ478" s="1040">
        <f>IF(AO478&gt;0,AS9,0)</f>
        <v>0</v>
      </c>
      <c r="AR478" s="1628" t="str">
        <f>IF(TRIM(AG478)="▼ recette suivante", AG478, IF(AQ478&gt;0, IF(AT9&lt;&gt;"", AT9&amp;"-ou.or.o ❾ + or - &gt;", ""), ""))</f>
        <v/>
      </c>
      <c r="AS478" s="1064"/>
      <c r="AT478" s="1064"/>
      <c r="AU478" s="1042">
        <f t="shared" si="168"/>
        <v>0</v>
      </c>
      <c r="AV478" s="1043">
        <f>IF(AK478,IF(OR(AU478="",N(AU478)&lt;=0.000000001),"",_xlfn.XLOOKUP(AJ478,BJ15:BJ62,BN15:BN62,_xlfn.XLOOKUP(AJ478,BK15:BK62,BN15:BN62,_xlfn.XLOOKUP(AJ478,BL15:BL62,BN15:BN62,"")))),0)</f>
        <v>0</v>
      </c>
      <c r="AW478" s="1065" cm="1">
        <f t="array" ref="AW478">IF(AK478&lt;&gt;1,0,IF(OR(AU478="",N(AU478)&lt;=0.000000001),"",IF(OR(AO478="",N(AO478)&lt;=0.000000001),0,IF(ISNUMBER(AU478),IFERROR(_xlfn.LET(_xlpm.ai_test,TRIM(AJ478),_xlpm.r,IFERROR(_xlfn.XLOOKUP(_xlpm.ai_test,BJ15:BJ62,ROW(BJ15:BJ62),0,1),IFERROR(_xlfn.XLOOKUP(_xlpm.ai_test,BK15:BK62,ROW(BK15:BK62),0,1),_xlfn.XLOOKUP(_xlpm.ai_test,BL15:BL62,ROW(BL15:BL62),0,1))),_xlpm.p,_xlpm.r-MIN(ROW(BJ15:BJ62))+1,_xlpm.f,INDEX(BM15:BM62,_xlpm.p),_xlpm.u,INDEX(BN15:BN62,_xlpm.p),_xlpm.s,INDEX(BP15:BP62,_xlpm.p),_xlpm.q,N(AU478)/_xlpm.f,IF(_xlpm.q&gt;=_xlpm.s,ROUND(_xlpm.q,1)&amp;" "&amp;_xlpm.ai_test&amp;" = "&amp;ROUND(_xlpm.q*_xlpm.f,1)&amp;" "&amp;_xlpm.u,ROUND(_xlpm.q,1)&amp;" "&amp;_xlpm.ai_test)),""),""))))</f>
        <v>0</v>
      </c>
      <c r="AX478" s="1055"/>
      <c r="AY478" s="1042">
        <f t="shared" si="169"/>
        <v>0</v>
      </c>
      <c r="AZ478" s="1043" t="str">
        <f t="shared" si="170"/>
        <v/>
      </c>
      <c r="BA478" s="1044">
        <f t="shared" si="175"/>
        <v>0</v>
      </c>
      <c r="BB478" s="1045" t="str">
        <f t="shared" si="171"/>
        <v/>
      </c>
      <c r="BC478" s="1046"/>
      <c r="BD478" s="1047">
        <f t="shared" si="176"/>
        <v>0</v>
      </c>
      <c r="BE478" s="1048" t="str">
        <f t="shared" si="172"/>
        <v/>
      </c>
      <c r="BF478" s="262" t="s">
        <v>22</v>
      </c>
      <c r="BG478" s="1027">
        <f t="shared" si="173"/>
        <v>0</v>
      </c>
      <c r="BH478" s="1028">
        <f t="shared" si="174"/>
        <v>0</v>
      </c>
      <c r="BI478"/>
      <c r="BJ478" s="701"/>
      <c r="BK478" s="701"/>
      <c r="BL478" s="701"/>
      <c r="BM478" s="701"/>
      <c r="BN478" s="701"/>
      <c r="BO478" s="701"/>
      <c r="BP478" s="701"/>
      <c r="BQ478" s="701"/>
      <c r="BX478" s="964" t="str">
        <f t="shared" si="159"/>
        <v>►</v>
      </c>
      <c r="BY478" s="848"/>
      <c r="BZ478" s="848"/>
      <c r="CA478" s="848"/>
      <c r="CB478" s="848"/>
      <c r="CC478" s="848"/>
      <c r="DC478" s="3">
        <v>1</v>
      </c>
    </row>
    <row r="479" spans="12:107" ht="21" customHeight="1">
      <c r="L479" s="115" t="s">
        <v>16</v>
      </c>
      <c r="M479" s="3141"/>
      <c r="N479" s="3142"/>
      <c r="O479" s="3141"/>
      <c r="P479" s="3143"/>
      <c r="Q479" s="3144"/>
      <c r="R479" s="3145"/>
      <c r="S479" s="3146"/>
      <c r="T479" s="3147"/>
      <c r="U479" s="3148"/>
      <c r="V479" s="3149"/>
      <c r="W479" s="2109"/>
      <c r="X479" s="3150"/>
      <c r="Y479" s="117"/>
      <c r="Z479" s="3151"/>
      <c r="AA479" s="3152"/>
      <c r="AB479" s="3153"/>
      <c r="AC479" s="3154"/>
      <c r="AD479" s="119"/>
      <c r="AE479" s="262" t="s">
        <v>22</v>
      </c>
      <c r="AF479" s="1035" t="str">
        <f t="shared" si="160"/>
        <v>►</v>
      </c>
      <c r="AG479" s="1036" t="str">
        <f t="shared" si="161"/>
        <v/>
      </c>
      <c r="AH479" s="1037" t="str">
        <f t="shared" si="162"/>
        <v/>
      </c>
      <c r="AI479" s="1036" t="str">
        <f t="shared" si="163"/>
        <v/>
      </c>
      <c r="AJ479" s="1037" t="str">
        <f t="shared" si="164"/>
        <v/>
      </c>
      <c r="AK479" s="1037">
        <f>IF(AND(L479="A",COUNTIF(BJ15:BL62,TRIM(U479))&gt;0),1,0)</f>
        <v>0</v>
      </c>
      <c r="AL479" s="1051" t="str" cm="1">
        <f t="array" ref="AL479">IF(AF479&lt;&gt;"A","",IFERROR((IFERROR(_xlfn.XLOOKUP(TRIM(SUBSTITUTE(U479,CHAR(160)," ")),BJ15:BJ62,BM15:BM62),IFERROR(_xlfn.XLOOKUP(TRIM(SUBSTITUTE(U479,CHAR(160)," ")),BK15:BK62,BM15:BM62),_xlfn.XLOOKUP(TRIM(SUBSTITUTE(U479,CHAR(160)," ")),BL15:BL62,BM15:BM62))))*T479*IF(ISBLANK(Q479),1,Q479)+IFERROR(_xlfn.XLOOKUP("RECHERCHEX",TRIM(L479:AD479),L479:AD479),0),0))</f>
        <v/>
      </c>
      <c r="AM479" s="1038">
        <f t="shared" si="165"/>
        <v>0</v>
      </c>
      <c r="AN479" s="1627" t="str">
        <f t="shared" si="177"/>
        <v/>
      </c>
      <c r="AO479" s="1039">
        <f t="shared" si="166"/>
        <v>0</v>
      </c>
      <c r="AP479" s="1039">
        <f t="shared" si="167"/>
        <v>0</v>
      </c>
      <c r="AQ479" s="1052">
        <f>IF(AO479&gt;0,AS9,0)</f>
        <v>0</v>
      </c>
      <c r="AR479" s="1626" t="str">
        <f>IF(TRIM(AG479)="▼ recette suivante", AG479, IF(AQ479&gt;0, IF(AT9&lt;&gt;"", AT9&amp;"-ou.or.o ❾ + or - &gt;", ""), ""))</f>
        <v/>
      </c>
      <c r="AS479" s="1064"/>
      <c r="AT479" s="1064"/>
      <c r="AU479" s="1053">
        <f t="shared" si="168"/>
        <v>0</v>
      </c>
      <c r="AV479" s="1054">
        <f>IF(AK479,IF(OR(AU479="",N(AU479)&lt;=0.000000001),"",_xlfn.XLOOKUP(AJ479,BJ15:BJ62,BN15:BN62,_xlfn.XLOOKUP(AJ479,BK15:BK62,BN15:BN62,_xlfn.XLOOKUP(AJ479,BL15:BL62,BN15:BN62,"")))),0)</f>
        <v>0</v>
      </c>
      <c r="AW479" s="1067" cm="1">
        <f t="array" ref="AW479">IF(AK479&lt;&gt;1,0,IF(OR(AU479="",N(AU479)&lt;=0.000000001),"",IF(OR(AO479="",N(AO479)&lt;=0.000000001),0,IF(ISNUMBER(AU479),IFERROR(_xlfn.LET(_xlpm.ai_test,TRIM(AJ479),_xlpm.r,IFERROR(_xlfn.XLOOKUP(_xlpm.ai_test,BJ15:BJ62,ROW(BJ15:BJ62),0,1),IFERROR(_xlfn.XLOOKUP(_xlpm.ai_test,BK15:BK62,ROW(BK15:BK62),0,1),_xlfn.XLOOKUP(_xlpm.ai_test,BL15:BL62,ROW(BL15:BL62),0,1))),_xlpm.p,_xlpm.r-MIN(ROW(BJ15:BJ62))+1,_xlpm.f,INDEX(BM15:BM62,_xlpm.p),_xlpm.u,INDEX(BN15:BN62,_xlpm.p),_xlpm.s,INDEX(BP15:BP62,_xlpm.p),_xlpm.q,N(AU479)/_xlpm.f,IF(_xlpm.q&gt;=_xlpm.s,ROUND(_xlpm.q,1)&amp;" "&amp;_xlpm.ai_test&amp;" = "&amp;ROUND(_xlpm.q*_xlpm.f,1)&amp;" "&amp;_xlpm.u,ROUND(_xlpm.q,1)&amp;" "&amp;_xlpm.ai_test)),""),""))))</f>
        <v>0</v>
      </c>
      <c r="AX479" s="1055"/>
      <c r="AY479" s="1053">
        <f t="shared" si="169"/>
        <v>0</v>
      </c>
      <c r="AZ479" s="1054" t="str">
        <f t="shared" si="170"/>
        <v/>
      </c>
      <c r="BA479" s="1056">
        <f t="shared" si="175"/>
        <v>0</v>
      </c>
      <c r="BB479" s="1057" t="str">
        <f t="shared" si="171"/>
        <v/>
      </c>
      <c r="BC479" s="1046"/>
      <c r="BD479" s="1058">
        <f t="shared" si="176"/>
        <v>0</v>
      </c>
      <c r="BE479" s="1048" t="str">
        <f t="shared" si="172"/>
        <v/>
      </c>
      <c r="BF479" s="262" t="s">
        <v>22</v>
      </c>
      <c r="BG479" s="1027">
        <f t="shared" si="173"/>
        <v>0</v>
      </c>
      <c r="BH479" s="1028">
        <f t="shared" si="174"/>
        <v>0</v>
      </c>
      <c r="BI479"/>
      <c r="BJ479" s="701"/>
      <c r="BK479" s="701"/>
      <c r="BL479" s="701"/>
      <c r="BM479" s="701"/>
      <c r="BN479" s="701"/>
      <c r="BO479" s="701"/>
      <c r="BP479" s="701"/>
      <c r="BQ479" s="701"/>
      <c r="BX479" s="964" t="str">
        <f t="shared" si="159"/>
        <v>►</v>
      </c>
      <c r="BY479" s="848"/>
      <c r="BZ479" s="848"/>
      <c r="CA479" s="848"/>
      <c r="CB479" s="848"/>
      <c r="CC479" s="848"/>
      <c r="DC479" s="3">
        <v>1</v>
      </c>
    </row>
    <row r="480" spans="12:107" ht="21" customHeight="1">
      <c r="L480" s="115" t="s">
        <v>16</v>
      </c>
      <c r="M480" s="3141"/>
      <c r="N480" s="3142"/>
      <c r="O480" s="3141"/>
      <c r="P480" s="3143"/>
      <c r="Q480" s="3144"/>
      <c r="R480" s="3145"/>
      <c r="S480" s="3146"/>
      <c r="T480" s="3147"/>
      <c r="U480" s="3148"/>
      <c r="V480" s="3149"/>
      <c r="W480" s="2109"/>
      <c r="X480" s="3150"/>
      <c r="Y480" s="117"/>
      <c r="Z480" s="3151"/>
      <c r="AA480" s="3152"/>
      <c r="AB480" s="3153"/>
      <c r="AC480" s="3154"/>
      <c r="AD480" s="119"/>
      <c r="AE480" s="262" t="s">
        <v>22</v>
      </c>
      <c r="AF480" s="1035" t="str">
        <f t="shared" si="160"/>
        <v>►</v>
      </c>
      <c r="AG480" s="1036" t="str">
        <f t="shared" si="161"/>
        <v/>
      </c>
      <c r="AH480" s="1037" t="str">
        <f t="shared" si="162"/>
        <v/>
      </c>
      <c r="AI480" s="1036" t="str">
        <f t="shared" si="163"/>
        <v/>
      </c>
      <c r="AJ480" s="1037" t="str">
        <f t="shared" si="164"/>
        <v/>
      </c>
      <c r="AK480" s="1037">
        <f>IF(AND(L480="A",COUNTIF(BJ15:BL62,TRIM(U480))&gt;0),1,0)</f>
        <v>0</v>
      </c>
      <c r="AL480" s="1051" t="str" cm="1">
        <f t="array" ref="AL480">IF(AF480&lt;&gt;"A","",IFERROR((IFERROR(_xlfn.XLOOKUP(TRIM(SUBSTITUTE(U480,CHAR(160)," ")),BJ15:BJ62,BM15:BM62),IFERROR(_xlfn.XLOOKUP(TRIM(SUBSTITUTE(U480,CHAR(160)," ")),BK15:BK62,BM15:BM62),_xlfn.XLOOKUP(TRIM(SUBSTITUTE(U480,CHAR(160)," ")),BL15:BL62,BM15:BM62))))*T480*IF(ISBLANK(Q480),1,Q480)+IFERROR(_xlfn.XLOOKUP("RECHERCHEX",TRIM(L480:AD480),L480:AD480),0),0))</f>
        <v/>
      </c>
      <c r="AM480" s="1038">
        <f t="shared" si="165"/>
        <v>0</v>
      </c>
      <c r="AN480" s="1627" t="str">
        <f t="shared" si="177"/>
        <v/>
      </c>
      <c r="AO480" s="1039">
        <f t="shared" si="166"/>
        <v>0</v>
      </c>
      <c r="AP480" s="1039">
        <f t="shared" si="167"/>
        <v>0</v>
      </c>
      <c r="AQ480" s="1040">
        <f>IF(AO480&gt;0,AS9,0)</f>
        <v>0</v>
      </c>
      <c r="AR480" s="1628" t="str">
        <f>IF(TRIM(AG480)="▼ recette suivante", AG480, IF(AQ480&gt;0, IF(AT9&lt;&gt;"", AT9&amp;"-ou.or.o ❾ + or - &gt;", ""), ""))</f>
        <v/>
      </c>
      <c r="AS480" s="1064"/>
      <c r="AT480" s="1064"/>
      <c r="AU480" s="1042">
        <f t="shared" si="168"/>
        <v>0</v>
      </c>
      <c r="AV480" s="1043">
        <f>IF(AK480,IF(OR(AU480="",N(AU480)&lt;=0.000000001),"",_xlfn.XLOOKUP(AJ480,BJ15:BJ62,BN15:BN62,_xlfn.XLOOKUP(AJ480,BK15:BK62,BN15:BN62,_xlfn.XLOOKUP(AJ480,BL15:BL62,BN15:BN62,"")))),0)</f>
        <v>0</v>
      </c>
      <c r="AW480" s="1065" cm="1">
        <f t="array" ref="AW480">IF(AK480&lt;&gt;1,0,IF(OR(AU480="",N(AU480)&lt;=0.000000001),"",IF(OR(AO480="",N(AO480)&lt;=0.000000001),0,IF(ISNUMBER(AU480),IFERROR(_xlfn.LET(_xlpm.ai_test,TRIM(AJ480),_xlpm.r,IFERROR(_xlfn.XLOOKUP(_xlpm.ai_test,BJ15:BJ62,ROW(BJ15:BJ62),0,1),IFERROR(_xlfn.XLOOKUP(_xlpm.ai_test,BK15:BK62,ROW(BK15:BK62),0,1),_xlfn.XLOOKUP(_xlpm.ai_test,BL15:BL62,ROW(BL15:BL62),0,1))),_xlpm.p,_xlpm.r-MIN(ROW(BJ15:BJ62))+1,_xlpm.f,INDEX(BM15:BM62,_xlpm.p),_xlpm.u,INDEX(BN15:BN62,_xlpm.p),_xlpm.s,INDEX(BP15:BP62,_xlpm.p),_xlpm.q,N(AU480)/_xlpm.f,IF(_xlpm.q&gt;=_xlpm.s,ROUND(_xlpm.q,1)&amp;" "&amp;_xlpm.ai_test&amp;" = "&amp;ROUND(_xlpm.q*_xlpm.f,1)&amp;" "&amp;_xlpm.u,ROUND(_xlpm.q,1)&amp;" "&amp;_xlpm.ai_test)),""),""))))</f>
        <v>0</v>
      </c>
      <c r="AX480" s="1055"/>
      <c r="AY480" s="1042">
        <f t="shared" si="169"/>
        <v>0</v>
      </c>
      <c r="AZ480" s="1043" t="str">
        <f t="shared" si="170"/>
        <v/>
      </c>
      <c r="BA480" s="1044">
        <f t="shared" si="175"/>
        <v>0</v>
      </c>
      <c r="BB480" s="1045" t="str">
        <f t="shared" si="171"/>
        <v/>
      </c>
      <c r="BC480" s="1046"/>
      <c r="BD480" s="1047">
        <f t="shared" si="176"/>
        <v>0</v>
      </c>
      <c r="BE480" s="1048" t="str">
        <f t="shared" si="172"/>
        <v/>
      </c>
      <c r="BF480" s="262" t="s">
        <v>22</v>
      </c>
      <c r="BG480" s="1027">
        <f t="shared" si="173"/>
        <v>0</v>
      </c>
      <c r="BH480" s="1028">
        <f t="shared" si="174"/>
        <v>0</v>
      </c>
      <c r="BI480"/>
      <c r="BJ480" s="701"/>
      <c r="BK480" s="701"/>
      <c r="BL480" s="701"/>
      <c r="BM480" s="701"/>
      <c r="BN480" s="701"/>
      <c r="BO480" s="701"/>
      <c r="BP480" s="701"/>
      <c r="BQ480" s="701"/>
      <c r="BX480" s="964" t="str">
        <f t="shared" si="159"/>
        <v>►</v>
      </c>
      <c r="BY480" s="848"/>
      <c r="BZ480" s="848"/>
      <c r="CA480" s="848"/>
      <c r="CB480" s="848"/>
      <c r="CC480" s="848"/>
      <c r="DC480" s="3">
        <v>1</v>
      </c>
    </row>
    <row r="481" spans="12:107" ht="21" customHeight="1">
      <c r="L481" s="115" t="s">
        <v>16</v>
      </c>
      <c r="M481" s="3141"/>
      <c r="N481" s="3142"/>
      <c r="O481" s="3141"/>
      <c r="P481" s="3143"/>
      <c r="Q481" s="3144"/>
      <c r="R481" s="3145"/>
      <c r="S481" s="3146"/>
      <c r="T481" s="3147"/>
      <c r="U481" s="3148"/>
      <c r="V481" s="3149"/>
      <c r="W481" s="2109"/>
      <c r="X481" s="3150"/>
      <c r="Y481" s="117"/>
      <c r="Z481" s="3151"/>
      <c r="AA481" s="3152"/>
      <c r="AB481" s="3153"/>
      <c r="AC481" s="3154"/>
      <c r="AD481" s="119"/>
      <c r="AE481" s="262" t="s">
        <v>22</v>
      </c>
      <c r="AF481" s="1035" t="str">
        <f t="shared" si="160"/>
        <v>►</v>
      </c>
      <c r="AG481" s="1036" t="str">
        <f t="shared" si="161"/>
        <v/>
      </c>
      <c r="AH481" s="1037" t="str">
        <f t="shared" si="162"/>
        <v/>
      </c>
      <c r="AI481" s="1036" t="str">
        <f t="shared" si="163"/>
        <v/>
      </c>
      <c r="AJ481" s="1037" t="str">
        <f t="shared" si="164"/>
        <v/>
      </c>
      <c r="AK481" s="1037">
        <f>IF(AND(L481="A",COUNTIF(BJ15:BL62,TRIM(U481))&gt;0),1,0)</f>
        <v>0</v>
      </c>
      <c r="AL481" s="1051" t="str" cm="1">
        <f t="array" ref="AL481">IF(AF481&lt;&gt;"A","",IFERROR((IFERROR(_xlfn.XLOOKUP(TRIM(SUBSTITUTE(U481,CHAR(160)," ")),BJ15:BJ62,BM15:BM62),IFERROR(_xlfn.XLOOKUP(TRIM(SUBSTITUTE(U481,CHAR(160)," ")),BK15:BK62,BM15:BM62),_xlfn.XLOOKUP(TRIM(SUBSTITUTE(U481,CHAR(160)," ")),BL15:BL62,BM15:BM62))))*T481*IF(ISBLANK(Q481),1,Q481)+IFERROR(_xlfn.XLOOKUP("RECHERCHEX",TRIM(L481:AD481),L481:AD481),0),0))</f>
        <v/>
      </c>
      <c r="AM481" s="1038">
        <f t="shared" si="165"/>
        <v>0</v>
      </c>
      <c r="AN481" s="1627" t="str">
        <f t="shared" si="177"/>
        <v/>
      </c>
      <c r="AO481" s="1039">
        <f t="shared" si="166"/>
        <v>0</v>
      </c>
      <c r="AP481" s="1039">
        <f t="shared" si="167"/>
        <v>0</v>
      </c>
      <c r="AQ481" s="1052">
        <f>IF(AO481&gt;0,AS9,0)</f>
        <v>0</v>
      </c>
      <c r="AR481" s="1626" t="str">
        <f>IF(TRIM(AG481)="▼ recette suivante", AG481, IF(AQ481&gt;0, IF(AT9&lt;&gt;"", AT9&amp;"-ou.or.o ❾ + or - &gt;", ""), ""))</f>
        <v/>
      </c>
      <c r="AS481" s="1064"/>
      <c r="AT481" s="1064"/>
      <c r="AU481" s="1053">
        <f t="shared" si="168"/>
        <v>0</v>
      </c>
      <c r="AV481" s="1054">
        <f>IF(AK481,IF(OR(AU481="",N(AU481)&lt;=0.000000001),"",_xlfn.XLOOKUP(AJ481,BJ15:BJ62,BN15:BN62,_xlfn.XLOOKUP(AJ481,BK15:BK62,BN15:BN62,_xlfn.XLOOKUP(AJ481,BL15:BL62,BN15:BN62,"")))),0)</f>
        <v>0</v>
      </c>
      <c r="AW481" s="1067" cm="1">
        <f t="array" ref="AW481">IF(AK481&lt;&gt;1,0,IF(OR(AU481="",N(AU481)&lt;=0.000000001),"",IF(OR(AO481="",N(AO481)&lt;=0.000000001),0,IF(ISNUMBER(AU481),IFERROR(_xlfn.LET(_xlpm.ai_test,TRIM(AJ481),_xlpm.r,IFERROR(_xlfn.XLOOKUP(_xlpm.ai_test,BJ15:BJ62,ROW(BJ15:BJ62),0,1),IFERROR(_xlfn.XLOOKUP(_xlpm.ai_test,BK15:BK62,ROW(BK15:BK62),0,1),_xlfn.XLOOKUP(_xlpm.ai_test,BL15:BL62,ROW(BL15:BL62),0,1))),_xlpm.p,_xlpm.r-MIN(ROW(BJ15:BJ62))+1,_xlpm.f,INDEX(BM15:BM62,_xlpm.p),_xlpm.u,INDEX(BN15:BN62,_xlpm.p),_xlpm.s,INDEX(BP15:BP62,_xlpm.p),_xlpm.q,N(AU481)/_xlpm.f,IF(_xlpm.q&gt;=_xlpm.s,ROUND(_xlpm.q,1)&amp;" "&amp;_xlpm.ai_test&amp;" = "&amp;ROUND(_xlpm.q*_xlpm.f,1)&amp;" "&amp;_xlpm.u,ROUND(_xlpm.q,1)&amp;" "&amp;_xlpm.ai_test)),""),""))))</f>
        <v>0</v>
      </c>
      <c r="AX481" s="1055"/>
      <c r="AY481" s="1053">
        <f t="shared" si="169"/>
        <v>0</v>
      </c>
      <c r="AZ481" s="1054" t="str">
        <f t="shared" si="170"/>
        <v/>
      </c>
      <c r="BA481" s="1056">
        <f t="shared" si="175"/>
        <v>0</v>
      </c>
      <c r="BB481" s="1057" t="str">
        <f t="shared" si="171"/>
        <v/>
      </c>
      <c r="BC481" s="1046"/>
      <c r="BD481" s="1058">
        <f t="shared" si="176"/>
        <v>0</v>
      </c>
      <c r="BE481" s="1048" t="str">
        <f t="shared" si="172"/>
        <v/>
      </c>
      <c r="BF481" s="262" t="s">
        <v>22</v>
      </c>
      <c r="BG481" s="1027">
        <f t="shared" si="173"/>
        <v>0</v>
      </c>
      <c r="BH481" s="1028">
        <f t="shared" si="174"/>
        <v>0</v>
      </c>
      <c r="BI481"/>
      <c r="BJ481" s="701"/>
      <c r="BK481" s="701"/>
      <c r="BL481" s="701"/>
      <c r="BM481" s="701"/>
      <c r="BN481" s="701"/>
      <c r="BO481" s="701"/>
      <c r="BP481" s="701"/>
      <c r="BQ481" s="701"/>
      <c r="BX481" s="964" t="str">
        <f t="shared" si="159"/>
        <v>►</v>
      </c>
      <c r="BY481" s="848"/>
      <c r="BZ481" s="848"/>
      <c r="CA481" s="848"/>
      <c r="CB481" s="848"/>
      <c r="CC481" s="848"/>
      <c r="DC481" s="3">
        <v>1</v>
      </c>
    </row>
    <row r="482" spans="12:107" ht="21" customHeight="1">
      <c r="L482" s="115" t="s">
        <v>16</v>
      </c>
      <c r="M482" s="3141"/>
      <c r="N482" s="3142"/>
      <c r="O482" s="3141"/>
      <c r="P482" s="3143"/>
      <c r="Q482" s="3144"/>
      <c r="R482" s="3145"/>
      <c r="S482" s="3146"/>
      <c r="T482" s="3147"/>
      <c r="U482" s="3148"/>
      <c r="V482" s="3149"/>
      <c r="W482" s="2109"/>
      <c r="X482" s="3150"/>
      <c r="Y482" s="117"/>
      <c r="Z482" s="3151"/>
      <c r="AA482" s="3152"/>
      <c r="AB482" s="3153"/>
      <c r="AC482" s="3154"/>
      <c r="AD482" s="119"/>
      <c r="AE482" s="262" t="s">
        <v>22</v>
      </c>
      <c r="AF482" s="1035" t="str">
        <f t="shared" si="160"/>
        <v>►</v>
      </c>
      <c r="AG482" s="1036" t="str">
        <f t="shared" si="161"/>
        <v/>
      </c>
      <c r="AH482" s="1037" t="str">
        <f t="shared" si="162"/>
        <v/>
      </c>
      <c r="AI482" s="1036" t="str">
        <f t="shared" si="163"/>
        <v/>
      </c>
      <c r="AJ482" s="1037" t="str">
        <f t="shared" si="164"/>
        <v/>
      </c>
      <c r="AK482" s="1037">
        <f>IF(AND(L482="A",COUNTIF(BJ15:BL62,TRIM(U482))&gt;0),1,0)</f>
        <v>0</v>
      </c>
      <c r="AL482" s="1051" t="str" cm="1">
        <f t="array" ref="AL482">IF(AF482&lt;&gt;"A","",IFERROR((IFERROR(_xlfn.XLOOKUP(TRIM(SUBSTITUTE(U482,CHAR(160)," ")),BJ15:BJ62,BM15:BM62),IFERROR(_xlfn.XLOOKUP(TRIM(SUBSTITUTE(U482,CHAR(160)," ")),BK15:BK62,BM15:BM62),_xlfn.XLOOKUP(TRIM(SUBSTITUTE(U482,CHAR(160)," ")),BL15:BL62,BM15:BM62))))*T482*IF(ISBLANK(Q482),1,Q482)+IFERROR(_xlfn.XLOOKUP("RECHERCHEX",TRIM(L482:AD482),L482:AD482),0),0))</f>
        <v/>
      </c>
      <c r="AM482" s="1038">
        <f t="shared" si="165"/>
        <v>0</v>
      </c>
      <c r="AN482" s="1627" t="str">
        <f t="shared" si="177"/>
        <v/>
      </c>
      <c r="AO482" s="1039">
        <f t="shared" si="166"/>
        <v>0</v>
      </c>
      <c r="AP482" s="1039">
        <f t="shared" si="167"/>
        <v>0</v>
      </c>
      <c r="AQ482" s="1040">
        <f>IF(AO482&gt;0,AS9,0)</f>
        <v>0</v>
      </c>
      <c r="AR482" s="1628" t="str">
        <f>IF(TRIM(AG482)="▼ recette suivante", AG482, IF(AQ482&gt;0, IF(AT9&lt;&gt;"", AT9&amp;"-ou.or.o ❾ + or - &gt;", ""), ""))</f>
        <v/>
      </c>
      <c r="AS482" s="1064"/>
      <c r="AT482" s="1064"/>
      <c r="AU482" s="1042">
        <f t="shared" si="168"/>
        <v>0</v>
      </c>
      <c r="AV482" s="1043">
        <f>IF(AK482,IF(OR(AU482="",N(AU482)&lt;=0.000000001),"",_xlfn.XLOOKUP(AJ482,BJ15:BJ62,BN15:BN62,_xlfn.XLOOKUP(AJ482,BK15:BK62,BN15:BN62,_xlfn.XLOOKUP(AJ482,BL15:BL62,BN15:BN62,"")))),0)</f>
        <v>0</v>
      </c>
      <c r="AW482" s="1065" cm="1">
        <f t="array" ref="AW482">IF(AK482&lt;&gt;1,0,IF(OR(AU482="",N(AU482)&lt;=0.000000001),"",IF(OR(AO482="",N(AO482)&lt;=0.000000001),0,IF(ISNUMBER(AU482),IFERROR(_xlfn.LET(_xlpm.ai_test,TRIM(AJ482),_xlpm.r,IFERROR(_xlfn.XLOOKUP(_xlpm.ai_test,BJ15:BJ62,ROW(BJ15:BJ62),0,1),IFERROR(_xlfn.XLOOKUP(_xlpm.ai_test,BK15:BK62,ROW(BK15:BK62),0,1),_xlfn.XLOOKUP(_xlpm.ai_test,BL15:BL62,ROW(BL15:BL62),0,1))),_xlpm.p,_xlpm.r-MIN(ROW(BJ15:BJ62))+1,_xlpm.f,INDEX(BM15:BM62,_xlpm.p),_xlpm.u,INDEX(BN15:BN62,_xlpm.p),_xlpm.s,INDEX(BP15:BP62,_xlpm.p),_xlpm.q,N(AU482)/_xlpm.f,IF(_xlpm.q&gt;=_xlpm.s,ROUND(_xlpm.q,1)&amp;" "&amp;_xlpm.ai_test&amp;" = "&amp;ROUND(_xlpm.q*_xlpm.f,1)&amp;" "&amp;_xlpm.u,ROUND(_xlpm.q,1)&amp;" "&amp;_xlpm.ai_test)),""),""))))</f>
        <v>0</v>
      </c>
      <c r="AX482" s="1055"/>
      <c r="AY482" s="1042">
        <f t="shared" si="169"/>
        <v>0</v>
      </c>
      <c r="AZ482" s="1043" t="str">
        <f t="shared" si="170"/>
        <v/>
      </c>
      <c r="BA482" s="1044">
        <f t="shared" si="175"/>
        <v>0</v>
      </c>
      <c r="BB482" s="1045" t="str">
        <f t="shared" si="171"/>
        <v/>
      </c>
      <c r="BC482" s="1046"/>
      <c r="BD482" s="1047">
        <f t="shared" si="176"/>
        <v>0</v>
      </c>
      <c r="BE482" s="1048" t="str">
        <f t="shared" si="172"/>
        <v/>
      </c>
      <c r="BF482" s="262" t="s">
        <v>22</v>
      </c>
      <c r="BG482" s="1027">
        <f t="shared" si="173"/>
        <v>0</v>
      </c>
      <c r="BH482" s="1028">
        <f t="shared" si="174"/>
        <v>0</v>
      </c>
      <c r="BI482"/>
      <c r="BJ482" s="701"/>
      <c r="BK482" s="701"/>
      <c r="BL482" s="701"/>
      <c r="BM482" s="701"/>
      <c r="BN482" s="701"/>
      <c r="BO482" s="701"/>
      <c r="BP482" s="701"/>
      <c r="BQ482" s="701"/>
      <c r="BX482" s="964" t="str">
        <f t="shared" si="159"/>
        <v>►</v>
      </c>
      <c r="BY482" s="848"/>
      <c r="BZ482" s="848"/>
      <c r="CA482" s="848"/>
      <c r="CB482" s="848"/>
      <c r="CC482" s="848"/>
      <c r="DC482" s="3">
        <v>1</v>
      </c>
    </row>
    <row r="483" spans="12:107" ht="21" customHeight="1">
      <c r="L483" s="115" t="s">
        <v>16</v>
      </c>
      <c r="M483" s="3141"/>
      <c r="N483" s="3142"/>
      <c r="O483" s="3141"/>
      <c r="P483" s="3143"/>
      <c r="Q483" s="3144"/>
      <c r="R483" s="3145"/>
      <c r="S483" s="3146"/>
      <c r="T483" s="3147"/>
      <c r="U483" s="3148"/>
      <c r="V483" s="3149"/>
      <c r="W483" s="2109"/>
      <c r="X483" s="3150"/>
      <c r="Y483" s="117"/>
      <c r="Z483" s="3151"/>
      <c r="AA483" s="3152"/>
      <c r="AB483" s="3153"/>
      <c r="AC483" s="3154"/>
      <c r="AD483" s="119"/>
      <c r="AE483" s="262" t="s">
        <v>22</v>
      </c>
      <c r="AF483" s="1035" t="str">
        <f t="shared" si="160"/>
        <v>►</v>
      </c>
      <c r="AG483" s="1036" t="str">
        <f t="shared" si="161"/>
        <v/>
      </c>
      <c r="AH483" s="1037" t="str">
        <f t="shared" si="162"/>
        <v/>
      </c>
      <c r="AI483" s="1036" t="str">
        <f t="shared" si="163"/>
        <v/>
      </c>
      <c r="AJ483" s="1037" t="str">
        <f t="shared" si="164"/>
        <v/>
      </c>
      <c r="AK483" s="1037">
        <f>IF(AND(L483="A",COUNTIF(BJ15:BL62,TRIM(U483))&gt;0),1,0)</f>
        <v>0</v>
      </c>
      <c r="AL483" s="1051" t="str" cm="1">
        <f t="array" ref="AL483">IF(AF483&lt;&gt;"A","",IFERROR((IFERROR(_xlfn.XLOOKUP(TRIM(SUBSTITUTE(U483,CHAR(160)," ")),BJ15:BJ62,BM15:BM62),IFERROR(_xlfn.XLOOKUP(TRIM(SUBSTITUTE(U483,CHAR(160)," ")),BK15:BK62,BM15:BM62),_xlfn.XLOOKUP(TRIM(SUBSTITUTE(U483,CHAR(160)," ")),BL15:BL62,BM15:BM62))))*T483*IF(ISBLANK(Q483),1,Q483)+IFERROR(_xlfn.XLOOKUP("RECHERCHEX",TRIM(L483:AD483),L483:AD483),0),0))</f>
        <v/>
      </c>
      <c r="AM483" s="1038">
        <f t="shared" si="165"/>
        <v>0</v>
      </c>
      <c r="AN483" s="1627" t="str">
        <f t="shared" si="177"/>
        <v/>
      </c>
      <c r="AO483" s="1039">
        <f t="shared" si="166"/>
        <v>0</v>
      </c>
      <c r="AP483" s="1039">
        <f t="shared" si="167"/>
        <v>0</v>
      </c>
      <c r="AQ483" s="1052">
        <f>IF(AO483&gt;0,AS9,0)</f>
        <v>0</v>
      </c>
      <c r="AR483" s="1626" t="str">
        <f>IF(TRIM(AG483)="▼ recette suivante", AG483, IF(AQ483&gt;0, IF(AT9&lt;&gt;"", AT9&amp;"-ou.or.o ❾ + or - &gt;", ""), ""))</f>
        <v/>
      </c>
      <c r="AS483" s="1064"/>
      <c r="AT483" s="1064"/>
      <c r="AU483" s="1053">
        <f t="shared" si="168"/>
        <v>0</v>
      </c>
      <c r="AV483" s="1054">
        <f>IF(AK483,IF(OR(AU483="",N(AU483)&lt;=0.000000001),"",_xlfn.XLOOKUP(AJ483,BJ15:BJ62,BN15:BN62,_xlfn.XLOOKUP(AJ483,BK15:BK62,BN15:BN62,_xlfn.XLOOKUP(AJ483,BL15:BL62,BN15:BN62,"")))),0)</f>
        <v>0</v>
      </c>
      <c r="AW483" s="1067" cm="1">
        <f t="array" ref="AW483">IF(AK483&lt;&gt;1,0,IF(OR(AU483="",N(AU483)&lt;=0.000000001),"",IF(OR(AO483="",N(AO483)&lt;=0.000000001),0,IF(ISNUMBER(AU483),IFERROR(_xlfn.LET(_xlpm.ai_test,TRIM(AJ483),_xlpm.r,IFERROR(_xlfn.XLOOKUP(_xlpm.ai_test,BJ15:BJ62,ROW(BJ15:BJ62),0,1),IFERROR(_xlfn.XLOOKUP(_xlpm.ai_test,BK15:BK62,ROW(BK15:BK62),0,1),_xlfn.XLOOKUP(_xlpm.ai_test,BL15:BL62,ROW(BL15:BL62),0,1))),_xlpm.p,_xlpm.r-MIN(ROW(BJ15:BJ62))+1,_xlpm.f,INDEX(BM15:BM62,_xlpm.p),_xlpm.u,INDEX(BN15:BN62,_xlpm.p),_xlpm.s,INDEX(BP15:BP62,_xlpm.p),_xlpm.q,N(AU483)/_xlpm.f,IF(_xlpm.q&gt;=_xlpm.s,ROUND(_xlpm.q,1)&amp;" "&amp;_xlpm.ai_test&amp;" = "&amp;ROUND(_xlpm.q*_xlpm.f,1)&amp;" "&amp;_xlpm.u,ROUND(_xlpm.q,1)&amp;" "&amp;_xlpm.ai_test)),""),""))))</f>
        <v>0</v>
      </c>
      <c r="AX483" s="1055"/>
      <c r="AY483" s="1053">
        <f t="shared" si="169"/>
        <v>0</v>
      </c>
      <c r="AZ483" s="1054" t="str">
        <f t="shared" si="170"/>
        <v/>
      </c>
      <c r="BA483" s="1056">
        <f t="shared" si="175"/>
        <v>0</v>
      </c>
      <c r="BB483" s="1057" t="str">
        <f t="shared" si="171"/>
        <v/>
      </c>
      <c r="BC483" s="1046"/>
      <c r="BD483" s="1058">
        <f t="shared" si="176"/>
        <v>0</v>
      </c>
      <c r="BE483" s="1048" t="str">
        <f t="shared" si="172"/>
        <v/>
      </c>
      <c r="BF483" s="262" t="s">
        <v>22</v>
      </c>
      <c r="BG483" s="1027">
        <f t="shared" si="173"/>
        <v>0</v>
      </c>
      <c r="BH483" s="1028">
        <f t="shared" si="174"/>
        <v>0</v>
      </c>
      <c r="BI483"/>
      <c r="BJ483" s="701"/>
      <c r="BK483" s="701"/>
      <c r="BL483" s="701"/>
      <c r="BM483" s="701"/>
      <c r="BN483" s="701"/>
      <c r="BO483" s="701"/>
      <c r="BP483" s="701"/>
      <c r="BQ483" s="701"/>
      <c r="BX483" s="964" t="str">
        <f t="shared" si="159"/>
        <v>►</v>
      </c>
      <c r="BY483" s="848"/>
      <c r="BZ483" s="848"/>
      <c r="CA483" s="848"/>
      <c r="CB483" s="848"/>
      <c r="CC483" s="848"/>
      <c r="DC483" s="3">
        <v>1</v>
      </c>
    </row>
    <row r="484" spans="12:107" ht="21" customHeight="1">
      <c r="L484" s="115" t="s">
        <v>16</v>
      </c>
      <c r="M484" s="3141"/>
      <c r="N484" s="3142"/>
      <c r="O484" s="3141"/>
      <c r="P484" s="3143"/>
      <c r="Q484" s="3144"/>
      <c r="R484" s="3145"/>
      <c r="S484" s="3146"/>
      <c r="T484" s="3147"/>
      <c r="U484" s="3148"/>
      <c r="V484" s="3149"/>
      <c r="W484" s="2109"/>
      <c r="X484" s="3150"/>
      <c r="Y484" s="117"/>
      <c r="Z484" s="3151"/>
      <c r="AA484" s="3152"/>
      <c r="AB484" s="3153"/>
      <c r="AC484" s="3154"/>
      <c r="AD484" s="119"/>
      <c r="AE484" s="262" t="s">
        <v>22</v>
      </c>
      <c r="AF484" s="1035" t="str">
        <f t="shared" si="160"/>
        <v>►</v>
      </c>
      <c r="AG484" s="1036" t="str">
        <f t="shared" si="161"/>
        <v/>
      </c>
      <c r="AH484" s="1037" t="str">
        <f t="shared" si="162"/>
        <v/>
      </c>
      <c r="AI484" s="1036" t="str">
        <f t="shared" si="163"/>
        <v/>
      </c>
      <c r="AJ484" s="1037" t="str">
        <f t="shared" si="164"/>
        <v/>
      </c>
      <c r="AK484" s="1037">
        <f>IF(AND(L484="A",COUNTIF(BJ15:BL62,TRIM(U484))&gt;0),1,0)</f>
        <v>0</v>
      </c>
      <c r="AL484" s="1051" t="str" cm="1">
        <f t="array" ref="AL484">IF(AF484&lt;&gt;"A","",IFERROR((IFERROR(_xlfn.XLOOKUP(TRIM(SUBSTITUTE(U484,CHAR(160)," ")),BJ15:BJ62,BM15:BM62),IFERROR(_xlfn.XLOOKUP(TRIM(SUBSTITUTE(U484,CHAR(160)," ")),BK15:BK62,BM15:BM62),_xlfn.XLOOKUP(TRIM(SUBSTITUTE(U484,CHAR(160)," ")),BL15:BL62,BM15:BM62))))*T484*IF(ISBLANK(Q484),1,Q484)+IFERROR(_xlfn.XLOOKUP("RECHERCHEX",TRIM(L484:AD484),L484:AD484),0),0))</f>
        <v/>
      </c>
      <c r="AM484" s="1038">
        <f t="shared" si="165"/>
        <v>0</v>
      </c>
      <c r="AN484" s="1627" t="str">
        <f t="shared" si="177"/>
        <v/>
      </c>
      <c r="AO484" s="1039">
        <f t="shared" si="166"/>
        <v>0</v>
      </c>
      <c r="AP484" s="1039">
        <f t="shared" si="167"/>
        <v>0</v>
      </c>
      <c r="AQ484" s="1040">
        <f>IF(AO484&gt;0,AS9,0)</f>
        <v>0</v>
      </c>
      <c r="AR484" s="1628" t="str">
        <f>IF(TRIM(AG484)="▼ recette suivante", AG484, IF(AQ484&gt;0, IF(AT9&lt;&gt;"", AT9&amp;"-ou.or.o ❾ + or - &gt;", ""), ""))</f>
        <v/>
      </c>
      <c r="AS484" s="1064"/>
      <c r="AT484" s="1064"/>
      <c r="AU484" s="1042">
        <f t="shared" si="168"/>
        <v>0</v>
      </c>
      <c r="AV484" s="1043">
        <f>IF(AK484,IF(OR(AU484="",N(AU484)&lt;=0.000000001),"",_xlfn.XLOOKUP(AJ484,BJ15:BJ62,BN15:BN62,_xlfn.XLOOKUP(AJ484,BK15:BK62,BN15:BN62,_xlfn.XLOOKUP(AJ484,BL15:BL62,BN15:BN62,"")))),0)</f>
        <v>0</v>
      </c>
      <c r="AW484" s="1065" cm="1">
        <f t="array" ref="AW484">IF(AK484&lt;&gt;1,0,IF(OR(AU484="",N(AU484)&lt;=0.000000001),"",IF(OR(AO484="",N(AO484)&lt;=0.000000001),0,IF(ISNUMBER(AU484),IFERROR(_xlfn.LET(_xlpm.ai_test,TRIM(AJ484),_xlpm.r,IFERROR(_xlfn.XLOOKUP(_xlpm.ai_test,BJ15:BJ62,ROW(BJ15:BJ62),0,1),IFERROR(_xlfn.XLOOKUP(_xlpm.ai_test,BK15:BK62,ROW(BK15:BK62),0,1),_xlfn.XLOOKUP(_xlpm.ai_test,BL15:BL62,ROW(BL15:BL62),0,1))),_xlpm.p,_xlpm.r-MIN(ROW(BJ15:BJ62))+1,_xlpm.f,INDEX(BM15:BM62,_xlpm.p),_xlpm.u,INDEX(BN15:BN62,_xlpm.p),_xlpm.s,INDEX(BP15:BP62,_xlpm.p),_xlpm.q,N(AU484)/_xlpm.f,IF(_xlpm.q&gt;=_xlpm.s,ROUND(_xlpm.q,1)&amp;" "&amp;_xlpm.ai_test&amp;" = "&amp;ROUND(_xlpm.q*_xlpm.f,1)&amp;" "&amp;_xlpm.u,ROUND(_xlpm.q,1)&amp;" "&amp;_xlpm.ai_test)),""),""))))</f>
        <v>0</v>
      </c>
      <c r="AX484" s="1055"/>
      <c r="AY484" s="1042">
        <f t="shared" si="169"/>
        <v>0</v>
      </c>
      <c r="AZ484" s="1043" t="str">
        <f t="shared" si="170"/>
        <v/>
      </c>
      <c r="BA484" s="1044">
        <f t="shared" si="175"/>
        <v>0</v>
      </c>
      <c r="BB484" s="1045" t="str">
        <f t="shared" si="171"/>
        <v/>
      </c>
      <c r="BC484" s="1046"/>
      <c r="BD484" s="1047">
        <f t="shared" si="176"/>
        <v>0</v>
      </c>
      <c r="BE484" s="1048" t="str">
        <f t="shared" si="172"/>
        <v/>
      </c>
      <c r="BF484" s="262" t="s">
        <v>22</v>
      </c>
      <c r="BG484" s="1027">
        <f t="shared" si="173"/>
        <v>0</v>
      </c>
      <c r="BH484" s="1028">
        <f t="shared" si="174"/>
        <v>0</v>
      </c>
      <c r="BI484"/>
      <c r="BJ484" s="701"/>
      <c r="BK484" s="701"/>
      <c r="BL484" s="701"/>
      <c r="BM484" s="701"/>
      <c r="BN484" s="701"/>
      <c r="BO484" s="701"/>
      <c r="BP484" s="701"/>
      <c r="BQ484" s="701"/>
      <c r="BX484" s="964" t="str">
        <f t="shared" si="159"/>
        <v>►</v>
      </c>
      <c r="BY484" s="848"/>
      <c r="BZ484" s="848"/>
      <c r="CA484" s="848"/>
      <c r="CB484" s="848"/>
      <c r="CC484" s="848"/>
      <c r="DC484" s="3">
        <v>1</v>
      </c>
    </row>
    <row r="485" spans="12:107" ht="21" customHeight="1">
      <c r="L485" s="115" t="s">
        <v>16</v>
      </c>
      <c r="M485" s="3141"/>
      <c r="N485" s="3142"/>
      <c r="O485" s="3141"/>
      <c r="P485" s="3143"/>
      <c r="Q485" s="3144"/>
      <c r="R485" s="3145"/>
      <c r="S485" s="3146"/>
      <c r="T485" s="3147"/>
      <c r="U485" s="3148"/>
      <c r="V485" s="3149"/>
      <c r="W485" s="2109"/>
      <c r="X485" s="3150"/>
      <c r="Y485" s="117"/>
      <c r="Z485" s="3151"/>
      <c r="AA485" s="3152"/>
      <c r="AB485" s="3153"/>
      <c r="AC485" s="3154"/>
      <c r="AD485" s="119"/>
      <c r="AE485" s="262" t="s">
        <v>22</v>
      </c>
      <c r="AF485" s="1035" t="str">
        <f t="shared" si="160"/>
        <v>►</v>
      </c>
      <c r="AG485" s="1036" t="str">
        <f t="shared" si="161"/>
        <v/>
      </c>
      <c r="AH485" s="1037" t="str">
        <f t="shared" si="162"/>
        <v/>
      </c>
      <c r="AI485" s="1036" t="str">
        <f t="shared" si="163"/>
        <v/>
      </c>
      <c r="AJ485" s="1037" t="str">
        <f t="shared" si="164"/>
        <v/>
      </c>
      <c r="AK485" s="1037">
        <f>IF(AND(L485="A",COUNTIF(BJ15:BL62,TRIM(U485))&gt;0),1,0)</f>
        <v>0</v>
      </c>
      <c r="AL485" s="1051" t="str" cm="1">
        <f t="array" ref="AL485">IF(AF485&lt;&gt;"A","",IFERROR((IFERROR(_xlfn.XLOOKUP(TRIM(SUBSTITUTE(U485,CHAR(160)," ")),BJ15:BJ62,BM15:BM62),IFERROR(_xlfn.XLOOKUP(TRIM(SUBSTITUTE(U485,CHAR(160)," ")),BK15:BK62,BM15:BM62),_xlfn.XLOOKUP(TRIM(SUBSTITUTE(U485,CHAR(160)," ")),BL15:BL62,BM15:BM62))))*T485*IF(ISBLANK(Q485),1,Q485)+IFERROR(_xlfn.XLOOKUP("RECHERCHEX",TRIM(L485:AD485),L485:AD485),0),0))</f>
        <v/>
      </c>
      <c r="AM485" s="1038">
        <f t="shared" si="165"/>
        <v>0</v>
      </c>
      <c r="AN485" s="1627" t="str">
        <f t="shared" si="177"/>
        <v/>
      </c>
      <c r="AO485" s="1039">
        <f t="shared" si="166"/>
        <v>0</v>
      </c>
      <c r="AP485" s="1039">
        <f t="shared" si="167"/>
        <v>0</v>
      </c>
      <c r="AQ485" s="1052">
        <f>IF(AO485&gt;0,AS9,0)</f>
        <v>0</v>
      </c>
      <c r="AR485" s="1626" t="str">
        <f>IF(TRIM(AG485)="▼ recette suivante", AG485, IF(AQ485&gt;0, IF(AT9&lt;&gt;"", AT9&amp;"-ou.or.o ❾ + or - &gt;", ""), ""))</f>
        <v/>
      </c>
      <c r="AS485" s="1064"/>
      <c r="AT485" s="1064"/>
      <c r="AU485" s="1053">
        <f t="shared" si="168"/>
        <v>0</v>
      </c>
      <c r="AV485" s="1054">
        <f>IF(AK485,IF(OR(AU485="",N(AU485)&lt;=0.000000001),"",_xlfn.XLOOKUP(AJ485,BJ15:BJ62,BN15:BN62,_xlfn.XLOOKUP(AJ485,BK15:BK62,BN15:BN62,_xlfn.XLOOKUP(AJ485,BL15:BL62,BN15:BN62,"")))),0)</f>
        <v>0</v>
      </c>
      <c r="AW485" s="1067" cm="1">
        <f t="array" ref="AW485">IF(AK485&lt;&gt;1,0,IF(OR(AU485="",N(AU485)&lt;=0.000000001),"",IF(OR(AO485="",N(AO485)&lt;=0.000000001),0,IF(ISNUMBER(AU485),IFERROR(_xlfn.LET(_xlpm.ai_test,TRIM(AJ485),_xlpm.r,IFERROR(_xlfn.XLOOKUP(_xlpm.ai_test,BJ15:BJ62,ROW(BJ15:BJ62),0,1),IFERROR(_xlfn.XLOOKUP(_xlpm.ai_test,BK15:BK62,ROW(BK15:BK62),0,1),_xlfn.XLOOKUP(_xlpm.ai_test,BL15:BL62,ROW(BL15:BL62),0,1))),_xlpm.p,_xlpm.r-MIN(ROW(BJ15:BJ62))+1,_xlpm.f,INDEX(BM15:BM62,_xlpm.p),_xlpm.u,INDEX(BN15:BN62,_xlpm.p),_xlpm.s,INDEX(BP15:BP62,_xlpm.p),_xlpm.q,N(AU485)/_xlpm.f,IF(_xlpm.q&gt;=_xlpm.s,ROUND(_xlpm.q,1)&amp;" "&amp;_xlpm.ai_test&amp;" = "&amp;ROUND(_xlpm.q*_xlpm.f,1)&amp;" "&amp;_xlpm.u,ROUND(_xlpm.q,1)&amp;" "&amp;_xlpm.ai_test)),""),""))))</f>
        <v>0</v>
      </c>
      <c r="AX485" s="1055"/>
      <c r="AY485" s="1053">
        <f t="shared" si="169"/>
        <v>0</v>
      </c>
      <c r="AZ485" s="1054" t="str">
        <f t="shared" si="170"/>
        <v/>
      </c>
      <c r="BA485" s="1056">
        <f t="shared" si="175"/>
        <v>0</v>
      </c>
      <c r="BB485" s="1057" t="str">
        <f t="shared" si="171"/>
        <v/>
      </c>
      <c r="BC485" s="1046"/>
      <c r="BD485" s="1058">
        <f t="shared" si="176"/>
        <v>0</v>
      </c>
      <c r="BE485" s="1048" t="str">
        <f t="shared" si="172"/>
        <v/>
      </c>
      <c r="BF485" s="262" t="s">
        <v>22</v>
      </c>
      <c r="BG485" s="1027">
        <f t="shared" si="173"/>
        <v>0</v>
      </c>
      <c r="BH485" s="1028">
        <f t="shared" si="174"/>
        <v>0</v>
      </c>
      <c r="BI485"/>
      <c r="BJ485" s="701"/>
      <c r="BK485" s="701"/>
      <c r="BL485" s="701"/>
      <c r="BM485" s="701"/>
      <c r="BN485" s="701"/>
      <c r="BO485" s="701"/>
      <c r="BP485" s="701"/>
      <c r="BQ485" s="701"/>
      <c r="BX485" s="964" t="str">
        <f t="shared" si="159"/>
        <v>►</v>
      </c>
      <c r="BY485" s="848"/>
      <c r="BZ485" s="848"/>
      <c r="CA485" s="848"/>
      <c r="CB485" s="848"/>
      <c r="CC485" s="848"/>
      <c r="DC485" s="3">
        <v>1</v>
      </c>
    </row>
    <row r="486" spans="12:107" ht="21" customHeight="1">
      <c r="L486" s="115" t="s">
        <v>16</v>
      </c>
      <c r="M486" s="3141"/>
      <c r="N486" s="3142"/>
      <c r="O486" s="3141"/>
      <c r="P486" s="3143"/>
      <c r="Q486" s="3144"/>
      <c r="R486" s="3145"/>
      <c r="S486" s="3146"/>
      <c r="T486" s="3147"/>
      <c r="U486" s="3148"/>
      <c r="V486" s="3149"/>
      <c r="W486" s="2109"/>
      <c r="X486" s="3150"/>
      <c r="Y486" s="117"/>
      <c r="Z486" s="3151"/>
      <c r="AA486" s="3152"/>
      <c r="AB486" s="3153"/>
      <c r="AC486" s="3154"/>
      <c r="AD486" s="119"/>
      <c r="AE486" s="262" t="s">
        <v>22</v>
      </c>
      <c r="AF486" s="1035" t="str">
        <f t="shared" si="160"/>
        <v>►</v>
      </c>
      <c r="AG486" s="1036" t="str">
        <f t="shared" si="161"/>
        <v/>
      </c>
      <c r="AH486" s="1037" t="str">
        <f t="shared" si="162"/>
        <v/>
      </c>
      <c r="AI486" s="1036" t="str">
        <f t="shared" si="163"/>
        <v/>
      </c>
      <c r="AJ486" s="1037" t="str">
        <f t="shared" si="164"/>
        <v/>
      </c>
      <c r="AK486" s="1037">
        <f>IF(AND(L486="A",COUNTIF(BJ15:BL62,TRIM(U486))&gt;0),1,0)</f>
        <v>0</v>
      </c>
      <c r="AL486" s="1051" t="str" cm="1">
        <f t="array" ref="AL486">IF(AF486&lt;&gt;"A","",IFERROR((IFERROR(_xlfn.XLOOKUP(TRIM(SUBSTITUTE(U486,CHAR(160)," ")),BJ15:BJ62,BM15:BM62),IFERROR(_xlfn.XLOOKUP(TRIM(SUBSTITUTE(U486,CHAR(160)," ")),BK15:BK62,BM15:BM62),_xlfn.XLOOKUP(TRIM(SUBSTITUTE(U486,CHAR(160)," ")),BL15:BL62,BM15:BM62))))*T486*IF(ISBLANK(Q486),1,Q486)+IFERROR(_xlfn.XLOOKUP("RECHERCHEX",TRIM(L486:AD486),L486:AD486),0),0))</f>
        <v/>
      </c>
      <c r="AM486" s="1038">
        <f t="shared" si="165"/>
        <v>0</v>
      </c>
      <c r="AN486" s="1627" t="str">
        <f t="shared" si="177"/>
        <v/>
      </c>
      <c r="AO486" s="1039">
        <f t="shared" si="166"/>
        <v>0</v>
      </c>
      <c r="AP486" s="1039">
        <f t="shared" si="167"/>
        <v>0</v>
      </c>
      <c r="AQ486" s="1040">
        <f>IF(AO486&gt;0,AS9,0)</f>
        <v>0</v>
      </c>
      <c r="AR486" s="1628" t="str">
        <f>IF(TRIM(AG486)="▼ recette suivante", AG486, IF(AQ486&gt;0, IF(AT9&lt;&gt;"", AT9&amp;"-ou.or.o ❾ + or - &gt;", ""), ""))</f>
        <v/>
      </c>
      <c r="AS486" s="1064"/>
      <c r="AT486" s="1064"/>
      <c r="AU486" s="1042">
        <f t="shared" si="168"/>
        <v>0</v>
      </c>
      <c r="AV486" s="1043">
        <f>IF(AK486,IF(OR(AU486="",N(AU486)&lt;=0.000000001),"",_xlfn.XLOOKUP(AJ486,BJ15:BJ62,BN15:BN62,_xlfn.XLOOKUP(AJ486,BK15:BK62,BN15:BN62,_xlfn.XLOOKUP(AJ486,BL15:BL62,BN15:BN62,"")))),0)</f>
        <v>0</v>
      </c>
      <c r="AW486" s="1065" cm="1">
        <f t="array" ref="AW486">IF(AK486&lt;&gt;1,0,IF(OR(AU486="",N(AU486)&lt;=0.000000001),"",IF(OR(AO486="",N(AO486)&lt;=0.000000001),0,IF(ISNUMBER(AU486),IFERROR(_xlfn.LET(_xlpm.ai_test,TRIM(AJ486),_xlpm.r,IFERROR(_xlfn.XLOOKUP(_xlpm.ai_test,BJ15:BJ62,ROW(BJ15:BJ62),0,1),IFERROR(_xlfn.XLOOKUP(_xlpm.ai_test,BK15:BK62,ROW(BK15:BK62),0,1),_xlfn.XLOOKUP(_xlpm.ai_test,BL15:BL62,ROW(BL15:BL62),0,1))),_xlpm.p,_xlpm.r-MIN(ROW(BJ15:BJ62))+1,_xlpm.f,INDEX(BM15:BM62,_xlpm.p),_xlpm.u,INDEX(BN15:BN62,_xlpm.p),_xlpm.s,INDEX(BP15:BP62,_xlpm.p),_xlpm.q,N(AU486)/_xlpm.f,IF(_xlpm.q&gt;=_xlpm.s,ROUND(_xlpm.q,1)&amp;" "&amp;_xlpm.ai_test&amp;" = "&amp;ROUND(_xlpm.q*_xlpm.f,1)&amp;" "&amp;_xlpm.u,ROUND(_xlpm.q,1)&amp;" "&amp;_xlpm.ai_test)),""),""))))</f>
        <v>0</v>
      </c>
      <c r="AX486" s="1055"/>
      <c r="AY486" s="1042">
        <f t="shared" si="169"/>
        <v>0</v>
      </c>
      <c r="AZ486" s="1043" t="str">
        <f t="shared" si="170"/>
        <v/>
      </c>
      <c r="BA486" s="1044">
        <f t="shared" si="175"/>
        <v>0</v>
      </c>
      <c r="BB486" s="1045" t="str">
        <f t="shared" si="171"/>
        <v/>
      </c>
      <c r="BC486" s="1046"/>
      <c r="BD486" s="1047">
        <f t="shared" si="176"/>
        <v>0</v>
      </c>
      <c r="BE486" s="1048" t="str">
        <f t="shared" si="172"/>
        <v/>
      </c>
      <c r="BF486" s="262" t="s">
        <v>22</v>
      </c>
      <c r="BG486" s="1027">
        <f t="shared" si="173"/>
        <v>0</v>
      </c>
      <c r="BH486" s="1028">
        <f t="shared" si="174"/>
        <v>0</v>
      </c>
      <c r="BI486"/>
      <c r="BJ486" s="701"/>
      <c r="BK486" s="701"/>
      <c r="BL486" s="701"/>
      <c r="BM486" s="701"/>
      <c r="BN486" s="701"/>
      <c r="BO486" s="701"/>
      <c r="BP486" s="701"/>
      <c r="BQ486" s="701"/>
      <c r="BX486" s="964" t="str">
        <f t="shared" si="159"/>
        <v>►</v>
      </c>
      <c r="BY486" s="848"/>
      <c r="BZ486" s="848"/>
      <c r="CA486" s="848"/>
      <c r="CB486" s="848"/>
      <c r="CC486" s="848"/>
      <c r="DC486" s="3">
        <v>1</v>
      </c>
    </row>
    <row r="487" spans="12:107" ht="21" customHeight="1">
      <c r="L487" s="115" t="s">
        <v>16</v>
      </c>
      <c r="M487" s="3141"/>
      <c r="N487" s="3142"/>
      <c r="O487" s="3141"/>
      <c r="P487" s="3143"/>
      <c r="Q487" s="3144"/>
      <c r="R487" s="3145"/>
      <c r="S487" s="3146"/>
      <c r="T487" s="3147"/>
      <c r="U487" s="3148"/>
      <c r="V487" s="3149"/>
      <c r="W487" s="2109"/>
      <c r="X487" s="3150"/>
      <c r="Y487" s="117"/>
      <c r="Z487" s="3151"/>
      <c r="AA487" s="3152"/>
      <c r="AB487" s="3153"/>
      <c r="AC487" s="3154"/>
      <c r="AD487" s="119"/>
      <c r="AE487" s="262" t="s">
        <v>22</v>
      </c>
      <c r="AF487" s="1035" t="str">
        <f t="shared" si="160"/>
        <v>►</v>
      </c>
      <c r="AG487" s="1036" t="str">
        <f t="shared" si="161"/>
        <v/>
      </c>
      <c r="AH487" s="1037" t="str">
        <f t="shared" si="162"/>
        <v/>
      </c>
      <c r="AI487" s="1036" t="str">
        <f t="shared" si="163"/>
        <v/>
      </c>
      <c r="AJ487" s="1037" t="str">
        <f t="shared" si="164"/>
        <v/>
      </c>
      <c r="AK487" s="1037">
        <f>IF(AND(L487="A",COUNTIF(BJ15:BL62,TRIM(U487))&gt;0),1,0)</f>
        <v>0</v>
      </c>
      <c r="AL487" s="1051" t="str" cm="1">
        <f t="array" ref="AL487">IF(AF487&lt;&gt;"A","",IFERROR((IFERROR(_xlfn.XLOOKUP(TRIM(SUBSTITUTE(U487,CHAR(160)," ")),BJ15:BJ62,BM15:BM62),IFERROR(_xlfn.XLOOKUP(TRIM(SUBSTITUTE(U487,CHAR(160)," ")),BK15:BK62,BM15:BM62),_xlfn.XLOOKUP(TRIM(SUBSTITUTE(U487,CHAR(160)," ")),BL15:BL62,BM15:BM62))))*T487*IF(ISBLANK(Q487),1,Q487)+IFERROR(_xlfn.XLOOKUP("RECHERCHEX",TRIM(L487:AD487),L487:AD487),0),0))</f>
        <v/>
      </c>
      <c r="AM487" s="1038">
        <f t="shared" si="165"/>
        <v>0</v>
      </c>
      <c r="AN487" s="1627" t="str">
        <f t="shared" si="177"/>
        <v/>
      </c>
      <c r="AO487" s="1039">
        <f t="shared" si="166"/>
        <v>0</v>
      </c>
      <c r="AP487" s="1039">
        <f t="shared" si="167"/>
        <v>0</v>
      </c>
      <c r="AQ487" s="1052">
        <f>IF(AO487&gt;0,AS9,0)</f>
        <v>0</v>
      </c>
      <c r="AR487" s="1626" t="str">
        <f>IF(TRIM(AG487)="▼ recette suivante", AG487, IF(AQ487&gt;0, IF(AT9&lt;&gt;"", AT9&amp;"-ou.or.o ❾ + or - &gt;", ""), ""))</f>
        <v/>
      </c>
      <c r="AS487" s="1064"/>
      <c r="AT487" s="1064"/>
      <c r="AU487" s="1053">
        <f t="shared" si="168"/>
        <v>0</v>
      </c>
      <c r="AV487" s="1054">
        <f>IF(AK487,IF(OR(AU487="",N(AU487)&lt;=0.000000001),"",_xlfn.XLOOKUP(AJ487,BJ15:BJ62,BN15:BN62,_xlfn.XLOOKUP(AJ487,BK15:BK62,BN15:BN62,_xlfn.XLOOKUP(AJ487,BL15:BL62,BN15:BN62,"")))),0)</f>
        <v>0</v>
      </c>
      <c r="AW487" s="1067" cm="1">
        <f t="array" ref="AW487">IF(AK487&lt;&gt;1,0,IF(OR(AU487="",N(AU487)&lt;=0.000000001),"",IF(OR(AO487="",N(AO487)&lt;=0.000000001),0,IF(ISNUMBER(AU487),IFERROR(_xlfn.LET(_xlpm.ai_test,TRIM(AJ487),_xlpm.r,IFERROR(_xlfn.XLOOKUP(_xlpm.ai_test,BJ15:BJ62,ROW(BJ15:BJ62),0,1),IFERROR(_xlfn.XLOOKUP(_xlpm.ai_test,BK15:BK62,ROW(BK15:BK62),0,1),_xlfn.XLOOKUP(_xlpm.ai_test,BL15:BL62,ROW(BL15:BL62),0,1))),_xlpm.p,_xlpm.r-MIN(ROW(BJ15:BJ62))+1,_xlpm.f,INDEX(BM15:BM62,_xlpm.p),_xlpm.u,INDEX(BN15:BN62,_xlpm.p),_xlpm.s,INDEX(BP15:BP62,_xlpm.p),_xlpm.q,N(AU487)/_xlpm.f,IF(_xlpm.q&gt;=_xlpm.s,ROUND(_xlpm.q,1)&amp;" "&amp;_xlpm.ai_test&amp;" = "&amp;ROUND(_xlpm.q*_xlpm.f,1)&amp;" "&amp;_xlpm.u,ROUND(_xlpm.q,1)&amp;" "&amp;_xlpm.ai_test)),""),""))))</f>
        <v>0</v>
      </c>
      <c r="AX487" s="1055"/>
      <c r="AY487" s="1053">
        <f t="shared" si="169"/>
        <v>0</v>
      </c>
      <c r="AZ487" s="1054" t="str">
        <f t="shared" si="170"/>
        <v/>
      </c>
      <c r="BA487" s="1056">
        <f t="shared" si="175"/>
        <v>0</v>
      </c>
      <c r="BB487" s="1057" t="str">
        <f t="shared" si="171"/>
        <v/>
      </c>
      <c r="BC487" s="1046"/>
      <c r="BD487" s="1058">
        <f t="shared" si="176"/>
        <v>0</v>
      </c>
      <c r="BE487" s="1048" t="str">
        <f t="shared" si="172"/>
        <v/>
      </c>
      <c r="BF487" s="262" t="s">
        <v>22</v>
      </c>
      <c r="BG487" s="1027">
        <f t="shared" si="173"/>
        <v>0</v>
      </c>
      <c r="BH487" s="1028">
        <f t="shared" si="174"/>
        <v>0</v>
      </c>
      <c r="BI487"/>
      <c r="BJ487" s="701"/>
      <c r="BK487" s="701"/>
      <c r="BL487" s="701"/>
      <c r="BM487" s="701"/>
      <c r="BN487" s="701"/>
      <c r="BO487" s="701"/>
      <c r="BP487" s="701"/>
      <c r="BQ487" s="701"/>
      <c r="BX487" s="964" t="str">
        <f t="shared" si="159"/>
        <v>►</v>
      </c>
      <c r="BY487" s="848"/>
      <c r="BZ487" s="848"/>
      <c r="CA487" s="848"/>
      <c r="CB487" s="848"/>
      <c r="CC487" s="848"/>
      <c r="DC487" s="3">
        <v>1</v>
      </c>
    </row>
    <row r="488" spans="12:107" ht="21" customHeight="1">
      <c r="L488" s="115" t="s">
        <v>16</v>
      </c>
      <c r="M488" s="3141"/>
      <c r="N488" s="3142"/>
      <c r="O488" s="3141"/>
      <c r="P488" s="3143"/>
      <c r="Q488" s="3144"/>
      <c r="R488" s="3145"/>
      <c r="S488" s="3146"/>
      <c r="T488" s="3147"/>
      <c r="U488" s="3148"/>
      <c r="V488" s="3149"/>
      <c r="W488" s="2109"/>
      <c r="X488" s="3150"/>
      <c r="Y488" s="117"/>
      <c r="Z488" s="3151"/>
      <c r="AA488" s="3152"/>
      <c r="AB488" s="3153"/>
      <c r="AC488" s="3154"/>
      <c r="AD488" s="119"/>
      <c r="AE488" s="262" t="s">
        <v>22</v>
      </c>
      <c r="AF488" s="1035" t="str">
        <f t="shared" si="160"/>
        <v>►</v>
      </c>
      <c r="AG488" s="1036" t="str">
        <f t="shared" si="161"/>
        <v/>
      </c>
      <c r="AH488" s="1037" t="str">
        <f t="shared" si="162"/>
        <v/>
      </c>
      <c r="AI488" s="1036" t="str">
        <f t="shared" si="163"/>
        <v/>
      </c>
      <c r="AJ488" s="1037" t="str">
        <f t="shared" si="164"/>
        <v/>
      </c>
      <c r="AK488" s="1037">
        <f>IF(AND(L488="A",COUNTIF(BJ15:BL62,TRIM(U488))&gt;0),1,0)</f>
        <v>0</v>
      </c>
      <c r="AL488" s="1051" t="str" cm="1">
        <f t="array" ref="AL488">IF(AF488&lt;&gt;"A","",IFERROR((IFERROR(_xlfn.XLOOKUP(TRIM(SUBSTITUTE(U488,CHAR(160)," ")),BJ15:BJ62,BM15:BM62),IFERROR(_xlfn.XLOOKUP(TRIM(SUBSTITUTE(U488,CHAR(160)," ")),BK15:BK62,BM15:BM62),_xlfn.XLOOKUP(TRIM(SUBSTITUTE(U488,CHAR(160)," ")),BL15:BL62,BM15:BM62))))*T488*IF(ISBLANK(Q488),1,Q488)+IFERROR(_xlfn.XLOOKUP("RECHERCHEX",TRIM(L488:AD488),L488:AD488),0),0))</f>
        <v/>
      </c>
      <c r="AM488" s="1038">
        <f t="shared" si="165"/>
        <v>0</v>
      </c>
      <c r="AN488" s="1627" t="str">
        <f t="shared" si="177"/>
        <v/>
      </c>
      <c r="AO488" s="1039">
        <f t="shared" si="166"/>
        <v>0</v>
      </c>
      <c r="AP488" s="1039">
        <f t="shared" si="167"/>
        <v>0</v>
      </c>
      <c r="AQ488" s="1040">
        <f>IF(AO488&gt;0,AS9,0)</f>
        <v>0</v>
      </c>
      <c r="AR488" s="1628" t="str">
        <f>IF(TRIM(AG488)="▼ recette suivante", AG488, IF(AQ488&gt;0, IF(AT9&lt;&gt;"", AT9&amp;"-ou.or.o ❾ + or - &gt;", ""), ""))</f>
        <v/>
      </c>
      <c r="AS488" s="1064"/>
      <c r="AT488" s="1064"/>
      <c r="AU488" s="1042">
        <f t="shared" si="168"/>
        <v>0</v>
      </c>
      <c r="AV488" s="1043">
        <f>IF(AK488,IF(OR(AU488="",N(AU488)&lt;=0.000000001),"",_xlfn.XLOOKUP(AJ488,BJ15:BJ62,BN15:BN62,_xlfn.XLOOKUP(AJ488,BK15:BK62,BN15:BN62,_xlfn.XLOOKUP(AJ488,BL15:BL62,BN15:BN62,"")))),0)</f>
        <v>0</v>
      </c>
      <c r="AW488" s="1065" cm="1">
        <f t="array" ref="AW488">IF(AK488&lt;&gt;1,0,IF(OR(AU488="",N(AU488)&lt;=0.000000001),"",IF(OR(AO488="",N(AO488)&lt;=0.000000001),0,IF(ISNUMBER(AU488),IFERROR(_xlfn.LET(_xlpm.ai_test,TRIM(AJ488),_xlpm.r,IFERROR(_xlfn.XLOOKUP(_xlpm.ai_test,BJ15:BJ62,ROW(BJ15:BJ62),0,1),IFERROR(_xlfn.XLOOKUP(_xlpm.ai_test,BK15:BK62,ROW(BK15:BK62),0,1),_xlfn.XLOOKUP(_xlpm.ai_test,BL15:BL62,ROW(BL15:BL62),0,1))),_xlpm.p,_xlpm.r-MIN(ROW(BJ15:BJ62))+1,_xlpm.f,INDEX(BM15:BM62,_xlpm.p),_xlpm.u,INDEX(BN15:BN62,_xlpm.p),_xlpm.s,INDEX(BP15:BP62,_xlpm.p),_xlpm.q,N(AU488)/_xlpm.f,IF(_xlpm.q&gt;=_xlpm.s,ROUND(_xlpm.q,1)&amp;" "&amp;_xlpm.ai_test&amp;" = "&amp;ROUND(_xlpm.q*_xlpm.f,1)&amp;" "&amp;_xlpm.u,ROUND(_xlpm.q,1)&amp;" "&amp;_xlpm.ai_test)),""),""))))</f>
        <v>0</v>
      </c>
      <c r="AX488" s="1055"/>
      <c r="AY488" s="1042">
        <f t="shared" si="169"/>
        <v>0</v>
      </c>
      <c r="AZ488" s="1043" t="str">
        <f t="shared" si="170"/>
        <v/>
      </c>
      <c r="BA488" s="1044">
        <f t="shared" si="175"/>
        <v>0</v>
      </c>
      <c r="BB488" s="1045" t="str">
        <f t="shared" si="171"/>
        <v/>
      </c>
      <c r="BC488" s="1046"/>
      <c r="BD488" s="1047">
        <f t="shared" si="176"/>
        <v>0</v>
      </c>
      <c r="BE488" s="1048" t="str">
        <f t="shared" si="172"/>
        <v/>
      </c>
      <c r="BF488" s="262" t="s">
        <v>22</v>
      </c>
      <c r="BG488" s="1027">
        <f t="shared" si="173"/>
        <v>0</v>
      </c>
      <c r="BH488" s="1028">
        <f t="shared" si="174"/>
        <v>0</v>
      </c>
      <c r="BI488"/>
      <c r="BJ488" s="701"/>
      <c r="BK488" s="701"/>
      <c r="BL488" s="701"/>
      <c r="BM488" s="701"/>
      <c r="BN488" s="701"/>
      <c r="BO488" s="701"/>
      <c r="BP488" s="701"/>
      <c r="BQ488" s="701"/>
      <c r="BX488" s="964" t="str">
        <f t="shared" si="159"/>
        <v>►</v>
      </c>
      <c r="BY488" s="848"/>
      <c r="BZ488" s="848"/>
      <c r="CA488" s="848"/>
      <c r="CB488" s="848"/>
      <c r="CC488" s="848"/>
      <c r="DC488" s="3">
        <v>1</v>
      </c>
    </row>
    <row r="489" spans="12:107" ht="21" customHeight="1">
      <c r="L489" s="115" t="s">
        <v>16</v>
      </c>
      <c r="M489" s="3141"/>
      <c r="N489" s="3142"/>
      <c r="O489" s="3141"/>
      <c r="P489" s="3143"/>
      <c r="Q489" s="3144"/>
      <c r="R489" s="3145"/>
      <c r="S489" s="3146"/>
      <c r="T489" s="3147"/>
      <c r="U489" s="3148"/>
      <c r="V489" s="3149"/>
      <c r="W489" s="2109"/>
      <c r="X489" s="3150"/>
      <c r="Y489" s="117"/>
      <c r="Z489" s="3151"/>
      <c r="AA489" s="3152"/>
      <c r="AB489" s="3153"/>
      <c r="AC489" s="3154"/>
      <c r="AD489" s="119"/>
      <c r="AE489" s="262" t="s">
        <v>22</v>
      </c>
      <c r="AF489" s="1035" t="str">
        <f t="shared" si="160"/>
        <v>►</v>
      </c>
      <c r="AG489" s="1036" t="str">
        <f t="shared" si="161"/>
        <v/>
      </c>
      <c r="AH489" s="1037" t="str">
        <f t="shared" si="162"/>
        <v/>
      </c>
      <c r="AI489" s="1036" t="str">
        <f t="shared" si="163"/>
        <v/>
      </c>
      <c r="AJ489" s="1037" t="str">
        <f t="shared" si="164"/>
        <v/>
      </c>
      <c r="AK489" s="1037">
        <f>IF(AND(L489="A",COUNTIF(BJ15:BL62,TRIM(U489))&gt;0),1,0)</f>
        <v>0</v>
      </c>
      <c r="AL489" s="1051" t="str" cm="1">
        <f t="array" ref="AL489">IF(AF489&lt;&gt;"A","",IFERROR((IFERROR(_xlfn.XLOOKUP(TRIM(SUBSTITUTE(U489,CHAR(160)," ")),BJ15:BJ62,BM15:BM62),IFERROR(_xlfn.XLOOKUP(TRIM(SUBSTITUTE(U489,CHAR(160)," ")),BK15:BK62,BM15:BM62),_xlfn.XLOOKUP(TRIM(SUBSTITUTE(U489,CHAR(160)," ")),BL15:BL62,BM15:BM62))))*T489*IF(ISBLANK(Q489),1,Q489)+IFERROR(_xlfn.XLOOKUP("RECHERCHEX",TRIM(L489:AD489),L489:AD489),0),0))</f>
        <v/>
      </c>
      <c r="AM489" s="1038">
        <f t="shared" si="165"/>
        <v>0</v>
      </c>
      <c r="AN489" s="1627" t="str">
        <f t="shared" si="177"/>
        <v/>
      </c>
      <c r="AO489" s="1039">
        <f t="shared" si="166"/>
        <v>0</v>
      </c>
      <c r="AP489" s="1039">
        <f t="shared" si="167"/>
        <v>0</v>
      </c>
      <c r="AQ489" s="1052">
        <f>IF(AO489&gt;0,AS9,0)</f>
        <v>0</v>
      </c>
      <c r="AR489" s="1626" t="str">
        <f>IF(TRIM(AG489)="▼ recette suivante", AG489, IF(AQ489&gt;0, IF(AT9&lt;&gt;"", AT9&amp;"-ou.or.o ❾ + or - &gt;", ""), ""))</f>
        <v/>
      </c>
      <c r="AS489" s="1064"/>
      <c r="AT489" s="1064"/>
      <c r="AU489" s="1053">
        <f t="shared" si="168"/>
        <v>0</v>
      </c>
      <c r="AV489" s="1054">
        <f>IF(AK489,IF(OR(AU489="",N(AU489)&lt;=0.000000001),"",_xlfn.XLOOKUP(AJ489,BJ15:BJ62,BN15:BN62,_xlfn.XLOOKUP(AJ489,BK15:BK62,BN15:BN62,_xlfn.XLOOKUP(AJ489,BL15:BL62,BN15:BN62,"")))),0)</f>
        <v>0</v>
      </c>
      <c r="AW489" s="1067" cm="1">
        <f t="array" ref="AW489">IF(AK489&lt;&gt;1,0,IF(OR(AU489="",N(AU489)&lt;=0.000000001),"",IF(OR(AO489="",N(AO489)&lt;=0.000000001),0,IF(ISNUMBER(AU489),IFERROR(_xlfn.LET(_xlpm.ai_test,TRIM(AJ489),_xlpm.r,IFERROR(_xlfn.XLOOKUP(_xlpm.ai_test,BJ15:BJ62,ROW(BJ15:BJ62),0,1),IFERROR(_xlfn.XLOOKUP(_xlpm.ai_test,BK15:BK62,ROW(BK15:BK62),0,1),_xlfn.XLOOKUP(_xlpm.ai_test,BL15:BL62,ROW(BL15:BL62),0,1))),_xlpm.p,_xlpm.r-MIN(ROW(BJ15:BJ62))+1,_xlpm.f,INDEX(BM15:BM62,_xlpm.p),_xlpm.u,INDEX(BN15:BN62,_xlpm.p),_xlpm.s,INDEX(BP15:BP62,_xlpm.p),_xlpm.q,N(AU489)/_xlpm.f,IF(_xlpm.q&gt;=_xlpm.s,ROUND(_xlpm.q,1)&amp;" "&amp;_xlpm.ai_test&amp;" = "&amp;ROUND(_xlpm.q*_xlpm.f,1)&amp;" "&amp;_xlpm.u,ROUND(_xlpm.q,1)&amp;" "&amp;_xlpm.ai_test)),""),""))))</f>
        <v>0</v>
      </c>
      <c r="AX489" s="1055"/>
      <c r="AY489" s="1053">
        <f t="shared" si="169"/>
        <v>0</v>
      </c>
      <c r="AZ489" s="1054" t="str">
        <f t="shared" si="170"/>
        <v/>
      </c>
      <c r="BA489" s="1056">
        <f t="shared" si="175"/>
        <v>0</v>
      </c>
      <c r="BB489" s="1057" t="str">
        <f t="shared" si="171"/>
        <v/>
      </c>
      <c r="BC489" s="1046"/>
      <c r="BD489" s="1058">
        <f t="shared" si="176"/>
        <v>0</v>
      </c>
      <c r="BE489" s="1048" t="str">
        <f t="shared" si="172"/>
        <v/>
      </c>
      <c r="BF489" s="262" t="s">
        <v>22</v>
      </c>
      <c r="BG489" s="1027">
        <f t="shared" si="173"/>
        <v>0</v>
      </c>
      <c r="BH489" s="1028">
        <f t="shared" si="174"/>
        <v>0</v>
      </c>
      <c r="BI489"/>
      <c r="BJ489" s="701"/>
      <c r="BK489" s="701"/>
      <c r="BL489" s="701"/>
      <c r="BM489" s="701"/>
      <c r="BN489" s="701"/>
      <c r="BO489" s="701"/>
      <c r="BP489" s="701"/>
      <c r="BQ489" s="701"/>
      <c r="BX489" s="964" t="str">
        <f t="shared" si="159"/>
        <v>►</v>
      </c>
      <c r="BY489" s="848"/>
      <c r="BZ489" s="848"/>
      <c r="CA489" s="848"/>
      <c r="CB489" s="848"/>
      <c r="CC489" s="848"/>
      <c r="DC489" s="3">
        <v>1</v>
      </c>
    </row>
    <row r="490" spans="12:107" ht="21" customHeight="1">
      <c r="L490" s="115" t="s">
        <v>16</v>
      </c>
      <c r="M490" s="3141"/>
      <c r="N490" s="3142"/>
      <c r="O490" s="3141"/>
      <c r="P490" s="3143"/>
      <c r="Q490" s="3144"/>
      <c r="R490" s="3145"/>
      <c r="S490" s="3146"/>
      <c r="T490" s="3147"/>
      <c r="U490" s="3148"/>
      <c r="V490" s="3149"/>
      <c r="W490" s="2109"/>
      <c r="X490" s="3150"/>
      <c r="Y490" s="117"/>
      <c r="Z490" s="3151"/>
      <c r="AA490" s="3152"/>
      <c r="AB490" s="3153"/>
      <c r="AC490" s="3154"/>
      <c r="AD490" s="119"/>
      <c r="AE490" s="262" t="s">
        <v>22</v>
      </c>
      <c r="AF490" s="1035" t="str">
        <f t="shared" si="160"/>
        <v>►</v>
      </c>
      <c r="AG490" s="1036" t="str">
        <f t="shared" si="161"/>
        <v/>
      </c>
      <c r="AH490" s="1037" t="str">
        <f t="shared" si="162"/>
        <v/>
      </c>
      <c r="AI490" s="1036" t="str">
        <f t="shared" si="163"/>
        <v/>
      </c>
      <c r="AJ490" s="1037" t="str">
        <f t="shared" si="164"/>
        <v/>
      </c>
      <c r="AK490" s="1037">
        <f>IF(AND(L490="A",COUNTIF(BJ15:BL62,TRIM(U490))&gt;0),1,0)</f>
        <v>0</v>
      </c>
      <c r="AL490" s="1051" t="str" cm="1">
        <f t="array" ref="AL490">IF(AF490&lt;&gt;"A","",IFERROR((IFERROR(_xlfn.XLOOKUP(TRIM(SUBSTITUTE(U490,CHAR(160)," ")),BJ15:BJ62,BM15:BM62),IFERROR(_xlfn.XLOOKUP(TRIM(SUBSTITUTE(U490,CHAR(160)," ")),BK15:BK62,BM15:BM62),_xlfn.XLOOKUP(TRIM(SUBSTITUTE(U490,CHAR(160)," ")),BL15:BL62,BM15:BM62))))*T490*IF(ISBLANK(Q490),1,Q490)+IFERROR(_xlfn.XLOOKUP("RECHERCHEX",TRIM(L490:AD490),L490:AD490),0),0))</f>
        <v/>
      </c>
      <c r="AM490" s="1038">
        <f t="shared" si="165"/>
        <v>0</v>
      </c>
      <c r="AN490" s="1627" t="str">
        <f t="shared" si="177"/>
        <v/>
      </c>
      <c r="AO490" s="1039">
        <f t="shared" si="166"/>
        <v>0</v>
      </c>
      <c r="AP490" s="1039">
        <f t="shared" si="167"/>
        <v>0</v>
      </c>
      <c r="AQ490" s="1040">
        <f>IF(AO490&gt;0,AS9,0)</f>
        <v>0</v>
      </c>
      <c r="AR490" s="1628" t="str">
        <f>IF(TRIM(AG490)="▼ recette suivante", AG490, IF(AQ490&gt;0, IF(AT9&lt;&gt;"", AT9&amp;"-ou.or.o ❾ + or - &gt;", ""), ""))</f>
        <v/>
      </c>
      <c r="AS490" s="1064"/>
      <c r="AT490" s="1064"/>
      <c r="AU490" s="1042">
        <f t="shared" si="168"/>
        <v>0</v>
      </c>
      <c r="AV490" s="1043">
        <f>IF(AK490,IF(OR(AU490="",N(AU490)&lt;=0.000000001),"",_xlfn.XLOOKUP(AJ490,BJ15:BJ62,BN15:BN62,_xlfn.XLOOKUP(AJ490,BK15:BK62,BN15:BN62,_xlfn.XLOOKUP(AJ490,BL15:BL62,BN15:BN62,"")))),0)</f>
        <v>0</v>
      </c>
      <c r="AW490" s="1065" cm="1">
        <f t="array" ref="AW490">IF(AK490&lt;&gt;1,0,IF(OR(AU490="",N(AU490)&lt;=0.000000001),"",IF(OR(AO490="",N(AO490)&lt;=0.000000001),0,IF(ISNUMBER(AU490),IFERROR(_xlfn.LET(_xlpm.ai_test,TRIM(AJ490),_xlpm.r,IFERROR(_xlfn.XLOOKUP(_xlpm.ai_test,BJ15:BJ62,ROW(BJ15:BJ62),0,1),IFERROR(_xlfn.XLOOKUP(_xlpm.ai_test,BK15:BK62,ROW(BK15:BK62),0,1),_xlfn.XLOOKUP(_xlpm.ai_test,BL15:BL62,ROW(BL15:BL62),0,1))),_xlpm.p,_xlpm.r-MIN(ROW(BJ15:BJ62))+1,_xlpm.f,INDEX(BM15:BM62,_xlpm.p),_xlpm.u,INDEX(BN15:BN62,_xlpm.p),_xlpm.s,INDEX(BP15:BP62,_xlpm.p),_xlpm.q,N(AU490)/_xlpm.f,IF(_xlpm.q&gt;=_xlpm.s,ROUND(_xlpm.q,1)&amp;" "&amp;_xlpm.ai_test&amp;" = "&amp;ROUND(_xlpm.q*_xlpm.f,1)&amp;" "&amp;_xlpm.u,ROUND(_xlpm.q,1)&amp;" "&amp;_xlpm.ai_test)),""),""))))</f>
        <v>0</v>
      </c>
      <c r="AX490" s="1055"/>
      <c r="AY490" s="1042">
        <f t="shared" si="169"/>
        <v>0</v>
      </c>
      <c r="AZ490" s="1043" t="str">
        <f t="shared" si="170"/>
        <v/>
      </c>
      <c r="BA490" s="1044">
        <f t="shared" si="175"/>
        <v>0</v>
      </c>
      <c r="BB490" s="1045" t="str">
        <f t="shared" si="171"/>
        <v/>
      </c>
      <c r="BC490" s="1046"/>
      <c r="BD490" s="1047">
        <f t="shared" si="176"/>
        <v>0</v>
      </c>
      <c r="BE490" s="1048" t="str">
        <f t="shared" si="172"/>
        <v/>
      </c>
      <c r="BF490" s="262" t="s">
        <v>22</v>
      </c>
      <c r="BG490" s="1027">
        <f t="shared" si="173"/>
        <v>0</v>
      </c>
      <c r="BH490" s="1028">
        <f t="shared" si="174"/>
        <v>0</v>
      </c>
      <c r="BI490"/>
      <c r="BJ490" s="701"/>
      <c r="BK490" s="701"/>
      <c r="BL490" s="701"/>
      <c r="BM490" s="701"/>
      <c r="BN490" s="701"/>
      <c r="BO490" s="701"/>
      <c r="BP490" s="701"/>
      <c r="BQ490" s="701"/>
      <c r="BX490" s="964" t="str">
        <f t="shared" si="159"/>
        <v>►</v>
      </c>
      <c r="BY490" s="848"/>
      <c r="BZ490" s="848"/>
      <c r="CA490" s="848"/>
      <c r="CB490" s="848"/>
      <c r="CC490" s="848"/>
      <c r="DC490" s="3">
        <v>1</v>
      </c>
    </row>
    <row r="491" spans="12:107" ht="21" customHeight="1">
      <c r="L491" s="115" t="s">
        <v>16</v>
      </c>
      <c r="M491" s="3141"/>
      <c r="N491" s="3142"/>
      <c r="O491" s="3141"/>
      <c r="P491" s="3143"/>
      <c r="Q491" s="3144"/>
      <c r="R491" s="3145"/>
      <c r="S491" s="3146"/>
      <c r="T491" s="3147"/>
      <c r="U491" s="3148"/>
      <c r="V491" s="3149"/>
      <c r="W491" s="2109"/>
      <c r="X491" s="3150"/>
      <c r="Y491" s="117"/>
      <c r="Z491" s="3151"/>
      <c r="AA491" s="3152"/>
      <c r="AB491" s="3153"/>
      <c r="AC491" s="3154"/>
      <c r="AD491" s="119"/>
      <c r="AE491" s="262" t="s">
        <v>22</v>
      </c>
      <c r="AF491" s="1035" t="str">
        <f t="shared" si="160"/>
        <v>►</v>
      </c>
      <c r="AG491" s="1036" t="str">
        <f t="shared" si="161"/>
        <v/>
      </c>
      <c r="AH491" s="1037" t="str">
        <f t="shared" si="162"/>
        <v/>
      </c>
      <c r="AI491" s="1036" t="str">
        <f t="shared" si="163"/>
        <v/>
      </c>
      <c r="AJ491" s="1037" t="str">
        <f t="shared" si="164"/>
        <v/>
      </c>
      <c r="AK491" s="1037">
        <f>IF(AND(L491="A",COUNTIF(BJ15:BL62,TRIM(U491))&gt;0),1,0)</f>
        <v>0</v>
      </c>
      <c r="AL491" s="1051" t="str" cm="1">
        <f t="array" ref="AL491">IF(AF491&lt;&gt;"A","",IFERROR((IFERROR(_xlfn.XLOOKUP(TRIM(SUBSTITUTE(U491,CHAR(160)," ")),BJ15:BJ62,BM15:BM62),IFERROR(_xlfn.XLOOKUP(TRIM(SUBSTITUTE(U491,CHAR(160)," ")),BK15:BK62,BM15:BM62),_xlfn.XLOOKUP(TRIM(SUBSTITUTE(U491,CHAR(160)," ")),BL15:BL62,BM15:BM62))))*T491*IF(ISBLANK(Q491),1,Q491)+IFERROR(_xlfn.XLOOKUP("RECHERCHEX",TRIM(L491:AD491),L491:AD491),0),0))</f>
        <v/>
      </c>
      <c r="AM491" s="1038">
        <f t="shared" si="165"/>
        <v>0</v>
      </c>
      <c r="AN491" s="1627" t="str">
        <f t="shared" si="177"/>
        <v/>
      </c>
      <c r="AO491" s="1039">
        <f t="shared" si="166"/>
        <v>0</v>
      </c>
      <c r="AP491" s="1039">
        <f t="shared" si="167"/>
        <v>0</v>
      </c>
      <c r="AQ491" s="1052">
        <f>IF(AO491&gt;0,AS9,0)</f>
        <v>0</v>
      </c>
      <c r="AR491" s="1626" t="str">
        <f>IF(TRIM(AG491)="▼ recette suivante", AG491, IF(AQ491&gt;0, IF(AT9&lt;&gt;"", AT9&amp;"-ou.or.o ❾ + or - &gt;", ""), ""))</f>
        <v/>
      </c>
      <c r="AS491" s="1064"/>
      <c r="AT491" s="1064"/>
      <c r="AU491" s="1053">
        <f t="shared" si="168"/>
        <v>0</v>
      </c>
      <c r="AV491" s="1054">
        <f>IF(AK491,IF(OR(AU491="",N(AU491)&lt;=0.000000001),"",_xlfn.XLOOKUP(AJ491,BJ15:BJ62,BN15:BN62,_xlfn.XLOOKUP(AJ491,BK15:BK62,BN15:BN62,_xlfn.XLOOKUP(AJ491,BL15:BL62,BN15:BN62,"")))),0)</f>
        <v>0</v>
      </c>
      <c r="AW491" s="1067" cm="1">
        <f t="array" ref="AW491">IF(AK491&lt;&gt;1,0,IF(OR(AU491="",N(AU491)&lt;=0.000000001),"",IF(OR(AO491="",N(AO491)&lt;=0.000000001),0,IF(ISNUMBER(AU491),IFERROR(_xlfn.LET(_xlpm.ai_test,TRIM(AJ491),_xlpm.r,IFERROR(_xlfn.XLOOKUP(_xlpm.ai_test,BJ15:BJ62,ROW(BJ15:BJ62),0,1),IFERROR(_xlfn.XLOOKUP(_xlpm.ai_test,BK15:BK62,ROW(BK15:BK62),0,1),_xlfn.XLOOKUP(_xlpm.ai_test,BL15:BL62,ROW(BL15:BL62),0,1))),_xlpm.p,_xlpm.r-MIN(ROW(BJ15:BJ62))+1,_xlpm.f,INDEX(BM15:BM62,_xlpm.p),_xlpm.u,INDEX(BN15:BN62,_xlpm.p),_xlpm.s,INDEX(BP15:BP62,_xlpm.p),_xlpm.q,N(AU491)/_xlpm.f,IF(_xlpm.q&gt;=_xlpm.s,ROUND(_xlpm.q,1)&amp;" "&amp;_xlpm.ai_test&amp;" = "&amp;ROUND(_xlpm.q*_xlpm.f,1)&amp;" "&amp;_xlpm.u,ROUND(_xlpm.q,1)&amp;" "&amp;_xlpm.ai_test)),""),""))))</f>
        <v>0</v>
      </c>
      <c r="AX491" s="1055"/>
      <c r="AY491" s="1053">
        <f t="shared" si="169"/>
        <v>0</v>
      </c>
      <c r="AZ491" s="1054" t="str">
        <f t="shared" si="170"/>
        <v/>
      </c>
      <c r="BA491" s="1056">
        <f t="shared" si="175"/>
        <v>0</v>
      </c>
      <c r="BB491" s="1057" t="str">
        <f t="shared" si="171"/>
        <v/>
      </c>
      <c r="BC491" s="1046"/>
      <c r="BD491" s="1058">
        <f t="shared" si="176"/>
        <v>0</v>
      </c>
      <c r="BE491" s="1048" t="str">
        <f t="shared" si="172"/>
        <v/>
      </c>
      <c r="BF491" s="262" t="s">
        <v>22</v>
      </c>
      <c r="BG491" s="1027">
        <f t="shared" si="173"/>
        <v>0</v>
      </c>
      <c r="BH491" s="1028">
        <f t="shared" si="174"/>
        <v>0</v>
      </c>
      <c r="BI491"/>
      <c r="BJ491" s="701"/>
      <c r="BK491" s="701"/>
      <c r="BL491" s="701"/>
      <c r="BM491" s="701"/>
      <c r="BN491" s="701"/>
      <c r="BO491" s="701"/>
      <c r="BP491" s="701"/>
      <c r="BQ491" s="701"/>
      <c r="BX491" s="964" t="str">
        <f t="shared" si="159"/>
        <v>►</v>
      </c>
      <c r="BY491" s="848"/>
      <c r="BZ491" s="848"/>
      <c r="CA491" s="848"/>
      <c r="CB491" s="848"/>
      <c r="CC491" s="848"/>
      <c r="DC491" s="3">
        <v>1</v>
      </c>
    </row>
    <row r="492" spans="12:107" ht="21" customHeight="1">
      <c r="L492" s="115" t="s">
        <v>16</v>
      </c>
      <c r="M492" s="3141"/>
      <c r="N492" s="3142"/>
      <c r="O492" s="3141"/>
      <c r="P492" s="3143"/>
      <c r="Q492" s="3144"/>
      <c r="R492" s="3145"/>
      <c r="S492" s="3146"/>
      <c r="T492" s="3147"/>
      <c r="U492" s="3148"/>
      <c r="V492" s="3149"/>
      <c r="W492" s="2109"/>
      <c r="X492" s="3150"/>
      <c r="Y492" s="117"/>
      <c r="Z492" s="3151"/>
      <c r="AA492" s="3152"/>
      <c r="AB492" s="3153"/>
      <c r="AC492" s="3154"/>
      <c r="AD492" s="119"/>
      <c r="AE492" s="262" t="s">
        <v>22</v>
      </c>
      <c r="AF492" s="1035" t="str">
        <f t="shared" si="160"/>
        <v>►</v>
      </c>
      <c r="AG492" s="1036" t="str">
        <f t="shared" si="161"/>
        <v/>
      </c>
      <c r="AH492" s="1037" t="str">
        <f t="shared" si="162"/>
        <v/>
      </c>
      <c r="AI492" s="1036" t="str">
        <f t="shared" si="163"/>
        <v/>
      </c>
      <c r="AJ492" s="1037" t="str">
        <f t="shared" si="164"/>
        <v/>
      </c>
      <c r="AK492" s="1037">
        <f>IF(AND(L492="A",COUNTIF(BJ15:BL62,TRIM(U492))&gt;0),1,0)</f>
        <v>0</v>
      </c>
      <c r="AL492" s="1051" t="str" cm="1">
        <f t="array" ref="AL492">IF(AF492&lt;&gt;"A","",IFERROR((IFERROR(_xlfn.XLOOKUP(TRIM(SUBSTITUTE(U492,CHAR(160)," ")),BJ15:BJ62,BM15:BM62),IFERROR(_xlfn.XLOOKUP(TRIM(SUBSTITUTE(U492,CHAR(160)," ")),BK15:BK62,BM15:BM62),_xlfn.XLOOKUP(TRIM(SUBSTITUTE(U492,CHAR(160)," ")),BL15:BL62,BM15:BM62))))*T492*IF(ISBLANK(Q492),1,Q492)+IFERROR(_xlfn.XLOOKUP("RECHERCHEX",TRIM(L492:AD492),L492:AD492),0),0))</f>
        <v/>
      </c>
      <c r="AM492" s="1038">
        <f t="shared" si="165"/>
        <v>0</v>
      </c>
      <c r="AN492" s="1627" t="str">
        <f t="shared" si="177"/>
        <v/>
      </c>
      <c r="AO492" s="1039">
        <f t="shared" si="166"/>
        <v>0</v>
      </c>
      <c r="AP492" s="1039">
        <f t="shared" si="167"/>
        <v>0</v>
      </c>
      <c r="AQ492" s="1040">
        <f>IF(AO492&gt;0,AS9,0)</f>
        <v>0</v>
      </c>
      <c r="AR492" s="1628" t="str">
        <f>IF(TRIM(AG492)="▼ recette suivante", AG492, IF(AQ492&gt;0, IF(AT9&lt;&gt;"", AT9&amp;"-ou.or.o ❾ + or - &gt;", ""), ""))</f>
        <v/>
      </c>
      <c r="AS492" s="1064"/>
      <c r="AT492" s="1064"/>
      <c r="AU492" s="1042">
        <f t="shared" si="168"/>
        <v>0</v>
      </c>
      <c r="AV492" s="1043">
        <f>IF(AK492,IF(OR(AU492="",N(AU492)&lt;=0.000000001),"",_xlfn.XLOOKUP(AJ492,BJ15:BJ62,BN15:BN62,_xlfn.XLOOKUP(AJ492,BK15:BK62,BN15:BN62,_xlfn.XLOOKUP(AJ492,BL15:BL62,BN15:BN62,"")))),0)</f>
        <v>0</v>
      </c>
      <c r="AW492" s="1065" cm="1">
        <f t="array" ref="AW492">IF(AK492&lt;&gt;1,0,IF(OR(AU492="",N(AU492)&lt;=0.000000001),"",IF(OR(AO492="",N(AO492)&lt;=0.000000001),0,IF(ISNUMBER(AU492),IFERROR(_xlfn.LET(_xlpm.ai_test,TRIM(AJ492),_xlpm.r,IFERROR(_xlfn.XLOOKUP(_xlpm.ai_test,BJ15:BJ62,ROW(BJ15:BJ62),0,1),IFERROR(_xlfn.XLOOKUP(_xlpm.ai_test,BK15:BK62,ROW(BK15:BK62),0,1),_xlfn.XLOOKUP(_xlpm.ai_test,BL15:BL62,ROW(BL15:BL62),0,1))),_xlpm.p,_xlpm.r-MIN(ROW(BJ15:BJ62))+1,_xlpm.f,INDEX(BM15:BM62,_xlpm.p),_xlpm.u,INDEX(BN15:BN62,_xlpm.p),_xlpm.s,INDEX(BP15:BP62,_xlpm.p),_xlpm.q,N(AU492)/_xlpm.f,IF(_xlpm.q&gt;=_xlpm.s,ROUND(_xlpm.q,1)&amp;" "&amp;_xlpm.ai_test&amp;" = "&amp;ROUND(_xlpm.q*_xlpm.f,1)&amp;" "&amp;_xlpm.u,ROUND(_xlpm.q,1)&amp;" "&amp;_xlpm.ai_test)),""),""))))</f>
        <v>0</v>
      </c>
      <c r="AX492" s="1055"/>
      <c r="AY492" s="1042">
        <f t="shared" si="169"/>
        <v>0</v>
      </c>
      <c r="AZ492" s="1043" t="str">
        <f t="shared" si="170"/>
        <v/>
      </c>
      <c r="BA492" s="1044">
        <f t="shared" si="175"/>
        <v>0</v>
      </c>
      <c r="BB492" s="1045" t="str">
        <f t="shared" si="171"/>
        <v/>
      </c>
      <c r="BC492" s="1046"/>
      <c r="BD492" s="1047">
        <f t="shared" si="176"/>
        <v>0</v>
      </c>
      <c r="BE492" s="1048" t="str">
        <f t="shared" si="172"/>
        <v/>
      </c>
      <c r="BF492" s="262" t="s">
        <v>22</v>
      </c>
      <c r="BG492" s="1027">
        <f t="shared" si="173"/>
        <v>0</v>
      </c>
      <c r="BH492" s="1028">
        <f t="shared" si="174"/>
        <v>0</v>
      </c>
      <c r="BI492"/>
      <c r="BJ492" s="701"/>
      <c r="BK492" s="701"/>
      <c r="BL492" s="701"/>
      <c r="BM492" s="701"/>
      <c r="BN492" s="701"/>
      <c r="BO492" s="701"/>
      <c r="BP492" s="701"/>
      <c r="BQ492" s="701"/>
      <c r="BX492" s="964" t="str">
        <f t="shared" si="159"/>
        <v>►</v>
      </c>
      <c r="BY492" s="848"/>
      <c r="BZ492" s="848"/>
      <c r="CA492" s="848"/>
      <c r="CB492" s="848"/>
      <c r="CC492" s="848"/>
      <c r="DC492" s="3">
        <v>1</v>
      </c>
    </row>
    <row r="493" spans="12:107" ht="21" customHeight="1">
      <c r="L493" s="115" t="s">
        <v>16</v>
      </c>
      <c r="M493" s="3141"/>
      <c r="N493" s="3142"/>
      <c r="O493" s="3141"/>
      <c r="P493" s="3143"/>
      <c r="Q493" s="3144"/>
      <c r="R493" s="3145"/>
      <c r="S493" s="3146"/>
      <c r="T493" s="3147"/>
      <c r="U493" s="3148"/>
      <c r="V493" s="3149"/>
      <c r="W493" s="2109"/>
      <c r="X493" s="3150"/>
      <c r="Y493" s="117"/>
      <c r="Z493" s="3151"/>
      <c r="AA493" s="3152"/>
      <c r="AB493" s="3153"/>
      <c r="AC493" s="3154"/>
      <c r="AD493" s="119"/>
      <c r="AE493" s="262" t="s">
        <v>22</v>
      </c>
      <c r="AF493" s="1035" t="str">
        <f t="shared" si="160"/>
        <v>►</v>
      </c>
      <c r="AG493" s="1036" t="str">
        <f t="shared" si="161"/>
        <v/>
      </c>
      <c r="AH493" s="1037" t="str">
        <f t="shared" si="162"/>
        <v/>
      </c>
      <c r="AI493" s="1036" t="str">
        <f t="shared" si="163"/>
        <v/>
      </c>
      <c r="AJ493" s="1037" t="str">
        <f t="shared" si="164"/>
        <v/>
      </c>
      <c r="AK493" s="1037">
        <f>IF(AND(L493="A",COUNTIF(BJ15:BL62,TRIM(U493))&gt;0),1,0)</f>
        <v>0</v>
      </c>
      <c r="AL493" s="1051" t="str" cm="1">
        <f t="array" ref="AL493">IF(AF493&lt;&gt;"A","",IFERROR((IFERROR(_xlfn.XLOOKUP(TRIM(SUBSTITUTE(U493,CHAR(160)," ")),BJ15:BJ62,BM15:BM62),IFERROR(_xlfn.XLOOKUP(TRIM(SUBSTITUTE(U493,CHAR(160)," ")),BK15:BK62,BM15:BM62),_xlfn.XLOOKUP(TRIM(SUBSTITUTE(U493,CHAR(160)," ")),BL15:BL62,BM15:BM62))))*T493*IF(ISBLANK(Q493),1,Q493)+IFERROR(_xlfn.XLOOKUP("RECHERCHEX",TRIM(L493:AD493),L493:AD493),0),0))</f>
        <v/>
      </c>
      <c r="AM493" s="1038">
        <f t="shared" si="165"/>
        <v>0</v>
      </c>
      <c r="AN493" s="1627" t="str">
        <f t="shared" si="177"/>
        <v/>
      </c>
      <c r="AO493" s="1039">
        <f t="shared" si="166"/>
        <v>0</v>
      </c>
      <c r="AP493" s="1039">
        <f t="shared" si="167"/>
        <v>0</v>
      </c>
      <c r="AQ493" s="1052">
        <f>IF(AO493&gt;0,AS9,0)</f>
        <v>0</v>
      </c>
      <c r="AR493" s="1626" t="str">
        <f>IF(TRIM(AG493)="▼ recette suivante", AG493, IF(AQ493&gt;0, IF(AT9&lt;&gt;"", AT9&amp;"-ou.or.o ❾ + or - &gt;", ""), ""))</f>
        <v/>
      </c>
      <c r="AS493" s="1064"/>
      <c r="AT493" s="1064"/>
      <c r="AU493" s="1053">
        <f t="shared" si="168"/>
        <v>0</v>
      </c>
      <c r="AV493" s="1054">
        <f>IF(AK493,IF(OR(AU493="",N(AU493)&lt;=0.000000001),"",_xlfn.XLOOKUP(AJ493,BJ15:BJ62,BN15:BN62,_xlfn.XLOOKUP(AJ493,BK15:BK62,BN15:BN62,_xlfn.XLOOKUP(AJ493,BL15:BL62,BN15:BN62,"")))),0)</f>
        <v>0</v>
      </c>
      <c r="AW493" s="1067" cm="1">
        <f t="array" ref="AW493">IF(AK493&lt;&gt;1,0,IF(OR(AU493="",N(AU493)&lt;=0.000000001),"",IF(OR(AO493="",N(AO493)&lt;=0.000000001),0,IF(ISNUMBER(AU493),IFERROR(_xlfn.LET(_xlpm.ai_test,TRIM(AJ493),_xlpm.r,IFERROR(_xlfn.XLOOKUP(_xlpm.ai_test,BJ15:BJ62,ROW(BJ15:BJ62),0,1),IFERROR(_xlfn.XLOOKUP(_xlpm.ai_test,BK15:BK62,ROW(BK15:BK62),0,1),_xlfn.XLOOKUP(_xlpm.ai_test,BL15:BL62,ROW(BL15:BL62),0,1))),_xlpm.p,_xlpm.r-MIN(ROW(BJ15:BJ62))+1,_xlpm.f,INDEX(BM15:BM62,_xlpm.p),_xlpm.u,INDEX(BN15:BN62,_xlpm.p),_xlpm.s,INDEX(BP15:BP62,_xlpm.p),_xlpm.q,N(AU493)/_xlpm.f,IF(_xlpm.q&gt;=_xlpm.s,ROUND(_xlpm.q,1)&amp;" "&amp;_xlpm.ai_test&amp;" = "&amp;ROUND(_xlpm.q*_xlpm.f,1)&amp;" "&amp;_xlpm.u,ROUND(_xlpm.q,1)&amp;" "&amp;_xlpm.ai_test)),""),""))))</f>
        <v>0</v>
      </c>
      <c r="AX493" s="1055"/>
      <c r="AY493" s="1053">
        <f t="shared" si="169"/>
        <v>0</v>
      </c>
      <c r="AZ493" s="1054" t="str">
        <f t="shared" si="170"/>
        <v/>
      </c>
      <c r="BA493" s="1056">
        <f t="shared" si="175"/>
        <v>0</v>
      </c>
      <c r="BB493" s="1057" t="str">
        <f t="shared" si="171"/>
        <v/>
      </c>
      <c r="BC493" s="1046"/>
      <c r="BD493" s="1058">
        <f t="shared" si="176"/>
        <v>0</v>
      </c>
      <c r="BE493" s="1048" t="str">
        <f t="shared" si="172"/>
        <v/>
      </c>
      <c r="BF493" s="262" t="s">
        <v>22</v>
      </c>
      <c r="BG493" s="1027">
        <f t="shared" si="173"/>
        <v>0</v>
      </c>
      <c r="BH493" s="1028">
        <f t="shared" si="174"/>
        <v>0</v>
      </c>
      <c r="BI493"/>
      <c r="BJ493" s="701"/>
      <c r="BK493" s="701"/>
      <c r="BL493" s="701"/>
      <c r="BM493" s="701"/>
      <c r="BN493" s="701"/>
      <c r="BO493" s="701"/>
      <c r="BP493" s="701"/>
      <c r="BQ493" s="701"/>
      <c r="BX493" s="964" t="str">
        <f t="shared" si="159"/>
        <v>►</v>
      </c>
      <c r="BY493" s="848"/>
      <c r="BZ493" s="848"/>
      <c r="CA493" s="848"/>
      <c r="CB493" s="848"/>
      <c r="CC493" s="848"/>
      <c r="DC493" s="3">
        <v>1</v>
      </c>
    </row>
    <row r="494" spans="12:107" ht="21" customHeight="1">
      <c r="L494" s="115" t="s">
        <v>16</v>
      </c>
      <c r="M494" s="3141"/>
      <c r="N494" s="3142"/>
      <c r="O494" s="3141"/>
      <c r="P494" s="3143"/>
      <c r="Q494" s="3144"/>
      <c r="R494" s="3145"/>
      <c r="S494" s="3146"/>
      <c r="T494" s="3147"/>
      <c r="U494" s="3148"/>
      <c r="V494" s="3149"/>
      <c r="W494" s="2109"/>
      <c r="X494" s="3150"/>
      <c r="Y494" s="117"/>
      <c r="Z494" s="3151"/>
      <c r="AA494" s="3152"/>
      <c r="AB494" s="3153"/>
      <c r="AC494" s="3154"/>
      <c r="AD494" s="119"/>
      <c r="AE494" s="262" t="s">
        <v>22</v>
      </c>
      <c r="AF494" s="1035" t="str">
        <f t="shared" si="160"/>
        <v>►</v>
      </c>
      <c r="AG494" s="1036" t="str">
        <f t="shared" si="161"/>
        <v/>
      </c>
      <c r="AH494" s="1037" t="str">
        <f t="shared" si="162"/>
        <v/>
      </c>
      <c r="AI494" s="1036" t="str">
        <f t="shared" si="163"/>
        <v/>
      </c>
      <c r="AJ494" s="1037" t="str">
        <f t="shared" si="164"/>
        <v/>
      </c>
      <c r="AK494" s="1037">
        <f>IF(AND(L494="A",COUNTIF(BJ15:BL62,TRIM(U494))&gt;0),1,0)</f>
        <v>0</v>
      </c>
      <c r="AL494" s="1051" t="str" cm="1">
        <f t="array" ref="AL494">IF(AF494&lt;&gt;"A","",IFERROR((IFERROR(_xlfn.XLOOKUP(TRIM(SUBSTITUTE(U494,CHAR(160)," ")),BJ15:BJ62,BM15:BM62),IFERROR(_xlfn.XLOOKUP(TRIM(SUBSTITUTE(U494,CHAR(160)," ")),BK15:BK62,BM15:BM62),_xlfn.XLOOKUP(TRIM(SUBSTITUTE(U494,CHAR(160)," ")),BL15:BL62,BM15:BM62))))*T494*IF(ISBLANK(Q494),1,Q494)+IFERROR(_xlfn.XLOOKUP("RECHERCHEX",TRIM(L494:AD494),L494:AD494),0),0))</f>
        <v/>
      </c>
      <c r="AM494" s="1038">
        <f t="shared" si="165"/>
        <v>0</v>
      </c>
      <c r="AN494" s="1627" t="str">
        <f t="shared" si="177"/>
        <v/>
      </c>
      <c r="AO494" s="1039">
        <f t="shared" si="166"/>
        <v>0</v>
      </c>
      <c r="AP494" s="1039">
        <f t="shared" si="167"/>
        <v>0</v>
      </c>
      <c r="AQ494" s="1040">
        <f>IF(AO494&gt;0,AS9,0)</f>
        <v>0</v>
      </c>
      <c r="AR494" s="1628" t="str">
        <f>IF(TRIM(AG494)="▼ recette suivante", AG494, IF(AQ494&gt;0, IF(AT9&lt;&gt;"", AT9&amp;"-ou.or.o ❾ + or - &gt;", ""), ""))</f>
        <v/>
      </c>
      <c r="AS494" s="1064"/>
      <c r="AT494" s="1064"/>
      <c r="AU494" s="1042">
        <f t="shared" si="168"/>
        <v>0</v>
      </c>
      <c r="AV494" s="1043">
        <f>IF(AK494,IF(OR(AU494="",N(AU494)&lt;=0.000000001),"",_xlfn.XLOOKUP(AJ494,BJ15:BJ62,BN15:BN62,_xlfn.XLOOKUP(AJ494,BK15:BK62,BN15:BN62,_xlfn.XLOOKUP(AJ494,BL15:BL62,BN15:BN62,"")))),0)</f>
        <v>0</v>
      </c>
      <c r="AW494" s="1065" cm="1">
        <f t="array" ref="AW494">IF(AK494&lt;&gt;1,0,IF(OR(AU494="",N(AU494)&lt;=0.000000001),"",IF(OR(AO494="",N(AO494)&lt;=0.000000001),0,IF(ISNUMBER(AU494),IFERROR(_xlfn.LET(_xlpm.ai_test,TRIM(AJ494),_xlpm.r,IFERROR(_xlfn.XLOOKUP(_xlpm.ai_test,BJ15:BJ62,ROW(BJ15:BJ62),0,1),IFERROR(_xlfn.XLOOKUP(_xlpm.ai_test,BK15:BK62,ROW(BK15:BK62),0,1),_xlfn.XLOOKUP(_xlpm.ai_test,BL15:BL62,ROW(BL15:BL62),0,1))),_xlpm.p,_xlpm.r-MIN(ROW(BJ15:BJ62))+1,_xlpm.f,INDEX(BM15:BM62,_xlpm.p),_xlpm.u,INDEX(BN15:BN62,_xlpm.p),_xlpm.s,INDEX(BP15:BP62,_xlpm.p),_xlpm.q,N(AU494)/_xlpm.f,IF(_xlpm.q&gt;=_xlpm.s,ROUND(_xlpm.q,1)&amp;" "&amp;_xlpm.ai_test&amp;" = "&amp;ROUND(_xlpm.q*_xlpm.f,1)&amp;" "&amp;_xlpm.u,ROUND(_xlpm.q,1)&amp;" "&amp;_xlpm.ai_test)),""),""))))</f>
        <v>0</v>
      </c>
      <c r="AX494" s="1055"/>
      <c r="AY494" s="1042">
        <f t="shared" si="169"/>
        <v>0</v>
      </c>
      <c r="AZ494" s="1043" t="str">
        <f t="shared" si="170"/>
        <v/>
      </c>
      <c r="BA494" s="1044">
        <f t="shared" si="175"/>
        <v>0</v>
      </c>
      <c r="BB494" s="1045" t="str">
        <f t="shared" si="171"/>
        <v/>
      </c>
      <c r="BC494" s="1046"/>
      <c r="BD494" s="1047">
        <f t="shared" si="176"/>
        <v>0</v>
      </c>
      <c r="BE494" s="1048" t="str">
        <f t="shared" si="172"/>
        <v/>
      </c>
      <c r="BF494" s="262" t="s">
        <v>22</v>
      </c>
      <c r="BG494" s="1027">
        <f t="shared" si="173"/>
        <v>0</v>
      </c>
      <c r="BH494" s="1028">
        <f t="shared" si="174"/>
        <v>0</v>
      </c>
      <c r="BI494"/>
      <c r="BJ494" s="701"/>
      <c r="BK494" s="701"/>
      <c r="BL494" s="701"/>
      <c r="BM494" s="701"/>
      <c r="BN494" s="701"/>
      <c r="BO494" s="701"/>
      <c r="BP494" s="701"/>
      <c r="BQ494" s="701"/>
      <c r="BX494" s="964" t="str">
        <f t="shared" si="159"/>
        <v>►</v>
      </c>
      <c r="BY494" s="848"/>
      <c r="BZ494" s="848"/>
      <c r="CA494" s="848"/>
      <c r="CB494" s="848"/>
      <c r="CC494" s="848"/>
      <c r="DC494" s="3">
        <v>1</v>
      </c>
    </row>
    <row r="495" spans="12:107" ht="21" customHeight="1">
      <c r="L495" s="115" t="s">
        <v>16</v>
      </c>
      <c r="M495" s="3141"/>
      <c r="N495" s="3142"/>
      <c r="O495" s="3141"/>
      <c r="P495" s="3143"/>
      <c r="Q495" s="3144"/>
      <c r="R495" s="3145"/>
      <c r="S495" s="3146"/>
      <c r="T495" s="3147"/>
      <c r="U495" s="3148"/>
      <c r="V495" s="3149"/>
      <c r="W495" s="2109"/>
      <c r="X495" s="3150"/>
      <c r="Y495" s="117"/>
      <c r="Z495" s="3151"/>
      <c r="AA495" s="3152"/>
      <c r="AB495" s="3153"/>
      <c r="AC495" s="3154"/>
      <c r="AD495" s="119"/>
      <c r="AE495" s="262" t="s">
        <v>22</v>
      </c>
      <c r="AF495" s="1035" t="str">
        <f t="shared" si="160"/>
        <v>►</v>
      </c>
      <c r="AG495" s="1036" t="str">
        <f t="shared" si="161"/>
        <v/>
      </c>
      <c r="AH495" s="1037" t="str">
        <f t="shared" si="162"/>
        <v/>
      </c>
      <c r="AI495" s="1036" t="str">
        <f t="shared" si="163"/>
        <v/>
      </c>
      <c r="AJ495" s="1037" t="str">
        <f t="shared" si="164"/>
        <v/>
      </c>
      <c r="AK495" s="1037">
        <f>IF(AND(L495="A",COUNTIF(BJ15:BL62,TRIM(U495))&gt;0),1,0)</f>
        <v>0</v>
      </c>
      <c r="AL495" s="1051" t="str" cm="1">
        <f t="array" ref="AL495">IF(AF495&lt;&gt;"A","",IFERROR((IFERROR(_xlfn.XLOOKUP(TRIM(SUBSTITUTE(U495,CHAR(160)," ")),BJ15:BJ62,BM15:BM62),IFERROR(_xlfn.XLOOKUP(TRIM(SUBSTITUTE(U495,CHAR(160)," ")),BK15:BK62,BM15:BM62),_xlfn.XLOOKUP(TRIM(SUBSTITUTE(U495,CHAR(160)," ")),BL15:BL62,BM15:BM62))))*T495*IF(ISBLANK(Q495),1,Q495)+IFERROR(_xlfn.XLOOKUP("RECHERCHEX",TRIM(L495:AD495),L495:AD495),0),0))</f>
        <v/>
      </c>
      <c r="AM495" s="1038">
        <f t="shared" si="165"/>
        <v>0</v>
      </c>
      <c r="AN495" s="1627" t="str">
        <f t="shared" si="177"/>
        <v/>
      </c>
      <c r="AO495" s="1039">
        <f t="shared" si="166"/>
        <v>0</v>
      </c>
      <c r="AP495" s="1039">
        <f t="shared" si="167"/>
        <v>0</v>
      </c>
      <c r="AQ495" s="1052">
        <f>IF(AO495&gt;0,AS9,0)</f>
        <v>0</v>
      </c>
      <c r="AR495" s="1626" t="str">
        <f>IF(TRIM(AG495)="▼ recette suivante", AG495, IF(AQ495&gt;0, IF(AT9&lt;&gt;"", AT9&amp;"-ou.or.o ❾ + or - &gt;", ""), ""))</f>
        <v/>
      </c>
      <c r="AS495" s="1064"/>
      <c r="AT495" s="1064"/>
      <c r="AU495" s="1053">
        <f t="shared" si="168"/>
        <v>0</v>
      </c>
      <c r="AV495" s="1054">
        <f>IF(AK495,IF(OR(AU495="",N(AU495)&lt;=0.000000001),"",_xlfn.XLOOKUP(AJ495,BJ15:BJ62,BN15:BN62,_xlfn.XLOOKUP(AJ495,BK15:BK62,BN15:BN62,_xlfn.XLOOKUP(AJ495,BL15:BL62,BN15:BN62,"")))),0)</f>
        <v>0</v>
      </c>
      <c r="AW495" s="1067" cm="1">
        <f t="array" ref="AW495">IF(AK495&lt;&gt;1,0,IF(OR(AU495="",N(AU495)&lt;=0.000000001),"",IF(OR(AO495="",N(AO495)&lt;=0.000000001),0,IF(ISNUMBER(AU495),IFERROR(_xlfn.LET(_xlpm.ai_test,TRIM(AJ495),_xlpm.r,IFERROR(_xlfn.XLOOKUP(_xlpm.ai_test,BJ15:BJ62,ROW(BJ15:BJ62),0,1),IFERROR(_xlfn.XLOOKUP(_xlpm.ai_test,BK15:BK62,ROW(BK15:BK62),0,1),_xlfn.XLOOKUP(_xlpm.ai_test,BL15:BL62,ROW(BL15:BL62),0,1))),_xlpm.p,_xlpm.r-MIN(ROW(BJ15:BJ62))+1,_xlpm.f,INDEX(BM15:BM62,_xlpm.p),_xlpm.u,INDEX(BN15:BN62,_xlpm.p),_xlpm.s,INDEX(BP15:BP62,_xlpm.p),_xlpm.q,N(AU495)/_xlpm.f,IF(_xlpm.q&gt;=_xlpm.s,ROUND(_xlpm.q,1)&amp;" "&amp;_xlpm.ai_test&amp;" = "&amp;ROUND(_xlpm.q*_xlpm.f,1)&amp;" "&amp;_xlpm.u,ROUND(_xlpm.q,1)&amp;" "&amp;_xlpm.ai_test)),""),""))))</f>
        <v>0</v>
      </c>
      <c r="AX495" s="1055"/>
      <c r="AY495" s="1053">
        <f t="shared" si="169"/>
        <v>0</v>
      </c>
      <c r="AZ495" s="1054" t="str">
        <f t="shared" si="170"/>
        <v/>
      </c>
      <c r="BA495" s="1056">
        <f t="shared" si="175"/>
        <v>0</v>
      </c>
      <c r="BB495" s="1057" t="str">
        <f t="shared" si="171"/>
        <v/>
      </c>
      <c r="BC495" s="1046"/>
      <c r="BD495" s="1058">
        <f t="shared" si="176"/>
        <v>0</v>
      </c>
      <c r="BE495" s="1048" t="str">
        <f t="shared" si="172"/>
        <v/>
      </c>
      <c r="BF495" s="262" t="s">
        <v>22</v>
      </c>
      <c r="BG495" s="1027">
        <f t="shared" si="173"/>
        <v>0</v>
      </c>
      <c r="BH495" s="1028">
        <f t="shared" si="174"/>
        <v>0</v>
      </c>
      <c r="BI495"/>
      <c r="BJ495" s="701"/>
      <c r="BK495" s="701"/>
      <c r="BL495" s="701"/>
      <c r="BM495" s="701"/>
      <c r="BN495" s="701"/>
      <c r="BO495" s="701"/>
      <c r="BP495" s="701"/>
      <c r="BQ495" s="701"/>
      <c r="BX495" s="964" t="str">
        <f t="shared" si="159"/>
        <v>►</v>
      </c>
      <c r="BY495" s="848"/>
      <c r="BZ495" s="848"/>
      <c r="CA495" s="848"/>
      <c r="CB495" s="848"/>
      <c r="CC495" s="848"/>
      <c r="DC495" s="3">
        <v>1</v>
      </c>
    </row>
    <row r="496" spans="12:107" ht="21" customHeight="1">
      <c r="L496" s="115" t="s">
        <v>16</v>
      </c>
      <c r="M496" s="3141"/>
      <c r="N496" s="3142"/>
      <c r="O496" s="3141"/>
      <c r="P496" s="3143"/>
      <c r="Q496" s="3144"/>
      <c r="R496" s="3145"/>
      <c r="S496" s="3146"/>
      <c r="T496" s="3147"/>
      <c r="U496" s="3148"/>
      <c r="V496" s="3149"/>
      <c r="W496" s="2109"/>
      <c r="X496" s="3150"/>
      <c r="Y496" s="117"/>
      <c r="Z496" s="3151"/>
      <c r="AA496" s="3152"/>
      <c r="AB496" s="3153"/>
      <c r="AC496" s="3154"/>
      <c r="AD496" s="119"/>
      <c r="AE496" s="262" t="s">
        <v>22</v>
      </c>
      <c r="AF496" s="1035" t="str">
        <f t="shared" si="160"/>
        <v>►</v>
      </c>
      <c r="AG496" s="1036" t="str">
        <f t="shared" si="161"/>
        <v/>
      </c>
      <c r="AH496" s="1037" t="str">
        <f t="shared" si="162"/>
        <v/>
      </c>
      <c r="AI496" s="1036" t="str">
        <f t="shared" si="163"/>
        <v/>
      </c>
      <c r="AJ496" s="1037" t="str">
        <f t="shared" si="164"/>
        <v/>
      </c>
      <c r="AK496" s="1037">
        <f>IF(AND(L496="A",COUNTIF(BJ15:BL62,TRIM(U496))&gt;0),1,0)</f>
        <v>0</v>
      </c>
      <c r="AL496" s="1051" t="str" cm="1">
        <f t="array" ref="AL496">IF(AF496&lt;&gt;"A","",IFERROR((IFERROR(_xlfn.XLOOKUP(TRIM(SUBSTITUTE(U496,CHAR(160)," ")),BJ15:BJ62,BM15:BM62),IFERROR(_xlfn.XLOOKUP(TRIM(SUBSTITUTE(U496,CHAR(160)," ")),BK15:BK62,BM15:BM62),_xlfn.XLOOKUP(TRIM(SUBSTITUTE(U496,CHAR(160)," ")),BL15:BL62,BM15:BM62))))*T496*IF(ISBLANK(Q496),1,Q496)+IFERROR(_xlfn.XLOOKUP("RECHERCHEX",TRIM(L496:AD496),L496:AD496),0),0))</f>
        <v/>
      </c>
      <c r="AM496" s="1038">
        <f t="shared" si="165"/>
        <v>0</v>
      </c>
      <c r="AN496" s="1627" t="str">
        <f t="shared" si="177"/>
        <v/>
      </c>
      <c r="AO496" s="1039">
        <f t="shared" si="166"/>
        <v>0</v>
      </c>
      <c r="AP496" s="1039">
        <f t="shared" si="167"/>
        <v>0</v>
      </c>
      <c r="AQ496" s="1040">
        <f>IF(AO496&gt;0,AS9,0)</f>
        <v>0</v>
      </c>
      <c r="AR496" s="1628" t="str">
        <f>IF(TRIM(AG496)="▼ recette suivante", AG496, IF(AQ496&gt;0, IF(AT9&lt;&gt;"", AT9&amp;"-ou.or.o ❾ + or - &gt;", ""), ""))</f>
        <v/>
      </c>
      <c r="AS496" s="1064"/>
      <c r="AT496" s="1064"/>
      <c r="AU496" s="1042">
        <f t="shared" si="168"/>
        <v>0</v>
      </c>
      <c r="AV496" s="1043">
        <f>IF(AK496,IF(OR(AU496="",N(AU496)&lt;=0.000000001),"",_xlfn.XLOOKUP(AJ496,BJ15:BJ62,BN15:BN62,_xlfn.XLOOKUP(AJ496,BK15:BK62,BN15:BN62,_xlfn.XLOOKUP(AJ496,BL15:BL62,BN15:BN62,"")))),0)</f>
        <v>0</v>
      </c>
      <c r="AW496" s="1065" cm="1">
        <f t="array" ref="AW496">IF(AK496&lt;&gt;1,0,IF(OR(AU496="",N(AU496)&lt;=0.000000001),"",IF(OR(AO496="",N(AO496)&lt;=0.000000001),0,IF(ISNUMBER(AU496),IFERROR(_xlfn.LET(_xlpm.ai_test,TRIM(AJ496),_xlpm.r,IFERROR(_xlfn.XLOOKUP(_xlpm.ai_test,BJ15:BJ62,ROW(BJ15:BJ62),0,1),IFERROR(_xlfn.XLOOKUP(_xlpm.ai_test,BK15:BK62,ROW(BK15:BK62),0,1),_xlfn.XLOOKUP(_xlpm.ai_test,BL15:BL62,ROW(BL15:BL62),0,1))),_xlpm.p,_xlpm.r-MIN(ROW(BJ15:BJ62))+1,_xlpm.f,INDEX(BM15:BM62,_xlpm.p),_xlpm.u,INDEX(BN15:BN62,_xlpm.p),_xlpm.s,INDEX(BP15:BP62,_xlpm.p),_xlpm.q,N(AU496)/_xlpm.f,IF(_xlpm.q&gt;=_xlpm.s,ROUND(_xlpm.q,1)&amp;" "&amp;_xlpm.ai_test&amp;" = "&amp;ROUND(_xlpm.q*_xlpm.f,1)&amp;" "&amp;_xlpm.u,ROUND(_xlpm.q,1)&amp;" "&amp;_xlpm.ai_test)),""),""))))</f>
        <v>0</v>
      </c>
      <c r="AX496" s="1055"/>
      <c r="AY496" s="1042">
        <f t="shared" si="169"/>
        <v>0</v>
      </c>
      <c r="AZ496" s="1043" t="str">
        <f t="shared" si="170"/>
        <v/>
      </c>
      <c r="BA496" s="1044">
        <f t="shared" si="175"/>
        <v>0</v>
      </c>
      <c r="BB496" s="1045" t="str">
        <f t="shared" si="171"/>
        <v/>
      </c>
      <c r="BC496" s="1046"/>
      <c r="BD496" s="1047">
        <f t="shared" si="176"/>
        <v>0</v>
      </c>
      <c r="BE496" s="1048" t="str">
        <f t="shared" si="172"/>
        <v/>
      </c>
      <c r="BF496" s="262" t="s">
        <v>22</v>
      </c>
      <c r="BG496" s="1027">
        <f t="shared" si="173"/>
        <v>0</v>
      </c>
      <c r="BH496" s="1028">
        <f t="shared" si="174"/>
        <v>0</v>
      </c>
      <c r="BI496"/>
      <c r="BJ496" s="701"/>
      <c r="BK496" s="701"/>
      <c r="BL496" s="701"/>
      <c r="BM496" s="701"/>
      <c r="BN496" s="701"/>
      <c r="BO496" s="701"/>
      <c r="BP496" s="701"/>
      <c r="BQ496" s="701"/>
      <c r="BX496" s="964" t="str">
        <f t="shared" si="159"/>
        <v>►</v>
      </c>
      <c r="BY496" s="848"/>
      <c r="BZ496" s="848"/>
      <c r="CA496" s="848"/>
      <c r="CB496" s="848"/>
      <c r="CC496" s="848"/>
      <c r="DC496" s="3">
        <v>1</v>
      </c>
    </row>
    <row r="497" spans="12:107" ht="21" customHeight="1">
      <c r="L497" s="115" t="s">
        <v>16</v>
      </c>
      <c r="M497" s="3141"/>
      <c r="N497" s="3142"/>
      <c r="O497" s="3141"/>
      <c r="P497" s="3143"/>
      <c r="Q497" s="3144"/>
      <c r="R497" s="3145"/>
      <c r="S497" s="3146"/>
      <c r="T497" s="3147"/>
      <c r="U497" s="3148"/>
      <c r="V497" s="3149"/>
      <c r="W497" s="2109"/>
      <c r="X497" s="3150"/>
      <c r="Y497" s="117"/>
      <c r="Z497" s="3151"/>
      <c r="AA497" s="3152"/>
      <c r="AB497" s="3153"/>
      <c r="AC497" s="3154"/>
      <c r="AD497" s="119"/>
      <c r="AE497" s="262" t="s">
        <v>22</v>
      </c>
      <c r="AF497" s="1035" t="str">
        <f t="shared" si="160"/>
        <v>►</v>
      </c>
      <c r="AG497" s="1036" t="str">
        <f t="shared" si="161"/>
        <v/>
      </c>
      <c r="AH497" s="1037" t="str">
        <f t="shared" si="162"/>
        <v/>
      </c>
      <c r="AI497" s="1036" t="str">
        <f t="shared" si="163"/>
        <v/>
      </c>
      <c r="AJ497" s="1037" t="str">
        <f t="shared" si="164"/>
        <v/>
      </c>
      <c r="AK497" s="1037">
        <f>IF(AND(L497="A",COUNTIF(BJ15:BL62,TRIM(U497))&gt;0),1,0)</f>
        <v>0</v>
      </c>
      <c r="AL497" s="1051" t="str" cm="1">
        <f t="array" ref="AL497">IF(AF497&lt;&gt;"A","",IFERROR((IFERROR(_xlfn.XLOOKUP(TRIM(SUBSTITUTE(U497,CHAR(160)," ")),BJ15:BJ62,BM15:BM62),IFERROR(_xlfn.XLOOKUP(TRIM(SUBSTITUTE(U497,CHAR(160)," ")),BK15:BK62,BM15:BM62),_xlfn.XLOOKUP(TRIM(SUBSTITUTE(U497,CHAR(160)," ")),BL15:BL62,BM15:BM62))))*T497*IF(ISBLANK(Q497),1,Q497)+IFERROR(_xlfn.XLOOKUP("RECHERCHEX",TRIM(L497:AD497),L497:AD497),0),0))</f>
        <v/>
      </c>
      <c r="AM497" s="1038">
        <f t="shared" si="165"/>
        <v>0</v>
      </c>
      <c r="AN497" s="1627" t="str">
        <f t="shared" si="177"/>
        <v/>
      </c>
      <c r="AO497" s="1039">
        <f t="shared" si="166"/>
        <v>0</v>
      </c>
      <c r="AP497" s="1039">
        <f t="shared" si="167"/>
        <v>0</v>
      </c>
      <c r="AQ497" s="1052">
        <f>IF(AO497&gt;0,AS9,0)</f>
        <v>0</v>
      </c>
      <c r="AR497" s="1626" t="str">
        <f>IF(TRIM(AG497)="▼ recette suivante", AG497, IF(AQ497&gt;0, IF(AT9&lt;&gt;"", AT9&amp;"-ou.or.o ❾ + or - &gt;", ""), ""))</f>
        <v/>
      </c>
      <c r="AS497" s="1064"/>
      <c r="AT497" s="1064"/>
      <c r="AU497" s="1053">
        <f t="shared" si="168"/>
        <v>0</v>
      </c>
      <c r="AV497" s="1054">
        <f>IF(AK497,IF(OR(AU497="",N(AU497)&lt;=0.000000001),"",_xlfn.XLOOKUP(AJ497,BJ15:BJ62,BN15:BN62,_xlfn.XLOOKUP(AJ497,BK15:BK62,BN15:BN62,_xlfn.XLOOKUP(AJ497,BL15:BL62,BN15:BN62,"")))),0)</f>
        <v>0</v>
      </c>
      <c r="AW497" s="1067" cm="1">
        <f t="array" ref="AW497">IF(AK497&lt;&gt;1,0,IF(OR(AU497="",N(AU497)&lt;=0.000000001),"",IF(OR(AO497="",N(AO497)&lt;=0.000000001),0,IF(ISNUMBER(AU497),IFERROR(_xlfn.LET(_xlpm.ai_test,TRIM(AJ497),_xlpm.r,IFERROR(_xlfn.XLOOKUP(_xlpm.ai_test,BJ15:BJ62,ROW(BJ15:BJ62),0,1),IFERROR(_xlfn.XLOOKUP(_xlpm.ai_test,BK15:BK62,ROW(BK15:BK62),0,1),_xlfn.XLOOKUP(_xlpm.ai_test,BL15:BL62,ROW(BL15:BL62),0,1))),_xlpm.p,_xlpm.r-MIN(ROW(BJ15:BJ62))+1,_xlpm.f,INDEX(BM15:BM62,_xlpm.p),_xlpm.u,INDEX(BN15:BN62,_xlpm.p),_xlpm.s,INDEX(BP15:BP62,_xlpm.p),_xlpm.q,N(AU497)/_xlpm.f,IF(_xlpm.q&gt;=_xlpm.s,ROUND(_xlpm.q,1)&amp;" "&amp;_xlpm.ai_test&amp;" = "&amp;ROUND(_xlpm.q*_xlpm.f,1)&amp;" "&amp;_xlpm.u,ROUND(_xlpm.q,1)&amp;" "&amp;_xlpm.ai_test)),""),""))))</f>
        <v>0</v>
      </c>
      <c r="AX497" s="1055"/>
      <c r="AY497" s="1053">
        <f t="shared" si="169"/>
        <v>0</v>
      </c>
      <c r="AZ497" s="1054" t="str">
        <f t="shared" si="170"/>
        <v/>
      </c>
      <c r="BA497" s="1056">
        <f t="shared" si="175"/>
        <v>0</v>
      </c>
      <c r="BB497" s="1057" t="str">
        <f t="shared" si="171"/>
        <v/>
      </c>
      <c r="BC497" s="1046"/>
      <c r="BD497" s="1058">
        <f t="shared" si="176"/>
        <v>0</v>
      </c>
      <c r="BE497" s="1048" t="str">
        <f t="shared" si="172"/>
        <v/>
      </c>
      <c r="BF497" s="262" t="s">
        <v>22</v>
      </c>
      <c r="BG497" s="1027">
        <f t="shared" si="173"/>
        <v>0</v>
      </c>
      <c r="BH497" s="1028">
        <f t="shared" si="174"/>
        <v>0</v>
      </c>
      <c r="BI497"/>
      <c r="BJ497" s="701"/>
      <c r="BK497" s="701"/>
      <c r="BL497" s="701"/>
      <c r="BM497" s="701"/>
      <c r="BN497" s="701"/>
      <c r="BO497" s="701"/>
      <c r="BP497" s="701"/>
      <c r="BQ497" s="701"/>
      <c r="BX497" s="964" t="str">
        <f t="shared" si="159"/>
        <v>►</v>
      </c>
      <c r="BY497" s="848"/>
      <c r="BZ497" s="848"/>
      <c r="CA497" s="848"/>
      <c r="CB497" s="848"/>
      <c r="CC497" s="848"/>
      <c r="DC497" s="3">
        <v>1</v>
      </c>
    </row>
    <row r="498" spans="12:107" ht="21" customHeight="1">
      <c r="L498" s="115" t="s">
        <v>16</v>
      </c>
      <c r="M498" s="3141"/>
      <c r="N498" s="3142"/>
      <c r="O498" s="3141"/>
      <c r="P498" s="3143"/>
      <c r="Q498" s="3144"/>
      <c r="R498" s="3145"/>
      <c r="S498" s="3146"/>
      <c r="T498" s="3147"/>
      <c r="U498" s="3148"/>
      <c r="V498" s="3149"/>
      <c r="W498" s="2109"/>
      <c r="X498" s="3150"/>
      <c r="Y498" s="117"/>
      <c r="Z498" s="3151"/>
      <c r="AA498" s="3152"/>
      <c r="AB498" s="3153"/>
      <c r="AC498" s="3154"/>
      <c r="AD498" s="119"/>
      <c r="AE498" s="262" t="s">
        <v>22</v>
      </c>
      <c r="AF498" s="1035" t="str">
        <f t="shared" si="160"/>
        <v>►</v>
      </c>
      <c r="AG498" s="1036" t="str">
        <f t="shared" si="161"/>
        <v/>
      </c>
      <c r="AH498" s="1037" t="str">
        <f t="shared" si="162"/>
        <v/>
      </c>
      <c r="AI498" s="1036" t="str">
        <f t="shared" si="163"/>
        <v/>
      </c>
      <c r="AJ498" s="1037" t="str">
        <f t="shared" si="164"/>
        <v/>
      </c>
      <c r="AK498" s="1037">
        <f>IF(AND(L498="A",COUNTIF(BJ15:BL62,TRIM(U498))&gt;0),1,0)</f>
        <v>0</v>
      </c>
      <c r="AL498" s="1051" t="str" cm="1">
        <f t="array" ref="AL498">IF(AF498&lt;&gt;"A","",IFERROR((IFERROR(_xlfn.XLOOKUP(TRIM(SUBSTITUTE(U498,CHAR(160)," ")),BJ15:BJ62,BM15:BM62),IFERROR(_xlfn.XLOOKUP(TRIM(SUBSTITUTE(U498,CHAR(160)," ")),BK15:BK62,BM15:BM62),_xlfn.XLOOKUP(TRIM(SUBSTITUTE(U498,CHAR(160)," ")),BL15:BL62,BM15:BM62))))*T498*IF(ISBLANK(Q498),1,Q498)+IFERROR(_xlfn.XLOOKUP("RECHERCHEX",TRIM(L498:AD498),L498:AD498),0),0))</f>
        <v/>
      </c>
      <c r="AM498" s="1038">
        <f t="shared" si="165"/>
        <v>0</v>
      </c>
      <c r="AN498" s="1627" t="str">
        <f t="shared" si="177"/>
        <v/>
      </c>
      <c r="AO498" s="1039">
        <f t="shared" si="166"/>
        <v>0</v>
      </c>
      <c r="AP498" s="1039">
        <f t="shared" si="167"/>
        <v>0</v>
      </c>
      <c r="AQ498" s="1040">
        <f>IF(AO498&gt;0,AS9,0)</f>
        <v>0</v>
      </c>
      <c r="AR498" s="1628" t="str">
        <f>IF(TRIM(AG498)="▼ recette suivante", AG498, IF(AQ498&gt;0, IF(AT9&lt;&gt;"", AT9&amp;"-ou.or.o ❾ + or - &gt;", ""), ""))</f>
        <v/>
      </c>
      <c r="AS498" s="1064"/>
      <c r="AT498" s="1064"/>
      <c r="AU498" s="1042">
        <f t="shared" si="168"/>
        <v>0</v>
      </c>
      <c r="AV498" s="1043">
        <f>IF(AK498,IF(OR(AU498="",N(AU498)&lt;=0.000000001),"",_xlfn.XLOOKUP(AJ498,BJ15:BJ62,BN15:BN62,_xlfn.XLOOKUP(AJ498,BK15:BK62,BN15:BN62,_xlfn.XLOOKUP(AJ498,BL15:BL62,BN15:BN62,"")))),0)</f>
        <v>0</v>
      </c>
      <c r="AW498" s="1065" cm="1">
        <f t="array" ref="AW498">IF(AK498&lt;&gt;1,0,IF(OR(AU498="",N(AU498)&lt;=0.000000001),"",IF(OR(AO498="",N(AO498)&lt;=0.000000001),0,IF(ISNUMBER(AU498),IFERROR(_xlfn.LET(_xlpm.ai_test,TRIM(AJ498),_xlpm.r,IFERROR(_xlfn.XLOOKUP(_xlpm.ai_test,BJ15:BJ62,ROW(BJ15:BJ62),0,1),IFERROR(_xlfn.XLOOKUP(_xlpm.ai_test,BK15:BK62,ROW(BK15:BK62),0,1),_xlfn.XLOOKUP(_xlpm.ai_test,BL15:BL62,ROW(BL15:BL62),0,1))),_xlpm.p,_xlpm.r-MIN(ROW(BJ15:BJ62))+1,_xlpm.f,INDEX(BM15:BM62,_xlpm.p),_xlpm.u,INDEX(BN15:BN62,_xlpm.p),_xlpm.s,INDEX(BP15:BP62,_xlpm.p),_xlpm.q,N(AU498)/_xlpm.f,IF(_xlpm.q&gt;=_xlpm.s,ROUND(_xlpm.q,1)&amp;" "&amp;_xlpm.ai_test&amp;" = "&amp;ROUND(_xlpm.q*_xlpm.f,1)&amp;" "&amp;_xlpm.u,ROUND(_xlpm.q,1)&amp;" "&amp;_xlpm.ai_test)),""),""))))</f>
        <v>0</v>
      </c>
      <c r="AX498" s="1055"/>
      <c r="AY498" s="1042">
        <f t="shared" si="169"/>
        <v>0</v>
      </c>
      <c r="AZ498" s="1043" t="str">
        <f t="shared" si="170"/>
        <v/>
      </c>
      <c r="BA498" s="1044">
        <f t="shared" si="175"/>
        <v>0</v>
      </c>
      <c r="BB498" s="1045" t="str">
        <f t="shared" si="171"/>
        <v/>
      </c>
      <c r="BC498" s="1046"/>
      <c r="BD498" s="1047">
        <f t="shared" si="176"/>
        <v>0</v>
      </c>
      <c r="BE498" s="1048" t="str">
        <f t="shared" si="172"/>
        <v/>
      </c>
      <c r="BF498" s="262" t="s">
        <v>22</v>
      </c>
      <c r="BG498" s="1027">
        <f t="shared" si="173"/>
        <v>0</v>
      </c>
      <c r="BH498" s="1028">
        <f t="shared" si="174"/>
        <v>0</v>
      </c>
      <c r="BI498"/>
      <c r="BJ498" s="701"/>
      <c r="BK498" s="701"/>
      <c r="BL498" s="701"/>
      <c r="BM498" s="701"/>
      <c r="BN498" s="701"/>
      <c r="BO498" s="701"/>
      <c r="BP498" s="701"/>
      <c r="BQ498" s="701"/>
      <c r="BX498" s="964" t="str">
        <f t="shared" si="159"/>
        <v>►</v>
      </c>
      <c r="BY498" s="848"/>
      <c r="BZ498" s="848"/>
      <c r="CA498" s="848"/>
      <c r="CB498" s="848"/>
      <c r="CC498" s="848"/>
      <c r="DC498" s="3">
        <v>1</v>
      </c>
    </row>
    <row r="499" spans="12:107" ht="21" customHeight="1">
      <c r="L499" s="115" t="s">
        <v>16</v>
      </c>
      <c r="M499" s="3141"/>
      <c r="N499" s="3142"/>
      <c r="O499" s="3141"/>
      <c r="P499" s="3143"/>
      <c r="Q499" s="3144"/>
      <c r="R499" s="3145"/>
      <c r="S499" s="3146"/>
      <c r="T499" s="3147"/>
      <c r="U499" s="3148"/>
      <c r="V499" s="3149"/>
      <c r="W499" s="2109"/>
      <c r="X499" s="3150"/>
      <c r="Y499" s="117"/>
      <c r="Z499" s="3151"/>
      <c r="AA499" s="3152"/>
      <c r="AB499" s="3153"/>
      <c r="AC499" s="3154"/>
      <c r="AD499" s="119"/>
      <c r="AE499" s="262" t="s">
        <v>22</v>
      </c>
      <c r="AF499" s="1035" t="str">
        <f t="shared" si="160"/>
        <v>►</v>
      </c>
      <c r="AG499" s="1036" t="str">
        <f t="shared" si="161"/>
        <v/>
      </c>
      <c r="AH499" s="1037" t="str">
        <f t="shared" si="162"/>
        <v/>
      </c>
      <c r="AI499" s="1036" t="str">
        <f t="shared" si="163"/>
        <v/>
      </c>
      <c r="AJ499" s="1037" t="str">
        <f t="shared" si="164"/>
        <v/>
      </c>
      <c r="AK499" s="1037">
        <f>IF(AND(L499="A",COUNTIF(BJ15:BL62,TRIM(U499))&gt;0),1,0)</f>
        <v>0</v>
      </c>
      <c r="AL499" s="1051" t="str" cm="1">
        <f t="array" ref="AL499">IF(AF499&lt;&gt;"A","",IFERROR((IFERROR(_xlfn.XLOOKUP(TRIM(SUBSTITUTE(U499,CHAR(160)," ")),BJ15:BJ62,BM15:BM62),IFERROR(_xlfn.XLOOKUP(TRIM(SUBSTITUTE(U499,CHAR(160)," ")),BK15:BK62,BM15:BM62),_xlfn.XLOOKUP(TRIM(SUBSTITUTE(U499,CHAR(160)," ")),BL15:BL62,BM15:BM62))))*T499*IF(ISBLANK(Q499),1,Q499)+IFERROR(_xlfn.XLOOKUP("RECHERCHEX",TRIM(L499:AD499),L499:AD499),0),0))</f>
        <v/>
      </c>
      <c r="AM499" s="1038">
        <f t="shared" si="165"/>
        <v>0</v>
      </c>
      <c r="AN499" s="1627" t="str">
        <f t="shared" si="177"/>
        <v/>
      </c>
      <c r="AO499" s="1039">
        <f t="shared" si="166"/>
        <v>0</v>
      </c>
      <c r="AP499" s="1039">
        <f t="shared" si="167"/>
        <v>0</v>
      </c>
      <c r="AQ499" s="1052">
        <f>IF(AO499&gt;0,AS9,0)</f>
        <v>0</v>
      </c>
      <c r="AR499" s="1626" t="str">
        <f>IF(TRIM(AG499)="▼ recette suivante", AG499, IF(AQ499&gt;0, IF(AT9&lt;&gt;"", AT9&amp;"-ou.or.o ❾ + or - &gt;", ""), ""))</f>
        <v/>
      </c>
      <c r="AS499" s="1064"/>
      <c r="AT499" s="1064"/>
      <c r="AU499" s="1053">
        <f t="shared" si="168"/>
        <v>0</v>
      </c>
      <c r="AV499" s="1054">
        <f>IF(AK499,IF(OR(AU499="",N(AU499)&lt;=0.000000001),"",_xlfn.XLOOKUP(AJ499,BJ15:BJ62,BN15:BN62,_xlfn.XLOOKUP(AJ499,BK15:BK62,BN15:BN62,_xlfn.XLOOKUP(AJ499,BL15:BL62,BN15:BN62,"")))),0)</f>
        <v>0</v>
      </c>
      <c r="AW499" s="1067" cm="1">
        <f t="array" ref="AW499">IF(AK499&lt;&gt;1,0,IF(OR(AU499="",N(AU499)&lt;=0.000000001),"",IF(OR(AO499="",N(AO499)&lt;=0.000000001),0,IF(ISNUMBER(AU499),IFERROR(_xlfn.LET(_xlpm.ai_test,TRIM(AJ499),_xlpm.r,IFERROR(_xlfn.XLOOKUP(_xlpm.ai_test,BJ15:BJ62,ROW(BJ15:BJ62),0,1),IFERROR(_xlfn.XLOOKUP(_xlpm.ai_test,BK15:BK62,ROW(BK15:BK62),0,1),_xlfn.XLOOKUP(_xlpm.ai_test,BL15:BL62,ROW(BL15:BL62),0,1))),_xlpm.p,_xlpm.r-MIN(ROW(BJ15:BJ62))+1,_xlpm.f,INDEX(BM15:BM62,_xlpm.p),_xlpm.u,INDEX(BN15:BN62,_xlpm.p),_xlpm.s,INDEX(BP15:BP62,_xlpm.p),_xlpm.q,N(AU499)/_xlpm.f,IF(_xlpm.q&gt;=_xlpm.s,ROUND(_xlpm.q,1)&amp;" "&amp;_xlpm.ai_test&amp;" = "&amp;ROUND(_xlpm.q*_xlpm.f,1)&amp;" "&amp;_xlpm.u,ROUND(_xlpm.q,1)&amp;" "&amp;_xlpm.ai_test)),""),""))))</f>
        <v>0</v>
      </c>
      <c r="AX499" s="1055"/>
      <c r="AY499" s="1053">
        <f t="shared" si="169"/>
        <v>0</v>
      </c>
      <c r="AZ499" s="1054" t="str">
        <f t="shared" si="170"/>
        <v/>
      </c>
      <c r="BA499" s="1056">
        <f t="shared" si="175"/>
        <v>0</v>
      </c>
      <c r="BB499" s="1057" t="str">
        <f t="shared" si="171"/>
        <v/>
      </c>
      <c r="BC499" s="1046"/>
      <c r="BD499" s="1058">
        <f t="shared" si="176"/>
        <v>0</v>
      </c>
      <c r="BE499" s="1048" t="str">
        <f t="shared" si="172"/>
        <v/>
      </c>
      <c r="BF499" s="262" t="s">
        <v>22</v>
      </c>
      <c r="BG499" s="1027">
        <f t="shared" si="173"/>
        <v>0</v>
      </c>
      <c r="BH499" s="1028">
        <f t="shared" si="174"/>
        <v>0</v>
      </c>
      <c r="BI499"/>
      <c r="BJ499" s="701"/>
      <c r="BK499" s="701"/>
      <c r="BL499" s="701"/>
      <c r="BM499" s="701"/>
      <c r="BN499" s="701"/>
      <c r="BO499" s="701"/>
      <c r="BP499" s="701"/>
      <c r="BQ499" s="701"/>
      <c r="BX499" s="964" t="str">
        <f t="shared" si="159"/>
        <v>►</v>
      </c>
      <c r="BY499" s="848"/>
      <c r="BZ499" s="848"/>
      <c r="CA499" s="848"/>
      <c r="CB499" s="848"/>
      <c r="CC499" s="848"/>
      <c r="DC499" s="3">
        <v>1</v>
      </c>
    </row>
    <row r="500" spans="12:107" ht="21" customHeight="1">
      <c r="L500" s="115" t="s">
        <v>16</v>
      </c>
      <c r="M500" s="3141"/>
      <c r="N500" s="3142"/>
      <c r="O500" s="3141"/>
      <c r="P500" s="3143"/>
      <c r="Q500" s="3144"/>
      <c r="R500" s="3145"/>
      <c r="S500" s="3146"/>
      <c r="T500" s="3147"/>
      <c r="U500" s="3148"/>
      <c r="V500" s="3149"/>
      <c r="W500" s="2109"/>
      <c r="X500" s="3150"/>
      <c r="Y500" s="117"/>
      <c r="Z500" s="3151"/>
      <c r="AA500" s="3152"/>
      <c r="AB500" s="3153"/>
      <c r="AC500" s="3154"/>
      <c r="AD500" s="119"/>
      <c r="AE500" s="262" t="s">
        <v>22</v>
      </c>
      <c r="AF500" s="1035" t="str">
        <f t="shared" si="160"/>
        <v>►</v>
      </c>
      <c r="AG500" s="1036" t="str">
        <f t="shared" si="161"/>
        <v/>
      </c>
      <c r="AH500" s="1037" t="str">
        <f t="shared" si="162"/>
        <v/>
      </c>
      <c r="AI500" s="1036" t="str">
        <f t="shared" si="163"/>
        <v/>
      </c>
      <c r="AJ500" s="1037" t="str">
        <f t="shared" si="164"/>
        <v/>
      </c>
      <c r="AK500" s="1037">
        <f>IF(AND(L500="A",COUNTIF(BJ15:BL62,TRIM(U500))&gt;0),1,0)</f>
        <v>0</v>
      </c>
      <c r="AL500" s="1051" t="str" cm="1">
        <f t="array" ref="AL500">IF(AF500&lt;&gt;"A","",IFERROR((IFERROR(_xlfn.XLOOKUP(TRIM(SUBSTITUTE(U500,CHAR(160)," ")),BJ15:BJ62,BM15:BM62),IFERROR(_xlfn.XLOOKUP(TRIM(SUBSTITUTE(U500,CHAR(160)," ")),BK15:BK62,BM15:BM62),_xlfn.XLOOKUP(TRIM(SUBSTITUTE(U500,CHAR(160)," ")),BL15:BL62,BM15:BM62))))*T500*IF(ISBLANK(Q500),1,Q500)+IFERROR(_xlfn.XLOOKUP("RECHERCHEX",TRIM(L500:AD500),L500:AD500),0),0))</f>
        <v/>
      </c>
      <c r="AM500" s="1038">
        <f t="shared" si="165"/>
        <v>0</v>
      </c>
      <c r="AN500" s="1627" t="str">
        <f t="shared" si="177"/>
        <v/>
      </c>
      <c r="AO500" s="1039">
        <f t="shared" si="166"/>
        <v>0</v>
      </c>
      <c r="AP500" s="1039">
        <f t="shared" si="167"/>
        <v>0</v>
      </c>
      <c r="AQ500" s="1040">
        <f>IF(AO500&gt;0,AS9,0)</f>
        <v>0</v>
      </c>
      <c r="AR500" s="1628" t="str">
        <f>IF(TRIM(AG500)="▼ recette suivante", AG500, IF(AQ500&gt;0, IF(AT9&lt;&gt;"", AT9&amp;"-ou.or.o ❾ + or - &gt;", ""), ""))</f>
        <v/>
      </c>
      <c r="AS500" s="1064"/>
      <c r="AT500" s="1064"/>
      <c r="AU500" s="1042">
        <f t="shared" si="168"/>
        <v>0</v>
      </c>
      <c r="AV500" s="1043">
        <f>IF(AK500,IF(OR(AU500="",N(AU500)&lt;=0.000000001),"",_xlfn.XLOOKUP(AJ500,BJ15:BJ62,BN15:BN62,_xlfn.XLOOKUP(AJ500,BK15:BK62,BN15:BN62,_xlfn.XLOOKUP(AJ500,BL15:BL62,BN15:BN62,"")))),0)</f>
        <v>0</v>
      </c>
      <c r="AW500" s="1065" cm="1">
        <f t="array" ref="AW500">IF(AK500&lt;&gt;1,0,IF(OR(AU500="",N(AU500)&lt;=0.000000001),"",IF(OR(AO500="",N(AO500)&lt;=0.000000001),0,IF(ISNUMBER(AU500),IFERROR(_xlfn.LET(_xlpm.ai_test,TRIM(AJ500),_xlpm.r,IFERROR(_xlfn.XLOOKUP(_xlpm.ai_test,BJ15:BJ62,ROW(BJ15:BJ62),0,1),IFERROR(_xlfn.XLOOKUP(_xlpm.ai_test,BK15:BK62,ROW(BK15:BK62),0,1),_xlfn.XLOOKUP(_xlpm.ai_test,BL15:BL62,ROW(BL15:BL62),0,1))),_xlpm.p,_xlpm.r-MIN(ROW(BJ15:BJ62))+1,_xlpm.f,INDEX(BM15:BM62,_xlpm.p),_xlpm.u,INDEX(BN15:BN62,_xlpm.p),_xlpm.s,INDEX(BP15:BP62,_xlpm.p),_xlpm.q,N(AU500)/_xlpm.f,IF(_xlpm.q&gt;=_xlpm.s,ROUND(_xlpm.q,1)&amp;" "&amp;_xlpm.ai_test&amp;" = "&amp;ROUND(_xlpm.q*_xlpm.f,1)&amp;" "&amp;_xlpm.u,ROUND(_xlpm.q,1)&amp;" "&amp;_xlpm.ai_test)),""),""))))</f>
        <v>0</v>
      </c>
      <c r="AX500" s="1055"/>
      <c r="AY500" s="1042">
        <f t="shared" si="169"/>
        <v>0</v>
      </c>
      <c r="AZ500" s="1043" t="str">
        <f t="shared" si="170"/>
        <v/>
      </c>
      <c r="BA500" s="1044">
        <f t="shared" si="175"/>
        <v>0</v>
      </c>
      <c r="BB500" s="1045" t="str">
        <f t="shared" si="171"/>
        <v/>
      </c>
      <c r="BC500" s="1046"/>
      <c r="BD500" s="1047">
        <f t="shared" si="176"/>
        <v>0</v>
      </c>
      <c r="BE500" s="1048" t="str">
        <f t="shared" si="172"/>
        <v/>
      </c>
      <c r="BF500" s="262" t="s">
        <v>22</v>
      </c>
      <c r="BG500" s="1027">
        <f t="shared" si="173"/>
        <v>0</v>
      </c>
      <c r="BH500" s="1028">
        <f t="shared" si="174"/>
        <v>0</v>
      </c>
      <c r="BI500"/>
      <c r="BJ500" s="701"/>
      <c r="BK500" s="701"/>
      <c r="BL500" s="701"/>
      <c r="BM500" s="701"/>
      <c r="BN500" s="701"/>
      <c r="BO500" s="701"/>
      <c r="BP500" s="701"/>
      <c r="BQ500" s="701"/>
      <c r="BX500" s="964" t="str">
        <f t="shared" si="159"/>
        <v>►</v>
      </c>
      <c r="BY500" s="848"/>
      <c r="BZ500" s="848"/>
      <c r="CA500" s="848"/>
      <c r="CB500" s="848"/>
      <c r="CC500" s="848"/>
      <c r="DC500" s="3">
        <v>1</v>
      </c>
    </row>
    <row r="501" spans="12:107" ht="21" customHeight="1">
      <c r="L501" s="115" t="s">
        <v>16</v>
      </c>
      <c r="M501" s="3141"/>
      <c r="N501" s="3142"/>
      <c r="O501" s="3141"/>
      <c r="P501" s="3143"/>
      <c r="Q501" s="3144"/>
      <c r="R501" s="3145"/>
      <c r="S501" s="3146"/>
      <c r="T501" s="3147"/>
      <c r="U501" s="3148"/>
      <c r="V501" s="3149"/>
      <c r="W501" s="2109"/>
      <c r="X501" s="3150"/>
      <c r="Y501" s="117"/>
      <c r="Z501" s="3151"/>
      <c r="AA501" s="3152"/>
      <c r="AB501" s="3153"/>
      <c r="AC501" s="3154"/>
      <c r="AD501" s="119"/>
      <c r="AE501" s="262" t="s">
        <v>22</v>
      </c>
      <c r="AF501" s="1035" t="str">
        <f t="shared" si="160"/>
        <v>►</v>
      </c>
      <c r="AG501" s="1036" t="str">
        <f t="shared" si="161"/>
        <v/>
      </c>
      <c r="AH501" s="1037" t="str">
        <f t="shared" si="162"/>
        <v/>
      </c>
      <c r="AI501" s="1036" t="str">
        <f t="shared" si="163"/>
        <v/>
      </c>
      <c r="AJ501" s="1037" t="str">
        <f t="shared" si="164"/>
        <v/>
      </c>
      <c r="AK501" s="1037">
        <f>IF(AND(L501="A",COUNTIF(BJ15:BL62,TRIM(U501))&gt;0),1,0)</f>
        <v>0</v>
      </c>
      <c r="AL501" s="1051" t="str" cm="1">
        <f t="array" ref="AL501">IF(AF501&lt;&gt;"A","",IFERROR((IFERROR(_xlfn.XLOOKUP(TRIM(SUBSTITUTE(U501,CHAR(160)," ")),BJ15:BJ62,BM15:BM62),IFERROR(_xlfn.XLOOKUP(TRIM(SUBSTITUTE(U501,CHAR(160)," ")),BK15:BK62,BM15:BM62),_xlfn.XLOOKUP(TRIM(SUBSTITUTE(U501,CHAR(160)," ")),BL15:BL62,BM15:BM62))))*T501*IF(ISBLANK(Q501),1,Q501)+IFERROR(_xlfn.XLOOKUP("RECHERCHEX",TRIM(L501:AD501),L501:AD501),0),0))</f>
        <v/>
      </c>
      <c r="AM501" s="1038">
        <f t="shared" si="165"/>
        <v>0</v>
      </c>
      <c r="AN501" s="1627" t="str">
        <f t="shared" si="177"/>
        <v/>
      </c>
      <c r="AO501" s="1039">
        <f t="shared" si="166"/>
        <v>0</v>
      </c>
      <c r="AP501" s="1039">
        <f t="shared" si="167"/>
        <v>0</v>
      </c>
      <c r="AQ501" s="1052">
        <f>IF(AO501&gt;0,AS9,0)</f>
        <v>0</v>
      </c>
      <c r="AR501" s="1626" t="str">
        <f>IF(TRIM(AG501)="▼ recette suivante", AG501, IF(AQ501&gt;0, IF(AT9&lt;&gt;"", AT9&amp;"-ou.or.o ❾ + or - &gt;", ""), ""))</f>
        <v/>
      </c>
      <c r="AS501" s="1064"/>
      <c r="AT501" s="1064"/>
      <c r="AU501" s="1053">
        <f t="shared" si="168"/>
        <v>0</v>
      </c>
      <c r="AV501" s="1054">
        <f>IF(AK501,IF(OR(AU501="",N(AU501)&lt;=0.000000001),"",_xlfn.XLOOKUP(AJ501,BJ15:BJ62,BN15:BN62,_xlfn.XLOOKUP(AJ501,BK15:BK62,BN15:BN62,_xlfn.XLOOKUP(AJ501,BL15:BL62,BN15:BN62,"")))),0)</f>
        <v>0</v>
      </c>
      <c r="AW501" s="1067" cm="1">
        <f t="array" ref="AW501">IF(AK501&lt;&gt;1,0,IF(OR(AU501="",N(AU501)&lt;=0.000000001),"",IF(OR(AO501="",N(AO501)&lt;=0.000000001),0,IF(ISNUMBER(AU501),IFERROR(_xlfn.LET(_xlpm.ai_test,TRIM(AJ501),_xlpm.r,IFERROR(_xlfn.XLOOKUP(_xlpm.ai_test,BJ15:BJ62,ROW(BJ15:BJ62),0,1),IFERROR(_xlfn.XLOOKUP(_xlpm.ai_test,BK15:BK62,ROW(BK15:BK62),0,1),_xlfn.XLOOKUP(_xlpm.ai_test,BL15:BL62,ROW(BL15:BL62),0,1))),_xlpm.p,_xlpm.r-MIN(ROW(BJ15:BJ62))+1,_xlpm.f,INDEX(BM15:BM62,_xlpm.p),_xlpm.u,INDEX(BN15:BN62,_xlpm.p),_xlpm.s,INDEX(BP15:BP62,_xlpm.p),_xlpm.q,N(AU501)/_xlpm.f,IF(_xlpm.q&gt;=_xlpm.s,ROUND(_xlpm.q,1)&amp;" "&amp;_xlpm.ai_test&amp;" = "&amp;ROUND(_xlpm.q*_xlpm.f,1)&amp;" "&amp;_xlpm.u,ROUND(_xlpm.q,1)&amp;" "&amp;_xlpm.ai_test)),""),""))))</f>
        <v>0</v>
      </c>
      <c r="AX501" s="1055"/>
      <c r="AY501" s="1053">
        <f t="shared" si="169"/>
        <v>0</v>
      </c>
      <c r="AZ501" s="1054" t="str">
        <f t="shared" si="170"/>
        <v/>
      </c>
      <c r="BA501" s="1056">
        <f t="shared" si="175"/>
        <v>0</v>
      </c>
      <c r="BB501" s="1057" t="str">
        <f t="shared" si="171"/>
        <v/>
      </c>
      <c r="BC501" s="1046"/>
      <c r="BD501" s="1058">
        <f t="shared" si="176"/>
        <v>0</v>
      </c>
      <c r="BE501" s="1048" t="str">
        <f t="shared" si="172"/>
        <v/>
      </c>
      <c r="BF501" s="262" t="s">
        <v>22</v>
      </c>
      <c r="BG501" s="1027">
        <f t="shared" si="173"/>
        <v>0</v>
      </c>
      <c r="BH501" s="1028">
        <f t="shared" si="174"/>
        <v>0</v>
      </c>
      <c r="BI501"/>
      <c r="BJ501" s="701"/>
      <c r="BK501" s="701"/>
      <c r="BL501" s="701"/>
      <c r="BM501" s="701"/>
      <c r="BN501" s="701"/>
      <c r="BO501" s="701"/>
      <c r="BP501" s="701"/>
      <c r="BQ501" s="701"/>
      <c r="BX501" s="964" t="str">
        <f t="shared" si="159"/>
        <v>►</v>
      </c>
      <c r="BY501" s="848"/>
      <c r="BZ501" s="848"/>
      <c r="CA501" s="848"/>
      <c r="CB501" s="848"/>
      <c r="CC501" s="848"/>
      <c r="DC501" s="3">
        <v>1</v>
      </c>
    </row>
    <row r="502" spans="12:107" ht="21" customHeight="1">
      <c r="L502" s="115" t="s">
        <v>16</v>
      </c>
      <c r="M502" s="3141"/>
      <c r="N502" s="3142"/>
      <c r="O502" s="3141"/>
      <c r="P502" s="3143"/>
      <c r="Q502" s="3144"/>
      <c r="R502" s="3145"/>
      <c r="S502" s="3146"/>
      <c r="T502" s="3147"/>
      <c r="U502" s="3148"/>
      <c r="V502" s="3149"/>
      <c r="W502" s="2109"/>
      <c r="X502" s="3150"/>
      <c r="Y502" s="117"/>
      <c r="Z502" s="3151"/>
      <c r="AA502" s="3152"/>
      <c r="AB502" s="3153"/>
      <c r="AC502" s="3154"/>
      <c r="AD502" s="119"/>
      <c r="AE502" s="262" t="s">
        <v>22</v>
      </c>
      <c r="AF502" s="1035" t="str">
        <f t="shared" si="160"/>
        <v>►</v>
      </c>
      <c r="AG502" s="1036" t="str">
        <f t="shared" si="161"/>
        <v/>
      </c>
      <c r="AH502" s="1037" t="str">
        <f t="shared" si="162"/>
        <v/>
      </c>
      <c r="AI502" s="1036" t="str">
        <f t="shared" si="163"/>
        <v/>
      </c>
      <c r="AJ502" s="1037" t="str">
        <f t="shared" si="164"/>
        <v/>
      </c>
      <c r="AK502" s="1037">
        <f>IF(AND(L502="A",COUNTIF(BJ15:BL62,TRIM(U502))&gt;0),1,0)</f>
        <v>0</v>
      </c>
      <c r="AL502" s="1051" t="str" cm="1">
        <f t="array" ref="AL502">IF(AF502&lt;&gt;"A","",IFERROR((IFERROR(_xlfn.XLOOKUP(TRIM(SUBSTITUTE(U502,CHAR(160)," ")),BJ15:BJ62,BM15:BM62),IFERROR(_xlfn.XLOOKUP(TRIM(SUBSTITUTE(U502,CHAR(160)," ")),BK15:BK62,BM15:BM62),_xlfn.XLOOKUP(TRIM(SUBSTITUTE(U502,CHAR(160)," ")),BL15:BL62,BM15:BM62))))*T502*IF(ISBLANK(Q502),1,Q502)+IFERROR(_xlfn.XLOOKUP("RECHERCHEX",TRIM(L502:AD502),L502:AD502),0),0))</f>
        <v/>
      </c>
      <c r="AM502" s="1038">
        <f t="shared" si="165"/>
        <v>0</v>
      </c>
      <c r="AN502" s="1627" t="str">
        <f t="shared" si="177"/>
        <v/>
      </c>
      <c r="AO502" s="1039">
        <f t="shared" si="166"/>
        <v>0</v>
      </c>
      <c r="AP502" s="1039">
        <f t="shared" si="167"/>
        <v>0</v>
      </c>
      <c r="AQ502" s="1040">
        <f>IF(AO502&gt;0,AS9,0)</f>
        <v>0</v>
      </c>
      <c r="AR502" s="1628" t="str">
        <f>IF(TRIM(AG502)="▼ recette suivante", AG502, IF(AQ502&gt;0, IF(AT9&lt;&gt;"", AT9&amp;"-ou.or.o ❾ + or - &gt;", ""), ""))</f>
        <v/>
      </c>
      <c r="AS502" s="1064"/>
      <c r="AT502" s="1064"/>
      <c r="AU502" s="1042">
        <f t="shared" si="168"/>
        <v>0</v>
      </c>
      <c r="AV502" s="1043">
        <f>IF(AK502,IF(OR(AU502="",N(AU502)&lt;=0.000000001),"",_xlfn.XLOOKUP(AJ502,BJ15:BJ62,BN15:BN62,_xlfn.XLOOKUP(AJ502,BK15:BK62,BN15:BN62,_xlfn.XLOOKUP(AJ502,BL15:BL62,BN15:BN62,"")))),0)</f>
        <v>0</v>
      </c>
      <c r="AW502" s="1065" cm="1">
        <f t="array" ref="AW502">IF(AK502&lt;&gt;1,0,IF(OR(AU502="",N(AU502)&lt;=0.000000001),"",IF(OR(AO502="",N(AO502)&lt;=0.000000001),0,IF(ISNUMBER(AU502),IFERROR(_xlfn.LET(_xlpm.ai_test,TRIM(AJ502),_xlpm.r,IFERROR(_xlfn.XLOOKUP(_xlpm.ai_test,BJ15:BJ62,ROW(BJ15:BJ62),0,1),IFERROR(_xlfn.XLOOKUP(_xlpm.ai_test,BK15:BK62,ROW(BK15:BK62),0,1),_xlfn.XLOOKUP(_xlpm.ai_test,BL15:BL62,ROW(BL15:BL62),0,1))),_xlpm.p,_xlpm.r-MIN(ROW(BJ15:BJ62))+1,_xlpm.f,INDEX(BM15:BM62,_xlpm.p),_xlpm.u,INDEX(BN15:BN62,_xlpm.p),_xlpm.s,INDEX(BP15:BP62,_xlpm.p),_xlpm.q,N(AU502)/_xlpm.f,IF(_xlpm.q&gt;=_xlpm.s,ROUND(_xlpm.q,1)&amp;" "&amp;_xlpm.ai_test&amp;" = "&amp;ROUND(_xlpm.q*_xlpm.f,1)&amp;" "&amp;_xlpm.u,ROUND(_xlpm.q,1)&amp;" "&amp;_xlpm.ai_test)),""),""))))</f>
        <v>0</v>
      </c>
      <c r="AX502" s="1055"/>
      <c r="AY502" s="1042">
        <f t="shared" si="169"/>
        <v>0</v>
      </c>
      <c r="AZ502" s="1043" t="str">
        <f t="shared" si="170"/>
        <v/>
      </c>
      <c r="BA502" s="1044">
        <f t="shared" si="175"/>
        <v>0</v>
      </c>
      <c r="BB502" s="1045" t="str">
        <f t="shared" si="171"/>
        <v/>
      </c>
      <c r="BC502" s="1046"/>
      <c r="BD502" s="1047">
        <f t="shared" si="176"/>
        <v>0</v>
      </c>
      <c r="BE502" s="1048" t="str">
        <f t="shared" si="172"/>
        <v/>
      </c>
      <c r="BF502" s="262" t="s">
        <v>22</v>
      </c>
      <c r="BG502" s="1027">
        <f t="shared" si="173"/>
        <v>0</v>
      </c>
      <c r="BH502" s="1028">
        <f t="shared" si="174"/>
        <v>0</v>
      </c>
      <c r="BI502"/>
      <c r="BJ502" s="701"/>
      <c r="BK502" s="701"/>
      <c r="BL502" s="701"/>
      <c r="BM502" s="701"/>
      <c r="BN502" s="701"/>
      <c r="BO502" s="701"/>
      <c r="BP502" s="701"/>
      <c r="BQ502" s="701"/>
      <c r="BX502" s="964" t="str">
        <f t="shared" si="159"/>
        <v>►</v>
      </c>
      <c r="BY502" s="848"/>
      <c r="BZ502" s="848"/>
      <c r="CA502" s="848"/>
      <c r="CB502" s="848"/>
      <c r="CC502" s="848"/>
      <c r="DC502" s="3">
        <v>1</v>
      </c>
    </row>
    <row r="503" spans="12:107" ht="21" customHeight="1">
      <c r="L503" s="115" t="s">
        <v>16</v>
      </c>
      <c r="M503" s="3141"/>
      <c r="N503" s="3142"/>
      <c r="O503" s="3141"/>
      <c r="P503" s="3143"/>
      <c r="Q503" s="3144"/>
      <c r="R503" s="3145"/>
      <c r="S503" s="3146"/>
      <c r="T503" s="3147"/>
      <c r="U503" s="3148"/>
      <c r="V503" s="3149"/>
      <c r="W503" s="2109"/>
      <c r="X503" s="3150"/>
      <c r="Y503" s="117"/>
      <c r="Z503" s="3151"/>
      <c r="AA503" s="3152"/>
      <c r="AB503" s="3153"/>
      <c r="AC503" s="3154"/>
      <c r="AD503" s="119"/>
      <c r="AE503" s="262" t="s">
        <v>22</v>
      </c>
      <c r="AF503" s="1035" t="str">
        <f t="shared" si="160"/>
        <v>►</v>
      </c>
      <c r="AG503" s="1036" t="str">
        <f t="shared" si="161"/>
        <v/>
      </c>
      <c r="AH503" s="1037" t="str">
        <f t="shared" si="162"/>
        <v/>
      </c>
      <c r="AI503" s="1036" t="str">
        <f t="shared" si="163"/>
        <v/>
      </c>
      <c r="AJ503" s="1037" t="str">
        <f t="shared" si="164"/>
        <v/>
      </c>
      <c r="AK503" s="1037">
        <f>IF(AND(L503="A",COUNTIF(BJ15:BL62,TRIM(U503))&gt;0),1,0)</f>
        <v>0</v>
      </c>
      <c r="AL503" s="1051" t="str" cm="1">
        <f t="array" ref="AL503">IF(AF503&lt;&gt;"A","",IFERROR((IFERROR(_xlfn.XLOOKUP(TRIM(SUBSTITUTE(U503,CHAR(160)," ")),BJ15:BJ62,BM15:BM62),IFERROR(_xlfn.XLOOKUP(TRIM(SUBSTITUTE(U503,CHAR(160)," ")),BK15:BK62,BM15:BM62),_xlfn.XLOOKUP(TRIM(SUBSTITUTE(U503,CHAR(160)," ")),BL15:BL62,BM15:BM62))))*T503*IF(ISBLANK(Q503),1,Q503)+IFERROR(_xlfn.XLOOKUP("RECHERCHEX",TRIM(L503:AD503),L503:AD503),0),0))</f>
        <v/>
      </c>
      <c r="AM503" s="1038">
        <f t="shared" si="165"/>
        <v>0</v>
      </c>
      <c r="AN503" s="1627" t="str">
        <f t="shared" si="177"/>
        <v/>
      </c>
      <c r="AO503" s="1039">
        <f t="shared" si="166"/>
        <v>0</v>
      </c>
      <c r="AP503" s="1039">
        <f t="shared" si="167"/>
        <v>0</v>
      </c>
      <c r="AQ503" s="1052">
        <f>IF(AO503&gt;0,AS9,0)</f>
        <v>0</v>
      </c>
      <c r="AR503" s="1626" t="str">
        <f>IF(TRIM(AG503)="▼ recette suivante", AG503, IF(AQ503&gt;0, IF(AT9&lt;&gt;"", AT9&amp;"-ou.or.o ❾ + or - &gt;", ""), ""))</f>
        <v/>
      </c>
      <c r="AS503" s="1064"/>
      <c r="AT503" s="1064"/>
      <c r="AU503" s="1053">
        <f t="shared" si="168"/>
        <v>0</v>
      </c>
      <c r="AV503" s="1054">
        <f>IF(AK503,IF(OR(AU503="",N(AU503)&lt;=0.000000001),"",_xlfn.XLOOKUP(AJ503,BJ15:BJ62,BN15:BN62,_xlfn.XLOOKUP(AJ503,BK15:BK62,BN15:BN62,_xlfn.XLOOKUP(AJ503,BL15:BL62,BN15:BN62,"")))),0)</f>
        <v>0</v>
      </c>
      <c r="AW503" s="1067" cm="1">
        <f t="array" ref="AW503">IF(AK503&lt;&gt;1,0,IF(OR(AU503="",N(AU503)&lt;=0.000000001),"",IF(OR(AO503="",N(AO503)&lt;=0.000000001),0,IF(ISNUMBER(AU503),IFERROR(_xlfn.LET(_xlpm.ai_test,TRIM(AJ503),_xlpm.r,IFERROR(_xlfn.XLOOKUP(_xlpm.ai_test,BJ15:BJ62,ROW(BJ15:BJ62),0,1),IFERROR(_xlfn.XLOOKUP(_xlpm.ai_test,BK15:BK62,ROW(BK15:BK62),0,1),_xlfn.XLOOKUP(_xlpm.ai_test,BL15:BL62,ROW(BL15:BL62),0,1))),_xlpm.p,_xlpm.r-MIN(ROW(BJ15:BJ62))+1,_xlpm.f,INDEX(BM15:BM62,_xlpm.p),_xlpm.u,INDEX(BN15:BN62,_xlpm.p),_xlpm.s,INDEX(BP15:BP62,_xlpm.p),_xlpm.q,N(AU503)/_xlpm.f,IF(_xlpm.q&gt;=_xlpm.s,ROUND(_xlpm.q,1)&amp;" "&amp;_xlpm.ai_test&amp;" = "&amp;ROUND(_xlpm.q*_xlpm.f,1)&amp;" "&amp;_xlpm.u,ROUND(_xlpm.q,1)&amp;" "&amp;_xlpm.ai_test)),""),""))))</f>
        <v>0</v>
      </c>
      <c r="AX503" s="1055"/>
      <c r="AY503" s="1053">
        <f t="shared" si="169"/>
        <v>0</v>
      </c>
      <c r="AZ503" s="1054" t="str">
        <f t="shared" si="170"/>
        <v/>
      </c>
      <c r="BA503" s="1056">
        <f t="shared" si="175"/>
        <v>0</v>
      </c>
      <c r="BB503" s="1057" t="str">
        <f t="shared" si="171"/>
        <v/>
      </c>
      <c r="BC503" s="1046"/>
      <c r="BD503" s="1058">
        <f t="shared" si="176"/>
        <v>0</v>
      </c>
      <c r="BE503" s="1048" t="str">
        <f t="shared" si="172"/>
        <v/>
      </c>
      <c r="BF503" s="262" t="s">
        <v>22</v>
      </c>
      <c r="BG503" s="1027">
        <f t="shared" si="173"/>
        <v>0</v>
      </c>
      <c r="BH503" s="1028">
        <f t="shared" si="174"/>
        <v>0</v>
      </c>
      <c r="BI503"/>
      <c r="BJ503" s="701"/>
      <c r="BK503" s="701"/>
      <c r="BL503" s="701"/>
      <c r="BM503" s="701"/>
      <c r="BN503" s="701"/>
      <c r="BO503" s="701"/>
      <c r="BP503" s="701"/>
      <c r="BQ503" s="701"/>
      <c r="BX503" s="964" t="str">
        <f t="shared" si="159"/>
        <v>►</v>
      </c>
      <c r="BY503" s="848"/>
      <c r="BZ503" s="848"/>
      <c r="CA503" s="848"/>
      <c r="CB503" s="848"/>
      <c r="CC503" s="848"/>
      <c r="DC503" s="3">
        <v>1</v>
      </c>
    </row>
    <row r="504" spans="12:107" ht="21" customHeight="1">
      <c r="L504" s="115" t="s">
        <v>16</v>
      </c>
      <c r="M504" s="3141"/>
      <c r="N504" s="3142"/>
      <c r="O504" s="3141"/>
      <c r="P504" s="3143"/>
      <c r="Q504" s="3144"/>
      <c r="R504" s="3145"/>
      <c r="S504" s="3146"/>
      <c r="T504" s="3147"/>
      <c r="U504" s="3148"/>
      <c r="V504" s="3149"/>
      <c r="W504" s="2109"/>
      <c r="X504" s="3150"/>
      <c r="Y504" s="117"/>
      <c r="Z504" s="3151"/>
      <c r="AA504" s="3152"/>
      <c r="AB504" s="3153"/>
      <c r="AC504" s="3154"/>
      <c r="AD504" s="119"/>
      <c r="AE504" s="262" t="s">
        <v>22</v>
      </c>
      <c r="AF504" s="1035" t="str">
        <f t="shared" si="160"/>
        <v>►</v>
      </c>
      <c r="AG504" s="1036" t="str">
        <f t="shared" si="161"/>
        <v/>
      </c>
      <c r="AH504" s="1037" t="str">
        <f t="shared" si="162"/>
        <v/>
      </c>
      <c r="AI504" s="1036" t="str">
        <f t="shared" si="163"/>
        <v/>
      </c>
      <c r="AJ504" s="1037" t="str">
        <f t="shared" si="164"/>
        <v/>
      </c>
      <c r="AK504" s="1037">
        <f>IF(AND(L504="A",COUNTIF(BJ15:BL62,TRIM(U504))&gt;0),1,0)</f>
        <v>0</v>
      </c>
      <c r="AL504" s="1051" t="str" cm="1">
        <f t="array" ref="AL504">IF(AF504&lt;&gt;"A","",IFERROR((IFERROR(_xlfn.XLOOKUP(TRIM(SUBSTITUTE(U504,CHAR(160)," ")),BJ15:BJ62,BM15:BM62),IFERROR(_xlfn.XLOOKUP(TRIM(SUBSTITUTE(U504,CHAR(160)," ")),BK15:BK62,BM15:BM62),_xlfn.XLOOKUP(TRIM(SUBSTITUTE(U504,CHAR(160)," ")),BL15:BL62,BM15:BM62))))*T504*IF(ISBLANK(Q504),1,Q504)+IFERROR(_xlfn.XLOOKUP("RECHERCHEX",TRIM(L504:AD504),L504:AD504),0),0))</f>
        <v/>
      </c>
      <c r="AM504" s="1038">
        <f t="shared" si="165"/>
        <v>0</v>
      </c>
      <c r="AN504" s="1627" t="str">
        <f t="shared" si="177"/>
        <v/>
      </c>
      <c r="AO504" s="1039">
        <f t="shared" si="166"/>
        <v>0</v>
      </c>
      <c r="AP504" s="1039">
        <f t="shared" si="167"/>
        <v>0</v>
      </c>
      <c r="AQ504" s="1040">
        <f>IF(AO504&gt;0,AS9,0)</f>
        <v>0</v>
      </c>
      <c r="AR504" s="1628" t="str">
        <f>IF(TRIM(AG504)="▼ recette suivante", AG504, IF(AQ504&gt;0, IF(AT9&lt;&gt;"", AT9&amp;"-ou.or.o ❾ + or - &gt;", ""), ""))</f>
        <v/>
      </c>
      <c r="AS504" s="1064"/>
      <c r="AT504" s="1064"/>
      <c r="AU504" s="1042">
        <f t="shared" si="168"/>
        <v>0</v>
      </c>
      <c r="AV504" s="1043">
        <f>IF(AK504,IF(OR(AU504="",N(AU504)&lt;=0.000000001),"",_xlfn.XLOOKUP(AJ504,BJ15:BJ62,BN15:BN62,_xlfn.XLOOKUP(AJ504,BK15:BK62,BN15:BN62,_xlfn.XLOOKUP(AJ504,BL15:BL62,BN15:BN62,"")))),0)</f>
        <v>0</v>
      </c>
      <c r="AW504" s="1065" cm="1">
        <f t="array" ref="AW504">IF(AK504&lt;&gt;1,0,IF(OR(AU504="",N(AU504)&lt;=0.000000001),"",IF(OR(AO504="",N(AO504)&lt;=0.000000001),0,IF(ISNUMBER(AU504),IFERROR(_xlfn.LET(_xlpm.ai_test,TRIM(AJ504),_xlpm.r,IFERROR(_xlfn.XLOOKUP(_xlpm.ai_test,BJ15:BJ62,ROW(BJ15:BJ62),0,1),IFERROR(_xlfn.XLOOKUP(_xlpm.ai_test,BK15:BK62,ROW(BK15:BK62),0,1),_xlfn.XLOOKUP(_xlpm.ai_test,BL15:BL62,ROW(BL15:BL62),0,1))),_xlpm.p,_xlpm.r-MIN(ROW(BJ15:BJ62))+1,_xlpm.f,INDEX(BM15:BM62,_xlpm.p),_xlpm.u,INDEX(BN15:BN62,_xlpm.p),_xlpm.s,INDEX(BP15:BP62,_xlpm.p),_xlpm.q,N(AU504)/_xlpm.f,IF(_xlpm.q&gt;=_xlpm.s,ROUND(_xlpm.q,1)&amp;" "&amp;_xlpm.ai_test&amp;" = "&amp;ROUND(_xlpm.q*_xlpm.f,1)&amp;" "&amp;_xlpm.u,ROUND(_xlpm.q,1)&amp;" "&amp;_xlpm.ai_test)),""),""))))</f>
        <v>0</v>
      </c>
      <c r="AX504" s="1055"/>
      <c r="AY504" s="1042">
        <f t="shared" si="169"/>
        <v>0</v>
      </c>
      <c r="AZ504" s="1043" t="str">
        <f t="shared" si="170"/>
        <v/>
      </c>
      <c r="BA504" s="1044">
        <f t="shared" si="175"/>
        <v>0</v>
      </c>
      <c r="BB504" s="1045" t="str">
        <f t="shared" si="171"/>
        <v/>
      </c>
      <c r="BC504" s="1046"/>
      <c r="BD504" s="1047">
        <f t="shared" si="176"/>
        <v>0</v>
      </c>
      <c r="BE504" s="1048" t="str">
        <f t="shared" si="172"/>
        <v/>
      </c>
      <c r="BF504" s="262" t="s">
        <v>22</v>
      </c>
      <c r="BG504" s="1027">
        <f t="shared" si="173"/>
        <v>0</v>
      </c>
      <c r="BH504" s="1028">
        <f t="shared" si="174"/>
        <v>0</v>
      </c>
      <c r="BI504"/>
      <c r="BJ504" s="701"/>
      <c r="BK504" s="701"/>
      <c r="BL504" s="701"/>
      <c r="BM504" s="701"/>
      <c r="BN504" s="701"/>
      <c r="BO504" s="701"/>
      <c r="BP504" s="701"/>
      <c r="BQ504" s="701"/>
      <c r="BX504" s="964" t="str">
        <f t="shared" si="159"/>
        <v>►</v>
      </c>
      <c r="BY504" s="848"/>
      <c r="BZ504" s="848"/>
      <c r="CA504" s="848"/>
      <c r="CB504" s="848"/>
      <c r="CC504" s="848"/>
      <c r="DC504" s="3">
        <v>1</v>
      </c>
    </row>
    <row r="505" spans="12:107" ht="21" customHeight="1">
      <c r="L505" s="115" t="s">
        <v>16</v>
      </c>
      <c r="M505" s="3141"/>
      <c r="N505" s="3142"/>
      <c r="O505" s="3141"/>
      <c r="P505" s="3143"/>
      <c r="Q505" s="3144"/>
      <c r="R505" s="3145"/>
      <c r="S505" s="3146"/>
      <c r="T505" s="3147"/>
      <c r="U505" s="3148"/>
      <c r="V505" s="3149"/>
      <c r="W505" s="2109"/>
      <c r="X505" s="3150"/>
      <c r="Y505" s="117"/>
      <c r="Z505" s="3151"/>
      <c r="AA505" s="3152"/>
      <c r="AB505" s="3153"/>
      <c r="AC505" s="3154"/>
      <c r="AD505" s="119"/>
      <c r="AE505" s="262" t="s">
        <v>22</v>
      </c>
      <c r="AF505" s="1035" t="str">
        <f t="shared" si="160"/>
        <v>►</v>
      </c>
      <c r="AG505" s="1036" t="str">
        <f t="shared" si="161"/>
        <v/>
      </c>
      <c r="AH505" s="1037" t="str">
        <f t="shared" si="162"/>
        <v/>
      </c>
      <c r="AI505" s="1036" t="str">
        <f t="shared" si="163"/>
        <v/>
      </c>
      <c r="AJ505" s="1037" t="str">
        <f t="shared" si="164"/>
        <v/>
      </c>
      <c r="AK505" s="1037">
        <f>IF(AND(L505="A",COUNTIF(BJ15:BL62,TRIM(U505))&gt;0),1,0)</f>
        <v>0</v>
      </c>
      <c r="AL505" s="1051" t="str" cm="1">
        <f t="array" ref="AL505">IF(AF505&lt;&gt;"A","",IFERROR((IFERROR(_xlfn.XLOOKUP(TRIM(SUBSTITUTE(U505,CHAR(160)," ")),BJ15:BJ62,BM15:BM62),IFERROR(_xlfn.XLOOKUP(TRIM(SUBSTITUTE(U505,CHAR(160)," ")),BK15:BK62,BM15:BM62),_xlfn.XLOOKUP(TRIM(SUBSTITUTE(U505,CHAR(160)," ")),BL15:BL62,BM15:BM62))))*T505*IF(ISBLANK(Q505),1,Q505)+IFERROR(_xlfn.XLOOKUP("RECHERCHEX",TRIM(L505:AD505),L505:AD505),0),0))</f>
        <v/>
      </c>
      <c r="AM505" s="1038">
        <f t="shared" si="165"/>
        <v>0</v>
      </c>
      <c r="AN505" s="1627" t="str">
        <f t="shared" si="177"/>
        <v/>
      </c>
      <c r="AO505" s="1039">
        <f t="shared" si="166"/>
        <v>0</v>
      </c>
      <c r="AP505" s="1039">
        <f t="shared" si="167"/>
        <v>0</v>
      </c>
      <c r="AQ505" s="1052">
        <f>IF(AO505&gt;0,AS9,0)</f>
        <v>0</v>
      </c>
      <c r="AR505" s="1626" t="str">
        <f>IF(TRIM(AG505)="▼ recette suivante", AG505, IF(AQ505&gt;0, IF(AT9&lt;&gt;"", AT9&amp;"-ou.or.o ❾ + or - &gt;", ""), ""))</f>
        <v/>
      </c>
      <c r="AS505" s="1064"/>
      <c r="AT505" s="1064"/>
      <c r="AU505" s="1053">
        <f t="shared" si="168"/>
        <v>0</v>
      </c>
      <c r="AV505" s="1054">
        <f>IF(AK505,IF(OR(AU505="",N(AU505)&lt;=0.000000001),"",_xlfn.XLOOKUP(AJ505,BJ15:BJ62,BN15:BN62,_xlfn.XLOOKUP(AJ505,BK15:BK62,BN15:BN62,_xlfn.XLOOKUP(AJ505,BL15:BL62,BN15:BN62,"")))),0)</f>
        <v>0</v>
      </c>
      <c r="AW505" s="1067" cm="1">
        <f t="array" ref="AW505">IF(AK505&lt;&gt;1,0,IF(OR(AU505="",N(AU505)&lt;=0.000000001),"",IF(OR(AO505="",N(AO505)&lt;=0.000000001),0,IF(ISNUMBER(AU505),IFERROR(_xlfn.LET(_xlpm.ai_test,TRIM(AJ505),_xlpm.r,IFERROR(_xlfn.XLOOKUP(_xlpm.ai_test,BJ15:BJ62,ROW(BJ15:BJ62),0,1),IFERROR(_xlfn.XLOOKUP(_xlpm.ai_test,BK15:BK62,ROW(BK15:BK62),0,1),_xlfn.XLOOKUP(_xlpm.ai_test,BL15:BL62,ROW(BL15:BL62),0,1))),_xlpm.p,_xlpm.r-MIN(ROW(BJ15:BJ62))+1,_xlpm.f,INDEX(BM15:BM62,_xlpm.p),_xlpm.u,INDEX(BN15:BN62,_xlpm.p),_xlpm.s,INDEX(BP15:BP62,_xlpm.p),_xlpm.q,N(AU505)/_xlpm.f,IF(_xlpm.q&gt;=_xlpm.s,ROUND(_xlpm.q,1)&amp;" "&amp;_xlpm.ai_test&amp;" = "&amp;ROUND(_xlpm.q*_xlpm.f,1)&amp;" "&amp;_xlpm.u,ROUND(_xlpm.q,1)&amp;" "&amp;_xlpm.ai_test)),""),""))))</f>
        <v>0</v>
      </c>
      <c r="AX505" s="1055"/>
      <c r="AY505" s="1053">
        <f t="shared" si="169"/>
        <v>0</v>
      </c>
      <c r="AZ505" s="1054" t="str">
        <f t="shared" si="170"/>
        <v/>
      </c>
      <c r="BA505" s="1056">
        <f t="shared" si="175"/>
        <v>0</v>
      </c>
      <c r="BB505" s="1057" t="str">
        <f t="shared" si="171"/>
        <v/>
      </c>
      <c r="BC505" s="1046"/>
      <c r="BD505" s="1058">
        <f t="shared" si="176"/>
        <v>0</v>
      </c>
      <c r="BE505" s="1048" t="str">
        <f t="shared" si="172"/>
        <v/>
      </c>
      <c r="BF505" s="262" t="s">
        <v>22</v>
      </c>
      <c r="BG505" s="1027">
        <f t="shared" si="173"/>
        <v>0</v>
      </c>
      <c r="BH505" s="1028">
        <f t="shared" si="174"/>
        <v>0</v>
      </c>
      <c r="BI505"/>
      <c r="BJ505" s="701"/>
      <c r="BK505" s="701"/>
      <c r="BL505" s="701"/>
      <c r="BM505" s="701"/>
      <c r="BN505" s="701"/>
      <c r="BO505" s="701"/>
      <c r="BP505" s="701"/>
      <c r="BQ505" s="701"/>
      <c r="BX505" s="964" t="str">
        <f t="shared" si="159"/>
        <v>►</v>
      </c>
      <c r="BY505" s="848"/>
      <c r="BZ505" s="848"/>
      <c r="CA505" s="848"/>
      <c r="CB505" s="848"/>
      <c r="CC505" s="848"/>
      <c r="DC505" s="3">
        <v>1</v>
      </c>
    </row>
    <row r="506" spans="12:107" ht="21" customHeight="1">
      <c r="L506" s="115" t="s">
        <v>16</v>
      </c>
      <c r="M506" s="3141"/>
      <c r="N506" s="3142"/>
      <c r="O506" s="3141"/>
      <c r="P506" s="3143"/>
      <c r="Q506" s="3144"/>
      <c r="R506" s="3145"/>
      <c r="S506" s="3146"/>
      <c r="T506" s="3147"/>
      <c r="U506" s="3148"/>
      <c r="V506" s="3149"/>
      <c r="W506" s="2109"/>
      <c r="X506" s="3150"/>
      <c r="Y506" s="117"/>
      <c r="Z506" s="3151"/>
      <c r="AA506" s="3152"/>
      <c r="AB506" s="3153"/>
      <c r="AC506" s="3154"/>
      <c r="AD506" s="119"/>
      <c r="AE506" s="262" t="s">
        <v>22</v>
      </c>
      <c r="AF506" s="1035" t="str">
        <f t="shared" si="160"/>
        <v>►</v>
      </c>
      <c r="AG506" s="1036" t="str">
        <f t="shared" si="161"/>
        <v/>
      </c>
      <c r="AH506" s="1037" t="str">
        <f t="shared" si="162"/>
        <v/>
      </c>
      <c r="AI506" s="1036" t="str">
        <f t="shared" si="163"/>
        <v/>
      </c>
      <c r="AJ506" s="1037" t="str">
        <f t="shared" si="164"/>
        <v/>
      </c>
      <c r="AK506" s="1037">
        <f>IF(AND(L506="A",COUNTIF(BJ15:BL62,TRIM(U506))&gt;0),1,0)</f>
        <v>0</v>
      </c>
      <c r="AL506" s="1051" t="str" cm="1">
        <f t="array" ref="AL506">IF(AF506&lt;&gt;"A","",IFERROR((IFERROR(_xlfn.XLOOKUP(TRIM(SUBSTITUTE(U506,CHAR(160)," ")),BJ15:BJ62,BM15:BM62),IFERROR(_xlfn.XLOOKUP(TRIM(SUBSTITUTE(U506,CHAR(160)," ")),BK15:BK62,BM15:BM62),_xlfn.XLOOKUP(TRIM(SUBSTITUTE(U506,CHAR(160)," ")),BL15:BL62,BM15:BM62))))*T506*IF(ISBLANK(Q506),1,Q506)+IFERROR(_xlfn.XLOOKUP("RECHERCHEX",TRIM(L506:AD506),L506:AD506),0),0))</f>
        <v/>
      </c>
      <c r="AM506" s="1038">
        <f t="shared" si="165"/>
        <v>0</v>
      </c>
      <c r="AN506" s="1627" t="str">
        <f t="shared" si="177"/>
        <v/>
      </c>
      <c r="AO506" s="1039">
        <f t="shared" si="166"/>
        <v>0</v>
      </c>
      <c r="AP506" s="1039">
        <f t="shared" si="167"/>
        <v>0</v>
      </c>
      <c r="AQ506" s="1040">
        <f>IF(AO506&gt;0,AS9,0)</f>
        <v>0</v>
      </c>
      <c r="AR506" s="1628" t="str">
        <f>IF(TRIM(AG506)="▼ recette suivante", AG506, IF(AQ506&gt;0, IF(AT9&lt;&gt;"", AT9&amp;"-ou.or.o ❾ + or - &gt;", ""), ""))</f>
        <v/>
      </c>
      <c r="AS506" s="1064"/>
      <c r="AT506" s="1064"/>
      <c r="AU506" s="1042">
        <f t="shared" si="168"/>
        <v>0</v>
      </c>
      <c r="AV506" s="1043">
        <f>IF(AK506,IF(OR(AU506="",N(AU506)&lt;=0.000000001),"",_xlfn.XLOOKUP(AJ506,BJ15:BJ62,BN15:BN62,_xlfn.XLOOKUP(AJ506,BK15:BK62,BN15:BN62,_xlfn.XLOOKUP(AJ506,BL15:BL62,BN15:BN62,"")))),0)</f>
        <v>0</v>
      </c>
      <c r="AW506" s="1065" cm="1">
        <f t="array" ref="AW506">IF(AK506&lt;&gt;1,0,IF(OR(AU506="",N(AU506)&lt;=0.000000001),"",IF(OR(AO506="",N(AO506)&lt;=0.000000001),0,IF(ISNUMBER(AU506),IFERROR(_xlfn.LET(_xlpm.ai_test,TRIM(AJ506),_xlpm.r,IFERROR(_xlfn.XLOOKUP(_xlpm.ai_test,BJ15:BJ62,ROW(BJ15:BJ62),0,1),IFERROR(_xlfn.XLOOKUP(_xlpm.ai_test,BK15:BK62,ROW(BK15:BK62),0,1),_xlfn.XLOOKUP(_xlpm.ai_test,BL15:BL62,ROW(BL15:BL62),0,1))),_xlpm.p,_xlpm.r-MIN(ROW(BJ15:BJ62))+1,_xlpm.f,INDEX(BM15:BM62,_xlpm.p),_xlpm.u,INDEX(BN15:BN62,_xlpm.p),_xlpm.s,INDEX(BP15:BP62,_xlpm.p),_xlpm.q,N(AU506)/_xlpm.f,IF(_xlpm.q&gt;=_xlpm.s,ROUND(_xlpm.q,1)&amp;" "&amp;_xlpm.ai_test&amp;" = "&amp;ROUND(_xlpm.q*_xlpm.f,1)&amp;" "&amp;_xlpm.u,ROUND(_xlpm.q,1)&amp;" "&amp;_xlpm.ai_test)),""),""))))</f>
        <v>0</v>
      </c>
      <c r="AX506" s="1055"/>
      <c r="AY506" s="1042">
        <f t="shared" si="169"/>
        <v>0</v>
      </c>
      <c r="AZ506" s="1043" t="str">
        <f t="shared" si="170"/>
        <v/>
      </c>
      <c r="BA506" s="1044">
        <f t="shared" si="175"/>
        <v>0</v>
      </c>
      <c r="BB506" s="1045" t="str">
        <f t="shared" si="171"/>
        <v/>
      </c>
      <c r="BC506" s="1046"/>
      <c r="BD506" s="1047">
        <f t="shared" si="176"/>
        <v>0</v>
      </c>
      <c r="BE506" s="1048" t="str">
        <f t="shared" si="172"/>
        <v/>
      </c>
      <c r="BF506" s="262" t="s">
        <v>22</v>
      </c>
      <c r="BG506" s="1027">
        <f t="shared" si="173"/>
        <v>0</v>
      </c>
      <c r="BH506" s="1028">
        <f t="shared" si="174"/>
        <v>0</v>
      </c>
      <c r="BI506"/>
      <c r="BJ506" s="701"/>
      <c r="BK506" s="701"/>
      <c r="BL506" s="701"/>
      <c r="BM506" s="701"/>
      <c r="BN506" s="701"/>
      <c r="BO506" s="701"/>
      <c r="BP506" s="701"/>
      <c r="BQ506" s="701"/>
      <c r="BX506" s="964" t="str">
        <f t="shared" si="159"/>
        <v>►</v>
      </c>
      <c r="BY506" s="848"/>
      <c r="BZ506" s="848"/>
      <c r="CA506" s="848"/>
      <c r="CB506" s="848"/>
      <c r="CC506" s="848"/>
      <c r="DC506" s="3">
        <v>1</v>
      </c>
    </row>
    <row r="507" spans="12:107" ht="21" customHeight="1">
      <c r="L507" s="115" t="s">
        <v>16</v>
      </c>
      <c r="M507" s="3141"/>
      <c r="N507" s="3142"/>
      <c r="O507" s="3141"/>
      <c r="P507" s="3143"/>
      <c r="Q507" s="3144"/>
      <c r="R507" s="3145"/>
      <c r="S507" s="3146"/>
      <c r="T507" s="3147"/>
      <c r="U507" s="3148"/>
      <c r="V507" s="3149"/>
      <c r="W507" s="2109"/>
      <c r="X507" s="3150"/>
      <c r="Y507" s="117"/>
      <c r="Z507" s="3151"/>
      <c r="AA507" s="3152"/>
      <c r="AB507" s="3153"/>
      <c r="AC507" s="3154"/>
      <c r="AD507" s="119"/>
      <c r="AE507" s="262" t="s">
        <v>22</v>
      </c>
      <c r="AF507" s="1035" t="str">
        <f t="shared" si="160"/>
        <v>►</v>
      </c>
      <c r="AG507" s="1036" t="str">
        <f t="shared" si="161"/>
        <v/>
      </c>
      <c r="AH507" s="1037" t="str">
        <f t="shared" si="162"/>
        <v/>
      </c>
      <c r="AI507" s="1036" t="str">
        <f t="shared" si="163"/>
        <v/>
      </c>
      <c r="AJ507" s="1037" t="str">
        <f t="shared" si="164"/>
        <v/>
      </c>
      <c r="AK507" s="1037">
        <f>IF(AND(L507="A",COUNTIF(BJ15:BL62,TRIM(U507))&gt;0),1,0)</f>
        <v>0</v>
      </c>
      <c r="AL507" s="1051" t="str" cm="1">
        <f t="array" ref="AL507">IF(AF507&lt;&gt;"A","",IFERROR((IFERROR(_xlfn.XLOOKUP(TRIM(SUBSTITUTE(U507,CHAR(160)," ")),BJ15:BJ62,BM15:BM62),IFERROR(_xlfn.XLOOKUP(TRIM(SUBSTITUTE(U507,CHAR(160)," ")),BK15:BK62,BM15:BM62),_xlfn.XLOOKUP(TRIM(SUBSTITUTE(U507,CHAR(160)," ")),BL15:BL62,BM15:BM62))))*T507*IF(ISBLANK(Q507),1,Q507)+IFERROR(_xlfn.XLOOKUP("RECHERCHEX",TRIM(L507:AD507),L507:AD507),0),0))</f>
        <v/>
      </c>
      <c r="AM507" s="1038">
        <f t="shared" si="165"/>
        <v>0</v>
      </c>
      <c r="AN507" s="1627" t="str">
        <f t="shared" si="177"/>
        <v/>
      </c>
      <c r="AO507" s="1039">
        <f t="shared" si="166"/>
        <v>0</v>
      </c>
      <c r="AP507" s="1039">
        <f t="shared" si="167"/>
        <v>0</v>
      </c>
      <c r="AQ507" s="1052">
        <f>IF(AO507&gt;0,AS9,0)</f>
        <v>0</v>
      </c>
      <c r="AR507" s="1626" t="str">
        <f>IF(TRIM(AG507)="▼ recette suivante", AG507, IF(AQ507&gt;0, IF(AT9&lt;&gt;"", AT9&amp;"-ou.or.o ❾ + or - &gt;", ""), ""))</f>
        <v/>
      </c>
      <c r="AS507" s="1064"/>
      <c r="AT507" s="1064"/>
      <c r="AU507" s="1053">
        <f t="shared" si="168"/>
        <v>0</v>
      </c>
      <c r="AV507" s="1054">
        <f>IF(AK507,IF(OR(AU507="",N(AU507)&lt;=0.000000001),"",_xlfn.XLOOKUP(AJ507,BJ15:BJ62,BN15:BN62,_xlfn.XLOOKUP(AJ507,BK15:BK62,BN15:BN62,_xlfn.XLOOKUP(AJ507,BL15:BL62,BN15:BN62,"")))),0)</f>
        <v>0</v>
      </c>
      <c r="AW507" s="1067" cm="1">
        <f t="array" ref="AW507">IF(AK507&lt;&gt;1,0,IF(OR(AU507="",N(AU507)&lt;=0.000000001),"",IF(OR(AO507="",N(AO507)&lt;=0.000000001),0,IF(ISNUMBER(AU507),IFERROR(_xlfn.LET(_xlpm.ai_test,TRIM(AJ507),_xlpm.r,IFERROR(_xlfn.XLOOKUP(_xlpm.ai_test,BJ15:BJ62,ROW(BJ15:BJ62),0,1),IFERROR(_xlfn.XLOOKUP(_xlpm.ai_test,BK15:BK62,ROW(BK15:BK62),0,1),_xlfn.XLOOKUP(_xlpm.ai_test,BL15:BL62,ROW(BL15:BL62),0,1))),_xlpm.p,_xlpm.r-MIN(ROW(BJ15:BJ62))+1,_xlpm.f,INDEX(BM15:BM62,_xlpm.p),_xlpm.u,INDEX(BN15:BN62,_xlpm.p),_xlpm.s,INDEX(BP15:BP62,_xlpm.p),_xlpm.q,N(AU507)/_xlpm.f,IF(_xlpm.q&gt;=_xlpm.s,ROUND(_xlpm.q,1)&amp;" "&amp;_xlpm.ai_test&amp;" = "&amp;ROUND(_xlpm.q*_xlpm.f,1)&amp;" "&amp;_xlpm.u,ROUND(_xlpm.q,1)&amp;" "&amp;_xlpm.ai_test)),""),""))))</f>
        <v>0</v>
      </c>
      <c r="AX507" s="1055"/>
      <c r="AY507" s="1053">
        <f t="shared" si="169"/>
        <v>0</v>
      </c>
      <c r="AZ507" s="1054" t="str">
        <f t="shared" si="170"/>
        <v/>
      </c>
      <c r="BA507" s="1056">
        <f t="shared" si="175"/>
        <v>0</v>
      </c>
      <c r="BB507" s="1057" t="str">
        <f t="shared" si="171"/>
        <v/>
      </c>
      <c r="BC507" s="1046"/>
      <c r="BD507" s="1058">
        <f t="shared" si="176"/>
        <v>0</v>
      </c>
      <c r="BE507" s="1048" t="str">
        <f t="shared" si="172"/>
        <v/>
      </c>
      <c r="BF507" s="262" t="s">
        <v>22</v>
      </c>
      <c r="BG507" s="1027">
        <f t="shared" si="173"/>
        <v>0</v>
      </c>
      <c r="BH507" s="1028">
        <f t="shared" si="174"/>
        <v>0</v>
      </c>
      <c r="BI507"/>
      <c r="BJ507" s="701"/>
      <c r="BK507" s="701"/>
      <c r="BL507" s="701"/>
      <c r="BM507" s="701"/>
      <c r="BN507" s="701"/>
      <c r="BO507" s="701"/>
      <c r="BP507" s="701"/>
      <c r="BQ507" s="701"/>
      <c r="BX507" s="964" t="str">
        <f t="shared" si="159"/>
        <v>►</v>
      </c>
      <c r="BY507" s="848"/>
      <c r="BZ507" s="848"/>
      <c r="CA507" s="848"/>
      <c r="CB507" s="848"/>
      <c r="CC507" s="848"/>
      <c r="DC507" s="3">
        <v>1</v>
      </c>
    </row>
    <row r="508" spans="12:107" ht="21" customHeight="1">
      <c r="L508" s="115" t="s">
        <v>16</v>
      </c>
      <c r="M508" s="3141"/>
      <c r="N508" s="3142"/>
      <c r="O508" s="3141"/>
      <c r="P508" s="3143"/>
      <c r="Q508" s="3144"/>
      <c r="R508" s="3145"/>
      <c r="S508" s="3146"/>
      <c r="T508" s="3147"/>
      <c r="U508" s="3148"/>
      <c r="V508" s="3149"/>
      <c r="W508" s="2109"/>
      <c r="X508" s="3150"/>
      <c r="Y508" s="117"/>
      <c r="Z508" s="3151"/>
      <c r="AA508" s="3152"/>
      <c r="AB508" s="3153"/>
      <c r="AC508" s="3154"/>
      <c r="AD508" s="119"/>
      <c r="AE508" s="262" t="s">
        <v>22</v>
      </c>
      <c r="AF508" s="1035" t="str">
        <f t="shared" si="160"/>
        <v>►</v>
      </c>
      <c r="AG508" s="1036" t="str">
        <f t="shared" si="161"/>
        <v/>
      </c>
      <c r="AH508" s="1037" t="str">
        <f t="shared" si="162"/>
        <v/>
      </c>
      <c r="AI508" s="1036" t="str">
        <f t="shared" si="163"/>
        <v/>
      </c>
      <c r="AJ508" s="1037" t="str">
        <f t="shared" si="164"/>
        <v/>
      </c>
      <c r="AK508" s="1037">
        <f>IF(AND(L508="A",COUNTIF(BJ15:BL62,TRIM(U508))&gt;0),1,0)</f>
        <v>0</v>
      </c>
      <c r="AL508" s="1051" t="str" cm="1">
        <f t="array" ref="AL508">IF(AF508&lt;&gt;"A","",IFERROR((IFERROR(_xlfn.XLOOKUP(TRIM(SUBSTITUTE(U508,CHAR(160)," ")),BJ15:BJ62,BM15:BM62),IFERROR(_xlfn.XLOOKUP(TRIM(SUBSTITUTE(U508,CHAR(160)," ")),BK15:BK62,BM15:BM62),_xlfn.XLOOKUP(TRIM(SUBSTITUTE(U508,CHAR(160)," ")),BL15:BL62,BM15:BM62))))*T508*IF(ISBLANK(Q508),1,Q508)+IFERROR(_xlfn.XLOOKUP("RECHERCHEX",TRIM(L508:AD508),L508:AD508),0),0))</f>
        <v/>
      </c>
      <c r="AM508" s="1038">
        <f t="shared" si="165"/>
        <v>0</v>
      </c>
      <c r="AN508" s="1627" t="str">
        <f t="shared" si="177"/>
        <v/>
      </c>
      <c r="AO508" s="1039">
        <f t="shared" si="166"/>
        <v>0</v>
      </c>
      <c r="AP508" s="1039">
        <f t="shared" si="167"/>
        <v>0</v>
      </c>
      <c r="AQ508" s="1040">
        <f>IF(AO508&gt;0,AS9,0)</f>
        <v>0</v>
      </c>
      <c r="AR508" s="1628" t="str">
        <f>IF(TRIM(AG508)="▼ recette suivante", AG508, IF(AQ508&gt;0, IF(AT9&lt;&gt;"", AT9&amp;"-ou.or.o ❾ + or - &gt;", ""), ""))</f>
        <v/>
      </c>
      <c r="AS508" s="1064"/>
      <c r="AT508" s="1064"/>
      <c r="AU508" s="1042">
        <f t="shared" si="168"/>
        <v>0</v>
      </c>
      <c r="AV508" s="1043">
        <f>IF(AK508,IF(OR(AU508="",N(AU508)&lt;=0.000000001),"",_xlfn.XLOOKUP(AJ508,BJ15:BJ62,BN15:BN62,_xlfn.XLOOKUP(AJ508,BK15:BK62,BN15:BN62,_xlfn.XLOOKUP(AJ508,BL15:BL62,BN15:BN62,"")))),0)</f>
        <v>0</v>
      </c>
      <c r="AW508" s="1065" cm="1">
        <f t="array" ref="AW508">IF(AK508&lt;&gt;1,0,IF(OR(AU508="",N(AU508)&lt;=0.000000001),"",IF(OR(AO508="",N(AO508)&lt;=0.000000001),0,IF(ISNUMBER(AU508),IFERROR(_xlfn.LET(_xlpm.ai_test,TRIM(AJ508),_xlpm.r,IFERROR(_xlfn.XLOOKUP(_xlpm.ai_test,BJ15:BJ62,ROW(BJ15:BJ62),0,1),IFERROR(_xlfn.XLOOKUP(_xlpm.ai_test,BK15:BK62,ROW(BK15:BK62),0,1),_xlfn.XLOOKUP(_xlpm.ai_test,BL15:BL62,ROW(BL15:BL62),0,1))),_xlpm.p,_xlpm.r-MIN(ROW(BJ15:BJ62))+1,_xlpm.f,INDEX(BM15:BM62,_xlpm.p),_xlpm.u,INDEX(BN15:BN62,_xlpm.p),_xlpm.s,INDEX(BP15:BP62,_xlpm.p),_xlpm.q,N(AU508)/_xlpm.f,IF(_xlpm.q&gt;=_xlpm.s,ROUND(_xlpm.q,1)&amp;" "&amp;_xlpm.ai_test&amp;" = "&amp;ROUND(_xlpm.q*_xlpm.f,1)&amp;" "&amp;_xlpm.u,ROUND(_xlpm.q,1)&amp;" "&amp;_xlpm.ai_test)),""),""))))</f>
        <v>0</v>
      </c>
      <c r="AX508" s="1055"/>
      <c r="AY508" s="1042">
        <f t="shared" si="169"/>
        <v>0</v>
      </c>
      <c r="AZ508" s="1043" t="str">
        <f t="shared" si="170"/>
        <v/>
      </c>
      <c r="BA508" s="1044">
        <f t="shared" si="175"/>
        <v>0</v>
      </c>
      <c r="BB508" s="1045" t="str">
        <f t="shared" si="171"/>
        <v/>
      </c>
      <c r="BC508" s="1046"/>
      <c r="BD508" s="1047">
        <f t="shared" si="176"/>
        <v>0</v>
      </c>
      <c r="BE508" s="1048" t="str">
        <f t="shared" si="172"/>
        <v/>
      </c>
      <c r="BF508" s="262" t="s">
        <v>22</v>
      </c>
      <c r="BG508" s="1027">
        <f t="shared" si="173"/>
        <v>0</v>
      </c>
      <c r="BH508" s="1028">
        <f t="shared" si="174"/>
        <v>0</v>
      </c>
      <c r="BI508"/>
      <c r="BJ508" s="701"/>
      <c r="BK508" s="701"/>
      <c r="BL508" s="701"/>
      <c r="BM508" s="701"/>
      <c r="BN508" s="701"/>
      <c r="BO508" s="701"/>
      <c r="BP508" s="701"/>
      <c r="BQ508" s="701"/>
      <c r="BX508" s="964" t="str">
        <f t="shared" si="159"/>
        <v>►</v>
      </c>
      <c r="BY508" s="848"/>
      <c r="BZ508" s="848"/>
      <c r="CA508" s="848"/>
      <c r="CB508" s="848"/>
      <c r="CC508" s="848"/>
      <c r="DC508" s="3">
        <v>1</v>
      </c>
    </row>
    <row r="509" spans="12:107" ht="21" customHeight="1">
      <c r="L509" s="115" t="s">
        <v>16</v>
      </c>
      <c r="M509" s="3141"/>
      <c r="N509" s="3142"/>
      <c r="O509" s="3141"/>
      <c r="P509" s="3143"/>
      <c r="Q509" s="3144"/>
      <c r="R509" s="3145"/>
      <c r="S509" s="3146"/>
      <c r="T509" s="3147"/>
      <c r="U509" s="3148"/>
      <c r="V509" s="3149"/>
      <c r="W509" s="2109"/>
      <c r="X509" s="3150"/>
      <c r="Y509" s="117"/>
      <c r="Z509" s="3151"/>
      <c r="AA509" s="3152"/>
      <c r="AB509" s="3153"/>
      <c r="AC509" s="3154"/>
      <c r="AD509" s="119"/>
      <c r="AE509" s="262" t="s">
        <v>22</v>
      </c>
      <c r="AF509" s="1035" t="str">
        <f t="shared" si="160"/>
        <v>►</v>
      </c>
      <c r="AG509" s="1036" t="str">
        <f t="shared" si="161"/>
        <v/>
      </c>
      <c r="AH509" s="1037" t="str">
        <f t="shared" si="162"/>
        <v/>
      </c>
      <c r="AI509" s="1036" t="str">
        <f t="shared" si="163"/>
        <v/>
      </c>
      <c r="AJ509" s="1037" t="str">
        <f t="shared" si="164"/>
        <v/>
      </c>
      <c r="AK509" s="1037">
        <f>IF(AND(L509="A",COUNTIF(BJ15:BL62,TRIM(U509))&gt;0),1,0)</f>
        <v>0</v>
      </c>
      <c r="AL509" s="1051" t="str" cm="1">
        <f t="array" ref="AL509">IF(AF509&lt;&gt;"A","",IFERROR((IFERROR(_xlfn.XLOOKUP(TRIM(SUBSTITUTE(U509,CHAR(160)," ")),BJ15:BJ62,BM15:BM62),IFERROR(_xlfn.XLOOKUP(TRIM(SUBSTITUTE(U509,CHAR(160)," ")),BK15:BK62,BM15:BM62),_xlfn.XLOOKUP(TRIM(SUBSTITUTE(U509,CHAR(160)," ")),BL15:BL62,BM15:BM62))))*T509*IF(ISBLANK(Q509),1,Q509)+IFERROR(_xlfn.XLOOKUP("RECHERCHEX",TRIM(L509:AD509),L509:AD509),0),0))</f>
        <v/>
      </c>
      <c r="AM509" s="1038">
        <f t="shared" si="165"/>
        <v>0</v>
      </c>
      <c r="AN509" s="1627" t="str">
        <f t="shared" si="177"/>
        <v/>
      </c>
      <c r="AO509" s="1039">
        <f t="shared" si="166"/>
        <v>0</v>
      </c>
      <c r="AP509" s="1039">
        <f t="shared" si="167"/>
        <v>0</v>
      </c>
      <c r="AQ509" s="1052">
        <f>IF(AO509&gt;0,AS9,0)</f>
        <v>0</v>
      </c>
      <c r="AR509" s="1626" t="str">
        <f>IF(TRIM(AG509)="▼ recette suivante", AG509, IF(AQ509&gt;0, IF(AT9&lt;&gt;"", AT9&amp;"-ou.or.o ❾ + or - &gt;", ""), ""))</f>
        <v/>
      </c>
      <c r="AS509" s="1064"/>
      <c r="AT509" s="1064"/>
      <c r="AU509" s="1053">
        <f t="shared" si="168"/>
        <v>0</v>
      </c>
      <c r="AV509" s="1054">
        <f>IF(AK509,IF(OR(AU509="",N(AU509)&lt;=0.000000001),"",_xlfn.XLOOKUP(AJ509,BJ15:BJ62,BN15:BN62,_xlfn.XLOOKUP(AJ509,BK15:BK62,BN15:BN62,_xlfn.XLOOKUP(AJ509,BL15:BL62,BN15:BN62,"")))),0)</f>
        <v>0</v>
      </c>
      <c r="AW509" s="1067" cm="1">
        <f t="array" ref="AW509">IF(AK509&lt;&gt;1,0,IF(OR(AU509="",N(AU509)&lt;=0.000000001),"",IF(OR(AO509="",N(AO509)&lt;=0.000000001),0,IF(ISNUMBER(AU509),IFERROR(_xlfn.LET(_xlpm.ai_test,TRIM(AJ509),_xlpm.r,IFERROR(_xlfn.XLOOKUP(_xlpm.ai_test,BJ15:BJ62,ROW(BJ15:BJ62),0,1),IFERROR(_xlfn.XLOOKUP(_xlpm.ai_test,BK15:BK62,ROW(BK15:BK62),0,1),_xlfn.XLOOKUP(_xlpm.ai_test,BL15:BL62,ROW(BL15:BL62),0,1))),_xlpm.p,_xlpm.r-MIN(ROW(BJ15:BJ62))+1,_xlpm.f,INDEX(BM15:BM62,_xlpm.p),_xlpm.u,INDEX(BN15:BN62,_xlpm.p),_xlpm.s,INDEX(BP15:BP62,_xlpm.p),_xlpm.q,N(AU509)/_xlpm.f,IF(_xlpm.q&gt;=_xlpm.s,ROUND(_xlpm.q,1)&amp;" "&amp;_xlpm.ai_test&amp;" = "&amp;ROUND(_xlpm.q*_xlpm.f,1)&amp;" "&amp;_xlpm.u,ROUND(_xlpm.q,1)&amp;" "&amp;_xlpm.ai_test)),""),""))))</f>
        <v>0</v>
      </c>
      <c r="AX509" s="1055"/>
      <c r="AY509" s="1053">
        <f t="shared" si="169"/>
        <v>0</v>
      </c>
      <c r="AZ509" s="1054" t="str">
        <f t="shared" si="170"/>
        <v/>
      </c>
      <c r="BA509" s="1056">
        <f t="shared" si="175"/>
        <v>0</v>
      </c>
      <c r="BB509" s="1057" t="str">
        <f t="shared" si="171"/>
        <v/>
      </c>
      <c r="BC509" s="1046"/>
      <c r="BD509" s="1058">
        <f t="shared" si="176"/>
        <v>0</v>
      </c>
      <c r="BE509" s="1048" t="str">
        <f t="shared" si="172"/>
        <v/>
      </c>
      <c r="BF509" s="262" t="s">
        <v>22</v>
      </c>
      <c r="BG509" s="1027">
        <f t="shared" si="173"/>
        <v>0</v>
      </c>
      <c r="BH509" s="1028">
        <f t="shared" si="174"/>
        <v>0</v>
      </c>
      <c r="BI509"/>
      <c r="BJ509" s="701"/>
      <c r="BK509" s="701"/>
      <c r="BL509" s="701"/>
      <c r="BM509" s="701"/>
      <c r="BN509" s="701"/>
      <c r="BO509" s="701"/>
      <c r="BP509" s="701"/>
      <c r="BQ509" s="701"/>
      <c r="BX509" s="964" t="str">
        <f t="shared" si="159"/>
        <v>►</v>
      </c>
      <c r="BY509" s="848"/>
      <c r="BZ509" s="848"/>
      <c r="CA509" s="848"/>
      <c r="CB509" s="848"/>
      <c r="CC509" s="848"/>
      <c r="DC509" s="3">
        <v>1</v>
      </c>
    </row>
    <row r="510" spans="12:107" ht="21" customHeight="1">
      <c r="L510" s="115" t="s">
        <v>16</v>
      </c>
      <c r="M510" s="3141"/>
      <c r="N510" s="3142"/>
      <c r="O510" s="3141"/>
      <c r="P510" s="3143"/>
      <c r="Q510" s="3144"/>
      <c r="R510" s="3145"/>
      <c r="S510" s="3146"/>
      <c r="T510" s="3147"/>
      <c r="U510" s="3148"/>
      <c r="V510" s="3149"/>
      <c r="W510" s="2109"/>
      <c r="X510" s="3150"/>
      <c r="Y510" s="117"/>
      <c r="Z510" s="3151"/>
      <c r="AA510" s="3152"/>
      <c r="AB510" s="3153"/>
      <c r="AC510" s="3154"/>
      <c r="AD510" s="119"/>
      <c r="AE510" s="262" t="s">
        <v>22</v>
      </c>
      <c r="AF510" s="1035" t="str">
        <f t="shared" si="160"/>
        <v>►</v>
      </c>
      <c r="AG510" s="1036" t="str">
        <f t="shared" si="161"/>
        <v/>
      </c>
      <c r="AH510" s="1037" t="str">
        <f t="shared" si="162"/>
        <v/>
      </c>
      <c r="AI510" s="1036" t="str">
        <f t="shared" si="163"/>
        <v/>
      </c>
      <c r="AJ510" s="1037" t="str">
        <f t="shared" si="164"/>
        <v/>
      </c>
      <c r="AK510" s="1037">
        <f>IF(AND(L510="A",COUNTIF(BJ15:BL62,TRIM(U510))&gt;0),1,0)</f>
        <v>0</v>
      </c>
      <c r="AL510" s="1051" t="str" cm="1">
        <f t="array" ref="AL510">IF(AF510&lt;&gt;"A","",IFERROR((IFERROR(_xlfn.XLOOKUP(TRIM(SUBSTITUTE(U510,CHAR(160)," ")),BJ15:BJ62,BM15:BM62),IFERROR(_xlfn.XLOOKUP(TRIM(SUBSTITUTE(U510,CHAR(160)," ")),BK15:BK62,BM15:BM62),_xlfn.XLOOKUP(TRIM(SUBSTITUTE(U510,CHAR(160)," ")),BL15:BL62,BM15:BM62))))*T510*IF(ISBLANK(Q510),1,Q510)+IFERROR(_xlfn.XLOOKUP("RECHERCHEX",TRIM(L510:AD510),L510:AD510),0),0))</f>
        <v/>
      </c>
      <c r="AM510" s="1038">
        <f t="shared" si="165"/>
        <v>0</v>
      </c>
      <c r="AN510" s="1627" t="str">
        <f t="shared" si="177"/>
        <v/>
      </c>
      <c r="AO510" s="1039">
        <f t="shared" si="166"/>
        <v>0</v>
      </c>
      <c r="AP510" s="1039">
        <f t="shared" si="167"/>
        <v>0</v>
      </c>
      <c r="AQ510" s="1040">
        <f>IF(AO510&gt;0,AS9,0)</f>
        <v>0</v>
      </c>
      <c r="AR510" s="1628" t="str">
        <f>IF(TRIM(AG510)="▼ recette suivante", AG510, IF(AQ510&gt;0, IF(AT9&lt;&gt;"", AT9&amp;"-ou.or.o ❾ + or - &gt;", ""), ""))</f>
        <v/>
      </c>
      <c r="AS510" s="1064"/>
      <c r="AT510" s="1064"/>
      <c r="AU510" s="1042">
        <f t="shared" si="168"/>
        <v>0</v>
      </c>
      <c r="AV510" s="1043">
        <f>IF(AK510,IF(OR(AU510="",N(AU510)&lt;=0.000000001),"",_xlfn.XLOOKUP(AJ510,BJ15:BJ62,BN15:BN62,_xlfn.XLOOKUP(AJ510,BK15:BK62,BN15:BN62,_xlfn.XLOOKUP(AJ510,BL15:BL62,BN15:BN62,"")))),0)</f>
        <v>0</v>
      </c>
      <c r="AW510" s="1065" cm="1">
        <f t="array" ref="AW510">IF(AK510&lt;&gt;1,0,IF(OR(AU510="",N(AU510)&lt;=0.000000001),"",IF(OR(AO510="",N(AO510)&lt;=0.000000001),0,IF(ISNUMBER(AU510),IFERROR(_xlfn.LET(_xlpm.ai_test,TRIM(AJ510),_xlpm.r,IFERROR(_xlfn.XLOOKUP(_xlpm.ai_test,BJ15:BJ62,ROW(BJ15:BJ62),0,1),IFERROR(_xlfn.XLOOKUP(_xlpm.ai_test,BK15:BK62,ROW(BK15:BK62),0,1),_xlfn.XLOOKUP(_xlpm.ai_test,BL15:BL62,ROW(BL15:BL62),0,1))),_xlpm.p,_xlpm.r-MIN(ROW(BJ15:BJ62))+1,_xlpm.f,INDEX(BM15:BM62,_xlpm.p),_xlpm.u,INDEX(BN15:BN62,_xlpm.p),_xlpm.s,INDEX(BP15:BP62,_xlpm.p),_xlpm.q,N(AU510)/_xlpm.f,IF(_xlpm.q&gt;=_xlpm.s,ROUND(_xlpm.q,1)&amp;" "&amp;_xlpm.ai_test&amp;" = "&amp;ROUND(_xlpm.q*_xlpm.f,1)&amp;" "&amp;_xlpm.u,ROUND(_xlpm.q,1)&amp;" "&amp;_xlpm.ai_test)),""),""))))</f>
        <v>0</v>
      </c>
      <c r="AX510" s="1055"/>
      <c r="AY510" s="1042">
        <f t="shared" si="169"/>
        <v>0</v>
      </c>
      <c r="AZ510" s="1043" t="str">
        <f t="shared" si="170"/>
        <v/>
      </c>
      <c r="BA510" s="1044">
        <f t="shared" si="175"/>
        <v>0</v>
      </c>
      <c r="BB510" s="1045" t="str">
        <f t="shared" si="171"/>
        <v/>
      </c>
      <c r="BC510" s="1046"/>
      <c r="BD510" s="1047">
        <f t="shared" si="176"/>
        <v>0</v>
      </c>
      <c r="BE510" s="1048" t="str">
        <f t="shared" si="172"/>
        <v/>
      </c>
      <c r="BF510" s="262" t="s">
        <v>22</v>
      </c>
      <c r="BG510" s="1027">
        <f t="shared" si="173"/>
        <v>0</v>
      </c>
      <c r="BH510" s="1028">
        <f t="shared" si="174"/>
        <v>0</v>
      </c>
      <c r="BI510"/>
      <c r="BJ510" s="701"/>
      <c r="BK510" s="701"/>
      <c r="BL510" s="701"/>
      <c r="BM510" s="701"/>
      <c r="BN510" s="701"/>
      <c r="BO510" s="701"/>
      <c r="BP510" s="701"/>
      <c r="BQ510" s="701"/>
      <c r="BX510" s="964" t="str">
        <f t="shared" si="159"/>
        <v>►</v>
      </c>
      <c r="BY510" s="848"/>
      <c r="BZ510" s="848"/>
      <c r="CA510" s="848"/>
      <c r="CB510" s="848"/>
      <c r="CC510" s="848"/>
      <c r="DC510" s="3">
        <v>1</v>
      </c>
    </row>
    <row r="511" spans="12:107" ht="21" customHeight="1">
      <c r="L511" s="115" t="s">
        <v>16</v>
      </c>
      <c r="M511" s="3141"/>
      <c r="N511" s="3142"/>
      <c r="O511" s="3141"/>
      <c r="P511" s="3143"/>
      <c r="Q511" s="3144"/>
      <c r="R511" s="3145"/>
      <c r="S511" s="3146"/>
      <c r="T511" s="3147"/>
      <c r="U511" s="3148"/>
      <c r="V511" s="3149"/>
      <c r="W511" s="2109"/>
      <c r="X511" s="3150"/>
      <c r="Y511" s="117"/>
      <c r="Z511" s="3151"/>
      <c r="AA511" s="3152"/>
      <c r="AB511" s="3153"/>
      <c r="AC511" s="3154"/>
      <c r="AD511" s="119"/>
      <c r="AE511" s="262" t="s">
        <v>22</v>
      </c>
      <c r="AF511" s="1035" t="str">
        <f t="shared" si="160"/>
        <v>►</v>
      </c>
      <c r="AG511" s="1036" t="str">
        <f t="shared" si="161"/>
        <v/>
      </c>
      <c r="AH511" s="1037" t="str">
        <f t="shared" si="162"/>
        <v/>
      </c>
      <c r="AI511" s="1036" t="str">
        <f t="shared" si="163"/>
        <v/>
      </c>
      <c r="AJ511" s="1037" t="str">
        <f t="shared" si="164"/>
        <v/>
      </c>
      <c r="AK511" s="1037">
        <f>IF(AND(L511="A",COUNTIF(BJ15:BL62,TRIM(U511))&gt;0),1,0)</f>
        <v>0</v>
      </c>
      <c r="AL511" s="1051" t="str" cm="1">
        <f t="array" ref="AL511">IF(AF511&lt;&gt;"A","",IFERROR((IFERROR(_xlfn.XLOOKUP(TRIM(SUBSTITUTE(U511,CHAR(160)," ")),BJ15:BJ62,BM15:BM62),IFERROR(_xlfn.XLOOKUP(TRIM(SUBSTITUTE(U511,CHAR(160)," ")),BK15:BK62,BM15:BM62),_xlfn.XLOOKUP(TRIM(SUBSTITUTE(U511,CHAR(160)," ")),BL15:BL62,BM15:BM62))))*T511*IF(ISBLANK(Q511),1,Q511)+IFERROR(_xlfn.XLOOKUP("RECHERCHEX",TRIM(L511:AD511),L511:AD511),0),0))</f>
        <v/>
      </c>
      <c r="AM511" s="1038">
        <f t="shared" si="165"/>
        <v>0</v>
      </c>
      <c r="AN511" s="1627" t="str">
        <f t="shared" si="177"/>
        <v/>
      </c>
      <c r="AO511" s="1039">
        <f t="shared" si="166"/>
        <v>0</v>
      </c>
      <c r="AP511" s="1039">
        <f t="shared" si="167"/>
        <v>0</v>
      </c>
      <c r="AQ511" s="1052">
        <f>IF(AO511&gt;0,AS9,0)</f>
        <v>0</v>
      </c>
      <c r="AR511" s="1626" t="str">
        <f>IF(TRIM(AG511)="▼ recette suivante", AG511, IF(AQ511&gt;0, IF(AT9&lt;&gt;"", AT9&amp;"-ou.or.o ❾ + or - &gt;", ""), ""))</f>
        <v/>
      </c>
      <c r="AS511" s="1064"/>
      <c r="AT511" s="1064"/>
      <c r="AU511" s="1053">
        <f t="shared" si="168"/>
        <v>0</v>
      </c>
      <c r="AV511" s="1054">
        <f>IF(AK511,IF(OR(AU511="",N(AU511)&lt;=0.000000001),"",_xlfn.XLOOKUP(AJ511,BJ15:BJ62,BN15:BN62,_xlfn.XLOOKUP(AJ511,BK15:BK62,BN15:BN62,_xlfn.XLOOKUP(AJ511,BL15:BL62,BN15:BN62,"")))),0)</f>
        <v>0</v>
      </c>
      <c r="AW511" s="1067" cm="1">
        <f t="array" ref="AW511">IF(AK511&lt;&gt;1,0,IF(OR(AU511="",N(AU511)&lt;=0.000000001),"",IF(OR(AO511="",N(AO511)&lt;=0.000000001),0,IF(ISNUMBER(AU511),IFERROR(_xlfn.LET(_xlpm.ai_test,TRIM(AJ511),_xlpm.r,IFERROR(_xlfn.XLOOKUP(_xlpm.ai_test,BJ15:BJ62,ROW(BJ15:BJ62),0,1),IFERROR(_xlfn.XLOOKUP(_xlpm.ai_test,BK15:BK62,ROW(BK15:BK62),0,1),_xlfn.XLOOKUP(_xlpm.ai_test,BL15:BL62,ROW(BL15:BL62),0,1))),_xlpm.p,_xlpm.r-MIN(ROW(BJ15:BJ62))+1,_xlpm.f,INDEX(BM15:BM62,_xlpm.p),_xlpm.u,INDEX(BN15:BN62,_xlpm.p),_xlpm.s,INDEX(BP15:BP62,_xlpm.p),_xlpm.q,N(AU511)/_xlpm.f,IF(_xlpm.q&gt;=_xlpm.s,ROUND(_xlpm.q,1)&amp;" "&amp;_xlpm.ai_test&amp;" = "&amp;ROUND(_xlpm.q*_xlpm.f,1)&amp;" "&amp;_xlpm.u,ROUND(_xlpm.q,1)&amp;" "&amp;_xlpm.ai_test)),""),""))))</f>
        <v>0</v>
      </c>
      <c r="AX511" s="1055"/>
      <c r="AY511" s="1053">
        <f t="shared" si="169"/>
        <v>0</v>
      </c>
      <c r="AZ511" s="1054" t="str">
        <f t="shared" si="170"/>
        <v/>
      </c>
      <c r="BA511" s="1056">
        <f t="shared" si="175"/>
        <v>0</v>
      </c>
      <c r="BB511" s="1057" t="str">
        <f t="shared" si="171"/>
        <v/>
      </c>
      <c r="BC511" s="1046"/>
      <c r="BD511" s="1058">
        <f t="shared" si="176"/>
        <v>0</v>
      </c>
      <c r="BE511" s="1048" t="str">
        <f t="shared" si="172"/>
        <v/>
      </c>
      <c r="BF511" s="262" t="s">
        <v>22</v>
      </c>
      <c r="BG511" s="1027">
        <f t="shared" si="173"/>
        <v>0</v>
      </c>
      <c r="BH511" s="1028">
        <f t="shared" si="174"/>
        <v>0</v>
      </c>
      <c r="BI511"/>
      <c r="BJ511" s="701"/>
      <c r="BK511" s="701"/>
      <c r="BL511" s="701"/>
      <c r="BM511" s="701"/>
      <c r="BN511" s="701"/>
      <c r="BO511" s="701"/>
      <c r="BP511" s="701"/>
      <c r="BQ511" s="701"/>
      <c r="BX511" s="964" t="str">
        <f t="shared" si="159"/>
        <v>►</v>
      </c>
      <c r="BY511" s="848"/>
      <c r="BZ511" s="848"/>
      <c r="CA511" s="848"/>
      <c r="CB511" s="848"/>
      <c r="CC511" s="848"/>
      <c r="DC511" s="3">
        <v>1</v>
      </c>
    </row>
    <row r="512" spans="12:107" ht="21" customHeight="1">
      <c r="L512" s="115" t="s">
        <v>16</v>
      </c>
      <c r="M512" s="3141"/>
      <c r="N512" s="3142"/>
      <c r="O512" s="3141"/>
      <c r="P512" s="3143"/>
      <c r="Q512" s="3144"/>
      <c r="R512" s="3145"/>
      <c r="S512" s="3146"/>
      <c r="T512" s="3147"/>
      <c r="U512" s="3148"/>
      <c r="V512" s="3149"/>
      <c r="W512" s="2109"/>
      <c r="X512" s="3150"/>
      <c r="Y512" s="117"/>
      <c r="Z512" s="3151"/>
      <c r="AA512" s="3152"/>
      <c r="AB512" s="3153"/>
      <c r="AC512" s="3154"/>
      <c r="AD512" s="119"/>
      <c r="AE512" s="262" t="s">
        <v>22</v>
      </c>
      <c r="AF512" s="1035" t="str">
        <f t="shared" si="160"/>
        <v>►</v>
      </c>
      <c r="AG512" s="1036" t="str">
        <f t="shared" si="161"/>
        <v/>
      </c>
      <c r="AH512" s="1037" t="str">
        <f t="shared" si="162"/>
        <v/>
      </c>
      <c r="AI512" s="1036" t="str">
        <f t="shared" si="163"/>
        <v/>
      </c>
      <c r="AJ512" s="1037" t="str">
        <f t="shared" si="164"/>
        <v/>
      </c>
      <c r="AK512" s="1037">
        <f>IF(AND(L512="A",COUNTIF(BJ15:BL62,TRIM(U512))&gt;0),1,0)</f>
        <v>0</v>
      </c>
      <c r="AL512" s="1051" t="str" cm="1">
        <f t="array" ref="AL512">IF(AF512&lt;&gt;"A","",IFERROR((IFERROR(_xlfn.XLOOKUP(TRIM(SUBSTITUTE(U512,CHAR(160)," ")),BJ15:BJ62,BM15:BM62),IFERROR(_xlfn.XLOOKUP(TRIM(SUBSTITUTE(U512,CHAR(160)," ")),BK15:BK62,BM15:BM62),_xlfn.XLOOKUP(TRIM(SUBSTITUTE(U512,CHAR(160)," ")),BL15:BL62,BM15:BM62))))*T512*IF(ISBLANK(Q512),1,Q512)+IFERROR(_xlfn.XLOOKUP("RECHERCHEX",TRIM(L512:AD512),L512:AD512),0),0))</f>
        <v/>
      </c>
      <c r="AM512" s="1038">
        <f t="shared" si="165"/>
        <v>0</v>
      </c>
      <c r="AN512" s="1627" t="str">
        <f t="shared" si="177"/>
        <v/>
      </c>
      <c r="AO512" s="1039">
        <f t="shared" si="166"/>
        <v>0</v>
      </c>
      <c r="AP512" s="1039">
        <f t="shared" si="167"/>
        <v>0</v>
      </c>
      <c r="AQ512" s="1040">
        <f>IF(AO512&gt;0,AS9,0)</f>
        <v>0</v>
      </c>
      <c r="AR512" s="1628" t="str">
        <f>IF(TRIM(AG512)="▼ recette suivante", AG512, IF(AQ512&gt;0, IF(AT9&lt;&gt;"", AT9&amp;"-ou.or.o ❾ + or - &gt;", ""), ""))</f>
        <v/>
      </c>
      <c r="AS512" s="1064"/>
      <c r="AT512" s="1064"/>
      <c r="AU512" s="1042">
        <f t="shared" si="168"/>
        <v>0</v>
      </c>
      <c r="AV512" s="1043">
        <f>IF(AK512,IF(OR(AU512="",N(AU512)&lt;=0.000000001),"",_xlfn.XLOOKUP(AJ512,BJ15:BJ62,BN15:BN62,_xlfn.XLOOKUP(AJ512,BK15:BK62,BN15:BN62,_xlfn.XLOOKUP(AJ512,BL15:BL62,BN15:BN62,"")))),0)</f>
        <v>0</v>
      </c>
      <c r="AW512" s="1065" cm="1">
        <f t="array" ref="AW512">IF(AK512&lt;&gt;1,0,IF(OR(AU512="",N(AU512)&lt;=0.000000001),"",IF(OR(AO512="",N(AO512)&lt;=0.000000001),0,IF(ISNUMBER(AU512),IFERROR(_xlfn.LET(_xlpm.ai_test,TRIM(AJ512),_xlpm.r,IFERROR(_xlfn.XLOOKUP(_xlpm.ai_test,BJ15:BJ62,ROW(BJ15:BJ62),0,1),IFERROR(_xlfn.XLOOKUP(_xlpm.ai_test,BK15:BK62,ROW(BK15:BK62),0,1),_xlfn.XLOOKUP(_xlpm.ai_test,BL15:BL62,ROW(BL15:BL62),0,1))),_xlpm.p,_xlpm.r-MIN(ROW(BJ15:BJ62))+1,_xlpm.f,INDEX(BM15:BM62,_xlpm.p),_xlpm.u,INDEX(BN15:BN62,_xlpm.p),_xlpm.s,INDEX(BP15:BP62,_xlpm.p),_xlpm.q,N(AU512)/_xlpm.f,IF(_xlpm.q&gt;=_xlpm.s,ROUND(_xlpm.q,1)&amp;" "&amp;_xlpm.ai_test&amp;" = "&amp;ROUND(_xlpm.q*_xlpm.f,1)&amp;" "&amp;_xlpm.u,ROUND(_xlpm.q,1)&amp;" "&amp;_xlpm.ai_test)),""),""))))</f>
        <v>0</v>
      </c>
      <c r="AX512" s="1055"/>
      <c r="AY512" s="1042">
        <f t="shared" si="169"/>
        <v>0</v>
      </c>
      <c r="AZ512" s="1043" t="str">
        <f t="shared" si="170"/>
        <v/>
      </c>
      <c r="BA512" s="1044">
        <f t="shared" si="175"/>
        <v>0</v>
      </c>
      <c r="BB512" s="1045" t="str">
        <f t="shared" si="171"/>
        <v/>
      </c>
      <c r="BC512" s="1046"/>
      <c r="BD512" s="1047">
        <f t="shared" si="176"/>
        <v>0</v>
      </c>
      <c r="BE512" s="1048" t="str">
        <f t="shared" si="172"/>
        <v/>
      </c>
      <c r="BF512" s="262" t="s">
        <v>22</v>
      </c>
      <c r="BG512" s="1027">
        <f t="shared" si="173"/>
        <v>0</v>
      </c>
      <c r="BH512" s="1028">
        <f t="shared" si="174"/>
        <v>0</v>
      </c>
      <c r="BI512"/>
      <c r="BJ512" s="701"/>
      <c r="BK512" s="701"/>
      <c r="BL512" s="701"/>
      <c r="BM512" s="701"/>
      <c r="BN512" s="701"/>
      <c r="BO512" s="701"/>
      <c r="BP512" s="701"/>
      <c r="BQ512" s="701"/>
      <c r="BX512" s="964" t="str">
        <f t="shared" si="159"/>
        <v>►</v>
      </c>
      <c r="BY512" s="848"/>
      <c r="BZ512" s="848"/>
      <c r="CA512" s="848"/>
      <c r="CB512" s="848"/>
      <c r="CC512" s="848"/>
      <c r="DC512" s="3">
        <v>1</v>
      </c>
    </row>
    <row r="513" spans="12:107" ht="21" customHeight="1">
      <c r="L513" s="115" t="s">
        <v>16</v>
      </c>
      <c r="M513" s="3141"/>
      <c r="N513" s="3142"/>
      <c r="O513" s="3141"/>
      <c r="P513" s="3143"/>
      <c r="Q513" s="3144"/>
      <c r="R513" s="3145"/>
      <c r="S513" s="3146"/>
      <c r="T513" s="3147"/>
      <c r="U513" s="3148"/>
      <c r="V513" s="3149"/>
      <c r="W513" s="2109"/>
      <c r="X513" s="3150"/>
      <c r="Y513" s="117"/>
      <c r="Z513" s="3151"/>
      <c r="AA513" s="3152"/>
      <c r="AB513" s="3153"/>
      <c r="AC513" s="3154"/>
      <c r="AD513" s="119"/>
      <c r="AE513" s="262" t="s">
        <v>22</v>
      </c>
      <c r="AF513" s="1035" t="str">
        <f t="shared" si="160"/>
        <v>►</v>
      </c>
      <c r="AG513" s="1036" t="str">
        <f t="shared" si="161"/>
        <v/>
      </c>
      <c r="AH513" s="1037" t="str">
        <f t="shared" si="162"/>
        <v/>
      </c>
      <c r="AI513" s="1036" t="str">
        <f t="shared" si="163"/>
        <v/>
      </c>
      <c r="AJ513" s="1037" t="str">
        <f t="shared" si="164"/>
        <v/>
      </c>
      <c r="AK513" s="1037">
        <f>IF(AND(L513="A",COUNTIF(BJ15:BL62,TRIM(U513))&gt;0),1,0)</f>
        <v>0</v>
      </c>
      <c r="AL513" s="1051" t="str" cm="1">
        <f t="array" ref="AL513">IF(AF513&lt;&gt;"A","",IFERROR((IFERROR(_xlfn.XLOOKUP(TRIM(SUBSTITUTE(U513,CHAR(160)," ")),BJ15:BJ62,BM15:BM62),IFERROR(_xlfn.XLOOKUP(TRIM(SUBSTITUTE(U513,CHAR(160)," ")),BK15:BK62,BM15:BM62),_xlfn.XLOOKUP(TRIM(SUBSTITUTE(U513,CHAR(160)," ")),BL15:BL62,BM15:BM62))))*T513*IF(ISBLANK(Q513),1,Q513)+IFERROR(_xlfn.XLOOKUP("RECHERCHEX",TRIM(L513:AD513),L513:AD513),0),0))</f>
        <v/>
      </c>
      <c r="AM513" s="1038">
        <f t="shared" si="165"/>
        <v>0</v>
      </c>
      <c r="AN513" s="1627" t="str">
        <f t="shared" si="177"/>
        <v/>
      </c>
      <c r="AO513" s="1039">
        <f t="shared" si="166"/>
        <v>0</v>
      </c>
      <c r="AP513" s="1039">
        <f t="shared" si="167"/>
        <v>0</v>
      </c>
      <c r="AQ513" s="1052">
        <f>IF(AO513&gt;0,AS9,0)</f>
        <v>0</v>
      </c>
      <c r="AR513" s="1626" t="str">
        <f>IF(TRIM(AG513)="▼ recette suivante", AG513, IF(AQ513&gt;0, IF(AT9&lt;&gt;"", AT9&amp;"-ou.or.o ❾ + or - &gt;", ""), ""))</f>
        <v/>
      </c>
      <c r="AS513" s="1064"/>
      <c r="AT513" s="1064"/>
      <c r="AU513" s="1053">
        <f t="shared" si="168"/>
        <v>0</v>
      </c>
      <c r="AV513" s="1054">
        <f>IF(AK513,IF(OR(AU513="",N(AU513)&lt;=0.000000001),"",_xlfn.XLOOKUP(AJ513,BJ15:BJ62,BN15:BN62,_xlfn.XLOOKUP(AJ513,BK15:BK62,BN15:BN62,_xlfn.XLOOKUP(AJ513,BL15:BL62,BN15:BN62,"")))),0)</f>
        <v>0</v>
      </c>
      <c r="AW513" s="1067" cm="1">
        <f t="array" ref="AW513">IF(AK513&lt;&gt;1,0,IF(OR(AU513="",N(AU513)&lt;=0.000000001),"",IF(OR(AO513="",N(AO513)&lt;=0.000000001),0,IF(ISNUMBER(AU513),IFERROR(_xlfn.LET(_xlpm.ai_test,TRIM(AJ513),_xlpm.r,IFERROR(_xlfn.XLOOKUP(_xlpm.ai_test,BJ15:BJ62,ROW(BJ15:BJ62),0,1),IFERROR(_xlfn.XLOOKUP(_xlpm.ai_test,BK15:BK62,ROW(BK15:BK62),0,1),_xlfn.XLOOKUP(_xlpm.ai_test,BL15:BL62,ROW(BL15:BL62),0,1))),_xlpm.p,_xlpm.r-MIN(ROW(BJ15:BJ62))+1,_xlpm.f,INDEX(BM15:BM62,_xlpm.p),_xlpm.u,INDEX(BN15:BN62,_xlpm.p),_xlpm.s,INDEX(BP15:BP62,_xlpm.p),_xlpm.q,N(AU513)/_xlpm.f,IF(_xlpm.q&gt;=_xlpm.s,ROUND(_xlpm.q,1)&amp;" "&amp;_xlpm.ai_test&amp;" = "&amp;ROUND(_xlpm.q*_xlpm.f,1)&amp;" "&amp;_xlpm.u,ROUND(_xlpm.q,1)&amp;" "&amp;_xlpm.ai_test)),""),""))))</f>
        <v>0</v>
      </c>
      <c r="AX513" s="1055"/>
      <c r="AY513" s="1053">
        <f t="shared" si="169"/>
        <v>0</v>
      </c>
      <c r="AZ513" s="1054" t="str">
        <f t="shared" si="170"/>
        <v/>
      </c>
      <c r="BA513" s="1056">
        <f t="shared" si="175"/>
        <v>0</v>
      </c>
      <c r="BB513" s="1057" t="str">
        <f t="shared" si="171"/>
        <v/>
      </c>
      <c r="BC513" s="1046"/>
      <c r="BD513" s="1058">
        <f t="shared" si="176"/>
        <v>0</v>
      </c>
      <c r="BE513" s="1048" t="str">
        <f t="shared" si="172"/>
        <v/>
      </c>
      <c r="BF513" s="262" t="s">
        <v>22</v>
      </c>
      <c r="BG513" s="1027">
        <f t="shared" si="173"/>
        <v>0</v>
      </c>
      <c r="BH513" s="1028">
        <f t="shared" si="174"/>
        <v>0</v>
      </c>
      <c r="BI513"/>
      <c r="BJ513" s="701"/>
      <c r="BK513" s="701"/>
      <c r="BL513" s="701"/>
      <c r="BM513" s="701"/>
      <c r="BN513" s="701"/>
      <c r="BO513" s="701"/>
      <c r="BP513" s="701"/>
      <c r="BQ513" s="701"/>
      <c r="BX513" s="964" t="str">
        <f t="shared" si="159"/>
        <v>►</v>
      </c>
      <c r="BY513" s="848"/>
      <c r="BZ513" s="848"/>
      <c r="CA513" s="848"/>
      <c r="CB513" s="848"/>
      <c r="CC513" s="848"/>
      <c r="DC513" s="3">
        <v>1</v>
      </c>
    </row>
    <row r="514" spans="12:107" ht="21" customHeight="1">
      <c r="L514" s="115" t="s">
        <v>16</v>
      </c>
      <c r="M514" s="3141"/>
      <c r="N514" s="3142"/>
      <c r="O514" s="3141"/>
      <c r="P514" s="3143"/>
      <c r="Q514" s="3144"/>
      <c r="R514" s="3145"/>
      <c r="S514" s="3146"/>
      <c r="T514" s="3147"/>
      <c r="U514" s="3148"/>
      <c r="V514" s="3149"/>
      <c r="W514" s="2109"/>
      <c r="X514" s="3150"/>
      <c r="Y514" s="117"/>
      <c r="Z514" s="3151"/>
      <c r="AA514" s="3152"/>
      <c r="AB514" s="3153"/>
      <c r="AC514" s="3154"/>
      <c r="AD514" s="119"/>
      <c r="AE514" s="262" t="s">
        <v>22</v>
      </c>
      <c r="AF514" s="1035" t="str">
        <f t="shared" si="160"/>
        <v>►</v>
      </c>
      <c r="AG514" s="1036" t="str">
        <f t="shared" si="161"/>
        <v/>
      </c>
      <c r="AH514" s="1037" t="str">
        <f t="shared" si="162"/>
        <v/>
      </c>
      <c r="AI514" s="1036" t="str">
        <f t="shared" si="163"/>
        <v/>
      </c>
      <c r="AJ514" s="1037" t="str">
        <f t="shared" si="164"/>
        <v/>
      </c>
      <c r="AK514" s="1037">
        <f>IF(AND(L514="A",COUNTIF(BJ15:BL62,TRIM(U514))&gt;0),1,0)</f>
        <v>0</v>
      </c>
      <c r="AL514" s="1051" t="str" cm="1">
        <f t="array" ref="AL514">IF(AF514&lt;&gt;"A","",IFERROR((IFERROR(_xlfn.XLOOKUP(TRIM(SUBSTITUTE(U514,CHAR(160)," ")),BJ15:BJ62,BM15:BM62),IFERROR(_xlfn.XLOOKUP(TRIM(SUBSTITUTE(U514,CHAR(160)," ")),BK15:BK62,BM15:BM62),_xlfn.XLOOKUP(TRIM(SUBSTITUTE(U514,CHAR(160)," ")),BL15:BL62,BM15:BM62))))*T514*IF(ISBLANK(Q514),1,Q514)+IFERROR(_xlfn.XLOOKUP("RECHERCHEX",TRIM(L514:AD514),L514:AD514),0),0))</f>
        <v/>
      </c>
      <c r="AM514" s="1038">
        <f t="shared" si="165"/>
        <v>0</v>
      </c>
      <c r="AN514" s="1627" t="str">
        <f t="shared" si="177"/>
        <v/>
      </c>
      <c r="AO514" s="1039">
        <f t="shared" si="166"/>
        <v>0</v>
      </c>
      <c r="AP514" s="1039">
        <f t="shared" si="167"/>
        <v>0</v>
      </c>
      <c r="AQ514" s="1040">
        <f>IF(AO514&gt;0,AS9,0)</f>
        <v>0</v>
      </c>
      <c r="AR514" s="1628" t="str">
        <f>IF(TRIM(AG514)="▼ recette suivante", AG514, IF(AQ514&gt;0, IF(AT9&lt;&gt;"", AT9&amp;"-ou.or.o ❾ + or - &gt;", ""), ""))</f>
        <v/>
      </c>
      <c r="AS514" s="1064"/>
      <c r="AT514" s="1064"/>
      <c r="AU514" s="1042">
        <f t="shared" si="168"/>
        <v>0</v>
      </c>
      <c r="AV514" s="1043">
        <f>IF(AK514,IF(OR(AU514="",N(AU514)&lt;=0.000000001),"",_xlfn.XLOOKUP(AJ514,BJ15:BJ62,BN15:BN62,_xlfn.XLOOKUP(AJ514,BK15:BK62,BN15:BN62,_xlfn.XLOOKUP(AJ514,BL15:BL62,BN15:BN62,"")))),0)</f>
        <v>0</v>
      </c>
      <c r="AW514" s="1065" cm="1">
        <f t="array" ref="AW514">IF(AK514&lt;&gt;1,0,IF(OR(AU514="",N(AU514)&lt;=0.000000001),"",IF(OR(AO514="",N(AO514)&lt;=0.000000001),0,IF(ISNUMBER(AU514),IFERROR(_xlfn.LET(_xlpm.ai_test,TRIM(AJ514),_xlpm.r,IFERROR(_xlfn.XLOOKUP(_xlpm.ai_test,BJ15:BJ62,ROW(BJ15:BJ62),0,1),IFERROR(_xlfn.XLOOKUP(_xlpm.ai_test,BK15:BK62,ROW(BK15:BK62),0,1),_xlfn.XLOOKUP(_xlpm.ai_test,BL15:BL62,ROW(BL15:BL62),0,1))),_xlpm.p,_xlpm.r-MIN(ROW(BJ15:BJ62))+1,_xlpm.f,INDEX(BM15:BM62,_xlpm.p),_xlpm.u,INDEX(BN15:BN62,_xlpm.p),_xlpm.s,INDEX(BP15:BP62,_xlpm.p),_xlpm.q,N(AU514)/_xlpm.f,IF(_xlpm.q&gt;=_xlpm.s,ROUND(_xlpm.q,1)&amp;" "&amp;_xlpm.ai_test&amp;" = "&amp;ROUND(_xlpm.q*_xlpm.f,1)&amp;" "&amp;_xlpm.u,ROUND(_xlpm.q,1)&amp;" "&amp;_xlpm.ai_test)),""),""))))</f>
        <v>0</v>
      </c>
      <c r="AX514" s="1055"/>
      <c r="AY514" s="1042">
        <f t="shared" si="169"/>
        <v>0</v>
      </c>
      <c r="AZ514" s="1043" t="str">
        <f t="shared" si="170"/>
        <v/>
      </c>
      <c r="BA514" s="1044">
        <f t="shared" si="175"/>
        <v>0</v>
      </c>
      <c r="BB514" s="1045" t="str">
        <f t="shared" si="171"/>
        <v/>
      </c>
      <c r="BC514" s="1046"/>
      <c r="BD514" s="1047">
        <f t="shared" si="176"/>
        <v>0</v>
      </c>
      <c r="BE514" s="1048" t="str">
        <f t="shared" si="172"/>
        <v/>
      </c>
      <c r="BF514" s="262" t="s">
        <v>22</v>
      </c>
      <c r="BG514" s="1027">
        <f t="shared" si="173"/>
        <v>0</v>
      </c>
      <c r="BH514" s="1028">
        <f t="shared" si="174"/>
        <v>0</v>
      </c>
      <c r="BI514"/>
      <c r="BJ514" s="701"/>
      <c r="BK514" s="701"/>
      <c r="BL514" s="701"/>
      <c r="BM514" s="701"/>
      <c r="BN514" s="701"/>
      <c r="BO514" s="701"/>
      <c r="BP514" s="701"/>
      <c r="BQ514" s="701"/>
      <c r="BX514" s="964" t="str">
        <f t="shared" si="159"/>
        <v>►</v>
      </c>
      <c r="BY514" s="848"/>
      <c r="BZ514" s="848"/>
      <c r="CA514" s="848"/>
      <c r="CB514" s="848"/>
      <c r="CC514" s="848"/>
      <c r="DC514" s="3">
        <v>1</v>
      </c>
    </row>
    <row r="515" spans="12:107" ht="21" customHeight="1">
      <c r="L515" s="115" t="s">
        <v>16</v>
      </c>
      <c r="M515" s="3141"/>
      <c r="N515" s="3142"/>
      <c r="O515" s="3141"/>
      <c r="P515" s="3143"/>
      <c r="Q515" s="3144"/>
      <c r="R515" s="3145"/>
      <c r="S515" s="3146"/>
      <c r="T515" s="3147"/>
      <c r="U515" s="3148"/>
      <c r="V515" s="3149"/>
      <c r="W515" s="2109"/>
      <c r="X515" s="3150"/>
      <c r="Y515" s="117"/>
      <c r="Z515" s="3151"/>
      <c r="AA515" s="3152"/>
      <c r="AB515" s="3153"/>
      <c r="AC515" s="3154"/>
      <c r="AD515" s="119"/>
      <c r="AE515" s="262" t="s">
        <v>22</v>
      </c>
      <c r="AF515" s="1035" t="str">
        <f t="shared" si="160"/>
        <v>►</v>
      </c>
      <c r="AG515" s="1036" t="str">
        <f t="shared" si="161"/>
        <v/>
      </c>
      <c r="AH515" s="1037" t="str">
        <f t="shared" si="162"/>
        <v/>
      </c>
      <c r="AI515" s="1036" t="str">
        <f t="shared" si="163"/>
        <v/>
      </c>
      <c r="AJ515" s="1037" t="str">
        <f t="shared" si="164"/>
        <v/>
      </c>
      <c r="AK515" s="1037">
        <f>IF(AND(L515="A",COUNTIF(BJ15:BL62,TRIM(U515))&gt;0),1,0)</f>
        <v>0</v>
      </c>
      <c r="AL515" s="1051" t="str" cm="1">
        <f t="array" ref="AL515">IF(AF515&lt;&gt;"A","",IFERROR((IFERROR(_xlfn.XLOOKUP(TRIM(SUBSTITUTE(U515,CHAR(160)," ")),BJ15:BJ62,BM15:BM62),IFERROR(_xlfn.XLOOKUP(TRIM(SUBSTITUTE(U515,CHAR(160)," ")),BK15:BK62,BM15:BM62),_xlfn.XLOOKUP(TRIM(SUBSTITUTE(U515,CHAR(160)," ")),BL15:BL62,BM15:BM62))))*T515*IF(ISBLANK(Q515),1,Q515)+IFERROR(_xlfn.XLOOKUP("RECHERCHEX",TRIM(L515:AD515),L515:AD515),0),0))</f>
        <v/>
      </c>
      <c r="AM515" s="1038">
        <f t="shared" si="165"/>
        <v>0</v>
      </c>
      <c r="AN515" s="1627" t="str">
        <f t="shared" si="177"/>
        <v/>
      </c>
      <c r="AO515" s="1039">
        <f t="shared" si="166"/>
        <v>0</v>
      </c>
      <c r="AP515" s="1039">
        <f t="shared" si="167"/>
        <v>0</v>
      </c>
      <c r="AQ515" s="1052">
        <f>IF(AO515&gt;0,AS9,0)</f>
        <v>0</v>
      </c>
      <c r="AR515" s="1626" t="str">
        <f>IF(TRIM(AG515)="▼ recette suivante", AG515, IF(AQ515&gt;0, IF(AT9&lt;&gt;"", AT9&amp;"-ou.or.o ❾ + or - &gt;", ""), ""))</f>
        <v/>
      </c>
      <c r="AS515" s="1064"/>
      <c r="AT515" s="1064"/>
      <c r="AU515" s="1053">
        <f t="shared" si="168"/>
        <v>0</v>
      </c>
      <c r="AV515" s="1054">
        <f>IF(AK515,IF(OR(AU515="",N(AU515)&lt;=0.000000001),"",_xlfn.XLOOKUP(AJ515,BJ15:BJ62,BN15:BN62,_xlfn.XLOOKUP(AJ515,BK15:BK62,BN15:BN62,_xlfn.XLOOKUP(AJ515,BL15:BL62,BN15:BN62,"")))),0)</f>
        <v>0</v>
      </c>
      <c r="AW515" s="1067" cm="1">
        <f t="array" ref="AW515">IF(AK515&lt;&gt;1,0,IF(OR(AU515="",N(AU515)&lt;=0.000000001),"",IF(OR(AO515="",N(AO515)&lt;=0.000000001),0,IF(ISNUMBER(AU515),IFERROR(_xlfn.LET(_xlpm.ai_test,TRIM(AJ515),_xlpm.r,IFERROR(_xlfn.XLOOKUP(_xlpm.ai_test,BJ15:BJ62,ROW(BJ15:BJ62),0,1),IFERROR(_xlfn.XLOOKUP(_xlpm.ai_test,BK15:BK62,ROW(BK15:BK62),0,1),_xlfn.XLOOKUP(_xlpm.ai_test,BL15:BL62,ROW(BL15:BL62),0,1))),_xlpm.p,_xlpm.r-MIN(ROW(BJ15:BJ62))+1,_xlpm.f,INDEX(BM15:BM62,_xlpm.p),_xlpm.u,INDEX(BN15:BN62,_xlpm.p),_xlpm.s,INDEX(BP15:BP62,_xlpm.p),_xlpm.q,N(AU515)/_xlpm.f,IF(_xlpm.q&gt;=_xlpm.s,ROUND(_xlpm.q,1)&amp;" "&amp;_xlpm.ai_test&amp;" = "&amp;ROUND(_xlpm.q*_xlpm.f,1)&amp;" "&amp;_xlpm.u,ROUND(_xlpm.q,1)&amp;" "&amp;_xlpm.ai_test)),""),""))))</f>
        <v>0</v>
      </c>
      <c r="AX515" s="1055"/>
      <c r="AY515" s="1053">
        <f t="shared" si="169"/>
        <v>0</v>
      </c>
      <c r="AZ515" s="1054" t="str">
        <f t="shared" si="170"/>
        <v/>
      </c>
      <c r="BA515" s="1056">
        <f t="shared" si="175"/>
        <v>0</v>
      </c>
      <c r="BB515" s="1057" t="str">
        <f t="shared" si="171"/>
        <v/>
      </c>
      <c r="BC515" s="1046"/>
      <c r="BD515" s="1058">
        <f t="shared" si="176"/>
        <v>0</v>
      </c>
      <c r="BE515" s="1048" t="str">
        <f t="shared" si="172"/>
        <v/>
      </c>
      <c r="BF515" s="262" t="s">
        <v>22</v>
      </c>
      <c r="BG515" s="1027">
        <f t="shared" si="173"/>
        <v>0</v>
      </c>
      <c r="BH515" s="1028">
        <f t="shared" si="174"/>
        <v>0</v>
      </c>
      <c r="BI515"/>
      <c r="BJ515" s="701"/>
      <c r="BK515" s="701"/>
      <c r="BL515" s="701"/>
      <c r="BM515" s="701"/>
      <c r="BN515" s="701"/>
      <c r="BO515" s="701"/>
      <c r="BP515" s="701"/>
      <c r="BQ515" s="701"/>
      <c r="BX515" s="964" t="str">
        <f t="shared" si="159"/>
        <v>►</v>
      </c>
      <c r="BY515" s="848"/>
      <c r="BZ515" s="848"/>
      <c r="CA515" s="848"/>
      <c r="CB515" s="848"/>
      <c r="CC515" s="848"/>
      <c r="DC515" s="3">
        <v>1</v>
      </c>
    </row>
    <row r="516" spans="12:107" ht="21" customHeight="1">
      <c r="L516" s="115" t="s">
        <v>16</v>
      </c>
      <c r="M516" s="3141"/>
      <c r="N516" s="3142"/>
      <c r="O516" s="3141"/>
      <c r="P516" s="3143"/>
      <c r="Q516" s="3144"/>
      <c r="R516" s="3145"/>
      <c r="S516" s="3146"/>
      <c r="T516" s="3147"/>
      <c r="U516" s="3148"/>
      <c r="V516" s="3149"/>
      <c r="W516" s="2109"/>
      <c r="X516" s="3150"/>
      <c r="Y516" s="117"/>
      <c r="Z516" s="3151"/>
      <c r="AA516" s="3152"/>
      <c r="AB516" s="3153"/>
      <c r="AC516" s="3154"/>
      <c r="AD516" s="119"/>
      <c r="AE516" s="262" t="s">
        <v>22</v>
      </c>
      <c r="AF516" s="1035" t="str">
        <f t="shared" si="160"/>
        <v>►</v>
      </c>
      <c r="AG516" s="1036" t="str">
        <f t="shared" si="161"/>
        <v/>
      </c>
      <c r="AH516" s="1037" t="str">
        <f t="shared" si="162"/>
        <v/>
      </c>
      <c r="AI516" s="1036" t="str">
        <f t="shared" si="163"/>
        <v/>
      </c>
      <c r="AJ516" s="1037" t="str">
        <f t="shared" si="164"/>
        <v/>
      </c>
      <c r="AK516" s="1037">
        <f>IF(AND(L516="A",COUNTIF(BJ15:BL62,TRIM(U516))&gt;0),1,0)</f>
        <v>0</v>
      </c>
      <c r="AL516" s="1051" t="str" cm="1">
        <f t="array" ref="AL516">IF(AF516&lt;&gt;"A","",IFERROR((IFERROR(_xlfn.XLOOKUP(TRIM(SUBSTITUTE(U516,CHAR(160)," ")),BJ15:BJ62,BM15:BM62),IFERROR(_xlfn.XLOOKUP(TRIM(SUBSTITUTE(U516,CHAR(160)," ")),BK15:BK62,BM15:BM62),_xlfn.XLOOKUP(TRIM(SUBSTITUTE(U516,CHAR(160)," ")),BL15:BL62,BM15:BM62))))*T516*IF(ISBLANK(Q516),1,Q516)+IFERROR(_xlfn.XLOOKUP("RECHERCHEX",TRIM(L516:AD516),L516:AD516),0),0))</f>
        <v/>
      </c>
      <c r="AM516" s="1038">
        <f t="shared" si="165"/>
        <v>0</v>
      </c>
      <c r="AN516" s="1627" t="str">
        <f t="shared" si="177"/>
        <v/>
      </c>
      <c r="AO516" s="1039">
        <f t="shared" si="166"/>
        <v>0</v>
      </c>
      <c r="AP516" s="1039">
        <f t="shared" si="167"/>
        <v>0</v>
      </c>
      <c r="AQ516" s="1040">
        <f>IF(AO516&gt;0,AS9,0)</f>
        <v>0</v>
      </c>
      <c r="AR516" s="1628" t="str">
        <f>IF(TRIM(AG516)="▼ recette suivante", AG516, IF(AQ516&gt;0, IF(AT9&lt;&gt;"", AT9&amp;"-ou.or.o ❾ + or - &gt;", ""), ""))</f>
        <v/>
      </c>
      <c r="AS516" s="1064"/>
      <c r="AT516" s="1064"/>
      <c r="AU516" s="1042">
        <f t="shared" si="168"/>
        <v>0</v>
      </c>
      <c r="AV516" s="1043">
        <f>IF(AK516,IF(OR(AU516="",N(AU516)&lt;=0.000000001),"",_xlfn.XLOOKUP(AJ516,BJ15:BJ62,BN15:BN62,_xlfn.XLOOKUP(AJ516,BK15:BK62,BN15:BN62,_xlfn.XLOOKUP(AJ516,BL15:BL62,BN15:BN62,"")))),0)</f>
        <v>0</v>
      </c>
      <c r="AW516" s="1065" cm="1">
        <f t="array" ref="AW516">IF(AK516&lt;&gt;1,0,IF(OR(AU516="",N(AU516)&lt;=0.000000001),"",IF(OR(AO516="",N(AO516)&lt;=0.000000001),0,IF(ISNUMBER(AU516),IFERROR(_xlfn.LET(_xlpm.ai_test,TRIM(AJ516),_xlpm.r,IFERROR(_xlfn.XLOOKUP(_xlpm.ai_test,BJ15:BJ62,ROW(BJ15:BJ62),0,1),IFERROR(_xlfn.XLOOKUP(_xlpm.ai_test,BK15:BK62,ROW(BK15:BK62),0,1),_xlfn.XLOOKUP(_xlpm.ai_test,BL15:BL62,ROW(BL15:BL62),0,1))),_xlpm.p,_xlpm.r-MIN(ROW(BJ15:BJ62))+1,_xlpm.f,INDEX(BM15:BM62,_xlpm.p),_xlpm.u,INDEX(BN15:BN62,_xlpm.p),_xlpm.s,INDEX(BP15:BP62,_xlpm.p),_xlpm.q,N(AU516)/_xlpm.f,IF(_xlpm.q&gt;=_xlpm.s,ROUND(_xlpm.q,1)&amp;" "&amp;_xlpm.ai_test&amp;" = "&amp;ROUND(_xlpm.q*_xlpm.f,1)&amp;" "&amp;_xlpm.u,ROUND(_xlpm.q,1)&amp;" "&amp;_xlpm.ai_test)),""),""))))</f>
        <v>0</v>
      </c>
      <c r="AX516" s="1055"/>
      <c r="AY516" s="1042">
        <f t="shared" si="169"/>
        <v>0</v>
      </c>
      <c r="AZ516" s="1043" t="str">
        <f t="shared" si="170"/>
        <v/>
      </c>
      <c r="BA516" s="1044">
        <f t="shared" si="175"/>
        <v>0</v>
      </c>
      <c r="BB516" s="1045" t="str">
        <f t="shared" si="171"/>
        <v/>
      </c>
      <c r="BC516" s="1046"/>
      <c r="BD516" s="1047">
        <f t="shared" si="176"/>
        <v>0</v>
      </c>
      <c r="BE516" s="1048" t="str">
        <f t="shared" si="172"/>
        <v/>
      </c>
      <c r="BF516" s="262" t="s">
        <v>22</v>
      </c>
      <c r="BG516" s="1027">
        <f t="shared" si="173"/>
        <v>0</v>
      </c>
      <c r="BH516" s="1028">
        <f t="shared" si="174"/>
        <v>0</v>
      </c>
      <c r="BI516"/>
      <c r="BJ516" s="701"/>
      <c r="BK516" s="701"/>
      <c r="BL516" s="701"/>
      <c r="BM516" s="701"/>
      <c r="BN516" s="701"/>
      <c r="BO516" s="701"/>
      <c r="BP516" s="701"/>
      <c r="BQ516" s="701"/>
      <c r="BX516" s="964" t="str">
        <f t="shared" si="159"/>
        <v>►</v>
      </c>
      <c r="BY516" s="848"/>
      <c r="BZ516" s="848"/>
      <c r="CA516" s="848"/>
      <c r="CB516" s="848"/>
      <c r="CC516" s="848"/>
      <c r="DC516" s="3">
        <v>1</v>
      </c>
    </row>
    <row r="517" spans="12:107" ht="21" customHeight="1">
      <c r="L517" s="115" t="s">
        <v>16</v>
      </c>
      <c r="M517" s="3141"/>
      <c r="N517" s="3142"/>
      <c r="O517" s="3141"/>
      <c r="P517" s="3143"/>
      <c r="Q517" s="3144"/>
      <c r="R517" s="3145"/>
      <c r="S517" s="3146"/>
      <c r="T517" s="3147"/>
      <c r="U517" s="3148"/>
      <c r="V517" s="3149"/>
      <c r="W517" s="2109"/>
      <c r="X517" s="3150"/>
      <c r="Y517" s="117"/>
      <c r="Z517" s="3151"/>
      <c r="AA517" s="3152"/>
      <c r="AB517" s="3153"/>
      <c r="AC517" s="3154"/>
      <c r="AD517" s="119"/>
      <c r="AE517" s="262" t="s">
        <v>22</v>
      </c>
      <c r="AF517" s="1035" t="str">
        <f t="shared" si="160"/>
        <v>►</v>
      </c>
      <c r="AG517" s="1036" t="str">
        <f t="shared" si="161"/>
        <v/>
      </c>
      <c r="AH517" s="1037" t="str">
        <f t="shared" si="162"/>
        <v/>
      </c>
      <c r="AI517" s="1036" t="str">
        <f t="shared" si="163"/>
        <v/>
      </c>
      <c r="AJ517" s="1037" t="str">
        <f t="shared" si="164"/>
        <v/>
      </c>
      <c r="AK517" s="1037">
        <f>IF(AND(L517="A",COUNTIF(BJ15:BL62,TRIM(U517))&gt;0),1,0)</f>
        <v>0</v>
      </c>
      <c r="AL517" s="1051" t="str" cm="1">
        <f t="array" ref="AL517">IF(AF517&lt;&gt;"A","",IFERROR((IFERROR(_xlfn.XLOOKUP(TRIM(SUBSTITUTE(U517,CHAR(160)," ")),BJ15:BJ62,BM15:BM62),IFERROR(_xlfn.XLOOKUP(TRIM(SUBSTITUTE(U517,CHAR(160)," ")),BK15:BK62,BM15:BM62),_xlfn.XLOOKUP(TRIM(SUBSTITUTE(U517,CHAR(160)," ")),BL15:BL62,BM15:BM62))))*T517*IF(ISBLANK(Q517),1,Q517)+IFERROR(_xlfn.XLOOKUP("RECHERCHEX",TRIM(L517:AD517),L517:AD517),0),0))</f>
        <v/>
      </c>
      <c r="AM517" s="1038">
        <f t="shared" si="165"/>
        <v>0</v>
      </c>
      <c r="AN517" s="1627" t="str">
        <f t="shared" si="177"/>
        <v/>
      </c>
      <c r="AO517" s="1039">
        <f t="shared" si="166"/>
        <v>0</v>
      </c>
      <c r="AP517" s="1039">
        <f t="shared" si="167"/>
        <v>0</v>
      </c>
      <c r="AQ517" s="1052">
        <f>IF(AO517&gt;0,AS9,0)</f>
        <v>0</v>
      </c>
      <c r="AR517" s="1626" t="str">
        <f>IF(TRIM(AG517)="▼ recette suivante", AG517, IF(AQ517&gt;0, IF(AT9&lt;&gt;"", AT9&amp;"-ou.or.o ❾ + or - &gt;", ""), ""))</f>
        <v/>
      </c>
      <c r="AS517" s="1064"/>
      <c r="AT517" s="1064"/>
      <c r="AU517" s="1053">
        <f t="shared" si="168"/>
        <v>0</v>
      </c>
      <c r="AV517" s="1054">
        <f>IF(AK517,IF(OR(AU517="",N(AU517)&lt;=0.000000001),"",_xlfn.XLOOKUP(AJ517,BJ15:BJ62,BN15:BN62,_xlfn.XLOOKUP(AJ517,BK15:BK62,BN15:BN62,_xlfn.XLOOKUP(AJ517,BL15:BL62,BN15:BN62,"")))),0)</f>
        <v>0</v>
      </c>
      <c r="AW517" s="1067" cm="1">
        <f t="array" ref="AW517">IF(AK517&lt;&gt;1,0,IF(OR(AU517="",N(AU517)&lt;=0.000000001),"",IF(OR(AO517="",N(AO517)&lt;=0.000000001),0,IF(ISNUMBER(AU517),IFERROR(_xlfn.LET(_xlpm.ai_test,TRIM(AJ517),_xlpm.r,IFERROR(_xlfn.XLOOKUP(_xlpm.ai_test,BJ15:BJ62,ROW(BJ15:BJ62),0,1),IFERROR(_xlfn.XLOOKUP(_xlpm.ai_test,BK15:BK62,ROW(BK15:BK62),0,1),_xlfn.XLOOKUP(_xlpm.ai_test,BL15:BL62,ROW(BL15:BL62),0,1))),_xlpm.p,_xlpm.r-MIN(ROW(BJ15:BJ62))+1,_xlpm.f,INDEX(BM15:BM62,_xlpm.p),_xlpm.u,INDEX(BN15:BN62,_xlpm.p),_xlpm.s,INDEX(BP15:BP62,_xlpm.p),_xlpm.q,N(AU517)/_xlpm.f,IF(_xlpm.q&gt;=_xlpm.s,ROUND(_xlpm.q,1)&amp;" "&amp;_xlpm.ai_test&amp;" = "&amp;ROUND(_xlpm.q*_xlpm.f,1)&amp;" "&amp;_xlpm.u,ROUND(_xlpm.q,1)&amp;" "&amp;_xlpm.ai_test)),""),""))))</f>
        <v>0</v>
      </c>
      <c r="AX517" s="1055"/>
      <c r="AY517" s="1053">
        <f t="shared" si="169"/>
        <v>0</v>
      </c>
      <c r="AZ517" s="1054" t="str">
        <f t="shared" si="170"/>
        <v/>
      </c>
      <c r="BA517" s="1056">
        <f t="shared" si="175"/>
        <v>0</v>
      </c>
      <c r="BB517" s="1057" t="str">
        <f t="shared" si="171"/>
        <v/>
      </c>
      <c r="BC517" s="1046"/>
      <c r="BD517" s="1058">
        <f t="shared" si="176"/>
        <v>0</v>
      </c>
      <c r="BE517" s="1048" t="str">
        <f t="shared" si="172"/>
        <v/>
      </c>
      <c r="BF517" s="262" t="s">
        <v>22</v>
      </c>
      <c r="BG517" s="1027">
        <f t="shared" si="173"/>
        <v>0</v>
      </c>
      <c r="BH517" s="1028">
        <f t="shared" si="174"/>
        <v>0</v>
      </c>
      <c r="BI517"/>
      <c r="BJ517" s="701"/>
      <c r="BK517" s="701"/>
      <c r="BL517" s="701"/>
      <c r="BM517" s="701"/>
      <c r="BN517" s="701"/>
      <c r="BO517" s="701"/>
      <c r="BP517" s="701"/>
      <c r="BQ517" s="701"/>
      <c r="BX517" s="964" t="str">
        <f t="shared" ref="BX517:BX549" si="178">AF517</f>
        <v>►</v>
      </c>
      <c r="BY517" s="848"/>
      <c r="BZ517" s="848"/>
      <c r="CA517" s="848"/>
      <c r="CB517" s="848"/>
      <c r="CC517" s="848"/>
      <c r="DC517" s="3">
        <v>1</v>
      </c>
    </row>
    <row r="518" spans="12:107" ht="21" customHeight="1">
      <c r="L518" s="115" t="s">
        <v>16</v>
      </c>
      <c r="M518" s="3141"/>
      <c r="N518" s="3142"/>
      <c r="O518" s="3141"/>
      <c r="P518" s="3143"/>
      <c r="Q518" s="3144"/>
      <c r="R518" s="3145"/>
      <c r="S518" s="3146"/>
      <c r="T518" s="3147"/>
      <c r="U518" s="3148"/>
      <c r="V518" s="3149"/>
      <c r="W518" s="2109"/>
      <c r="X518" s="3150"/>
      <c r="Y518" s="117"/>
      <c r="Z518" s="3151"/>
      <c r="AA518" s="3152"/>
      <c r="AB518" s="3153"/>
      <c r="AC518" s="3154"/>
      <c r="AD518" s="119"/>
      <c r="AE518" s="262" t="s">
        <v>22</v>
      </c>
      <c r="AF518" s="1035" t="str">
        <f t="shared" si="160"/>
        <v>►</v>
      </c>
      <c r="AG518" s="1036" t="str">
        <f t="shared" si="161"/>
        <v/>
      </c>
      <c r="AH518" s="1037" t="str">
        <f t="shared" si="162"/>
        <v/>
      </c>
      <c r="AI518" s="1036" t="str">
        <f t="shared" si="163"/>
        <v/>
      </c>
      <c r="AJ518" s="1037" t="str">
        <f t="shared" si="164"/>
        <v/>
      </c>
      <c r="AK518" s="1037">
        <f>IF(AND(L518="A",COUNTIF(BJ15:BL62,TRIM(U518))&gt;0),1,0)</f>
        <v>0</v>
      </c>
      <c r="AL518" s="1051" t="str" cm="1">
        <f t="array" ref="AL518">IF(AF518&lt;&gt;"A","",IFERROR((IFERROR(_xlfn.XLOOKUP(TRIM(SUBSTITUTE(U518,CHAR(160)," ")),BJ15:BJ62,BM15:BM62),IFERROR(_xlfn.XLOOKUP(TRIM(SUBSTITUTE(U518,CHAR(160)," ")),BK15:BK62,BM15:BM62),_xlfn.XLOOKUP(TRIM(SUBSTITUTE(U518,CHAR(160)," ")),BL15:BL62,BM15:BM62))))*T518*IF(ISBLANK(Q518),1,Q518)+IFERROR(_xlfn.XLOOKUP("RECHERCHEX",TRIM(L518:AD518),L518:AD518),0),0))</f>
        <v/>
      </c>
      <c r="AM518" s="1038">
        <f t="shared" si="165"/>
        <v>0</v>
      </c>
      <c r="AN518" s="1627" t="str">
        <f t="shared" si="177"/>
        <v/>
      </c>
      <c r="AO518" s="1039">
        <f t="shared" si="166"/>
        <v>0</v>
      </c>
      <c r="AP518" s="1039">
        <f t="shared" si="167"/>
        <v>0</v>
      </c>
      <c r="AQ518" s="1040">
        <f>IF(AO518&gt;0,AS9,0)</f>
        <v>0</v>
      </c>
      <c r="AR518" s="1628" t="str">
        <f>IF(TRIM(AG518)="▼ recette suivante", AG518, IF(AQ518&gt;0, IF(AT9&lt;&gt;"", AT9&amp;"-ou.or.o ❾ + or - &gt;", ""), ""))</f>
        <v/>
      </c>
      <c r="AS518" s="1064"/>
      <c r="AT518" s="1064"/>
      <c r="AU518" s="1042">
        <f t="shared" si="168"/>
        <v>0</v>
      </c>
      <c r="AV518" s="1043">
        <f>IF(AK518,IF(OR(AU518="",N(AU518)&lt;=0.000000001),"",_xlfn.XLOOKUP(AJ518,BJ15:BJ62,BN15:BN62,_xlfn.XLOOKUP(AJ518,BK15:BK62,BN15:BN62,_xlfn.XLOOKUP(AJ518,BL15:BL62,BN15:BN62,"")))),0)</f>
        <v>0</v>
      </c>
      <c r="AW518" s="1065" cm="1">
        <f t="array" ref="AW518">IF(AK518&lt;&gt;1,0,IF(OR(AU518="",N(AU518)&lt;=0.000000001),"",IF(OR(AO518="",N(AO518)&lt;=0.000000001),0,IF(ISNUMBER(AU518),IFERROR(_xlfn.LET(_xlpm.ai_test,TRIM(AJ518),_xlpm.r,IFERROR(_xlfn.XLOOKUP(_xlpm.ai_test,BJ15:BJ62,ROW(BJ15:BJ62),0,1),IFERROR(_xlfn.XLOOKUP(_xlpm.ai_test,BK15:BK62,ROW(BK15:BK62),0,1),_xlfn.XLOOKUP(_xlpm.ai_test,BL15:BL62,ROW(BL15:BL62),0,1))),_xlpm.p,_xlpm.r-MIN(ROW(BJ15:BJ62))+1,_xlpm.f,INDEX(BM15:BM62,_xlpm.p),_xlpm.u,INDEX(BN15:BN62,_xlpm.p),_xlpm.s,INDEX(BP15:BP62,_xlpm.p),_xlpm.q,N(AU518)/_xlpm.f,IF(_xlpm.q&gt;=_xlpm.s,ROUND(_xlpm.q,1)&amp;" "&amp;_xlpm.ai_test&amp;" = "&amp;ROUND(_xlpm.q*_xlpm.f,1)&amp;" "&amp;_xlpm.u,ROUND(_xlpm.q,1)&amp;" "&amp;_xlpm.ai_test)),""),""))))</f>
        <v>0</v>
      </c>
      <c r="AX518" s="1055"/>
      <c r="AY518" s="1042">
        <f t="shared" si="169"/>
        <v>0</v>
      </c>
      <c r="AZ518" s="1043" t="str">
        <f t="shared" si="170"/>
        <v/>
      </c>
      <c r="BA518" s="1044">
        <f t="shared" si="175"/>
        <v>0</v>
      </c>
      <c r="BB518" s="1045" t="str">
        <f t="shared" si="171"/>
        <v/>
      </c>
      <c r="BC518" s="1046"/>
      <c r="BD518" s="1047">
        <f t="shared" si="176"/>
        <v>0</v>
      </c>
      <c r="BE518" s="1048" t="str">
        <f t="shared" si="172"/>
        <v/>
      </c>
      <c r="BF518" s="262" t="s">
        <v>22</v>
      </c>
      <c r="BG518" s="1027">
        <f t="shared" si="173"/>
        <v>0</v>
      </c>
      <c r="BH518" s="1028">
        <f t="shared" si="174"/>
        <v>0</v>
      </c>
      <c r="BI518"/>
      <c r="BJ518" s="701"/>
      <c r="BK518" s="701"/>
      <c r="BL518" s="701"/>
      <c r="BM518" s="701"/>
      <c r="BN518" s="701"/>
      <c r="BO518" s="701"/>
      <c r="BP518" s="701"/>
      <c r="BQ518" s="701"/>
      <c r="BX518" s="964" t="str">
        <f t="shared" si="178"/>
        <v>►</v>
      </c>
      <c r="BY518" s="848"/>
      <c r="BZ518" s="848"/>
      <c r="CA518" s="848"/>
      <c r="CB518" s="848"/>
      <c r="CC518" s="848"/>
      <c r="DC518" s="3">
        <v>1</v>
      </c>
    </row>
    <row r="519" spans="12:107" ht="21" customHeight="1">
      <c r="L519" s="115" t="s">
        <v>16</v>
      </c>
      <c r="M519" s="3141"/>
      <c r="N519" s="3142"/>
      <c r="O519" s="3141"/>
      <c r="P519" s="3143"/>
      <c r="Q519" s="3144"/>
      <c r="R519" s="3145"/>
      <c r="S519" s="3146"/>
      <c r="T519" s="3147"/>
      <c r="U519" s="3148"/>
      <c r="V519" s="3149"/>
      <c r="W519" s="2109"/>
      <c r="X519" s="3150"/>
      <c r="Y519" s="117"/>
      <c r="Z519" s="3151"/>
      <c r="AA519" s="3152"/>
      <c r="AB519" s="3153"/>
      <c r="AC519" s="3154"/>
      <c r="AD519" s="119"/>
      <c r="AE519" s="262" t="s">
        <v>22</v>
      </c>
      <c r="AF519" s="1035" t="str">
        <f t="shared" si="160"/>
        <v>►</v>
      </c>
      <c r="AG519" s="1036" t="str">
        <f t="shared" si="161"/>
        <v/>
      </c>
      <c r="AH519" s="1037" t="str">
        <f t="shared" si="162"/>
        <v/>
      </c>
      <c r="AI519" s="1036" t="str">
        <f t="shared" si="163"/>
        <v/>
      </c>
      <c r="AJ519" s="1037" t="str">
        <f t="shared" si="164"/>
        <v/>
      </c>
      <c r="AK519" s="1037">
        <f>IF(AND(L519="A",COUNTIF(BJ15:BL62,TRIM(U519))&gt;0),1,0)</f>
        <v>0</v>
      </c>
      <c r="AL519" s="1051" t="str" cm="1">
        <f t="array" ref="AL519">IF(AF519&lt;&gt;"A","",IFERROR((IFERROR(_xlfn.XLOOKUP(TRIM(SUBSTITUTE(U519,CHAR(160)," ")),BJ15:BJ62,BM15:BM62),IFERROR(_xlfn.XLOOKUP(TRIM(SUBSTITUTE(U519,CHAR(160)," ")),BK15:BK62,BM15:BM62),_xlfn.XLOOKUP(TRIM(SUBSTITUTE(U519,CHAR(160)," ")),BL15:BL62,BM15:BM62))))*T519*IF(ISBLANK(Q519),1,Q519)+IFERROR(_xlfn.XLOOKUP("RECHERCHEX",TRIM(L519:AD519),L519:AD519),0),0))</f>
        <v/>
      </c>
      <c r="AM519" s="1038">
        <f t="shared" si="165"/>
        <v>0</v>
      </c>
      <c r="AN519" s="1627" t="str">
        <f t="shared" si="177"/>
        <v/>
      </c>
      <c r="AO519" s="1039">
        <f t="shared" si="166"/>
        <v>0</v>
      </c>
      <c r="AP519" s="1039">
        <f t="shared" si="167"/>
        <v>0</v>
      </c>
      <c r="AQ519" s="1052">
        <f>IF(AO519&gt;0,AS9,0)</f>
        <v>0</v>
      </c>
      <c r="AR519" s="1626" t="str">
        <f>IF(TRIM(AG519)="▼ recette suivante", AG519, IF(AQ519&gt;0, IF(AT9&lt;&gt;"", AT9&amp;"-ou.or.o ❾ + or - &gt;", ""), ""))</f>
        <v/>
      </c>
      <c r="AS519" s="1064"/>
      <c r="AT519" s="1064"/>
      <c r="AU519" s="1053">
        <f t="shared" si="168"/>
        <v>0</v>
      </c>
      <c r="AV519" s="1054">
        <f>IF(AK519,IF(OR(AU519="",N(AU519)&lt;=0.000000001),"",_xlfn.XLOOKUP(AJ519,BJ15:BJ62,BN15:BN62,_xlfn.XLOOKUP(AJ519,BK15:BK62,BN15:BN62,_xlfn.XLOOKUP(AJ519,BL15:BL62,BN15:BN62,"")))),0)</f>
        <v>0</v>
      </c>
      <c r="AW519" s="1067" cm="1">
        <f t="array" ref="AW519">IF(AK519&lt;&gt;1,0,IF(OR(AU519="",N(AU519)&lt;=0.000000001),"",IF(OR(AO519="",N(AO519)&lt;=0.000000001),0,IF(ISNUMBER(AU519),IFERROR(_xlfn.LET(_xlpm.ai_test,TRIM(AJ519),_xlpm.r,IFERROR(_xlfn.XLOOKUP(_xlpm.ai_test,BJ15:BJ62,ROW(BJ15:BJ62),0,1),IFERROR(_xlfn.XLOOKUP(_xlpm.ai_test,BK15:BK62,ROW(BK15:BK62),0,1),_xlfn.XLOOKUP(_xlpm.ai_test,BL15:BL62,ROW(BL15:BL62),0,1))),_xlpm.p,_xlpm.r-MIN(ROW(BJ15:BJ62))+1,_xlpm.f,INDEX(BM15:BM62,_xlpm.p),_xlpm.u,INDEX(BN15:BN62,_xlpm.p),_xlpm.s,INDEX(BP15:BP62,_xlpm.p),_xlpm.q,N(AU519)/_xlpm.f,IF(_xlpm.q&gt;=_xlpm.s,ROUND(_xlpm.q,1)&amp;" "&amp;_xlpm.ai_test&amp;" = "&amp;ROUND(_xlpm.q*_xlpm.f,1)&amp;" "&amp;_xlpm.u,ROUND(_xlpm.q,1)&amp;" "&amp;_xlpm.ai_test)),""),""))))</f>
        <v>0</v>
      </c>
      <c r="AX519" s="1055"/>
      <c r="AY519" s="1053">
        <f t="shared" si="169"/>
        <v>0</v>
      </c>
      <c r="AZ519" s="1054" t="str">
        <f t="shared" si="170"/>
        <v/>
      </c>
      <c r="BA519" s="1056">
        <f t="shared" si="175"/>
        <v>0</v>
      </c>
      <c r="BB519" s="1057" t="str">
        <f t="shared" si="171"/>
        <v/>
      </c>
      <c r="BC519" s="1046"/>
      <c r="BD519" s="1058">
        <f t="shared" si="176"/>
        <v>0</v>
      </c>
      <c r="BE519" s="1048" t="str">
        <f t="shared" si="172"/>
        <v/>
      </c>
      <c r="BF519" s="262" t="s">
        <v>22</v>
      </c>
      <c r="BG519" s="1027">
        <f t="shared" si="173"/>
        <v>0</v>
      </c>
      <c r="BH519" s="1028">
        <f t="shared" si="174"/>
        <v>0</v>
      </c>
      <c r="BI519"/>
      <c r="BJ519" s="701"/>
      <c r="BK519" s="701"/>
      <c r="BL519" s="701"/>
      <c r="BM519" s="701"/>
      <c r="BN519" s="701"/>
      <c r="BO519" s="701"/>
      <c r="BP519" s="701"/>
      <c r="BQ519" s="701"/>
      <c r="BX519" s="964" t="str">
        <f t="shared" si="178"/>
        <v>►</v>
      </c>
      <c r="BY519" s="848"/>
      <c r="BZ519" s="848"/>
      <c r="CA519" s="848"/>
      <c r="CB519" s="848"/>
      <c r="CC519" s="848"/>
      <c r="DC519" s="3">
        <v>1</v>
      </c>
    </row>
    <row r="520" spans="12:107" ht="21" customHeight="1">
      <c r="L520" s="115" t="s">
        <v>16</v>
      </c>
      <c r="M520" s="3141"/>
      <c r="N520" s="3142"/>
      <c r="O520" s="3141"/>
      <c r="P520" s="3143"/>
      <c r="Q520" s="3144"/>
      <c r="R520" s="3145"/>
      <c r="S520" s="3146"/>
      <c r="T520" s="3147"/>
      <c r="U520" s="3148"/>
      <c r="V520" s="3149"/>
      <c r="W520" s="2109"/>
      <c r="X520" s="3150"/>
      <c r="Y520" s="117"/>
      <c r="Z520" s="3151"/>
      <c r="AA520" s="3152"/>
      <c r="AB520" s="3153"/>
      <c r="AC520" s="3154"/>
      <c r="AD520" s="119"/>
      <c r="AE520" s="262" t="s">
        <v>22</v>
      </c>
      <c r="AF520" s="1035" t="str">
        <f t="shared" si="160"/>
        <v>►</v>
      </c>
      <c r="AG520" s="1036" t="str">
        <f t="shared" si="161"/>
        <v/>
      </c>
      <c r="AH520" s="1037" t="str">
        <f t="shared" si="162"/>
        <v/>
      </c>
      <c r="AI520" s="1036" t="str">
        <f t="shared" si="163"/>
        <v/>
      </c>
      <c r="AJ520" s="1037" t="str">
        <f t="shared" si="164"/>
        <v/>
      </c>
      <c r="AK520" s="1037">
        <f>IF(AND(L520="A",COUNTIF(BJ15:BL62,TRIM(U520))&gt;0),1,0)</f>
        <v>0</v>
      </c>
      <c r="AL520" s="1051" t="str" cm="1">
        <f t="array" ref="AL520">IF(AF520&lt;&gt;"A","",IFERROR((IFERROR(_xlfn.XLOOKUP(TRIM(SUBSTITUTE(U520,CHAR(160)," ")),BJ15:BJ62,BM15:BM62),IFERROR(_xlfn.XLOOKUP(TRIM(SUBSTITUTE(U520,CHAR(160)," ")),BK15:BK62,BM15:BM62),_xlfn.XLOOKUP(TRIM(SUBSTITUTE(U520,CHAR(160)," ")),BL15:BL62,BM15:BM62))))*T520*IF(ISBLANK(Q520),1,Q520)+IFERROR(_xlfn.XLOOKUP("RECHERCHEX",TRIM(L520:AD520),L520:AD520),0),0))</f>
        <v/>
      </c>
      <c r="AM520" s="1038">
        <f t="shared" si="165"/>
        <v>0</v>
      </c>
      <c r="AN520" s="1627" t="str">
        <f t="shared" si="177"/>
        <v/>
      </c>
      <c r="AO520" s="1039">
        <f t="shared" si="166"/>
        <v>0</v>
      </c>
      <c r="AP520" s="1039">
        <f t="shared" si="167"/>
        <v>0</v>
      </c>
      <c r="AQ520" s="1040">
        <f>IF(AO520&gt;0,AS9,0)</f>
        <v>0</v>
      </c>
      <c r="AR520" s="1628" t="str">
        <f>IF(TRIM(AG520)="▼ recette suivante", AG520, IF(AQ520&gt;0, IF(AT9&lt;&gt;"", AT9&amp;"-ou.or.o ❾ + or - &gt;", ""), ""))</f>
        <v/>
      </c>
      <c r="AS520" s="1064"/>
      <c r="AT520" s="1064"/>
      <c r="AU520" s="1042">
        <f t="shared" si="168"/>
        <v>0</v>
      </c>
      <c r="AV520" s="1043">
        <f>IF(AK520,IF(OR(AU520="",N(AU520)&lt;=0.000000001),"",_xlfn.XLOOKUP(AJ520,BJ15:BJ62,BN15:BN62,_xlfn.XLOOKUP(AJ520,BK15:BK62,BN15:BN62,_xlfn.XLOOKUP(AJ520,BL15:BL62,BN15:BN62,"")))),0)</f>
        <v>0</v>
      </c>
      <c r="AW520" s="1065" cm="1">
        <f t="array" ref="AW520">IF(AK520&lt;&gt;1,0,IF(OR(AU520="",N(AU520)&lt;=0.000000001),"",IF(OR(AO520="",N(AO520)&lt;=0.000000001),0,IF(ISNUMBER(AU520),IFERROR(_xlfn.LET(_xlpm.ai_test,TRIM(AJ520),_xlpm.r,IFERROR(_xlfn.XLOOKUP(_xlpm.ai_test,BJ15:BJ62,ROW(BJ15:BJ62),0,1),IFERROR(_xlfn.XLOOKUP(_xlpm.ai_test,BK15:BK62,ROW(BK15:BK62),0,1),_xlfn.XLOOKUP(_xlpm.ai_test,BL15:BL62,ROW(BL15:BL62),0,1))),_xlpm.p,_xlpm.r-MIN(ROW(BJ15:BJ62))+1,_xlpm.f,INDEX(BM15:BM62,_xlpm.p),_xlpm.u,INDEX(BN15:BN62,_xlpm.p),_xlpm.s,INDEX(BP15:BP62,_xlpm.p),_xlpm.q,N(AU520)/_xlpm.f,IF(_xlpm.q&gt;=_xlpm.s,ROUND(_xlpm.q,1)&amp;" "&amp;_xlpm.ai_test&amp;" = "&amp;ROUND(_xlpm.q*_xlpm.f,1)&amp;" "&amp;_xlpm.u,ROUND(_xlpm.q,1)&amp;" "&amp;_xlpm.ai_test)),""),""))))</f>
        <v>0</v>
      </c>
      <c r="AX520" s="1055"/>
      <c r="AY520" s="1042">
        <f t="shared" si="169"/>
        <v>0</v>
      </c>
      <c r="AZ520" s="1043" t="str">
        <f t="shared" si="170"/>
        <v/>
      </c>
      <c r="BA520" s="1044">
        <f t="shared" si="175"/>
        <v>0</v>
      </c>
      <c r="BB520" s="1045" t="str">
        <f t="shared" si="171"/>
        <v/>
      </c>
      <c r="BC520" s="1046"/>
      <c r="BD520" s="1047">
        <f t="shared" si="176"/>
        <v>0</v>
      </c>
      <c r="BE520" s="1048" t="str">
        <f t="shared" si="172"/>
        <v/>
      </c>
      <c r="BF520" s="262" t="s">
        <v>22</v>
      </c>
      <c r="BG520" s="1027">
        <f t="shared" si="173"/>
        <v>0</v>
      </c>
      <c r="BH520" s="1028">
        <f t="shared" si="174"/>
        <v>0</v>
      </c>
      <c r="BI520"/>
      <c r="BJ520" s="701"/>
      <c r="BK520" s="701"/>
      <c r="BL520" s="701"/>
      <c r="BM520" s="701"/>
      <c r="BN520" s="701"/>
      <c r="BO520" s="701"/>
      <c r="BP520" s="701"/>
      <c r="BQ520" s="701"/>
      <c r="BX520" s="964" t="str">
        <f t="shared" si="178"/>
        <v>►</v>
      </c>
      <c r="BY520" s="848"/>
      <c r="BZ520" s="848"/>
      <c r="CA520" s="848"/>
      <c r="CB520" s="848"/>
      <c r="CC520" s="848"/>
      <c r="DC520" s="3">
        <v>1</v>
      </c>
    </row>
    <row r="521" spans="12:107" ht="21" customHeight="1">
      <c r="L521" s="115" t="s">
        <v>16</v>
      </c>
      <c r="M521" s="3141"/>
      <c r="N521" s="3142"/>
      <c r="O521" s="3141"/>
      <c r="P521" s="3143"/>
      <c r="Q521" s="3144"/>
      <c r="R521" s="3145"/>
      <c r="S521" s="3146"/>
      <c r="T521" s="3147"/>
      <c r="U521" s="3148"/>
      <c r="V521" s="3149"/>
      <c r="W521" s="2109"/>
      <c r="X521" s="3150"/>
      <c r="Y521" s="117"/>
      <c r="Z521" s="3151"/>
      <c r="AA521" s="3152"/>
      <c r="AB521" s="3153"/>
      <c r="AC521" s="3154"/>
      <c r="AD521" s="119"/>
      <c r="AE521" s="262" t="s">
        <v>22</v>
      </c>
      <c r="AF521" s="1035" t="str">
        <f t="shared" si="160"/>
        <v>►</v>
      </c>
      <c r="AG521" s="1036" t="str">
        <f t="shared" si="161"/>
        <v/>
      </c>
      <c r="AH521" s="1037" t="str">
        <f t="shared" si="162"/>
        <v/>
      </c>
      <c r="AI521" s="1036" t="str">
        <f t="shared" si="163"/>
        <v/>
      </c>
      <c r="AJ521" s="1037" t="str">
        <f t="shared" si="164"/>
        <v/>
      </c>
      <c r="AK521" s="1037">
        <f>IF(AND(L521="A",COUNTIF(BJ15:BL62,TRIM(U521))&gt;0),1,0)</f>
        <v>0</v>
      </c>
      <c r="AL521" s="1051" t="str" cm="1">
        <f t="array" ref="AL521">IF(AF521&lt;&gt;"A","",IFERROR((IFERROR(_xlfn.XLOOKUP(TRIM(SUBSTITUTE(U521,CHAR(160)," ")),BJ15:BJ62,BM15:BM62),IFERROR(_xlfn.XLOOKUP(TRIM(SUBSTITUTE(U521,CHAR(160)," ")),BK15:BK62,BM15:BM62),_xlfn.XLOOKUP(TRIM(SUBSTITUTE(U521,CHAR(160)," ")),BL15:BL62,BM15:BM62))))*T521*IF(ISBLANK(Q521),1,Q521)+IFERROR(_xlfn.XLOOKUP("RECHERCHEX",TRIM(L521:AD521),L521:AD521),0),0))</f>
        <v/>
      </c>
      <c r="AM521" s="1038">
        <f t="shared" si="165"/>
        <v>0</v>
      </c>
      <c r="AN521" s="1627" t="str">
        <f t="shared" si="177"/>
        <v/>
      </c>
      <c r="AO521" s="1039">
        <f t="shared" si="166"/>
        <v>0</v>
      </c>
      <c r="AP521" s="1039">
        <f t="shared" si="167"/>
        <v>0</v>
      </c>
      <c r="AQ521" s="1052">
        <f>IF(AO521&gt;0,AS9,0)</f>
        <v>0</v>
      </c>
      <c r="AR521" s="1626" t="str">
        <f>IF(TRIM(AG521)="▼ recette suivante", AG521, IF(AQ521&gt;0, IF(AT9&lt;&gt;"", AT9&amp;"-ou.or.o ❾ + or - &gt;", ""), ""))</f>
        <v/>
      </c>
      <c r="AS521" s="1064"/>
      <c r="AT521" s="1064"/>
      <c r="AU521" s="1053">
        <f t="shared" si="168"/>
        <v>0</v>
      </c>
      <c r="AV521" s="1054">
        <f>IF(AK521,IF(OR(AU521="",N(AU521)&lt;=0.000000001),"",_xlfn.XLOOKUP(AJ521,BJ15:BJ62,BN15:BN62,_xlfn.XLOOKUP(AJ521,BK15:BK62,BN15:BN62,_xlfn.XLOOKUP(AJ521,BL15:BL62,BN15:BN62,"")))),0)</f>
        <v>0</v>
      </c>
      <c r="AW521" s="1067" cm="1">
        <f t="array" ref="AW521">IF(AK521&lt;&gt;1,0,IF(OR(AU521="",N(AU521)&lt;=0.000000001),"",IF(OR(AO521="",N(AO521)&lt;=0.000000001),0,IF(ISNUMBER(AU521),IFERROR(_xlfn.LET(_xlpm.ai_test,TRIM(AJ521),_xlpm.r,IFERROR(_xlfn.XLOOKUP(_xlpm.ai_test,BJ15:BJ62,ROW(BJ15:BJ62),0,1),IFERROR(_xlfn.XLOOKUP(_xlpm.ai_test,BK15:BK62,ROW(BK15:BK62),0,1),_xlfn.XLOOKUP(_xlpm.ai_test,BL15:BL62,ROW(BL15:BL62),0,1))),_xlpm.p,_xlpm.r-MIN(ROW(BJ15:BJ62))+1,_xlpm.f,INDEX(BM15:BM62,_xlpm.p),_xlpm.u,INDEX(BN15:BN62,_xlpm.p),_xlpm.s,INDEX(BP15:BP62,_xlpm.p),_xlpm.q,N(AU521)/_xlpm.f,IF(_xlpm.q&gt;=_xlpm.s,ROUND(_xlpm.q,1)&amp;" "&amp;_xlpm.ai_test&amp;" = "&amp;ROUND(_xlpm.q*_xlpm.f,1)&amp;" "&amp;_xlpm.u,ROUND(_xlpm.q,1)&amp;" "&amp;_xlpm.ai_test)),""),""))))</f>
        <v>0</v>
      </c>
      <c r="AX521" s="1055"/>
      <c r="AY521" s="1053">
        <f t="shared" si="169"/>
        <v>0</v>
      </c>
      <c r="AZ521" s="1054" t="str">
        <f t="shared" si="170"/>
        <v/>
      </c>
      <c r="BA521" s="1056">
        <f t="shared" si="175"/>
        <v>0</v>
      </c>
      <c r="BB521" s="1057" t="str">
        <f t="shared" si="171"/>
        <v/>
      </c>
      <c r="BC521" s="1046"/>
      <c r="BD521" s="1058">
        <f t="shared" si="176"/>
        <v>0</v>
      </c>
      <c r="BE521" s="1048" t="str">
        <f t="shared" si="172"/>
        <v/>
      </c>
      <c r="BF521" s="262" t="s">
        <v>22</v>
      </c>
      <c r="BG521" s="1027">
        <f t="shared" si="173"/>
        <v>0</v>
      </c>
      <c r="BH521" s="1028">
        <f t="shared" si="174"/>
        <v>0</v>
      </c>
      <c r="BI521"/>
      <c r="BJ521" s="701"/>
      <c r="BK521" s="701"/>
      <c r="BL521" s="701"/>
      <c r="BM521" s="701"/>
      <c r="BN521" s="701"/>
      <c r="BO521" s="701"/>
      <c r="BP521" s="701"/>
      <c r="BQ521" s="701"/>
      <c r="BX521" s="964" t="str">
        <f t="shared" si="178"/>
        <v>►</v>
      </c>
      <c r="BY521" s="848"/>
      <c r="BZ521" s="848"/>
      <c r="CA521" s="848"/>
      <c r="CB521" s="848"/>
      <c r="CC521" s="848"/>
      <c r="DC521" s="3">
        <v>1</v>
      </c>
    </row>
    <row r="522" spans="12:107" ht="21" customHeight="1">
      <c r="L522" s="115" t="s">
        <v>16</v>
      </c>
      <c r="M522" s="3141"/>
      <c r="N522" s="3142"/>
      <c r="O522" s="3141"/>
      <c r="P522" s="3143"/>
      <c r="Q522" s="3144"/>
      <c r="R522" s="3145"/>
      <c r="S522" s="3146"/>
      <c r="T522" s="3147"/>
      <c r="U522" s="3148"/>
      <c r="V522" s="3149"/>
      <c r="W522" s="2109"/>
      <c r="X522" s="3150"/>
      <c r="Y522" s="117"/>
      <c r="Z522" s="3151"/>
      <c r="AA522" s="3152"/>
      <c r="AB522" s="3153"/>
      <c r="AC522" s="3154"/>
      <c r="AD522" s="119"/>
      <c r="AE522" s="262" t="s">
        <v>22</v>
      </c>
      <c r="AF522" s="1035" t="str">
        <f t="shared" si="160"/>
        <v>►</v>
      </c>
      <c r="AG522" s="1036" t="str">
        <f t="shared" si="161"/>
        <v/>
      </c>
      <c r="AH522" s="1037" t="str">
        <f t="shared" si="162"/>
        <v/>
      </c>
      <c r="AI522" s="1036" t="str">
        <f t="shared" si="163"/>
        <v/>
      </c>
      <c r="AJ522" s="1037" t="str">
        <f t="shared" si="164"/>
        <v/>
      </c>
      <c r="AK522" s="1037">
        <f>IF(AND(L522="A",COUNTIF(BJ15:BL62,TRIM(U522))&gt;0),1,0)</f>
        <v>0</v>
      </c>
      <c r="AL522" s="1051" t="str" cm="1">
        <f t="array" ref="AL522">IF(AF522&lt;&gt;"A","",IFERROR((IFERROR(_xlfn.XLOOKUP(TRIM(SUBSTITUTE(U522,CHAR(160)," ")),BJ15:BJ62,BM15:BM62),IFERROR(_xlfn.XLOOKUP(TRIM(SUBSTITUTE(U522,CHAR(160)," ")),BK15:BK62,BM15:BM62),_xlfn.XLOOKUP(TRIM(SUBSTITUTE(U522,CHAR(160)," ")),BL15:BL62,BM15:BM62))))*T522*IF(ISBLANK(Q522),1,Q522)+IFERROR(_xlfn.XLOOKUP("RECHERCHEX",TRIM(L522:AD522),L522:AD522),0),0))</f>
        <v/>
      </c>
      <c r="AM522" s="1038">
        <f t="shared" si="165"/>
        <v>0</v>
      </c>
      <c r="AN522" s="1627" t="str">
        <f t="shared" si="177"/>
        <v/>
      </c>
      <c r="AO522" s="1039">
        <f t="shared" si="166"/>
        <v>0</v>
      </c>
      <c r="AP522" s="1039">
        <f t="shared" si="167"/>
        <v>0</v>
      </c>
      <c r="AQ522" s="1040">
        <f>IF(AO522&gt;0,AS9,0)</f>
        <v>0</v>
      </c>
      <c r="AR522" s="1628" t="str">
        <f>IF(TRIM(AG522)="▼ recette suivante", AG522, IF(AQ522&gt;0, IF(AT9&lt;&gt;"", AT9&amp;"-ou.or.o ❾ + or - &gt;", ""), ""))</f>
        <v/>
      </c>
      <c r="AS522" s="1064"/>
      <c r="AT522" s="1064"/>
      <c r="AU522" s="1042">
        <f t="shared" si="168"/>
        <v>0</v>
      </c>
      <c r="AV522" s="1043">
        <f>IF(AK522,IF(OR(AU522="",N(AU522)&lt;=0.000000001),"",_xlfn.XLOOKUP(AJ522,BJ15:BJ62,BN15:BN62,_xlfn.XLOOKUP(AJ522,BK15:BK62,BN15:BN62,_xlfn.XLOOKUP(AJ522,BL15:BL62,BN15:BN62,"")))),0)</f>
        <v>0</v>
      </c>
      <c r="AW522" s="1065" cm="1">
        <f t="array" ref="AW522">IF(AK522&lt;&gt;1,0,IF(OR(AU522="",N(AU522)&lt;=0.000000001),"",IF(OR(AO522="",N(AO522)&lt;=0.000000001),0,IF(ISNUMBER(AU522),IFERROR(_xlfn.LET(_xlpm.ai_test,TRIM(AJ522),_xlpm.r,IFERROR(_xlfn.XLOOKUP(_xlpm.ai_test,BJ15:BJ62,ROW(BJ15:BJ62),0,1),IFERROR(_xlfn.XLOOKUP(_xlpm.ai_test,BK15:BK62,ROW(BK15:BK62),0,1),_xlfn.XLOOKUP(_xlpm.ai_test,BL15:BL62,ROW(BL15:BL62),0,1))),_xlpm.p,_xlpm.r-MIN(ROW(BJ15:BJ62))+1,_xlpm.f,INDEX(BM15:BM62,_xlpm.p),_xlpm.u,INDEX(BN15:BN62,_xlpm.p),_xlpm.s,INDEX(BP15:BP62,_xlpm.p),_xlpm.q,N(AU522)/_xlpm.f,IF(_xlpm.q&gt;=_xlpm.s,ROUND(_xlpm.q,1)&amp;" "&amp;_xlpm.ai_test&amp;" = "&amp;ROUND(_xlpm.q*_xlpm.f,1)&amp;" "&amp;_xlpm.u,ROUND(_xlpm.q,1)&amp;" "&amp;_xlpm.ai_test)),""),""))))</f>
        <v>0</v>
      </c>
      <c r="AX522" s="1055"/>
      <c r="AY522" s="1042">
        <f t="shared" si="169"/>
        <v>0</v>
      </c>
      <c r="AZ522" s="1043" t="str">
        <f t="shared" si="170"/>
        <v/>
      </c>
      <c r="BA522" s="1044">
        <f t="shared" si="175"/>
        <v>0</v>
      </c>
      <c r="BB522" s="1045" t="str">
        <f t="shared" si="171"/>
        <v/>
      </c>
      <c r="BC522" s="1046"/>
      <c r="BD522" s="1047">
        <f t="shared" si="176"/>
        <v>0</v>
      </c>
      <c r="BE522" s="1048" t="str">
        <f t="shared" si="172"/>
        <v/>
      </c>
      <c r="BF522" s="262" t="s">
        <v>22</v>
      </c>
      <c r="BG522" s="1027">
        <f t="shared" si="173"/>
        <v>0</v>
      </c>
      <c r="BH522" s="1028">
        <f t="shared" si="174"/>
        <v>0</v>
      </c>
      <c r="BI522"/>
      <c r="BJ522" s="701"/>
      <c r="BK522" s="701"/>
      <c r="BL522" s="701"/>
      <c r="BM522" s="701"/>
      <c r="BN522" s="701"/>
      <c r="BO522" s="701"/>
      <c r="BP522" s="701"/>
      <c r="BQ522" s="701"/>
      <c r="BX522" s="964" t="str">
        <f t="shared" si="178"/>
        <v>►</v>
      </c>
      <c r="BY522" s="848"/>
      <c r="BZ522" s="848"/>
      <c r="CA522" s="848"/>
      <c r="CB522" s="848"/>
      <c r="CC522" s="848"/>
      <c r="DC522" s="3">
        <v>1</v>
      </c>
    </row>
    <row r="523" spans="12:107" ht="21" customHeight="1">
      <c r="L523" s="115" t="s">
        <v>16</v>
      </c>
      <c r="M523" s="3141"/>
      <c r="N523" s="3142"/>
      <c r="O523" s="3141"/>
      <c r="P523" s="3143"/>
      <c r="Q523" s="3144"/>
      <c r="R523" s="3145"/>
      <c r="S523" s="3146"/>
      <c r="T523" s="3147"/>
      <c r="U523" s="3148"/>
      <c r="V523" s="3149"/>
      <c r="W523" s="2109"/>
      <c r="X523" s="3150"/>
      <c r="Y523" s="117"/>
      <c r="Z523" s="3151"/>
      <c r="AA523" s="3152"/>
      <c r="AB523" s="3153"/>
      <c r="AC523" s="3154"/>
      <c r="AD523" s="119"/>
      <c r="AE523" s="262" t="s">
        <v>22</v>
      </c>
      <c r="AF523" s="1035" t="str">
        <f t="shared" si="160"/>
        <v>►</v>
      </c>
      <c r="AG523" s="1036" t="str">
        <f t="shared" si="161"/>
        <v/>
      </c>
      <c r="AH523" s="1037" t="str">
        <f t="shared" si="162"/>
        <v/>
      </c>
      <c r="AI523" s="1036" t="str">
        <f t="shared" si="163"/>
        <v/>
      </c>
      <c r="AJ523" s="1037" t="str">
        <f t="shared" si="164"/>
        <v/>
      </c>
      <c r="AK523" s="1037">
        <f>IF(AND(L523="A",COUNTIF(BJ15:BL62,TRIM(U523))&gt;0),1,0)</f>
        <v>0</v>
      </c>
      <c r="AL523" s="1051" t="str" cm="1">
        <f t="array" ref="AL523">IF(AF523&lt;&gt;"A","",IFERROR((IFERROR(_xlfn.XLOOKUP(TRIM(SUBSTITUTE(U523,CHAR(160)," ")),BJ15:BJ62,BM15:BM62),IFERROR(_xlfn.XLOOKUP(TRIM(SUBSTITUTE(U523,CHAR(160)," ")),BK15:BK62,BM15:BM62),_xlfn.XLOOKUP(TRIM(SUBSTITUTE(U523,CHAR(160)," ")),BL15:BL62,BM15:BM62))))*T523*IF(ISBLANK(Q523),1,Q523)+IFERROR(_xlfn.XLOOKUP("RECHERCHEX",TRIM(L523:AD523),L523:AD523),0),0))</f>
        <v/>
      </c>
      <c r="AM523" s="1038">
        <f t="shared" si="165"/>
        <v>0</v>
      </c>
      <c r="AN523" s="1627" t="str">
        <f t="shared" si="177"/>
        <v/>
      </c>
      <c r="AO523" s="1039">
        <f t="shared" si="166"/>
        <v>0</v>
      </c>
      <c r="AP523" s="1039">
        <f t="shared" si="167"/>
        <v>0</v>
      </c>
      <c r="AQ523" s="1052">
        <f>IF(AO523&gt;0,AS9,0)</f>
        <v>0</v>
      </c>
      <c r="AR523" s="1626" t="str">
        <f>IF(TRIM(AG523)="▼ recette suivante", AG523, IF(AQ523&gt;0, IF(AT9&lt;&gt;"", AT9&amp;"-ou.or.o ❾ + or - &gt;", ""), ""))</f>
        <v/>
      </c>
      <c r="AS523" s="1064"/>
      <c r="AT523" s="1064"/>
      <c r="AU523" s="1053">
        <f t="shared" si="168"/>
        <v>0</v>
      </c>
      <c r="AV523" s="1054">
        <f>IF(AK523,IF(OR(AU523="",N(AU523)&lt;=0.000000001),"",_xlfn.XLOOKUP(AJ523,BJ15:BJ62,BN15:BN62,_xlfn.XLOOKUP(AJ523,BK15:BK62,BN15:BN62,_xlfn.XLOOKUP(AJ523,BL15:BL62,BN15:BN62,"")))),0)</f>
        <v>0</v>
      </c>
      <c r="AW523" s="1067" cm="1">
        <f t="array" ref="AW523">IF(AK523&lt;&gt;1,0,IF(OR(AU523="",N(AU523)&lt;=0.000000001),"",IF(OR(AO523="",N(AO523)&lt;=0.000000001),0,IF(ISNUMBER(AU523),IFERROR(_xlfn.LET(_xlpm.ai_test,TRIM(AJ523),_xlpm.r,IFERROR(_xlfn.XLOOKUP(_xlpm.ai_test,BJ15:BJ62,ROW(BJ15:BJ62),0,1),IFERROR(_xlfn.XLOOKUP(_xlpm.ai_test,BK15:BK62,ROW(BK15:BK62),0,1),_xlfn.XLOOKUP(_xlpm.ai_test,BL15:BL62,ROW(BL15:BL62),0,1))),_xlpm.p,_xlpm.r-MIN(ROW(BJ15:BJ62))+1,_xlpm.f,INDEX(BM15:BM62,_xlpm.p),_xlpm.u,INDEX(BN15:BN62,_xlpm.p),_xlpm.s,INDEX(BP15:BP62,_xlpm.p),_xlpm.q,N(AU523)/_xlpm.f,IF(_xlpm.q&gt;=_xlpm.s,ROUND(_xlpm.q,1)&amp;" "&amp;_xlpm.ai_test&amp;" = "&amp;ROUND(_xlpm.q*_xlpm.f,1)&amp;" "&amp;_xlpm.u,ROUND(_xlpm.q,1)&amp;" "&amp;_xlpm.ai_test)),""),""))))</f>
        <v>0</v>
      </c>
      <c r="AX523" s="1055"/>
      <c r="AY523" s="1053">
        <f t="shared" si="169"/>
        <v>0</v>
      </c>
      <c r="AZ523" s="1054" t="str">
        <f t="shared" si="170"/>
        <v/>
      </c>
      <c r="BA523" s="1056">
        <f t="shared" si="175"/>
        <v>0</v>
      </c>
      <c r="BB523" s="1057" t="str">
        <f t="shared" si="171"/>
        <v/>
      </c>
      <c r="BC523" s="1046"/>
      <c r="BD523" s="1058">
        <f t="shared" si="176"/>
        <v>0</v>
      </c>
      <c r="BE523" s="1048" t="str">
        <f t="shared" si="172"/>
        <v/>
      </c>
      <c r="BF523" s="262" t="s">
        <v>22</v>
      </c>
      <c r="BG523" s="1027">
        <f t="shared" si="173"/>
        <v>0</v>
      </c>
      <c r="BH523" s="1028">
        <f t="shared" si="174"/>
        <v>0</v>
      </c>
      <c r="BI523"/>
      <c r="BJ523" s="701"/>
      <c r="BK523" s="701"/>
      <c r="BL523" s="701"/>
      <c r="BM523" s="701"/>
      <c r="BN523" s="701"/>
      <c r="BO523" s="701"/>
      <c r="BP523" s="701"/>
      <c r="BQ523" s="701"/>
      <c r="BX523" s="964" t="str">
        <f t="shared" si="178"/>
        <v>►</v>
      </c>
      <c r="BY523" s="848"/>
      <c r="BZ523" s="848"/>
      <c r="CA523" s="848"/>
      <c r="CB523" s="848"/>
      <c r="CC523" s="848"/>
      <c r="DC523" s="3">
        <v>1</v>
      </c>
    </row>
    <row r="524" spans="12:107" ht="21" customHeight="1">
      <c r="L524" s="115" t="s">
        <v>16</v>
      </c>
      <c r="M524" s="3141"/>
      <c r="N524" s="3142"/>
      <c r="O524" s="3141"/>
      <c r="P524" s="3143"/>
      <c r="Q524" s="3144"/>
      <c r="R524" s="3145"/>
      <c r="S524" s="3146"/>
      <c r="T524" s="3147"/>
      <c r="U524" s="3148"/>
      <c r="V524" s="3149"/>
      <c r="W524" s="2109"/>
      <c r="X524" s="3150"/>
      <c r="Y524" s="117"/>
      <c r="Z524" s="3151"/>
      <c r="AA524" s="3152"/>
      <c r="AB524" s="3153"/>
      <c r="AC524" s="3154"/>
      <c r="AD524" s="119"/>
      <c r="AE524" s="262" t="s">
        <v>22</v>
      </c>
      <c r="AF524" s="1035" t="str">
        <f t="shared" si="160"/>
        <v>►</v>
      </c>
      <c r="AG524" s="1036" t="str">
        <f t="shared" si="161"/>
        <v/>
      </c>
      <c r="AH524" s="1037" t="str">
        <f t="shared" si="162"/>
        <v/>
      </c>
      <c r="AI524" s="1036" t="str">
        <f t="shared" si="163"/>
        <v/>
      </c>
      <c r="AJ524" s="1037" t="str">
        <f t="shared" si="164"/>
        <v/>
      </c>
      <c r="AK524" s="1037">
        <f>IF(AND(L524="A",COUNTIF(BJ15:BL62,TRIM(U524))&gt;0),1,0)</f>
        <v>0</v>
      </c>
      <c r="AL524" s="1051" t="str" cm="1">
        <f t="array" ref="AL524">IF(AF524&lt;&gt;"A","",IFERROR((IFERROR(_xlfn.XLOOKUP(TRIM(SUBSTITUTE(U524,CHAR(160)," ")),BJ15:BJ62,BM15:BM62),IFERROR(_xlfn.XLOOKUP(TRIM(SUBSTITUTE(U524,CHAR(160)," ")),BK15:BK62,BM15:BM62),_xlfn.XLOOKUP(TRIM(SUBSTITUTE(U524,CHAR(160)," ")),BL15:BL62,BM15:BM62))))*T524*IF(ISBLANK(Q524),1,Q524)+IFERROR(_xlfn.XLOOKUP("RECHERCHEX",TRIM(L524:AD524),L524:AD524),0),0))</f>
        <v/>
      </c>
      <c r="AM524" s="1038">
        <f t="shared" si="165"/>
        <v>0</v>
      </c>
      <c r="AN524" s="1627" t="str">
        <f t="shared" si="177"/>
        <v/>
      </c>
      <c r="AO524" s="1039">
        <f t="shared" si="166"/>
        <v>0</v>
      </c>
      <c r="AP524" s="1039">
        <f t="shared" si="167"/>
        <v>0</v>
      </c>
      <c r="AQ524" s="1040">
        <f>IF(AO524&gt;0,AS9,0)</f>
        <v>0</v>
      </c>
      <c r="AR524" s="1628" t="str">
        <f>IF(TRIM(AG524)="▼ recette suivante", AG524, IF(AQ524&gt;0, IF(AT9&lt;&gt;"", AT9&amp;"-ou.or.o ❾ + or - &gt;", ""), ""))</f>
        <v/>
      </c>
      <c r="AS524" s="1064"/>
      <c r="AT524" s="1064"/>
      <c r="AU524" s="1042">
        <f t="shared" si="168"/>
        <v>0</v>
      </c>
      <c r="AV524" s="1043">
        <f>IF(AK524,IF(OR(AU524="",N(AU524)&lt;=0.000000001),"",_xlfn.XLOOKUP(AJ524,BJ15:BJ62,BN15:BN62,_xlfn.XLOOKUP(AJ524,BK15:BK62,BN15:BN62,_xlfn.XLOOKUP(AJ524,BL15:BL62,BN15:BN62,"")))),0)</f>
        <v>0</v>
      </c>
      <c r="AW524" s="1065" cm="1">
        <f t="array" ref="AW524">IF(AK524&lt;&gt;1,0,IF(OR(AU524="",N(AU524)&lt;=0.000000001),"",IF(OR(AO524="",N(AO524)&lt;=0.000000001),0,IF(ISNUMBER(AU524),IFERROR(_xlfn.LET(_xlpm.ai_test,TRIM(AJ524),_xlpm.r,IFERROR(_xlfn.XLOOKUP(_xlpm.ai_test,BJ15:BJ62,ROW(BJ15:BJ62),0,1),IFERROR(_xlfn.XLOOKUP(_xlpm.ai_test,BK15:BK62,ROW(BK15:BK62),0,1),_xlfn.XLOOKUP(_xlpm.ai_test,BL15:BL62,ROW(BL15:BL62),0,1))),_xlpm.p,_xlpm.r-MIN(ROW(BJ15:BJ62))+1,_xlpm.f,INDEX(BM15:BM62,_xlpm.p),_xlpm.u,INDEX(BN15:BN62,_xlpm.p),_xlpm.s,INDEX(BP15:BP62,_xlpm.p),_xlpm.q,N(AU524)/_xlpm.f,IF(_xlpm.q&gt;=_xlpm.s,ROUND(_xlpm.q,1)&amp;" "&amp;_xlpm.ai_test&amp;" = "&amp;ROUND(_xlpm.q*_xlpm.f,1)&amp;" "&amp;_xlpm.u,ROUND(_xlpm.q,1)&amp;" "&amp;_xlpm.ai_test)),""),""))))</f>
        <v>0</v>
      </c>
      <c r="AX524" s="1055"/>
      <c r="AY524" s="1042">
        <f t="shared" si="169"/>
        <v>0</v>
      </c>
      <c r="AZ524" s="1043" t="str">
        <f t="shared" si="170"/>
        <v/>
      </c>
      <c r="BA524" s="1044">
        <f t="shared" si="175"/>
        <v>0</v>
      </c>
      <c r="BB524" s="1045" t="str">
        <f t="shared" si="171"/>
        <v/>
      </c>
      <c r="BC524" s="1046"/>
      <c r="BD524" s="1047">
        <f t="shared" si="176"/>
        <v>0</v>
      </c>
      <c r="BE524" s="1048" t="str">
        <f t="shared" si="172"/>
        <v/>
      </c>
      <c r="BF524" s="262" t="s">
        <v>22</v>
      </c>
      <c r="BG524" s="1027">
        <f t="shared" si="173"/>
        <v>0</v>
      </c>
      <c r="BH524" s="1028">
        <f t="shared" si="174"/>
        <v>0</v>
      </c>
      <c r="BI524"/>
      <c r="BJ524" s="701"/>
      <c r="BK524" s="701"/>
      <c r="BL524" s="701"/>
      <c r="BM524" s="701"/>
      <c r="BN524" s="701"/>
      <c r="BO524" s="701"/>
      <c r="BP524" s="701"/>
      <c r="BQ524" s="701"/>
      <c r="BX524" s="964" t="str">
        <f t="shared" si="178"/>
        <v>►</v>
      </c>
      <c r="BY524" s="848"/>
      <c r="BZ524" s="848"/>
      <c r="CA524" s="848"/>
      <c r="CB524" s="848"/>
      <c r="CC524" s="848"/>
      <c r="DC524" s="3">
        <v>1</v>
      </c>
    </row>
    <row r="525" spans="12:107" ht="21" customHeight="1">
      <c r="L525" s="115" t="s">
        <v>16</v>
      </c>
      <c r="M525" s="3141"/>
      <c r="N525" s="3142"/>
      <c r="O525" s="3141"/>
      <c r="P525" s="3143"/>
      <c r="Q525" s="3144"/>
      <c r="R525" s="3145"/>
      <c r="S525" s="3146"/>
      <c r="T525" s="3147"/>
      <c r="U525" s="3148"/>
      <c r="V525" s="3149"/>
      <c r="W525" s="2109"/>
      <c r="X525" s="3150"/>
      <c r="Y525" s="117"/>
      <c r="Z525" s="3151"/>
      <c r="AA525" s="3152"/>
      <c r="AB525" s="3153"/>
      <c r="AC525" s="3154"/>
      <c r="AD525" s="119"/>
      <c r="AE525" s="262" t="s">
        <v>22</v>
      </c>
      <c r="AF525" s="1035" t="str">
        <f t="shared" si="160"/>
        <v>►</v>
      </c>
      <c r="AG525" s="1036" t="str">
        <f t="shared" si="161"/>
        <v/>
      </c>
      <c r="AH525" s="1037" t="str">
        <f t="shared" si="162"/>
        <v/>
      </c>
      <c r="AI525" s="1036" t="str">
        <f t="shared" si="163"/>
        <v/>
      </c>
      <c r="AJ525" s="1037" t="str">
        <f t="shared" si="164"/>
        <v/>
      </c>
      <c r="AK525" s="1037">
        <f>IF(AND(L525="A",COUNTIF(BJ15:BL62,TRIM(U525))&gt;0),1,0)</f>
        <v>0</v>
      </c>
      <c r="AL525" s="1051" t="str" cm="1">
        <f t="array" ref="AL525">IF(AF525&lt;&gt;"A","",IFERROR((IFERROR(_xlfn.XLOOKUP(TRIM(SUBSTITUTE(U525,CHAR(160)," ")),BJ15:BJ62,BM15:BM62),IFERROR(_xlfn.XLOOKUP(TRIM(SUBSTITUTE(U525,CHAR(160)," ")),BK15:BK62,BM15:BM62),_xlfn.XLOOKUP(TRIM(SUBSTITUTE(U525,CHAR(160)," ")),BL15:BL62,BM15:BM62))))*T525*IF(ISBLANK(Q525),1,Q525)+IFERROR(_xlfn.XLOOKUP("RECHERCHEX",TRIM(L525:AD525),L525:AD525),0),0))</f>
        <v/>
      </c>
      <c r="AM525" s="1038">
        <f t="shared" si="165"/>
        <v>0</v>
      </c>
      <c r="AN525" s="1627" t="str">
        <f t="shared" si="177"/>
        <v/>
      </c>
      <c r="AO525" s="1039">
        <f t="shared" si="166"/>
        <v>0</v>
      </c>
      <c r="AP525" s="1039">
        <f t="shared" si="167"/>
        <v>0</v>
      </c>
      <c r="AQ525" s="1052">
        <f>IF(AO525&gt;0,AS9,0)</f>
        <v>0</v>
      </c>
      <c r="AR525" s="1626" t="str">
        <f>IF(TRIM(AG525)="▼ recette suivante", AG525, IF(AQ525&gt;0, IF(AT9&lt;&gt;"", AT9&amp;"-ou.or.o ❾ + or - &gt;", ""), ""))</f>
        <v/>
      </c>
      <c r="AS525" s="1064"/>
      <c r="AT525" s="1064"/>
      <c r="AU525" s="1053">
        <f t="shared" si="168"/>
        <v>0</v>
      </c>
      <c r="AV525" s="1054">
        <f>IF(AK525,IF(OR(AU525="",N(AU525)&lt;=0.000000001),"",_xlfn.XLOOKUP(AJ525,BJ15:BJ62,BN15:BN62,_xlfn.XLOOKUP(AJ525,BK15:BK62,BN15:BN62,_xlfn.XLOOKUP(AJ525,BL15:BL62,BN15:BN62,"")))),0)</f>
        <v>0</v>
      </c>
      <c r="AW525" s="1067" cm="1">
        <f t="array" ref="AW525">IF(AK525&lt;&gt;1,0,IF(OR(AU525="",N(AU525)&lt;=0.000000001),"",IF(OR(AO525="",N(AO525)&lt;=0.000000001),0,IF(ISNUMBER(AU525),IFERROR(_xlfn.LET(_xlpm.ai_test,TRIM(AJ525),_xlpm.r,IFERROR(_xlfn.XLOOKUP(_xlpm.ai_test,BJ15:BJ62,ROW(BJ15:BJ62),0,1),IFERROR(_xlfn.XLOOKUP(_xlpm.ai_test,BK15:BK62,ROW(BK15:BK62),0,1),_xlfn.XLOOKUP(_xlpm.ai_test,BL15:BL62,ROW(BL15:BL62),0,1))),_xlpm.p,_xlpm.r-MIN(ROW(BJ15:BJ62))+1,_xlpm.f,INDEX(BM15:BM62,_xlpm.p),_xlpm.u,INDEX(BN15:BN62,_xlpm.p),_xlpm.s,INDEX(BP15:BP62,_xlpm.p),_xlpm.q,N(AU525)/_xlpm.f,IF(_xlpm.q&gt;=_xlpm.s,ROUND(_xlpm.q,1)&amp;" "&amp;_xlpm.ai_test&amp;" = "&amp;ROUND(_xlpm.q*_xlpm.f,1)&amp;" "&amp;_xlpm.u,ROUND(_xlpm.q,1)&amp;" "&amp;_xlpm.ai_test)),""),""))))</f>
        <v>0</v>
      </c>
      <c r="AX525" s="1055"/>
      <c r="AY525" s="1053">
        <f t="shared" si="169"/>
        <v>0</v>
      </c>
      <c r="AZ525" s="1054" t="str">
        <f t="shared" si="170"/>
        <v/>
      </c>
      <c r="BA525" s="1056">
        <f t="shared" si="175"/>
        <v>0</v>
      </c>
      <c r="BB525" s="1057" t="str">
        <f t="shared" si="171"/>
        <v/>
      </c>
      <c r="BC525" s="1046"/>
      <c r="BD525" s="1058">
        <f t="shared" si="176"/>
        <v>0</v>
      </c>
      <c r="BE525" s="1048" t="str">
        <f t="shared" si="172"/>
        <v/>
      </c>
      <c r="BF525" s="262" t="s">
        <v>22</v>
      </c>
      <c r="BG525" s="1027">
        <f t="shared" si="173"/>
        <v>0</v>
      </c>
      <c r="BH525" s="1028">
        <f t="shared" si="174"/>
        <v>0</v>
      </c>
      <c r="BI525"/>
      <c r="BJ525" s="701"/>
      <c r="BK525" s="701"/>
      <c r="BL525" s="701"/>
      <c r="BM525" s="701"/>
      <c r="BN525" s="701"/>
      <c r="BO525" s="701"/>
      <c r="BP525" s="701"/>
      <c r="BQ525" s="701"/>
      <c r="BX525" s="964" t="str">
        <f t="shared" si="178"/>
        <v>►</v>
      </c>
      <c r="BY525" s="848"/>
      <c r="BZ525" s="848"/>
      <c r="CA525" s="848"/>
      <c r="CB525" s="848"/>
      <c r="CC525" s="848"/>
      <c r="DC525" s="3">
        <v>1</v>
      </c>
    </row>
    <row r="526" spans="12:107" ht="21" customHeight="1">
      <c r="L526" s="115" t="s">
        <v>16</v>
      </c>
      <c r="M526" s="3141"/>
      <c r="N526" s="3142"/>
      <c r="O526" s="3141"/>
      <c r="P526" s="3143"/>
      <c r="Q526" s="3144"/>
      <c r="R526" s="3145"/>
      <c r="S526" s="3146"/>
      <c r="T526" s="3147"/>
      <c r="U526" s="3148"/>
      <c r="V526" s="3149"/>
      <c r="W526" s="2109"/>
      <c r="X526" s="3150"/>
      <c r="Y526" s="117"/>
      <c r="Z526" s="3151"/>
      <c r="AA526" s="3152"/>
      <c r="AB526" s="3153"/>
      <c r="AC526" s="3154"/>
      <c r="AD526" s="119"/>
      <c r="AE526" s="262" t="s">
        <v>22</v>
      </c>
      <c r="AF526" s="1035" t="str">
        <f t="shared" si="160"/>
        <v>►</v>
      </c>
      <c r="AG526" s="1036" t="str">
        <f t="shared" si="161"/>
        <v/>
      </c>
      <c r="AH526" s="1037" t="str">
        <f t="shared" si="162"/>
        <v/>
      </c>
      <c r="AI526" s="1036" t="str">
        <f t="shared" si="163"/>
        <v/>
      </c>
      <c r="AJ526" s="1037" t="str">
        <f t="shared" si="164"/>
        <v/>
      </c>
      <c r="AK526" s="1037">
        <f>IF(AND(L526="A",COUNTIF(BJ15:BL62,TRIM(U526))&gt;0),1,0)</f>
        <v>0</v>
      </c>
      <c r="AL526" s="1051" t="str" cm="1">
        <f t="array" ref="AL526">IF(AF526&lt;&gt;"A","",IFERROR((IFERROR(_xlfn.XLOOKUP(TRIM(SUBSTITUTE(U526,CHAR(160)," ")),BJ15:BJ62,BM15:BM62),IFERROR(_xlfn.XLOOKUP(TRIM(SUBSTITUTE(U526,CHAR(160)," ")),BK15:BK62,BM15:BM62),_xlfn.XLOOKUP(TRIM(SUBSTITUTE(U526,CHAR(160)," ")),BL15:BL62,BM15:BM62))))*T526*IF(ISBLANK(Q526),1,Q526)+IFERROR(_xlfn.XLOOKUP("RECHERCHEX",TRIM(L526:AD526),L526:AD526),0),0))</f>
        <v/>
      </c>
      <c r="AM526" s="1038">
        <f t="shared" si="165"/>
        <v>0</v>
      </c>
      <c r="AN526" s="1627" t="str">
        <f t="shared" si="177"/>
        <v/>
      </c>
      <c r="AO526" s="1039">
        <f t="shared" si="166"/>
        <v>0</v>
      </c>
      <c r="AP526" s="1039">
        <f t="shared" si="167"/>
        <v>0</v>
      </c>
      <c r="AQ526" s="1040">
        <f>IF(AO526&gt;0,AS9,0)</f>
        <v>0</v>
      </c>
      <c r="AR526" s="1628" t="str">
        <f>IF(TRIM(AG526)="▼ recette suivante", AG526, IF(AQ526&gt;0, IF(AT9&lt;&gt;"", AT9&amp;"-ou.or.o ❾ + or - &gt;", ""), ""))</f>
        <v/>
      </c>
      <c r="AS526" s="1064"/>
      <c r="AT526" s="1064"/>
      <c r="AU526" s="1042">
        <f t="shared" si="168"/>
        <v>0</v>
      </c>
      <c r="AV526" s="1043">
        <f>IF(AK526,IF(OR(AU526="",N(AU526)&lt;=0.000000001),"",_xlfn.XLOOKUP(AJ526,BJ15:BJ62,BN15:BN62,_xlfn.XLOOKUP(AJ526,BK15:BK62,BN15:BN62,_xlfn.XLOOKUP(AJ526,BL15:BL62,BN15:BN62,"")))),0)</f>
        <v>0</v>
      </c>
      <c r="AW526" s="1065" cm="1">
        <f t="array" ref="AW526">IF(AK526&lt;&gt;1,0,IF(OR(AU526="",N(AU526)&lt;=0.000000001),"",IF(OR(AO526="",N(AO526)&lt;=0.000000001),0,IF(ISNUMBER(AU526),IFERROR(_xlfn.LET(_xlpm.ai_test,TRIM(AJ526),_xlpm.r,IFERROR(_xlfn.XLOOKUP(_xlpm.ai_test,BJ15:BJ62,ROW(BJ15:BJ62),0,1),IFERROR(_xlfn.XLOOKUP(_xlpm.ai_test,BK15:BK62,ROW(BK15:BK62),0,1),_xlfn.XLOOKUP(_xlpm.ai_test,BL15:BL62,ROW(BL15:BL62),0,1))),_xlpm.p,_xlpm.r-MIN(ROW(BJ15:BJ62))+1,_xlpm.f,INDEX(BM15:BM62,_xlpm.p),_xlpm.u,INDEX(BN15:BN62,_xlpm.p),_xlpm.s,INDEX(BP15:BP62,_xlpm.p),_xlpm.q,N(AU526)/_xlpm.f,IF(_xlpm.q&gt;=_xlpm.s,ROUND(_xlpm.q,1)&amp;" "&amp;_xlpm.ai_test&amp;" = "&amp;ROUND(_xlpm.q*_xlpm.f,1)&amp;" "&amp;_xlpm.u,ROUND(_xlpm.q,1)&amp;" "&amp;_xlpm.ai_test)),""),""))))</f>
        <v>0</v>
      </c>
      <c r="AX526" s="1055"/>
      <c r="AY526" s="1042">
        <f t="shared" si="169"/>
        <v>0</v>
      </c>
      <c r="AZ526" s="1043" t="str">
        <f t="shared" si="170"/>
        <v/>
      </c>
      <c r="BA526" s="1044">
        <f t="shared" si="175"/>
        <v>0</v>
      </c>
      <c r="BB526" s="1045" t="str">
        <f t="shared" si="171"/>
        <v/>
      </c>
      <c r="BC526" s="1046"/>
      <c r="BD526" s="1047">
        <f t="shared" si="176"/>
        <v>0</v>
      </c>
      <c r="BE526" s="1048" t="str">
        <f t="shared" si="172"/>
        <v/>
      </c>
      <c r="BF526" s="262" t="s">
        <v>22</v>
      </c>
      <c r="BG526" s="1027">
        <f t="shared" si="173"/>
        <v>0</v>
      </c>
      <c r="BH526" s="1028">
        <f t="shared" si="174"/>
        <v>0</v>
      </c>
      <c r="BI526"/>
      <c r="BJ526" s="701"/>
      <c r="BK526" s="701"/>
      <c r="BL526" s="701"/>
      <c r="BM526" s="701"/>
      <c r="BN526" s="701"/>
      <c r="BO526" s="701"/>
      <c r="BP526" s="701"/>
      <c r="BQ526" s="701"/>
      <c r="BX526" s="964" t="str">
        <f t="shared" si="178"/>
        <v>►</v>
      </c>
      <c r="BY526" s="848"/>
      <c r="BZ526" s="848"/>
      <c r="CA526" s="848"/>
      <c r="CB526" s="848"/>
      <c r="CC526" s="848"/>
      <c r="DC526" s="3">
        <v>1</v>
      </c>
    </row>
    <row r="527" spans="12:107" ht="21" customHeight="1">
      <c r="L527" s="115" t="s">
        <v>16</v>
      </c>
      <c r="M527" s="3141"/>
      <c r="N527" s="3142"/>
      <c r="O527" s="3141"/>
      <c r="P527" s="3143"/>
      <c r="Q527" s="3144"/>
      <c r="R527" s="3145"/>
      <c r="S527" s="3146"/>
      <c r="T527" s="3147"/>
      <c r="U527" s="3148"/>
      <c r="V527" s="3149"/>
      <c r="W527" s="2109"/>
      <c r="X527" s="3150"/>
      <c r="Y527" s="117"/>
      <c r="Z527" s="3151"/>
      <c r="AA527" s="3152"/>
      <c r="AB527" s="3153"/>
      <c r="AC527" s="3154"/>
      <c r="AD527" s="119"/>
      <c r="AE527" s="262" t="s">
        <v>22</v>
      </c>
      <c r="AF527" s="1035" t="str">
        <f t="shared" si="160"/>
        <v>►</v>
      </c>
      <c r="AG527" s="1036" t="str">
        <f t="shared" si="161"/>
        <v/>
      </c>
      <c r="AH527" s="1037" t="str">
        <f t="shared" si="162"/>
        <v/>
      </c>
      <c r="AI527" s="1036" t="str">
        <f t="shared" si="163"/>
        <v/>
      </c>
      <c r="AJ527" s="1037" t="str">
        <f t="shared" si="164"/>
        <v/>
      </c>
      <c r="AK527" s="1037">
        <f>IF(AND(L527="A",COUNTIF(BJ15:BL62,TRIM(U527))&gt;0),1,0)</f>
        <v>0</v>
      </c>
      <c r="AL527" s="1051" t="str" cm="1">
        <f t="array" ref="AL527">IF(AF527&lt;&gt;"A","",IFERROR((IFERROR(_xlfn.XLOOKUP(TRIM(SUBSTITUTE(U527,CHAR(160)," ")),BJ15:BJ62,BM15:BM62),IFERROR(_xlfn.XLOOKUP(TRIM(SUBSTITUTE(U527,CHAR(160)," ")),BK15:BK62,BM15:BM62),_xlfn.XLOOKUP(TRIM(SUBSTITUTE(U527,CHAR(160)," ")),BL15:BL62,BM15:BM62))))*T527*IF(ISBLANK(Q527),1,Q527)+IFERROR(_xlfn.XLOOKUP("RECHERCHEX",TRIM(L527:AD527),L527:AD527),0),0))</f>
        <v/>
      </c>
      <c r="AM527" s="1038">
        <f t="shared" si="165"/>
        <v>0</v>
      </c>
      <c r="AN527" s="1627" t="str">
        <f t="shared" si="177"/>
        <v/>
      </c>
      <c r="AO527" s="1039">
        <f t="shared" si="166"/>
        <v>0</v>
      </c>
      <c r="AP527" s="1039">
        <f t="shared" si="167"/>
        <v>0</v>
      </c>
      <c r="AQ527" s="1052">
        <f>IF(AO527&gt;0,AS9,0)</f>
        <v>0</v>
      </c>
      <c r="AR527" s="1626" t="str">
        <f>IF(TRIM(AG527)="▼ recette suivante", AG527, IF(AQ527&gt;0, IF(AT9&lt;&gt;"", AT9&amp;"-ou.or.o ❾ + or - &gt;", ""), ""))</f>
        <v/>
      </c>
      <c r="AS527" s="1064"/>
      <c r="AT527" s="1064"/>
      <c r="AU527" s="1053">
        <f t="shared" si="168"/>
        <v>0</v>
      </c>
      <c r="AV527" s="1054">
        <f>IF(AK527,IF(OR(AU527="",N(AU527)&lt;=0.000000001),"",_xlfn.XLOOKUP(AJ527,BJ15:BJ62,BN15:BN62,_xlfn.XLOOKUP(AJ527,BK15:BK62,BN15:BN62,_xlfn.XLOOKUP(AJ527,BL15:BL62,BN15:BN62,"")))),0)</f>
        <v>0</v>
      </c>
      <c r="AW527" s="1067" cm="1">
        <f t="array" ref="AW527">IF(AK527&lt;&gt;1,0,IF(OR(AU527="",N(AU527)&lt;=0.000000001),"",IF(OR(AO527="",N(AO527)&lt;=0.000000001),0,IF(ISNUMBER(AU527),IFERROR(_xlfn.LET(_xlpm.ai_test,TRIM(AJ527),_xlpm.r,IFERROR(_xlfn.XLOOKUP(_xlpm.ai_test,BJ15:BJ62,ROW(BJ15:BJ62),0,1),IFERROR(_xlfn.XLOOKUP(_xlpm.ai_test,BK15:BK62,ROW(BK15:BK62),0,1),_xlfn.XLOOKUP(_xlpm.ai_test,BL15:BL62,ROW(BL15:BL62),0,1))),_xlpm.p,_xlpm.r-MIN(ROW(BJ15:BJ62))+1,_xlpm.f,INDEX(BM15:BM62,_xlpm.p),_xlpm.u,INDEX(BN15:BN62,_xlpm.p),_xlpm.s,INDEX(BP15:BP62,_xlpm.p),_xlpm.q,N(AU527)/_xlpm.f,IF(_xlpm.q&gt;=_xlpm.s,ROUND(_xlpm.q,1)&amp;" "&amp;_xlpm.ai_test&amp;" = "&amp;ROUND(_xlpm.q*_xlpm.f,1)&amp;" "&amp;_xlpm.u,ROUND(_xlpm.q,1)&amp;" "&amp;_xlpm.ai_test)),""),""))))</f>
        <v>0</v>
      </c>
      <c r="AX527" s="1055"/>
      <c r="AY527" s="1053">
        <f t="shared" si="169"/>
        <v>0</v>
      </c>
      <c r="AZ527" s="1054" t="str">
        <f t="shared" si="170"/>
        <v/>
      </c>
      <c r="BA527" s="1056">
        <f t="shared" si="175"/>
        <v>0</v>
      </c>
      <c r="BB527" s="1057" t="str">
        <f t="shared" si="171"/>
        <v/>
      </c>
      <c r="BC527" s="1046"/>
      <c r="BD527" s="1058">
        <f t="shared" si="176"/>
        <v>0</v>
      </c>
      <c r="BE527" s="1048" t="str">
        <f t="shared" si="172"/>
        <v/>
      </c>
      <c r="BF527" s="262" t="s">
        <v>22</v>
      </c>
      <c r="BG527" s="1027">
        <f t="shared" si="173"/>
        <v>0</v>
      </c>
      <c r="BH527" s="1028">
        <f t="shared" si="174"/>
        <v>0</v>
      </c>
      <c r="BI527"/>
      <c r="BJ527" s="701"/>
      <c r="BK527" s="701"/>
      <c r="BL527" s="701"/>
      <c r="BM527" s="701"/>
      <c r="BN527" s="701"/>
      <c r="BO527" s="701"/>
      <c r="BP527" s="701"/>
      <c r="BQ527" s="701"/>
      <c r="BX527" s="964" t="str">
        <f t="shared" si="178"/>
        <v>►</v>
      </c>
      <c r="BY527" s="848"/>
      <c r="BZ527" s="848"/>
      <c r="CA527" s="848"/>
      <c r="CB527" s="848"/>
      <c r="CC527" s="848"/>
      <c r="DC527" s="3">
        <v>1</v>
      </c>
    </row>
    <row r="528" spans="12:107" ht="21" customHeight="1">
      <c r="L528" s="115" t="s">
        <v>16</v>
      </c>
      <c r="M528" s="3141"/>
      <c r="N528" s="3142"/>
      <c r="O528" s="3141"/>
      <c r="P528" s="3143"/>
      <c r="Q528" s="3144"/>
      <c r="R528" s="3145"/>
      <c r="S528" s="3146"/>
      <c r="T528" s="3147"/>
      <c r="U528" s="3148"/>
      <c r="V528" s="3149"/>
      <c r="W528" s="2109"/>
      <c r="X528" s="3150"/>
      <c r="Y528" s="117"/>
      <c r="Z528" s="3151"/>
      <c r="AA528" s="3152"/>
      <c r="AB528" s="3153"/>
      <c r="AC528" s="3154"/>
      <c r="AD528" s="119"/>
      <c r="AE528" s="262" t="s">
        <v>22</v>
      </c>
      <c r="AF528" s="1035" t="str">
        <f t="shared" si="160"/>
        <v>►</v>
      </c>
      <c r="AG528" s="1036" t="str">
        <f t="shared" si="161"/>
        <v/>
      </c>
      <c r="AH528" s="1037" t="str">
        <f t="shared" si="162"/>
        <v/>
      </c>
      <c r="AI528" s="1036" t="str">
        <f t="shared" si="163"/>
        <v/>
      </c>
      <c r="AJ528" s="1037" t="str">
        <f t="shared" si="164"/>
        <v/>
      </c>
      <c r="AK528" s="1037">
        <f>IF(AND(L528="A",COUNTIF(BJ15:BL62,TRIM(U528))&gt;0),1,0)</f>
        <v>0</v>
      </c>
      <c r="AL528" s="1051" t="str" cm="1">
        <f t="array" ref="AL528">IF(AF528&lt;&gt;"A","",IFERROR((IFERROR(_xlfn.XLOOKUP(TRIM(SUBSTITUTE(U528,CHAR(160)," ")),BJ15:BJ62,BM15:BM62),IFERROR(_xlfn.XLOOKUP(TRIM(SUBSTITUTE(U528,CHAR(160)," ")),BK15:BK62,BM15:BM62),_xlfn.XLOOKUP(TRIM(SUBSTITUTE(U528,CHAR(160)," ")),BL15:BL62,BM15:BM62))))*T528*IF(ISBLANK(Q528),1,Q528)+IFERROR(_xlfn.XLOOKUP("RECHERCHEX",TRIM(L528:AD528),L528:AD528),0),0))</f>
        <v/>
      </c>
      <c r="AM528" s="1038">
        <f t="shared" si="165"/>
        <v>0</v>
      </c>
      <c r="AN528" s="1627" t="str">
        <f t="shared" si="177"/>
        <v/>
      </c>
      <c r="AO528" s="1039">
        <f t="shared" si="166"/>
        <v>0</v>
      </c>
      <c r="AP528" s="1039">
        <f t="shared" si="167"/>
        <v>0</v>
      </c>
      <c r="AQ528" s="1040">
        <f>IF(AO528&gt;0,AS9,0)</f>
        <v>0</v>
      </c>
      <c r="AR528" s="1628" t="str">
        <f>IF(TRIM(AG528)="▼ recette suivante", AG528, IF(AQ528&gt;0, IF(AT9&lt;&gt;"", AT9&amp;"-ou.or.o ❾ + or - &gt;", ""), ""))</f>
        <v/>
      </c>
      <c r="AS528" s="1064"/>
      <c r="AT528" s="1064"/>
      <c r="AU528" s="1042">
        <f t="shared" si="168"/>
        <v>0</v>
      </c>
      <c r="AV528" s="1043">
        <f>IF(AK528,IF(OR(AU528="",N(AU528)&lt;=0.000000001),"",_xlfn.XLOOKUP(AJ528,BJ15:BJ62,BN15:BN62,_xlfn.XLOOKUP(AJ528,BK15:BK62,BN15:BN62,_xlfn.XLOOKUP(AJ528,BL15:BL62,BN15:BN62,"")))),0)</f>
        <v>0</v>
      </c>
      <c r="AW528" s="1065" cm="1">
        <f t="array" ref="AW528">IF(AK528&lt;&gt;1,0,IF(OR(AU528="",N(AU528)&lt;=0.000000001),"",IF(OR(AO528="",N(AO528)&lt;=0.000000001),0,IF(ISNUMBER(AU528),IFERROR(_xlfn.LET(_xlpm.ai_test,TRIM(AJ528),_xlpm.r,IFERROR(_xlfn.XLOOKUP(_xlpm.ai_test,BJ15:BJ62,ROW(BJ15:BJ62),0,1),IFERROR(_xlfn.XLOOKUP(_xlpm.ai_test,BK15:BK62,ROW(BK15:BK62),0,1),_xlfn.XLOOKUP(_xlpm.ai_test,BL15:BL62,ROW(BL15:BL62),0,1))),_xlpm.p,_xlpm.r-MIN(ROW(BJ15:BJ62))+1,_xlpm.f,INDEX(BM15:BM62,_xlpm.p),_xlpm.u,INDEX(BN15:BN62,_xlpm.p),_xlpm.s,INDEX(BP15:BP62,_xlpm.p),_xlpm.q,N(AU528)/_xlpm.f,IF(_xlpm.q&gt;=_xlpm.s,ROUND(_xlpm.q,1)&amp;" "&amp;_xlpm.ai_test&amp;" = "&amp;ROUND(_xlpm.q*_xlpm.f,1)&amp;" "&amp;_xlpm.u,ROUND(_xlpm.q,1)&amp;" "&amp;_xlpm.ai_test)),""),""))))</f>
        <v>0</v>
      </c>
      <c r="AX528" s="1055"/>
      <c r="AY528" s="1042">
        <f t="shared" si="169"/>
        <v>0</v>
      </c>
      <c r="AZ528" s="1043" t="str">
        <f t="shared" si="170"/>
        <v/>
      </c>
      <c r="BA528" s="1044">
        <f t="shared" si="175"/>
        <v>0</v>
      </c>
      <c r="BB528" s="1045" t="str">
        <f t="shared" si="171"/>
        <v/>
      </c>
      <c r="BC528" s="1046"/>
      <c r="BD528" s="1047">
        <f t="shared" si="176"/>
        <v>0</v>
      </c>
      <c r="BE528" s="1048" t="str">
        <f t="shared" si="172"/>
        <v/>
      </c>
      <c r="BF528" s="262" t="s">
        <v>22</v>
      </c>
      <c r="BG528" s="1027">
        <f t="shared" si="173"/>
        <v>0</v>
      </c>
      <c r="BH528" s="1028">
        <f t="shared" si="174"/>
        <v>0</v>
      </c>
      <c r="BI528"/>
      <c r="BJ528" s="701"/>
      <c r="BK528" s="701"/>
      <c r="BL528" s="701"/>
      <c r="BM528" s="701"/>
      <c r="BN528" s="701"/>
      <c r="BO528" s="701"/>
      <c r="BP528" s="701"/>
      <c r="BQ528" s="701"/>
      <c r="BX528" s="964" t="str">
        <f t="shared" si="178"/>
        <v>►</v>
      </c>
      <c r="BY528" s="848"/>
      <c r="BZ528" s="848"/>
      <c r="CA528" s="848"/>
      <c r="CB528" s="848"/>
      <c r="CC528" s="848"/>
      <c r="DC528" s="3">
        <v>1</v>
      </c>
    </row>
    <row r="529" spans="12:107" ht="21" customHeight="1">
      <c r="L529" s="115" t="s">
        <v>16</v>
      </c>
      <c r="M529" s="3141"/>
      <c r="N529" s="3142"/>
      <c r="O529" s="3141"/>
      <c r="P529" s="3143"/>
      <c r="Q529" s="3144"/>
      <c r="R529" s="3145"/>
      <c r="S529" s="3146"/>
      <c r="T529" s="3147"/>
      <c r="U529" s="3148"/>
      <c r="V529" s="3149"/>
      <c r="W529" s="2109"/>
      <c r="X529" s="3150"/>
      <c r="Y529" s="117"/>
      <c r="Z529" s="3151"/>
      <c r="AA529" s="3152"/>
      <c r="AB529" s="3153"/>
      <c r="AC529" s="3154"/>
      <c r="AD529" s="119"/>
      <c r="AE529" s="262" t="s">
        <v>22</v>
      </c>
      <c r="AF529" s="1035" t="str">
        <f t="shared" si="160"/>
        <v>►</v>
      </c>
      <c r="AG529" s="1036" t="str">
        <f t="shared" si="161"/>
        <v/>
      </c>
      <c r="AH529" s="1037" t="str">
        <f t="shared" si="162"/>
        <v/>
      </c>
      <c r="AI529" s="1036" t="str">
        <f t="shared" si="163"/>
        <v/>
      </c>
      <c r="AJ529" s="1037" t="str">
        <f t="shared" si="164"/>
        <v/>
      </c>
      <c r="AK529" s="1037">
        <f>IF(AND(L529="A",COUNTIF(BJ15:BL62,TRIM(U529))&gt;0),1,0)</f>
        <v>0</v>
      </c>
      <c r="AL529" s="1051" t="str" cm="1">
        <f t="array" ref="AL529">IF(AF529&lt;&gt;"A","",IFERROR((IFERROR(_xlfn.XLOOKUP(TRIM(SUBSTITUTE(U529,CHAR(160)," ")),BJ15:BJ62,BM15:BM62),IFERROR(_xlfn.XLOOKUP(TRIM(SUBSTITUTE(U529,CHAR(160)," ")),BK15:BK62,BM15:BM62),_xlfn.XLOOKUP(TRIM(SUBSTITUTE(U529,CHAR(160)," ")),BL15:BL62,BM15:BM62))))*T529*IF(ISBLANK(Q529),1,Q529)+IFERROR(_xlfn.XLOOKUP("RECHERCHEX",TRIM(L529:AD529),L529:AD529),0),0))</f>
        <v/>
      </c>
      <c r="AM529" s="1038">
        <f t="shared" si="165"/>
        <v>0</v>
      </c>
      <c r="AN529" s="1627" t="str">
        <f t="shared" si="177"/>
        <v/>
      </c>
      <c r="AO529" s="1039">
        <f t="shared" si="166"/>
        <v>0</v>
      </c>
      <c r="AP529" s="1039">
        <f t="shared" si="167"/>
        <v>0</v>
      </c>
      <c r="AQ529" s="1052">
        <f>IF(AO529&gt;0,AS9,0)</f>
        <v>0</v>
      </c>
      <c r="AR529" s="1626" t="str">
        <f>IF(TRIM(AG529)="▼ recette suivante", AG529, IF(AQ529&gt;0, IF(AT9&lt;&gt;"", AT9&amp;"-ou.or.o ❾ + or - &gt;", ""), ""))</f>
        <v/>
      </c>
      <c r="AS529" s="1064"/>
      <c r="AT529" s="1064"/>
      <c r="AU529" s="1053">
        <f t="shared" si="168"/>
        <v>0</v>
      </c>
      <c r="AV529" s="1054">
        <f>IF(AK529,IF(OR(AU529="",N(AU529)&lt;=0.000000001),"",_xlfn.XLOOKUP(AJ529,BJ15:BJ62,BN15:BN62,_xlfn.XLOOKUP(AJ529,BK15:BK62,BN15:BN62,_xlfn.XLOOKUP(AJ529,BL15:BL62,BN15:BN62,"")))),0)</f>
        <v>0</v>
      </c>
      <c r="AW529" s="1067" cm="1">
        <f t="array" ref="AW529">IF(AK529&lt;&gt;1,0,IF(OR(AU529="",N(AU529)&lt;=0.000000001),"",IF(OR(AO529="",N(AO529)&lt;=0.000000001),0,IF(ISNUMBER(AU529),IFERROR(_xlfn.LET(_xlpm.ai_test,TRIM(AJ529),_xlpm.r,IFERROR(_xlfn.XLOOKUP(_xlpm.ai_test,BJ15:BJ62,ROW(BJ15:BJ62),0,1),IFERROR(_xlfn.XLOOKUP(_xlpm.ai_test,BK15:BK62,ROW(BK15:BK62),0,1),_xlfn.XLOOKUP(_xlpm.ai_test,BL15:BL62,ROW(BL15:BL62),0,1))),_xlpm.p,_xlpm.r-MIN(ROW(BJ15:BJ62))+1,_xlpm.f,INDEX(BM15:BM62,_xlpm.p),_xlpm.u,INDEX(BN15:BN62,_xlpm.p),_xlpm.s,INDEX(BP15:BP62,_xlpm.p),_xlpm.q,N(AU529)/_xlpm.f,IF(_xlpm.q&gt;=_xlpm.s,ROUND(_xlpm.q,1)&amp;" "&amp;_xlpm.ai_test&amp;" = "&amp;ROUND(_xlpm.q*_xlpm.f,1)&amp;" "&amp;_xlpm.u,ROUND(_xlpm.q,1)&amp;" "&amp;_xlpm.ai_test)),""),""))))</f>
        <v>0</v>
      </c>
      <c r="AX529" s="1055"/>
      <c r="AY529" s="1053">
        <f t="shared" si="169"/>
        <v>0</v>
      </c>
      <c r="AZ529" s="1054" t="str">
        <f t="shared" si="170"/>
        <v/>
      </c>
      <c r="BA529" s="1056">
        <f t="shared" si="175"/>
        <v>0</v>
      </c>
      <c r="BB529" s="1057" t="str">
        <f t="shared" si="171"/>
        <v/>
      </c>
      <c r="BC529" s="1046"/>
      <c r="BD529" s="1058">
        <f t="shared" si="176"/>
        <v>0</v>
      </c>
      <c r="BE529" s="1048" t="str">
        <f t="shared" si="172"/>
        <v/>
      </c>
      <c r="BF529" s="262" t="s">
        <v>22</v>
      </c>
      <c r="BG529" s="1027">
        <f t="shared" si="173"/>
        <v>0</v>
      </c>
      <c r="BH529" s="1028">
        <f t="shared" si="174"/>
        <v>0</v>
      </c>
      <c r="BI529"/>
      <c r="BJ529" s="701"/>
      <c r="BK529" s="701"/>
      <c r="BL529" s="701"/>
      <c r="BM529" s="701"/>
      <c r="BN529" s="701"/>
      <c r="BO529" s="701"/>
      <c r="BP529" s="701"/>
      <c r="BQ529" s="701"/>
      <c r="BX529" s="964" t="str">
        <f t="shared" si="178"/>
        <v>►</v>
      </c>
      <c r="BY529" s="848"/>
      <c r="BZ529" s="848"/>
      <c r="CA529" s="848"/>
      <c r="CB529" s="848"/>
      <c r="CC529" s="848"/>
      <c r="DC529" s="3">
        <v>1</v>
      </c>
    </row>
    <row r="530" spans="12:107" ht="21" customHeight="1">
      <c r="L530" s="115" t="s">
        <v>16</v>
      </c>
      <c r="M530" s="3141"/>
      <c r="N530" s="3142"/>
      <c r="O530" s="3141"/>
      <c r="P530" s="3143"/>
      <c r="Q530" s="3144"/>
      <c r="R530" s="3145"/>
      <c r="S530" s="3146"/>
      <c r="T530" s="3147"/>
      <c r="U530" s="3148"/>
      <c r="V530" s="3149"/>
      <c r="W530" s="2109"/>
      <c r="X530" s="3150"/>
      <c r="Y530" s="117"/>
      <c r="Z530" s="3151"/>
      <c r="AA530" s="3152"/>
      <c r="AB530" s="3153"/>
      <c r="AC530" s="3154"/>
      <c r="AD530" s="119"/>
      <c r="AE530" s="262" t="s">
        <v>22</v>
      </c>
      <c r="AF530" s="1035" t="str">
        <f t="shared" si="160"/>
        <v>►</v>
      </c>
      <c r="AG530" s="1036" t="str">
        <f t="shared" si="161"/>
        <v/>
      </c>
      <c r="AH530" s="1037" t="str">
        <f t="shared" si="162"/>
        <v/>
      </c>
      <c r="AI530" s="1036" t="str">
        <f t="shared" si="163"/>
        <v/>
      </c>
      <c r="AJ530" s="1037" t="str">
        <f t="shared" si="164"/>
        <v/>
      </c>
      <c r="AK530" s="1037">
        <f>IF(AND(L530="A",COUNTIF(BJ15:BL62,TRIM(U530))&gt;0),1,0)</f>
        <v>0</v>
      </c>
      <c r="AL530" s="1051" t="str" cm="1">
        <f t="array" ref="AL530">IF(AF530&lt;&gt;"A","",IFERROR((IFERROR(_xlfn.XLOOKUP(TRIM(SUBSTITUTE(U530,CHAR(160)," ")),BJ15:BJ62,BM15:BM62),IFERROR(_xlfn.XLOOKUP(TRIM(SUBSTITUTE(U530,CHAR(160)," ")),BK15:BK62,BM15:BM62),_xlfn.XLOOKUP(TRIM(SUBSTITUTE(U530,CHAR(160)," ")),BL15:BL62,BM15:BM62))))*T530*IF(ISBLANK(Q530),1,Q530)+IFERROR(_xlfn.XLOOKUP("RECHERCHEX",TRIM(L530:AD530),L530:AD530),0),0))</f>
        <v/>
      </c>
      <c r="AM530" s="1038">
        <f t="shared" si="165"/>
        <v>0</v>
      </c>
      <c r="AN530" s="1627" t="str">
        <f t="shared" si="177"/>
        <v/>
      </c>
      <c r="AO530" s="1039">
        <f t="shared" si="166"/>
        <v>0</v>
      </c>
      <c r="AP530" s="1039">
        <f t="shared" si="167"/>
        <v>0</v>
      </c>
      <c r="AQ530" s="1040">
        <f>IF(AO530&gt;0,AS9,0)</f>
        <v>0</v>
      </c>
      <c r="AR530" s="1628" t="str">
        <f>IF(TRIM(AG530)="▼ recette suivante", AG530, IF(AQ530&gt;0, IF(AT9&lt;&gt;"", AT9&amp;"-ou.or.o ❾ + or - &gt;", ""), ""))</f>
        <v/>
      </c>
      <c r="AS530" s="1064"/>
      <c r="AT530" s="1064"/>
      <c r="AU530" s="1042">
        <f t="shared" si="168"/>
        <v>0</v>
      </c>
      <c r="AV530" s="1043">
        <f>IF(AK530,IF(OR(AU530="",N(AU530)&lt;=0.000000001),"",_xlfn.XLOOKUP(AJ530,BJ15:BJ62,BN15:BN62,_xlfn.XLOOKUP(AJ530,BK15:BK62,BN15:BN62,_xlfn.XLOOKUP(AJ530,BL15:BL62,BN15:BN62,"")))),0)</f>
        <v>0</v>
      </c>
      <c r="AW530" s="1065" cm="1">
        <f t="array" ref="AW530">IF(AK530&lt;&gt;1,0,IF(OR(AU530="",N(AU530)&lt;=0.000000001),"",IF(OR(AO530="",N(AO530)&lt;=0.000000001),0,IF(ISNUMBER(AU530),IFERROR(_xlfn.LET(_xlpm.ai_test,TRIM(AJ530),_xlpm.r,IFERROR(_xlfn.XLOOKUP(_xlpm.ai_test,BJ15:BJ62,ROW(BJ15:BJ62),0,1),IFERROR(_xlfn.XLOOKUP(_xlpm.ai_test,BK15:BK62,ROW(BK15:BK62),0,1),_xlfn.XLOOKUP(_xlpm.ai_test,BL15:BL62,ROW(BL15:BL62),0,1))),_xlpm.p,_xlpm.r-MIN(ROW(BJ15:BJ62))+1,_xlpm.f,INDEX(BM15:BM62,_xlpm.p),_xlpm.u,INDEX(BN15:BN62,_xlpm.p),_xlpm.s,INDEX(BP15:BP62,_xlpm.p),_xlpm.q,N(AU530)/_xlpm.f,IF(_xlpm.q&gt;=_xlpm.s,ROUND(_xlpm.q,1)&amp;" "&amp;_xlpm.ai_test&amp;" = "&amp;ROUND(_xlpm.q*_xlpm.f,1)&amp;" "&amp;_xlpm.u,ROUND(_xlpm.q,1)&amp;" "&amp;_xlpm.ai_test)),""),""))))</f>
        <v>0</v>
      </c>
      <c r="AX530" s="1055"/>
      <c r="AY530" s="1042">
        <f t="shared" si="169"/>
        <v>0</v>
      </c>
      <c r="AZ530" s="1043" t="str">
        <f t="shared" si="170"/>
        <v/>
      </c>
      <c r="BA530" s="1044">
        <f t="shared" si="175"/>
        <v>0</v>
      </c>
      <c r="BB530" s="1045" t="str">
        <f t="shared" si="171"/>
        <v/>
      </c>
      <c r="BC530" s="1046"/>
      <c r="BD530" s="1047">
        <f t="shared" si="176"/>
        <v>0</v>
      </c>
      <c r="BE530" s="1048" t="str">
        <f t="shared" si="172"/>
        <v/>
      </c>
      <c r="BF530" s="262" t="s">
        <v>22</v>
      </c>
      <c r="BG530" s="1027">
        <f t="shared" si="173"/>
        <v>0</v>
      </c>
      <c r="BH530" s="1028">
        <f t="shared" si="174"/>
        <v>0</v>
      </c>
      <c r="BI530"/>
      <c r="BJ530" s="701"/>
      <c r="BK530" s="701"/>
      <c r="BL530" s="701"/>
      <c r="BM530" s="701"/>
      <c r="BN530" s="701"/>
      <c r="BO530" s="701"/>
      <c r="BP530" s="701"/>
      <c r="BQ530" s="701"/>
      <c r="BX530" s="964" t="str">
        <f t="shared" si="178"/>
        <v>►</v>
      </c>
      <c r="BY530" s="848"/>
      <c r="BZ530" s="848"/>
      <c r="CA530" s="848"/>
      <c r="CB530" s="848"/>
      <c r="CC530" s="848"/>
      <c r="DC530" s="3">
        <v>1</v>
      </c>
    </row>
    <row r="531" spans="12:107" ht="21" customHeight="1">
      <c r="L531" s="115" t="s">
        <v>16</v>
      </c>
      <c r="M531" s="3141"/>
      <c r="N531" s="3142"/>
      <c r="O531" s="3141"/>
      <c r="P531" s="3143"/>
      <c r="Q531" s="3144"/>
      <c r="R531" s="3145"/>
      <c r="S531" s="3146"/>
      <c r="T531" s="3147"/>
      <c r="U531" s="3148"/>
      <c r="V531" s="3149"/>
      <c r="W531" s="2109"/>
      <c r="X531" s="3150"/>
      <c r="Y531" s="117"/>
      <c r="Z531" s="3151"/>
      <c r="AA531" s="3152"/>
      <c r="AB531" s="3153"/>
      <c r="AC531" s="3154"/>
      <c r="AD531" s="119"/>
      <c r="AE531" s="262" t="s">
        <v>22</v>
      </c>
      <c r="AF531" s="1035" t="str">
        <f t="shared" si="160"/>
        <v>►</v>
      </c>
      <c r="AG531" s="1036" t="str">
        <f t="shared" si="161"/>
        <v/>
      </c>
      <c r="AH531" s="1037" t="str">
        <f t="shared" si="162"/>
        <v/>
      </c>
      <c r="AI531" s="1036" t="str">
        <f t="shared" si="163"/>
        <v/>
      </c>
      <c r="AJ531" s="1037" t="str">
        <f t="shared" si="164"/>
        <v/>
      </c>
      <c r="AK531" s="1037">
        <f>IF(AND(L531="A",COUNTIF(BJ15:BL62,TRIM(U531))&gt;0),1,0)</f>
        <v>0</v>
      </c>
      <c r="AL531" s="1051" t="str" cm="1">
        <f t="array" ref="AL531">IF(AF531&lt;&gt;"A","",IFERROR((IFERROR(_xlfn.XLOOKUP(TRIM(SUBSTITUTE(U531,CHAR(160)," ")),BJ15:BJ62,BM15:BM62),IFERROR(_xlfn.XLOOKUP(TRIM(SUBSTITUTE(U531,CHAR(160)," ")),BK15:BK62,BM15:BM62),_xlfn.XLOOKUP(TRIM(SUBSTITUTE(U531,CHAR(160)," ")),BL15:BL62,BM15:BM62))))*T531*IF(ISBLANK(Q531),1,Q531)+IFERROR(_xlfn.XLOOKUP("RECHERCHEX",TRIM(L531:AD531),L531:AD531),0),0))</f>
        <v/>
      </c>
      <c r="AM531" s="1038">
        <f t="shared" si="165"/>
        <v>0</v>
      </c>
      <c r="AN531" s="1627" t="str">
        <f t="shared" si="177"/>
        <v/>
      </c>
      <c r="AO531" s="1039">
        <f t="shared" si="166"/>
        <v>0</v>
      </c>
      <c r="AP531" s="1039">
        <f t="shared" si="167"/>
        <v>0</v>
      </c>
      <c r="AQ531" s="1052">
        <f>IF(AO531&gt;0,AS9,0)</f>
        <v>0</v>
      </c>
      <c r="AR531" s="1626" t="str">
        <f>IF(TRIM(AG531)="▼ recette suivante", AG531, IF(AQ531&gt;0, IF(AT9&lt;&gt;"", AT9&amp;"-ou.or.o ❾ + or - &gt;", ""), ""))</f>
        <v/>
      </c>
      <c r="AS531" s="1064"/>
      <c r="AT531" s="1064"/>
      <c r="AU531" s="1053">
        <f t="shared" si="168"/>
        <v>0</v>
      </c>
      <c r="AV531" s="1054">
        <f>IF(AK531,IF(OR(AU531="",N(AU531)&lt;=0.000000001),"",_xlfn.XLOOKUP(AJ531,BJ15:BJ62,BN15:BN62,_xlfn.XLOOKUP(AJ531,BK15:BK62,BN15:BN62,_xlfn.XLOOKUP(AJ531,BL15:BL62,BN15:BN62,"")))),0)</f>
        <v>0</v>
      </c>
      <c r="AW531" s="1067" cm="1">
        <f t="array" ref="AW531">IF(AK531&lt;&gt;1,0,IF(OR(AU531="",N(AU531)&lt;=0.000000001),"",IF(OR(AO531="",N(AO531)&lt;=0.000000001),0,IF(ISNUMBER(AU531),IFERROR(_xlfn.LET(_xlpm.ai_test,TRIM(AJ531),_xlpm.r,IFERROR(_xlfn.XLOOKUP(_xlpm.ai_test,BJ15:BJ62,ROW(BJ15:BJ62),0,1),IFERROR(_xlfn.XLOOKUP(_xlpm.ai_test,BK15:BK62,ROW(BK15:BK62),0,1),_xlfn.XLOOKUP(_xlpm.ai_test,BL15:BL62,ROW(BL15:BL62),0,1))),_xlpm.p,_xlpm.r-MIN(ROW(BJ15:BJ62))+1,_xlpm.f,INDEX(BM15:BM62,_xlpm.p),_xlpm.u,INDEX(BN15:BN62,_xlpm.p),_xlpm.s,INDEX(BP15:BP62,_xlpm.p),_xlpm.q,N(AU531)/_xlpm.f,IF(_xlpm.q&gt;=_xlpm.s,ROUND(_xlpm.q,1)&amp;" "&amp;_xlpm.ai_test&amp;" = "&amp;ROUND(_xlpm.q*_xlpm.f,1)&amp;" "&amp;_xlpm.u,ROUND(_xlpm.q,1)&amp;" "&amp;_xlpm.ai_test)),""),""))))</f>
        <v>0</v>
      </c>
      <c r="AX531" s="1055"/>
      <c r="AY531" s="1053">
        <f t="shared" si="169"/>
        <v>0</v>
      </c>
      <c r="AZ531" s="1054" t="str">
        <f t="shared" si="170"/>
        <v/>
      </c>
      <c r="BA531" s="1056">
        <f t="shared" si="175"/>
        <v>0</v>
      </c>
      <c r="BB531" s="1057" t="str">
        <f t="shared" si="171"/>
        <v/>
      </c>
      <c r="BC531" s="1046"/>
      <c r="BD531" s="1058">
        <f t="shared" si="176"/>
        <v>0</v>
      </c>
      <c r="BE531" s="1048" t="str">
        <f t="shared" si="172"/>
        <v/>
      </c>
      <c r="BF531" s="262" t="s">
        <v>22</v>
      </c>
      <c r="BG531" s="1027">
        <f t="shared" si="173"/>
        <v>0</v>
      </c>
      <c r="BH531" s="1028">
        <f t="shared" si="174"/>
        <v>0</v>
      </c>
      <c r="BI531"/>
      <c r="BJ531" s="701"/>
      <c r="BK531" s="701"/>
      <c r="BL531" s="701"/>
      <c r="BM531" s="701"/>
      <c r="BN531" s="701"/>
      <c r="BO531" s="701"/>
      <c r="BP531" s="701"/>
      <c r="BQ531" s="701"/>
      <c r="BX531" s="964" t="str">
        <f t="shared" si="178"/>
        <v>►</v>
      </c>
      <c r="BY531" s="848"/>
      <c r="BZ531" s="848"/>
      <c r="CA531" s="848"/>
      <c r="CB531" s="848"/>
      <c r="CC531" s="848"/>
      <c r="DC531" s="3">
        <v>1</v>
      </c>
    </row>
    <row r="532" spans="12:107" ht="21" customHeight="1">
      <c r="L532" s="115" t="s">
        <v>16</v>
      </c>
      <c r="M532" s="3141"/>
      <c r="N532" s="3142"/>
      <c r="O532" s="3141"/>
      <c r="P532" s="3143"/>
      <c r="Q532" s="3144"/>
      <c r="R532" s="3145"/>
      <c r="S532" s="3146"/>
      <c r="T532" s="3147"/>
      <c r="U532" s="3148"/>
      <c r="V532" s="3149"/>
      <c r="W532" s="2109"/>
      <c r="X532" s="3150"/>
      <c r="Y532" s="117"/>
      <c r="Z532" s="3151"/>
      <c r="AA532" s="3152"/>
      <c r="AB532" s="3153"/>
      <c r="AC532" s="3154"/>
      <c r="AD532" s="119"/>
      <c r="AE532" s="262" t="s">
        <v>22</v>
      </c>
      <c r="AF532" s="1035" t="str">
        <f t="shared" si="160"/>
        <v>►</v>
      </c>
      <c r="AG532" s="1036" t="str">
        <f t="shared" si="161"/>
        <v/>
      </c>
      <c r="AH532" s="1037" t="str">
        <f t="shared" si="162"/>
        <v/>
      </c>
      <c r="AI532" s="1036" t="str">
        <f t="shared" si="163"/>
        <v/>
      </c>
      <c r="AJ532" s="1037" t="str">
        <f t="shared" si="164"/>
        <v/>
      </c>
      <c r="AK532" s="1037">
        <f>IF(AND(L532="A",COUNTIF(BJ15:BL62,TRIM(U532))&gt;0),1,0)</f>
        <v>0</v>
      </c>
      <c r="AL532" s="1051" t="str" cm="1">
        <f t="array" ref="AL532">IF(AF532&lt;&gt;"A","",IFERROR((IFERROR(_xlfn.XLOOKUP(TRIM(SUBSTITUTE(U532,CHAR(160)," ")),BJ15:BJ62,BM15:BM62),IFERROR(_xlfn.XLOOKUP(TRIM(SUBSTITUTE(U532,CHAR(160)," ")),BK15:BK62,BM15:BM62),_xlfn.XLOOKUP(TRIM(SUBSTITUTE(U532,CHAR(160)," ")),BL15:BL62,BM15:BM62))))*T532*IF(ISBLANK(Q532),1,Q532)+IFERROR(_xlfn.XLOOKUP("RECHERCHEX",TRIM(L532:AD532),L532:AD532),0),0))</f>
        <v/>
      </c>
      <c r="AM532" s="1038">
        <f t="shared" si="165"/>
        <v>0</v>
      </c>
      <c r="AN532" s="1627" t="str">
        <f t="shared" si="177"/>
        <v/>
      </c>
      <c r="AO532" s="1039">
        <f t="shared" si="166"/>
        <v>0</v>
      </c>
      <c r="AP532" s="1039">
        <f t="shared" si="167"/>
        <v>0</v>
      </c>
      <c r="AQ532" s="1040">
        <f>IF(AO532&gt;0,AS9,0)</f>
        <v>0</v>
      </c>
      <c r="AR532" s="1628" t="str">
        <f>IF(TRIM(AG532)="▼ recette suivante", AG532, IF(AQ532&gt;0, IF(AT9&lt;&gt;"", AT9&amp;"-ou.or.o ❾ + or - &gt;", ""), ""))</f>
        <v/>
      </c>
      <c r="AS532" s="1064"/>
      <c r="AT532" s="1064"/>
      <c r="AU532" s="1042">
        <f t="shared" si="168"/>
        <v>0</v>
      </c>
      <c r="AV532" s="1043">
        <f>IF(AK532,IF(OR(AU532="",N(AU532)&lt;=0.000000001),"",_xlfn.XLOOKUP(AJ532,BJ15:BJ62,BN15:BN62,_xlfn.XLOOKUP(AJ532,BK15:BK62,BN15:BN62,_xlfn.XLOOKUP(AJ532,BL15:BL62,BN15:BN62,"")))),0)</f>
        <v>0</v>
      </c>
      <c r="AW532" s="1065" cm="1">
        <f t="array" ref="AW532">IF(AK532&lt;&gt;1,0,IF(OR(AU532="",N(AU532)&lt;=0.000000001),"",IF(OR(AO532="",N(AO532)&lt;=0.000000001),0,IF(ISNUMBER(AU532),IFERROR(_xlfn.LET(_xlpm.ai_test,TRIM(AJ532),_xlpm.r,IFERROR(_xlfn.XLOOKUP(_xlpm.ai_test,BJ15:BJ62,ROW(BJ15:BJ62),0,1),IFERROR(_xlfn.XLOOKUP(_xlpm.ai_test,BK15:BK62,ROW(BK15:BK62),0,1),_xlfn.XLOOKUP(_xlpm.ai_test,BL15:BL62,ROW(BL15:BL62),0,1))),_xlpm.p,_xlpm.r-MIN(ROW(BJ15:BJ62))+1,_xlpm.f,INDEX(BM15:BM62,_xlpm.p),_xlpm.u,INDEX(BN15:BN62,_xlpm.p),_xlpm.s,INDEX(BP15:BP62,_xlpm.p),_xlpm.q,N(AU532)/_xlpm.f,IF(_xlpm.q&gt;=_xlpm.s,ROUND(_xlpm.q,1)&amp;" "&amp;_xlpm.ai_test&amp;" = "&amp;ROUND(_xlpm.q*_xlpm.f,1)&amp;" "&amp;_xlpm.u,ROUND(_xlpm.q,1)&amp;" "&amp;_xlpm.ai_test)),""),""))))</f>
        <v>0</v>
      </c>
      <c r="AX532" s="1055"/>
      <c r="AY532" s="1042">
        <f t="shared" si="169"/>
        <v>0</v>
      </c>
      <c r="AZ532" s="1043" t="str">
        <f t="shared" si="170"/>
        <v/>
      </c>
      <c r="BA532" s="1044">
        <f t="shared" si="175"/>
        <v>0</v>
      </c>
      <c r="BB532" s="1045" t="str">
        <f t="shared" si="171"/>
        <v/>
      </c>
      <c r="BC532" s="1046"/>
      <c r="BD532" s="1047">
        <f t="shared" si="176"/>
        <v>0</v>
      </c>
      <c r="BE532" s="1048" t="str">
        <f t="shared" si="172"/>
        <v/>
      </c>
      <c r="BF532" s="262" t="s">
        <v>22</v>
      </c>
      <c r="BG532" s="1027">
        <f t="shared" si="173"/>
        <v>0</v>
      </c>
      <c r="BH532" s="1028">
        <f t="shared" si="174"/>
        <v>0</v>
      </c>
      <c r="BI532"/>
      <c r="BJ532" s="701"/>
      <c r="BK532" s="701"/>
      <c r="BL532" s="701"/>
      <c r="BM532" s="701"/>
      <c r="BN532" s="701"/>
      <c r="BO532" s="701"/>
      <c r="BP532" s="701"/>
      <c r="BQ532" s="701"/>
      <c r="BX532" s="964" t="str">
        <f t="shared" si="178"/>
        <v>►</v>
      </c>
      <c r="BY532" s="848"/>
      <c r="BZ532" s="848"/>
      <c r="CA532" s="848"/>
      <c r="CB532" s="848"/>
      <c r="CC532" s="848"/>
      <c r="DC532" s="3">
        <v>1</v>
      </c>
    </row>
    <row r="533" spans="12:107" ht="21" customHeight="1">
      <c r="L533" s="115" t="s">
        <v>16</v>
      </c>
      <c r="M533" s="3141"/>
      <c r="N533" s="3142"/>
      <c r="O533" s="3141"/>
      <c r="P533" s="3143"/>
      <c r="Q533" s="3144"/>
      <c r="R533" s="3145"/>
      <c r="S533" s="3146"/>
      <c r="T533" s="3147"/>
      <c r="U533" s="3148"/>
      <c r="V533" s="3149"/>
      <c r="W533" s="2109"/>
      <c r="X533" s="3150"/>
      <c r="Y533" s="117"/>
      <c r="Z533" s="3151"/>
      <c r="AA533" s="3152"/>
      <c r="AB533" s="3153"/>
      <c r="AC533" s="3154"/>
      <c r="AD533" s="119"/>
      <c r="AE533" s="262" t="s">
        <v>22</v>
      </c>
      <c r="AF533" s="1035" t="str">
        <f t="shared" si="160"/>
        <v>►</v>
      </c>
      <c r="AG533" s="1036" t="str">
        <f t="shared" si="161"/>
        <v/>
      </c>
      <c r="AH533" s="1037" t="str">
        <f t="shared" si="162"/>
        <v/>
      </c>
      <c r="AI533" s="1036" t="str">
        <f t="shared" si="163"/>
        <v/>
      </c>
      <c r="AJ533" s="1037" t="str">
        <f t="shared" si="164"/>
        <v/>
      </c>
      <c r="AK533" s="1037">
        <f>IF(AND(L533="A",COUNTIF(BJ15:BL62,TRIM(U533))&gt;0),1,0)</f>
        <v>0</v>
      </c>
      <c r="AL533" s="1051" t="str" cm="1">
        <f t="array" ref="AL533">IF(AF533&lt;&gt;"A","",IFERROR((IFERROR(_xlfn.XLOOKUP(TRIM(SUBSTITUTE(U533,CHAR(160)," ")),BJ15:BJ62,BM15:BM62),IFERROR(_xlfn.XLOOKUP(TRIM(SUBSTITUTE(U533,CHAR(160)," ")),BK15:BK62,BM15:BM62),_xlfn.XLOOKUP(TRIM(SUBSTITUTE(U533,CHAR(160)," ")),BL15:BL62,BM15:BM62))))*T533*IF(ISBLANK(Q533),1,Q533)+IFERROR(_xlfn.XLOOKUP("RECHERCHEX",TRIM(L533:AD533),L533:AD533),0),0))</f>
        <v/>
      </c>
      <c r="AM533" s="1038">
        <f t="shared" si="165"/>
        <v>0</v>
      </c>
      <c r="AN533" s="1627" t="str">
        <f t="shared" si="177"/>
        <v/>
      </c>
      <c r="AO533" s="1039">
        <f t="shared" si="166"/>
        <v>0</v>
      </c>
      <c r="AP533" s="1039">
        <f t="shared" si="167"/>
        <v>0</v>
      </c>
      <c r="AQ533" s="1052">
        <f>IF(AO533&gt;0,AS9,0)</f>
        <v>0</v>
      </c>
      <c r="AR533" s="1626" t="str">
        <f>IF(TRIM(AG533)="▼ recette suivante", AG533, IF(AQ533&gt;0, IF(AT9&lt;&gt;"", AT9&amp;"-ou.or.o ❾ + or - &gt;", ""), ""))</f>
        <v/>
      </c>
      <c r="AS533" s="1064"/>
      <c r="AT533" s="1064"/>
      <c r="AU533" s="1053">
        <f t="shared" si="168"/>
        <v>0</v>
      </c>
      <c r="AV533" s="1054">
        <f>IF(AK533,IF(OR(AU533="",N(AU533)&lt;=0.000000001),"",_xlfn.XLOOKUP(AJ533,BJ15:BJ62,BN15:BN62,_xlfn.XLOOKUP(AJ533,BK15:BK62,BN15:BN62,_xlfn.XLOOKUP(AJ533,BL15:BL62,BN15:BN62,"")))),0)</f>
        <v>0</v>
      </c>
      <c r="AW533" s="1067" cm="1">
        <f t="array" ref="AW533">IF(AK533&lt;&gt;1,0,IF(OR(AU533="",N(AU533)&lt;=0.000000001),"",IF(OR(AO533="",N(AO533)&lt;=0.000000001),0,IF(ISNUMBER(AU533),IFERROR(_xlfn.LET(_xlpm.ai_test,TRIM(AJ533),_xlpm.r,IFERROR(_xlfn.XLOOKUP(_xlpm.ai_test,BJ15:BJ62,ROW(BJ15:BJ62),0,1),IFERROR(_xlfn.XLOOKUP(_xlpm.ai_test,BK15:BK62,ROW(BK15:BK62),0,1),_xlfn.XLOOKUP(_xlpm.ai_test,BL15:BL62,ROW(BL15:BL62),0,1))),_xlpm.p,_xlpm.r-MIN(ROW(BJ15:BJ62))+1,_xlpm.f,INDEX(BM15:BM62,_xlpm.p),_xlpm.u,INDEX(BN15:BN62,_xlpm.p),_xlpm.s,INDEX(BP15:BP62,_xlpm.p),_xlpm.q,N(AU533)/_xlpm.f,IF(_xlpm.q&gt;=_xlpm.s,ROUND(_xlpm.q,1)&amp;" "&amp;_xlpm.ai_test&amp;" = "&amp;ROUND(_xlpm.q*_xlpm.f,1)&amp;" "&amp;_xlpm.u,ROUND(_xlpm.q,1)&amp;" "&amp;_xlpm.ai_test)),""),""))))</f>
        <v>0</v>
      </c>
      <c r="AX533" s="1055"/>
      <c r="AY533" s="1053">
        <f t="shared" si="169"/>
        <v>0</v>
      </c>
      <c r="AZ533" s="1054" t="str">
        <f t="shared" si="170"/>
        <v/>
      </c>
      <c r="BA533" s="1056">
        <f t="shared" si="175"/>
        <v>0</v>
      </c>
      <c r="BB533" s="1057" t="str">
        <f t="shared" si="171"/>
        <v/>
      </c>
      <c r="BC533" s="1046"/>
      <c r="BD533" s="1058">
        <f t="shared" si="176"/>
        <v>0</v>
      </c>
      <c r="BE533" s="1048" t="str">
        <f t="shared" si="172"/>
        <v/>
      </c>
      <c r="BF533" s="262" t="s">
        <v>22</v>
      </c>
      <c r="BG533" s="1027">
        <f t="shared" si="173"/>
        <v>0</v>
      </c>
      <c r="BH533" s="1028">
        <f t="shared" si="174"/>
        <v>0</v>
      </c>
      <c r="BI533"/>
      <c r="BJ533" s="701"/>
      <c r="BK533" s="701"/>
      <c r="BL533" s="701"/>
      <c r="BM533" s="701"/>
      <c r="BN533" s="701"/>
      <c r="BO533" s="701"/>
      <c r="BP533" s="701"/>
      <c r="BQ533" s="701"/>
      <c r="BX533" s="964" t="str">
        <f t="shared" si="178"/>
        <v>►</v>
      </c>
      <c r="BY533" s="848"/>
      <c r="BZ533" s="848"/>
      <c r="CA533" s="848"/>
      <c r="CB533" s="848"/>
      <c r="CC533" s="848"/>
      <c r="DC533" s="3">
        <v>1</v>
      </c>
    </row>
    <row r="534" spans="12:107" ht="21" customHeight="1">
      <c r="L534" s="115" t="s">
        <v>16</v>
      </c>
      <c r="M534" s="3141"/>
      <c r="N534" s="3142"/>
      <c r="O534" s="3141"/>
      <c r="P534" s="3143"/>
      <c r="Q534" s="3144"/>
      <c r="R534" s="3145"/>
      <c r="S534" s="3146"/>
      <c r="T534" s="3147"/>
      <c r="U534" s="3148"/>
      <c r="V534" s="3149"/>
      <c r="W534" s="2109"/>
      <c r="X534" s="3150"/>
      <c r="Y534" s="117"/>
      <c r="Z534" s="3151"/>
      <c r="AA534" s="3152"/>
      <c r="AB534" s="3153"/>
      <c r="AC534" s="3154"/>
      <c r="AD534" s="119"/>
      <c r="AE534" s="262" t="s">
        <v>22</v>
      </c>
      <c r="AF534" s="1035" t="str">
        <f t="shared" ref="AF534:AF549" si="179">IF(OR(AO534&gt;0,TRIM(AG534)="▼ recette suivante"),"A","►")</f>
        <v>►</v>
      </c>
      <c r="AG534" s="1036" t="str">
        <f t="shared" ref="AG534:AG549" si="180">IF(TRIM(Q534)="Adresse PC","▼ recette suivante",IF(AO534&gt;0,M534,""))</f>
        <v/>
      </c>
      <c r="AH534" s="1037" t="str">
        <f t="shared" ref="AH534:AH549" si="181">IF(AF534="A",N534,"")</f>
        <v/>
      </c>
      <c r="AI534" s="1036" t="str">
        <f t="shared" ref="AI534:AI549" si="182">IF(AF534="A",O534,"")</f>
        <v/>
      </c>
      <c r="AJ534" s="1037" t="str">
        <f t="shared" ref="AJ534:AJ549" si="183">IF(AF534="A",U534,"")</f>
        <v/>
      </c>
      <c r="AK534" s="1037">
        <f>IF(AND(L534="A",COUNTIF(BJ15:BL62,TRIM(U534))&gt;0),1,0)</f>
        <v>0</v>
      </c>
      <c r="AL534" s="1051" t="str" cm="1">
        <f t="array" ref="AL534">IF(AF534&lt;&gt;"A","",IFERROR((IFERROR(_xlfn.XLOOKUP(TRIM(SUBSTITUTE(U534,CHAR(160)," ")),BJ15:BJ62,BM15:BM62),IFERROR(_xlfn.XLOOKUP(TRIM(SUBSTITUTE(U534,CHAR(160)," ")),BK15:BK62,BM15:BM62),_xlfn.XLOOKUP(TRIM(SUBSTITUTE(U534,CHAR(160)," ")),BL15:BL62,BM15:BM62))))*T534*IF(ISBLANK(Q534),1,Q534)+IFERROR(_xlfn.XLOOKUP("RECHERCHEX",TRIM(L534:AD534),L534:AD534),0),0))</f>
        <v/>
      </c>
      <c r="AM534" s="1038">
        <f t="shared" ref="AM534:AM549" si="184">IF(AK534,IF(AL534&gt;0,"Kg",0),0)</f>
        <v>0</v>
      </c>
      <c r="AN534" s="1627" t="str">
        <f t="shared" si="177"/>
        <v/>
      </c>
      <c r="AO534" s="1039">
        <f t="shared" ref="AO534:AO549" si="185">IF(AK534,N534,0)</f>
        <v>0</v>
      </c>
      <c r="AP534" s="1039">
        <f t="shared" ref="AP534:AP549" si="186">IF(AK534,O534,0)</f>
        <v>0</v>
      </c>
      <c r="AQ534" s="1040">
        <f>IF(AO534&gt;0,AS9,0)</f>
        <v>0</v>
      </c>
      <c r="AR534" s="1628" t="str">
        <f>IF(TRIM(AG534)="▼ recette suivante", AG534, IF(AQ534&gt;0, IF(AT9&lt;&gt;"", AT9&amp;"-ou.or.o ❾ + or - &gt;", ""), ""))</f>
        <v/>
      </c>
      <c r="AS534" s="1064"/>
      <c r="AT534" s="1064"/>
      <c r="AU534" s="1042">
        <f t="shared" ref="AU534:AU549" si="187">IF(TRIM(AM534)="Kg",N(AL534)*N(BH534),0)</f>
        <v>0</v>
      </c>
      <c r="AV534" s="1043">
        <f>IF(AK534,IF(OR(AU534="",N(AU534)&lt;=0.000000001),"",_xlfn.XLOOKUP(AJ534,BJ15:BJ62,BN15:BN62,_xlfn.XLOOKUP(AJ534,BK15:BK62,BN15:BN62,_xlfn.XLOOKUP(AJ534,BL15:BL62,BN15:BN62,"")))),0)</f>
        <v>0</v>
      </c>
      <c r="AW534" s="1065" cm="1">
        <f t="array" ref="AW534">IF(AK534&lt;&gt;1,0,IF(OR(AU534="",N(AU534)&lt;=0.000000001),"",IF(OR(AO534="",N(AO534)&lt;=0.000000001),0,IF(ISNUMBER(AU534),IFERROR(_xlfn.LET(_xlpm.ai_test,TRIM(AJ534),_xlpm.r,IFERROR(_xlfn.XLOOKUP(_xlpm.ai_test,BJ15:BJ62,ROW(BJ15:BJ62),0,1),IFERROR(_xlfn.XLOOKUP(_xlpm.ai_test,BK15:BK62,ROW(BK15:BK62),0,1),_xlfn.XLOOKUP(_xlpm.ai_test,BL15:BL62,ROW(BL15:BL62),0,1))),_xlpm.p,_xlpm.r-MIN(ROW(BJ15:BJ62))+1,_xlpm.f,INDEX(BM15:BM62,_xlpm.p),_xlpm.u,INDEX(BN15:BN62,_xlpm.p),_xlpm.s,INDEX(BP15:BP62,_xlpm.p),_xlpm.q,N(AU534)/_xlpm.f,IF(_xlpm.q&gt;=_xlpm.s,ROUND(_xlpm.q,1)&amp;" "&amp;_xlpm.ai_test&amp;" = "&amp;ROUND(_xlpm.q*_xlpm.f,1)&amp;" "&amp;_xlpm.u,ROUND(_xlpm.q,1)&amp;" "&amp;_xlpm.ai_test)),""),""))))</f>
        <v>0</v>
      </c>
      <c r="AX534" s="1055"/>
      <c r="AY534" s="1042">
        <f t="shared" ref="AY534:AY549" si="188">IF(TRIM(AG534)="▼ recette suivante","▼next recipe ",IF(AU534="","",IF(ISBLANK(AX534),AU534,ROUND(AU534*(1-MIN(1,MAX(0,IF(AX534&gt;1,AX534/100,AX534)))),3))))</f>
        <v>0</v>
      </c>
      <c r="AZ534" s="1043" t="str">
        <f t="shared" ref="AZ534:AZ549" si="189">IF(AK534,AV534,"")</f>
        <v/>
      </c>
      <c r="BA534" s="1044">
        <f t="shared" si="175"/>
        <v>0</v>
      </c>
      <c r="BB534" s="1045" t="str">
        <f t="shared" ref="BB534:BB549" si="190">IF(AK534,IF(N(BA534)&gt;0.000000001,R534,""),"")</f>
        <v/>
      </c>
      <c r="BC534" s="1046"/>
      <c r="BD534" s="1047">
        <f t="shared" si="176"/>
        <v>0</v>
      </c>
      <c r="BE534" s="1048" t="str">
        <f t="shared" ref="BE534:BE549" si="191">IF(IFERROR(SEARCH("Adresse PC",TRIM(Q534)),0)&gt;0,"▼ receta siguiente",IF(AY534&gt;0,W534,""))</f>
        <v/>
      </c>
      <c r="BF534" s="262" t="s">
        <v>22</v>
      </c>
      <c r="BG534" s="1027">
        <f t="shared" ref="BG534:BG549" si="192">IFERROR(_xlfn.LET(_xlpm.EPS,0.000000001,_xlpm.b,Q534/AO534,IF(ISNUMBER(AS534),_xlpm.b*AS534,IF(OR(ISBLANK(AS534),AS534=""),_xlpm.b*AQ534,IF(AND(BH534=0,ISNUMBER(Q534)),_xlpm.b/AQ534,0)))),0)</f>
        <v>0</v>
      </c>
      <c r="BH534" s="1028">
        <f t="shared" ref="BH534:BH549" si="193">IF(AL534&gt;0,IFERROR(IF(OR(ISBLANK(AS534),AS534=""),AQ534,AS534)/AO534,0),0)</f>
        <v>0</v>
      </c>
      <c r="BI534"/>
      <c r="BJ534" s="701"/>
      <c r="BK534" s="701"/>
      <c r="BL534" s="701"/>
      <c r="BM534" s="701"/>
      <c r="BN534" s="701"/>
      <c r="BO534" s="701"/>
      <c r="BP534" s="701"/>
      <c r="BQ534" s="701"/>
      <c r="BX534" s="964" t="str">
        <f t="shared" si="178"/>
        <v>►</v>
      </c>
      <c r="BY534" s="848"/>
      <c r="BZ534" s="848"/>
      <c r="CA534" s="848"/>
      <c r="CB534" s="848"/>
      <c r="CC534" s="848"/>
      <c r="DC534" s="3">
        <v>1</v>
      </c>
    </row>
    <row r="535" spans="12:107" ht="21" customHeight="1">
      <c r="L535" s="115" t="s">
        <v>16</v>
      </c>
      <c r="M535" s="3141"/>
      <c r="N535" s="3142"/>
      <c r="O535" s="3141"/>
      <c r="P535" s="3143"/>
      <c r="Q535" s="3144"/>
      <c r="R535" s="3145"/>
      <c r="S535" s="3146"/>
      <c r="T535" s="3147"/>
      <c r="U535" s="3148"/>
      <c r="V535" s="3149"/>
      <c r="W535" s="2109"/>
      <c r="X535" s="3150"/>
      <c r="Y535" s="117"/>
      <c r="Z535" s="3151"/>
      <c r="AA535" s="3152"/>
      <c r="AB535" s="3153"/>
      <c r="AC535" s="3154"/>
      <c r="AD535" s="119"/>
      <c r="AE535" s="262" t="s">
        <v>22</v>
      </c>
      <c r="AF535" s="1035" t="str">
        <f t="shared" si="179"/>
        <v>►</v>
      </c>
      <c r="AG535" s="1036" t="str">
        <f t="shared" si="180"/>
        <v/>
      </c>
      <c r="AH535" s="1037" t="str">
        <f t="shared" si="181"/>
        <v/>
      </c>
      <c r="AI535" s="1036" t="str">
        <f t="shared" si="182"/>
        <v/>
      </c>
      <c r="AJ535" s="1037" t="str">
        <f t="shared" si="183"/>
        <v/>
      </c>
      <c r="AK535" s="1037">
        <f>IF(AND(L535="A",COUNTIF(BJ15:BL62,TRIM(U535))&gt;0),1,0)</f>
        <v>0</v>
      </c>
      <c r="AL535" s="1051" t="str" cm="1">
        <f t="array" ref="AL535">IF(AF535&lt;&gt;"A","",IFERROR((IFERROR(_xlfn.XLOOKUP(TRIM(SUBSTITUTE(U535,CHAR(160)," ")),BJ15:BJ62,BM15:BM62),IFERROR(_xlfn.XLOOKUP(TRIM(SUBSTITUTE(U535,CHAR(160)," ")),BK15:BK62,BM15:BM62),_xlfn.XLOOKUP(TRIM(SUBSTITUTE(U535,CHAR(160)," ")),BL15:BL62,BM15:BM62))))*T535*IF(ISBLANK(Q535),1,Q535)+IFERROR(_xlfn.XLOOKUP("RECHERCHEX",TRIM(L535:AD535),L535:AD535),0),0))</f>
        <v/>
      </c>
      <c r="AM535" s="1038">
        <f t="shared" si="184"/>
        <v>0</v>
      </c>
      <c r="AN535" s="1627" t="str">
        <f t="shared" si="177"/>
        <v/>
      </c>
      <c r="AO535" s="1039">
        <f t="shared" si="185"/>
        <v>0</v>
      </c>
      <c r="AP535" s="1039">
        <f t="shared" si="186"/>
        <v>0</v>
      </c>
      <c r="AQ535" s="1052">
        <f>IF(AO535&gt;0,AS9,0)</f>
        <v>0</v>
      </c>
      <c r="AR535" s="1626" t="str">
        <f>IF(TRIM(AG535)="▼ recette suivante", AG535, IF(AQ535&gt;0, IF(AT9&lt;&gt;"", AT9&amp;"-ou.or.o ❾ + or - &gt;", ""), ""))</f>
        <v/>
      </c>
      <c r="AS535" s="1064"/>
      <c r="AT535" s="1064"/>
      <c r="AU535" s="1053">
        <f t="shared" si="187"/>
        <v>0</v>
      </c>
      <c r="AV535" s="1054">
        <f>IF(AK535,IF(OR(AU535="",N(AU535)&lt;=0.000000001),"",_xlfn.XLOOKUP(AJ535,BJ15:BJ62,BN15:BN62,_xlfn.XLOOKUP(AJ535,BK15:BK62,BN15:BN62,_xlfn.XLOOKUP(AJ535,BL15:BL62,BN15:BN62,"")))),0)</f>
        <v>0</v>
      </c>
      <c r="AW535" s="1067" cm="1">
        <f t="array" ref="AW535">IF(AK535&lt;&gt;1,0,IF(OR(AU535="",N(AU535)&lt;=0.000000001),"",IF(OR(AO535="",N(AO535)&lt;=0.000000001),0,IF(ISNUMBER(AU535),IFERROR(_xlfn.LET(_xlpm.ai_test,TRIM(AJ535),_xlpm.r,IFERROR(_xlfn.XLOOKUP(_xlpm.ai_test,BJ15:BJ62,ROW(BJ15:BJ62),0,1),IFERROR(_xlfn.XLOOKUP(_xlpm.ai_test,BK15:BK62,ROW(BK15:BK62),0,1),_xlfn.XLOOKUP(_xlpm.ai_test,BL15:BL62,ROW(BL15:BL62),0,1))),_xlpm.p,_xlpm.r-MIN(ROW(BJ15:BJ62))+1,_xlpm.f,INDEX(BM15:BM62,_xlpm.p),_xlpm.u,INDEX(BN15:BN62,_xlpm.p),_xlpm.s,INDEX(BP15:BP62,_xlpm.p),_xlpm.q,N(AU535)/_xlpm.f,IF(_xlpm.q&gt;=_xlpm.s,ROUND(_xlpm.q,1)&amp;" "&amp;_xlpm.ai_test&amp;" = "&amp;ROUND(_xlpm.q*_xlpm.f,1)&amp;" "&amp;_xlpm.u,ROUND(_xlpm.q,1)&amp;" "&amp;_xlpm.ai_test)),""),""))))</f>
        <v>0</v>
      </c>
      <c r="AX535" s="1055"/>
      <c r="AY535" s="1053">
        <f t="shared" si="188"/>
        <v>0</v>
      </c>
      <c r="AZ535" s="1054" t="str">
        <f t="shared" si="189"/>
        <v/>
      </c>
      <c r="BA535" s="1056">
        <f t="shared" ref="BA535:BA549" si="194">IF(ISNUMBER(BG535),IF(ABS(BG535)&lt;=0.000000001,0,BG535),0)</f>
        <v>0</v>
      </c>
      <c r="BB535" s="1057" t="str">
        <f t="shared" si="190"/>
        <v/>
      </c>
      <c r="BC535" s="1046"/>
      <c r="BD535" s="1058">
        <f t="shared" si="176"/>
        <v>0</v>
      </c>
      <c r="BE535" s="1048" t="str">
        <f t="shared" si="191"/>
        <v/>
      </c>
      <c r="BF535" s="262" t="s">
        <v>22</v>
      </c>
      <c r="BG535" s="1027">
        <f t="shared" si="192"/>
        <v>0</v>
      </c>
      <c r="BH535" s="1028">
        <f t="shared" si="193"/>
        <v>0</v>
      </c>
      <c r="BI535"/>
      <c r="BJ535" s="701"/>
      <c r="BK535" s="701"/>
      <c r="BL535" s="701"/>
      <c r="BM535" s="701"/>
      <c r="BN535" s="701"/>
      <c r="BO535" s="701"/>
      <c r="BP535" s="701"/>
      <c r="BQ535" s="701"/>
      <c r="BX535" s="964" t="str">
        <f t="shared" si="178"/>
        <v>►</v>
      </c>
      <c r="BY535" s="848"/>
      <c r="BZ535" s="848"/>
      <c r="CA535" s="848"/>
      <c r="CB535" s="848"/>
      <c r="CC535" s="848"/>
      <c r="DC535" s="3">
        <v>1</v>
      </c>
    </row>
    <row r="536" spans="12:107" ht="21" customHeight="1">
      <c r="L536" s="115" t="s">
        <v>16</v>
      </c>
      <c r="M536" s="3141"/>
      <c r="N536" s="3142"/>
      <c r="O536" s="3141"/>
      <c r="P536" s="3143"/>
      <c r="Q536" s="3144"/>
      <c r="R536" s="3145"/>
      <c r="S536" s="3146"/>
      <c r="T536" s="3147"/>
      <c r="U536" s="3148"/>
      <c r="V536" s="3149"/>
      <c r="W536" s="2109"/>
      <c r="X536" s="3150"/>
      <c r="Y536" s="117"/>
      <c r="Z536" s="3151"/>
      <c r="AA536" s="3152"/>
      <c r="AB536" s="3153"/>
      <c r="AC536" s="3154"/>
      <c r="AD536" s="119"/>
      <c r="AE536" s="262" t="s">
        <v>22</v>
      </c>
      <c r="AF536" s="1035" t="str">
        <f t="shared" si="179"/>
        <v>►</v>
      </c>
      <c r="AG536" s="1036" t="str">
        <f t="shared" si="180"/>
        <v/>
      </c>
      <c r="AH536" s="1037" t="str">
        <f t="shared" si="181"/>
        <v/>
      </c>
      <c r="AI536" s="1036" t="str">
        <f t="shared" si="182"/>
        <v/>
      </c>
      <c r="AJ536" s="1037" t="str">
        <f t="shared" si="183"/>
        <v/>
      </c>
      <c r="AK536" s="1037">
        <f>IF(AND(L536="A",COUNTIF(BJ15:BL62,TRIM(U536))&gt;0),1,0)</f>
        <v>0</v>
      </c>
      <c r="AL536" s="1051" t="str" cm="1">
        <f t="array" ref="AL536">IF(AF536&lt;&gt;"A","",IFERROR((IFERROR(_xlfn.XLOOKUP(TRIM(SUBSTITUTE(U536,CHAR(160)," ")),BJ15:BJ62,BM15:BM62),IFERROR(_xlfn.XLOOKUP(TRIM(SUBSTITUTE(U536,CHAR(160)," ")),BK15:BK62,BM15:BM62),_xlfn.XLOOKUP(TRIM(SUBSTITUTE(U536,CHAR(160)," ")),BL15:BL62,BM15:BM62))))*T536*IF(ISBLANK(Q536),1,Q536)+IFERROR(_xlfn.XLOOKUP("RECHERCHEX",TRIM(L536:AD536),L536:AD536),0),0))</f>
        <v/>
      </c>
      <c r="AM536" s="1038">
        <f t="shared" si="184"/>
        <v>0</v>
      </c>
      <c r="AN536" s="1627" t="str">
        <f t="shared" si="177"/>
        <v/>
      </c>
      <c r="AO536" s="1039">
        <f t="shared" si="185"/>
        <v>0</v>
      </c>
      <c r="AP536" s="1039">
        <f t="shared" si="186"/>
        <v>0</v>
      </c>
      <c r="AQ536" s="1040">
        <f>IF(AO536&gt;0,AS9,0)</f>
        <v>0</v>
      </c>
      <c r="AR536" s="1628" t="str">
        <f>IF(TRIM(AG536)="▼ recette suivante", AG536, IF(AQ536&gt;0, IF(AT9&lt;&gt;"", AT9&amp;"-ou.or.o ❾ + or - &gt;", ""), ""))</f>
        <v/>
      </c>
      <c r="AS536" s="1064"/>
      <c r="AT536" s="1064"/>
      <c r="AU536" s="1042">
        <f t="shared" si="187"/>
        <v>0</v>
      </c>
      <c r="AV536" s="1043">
        <f>IF(AK536,IF(OR(AU536="",N(AU536)&lt;=0.000000001),"",_xlfn.XLOOKUP(AJ536,BJ15:BJ62,BN15:BN62,_xlfn.XLOOKUP(AJ536,BK15:BK62,BN15:BN62,_xlfn.XLOOKUP(AJ536,BL15:BL62,BN15:BN62,"")))),0)</f>
        <v>0</v>
      </c>
      <c r="AW536" s="1065" cm="1">
        <f t="array" ref="AW536">IF(AK536&lt;&gt;1,0,IF(OR(AU536="",N(AU536)&lt;=0.000000001),"",IF(OR(AO536="",N(AO536)&lt;=0.000000001),0,IF(ISNUMBER(AU536),IFERROR(_xlfn.LET(_xlpm.ai_test,TRIM(AJ536),_xlpm.r,IFERROR(_xlfn.XLOOKUP(_xlpm.ai_test,BJ15:BJ62,ROW(BJ15:BJ62),0,1),IFERROR(_xlfn.XLOOKUP(_xlpm.ai_test,BK15:BK62,ROW(BK15:BK62),0,1),_xlfn.XLOOKUP(_xlpm.ai_test,BL15:BL62,ROW(BL15:BL62),0,1))),_xlpm.p,_xlpm.r-MIN(ROW(BJ15:BJ62))+1,_xlpm.f,INDEX(BM15:BM62,_xlpm.p),_xlpm.u,INDEX(BN15:BN62,_xlpm.p),_xlpm.s,INDEX(BP15:BP62,_xlpm.p),_xlpm.q,N(AU536)/_xlpm.f,IF(_xlpm.q&gt;=_xlpm.s,ROUND(_xlpm.q,1)&amp;" "&amp;_xlpm.ai_test&amp;" = "&amp;ROUND(_xlpm.q*_xlpm.f,1)&amp;" "&amp;_xlpm.u,ROUND(_xlpm.q,1)&amp;" "&amp;_xlpm.ai_test)),""),""))))</f>
        <v>0</v>
      </c>
      <c r="AX536" s="1055"/>
      <c r="AY536" s="1042">
        <f t="shared" si="188"/>
        <v>0</v>
      </c>
      <c r="AZ536" s="1043" t="str">
        <f t="shared" si="189"/>
        <v/>
      </c>
      <c r="BA536" s="1044">
        <f t="shared" si="194"/>
        <v>0</v>
      </c>
      <c r="BB536" s="1045" t="str">
        <f t="shared" si="190"/>
        <v/>
      </c>
      <c r="BC536" s="1046"/>
      <c r="BD536" s="1047">
        <f t="shared" si="176"/>
        <v>0</v>
      </c>
      <c r="BE536" s="1048" t="str">
        <f t="shared" si="191"/>
        <v/>
      </c>
      <c r="BF536" s="262" t="s">
        <v>22</v>
      </c>
      <c r="BG536" s="1027">
        <f t="shared" si="192"/>
        <v>0</v>
      </c>
      <c r="BH536" s="1028">
        <f t="shared" si="193"/>
        <v>0</v>
      </c>
      <c r="BI536"/>
      <c r="BJ536" s="701"/>
      <c r="BK536" s="701"/>
      <c r="BL536" s="701"/>
      <c r="BM536" s="701"/>
      <c r="BN536" s="701"/>
      <c r="BO536" s="701"/>
      <c r="BP536" s="701"/>
      <c r="BQ536" s="701"/>
      <c r="BX536" s="964" t="str">
        <f t="shared" si="178"/>
        <v>►</v>
      </c>
      <c r="BY536" s="848"/>
      <c r="BZ536" s="848"/>
      <c r="CA536" s="848"/>
      <c r="CB536" s="848"/>
      <c r="CC536" s="848"/>
      <c r="DC536" s="3">
        <v>1</v>
      </c>
    </row>
    <row r="537" spans="12:107" ht="21" customHeight="1">
      <c r="L537" s="115" t="s">
        <v>16</v>
      </c>
      <c r="M537" s="3141"/>
      <c r="N537" s="3142"/>
      <c r="O537" s="3141"/>
      <c r="P537" s="3143"/>
      <c r="Q537" s="3144"/>
      <c r="R537" s="3145"/>
      <c r="S537" s="3146"/>
      <c r="T537" s="3147"/>
      <c r="U537" s="3148"/>
      <c r="V537" s="3149"/>
      <c r="W537" s="2109"/>
      <c r="X537" s="3150"/>
      <c r="Y537" s="117"/>
      <c r="Z537" s="3151"/>
      <c r="AA537" s="3152"/>
      <c r="AB537" s="3153"/>
      <c r="AC537" s="3154"/>
      <c r="AD537" s="119"/>
      <c r="AE537" s="262" t="s">
        <v>22</v>
      </c>
      <c r="AF537" s="1035" t="str">
        <f t="shared" si="179"/>
        <v>►</v>
      </c>
      <c r="AG537" s="1036" t="str">
        <f t="shared" si="180"/>
        <v/>
      </c>
      <c r="AH537" s="1037" t="str">
        <f t="shared" si="181"/>
        <v/>
      </c>
      <c r="AI537" s="1036" t="str">
        <f t="shared" si="182"/>
        <v/>
      </c>
      <c r="AJ537" s="1037" t="str">
        <f t="shared" si="183"/>
        <v/>
      </c>
      <c r="AK537" s="1037">
        <f>IF(AND(L537="A",COUNTIF(BJ15:BL62,TRIM(U537))&gt;0),1,0)</f>
        <v>0</v>
      </c>
      <c r="AL537" s="1051" t="str" cm="1">
        <f t="array" ref="AL537">IF(AF537&lt;&gt;"A","",IFERROR((IFERROR(_xlfn.XLOOKUP(TRIM(SUBSTITUTE(U537,CHAR(160)," ")),BJ15:BJ62,BM15:BM62),IFERROR(_xlfn.XLOOKUP(TRIM(SUBSTITUTE(U537,CHAR(160)," ")),BK15:BK62,BM15:BM62),_xlfn.XLOOKUP(TRIM(SUBSTITUTE(U537,CHAR(160)," ")),BL15:BL62,BM15:BM62))))*T537*IF(ISBLANK(Q537),1,Q537)+IFERROR(_xlfn.XLOOKUP("RECHERCHEX",TRIM(L537:AD537),L537:AD537),0),0))</f>
        <v/>
      </c>
      <c r="AM537" s="1038">
        <f t="shared" si="184"/>
        <v>0</v>
      </c>
      <c r="AN537" s="1627" t="str">
        <f t="shared" si="177"/>
        <v/>
      </c>
      <c r="AO537" s="1039">
        <f t="shared" si="185"/>
        <v>0</v>
      </c>
      <c r="AP537" s="1039">
        <f t="shared" si="186"/>
        <v>0</v>
      </c>
      <c r="AQ537" s="1052">
        <f>IF(AO537&gt;0,AS9,0)</f>
        <v>0</v>
      </c>
      <c r="AR537" s="1626" t="str">
        <f>IF(TRIM(AG537)="▼ recette suivante", AG537, IF(AQ537&gt;0, IF(AT9&lt;&gt;"", AT9&amp;"-ou.or.o ❾ + or - &gt;", ""), ""))</f>
        <v/>
      </c>
      <c r="AS537" s="1064"/>
      <c r="AT537" s="1064"/>
      <c r="AU537" s="1053">
        <f t="shared" si="187"/>
        <v>0</v>
      </c>
      <c r="AV537" s="1054">
        <f>IF(AK537,IF(OR(AU537="",N(AU537)&lt;=0.000000001),"",_xlfn.XLOOKUP(AJ537,BJ15:BJ62,BN15:BN62,_xlfn.XLOOKUP(AJ537,BK15:BK62,BN15:BN62,_xlfn.XLOOKUP(AJ537,BL15:BL62,BN15:BN62,"")))),0)</f>
        <v>0</v>
      </c>
      <c r="AW537" s="1067" cm="1">
        <f t="array" ref="AW537">IF(AK537&lt;&gt;1,0,IF(OR(AU537="",N(AU537)&lt;=0.000000001),"",IF(OR(AO537="",N(AO537)&lt;=0.000000001),0,IF(ISNUMBER(AU537),IFERROR(_xlfn.LET(_xlpm.ai_test,TRIM(AJ537),_xlpm.r,IFERROR(_xlfn.XLOOKUP(_xlpm.ai_test,BJ15:BJ62,ROW(BJ15:BJ62),0,1),IFERROR(_xlfn.XLOOKUP(_xlpm.ai_test,BK15:BK62,ROW(BK15:BK62),0,1),_xlfn.XLOOKUP(_xlpm.ai_test,BL15:BL62,ROW(BL15:BL62),0,1))),_xlpm.p,_xlpm.r-MIN(ROW(BJ15:BJ62))+1,_xlpm.f,INDEX(BM15:BM62,_xlpm.p),_xlpm.u,INDEX(BN15:BN62,_xlpm.p),_xlpm.s,INDEX(BP15:BP62,_xlpm.p),_xlpm.q,N(AU537)/_xlpm.f,IF(_xlpm.q&gt;=_xlpm.s,ROUND(_xlpm.q,1)&amp;" "&amp;_xlpm.ai_test&amp;" = "&amp;ROUND(_xlpm.q*_xlpm.f,1)&amp;" "&amp;_xlpm.u,ROUND(_xlpm.q,1)&amp;" "&amp;_xlpm.ai_test)),""),""))))</f>
        <v>0</v>
      </c>
      <c r="AX537" s="1055"/>
      <c r="AY537" s="1053">
        <f t="shared" si="188"/>
        <v>0</v>
      </c>
      <c r="AZ537" s="1054" t="str">
        <f t="shared" si="189"/>
        <v/>
      </c>
      <c r="BA537" s="1056">
        <f t="shared" si="194"/>
        <v>0</v>
      </c>
      <c r="BB537" s="1057" t="str">
        <f t="shared" si="190"/>
        <v/>
      </c>
      <c r="BC537" s="1046"/>
      <c r="BD537" s="1058">
        <f t="shared" si="176"/>
        <v>0</v>
      </c>
      <c r="BE537" s="1048" t="str">
        <f t="shared" si="191"/>
        <v/>
      </c>
      <c r="BF537" s="262" t="s">
        <v>22</v>
      </c>
      <c r="BG537" s="1027">
        <f t="shared" si="192"/>
        <v>0</v>
      </c>
      <c r="BH537" s="1028">
        <f t="shared" si="193"/>
        <v>0</v>
      </c>
      <c r="BI537"/>
      <c r="BJ537" s="701"/>
      <c r="BK537" s="701"/>
      <c r="BL537" s="701"/>
      <c r="BM537" s="701"/>
      <c r="BN537" s="701"/>
      <c r="BO537" s="701"/>
      <c r="BP537" s="701"/>
      <c r="BQ537" s="701"/>
      <c r="BX537" s="964" t="str">
        <f t="shared" si="178"/>
        <v>►</v>
      </c>
      <c r="BY537" s="848"/>
      <c r="BZ537" s="848"/>
      <c r="CA537" s="848"/>
      <c r="CB537" s="848"/>
      <c r="CC537" s="848"/>
      <c r="DC537" s="3">
        <v>1</v>
      </c>
    </row>
    <row r="538" spans="12:107" ht="21" customHeight="1">
      <c r="L538" s="115" t="s">
        <v>16</v>
      </c>
      <c r="M538" s="3141"/>
      <c r="N538" s="3142"/>
      <c r="O538" s="3141"/>
      <c r="P538" s="3143"/>
      <c r="Q538" s="3144"/>
      <c r="R538" s="3145"/>
      <c r="S538" s="3146"/>
      <c r="T538" s="3147"/>
      <c r="U538" s="3148"/>
      <c r="V538" s="3149"/>
      <c r="W538" s="2109"/>
      <c r="X538" s="3150"/>
      <c r="Y538" s="117"/>
      <c r="Z538" s="3151"/>
      <c r="AA538" s="3152"/>
      <c r="AB538" s="3153"/>
      <c r="AC538" s="3154"/>
      <c r="AD538" s="119"/>
      <c r="AE538" s="262" t="s">
        <v>22</v>
      </c>
      <c r="AF538" s="1035" t="str">
        <f t="shared" si="179"/>
        <v>►</v>
      </c>
      <c r="AG538" s="1036" t="str">
        <f t="shared" si="180"/>
        <v/>
      </c>
      <c r="AH538" s="1037" t="str">
        <f t="shared" si="181"/>
        <v/>
      </c>
      <c r="AI538" s="1036" t="str">
        <f t="shared" si="182"/>
        <v/>
      </c>
      <c r="AJ538" s="1037" t="str">
        <f t="shared" si="183"/>
        <v/>
      </c>
      <c r="AK538" s="1037">
        <f>IF(AND(L538="A",COUNTIF(BJ15:BL62,TRIM(U538))&gt;0),1,0)</f>
        <v>0</v>
      </c>
      <c r="AL538" s="1051" t="str" cm="1">
        <f t="array" ref="AL538">IF(AF538&lt;&gt;"A","",IFERROR((IFERROR(_xlfn.XLOOKUP(TRIM(SUBSTITUTE(U538,CHAR(160)," ")),BJ15:BJ62,BM15:BM62),IFERROR(_xlfn.XLOOKUP(TRIM(SUBSTITUTE(U538,CHAR(160)," ")),BK15:BK62,BM15:BM62),_xlfn.XLOOKUP(TRIM(SUBSTITUTE(U538,CHAR(160)," ")),BL15:BL62,BM15:BM62))))*T538*IF(ISBLANK(Q538),1,Q538)+IFERROR(_xlfn.XLOOKUP("RECHERCHEX",TRIM(L538:AD538),L538:AD538),0),0))</f>
        <v/>
      </c>
      <c r="AM538" s="1038">
        <f t="shared" si="184"/>
        <v>0</v>
      </c>
      <c r="AN538" s="1627" t="str">
        <f t="shared" si="177"/>
        <v/>
      </c>
      <c r="AO538" s="1039">
        <f t="shared" si="185"/>
        <v>0</v>
      </c>
      <c r="AP538" s="1039">
        <f t="shared" si="186"/>
        <v>0</v>
      </c>
      <c r="AQ538" s="1040">
        <f>IF(AO538&gt;0,AS9,0)</f>
        <v>0</v>
      </c>
      <c r="AR538" s="1628" t="str">
        <f>IF(TRIM(AG538)="▼ recette suivante", AG538, IF(AQ538&gt;0, IF(AT9&lt;&gt;"", AT9&amp;"-ou.or.o ❾ + or - &gt;", ""), ""))</f>
        <v/>
      </c>
      <c r="AS538" s="1064"/>
      <c r="AT538" s="1064"/>
      <c r="AU538" s="1042">
        <f t="shared" si="187"/>
        <v>0</v>
      </c>
      <c r="AV538" s="1043">
        <f>IF(AK538,IF(OR(AU538="",N(AU538)&lt;=0.000000001),"",_xlfn.XLOOKUP(AJ538,BJ15:BJ62,BN15:BN62,_xlfn.XLOOKUP(AJ538,BK15:BK62,BN15:BN62,_xlfn.XLOOKUP(AJ538,BL15:BL62,BN15:BN62,"")))),0)</f>
        <v>0</v>
      </c>
      <c r="AW538" s="1065" cm="1">
        <f t="array" ref="AW538">IF(AK538&lt;&gt;1,0,IF(OR(AU538="",N(AU538)&lt;=0.000000001),"",IF(OR(AO538="",N(AO538)&lt;=0.000000001),0,IF(ISNUMBER(AU538),IFERROR(_xlfn.LET(_xlpm.ai_test,TRIM(AJ538),_xlpm.r,IFERROR(_xlfn.XLOOKUP(_xlpm.ai_test,BJ15:BJ62,ROW(BJ15:BJ62),0,1),IFERROR(_xlfn.XLOOKUP(_xlpm.ai_test,BK15:BK62,ROW(BK15:BK62),0,1),_xlfn.XLOOKUP(_xlpm.ai_test,BL15:BL62,ROW(BL15:BL62),0,1))),_xlpm.p,_xlpm.r-MIN(ROW(BJ15:BJ62))+1,_xlpm.f,INDEX(BM15:BM62,_xlpm.p),_xlpm.u,INDEX(BN15:BN62,_xlpm.p),_xlpm.s,INDEX(BP15:BP62,_xlpm.p),_xlpm.q,N(AU538)/_xlpm.f,IF(_xlpm.q&gt;=_xlpm.s,ROUND(_xlpm.q,1)&amp;" "&amp;_xlpm.ai_test&amp;" = "&amp;ROUND(_xlpm.q*_xlpm.f,1)&amp;" "&amp;_xlpm.u,ROUND(_xlpm.q,1)&amp;" "&amp;_xlpm.ai_test)),""),""))))</f>
        <v>0</v>
      </c>
      <c r="AX538" s="1055"/>
      <c r="AY538" s="1042">
        <f t="shared" si="188"/>
        <v>0</v>
      </c>
      <c r="AZ538" s="1043" t="str">
        <f t="shared" si="189"/>
        <v/>
      </c>
      <c r="BA538" s="1044">
        <f t="shared" si="194"/>
        <v>0</v>
      </c>
      <c r="BB538" s="1045" t="str">
        <f t="shared" si="190"/>
        <v/>
      </c>
      <c r="BC538" s="1046"/>
      <c r="BD538" s="1047">
        <f t="shared" si="176"/>
        <v>0</v>
      </c>
      <c r="BE538" s="1048" t="str">
        <f t="shared" si="191"/>
        <v/>
      </c>
      <c r="BF538" s="262" t="s">
        <v>22</v>
      </c>
      <c r="BG538" s="1027">
        <f t="shared" si="192"/>
        <v>0</v>
      </c>
      <c r="BH538" s="1028">
        <f t="shared" si="193"/>
        <v>0</v>
      </c>
      <c r="BI538"/>
      <c r="BJ538" s="701"/>
      <c r="BK538" s="701"/>
      <c r="BL538" s="701"/>
      <c r="BM538" s="701"/>
      <c r="BN538" s="701"/>
      <c r="BO538" s="701"/>
      <c r="BP538" s="701"/>
      <c r="BQ538" s="701"/>
      <c r="BX538" s="964" t="str">
        <f t="shared" si="178"/>
        <v>►</v>
      </c>
      <c r="BY538" s="848"/>
      <c r="BZ538" s="848"/>
      <c r="CA538" s="848"/>
      <c r="CB538" s="848"/>
      <c r="CC538" s="848"/>
      <c r="DC538" s="3">
        <v>1</v>
      </c>
    </row>
    <row r="539" spans="12:107" ht="21" customHeight="1">
      <c r="L539" s="115" t="s">
        <v>16</v>
      </c>
      <c r="M539" s="3141"/>
      <c r="N539" s="3142"/>
      <c r="O539" s="3141"/>
      <c r="P539" s="3143"/>
      <c r="Q539" s="3144"/>
      <c r="R539" s="3145"/>
      <c r="S539" s="3146"/>
      <c r="T539" s="3147"/>
      <c r="U539" s="3148"/>
      <c r="V539" s="3149"/>
      <c r="W539" s="2109"/>
      <c r="X539" s="3150"/>
      <c r="Y539" s="117"/>
      <c r="Z539" s="3151"/>
      <c r="AA539" s="3152"/>
      <c r="AB539" s="3153"/>
      <c r="AC539" s="3154"/>
      <c r="AD539" s="119"/>
      <c r="AE539" s="262" t="s">
        <v>22</v>
      </c>
      <c r="AF539" s="1035" t="str">
        <f t="shared" si="179"/>
        <v>►</v>
      </c>
      <c r="AG539" s="1036" t="str">
        <f t="shared" si="180"/>
        <v/>
      </c>
      <c r="AH539" s="1037" t="str">
        <f t="shared" si="181"/>
        <v/>
      </c>
      <c r="AI539" s="1036" t="str">
        <f t="shared" si="182"/>
        <v/>
      </c>
      <c r="AJ539" s="1037" t="str">
        <f t="shared" si="183"/>
        <v/>
      </c>
      <c r="AK539" s="1037">
        <f>IF(AND(L539="A",COUNTIF(BJ15:BL62,TRIM(U539))&gt;0),1,0)</f>
        <v>0</v>
      </c>
      <c r="AL539" s="1051" t="str" cm="1">
        <f t="array" ref="AL539">IF(AF539&lt;&gt;"A","",IFERROR((IFERROR(_xlfn.XLOOKUP(TRIM(SUBSTITUTE(U539,CHAR(160)," ")),BJ15:BJ62,BM15:BM62),IFERROR(_xlfn.XLOOKUP(TRIM(SUBSTITUTE(U539,CHAR(160)," ")),BK15:BK62,BM15:BM62),_xlfn.XLOOKUP(TRIM(SUBSTITUTE(U539,CHAR(160)," ")),BL15:BL62,BM15:BM62))))*T539*IF(ISBLANK(Q539),1,Q539)+IFERROR(_xlfn.XLOOKUP("RECHERCHEX",TRIM(L539:AD539),L539:AD539),0),0))</f>
        <v/>
      </c>
      <c r="AM539" s="1038">
        <f t="shared" si="184"/>
        <v>0</v>
      </c>
      <c r="AN539" s="1627" t="str">
        <f t="shared" si="177"/>
        <v/>
      </c>
      <c r="AO539" s="1039">
        <f t="shared" si="185"/>
        <v>0</v>
      </c>
      <c r="AP539" s="1039">
        <f t="shared" si="186"/>
        <v>0</v>
      </c>
      <c r="AQ539" s="1052">
        <f>IF(AO539&gt;0,AS9,0)</f>
        <v>0</v>
      </c>
      <c r="AR539" s="1626" t="str">
        <f>IF(TRIM(AG539)="▼ recette suivante", AG539, IF(AQ539&gt;0, IF(AT9&lt;&gt;"", AT9&amp;"-ou.or.o ❾ + or - &gt;", ""), ""))</f>
        <v/>
      </c>
      <c r="AS539" s="1064"/>
      <c r="AT539" s="1064"/>
      <c r="AU539" s="1053">
        <f t="shared" si="187"/>
        <v>0</v>
      </c>
      <c r="AV539" s="1054">
        <f>IF(AK539,IF(OR(AU539="",N(AU539)&lt;=0.000000001),"",_xlfn.XLOOKUP(AJ539,BJ15:BJ62,BN15:BN62,_xlfn.XLOOKUP(AJ539,BK15:BK62,BN15:BN62,_xlfn.XLOOKUP(AJ539,BL15:BL62,BN15:BN62,"")))),0)</f>
        <v>0</v>
      </c>
      <c r="AW539" s="1067" cm="1">
        <f t="array" ref="AW539">IF(AK539&lt;&gt;1,0,IF(OR(AU539="",N(AU539)&lt;=0.000000001),"",IF(OR(AO539="",N(AO539)&lt;=0.000000001),0,IF(ISNUMBER(AU539),IFERROR(_xlfn.LET(_xlpm.ai_test,TRIM(AJ539),_xlpm.r,IFERROR(_xlfn.XLOOKUP(_xlpm.ai_test,BJ15:BJ62,ROW(BJ15:BJ62),0,1),IFERROR(_xlfn.XLOOKUP(_xlpm.ai_test,BK15:BK62,ROW(BK15:BK62),0,1),_xlfn.XLOOKUP(_xlpm.ai_test,BL15:BL62,ROW(BL15:BL62),0,1))),_xlpm.p,_xlpm.r-MIN(ROW(BJ15:BJ62))+1,_xlpm.f,INDEX(BM15:BM62,_xlpm.p),_xlpm.u,INDEX(BN15:BN62,_xlpm.p),_xlpm.s,INDEX(BP15:BP62,_xlpm.p),_xlpm.q,N(AU539)/_xlpm.f,IF(_xlpm.q&gt;=_xlpm.s,ROUND(_xlpm.q,1)&amp;" "&amp;_xlpm.ai_test&amp;" = "&amp;ROUND(_xlpm.q*_xlpm.f,1)&amp;" "&amp;_xlpm.u,ROUND(_xlpm.q,1)&amp;" "&amp;_xlpm.ai_test)),""),""))))</f>
        <v>0</v>
      </c>
      <c r="AX539" s="1055"/>
      <c r="AY539" s="1053">
        <f t="shared" si="188"/>
        <v>0</v>
      </c>
      <c r="AZ539" s="1054" t="str">
        <f t="shared" si="189"/>
        <v/>
      </c>
      <c r="BA539" s="1056">
        <f t="shared" si="194"/>
        <v>0</v>
      </c>
      <c r="BB539" s="1057" t="str">
        <f t="shared" si="190"/>
        <v/>
      </c>
      <c r="BC539" s="1046"/>
      <c r="BD539" s="1058">
        <f t="shared" ref="BD539:BD549" si="195">IF(OR(AO539=0,ISBLANK(BC539),ISTEXT(BA539)),0,(IF(AU539=0,BA539,AU539)*BC539))</f>
        <v>0</v>
      </c>
      <c r="BE539" s="1048" t="str">
        <f t="shared" si="191"/>
        <v/>
      </c>
      <c r="BF539" s="262" t="s">
        <v>22</v>
      </c>
      <c r="BG539" s="1027">
        <f t="shared" si="192"/>
        <v>0</v>
      </c>
      <c r="BH539" s="1028">
        <f t="shared" si="193"/>
        <v>0</v>
      </c>
      <c r="BI539"/>
      <c r="BJ539" s="701"/>
      <c r="BK539" s="701"/>
      <c r="BL539" s="701"/>
      <c r="BM539" s="701"/>
      <c r="BN539" s="701"/>
      <c r="BO539" s="701"/>
      <c r="BP539" s="701"/>
      <c r="BQ539" s="701"/>
      <c r="BX539" s="964" t="str">
        <f t="shared" si="178"/>
        <v>►</v>
      </c>
      <c r="BY539" s="848"/>
      <c r="BZ539" s="848"/>
      <c r="CA539" s="848"/>
      <c r="CB539" s="848"/>
      <c r="CC539" s="848"/>
      <c r="DC539" s="3">
        <v>1</v>
      </c>
    </row>
    <row r="540" spans="12:107" ht="21" customHeight="1">
      <c r="L540" s="115" t="s">
        <v>16</v>
      </c>
      <c r="M540" s="3141"/>
      <c r="N540" s="3142"/>
      <c r="O540" s="3141"/>
      <c r="P540" s="3143"/>
      <c r="Q540" s="3144"/>
      <c r="R540" s="3145"/>
      <c r="S540" s="3146"/>
      <c r="T540" s="3147"/>
      <c r="U540" s="3148"/>
      <c r="V540" s="3149"/>
      <c r="W540" s="2109"/>
      <c r="X540" s="3150"/>
      <c r="Y540" s="117"/>
      <c r="Z540" s="3151"/>
      <c r="AA540" s="3152"/>
      <c r="AB540" s="3153"/>
      <c r="AC540" s="3154"/>
      <c r="AD540" s="119"/>
      <c r="AE540" s="262" t="s">
        <v>22</v>
      </c>
      <c r="AF540" s="1035" t="str">
        <f t="shared" si="179"/>
        <v>►</v>
      </c>
      <c r="AG540" s="1036" t="str">
        <f t="shared" si="180"/>
        <v/>
      </c>
      <c r="AH540" s="1037" t="str">
        <f t="shared" si="181"/>
        <v/>
      </c>
      <c r="AI540" s="1036" t="str">
        <f t="shared" si="182"/>
        <v/>
      </c>
      <c r="AJ540" s="1037" t="str">
        <f t="shared" si="183"/>
        <v/>
      </c>
      <c r="AK540" s="1037">
        <f>IF(AND(L540="A",COUNTIF(BJ15:BL62,TRIM(U540))&gt;0),1,0)</f>
        <v>0</v>
      </c>
      <c r="AL540" s="1051" t="str" cm="1">
        <f t="array" ref="AL540">IF(AF540&lt;&gt;"A","",IFERROR((IFERROR(_xlfn.XLOOKUP(TRIM(SUBSTITUTE(U540,CHAR(160)," ")),BJ15:BJ62,BM15:BM62),IFERROR(_xlfn.XLOOKUP(TRIM(SUBSTITUTE(U540,CHAR(160)," ")),BK15:BK62,BM15:BM62),_xlfn.XLOOKUP(TRIM(SUBSTITUTE(U540,CHAR(160)," ")),BL15:BL62,BM15:BM62))))*T540*IF(ISBLANK(Q540),1,Q540)+IFERROR(_xlfn.XLOOKUP("RECHERCHEX",TRIM(L540:AD540),L540:AD540),0),0))</f>
        <v/>
      </c>
      <c r="AM540" s="1038">
        <f t="shared" si="184"/>
        <v>0</v>
      </c>
      <c r="AN540" s="1627" t="str">
        <f t="shared" si="177"/>
        <v/>
      </c>
      <c r="AO540" s="1039">
        <f t="shared" si="185"/>
        <v>0</v>
      </c>
      <c r="AP540" s="1039">
        <f t="shared" si="186"/>
        <v>0</v>
      </c>
      <c r="AQ540" s="1040">
        <f>IF(AO540&gt;0,AS9,0)</f>
        <v>0</v>
      </c>
      <c r="AR540" s="1628" t="str">
        <f>IF(TRIM(AG540)="▼ recette suivante", AG540, IF(AQ540&gt;0, IF(AT9&lt;&gt;"", AT9&amp;"-ou.or.o ❾ + or - &gt;", ""), ""))</f>
        <v/>
      </c>
      <c r="AS540" s="1064"/>
      <c r="AT540" s="1064"/>
      <c r="AU540" s="1042">
        <f t="shared" si="187"/>
        <v>0</v>
      </c>
      <c r="AV540" s="1043">
        <f>IF(AK540,IF(OR(AU540="",N(AU540)&lt;=0.000000001),"",_xlfn.XLOOKUP(AJ540,BJ15:BJ62,BN15:BN62,_xlfn.XLOOKUP(AJ540,BK15:BK62,BN15:BN62,_xlfn.XLOOKUP(AJ540,BL15:BL62,BN15:BN62,"")))),0)</f>
        <v>0</v>
      </c>
      <c r="AW540" s="1065" cm="1">
        <f t="array" ref="AW540">IF(AK540&lt;&gt;1,0,IF(OR(AU540="",N(AU540)&lt;=0.000000001),"",IF(OR(AO540="",N(AO540)&lt;=0.000000001),0,IF(ISNUMBER(AU540),IFERROR(_xlfn.LET(_xlpm.ai_test,TRIM(AJ540),_xlpm.r,IFERROR(_xlfn.XLOOKUP(_xlpm.ai_test,BJ15:BJ62,ROW(BJ15:BJ62),0,1),IFERROR(_xlfn.XLOOKUP(_xlpm.ai_test,BK15:BK62,ROW(BK15:BK62),0,1),_xlfn.XLOOKUP(_xlpm.ai_test,BL15:BL62,ROW(BL15:BL62),0,1))),_xlpm.p,_xlpm.r-MIN(ROW(BJ15:BJ62))+1,_xlpm.f,INDEX(BM15:BM62,_xlpm.p),_xlpm.u,INDEX(BN15:BN62,_xlpm.p),_xlpm.s,INDEX(BP15:BP62,_xlpm.p),_xlpm.q,N(AU540)/_xlpm.f,IF(_xlpm.q&gt;=_xlpm.s,ROUND(_xlpm.q,1)&amp;" "&amp;_xlpm.ai_test&amp;" = "&amp;ROUND(_xlpm.q*_xlpm.f,1)&amp;" "&amp;_xlpm.u,ROUND(_xlpm.q,1)&amp;" "&amp;_xlpm.ai_test)),""),""))))</f>
        <v>0</v>
      </c>
      <c r="AX540" s="1055"/>
      <c r="AY540" s="1042">
        <f t="shared" si="188"/>
        <v>0</v>
      </c>
      <c r="AZ540" s="1043" t="str">
        <f t="shared" si="189"/>
        <v/>
      </c>
      <c r="BA540" s="1044">
        <f t="shared" si="194"/>
        <v>0</v>
      </c>
      <c r="BB540" s="1045" t="str">
        <f t="shared" si="190"/>
        <v/>
      </c>
      <c r="BC540" s="1046"/>
      <c r="BD540" s="1047">
        <f t="shared" si="195"/>
        <v>0</v>
      </c>
      <c r="BE540" s="1048" t="str">
        <f t="shared" si="191"/>
        <v/>
      </c>
      <c r="BF540" s="262" t="s">
        <v>22</v>
      </c>
      <c r="BG540" s="1027">
        <f t="shared" si="192"/>
        <v>0</v>
      </c>
      <c r="BH540" s="1028">
        <f t="shared" si="193"/>
        <v>0</v>
      </c>
      <c r="BI540"/>
      <c r="BJ540" s="701"/>
      <c r="BK540" s="701"/>
      <c r="BL540" s="701"/>
      <c r="BM540" s="701"/>
      <c r="BN540" s="701"/>
      <c r="BO540" s="701"/>
      <c r="BP540" s="701"/>
      <c r="BQ540" s="701"/>
      <c r="BX540" s="964" t="str">
        <f t="shared" si="178"/>
        <v>►</v>
      </c>
      <c r="BY540" s="848"/>
      <c r="BZ540" s="848"/>
      <c r="CA540" s="848"/>
      <c r="CB540" s="848"/>
      <c r="CC540" s="848"/>
      <c r="DC540" s="3">
        <v>1</v>
      </c>
    </row>
    <row r="541" spans="12:107" ht="21" customHeight="1">
      <c r="L541" s="115" t="s">
        <v>16</v>
      </c>
      <c r="M541" s="3141"/>
      <c r="N541" s="3142"/>
      <c r="O541" s="3141"/>
      <c r="P541" s="3143"/>
      <c r="Q541" s="3144"/>
      <c r="R541" s="3145"/>
      <c r="S541" s="3146"/>
      <c r="T541" s="3147"/>
      <c r="U541" s="3148"/>
      <c r="V541" s="3149"/>
      <c r="W541" s="2109"/>
      <c r="X541" s="3150"/>
      <c r="Y541" s="117"/>
      <c r="Z541" s="3151"/>
      <c r="AA541" s="3152"/>
      <c r="AB541" s="3153"/>
      <c r="AC541" s="3154"/>
      <c r="AD541" s="119"/>
      <c r="AE541" s="262" t="s">
        <v>22</v>
      </c>
      <c r="AF541" s="1035" t="str">
        <f t="shared" si="179"/>
        <v>►</v>
      </c>
      <c r="AG541" s="1036" t="str">
        <f t="shared" si="180"/>
        <v/>
      </c>
      <c r="AH541" s="1037" t="str">
        <f t="shared" si="181"/>
        <v/>
      </c>
      <c r="AI541" s="1036" t="str">
        <f t="shared" si="182"/>
        <v/>
      </c>
      <c r="AJ541" s="1037" t="str">
        <f t="shared" si="183"/>
        <v/>
      </c>
      <c r="AK541" s="1037">
        <f>IF(AND(L541="A",COUNTIF(BJ15:BL62,TRIM(U541))&gt;0),1,0)</f>
        <v>0</v>
      </c>
      <c r="AL541" s="1051" t="str" cm="1">
        <f t="array" ref="AL541">IF(AF541&lt;&gt;"A","",IFERROR((IFERROR(_xlfn.XLOOKUP(TRIM(SUBSTITUTE(U541,CHAR(160)," ")),BJ15:BJ62,BM15:BM62),IFERROR(_xlfn.XLOOKUP(TRIM(SUBSTITUTE(U541,CHAR(160)," ")),BK15:BK62,BM15:BM62),_xlfn.XLOOKUP(TRIM(SUBSTITUTE(U541,CHAR(160)," ")),BL15:BL62,BM15:BM62))))*T541*IF(ISBLANK(Q541),1,Q541)+IFERROR(_xlfn.XLOOKUP("RECHERCHEX",TRIM(L541:AD541),L541:AD541),0),0))</f>
        <v/>
      </c>
      <c r="AM541" s="1038">
        <f t="shared" si="184"/>
        <v>0</v>
      </c>
      <c r="AN541" s="1627" t="str">
        <f t="shared" si="177"/>
        <v/>
      </c>
      <c r="AO541" s="1039">
        <f t="shared" si="185"/>
        <v>0</v>
      </c>
      <c r="AP541" s="1039">
        <f t="shared" si="186"/>
        <v>0</v>
      </c>
      <c r="AQ541" s="1052">
        <f>IF(AO541&gt;0,AS9,0)</f>
        <v>0</v>
      </c>
      <c r="AR541" s="1626" t="str">
        <f>IF(TRIM(AG541)="▼ recette suivante", AG541, IF(AQ541&gt;0, IF(AT9&lt;&gt;"", AT9&amp;"-ou.or.o ❾ + or - &gt;", ""), ""))</f>
        <v/>
      </c>
      <c r="AS541" s="1064"/>
      <c r="AT541" s="1064"/>
      <c r="AU541" s="1053">
        <f t="shared" si="187"/>
        <v>0</v>
      </c>
      <c r="AV541" s="1054">
        <f>IF(AK541,IF(OR(AU541="",N(AU541)&lt;=0.000000001),"",_xlfn.XLOOKUP(AJ541,BJ15:BJ62,BN15:BN62,_xlfn.XLOOKUP(AJ541,BK15:BK62,BN15:BN62,_xlfn.XLOOKUP(AJ541,BL15:BL62,BN15:BN62,"")))),0)</f>
        <v>0</v>
      </c>
      <c r="AW541" s="1067" cm="1">
        <f t="array" ref="AW541">IF(AK541&lt;&gt;1,0,IF(OR(AU541="",N(AU541)&lt;=0.000000001),"",IF(OR(AO541="",N(AO541)&lt;=0.000000001),0,IF(ISNUMBER(AU541),IFERROR(_xlfn.LET(_xlpm.ai_test,TRIM(AJ541),_xlpm.r,IFERROR(_xlfn.XLOOKUP(_xlpm.ai_test,BJ15:BJ62,ROW(BJ15:BJ62),0,1),IFERROR(_xlfn.XLOOKUP(_xlpm.ai_test,BK15:BK62,ROW(BK15:BK62),0,1),_xlfn.XLOOKUP(_xlpm.ai_test,BL15:BL62,ROW(BL15:BL62),0,1))),_xlpm.p,_xlpm.r-MIN(ROW(BJ15:BJ62))+1,_xlpm.f,INDEX(BM15:BM62,_xlpm.p),_xlpm.u,INDEX(BN15:BN62,_xlpm.p),_xlpm.s,INDEX(BP15:BP62,_xlpm.p),_xlpm.q,N(AU541)/_xlpm.f,IF(_xlpm.q&gt;=_xlpm.s,ROUND(_xlpm.q,1)&amp;" "&amp;_xlpm.ai_test&amp;" = "&amp;ROUND(_xlpm.q*_xlpm.f,1)&amp;" "&amp;_xlpm.u,ROUND(_xlpm.q,1)&amp;" "&amp;_xlpm.ai_test)),""),""))))</f>
        <v>0</v>
      </c>
      <c r="AX541" s="1055"/>
      <c r="AY541" s="1053">
        <f t="shared" si="188"/>
        <v>0</v>
      </c>
      <c r="AZ541" s="1054" t="str">
        <f t="shared" si="189"/>
        <v/>
      </c>
      <c r="BA541" s="1056">
        <f t="shared" si="194"/>
        <v>0</v>
      </c>
      <c r="BB541" s="1057" t="str">
        <f t="shared" si="190"/>
        <v/>
      </c>
      <c r="BC541" s="1046"/>
      <c r="BD541" s="1058">
        <f t="shared" si="195"/>
        <v>0</v>
      </c>
      <c r="BE541" s="1048" t="str">
        <f t="shared" si="191"/>
        <v/>
      </c>
      <c r="BF541" s="262" t="s">
        <v>22</v>
      </c>
      <c r="BG541" s="1027">
        <f t="shared" si="192"/>
        <v>0</v>
      </c>
      <c r="BH541" s="1028">
        <f t="shared" si="193"/>
        <v>0</v>
      </c>
      <c r="BI541"/>
      <c r="BJ541" s="701"/>
      <c r="BK541" s="701"/>
      <c r="BL541" s="701"/>
      <c r="BM541" s="701"/>
      <c r="BN541" s="701"/>
      <c r="BO541" s="701"/>
      <c r="BP541" s="701"/>
      <c r="BQ541" s="701"/>
      <c r="BX541" s="964" t="str">
        <f t="shared" si="178"/>
        <v>►</v>
      </c>
      <c r="BY541" s="848"/>
      <c r="BZ541" s="848"/>
      <c r="CA541" s="848"/>
      <c r="CB541" s="848"/>
      <c r="CC541" s="848"/>
      <c r="DC541" s="3">
        <v>1</v>
      </c>
    </row>
    <row r="542" spans="12:107" ht="21" customHeight="1">
      <c r="L542" s="115" t="s">
        <v>16</v>
      </c>
      <c r="M542" s="3141"/>
      <c r="N542" s="3142"/>
      <c r="O542" s="3141"/>
      <c r="P542" s="3143"/>
      <c r="Q542" s="3144"/>
      <c r="R542" s="3145"/>
      <c r="S542" s="3146"/>
      <c r="T542" s="3147"/>
      <c r="U542" s="3148"/>
      <c r="V542" s="3149"/>
      <c r="W542" s="2109"/>
      <c r="X542" s="3150"/>
      <c r="Y542" s="117"/>
      <c r="Z542" s="3151"/>
      <c r="AA542" s="3152"/>
      <c r="AB542" s="3153"/>
      <c r="AC542" s="3154"/>
      <c r="AD542" s="119"/>
      <c r="AE542" s="262" t="s">
        <v>22</v>
      </c>
      <c r="AF542" s="1035" t="str">
        <f t="shared" si="179"/>
        <v>►</v>
      </c>
      <c r="AG542" s="1036" t="str">
        <f t="shared" si="180"/>
        <v/>
      </c>
      <c r="AH542" s="1037" t="str">
        <f t="shared" si="181"/>
        <v/>
      </c>
      <c r="AI542" s="1036" t="str">
        <f t="shared" si="182"/>
        <v/>
      </c>
      <c r="AJ542" s="1037" t="str">
        <f t="shared" si="183"/>
        <v/>
      </c>
      <c r="AK542" s="1037">
        <f>IF(AND(L542="A",COUNTIF(BJ15:BL62,TRIM(U542))&gt;0),1,0)</f>
        <v>0</v>
      </c>
      <c r="AL542" s="1051" t="str" cm="1">
        <f t="array" ref="AL542">IF(AF542&lt;&gt;"A","",IFERROR((IFERROR(_xlfn.XLOOKUP(TRIM(SUBSTITUTE(U542,CHAR(160)," ")),BJ15:BJ62,BM15:BM62),IFERROR(_xlfn.XLOOKUP(TRIM(SUBSTITUTE(U542,CHAR(160)," ")),BK15:BK62,BM15:BM62),_xlfn.XLOOKUP(TRIM(SUBSTITUTE(U542,CHAR(160)," ")),BL15:BL62,BM15:BM62))))*T542*IF(ISBLANK(Q542),1,Q542)+IFERROR(_xlfn.XLOOKUP("RECHERCHEX",TRIM(L542:AD542),L542:AD542),0),0))</f>
        <v/>
      </c>
      <c r="AM542" s="1038">
        <f t="shared" si="184"/>
        <v>0</v>
      </c>
      <c r="AN542" s="1627" t="str">
        <f t="shared" ref="AN542:AN549" si="196">IF(AF542="A","❾ Author reference &gt;","")</f>
        <v/>
      </c>
      <c r="AO542" s="1039">
        <f t="shared" si="185"/>
        <v>0</v>
      </c>
      <c r="AP542" s="1039">
        <f t="shared" si="186"/>
        <v>0</v>
      </c>
      <c r="AQ542" s="1040">
        <f>IF(AO542&gt;0,AS9,0)</f>
        <v>0</v>
      </c>
      <c r="AR542" s="1628" t="str">
        <f>IF(TRIM(AG542)="▼ recette suivante", AG542, IF(AQ542&gt;0, IF(AT9&lt;&gt;"", AT9&amp;"-ou.or.o ❾ + or - &gt;", ""), ""))</f>
        <v/>
      </c>
      <c r="AS542" s="1064"/>
      <c r="AT542" s="1064"/>
      <c r="AU542" s="1042">
        <f t="shared" si="187"/>
        <v>0</v>
      </c>
      <c r="AV542" s="1043">
        <f>IF(AK542,IF(OR(AU542="",N(AU542)&lt;=0.000000001),"",_xlfn.XLOOKUP(AJ542,BJ15:BJ62,BN15:BN62,_xlfn.XLOOKUP(AJ542,BK15:BK62,BN15:BN62,_xlfn.XLOOKUP(AJ542,BL15:BL62,BN15:BN62,"")))),0)</f>
        <v>0</v>
      </c>
      <c r="AW542" s="1065" cm="1">
        <f t="array" ref="AW542">IF(AK542&lt;&gt;1,0,IF(OR(AU542="",N(AU542)&lt;=0.000000001),"",IF(OR(AO542="",N(AO542)&lt;=0.000000001),0,IF(ISNUMBER(AU542),IFERROR(_xlfn.LET(_xlpm.ai_test,TRIM(AJ542),_xlpm.r,IFERROR(_xlfn.XLOOKUP(_xlpm.ai_test,BJ15:BJ62,ROW(BJ15:BJ62),0,1),IFERROR(_xlfn.XLOOKUP(_xlpm.ai_test,BK15:BK62,ROW(BK15:BK62),0,1),_xlfn.XLOOKUP(_xlpm.ai_test,BL15:BL62,ROW(BL15:BL62),0,1))),_xlpm.p,_xlpm.r-MIN(ROW(BJ15:BJ62))+1,_xlpm.f,INDEX(BM15:BM62,_xlpm.p),_xlpm.u,INDEX(BN15:BN62,_xlpm.p),_xlpm.s,INDEX(BP15:BP62,_xlpm.p),_xlpm.q,N(AU542)/_xlpm.f,IF(_xlpm.q&gt;=_xlpm.s,ROUND(_xlpm.q,1)&amp;" "&amp;_xlpm.ai_test&amp;" = "&amp;ROUND(_xlpm.q*_xlpm.f,1)&amp;" "&amp;_xlpm.u,ROUND(_xlpm.q,1)&amp;" "&amp;_xlpm.ai_test)),""),""))))</f>
        <v>0</v>
      </c>
      <c r="AX542" s="1055"/>
      <c r="AY542" s="1042">
        <f t="shared" si="188"/>
        <v>0</v>
      </c>
      <c r="AZ542" s="1043" t="str">
        <f t="shared" si="189"/>
        <v/>
      </c>
      <c r="BA542" s="1044">
        <f t="shared" si="194"/>
        <v>0</v>
      </c>
      <c r="BB542" s="1045" t="str">
        <f t="shared" si="190"/>
        <v/>
      </c>
      <c r="BC542" s="1046"/>
      <c r="BD542" s="1047">
        <f t="shared" si="195"/>
        <v>0</v>
      </c>
      <c r="BE542" s="1048" t="str">
        <f t="shared" si="191"/>
        <v/>
      </c>
      <c r="BF542" s="262" t="s">
        <v>22</v>
      </c>
      <c r="BG542" s="1027">
        <f t="shared" si="192"/>
        <v>0</v>
      </c>
      <c r="BH542" s="1028">
        <f t="shared" si="193"/>
        <v>0</v>
      </c>
      <c r="BI542"/>
      <c r="BJ542" s="701"/>
      <c r="BK542" s="701"/>
      <c r="BL542" s="701"/>
      <c r="BM542" s="701"/>
      <c r="BN542" s="701"/>
      <c r="BO542" s="701"/>
      <c r="BP542" s="701"/>
      <c r="BQ542" s="701"/>
      <c r="BX542" s="964" t="str">
        <f t="shared" si="178"/>
        <v>►</v>
      </c>
      <c r="BY542" s="848"/>
      <c r="BZ542" s="848"/>
      <c r="CA542" s="848"/>
      <c r="CB542" s="848"/>
      <c r="CC542" s="848"/>
      <c r="DC542" s="3">
        <v>1</v>
      </c>
    </row>
    <row r="543" spans="12:107" ht="21" customHeight="1">
      <c r="L543" s="115" t="s">
        <v>16</v>
      </c>
      <c r="M543" s="3141"/>
      <c r="N543" s="3142"/>
      <c r="O543" s="3141"/>
      <c r="P543" s="3143"/>
      <c r="Q543" s="3144"/>
      <c r="R543" s="3145"/>
      <c r="S543" s="3146"/>
      <c r="T543" s="3147"/>
      <c r="U543" s="3148"/>
      <c r="V543" s="3149"/>
      <c r="W543" s="2109"/>
      <c r="X543" s="3150"/>
      <c r="Y543" s="117"/>
      <c r="Z543" s="3151"/>
      <c r="AA543" s="3152"/>
      <c r="AB543" s="3153"/>
      <c r="AC543" s="3154"/>
      <c r="AD543" s="119"/>
      <c r="AE543" s="262" t="s">
        <v>22</v>
      </c>
      <c r="AF543" s="1035" t="str">
        <f t="shared" si="179"/>
        <v>►</v>
      </c>
      <c r="AG543" s="1036" t="str">
        <f t="shared" si="180"/>
        <v/>
      </c>
      <c r="AH543" s="1037" t="str">
        <f t="shared" si="181"/>
        <v/>
      </c>
      <c r="AI543" s="1036" t="str">
        <f t="shared" si="182"/>
        <v/>
      </c>
      <c r="AJ543" s="1037" t="str">
        <f t="shared" si="183"/>
        <v/>
      </c>
      <c r="AK543" s="1037">
        <f>IF(AND(L543="A",COUNTIF(BJ15:BL62,TRIM(U543))&gt;0),1,0)</f>
        <v>0</v>
      </c>
      <c r="AL543" s="1051" t="str" cm="1">
        <f t="array" ref="AL543">IF(AF543&lt;&gt;"A","",IFERROR((IFERROR(_xlfn.XLOOKUP(TRIM(SUBSTITUTE(U543,CHAR(160)," ")),BJ15:BJ62,BM15:BM62),IFERROR(_xlfn.XLOOKUP(TRIM(SUBSTITUTE(U543,CHAR(160)," ")),BK15:BK62,BM15:BM62),_xlfn.XLOOKUP(TRIM(SUBSTITUTE(U543,CHAR(160)," ")),BL15:BL62,BM15:BM62))))*T543*IF(ISBLANK(Q543),1,Q543)+IFERROR(_xlfn.XLOOKUP("RECHERCHEX",TRIM(L543:AD543),L543:AD543),0),0))</f>
        <v/>
      </c>
      <c r="AM543" s="1038">
        <f t="shared" si="184"/>
        <v>0</v>
      </c>
      <c r="AN543" s="1627" t="str">
        <f t="shared" si="196"/>
        <v/>
      </c>
      <c r="AO543" s="1039">
        <f t="shared" si="185"/>
        <v>0</v>
      </c>
      <c r="AP543" s="1039">
        <f t="shared" si="186"/>
        <v>0</v>
      </c>
      <c r="AQ543" s="1052">
        <f>IF(AO543&gt;0,AS9,0)</f>
        <v>0</v>
      </c>
      <c r="AR543" s="1626" t="str">
        <f>IF(TRIM(AG543)="▼ recette suivante", AG543, IF(AQ543&gt;0, IF(AT9&lt;&gt;"", AT9&amp;"-ou.or.o ❾ + or - &gt;", ""), ""))</f>
        <v/>
      </c>
      <c r="AS543" s="1064"/>
      <c r="AT543" s="1064"/>
      <c r="AU543" s="1053">
        <f t="shared" si="187"/>
        <v>0</v>
      </c>
      <c r="AV543" s="1054">
        <f>IF(AK543,IF(OR(AU543="",N(AU543)&lt;=0.000000001),"",_xlfn.XLOOKUP(AJ543,BJ15:BJ62,BN15:BN62,_xlfn.XLOOKUP(AJ543,BK15:BK62,BN15:BN62,_xlfn.XLOOKUP(AJ543,BL15:BL62,BN15:BN62,"")))),0)</f>
        <v>0</v>
      </c>
      <c r="AW543" s="1067" cm="1">
        <f t="array" ref="AW543">IF(AK543&lt;&gt;1,0,IF(OR(AU543="",N(AU543)&lt;=0.000000001),"",IF(OR(AO543="",N(AO543)&lt;=0.000000001),0,IF(ISNUMBER(AU543),IFERROR(_xlfn.LET(_xlpm.ai_test,TRIM(AJ543),_xlpm.r,IFERROR(_xlfn.XLOOKUP(_xlpm.ai_test,BJ15:BJ62,ROW(BJ15:BJ62),0,1),IFERROR(_xlfn.XLOOKUP(_xlpm.ai_test,BK15:BK62,ROW(BK15:BK62),0,1),_xlfn.XLOOKUP(_xlpm.ai_test,BL15:BL62,ROW(BL15:BL62),0,1))),_xlpm.p,_xlpm.r-MIN(ROW(BJ15:BJ62))+1,_xlpm.f,INDEX(BM15:BM62,_xlpm.p),_xlpm.u,INDEX(BN15:BN62,_xlpm.p),_xlpm.s,INDEX(BP15:BP62,_xlpm.p),_xlpm.q,N(AU543)/_xlpm.f,IF(_xlpm.q&gt;=_xlpm.s,ROUND(_xlpm.q,1)&amp;" "&amp;_xlpm.ai_test&amp;" = "&amp;ROUND(_xlpm.q*_xlpm.f,1)&amp;" "&amp;_xlpm.u,ROUND(_xlpm.q,1)&amp;" "&amp;_xlpm.ai_test)),""),""))))</f>
        <v>0</v>
      </c>
      <c r="AX543" s="1055"/>
      <c r="AY543" s="1053">
        <f t="shared" si="188"/>
        <v>0</v>
      </c>
      <c r="AZ543" s="1054" t="str">
        <f t="shared" si="189"/>
        <v/>
      </c>
      <c r="BA543" s="1056">
        <f t="shared" si="194"/>
        <v>0</v>
      </c>
      <c r="BB543" s="1057" t="str">
        <f t="shared" si="190"/>
        <v/>
      </c>
      <c r="BC543" s="1046"/>
      <c r="BD543" s="1058">
        <f t="shared" si="195"/>
        <v>0</v>
      </c>
      <c r="BE543" s="1048" t="str">
        <f t="shared" si="191"/>
        <v/>
      </c>
      <c r="BF543" s="262" t="s">
        <v>22</v>
      </c>
      <c r="BG543" s="1027">
        <f t="shared" si="192"/>
        <v>0</v>
      </c>
      <c r="BH543" s="1028">
        <f t="shared" si="193"/>
        <v>0</v>
      </c>
      <c r="BI543"/>
      <c r="BJ543" s="701"/>
      <c r="BK543" s="701"/>
      <c r="BL543" s="701"/>
      <c r="BM543" s="701"/>
      <c r="BN543" s="701"/>
      <c r="BO543" s="701"/>
      <c r="BP543" s="701"/>
      <c r="BQ543" s="701"/>
      <c r="BX543" s="964" t="str">
        <f t="shared" si="178"/>
        <v>►</v>
      </c>
      <c r="BY543" s="848"/>
      <c r="BZ543" s="848"/>
      <c r="CA543" s="848"/>
      <c r="CB543" s="848"/>
      <c r="CC543" s="848"/>
      <c r="DC543" s="3">
        <v>1</v>
      </c>
    </row>
    <row r="544" spans="12:107" ht="21" customHeight="1">
      <c r="L544" s="115" t="s">
        <v>16</v>
      </c>
      <c r="M544" s="3141"/>
      <c r="N544" s="3142"/>
      <c r="O544" s="3141"/>
      <c r="P544" s="3143"/>
      <c r="Q544" s="3144"/>
      <c r="R544" s="3145"/>
      <c r="S544" s="3146"/>
      <c r="T544" s="3147"/>
      <c r="U544" s="3148"/>
      <c r="V544" s="3149"/>
      <c r="W544" s="2109"/>
      <c r="X544" s="3150"/>
      <c r="Y544" s="117"/>
      <c r="Z544" s="3151"/>
      <c r="AA544" s="3152"/>
      <c r="AB544" s="3153"/>
      <c r="AC544" s="3154"/>
      <c r="AD544" s="119"/>
      <c r="AE544" s="262" t="s">
        <v>22</v>
      </c>
      <c r="AF544" s="1035" t="str">
        <f t="shared" si="179"/>
        <v>►</v>
      </c>
      <c r="AG544" s="1036" t="str">
        <f t="shared" si="180"/>
        <v/>
      </c>
      <c r="AH544" s="1037" t="str">
        <f t="shared" si="181"/>
        <v/>
      </c>
      <c r="AI544" s="1036" t="str">
        <f t="shared" si="182"/>
        <v/>
      </c>
      <c r="AJ544" s="1037" t="str">
        <f t="shared" si="183"/>
        <v/>
      </c>
      <c r="AK544" s="1037">
        <f>IF(AND(L544="A",COUNTIF(BJ15:BL62,TRIM(U544))&gt;0),1,0)</f>
        <v>0</v>
      </c>
      <c r="AL544" s="1051" t="str" cm="1">
        <f t="array" ref="AL544">IF(AF544&lt;&gt;"A","",IFERROR((IFERROR(_xlfn.XLOOKUP(TRIM(SUBSTITUTE(U544,CHAR(160)," ")),BJ15:BJ62,BM15:BM62),IFERROR(_xlfn.XLOOKUP(TRIM(SUBSTITUTE(U544,CHAR(160)," ")),BK15:BK62,BM15:BM62),_xlfn.XLOOKUP(TRIM(SUBSTITUTE(U544,CHAR(160)," ")),BL15:BL62,BM15:BM62))))*T544*IF(ISBLANK(Q544),1,Q544)+IFERROR(_xlfn.XLOOKUP("RECHERCHEX",TRIM(L544:AD544),L544:AD544),0),0))</f>
        <v/>
      </c>
      <c r="AM544" s="1038">
        <f t="shared" si="184"/>
        <v>0</v>
      </c>
      <c r="AN544" s="1627" t="str">
        <f t="shared" si="196"/>
        <v/>
      </c>
      <c r="AO544" s="1039">
        <f t="shared" si="185"/>
        <v>0</v>
      </c>
      <c r="AP544" s="1039">
        <f t="shared" si="186"/>
        <v>0</v>
      </c>
      <c r="AQ544" s="1040">
        <f>IF(AO544&gt;0,AS9,0)</f>
        <v>0</v>
      </c>
      <c r="AR544" s="1628" t="str">
        <f>IF(TRIM(AG544)="▼ recette suivante", AG544, IF(AQ544&gt;0, IF(AT9&lt;&gt;"", AT9&amp;"-ou.or.o ❾ + or - &gt;", ""), ""))</f>
        <v/>
      </c>
      <c r="AS544" s="1064"/>
      <c r="AT544" s="1064"/>
      <c r="AU544" s="1042">
        <f t="shared" si="187"/>
        <v>0</v>
      </c>
      <c r="AV544" s="1043">
        <f>IF(AK544,IF(OR(AU544="",N(AU544)&lt;=0.000000001),"",_xlfn.XLOOKUP(AJ544,BJ15:BJ62,BN15:BN62,_xlfn.XLOOKUP(AJ544,BK15:BK62,BN15:BN62,_xlfn.XLOOKUP(AJ544,BL15:BL62,BN15:BN62,"")))),0)</f>
        <v>0</v>
      </c>
      <c r="AW544" s="1065" cm="1">
        <f t="array" ref="AW544">IF(AK544&lt;&gt;1,0,IF(OR(AU544="",N(AU544)&lt;=0.000000001),"",IF(OR(AO544="",N(AO544)&lt;=0.000000001),0,IF(ISNUMBER(AU544),IFERROR(_xlfn.LET(_xlpm.ai_test,TRIM(AJ544),_xlpm.r,IFERROR(_xlfn.XLOOKUP(_xlpm.ai_test,BJ15:BJ62,ROW(BJ15:BJ62),0,1),IFERROR(_xlfn.XLOOKUP(_xlpm.ai_test,BK15:BK62,ROW(BK15:BK62),0,1),_xlfn.XLOOKUP(_xlpm.ai_test,BL15:BL62,ROW(BL15:BL62),0,1))),_xlpm.p,_xlpm.r-MIN(ROW(BJ15:BJ62))+1,_xlpm.f,INDEX(BM15:BM62,_xlpm.p),_xlpm.u,INDEX(BN15:BN62,_xlpm.p),_xlpm.s,INDEX(BP15:BP62,_xlpm.p),_xlpm.q,N(AU544)/_xlpm.f,IF(_xlpm.q&gt;=_xlpm.s,ROUND(_xlpm.q,1)&amp;" "&amp;_xlpm.ai_test&amp;" = "&amp;ROUND(_xlpm.q*_xlpm.f,1)&amp;" "&amp;_xlpm.u,ROUND(_xlpm.q,1)&amp;" "&amp;_xlpm.ai_test)),""),""))))</f>
        <v>0</v>
      </c>
      <c r="AX544" s="1055"/>
      <c r="AY544" s="1042">
        <f t="shared" si="188"/>
        <v>0</v>
      </c>
      <c r="AZ544" s="1043" t="str">
        <f t="shared" si="189"/>
        <v/>
      </c>
      <c r="BA544" s="1044">
        <f t="shared" si="194"/>
        <v>0</v>
      </c>
      <c r="BB544" s="1045" t="str">
        <f t="shared" si="190"/>
        <v/>
      </c>
      <c r="BC544" s="1046"/>
      <c r="BD544" s="1047">
        <f t="shared" si="195"/>
        <v>0</v>
      </c>
      <c r="BE544" s="1048" t="str">
        <f t="shared" si="191"/>
        <v/>
      </c>
      <c r="BF544" s="262" t="s">
        <v>22</v>
      </c>
      <c r="BG544" s="1027">
        <f t="shared" si="192"/>
        <v>0</v>
      </c>
      <c r="BH544" s="1028">
        <f t="shared" si="193"/>
        <v>0</v>
      </c>
      <c r="BI544"/>
      <c r="BJ544" s="701"/>
      <c r="BK544" s="701"/>
      <c r="BL544" s="701"/>
      <c r="BM544" s="701"/>
      <c r="BN544" s="701"/>
      <c r="BO544" s="701"/>
      <c r="BP544" s="701"/>
      <c r="BQ544" s="701"/>
      <c r="BX544" s="964" t="str">
        <f t="shared" si="178"/>
        <v>►</v>
      </c>
      <c r="BY544" s="848"/>
      <c r="BZ544" s="848"/>
      <c r="CA544" s="848"/>
      <c r="CB544" s="848"/>
      <c r="CC544" s="848"/>
      <c r="DC544" s="3">
        <v>1</v>
      </c>
    </row>
    <row r="545" spans="1:109" ht="21" customHeight="1">
      <c r="L545" s="115" t="s">
        <v>16</v>
      </c>
      <c r="M545" s="3141"/>
      <c r="N545" s="3142"/>
      <c r="O545" s="3141"/>
      <c r="P545" s="3143"/>
      <c r="Q545" s="3144"/>
      <c r="R545" s="3145"/>
      <c r="S545" s="3146"/>
      <c r="T545" s="3147"/>
      <c r="U545" s="3148"/>
      <c r="V545" s="3149"/>
      <c r="W545" s="2109"/>
      <c r="X545" s="3150"/>
      <c r="Y545" s="117"/>
      <c r="Z545" s="3151"/>
      <c r="AA545" s="3152"/>
      <c r="AB545" s="3153"/>
      <c r="AC545" s="3154"/>
      <c r="AD545" s="119"/>
      <c r="AE545" s="262" t="s">
        <v>22</v>
      </c>
      <c r="AF545" s="1035" t="str">
        <f t="shared" si="179"/>
        <v>►</v>
      </c>
      <c r="AG545" s="1036" t="str">
        <f t="shared" si="180"/>
        <v/>
      </c>
      <c r="AH545" s="1037" t="str">
        <f t="shared" si="181"/>
        <v/>
      </c>
      <c r="AI545" s="1036" t="str">
        <f t="shared" si="182"/>
        <v/>
      </c>
      <c r="AJ545" s="1037" t="str">
        <f t="shared" si="183"/>
        <v/>
      </c>
      <c r="AK545" s="1037">
        <f>IF(AND(L545="A",COUNTIF(BJ15:BL62,TRIM(U545))&gt;0),1,0)</f>
        <v>0</v>
      </c>
      <c r="AL545" s="1051" t="str" cm="1">
        <f t="array" ref="AL545">IF(AF545&lt;&gt;"A","",IFERROR((IFERROR(_xlfn.XLOOKUP(TRIM(SUBSTITUTE(U545,CHAR(160)," ")),BJ15:BJ62,BM15:BM62),IFERROR(_xlfn.XLOOKUP(TRIM(SUBSTITUTE(U545,CHAR(160)," ")),BK15:BK62,BM15:BM62),_xlfn.XLOOKUP(TRIM(SUBSTITUTE(U545,CHAR(160)," ")),BL15:BL62,BM15:BM62))))*T545*IF(ISBLANK(Q545),1,Q545)+IFERROR(_xlfn.XLOOKUP("RECHERCHEX",TRIM(L545:AD545),L545:AD545),0),0))</f>
        <v/>
      </c>
      <c r="AM545" s="1038">
        <f t="shared" si="184"/>
        <v>0</v>
      </c>
      <c r="AN545" s="1627" t="str">
        <f t="shared" si="196"/>
        <v/>
      </c>
      <c r="AO545" s="1039">
        <f t="shared" si="185"/>
        <v>0</v>
      </c>
      <c r="AP545" s="1039">
        <f t="shared" si="186"/>
        <v>0</v>
      </c>
      <c r="AQ545" s="1052">
        <f>IF(AO545&gt;0,AS9,0)</f>
        <v>0</v>
      </c>
      <c r="AR545" s="1626" t="str">
        <f>IF(TRIM(AG545)="▼ recette suivante", AG545, IF(AQ545&gt;0, IF(AT9&lt;&gt;"", AT9&amp;"-ou.or.o ❾ + or - &gt;", ""), ""))</f>
        <v/>
      </c>
      <c r="AS545" s="1064"/>
      <c r="AT545" s="1064"/>
      <c r="AU545" s="1053">
        <f t="shared" si="187"/>
        <v>0</v>
      </c>
      <c r="AV545" s="1054">
        <f>IF(AK545,IF(OR(AU545="",N(AU545)&lt;=0.000000001),"",_xlfn.XLOOKUP(AJ545,BJ15:BJ62,BN15:BN62,_xlfn.XLOOKUP(AJ545,BK15:BK62,BN15:BN62,_xlfn.XLOOKUP(AJ545,BL15:BL62,BN15:BN62,"")))),0)</f>
        <v>0</v>
      </c>
      <c r="AW545" s="1067" cm="1">
        <f t="array" ref="AW545">IF(AK545&lt;&gt;1,0,IF(OR(AU545="",N(AU545)&lt;=0.000000001),"",IF(OR(AO545="",N(AO545)&lt;=0.000000001),0,IF(ISNUMBER(AU545),IFERROR(_xlfn.LET(_xlpm.ai_test,TRIM(AJ545),_xlpm.r,IFERROR(_xlfn.XLOOKUP(_xlpm.ai_test,BJ15:BJ62,ROW(BJ15:BJ62),0,1),IFERROR(_xlfn.XLOOKUP(_xlpm.ai_test,BK15:BK62,ROW(BK15:BK62),0,1),_xlfn.XLOOKUP(_xlpm.ai_test,BL15:BL62,ROW(BL15:BL62),0,1))),_xlpm.p,_xlpm.r-MIN(ROW(BJ15:BJ62))+1,_xlpm.f,INDEX(BM15:BM62,_xlpm.p),_xlpm.u,INDEX(BN15:BN62,_xlpm.p),_xlpm.s,INDEX(BP15:BP62,_xlpm.p),_xlpm.q,N(AU545)/_xlpm.f,IF(_xlpm.q&gt;=_xlpm.s,ROUND(_xlpm.q,1)&amp;" "&amp;_xlpm.ai_test&amp;" = "&amp;ROUND(_xlpm.q*_xlpm.f,1)&amp;" "&amp;_xlpm.u,ROUND(_xlpm.q,1)&amp;" "&amp;_xlpm.ai_test)),""),""))))</f>
        <v>0</v>
      </c>
      <c r="AX545" s="1055"/>
      <c r="AY545" s="1053">
        <f t="shared" si="188"/>
        <v>0</v>
      </c>
      <c r="AZ545" s="1054" t="str">
        <f t="shared" si="189"/>
        <v/>
      </c>
      <c r="BA545" s="1056">
        <f t="shared" si="194"/>
        <v>0</v>
      </c>
      <c r="BB545" s="1057" t="str">
        <f t="shared" si="190"/>
        <v/>
      </c>
      <c r="BC545" s="1046"/>
      <c r="BD545" s="1058">
        <f t="shared" si="195"/>
        <v>0</v>
      </c>
      <c r="BE545" s="1048" t="str">
        <f t="shared" si="191"/>
        <v/>
      </c>
      <c r="BF545" s="262" t="s">
        <v>22</v>
      </c>
      <c r="BG545" s="1027">
        <f t="shared" si="192"/>
        <v>0</v>
      </c>
      <c r="BH545" s="1028">
        <f t="shared" si="193"/>
        <v>0</v>
      </c>
      <c r="BI545"/>
      <c r="BJ545" s="701"/>
      <c r="BK545" s="701"/>
      <c r="BL545" s="701"/>
      <c r="BM545" s="701"/>
      <c r="BN545" s="701"/>
      <c r="BO545" s="701"/>
      <c r="BP545" s="701"/>
      <c r="BQ545" s="701"/>
      <c r="BX545" s="964" t="str">
        <f t="shared" si="178"/>
        <v>►</v>
      </c>
      <c r="BY545" s="848"/>
      <c r="BZ545" s="848"/>
      <c r="CA545" s="848"/>
      <c r="CB545" s="848"/>
      <c r="CC545" s="848"/>
      <c r="DC545" s="3">
        <v>1</v>
      </c>
    </row>
    <row r="546" spans="1:109" ht="21" customHeight="1">
      <c r="L546" s="115" t="s">
        <v>16</v>
      </c>
      <c r="M546" s="3141"/>
      <c r="N546" s="3142"/>
      <c r="O546" s="3141"/>
      <c r="P546" s="3143"/>
      <c r="Q546" s="3144"/>
      <c r="R546" s="3145"/>
      <c r="S546" s="3146"/>
      <c r="T546" s="3147"/>
      <c r="U546" s="3148"/>
      <c r="V546" s="3149"/>
      <c r="W546" s="2109"/>
      <c r="X546" s="3150"/>
      <c r="Y546" s="117"/>
      <c r="Z546" s="3151"/>
      <c r="AA546" s="3152"/>
      <c r="AB546" s="3153"/>
      <c r="AC546" s="3154"/>
      <c r="AD546" s="119"/>
      <c r="AE546" s="262" t="s">
        <v>22</v>
      </c>
      <c r="AF546" s="1035" t="str">
        <f t="shared" si="179"/>
        <v>►</v>
      </c>
      <c r="AG546" s="1036" t="str">
        <f t="shared" si="180"/>
        <v/>
      </c>
      <c r="AH546" s="1037" t="str">
        <f t="shared" si="181"/>
        <v/>
      </c>
      <c r="AI546" s="1036" t="str">
        <f t="shared" si="182"/>
        <v/>
      </c>
      <c r="AJ546" s="1037" t="str">
        <f t="shared" si="183"/>
        <v/>
      </c>
      <c r="AK546" s="1037">
        <f>IF(AND(L546="A",COUNTIF(BJ15:BL62,TRIM(U546))&gt;0),1,0)</f>
        <v>0</v>
      </c>
      <c r="AL546" s="1051" t="str" cm="1">
        <f t="array" ref="AL546">IF(AF546&lt;&gt;"A","",IFERROR((IFERROR(_xlfn.XLOOKUP(TRIM(SUBSTITUTE(U546,CHAR(160)," ")),BJ15:BJ62,BM15:BM62),IFERROR(_xlfn.XLOOKUP(TRIM(SUBSTITUTE(U546,CHAR(160)," ")),BK15:BK62,BM15:BM62),_xlfn.XLOOKUP(TRIM(SUBSTITUTE(U546,CHAR(160)," ")),BL15:BL62,BM15:BM62))))*T546*IF(ISBLANK(Q546),1,Q546)+IFERROR(_xlfn.XLOOKUP("RECHERCHEX",TRIM(L546:AD546),L546:AD546),0),0))</f>
        <v/>
      </c>
      <c r="AM546" s="1038">
        <f t="shared" si="184"/>
        <v>0</v>
      </c>
      <c r="AN546" s="1627" t="str">
        <f t="shared" si="196"/>
        <v/>
      </c>
      <c r="AO546" s="1039">
        <f t="shared" si="185"/>
        <v>0</v>
      </c>
      <c r="AP546" s="1039">
        <f t="shared" si="186"/>
        <v>0</v>
      </c>
      <c r="AQ546" s="1040">
        <f>IF(AO546&gt;0,AS9,0)</f>
        <v>0</v>
      </c>
      <c r="AR546" s="1628" t="str">
        <f>IF(TRIM(AG546)="▼ recette suivante", AG546, IF(AQ546&gt;0, IF(AT9&lt;&gt;"", AT9&amp;"-ou.or.o ❾ + or - &gt;", ""), ""))</f>
        <v/>
      </c>
      <c r="AS546" s="1064"/>
      <c r="AT546" s="1064"/>
      <c r="AU546" s="1042">
        <f t="shared" si="187"/>
        <v>0</v>
      </c>
      <c r="AV546" s="1043">
        <f>IF(AK546,IF(OR(AU546="",N(AU546)&lt;=0.000000001),"",_xlfn.XLOOKUP(AJ546,BJ15:BJ62,BN15:BN62,_xlfn.XLOOKUP(AJ546,BK15:BK62,BN15:BN62,_xlfn.XLOOKUP(AJ546,BL15:BL62,BN15:BN62,"")))),0)</f>
        <v>0</v>
      </c>
      <c r="AW546" s="1065" cm="1">
        <f t="array" ref="AW546">IF(AK546&lt;&gt;1,0,IF(OR(AU546="",N(AU546)&lt;=0.000000001),"",IF(OR(AO546="",N(AO546)&lt;=0.000000001),0,IF(ISNUMBER(AU546),IFERROR(_xlfn.LET(_xlpm.ai_test,TRIM(AJ546),_xlpm.r,IFERROR(_xlfn.XLOOKUP(_xlpm.ai_test,BJ15:BJ62,ROW(BJ15:BJ62),0,1),IFERROR(_xlfn.XLOOKUP(_xlpm.ai_test,BK15:BK62,ROW(BK15:BK62),0,1),_xlfn.XLOOKUP(_xlpm.ai_test,BL15:BL62,ROW(BL15:BL62),0,1))),_xlpm.p,_xlpm.r-MIN(ROW(BJ15:BJ62))+1,_xlpm.f,INDEX(BM15:BM62,_xlpm.p),_xlpm.u,INDEX(BN15:BN62,_xlpm.p),_xlpm.s,INDEX(BP15:BP62,_xlpm.p),_xlpm.q,N(AU546)/_xlpm.f,IF(_xlpm.q&gt;=_xlpm.s,ROUND(_xlpm.q,1)&amp;" "&amp;_xlpm.ai_test&amp;" = "&amp;ROUND(_xlpm.q*_xlpm.f,1)&amp;" "&amp;_xlpm.u,ROUND(_xlpm.q,1)&amp;" "&amp;_xlpm.ai_test)),""),""))))</f>
        <v>0</v>
      </c>
      <c r="AX546" s="1055"/>
      <c r="AY546" s="1042">
        <f t="shared" si="188"/>
        <v>0</v>
      </c>
      <c r="AZ546" s="1043" t="str">
        <f t="shared" si="189"/>
        <v/>
      </c>
      <c r="BA546" s="1044">
        <f t="shared" si="194"/>
        <v>0</v>
      </c>
      <c r="BB546" s="1045" t="str">
        <f t="shared" si="190"/>
        <v/>
      </c>
      <c r="BC546" s="1046"/>
      <c r="BD546" s="1047">
        <f t="shared" si="195"/>
        <v>0</v>
      </c>
      <c r="BE546" s="1048" t="str">
        <f t="shared" si="191"/>
        <v/>
      </c>
      <c r="BF546" s="262" t="s">
        <v>22</v>
      </c>
      <c r="BG546" s="1027">
        <f t="shared" si="192"/>
        <v>0</v>
      </c>
      <c r="BH546" s="1028">
        <f t="shared" si="193"/>
        <v>0</v>
      </c>
      <c r="BI546"/>
      <c r="BJ546" s="701"/>
      <c r="BK546" s="701"/>
      <c r="BL546" s="701"/>
      <c r="BM546" s="701"/>
      <c r="BN546" s="701"/>
      <c r="BO546" s="701"/>
      <c r="BP546" s="701"/>
      <c r="BQ546" s="701"/>
      <c r="BX546" s="964" t="str">
        <f t="shared" si="178"/>
        <v>►</v>
      </c>
      <c r="BY546" s="848"/>
      <c r="BZ546" s="848"/>
      <c r="CA546" s="848"/>
      <c r="CB546" s="848"/>
      <c r="CC546" s="848"/>
      <c r="DC546" s="3">
        <v>1</v>
      </c>
    </row>
    <row r="547" spans="1:109" ht="21" customHeight="1">
      <c r="L547" s="115" t="s">
        <v>16</v>
      </c>
      <c r="M547" s="3141"/>
      <c r="N547" s="3142"/>
      <c r="O547" s="3141"/>
      <c r="P547" s="3143"/>
      <c r="Q547" s="3144"/>
      <c r="R547" s="3145"/>
      <c r="S547" s="3146"/>
      <c r="T547" s="3147"/>
      <c r="U547" s="3148"/>
      <c r="V547" s="3149"/>
      <c r="W547" s="2109"/>
      <c r="X547" s="3150"/>
      <c r="Y547" s="117"/>
      <c r="Z547" s="3151"/>
      <c r="AA547" s="3152"/>
      <c r="AB547" s="3153"/>
      <c r="AC547" s="3154"/>
      <c r="AD547" s="119"/>
      <c r="AE547" s="262" t="s">
        <v>22</v>
      </c>
      <c r="AF547" s="1035" t="str">
        <f t="shared" si="179"/>
        <v>►</v>
      </c>
      <c r="AG547" s="1036" t="str">
        <f t="shared" si="180"/>
        <v/>
      </c>
      <c r="AH547" s="1037" t="str">
        <f t="shared" si="181"/>
        <v/>
      </c>
      <c r="AI547" s="1036" t="str">
        <f t="shared" si="182"/>
        <v/>
      </c>
      <c r="AJ547" s="1037" t="str">
        <f t="shared" si="183"/>
        <v/>
      </c>
      <c r="AK547" s="1037">
        <f>IF(AND(L547="A",COUNTIF(BJ15:BL62,TRIM(U547))&gt;0),1,0)</f>
        <v>0</v>
      </c>
      <c r="AL547" s="1051" t="str" cm="1">
        <f t="array" ref="AL547">IF(AF547&lt;&gt;"A","",IFERROR((IFERROR(_xlfn.XLOOKUP(TRIM(SUBSTITUTE(U547,CHAR(160)," ")),BJ15:BJ62,BM15:BM62),IFERROR(_xlfn.XLOOKUP(TRIM(SUBSTITUTE(U547,CHAR(160)," ")),BK15:BK62,BM15:BM62),_xlfn.XLOOKUP(TRIM(SUBSTITUTE(U547,CHAR(160)," ")),BL15:BL62,BM15:BM62))))*T547*IF(ISBLANK(Q547),1,Q547)+IFERROR(_xlfn.XLOOKUP("RECHERCHEX",TRIM(L547:AD547),L547:AD547),0),0))</f>
        <v/>
      </c>
      <c r="AM547" s="1038">
        <f t="shared" si="184"/>
        <v>0</v>
      </c>
      <c r="AN547" s="1627" t="str">
        <f t="shared" si="196"/>
        <v/>
      </c>
      <c r="AO547" s="1039">
        <f t="shared" si="185"/>
        <v>0</v>
      </c>
      <c r="AP547" s="1039">
        <f t="shared" si="186"/>
        <v>0</v>
      </c>
      <c r="AQ547" s="1052">
        <f>IF(AO547&gt;0,AS9,0)</f>
        <v>0</v>
      </c>
      <c r="AR547" s="1626" t="str">
        <f>IF(TRIM(AG547)="▼ recette suivante", AG547, IF(AQ547&gt;0, IF(AT9&lt;&gt;"", AT9&amp;"-ou.or.o ❾ + or - &gt;", ""), ""))</f>
        <v/>
      </c>
      <c r="AS547" s="1064"/>
      <c r="AT547" s="1064"/>
      <c r="AU547" s="1053">
        <f t="shared" si="187"/>
        <v>0</v>
      </c>
      <c r="AV547" s="1054">
        <f>IF(AK547,IF(OR(AU547="",N(AU547)&lt;=0.000000001),"",_xlfn.XLOOKUP(AJ547,BJ15:BJ62,BN15:BN62,_xlfn.XLOOKUP(AJ547,BK15:BK62,BN15:BN62,_xlfn.XLOOKUP(AJ547,BL15:BL62,BN15:BN62,"")))),0)</f>
        <v>0</v>
      </c>
      <c r="AW547" s="1067" cm="1">
        <f t="array" ref="AW547">IF(AK547&lt;&gt;1,0,IF(OR(AU547="",N(AU547)&lt;=0.000000001),"",IF(OR(AO547="",N(AO547)&lt;=0.000000001),0,IF(ISNUMBER(AU547),IFERROR(_xlfn.LET(_xlpm.ai_test,TRIM(AJ547),_xlpm.r,IFERROR(_xlfn.XLOOKUP(_xlpm.ai_test,BJ15:BJ62,ROW(BJ15:BJ62),0,1),IFERROR(_xlfn.XLOOKUP(_xlpm.ai_test,BK15:BK62,ROW(BK15:BK62),0,1),_xlfn.XLOOKUP(_xlpm.ai_test,BL15:BL62,ROW(BL15:BL62),0,1))),_xlpm.p,_xlpm.r-MIN(ROW(BJ15:BJ62))+1,_xlpm.f,INDEX(BM15:BM62,_xlpm.p),_xlpm.u,INDEX(BN15:BN62,_xlpm.p),_xlpm.s,INDEX(BP15:BP62,_xlpm.p),_xlpm.q,N(AU547)/_xlpm.f,IF(_xlpm.q&gt;=_xlpm.s,ROUND(_xlpm.q,1)&amp;" "&amp;_xlpm.ai_test&amp;" = "&amp;ROUND(_xlpm.q*_xlpm.f,1)&amp;" "&amp;_xlpm.u,ROUND(_xlpm.q,1)&amp;" "&amp;_xlpm.ai_test)),""),""))))</f>
        <v>0</v>
      </c>
      <c r="AX547" s="1055"/>
      <c r="AY547" s="1053">
        <f t="shared" si="188"/>
        <v>0</v>
      </c>
      <c r="AZ547" s="1054" t="str">
        <f t="shared" si="189"/>
        <v/>
      </c>
      <c r="BA547" s="1056">
        <f t="shared" si="194"/>
        <v>0</v>
      </c>
      <c r="BB547" s="1057" t="str">
        <f t="shared" si="190"/>
        <v/>
      </c>
      <c r="BC547" s="1046"/>
      <c r="BD547" s="1058">
        <f t="shared" si="195"/>
        <v>0</v>
      </c>
      <c r="BE547" s="1048" t="str">
        <f t="shared" si="191"/>
        <v/>
      </c>
      <c r="BF547" s="262" t="s">
        <v>22</v>
      </c>
      <c r="BG547" s="1027">
        <f t="shared" si="192"/>
        <v>0</v>
      </c>
      <c r="BH547" s="1028">
        <f t="shared" si="193"/>
        <v>0</v>
      </c>
      <c r="BI547"/>
      <c r="BJ547" s="701"/>
      <c r="BK547" s="701"/>
      <c r="BL547" s="701"/>
      <c r="BM547" s="701"/>
      <c r="BN547" s="701"/>
      <c r="BO547" s="701"/>
      <c r="BP547" s="701"/>
      <c r="BQ547" s="701"/>
      <c r="BX547" s="964" t="str">
        <f t="shared" si="178"/>
        <v>►</v>
      </c>
      <c r="BY547" s="848"/>
      <c r="BZ547" s="848"/>
      <c r="CA547" s="848"/>
      <c r="CB547" s="848"/>
      <c r="CC547" s="848"/>
      <c r="DC547" s="3">
        <v>1</v>
      </c>
    </row>
    <row r="548" spans="1:109" ht="21" customHeight="1">
      <c r="L548" s="115" t="s">
        <v>16</v>
      </c>
      <c r="M548" s="3141"/>
      <c r="N548" s="3142"/>
      <c r="O548" s="3141"/>
      <c r="P548" s="3143"/>
      <c r="Q548" s="3144"/>
      <c r="R548" s="3145"/>
      <c r="S548" s="3146"/>
      <c r="T548" s="3147"/>
      <c r="U548" s="3148"/>
      <c r="V548" s="3149"/>
      <c r="W548" s="2109"/>
      <c r="X548" s="3150"/>
      <c r="Y548" s="117"/>
      <c r="Z548" s="3151"/>
      <c r="AA548" s="3152"/>
      <c r="AB548" s="3153"/>
      <c r="AC548" s="3154"/>
      <c r="AD548" s="119"/>
      <c r="AE548" s="262" t="s">
        <v>22</v>
      </c>
      <c r="AF548" s="1035" t="str">
        <f t="shared" si="179"/>
        <v>►</v>
      </c>
      <c r="AG548" s="1036" t="str">
        <f t="shared" si="180"/>
        <v/>
      </c>
      <c r="AH548" s="1037" t="str">
        <f t="shared" si="181"/>
        <v/>
      </c>
      <c r="AI548" s="1036" t="str">
        <f t="shared" si="182"/>
        <v/>
      </c>
      <c r="AJ548" s="1037" t="str">
        <f t="shared" si="183"/>
        <v/>
      </c>
      <c r="AK548" s="1037">
        <f>IF(AND(L548="A",COUNTIF(BJ15:BL62,TRIM(U548))&gt;0),1,0)</f>
        <v>0</v>
      </c>
      <c r="AL548" s="1051" t="str" cm="1">
        <f t="array" ref="AL548">IF(AF548&lt;&gt;"A","",IFERROR((IFERROR(_xlfn.XLOOKUP(TRIM(SUBSTITUTE(U548,CHAR(160)," ")),BJ15:BJ62,BM15:BM62),IFERROR(_xlfn.XLOOKUP(TRIM(SUBSTITUTE(U548,CHAR(160)," ")),BK15:BK62,BM15:BM62),_xlfn.XLOOKUP(TRIM(SUBSTITUTE(U548,CHAR(160)," ")),BL15:BL62,BM15:BM62))))*T548*IF(ISBLANK(Q548),1,Q548)+IFERROR(_xlfn.XLOOKUP("RECHERCHEX",TRIM(L548:AD548),L548:AD548),0),0))</f>
        <v/>
      </c>
      <c r="AM548" s="1038">
        <f t="shared" si="184"/>
        <v>0</v>
      </c>
      <c r="AN548" s="1627" t="str">
        <f t="shared" si="196"/>
        <v/>
      </c>
      <c r="AO548" s="1039">
        <f t="shared" si="185"/>
        <v>0</v>
      </c>
      <c r="AP548" s="1039">
        <f t="shared" si="186"/>
        <v>0</v>
      </c>
      <c r="AQ548" s="1040">
        <f>IF(AO548&gt;0,AS9,0)</f>
        <v>0</v>
      </c>
      <c r="AR548" s="1628" t="str">
        <f>IF(TRIM(AG548)="▼ recette suivante", AG548, IF(AQ548&gt;0, IF(AT9&lt;&gt;"", AT9&amp;"-ou.or.o ❾ + or - &gt;", ""), ""))</f>
        <v/>
      </c>
      <c r="AS548" s="1064"/>
      <c r="AT548" s="1064"/>
      <c r="AU548" s="1042">
        <f t="shared" si="187"/>
        <v>0</v>
      </c>
      <c r="AV548" s="1043">
        <f>IF(AK548,IF(OR(AU548="",N(AU548)&lt;=0.000000001),"",_xlfn.XLOOKUP(AJ548,BJ15:BJ62,BN15:BN62,_xlfn.XLOOKUP(AJ548,BK15:BK62,BN15:BN62,_xlfn.XLOOKUP(AJ548,BL15:BL62,BN15:BN62,"")))),0)</f>
        <v>0</v>
      </c>
      <c r="AW548" s="1065" cm="1">
        <f t="array" ref="AW548">IF(AK548&lt;&gt;1,0,IF(OR(AU548="",N(AU548)&lt;=0.000000001),"",IF(OR(AO548="",N(AO548)&lt;=0.000000001),0,IF(ISNUMBER(AU548),IFERROR(_xlfn.LET(_xlpm.ai_test,TRIM(AJ548),_xlpm.r,IFERROR(_xlfn.XLOOKUP(_xlpm.ai_test,BJ15:BJ62,ROW(BJ15:BJ62),0,1),IFERROR(_xlfn.XLOOKUP(_xlpm.ai_test,BK15:BK62,ROW(BK15:BK62),0,1),_xlfn.XLOOKUP(_xlpm.ai_test,BL15:BL62,ROW(BL15:BL62),0,1))),_xlpm.p,_xlpm.r-MIN(ROW(BJ15:BJ62))+1,_xlpm.f,INDEX(BM15:BM62,_xlpm.p),_xlpm.u,INDEX(BN15:BN62,_xlpm.p),_xlpm.s,INDEX(BP15:BP62,_xlpm.p),_xlpm.q,N(AU548)/_xlpm.f,IF(_xlpm.q&gt;=_xlpm.s,ROUND(_xlpm.q,1)&amp;" "&amp;_xlpm.ai_test&amp;" = "&amp;ROUND(_xlpm.q*_xlpm.f,1)&amp;" "&amp;_xlpm.u,ROUND(_xlpm.q,1)&amp;" "&amp;_xlpm.ai_test)),""),""))))</f>
        <v>0</v>
      </c>
      <c r="AX548" s="1055"/>
      <c r="AY548" s="1042">
        <f t="shared" si="188"/>
        <v>0</v>
      </c>
      <c r="AZ548" s="1043" t="str">
        <f t="shared" si="189"/>
        <v/>
      </c>
      <c r="BA548" s="1044">
        <f t="shared" si="194"/>
        <v>0</v>
      </c>
      <c r="BB548" s="1045" t="str">
        <f t="shared" si="190"/>
        <v/>
      </c>
      <c r="BC548" s="1046"/>
      <c r="BD548" s="1047">
        <f t="shared" si="195"/>
        <v>0</v>
      </c>
      <c r="BE548" s="1048" t="str">
        <f t="shared" si="191"/>
        <v/>
      </c>
      <c r="BF548" s="262" t="s">
        <v>22</v>
      </c>
      <c r="BG548" s="1027">
        <f t="shared" si="192"/>
        <v>0</v>
      </c>
      <c r="BH548" s="1028">
        <f t="shared" si="193"/>
        <v>0</v>
      </c>
      <c r="BI548"/>
      <c r="BJ548" s="701"/>
      <c r="BK548" s="701"/>
      <c r="BL548" s="701"/>
      <c r="BM548" s="701"/>
      <c r="BN548" s="701"/>
      <c r="BO548" s="701"/>
      <c r="BP548" s="701"/>
      <c r="BQ548" s="701"/>
      <c r="BX548" s="964" t="str">
        <f t="shared" si="178"/>
        <v>►</v>
      </c>
      <c r="BY548" s="848"/>
      <c r="BZ548" s="848"/>
      <c r="CA548" s="848"/>
      <c r="CB548" s="848"/>
      <c r="CC548" s="848"/>
      <c r="DC548" s="3">
        <v>1</v>
      </c>
    </row>
    <row r="549" spans="1:109" ht="21" customHeight="1">
      <c r="L549" s="115" t="s">
        <v>16</v>
      </c>
      <c r="M549" s="3141"/>
      <c r="N549" s="3142"/>
      <c r="O549" s="3141"/>
      <c r="P549" s="3143"/>
      <c r="Q549" s="3144"/>
      <c r="R549" s="3145"/>
      <c r="S549" s="3146"/>
      <c r="T549" s="3147"/>
      <c r="U549" s="3148"/>
      <c r="V549" s="3149"/>
      <c r="W549" s="2109"/>
      <c r="X549" s="3150"/>
      <c r="Y549" s="117"/>
      <c r="Z549" s="3151"/>
      <c r="AA549" s="3152"/>
      <c r="AB549" s="3153"/>
      <c r="AC549" s="3154"/>
      <c r="AD549" s="119"/>
      <c r="AE549" s="262" t="s">
        <v>22</v>
      </c>
      <c r="AF549" s="1035" t="str">
        <f t="shared" si="179"/>
        <v>►</v>
      </c>
      <c r="AG549" s="1036" t="str">
        <f t="shared" si="180"/>
        <v/>
      </c>
      <c r="AH549" s="1037" t="str">
        <f t="shared" si="181"/>
        <v/>
      </c>
      <c r="AI549" s="1036" t="str">
        <f t="shared" si="182"/>
        <v/>
      </c>
      <c r="AJ549" s="1037" t="str">
        <f t="shared" si="183"/>
        <v/>
      </c>
      <c r="AK549" s="1037">
        <f>IF(AND(L549="A",COUNTIF(BJ15:BL62,TRIM(U549))&gt;0),1,0)</f>
        <v>0</v>
      </c>
      <c r="AL549" s="1051" t="str" cm="1">
        <f t="array" ref="AL549">IF(AF549&lt;&gt;"A","",IFERROR((IFERROR(_xlfn.XLOOKUP(TRIM(SUBSTITUTE(U549,CHAR(160)," ")),BJ15:BJ62,BM15:BM62),IFERROR(_xlfn.XLOOKUP(TRIM(SUBSTITUTE(U549,CHAR(160)," ")),BK15:BK62,BM15:BM62),_xlfn.XLOOKUP(TRIM(SUBSTITUTE(U549,CHAR(160)," ")),BL15:BL62,BM15:BM62))))*T549*IF(ISBLANK(Q549),1,Q549)+IFERROR(_xlfn.XLOOKUP("RECHERCHEX",TRIM(L549:AD549),L549:AD549),0),0))</f>
        <v/>
      </c>
      <c r="AM549" s="1038">
        <f t="shared" si="184"/>
        <v>0</v>
      </c>
      <c r="AN549" s="1627" t="str">
        <f t="shared" si="196"/>
        <v/>
      </c>
      <c r="AO549" s="1039">
        <f t="shared" si="185"/>
        <v>0</v>
      </c>
      <c r="AP549" s="1039">
        <f t="shared" si="186"/>
        <v>0</v>
      </c>
      <c r="AQ549" s="1052">
        <f>IF(AO549&gt;0,AS9,0)</f>
        <v>0</v>
      </c>
      <c r="AR549" s="1626" t="str">
        <f>IF(TRIM(AG549)="▼ recette suivante", AG549, IF(AQ549&gt;0, IF(AT9&lt;&gt;"", AT9&amp;"-ou.or.o ❾ + or - &gt;", ""), ""))</f>
        <v/>
      </c>
      <c r="AS549" s="1064"/>
      <c r="AT549" s="1064"/>
      <c r="AU549" s="1053">
        <f t="shared" si="187"/>
        <v>0</v>
      </c>
      <c r="AV549" s="1054">
        <f>IF(AK549,IF(OR(AU549="",N(AU549)&lt;=0.000000001),"",_xlfn.XLOOKUP(AJ549,BJ15:BJ62,BN15:BN62,_xlfn.XLOOKUP(AJ549,BK15:BK62,BN15:BN62,_xlfn.XLOOKUP(AJ549,BL15:BL62,BN15:BN62,"")))),0)</f>
        <v>0</v>
      </c>
      <c r="AW549" s="1067" cm="1">
        <f t="array" ref="AW549">IF(AK549&lt;&gt;1,0,IF(OR(AU549="",N(AU549)&lt;=0.000000001),"",IF(OR(AO549="",N(AO549)&lt;=0.000000001),0,IF(ISNUMBER(AU549),IFERROR(_xlfn.LET(_xlpm.ai_test,TRIM(AJ549),_xlpm.r,IFERROR(_xlfn.XLOOKUP(_xlpm.ai_test,BJ15:BJ62,ROW(BJ15:BJ62),0,1),IFERROR(_xlfn.XLOOKUP(_xlpm.ai_test,BK15:BK62,ROW(BK15:BK62),0,1),_xlfn.XLOOKUP(_xlpm.ai_test,BL15:BL62,ROW(BL15:BL62),0,1))),_xlpm.p,_xlpm.r-MIN(ROW(BJ15:BJ62))+1,_xlpm.f,INDEX(BM15:BM62,_xlpm.p),_xlpm.u,INDEX(BN15:BN62,_xlpm.p),_xlpm.s,INDEX(BP15:BP62,_xlpm.p),_xlpm.q,N(AU549)/_xlpm.f,IF(_xlpm.q&gt;=_xlpm.s,ROUND(_xlpm.q,1)&amp;" "&amp;_xlpm.ai_test&amp;" = "&amp;ROUND(_xlpm.q*_xlpm.f,1)&amp;" "&amp;_xlpm.u,ROUND(_xlpm.q,1)&amp;" "&amp;_xlpm.ai_test)),""),""))))</f>
        <v>0</v>
      </c>
      <c r="AX549" s="1055"/>
      <c r="AY549" s="1053">
        <f t="shared" si="188"/>
        <v>0</v>
      </c>
      <c r="AZ549" s="1054" t="str">
        <f t="shared" si="189"/>
        <v/>
      </c>
      <c r="BA549" s="1056">
        <f t="shared" si="194"/>
        <v>0</v>
      </c>
      <c r="BB549" s="1057" t="str">
        <f t="shared" si="190"/>
        <v/>
      </c>
      <c r="BC549" s="1046"/>
      <c r="BD549" s="1058">
        <f t="shared" si="195"/>
        <v>0</v>
      </c>
      <c r="BE549" s="1048" t="str">
        <f t="shared" si="191"/>
        <v/>
      </c>
      <c r="BF549" s="262" t="s">
        <v>22</v>
      </c>
      <c r="BG549" s="1027">
        <f t="shared" si="192"/>
        <v>0</v>
      </c>
      <c r="BH549" s="1028">
        <f t="shared" si="193"/>
        <v>0</v>
      </c>
      <c r="BI549"/>
      <c r="BJ549"/>
      <c r="BK549"/>
      <c r="BL549"/>
      <c r="BM549"/>
      <c r="BN549"/>
      <c r="BO549"/>
      <c r="BP549"/>
      <c r="BQ549"/>
      <c r="BX549" s="964" t="str">
        <f t="shared" si="178"/>
        <v>►</v>
      </c>
      <c r="BY549" s="848"/>
      <c r="BZ549" s="848"/>
      <c r="CA549" s="848"/>
      <c r="CB549" s="848"/>
      <c r="CC549" s="848"/>
      <c r="DC549" s="3">
        <v>1</v>
      </c>
    </row>
    <row r="550" spans="1:109" ht="21" customHeight="1">
      <c r="A550" s="260"/>
      <c r="B550" s="260"/>
      <c r="C550" s="150"/>
      <c r="D550" s="260"/>
      <c r="E550" s="260"/>
      <c r="F550" s="260"/>
      <c r="G550" s="260"/>
      <c r="H550" s="260"/>
      <c r="I550" s="260"/>
      <c r="J550" s="260"/>
      <c r="K550" s="260"/>
      <c r="L550" s="259" t="s">
        <v>11</v>
      </c>
      <c r="M550" s="260"/>
      <c r="N550" s="260"/>
      <c r="O550" s="260"/>
      <c r="P550" s="260"/>
      <c r="Q550" s="260"/>
      <c r="R550" s="260"/>
      <c r="S550" s="260"/>
      <c r="T550" s="260"/>
      <c r="U550" s="260"/>
      <c r="V550" s="260"/>
      <c r="W550" s="260"/>
      <c r="X550" s="260"/>
      <c r="Y550" s="260"/>
      <c r="Z550" s="260"/>
      <c r="AA550" s="260"/>
      <c r="AB550" s="260"/>
      <c r="AC550" s="260"/>
      <c r="AD550" s="260"/>
      <c r="AE550" s="260"/>
      <c r="AF550" s="260"/>
      <c r="AG550" s="260"/>
      <c r="AH550" s="260"/>
      <c r="AI550" s="260"/>
      <c r="AJ550" s="260"/>
      <c r="AK550" s="260"/>
      <c r="AL550" s="260"/>
      <c r="AM550" s="260"/>
      <c r="AN550" s="260"/>
      <c r="AO550" s="260"/>
      <c r="AP550" s="260"/>
      <c r="AQ550" s="260"/>
      <c r="AR550" s="260"/>
      <c r="AS550" s="260"/>
      <c r="AT550" s="260"/>
      <c r="AU550" s="260"/>
      <c r="AV550" s="260"/>
      <c r="AW550" s="260"/>
      <c r="AX550" s="260"/>
      <c r="AY550" s="260"/>
      <c r="AZ550" s="260"/>
      <c r="BA550" s="260"/>
      <c r="BB550" s="260"/>
      <c r="BC550" s="260"/>
      <c r="BD550" s="260"/>
      <c r="BE550" s="260"/>
      <c r="BF550" s="260"/>
      <c r="BG550" s="260"/>
      <c r="BH550" s="260"/>
      <c r="BI550" s="260"/>
      <c r="BJ550" s="260"/>
      <c r="BK550" s="260"/>
      <c r="BL550" s="260"/>
      <c r="BM550" s="260"/>
      <c r="BN550" s="260"/>
      <c r="BO550" s="260"/>
      <c r="BP550" s="260"/>
      <c r="BQ550" s="260"/>
      <c r="BR550" s="260"/>
      <c r="BS550" s="260"/>
      <c r="BT550" s="260"/>
      <c r="BU550" s="260"/>
      <c r="BV550" s="260"/>
      <c r="BW550" s="260"/>
      <c r="BX550" s="260"/>
      <c r="BY550" s="1135"/>
      <c r="BZ550" s="1135"/>
      <c r="CA550" s="1135"/>
      <c r="CB550" s="1135"/>
      <c r="CC550" s="1135"/>
      <c r="CD550" s="1135"/>
      <c r="CE550" s="1135"/>
      <c r="CF550" s="1135"/>
      <c r="CG550" s="1135"/>
      <c r="CH550" s="1135"/>
      <c r="CI550" s="1135"/>
      <c r="CJ550" s="1135"/>
      <c r="CK550" s="1135"/>
      <c r="CL550" s="1135"/>
      <c r="CM550" s="1135"/>
      <c r="CN550" s="1135"/>
      <c r="CO550" s="1135"/>
      <c r="CP550" s="1135"/>
      <c r="CQ550" s="1135"/>
      <c r="CR550" s="1135"/>
      <c r="CS550" s="1135"/>
      <c r="CT550" s="1135"/>
      <c r="CU550" s="1135"/>
      <c r="CV550" s="1135"/>
      <c r="CW550" s="1135"/>
      <c r="CX550" s="1135"/>
      <c r="CY550" s="1135"/>
      <c r="CZ550" s="1135"/>
      <c r="DA550" s="1135"/>
      <c r="DB550" s="1135"/>
      <c r="DC550" s="3">
        <v>1</v>
      </c>
    </row>
    <row r="551" spans="1:109">
      <c r="A551" s="3">
        <v>1</v>
      </c>
      <c r="B551" s="3">
        <v>1</v>
      </c>
      <c r="C551" s="3">
        <v>1</v>
      </c>
      <c r="D551" s="3">
        <v>1</v>
      </c>
      <c r="E551" s="3">
        <v>1</v>
      </c>
      <c r="F551" s="3">
        <v>1</v>
      </c>
      <c r="G551" s="3">
        <v>1</v>
      </c>
      <c r="H551" s="3">
        <v>1</v>
      </c>
      <c r="I551" s="3">
        <v>1</v>
      </c>
      <c r="J551" s="3">
        <v>1</v>
      </c>
      <c r="K551" s="3">
        <v>1</v>
      </c>
      <c r="L551" s="3">
        <v>1</v>
      </c>
      <c r="M551" s="3">
        <v>1</v>
      </c>
      <c r="N551" s="3">
        <v>1</v>
      </c>
      <c r="O551" s="3">
        <v>1</v>
      </c>
      <c r="P551" s="3">
        <v>1</v>
      </c>
      <c r="Q551" s="3">
        <v>1</v>
      </c>
      <c r="R551" s="3">
        <v>1</v>
      </c>
      <c r="S551" s="3">
        <v>1</v>
      </c>
      <c r="T551" s="3">
        <v>1</v>
      </c>
      <c r="U551" s="3">
        <v>1</v>
      </c>
      <c r="V551" s="3">
        <v>1</v>
      </c>
      <c r="W551" s="3">
        <v>1</v>
      </c>
      <c r="X551" s="3">
        <v>1</v>
      </c>
      <c r="Y551" s="3">
        <v>1</v>
      </c>
      <c r="Z551" s="3">
        <v>1</v>
      </c>
      <c r="AA551" s="3">
        <v>1</v>
      </c>
      <c r="AB551" s="3"/>
      <c r="AC551" s="3">
        <v>1</v>
      </c>
      <c r="AD551" s="3">
        <v>1</v>
      </c>
      <c r="AE551" s="3">
        <v>1</v>
      </c>
      <c r="AF551" s="3">
        <v>1</v>
      </c>
      <c r="AG551" s="3">
        <v>1</v>
      </c>
      <c r="AH551" s="3">
        <v>1</v>
      </c>
      <c r="AI551" s="3">
        <v>1</v>
      </c>
      <c r="AJ551" s="3">
        <v>1</v>
      </c>
      <c r="AK551" s="3">
        <v>1</v>
      </c>
      <c r="AL551" s="3">
        <v>1</v>
      </c>
      <c r="AM551" s="3">
        <v>1</v>
      </c>
      <c r="AN551" s="3">
        <v>1</v>
      </c>
      <c r="AO551" s="3">
        <v>1</v>
      </c>
      <c r="AP551" s="3">
        <v>1</v>
      </c>
      <c r="AQ551" s="3">
        <v>1</v>
      </c>
      <c r="AR551" s="3">
        <v>1</v>
      </c>
      <c r="AS551" s="3">
        <v>1</v>
      </c>
      <c r="AT551" s="3">
        <v>1</v>
      </c>
      <c r="AU551" s="3">
        <v>1</v>
      </c>
      <c r="AV551" s="3">
        <v>1</v>
      </c>
      <c r="AW551" s="3">
        <v>1</v>
      </c>
      <c r="AX551" s="3">
        <v>1</v>
      </c>
      <c r="AY551" s="3">
        <v>1</v>
      </c>
      <c r="AZ551" s="3">
        <v>1</v>
      </c>
      <c r="BA551" s="3">
        <v>1</v>
      </c>
      <c r="BB551" s="3">
        <v>1</v>
      </c>
      <c r="BC551" s="3">
        <v>1</v>
      </c>
      <c r="BD551" s="3">
        <v>1</v>
      </c>
      <c r="BE551" s="3">
        <v>1</v>
      </c>
      <c r="BF551" s="3">
        <v>1</v>
      </c>
      <c r="BG551" s="3">
        <v>1</v>
      </c>
      <c r="BH551" s="3">
        <v>1</v>
      </c>
      <c r="BI551" s="3">
        <v>1</v>
      </c>
      <c r="BJ551" s="3">
        <v>1</v>
      </c>
      <c r="BK551" s="3">
        <v>1</v>
      </c>
      <c r="BL551" s="3">
        <v>1</v>
      </c>
      <c r="BM551" s="3">
        <v>1</v>
      </c>
      <c r="BN551" s="3">
        <v>1</v>
      </c>
      <c r="BO551" s="3">
        <v>1</v>
      </c>
      <c r="BP551" s="3">
        <v>1</v>
      </c>
      <c r="BQ551" s="3">
        <v>1</v>
      </c>
      <c r="BR551" s="3">
        <v>1</v>
      </c>
      <c r="BS551" s="3">
        <v>1</v>
      </c>
      <c r="BT551" s="3">
        <v>1</v>
      </c>
      <c r="BU551" s="3">
        <v>1</v>
      </c>
      <c r="BV551" s="3">
        <v>1</v>
      </c>
      <c r="BW551" s="3">
        <v>1</v>
      </c>
      <c r="BX551" s="3">
        <v>1</v>
      </c>
      <c r="BY551" s="3">
        <v>1</v>
      </c>
      <c r="BZ551" s="3">
        <v>1</v>
      </c>
      <c r="CA551" s="3">
        <v>1</v>
      </c>
      <c r="CB551" s="3">
        <v>1</v>
      </c>
      <c r="CC551" s="3">
        <v>1</v>
      </c>
      <c r="CD551" s="3">
        <v>1</v>
      </c>
      <c r="CE551" s="3">
        <v>1</v>
      </c>
      <c r="CF551" s="3">
        <v>1</v>
      </c>
      <c r="CG551" s="3">
        <v>1</v>
      </c>
      <c r="CH551" s="3">
        <v>1</v>
      </c>
      <c r="CI551" s="3">
        <v>1</v>
      </c>
      <c r="CJ551" s="3">
        <v>1</v>
      </c>
      <c r="CK551" s="3">
        <v>1</v>
      </c>
      <c r="CL551" s="3">
        <v>1</v>
      </c>
      <c r="CM551" s="3">
        <v>1</v>
      </c>
      <c r="CN551" s="3">
        <v>1</v>
      </c>
      <c r="CO551" s="3">
        <v>1</v>
      </c>
      <c r="CP551" s="3">
        <v>1</v>
      </c>
      <c r="CQ551" s="3">
        <v>1</v>
      </c>
      <c r="CR551" s="3">
        <v>1</v>
      </c>
      <c r="CS551" s="3">
        <v>1</v>
      </c>
      <c r="CT551" s="3">
        <v>1</v>
      </c>
      <c r="CU551" s="3">
        <v>1</v>
      </c>
      <c r="CV551" s="3">
        <v>1</v>
      </c>
      <c r="CW551" s="3">
        <v>1</v>
      </c>
      <c r="CX551" s="3">
        <v>1</v>
      </c>
      <c r="CY551" s="3">
        <v>1</v>
      </c>
      <c r="CZ551" s="3">
        <v>1</v>
      </c>
      <c r="DA551" s="3">
        <v>1</v>
      </c>
      <c r="DB551" s="3">
        <v>1</v>
      </c>
      <c r="DC551" s="1" t="str">
        <f>ADDRESS(ROW(),COLUMN(),4)</f>
        <v>DC551</v>
      </c>
      <c r="DD551" s="702"/>
      <c r="DE551" s="703" t="str">
        <f>ADDRESS(ROW(),COLUMN(),4)</f>
        <v>DE551</v>
      </c>
    </row>
  </sheetData>
  <mergeCells count="97">
    <mergeCell ref="CU59:DA60"/>
    <mergeCell ref="BY61:CC62"/>
    <mergeCell ref="BJ99:BV100"/>
    <mergeCell ref="BJ107:BV108"/>
    <mergeCell ref="BJ67:BQ68"/>
    <mergeCell ref="BY67:CC69"/>
    <mergeCell ref="BJ69:BQ70"/>
    <mergeCell ref="BJ74:BV75"/>
    <mergeCell ref="BJ82:BV83"/>
    <mergeCell ref="BJ90:BV91"/>
    <mergeCell ref="CE26:CK28"/>
    <mergeCell ref="CM26:CS28"/>
    <mergeCell ref="CU26:DA28"/>
    <mergeCell ref="BY30:CC31"/>
    <mergeCell ref="BJ63:BQ64"/>
    <mergeCell ref="BY64:CC65"/>
    <mergeCell ref="CU64:DA65"/>
    <mergeCell ref="BY36:CC37"/>
    <mergeCell ref="CE38:CK39"/>
    <mergeCell ref="CM38:CS39"/>
    <mergeCell ref="CU38:DA39"/>
    <mergeCell ref="BY45:CC46"/>
    <mergeCell ref="BY48:CC49"/>
    <mergeCell ref="BY58:CC59"/>
    <mergeCell ref="CE59:CK60"/>
    <mergeCell ref="CM59:CS60"/>
    <mergeCell ref="AW20:AW21"/>
    <mergeCell ref="BY33:CC34"/>
    <mergeCell ref="AX20:AX21"/>
    <mergeCell ref="AY20:AZ21"/>
    <mergeCell ref="BA20:BA21"/>
    <mergeCell ref="BB20:BB21"/>
    <mergeCell ref="BC20:BC21"/>
    <mergeCell ref="BD20:BD21"/>
    <mergeCell ref="BE20:BE21"/>
    <mergeCell ref="AG20:AK21"/>
    <mergeCell ref="AL20:AP21"/>
    <mergeCell ref="AQ20:AR21"/>
    <mergeCell ref="AS20:AT20"/>
    <mergeCell ref="AU20:AV21"/>
    <mergeCell ref="BD14:BD15"/>
    <mergeCell ref="BB16:BB17"/>
    <mergeCell ref="BC16:BC17"/>
    <mergeCell ref="BD16:BD17"/>
    <mergeCell ref="BE16:BE17"/>
    <mergeCell ref="AW14:AW15"/>
    <mergeCell ref="BE14:BE15"/>
    <mergeCell ref="AG16:AG17"/>
    <mergeCell ref="AL16:AP17"/>
    <mergeCell ref="AQ16:AR17"/>
    <mergeCell ref="AS16:AT17"/>
    <mergeCell ref="AU16:AV17"/>
    <mergeCell ref="AW16:AW17"/>
    <mergeCell ref="AX16:AX17"/>
    <mergeCell ref="AY16:AZ17"/>
    <mergeCell ref="BA16:BA17"/>
    <mergeCell ref="AX14:AX15"/>
    <mergeCell ref="AY14:AZ15"/>
    <mergeCell ref="BA14:BA15"/>
    <mergeCell ref="BB14:BB15"/>
    <mergeCell ref="BC14:BC15"/>
    <mergeCell ref="AG14:AG15"/>
    <mergeCell ref="AL14:AP15"/>
    <mergeCell ref="AQ14:AR15"/>
    <mergeCell ref="AS14:AT15"/>
    <mergeCell ref="AU14:AV15"/>
    <mergeCell ref="CU9:DA10"/>
    <mergeCell ref="CE11:CK11"/>
    <mergeCell ref="CM11:CS11"/>
    <mergeCell ref="CU11:DA11"/>
    <mergeCell ref="C12:C13"/>
    <mergeCell ref="AP9:AR10"/>
    <mergeCell ref="AS9:AS10"/>
    <mergeCell ref="AT9:AU10"/>
    <mergeCell ref="CE9:CK10"/>
    <mergeCell ref="CM9:CS10"/>
    <mergeCell ref="CE5:CK7"/>
    <mergeCell ref="CM5:CS7"/>
    <mergeCell ref="CU5:DA7"/>
    <mergeCell ref="BY6:CC7"/>
    <mergeCell ref="C7:J7"/>
    <mergeCell ref="AG7:AK8"/>
    <mergeCell ref="AL7:AL8"/>
    <mergeCell ref="AM7:BA8"/>
    <mergeCell ref="BB7:BC8"/>
    <mergeCell ref="BD7:BD8"/>
    <mergeCell ref="CE8:CK8"/>
    <mergeCell ref="CM8:CS8"/>
    <mergeCell ref="CU8:DA8"/>
    <mergeCell ref="AZ3:BE4"/>
    <mergeCell ref="C5:J6"/>
    <mergeCell ref="AK5:AL6"/>
    <mergeCell ref="AM5:BA6"/>
    <mergeCell ref="BB5:BC6"/>
    <mergeCell ref="BD5:BD6"/>
    <mergeCell ref="BE5:BE8"/>
    <mergeCell ref="D8:J8"/>
  </mergeCells>
  <printOptions horizontalCentered="1"/>
  <pageMargins left="0.31496062992125984" right="0.31496062992125984" top="0.19685039370078741" bottom="0.15748031496062992" header="0.11811023622047245" footer="0.11811023622047245"/>
  <pageSetup paperSize="9" scale="3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02AE3-25A0-4787-83B3-1E5FE082AEBC}">
  <dimension ref="A1:DO183"/>
  <sheetViews>
    <sheetView workbookViewId="0">
      <selection activeCell="J9" sqref="J9"/>
    </sheetView>
  </sheetViews>
  <sheetFormatPr baseColWidth="10" defaultColWidth="11.5703125" defaultRowHeight="15"/>
  <cols>
    <col min="1" max="1" width="6.7109375" customWidth="1"/>
    <col min="2" max="3" width="13.7109375" style="848" customWidth="1"/>
    <col min="4" max="4" width="2.140625" style="848" customWidth="1"/>
    <col min="5" max="6" width="13.7109375" style="848" customWidth="1"/>
    <col min="7" max="7" width="2.140625" style="848" customWidth="1"/>
    <col min="8" max="9" width="13.7109375" style="848" customWidth="1"/>
    <col min="10" max="10" width="2.140625" style="848" customWidth="1"/>
    <col min="11" max="12" width="13.7109375" style="848" customWidth="1"/>
    <col min="13" max="13" width="2.140625" style="848" customWidth="1"/>
    <col min="14" max="15" width="13.7109375" style="848" customWidth="1"/>
    <col min="16" max="16" width="2.140625" style="848" customWidth="1"/>
    <col min="17" max="18" width="13.7109375" style="848" customWidth="1"/>
    <col min="19" max="19" width="2.140625" style="848" customWidth="1"/>
    <col min="20" max="21" width="13.7109375" style="848" customWidth="1"/>
    <col min="22" max="22" width="2.140625" style="848" customWidth="1"/>
    <col min="23" max="24" width="13.7109375" style="848" customWidth="1"/>
    <col min="25" max="25" width="2.140625" style="848" customWidth="1"/>
    <col min="26" max="27" width="13.7109375" style="848" customWidth="1"/>
    <col min="28" max="28" width="4.85546875" style="262" customWidth="1"/>
    <col min="29" max="30" width="13.7109375" style="848" customWidth="1"/>
    <col min="31" max="31" width="4.85546875" style="262" customWidth="1"/>
    <col min="32" max="33" width="13.7109375" style="848" customWidth="1"/>
    <col min="34" max="34" width="4.85546875" style="262" customWidth="1"/>
    <col min="35" max="35" width="11.7109375" style="848" customWidth="1"/>
    <col min="36" max="36" width="12.7109375" style="848" customWidth="1"/>
    <col min="37" max="37" width="4.5703125" style="848" customWidth="1"/>
    <col min="38" max="38" width="11.7109375" style="848" customWidth="1"/>
    <col min="39" max="39" width="12.5703125" style="848" customWidth="1"/>
    <col min="40" max="40" width="2.140625" style="848" customWidth="1"/>
    <col min="41" max="42" width="12.7109375" style="848" customWidth="1"/>
    <col min="43" max="43" width="5.140625" style="848" customWidth="1"/>
    <col min="45" max="46" width="13.7109375" customWidth="1"/>
    <col min="47" max="47" width="4.42578125" customWidth="1"/>
    <col min="48" max="49" width="13.7109375" customWidth="1"/>
    <col min="50" max="50" width="4.42578125" customWidth="1"/>
    <col min="51" max="52" width="13.7109375" customWidth="1"/>
    <col min="53" max="53" width="4.42578125" customWidth="1"/>
    <col min="54" max="55" width="13.7109375" customWidth="1"/>
    <col min="56" max="56" width="4.42578125" customWidth="1"/>
    <col min="57" max="58" width="13.7109375" customWidth="1"/>
    <col min="59" max="59" width="4.42578125" customWidth="1"/>
    <col min="60" max="61" width="13.7109375" customWidth="1"/>
    <col min="62" max="62" width="4.42578125" customWidth="1"/>
    <col min="63" max="64" width="13.7109375" customWidth="1"/>
    <col min="65" max="65" width="4.42578125" customWidth="1"/>
    <col min="66" max="67" width="13.7109375" customWidth="1"/>
    <col min="68" max="68" width="4.42578125" customWidth="1"/>
    <col min="69" max="70" width="13.7109375" customWidth="1"/>
    <col min="71" max="71" width="4.42578125" customWidth="1"/>
    <col min="72" max="73" width="13.7109375" customWidth="1"/>
    <col min="74" max="74" width="4.42578125" customWidth="1"/>
    <col min="75" max="77" width="13.7109375" customWidth="1"/>
    <col min="78" max="78" width="33" customWidth="1"/>
    <col min="79" max="83" width="13.7109375" customWidth="1"/>
    <col min="84" max="84" width="4.42578125" customWidth="1"/>
    <col min="85" max="86" width="13.7109375" customWidth="1"/>
    <col min="87" max="87" width="4.42578125" customWidth="1"/>
    <col min="88" max="89" width="13.7109375" customWidth="1"/>
    <col min="90" max="90" width="4.42578125" customWidth="1"/>
    <col min="91" max="92" width="13.7109375" customWidth="1"/>
    <col min="93" max="93" width="4.42578125" customWidth="1"/>
    <col min="94" max="95" width="13.7109375" customWidth="1"/>
    <col min="96" max="96" width="4.42578125" customWidth="1"/>
    <col min="97" max="98" width="13.7109375" customWidth="1"/>
    <col min="99" max="99" width="4.42578125" customWidth="1"/>
    <col min="100" max="101" width="13.7109375" customWidth="1"/>
    <col min="102" max="102" width="4.42578125" customWidth="1"/>
    <col min="103" max="104" width="13.7109375" customWidth="1"/>
    <col min="105" max="105" width="4.42578125" customWidth="1"/>
    <col min="106" max="107" width="13.7109375" customWidth="1"/>
    <col min="108" max="108" width="4.42578125" customWidth="1"/>
    <col min="109" max="110" width="13.7109375" customWidth="1"/>
    <col min="111" max="111" width="4.42578125" customWidth="1"/>
    <col min="112" max="113" width="13.7109375" customWidth="1"/>
    <col min="114" max="114" width="4.42578125" customWidth="1"/>
    <col min="115" max="115" width="32" customWidth="1"/>
    <col min="117" max="117" width="8.7109375" style="848" customWidth="1"/>
    <col min="118" max="118" width="11.5703125" style="701"/>
    <col min="119" max="119" width="43.5703125" style="701" customWidth="1"/>
  </cols>
  <sheetData>
    <row r="1" spans="1:119">
      <c r="A1" s="1" t="str">
        <f>ADDRESS(ROW(),COLUMN(),4)</f>
        <v>A1</v>
      </c>
      <c r="B1" s="877" t="str">
        <f>SUBSTITUTE(ADDRESS(1,COLUMN(),4),"1","")</f>
        <v>B</v>
      </c>
      <c r="C1" s="877" t="str">
        <f>SUBSTITUTE(ADDRESS(1,COLUMN(),4),"1","")</f>
        <v>C</v>
      </c>
      <c r="E1" s="877" t="str">
        <f>SUBSTITUTE(ADDRESS(1,COLUMN(),4),"1","")</f>
        <v>E</v>
      </c>
      <c r="F1" s="877" t="str">
        <f>SUBSTITUTE(ADDRESS(1,COLUMN(),4),"1","")</f>
        <v>F</v>
      </c>
      <c r="H1" s="877" t="str">
        <f>SUBSTITUTE(ADDRESS(1,COLUMN(),4),"1","")</f>
        <v>H</v>
      </c>
      <c r="I1" s="877" t="str">
        <f>SUBSTITUTE(ADDRESS(1,COLUMN(),4),"1","")</f>
        <v>I</v>
      </c>
      <c r="K1" s="877" t="str">
        <f>SUBSTITUTE(ADDRESS(1,COLUMN(),4),"1","")</f>
        <v>K</v>
      </c>
      <c r="L1" s="877" t="str">
        <f>SUBSTITUTE(ADDRESS(1,COLUMN(),4),"1","")</f>
        <v>L</v>
      </c>
      <c r="N1" s="877" t="str">
        <f>SUBSTITUTE(ADDRESS(1,COLUMN(),4),"1","")</f>
        <v>N</v>
      </c>
      <c r="O1" s="877" t="str">
        <f>SUBSTITUTE(ADDRESS(1,COLUMN(),4),"1","")</f>
        <v>O</v>
      </c>
      <c r="Q1" s="877" t="str">
        <f>SUBSTITUTE(ADDRESS(1,COLUMN(),4),"1","")</f>
        <v>Q</v>
      </c>
      <c r="R1" s="877" t="str">
        <f>SUBSTITUTE(ADDRESS(1,COLUMN(),4),"1","")</f>
        <v>R</v>
      </c>
      <c r="T1" s="877" t="str">
        <f>SUBSTITUTE(ADDRESS(1,COLUMN(),4),"1","")</f>
        <v>T</v>
      </c>
      <c r="U1" s="877" t="str">
        <f>SUBSTITUTE(ADDRESS(1,COLUMN(),4),"1","")</f>
        <v>U</v>
      </c>
      <c r="W1" s="877" t="str">
        <f>SUBSTITUTE(ADDRESS(1,COLUMN(),4),"1","")</f>
        <v>W</v>
      </c>
      <c r="X1" s="877" t="str">
        <f>SUBSTITUTE(ADDRESS(1,COLUMN(),4),"1","")</f>
        <v>X</v>
      </c>
      <c r="Z1" s="877" t="str">
        <f>SUBSTITUTE(ADDRESS(1,COLUMN(),4),"1","")</f>
        <v>Z</v>
      </c>
      <c r="AA1" s="877" t="str">
        <f>SUBSTITUTE(ADDRESS(1,COLUMN(),4),"1","")</f>
        <v>AA</v>
      </c>
      <c r="AC1" s="877" t="str">
        <f>SUBSTITUTE(ADDRESS(1,COLUMN(),4),"1","")</f>
        <v>AC</v>
      </c>
      <c r="AD1" s="877" t="str">
        <f>SUBSTITUTE(ADDRESS(1,COLUMN(),4),"1","")</f>
        <v>AD</v>
      </c>
      <c r="AF1" s="877" t="str">
        <f>SUBSTITUTE(ADDRESS(1,COLUMN(),4),"1","")</f>
        <v>AF</v>
      </c>
      <c r="AG1" s="877" t="str">
        <f>SUBSTITUTE(ADDRESS(1,COLUMN(),4),"1","")</f>
        <v>AG</v>
      </c>
      <c r="AI1" s="877" t="str">
        <f>SUBSTITUTE(ADDRESS(1,COLUMN(),4),"1","")</f>
        <v>AI</v>
      </c>
      <c r="AJ1" s="877" t="str">
        <f>SUBSTITUTE(ADDRESS(1,COLUMN(),4),"1","")</f>
        <v>AJ</v>
      </c>
      <c r="AL1" s="877" t="str">
        <f>SUBSTITUTE(ADDRESS(1,COLUMN(),4),"1","")</f>
        <v>AL</v>
      </c>
      <c r="AM1" s="877" t="str">
        <f>SUBSTITUTE(ADDRESS(1,COLUMN(),4),"1","")</f>
        <v>AM</v>
      </c>
      <c r="AN1"/>
      <c r="AO1" s="877" t="str">
        <f>SUBSTITUTE(ADDRESS(1,COLUMN(),4),"1","")</f>
        <v>AO</v>
      </c>
      <c r="AP1" s="877" t="str">
        <f>SUBSTITUTE(ADDRESS(1,COLUMN(),4),"1","")</f>
        <v>AP</v>
      </c>
      <c r="AQ1"/>
      <c r="AS1" s="877" t="str">
        <f>SUBSTITUTE(ADDRESS(1,COLUMN(),4),"1","")</f>
        <v>AS</v>
      </c>
      <c r="AT1" s="877" t="str">
        <f>SUBSTITUTE(ADDRESS(1,COLUMN(),4),"1","")</f>
        <v>AT</v>
      </c>
      <c r="AV1" s="877" t="str">
        <f>SUBSTITUTE(ADDRESS(1,COLUMN(),4),"1","")</f>
        <v>AV</v>
      </c>
      <c r="AW1" s="877" t="str">
        <f>SUBSTITUTE(ADDRESS(1,COLUMN(),4),"1","")</f>
        <v>AW</v>
      </c>
      <c r="AY1" s="877" t="str">
        <f>SUBSTITUTE(ADDRESS(1,COLUMN(),4),"1","")</f>
        <v>AY</v>
      </c>
      <c r="AZ1" s="877" t="str">
        <f>SUBSTITUTE(ADDRESS(1,COLUMN(),4),"1","")</f>
        <v>AZ</v>
      </c>
      <c r="BB1" s="877" t="str">
        <f>SUBSTITUTE(ADDRESS(1,COLUMN(),4),"1","")</f>
        <v>BB</v>
      </c>
      <c r="BC1" s="877" t="str">
        <f>SUBSTITUTE(ADDRESS(1,COLUMN(),4),"1","")</f>
        <v>BC</v>
      </c>
      <c r="BE1" s="877" t="str">
        <f>SUBSTITUTE(ADDRESS(1,COLUMN(),4),"1","")</f>
        <v>BE</v>
      </c>
      <c r="BF1" s="877" t="str">
        <f>SUBSTITUTE(ADDRESS(1,COLUMN(),4),"1","")</f>
        <v>BF</v>
      </c>
      <c r="BH1" s="877" t="str">
        <f>SUBSTITUTE(ADDRESS(1,COLUMN(),4),"1","")</f>
        <v>BH</v>
      </c>
      <c r="BI1" s="877" t="str">
        <f>SUBSTITUTE(ADDRESS(1,COLUMN(),4),"1","")</f>
        <v>BI</v>
      </c>
      <c r="BK1" s="877" t="str">
        <f>SUBSTITUTE(ADDRESS(1,COLUMN(),4),"1","")</f>
        <v>BK</v>
      </c>
      <c r="BL1" s="877" t="str">
        <f>SUBSTITUTE(ADDRESS(1,COLUMN(),4),"1","")</f>
        <v>BL</v>
      </c>
      <c r="BN1" s="877" t="str">
        <f>SUBSTITUTE(ADDRESS(1,COLUMN(),4),"1","")</f>
        <v>BN</v>
      </c>
      <c r="BO1" s="877" t="str">
        <f>SUBSTITUTE(ADDRESS(1,COLUMN(),4),"1","")</f>
        <v>BO</v>
      </c>
      <c r="BQ1" s="877" t="str">
        <f>SUBSTITUTE(ADDRESS(1,COLUMN(),4),"1","")</f>
        <v>BQ</v>
      </c>
      <c r="BR1" s="877" t="str">
        <f>SUBSTITUTE(ADDRESS(1,COLUMN(),4),"1","")</f>
        <v>BR</v>
      </c>
      <c r="BT1" s="877" t="str">
        <f>SUBSTITUTE(ADDRESS(1,COLUMN(),4),"1","")</f>
        <v>BT</v>
      </c>
      <c r="BU1" s="877" t="str">
        <f>SUBSTITUTE(ADDRESS(1,COLUMN(),4),"1","")</f>
        <v>BU</v>
      </c>
      <c r="BW1" s="877" t="str">
        <f>SUBSTITUTE(ADDRESS(1,COLUMN(),4),"1","")</f>
        <v>BW</v>
      </c>
      <c r="BX1" s="877" t="str">
        <f>SUBSTITUTE(ADDRESS(1,COLUMN(),4),"1","")</f>
        <v>BX</v>
      </c>
      <c r="BY1" s="262"/>
      <c r="CD1" s="877" t="str">
        <f>SUBSTITUTE(ADDRESS(1,COLUMN(),4),"1","")</f>
        <v>CD</v>
      </c>
      <c r="CE1" s="877" t="str">
        <f>SUBSTITUTE(ADDRESS(1,COLUMN(),4),"1","")</f>
        <v>CE</v>
      </c>
      <c r="CG1" s="877" t="str">
        <f>SUBSTITUTE(ADDRESS(1,COLUMN(),4),"1","")</f>
        <v>CG</v>
      </c>
      <c r="CH1" s="877" t="str">
        <f>SUBSTITUTE(ADDRESS(1,COLUMN(),4),"1","")</f>
        <v>CH</v>
      </c>
      <c r="CJ1" s="877" t="str">
        <f>SUBSTITUTE(ADDRESS(1,COLUMN(),4),"1","")</f>
        <v>CJ</v>
      </c>
      <c r="CK1" s="877" t="str">
        <f>SUBSTITUTE(ADDRESS(1,COLUMN(),4),"1","")</f>
        <v>CK</v>
      </c>
      <c r="CM1" s="877" t="str">
        <f>SUBSTITUTE(ADDRESS(1,COLUMN(),4),"1","")</f>
        <v>CM</v>
      </c>
      <c r="CN1" s="877" t="str">
        <f>SUBSTITUTE(ADDRESS(1,COLUMN(),4),"1","")</f>
        <v>CN</v>
      </c>
      <c r="CP1" s="877" t="str">
        <f>SUBSTITUTE(ADDRESS(1,COLUMN(),4),"1","")</f>
        <v>CP</v>
      </c>
      <c r="CQ1" s="877" t="str">
        <f>SUBSTITUTE(ADDRESS(1,COLUMN(),4),"1","")</f>
        <v>CQ</v>
      </c>
      <c r="CS1" s="877" t="str">
        <f>SUBSTITUTE(ADDRESS(1,COLUMN(),4),"1","")</f>
        <v>CS</v>
      </c>
      <c r="CT1" s="877" t="str">
        <f>SUBSTITUTE(ADDRESS(1,COLUMN(),4),"1","")</f>
        <v>CT</v>
      </c>
      <c r="CV1" s="877" t="str">
        <f>SUBSTITUTE(ADDRESS(1,COLUMN(),4),"1","")</f>
        <v>CV</v>
      </c>
      <c r="CW1" s="877" t="str">
        <f>SUBSTITUTE(ADDRESS(1,COLUMN(),4),"1","")</f>
        <v>CW</v>
      </c>
      <c r="CY1" s="877" t="str">
        <f>SUBSTITUTE(ADDRESS(1,COLUMN(),4),"1","")</f>
        <v>CY</v>
      </c>
      <c r="CZ1" s="877" t="str">
        <f>SUBSTITUTE(ADDRESS(1,COLUMN(),4),"1","")</f>
        <v>CZ</v>
      </c>
      <c r="DB1" s="877" t="str">
        <f>SUBSTITUTE(ADDRESS(1,COLUMN(),4),"1","")</f>
        <v>DB</v>
      </c>
      <c r="DC1" s="877" t="str">
        <f>SUBSTITUTE(ADDRESS(1,COLUMN(),4),"1","")</f>
        <v>DC</v>
      </c>
      <c r="DE1" s="877" t="str">
        <f>SUBSTITUTE(ADDRESS(1,COLUMN(),4),"1","")</f>
        <v>DE</v>
      </c>
      <c r="DF1" s="877" t="str">
        <f>SUBSTITUTE(ADDRESS(1,COLUMN(),4),"1","")</f>
        <v>DF</v>
      </c>
      <c r="DH1" s="877" t="str">
        <f>SUBSTITUTE(ADDRESS(1,COLUMN(),4),"1","")</f>
        <v>DH</v>
      </c>
      <c r="DI1" s="877" t="str">
        <f>SUBSTITUTE(ADDRESS(1,COLUMN(),4),"1","")</f>
        <v>DI</v>
      </c>
      <c r="DK1" s="877" t="str">
        <f>SUBSTITUTE(ADDRESS(1,COLUMN(),4),"1","")</f>
        <v>DK</v>
      </c>
      <c r="DM1" s="3">
        <v>1</v>
      </c>
      <c r="DN1" s="877" t="str">
        <f>SUBSTITUTE(ADDRESS(1,COLUMN(),4),"1","")</f>
        <v>DN</v>
      </c>
      <c r="DO1" s="878" t="str">
        <f>SUBSTITUTE(ADDRESS(1,COLUMN(),4),"1","")</f>
        <v>DO</v>
      </c>
    </row>
    <row r="2" spans="1:119">
      <c r="A2" s="879"/>
      <c r="B2" s="846">
        <f ca="1">CELL("largeur",B2)</f>
        <v>13</v>
      </c>
      <c r="C2" s="846">
        <f ca="1">CELL("largeur",C2)</f>
        <v>13</v>
      </c>
      <c r="E2" s="846">
        <f ca="1">CELL("largeur",E2)</f>
        <v>13</v>
      </c>
      <c r="F2" s="846">
        <f ca="1">CELL("largeur",F2)</f>
        <v>13</v>
      </c>
      <c r="H2" s="846">
        <f ca="1">CELL("largeur",H2)</f>
        <v>13</v>
      </c>
      <c r="I2" s="846">
        <f ca="1">CELL("largeur",I2)</f>
        <v>13</v>
      </c>
      <c r="K2" s="846">
        <f ca="1">CELL("largeur",K2)</f>
        <v>13</v>
      </c>
      <c r="L2" s="846">
        <f ca="1">CELL("largeur",L2)</f>
        <v>13</v>
      </c>
      <c r="N2" s="846">
        <f ca="1">CELL("largeur",N2)</f>
        <v>13</v>
      </c>
      <c r="O2" s="846">
        <f ca="1">CELL("largeur",O2)</f>
        <v>13</v>
      </c>
      <c r="Q2" s="846">
        <f ca="1">CELL("largeur",Q2)</f>
        <v>13</v>
      </c>
      <c r="R2" s="846">
        <f ca="1">CELL("largeur",R2)</f>
        <v>13</v>
      </c>
      <c r="T2" s="846">
        <f ca="1">CELL("largeur",T2)</f>
        <v>13</v>
      </c>
      <c r="U2" s="846">
        <f ca="1">CELL("largeur",U2)</f>
        <v>13</v>
      </c>
      <c r="W2" s="846">
        <f ca="1">CELL("largeur",W2)</f>
        <v>13</v>
      </c>
      <c r="X2" s="846">
        <f ca="1">CELL("largeur",X2)</f>
        <v>13</v>
      </c>
      <c r="Z2" s="846">
        <f ca="1">CELL("largeur",Z2)</f>
        <v>13</v>
      </c>
      <c r="AA2" s="846">
        <f ca="1">CELL("largeur",AA2)</f>
        <v>13</v>
      </c>
      <c r="AC2" s="846">
        <f ca="1">CELL("largeur",AC2)</f>
        <v>13</v>
      </c>
      <c r="AD2" s="846">
        <f ca="1">CELL("largeur",AD2)</f>
        <v>13</v>
      </c>
      <c r="AF2" s="846">
        <f ca="1">CELL("largeur",AF2)</f>
        <v>13</v>
      </c>
      <c r="AG2" s="846">
        <f ca="1">CELL("largeur",AG2)</f>
        <v>13</v>
      </c>
      <c r="AI2" s="846">
        <f ca="1">CELL("largeur",AI2)</f>
        <v>11</v>
      </c>
      <c r="AJ2" s="846">
        <f ca="1">CELL("largeur",AJ2)</f>
        <v>12</v>
      </c>
      <c r="AL2" s="846">
        <f ca="1">CELL("largeur",AL2)</f>
        <v>11</v>
      </c>
      <c r="AM2" s="846">
        <f ca="1">CELL("largeur",AM2)</f>
        <v>12</v>
      </c>
      <c r="AN2"/>
      <c r="AO2" s="846">
        <f ca="1">CELL("largeur",AO2)</f>
        <v>12</v>
      </c>
      <c r="AP2" s="846">
        <f ca="1">CELL("largeur",AP2)</f>
        <v>12</v>
      </c>
      <c r="AQ2"/>
      <c r="AS2" s="846">
        <f ca="1">CELL("largeur",AS2)</f>
        <v>13</v>
      </c>
      <c r="AT2" s="846">
        <f ca="1">CELL("largeur",AT2)</f>
        <v>13</v>
      </c>
      <c r="AV2" s="846">
        <f ca="1">CELL("largeur",AV2)</f>
        <v>13</v>
      </c>
      <c r="AW2" s="846">
        <f ca="1">CELL("largeur",AW2)</f>
        <v>13</v>
      </c>
      <c r="AY2" s="846">
        <f ca="1">CELL("largeur",AY2)</f>
        <v>13</v>
      </c>
      <c r="AZ2" s="846">
        <f ca="1">CELL("largeur",AZ2)</f>
        <v>13</v>
      </c>
      <c r="BB2" s="846">
        <f ca="1">CELL("largeur",BB2)</f>
        <v>13</v>
      </c>
      <c r="BC2" s="846">
        <f ca="1">CELL("largeur",BC2)</f>
        <v>13</v>
      </c>
      <c r="BE2" s="846">
        <f ca="1">CELL("largeur",BE2)</f>
        <v>13</v>
      </c>
      <c r="BF2" s="846">
        <f ca="1">CELL("largeur",BF2)</f>
        <v>13</v>
      </c>
      <c r="BH2" s="846">
        <f ca="1">CELL("largeur",BH2)</f>
        <v>13</v>
      </c>
      <c r="BI2" s="846">
        <f ca="1">CELL("largeur",BI2)</f>
        <v>13</v>
      </c>
      <c r="BK2" s="846">
        <f ca="1">CELL("largeur",BK2)</f>
        <v>13</v>
      </c>
      <c r="BL2" s="846">
        <f ca="1">CELL("largeur",BL2)</f>
        <v>13</v>
      </c>
      <c r="BN2" s="846">
        <f ca="1">CELL("largeur",BN2)</f>
        <v>13</v>
      </c>
      <c r="BO2" s="846">
        <f ca="1">CELL("largeur",BO2)</f>
        <v>13</v>
      </c>
      <c r="BQ2" s="846">
        <f ca="1">CELL("largeur",BQ2)</f>
        <v>13</v>
      </c>
      <c r="BR2" s="846">
        <f ca="1">CELL("largeur",BR2)</f>
        <v>13</v>
      </c>
      <c r="BT2" s="846">
        <f ca="1">CELL("largeur",BT2)</f>
        <v>13</v>
      </c>
      <c r="BU2" s="846">
        <f ca="1">CELL("largeur",BU2)</f>
        <v>13</v>
      </c>
      <c r="BW2" s="846">
        <f ca="1">CELL("largeur",BW2)</f>
        <v>13</v>
      </c>
      <c r="BX2" s="846">
        <f ca="1">CELL("largeur",BX2)</f>
        <v>13</v>
      </c>
      <c r="BY2" s="262"/>
      <c r="CD2" s="846">
        <f ca="1">CELL("largeur",CD2)</f>
        <v>13</v>
      </c>
      <c r="CE2" s="846">
        <f ca="1">CELL("largeur",CE2)</f>
        <v>13</v>
      </c>
      <c r="CG2" s="846">
        <f ca="1">CELL("largeur",CG2)</f>
        <v>13</v>
      </c>
      <c r="CH2" s="846">
        <f ca="1">CELL("largeur",CH2)</f>
        <v>13</v>
      </c>
      <c r="CJ2" s="846">
        <f ca="1">CELL("largeur",CJ2)</f>
        <v>13</v>
      </c>
      <c r="CK2" s="846">
        <f ca="1">CELL("largeur",CK2)</f>
        <v>13</v>
      </c>
      <c r="CM2" s="846">
        <f ca="1">CELL("largeur",CM2)</f>
        <v>13</v>
      </c>
      <c r="CN2" s="846">
        <f ca="1">CELL("largeur",CN2)</f>
        <v>13</v>
      </c>
      <c r="CP2" s="846">
        <f ca="1">CELL("largeur",CP2)</f>
        <v>13</v>
      </c>
      <c r="CQ2" s="846">
        <f ca="1">CELL("largeur",CQ2)</f>
        <v>13</v>
      </c>
      <c r="CS2" s="846">
        <f ca="1">CELL("largeur",CS2)</f>
        <v>13</v>
      </c>
      <c r="CT2" s="846">
        <f ca="1">CELL("largeur",CT2)</f>
        <v>13</v>
      </c>
      <c r="CV2" s="846">
        <f ca="1">CELL("largeur",CV2)</f>
        <v>13</v>
      </c>
      <c r="CW2" s="846">
        <f ca="1">CELL("largeur",CW2)</f>
        <v>13</v>
      </c>
      <c r="CY2" s="846">
        <f ca="1">CELL("largeur",CY2)</f>
        <v>13</v>
      </c>
      <c r="CZ2" s="846">
        <f ca="1">CELL("largeur",CZ2)</f>
        <v>13</v>
      </c>
      <c r="DB2" s="846">
        <f ca="1">CELL("largeur",DB2)</f>
        <v>13</v>
      </c>
      <c r="DC2" s="846">
        <f ca="1">CELL("largeur",DC2)</f>
        <v>13</v>
      </c>
      <c r="DE2" s="846">
        <f ca="1">CELL("largeur",DE2)</f>
        <v>13</v>
      </c>
      <c r="DF2" s="846">
        <f ca="1">CELL("largeur",DF2)</f>
        <v>13</v>
      </c>
      <c r="DH2" s="846">
        <f ca="1">CELL("largeur",DH2)</f>
        <v>13</v>
      </c>
      <c r="DI2" s="846">
        <f ca="1">CELL("largeur",DI2)</f>
        <v>13</v>
      </c>
      <c r="DK2" s="846">
        <f ca="1">CELL("largeur",DK2)</f>
        <v>31</v>
      </c>
      <c r="DM2" s="3">
        <v>1</v>
      </c>
      <c r="DN2" s="8"/>
      <c r="DO2" s="8" t="s">
        <v>880</v>
      </c>
    </row>
    <row r="3" spans="1:119" ht="15.75">
      <c r="B3" t="s">
        <v>2596</v>
      </c>
      <c r="C3"/>
      <c r="D3"/>
      <c r="E3"/>
      <c r="F3"/>
      <c r="G3"/>
      <c r="H3"/>
      <c r="I3"/>
      <c r="J3"/>
      <c r="K3"/>
      <c r="L3"/>
      <c r="M3"/>
      <c r="N3"/>
      <c r="O3"/>
      <c r="P3"/>
      <c r="Q3"/>
      <c r="R3"/>
      <c r="S3" s="9"/>
      <c r="T3" s="9"/>
      <c r="U3" s="9"/>
      <c r="V3" s="9"/>
      <c r="W3" s="9"/>
      <c r="X3" s="9"/>
      <c r="Y3" s="9"/>
      <c r="Z3" s="9"/>
      <c r="AA3" s="9"/>
      <c r="AB3" s="9"/>
      <c r="AC3" s="9"/>
      <c r="AD3" s="9"/>
      <c r="AE3" s="9"/>
      <c r="AF3" s="9"/>
      <c r="AG3" s="9"/>
      <c r="AH3" s="9"/>
      <c r="AI3" s="9"/>
      <c r="AJ3" s="9"/>
      <c r="AK3" s="531"/>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3">
        <v>1</v>
      </c>
      <c r="DN3" s="11">
        <f ca="1">COUNTA(A1:DM183)+COUNTBLANK(A1:DM183)</f>
        <v>22730</v>
      </c>
      <c r="DO3" s="865" t="str">
        <f>"cellules entre"&amp;" " &amp;A1&amp;" et  "&amp;DM183</f>
        <v>cellules entre A1 et  DM183</v>
      </c>
    </row>
    <row r="4" spans="1:119" ht="21.75" customHeight="1">
      <c r="S4" s="531"/>
      <c r="T4" s="531"/>
      <c r="U4" s="531"/>
      <c r="V4" s="531"/>
      <c r="W4" s="531"/>
      <c r="X4" s="531"/>
      <c r="Y4" s="531"/>
      <c r="Z4" s="531"/>
      <c r="AA4" s="531"/>
      <c r="AB4" s="15"/>
      <c r="AC4" s="531"/>
      <c r="AD4" s="531"/>
      <c r="AE4" s="15"/>
      <c r="AF4" s="531"/>
      <c r="AG4" s="531"/>
      <c r="AH4" s="15"/>
      <c r="AI4" s="531"/>
      <c r="AJ4" s="531"/>
      <c r="AK4" s="531"/>
      <c r="AL4" s="531"/>
      <c r="AM4" s="531"/>
      <c r="AN4" s="531"/>
      <c r="AO4" s="531"/>
      <c r="AP4" s="531"/>
      <c r="AQ4" s="531"/>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3">
        <v>1</v>
      </c>
      <c r="DN4" s="11">
        <f ca="1">COUNTA(A1:DM183)</f>
        <v>2952</v>
      </c>
      <c r="DO4" s="865" t="s">
        <v>881</v>
      </c>
    </row>
    <row r="5" spans="1:119" ht="21.75" customHeight="1">
      <c r="B5" s="2820" t="s">
        <v>1348</v>
      </c>
      <c r="C5" s="2820"/>
      <c r="D5" s="2820"/>
      <c r="E5" s="2820"/>
      <c r="F5" s="2820"/>
      <c r="G5" s="2820"/>
      <c r="H5" s="2820"/>
      <c r="I5" s="2820"/>
      <c r="J5" s="2820"/>
      <c r="K5" s="2820"/>
      <c r="L5" s="2820"/>
      <c r="M5" s="2820"/>
      <c r="N5" s="2820"/>
      <c r="O5" s="2820"/>
      <c r="P5" s="2820"/>
      <c r="Q5" s="2820"/>
      <c r="R5" s="880" t="str">
        <f ca="1">"Page N°"&amp;_xlfn.SHEET()</f>
        <v>Page N°8</v>
      </c>
      <c r="S5" s="531"/>
      <c r="T5" s="881" t="s">
        <v>8756</v>
      </c>
      <c r="U5" s="531"/>
      <c r="V5" s="531"/>
      <c r="W5" s="531"/>
      <c r="X5" s="531"/>
      <c r="Y5" s="531"/>
      <c r="Z5" s="531"/>
      <c r="AA5" s="531"/>
      <c r="AB5" s="845"/>
      <c r="AC5" s="531"/>
      <c r="AD5" s="531"/>
      <c r="AE5" s="845"/>
      <c r="AF5" s="531"/>
      <c r="AG5" s="531"/>
      <c r="AH5" s="845"/>
      <c r="AI5" s="531"/>
      <c r="AJ5" s="531"/>
      <c r="AK5" s="531"/>
      <c r="AL5" s="531"/>
      <c r="AM5" s="531"/>
      <c r="AN5" s="531"/>
      <c r="AO5" s="531"/>
      <c r="AP5" s="531"/>
      <c r="AQ5" s="531"/>
      <c r="AR5" s="9"/>
      <c r="AS5" s="2820" t="s">
        <v>1958</v>
      </c>
      <c r="AT5" s="2820"/>
      <c r="AU5" s="2820"/>
      <c r="AV5" s="2820"/>
      <c r="AW5" s="2820"/>
      <c r="AX5" s="2820"/>
      <c r="AY5" s="2820"/>
      <c r="AZ5" s="2820"/>
      <c r="BA5" s="2820"/>
      <c r="BB5" s="2820"/>
      <c r="BC5" s="2820"/>
      <c r="BD5" s="2820"/>
      <c r="BE5" s="2820"/>
      <c r="BF5" s="2820"/>
      <c r="BG5" s="2820"/>
      <c r="BH5" s="2820"/>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46" t="s">
        <v>1651</v>
      </c>
      <c r="DI5" s="947" t="str">
        <f>$DM$183</f>
        <v>DM183</v>
      </c>
      <c r="DJ5" s="9"/>
      <c r="DK5" s="9"/>
      <c r="DL5" s="9"/>
      <c r="DM5" s="3">
        <v>1</v>
      </c>
      <c r="DN5" s="11">
        <f ca="1">COUNTBLANK(A1:DM183)</f>
        <v>19778</v>
      </c>
      <c r="DO5" s="865" t="s">
        <v>882</v>
      </c>
    </row>
    <row r="6" spans="1:119" ht="22.5" customHeight="1">
      <c r="B6" s="2820"/>
      <c r="C6" s="2820"/>
      <c r="D6" s="2820"/>
      <c r="E6" s="2820"/>
      <c r="F6" s="2820"/>
      <c r="G6" s="2820"/>
      <c r="H6" s="2820"/>
      <c r="I6" s="2820"/>
      <c r="J6" s="2820"/>
      <c r="K6" s="2820"/>
      <c r="L6" s="2820"/>
      <c r="M6" s="2820"/>
      <c r="N6" s="2820"/>
      <c r="O6" s="2820"/>
      <c r="P6" s="2820"/>
      <c r="Q6" s="2820"/>
      <c r="S6" s="531"/>
      <c r="T6" s="531"/>
      <c r="U6" s="531"/>
      <c r="V6" s="531"/>
      <c r="W6" s="531"/>
      <c r="X6" s="882"/>
      <c r="Y6" s="531"/>
      <c r="Z6" s="531"/>
      <c r="AA6" s="531"/>
      <c r="AB6" s="15"/>
      <c r="AC6" s="531"/>
      <c r="AD6" s="531"/>
      <c r="AE6" s="15"/>
      <c r="AF6" s="531"/>
      <c r="AG6" s="882"/>
      <c r="AH6" s="15"/>
      <c r="AI6" s="531"/>
      <c r="AJ6" s="531"/>
      <c r="AK6" s="531"/>
      <c r="AL6" s="531"/>
      <c r="AM6" s="531"/>
      <c r="AN6" s="531"/>
      <c r="AO6" s="531"/>
      <c r="AP6" s="531"/>
      <c r="AQ6" s="531"/>
      <c r="AR6" s="9"/>
      <c r="AS6" s="2820"/>
      <c r="AT6" s="2820"/>
      <c r="AU6" s="2820"/>
      <c r="AV6" s="2820"/>
      <c r="AW6" s="2820"/>
      <c r="AX6" s="2820"/>
      <c r="AY6" s="2820"/>
      <c r="AZ6" s="2820"/>
      <c r="BA6" s="2820"/>
      <c r="BB6" s="2820"/>
      <c r="BC6" s="2820"/>
      <c r="BD6" s="2820"/>
      <c r="BE6" s="2820"/>
      <c r="BF6" s="2820"/>
      <c r="BG6" s="2820"/>
      <c r="BH6" s="2820"/>
      <c r="BI6" s="9"/>
      <c r="BJ6" s="9"/>
      <c r="BK6" s="9"/>
      <c r="BL6" s="9"/>
      <c r="BM6" s="9"/>
      <c r="BN6" s="9"/>
      <c r="BO6" s="9"/>
      <c r="BP6" s="9"/>
      <c r="BQ6" s="9"/>
      <c r="BR6" s="9"/>
      <c r="BS6" s="9"/>
      <c r="BT6" s="9"/>
      <c r="BU6" s="9"/>
      <c r="BV6" s="9"/>
      <c r="BW6" s="9"/>
      <c r="BX6" s="9"/>
      <c r="BY6" s="9"/>
      <c r="BZ6" s="9"/>
      <c r="CA6" s="9"/>
      <c r="CB6" s="9"/>
      <c r="CC6" s="9"/>
      <c r="CD6" s="2820" t="s">
        <v>1959</v>
      </c>
      <c r="CE6" s="2820"/>
      <c r="CF6" s="2820"/>
      <c r="CG6" s="2820"/>
      <c r="CH6" s="2820"/>
      <c r="CI6" s="2820"/>
      <c r="CJ6" s="2820"/>
      <c r="CK6" s="2820"/>
      <c r="CL6" s="2820"/>
      <c r="CM6" s="2820"/>
      <c r="CN6" s="2820"/>
      <c r="CO6" s="2820"/>
      <c r="CP6" s="2820"/>
      <c r="CQ6" s="2820"/>
      <c r="CR6" s="2820"/>
      <c r="CS6" s="2820"/>
      <c r="CT6" s="9"/>
      <c r="CU6" s="9"/>
      <c r="CV6" s="9"/>
      <c r="CW6" s="9"/>
      <c r="CX6" s="9"/>
      <c r="CY6" s="9"/>
      <c r="CZ6" s="9"/>
      <c r="DA6" s="9"/>
      <c r="DB6" s="9"/>
      <c r="DC6" s="9"/>
      <c r="DD6" s="9"/>
      <c r="DE6" s="9"/>
      <c r="DF6" s="9"/>
      <c r="DG6" s="9"/>
      <c r="DH6" s="9"/>
      <c r="DI6" s="9"/>
      <c r="DJ6" s="9"/>
      <c r="DK6" s="9"/>
      <c r="DL6" s="9"/>
      <c r="DM6" s="3">
        <v>1</v>
      </c>
      <c r="DN6" s="11">
        <f>SUM(DM1:DM181)+2</f>
        <v>183</v>
      </c>
      <c r="DO6" s="865" t="s">
        <v>883</v>
      </c>
    </row>
    <row r="7" spans="1:119" ht="22.5" customHeight="1">
      <c r="A7" s="9"/>
      <c r="B7" s="264" t="s">
        <v>1960</v>
      </c>
      <c r="C7" s="531"/>
      <c r="D7" s="531"/>
      <c r="E7" s="531"/>
      <c r="F7" s="531"/>
      <c r="G7" s="531"/>
      <c r="H7" s="531"/>
      <c r="I7" s="531"/>
      <c r="J7" s="531"/>
      <c r="K7" s="531"/>
      <c r="L7" s="531"/>
      <c r="M7" s="531"/>
      <c r="N7" s="531"/>
      <c r="O7" s="531"/>
      <c r="P7" s="531"/>
      <c r="Q7" s="531"/>
      <c r="R7" s="531"/>
      <c r="S7" s="531"/>
      <c r="T7" s="531"/>
      <c r="U7" s="531"/>
      <c r="V7" s="531"/>
      <c r="W7" s="531"/>
      <c r="X7" s="882"/>
      <c r="Y7" s="531"/>
      <c r="Z7" s="531"/>
      <c r="AA7" s="531"/>
      <c r="AB7" s="15"/>
      <c r="AC7" s="531"/>
      <c r="AD7" s="531"/>
      <c r="AE7" s="15"/>
      <c r="AF7" s="531"/>
      <c r="AG7" s="882"/>
      <c r="AH7" s="15"/>
      <c r="AI7" s="531"/>
      <c r="AJ7" s="531"/>
      <c r="AK7" s="531"/>
      <c r="AL7" s="531"/>
      <c r="AM7" s="531"/>
      <c r="AN7" s="531"/>
      <c r="AO7" s="531"/>
      <c r="AP7" s="531"/>
      <c r="AQ7" s="531"/>
      <c r="AR7" s="9"/>
      <c r="AS7" s="264" t="s">
        <v>1960</v>
      </c>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2820"/>
      <c r="CE7" s="2820"/>
      <c r="CF7" s="2820"/>
      <c r="CG7" s="2820"/>
      <c r="CH7" s="2820"/>
      <c r="CI7" s="2820"/>
      <c r="CJ7" s="2820"/>
      <c r="CK7" s="2820"/>
      <c r="CL7" s="2820"/>
      <c r="CM7" s="2820"/>
      <c r="CN7" s="2820"/>
      <c r="CO7" s="2820"/>
      <c r="CP7" s="2820"/>
      <c r="CQ7" s="2820"/>
      <c r="CR7" s="2820"/>
      <c r="CS7" s="2820"/>
      <c r="CT7" s="9"/>
      <c r="CU7" s="9"/>
      <c r="CV7" s="9"/>
      <c r="CW7" s="9"/>
      <c r="CX7" s="9"/>
      <c r="CY7" s="9"/>
      <c r="CZ7" s="9"/>
      <c r="DA7" s="9"/>
      <c r="DB7" s="9"/>
      <c r="DC7" s="9"/>
      <c r="DD7" s="9"/>
      <c r="DE7" s="9"/>
      <c r="DF7" s="9"/>
      <c r="DG7" s="9"/>
      <c r="DH7" s="9"/>
      <c r="DI7" s="9"/>
      <c r="DJ7" s="9"/>
      <c r="DK7" s="9"/>
      <c r="DL7" s="9"/>
      <c r="DM7" s="3">
        <v>1</v>
      </c>
      <c r="DN7" s="11">
        <f>SUM(A183:AQ183)+1</f>
        <v>44</v>
      </c>
      <c r="DO7" s="865" t="s">
        <v>884</v>
      </c>
    </row>
    <row r="8" spans="1:119" ht="22.5" customHeight="1">
      <c r="A8" s="9"/>
      <c r="B8" s="264" t="s">
        <v>1961</v>
      </c>
      <c r="C8" s="531"/>
      <c r="D8" s="531"/>
      <c r="E8" s="531"/>
      <c r="F8" s="531"/>
      <c r="G8" s="531"/>
      <c r="H8" s="531"/>
      <c r="I8" s="531"/>
      <c r="J8" s="531"/>
      <c r="K8" s="531"/>
      <c r="L8" s="531"/>
      <c r="M8" s="531"/>
      <c r="N8" s="531"/>
      <c r="O8" s="531"/>
      <c r="P8" s="531"/>
      <c r="Q8" s="531" t="s">
        <v>8562</v>
      </c>
      <c r="R8" s="531"/>
      <c r="S8" s="531"/>
      <c r="T8" s="531"/>
      <c r="U8" s="531"/>
      <c r="V8" s="531"/>
      <c r="W8" s="531"/>
      <c r="X8" s="882"/>
      <c r="Y8" s="531"/>
      <c r="Z8" s="531"/>
      <c r="AA8" s="531"/>
      <c r="AB8" s="15"/>
      <c r="AC8" s="531"/>
      <c r="AD8" s="531"/>
      <c r="AE8" s="15"/>
      <c r="AF8" s="531"/>
      <c r="AG8" s="882"/>
      <c r="AH8" s="15"/>
      <c r="AI8" s="2821" t="str">
        <f ca="1">AG10&amp;"  Formule ► "&amp;_xlfn.FORMULATEXT(AG10)</f>
        <v>pâti--ENT  Formule ► =SIERREUR(MINUSCULE(GAUCHE(SUPPRESPACE(GAUCHE(AE10;TROUVE("-";AE10)-1));4))&amp;"-"&amp;MAJUSCULE(GAUCHE(SUPPRESPACE(STXT(AE10;TROUVE("-";AE10)+1;99));4));"")</v>
      </c>
      <c r="AJ8" s="2821"/>
      <c r="AK8" s="2821"/>
      <c r="AL8" s="2821"/>
      <c r="AM8" s="2821"/>
      <c r="AN8" s="2821"/>
      <c r="AO8" s="2821"/>
      <c r="AP8" s="2821"/>
      <c r="AQ8" s="531"/>
      <c r="AR8" s="9"/>
      <c r="AS8" s="264" t="s">
        <v>1961</v>
      </c>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264" t="s">
        <v>1960</v>
      </c>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3">
        <v>1</v>
      </c>
      <c r="DN8" s="11"/>
      <c r="DO8" s="865"/>
    </row>
    <row r="9" spans="1:119" ht="21" customHeight="1" thickBot="1">
      <c r="A9" s="9"/>
      <c r="B9" s="9"/>
      <c r="C9" s="9"/>
      <c r="D9" s="9"/>
      <c r="E9" s="9"/>
      <c r="F9" s="9"/>
      <c r="G9" s="9"/>
      <c r="H9" s="9"/>
      <c r="I9" s="9"/>
      <c r="J9" s="9"/>
      <c r="K9" s="9"/>
      <c r="L9" s="9"/>
      <c r="M9" s="9"/>
      <c r="N9" s="9"/>
      <c r="O9" s="9"/>
      <c r="P9" s="9"/>
      <c r="Q9" s="9"/>
      <c r="R9" s="9"/>
      <c r="S9" s="531"/>
      <c r="T9" s="531"/>
      <c r="U9" s="531"/>
      <c r="V9" s="531"/>
      <c r="W9" s="531"/>
      <c r="X9" s="882" t="s">
        <v>991</v>
      </c>
      <c r="Y9" s="531"/>
      <c r="Z9" s="531"/>
      <c r="AA9" s="531"/>
      <c r="AB9" s="15"/>
      <c r="AC9" s="531"/>
      <c r="AD9" s="531"/>
      <c r="AE9" s="15"/>
      <c r="AF9" s="531"/>
      <c r="AG9" s="882" t="s">
        <v>992</v>
      </c>
      <c r="AH9" s="15"/>
      <c r="AI9" s="2821"/>
      <c r="AJ9" s="2821"/>
      <c r="AK9" s="2821"/>
      <c r="AL9" s="2821"/>
      <c r="AM9" s="2821"/>
      <c r="AN9" s="2821"/>
      <c r="AO9" s="2821"/>
      <c r="AP9" s="2821"/>
      <c r="AQ9" s="531"/>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264" t="s">
        <v>1961</v>
      </c>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3">
        <v>1</v>
      </c>
    </row>
    <row r="10" spans="1:119" ht="14.45" customHeight="1">
      <c r="A10" s="9"/>
      <c r="B10" s="2822" t="s">
        <v>993</v>
      </c>
      <c r="C10" s="2822"/>
      <c r="E10" s="2823" t="s">
        <v>994</v>
      </c>
      <c r="F10" s="2823"/>
      <c r="H10" s="565" t="s">
        <v>995</v>
      </c>
      <c r="I10" s="531"/>
      <c r="J10" s="531"/>
      <c r="K10" s="531"/>
      <c r="L10" s="531"/>
      <c r="M10" s="531"/>
      <c r="N10" s="9"/>
      <c r="O10" s="9"/>
      <c r="P10" s="531"/>
      <c r="Q10" s="2660" t="s">
        <v>24</v>
      </c>
      <c r="R10" s="2660"/>
      <c r="S10" s="2660"/>
      <c r="T10" s="2660"/>
      <c r="U10" s="2660"/>
      <c r="V10" s="2539" t="s">
        <v>25</v>
      </c>
      <c r="W10" s="2539"/>
      <c r="X10" s="2537" t="str">
        <f>UPPER(LEFT(Q10,1))</f>
        <v>C</v>
      </c>
      <c r="Z10" s="2660" t="s">
        <v>24</v>
      </c>
      <c r="AA10" s="2660"/>
      <c r="AB10" s="2660"/>
      <c r="AC10" s="2660"/>
      <c r="AD10" s="2660"/>
      <c r="AE10" s="2539" t="s">
        <v>25</v>
      </c>
      <c r="AF10" s="2539"/>
      <c r="AG10" s="883" t="str">
        <f>IFERROR(LOWER(LEFT(TRIM(LEFT(AE10,FIND("-",AE10)-1)),4))&amp;"-"&amp;UPPER(LEFT(TRIM(MID(AE10,FIND("-",AE10)+1,99)),4)),"")</f>
        <v>pâti--ENT</v>
      </c>
      <c r="AI10" s="2821"/>
      <c r="AJ10" s="2821"/>
      <c r="AK10" s="2821"/>
      <c r="AL10" s="2821"/>
      <c r="AM10" s="2821"/>
      <c r="AN10" s="2821"/>
      <c r="AO10" s="2821"/>
      <c r="AP10" s="2821"/>
      <c r="AQ10" s="531"/>
      <c r="AR10" s="9"/>
      <c r="AS10" s="9" t="s">
        <v>8752</v>
      </c>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3">
        <v>1</v>
      </c>
    </row>
    <row r="11" spans="1:119" ht="24" customHeight="1">
      <c r="A11" s="9"/>
      <c r="B11" s="2822"/>
      <c r="C11" s="2822"/>
      <c r="E11" s="2822"/>
      <c r="F11" s="2822"/>
      <c r="H11" s="884" t="s">
        <v>996</v>
      </c>
      <c r="I11" s="531"/>
      <c r="J11" s="531"/>
      <c r="K11" s="531"/>
      <c r="L11" s="531"/>
      <c r="M11" s="531"/>
      <c r="N11" s="9"/>
      <c r="O11" s="9"/>
      <c r="P11" s="531"/>
      <c r="Q11" s="2661"/>
      <c r="R11" s="2661"/>
      <c r="S11" s="2661"/>
      <c r="T11" s="2661"/>
      <c r="U11" s="2661"/>
      <c r="V11" s="2540"/>
      <c r="W11" s="2540"/>
      <c r="X11" s="2538"/>
      <c r="Z11" s="2661"/>
      <c r="AA11" s="2661"/>
      <c r="AB11" s="2661"/>
      <c r="AC11" s="2661"/>
      <c r="AD11" s="2661"/>
      <c r="AE11" s="2540"/>
      <c r="AF11" s="2540"/>
      <c r="AG11" s="885" t="str">
        <f>IFERROR(LOWER(TRIM(MID(AE10, FIND("-",AE10, FIND("-",AE10)+1)+1, 999))), "")</f>
        <v>entremet</v>
      </c>
      <c r="AI11" s="2821" t="str">
        <f ca="1">AG11&amp;"  Formule ► "&amp;_xlfn.FORMULATEXT(AG11)</f>
        <v>entremet  Formule ► =SIERREUR(MINUSCULE(SUPPRESPACE(STXT(AE10; TROUVE("-";AE10; TROUVE("-";AE10)+1)+1; 999))); "")</v>
      </c>
      <c r="AJ11" s="2821"/>
      <c r="AK11" s="2821"/>
      <c r="AL11" s="2821"/>
      <c r="AM11" s="2821"/>
      <c r="AN11" s="2821"/>
      <c r="AO11" s="2821"/>
      <c r="AP11" s="2821"/>
      <c r="AQ11" s="531"/>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t="s">
        <v>8753</v>
      </c>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3">
        <v>1</v>
      </c>
    </row>
    <row r="12" spans="1:119" ht="24" customHeight="1">
      <c r="A12" s="9"/>
      <c r="B12" s="9"/>
      <c r="C12" s="9"/>
      <c r="D12" s="9"/>
      <c r="E12" s="9" t="s">
        <v>1962</v>
      </c>
      <c r="F12" s="9"/>
      <c r="G12" s="9"/>
      <c r="H12" s="9"/>
      <c r="I12" s="9"/>
      <c r="J12" s="9"/>
      <c r="K12" s="9"/>
      <c r="L12" s="9"/>
      <c r="M12" s="9"/>
      <c r="N12" s="9"/>
      <c r="O12" s="9"/>
      <c r="P12" s="9"/>
      <c r="Q12" s="9"/>
      <c r="R12" s="9"/>
      <c r="S12" s="9"/>
      <c r="T12" s="9"/>
      <c r="V12" s="9"/>
      <c r="W12" s="886" t="str">
        <f>X10&amp;"  Formule ►"</f>
        <v>C  Formule ►</v>
      </c>
      <c r="X12" s="60" t="str">
        <f ca="1">_xlfn.FORMULATEXT(X10)</f>
        <v>=MAJUSCULE(GAUCHE(Q10;1))</v>
      </c>
      <c r="Y12" s="9"/>
      <c r="Z12" s="9"/>
      <c r="AA12" s="9"/>
      <c r="AB12" s="9"/>
      <c r="AC12" s="9"/>
      <c r="AD12" s="9"/>
      <c r="AE12" s="9"/>
      <c r="AF12" s="9"/>
      <c r="AG12" s="9"/>
      <c r="AH12" s="9"/>
      <c r="AI12" s="2821"/>
      <c r="AJ12" s="2821"/>
      <c r="AK12" s="2821"/>
      <c r="AL12" s="2821"/>
      <c r="AM12" s="2821"/>
      <c r="AN12" s="2821"/>
      <c r="AO12" s="2821"/>
      <c r="AP12" s="2821"/>
      <c r="AQ12" s="531"/>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3">
        <v>1</v>
      </c>
    </row>
    <row r="13" spans="1:119" ht="18" customHeight="1" thickBot="1">
      <c r="A13" s="9"/>
      <c r="B13" s="9"/>
      <c r="C13" s="9"/>
      <c r="D13"/>
      <c r="E13" s="887" t="s">
        <v>997</v>
      </c>
      <c r="F13" s="888"/>
      <c r="G13" s="888"/>
      <c r="H13" s="888"/>
      <c r="I13" s="888"/>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531"/>
      <c r="AL13" s="531"/>
      <c r="AM13" s="531"/>
      <c r="AN13" s="531"/>
      <c r="AO13" s="531"/>
      <c r="AP13" s="531"/>
      <c r="AQ13" s="531"/>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3">
        <v>1</v>
      </c>
    </row>
    <row r="14" spans="1:119" ht="18" customHeight="1">
      <c r="A14" s="9"/>
      <c r="B14" s="2838" t="s">
        <v>998</v>
      </c>
      <c r="C14" s="2838"/>
      <c r="D14"/>
      <c r="E14" s="889" t="str">
        <f>IFERROR(LOWER(LEFT(TRIM(LEFT(B14,FIND("-",B14)-1)),4))&amp;"-"&amp;UPPER(LEFT(TRIM(MID(B14,FIND("-",B14)+1,99)),4)),"")</f>
        <v>cuis-CRUD</v>
      </c>
      <c r="F14" s="217" t="str">
        <f ca="1">_xlfn.FORMULATEXT(E14)</f>
        <v>=SIERREUR(MINUSCULE(GAUCHE(SUPPRESPACE(GAUCHE(B14;TROUVE("-";B14)-1));4))&amp;"-"&amp;MAJUSCULE(GAUCHE(SUPPRESPACE(STXT(B14;TROUVE("-";B14)+1;99));4));"")</v>
      </c>
      <c r="G14" s="9"/>
      <c r="H14" s="9"/>
      <c r="I14" s="9"/>
      <c r="J14" s="9"/>
      <c r="K14" s="9"/>
      <c r="L14" s="9"/>
      <c r="M14" s="9"/>
      <c r="N14" s="9"/>
      <c r="O14" s="9"/>
      <c r="P14" s="9"/>
      <c r="Q14" s="9"/>
      <c r="R14" s="9"/>
      <c r="S14" s="9"/>
      <c r="T14" s="9"/>
      <c r="U14" s="531"/>
      <c r="V14" s="531"/>
      <c r="W14" s="531"/>
      <c r="X14" s="531"/>
      <c r="Y14" s="531"/>
      <c r="Z14" s="531"/>
      <c r="AA14" s="531"/>
      <c r="AB14" s="15"/>
      <c r="AC14" s="531"/>
      <c r="AD14" s="531"/>
      <c r="AE14" s="15"/>
      <c r="AF14" s="531"/>
      <c r="AG14" s="531"/>
      <c r="AH14" s="15"/>
      <c r="AI14" s="531"/>
      <c r="AJ14" s="890"/>
      <c r="AK14" s="531"/>
      <c r="AL14" s="531"/>
      <c r="AM14" s="531"/>
      <c r="AN14" s="531"/>
      <c r="AO14" s="531"/>
      <c r="AP14" s="531"/>
      <c r="AQ14" s="531"/>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3">
        <v>1</v>
      </c>
    </row>
    <row r="15" spans="1:119" ht="18" customHeight="1">
      <c r="A15" s="9"/>
      <c r="B15" s="2839"/>
      <c r="C15" s="2839"/>
      <c r="D15"/>
      <c r="E15" s="891" t="str">
        <f>IFERROR(LOWER(TRIM(MID(B14, FIND("-",B14, FIND("-",B14)+1)+1, 999))), "")</f>
        <v>céléri branche</v>
      </c>
      <c r="F15" s="217" t="str">
        <f ca="1">_xlfn.FORMULATEXT(E15)</f>
        <v>=SIERREUR(MINUSCULE(SUPPRESPACE(STXT(B14; TROUVE("-";B14; TROUVE("-";B14)+1)+1; 999))); "")</v>
      </c>
      <c r="G15" s="9"/>
      <c r="H15" s="565"/>
      <c r="I15" s="9"/>
      <c r="J15" s="9"/>
      <c r="K15" s="9"/>
      <c r="L15" s="9"/>
      <c r="M15" s="9"/>
      <c r="N15" s="9"/>
      <c r="O15" s="9"/>
      <c r="P15" s="9"/>
      <c r="Q15" s="9"/>
      <c r="R15" s="9"/>
      <c r="S15" s="9"/>
      <c r="T15" s="9"/>
      <c r="U15" s="9"/>
      <c r="V15" s="9"/>
      <c r="W15" s="9"/>
      <c r="X15" s="9"/>
      <c r="Y15" s="9"/>
      <c r="Z15" s="9"/>
      <c r="AA15" s="9"/>
      <c r="AB15" s="15"/>
      <c r="AC15" s="9"/>
      <c r="AD15" s="9"/>
      <c r="AE15" s="15"/>
      <c r="AF15" s="9"/>
      <c r="AG15" s="9"/>
      <c r="AH15" s="15"/>
      <c r="AI15" s="890"/>
      <c r="AJ15" s="890"/>
      <c r="AK15" s="531"/>
      <c r="AL15" s="531"/>
      <c r="AM15" s="531"/>
      <c r="AN15" s="531"/>
      <c r="AO15" s="531"/>
      <c r="AP15" s="531"/>
      <c r="AQ15" s="531"/>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3">
        <v>1</v>
      </c>
    </row>
    <row r="16" spans="1:119" ht="18" customHeight="1" thickBot="1">
      <c r="A16" s="9"/>
      <c r="B16" s="9"/>
      <c r="C16" s="9"/>
      <c r="D16" s="9"/>
      <c r="E16" s="9"/>
      <c r="F16" s="9"/>
      <c r="G16" s="9"/>
      <c r="H16" s="9"/>
      <c r="I16" s="9"/>
      <c r="J16" s="9"/>
      <c r="K16" s="9"/>
      <c r="L16" s="9"/>
      <c r="M16" s="9"/>
      <c r="N16" s="9"/>
      <c r="O16" s="9"/>
      <c r="P16" s="9"/>
      <c r="Q16" s="9"/>
      <c r="R16" s="9"/>
      <c r="S16" s="9"/>
      <c r="T16" s="9"/>
      <c r="U16" s="9"/>
      <c r="V16" s="9"/>
      <c r="W16" s="9"/>
      <c r="X16" s="9"/>
      <c r="Y16" s="9"/>
      <c r="Z16" s="9"/>
      <c r="AA16" s="9"/>
      <c r="AB16" s="15"/>
      <c r="AC16" s="9"/>
      <c r="AD16" s="9"/>
      <c r="AE16" s="15"/>
      <c r="AF16" s="9"/>
      <c r="AG16" s="9"/>
      <c r="AH16" s="15"/>
      <c r="AI16" s="531"/>
      <c r="AJ16" s="531"/>
      <c r="AK16" s="531"/>
      <c r="AL16" s="531"/>
      <c r="AM16" s="531"/>
      <c r="AN16" s="531"/>
      <c r="AO16" s="531"/>
      <c r="AP16" s="531"/>
      <c r="AQ16" s="531"/>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3">
        <v>1</v>
      </c>
    </row>
    <row r="17" spans="1:117" ht="18" customHeight="1">
      <c r="A17" s="9"/>
      <c r="B17" s="2828" t="s">
        <v>1401</v>
      </c>
      <c r="C17" s="2828"/>
      <c r="D17" s="9"/>
      <c r="E17" s="2539" t="s">
        <v>1401</v>
      </c>
      <c r="F17" s="2539"/>
      <c r="G17" s="9"/>
      <c r="H17" s="2830" t="s">
        <v>1401</v>
      </c>
      <c r="I17" s="2830"/>
      <c r="J17" s="9"/>
      <c r="K17" s="2832" t="s">
        <v>1401</v>
      </c>
      <c r="L17" s="2832"/>
      <c r="M17" s="9"/>
      <c r="N17" s="2834" t="s">
        <v>1401</v>
      </c>
      <c r="O17" s="2834"/>
      <c r="P17" s="9"/>
      <c r="Q17" s="2836" t="s">
        <v>1401</v>
      </c>
      <c r="R17" s="2836"/>
      <c r="S17" s="9"/>
      <c r="T17" s="2842" t="s">
        <v>1401</v>
      </c>
      <c r="U17" s="2842"/>
      <c r="V17" s="9"/>
      <c r="W17" s="2838" t="s">
        <v>1401</v>
      </c>
      <c r="X17" s="2838"/>
      <c r="Y17" s="9"/>
      <c r="Z17" s="2816" t="s">
        <v>1401</v>
      </c>
      <c r="AA17" s="2816"/>
      <c r="AB17" s="15"/>
      <c r="AC17" s="2818" t="s">
        <v>1401</v>
      </c>
      <c r="AD17" s="2818"/>
      <c r="AE17" s="15"/>
      <c r="AF17" s="2824" t="s">
        <v>1401</v>
      </c>
      <c r="AG17" s="2824"/>
      <c r="AH17" s="15"/>
      <c r="AI17" s="2840" t="s">
        <v>999</v>
      </c>
      <c r="AJ17" s="2840"/>
      <c r="AL17" s="2840" t="s">
        <v>999</v>
      </c>
      <c r="AM17" s="2840"/>
      <c r="AO17" s="531"/>
      <c r="AP17" s="531"/>
      <c r="AS17" s="2828" t="s">
        <v>1963</v>
      </c>
      <c r="AT17" s="2828"/>
      <c r="AV17" s="2539" t="s">
        <v>1964</v>
      </c>
      <c r="AW17" s="2539"/>
      <c r="AY17" s="2830" t="s">
        <v>1965</v>
      </c>
      <c r="AZ17" s="2830"/>
      <c r="BB17" s="2832" t="s">
        <v>1966</v>
      </c>
      <c r="BC17" s="2832"/>
      <c r="BE17" s="2834" t="s">
        <v>1966</v>
      </c>
      <c r="BF17" s="2834"/>
      <c r="BH17" s="2836" t="s">
        <v>1966</v>
      </c>
      <c r="BI17" s="2836"/>
      <c r="BK17" s="2842" t="s">
        <v>1966</v>
      </c>
      <c r="BL17" s="2842"/>
      <c r="BN17" s="2838" t="s">
        <v>1966</v>
      </c>
      <c r="BO17" s="2838"/>
      <c r="BQ17" s="2816" t="s">
        <v>1966</v>
      </c>
      <c r="BR17" s="2816"/>
      <c r="BT17" s="2818" t="s">
        <v>1966</v>
      </c>
      <c r="BU17" s="2818"/>
      <c r="BW17" s="2824" t="s">
        <v>1967</v>
      </c>
      <c r="BX17" s="2824"/>
      <c r="BZ17" s="1150" t="s">
        <v>1968</v>
      </c>
      <c r="CD17" s="2826" t="s">
        <v>1969</v>
      </c>
      <c r="CE17" s="2826"/>
      <c r="CG17" s="2539" t="s">
        <v>1970</v>
      </c>
      <c r="CH17" s="2539"/>
      <c r="CJ17" s="2830" t="s">
        <v>1971</v>
      </c>
      <c r="CK17" s="2830"/>
      <c r="CM17" s="2832" t="s">
        <v>1972</v>
      </c>
      <c r="CN17" s="2832"/>
      <c r="CP17" s="2834" t="s">
        <v>1972</v>
      </c>
      <c r="CQ17" s="2834"/>
      <c r="CS17" s="2836" t="s">
        <v>1972</v>
      </c>
      <c r="CT17" s="2836"/>
      <c r="CV17" s="2842" t="s">
        <v>1972</v>
      </c>
      <c r="CW17" s="2842"/>
      <c r="CY17" s="2838" t="s">
        <v>1972</v>
      </c>
      <c r="CZ17" s="2838"/>
      <c r="DB17" s="2816" t="s">
        <v>1972</v>
      </c>
      <c r="DC17" s="2816"/>
      <c r="DE17" s="2818" t="s">
        <v>1973</v>
      </c>
      <c r="DF17" s="2818"/>
      <c r="DH17" s="2824" t="s">
        <v>1974</v>
      </c>
      <c r="DI17" s="2824"/>
      <c r="DK17" s="1150" t="s">
        <v>1968</v>
      </c>
      <c r="DM17" s="3">
        <v>1</v>
      </c>
    </row>
    <row r="18" spans="1:117" ht="18" customHeight="1">
      <c r="A18" s="9"/>
      <c r="B18" s="2829"/>
      <c r="C18" s="2829"/>
      <c r="D18" s="9"/>
      <c r="E18" s="2540"/>
      <c r="F18" s="2540"/>
      <c r="G18" s="9"/>
      <c r="H18" s="2831"/>
      <c r="I18" s="2831"/>
      <c r="J18" s="9"/>
      <c r="K18" s="2833"/>
      <c r="L18" s="2833"/>
      <c r="M18" s="9"/>
      <c r="N18" s="2835"/>
      <c r="O18" s="2835"/>
      <c r="P18" s="9"/>
      <c r="Q18" s="2837"/>
      <c r="R18" s="2837"/>
      <c r="S18" s="9"/>
      <c r="T18" s="2843"/>
      <c r="U18" s="2843"/>
      <c r="V18" s="9"/>
      <c r="W18" s="2839"/>
      <c r="X18" s="2839"/>
      <c r="Y18" s="9"/>
      <c r="Z18" s="2817"/>
      <c r="AA18" s="2817"/>
      <c r="AB18" s="15"/>
      <c r="AC18" s="2819"/>
      <c r="AD18" s="2819"/>
      <c r="AE18" s="15"/>
      <c r="AF18" s="2825"/>
      <c r="AG18" s="2825"/>
      <c r="AH18" s="15"/>
      <c r="AI18" s="2840"/>
      <c r="AJ18" s="2840"/>
      <c r="AL18" s="2840"/>
      <c r="AM18" s="2840"/>
      <c r="AO18" s="531"/>
      <c r="AP18" s="531"/>
      <c r="AS18" s="2829" t="s">
        <v>120</v>
      </c>
      <c r="AT18" s="2829"/>
      <c r="AV18" s="2540" t="s">
        <v>120</v>
      </c>
      <c r="AW18" s="2540"/>
      <c r="AY18" s="2831" t="s">
        <v>120</v>
      </c>
      <c r="AZ18" s="2831"/>
      <c r="BB18" s="2833" t="s">
        <v>120</v>
      </c>
      <c r="BC18" s="2833"/>
      <c r="BE18" s="2835" t="s">
        <v>120</v>
      </c>
      <c r="BF18" s="2835"/>
      <c r="BH18" s="2837" t="s">
        <v>120</v>
      </c>
      <c r="BI18" s="2837"/>
      <c r="BK18" s="2843" t="s">
        <v>120</v>
      </c>
      <c r="BL18" s="2843"/>
      <c r="BN18" s="2839" t="s">
        <v>120</v>
      </c>
      <c r="BO18" s="2839"/>
      <c r="BQ18" s="2817" t="s">
        <v>120</v>
      </c>
      <c r="BR18" s="2817"/>
      <c r="BT18" s="2819" t="s">
        <v>120</v>
      </c>
      <c r="BU18" s="2819"/>
      <c r="BW18" s="2825" t="s">
        <v>120</v>
      </c>
      <c r="BX18" s="2825"/>
      <c r="BZ18" s="1150" t="s">
        <v>1975</v>
      </c>
      <c r="CD18" s="2827" t="s">
        <v>120</v>
      </c>
      <c r="CE18" s="2827"/>
      <c r="CG18" s="2540" t="s">
        <v>120</v>
      </c>
      <c r="CH18" s="2540"/>
      <c r="CJ18" s="2831" t="s">
        <v>120</v>
      </c>
      <c r="CK18" s="2831"/>
      <c r="CM18" s="2833" t="s">
        <v>120</v>
      </c>
      <c r="CN18" s="2833"/>
      <c r="CP18" s="2835" t="s">
        <v>120</v>
      </c>
      <c r="CQ18" s="2835"/>
      <c r="CS18" s="2837" t="s">
        <v>120</v>
      </c>
      <c r="CT18" s="2837"/>
      <c r="CV18" s="2843" t="s">
        <v>120</v>
      </c>
      <c r="CW18" s="2843"/>
      <c r="CY18" s="2839" t="s">
        <v>120</v>
      </c>
      <c r="CZ18" s="2839"/>
      <c r="DB18" s="2817" t="s">
        <v>120</v>
      </c>
      <c r="DC18" s="2817"/>
      <c r="DE18" s="2819" t="s">
        <v>120</v>
      </c>
      <c r="DF18" s="2819"/>
      <c r="DH18" s="2825" t="s">
        <v>120</v>
      </c>
      <c r="DI18" s="2825"/>
      <c r="DK18" s="1150" t="s">
        <v>1975</v>
      </c>
      <c r="DM18" s="3">
        <v>1</v>
      </c>
    </row>
    <row r="19" spans="1:117" ht="18" customHeight="1" thickBot="1">
      <c r="A19" s="9"/>
      <c r="B19" s="892" t="s">
        <v>1000</v>
      </c>
      <c r="C19" s="893"/>
      <c r="D19" s="531"/>
      <c r="E19" s="892"/>
      <c r="F19" s="893"/>
      <c r="G19" s="531"/>
      <c r="H19" s="892"/>
      <c r="I19" s="893"/>
      <c r="J19" s="531"/>
      <c r="K19" s="892"/>
      <c r="L19" s="893"/>
      <c r="M19" s="531"/>
      <c r="N19" s="892"/>
      <c r="O19" s="893"/>
      <c r="P19" s="531"/>
      <c r="Q19" s="892" t="s">
        <v>1000</v>
      </c>
      <c r="R19" s="893"/>
      <c r="S19" s="531"/>
      <c r="T19" s="892" t="s">
        <v>1000</v>
      </c>
      <c r="U19" s="893"/>
      <c r="V19" s="531"/>
      <c r="W19" s="892" t="s">
        <v>1000</v>
      </c>
      <c r="X19" s="893"/>
      <c r="Y19" s="531"/>
      <c r="Z19" s="892" t="s">
        <v>1000</v>
      </c>
      <c r="AA19" s="893"/>
      <c r="AB19" s="15"/>
      <c r="AC19" s="892"/>
      <c r="AD19" s="893"/>
      <c r="AE19" s="15"/>
      <c r="AF19" s="892"/>
      <c r="AG19" s="893"/>
      <c r="AH19" s="15"/>
      <c r="AL19" s="531"/>
      <c r="AM19" s="531"/>
      <c r="AO19" s="531"/>
      <c r="AP19" s="531"/>
      <c r="AS19" s="892" t="s">
        <v>120</v>
      </c>
      <c r="AT19" s="893"/>
      <c r="AV19" s="892" t="s">
        <v>120</v>
      </c>
      <c r="AW19" s="893"/>
      <c r="AY19" s="892" t="s">
        <v>120</v>
      </c>
      <c r="AZ19" s="893"/>
      <c r="BB19" t="s">
        <v>120</v>
      </c>
      <c r="BE19" s="892" t="s">
        <v>120</v>
      </c>
      <c r="BF19" s="893"/>
      <c r="BH19" s="892" t="s">
        <v>120</v>
      </c>
      <c r="BI19" s="893"/>
      <c r="BK19" s="892" t="s">
        <v>120</v>
      </c>
      <c r="BL19" s="893"/>
      <c r="BN19" t="s">
        <v>120</v>
      </c>
      <c r="BQ19" t="s">
        <v>120</v>
      </c>
      <c r="BT19" t="s">
        <v>120</v>
      </c>
      <c r="BW19" s="892" t="s">
        <v>120</v>
      </c>
      <c r="BX19" s="893"/>
      <c r="BZ19" s="1151" t="s">
        <v>1976</v>
      </c>
      <c r="CD19" s="892" t="s">
        <v>120</v>
      </c>
      <c r="CE19" s="893"/>
      <c r="CG19" s="848" t="s">
        <v>120</v>
      </c>
      <c r="CH19" s="848"/>
      <c r="CJ19" s="848" t="s">
        <v>120</v>
      </c>
      <c r="CK19" s="848"/>
      <c r="CM19" s="848" t="s">
        <v>120</v>
      </c>
      <c r="CN19" s="848"/>
      <c r="CP19" s="848" t="s">
        <v>120</v>
      </c>
      <c r="CQ19" s="848"/>
      <c r="CS19" s="894" t="s">
        <v>120</v>
      </c>
      <c r="CT19" s="894"/>
      <c r="CV19" s="848" t="s">
        <v>120</v>
      </c>
      <c r="CW19" s="848"/>
      <c r="CY19" s="848" t="s">
        <v>120</v>
      </c>
      <c r="CZ19" s="848"/>
      <c r="DB19" s="848" t="s">
        <v>120</v>
      </c>
      <c r="DC19" s="848"/>
      <c r="DE19" s="892" t="s">
        <v>120</v>
      </c>
      <c r="DF19" s="893"/>
      <c r="DH19" s="848" t="s">
        <v>120</v>
      </c>
      <c r="DI19" s="848"/>
      <c r="DK19" s="1151" t="s">
        <v>1976</v>
      </c>
      <c r="DM19" s="3">
        <v>1</v>
      </c>
    </row>
    <row r="20" spans="1:117" ht="18" customHeight="1">
      <c r="B20" s="2828" t="s">
        <v>1001</v>
      </c>
      <c r="C20" s="2828"/>
      <c r="E20" s="2841" t="s">
        <v>864</v>
      </c>
      <c r="F20" s="2841"/>
      <c r="H20" s="2830" t="s">
        <v>1002</v>
      </c>
      <c r="I20" s="2830"/>
      <c r="K20" s="2832" t="s">
        <v>1003</v>
      </c>
      <c r="L20" s="2832"/>
      <c r="N20" s="2834" t="s">
        <v>1004</v>
      </c>
      <c r="O20" s="2834"/>
      <c r="Q20" s="2836" t="s">
        <v>1005</v>
      </c>
      <c r="R20" s="2836"/>
      <c r="T20" s="2842" t="s">
        <v>1006</v>
      </c>
      <c r="U20" s="2842"/>
      <c r="W20" s="2838" t="s">
        <v>1007</v>
      </c>
      <c r="X20" s="2838"/>
      <c r="Z20" s="2816" t="s">
        <v>1008</v>
      </c>
      <c r="AA20" s="2816"/>
      <c r="AC20" s="2818" t="s">
        <v>1009</v>
      </c>
      <c r="AD20" s="2818"/>
      <c r="AF20" s="2824" t="s">
        <v>1010</v>
      </c>
      <c r="AG20" s="2824"/>
      <c r="AI20" s="2844" t="s">
        <v>1011</v>
      </c>
      <c r="AJ20" s="2844"/>
      <c r="AL20" s="531"/>
      <c r="AM20" s="531"/>
      <c r="AO20" s="531"/>
      <c r="AP20" s="531"/>
      <c r="AS20" s="2826" t="s">
        <v>1977</v>
      </c>
      <c r="AT20" s="2826"/>
      <c r="AV20" s="2539" t="s">
        <v>1978</v>
      </c>
      <c r="AW20" s="2539"/>
      <c r="AY20" s="2830" t="s">
        <v>1979</v>
      </c>
      <c r="AZ20" s="2830"/>
      <c r="BB20" s="2832" t="s">
        <v>1003</v>
      </c>
      <c r="BC20" s="2832"/>
      <c r="BE20" s="2834" t="s">
        <v>1980</v>
      </c>
      <c r="BF20" s="2834"/>
      <c r="BH20" s="2836" t="s">
        <v>1981</v>
      </c>
      <c r="BI20" s="2836"/>
      <c r="BK20" s="2842" t="s">
        <v>1981</v>
      </c>
      <c r="BL20" s="2842"/>
      <c r="BN20" s="2838" t="s">
        <v>1981</v>
      </c>
      <c r="BO20" s="2838"/>
      <c r="BQ20" s="2816" t="s">
        <v>1981</v>
      </c>
      <c r="BR20" s="2816"/>
      <c r="BT20" s="2818" t="s">
        <v>1982</v>
      </c>
      <c r="BU20" s="2818"/>
      <c r="BW20" s="2824" t="s">
        <v>1983</v>
      </c>
      <c r="BX20" s="2824"/>
      <c r="BZ20" s="1152" t="s">
        <v>1984</v>
      </c>
      <c r="CD20" s="2826" t="s">
        <v>1985</v>
      </c>
      <c r="CE20" s="2826"/>
      <c r="CG20" s="2539" t="s">
        <v>1986</v>
      </c>
      <c r="CH20" s="2539"/>
      <c r="CJ20" s="2830" t="s">
        <v>1987</v>
      </c>
      <c r="CK20" s="2830"/>
      <c r="CM20" s="2832" t="s">
        <v>1988</v>
      </c>
      <c r="CN20" s="2832"/>
      <c r="CP20" s="2834" t="s">
        <v>1989</v>
      </c>
      <c r="CQ20" s="2834"/>
      <c r="CS20" s="2836" t="s">
        <v>1990</v>
      </c>
      <c r="CT20" s="2836"/>
      <c r="CV20" s="2842" t="s">
        <v>1990</v>
      </c>
      <c r="CW20" s="2842"/>
      <c r="CY20" s="2838" t="s">
        <v>1990</v>
      </c>
      <c r="CZ20" s="2838"/>
      <c r="DB20" s="2816" t="s">
        <v>1990</v>
      </c>
      <c r="DC20" s="2816"/>
      <c r="DE20" s="2818" t="s">
        <v>1991</v>
      </c>
      <c r="DF20" s="2818"/>
      <c r="DH20" s="2824" t="s">
        <v>1992</v>
      </c>
      <c r="DI20" s="2824"/>
      <c r="DK20" s="1152" t="s">
        <v>1984</v>
      </c>
      <c r="DM20" s="3">
        <v>1</v>
      </c>
    </row>
    <row r="21" spans="1:117" ht="18" customHeight="1">
      <c r="B21" s="2829"/>
      <c r="C21" s="2829"/>
      <c r="E21" s="2714"/>
      <c r="F21" s="2714"/>
      <c r="H21" s="2831"/>
      <c r="I21" s="2831"/>
      <c r="K21" s="2833"/>
      <c r="L21" s="2833"/>
      <c r="N21" s="2835"/>
      <c r="O21" s="2835"/>
      <c r="Q21" s="2837"/>
      <c r="R21" s="2837"/>
      <c r="T21" s="2843"/>
      <c r="U21" s="2843"/>
      <c r="W21" s="2839"/>
      <c r="X21" s="2839"/>
      <c r="Z21" s="2817"/>
      <c r="AA21" s="2817"/>
      <c r="AC21" s="2819"/>
      <c r="AD21" s="2819"/>
      <c r="AF21" s="2825"/>
      <c r="AG21" s="2825"/>
      <c r="AI21" s="2844"/>
      <c r="AJ21" s="2844"/>
      <c r="AL21" s="531"/>
      <c r="AM21" s="531"/>
      <c r="AO21" s="455">
        <v>1</v>
      </c>
      <c r="AP21" s="455">
        <v>1</v>
      </c>
      <c r="AS21" s="2827" t="s">
        <v>120</v>
      </c>
      <c r="AT21" s="2827"/>
      <c r="AV21" s="2540" t="s">
        <v>120</v>
      </c>
      <c r="AW21" s="2540"/>
      <c r="AY21" s="2831" t="s">
        <v>120</v>
      </c>
      <c r="AZ21" s="2831"/>
      <c r="BB21" s="2833" t="s">
        <v>120</v>
      </c>
      <c r="BC21" s="2833"/>
      <c r="BE21" s="2835" t="s">
        <v>120</v>
      </c>
      <c r="BF21" s="2835"/>
      <c r="BH21" s="2837" t="s">
        <v>120</v>
      </c>
      <c r="BI21" s="2837"/>
      <c r="BK21" s="2843" t="s">
        <v>120</v>
      </c>
      <c r="BL21" s="2843"/>
      <c r="BN21" s="2839" t="s">
        <v>120</v>
      </c>
      <c r="BO21" s="2839"/>
      <c r="BQ21" s="2817" t="s">
        <v>120</v>
      </c>
      <c r="BR21" s="2817"/>
      <c r="BT21" s="2819" t="s">
        <v>120</v>
      </c>
      <c r="BU21" s="2819"/>
      <c r="BW21" s="2825" t="s">
        <v>120</v>
      </c>
      <c r="BX21" s="2825"/>
      <c r="BZ21" s="1153" t="s">
        <v>1993</v>
      </c>
      <c r="CD21" s="2827" t="s">
        <v>120</v>
      </c>
      <c r="CE21" s="2827"/>
      <c r="CG21" s="2540" t="s">
        <v>120</v>
      </c>
      <c r="CH21" s="2540"/>
      <c r="CJ21" s="2831" t="s">
        <v>120</v>
      </c>
      <c r="CK21" s="2831"/>
      <c r="CM21" s="2833" t="s">
        <v>120</v>
      </c>
      <c r="CN21" s="2833"/>
      <c r="CP21" s="2835" t="s">
        <v>120</v>
      </c>
      <c r="CQ21" s="2835"/>
      <c r="CS21" s="2837" t="s">
        <v>120</v>
      </c>
      <c r="CT21" s="2837"/>
      <c r="CV21" s="2843" t="s">
        <v>120</v>
      </c>
      <c r="CW21" s="2843"/>
      <c r="CY21" s="2839" t="s">
        <v>120</v>
      </c>
      <c r="CZ21" s="2839"/>
      <c r="DB21" s="2817" t="s">
        <v>120</v>
      </c>
      <c r="DC21" s="2817"/>
      <c r="DE21" s="2819" t="s">
        <v>120</v>
      </c>
      <c r="DF21" s="2819"/>
      <c r="DH21" s="2825" t="s">
        <v>120</v>
      </c>
      <c r="DI21" s="2825"/>
      <c r="DK21" s="1153" t="s">
        <v>1993</v>
      </c>
      <c r="DM21" s="3">
        <v>1</v>
      </c>
    </row>
    <row r="22" spans="1:117" s="701" customFormat="1" ht="18" customHeight="1" thickBot="1">
      <c r="A22"/>
      <c r="B22" s="848"/>
      <c r="C22" s="848"/>
      <c r="D22" s="848"/>
      <c r="E22" s="848"/>
      <c r="F22" s="848"/>
      <c r="G22" s="848"/>
      <c r="H22" s="848"/>
      <c r="I22" s="848"/>
      <c r="J22" s="848"/>
      <c r="K22" s="848"/>
      <c r="L22" s="848"/>
      <c r="M22" s="848"/>
      <c r="N22" s="848"/>
      <c r="O22" s="848"/>
      <c r="P22" s="848"/>
      <c r="Q22" s="894"/>
      <c r="R22" s="894"/>
      <c r="S22" s="848"/>
      <c r="T22" s="848"/>
      <c r="U22" s="848"/>
      <c r="V22" s="848"/>
      <c r="W22" s="848"/>
      <c r="X22" s="848"/>
      <c r="Y22" s="848"/>
      <c r="Z22" s="848"/>
      <c r="AA22" s="848"/>
      <c r="AB22" s="262"/>
      <c r="AC22" s="848"/>
      <c r="AD22" s="848"/>
      <c r="AE22" s="262"/>
      <c r="AF22" s="848"/>
      <c r="AG22" s="848"/>
      <c r="AH22" s="262"/>
      <c r="AI22" s="848"/>
      <c r="AJ22" s="848"/>
      <c r="AK22" s="848"/>
      <c r="AL22" s="531"/>
      <c r="AM22" s="531"/>
      <c r="AN22" s="848"/>
      <c r="AO22" s="895" t="s">
        <v>1012</v>
      </c>
      <c r="AP22" s="531"/>
      <c r="AQ22" s="848"/>
      <c r="AS22" s="848" t="s">
        <v>120</v>
      </c>
      <c r="AT22" s="848"/>
      <c r="AV22" s="848" t="s">
        <v>120</v>
      </c>
      <c r="AW22" s="848"/>
      <c r="AY22" s="848" t="s">
        <v>120</v>
      </c>
      <c r="AZ22" s="848"/>
      <c r="BB22" s="892" t="s">
        <v>120</v>
      </c>
      <c r="BC22" s="893"/>
      <c r="BE22" s="848" t="s">
        <v>120</v>
      </c>
      <c r="BF22" s="848"/>
      <c r="BH22" s="894" t="s">
        <v>120</v>
      </c>
      <c r="BI22" s="894"/>
      <c r="BK22" s="848" t="s">
        <v>120</v>
      </c>
      <c r="BL22" s="848"/>
      <c r="BN22" t="s">
        <v>120</v>
      </c>
      <c r="BO22"/>
      <c r="BQ22" t="s">
        <v>120</v>
      </c>
      <c r="BR22"/>
      <c r="BT22" t="s">
        <v>120</v>
      </c>
      <c r="BU22"/>
      <c r="BW22" s="848" t="s">
        <v>120</v>
      </c>
      <c r="BX22" s="848"/>
      <c r="BY22"/>
      <c r="BZ22" s="1154" t="s">
        <v>1994</v>
      </c>
      <c r="CA22"/>
      <c r="CB22"/>
      <c r="CC22"/>
      <c r="CD22" s="848" t="s">
        <v>120</v>
      </c>
      <c r="CE22" s="848"/>
      <c r="CG22" s="848" t="s">
        <v>120</v>
      </c>
      <c r="CH22" s="848"/>
      <c r="CJ22" t="s">
        <v>120</v>
      </c>
      <c r="CK22"/>
      <c r="CM22" s="848" t="s">
        <v>120</v>
      </c>
      <c r="CN22" s="848"/>
      <c r="CP22" s="848" t="s">
        <v>120</v>
      </c>
      <c r="CQ22" s="848"/>
      <c r="CS22" s="894" t="s">
        <v>120</v>
      </c>
      <c r="CT22" s="894"/>
      <c r="CV22" s="848" t="s">
        <v>120</v>
      </c>
      <c r="CW22" s="848"/>
      <c r="CY22" s="848" t="s">
        <v>120</v>
      </c>
      <c r="CZ22" s="848"/>
      <c r="DB22" s="848" t="s">
        <v>120</v>
      </c>
      <c r="DC22" s="848"/>
      <c r="DE22" s="848" t="s">
        <v>120</v>
      </c>
      <c r="DF22" s="848"/>
      <c r="DH22" s="848" t="s">
        <v>120</v>
      </c>
      <c r="DI22" s="848"/>
      <c r="DK22" s="1154" t="s">
        <v>1994</v>
      </c>
      <c r="DL22"/>
      <c r="DM22" s="3">
        <v>1</v>
      </c>
    </row>
    <row r="23" spans="1:117" s="701" customFormat="1" ht="18" customHeight="1">
      <c r="A23"/>
      <c r="B23" s="2845" t="s">
        <v>1013</v>
      </c>
      <c r="C23" s="2845"/>
      <c r="D23" s="848"/>
      <c r="E23" s="2539" t="s">
        <v>1014</v>
      </c>
      <c r="F23" s="2539"/>
      <c r="G23" s="848"/>
      <c r="H23" s="2830" t="s">
        <v>1015</v>
      </c>
      <c r="I23" s="2830"/>
      <c r="J23" s="848"/>
      <c r="K23" s="2832" t="s">
        <v>1016</v>
      </c>
      <c r="L23" s="2832"/>
      <c r="M23" s="848"/>
      <c r="N23" s="2834" t="s">
        <v>1017</v>
      </c>
      <c r="O23" s="2834"/>
      <c r="P23" s="848"/>
      <c r="Q23" s="2836" t="s">
        <v>1018</v>
      </c>
      <c r="R23" s="2836"/>
      <c r="S23" s="848"/>
      <c r="T23" s="2842" t="s">
        <v>1019</v>
      </c>
      <c r="U23" s="2842"/>
      <c r="V23" s="848"/>
      <c r="W23" s="2838" t="s">
        <v>1020</v>
      </c>
      <c r="X23" s="2838"/>
      <c r="Y23" s="848"/>
      <c r="Z23" s="2816" t="s">
        <v>1021</v>
      </c>
      <c r="AA23" s="2816"/>
      <c r="AB23" s="262"/>
      <c r="AC23" s="2818" t="s">
        <v>1022</v>
      </c>
      <c r="AD23" s="2818"/>
      <c r="AE23" s="262"/>
      <c r="AF23" s="2824" t="s">
        <v>1023</v>
      </c>
      <c r="AG23" s="2824"/>
      <c r="AH23" s="262"/>
      <c r="AI23" s="2843" t="s">
        <v>1024</v>
      </c>
      <c r="AJ23" s="2843"/>
      <c r="AK23" s="848"/>
      <c r="AL23" s="2839" t="s">
        <v>1025</v>
      </c>
      <c r="AM23" s="2839"/>
      <c r="AN23" s="848"/>
      <c r="AO23" s="2847" t="s">
        <v>1026</v>
      </c>
      <c r="AP23" s="2847"/>
      <c r="AQ23" s="848"/>
      <c r="AS23" s="2845" t="s">
        <v>1043</v>
      </c>
      <c r="AT23" s="2845"/>
      <c r="AV23" s="2539" t="s">
        <v>1995</v>
      </c>
      <c r="AW23" s="2539"/>
      <c r="AY23" s="2830" t="s">
        <v>1996</v>
      </c>
      <c r="AZ23" s="2830"/>
      <c r="BB23" s="2832" t="s">
        <v>1997</v>
      </c>
      <c r="BC23" s="2832"/>
      <c r="BE23" s="2834" t="s">
        <v>1998</v>
      </c>
      <c r="BF23" s="2834"/>
      <c r="BH23" s="2836" t="s">
        <v>1999</v>
      </c>
      <c r="BI23" s="2836"/>
      <c r="BK23" s="2842" t="s">
        <v>2000</v>
      </c>
      <c r="BL23" s="2842"/>
      <c r="BN23" s="2838" t="s">
        <v>2001</v>
      </c>
      <c r="BO23" s="2838"/>
      <c r="BQ23" s="2816" t="s">
        <v>2002</v>
      </c>
      <c r="BR23" s="2816"/>
      <c r="BT23" s="2818" t="s">
        <v>2003</v>
      </c>
      <c r="BU23" s="2818"/>
      <c r="BW23" s="2824" t="s">
        <v>2004</v>
      </c>
      <c r="BX23" s="2824"/>
      <c r="BY23"/>
      <c r="BZ23" s="1155" t="s">
        <v>2005</v>
      </c>
      <c r="CA23"/>
      <c r="CB23"/>
      <c r="CC23"/>
      <c r="CD23" s="2845" t="s">
        <v>2006</v>
      </c>
      <c r="CE23" s="2845"/>
      <c r="CG23" s="2539" t="s">
        <v>2007</v>
      </c>
      <c r="CH23" s="2539"/>
      <c r="CJ23" s="2830" t="s">
        <v>2008</v>
      </c>
      <c r="CK23" s="2830"/>
      <c r="CM23" s="2832" t="s">
        <v>2009</v>
      </c>
      <c r="CN23" s="2832"/>
      <c r="CP23" s="2834" t="s">
        <v>2010</v>
      </c>
      <c r="CQ23" s="2834"/>
      <c r="CS23" s="2836" t="s">
        <v>2011</v>
      </c>
      <c r="CT23" s="2836"/>
      <c r="CV23" s="2842" t="s">
        <v>2012</v>
      </c>
      <c r="CW23" s="2842"/>
      <c r="CY23" s="2838" t="s">
        <v>2013</v>
      </c>
      <c r="CZ23" s="2838"/>
      <c r="DB23" s="2816" t="s">
        <v>2014</v>
      </c>
      <c r="DC23" s="2816"/>
      <c r="DE23" s="2818" t="s">
        <v>2015</v>
      </c>
      <c r="DF23" s="2818"/>
      <c r="DH23" s="2824" t="s">
        <v>2016</v>
      </c>
      <c r="DI23" s="2824"/>
      <c r="DK23" s="1155" t="s">
        <v>2005</v>
      </c>
      <c r="DL23"/>
      <c r="DM23" s="3">
        <v>1</v>
      </c>
    </row>
    <row r="24" spans="1:117" s="701" customFormat="1" ht="18" customHeight="1">
      <c r="A24" s="844"/>
      <c r="B24" s="2846"/>
      <c r="C24" s="2846"/>
      <c r="D24" s="848"/>
      <c r="E24" s="2540"/>
      <c r="F24" s="2540"/>
      <c r="G24" s="848"/>
      <c r="H24" s="2831"/>
      <c r="I24" s="2831"/>
      <c r="J24" s="848"/>
      <c r="K24" s="2833"/>
      <c r="L24" s="2833"/>
      <c r="M24" s="848"/>
      <c r="N24" s="2835"/>
      <c r="O24" s="2835"/>
      <c r="P24" s="848"/>
      <c r="Q24" s="2837"/>
      <c r="R24" s="2837"/>
      <c r="S24" s="848"/>
      <c r="T24" s="2843"/>
      <c r="U24" s="2843"/>
      <c r="V24" s="848"/>
      <c r="W24" s="2839"/>
      <c r="X24" s="2839"/>
      <c r="Y24" s="848"/>
      <c r="Z24" s="2817"/>
      <c r="AA24" s="2817"/>
      <c r="AB24" s="262"/>
      <c r="AC24" s="2819"/>
      <c r="AD24" s="2819"/>
      <c r="AE24" s="262"/>
      <c r="AF24" s="2825"/>
      <c r="AG24" s="2825"/>
      <c r="AH24" s="262"/>
      <c r="AI24" s="2843"/>
      <c r="AJ24" s="2843"/>
      <c r="AK24" s="848"/>
      <c r="AL24" s="2839"/>
      <c r="AM24" s="2839"/>
      <c r="AN24" s="848"/>
      <c r="AO24" s="2848" t="s">
        <v>1027</v>
      </c>
      <c r="AP24" s="2849"/>
      <c r="AQ24" s="848"/>
      <c r="AS24" s="2846" t="s">
        <v>120</v>
      </c>
      <c r="AT24" s="2846"/>
      <c r="AV24" s="2540" t="s">
        <v>120</v>
      </c>
      <c r="AW24" s="2540"/>
      <c r="AY24" s="2831" t="s">
        <v>120</v>
      </c>
      <c r="AZ24" s="2831"/>
      <c r="BB24" s="2833" t="s">
        <v>120</v>
      </c>
      <c r="BC24" s="2833"/>
      <c r="BE24" s="2835" t="s">
        <v>120</v>
      </c>
      <c r="BF24" s="2835"/>
      <c r="BH24" s="2837" t="s">
        <v>120</v>
      </c>
      <c r="BI24" s="2837"/>
      <c r="BK24" s="2843" t="s">
        <v>120</v>
      </c>
      <c r="BL24" s="2843"/>
      <c r="BN24" s="2839" t="s">
        <v>120</v>
      </c>
      <c r="BO24" s="2839"/>
      <c r="BQ24" s="2817" t="s">
        <v>120</v>
      </c>
      <c r="BR24" s="2817"/>
      <c r="BT24" s="2819" t="s">
        <v>120</v>
      </c>
      <c r="BU24" s="2819"/>
      <c r="BW24" s="2825" t="s">
        <v>120</v>
      </c>
      <c r="BX24" s="2825"/>
      <c r="BY24"/>
      <c r="BZ24" s="1156" t="s">
        <v>2017</v>
      </c>
      <c r="CA24"/>
      <c r="CB24"/>
      <c r="CC24"/>
      <c r="CD24" s="2846" t="s">
        <v>120</v>
      </c>
      <c r="CE24" s="2846"/>
      <c r="CG24" s="2540" t="s">
        <v>120</v>
      </c>
      <c r="CH24" s="2540"/>
      <c r="CJ24" s="2831" t="s">
        <v>120</v>
      </c>
      <c r="CK24" s="2831"/>
      <c r="CM24" s="2833" t="s">
        <v>120</v>
      </c>
      <c r="CN24" s="2833"/>
      <c r="CP24" s="2835" t="s">
        <v>120</v>
      </c>
      <c r="CQ24" s="2835"/>
      <c r="CS24" s="2837" t="s">
        <v>120</v>
      </c>
      <c r="CT24" s="2837"/>
      <c r="CV24" s="2843" t="s">
        <v>120</v>
      </c>
      <c r="CW24" s="2843"/>
      <c r="CY24" s="2839" t="s">
        <v>120</v>
      </c>
      <c r="CZ24" s="2839"/>
      <c r="DB24" s="2817" t="s">
        <v>120</v>
      </c>
      <c r="DC24" s="2817"/>
      <c r="DE24" s="2819" t="s">
        <v>120</v>
      </c>
      <c r="DF24" s="2819"/>
      <c r="DH24" s="2825" t="s">
        <v>120</v>
      </c>
      <c r="DI24" s="2825"/>
      <c r="DK24" s="1156" t="s">
        <v>2017</v>
      </c>
      <c r="DL24"/>
      <c r="DM24" s="3">
        <v>1</v>
      </c>
    </row>
    <row r="25" spans="1:117" s="701" customFormat="1" ht="18" customHeight="1" thickBot="1">
      <c r="A25"/>
      <c r="B25" s="848"/>
      <c r="C25" s="848"/>
      <c r="D25" s="848"/>
      <c r="E25" s="848"/>
      <c r="F25" s="848"/>
      <c r="G25" s="848"/>
      <c r="H25" s="848"/>
      <c r="I25" s="848"/>
      <c r="J25" s="848"/>
      <c r="K25" s="848"/>
      <c r="L25" s="848"/>
      <c r="M25" s="848"/>
      <c r="N25" s="848"/>
      <c r="O25" s="848"/>
      <c r="P25" s="848"/>
      <c r="Q25" s="894"/>
      <c r="R25" s="894"/>
      <c r="S25" s="848"/>
      <c r="T25" s="848"/>
      <c r="U25" s="848"/>
      <c r="V25" s="848"/>
      <c r="W25" s="848"/>
      <c r="X25" s="848"/>
      <c r="Y25" s="848"/>
      <c r="Z25" s="848"/>
      <c r="AA25" s="848"/>
      <c r="AB25" s="262"/>
      <c r="AC25" s="848"/>
      <c r="AD25" s="848"/>
      <c r="AE25" s="262"/>
      <c r="AF25" s="848"/>
      <c r="AG25" s="848"/>
      <c r="AH25" s="262"/>
      <c r="AI25" s="848"/>
      <c r="AJ25" s="848"/>
      <c r="AK25" s="848"/>
      <c r="AL25" s="848"/>
      <c r="AM25" s="848"/>
      <c r="AN25" s="848"/>
      <c r="AO25" s="2850"/>
      <c r="AP25" s="2851"/>
      <c r="AQ25" s="848"/>
      <c r="AS25" s="848" t="s">
        <v>120</v>
      </c>
      <c r="AT25" s="848"/>
      <c r="AV25" s="848" t="s">
        <v>120</v>
      </c>
      <c r="AW25" s="848"/>
      <c r="AY25" s="848" t="s">
        <v>120</v>
      </c>
      <c r="AZ25" s="848"/>
      <c r="BB25" s="848" t="s">
        <v>120</v>
      </c>
      <c r="BC25" s="848"/>
      <c r="BE25" s="848" t="s">
        <v>120</v>
      </c>
      <c r="BF25" s="848"/>
      <c r="BH25" s="894" t="s">
        <v>120</v>
      </c>
      <c r="BI25" s="894"/>
      <c r="BK25" s="848" t="s">
        <v>120</v>
      </c>
      <c r="BL25" s="848"/>
      <c r="BN25" s="848" t="s">
        <v>120</v>
      </c>
      <c r="BO25" s="848"/>
      <c r="BQ25" s="848" t="s">
        <v>120</v>
      </c>
      <c r="BR25" s="848"/>
      <c r="BT25" s="892" t="s">
        <v>120</v>
      </c>
      <c r="BU25" s="893"/>
      <c r="BW25" s="848" t="s">
        <v>120</v>
      </c>
      <c r="BX25" s="848"/>
      <c r="BY25"/>
      <c r="BZ25" s="1157" t="s">
        <v>2018</v>
      </c>
      <c r="CA25"/>
      <c r="CB25"/>
      <c r="CC25"/>
      <c r="CD25" s="848" t="s">
        <v>120</v>
      </c>
      <c r="CE25" s="848"/>
      <c r="CG25" s="848" t="s">
        <v>120</v>
      </c>
      <c r="CH25" s="848"/>
      <c r="CJ25" s="848" t="s">
        <v>120</v>
      </c>
      <c r="CK25" s="848"/>
      <c r="CM25" s="848" t="s">
        <v>120</v>
      </c>
      <c r="CN25" s="848"/>
      <c r="CP25" s="848" t="s">
        <v>120</v>
      </c>
      <c r="CQ25" s="848"/>
      <c r="CS25" s="894" t="s">
        <v>120</v>
      </c>
      <c r="CT25" s="894"/>
      <c r="CV25" s="848" t="s">
        <v>120</v>
      </c>
      <c r="CW25" s="848"/>
      <c r="CY25" s="848" t="s">
        <v>120</v>
      </c>
      <c r="CZ25" s="848"/>
      <c r="DB25" s="848" t="s">
        <v>120</v>
      </c>
      <c r="DC25" s="848"/>
      <c r="DE25" s="848" t="s">
        <v>120</v>
      </c>
      <c r="DF25" s="848"/>
      <c r="DH25" s="848" t="s">
        <v>120</v>
      </c>
      <c r="DI25" s="848"/>
      <c r="DK25" s="1157" t="s">
        <v>2018</v>
      </c>
      <c r="DL25"/>
      <c r="DM25" s="3">
        <v>1</v>
      </c>
    </row>
    <row r="26" spans="1:117" s="701" customFormat="1" ht="18" customHeight="1">
      <c r="A26"/>
      <c r="B26" s="2854" t="s">
        <v>1028</v>
      </c>
      <c r="C26" s="2854"/>
      <c r="D26" s="848"/>
      <c r="E26" s="2841" t="s">
        <v>1029</v>
      </c>
      <c r="F26" s="2841"/>
      <c r="G26" s="848"/>
      <c r="H26" s="2830" t="s">
        <v>1030</v>
      </c>
      <c r="I26" s="2830"/>
      <c r="J26" s="848"/>
      <c r="K26" s="2832" t="s">
        <v>1031</v>
      </c>
      <c r="L26" s="2832"/>
      <c r="M26" s="848"/>
      <c r="N26" s="2834" t="s">
        <v>1032</v>
      </c>
      <c r="O26" s="2834"/>
      <c r="P26" s="848"/>
      <c r="Q26" s="2836" t="s">
        <v>1033</v>
      </c>
      <c r="R26" s="2836"/>
      <c r="S26" s="848"/>
      <c r="T26" s="2842" t="s">
        <v>1034</v>
      </c>
      <c r="U26" s="2842"/>
      <c r="V26" s="848"/>
      <c r="W26" s="2838" t="s">
        <v>1035</v>
      </c>
      <c r="X26" s="2838"/>
      <c r="Y26" s="848"/>
      <c r="Z26" s="2816" t="s">
        <v>1036</v>
      </c>
      <c r="AA26" s="2816"/>
      <c r="AB26" s="262"/>
      <c r="AC26" s="2818" t="s">
        <v>1037</v>
      </c>
      <c r="AD26" s="2818"/>
      <c r="AE26" s="262"/>
      <c r="AF26" s="2824" t="s">
        <v>1038</v>
      </c>
      <c r="AG26" s="2824"/>
      <c r="AH26" s="262"/>
      <c r="AI26" s="2817" t="s">
        <v>1039</v>
      </c>
      <c r="AJ26" s="2817"/>
      <c r="AK26" s="848"/>
      <c r="AL26" s="2846" t="s">
        <v>1040</v>
      </c>
      <c r="AM26" s="2846"/>
      <c r="AN26" s="848"/>
      <c r="AO26" s="2852"/>
      <c r="AP26" s="2853"/>
      <c r="AQ26" s="848"/>
      <c r="AS26" s="2854" t="s">
        <v>2019</v>
      </c>
      <c r="AT26" s="2854"/>
      <c r="AV26" s="2841" t="s">
        <v>2020</v>
      </c>
      <c r="AW26" s="2841"/>
      <c r="AY26" s="2830" t="s">
        <v>1045</v>
      </c>
      <c r="AZ26" s="2830"/>
      <c r="BB26" s="2832" t="s">
        <v>2021</v>
      </c>
      <c r="BC26" s="2832"/>
      <c r="BE26" s="2834" t="s">
        <v>2022</v>
      </c>
      <c r="BF26" s="2834"/>
      <c r="BH26" s="2836" t="s">
        <v>2023</v>
      </c>
      <c r="BI26" s="2836"/>
      <c r="BK26" s="2842" t="s">
        <v>2024</v>
      </c>
      <c r="BL26" s="2842"/>
      <c r="BN26" s="2858" t="s">
        <v>2025</v>
      </c>
      <c r="BO26" s="2858"/>
      <c r="BQ26" s="2816" t="s">
        <v>2026</v>
      </c>
      <c r="BR26" s="2816"/>
      <c r="BT26" s="2818" t="s">
        <v>2027</v>
      </c>
      <c r="BU26" s="2818"/>
      <c r="BW26" s="2824" t="s">
        <v>2028</v>
      </c>
      <c r="BX26" s="2824"/>
      <c r="BY26"/>
      <c r="BZ26" s="1158" t="s">
        <v>2029</v>
      </c>
      <c r="CA26"/>
      <c r="CB26"/>
      <c r="CC26"/>
      <c r="CD26" s="2854" t="s">
        <v>2030</v>
      </c>
      <c r="CE26" s="2854"/>
      <c r="CG26" s="2539" t="s">
        <v>2031</v>
      </c>
      <c r="CH26" s="2539"/>
      <c r="CJ26" s="2830" t="s">
        <v>1045</v>
      </c>
      <c r="CK26" s="2830"/>
      <c r="CM26" s="2832" t="s">
        <v>2032</v>
      </c>
      <c r="CN26" s="2832"/>
      <c r="CP26" s="2834" t="s">
        <v>2033</v>
      </c>
      <c r="CQ26" s="2834"/>
      <c r="CS26" s="2836" t="s">
        <v>2034</v>
      </c>
      <c r="CT26" s="2836"/>
      <c r="CV26" s="2842" t="s">
        <v>2035</v>
      </c>
      <c r="CW26" s="2842"/>
      <c r="CY26" s="2838" t="s">
        <v>2036</v>
      </c>
      <c r="CZ26" s="2838"/>
      <c r="DB26" s="2816" t="s">
        <v>2037</v>
      </c>
      <c r="DC26" s="2816"/>
      <c r="DE26" s="2818" t="s">
        <v>2038</v>
      </c>
      <c r="DF26" s="2818"/>
      <c r="DH26" s="2824" t="s">
        <v>2039</v>
      </c>
      <c r="DI26" s="2824"/>
      <c r="DK26" s="1158" t="s">
        <v>2029</v>
      </c>
      <c r="DL26"/>
      <c r="DM26" s="3">
        <v>1</v>
      </c>
    </row>
    <row r="27" spans="1:117" s="701" customFormat="1" ht="18" customHeight="1">
      <c r="A27"/>
      <c r="B27" s="2855"/>
      <c r="C27" s="2855"/>
      <c r="D27" s="848"/>
      <c r="E27" s="2714"/>
      <c r="F27" s="2714"/>
      <c r="G27" s="848"/>
      <c r="H27" s="2831"/>
      <c r="I27" s="2831"/>
      <c r="J27" s="848"/>
      <c r="K27" s="2833"/>
      <c r="L27" s="2833"/>
      <c r="M27" s="848"/>
      <c r="N27" s="2835"/>
      <c r="O27" s="2835"/>
      <c r="P27" s="848"/>
      <c r="Q27" s="2837"/>
      <c r="R27" s="2837"/>
      <c r="S27" s="848"/>
      <c r="T27" s="2843"/>
      <c r="U27" s="2843"/>
      <c r="V27" s="848"/>
      <c r="W27" s="2839"/>
      <c r="X27" s="2839"/>
      <c r="Y27" s="848"/>
      <c r="Z27" s="2817"/>
      <c r="AA27" s="2817"/>
      <c r="AB27" s="262"/>
      <c r="AC27" s="2819"/>
      <c r="AD27" s="2819"/>
      <c r="AE27" s="262"/>
      <c r="AF27" s="2825"/>
      <c r="AG27" s="2825"/>
      <c r="AH27" s="262"/>
      <c r="AI27" s="2817"/>
      <c r="AJ27" s="2817"/>
      <c r="AK27" s="848"/>
      <c r="AL27" s="2846"/>
      <c r="AM27" s="2846"/>
      <c r="AN27" s="848"/>
      <c r="AO27" s="896" t="s">
        <v>1041</v>
      </c>
      <c r="AP27" s="896"/>
      <c r="AQ27" s="848"/>
      <c r="AS27" s="2855" t="s">
        <v>120</v>
      </c>
      <c r="AT27" s="2855"/>
      <c r="AV27" s="2714" t="s">
        <v>120</v>
      </c>
      <c r="AW27" s="2714"/>
      <c r="AY27" s="2831" t="s">
        <v>120</v>
      </c>
      <c r="AZ27" s="2831"/>
      <c r="BB27" s="2833" t="s">
        <v>120</v>
      </c>
      <c r="BC27" s="2833"/>
      <c r="BE27" s="2835" t="s">
        <v>120</v>
      </c>
      <c r="BF27" s="2835"/>
      <c r="BH27" s="2837" t="s">
        <v>120</v>
      </c>
      <c r="BI27" s="2837"/>
      <c r="BK27" s="2843" t="s">
        <v>120</v>
      </c>
      <c r="BL27" s="2843"/>
      <c r="BN27" s="2859" t="s">
        <v>120</v>
      </c>
      <c r="BO27" s="2859"/>
      <c r="BQ27" s="2817" t="s">
        <v>120</v>
      </c>
      <c r="BR27" s="2817"/>
      <c r="BT27" s="2819" t="s">
        <v>120</v>
      </c>
      <c r="BU27" s="2819"/>
      <c r="BW27" s="2825" t="s">
        <v>120</v>
      </c>
      <c r="BX27" s="2825"/>
      <c r="BY27"/>
      <c r="BZ27" s="1159" t="s">
        <v>2040</v>
      </c>
      <c r="CA27"/>
      <c r="CB27"/>
      <c r="CC27"/>
      <c r="CD27" s="2855" t="s">
        <v>120</v>
      </c>
      <c r="CE27" s="2855"/>
      <c r="CG27" s="2540" t="s">
        <v>120</v>
      </c>
      <c r="CH27" s="2540"/>
      <c r="CJ27" s="2831" t="s">
        <v>120</v>
      </c>
      <c r="CK27" s="2831"/>
      <c r="CM27" s="2833" t="s">
        <v>120</v>
      </c>
      <c r="CN27" s="2833"/>
      <c r="CP27" s="2835" t="s">
        <v>120</v>
      </c>
      <c r="CQ27" s="2835"/>
      <c r="CS27" s="2837" t="s">
        <v>120</v>
      </c>
      <c r="CT27" s="2837"/>
      <c r="CV27" s="2843" t="s">
        <v>120</v>
      </c>
      <c r="CW27" s="2843"/>
      <c r="CY27" s="2839" t="s">
        <v>120</v>
      </c>
      <c r="CZ27" s="2839"/>
      <c r="DB27" s="2817" t="s">
        <v>120</v>
      </c>
      <c r="DC27" s="2817"/>
      <c r="DE27" s="2819" t="s">
        <v>120</v>
      </c>
      <c r="DF27" s="2819"/>
      <c r="DH27" s="2825" t="s">
        <v>120</v>
      </c>
      <c r="DI27" s="2825"/>
      <c r="DK27" s="1159" t="s">
        <v>2040</v>
      </c>
      <c r="DL27"/>
      <c r="DM27" s="3">
        <v>1</v>
      </c>
    </row>
    <row r="28" spans="1:117" s="701" customFormat="1" ht="18" customHeight="1" thickBot="1">
      <c r="A28"/>
      <c r="B28" s="848"/>
      <c r="C28" s="848"/>
      <c r="D28" s="848"/>
      <c r="E28" s="848"/>
      <c r="F28" s="848"/>
      <c r="G28" s="848"/>
      <c r="H28"/>
      <c r="I28"/>
      <c r="J28" s="848"/>
      <c r="K28" s="848"/>
      <c r="L28" s="848"/>
      <c r="M28" s="848"/>
      <c r="N28" s="848"/>
      <c r="O28" s="848"/>
      <c r="P28" s="848"/>
      <c r="Q28" s="894"/>
      <c r="R28" s="894"/>
      <c r="S28" s="848"/>
      <c r="T28" s="848"/>
      <c r="U28" s="848"/>
      <c r="V28" s="848"/>
      <c r="W28" s="848"/>
      <c r="X28" s="848"/>
      <c r="Y28" s="848"/>
      <c r="Z28" s="848"/>
      <c r="AA28" s="848"/>
      <c r="AB28" s="262"/>
      <c r="AC28" s="848"/>
      <c r="AD28" s="848"/>
      <c r="AE28" s="262"/>
      <c r="AF28" s="848"/>
      <c r="AG28" s="848"/>
      <c r="AH28" s="262"/>
      <c r="AI28" s="848"/>
      <c r="AJ28" s="848"/>
      <c r="AK28" s="848"/>
      <c r="AL28" s="848"/>
      <c r="AM28" s="848"/>
      <c r="AN28" s="848"/>
      <c r="AO28" s="2866" t="s">
        <v>1042</v>
      </c>
      <c r="AP28" s="2867"/>
      <c r="AQ28" s="848"/>
      <c r="AS28" s="848" t="s">
        <v>120</v>
      </c>
      <c r="AT28" s="848"/>
      <c r="AV28" s="848" t="s">
        <v>120</v>
      </c>
      <c r="AW28" s="848"/>
      <c r="AY28" t="s">
        <v>120</v>
      </c>
      <c r="AZ28"/>
      <c r="BB28" s="848" t="s">
        <v>120</v>
      </c>
      <c r="BC28" s="848"/>
      <c r="BE28" s="848" t="s">
        <v>120</v>
      </c>
      <c r="BF28" s="848"/>
      <c r="BH28" s="894" t="s">
        <v>120</v>
      </c>
      <c r="BI28" s="894"/>
      <c r="BK28" s="848" t="s">
        <v>120</v>
      </c>
      <c r="BL28" s="848"/>
      <c r="BN28" s="848" t="s">
        <v>120</v>
      </c>
      <c r="BO28" s="848"/>
      <c r="BQ28" s="848" t="s">
        <v>120</v>
      </c>
      <c r="BR28" s="848"/>
      <c r="BT28" s="848" t="s">
        <v>120</v>
      </c>
      <c r="BU28" s="848"/>
      <c r="BW28" s="848" t="s">
        <v>120</v>
      </c>
      <c r="BX28" s="848"/>
      <c r="BY28"/>
      <c r="BZ28" s="848"/>
      <c r="CA28"/>
      <c r="CB28"/>
      <c r="CC28"/>
      <c r="CD28" s="848" t="s">
        <v>120</v>
      </c>
      <c r="CE28" s="848"/>
      <c r="CG28" s="848" t="s">
        <v>120</v>
      </c>
      <c r="CH28" s="848"/>
      <c r="CJ28" s="848" t="s">
        <v>120</v>
      </c>
      <c r="CK28" s="848"/>
      <c r="CM28" s="848" t="s">
        <v>120</v>
      </c>
      <c r="CN28" s="848"/>
      <c r="CP28" s="848" t="s">
        <v>120</v>
      </c>
      <c r="CQ28" s="848"/>
      <c r="CS28" s="894" t="s">
        <v>120</v>
      </c>
      <c r="CT28" s="894"/>
      <c r="CV28" s="848" t="s">
        <v>120</v>
      </c>
      <c r="CW28" s="848"/>
      <c r="CY28" s="848" t="s">
        <v>120</v>
      </c>
      <c r="CZ28" s="848"/>
      <c r="DB28" s="848" t="s">
        <v>120</v>
      </c>
      <c r="DC28" s="848"/>
      <c r="DE28" s="848" t="s">
        <v>120</v>
      </c>
      <c r="DF28" s="848"/>
      <c r="DH28" s="848" t="s">
        <v>120</v>
      </c>
      <c r="DI28" s="848"/>
      <c r="DK28" s="848"/>
      <c r="DL28"/>
      <c r="DM28" s="3">
        <v>1</v>
      </c>
    </row>
    <row r="29" spans="1:117" s="701" customFormat="1" ht="18" customHeight="1">
      <c r="A29"/>
      <c r="B29" s="2856" t="s">
        <v>1043</v>
      </c>
      <c r="C29" s="2856"/>
      <c r="D29" s="848"/>
      <c r="E29" s="2539" t="s">
        <v>1044</v>
      </c>
      <c r="F29" s="2539"/>
      <c r="G29" s="848"/>
      <c r="H29" s="2830" t="s">
        <v>1045</v>
      </c>
      <c r="I29" s="2830"/>
      <c r="J29" s="848"/>
      <c r="K29" s="2832" t="s">
        <v>1046</v>
      </c>
      <c r="L29" s="2832"/>
      <c r="M29" s="848"/>
      <c r="N29" s="2834" t="s">
        <v>1047</v>
      </c>
      <c r="O29" s="2834"/>
      <c r="P29" s="848"/>
      <c r="Q29" s="2836" t="s">
        <v>1048</v>
      </c>
      <c r="R29" s="2836"/>
      <c r="S29" s="848"/>
      <c r="T29" s="2842" t="s">
        <v>1049</v>
      </c>
      <c r="U29" s="2842"/>
      <c r="V29" s="848"/>
      <c r="W29" s="2838" t="s">
        <v>1050</v>
      </c>
      <c r="X29" s="2838"/>
      <c r="Y29" s="848"/>
      <c r="Z29" s="2816" t="s">
        <v>1051</v>
      </c>
      <c r="AA29" s="2816"/>
      <c r="AB29" s="262"/>
      <c r="AC29" s="2818" t="s">
        <v>1052</v>
      </c>
      <c r="AD29" s="2818"/>
      <c r="AE29" s="262"/>
      <c r="AF29" s="2824" t="s">
        <v>1053</v>
      </c>
      <c r="AG29" s="2824"/>
      <c r="AH29" s="262"/>
      <c r="AI29" s="2860" t="s">
        <v>1054</v>
      </c>
      <c r="AJ29" s="2860"/>
      <c r="AK29" s="848"/>
      <c r="AL29" s="2861" t="s">
        <v>1055</v>
      </c>
      <c r="AM29" s="2861"/>
      <c r="AN29" s="848"/>
      <c r="AO29" s="2868"/>
      <c r="AP29" s="2869"/>
      <c r="AQ29" s="848"/>
      <c r="AS29" s="2856" t="s">
        <v>2041</v>
      </c>
      <c r="AT29" s="2856"/>
      <c r="AV29" s="2539" t="s">
        <v>2042</v>
      </c>
      <c r="AW29" s="2539"/>
      <c r="AY29" s="2830" t="s">
        <v>2043</v>
      </c>
      <c r="AZ29" s="2830"/>
      <c r="BB29" s="2832" t="s">
        <v>2044</v>
      </c>
      <c r="BC29" s="2832"/>
      <c r="BE29" s="2834" t="s">
        <v>2045</v>
      </c>
      <c r="BF29" s="2834"/>
      <c r="BH29" s="2836" t="s">
        <v>2046</v>
      </c>
      <c r="BI29" s="2836"/>
      <c r="BK29" s="2842" t="s">
        <v>2047</v>
      </c>
      <c r="BL29" s="2842"/>
      <c r="BN29" s="2838" t="s">
        <v>2048</v>
      </c>
      <c r="BO29" s="2838"/>
      <c r="BQ29" s="2816" t="s">
        <v>2049</v>
      </c>
      <c r="BR29" s="2816"/>
      <c r="BT29" s="2818" t="s">
        <v>2050</v>
      </c>
      <c r="BU29" s="2818"/>
      <c r="BW29" s="2824" t="s">
        <v>2051</v>
      </c>
      <c r="BX29" s="2824"/>
      <c r="BY29"/>
      <c r="BZ29" s="848"/>
      <c r="CA29"/>
      <c r="CB29"/>
      <c r="CC29"/>
      <c r="CD29" s="2856" t="s">
        <v>2052</v>
      </c>
      <c r="CE29" s="2856"/>
      <c r="CG29" s="2539" t="s">
        <v>2053</v>
      </c>
      <c r="CH29" s="2539"/>
      <c r="CJ29" s="2830" t="s">
        <v>1059</v>
      </c>
      <c r="CK29" s="2830"/>
      <c r="CM29" s="2832" t="s">
        <v>2054</v>
      </c>
      <c r="CN29" s="2832"/>
      <c r="CP29" s="2834" t="s">
        <v>2055</v>
      </c>
      <c r="CQ29" s="2834"/>
      <c r="CS29" s="2836" t="s">
        <v>2056</v>
      </c>
      <c r="CT29" s="2836"/>
      <c r="CV29" s="2842" t="s">
        <v>2057</v>
      </c>
      <c r="CW29" s="2842"/>
      <c r="CY29" s="2838" t="s">
        <v>2058</v>
      </c>
      <c r="CZ29" s="2838"/>
      <c r="DB29" s="2816" t="s">
        <v>2059</v>
      </c>
      <c r="DC29" s="2816"/>
      <c r="DE29" s="2818" t="s">
        <v>2060</v>
      </c>
      <c r="DF29" s="2818"/>
      <c r="DH29" s="2824" t="s">
        <v>2061</v>
      </c>
      <c r="DI29" s="2824"/>
      <c r="DK29" s="848"/>
      <c r="DL29"/>
      <c r="DM29" s="3">
        <v>1</v>
      </c>
    </row>
    <row r="30" spans="1:117" s="701" customFormat="1" ht="18" customHeight="1">
      <c r="A30"/>
      <c r="B30" s="2857"/>
      <c r="C30" s="2857"/>
      <c r="D30" s="848"/>
      <c r="E30" s="2540"/>
      <c r="F30" s="2540"/>
      <c r="G30" s="848"/>
      <c r="H30" s="2831"/>
      <c r="I30" s="2831"/>
      <c r="J30" s="848"/>
      <c r="K30" s="2833"/>
      <c r="L30" s="2833"/>
      <c r="M30" s="848"/>
      <c r="N30" s="2835"/>
      <c r="O30" s="2835"/>
      <c r="P30" s="848"/>
      <c r="Q30" s="2837"/>
      <c r="R30" s="2837"/>
      <c r="S30" s="848"/>
      <c r="T30" s="2843"/>
      <c r="U30" s="2843"/>
      <c r="V30" s="848"/>
      <c r="W30" s="2839"/>
      <c r="X30" s="2839"/>
      <c r="Y30" s="848"/>
      <c r="Z30" s="2817"/>
      <c r="AA30" s="2817"/>
      <c r="AB30" s="262"/>
      <c r="AC30" s="2819"/>
      <c r="AD30" s="2819"/>
      <c r="AE30" s="262"/>
      <c r="AF30" s="2825"/>
      <c r="AG30" s="2825"/>
      <c r="AH30" s="262"/>
      <c r="AI30" s="2860"/>
      <c r="AJ30" s="2860"/>
      <c r="AK30" s="848"/>
      <c r="AL30" s="2861"/>
      <c r="AM30" s="2861"/>
      <c r="AN30" s="848"/>
      <c r="AO30" s="864">
        <v>1</v>
      </c>
      <c r="AP30" s="864">
        <v>1</v>
      </c>
      <c r="AQ30" s="848"/>
      <c r="AS30" s="2857" t="s">
        <v>120</v>
      </c>
      <c r="AT30" s="2857"/>
      <c r="AV30" s="2540" t="s">
        <v>120</v>
      </c>
      <c r="AW30" s="2540"/>
      <c r="AY30" s="2831" t="s">
        <v>120</v>
      </c>
      <c r="AZ30" s="2831"/>
      <c r="BB30" s="2833" t="s">
        <v>120</v>
      </c>
      <c r="BC30" s="2833"/>
      <c r="BE30" s="2835" t="s">
        <v>120</v>
      </c>
      <c r="BF30" s="2835"/>
      <c r="BH30" s="2837" t="s">
        <v>120</v>
      </c>
      <c r="BI30" s="2837"/>
      <c r="BK30" s="2843" t="s">
        <v>120</v>
      </c>
      <c r="BL30" s="2843"/>
      <c r="BN30" s="2839" t="s">
        <v>120</v>
      </c>
      <c r="BO30" s="2839"/>
      <c r="BQ30" s="2817" t="s">
        <v>120</v>
      </c>
      <c r="BR30" s="2817"/>
      <c r="BT30" s="2819" t="s">
        <v>120</v>
      </c>
      <c r="BU30" s="2819"/>
      <c r="BW30" s="2825" t="s">
        <v>120</v>
      </c>
      <c r="BX30" s="2825"/>
      <c r="BY30"/>
      <c r="BZ30" s="1150" t="s">
        <v>2062</v>
      </c>
      <c r="CA30"/>
      <c r="CB30"/>
      <c r="CC30"/>
      <c r="CD30" s="2857" t="s">
        <v>120</v>
      </c>
      <c r="CE30" s="2857"/>
      <c r="CG30" s="2540" t="s">
        <v>120</v>
      </c>
      <c r="CH30" s="2540"/>
      <c r="CJ30" s="2831" t="s">
        <v>120</v>
      </c>
      <c r="CK30" s="2831"/>
      <c r="CM30" s="2833" t="s">
        <v>120</v>
      </c>
      <c r="CN30" s="2833"/>
      <c r="CP30" s="2835" t="s">
        <v>120</v>
      </c>
      <c r="CQ30" s="2835"/>
      <c r="CS30" s="2837" t="s">
        <v>120</v>
      </c>
      <c r="CT30" s="2837"/>
      <c r="CV30" s="2843" t="s">
        <v>120</v>
      </c>
      <c r="CW30" s="2843"/>
      <c r="CY30" s="2839" t="s">
        <v>120</v>
      </c>
      <c r="CZ30" s="2839"/>
      <c r="DB30" s="2817" t="s">
        <v>120</v>
      </c>
      <c r="DC30" s="2817"/>
      <c r="DE30" s="2819" t="s">
        <v>120</v>
      </c>
      <c r="DF30" s="2819"/>
      <c r="DH30" s="2825" t="s">
        <v>120</v>
      </c>
      <c r="DI30" s="2825"/>
      <c r="DK30" s="1150" t="s">
        <v>2062</v>
      </c>
      <c r="DL30"/>
      <c r="DM30" s="3">
        <v>1</v>
      </c>
    </row>
    <row r="31" spans="1:117" s="701" customFormat="1" ht="18" customHeight="1" thickBot="1">
      <c r="A31"/>
      <c r="B31" s="848"/>
      <c r="C31" s="848"/>
      <c r="D31" s="848"/>
      <c r="E31" s="848"/>
      <c r="F31" s="848"/>
      <c r="G31" s="848"/>
      <c r="H31" s="848"/>
      <c r="I31" s="848"/>
      <c r="J31" s="848"/>
      <c r="K31" s="848"/>
      <c r="L31" s="848"/>
      <c r="M31" s="848"/>
      <c r="N31" s="848"/>
      <c r="O31" s="848"/>
      <c r="P31" s="848"/>
      <c r="Q31" s="894"/>
      <c r="R31" s="894"/>
      <c r="S31" s="848"/>
      <c r="T31" s="848"/>
      <c r="U31" s="848"/>
      <c r="V31" s="848"/>
      <c r="W31" s="848"/>
      <c r="X31" s="848"/>
      <c r="Y31" s="848"/>
      <c r="Z31" s="848"/>
      <c r="AA31" s="848"/>
      <c r="AB31" s="262"/>
      <c r="AC31" s="848"/>
      <c r="AD31" s="848"/>
      <c r="AE31" s="262"/>
      <c r="AF31" s="848"/>
      <c r="AG31" s="848"/>
      <c r="AH31" s="262"/>
      <c r="AI31" s="848"/>
      <c r="AJ31" s="848"/>
      <c r="AK31" s="848"/>
      <c r="AL31" s="848"/>
      <c r="AM31" s="848"/>
      <c r="AN31" s="848"/>
      <c r="AO31" s="2870" t="s">
        <v>1056</v>
      </c>
      <c r="AP31" s="2871"/>
      <c r="AQ31" s="848"/>
      <c r="AS31" s="848" t="s">
        <v>120</v>
      </c>
      <c r="AT31" s="848"/>
      <c r="AV31" s="848" t="s">
        <v>120</v>
      </c>
      <c r="AW31" s="848"/>
      <c r="AY31" s="848" t="s">
        <v>120</v>
      </c>
      <c r="AZ31" s="848"/>
      <c r="BB31" s="848" t="s">
        <v>120</v>
      </c>
      <c r="BC31" s="848"/>
      <c r="BE31" s="848" t="s">
        <v>120</v>
      </c>
      <c r="BF31" s="848"/>
      <c r="BH31" s="894" t="s">
        <v>120</v>
      </c>
      <c r="BI31" s="894"/>
      <c r="BK31" s="848" t="s">
        <v>120</v>
      </c>
      <c r="BL31" s="848"/>
      <c r="BN31" s="848" t="s">
        <v>120</v>
      </c>
      <c r="BO31" s="848"/>
      <c r="BQ31" s="848" t="s">
        <v>120</v>
      </c>
      <c r="BR31" s="848"/>
      <c r="BT31" s="848" t="s">
        <v>120</v>
      </c>
      <c r="BU31" s="848"/>
      <c r="BW31" s="848" t="s">
        <v>120</v>
      </c>
      <c r="BX31" s="848"/>
      <c r="BY31"/>
      <c r="BZ31" s="1150" t="s">
        <v>1975</v>
      </c>
      <c r="CA31"/>
      <c r="CB31"/>
      <c r="CC31"/>
      <c r="CD31" s="848" t="s">
        <v>120</v>
      </c>
      <c r="CE31" s="848"/>
      <c r="CG31" s="848" t="s">
        <v>120</v>
      </c>
      <c r="CH31" s="848"/>
      <c r="CJ31" s="848" t="s">
        <v>120</v>
      </c>
      <c r="CK31" s="848"/>
      <c r="CM31" s="848" t="s">
        <v>120</v>
      </c>
      <c r="CN31" s="848"/>
      <c r="CP31" s="848" t="s">
        <v>120</v>
      </c>
      <c r="CQ31" s="848"/>
      <c r="CS31" s="894" t="s">
        <v>120</v>
      </c>
      <c r="CT31" s="894"/>
      <c r="CV31" s="848" t="s">
        <v>120</v>
      </c>
      <c r="CW31" s="848"/>
      <c r="CY31" s="848" t="s">
        <v>120</v>
      </c>
      <c r="CZ31" s="848"/>
      <c r="DB31" s="848" t="s">
        <v>120</v>
      </c>
      <c r="DC31" s="848"/>
      <c r="DE31" s="848" t="s">
        <v>120</v>
      </c>
      <c r="DF31" s="848"/>
      <c r="DH31" s="848" t="s">
        <v>120</v>
      </c>
      <c r="DI31" s="848"/>
      <c r="DK31" s="1150" t="s">
        <v>1975</v>
      </c>
      <c r="DL31"/>
      <c r="DM31" s="3">
        <v>1</v>
      </c>
    </row>
    <row r="32" spans="1:117" s="701" customFormat="1" ht="18" customHeight="1">
      <c r="A32"/>
      <c r="B32" s="2878" t="s">
        <v>1057</v>
      </c>
      <c r="C32" s="2878"/>
      <c r="D32" s="848"/>
      <c r="E32" s="2539" t="s">
        <v>1058</v>
      </c>
      <c r="F32" s="2539"/>
      <c r="G32" s="848"/>
      <c r="H32" s="2830" t="s">
        <v>1059</v>
      </c>
      <c r="I32" s="2830"/>
      <c r="J32" s="848"/>
      <c r="K32" s="2832" t="s">
        <v>1060</v>
      </c>
      <c r="L32" s="2832"/>
      <c r="M32" s="848"/>
      <c r="N32" s="2834" t="s">
        <v>1061</v>
      </c>
      <c r="O32" s="2834"/>
      <c r="P32" s="848"/>
      <c r="Q32" s="2836" t="s">
        <v>1062</v>
      </c>
      <c r="R32" s="2836"/>
      <c r="S32" s="848"/>
      <c r="T32" s="2842" t="s">
        <v>1063</v>
      </c>
      <c r="U32" s="2842"/>
      <c r="V32" s="848"/>
      <c r="W32" s="2838" t="s">
        <v>1064</v>
      </c>
      <c r="X32" s="2838"/>
      <c r="Y32" s="848"/>
      <c r="Z32" s="2816" t="s">
        <v>1065</v>
      </c>
      <c r="AA32" s="2816"/>
      <c r="AB32" s="262"/>
      <c r="AC32" s="2818" t="s">
        <v>1066</v>
      </c>
      <c r="AD32" s="2818"/>
      <c r="AE32" s="262"/>
      <c r="AF32" s="2824" t="s">
        <v>1067</v>
      </c>
      <c r="AG32" s="2824"/>
      <c r="AH32" s="262"/>
      <c r="AI32" s="2862" t="s">
        <v>1068</v>
      </c>
      <c r="AJ32" s="2862"/>
      <c r="AK32" s="848"/>
      <c r="AL32" s="2863" t="s">
        <v>1069</v>
      </c>
      <c r="AM32" s="2863"/>
      <c r="AN32" s="848"/>
      <c r="AO32" s="2864" t="s">
        <v>1070</v>
      </c>
      <c r="AP32" s="2865"/>
      <c r="AQ32" s="848"/>
      <c r="AS32" s="2878" t="s">
        <v>1088</v>
      </c>
      <c r="AT32" s="2878"/>
      <c r="AV32" s="2539" t="s">
        <v>2063</v>
      </c>
      <c r="AW32" s="2539"/>
      <c r="AY32" s="2830" t="s">
        <v>1075</v>
      </c>
      <c r="AZ32" s="2830"/>
      <c r="BB32" s="2832" t="s">
        <v>2064</v>
      </c>
      <c r="BC32" s="2832"/>
      <c r="BE32" s="2834" t="s">
        <v>2065</v>
      </c>
      <c r="BF32" s="2834"/>
      <c r="BH32" s="2836" t="s">
        <v>2066</v>
      </c>
      <c r="BI32" s="2836"/>
      <c r="BK32" s="2842" t="s">
        <v>2067</v>
      </c>
      <c r="BL32" s="2842"/>
      <c r="BN32" s="2838" t="s">
        <v>2068</v>
      </c>
      <c r="BO32" s="2838"/>
      <c r="BQ32" s="2816" t="s">
        <v>2069</v>
      </c>
      <c r="BR32" s="2816"/>
      <c r="BT32" s="2818" t="s">
        <v>2070</v>
      </c>
      <c r="BU32" s="2818"/>
      <c r="BW32" s="2824" t="s">
        <v>2071</v>
      </c>
      <c r="BX32" s="2824"/>
      <c r="BY32"/>
      <c r="BZ32" s="1151" t="s">
        <v>2072</v>
      </c>
      <c r="CA32"/>
      <c r="CB32"/>
      <c r="CC32"/>
      <c r="CD32" s="2878" t="s">
        <v>2073</v>
      </c>
      <c r="CE32" s="2878"/>
      <c r="CG32" s="2539" t="s">
        <v>2074</v>
      </c>
      <c r="CH32" s="2539"/>
      <c r="CJ32" s="2830" t="s">
        <v>2075</v>
      </c>
      <c r="CK32" s="2830"/>
      <c r="CM32" s="2832" t="s">
        <v>2076</v>
      </c>
      <c r="CN32" s="2832"/>
      <c r="CP32" s="2834" t="s">
        <v>2077</v>
      </c>
      <c r="CQ32" s="2834"/>
      <c r="CS32" s="2836" t="s">
        <v>2078</v>
      </c>
      <c r="CT32" s="2836"/>
      <c r="CV32" s="2842" t="s">
        <v>2079</v>
      </c>
      <c r="CW32" s="2842"/>
      <c r="CY32" s="2838" t="s">
        <v>2080</v>
      </c>
      <c r="CZ32" s="2838"/>
      <c r="DB32" s="2816" t="s">
        <v>2081</v>
      </c>
      <c r="DC32" s="2816"/>
      <c r="DE32" s="2818" t="s">
        <v>2082</v>
      </c>
      <c r="DF32" s="2818"/>
      <c r="DH32" s="2824" t="s">
        <v>2083</v>
      </c>
      <c r="DI32" s="2824"/>
      <c r="DK32" s="1151" t="s">
        <v>2072</v>
      </c>
      <c r="DL32"/>
      <c r="DM32" s="3">
        <v>1</v>
      </c>
    </row>
    <row r="33" spans="1:117" s="701" customFormat="1" ht="18" customHeight="1">
      <c r="A33"/>
      <c r="B33" s="2879"/>
      <c r="C33" s="2879"/>
      <c r="D33" s="848"/>
      <c r="E33" s="2540"/>
      <c r="F33" s="2540"/>
      <c r="G33" s="848"/>
      <c r="H33" s="2831"/>
      <c r="I33" s="2831"/>
      <c r="J33" s="848"/>
      <c r="K33" s="2833"/>
      <c r="L33" s="2833"/>
      <c r="M33" s="848"/>
      <c r="N33" s="2835"/>
      <c r="O33" s="2835"/>
      <c r="P33" s="848"/>
      <c r="Q33" s="2837"/>
      <c r="R33" s="2837"/>
      <c r="S33" s="848"/>
      <c r="T33" s="2843"/>
      <c r="U33" s="2843"/>
      <c r="V33" s="848"/>
      <c r="W33" s="2839"/>
      <c r="X33" s="2839"/>
      <c r="Y33" s="848"/>
      <c r="Z33" s="2817"/>
      <c r="AA33" s="2817"/>
      <c r="AB33" s="262"/>
      <c r="AC33" s="2819"/>
      <c r="AD33" s="2819"/>
      <c r="AE33" s="262"/>
      <c r="AF33" s="2825"/>
      <c r="AG33" s="2825"/>
      <c r="AH33" s="262"/>
      <c r="AI33" s="2862"/>
      <c r="AJ33" s="2862"/>
      <c r="AK33" s="848"/>
      <c r="AL33" s="2863"/>
      <c r="AM33" s="2863"/>
      <c r="AN33" s="848"/>
      <c r="AO33" s="897" t="s">
        <v>1071</v>
      </c>
      <c r="AP33" s="898"/>
      <c r="AQ33" s="848"/>
      <c r="AS33" s="2879" t="s">
        <v>120</v>
      </c>
      <c r="AT33" s="2879"/>
      <c r="AV33" s="2540" t="s">
        <v>120</v>
      </c>
      <c r="AW33" s="2540"/>
      <c r="AY33" s="2831" t="s">
        <v>120</v>
      </c>
      <c r="AZ33" s="2831"/>
      <c r="BB33" s="2833" t="s">
        <v>120</v>
      </c>
      <c r="BC33" s="2833"/>
      <c r="BE33" s="2835" t="s">
        <v>120</v>
      </c>
      <c r="BF33" s="2835"/>
      <c r="BH33" s="2837" t="s">
        <v>120</v>
      </c>
      <c r="BI33" s="2837"/>
      <c r="BK33" s="2843" t="s">
        <v>120</v>
      </c>
      <c r="BL33" s="2843"/>
      <c r="BN33" s="2839" t="s">
        <v>120</v>
      </c>
      <c r="BO33" s="2839"/>
      <c r="BQ33" s="2817" t="s">
        <v>120</v>
      </c>
      <c r="BR33" s="2817"/>
      <c r="BT33" s="2819" t="s">
        <v>120</v>
      </c>
      <c r="BU33" s="2819"/>
      <c r="BW33" s="2825" t="s">
        <v>120</v>
      </c>
      <c r="BX33" s="2825"/>
      <c r="BY33"/>
      <c r="BZ33" s="1152" t="s">
        <v>2084</v>
      </c>
      <c r="CA33"/>
      <c r="CB33"/>
      <c r="CC33"/>
      <c r="CD33" s="2879" t="s">
        <v>120</v>
      </c>
      <c r="CE33" s="2879"/>
      <c r="CG33" s="2540" t="s">
        <v>120</v>
      </c>
      <c r="CH33" s="2540"/>
      <c r="CJ33" s="2831" t="s">
        <v>120</v>
      </c>
      <c r="CK33" s="2831"/>
      <c r="CM33" s="2833" t="s">
        <v>120</v>
      </c>
      <c r="CN33" s="2833"/>
      <c r="CP33" s="2835" t="s">
        <v>120</v>
      </c>
      <c r="CQ33" s="2835"/>
      <c r="CS33" s="2837" t="s">
        <v>120</v>
      </c>
      <c r="CT33" s="2837"/>
      <c r="CV33" s="2843" t="s">
        <v>120</v>
      </c>
      <c r="CW33" s="2843"/>
      <c r="CY33" s="2839" t="s">
        <v>120</v>
      </c>
      <c r="CZ33" s="2839"/>
      <c r="DB33" s="2817" t="s">
        <v>120</v>
      </c>
      <c r="DC33" s="2817"/>
      <c r="DE33" s="2819" t="s">
        <v>120</v>
      </c>
      <c r="DF33" s="2819"/>
      <c r="DH33" s="2825" t="s">
        <v>120</v>
      </c>
      <c r="DI33" s="2825"/>
      <c r="DK33" s="1152" t="s">
        <v>2084</v>
      </c>
      <c r="DL33"/>
      <c r="DM33" s="3">
        <v>1</v>
      </c>
    </row>
    <row r="34" spans="1:117" s="701" customFormat="1" ht="18" customHeight="1" thickBot="1">
      <c r="A34"/>
      <c r="B34" s="848"/>
      <c r="C34" s="848"/>
      <c r="D34" s="848"/>
      <c r="E34" s="848"/>
      <c r="F34" s="848"/>
      <c r="G34" s="848"/>
      <c r="H34" s="848"/>
      <c r="I34" s="848"/>
      <c r="J34" s="848"/>
      <c r="K34" s="848"/>
      <c r="L34" s="848"/>
      <c r="M34" s="848"/>
      <c r="N34" s="848"/>
      <c r="O34" s="848"/>
      <c r="P34" s="848"/>
      <c r="Q34" s="894"/>
      <c r="R34" s="894"/>
      <c r="S34" s="848"/>
      <c r="T34" s="848"/>
      <c r="U34" s="848"/>
      <c r="V34" s="848"/>
      <c r="W34" s="848"/>
      <c r="X34" s="848"/>
      <c r="Y34" s="848"/>
      <c r="Z34" s="848"/>
      <c r="AA34" s="848"/>
      <c r="AB34" s="262"/>
      <c r="AC34" s="848"/>
      <c r="AD34" s="848"/>
      <c r="AE34" s="262"/>
      <c r="AF34" s="848"/>
      <c r="AG34" s="848"/>
      <c r="AH34" s="262"/>
      <c r="AI34" s="848"/>
      <c r="AJ34" s="848"/>
      <c r="AK34" s="848"/>
      <c r="AL34" s="848"/>
      <c r="AM34" s="848"/>
      <c r="AN34" s="848"/>
      <c r="AO34" s="2876" t="s">
        <v>1072</v>
      </c>
      <c r="AP34" s="2877"/>
      <c r="AQ34" s="848"/>
      <c r="AS34" s="848" t="s">
        <v>120</v>
      </c>
      <c r="AT34" s="848"/>
      <c r="AV34" s="848" t="s">
        <v>120</v>
      </c>
      <c r="AW34" s="848"/>
      <c r="AY34" s="848" t="s">
        <v>120</v>
      </c>
      <c r="AZ34" s="848"/>
      <c r="BB34" s="848" t="s">
        <v>120</v>
      </c>
      <c r="BC34" s="848"/>
      <c r="BE34" s="848" t="s">
        <v>120</v>
      </c>
      <c r="BF34" s="848"/>
      <c r="BH34" s="894" t="s">
        <v>120</v>
      </c>
      <c r="BI34" s="894"/>
      <c r="BK34" s="848" t="s">
        <v>120</v>
      </c>
      <c r="BL34" s="848"/>
      <c r="BN34" s="848" t="s">
        <v>120</v>
      </c>
      <c r="BO34" s="848"/>
      <c r="BQ34" s="848" t="s">
        <v>120</v>
      </c>
      <c r="BR34" s="848"/>
      <c r="BT34" s="848" t="s">
        <v>120</v>
      </c>
      <c r="BU34" s="848"/>
      <c r="BW34" s="848" t="s">
        <v>120</v>
      </c>
      <c r="BX34" s="848"/>
      <c r="BY34"/>
      <c r="BZ34" s="1153" t="s">
        <v>2085</v>
      </c>
      <c r="CA34"/>
      <c r="CB34"/>
      <c r="CC34"/>
      <c r="CD34" s="848" t="s">
        <v>120</v>
      </c>
      <c r="CE34" s="848"/>
      <c r="CG34" s="848" t="s">
        <v>120</v>
      </c>
      <c r="CH34" s="848"/>
      <c r="CJ34" s="848" t="s">
        <v>120</v>
      </c>
      <c r="CK34" s="848"/>
      <c r="CM34" s="848" t="s">
        <v>120</v>
      </c>
      <c r="CN34" s="848"/>
      <c r="CP34" s="848" t="s">
        <v>120</v>
      </c>
      <c r="CQ34" s="848"/>
      <c r="CS34" s="894" t="s">
        <v>120</v>
      </c>
      <c r="CT34" s="894"/>
      <c r="CV34" s="848" t="s">
        <v>120</v>
      </c>
      <c r="CW34" s="848"/>
      <c r="CY34" s="848" t="s">
        <v>120</v>
      </c>
      <c r="CZ34" s="848"/>
      <c r="DB34" s="848" t="s">
        <v>120</v>
      </c>
      <c r="DC34" s="848"/>
      <c r="DE34" s="848" t="s">
        <v>120</v>
      </c>
      <c r="DF34" s="848"/>
      <c r="DH34" s="848" t="s">
        <v>120</v>
      </c>
      <c r="DI34" s="848"/>
      <c r="DK34" s="1153" t="s">
        <v>2085</v>
      </c>
      <c r="DL34"/>
      <c r="DM34" s="3">
        <v>1</v>
      </c>
    </row>
    <row r="35" spans="1:117" s="701" customFormat="1" ht="18" customHeight="1">
      <c r="A35"/>
      <c r="B35" s="2874" t="s">
        <v>1073</v>
      </c>
      <c r="C35" s="2874"/>
      <c r="D35" s="848"/>
      <c r="E35" s="2539" t="s">
        <v>1074</v>
      </c>
      <c r="F35" s="2539"/>
      <c r="G35" s="848"/>
      <c r="H35" s="2830" t="s">
        <v>1075</v>
      </c>
      <c r="I35" s="2830"/>
      <c r="J35" s="848"/>
      <c r="K35" s="2832" t="s">
        <v>1076</v>
      </c>
      <c r="L35" s="2832"/>
      <c r="M35" s="848"/>
      <c r="N35" s="2834" t="s">
        <v>1077</v>
      </c>
      <c r="O35" s="2834"/>
      <c r="P35" s="848"/>
      <c r="Q35" s="2836" t="s">
        <v>1078</v>
      </c>
      <c r="R35" s="2836"/>
      <c r="S35" s="848"/>
      <c r="T35" s="2842" t="s">
        <v>1079</v>
      </c>
      <c r="U35" s="2842"/>
      <c r="V35" s="848"/>
      <c r="W35" s="2838" t="s">
        <v>998</v>
      </c>
      <c r="X35" s="2838"/>
      <c r="Y35" s="848"/>
      <c r="Z35" s="2816" t="s">
        <v>1080</v>
      </c>
      <c r="AA35" s="2816"/>
      <c r="AB35" s="262"/>
      <c r="AC35" s="2818" t="s">
        <v>1081</v>
      </c>
      <c r="AD35" s="2818"/>
      <c r="AE35" s="262"/>
      <c r="AF35" s="2824" t="s">
        <v>1082</v>
      </c>
      <c r="AG35" s="2824"/>
      <c r="AH35" s="262"/>
      <c r="AI35" s="2872" t="s">
        <v>1083</v>
      </c>
      <c r="AJ35" s="2837"/>
      <c r="AK35" s="848"/>
      <c r="AL35" s="2873" t="s">
        <v>1084</v>
      </c>
      <c r="AM35" s="2873"/>
      <c r="AN35" s="848"/>
      <c r="AO35" s="897" t="s">
        <v>1085</v>
      </c>
      <c r="AP35" s="898"/>
      <c r="AQ35" s="848"/>
      <c r="AS35" s="2874" t="s">
        <v>2086</v>
      </c>
      <c r="AT35" s="2874"/>
      <c r="AV35" s="2539" t="s">
        <v>2087</v>
      </c>
      <c r="AW35" s="2539"/>
      <c r="AY35" s="2830" t="s">
        <v>2088</v>
      </c>
      <c r="AZ35" s="2830"/>
      <c r="BB35" s="2832" t="s">
        <v>2089</v>
      </c>
      <c r="BC35" s="2832"/>
      <c r="BE35" s="2834" t="s">
        <v>2090</v>
      </c>
      <c r="BF35" s="2834"/>
      <c r="BH35" s="2836" t="s">
        <v>2091</v>
      </c>
      <c r="BI35" s="2836"/>
      <c r="BK35" s="2842" t="s">
        <v>2092</v>
      </c>
      <c r="BL35" s="2842"/>
      <c r="BN35" s="2838" t="s">
        <v>2093</v>
      </c>
      <c r="BO35" s="2838"/>
      <c r="BQ35" s="2816" t="s">
        <v>2094</v>
      </c>
      <c r="BR35" s="2816"/>
      <c r="BT35" s="2818" t="s">
        <v>2095</v>
      </c>
      <c r="BU35" s="2818"/>
      <c r="BW35" s="2824" t="s">
        <v>2096</v>
      </c>
      <c r="BX35" s="2824"/>
      <c r="BY35"/>
      <c r="BZ35" s="1154" t="s">
        <v>2097</v>
      </c>
      <c r="CA35"/>
      <c r="CB35"/>
      <c r="CC35"/>
      <c r="CD35" s="2874" t="s">
        <v>2098</v>
      </c>
      <c r="CE35" s="2874"/>
      <c r="CG35" s="2539" t="s">
        <v>2099</v>
      </c>
      <c r="CH35" s="2539"/>
      <c r="CJ35" s="2830" t="s">
        <v>2100</v>
      </c>
      <c r="CK35" s="2830"/>
      <c r="CM35" s="2832" t="s">
        <v>2101</v>
      </c>
      <c r="CN35" s="2832"/>
      <c r="CP35" s="2883" t="s">
        <v>2102</v>
      </c>
      <c r="CQ35" s="2883"/>
      <c r="CS35" s="2836" t="s">
        <v>2103</v>
      </c>
      <c r="CT35" s="2836"/>
      <c r="CV35" s="2842" t="s">
        <v>2104</v>
      </c>
      <c r="CW35" s="2842"/>
      <c r="CY35" s="2838" t="s">
        <v>2105</v>
      </c>
      <c r="CZ35" s="2838"/>
      <c r="DB35" s="2816" t="s">
        <v>2106</v>
      </c>
      <c r="DC35" s="2816"/>
      <c r="DE35" s="2818" t="s">
        <v>2107</v>
      </c>
      <c r="DF35" s="2818"/>
      <c r="DH35" s="2824" t="s">
        <v>2108</v>
      </c>
      <c r="DI35" s="2824"/>
      <c r="DK35" s="1154" t="s">
        <v>2097</v>
      </c>
      <c r="DL35"/>
      <c r="DM35" s="3">
        <v>1</v>
      </c>
    </row>
    <row r="36" spans="1:117" s="701" customFormat="1" ht="18" customHeight="1">
      <c r="A36"/>
      <c r="B36" s="2875"/>
      <c r="C36" s="2875"/>
      <c r="D36" s="848"/>
      <c r="E36" s="2540"/>
      <c r="F36" s="2540"/>
      <c r="G36" s="848"/>
      <c r="H36" s="2831"/>
      <c r="I36" s="2831"/>
      <c r="J36" s="848"/>
      <c r="K36" s="2833"/>
      <c r="L36" s="2833"/>
      <c r="M36" s="848"/>
      <c r="N36" s="2835"/>
      <c r="O36" s="2835"/>
      <c r="P36" s="848"/>
      <c r="Q36" s="2837"/>
      <c r="R36" s="2837"/>
      <c r="S36" s="848"/>
      <c r="T36" s="2843"/>
      <c r="U36" s="2843"/>
      <c r="V36" s="848"/>
      <c r="W36" s="2839"/>
      <c r="X36" s="2839"/>
      <c r="Y36" s="848"/>
      <c r="Z36" s="2817"/>
      <c r="AA36" s="2817"/>
      <c r="AB36" s="262"/>
      <c r="AC36" s="2819"/>
      <c r="AD36" s="2819"/>
      <c r="AE36" s="262"/>
      <c r="AF36" s="2825"/>
      <c r="AG36" s="2825"/>
      <c r="AH36" s="262"/>
      <c r="AI36" s="2837"/>
      <c r="AJ36" s="2837"/>
      <c r="AK36" s="848"/>
      <c r="AL36" s="2873"/>
      <c r="AM36" s="2873"/>
      <c r="AN36" s="848"/>
      <c r="AO36" s="2876" t="s">
        <v>1086</v>
      </c>
      <c r="AP36" s="2877"/>
      <c r="AQ36" s="848"/>
      <c r="AS36" s="2875" t="s">
        <v>120</v>
      </c>
      <c r="AT36" s="2875"/>
      <c r="AV36" s="2540" t="s">
        <v>120</v>
      </c>
      <c r="AW36" s="2540"/>
      <c r="AY36" s="2831" t="s">
        <v>120</v>
      </c>
      <c r="AZ36" s="2831"/>
      <c r="BB36" s="2833" t="s">
        <v>120</v>
      </c>
      <c r="BC36" s="2833"/>
      <c r="BE36" s="2835" t="s">
        <v>120</v>
      </c>
      <c r="BF36" s="2835"/>
      <c r="BH36" s="2837" t="s">
        <v>120</v>
      </c>
      <c r="BI36" s="2837"/>
      <c r="BK36" s="2843" t="s">
        <v>120</v>
      </c>
      <c r="BL36" s="2843"/>
      <c r="BN36" s="2839" t="s">
        <v>120</v>
      </c>
      <c r="BO36" s="2839"/>
      <c r="BQ36" s="2817" t="s">
        <v>120</v>
      </c>
      <c r="BR36" s="2817"/>
      <c r="BT36" s="2819" t="s">
        <v>120</v>
      </c>
      <c r="BU36" s="2819"/>
      <c r="BW36" s="2825" t="s">
        <v>120</v>
      </c>
      <c r="BX36" s="2825"/>
      <c r="BY36"/>
      <c r="BZ36" s="1155" t="s">
        <v>2109</v>
      </c>
      <c r="CA36"/>
      <c r="CB36"/>
      <c r="CC36"/>
      <c r="CD36" s="2875" t="s">
        <v>120</v>
      </c>
      <c r="CE36" s="2875"/>
      <c r="CG36" s="2540" t="s">
        <v>120</v>
      </c>
      <c r="CH36" s="2540"/>
      <c r="CJ36" s="2831" t="s">
        <v>120</v>
      </c>
      <c r="CK36" s="2831"/>
      <c r="CM36" s="2833" t="s">
        <v>120</v>
      </c>
      <c r="CN36" s="2833"/>
      <c r="CP36" s="2884" t="s">
        <v>120</v>
      </c>
      <c r="CQ36" s="2884"/>
      <c r="CS36" s="2837" t="s">
        <v>120</v>
      </c>
      <c r="CT36" s="2837"/>
      <c r="CV36" s="2843" t="s">
        <v>120</v>
      </c>
      <c r="CW36" s="2843"/>
      <c r="CY36" s="2839" t="s">
        <v>120</v>
      </c>
      <c r="CZ36" s="2839"/>
      <c r="DB36" s="2817" t="s">
        <v>120</v>
      </c>
      <c r="DC36" s="2817"/>
      <c r="DE36" s="2819" t="s">
        <v>120</v>
      </c>
      <c r="DF36" s="2819"/>
      <c r="DH36" s="2825" t="s">
        <v>120</v>
      </c>
      <c r="DI36" s="2825"/>
      <c r="DK36" s="1155" t="s">
        <v>2109</v>
      </c>
      <c r="DL36"/>
      <c r="DM36" s="3">
        <v>1</v>
      </c>
    </row>
    <row r="37" spans="1:117" s="701" customFormat="1" ht="18" customHeight="1" thickBot="1">
      <c r="A37"/>
      <c r="B37" s="848"/>
      <c r="C37" s="848"/>
      <c r="D37" s="848"/>
      <c r="E37" s="848"/>
      <c r="F37" s="848"/>
      <c r="G37" s="848"/>
      <c r="H37" s="848"/>
      <c r="I37" s="848"/>
      <c r="J37" s="848"/>
      <c r="K37" s="848"/>
      <c r="L37" s="848"/>
      <c r="M37" s="848"/>
      <c r="N37" s="848"/>
      <c r="O37" s="848"/>
      <c r="P37" s="848"/>
      <c r="Q37" s="894"/>
      <c r="R37" s="894"/>
      <c r="S37" s="848"/>
      <c r="T37" s="848"/>
      <c r="U37" s="848"/>
      <c r="V37" s="848"/>
      <c r="W37" s="848"/>
      <c r="X37" s="848"/>
      <c r="Y37" s="848"/>
      <c r="Z37" s="848"/>
      <c r="AA37" s="848"/>
      <c r="AB37" s="262"/>
      <c r="AC37" s="848"/>
      <c r="AD37" s="848"/>
      <c r="AE37" s="262"/>
      <c r="AF37" s="848"/>
      <c r="AG37" s="848"/>
      <c r="AH37" s="262"/>
      <c r="AI37" s="848"/>
      <c r="AJ37" s="848"/>
      <c r="AK37" s="848"/>
      <c r="AL37" s="848"/>
      <c r="AM37" s="848"/>
      <c r="AN37" s="848"/>
      <c r="AO37" s="897" t="s">
        <v>1087</v>
      </c>
      <c r="AP37" s="898"/>
      <c r="AQ37" s="848"/>
      <c r="AS37" s="848" t="s">
        <v>120</v>
      </c>
      <c r="AT37" s="848"/>
      <c r="AV37" s="848" t="s">
        <v>120</v>
      </c>
      <c r="AW37" s="848"/>
      <c r="AY37" s="848" t="s">
        <v>120</v>
      </c>
      <c r="AZ37" s="848"/>
      <c r="BB37" s="848" t="s">
        <v>120</v>
      </c>
      <c r="BC37" s="848"/>
      <c r="BE37" s="848" t="s">
        <v>120</v>
      </c>
      <c r="BF37" s="848"/>
      <c r="BH37" s="894" t="s">
        <v>120</v>
      </c>
      <c r="BI37" s="894"/>
      <c r="BK37" s="848" t="s">
        <v>120</v>
      </c>
      <c r="BL37" s="848"/>
      <c r="BN37" s="848" t="s">
        <v>120</v>
      </c>
      <c r="BO37" s="848"/>
      <c r="BQ37" s="848" t="s">
        <v>120</v>
      </c>
      <c r="BR37" s="848"/>
      <c r="BT37" s="848" t="s">
        <v>120</v>
      </c>
      <c r="BU37" s="848"/>
      <c r="BW37" s="848" t="s">
        <v>120</v>
      </c>
      <c r="BX37" s="848"/>
      <c r="BY37"/>
      <c r="BZ37" s="1156" t="s">
        <v>2110</v>
      </c>
      <c r="CA37"/>
      <c r="CB37"/>
      <c r="CC37"/>
      <c r="CD37" s="848" t="s">
        <v>120</v>
      </c>
      <c r="CE37" s="848"/>
      <c r="CG37" s="848" t="s">
        <v>120</v>
      </c>
      <c r="CH37" s="848"/>
      <c r="CJ37" s="848" t="s">
        <v>120</v>
      </c>
      <c r="CK37" s="848"/>
      <c r="CM37" s="848" t="s">
        <v>120</v>
      </c>
      <c r="CN37" s="848"/>
      <c r="CP37" s="848" t="s">
        <v>120</v>
      </c>
      <c r="CQ37" s="848"/>
      <c r="CS37" s="894" t="s">
        <v>120</v>
      </c>
      <c r="CT37" s="894"/>
      <c r="CV37" s="848" t="s">
        <v>120</v>
      </c>
      <c r="CW37" s="848"/>
      <c r="CY37" s="848" t="s">
        <v>120</v>
      </c>
      <c r="CZ37" s="848"/>
      <c r="DB37" s="848" t="s">
        <v>120</v>
      </c>
      <c r="DC37" s="848"/>
      <c r="DE37" s="848" t="s">
        <v>120</v>
      </c>
      <c r="DF37" s="848"/>
      <c r="DH37" s="848" t="s">
        <v>120</v>
      </c>
      <c r="DI37" s="848"/>
      <c r="DK37" s="1156" t="s">
        <v>2110</v>
      </c>
      <c r="DL37"/>
      <c r="DM37" s="3">
        <v>1</v>
      </c>
    </row>
    <row r="38" spans="1:117" s="701" customFormat="1" ht="18" customHeight="1">
      <c r="B38" s="2881" t="s">
        <v>1088</v>
      </c>
      <c r="C38" s="2881"/>
      <c r="D38" s="848"/>
      <c r="E38" s="2539" t="s">
        <v>25</v>
      </c>
      <c r="F38" s="2539"/>
      <c r="G38" s="848"/>
      <c r="H38" s="2830" t="s">
        <v>1089</v>
      </c>
      <c r="I38" s="2830"/>
      <c r="J38" s="848"/>
      <c r="K38" s="2832" t="s">
        <v>1090</v>
      </c>
      <c r="L38" s="2832"/>
      <c r="M38" s="848"/>
      <c r="N38" s="2834" t="s">
        <v>1091</v>
      </c>
      <c r="O38" s="2834"/>
      <c r="P38" s="848"/>
      <c r="Q38" s="2836" t="s">
        <v>1092</v>
      </c>
      <c r="R38" s="2836"/>
      <c r="S38" s="848"/>
      <c r="T38" s="2842" t="s">
        <v>1093</v>
      </c>
      <c r="U38" s="2842"/>
      <c r="V38" s="848"/>
      <c r="W38" s="2838" t="s">
        <v>1094</v>
      </c>
      <c r="X38" s="2838"/>
      <c r="Y38" s="848"/>
      <c r="Z38" s="2816" t="s">
        <v>1095</v>
      </c>
      <c r="AA38" s="2816"/>
      <c r="AB38" s="262"/>
      <c r="AC38" s="2818" t="s">
        <v>1096</v>
      </c>
      <c r="AD38" s="2818"/>
      <c r="AE38" s="262"/>
      <c r="AF38" s="2824" t="s">
        <v>1097</v>
      </c>
      <c r="AG38" s="2824"/>
      <c r="AH38" s="262"/>
      <c r="AI38" s="2880" t="s">
        <v>1098</v>
      </c>
      <c r="AJ38" s="2880"/>
      <c r="AK38" s="848"/>
      <c r="AL38" s="2846" t="s">
        <v>1040</v>
      </c>
      <c r="AM38" s="2846"/>
      <c r="AN38" s="848"/>
      <c r="AO38" s="897" t="s">
        <v>1099</v>
      </c>
      <c r="AP38" s="898"/>
      <c r="AQ38" s="848"/>
      <c r="AS38" s="2881" t="s">
        <v>2111</v>
      </c>
      <c r="AT38" s="2881"/>
      <c r="AV38" s="2539" t="s">
        <v>2112</v>
      </c>
      <c r="AW38" s="2539"/>
      <c r="AY38" s="2830" t="s">
        <v>2113</v>
      </c>
      <c r="AZ38" s="2830"/>
      <c r="BB38" s="2832" t="s">
        <v>2114</v>
      </c>
      <c r="BC38" s="2832"/>
      <c r="BE38" s="2834" t="s">
        <v>2115</v>
      </c>
      <c r="BF38" s="2834"/>
      <c r="BH38" s="2836" t="s">
        <v>2116</v>
      </c>
      <c r="BI38" s="2836"/>
      <c r="BK38" s="2842" t="s">
        <v>2117</v>
      </c>
      <c r="BL38" s="2842"/>
      <c r="BN38" s="2838" t="s">
        <v>2118</v>
      </c>
      <c r="BO38" s="2838"/>
      <c r="BQ38" s="2816" t="s">
        <v>2119</v>
      </c>
      <c r="BR38" s="2816"/>
      <c r="BT38" s="2818" t="s">
        <v>2120</v>
      </c>
      <c r="BU38" s="2818"/>
      <c r="BW38" s="2824" t="s">
        <v>2121</v>
      </c>
      <c r="BX38" s="2824"/>
      <c r="BY38"/>
      <c r="BZ38" s="1157" t="s">
        <v>2122</v>
      </c>
      <c r="CA38"/>
      <c r="CB38"/>
      <c r="CC38"/>
      <c r="CD38" s="2881" t="s">
        <v>2111</v>
      </c>
      <c r="CE38" s="2881"/>
      <c r="CG38" s="2841" t="s">
        <v>2123</v>
      </c>
      <c r="CH38" s="2841"/>
      <c r="CJ38" s="2830" t="s">
        <v>2124</v>
      </c>
      <c r="CK38" s="2830"/>
      <c r="CM38" s="2832" t="s">
        <v>2125</v>
      </c>
      <c r="CN38" s="2832"/>
      <c r="CP38" s="2883" t="s">
        <v>2126</v>
      </c>
      <c r="CQ38" s="2883"/>
      <c r="CS38" s="2836" t="s">
        <v>2127</v>
      </c>
      <c r="CT38" s="2836"/>
      <c r="CV38" s="2842" t="s">
        <v>2128</v>
      </c>
      <c r="CW38" s="2842"/>
      <c r="CY38" s="2838" t="s">
        <v>2129</v>
      </c>
      <c r="CZ38" s="2838"/>
      <c r="DB38" s="2816" t="s">
        <v>2130</v>
      </c>
      <c r="DC38" s="2816"/>
      <c r="DE38" s="2818" t="s">
        <v>2131</v>
      </c>
      <c r="DF38" s="2818"/>
      <c r="DH38" s="2824" t="s">
        <v>2132</v>
      </c>
      <c r="DI38" s="2824"/>
      <c r="DK38" s="1157" t="s">
        <v>2122</v>
      </c>
      <c r="DL38"/>
      <c r="DM38" s="3">
        <v>1</v>
      </c>
    </row>
    <row r="39" spans="1:117" s="701" customFormat="1" ht="18" customHeight="1">
      <c r="B39" s="2882"/>
      <c r="C39" s="2882"/>
      <c r="D39" s="848"/>
      <c r="E39" s="2540"/>
      <c r="F39" s="2540"/>
      <c r="G39" s="848"/>
      <c r="H39" s="2831"/>
      <c r="I39" s="2831"/>
      <c r="J39" s="848"/>
      <c r="K39" s="2833"/>
      <c r="L39" s="2833"/>
      <c r="M39" s="848"/>
      <c r="N39" s="2835"/>
      <c r="O39" s="2835"/>
      <c r="P39" s="848"/>
      <c r="Q39" s="2837"/>
      <c r="R39" s="2837"/>
      <c r="S39" s="848"/>
      <c r="T39" s="2843"/>
      <c r="U39" s="2843"/>
      <c r="V39" s="848"/>
      <c r="W39" s="2839"/>
      <c r="X39" s="2839"/>
      <c r="Y39" s="848"/>
      <c r="Z39" s="2817"/>
      <c r="AA39" s="2817"/>
      <c r="AB39" s="262"/>
      <c r="AC39" s="2819"/>
      <c r="AD39" s="2819"/>
      <c r="AE39" s="262"/>
      <c r="AF39" s="2825"/>
      <c r="AG39" s="2825"/>
      <c r="AH39" s="262"/>
      <c r="AI39" s="2880"/>
      <c r="AJ39" s="2880"/>
      <c r="AK39" s="848"/>
      <c r="AL39" s="2846"/>
      <c r="AM39" s="2846"/>
      <c r="AN39" s="848"/>
      <c r="AO39" s="2876" t="s">
        <v>1100</v>
      </c>
      <c r="AP39" s="2877"/>
      <c r="AQ39" s="848"/>
      <c r="AS39" s="2882" t="s">
        <v>120</v>
      </c>
      <c r="AT39" s="2882"/>
      <c r="AV39" s="2540" t="s">
        <v>120</v>
      </c>
      <c r="AW39" s="2540"/>
      <c r="AY39" s="2831" t="s">
        <v>120</v>
      </c>
      <c r="AZ39" s="2831"/>
      <c r="BB39" s="2833" t="s">
        <v>120</v>
      </c>
      <c r="BC39" s="2833"/>
      <c r="BE39" s="2835" t="s">
        <v>120</v>
      </c>
      <c r="BF39" s="2835"/>
      <c r="BH39" s="2837" t="s">
        <v>120</v>
      </c>
      <c r="BI39" s="2837"/>
      <c r="BK39" s="2843" t="s">
        <v>120</v>
      </c>
      <c r="BL39" s="2843"/>
      <c r="BN39" s="2839" t="s">
        <v>120</v>
      </c>
      <c r="BO39" s="2839"/>
      <c r="BQ39" s="2817" t="s">
        <v>120</v>
      </c>
      <c r="BR39" s="2817"/>
      <c r="BT39" s="2819" t="s">
        <v>120</v>
      </c>
      <c r="BU39" s="2819"/>
      <c r="BW39" s="2825" t="s">
        <v>120</v>
      </c>
      <c r="BX39" s="2825"/>
      <c r="BY39"/>
      <c r="BZ39" s="1158" t="s">
        <v>2133</v>
      </c>
      <c r="CA39"/>
      <c r="CB39"/>
      <c r="CC39"/>
      <c r="CD39" s="2882" t="s">
        <v>120</v>
      </c>
      <c r="CE39" s="2882"/>
      <c r="CG39" s="2714" t="s">
        <v>120</v>
      </c>
      <c r="CH39" s="2714"/>
      <c r="CJ39" s="2831" t="s">
        <v>120</v>
      </c>
      <c r="CK39" s="2831"/>
      <c r="CM39" s="2833" t="s">
        <v>120</v>
      </c>
      <c r="CN39" s="2833"/>
      <c r="CP39" s="2884" t="s">
        <v>120</v>
      </c>
      <c r="CQ39" s="2884"/>
      <c r="CS39" s="2837" t="s">
        <v>120</v>
      </c>
      <c r="CT39" s="2837"/>
      <c r="CV39" s="2843" t="s">
        <v>120</v>
      </c>
      <c r="CW39" s="2843"/>
      <c r="CY39" s="2839" t="s">
        <v>120</v>
      </c>
      <c r="CZ39" s="2839"/>
      <c r="DB39" s="2817" t="s">
        <v>120</v>
      </c>
      <c r="DC39" s="2817"/>
      <c r="DE39" s="2819" t="s">
        <v>120</v>
      </c>
      <c r="DF39" s="2819"/>
      <c r="DH39" s="2825" t="s">
        <v>120</v>
      </c>
      <c r="DI39" s="2825"/>
      <c r="DK39" s="1158" t="s">
        <v>2133</v>
      </c>
      <c r="DL39"/>
      <c r="DM39" s="3">
        <v>1</v>
      </c>
    </row>
    <row r="40" spans="1:117" s="701" customFormat="1" ht="18" customHeight="1" thickBot="1">
      <c r="B40" s="848"/>
      <c r="C40" s="848"/>
      <c r="D40" s="848"/>
      <c r="E40" s="848"/>
      <c r="F40" s="848"/>
      <c r="G40" s="848"/>
      <c r="H40" s="848"/>
      <c r="I40" s="848"/>
      <c r="J40" s="848"/>
      <c r="K40" s="848"/>
      <c r="L40" s="848"/>
      <c r="M40" s="848"/>
      <c r="N40" s="848"/>
      <c r="O40" s="848"/>
      <c r="P40" s="848"/>
      <c r="Q40" s="894"/>
      <c r="R40" s="894"/>
      <c r="S40" s="848"/>
      <c r="T40" s="848"/>
      <c r="U40" s="848"/>
      <c r="V40" s="848"/>
      <c r="W40" s="848"/>
      <c r="X40" s="848"/>
      <c r="Y40" s="848"/>
      <c r="Z40" s="848"/>
      <c r="AA40" s="848"/>
      <c r="AB40" s="262"/>
      <c r="AC40" s="848"/>
      <c r="AD40" s="848"/>
      <c r="AE40" s="262"/>
      <c r="AF40" s="848"/>
      <c r="AG40" s="848"/>
      <c r="AH40" s="262"/>
      <c r="AI40" s="848"/>
      <c r="AJ40" s="848"/>
      <c r="AK40" s="848"/>
      <c r="AL40" s="848"/>
      <c r="AM40" s="848"/>
      <c r="AN40" s="848"/>
      <c r="AO40" s="897" t="s">
        <v>1101</v>
      </c>
      <c r="AP40" s="898"/>
      <c r="AQ40" s="848"/>
      <c r="AS40" s="848" t="s">
        <v>120</v>
      </c>
      <c r="AT40" s="848"/>
      <c r="AV40" s="848" t="s">
        <v>120</v>
      </c>
      <c r="AW40" s="848"/>
      <c r="AY40" s="848" t="s">
        <v>120</v>
      </c>
      <c r="AZ40" s="848"/>
      <c r="BB40" s="848" t="s">
        <v>120</v>
      </c>
      <c r="BC40" s="848"/>
      <c r="BE40" s="848" t="s">
        <v>120</v>
      </c>
      <c r="BF40" s="848"/>
      <c r="BH40" s="894" t="s">
        <v>120</v>
      </c>
      <c r="BI40" s="894"/>
      <c r="BK40" s="848" t="s">
        <v>120</v>
      </c>
      <c r="BL40" s="848"/>
      <c r="BN40" s="848" t="s">
        <v>120</v>
      </c>
      <c r="BO40" s="848"/>
      <c r="BQ40" s="848" t="s">
        <v>120</v>
      </c>
      <c r="BR40" s="848"/>
      <c r="BT40" s="848" t="s">
        <v>120</v>
      </c>
      <c r="BU40" s="848"/>
      <c r="BW40" s="848" t="s">
        <v>120</v>
      </c>
      <c r="BX40" s="848"/>
      <c r="BY40"/>
      <c r="BZ40" s="1159" t="s">
        <v>2134</v>
      </c>
      <c r="CA40"/>
      <c r="CB40"/>
      <c r="CC40"/>
      <c r="CD40" s="848" t="s">
        <v>120</v>
      </c>
      <c r="CE40" s="848"/>
      <c r="CG40" s="848" t="s">
        <v>120</v>
      </c>
      <c r="CH40" s="848"/>
      <c r="CJ40" s="848" t="s">
        <v>120</v>
      </c>
      <c r="CK40" s="848"/>
      <c r="CM40" s="848" t="s">
        <v>120</v>
      </c>
      <c r="CN40" s="848"/>
      <c r="CP40" s="848" t="s">
        <v>120</v>
      </c>
      <c r="CQ40" s="848"/>
      <c r="CS40" s="894" t="s">
        <v>120</v>
      </c>
      <c r="CT40" s="894"/>
      <c r="CV40" s="848" t="s">
        <v>120</v>
      </c>
      <c r="CW40" s="848"/>
      <c r="CY40" s="848" t="s">
        <v>120</v>
      </c>
      <c r="CZ40" s="848"/>
      <c r="DB40" s="848" t="s">
        <v>120</v>
      </c>
      <c r="DC40" s="848"/>
      <c r="DE40" s="848" t="s">
        <v>120</v>
      </c>
      <c r="DF40" s="848"/>
      <c r="DH40" s="848" t="s">
        <v>120</v>
      </c>
      <c r="DI40" s="848"/>
      <c r="DK40" s="1159" t="s">
        <v>2134</v>
      </c>
      <c r="DL40"/>
      <c r="DM40" s="3">
        <v>1</v>
      </c>
    </row>
    <row r="41" spans="1:117" s="701" customFormat="1" ht="18" customHeight="1">
      <c r="B41" s="2885" t="s">
        <v>1102</v>
      </c>
      <c r="C41" s="2885"/>
      <c r="D41" s="848"/>
      <c r="E41" s="2539" t="s">
        <v>1103</v>
      </c>
      <c r="F41" s="2539"/>
      <c r="G41" s="848"/>
      <c r="H41" s="2830" t="s">
        <v>1104</v>
      </c>
      <c r="I41" s="2830"/>
      <c r="J41" s="848"/>
      <c r="K41" s="2832" t="s">
        <v>1105</v>
      </c>
      <c r="L41" s="2832"/>
      <c r="M41" s="848"/>
      <c r="N41" s="2834" t="s">
        <v>1106</v>
      </c>
      <c r="O41" s="2834"/>
      <c r="P41" s="848"/>
      <c r="Q41" s="2836" t="s">
        <v>1107</v>
      </c>
      <c r="R41" s="2836"/>
      <c r="S41" s="848"/>
      <c r="T41" s="2842" t="s">
        <v>1108</v>
      </c>
      <c r="U41" s="2842"/>
      <c r="V41" s="848"/>
      <c r="W41" s="2838" t="s">
        <v>1109</v>
      </c>
      <c r="X41" s="2838"/>
      <c r="Y41" s="848"/>
      <c r="Z41" s="2816" t="s">
        <v>1110</v>
      </c>
      <c r="AA41" s="2816"/>
      <c r="AB41" s="262"/>
      <c r="AC41" s="2818" t="s">
        <v>1111</v>
      </c>
      <c r="AD41" s="2818"/>
      <c r="AE41" s="262"/>
      <c r="AF41" s="2824" t="s">
        <v>1112</v>
      </c>
      <c r="AG41" s="2824"/>
      <c r="AH41" s="262"/>
      <c r="AI41" s="2891" t="s">
        <v>1113</v>
      </c>
      <c r="AJ41" s="2891"/>
      <c r="AK41" s="848"/>
      <c r="AL41" s="2888" t="s">
        <v>1114</v>
      </c>
      <c r="AM41" s="2888"/>
      <c r="AN41" s="848"/>
      <c r="AO41" s="2876" t="s">
        <v>1115</v>
      </c>
      <c r="AP41" s="2877"/>
      <c r="AQ41" s="848"/>
      <c r="AS41" s="2885" t="s">
        <v>2135</v>
      </c>
      <c r="AT41" s="2885"/>
      <c r="AV41" s="2539" t="s">
        <v>2136</v>
      </c>
      <c r="AW41" s="2539"/>
      <c r="AY41" s="2830" t="s">
        <v>2137</v>
      </c>
      <c r="AZ41" s="2830"/>
      <c r="BB41" s="2832" t="s">
        <v>2138</v>
      </c>
      <c r="BC41" s="2832"/>
      <c r="BE41" s="2834" t="s">
        <v>2139</v>
      </c>
      <c r="BF41" s="2834"/>
      <c r="BH41" s="2836" t="s">
        <v>2140</v>
      </c>
      <c r="BI41" s="2836"/>
      <c r="BK41" s="2842" t="s">
        <v>2141</v>
      </c>
      <c r="BL41" s="2842"/>
      <c r="BN41" s="2838" t="s">
        <v>2142</v>
      </c>
      <c r="BO41" s="2838"/>
      <c r="BQ41" s="2816" t="s">
        <v>2143</v>
      </c>
      <c r="BR41" s="2816"/>
      <c r="BT41" s="2818" t="s">
        <v>2144</v>
      </c>
      <c r="BU41" s="2818"/>
      <c r="BW41" s="2824" t="s">
        <v>1127</v>
      </c>
      <c r="BX41" s="2824"/>
      <c r="BY41"/>
      <c r="BZ41"/>
      <c r="CA41"/>
      <c r="CB41"/>
      <c r="CC41"/>
      <c r="CD41" s="2885" t="s">
        <v>2145</v>
      </c>
      <c r="CE41" s="2885"/>
      <c r="CG41" s="2841" t="s">
        <v>2146</v>
      </c>
      <c r="CH41" s="2841"/>
      <c r="CJ41" s="2830" t="s">
        <v>2137</v>
      </c>
      <c r="CK41" s="2830"/>
      <c r="CM41" s="2832" t="s">
        <v>2147</v>
      </c>
      <c r="CN41" s="2832"/>
      <c r="CP41" s="2883" t="s">
        <v>2148</v>
      </c>
      <c r="CQ41" s="2883"/>
      <c r="CS41" s="2836" t="s">
        <v>2149</v>
      </c>
      <c r="CT41" s="2836"/>
      <c r="CV41" s="2842" t="s">
        <v>2150</v>
      </c>
      <c r="CW41" s="2842"/>
      <c r="CY41" s="2838" t="s">
        <v>2151</v>
      </c>
      <c r="CZ41" s="2838"/>
      <c r="DB41" s="2816" t="s">
        <v>2152</v>
      </c>
      <c r="DC41" s="2816"/>
      <c r="DE41" s="2818" t="s">
        <v>2153</v>
      </c>
      <c r="DF41" s="2818"/>
      <c r="DH41" s="2824" t="s">
        <v>1127</v>
      </c>
      <c r="DI41" s="2824"/>
      <c r="DK41"/>
      <c r="DL41"/>
      <c r="DM41" s="3">
        <v>1</v>
      </c>
    </row>
    <row r="42" spans="1:117" s="701" customFormat="1" ht="18" customHeight="1">
      <c r="B42" s="2886"/>
      <c r="C42" s="2886"/>
      <c r="D42" s="848"/>
      <c r="E42" s="2540"/>
      <c r="F42" s="2540"/>
      <c r="G42" s="848"/>
      <c r="H42" s="2831"/>
      <c r="I42" s="2831"/>
      <c r="J42" s="848"/>
      <c r="K42" s="2833"/>
      <c r="L42" s="2833"/>
      <c r="M42" s="848"/>
      <c r="N42" s="2835"/>
      <c r="O42" s="2835"/>
      <c r="P42" s="848"/>
      <c r="Q42" s="2837"/>
      <c r="R42" s="2837"/>
      <c r="S42" s="848"/>
      <c r="T42" s="2843"/>
      <c r="U42" s="2843"/>
      <c r="V42" s="848"/>
      <c r="W42" s="2839"/>
      <c r="X42" s="2839"/>
      <c r="Y42" s="848"/>
      <c r="Z42" s="2817"/>
      <c r="AA42" s="2817"/>
      <c r="AB42" s="262"/>
      <c r="AC42" s="2819"/>
      <c r="AD42" s="2819"/>
      <c r="AE42" s="262"/>
      <c r="AF42" s="2825"/>
      <c r="AG42" s="2825"/>
      <c r="AH42" s="262"/>
      <c r="AI42" s="2891"/>
      <c r="AJ42" s="2891"/>
      <c r="AK42" s="848"/>
      <c r="AL42" s="2888"/>
      <c r="AM42" s="2888"/>
      <c r="AN42" s="848"/>
      <c r="AO42" s="2889" t="s">
        <v>1116</v>
      </c>
      <c r="AP42" s="2890"/>
      <c r="AQ42" s="848"/>
      <c r="AS42" s="2886" t="s">
        <v>120</v>
      </c>
      <c r="AT42" s="2886"/>
      <c r="AV42" s="2540" t="s">
        <v>120</v>
      </c>
      <c r="AW42" s="2540"/>
      <c r="AY42" s="2831" t="s">
        <v>120</v>
      </c>
      <c r="AZ42" s="2831"/>
      <c r="BB42" s="2833" t="s">
        <v>120</v>
      </c>
      <c r="BC42" s="2833"/>
      <c r="BE42" s="2835" t="s">
        <v>120</v>
      </c>
      <c r="BF42" s="2835"/>
      <c r="BH42" s="2837" t="s">
        <v>120</v>
      </c>
      <c r="BI42" s="2837"/>
      <c r="BK42" s="2843" t="s">
        <v>120</v>
      </c>
      <c r="BL42" s="2843"/>
      <c r="BN42" s="2839" t="s">
        <v>120</v>
      </c>
      <c r="BO42" s="2839"/>
      <c r="BQ42" s="2817" t="s">
        <v>120</v>
      </c>
      <c r="BR42" s="2817"/>
      <c r="BT42" s="2819" t="s">
        <v>120</v>
      </c>
      <c r="BU42" s="2819"/>
      <c r="BW42" s="2825" t="s">
        <v>120</v>
      </c>
      <c r="BX42" s="2825"/>
      <c r="BY42"/>
      <c r="BZ42"/>
      <c r="CA42"/>
      <c r="CB42"/>
      <c r="CC42"/>
      <c r="CD42" s="2886" t="s">
        <v>120</v>
      </c>
      <c r="CE42" s="2886"/>
      <c r="CG42" s="2714" t="s">
        <v>120</v>
      </c>
      <c r="CH42" s="2714"/>
      <c r="CJ42" s="2831" t="s">
        <v>120</v>
      </c>
      <c r="CK42" s="2831"/>
      <c r="CM42" s="2833" t="s">
        <v>120</v>
      </c>
      <c r="CN42" s="2833"/>
      <c r="CP42" s="2884" t="s">
        <v>120</v>
      </c>
      <c r="CQ42" s="2884"/>
      <c r="CS42" s="2837" t="s">
        <v>120</v>
      </c>
      <c r="CT42" s="2837"/>
      <c r="CV42" s="2843" t="s">
        <v>120</v>
      </c>
      <c r="CW42" s="2843"/>
      <c r="CY42" s="2839" t="s">
        <v>120</v>
      </c>
      <c r="CZ42" s="2839"/>
      <c r="DB42" s="2817" t="s">
        <v>120</v>
      </c>
      <c r="DC42" s="2817"/>
      <c r="DE42" s="2819" t="s">
        <v>120</v>
      </c>
      <c r="DF42" s="2819"/>
      <c r="DH42" s="2825" t="s">
        <v>120</v>
      </c>
      <c r="DI42" s="2825"/>
      <c r="DK42"/>
      <c r="DL42"/>
      <c r="DM42" s="3">
        <v>1</v>
      </c>
    </row>
    <row r="43" spans="1:117" s="701" customFormat="1" ht="18" customHeight="1" thickBot="1">
      <c r="B43" s="848"/>
      <c r="C43" s="848"/>
      <c r="D43" s="848"/>
      <c r="E43" s="848"/>
      <c r="F43" s="848"/>
      <c r="G43" s="848"/>
      <c r="H43" s="848"/>
      <c r="I43" s="848"/>
      <c r="J43" s="848"/>
      <c r="K43" s="848"/>
      <c r="L43" s="848"/>
      <c r="M43" s="848"/>
      <c r="N43" s="848"/>
      <c r="O43" s="848"/>
      <c r="P43" s="848"/>
      <c r="Q43" s="894"/>
      <c r="R43" s="894"/>
      <c r="S43" s="848"/>
      <c r="T43" s="848"/>
      <c r="U43" s="848"/>
      <c r="V43" s="848"/>
      <c r="W43" s="848"/>
      <c r="X43" s="848"/>
      <c r="Y43" s="848"/>
      <c r="Z43" s="848"/>
      <c r="AA43" s="848"/>
      <c r="AB43" s="262"/>
      <c r="AC43" s="848"/>
      <c r="AD43" s="848"/>
      <c r="AE43" s="262"/>
      <c r="AF43" s="848"/>
      <c r="AG43" s="848"/>
      <c r="AH43" s="262"/>
      <c r="AI43" s="848"/>
      <c r="AJ43" s="848"/>
      <c r="AK43" s="848"/>
      <c r="AL43" s="848"/>
      <c r="AM43" s="848"/>
      <c r="AN43" s="848"/>
      <c r="AO43" s="899">
        <v>12</v>
      </c>
      <c r="AP43" s="900">
        <v>12</v>
      </c>
      <c r="AQ43" s="848"/>
      <c r="AS43" s="848" t="s">
        <v>120</v>
      </c>
      <c r="AT43" s="848"/>
      <c r="AV43" s="848" t="s">
        <v>120</v>
      </c>
      <c r="AW43" s="848"/>
      <c r="AY43" s="848" t="s">
        <v>120</v>
      </c>
      <c r="AZ43" s="848"/>
      <c r="BB43" s="848" t="s">
        <v>120</v>
      </c>
      <c r="BC43" s="848"/>
      <c r="BE43" s="848" t="s">
        <v>120</v>
      </c>
      <c r="BF43" s="848"/>
      <c r="BH43" s="894" t="s">
        <v>120</v>
      </c>
      <c r="BI43" s="894"/>
      <c r="BK43" s="848" t="s">
        <v>120</v>
      </c>
      <c r="BL43" s="848"/>
      <c r="BN43" s="848" t="s">
        <v>120</v>
      </c>
      <c r="BO43" s="848"/>
      <c r="BQ43" s="848" t="s">
        <v>120</v>
      </c>
      <c r="BR43" s="848"/>
      <c r="BT43" s="848" t="s">
        <v>120</v>
      </c>
      <c r="BU43" s="848"/>
      <c r="BW43" s="848" t="s">
        <v>120</v>
      </c>
      <c r="BX43" s="848"/>
      <c r="BY43"/>
      <c r="BZ43"/>
      <c r="CA43"/>
      <c r="CB43"/>
      <c r="CC43"/>
      <c r="CD43" s="848" t="s">
        <v>120</v>
      </c>
      <c r="CE43" s="848"/>
      <c r="CG43" s="848" t="s">
        <v>120</v>
      </c>
      <c r="CH43" s="848"/>
      <c r="CJ43" s="848" t="s">
        <v>120</v>
      </c>
      <c r="CK43" s="848"/>
      <c r="CM43" s="848" t="s">
        <v>120</v>
      </c>
      <c r="CN43" s="848"/>
      <c r="CP43" s="848" t="s">
        <v>120</v>
      </c>
      <c r="CQ43" s="848"/>
      <c r="CS43" s="894" t="s">
        <v>120</v>
      </c>
      <c r="CT43" s="894"/>
      <c r="CV43" s="848" t="s">
        <v>120</v>
      </c>
      <c r="CW43" s="848"/>
      <c r="CY43" s="848" t="s">
        <v>120</v>
      </c>
      <c r="CZ43" s="848"/>
      <c r="DB43" s="848" t="s">
        <v>120</v>
      </c>
      <c r="DC43" s="848"/>
      <c r="DE43" s="848" t="s">
        <v>120</v>
      </c>
      <c r="DF43" s="848"/>
      <c r="DH43" s="848" t="s">
        <v>120</v>
      </c>
      <c r="DI43" s="848"/>
      <c r="DK43"/>
      <c r="DL43"/>
      <c r="DM43" s="3">
        <v>1</v>
      </c>
    </row>
    <row r="44" spans="1:117" s="701" customFormat="1" ht="18" customHeight="1">
      <c r="B44" s="2841" t="s">
        <v>1117</v>
      </c>
      <c r="C44" s="2841"/>
      <c r="D44" s="848"/>
      <c r="E44" s="2841" t="s">
        <v>1118</v>
      </c>
      <c r="F44" s="2841"/>
      <c r="G44" s="848"/>
      <c r="H44" s="2830" t="s">
        <v>1119</v>
      </c>
      <c r="I44" s="2830"/>
      <c r="J44" s="848"/>
      <c r="K44" s="2832" t="s">
        <v>1120</v>
      </c>
      <c r="L44" s="2832"/>
      <c r="M44" s="848"/>
      <c r="N44" s="2834" t="s">
        <v>1121</v>
      </c>
      <c r="O44" s="2834"/>
      <c r="P44" s="848"/>
      <c r="Q44" s="2836" t="s">
        <v>1122</v>
      </c>
      <c r="R44" s="2836"/>
      <c r="S44" s="848"/>
      <c r="T44" s="2842" t="s">
        <v>1123</v>
      </c>
      <c r="U44" s="2842"/>
      <c r="V44" s="848"/>
      <c r="W44" s="2838" t="s">
        <v>1124</v>
      </c>
      <c r="X44" s="2838"/>
      <c r="Y44" s="848"/>
      <c r="Z44" s="2816" t="s">
        <v>1125</v>
      </c>
      <c r="AA44" s="2816"/>
      <c r="AB44" s="262"/>
      <c r="AC44" s="2818" t="s">
        <v>1126</v>
      </c>
      <c r="AD44" s="2818"/>
      <c r="AE44" s="262"/>
      <c r="AF44" s="2824" t="s">
        <v>1127</v>
      </c>
      <c r="AG44" s="2824"/>
      <c r="AH44" s="262"/>
      <c r="AI44" s="2887" t="s">
        <v>1128</v>
      </c>
      <c r="AJ44" s="2887"/>
      <c r="AK44" s="848"/>
      <c r="AL44" s="2894" t="s">
        <v>1129</v>
      </c>
      <c r="AM44" s="2894"/>
      <c r="AN44" s="848"/>
      <c r="AO44" s="848"/>
      <c r="AP44" s="848"/>
      <c r="AQ44" s="848"/>
      <c r="AS44" s="2841" t="s">
        <v>2154</v>
      </c>
      <c r="AT44" s="2841"/>
      <c r="AV44" s="2841" t="s">
        <v>2155</v>
      </c>
      <c r="AW44" s="2841"/>
      <c r="AY44" s="2830" t="s">
        <v>2156</v>
      </c>
      <c r="AZ44" s="2830"/>
      <c r="BB44" s="2832" t="s">
        <v>2157</v>
      </c>
      <c r="BC44" s="2832"/>
      <c r="BE44" s="2834" t="s">
        <v>2158</v>
      </c>
      <c r="BF44" s="2834"/>
      <c r="BH44" s="2836" t="s">
        <v>2159</v>
      </c>
      <c r="BI44" s="2836"/>
      <c r="BK44" s="2842" t="s">
        <v>2160</v>
      </c>
      <c r="BL44" s="2842"/>
      <c r="BN44" s="2838" t="s">
        <v>2161</v>
      </c>
      <c r="BO44" s="2838"/>
      <c r="BQ44" s="2816" t="s">
        <v>2162</v>
      </c>
      <c r="BR44" s="2816"/>
      <c r="BT44" s="2818" t="s">
        <v>2163</v>
      </c>
      <c r="BU44" s="2818"/>
      <c r="BW44" s="2824" t="s">
        <v>2164</v>
      </c>
      <c r="BX44" s="2824"/>
      <c r="BY44"/>
      <c r="BZ44"/>
      <c r="CA44"/>
      <c r="CB44"/>
      <c r="CC44"/>
      <c r="CD44" s="2841" t="s">
        <v>2165</v>
      </c>
      <c r="CE44" s="2841"/>
      <c r="CG44" s="2539" t="s">
        <v>2166</v>
      </c>
      <c r="CH44" s="2539"/>
      <c r="CJ44" s="2830" t="s">
        <v>2167</v>
      </c>
      <c r="CK44" s="2830"/>
      <c r="CM44" s="2832" t="s">
        <v>2168</v>
      </c>
      <c r="CN44" s="2832"/>
      <c r="CP44" s="2883" t="s">
        <v>2169</v>
      </c>
      <c r="CQ44" s="2883"/>
      <c r="CS44" s="2836" t="s">
        <v>2170</v>
      </c>
      <c r="CT44" s="2836"/>
      <c r="CV44" s="2842" t="s">
        <v>2171</v>
      </c>
      <c r="CW44" s="2842"/>
      <c r="CY44" s="2838" t="s">
        <v>2172</v>
      </c>
      <c r="CZ44" s="2838"/>
      <c r="DB44" s="2816" t="s">
        <v>2173</v>
      </c>
      <c r="DC44" s="2816"/>
      <c r="DE44" s="2818" t="s">
        <v>2174</v>
      </c>
      <c r="DF44" s="2818"/>
      <c r="DH44" s="2824" t="s">
        <v>2175</v>
      </c>
      <c r="DI44" s="2824"/>
      <c r="DK44"/>
      <c r="DL44"/>
      <c r="DM44" s="3">
        <v>1</v>
      </c>
    </row>
    <row r="45" spans="1:117" s="701" customFormat="1" ht="18" customHeight="1">
      <c r="B45" s="2714"/>
      <c r="C45" s="2714"/>
      <c r="D45" s="848"/>
      <c r="E45" s="2714"/>
      <c r="F45" s="2714"/>
      <c r="G45" s="848"/>
      <c r="H45" s="2831"/>
      <c r="I45" s="2831"/>
      <c r="J45" s="848"/>
      <c r="K45" s="2833"/>
      <c r="L45" s="2833"/>
      <c r="M45" s="848"/>
      <c r="N45" s="2835"/>
      <c r="O45" s="2835"/>
      <c r="P45" s="848"/>
      <c r="Q45" s="2837"/>
      <c r="R45" s="2837"/>
      <c r="S45" s="848"/>
      <c r="T45" s="2843"/>
      <c r="U45" s="2843"/>
      <c r="V45" s="848"/>
      <c r="W45" s="2839"/>
      <c r="X45" s="2839"/>
      <c r="Y45" s="848"/>
      <c r="Z45" s="2817"/>
      <c r="AA45" s="2817"/>
      <c r="AB45" s="262"/>
      <c r="AC45" s="2819"/>
      <c r="AD45" s="2819"/>
      <c r="AE45" s="262"/>
      <c r="AF45" s="2825"/>
      <c r="AG45" s="2825"/>
      <c r="AH45" s="262"/>
      <c r="AI45" s="2887"/>
      <c r="AJ45" s="2887"/>
      <c r="AK45" s="848"/>
      <c r="AL45" s="2894"/>
      <c r="AM45" s="2894"/>
      <c r="AN45" s="848"/>
      <c r="AO45" s="848"/>
      <c r="AP45" s="848"/>
      <c r="AQ45" s="848"/>
      <c r="AS45" s="2714" t="s">
        <v>120</v>
      </c>
      <c r="AT45" s="2714"/>
      <c r="AV45" s="2714" t="s">
        <v>120</v>
      </c>
      <c r="AW45" s="2714"/>
      <c r="AY45" s="2831" t="s">
        <v>120</v>
      </c>
      <c r="AZ45" s="2831"/>
      <c r="BB45" s="2833" t="s">
        <v>120</v>
      </c>
      <c r="BC45" s="2833"/>
      <c r="BE45" s="2835" t="s">
        <v>120</v>
      </c>
      <c r="BF45" s="2835"/>
      <c r="BH45" s="2837" t="s">
        <v>120</v>
      </c>
      <c r="BI45" s="2837"/>
      <c r="BK45" s="2843" t="s">
        <v>120</v>
      </c>
      <c r="BL45" s="2843"/>
      <c r="BN45" s="2839" t="s">
        <v>120</v>
      </c>
      <c r="BO45" s="2839"/>
      <c r="BQ45" s="2817" t="s">
        <v>120</v>
      </c>
      <c r="BR45" s="2817"/>
      <c r="BT45" s="2819" t="s">
        <v>120</v>
      </c>
      <c r="BU45" s="2819"/>
      <c r="BW45" s="2825" t="s">
        <v>120</v>
      </c>
      <c r="BX45" s="2825"/>
      <c r="BY45"/>
      <c r="BZ45"/>
      <c r="CA45"/>
      <c r="CB45"/>
      <c r="CC45"/>
      <c r="CD45" s="2714" t="s">
        <v>120</v>
      </c>
      <c r="CE45" s="2714"/>
      <c r="CG45" s="2540" t="s">
        <v>120</v>
      </c>
      <c r="CH45" s="2540"/>
      <c r="CJ45" s="2831" t="s">
        <v>120</v>
      </c>
      <c r="CK45" s="2831"/>
      <c r="CM45" s="2833" t="s">
        <v>120</v>
      </c>
      <c r="CN45" s="2833"/>
      <c r="CP45" s="2884" t="s">
        <v>120</v>
      </c>
      <c r="CQ45" s="2884"/>
      <c r="CS45" s="2837" t="s">
        <v>120</v>
      </c>
      <c r="CT45" s="2837"/>
      <c r="CV45" s="2843" t="s">
        <v>120</v>
      </c>
      <c r="CW45" s="2843"/>
      <c r="CY45" s="2839" t="s">
        <v>120</v>
      </c>
      <c r="CZ45" s="2839"/>
      <c r="DB45" s="2817" t="s">
        <v>120</v>
      </c>
      <c r="DC45" s="2817"/>
      <c r="DE45" s="2819" t="s">
        <v>120</v>
      </c>
      <c r="DF45" s="2819"/>
      <c r="DH45" s="2825" t="s">
        <v>120</v>
      </c>
      <c r="DI45" s="2825"/>
      <c r="DK45"/>
      <c r="DL45"/>
      <c r="DM45" s="3">
        <v>1</v>
      </c>
    </row>
    <row r="46" spans="1:117" s="701" customFormat="1" ht="18" customHeight="1" thickBot="1">
      <c r="B46" s="848"/>
      <c r="C46" s="848"/>
      <c r="D46" s="848"/>
      <c r="E46" s="848"/>
      <c r="F46" s="848"/>
      <c r="G46" s="848"/>
      <c r="H46" s="848"/>
      <c r="I46" s="848"/>
      <c r="J46" s="848"/>
      <c r="K46" s="848"/>
      <c r="L46" s="848"/>
      <c r="M46" s="848"/>
      <c r="N46" s="848"/>
      <c r="O46" s="848"/>
      <c r="P46" s="848"/>
      <c r="Q46" s="894"/>
      <c r="R46" s="894"/>
      <c r="S46" s="848"/>
      <c r="T46" s="848"/>
      <c r="U46" s="848"/>
      <c r="V46" s="848"/>
      <c r="W46" s="848"/>
      <c r="X46" s="848"/>
      <c r="Y46" s="848"/>
      <c r="Z46" s="848"/>
      <c r="AA46" s="848"/>
      <c r="AB46" s="262"/>
      <c r="AC46" s="848"/>
      <c r="AD46" s="848"/>
      <c r="AE46" s="262"/>
      <c r="AF46" s="848"/>
      <c r="AG46" s="848"/>
      <c r="AH46" s="262"/>
      <c r="AI46" s="848"/>
      <c r="AJ46" s="848"/>
      <c r="AK46" s="848"/>
      <c r="AL46" s="848"/>
      <c r="AM46" s="848"/>
      <c r="AN46" s="848"/>
      <c r="AO46" s="848"/>
      <c r="AP46" s="848"/>
      <c r="AQ46" s="848"/>
      <c r="AS46" s="848" t="s">
        <v>120</v>
      </c>
      <c r="AT46" s="848"/>
      <c r="AV46" s="848" t="s">
        <v>120</v>
      </c>
      <c r="AW46" s="848"/>
      <c r="AY46" s="848" t="s">
        <v>120</v>
      </c>
      <c r="AZ46" s="848"/>
      <c r="BB46" s="848" t="s">
        <v>120</v>
      </c>
      <c r="BC46" s="848"/>
      <c r="BE46" s="848" t="s">
        <v>120</v>
      </c>
      <c r="BF46" s="848"/>
      <c r="BH46" s="894" t="s">
        <v>120</v>
      </c>
      <c r="BI46" s="894"/>
      <c r="BK46" s="848" t="s">
        <v>120</v>
      </c>
      <c r="BL46" s="848"/>
      <c r="BN46" s="848" t="s">
        <v>120</v>
      </c>
      <c r="BO46" s="848"/>
      <c r="BQ46" s="848" t="s">
        <v>120</v>
      </c>
      <c r="BR46" s="848"/>
      <c r="BT46" s="848" t="s">
        <v>120</v>
      </c>
      <c r="BU46" s="848"/>
      <c r="BW46" s="848" t="s">
        <v>120</v>
      </c>
      <c r="BX46" s="848"/>
      <c r="BY46"/>
      <c r="BZ46"/>
      <c r="CA46"/>
      <c r="CB46"/>
      <c r="CC46"/>
      <c r="CD46" s="848" t="s">
        <v>120</v>
      </c>
      <c r="CE46" s="848"/>
      <c r="CG46" s="848" t="s">
        <v>120</v>
      </c>
      <c r="CH46" s="848"/>
      <c r="CJ46" s="848" t="s">
        <v>120</v>
      </c>
      <c r="CK46" s="848"/>
      <c r="CM46" s="848" t="s">
        <v>120</v>
      </c>
      <c r="CN46" s="848"/>
      <c r="CP46" s="848" t="s">
        <v>120</v>
      </c>
      <c r="CQ46" s="848"/>
      <c r="CS46" s="894" t="s">
        <v>120</v>
      </c>
      <c r="CT46" s="894"/>
      <c r="CV46" s="848" t="s">
        <v>120</v>
      </c>
      <c r="CW46" s="848"/>
      <c r="CY46" s="848" t="s">
        <v>120</v>
      </c>
      <c r="CZ46" s="848"/>
      <c r="DB46" s="848" t="s">
        <v>120</v>
      </c>
      <c r="DC46" s="848"/>
      <c r="DE46" s="848" t="s">
        <v>120</v>
      </c>
      <c r="DF46" s="848"/>
      <c r="DH46" s="848" t="s">
        <v>120</v>
      </c>
      <c r="DI46" s="848"/>
      <c r="DK46"/>
      <c r="DL46"/>
      <c r="DM46" s="3">
        <v>1</v>
      </c>
    </row>
    <row r="47" spans="1:117" s="701" customFormat="1" ht="18" customHeight="1">
      <c r="B47" s="2892" t="s">
        <v>1130</v>
      </c>
      <c r="C47" s="2892"/>
      <c r="D47" s="848"/>
      <c r="E47" s="2841" t="s">
        <v>1131</v>
      </c>
      <c r="F47" s="2841"/>
      <c r="G47" s="848"/>
      <c r="H47" s="2830" t="s">
        <v>1132</v>
      </c>
      <c r="I47" s="2830"/>
      <c r="J47" s="848"/>
      <c r="K47" s="2832" t="s">
        <v>1133</v>
      </c>
      <c r="L47" s="2832"/>
      <c r="M47" s="848"/>
      <c r="N47" s="2834" t="s">
        <v>1134</v>
      </c>
      <c r="O47" s="2834"/>
      <c r="P47" s="848"/>
      <c r="Q47" s="2836" t="s">
        <v>1135</v>
      </c>
      <c r="R47" s="2836"/>
      <c r="S47" s="848"/>
      <c r="T47" s="2842" t="s">
        <v>1136</v>
      </c>
      <c r="U47" s="2842"/>
      <c r="V47" s="848"/>
      <c r="W47" s="2838" t="s">
        <v>1137</v>
      </c>
      <c r="X47" s="2838"/>
      <c r="Y47" s="848"/>
      <c r="Z47" s="2816" t="s">
        <v>1138</v>
      </c>
      <c r="AA47" s="2816"/>
      <c r="AB47" s="262"/>
      <c r="AC47" s="2818" t="s">
        <v>1139</v>
      </c>
      <c r="AD47" s="2818"/>
      <c r="AE47" s="262"/>
      <c r="AF47" s="2824" t="s">
        <v>1140</v>
      </c>
      <c r="AG47" s="2824"/>
      <c r="AH47" s="262"/>
      <c r="AI47" s="848"/>
      <c r="AJ47" s="848"/>
      <c r="AK47" s="848"/>
      <c r="AL47" s="848"/>
      <c r="AM47" s="848"/>
      <c r="AN47" s="848"/>
      <c r="AO47" s="848"/>
      <c r="AP47" s="848"/>
      <c r="AQ47" s="848"/>
      <c r="AS47" s="2892" t="s">
        <v>2176</v>
      </c>
      <c r="AT47" s="2892"/>
      <c r="AV47" s="2841" t="s">
        <v>2177</v>
      </c>
      <c r="AW47" s="2841"/>
      <c r="AY47" s="2830" t="s">
        <v>2178</v>
      </c>
      <c r="AZ47" s="2830"/>
      <c r="BB47" s="2832" t="s">
        <v>2179</v>
      </c>
      <c r="BC47" s="2832"/>
      <c r="BE47" s="2834" t="s">
        <v>2180</v>
      </c>
      <c r="BF47" s="2834"/>
      <c r="BH47" s="2836" t="s">
        <v>2181</v>
      </c>
      <c r="BI47" s="2836"/>
      <c r="BK47" s="2842" t="s">
        <v>2182</v>
      </c>
      <c r="BL47" s="2842"/>
      <c r="BN47" s="2838" t="s">
        <v>2183</v>
      </c>
      <c r="BO47" s="2838"/>
      <c r="BQ47" s="2816" t="s">
        <v>2184</v>
      </c>
      <c r="BR47" s="2816"/>
      <c r="BT47" s="2818" t="s">
        <v>2185</v>
      </c>
      <c r="BU47" s="2818"/>
      <c r="BW47" s="2824" t="s">
        <v>2186</v>
      </c>
      <c r="BX47" s="2824"/>
      <c r="BY47"/>
      <c r="BZ47"/>
      <c r="CA47"/>
      <c r="CB47"/>
      <c r="CC47"/>
      <c r="CD47" s="2892" t="s">
        <v>2187</v>
      </c>
      <c r="CE47" s="2892"/>
      <c r="CG47" s="2841" t="s">
        <v>2188</v>
      </c>
      <c r="CH47" s="2841"/>
      <c r="CJ47" s="2830" t="s">
        <v>2189</v>
      </c>
      <c r="CK47" s="2830"/>
      <c r="CM47" s="2832" t="s">
        <v>2190</v>
      </c>
      <c r="CN47" s="2832"/>
      <c r="CP47" s="2883" t="s">
        <v>2191</v>
      </c>
      <c r="CQ47" s="2883"/>
      <c r="CS47" s="2836" t="s">
        <v>2192</v>
      </c>
      <c r="CT47" s="2836"/>
      <c r="CV47" s="2842" t="s">
        <v>2193</v>
      </c>
      <c r="CW47" s="2842"/>
      <c r="CY47" s="2838" t="s">
        <v>2194</v>
      </c>
      <c r="CZ47" s="2838"/>
      <c r="DB47" s="2816" t="s">
        <v>2195</v>
      </c>
      <c r="DC47" s="2816"/>
      <c r="DE47" s="2818" t="s">
        <v>2196</v>
      </c>
      <c r="DF47" s="2818"/>
      <c r="DH47" s="2824" t="s">
        <v>2197</v>
      </c>
      <c r="DI47" s="2824"/>
      <c r="DK47"/>
      <c r="DL47"/>
      <c r="DM47" s="3">
        <v>1</v>
      </c>
    </row>
    <row r="48" spans="1:117" s="701" customFormat="1" ht="18" customHeight="1">
      <c r="B48" s="2893"/>
      <c r="C48" s="2893"/>
      <c r="D48" s="848"/>
      <c r="E48" s="2714"/>
      <c r="F48" s="2714"/>
      <c r="G48" s="848"/>
      <c r="H48" s="2831"/>
      <c r="I48" s="2831"/>
      <c r="J48" s="848"/>
      <c r="K48" s="2833"/>
      <c r="L48" s="2833"/>
      <c r="M48" s="848"/>
      <c r="N48" s="2835"/>
      <c r="O48" s="2835"/>
      <c r="P48" s="848"/>
      <c r="Q48" s="2837"/>
      <c r="R48" s="2837"/>
      <c r="S48" s="848"/>
      <c r="T48" s="2843"/>
      <c r="U48" s="2843"/>
      <c r="V48" s="848"/>
      <c r="W48" s="2839"/>
      <c r="X48" s="2839"/>
      <c r="Y48" s="848"/>
      <c r="Z48" s="2817"/>
      <c r="AA48" s="2817"/>
      <c r="AB48" s="262"/>
      <c r="AC48" s="2819"/>
      <c r="AD48" s="2819"/>
      <c r="AE48" s="262"/>
      <c r="AF48" s="2825"/>
      <c r="AG48" s="2825"/>
      <c r="AH48" s="262"/>
      <c r="AI48" s="848"/>
      <c r="AJ48" s="848"/>
      <c r="AK48" s="848"/>
      <c r="AL48" s="848"/>
      <c r="AM48" s="848"/>
      <c r="AN48" s="848"/>
      <c r="AO48" s="848"/>
      <c r="AP48" s="848"/>
      <c r="AQ48" s="848"/>
      <c r="AS48" s="2893" t="s">
        <v>120</v>
      </c>
      <c r="AT48" s="2893"/>
      <c r="AV48" s="2714" t="s">
        <v>120</v>
      </c>
      <c r="AW48" s="2714"/>
      <c r="AY48" s="2831" t="s">
        <v>120</v>
      </c>
      <c r="AZ48" s="2831"/>
      <c r="BB48" s="2833" t="s">
        <v>120</v>
      </c>
      <c r="BC48" s="2833"/>
      <c r="BE48" s="2835" t="s">
        <v>120</v>
      </c>
      <c r="BF48" s="2835"/>
      <c r="BH48" s="2837" t="s">
        <v>120</v>
      </c>
      <c r="BI48" s="2837"/>
      <c r="BK48" s="2843" t="s">
        <v>120</v>
      </c>
      <c r="BL48" s="2843"/>
      <c r="BN48" s="2839" t="s">
        <v>120</v>
      </c>
      <c r="BO48" s="2839"/>
      <c r="BQ48" s="2817" t="s">
        <v>120</v>
      </c>
      <c r="BR48" s="2817"/>
      <c r="BT48" s="2819" t="s">
        <v>120</v>
      </c>
      <c r="BU48" s="2819"/>
      <c r="BW48" s="2825" t="s">
        <v>120</v>
      </c>
      <c r="BX48" s="2825"/>
      <c r="BY48"/>
      <c r="BZ48"/>
      <c r="CA48"/>
      <c r="CB48"/>
      <c r="CC48"/>
      <c r="CD48" s="2893" t="s">
        <v>120</v>
      </c>
      <c r="CE48" s="2893"/>
      <c r="CG48" s="2714" t="s">
        <v>120</v>
      </c>
      <c r="CH48" s="2714"/>
      <c r="CJ48" s="2831" t="s">
        <v>120</v>
      </c>
      <c r="CK48" s="2831"/>
      <c r="CM48" s="2833" t="s">
        <v>120</v>
      </c>
      <c r="CN48" s="2833"/>
      <c r="CP48" s="2884" t="s">
        <v>120</v>
      </c>
      <c r="CQ48" s="2884"/>
      <c r="CS48" s="2837" t="s">
        <v>120</v>
      </c>
      <c r="CT48" s="2837"/>
      <c r="CV48" s="2843" t="s">
        <v>120</v>
      </c>
      <c r="CW48" s="2843"/>
      <c r="CY48" s="2839" t="s">
        <v>120</v>
      </c>
      <c r="CZ48" s="2839"/>
      <c r="DB48" s="2817" t="s">
        <v>120</v>
      </c>
      <c r="DC48" s="2817"/>
      <c r="DE48" s="2819" t="s">
        <v>120</v>
      </c>
      <c r="DF48" s="2819"/>
      <c r="DH48" s="2825" t="s">
        <v>120</v>
      </c>
      <c r="DI48" s="2825"/>
      <c r="DK48"/>
      <c r="DL48"/>
      <c r="DM48" s="3">
        <v>1</v>
      </c>
    </row>
    <row r="49" spans="1:117" s="701" customFormat="1" ht="18" customHeight="1" thickBot="1">
      <c r="B49" s="848"/>
      <c r="C49" s="848"/>
      <c r="D49" s="848"/>
      <c r="E49" s="848"/>
      <c r="F49" s="848"/>
      <c r="G49" s="848"/>
      <c r="H49" s="848"/>
      <c r="I49" s="848"/>
      <c r="J49" s="848"/>
      <c r="K49" s="848"/>
      <c r="L49" s="848"/>
      <c r="M49" s="848"/>
      <c r="N49" s="848"/>
      <c r="O49" s="848"/>
      <c r="P49" s="848"/>
      <c r="Q49" s="894"/>
      <c r="R49" s="894"/>
      <c r="S49" s="848"/>
      <c r="T49" s="848"/>
      <c r="U49" s="848"/>
      <c r="V49" s="848"/>
      <c r="W49" s="848"/>
      <c r="X49" s="848"/>
      <c r="Y49" s="848"/>
      <c r="Z49" s="848"/>
      <c r="AA49" s="848"/>
      <c r="AB49" s="262"/>
      <c r="AC49" s="848"/>
      <c r="AD49" s="848"/>
      <c r="AE49" s="262"/>
      <c r="AF49" s="848"/>
      <c r="AG49" s="848"/>
      <c r="AH49" s="262"/>
      <c r="AI49" s="848"/>
      <c r="AJ49" s="848"/>
      <c r="AK49" s="848"/>
      <c r="AL49" s="848"/>
      <c r="AM49" s="848"/>
      <c r="AN49" s="848"/>
      <c r="AO49" s="848"/>
      <c r="AP49" s="848"/>
      <c r="AQ49" s="848"/>
      <c r="AS49" s="848" t="s">
        <v>120</v>
      </c>
      <c r="AT49" s="848"/>
      <c r="AV49" s="848" t="s">
        <v>120</v>
      </c>
      <c r="AW49" s="848"/>
      <c r="AY49" s="848" t="s">
        <v>120</v>
      </c>
      <c r="AZ49" s="848"/>
      <c r="BB49" s="848" t="s">
        <v>120</v>
      </c>
      <c r="BC49" s="848"/>
      <c r="BE49" s="848" t="s">
        <v>120</v>
      </c>
      <c r="BF49" s="848"/>
      <c r="BH49" s="894" t="s">
        <v>120</v>
      </c>
      <c r="BI49" s="894"/>
      <c r="BK49" s="848" t="s">
        <v>120</v>
      </c>
      <c r="BL49" s="848"/>
      <c r="BN49" s="848" t="s">
        <v>120</v>
      </c>
      <c r="BO49" s="848"/>
      <c r="BQ49" s="848" t="s">
        <v>120</v>
      </c>
      <c r="BR49" s="848"/>
      <c r="BT49" s="848" t="s">
        <v>120</v>
      </c>
      <c r="BU49" s="848"/>
      <c r="BW49" s="848" t="s">
        <v>120</v>
      </c>
      <c r="BX49" s="848"/>
      <c r="BY49"/>
      <c r="BZ49"/>
      <c r="CA49"/>
      <c r="CB49"/>
      <c r="CC49"/>
      <c r="CD49" s="848" t="s">
        <v>120</v>
      </c>
      <c r="CE49" s="848"/>
      <c r="CG49" s="848" t="s">
        <v>120</v>
      </c>
      <c r="CH49" s="848"/>
      <c r="CJ49" s="848" t="s">
        <v>120</v>
      </c>
      <c r="CK49" s="848"/>
      <c r="CM49" s="848" t="s">
        <v>120</v>
      </c>
      <c r="CN49" s="848"/>
      <c r="CP49" s="848" t="s">
        <v>120</v>
      </c>
      <c r="CQ49" s="848"/>
      <c r="CS49" s="894" t="s">
        <v>120</v>
      </c>
      <c r="CT49" s="894"/>
      <c r="CV49" s="848" t="s">
        <v>120</v>
      </c>
      <c r="CW49" s="848"/>
      <c r="CY49" s="848" t="s">
        <v>120</v>
      </c>
      <c r="CZ49" s="848"/>
      <c r="DB49" s="848" t="s">
        <v>120</v>
      </c>
      <c r="DC49" s="848"/>
      <c r="DE49" s="848" t="s">
        <v>120</v>
      </c>
      <c r="DF49" s="848"/>
      <c r="DH49" s="848" t="s">
        <v>120</v>
      </c>
      <c r="DI49" s="848"/>
      <c r="DK49"/>
      <c r="DL49"/>
      <c r="DM49" s="3">
        <v>1</v>
      </c>
    </row>
    <row r="50" spans="1:117" s="701" customFormat="1" ht="18" customHeight="1">
      <c r="B50" s="2895" t="s">
        <v>1141</v>
      </c>
      <c r="C50" s="2895"/>
      <c r="D50" s="848"/>
      <c r="E50" s="2539" t="s">
        <v>1142</v>
      </c>
      <c r="F50" s="2539"/>
      <c r="G50" s="848"/>
      <c r="H50" s="2830" t="s">
        <v>1143</v>
      </c>
      <c r="I50" s="2830"/>
      <c r="J50" s="848"/>
      <c r="K50" s="2832" t="s">
        <v>1144</v>
      </c>
      <c r="L50" s="2832"/>
      <c r="M50" s="848"/>
      <c r="N50" s="2834" t="s">
        <v>1145</v>
      </c>
      <c r="O50" s="2834"/>
      <c r="P50" s="848"/>
      <c r="Q50" s="2836" t="s">
        <v>1146</v>
      </c>
      <c r="R50" s="2836"/>
      <c r="S50" s="848"/>
      <c r="T50" s="2842" t="s">
        <v>1147</v>
      </c>
      <c r="U50" s="2842"/>
      <c r="V50" s="848"/>
      <c r="W50" s="2838" t="s">
        <v>1148</v>
      </c>
      <c r="X50" s="2838"/>
      <c r="Y50" s="848"/>
      <c r="Z50" s="2816" t="s">
        <v>1149</v>
      </c>
      <c r="AA50" s="2816"/>
      <c r="AB50" s="262"/>
      <c r="AC50" s="2818" t="s">
        <v>1150</v>
      </c>
      <c r="AD50" s="2818"/>
      <c r="AE50" s="262"/>
      <c r="AF50" s="2824" t="s">
        <v>1151</v>
      </c>
      <c r="AG50" s="2824"/>
      <c r="AH50" s="262"/>
      <c r="AI50" s="848"/>
      <c r="AJ50" s="848"/>
      <c r="AK50" s="848"/>
      <c r="AL50" s="848"/>
      <c r="AM50" s="848"/>
      <c r="AN50" s="848"/>
      <c r="AO50" s="848"/>
      <c r="AP50" s="848"/>
      <c r="AQ50" s="848"/>
      <c r="AS50" s="2895" t="s">
        <v>2198</v>
      </c>
      <c r="AT50" s="2895"/>
      <c r="AV50" s="2539" t="s">
        <v>2199</v>
      </c>
      <c r="AW50" s="2539"/>
      <c r="AY50" s="2830" t="s">
        <v>2200</v>
      </c>
      <c r="AZ50" s="2830"/>
      <c r="BB50" s="2832" t="s">
        <v>2201</v>
      </c>
      <c r="BC50" s="2832"/>
      <c r="BE50" s="2834" t="s">
        <v>2202</v>
      </c>
      <c r="BF50" s="2834"/>
      <c r="BH50" s="2836" t="s">
        <v>2203</v>
      </c>
      <c r="BI50" s="2836"/>
      <c r="BK50" s="2842" t="s">
        <v>2204</v>
      </c>
      <c r="BL50" s="2842"/>
      <c r="BN50" s="2838" t="s">
        <v>2205</v>
      </c>
      <c r="BO50" s="2838"/>
      <c r="BQ50" s="2816" t="s">
        <v>2206</v>
      </c>
      <c r="BR50" s="2816"/>
      <c r="BT50" s="2818" t="s">
        <v>2207</v>
      </c>
      <c r="BU50" s="2818"/>
      <c r="BW50" s="2824" t="s">
        <v>2208</v>
      </c>
      <c r="BX50" s="2824"/>
      <c r="BY50"/>
      <c r="BZ50"/>
      <c r="CA50"/>
      <c r="CB50"/>
      <c r="CC50"/>
      <c r="CD50" s="2895" t="s">
        <v>2209</v>
      </c>
      <c r="CE50" s="2895"/>
      <c r="CG50" s="2539" t="s">
        <v>2210</v>
      </c>
      <c r="CH50" s="2539"/>
      <c r="CJ50" s="2830" t="s">
        <v>2211</v>
      </c>
      <c r="CK50" s="2830"/>
      <c r="CM50" s="2832" t="s">
        <v>2212</v>
      </c>
      <c r="CN50" s="2832"/>
      <c r="CP50" s="2883" t="s">
        <v>2213</v>
      </c>
      <c r="CQ50" s="2883"/>
      <c r="CS50" s="2836" t="s">
        <v>2214</v>
      </c>
      <c r="CT50" s="2836"/>
      <c r="CV50" s="2842" t="s">
        <v>2215</v>
      </c>
      <c r="CW50" s="2842"/>
      <c r="CY50" s="2838" t="s">
        <v>2216</v>
      </c>
      <c r="CZ50" s="2838"/>
      <c r="DB50" s="2816" t="s">
        <v>2217</v>
      </c>
      <c r="DC50" s="2816"/>
      <c r="DE50" s="2818" t="s">
        <v>2218</v>
      </c>
      <c r="DF50" s="2818"/>
      <c r="DH50" s="2824" t="s">
        <v>2219</v>
      </c>
      <c r="DI50" s="2824"/>
      <c r="DK50"/>
      <c r="DL50"/>
      <c r="DM50" s="3">
        <v>1</v>
      </c>
    </row>
    <row r="51" spans="1:117" s="701" customFormat="1" ht="18" customHeight="1">
      <c r="B51" s="2896"/>
      <c r="C51" s="2896"/>
      <c r="D51" s="848"/>
      <c r="E51" s="2540"/>
      <c r="F51" s="2540"/>
      <c r="G51" s="848"/>
      <c r="H51" s="2831"/>
      <c r="I51" s="2831"/>
      <c r="J51" s="848"/>
      <c r="K51" s="2833"/>
      <c r="L51" s="2833"/>
      <c r="M51" s="848"/>
      <c r="N51" s="2835"/>
      <c r="O51" s="2835"/>
      <c r="P51" s="848"/>
      <c r="Q51" s="2837"/>
      <c r="R51" s="2837"/>
      <c r="S51" s="848"/>
      <c r="T51" s="2843"/>
      <c r="U51" s="2843"/>
      <c r="V51" s="848"/>
      <c r="W51" s="2839"/>
      <c r="X51" s="2839"/>
      <c r="Y51" s="848"/>
      <c r="Z51" s="2817"/>
      <c r="AA51" s="2817"/>
      <c r="AB51" s="262"/>
      <c r="AC51" s="2819"/>
      <c r="AD51" s="2819"/>
      <c r="AE51" s="262"/>
      <c r="AF51" s="2825"/>
      <c r="AG51" s="2825"/>
      <c r="AH51" s="262"/>
      <c r="AI51" s="848"/>
      <c r="AJ51" s="848"/>
      <c r="AK51" s="848"/>
      <c r="AL51" s="848"/>
      <c r="AM51" s="848"/>
      <c r="AN51" s="848"/>
      <c r="AO51" s="848"/>
      <c r="AP51" s="848"/>
      <c r="AQ51" s="848"/>
      <c r="AS51" s="2896" t="s">
        <v>120</v>
      </c>
      <c r="AT51" s="2896"/>
      <c r="AV51" s="2540" t="s">
        <v>120</v>
      </c>
      <c r="AW51" s="2540"/>
      <c r="AY51" s="2831" t="s">
        <v>120</v>
      </c>
      <c r="AZ51" s="2831"/>
      <c r="BB51" s="2833" t="s">
        <v>120</v>
      </c>
      <c r="BC51" s="2833"/>
      <c r="BE51" s="2835" t="s">
        <v>120</v>
      </c>
      <c r="BF51" s="2835"/>
      <c r="BH51" s="2837" t="s">
        <v>120</v>
      </c>
      <c r="BI51" s="2837"/>
      <c r="BK51" s="2843" t="s">
        <v>120</v>
      </c>
      <c r="BL51" s="2843"/>
      <c r="BN51" s="2839" t="s">
        <v>120</v>
      </c>
      <c r="BO51" s="2839"/>
      <c r="BQ51" s="2817" t="s">
        <v>120</v>
      </c>
      <c r="BR51" s="2817"/>
      <c r="BT51" s="2819" t="s">
        <v>120</v>
      </c>
      <c r="BU51" s="2819"/>
      <c r="BW51" s="2825" t="s">
        <v>120</v>
      </c>
      <c r="BX51" s="2825"/>
      <c r="BY51"/>
      <c r="BZ51"/>
      <c r="CA51"/>
      <c r="CB51"/>
      <c r="CC51"/>
      <c r="CD51" s="2896" t="s">
        <v>120</v>
      </c>
      <c r="CE51" s="2896"/>
      <c r="CG51" s="2540" t="s">
        <v>120</v>
      </c>
      <c r="CH51" s="2540"/>
      <c r="CJ51" s="2831" t="s">
        <v>120</v>
      </c>
      <c r="CK51" s="2831"/>
      <c r="CM51" s="2833" t="s">
        <v>120</v>
      </c>
      <c r="CN51" s="2833"/>
      <c r="CP51" s="2884" t="s">
        <v>120</v>
      </c>
      <c r="CQ51" s="2884"/>
      <c r="CS51" s="2837" t="s">
        <v>120</v>
      </c>
      <c r="CT51" s="2837"/>
      <c r="CV51" s="2843" t="s">
        <v>120</v>
      </c>
      <c r="CW51" s="2843"/>
      <c r="CY51" s="2839" t="s">
        <v>120</v>
      </c>
      <c r="CZ51" s="2839"/>
      <c r="DB51" s="2817" t="s">
        <v>120</v>
      </c>
      <c r="DC51" s="2817"/>
      <c r="DE51" s="2819" t="s">
        <v>120</v>
      </c>
      <c r="DF51" s="2819"/>
      <c r="DH51" s="2825" t="s">
        <v>120</v>
      </c>
      <c r="DI51" s="2825"/>
      <c r="DK51"/>
      <c r="DL51"/>
      <c r="DM51" s="3">
        <v>1</v>
      </c>
    </row>
    <row r="52" spans="1:117" s="701" customFormat="1" ht="18" customHeight="1" thickBot="1">
      <c r="B52" s="848"/>
      <c r="C52" s="848"/>
      <c r="D52" s="848"/>
      <c r="E52" s="848"/>
      <c r="F52" s="848"/>
      <c r="G52" s="848"/>
      <c r="H52" s="848"/>
      <c r="I52" s="848"/>
      <c r="J52" s="848"/>
      <c r="K52" s="848"/>
      <c r="L52" s="848"/>
      <c r="M52" s="848"/>
      <c r="N52" s="848"/>
      <c r="O52" s="848"/>
      <c r="P52" s="848"/>
      <c r="Q52" s="894"/>
      <c r="R52" s="894"/>
      <c r="S52" s="848"/>
      <c r="T52" s="848"/>
      <c r="U52" s="848"/>
      <c r="V52" s="848"/>
      <c r="W52" s="848"/>
      <c r="X52" s="848"/>
      <c r="Y52" s="848"/>
      <c r="Z52" s="848"/>
      <c r="AA52" s="848"/>
      <c r="AB52" s="262"/>
      <c r="AC52" s="848"/>
      <c r="AD52" s="848"/>
      <c r="AE52" s="262"/>
      <c r="AF52" s="848"/>
      <c r="AG52" s="848"/>
      <c r="AH52" s="262"/>
      <c r="AI52" s="848"/>
      <c r="AJ52" s="848"/>
      <c r="AK52" s="848"/>
      <c r="AL52" s="848"/>
      <c r="AM52" s="848"/>
      <c r="AN52" s="848"/>
      <c r="AO52" s="848"/>
      <c r="AP52" s="848"/>
      <c r="AQ52" s="848"/>
      <c r="AS52" s="848" t="s">
        <v>120</v>
      </c>
      <c r="AT52" s="848"/>
      <c r="AV52" s="848" t="s">
        <v>120</v>
      </c>
      <c r="AW52" s="848"/>
      <c r="AY52" s="848" t="s">
        <v>120</v>
      </c>
      <c r="AZ52" s="848"/>
      <c r="BB52" s="848" t="s">
        <v>120</v>
      </c>
      <c r="BC52" s="848"/>
      <c r="BE52" s="848" t="s">
        <v>120</v>
      </c>
      <c r="BF52" s="848"/>
      <c r="BH52" s="894" t="s">
        <v>120</v>
      </c>
      <c r="BI52" s="894"/>
      <c r="BK52" s="848" t="s">
        <v>120</v>
      </c>
      <c r="BL52" s="848"/>
      <c r="BN52" s="848" t="s">
        <v>120</v>
      </c>
      <c r="BO52" s="848"/>
      <c r="BQ52" s="848" t="s">
        <v>120</v>
      </c>
      <c r="BR52" s="848"/>
      <c r="BT52" s="848" t="s">
        <v>120</v>
      </c>
      <c r="BU52" s="848"/>
      <c r="BW52" s="848" t="s">
        <v>120</v>
      </c>
      <c r="BX52" s="848"/>
      <c r="BY52"/>
      <c r="BZ52"/>
      <c r="CA52"/>
      <c r="CB52"/>
      <c r="CC52"/>
      <c r="CD52" s="848" t="s">
        <v>120</v>
      </c>
      <c r="CE52" s="848"/>
      <c r="CG52" s="848" t="s">
        <v>120</v>
      </c>
      <c r="CH52" s="848"/>
      <c r="CJ52" s="848" t="s">
        <v>120</v>
      </c>
      <c r="CK52" s="848"/>
      <c r="CM52" s="848" t="s">
        <v>120</v>
      </c>
      <c r="CN52" s="848"/>
      <c r="CP52" s="848" t="s">
        <v>120</v>
      </c>
      <c r="CQ52" s="848"/>
      <c r="CS52" s="894" t="s">
        <v>120</v>
      </c>
      <c r="CT52" s="894"/>
      <c r="CV52" s="848" t="s">
        <v>120</v>
      </c>
      <c r="CW52" s="848"/>
      <c r="CY52" s="848" t="s">
        <v>120</v>
      </c>
      <c r="CZ52" s="848"/>
      <c r="DB52" s="848" t="s">
        <v>120</v>
      </c>
      <c r="DC52" s="848"/>
      <c r="DE52" s="848" t="s">
        <v>120</v>
      </c>
      <c r="DF52" s="848"/>
      <c r="DH52" s="848" t="s">
        <v>120</v>
      </c>
      <c r="DI52" s="848"/>
      <c r="DK52"/>
      <c r="DL52"/>
      <c r="DM52" s="3">
        <v>1</v>
      </c>
    </row>
    <row r="53" spans="1:117" s="701" customFormat="1" ht="18" customHeight="1">
      <c r="B53" s="2897" t="s">
        <v>1152</v>
      </c>
      <c r="C53" s="2897"/>
      <c r="D53" s="848"/>
      <c r="E53" s="2841" t="s">
        <v>1153</v>
      </c>
      <c r="F53" s="2841"/>
      <c r="G53" s="848"/>
      <c r="H53" s="2830" t="s">
        <v>1154</v>
      </c>
      <c r="I53" s="2830"/>
      <c r="J53" s="848"/>
      <c r="K53" s="2832" t="s">
        <v>1155</v>
      </c>
      <c r="L53" s="2832"/>
      <c r="M53" s="848"/>
      <c r="N53" s="2834" t="s">
        <v>1156</v>
      </c>
      <c r="O53" s="2834"/>
      <c r="P53" s="848"/>
      <c r="Q53" s="2836" t="s">
        <v>1157</v>
      </c>
      <c r="R53" s="2836"/>
      <c r="S53" s="848"/>
      <c r="T53" s="2842" t="s">
        <v>1158</v>
      </c>
      <c r="U53" s="2842"/>
      <c r="V53" s="848"/>
      <c r="W53" s="2838" t="s">
        <v>1159</v>
      </c>
      <c r="X53" s="2838"/>
      <c r="Y53" s="848"/>
      <c r="Z53" s="2816" t="s">
        <v>1160</v>
      </c>
      <c r="AA53" s="2816"/>
      <c r="AB53" s="262"/>
      <c r="AC53" s="2818" t="s">
        <v>1161</v>
      </c>
      <c r="AD53" s="2818"/>
      <c r="AE53" s="262"/>
      <c r="AF53" s="2824" t="s">
        <v>1162</v>
      </c>
      <c r="AG53" s="2824"/>
      <c r="AH53" s="262"/>
      <c r="AI53" s="848"/>
      <c r="AJ53" s="848"/>
      <c r="AK53" s="848"/>
      <c r="AL53" s="848"/>
      <c r="AM53" s="848"/>
      <c r="AN53" s="848"/>
      <c r="AO53" s="848"/>
      <c r="AP53" s="848"/>
      <c r="AQ53" s="848"/>
      <c r="AS53" s="2897" t="s">
        <v>2220</v>
      </c>
      <c r="AT53" s="2897"/>
      <c r="AV53" s="2841" t="s">
        <v>2221</v>
      </c>
      <c r="AW53" s="2841"/>
      <c r="AY53" s="2830" t="s">
        <v>2222</v>
      </c>
      <c r="AZ53" s="2830"/>
      <c r="BB53" s="2832" t="s">
        <v>2223</v>
      </c>
      <c r="BC53" s="2832"/>
      <c r="BE53" s="2834" t="s">
        <v>2224</v>
      </c>
      <c r="BF53" s="2834"/>
      <c r="BH53" s="2836" t="s">
        <v>2225</v>
      </c>
      <c r="BI53" s="2836"/>
      <c r="BK53" s="2842" t="s">
        <v>2226</v>
      </c>
      <c r="BL53" s="2842"/>
      <c r="BN53" s="2838" t="s">
        <v>2227</v>
      </c>
      <c r="BO53" s="2838"/>
      <c r="BQ53" s="2816" t="s">
        <v>2228</v>
      </c>
      <c r="BR53" s="2816"/>
      <c r="BT53" s="2818" t="s">
        <v>2229</v>
      </c>
      <c r="BU53" s="2818"/>
      <c r="BW53" s="2824" t="s">
        <v>2230</v>
      </c>
      <c r="BX53" s="2824"/>
      <c r="BY53"/>
      <c r="BZ53"/>
      <c r="CA53"/>
      <c r="CB53"/>
      <c r="CC53"/>
      <c r="CD53" s="2897" t="s">
        <v>2231</v>
      </c>
      <c r="CE53" s="2897"/>
      <c r="CG53" s="2539" t="s">
        <v>2232</v>
      </c>
      <c r="CH53" s="2539"/>
      <c r="CJ53" s="2830" t="s">
        <v>2233</v>
      </c>
      <c r="CK53" s="2830"/>
      <c r="CM53" s="2832" t="s">
        <v>2234</v>
      </c>
      <c r="CN53" s="2832"/>
      <c r="CP53" s="2834" t="s">
        <v>2235</v>
      </c>
      <c r="CQ53" s="2834"/>
      <c r="CS53" s="2836" t="s">
        <v>2236</v>
      </c>
      <c r="CT53" s="2836"/>
      <c r="CV53" s="2842" t="s">
        <v>2237</v>
      </c>
      <c r="CW53" s="2842"/>
      <c r="CY53" s="2838" t="s">
        <v>2238</v>
      </c>
      <c r="CZ53" s="2838"/>
      <c r="DB53" s="2816" t="s">
        <v>2239</v>
      </c>
      <c r="DC53" s="2816"/>
      <c r="DE53" s="2818" t="s">
        <v>2240</v>
      </c>
      <c r="DF53" s="2818"/>
      <c r="DH53" s="2824" t="s">
        <v>2241</v>
      </c>
      <c r="DI53" s="2824"/>
      <c r="DK53"/>
      <c r="DL53"/>
      <c r="DM53" s="3">
        <v>1</v>
      </c>
    </row>
    <row r="54" spans="1:117" s="701" customFormat="1" ht="18" customHeight="1">
      <c r="A54"/>
      <c r="B54" s="2898"/>
      <c r="C54" s="2898"/>
      <c r="D54" s="848"/>
      <c r="E54" s="2714"/>
      <c r="F54" s="2714"/>
      <c r="G54" s="848"/>
      <c r="H54" s="2831"/>
      <c r="I54" s="2831"/>
      <c r="J54" s="848"/>
      <c r="K54" s="2833"/>
      <c r="L54" s="2833"/>
      <c r="M54" s="848"/>
      <c r="N54" s="2835"/>
      <c r="O54" s="2835"/>
      <c r="P54" s="848"/>
      <c r="Q54" s="2837"/>
      <c r="R54" s="2837"/>
      <c r="S54" s="848"/>
      <c r="T54" s="2843"/>
      <c r="U54" s="2843"/>
      <c r="V54" s="848"/>
      <c r="W54" s="2839"/>
      <c r="X54" s="2839"/>
      <c r="Y54" s="848"/>
      <c r="Z54" s="2817"/>
      <c r="AA54" s="2817"/>
      <c r="AB54" s="262"/>
      <c r="AC54" s="2819"/>
      <c r="AD54" s="2819"/>
      <c r="AE54" s="262"/>
      <c r="AF54" s="2825"/>
      <c r="AG54" s="2825"/>
      <c r="AH54" s="262"/>
      <c r="AI54" s="848"/>
      <c r="AJ54" s="848"/>
      <c r="AK54" s="848"/>
      <c r="AL54" s="848"/>
      <c r="AM54" s="848"/>
      <c r="AN54" s="848"/>
      <c r="AO54" s="848"/>
      <c r="AP54" s="848"/>
      <c r="AQ54" s="848"/>
      <c r="AS54" s="2898" t="s">
        <v>120</v>
      </c>
      <c r="AT54" s="2898"/>
      <c r="AV54" s="2714" t="s">
        <v>120</v>
      </c>
      <c r="AW54" s="2714"/>
      <c r="AY54" s="2831" t="s">
        <v>120</v>
      </c>
      <c r="AZ54" s="2831"/>
      <c r="BB54" s="2833" t="s">
        <v>120</v>
      </c>
      <c r="BC54" s="2833"/>
      <c r="BE54" s="2835" t="s">
        <v>120</v>
      </c>
      <c r="BF54" s="2835"/>
      <c r="BH54" s="2837" t="s">
        <v>120</v>
      </c>
      <c r="BI54" s="2837"/>
      <c r="BK54" s="2843" t="s">
        <v>120</v>
      </c>
      <c r="BL54" s="2843"/>
      <c r="BN54" s="2839" t="s">
        <v>120</v>
      </c>
      <c r="BO54" s="2839"/>
      <c r="BQ54" s="2817" t="s">
        <v>120</v>
      </c>
      <c r="BR54" s="2817"/>
      <c r="BT54" s="2819" t="s">
        <v>120</v>
      </c>
      <c r="BU54" s="2819"/>
      <c r="BW54" s="2825" t="s">
        <v>120</v>
      </c>
      <c r="BX54" s="2825"/>
      <c r="BY54"/>
      <c r="BZ54"/>
      <c r="CA54"/>
      <c r="CB54"/>
      <c r="CC54"/>
      <c r="CD54" s="2898" t="s">
        <v>120</v>
      </c>
      <c r="CE54" s="2898"/>
      <c r="CG54" s="2540" t="s">
        <v>120</v>
      </c>
      <c r="CH54" s="2540"/>
      <c r="CJ54" s="2831" t="s">
        <v>120</v>
      </c>
      <c r="CK54" s="2831"/>
      <c r="CM54" s="2833" t="s">
        <v>120</v>
      </c>
      <c r="CN54" s="2833"/>
      <c r="CP54" s="2835" t="s">
        <v>120</v>
      </c>
      <c r="CQ54" s="2835"/>
      <c r="CS54" s="2837" t="s">
        <v>120</v>
      </c>
      <c r="CT54" s="2837"/>
      <c r="CV54" s="2843" t="s">
        <v>120</v>
      </c>
      <c r="CW54" s="2843"/>
      <c r="CY54" s="2839" t="s">
        <v>120</v>
      </c>
      <c r="CZ54" s="2839"/>
      <c r="DB54" s="2817" t="s">
        <v>120</v>
      </c>
      <c r="DC54" s="2817"/>
      <c r="DE54" s="2819" t="s">
        <v>120</v>
      </c>
      <c r="DF54" s="2819"/>
      <c r="DH54" s="2825" t="s">
        <v>120</v>
      </c>
      <c r="DI54" s="2825"/>
      <c r="DK54"/>
      <c r="DL54"/>
      <c r="DM54" s="3">
        <v>1</v>
      </c>
    </row>
    <row r="55" spans="1:117" s="701" customFormat="1" ht="18" customHeight="1" thickBot="1">
      <c r="A55"/>
      <c r="B55" s="848"/>
      <c r="C55" s="848"/>
      <c r="D55" s="848"/>
      <c r="E55" s="848"/>
      <c r="F55" s="848"/>
      <c r="G55" s="848"/>
      <c r="H55" s="848"/>
      <c r="I55" s="848"/>
      <c r="J55" s="848"/>
      <c r="K55" s="848"/>
      <c r="L55" s="848"/>
      <c r="M55" s="848"/>
      <c r="N55" s="848"/>
      <c r="O55" s="848"/>
      <c r="P55" s="848"/>
      <c r="Q55" s="894"/>
      <c r="R55" s="894"/>
      <c r="S55" s="848"/>
      <c r="T55" s="848"/>
      <c r="U55" s="848"/>
      <c r="V55" s="848"/>
      <c r="W55" s="848"/>
      <c r="X55" s="848"/>
      <c r="Y55" s="848"/>
      <c r="Z55" s="848"/>
      <c r="AA55" s="848"/>
      <c r="AB55" s="262"/>
      <c r="AC55" s="848"/>
      <c r="AD55" s="848"/>
      <c r="AE55" s="262"/>
      <c r="AF55" s="848"/>
      <c r="AG55" s="848"/>
      <c r="AH55" s="262"/>
      <c r="AI55" s="848"/>
      <c r="AJ55" s="848"/>
      <c r="AK55" s="848"/>
      <c r="AL55" s="848"/>
      <c r="AM55" s="848"/>
      <c r="AN55" s="848"/>
      <c r="AO55" s="848"/>
      <c r="AP55" s="848"/>
      <c r="AQ55" s="848"/>
      <c r="AS55" s="848" t="s">
        <v>120</v>
      </c>
      <c r="AT55" s="848"/>
      <c r="AV55" s="848" t="s">
        <v>120</v>
      </c>
      <c r="AW55" s="848"/>
      <c r="AY55" s="848" t="s">
        <v>120</v>
      </c>
      <c r="AZ55" s="848"/>
      <c r="BB55" s="848" t="s">
        <v>120</v>
      </c>
      <c r="BC55" s="848"/>
      <c r="BE55" s="848" t="s">
        <v>120</v>
      </c>
      <c r="BF55" s="848"/>
      <c r="BH55" s="894" t="s">
        <v>120</v>
      </c>
      <c r="BI55" s="894"/>
      <c r="BK55" s="848" t="s">
        <v>120</v>
      </c>
      <c r="BL55" s="848"/>
      <c r="BN55" s="848" t="s">
        <v>120</v>
      </c>
      <c r="BO55" s="848"/>
      <c r="BQ55" s="848" t="s">
        <v>120</v>
      </c>
      <c r="BR55" s="848"/>
      <c r="BT55" s="848" t="s">
        <v>120</v>
      </c>
      <c r="BU55" s="848"/>
      <c r="BW55" s="848" t="s">
        <v>120</v>
      </c>
      <c r="BX55" s="848"/>
      <c r="BY55"/>
      <c r="BZ55"/>
      <c r="CA55"/>
      <c r="CB55"/>
      <c r="CC55"/>
      <c r="CD55" s="848" t="s">
        <v>120</v>
      </c>
      <c r="CE55" s="848"/>
      <c r="CG55" s="848" t="s">
        <v>120</v>
      </c>
      <c r="CH55" s="848"/>
      <c r="CJ55" s="848" t="s">
        <v>120</v>
      </c>
      <c r="CK55" s="848"/>
      <c r="CM55" s="848" t="s">
        <v>120</v>
      </c>
      <c r="CN55" s="848"/>
      <c r="CP55" s="848" t="s">
        <v>120</v>
      </c>
      <c r="CQ55" s="848"/>
      <c r="CS55" s="894" t="s">
        <v>120</v>
      </c>
      <c r="CT55" s="894"/>
      <c r="CV55" s="848" t="s">
        <v>120</v>
      </c>
      <c r="CW55" s="848"/>
      <c r="CY55" s="848" t="s">
        <v>120</v>
      </c>
      <c r="CZ55" s="848"/>
      <c r="DB55" s="848" t="s">
        <v>120</v>
      </c>
      <c r="DC55" s="848"/>
      <c r="DE55" s="848" t="s">
        <v>120</v>
      </c>
      <c r="DF55" s="848"/>
      <c r="DH55" s="848" t="s">
        <v>120</v>
      </c>
      <c r="DI55" s="848"/>
      <c r="DK55"/>
      <c r="DL55"/>
      <c r="DM55" s="3">
        <v>1</v>
      </c>
    </row>
    <row r="56" spans="1:117" s="701" customFormat="1" ht="18" customHeight="1">
      <c r="A56"/>
      <c r="B56" s="2899" t="s">
        <v>1163</v>
      </c>
      <c r="C56" s="2899"/>
      <c r="D56" s="848"/>
      <c r="E56" s="2539" t="s">
        <v>1164</v>
      </c>
      <c r="F56" s="2539"/>
      <c r="G56" s="848"/>
      <c r="H56" s="2830" t="s">
        <v>1165</v>
      </c>
      <c r="I56" s="2830"/>
      <c r="J56" s="848"/>
      <c r="K56" s="2832" t="s">
        <v>1166</v>
      </c>
      <c r="L56" s="2832"/>
      <c r="M56" s="848"/>
      <c r="N56" s="2883" t="s">
        <v>1167</v>
      </c>
      <c r="O56" s="2883"/>
      <c r="P56" s="848"/>
      <c r="Q56" s="2836" t="s">
        <v>1168</v>
      </c>
      <c r="R56" s="2836"/>
      <c r="S56" s="848"/>
      <c r="T56" s="2842" t="s">
        <v>1169</v>
      </c>
      <c r="U56" s="2842"/>
      <c r="V56" s="848"/>
      <c r="W56" s="2838" t="s">
        <v>1170</v>
      </c>
      <c r="X56" s="2838"/>
      <c r="Y56" s="848"/>
      <c r="Z56" s="2816" t="s">
        <v>1171</v>
      </c>
      <c r="AA56" s="2816"/>
      <c r="AB56" s="262"/>
      <c r="AC56" s="2818" t="s">
        <v>1172</v>
      </c>
      <c r="AD56" s="2818"/>
      <c r="AE56" s="262"/>
      <c r="AF56" s="2824" t="s">
        <v>1173</v>
      </c>
      <c r="AG56" s="2824"/>
      <c r="AH56" s="262"/>
      <c r="AI56" s="848"/>
      <c r="AJ56" s="848"/>
      <c r="AK56" s="848"/>
      <c r="AL56" s="848"/>
      <c r="AM56" s="848"/>
      <c r="AN56" s="848"/>
      <c r="AO56" s="848"/>
      <c r="AP56" s="848"/>
      <c r="AQ56" s="848"/>
      <c r="AS56" s="2899" t="s">
        <v>2242</v>
      </c>
      <c r="AT56" s="2899"/>
      <c r="AV56" s="2539" t="s">
        <v>2243</v>
      </c>
      <c r="AW56" s="2539"/>
      <c r="AY56" s="2830" t="s">
        <v>2244</v>
      </c>
      <c r="AZ56" s="2830"/>
      <c r="BB56" s="2832" t="s">
        <v>2245</v>
      </c>
      <c r="BC56" s="2832"/>
      <c r="BE56" s="2883" t="s">
        <v>2246</v>
      </c>
      <c r="BF56" s="2883"/>
      <c r="BH56" s="2836" t="s">
        <v>2247</v>
      </c>
      <c r="BI56" s="2836"/>
      <c r="BK56" s="2842" t="s">
        <v>2248</v>
      </c>
      <c r="BL56" s="2842"/>
      <c r="BN56" s="2838" t="s">
        <v>2249</v>
      </c>
      <c r="BO56" s="2838"/>
      <c r="BQ56" s="2816" t="s">
        <v>2250</v>
      </c>
      <c r="BR56" s="2816"/>
      <c r="BT56" s="2818" t="s">
        <v>2251</v>
      </c>
      <c r="BU56" s="2818"/>
      <c r="BW56" s="2824" t="s">
        <v>1184</v>
      </c>
      <c r="BX56" s="2824"/>
      <c r="BY56"/>
      <c r="BZ56"/>
      <c r="CA56"/>
      <c r="CB56"/>
      <c r="CC56"/>
      <c r="CD56" s="2899" t="s">
        <v>2252</v>
      </c>
      <c r="CE56" s="2899"/>
      <c r="CG56" s="2539" t="s">
        <v>2253</v>
      </c>
      <c r="CH56" s="2539"/>
      <c r="CJ56" s="2830" t="s">
        <v>2254</v>
      </c>
      <c r="CK56" s="2830"/>
      <c r="CM56" s="2832" t="s">
        <v>2255</v>
      </c>
      <c r="CN56" s="2832"/>
      <c r="CP56" s="2883" t="s">
        <v>2256</v>
      </c>
      <c r="CQ56" s="2883"/>
      <c r="CS56" s="2836" t="s">
        <v>2257</v>
      </c>
      <c r="CT56" s="2836"/>
      <c r="CV56" s="2842" t="s">
        <v>2258</v>
      </c>
      <c r="CW56" s="2842"/>
      <c r="CY56" s="2838" t="s">
        <v>2259</v>
      </c>
      <c r="CZ56" s="2838"/>
      <c r="DB56" s="2816" t="s">
        <v>2260</v>
      </c>
      <c r="DC56" s="2816"/>
      <c r="DE56" s="2818" t="s">
        <v>2261</v>
      </c>
      <c r="DF56" s="2818"/>
      <c r="DH56" s="2824" t="s">
        <v>1184</v>
      </c>
      <c r="DI56" s="2824"/>
      <c r="DK56"/>
      <c r="DL56"/>
      <c r="DM56" s="3">
        <v>1</v>
      </c>
    </row>
    <row r="57" spans="1:117" s="701" customFormat="1" ht="18" customHeight="1">
      <c r="A57"/>
      <c r="B57" s="2880"/>
      <c r="C57" s="2880"/>
      <c r="D57" s="848"/>
      <c r="E57" s="2540"/>
      <c r="F57" s="2540"/>
      <c r="G57" s="848"/>
      <c r="H57" s="2831"/>
      <c r="I57" s="2831"/>
      <c r="J57" s="848"/>
      <c r="K57" s="2833"/>
      <c r="L57" s="2833"/>
      <c r="M57" s="848"/>
      <c r="N57" s="2884"/>
      <c r="O57" s="2884"/>
      <c r="P57" s="848"/>
      <c r="Q57" s="2837"/>
      <c r="R57" s="2837"/>
      <c r="S57" s="848"/>
      <c r="T57" s="2843"/>
      <c r="U57" s="2843"/>
      <c r="V57" s="848"/>
      <c r="W57" s="2839"/>
      <c r="X57" s="2839"/>
      <c r="Y57" s="848"/>
      <c r="Z57" s="2817"/>
      <c r="AA57" s="2817"/>
      <c r="AB57" s="262"/>
      <c r="AC57" s="2819"/>
      <c r="AD57" s="2819"/>
      <c r="AE57" s="262"/>
      <c r="AF57" s="2825"/>
      <c r="AG57" s="2825"/>
      <c r="AH57" s="262"/>
      <c r="AI57" s="848"/>
      <c r="AJ57" s="848"/>
      <c r="AK57" s="848"/>
      <c r="AL57" s="848"/>
      <c r="AM57" s="848"/>
      <c r="AN57" s="848"/>
      <c r="AO57" s="848"/>
      <c r="AP57" s="848"/>
      <c r="AQ57" s="848"/>
      <c r="AS57" s="2880" t="s">
        <v>120</v>
      </c>
      <c r="AT57" s="2880"/>
      <c r="AV57" s="2540" t="s">
        <v>120</v>
      </c>
      <c r="AW57" s="2540"/>
      <c r="AY57" s="2831" t="s">
        <v>120</v>
      </c>
      <c r="AZ57" s="2831"/>
      <c r="BB57" s="2833" t="s">
        <v>120</v>
      </c>
      <c r="BC57" s="2833"/>
      <c r="BE57" s="2884" t="s">
        <v>120</v>
      </c>
      <c r="BF57" s="2884"/>
      <c r="BH57" s="2837" t="s">
        <v>120</v>
      </c>
      <c r="BI57" s="2837"/>
      <c r="BK57" s="2843" t="s">
        <v>120</v>
      </c>
      <c r="BL57" s="2843"/>
      <c r="BN57" s="2839" t="s">
        <v>120</v>
      </c>
      <c r="BO57" s="2839"/>
      <c r="BQ57" s="2817" t="s">
        <v>120</v>
      </c>
      <c r="BR57" s="2817"/>
      <c r="BT57" s="2819" t="s">
        <v>120</v>
      </c>
      <c r="BU57" s="2819"/>
      <c r="BW57" s="2825" t="s">
        <v>120</v>
      </c>
      <c r="BX57" s="2825"/>
      <c r="BY57"/>
      <c r="BZ57"/>
      <c r="CA57"/>
      <c r="CB57"/>
      <c r="CC57"/>
      <c r="CD57" s="2880" t="s">
        <v>120</v>
      </c>
      <c r="CE57" s="2880"/>
      <c r="CG57" s="2540" t="s">
        <v>120</v>
      </c>
      <c r="CH57" s="2540"/>
      <c r="CJ57" s="2831" t="s">
        <v>120</v>
      </c>
      <c r="CK57" s="2831"/>
      <c r="CM57" s="2833" t="s">
        <v>120</v>
      </c>
      <c r="CN57" s="2833"/>
      <c r="CP57" s="2884" t="s">
        <v>120</v>
      </c>
      <c r="CQ57" s="2884"/>
      <c r="CS57" s="2837" t="s">
        <v>120</v>
      </c>
      <c r="CT57" s="2837"/>
      <c r="CV57" s="2843" t="s">
        <v>120</v>
      </c>
      <c r="CW57" s="2843"/>
      <c r="CY57" s="2839" t="s">
        <v>120</v>
      </c>
      <c r="CZ57" s="2839"/>
      <c r="DB57" s="2817" t="s">
        <v>120</v>
      </c>
      <c r="DC57" s="2817"/>
      <c r="DE57" s="2819" t="s">
        <v>120</v>
      </c>
      <c r="DF57" s="2819"/>
      <c r="DH57" s="2825" t="s">
        <v>120</v>
      </c>
      <c r="DI57" s="2825"/>
      <c r="DK57"/>
      <c r="DL57"/>
      <c r="DM57" s="3">
        <v>1</v>
      </c>
    </row>
    <row r="58" spans="1:117" s="701" customFormat="1" ht="18" customHeight="1" thickBot="1">
      <c r="A58"/>
      <c r="B58" s="848"/>
      <c r="C58" s="848"/>
      <c r="D58" s="848"/>
      <c r="E58" s="848"/>
      <c r="F58" s="848"/>
      <c r="G58" s="848"/>
      <c r="H58" s="848"/>
      <c r="I58" s="848"/>
      <c r="J58" s="848"/>
      <c r="K58" s="848"/>
      <c r="L58" s="848"/>
      <c r="M58" s="848"/>
      <c r="N58" s="848"/>
      <c r="O58" s="848"/>
      <c r="P58" s="848"/>
      <c r="Q58" s="894"/>
      <c r="R58" s="894"/>
      <c r="S58" s="848"/>
      <c r="T58" s="848"/>
      <c r="U58" s="848"/>
      <c r="V58" s="848"/>
      <c r="W58" s="848"/>
      <c r="X58" s="848"/>
      <c r="Y58" s="848"/>
      <c r="Z58" s="848"/>
      <c r="AA58" s="848"/>
      <c r="AB58" s="262"/>
      <c r="AC58" s="848"/>
      <c r="AD58" s="848"/>
      <c r="AE58" s="262"/>
      <c r="AF58" s="848"/>
      <c r="AG58" s="848"/>
      <c r="AH58" s="262"/>
      <c r="AI58" s="848"/>
      <c r="AJ58" s="848"/>
      <c r="AK58" s="848"/>
      <c r="AL58" s="848"/>
      <c r="AM58" s="848"/>
      <c r="AN58" s="848"/>
      <c r="AO58" s="848"/>
      <c r="AP58" s="848"/>
      <c r="AQ58" s="848"/>
      <c r="AS58" s="848" t="s">
        <v>120</v>
      </c>
      <c r="AT58" s="848"/>
      <c r="AV58" s="848" t="s">
        <v>120</v>
      </c>
      <c r="AW58" s="848"/>
      <c r="AY58" s="848" t="s">
        <v>120</v>
      </c>
      <c r="AZ58" s="848"/>
      <c r="BB58" s="848" t="s">
        <v>120</v>
      </c>
      <c r="BC58" s="848"/>
      <c r="BE58" s="848" t="s">
        <v>120</v>
      </c>
      <c r="BF58" s="848"/>
      <c r="BH58" s="894" t="s">
        <v>120</v>
      </c>
      <c r="BI58" s="894"/>
      <c r="BK58" s="848" t="s">
        <v>120</v>
      </c>
      <c r="BL58" s="848"/>
      <c r="BN58" s="848" t="s">
        <v>120</v>
      </c>
      <c r="BO58" s="848"/>
      <c r="BQ58" s="848" t="s">
        <v>120</v>
      </c>
      <c r="BR58" s="848"/>
      <c r="BT58" s="848" t="s">
        <v>120</v>
      </c>
      <c r="BU58" s="848"/>
      <c r="BW58" s="848" t="s">
        <v>120</v>
      </c>
      <c r="BX58" s="848"/>
      <c r="BY58"/>
      <c r="BZ58"/>
      <c r="CA58"/>
      <c r="CB58"/>
      <c r="CC58"/>
      <c r="CD58" s="848" t="s">
        <v>120</v>
      </c>
      <c r="CE58" s="848"/>
      <c r="CG58" s="848" t="s">
        <v>120</v>
      </c>
      <c r="CH58" s="848"/>
      <c r="CJ58" s="848" t="s">
        <v>120</v>
      </c>
      <c r="CK58" s="848"/>
      <c r="CM58" s="848" t="s">
        <v>120</v>
      </c>
      <c r="CN58" s="848"/>
      <c r="CP58" s="848" t="s">
        <v>120</v>
      </c>
      <c r="CQ58" s="848"/>
      <c r="CS58" s="894" t="s">
        <v>120</v>
      </c>
      <c r="CT58" s="894"/>
      <c r="CV58" s="848" t="s">
        <v>120</v>
      </c>
      <c r="CW58" s="848"/>
      <c r="CY58" s="848" t="s">
        <v>120</v>
      </c>
      <c r="CZ58" s="848"/>
      <c r="DB58" s="848" t="s">
        <v>120</v>
      </c>
      <c r="DC58" s="848"/>
      <c r="DE58" s="848" t="s">
        <v>120</v>
      </c>
      <c r="DF58" s="848"/>
      <c r="DH58" s="848" t="s">
        <v>120</v>
      </c>
      <c r="DI58" s="848"/>
      <c r="DK58"/>
      <c r="DL58"/>
      <c r="DM58" s="3">
        <v>1</v>
      </c>
    </row>
    <row r="59" spans="1:117" s="701" customFormat="1" ht="18" customHeight="1">
      <c r="A59"/>
      <c r="B59" s="2900" t="s">
        <v>1174</v>
      </c>
      <c r="C59" s="2900"/>
      <c r="D59" s="848"/>
      <c r="E59" s="2539" t="s">
        <v>1175</v>
      </c>
      <c r="F59" s="2539"/>
      <c r="G59" s="848"/>
      <c r="H59" s="2830" t="s">
        <v>1176</v>
      </c>
      <c r="I59" s="2830"/>
      <c r="J59" s="848"/>
      <c r="K59" s="2832" t="s">
        <v>1177</v>
      </c>
      <c r="L59" s="2832"/>
      <c r="M59" s="848"/>
      <c r="N59" s="2883" t="s">
        <v>1178</v>
      </c>
      <c r="O59" s="2883"/>
      <c r="P59" s="848"/>
      <c r="Q59" s="2836" t="s">
        <v>1179</v>
      </c>
      <c r="R59" s="2836"/>
      <c r="S59" s="848"/>
      <c r="T59" s="2842" t="s">
        <v>1180</v>
      </c>
      <c r="U59" s="2842"/>
      <c r="V59" s="848"/>
      <c r="W59" s="2838" t="s">
        <v>1181</v>
      </c>
      <c r="X59" s="2838"/>
      <c r="Y59" s="848"/>
      <c r="Z59" s="2816" t="s">
        <v>1182</v>
      </c>
      <c r="AA59" s="2816"/>
      <c r="AB59" s="262"/>
      <c r="AC59" s="2818" t="s">
        <v>1183</v>
      </c>
      <c r="AD59" s="2818"/>
      <c r="AE59" s="262"/>
      <c r="AF59" s="2824" t="s">
        <v>1184</v>
      </c>
      <c r="AG59" s="2824"/>
      <c r="AH59" s="262"/>
      <c r="AI59" s="848"/>
      <c r="AJ59" s="848"/>
      <c r="AK59" s="848"/>
      <c r="AL59" s="848"/>
      <c r="AM59" s="848"/>
      <c r="AN59" s="848"/>
      <c r="AO59" s="848"/>
      <c r="AP59" s="848"/>
      <c r="AQ59" s="848"/>
      <c r="AS59" s="2900" t="s">
        <v>2262</v>
      </c>
      <c r="AT59" s="2900"/>
      <c r="AV59" s="2539" t="s">
        <v>2263</v>
      </c>
      <c r="AW59" s="2539"/>
      <c r="AY59" s="2830" t="s">
        <v>2264</v>
      </c>
      <c r="AZ59" s="2830"/>
      <c r="BB59" s="2832" t="s">
        <v>2265</v>
      </c>
      <c r="BC59" s="2832"/>
      <c r="BE59" s="2883" t="s">
        <v>2266</v>
      </c>
      <c r="BF59" s="2883"/>
      <c r="BH59" s="2836" t="s">
        <v>2267</v>
      </c>
      <c r="BI59" s="2836"/>
      <c r="BK59" s="2842" t="s">
        <v>2268</v>
      </c>
      <c r="BL59" s="2842"/>
      <c r="BN59" s="2838" t="s">
        <v>2269</v>
      </c>
      <c r="BO59" s="2838"/>
      <c r="BQ59" s="2816" t="s">
        <v>2270</v>
      </c>
      <c r="BR59" s="2816"/>
      <c r="BT59" s="2818" t="s">
        <v>2271</v>
      </c>
      <c r="BU59" s="2818"/>
      <c r="BW59" s="2824" t="s">
        <v>2272</v>
      </c>
      <c r="BX59" s="2824"/>
      <c r="BY59"/>
      <c r="BZ59"/>
      <c r="CA59"/>
      <c r="CB59"/>
      <c r="CC59"/>
      <c r="CD59" s="2900" t="s">
        <v>2273</v>
      </c>
      <c r="CE59" s="2900"/>
      <c r="CG59" s="2841" t="s">
        <v>2274</v>
      </c>
      <c r="CH59" s="2841"/>
      <c r="CJ59" s="2830" t="s">
        <v>2275</v>
      </c>
      <c r="CK59" s="2830"/>
      <c r="CM59" s="2832" t="s">
        <v>2276</v>
      </c>
      <c r="CN59" s="2832"/>
      <c r="CP59" s="2883" t="s">
        <v>2277</v>
      </c>
      <c r="CQ59" s="2883"/>
      <c r="CS59" s="2836" t="s">
        <v>2278</v>
      </c>
      <c r="CT59" s="2836"/>
      <c r="CV59" s="2842" t="s">
        <v>2279</v>
      </c>
      <c r="CW59" s="2842"/>
      <c r="CY59" s="2838" t="s">
        <v>2280</v>
      </c>
      <c r="CZ59" s="2838"/>
      <c r="DB59" s="2816" t="s">
        <v>2281</v>
      </c>
      <c r="DC59" s="2816"/>
      <c r="DE59" s="2818" t="s">
        <v>2282</v>
      </c>
      <c r="DF59" s="2818"/>
      <c r="DH59" s="2824" t="s">
        <v>2283</v>
      </c>
      <c r="DI59" s="2824"/>
      <c r="DK59"/>
      <c r="DL59"/>
      <c r="DM59" s="3">
        <v>1</v>
      </c>
    </row>
    <row r="60" spans="1:117" s="701" customFormat="1" ht="18" customHeight="1">
      <c r="A60"/>
      <c r="B60" s="2901"/>
      <c r="C60" s="2901"/>
      <c r="D60" s="848"/>
      <c r="E60" s="2540"/>
      <c r="F60" s="2540"/>
      <c r="G60" s="848"/>
      <c r="H60" s="2831"/>
      <c r="I60" s="2831"/>
      <c r="J60" s="848"/>
      <c r="K60" s="2833"/>
      <c r="L60" s="2833"/>
      <c r="M60" s="848"/>
      <c r="N60" s="2884"/>
      <c r="O60" s="2884"/>
      <c r="P60" s="848"/>
      <c r="Q60" s="2837"/>
      <c r="R60" s="2837"/>
      <c r="S60" s="848"/>
      <c r="T60" s="2843"/>
      <c r="U60" s="2843"/>
      <c r="V60" s="848"/>
      <c r="W60" s="2839"/>
      <c r="X60" s="2839"/>
      <c r="Y60" s="848"/>
      <c r="Z60" s="2817"/>
      <c r="AA60" s="2817"/>
      <c r="AB60" s="262"/>
      <c r="AC60" s="2819"/>
      <c r="AD60" s="2819"/>
      <c r="AE60" s="262"/>
      <c r="AF60" s="2825"/>
      <c r="AG60" s="2825"/>
      <c r="AH60" s="262"/>
      <c r="AI60" s="848"/>
      <c r="AJ60" s="848"/>
      <c r="AK60" s="848"/>
      <c r="AL60" s="848"/>
      <c r="AM60" s="848"/>
      <c r="AN60" s="848"/>
      <c r="AO60" s="848"/>
      <c r="AP60" s="848"/>
      <c r="AQ60" s="848"/>
      <c r="AS60" s="2901" t="s">
        <v>120</v>
      </c>
      <c r="AT60" s="2901"/>
      <c r="AV60" s="2540" t="s">
        <v>120</v>
      </c>
      <c r="AW60" s="2540"/>
      <c r="AY60" s="2831" t="s">
        <v>120</v>
      </c>
      <c r="AZ60" s="2831"/>
      <c r="BB60" s="2833" t="s">
        <v>120</v>
      </c>
      <c r="BC60" s="2833"/>
      <c r="BE60" s="2884" t="s">
        <v>120</v>
      </c>
      <c r="BF60" s="2884"/>
      <c r="BH60" s="2837" t="s">
        <v>120</v>
      </c>
      <c r="BI60" s="2837"/>
      <c r="BK60" s="2843" t="s">
        <v>120</v>
      </c>
      <c r="BL60" s="2843"/>
      <c r="BN60" s="2839" t="s">
        <v>120</v>
      </c>
      <c r="BO60" s="2839"/>
      <c r="BQ60" s="2817" t="s">
        <v>120</v>
      </c>
      <c r="BR60" s="2817"/>
      <c r="BT60" s="2819" t="s">
        <v>120</v>
      </c>
      <c r="BU60" s="2819"/>
      <c r="BW60" s="2825" t="s">
        <v>120</v>
      </c>
      <c r="BX60" s="2825"/>
      <c r="BY60"/>
      <c r="BZ60"/>
      <c r="CA60"/>
      <c r="CB60"/>
      <c r="CC60"/>
      <c r="CD60" s="2901" t="s">
        <v>120</v>
      </c>
      <c r="CE60" s="2901"/>
      <c r="CG60" s="2714" t="s">
        <v>120</v>
      </c>
      <c r="CH60" s="2714"/>
      <c r="CJ60" s="2831" t="s">
        <v>120</v>
      </c>
      <c r="CK60" s="2831"/>
      <c r="CM60" s="2833" t="s">
        <v>120</v>
      </c>
      <c r="CN60" s="2833"/>
      <c r="CP60" s="2884" t="s">
        <v>120</v>
      </c>
      <c r="CQ60" s="2884"/>
      <c r="CS60" s="2837" t="s">
        <v>120</v>
      </c>
      <c r="CT60" s="2837"/>
      <c r="CV60" s="2843" t="s">
        <v>120</v>
      </c>
      <c r="CW60" s="2843"/>
      <c r="CY60" s="2839" t="s">
        <v>120</v>
      </c>
      <c r="CZ60" s="2839"/>
      <c r="DB60" s="2817" t="s">
        <v>120</v>
      </c>
      <c r="DC60" s="2817"/>
      <c r="DE60" s="2819" t="s">
        <v>120</v>
      </c>
      <c r="DF60" s="2819"/>
      <c r="DH60" s="2825" t="s">
        <v>120</v>
      </c>
      <c r="DI60" s="2825"/>
      <c r="DK60"/>
      <c r="DL60"/>
      <c r="DM60" s="3">
        <v>1</v>
      </c>
    </row>
    <row r="61" spans="1:117" s="701" customFormat="1" ht="18" customHeight="1" thickBot="1">
      <c r="A61"/>
      <c r="B61" s="848"/>
      <c r="C61" s="848"/>
      <c r="D61" s="848"/>
      <c r="E61" s="848"/>
      <c r="F61" s="848"/>
      <c r="G61" s="848"/>
      <c r="H61" s="848"/>
      <c r="I61" s="848"/>
      <c r="J61" s="848"/>
      <c r="K61" s="848"/>
      <c r="L61" s="848"/>
      <c r="M61" s="848"/>
      <c r="N61" s="848"/>
      <c r="O61" s="848"/>
      <c r="P61" s="848"/>
      <c r="Q61" s="894"/>
      <c r="R61" s="894"/>
      <c r="S61" s="848"/>
      <c r="T61" s="848"/>
      <c r="U61" s="848"/>
      <c r="V61" s="848"/>
      <c r="W61" s="848"/>
      <c r="X61" s="848"/>
      <c r="Y61" s="848"/>
      <c r="Z61" s="848"/>
      <c r="AA61" s="848"/>
      <c r="AB61" s="262"/>
      <c r="AC61" s="848"/>
      <c r="AD61" s="848"/>
      <c r="AE61" s="262"/>
      <c r="AF61" s="848"/>
      <c r="AG61" s="848"/>
      <c r="AH61" s="262"/>
      <c r="AI61" s="848"/>
      <c r="AJ61" s="848"/>
      <c r="AK61" s="848"/>
      <c r="AL61" s="848"/>
      <c r="AM61" s="848"/>
      <c r="AN61" s="848"/>
      <c r="AO61" s="848"/>
      <c r="AP61" s="848"/>
      <c r="AQ61" s="848"/>
      <c r="AS61" s="848" t="s">
        <v>120</v>
      </c>
      <c r="AT61" s="848"/>
      <c r="AV61" s="848" t="s">
        <v>120</v>
      </c>
      <c r="AW61" s="848"/>
      <c r="AY61" s="848" t="s">
        <v>120</v>
      </c>
      <c r="AZ61" s="848"/>
      <c r="BB61" s="848" t="s">
        <v>120</v>
      </c>
      <c r="BC61" s="848"/>
      <c r="BE61" s="848" t="s">
        <v>120</v>
      </c>
      <c r="BF61" s="848"/>
      <c r="BH61" s="894" t="s">
        <v>120</v>
      </c>
      <c r="BI61" s="894"/>
      <c r="BK61" s="848" t="s">
        <v>120</v>
      </c>
      <c r="BL61" s="848"/>
      <c r="BN61" s="848" t="s">
        <v>120</v>
      </c>
      <c r="BO61" s="848"/>
      <c r="BQ61" s="848" t="s">
        <v>120</v>
      </c>
      <c r="BR61" s="848"/>
      <c r="BT61" s="848" t="s">
        <v>120</v>
      </c>
      <c r="BU61" s="848"/>
      <c r="BW61" s="848" t="s">
        <v>120</v>
      </c>
      <c r="BX61" s="848"/>
      <c r="BY61"/>
      <c r="BZ61"/>
      <c r="CA61"/>
      <c r="CB61"/>
      <c r="CC61"/>
      <c r="CD61" s="848" t="s">
        <v>120</v>
      </c>
      <c r="CE61" s="848"/>
      <c r="CG61" s="848" t="s">
        <v>120</v>
      </c>
      <c r="CH61" s="848"/>
      <c r="CJ61" s="848" t="s">
        <v>120</v>
      </c>
      <c r="CK61" s="848"/>
      <c r="CM61" s="848" t="s">
        <v>120</v>
      </c>
      <c r="CN61" s="848"/>
      <c r="CP61" s="848" t="s">
        <v>120</v>
      </c>
      <c r="CQ61" s="848"/>
      <c r="CS61" s="894" t="s">
        <v>120</v>
      </c>
      <c r="CT61" s="894"/>
      <c r="CV61" s="848" t="s">
        <v>120</v>
      </c>
      <c r="CW61" s="848"/>
      <c r="CY61" s="848" t="s">
        <v>120</v>
      </c>
      <c r="CZ61" s="848"/>
      <c r="DB61" s="848" t="s">
        <v>120</v>
      </c>
      <c r="DC61" s="848"/>
      <c r="DE61" s="848" t="s">
        <v>120</v>
      </c>
      <c r="DF61" s="848"/>
      <c r="DH61" s="848" t="s">
        <v>120</v>
      </c>
      <c r="DI61" s="848"/>
      <c r="DK61"/>
      <c r="DL61"/>
      <c r="DM61" s="3">
        <v>1</v>
      </c>
    </row>
    <row r="62" spans="1:117" s="701" customFormat="1" ht="18" customHeight="1">
      <c r="A62"/>
      <c r="B62" s="2902" t="s">
        <v>1185</v>
      </c>
      <c r="C62" s="2902"/>
      <c r="D62" s="848"/>
      <c r="E62" s="2539" t="s">
        <v>1186</v>
      </c>
      <c r="F62" s="2539"/>
      <c r="G62" s="848"/>
      <c r="H62" s="2830" t="s">
        <v>1187</v>
      </c>
      <c r="I62" s="2830"/>
      <c r="J62" s="848"/>
      <c r="K62" s="2832" t="s">
        <v>1188</v>
      </c>
      <c r="L62" s="2832"/>
      <c r="M62" s="848"/>
      <c r="N62" s="2883" t="s">
        <v>1189</v>
      </c>
      <c r="O62" s="2883"/>
      <c r="P62" s="848"/>
      <c r="Q62" s="2836" t="s">
        <v>1190</v>
      </c>
      <c r="R62" s="2836"/>
      <c r="S62" s="848"/>
      <c r="T62" s="2842" t="s">
        <v>1191</v>
      </c>
      <c r="U62" s="2842"/>
      <c r="V62" s="848"/>
      <c r="W62" s="2838" t="s">
        <v>1192</v>
      </c>
      <c r="X62" s="2838"/>
      <c r="Y62" s="848"/>
      <c r="Z62" s="2816" t="s">
        <v>1193</v>
      </c>
      <c r="AA62" s="2816"/>
      <c r="AB62" s="262"/>
      <c r="AC62" s="2818" t="s">
        <v>1194</v>
      </c>
      <c r="AD62" s="2818"/>
      <c r="AE62" s="262"/>
      <c r="AF62" s="2824" t="s">
        <v>1195</v>
      </c>
      <c r="AG62" s="2824"/>
      <c r="AH62" s="262"/>
      <c r="AI62" s="848"/>
      <c r="AJ62" s="848"/>
      <c r="AK62" s="848"/>
      <c r="AL62" s="848"/>
      <c r="AM62" s="848"/>
      <c r="AN62" s="848"/>
      <c r="AO62" s="848"/>
      <c r="AP62" s="848"/>
      <c r="AQ62" s="848"/>
      <c r="AS62" s="2902" t="s">
        <v>2284</v>
      </c>
      <c r="AT62" s="2902"/>
      <c r="AV62" s="2539" t="s">
        <v>2285</v>
      </c>
      <c r="AW62" s="2539"/>
      <c r="AY62" s="2830" t="s">
        <v>2286</v>
      </c>
      <c r="AZ62" s="2830"/>
      <c r="BB62" s="2832" t="s">
        <v>2287</v>
      </c>
      <c r="BC62" s="2832"/>
      <c r="BE62" s="2883" t="s">
        <v>2288</v>
      </c>
      <c r="BF62" s="2883"/>
      <c r="BH62" s="2836" t="s">
        <v>2289</v>
      </c>
      <c r="BI62" s="2836"/>
      <c r="BK62" s="2842" t="s">
        <v>2290</v>
      </c>
      <c r="BL62" s="2842"/>
      <c r="BN62" s="2838" t="s">
        <v>2291</v>
      </c>
      <c r="BO62" s="2838"/>
      <c r="BQ62" s="2816" t="s">
        <v>2292</v>
      </c>
      <c r="BR62" s="2816"/>
      <c r="BT62" s="2818" t="s">
        <v>2293</v>
      </c>
      <c r="BU62" s="2818"/>
      <c r="BW62" s="2824" t="s">
        <v>2294</v>
      </c>
      <c r="BX62" s="2824"/>
      <c r="BY62"/>
      <c r="BZ62"/>
      <c r="CA62"/>
      <c r="CB62"/>
      <c r="CC62"/>
      <c r="CD62" s="2902" t="s">
        <v>2295</v>
      </c>
      <c r="CE62" s="2902"/>
      <c r="CG62" s="2539" t="s">
        <v>2296</v>
      </c>
      <c r="CH62" s="2539"/>
      <c r="CJ62" s="2830" t="s">
        <v>2297</v>
      </c>
      <c r="CK62" s="2830"/>
      <c r="CM62" s="2832" t="s">
        <v>2298</v>
      </c>
      <c r="CN62" s="2832"/>
      <c r="CP62" s="2883" t="s">
        <v>2299</v>
      </c>
      <c r="CQ62" s="2883"/>
      <c r="CS62" s="2836" t="s">
        <v>2300</v>
      </c>
      <c r="CT62" s="2836"/>
      <c r="CV62" s="2842" t="s">
        <v>2301</v>
      </c>
      <c r="CW62" s="2842"/>
      <c r="CY62" s="2838" t="s">
        <v>2302</v>
      </c>
      <c r="CZ62" s="2838"/>
      <c r="DB62" s="2816" t="s">
        <v>2303</v>
      </c>
      <c r="DC62" s="2816"/>
      <c r="DE62" s="2818" t="s">
        <v>2304</v>
      </c>
      <c r="DF62" s="2818"/>
      <c r="DH62" s="2824" t="s">
        <v>2305</v>
      </c>
      <c r="DI62" s="2824"/>
      <c r="DK62"/>
      <c r="DL62"/>
      <c r="DM62" s="3">
        <v>1</v>
      </c>
    </row>
    <row r="63" spans="1:117" s="701" customFormat="1" ht="18" customHeight="1">
      <c r="A63"/>
      <c r="B63" s="2903"/>
      <c r="C63" s="2903"/>
      <c r="D63" s="848"/>
      <c r="E63" s="2540"/>
      <c r="F63" s="2540"/>
      <c r="G63" s="848"/>
      <c r="H63" s="2831"/>
      <c r="I63" s="2831"/>
      <c r="J63" s="848"/>
      <c r="K63" s="2833"/>
      <c r="L63" s="2833"/>
      <c r="M63" s="848"/>
      <c r="N63" s="2884"/>
      <c r="O63" s="2884"/>
      <c r="P63" s="848"/>
      <c r="Q63" s="2837"/>
      <c r="R63" s="2837"/>
      <c r="S63" s="848"/>
      <c r="T63" s="2843"/>
      <c r="U63" s="2843"/>
      <c r="V63" s="848"/>
      <c r="W63" s="2839"/>
      <c r="X63" s="2839"/>
      <c r="Y63" s="848"/>
      <c r="Z63" s="2817"/>
      <c r="AA63" s="2817"/>
      <c r="AB63" s="262"/>
      <c r="AC63" s="2819"/>
      <c r="AD63" s="2819"/>
      <c r="AE63" s="262"/>
      <c r="AF63" s="2825"/>
      <c r="AG63" s="2825"/>
      <c r="AH63" s="262"/>
      <c r="AI63" s="848"/>
      <c r="AJ63" s="848"/>
      <c r="AK63" s="848"/>
      <c r="AL63" s="848"/>
      <c r="AM63" s="848"/>
      <c r="AN63" s="848"/>
      <c r="AO63" s="848"/>
      <c r="AP63" s="848"/>
      <c r="AQ63" s="848"/>
      <c r="AS63" s="2903" t="s">
        <v>120</v>
      </c>
      <c r="AT63" s="2903"/>
      <c r="AV63" s="2540" t="s">
        <v>120</v>
      </c>
      <c r="AW63" s="2540"/>
      <c r="AY63" s="2831" t="s">
        <v>120</v>
      </c>
      <c r="AZ63" s="2831"/>
      <c r="BB63" s="2833" t="s">
        <v>120</v>
      </c>
      <c r="BC63" s="2833"/>
      <c r="BE63" s="2884" t="s">
        <v>120</v>
      </c>
      <c r="BF63" s="2884"/>
      <c r="BH63" s="2837" t="s">
        <v>120</v>
      </c>
      <c r="BI63" s="2837"/>
      <c r="BK63" s="2843" t="s">
        <v>120</v>
      </c>
      <c r="BL63" s="2843"/>
      <c r="BN63" s="2839" t="s">
        <v>120</v>
      </c>
      <c r="BO63" s="2839"/>
      <c r="BQ63" s="2817" t="s">
        <v>120</v>
      </c>
      <c r="BR63" s="2817"/>
      <c r="BT63" s="2819" t="s">
        <v>120</v>
      </c>
      <c r="BU63" s="2819"/>
      <c r="BW63" s="2825" t="s">
        <v>120</v>
      </c>
      <c r="BX63" s="2825"/>
      <c r="BY63"/>
      <c r="BZ63"/>
      <c r="CA63"/>
      <c r="CB63"/>
      <c r="CC63"/>
      <c r="CD63" s="2903" t="s">
        <v>120</v>
      </c>
      <c r="CE63" s="2903"/>
      <c r="CG63" s="2540" t="s">
        <v>120</v>
      </c>
      <c r="CH63" s="2540"/>
      <c r="CJ63" s="2831" t="s">
        <v>120</v>
      </c>
      <c r="CK63" s="2831"/>
      <c r="CM63" s="2833" t="s">
        <v>120</v>
      </c>
      <c r="CN63" s="2833"/>
      <c r="CP63" s="2884" t="s">
        <v>120</v>
      </c>
      <c r="CQ63" s="2884"/>
      <c r="CS63" s="2837" t="s">
        <v>120</v>
      </c>
      <c r="CT63" s="2837"/>
      <c r="CV63" s="2843" t="s">
        <v>120</v>
      </c>
      <c r="CW63" s="2843"/>
      <c r="CY63" s="2839" t="s">
        <v>120</v>
      </c>
      <c r="CZ63" s="2839"/>
      <c r="DB63" s="2817" t="s">
        <v>120</v>
      </c>
      <c r="DC63" s="2817"/>
      <c r="DE63" s="2819" t="s">
        <v>120</v>
      </c>
      <c r="DF63" s="2819"/>
      <c r="DH63" s="2825" t="s">
        <v>120</v>
      </c>
      <c r="DI63" s="2825"/>
      <c r="DK63"/>
      <c r="DL63"/>
      <c r="DM63" s="3">
        <v>1</v>
      </c>
    </row>
    <row r="64" spans="1:117" s="701" customFormat="1" ht="18" customHeight="1" thickBot="1">
      <c r="A64"/>
      <c r="B64" s="848"/>
      <c r="C64" s="848"/>
      <c r="D64" s="848"/>
      <c r="E64" s="848"/>
      <c r="F64" s="848"/>
      <c r="G64" s="848"/>
      <c r="H64" s="848"/>
      <c r="I64" s="848"/>
      <c r="J64" s="848"/>
      <c r="K64" s="848"/>
      <c r="L64" s="848"/>
      <c r="M64" s="848"/>
      <c r="N64" s="848"/>
      <c r="O64" s="848"/>
      <c r="P64" s="848"/>
      <c r="Q64" s="894"/>
      <c r="R64" s="894"/>
      <c r="S64" s="848"/>
      <c r="T64" s="848"/>
      <c r="U64" s="848"/>
      <c r="V64" s="848"/>
      <c r="W64" s="848"/>
      <c r="X64" s="848"/>
      <c r="Y64" s="848"/>
      <c r="Z64" s="848"/>
      <c r="AA64" s="848"/>
      <c r="AB64" s="262"/>
      <c r="AC64" s="848"/>
      <c r="AD64" s="848"/>
      <c r="AE64" s="262"/>
      <c r="AF64" s="848"/>
      <c r="AG64" s="848"/>
      <c r="AH64" s="262"/>
      <c r="AI64" s="848"/>
      <c r="AJ64" s="848"/>
      <c r="AK64" s="848"/>
      <c r="AL64" s="848"/>
      <c r="AM64" s="848"/>
      <c r="AN64" s="848"/>
      <c r="AO64" s="848"/>
      <c r="AP64" s="848"/>
      <c r="AQ64" s="848"/>
      <c r="AS64" s="848" t="s">
        <v>120</v>
      </c>
      <c r="AT64" s="848"/>
      <c r="AV64" s="848" t="s">
        <v>120</v>
      </c>
      <c r="AW64" s="848"/>
      <c r="AY64" s="848" t="s">
        <v>120</v>
      </c>
      <c r="AZ64" s="848"/>
      <c r="BB64" s="848" t="s">
        <v>120</v>
      </c>
      <c r="BC64" s="848"/>
      <c r="BE64" s="848" t="s">
        <v>120</v>
      </c>
      <c r="BF64" s="848"/>
      <c r="BH64" s="894" t="s">
        <v>120</v>
      </c>
      <c r="BI64" s="894"/>
      <c r="BK64" s="848" t="s">
        <v>120</v>
      </c>
      <c r="BL64" s="848"/>
      <c r="BN64" s="848" t="s">
        <v>120</v>
      </c>
      <c r="BO64" s="848"/>
      <c r="BQ64" s="848" t="s">
        <v>120</v>
      </c>
      <c r="BR64" s="848"/>
      <c r="BT64" s="848" t="s">
        <v>120</v>
      </c>
      <c r="BU64" s="848"/>
      <c r="BW64" s="848" t="s">
        <v>120</v>
      </c>
      <c r="BX64" s="848"/>
      <c r="BY64"/>
      <c r="BZ64"/>
      <c r="CA64"/>
      <c r="CB64"/>
      <c r="CC64"/>
      <c r="CD64" s="848" t="s">
        <v>120</v>
      </c>
      <c r="CE64" s="848"/>
      <c r="CG64" s="848" t="s">
        <v>120</v>
      </c>
      <c r="CH64" s="848"/>
      <c r="CJ64" s="848" t="s">
        <v>120</v>
      </c>
      <c r="CK64" s="848"/>
      <c r="CM64" s="848" t="s">
        <v>120</v>
      </c>
      <c r="CN64" s="848"/>
      <c r="CP64" s="848" t="s">
        <v>120</v>
      </c>
      <c r="CQ64" s="848"/>
      <c r="CS64" s="894" t="s">
        <v>120</v>
      </c>
      <c r="CT64" s="894"/>
      <c r="CV64" s="848" t="s">
        <v>120</v>
      </c>
      <c r="CW64" s="848"/>
      <c r="CY64" s="848" t="s">
        <v>120</v>
      </c>
      <c r="CZ64" s="848"/>
      <c r="DB64" s="848" t="s">
        <v>120</v>
      </c>
      <c r="DC64" s="848"/>
      <c r="DE64" s="848" t="s">
        <v>120</v>
      </c>
      <c r="DF64" s="848"/>
      <c r="DH64" s="848" t="s">
        <v>120</v>
      </c>
      <c r="DI64" s="848"/>
      <c r="DK64"/>
      <c r="DL64"/>
      <c r="DM64" s="3">
        <v>1</v>
      </c>
    </row>
    <row r="65" spans="1:117" s="701" customFormat="1" ht="18" customHeight="1">
      <c r="A65"/>
      <c r="B65" s="2904" t="s">
        <v>1196</v>
      </c>
      <c r="C65" s="2904"/>
      <c r="D65" s="848"/>
      <c r="E65" s="2841" t="s">
        <v>1197</v>
      </c>
      <c r="F65" s="2841"/>
      <c r="G65" s="848"/>
      <c r="H65" s="2830" t="s">
        <v>1198</v>
      </c>
      <c r="I65" s="2830"/>
      <c r="J65" s="848"/>
      <c r="K65" s="2832" t="s">
        <v>1199</v>
      </c>
      <c r="L65" s="2832"/>
      <c r="M65" s="848"/>
      <c r="N65" s="2834" t="s">
        <v>1200</v>
      </c>
      <c r="O65" s="2834"/>
      <c r="P65" s="848"/>
      <c r="Q65" s="2836" t="s">
        <v>1201</v>
      </c>
      <c r="R65" s="2836"/>
      <c r="S65" s="848"/>
      <c r="T65" s="2842" t="s">
        <v>1202</v>
      </c>
      <c r="U65" s="2842"/>
      <c r="V65" s="848"/>
      <c r="W65" s="2838" t="s">
        <v>1203</v>
      </c>
      <c r="X65" s="2838"/>
      <c r="Y65" s="848"/>
      <c r="Z65" s="2816" t="s">
        <v>1204</v>
      </c>
      <c r="AA65" s="2816"/>
      <c r="AB65" s="262"/>
      <c r="AC65" s="2818" t="s">
        <v>1205</v>
      </c>
      <c r="AD65" s="2818"/>
      <c r="AE65" s="262"/>
      <c r="AF65" s="2824" t="s">
        <v>1206</v>
      </c>
      <c r="AG65" s="2824"/>
      <c r="AH65" s="262"/>
      <c r="AI65" s="848"/>
      <c r="AJ65" s="848"/>
      <c r="AK65" s="848"/>
      <c r="AL65" s="848"/>
      <c r="AM65" s="848"/>
      <c r="AN65" s="848"/>
      <c r="AO65" s="848"/>
      <c r="AP65" s="848"/>
      <c r="AQ65" s="848"/>
      <c r="AS65" s="2904" t="s">
        <v>2306</v>
      </c>
      <c r="AT65" s="2904"/>
      <c r="AV65" s="2841" t="s">
        <v>2307</v>
      </c>
      <c r="AW65" s="2841"/>
      <c r="AY65" s="2830" t="s">
        <v>2308</v>
      </c>
      <c r="AZ65" s="2830"/>
      <c r="BB65" s="2832" t="s">
        <v>2309</v>
      </c>
      <c r="BC65" s="2832"/>
      <c r="BE65" s="2834" t="s">
        <v>2310</v>
      </c>
      <c r="BF65" s="2834"/>
      <c r="BH65" s="2836" t="s">
        <v>2311</v>
      </c>
      <c r="BI65" s="2836"/>
      <c r="BK65" s="2842" t="s">
        <v>2312</v>
      </c>
      <c r="BL65" s="2842"/>
      <c r="BN65" s="2838" t="s">
        <v>2313</v>
      </c>
      <c r="BO65" s="2838"/>
      <c r="BQ65" s="2816" t="s">
        <v>2314</v>
      </c>
      <c r="BR65" s="2816"/>
      <c r="BT65" s="2818" t="s">
        <v>2315</v>
      </c>
      <c r="BU65" s="2818"/>
      <c r="BW65" s="2824" t="s">
        <v>2316</v>
      </c>
      <c r="BX65" s="2824"/>
      <c r="BY65"/>
      <c r="BZ65"/>
      <c r="CA65"/>
      <c r="CB65"/>
      <c r="CC65"/>
      <c r="CD65" s="2904" t="s">
        <v>2317</v>
      </c>
      <c r="CE65" s="2904"/>
      <c r="CG65" s="2539" t="s">
        <v>2318</v>
      </c>
      <c r="CH65" s="2539"/>
      <c r="CJ65" s="2830" t="s">
        <v>2319</v>
      </c>
      <c r="CK65" s="2830"/>
      <c r="CM65" s="2832" t="s">
        <v>2320</v>
      </c>
      <c r="CN65" s="2832"/>
      <c r="CP65" s="2883" t="s">
        <v>2321</v>
      </c>
      <c r="CQ65" s="2883"/>
      <c r="CS65" s="2836" t="s">
        <v>2322</v>
      </c>
      <c r="CT65" s="2836"/>
      <c r="CV65" s="2842" t="s">
        <v>2323</v>
      </c>
      <c r="CW65" s="2842"/>
      <c r="CY65" s="2838" t="s">
        <v>2324</v>
      </c>
      <c r="CZ65" s="2838"/>
      <c r="DB65" s="2816" t="s">
        <v>2325</v>
      </c>
      <c r="DC65" s="2816"/>
      <c r="DE65" s="2818" t="s">
        <v>2326</v>
      </c>
      <c r="DF65" s="2818"/>
      <c r="DH65" s="2824" t="s">
        <v>2327</v>
      </c>
      <c r="DI65" s="2824"/>
      <c r="DK65"/>
      <c r="DL65"/>
      <c r="DM65" s="3">
        <v>1</v>
      </c>
    </row>
    <row r="66" spans="1:117" s="701" customFormat="1" ht="18" customHeight="1">
      <c r="A66" s="844"/>
      <c r="B66" s="2905"/>
      <c r="C66" s="2905"/>
      <c r="D66" s="848"/>
      <c r="E66" s="2714"/>
      <c r="F66" s="2714"/>
      <c r="G66" s="848"/>
      <c r="H66" s="2831"/>
      <c r="I66" s="2831"/>
      <c r="J66" s="848"/>
      <c r="K66" s="2833"/>
      <c r="L66" s="2833"/>
      <c r="M66" s="848"/>
      <c r="N66" s="2835"/>
      <c r="O66" s="2835"/>
      <c r="P66" s="848"/>
      <c r="Q66" s="2837"/>
      <c r="R66" s="2837"/>
      <c r="S66" s="848"/>
      <c r="T66" s="2843"/>
      <c r="U66" s="2843"/>
      <c r="V66" s="848"/>
      <c r="W66" s="2839"/>
      <c r="X66" s="2839"/>
      <c r="Y66" s="848"/>
      <c r="Z66" s="2817"/>
      <c r="AA66" s="2817"/>
      <c r="AB66" s="262"/>
      <c r="AC66" s="2819"/>
      <c r="AD66" s="2819"/>
      <c r="AE66" s="262"/>
      <c r="AF66" s="2825"/>
      <c r="AG66" s="2825"/>
      <c r="AH66" s="262"/>
      <c r="AI66" s="848"/>
      <c r="AJ66" s="848"/>
      <c r="AK66" s="848"/>
      <c r="AL66" s="848"/>
      <c r="AM66" s="848"/>
      <c r="AN66" s="848"/>
      <c r="AO66" s="848"/>
      <c r="AP66" s="848"/>
      <c r="AQ66" s="848"/>
      <c r="AS66" s="2905" t="s">
        <v>120</v>
      </c>
      <c r="AT66" s="2905"/>
      <c r="AV66" s="2714" t="s">
        <v>120</v>
      </c>
      <c r="AW66" s="2714"/>
      <c r="AY66" s="2831" t="s">
        <v>120</v>
      </c>
      <c r="AZ66" s="2831"/>
      <c r="BB66" s="2833" t="s">
        <v>120</v>
      </c>
      <c r="BC66" s="2833"/>
      <c r="BE66" s="2835" t="s">
        <v>120</v>
      </c>
      <c r="BF66" s="2835"/>
      <c r="BH66" s="2837" t="s">
        <v>120</v>
      </c>
      <c r="BI66" s="2837"/>
      <c r="BK66" s="2843" t="s">
        <v>120</v>
      </c>
      <c r="BL66" s="2843"/>
      <c r="BN66" s="2839" t="s">
        <v>120</v>
      </c>
      <c r="BO66" s="2839"/>
      <c r="BQ66" s="2817" t="s">
        <v>120</v>
      </c>
      <c r="BR66" s="2817"/>
      <c r="BT66" s="2819" t="s">
        <v>120</v>
      </c>
      <c r="BU66" s="2819"/>
      <c r="BW66" s="2825" t="s">
        <v>120</v>
      </c>
      <c r="BX66" s="2825"/>
      <c r="BY66"/>
      <c r="BZ66"/>
      <c r="CA66"/>
      <c r="CB66"/>
      <c r="CC66"/>
      <c r="CD66" s="2905" t="s">
        <v>120</v>
      </c>
      <c r="CE66" s="2905"/>
      <c r="CG66" s="2540" t="s">
        <v>120</v>
      </c>
      <c r="CH66" s="2540"/>
      <c r="CJ66" s="2831" t="s">
        <v>120</v>
      </c>
      <c r="CK66" s="2831"/>
      <c r="CM66" s="2833" t="s">
        <v>120</v>
      </c>
      <c r="CN66" s="2833"/>
      <c r="CP66" s="2884" t="s">
        <v>120</v>
      </c>
      <c r="CQ66" s="2884"/>
      <c r="CS66" s="2837" t="s">
        <v>120</v>
      </c>
      <c r="CT66" s="2837"/>
      <c r="CV66" s="2843" t="s">
        <v>120</v>
      </c>
      <c r="CW66" s="2843"/>
      <c r="CY66" s="2839" t="s">
        <v>120</v>
      </c>
      <c r="CZ66" s="2839"/>
      <c r="DB66" s="2817" t="s">
        <v>120</v>
      </c>
      <c r="DC66" s="2817"/>
      <c r="DE66" s="2819" t="s">
        <v>120</v>
      </c>
      <c r="DF66" s="2819"/>
      <c r="DH66" s="2825" t="s">
        <v>120</v>
      </c>
      <c r="DI66" s="2825"/>
      <c r="DK66"/>
      <c r="DL66"/>
      <c r="DM66" s="3">
        <v>1</v>
      </c>
    </row>
    <row r="67" spans="1:117" s="701" customFormat="1" ht="18" customHeight="1" thickBot="1">
      <c r="A67" s="844"/>
      <c r="B67" s="848"/>
      <c r="C67" s="848"/>
      <c r="D67" s="848"/>
      <c r="E67" s="848"/>
      <c r="F67" s="848"/>
      <c r="G67" s="848"/>
      <c r="H67" s="848"/>
      <c r="I67" s="848"/>
      <c r="J67" s="848"/>
      <c r="K67" s="848"/>
      <c r="L67" s="848"/>
      <c r="M67" s="848"/>
      <c r="N67" s="848"/>
      <c r="O67" s="848"/>
      <c r="P67" s="848"/>
      <c r="Q67" s="894"/>
      <c r="R67" s="894"/>
      <c r="S67" s="848"/>
      <c r="T67" s="848"/>
      <c r="U67" s="848"/>
      <c r="V67" s="848"/>
      <c r="W67" s="848"/>
      <c r="X67" s="848"/>
      <c r="Y67" s="848"/>
      <c r="Z67" s="848"/>
      <c r="AA67" s="848"/>
      <c r="AB67" s="262"/>
      <c r="AC67" s="848"/>
      <c r="AD67" s="848"/>
      <c r="AE67" s="262"/>
      <c r="AF67" s="848"/>
      <c r="AG67" s="848"/>
      <c r="AH67" s="262"/>
      <c r="AI67" s="848"/>
      <c r="AJ67" s="848"/>
      <c r="AK67" s="848"/>
      <c r="AL67" s="848"/>
      <c r="AM67" s="848"/>
      <c r="AN67" s="848"/>
      <c r="AO67" s="848"/>
      <c r="AP67" s="848"/>
      <c r="AQ67" s="848"/>
      <c r="AS67" s="848" t="s">
        <v>120</v>
      </c>
      <c r="AT67" s="848"/>
      <c r="AV67" s="848" t="s">
        <v>120</v>
      </c>
      <c r="AW67" s="848"/>
      <c r="AY67" s="848" t="s">
        <v>120</v>
      </c>
      <c r="AZ67" s="848"/>
      <c r="BB67" s="848" t="s">
        <v>120</v>
      </c>
      <c r="BC67" s="848"/>
      <c r="BE67" s="848" t="s">
        <v>120</v>
      </c>
      <c r="BF67" s="848"/>
      <c r="BH67" s="894" t="s">
        <v>120</v>
      </c>
      <c r="BI67" s="894"/>
      <c r="BK67" s="848" t="s">
        <v>120</v>
      </c>
      <c r="BL67" s="848"/>
      <c r="BN67" s="848" t="s">
        <v>120</v>
      </c>
      <c r="BO67" s="848"/>
      <c r="BQ67" s="848" t="s">
        <v>120</v>
      </c>
      <c r="BR67" s="848"/>
      <c r="BT67" s="848" t="s">
        <v>120</v>
      </c>
      <c r="BU67" s="848"/>
      <c r="BW67" s="848" t="s">
        <v>120</v>
      </c>
      <c r="BX67" s="848"/>
      <c r="BY67"/>
      <c r="BZ67"/>
      <c r="CA67"/>
      <c r="CB67"/>
      <c r="CC67"/>
      <c r="CD67" s="848" t="s">
        <v>120</v>
      </c>
      <c r="CE67" s="848"/>
      <c r="CG67" s="848" t="s">
        <v>120</v>
      </c>
      <c r="CH67" s="848"/>
      <c r="CJ67" s="848" t="s">
        <v>120</v>
      </c>
      <c r="CK67" s="848"/>
      <c r="CM67" s="848" t="s">
        <v>120</v>
      </c>
      <c r="CN67" s="848"/>
      <c r="CP67" s="848" t="s">
        <v>120</v>
      </c>
      <c r="CQ67" s="848"/>
      <c r="CS67" s="894" t="s">
        <v>120</v>
      </c>
      <c r="CT67" s="894"/>
      <c r="CV67" s="848" t="s">
        <v>120</v>
      </c>
      <c r="CW67" s="848"/>
      <c r="CY67" s="848" t="s">
        <v>120</v>
      </c>
      <c r="CZ67" s="848"/>
      <c r="DB67" s="848" t="s">
        <v>120</v>
      </c>
      <c r="DC67" s="848"/>
      <c r="DE67" s="848" t="s">
        <v>120</v>
      </c>
      <c r="DF67" s="848"/>
      <c r="DH67" t="s">
        <v>120</v>
      </c>
      <c r="DI67"/>
      <c r="DK67"/>
      <c r="DL67"/>
      <c r="DM67" s="3">
        <v>1</v>
      </c>
    </row>
    <row r="68" spans="1:117" s="701" customFormat="1" ht="18" customHeight="1">
      <c r="A68" s="844"/>
      <c r="B68" s="2906" t="s">
        <v>1207</v>
      </c>
      <c r="C68" s="2906"/>
      <c r="D68" s="848"/>
      <c r="E68" s="2539" t="s">
        <v>1208</v>
      </c>
      <c r="F68" s="2539"/>
      <c r="G68" s="848"/>
      <c r="H68" s="2830" t="s">
        <v>1209</v>
      </c>
      <c r="I68" s="2830"/>
      <c r="J68" s="848"/>
      <c r="K68" s="2832" t="s">
        <v>1210</v>
      </c>
      <c r="L68" s="2832"/>
      <c r="M68" s="848"/>
      <c r="N68" s="2834"/>
      <c r="O68" s="2834"/>
      <c r="P68" s="848"/>
      <c r="Q68" s="2836" t="s">
        <v>1211</v>
      </c>
      <c r="R68" s="2836"/>
      <c r="S68" s="848"/>
      <c r="T68" s="2842" t="s">
        <v>1212</v>
      </c>
      <c r="U68" s="2842"/>
      <c r="V68" s="848"/>
      <c r="W68" s="2838" t="s">
        <v>1213</v>
      </c>
      <c r="X68" s="2838"/>
      <c r="Y68" s="848"/>
      <c r="Z68" s="2816" t="s">
        <v>1214</v>
      </c>
      <c r="AA68" s="2816"/>
      <c r="AB68" s="262"/>
      <c r="AC68" s="2818" t="s">
        <v>1215</v>
      </c>
      <c r="AD68" s="2818"/>
      <c r="AE68" s="262"/>
      <c r="AF68" s="2824" t="s">
        <v>1216</v>
      </c>
      <c r="AG68" s="2824"/>
      <c r="AH68" s="262"/>
      <c r="AI68" s="848"/>
      <c r="AJ68" s="848"/>
      <c r="AK68" s="848"/>
      <c r="AL68" s="848"/>
      <c r="AM68" s="848"/>
      <c r="AN68" s="848"/>
      <c r="AO68" s="848"/>
      <c r="AP68" s="848"/>
      <c r="AQ68" s="848"/>
      <c r="AS68" s="2906" t="s">
        <v>2328</v>
      </c>
      <c r="AT68" s="2906"/>
      <c r="AV68" s="2539" t="s">
        <v>2329</v>
      </c>
      <c r="AW68" s="2539"/>
      <c r="AY68" s="2830" t="s">
        <v>2330</v>
      </c>
      <c r="AZ68" s="2830"/>
      <c r="BB68" s="2832" t="s">
        <v>2331</v>
      </c>
      <c r="BC68" s="2832"/>
      <c r="BE68" s="2834"/>
      <c r="BF68" s="2834"/>
      <c r="BH68" s="2836" t="s">
        <v>2332</v>
      </c>
      <c r="BI68" s="2836"/>
      <c r="BK68" s="2842" t="s">
        <v>2333</v>
      </c>
      <c r="BL68" s="2842"/>
      <c r="BN68" s="2838" t="s">
        <v>2334</v>
      </c>
      <c r="BO68" s="2838"/>
      <c r="BQ68" s="2816" t="s">
        <v>2335</v>
      </c>
      <c r="BR68" s="2816"/>
      <c r="BT68" s="2818" t="s">
        <v>2336</v>
      </c>
      <c r="BU68" s="2818"/>
      <c r="BW68" s="2824" t="s">
        <v>1226</v>
      </c>
      <c r="BX68" s="2824"/>
      <c r="BY68"/>
      <c r="BZ68"/>
      <c r="CA68"/>
      <c r="CB68"/>
      <c r="CC68"/>
      <c r="CD68" s="2906" t="s">
        <v>2337</v>
      </c>
      <c r="CE68" s="2906"/>
      <c r="CG68" s="2539" t="s">
        <v>2338</v>
      </c>
      <c r="CH68" s="2539"/>
      <c r="CJ68" s="2830" t="s">
        <v>2339</v>
      </c>
      <c r="CK68" s="2830"/>
      <c r="CM68" s="2832" t="s">
        <v>2340</v>
      </c>
      <c r="CN68" s="2832"/>
      <c r="CP68" s="2883"/>
      <c r="CQ68" s="2883"/>
      <c r="CS68" s="2836" t="s">
        <v>2341</v>
      </c>
      <c r="CT68" s="2836"/>
      <c r="CV68" s="2842" t="s">
        <v>2342</v>
      </c>
      <c r="CW68" s="2842"/>
      <c r="CY68" s="2838" t="s">
        <v>2343</v>
      </c>
      <c r="CZ68" s="2838"/>
      <c r="DB68" s="2816" t="s">
        <v>2344</v>
      </c>
      <c r="DC68" s="2816"/>
      <c r="DE68" s="2818" t="s">
        <v>2345</v>
      </c>
      <c r="DF68" s="2818"/>
      <c r="DH68" s="2824" t="s">
        <v>2346</v>
      </c>
      <c r="DI68" s="2824"/>
      <c r="DK68"/>
      <c r="DL68"/>
      <c r="DM68" s="3">
        <v>1</v>
      </c>
    </row>
    <row r="69" spans="1:117" s="701" customFormat="1" ht="18" customHeight="1">
      <c r="A69" s="844"/>
      <c r="B69" s="2907"/>
      <c r="C69" s="2907"/>
      <c r="D69" s="848"/>
      <c r="E69" s="2540"/>
      <c r="F69" s="2540"/>
      <c r="G69" s="848"/>
      <c r="H69" s="2831"/>
      <c r="I69" s="2831"/>
      <c r="J69" s="848"/>
      <c r="K69" s="2833"/>
      <c r="L69" s="2833"/>
      <c r="M69" s="848"/>
      <c r="N69" s="2835"/>
      <c r="O69" s="2835"/>
      <c r="P69" s="848"/>
      <c r="Q69" s="2837"/>
      <c r="R69" s="2837"/>
      <c r="S69" s="848"/>
      <c r="T69" s="2843"/>
      <c r="U69" s="2843"/>
      <c r="V69" s="848"/>
      <c r="W69" s="2839"/>
      <c r="X69" s="2839"/>
      <c r="Y69" s="848"/>
      <c r="Z69" s="2817"/>
      <c r="AA69" s="2817"/>
      <c r="AB69" s="262"/>
      <c r="AC69" s="2819"/>
      <c r="AD69" s="2819"/>
      <c r="AE69" s="262"/>
      <c r="AF69" s="2825"/>
      <c r="AG69" s="2825"/>
      <c r="AH69" s="262"/>
      <c r="AI69" s="848"/>
      <c r="AJ69" s="848"/>
      <c r="AK69" s="848"/>
      <c r="AL69" s="848"/>
      <c r="AM69" s="848"/>
      <c r="AN69" s="848"/>
      <c r="AO69" s="848"/>
      <c r="AP69" s="848"/>
      <c r="AQ69" s="848"/>
      <c r="AS69" s="2907" t="s">
        <v>120</v>
      </c>
      <c r="AT69" s="2907"/>
      <c r="AV69" s="2540" t="s">
        <v>120</v>
      </c>
      <c r="AW69" s="2540"/>
      <c r="AY69" s="2831" t="s">
        <v>120</v>
      </c>
      <c r="AZ69" s="2831"/>
      <c r="BB69" s="2833" t="s">
        <v>120</v>
      </c>
      <c r="BC69" s="2833"/>
      <c r="BE69" s="2835"/>
      <c r="BF69" s="2835"/>
      <c r="BH69" s="2837" t="s">
        <v>120</v>
      </c>
      <c r="BI69" s="2837"/>
      <c r="BK69" s="2843" t="s">
        <v>120</v>
      </c>
      <c r="BL69" s="2843"/>
      <c r="BN69" s="2839" t="s">
        <v>120</v>
      </c>
      <c r="BO69" s="2839"/>
      <c r="BQ69" s="2817" t="s">
        <v>120</v>
      </c>
      <c r="BR69" s="2817"/>
      <c r="BT69" s="2819" t="s">
        <v>120</v>
      </c>
      <c r="BU69" s="2819"/>
      <c r="BW69" s="2825" t="s">
        <v>120</v>
      </c>
      <c r="BX69" s="2825"/>
      <c r="BY69"/>
      <c r="BZ69"/>
      <c r="CA69"/>
      <c r="CB69"/>
      <c r="CC69"/>
      <c r="CD69" s="2907" t="s">
        <v>120</v>
      </c>
      <c r="CE69" s="2907"/>
      <c r="CG69" s="2540" t="s">
        <v>120</v>
      </c>
      <c r="CH69" s="2540"/>
      <c r="CJ69" s="2831" t="s">
        <v>120</v>
      </c>
      <c r="CK69" s="2831"/>
      <c r="CM69" s="2833" t="s">
        <v>120</v>
      </c>
      <c r="CN69" s="2833"/>
      <c r="CP69" s="2884"/>
      <c r="CQ69" s="2884"/>
      <c r="CS69" s="2837" t="s">
        <v>120</v>
      </c>
      <c r="CT69" s="2837"/>
      <c r="CV69" s="2843" t="s">
        <v>120</v>
      </c>
      <c r="CW69" s="2843"/>
      <c r="CY69" s="2839" t="s">
        <v>120</v>
      </c>
      <c r="CZ69" s="2839"/>
      <c r="DB69" s="2817" t="s">
        <v>120</v>
      </c>
      <c r="DC69" s="2817"/>
      <c r="DE69" s="2819" t="s">
        <v>120</v>
      </c>
      <c r="DF69" s="2819"/>
      <c r="DH69" s="2825" t="s">
        <v>120</v>
      </c>
      <c r="DI69" s="2825"/>
      <c r="DK69"/>
      <c r="DL69"/>
      <c r="DM69" s="3">
        <v>1</v>
      </c>
    </row>
    <row r="70" spans="1:117" s="701" customFormat="1" ht="18" customHeight="1" thickBot="1">
      <c r="A70" s="844"/>
      <c r="B70" s="848"/>
      <c r="C70" s="848"/>
      <c r="D70" s="848"/>
      <c r="E70" s="848"/>
      <c r="F70" s="848"/>
      <c r="G70" s="848"/>
      <c r="H70" s="848"/>
      <c r="I70" s="848"/>
      <c r="J70" s="848"/>
      <c r="K70" s="848"/>
      <c r="L70" s="848"/>
      <c r="M70" s="848"/>
      <c r="N70" s="848"/>
      <c r="O70" s="848"/>
      <c r="P70" s="848"/>
      <c r="Q70" s="894"/>
      <c r="R70" s="894"/>
      <c r="S70" s="848"/>
      <c r="T70" s="848"/>
      <c r="U70" s="848"/>
      <c r="V70" s="848"/>
      <c r="W70" s="848"/>
      <c r="X70" s="848"/>
      <c r="Y70" s="848"/>
      <c r="Z70" s="848"/>
      <c r="AA70" s="848"/>
      <c r="AB70" s="262"/>
      <c r="AC70" s="848"/>
      <c r="AD70" s="848"/>
      <c r="AE70" s="262"/>
      <c r="AF70" s="848"/>
      <c r="AG70" s="848"/>
      <c r="AH70" s="262"/>
      <c r="AI70" s="848"/>
      <c r="AJ70" s="848"/>
      <c r="AK70" s="848"/>
      <c r="AL70" s="848"/>
      <c r="AM70" s="848"/>
      <c r="AN70" s="848"/>
      <c r="AO70" s="848"/>
      <c r="AP70" s="848"/>
      <c r="AQ70" s="848"/>
      <c r="AS70" s="848" t="s">
        <v>120</v>
      </c>
      <c r="AT70" s="848"/>
      <c r="AV70" s="848" t="s">
        <v>120</v>
      </c>
      <c r="AW70" s="848"/>
      <c r="AY70" s="848" t="s">
        <v>120</v>
      </c>
      <c r="AZ70" s="848"/>
      <c r="BB70" s="848" t="s">
        <v>120</v>
      </c>
      <c r="BC70" s="848"/>
      <c r="BE70" s="848"/>
      <c r="BF70" s="848"/>
      <c r="BH70" s="894" t="s">
        <v>120</v>
      </c>
      <c r="BI70" s="894"/>
      <c r="BK70" s="848" t="s">
        <v>120</v>
      </c>
      <c r="BL70" s="848"/>
      <c r="BN70" s="848" t="s">
        <v>120</v>
      </c>
      <c r="BO70" s="848"/>
      <c r="BQ70" s="848" t="s">
        <v>120</v>
      </c>
      <c r="BR70" s="848"/>
      <c r="BT70" s="848" t="s">
        <v>120</v>
      </c>
      <c r="BU70" s="848"/>
      <c r="BW70" s="848" t="s">
        <v>120</v>
      </c>
      <c r="BX70" s="848"/>
      <c r="BY70"/>
      <c r="BZ70"/>
      <c r="CA70"/>
      <c r="CB70"/>
      <c r="CC70"/>
      <c r="CD70" s="848" t="s">
        <v>120</v>
      </c>
      <c r="CE70" s="848"/>
      <c r="CG70" s="848" t="s">
        <v>120</v>
      </c>
      <c r="CH70" s="848"/>
      <c r="CJ70" s="848" t="s">
        <v>120</v>
      </c>
      <c r="CK70" s="848"/>
      <c r="CM70" s="848" t="s">
        <v>120</v>
      </c>
      <c r="CN70" s="848"/>
      <c r="CP70"/>
      <c r="CQ70"/>
      <c r="CS70" s="894" t="s">
        <v>120</v>
      </c>
      <c r="CT70" s="894"/>
      <c r="CV70" s="848" t="s">
        <v>120</v>
      </c>
      <c r="CW70" s="848"/>
      <c r="CY70" s="848" t="s">
        <v>120</v>
      </c>
      <c r="CZ70" s="848"/>
      <c r="DB70" s="848" t="s">
        <v>120</v>
      </c>
      <c r="DC70" s="848"/>
      <c r="DE70" s="848" t="s">
        <v>120</v>
      </c>
      <c r="DF70" s="848"/>
      <c r="DH70" t="s">
        <v>120</v>
      </c>
      <c r="DI70"/>
      <c r="DK70"/>
      <c r="DL70"/>
      <c r="DM70" s="3">
        <v>1</v>
      </c>
    </row>
    <row r="71" spans="1:117" s="701" customFormat="1" ht="18" customHeight="1">
      <c r="A71" s="844"/>
      <c r="B71" s="2908" t="s">
        <v>1217</v>
      </c>
      <c r="C71" s="2908"/>
      <c r="D71" s="848"/>
      <c r="E71" s="2539" t="s">
        <v>1218</v>
      </c>
      <c r="F71" s="2539"/>
      <c r="G71" s="848"/>
      <c r="H71" s="2830" t="s">
        <v>1219</v>
      </c>
      <c r="I71" s="2830"/>
      <c r="J71" s="848"/>
      <c r="K71" s="2832" t="s">
        <v>1220</v>
      </c>
      <c r="L71" s="2832"/>
      <c r="M71" s="848"/>
      <c r="N71" s="848"/>
      <c r="O71" s="848"/>
      <c r="P71" s="848"/>
      <c r="Q71" s="2836" t="s">
        <v>1221</v>
      </c>
      <c r="R71" s="2836"/>
      <c r="S71" s="848"/>
      <c r="T71" s="2842" t="s">
        <v>1222</v>
      </c>
      <c r="U71" s="2842"/>
      <c r="V71" s="848"/>
      <c r="W71" s="2838" t="s">
        <v>1223</v>
      </c>
      <c r="X71" s="2838"/>
      <c r="Y71" s="848"/>
      <c r="Z71" s="2816" t="s">
        <v>1224</v>
      </c>
      <c r="AA71" s="2816"/>
      <c r="AB71" s="262"/>
      <c r="AC71" s="2818" t="s">
        <v>1225</v>
      </c>
      <c r="AD71" s="2818"/>
      <c r="AE71" s="262"/>
      <c r="AF71" s="2824" t="s">
        <v>1226</v>
      </c>
      <c r="AG71" s="2824"/>
      <c r="AH71" s="262"/>
      <c r="AI71" s="848"/>
      <c r="AJ71" s="848"/>
      <c r="AK71" s="848"/>
      <c r="AL71" s="848"/>
      <c r="AM71" s="848"/>
      <c r="AN71" s="848"/>
      <c r="AO71" s="848"/>
      <c r="AP71" s="848"/>
      <c r="AQ71" s="848"/>
      <c r="AS71" s="2908" t="s">
        <v>2347</v>
      </c>
      <c r="AT71" s="2908"/>
      <c r="AV71" s="2539" t="s">
        <v>2348</v>
      </c>
      <c r="AW71" s="2539"/>
      <c r="AY71" s="2830" t="s">
        <v>2349</v>
      </c>
      <c r="AZ71" s="2830"/>
      <c r="BB71" s="2832" t="s">
        <v>2350</v>
      </c>
      <c r="BC71" s="2832"/>
      <c r="BE71"/>
      <c r="BF71"/>
      <c r="BH71" s="2836" t="s">
        <v>2351</v>
      </c>
      <c r="BI71" s="2836"/>
      <c r="BK71" s="2842" t="s">
        <v>2352</v>
      </c>
      <c r="BL71" s="2842"/>
      <c r="BN71" s="2838" t="s">
        <v>2353</v>
      </c>
      <c r="BO71" s="2838"/>
      <c r="BQ71" s="2816" t="s">
        <v>2354</v>
      </c>
      <c r="BR71" s="2816"/>
      <c r="BT71" s="2818" t="s">
        <v>2355</v>
      </c>
      <c r="BU71" s="2818"/>
      <c r="BW71" s="2824" t="s">
        <v>1236</v>
      </c>
      <c r="BX71" s="2824"/>
      <c r="BY71"/>
      <c r="BZ71"/>
      <c r="CA71"/>
      <c r="CB71"/>
      <c r="CC71"/>
      <c r="CD71" s="2908" t="s">
        <v>2356</v>
      </c>
      <c r="CE71" s="2908"/>
      <c r="CG71" s="2539" t="s">
        <v>2357</v>
      </c>
      <c r="CH71" s="2539"/>
      <c r="CJ71" s="2830" t="s">
        <v>2358</v>
      </c>
      <c r="CK71" s="2830"/>
      <c r="CM71" s="2832" t="s">
        <v>2359</v>
      </c>
      <c r="CN71" s="2832"/>
      <c r="CP71"/>
      <c r="CQ71"/>
      <c r="CS71" s="2836" t="s">
        <v>2360</v>
      </c>
      <c r="CT71" s="2836"/>
      <c r="CV71" s="2842" t="s">
        <v>2361</v>
      </c>
      <c r="CW71" s="2842"/>
      <c r="CY71" s="2838" t="s">
        <v>2362</v>
      </c>
      <c r="CZ71" s="2838"/>
      <c r="DB71" s="2816" t="s">
        <v>1214</v>
      </c>
      <c r="DC71" s="2816"/>
      <c r="DE71" s="2818" t="s">
        <v>2363</v>
      </c>
      <c r="DF71" s="2818"/>
      <c r="DH71" s="2824" t="s">
        <v>2364</v>
      </c>
      <c r="DI71" s="2824"/>
      <c r="DK71"/>
      <c r="DL71"/>
      <c r="DM71" s="3">
        <v>1</v>
      </c>
    </row>
    <row r="72" spans="1:117" s="701" customFormat="1" ht="18" customHeight="1">
      <c r="A72" s="844"/>
      <c r="B72" s="2861"/>
      <c r="C72" s="2861"/>
      <c r="D72" s="848"/>
      <c r="E72" s="2540"/>
      <c r="F72" s="2540"/>
      <c r="G72" s="848"/>
      <c r="H72" s="2831"/>
      <c r="I72" s="2831"/>
      <c r="J72" s="848"/>
      <c r="K72" s="2833"/>
      <c r="L72" s="2833"/>
      <c r="M72" s="848"/>
      <c r="N72" s="848"/>
      <c r="O72" s="848"/>
      <c r="P72" s="848"/>
      <c r="Q72" s="2837"/>
      <c r="R72" s="2837"/>
      <c r="S72" s="848"/>
      <c r="T72" s="2843"/>
      <c r="U72" s="2843"/>
      <c r="V72" s="848"/>
      <c r="W72" s="2839"/>
      <c r="X72" s="2839"/>
      <c r="Y72" s="848"/>
      <c r="Z72" s="2817"/>
      <c r="AA72" s="2817"/>
      <c r="AB72" s="262"/>
      <c r="AC72" s="2819"/>
      <c r="AD72" s="2819"/>
      <c r="AE72" s="262"/>
      <c r="AF72" s="2825"/>
      <c r="AG72" s="2825"/>
      <c r="AH72" s="262"/>
      <c r="AI72" s="848"/>
      <c r="AJ72" s="848"/>
      <c r="AK72" s="848"/>
      <c r="AL72" s="848"/>
      <c r="AM72" s="848"/>
      <c r="AN72" s="848"/>
      <c r="AO72" s="848"/>
      <c r="AP72" s="848"/>
      <c r="AQ72" s="848"/>
      <c r="AS72" s="2861" t="s">
        <v>120</v>
      </c>
      <c r="AT72" s="2861"/>
      <c r="AV72" s="2540" t="s">
        <v>120</v>
      </c>
      <c r="AW72" s="2540"/>
      <c r="AY72" s="2831" t="s">
        <v>120</v>
      </c>
      <c r="AZ72" s="2831"/>
      <c r="BB72" s="2833" t="s">
        <v>120</v>
      </c>
      <c r="BC72" s="2833"/>
      <c r="BE72"/>
      <c r="BF72"/>
      <c r="BH72" s="2837" t="s">
        <v>120</v>
      </c>
      <c r="BI72" s="2837"/>
      <c r="BK72" s="2843" t="s">
        <v>120</v>
      </c>
      <c r="BL72" s="2843"/>
      <c r="BN72" s="2839" t="s">
        <v>120</v>
      </c>
      <c r="BO72" s="2839"/>
      <c r="BQ72" s="2817" t="s">
        <v>120</v>
      </c>
      <c r="BR72" s="2817"/>
      <c r="BT72" s="2819" t="s">
        <v>120</v>
      </c>
      <c r="BU72" s="2819"/>
      <c r="BW72" s="2825" t="s">
        <v>120</v>
      </c>
      <c r="BX72" s="2825"/>
      <c r="BY72"/>
      <c r="BZ72"/>
      <c r="CA72"/>
      <c r="CB72"/>
      <c r="CC72"/>
      <c r="CD72" s="2861" t="s">
        <v>120</v>
      </c>
      <c r="CE72" s="2861"/>
      <c r="CG72" s="2540" t="s">
        <v>120</v>
      </c>
      <c r="CH72" s="2540"/>
      <c r="CJ72" s="2831" t="s">
        <v>120</v>
      </c>
      <c r="CK72" s="2831"/>
      <c r="CM72" s="2833" t="s">
        <v>120</v>
      </c>
      <c r="CN72" s="2833"/>
      <c r="CP72"/>
      <c r="CQ72"/>
      <c r="CS72" s="2837" t="s">
        <v>120</v>
      </c>
      <c r="CT72" s="2837"/>
      <c r="CV72" s="2843" t="s">
        <v>120</v>
      </c>
      <c r="CW72" s="2843"/>
      <c r="CY72" s="2839" t="s">
        <v>120</v>
      </c>
      <c r="CZ72" s="2839"/>
      <c r="DB72" s="2817" t="s">
        <v>120</v>
      </c>
      <c r="DC72" s="2817"/>
      <c r="DE72" s="2819" t="s">
        <v>120</v>
      </c>
      <c r="DF72" s="2819"/>
      <c r="DH72" s="2825" t="s">
        <v>120</v>
      </c>
      <c r="DI72" s="2825"/>
      <c r="DK72"/>
      <c r="DL72"/>
      <c r="DM72" s="3">
        <v>1</v>
      </c>
    </row>
    <row r="73" spans="1:117" s="701" customFormat="1" ht="18" customHeight="1" thickBot="1">
      <c r="A73" s="844"/>
      <c r="B73" s="848"/>
      <c r="C73" s="848"/>
      <c r="D73" s="848"/>
      <c r="E73" s="848"/>
      <c r="F73" s="848"/>
      <c r="G73" s="848"/>
      <c r="H73" s="848"/>
      <c r="I73" s="848"/>
      <c r="J73" s="848"/>
      <c r="K73" s="848"/>
      <c r="L73" s="848"/>
      <c r="M73" s="848"/>
      <c r="N73" s="848"/>
      <c r="O73" s="848"/>
      <c r="P73" s="848"/>
      <c r="Q73" s="894"/>
      <c r="R73" s="894"/>
      <c r="S73" s="848"/>
      <c r="T73" s="848"/>
      <c r="U73" s="848"/>
      <c r="V73" s="848"/>
      <c r="W73" s="848"/>
      <c r="X73" s="848"/>
      <c r="Y73" s="848"/>
      <c r="Z73" s="848"/>
      <c r="AA73" s="848"/>
      <c r="AB73" s="262"/>
      <c r="AC73"/>
      <c r="AD73"/>
      <c r="AE73" s="262"/>
      <c r="AF73"/>
      <c r="AG73"/>
      <c r="AH73" s="262"/>
      <c r="AI73" s="848"/>
      <c r="AJ73" s="848"/>
      <c r="AK73" s="848"/>
      <c r="AL73" s="848"/>
      <c r="AM73" s="848"/>
      <c r="AN73" s="848"/>
      <c r="AO73" s="848"/>
      <c r="AP73" s="848"/>
      <c r="AQ73" s="848"/>
      <c r="AS73" s="848" t="s">
        <v>120</v>
      </c>
      <c r="AT73" s="848"/>
      <c r="AV73" s="848" t="s">
        <v>120</v>
      </c>
      <c r="AW73" s="848"/>
      <c r="AY73" s="848" t="s">
        <v>120</v>
      </c>
      <c r="AZ73" s="848"/>
      <c r="BB73" s="848" t="s">
        <v>120</v>
      </c>
      <c r="BC73" s="848"/>
      <c r="BE73"/>
      <c r="BF73"/>
      <c r="BH73" s="894" t="s">
        <v>120</v>
      </c>
      <c r="BI73" s="894"/>
      <c r="BK73" s="848" t="s">
        <v>120</v>
      </c>
      <c r="BL73" s="848"/>
      <c r="BN73" s="848" t="s">
        <v>120</v>
      </c>
      <c r="BO73" s="848"/>
      <c r="BQ73" s="848" t="s">
        <v>120</v>
      </c>
      <c r="BR73" s="848"/>
      <c r="BT73" s="848" t="s">
        <v>120</v>
      </c>
      <c r="BU73" s="848"/>
      <c r="BW73" t="s">
        <v>120</v>
      </c>
      <c r="BX73"/>
      <c r="BY73"/>
      <c r="BZ73"/>
      <c r="CA73"/>
      <c r="CB73"/>
      <c r="CC73"/>
      <c r="CD73" s="848" t="s">
        <v>120</v>
      </c>
      <c r="CE73" s="848"/>
      <c r="CG73" s="848" t="s">
        <v>120</v>
      </c>
      <c r="CH73" s="848"/>
      <c r="CJ73" t="s">
        <v>120</v>
      </c>
      <c r="CK73"/>
      <c r="CM73" t="s">
        <v>120</v>
      </c>
      <c r="CN73"/>
      <c r="CP73"/>
      <c r="CQ73"/>
      <c r="CS73" s="894" t="s">
        <v>120</v>
      </c>
      <c r="CT73" s="894"/>
      <c r="CV73" s="848" t="s">
        <v>120</v>
      </c>
      <c r="CW73" s="848"/>
      <c r="CY73" s="848" t="s">
        <v>120</v>
      </c>
      <c r="CZ73" s="848"/>
      <c r="DB73" s="848" t="s">
        <v>120</v>
      </c>
      <c r="DC73" s="848"/>
      <c r="DE73" t="s">
        <v>120</v>
      </c>
      <c r="DF73"/>
      <c r="DH73" t="s">
        <v>120</v>
      </c>
      <c r="DI73"/>
      <c r="DK73"/>
      <c r="DL73"/>
      <c r="DM73" s="3">
        <v>1</v>
      </c>
    </row>
    <row r="74" spans="1:117" s="701" customFormat="1" ht="18" customHeight="1">
      <c r="A74" s="844"/>
      <c r="B74" s="2909" t="s">
        <v>1227</v>
      </c>
      <c r="C74" s="2909"/>
      <c r="D74" s="848"/>
      <c r="E74" s="2539" t="s">
        <v>1228</v>
      </c>
      <c r="F74" s="2539"/>
      <c r="G74" s="848"/>
      <c r="H74" s="2830" t="s">
        <v>1229</v>
      </c>
      <c r="I74" s="2830"/>
      <c r="J74" s="848"/>
      <c r="K74" s="2832" t="s">
        <v>1230</v>
      </c>
      <c r="L74" s="2832"/>
      <c r="M74" s="848"/>
      <c r="N74" s="848"/>
      <c r="O74" s="848"/>
      <c r="P74" s="848"/>
      <c r="Q74" s="2836" t="s">
        <v>1231</v>
      </c>
      <c r="R74" s="2836"/>
      <c r="S74" s="848"/>
      <c r="T74" s="2842" t="s">
        <v>1232</v>
      </c>
      <c r="U74" s="2842"/>
      <c r="V74" s="848"/>
      <c r="W74" s="2838" t="s">
        <v>1233</v>
      </c>
      <c r="X74" s="2838"/>
      <c r="Y74" s="848"/>
      <c r="Z74" s="2816" t="s">
        <v>1234</v>
      </c>
      <c r="AA74" s="2816"/>
      <c r="AB74" s="262"/>
      <c r="AC74" s="2818" t="s">
        <v>1235</v>
      </c>
      <c r="AD74" s="2818"/>
      <c r="AE74" s="262"/>
      <c r="AF74" s="2824" t="s">
        <v>1236</v>
      </c>
      <c r="AG74" s="2824"/>
      <c r="AH74" s="262"/>
      <c r="AI74" s="848"/>
      <c r="AJ74" s="848"/>
      <c r="AK74" s="848"/>
      <c r="AL74" s="848"/>
      <c r="AM74" s="848"/>
      <c r="AN74" s="848"/>
      <c r="AO74" s="848"/>
      <c r="AP74" s="848"/>
      <c r="AQ74" s="848"/>
      <c r="AS74" s="2909" t="s">
        <v>2365</v>
      </c>
      <c r="AT74" s="2909"/>
      <c r="AV74" s="2539" t="s">
        <v>2366</v>
      </c>
      <c r="AW74" s="2539"/>
      <c r="AY74" s="2830" t="s">
        <v>2367</v>
      </c>
      <c r="AZ74" s="2830"/>
      <c r="BB74" s="2832" t="s">
        <v>2368</v>
      </c>
      <c r="BC74" s="2832"/>
      <c r="BE74"/>
      <c r="BF74"/>
      <c r="BH74" s="2836" t="s">
        <v>2369</v>
      </c>
      <c r="BI74" s="2836"/>
      <c r="BK74" s="2842" t="s">
        <v>2370</v>
      </c>
      <c r="BL74" s="2842"/>
      <c r="BN74" s="2838" t="s">
        <v>2371</v>
      </c>
      <c r="BO74" s="2838"/>
      <c r="BQ74" s="2816" t="s">
        <v>2372</v>
      </c>
      <c r="BR74" s="2816"/>
      <c r="BT74" s="2818" t="s">
        <v>2373</v>
      </c>
      <c r="BU74" s="2818"/>
      <c r="BW74" s="2824" t="s">
        <v>1246</v>
      </c>
      <c r="BX74" s="2824"/>
      <c r="BY74"/>
      <c r="BZ74"/>
      <c r="CA74"/>
      <c r="CB74"/>
      <c r="CC74"/>
      <c r="CD74" s="2909" t="s">
        <v>2374</v>
      </c>
      <c r="CE74" s="2909"/>
      <c r="CG74" s="2539" t="s">
        <v>2375</v>
      </c>
      <c r="CH74" s="2539"/>
      <c r="CJ74" s="2830" t="s">
        <v>2376</v>
      </c>
      <c r="CK74" s="2830"/>
      <c r="CM74" s="2832" t="s">
        <v>2377</v>
      </c>
      <c r="CN74" s="2832"/>
      <c r="CP74"/>
      <c r="CQ74"/>
      <c r="CS74" s="2836" t="s">
        <v>2378</v>
      </c>
      <c r="CT74" s="2836"/>
      <c r="CV74" s="2842" t="s">
        <v>2379</v>
      </c>
      <c r="CW74" s="2842"/>
      <c r="CY74" s="2838" t="s">
        <v>2380</v>
      </c>
      <c r="CZ74" s="2838"/>
      <c r="DB74" s="2816" t="s">
        <v>2381</v>
      </c>
      <c r="DC74" s="2816"/>
      <c r="DE74" s="2818" t="s">
        <v>2382</v>
      </c>
      <c r="DF74" s="2818"/>
      <c r="DH74" s="2824" t="s">
        <v>2383</v>
      </c>
      <c r="DI74" s="2824"/>
      <c r="DK74"/>
      <c r="DL74"/>
      <c r="DM74" s="3">
        <v>1</v>
      </c>
    </row>
    <row r="75" spans="1:117" s="701" customFormat="1" ht="18" customHeight="1">
      <c r="A75" s="844"/>
      <c r="B75" s="2910"/>
      <c r="C75" s="2910"/>
      <c r="D75" s="848"/>
      <c r="E75" s="2540"/>
      <c r="F75" s="2540"/>
      <c r="G75" s="848"/>
      <c r="H75" s="2831"/>
      <c r="I75" s="2831"/>
      <c r="J75" s="848"/>
      <c r="K75" s="2833"/>
      <c r="L75" s="2833"/>
      <c r="M75" s="848"/>
      <c r="N75" s="848"/>
      <c r="O75" s="848"/>
      <c r="P75" s="848"/>
      <c r="Q75" s="2837"/>
      <c r="R75" s="2837"/>
      <c r="S75" s="848"/>
      <c r="T75" s="2843"/>
      <c r="U75" s="2843"/>
      <c r="V75" s="848"/>
      <c r="W75" s="2839"/>
      <c r="X75" s="2839"/>
      <c r="Y75" s="848"/>
      <c r="Z75" s="2817"/>
      <c r="AA75" s="2817"/>
      <c r="AB75" s="262"/>
      <c r="AC75" s="2819"/>
      <c r="AD75" s="2819"/>
      <c r="AE75" s="262"/>
      <c r="AF75" s="2825"/>
      <c r="AG75" s="2825"/>
      <c r="AH75" s="262"/>
      <c r="AI75" s="848"/>
      <c r="AJ75" s="848"/>
      <c r="AK75" s="848"/>
      <c r="AL75" s="848"/>
      <c r="AM75" s="848"/>
      <c r="AN75" s="848"/>
      <c r="AO75" s="848"/>
      <c r="AP75" s="848"/>
      <c r="AQ75" s="848"/>
      <c r="AS75" s="2910" t="s">
        <v>120</v>
      </c>
      <c r="AT75" s="2910"/>
      <c r="AV75" s="2540" t="s">
        <v>120</v>
      </c>
      <c r="AW75" s="2540"/>
      <c r="AY75" s="2831" t="s">
        <v>120</v>
      </c>
      <c r="AZ75" s="2831"/>
      <c r="BB75" s="2833" t="s">
        <v>120</v>
      </c>
      <c r="BC75" s="2833"/>
      <c r="BE75"/>
      <c r="BF75"/>
      <c r="BH75" s="2837" t="s">
        <v>120</v>
      </c>
      <c r="BI75" s="2837"/>
      <c r="BK75" s="2843" t="s">
        <v>120</v>
      </c>
      <c r="BL75" s="2843"/>
      <c r="BN75" s="2839" t="s">
        <v>120</v>
      </c>
      <c r="BO75" s="2839"/>
      <c r="BQ75" s="2817" t="s">
        <v>120</v>
      </c>
      <c r="BR75" s="2817"/>
      <c r="BT75" s="2819" t="s">
        <v>120</v>
      </c>
      <c r="BU75" s="2819"/>
      <c r="BW75" s="2825" t="s">
        <v>120</v>
      </c>
      <c r="BX75" s="2825"/>
      <c r="BY75"/>
      <c r="BZ75"/>
      <c r="CA75"/>
      <c r="CB75"/>
      <c r="CC75"/>
      <c r="CD75" s="2910" t="s">
        <v>120</v>
      </c>
      <c r="CE75" s="2910"/>
      <c r="CG75" s="2540" t="s">
        <v>120</v>
      </c>
      <c r="CH75" s="2540"/>
      <c r="CJ75" s="2831" t="s">
        <v>120</v>
      </c>
      <c r="CK75" s="2831"/>
      <c r="CM75" s="2833" t="s">
        <v>120</v>
      </c>
      <c r="CN75" s="2833"/>
      <c r="CP75"/>
      <c r="CQ75"/>
      <c r="CS75" s="2837" t="s">
        <v>120</v>
      </c>
      <c r="CT75" s="2837"/>
      <c r="CV75" s="2843" t="s">
        <v>120</v>
      </c>
      <c r="CW75" s="2843"/>
      <c r="CY75" s="2839" t="s">
        <v>120</v>
      </c>
      <c r="CZ75" s="2839"/>
      <c r="DB75" s="2817" t="s">
        <v>120</v>
      </c>
      <c r="DC75" s="2817"/>
      <c r="DE75" s="2819" t="s">
        <v>120</v>
      </c>
      <c r="DF75" s="2819"/>
      <c r="DH75" s="2825" t="s">
        <v>120</v>
      </c>
      <c r="DI75" s="2825"/>
      <c r="DK75"/>
      <c r="DL75"/>
      <c r="DM75" s="3">
        <v>1</v>
      </c>
    </row>
    <row r="76" spans="1:117" s="701" customFormat="1" ht="18" customHeight="1" thickBot="1">
      <c r="A76" s="844"/>
      <c r="B76" s="848"/>
      <c r="C76" s="848"/>
      <c r="D76" s="848"/>
      <c r="E76" s="848"/>
      <c r="F76" s="848"/>
      <c r="G76" s="848"/>
      <c r="H76" s="848"/>
      <c r="I76" s="848"/>
      <c r="J76" s="848"/>
      <c r="K76"/>
      <c r="L76"/>
      <c r="M76" s="848"/>
      <c r="N76" s="848"/>
      <c r="O76" s="848"/>
      <c r="P76" s="848"/>
      <c r="Q76" s="894"/>
      <c r="R76" s="894"/>
      <c r="S76" s="848"/>
      <c r="T76" s="848"/>
      <c r="U76" s="848"/>
      <c r="V76" s="848"/>
      <c r="W76" s="848"/>
      <c r="X76" s="848"/>
      <c r="Y76" s="848"/>
      <c r="Z76" s="848"/>
      <c r="AA76" s="848"/>
      <c r="AB76" s="262"/>
      <c r="AC76"/>
      <c r="AD76"/>
      <c r="AE76" s="262"/>
      <c r="AF76"/>
      <c r="AG76"/>
      <c r="AH76" s="262"/>
      <c r="AI76" s="848"/>
      <c r="AJ76" s="848"/>
      <c r="AK76" s="848"/>
      <c r="AL76" s="848"/>
      <c r="AM76" s="848"/>
      <c r="AN76" s="848"/>
      <c r="AO76" s="848"/>
      <c r="AP76" s="848"/>
      <c r="AQ76" s="848"/>
      <c r="AS76" s="848" t="s">
        <v>120</v>
      </c>
      <c r="AT76" s="848"/>
      <c r="AV76" s="848" t="s">
        <v>120</v>
      </c>
      <c r="AW76" s="848"/>
      <c r="AY76" s="848" t="s">
        <v>120</v>
      </c>
      <c r="AZ76" s="848"/>
      <c r="BB76" s="848" t="s">
        <v>120</v>
      </c>
      <c r="BC76" s="848"/>
      <c r="BE76"/>
      <c r="BF76"/>
      <c r="BH76" s="894" t="s">
        <v>120</v>
      </c>
      <c r="BI76" s="894"/>
      <c r="BK76" s="848" t="s">
        <v>120</v>
      </c>
      <c r="BL76" s="848"/>
      <c r="BN76" s="848" t="s">
        <v>120</v>
      </c>
      <c r="BO76" s="848"/>
      <c r="BQ76" s="848" t="s">
        <v>120</v>
      </c>
      <c r="BR76" s="848"/>
      <c r="BT76" s="848" t="s">
        <v>120</v>
      </c>
      <c r="BU76" s="848"/>
      <c r="BW76" t="s">
        <v>120</v>
      </c>
      <c r="BX76"/>
      <c r="BY76"/>
      <c r="BZ76"/>
      <c r="CA76"/>
      <c r="CB76"/>
      <c r="CC76"/>
      <c r="CD76" s="848" t="s">
        <v>120</v>
      </c>
      <c r="CE76" s="848"/>
      <c r="CG76" s="848" t="s">
        <v>120</v>
      </c>
      <c r="CH76" s="848"/>
      <c r="CJ76" t="s">
        <v>120</v>
      </c>
      <c r="CK76"/>
      <c r="CM76" t="s">
        <v>120</v>
      </c>
      <c r="CN76"/>
      <c r="CP76"/>
      <c r="CQ76"/>
      <c r="CS76" s="894" t="s">
        <v>120</v>
      </c>
      <c r="CT76" s="894"/>
      <c r="CV76" s="848" t="s">
        <v>120</v>
      </c>
      <c r="CW76" s="848"/>
      <c r="CY76" s="848" t="s">
        <v>120</v>
      </c>
      <c r="CZ76" s="848"/>
      <c r="DB76" s="848" t="s">
        <v>120</v>
      </c>
      <c r="DC76" s="848"/>
      <c r="DE76" t="s">
        <v>120</v>
      </c>
      <c r="DF76"/>
      <c r="DH76" t="s">
        <v>120</v>
      </c>
      <c r="DI76"/>
      <c r="DK76"/>
      <c r="DL76"/>
      <c r="DM76" s="3">
        <v>1</v>
      </c>
    </row>
    <row r="77" spans="1:117" s="701" customFormat="1" ht="18" customHeight="1">
      <c r="A77" s="844"/>
      <c r="B77" s="2911" t="s">
        <v>1237</v>
      </c>
      <c r="C77" s="2911"/>
      <c r="D77" s="848"/>
      <c r="E77" s="2539" t="s">
        <v>1238</v>
      </c>
      <c r="F77" s="2539"/>
      <c r="G77" s="848"/>
      <c r="H77" s="2830" t="s">
        <v>1239</v>
      </c>
      <c r="I77" s="2830"/>
      <c r="J77" s="848"/>
      <c r="K77" s="2832" t="s">
        <v>1240</v>
      </c>
      <c r="L77" s="2832"/>
      <c r="M77" s="848"/>
      <c r="N77" s="848"/>
      <c r="O77" s="848"/>
      <c r="P77" s="848"/>
      <c r="Q77" s="2836" t="s">
        <v>1241</v>
      </c>
      <c r="R77" s="2836"/>
      <c r="S77" s="848"/>
      <c r="T77" s="2842" t="s">
        <v>1242</v>
      </c>
      <c r="U77" s="2842"/>
      <c r="V77" s="848"/>
      <c r="W77" s="2838" t="s">
        <v>1243</v>
      </c>
      <c r="X77" s="2838"/>
      <c r="Y77" s="848"/>
      <c r="Z77" s="2816" t="s">
        <v>1244</v>
      </c>
      <c r="AA77" s="2816"/>
      <c r="AB77" s="262"/>
      <c r="AC77" s="2818" t="s">
        <v>1245</v>
      </c>
      <c r="AD77" s="2818"/>
      <c r="AE77" s="262"/>
      <c r="AF77" s="2824" t="s">
        <v>1246</v>
      </c>
      <c r="AG77" s="2824"/>
      <c r="AH77" s="262"/>
      <c r="AI77" s="848"/>
      <c r="AJ77" s="848"/>
      <c r="AK77" s="848"/>
      <c r="AL77" s="848"/>
      <c r="AM77" s="848"/>
      <c r="AN77" s="848"/>
      <c r="AO77" s="848"/>
      <c r="AP77" s="848"/>
      <c r="AQ77" s="848"/>
      <c r="AS77" s="2911" t="s">
        <v>2384</v>
      </c>
      <c r="AT77" s="2911"/>
      <c r="AV77" s="2539" t="s">
        <v>2385</v>
      </c>
      <c r="AW77" s="2539"/>
      <c r="AY77" s="2830" t="s">
        <v>2386</v>
      </c>
      <c r="AZ77" s="2830"/>
      <c r="BB77" s="2832" t="s">
        <v>2387</v>
      </c>
      <c r="BC77" s="2832"/>
      <c r="BE77"/>
      <c r="BF77"/>
      <c r="BH77" s="2836" t="s">
        <v>2388</v>
      </c>
      <c r="BI77" s="2836"/>
      <c r="BK77" s="2842" t="s">
        <v>2389</v>
      </c>
      <c r="BL77" s="2842"/>
      <c r="BN77" s="2838" t="s">
        <v>2390</v>
      </c>
      <c r="BO77" s="2838"/>
      <c r="BQ77" s="2816" t="s">
        <v>2391</v>
      </c>
      <c r="BR77" s="2816"/>
      <c r="BT77" s="2818" t="s">
        <v>2392</v>
      </c>
      <c r="BU77" s="2818"/>
      <c r="BW77" s="2824" t="s">
        <v>2208</v>
      </c>
      <c r="BX77" s="2824"/>
      <c r="BY77"/>
      <c r="BZ77"/>
      <c r="CA77"/>
      <c r="CB77"/>
      <c r="CC77"/>
      <c r="CD77" s="2911" t="s">
        <v>2393</v>
      </c>
      <c r="CE77" s="2911"/>
      <c r="CG77" s="2841" t="s">
        <v>2394</v>
      </c>
      <c r="CH77" s="2841"/>
      <c r="CJ77" s="2830" t="s">
        <v>2395</v>
      </c>
      <c r="CK77" s="2830"/>
      <c r="CM77" s="2832" t="s">
        <v>2396</v>
      </c>
      <c r="CN77" s="2832"/>
      <c r="CP77"/>
      <c r="CQ77"/>
      <c r="CS77" s="2836" t="s">
        <v>2397</v>
      </c>
      <c r="CT77" s="2836"/>
      <c r="CV77" s="2842" t="s">
        <v>2398</v>
      </c>
      <c r="CW77" s="2842"/>
      <c r="CY77" s="2838" t="s">
        <v>2399</v>
      </c>
      <c r="CZ77" s="2838"/>
      <c r="DB77" s="2816" t="s">
        <v>2400</v>
      </c>
      <c r="DC77" s="2816"/>
      <c r="DE77" s="2818" t="s">
        <v>2401</v>
      </c>
      <c r="DF77" s="2818"/>
      <c r="DH77" s="2824" t="s">
        <v>2219</v>
      </c>
      <c r="DI77" s="2824"/>
      <c r="DK77"/>
      <c r="DL77"/>
      <c r="DM77" s="3">
        <v>1</v>
      </c>
    </row>
    <row r="78" spans="1:117" s="701" customFormat="1" ht="18" customHeight="1">
      <c r="A78" s="844"/>
      <c r="B78" s="2912"/>
      <c r="C78" s="2912"/>
      <c r="D78" s="848"/>
      <c r="E78" s="2540"/>
      <c r="F78" s="2540"/>
      <c r="G78" s="848"/>
      <c r="H78" s="2831"/>
      <c r="I78" s="2831"/>
      <c r="J78" s="848"/>
      <c r="K78" s="2833"/>
      <c r="L78" s="2833"/>
      <c r="M78" s="848"/>
      <c r="N78" s="848"/>
      <c r="O78" s="848"/>
      <c r="P78" s="848"/>
      <c r="Q78" s="2837"/>
      <c r="R78" s="2837"/>
      <c r="S78" s="848"/>
      <c r="T78" s="2843"/>
      <c r="U78" s="2843"/>
      <c r="V78" s="848"/>
      <c r="W78" s="2839"/>
      <c r="X78" s="2839"/>
      <c r="Y78" s="848"/>
      <c r="Z78" s="2817"/>
      <c r="AA78" s="2817"/>
      <c r="AB78" s="262"/>
      <c r="AC78" s="2819"/>
      <c r="AD78" s="2819"/>
      <c r="AE78" s="262"/>
      <c r="AF78" s="2825"/>
      <c r="AG78" s="2825"/>
      <c r="AH78" s="262"/>
      <c r="AI78" s="848"/>
      <c r="AJ78" s="848"/>
      <c r="AK78" s="848"/>
      <c r="AL78" s="848"/>
      <c r="AM78" s="848"/>
      <c r="AN78" s="848"/>
      <c r="AO78" s="848"/>
      <c r="AP78" s="848"/>
      <c r="AQ78" s="848"/>
      <c r="AS78" s="2912" t="s">
        <v>120</v>
      </c>
      <c r="AT78" s="2912"/>
      <c r="AV78" s="2540" t="s">
        <v>120</v>
      </c>
      <c r="AW78" s="2540"/>
      <c r="AY78" s="2831" t="s">
        <v>120</v>
      </c>
      <c r="AZ78" s="2831"/>
      <c r="BB78" s="2833" t="s">
        <v>120</v>
      </c>
      <c r="BC78" s="2833"/>
      <c r="BE78"/>
      <c r="BF78"/>
      <c r="BH78" s="2837" t="s">
        <v>120</v>
      </c>
      <c r="BI78" s="2837"/>
      <c r="BK78" s="2843" t="s">
        <v>120</v>
      </c>
      <c r="BL78" s="2843"/>
      <c r="BN78" s="2839" t="s">
        <v>120</v>
      </c>
      <c r="BO78" s="2839"/>
      <c r="BQ78" s="2817" t="s">
        <v>120</v>
      </c>
      <c r="BR78" s="2817"/>
      <c r="BT78" s="2819" t="s">
        <v>120</v>
      </c>
      <c r="BU78" s="2819"/>
      <c r="BW78" s="2825" t="s">
        <v>120</v>
      </c>
      <c r="BX78" s="2825"/>
      <c r="BY78"/>
      <c r="BZ78"/>
      <c r="CA78"/>
      <c r="CB78"/>
      <c r="CC78"/>
      <c r="CD78" s="2912" t="s">
        <v>120</v>
      </c>
      <c r="CE78" s="2912"/>
      <c r="CG78" s="2714" t="s">
        <v>120</v>
      </c>
      <c r="CH78" s="2714"/>
      <c r="CJ78" s="2831" t="s">
        <v>120</v>
      </c>
      <c r="CK78" s="2831"/>
      <c r="CM78" s="2833" t="s">
        <v>120</v>
      </c>
      <c r="CN78" s="2833"/>
      <c r="CP78"/>
      <c r="CQ78"/>
      <c r="CS78" s="2837" t="s">
        <v>120</v>
      </c>
      <c r="CT78" s="2837"/>
      <c r="CV78" s="2843" t="s">
        <v>120</v>
      </c>
      <c r="CW78" s="2843"/>
      <c r="CY78" s="2839" t="s">
        <v>120</v>
      </c>
      <c r="CZ78" s="2839"/>
      <c r="DB78" s="2817" t="s">
        <v>120</v>
      </c>
      <c r="DC78" s="2817"/>
      <c r="DE78" s="2819" t="s">
        <v>120</v>
      </c>
      <c r="DF78" s="2819"/>
      <c r="DH78" s="2825" t="s">
        <v>120</v>
      </c>
      <c r="DI78" s="2825"/>
      <c r="DK78"/>
      <c r="DL78"/>
      <c r="DM78" s="3">
        <v>1</v>
      </c>
    </row>
    <row r="79" spans="1:117" s="701" customFormat="1" ht="18" customHeight="1" thickBot="1">
      <c r="A79" s="844"/>
      <c r="B79" s="848"/>
      <c r="C79" s="848"/>
      <c r="D79" s="848"/>
      <c r="E79" s="848"/>
      <c r="F79" s="848"/>
      <c r="G79" s="848"/>
      <c r="H79"/>
      <c r="I79"/>
      <c r="J79" s="848"/>
      <c r="K79"/>
      <c r="L79"/>
      <c r="M79" s="848"/>
      <c r="N79" s="848"/>
      <c r="O79" s="848"/>
      <c r="P79" s="848"/>
      <c r="Q79" s="894"/>
      <c r="R79" s="894"/>
      <c r="S79" s="848"/>
      <c r="T79" s="848"/>
      <c r="U79" s="848"/>
      <c r="V79" s="848"/>
      <c r="W79" s="848"/>
      <c r="X79" s="848"/>
      <c r="Y79" s="848"/>
      <c r="Z79" s="848"/>
      <c r="AA79" s="848"/>
      <c r="AB79" s="262"/>
      <c r="AC79"/>
      <c r="AD79"/>
      <c r="AE79" s="262"/>
      <c r="AF79"/>
      <c r="AG79"/>
      <c r="AH79" s="262"/>
      <c r="AI79" s="848"/>
      <c r="AJ79" s="848"/>
      <c r="AK79" s="848"/>
      <c r="AL79" s="848"/>
      <c r="AM79" s="848"/>
      <c r="AN79" s="848"/>
      <c r="AO79" s="848"/>
      <c r="AP79" s="848"/>
      <c r="AQ79" s="848"/>
      <c r="AS79" s="848" t="s">
        <v>120</v>
      </c>
      <c r="AT79" s="848"/>
      <c r="AV79" s="848" t="s">
        <v>120</v>
      </c>
      <c r="AW79" s="848"/>
      <c r="AY79" t="s">
        <v>120</v>
      </c>
      <c r="AZ79"/>
      <c r="BB79" t="s">
        <v>120</v>
      </c>
      <c r="BC79"/>
      <c r="BE79"/>
      <c r="BF79"/>
      <c r="BH79" s="894" t="s">
        <v>120</v>
      </c>
      <c r="BI79" s="894"/>
      <c r="BK79" s="848" t="s">
        <v>120</v>
      </c>
      <c r="BL79" s="848"/>
      <c r="BN79" s="848" t="s">
        <v>120</v>
      </c>
      <c r="BO79" s="848"/>
      <c r="BQ79" s="848" t="s">
        <v>120</v>
      </c>
      <c r="BR79" s="848"/>
      <c r="BT79" t="s">
        <v>120</v>
      </c>
      <c r="BU79"/>
      <c r="BW79" t="s">
        <v>120</v>
      </c>
      <c r="BX79"/>
      <c r="BY79"/>
      <c r="BZ79"/>
      <c r="CA79"/>
      <c r="CB79"/>
      <c r="CC79"/>
      <c r="CD79" s="848" t="s">
        <v>120</v>
      </c>
      <c r="CE79" s="848"/>
      <c r="CG79" s="848" t="s">
        <v>120</v>
      </c>
      <c r="CH79" s="848"/>
      <c r="CJ79" t="s">
        <v>120</v>
      </c>
      <c r="CK79"/>
      <c r="CM79" t="s">
        <v>120</v>
      </c>
      <c r="CN79"/>
      <c r="CP79"/>
      <c r="CQ79"/>
      <c r="CS79" s="894" t="s">
        <v>120</v>
      </c>
      <c r="CT79" s="894"/>
      <c r="CV79" s="848" t="s">
        <v>120</v>
      </c>
      <c r="CW79" s="848"/>
      <c r="CY79" s="848" t="s">
        <v>120</v>
      </c>
      <c r="CZ79" s="848"/>
      <c r="DB79" t="s">
        <v>120</v>
      </c>
      <c r="DC79"/>
      <c r="DE79" t="s">
        <v>120</v>
      </c>
      <c r="DF79"/>
      <c r="DH79" t="s">
        <v>120</v>
      </c>
      <c r="DI79"/>
      <c r="DK79"/>
      <c r="DL79"/>
      <c r="DM79" s="3">
        <v>1</v>
      </c>
    </row>
    <row r="80" spans="1:117" s="701" customFormat="1" ht="18" customHeight="1">
      <c r="A80" s="844"/>
      <c r="B80" s="2828" t="s">
        <v>1247</v>
      </c>
      <c r="C80" s="2828"/>
      <c r="D80" s="848"/>
      <c r="E80" s="2539" t="s">
        <v>1248</v>
      </c>
      <c r="F80" s="2539"/>
      <c r="G80" s="848"/>
      <c r="H80" s="2830" t="s">
        <v>1249</v>
      </c>
      <c r="I80" s="2830"/>
      <c r="J80" s="848"/>
      <c r="K80" s="2832" t="s">
        <v>1250</v>
      </c>
      <c r="L80" s="2832"/>
      <c r="M80" s="848"/>
      <c r="N80" s="848"/>
      <c r="O80" s="848"/>
      <c r="P80" s="848"/>
      <c r="Q80" s="2836" t="s">
        <v>1251</v>
      </c>
      <c r="R80" s="2836"/>
      <c r="S80" s="848"/>
      <c r="T80" s="2842" t="s">
        <v>1252</v>
      </c>
      <c r="U80" s="2842"/>
      <c r="V80" s="848"/>
      <c r="W80" s="2838" t="s">
        <v>1253</v>
      </c>
      <c r="X80" s="2838"/>
      <c r="Y80" s="848"/>
      <c r="Z80" s="2816" t="s">
        <v>1254</v>
      </c>
      <c r="AA80" s="2816"/>
      <c r="AB80" s="262"/>
      <c r="AC80" s="2818" t="s">
        <v>1255</v>
      </c>
      <c r="AD80" s="2818"/>
      <c r="AE80" s="262"/>
      <c r="AF80" s="2824" t="s">
        <v>1256</v>
      </c>
      <c r="AG80" s="2824"/>
      <c r="AH80" s="262"/>
      <c r="AI80" s="848"/>
      <c r="AJ80" s="848"/>
      <c r="AK80" s="848"/>
      <c r="AL80" s="848"/>
      <c r="AM80" s="848"/>
      <c r="AN80" s="848"/>
      <c r="AO80" s="848"/>
      <c r="AP80" s="848"/>
      <c r="AQ80" s="848"/>
      <c r="AS80" s="2828" t="s">
        <v>2402</v>
      </c>
      <c r="AT80" s="2828"/>
      <c r="AV80" s="2539" t="s">
        <v>2403</v>
      </c>
      <c r="AW80" s="2539"/>
      <c r="AY80" s="2830" t="s">
        <v>2404</v>
      </c>
      <c r="AZ80" s="2830"/>
      <c r="BB80" s="2832" t="s">
        <v>2405</v>
      </c>
      <c r="BC80" s="2832"/>
      <c r="BE80"/>
      <c r="BF80"/>
      <c r="BH80" s="2836" t="s">
        <v>2406</v>
      </c>
      <c r="BI80" s="2836"/>
      <c r="BK80" s="2842" t="s">
        <v>2407</v>
      </c>
      <c r="BL80" s="2842"/>
      <c r="BN80" s="2838" t="s">
        <v>2408</v>
      </c>
      <c r="BO80" s="2838"/>
      <c r="BQ80" s="2816" t="s">
        <v>2409</v>
      </c>
      <c r="BR80" s="2816"/>
      <c r="BT80" s="2818"/>
      <c r="BU80" s="2818"/>
      <c r="BW80" s="2824"/>
      <c r="BX80" s="2824"/>
      <c r="BY80"/>
      <c r="BZ80"/>
      <c r="CA80"/>
      <c r="CB80"/>
      <c r="CC80"/>
      <c r="CD80" s="2828" t="s">
        <v>2410</v>
      </c>
      <c r="CE80" s="2828"/>
      <c r="CG80" s="2539" t="s">
        <v>2411</v>
      </c>
      <c r="CH80" s="2539"/>
      <c r="CJ80" s="2830" t="s">
        <v>2412</v>
      </c>
      <c r="CK80" s="2830"/>
      <c r="CM80" s="2832" t="s">
        <v>2413</v>
      </c>
      <c r="CN80" s="2832"/>
      <c r="CP80"/>
      <c r="CQ80"/>
      <c r="CS80" s="2836" t="s">
        <v>2414</v>
      </c>
      <c r="CT80" s="2836"/>
      <c r="CV80" s="2842" t="s">
        <v>2415</v>
      </c>
      <c r="CW80" s="2842"/>
      <c r="CY80" s="2838" t="s">
        <v>2416</v>
      </c>
      <c r="CZ80" s="2838"/>
      <c r="DB80" s="2816" t="s">
        <v>2417</v>
      </c>
      <c r="DC80" s="2816"/>
      <c r="DE80" s="2818"/>
      <c r="DF80" s="2818"/>
      <c r="DH80" s="2824"/>
      <c r="DI80" s="2824"/>
      <c r="DK80"/>
      <c r="DL80"/>
      <c r="DM80" s="3">
        <v>1</v>
      </c>
    </row>
    <row r="81" spans="1:117" s="701" customFormat="1" ht="18" customHeight="1">
      <c r="A81" s="844"/>
      <c r="B81" s="2829"/>
      <c r="C81" s="2829"/>
      <c r="D81" s="848"/>
      <c r="E81" s="2540"/>
      <c r="F81" s="2540"/>
      <c r="G81" s="848"/>
      <c r="H81" s="2831"/>
      <c r="I81" s="2831"/>
      <c r="J81" s="848"/>
      <c r="K81" s="2833"/>
      <c r="L81" s="2833"/>
      <c r="M81" s="848"/>
      <c r="N81" s="848"/>
      <c r="O81" s="848"/>
      <c r="P81" s="848"/>
      <c r="Q81" s="2837"/>
      <c r="R81" s="2837"/>
      <c r="S81" s="848"/>
      <c r="T81" s="2843"/>
      <c r="U81" s="2843"/>
      <c r="V81" s="848"/>
      <c r="W81" s="2839"/>
      <c r="X81" s="2839"/>
      <c r="Y81" s="848"/>
      <c r="Z81" s="2817"/>
      <c r="AA81" s="2817"/>
      <c r="AB81" s="262"/>
      <c r="AC81" s="2819"/>
      <c r="AD81" s="2819"/>
      <c r="AE81" s="262"/>
      <c r="AF81" s="2825"/>
      <c r="AG81" s="2825"/>
      <c r="AH81" s="262"/>
      <c r="AI81" s="848"/>
      <c r="AJ81" s="848"/>
      <c r="AK81" s="848"/>
      <c r="AL81" s="848"/>
      <c r="AM81" s="848"/>
      <c r="AN81" s="848"/>
      <c r="AO81" s="848"/>
      <c r="AP81" s="848"/>
      <c r="AQ81" s="848"/>
      <c r="AS81" s="2829" t="s">
        <v>120</v>
      </c>
      <c r="AT81" s="2829"/>
      <c r="AV81" s="2540" t="s">
        <v>120</v>
      </c>
      <c r="AW81" s="2540"/>
      <c r="AY81" s="2831" t="s">
        <v>120</v>
      </c>
      <c r="AZ81" s="2831"/>
      <c r="BB81" s="2833" t="s">
        <v>120</v>
      </c>
      <c r="BC81" s="2833"/>
      <c r="BE81"/>
      <c r="BF81"/>
      <c r="BH81" s="2837" t="s">
        <v>120</v>
      </c>
      <c r="BI81" s="2837"/>
      <c r="BK81" s="2843" t="s">
        <v>120</v>
      </c>
      <c r="BL81" s="2843"/>
      <c r="BN81" s="2839" t="s">
        <v>120</v>
      </c>
      <c r="BO81" s="2839"/>
      <c r="BQ81" s="2817" t="s">
        <v>120</v>
      </c>
      <c r="BR81" s="2817"/>
      <c r="BT81" s="2819"/>
      <c r="BU81" s="2819"/>
      <c r="BW81" s="2825"/>
      <c r="BX81" s="2825"/>
      <c r="BY81"/>
      <c r="BZ81"/>
      <c r="CA81"/>
      <c r="CB81"/>
      <c r="CC81"/>
      <c r="CD81" s="2829" t="s">
        <v>120</v>
      </c>
      <c r="CE81" s="2829"/>
      <c r="CG81" s="2540" t="s">
        <v>120</v>
      </c>
      <c r="CH81" s="2540"/>
      <c r="CJ81" s="2831" t="s">
        <v>120</v>
      </c>
      <c r="CK81" s="2831"/>
      <c r="CM81" s="2833" t="s">
        <v>120</v>
      </c>
      <c r="CN81" s="2833"/>
      <c r="CP81"/>
      <c r="CQ81"/>
      <c r="CS81" s="2837" t="s">
        <v>120</v>
      </c>
      <c r="CT81" s="2837"/>
      <c r="CV81" s="2843" t="s">
        <v>120</v>
      </c>
      <c r="CW81" s="2843"/>
      <c r="CY81" s="2839" t="s">
        <v>120</v>
      </c>
      <c r="CZ81" s="2839"/>
      <c r="DB81" s="2817" t="s">
        <v>120</v>
      </c>
      <c r="DC81" s="2817"/>
      <c r="DE81" s="2819"/>
      <c r="DF81" s="2819"/>
      <c r="DH81" s="2825"/>
      <c r="DI81" s="2825"/>
      <c r="DK81"/>
      <c r="DL81"/>
      <c r="DM81" s="3">
        <v>1</v>
      </c>
    </row>
    <row r="82" spans="1:117" s="701" customFormat="1" ht="18" customHeight="1" thickBot="1">
      <c r="A82" s="844"/>
      <c r="B82" s="848"/>
      <c r="C82" s="848"/>
      <c r="D82" s="848"/>
      <c r="E82" s="848"/>
      <c r="F82" s="848"/>
      <c r="G82" s="848"/>
      <c r="H82"/>
      <c r="I82"/>
      <c r="J82" s="848"/>
      <c r="K82"/>
      <c r="L82"/>
      <c r="M82" s="848"/>
      <c r="N82" s="848"/>
      <c r="O82" s="848"/>
      <c r="P82" s="848"/>
      <c r="Q82" s="894"/>
      <c r="R82" s="894"/>
      <c r="S82" s="848"/>
      <c r="T82" s="848"/>
      <c r="U82" s="848"/>
      <c r="V82" s="848"/>
      <c r="W82" s="848"/>
      <c r="X82" s="848"/>
      <c r="Y82" s="848"/>
      <c r="Z82" s="848"/>
      <c r="AA82" s="848"/>
      <c r="AB82" s="262"/>
      <c r="AC82"/>
      <c r="AD82"/>
      <c r="AE82" s="262"/>
      <c r="AF82"/>
      <c r="AG82"/>
      <c r="AH82" s="262"/>
      <c r="AI82" s="848"/>
      <c r="AJ82" s="848"/>
      <c r="AK82" s="848"/>
      <c r="AL82" s="848"/>
      <c r="AM82" s="848"/>
      <c r="AN82" s="848"/>
      <c r="AO82" s="848"/>
      <c r="AP82" s="848"/>
      <c r="AQ82" s="848"/>
      <c r="AS82" s="848" t="s">
        <v>120</v>
      </c>
      <c r="AT82" s="848"/>
      <c r="AV82" s="848" t="s">
        <v>120</v>
      </c>
      <c r="AW82" s="848"/>
      <c r="AY82" t="s">
        <v>120</v>
      </c>
      <c r="AZ82"/>
      <c r="BB82" t="s">
        <v>120</v>
      </c>
      <c r="BC82"/>
      <c r="BE82"/>
      <c r="BF82"/>
      <c r="BH82" s="894" t="s">
        <v>120</v>
      </c>
      <c r="BI82" s="894"/>
      <c r="BK82" s="848" t="s">
        <v>120</v>
      </c>
      <c r="BL82" s="848"/>
      <c r="BN82" s="848" t="s">
        <v>120</v>
      </c>
      <c r="BO82" s="848"/>
      <c r="BQ82" s="848" t="s">
        <v>120</v>
      </c>
      <c r="BR82" s="848"/>
      <c r="BT82" t="s">
        <v>120</v>
      </c>
      <c r="BU82"/>
      <c r="BW82"/>
      <c r="BX82"/>
      <c r="BY82"/>
      <c r="BZ82"/>
      <c r="CA82"/>
      <c r="CB82"/>
      <c r="CC82"/>
      <c r="CD82" s="848" t="s">
        <v>120</v>
      </c>
      <c r="CE82" s="848"/>
      <c r="CG82" s="848" t="s">
        <v>120</v>
      </c>
      <c r="CH82" s="848"/>
      <c r="CJ82" t="s">
        <v>120</v>
      </c>
      <c r="CK82"/>
      <c r="CM82" t="s">
        <v>120</v>
      </c>
      <c r="CN82"/>
      <c r="CP82"/>
      <c r="CQ82"/>
      <c r="CS82" s="894" t="s">
        <v>120</v>
      </c>
      <c r="CT82" s="894"/>
      <c r="CV82" s="848" t="s">
        <v>120</v>
      </c>
      <c r="CW82" s="848"/>
      <c r="CY82" s="848" t="s">
        <v>120</v>
      </c>
      <c r="CZ82" s="848"/>
      <c r="DB82" t="s">
        <v>120</v>
      </c>
      <c r="DC82"/>
      <c r="DE82"/>
      <c r="DF82"/>
      <c r="DH82"/>
      <c r="DI82"/>
      <c r="DK82"/>
      <c r="DL82"/>
      <c r="DM82" s="3">
        <v>1</v>
      </c>
    </row>
    <row r="83" spans="1:117" s="701" customFormat="1" ht="18" customHeight="1">
      <c r="A83" s="844"/>
      <c r="B83" s="2828" t="s">
        <v>1257</v>
      </c>
      <c r="C83" s="2828"/>
      <c r="D83" s="848"/>
      <c r="E83" s="2841" t="s">
        <v>1258</v>
      </c>
      <c r="F83" s="2841"/>
      <c r="G83" s="848"/>
      <c r="H83" s="2830" t="s">
        <v>1259</v>
      </c>
      <c r="I83" s="2830"/>
      <c r="J83" s="848"/>
      <c r="K83" s="2832" t="s">
        <v>1166</v>
      </c>
      <c r="L83" s="2832"/>
      <c r="M83" s="848"/>
      <c r="N83" s="848"/>
      <c r="O83" s="848"/>
      <c r="P83" s="848"/>
      <c r="Q83" s="2836" t="s">
        <v>1260</v>
      </c>
      <c r="R83" s="2836"/>
      <c r="S83" s="848"/>
      <c r="T83" s="2842" t="s">
        <v>1261</v>
      </c>
      <c r="U83" s="2842"/>
      <c r="V83" s="848"/>
      <c r="W83" s="2838" t="s">
        <v>1262</v>
      </c>
      <c r="X83" s="2838"/>
      <c r="Y83" s="848"/>
      <c r="Z83" s="2816"/>
      <c r="AA83" s="2816"/>
      <c r="AB83" s="262"/>
      <c r="AC83" s="2818"/>
      <c r="AD83" s="2818"/>
      <c r="AE83" s="262"/>
      <c r="AF83" s="2824"/>
      <c r="AG83" s="2824"/>
      <c r="AH83" s="262"/>
      <c r="AI83" s="848"/>
      <c r="AJ83" s="848"/>
      <c r="AK83" s="848"/>
      <c r="AL83" s="848"/>
      <c r="AM83" s="848"/>
      <c r="AN83" s="848"/>
      <c r="AO83" s="848"/>
      <c r="AP83" s="848"/>
      <c r="AQ83" s="848"/>
      <c r="AS83" s="2828" t="s">
        <v>2418</v>
      </c>
      <c r="AT83" s="2828"/>
      <c r="AV83" s="2841" t="s">
        <v>2419</v>
      </c>
      <c r="AW83" s="2841"/>
      <c r="AY83" s="2830" t="s">
        <v>2420</v>
      </c>
      <c r="AZ83" s="2830"/>
      <c r="BB83" s="2832" t="s">
        <v>2245</v>
      </c>
      <c r="BC83" s="2832"/>
      <c r="BE83"/>
      <c r="BF83"/>
      <c r="BH83" s="2836" t="s">
        <v>2421</v>
      </c>
      <c r="BI83" s="2836"/>
      <c r="BK83" s="2842" t="s">
        <v>2422</v>
      </c>
      <c r="BL83" s="2842"/>
      <c r="BN83" s="2838" t="s">
        <v>2423</v>
      </c>
      <c r="BO83" s="2838"/>
      <c r="BQ83" s="2816" t="s">
        <v>2424</v>
      </c>
      <c r="BR83" s="2816"/>
      <c r="BT83"/>
      <c r="BU83"/>
      <c r="BW83"/>
      <c r="BX83"/>
      <c r="BY83"/>
      <c r="BZ83"/>
      <c r="CA83"/>
      <c r="CB83"/>
      <c r="CC83"/>
      <c r="CD83" s="2828" t="s">
        <v>2425</v>
      </c>
      <c r="CE83" s="2828"/>
      <c r="CG83" s="2539" t="s">
        <v>2426</v>
      </c>
      <c r="CH83" s="2539"/>
      <c r="CJ83" s="2830" t="s">
        <v>2427</v>
      </c>
      <c r="CK83" s="2830"/>
      <c r="CM83" s="2832" t="s">
        <v>2255</v>
      </c>
      <c r="CN83" s="2832"/>
      <c r="CP83"/>
      <c r="CQ83"/>
      <c r="CS83" s="2836" t="s">
        <v>2428</v>
      </c>
      <c r="CT83" s="2836"/>
      <c r="CV83" s="2842" t="s">
        <v>2429</v>
      </c>
      <c r="CW83" s="2842"/>
      <c r="CY83" s="2838" t="s">
        <v>2430</v>
      </c>
      <c r="CZ83" s="2838"/>
      <c r="DB83" s="2816" t="s">
        <v>2431</v>
      </c>
      <c r="DC83" s="2816"/>
      <c r="DE83"/>
      <c r="DF83"/>
      <c r="DH83"/>
      <c r="DI83"/>
      <c r="DK83"/>
      <c r="DL83"/>
      <c r="DM83" s="3">
        <v>1</v>
      </c>
    </row>
    <row r="84" spans="1:117" s="701" customFormat="1" ht="18" customHeight="1">
      <c r="A84" s="844"/>
      <c r="B84" s="2829"/>
      <c r="C84" s="2829"/>
      <c r="D84" s="848"/>
      <c r="E84" s="2714"/>
      <c r="F84" s="2714"/>
      <c r="G84" s="848"/>
      <c r="H84" s="2831"/>
      <c r="I84" s="2831"/>
      <c r="J84" s="848"/>
      <c r="K84" s="2833"/>
      <c r="L84" s="2833"/>
      <c r="M84" s="848"/>
      <c r="N84" s="848"/>
      <c r="O84" s="848"/>
      <c r="P84" s="848"/>
      <c r="Q84" s="2837"/>
      <c r="R84" s="2837"/>
      <c r="S84" s="848"/>
      <c r="T84" s="2843"/>
      <c r="U84" s="2843"/>
      <c r="V84" s="848"/>
      <c r="W84" s="2839"/>
      <c r="X84" s="2839"/>
      <c r="Y84" s="848"/>
      <c r="Z84" s="2817"/>
      <c r="AA84" s="2817"/>
      <c r="AB84" s="262"/>
      <c r="AC84" s="2819"/>
      <c r="AD84" s="2819"/>
      <c r="AE84" s="262"/>
      <c r="AF84" s="2825"/>
      <c r="AG84" s="2825"/>
      <c r="AH84" s="262"/>
      <c r="AI84" s="848"/>
      <c r="AJ84" s="848"/>
      <c r="AK84" s="848"/>
      <c r="AL84" s="848"/>
      <c r="AM84" s="848"/>
      <c r="AN84" s="848"/>
      <c r="AO84" s="848"/>
      <c r="AP84" s="848"/>
      <c r="AQ84" s="848"/>
      <c r="AS84" s="2829" t="s">
        <v>120</v>
      </c>
      <c r="AT84" s="2829"/>
      <c r="AV84" s="2714" t="s">
        <v>120</v>
      </c>
      <c r="AW84" s="2714"/>
      <c r="AY84" s="2831" t="s">
        <v>120</v>
      </c>
      <c r="AZ84" s="2831"/>
      <c r="BB84" s="2833" t="s">
        <v>120</v>
      </c>
      <c r="BC84" s="2833"/>
      <c r="BE84"/>
      <c r="BF84"/>
      <c r="BH84" s="2837" t="s">
        <v>120</v>
      </c>
      <c r="BI84" s="2837"/>
      <c r="BK84" s="2843" t="s">
        <v>120</v>
      </c>
      <c r="BL84" s="2843"/>
      <c r="BN84" s="2839" t="s">
        <v>120</v>
      </c>
      <c r="BO84" s="2839"/>
      <c r="BQ84" s="2817" t="s">
        <v>120</v>
      </c>
      <c r="BR84" s="2817"/>
      <c r="BT84"/>
      <c r="BU84"/>
      <c r="BW84"/>
      <c r="BX84"/>
      <c r="BY84"/>
      <c r="BZ84"/>
      <c r="CA84"/>
      <c r="CB84"/>
      <c r="CC84"/>
      <c r="CD84" s="2829" t="s">
        <v>120</v>
      </c>
      <c r="CE84" s="2829"/>
      <c r="CG84" s="2540" t="s">
        <v>120</v>
      </c>
      <c r="CH84" s="2540"/>
      <c r="CJ84" s="2831" t="s">
        <v>120</v>
      </c>
      <c r="CK84" s="2831"/>
      <c r="CM84" s="2833" t="s">
        <v>120</v>
      </c>
      <c r="CN84" s="2833"/>
      <c r="CP84"/>
      <c r="CQ84"/>
      <c r="CS84" s="2837" t="s">
        <v>120</v>
      </c>
      <c r="CT84" s="2837"/>
      <c r="CV84" s="2843" t="s">
        <v>120</v>
      </c>
      <c r="CW84" s="2843"/>
      <c r="CY84" s="2839" t="s">
        <v>120</v>
      </c>
      <c r="CZ84" s="2839"/>
      <c r="DB84" s="2817" t="s">
        <v>120</v>
      </c>
      <c r="DC84" s="2817"/>
      <c r="DE84" t="s">
        <v>120</v>
      </c>
      <c r="DF84"/>
      <c r="DH84"/>
      <c r="DI84"/>
      <c r="DK84"/>
      <c r="DL84"/>
      <c r="DM84" s="3">
        <v>1</v>
      </c>
    </row>
    <row r="85" spans="1:117" s="701" customFormat="1" ht="18" customHeight="1" thickBot="1">
      <c r="A85"/>
      <c r="B85" s="848"/>
      <c r="C85" s="848"/>
      <c r="D85" s="848"/>
      <c r="E85" s="848"/>
      <c r="F85" s="848"/>
      <c r="G85" s="848"/>
      <c r="H85"/>
      <c r="I85"/>
      <c r="J85" s="848"/>
      <c r="K85"/>
      <c r="L85"/>
      <c r="M85" s="848"/>
      <c r="N85" s="848"/>
      <c r="O85" s="848"/>
      <c r="P85" s="848"/>
      <c r="Q85" s="894"/>
      <c r="R85" s="894"/>
      <c r="S85" s="848"/>
      <c r="T85" s="848"/>
      <c r="U85" s="848"/>
      <c r="V85" s="848"/>
      <c r="W85" s="848"/>
      <c r="X85" s="848"/>
      <c r="Y85" s="848"/>
      <c r="Z85" s="848"/>
      <c r="AA85" s="848"/>
      <c r="AB85" s="262"/>
      <c r="AC85"/>
      <c r="AD85"/>
      <c r="AE85" s="262"/>
      <c r="AF85"/>
      <c r="AG85"/>
      <c r="AH85" s="262"/>
      <c r="AI85" s="848"/>
      <c r="AJ85" s="848"/>
      <c r="AK85" s="848"/>
      <c r="AL85" s="848"/>
      <c r="AM85" s="848"/>
      <c r="AN85" s="848"/>
      <c r="AO85" s="848"/>
      <c r="AP85" s="848"/>
      <c r="AQ85" s="848"/>
      <c r="AS85" s="848" t="s">
        <v>120</v>
      </c>
      <c r="AT85" s="848"/>
      <c r="AV85" s="848" t="s">
        <v>120</v>
      </c>
      <c r="AW85" s="848"/>
      <c r="AY85" t="s">
        <v>120</v>
      </c>
      <c r="AZ85"/>
      <c r="BB85" t="s">
        <v>120</v>
      </c>
      <c r="BC85"/>
      <c r="BE85"/>
      <c r="BF85"/>
      <c r="BH85" s="894" t="s">
        <v>120</v>
      </c>
      <c r="BI85" s="894"/>
      <c r="BK85" s="848" t="s">
        <v>120</v>
      </c>
      <c r="BL85" s="848"/>
      <c r="BN85" s="848" t="s">
        <v>120</v>
      </c>
      <c r="BO85" s="848"/>
      <c r="BQ85"/>
      <c r="BR85"/>
      <c r="BT85"/>
      <c r="BU85"/>
      <c r="BW85"/>
      <c r="BX85"/>
      <c r="BY85"/>
      <c r="BZ85"/>
      <c r="CA85"/>
      <c r="CB85"/>
      <c r="CC85"/>
      <c r="CD85" s="848" t="s">
        <v>120</v>
      </c>
      <c r="CE85" s="848"/>
      <c r="CG85" s="848" t="s">
        <v>120</v>
      </c>
      <c r="CH85" s="848"/>
      <c r="CJ85" t="s">
        <v>120</v>
      </c>
      <c r="CK85"/>
      <c r="CM85" t="s">
        <v>120</v>
      </c>
      <c r="CN85"/>
      <c r="CP85"/>
      <c r="CQ85"/>
      <c r="CS85" s="894" t="s">
        <v>120</v>
      </c>
      <c r="CT85" s="894"/>
      <c r="CV85" s="848" t="s">
        <v>120</v>
      </c>
      <c r="CW85" s="848"/>
      <c r="CY85" s="848" t="s">
        <v>120</v>
      </c>
      <c r="CZ85" s="848"/>
      <c r="DB85" t="s">
        <v>120</v>
      </c>
      <c r="DC85"/>
      <c r="DE85" t="s">
        <v>120</v>
      </c>
      <c r="DF85"/>
      <c r="DH85"/>
      <c r="DI85"/>
      <c r="DK85"/>
      <c r="DL85"/>
      <c r="DM85" s="3">
        <v>1</v>
      </c>
    </row>
    <row r="86" spans="1:117" s="701" customFormat="1" ht="18" customHeight="1">
      <c r="B86" s="2828" t="s">
        <v>1263</v>
      </c>
      <c r="C86" s="2828"/>
      <c r="D86" s="848"/>
      <c r="E86" s="2539" t="s">
        <v>1264</v>
      </c>
      <c r="F86" s="2539"/>
      <c r="G86" s="848"/>
      <c r="H86" s="2830" t="s">
        <v>1265</v>
      </c>
      <c r="I86" s="2830"/>
      <c r="J86" s="848"/>
      <c r="K86" s="2832" t="s">
        <v>1266</v>
      </c>
      <c r="L86" s="2832"/>
      <c r="M86" s="848"/>
      <c r="N86" s="848"/>
      <c r="O86" s="848"/>
      <c r="P86" s="848"/>
      <c r="Q86" s="2836" t="s">
        <v>1267</v>
      </c>
      <c r="R86" s="2836"/>
      <c r="S86" s="848"/>
      <c r="T86" s="2842" t="s">
        <v>1268</v>
      </c>
      <c r="U86" s="2842"/>
      <c r="V86" s="848"/>
      <c r="W86" s="2838" t="s">
        <v>1269</v>
      </c>
      <c r="X86" s="2838"/>
      <c r="Y86" s="848"/>
      <c r="Z86" s="848"/>
      <c r="AA86" s="848"/>
      <c r="AB86" s="262"/>
      <c r="AC86" s="848"/>
      <c r="AD86" s="848"/>
      <c r="AE86" s="262"/>
      <c r="AF86" s="848"/>
      <c r="AG86" s="848"/>
      <c r="AH86" s="262"/>
      <c r="AI86" s="848"/>
      <c r="AJ86" s="848"/>
      <c r="AK86" s="848"/>
      <c r="AL86" s="848"/>
      <c r="AM86" s="848"/>
      <c r="AN86" s="848"/>
      <c r="AO86" s="848"/>
      <c r="AP86" s="848"/>
      <c r="AQ86" s="848"/>
      <c r="AS86" s="2828" t="s">
        <v>2432</v>
      </c>
      <c r="AT86" s="2828"/>
      <c r="AV86" s="2539" t="s">
        <v>2433</v>
      </c>
      <c r="AW86" s="2539"/>
      <c r="AY86" s="2830" t="s">
        <v>2434</v>
      </c>
      <c r="AZ86" s="2830"/>
      <c r="BB86" s="2832" t="s">
        <v>2435</v>
      </c>
      <c r="BC86" s="2832"/>
      <c r="BE86"/>
      <c r="BF86"/>
      <c r="BH86" s="2836" t="s">
        <v>2436</v>
      </c>
      <c r="BI86" s="2836"/>
      <c r="BK86" s="2842" t="s">
        <v>2437</v>
      </c>
      <c r="BL86" s="2842"/>
      <c r="BN86" s="2838" t="s">
        <v>2438</v>
      </c>
      <c r="BO86" s="2838"/>
      <c r="BQ86" s="2816"/>
      <c r="BR86" s="2816"/>
      <c r="BT86"/>
      <c r="BU86"/>
      <c r="BW86"/>
      <c r="BX86"/>
      <c r="BY86"/>
      <c r="BZ86"/>
      <c r="CA86"/>
      <c r="CB86"/>
      <c r="CC86"/>
      <c r="CD86" s="2828" t="s">
        <v>2439</v>
      </c>
      <c r="CE86" s="2828"/>
      <c r="CG86" s="2539" t="s">
        <v>2440</v>
      </c>
      <c r="CH86" s="2539"/>
      <c r="CJ86" s="2830" t="s">
        <v>2441</v>
      </c>
      <c r="CK86" s="2830"/>
      <c r="CM86" s="2832" t="s">
        <v>2442</v>
      </c>
      <c r="CN86" s="2832"/>
      <c r="CP86"/>
      <c r="CQ86"/>
      <c r="CS86" s="2836" t="s">
        <v>2443</v>
      </c>
      <c r="CT86" s="2836"/>
      <c r="CV86" s="2842" t="s">
        <v>2444</v>
      </c>
      <c r="CW86" s="2842"/>
      <c r="CY86" s="2838" t="s">
        <v>2445</v>
      </c>
      <c r="CZ86" s="2838"/>
      <c r="DB86" s="2816"/>
      <c r="DC86" s="2816"/>
      <c r="DE86"/>
      <c r="DF86"/>
      <c r="DH86"/>
      <c r="DI86"/>
      <c r="DK86"/>
      <c r="DL86"/>
      <c r="DM86" s="3">
        <v>1</v>
      </c>
    </row>
    <row r="87" spans="1:117" s="701" customFormat="1" ht="18" customHeight="1">
      <c r="B87" s="2829"/>
      <c r="C87" s="2829"/>
      <c r="D87" s="848"/>
      <c r="E87" s="2540"/>
      <c r="F87" s="2540"/>
      <c r="G87" s="848"/>
      <c r="H87" s="2831"/>
      <c r="I87" s="2831"/>
      <c r="J87" s="848"/>
      <c r="K87" s="2833"/>
      <c r="L87" s="2833"/>
      <c r="M87" s="848"/>
      <c r="N87" s="848"/>
      <c r="O87" s="848"/>
      <c r="P87" s="848"/>
      <c r="Q87" s="2837"/>
      <c r="R87" s="2837"/>
      <c r="S87" s="848"/>
      <c r="T87" s="2843"/>
      <c r="U87" s="2843"/>
      <c r="V87" s="848"/>
      <c r="W87" s="2839"/>
      <c r="X87" s="2839"/>
      <c r="Y87" s="848"/>
      <c r="Z87" s="848"/>
      <c r="AA87" s="848"/>
      <c r="AB87" s="262"/>
      <c r="AC87" s="848"/>
      <c r="AD87" s="848"/>
      <c r="AE87" s="262"/>
      <c r="AF87" s="848"/>
      <c r="AG87" s="848"/>
      <c r="AH87" s="262"/>
      <c r="AI87" s="848"/>
      <c r="AJ87" s="848"/>
      <c r="AK87" s="848"/>
      <c r="AL87" s="848"/>
      <c r="AM87" s="848"/>
      <c r="AN87" s="848"/>
      <c r="AO87" s="848"/>
      <c r="AP87" s="848"/>
      <c r="AQ87" s="848"/>
      <c r="AS87" s="2829" t="s">
        <v>120</v>
      </c>
      <c r="AT87" s="2829"/>
      <c r="AV87" s="2540" t="s">
        <v>120</v>
      </c>
      <c r="AW87" s="2540"/>
      <c r="AY87" s="2831" t="s">
        <v>120</v>
      </c>
      <c r="AZ87" s="2831"/>
      <c r="BB87" s="2833" t="s">
        <v>120</v>
      </c>
      <c r="BC87" s="2833"/>
      <c r="BE87"/>
      <c r="BF87"/>
      <c r="BH87" s="2837" t="s">
        <v>120</v>
      </c>
      <c r="BI87" s="2837"/>
      <c r="BK87" s="2843" t="s">
        <v>120</v>
      </c>
      <c r="BL87" s="2843"/>
      <c r="BN87" s="2839" t="s">
        <v>120</v>
      </c>
      <c r="BO87" s="2839"/>
      <c r="BQ87" s="2817"/>
      <c r="BR87" s="2817"/>
      <c r="BT87"/>
      <c r="BU87"/>
      <c r="BW87"/>
      <c r="BX87"/>
      <c r="BY87"/>
      <c r="BZ87"/>
      <c r="CA87"/>
      <c r="CB87"/>
      <c r="CC87"/>
      <c r="CD87" s="2829" t="s">
        <v>120</v>
      </c>
      <c r="CE87" s="2829"/>
      <c r="CG87" s="2540" t="s">
        <v>120</v>
      </c>
      <c r="CH87" s="2540"/>
      <c r="CJ87" s="2831" t="s">
        <v>120</v>
      </c>
      <c r="CK87" s="2831"/>
      <c r="CM87" s="2833" t="s">
        <v>120</v>
      </c>
      <c r="CN87" s="2833"/>
      <c r="CP87"/>
      <c r="CQ87"/>
      <c r="CS87" s="2837" t="s">
        <v>120</v>
      </c>
      <c r="CT87" s="2837"/>
      <c r="CV87" s="2843" t="s">
        <v>120</v>
      </c>
      <c r="CW87" s="2843"/>
      <c r="CY87" s="2839" t="s">
        <v>120</v>
      </c>
      <c r="CZ87" s="2839"/>
      <c r="DB87" s="2817"/>
      <c r="DC87" s="2817"/>
      <c r="DE87"/>
      <c r="DF87"/>
      <c r="DH87"/>
      <c r="DI87"/>
      <c r="DK87"/>
      <c r="DL87"/>
      <c r="DM87" s="3">
        <v>1</v>
      </c>
    </row>
    <row r="88" spans="1:117" s="701" customFormat="1" ht="18" customHeight="1" thickBot="1">
      <c r="B88" s="848"/>
      <c r="C88" s="848"/>
      <c r="D88" s="848"/>
      <c r="E88" s="848"/>
      <c r="F88" s="848"/>
      <c r="G88" s="848"/>
      <c r="H88"/>
      <c r="I88"/>
      <c r="J88" s="848"/>
      <c r="K88"/>
      <c r="L88"/>
      <c r="M88" s="848"/>
      <c r="N88" s="848"/>
      <c r="O88" s="848"/>
      <c r="P88" s="848"/>
      <c r="Q88" s="894"/>
      <c r="R88" s="894"/>
      <c r="S88" s="848"/>
      <c r="T88" s="848"/>
      <c r="U88" s="848"/>
      <c r="V88" s="848"/>
      <c r="W88" s="848"/>
      <c r="X88" s="848"/>
      <c r="Y88" s="848"/>
      <c r="Z88" s="848"/>
      <c r="AA88" s="848"/>
      <c r="AB88" s="262"/>
      <c r="AC88" s="848"/>
      <c r="AD88" s="848"/>
      <c r="AE88" s="262"/>
      <c r="AF88" s="848"/>
      <c r="AG88" s="848"/>
      <c r="AH88" s="262"/>
      <c r="AI88" s="848"/>
      <c r="AJ88" s="848"/>
      <c r="AK88" s="848"/>
      <c r="AL88" s="848"/>
      <c r="AM88" s="848"/>
      <c r="AN88" s="848"/>
      <c r="AO88" s="848"/>
      <c r="AP88" s="848"/>
      <c r="AQ88" s="848"/>
      <c r="AS88" s="848" t="s">
        <v>120</v>
      </c>
      <c r="AT88" s="848"/>
      <c r="AV88" s="848" t="s">
        <v>120</v>
      </c>
      <c r="AW88" s="848"/>
      <c r="AY88" t="s">
        <v>120</v>
      </c>
      <c r="AZ88"/>
      <c r="BB88" t="s">
        <v>120</v>
      </c>
      <c r="BC88"/>
      <c r="BE88"/>
      <c r="BF88"/>
      <c r="BH88" s="894" t="s">
        <v>120</v>
      </c>
      <c r="BI88" s="894"/>
      <c r="BK88" s="848" t="s">
        <v>120</v>
      </c>
      <c r="BL88" s="848"/>
      <c r="BN88" s="848" t="s">
        <v>120</v>
      </c>
      <c r="BO88" s="848"/>
      <c r="BQ88"/>
      <c r="BR88"/>
      <c r="BT88" t="s">
        <v>120</v>
      </c>
      <c r="BU88"/>
      <c r="BW88"/>
      <c r="BX88"/>
      <c r="BY88"/>
      <c r="BZ88"/>
      <c r="CA88"/>
      <c r="CB88"/>
      <c r="CC88"/>
      <c r="CD88" s="848" t="s">
        <v>120</v>
      </c>
      <c r="CE88" s="848"/>
      <c r="CG88" s="848" t="s">
        <v>120</v>
      </c>
      <c r="CH88" s="848"/>
      <c r="CJ88" t="s">
        <v>120</v>
      </c>
      <c r="CK88"/>
      <c r="CM88" t="s">
        <v>120</v>
      </c>
      <c r="CN88"/>
      <c r="CP88"/>
      <c r="CQ88"/>
      <c r="CS88" s="894" t="s">
        <v>120</v>
      </c>
      <c r="CT88" s="894"/>
      <c r="CV88" s="848" t="s">
        <v>120</v>
      </c>
      <c r="CW88" s="848"/>
      <c r="CY88" s="848" t="s">
        <v>120</v>
      </c>
      <c r="CZ88" s="848"/>
      <c r="DB88"/>
      <c r="DC88"/>
      <c r="DE88"/>
      <c r="DF88"/>
      <c r="DH88"/>
      <c r="DI88"/>
      <c r="DK88"/>
      <c r="DL88"/>
      <c r="DM88" s="3">
        <v>1</v>
      </c>
    </row>
    <row r="89" spans="1:117" s="701" customFormat="1" ht="18" customHeight="1">
      <c r="B89" s="2828" t="s">
        <v>1270</v>
      </c>
      <c r="C89" s="2828"/>
      <c r="D89" s="848"/>
      <c r="E89" s="2539" t="s">
        <v>1271</v>
      </c>
      <c r="F89" s="2539"/>
      <c r="G89" s="848"/>
      <c r="H89" s="2830" t="s">
        <v>1272</v>
      </c>
      <c r="I89" s="2830"/>
      <c r="J89" s="848"/>
      <c r="K89" s="2832" t="s">
        <v>1273</v>
      </c>
      <c r="L89" s="2832"/>
      <c r="M89" s="848"/>
      <c r="N89" s="848"/>
      <c r="O89" s="848"/>
      <c r="P89" s="848"/>
      <c r="Q89" s="2836"/>
      <c r="R89" s="2836"/>
      <c r="S89" s="848"/>
      <c r="T89" s="2842" t="s">
        <v>1274</v>
      </c>
      <c r="U89" s="2842"/>
      <c r="V89" s="848"/>
      <c r="W89" s="2838" t="s">
        <v>1275</v>
      </c>
      <c r="X89" s="2838"/>
      <c r="Y89" s="848"/>
      <c r="Z89" s="848"/>
      <c r="AA89" s="848"/>
      <c r="AB89" s="262"/>
      <c r="AC89" s="848"/>
      <c r="AD89" s="848"/>
      <c r="AE89" s="262"/>
      <c r="AF89" s="848"/>
      <c r="AG89" s="848"/>
      <c r="AH89" s="262"/>
      <c r="AI89" s="848"/>
      <c r="AJ89" s="848"/>
      <c r="AK89" s="848"/>
      <c r="AL89" s="848"/>
      <c r="AM89" s="848"/>
      <c r="AN89" s="848"/>
      <c r="AO89" s="848"/>
      <c r="AP89" s="848"/>
      <c r="AQ89" s="848"/>
      <c r="AS89" s="2828" t="s">
        <v>1282</v>
      </c>
      <c r="AT89" s="2828"/>
      <c r="AV89" s="2539" t="s">
        <v>2446</v>
      </c>
      <c r="AW89" s="2539"/>
      <c r="AY89" s="2830" t="s">
        <v>1278</v>
      </c>
      <c r="AZ89" s="2830"/>
      <c r="BB89" s="2832" t="s">
        <v>2447</v>
      </c>
      <c r="BC89" s="2832"/>
      <c r="BE89"/>
      <c r="BF89"/>
      <c r="BH89" s="2836" t="s">
        <v>2448</v>
      </c>
      <c r="BI89" s="2836"/>
      <c r="BK89" s="2842" t="s">
        <v>2449</v>
      </c>
      <c r="BL89" s="2842"/>
      <c r="BN89" s="2838" t="s">
        <v>2450</v>
      </c>
      <c r="BO89" s="2838"/>
      <c r="BQ89"/>
      <c r="BR89"/>
      <c r="BT89"/>
      <c r="BU89"/>
      <c r="BW89"/>
      <c r="BX89"/>
      <c r="BY89"/>
      <c r="BZ89"/>
      <c r="CA89"/>
      <c r="CB89"/>
      <c r="CC89"/>
      <c r="CD89" s="2828" t="s">
        <v>2451</v>
      </c>
      <c r="CE89" s="2828"/>
      <c r="CG89" s="2539" t="s">
        <v>2452</v>
      </c>
      <c r="CH89" s="2539"/>
      <c r="CJ89" s="2830" t="s">
        <v>1278</v>
      </c>
      <c r="CK89" s="2830"/>
      <c r="CM89" s="2832" t="s">
        <v>2453</v>
      </c>
      <c r="CN89" s="2832"/>
      <c r="CP89"/>
      <c r="CQ89"/>
      <c r="CS89" s="2836" t="s">
        <v>2454</v>
      </c>
      <c r="CT89" s="2836"/>
      <c r="CV89" s="2842" t="s">
        <v>2455</v>
      </c>
      <c r="CW89" s="2842"/>
      <c r="CY89" s="2838" t="s">
        <v>2456</v>
      </c>
      <c r="CZ89" s="2838"/>
      <c r="DB89"/>
      <c r="DC89"/>
      <c r="DE89"/>
      <c r="DF89"/>
      <c r="DH89"/>
      <c r="DI89"/>
      <c r="DK89"/>
      <c r="DL89"/>
      <c r="DM89" s="3">
        <v>1</v>
      </c>
    </row>
    <row r="90" spans="1:117" s="701" customFormat="1" ht="18" customHeight="1">
      <c r="B90" s="2829"/>
      <c r="C90" s="2829"/>
      <c r="D90" s="848"/>
      <c r="E90" s="2540"/>
      <c r="F90" s="2540"/>
      <c r="G90" s="848"/>
      <c r="H90" s="2831"/>
      <c r="I90" s="2831"/>
      <c r="J90" s="848"/>
      <c r="K90" s="2833"/>
      <c r="L90" s="2833"/>
      <c r="M90" s="848"/>
      <c r="N90" s="848"/>
      <c r="O90" s="848"/>
      <c r="P90" s="848"/>
      <c r="Q90" s="2837"/>
      <c r="R90" s="2837"/>
      <c r="S90" s="848"/>
      <c r="T90" s="2843"/>
      <c r="U90" s="2843"/>
      <c r="V90" s="848"/>
      <c r="W90" s="2839"/>
      <c r="X90" s="2839"/>
      <c r="Y90" s="848"/>
      <c r="Z90" s="848"/>
      <c r="AA90" s="848"/>
      <c r="AB90" s="262"/>
      <c r="AC90" s="848"/>
      <c r="AD90" s="848"/>
      <c r="AE90" s="262"/>
      <c r="AF90" s="848"/>
      <c r="AG90" s="848"/>
      <c r="AH90" s="262"/>
      <c r="AI90" s="848"/>
      <c r="AJ90" s="848"/>
      <c r="AK90" s="848"/>
      <c r="AL90" s="848"/>
      <c r="AM90" s="848"/>
      <c r="AN90" s="848"/>
      <c r="AO90" s="848"/>
      <c r="AP90" s="848"/>
      <c r="AQ90" s="848"/>
      <c r="AS90" s="2829" t="s">
        <v>120</v>
      </c>
      <c r="AT90" s="2829"/>
      <c r="AV90" s="2540" t="s">
        <v>120</v>
      </c>
      <c r="AW90" s="2540"/>
      <c r="AY90" s="2831" t="s">
        <v>120</v>
      </c>
      <c r="AZ90" s="2831"/>
      <c r="BB90" s="2833" t="s">
        <v>120</v>
      </c>
      <c r="BC90" s="2833"/>
      <c r="BE90"/>
      <c r="BF90"/>
      <c r="BH90" s="2837" t="s">
        <v>120</v>
      </c>
      <c r="BI90" s="2837"/>
      <c r="BK90" s="2843" t="s">
        <v>120</v>
      </c>
      <c r="BL90" s="2843"/>
      <c r="BN90" s="2839" t="s">
        <v>120</v>
      </c>
      <c r="BO90" s="2839"/>
      <c r="BQ90"/>
      <c r="BR90"/>
      <c r="BT90"/>
      <c r="BU90"/>
      <c r="BW90"/>
      <c r="BX90"/>
      <c r="BY90"/>
      <c r="BZ90"/>
      <c r="CA90"/>
      <c r="CB90"/>
      <c r="CC90"/>
      <c r="CD90" s="2829" t="s">
        <v>120</v>
      </c>
      <c r="CE90" s="2829"/>
      <c r="CG90" s="2540" t="s">
        <v>120</v>
      </c>
      <c r="CH90" s="2540"/>
      <c r="CJ90" s="2831" t="s">
        <v>120</v>
      </c>
      <c r="CK90" s="2831"/>
      <c r="CM90" s="2833" t="s">
        <v>120</v>
      </c>
      <c r="CN90" s="2833"/>
      <c r="CP90"/>
      <c r="CQ90"/>
      <c r="CS90" s="2837" t="s">
        <v>120</v>
      </c>
      <c r="CT90" s="2837"/>
      <c r="CV90" s="2843" t="s">
        <v>120</v>
      </c>
      <c r="CW90" s="2843"/>
      <c r="CY90" s="2839" t="s">
        <v>120</v>
      </c>
      <c r="CZ90" s="2839"/>
      <c r="DB90"/>
      <c r="DC90"/>
      <c r="DE90"/>
      <c r="DF90"/>
      <c r="DH90"/>
      <c r="DI90"/>
      <c r="DK90"/>
      <c r="DL90"/>
      <c r="DM90" s="3">
        <v>1</v>
      </c>
    </row>
    <row r="91" spans="1:117" s="701" customFormat="1" ht="18" customHeight="1" thickBot="1">
      <c r="B91" s="848"/>
      <c r="C91" s="848"/>
      <c r="D91" s="848"/>
      <c r="E91" s="848"/>
      <c r="F91" s="848"/>
      <c r="G91" s="848"/>
      <c r="H91"/>
      <c r="I91"/>
      <c r="J91" s="848"/>
      <c r="K91"/>
      <c r="L91"/>
      <c r="M91" s="848"/>
      <c r="N91" s="848"/>
      <c r="O91" s="848"/>
      <c r="P91" s="848"/>
      <c r="Q91" s="894"/>
      <c r="R91" s="894"/>
      <c r="S91" s="848"/>
      <c r="T91" s="848"/>
      <c r="U91" s="848"/>
      <c r="V91" s="848"/>
      <c r="W91" s="848"/>
      <c r="X91" s="848"/>
      <c r="Y91" s="848"/>
      <c r="Z91" s="848"/>
      <c r="AA91" s="848"/>
      <c r="AB91" s="262"/>
      <c r="AC91" s="848"/>
      <c r="AD91" s="848"/>
      <c r="AE91" s="262"/>
      <c r="AF91" s="848"/>
      <c r="AG91" s="848"/>
      <c r="AH91" s="262"/>
      <c r="AI91" s="848"/>
      <c r="AJ91" s="848"/>
      <c r="AK91" s="848"/>
      <c r="AL91" s="848"/>
      <c r="AM91" s="848"/>
      <c r="AN91" s="848"/>
      <c r="AO91" s="848"/>
      <c r="AP91" s="848"/>
      <c r="AQ91" s="848"/>
      <c r="AS91" s="848" t="s">
        <v>120</v>
      </c>
      <c r="AT91" s="848"/>
      <c r="AV91" s="848" t="s">
        <v>120</v>
      </c>
      <c r="AW91" s="848"/>
      <c r="AY91" t="s">
        <v>120</v>
      </c>
      <c r="AZ91"/>
      <c r="BB91" t="s">
        <v>120</v>
      </c>
      <c r="BC91"/>
      <c r="BE91"/>
      <c r="BF91"/>
      <c r="BH91" s="894" t="s">
        <v>120</v>
      </c>
      <c r="BI91" s="894"/>
      <c r="BK91" s="848" t="s">
        <v>120</v>
      </c>
      <c r="BL91" s="848"/>
      <c r="BN91" s="848" t="s">
        <v>120</v>
      </c>
      <c r="BO91" s="848"/>
      <c r="BQ91"/>
      <c r="BR91"/>
      <c r="BT91"/>
      <c r="BU91"/>
      <c r="BW91"/>
      <c r="BX91"/>
      <c r="BY91"/>
      <c r="BZ91"/>
      <c r="CA91"/>
      <c r="CB91"/>
      <c r="CC91"/>
      <c r="CD91" s="848" t="s">
        <v>120</v>
      </c>
      <c r="CE91" s="848"/>
      <c r="CG91" s="848" t="s">
        <v>120</v>
      </c>
      <c r="CH91" s="848"/>
      <c r="CJ91" t="s">
        <v>120</v>
      </c>
      <c r="CK91"/>
      <c r="CM91" t="s">
        <v>120</v>
      </c>
      <c r="CN91"/>
      <c r="CP91"/>
      <c r="CQ91"/>
      <c r="CS91"/>
      <c r="CT91"/>
      <c r="CV91" s="848" t="s">
        <v>120</v>
      </c>
      <c r="CW91" s="848"/>
      <c r="CY91" s="848" t="s">
        <v>120</v>
      </c>
      <c r="CZ91" s="848"/>
      <c r="DB91"/>
      <c r="DC91"/>
      <c r="DE91"/>
      <c r="DF91"/>
      <c r="DH91"/>
      <c r="DI91"/>
      <c r="DK91"/>
      <c r="DL91"/>
      <c r="DM91" s="3">
        <v>1</v>
      </c>
    </row>
    <row r="92" spans="1:117" s="701" customFormat="1" ht="18" customHeight="1">
      <c r="B92" s="2828" t="s">
        <v>1276</v>
      </c>
      <c r="C92" s="2828"/>
      <c r="D92" s="848"/>
      <c r="E92" s="2539" t="s">
        <v>1277</v>
      </c>
      <c r="F92" s="2539"/>
      <c r="G92" s="848"/>
      <c r="H92" s="2830" t="s">
        <v>1278</v>
      </c>
      <c r="I92" s="2830"/>
      <c r="J92" s="848"/>
      <c r="K92" s="2832" t="s">
        <v>1279</v>
      </c>
      <c r="L92" s="2832"/>
      <c r="M92" s="848"/>
      <c r="N92" s="848"/>
      <c r="O92" s="848"/>
      <c r="P92" s="848"/>
      <c r="Q92" s="848"/>
      <c r="R92" s="848"/>
      <c r="S92" s="848"/>
      <c r="T92" s="2842" t="s">
        <v>1280</v>
      </c>
      <c r="U92" s="2842"/>
      <c r="V92" s="848"/>
      <c r="W92" s="2838" t="s">
        <v>1281</v>
      </c>
      <c r="X92" s="2838"/>
      <c r="Y92" s="848"/>
      <c r="Z92" s="848"/>
      <c r="AA92" s="848"/>
      <c r="AB92" s="262"/>
      <c r="AC92" s="848"/>
      <c r="AD92" s="848"/>
      <c r="AE92" s="262"/>
      <c r="AF92" s="848"/>
      <c r="AG92" s="848"/>
      <c r="AH92" s="262"/>
      <c r="AI92" s="848"/>
      <c r="AJ92" s="848"/>
      <c r="AK92" s="848"/>
      <c r="AL92" s="848"/>
      <c r="AM92" s="848"/>
      <c r="AN92" s="848"/>
      <c r="AO92" s="848"/>
      <c r="AP92" s="848"/>
      <c r="AQ92" s="848"/>
      <c r="AS92" s="2828" t="s">
        <v>2457</v>
      </c>
      <c r="AT92" s="2828"/>
      <c r="AV92" s="2539" t="s">
        <v>2458</v>
      </c>
      <c r="AW92" s="2539"/>
      <c r="AY92" s="2830" t="s">
        <v>2459</v>
      </c>
      <c r="AZ92" s="2830"/>
      <c r="BB92" s="2832" t="s">
        <v>2460</v>
      </c>
      <c r="BC92" s="2832"/>
      <c r="BE92"/>
      <c r="BF92"/>
      <c r="BH92" s="2836"/>
      <c r="BI92" s="2836"/>
      <c r="BK92" s="2842" t="s">
        <v>2461</v>
      </c>
      <c r="BL92" s="2842"/>
      <c r="BN92" s="2838" t="s">
        <v>2462</v>
      </c>
      <c r="BO92" s="2838"/>
      <c r="BQ92"/>
      <c r="BR92"/>
      <c r="BT92"/>
      <c r="BU92"/>
      <c r="BW92"/>
      <c r="BX92"/>
      <c r="BY92"/>
      <c r="BZ92"/>
      <c r="CA92"/>
      <c r="CB92"/>
      <c r="CC92"/>
      <c r="CD92" s="2828" t="s">
        <v>2463</v>
      </c>
      <c r="CE92" s="2828"/>
      <c r="CG92" s="2539" t="s">
        <v>2464</v>
      </c>
      <c r="CH92" s="2539"/>
      <c r="CJ92" s="2830" t="s">
        <v>2465</v>
      </c>
      <c r="CK92" s="2830"/>
      <c r="CM92" s="2832" t="s">
        <v>2466</v>
      </c>
      <c r="CN92" s="2832"/>
      <c r="CP92"/>
      <c r="CQ92"/>
      <c r="CS92" s="2836"/>
      <c r="CT92" s="2836"/>
      <c r="CV92" s="2842" t="s">
        <v>2467</v>
      </c>
      <c r="CW92" s="2842"/>
      <c r="CY92" s="2838" t="s">
        <v>2468</v>
      </c>
      <c r="CZ92" s="2838"/>
      <c r="DB92"/>
      <c r="DC92"/>
      <c r="DE92"/>
      <c r="DF92"/>
      <c r="DH92"/>
      <c r="DI92"/>
      <c r="DK92"/>
      <c r="DL92"/>
      <c r="DM92" s="3">
        <v>1</v>
      </c>
    </row>
    <row r="93" spans="1:117" s="701" customFormat="1" ht="18" customHeight="1">
      <c r="B93" s="2829"/>
      <c r="C93" s="2829"/>
      <c r="D93" s="848"/>
      <c r="E93" s="2540"/>
      <c r="F93" s="2540"/>
      <c r="G93" s="848"/>
      <c r="H93" s="2831"/>
      <c r="I93" s="2831"/>
      <c r="J93" s="848"/>
      <c r="K93" s="2833"/>
      <c r="L93" s="2833"/>
      <c r="M93" s="848"/>
      <c r="N93" s="848"/>
      <c r="O93" s="848"/>
      <c r="P93" s="848"/>
      <c r="Q93" s="848"/>
      <c r="R93" s="848"/>
      <c r="S93" s="848"/>
      <c r="T93" s="2843"/>
      <c r="U93" s="2843"/>
      <c r="V93" s="848"/>
      <c r="W93" s="2839"/>
      <c r="X93" s="2839"/>
      <c r="Y93" s="848"/>
      <c r="Z93" s="848"/>
      <c r="AA93" s="848"/>
      <c r="AB93" s="262"/>
      <c r="AC93" s="848"/>
      <c r="AD93" s="848"/>
      <c r="AE93" s="262"/>
      <c r="AF93" s="848"/>
      <c r="AG93" s="848"/>
      <c r="AH93" s="262"/>
      <c r="AI93" s="848"/>
      <c r="AJ93" s="848"/>
      <c r="AK93" s="848"/>
      <c r="AL93" s="848"/>
      <c r="AM93" s="848"/>
      <c r="AN93" s="848"/>
      <c r="AO93" s="848"/>
      <c r="AP93" s="848"/>
      <c r="AQ93" s="848"/>
      <c r="AS93" s="2829" t="s">
        <v>120</v>
      </c>
      <c r="AT93" s="2829"/>
      <c r="AV93" s="2540" t="s">
        <v>120</v>
      </c>
      <c r="AW93" s="2540"/>
      <c r="AY93" s="2831" t="s">
        <v>120</v>
      </c>
      <c r="AZ93" s="2831"/>
      <c r="BB93" s="2833" t="s">
        <v>120</v>
      </c>
      <c r="BC93" s="2833"/>
      <c r="BE93"/>
      <c r="BF93"/>
      <c r="BH93" s="2837"/>
      <c r="BI93" s="2837"/>
      <c r="BK93" s="2843" t="s">
        <v>120</v>
      </c>
      <c r="BL93" s="2843"/>
      <c r="BN93" s="2839" t="s">
        <v>120</v>
      </c>
      <c r="BO93" s="2839"/>
      <c r="BQ93"/>
      <c r="BR93"/>
      <c r="BT93"/>
      <c r="BU93"/>
      <c r="BW93"/>
      <c r="BX93"/>
      <c r="BY93"/>
      <c r="BZ93"/>
      <c r="CA93"/>
      <c r="CB93"/>
      <c r="CC93"/>
      <c r="CD93" s="2829" t="s">
        <v>120</v>
      </c>
      <c r="CE93" s="2829"/>
      <c r="CG93" s="2540" t="s">
        <v>120</v>
      </c>
      <c r="CH93" s="2540"/>
      <c r="CJ93" s="2831" t="s">
        <v>120</v>
      </c>
      <c r="CK93" s="2831"/>
      <c r="CM93" s="2833" t="s">
        <v>120</v>
      </c>
      <c r="CN93" s="2833"/>
      <c r="CP93"/>
      <c r="CQ93"/>
      <c r="CS93" s="2837"/>
      <c r="CT93" s="2837"/>
      <c r="CV93" s="2843" t="s">
        <v>120</v>
      </c>
      <c r="CW93" s="2843"/>
      <c r="CY93" s="2839" t="s">
        <v>120</v>
      </c>
      <c r="CZ93" s="2839"/>
      <c r="DB93"/>
      <c r="DC93"/>
      <c r="DE93"/>
      <c r="DF93"/>
      <c r="DH93"/>
      <c r="DI93"/>
      <c r="DK93"/>
      <c r="DL93"/>
      <c r="DM93" s="3">
        <v>1</v>
      </c>
    </row>
    <row r="94" spans="1:117" s="701" customFormat="1" ht="18" customHeight="1" thickBot="1">
      <c r="B94" s="848"/>
      <c r="C94" s="848"/>
      <c r="D94" s="848"/>
      <c r="E94" s="848"/>
      <c r="F94" s="848"/>
      <c r="G94" s="848"/>
      <c r="H94"/>
      <c r="I94"/>
      <c r="J94" s="848"/>
      <c r="K94"/>
      <c r="L94"/>
      <c r="M94" s="848"/>
      <c r="N94" s="848"/>
      <c r="O94" s="848"/>
      <c r="P94" s="848"/>
      <c r="Q94" s="848"/>
      <c r="R94" s="848"/>
      <c r="S94" s="848"/>
      <c r="T94" s="848"/>
      <c r="U94" s="848"/>
      <c r="V94" s="848"/>
      <c r="W94" s="848"/>
      <c r="X94" s="848"/>
      <c r="Y94" s="848"/>
      <c r="Z94" s="848"/>
      <c r="AA94" s="848"/>
      <c r="AB94" s="262"/>
      <c r="AC94" s="848"/>
      <c r="AD94" s="848"/>
      <c r="AE94" s="262"/>
      <c r="AF94" s="848"/>
      <c r="AG94" s="848"/>
      <c r="AH94" s="262"/>
      <c r="AI94" s="848"/>
      <c r="AJ94" s="848"/>
      <c r="AK94" s="848"/>
      <c r="AL94" s="848"/>
      <c r="AM94" s="848"/>
      <c r="AN94" s="848"/>
      <c r="AO94" s="848"/>
      <c r="AP94" s="848"/>
      <c r="AQ94" s="848"/>
      <c r="AS94" s="848" t="s">
        <v>120</v>
      </c>
      <c r="AT94" s="848"/>
      <c r="AV94" s="848" t="s">
        <v>120</v>
      </c>
      <c r="AW94" s="848"/>
      <c r="AY94" t="s">
        <v>120</v>
      </c>
      <c r="AZ94"/>
      <c r="BB94" t="s">
        <v>120</v>
      </c>
      <c r="BC94"/>
      <c r="BE94"/>
      <c r="BF94"/>
      <c r="BH94" s="894"/>
      <c r="BI94" s="894"/>
      <c r="BK94" s="848" t="s">
        <v>120</v>
      </c>
      <c r="BL94" s="848"/>
      <c r="BN94" s="848" t="s">
        <v>120</v>
      </c>
      <c r="BO94" s="848"/>
      <c r="BQ94"/>
      <c r="BR94"/>
      <c r="BT94"/>
      <c r="BU94"/>
      <c r="BW94"/>
      <c r="BX94"/>
      <c r="BY94"/>
      <c r="BZ94"/>
      <c r="CA94"/>
      <c r="CB94"/>
      <c r="CC94"/>
      <c r="CD94" s="848" t="s">
        <v>120</v>
      </c>
      <c r="CE94" s="848"/>
      <c r="CG94" s="848" t="s">
        <v>120</v>
      </c>
      <c r="CH94" s="848"/>
      <c r="CJ94" t="s">
        <v>120</v>
      </c>
      <c r="CK94"/>
      <c r="CM94" t="s">
        <v>120</v>
      </c>
      <c r="CN94"/>
      <c r="CP94"/>
      <c r="CQ94"/>
      <c r="CS94"/>
      <c r="CT94"/>
      <c r="CV94" s="848" t="s">
        <v>120</v>
      </c>
      <c r="CW94" s="848"/>
      <c r="CY94" s="848" t="s">
        <v>120</v>
      </c>
      <c r="CZ94" s="848"/>
      <c r="DB94"/>
      <c r="DC94"/>
      <c r="DE94"/>
      <c r="DF94"/>
      <c r="DH94"/>
      <c r="DI94"/>
      <c r="DK94"/>
      <c r="DL94"/>
      <c r="DM94" s="3">
        <v>1</v>
      </c>
    </row>
    <row r="95" spans="1:117" s="701" customFormat="1" ht="18" customHeight="1">
      <c r="B95" s="2828" t="s">
        <v>1282</v>
      </c>
      <c r="C95" s="2828"/>
      <c r="D95" s="848"/>
      <c r="E95" s="2539" t="s">
        <v>1283</v>
      </c>
      <c r="F95" s="2539"/>
      <c r="G95" s="848"/>
      <c r="H95" s="2830" t="s">
        <v>1284</v>
      </c>
      <c r="I95" s="2830"/>
      <c r="J95" s="848"/>
      <c r="K95" s="2832" t="s">
        <v>1285</v>
      </c>
      <c r="L95" s="2832"/>
      <c r="M95" s="848"/>
      <c r="N95" s="848"/>
      <c r="O95" s="848"/>
      <c r="P95" s="848"/>
      <c r="Q95" s="848"/>
      <c r="R95" s="848"/>
      <c r="S95" s="848"/>
      <c r="T95" s="2842" t="s">
        <v>1286</v>
      </c>
      <c r="U95" s="2842"/>
      <c r="V95" s="848"/>
      <c r="W95" s="2838" t="s">
        <v>1287</v>
      </c>
      <c r="X95" s="2838"/>
      <c r="Y95" s="848"/>
      <c r="Z95" s="848"/>
      <c r="AA95" s="848"/>
      <c r="AB95" s="262"/>
      <c r="AC95" s="848"/>
      <c r="AD95" s="848"/>
      <c r="AE95" s="262"/>
      <c r="AF95" s="848"/>
      <c r="AG95" s="848"/>
      <c r="AH95" s="262"/>
      <c r="AI95" s="848"/>
      <c r="AJ95" s="848"/>
      <c r="AK95" s="848"/>
      <c r="AL95" s="848"/>
      <c r="AM95" s="848"/>
      <c r="AN95" s="848"/>
      <c r="AO95" s="848"/>
      <c r="AP95" s="848"/>
      <c r="AQ95" s="848"/>
      <c r="AS95" s="2828" t="s">
        <v>2469</v>
      </c>
      <c r="AT95" s="2828"/>
      <c r="AV95" s="2539" t="s">
        <v>2470</v>
      </c>
      <c r="AW95" s="2539"/>
      <c r="AY95" s="2830" t="s">
        <v>1290</v>
      </c>
      <c r="AZ95" s="2830"/>
      <c r="BB95" s="2832" t="s">
        <v>2471</v>
      </c>
      <c r="BC95" s="2832"/>
      <c r="BE95"/>
      <c r="BF95"/>
      <c r="BH95" s="2836"/>
      <c r="BI95" s="2836"/>
      <c r="BK95" s="2842" t="s">
        <v>2472</v>
      </c>
      <c r="BL95" s="2842"/>
      <c r="BN95" s="2838" t="s">
        <v>2473</v>
      </c>
      <c r="BO95" s="2838"/>
      <c r="BQ95"/>
      <c r="BR95"/>
      <c r="BT95"/>
      <c r="BU95"/>
      <c r="BW95"/>
      <c r="BX95"/>
      <c r="BY95"/>
      <c r="BZ95"/>
      <c r="CA95"/>
      <c r="CB95"/>
      <c r="CC95"/>
      <c r="CD95" s="2828" t="s">
        <v>2474</v>
      </c>
      <c r="CE95" s="2828"/>
      <c r="CG95" s="2539" t="s">
        <v>2475</v>
      </c>
      <c r="CH95" s="2539"/>
      <c r="CJ95" s="2830" t="s">
        <v>1290</v>
      </c>
      <c r="CK95" s="2830"/>
      <c r="CM95" s="2832" t="s">
        <v>2476</v>
      </c>
      <c r="CN95" s="2832"/>
      <c r="CP95"/>
      <c r="CQ95"/>
      <c r="CS95"/>
      <c r="CT95"/>
      <c r="CV95" s="2842" t="s">
        <v>2477</v>
      </c>
      <c r="CW95" s="2842"/>
      <c r="CY95" s="2838" t="s">
        <v>2478</v>
      </c>
      <c r="CZ95" s="2838"/>
      <c r="DB95"/>
      <c r="DC95"/>
      <c r="DE95"/>
      <c r="DF95"/>
      <c r="DH95"/>
      <c r="DI95"/>
      <c r="DK95"/>
      <c r="DL95"/>
      <c r="DM95" s="3">
        <v>1</v>
      </c>
    </row>
    <row r="96" spans="1:117" s="701" customFormat="1" ht="18" customHeight="1">
      <c r="B96" s="2829"/>
      <c r="C96" s="2829"/>
      <c r="D96" s="848"/>
      <c r="E96" s="2540"/>
      <c r="F96" s="2540"/>
      <c r="G96" s="848"/>
      <c r="H96" s="2831"/>
      <c r="I96" s="2831"/>
      <c r="J96" s="848"/>
      <c r="K96" s="2833"/>
      <c r="L96" s="2833"/>
      <c r="M96" s="848"/>
      <c r="N96" s="848"/>
      <c r="O96" s="848"/>
      <c r="P96" s="848"/>
      <c r="Q96" s="848"/>
      <c r="R96" s="848"/>
      <c r="S96" s="848"/>
      <c r="T96" s="2843"/>
      <c r="U96" s="2843"/>
      <c r="V96" s="848"/>
      <c r="W96" s="2839"/>
      <c r="X96" s="2839"/>
      <c r="Y96" s="848"/>
      <c r="Z96" s="848"/>
      <c r="AA96" s="848"/>
      <c r="AB96" s="262"/>
      <c r="AC96" s="848"/>
      <c r="AD96" s="848"/>
      <c r="AE96" s="262"/>
      <c r="AF96" s="848"/>
      <c r="AG96" s="848"/>
      <c r="AH96" s="262"/>
      <c r="AI96" s="848"/>
      <c r="AJ96" s="848"/>
      <c r="AK96" s="848"/>
      <c r="AL96" s="848"/>
      <c r="AM96" s="848"/>
      <c r="AN96" s="848"/>
      <c r="AO96" s="848"/>
      <c r="AP96" s="848"/>
      <c r="AQ96" s="848"/>
      <c r="AS96" s="2829" t="s">
        <v>120</v>
      </c>
      <c r="AT96" s="2829"/>
      <c r="AV96" s="2540" t="s">
        <v>120</v>
      </c>
      <c r="AW96" s="2540"/>
      <c r="AY96" s="2831" t="s">
        <v>120</v>
      </c>
      <c r="AZ96" s="2831"/>
      <c r="BB96" s="2833" t="s">
        <v>120</v>
      </c>
      <c r="BC96" s="2833"/>
      <c r="BE96"/>
      <c r="BF96"/>
      <c r="BH96" s="2837"/>
      <c r="BI96" s="2837"/>
      <c r="BK96" s="2843" t="s">
        <v>120</v>
      </c>
      <c r="BL96" s="2843"/>
      <c r="BN96" s="2839" t="s">
        <v>120</v>
      </c>
      <c r="BO96" s="2839"/>
      <c r="BQ96"/>
      <c r="BR96"/>
      <c r="BT96"/>
      <c r="BU96"/>
      <c r="BW96"/>
      <c r="BX96"/>
      <c r="BY96"/>
      <c r="BZ96"/>
      <c r="CA96"/>
      <c r="CB96"/>
      <c r="CC96"/>
      <c r="CD96" s="2829" t="s">
        <v>120</v>
      </c>
      <c r="CE96" s="2829"/>
      <c r="CG96" s="2540" t="s">
        <v>120</v>
      </c>
      <c r="CH96" s="2540"/>
      <c r="CJ96" s="2831" t="s">
        <v>120</v>
      </c>
      <c r="CK96" s="2831"/>
      <c r="CM96" s="2833" t="s">
        <v>120</v>
      </c>
      <c r="CN96" s="2833"/>
      <c r="CP96"/>
      <c r="CQ96"/>
      <c r="CS96"/>
      <c r="CT96"/>
      <c r="CV96" s="2843" t="s">
        <v>120</v>
      </c>
      <c r="CW96" s="2843"/>
      <c r="CY96" s="2839" t="s">
        <v>120</v>
      </c>
      <c r="CZ96" s="2839"/>
      <c r="DB96"/>
      <c r="DC96"/>
      <c r="DE96"/>
      <c r="DF96"/>
      <c r="DH96"/>
      <c r="DI96"/>
      <c r="DK96"/>
      <c r="DL96"/>
      <c r="DM96" s="3">
        <v>1</v>
      </c>
    </row>
    <row r="97" spans="2:117" s="701" customFormat="1" ht="18" customHeight="1" thickBot="1">
      <c r="B97" s="848"/>
      <c r="C97" s="848"/>
      <c r="D97" s="848"/>
      <c r="E97" s="848"/>
      <c r="F97" s="848"/>
      <c r="G97" s="848"/>
      <c r="H97"/>
      <c r="I97"/>
      <c r="J97" s="848"/>
      <c r="K97"/>
      <c r="L97"/>
      <c r="M97" s="848"/>
      <c r="N97" s="848"/>
      <c r="O97" s="848"/>
      <c r="P97" s="848"/>
      <c r="Q97" s="848"/>
      <c r="R97" s="848"/>
      <c r="S97" s="848"/>
      <c r="T97" s="848"/>
      <c r="U97" s="848"/>
      <c r="V97" s="848"/>
      <c r="W97" s="848"/>
      <c r="X97" s="848"/>
      <c r="Y97" s="848"/>
      <c r="Z97" s="848"/>
      <c r="AA97" s="848"/>
      <c r="AB97" s="262"/>
      <c r="AC97" s="848"/>
      <c r="AD97" s="848"/>
      <c r="AE97" s="262"/>
      <c r="AF97" s="848"/>
      <c r="AG97" s="848"/>
      <c r="AH97" s="262"/>
      <c r="AI97" s="848"/>
      <c r="AJ97" s="848"/>
      <c r="AK97" s="848"/>
      <c r="AL97" s="848"/>
      <c r="AM97" s="848"/>
      <c r="AN97" s="848"/>
      <c r="AO97" s="848"/>
      <c r="AP97" s="848"/>
      <c r="AQ97" s="848"/>
      <c r="AS97" s="848" t="s">
        <v>120</v>
      </c>
      <c r="AT97" s="848"/>
      <c r="AV97" s="848" t="s">
        <v>120</v>
      </c>
      <c r="AW97" s="848"/>
      <c r="AY97" t="s">
        <v>120</v>
      </c>
      <c r="AZ97"/>
      <c r="BB97" t="s">
        <v>120</v>
      </c>
      <c r="BC97"/>
      <c r="BE97"/>
      <c r="BF97"/>
      <c r="BH97"/>
      <c r="BI97"/>
      <c r="BK97" s="848" t="s">
        <v>120</v>
      </c>
      <c r="BL97" s="848"/>
      <c r="BN97" s="848" t="s">
        <v>120</v>
      </c>
      <c r="BO97" s="848"/>
      <c r="BQ97"/>
      <c r="BR97"/>
      <c r="BT97"/>
      <c r="BU97"/>
      <c r="BW97"/>
      <c r="BX97"/>
      <c r="BY97"/>
      <c r="BZ97"/>
      <c r="CA97"/>
      <c r="CB97"/>
      <c r="CC97"/>
      <c r="CD97" s="848" t="s">
        <v>120</v>
      </c>
      <c r="CE97" s="848"/>
      <c r="CG97" s="848" t="s">
        <v>120</v>
      </c>
      <c r="CH97" s="848"/>
      <c r="CJ97" t="s">
        <v>120</v>
      </c>
      <c r="CK97"/>
      <c r="CM97" t="s">
        <v>120</v>
      </c>
      <c r="CN97"/>
      <c r="CP97"/>
      <c r="CQ97"/>
      <c r="CS97"/>
      <c r="CT97"/>
      <c r="CV97" s="848" t="s">
        <v>120</v>
      </c>
      <c r="CW97" s="848"/>
      <c r="CY97" s="848" t="s">
        <v>120</v>
      </c>
      <c r="CZ97" s="848"/>
      <c r="DB97"/>
      <c r="DC97"/>
      <c r="DE97"/>
      <c r="DF97"/>
      <c r="DH97"/>
      <c r="DI97"/>
      <c r="DK97"/>
      <c r="DL97"/>
      <c r="DM97" s="3">
        <v>1</v>
      </c>
    </row>
    <row r="98" spans="2:117" s="701" customFormat="1" ht="18" customHeight="1">
      <c r="B98" s="2828" t="s">
        <v>1288</v>
      </c>
      <c r="C98" s="2828"/>
      <c r="D98" s="848"/>
      <c r="E98" s="2539" t="s">
        <v>1289</v>
      </c>
      <c r="F98" s="2539"/>
      <c r="G98" s="848"/>
      <c r="H98" s="2830" t="s">
        <v>1290</v>
      </c>
      <c r="I98" s="2830"/>
      <c r="J98" s="848"/>
      <c r="K98" s="2832" t="s">
        <v>1291</v>
      </c>
      <c r="L98" s="2832"/>
      <c r="M98" s="848"/>
      <c r="N98" s="848"/>
      <c r="O98" s="848"/>
      <c r="P98" s="848"/>
      <c r="Q98" s="848"/>
      <c r="R98" s="848"/>
      <c r="S98" s="848"/>
      <c r="T98" s="2842" t="s">
        <v>1292</v>
      </c>
      <c r="U98" s="2842"/>
      <c r="V98" s="848"/>
      <c r="W98" s="2838" t="s">
        <v>1293</v>
      </c>
      <c r="X98" s="2838"/>
      <c r="Y98" s="848"/>
      <c r="Z98" s="848"/>
      <c r="AA98" s="848"/>
      <c r="AB98" s="262"/>
      <c r="AC98" s="848"/>
      <c r="AD98" s="848"/>
      <c r="AE98" s="262"/>
      <c r="AF98" s="848"/>
      <c r="AG98" s="848"/>
      <c r="AH98" s="262"/>
      <c r="AI98" s="848"/>
      <c r="AJ98" s="848"/>
      <c r="AK98" s="848"/>
      <c r="AL98" s="848"/>
      <c r="AM98" s="848"/>
      <c r="AN98" s="848"/>
      <c r="AO98" s="848"/>
      <c r="AP98" s="848"/>
      <c r="AQ98" s="848"/>
      <c r="AS98" s="2828" t="s">
        <v>2479</v>
      </c>
      <c r="AT98" s="2828"/>
      <c r="AV98" s="2539" t="s">
        <v>2480</v>
      </c>
      <c r="AW98" s="2539"/>
      <c r="AY98" s="2830" t="s">
        <v>2481</v>
      </c>
      <c r="AZ98" s="2830"/>
      <c r="BB98" s="2832" t="s">
        <v>2482</v>
      </c>
      <c r="BC98" s="2832"/>
      <c r="BE98"/>
      <c r="BF98"/>
      <c r="BH98"/>
      <c r="BI98"/>
      <c r="BK98" s="2842" t="s">
        <v>2483</v>
      </c>
      <c r="BL98" s="2842"/>
      <c r="BN98" s="2838" t="s">
        <v>2484</v>
      </c>
      <c r="BO98" s="2838"/>
      <c r="BQ98"/>
      <c r="BR98"/>
      <c r="BT98"/>
      <c r="BU98"/>
      <c r="BW98"/>
      <c r="BX98"/>
      <c r="BY98"/>
      <c r="BZ98"/>
      <c r="CA98"/>
      <c r="CB98"/>
      <c r="CC98"/>
      <c r="CD98" s="2828" t="s">
        <v>2485</v>
      </c>
      <c r="CE98" s="2828"/>
      <c r="CG98" s="2539" t="s">
        <v>2486</v>
      </c>
      <c r="CH98" s="2539"/>
      <c r="CJ98" s="2830" t="s">
        <v>2487</v>
      </c>
      <c r="CK98" s="2830"/>
      <c r="CM98" s="2832" t="s">
        <v>2488</v>
      </c>
      <c r="CN98" s="2832"/>
      <c r="CP98"/>
      <c r="CQ98"/>
      <c r="CS98"/>
      <c r="CT98"/>
      <c r="CV98" s="2842" t="s">
        <v>2489</v>
      </c>
      <c r="CW98" s="2842"/>
      <c r="CY98" s="2838" t="s">
        <v>2490</v>
      </c>
      <c r="CZ98" s="2838"/>
      <c r="DB98"/>
      <c r="DC98"/>
      <c r="DE98"/>
      <c r="DF98"/>
      <c r="DH98"/>
      <c r="DI98"/>
      <c r="DK98"/>
      <c r="DL98"/>
      <c r="DM98" s="3">
        <v>1</v>
      </c>
    </row>
    <row r="99" spans="2:117" s="701" customFormat="1" ht="18" customHeight="1">
      <c r="B99" s="2829"/>
      <c r="C99" s="2829"/>
      <c r="D99" s="848"/>
      <c r="E99" s="2540"/>
      <c r="F99" s="2540"/>
      <c r="G99" s="848"/>
      <c r="H99" s="2831"/>
      <c r="I99" s="2831"/>
      <c r="J99" s="848"/>
      <c r="K99" s="2833"/>
      <c r="L99" s="2833"/>
      <c r="M99" s="848"/>
      <c r="N99" s="848"/>
      <c r="O99" s="848"/>
      <c r="P99" s="848"/>
      <c r="Q99" s="848"/>
      <c r="R99" s="848"/>
      <c r="S99" s="848"/>
      <c r="T99" s="2843"/>
      <c r="U99" s="2843"/>
      <c r="V99" s="848"/>
      <c r="W99" s="2839"/>
      <c r="X99" s="2839"/>
      <c r="Y99" s="848"/>
      <c r="Z99" s="848"/>
      <c r="AA99" s="848"/>
      <c r="AB99" s="262"/>
      <c r="AC99" s="848"/>
      <c r="AD99" s="848"/>
      <c r="AE99" s="262"/>
      <c r="AF99" s="848"/>
      <c r="AG99" s="848"/>
      <c r="AH99" s="262"/>
      <c r="AI99" s="848"/>
      <c r="AJ99" s="848"/>
      <c r="AK99" s="848"/>
      <c r="AL99" s="848"/>
      <c r="AM99" s="848"/>
      <c r="AN99" s="848"/>
      <c r="AO99" s="848"/>
      <c r="AP99" s="848"/>
      <c r="AQ99" s="848"/>
      <c r="AS99" s="2829" t="s">
        <v>120</v>
      </c>
      <c r="AT99" s="2829"/>
      <c r="AV99" s="2540" t="s">
        <v>120</v>
      </c>
      <c r="AW99" s="2540"/>
      <c r="AY99" s="2831" t="s">
        <v>120</v>
      </c>
      <c r="AZ99" s="2831"/>
      <c r="BB99" s="2833" t="s">
        <v>120</v>
      </c>
      <c r="BC99" s="2833"/>
      <c r="BE99"/>
      <c r="BF99"/>
      <c r="BH99"/>
      <c r="BI99"/>
      <c r="BK99" s="2843" t="s">
        <v>120</v>
      </c>
      <c r="BL99" s="2843"/>
      <c r="BN99" s="2839" t="s">
        <v>120</v>
      </c>
      <c r="BO99" s="2839"/>
      <c r="BQ99"/>
      <c r="BR99"/>
      <c r="BT99"/>
      <c r="BU99"/>
      <c r="BW99"/>
      <c r="BX99"/>
      <c r="BY99"/>
      <c r="BZ99"/>
      <c r="CA99"/>
      <c r="CB99"/>
      <c r="CC99"/>
      <c r="CD99" s="2829" t="s">
        <v>120</v>
      </c>
      <c r="CE99" s="2829"/>
      <c r="CG99" s="2540" t="s">
        <v>120</v>
      </c>
      <c r="CH99" s="2540"/>
      <c r="CJ99" s="2831" t="s">
        <v>120</v>
      </c>
      <c r="CK99" s="2831"/>
      <c r="CM99" s="2833" t="s">
        <v>120</v>
      </c>
      <c r="CN99" s="2833"/>
      <c r="CP99"/>
      <c r="CQ99"/>
      <c r="CS99"/>
      <c r="CT99"/>
      <c r="CV99" s="2843" t="s">
        <v>120</v>
      </c>
      <c r="CW99" s="2843"/>
      <c r="CY99" s="2839" t="s">
        <v>120</v>
      </c>
      <c r="CZ99" s="2839"/>
      <c r="DB99"/>
      <c r="DC99"/>
      <c r="DE99"/>
      <c r="DF99"/>
      <c r="DH99"/>
      <c r="DI99"/>
      <c r="DK99"/>
      <c r="DL99"/>
      <c r="DM99" s="3">
        <v>1</v>
      </c>
    </row>
    <row r="100" spans="2:117" s="701" customFormat="1" ht="18" customHeight="1" thickBot="1">
      <c r="B100" s="848"/>
      <c r="C100" s="848"/>
      <c r="D100" s="848"/>
      <c r="E100" s="848"/>
      <c r="F100" s="848"/>
      <c r="G100" s="848"/>
      <c r="H100"/>
      <c r="I100"/>
      <c r="J100" s="848"/>
      <c r="K100"/>
      <c r="L100"/>
      <c r="M100" s="848"/>
      <c r="N100" s="848"/>
      <c r="O100" s="848"/>
      <c r="P100" s="848"/>
      <c r="Q100" s="848"/>
      <c r="R100" s="848"/>
      <c r="S100" s="848"/>
      <c r="T100" s="848"/>
      <c r="U100" s="848"/>
      <c r="V100" s="848"/>
      <c r="W100" s="848"/>
      <c r="X100" s="848"/>
      <c r="Y100" s="848"/>
      <c r="Z100" s="848"/>
      <c r="AA100" s="848"/>
      <c r="AB100" s="262"/>
      <c r="AC100" s="848"/>
      <c r="AD100" s="848"/>
      <c r="AE100" s="262"/>
      <c r="AF100" s="848"/>
      <c r="AG100" s="848"/>
      <c r="AH100" s="262"/>
      <c r="AI100" s="848"/>
      <c r="AJ100" s="848"/>
      <c r="AK100" s="848"/>
      <c r="AL100" s="848"/>
      <c r="AM100" s="848"/>
      <c r="AN100" s="848"/>
      <c r="AO100" s="848"/>
      <c r="AP100" s="848"/>
      <c r="AQ100" s="848"/>
      <c r="AS100" s="848" t="s">
        <v>120</v>
      </c>
      <c r="AT100" s="848"/>
      <c r="AV100" s="848" t="s">
        <v>120</v>
      </c>
      <c r="AW100" s="848"/>
      <c r="AY100" t="s">
        <v>120</v>
      </c>
      <c r="AZ100"/>
      <c r="BB100" t="s">
        <v>120</v>
      </c>
      <c r="BC100"/>
      <c r="BE100"/>
      <c r="BF100"/>
      <c r="BH100"/>
      <c r="BI100"/>
      <c r="BK100" s="848" t="s">
        <v>120</v>
      </c>
      <c r="BL100" s="848"/>
      <c r="BN100" s="848" t="s">
        <v>120</v>
      </c>
      <c r="BO100" s="848"/>
      <c r="BQ100"/>
      <c r="BR100"/>
      <c r="BT100"/>
      <c r="BU100"/>
      <c r="BW100"/>
      <c r="BX100"/>
      <c r="BY100"/>
      <c r="BZ100"/>
      <c r="CA100"/>
      <c r="CB100"/>
      <c r="CC100"/>
      <c r="CD100" s="848" t="s">
        <v>120</v>
      </c>
      <c r="CE100" s="848"/>
      <c r="CG100" s="848" t="s">
        <v>120</v>
      </c>
      <c r="CH100" s="848"/>
      <c r="CJ100" t="s">
        <v>120</v>
      </c>
      <c r="CK100"/>
      <c r="CM100" t="s">
        <v>120</v>
      </c>
      <c r="CN100"/>
      <c r="CP100"/>
      <c r="CQ100"/>
      <c r="CS100"/>
      <c r="CT100"/>
      <c r="CV100" s="848" t="s">
        <v>120</v>
      </c>
      <c r="CW100" s="848"/>
      <c r="CY100" s="848" t="s">
        <v>120</v>
      </c>
      <c r="CZ100" s="848"/>
      <c r="DB100"/>
      <c r="DC100"/>
      <c r="DE100"/>
      <c r="DF100"/>
      <c r="DH100"/>
      <c r="DI100"/>
      <c r="DK100"/>
      <c r="DL100"/>
      <c r="DM100" s="3">
        <v>1</v>
      </c>
    </row>
    <row r="101" spans="2:117" s="701" customFormat="1" ht="18" customHeight="1">
      <c r="B101" s="2828" t="s">
        <v>1294</v>
      </c>
      <c r="C101" s="2828"/>
      <c r="D101" s="848"/>
      <c r="E101" s="2539" t="s">
        <v>1295</v>
      </c>
      <c r="F101" s="2539"/>
      <c r="G101" s="848"/>
      <c r="H101" s="2830" t="s">
        <v>1296</v>
      </c>
      <c r="I101" s="2830"/>
      <c r="J101" s="848"/>
      <c r="K101" s="2832" t="s">
        <v>1297</v>
      </c>
      <c r="L101" s="2832"/>
      <c r="M101" s="848"/>
      <c r="N101" s="848"/>
      <c r="O101" s="848"/>
      <c r="P101" s="848"/>
      <c r="Q101" s="848"/>
      <c r="R101" s="848"/>
      <c r="S101" s="848"/>
      <c r="T101" s="2842" t="s">
        <v>1298</v>
      </c>
      <c r="U101" s="2842"/>
      <c r="V101" s="848"/>
      <c r="W101" s="2838" t="s">
        <v>1299</v>
      </c>
      <c r="X101" s="2838"/>
      <c r="Y101" s="848"/>
      <c r="Z101" s="848"/>
      <c r="AA101" s="848"/>
      <c r="AB101" s="262"/>
      <c r="AC101" s="848"/>
      <c r="AD101" s="848"/>
      <c r="AE101" s="262"/>
      <c r="AF101" s="848"/>
      <c r="AG101" s="848"/>
      <c r="AH101" s="262"/>
      <c r="AI101" s="848"/>
      <c r="AJ101" s="848"/>
      <c r="AK101" s="848"/>
      <c r="AL101" s="848"/>
      <c r="AM101" s="848"/>
      <c r="AN101" s="848"/>
      <c r="AO101" s="848"/>
      <c r="AP101" s="848"/>
      <c r="AQ101" s="848"/>
      <c r="AS101" s="2828"/>
      <c r="AT101" s="2828"/>
      <c r="AV101" s="2539" t="s">
        <v>2491</v>
      </c>
      <c r="AW101" s="2539"/>
      <c r="AY101" s="2830" t="s">
        <v>2492</v>
      </c>
      <c r="AZ101" s="2830"/>
      <c r="BB101" s="2832" t="s">
        <v>2493</v>
      </c>
      <c r="BC101" s="2832"/>
      <c r="BE101"/>
      <c r="BF101"/>
      <c r="BH101"/>
      <c r="BI101"/>
      <c r="BK101" s="2842" t="s">
        <v>2494</v>
      </c>
      <c r="BL101" s="2842"/>
      <c r="BN101" s="2838" t="s">
        <v>2495</v>
      </c>
      <c r="BO101" s="2838"/>
      <c r="BQ101"/>
      <c r="BR101"/>
      <c r="BT101"/>
      <c r="BU101"/>
      <c r="BW101"/>
      <c r="BX101"/>
      <c r="BY101"/>
      <c r="BZ101"/>
      <c r="CA101"/>
      <c r="CB101"/>
      <c r="CC101"/>
      <c r="CD101" s="2828"/>
      <c r="CE101" s="2828"/>
      <c r="CG101" s="2539" t="s">
        <v>2496</v>
      </c>
      <c r="CH101" s="2539"/>
      <c r="CJ101" s="2830" t="s">
        <v>2497</v>
      </c>
      <c r="CK101" s="2830"/>
      <c r="CM101" s="2832" t="s">
        <v>2498</v>
      </c>
      <c r="CN101" s="2832"/>
      <c r="CP101"/>
      <c r="CQ101"/>
      <c r="CS101"/>
      <c r="CT101"/>
      <c r="CV101" s="2842" t="s">
        <v>2499</v>
      </c>
      <c r="CW101" s="2842"/>
      <c r="CY101" s="2838" t="s">
        <v>2500</v>
      </c>
      <c r="CZ101" s="2838"/>
      <c r="DB101"/>
      <c r="DC101"/>
      <c r="DE101"/>
      <c r="DF101"/>
      <c r="DH101"/>
      <c r="DI101"/>
      <c r="DK101"/>
      <c r="DL101"/>
      <c r="DM101" s="3">
        <v>1</v>
      </c>
    </row>
    <row r="102" spans="2:117" s="701" customFormat="1" ht="18" customHeight="1">
      <c r="B102" s="2829"/>
      <c r="C102" s="2829"/>
      <c r="D102" s="848"/>
      <c r="E102" s="2540"/>
      <c r="F102" s="2540"/>
      <c r="G102" s="848"/>
      <c r="H102" s="2831"/>
      <c r="I102" s="2831"/>
      <c r="J102" s="848"/>
      <c r="K102" s="2833"/>
      <c r="L102" s="2833"/>
      <c r="M102" s="848"/>
      <c r="N102" s="848"/>
      <c r="O102" s="848"/>
      <c r="P102" s="848"/>
      <c r="Q102" s="848"/>
      <c r="R102" s="848"/>
      <c r="S102" s="848"/>
      <c r="T102" s="2843"/>
      <c r="U102" s="2843"/>
      <c r="V102" s="848"/>
      <c r="W102" s="2839"/>
      <c r="X102" s="2839"/>
      <c r="Y102" s="848"/>
      <c r="Z102" s="848"/>
      <c r="AA102" s="848"/>
      <c r="AB102" s="262"/>
      <c r="AC102" s="848"/>
      <c r="AD102" s="848"/>
      <c r="AE102" s="262"/>
      <c r="AF102" s="848"/>
      <c r="AG102" s="848"/>
      <c r="AH102" s="262"/>
      <c r="AI102" s="848"/>
      <c r="AJ102" s="848"/>
      <c r="AK102" s="848"/>
      <c r="AL102" s="848"/>
      <c r="AM102" s="848"/>
      <c r="AN102" s="848"/>
      <c r="AO102" s="848"/>
      <c r="AP102" s="848"/>
      <c r="AQ102" s="848"/>
      <c r="AS102" s="2829"/>
      <c r="AT102" s="2829"/>
      <c r="AV102" s="2540" t="s">
        <v>120</v>
      </c>
      <c r="AW102" s="2540"/>
      <c r="AY102" s="2831" t="s">
        <v>120</v>
      </c>
      <c r="AZ102" s="2831"/>
      <c r="BB102" s="2833" t="s">
        <v>120</v>
      </c>
      <c r="BC102" s="2833"/>
      <c r="BE102"/>
      <c r="BF102"/>
      <c r="BH102"/>
      <c r="BI102"/>
      <c r="BK102" s="2843" t="s">
        <v>120</v>
      </c>
      <c r="BL102" s="2843"/>
      <c r="BN102" s="2839" t="s">
        <v>120</v>
      </c>
      <c r="BO102" s="2839"/>
      <c r="BQ102"/>
      <c r="BR102"/>
      <c r="BT102"/>
      <c r="BU102"/>
      <c r="BW102"/>
      <c r="BX102"/>
      <c r="BY102"/>
      <c r="BZ102"/>
      <c r="CA102"/>
      <c r="CB102"/>
      <c r="CC102"/>
      <c r="CD102" s="2829"/>
      <c r="CE102" s="2829"/>
      <c r="CG102" s="2540" t="s">
        <v>120</v>
      </c>
      <c r="CH102" s="2540"/>
      <c r="CJ102" s="2831" t="s">
        <v>120</v>
      </c>
      <c r="CK102" s="2831"/>
      <c r="CM102" s="2833" t="s">
        <v>120</v>
      </c>
      <c r="CN102" s="2833"/>
      <c r="CP102"/>
      <c r="CQ102"/>
      <c r="CS102"/>
      <c r="CT102"/>
      <c r="CV102" s="2843" t="s">
        <v>120</v>
      </c>
      <c r="CW102" s="2843"/>
      <c r="CY102" s="2839" t="s">
        <v>120</v>
      </c>
      <c r="CZ102" s="2839"/>
      <c r="DB102"/>
      <c r="DC102"/>
      <c r="DE102"/>
      <c r="DF102"/>
      <c r="DH102"/>
      <c r="DI102"/>
      <c r="DK102"/>
      <c r="DL102"/>
      <c r="DM102" s="3">
        <v>1</v>
      </c>
    </row>
    <row r="103" spans="2:117" s="701" customFormat="1" ht="18" customHeight="1" thickBot="1">
      <c r="B103" s="848"/>
      <c r="C103" s="848"/>
      <c r="D103" s="848"/>
      <c r="E103" s="848"/>
      <c r="F103" s="848"/>
      <c r="G103" s="848"/>
      <c r="H103"/>
      <c r="I103"/>
      <c r="J103" s="848"/>
      <c r="K103"/>
      <c r="L103"/>
      <c r="M103" s="848"/>
      <c r="N103" s="848"/>
      <c r="O103" s="848"/>
      <c r="P103" s="848"/>
      <c r="Q103" s="848"/>
      <c r="R103" s="848"/>
      <c r="S103" s="848"/>
      <c r="T103" s="848"/>
      <c r="U103" s="848"/>
      <c r="V103" s="848"/>
      <c r="W103" s="848"/>
      <c r="X103" s="848"/>
      <c r="Y103" s="848"/>
      <c r="Z103" s="848"/>
      <c r="AA103" s="848"/>
      <c r="AB103" s="262"/>
      <c r="AC103" s="848"/>
      <c r="AD103" s="848"/>
      <c r="AE103" s="262"/>
      <c r="AF103" s="848"/>
      <c r="AG103" s="848"/>
      <c r="AH103" s="262"/>
      <c r="AI103" s="848"/>
      <c r="AJ103" s="848"/>
      <c r="AK103" s="848"/>
      <c r="AL103" s="848"/>
      <c r="AM103" s="848"/>
      <c r="AN103" s="848"/>
      <c r="AO103" s="848"/>
      <c r="AP103" s="848"/>
      <c r="AQ103" s="848"/>
      <c r="AS103"/>
      <c r="AT103"/>
      <c r="AV103" s="848" t="s">
        <v>120</v>
      </c>
      <c r="AW103" s="848"/>
      <c r="AY103" t="s">
        <v>120</v>
      </c>
      <c r="AZ103"/>
      <c r="BB103" t="s">
        <v>120</v>
      </c>
      <c r="BC103"/>
      <c r="BE103"/>
      <c r="BF103"/>
      <c r="BH103"/>
      <c r="BI103"/>
      <c r="BK103" s="848" t="s">
        <v>120</v>
      </c>
      <c r="BL103" s="848"/>
      <c r="BN103" s="848" t="s">
        <v>120</v>
      </c>
      <c r="BO103" s="848"/>
      <c r="BQ103"/>
      <c r="BR103"/>
      <c r="BT103"/>
      <c r="BU103"/>
      <c r="BW103"/>
      <c r="BX103"/>
      <c r="BY103"/>
      <c r="BZ103"/>
      <c r="CA103"/>
      <c r="CB103"/>
      <c r="CC103"/>
      <c r="CD103"/>
      <c r="CE103"/>
      <c r="CG103" s="848" t="s">
        <v>120</v>
      </c>
      <c r="CH103" s="848"/>
      <c r="CJ103" t="s">
        <v>120</v>
      </c>
      <c r="CK103"/>
      <c r="CM103" t="s">
        <v>120</v>
      </c>
      <c r="CN103"/>
      <c r="CP103"/>
      <c r="CQ103"/>
      <c r="CS103"/>
      <c r="CT103"/>
      <c r="CV103" s="863" t="s">
        <v>120</v>
      </c>
      <c r="CW103" s="863"/>
      <c r="CY103" s="848" t="s">
        <v>120</v>
      </c>
      <c r="CZ103" s="848"/>
      <c r="DB103"/>
      <c r="DC103"/>
      <c r="DE103"/>
      <c r="DF103"/>
      <c r="DH103" s="848"/>
      <c r="DI103" s="848"/>
      <c r="DK103"/>
      <c r="DL103"/>
      <c r="DM103" s="3">
        <v>1</v>
      </c>
    </row>
    <row r="104" spans="2:117" s="701" customFormat="1" ht="18" customHeight="1">
      <c r="B104" s="2828" t="s">
        <v>1300</v>
      </c>
      <c r="C104" s="2828"/>
      <c r="D104" s="848"/>
      <c r="E104" s="2539" t="s">
        <v>1301</v>
      </c>
      <c r="F104" s="2539"/>
      <c r="G104" s="848"/>
      <c r="H104" s="2830" t="s">
        <v>1302</v>
      </c>
      <c r="I104" s="2830"/>
      <c r="J104" s="848"/>
      <c r="K104" s="2832" t="s">
        <v>1303</v>
      </c>
      <c r="L104" s="2832"/>
      <c r="M104" s="848"/>
      <c r="N104" s="848"/>
      <c r="O104" s="848"/>
      <c r="P104" s="848"/>
      <c r="Q104" s="848"/>
      <c r="R104" s="848"/>
      <c r="S104" s="848"/>
      <c r="T104" s="2842" t="s">
        <v>1304</v>
      </c>
      <c r="U104" s="2842"/>
      <c r="V104" s="848"/>
      <c r="W104" s="2838" t="s">
        <v>1305</v>
      </c>
      <c r="X104" s="2838"/>
      <c r="Y104" s="848"/>
      <c r="Z104" s="848"/>
      <c r="AA104" s="848"/>
      <c r="AB104" s="262"/>
      <c r="AC104" s="848"/>
      <c r="AD104" s="848"/>
      <c r="AE104" s="262"/>
      <c r="AF104" s="848"/>
      <c r="AG104" s="848"/>
      <c r="AH104" s="262"/>
      <c r="AI104" s="848"/>
      <c r="AJ104" s="848"/>
      <c r="AK104" s="848"/>
      <c r="AL104" s="848"/>
      <c r="AM104" s="848"/>
      <c r="AN104" s="848"/>
      <c r="AO104" s="848"/>
      <c r="AP104" s="848"/>
      <c r="AQ104" s="848"/>
      <c r="AS104"/>
      <c r="AT104"/>
      <c r="AV104" s="2539" t="s">
        <v>2501</v>
      </c>
      <c r="AW104" s="2539"/>
      <c r="AY104" s="2830" t="s">
        <v>1979</v>
      </c>
      <c r="AZ104" s="2830"/>
      <c r="BB104" s="2832" t="s">
        <v>2502</v>
      </c>
      <c r="BC104" s="2832"/>
      <c r="BE104"/>
      <c r="BF104"/>
      <c r="BH104"/>
      <c r="BI104"/>
      <c r="BK104" s="2842" t="s">
        <v>2503</v>
      </c>
      <c r="BL104" s="2842"/>
      <c r="BN104" s="2838" t="s">
        <v>2504</v>
      </c>
      <c r="BO104" s="2838"/>
      <c r="BQ104"/>
      <c r="BR104"/>
      <c r="BT104"/>
      <c r="BU104"/>
      <c r="BW104"/>
      <c r="BX104"/>
      <c r="BY104"/>
      <c r="BZ104"/>
      <c r="CA104"/>
      <c r="CB104"/>
      <c r="CC104"/>
      <c r="CD104"/>
      <c r="CE104"/>
      <c r="CG104" s="2539" t="s">
        <v>2505</v>
      </c>
      <c r="CH104" s="2539"/>
      <c r="CJ104" s="2830" t="s">
        <v>1987</v>
      </c>
      <c r="CK104" s="2830"/>
      <c r="CM104" s="2832" t="s">
        <v>2506</v>
      </c>
      <c r="CN104" s="2832"/>
      <c r="CP104"/>
      <c r="CQ104"/>
      <c r="CS104"/>
      <c r="CT104"/>
      <c r="CV104" s="2842" t="s">
        <v>2507</v>
      </c>
      <c r="CW104" s="2842"/>
      <c r="CY104" s="2838" t="s">
        <v>2508</v>
      </c>
      <c r="CZ104" s="2838"/>
      <c r="DB104"/>
      <c r="DC104"/>
      <c r="DE104"/>
      <c r="DF104"/>
      <c r="DH104"/>
      <c r="DI104"/>
      <c r="DK104"/>
      <c r="DL104"/>
      <c r="DM104" s="3">
        <v>1</v>
      </c>
    </row>
    <row r="105" spans="2:117" s="701" customFormat="1" ht="18" customHeight="1">
      <c r="B105" s="2829"/>
      <c r="C105" s="2829"/>
      <c r="D105" s="848"/>
      <c r="E105" s="2540"/>
      <c r="F105" s="2540"/>
      <c r="G105" s="848"/>
      <c r="H105" s="2831"/>
      <c r="I105" s="2831"/>
      <c r="J105" s="848"/>
      <c r="K105" s="2833"/>
      <c r="L105" s="2833"/>
      <c r="M105" s="848"/>
      <c r="N105" s="848"/>
      <c r="O105" s="848"/>
      <c r="P105" s="848"/>
      <c r="Q105" s="848"/>
      <c r="R105" s="848"/>
      <c r="S105" s="848"/>
      <c r="T105" s="2843"/>
      <c r="U105" s="2843"/>
      <c r="V105" s="848"/>
      <c r="W105" s="2839"/>
      <c r="X105" s="2839"/>
      <c r="Y105" s="848"/>
      <c r="Z105" s="848"/>
      <c r="AA105" s="848"/>
      <c r="AB105" s="262"/>
      <c r="AC105" s="848"/>
      <c r="AD105" s="848"/>
      <c r="AE105" s="262"/>
      <c r="AF105" s="848"/>
      <c r="AG105" s="848"/>
      <c r="AH105" s="262"/>
      <c r="AI105" s="848"/>
      <c r="AJ105" s="848"/>
      <c r="AK105" s="848"/>
      <c r="AL105" s="848"/>
      <c r="AM105" s="848"/>
      <c r="AN105" s="848"/>
      <c r="AO105" s="848"/>
      <c r="AP105" s="848"/>
      <c r="AQ105" s="848"/>
      <c r="AS105"/>
      <c r="AT105"/>
      <c r="AV105" s="2540" t="s">
        <v>120</v>
      </c>
      <c r="AW105" s="2540"/>
      <c r="AY105" s="2831" t="s">
        <v>120</v>
      </c>
      <c r="AZ105" s="2831"/>
      <c r="BB105" s="2833" t="s">
        <v>120</v>
      </c>
      <c r="BC105" s="2833"/>
      <c r="BE105"/>
      <c r="BF105"/>
      <c r="BH105"/>
      <c r="BI105"/>
      <c r="BK105" s="2843" t="s">
        <v>120</v>
      </c>
      <c r="BL105" s="2843"/>
      <c r="BN105" s="2839" t="s">
        <v>120</v>
      </c>
      <c r="BO105" s="2839"/>
      <c r="BQ105"/>
      <c r="BR105"/>
      <c r="BT105"/>
      <c r="BU105"/>
      <c r="BW105"/>
      <c r="BX105"/>
      <c r="BY105"/>
      <c r="BZ105"/>
      <c r="CA105"/>
      <c r="CB105"/>
      <c r="CC105"/>
      <c r="CD105"/>
      <c r="CE105"/>
      <c r="CG105" s="2540" t="s">
        <v>120</v>
      </c>
      <c r="CH105" s="2540"/>
      <c r="CJ105" s="2831" t="s">
        <v>120</v>
      </c>
      <c r="CK105" s="2831"/>
      <c r="CM105" s="2833" t="s">
        <v>120</v>
      </c>
      <c r="CN105" s="2833"/>
      <c r="CP105"/>
      <c r="CQ105"/>
      <c r="CS105"/>
      <c r="CT105"/>
      <c r="CV105" s="2843" t="s">
        <v>120</v>
      </c>
      <c r="CW105" s="2843"/>
      <c r="CY105" s="2839" t="s">
        <v>120</v>
      </c>
      <c r="CZ105" s="2839"/>
      <c r="DB105"/>
      <c r="DC105"/>
      <c r="DE105"/>
      <c r="DF105"/>
      <c r="DH105"/>
      <c r="DI105"/>
      <c r="DK105"/>
      <c r="DL105"/>
      <c r="DM105" s="3">
        <v>1</v>
      </c>
    </row>
    <row r="106" spans="2:117" s="701" customFormat="1" ht="18" customHeight="1" thickBot="1">
      <c r="B106" s="848"/>
      <c r="C106" s="848"/>
      <c r="D106" s="848"/>
      <c r="E106" s="848"/>
      <c r="F106" s="848"/>
      <c r="G106" s="848"/>
      <c r="H106"/>
      <c r="I106"/>
      <c r="J106" s="848"/>
      <c r="K106"/>
      <c r="L106"/>
      <c r="M106" s="848"/>
      <c r="N106" s="848"/>
      <c r="O106" s="848"/>
      <c r="P106" s="848"/>
      <c r="Q106" s="848"/>
      <c r="R106" s="848"/>
      <c r="S106" s="848"/>
      <c r="T106" s="848"/>
      <c r="U106" s="848"/>
      <c r="V106" s="848"/>
      <c r="W106" s="848"/>
      <c r="X106" s="848"/>
      <c r="Y106" s="848"/>
      <c r="Z106" s="848"/>
      <c r="AA106" s="848"/>
      <c r="AB106" s="262"/>
      <c r="AC106" s="848"/>
      <c r="AD106" s="848"/>
      <c r="AE106" s="262"/>
      <c r="AF106" s="848"/>
      <c r="AG106" s="848"/>
      <c r="AH106" s="262"/>
      <c r="AI106" s="848"/>
      <c r="AJ106" s="848"/>
      <c r="AK106" s="848"/>
      <c r="AL106" s="848"/>
      <c r="AM106" s="848"/>
      <c r="AN106" s="848"/>
      <c r="AO106" s="848"/>
      <c r="AP106" s="848"/>
      <c r="AQ106" s="848"/>
      <c r="AS106"/>
      <c r="AT106"/>
      <c r="AV106" s="848" t="s">
        <v>120</v>
      </c>
      <c r="AW106" s="848"/>
      <c r="AY106" t="s">
        <v>120</v>
      </c>
      <c r="AZ106"/>
      <c r="BB106" t="s">
        <v>120</v>
      </c>
      <c r="BC106"/>
      <c r="BE106"/>
      <c r="BF106"/>
      <c r="BH106"/>
      <c r="BI106"/>
      <c r="BK106" s="848" t="s">
        <v>120</v>
      </c>
      <c r="BL106" s="848"/>
      <c r="BN106" s="848" t="s">
        <v>120</v>
      </c>
      <c r="BO106" s="848"/>
      <c r="BQ106"/>
      <c r="BR106"/>
      <c r="BT106"/>
      <c r="BU106"/>
      <c r="BW106"/>
      <c r="BX106"/>
      <c r="BY106"/>
      <c r="BZ106"/>
      <c r="CA106"/>
      <c r="CB106"/>
      <c r="CC106"/>
      <c r="CD106"/>
      <c r="CE106"/>
      <c r="CG106" s="848" t="s">
        <v>120</v>
      </c>
      <c r="CH106" s="848"/>
      <c r="CJ106"/>
      <c r="CK106"/>
      <c r="CM106" t="s">
        <v>120</v>
      </c>
      <c r="CN106"/>
      <c r="CP106"/>
      <c r="CQ106"/>
      <c r="CS106"/>
      <c r="CT106"/>
      <c r="CV106" s="863" t="s">
        <v>120</v>
      </c>
      <c r="CW106" s="863"/>
      <c r="CY106" s="863" t="s">
        <v>120</v>
      </c>
      <c r="CZ106" s="863"/>
      <c r="DB106"/>
      <c r="DC106"/>
      <c r="DE106"/>
      <c r="DF106"/>
      <c r="DH106"/>
      <c r="DI106"/>
      <c r="DK106"/>
      <c r="DL106"/>
      <c r="DM106" s="3">
        <v>1</v>
      </c>
    </row>
    <row r="107" spans="2:117" s="701" customFormat="1" ht="18" customHeight="1">
      <c r="B107" s="2828"/>
      <c r="C107" s="2828"/>
      <c r="D107" s="848"/>
      <c r="E107" s="2539" t="s">
        <v>1306</v>
      </c>
      <c r="F107" s="2539"/>
      <c r="G107" s="848"/>
      <c r="H107" s="2830" t="s">
        <v>1015</v>
      </c>
      <c r="I107" s="2830"/>
      <c r="J107" s="848"/>
      <c r="K107" s="2832" t="s">
        <v>1307</v>
      </c>
      <c r="L107" s="2832"/>
      <c r="M107" s="848"/>
      <c r="N107" s="848"/>
      <c r="O107" s="848"/>
      <c r="P107" s="848"/>
      <c r="Q107" s="848"/>
      <c r="R107" s="848"/>
      <c r="S107" s="848"/>
      <c r="T107" s="2842" t="s">
        <v>1308</v>
      </c>
      <c r="U107" s="2842"/>
      <c r="V107" s="848"/>
      <c r="W107" s="2838" t="s">
        <v>1309</v>
      </c>
      <c r="X107" s="2838"/>
      <c r="Y107" s="848"/>
      <c r="Z107" s="848"/>
      <c r="AA107" s="848"/>
      <c r="AB107" s="262"/>
      <c r="AC107" s="848"/>
      <c r="AD107" s="848"/>
      <c r="AE107" s="262"/>
      <c r="AF107" s="848"/>
      <c r="AG107" s="848"/>
      <c r="AH107" s="262"/>
      <c r="AI107" s="848"/>
      <c r="AJ107" s="848"/>
      <c r="AK107" s="848"/>
      <c r="AL107" s="848"/>
      <c r="AM107" s="848"/>
      <c r="AN107" s="848"/>
      <c r="AO107" s="848"/>
      <c r="AP107" s="848"/>
      <c r="AQ107" s="848"/>
      <c r="AS107"/>
      <c r="AT107"/>
      <c r="AV107" s="2539" t="s">
        <v>2509</v>
      </c>
      <c r="AW107" s="2539"/>
      <c r="AY107" s="2830"/>
      <c r="AZ107" s="2830"/>
      <c r="BB107" s="2832" t="s">
        <v>2510</v>
      </c>
      <c r="BC107" s="2832"/>
      <c r="BE107"/>
      <c r="BF107"/>
      <c r="BH107"/>
      <c r="BI107"/>
      <c r="BK107" s="2842" t="s">
        <v>2511</v>
      </c>
      <c r="BL107" s="2842"/>
      <c r="BN107" s="2838" t="s">
        <v>2512</v>
      </c>
      <c r="BO107" s="2838"/>
      <c r="BQ107"/>
      <c r="BR107"/>
      <c r="BT107"/>
      <c r="BU107"/>
      <c r="BW107"/>
      <c r="BX107"/>
      <c r="BY107"/>
      <c r="BZ107"/>
      <c r="CA107"/>
      <c r="CB107"/>
      <c r="CC107"/>
      <c r="CD107"/>
      <c r="CE107"/>
      <c r="CG107" s="2539" t="s">
        <v>2513</v>
      </c>
      <c r="CH107" s="2539"/>
      <c r="CJ107" s="2830"/>
      <c r="CK107" s="2830"/>
      <c r="CM107" s="2832" t="s">
        <v>2514</v>
      </c>
      <c r="CN107" s="2832"/>
      <c r="CP107"/>
      <c r="CQ107"/>
      <c r="CS107"/>
      <c r="CT107"/>
      <c r="CV107" s="2842" t="s">
        <v>2515</v>
      </c>
      <c r="CW107" s="2842"/>
      <c r="CY107" s="2838" t="s">
        <v>2516</v>
      </c>
      <c r="CZ107" s="2838"/>
      <c r="DB107"/>
      <c r="DC107"/>
      <c r="DE107"/>
      <c r="DF107"/>
      <c r="DH107"/>
      <c r="DI107"/>
      <c r="DK107"/>
      <c r="DL107"/>
      <c r="DM107" s="3">
        <v>1</v>
      </c>
    </row>
    <row r="108" spans="2:117" s="701" customFormat="1" ht="18" customHeight="1">
      <c r="B108" s="2829"/>
      <c r="C108" s="2829"/>
      <c r="D108" s="848"/>
      <c r="E108" s="2540"/>
      <c r="F108" s="2540"/>
      <c r="G108" s="848"/>
      <c r="H108" s="2831"/>
      <c r="I108" s="2831"/>
      <c r="J108" s="848"/>
      <c r="K108" s="2833"/>
      <c r="L108" s="2833"/>
      <c r="M108" s="848"/>
      <c r="N108" s="848"/>
      <c r="O108" s="848"/>
      <c r="P108" s="848"/>
      <c r="Q108" s="848"/>
      <c r="R108" s="848"/>
      <c r="S108" s="848"/>
      <c r="T108" s="2843"/>
      <c r="U108" s="2843"/>
      <c r="V108" s="848"/>
      <c r="W108" s="2839"/>
      <c r="X108" s="2839"/>
      <c r="Y108" s="848"/>
      <c r="Z108" s="848"/>
      <c r="AA108" s="848"/>
      <c r="AB108" s="262"/>
      <c r="AC108" s="848"/>
      <c r="AD108" s="848"/>
      <c r="AE108" s="262"/>
      <c r="AF108" s="848"/>
      <c r="AG108" s="848"/>
      <c r="AH108" s="262"/>
      <c r="AI108" s="848"/>
      <c r="AJ108" s="848"/>
      <c r="AK108" s="848"/>
      <c r="AL108" s="848"/>
      <c r="AM108" s="848"/>
      <c r="AN108" s="848"/>
      <c r="AO108" s="848"/>
      <c r="AP108" s="848"/>
      <c r="AQ108" s="848"/>
      <c r="AS108"/>
      <c r="AT108"/>
      <c r="AV108" s="2540" t="s">
        <v>120</v>
      </c>
      <c r="AW108" s="2540"/>
      <c r="AY108" s="2831"/>
      <c r="AZ108" s="2831"/>
      <c r="BB108" s="2833" t="s">
        <v>120</v>
      </c>
      <c r="BC108" s="2833"/>
      <c r="BE108"/>
      <c r="BF108"/>
      <c r="BH108"/>
      <c r="BI108"/>
      <c r="BK108" s="2843" t="s">
        <v>120</v>
      </c>
      <c r="BL108" s="2843"/>
      <c r="BN108" s="2839" t="s">
        <v>120</v>
      </c>
      <c r="BO108" s="2839"/>
      <c r="BQ108"/>
      <c r="BR108"/>
      <c r="BT108"/>
      <c r="BU108"/>
      <c r="BW108"/>
      <c r="BX108"/>
      <c r="BY108"/>
      <c r="BZ108"/>
      <c r="CA108"/>
      <c r="CB108"/>
      <c r="CC108"/>
      <c r="CD108"/>
      <c r="CE108"/>
      <c r="CG108" s="2540" t="s">
        <v>120</v>
      </c>
      <c r="CH108" s="2540"/>
      <c r="CJ108" s="2831"/>
      <c r="CK108" s="2831"/>
      <c r="CM108" s="2833" t="s">
        <v>120</v>
      </c>
      <c r="CN108" s="2833"/>
      <c r="CP108"/>
      <c r="CQ108"/>
      <c r="CS108"/>
      <c r="CT108"/>
      <c r="CV108" s="2843" t="s">
        <v>120</v>
      </c>
      <c r="CW108" s="2843"/>
      <c r="CY108" s="2839" t="s">
        <v>120</v>
      </c>
      <c r="CZ108" s="2839"/>
      <c r="DB108"/>
      <c r="DC108"/>
      <c r="DE108"/>
      <c r="DF108"/>
      <c r="DH108"/>
      <c r="DI108"/>
      <c r="DK108"/>
      <c r="DL108"/>
      <c r="DM108" s="3">
        <v>1</v>
      </c>
    </row>
    <row r="109" spans="2:117" s="701" customFormat="1" ht="18" customHeight="1" thickBot="1">
      <c r="B109" s="848"/>
      <c r="C109" s="848"/>
      <c r="D109" s="848"/>
      <c r="E109" s="848"/>
      <c r="F109" s="848"/>
      <c r="G109" s="848"/>
      <c r="H109" s="848"/>
      <c r="I109" s="848"/>
      <c r="J109" s="848"/>
      <c r="K109"/>
      <c r="L109"/>
      <c r="M109" s="848"/>
      <c r="N109" s="848"/>
      <c r="O109" s="848"/>
      <c r="P109" s="848"/>
      <c r="Q109" s="848"/>
      <c r="R109" s="848"/>
      <c r="S109" s="848"/>
      <c r="T109" s="863">
        <v>1</v>
      </c>
      <c r="U109" s="863">
        <v>1</v>
      </c>
      <c r="V109" s="848"/>
      <c r="W109" s="863">
        <v>1</v>
      </c>
      <c r="X109" s="863">
        <v>1</v>
      </c>
      <c r="Y109" s="848"/>
      <c r="Z109" s="848"/>
      <c r="AA109" s="848"/>
      <c r="AB109" s="262"/>
      <c r="AC109" s="848"/>
      <c r="AD109" s="848"/>
      <c r="AE109" s="262"/>
      <c r="AF109" s="848"/>
      <c r="AG109" s="848"/>
      <c r="AH109" s="262"/>
      <c r="AI109" s="848"/>
      <c r="AJ109" s="848"/>
      <c r="AK109" s="848"/>
      <c r="AL109" s="848"/>
      <c r="AM109" s="848"/>
      <c r="AN109" s="848"/>
      <c r="AO109" s="848"/>
      <c r="AP109" s="848"/>
      <c r="AQ109" s="848"/>
      <c r="AS109"/>
      <c r="AT109"/>
      <c r="AV109" s="848" t="s">
        <v>120</v>
      </c>
      <c r="AW109" s="848"/>
      <c r="AY109"/>
      <c r="AZ109"/>
      <c r="BB109" t="s">
        <v>120</v>
      </c>
      <c r="BC109"/>
      <c r="BE109"/>
      <c r="BF109"/>
      <c r="BH109"/>
      <c r="BI109"/>
      <c r="BK109" s="863" t="s">
        <v>120</v>
      </c>
      <c r="BL109" s="863"/>
      <c r="BN109" s="848" t="s">
        <v>120</v>
      </c>
      <c r="BO109" s="848"/>
      <c r="BQ109"/>
      <c r="BR109"/>
      <c r="BT109"/>
      <c r="BU109"/>
      <c r="BW109"/>
      <c r="BX109"/>
      <c r="BY109"/>
      <c r="BZ109"/>
      <c r="CA109"/>
      <c r="CB109"/>
      <c r="CC109"/>
      <c r="CD109"/>
      <c r="CE109"/>
      <c r="CG109" s="848" t="s">
        <v>120</v>
      </c>
      <c r="CH109" s="848"/>
      <c r="CJ109"/>
      <c r="CK109"/>
      <c r="CM109" s="848" t="s">
        <v>120</v>
      </c>
      <c r="CN109" s="848"/>
      <c r="CP109"/>
      <c r="CQ109"/>
      <c r="CS109"/>
      <c r="CT109"/>
      <c r="CV109" s="863" t="s">
        <v>120</v>
      </c>
      <c r="CW109" s="863"/>
      <c r="CY109" s="863" t="s">
        <v>120</v>
      </c>
      <c r="CZ109" s="863"/>
      <c r="DB109"/>
      <c r="DC109"/>
      <c r="DE109"/>
      <c r="DF109"/>
      <c r="DH109"/>
      <c r="DI109"/>
      <c r="DK109"/>
      <c r="DL109"/>
      <c r="DM109" s="3">
        <v>1</v>
      </c>
    </row>
    <row r="110" spans="2:117" s="701" customFormat="1" ht="18" customHeight="1">
      <c r="B110" s="848"/>
      <c r="C110" s="848"/>
      <c r="D110" s="848"/>
      <c r="E110" s="2539" t="s">
        <v>1310</v>
      </c>
      <c r="F110" s="2539"/>
      <c r="G110" s="848"/>
      <c r="H110" s="2830"/>
      <c r="I110" s="2830"/>
      <c r="J110" s="848"/>
      <c r="K110" s="2832" t="s">
        <v>1016</v>
      </c>
      <c r="L110" s="2832"/>
      <c r="M110" s="848"/>
      <c r="N110" s="848"/>
      <c r="O110" s="848"/>
      <c r="P110" s="848"/>
      <c r="Q110" s="848"/>
      <c r="R110" s="848"/>
      <c r="S110" s="848"/>
      <c r="T110" s="2842" t="s">
        <v>1311</v>
      </c>
      <c r="U110" s="2842"/>
      <c r="V110" s="848"/>
      <c r="W110" s="2838" t="s">
        <v>1312</v>
      </c>
      <c r="X110" s="2838"/>
      <c r="Y110" s="848"/>
      <c r="Z110" s="848"/>
      <c r="AA110" s="848"/>
      <c r="AB110" s="262"/>
      <c r="AC110" s="848"/>
      <c r="AD110" s="848"/>
      <c r="AE110" s="262"/>
      <c r="AF110" s="848"/>
      <c r="AG110" s="848"/>
      <c r="AH110" s="262"/>
      <c r="AI110" s="848"/>
      <c r="AJ110" s="848"/>
      <c r="AK110" s="848"/>
      <c r="AL110" s="848"/>
      <c r="AM110" s="848"/>
      <c r="AN110" s="848"/>
      <c r="AO110" s="848"/>
      <c r="AP110" s="848"/>
      <c r="AQ110" s="848"/>
      <c r="AS110"/>
      <c r="AT110"/>
      <c r="AV110" s="2539" t="s">
        <v>2517</v>
      </c>
      <c r="AW110" s="2539"/>
      <c r="AY110"/>
      <c r="AZ110"/>
      <c r="BB110" s="2832" t="s">
        <v>1997</v>
      </c>
      <c r="BC110" s="2832"/>
      <c r="BE110"/>
      <c r="BF110"/>
      <c r="BH110"/>
      <c r="BI110"/>
      <c r="BK110" s="2842" t="s">
        <v>2518</v>
      </c>
      <c r="BL110" s="2842"/>
      <c r="BN110" s="2838" t="s">
        <v>2519</v>
      </c>
      <c r="BO110" s="2838"/>
      <c r="BQ110"/>
      <c r="BR110"/>
      <c r="BT110"/>
      <c r="BU110"/>
      <c r="BW110"/>
      <c r="BX110"/>
      <c r="BY110"/>
      <c r="BZ110"/>
      <c r="CA110"/>
      <c r="CB110"/>
      <c r="CC110"/>
      <c r="CD110"/>
      <c r="CE110"/>
      <c r="CG110" s="2539" t="s">
        <v>2520</v>
      </c>
      <c r="CH110" s="2539"/>
      <c r="CJ110"/>
      <c r="CK110"/>
      <c r="CM110" s="2832" t="s">
        <v>2009</v>
      </c>
      <c r="CN110" s="2832"/>
      <c r="CP110"/>
      <c r="CQ110"/>
      <c r="CS110"/>
      <c r="CT110"/>
      <c r="CV110" s="2842" t="s">
        <v>2521</v>
      </c>
      <c r="CW110" s="2842"/>
      <c r="CY110" s="2838" t="s">
        <v>2522</v>
      </c>
      <c r="CZ110" s="2838"/>
      <c r="DB110"/>
      <c r="DC110"/>
      <c r="DE110"/>
      <c r="DF110"/>
      <c r="DH110"/>
      <c r="DI110"/>
      <c r="DK110"/>
      <c r="DL110"/>
      <c r="DM110" s="3">
        <v>1</v>
      </c>
    </row>
    <row r="111" spans="2:117" s="701" customFormat="1" ht="18" customHeight="1">
      <c r="B111" s="848"/>
      <c r="C111" s="848"/>
      <c r="D111" s="848"/>
      <c r="E111" s="2540"/>
      <c r="F111" s="2540"/>
      <c r="G111" s="848"/>
      <c r="H111" s="2831"/>
      <c r="I111" s="2831"/>
      <c r="J111" s="848"/>
      <c r="K111" s="2833"/>
      <c r="L111" s="2833"/>
      <c r="M111" s="848"/>
      <c r="N111" s="848"/>
      <c r="O111" s="848"/>
      <c r="P111" s="848"/>
      <c r="Q111" s="848"/>
      <c r="R111" s="848"/>
      <c r="S111" s="848"/>
      <c r="T111" s="2843"/>
      <c r="U111" s="2843"/>
      <c r="V111" s="848"/>
      <c r="W111" s="2839"/>
      <c r="X111" s="2839"/>
      <c r="Y111" s="848"/>
      <c r="Z111" s="848"/>
      <c r="AA111" s="848"/>
      <c r="AB111" s="262"/>
      <c r="AC111" s="848"/>
      <c r="AD111" s="848"/>
      <c r="AE111" s="262"/>
      <c r="AF111" s="848"/>
      <c r="AG111" s="848"/>
      <c r="AH111" s="262"/>
      <c r="AI111" s="848"/>
      <c r="AJ111" s="848"/>
      <c r="AK111" s="848"/>
      <c r="AL111" s="848"/>
      <c r="AM111" s="848"/>
      <c r="AN111" s="848"/>
      <c r="AO111" s="848"/>
      <c r="AP111" s="848"/>
      <c r="AQ111" s="848"/>
      <c r="AS111"/>
      <c r="AT111"/>
      <c r="AV111" s="2540" t="s">
        <v>120</v>
      </c>
      <c r="AW111" s="2540"/>
      <c r="AY111"/>
      <c r="AZ111"/>
      <c r="BB111" s="2833" t="s">
        <v>120</v>
      </c>
      <c r="BC111" s="2833"/>
      <c r="BE111"/>
      <c r="BF111"/>
      <c r="BH111"/>
      <c r="BI111"/>
      <c r="BK111" s="2843" t="s">
        <v>120</v>
      </c>
      <c r="BL111" s="2843"/>
      <c r="BN111" s="2839" t="s">
        <v>120</v>
      </c>
      <c r="BO111" s="2839"/>
      <c r="BQ111"/>
      <c r="BR111"/>
      <c r="BT111"/>
      <c r="BU111"/>
      <c r="BW111"/>
      <c r="BX111"/>
      <c r="BY111"/>
      <c r="BZ111"/>
      <c r="CA111"/>
      <c r="CB111"/>
      <c r="CC111"/>
      <c r="CD111"/>
      <c r="CE111"/>
      <c r="CG111" s="2540" t="s">
        <v>120</v>
      </c>
      <c r="CH111" s="2540"/>
      <c r="CJ111"/>
      <c r="CK111"/>
      <c r="CM111" s="2833" t="s">
        <v>120</v>
      </c>
      <c r="CN111" s="2833"/>
      <c r="CP111"/>
      <c r="CQ111"/>
      <c r="CS111"/>
      <c r="CT111"/>
      <c r="CV111" s="2843" t="s">
        <v>120</v>
      </c>
      <c r="CW111" s="2843"/>
      <c r="CY111" s="2839" t="s">
        <v>120</v>
      </c>
      <c r="CZ111" s="2839"/>
      <c r="DB111"/>
      <c r="DC111"/>
      <c r="DE111"/>
      <c r="DF111"/>
      <c r="DH111"/>
      <c r="DI111"/>
      <c r="DK111"/>
      <c r="DL111"/>
      <c r="DM111" s="3">
        <v>1</v>
      </c>
    </row>
    <row r="112" spans="2:117" s="701" customFormat="1" ht="18" customHeight="1" thickBot="1">
      <c r="B112" s="848"/>
      <c r="C112" s="848"/>
      <c r="D112" s="848"/>
      <c r="E112" s="848"/>
      <c r="F112" s="848"/>
      <c r="G112" s="848"/>
      <c r="H112" s="848"/>
      <c r="I112" s="848"/>
      <c r="J112" s="848"/>
      <c r="K112" s="848"/>
      <c r="L112" s="848"/>
      <c r="M112" s="848"/>
      <c r="N112" s="848"/>
      <c r="O112" s="848"/>
      <c r="P112" s="848"/>
      <c r="Q112" s="848"/>
      <c r="R112" s="848"/>
      <c r="S112" s="848"/>
      <c r="T112" s="863">
        <v>1</v>
      </c>
      <c r="U112" s="863">
        <v>1</v>
      </c>
      <c r="V112" s="848"/>
      <c r="W112" s="863">
        <v>1</v>
      </c>
      <c r="X112" s="863">
        <v>1</v>
      </c>
      <c r="Y112" s="848"/>
      <c r="Z112" s="848"/>
      <c r="AA112" s="848"/>
      <c r="AB112" s="262"/>
      <c r="AC112" s="848"/>
      <c r="AD112" s="848"/>
      <c r="AE112" s="262"/>
      <c r="AF112" s="848"/>
      <c r="AG112" s="848"/>
      <c r="AH112" s="262"/>
      <c r="AI112" s="848"/>
      <c r="AJ112" s="848"/>
      <c r="AK112" s="848"/>
      <c r="AL112" s="848"/>
      <c r="AM112" s="848"/>
      <c r="AN112" s="848"/>
      <c r="AO112" s="848"/>
      <c r="AP112" s="848"/>
      <c r="AQ112" s="848"/>
      <c r="AS112"/>
      <c r="AT112"/>
      <c r="AV112" s="848" t="s">
        <v>120</v>
      </c>
      <c r="AW112" s="848"/>
      <c r="AY112"/>
      <c r="AZ112"/>
      <c r="BB112" t="s">
        <v>120</v>
      </c>
      <c r="BC112"/>
      <c r="BE112"/>
      <c r="BF112"/>
      <c r="BH112"/>
      <c r="BI112"/>
      <c r="BK112" s="863" t="s">
        <v>120</v>
      </c>
      <c r="BL112" s="863"/>
      <c r="BN112" s="863" t="s">
        <v>120</v>
      </c>
      <c r="BO112" s="863"/>
      <c r="BQ112"/>
      <c r="BR112"/>
      <c r="BT112"/>
      <c r="BU112"/>
      <c r="BW112"/>
      <c r="BX112"/>
      <c r="BY112"/>
      <c r="BZ112"/>
      <c r="CA112"/>
      <c r="CB112"/>
      <c r="CC112"/>
      <c r="CD112"/>
      <c r="CE112"/>
      <c r="CG112" s="848" t="s">
        <v>120</v>
      </c>
      <c r="CH112" s="848"/>
      <c r="CJ112"/>
      <c r="CK112"/>
      <c r="CM112"/>
      <c r="CN112"/>
      <c r="CP112"/>
      <c r="CQ112"/>
      <c r="CS112"/>
      <c r="CT112"/>
      <c r="CV112" s="863" t="s">
        <v>120</v>
      </c>
      <c r="CW112" s="863"/>
      <c r="CY112" s="863" t="s">
        <v>120</v>
      </c>
      <c r="CZ112" s="863"/>
      <c r="DB112"/>
      <c r="DC112"/>
      <c r="DE112"/>
      <c r="DF112"/>
      <c r="DH112"/>
      <c r="DI112"/>
      <c r="DK112"/>
      <c r="DL112"/>
      <c r="DM112" s="3">
        <v>1</v>
      </c>
    </row>
    <row r="113" spans="2:117" s="701" customFormat="1" ht="18" customHeight="1">
      <c r="B113" s="848"/>
      <c r="C113" s="848"/>
      <c r="D113" s="848"/>
      <c r="E113" s="2539" t="s">
        <v>1313</v>
      </c>
      <c r="F113" s="2539"/>
      <c r="G113" s="848"/>
      <c r="H113" s="848"/>
      <c r="I113" s="848"/>
      <c r="J113" s="848"/>
      <c r="K113" s="2832"/>
      <c r="L113" s="2832"/>
      <c r="M113" s="848"/>
      <c r="N113" s="848"/>
      <c r="O113" s="848"/>
      <c r="P113" s="848"/>
      <c r="Q113" s="848"/>
      <c r="R113" s="848"/>
      <c r="S113" s="848"/>
      <c r="T113" s="2842" t="s">
        <v>1314</v>
      </c>
      <c r="U113" s="2842"/>
      <c r="V113" s="848"/>
      <c r="W113" s="2838" t="s">
        <v>1315</v>
      </c>
      <c r="X113" s="2838"/>
      <c r="Y113" s="848"/>
      <c r="Z113" s="848"/>
      <c r="AA113" s="848"/>
      <c r="AB113" s="262"/>
      <c r="AC113" s="848"/>
      <c r="AD113" s="848"/>
      <c r="AE113" s="262"/>
      <c r="AF113" s="848"/>
      <c r="AG113" s="848"/>
      <c r="AH113" s="262"/>
      <c r="AI113" s="848"/>
      <c r="AJ113" s="848"/>
      <c r="AK113" s="848"/>
      <c r="AL113" s="848"/>
      <c r="AM113" s="848"/>
      <c r="AN113" s="848"/>
      <c r="AO113" s="848"/>
      <c r="AP113" s="848"/>
      <c r="AQ113" s="848"/>
      <c r="AS113"/>
      <c r="AT113"/>
      <c r="AV113" s="2539" t="s">
        <v>2433</v>
      </c>
      <c r="AW113" s="2539"/>
      <c r="AY113"/>
      <c r="AZ113"/>
      <c r="BB113" s="2832"/>
      <c r="BC113" s="2832"/>
      <c r="BE113"/>
      <c r="BF113"/>
      <c r="BH113"/>
      <c r="BI113"/>
      <c r="BK113" s="2842" t="s">
        <v>2523</v>
      </c>
      <c r="BL113" s="2842"/>
      <c r="BN113" s="2838" t="s">
        <v>2524</v>
      </c>
      <c r="BO113" s="2838"/>
      <c r="BQ113"/>
      <c r="BR113"/>
      <c r="BT113"/>
      <c r="BU113"/>
      <c r="BW113"/>
      <c r="BX113"/>
      <c r="BY113"/>
      <c r="BZ113"/>
      <c r="CA113"/>
      <c r="CB113"/>
      <c r="CC113"/>
      <c r="CD113"/>
      <c r="CE113"/>
      <c r="CG113" s="2539" t="s">
        <v>2440</v>
      </c>
      <c r="CH113" s="2539"/>
      <c r="CJ113"/>
      <c r="CK113"/>
      <c r="CM113" s="2832"/>
      <c r="CN113" s="2832"/>
      <c r="CP113"/>
      <c r="CQ113"/>
      <c r="CS113"/>
      <c r="CT113"/>
      <c r="CV113" s="2842" t="s">
        <v>2525</v>
      </c>
      <c r="CW113" s="2842"/>
      <c r="CY113" s="2838" t="s">
        <v>2526</v>
      </c>
      <c r="CZ113" s="2838"/>
      <c r="DB113"/>
      <c r="DC113"/>
      <c r="DE113"/>
      <c r="DF113"/>
      <c r="DH113"/>
      <c r="DI113"/>
      <c r="DK113"/>
      <c r="DL113"/>
      <c r="DM113" s="3">
        <v>1</v>
      </c>
    </row>
    <row r="114" spans="2:117" s="701" customFormat="1" ht="18" customHeight="1">
      <c r="B114" s="848"/>
      <c r="C114" s="848"/>
      <c r="D114" s="848"/>
      <c r="E114" s="2540"/>
      <c r="F114" s="2540"/>
      <c r="G114" s="848"/>
      <c r="H114" s="848"/>
      <c r="I114" s="848"/>
      <c r="J114" s="848"/>
      <c r="K114" s="2833"/>
      <c r="L114" s="2833"/>
      <c r="M114" s="848"/>
      <c r="N114" s="848"/>
      <c r="O114" s="848"/>
      <c r="P114" s="848"/>
      <c r="Q114" s="848"/>
      <c r="R114" s="848"/>
      <c r="S114" s="848"/>
      <c r="T114" s="2843"/>
      <c r="U114" s="2843"/>
      <c r="V114" s="848"/>
      <c r="W114" s="2839"/>
      <c r="X114" s="2839"/>
      <c r="Y114" s="848"/>
      <c r="Z114" s="848"/>
      <c r="AA114" s="848"/>
      <c r="AB114" s="262"/>
      <c r="AC114" s="848"/>
      <c r="AD114" s="848"/>
      <c r="AE114" s="262"/>
      <c r="AF114" s="848"/>
      <c r="AG114" s="848"/>
      <c r="AH114" s="262"/>
      <c r="AI114" s="848"/>
      <c r="AJ114" s="848"/>
      <c r="AK114" s="848"/>
      <c r="AL114" s="848"/>
      <c r="AM114" s="848"/>
      <c r="AN114" s="848"/>
      <c r="AO114" s="848"/>
      <c r="AP114" s="848"/>
      <c r="AQ114" s="848"/>
      <c r="AS114"/>
      <c r="AT114"/>
      <c r="AV114" s="2540" t="s">
        <v>120</v>
      </c>
      <c r="AW114" s="2540"/>
      <c r="AY114"/>
      <c r="AZ114"/>
      <c r="BB114" s="2833"/>
      <c r="BC114" s="2833"/>
      <c r="BE114"/>
      <c r="BF114"/>
      <c r="BH114"/>
      <c r="BI114"/>
      <c r="BK114" s="2843" t="s">
        <v>120</v>
      </c>
      <c r="BL114" s="2843"/>
      <c r="BN114" s="2839" t="s">
        <v>120</v>
      </c>
      <c r="BO114" s="2839"/>
      <c r="BQ114"/>
      <c r="BR114"/>
      <c r="BT114"/>
      <c r="BU114"/>
      <c r="BW114"/>
      <c r="BX114"/>
      <c r="BY114"/>
      <c r="BZ114"/>
      <c r="CA114"/>
      <c r="CB114"/>
      <c r="CC114"/>
      <c r="CD114"/>
      <c r="CE114"/>
      <c r="CG114" s="2540" t="s">
        <v>120</v>
      </c>
      <c r="CH114" s="2540"/>
      <c r="CJ114"/>
      <c r="CK114"/>
      <c r="CM114" s="2833"/>
      <c r="CN114" s="2833"/>
      <c r="CP114"/>
      <c r="CQ114"/>
      <c r="CS114"/>
      <c r="CT114"/>
      <c r="CV114" s="2843" t="s">
        <v>120</v>
      </c>
      <c r="CW114" s="2843"/>
      <c r="CY114" s="2839" t="s">
        <v>120</v>
      </c>
      <c r="CZ114" s="2839"/>
      <c r="DB114"/>
      <c r="DC114"/>
      <c r="DE114"/>
      <c r="DF114"/>
      <c r="DH114"/>
      <c r="DI114"/>
      <c r="DK114"/>
      <c r="DL114"/>
      <c r="DM114" s="3">
        <v>1</v>
      </c>
    </row>
    <row r="115" spans="2:117" s="701" customFormat="1" ht="18" customHeight="1" thickBot="1">
      <c r="B115" s="848"/>
      <c r="C115" s="848"/>
      <c r="D115" s="848"/>
      <c r="E115" s="848"/>
      <c r="F115" s="848"/>
      <c r="G115" s="848"/>
      <c r="H115" s="848"/>
      <c r="I115" s="848"/>
      <c r="J115" s="848"/>
      <c r="K115" s="848"/>
      <c r="L115" s="848"/>
      <c r="M115" s="848"/>
      <c r="N115" s="848"/>
      <c r="O115" s="848"/>
      <c r="P115" s="848"/>
      <c r="Q115" s="848"/>
      <c r="R115" s="848"/>
      <c r="S115" s="848"/>
      <c r="T115" s="863">
        <v>1</v>
      </c>
      <c r="U115" s="863">
        <v>1</v>
      </c>
      <c r="V115" s="848"/>
      <c r="W115" s="863">
        <v>1</v>
      </c>
      <c r="X115" s="863">
        <v>1</v>
      </c>
      <c r="Y115" s="848"/>
      <c r="Z115" s="848"/>
      <c r="AA115" s="848"/>
      <c r="AB115" s="262"/>
      <c r="AC115" s="848"/>
      <c r="AD115" s="848"/>
      <c r="AE115" s="262"/>
      <c r="AF115" s="848"/>
      <c r="AG115" s="848"/>
      <c r="AH115" s="262"/>
      <c r="AI115" s="848"/>
      <c r="AJ115" s="848"/>
      <c r="AK115" s="848"/>
      <c r="AL115" s="848"/>
      <c r="AM115" s="848"/>
      <c r="AN115" s="848"/>
      <c r="AO115" s="848"/>
      <c r="AP115" s="848"/>
      <c r="AQ115" s="848"/>
      <c r="AS115"/>
      <c r="AT115"/>
      <c r="AV115" s="848" t="s">
        <v>120</v>
      </c>
      <c r="AW115" s="848"/>
      <c r="AY115"/>
      <c r="AZ115"/>
      <c r="BB115" s="848"/>
      <c r="BC115" s="848"/>
      <c r="BE115"/>
      <c r="BF115"/>
      <c r="BH115"/>
      <c r="BI115"/>
      <c r="BK115" s="863" t="s">
        <v>120</v>
      </c>
      <c r="BL115" s="863"/>
      <c r="BN115" s="863" t="s">
        <v>120</v>
      </c>
      <c r="BO115" s="863"/>
      <c r="BQ115"/>
      <c r="BR115"/>
      <c r="BT115"/>
      <c r="BU115"/>
      <c r="BW115"/>
      <c r="BX115"/>
      <c r="BY115"/>
      <c r="BZ115"/>
      <c r="CA115"/>
      <c r="CB115"/>
      <c r="CC115"/>
      <c r="CD115"/>
      <c r="CE115"/>
      <c r="CG115" s="848" t="s">
        <v>120</v>
      </c>
      <c r="CH115" s="848"/>
      <c r="CJ115"/>
      <c r="CK115"/>
      <c r="CM115"/>
      <c r="CN115"/>
      <c r="CP115"/>
      <c r="CQ115"/>
      <c r="CS115"/>
      <c r="CT115"/>
      <c r="CV115" s="863" t="s">
        <v>120</v>
      </c>
      <c r="CW115" s="863"/>
      <c r="CY115" s="863" t="s">
        <v>120</v>
      </c>
      <c r="CZ115" s="863"/>
      <c r="DB115"/>
      <c r="DC115"/>
      <c r="DE115"/>
      <c r="DF115"/>
      <c r="DH115"/>
      <c r="DI115"/>
      <c r="DK115"/>
      <c r="DL115"/>
      <c r="DM115" s="3">
        <v>1</v>
      </c>
    </row>
    <row r="116" spans="2:117" s="701" customFormat="1" ht="18" customHeight="1">
      <c r="B116" s="848"/>
      <c r="C116" s="848"/>
      <c r="D116" s="848"/>
      <c r="E116" s="2539" t="s">
        <v>1316</v>
      </c>
      <c r="F116" s="2539"/>
      <c r="G116" s="848"/>
      <c r="H116" s="848"/>
      <c r="I116" s="848"/>
      <c r="J116" s="848"/>
      <c r="K116" s="848"/>
      <c r="L116" s="848"/>
      <c r="M116" s="848"/>
      <c r="N116" s="848"/>
      <c r="O116" s="848"/>
      <c r="P116" s="848"/>
      <c r="Q116" s="848"/>
      <c r="R116" s="848"/>
      <c r="S116" s="848"/>
      <c r="T116" s="2842" t="s">
        <v>1317</v>
      </c>
      <c r="U116" s="2842"/>
      <c r="V116" s="848"/>
      <c r="W116" s="2838" t="s">
        <v>1318</v>
      </c>
      <c r="X116" s="2838"/>
      <c r="Y116" s="848"/>
      <c r="Z116" s="848"/>
      <c r="AA116" s="848"/>
      <c r="AB116" s="262"/>
      <c r="AC116" s="848"/>
      <c r="AD116" s="848"/>
      <c r="AE116" s="262"/>
      <c r="AF116" s="848"/>
      <c r="AG116" s="848"/>
      <c r="AH116" s="262"/>
      <c r="AI116" s="848"/>
      <c r="AJ116" s="848"/>
      <c r="AK116" s="848"/>
      <c r="AL116" s="848"/>
      <c r="AM116" s="848"/>
      <c r="AN116" s="848"/>
      <c r="AO116" s="848"/>
      <c r="AP116" s="848"/>
      <c r="AQ116" s="848"/>
      <c r="AS116"/>
      <c r="AT116"/>
      <c r="AV116" s="2539" t="s">
        <v>2527</v>
      </c>
      <c r="AW116" s="2539"/>
      <c r="AY116"/>
      <c r="AZ116"/>
      <c r="BB116"/>
      <c r="BC116"/>
      <c r="BE116"/>
      <c r="BF116"/>
      <c r="BH116"/>
      <c r="BI116"/>
      <c r="BK116" s="2842" t="s">
        <v>2528</v>
      </c>
      <c r="BL116" s="2842"/>
      <c r="BN116" s="2838" t="s">
        <v>2529</v>
      </c>
      <c r="BO116" s="2838"/>
      <c r="BQ116"/>
      <c r="BR116"/>
      <c r="BT116"/>
      <c r="BU116"/>
      <c r="BW116"/>
      <c r="BX116"/>
      <c r="BY116"/>
      <c r="BZ116"/>
      <c r="CA116"/>
      <c r="CB116"/>
      <c r="CC116"/>
      <c r="CD116"/>
      <c r="CE116"/>
      <c r="CG116" s="2539" t="s">
        <v>2530</v>
      </c>
      <c r="CH116" s="2539"/>
      <c r="CJ116"/>
      <c r="CK116"/>
      <c r="CM116"/>
      <c r="CN116"/>
      <c r="CP116"/>
      <c r="CQ116"/>
      <c r="CS116"/>
      <c r="CT116"/>
      <c r="CV116" s="2842" t="s">
        <v>2531</v>
      </c>
      <c r="CW116" s="2842"/>
      <c r="CY116" s="2838" t="s">
        <v>2532</v>
      </c>
      <c r="CZ116" s="2838"/>
      <c r="DB116"/>
      <c r="DC116"/>
      <c r="DE116"/>
      <c r="DF116"/>
      <c r="DH116"/>
      <c r="DI116"/>
      <c r="DK116"/>
      <c r="DL116"/>
      <c r="DM116" s="3">
        <v>1</v>
      </c>
    </row>
    <row r="117" spans="2:117" s="701" customFormat="1" ht="18" customHeight="1">
      <c r="B117" s="848"/>
      <c r="C117" s="848"/>
      <c r="D117" s="848"/>
      <c r="E117" s="2540"/>
      <c r="F117" s="2540"/>
      <c r="G117" s="848"/>
      <c r="H117" s="848"/>
      <c r="I117" s="848"/>
      <c r="J117" s="848"/>
      <c r="K117" s="848"/>
      <c r="L117" s="848"/>
      <c r="M117" s="848"/>
      <c r="N117" s="848"/>
      <c r="O117" s="848"/>
      <c r="P117" s="848"/>
      <c r="Q117" s="848"/>
      <c r="R117" s="848"/>
      <c r="S117" s="848"/>
      <c r="T117" s="2843"/>
      <c r="U117" s="2843"/>
      <c r="V117" s="848"/>
      <c r="W117" s="2839"/>
      <c r="X117" s="2839"/>
      <c r="Y117" s="848"/>
      <c r="Z117" s="848"/>
      <c r="AA117" s="848"/>
      <c r="AB117" s="262"/>
      <c r="AC117" s="848"/>
      <c r="AD117" s="848"/>
      <c r="AE117" s="262"/>
      <c r="AF117" s="848"/>
      <c r="AG117" s="848"/>
      <c r="AH117" s="262"/>
      <c r="AI117" s="848"/>
      <c r="AJ117" s="848"/>
      <c r="AK117" s="848"/>
      <c r="AL117" s="848"/>
      <c r="AM117" s="848"/>
      <c r="AN117" s="848"/>
      <c r="AO117" s="848"/>
      <c r="AP117" s="848"/>
      <c r="AQ117" s="848"/>
      <c r="AS117"/>
      <c r="AT117"/>
      <c r="AV117" s="2540" t="s">
        <v>120</v>
      </c>
      <c r="AW117" s="2540"/>
      <c r="AY117"/>
      <c r="AZ117"/>
      <c r="BB117"/>
      <c r="BC117"/>
      <c r="BE117"/>
      <c r="BF117"/>
      <c r="BH117"/>
      <c r="BI117"/>
      <c r="BK117" s="2843" t="s">
        <v>120</v>
      </c>
      <c r="BL117" s="2843"/>
      <c r="BN117" s="2839" t="s">
        <v>120</v>
      </c>
      <c r="BO117" s="2839"/>
      <c r="BQ117"/>
      <c r="BR117"/>
      <c r="BT117"/>
      <c r="BU117"/>
      <c r="BW117"/>
      <c r="BX117"/>
      <c r="BY117"/>
      <c r="BZ117"/>
      <c r="CA117"/>
      <c r="CB117"/>
      <c r="CC117"/>
      <c r="CD117"/>
      <c r="CE117"/>
      <c r="CG117" s="2540" t="s">
        <v>120</v>
      </c>
      <c r="CH117" s="2540"/>
      <c r="CJ117"/>
      <c r="CK117"/>
      <c r="CM117"/>
      <c r="CN117"/>
      <c r="CP117"/>
      <c r="CQ117"/>
      <c r="CS117"/>
      <c r="CT117"/>
      <c r="CV117" s="2843" t="s">
        <v>120</v>
      </c>
      <c r="CW117" s="2843"/>
      <c r="CY117" s="2839" t="s">
        <v>120</v>
      </c>
      <c r="CZ117" s="2839"/>
      <c r="DB117"/>
      <c r="DC117"/>
      <c r="DE117"/>
      <c r="DF117"/>
      <c r="DH117"/>
      <c r="DI117"/>
      <c r="DK117"/>
      <c r="DL117"/>
      <c r="DM117" s="3">
        <v>1</v>
      </c>
    </row>
    <row r="118" spans="2:117" s="701" customFormat="1" ht="18" customHeight="1" thickBot="1">
      <c r="B118" s="848"/>
      <c r="C118" s="848"/>
      <c r="D118" s="848"/>
      <c r="E118" s="848"/>
      <c r="F118" s="848"/>
      <c r="G118" s="848"/>
      <c r="H118" s="848"/>
      <c r="I118" s="848"/>
      <c r="J118" s="848"/>
      <c r="K118" s="848"/>
      <c r="L118" s="848"/>
      <c r="M118" s="848"/>
      <c r="N118" s="848"/>
      <c r="O118" s="848"/>
      <c r="P118" s="848"/>
      <c r="Q118" s="848"/>
      <c r="R118" s="848"/>
      <c r="S118" s="848"/>
      <c r="T118" s="863">
        <v>1</v>
      </c>
      <c r="U118" s="863">
        <v>1</v>
      </c>
      <c r="V118" s="848"/>
      <c r="W118" s="863">
        <v>1</v>
      </c>
      <c r="X118" s="863">
        <v>1</v>
      </c>
      <c r="Y118" s="848"/>
      <c r="Z118" s="848"/>
      <c r="AA118" s="848"/>
      <c r="AB118" s="262"/>
      <c r="AC118" s="848"/>
      <c r="AD118" s="848"/>
      <c r="AE118" s="262"/>
      <c r="AF118" s="848"/>
      <c r="AG118" s="848"/>
      <c r="AH118" s="262"/>
      <c r="AI118" s="848"/>
      <c r="AJ118" s="848"/>
      <c r="AK118" s="848"/>
      <c r="AL118" s="848"/>
      <c r="AM118" s="848"/>
      <c r="AN118" s="848"/>
      <c r="AO118" s="848"/>
      <c r="AP118" s="848"/>
      <c r="AQ118" s="848"/>
      <c r="AS118"/>
      <c r="AT118"/>
      <c r="AV118" s="848" t="s">
        <v>120</v>
      </c>
      <c r="AW118" s="848"/>
      <c r="AY118"/>
      <c r="AZ118"/>
      <c r="BB118"/>
      <c r="BC118"/>
      <c r="BE118"/>
      <c r="BF118"/>
      <c r="BH118"/>
      <c r="BI118"/>
      <c r="BK118" s="863" t="s">
        <v>120</v>
      </c>
      <c r="BL118" s="863"/>
      <c r="BN118" s="863" t="s">
        <v>120</v>
      </c>
      <c r="BO118" s="863"/>
      <c r="BQ118"/>
      <c r="BR118"/>
      <c r="BT118"/>
      <c r="BU118"/>
      <c r="BW118"/>
      <c r="BX118"/>
      <c r="BY118"/>
      <c r="BZ118"/>
      <c r="CA118"/>
      <c r="CB118"/>
      <c r="CC118"/>
      <c r="CD118"/>
      <c r="CE118"/>
      <c r="CG118" t="s">
        <v>120</v>
      </c>
      <c r="CH118"/>
      <c r="CJ118"/>
      <c r="CK118"/>
      <c r="CM118"/>
      <c r="CN118"/>
      <c r="CP118"/>
      <c r="CQ118"/>
      <c r="CS118"/>
      <c r="CT118"/>
      <c r="CV118" s="863" t="s">
        <v>120</v>
      </c>
      <c r="CW118" s="863"/>
      <c r="CY118" s="863" t="s">
        <v>120</v>
      </c>
      <c r="CZ118" s="863"/>
      <c r="DB118"/>
      <c r="DC118"/>
      <c r="DE118"/>
      <c r="DF118"/>
      <c r="DH118"/>
      <c r="DI118"/>
      <c r="DK118"/>
      <c r="DL118"/>
      <c r="DM118" s="3">
        <v>1</v>
      </c>
    </row>
    <row r="119" spans="2:117" s="701" customFormat="1" ht="18" customHeight="1">
      <c r="B119" s="848"/>
      <c r="C119" s="848"/>
      <c r="D119" s="848"/>
      <c r="E119" s="2539" t="s">
        <v>1319</v>
      </c>
      <c r="F119" s="2539"/>
      <c r="G119" s="848"/>
      <c r="H119" s="848"/>
      <c r="I119" s="848"/>
      <c r="J119" s="848"/>
      <c r="K119" s="848"/>
      <c r="L119" s="848"/>
      <c r="M119" s="848"/>
      <c r="N119" s="848"/>
      <c r="O119" s="848"/>
      <c r="P119" s="848"/>
      <c r="Q119" s="848"/>
      <c r="R119" s="848"/>
      <c r="S119" s="848"/>
      <c r="T119" s="2842" t="s">
        <v>1320</v>
      </c>
      <c r="U119" s="2842"/>
      <c r="V119" s="848"/>
      <c r="W119" s="2838" t="s">
        <v>1321</v>
      </c>
      <c r="X119" s="2838"/>
      <c r="Y119" s="848"/>
      <c r="Z119" s="848"/>
      <c r="AA119" s="848"/>
      <c r="AB119" s="262"/>
      <c r="AC119" s="848"/>
      <c r="AD119" s="848"/>
      <c r="AE119" s="262"/>
      <c r="AF119" s="848"/>
      <c r="AG119" s="848"/>
      <c r="AH119" s="262"/>
      <c r="AI119" s="848"/>
      <c r="AJ119" s="848"/>
      <c r="AK119" s="848"/>
      <c r="AL119" s="848"/>
      <c r="AM119" s="848"/>
      <c r="AN119" s="848"/>
      <c r="AO119" s="848"/>
      <c r="AP119" s="848"/>
      <c r="AQ119" s="848"/>
      <c r="AS119"/>
      <c r="AT119"/>
      <c r="AV119" s="2539" t="s">
        <v>2533</v>
      </c>
      <c r="AW119" s="2539"/>
      <c r="AY119"/>
      <c r="AZ119"/>
      <c r="BB119"/>
      <c r="BC119"/>
      <c r="BE119"/>
      <c r="BF119"/>
      <c r="BH119"/>
      <c r="BI119"/>
      <c r="BK119" s="2842" t="s">
        <v>2534</v>
      </c>
      <c r="BL119" s="2842"/>
      <c r="BN119" s="2838" t="s">
        <v>2535</v>
      </c>
      <c r="BO119" s="2838"/>
      <c r="BQ119"/>
      <c r="BR119"/>
      <c r="BT119"/>
      <c r="BU119"/>
      <c r="BW119"/>
      <c r="BX119"/>
      <c r="BY119"/>
      <c r="BZ119"/>
      <c r="CA119"/>
      <c r="CB119"/>
      <c r="CC119"/>
      <c r="CD119"/>
      <c r="CE119"/>
      <c r="CG119" s="2539" t="s">
        <v>2536</v>
      </c>
      <c r="CH119" s="2539"/>
      <c r="CJ119"/>
      <c r="CK119"/>
      <c r="CM119"/>
      <c r="CN119"/>
      <c r="CP119"/>
      <c r="CQ119"/>
      <c r="CS119"/>
      <c r="CT119"/>
      <c r="CV119" s="2842" t="s">
        <v>2537</v>
      </c>
      <c r="CW119" s="2842"/>
      <c r="CY119" s="2838" t="s">
        <v>2538</v>
      </c>
      <c r="CZ119" s="2838"/>
      <c r="DB119"/>
      <c r="DC119"/>
      <c r="DE119"/>
      <c r="DF119"/>
      <c r="DH119"/>
      <c r="DI119"/>
      <c r="DK119"/>
      <c r="DL119"/>
      <c r="DM119" s="3">
        <v>1</v>
      </c>
    </row>
    <row r="120" spans="2:117" s="701" customFormat="1" ht="18" customHeight="1">
      <c r="B120" s="848"/>
      <c r="C120" s="848"/>
      <c r="D120" s="848"/>
      <c r="E120" s="2540"/>
      <c r="F120" s="2540"/>
      <c r="G120" s="848"/>
      <c r="H120" s="848"/>
      <c r="I120" s="848"/>
      <c r="J120" s="848"/>
      <c r="K120" s="848"/>
      <c r="L120" s="848"/>
      <c r="M120" s="848"/>
      <c r="N120" s="848"/>
      <c r="O120" s="848"/>
      <c r="P120" s="848"/>
      <c r="Q120" s="848"/>
      <c r="R120" s="848"/>
      <c r="S120" s="848"/>
      <c r="T120" s="2843"/>
      <c r="U120" s="2843"/>
      <c r="V120" s="848"/>
      <c r="W120" s="2839"/>
      <c r="X120" s="2839"/>
      <c r="Y120" s="848"/>
      <c r="Z120" s="848"/>
      <c r="AA120" s="848"/>
      <c r="AB120" s="262"/>
      <c r="AC120" s="848"/>
      <c r="AD120" s="848"/>
      <c r="AE120" s="262"/>
      <c r="AF120" s="848"/>
      <c r="AG120" s="848"/>
      <c r="AH120" s="262"/>
      <c r="AI120" s="848"/>
      <c r="AJ120" s="848"/>
      <c r="AK120" s="848"/>
      <c r="AL120" s="848"/>
      <c r="AM120" s="848"/>
      <c r="AN120" s="848"/>
      <c r="AO120" s="848"/>
      <c r="AP120" s="848"/>
      <c r="AQ120" s="848"/>
      <c r="AS120"/>
      <c r="AT120"/>
      <c r="AV120" s="2540" t="s">
        <v>120</v>
      </c>
      <c r="AW120" s="2540"/>
      <c r="AY120"/>
      <c r="AZ120"/>
      <c r="BB120"/>
      <c r="BC120"/>
      <c r="BE120"/>
      <c r="BF120"/>
      <c r="BH120"/>
      <c r="BI120"/>
      <c r="BK120" s="2843" t="s">
        <v>120</v>
      </c>
      <c r="BL120" s="2843"/>
      <c r="BN120" s="2839" t="s">
        <v>120</v>
      </c>
      <c r="BO120" s="2839"/>
      <c r="BQ120"/>
      <c r="BR120"/>
      <c r="BT120"/>
      <c r="BU120"/>
      <c r="BW120"/>
      <c r="BX120"/>
      <c r="BY120"/>
      <c r="BZ120"/>
      <c r="CA120"/>
      <c r="CB120"/>
      <c r="CC120"/>
      <c r="CD120"/>
      <c r="CE120"/>
      <c r="CG120" s="2540" t="s">
        <v>120</v>
      </c>
      <c r="CH120" s="2540"/>
      <c r="CJ120"/>
      <c r="CK120"/>
      <c r="CM120"/>
      <c r="CN120"/>
      <c r="CP120"/>
      <c r="CQ120"/>
      <c r="CS120"/>
      <c r="CT120"/>
      <c r="CV120" s="2843" t="s">
        <v>120</v>
      </c>
      <c r="CW120" s="2843"/>
      <c r="CY120" s="2839" t="s">
        <v>120</v>
      </c>
      <c r="CZ120" s="2839"/>
      <c r="DB120"/>
      <c r="DC120"/>
      <c r="DE120"/>
      <c r="DF120"/>
      <c r="DH120"/>
      <c r="DI120"/>
      <c r="DK120"/>
      <c r="DL120"/>
      <c r="DM120" s="3">
        <v>1</v>
      </c>
    </row>
    <row r="121" spans="2:117" s="701" customFormat="1" ht="18" customHeight="1" thickBot="1">
      <c r="B121" s="848"/>
      <c r="C121" s="848"/>
      <c r="D121" s="848"/>
      <c r="E121" s="848"/>
      <c r="F121" s="848"/>
      <c r="G121" s="848"/>
      <c r="H121" s="848"/>
      <c r="I121" s="848"/>
      <c r="J121" s="848"/>
      <c r="K121" s="848"/>
      <c r="L121" s="848"/>
      <c r="M121" s="848"/>
      <c r="N121" s="848"/>
      <c r="O121" s="848"/>
      <c r="P121" s="848"/>
      <c r="Q121" s="848"/>
      <c r="R121" s="848"/>
      <c r="S121" s="848"/>
      <c r="T121" s="863">
        <v>1</v>
      </c>
      <c r="U121" s="863">
        <v>1</v>
      </c>
      <c r="V121" s="848"/>
      <c r="W121" s="863">
        <v>1</v>
      </c>
      <c r="X121" s="863">
        <v>1</v>
      </c>
      <c r="Y121" s="848"/>
      <c r="Z121" s="848"/>
      <c r="AA121" s="848"/>
      <c r="AB121" s="262"/>
      <c r="AC121" s="848"/>
      <c r="AD121" s="848"/>
      <c r="AE121" s="262"/>
      <c r="AF121" s="848"/>
      <c r="AG121" s="848"/>
      <c r="AH121" s="262"/>
      <c r="AI121" s="848"/>
      <c r="AJ121" s="848"/>
      <c r="AK121" s="848"/>
      <c r="AL121" s="848"/>
      <c r="AM121" s="848"/>
      <c r="AN121" s="848"/>
      <c r="AO121" s="848"/>
      <c r="AP121" s="848"/>
      <c r="AQ121" s="848"/>
      <c r="AS121"/>
      <c r="AT121"/>
      <c r="AV121" s="848" t="s">
        <v>120</v>
      </c>
      <c r="AW121" s="848"/>
      <c r="AY121"/>
      <c r="AZ121"/>
      <c r="BB121"/>
      <c r="BC121"/>
      <c r="BE121"/>
      <c r="BF121"/>
      <c r="BH121"/>
      <c r="BI121"/>
      <c r="BK121" s="863" t="s">
        <v>120</v>
      </c>
      <c r="BL121" s="863"/>
      <c r="BN121" s="863" t="s">
        <v>120</v>
      </c>
      <c r="BO121" s="863"/>
      <c r="BQ121"/>
      <c r="BR121"/>
      <c r="BT121"/>
      <c r="BU121"/>
      <c r="BW121"/>
      <c r="BX121"/>
      <c r="BY121"/>
      <c r="BZ121"/>
      <c r="CA121"/>
      <c r="CB121"/>
      <c r="CC121"/>
      <c r="CD121"/>
      <c r="CE121"/>
      <c r="CG121"/>
      <c r="CH121"/>
      <c r="CJ121"/>
      <c r="CK121"/>
      <c r="CM121"/>
      <c r="CN121"/>
      <c r="CP121"/>
      <c r="CQ121"/>
      <c r="CS121"/>
      <c r="CT121"/>
      <c r="CV121" s="863" t="s">
        <v>120</v>
      </c>
      <c r="CW121" s="863"/>
      <c r="CY121" s="863" t="s">
        <v>120</v>
      </c>
      <c r="CZ121" s="863"/>
      <c r="DB121"/>
      <c r="DC121"/>
      <c r="DE121"/>
      <c r="DF121"/>
      <c r="DH121"/>
      <c r="DI121"/>
      <c r="DK121"/>
      <c r="DL121"/>
      <c r="DM121" s="3">
        <v>1</v>
      </c>
    </row>
    <row r="122" spans="2:117" s="701" customFormat="1" ht="18" customHeight="1">
      <c r="B122" s="848"/>
      <c r="C122" s="848"/>
      <c r="D122" s="848"/>
      <c r="E122" s="2539" t="s">
        <v>1322</v>
      </c>
      <c r="F122" s="2539"/>
      <c r="G122" s="848"/>
      <c r="H122" s="848"/>
      <c r="I122" s="848"/>
      <c r="J122" s="848"/>
      <c r="K122" s="848"/>
      <c r="L122" s="848"/>
      <c r="M122" s="848"/>
      <c r="N122" s="848"/>
      <c r="O122" s="848"/>
      <c r="P122" s="848"/>
      <c r="Q122" s="848"/>
      <c r="R122" s="848"/>
      <c r="S122" s="848"/>
      <c r="T122" s="2842" t="s">
        <v>1323</v>
      </c>
      <c r="U122" s="2842"/>
      <c r="V122" s="848"/>
      <c r="W122" s="2838" t="s">
        <v>1324</v>
      </c>
      <c r="X122" s="2838"/>
      <c r="Y122" s="848"/>
      <c r="Z122" s="848"/>
      <c r="AA122" s="848"/>
      <c r="AB122" s="262"/>
      <c r="AC122" s="848"/>
      <c r="AD122" s="848"/>
      <c r="AE122" s="262"/>
      <c r="AF122" s="848"/>
      <c r="AG122" s="848"/>
      <c r="AH122" s="262"/>
      <c r="AI122" s="848"/>
      <c r="AJ122" s="848"/>
      <c r="AK122" s="848"/>
      <c r="AL122" s="848"/>
      <c r="AM122" s="848"/>
      <c r="AN122" s="848"/>
      <c r="AO122" s="848"/>
      <c r="AP122" s="848"/>
      <c r="AQ122" s="848"/>
      <c r="AS122"/>
      <c r="AT122"/>
      <c r="AV122" s="2539"/>
      <c r="AW122" s="2539"/>
      <c r="AY122"/>
      <c r="AZ122"/>
      <c r="BB122"/>
      <c r="BC122"/>
      <c r="BE122"/>
      <c r="BF122"/>
      <c r="BH122"/>
      <c r="BI122"/>
      <c r="BK122" s="2842" t="s">
        <v>2539</v>
      </c>
      <c r="BL122" s="2842"/>
      <c r="BN122" s="2838" t="s">
        <v>2540</v>
      </c>
      <c r="BO122" s="2838"/>
      <c r="BQ122"/>
      <c r="BR122"/>
      <c r="BT122"/>
      <c r="BU122"/>
      <c r="BW122"/>
      <c r="BX122"/>
      <c r="BY122"/>
      <c r="BZ122"/>
      <c r="CA122"/>
      <c r="CB122"/>
      <c r="CC122"/>
      <c r="CD122"/>
      <c r="CE122"/>
      <c r="CG122" s="2539"/>
      <c r="CH122" s="2539"/>
      <c r="CJ122"/>
      <c r="CK122"/>
      <c r="CM122"/>
      <c r="CN122"/>
      <c r="CP122"/>
      <c r="CQ122"/>
      <c r="CS122"/>
      <c r="CT122"/>
      <c r="CV122" s="2842" t="s">
        <v>2541</v>
      </c>
      <c r="CW122" s="2842"/>
      <c r="CY122" s="2838" t="s">
        <v>2542</v>
      </c>
      <c r="CZ122" s="2838"/>
      <c r="DB122"/>
      <c r="DC122"/>
      <c r="DE122"/>
      <c r="DF122"/>
      <c r="DH122"/>
      <c r="DI122"/>
      <c r="DK122"/>
      <c r="DL122"/>
      <c r="DM122" s="3">
        <v>1</v>
      </c>
    </row>
    <row r="123" spans="2:117" s="701" customFormat="1" ht="18" customHeight="1">
      <c r="B123" s="848"/>
      <c r="C123" s="848"/>
      <c r="D123" s="848"/>
      <c r="E123" s="2540"/>
      <c r="F123" s="2540"/>
      <c r="G123" s="848"/>
      <c r="H123" s="848"/>
      <c r="I123" s="848"/>
      <c r="J123" s="848"/>
      <c r="K123" s="848"/>
      <c r="L123" s="848"/>
      <c r="M123" s="848"/>
      <c r="N123" s="848"/>
      <c r="O123" s="848"/>
      <c r="P123" s="848"/>
      <c r="Q123" s="848"/>
      <c r="R123" s="848"/>
      <c r="S123" s="848"/>
      <c r="T123" s="2843"/>
      <c r="U123" s="2843"/>
      <c r="V123" s="848"/>
      <c r="W123" s="2839"/>
      <c r="X123" s="2839"/>
      <c r="Y123" s="848"/>
      <c r="Z123" s="848"/>
      <c r="AA123" s="848"/>
      <c r="AB123" s="262"/>
      <c r="AC123" s="848"/>
      <c r="AD123" s="848"/>
      <c r="AE123" s="262"/>
      <c r="AF123" s="848"/>
      <c r="AG123" s="848"/>
      <c r="AH123" s="262"/>
      <c r="AI123" s="848"/>
      <c r="AJ123" s="848"/>
      <c r="AK123" s="848"/>
      <c r="AL123" s="848"/>
      <c r="AM123" s="848"/>
      <c r="AN123" s="848"/>
      <c r="AO123" s="848"/>
      <c r="AP123" s="848"/>
      <c r="AQ123" s="848"/>
      <c r="AS123"/>
      <c r="AT123"/>
      <c r="AV123" s="2540"/>
      <c r="AW123" s="2540"/>
      <c r="AY123"/>
      <c r="AZ123"/>
      <c r="BB123"/>
      <c r="BC123"/>
      <c r="BE123"/>
      <c r="BF123"/>
      <c r="BH123"/>
      <c r="BI123"/>
      <c r="BK123" s="2843" t="s">
        <v>120</v>
      </c>
      <c r="BL123" s="2843"/>
      <c r="BN123" s="2839" t="s">
        <v>120</v>
      </c>
      <c r="BO123" s="2839"/>
      <c r="BQ123"/>
      <c r="BR123"/>
      <c r="BT123"/>
      <c r="BU123"/>
      <c r="BW123"/>
      <c r="BX123"/>
      <c r="BY123"/>
      <c r="BZ123"/>
      <c r="CA123"/>
      <c r="CB123"/>
      <c r="CC123"/>
      <c r="CD123"/>
      <c r="CE123"/>
      <c r="CG123" s="2540"/>
      <c r="CH123" s="2540"/>
      <c r="CJ123"/>
      <c r="CK123"/>
      <c r="CM123"/>
      <c r="CN123"/>
      <c r="CP123"/>
      <c r="CQ123"/>
      <c r="CS123"/>
      <c r="CT123"/>
      <c r="CV123" s="2843" t="s">
        <v>120</v>
      </c>
      <c r="CW123" s="2843"/>
      <c r="CY123" s="2839" t="s">
        <v>120</v>
      </c>
      <c r="CZ123" s="2839"/>
      <c r="DB123"/>
      <c r="DC123"/>
      <c r="DE123"/>
      <c r="DF123"/>
      <c r="DH123"/>
      <c r="DI123"/>
      <c r="DK123"/>
      <c r="DL123"/>
      <c r="DM123" s="3">
        <v>1</v>
      </c>
    </row>
    <row r="124" spans="2:117" s="701" customFormat="1" ht="18" customHeight="1" thickBot="1">
      <c r="B124" s="848"/>
      <c r="C124" s="848"/>
      <c r="D124" s="848"/>
      <c r="E124" s="848"/>
      <c r="F124" s="848"/>
      <c r="G124" s="848"/>
      <c r="H124" s="848"/>
      <c r="I124" s="848"/>
      <c r="J124" s="848"/>
      <c r="K124" s="848"/>
      <c r="L124" s="848"/>
      <c r="M124" s="848"/>
      <c r="N124" s="848"/>
      <c r="O124" s="848"/>
      <c r="P124" s="848"/>
      <c r="Q124" s="848"/>
      <c r="R124" s="848"/>
      <c r="S124" s="848"/>
      <c r="T124" s="863">
        <v>1</v>
      </c>
      <c r="U124" s="863">
        <v>1</v>
      </c>
      <c r="V124" s="848"/>
      <c r="W124" s="863">
        <v>1</v>
      </c>
      <c r="X124" s="863">
        <v>1</v>
      </c>
      <c r="Y124" s="848"/>
      <c r="Z124" s="848"/>
      <c r="AA124" s="848"/>
      <c r="AB124" s="262"/>
      <c r="AC124" s="848"/>
      <c r="AD124" s="848"/>
      <c r="AE124" s="262"/>
      <c r="AF124" s="848"/>
      <c r="AG124" s="848"/>
      <c r="AH124" s="262"/>
      <c r="AI124" s="848"/>
      <c r="AJ124" s="848"/>
      <c r="AK124" s="848"/>
      <c r="AL124" s="848"/>
      <c r="AM124" s="848"/>
      <c r="AN124" s="848"/>
      <c r="AO124" s="848"/>
      <c r="AP124" s="848"/>
      <c r="AQ124" s="848"/>
      <c r="AS124"/>
      <c r="AT124"/>
      <c r="AV124"/>
      <c r="AW124"/>
      <c r="AY124"/>
      <c r="AZ124"/>
      <c r="BB124"/>
      <c r="BC124"/>
      <c r="BE124"/>
      <c r="BF124"/>
      <c r="BH124"/>
      <c r="BI124"/>
      <c r="BK124" s="863" t="s">
        <v>120</v>
      </c>
      <c r="BL124" s="863"/>
      <c r="BN124" s="863" t="s">
        <v>120</v>
      </c>
      <c r="BO124" s="863"/>
      <c r="BQ124"/>
      <c r="BR124"/>
      <c r="BT124"/>
      <c r="BU124"/>
      <c r="BW124"/>
      <c r="BX124"/>
      <c r="BY124"/>
      <c r="BZ124"/>
      <c r="CA124"/>
      <c r="CB124"/>
      <c r="CC124"/>
      <c r="CD124"/>
      <c r="CE124"/>
      <c r="CG124"/>
      <c r="CH124"/>
      <c r="CJ124"/>
      <c r="CK124"/>
      <c r="CM124"/>
      <c r="CN124"/>
      <c r="CP124"/>
      <c r="CQ124"/>
      <c r="CS124"/>
      <c r="CT124"/>
      <c r="CV124" s="863" t="s">
        <v>120</v>
      </c>
      <c r="CW124" s="863"/>
      <c r="CY124" s="863" t="s">
        <v>120</v>
      </c>
      <c r="CZ124" s="863"/>
      <c r="DB124"/>
      <c r="DC124"/>
      <c r="DE124"/>
      <c r="DF124"/>
      <c r="DH124"/>
      <c r="DI124"/>
      <c r="DK124"/>
      <c r="DL124"/>
      <c r="DM124" s="3">
        <v>1</v>
      </c>
    </row>
    <row r="125" spans="2:117" s="701" customFormat="1" ht="18" customHeight="1">
      <c r="B125" s="848"/>
      <c r="C125" s="848"/>
      <c r="D125" s="848"/>
      <c r="E125" s="2539"/>
      <c r="F125" s="2539"/>
      <c r="G125" s="848"/>
      <c r="H125" s="848"/>
      <c r="I125" s="848"/>
      <c r="J125" s="848"/>
      <c r="K125" s="848"/>
      <c r="L125" s="848"/>
      <c r="M125" s="848"/>
      <c r="N125" s="848"/>
      <c r="O125" s="848"/>
      <c r="P125" s="848"/>
      <c r="Q125" s="848"/>
      <c r="R125" s="848"/>
      <c r="S125" s="848"/>
      <c r="T125" s="2842" t="s">
        <v>1325</v>
      </c>
      <c r="U125" s="2842"/>
      <c r="V125" s="848"/>
      <c r="W125" s="2838" t="s">
        <v>1326</v>
      </c>
      <c r="X125" s="2838"/>
      <c r="Y125" s="848"/>
      <c r="Z125" s="848"/>
      <c r="AA125" s="848"/>
      <c r="AB125" s="262"/>
      <c r="AC125" s="848"/>
      <c r="AD125" s="848"/>
      <c r="AE125" s="262"/>
      <c r="AF125" s="848"/>
      <c r="AG125" s="848"/>
      <c r="AH125" s="262"/>
      <c r="AI125" s="848"/>
      <c r="AJ125" s="848"/>
      <c r="AK125" s="848"/>
      <c r="AL125" s="848"/>
      <c r="AM125" s="848"/>
      <c r="AN125" s="848"/>
      <c r="AO125" s="848"/>
      <c r="AP125" s="848"/>
      <c r="AQ125" s="848"/>
      <c r="AS125"/>
      <c r="AT125"/>
      <c r="AV125"/>
      <c r="AW125"/>
      <c r="AY125"/>
      <c r="AZ125"/>
      <c r="BB125"/>
      <c r="BC125"/>
      <c r="BE125"/>
      <c r="BF125"/>
      <c r="BH125"/>
      <c r="BI125"/>
      <c r="BK125" s="2842" t="s">
        <v>2543</v>
      </c>
      <c r="BL125" s="2842"/>
      <c r="BN125" s="2838" t="s">
        <v>2544</v>
      </c>
      <c r="BO125" s="2838"/>
      <c r="BQ125"/>
      <c r="BR125"/>
      <c r="BT125"/>
      <c r="BU125"/>
      <c r="BW125"/>
      <c r="BX125"/>
      <c r="BY125"/>
      <c r="BZ125"/>
      <c r="CA125"/>
      <c r="CB125"/>
      <c r="CC125"/>
      <c r="CD125"/>
      <c r="CE125"/>
      <c r="CG125"/>
      <c r="CH125"/>
      <c r="CJ125"/>
      <c r="CK125"/>
      <c r="CM125"/>
      <c r="CN125"/>
      <c r="CP125"/>
      <c r="CQ125"/>
      <c r="CS125"/>
      <c r="CT125"/>
      <c r="CV125" s="2842" t="s">
        <v>2545</v>
      </c>
      <c r="CW125" s="2842"/>
      <c r="CY125" s="2838" t="s">
        <v>2546</v>
      </c>
      <c r="CZ125" s="2838"/>
      <c r="DB125"/>
      <c r="DC125"/>
      <c r="DE125"/>
      <c r="DF125"/>
      <c r="DH125"/>
      <c r="DI125"/>
      <c r="DK125"/>
      <c r="DL125"/>
      <c r="DM125" s="3">
        <v>1</v>
      </c>
    </row>
    <row r="126" spans="2:117" s="701" customFormat="1" ht="18" customHeight="1">
      <c r="B126" s="848"/>
      <c r="C126" s="848"/>
      <c r="D126" s="848"/>
      <c r="E126" s="2540"/>
      <c r="F126" s="2540"/>
      <c r="G126" s="848"/>
      <c r="H126" s="848"/>
      <c r="I126" s="848"/>
      <c r="J126" s="848"/>
      <c r="K126" s="848"/>
      <c r="L126" s="848"/>
      <c r="M126" s="848"/>
      <c r="N126" s="848"/>
      <c r="O126" s="848"/>
      <c r="P126" s="848"/>
      <c r="Q126" s="848"/>
      <c r="R126" s="848"/>
      <c r="S126" s="848"/>
      <c r="T126" s="2843"/>
      <c r="U126" s="2843"/>
      <c r="V126" s="848"/>
      <c r="W126" s="2839"/>
      <c r="X126" s="2839"/>
      <c r="Y126" s="848"/>
      <c r="Z126" s="848"/>
      <c r="AA126" s="848"/>
      <c r="AB126" s="262"/>
      <c r="AC126" s="848"/>
      <c r="AD126" s="848"/>
      <c r="AE126" s="262"/>
      <c r="AF126" s="848"/>
      <c r="AG126" s="848"/>
      <c r="AH126" s="262"/>
      <c r="AI126" s="848"/>
      <c r="AJ126" s="848"/>
      <c r="AK126" s="848"/>
      <c r="AL126" s="848"/>
      <c r="AM126" s="848"/>
      <c r="AN126" s="848"/>
      <c r="AO126" s="848"/>
      <c r="AP126" s="848"/>
      <c r="AQ126" s="848"/>
      <c r="AS126"/>
      <c r="AT126"/>
      <c r="AV126"/>
      <c r="AW126"/>
      <c r="AY126"/>
      <c r="AZ126"/>
      <c r="BB126"/>
      <c r="BC126"/>
      <c r="BE126"/>
      <c r="BF126"/>
      <c r="BH126"/>
      <c r="BI126"/>
      <c r="BK126" s="2843" t="s">
        <v>120</v>
      </c>
      <c r="BL126" s="2843"/>
      <c r="BN126" s="2839" t="s">
        <v>120</v>
      </c>
      <c r="BO126" s="2839"/>
      <c r="BQ126"/>
      <c r="BR126"/>
      <c r="BT126"/>
      <c r="BU126"/>
      <c r="BW126"/>
      <c r="BX126"/>
      <c r="BY126"/>
      <c r="BZ126"/>
      <c r="CA126"/>
      <c r="CB126"/>
      <c r="CC126"/>
      <c r="CD126"/>
      <c r="CE126"/>
      <c r="CG126"/>
      <c r="CH126"/>
      <c r="CJ126"/>
      <c r="CK126"/>
      <c r="CM126"/>
      <c r="CN126"/>
      <c r="CP126"/>
      <c r="CQ126"/>
      <c r="CS126"/>
      <c r="CT126"/>
      <c r="CV126" s="2843" t="s">
        <v>120</v>
      </c>
      <c r="CW126" s="2843"/>
      <c r="CY126" s="2839" t="s">
        <v>120</v>
      </c>
      <c r="CZ126" s="2839"/>
      <c r="DB126"/>
      <c r="DC126"/>
      <c r="DE126"/>
      <c r="DF126"/>
      <c r="DH126"/>
      <c r="DI126"/>
      <c r="DK126"/>
      <c r="DL126"/>
      <c r="DM126" s="3">
        <v>1</v>
      </c>
    </row>
    <row r="127" spans="2:117" s="701" customFormat="1" ht="18" customHeight="1" thickBot="1">
      <c r="B127" s="848"/>
      <c r="C127" s="848"/>
      <c r="D127" s="848"/>
      <c r="E127" s="848"/>
      <c r="F127" s="848"/>
      <c r="G127" s="848"/>
      <c r="H127" s="848"/>
      <c r="I127" s="848"/>
      <c r="J127" s="848"/>
      <c r="K127" s="848"/>
      <c r="L127" s="848"/>
      <c r="M127" s="848"/>
      <c r="N127" s="848"/>
      <c r="O127" s="848"/>
      <c r="P127" s="848"/>
      <c r="Q127" s="848"/>
      <c r="R127" s="848"/>
      <c r="S127" s="848"/>
      <c r="T127" s="863">
        <v>1</v>
      </c>
      <c r="U127" s="863">
        <v>1</v>
      </c>
      <c r="V127" s="848"/>
      <c r="W127" s="863">
        <v>1</v>
      </c>
      <c r="X127" s="863">
        <v>1</v>
      </c>
      <c r="Y127" s="848"/>
      <c r="Z127" s="848"/>
      <c r="AA127" s="848"/>
      <c r="AB127" s="262"/>
      <c r="AC127" s="848"/>
      <c r="AD127" s="848"/>
      <c r="AE127" s="262"/>
      <c r="AF127" s="848"/>
      <c r="AG127" s="848"/>
      <c r="AH127" s="262"/>
      <c r="AI127" s="848"/>
      <c r="AJ127" s="848"/>
      <c r="AK127" s="848"/>
      <c r="AL127" s="848"/>
      <c r="AM127" s="848"/>
      <c r="AN127" s="848"/>
      <c r="AO127" s="848"/>
      <c r="AP127" s="848"/>
      <c r="AQ127" s="848"/>
      <c r="AS127"/>
      <c r="AT127"/>
      <c r="AV127"/>
      <c r="AW127"/>
      <c r="AY127"/>
      <c r="AZ127"/>
      <c r="BB127"/>
      <c r="BC127"/>
      <c r="BE127"/>
      <c r="BF127"/>
      <c r="BH127"/>
      <c r="BI127"/>
      <c r="BK127" s="863" t="s">
        <v>120</v>
      </c>
      <c r="BL127" s="863"/>
      <c r="BN127" s="863" t="s">
        <v>120</v>
      </c>
      <c r="BO127" s="863"/>
      <c r="BQ127"/>
      <c r="BR127"/>
      <c r="BT127"/>
      <c r="BU127"/>
      <c r="BW127"/>
      <c r="BX127"/>
      <c r="BY127"/>
      <c r="BZ127"/>
      <c r="CA127"/>
      <c r="CB127"/>
      <c r="CC127"/>
      <c r="CD127"/>
      <c r="CE127"/>
      <c r="CG127"/>
      <c r="CH127"/>
      <c r="CJ127"/>
      <c r="CK127"/>
      <c r="CM127"/>
      <c r="CN127"/>
      <c r="CP127"/>
      <c r="CQ127"/>
      <c r="CS127"/>
      <c r="CT127"/>
      <c r="CV127" s="863" t="s">
        <v>120</v>
      </c>
      <c r="CW127" s="863"/>
      <c r="CY127" s="863" t="s">
        <v>120</v>
      </c>
      <c r="CZ127" s="863"/>
      <c r="DB127"/>
      <c r="DC127"/>
      <c r="DE127"/>
      <c r="DF127"/>
      <c r="DH127"/>
      <c r="DI127"/>
      <c r="DK127"/>
      <c r="DL127"/>
      <c r="DM127" s="3">
        <v>1</v>
      </c>
    </row>
    <row r="128" spans="2:117" s="701" customFormat="1" ht="18" customHeight="1">
      <c r="B128" s="848"/>
      <c r="C128" s="848"/>
      <c r="D128" s="848"/>
      <c r="E128" s="848"/>
      <c r="F128" s="848"/>
      <c r="G128" s="848"/>
      <c r="H128" s="848"/>
      <c r="I128" s="848"/>
      <c r="J128" s="848"/>
      <c r="K128" s="848"/>
      <c r="L128" s="848"/>
      <c r="M128" s="848"/>
      <c r="N128" s="848"/>
      <c r="O128" s="848"/>
      <c r="P128" s="848"/>
      <c r="Q128" s="848"/>
      <c r="R128" s="848"/>
      <c r="S128" s="848"/>
      <c r="T128" s="2842" t="s">
        <v>1327</v>
      </c>
      <c r="U128" s="2842"/>
      <c r="V128" s="848"/>
      <c r="W128" s="2838" t="s">
        <v>1328</v>
      </c>
      <c r="X128" s="2838"/>
      <c r="Y128" s="848"/>
      <c r="Z128" s="848"/>
      <c r="AA128" s="848"/>
      <c r="AB128" s="262"/>
      <c r="AC128" s="848"/>
      <c r="AD128" s="848"/>
      <c r="AE128" s="262"/>
      <c r="AF128" s="848"/>
      <c r="AG128" s="848"/>
      <c r="AH128" s="262"/>
      <c r="AI128" s="848"/>
      <c r="AJ128" s="848"/>
      <c r="AK128" s="848"/>
      <c r="AL128" s="848"/>
      <c r="AM128" s="848"/>
      <c r="AN128" s="848"/>
      <c r="AO128" s="848"/>
      <c r="AP128" s="848"/>
      <c r="AQ128" s="848"/>
      <c r="AS128"/>
      <c r="AT128"/>
      <c r="AV128"/>
      <c r="AW128"/>
      <c r="AY128"/>
      <c r="AZ128"/>
      <c r="BB128"/>
      <c r="BC128"/>
      <c r="BE128"/>
      <c r="BF128"/>
      <c r="BH128"/>
      <c r="BI128"/>
      <c r="BK128" s="2842" t="s">
        <v>2547</v>
      </c>
      <c r="BL128" s="2842"/>
      <c r="BN128" s="2838" t="s">
        <v>2548</v>
      </c>
      <c r="BO128" s="2838"/>
      <c r="BQ128"/>
      <c r="BR128"/>
      <c r="BT128"/>
      <c r="BU128"/>
      <c r="BW128"/>
      <c r="BX128"/>
      <c r="BY128"/>
      <c r="BZ128"/>
      <c r="CA128"/>
      <c r="CB128"/>
      <c r="CC128"/>
      <c r="CD128"/>
      <c r="CE128"/>
      <c r="CG128"/>
      <c r="CH128"/>
      <c r="CJ128"/>
      <c r="CK128"/>
      <c r="CM128"/>
      <c r="CN128"/>
      <c r="CP128"/>
      <c r="CQ128"/>
      <c r="CS128"/>
      <c r="CT128"/>
      <c r="CV128" s="2842" t="s">
        <v>2549</v>
      </c>
      <c r="CW128" s="2842"/>
      <c r="CY128" s="2838" t="s">
        <v>2550</v>
      </c>
      <c r="CZ128" s="2838"/>
      <c r="DB128"/>
      <c r="DC128"/>
      <c r="DE128"/>
      <c r="DF128"/>
      <c r="DH128"/>
      <c r="DI128"/>
      <c r="DK128"/>
      <c r="DL128"/>
      <c r="DM128" s="3">
        <v>1</v>
      </c>
    </row>
    <row r="129" spans="2:117" s="701" customFormat="1" ht="18" customHeight="1">
      <c r="B129" s="848"/>
      <c r="C129" s="848"/>
      <c r="D129" s="848"/>
      <c r="E129" s="848"/>
      <c r="F129" s="848"/>
      <c r="G129" s="848"/>
      <c r="H129" s="848"/>
      <c r="I129" s="848"/>
      <c r="J129" s="848"/>
      <c r="K129" s="848"/>
      <c r="L129" s="848"/>
      <c r="M129" s="848"/>
      <c r="N129" s="848"/>
      <c r="O129" s="848"/>
      <c r="P129" s="848"/>
      <c r="Q129" s="848"/>
      <c r="R129" s="848"/>
      <c r="S129" s="848"/>
      <c r="T129" s="2843"/>
      <c r="U129" s="2843"/>
      <c r="V129" s="848"/>
      <c r="W129" s="2839"/>
      <c r="X129" s="2839"/>
      <c r="Y129" s="848"/>
      <c r="Z129" s="848"/>
      <c r="AA129" s="848"/>
      <c r="AB129" s="262"/>
      <c r="AC129" s="848"/>
      <c r="AD129" s="848"/>
      <c r="AE129" s="262"/>
      <c r="AF129" s="848"/>
      <c r="AG129" s="848"/>
      <c r="AH129" s="262"/>
      <c r="AI129" s="848"/>
      <c r="AJ129" s="848"/>
      <c r="AK129" s="848"/>
      <c r="AL129" s="848"/>
      <c r="AM129" s="848"/>
      <c r="AN129" s="848"/>
      <c r="AO129" s="848"/>
      <c r="AP129" s="848"/>
      <c r="AQ129" s="848"/>
      <c r="AS129"/>
      <c r="AT129"/>
      <c r="AV129"/>
      <c r="AW129"/>
      <c r="AY129"/>
      <c r="AZ129"/>
      <c r="BB129"/>
      <c r="BC129"/>
      <c r="BE129"/>
      <c r="BF129"/>
      <c r="BH129"/>
      <c r="BI129"/>
      <c r="BK129" s="2843" t="s">
        <v>120</v>
      </c>
      <c r="BL129" s="2843"/>
      <c r="BN129" s="2839" t="s">
        <v>120</v>
      </c>
      <c r="BO129" s="2839"/>
      <c r="BQ129"/>
      <c r="BR129"/>
      <c r="BT129"/>
      <c r="BU129"/>
      <c r="BW129"/>
      <c r="BX129"/>
      <c r="BY129"/>
      <c r="BZ129"/>
      <c r="CA129"/>
      <c r="CB129"/>
      <c r="CC129"/>
      <c r="CD129"/>
      <c r="CE129"/>
      <c r="CG129"/>
      <c r="CH129"/>
      <c r="CJ129"/>
      <c r="CK129"/>
      <c r="CM129"/>
      <c r="CN129"/>
      <c r="CP129"/>
      <c r="CQ129"/>
      <c r="CS129"/>
      <c r="CT129"/>
      <c r="CV129" s="2843" t="s">
        <v>120</v>
      </c>
      <c r="CW129" s="2843"/>
      <c r="CY129" s="2839" t="s">
        <v>120</v>
      </c>
      <c r="CZ129" s="2839"/>
      <c r="DB129"/>
      <c r="DC129"/>
      <c r="DE129"/>
      <c r="DF129"/>
      <c r="DH129"/>
      <c r="DI129"/>
      <c r="DK129"/>
      <c r="DL129"/>
      <c r="DM129" s="3">
        <v>1</v>
      </c>
    </row>
    <row r="130" spans="2:117" s="701" customFormat="1" ht="18" customHeight="1" thickBot="1">
      <c r="B130" s="848"/>
      <c r="C130" s="848"/>
      <c r="D130" s="848"/>
      <c r="E130" s="848"/>
      <c r="F130" s="848"/>
      <c r="G130" s="848"/>
      <c r="H130" s="848"/>
      <c r="I130" s="848"/>
      <c r="J130" s="848"/>
      <c r="K130" s="848"/>
      <c r="L130" s="848"/>
      <c r="M130" s="848"/>
      <c r="N130" s="848"/>
      <c r="O130" s="848"/>
      <c r="P130" s="848"/>
      <c r="Q130" s="848"/>
      <c r="R130" s="848"/>
      <c r="S130" s="848"/>
      <c r="T130" s="863">
        <v>1</v>
      </c>
      <c r="U130" s="863">
        <v>1</v>
      </c>
      <c r="V130" s="848"/>
      <c r="W130" s="863">
        <v>1</v>
      </c>
      <c r="X130" s="863">
        <v>1</v>
      </c>
      <c r="Y130" s="848"/>
      <c r="Z130" s="848"/>
      <c r="AA130" s="848"/>
      <c r="AB130" s="262"/>
      <c r="AC130" s="848"/>
      <c r="AD130" s="848"/>
      <c r="AE130" s="262"/>
      <c r="AF130" s="848"/>
      <c r="AG130" s="848"/>
      <c r="AH130" s="262"/>
      <c r="AI130" s="848"/>
      <c r="AJ130" s="848"/>
      <c r="AK130" s="848"/>
      <c r="AL130" s="848"/>
      <c r="AM130" s="848"/>
      <c r="AN130" s="848"/>
      <c r="AO130" s="848"/>
      <c r="AP130" s="848"/>
      <c r="AQ130" s="848"/>
      <c r="AS130"/>
      <c r="AT130"/>
      <c r="AV130"/>
      <c r="AW130"/>
      <c r="AY130"/>
      <c r="AZ130"/>
      <c r="BB130"/>
      <c r="BC130"/>
      <c r="BE130"/>
      <c r="BF130"/>
      <c r="BH130"/>
      <c r="BI130"/>
      <c r="BK130" s="863" t="s">
        <v>120</v>
      </c>
      <c r="BL130" s="863"/>
      <c r="BN130" s="863" t="s">
        <v>120</v>
      </c>
      <c r="BO130" s="863"/>
      <c r="BQ130"/>
      <c r="BR130"/>
      <c r="BT130"/>
      <c r="BU130"/>
      <c r="BW130"/>
      <c r="BX130"/>
      <c r="BY130"/>
      <c r="BZ130"/>
      <c r="CA130"/>
      <c r="CB130"/>
      <c r="CC130"/>
      <c r="CD130"/>
      <c r="CE130"/>
      <c r="CG130"/>
      <c r="CH130"/>
      <c r="CJ130"/>
      <c r="CK130"/>
      <c r="CM130"/>
      <c r="CN130"/>
      <c r="CP130"/>
      <c r="CQ130"/>
      <c r="CS130"/>
      <c r="CT130"/>
      <c r="CV130" s="863" t="s">
        <v>120</v>
      </c>
      <c r="CW130" s="863"/>
      <c r="CY130" s="863" t="s">
        <v>120</v>
      </c>
      <c r="CZ130" s="863"/>
      <c r="DB130"/>
      <c r="DC130"/>
      <c r="DE130"/>
      <c r="DF130"/>
      <c r="DH130"/>
      <c r="DI130"/>
      <c r="DK130"/>
      <c r="DL130"/>
      <c r="DM130" s="3">
        <v>1</v>
      </c>
    </row>
    <row r="131" spans="2:117" s="701" customFormat="1" ht="18" customHeight="1">
      <c r="B131" s="848"/>
      <c r="C131" s="848"/>
      <c r="D131" s="848"/>
      <c r="E131" s="848"/>
      <c r="F131" s="848"/>
      <c r="G131" s="848"/>
      <c r="H131" s="848"/>
      <c r="I131" s="848"/>
      <c r="J131" s="848"/>
      <c r="K131" s="848"/>
      <c r="L131" s="848"/>
      <c r="M131" s="848"/>
      <c r="N131" s="848"/>
      <c r="O131" s="848"/>
      <c r="P131" s="848"/>
      <c r="Q131" s="848"/>
      <c r="R131" s="848"/>
      <c r="S131" s="848"/>
      <c r="T131" s="2842" t="s">
        <v>1329</v>
      </c>
      <c r="U131" s="2842"/>
      <c r="V131" s="848"/>
      <c r="W131" s="2838" t="s">
        <v>1330</v>
      </c>
      <c r="X131" s="2838"/>
      <c r="Y131" s="848"/>
      <c r="Z131" s="848"/>
      <c r="AA131" s="848"/>
      <c r="AB131" s="262"/>
      <c r="AC131" s="848"/>
      <c r="AD131" s="848"/>
      <c r="AE131" s="262"/>
      <c r="AF131" s="848"/>
      <c r="AG131" s="848"/>
      <c r="AH131" s="262"/>
      <c r="AI131" s="848"/>
      <c r="AJ131" s="848"/>
      <c r="AK131" s="848"/>
      <c r="AL131" s="848"/>
      <c r="AM131" s="848"/>
      <c r="AN131" s="848"/>
      <c r="AO131" s="848"/>
      <c r="AP131" s="848"/>
      <c r="AQ131" s="848"/>
      <c r="AS131"/>
      <c r="AT131"/>
      <c r="AV131"/>
      <c r="AW131"/>
      <c r="AY131"/>
      <c r="AZ131"/>
      <c r="BB131"/>
      <c r="BC131"/>
      <c r="BE131"/>
      <c r="BF131"/>
      <c r="BH131"/>
      <c r="BI131"/>
      <c r="BK131" s="2842" t="s">
        <v>2551</v>
      </c>
      <c r="BL131" s="2842"/>
      <c r="BN131" s="2838" t="s">
        <v>2552</v>
      </c>
      <c r="BO131" s="2838"/>
      <c r="BQ131"/>
      <c r="BR131"/>
      <c r="BT131"/>
      <c r="BU131"/>
      <c r="BW131"/>
      <c r="BX131"/>
      <c r="BY131"/>
      <c r="BZ131"/>
      <c r="CA131"/>
      <c r="CB131"/>
      <c r="CC131"/>
      <c r="CD131"/>
      <c r="CE131"/>
      <c r="CG131"/>
      <c r="CH131"/>
      <c r="CJ131"/>
      <c r="CK131"/>
      <c r="CM131"/>
      <c r="CN131"/>
      <c r="CP131"/>
      <c r="CQ131"/>
      <c r="CS131"/>
      <c r="CT131"/>
      <c r="CV131" s="2842" t="s">
        <v>2553</v>
      </c>
      <c r="CW131" s="2842"/>
      <c r="CY131" s="2838" t="s">
        <v>2554</v>
      </c>
      <c r="CZ131" s="2838"/>
      <c r="DB131"/>
      <c r="DC131"/>
      <c r="DE131"/>
      <c r="DF131"/>
      <c r="DH131"/>
      <c r="DI131"/>
      <c r="DK131"/>
      <c r="DL131"/>
      <c r="DM131" s="3">
        <v>1</v>
      </c>
    </row>
    <row r="132" spans="2:117" s="701" customFormat="1" ht="18" customHeight="1">
      <c r="B132" s="848"/>
      <c r="C132" s="848"/>
      <c r="D132" s="848"/>
      <c r="E132" s="848"/>
      <c r="F132" s="848"/>
      <c r="G132" s="848"/>
      <c r="H132" s="848"/>
      <c r="I132" s="848"/>
      <c r="J132" s="848"/>
      <c r="K132" s="848"/>
      <c r="L132" s="848"/>
      <c r="M132" s="848"/>
      <c r="N132" s="848"/>
      <c r="O132" s="848"/>
      <c r="P132" s="848"/>
      <c r="Q132" s="848"/>
      <c r="R132" s="848"/>
      <c r="S132" s="848"/>
      <c r="T132" s="2843"/>
      <c r="U132" s="2843"/>
      <c r="V132" s="848"/>
      <c r="W132" s="2839"/>
      <c r="X132" s="2839"/>
      <c r="Y132" s="848"/>
      <c r="Z132" s="848"/>
      <c r="AA132" s="848"/>
      <c r="AB132" s="262"/>
      <c r="AC132" s="848"/>
      <c r="AD132" s="848"/>
      <c r="AE132" s="262"/>
      <c r="AF132" s="848"/>
      <c r="AG132" s="848"/>
      <c r="AH132" s="262"/>
      <c r="AI132" s="848"/>
      <c r="AJ132" s="848"/>
      <c r="AK132" s="848"/>
      <c r="AL132" s="848"/>
      <c r="AM132" s="848"/>
      <c r="AN132" s="848"/>
      <c r="AO132" s="848"/>
      <c r="AP132" s="848"/>
      <c r="AQ132" s="848"/>
      <c r="AS132"/>
      <c r="AT132"/>
      <c r="AV132"/>
      <c r="AW132"/>
      <c r="AY132"/>
      <c r="AZ132"/>
      <c r="BB132"/>
      <c r="BC132"/>
      <c r="BE132"/>
      <c r="BF132"/>
      <c r="BH132"/>
      <c r="BI132"/>
      <c r="BK132" s="2843" t="s">
        <v>120</v>
      </c>
      <c r="BL132" s="2843"/>
      <c r="BN132" s="2839" t="s">
        <v>120</v>
      </c>
      <c r="BO132" s="2839"/>
      <c r="BQ132"/>
      <c r="BR132"/>
      <c r="BT132"/>
      <c r="BU132"/>
      <c r="BW132"/>
      <c r="BX132"/>
      <c r="BY132"/>
      <c r="BZ132"/>
      <c r="CA132"/>
      <c r="CB132"/>
      <c r="CC132"/>
      <c r="CD132"/>
      <c r="CE132"/>
      <c r="CG132"/>
      <c r="CH132"/>
      <c r="CJ132"/>
      <c r="CK132"/>
      <c r="CM132"/>
      <c r="CN132"/>
      <c r="CP132"/>
      <c r="CQ132"/>
      <c r="CS132"/>
      <c r="CT132"/>
      <c r="CV132" s="2843" t="s">
        <v>120</v>
      </c>
      <c r="CW132" s="2843"/>
      <c r="CY132" s="2839" t="s">
        <v>120</v>
      </c>
      <c r="CZ132" s="2839"/>
      <c r="DB132"/>
      <c r="DC132"/>
      <c r="DE132"/>
      <c r="DF132"/>
      <c r="DH132"/>
      <c r="DI132"/>
      <c r="DK132"/>
      <c r="DL132"/>
      <c r="DM132" s="3">
        <v>1</v>
      </c>
    </row>
    <row r="133" spans="2:117" s="701" customFormat="1" ht="18" customHeight="1" thickBot="1">
      <c r="B133" s="848"/>
      <c r="C133" s="848"/>
      <c r="D133" s="848"/>
      <c r="E133" s="848"/>
      <c r="F133" s="848"/>
      <c r="G133" s="848"/>
      <c r="H133" s="848"/>
      <c r="I133" s="848"/>
      <c r="J133" s="848"/>
      <c r="K133" s="848"/>
      <c r="L133" s="848"/>
      <c r="M133" s="848"/>
      <c r="N133" s="848"/>
      <c r="O133" s="848"/>
      <c r="P133" s="848"/>
      <c r="Q133" s="848"/>
      <c r="R133" s="848"/>
      <c r="S133" s="848"/>
      <c r="T133" s="863">
        <v>1</v>
      </c>
      <c r="U133" s="863">
        <v>1</v>
      </c>
      <c r="V133" s="848"/>
      <c r="W133" s="863">
        <v>1</v>
      </c>
      <c r="X133" s="863">
        <v>1</v>
      </c>
      <c r="Y133" s="848"/>
      <c r="Z133" s="848"/>
      <c r="AA133" s="848"/>
      <c r="AB133" s="262"/>
      <c r="AC133" s="848"/>
      <c r="AD133" s="848"/>
      <c r="AE133" s="262"/>
      <c r="AF133" s="848"/>
      <c r="AG133" s="848"/>
      <c r="AH133" s="262"/>
      <c r="AI133" s="848"/>
      <c r="AJ133" s="848"/>
      <c r="AK133" s="848"/>
      <c r="AL133" s="848"/>
      <c r="AM133" s="848"/>
      <c r="AN133" s="848"/>
      <c r="AO133" s="848"/>
      <c r="AP133" s="848"/>
      <c r="AQ133" s="848"/>
      <c r="AS133"/>
      <c r="AT133"/>
      <c r="AV133"/>
      <c r="AW133"/>
      <c r="AY133"/>
      <c r="AZ133"/>
      <c r="BB133"/>
      <c r="BC133"/>
      <c r="BE133"/>
      <c r="BF133"/>
      <c r="BH133"/>
      <c r="BI133"/>
      <c r="BK133" s="863" t="s">
        <v>120</v>
      </c>
      <c r="BL133" s="863"/>
      <c r="BN133" s="863" t="s">
        <v>120</v>
      </c>
      <c r="BO133" s="863"/>
      <c r="BQ133"/>
      <c r="BR133"/>
      <c r="BT133"/>
      <c r="BU133"/>
      <c r="BW133"/>
      <c r="BX133"/>
      <c r="BY133"/>
      <c r="BZ133"/>
      <c r="CA133"/>
      <c r="CB133"/>
      <c r="CC133"/>
      <c r="CD133"/>
      <c r="CE133"/>
      <c r="CG133"/>
      <c r="CH133"/>
      <c r="CJ133"/>
      <c r="CK133"/>
      <c r="CM133"/>
      <c r="CN133"/>
      <c r="CP133"/>
      <c r="CQ133"/>
      <c r="CS133"/>
      <c r="CT133"/>
      <c r="CV133" s="863" t="s">
        <v>120</v>
      </c>
      <c r="CW133" s="863"/>
      <c r="CY133" s="863" t="s">
        <v>120</v>
      </c>
      <c r="CZ133" s="863"/>
      <c r="DB133"/>
      <c r="DC133"/>
      <c r="DE133"/>
      <c r="DF133"/>
      <c r="DH133"/>
      <c r="DI133"/>
      <c r="DK133"/>
      <c r="DL133"/>
      <c r="DM133" s="3">
        <v>1</v>
      </c>
    </row>
    <row r="134" spans="2:117" s="701" customFormat="1" ht="18" customHeight="1">
      <c r="B134" s="848"/>
      <c r="C134" s="848"/>
      <c r="D134" s="848"/>
      <c r="E134" s="848"/>
      <c r="F134" s="848"/>
      <c r="G134" s="848"/>
      <c r="H134" s="848"/>
      <c r="I134" s="848"/>
      <c r="J134" s="848"/>
      <c r="K134" s="848"/>
      <c r="L134" s="848"/>
      <c r="M134" s="848"/>
      <c r="N134" s="848"/>
      <c r="O134" s="848"/>
      <c r="P134" s="848"/>
      <c r="Q134" s="848"/>
      <c r="R134" s="848"/>
      <c r="S134" s="848"/>
      <c r="T134" s="2842" t="s">
        <v>1331</v>
      </c>
      <c r="U134" s="2842"/>
      <c r="V134" s="848"/>
      <c r="W134" s="2838" t="s">
        <v>1332</v>
      </c>
      <c r="X134" s="2838"/>
      <c r="Y134" s="848"/>
      <c r="Z134" s="848"/>
      <c r="AA134" s="848"/>
      <c r="AB134" s="262"/>
      <c r="AC134" s="848"/>
      <c r="AD134" s="848"/>
      <c r="AE134" s="262"/>
      <c r="AF134" s="848"/>
      <c r="AG134" s="848"/>
      <c r="AH134" s="262"/>
      <c r="AI134" s="848"/>
      <c r="AJ134" s="848"/>
      <c r="AK134" s="848"/>
      <c r="AL134" s="848"/>
      <c r="AM134" s="848"/>
      <c r="AN134" s="848"/>
      <c r="AO134" s="848"/>
      <c r="AP134" s="848"/>
      <c r="AQ134" s="848"/>
      <c r="AS134"/>
      <c r="AT134"/>
      <c r="AV134"/>
      <c r="AW134"/>
      <c r="AY134"/>
      <c r="AZ134"/>
      <c r="BB134"/>
      <c r="BC134"/>
      <c r="BE134"/>
      <c r="BF134"/>
      <c r="BH134"/>
      <c r="BI134"/>
      <c r="BK134" s="2842" t="s">
        <v>2555</v>
      </c>
      <c r="BL134" s="2842"/>
      <c r="BN134" s="2838" t="s">
        <v>2556</v>
      </c>
      <c r="BO134" s="2838"/>
      <c r="BQ134"/>
      <c r="BR134"/>
      <c r="BT134"/>
      <c r="BU134"/>
      <c r="BW134"/>
      <c r="BX134"/>
      <c r="BY134"/>
      <c r="BZ134"/>
      <c r="CA134"/>
      <c r="CB134"/>
      <c r="CC134"/>
      <c r="CD134"/>
      <c r="CE134"/>
      <c r="CG134"/>
      <c r="CH134"/>
      <c r="CJ134"/>
      <c r="CK134"/>
      <c r="CM134"/>
      <c r="CN134"/>
      <c r="CP134"/>
      <c r="CQ134"/>
      <c r="CS134"/>
      <c r="CT134"/>
      <c r="CV134" s="2842" t="s">
        <v>2557</v>
      </c>
      <c r="CW134" s="2842"/>
      <c r="CY134" s="2838" t="s">
        <v>2558</v>
      </c>
      <c r="CZ134" s="2838"/>
      <c r="DB134"/>
      <c r="DC134"/>
      <c r="DE134"/>
      <c r="DF134"/>
      <c r="DH134"/>
      <c r="DI134"/>
      <c r="DK134"/>
      <c r="DL134"/>
      <c r="DM134" s="3">
        <v>1</v>
      </c>
    </row>
    <row r="135" spans="2:117" s="701" customFormat="1" ht="18" customHeight="1">
      <c r="B135" s="848"/>
      <c r="C135" s="848"/>
      <c r="D135" s="848"/>
      <c r="E135" s="848"/>
      <c r="F135" s="848"/>
      <c r="G135" s="848"/>
      <c r="H135" s="848"/>
      <c r="I135" s="848"/>
      <c r="J135" s="848"/>
      <c r="K135" s="848"/>
      <c r="L135" s="848"/>
      <c r="M135" s="848"/>
      <c r="N135" s="848"/>
      <c r="O135" s="848"/>
      <c r="P135" s="848"/>
      <c r="Q135" s="848"/>
      <c r="R135" s="848"/>
      <c r="S135" s="848"/>
      <c r="T135" s="2843"/>
      <c r="U135" s="2843"/>
      <c r="V135" s="848"/>
      <c r="W135" s="2839"/>
      <c r="X135" s="2839"/>
      <c r="Y135" s="848"/>
      <c r="Z135" s="848"/>
      <c r="AA135" s="848"/>
      <c r="AB135" s="262"/>
      <c r="AC135" s="848"/>
      <c r="AD135" s="848"/>
      <c r="AE135" s="262"/>
      <c r="AF135" s="848"/>
      <c r="AG135" s="848"/>
      <c r="AH135" s="262"/>
      <c r="AI135" s="848"/>
      <c r="AJ135" s="848"/>
      <c r="AK135" s="848"/>
      <c r="AL135" s="848"/>
      <c r="AM135" s="848"/>
      <c r="AN135" s="848"/>
      <c r="AO135" s="848"/>
      <c r="AP135" s="848"/>
      <c r="AQ135" s="848"/>
      <c r="AS135"/>
      <c r="AT135"/>
      <c r="AV135"/>
      <c r="AW135"/>
      <c r="AY135"/>
      <c r="AZ135"/>
      <c r="BB135"/>
      <c r="BC135"/>
      <c r="BE135"/>
      <c r="BF135"/>
      <c r="BH135"/>
      <c r="BI135"/>
      <c r="BK135" s="2843" t="s">
        <v>120</v>
      </c>
      <c r="BL135" s="2843"/>
      <c r="BN135" s="2839" t="s">
        <v>120</v>
      </c>
      <c r="BO135" s="2839"/>
      <c r="BQ135"/>
      <c r="BR135"/>
      <c r="BT135"/>
      <c r="BU135"/>
      <c r="BW135"/>
      <c r="BX135"/>
      <c r="BY135"/>
      <c r="BZ135"/>
      <c r="CA135"/>
      <c r="CB135"/>
      <c r="CC135"/>
      <c r="CD135"/>
      <c r="CE135"/>
      <c r="CG135"/>
      <c r="CH135"/>
      <c r="CJ135"/>
      <c r="CK135"/>
      <c r="CM135"/>
      <c r="CN135"/>
      <c r="CP135"/>
      <c r="CQ135"/>
      <c r="CS135"/>
      <c r="CT135"/>
      <c r="CV135" s="2843" t="s">
        <v>120</v>
      </c>
      <c r="CW135" s="2843"/>
      <c r="CY135" s="2839" t="s">
        <v>120</v>
      </c>
      <c r="CZ135" s="2839"/>
      <c r="DB135"/>
      <c r="DC135"/>
      <c r="DE135"/>
      <c r="DF135"/>
      <c r="DH135"/>
      <c r="DI135"/>
      <c r="DK135"/>
      <c r="DL135"/>
      <c r="DM135" s="3">
        <v>1</v>
      </c>
    </row>
    <row r="136" spans="2:117" s="701" customFormat="1" ht="18" customHeight="1" thickBot="1">
      <c r="B136" s="848"/>
      <c r="C136" s="848"/>
      <c r="D136" s="848"/>
      <c r="E136" s="848"/>
      <c r="F136" s="848"/>
      <c r="G136" s="848"/>
      <c r="H136" s="848"/>
      <c r="I136" s="848"/>
      <c r="J136" s="848"/>
      <c r="K136" s="848"/>
      <c r="L136" s="848"/>
      <c r="M136" s="848"/>
      <c r="N136" s="848"/>
      <c r="O136" s="848"/>
      <c r="P136" s="848"/>
      <c r="Q136" s="848"/>
      <c r="R136" s="848"/>
      <c r="S136" s="848"/>
      <c r="T136" s="863">
        <v>1</v>
      </c>
      <c r="U136" s="863">
        <v>1</v>
      </c>
      <c r="V136" s="848"/>
      <c r="W136" s="863">
        <v>1</v>
      </c>
      <c r="X136" s="863">
        <v>1</v>
      </c>
      <c r="Y136" s="848"/>
      <c r="Z136" s="848"/>
      <c r="AA136" s="848"/>
      <c r="AB136" s="262"/>
      <c r="AC136" s="848"/>
      <c r="AD136" s="848"/>
      <c r="AE136" s="262"/>
      <c r="AF136" s="848"/>
      <c r="AG136" s="848"/>
      <c r="AH136" s="262"/>
      <c r="AI136" s="848"/>
      <c r="AJ136" s="848"/>
      <c r="AK136" s="848"/>
      <c r="AL136" s="848"/>
      <c r="AM136" s="848"/>
      <c r="AN136" s="848"/>
      <c r="AO136" s="848"/>
      <c r="AP136" s="848"/>
      <c r="AQ136" s="848"/>
      <c r="AS136"/>
      <c r="AT136"/>
      <c r="AV136"/>
      <c r="AW136"/>
      <c r="AY136"/>
      <c r="AZ136"/>
      <c r="BB136"/>
      <c r="BC136"/>
      <c r="BE136"/>
      <c r="BF136"/>
      <c r="BH136"/>
      <c r="BI136"/>
      <c r="BK136" s="863" t="s">
        <v>120</v>
      </c>
      <c r="BL136" s="863"/>
      <c r="BN136" s="863" t="s">
        <v>120</v>
      </c>
      <c r="BO136" s="863"/>
      <c r="BQ136"/>
      <c r="BR136"/>
      <c r="BT136"/>
      <c r="BU136"/>
      <c r="BW136"/>
      <c r="BX136"/>
      <c r="BY136"/>
      <c r="BZ136"/>
      <c r="CA136"/>
      <c r="CB136"/>
      <c r="CC136"/>
      <c r="CD136"/>
      <c r="CE136"/>
      <c r="CG136"/>
      <c r="CH136"/>
      <c r="CJ136"/>
      <c r="CK136"/>
      <c r="CM136"/>
      <c r="CN136"/>
      <c r="CP136"/>
      <c r="CQ136"/>
      <c r="CS136"/>
      <c r="CT136"/>
      <c r="CV136" s="863" t="s">
        <v>120</v>
      </c>
      <c r="CW136" s="863"/>
      <c r="CY136" s="863" t="s">
        <v>120</v>
      </c>
      <c r="CZ136" s="863"/>
      <c r="DB136"/>
      <c r="DC136"/>
      <c r="DE136"/>
      <c r="DF136"/>
      <c r="DH136"/>
      <c r="DI136"/>
      <c r="DK136"/>
      <c r="DL136"/>
      <c r="DM136" s="3">
        <v>1</v>
      </c>
    </row>
    <row r="137" spans="2:117" s="701" customFormat="1" ht="18" customHeight="1">
      <c r="B137" s="848"/>
      <c r="C137" s="848"/>
      <c r="D137" s="848"/>
      <c r="E137" s="848"/>
      <c r="F137" s="848"/>
      <c r="G137" s="848"/>
      <c r="H137" s="848"/>
      <c r="I137" s="848"/>
      <c r="J137" s="848"/>
      <c r="K137" s="848"/>
      <c r="L137" s="848"/>
      <c r="M137" s="848"/>
      <c r="N137" s="848"/>
      <c r="O137" s="848"/>
      <c r="P137" s="848"/>
      <c r="Q137" s="848"/>
      <c r="R137" s="848"/>
      <c r="S137" s="848"/>
      <c r="T137" s="2842" t="s">
        <v>1333</v>
      </c>
      <c r="U137" s="2842"/>
      <c r="V137" s="848"/>
      <c r="W137" s="2838" t="s">
        <v>1334</v>
      </c>
      <c r="X137" s="2838"/>
      <c r="Y137" s="848"/>
      <c r="Z137" s="848"/>
      <c r="AA137" s="848"/>
      <c r="AB137" s="262"/>
      <c r="AC137" s="848"/>
      <c r="AD137" s="848"/>
      <c r="AE137" s="262"/>
      <c r="AF137" s="848"/>
      <c r="AG137" s="848"/>
      <c r="AH137" s="262"/>
      <c r="AI137" s="848"/>
      <c r="AJ137" s="848"/>
      <c r="AK137" s="848"/>
      <c r="AL137" s="848"/>
      <c r="AM137" s="848"/>
      <c r="AN137" s="848"/>
      <c r="AO137" s="848"/>
      <c r="AP137" s="848"/>
      <c r="AQ137" s="848"/>
      <c r="AS137"/>
      <c r="AT137"/>
      <c r="AV137"/>
      <c r="AW137"/>
      <c r="AY137"/>
      <c r="AZ137"/>
      <c r="BB137"/>
      <c r="BC137"/>
      <c r="BE137"/>
      <c r="BF137"/>
      <c r="BH137"/>
      <c r="BI137"/>
      <c r="BK137" s="2842" t="s">
        <v>2559</v>
      </c>
      <c r="BL137" s="2842"/>
      <c r="BN137" s="2838" t="s">
        <v>2560</v>
      </c>
      <c r="BO137" s="2838"/>
      <c r="BQ137"/>
      <c r="BR137"/>
      <c r="BT137"/>
      <c r="BU137"/>
      <c r="BW137"/>
      <c r="BX137"/>
      <c r="BY137"/>
      <c r="BZ137"/>
      <c r="CA137"/>
      <c r="CB137"/>
      <c r="CC137"/>
      <c r="CD137"/>
      <c r="CE137"/>
      <c r="CG137"/>
      <c r="CH137"/>
      <c r="CJ137"/>
      <c r="CK137"/>
      <c r="CM137"/>
      <c r="CN137"/>
      <c r="CP137"/>
      <c r="CQ137"/>
      <c r="CS137"/>
      <c r="CT137"/>
      <c r="CV137" s="2842" t="s">
        <v>2561</v>
      </c>
      <c r="CW137" s="2842"/>
      <c r="CY137" s="2838" t="s">
        <v>2562</v>
      </c>
      <c r="CZ137" s="2838"/>
      <c r="DB137"/>
      <c r="DC137"/>
      <c r="DE137"/>
      <c r="DF137"/>
      <c r="DH137"/>
      <c r="DI137"/>
      <c r="DK137"/>
      <c r="DL137"/>
      <c r="DM137" s="3">
        <v>1</v>
      </c>
    </row>
    <row r="138" spans="2:117" s="701" customFormat="1" ht="18" customHeight="1">
      <c r="B138" s="848"/>
      <c r="C138" s="848"/>
      <c r="D138" s="848"/>
      <c r="E138" s="848"/>
      <c r="F138" s="848"/>
      <c r="G138" s="848"/>
      <c r="H138" s="848"/>
      <c r="I138" s="848"/>
      <c r="J138" s="848"/>
      <c r="K138" s="848"/>
      <c r="L138" s="848"/>
      <c r="M138" s="848"/>
      <c r="N138" s="848"/>
      <c r="O138" s="848"/>
      <c r="P138" s="848"/>
      <c r="Q138" s="848"/>
      <c r="R138" s="848"/>
      <c r="S138" s="848"/>
      <c r="T138" s="2843"/>
      <c r="U138" s="2843"/>
      <c r="V138" s="848"/>
      <c r="W138" s="2839"/>
      <c r="X138" s="2839"/>
      <c r="Y138" s="848"/>
      <c r="Z138" s="848"/>
      <c r="AA138" s="848"/>
      <c r="AB138" s="262"/>
      <c r="AC138" s="848"/>
      <c r="AD138" s="848"/>
      <c r="AE138" s="262"/>
      <c r="AF138" s="848"/>
      <c r="AG138" s="848"/>
      <c r="AH138" s="262"/>
      <c r="AI138" s="848"/>
      <c r="AJ138" s="848"/>
      <c r="AK138" s="848"/>
      <c r="AL138" s="848"/>
      <c r="AM138" s="848"/>
      <c r="AN138" s="848"/>
      <c r="AO138" s="848"/>
      <c r="AP138" s="848"/>
      <c r="AQ138" s="848"/>
      <c r="AS138"/>
      <c r="AT138"/>
      <c r="AV138"/>
      <c r="AW138"/>
      <c r="AY138"/>
      <c r="AZ138"/>
      <c r="BB138"/>
      <c r="BC138"/>
      <c r="BE138"/>
      <c r="BF138"/>
      <c r="BH138"/>
      <c r="BI138"/>
      <c r="BK138" s="2843" t="s">
        <v>120</v>
      </c>
      <c r="BL138" s="2843"/>
      <c r="BN138" s="2839" t="s">
        <v>120</v>
      </c>
      <c r="BO138" s="2839"/>
      <c r="BQ138"/>
      <c r="BR138"/>
      <c r="BT138"/>
      <c r="BU138"/>
      <c r="BW138"/>
      <c r="BX138"/>
      <c r="BY138"/>
      <c r="BZ138"/>
      <c r="CA138"/>
      <c r="CB138"/>
      <c r="CC138"/>
      <c r="CD138"/>
      <c r="CE138"/>
      <c r="CG138"/>
      <c r="CH138"/>
      <c r="CJ138"/>
      <c r="CK138"/>
      <c r="CM138"/>
      <c r="CN138"/>
      <c r="CP138"/>
      <c r="CQ138"/>
      <c r="CS138"/>
      <c r="CT138"/>
      <c r="CV138" s="2843" t="s">
        <v>120</v>
      </c>
      <c r="CW138" s="2843"/>
      <c r="CY138" s="2839" t="s">
        <v>120</v>
      </c>
      <c r="CZ138" s="2839"/>
      <c r="DB138"/>
      <c r="DC138"/>
      <c r="DE138"/>
      <c r="DF138"/>
      <c r="DH138"/>
      <c r="DI138"/>
      <c r="DK138"/>
      <c r="DL138"/>
      <c r="DM138" s="3">
        <v>1</v>
      </c>
    </row>
    <row r="139" spans="2:117" s="701" customFormat="1" ht="18" customHeight="1" thickBot="1">
      <c r="B139" s="848"/>
      <c r="C139" s="848"/>
      <c r="D139" s="848"/>
      <c r="E139" s="848"/>
      <c r="F139" s="848"/>
      <c r="G139" s="848"/>
      <c r="H139" s="848"/>
      <c r="I139" s="848"/>
      <c r="J139" s="848"/>
      <c r="K139" s="848"/>
      <c r="L139" s="848"/>
      <c r="M139" s="848"/>
      <c r="N139" s="848"/>
      <c r="O139" s="848"/>
      <c r="P139" s="848"/>
      <c r="Q139" s="848"/>
      <c r="R139" s="848"/>
      <c r="S139" s="848"/>
      <c r="T139" s="863">
        <v>1</v>
      </c>
      <c r="U139" s="863">
        <v>1</v>
      </c>
      <c r="V139" s="848"/>
      <c r="W139" s="863">
        <v>1</v>
      </c>
      <c r="X139" s="863">
        <v>1</v>
      </c>
      <c r="Y139" s="848"/>
      <c r="Z139" s="848"/>
      <c r="AA139" s="848"/>
      <c r="AB139" s="262"/>
      <c r="AC139" s="848"/>
      <c r="AD139" s="848"/>
      <c r="AE139" s="262"/>
      <c r="AF139" s="848"/>
      <c r="AG139" s="848"/>
      <c r="AH139" s="262"/>
      <c r="AI139" s="848"/>
      <c r="AJ139" s="848"/>
      <c r="AK139" s="848"/>
      <c r="AL139" s="848"/>
      <c r="AM139" s="848"/>
      <c r="AN139" s="848"/>
      <c r="AO139" s="848"/>
      <c r="AP139" s="848"/>
      <c r="AQ139" s="848"/>
      <c r="AS139"/>
      <c r="AT139"/>
      <c r="AV139"/>
      <c r="AW139"/>
      <c r="AY139"/>
      <c r="AZ139"/>
      <c r="BB139"/>
      <c r="BC139"/>
      <c r="BE139"/>
      <c r="BF139"/>
      <c r="BH139"/>
      <c r="BI139"/>
      <c r="BK139" s="863" t="s">
        <v>120</v>
      </c>
      <c r="BL139" s="863"/>
      <c r="BN139" s="863" t="s">
        <v>120</v>
      </c>
      <c r="BO139" s="863"/>
      <c r="BQ139"/>
      <c r="BR139"/>
      <c r="BT139"/>
      <c r="BU139"/>
      <c r="BW139"/>
      <c r="BX139"/>
      <c r="BY139"/>
      <c r="BZ139"/>
      <c r="CA139"/>
      <c r="CB139"/>
      <c r="CC139"/>
      <c r="CD139"/>
      <c r="CE139"/>
      <c r="CG139"/>
      <c r="CH139"/>
      <c r="CJ139"/>
      <c r="CK139"/>
      <c r="CM139"/>
      <c r="CN139"/>
      <c r="CP139"/>
      <c r="CQ139"/>
      <c r="CS139"/>
      <c r="CT139"/>
      <c r="CV139" t="s">
        <v>120</v>
      </c>
      <c r="CW139"/>
      <c r="CY139" s="863" t="s">
        <v>120</v>
      </c>
      <c r="CZ139" s="863"/>
      <c r="DB139"/>
      <c r="DC139"/>
      <c r="DE139"/>
      <c r="DF139"/>
      <c r="DH139"/>
      <c r="DI139"/>
      <c r="DK139"/>
      <c r="DL139"/>
      <c r="DM139" s="3">
        <v>1</v>
      </c>
    </row>
    <row r="140" spans="2:117" s="701" customFormat="1" ht="18" customHeight="1">
      <c r="B140" s="848"/>
      <c r="C140" s="848"/>
      <c r="D140" s="848"/>
      <c r="E140" s="848"/>
      <c r="F140" s="848"/>
      <c r="G140" s="848"/>
      <c r="H140" s="848"/>
      <c r="I140" s="848"/>
      <c r="J140" s="848"/>
      <c r="K140" s="848"/>
      <c r="L140" s="848"/>
      <c r="M140" s="848"/>
      <c r="N140" s="848"/>
      <c r="O140" s="848"/>
      <c r="P140" s="848"/>
      <c r="Q140" s="848"/>
      <c r="R140" s="848"/>
      <c r="S140" s="848"/>
      <c r="T140" s="2842" t="s">
        <v>1335</v>
      </c>
      <c r="U140" s="2842"/>
      <c r="V140" s="848"/>
      <c r="W140" s="2838" t="s">
        <v>1336</v>
      </c>
      <c r="X140" s="2838"/>
      <c r="Y140" s="848"/>
      <c r="Z140" s="848"/>
      <c r="AA140" s="848"/>
      <c r="AB140" s="262"/>
      <c r="AC140" s="848"/>
      <c r="AD140" s="848"/>
      <c r="AE140" s="262"/>
      <c r="AF140" s="848"/>
      <c r="AG140" s="848"/>
      <c r="AH140" s="262"/>
      <c r="AI140" s="848"/>
      <c r="AJ140" s="848"/>
      <c r="AK140" s="848"/>
      <c r="AL140" s="848"/>
      <c r="AM140" s="848"/>
      <c r="AN140" s="848"/>
      <c r="AO140" s="848"/>
      <c r="AP140" s="848"/>
      <c r="AQ140" s="848"/>
      <c r="AS140"/>
      <c r="AT140"/>
      <c r="AV140"/>
      <c r="AW140"/>
      <c r="AY140"/>
      <c r="AZ140"/>
      <c r="BB140"/>
      <c r="BC140"/>
      <c r="BE140"/>
      <c r="BF140"/>
      <c r="BH140"/>
      <c r="BI140"/>
      <c r="BK140" s="2842" t="s">
        <v>2563</v>
      </c>
      <c r="BL140" s="2842"/>
      <c r="BN140" s="2838" t="s">
        <v>2564</v>
      </c>
      <c r="BO140" s="2838"/>
      <c r="BQ140"/>
      <c r="BR140"/>
      <c r="BT140"/>
      <c r="BU140"/>
      <c r="BW140"/>
      <c r="BX140"/>
      <c r="BY140"/>
      <c r="BZ140"/>
      <c r="CA140"/>
      <c r="CB140"/>
      <c r="CC140"/>
      <c r="CD140"/>
      <c r="CE140"/>
      <c r="CG140"/>
      <c r="CH140"/>
      <c r="CJ140"/>
      <c r="CK140"/>
      <c r="CM140"/>
      <c r="CN140"/>
      <c r="CP140"/>
      <c r="CQ140"/>
      <c r="CS140"/>
      <c r="CT140"/>
      <c r="CV140" s="2842" t="s">
        <v>2565</v>
      </c>
      <c r="CW140" s="2842"/>
      <c r="CY140" s="2838" t="s">
        <v>2566</v>
      </c>
      <c r="CZ140" s="2838"/>
      <c r="DB140"/>
      <c r="DC140"/>
      <c r="DE140"/>
      <c r="DF140"/>
      <c r="DH140"/>
      <c r="DI140"/>
      <c r="DK140"/>
      <c r="DL140"/>
      <c r="DM140" s="3">
        <v>1</v>
      </c>
    </row>
    <row r="141" spans="2:117" s="701" customFormat="1" ht="18" customHeight="1">
      <c r="B141" s="848"/>
      <c r="C141" s="848"/>
      <c r="D141" s="848"/>
      <c r="E141" s="848"/>
      <c r="F141" s="848"/>
      <c r="G141" s="848"/>
      <c r="H141" s="848"/>
      <c r="I141" s="848"/>
      <c r="J141" s="848"/>
      <c r="K141" s="848"/>
      <c r="L141" s="848"/>
      <c r="M141" s="848"/>
      <c r="N141" s="848"/>
      <c r="O141" s="848"/>
      <c r="P141" s="848"/>
      <c r="Q141" s="848"/>
      <c r="R141" s="848"/>
      <c r="S141" s="848"/>
      <c r="T141" s="2843"/>
      <c r="U141" s="2843"/>
      <c r="V141" s="848"/>
      <c r="W141" s="2839"/>
      <c r="X141" s="2839"/>
      <c r="Y141" s="848"/>
      <c r="Z141" s="848"/>
      <c r="AA141" s="848"/>
      <c r="AB141" s="262"/>
      <c r="AC141" s="848"/>
      <c r="AD141" s="848"/>
      <c r="AE141" s="262"/>
      <c r="AF141" s="848"/>
      <c r="AG141" s="848"/>
      <c r="AH141" s="262"/>
      <c r="AI141" s="848"/>
      <c r="AJ141" s="848"/>
      <c r="AK141" s="848"/>
      <c r="AL141" s="848"/>
      <c r="AM141" s="848"/>
      <c r="AN141" s="848"/>
      <c r="AO141" s="848"/>
      <c r="AP141" s="848"/>
      <c r="AQ141" s="848"/>
      <c r="AS141"/>
      <c r="AT141"/>
      <c r="AV141"/>
      <c r="AW141"/>
      <c r="AY141"/>
      <c r="AZ141"/>
      <c r="BB141"/>
      <c r="BC141"/>
      <c r="BE141"/>
      <c r="BF141"/>
      <c r="BH141"/>
      <c r="BI141"/>
      <c r="BK141" s="2843" t="s">
        <v>120</v>
      </c>
      <c r="BL141" s="2843"/>
      <c r="BN141" s="2839" t="s">
        <v>120</v>
      </c>
      <c r="BO141" s="2839"/>
      <c r="BQ141"/>
      <c r="BR141"/>
      <c r="BT141"/>
      <c r="BU141"/>
      <c r="BW141"/>
      <c r="BX141"/>
      <c r="BY141"/>
      <c r="BZ141"/>
      <c r="CA141"/>
      <c r="CB141"/>
      <c r="CC141"/>
      <c r="CD141"/>
      <c r="CE141"/>
      <c r="CG141"/>
      <c r="CH141"/>
      <c r="CJ141"/>
      <c r="CK141"/>
      <c r="CM141"/>
      <c r="CN141"/>
      <c r="CP141"/>
      <c r="CQ141"/>
      <c r="CS141"/>
      <c r="CT141"/>
      <c r="CV141" s="2843" t="s">
        <v>120</v>
      </c>
      <c r="CW141" s="2843"/>
      <c r="CY141" s="2839" t="s">
        <v>120</v>
      </c>
      <c r="CZ141" s="2839"/>
      <c r="DB141"/>
      <c r="DC141"/>
      <c r="DE141"/>
      <c r="DF141"/>
      <c r="DH141"/>
      <c r="DI141"/>
      <c r="DK141"/>
      <c r="DL141"/>
      <c r="DM141" s="3">
        <v>1</v>
      </c>
    </row>
    <row r="142" spans="2:117" s="701" customFormat="1" ht="18" customHeight="1" thickBot="1">
      <c r="B142" s="848"/>
      <c r="C142" s="848"/>
      <c r="D142" s="848"/>
      <c r="E142" s="848"/>
      <c r="F142" s="848"/>
      <c r="G142" s="848"/>
      <c r="H142" s="848"/>
      <c r="I142" s="848"/>
      <c r="J142" s="848"/>
      <c r="K142" s="848"/>
      <c r="L142" s="848"/>
      <c r="M142" s="848"/>
      <c r="N142" s="848"/>
      <c r="O142" s="848"/>
      <c r="P142" s="848"/>
      <c r="Q142" s="848"/>
      <c r="R142" s="848"/>
      <c r="S142" s="848"/>
      <c r="T142" s="863">
        <v>1</v>
      </c>
      <c r="U142" s="863">
        <v>1</v>
      </c>
      <c r="V142" s="848"/>
      <c r="W142" s="863">
        <v>1</v>
      </c>
      <c r="X142" s="863">
        <v>1</v>
      </c>
      <c r="Y142" s="848"/>
      <c r="Z142" s="848"/>
      <c r="AA142" s="848"/>
      <c r="AB142" s="262"/>
      <c r="AC142" s="848"/>
      <c r="AD142" s="848"/>
      <c r="AE142" s="262"/>
      <c r="AF142" s="848"/>
      <c r="AG142" s="848"/>
      <c r="AH142" s="262"/>
      <c r="AI142" s="848"/>
      <c r="AJ142" s="848"/>
      <c r="AK142" s="848"/>
      <c r="AL142" s="848"/>
      <c r="AM142" s="848"/>
      <c r="AN142" s="848"/>
      <c r="AO142" s="848"/>
      <c r="AP142" s="848"/>
      <c r="AQ142" s="848"/>
      <c r="AS142"/>
      <c r="AT142"/>
      <c r="AV142"/>
      <c r="AW142"/>
      <c r="AY142"/>
      <c r="AZ142"/>
      <c r="BB142"/>
      <c r="BC142"/>
      <c r="BE142"/>
      <c r="BF142"/>
      <c r="BH142"/>
      <c r="BI142"/>
      <c r="BK142" s="863" t="s">
        <v>120</v>
      </c>
      <c r="BL142" s="863"/>
      <c r="BN142" s="863" t="s">
        <v>120</v>
      </c>
      <c r="BO142" s="863"/>
      <c r="BQ142"/>
      <c r="BR142"/>
      <c r="BT142"/>
      <c r="BU142"/>
      <c r="BW142"/>
      <c r="BX142"/>
      <c r="BY142"/>
      <c r="BZ142"/>
      <c r="CA142"/>
      <c r="CB142"/>
      <c r="CC142"/>
      <c r="CD142"/>
      <c r="CE142"/>
      <c r="CG142"/>
      <c r="CH142"/>
      <c r="CJ142"/>
      <c r="CK142"/>
      <c r="CM142"/>
      <c r="CN142"/>
      <c r="CP142"/>
      <c r="CQ142"/>
      <c r="CS142"/>
      <c r="CT142"/>
      <c r="CV142" t="s">
        <v>120</v>
      </c>
      <c r="CW142"/>
      <c r="CY142" s="863" t="s">
        <v>120</v>
      </c>
      <c r="CZ142" s="863"/>
      <c r="DB142"/>
      <c r="DC142"/>
      <c r="DE142"/>
      <c r="DF142"/>
      <c r="DH142"/>
      <c r="DI142"/>
      <c r="DK142"/>
      <c r="DL142"/>
      <c r="DM142" s="3">
        <v>1</v>
      </c>
    </row>
    <row r="143" spans="2:117" s="701" customFormat="1" ht="18" customHeight="1">
      <c r="B143" s="848"/>
      <c r="C143" s="848"/>
      <c r="D143" s="848"/>
      <c r="E143" s="848"/>
      <c r="F143" s="848"/>
      <c r="G143" s="848"/>
      <c r="H143" s="848"/>
      <c r="I143" s="848"/>
      <c r="J143" s="848"/>
      <c r="K143" s="848"/>
      <c r="L143" s="848"/>
      <c r="M143" s="848"/>
      <c r="N143" s="848"/>
      <c r="O143" s="848"/>
      <c r="P143" s="848"/>
      <c r="Q143" s="848"/>
      <c r="R143" s="848"/>
      <c r="S143" s="848"/>
      <c r="T143" s="2842" t="s">
        <v>1337</v>
      </c>
      <c r="U143" s="2842"/>
      <c r="V143" s="848"/>
      <c r="W143" s="2838" t="s">
        <v>1338</v>
      </c>
      <c r="X143" s="2838"/>
      <c r="Y143" s="848"/>
      <c r="Z143" s="848"/>
      <c r="AA143" s="848"/>
      <c r="AB143" s="262"/>
      <c r="AC143" s="848"/>
      <c r="AD143" s="848"/>
      <c r="AE143" s="262"/>
      <c r="AF143" s="848"/>
      <c r="AG143" s="848"/>
      <c r="AH143" s="262"/>
      <c r="AI143" s="848"/>
      <c r="AJ143" s="848"/>
      <c r="AK143" s="848"/>
      <c r="AL143" s="848"/>
      <c r="AM143" s="848"/>
      <c r="AN143" s="848"/>
      <c r="AO143" s="848"/>
      <c r="AP143" s="848"/>
      <c r="AQ143" s="848"/>
      <c r="AS143"/>
      <c r="AT143"/>
      <c r="AV143"/>
      <c r="AW143"/>
      <c r="AY143"/>
      <c r="AZ143"/>
      <c r="BB143"/>
      <c r="BC143"/>
      <c r="BE143"/>
      <c r="BF143"/>
      <c r="BH143"/>
      <c r="BI143"/>
      <c r="BK143" s="2842" t="s">
        <v>2567</v>
      </c>
      <c r="BL143" s="2842"/>
      <c r="BN143" s="2838" t="s">
        <v>2568</v>
      </c>
      <c r="BO143" s="2838"/>
      <c r="BQ143"/>
      <c r="BR143"/>
      <c r="BT143"/>
      <c r="BU143"/>
      <c r="BW143"/>
      <c r="BX143"/>
      <c r="BY143"/>
      <c r="BZ143"/>
      <c r="CA143"/>
      <c r="CB143"/>
      <c r="CC143"/>
      <c r="CD143"/>
      <c r="CE143"/>
      <c r="CG143"/>
      <c r="CH143"/>
      <c r="CJ143"/>
      <c r="CK143"/>
      <c r="CM143"/>
      <c r="CN143"/>
      <c r="CP143"/>
      <c r="CQ143"/>
      <c r="CS143"/>
      <c r="CT143"/>
      <c r="CV143" s="2842" t="s">
        <v>2569</v>
      </c>
      <c r="CW143" s="2842"/>
      <c r="CY143" s="2838" t="s">
        <v>2570</v>
      </c>
      <c r="CZ143" s="2838"/>
      <c r="DB143"/>
      <c r="DC143"/>
      <c r="DE143"/>
      <c r="DF143"/>
      <c r="DH143"/>
      <c r="DI143"/>
      <c r="DK143"/>
      <c r="DL143"/>
      <c r="DM143" s="3">
        <v>1</v>
      </c>
    </row>
    <row r="144" spans="2:117" s="701" customFormat="1" ht="18" customHeight="1">
      <c r="B144" s="848"/>
      <c r="C144" s="848"/>
      <c r="D144" s="848"/>
      <c r="E144" s="848"/>
      <c r="F144" s="848"/>
      <c r="G144" s="848"/>
      <c r="H144" s="848"/>
      <c r="I144" s="848"/>
      <c r="J144" s="848"/>
      <c r="K144" s="848"/>
      <c r="L144" s="848"/>
      <c r="M144" s="848"/>
      <c r="N144" s="848"/>
      <c r="O144" s="848"/>
      <c r="P144" s="848"/>
      <c r="Q144" s="848"/>
      <c r="R144" s="848"/>
      <c r="S144" s="848"/>
      <c r="T144" s="2843"/>
      <c r="U144" s="2843"/>
      <c r="V144" s="848"/>
      <c r="W144" s="2839"/>
      <c r="X144" s="2839"/>
      <c r="Y144" s="848"/>
      <c r="Z144" s="848"/>
      <c r="AA144" s="848"/>
      <c r="AB144" s="262"/>
      <c r="AC144" s="848"/>
      <c r="AD144" s="848"/>
      <c r="AE144" s="262"/>
      <c r="AF144" s="848"/>
      <c r="AG144" s="848"/>
      <c r="AH144" s="262"/>
      <c r="AI144" s="848"/>
      <c r="AJ144" s="848"/>
      <c r="AK144" s="848"/>
      <c r="AL144" s="848"/>
      <c r="AM144" s="848"/>
      <c r="AN144" s="848"/>
      <c r="AO144" s="848"/>
      <c r="AP144" s="848"/>
      <c r="AQ144" s="848"/>
      <c r="AS144"/>
      <c r="AT144"/>
      <c r="AV144"/>
      <c r="AW144"/>
      <c r="AY144"/>
      <c r="AZ144"/>
      <c r="BB144"/>
      <c r="BC144"/>
      <c r="BE144"/>
      <c r="BF144"/>
      <c r="BH144"/>
      <c r="BI144"/>
      <c r="BK144" s="2843" t="s">
        <v>120</v>
      </c>
      <c r="BL144" s="2843"/>
      <c r="BN144" s="2839" t="s">
        <v>120</v>
      </c>
      <c r="BO144" s="2839"/>
      <c r="BQ144"/>
      <c r="BR144"/>
      <c r="BT144"/>
      <c r="BU144"/>
      <c r="BW144"/>
      <c r="BX144"/>
      <c r="BY144"/>
      <c r="BZ144"/>
      <c r="CA144"/>
      <c r="CB144"/>
      <c r="CC144"/>
      <c r="CD144"/>
      <c r="CE144"/>
      <c r="CG144"/>
      <c r="CH144"/>
      <c r="CJ144"/>
      <c r="CK144"/>
      <c r="CM144"/>
      <c r="CN144"/>
      <c r="CP144"/>
      <c r="CQ144"/>
      <c r="CS144"/>
      <c r="CT144"/>
      <c r="CV144" s="2843" t="s">
        <v>120</v>
      </c>
      <c r="CW144" s="2843"/>
      <c r="CY144" s="2839" t="s">
        <v>120</v>
      </c>
      <c r="CZ144" s="2839"/>
      <c r="DB144"/>
      <c r="DC144"/>
      <c r="DE144"/>
      <c r="DF144"/>
      <c r="DH144"/>
      <c r="DI144"/>
      <c r="DK144"/>
      <c r="DL144"/>
      <c r="DM144" s="3">
        <v>1</v>
      </c>
    </row>
    <row r="145" spans="2:117" s="701" customFormat="1" ht="18" customHeight="1" thickBot="1">
      <c r="B145" s="848"/>
      <c r="C145" s="848"/>
      <c r="D145" s="848"/>
      <c r="E145" s="848"/>
      <c r="F145" s="848"/>
      <c r="G145" s="848"/>
      <c r="H145" s="848"/>
      <c r="I145" s="848"/>
      <c r="J145" s="848"/>
      <c r="K145" s="848"/>
      <c r="L145" s="848"/>
      <c r="M145" s="848"/>
      <c r="N145" s="848"/>
      <c r="O145" s="848"/>
      <c r="P145" s="848"/>
      <c r="Q145" s="848"/>
      <c r="R145" s="848"/>
      <c r="S145" s="848"/>
      <c r="T145" s="848"/>
      <c r="U145" s="848"/>
      <c r="V145" s="848"/>
      <c r="W145" s="863">
        <v>1</v>
      </c>
      <c r="X145" s="863">
        <v>1</v>
      </c>
      <c r="Y145" s="848"/>
      <c r="Z145" s="848"/>
      <c r="AA145" s="848"/>
      <c r="AB145" s="262"/>
      <c r="AC145" s="848"/>
      <c r="AD145" s="848"/>
      <c r="AE145" s="262"/>
      <c r="AF145" s="848"/>
      <c r="AG145" s="848"/>
      <c r="AH145" s="262"/>
      <c r="AI145" s="848"/>
      <c r="AJ145" s="848"/>
      <c r="AK145" s="848"/>
      <c r="AL145" s="848"/>
      <c r="AM145" s="848"/>
      <c r="AN145" s="848"/>
      <c r="AO145" s="848"/>
      <c r="AP145" s="848"/>
      <c r="AQ145" s="848"/>
      <c r="AS145"/>
      <c r="AT145"/>
      <c r="AV145"/>
      <c r="AW145"/>
      <c r="AY145"/>
      <c r="AZ145"/>
      <c r="BB145"/>
      <c r="BC145"/>
      <c r="BE145"/>
      <c r="BF145"/>
      <c r="BH145"/>
      <c r="BI145"/>
      <c r="BK145" t="s">
        <v>120</v>
      </c>
      <c r="BL145"/>
      <c r="BN145" s="863" t="s">
        <v>120</v>
      </c>
      <c r="BO145" s="863"/>
      <c r="BQ145"/>
      <c r="BR145"/>
      <c r="BT145"/>
      <c r="BU145"/>
      <c r="BW145"/>
      <c r="BX145"/>
      <c r="BY145"/>
      <c r="BZ145"/>
      <c r="CA145"/>
      <c r="CB145"/>
      <c r="CC145"/>
      <c r="CD145"/>
      <c r="CE145"/>
      <c r="CG145"/>
      <c r="CH145"/>
      <c r="CJ145"/>
      <c r="CK145"/>
      <c r="CM145"/>
      <c r="CN145"/>
      <c r="CP145"/>
      <c r="CQ145"/>
      <c r="CS145"/>
      <c r="CT145"/>
      <c r="CV145" t="s">
        <v>120</v>
      </c>
      <c r="CW145"/>
      <c r="CY145" s="863" t="s">
        <v>120</v>
      </c>
      <c r="CZ145" s="863"/>
      <c r="DB145"/>
      <c r="DC145"/>
      <c r="DE145"/>
      <c r="DF145"/>
      <c r="DH145"/>
      <c r="DI145"/>
      <c r="DK145"/>
      <c r="DL145"/>
      <c r="DM145" s="3">
        <v>1</v>
      </c>
    </row>
    <row r="146" spans="2:117" s="701" customFormat="1" ht="18" customHeight="1">
      <c r="B146" s="848"/>
      <c r="C146" s="848"/>
      <c r="D146" s="848"/>
      <c r="E146" s="848"/>
      <c r="F146" s="848"/>
      <c r="G146" s="848"/>
      <c r="H146" s="848"/>
      <c r="I146" s="848"/>
      <c r="J146" s="848"/>
      <c r="K146" s="848"/>
      <c r="L146" s="848"/>
      <c r="M146" s="848"/>
      <c r="N146" s="848"/>
      <c r="O146" s="848"/>
      <c r="P146" s="848"/>
      <c r="Q146" s="848"/>
      <c r="R146" s="848"/>
      <c r="S146" s="848"/>
      <c r="T146" s="2842"/>
      <c r="U146" s="2842"/>
      <c r="V146" s="848"/>
      <c r="W146" s="2838" t="s">
        <v>1339</v>
      </c>
      <c r="X146" s="2838"/>
      <c r="Y146" s="848"/>
      <c r="Z146" s="848"/>
      <c r="AA146" s="848"/>
      <c r="AB146" s="262"/>
      <c r="AC146" s="848"/>
      <c r="AD146" s="848"/>
      <c r="AE146" s="262"/>
      <c r="AF146" s="848"/>
      <c r="AG146" s="848"/>
      <c r="AH146" s="262"/>
      <c r="AI146" s="848"/>
      <c r="AJ146" s="848"/>
      <c r="AK146" s="848"/>
      <c r="AL146" s="848"/>
      <c r="AM146" s="848"/>
      <c r="AN146" s="848"/>
      <c r="AO146" s="848"/>
      <c r="AP146" s="848"/>
      <c r="AQ146" s="848"/>
      <c r="AS146"/>
      <c r="AT146"/>
      <c r="AV146"/>
      <c r="AW146"/>
      <c r="AY146"/>
      <c r="AZ146"/>
      <c r="BB146"/>
      <c r="BC146"/>
      <c r="BE146"/>
      <c r="BF146"/>
      <c r="BH146"/>
      <c r="BI146"/>
      <c r="BK146" s="2842" t="s">
        <v>2571</v>
      </c>
      <c r="BL146" s="2842"/>
      <c r="BN146" s="2838" t="s">
        <v>2572</v>
      </c>
      <c r="BO146" s="2838"/>
      <c r="BQ146"/>
      <c r="BR146"/>
      <c r="BT146"/>
      <c r="BU146"/>
      <c r="BW146"/>
      <c r="BX146"/>
      <c r="BY146"/>
      <c r="BZ146"/>
      <c r="CA146"/>
      <c r="CB146"/>
      <c r="CC146"/>
      <c r="CD146"/>
      <c r="CE146"/>
      <c r="CG146"/>
      <c r="CH146"/>
      <c r="CJ146"/>
      <c r="CK146"/>
      <c r="CM146"/>
      <c r="CN146"/>
      <c r="CP146"/>
      <c r="CQ146"/>
      <c r="CS146"/>
      <c r="CT146"/>
      <c r="CV146" s="2842" t="s">
        <v>2573</v>
      </c>
      <c r="CW146" s="2842"/>
      <c r="CY146" s="2838" t="s">
        <v>2574</v>
      </c>
      <c r="CZ146" s="2838"/>
      <c r="DB146"/>
      <c r="DC146"/>
      <c r="DE146"/>
      <c r="DF146"/>
      <c r="DH146"/>
      <c r="DI146"/>
      <c r="DK146"/>
      <c r="DL146"/>
      <c r="DM146" s="3">
        <v>1</v>
      </c>
    </row>
    <row r="147" spans="2:117" s="701" customFormat="1" ht="18" customHeight="1">
      <c r="B147" s="848"/>
      <c r="C147" s="848"/>
      <c r="D147" s="848"/>
      <c r="E147" s="848"/>
      <c r="F147" s="848"/>
      <c r="G147" s="848"/>
      <c r="H147" s="848"/>
      <c r="I147" s="848"/>
      <c r="J147" s="848"/>
      <c r="K147" s="848"/>
      <c r="L147" s="848"/>
      <c r="M147" s="848"/>
      <c r="N147" s="848"/>
      <c r="O147" s="848"/>
      <c r="P147" s="848"/>
      <c r="Q147" s="848"/>
      <c r="R147" s="848"/>
      <c r="S147" s="848"/>
      <c r="T147" s="2843"/>
      <c r="U147" s="2843"/>
      <c r="V147" s="848"/>
      <c r="W147" s="2839"/>
      <c r="X147" s="2839"/>
      <c r="Y147" s="848"/>
      <c r="Z147" s="848"/>
      <c r="AA147" s="848"/>
      <c r="AB147" s="262"/>
      <c r="AC147" s="848"/>
      <c r="AD147" s="848"/>
      <c r="AE147" s="262"/>
      <c r="AF147" s="848"/>
      <c r="AG147" s="848"/>
      <c r="AH147" s="262"/>
      <c r="AI147" s="848"/>
      <c r="AJ147" s="848"/>
      <c r="AK147" s="848"/>
      <c r="AL147" s="848"/>
      <c r="AM147" s="848"/>
      <c r="AN147" s="848"/>
      <c r="AO147" s="848"/>
      <c r="AP147" s="848"/>
      <c r="AQ147" s="848"/>
      <c r="AS147"/>
      <c r="AT147"/>
      <c r="AV147"/>
      <c r="AW147"/>
      <c r="AY147"/>
      <c r="AZ147"/>
      <c r="BB147"/>
      <c r="BC147"/>
      <c r="BE147"/>
      <c r="BF147"/>
      <c r="BH147"/>
      <c r="BI147"/>
      <c r="BK147" s="2843" t="s">
        <v>120</v>
      </c>
      <c r="BL147" s="2843"/>
      <c r="BN147" s="2839" t="s">
        <v>120</v>
      </c>
      <c r="BO147" s="2839"/>
      <c r="BQ147"/>
      <c r="BR147"/>
      <c r="BT147"/>
      <c r="BU147"/>
      <c r="BW147"/>
      <c r="BX147"/>
      <c r="BY147"/>
      <c r="BZ147"/>
      <c r="CA147"/>
      <c r="CB147"/>
      <c r="CC147"/>
      <c r="CD147"/>
      <c r="CE147"/>
      <c r="CG147"/>
      <c r="CH147"/>
      <c r="CJ147"/>
      <c r="CK147"/>
      <c r="CM147" t="s">
        <v>120</v>
      </c>
      <c r="CN147"/>
      <c r="CP147"/>
      <c r="CQ147"/>
      <c r="CS147" t="s">
        <v>120</v>
      </c>
      <c r="CT147"/>
      <c r="CV147" s="2843" t="s">
        <v>120</v>
      </c>
      <c r="CW147" s="2843"/>
      <c r="CY147" s="2839" t="s">
        <v>120</v>
      </c>
      <c r="CZ147" s="2839"/>
      <c r="DB147"/>
      <c r="DC147"/>
      <c r="DE147"/>
      <c r="DF147"/>
      <c r="DH147"/>
      <c r="DI147"/>
      <c r="DK147"/>
      <c r="DL147"/>
      <c r="DM147" s="3">
        <v>1</v>
      </c>
    </row>
    <row r="148" spans="2:117" s="701" customFormat="1" ht="18" customHeight="1" thickBot="1">
      <c r="B148" s="848"/>
      <c r="C148" s="848"/>
      <c r="D148" s="848"/>
      <c r="E148" s="848"/>
      <c r="F148" s="848"/>
      <c r="G148" s="848"/>
      <c r="H148" s="848"/>
      <c r="I148" s="848"/>
      <c r="J148" s="848"/>
      <c r="K148" s="848"/>
      <c r="L148" s="848"/>
      <c r="M148" s="848"/>
      <c r="N148" s="848"/>
      <c r="O148" s="848"/>
      <c r="P148" s="848"/>
      <c r="Q148" s="848"/>
      <c r="R148" s="848"/>
      <c r="S148" s="848"/>
      <c r="T148" s="848"/>
      <c r="U148" s="848"/>
      <c r="V148" s="848"/>
      <c r="W148" s="863">
        <v>1</v>
      </c>
      <c r="X148" s="863">
        <v>1</v>
      </c>
      <c r="Y148" s="848"/>
      <c r="Z148" s="848"/>
      <c r="AA148" s="848"/>
      <c r="AB148" s="262"/>
      <c r="AC148" s="848"/>
      <c r="AD148" s="848"/>
      <c r="AE148" s="262"/>
      <c r="AF148" s="848"/>
      <c r="AG148" s="848"/>
      <c r="AH148" s="262"/>
      <c r="AI148" s="848"/>
      <c r="AJ148" s="848"/>
      <c r="AK148" s="848"/>
      <c r="AL148" s="848"/>
      <c r="AM148" s="848"/>
      <c r="AN148" s="848"/>
      <c r="AO148" s="848"/>
      <c r="AP148" s="848"/>
      <c r="AQ148" s="848"/>
      <c r="AS148"/>
      <c r="AT148"/>
      <c r="AV148"/>
      <c r="AW148"/>
      <c r="AY148"/>
      <c r="AZ148"/>
      <c r="BB148"/>
      <c r="BC148"/>
      <c r="BE148"/>
      <c r="BF148"/>
      <c r="BH148"/>
      <c r="BI148"/>
      <c r="BL148"/>
      <c r="BN148" s="863" t="s">
        <v>120</v>
      </c>
      <c r="BO148" s="863"/>
      <c r="BQ148"/>
      <c r="BR148"/>
      <c r="BT148"/>
      <c r="BU148"/>
      <c r="BW148"/>
      <c r="BX148"/>
      <c r="BY148"/>
      <c r="BZ148"/>
      <c r="CA148"/>
      <c r="CB148"/>
      <c r="CC148"/>
      <c r="CD148"/>
      <c r="CE148"/>
      <c r="CG148"/>
      <c r="CH148"/>
      <c r="CJ148"/>
      <c r="CK148"/>
      <c r="CM148" t="s">
        <v>120</v>
      </c>
      <c r="CN148"/>
      <c r="CP148"/>
      <c r="CQ148"/>
      <c r="CS148" t="s">
        <v>120</v>
      </c>
      <c r="CT148"/>
      <c r="CV148" t="s">
        <v>120</v>
      </c>
      <c r="CW148"/>
      <c r="CY148" s="863" t="s">
        <v>120</v>
      </c>
      <c r="CZ148" s="863"/>
      <c r="DB148"/>
      <c r="DC148"/>
      <c r="DE148"/>
      <c r="DF148"/>
      <c r="DH148"/>
      <c r="DI148"/>
      <c r="DK148"/>
      <c r="DL148"/>
      <c r="DM148" s="3">
        <v>1</v>
      </c>
    </row>
    <row r="149" spans="2:117" s="701" customFormat="1" ht="18" customHeight="1">
      <c r="B149" s="848"/>
      <c r="C149" s="848"/>
      <c r="D149" s="848"/>
      <c r="E149" s="848"/>
      <c r="F149" s="848"/>
      <c r="G149" s="848"/>
      <c r="H149" s="848"/>
      <c r="I149" s="848"/>
      <c r="J149" s="848"/>
      <c r="K149" s="848"/>
      <c r="L149" s="848"/>
      <c r="M149" s="848"/>
      <c r="N149" s="848"/>
      <c r="O149" s="848"/>
      <c r="P149" s="848"/>
      <c r="Q149" s="848"/>
      <c r="R149" s="848"/>
      <c r="S149" s="848"/>
      <c r="T149" s="848"/>
      <c r="U149" s="848"/>
      <c r="V149" s="848"/>
      <c r="W149" s="2838" t="s">
        <v>1340</v>
      </c>
      <c r="X149" s="2838"/>
      <c r="Y149" s="848"/>
      <c r="Z149" s="848"/>
      <c r="AA149" s="848"/>
      <c r="AB149" s="262"/>
      <c r="AC149" s="848"/>
      <c r="AD149" s="848"/>
      <c r="AE149" s="262"/>
      <c r="AF149" s="848"/>
      <c r="AG149" s="848"/>
      <c r="AH149" s="262"/>
      <c r="AI149" s="848"/>
      <c r="AJ149" s="848"/>
      <c r="AK149" s="848"/>
      <c r="AL149" s="848"/>
      <c r="AM149" s="848"/>
      <c r="AN149" s="848"/>
      <c r="AO149" s="848"/>
      <c r="AP149" s="848"/>
      <c r="AQ149" s="848"/>
      <c r="AS149"/>
      <c r="AT149"/>
      <c r="AV149"/>
      <c r="AW149"/>
      <c r="AY149"/>
      <c r="AZ149"/>
      <c r="BB149"/>
      <c r="BC149"/>
      <c r="BE149"/>
      <c r="BF149"/>
      <c r="BH149"/>
      <c r="BI149"/>
      <c r="BK149" s="2842"/>
      <c r="BL149" s="2842"/>
      <c r="BN149" s="2838" t="s">
        <v>2575</v>
      </c>
      <c r="BO149" s="2838"/>
      <c r="BQ149"/>
      <c r="BR149"/>
      <c r="BT149"/>
      <c r="BU149"/>
      <c r="BW149"/>
      <c r="BX149"/>
      <c r="BY149"/>
      <c r="BZ149"/>
      <c r="CA149"/>
      <c r="CB149"/>
      <c r="CC149"/>
      <c r="CD149"/>
      <c r="CE149"/>
      <c r="CG149"/>
      <c r="CH149"/>
      <c r="CJ149"/>
      <c r="CK149"/>
      <c r="CM149"/>
      <c r="CN149"/>
      <c r="CP149"/>
      <c r="CQ149"/>
      <c r="CS149"/>
      <c r="CT149"/>
      <c r="CV149" s="2842"/>
      <c r="CW149" s="2842"/>
      <c r="CY149" s="2838" t="s">
        <v>2576</v>
      </c>
      <c r="CZ149" s="2838"/>
      <c r="DB149"/>
      <c r="DC149"/>
      <c r="DE149"/>
      <c r="DF149"/>
      <c r="DH149"/>
      <c r="DI149"/>
      <c r="DK149"/>
      <c r="DL149"/>
      <c r="DM149" s="3">
        <v>1</v>
      </c>
    </row>
    <row r="150" spans="2:117" s="701" customFormat="1" ht="18" customHeight="1">
      <c r="B150" s="848"/>
      <c r="C150" s="848"/>
      <c r="D150" s="848"/>
      <c r="E150" s="848"/>
      <c r="F150" s="848"/>
      <c r="G150" s="848"/>
      <c r="H150" s="848"/>
      <c r="I150" s="848"/>
      <c r="J150" s="848"/>
      <c r="K150" s="848"/>
      <c r="L150" s="848"/>
      <c r="M150" s="848"/>
      <c r="N150" s="848"/>
      <c r="O150" s="848"/>
      <c r="P150" s="848"/>
      <c r="Q150" s="848"/>
      <c r="R150" s="848"/>
      <c r="S150" s="848"/>
      <c r="T150" s="848"/>
      <c r="U150" s="848"/>
      <c r="V150" s="848"/>
      <c r="W150" s="2839"/>
      <c r="X150" s="2839"/>
      <c r="Y150" s="848"/>
      <c r="Z150" s="848"/>
      <c r="AA150" s="848"/>
      <c r="AB150" s="262"/>
      <c r="AC150" s="848"/>
      <c r="AD150" s="848"/>
      <c r="AE150" s="262"/>
      <c r="AF150" s="848"/>
      <c r="AG150" s="848"/>
      <c r="AH150" s="262"/>
      <c r="AI150" s="848"/>
      <c r="AJ150" s="848"/>
      <c r="AK150" s="848"/>
      <c r="AL150" s="848"/>
      <c r="AM150" s="848"/>
      <c r="AN150" s="848"/>
      <c r="AO150" s="848"/>
      <c r="AP150" s="848"/>
      <c r="AQ150" s="848"/>
      <c r="AS150"/>
      <c r="AT150"/>
      <c r="AV150"/>
      <c r="AW150"/>
      <c r="AY150"/>
      <c r="AZ150"/>
      <c r="BB150"/>
      <c r="BC150"/>
      <c r="BE150"/>
      <c r="BF150"/>
      <c r="BH150"/>
      <c r="BI150"/>
      <c r="BK150" s="2843"/>
      <c r="BL150" s="2843"/>
      <c r="BN150" s="2839" t="s">
        <v>120</v>
      </c>
      <c r="BO150" s="2839"/>
      <c r="BQ150"/>
      <c r="BR150"/>
      <c r="BT150"/>
      <c r="BU150"/>
      <c r="BW150"/>
      <c r="BX150"/>
      <c r="BY150"/>
      <c r="BZ150"/>
      <c r="CA150"/>
      <c r="CB150"/>
      <c r="CC150"/>
      <c r="CD150"/>
      <c r="CE150"/>
      <c r="CG150"/>
      <c r="CH150"/>
      <c r="CJ150"/>
      <c r="CK150"/>
      <c r="CM150"/>
      <c r="CN150"/>
      <c r="CP150"/>
      <c r="CQ150"/>
      <c r="CS150"/>
      <c r="CT150"/>
      <c r="CV150" s="2843"/>
      <c r="CW150" s="2843"/>
      <c r="CY150" s="2839" t="s">
        <v>120</v>
      </c>
      <c r="CZ150" s="2839"/>
      <c r="DB150"/>
      <c r="DC150"/>
      <c r="DE150"/>
      <c r="DF150"/>
      <c r="DH150"/>
      <c r="DI150"/>
      <c r="DK150"/>
      <c r="DL150"/>
      <c r="DM150" s="3">
        <v>1</v>
      </c>
    </row>
    <row r="151" spans="2:117" s="701" customFormat="1" ht="18" customHeight="1" thickBot="1">
      <c r="B151" s="848"/>
      <c r="C151" s="848"/>
      <c r="D151" s="848"/>
      <c r="E151" s="848"/>
      <c r="F151" s="848"/>
      <c r="G151" s="848"/>
      <c r="H151" s="848"/>
      <c r="I151" s="848"/>
      <c r="J151" s="848"/>
      <c r="K151" s="848"/>
      <c r="L151" s="848"/>
      <c r="M151" s="848"/>
      <c r="N151" s="848"/>
      <c r="O151" s="848"/>
      <c r="P151" s="848"/>
      <c r="Q151" s="848"/>
      <c r="R151" s="848"/>
      <c r="S151" s="848"/>
      <c r="T151" s="848"/>
      <c r="U151" s="848"/>
      <c r="V151" s="848"/>
      <c r="W151" s="863">
        <v>1</v>
      </c>
      <c r="X151" s="863">
        <v>1</v>
      </c>
      <c r="Y151" s="848"/>
      <c r="Z151" s="848"/>
      <c r="AA151" s="848"/>
      <c r="AB151" s="262"/>
      <c r="AC151" s="848"/>
      <c r="AD151" s="848"/>
      <c r="AE151" s="262"/>
      <c r="AF151" s="848"/>
      <c r="AG151" s="848"/>
      <c r="AH151" s="262"/>
      <c r="AI151" s="848"/>
      <c r="AJ151" s="848"/>
      <c r="AK151" s="848"/>
      <c r="AL151" s="848"/>
      <c r="AM151" s="848"/>
      <c r="AN151" s="848"/>
      <c r="AO151" s="848"/>
      <c r="AP151" s="848"/>
      <c r="AQ151" s="848"/>
      <c r="AS151"/>
      <c r="AT151"/>
      <c r="AV151"/>
      <c r="AW151"/>
      <c r="AY151"/>
      <c r="AZ151"/>
      <c r="BB151"/>
      <c r="BC151"/>
      <c r="BE151"/>
      <c r="BF151"/>
      <c r="BH151"/>
      <c r="BI151"/>
      <c r="BK151"/>
      <c r="BL151"/>
      <c r="BN151" s="863" t="s">
        <v>120</v>
      </c>
      <c r="BO151" s="863"/>
      <c r="BQ151"/>
      <c r="BR151"/>
      <c r="BT151"/>
      <c r="BU151"/>
      <c r="BW151"/>
      <c r="BX151"/>
      <c r="BY151"/>
      <c r="BZ151"/>
      <c r="CA151"/>
      <c r="CB151"/>
      <c r="CC151"/>
      <c r="CD151"/>
      <c r="CE151"/>
      <c r="CG151"/>
      <c r="CH151"/>
      <c r="CJ151"/>
      <c r="CK151"/>
      <c r="CM151"/>
      <c r="CN151"/>
      <c r="CP151"/>
      <c r="CQ151"/>
      <c r="CS151"/>
      <c r="CT151"/>
      <c r="CV151"/>
      <c r="CW151"/>
      <c r="CY151" s="863" t="s">
        <v>120</v>
      </c>
      <c r="CZ151" s="863"/>
      <c r="DB151"/>
      <c r="DC151"/>
      <c r="DE151"/>
      <c r="DF151"/>
      <c r="DH151"/>
      <c r="DI151"/>
      <c r="DK151"/>
      <c r="DL151"/>
      <c r="DM151" s="3">
        <v>1</v>
      </c>
    </row>
    <row r="152" spans="2:117" s="701" customFormat="1" ht="18" customHeight="1">
      <c r="B152" s="848"/>
      <c r="C152" s="848"/>
      <c r="D152" s="848"/>
      <c r="E152" s="848"/>
      <c r="F152" s="848"/>
      <c r="G152" s="848"/>
      <c r="H152" s="848"/>
      <c r="I152" s="848"/>
      <c r="J152" s="848"/>
      <c r="K152" s="848"/>
      <c r="L152" s="848"/>
      <c r="M152" s="848"/>
      <c r="N152" s="848"/>
      <c r="O152" s="848"/>
      <c r="P152" s="848"/>
      <c r="Q152" s="848"/>
      <c r="R152" s="848"/>
      <c r="S152" s="848"/>
      <c r="T152" s="848"/>
      <c r="U152" s="848"/>
      <c r="V152" s="848"/>
      <c r="W152" s="2838" t="s">
        <v>1341</v>
      </c>
      <c r="X152" s="2838"/>
      <c r="Y152" s="848"/>
      <c r="Z152" s="848"/>
      <c r="AA152" s="848"/>
      <c r="AB152" s="262"/>
      <c r="AC152" s="848"/>
      <c r="AD152" s="848"/>
      <c r="AE152" s="262"/>
      <c r="AF152" s="848"/>
      <c r="AG152" s="848"/>
      <c r="AH152" s="262"/>
      <c r="AI152" s="848"/>
      <c r="AJ152" s="848"/>
      <c r="AK152" s="848"/>
      <c r="AL152" s="848"/>
      <c r="AM152" s="848"/>
      <c r="AN152" s="848"/>
      <c r="AO152" s="848"/>
      <c r="AP152" s="848"/>
      <c r="AQ152" s="848"/>
      <c r="AS152"/>
      <c r="AT152"/>
      <c r="AV152"/>
      <c r="AW152"/>
      <c r="AY152"/>
      <c r="AZ152"/>
      <c r="BB152"/>
      <c r="BC152"/>
      <c r="BE152"/>
      <c r="BF152"/>
      <c r="BH152"/>
      <c r="BI152"/>
      <c r="BK152"/>
      <c r="BL152"/>
      <c r="BN152" s="2838" t="s">
        <v>2577</v>
      </c>
      <c r="BO152" s="2838"/>
      <c r="BQ152"/>
      <c r="BR152"/>
      <c r="BT152"/>
      <c r="BU152"/>
      <c r="BW152"/>
      <c r="BX152"/>
      <c r="BY152"/>
      <c r="BZ152"/>
      <c r="CA152"/>
      <c r="CB152"/>
      <c r="CC152"/>
      <c r="CD152"/>
      <c r="CE152"/>
      <c r="CG152"/>
      <c r="CH152"/>
      <c r="CJ152"/>
      <c r="CK152"/>
      <c r="CM152"/>
      <c r="CN152"/>
      <c r="CP152"/>
      <c r="CQ152"/>
      <c r="CS152"/>
      <c r="CT152"/>
      <c r="CV152"/>
      <c r="CW152"/>
      <c r="CY152" s="2838" t="s">
        <v>2578</v>
      </c>
      <c r="CZ152" s="2838"/>
      <c r="DB152"/>
      <c r="DC152"/>
      <c r="DE152"/>
      <c r="DF152"/>
      <c r="DH152"/>
      <c r="DI152"/>
      <c r="DK152"/>
      <c r="DL152"/>
      <c r="DM152" s="3">
        <v>1</v>
      </c>
    </row>
    <row r="153" spans="2:117" s="701" customFormat="1" ht="18" customHeight="1">
      <c r="B153" s="848"/>
      <c r="C153" s="848"/>
      <c r="D153" s="848"/>
      <c r="E153" s="848"/>
      <c r="F153" s="848"/>
      <c r="G153" s="848"/>
      <c r="H153" s="848"/>
      <c r="I153" s="848"/>
      <c r="J153" s="848"/>
      <c r="K153" s="848"/>
      <c r="L153" s="848"/>
      <c r="M153" s="848"/>
      <c r="N153" s="848"/>
      <c r="O153" s="848"/>
      <c r="P153" s="848"/>
      <c r="Q153" s="848"/>
      <c r="R153" s="848"/>
      <c r="S153" s="848"/>
      <c r="T153" s="848"/>
      <c r="U153" s="848"/>
      <c r="V153" s="848"/>
      <c r="W153" s="2839"/>
      <c r="X153" s="2839"/>
      <c r="Y153" s="848"/>
      <c r="Z153" s="848"/>
      <c r="AA153" s="848"/>
      <c r="AB153" s="262"/>
      <c r="AC153" s="848"/>
      <c r="AD153" s="848"/>
      <c r="AE153" s="262"/>
      <c r="AF153" s="848"/>
      <c r="AG153" s="848"/>
      <c r="AH153" s="262"/>
      <c r="AI153" s="848"/>
      <c r="AJ153" s="848"/>
      <c r="AK153" s="848"/>
      <c r="AL153" s="848"/>
      <c r="AM153" s="848"/>
      <c r="AN153" s="848"/>
      <c r="AO153" s="848"/>
      <c r="AP153" s="848"/>
      <c r="AQ153" s="848"/>
      <c r="AS153"/>
      <c r="AT153"/>
      <c r="AV153"/>
      <c r="AW153"/>
      <c r="AY153"/>
      <c r="AZ153"/>
      <c r="BB153"/>
      <c r="BC153"/>
      <c r="BE153"/>
      <c r="BF153"/>
      <c r="BH153"/>
      <c r="BI153"/>
      <c r="BK153"/>
      <c r="BL153"/>
      <c r="BN153" s="2839" t="s">
        <v>120</v>
      </c>
      <c r="BO153" s="2839"/>
      <c r="BQ153"/>
      <c r="BR153"/>
      <c r="BT153"/>
      <c r="BU153"/>
      <c r="BW153"/>
      <c r="BX153"/>
      <c r="BY153"/>
      <c r="BZ153"/>
      <c r="CA153"/>
      <c r="CB153"/>
      <c r="CC153"/>
      <c r="CD153"/>
      <c r="CE153"/>
      <c r="CG153"/>
      <c r="CH153"/>
      <c r="CJ153"/>
      <c r="CK153"/>
      <c r="CM153"/>
      <c r="CN153"/>
      <c r="CP153"/>
      <c r="CQ153"/>
      <c r="CS153"/>
      <c r="CT153"/>
      <c r="CV153"/>
      <c r="CW153"/>
      <c r="CY153" s="2839" t="s">
        <v>120</v>
      </c>
      <c r="CZ153" s="2839"/>
      <c r="DB153"/>
      <c r="DC153"/>
      <c r="DE153"/>
      <c r="DF153"/>
      <c r="DH153"/>
      <c r="DI153"/>
      <c r="DK153"/>
      <c r="DL153"/>
      <c r="DM153" s="3">
        <v>1</v>
      </c>
    </row>
    <row r="154" spans="2:117" s="701" customFormat="1" ht="18" customHeight="1" thickBot="1">
      <c r="B154" s="848"/>
      <c r="C154" s="848"/>
      <c r="D154" s="848"/>
      <c r="E154" s="848"/>
      <c r="F154" s="848"/>
      <c r="G154" s="848"/>
      <c r="H154" s="848"/>
      <c r="I154" s="848"/>
      <c r="J154" s="848"/>
      <c r="K154" s="848"/>
      <c r="L154" s="848"/>
      <c r="M154" s="848"/>
      <c r="N154" s="848"/>
      <c r="O154" s="848"/>
      <c r="P154" s="848"/>
      <c r="Q154" s="848"/>
      <c r="R154" s="848"/>
      <c r="S154" s="848"/>
      <c r="T154" s="848"/>
      <c r="U154" s="848"/>
      <c r="V154" s="848"/>
      <c r="W154" s="863">
        <v>1</v>
      </c>
      <c r="X154" s="863">
        <v>1</v>
      </c>
      <c r="Y154" s="848"/>
      <c r="Z154" s="848"/>
      <c r="AA154" s="848"/>
      <c r="AB154" s="262"/>
      <c r="AC154" s="848"/>
      <c r="AD154" s="848"/>
      <c r="AE154" s="262"/>
      <c r="AF154" s="848"/>
      <c r="AG154" s="848"/>
      <c r="AH154" s="262"/>
      <c r="AI154" s="848"/>
      <c r="AJ154" s="848"/>
      <c r="AK154" s="848"/>
      <c r="AL154" s="848"/>
      <c r="AM154" s="848"/>
      <c r="AN154" s="848"/>
      <c r="AO154" s="848"/>
      <c r="AP154" s="848"/>
      <c r="AQ154" s="848"/>
      <c r="AS154"/>
      <c r="AT154"/>
      <c r="AV154"/>
      <c r="AW154"/>
      <c r="AY154"/>
      <c r="AZ154"/>
      <c r="BB154"/>
      <c r="BC154"/>
      <c r="BE154"/>
      <c r="BF154"/>
      <c r="BH154"/>
      <c r="BI154"/>
      <c r="BK154"/>
      <c r="BL154"/>
      <c r="BN154" s="863" t="s">
        <v>120</v>
      </c>
      <c r="BO154" s="863"/>
      <c r="BQ154"/>
      <c r="BR154"/>
      <c r="BT154"/>
      <c r="BU154"/>
      <c r="BW154"/>
      <c r="BX154"/>
      <c r="BY154"/>
      <c r="BZ154"/>
      <c r="CA154"/>
      <c r="CB154"/>
      <c r="CC154"/>
      <c r="CD154"/>
      <c r="CE154"/>
      <c r="CG154"/>
      <c r="CH154"/>
      <c r="CJ154"/>
      <c r="CK154"/>
      <c r="CM154"/>
      <c r="CN154"/>
      <c r="CP154"/>
      <c r="CQ154"/>
      <c r="CS154"/>
      <c r="CT154"/>
      <c r="CV154"/>
      <c r="CW154"/>
      <c r="CY154" s="863" t="s">
        <v>120</v>
      </c>
      <c r="CZ154" s="863"/>
      <c r="DB154"/>
      <c r="DC154"/>
      <c r="DE154"/>
      <c r="DF154"/>
      <c r="DH154"/>
      <c r="DI154"/>
      <c r="DK154"/>
      <c r="DL154"/>
      <c r="DM154" s="3">
        <v>1</v>
      </c>
    </row>
    <row r="155" spans="2:117" s="701" customFormat="1" ht="18" customHeight="1">
      <c r="B155" s="848"/>
      <c r="C155" s="848"/>
      <c r="D155" s="848"/>
      <c r="E155" s="848"/>
      <c r="F155" s="848"/>
      <c r="G155" s="848"/>
      <c r="H155" s="848"/>
      <c r="I155" s="848"/>
      <c r="J155" s="848"/>
      <c r="K155" s="848"/>
      <c r="L155" s="848"/>
      <c r="M155" s="848"/>
      <c r="N155" s="848"/>
      <c r="O155" s="848"/>
      <c r="P155" s="848"/>
      <c r="Q155" s="848"/>
      <c r="R155" s="848"/>
      <c r="S155" s="848"/>
      <c r="T155" s="848"/>
      <c r="U155" s="848"/>
      <c r="V155" s="848"/>
      <c r="W155" s="2838" t="s">
        <v>1342</v>
      </c>
      <c r="X155" s="2838"/>
      <c r="Y155" s="848"/>
      <c r="Z155" s="848"/>
      <c r="AA155" s="848"/>
      <c r="AB155" s="262"/>
      <c r="AC155" s="848"/>
      <c r="AD155" s="848"/>
      <c r="AE155" s="262"/>
      <c r="AF155" s="848"/>
      <c r="AG155" s="848"/>
      <c r="AH155" s="262"/>
      <c r="AI155" s="848"/>
      <c r="AJ155" s="848"/>
      <c r="AK155" s="848"/>
      <c r="AL155" s="848"/>
      <c r="AM155" s="848"/>
      <c r="AN155" s="848"/>
      <c r="AO155" s="848"/>
      <c r="AP155" s="848"/>
      <c r="AQ155" s="848"/>
      <c r="AS155"/>
      <c r="AT155"/>
      <c r="AV155"/>
      <c r="AW155"/>
      <c r="AY155"/>
      <c r="AZ155"/>
      <c r="BB155"/>
      <c r="BC155"/>
      <c r="BE155"/>
      <c r="BF155"/>
      <c r="BH155"/>
      <c r="BI155"/>
      <c r="BK155"/>
      <c r="BL155"/>
      <c r="BN155" s="2838" t="s">
        <v>2579</v>
      </c>
      <c r="BO155" s="2838"/>
      <c r="BQ155"/>
      <c r="BR155"/>
      <c r="BT155"/>
      <c r="BU155"/>
      <c r="BW155"/>
      <c r="BX155"/>
      <c r="BY155"/>
      <c r="BZ155"/>
      <c r="CA155"/>
      <c r="CB155"/>
      <c r="CC155"/>
      <c r="CD155"/>
      <c r="CE155"/>
      <c r="CG155"/>
      <c r="CH155"/>
      <c r="CJ155"/>
      <c r="CK155"/>
      <c r="CM155"/>
      <c r="CN155"/>
      <c r="CP155"/>
      <c r="CQ155"/>
      <c r="CS155"/>
      <c r="CT155"/>
      <c r="CV155"/>
      <c r="CW155"/>
      <c r="CY155" s="2838" t="s">
        <v>2580</v>
      </c>
      <c r="CZ155" s="2838"/>
      <c r="DB155"/>
      <c r="DC155"/>
      <c r="DE155"/>
      <c r="DF155"/>
      <c r="DH155"/>
      <c r="DI155"/>
      <c r="DK155"/>
      <c r="DL155"/>
      <c r="DM155" s="3">
        <v>1</v>
      </c>
    </row>
    <row r="156" spans="2:117" s="701" customFormat="1" ht="18" customHeight="1">
      <c r="B156" s="848"/>
      <c r="C156" s="848"/>
      <c r="D156" s="848"/>
      <c r="E156" s="848"/>
      <c r="F156" s="848"/>
      <c r="G156" s="848"/>
      <c r="H156" s="848"/>
      <c r="I156" s="848"/>
      <c r="J156" s="848"/>
      <c r="K156" s="848"/>
      <c r="L156" s="848"/>
      <c r="M156" s="848"/>
      <c r="N156" s="848"/>
      <c r="O156" s="848"/>
      <c r="P156" s="848"/>
      <c r="Q156" s="848"/>
      <c r="R156" s="848"/>
      <c r="S156" s="848"/>
      <c r="T156" s="848"/>
      <c r="U156" s="848"/>
      <c r="V156" s="848"/>
      <c r="W156" s="2839"/>
      <c r="X156" s="2839"/>
      <c r="Y156" s="848"/>
      <c r="Z156" s="848"/>
      <c r="AA156" s="848"/>
      <c r="AB156" s="262"/>
      <c r="AC156" s="848"/>
      <c r="AD156" s="848"/>
      <c r="AE156" s="262"/>
      <c r="AF156" s="848"/>
      <c r="AG156" s="848"/>
      <c r="AH156" s="262"/>
      <c r="AI156" s="848"/>
      <c r="AJ156" s="848"/>
      <c r="AK156" s="848"/>
      <c r="AL156" s="848"/>
      <c r="AM156" s="848"/>
      <c r="AN156" s="848"/>
      <c r="AO156" s="848"/>
      <c r="AP156" s="848"/>
      <c r="AQ156" s="848"/>
      <c r="AS156"/>
      <c r="AT156"/>
      <c r="AV156"/>
      <c r="AW156"/>
      <c r="AY156"/>
      <c r="AZ156"/>
      <c r="BB156"/>
      <c r="BC156"/>
      <c r="BE156"/>
      <c r="BF156"/>
      <c r="BH156"/>
      <c r="BI156"/>
      <c r="BK156"/>
      <c r="BL156" t="s">
        <v>120</v>
      </c>
      <c r="BN156" s="2839" t="s">
        <v>120</v>
      </c>
      <c r="BO156" s="2839"/>
      <c r="BQ156"/>
      <c r="BR156"/>
      <c r="BT156"/>
      <c r="BU156"/>
      <c r="BW156"/>
      <c r="BX156"/>
      <c r="BY156"/>
      <c r="BZ156"/>
      <c r="CA156"/>
      <c r="CB156"/>
      <c r="CC156"/>
      <c r="CD156"/>
      <c r="CE156"/>
      <c r="CG156"/>
      <c r="CH156"/>
      <c r="CJ156"/>
      <c r="CK156"/>
      <c r="CM156"/>
      <c r="CN156"/>
      <c r="CP156"/>
      <c r="CQ156"/>
      <c r="CS156"/>
      <c r="CT156"/>
      <c r="CV156"/>
      <c r="CW156"/>
      <c r="CY156" s="2839" t="s">
        <v>120</v>
      </c>
      <c r="CZ156" s="2839"/>
      <c r="DB156"/>
      <c r="DC156"/>
      <c r="DE156"/>
      <c r="DF156"/>
      <c r="DH156"/>
      <c r="DI156"/>
      <c r="DK156"/>
      <c r="DL156"/>
      <c r="DM156" s="3">
        <v>1</v>
      </c>
    </row>
    <row r="157" spans="2:117" s="701" customFormat="1" ht="18" customHeight="1" thickBot="1">
      <c r="B157" s="848"/>
      <c r="C157" s="848"/>
      <c r="D157" s="848"/>
      <c r="E157" s="848"/>
      <c r="F157" s="848"/>
      <c r="G157" s="848"/>
      <c r="H157" s="848"/>
      <c r="I157" s="848"/>
      <c r="J157" s="848"/>
      <c r="K157" s="848"/>
      <c r="L157" s="848"/>
      <c r="M157" s="848"/>
      <c r="N157" s="848"/>
      <c r="O157" s="848"/>
      <c r="P157" s="848"/>
      <c r="Q157" s="848"/>
      <c r="R157" s="848"/>
      <c r="S157" s="848"/>
      <c r="T157" s="848"/>
      <c r="U157" s="848"/>
      <c r="V157" s="848"/>
      <c r="W157" s="863">
        <v>1</v>
      </c>
      <c r="X157" s="863">
        <v>1</v>
      </c>
      <c r="Y157" s="848"/>
      <c r="Z157" s="848"/>
      <c r="AA157" s="848"/>
      <c r="AB157" s="262"/>
      <c r="AC157" s="848"/>
      <c r="AD157" s="848"/>
      <c r="AE157" s="262"/>
      <c r="AF157" s="848"/>
      <c r="AG157" s="848"/>
      <c r="AH157" s="262"/>
      <c r="AI157" s="848"/>
      <c r="AJ157" s="848"/>
      <c r="AK157" s="848"/>
      <c r="AL157" s="848"/>
      <c r="AM157" s="848"/>
      <c r="AN157" s="848"/>
      <c r="AO157" s="848"/>
      <c r="AP157" s="848"/>
      <c r="AQ157" s="848"/>
      <c r="AS157"/>
      <c r="AT157"/>
      <c r="AV157"/>
      <c r="AW157"/>
      <c r="AY157"/>
      <c r="AZ157"/>
      <c r="BB157"/>
      <c r="BC157"/>
      <c r="BE157"/>
      <c r="BF157"/>
      <c r="BH157"/>
      <c r="BI157"/>
      <c r="BK157"/>
      <c r="BL157"/>
      <c r="BN157" s="863" t="s">
        <v>120</v>
      </c>
      <c r="BO157" s="863"/>
      <c r="BQ157"/>
      <c r="BR157"/>
      <c r="BT157"/>
      <c r="BU157"/>
      <c r="BW157"/>
      <c r="BX157"/>
      <c r="BY157"/>
      <c r="BZ157"/>
      <c r="CA157"/>
      <c r="CB157"/>
      <c r="CC157"/>
      <c r="CD157"/>
      <c r="CE157"/>
      <c r="CG157"/>
      <c r="CH157"/>
      <c r="CJ157"/>
      <c r="CK157"/>
      <c r="CM157"/>
      <c r="CN157"/>
      <c r="CP157"/>
      <c r="CQ157"/>
      <c r="CS157"/>
      <c r="CT157"/>
      <c r="CV157"/>
      <c r="CW157"/>
      <c r="CY157" s="863" t="s">
        <v>120</v>
      </c>
      <c r="CZ157" s="863"/>
      <c r="DB157"/>
      <c r="DC157"/>
      <c r="DE157"/>
      <c r="DF157"/>
      <c r="DH157"/>
      <c r="DI157"/>
      <c r="DK157"/>
      <c r="DL157"/>
      <c r="DM157" s="3">
        <v>1</v>
      </c>
    </row>
    <row r="158" spans="2:117" s="701" customFormat="1" ht="18" customHeight="1">
      <c r="B158" s="848"/>
      <c r="C158" s="848"/>
      <c r="D158" s="848"/>
      <c r="E158" s="848"/>
      <c r="F158" s="848"/>
      <c r="G158" s="848"/>
      <c r="H158" s="848"/>
      <c r="I158" s="848"/>
      <c r="J158" s="848"/>
      <c r="K158" s="848"/>
      <c r="L158" s="848"/>
      <c r="M158" s="848"/>
      <c r="N158" s="848"/>
      <c r="O158" s="848"/>
      <c r="P158" s="848"/>
      <c r="Q158" s="848"/>
      <c r="R158" s="848"/>
      <c r="S158" s="848"/>
      <c r="T158" s="848"/>
      <c r="U158" s="848"/>
      <c r="V158" s="848"/>
      <c r="W158" s="2838" t="s">
        <v>1343</v>
      </c>
      <c r="X158" s="2838"/>
      <c r="Y158" s="848"/>
      <c r="Z158" s="848"/>
      <c r="AA158" s="848"/>
      <c r="AB158" s="262"/>
      <c r="AC158" s="848"/>
      <c r="AD158" s="848"/>
      <c r="AE158" s="262"/>
      <c r="AF158" s="848"/>
      <c r="AG158" s="848"/>
      <c r="AH158" s="262"/>
      <c r="AI158" s="848"/>
      <c r="AJ158" s="848"/>
      <c r="AK158" s="848"/>
      <c r="AL158" s="848"/>
      <c r="AM158" s="848"/>
      <c r="AN158" s="848"/>
      <c r="AO158" s="848"/>
      <c r="AP158" s="848"/>
      <c r="AQ158" s="848"/>
      <c r="AS158"/>
      <c r="AT158"/>
      <c r="AV158"/>
      <c r="AW158"/>
      <c r="AY158"/>
      <c r="AZ158"/>
      <c r="BB158"/>
      <c r="BC158"/>
      <c r="BE158"/>
      <c r="BF158"/>
      <c r="BH158"/>
      <c r="BI158"/>
      <c r="BK158"/>
      <c r="BL158"/>
      <c r="BN158" s="2838" t="s">
        <v>2581</v>
      </c>
      <c r="BO158" s="2838"/>
      <c r="BQ158"/>
      <c r="BR158"/>
      <c r="BT158"/>
      <c r="BU158"/>
      <c r="BW158"/>
      <c r="BX158"/>
      <c r="BY158"/>
      <c r="BZ158"/>
      <c r="CA158"/>
      <c r="CB158"/>
      <c r="CC158"/>
      <c r="CD158"/>
      <c r="CE158"/>
      <c r="CG158"/>
      <c r="CH158"/>
      <c r="CJ158"/>
      <c r="CK158"/>
      <c r="CM158"/>
      <c r="CN158"/>
      <c r="CP158"/>
      <c r="CQ158"/>
      <c r="CS158"/>
      <c r="CT158"/>
      <c r="CV158"/>
      <c r="CW158"/>
      <c r="CY158" s="2838" t="s">
        <v>1342</v>
      </c>
      <c r="CZ158" s="2838"/>
      <c r="DB158"/>
      <c r="DC158"/>
      <c r="DE158"/>
      <c r="DF158"/>
      <c r="DH158"/>
      <c r="DI158"/>
      <c r="DK158"/>
      <c r="DL158"/>
      <c r="DM158" s="3">
        <v>1</v>
      </c>
    </row>
    <row r="159" spans="2:117" s="701" customFormat="1" ht="18" customHeight="1">
      <c r="B159" s="848"/>
      <c r="C159" s="848"/>
      <c r="D159" s="848"/>
      <c r="E159" s="848"/>
      <c r="F159" s="848"/>
      <c r="G159" s="848"/>
      <c r="H159" s="848"/>
      <c r="I159" s="848"/>
      <c r="J159" s="848"/>
      <c r="K159" s="848"/>
      <c r="L159" s="848"/>
      <c r="M159" s="848"/>
      <c r="N159" s="848"/>
      <c r="O159" s="848"/>
      <c r="P159" s="848"/>
      <c r="Q159" s="848"/>
      <c r="R159" s="848"/>
      <c r="S159" s="848"/>
      <c r="T159" s="848"/>
      <c r="U159" s="848"/>
      <c r="V159" s="848"/>
      <c r="W159" s="2839"/>
      <c r="X159" s="2839"/>
      <c r="Y159" s="848"/>
      <c r="Z159" s="848"/>
      <c r="AA159" s="848"/>
      <c r="AB159" s="262"/>
      <c r="AC159" s="848"/>
      <c r="AD159" s="848"/>
      <c r="AE159" s="262"/>
      <c r="AF159" s="848"/>
      <c r="AG159" s="848"/>
      <c r="AH159" s="262"/>
      <c r="AI159" s="848"/>
      <c r="AJ159" s="848"/>
      <c r="AK159" s="848"/>
      <c r="AL159" s="848"/>
      <c r="AM159" s="848"/>
      <c r="AN159" s="848"/>
      <c r="AO159" s="848"/>
      <c r="AP159" s="848"/>
      <c r="AQ159" s="848"/>
      <c r="AS159"/>
      <c r="AT159"/>
      <c r="AV159"/>
      <c r="AW159"/>
      <c r="AY159"/>
      <c r="AZ159"/>
      <c r="BB159"/>
      <c r="BC159"/>
      <c r="BE159"/>
      <c r="BF159"/>
      <c r="BH159"/>
      <c r="BI159"/>
      <c r="BK159"/>
      <c r="BL159"/>
      <c r="BN159" s="2839" t="s">
        <v>120</v>
      </c>
      <c r="BO159" s="2839"/>
      <c r="BQ159"/>
      <c r="BR159"/>
      <c r="BT159"/>
      <c r="BU159"/>
      <c r="BW159"/>
      <c r="BX159"/>
      <c r="BY159"/>
      <c r="BZ159"/>
      <c r="CA159"/>
      <c r="CB159"/>
      <c r="CC159"/>
      <c r="CD159"/>
      <c r="CE159"/>
      <c r="CG159"/>
      <c r="CH159"/>
      <c r="CJ159"/>
      <c r="CK159"/>
      <c r="CM159"/>
      <c r="CN159"/>
      <c r="CP159"/>
      <c r="CQ159"/>
      <c r="CS159"/>
      <c r="CT159"/>
      <c r="CV159"/>
      <c r="CW159"/>
      <c r="CY159" s="2839" t="s">
        <v>120</v>
      </c>
      <c r="CZ159" s="2839"/>
      <c r="DB159"/>
      <c r="DC159"/>
      <c r="DE159"/>
      <c r="DF159"/>
      <c r="DH159"/>
      <c r="DI159"/>
      <c r="DK159"/>
      <c r="DL159"/>
      <c r="DM159" s="3">
        <v>1</v>
      </c>
    </row>
    <row r="160" spans="2:117" s="701" customFormat="1" ht="18" customHeight="1" thickBot="1">
      <c r="B160" s="848"/>
      <c r="C160" s="848"/>
      <c r="D160" s="848"/>
      <c r="E160" s="848"/>
      <c r="F160" s="848"/>
      <c r="G160" s="848"/>
      <c r="H160" s="848"/>
      <c r="I160" s="848"/>
      <c r="J160" s="848"/>
      <c r="K160" s="848"/>
      <c r="L160" s="848"/>
      <c r="M160" s="848"/>
      <c r="N160" s="848"/>
      <c r="O160" s="848"/>
      <c r="P160" s="848"/>
      <c r="Q160" s="848"/>
      <c r="R160" s="848"/>
      <c r="S160" s="848"/>
      <c r="T160" s="848"/>
      <c r="U160" s="848"/>
      <c r="V160" s="848"/>
      <c r="W160" s="863">
        <v>1</v>
      </c>
      <c r="X160" s="863">
        <v>1</v>
      </c>
      <c r="Y160" s="848"/>
      <c r="Z160" s="848"/>
      <c r="AA160" s="848"/>
      <c r="AB160" s="262"/>
      <c r="AC160" s="848"/>
      <c r="AD160" s="848"/>
      <c r="AE160" s="262"/>
      <c r="AF160" s="848"/>
      <c r="AG160" s="848"/>
      <c r="AH160" s="262"/>
      <c r="AI160" s="848"/>
      <c r="AJ160" s="848"/>
      <c r="AK160" s="848"/>
      <c r="AL160" s="848"/>
      <c r="AM160" s="848"/>
      <c r="AN160" s="848"/>
      <c r="AO160" s="848"/>
      <c r="AP160" s="848"/>
      <c r="AQ160" s="848"/>
      <c r="AS160"/>
      <c r="AT160"/>
      <c r="AV160"/>
      <c r="AW160"/>
      <c r="AY160"/>
      <c r="AZ160"/>
      <c r="BB160"/>
      <c r="BC160"/>
      <c r="BE160"/>
      <c r="BF160"/>
      <c r="BH160"/>
      <c r="BI160"/>
      <c r="BK160"/>
      <c r="BL160"/>
      <c r="BN160" s="863" t="s">
        <v>120</v>
      </c>
      <c r="BO160" s="863"/>
      <c r="BQ160"/>
      <c r="BR160"/>
      <c r="BT160"/>
      <c r="BU160"/>
      <c r="BW160"/>
      <c r="BX160"/>
      <c r="BY160"/>
      <c r="BZ160"/>
      <c r="CA160"/>
      <c r="CB160"/>
      <c r="CC160"/>
      <c r="CD160"/>
      <c r="CE160"/>
      <c r="CG160"/>
      <c r="CH160"/>
      <c r="CJ160"/>
      <c r="CK160"/>
      <c r="CM160"/>
      <c r="CN160"/>
      <c r="CP160"/>
      <c r="CQ160"/>
      <c r="CS160"/>
      <c r="CT160"/>
      <c r="CV160"/>
      <c r="CW160"/>
      <c r="CY160" s="863" t="s">
        <v>120</v>
      </c>
      <c r="CZ160" s="863"/>
      <c r="DB160"/>
      <c r="DC160"/>
      <c r="DE160"/>
      <c r="DF160"/>
      <c r="DH160"/>
      <c r="DI160"/>
      <c r="DK160"/>
      <c r="DL160"/>
      <c r="DM160" s="3">
        <v>1</v>
      </c>
    </row>
    <row r="161" spans="1:117" s="701" customFormat="1" ht="18" customHeight="1">
      <c r="B161" s="848"/>
      <c r="C161" s="848"/>
      <c r="D161" s="848"/>
      <c r="E161" s="848"/>
      <c r="F161" s="848"/>
      <c r="G161" s="848"/>
      <c r="H161" s="848"/>
      <c r="I161" s="848"/>
      <c r="J161" s="848"/>
      <c r="K161" s="848"/>
      <c r="L161" s="848"/>
      <c r="M161" s="848"/>
      <c r="N161" s="848"/>
      <c r="O161" s="848"/>
      <c r="P161" s="848"/>
      <c r="Q161" s="848"/>
      <c r="R161" s="848"/>
      <c r="S161" s="848"/>
      <c r="T161" s="848"/>
      <c r="U161" s="848"/>
      <c r="V161" s="848"/>
      <c r="W161" s="2838" t="s">
        <v>1344</v>
      </c>
      <c r="X161" s="2838"/>
      <c r="Y161" s="848"/>
      <c r="Z161" s="848"/>
      <c r="AA161" s="848"/>
      <c r="AB161" s="262"/>
      <c r="AC161" s="848"/>
      <c r="AD161" s="848"/>
      <c r="AE161" s="262"/>
      <c r="AF161" s="848"/>
      <c r="AG161" s="848"/>
      <c r="AH161" s="262"/>
      <c r="AI161" s="848"/>
      <c r="AJ161" s="848"/>
      <c r="AK161" s="848"/>
      <c r="AL161" s="848"/>
      <c r="AM161" s="848"/>
      <c r="AN161" s="848"/>
      <c r="AO161" s="848"/>
      <c r="AP161" s="848"/>
      <c r="AQ161" s="848"/>
      <c r="AS161"/>
      <c r="AT161"/>
      <c r="AV161"/>
      <c r="AW161"/>
      <c r="AY161"/>
      <c r="AZ161"/>
      <c r="BB161"/>
      <c r="BC161"/>
      <c r="BE161"/>
      <c r="BF161"/>
      <c r="BH161"/>
      <c r="BI161"/>
      <c r="BK161"/>
      <c r="BL161"/>
      <c r="BN161" s="2838" t="s">
        <v>2582</v>
      </c>
      <c r="BO161" s="2838"/>
      <c r="BQ161"/>
      <c r="BR161"/>
      <c r="BT161"/>
      <c r="BU161"/>
      <c r="BW161"/>
      <c r="BX161"/>
      <c r="BY161"/>
      <c r="BZ161"/>
      <c r="CA161"/>
      <c r="CB161"/>
      <c r="CC161"/>
      <c r="CD161"/>
      <c r="CE161"/>
      <c r="CG161"/>
      <c r="CH161"/>
      <c r="CJ161"/>
      <c r="CK161"/>
      <c r="CM161"/>
      <c r="CN161"/>
      <c r="CP161"/>
      <c r="CQ161"/>
      <c r="CS161"/>
      <c r="CT161"/>
      <c r="CV161"/>
      <c r="CW161"/>
      <c r="CY161" s="2838" t="s">
        <v>1343</v>
      </c>
      <c r="CZ161" s="2838"/>
      <c r="DB161"/>
      <c r="DC161"/>
      <c r="DE161"/>
      <c r="DF161"/>
      <c r="DH161"/>
      <c r="DI161"/>
      <c r="DK161"/>
      <c r="DL161"/>
      <c r="DM161" s="3">
        <v>1</v>
      </c>
    </row>
    <row r="162" spans="1:117" s="701" customFormat="1" ht="18" customHeight="1">
      <c r="B162" s="848"/>
      <c r="C162" s="848"/>
      <c r="D162" s="848"/>
      <c r="E162" s="848"/>
      <c r="F162" s="848"/>
      <c r="G162" s="848"/>
      <c r="H162" s="848"/>
      <c r="I162" s="848"/>
      <c r="J162" s="848"/>
      <c r="K162" s="848"/>
      <c r="L162" s="848"/>
      <c r="M162" s="848"/>
      <c r="N162" s="848"/>
      <c r="O162" s="848"/>
      <c r="P162" s="848"/>
      <c r="Q162" s="848"/>
      <c r="R162" s="848"/>
      <c r="S162" s="848"/>
      <c r="T162" s="848"/>
      <c r="U162" s="848"/>
      <c r="V162" s="848"/>
      <c r="W162" s="2839"/>
      <c r="X162" s="2839"/>
      <c r="Y162" s="848"/>
      <c r="Z162" s="848"/>
      <c r="AA162" s="848"/>
      <c r="AB162" s="262"/>
      <c r="AC162" s="848"/>
      <c r="AD162" s="848"/>
      <c r="AE162" s="262"/>
      <c r="AF162" s="848"/>
      <c r="AG162" s="848"/>
      <c r="AH162" s="262"/>
      <c r="AI162" s="848"/>
      <c r="AJ162" s="848"/>
      <c r="AK162" s="848"/>
      <c r="AL162" s="848"/>
      <c r="AM162" s="848"/>
      <c r="AN162" s="848"/>
      <c r="AO162" s="848"/>
      <c r="AP162" s="848"/>
      <c r="AQ162" s="848"/>
      <c r="AS162"/>
      <c r="AT162"/>
      <c r="AV162"/>
      <c r="AW162"/>
      <c r="AY162"/>
      <c r="AZ162"/>
      <c r="BB162"/>
      <c r="BC162"/>
      <c r="BE162"/>
      <c r="BF162"/>
      <c r="BH162"/>
      <c r="BI162"/>
      <c r="BK162"/>
      <c r="BL162"/>
      <c r="BN162" s="2839" t="s">
        <v>120</v>
      </c>
      <c r="BO162" s="2839"/>
      <c r="BQ162"/>
      <c r="BR162"/>
      <c r="BT162"/>
      <c r="BU162"/>
      <c r="BW162"/>
      <c r="BX162"/>
      <c r="BY162"/>
      <c r="BZ162"/>
      <c r="CA162"/>
      <c r="CB162"/>
      <c r="CC162"/>
      <c r="CD162"/>
      <c r="CE162"/>
      <c r="CG162"/>
      <c r="CH162"/>
      <c r="CJ162"/>
      <c r="CK162"/>
      <c r="CM162"/>
      <c r="CN162"/>
      <c r="CP162"/>
      <c r="CQ162"/>
      <c r="CS162"/>
      <c r="CT162"/>
      <c r="CV162"/>
      <c r="CW162"/>
      <c r="CY162" s="2839" t="s">
        <v>120</v>
      </c>
      <c r="CZ162" s="2839"/>
      <c r="DB162"/>
      <c r="DC162"/>
      <c r="DE162"/>
      <c r="DF162"/>
      <c r="DH162"/>
      <c r="DI162"/>
      <c r="DK162"/>
      <c r="DL162"/>
      <c r="DM162" s="3">
        <v>1</v>
      </c>
    </row>
    <row r="163" spans="1:117" s="701" customFormat="1" ht="18" customHeight="1" thickBot="1">
      <c r="B163" s="848"/>
      <c r="C163" s="848"/>
      <c r="D163" s="848"/>
      <c r="E163" s="848"/>
      <c r="F163" s="848"/>
      <c r="G163" s="848"/>
      <c r="H163" s="848"/>
      <c r="I163" s="848"/>
      <c r="J163" s="848"/>
      <c r="K163" s="848"/>
      <c r="L163" s="848"/>
      <c r="M163" s="848"/>
      <c r="N163" s="848"/>
      <c r="O163" s="848"/>
      <c r="P163" s="848"/>
      <c r="Q163" s="848"/>
      <c r="R163" s="848"/>
      <c r="S163" s="848"/>
      <c r="T163" s="848"/>
      <c r="U163" s="848"/>
      <c r="V163" s="848"/>
      <c r="W163" s="863">
        <v>1</v>
      </c>
      <c r="X163" s="863">
        <v>1</v>
      </c>
      <c r="Y163" s="848"/>
      <c r="Z163" s="848"/>
      <c r="AA163" s="848"/>
      <c r="AB163" s="262"/>
      <c r="AC163" s="848"/>
      <c r="AD163" s="848"/>
      <c r="AE163" s="262"/>
      <c r="AF163" s="848"/>
      <c r="AG163" s="848"/>
      <c r="AH163" s="262"/>
      <c r="AI163" s="848"/>
      <c r="AJ163" s="848"/>
      <c r="AK163" s="848"/>
      <c r="AL163" s="848"/>
      <c r="AM163" s="848"/>
      <c r="AN163" s="848"/>
      <c r="AO163" s="848"/>
      <c r="AP163" s="848"/>
      <c r="AQ163" s="848"/>
      <c r="AS163"/>
      <c r="AT163"/>
      <c r="AV163"/>
      <c r="AW163"/>
      <c r="AY163"/>
      <c r="AZ163"/>
      <c r="BB163"/>
      <c r="BC163"/>
      <c r="BE163"/>
      <c r="BF163"/>
      <c r="BH163"/>
      <c r="BI163"/>
      <c r="BK163"/>
      <c r="BL163"/>
      <c r="BN163" s="863" t="s">
        <v>120</v>
      </c>
      <c r="BO163" s="863"/>
      <c r="BQ163"/>
      <c r="BR163"/>
      <c r="BT163"/>
      <c r="BU163"/>
      <c r="BW163"/>
      <c r="BX163"/>
      <c r="BY163"/>
      <c r="BZ163"/>
      <c r="CA163"/>
      <c r="CB163"/>
      <c r="CC163"/>
      <c r="CD163"/>
      <c r="CE163"/>
      <c r="CG163"/>
      <c r="CH163"/>
      <c r="CJ163"/>
      <c r="CK163"/>
      <c r="CM163"/>
      <c r="CN163"/>
      <c r="CP163"/>
      <c r="CQ163"/>
      <c r="CS163"/>
      <c r="CT163"/>
      <c r="CV163"/>
      <c r="CW163"/>
      <c r="CY163" s="863" t="s">
        <v>120</v>
      </c>
      <c r="CZ163" s="863"/>
      <c r="DB163"/>
      <c r="DC163"/>
      <c r="DE163"/>
      <c r="DF163"/>
      <c r="DH163"/>
      <c r="DI163"/>
      <c r="DK163"/>
      <c r="DL163"/>
      <c r="DM163" s="3">
        <v>1</v>
      </c>
    </row>
    <row r="164" spans="1:117" s="701" customFormat="1" ht="18" customHeight="1">
      <c r="B164" s="848"/>
      <c r="C164" s="848"/>
      <c r="D164" s="848"/>
      <c r="E164" s="848"/>
      <c r="F164" s="848"/>
      <c r="G164" s="848"/>
      <c r="H164" s="848"/>
      <c r="I164" s="848"/>
      <c r="J164" s="848"/>
      <c r="K164" s="848"/>
      <c r="L164" s="848"/>
      <c r="M164" s="848"/>
      <c r="N164" s="848"/>
      <c r="O164" s="848"/>
      <c r="P164" s="848"/>
      <c r="Q164" s="848"/>
      <c r="R164" s="848"/>
      <c r="S164" s="848"/>
      <c r="T164" s="848"/>
      <c r="U164" s="848"/>
      <c r="V164" s="848"/>
      <c r="W164" s="2838" t="s">
        <v>1345</v>
      </c>
      <c r="X164" s="2838"/>
      <c r="Y164" s="848"/>
      <c r="Z164" s="848"/>
      <c r="AA164" s="848"/>
      <c r="AB164" s="262"/>
      <c r="AC164" s="848"/>
      <c r="AD164" s="848"/>
      <c r="AE164" s="262"/>
      <c r="AF164" s="848"/>
      <c r="AG164" s="848"/>
      <c r="AH164" s="262"/>
      <c r="AI164" s="848"/>
      <c r="AJ164" s="848"/>
      <c r="AK164" s="848"/>
      <c r="AL164" s="848"/>
      <c r="AM164" s="848"/>
      <c r="AN164" s="848"/>
      <c r="AO164" s="848"/>
      <c r="AP164" s="848"/>
      <c r="AQ164" s="848"/>
      <c r="AS164"/>
      <c r="AT164"/>
      <c r="AV164"/>
      <c r="AW164"/>
      <c r="AY164"/>
      <c r="AZ164"/>
      <c r="BB164"/>
      <c r="BC164"/>
      <c r="BE164"/>
      <c r="BF164"/>
      <c r="BH164"/>
      <c r="BI164"/>
      <c r="BK164"/>
      <c r="BL164"/>
      <c r="BN164" s="2838" t="s">
        <v>2583</v>
      </c>
      <c r="BO164" s="2838"/>
      <c r="BQ164"/>
      <c r="BR164"/>
      <c r="BT164"/>
      <c r="BU164"/>
      <c r="BW164"/>
      <c r="BX164"/>
      <c r="BY164"/>
      <c r="BZ164"/>
      <c r="CA164"/>
      <c r="CB164"/>
      <c r="CC164"/>
      <c r="CD164"/>
      <c r="CE164"/>
      <c r="CG164"/>
      <c r="CH164"/>
      <c r="CJ164"/>
      <c r="CK164"/>
      <c r="CM164"/>
      <c r="CN164"/>
      <c r="CP164"/>
      <c r="CQ164"/>
      <c r="CS164"/>
      <c r="CT164"/>
      <c r="CV164"/>
      <c r="CW164"/>
      <c r="CY164" s="2838" t="s">
        <v>2584</v>
      </c>
      <c r="CZ164" s="2838"/>
      <c r="DB164"/>
      <c r="DC164"/>
      <c r="DE164"/>
      <c r="DF164"/>
      <c r="DH164"/>
      <c r="DI164"/>
      <c r="DK164"/>
      <c r="DL164"/>
      <c r="DM164" s="3">
        <v>1</v>
      </c>
    </row>
    <row r="165" spans="1:117" s="701" customFormat="1" ht="18" customHeight="1">
      <c r="B165" s="848"/>
      <c r="C165" s="848"/>
      <c r="D165" s="848"/>
      <c r="E165" s="848"/>
      <c r="F165" s="848"/>
      <c r="G165" s="848"/>
      <c r="H165" s="848"/>
      <c r="I165" s="848"/>
      <c r="J165" s="848"/>
      <c r="K165" s="848"/>
      <c r="L165" s="848"/>
      <c r="M165" s="848"/>
      <c r="N165" s="848"/>
      <c r="O165" s="848"/>
      <c r="P165" s="848"/>
      <c r="Q165" s="848"/>
      <c r="R165" s="848"/>
      <c r="S165" s="848"/>
      <c r="T165" s="848"/>
      <c r="U165" s="848"/>
      <c r="V165" s="848"/>
      <c r="W165" s="2839"/>
      <c r="X165" s="2839"/>
      <c r="Y165" s="848"/>
      <c r="Z165" s="848"/>
      <c r="AA165" s="848"/>
      <c r="AB165" s="262"/>
      <c r="AC165" s="848"/>
      <c r="AD165" s="848"/>
      <c r="AE165" s="262"/>
      <c r="AF165" s="848"/>
      <c r="AG165" s="848"/>
      <c r="AH165" s="262"/>
      <c r="AI165" s="848"/>
      <c r="AJ165" s="848"/>
      <c r="AK165" s="848"/>
      <c r="AL165" s="848"/>
      <c r="AM165" s="848"/>
      <c r="AN165" s="848"/>
      <c r="AO165" s="848"/>
      <c r="AP165" s="848"/>
      <c r="AQ165" s="848"/>
      <c r="AS165"/>
      <c r="AT165"/>
      <c r="AV165"/>
      <c r="AW165"/>
      <c r="AY165"/>
      <c r="AZ165"/>
      <c r="BB165"/>
      <c r="BC165"/>
      <c r="BE165"/>
      <c r="BF165"/>
      <c r="BH165"/>
      <c r="BI165"/>
      <c r="BK165"/>
      <c r="BL165"/>
      <c r="BN165" s="2839" t="s">
        <v>120</v>
      </c>
      <c r="BO165" s="2839"/>
      <c r="BQ165"/>
      <c r="BR165"/>
      <c r="BT165"/>
      <c r="BU165"/>
      <c r="BW165"/>
      <c r="BX165"/>
      <c r="BY165"/>
      <c r="BZ165"/>
      <c r="CA165"/>
      <c r="CB165"/>
      <c r="CC165"/>
      <c r="CD165"/>
      <c r="CE165"/>
      <c r="CG165"/>
      <c r="CH165"/>
      <c r="CJ165"/>
      <c r="CK165"/>
      <c r="CM165"/>
      <c r="CN165"/>
      <c r="CP165"/>
      <c r="CQ165"/>
      <c r="CS165"/>
      <c r="CT165"/>
      <c r="CV165"/>
      <c r="CW165"/>
      <c r="CY165" s="2839" t="s">
        <v>120</v>
      </c>
      <c r="CZ165" s="2839"/>
      <c r="DB165"/>
      <c r="DC165"/>
      <c r="DE165"/>
      <c r="DF165"/>
      <c r="DH165"/>
      <c r="DI165"/>
      <c r="DK165"/>
      <c r="DL165"/>
      <c r="DM165" s="3">
        <v>1</v>
      </c>
    </row>
    <row r="166" spans="1:117" ht="18" customHeight="1" thickBot="1">
      <c r="W166" s="863">
        <v>1</v>
      </c>
      <c r="X166" s="863">
        <v>1</v>
      </c>
      <c r="BN166" s="863" t="s">
        <v>120</v>
      </c>
      <c r="BO166" s="863"/>
      <c r="CY166" s="863" t="s">
        <v>120</v>
      </c>
      <c r="CZ166" s="863"/>
      <c r="DM166" s="3">
        <v>1</v>
      </c>
    </row>
    <row r="167" spans="1:117" ht="18" customHeight="1">
      <c r="W167" s="2838" t="s">
        <v>1346</v>
      </c>
      <c r="X167" s="2838"/>
      <c r="BN167" s="2838" t="s">
        <v>2585</v>
      </c>
      <c r="BO167" s="2838"/>
      <c r="CY167" s="2838" t="s">
        <v>1345</v>
      </c>
      <c r="CZ167" s="2838"/>
      <c r="DM167" s="3">
        <v>1</v>
      </c>
    </row>
    <row r="168" spans="1:117" ht="18" customHeight="1">
      <c r="W168" s="2839"/>
      <c r="X168" s="2839"/>
      <c r="BN168" s="2839" t="s">
        <v>120</v>
      </c>
      <c r="BO168" s="2839"/>
      <c r="CY168" s="2839" t="s">
        <v>120</v>
      </c>
      <c r="CZ168" s="2839"/>
      <c r="DM168" s="3">
        <v>1</v>
      </c>
    </row>
    <row r="169" spans="1:117" ht="15.75" thickBot="1">
      <c r="A169" s="848"/>
      <c r="W169" s="863">
        <v>1</v>
      </c>
      <c r="X169" s="863">
        <v>1</v>
      </c>
      <c r="BN169" s="863" t="s">
        <v>120</v>
      </c>
      <c r="BO169" s="863"/>
      <c r="CY169" t="s">
        <v>120</v>
      </c>
      <c r="DM169" s="3">
        <v>1</v>
      </c>
    </row>
    <row r="170" spans="1:117">
      <c r="A170" s="848"/>
      <c r="W170" s="2838" t="s">
        <v>1347</v>
      </c>
      <c r="X170" s="2838"/>
      <c r="BN170" s="2838" t="s">
        <v>2586</v>
      </c>
      <c r="BO170" s="2838"/>
      <c r="CY170" s="2838" t="s">
        <v>2587</v>
      </c>
      <c r="CZ170" s="2838"/>
      <c r="DM170" s="3">
        <v>1</v>
      </c>
    </row>
    <row r="171" spans="1:117">
      <c r="W171" s="2839"/>
      <c r="X171" s="2839"/>
      <c r="BN171" s="2839" t="s">
        <v>120</v>
      </c>
      <c r="BO171" s="2839"/>
      <c r="CY171" s="2839" t="s">
        <v>120</v>
      </c>
      <c r="CZ171" s="2839"/>
      <c r="DM171" s="3">
        <v>1</v>
      </c>
    </row>
    <row r="172" spans="1:117" ht="15.75" thickBot="1">
      <c r="BN172" s="863" t="s">
        <v>120</v>
      </c>
      <c r="BO172" s="863"/>
      <c r="CY172" t="s">
        <v>120</v>
      </c>
      <c r="DM172" s="3">
        <v>1</v>
      </c>
    </row>
    <row r="173" spans="1:117">
      <c r="W173" s="2838"/>
      <c r="X173" s="2838"/>
      <c r="BN173" s="2838" t="s">
        <v>2588</v>
      </c>
      <c r="BO173" s="2838"/>
      <c r="CY173" s="2838" t="s">
        <v>2589</v>
      </c>
      <c r="CZ173" s="2838"/>
      <c r="DM173" s="3">
        <v>1</v>
      </c>
    </row>
    <row r="174" spans="1:117">
      <c r="W174" s="2839"/>
      <c r="X174" s="2839"/>
      <c r="AB174" s="848"/>
      <c r="AE174" s="848"/>
      <c r="AH174" s="848"/>
      <c r="AV174" t="s">
        <v>120</v>
      </c>
      <c r="AY174" t="s">
        <v>120</v>
      </c>
      <c r="BN174" s="2839" t="s">
        <v>120</v>
      </c>
      <c r="BO174" s="2839"/>
      <c r="CY174" s="2839" t="s">
        <v>120</v>
      </c>
      <c r="CZ174" s="2839"/>
      <c r="DM174" s="3">
        <v>1</v>
      </c>
    </row>
    <row r="175" spans="1:117" ht="15.75">
      <c r="AB175" s="848"/>
      <c r="AE175" s="848"/>
      <c r="AH175" s="848"/>
      <c r="BN175" s="926"/>
      <c r="BO175" s="926"/>
      <c r="CY175" s="926"/>
      <c r="CZ175" s="926"/>
      <c r="DM175" s="3">
        <v>1</v>
      </c>
    </row>
    <row r="176" spans="1:117" ht="15.75" thickBot="1">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DM176" s="3">
        <v>1</v>
      </c>
    </row>
    <row r="177" spans="1:119">
      <c r="BN177" s="2838"/>
      <c r="BO177" s="2838"/>
      <c r="CY177" s="2838"/>
      <c r="CZ177" s="2838"/>
      <c r="DM177" s="3">
        <v>1</v>
      </c>
    </row>
    <row r="178" spans="1:119">
      <c r="BN178" s="2839"/>
      <c r="BO178" s="2839"/>
      <c r="CY178" s="2839"/>
      <c r="CZ178" s="2839"/>
      <c r="DM178" s="3">
        <v>1</v>
      </c>
    </row>
    <row r="179" spans="1:119">
      <c r="DM179" s="3">
        <v>1</v>
      </c>
    </row>
    <row r="180" spans="1:119">
      <c r="DM180" s="3">
        <v>1</v>
      </c>
    </row>
    <row r="181" spans="1:119">
      <c r="DM181" s="3">
        <v>1</v>
      </c>
      <c r="DN181" s="848"/>
      <c r="DO181" s="848"/>
    </row>
    <row r="182" spans="1:119">
      <c r="DM182" s="700" t="s">
        <v>821</v>
      </c>
      <c r="DN182" s="848"/>
      <c r="DO182" s="848"/>
    </row>
    <row r="183" spans="1:119">
      <c r="A183" s="3">
        <v>1</v>
      </c>
      <c r="B183" s="3">
        <v>1</v>
      </c>
      <c r="C183" s="3">
        <v>1</v>
      </c>
      <c r="D183" s="3">
        <v>1</v>
      </c>
      <c r="E183" s="3">
        <v>1</v>
      </c>
      <c r="F183" s="3">
        <v>1</v>
      </c>
      <c r="G183" s="3">
        <v>1</v>
      </c>
      <c r="H183" s="3">
        <v>1</v>
      </c>
      <c r="I183" s="3">
        <v>1</v>
      </c>
      <c r="J183" s="3">
        <v>1</v>
      </c>
      <c r="K183" s="3">
        <v>1</v>
      </c>
      <c r="L183" s="3">
        <v>1</v>
      </c>
      <c r="M183" s="3">
        <v>1</v>
      </c>
      <c r="N183" s="3">
        <v>1</v>
      </c>
      <c r="O183" s="3">
        <v>1</v>
      </c>
      <c r="P183" s="3">
        <v>1</v>
      </c>
      <c r="Q183" s="3">
        <v>1</v>
      </c>
      <c r="R183" s="3">
        <v>1</v>
      </c>
      <c r="S183" s="3">
        <v>1</v>
      </c>
      <c r="T183" s="3">
        <v>1</v>
      </c>
      <c r="U183" s="3">
        <v>1</v>
      </c>
      <c r="V183" s="3">
        <v>1</v>
      </c>
      <c r="W183" s="3">
        <v>1</v>
      </c>
      <c r="X183" s="3">
        <v>1</v>
      </c>
      <c r="Y183" s="3">
        <v>1</v>
      </c>
      <c r="Z183" s="3">
        <v>1</v>
      </c>
      <c r="AA183" s="3">
        <v>1</v>
      </c>
      <c r="AB183" s="3">
        <v>1</v>
      </c>
      <c r="AC183" s="3">
        <v>1</v>
      </c>
      <c r="AD183" s="3">
        <v>1</v>
      </c>
      <c r="AE183" s="3">
        <v>1</v>
      </c>
      <c r="AF183" s="3">
        <v>1</v>
      </c>
      <c r="AG183" s="3">
        <v>1</v>
      </c>
      <c r="AH183" s="3">
        <v>1</v>
      </c>
      <c r="AI183" s="3">
        <v>1</v>
      </c>
      <c r="AJ183" s="3">
        <v>1</v>
      </c>
      <c r="AK183" s="3">
        <v>1</v>
      </c>
      <c r="AL183" s="3">
        <v>1</v>
      </c>
      <c r="AM183" s="3">
        <v>1</v>
      </c>
      <c r="AN183" s="3">
        <v>1</v>
      </c>
      <c r="AO183" s="3">
        <v>1</v>
      </c>
      <c r="AP183" s="3">
        <v>1</v>
      </c>
      <c r="AQ183" s="3">
        <v>1</v>
      </c>
      <c r="AR183" s="3">
        <v>1</v>
      </c>
      <c r="AS183" s="3">
        <v>1</v>
      </c>
      <c r="AT183" s="3">
        <v>1</v>
      </c>
      <c r="AU183" s="3">
        <v>1</v>
      </c>
      <c r="AV183" s="3">
        <v>1</v>
      </c>
      <c r="AW183" s="3">
        <v>1</v>
      </c>
      <c r="AX183" s="3">
        <v>1</v>
      </c>
      <c r="AY183" s="3">
        <v>1</v>
      </c>
      <c r="AZ183" s="3">
        <v>1</v>
      </c>
      <c r="BA183" s="3">
        <v>1</v>
      </c>
      <c r="BB183" s="3">
        <v>1</v>
      </c>
      <c r="BC183" s="3">
        <v>1</v>
      </c>
      <c r="BD183" s="3">
        <v>1</v>
      </c>
      <c r="BE183" s="3">
        <v>1</v>
      </c>
      <c r="BF183" s="3">
        <v>1</v>
      </c>
      <c r="BG183" s="3">
        <v>1</v>
      </c>
      <c r="BH183" s="3">
        <v>1</v>
      </c>
      <c r="BI183" s="3">
        <v>1</v>
      </c>
      <c r="BJ183" s="3">
        <v>1</v>
      </c>
      <c r="BK183" s="3">
        <v>1</v>
      </c>
      <c r="BL183" s="3">
        <v>1</v>
      </c>
      <c r="BM183" s="3">
        <v>1</v>
      </c>
      <c r="BN183" s="3">
        <v>1</v>
      </c>
      <c r="BO183" s="3">
        <v>1</v>
      </c>
      <c r="BP183" s="3">
        <v>1</v>
      </c>
      <c r="BQ183" s="3">
        <v>1</v>
      </c>
      <c r="BR183" s="3">
        <v>1</v>
      </c>
      <c r="BS183" s="3">
        <v>1</v>
      </c>
      <c r="BT183" s="3">
        <v>1</v>
      </c>
      <c r="BU183" s="3">
        <v>1</v>
      </c>
      <c r="BV183" s="3">
        <v>1</v>
      </c>
      <c r="BW183" s="3">
        <v>1</v>
      </c>
      <c r="BX183" s="3">
        <v>1</v>
      </c>
      <c r="BY183" s="3">
        <v>1</v>
      </c>
      <c r="BZ183" s="3">
        <v>1</v>
      </c>
      <c r="CA183" s="3">
        <v>1</v>
      </c>
      <c r="CB183" s="3">
        <v>1</v>
      </c>
      <c r="CC183" s="3">
        <v>1</v>
      </c>
      <c r="CD183" s="3">
        <v>1</v>
      </c>
      <c r="CE183" s="3">
        <v>1</v>
      </c>
      <c r="CF183" s="3">
        <v>1</v>
      </c>
      <c r="CG183" s="3">
        <v>1</v>
      </c>
      <c r="CH183" s="3">
        <v>1</v>
      </c>
      <c r="CI183" s="3">
        <v>1</v>
      </c>
      <c r="CJ183" s="3">
        <v>1</v>
      </c>
      <c r="CK183" s="3">
        <v>1</v>
      </c>
      <c r="CL183" s="3">
        <v>1</v>
      </c>
      <c r="CM183" s="3">
        <v>1</v>
      </c>
      <c r="CN183" s="3">
        <v>1</v>
      </c>
      <c r="CO183" s="3">
        <v>1</v>
      </c>
      <c r="CP183" s="3">
        <v>1</v>
      </c>
      <c r="CQ183" s="3">
        <v>1</v>
      </c>
      <c r="CR183" s="3">
        <v>1</v>
      </c>
      <c r="CS183" s="3">
        <v>1</v>
      </c>
      <c r="CT183" s="3">
        <v>1</v>
      </c>
      <c r="CU183" s="3">
        <v>1</v>
      </c>
      <c r="CV183" s="3">
        <v>1</v>
      </c>
      <c r="CW183" s="3">
        <v>1</v>
      </c>
      <c r="CX183" s="3">
        <v>1</v>
      </c>
      <c r="CY183" s="3">
        <v>1</v>
      </c>
      <c r="CZ183" s="3">
        <v>1</v>
      </c>
      <c r="DA183" s="3">
        <v>1</v>
      </c>
      <c r="DB183" s="3">
        <v>1</v>
      </c>
      <c r="DC183" s="3">
        <v>1</v>
      </c>
      <c r="DD183" s="3">
        <v>1</v>
      </c>
      <c r="DE183" s="3">
        <v>1</v>
      </c>
      <c r="DF183" s="3">
        <v>1</v>
      </c>
      <c r="DG183" s="3">
        <v>1</v>
      </c>
      <c r="DH183" s="3">
        <v>1</v>
      </c>
      <c r="DI183" s="3">
        <v>1</v>
      </c>
      <c r="DJ183" s="3">
        <v>1</v>
      </c>
      <c r="DK183" s="3">
        <v>1</v>
      </c>
      <c r="DL183" s="3">
        <v>1</v>
      </c>
      <c r="DM183" s="1" t="str">
        <f>ADDRESS(ROW(),COLUMN(),4)</f>
        <v>DM183</v>
      </c>
      <c r="DN183" s="702"/>
      <c r="DO183" s="703" t="str">
        <f>ADDRESS(ROW(),COLUMN(),4)</f>
        <v>DO183</v>
      </c>
    </row>
  </sheetData>
  <mergeCells count="1065">
    <mergeCell ref="W173:X174"/>
    <mergeCell ref="BN173:BO174"/>
    <mergeCell ref="CY173:CZ174"/>
    <mergeCell ref="BN177:BO178"/>
    <mergeCell ref="CY177:CZ178"/>
    <mergeCell ref="W167:X168"/>
    <mergeCell ref="BN167:BO168"/>
    <mergeCell ref="CY167:CZ168"/>
    <mergeCell ref="W170:X171"/>
    <mergeCell ref="BN170:BO171"/>
    <mergeCell ref="CY170:CZ171"/>
    <mergeCell ref="W161:X162"/>
    <mergeCell ref="BN161:BO162"/>
    <mergeCell ref="CY161:CZ162"/>
    <mergeCell ref="W164:X165"/>
    <mergeCell ref="BN164:BO165"/>
    <mergeCell ref="CY164:CZ165"/>
    <mergeCell ref="W155:X156"/>
    <mergeCell ref="BN155:BO156"/>
    <mergeCell ref="CY155:CZ156"/>
    <mergeCell ref="W158:X159"/>
    <mergeCell ref="BN158:BO159"/>
    <mergeCell ref="CY158:CZ159"/>
    <mergeCell ref="W149:X150"/>
    <mergeCell ref="BK149:BL150"/>
    <mergeCell ref="BN149:BO150"/>
    <mergeCell ref="CV149:CW150"/>
    <mergeCell ref="CY149:CZ150"/>
    <mergeCell ref="W152:X153"/>
    <mergeCell ref="BN152:BO153"/>
    <mergeCell ref="CY152:CZ153"/>
    <mergeCell ref="T146:U147"/>
    <mergeCell ref="W146:X147"/>
    <mergeCell ref="BK146:BL147"/>
    <mergeCell ref="BN146:BO147"/>
    <mergeCell ref="CV146:CW147"/>
    <mergeCell ref="CY146:CZ147"/>
    <mergeCell ref="T143:U144"/>
    <mergeCell ref="W143:X144"/>
    <mergeCell ref="BK143:BL144"/>
    <mergeCell ref="BN143:BO144"/>
    <mergeCell ref="CV143:CW144"/>
    <mergeCell ref="CY143:CZ144"/>
    <mergeCell ref="T140:U141"/>
    <mergeCell ref="W140:X141"/>
    <mergeCell ref="BK140:BL141"/>
    <mergeCell ref="BN140:BO141"/>
    <mergeCell ref="CV140:CW141"/>
    <mergeCell ref="CY140:CZ141"/>
    <mergeCell ref="T137:U138"/>
    <mergeCell ref="W137:X138"/>
    <mergeCell ref="BK137:BL138"/>
    <mergeCell ref="BN137:BO138"/>
    <mergeCell ref="CV137:CW138"/>
    <mergeCell ref="CY137:CZ138"/>
    <mergeCell ref="T134:U135"/>
    <mergeCell ref="W134:X135"/>
    <mergeCell ref="BK134:BL135"/>
    <mergeCell ref="BN134:BO135"/>
    <mergeCell ref="CV134:CW135"/>
    <mergeCell ref="CY134:CZ135"/>
    <mergeCell ref="T131:U132"/>
    <mergeCell ref="W131:X132"/>
    <mergeCell ref="BK131:BL132"/>
    <mergeCell ref="BN131:BO132"/>
    <mergeCell ref="CV131:CW132"/>
    <mergeCell ref="CY131:CZ132"/>
    <mergeCell ref="CY125:CZ126"/>
    <mergeCell ref="T128:U129"/>
    <mergeCell ref="W128:X129"/>
    <mergeCell ref="BK128:BL129"/>
    <mergeCell ref="BN128:BO129"/>
    <mergeCell ref="CV128:CW129"/>
    <mergeCell ref="CY128:CZ129"/>
    <mergeCell ref="E125:F126"/>
    <mergeCell ref="T125:U126"/>
    <mergeCell ref="W125:X126"/>
    <mergeCell ref="BK125:BL126"/>
    <mergeCell ref="BN125:BO126"/>
    <mergeCell ref="CV125:CW126"/>
    <mergeCell ref="CY119:CZ120"/>
    <mergeCell ref="E122:F123"/>
    <mergeCell ref="T122:U123"/>
    <mergeCell ref="W122:X123"/>
    <mergeCell ref="AV122:AW123"/>
    <mergeCell ref="BK122:BL123"/>
    <mergeCell ref="BN122:BO123"/>
    <mergeCell ref="CG122:CH123"/>
    <mergeCell ref="CV122:CW123"/>
    <mergeCell ref="CY122:CZ123"/>
    <mergeCell ref="CV116:CW117"/>
    <mergeCell ref="CY116:CZ117"/>
    <mergeCell ref="E119:F120"/>
    <mergeCell ref="T119:U120"/>
    <mergeCell ref="W119:X120"/>
    <mergeCell ref="AV119:AW120"/>
    <mergeCell ref="BK119:BL120"/>
    <mergeCell ref="BN119:BO120"/>
    <mergeCell ref="CG119:CH120"/>
    <mergeCell ref="CV119:CW120"/>
    <mergeCell ref="CM113:CN114"/>
    <mergeCell ref="CV113:CW114"/>
    <mergeCell ref="CY113:CZ114"/>
    <mergeCell ref="E116:F117"/>
    <mergeCell ref="T116:U117"/>
    <mergeCell ref="W116:X117"/>
    <mergeCell ref="AV116:AW117"/>
    <mergeCell ref="BK116:BL117"/>
    <mergeCell ref="BN116:BO117"/>
    <mergeCell ref="CG116:CH117"/>
    <mergeCell ref="CY110:CZ111"/>
    <mergeCell ref="E113:F114"/>
    <mergeCell ref="K113:L114"/>
    <mergeCell ref="T113:U114"/>
    <mergeCell ref="W113:X114"/>
    <mergeCell ref="AV113:AW114"/>
    <mergeCell ref="BB113:BC114"/>
    <mergeCell ref="BK113:BL114"/>
    <mergeCell ref="BN113:BO114"/>
    <mergeCell ref="CG113:CH114"/>
    <mergeCell ref="BB110:BC111"/>
    <mergeCell ref="BK110:BL111"/>
    <mergeCell ref="BN110:BO111"/>
    <mergeCell ref="CG110:CH111"/>
    <mergeCell ref="CM110:CN111"/>
    <mergeCell ref="CV110:CW111"/>
    <mergeCell ref="CJ107:CK108"/>
    <mergeCell ref="CM107:CN108"/>
    <mergeCell ref="CV107:CW108"/>
    <mergeCell ref="CY107:CZ108"/>
    <mergeCell ref="E110:F111"/>
    <mergeCell ref="H110:I111"/>
    <mergeCell ref="K110:L111"/>
    <mergeCell ref="T110:U111"/>
    <mergeCell ref="W110:X111"/>
    <mergeCell ref="AV110:AW111"/>
    <mergeCell ref="AV107:AW108"/>
    <mergeCell ref="AY107:AZ108"/>
    <mergeCell ref="BB107:BC108"/>
    <mergeCell ref="BK107:BL108"/>
    <mergeCell ref="BN107:BO108"/>
    <mergeCell ref="CG107:CH108"/>
    <mergeCell ref="CJ104:CK105"/>
    <mergeCell ref="CM104:CN105"/>
    <mergeCell ref="CV104:CW105"/>
    <mergeCell ref="CY104:CZ105"/>
    <mergeCell ref="B107:C108"/>
    <mergeCell ref="E107:F108"/>
    <mergeCell ref="H107:I108"/>
    <mergeCell ref="K107:L108"/>
    <mergeCell ref="T107:U108"/>
    <mergeCell ref="W107:X108"/>
    <mergeCell ref="AV104:AW105"/>
    <mergeCell ref="AY104:AZ105"/>
    <mergeCell ref="BB104:BC105"/>
    <mergeCell ref="BK104:BL105"/>
    <mergeCell ref="BN104:BO105"/>
    <mergeCell ref="CG104:CH105"/>
    <mergeCell ref="B104:C105"/>
    <mergeCell ref="E104:F105"/>
    <mergeCell ref="H104:I105"/>
    <mergeCell ref="K104:L105"/>
    <mergeCell ref="T104:U105"/>
    <mergeCell ref="W104:X105"/>
    <mergeCell ref="CD101:CE102"/>
    <mergeCell ref="CG101:CH102"/>
    <mergeCell ref="CJ101:CK102"/>
    <mergeCell ref="CM101:CN102"/>
    <mergeCell ref="CV101:CW102"/>
    <mergeCell ref="CY101:CZ102"/>
    <mergeCell ref="AS101:AT102"/>
    <mergeCell ref="AV101:AW102"/>
    <mergeCell ref="AY101:AZ102"/>
    <mergeCell ref="BB101:BC102"/>
    <mergeCell ref="BK101:BL102"/>
    <mergeCell ref="BN101:BO102"/>
    <mergeCell ref="CJ98:CK99"/>
    <mergeCell ref="CM98:CN99"/>
    <mergeCell ref="CV98:CW99"/>
    <mergeCell ref="CY98:CZ99"/>
    <mergeCell ref="B101:C102"/>
    <mergeCell ref="E101:F102"/>
    <mergeCell ref="H101:I102"/>
    <mergeCell ref="K101:L102"/>
    <mergeCell ref="T101:U102"/>
    <mergeCell ref="W101:X102"/>
    <mergeCell ref="AY98:AZ99"/>
    <mergeCell ref="BB98:BC99"/>
    <mergeCell ref="BK98:BL99"/>
    <mergeCell ref="BN98:BO99"/>
    <mergeCell ref="CD98:CE99"/>
    <mergeCell ref="CG98:CH99"/>
    <mergeCell ref="CV95:CW96"/>
    <mergeCell ref="CY95:CZ96"/>
    <mergeCell ref="B98:C99"/>
    <mergeCell ref="E98:F99"/>
    <mergeCell ref="H98:I99"/>
    <mergeCell ref="K98:L99"/>
    <mergeCell ref="T98:U99"/>
    <mergeCell ref="W98:X99"/>
    <mergeCell ref="AS98:AT99"/>
    <mergeCell ref="AV98:AW99"/>
    <mergeCell ref="BK95:BL96"/>
    <mergeCell ref="BN95:BO96"/>
    <mergeCell ref="CD95:CE96"/>
    <mergeCell ref="CG95:CH96"/>
    <mergeCell ref="CJ95:CK96"/>
    <mergeCell ref="CM95:CN96"/>
    <mergeCell ref="W95:X96"/>
    <mergeCell ref="AS95:AT96"/>
    <mergeCell ref="AV95:AW96"/>
    <mergeCell ref="AY95:AZ96"/>
    <mergeCell ref="BB95:BC96"/>
    <mergeCell ref="BH95:BI96"/>
    <mergeCell ref="CJ92:CK93"/>
    <mergeCell ref="CM92:CN93"/>
    <mergeCell ref="CS92:CT93"/>
    <mergeCell ref="CV92:CW93"/>
    <mergeCell ref="CY92:CZ93"/>
    <mergeCell ref="B95:C96"/>
    <mergeCell ref="E95:F96"/>
    <mergeCell ref="H95:I96"/>
    <mergeCell ref="K95:L96"/>
    <mergeCell ref="T95:U96"/>
    <mergeCell ref="BB92:BC93"/>
    <mergeCell ref="BH92:BI93"/>
    <mergeCell ref="BK92:BL93"/>
    <mergeCell ref="BN92:BO93"/>
    <mergeCell ref="CD92:CE93"/>
    <mergeCell ref="CG92:CH93"/>
    <mergeCell ref="CY89:CZ90"/>
    <mergeCell ref="B92:C93"/>
    <mergeCell ref="E92:F93"/>
    <mergeCell ref="H92:I93"/>
    <mergeCell ref="K92:L93"/>
    <mergeCell ref="T92:U93"/>
    <mergeCell ref="W92:X93"/>
    <mergeCell ref="AS92:AT93"/>
    <mergeCell ref="AV92:AW93"/>
    <mergeCell ref="AY92:AZ93"/>
    <mergeCell ref="CD89:CE90"/>
    <mergeCell ref="CG89:CH90"/>
    <mergeCell ref="CJ89:CK90"/>
    <mergeCell ref="CM89:CN90"/>
    <mergeCell ref="CS89:CT90"/>
    <mergeCell ref="CV89:CW90"/>
    <mergeCell ref="AV89:AW90"/>
    <mergeCell ref="AY89:AZ90"/>
    <mergeCell ref="BB89:BC90"/>
    <mergeCell ref="BH89:BI90"/>
    <mergeCell ref="BK89:BL90"/>
    <mergeCell ref="BN89:BO90"/>
    <mergeCell ref="CY86:CZ87"/>
    <mergeCell ref="DB86:DC87"/>
    <mergeCell ref="B89:C90"/>
    <mergeCell ref="E89:F90"/>
    <mergeCell ref="H89:I90"/>
    <mergeCell ref="K89:L90"/>
    <mergeCell ref="Q89:R90"/>
    <mergeCell ref="T89:U90"/>
    <mergeCell ref="W89:X90"/>
    <mergeCell ref="AS89:AT90"/>
    <mergeCell ref="CD86:CE87"/>
    <mergeCell ref="CG86:CH87"/>
    <mergeCell ref="CJ86:CK87"/>
    <mergeCell ref="CM86:CN87"/>
    <mergeCell ref="CS86:CT87"/>
    <mergeCell ref="CV86:CW87"/>
    <mergeCell ref="AY86:AZ87"/>
    <mergeCell ref="BB86:BC87"/>
    <mergeCell ref="BH86:BI87"/>
    <mergeCell ref="BK86:BL87"/>
    <mergeCell ref="BN86:BO87"/>
    <mergeCell ref="BQ86:BR87"/>
    <mergeCell ref="B86:C87"/>
    <mergeCell ref="E86:F87"/>
    <mergeCell ref="H86:I87"/>
    <mergeCell ref="K86:L87"/>
    <mergeCell ref="Q86:R87"/>
    <mergeCell ref="T86:U87"/>
    <mergeCell ref="W86:X87"/>
    <mergeCell ref="AS86:AT87"/>
    <mergeCell ref="AV86:AW87"/>
    <mergeCell ref="CG83:CH84"/>
    <mergeCell ref="CJ83:CK84"/>
    <mergeCell ref="CM83:CN84"/>
    <mergeCell ref="CS83:CT84"/>
    <mergeCell ref="CV83:CW84"/>
    <mergeCell ref="CY83:CZ84"/>
    <mergeCell ref="BB83:BC84"/>
    <mergeCell ref="BH83:BI84"/>
    <mergeCell ref="BK83:BL84"/>
    <mergeCell ref="BN83:BO84"/>
    <mergeCell ref="BQ83:BR84"/>
    <mergeCell ref="CD83:CE84"/>
    <mergeCell ref="Z83:AA84"/>
    <mergeCell ref="AC83:AD84"/>
    <mergeCell ref="AF83:AG84"/>
    <mergeCell ref="AS83:AT84"/>
    <mergeCell ref="AV83:AW84"/>
    <mergeCell ref="AY83:AZ84"/>
    <mergeCell ref="DH80:DI81"/>
    <mergeCell ref="B83:C84"/>
    <mergeCell ref="E83:F84"/>
    <mergeCell ref="H83:I84"/>
    <mergeCell ref="K83:L84"/>
    <mergeCell ref="Q83:R84"/>
    <mergeCell ref="T83:U84"/>
    <mergeCell ref="W83:X84"/>
    <mergeCell ref="CG80:CH81"/>
    <mergeCell ref="CJ80:CK81"/>
    <mergeCell ref="CM80:CN81"/>
    <mergeCell ref="CS80:CT81"/>
    <mergeCell ref="CV80:CW81"/>
    <mergeCell ref="CY80:CZ81"/>
    <mergeCell ref="BK80:BL81"/>
    <mergeCell ref="BN80:BO81"/>
    <mergeCell ref="BQ80:BR81"/>
    <mergeCell ref="BT80:BU81"/>
    <mergeCell ref="BW80:BX81"/>
    <mergeCell ref="CD80:CE81"/>
    <mergeCell ref="AF80:AG81"/>
    <mergeCell ref="AS80:AT81"/>
    <mergeCell ref="AV80:AW81"/>
    <mergeCell ref="AY80:AZ81"/>
    <mergeCell ref="BB80:BC81"/>
    <mergeCell ref="BH80:BI81"/>
    <mergeCell ref="DB83:DC84"/>
    <mergeCell ref="B80:C81"/>
    <mergeCell ref="E80:F81"/>
    <mergeCell ref="H80:I81"/>
    <mergeCell ref="K80:L81"/>
    <mergeCell ref="Q80:R81"/>
    <mergeCell ref="T80:U81"/>
    <mergeCell ref="W80:X81"/>
    <mergeCell ref="Z80:AA81"/>
    <mergeCell ref="AC80:AD81"/>
    <mergeCell ref="CM77:CN78"/>
    <mergeCell ref="CS77:CT78"/>
    <mergeCell ref="CV77:CW78"/>
    <mergeCell ref="CY77:CZ78"/>
    <mergeCell ref="DB77:DC78"/>
    <mergeCell ref="DE77:DF78"/>
    <mergeCell ref="BQ77:BR78"/>
    <mergeCell ref="BT77:BU78"/>
    <mergeCell ref="BW77:BX78"/>
    <mergeCell ref="CD77:CE78"/>
    <mergeCell ref="CG77:CH78"/>
    <mergeCell ref="CJ77:CK78"/>
    <mergeCell ref="AV77:AW78"/>
    <mergeCell ref="AY77:AZ78"/>
    <mergeCell ref="BB77:BC78"/>
    <mergeCell ref="BH77:BI78"/>
    <mergeCell ref="BK77:BL78"/>
    <mergeCell ref="BN77:BO78"/>
    <mergeCell ref="T77:U78"/>
    <mergeCell ref="W77:X78"/>
    <mergeCell ref="Z77:AA78"/>
    <mergeCell ref="AC77:AD78"/>
    <mergeCell ref="DB80:DC81"/>
    <mergeCell ref="AF77:AG78"/>
    <mergeCell ref="AS77:AT78"/>
    <mergeCell ref="DE80:DF81"/>
    <mergeCell ref="DH74:DI75"/>
    <mergeCell ref="B77:C78"/>
    <mergeCell ref="E77:F78"/>
    <mergeCell ref="H77:I78"/>
    <mergeCell ref="K77:L78"/>
    <mergeCell ref="Q77:R78"/>
    <mergeCell ref="BW74:BX75"/>
    <mergeCell ref="CD74:CE75"/>
    <mergeCell ref="CG74:CH75"/>
    <mergeCell ref="CJ74:CK75"/>
    <mergeCell ref="CM74:CN75"/>
    <mergeCell ref="CS74:CT75"/>
    <mergeCell ref="BB74:BC75"/>
    <mergeCell ref="BH74:BI75"/>
    <mergeCell ref="BK74:BL75"/>
    <mergeCell ref="BN74:BO75"/>
    <mergeCell ref="BQ74:BR75"/>
    <mergeCell ref="BT74:BU75"/>
    <mergeCell ref="Z74:AA75"/>
    <mergeCell ref="AC74:AD75"/>
    <mergeCell ref="AF74:AG75"/>
    <mergeCell ref="AS74:AT75"/>
    <mergeCell ref="AV74:AW75"/>
    <mergeCell ref="AY74:AZ75"/>
    <mergeCell ref="DH77:DI78"/>
    <mergeCell ref="DB71:DC72"/>
    <mergeCell ref="DE71:DF72"/>
    <mergeCell ref="DH71:DI72"/>
    <mergeCell ref="B74:C75"/>
    <mergeCell ref="E74:F75"/>
    <mergeCell ref="H74:I75"/>
    <mergeCell ref="K74:L75"/>
    <mergeCell ref="Q74:R75"/>
    <mergeCell ref="T74:U75"/>
    <mergeCell ref="W74:X75"/>
    <mergeCell ref="CG71:CH72"/>
    <mergeCell ref="CJ71:CK72"/>
    <mergeCell ref="CM71:CN72"/>
    <mergeCell ref="CS71:CT72"/>
    <mergeCell ref="CV71:CW72"/>
    <mergeCell ref="CY71:CZ72"/>
    <mergeCell ref="BK71:BL72"/>
    <mergeCell ref="BN71:BO72"/>
    <mergeCell ref="BQ71:BR72"/>
    <mergeCell ref="BT71:BU72"/>
    <mergeCell ref="BW71:BX72"/>
    <mergeCell ref="CD71:CE72"/>
    <mergeCell ref="AF71:AG72"/>
    <mergeCell ref="AS71:AT72"/>
    <mergeCell ref="AV71:AW72"/>
    <mergeCell ref="AY71:AZ72"/>
    <mergeCell ref="BB71:BC72"/>
    <mergeCell ref="BH71:BI72"/>
    <mergeCell ref="CV74:CW75"/>
    <mergeCell ref="CY74:CZ75"/>
    <mergeCell ref="DB74:DC75"/>
    <mergeCell ref="DE74:DF75"/>
    <mergeCell ref="DH68:DI69"/>
    <mergeCell ref="B71:C72"/>
    <mergeCell ref="E71:F72"/>
    <mergeCell ref="H71:I72"/>
    <mergeCell ref="K71:L72"/>
    <mergeCell ref="Q71:R72"/>
    <mergeCell ref="T71:U72"/>
    <mergeCell ref="W71:X72"/>
    <mergeCell ref="Z71:AA72"/>
    <mergeCell ref="AC71:AD72"/>
    <mergeCell ref="CP68:CQ69"/>
    <mergeCell ref="CS68:CT69"/>
    <mergeCell ref="CV68:CW69"/>
    <mergeCell ref="CY68:CZ69"/>
    <mergeCell ref="DB68:DC69"/>
    <mergeCell ref="DE68:DF69"/>
    <mergeCell ref="BT68:BU69"/>
    <mergeCell ref="BW68:BX69"/>
    <mergeCell ref="CD68:CE69"/>
    <mergeCell ref="CG68:CH69"/>
    <mergeCell ref="CJ68:CK69"/>
    <mergeCell ref="CM68:CN69"/>
    <mergeCell ref="BB68:BC69"/>
    <mergeCell ref="BE68:BF69"/>
    <mergeCell ref="BH68:BI69"/>
    <mergeCell ref="BK68:BL69"/>
    <mergeCell ref="BN68:BO69"/>
    <mergeCell ref="BQ68:BR69"/>
    <mergeCell ref="Z68:AA69"/>
    <mergeCell ref="AC68:AD69"/>
    <mergeCell ref="AF68:AG69"/>
    <mergeCell ref="AS68:AT69"/>
    <mergeCell ref="AV68:AW69"/>
    <mergeCell ref="AY68:AZ69"/>
    <mergeCell ref="DE65:DF66"/>
    <mergeCell ref="DH65:DI66"/>
    <mergeCell ref="B68:C69"/>
    <mergeCell ref="E68:F69"/>
    <mergeCell ref="H68:I69"/>
    <mergeCell ref="K68:L69"/>
    <mergeCell ref="N68:O69"/>
    <mergeCell ref="Q68:R69"/>
    <mergeCell ref="T68:U69"/>
    <mergeCell ref="W68:X69"/>
    <mergeCell ref="CM65:CN66"/>
    <mergeCell ref="CP65:CQ66"/>
    <mergeCell ref="CS65:CT66"/>
    <mergeCell ref="CV65:CW66"/>
    <mergeCell ref="CY65:CZ66"/>
    <mergeCell ref="DB65:DC66"/>
    <mergeCell ref="BQ65:BR66"/>
    <mergeCell ref="BT65:BU66"/>
    <mergeCell ref="BW65:BX66"/>
    <mergeCell ref="CD65:CE66"/>
    <mergeCell ref="CG65:CH66"/>
    <mergeCell ref="CJ65:CK66"/>
    <mergeCell ref="AY65:AZ66"/>
    <mergeCell ref="BB65:BC66"/>
    <mergeCell ref="BE65:BF66"/>
    <mergeCell ref="BH65:BI66"/>
    <mergeCell ref="BK65:BL66"/>
    <mergeCell ref="BN65:BO66"/>
    <mergeCell ref="W65:X66"/>
    <mergeCell ref="Z65:AA66"/>
    <mergeCell ref="AC65:AD66"/>
    <mergeCell ref="AF65:AG66"/>
    <mergeCell ref="AS65:AT66"/>
    <mergeCell ref="AV65:AW66"/>
    <mergeCell ref="DB62:DC63"/>
    <mergeCell ref="DE62:DF63"/>
    <mergeCell ref="DH62:DI63"/>
    <mergeCell ref="B65:C66"/>
    <mergeCell ref="E65:F66"/>
    <mergeCell ref="H65:I66"/>
    <mergeCell ref="K65:L66"/>
    <mergeCell ref="N65:O66"/>
    <mergeCell ref="Q65:R66"/>
    <mergeCell ref="T65:U66"/>
    <mergeCell ref="CJ62:CK63"/>
    <mergeCell ref="CM62:CN63"/>
    <mergeCell ref="CP62:CQ63"/>
    <mergeCell ref="CS62:CT63"/>
    <mergeCell ref="CV62:CW63"/>
    <mergeCell ref="CY62:CZ63"/>
    <mergeCell ref="BN62:BO63"/>
    <mergeCell ref="BQ62:BR63"/>
    <mergeCell ref="BT62:BU63"/>
    <mergeCell ref="BW62:BX63"/>
    <mergeCell ref="CD62:CE63"/>
    <mergeCell ref="CG62:CH63"/>
    <mergeCell ref="AV62:AW63"/>
    <mergeCell ref="AY62:AZ63"/>
    <mergeCell ref="BB62:BC63"/>
    <mergeCell ref="BE62:BF63"/>
    <mergeCell ref="BH62:BI63"/>
    <mergeCell ref="BK62:BL63"/>
    <mergeCell ref="T62:U63"/>
    <mergeCell ref="W62:X63"/>
    <mergeCell ref="Z62:AA63"/>
    <mergeCell ref="AC62:AD63"/>
    <mergeCell ref="AF62:AG63"/>
    <mergeCell ref="AS62:AT63"/>
    <mergeCell ref="B62:C63"/>
    <mergeCell ref="E62:F63"/>
    <mergeCell ref="H62:I63"/>
    <mergeCell ref="K62:L63"/>
    <mergeCell ref="N62:O63"/>
    <mergeCell ref="Q62:R63"/>
    <mergeCell ref="CS59:CT60"/>
    <mergeCell ref="CV59:CW60"/>
    <mergeCell ref="CY59:CZ60"/>
    <mergeCell ref="DB59:DC60"/>
    <mergeCell ref="DE59:DF60"/>
    <mergeCell ref="DH59:DI60"/>
    <mergeCell ref="BW59:BX60"/>
    <mergeCell ref="CD59:CE60"/>
    <mergeCell ref="CG59:CH60"/>
    <mergeCell ref="CJ59:CK60"/>
    <mergeCell ref="CM59:CN60"/>
    <mergeCell ref="CP59:CQ60"/>
    <mergeCell ref="BE59:BF60"/>
    <mergeCell ref="BH59:BI60"/>
    <mergeCell ref="BK59:BL60"/>
    <mergeCell ref="BN59:BO60"/>
    <mergeCell ref="BQ59:BR60"/>
    <mergeCell ref="BT59:BU60"/>
    <mergeCell ref="AC59:AD60"/>
    <mergeCell ref="AF59:AG60"/>
    <mergeCell ref="AS59:AT60"/>
    <mergeCell ref="AV59:AW60"/>
    <mergeCell ref="AY59:AZ60"/>
    <mergeCell ref="BB59:BC60"/>
    <mergeCell ref="DH56:DI57"/>
    <mergeCell ref="B59:C60"/>
    <mergeCell ref="E59:F60"/>
    <mergeCell ref="H59:I60"/>
    <mergeCell ref="K59:L60"/>
    <mergeCell ref="N59:O60"/>
    <mergeCell ref="Q59:R60"/>
    <mergeCell ref="T59:U60"/>
    <mergeCell ref="W59:X60"/>
    <mergeCell ref="Z59:AA60"/>
    <mergeCell ref="CP56:CQ57"/>
    <mergeCell ref="CS56:CT57"/>
    <mergeCell ref="CV56:CW57"/>
    <mergeCell ref="CY56:CZ57"/>
    <mergeCell ref="DB56:DC57"/>
    <mergeCell ref="DE56:DF57"/>
    <mergeCell ref="BT56:BU57"/>
    <mergeCell ref="BW56:BX57"/>
    <mergeCell ref="CD56:CE57"/>
    <mergeCell ref="CG56:CH57"/>
    <mergeCell ref="CJ56:CK57"/>
    <mergeCell ref="CM56:CN57"/>
    <mergeCell ref="BB56:BC57"/>
    <mergeCell ref="BE56:BF57"/>
    <mergeCell ref="BH56:BI57"/>
    <mergeCell ref="BK56:BL57"/>
    <mergeCell ref="BN56:BO57"/>
    <mergeCell ref="BQ56:BR57"/>
    <mergeCell ref="Z56:AA57"/>
    <mergeCell ref="AC56:AD57"/>
    <mergeCell ref="AF56:AG57"/>
    <mergeCell ref="AS56:AT57"/>
    <mergeCell ref="AV56:AW57"/>
    <mergeCell ref="AY56:AZ57"/>
    <mergeCell ref="DE53:DF54"/>
    <mergeCell ref="DH53:DI54"/>
    <mergeCell ref="B56:C57"/>
    <mergeCell ref="E56:F57"/>
    <mergeCell ref="H56:I57"/>
    <mergeCell ref="K56:L57"/>
    <mergeCell ref="N56:O57"/>
    <mergeCell ref="Q56:R57"/>
    <mergeCell ref="T56:U57"/>
    <mergeCell ref="W56:X57"/>
    <mergeCell ref="CM53:CN54"/>
    <mergeCell ref="CP53:CQ54"/>
    <mergeCell ref="CS53:CT54"/>
    <mergeCell ref="CV53:CW54"/>
    <mergeCell ref="CY53:CZ54"/>
    <mergeCell ref="DB53:DC54"/>
    <mergeCell ref="BQ53:BR54"/>
    <mergeCell ref="BT53:BU54"/>
    <mergeCell ref="BW53:BX54"/>
    <mergeCell ref="CD53:CE54"/>
    <mergeCell ref="CG53:CH54"/>
    <mergeCell ref="CJ53:CK54"/>
    <mergeCell ref="AY53:AZ54"/>
    <mergeCell ref="BB53:BC54"/>
    <mergeCell ref="BE53:BF54"/>
    <mergeCell ref="BH53:BI54"/>
    <mergeCell ref="BK53:BL54"/>
    <mergeCell ref="BN53:BO54"/>
    <mergeCell ref="W53:X54"/>
    <mergeCell ref="Z53:AA54"/>
    <mergeCell ref="AC53:AD54"/>
    <mergeCell ref="AF53:AG54"/>
    <mergeCell ref="AS53:AT54"/>
    <mergeCell ref="AV53:AW54"/>
    <mergeCell ref="DB50:DC51"/>
    <mergeCell ref="DE50:DF51"/>
    <mergeCell ref="DH50:DI51"/>
    <mergeCell ref="B53:C54"/>
    <mergeCell ref="E53:F54"/>
    <mergeCell ref="H53:I54"/>
    <mergeCell ref="K53:L54"/>
    <mergeCell ref="N53:O54"/>
    <mergeCell ref="Q53:R54"/>
    <mergeCell ref="T53:U54"/>
    <mergeCell ref="CJ50:CK51"/>
    <mergeCell ref="CM50:CN51"/>
    <mergeCell ref="CP50:CQ51"/>
    <mergeCell ref="CS50:CT51"/>
    <mergeCell ref="CV50:CW51"/>
    <mergeCell ref="CY50:CZ51"/>
    <mergeCell ref="BN50:BO51"/>
    <mergeCell ref="BQ50:BR51"/>
    <mergeCell ref="BT50:BU51"/>
    <mergeCell ref="BW50:BX51"/>
    <mergeCell ref="CD50:CE51"/>
    <mergeCell ref="CG50:CH51"/>
    <mergeCell ref="AV50:AW51"/>
    <mergeCell ref="AY50:AZ51"/>
    <mergeCell ref="BB50:BC51"/>
    <mergeCell ref="BE50:BF51"/>
    <mergeCell ref="BH50:BI51"/>
    <mergeCell ref="BK50:BL51"/>
    <mergeCell ref="T50:U51"/>
    <mergeCell ref="W50:X51"/>
    <mergeCell ref="Z50:AA51"/>
    <mergeCell ref="AC50:AD51"/>
    <mergeCell ref="AF50:AG51"/>
    <mergeCell ref="AS50:AT51"/>
    <mergeCell ref="CY47:CZ48"/>
    <mergeCell ref="DB47:DC48"/>
    <mergeCell ref="DE47:DF48"/>
    <mergeCell ref="DH47:DI48"/>
    <mergeCell ref="B50:C51"/>
    <mergeCell ref="E50:F51"/>
    <mergeCell ref="H50:I51"/>
    <mergeCell ref="K50:L51"/>
    <mergeCell ref="N50:O51"/>
    <mergeCell ref="Q50:R51"/>
    <mergeCell ref="CG47:CH48"/>
    <mergeCell ref="CJ47:CK48"/>
    <mergeCell ref="CM47:CN48"/>
    <mergeCell ref="CP47:CQ48"/>
    <mergeCell ref="CS47:CT48"/>
    <mergeCell ref="CV47:CW48"/>
    <mergeCell ref="BK47:BL48"/>
    <mergeCell ref="BN47:BO48"/>
    <mergeCell ref="BQ47:BR48"/>
    <mergeCell ref="BT47:BU48"/>
    <mergeCell ref="BW47:BX48"/>
    <mergeCell ref="CD47:CE48"/>
    <mergeCell ref="AS47:AT48"/>
    <mergeCell ref="AV47:AW48"/>
    <mergeCell ref="AY47:AZ48"/>
    <mergeCell ref="BB47:BC48"/>
    <mergeCell ref="BE47:BF48"/>
    <mergeCell ref="BH47:BI48"/>
    <mergeCell ref="Q47:R48"/>
    <mergeCell ref="T47:U48"/>
    <mergeCell ref="W47:X48"/>
    <mergeCell ref="Z47:AA48"/>
    <mergeCell ref="AC47:AD48"/>
    <mergeCell ref="AF47:AG48"/>
    <mergeCell ref="CV44:CW45"/>
    <mergeCell ref="CY44:CZ45"/>
    <mergeCell ref="DB44:DC45"/>
    <mergeCell ref="DE44:DF45"/>
    <mergeCell ref="DH44:DI45"/>
    <mergeCell ref="B47:C48"/>
    <mergeCell ref="E47:F48"/>
    <mergeCell ref="H47:I48"/>
    <mergeCell ref="K47:L48"/>
    <mergeCell ref="N47:O48"/>
    <mergeCell ref="CD44:CE45"/>
    <mergeCell ref="CG44:CH45"/>
    <mergeCell ref="CJ44:CK45"/>
    <mergeCell ref="CM44:CN45"/>
    <mergeCell ref="CP44:CQ45"/>
    <mergeCell ref="CS44:CT45"/>
    <mergeCell ref="BH44:BI45"/>
    <mergeCell ref="BK44:BL45"/>
    <mergeCell ref="BN44:BO45"/>
    <mergeCell ref="BQ44:BR45"/>
    <mergeCell ref="BT44:BU45"/>
    <mergeCell ref="BW44:BX45"/>
    <mergeCell ref="AL44:AM45"/>
    <mergeCell ref="AS44:AT45"/>
    <mergeCell ref="AV44:AW45"/>
    <mergeCell ref="AY44:AZ45"/>
    <mergeCell ref="BB44:BC45"/>
    <mergeCell ref="BE44:BF45"/>
    <mergeCell ref="T44:U45"/>
    <mergeCell ref="W44:X45"/>
    <mergeCell ref="Z44:AA45"/>
    <mergeCell ref="AC44:AD45"/>
    <mergeCell ref="AF44:AG45"/>
    <mergeCell ref="AI44:AJ45"/>
    <mergeCell ref="B44:C45"/>
    <mergeCell ref="E44:F45"/>
    <mergeCell ref="H44:I45"/>
    <mergeCell ref="K44:L45"/>
    <mergeCell ref="N44:O45"/>
    <mergeCell ref="Q44:R45"/>
    <mergeCell ref="CS41:CT42"/>
    <mergeCell ref="AL41:AM42"/>
    <mergeCell ref="AO41:AP41"/>
    <mergeCell ref="AS41:AT42"/>
    <mergeCell ref="AV41:AW42"/>
    <mergeCell ref="AY41:AZ42"/>
    <mergeCell ref="BB41:BC42"/>
    <mergeCell ref="AO42:AP42"/>
    <mergeCell ref="T41:U42"/>
    <mergeCell ref="W41:X42"/>
    <mergeCell ref="Z41:AA42"/>
    <mergeCell ref="AC41:AD42"/>
    <mergeCell ref="AF41:AG42"/>
    <mergeCell ref="AI41:AJ42"/>
    <mergeCell ref="B41:C42"/>
    <mergeCell ref="E41:F42"/>
    <mergeCell ref="CV41:CW42"/>
    <mergeCell ref="CY41:CZ42"/>
    <mergeCell ref="DB41:DC42"/>
    <mergeCell ref="DE41:DF42"/>
    <mergeCell ref="DH41:DI42"/>
    <mergeCell ref="BW41:BX42"/>
    <mergeCell ref="CD41:CE42"/>
    <mergeCell ref="CG41:CH42"/>
    <mergeCell ref="CJ41:CK42"/>
    <mergeCell ref="CM41:CN42"/>
    <mergeCell ref="CP41:CQ42"/>
    <mergeCell ref="BE41:BF42"/>
    <mergeCell ref="BH41:BI42"/>
    <mergeCell ref="BK41:BL42"/>
    <mergeCell ref="BN41:BO42"/>
    <mergeCell ref="BQ41:BR42"/>
    <mergeCell ref="BT41:BU42"/>
    <mergeCell ref="H41:I42"/>
    <mergeCell ref="K41:L42"/>
    <mergeCell ref="N41:O42"/>
    <mergeCell ref="Q41:R42"/>
    <mergeCell ref="CV38:CW39"/>
    <mergeCell ref="CY38:CZ39"/>
    <mergeCell ref="DB38:DC39"/>
    <mergeCell ref="DE38:DF39"/>
    <mergeCell ref="DH38:DI39"/>
    <mergeCell ref="AO39:AP39"/>
    <mergeCell ref="CD38:CE39"/>
    <mergeCell ref="CG38:CH39"/>
    <mergeCell ref="CJ38:CK39"/>
    <mergeCell ref="CM38:CN39"/>
    <mergeCell ref="CP38:CQ39"/>
    <mergeCell ref="CS38:CT39"/>
    <mergeCell ref="BH38:BI39"/>
    <mergeCell ref="BK38:BL39"/>
    <mergeCell ref="BN38:BO39"/>
    <mergeCell ref="BQ38:BR39"/>
    <mergeCell ref="BT38:BU39"/>
    <mergeCell ref="BW38:BX39"/>
    <mergeCell ref="AL38:AM39"/>
    <mergeCell ref="AS38:AT39"/>
    <mergeCell ref="AV38:AW39"/>
    <mergeCell ref="AY38:AZ39"/>
    <mergeCell ref="BB38:BC39"/>
    <mergeCell ref="BE38:BF39"/>
    <mergeCell ref="T38:U39"/>
    <mergeCell ref="W38:X39"/>
    <mergeCell ref="Z38:AA39"/>
    <mergeCell ref="AC38:AD39"/>
    <mergeCell ref="AF38:AG39"/>
    <mergeCell ref="AI38:AJ39"/>
    <mergeCell ref="DB35:DC36"/>
    <mergeCell ref="DE35:DF36"/>
    <mergeCell ref="DH35:DI36"/>
    <mergeCell ref="AO36:AP36"/>
    <mergeCell ref="B38:C39"/>
    <mergeCell ref="E38:F39"/>
    <mergeCell ref="H38:I39"/>
    <mergeCell ref="K38:L39"/>
    <mergeCell ref="N38:O39"/>
    <mergeCell ref="Q38:R39"/>
    <mergeCell ref="CJ35:CK36"/>
    <mergeCell ref="CM35:CN36"/>
    <mergeCell ref="CP35:CQ36"/>
    <mergeCell ref="CS35:CT36"/>
    <mergeCell ref="CV35:CW36"/>
    <mergeCell ref="CY35:CZ36"/>
    <mergeCell ref="BN35:BO36"/>
    <mergeCell ref="BQ35:BR36"/>
    <mergeCell ref="BT35:BU36"/>
    <mergeCell ref="BW35:BX36"/>
    <mergeCell ref="CD35:CE36"/>
    <mergeCell ref="CG35:CH36"/>
    <mergeCell ref="AV35:AW36"/>
    <mergeCell ref="AY35:AZ36"/>
    <mergeCell ref="BB35:BC36"/>
    <mergeCell ref="BE35:BF36"/>
    <mergeCell ref="BH35:BI36"/>
    <mergeCell ref="BK35:BL36"/>
    <mergeCell ref="Z35:AA36"/>
    <mergeCell ref="AC35:AD36"/>
    <mergeCell ref="BT32:BU33"/>
    <mergeCell ref="BW32:BX33"/>
    <mergeCell ref="CD32:CE33"/>
    <mergeCell ref="CG32:CH33"/>
    <mergeCell ref="CJ32:CK33"/>
    <mergeCell ref="CM32:CN33"/>
    <mergeCell ref="BB32:BC33"/>
    <mergeCell ref="BE32:BF33"/>
    <mergeCell ref="BH32:BI33"/>
    <mergeCell ref="BK32:BL33"/>
    <mergeCell ref="BN32:BO33"/>
    <mergeCell ref="BQ32:BR33"/>
    <mergeCell ref="AS32:AT33"/>
    <mergeCell ref="AV32:AW33"/>
    <mergeCell ref="AY32:AZ33"/>
    <mergeCell ref="Q32:R33"/>
    <mergeCell ref="T32:U33"/>
    <mergeCell ref="W32:X33"/>
    <mergeCell ref="AF35:AG36"/>
    <mergeCell ref="AI35:AJ36"/>
    <mergeCell ref="AL35:AM36"/>
    <mergeCell ref="AS35:AT36"/>
    <mergeCell ref="DH32:DI33"/>
    <mergeCell ref="AO34:AP34"/>
    <mergeCell ref="B32:C33"/>
    <mergeCell ref="E32:F33"/>
    <mergeCell ref="H32:I33"/>
    <mergeCell ref="K32:L33"/>
    <mergeCell ref="N32:O33"/>
    <mergeCell ref="CG29:CH30"/>
    <mergeCell ref="CJ29:CK30"/>
    <mergeCell ref="CM29:CN30"/>
    <mergeCell ref="CP29:CQ30"/>
    <mergeCell ref="CS29:CT30"/>
    <mergeCell ref="CV29:CW30"/>
    <mergeCell ref="BK29:BL30"/>
    <mergeCell ref="BN29:BO30"/>
    <mergeCell ref="BQ29:BR30"/>
    <mergeCell ref="BT29:BU30"/>
    <mergeCell ref="BW29:BX30"/>
    <mergeCell ref="CD29:CE30"/>
    <mergeCell ref="AS29:AT30"/>
    <mergeCell ref="B35:C36"/>
    <mergeCell ref="E35:F36"/>
    <mergeCell ref="H35:I36"/>
    <mergeCell ref="K35:L36"/>
    <mergeCell ref="N35:O36"/>
    <mergeCell ref="Q35:R36"/>
    <mergeCell ref="T35:U36"/>
    <mergeCell ref="W35:X36"/>
    <mergeCell ref="AV29:AW30"/>
    <mergeCell ref="AY29:AZ30"/>
    <mergeCell ref="BB29:BC30"/>
    <mergeCell ref="BE29:BF30"/>
    <mergeCell ref="BH29:BI30"/>
    <mergeCell ref="W29:X30"/>
    <mergeCell ref="Z29:AA30"/>
    <mergeCell ref="AC29:AD30"/>
    <mergeCell ref="AF29:AG30"/>
    <mergeCell ref="AI29:AJ30"/>
    <mergeCell ref="AL29:AM30"/>
    <mergeCell ref="AI32:AJ33"/>
    <mergeCell ref="AL32:AM33"/>
    <mergeCell ref="AO32:AP32"/>
    <mergeCell ref="DE26:DF27"/>
    <mergeCell ref="DH26:DI27"/>
    <mergeCell ref="AO28:AP29"/>
    <mergeCell ref="AV26:AW27"/>
    <mergeCell ref="Z32:AA33"/>
    <mergeCell ref="AC32:AD33"/>
    <mergeCell ref="AF32:AG33"/>
    <mergeCell ref="CY29:CZ30"/>
    <mergeCell ref="DB29:DC30"/>
    <mergeCell ref="DE29:DF30"/>
    <mergeCell ref="DH29:DI30"/>
    <mergeCell ref="AO31:AP31"/>
    <mergeCell ref="CP32:CQ33"/>
    <mergeCell ref="CS32:CT33"/>
    <mergeCell ref="CV32:CW33"/>
    <mergeCell ref="CY32:CZ33"/>
    <mergeCell ref="DB32:DC33"/>
    <mergeCell ref="DE32:DF33"/>
    <mergeCell ref="B29:C30"/>
    <mergeCell ref="E29:F30"/>
    <mergeCell ref="H29:I30"/>
    <mergeCell ref="K29:L30"/>
    <mergeCell ref="N29:O30"/>
    <mergeCell ref="Q29:R30"/>
    <mergeCell ref="T29:U30"/>
    <mergeCell ref="CM26:CN27"/>
    <mergeCell ref="CP26:CQ27"/>
    <mergeCell ref="CS26:CT27"/>
    <mergeCell ref="CV26:CW27"/>
    <mergeCell ref="CY26:CZ27"/>
    <mergeCell ref="DB26:DC27"/>
    <mergeCell ref="BQ26:BR27"/>
    <mergeCell ref="BT26:BU27"/>
    <mergeCell ref="BW26:BX27"/>
    <mergeCell ref="CD26:CE27"/>
    <mergeCell ref="CG26:CH27"/>
    <mergeCell ref="CJ26:CK27"/>
    <mergeCell ref="AY26:AZ27"/>
    <mergeCell ref="BB26:BC27"/>
    <mergeCell ref="BE26:BF27"/>
    <mergeCell ref="BH26:BI27"/>
    <mergeCell ref="BK26:BL27"/>
    <mergeCell ref="BN26:BO27"/>
    <mergeCell ref="T26:U27"/>
    <mergeCell ref="W26:X27"/>
    <mergeCell ref="Z26:AA27"/>
    <mergeCell ref="AC26:AD27"/>
    <mergeCell ref="AF26:AG27"/>
    <mergeCell ref="AI26:AJ27"/>
    <mergeCell ref="B26:C27"/>
    <mergeCell ref="E26:F27"/>
    <mergeCell ref="H26:I27"/>
    <mergeCell ref="K26:L27"/>
    <mergeCell ref="N26:O27"/>
    <mergeCell ref="Q26:R27"/>
    <mergeCell ref="CS23:CT24"/>
    <mergeCell ref="CV23:CW24"/>
    <mergeCell ref="CY23:CZ24"/>
    <mergeCell ref="DB23:DC24"/>
    <mergeCell ref="DE23:DF24"/>
    <mergeCell ref="DH23:DI24"/>
    <mergeCell ref="BW23:BX24"/>
    <mergeCell ref="CD23:CE24"/>
    <mergeCell ref="CG23:CH24"/>
    <mergeCell ref="CJ23:CK24"/>
    <mergeCell ref="CM23:CN24"/>
    <mergeCell ref="CP23:CQ24"/>
    <mergeCell ref="BE23:BF24"/>
    <mergeCell ref="BH23:BI24"/>
    <mergeCell ref="BK23:BL24"/>
    <mergeCell ref="BN23:BO24"/>
    <mergeCell ref="BQ23:BR24"/>
    <mergeCell ref="BT23:BU24"/>
    <mergeCell ref="AL23:AM24"/>
    <mergeCell ref="AO23:AP23"/>
    <mergeCell ref="AS23:AT24"/>
    <mergeCell ref="AV23:AW24"/>
    <mergeCell ref="AY23:AZ24"/>
    <mergeCell ref="BB23:BC24"/>
    <mergeCell ref="AO24:AP26"/>
    <mergeCell ref="AL26:AM27"/>
    <mergeCell ref="AS26:AT27"/>
    <mergeCell ref="AI20:AJ21"/>
    <mergeCell ref="CY17:CZ18"/>
    <mergeCell ref="T23:U24"/>
    <mergeCell ref="W23:X24"/>
    <mergeCell ref="Z23:AA24"/>
    <mergeCell ref="AC23:AD24"/>
    <mergeCell ref="AF23:AG24"/>
    <mergeCell ref="AI23:AJ24"/>
    <mergeCell ref="CY20:CZ21"/>
    <mergeCell ref="DB20:DC21"/>
    <mergeCell ref="DE20:DF21"/>
    <mergeCell ref="DH20:DI21"/>
    <mergeCell ref="B23:C24"/>
    <mergeCell ref="E23:F24"/>
    <mergeCell ref="H23:I24"/>
    <mergeCell ref="K23:L24"/>
    <mergeCell ref="N23:O24"/>
    <mergeCell ref="Q23:R24"/>
    <mergeCell ref="CG20:CH21"/>
    <mergeCell ref="CJ20:CK21"/>
    <mergeCell ref="CM20:CN21"/>
    <mergeCell ref="CP20:CQ21"/>
    <mergeCell ref="CS20:CT21"/>
    <mergeCell ref="CV20:CW21"/>
    <mergeCell ref="BK20:BL21"/>
    <mergeCell ref="BN20:BO21"/>
    <mergeCell ref="BQ20:BR21"/>
    <mergeCell ref="BT20:BU21"/>
    <mergeCell ref="BW20:BX21"/>
    <mergeCell ref="CD20:CE21"/>
    <mergeCell ref="E17:F18"/>
    <mergeCell ref="H17:I18"/>
    <mergeCell ref="DH17:DI18"/>
    <mergeCell ref="B20:C21"/>
    <mergeCell ref="E20:F21"/>
    <mergeCell ref="H20:I21"/>
    <mergeCell ref="K20:L21"/>
    <mergeCell ref="N20:O21"/>
    <mergeCell ref="Q20:R21"/>
    <mergeCell ref="CG17:CH18"/>
    <mergeCell ref="CJ17:CK18"/>
    <mergeCell ref="CM17:CN18"/>
    <mergeCell ref="CP17:CQ18"/>
    <mergeCell ref="CS17:CT18"/>
    <mergeCell ref="CV17:CW18"/>
    <mergeCell ref="BK17:BL18"/>
    <mergeCell ref="BN17:BO18"/>
    <mergeCell ref="BQ17:BR18"/>
    <mergeCell ref="BT17:BU18"/>
    <mergeCell ref="Q17:R18"/>
    <mergeCell ref="T17:U18"/>
    <mergeCell ref="AS20:AT21"/>
    <mergeCell ref="AV20:AW21"/>
    <mergeCell ref="AY20:AZ21"/>
    <mergeCell ref="BB20:BC21"/>
    <mergeCell ref="BE20:BF21"/>
    <mergeCell ref="BH20:BI21"/>
    <mergeCell ref="T20:U21"/>
    <mergeCell ref="W20:X21"/>
    <mergeCell ref="Z20:AA21"/>
    <mergeCell ref="AC20:AD21"/>
    <mergeCell ref="AF20:AG21"/>
    <mergeCell ref="K17:L18"/>
    <mergeCell ref="N17:O18"/>
    <mergeCell ref="DB17:DC18"/>
    <mergeCell ref="DE17:DF18"/>
    <mergeCell ref="B5:Q6"/>
    <mergeCell ref="AS5:BH6"/>
    <mergeCell ref="CD6:CS7"/>
    <mergeCell ref="AI8:AP10"/>
    <mergeCell ref="B10:C11"/>
    <mergeCell ref="E10:F11"/>
    <mergeCell ref="Q10:U11"/>
    <mergeCell ref="V10:W11"/>
    <mergeCell ref="X10:X11"/>
    <mergeCell ref="Z10:AD11"/>
    <mergeCell ref="BW17:BX18"/>
    <mergeCell ref="CD17:CE18"/>
    <mergeCell ref="AS17:AT18"/>
    <mergeCell ref="AV17:AW18"/>
    <mergeCell ref="AY17:AZ18"/>
    <mergeCell ref="BB17:BC18"/>
    <mergeCell ref="BE17:BF18"/>
    <mergeCell ref="BH17:BI18"/>
    <mergeCell ref="W17:X18"/>
    <mergeCell ref="Z17:AA18"/>
    <mergeCell ref="AC17:AD18"/>
    <mergeCell ref="AF17:AG18"/>
    <mergeCell ref="AI17:AJ18"/>
    <mergeCell ref="AL17:AM18"/>
    <mergeCell ref="AE10:AF11"/>
    <mergeCell ref="AI11:AP12"/>
    <mergeCell ref="B14:C15"/>
    <mergeCell ref="B17:C18"/>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F6488-4C82-48DB-8549-6ECBECFABD85}">
  <dimension ref="A1:BM343"/>
  <sheetViews>
    <sheetView showZeros="0" workbookViewId="0">
      <selection activeCell="M9" sqref="M9"/>
    </sheetView>
  </sheetViews>
  <sheetFormatPr baseColWidth="10" defaultRowHeight="15"/>
  <cols>
    <col min="1" max="1" width="2.85546875" customWidth="1"/>
    <col min="2" max="6" width="3.7109375" customWidth="1"/>
    <col min="7" max="8" width="12.7109375" customWidth="1"/>
    <col min="9" max="9" width="3.7109375" customWidth="1"/>
    <col min="10" max="10" width="9.7109375" customWidth="1"/>
    <col min="11" max="11" width="12.7109375" customWidth="1"/>
    <col min="12" max="12" width="13.7109375" customWidth="1"/>
    <col min="13" max="13" width="40.7109375" customWidth="1"/>
    <col min="14" max="14" width="10.7109375" customWidth="1"/>
    <col min="15" max="15" width="9.7109375" customWidth="1"/>
    <col min="16" max="16" width="18.7109375" customWidth="1"/>
    <col min="17" max="19" width="13.7109375" customWidth="1"/>
    <col min="20" max="20" width="17.7109375" customWidth="1"/>
    <col min="21" max="21" width="6.140625" customWidth="1"/>
    <col min="22" max="26" width="3.7109375" customWidth="1"/>
    <col min="27" max="28" width="12.7109375" customWidth="1"/>
    <col min="29" max="29" width="3.7109375" customWidth="1"/>
    <col min="30" max="30" width="9.7109375" customWidth="1"/>
    <col min="31" max="31" width="12.7109375" customWidth="1"/>
    <col min="32" max="32" width="13.7109375" customWidth="1"/>
    <col min="33" max="33" width="40.7109375" customWidth="1"/>
    <col min="34" max="34" width="10.7109375" customWidth="1"/>
    <col min="35" max="35" width="9.7109375" customWidth="1"/>
    <col min="36" max="36" width="18.7109375" customWidth="1"/>
    <col min="37" max="39" width="13.7109375" customWidth="1"/>
    <col min="40" max="40" width="17.7109375" customWidth="1"/>
    <col min="41" max="41" width="5.7109375" customWidth="1"/>
    <col min="42" max="46" width="3.7109375" customWidth="1"/>
    <col min="47" max="48" width="12.7109375" customWidth="1"/>
    <col min="49" max="49" width="3.7109375" customWidth="1"/>
    <col min="50" max="50" width="9.7109375" customWidth="1"/>
    <col min="51" max="51" width="12.7109375" customWidth="1"/>
    <col min="52" max="52" width="13.7109375" customWidth="1"/>
    <col min="53" max="53" width="40.7109375" customWidth="1"/>
    <col min="54" max="54" width="10.7109375" customWidth="1"/>
    <col min="55" max="55" width="9.7109375" customWidth="1"/>
    <col min="56" max="56" width="18.7109375" customWidth="1"/>
    <col min="57" max="59" width="13.7109375" customWidth="1"/>
    <col min="60" max="60" width="17.7109375" customWidth="1"/>
    <col min="63" max="63" width="5.42578125" customWidth="1"/>
    <col min="65" max="65" width="86" customWidth="1"/>
  </cols>
  <sheetData>
    <row r="1" spans="1:65" ht="15.75" thickTop="1">
      <c r="A1" s="1" t="str">
        <f>ADDRESS(ROW(),COLUMN(),4)</f>
        <v>A1</v>
      </c>
      <c r="B1" s="2" t="str">
        <f t="shared" ref="B1:T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V1" s="2" t="str">
        <f t="shared" ref="V1:AN1" si="1">SUBSTITUTE(ADDRESS(1,COLUMN(),4),"1","")</f>
        <v>V</v>
      </c>
      <c r="W1" s="2" t="str">
        <f t="shared" si="1"/>
        <v>W</v>
      </c>
      <c r="X1" s="2" t="str">
        <f t="shared" si="1"/>
        <v>X</v>
      </c>
      <c r="Y1" s="2" t="str">
        <f t="shared" si="1"/>
        <v>Y</v>
      </c>
      <c r="Z1" s="2" t="str">
        <f t="shared" si="1"/>
        <v>Z</v>
      </c>
      <c r="AA1" s="2" t="str">
        <f t="shared" si="1"/>
        <v>AA</v>
      </c>
      <c r="AB1" s="2" t="str">
        <f t="shared" si="1"/>
        <v>AB</v>
      </c>
      <c r="AC1" s="2" t="str">
        <f t="shared" si="1"/>
        <v>AC</v>
      </c>
      <c r="AD1" s="2" t="str">
        <f t="shared" si="1"/>
        <v>AD</v>
      </c>
      <c r="AE1" s="2" t="str">
        <f t="shared" si="1"/>
        <v>AE</v>
      </c>
      <c r="AF1" s="2" t="str">
        <f t="shared" si="1"/>
        <v>AF</v>
      </c>
      <c r="AG1" s="2" t="str">
        <f t="shared" si="1"/>
        <v>AG</v>
      </c>
      <c r="AH1" s="2" t="str">
        <f t="shared" si="1"/>
        <v>AH</v>
      </c>
      <c r="AI1" s="2" t="str">
        <f t="shared" si="1"/>
        <v>AI</v>
      </c>
      <c r="AJ1" s="2" t="str">
        <f t="shared" si="1"/>
        <v>AJ</v>
      </c>
      <c r="AK1" s="2" t="str">
        <f t="shared" si="1"/>
        <v>AK</v>
      </c>
      <c r="AL1" s="2" t="str">
        <f t="shared" si="1"/>
        <v>AL</v>
      </c>
      <c r="AM1" s="2" t="str">
        <f t="shared" si="1"/>
        <v>AM</v>
      </c>
      <c r="AN1" s="2" t="str">
        <f t="shared" si="1"/>
        <v>AN</v>
      </c>
      <c r="AP1" s="2" t="str">
        <f t="shared" ref="AP1:BH1" si="2">SUBSTITUTE(ADDRESS(1,COLUMN(),4),"1","")</f>
        <v>AP</v>
      </c>
      <c r="AQ1" s="2" t="str">
        <f t="shared" si="2"/>
        <v>AQ</v>
      </c>
      <c r="AR1" s="2" t="str">
        <f t="shared" si="2"/>
        <v>AR</v>
      </c>
      <c r="AS1" s="2" t="str">
        <f t="shared" si="2"/>
        <v>AS</v>
      </c>
      <c r="AT1" s="2" t="str">
        <f t="shared" si="2"/>
        <v>AT</v>
      </c>
      <c r="AU1" s="2" t="str">
        <f t="shared" si="2"/>
        <v>AU</v>
      </c>
      <c r="AV1" s="2" t="str">
        <f t="shared" si="2"/>
        <v>AV</v>
      </c>
      <c r="AW1" s="2" t="str">
        <f t="shared" si="2"/>
        <v>AW</v>
      </c>
      <c r="AX1" s="2" t="str">
        <f t="shared" si="2"/>
        <v>AX</v>
      </c>
      <c r="AY1" s="2" t="str">
        <f t="shared" si="2"/>
        <v>AY</v>
      </c>
      <c r="AZ1" s="2" t="str">
        <f t="shared" si="2"/>
        <v>AZ</v>
      </c>
      <c r="BA1" s="2" t="str">
        <f t="shared" si="2"/>
        <v>BA</v>
      </c>
      <c r="BB1" s="2" t="str">
        <f t="shared" si="2"/>
        <v>BB</v>
      </c>
      <c r="BC1" s="2" t="str">
        <f t="shared" si="2"/>
        <v>BC</v>
      </c>
      <c r="BD1" s="2" t="str">
        <f t="shared" si="2"/>
        <v>BD</v>
      </c>
      <c r="BE1" s="2" t="str">
        <f t="shared" si="2"/>
        <v>BE</v>
      </c>
      <c r="BF1" s="2" t="str">
        <f t="shared" si="2"/>
        <v>BF</v>
      </c>
      <c r="BG1" s="2" t="str">
        <f t="shared" si="2"/>
        <v>BG</v>
      </c>
      <c r="BH1" s="2" t="str">
        <f t="shared" si="2"/>
        <v>BH</v>
      </c>
      <c r="BK1" s="3">
        <v>1</v>
      </c>
      <c r="BL1" s="4" t="str">
        <f>SUBSTITUTE(ADDRESS(1,COLUMN(),4),"1","")</f>
        <v>BL</v>
      </c>
      <c r="BM1" s="5" t="str">
        <f>SUBSTITUTE(ADDRESS(1,COLUMN(),4),"1","")</f>
        <v>BM</v>
      </c>
    </row>
    <row r="2" spans="1:65">
      <c r="B2" s="927">
        <f t="shared" ref="B2:T2" ca="1" si="3">CELL("largeur",B2)</f>
        <v>3</v>
      </c>
      <c r="C2" s="927">
        <f t="shared" ca="1" si="3"/>
        <v>3</v>
      </c>
      <c r="D2" s="927">
        <f t="shared" ca="1" si="3"/>
        <v>3</v>
      </c>
      <c r="E2" s="927">
        <f t="shared" ca="1" si="3"/>
        <v>3</v>
      </c>
      <c r="F2" s="927">
        <f t="shared" ca="1" si="3"/>
        <v>3</v>
      </c>
      <c r="G2" s="927">
        <f t="shared" ca="1" si="3"/>
        <v>12</v>
      </c>
      <c r="H2" s="927">
        <f t="shared" ca="1" si="3"/>
        <v>12</v>
      </c>
      <c r="I2" s="927">
        <f t="shared" ca="1" si="3"/>
        <v>3</v>
      </c>
      <c r="J2" s="927">
        <f t="shared" ca="1" si="3"/>
        <v>9</v>
      </c>
      <c r="K2" s="927">
        <f t="shared" ca="1" si="3"/>
        <v>12</v>
      </c>
      <c r="L2" s="927">
        <f t="shared" ca="1" si="3"/>
        <v>13</v>
      </c>
      <c r="M2" s="927">
        <f t="shared" ca="1" si="3"/>
        <v>40</v>
      </c>
      <c r="N2" s="927">
        <f t="shared" ca="1" si="3"/>
        <v>10</v>
      </c>
      <c r="O2" s="927">
        <f t="shared" ca="1" si="3"/>
        <v>9</v>
      </c>
      <c r="P2" s="927">
        <f t="shared" ca="1" si="3"/>
        <v>18</v>
      </c>
      <c r="Q2" s="927">
        <f t="shared" ca="1" si="3"/>
        <v>13</v>
      </c>
      <c r="R2" s="927">
        <f t="shared" ca="1" si="3"/>
        <v>13</v>
      </c>
      <c r="S2" s="927">
        <f t="shared" ca="1" si="3"/>
        <v>13</v>
      </c>
      <c r="T2" s="927">
        <f t="shared" ca="1" si="3"/>
        <v>17</v>
      </c>
      <c r="V2" s="927">
        <f t="shared" ref="V2:AN2" ca="1" si="4">CELL("largeur",V2)</f>
        <v>3</v>
      </c>
      <c r="W2" s="927">
        <f t="shared" ca="1" si="4"/>
        <v>3</v>
      </c>
      <c r="X2" s="927">
        <f t="shared" ca="1" si="4"/>
        <v>3</v>
      </c>
      <c r="Y2" s="927">
        <f t="shared" ca="1" si="4"/>
        <v>3</v>
      </c>
      <c r="Z2" s="927">
        <f t="shared" ca="1" si="4"/>
        <v>3</v>
      </c>
      <c r="AA2" s="927">
        <f t="shared" ca="1" si="4"/>
        <v>12</v>
      </c>
      <c r="AB2" s="927">
        <f t="shared" ca="1" si="4"/>
        <v>12</v>
      </c>
      <c r="AC2" s="927">
        <f t="shared" ca="1" si="4"/>
        <v>3</v>
      </c>
      <c r="AD2" s="927">
        <f t="shared" ca="1" si="4"/>
        <v>9</v>
      </c>
      <c r="AE2" s="927">
        <f t="shared" ca="1" si="4"/>
        <v>12</v>
      </c>
      <c r="AF2" s="927">
        <f t="shared" ca="1" si="4"/>
        <v>13</v>
      </c>
      <c r="AG2" s="927">
        <f t="shared" ca="1" si="4"/>
        <v>40</v>
      </c>
      <c r="AH2" s="927">
        <f t="shared" ca="1" si="4"/>
        <v>10</v>
      </c>
      <c r="AI2" s="927">
        <f t="shared" ca="1" si="4"/>
        <v>9</v>
      </c>
      <c r="AJ2" s="927">
        <f t="shared" ca="1" si="4"/>
        <v>18</v>
      </c>
      <c r="AK2" s="927">
        <f t="shared" ca="1" si="4"/>
        <v>13</v>
      </c>
      <c r="AL2" s="927">
        <f t="shared" ca="1" si="4"/>
        <v>13</v>
      </c>
      <c r="AM2" s="927">
        <f t="shared" ca="1" si="4"/>
        <v>13</v>
      </c>
      <c r="AN2" s="927">
        <f t="shared" ca="1" si="4"/>
        <v>17</v>
      </c>
      <c r="AP2" s="927">
        <f t="shared" ref="AP2:BH2" ca="1" si="5">CELL("largeur",AP2)</f>
        <v>3</v>
      </c>
      <c r="AQ2" s="927">
        <f t="shared" ca="1" si="5"/>
        <v>3</v>
      </c>
      <c r="AR2" s="927">
        <f t="shared" ca="1" si="5"/>
        <v>3</v>
      </c>
      <c r="AS2" s="927">
        <f t="shared" ca="1" si="5"/>
        <v>3</v>
      </c>
      <c r="AT2" s="927">
        <f t="shared" ca="1" si="5"/>
        <v>3</v>
      </c>
      <c r="AU2" s="927">
        <f t="shared" ca="1" si="5"/>
        <v>12</v>
      </c>
      <c r="AV2" s="927">
        <f t="shared" ca="1" si="5"/>
        <v>12</v>
      </c>
      <c r="AW2" s="927">
        <f t="shared" ca="1" si="5"/>
        <v>3</v>
      </c>
      <c r="AX2" s="927">
        <f t="shared" ca="1" si="5"/>
        <v>9</v>
      </c>
      <c r="AY2" s="927">
        <f t="shared" ca="1" si="5"/>
        <v>12</v>
      </c>
      <c r="AZ2" s="927">
        <f t="shared" ca="1" si="5"/>
        <v>13</v>
      </c>
      <c r="BA2" s="927">
        <f t="shared" ca="1" si="5"/>
        <v>40</v>
      </c>
      <c r="BB2" s="927">
        <f t="shared" ca="1" si="5"/>
        <v>10</v>
      </c>
      <c r="BC2" s="927">
        <f t="shared" ca="1" si="5"/>
        <v>9</v>
      </c>
      <c r="BD2" s="927">
        <f t="shared" ca="1" si="5"/>
        <v>18</v>
      </c>
      <c r="BE2" s="927">
        <f t="shared" ca="1" si="5"/>
        <v>13</v>
      </c>
      <c r="BF2" s="927">
        <f t="shared" ca="1" si="5"/>
        <v>13</v>
      </c>
      <c r="BG2" s="927">
        <f t="shared" ca="1" si="5"/>
        <v>13</v>
      </c>
      <c r="BH2" s="927">
        <f t="shared" ca="1" si="5"/>
        <v>17</v>
      </c>
      <c r="BI2" s="1137" t="s">
        <v>1951</v>
      </c>
      <c r="BK2" s="3">
        <v>1</v>
      </c>
      <c r="BL2" s="7" t="s">
        <v>3</v>
      </c>
      <c r="BM2" s="8"/>
    </row>
    <row r="3" spans="1:65" ht="19.5" customHeight="1" thickBot="1">
      <c r="B3" s="928">
        <v>3</v>
      </c>
      <c r="C3" s="928">
        <v>3</v>
      </c>
      <c r="D3" s="928">
        <v>3</v>
      </c>
      <c r="E3" s="928">
        <v>3</v>
      </c>
      <c r="F3" s="928">
        <v>5</v>
      </c>
      <c r="G3" s="928">
        <v>12</v>
      </c>
      <c r="H3" s="928">
        <v>12</v>
      </c>
      <c r="I3" s="928">
        <v>3</v>
      </c>
      <c r="J3" s="928">
        <v>9</v>
      </c>
      <c r="K3" s="928">
        <v>12</v>
      </c>
      <c r="L3" s="928">
        <v>13</v>
      </c>
      <c r="M3" s="928">
        <v>40</v>
      </c>
      <c r="N3" s="928">
        <v>10</v>
      </c>
      <c r="O3" s="928">
        <v>9</v>
      </c>
      <c r="P3" s="928">
        <v>18</v>
      </c>
      <c r="Q3" s="928">
        <v>13</v>
      </c>
      <c r="R3" s="928">
        <v>13</v>
      </c>
      <c r="S3" s="928">
        <v>13</v>
      </c>
      <c r="T3" s="928">
        <v>17</v>
      </c>
      <c r="U3" s="1161">
        <v>1</v>
      </c>
      <c r="V3" s="928">
        <v>3</v>
      </c>
      <c r="W3" s="928">
        <v>3</v>
      </c>
      <c r="X3" s="928">
        <v>3</v>
      </c>
      <c r="Y3" s="928">
        <v>3</v>
      </c>
      <c r="Z3" s="928">
        <v>5</v>
      </c>
      <c r="AA3" s="928">
        <v>12</v>
      </c>
      <c r="AB3" s="928">
        <v>12</v>
      </c>
      <c r="AC3" s="928">
        <v>3</v>
      </c>
      <c r="AD3" s="928">
        <v>9</v>
      </c>
      <c r="AE3" s="928">
        <v>12</v>
      </c>
      <c r="AF3" s="928">
        <v>13</v>
      </c>
      <c r="AG3" s="928">
        <v>40</v>
      </c>
      <c r="AH3" s="928">
        <v>10</v>
      </c>
      <c r="AI3" s="928">
        <v>9</v>
      </c>
      <c r="AJ3" s="928">
        <v>18</v>
      </c>
      <c r="AK3" s="928">
        <v>13</v>
      </c>
      <c r="AL3" s="928">
        <v>13</v>
      </c>
      <c r="AM3" s="928">
        <v>13</v>
      </c>
      <c r="AN3" s="928">
        <v>17</v>
      </c>
      <c r="AO3" s="1161"/>
      <c r="AP3" s="928">
        <v>3</v>
      </c>
      <c r="AQ3" s="928">
        <v>3</v>
      </c>
      <c r="AR3" s="928">
        <v>3</v>
      </c>
      <c r="AS3" s="928">
        <v>3</v>
      </c>
      <c r="AT3" s="928">
        <v>5</v>
      </c>
      <c r="AU3" s="928">
        <v>12</v>
      </c>
      <c r="AV3" s="928">
        <v>12</v>
      </c>
      <c r="AW3" s="928">
        <v>3</v>
      </c>
      <c r="AX3" s="928">
        <v>9</v>
      </c>
      <c r="AY3" s="928">
        <v>12</v>
      </c>
      <c r="AZ3" s="928">
        <v>13</v>
      </c>
      <c r="BA3" s="928">
        <v>40</v>
      </c>
      <c r="BB3" s="928">
        <v>10</v>
      </c>
      <c r="BC3" s="928">
        <v>9</v>
      </c>
      <c r="BD3" s="928">
        <v>18</v>
      </c>
      <c r="BE3" s="928">
        <v>13</v>
      </c>
      <c r="BF3" s="928">
        <v>13</v>
      </c>
      <c r="BG3" s="928">
        <v>13</v>
      </c>
      <c r="BH3" s="928">
        <v>17</v>
      </c>
      <c r="BI3" s="1137" t="s">
        <v>1405</v>
      </c>
      <c r="BK3" s="3">
        <v>1</v>
      </c>
      <c r="BL3" s="11">
        <f ca="1">COUNTA(A1:BJ343) + COUNTBLANK(A1:BJ343)</f>
        <v>21266</v>
      </c>
      <c r="BM3" s="12" t="str">
        <f>"cellules entre -cells -celdas  "&amp;" " &amp;A1&amp;" et  "&amp;BK343</f>
        <v>cellules entre -cells -celdas   A1 et  BK343</v>
      </c>
    </row>
    <row r="4" spans="1:65" s="1162" customFormat="1" ht="27" customHeight="1">
      <c r="B4" s="2913" t="s">
        <v>2600</v>
      </c>
      <c r="C4" s="2914"/>
      <c r="D4" s="2914"/>
      <c r="E4" s="2914"/>
      <c r="F4" s="2914"/>
      <c r="G4" s="2914"/>
      <c r="H4" s="2914"/>
      <c r="I4" s="2914"/>
      <c r="J4" s="2914"/>
      <c r="K4" s="2914"/>
      <c r="L4" s="2914"/>
      <c r="M4" s="2914"/>
      <c r="N4" s="2914"/>
      <c r="O4" s="2914"/>
      <c r="P4" s="2914"/>
      <c r="Q4" s="2914"/>
      <c r="R4" s="2914"/>
      <c r="S4" s="2914"/>
      <c r="T4" s="2914"/>
      <c r="U4" s="2914"/>
      <c r="V4" s="2914"/>
      <c r="W4" s="2914"/>
      <c r="X4" s="2914"/>
      <c r="Y4" s="2914"/>
      <c r="Z4" s="2914"/>
      <c r="AA4" s="2914"/>
      <c r="AB4" s="2914"/>
      <c r="AC4" s="2914"/>
      <c r="AD4" s="2914"/>
      <c r="AE4" s="2914"/>
      <c r="AF4" s="2914"/>
      <c r="AG4" s="2914"/>
      <c r="AH4" s="2914"/>
      <c r="AI4" s="2914"/>
      <c r="AJ4" s="2914"/>
      <c r="AK4" s="2914"/>
      <c r="AL4" s="2914"/>
      <c r="AM4" s="2914"/>
      <c r="AN4" s="2914"/>
      <c r="AO4" s="2914"/>
      <c r="AP4" s="2914"/>
      <c r="AQ4" s="2914"/>
      <c r="AR4" s="2914"/>
      <c r="AS4" s="2914"/>
      <c r="AT4" s="2914"/>
      <c r="AU4" s="2914"/>
      <c r="AV4" s="2914"/>
      <c r="AW4" s="2914"/>
      <c r="AX4" s="2914"/>
      <c r="AY4" s="2914"/>
      <c r="AZ4" s="2914"/>
      <c r="BA4" s="2914"/>
      <c r="BB4" s="2914"/>
      <c r="BC4" s="2914"/>
      <c r="BD4" s="2914"/>
      <c r="BE4" s="2914"/>
      <c r="BF4" s="1163"/>
      <c r="BG4" s="2917" t="s">
        <v>11</v>
      </c>
      <c r="BH4" s="2918"/>
      <c r="BK4" s="3">
        <v>1</v>
      </c>
      <c r="BL4" s="11">
        <f ca="1">COUNTA(A1:BJ343)</f>
        <v>1247</v>
      </c>
      <c r="BM4" s="12" t="s">
        <v>10</v>
      </c>
    </row>
    <row r="5" spans="1:65" ht="27" customHeight="1">
      <c r="B5" s="2915"/>
      <c r="C5" s="2916"/>
      <c r="D5" s="2916"/>
      <c r="E5" s="2916"/>
      <c r="F5" s="2916"/>
      <c r="G5" s="2916"/>
      <c r="H5" s="2916"/>
      <c r="I5" s="2916"/>
      <c r="J5" s="2916"/>
      <c r="K5" s="2916"/>
      <c r="L5" s="2916"/>
      <c r="M5" s="2916"/>
      <c r="N5" s="2916"/>
      <c r="O5" s="2916"/>
      <c r="P5" s="2916"/>
      <c r="Q5" s="2916"/>
      <c r="R5" s="2916"/>
      <c r="S5" s="2916"/>
      <c r="T5" s="2916"/>
      <c r="U5" s="2916"/>
      <c r="V5" s="2916"/>
      <c r="W5" s="2916"/>
      <c r="X5" s="2916"/>
      <c r="Y5" s="2916"/>
      <c r="Z5" s="2916"/>
      <c r="AA5" s="2916"/>
      <c r="AB5" s="2916"/>
      <c r="AC5" s="2916"/>
      <c r="AD5" s="2916"/>
      <c r="AE5" s="2916"/>
      <c r="AF5" s="2916"/>
      <c r="AG5" s="2916"/>
      <c r="AH5" s="2916"/>
      <c r="AI5" s="2916"/>
      <c r="AJ5" s="2916"/>
      <c r="AK5" s="2916"/>
      <c r="AL5" s="2916"/>
      <c r="AM5" s="2916"/>
      <c r="AN5" s="2916"/>
      <c r="AO5" s="2916"/>
      <c r="AP5" s="2916"/>
      <c r="AQ5" s="2916"/>
      <c r="AR5" s="2916"/>
      <c r="AS5" s="2916"/>
      <c r="AT5" s="2916"/>
      <c r="AU5" s="2916"/>
      <c r="AV5" s="2916"/>
      <c r="AW5" s="2916"/>
      <c r="AX5" s="2916"/>
      <c r="AY5" s="2916"/>
      <c r="AZ5" s="2916"/>
      <c r="BA5" s="2916"/>
      <c r="BB5" s="2916"/>
      <c r="BC5" s="2916"/>
      <c r="BD5" s="2916"/>
      <c r="BE5" s="2916"/>
      <c r="BF5" s="1164"/>
      <c r="BG5" s="2919"/>
      <c r="BH5" s="2920"/>
      <c r="BK5" s="3">
        <v>1</v>
      </c>
      <c r="BL5" s="11">
        <f ca="1">COUNTBLANK(A1:BJ343)</f>
        <v>20019</v>
      </c>
      <c r="BM5" s="12" t="s">
        <v>13</v>
      </c>
    </row>
    <row r="6" spans="1:65" ht="27" customHeight="1">
      <c r="B6" s="1165" t="s">
        <v>8369</v>
      </c>
      <c r="C6" s="1166"/>
      <c r="D6" s="1166"/>
      <c r="E6" s="1166"/>
      <c r="F6" s="1166"/>
      <c r="G6" s="1166"/>
      <c r="H6" s="1166"/>
      <c r="I6" s="1166"/>
      <c r="J6" s="1166"/>
      <c r="K6" s="1166"/>
      <c r="L6" s="1166"/>
      <c r="M6" s="1166"/>
      <c r="N6" s="1166" t="s">
        <v>8370</v>
      </c>
      <c r="O6" s="1166"/>
      <c r="P6" s="1166"/>
      <c r="Q6" s="1166"/>
      <c r="R6" s="1166"/>
      <c r="S6" s="1166"/>
      <c r="T6" s="1166"/>
      <c r="U6" s="1166"/>
      <c r="V6" s="1166"/>
      <c r="W6" s="1166"/>
      <c r="X6" s="1166"/>
      <c r="Y6" s="1166"/>
      <c r="Z6" s="1166"/>
      <c r="AA6" s="1166"/>
      <c r="AB6" s="1166"/>
      <c r="AC6" s="1166" t="s">
        <v>8371</v>
      </c>
      <c r="AD6" s="1166"/>
      <c r="AE6" s="1166"/>
      <c r="AF6" s="1166"/>
      <c r="AG6" s="1166"/>
      <c r="AH6" s="1166"/>
      <c r="AI6" s="1166"/>
      <c r="AJ6" s="1166"/>
      <c r="AK6" s="1166"/>
      <c r="AL6" s="1166"/>
      <c r="AM6" s="1166"/>
      <c r="AN6" s="1166"/>
      <c r="AO6" s="1166"/>
      <c r="AP6" s="1166"/>
      <c r="AQ6" s="1166"/>
      <c r="AR6" s="1166"/>
      <c r="AS6" s="1167"/>
      <c r="AT6" s="1167"/>
      <c r="AU6" s="1167"/>
      <c r="AV6" s="1167"/>
      <c r="AW6" s="1167"/>
      <c r="AX6" s="1167"/>
      <c r="AY6" s="1167"/>
      <c r="AZ6" s="1167"/>
      <c r="BA6" s="1167"/>
      <c r="BB6" s="1167"/>
      <c r="BC6" s="1167"/>
      <c r="BD6" s="1167"/>
      <c r="BE6" s="1167"/>
      <c r="BF6" s="1167"/>
      <c r="BG6" s="2919"/>
      <c r="BH6" s="2920"/>
      <c r="BK6" s="3">
        <v>1</v>
      </c>
      <c r="BL6" s="11">
        <f>SUM(BK1:BK341)+2</f>
        <v>340</v>
      </c>
      <c r="BM6" s="12" t="s">
        <v>15</v>
      </c>
    </row>
    <row r="7" spans="1:65" ht="27" customHeight="1" thickBot="1">
      <c r="B7" s="1165" t="s">
        <v>2601</v>
      </c>
      <c r="C7" s="1168"/>
      <c r="D7" s="1168"/>
      <c r="E7" s="1168"/>
      <c r="F7" s="1168"/>
      <c r="G7" s="1168"/>
      <c r="H7" s="1168"/>
      <c r="I7" s="1168"/>
      <c r="J7" s="1168"/>
      <c r="K7" s="1168"/>
      <c r="L7" s="1168"/>
      <c r="M7" s="1168"/>
      <c r="N7" s="1168" t="s">
        <v>2602</v>
      </c>
      <c r="O7" s="1168"/>
      <c r="P7" s="1168"/>
      <c r="Q7" s="1168"/>
      <c r="R7" s="1168"/>
      <c r="S7" s="1168"/>
      <c r="T7" s="1168"/>
      <c r="U7" s="1168"/>
      <c r="V7" s="1168"/>
      <c r="W7" s="1168"/>
      <c r="X7" s="1168"/>
      <c r="Y7" s="1168"/>
      <c r="Z7" s="1168"/>
      <c r="AA7" s="1168"/>
      <c r="AB7" s="1168"/>
      <c r="AC7" s="1168"/>
      <c r="AD7" s="1168" t="s">
        <v>2603</v>
      </c>
      <c r="AE7" s="1168"/>
      <c r="AF7" s="1168"/>
      <c r="AG7" s="1168"/>
      <c r="AH7" s="1168"/>
      <c r="AI7" s="1168"/>
      <c r="AJ7" s="1168"/>
      <c r="AK7" s="1168"/>
      <c r="AL7" s="1168"/>
      <c r="AM7" s="1168"/>
      <c r="AN7" s="1168"/>
      <c r="AO7" s="1168"/>
      <c r="AP7" s="1168"/>
      <c r="AQ7" s="1168"/>
      <c r="AR7" s="1168"/>
      <c r="AS7" s="1169"/>
      <c r="AT7" s="1169"/>
      <c r="AU7" s="1169"/>
      <c r="AV7" s="1169"/>
      <c r="AW7" s="1169"/>
      <c r="AX7" s="1169"/>
      <c r="AY7" s="1169"/>
      <c r="AZ7" s="1169"/>
      <c r="BA7" s="1170" t="s">
        <v>8756</v>
      </c>
      <c r="BB7" s="1170"/>
      <c r="BC7" s="1170"/>
      <c r="BD7" s="1171"/>
      <c r="BE7" s="1171"/>
      <c r="BF7" s="1171"/>
      <c r="BG7" s="2921"/>
      <c r="BH7" s="2922"/>
      <c r="BK7" s="3">
        <v>1</v>
      </c>
      <c r="BL7" s="11">
        <f>SUM(A343:BJ343)+1</f>
        <v>60</v>
      </c>
      <c r="BM7" s="12" t="s">
        <v>18</v>
      </c>
    </row>
    <row r="8" spans="1:65" ht="27" customHeight="1">
      <c r="B8" s="1172" t="s">
        <v>216</v>
      </c>
      <c r="C8" s="1173" t="str">
        <f ca="1">CELL("nomfichier")</f>
        <v>D:\Données\1.UPRT\0-UPRT.fait\1-UPRT.FR-SITE-WEB\ff-fiches-fabrications\ff.fiches.fabrication.2023\ffr.restaurant.2023\[ff.FICHE.TRILINGUE.19.COLONNES.01.12.2025.xlsx]Nota.ES</v>
      </c>
      <c r="D8" s="1173"/>
      <c r="E8" s="1163"/>
      <c r="F8" s="1163"/>
      <c r="G8" s="1163"/>
      <c r="H8" s="1163"/>
      <c r="I8" s="1163"/>
      <c r="J8" s="1163"/>
      <c r="K8" s="1163"/>
      <c r="L8" s="1163"/>
      <c r="M8" s="1163"/>
      <c r="N8" s="1163"/>
      <c r="O8" s="1163"/>
      <c r="P8" s="1163"/>
      <c r="Q8" s="1163"/>
      <c r="R8" s="1163"/>
      <c r="S8" s="1163"/>
      <c r="T8" s="1163"/>
      <c r="U8" s="1163"/>
      <c r="V8" s="1176" t="s">
        <v>1679</v>
      </c>
      <c r="W8" s="1163"/>
      <c r="X8" s="1163"/>
      <c r="Y8" s="1163"/>
      <c r="Z8" s="1163"/>
      <c r="AA8" s="1163"/>
      <c r="AB8" s="1163"/>
      <c r="AC8" s="1163"/>
      <c r="AD8" s="1163"/>
      <c r="AE8" s="1163"/>
      <c r="AF8" s="1163"/>
      <c r="AG8" s="1163"/>
      <c r="AH8" s="1163"/>
      <c r="AI8" s="1163"/>
      <c r="AJ8" s="1163"/>
      <c r="AK8" s="1163"/>
      <c r="AL8" s="1163"/>
      <c r="AM8" s="1163"/>
      <c r="AN8" s="1163"/>
      <c r="AO8" s="1163"/>
      <c r="AP8" s="1174"/>
      <c r="AQ8" s="1174"/>
      <c r="AR8" s="1174"/>
      <c r="AS8" s="1174"/>
      <c r="AT8" s="1174"/>
      <c r="AU8" s="1174"/>
      <c r="AV8" s="1174"/>
      <c r="AW8" s="1174"/>
      <c r="AX8" s="1174"/>
      <c r="AY8" s="1174"/>
      <c r="AZ8" s="1174"/>
      <c r="BA8" s="1174"/>
      <c r="BB8" s="1174"/>
      <c r="BC8" s="1174"/>
      <c r="BD8" s="1174"/>
      <c r="BE8" s="1174"/>
      <c r="BF8" s="1174"/>
      <c r="BG8" s="946" t="s">
        <v>1651</v>
      </c>
      <c r="BH8" s="947" t="str">
        <f>$BK$343</f>
        <v>BK343</v>
      </c>
      <c r="BK8" s="3">
        <v>1</v>
      </c>
    </row>
    <row r="9" spans="1:65" ht="27" customHeight="1" thickBot="1">
      <c r="B9" s="1682"/>
      <c r="C9" s="1683"/>
      <c r="D9" s="167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E9" s="1683"/>
      <c r="F9" s="1683"/>
      <c r="G9" s="1683"/>
      <c r="H9" s="1683"/>
      <c r="I9" s="1683"/>
      <c r="J9" s="1683"/>
      <c r="K9" s="1683"/>
      <c r="L9" s="1683"/>
      <c r="M9" s="1683"/>
      <c r="N9" s="1683"/>
      <c r="O9" s="1683"/>
      <c r="P9" s="1683"/>
      <c r="Q9" s="1683"/>
      <c r="R9" s="1683"/>
      <c r="S9" s="1683"/>
      <c r="T9" s="1683"/>
      <c r="U9" s="1683"/>
      <c r="V9" s="1683"/>
      <c r="W9" s="1679" t="str">
        <f>IF(ISNUMBER(IFERROR(VALUE("0,5"),"")),"On this computer, type a COMMA as the decimal separator",IF(ISNUMBER(IFERROR(VALUE("0.5"),"")),"On this computer, type a POINT as the decimal separator","Unable to determine the decimal separator"))</f>
        <v>On this computer, type a POINT as the decimal separator</v>
      </c>
      <c r="X9" s="1683"/>
      <c r="Y9" s="1683"/>
      <c r="Z9" s="1683"/>
      <c r="AA9" s="1683"/>
      <c r="AB9" s="1683"/>
      <c r="AC9" s="1683"/>
      <c r="AE9" s="1177"/>
      <c r="AF9" s="1175"/>
      <c r="AG9" s="1177"/>
      <c r="AH9" s="1175"/>
      <c r="AI9" s="1177"/>
      <c r="AJ9" s="1175"/>
      <c r="AK9" s="1177"/>
      <c r="AL9" s="1177"/>
      <c r="AM9" s="1175"/>
      <c r="AN9" s="1177"/>
      <c r="AO9" s="1164"/>
      <c r="AP9" s="1175"/>
      <c r="AQ9" s="1679"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AR9" s="1175"/>
      <c r="AS9" s="1177"/>
      <c r="AT9" s="1175"/>
      <c r="AU9" s="1177"/>
      <c r="AV9" s="1175"/>
      <c r="AW9" s="1177"/>
      <c r="AX9" s="1175"/>
      <c r="AY9" s="1177"/>
      <c r="AZ9" s="1175"/>
      <c r="BA9" s="1177"/>
      <c r="BB9" s="1175"/>
      <c r="BC9" s="1177"/>
      <c r="BD9" s="1175"/>
      <c r="BE9" s="1177"/>
      <c r="BF9" s="1177"/>
      <c r="BG9" s="1175"/>
      <c r="BH9" s="1177"/>
      <c r="BK9" s="3">
        <v>1</v>
      </c>
    </row>
    <row r="10" spans="1:65" ht="27" customHeight="1">
      <c r="B10" s="22"/>
      <c r="C10" s="23"/>
      <c r="D10" s="24"/>
      <c r="E10" s="24"/>
      <c r="F10" s="25"/>
      <c r="G10" s="3139"/>
      <c r="H10" s="3140"/>
      <c r="I10" s="3140"/>
      <c r="J10" s="57"/>
      <c r="K10" s="57"/>
      <c r="L10" s="57"/>
      <c r="M10" s="57"/>
      <c r="N10" s="57"/>
      <c r="O10" s="57"/>
      <c r="P10" s="57"/>
      <c r="Q10" s="57"/>
      <c r="R10" s="1178"/>
      <c r="S10" s="1178"/>
      <c r="T10" s="1179"/>
      <c r="U10" s="1180"/>
      <c r="V10" s="22"/>
      <c r="W10" s="23"/>
      <c r="X10" s="24"/>
      <c r="Y10" s="24"/>
      <c r="Z10" s="25"/>
      <c r="AA10" s="3139"/>
      <c r="AB10" s="3140"/>
      <c r="AC10" s="3140"/>
      <c r="AD10" s="57"/>
      <c r="AE10" s="57"/>
      <c r="AF10" s="57"/>
      <c r="AG10" s="57"/>
      <c r="AH10" s="57"/>
      <c r="AI10" s="57"/>
      <c r="AJ10" s="57"/>
      <c r="AK10" s="57"/>
      <c r="AL10" s="1178"/>
      <c r="AM10" s="1178"/>
      <c r="AN10" s="1179"/>
      <c r="AO10" s="1180"/>
      <c r="AP10" s="22"/>
      <c r="AQ10" s="23"/>
      <c r="AR10" s="24"/>
      <c r="AS10" s="24"/>
      <c r="AT10" s="25"/>
      <c r="AU10" s="3139"/>
      <c r="AV10" s="3140"/>
      <c r="AW10" s="3140"/>
      <c r="AX10" s="57"/>
      <c r="AY10" s="57"/>
      <c r="AZ10" s="57"/>
      <c r="BA10" s="57"/>
      <c r="BB10" s="57"/>
      <c r="BC10" s="57"/>
      <c r="BD10" s="57"/>
      <c r="BE10" s="57"/>
      <c r="BF10" s="1178"/>
      <c r="BG10" s="1178"/>
      <c r="BH10" s="1179"/>
      <c r="BK10" s="3">
        <v>1</v>
      </c>
    </row>
    <row r="11" spans="1:65" ht="27" customHeight="1">
      <c r="B11" s="115" t="s">
        <v>16</v>
      </c>
      <c r="C11" s="3141"/>
      <c r="D11" s="3142"/>
      <c r="E11" s="3141"/>
      <c r="F11" s="3143"/>
      <c r="G11" s="3144"/>
      <c r="H11" s="3145"/>
      <c r="I11" s="3146"/>
      <c r="J11" s="3147"/>
      <c r="K11" s="3148"/>
      <c r="L11" s="3149"/>
      <c r="M11" s="2109"/>
      <c r="N11" s="3150"/>
      <c r="O11" s="117"/>
      <c r="P11" s="3151"/>
      <c r="Q11" s="3152"/>
      <c r="R11" s="3153"/>
      <c r="S11" s="3154"/>
      <c r="T11" s="119"/>
      <c r="U11" s="1180"/>
      <c r="V11" s="115" t="s">
        <v>16</v>
      </c>
      <c r="W11" s="3141"/>
      <c r="X11" s="3142"/>
      <c r="Y11" s="3141"/>
      <c r="Z11" s="3143"/>
      <c r="AA11" s="3144"/>
      <c r="AB11" s="3145"/>
      <c r="AC11" s="3146"/>
      <c r="AD11" s="3147"/>
      <c r="AE11" s="3148"/>
      <c r="AF11" s="3149"/>
      <c r="AG11" s="2109"/>
      <c r="AH11" s="3150"/>
      <c r="AI11" s="117"/>
      <c r="AJ11" s="3151"/>
      <c r="AK11" s="3152"/>
      <c r="AL11" s="3153"/>
      <c r="AM11" s="3154"/>
      <c r="AN11" s="119"/>
      <c r="AO11" s="1180"/>
      <c r="AP11" s="115" t="s">
        <v>16</v>
      </c>
      <c r="AQ11" s="3141"/>
      <c r="AR11" s="3142"/>
      <c r="AS11" s="3141"/>
      <c r="AT11" s="3143"/>
      <c r="AU11" s="3144"/>
      <c r="AV11" s="3145"/>
      <c r="AW11" s="3146"/>
      <c r="AX11" s="3147"/>
      <c r="AY11" s="3148"/>
      <c r="AZ11" s="3149"/>
      <c r="BA11" s="2109"/>
      <c r="BB11" s="3150"/>
      <c r="BC11" s="117"/>
      <c r="BD11" s="3151"/>
      <c r="BE11" s="3152"/>
      <c r="BF11" s="3153"/>
      <c r="BG11" s="3154"/>
      <c r="BH11" s="119"/>
      <c r="BK11" s="3">
        <v>1</v>
      </c>
    </row>
    <row r="12" spans="1:65" ht="27" customHeight="1">
      <c r="B12" s="115" t="s">
        <v>16</v>
      </c>
      <c r="C12" s="3141"/>
      <c r="D12" s="3142"/>
      <c r="E12" s="3141"/>
      <c r="F12" s="3143"/>
      <c r="G12" s="3144"/>
      <c r="H12" s="3145"/>
      <c r="I12" s="3146"/>
      <c r="J12" s="3147"/>
      <c r="K12" s="3148"/>
      <c r="L12" s="3149"/>
      <c r="M12" s="2109"/>
      <c r="N12" s="3150"/>
      <c r="O12" s="117"/>
      <c r="P12" s="3151"/>
      <c r="Q12" s="3152"/>
      <c r="R12" s="3153"/>
      <c r="S12" s="3154"/>
      <c r="T12" s="119"/>
      <c r="U12" s="1180"/>
      <c r="V12" s="115" t="s">
        <v>16</v>
      </c>
      <c r="W12" s="3141"/>
      <c r="X12" s="3142"/>
      <c r="Y12" s="3141"/>
      <c r="Z12" s="3143"/>
      <c r="AA12" s="3144"/>
      <c r="AB12" s="3145"/>
      <c r="AC12" s="3146"/>
      <c r="AD12" s="3147"/>
      <c r="AE12" s="3148"/>
      <c r="AF12" s="3149"/>
      <c r="AG12" s="2109"/>
      <c r="AH12" s="3150"/>
      <c r="AI12" s="117"/>
      <c r="AJ12" s="3151"/>
      <c r="AK12" s="3152"/>
      <c r="AL12" s="3153"/>
      <c r="AM12" s="3154"/>
      <c r="AN12" s="119"/>
      <c r="AO12" s="1180"/>
      <c r="AP12" s="115" t="s">
        <v>16</v>
      </c>
      <c r="AQ12" s="3141"/>
      <c r="AR12" s="3142"/>
      <c r="AS12" s="3141"/>
      <c r="AT12" s="3143"/>
      <c r="AU12" s="3144"/>
      <c r="AV12" s="3145"/>
      <c r="AW12" s="3146"/>
      <c r="AX12" s="3147"/>
      <c r="AY12" s="3148"/>
      <c r="AZ12" s="3149"/>
      <c r="BA12" s="2109"/>
      <c r="BB12" s="3150"/>
      <c r="BC12" s="117"/>
      <c r="BD12" s="3151"/>
      <c r="BE12" s="3152"/>
      <c r="BF12" s="3153"/>
      <c r="BG12" s="3154"/>
      <c r="BH12" s="119"/>
      <c r="BK12" s="3">
        <v>1</v>
      </c>
    </row>
    <row r="13" spans="1:65" ht="27" customHeight="1">
      <c r="B13" s="115" t="s">
        <v>16</v>
      </c>
      <c r="C13" s="3141"/>
      <c r="D13" s="3142"/>
      <c r="E13" s="3141"/>
      <c r="F13" s="3143"/>
      <c r="G13" s="3144"/>
      <c r="H13" s="3145"/>
      <c r="I13" s="3146"/>
      <c r="J13" s="3147"/>
      <c r="K13" s="3148"/>
      <c r="L13" s="3149"/>
      <c r="M13" s="2109"/>
      <c r="N13" s="3150"/>
      <c r="O13" s="117"/>
      <c r="P13" s="3151"/>
      <c r="Q13" s="3152"/>
      <c r="R13" s="3153"/>
      <c r="S13" s="3154"/>
      <c r="T13" s="119"/>
      <c r="U13" s="1180"/>
      <c r="V13" s="115" t="s">
        <v>16</v>
      </c>
      <c r="W13" s="3141"/>
      <c r="X13" s="3142"/>
      <c r="Y13" s="3141"/>
      <c r="Z13" s="3143"/>
      <c r="AA13" s="3144"/>
      <c r="AB13" s="3145"/>
      <c r="AC13" s="3146"/>
      <c r="AD13" s="3147"/>
      <c r="AE13" s="3148"/>
      <c r="AF13" s="3149"/>
      <c r="AG13" s="2109"/>
      <c r="AH13" s="3150"/>
      <c r="AI13" s="117"/>
      <c r="AJ13" s="3151"/>
      <c r="AK13" s="3152"/>
      <c r="AL13" s="3153"/>
      <c r="AM13" s="3154"/>
      <c r="AN13" s="119"/>
      <c r="AO13" s="1180"/>
      <c r="AP13" s="115" t="s">
        <v>16</v>
      </c>
      <c r="AQ13" s="3141"/>
      <c r="AR13" s="3142"/>
      <c r="AS13" s="3141"/>
      <c r="AT13" s="3143"/>
      <c r="AU13" s="3144"/>
      <c r="AV13" s="3145"/>
      <c r="AW13" s="3146"/>
      <c r="AX13" s="3147"/>
      <c r="AY13" s="3148"/>
      <c r="AZ13" s="3149"/>
      <c r="BA13" s="2109"/>
      <c r="BB13" s="3150"/>
      <c r="BC13" s="117"/>
      <c r="BD13" s="3151"/>
      <c r="BE13" s="3152"/>
      <c r="BF13" s="3153"/>
      <c r="BG13" s="3154"/>
      <c r="BH13" s="119"/>
      <c r="BK13" s="3">
        <v>1</v>
      </c>
    </row>
    <row r="14" spans="1:65" ht="27" customHeight="1">
      <c r="B14" s="115" t="s">
        <v>16</v>
      </c>
      <c r="C14" s="3141"/>
      <c r="D14" s="3142"/>
      <c r="E14" s="3141"/>
      <c r="F14" s="3143"/>
      <c r="G14" s="3144"/>
      <c r="H14" s="3145"/>
      <c r="I14" s="3146"/>
      <c r="J14" s="3147"/>
      <c r="K14" s="3148"/>
      <c r="L14" s="3149"/>
      <c r="M14" s="2109"/>
      <c r="N14" s="3150"/>
      <c r="O14" s="117"/>
      <c r="P14" s="3151"/>
      <c r="Q14" s="3152"/>
      <c r="R14" s="3153"/>
      <c r="S14" s="3154"/>
      <c r="T14" s="119"/>
      <c r="U14" s="1180"/>
      <c r="V14" s="115" t="s">
        <v>16</v>
      </c>
      <c r="W14" s="3141"/>
      <c r="X14" s="3142"/>
      <c r="Y14" s="3141"/>
      <c r="Z14" s="3143"/>
      <c r="AA14" s="3144"/>
      <c r="AB14" s="3145"/>
      <c r="AC14" s="3146"/>
      <c r="AD14" s="3147"/>
      <c r="AE14" s="3148"/>
      <c r="AF14" s="3149"/>
      <c r="AG14" s="2109"/>
      <c r="AH14" s="3150"/>
      <c r="AI14" s="117"/>
      <c r="AJ14" s="3151"/>
      <c r="AK14" s="3152"/>
      <c r="AL14" s="3153"/>
      <c r="AM14" s="3154"/>
      <c r="AN14" s="119"/>
      <c r="AO14" s="1180"/>
      <c r="AP14" s="115" t="s">
        <v>16</v>
      </c>
      <c r="AQ14" s="3141"/>
      <c r="AR14" s="3142"/>
      <c r="AS14" s="3141"/>
      <c r="AT14" s="3143"/>
      <c r="AU14" s="3144"/>
      <c r="AV14" s="3145"/>
      <c r="AW14" s="3146"/>
      <c r="AX14" s="3147"/>
      <c r="AY14" s="3148"/>
      <c r="AZ14" s="3149"/>
      <c r="BA14" s="2109"/>
      <c r="BB14" s="3150"/>
      <c r="BC14" s="117"/>
      <c r="BD14" s="3151"/>
      <c r="BE14" s="3152"/>
      <c r="BF14" s="3153"/>
      <c r="BG14" s="3154"/>
      <c r="BH14" s="119"/>
      <c r="BK14" s="3">
        <v>1</v>
      </c>
    </row>
    <row r="15" spans="1:65" ht="27" customHeight="1">
      <c r="B15" s="115" t="s">
        <v>16</v>
      </c>
      <c r="C15" s="3141"/>
      <c r="D15" s="3142"/>
      <c r="E15" s="3141"/>
      <c r="F15" s="3143"/>
      <c r="G15" s="3144"/>
      <c r="H15" s="3145"/>
      <c r="I15" s="3146"/>
      <c r="J15" s="3147"/>
      <c r="K15" s="3148"/>
      <c r="L15" s="3149"/>
      <c r="M15" s="2109"/>
      <c r="N15" s="3150"/>
      <c r="O15" s="117"/>
      <c r="P15" s="3151"/>
      <c r="Q15" s="3152"/>
      <c r="R15" s="3153"/>
      <c r="S15" s="3154"/>
      <c r="T15" s="119"/>
      <c r="U15" s="1180"/>
      <c r="V15" s="115" t="s">
        <v>16</v>
      </c>
      <c r="W15" s="3141"/>
      <c r="X15" s="3142"/>
      <c r="Y15" s="3141"/>
      <c r="Z15" s="3143"/>
      <c r="AA15" s="3144"/>
      <c r="AB15" s="3145"/>
      <c r="AC15" s="3146"/>
      <c r="AD15" s="3147"/>
      <c r="AE15" s="3148"/>
      <c r="AF15" s="3149"/>
      <c r="AG15" s="2109"/>
      <c r="AH15" s="3150"/>
      <c r="AI15" s="117"/>
      <c r="AJ15" s="3151"/>
      <c r="AK15" s="3152"/>
      <c r="AL15" s="3153"/>
      <c r="AM15" s="3154"/>
      <c r="AN15" s="119"/>
      <c r="AO15" s="1180"/>
      <c r="AP15" s="115" t="s">
        <v>16</v>
      </c>
      <c r="AQ15" s="3141"/>
      <c r="AR15" s="3142"/>
      <c r="AS15" s="3141"/>
      <c r="AT15" s="3143"/>
      <c r="AU15" s="3144"/>
      <c r="AV15" s="3145"/>
      <c r="AW15" s="3146"/>
      <c r="AX15" s="3147"/>
      <c r="AY15" s="3148"/>
      <c r="AZ15" s="3149"/>
      <c r="BA15" s="2109"/>
      <c r="BB15" s="3150"/>
      <c r="BC15" s="117"/>
      <c r="BD15" s="3151"/>
      <c r="BE15" s="3152"/>
      <c r="BF15" s="3153"/>
      <c r="BG15" s="3154"/>
      <c r="BH15" s="119"/>
      <c r="BK15" s="3">
        <v>1</v>
      </c>
    </row>
    <row r="16" spans="1:65" ht="27" customHeight="1">
      <c r="B16" s="115" t="s">
        <v>16</v>
      </c>
      <c r="C16" s="3141"/>
      <c r="D16" s="3142"/>
      <c r="E16" s="3141"/>
      <c r="F16" s="3143"/>
      <c r="G16" s="3144"/>
      <c r="H16" s="3145"/>
      <c r="I16" s="3146"/>
      <c r="J16" s="3147"/>
      <c r="K16" s="3148"/>
      <c r="L16" s="3149"/>
      <c r="M16" s="2109"/>
      <c r="N16" s="3150"/>
      <c r="O16" s="117"/>
      <c r="P16" s="3151"/>
      <c r="Q16" s="3152"/>
      <c r="R16" s="3153"/>
      <c r="S16" s="3154"/>
      <c r="T16" s="119"/>
      <c r="U16" s="1180"/>
      <c r="V16" s="115" t="s">
        <v>16</v>
      </c>
      <c r="W16" s="3141"/>
      <c r="X16" s="3142"/>
      <c r="Y16" s="3141"/>
      <c r="Z16" s="3143"/>
      <c r="AA16" s="3144"/>
      <c r="AB16" s="3145"/>
      <c r="AC16" s="3146"/>
      <c r="AD16" s="3147"/>
      <c r="AE16" s="3148"/>
      <c r="AF16" s="3149"/>
      <c r="AG16" s="2109"/>
      <c r="AH16" s="3150"/>
      <c r="AI16" s="117"/>
      <c r="AJ16" s="3151"/>
      <c r="AK16" s="3152"/>
      <c r="AL16" s="3153"/>
      <c r="AM16" s="3154"/>
      <c r="AN16" s="119"/>
      <c r="AO16" s="1180"/>
      <c r="AP16" s="115" t="s">
        <v>16</v>
      </c>
      <c r="AQ16" s="3141"/>
      <c r="AR16" s="3142"/>
      <c r="AS16" s="3141"/>
      <c r="AT16" s="3143"/>
      <c r="AU16" s="3144"/>
      <c r="AV16" s="3145"/>
      <c r="AW16" s="3146"/>
      <c r="AX16" s="3147"/>
      <c r="AY16" s="3148"/>
      <c r="AZ16" s="3149"/>
      <c r="BA16" s="2109"/>
      <c r="BB16" s="3150"/>
      <c r="BC16" s="117"/>
      <c r="BD16" s="3151"/>
      <c r="BE16" s="3152"/>
      <c r="BF16" s="3153"/>
      <c r="BG16" s="3154"/>
      <c r="BH16" s="119"/>
      <c r="BK16" s="3">
        <v>1</v>
      </c>
    </row>
    <row r="17" spans="2:63" ht="27" customHeight="1">
      <c r="B17" s="115" t="s">
        <v>16</v>
      </c>
      <c r="C17" s="3141"/>
      <c r="D17" s="3142"/>
      <c r="E17" s="3141"/>
      <c r="F17" s="3143"/>
      <c r="G17" s="3144"/>
      <c r="H17" s="3145"/>
      <c r="I17" s="3146"/>
      <c r="J17" s="3147"/>
      <c r="K17" s="3148"/>
      <c r="L17" s="3149"/>
      <c r="M17" s="2109"/>
      <c r="N17" s="3150"/>
      <c r="O17" s="117"/>
      <c r="P17" s="3151"/>
      <c r="Q17" s="3152"/>
      <c r="R17" s="3153"/>
      <c r="S17" s="3154"/>
      <c r="T17" s="119"/>
      <c r="U17" s="1180"/>
      <c r="V17" s="115" t="s">
        <v>16</v>
      </c>
      <c r="W17" s="3141"/>
      <c r="X17" s="3142"/>
      <c r="Y17" s="3141"/>
      <c r="Z17" s="3143"/>
      <c r="AA17" s="3144"/>
      <c r="AB17" s="3145"/>
      <c r="AC17" s="3146"/>
      <c r="AD17" s="3147"/>
      <c r="AE17" s="3148"/>
      <c r="AF17" s="3149"/>
      <c r="AG17" s="2109"/>
      <c r="AH17" s="3150"/>
      <c r="AI17" s="117"/>
      <c r="AJ17" s="3151"/>
      <c r="AK17" s="3152"/>
      <c r="AL17" s="3153"/>
      <c r="AM17" s="3154"/>
      <c r="AN17" s="119"/>
      <c r="AO17" s="1180"/>
      <c r="AP17" s="115" t="s">
        <v>16</v>
      </c>
      <c r="AQ17" s="3141"/>
      <c r="AR17" s="3142"/>
      <c r="AS17" s="3141"/>
      <c r="AT17" s="3143"/>
      <c r="AU17" s="3144"/>
      <c r="AV17" s="3145"/>
      <c r="AW17" s="3146"/>
      <c r="AX17" s="3147"/>
      <c r="AY17" s="3148"/>
      <c r="AZ17" s="3149"/>
      <c r="BA17" s="2109"/>
      <c r="BB17" s="3150"/>
      <c r="BC17" s="117"/>
      <c r="BD17" s="3151"/>
      <c r="BE17" s="3152"/>
      <c r="BF17" s="3153"/>
      <c r="BG17" s="3154"/>
      <c r="BH17" s="119"/>
      <c r="BK17" s="3">
        <v>1</v>
      </c>
    </row>
    <row r="18" spans="2:63" ht="27" customHeight="1">
      <c r="B18" s="115" t="s">
        <v>16</v>
      </c>
      <c r="C18" s="3141"/>
      <c r="D18" s="3142"/>
      <c r="E18" s="3141"/>
      <c r="F18" s="3143"/>
      <c r="G18" s="3144"/>
      <c r="H18" s="3145"/>
      <c r="I18" s="3146"/>
      <c r="J18" s="3147"/>
      <c r="K18" s="3148"/>
      <c r="L18" s="3149"/>
      <c r="M18" s="2109"/>
      <c r="N18" s="3150"/>
      <c r="O18" s="117"/>
      <c r="P18" s="3151"/>
      <c r="Q18" s="3152"/>
      <c r="R18" s="3153"/>
      <c r="S18" s="3154"/>
      <c r="T18" s="119"/>
      <c r="U18" s="1180"/>
      <c r="V18" s="115" t="s">
        <v>16</v>
      </c>
      <c r="W18" s="3141"/>
      <c r="X18" s="3142"/>
      <c r="Y18" s="3141"/>
      <c r="Z18" s="3143"/>
      <c r="AA18" s="3144"/>
      <c r="AB18" s="3145"/>
      <c r="AC18" s="3146"/>
      <c r="AD18" s="3147"/>
      <c r="AE18" s="3148"/>
      <c r="AF18" s="3149"/>
      <c r="AG18" s="2109"/>
      <c r="AH18" s="3150"/>
      <c r="AI18" s="117"/>
      <c r="AJ18" s="3151"/>
      <c r="AK18" s="3152"/>
      <c r="AL18" s="3153"/>
      <c r="AM18" s="3154"/>
      <c r="AN18" s="119"/>
      <c r="AO18" s="1180"/>
      <c r="AP18" s="115" t="s">
        <v>16</v>
      </c>
      <c r="AQ18" s="3141"/>
      <c r="AR18" s="3142"/>
      <c r="AS18" s="3141"/>
      <c r="AT18" s="3143"/>
      <c r="AU18" s="3144"/>
      <c r="AV18" s="3145"/>
      <c r="AW18" s="3146"/>
      <c r="AX18" s="3147"/>
      <c r="AY18" s="3148"/>
      <c r="AZ18" s="3149"/>
      <c r="BA18" s="2109"/>
      <c r="BB18" s="3150"/>
      <c r="BC18" s="117"/>
      <c r="BD18" s="3151"/>
      <c r="BE18" s="3152"/>
      <c r="BF18" s="3153"/>
      <c r="BG18" s="3154"/>
      <c r="BH18" s="119"/>
      <c r="BK18" s="3">
        <v>1</v>
      </c>
    </row>
    <row r="19" spans="2:63" ht="27" customHeight="1">
      <c r="B19" s="115" t="s">
        <v>16</v>
      </c>
      <c r="C19" s="3141"/>
      <c r="D19" s="3142"/>
      <c r="E19" s="3141"/>
      <c r="F19" s="3143"/>
      <c r="G19" s="3144"/>
      <c r="H19" s="3145"/>
      <c r="I19" s="3146"/>
      <c r="J19" s="3147"/>
      <c r="K19" s="3148"/>
      <c r="L19" s="3149"/>
      <c r="M19" s="2109"/>
      <c r="N19" s="3150"/>
      <c r="O19" s="117"/>
      <c r="P19" s="3151"/>
      <c r="Q19" s="3152"/>
      <c r="R19" s="3153"/>
      <c r="S19" s="3154"/>
      <c r="T19" s="119"/>
      <c r="U19" s="1180"/>
      <c r="V19" s="115" t="s">
        <v>16</v>
      </c>
      <c r="W19" s="3141"/>
      <c r="X19" s="3142"/>
      <c r="Y19" s="3141"/>
      <c r="Z19" s="3143"/>
      <c r="AA19" s="3144"/>
      <c r="AB19" s="3145"/>
      <c r="AC19" s="3146"/>
      <c r="AD19" s="3147"/>
      <c r="AE19" s="3148"/>
      <c r="AF19" s="3149"/>
      <c r="AG19" s="2109"/>
      <c r="AH19" s="3150"/>
      <c r="AI19" s="117"/>
      <c r="AJ19" s="3151"/>
      <c r="AK19" s="3152"/>
      <c r="AL19" s="3153"/>
      <c r="AM19" s="3154"/>
      <c r="AN19" s="119"/>
      <c r="AO19" s="1180"/>
      <c r="AP19" s="115" t="s">
        <v>16</v>
      </c>
      <c r="AQ19" s="3141"/>
      <c r="AR19" s="3142"/>
      <c r="AS19" s="3141"/>
      <c r="AT19" s="3143"/>
      <c r="AU19" s="3144"/>
      <c r="AV19" s="3145"/>
      <c r="AW19" s="3146"/>
      <c r="AX19" s="3147"/>
      <c r="AY19" s="3148"/>
      <c r="AZ19" s="3149"/>
      <c r="BA19" s="2109"/>
      <c r="BB19" s="3150"/>
      <c r="BC19" s="117"/>
      <c r="BD19" s="3151"/>
      <c r="BE19" s="3152"/>
      <c r="BF19" s="3153"/>
      <c r="BG19" s="3154"/>
      <c r="BH19" s="119"/>
      <c r="BK19" s="3">
        <v>1</v>
      </c>
    </row>
    <row r="20" spans="2:63" ht="27" customHeight="1">
      <c r="B20" s="115" t="s">
        <v>16</v>
      </c>
      <c r="C20" s="3141"/>
      <c r="D20" s="3142"/>
      <c r="E20" s="3141"/>
      <c r="F20" s="3143"/>
      <c r="G20" s="3144"/>
      <c r="H20" s="3145"/>
      <c r="I20" s="3146"/>
      <c r="J20" s="3147"/>
      <c r="K20" s="3148"/>
      <c r="L20" s="3149"/>
      <c r="M20" s="2109"/>
      <c r="N20" s="3150"/>
      <c r="O20" s="117"/>
      <c r="P20" s="3151"/>
      <c r="Q20" s="3152"/>
      <c r="R20" s="3153"/>
      <c r="S20" s="3154"/>
      <c r="T20" s="119"/>
      <c r="U20" s="1180"/>
      <c r="V20" s="115" t="s">
        <v>16</v>
      </c>
      <c r="W20" s="3141"/>
      <c r="X20" s="3142"/>
      <c r="Y20" s="3141"/>
      <c r="Z20" s="3143"/>
      <c r="AA20" s="3144"/>
      <c r="AB20" s="3145"/>
      <c r="AC20" s="3146"/>
      <c r="AD20" s="3147"/>
      <c r="AE20" s="3148"/>
      <c r="AF20" s="3149"/>
      <c r="AG20" s="2109"/>
      <c r="AH20" s="3150"/>
      <c r="AI20" s="117"/>
      <c r="AJ20" s="3151"/>
      <c r="AK20" s="3152"/>
      <c r="AL20" s="3153"/>
      <c r="AM20" s="3154"/>
      <c r="AN20" s="119"/>
      <c r="AO20" s="1180"/>
      <c r="AP20" s="115" t="s">
        <v>16</v>
      </c>
      <c r="AQ20" s="3141"/>
      <c r="AR20" s="3142"/>
      <c r="AS20" s="3141"/>
      <c r="AT20" s="3143"/>
      <c r="AU20" s="3144"/>
      <c r="AV20" s="3145"/>
      <c r="AW20" s="3146"/>
      <c r="AX20" s="3147"/>
      <c r="AY20" s="3148"/>
      <c r="AZ20" s="3149"/>
      <c r="BA20" s="2109"/>
      <c r="BB20" s="3150"/>
      <c r="BC20" s="117"/>
      <c r="BD20" s="3151"/>
      <c r="BE20" s="3152"/>
      <c r="BF20" s="3153"/>
      <c r="BG20" s="3154"/>
      <c r="BH20" s="119"/>
      <c r="BK20" s="3">
        <v>1</v>
      </c>
    </row>
    <row r="21" spans="2:63" ht="27" customHeight="1">
      <c r="B21" s="115" t="s">
        <v>16</v>
      </c>
      <c r="C21" s="3141"/>
      <c r="D21" s="3142"/>
      <c r="E21" s="3141"/>
      <c r="F21" s="3143"/>
      <c r="G21" s="3144"/>
      <c r="H21" s="3145"/>
      <c r="I21" s="3146"/>
      <c r="J21" s="3147"/>
      <c r="K21" s="3148"/>
      <c r="L21" s="3149"/>
      <c r="M21" s="2109"/>
      <c r="N21" s="3150"/>
      <c r="O21" s="117"/>
      <c r="P21" s="3151"/>
      <c r="Q21" s="3152"/>
      <c r="R21" s="3153"/>
      <c r="S21" s="3154"/>
      <c r="T21" s="119"/>
      <c r="U21" s="1180"/>
      <c r="V21" s="115" t="s">
        <v>16</v>
      </c>
      <c r="W21" s="3141"/>
      <c r="X21" s="3142"/>
      <c r="Y21" s="3141"/>
      <c r="Z21" s="3143"/>
      <c r="AA21" s="3144"/>
      <c r="AB21" s="3145"/>
      <c r="AC21" s="3146"/>
      <c r="AD21" s="3147"/>
      <c r="AE21" s="3148"/>
      <c r="AF21" s="3149"/>
      <c r="AG21" s="2109"/>
      <c r="AH21" s="3150"/>
      <c r="AI21" s="117"/>
      <c r="AJ21" s="3151"/>
      <c r="AK21" s="3152"/>
      <c r="AL21" s="3153"/>
      <c r="AM21" s="3154"/>
      <c r="AN21" s="119"/>
      <c r="AO21" s="1180"/>
      <c r="AP21" s="115" t="s">
        <v>16</v>
      </c>
      <c r="AQ21" s="3141"/>
      <c r="AR21" s="3142"/>
      <c r="AS21" s="3141"/>
      <c r="AT21" s="3143"/>
      <c r="AU21" s="3144"/>
      <c r="AV21" s="3145"/>
      <c r="AW21" s="3146"/>
      <c r="AX21" s="3147"/>
      <c r="AY21" s="3148"/>
      <c r="AZ21" s="3149"/>
      <c r="BA21" s="2109"/>
      <c r="BB21" s="3150"/>
      <c r="BC21" s="117"/>
      <c r="BD21" s="3151"/>
      <c r="BE21" s="3152"/>
      <c r="BF21" s="3153"/>
      <c r="BG21" s="3154"/>
      <c r="BH21" s="119"/>
      <c r="BK21" s="3">
        <v>1</v>
      </c>
    </row>
    <row r="22" spans="2:63" ht="27" customHeight="1">
      <c r="B22" s="115" t="s">
        <v>16</v>
      </c>
      <c r="C22" s="3141"/>
      <c r="D22" s="3142"/>
      <c r="E22" s="3141"/>
      <c r="F22" s="3143"/>
      <c r="G22" s="3144"/>
      <c r="H22" s="3145"/>
      <c r="I22" s="3146"/>
      <c r="J22" s="3147"/>
      <c r="K22" s="3148"/>
      <c r="L22" s="3149"/>
      <c r="M22" s="2109"/>
      <c r="N22" s="3150"/>
      <c r="O22" s="117"/>
      <c r="P22" s="3151"/>
      <c r="Q22" s="3152"/>
      <c r="R22" s="3153"/>
      <c r="S22" s="3154"/>
      <c r="T22" s="119"/>
      <c r="U22" s="1180"/>
      <c r="V22" s="115" t="s">
        <v>16</v>
      </c>
      <c r="W22" s="3141"/>
      <c r="X22" s="3142"/>
      <c r="Y22" s="3141"/>
      <c r="Z22" s="3143"/>
      <c r="AA22" s="3144"/>
      <c r="AB22" s="3145"/>
      <c r="AC22" s="3146"/>
      <c r="AD22" s="3147"/>
      <c r="AE22" s="3148"/>
      <c r="AF22" s="3149"/>
      <c r="AG22" s="2109"/>
      <c r="AH22" s="3150"/>
      <c r="AI22" s="117"/>
      <c r="AJ22" s="3151"/>
      <c r="AK22" s="3152"/>
      <c r="AL22" s="3153"/>
      <c r="AM22" s="3154"/>
      <c r="AN22" s="119"/>
      <c r="AO22" s="1180"/>
      <c r="AP22" s="115" t="s">
        <v>16</v>
      </c>
      <c r="AQ22" s="3141"/>
      <c r="AR22" s="3142"/>
      <c r="AS22" s="3141"/>
      <c r="AT22" s="3143"/>
      <c r="AU22" s="3144"/>
      <c r="AV22" s="3145"/>
      <c r="AW22" s="3146"/>
      <c r="AX22" s="3147"/>
      <c r="AY22" s="3148"/>
      <c r="AZ22" s="3149"/>
      <c r="BA22" s="2109"/>
      <c r="BB22" s="3150"/>
      <c r="BC22" s="117"/>
      <c r="BD22" s="3151"/>
      <c r="BE22" s="3152"/>
      <c r="BF22" s="3153"/>
      <c r="BG22" s="3154"/>
      <c r="BH22" s="119"/>
      <c r="BK22" s="3">
        <v>1</v>
      </c>
    </row>
    <row r="23" spans="2:63" ht="27" customHeight="1">
      <c r="B23" s="115" t="s">
        <v>16</v>
      </c>
      <c r="C23" s="3141"/>
      <c r="D23" s="3142"/>
      <c r="E23" s="3141"/>
      <c r="F23" s="3143"/>
      <c r="G23" s="3144"/>
      <c r="H23" s="3145"/>
      <c r="I23" s="3146"/>
      <c r="J23" s="3147"/>
      <c r="K23" s="3148"/>
      <c r="L23" s="3149"/>
      <c r="M23" s="2109"/>
      <c r="N23" s="3150"/>
      <c r="O23" s="117"/>
      <c r="P23" s="3151"/>
      <c r="Q23" s="3152"/>
      <c r="R23" s="3153"/>
      <c r="S23" s="3154"/>
      <c r="T23" s="119"/>
      <c r="U23" s="1180"/>
      <c r="V23" s="115" t="s">
        <v>16</v>
      </c>
      <c r="W23" s="3141"/>
      <c r="X23" s="3142"/>
      <c r="Y23" s="3141"/>
      <c r="Z23" s="3143"/>
      <c r="AA23" s="3144"/>
      <c r="AB23" s="3145"/>
      <c r="AC23" s="3146"/>
      <c r="AD23" s="3147"/>
      <c r="AE23" s="3148"/>
      <c r="AF23" s="3149"/>
      <c r="AG23" s="2109"/>
      <c r="AH23" s="3150"/>
      <c r="AI23" s="117"/>
      <c r="AJ23" s="3151"/>
      <c r="AK23" s="3152"/>
      <c r="AL23" s="3153"/>
      <c r="AM23" s="3154"/>
      <c r="AN23" s="119"/>
      <c r="AO23" s="1180"/>
      <c r="AP23" s="115" t="s">
        <v>16</v>
      </c>
      <c r="AQ23" s="3141"/>
      <c r="AR23" s="3142"/>
      <c r="AS23" s="3141"/>
      <c r="AT23" s="3143"/>
      <c r="AU23" s="3144"/>
      <c r="AV23" s="3145"/>
      <c r="AW23" s="3146"/>
      <c r="AX23" s="3147"/>
      <c r="AY23" s="3148"/>
      <c r="AZ23" s="3149"/>
      <c r="BA23" s="2109"/>
      <c r="BB23" s="3150"/>
      <c r="BC23" s="117"/>
      <c r="BD23" s="3151"/>
      <c r="BE23" s="3152"/>
      <c r="BF23" s="3153"/>
      <c r="BG23" s="3154"/>
      <c r="BH23" s="119"/>
      <c r="BK23" s="3">
        <v>1</v>
      </c>
    </row>
    <row r="24" spans="2:63" ht="27" customHeight="1">
      <c r="B24" s="115" t="s">
        <v>16</v>
      </c>
      <c r="C24" s="3141"/>
      <c r="D24" s="3142"/>
      <c r="E24" s="3141"/>
      <c r="F24" s="3143"/>
      <c r="G24" s="3144"/>
      <c r="H24" s="3145"/>
      <c r="I24" s="3146"/>
      <c r="J24" s="3147"/>
      <c r="K24" s="3148"/>
      <c r="L24" s="3149"/>
      <c r="M24" s="2109"/>
      <c r="N24" s="3150"/>
      <c r="O24" s="117"/>
      <c r="P24" s="3151"/>
      <c r="Q24" s="3152"/>
      <c r="R24" s="3153"/>
      <c r="S24" s="3154"/>
      <c r="T24" s="119"/>
      <c r="U24" s="1180"/>
      <c r="V24" s="115" t="s">
        <v>16</v>
      </c>
      <c r="W24" s="3141"/>
      <c r="X24" s="3142"/>
      <c r="Y24" s="3141"/>
      <c r="Z24" s="3143"/>
      <c r="AA24" s="3144"/>
      <c r="AB24" s="3145"/>
      <c r="AC24" s="3146"/>
      <c r="AD24" s="3147"/>
      <c r="AE24" s="3148"/>
      <c r="AF24" s="3149"/>
      <c r="AG24" s="2109"/>
      <c r="AH24" s="3150"/>
      <c r="AI24" s="117"/>
      <c r="AJ24" s="3151"/>
      <c r="AK24" s="3152"/>
      <c r="AL24" s="3153"/>
      <c r="AM24" s="3154"/>
      <c r="AN24" s="119"/>
      <c r="AO24" s="1180"/>
      <c r="AP24" s="115" t="s">
        <v>16</v>
      </c>
      <c r="AQ24" s="3141"/>
      <c r="AR24" s="3142"/>
      <c r="AS24" s="3141"/>
      <c r="AT24" s="3143"/>
      <c r="AU24" s="3144"/>
      <c r="AV24" s="3145"/>
      <c r="AW24" s="3146"/>
      <c r="AX24" s="3147"/>
      <c r="AY24" s="3148"/>
      <c r="AZ24" s="3149"/>
      <c r="BA24" s="2109"/>
      <c r="BB24" s="3150"/>
      <c r="BC24" s="117"/>
      <c r="BD24" s="3151"/>
      <c r="BE24" s="3152"/>
      <c r="BF24" s="3153"/>
      <c r="BG24" s="3154"/>
      <c r="BH24" s="119"/>
      <c r="BK24" s="3">
        <v>1</v>
      </c>
    </row>
    <row r="25" spans="2:63" ht="27" customHeight="1">
      <c r="B25" s="115" t="s">
        <v>16</v>
      </c>
      <c r="C25" s="3141"/>
      <c r="D25" s="3142"/>
      <c r="E25" s="3141"/>
      <c r="F25" s="3143"/>
      <c r="G25" s="3144"/>
      <c r="H25" s="3145"/>
      <c r="I25" s="3146"/>
      <c r="J25" s="3147"/>
      <c r="K25" s="3148"/>
      <c r="L25" s="3149"/>
      <c r="M25" s="2109"/>
      <c r="N25" s="3150"/>
      <c r="O25" s="117"/>
      <c r="P25" s="3151"/>
      <c r="Q25" s="3152"/>
      <c r="R25" s="3153"/>
      <c r="S25" s="3154"/>
      <c r="T25" s="119"/>
      <c r="U25" s="1180"/>
      <c r="V25" s="115" t="s">
        <v>16</v>
      </c>
      <c r="W25" s="3141"/>
      <c r="X25" s="3142"/>
      <c r="Y25" s="3141"/>
      <c r="Z25" s="3143"/>
      <c r="AA25" s="3144"/>
      <c r="AB25" s="3145"/>
      <c r="AC25" s="3146"/>
      <c r="AD25" s="3147"/>
      <c r="AE25" s="3148"/>
      <c r="AF25" s="3149"/>
      <c r="AG25" s="2109"/>
      <c r="AH25" s="3150"/>
      <c r="AI25" s="117"/>
      <c r="AJ25" s="3151"/>
      <c r="AK25" s="3152"/>
      <c r="AL25" s="3153"/>
      <c r="AM25" s="3154"/>
      <c r="AN25" s="119"/>
      <c r="AO25" s="1180"/>
      <c r="AP25" s="115" t="s">
        <v>16</v>
      </c>
      <c r="AQ25" s="3141"/>
      <c r="AR25" s="3142"/>
      <c r="AS25" s="3141"/>
      <c r="AT25" s="3143"/>
      <c r="AU25" s="3144"/>
      <c r="AV25" s="3145"/>
      <c r="AW25" s="3146"/>
      <c r="AX25" s="3147"/>
      <c r="AY25" s="3148"/>
      <c r="AZ25" s="3149"/>
      <c r="BA25" s="2109"/>
      <c r="BB25" s="3150"/>
      <c r="BC25" s="117"/>
      <c r="BD25" s="3151"/>
      <c r="BE25" s="3152"/>
      <c r="BF25" s="3153"/>
      <c r="BG25" s="3154"/>
      <c r="BH25" s="119"/>
      <c r="BK25" s="3">
        <v>1</v>
      </c>
    </row>
    <row r="26" spans="2:63" ht="27" customHeight="1">
      <c r="B26" s="115" t="s">
        <v>16</v>
      </c>
      <c r="C26" s="3141"/>
      <c r="D26" s="3142"/>
      <c r="E26" s="3141"/>
      <c r="F26" s="3143"/>
      <c r="G26" s="3144"/>
      <c r="H26" s="3145"/>
      <c r="I26" s="3146"/>
      <c r="J26" s="3147"/>
      <c r="K26" s="3148"/>
      <c r="L26" s="3149"/>
      <c r="M26" s="2109"/>
      <c r="N26" s="3150"/>
      <c r="O26" s="117"/>
      <c r="P26" s="3151"/>
      <c r="Q26" s="3152"/>
      <c r="R26" s="3153"/>
      <c r="S26" s="3154"/>
      <c r="T26" s="119"/>
      <c r="U26" s="1180"/>
      <c r="V26" s="115" t="s">
        <v>16</v>
      </c>
      <c r="W26" s="3141"/>
      <c r="X26" s="3142"/>
      <c r="Y26" s="3141"/>
      <c r="Z26" s="3143"/>
      <c r="AA26" s="3144"/>
      <c r="AB26" s="3145"/>
      <c r="AC26" s="3146"/>
      <c r="AD26" s="3147"/>
      <c r="AE26" s="3148"/>
      <c r="AF26" s="3149"/>
      <c r="AG26" s="2109"/>
      <c r="AH26" s="3150"/>
      <c r="AI26" s="117"/>
      <c r="AJ26" s="3151"/>
      <c r="AK26" s="3152"/>
      <c r="AL26" s="3153"/>
      <c r="AM26" s="3154"/>
      <c r="AN26" s="119"/>
      <c r="AO26" s="1180"/>
      <c r="AP26" s="115" t="s">
        <v>16</v>
      </c>
      <c r="AQ26" s="3141"/>
      <c r="AR26" s="3142"/>
      <c r="AS26" s="3141"/>
      <c r="AT26" s="3143"/>
      <c r="AU26" s="3144"/>
      <c r="AV26" s="3145"/>
      <c r="AW26" s="3146"/>
      <c r="AX26" s="3147"/>
      <c r="AY26" s="3148"/>
      <c r="AZ26" s="3149"/>
      <c r="BA26" s="2109"/>
      <c r="BB26" s="3150"/>
      <c r="BC26" s="117"/>
      <c r="BD26" s="3151"/>
      <c r="BE26" s="3152"/>
      <c r="BF26" s="3153"/>
      <c r="BG26" s="3154"/>
      <c r="BH26" s="119"/>
      <c r="BK26" s="3">
        <v>1</v>
      </c>
    </row>
    <row r="27" spans="2:63" ht="27" customHeight="1">
      <c r="B27" s="115" t="s">
        <v>16</v>
      </c>
      <c r="C27" s="3141"/>
      <c r="D27" s="3142"/>
      <c r="E27" s="3141"/>
      <c r="F27" s="3143"/>
      <c r="G27" s="3144"/>
      <c r="H27" s="3145"/>
      <c r="I27" s="3146"/>
      <c r="J27" s="3147"/>
      <c r="K27" s="3148"/>
      <c r="L27" s="3149"/>
      <c r="M27" s="2109"/>
      <c r="N27" s="3150"/>
      <c r="O27" s="117"/>
      <c r="P27" s="3151"/>
      <c r="Q27" s="3152"/>
      <c r="R27" s="3153"/>
      <c r="S27" s="3154"/>
      <c r="T27" s="119"/>
      <c r="U27" s="1180"/>
      <c r="V27" s="115" t="s">
        <v>16</v>
      </c>
      <c r="W27" s="3141"/>
      <c r="X27" s="3142"/>
      <c r="Y27" s="3141"/>
      <c r="Z27" s="3143"/>
      <c r="AA27" s="3144"/>
      <c r="AB27" s="3145"/>
      <c r="AC27" s="3146"/>
      <c r="AD27" s="3147"/>
      <c r="AE27" s="3148"/>
      <c r="AF27" s="3149"/>
      <c r="AG27" s="2109"/>
      <c r="AH27" s="3150"/>
      <c r="AI27" s="117"/>
      <c r="AJ27" s="3151"/>
      <c r="AK27" s="3152"/>
      <c r="AL27" s="3153"/>
      <c r="AM27" s="3154"/>
      <c r="AN27" s="119"/>
      <c r="AO27" s="1180"/>
      <c r="AP27" s="115" t="s">
        <v>16</v>
      </c>
      <c r="AQ27" s="3141"/>
      <c r="AR27" s="3142"/>
      <c r="AS27" s="3141"/>
      <c r="AT27" s="3143"/>
      <c r="AU27" s="3144"/>
      <c r="AV27" s="3145"/>
      <c r="AW27" s="3146"/>
      <c r="AX27" s="3147"/>
      <c r="AY27" s="3148"/>
      <c r="AZ27" s="3149"/>
      <c r="BA27" s="2109"/>
      <c r="BB27" s="3150"/>
      <c r="BC27" s="117"/>
      <c r="BD27" s="3151"/>
      <c r="BE27" s="3152"/>
      <c r="BF27" s="3153"/>
      <c r="BG27" s="3154"/>
      <c r="BH27" s="119"/>
      <c r="BK27" s="3">
        <v>1</v>
      </c>
    </row>
    <row r="28" spans="2:63" ht="27" customHeight="1">
      <c r="B28" s="115" t="s">
        <v>16</v>
      </c>
      <c r="C28" s="3141"/>
      <c r="D28" s="3142"/>
      <c r="E28" s="3141"/>
      <c r="F28" s="3143"/>
      <c r="G28" s="3144"/>
      <c r="H28" s="3145"/>
      <c r="I28" s="3146"/>
      <c r="J28" s="3147"/>
      <c r="K28" s="3148"/>
      <c r="L28" s="3149"/>
      <c r="M28" s="2109"/>
      <c r="N28" s="3150"/>
      <c r="O28" s="117"/>
      <c r="P28" s="3151"/>
      <c r="Q28" s="3152"/>
      <c r="R28" s="3153"/>
      <c r="S28" s="3154"/>
      <c r="T28" s="119"/>
      <c r="U28" s="1180"/>
      <c r="V28" s="115" t="s">
        <v>16</v>
      </c>
      <c r="W28" s="3141"/>
      <c r="X28" s="3142"/>
      <c r="Y28" s="3141"/>
      <c r="Z28" s="3143"/>
      <c r="AA28" s="3144"/>
      <c r="AB28" s="3145"/>
      <c r="AC28" s="3146"/>
      <c r="AD28" s="3147"/>
      <c r="AE28" s="3148"/>
      <c r="AF28" s="3149"/>
      <c r="AG28" s="2109"/>
      <c r="AH28" s="3150"/>
      <c r="AI28" s="117"/>
      <c r="AJ28" s="3151"/>
      <c r="AK28" s="3152"/>
      <c r="AL28" s="3153"/>
      <c r="AM28" s="3154"/>
      <c r="AN28" s="119"/>
      <c r="AO28" s="1180"/>
      <c r="AP28" s="115" t="s">
        <v>16</v>
      </c>
      <c r="AQ28" s="3141"/>
      <c r="AR28" s="3142"/>
      <c r="AS28" s="3141"/>
      <c r="AT28" s="3143"/>
      <c r="AU28" s="3144"/>
      <c r="AV28" s="3145"/>
      <c r="AW28" s="3146"/>
      <c r="AX28" s="3147"/>
      <c r="AY28" s="3148"/>
      <c r="AZ28" s="3149"/>
      <c r="BA28" s="2109"/>
      <c r="BB28" s="3150"/>
      <c r="BC28" s="117"/>
      <c r="BD28" s="3151"/>
      <c r="BE28" s="3152"/>
      <c r="BF28" s="3153"/>
      <c r="BG28" s="3154"/>
      <c r="BH28" s="119"/>
      <c r="BK28" s="3">
        <v>1</v>
      </c>
    </row>
    <row r="29" spans="2:63" ht="27" customHeight="1">
      <c r="B29" s="115" t="s">
        <v>16</v>
      </c>
      <c r="C29" s="3141"/>
      <c r="D29" s="3142"/>
      <c r="E29" s="3141"/>
      <c r="F29" s="3143"/>
      <c r="G29" s="3144"/>
      <c r="H29" s="3145"/>
      <c r="I29" s="3146"/>
      <c r="J29" s="3147"/>
      <c r="K29" s="3148"/>
      <c r="L29" s="3149"/>
      <c r="M29" s="2109"/>
      <c r="N29" s="3150"/>
      <c r="O29" s="117"/>
      <c r="P29" s="3151"/>
      <c r="Q29" s="3152"/>
      <c r="R29" s="3153"/>
      <c r="S29" s="3154"/>
      <c r="T29" s="119"/>
      <c r="U29" s="1180"/>
      <c r="V29" s="115" t="s">
        <v>16</v>
      </c>
      <c r="W29" s="3141"/>
      <c r="X29" s="3142"/>
      <c r="Y29" s="3141"/>
      <c r="Z29" s="3143"/>
      <c r="AA29" s="3144"/>
      <c r="AB29" s="3145"/>
      <c r="AC29" s="3146"/>
      <c r="AD29" s="3147"/>
      <c r="AE29" s="3148"/>
      <c r="AF29" s="3149"/>
      <c r="AG29" s="2109"/>
      <c r="AH29" s="3150"/>
      <c r="AI29" s="117"/>
      <c r="AJ29" s="3151"/>
      <c r="AK29" s="3152"/>
      <c r="AL29" s="3153"/>
      <c r="AM29" s="3154"/>
      <c r="AN29" s="119"/>
      <c r="AO29" s="1180"/>
      <c r="AP29" s="115" t="s">
        <v>16</v>
      </c>
      <c r="AQ29" s="3141"/>
      <c r="AR29" s="3142"/>
      <c r="AS29" s="3141"/>
      <c r="AT29" s="3143"/>
      <c r="AU29" s="3144"/>
      <c r="AV29" s="3145"/>
      <c r="AW29" s="3146"/>
      <c r="AX29" s="3147"/>
      <c r="AY29" s="3148"/>
      <c r="AZ29" s="3149"/>
      <c r="BA29" s="2109"/>
      <c r="BB29" s="3150"/>
      <c r="BC29" s="117"/>
      <c r="BD29" s="3151"/>
      <c r="BE29" s="3152"/>
      <c r="BF29" s="3153"/>
      <c r="BG29" s="3154"/>
      <c r="BH29" s="119"/>
      <c r="BK29" s="3">
        <v>1</v>
      </c>
    </row>
    <row r="30" spans="2:63" ht="27" customHeight="1">
      <c r="B30" s="115" t="s">
        <v>16</v>
      </c>
      <c r="C30" s="3141"/>
      <c r="D30" s="3142"/>
      <c r="E30" s="3141"/>
      <c r="F30" s="3143"/>
      <c r="G30" s="3144"/>
      <c r="H30" s="3145"/>
      <c r="I30" s="3146"/>
      <c r="J30" s="3147"/>
      <c r="K30" s="3148"/>
      <c r="L30" s="3149"/>
      <c r="M30" s="2109"/>
      <c r="N30" s="3150"/>
      <c r="O30" s="117"/>
      <c r="P30" s="3151"/>
      <c r="Q30" s="3152"/>
      <c r="R30" s="3153"/>
      <c r="S30" s="3154"/>
      <c r="T30" s="119"/>
      <c r="U30" s="1180"/>
      <c r="V30" s="115" t="s">
        <v>16</v>
      </c>
      <c r="W30" s="3141"/>
      <c r="X30" s="3142"/>
      <c r="Y30" s="3141"/>
      <c r="Z30" s="3143"/>
      <c r="AA30" s="3144"/>
      <c r="AB30" s="3145"/>
      <c r="AC30" s="3146"/>
      <c r="AD30" s="3147"/>
      <c r="AE30" s="3148"/>
      <c r="AF30" s="3149"/>
      <c r="AG30" s="2109"/>
      <c r="AH30" s="3150"/>
      <c r="AI30" s="117"/>
      <c r="AJ30" s="3151"/>
      <c r="AK30" s="3152"/>
      <c r="AL30" s="3153"/>
      <c r="AM30" s="3154"/>
      <c r="AN30" s="119"/>
      <c r="AO30" s="1180"/>
      <c r="AP30" s="115" t="s">
        <v>16</v>
      </c>
      <c r="AQ30" s="3141"/>
      <c r="AR30" s="3142"/>
      <c r="AS30" s="3141"/>
      <c r="AT30" s="3143"/>
      <c r="AU30" s="3144"/>
      <c r="AV30" s="3145"/>
      <c r="AW30" s="3146"/>
      <c r="AX30" s="3147"/>
      <c r="AY30" s="3148"/>
      <c r="AZ30" s="3149"/>
      <c r="BA30" s="2109"/>
      <c r="BB30" s="3150"/>
      <c r="BC30" s="117"/>
      <c r="BD30" s="3151"/>
      <c r="BE30" s="3152"/>
      <c r="BF30" s="3153"/>
      <c r="BG30" s="3154"/>
      <c r="BH30" s="119"/>
      <c r="BK30" s="3">
        <v>1</v>
      </c>
    </row>
    <row r="31" spans="2:63" ht="27" customHeight="1">
      <c r="B31" s="115" t="s">
        <v>16</v>
      </c>
      <c r="C31" s="3141"/>
      <c r="D31" s="3142"/>
      <c r="E31" s="3141"/>
      <c r="F31" s="3143"/>
      <c r="G31" s="3144"/>
      <c r="H31" s="3145"/>
      <c r="I31" s="3146"/>
      <c r="J31" s="3147"/>
      <c r="K31" s="3148"/>
      <c r="L31" s="3149"/>
      <c r="M31" s="2109"/>
      <c r="N31" s="3150"/>
      <c r="O31" s="117"/>
      <c r="P31" s="3151"/>
      <c r="Q31" s="3152"/>
      <c r="R31" s="3153"/>
      <c r="S31" s="3154"/>
      <c r="T31" s="119"/>
      <c r="U31" s="1180"/>
      <c r="V31" s="115" t="s">
        <v>16</v>
      </c>
      <c r="W31" s="3141"/>
      <c r="X31" s="3142"/>
      <c r="Y31" s="3141"/>
      <c r="Z31" s="3143"/>
      <c r="AA31" s="3144"/>
      <c r="AB31" s="3145"/>
      <c r="AC31" s="3146"/>
      <c r="AD31" s="3147"/>
      <c r="AE31" s="3148"/>
      <c r="AF31" s="3149"/>
      <c r="AG31" s="2109"/>
      <c r="AH31" s="3150"/>
      <c r="AI31" s="117"/>
      <c r="AJ31" s="3151"/>
      <c r="AK31" s="3152"/>
      <c r="AL31" s="3153"/>
      <c r="AM31" s="3154"/>
      <c r="AN31" s="119"/>
      <c r="AO31" s="1180"/>
      <c r="AP31" s="115" t="s">
        <v>16</v>
      </c>
      <c r="AQ31" s="3141"/>
      <c r="AR31" s="3142"/>
      <c r="AS31" s="3141"/>
      <c r="AT31" s="3143"/>
      <c r="AU31" s="3144"/>
      <c r="AV31" s="3145"/>
      <c r="AW31" s="3146"/>
      <c r="AX31" s="3147"/>
      <c r="AY31" s="3148"/>
      <c r="AZ31" s="3149"/>
      <c r="BA31" s="2109"/>
      <c r="BB31" s="3150"/>
      <c r="BC31" s="117"/>
      <c r="BD31" s="3151"/>
      <c r="BE31" s="3152"/>
      <c r="BF31" s="3153"/>
      <c r="BG31" s="3154"/>
      <c r="BH31" s="119"/>
      <c r="BK31" s="3">
        <v>1</v>
      </c>
    </row>
    <row r="32" spans="2:63" ht="27" customHeight="1">
      <c r="B32" s="115" t="s">
        <v>16</v>
      </c>
      <c r="C32" s="3141"/>
      <c r="D32" s="3142"/>
      <c r="E32" s="3141"/>
      <c r="F32" s="3143"/>
      <c r="G32" s="3144"/>
      <c r="H32" s="3145"/>
      <c r="I32" s="3146"/>
      <c r="J32" s="3147"/>
      <c r="K32" s="3148"/>
      <c r="L32" s="3149"/>
      <c r="M32" s="2109"/>
      <c r="N32" s="3150"/>
      <c r="O32" s="117"/>
      <c r="P32" s="3151"/>
      <c r="Q32" s="3152"/>
      <c r="R32" s="3153"/>
      <c r="S32" s="3154"/>
      <c r="T32" s="119"/>
      <c r="U32" s="1180"/>
      <c r="V32" s="115" t="s">
        <v>16</v>
      </c>
      <c r="W32" s="3141"/>
      <c r="X32" s="3142"/>
      <c r="Y32" s="3141"/>
      <c r="Z32" s="3143"/>
      <c r="AA32" s="3144"/>
      <c r="AB32" s="3145"/>
      <c r="AC32" s="3146"/>
      <c r="AD32" s="3147"/>
      <c r="AE32" s="3148"/>
      <c r="AF32" s="3149"/>
      <c r="AG32" s="2109"/>
      <c r="AH32" s="3150"/>
      <c r="AI32" s="117"/>
      <c r="AJ32" s="3151"/>
      <c r="AK32" s="3152"/>
      <c r="AL32" s="3153"/>
      <c r="AM32" s="3154"/>
      <c r="AN32" s="119"/>
      <c r="AO32" s="1180"/>
      <c r="AP32" s="115" t="s">
        <v>16</v>
      </c>
      <c r="AQ32" s="3141"/>
      <c r="AR32" s="3142"/>
      <c r="AS32" s="3141"/>
      <c r="AT32" s="3143"/>
      <c r="AU32" s="3144"/>
      <c r="AV32" s="3145"/>
      <c r="AW32" s="3146"/>
      <c r="AX32" s="3147"/>
      <c r="AY32" s="3148"/>
      <c r="AZ32" s="3149"/>
      <c r="BA32" s="2109"/>
      <c r="BB32" s="3150"/>
      <c r="BC32" s="117"/>
      <c r="BD32" s="3151"/>
      <c r="BE32" s="3152"/>
      <c r="BF32" s="3153"/>
      <c r="BG32" s="3154"/>
      <c r="BH32" s="119"/>
      <c r="BK32" s="3">
        <v>1</v>
      </c>
    </row>
    <row r="33" spans="2:63" ht="27" customHeight="1">
      <c r="B33" s="115" t="s">
        <v>16</v>
      </c>
      <c r="C33" s="3141"/>
      <c r="D33" s="3142"/>
      <c r="E33" s="3141"/>
      <c r="F33" s="3143"/>
      <c r="G33" s="3144"/>
      <c r="H33" s="3145"/>
      <c r="I33" s="3146"/>
      <c r="J33" s="3147"/>
      <c r="K33" s="3148"/>
      <c r="L33" s="3149"/>
      <c r="M33" s="2109"/>
      <c r="N33" s="3150"/>
      <c r="O33" s="117"/>
      <c r="P33" s="3151"/>
      <c r="Q33" s="3152"/>
      <c r="R33" s="3153"/>
      <c r="S33" s="3154"/>
      <c r="T33" s="119"/>
      <c r="U33" s="1180"/>
      <c r="V33" s="115" t="s">
        <v>16</v>
      </c>
      <c r="W33" s="3141"/>
      <c r="X33" s="3142"/>
      <c r="Y33" s="3141"/>
      <c r="Z33" s="3143"/>
      <c r="AA33" s="3144"/>
      <c r="AB33" s="3145"/>
      <c r="AC33" s="3146"/>
      <c r="AD33" s="3147"/>
      <c r="AE33" s="3148"/>
      <c r="AF33" s="3149"/>
      <c r="AG33" s="2109"/>
      <c r="AH33" s="3150"/>
      <c r="AI33" s="117"/>
      <c r="AJ33" s="3151"/>
      <c r="AK33" s="3152"/>
      <c r="AL33" s="3153"/>
      <c r="AM33" s="3154"/>
      <c r="AN33" s="119"/>
      <c r="AO33" s="1180"/>
      <c r="AP33" s="115" t="s">
        <v>16</v>
      </c>
      <c r="AQ33" s="3141"/>
      <c r="AR33" s="3142"/>
      <c r="AS33" s="3141"/>
      <c r="AT33" s="3143"/>
      <c r="AU33" s="3144"/>
      <c r="AV33" s="3145"/>
      <c r="AW33" s="3146"/>
      <c r="AX33" s="3147"/>
      <c r="AY33" s="3148"/>
      <c r="AZ33" s="3149"/>
      <c r="BA33" s="2109"/>
      <c r="BB33" s="3150"/>
      <c r="BC33" s="117"/>
      <c r="BD33" s="3151"/>
      <c r="BE33" s="3152"/>
      <c r="BF33" s="3153"/>
      <c r="BG33" s="3154"/>
      <c r="BH33" s="119"/>
      <c r="BK33" s="3">
        <v>1</v>
      </c>
    </row>
    <row r="34" spans="2:63" ht="27" customHeight="1">
      <c r="B34" s="115" t="s">
        <v>16</v>
      </c>
      <c r="C34" s="3141"/>
      <c r="D34" s="3142"/>
      <c r="E34" s="3141"/>
      <c r="F34" s="3143"/>
      <c r="G34" s="3144"/>
      <c r="H34" s="3145"/>
      <c r="I34" s="3146"/>
      <c r="J34" s="3147"/>
      <c r="K34" s="3148"/>
      <c r="L34" s="3149"/>
      <c r="M34" s="2109"/>
      <c r="N34" s="3150"/>
      <c r="O34" s="117"/>
      <c r="P34" s="3151"/>
      <c r="Q34" s="3152"/>
      <c r="R34" s="3153"/>
      <c r="S34" s="3154"/>
      <c r="T34" s="119"/>
      <c r="U34" s="1180"/>
      <c r="V34" s="115" t="s">
        <v>16</v>
      </c>
      <c r="W34" s="3141"/>
      <c r="X34" s="3142"/>
      <c r="Y34" s="3141"/>
      <c r="Z34" s="3143"/>
      <c r="AA34" s="3144"/>
      <c r="AB34" s="3145"/>
      <c r="AC34" s="3146"/>
      <c r="AD34" s="3147"/>
      <c r="AE34" s="3148"/>
      <c r="AF34" s="3149"/>
      <c r="AG34" s="2109"/>
      <c r="AH34" s="3150"/>
      <c r="AI34" s="117"/>
      <c r="AJ34" s="3151"/>
      <c r="AK34" s="3152"/>
      <c r="AL34" s="3153"/>
      <c r="AM34" s="3154"/>
      <c r="AN34" s="119"/>
      <c r="AO34" s="1180"/>
      <c r="AP34" s="115" t="s">
        <v>16</v>
      </c>
      <c r="AQ34" s="3141"/>
      <c r="AR34" s="3142"/>
      <c r="AS34" s="3141"/>
      <c r="AT34" s="3143"/>
      <c r="AU34" s="3144"/>
      <c r="AV34" s="3145"/>
      <c r="AW34" s="3146"/>
      <c r="AX34" s="3147"/>
      <c r="AY34" s="3148"/>
      <c r="AZ34" s="3149"/>
      <c r="BA34" s="2109"/>
      <c r="BB34" s="3150"/>
      <c r="BC34" s="117"/>
      <c r="BD34" s="3151"/>
      <c r="BE34" s="3152"/>
      <c r="BF34" s="3153"/>
      <c r="BG34" s="3154"/>
      <c r="BH34" s="119"/>
      <c r="BK34" s="3">
        <v>1</v>
      </c>
    </row>
    <row r="35" spans="2:63" ht="27" customHeight="1">
      <c r="B35" s="115" t="s">
        <v>16</v>
      </c>
      <c r="C35" s="3141"/>
      <c r="D35" s="3142"/>
      <c r="E35" s="3141"/>
      <c r="F35" s="3143"/>
      <c r="G35" s="3144"/>
      <c r="H35" s="3145"/>
      <c r="I35" s="3146"/>
      <c r="J35" s="3147"/>
      <c r="K35" s="3148"/>
      <c r="L35" s="3149"/>
      <c r="M35" s="2109"/>
      <c r="N35" s="3150"/>
      <c r="O35" s="117"/>
      <c r="P35" s="3151"/>
      <c r="Q35" s="3152"/>
      <c r="R35" s="3153"/>
      <c r="S35" s="3154"/>
      <c r="T35" s="119"/>
      <c r="U35" s="1180"/>
      <c r="V35" s="115" t="s">
        <v>16</v>
      </c>
      <c r="W35" s="3141"/>
      <c r="X35" s="3142"/>
      <c r="Y35" s="3141"/>
      <c r="Z35" s="3143"/>
      <c r="AA35" s="3144"/>
      <c r="AB35" s="3145"/>
      <c r="AC35" s="3146"/>
      <c r="AD35" s="3147"/>
      <c r="AE35" s="3148"/>
      <c r="AF35" s="3149"/>
      <c r="AG35" s="2109"/>
      <c r="AH35" s="3150"/>
      <c r="AI35" s="117"/>
      <c r="AJ35" s="3151"/>
      <c r="AK35" s="3152"/>
      <c r="AL35" s="3153"/>
      <c r="AM35" s="3154"/>
      <c r="AN35" s="119"/>
      <c r="AO35" s="1180"/>
      <c r="AP35" s="115" t="s">
        <v>16</v>
      </c>
      <c r="AQ35" s="3141"/>
      <c r="AR35" s="3142"/>
      <c r="AS35" s="3141"/>
      <c r="AT35" s="3143"/>
      <c r="AU35" s="3144"/>
      <c r="AV35" s="3145"/>
      <c r="AW35" s="3146"/>
      <c r="AX35" s="3147"/>
      <c r="AY35" s="3148"/>
      <c r="AZ35" s="3149"/>
      <c r="BA35" s="2109"/>
      <c r="BB35" s="3150"/>
      <c r="BC35" s="117"/>
      <c r="BD35" s="3151"/>
      <c r="BE35" s="3152"/>
      <c r="BF35" s="3153"/>
      <c r="BG35" s="3154"/>
      <c r="BH35" s="119"/>
      <c r="BK35" s="3">
        <v>1</v>
      </c>
    </row>
    <row r="36" spans="2:63" ht="27" customHeight="1">
      <c r="B36" s="115" t="s">
        <v>16</v>
      </c>
      <c r="C36" s="3141"/>
      <c r="D36" s="3142"/>
      <c r="E36" s="3141"/>
      <c r="F36" s="3143"/>
      <c r="G36" s="3144"/>
      <c r="H36" s="3145"/>
      <c r="I36" s="3146"/>
      <c r="J36" s="3147"/>
      <c r="K36" s="3148"/>
      <c r="L36" s="3149"/>
      <c r="M36" s="2109"/>
      <c r="N36" s="3150"/>
      <c r="O36" s="117"/>
      <c r="P36" s="3151"/>
      <c r="Q36" s="3152"/>
      <c r="R36" s="3153"/>
      <c r="S36" s="3154"/>
      <c r="T36" s="119"/>
      <c r="U36" s="1180"/>
      <c r="V36" s="115" t="s">
        <v>16</v>
      </c>
      <c r="W36" s="3141"/>
      <c r="X36" s="3142"/>
      <c r="Y36" s="3141"/>
      <c r="Z36" s="3143"/>
      <c r="AA36" s="3144"/>
      <c r="AB36" s="3145"/>
      <c r="AC36" s="3146"/>
      <c r="AD36" s="3147"/>
      <c r="AE36" s="3148"/>
      <c r="AF36" s="3149"/>
      <c r="AG36" s="2109"/>
      <c r="AH36" s="3150"/>
      <c r="AI36" s="117"/>
      <c r="AJ36" s="3151"/>
      <c r="AK36" s="3152"/>
      <c r="AL36" s="3153"/>
      <c r="AM36" s="3154"/>
      <c r="AN36" s="119"/>
      <c r="AO36" s="1180"/>
      <c r="AP36" s="115" t="s">
        <v>16</v>
      </c>
      <c r="AQ36" s="3141"/>
      <c r="AR36" s="3142"/>
      <c r="AS36" s="3141"/>
      <c r="AT36" s="3143"/>
      <c r="AU36" s="3144"/>
      <c r="AV36" s="3145"/>
      <c r="AW36" s="3146"/>
      <c r="AX36" s="3147"/>
      <c r="AY36" s="3148"/>
      <c r="AZ36" s="3149"/>
      <c r="BA36" s="2109"/>
      <c r="BB36" s="3150"/>
      <c r="BC36" s="117"/>
      <c r="BD36" s="3151"/>
      <c r="BE36" s="3152"/>
      <c r="BF36" s="3153"/>
      <c r="BG36" s="3154"/>
      <c r="BH36" s="119"/>
      <c r="BK36" s="3">
        <v>1</v>
      </c>
    </row>
    <row r="37" spans="2:63" ht="27" customHeight="1">
      <c r="B37" s="115" t="s">
        <v>16</v>
      </c>
      <c r="C37" s="3141"/>
      <c r="D37" s="3142"/>
      <c r="E37" s="3141"/>
      <c r="F37" s="3143"/>
      <c r="G37" s="3144"/>
      <c r="H37" s="3145"/>
      <c r="I37" s="3146"/>
      <c r="J37" s="3147"/>
      <c r="K37" s="3148"/>
      <c r="L37" s="3149"/>
      <c r="M37" s="2109"/>
      <c r="N37" s="3150"/>
      <c r="O37" s="117"/>
      <c r="P37" s="3151"/>
      <c r="Q37" s="3152"/>
      <c r="R37" s="3153"/>
      <c r="S37" s="3154"/>
      <c r="T37" s="119"/>
      <c r="U37" s="1180"/>
      <c r="V37" s="115" t="s">
        <v>16</v>
      </c>
      <c r="W37" s="3141"/>
      <c r="X37" s="3142"/>
      <c r="Y37" s="3141"/>
      <c r="Z37" s="3143"/>
      <c r="AA37" s="3144"/>
      <c r="AB37" s="3145"/>
      <c r="AC37" s="3146"/>
      <c r="AD37" s="3147"/>
      <c r="AE37" s="3148"/>
      <c r="AF37" s="3149"/>
      <c r="AG37" s="2109"/>
      <c r="AH37" s="3150"/>
      <c r="AI37" s="117"/>
      <c r="AJ37" s="3151"/>
      <c r="AK37" s="3152"/>
      <c r="AL37" s="3153"/>
      <c r="AM37" s="3154"/>
      <c r="AN37" s="119"/>
      <c r="AO37" s="1180"/>
      <c r="AP37" s="115" t="s">
        <v>16</v>
      </c>
      <c r="AQ37" s="3141"/>
      <c r="AR37" s="3142"/>
      <c r="AS37" s="3141"/>
      <c r="AT37" s="3143"/>
      <c r="AU37" s="3144"/>
      <c r="AV37" s="3145"/>
      <c r="AW37" s="3146"/>
      <c r="AX37" s="3147"/>
      <c r="AY37" s="3148"/>
      <c r="AZ37" s="3149"/>
      <c r="BA37" s="2109"/>
      <c r="BB37" s="3150"/>
      <c r="BC37" s="117"/>
      <c r="BD37" s="3151"/>
      <c r="BE37" s="3152"/>
      <c r="BF37" s="3153"/>
      <c r="BG37" s="3154"/>
      <c r="BH37" s="119"/>
      <c r="BK37" s="3">
        <v>1</v>
      </c>
    </row>
    <row r="38" spans="2:63" ht="27" customHeight="1">
      <c r="B38" s="115" t="s">
        <v>16</v>
      </c>
      <c r="C38" s="3141"/>
      <c r="D38" s="3142"/>
      <c r="E38" s="3141"/>
      <c r="F38" s="3143"/>
      <c r="G38" s="3144"/>
      <c r="H38" s="3145"/>
      <c r="I38" s="3146"/>
      <c r="J38" s="3147"/>
      <c r="K38" s="3148"/>
      <c r="L38" s="3149"/>
      <c r="M38" s="2109"/>
      <c r="N38" s="3150"/>
      <c r="O38" s="117"/>
      <c r="P38" s="3151"/>
      <c r="Q38" s="3152"/>
      <c r="R38" s="3153"/>
      <c r="S38" s="3154"/>
      <c r="T38" s="119"/>
      <c r="U38" s="1180"/>
      <c r="V38" s="115" t="s">
        <v>16</v>
      </c>
      <c r="W38" s="3141"/>
      <c r="X38" s="3142"/>
      <c r="Y38" s="3141"/>
      <c r="Z38" s="3143"/>
      <c r="AA38" s="3144"/>
      <c r="AB38" s="3145"/>
      <c r="AC38" s="3146"/>
      <c r="AD38" s="3147"/>
      <c r="AE38" s="3148"/>
      <c r="AF38" s="3149"/>
      <c r="AG38" s="2109"/>
      <c r="AH38" s="3150"/>
      <c r="AI38" s="117"/>
      <c r="AJ38" s="3151"/>
      <c r="AK38" s="3152"/>
      <c r="AL38" s="3153"/>
      <c r="AM38" s="3154"/>
      <c r="AN38" s="119"/>
      <c r="AO38" s="1180"/>
      <c r="AP38" s="115" t="s">
        <v>16</v>
      </c>
      <c r="AQ38" s="3141"/>
      <c r="AR38" s="3142"/>
      <c r="AS38" s="3141"/>
      <c r="AT38" s="3143"/>
      <c r="AU38" s="3144"/>
      <c r="AV38" s="3145"/>
      <c r="AW38" s="3146"/>
      <c r="AX38" s="3147"/>
      <c r="AY38" s="3148"/>
      <c r="AZ38" s="3149"/>
      <c r="BA38" s="2109"/>
      <c r="BB38" s="3150"/>
      <c r="BC38" s="117"/>
      <c r="BD38" s="3151"/>
      <c r="BE38" s="3152"/>
      <c r="BF38" s="3153"/>
      <c r="BG38" s="3154"/>
      <c r="BH38" s="119"/>
      <c r="BK38" s="3">
        <v>1</v>
      </c>
    </row>
    <row r="39" spans="2:63" ht="27" customHeight="1">
      <c r="B39" s="115" t="s">
        <v>16</v>
      </c>
      <c r="C39" s="3141"/>
      <c r="D39" s="3142"/>
      <c r="E39" s="3141"/>
      <c r="F39" s="3143"/>
      <c r="G39" s="3144"/>
      <c r="H39" s="3145"/>
      <c r="I39" s="3146"/>
      <c r="J39" s="3147"/>
      <c r="K39" s="3148"/>
      <c r="L39" s="3149"/>
      <c r="M39" s="2109"/>
      <c r="N39" s="3150"/>
      <c r="O39" s="117"/>
      <c r="P39" s="3151"/>
      <c r="Q39" s="3152"/>
      <c r="R39" s="3153"/>
      <c r="S39" s="3154"/>
      <c r="T39" s="119"/>
      <c r="U39" s="1180"/>
      <c r="V39" s="115" t="s">
        <v>16</v>
      </c>
      <c r="W39" s="3141"/>
      <c r="X39" s="3142"/>
      <c r="Y39" s="3141"/>
      <c r="Z39" s="3143"/>
      <c r="AA39" s="3144"/>
      <c r="AB39" s="3145"/>
      <c r="AC39" s="3146"/>
      <c r="AD39" s="3147"/>
      <c r="AE39" s="3148"/>
      <c r="AF39" s="3149"/>
      <c r="AG39" s="2109"/>
      <c r="AH39" s="3150"/>
      <c r="AI39" s="117"/>
      <c r="AJ39" s="3151"/>
      <c r="AK39" s="3152"/>
      <c r="AL39" s="3153"/>
      <c r="AM39" s="3154"/>
      <c r="AN39" s="119"/>
      <c r="AO39" s="1180"/>
      <c r="AP39" s="115" t="s">
        <v>16</v>
      </c>
      <c r="AQ39" s="3141"/>
      <c r="AR39" s="3142"/>
      <c r="AS39" s="3141"/>
      <c r="AT39" s="3143"/>
      <c r="AU39" s="3144"/>
      <c r="AV39" s="3145"/>
      <c r="AW39" s="3146"/>
      <c r="AX39" s="3147"/>
      <c r="AY39" s="3148"/>
      <c r="AZ39" s="3149"/>
      <c r="BA39" s="2109"/>
      <c r="BB39" s="3150"/>
      <c r="BC39" s="117"/>
      <c r="BD39" s="3151"/>
      <c r="BE39" s="3152"/>
      <c r="BF39" s="3153"/>
      <c r="BG39" s="3154"/>
      <c r="BH39" s="119"/>
      <c r="BK39" s="3">
        <v>1</v>
      </c>
    </row>
    <row r="40" spans="2:63" ht="27" customHeight="1">
      <c r="B40" s="115" t="s">
        <v>16</v>
      </c>
      <c r="C40" s="3141"/>
      <c r="D40" s="3142"/>
      <c r="E40" s="3141"/>
      <c r="F40" s="3143"/>
      <c r="G40" s="3144"/>
      <c r="H40" s="3145"/>
      <c r="I40" s="3146"/>
      <c r="J40" s="3147"/>
      <c r="K40" s="3148"/>
      <c r="L40" s="3149"/>
      <c r="M40" s="2109"/>
      <c r="N40" s="3150"/>
      <c r="O40" s="117"/>
      <c r="P40" s="3151"/>
      <c r="Q40" s="3152"/>
      <c r="R40" s="3153"/>
      <c r="S40" s="3154"/>
      <c r="T40" s="119"/>
      <c r="U40" s="1180"/>
      <c r="V40" s="115" t="s">
        <v>16</v>
      </c>
      <c r="W40" s="3141"/>
      <c r="X40" s="3142"/>
      <c r="Y40" s="3141"/>
      <c r="Z40" s="3143"/>
      <c r="AA40" s="3144"/>
      <c r="AB40" s="3145"/>
      <c r="AC40" s="3146"/>
      <c r="AD40" s="3147"/>
      <c r="AE40" s="3148"/>
      <c r="AF40" s="3149"/>
      <c r="AG40" s="2109"/>
      <c r="AH40" s="3150"/>
      <c r="AI40" s="117"/>
      <c r="AJ40" s="3151"/>
      <c r="AK40" s="3152"/>
      <c r="AL40" s="3153"/>
      <c r="AM40" s="3154"/>
      <c r="AN40" s="119"/>
      <c r="AO40" s="1180"/>
      <c r="AP40" s="115" t="s">
        <v>16</v>
      </c>
      <c r="AQ40" s="3141"/>
      <c r="AR40" s="3142"/>
      <c r="AS40" s="3141"/>
      <c r="AT40" s="3143"/>
      <c r="AU40" s="3144"/>
      <c r="AV40" s="3145"/>
      <c r="AW40" s="3146"/>
      <c r="AX40" s="3147"/>
      <c r="AY40" s="3148"/>
      <c r="AZ40" s="3149"/>
      <c r="BA40" s="2109"/>
      <c r="BB40" s="3150"/>
      <c r="BC40" s="117"/>
      <c r="BD40" s="3151"/>
      <c r="BE40" s="3152"/>
      <c r="BF40" s="3153"/>
      <c r="BG40" s="3154"/>
      <c r="BH40" s="119"/>
      <c r="BK40" s="3">
        <v>1</v>
      </c>
    </row>
    <row r="41" spans="2:63" ht="27" customHeight="1">
      <c r="B41" s="115" t="s">
        <v>16</v>
      </c>
      <c r="C41" s="3141"/>
      <c r="D41" s="3142"/>
      <c r="E41" s="3141"/>
      <c r="F41" s="3143"/>
      <c r="G41" s="3144"/>
      <c r="H41" s="3145"/>
      <c r="I41" s="3146"/>
      <c r="J41" s="3147"/>
      <c r="K41" s="3148"/>
      <c r="L41" s="3149"/>
      <c r="M41" s="2109"/>
      <c r="N41" s="3150"/>
      <c r="O41" s="117"/>
      <c r="P41" s="3151"/>
      <c r="Q41" s="3152"/>
      <c r="R41" s="3153"/>
      <c r="S41" s="3154"/>
      <c r="T41" s="119"/>
      <c r="U41" s="1180"/>
      <c r="V41" s="115" t="s">
        <v>16</v>
      </c>
      <c r="W41" s="3141"/>
      <c r="X41" s="3142"/>
      <c r="Y41" s="3141"/>
      <c r="Z41" s="3143"/>
      <c r="AA41" s="3144"/>
      <c r="AB41" s="3145"/>
      <c r="AC41" s="3146"/>
      <c r="AD41" s="3147"/>
      <c r="AE41" s="3148"/>
      <c r="AF41" s="3149"/>
      <c r="AG41" s="2109"/>
      <c r="AH41" s="3150"/>
      <c r="AI41" s="117"/>
      <c r="AJ41" s="3151"/>
      <c r="AK41" s="3152"/>
      <c r="AL41" s="3153"/>
      <c r="AM41" s="3154"/>
      <c r="AN41" s="119"/>
      <c r="AO41" s="1180"/>
      <c r="AP41" s="115" t="s">
        <v>16</v>
      </c>
      <c r="AQ41" s="3141"/>
      <c r="AR41" s="3142"/>
      <c r="AS41" s="3141"/>
      <c r="AT41" s="3143"/>
      <c r="AU41" s="3144"/>
      <c r="AV41" s="3145"/>
      <c r="AW41" s="3146"/>
      <c r="AX41" s="3147"/>
      <c r="AY41" s="3148"/>
      <c r="AZ41" s="3149"/>
      <c r="BA41" s="2109"/>
      <c r="BB41" s="3150"/>
      <c r="BC41" s="117"/>
      <c r="BD41" s="3151"/>
      <c r="BE41" s="3152"/>
      <c r="BF41" s="3153"/>
      <c r="BG41" s="3154"/>
      <c r="BH41" s="119"/>
      <c r="BK41" s="3">
        <v>1</v>
      </c>
    </row>
    <row r="42" spans="2:63" ht="27" customHeight="1">
      <c r="B42" s="115" t="s">
        <v>16</v>
      </c>
      <c r="C42" s="3141"/>
      <c r="D42" s="3142"/>
      <c r="E42" s="3141"/>
      <c r="F42" s="3143"/>
      <c r="G42" s="3144"/>
      <c r="H42" s="3145"/>
      <c r="I42" s="3146"/>
      <c r="J42" s="3147"/>
      <c r="K42" s="3148"/>
      <c r="L42" s="3149"/>
      <c r="M42" s="2109"/>
      <c r="N42" s="3150"/>
      <c r="O42" s="117"/>
      <c r="P42" s="3151"/>
      <c r="Q42" s="3152"/>
      <c r="R42" s="3153"/>
      <c r="S42" s="3154"/>
      <c r="T42" s="119"/>
      <c r="U42" s="1180"/>
      <c r="V42" s="115" t="s">
        <v>16</v>
      </c>
      <c r="W42" s="3141"/>
      <c r="X42" s="3142"/>
      <c r="Y42" s="3141"/>
      <c r="Z42" s="3143"/>
      <c r="AA42" s="3144"/>
      <c r="AB42" s="3145"/>
      <c r="AC42" s="3146"/>
      <c r="AD42" s="3147"/>
      <c r="AE42" s="3148"/>
      <c r="AF42" s="3149"/>
      <c r="AG42" s="2109"/>
      <c r="AH42" s="3150"/>
      <c r="AI42" s="117"/>
      <c r="AJ42" s="3151"/>
      <c r="AK42" s="3152"/>
      <c r="AL42" s="3153"/>
      <c r="AM42" s="3154"/>
      <c r="AN42" s="119"/>
      <c r="AO42" s="1180"/>
      <c r="AP42" s="115" t="s">
        <v>16</v>
      </c>
      <c r="AQ42" s="3141"/>
      <c r="AR42" s="3142"/>
      <c r="AS42" s="3141"/>
      <c r="AT42" s="3143"/>
      <c r="AU42" s="3144"/>
      <c r="AV42" s="3145"/>
      <c r="AW42" s="3146"/>
      <c r="AX42" s="3147"/>
      <c r="AY42" s="3148"/>
      <c r="AZ42" s="3149"/>
      <c r="BA42" s="2109"/>
      <c r="BB42" s="3150"/>
      <c r="BC42" s="117"/>
      <c r="BD42" s="3151"/>
      <c r="BE42" s="3152"/>
      <c r="BF42" s="3153"/>
      <c r="BG42" s="3154"/>
      <c r="BH42" s="119"/>
      <c r="BK42" s="3">
        <v>1</v>
      </c>
    </row>
    <row r="43" spans="2:63" ht="27" customHeight="1">
      <c r="B43" s="115" t="s">
        <v>16</v>
      </c>
      <c r="C43" s="3141"/>
      <c r="D43" s="3142"/>
      <c r="E43" s="3141"/>
      <c r="F43" s="3143"/>
      <c r="G43" s="3144"/>
      <c r="H43" s="3145"/>
      <c r="I43" s="3146"/>
      <c r="J43" s="3147"/>
      <c r="K43" s="3148"/>
      <c r="L43" s="3149"/>
      <c r="M43" s="2109"/>
      <c r="N43" s="3150"/>
      <c r="O43" s="117"/>
      <c r="P43" s="3151"/>
      <c r="Q43" s="3152"/>
      <c r="R43" s="3153"/>
      <c r="S43" s="3154"/>
      <c r="T43" s="119"/>
      <c r="U43" s="1180"/>
      <c r="V43" s="115" t="s">
        <v>16</v>
      </c>
      <c r="W43" s="3141"/>
      <c r="X43" s="3142"/>
      <c r="Y43" s="3141"/>
      <c r="Z43" s="3143"/>
      <c r="AA43" s="3144"/>
      <c r="AB43" s="3145"/>
      <c r="AC43" s="3146"/>
      <c r="AD43" s="3147"/>
      <c r="AE43" s="3148"/>
      <c r="AF43" s="3149"/>
      <c r="AG43" s="2109"/>
      <c r="AH43" s="3150"/>
      <c r="AI43" s="117"/>
      <c r="AJ43" s="3151"/>
      <c r="AK43" s="3152"/>
      <c r="AL43" s="3153"/>
      <c r="AM43" s="3154"/>
      <c r="AN43" s="119"/>
      <c r="AO43" s="1180"/>
      <c r="AP43" s="115" t="s">
        <v>16</v>
      </c>
      <c r="AQ43" s="3141"/>
      <c r="AR43" s="3142"/>
      <c r="AS43" s="3141"/>
      <c r="AT43" s="3143"/>
      <c r="AU43" s="3144"/>
      <c r="AV43" s="3145"/>
      <c r="AW43" s="3146"/>
      <c r="AX43" s="3147"/>
      <c r="AY43" s="3148"/>
      <c r="AZ43" s="3149"/>
      <c r="BA43" s="2109"/>
      <c r="BB43" s="3150"/>
      <c r="BC43" s="117"/>
      <c r="BD43" s="3151"/>
      <c r="BE43" s="3152"/>
      <c r="BF43" s="3153"/>
      <c r="BG43" s="3154"/>
      <c r="BH43" s="119"/>
      <c r="BK43" s="3">
        <v>1</v>
      </c>
    </row>
    <row r="44" spans="2:63" ht="27" customHeight="1">
      <c r="B44" s="115" t="s">
        <v>16</v>
      </c>
      <c r="C44" s="3141"/>
      <c r="D44" s="3142"/>
      <c r="E44" s="3141"/>
      <c r="F44" s="3143"/>
      <c r="G44" s="3144"/>
      <c r="H44" s="3145"/>
      <c r="I44" s="3146"/>
      <c r="J44" s="3147"/>
      <c r="K44" s="3148"/>
      <c r="L44" s="3149"/>
      <c r="M44" s="2109"/>
      <c r="N44" s="3150"/>
      <c r="O44" s="117"/>
      <c r="P44" s="3151"/>
      <c r="Q44" s="3152"/>
      <c r="R44" s="3153"/>
      <c r="S44" s="3154"/>
      <c r="T44" s="119"/>
      <c r="U44" s="1180"/>
      <c r="V44" s="115" t="s">
        <v>16</v>
      </c>
      <c r="W44" s="3141"/>
      <c r="X44" s="3142"/>
      <c r="Y44" s="3141"/>
      <c r="Z44" s="3143"/>
      <c r="AA44" s="3144"/>
      <c r="AB44" s="3145"/>
      <c r="AC44" s="3146"/>
      <c r="AD44" s="3147"/>
      <c r="AE44" s="3148"/>
      <c r="AF44" s="3149"/>
      <c r="AG44" s="2109"/>
      <c r="AH44" s="3150"/>
      <c r="AI44" s="117"/>
      <c r="AJ44" s="3151"/>
      <c r="AK44" s="3152"/>
      <c r="AL44" s="3153"/>
      <c r="AM44" s="3154"/>
      <c r="AN44" s="119"/>
      <c r="AO44" s="1180"/>
      <c r="AP44" s="115" t="s">
        <v>16</v>
      </c>
      <c r="AQ44" s="3141"/>
      <c r="AR44" s="3142"/>
      <c r="AS44" s="3141"/>
      <c r="AT44" s="3143"/>
      <c r="AU44" s="3144"/>
      <c r="AV44" s="3145"/>
      <c r="AW44" s="3146"/>
      <c r="AX44" s="3147"/>
      <c r="AY44" s="3148"/>
      <c r="AZ44" s="3149"/>
      <c r="BA44" s="2109"/>
      <c r="BB44" s="3150"/>
      <c r="BC44" s="117"/>
      <c r="BD44" s="3151"/>
      <c r="BE44" s="3152"/>
      <c r="BF44" s="3153"/>
      <c r="BG44" s="3154"/>
      <c r="BH44" s="119"/>
      <c r="BK44" s="3">
        <v>1</v>
      </c>
    </row>
    <row r="45" spans="2:63" ht="27" customHeight="1">
      <c r="B45" s="115" t="s">
        <v>16</v>
      </c>
      <c r="C45" s="3141"/>
      <c r="D45" s="3142"/>
      <c r="E45" s="3141"/>
      <c r="F45" s="3143"/>
      <c r="G45" s="3144"/>
      <c r="H45" s="3145"/>
      <c r="I45" s="3146"/>
      <c r="J45" s="3147"/>
      <c r="K45" s="3148"/>
      <c r="L45" s="3149"/>
      <c r="M45" s="2109"/>
      <c r="N45" s="3150"/>
      <c r="O45" s="117"/>
      <c r="P45" s="3151"/>
      <c r="Q45" s="3152"/>
      <c r="R45" s="3153"/>
      <c r="S45" s="3154"/>
      <c r="T45" s="119"/>
      <c r="U45" s="1180"/>
      <c r="V45" s="115" t="s">
        <v>16</v>
      </c>
      <c r="W45" s="3141"/>
      <c r="X45" s="3142"/>
      <c r="Y45" s="3141"/>
      <c r="Z45" s="3143"/>
      <c r="AA45" s="3144"/>
      <c r="AB45" s="3145"/>
      <c r="AC45" s="3146"/>
      <c r="AD45" s="3147"/>
      <c r="AE45" s="3148"/>
      <c r="AF45" s="3149"/>
      <c r="AG45" s="2109"/>
      <c r="AH45" s="3150"/>
      <c r="AI45" s="117"/>
      <c r="AJ45" s="3151"/>
      <c r="AK45" s="3152"/>
      <c r="AL45" s="3153"/>
      <c r="AM45" s="3154"/>
      <c r="AN45" s="119"/>
      <c r="AO45" s="1180"/>
      <c r="AP45" s="115" t="s">
        <v>16</v>
      </c>
      <c r="AQ45" s="3141"/>
      <c r="AR45" s="3142"/>
      <c r="AS45" s="3141"/>
      <c r="AT45" s="3143"/>
      <c r="AU45" s="3144"/>
      <c r="AV45" s="3145"/>
      <c r="AW45" s="3146"/>
      <c r="AX45" s="3147"/>
      <c r="AY45" s="3148"/>
      <c r="AZ45" s="3149"/>
      <c r="BA45" s="2109"/>
      <c r="BB45" s="3150"/>
      <c r="BC45" s="117"/>
      <c r="BD45" s="3151"/>
      <c r="BE45" s="3152"/>
      <c r="BF45" s="3153"/>
      <c r="BG45" s="3154"/>
      <c r="BH45" s="119"/>
      <c r="BK45" s="3">
        <v>1</v>
      </c>
    </row>
    <row r="46" spans="2:63" ht="27" customHeight="1">
      <c r="B46" s="115" t="s">
        <v>16</v>
      </c>
      <c r="C46" s="3141"/>
      <c r="D46" s="3142"/>
      <c r="E46" s="3141"/>
      <c r="F46" s="3143"/>
      <c r="G46" s="3144"/>
      <c r="H46" s="3145"/>
      <c r="I46" s="3146"/>
      <c r="J46" s="3147"/>
      <c r="K46" s="3148"/>
      <c r="L46" s="3149"/>
      <c r="M46" s="2109"/>
      <c r="N46" s="3150"/>
      <c r="O46" s="117"/>
      <c r="P46" s="3151"/>
      <c r="Q46" s="3152"/>
      <c r="R46" s="3153"/>
      <c r="S46" s="3154"/>
      <c r="T46" s="119"/>
      <c r="U46" s="1180"/>
      <c r="V46" s="115" t="s">
        <v>16</v>
      </c>
      <c r="W46" s="3141"/>
      <c r="X46" s="3142"/>
      <c r="Y46" s="3141"/>
      <c r="Z46" s="3143"/>
      <c r="AA46" s="3144"/>
      <c r="AB46" s="3145"/>
      <c r="AC46" s="3146"/>
      <c r="AD46" s="3147"/>
      <c r="AE46" s="3148"/>
      <c r="AF46" s="3149"/>
      <c r="AG46" s="2109"/>
      <c r="AH46" s="3150"/>
      <c r="AI46" s="117"/>
      <c r="AJ46" s="3151"/>
      <c r="AK46" s="3152"/>
      <c r="AL46" s="3153"/>
      <c r="AM46" s="3154"/>
      <c r="AN46" s="119"/>
      <c r="AO46" s="1180"/>
      <c r="AP46" s="115" t="s">
        <v>16</v>
      </c>
      <c r="AQ46" s="3141"/>
      <c r="AR46" s="3142"/>
      <c r="AS46" s="3141"/>
      <c r="AT46" s="3143"/>
      <c r="AU46" s="3144"/>
      <c r="AV46" s="3145"/>
      <c r="AW46" s="3146"/>
      <c r="AX46" s="3147"/>
      <c r="AY46" s="3148"/>
      <c r="AZ46" s="3149"/>
      <c r="BA46" s="2109"/>
      <c r="BB46" s="3150"/>
      <c r="BC46" s="117"/>
      <c r="BD46" s="3151"/>
      <c r="BE46" s="3152"/>
      <c r="BF46" s="3153"/>
      <c r="BG46" s="3154"/>
      <c r="BH46" s="119"/>
      <c r="BK46" s="3">
        <v>1</v>
      </c>
    </row>
    <row r="47" spans="2:63" ht="27" customHeight="1">
      <c r="B47" s="115" t="s">
        <v>16</v>
      </c>
      <c r="C47" s="3141"/>
      <c r="D47" s="3142"/>
      <c r="E47" s="3141"/>
      <c r="F47" s="3143"/>
      <c r="G47" s="3144"/>
      <c r="H47" s="3145"/>
      <c r="I47" s="3146"/>
      <c r="J47" s="3147"/>
      <c r="K47" s="3148"/>
      <c r="L47" s="3149"/>
      <c r="M47" s="2109"/>
      <c r="N47" s="3150"/>
      <c r="O47" s="117"/>
      <c r="P47" s="3151"/>
      <c r="Q47" s="3152"/>
      <c r="R47" s="3153"/>
      <c r="S47" s="3154"/>
      <c r="T47" s="119"/>
      <c r="U47" s="1180"/>
      <c r="V47" s="115" t="s">
        <v>16</v>
      </c>
      <c r="W47" s="3141"/>
      <c r="X47" s="3142"/>
      <c r="Y47" s="3141"/>
      <c r="Z47" s="3143"/>
      <c r="AA47" s="3144"/>
      <c r="AB47" s="3145"/>
      <c r="AC47" s="3146"/>
      <c r="AD47" s="3147"/>
      <c r="AE47" s="3148"/>
      <c r="AF47" s="3149"/>
      <c r="AG47" s="2109"/>
      <c r="AH47" s="3150"/>
      <c r="AI47" s="117"/>
      <c r="AJ47" s="3151"/>
      <c r="AK47" s="3152"/>
      <c r="AL47" s="3153"/>
      <c r="AM47" s="3154"/>
      <c r="AN47" s="119"/>
      <c r="AO47" s="1180"/>
      <c r="AP47" s="115" t="s">
        <v>16</v>
      </c>
      <c r="AQ47" s="3141"/>
      <c r="AR47" s="3142"/>
      <c r="AS47" s="3141"/>
      <c r="AT47" s="3143"/>
      <c r="AU47" s="3144"/>
      <c r="AV47" s="3145"/>
      <c r="AW47" s="3146"/>
      <c r="AX47" s="3147"/>
      <c r="AY47" s="3148"/>
      <c r="AZ47" s="3149"/>
      <c r="BA47" s="2109"/>
      <c r="BB47" s="3150"/>
      <c r="BC47" s="117"/>
      <c r="BD47" s="3151"/>
      <c r="BE47" s="3152"/>
      <c r="BF47" s="3153"/>
      <c r="BG47" s="3154"/>
      <c r="BH47" s="119"/>
      <c r="BK47" s="3">
        <v>1</v>
      </c>
    </row>
    <row r="48" spans="2:63" ht="27" customHeight="1">
      <c r="B48" s="115" t="s">
        <v>16</v>
      </c>
      <c r="C48" s="3141"/>
      <c r="D48" s="3142"/>
      <c r="E48" s="3141"/>
      <c r="F48" s="3143"/>
      <c r="G48" s="3144"/>
      <c r="H48" s="3145"/>
      <c r="I48" s="3146"/>
      <c r="J48" s="3147"/>
      <c r="K48" s="3148"/>
      <c r="L48" s="3149"/>
      <c r="M48" s="2109"/>
      <c r="N48" s="3150"/>
      <c r="O48" s="117"/>
      <c r="P48" s="3151"/>
      <c r="Q48" s="3152"/>
      <c r="R48" s="3153"/>
      <c r="S48" s="3154"/>
      <c r="T48" s="119"/>
      <c r="U48" s="1180"/>
      <c r="V48" s="115" t="s">
        <v>16</v>
      </c>
      <c r="W48" s="3141"/>
      <c r="X48" s="3142"/>
      <c r="Y48" s="3141"/>
      <c r="Z48" s="3143"/>
      <c r="AA48" s="3144"/>
      <c r="AB48" s="3145"/>
      <c r="AC48" s="3146"/>
      <c r="AD48" s="3147"/>
      <c r="AE48" s="3148"/>
      <c r="AF48" s="3149"/>
      <c r="AG48" s="2109"/>
      <c r="AH48" s="3150"/>
      <c r="AI48" s="117"/>
      <c r="AJ48" s="3151"/>
      <c r="AK48" s="3152"/>
      <c r="AL48" s="3153"/>
      <c r="AM48" s="3154"/>
      <c r="AN48" s="119"/>
      <c r="AO48" s="1180"/>
      <c r="AP48" s="115" t="s">
        <v>16</v>
      </c>
      <c r="AQ48" s="3141"/>
      <c r="AR48" s="3142"/>
      <c r="AS48" s="3141"/>
      <c r="AT48" s="3143"/>
      <c r="AU48" s="3144"/>
      <c r="AV48" s="3145"/>
      <c r="AW48" s="3146"/>
      <c r="AX48" s="3147"/>
      <c r="AY48" s="3148"/>
      <c r="AZ48" s="3149"/>
      <c r="BA48" s="2109"/>
      <c r="BB48" s="3150"/>
      <c r="BC48" s="117"/>
      <c r="BD48" s="3151"/>
      <c r="BE48" s="3152"/>
      <c r="BF48" s="3153"/>
      <c r="BG48" s="3154"/>
      <c r="BH48" s="119"/>
      <c r="BK48" s="3">
        <v>1</v>
      </c>
    </row>
    <row r="49" spans="2:63" ht="27" customHeight="1">
      <c r="B49" s="115" t="s">
        <v>16</v>
      </c>
      <c r="C49" s="3141"/>
      <c r="D49" s="3142"/>
      <c r="E49" s="3141"/>
      <c r="F49" s="3143"/>
      <c r="G49" s="3144"/>
      <c r="H49" s="3145"/>
      <c r="I49" s="3146"/>
      <c r="J49" s="3147"/>
      <c r="K49" s="3148"/>
      <c r="L49" s="3149"/>
      <c r="M49" s="2109"/>
      <c r="N49" s="3150"/>
      <c r="O49" s="117"/>
      <c r="P49" s="3151"/>
      <c r="Q49" s="3152"/>
      <c r="R49" s="3153"/>
      <c r="S49" s="3154"/>
      <c r="T49" s="119"/>
      <c r="U49" s="1180"/>
      <c r="V49" s="115" t="s">
        <v>16</v>
      </c>
      <c r="W49" s="3141"/>
      <c r="X49" s="3142"/>
      <c r="Y49" s="3141"/>
      <c r="Z49" s="3143"/>
      <c r="AA49" s="3144"/>
      <c r="AB49" s="3145"/>
      <c r="AC49" s="3146"/>
      <c r="AD49" s="3147"/>
      <c r="AE49" s="3148"/>
      <c r="AF49" s="3149"/>
      <c r="AG49" s="2109"/>
      <c r="AH49" s="3150"/>
      <c r="AI49" s="117"/>
      <c r="AJ49" s="3151"/>
      <c r="AK49" s="3152"/>
      <c r="AL49" s="3153"/>
      <c r="AM49" s="3154"/>
      <c r="AN49" s="119"/>
      <c r="AO49" s="1180"/>
      <c r="AP49" s="115" t="s">
        <v>16</v>
      </c>
      <c r="AQ49" s="3141"/>
      <c r="AR49" s="3142"/>
      <c r="AS49" s="3141"/>
      <c r="AT49" s="3143"/>
      <c r="AU49" s="3144"/>
      <c r="AV49" s="3145"/>
      <c r="AW49" s="3146"/>
      <c r="AX49" s="3147"/>
      <c r="AY49" s="3148"/>
      <c r="AZ49" s="3149"/>
      <c r="BA49" s="2109"/>
      <c r="BB49" s="3150"/>
      <c r="BC49" s="117"/>
      <c r="BD49" s="3151"/>
      <c r="BE49" s="3152"/>
      <c r="BF49" s="3153"/>
      <c r="BG49" s="3154"/>
      <c r="BH49" s="119"/>
      <c r="BK49" s="3">
        <v>1</v>
      </c>
    </row>
    <row r="50" spans="2:63" ht="27" customHeight="1">
      <c r="B50" s="115" t="s">
        <v>16</v>
      </c>
      <c r="C50" s="3141"/>
      <c r="D50" s="3142"/>
      <c r="E50" s="3141"/>
      <c r="F50" s="3143"/>
      <c r="G50" s="3144"/>
      <c r="H50" s="3145"/>
      <c r="I50" s="3146"/>
      <c r="J50" s="3147"/>
      <c r="K50" s="3148"/>
      <c r="L50" s="3149"/>
      <c r="M50" s="2109"/>
      <c r="N50" s="3150"/>
      <c r="O50" s="117"/>
      <c r="P50" s="3151"/>
      <c r="Q50" s="3152"/>
      <c r="R50" s="3153"/>
      <c r="S50" s="3154"/>
      <c r="T50" s="119"/>
      <c r="U50" s="1180"/>
      <c r="V50" s="115" t="s">
        <v>16</v>
      </c>
      <c r="W50" s="3141"/>
      <c r="X50" s="3142"/>
      <c r="Y50" s="3141"/>
      <c r="Z50" s="3143"/>
      <c r="AA50" s="3144"/>
      <c r="AB50" s="3145"/>
      <c r="AC50" s="3146"/>
      <c r="AD50" s="3147"/>
      <c r="AE50" s="3148"/>
      <c r="AF50" s="3149"/>
      <c r="AG50" s="2109"/>
      <c r="AH50" s="3150"/>
      <c r="AI50" s="117"/>
      <c r="AJ50" s="3151"/>
      <c r="AK50" s="3152"/>
      <c r="AL50" s="3153"/>
      <c r="AM50" s="3154"/>
      <c r="AN50" s="119"/>
      <c r="AO50" s="1180"/>
      <c r="AP50" s="115" t="s">
        <v>16</v>
      </c>
      <c r="AQ50" s="3141"/>
      <c r="AR50" s="3142"/>
      <c r="AS50" s="3141"/>
      <c r="AT50" s="3143"/>
      <c r="AU50" s="3144"/>
      <c r="AV50" s="3145"/>
      <c r="AW50" s="3146"/>
      <c r="AX50" s="3147"/>
      <c r="AY50" s="3148"/>
      <c r="AZ50" s="3149"/>
      <c r="BA50" s="2109"/>
      <c r="BB50" s="3150"/>
      <c r="BC50" s="117"/>
      <c r="BD50" s="3151"/>
      <c r="BE50" s="3152"/>
      <c r="BF50" s="3153"/>
      <c r="BG50" s="3154"/>
      <c r="BH50" s="119"/>
      <c r="BK50" s="3">
        <v>1</v>
      </c>
    </row>
    <row r="51" spans="2:63" ht="27" customHeight="1">
      <c r="B51" s="115" t="s">
        <v>16</v>
      </c>
      <c r="C51" s="3141"/>
      <c r="D51" s="3142"/>
      <c r="E51" s="3141"/>
      <c r="F51" s="3143"/>
      <c r="G51" s="3144"/>
      <c r="H51" s="3145"/>
      <c r="I51" s="3146"/>
      <c r="J51" s="3147"/>
      <c r="K51" s="3148"/>
      <c r="L51" s="3149"/>
      <c r="M51" s="2109"/>
      <c r="N51" s="3150"/>
      <c r="O51" s="117"/>
      <c r="P51" s="3151"/>
      <c r="Q51" s="3152"/>
      <c r="R51" s="3153"/>
      <c r="S51" s="3154"/>
      <c r="T51" s="119"/>
      <c r="U51" s="1180"/>
      <c r="V51" s="115" t="s">
        <v>16</v>
      </c>
      <c r="W51" s="3141"/>
      <c r="X51" s="3142"/>
      <c r="Y51" s="3141"/>
      <c r="Z51" s="3143"/>
      <c r="AA51" s="3144"/>
      <c r="AB51" s="3145"/>
      <c r="AC51" s="3146"/>
      <c r="AD51" s="3147"/>
      <c r="AE51" s="3148"/>
      <c r="AF51" s="3149"/>
      <c r="AG51" s="2109"/>
      <c r="AH51" s="3150"/>
      <c r="AI51" s="117"/>
      <c r="AJ51" s="3151"/>
      <c r="AK51" s="3152"/>
      <c r="AL51" s="3153"/>
      <c r="AM51" s="3154"/>
      <c r="AN51" s="119"/>
      <c r="AO51" s="1180"/>
      <c r="AP51" s="115" t="s">
        <v>16</v>
      </c>
      <c r="AQ51" s="3141"/>
      <c r="AR51" s="3142"/>
      <c r="AS51" s="3141"/>
      <c r="AT51" s="3143"/>
      <c r="AU51" s="3144"/>
      <c r="AV51" s="3145"/>
      <c r="AW51" s="3146"/>
      <c r="AX51" s="3147"/>
      <c r="AY51" s="3148"/>
      <c r="AZ51" s="3149"/>
      <c r="BA51" s="2109"/>
      <c r="BB51" s="3150"/>
      <c r="BC51" s="117"/>
      <c r="BD51" s="3151"/>
      <c r="BE51" s="3152"/>
      <c r="BF51" s="3153"/>
      <c r="BG51" s="3154"/>
      <c r="BH51" s="119"/>
      <c r="BK51" s="3">
        <v>1</v>
      </c>
    </row>
    <row r="52" spans="2:63" ht="27" customHeight="1">
      <c r="B52" s="115" t="s">
        <v>16</v>
      </c>
      <c r="C52" s="3141"/>
      <c r="D52" s="3142"/>
      <c r="E52" s="3141"/>
      <c r="F52" s="3143"/>
      <c r="G52" s="3144"/>
      <c r="H52" s="3145"/>
      <c r="I52" s="3146"/>
      <c r="J52" s="3147"/>
      <c r="K52" s="3148"/>
      <c r="L52" s="3149"/>
      <c r="M52" s="2109"/>
      <c r="N52" s="3150"/>
      <c r="O52" s="117"/>
      <c r="P52" s="3151"/>
      <c r="Q52" s="3152"/>
      <c r="R52" s="3153"/>
      <c r="S52" s="3154"/>
      <c r="T52" s="119"/>
      <c r="U52" s="1180"/>
      <c r="V52" s="115" t="s">
        <v>16</v>
      </c>
      <c r="W52" s="3141"/>
      <c r="X52" s="3142"/>
      <c r="Y52" s="3141"/>
      <c r="Z52" s="3143"/>
      <c r="AA52" s="3144"/>
      <c r="AB52" s="3145"/>
      <c r="AC52" s="3146"/>
      <c r="AD52" s="3147"/>
      <c r="AE52" s="3148"/>
      <c r="AF52" s="3149"/>
      <c r="AG52" s="2109"/>
      <c r="AH52" s="3150"/>
      <c r="AI52" s="117"/>
      <c r="AJ52" s="3151"/>
      <c r="AK52" s="3152"/>
      <c r="AL52" s="3153"/>
      <c r="AM52" s="3154"/>
      <c r="AN52" s="119"/>
      <c r="AO52" s="1180"/>
      <c r="AP52" s="115" t="s">
        <v>16</v>
      </c>
      <c r="AQ52" s="3141"/>
      <c r="AR52" s="3142"/>
      <c r="AS52" s="3141"/>
      <c r="AT52" s="3143"/>
      <c r="AU52" s="3144"/>
      <c r="AV52" s="3145"/>
      <c r="AW52" s="3146"/>
      <c r="AX52" s="3147"/>
      <c r="AY52" s="3148"/>
      <c r="AZ52" s="3149"/>
      <c r="BA52" s="2109"/>
      <c r="BB52" s="3150"/>
      <c r="BC52" s="117"/>
      <c r="BD52" s="3151"/>
      <c r="BE52" s="3152"/>
      <c r="BF52" s="3153"/>
      <c r="BG52" s="3154"/>
      <c r="BH52" s="119"/>
      <c r="BK52" s="3">
        <v>1</v>
      </c>
    </row>
    <row r="53" spans="2:63" ht="27" customHeight="1">
      <c r="B53" s="115" t="s">
        <v>16</v>
      </c>
      <c r="C53" s="3141"/>
      <c r="D53" s="3142"/>
      <c r="E53" s="3141"/>
      <c r="F53" s="3143"/>
      <c r="G53" s="3144"/>
      <c r="H53" s="3145"/>
      <c r="I53" s="3146"/>
      <c r="J53" s="3147"/>
      <c r="K53" s="3148"/>
      <c r="L53" s="3149"/>
      <c r="M53" s="2109"/>
      <c r="N53" s="3150"/>
      <c r="O53" s="117"/>
      <c r="P53" s="3151"/>
      <c r="Q53" s="3152"/>
      <c r="R53" s="3153"/>
      <c r="S53" s="3154"/>
      <c r="T53" s="119"/>
      <c r="U53" s="1180"/>
      <c r="V53" s="115" t="s">
        <v>16</v>
      </c>
      <c r="W53" s="3141"/>
      <c r="X53" s="3142"/>
      <c r="Y53" s="3141"/>
      <c r="Z53" s="3143"/>
      <c r="AA53" s="3144"/>
      <c r="AB53" s="3145"/>
      <c r="AC53" s="3146"/>
      <c r="AD53" s="3147"/>
      <c r="AE53" s="3148"/>
      <c r="AF53" s="3149"/>
      <c r="AG53" s="2109"/>
      <c r="AH53" s="3150"/>
      <c r="AI53" s="117"/>
      <c r="AJ53" s="3151"/>
      <c r="AK53" s="3152"/>
      <c r="AL53" s="3153"/>
      <c r="AM53" s="3154"/>
      <c r="AN53" s="119"/>
      <c r="AO53" s="1180"/>
      <c r="AP53" s="115" t="s">
        <v>16</v>
      </c>
      <c r="AQ53" s="3141"/>
      <c r="AR53" s="3142"/>
      <c r="AS53" s="3141"/>
      <c r="AT53" s="3143"/>
      <c r="AU53" s="3144"/>
      <c r="AV53" s="3145"/>
      <c r="AW53" s="3146"/>
      <c r="AX53" s="3147"/>
      <c r="AY53" s="3148"/>
      <c r="AZ53" s="3149"/>
      <c r="BA53" s="2109"/>
      <c r="BB53" s="3150"/>
      <c r="BC53" s="117"/>
      <c r="BD53" s="3151"/>
      <c r="BE53" s="3152"/>
      <c r="BF53" s="3153"/>
      <c r="BG53" s="3154"/>
      <c r="BH53" s="119"/>
      <c r="BK53" s="3">
        <v>1</v>
      </c>
    </row>
    <row r="54" spans="2:63" ht="27" customHeight="1">
      <c r="B54" s="115" t="s">
        <v>16</v>
      </c>
      <c r="C54" s="3141"/>
      <c r="D54" s="3142"/>
      <c r="E54" s="3141"/>
      <c r="F54" s="3143"/>
      <c r="G54" s="3144"/>
      <c r="H54" s="3145"/>
      <c r="I54" s="3146"/>
      <c r="J54" s="3147"/>
      <c r="K54" s="3148"/>
      <c r="L54" s="3149"/>
      <c r="M54" s="2109"/>
      <c r="N54" s="3150"/>
      <c r="O54" s="117"/>
      <c r="P54" s="3151"/>
      <c r="Q54" s="3152"/>
      <c r="R54" s="3153"/>
      <c r="S54" s="3154"/>
      <c r="T54" s="119"/>
      <c r="U54" s="1180"/>
      <c r="V54" s="115" t="s">
        <v>16</v>
      </c>
      <c r="W54" s="3141"/>
      <c r="X54" s="3142"/>
      <c r="Y54" s="3141"/>
      <c r="Z54" s="3143"/>
      <c r="AA54" s="3144"/>
      <c r="AB54" s="3145"/>
      <c r="AC54" s="3146"/>
      <c r="AD54" s="3147"/>
      <c r="AE54" s="3148"/>
      <c r="AF54" s="3149"/>
      <c r="AG54" s="2109"/>
      <c r="AH54" s="3150"/>
      <c r="AI54" s="117"/>
      <c r="AJ54" s="3151"/>
      <c r="AK54" s="3152"/>
      <c r="AL54" s="3153"/>
      <c r="AM54" s="3154"/>
      <c r="AN54" s="119"/>
      <c r="AO54" s="1180"/>
      <c r="AP54" s="115" t="s">
        <v>16</v>
      </c>
      <c r="AQ54" s="3141"/>
      <c r="AR54" s="3142"/>
      <c r="AS54" s="3141"/>
      <c r="AT54" s="3143"/>
      <c r="AU54" s="3144"/>
      <c r="AV54" s="3145"/>
      <c r="AW54" s="3146"/>
      <c r="AX54" s="3147"/>
      <c r="AY54" s="3148"/>
      <c r="AZ54" s="3149"/>
      <c r="BA54" s="2109"/>
      <c r="BB54" s="3150"/>
      <c r="BC54" s="117"/>
      <c r="BD54" s="3151"/>
      <c r="BE54" s="3152"/>
      <c r="BF54" s="3153"/>
      <c r="BG54" s="3154"/>
      <c r="BH54" s="119"/>
      <c r="BK54" s="3">
        <v>1</v>
      </c>
    </row>
    <row r="55" spans="2:63" ht="27" customHeight="1">
      <c r="B55" s="115" t="s">
        <v>16</v>
      </c>
      <c r="C55" s="3141"/>
      <c r="D55" s="3142"/>
      <c r="E55" s="3141"/>
      <c r="F55" s="3143"/>
      <c r="G55" s="3144"/>
      <c r="H55" s="3145"/>
      <c r="I55" s="3146"/>
      <c r="J55" s="3147"/>
      <c r="K55" s="3148"/>
      <c r="L55" s="3149"/>
      <c r="M55" s="2109"/>
      <c r="N55" s="3150"/>
      <c r="O55" s="117"/>
      <c r="P55" s="3151"/>
      <c r="Q55" s="3152"/>
      <c r="R55" s="3153"/>
      <c r="S55" s="3154"/>
      <c r="T55" s="119"/>
      <c r="U55" s="1180"/>
      <c r="V55" s="115" t="s">
        <v>16</v>
      </c>
      <c r="W55" s="3141"/>
      <c r="X55" s="3142"/>
      <c r="Y55" s="3141"/>
      <c r="Z55" s="3143"/>
      <c r="AA55" s="3144"/>
      <c r="AB55" s="3145"/>
      <c r="AC55" s="3146"/>
      <c r="AD55" s="3147"/>
      <c r="AE55" s="3148"/>
      <c r="AF55" s="3149"/>
      <c r="AG55" s="2109"/>
      <c r="AH55" s="3150"/>
      <c r="AI55" s="117"/>
      <c r="AJ55" s="3151"/>
      <c r="AK55" s="3152"/>
      <c r="AL55" s="3153"/>
      <c r="AM55" s="3154"/>
      <c r="AN55" s="119"/>
      <c r="AO55" s="1180"/>
      <c r="AP55" s="115" t="s">
        <v>16</v>
      </c>
      <c r="AQ55" s="3141"/>
      <c r="AR55" s="3142"/>
      <c r="AS55" s="3141"/>
      <c r="AT55" s="3143"/>
      <c r="AU55" s="3144"/>
      <c r="AV55" s="3145"/>
      <c r="AW55" s="3146"/>
      <c r="AX55" s="3147"/>
      <c r="AY55" s="3148"/>
      <c r="AZ55" s="3149"/>
      <c r="BA55" s="2109"/>
      <c r="BB55" s="3150"/>
      <c r="BC55" s="117"/>
      <c r="BD55" s="3151"/>
      <c r="BE55" s="3152"/>
      <c r="BF55" s="3153"/>
      <c r="BG55" s="3154"/>
      <c r="BH55" s="119"/>
      <c r="BK55" s="3">
        <v>1</v>
      </c>
    </row>
    <row r="56" spans="2:63" ht="27" customHeight="1">
      <c r="B56" s="115" t="s">
        <v>16</v>
      </c>
      <c r="C56" s="3141"/>
      <c r="D56" s="3142"/>
      <c r="E56" s="3141"/>
      <c r="F56" s="3143"/>
      <c r="G56" s="3144"/>
      <c r="H56" s="3145"/>
      <c r="I56" s="3146"/>
      <c r="J56" s="3147"/>
      <c r="K56" s="3148"/>
      <c r="L56" s="3149"/>
      <c r="M56" s="2109"/>
      <c r="N56" s="3150"/>
      <c r="O56" s="117"/>
      <c r="P56" s="3151"/>
      <c r="Q56" s="3152"/>
      <c r="R56" s="3153"/>
      <c r="S56" s="3154"/>
      <c r="T56" s="119"/>
      <c r="U56" s="1180"/>
      <c r="V56" s="115" t="s">
        <v>16</v>
      </c>
      <c r="W56" s="3141"/>
      <c r="X56" s="3142"/>
      <c r="Y56" s="3141"/>
      <c r="Z56" s="3143"/>
      <c r="AA56" s="3144"/>
      <c r="AB56" s="3145"/>
      <c r="AC56" s="3146"/>
      <c r="AD56" s="3147"/>
      <c r="AE56" s="3148"/>
      <c r="AF56" s="3149"/>
      <c r="AG56" s="2109"/>
      <c r="AH56" s="3150"/>
      <c r="AI56" s="117"/>
      <c r="AJ56" s="3151"/>
      <c r="AK56" s="3152"/>
      <c r="AL56" s="3153"/>
      <c r="AM56" s="3154"/>
      <c r="AN56" s="119"/>
      <c r="AO56" s="1180"/>
      <c r="AP56" s="115" t="s">
        <v>16</v>
      </c>
      <c r="AQ56" s="3141"/>
      <c r="AR56" s="3142"/>
      <c r="AS56" s="3141"/>
      <c r="AT56" s="3143"/>
      <c r="AU56" s="3144"/>
      <c r="AV56" s="3145"/>
      <c r="AW56" s="3146"/>
      <c r="AX56" s="3147"/>
      <c r="AY56" s="3148"/>
      <c r="AZ56" s="3149"/>
      <c r="BA56" s="2109"/>
      <c r="BB56" s="3150"/>
      <c r="BC56" s="117"/>
      <c r="BD56" s="3151"/>
      <c r="BE56" s="3152"/>
      <c r="BF56" s="3153"/>
      <c r="BG56" s="3154"/>
      <c r="BH56" s="119"/>
      <c r="BK56" s="3">
        <v>1</v>
      </c>
    </row>
    <row r="57" spans="2:63" ht="27" customHeight="1">
      <c r="B57" s="115" t="s">
        <v>16</v>
      </c>
      <c r="C57" s="3141"/>
      <c r="D57" s="3142"/>
      <c r="E57" s="3141"/>
      <c r="F57" s="3143"/>
      <c r="G57" s="3144"/>
      <c r="H57" s="3145"/>
      <c r="I57" s="3146"/>
      <c r="J57" s="3147"/>
      <c r="K57" s="3148"/>
      <c r="L57" s="3149"/>
      <c r="M57" s="2109"/>
      <c r="N57" s="3150"/>
      <c r="O57" s="117"/>
      <c r="P57" s="3151"/>
      <c r="Q57" s="3152"/>
      <c r="R57" s="3153"/>
      <c r="S57" s="3154"/>
      <c r="T57" s="119"/>
      <c r="U57" s="1180"/>
      <c r="V57" s="115" t="s">
        <v>16</v>
      </c>
      <c r="W57" s="3141"/>
      <c r="X57" s="3142"/>
      <c r="Y57" s="3141"/>
      <c r="Z57" s="3143"/>
      <c r="AA57" s="3144"/>
      <c r="AB57" s="3145"/>
      <c r="AC57" s="3146"/>
      <c r="AD57" s="3147"/>
      <c r="AE57" s="3148"/>
      <c r="AF57" s="3149"/>
      <c r="AG57" s="2109"/>
      <c r="AH57" s="3150"/>
      <c r="AI57" s="117"/>
      <c r="AJ57" s="3151"/>
      <c r="AK57" s="3152"/>
      <c r="AL57" s="3153"/>
      <c r="AM57" s="3154"/>
      <c r="AN57" s="119"/>
      <c r="AO57" s="1180"/>
      <c r="AP57" s="115" t="s">
        <v>16</v>
      </c>
      <c r="AQ57" s="3141"/>
      <c r="AR57" s="3142"/>
      <c r="AS57" s="3141"/>
      <c r="AT57" s="3143"/>
      <c r="AU57" s="3144"/>
      <c r="AV57" s="3145"/>
      <c r="AW57" s="3146"/>
      <c r="AX57" s="3147"/>
      <c r="AY57" s="3148"/>
      <c r="AZ57" s="3149"/>
      <c r="BA57" s="2109"/>
      <c r="BB57" s="3150"/>
      <c r="BC57" s="117"/>
      <c r="BD57" s="3151"/>
      <c r="BE57" s="3152"/>
      <c r="BF57" s="3153"/>
      <c r="BG57" s="3154"/>
      <c r="BH57" s="119"/>
      <c r="BK57" s="3">
        <v>1</v>
      </c>
    </row>
    <row r="58" spans="2:63" ht="27" customHeight="1">
      <c r="B58" s="115" t="s">
        <v>16</v>
      </c>
      <c r="C58" s="3141"/>
      <c r="D58" s="3142"/>
      <c r="E58" s="3141"/>
      <c r="F58" s="3143"/>
      <c r="G58" s="3144"/>
      <c r="H58" s="3145"/>
      <c r="I58" s="3146"/>
      <c r="J58" s="3147"/>
      <c r="K58" s="3148"/>
      <c r="L58" s="3149"/>
      <c r="M58" s="2109"/>
      <c r="N58" s="3150"/>
      <c r="O58" s="117"/>
      <c r="P58" s="3151"/>
      <c r="Q58" s="3152"/>
      <c r="R58" s="3153"/>
      <c r="S58" s="3154"/>
      <c r="T58" s="119"/>
      <c r="U58" s="1180"/>
      <c r="V58" s="115" t="s">
        <v>16</v>
      </c>
      <c r="W58" s="3141"/>
      <c r="X58" s="3142"/>
      <c r="Y58" s="3141"/>
      <c r="Z58" s="3143"/>
      <c r="AA58" s="3144"/>
      <c r="AB58" s="3145"/>
      <c r="AC58" s="3146"/>
      <c r="AD58" s="3147"/>
      <c r="AE58" s="3148"/>
      <c r="AF58" s="3149"/>
      <c r="AG58" s="2109"/>
      <c r="AH58" s="3150"/>
      <c r="AI58" s="117"/>
      <c r="AJ58" s="3151"/>
      <c r="AK58" s="3152"/>
      <c r="AL58" s="3153"/>
      <c r="AM58" s="3154"/>
      <c r="AN58" s="119"/>
      <c r="AO58" s="1180"/>
      <c r="AP58" s="115" t="s">
        <v>16</v>
      </c>
      <c r="AQ58" s="3141"/>
      <c r="AR58" s="3142"/>
      <c r="AS58" s="3141"/>
      <c r="AT58" s="3143"/>
      <c r="AU58" s="3144"/>
      <c r="AV58" s="3145"/>
      <c r="AW58" s="3146"/>
      <c r="AX58" s="3147"/>
      <c r="AY58" s="3148"/>
      <c r="AZ58" s="3149"/>
      <c r="BA58" s="2109"/>
      <c r="BB58" s="3150"/>
      <c r="BC58" s="117"/>
      <c r="BD58" s="3151"/>
      <c r="BE58" s="3152"/>
      <c r="BF58" s="3153"/>
      <c r="BG58" s="3154"/>
      <c r="BH58" s="119"/>
      <c r="BK58" s="3">
        <v>1</v>
      </c>
    </row>
    <row r="59" spans="2:63" ht="27" customHeight="1">
      <c r="B59" s="115" t="s">
        <v>16</v>
      </c>
      <c r="C59" s="3141"/>
      <c r="D59" s="3142"/>
      <c r="E59" s="3141"/>
      <c r="F59" s="3143"/>
      <c r="G59" s="3144"/>
      <c r="H59" s="3145"/>
      <c r="I59" s="3146"/>
      <c r="J59" s="3147"/>
      <c r="K59" s="3148"/>
      <c r="L59" s="3149"/>
      <c r="M59" s="2109"/>
      <c r="N59" s="3150"/>
      <c r="O59" s="117"/>
      <c r="P59" s="3151"/>
      <c r="Q59" s="3152"/>
      <c r="R59" s="3153"/>
      <c r="S59" s="3154"/>
      <c r="T59" s="119"/>
      <c r="U59" s="1180"/>
      <c r="V59" s="115" t="s">
        <v>16</v>
      </c>
      <c r="W59" s="3141"/>
      <c r="X59" s="3142"/>
      <c r="Y59" s="3141"/>
      <c r="Z59" s="3143"/>
      <c r="AA59" s="3144"/>
      <c r="AB59" s="3145"/>
      <c r="AC59" s="3146"/>
      <c r="AD59" s="3147"/>
      <c r="AE59" s="3148"/>
      <c r="AF59" s="3149"/>
      <c r="AG59" s="2109"/>
      <c r="AH59" s="3150"/>
      <c r="AI59" s="117"/>
      <c r="AJ59" s="3151"/>
      <c r="AK59" s="3152"/>
      <c r="AL59" s="3153"/>
      <c r="AM59" s="3154"/>
      <c r="AN59" s="119"/>
      <c r="AO59" s="1180"/>
      <c r="AP59" s="115" t="s">
        <v>16</v>
      </c>
      <c r="AQ59" s="3141"/>
      <c r="AR59" s="3142"/>
      <c r="AS59" s="3141"/>
      <c r="AT59" s="3143"/>
      <c r="AU59" s="3144"/>
      <c r="AV59" s="3145"/>
      <c r="AW59" s="3146"/>
      <c r="AX59" s="3147"/>
      <c r="AY59" s="3148"/>
      <c r="AZ59" s="3149"/>
      <c r="BA59" s="2109"/>
      <c r="BB59" s="3150"/>
      <c r="BC59" s="117"/>
      <c r="BD59" s="3151"/>
      <c r="BE59" s="3152"/>
      <c r="BF59" s="3153"/>
      <c r="BG59" s="3154"/>
      <c r="BH59" s="119"/>
      <c r="BK59" s="3">
        <v>1</v>
      </c>
    </row>
    <row r="60" spans="2:63" ht="27" customHeight="1">
      <c r="B60" s="115" t="s">
        <v>16</v>
      </c>
      <c r="C60" s="3141"/>
      <c r="D60" s="3142"/>
      <c r="E60" s="3141"/>
      <c r="F60" s="3143"/>
      <c r="G60" s="3144"/>
      <c r="H60" s="3145"/>
      <c r="I60" s="3146"/>
      <c r="J60" s="3147"/>
      <c r="K60" s="3148"/>
      <c r="L60" s="3149"/>
      <c r="M60" s="2109"/>
      <c r="N60" s="3150"/>
      <c r="O60" s="117"/>
      <c r="P60" s="3151"/>
      <c r="Q60" s="3152"/>
      <c r="R60" s="3153"/>
      <c r="S60" s="3154"/>
      <c r="T60" s="119"/>
      <c r="U60" s="1180"/>
      <c r="V60" s="115" t="s">
        <v>16</v>
      </c>
      <c r="W60" s="3141"/>
      <c r="X60" s="3142"/>
      <c r="Y60" s="3141"/>
      <c r="Z60" s="3143"/>
      <c r="AA60" s="3144"/>
      <c r="AB60" s="3145"/>
      <c r="AC60" s="3146"/>
      <c r="AD60" s="3147"/>
      <c r="AE60" s="3148"/>
      <c r="AF60" s="3149"/>
      <c r="AG60" s="2109"/>
      <c r="AH60" s="3150"/>
      <c r="AI60" s="117"/>
      <c r="AJ60" s="3151"/>
      <c r="AK60" s="3152"/>
      <c r="AL60" s="3153"/>
      <c r="AM60" s="3154"/>
      <c r="AN60" s="119"/>
      <c r="AO60" s="1180"/>
      <c r="AP60" s="115" t="s">
        <v>16</v>
      </c>
      <c r="AQ60" s="3141"/>
      <c r="AR60" s="3142"/>
      <c r="AS60" s="3141"/>
      <c r="AT60" s="3143"/>
      <c r="AU60" s="3144"/>
      <c r="AV60" s="3145"/>
      <c r="AW60" s="3146"/>
      <c r="AX60" s="3147"/>
      <c r="AY60" s="3148"/>
      <c r="AZ60" s="3149"/>
      <c r="BA60" s="2109"/>
      <c r="BB60" s="3150"/>
      <c r="BC60" s="117"/>
      <c r="BD60" s="3151"/>
      <c r="BE60" s="3152"/>
      <c r="BF60" s="3153"/>
      <c r="BG60" s="3154"/>
      <c r="BH60" s="119"/>
      <c r="BK60" s="3">
        <v>1</v>
      </c>
    </row>
    <row r="61" spans="2:63" ht="27" customHeight="1">
      <c r="B61" s="115" t="s">
        <v>16</v>
      </c>
      <c r="C61" s="3141"/>
      <c r="D61" s="3142"/>
      <c r="E61" s="3141"/>
      <c r="F61" s="3143"/>
      <c r="G61" s="3144"/>
      <c r="H61" s="3145"/>
      <c r="I61" s="3146"/>
      <c r="J61" s="3147"/>
      <c r="K61" s="3148"/>
      <c r="L61" s="3149"/>
      <c r="M61" s="2109"/>
      <c r="N61" s="3150"/>
      <c r="O61" s="117"/>
      <c r="P61" s="3151"/>
      <c r="Q61" s="3152"/>
      <c r="R61" s="3153"/>
      <c r="S61" s="3154"/>
      <c r="T61" s="119"/>
      <c r="U61" s="1180"/>
      <c r="V61" s="115" t="s">
        <v>16</v>
      </c>
      <c r="W61" s="3141"/>
      <c r="X61" s="3142"/>
      <c r="Y61" s="3141"/>
      <c r="Z61" s="3143"/>
      <c r="AA61" s="3144"/>
      <c r="AB61" s="3145"/>
      <c r="AC61" s="3146"/>
      <c r="AD61" s="3147"/>
      <c r="AE61" s="3148"/>
      <c r="AF61" s="3149"/>
      <c r="AG61" s="2109"/>
      <c r="AH61" s="3150"/>
      <c r="AI61" s="117"/>
      <c r="AJ61" s="3151"/>
      <c r="AK61" s="3152"/>
      <c r="AL61" s="3153"/>
      <c r="AM61" s="3154"/>
      <c r="AN61" s="119"/>
      <c r="AO61" s="1180"/>
      <c r="AP61" s="115" t="s">
        <v>16</v>
      </c>
      <c r="AQ61" s="3141"/>
      <c r="AR61" s="3142"/>
      <c r="AS61" s="3141"/>
      <c r="AT61" s="3143"/>
      <c r="AU61" s="3144"/>
      <c r="AV61" s="3145"/>
      <c r="AW61" s="3146"/>
      <c r="AX61" s="3147"/>
      <c r="AY61" s="3148"/>
      <c r="AZ61" s="3149"/>
      <c r="BA61" s="2109"/>
      <c r="BB61" s="3150"/>
      <c r="BC61" s="117"/>
      <c r="BD61" s="3151"/>
      <c r="BE61" s="3152"/>
      <c r="BF61" s="3153"/>
      <c r="BG61" s="3154"/>
      <c r="BH61" s="119"/>
      <c r="BK61" s="3">
        <v>1</v>
      </c>
    </row>
    <row r="62" spans="2:63" ht="27" customHeight="1">
      <c r="B62" s="115" t="s">
        <v>16</v>
      </c>
      <c r="C62" s="3141"/>
      <c r="D62" s="3142"/>
      <c r="E62" s="3141"/>
      <c r="F62" s="3143"/>
      <c r="G62" s="3144"/>
      <c r="H62" s="3145"/>
      <c r="I62" s="3146"/>
      <c r="J62" s="3147"/>
      <c r="K62" s="3148"/>
      <c r="L62" s="3149"/>
      <c r="M62" s="2109"/>
      <c r="N62" s="3150"/>
      <c r="O62" s="117"/>
      <c r="P62" s="3151"/>
      <c r="Q62" s="3152"/>
      <c r="R62" s="3153"/>
      <c r="S62" s="3154"/>
      <c r="T62" s="119"/>
      <c r="U62" s="1180"/>
      <c r="V62" s="115" t="s">
        <v>16</v>
      </c>
      <c r="W62" s="3141"/>
      <c r="X62" s="3142"/>
      <c r="Y62" s="3141"/>
      <c r="Z62" s="3143"/>
      <c r="AA62" s="3144"/>
      <c r="AB62" s="3145"/>
      <c r="AC62" s="3146"/>
      <c r="AD62" s="3147"/>
      <c r="AE62" s="3148"/>
      <c r="AF62" s="3149"/>
      <c r="AG62" s="2109"/>
      <c r="AH62" s="3150"/>
      <c r="AI62" s="117"/>
      <c r="AJ62" s="3151"/>
      <c r="AK62" s="3152"/>
      <c r="AL62" s="3153"/>
      <c r="AM62" s="3154"/>
      <c r="AN62" s="119"/>
      <c r="AO62" s="1180"/>
      <c r="AP62" s="115" t="s">
        <v>16</v>
      </c>
      <c r="AQ62" s="3141"/>
      <c r="AR62" s="3142"/>
      <c r="AS62" s="3141"/>
      <c r="AT62" s="3143"/>
      <c r="AU62" s="3144"/>
      <c r="AV62" s="3145"/>
      <c r="AW62" s="3146"/>
      <c r="AX62" s="3147"/>
      <c r="AY62" s="3148"/>
      <c r="AZ62" s="3149"/>
      <c r="BA62" s="2109"/>
      <c r="BB62" s="3150"/>
      <c r="BC62" s="117"/>
      <c r="BD62" s="3151"/>
      <c r="BE62" s="3152"/>
      <c r="BF62" s="3153"/>
      <c r="BG62" s="3154"/>
      <c r="BH62" s="119"/>
      <c r="BK62" s="3">
        <v>1</v>
      </c>
    </row>
    <row r="63" spans="2:63" ht="27" customHeight="1">
      <c r="B63" s="115" t="s">
        <v>16</v>
      </c>
      <c r="C63" s="3141"/>
      <c r="D63" s="3142"/>
      <c r="E63" s="3141"/>
      <c r="F63" s="3143"/>
      <c r="G63" s="3144"/>
      <c r="H63" s="3145"/>
      <c r="I63" s="3146"/>
      <c r="J63" s="3147"/>
      <c r="K63" s="3148"/>
      <c r="L63" s="3149"/>
      <c r="M63" s="2109"/>
      <c r="N63" s="3150"/>
      <c r="O63" s="117"/>
      <c r="P63" s="3151"/>
      <c r="Q63" s="3152"/>
      <c r="R63" s="3153"/>
      <c r="S63" s="3154"/>
      <c r="T63" s="119"/>
      <c r="U63" s="1180"/>
      <c r="V63" s="115" t="s">
        <v>16</v>
      </c>
      <c r="W63" s="3141"/>
      <c r="X63" s="3142"/>
      <c r="Y63" s="3141"/>
      <c r="Z63" s="3143"/>
      <c r="AA63" s="3144"/>
      <c r="AB63" s="3145"/>
      <c r="AC63" s="3146"/>
      <c r="AD63" s="3147"/>
      <c r="AE63" s="3148"/>
      <c r="AF63" s="3149"/>
      <c r="AG63" s="2109"/>
      <c r="AH63" s="3150"/>
      <c r="AI63" s="117"/>
      <c r="AJ63" s="3151"/>
      <c r="AK63" s="3152"/>
      <c r="AL63" s="3153"/>
      <c r="AM63" s="3154"/>
      <c r="AN63" s="119"/>
      <c r="AO63" s="1180"/>
      <c r="AP63" s="115" t="s">
        <v>16</v>
      </c>
      <c r="AQ63" s="3141"/>
      <c r="AR63" s="3142"/>
      <c r="AS63" s="3141"/>
      <c r="AT63" s="3143"/>
      <c r="AU63" s="3144"/>
      <c r="AV63" s="3145"/>
      <c r="AW63" s="3146"/>
      <c r="AX63" s="3147"/>
      <c r="AY63" s="3148"/>
      <c r="AZ63" s="3149"/>
      <c r="BA63" s="2109"/>
      <c r="BB63" s="3150"/>
      <c r="BC63" s="117"/>
      <c r="BD63" s="3151"/>
      <c r="BE63" s="3152"/>
      <c r="BF63" s="3153"/>
      <c r="BG63" s="3154"/>
      <c r="BH63" s="119"/>
      <c r="BK63" s="3">
        <v>1</v>
      </c>
    </row>
    <row r="64" spans="2:63" ht="27" customHeight="1">
      <c r="B64" s="115" t="s">
        <v>16</v>
      </c>
      <c r="C64" s="3141"/>
      <c r="D64" s="3142"/>
      <c r="E64" s="3141"/>
      <c r="F64" s="3143"/>
      <c r="G64" s="3144"/>
      <c r="H64" s="3145"/>
      <c r="I64" s="3146"/>
      <c r="J64" s="3147"/>
      <c r="K64" s="3148"/>
      <c r="L64" s="3149"/>
      <c r="M64" s="2109"/>
      <c r="N64" s="3150"/>
      <c r="O64" s="117"/>
      <c r="P64" s="3151"/>
      <c r="Q64" s="3152"/>
      <c r="R64" s="3153"/>
      <c r="S64" s="3154"/>
      <c r="T64" s="119"/>
      <c r="U64" s="1180"/>
      <c r="V64" s="115" t="s">
        <v>16</v>
      </c>
      <c r="W64" s="3141"/>
      <c r="X64" s="3142"/>
      <c r="Y64" s="3141"/>
      <c r="Z64" s="3143"/>
      <c r="AA64" s="3144"/>
      <c r="AB64" s="3145"/>
      <c r="AC64" s="3146"/>
      <c r="AD64" s="3147"/>
      <c r="AE64" s="3148"/>
      <c r="AF64" s="3149"/>
      <c r="AG64" s="2109"/>
      <c r="AH64" s="3150"/>
      <c r="AI64" s="117"/>
      <c r="AJ64" s="3151"/>
      <c r="AK64" s="3152"/>
      <c r="AL64" s="3153"/>
      <c r="AM64" s="3154"/>
      <c r="AN64" s="119"/>
      <c r="AO64" s="1180"/>
      <c r="AP64" s="115" t="s">
        <v>16</v>
      </c>
      <c r="AQ64" s="3141"/>
      <c r="AR64" s="3142"/>
      <c r="AS64" s="3141"/>
      <c r="AT64" s="3143"/>
      <c r="AU64" s="3144"/>
      <c r="AV64" s="3145"/>
      <c r="AW64" s="3146"/>
      <c r="AX64" s="3147"/>
      <c r="AY64" s="3148"/>
      <c r="AZ64" s="3149"/>
      <c r="BA64" s="2109"/>
      <c r="BB64" s="3150"/>
      <c r="BC64" s="117"/>
      <c r="BD64" s="3151"/>
      <c r="BE64" s="3152"/>
      <c r="BF64" s="3153"/>
      <c r="BG64" s="3154"/>
      <c r="BH64" s="119"/>
      <c r="BK64" s="3">
        <v>1</v>
      </c>
    </row>
    <row r="65" spans="2:63" ht="27" customHeight="1">
      <c r="B65" s="115" t="s">
        <v>16</v>
      </c>
      <c r="C65" s="3141"/>
      <c r="D65" s="3142"/>
      <c r="E65" s="3141"/>
      <c r="F65" s="3143"/>
      <c r="G65" s="3144"/>
      <c r="H65" s="3145"/>
      <c r="I65" s="3146"/>
      <c r="J65" s="3147"/>
      <c r="K65" s="3148"/>
      <c r="L65" s="3149"/>
      <c r="M65" s="2109"/>
      <c r="N65" s="3150"/>
      <c r="O65" s="117"/>
      <c r="P65" s="3151"/>
      <c r="Q65" s="3152"/>
      <c r="R65" s="3153"/>
      <c r="S65" s="3154"/>
      <c r="T65" s="119"/>
      <c r="U65" s="1180"/>
      <c r="V65" s="115" t="s">
        <v>16</v>
      </c>
      <c r="W65" s="3141"/>
      <c r="X65" s="3142"/>
      <c r="Y65" s="3141"/>
      <c r="Z65" s="3143"/>
      <c r="AA65" s="3144"/>
      <c r="AB65" s="3145"/>
      <c r="AC65" s="3146"/>
      <c r="AD65" s="3147"/>
      <c r="AE65" s="3148"/>
      <c r="AF65" s="3149"/>
      <c r="AG65" s="2109"/>
      <c r="AH65" s="3150"/>
      <c r="AI65" s="117"/>
      <c r="AJ65" s="3151"/>
      <c r="AK65" s="3152"/>
      <c r="AL65" s="3153"/>
      <c r="AM65" s="3154"/>
      <c r="AN65" s="119"/>
      <c r="AO65" s="1180"/>
      <c r="AP65" s="115" t="s">
        <v>16</v>
      </c>
      <c r="AQ65" s="3141"/>
      <c r="AR65" s="3142"/>
      <c r="AS65" s="3141"/>
      <c r="AT65" s="3143"/>
      <c r="AU65" s="3144"/>
      <c r="AV65" s="3145"/>
      <c r="AW65" s="3146"/>
      <c r="AX65" s="3147"/>
      <c r="AY65" s="3148"/>
      <c r="AZ65" s="3149"/>
      <c r="BA65" s="2109"/>
      <c r="BB65" s="3150"/>
      <c r="BC65" s="117"/>
      <c r="BD65" s="3151"/>
      <c r="BE65" s="3152"/>
      <c r="BF65" s="3153"/>
      <c r="BG65" s="3154"/>
      <c r="BH65" s="119"/>
      <c r="BK65" s="3">
        <v>1</v>
      </c>
    </row>
    <row r="66" spans="2:63" ht="27" customHeight="1">
      <c r="B66" s="115" t="s">
        <v>16</v>
      </c>
      <c r="C66" s="3141"/>
      <c r="D66" s="3142"/>
      <c r="E66" s="3141"/>
      <c r="F66" s="3143"/>
      <c r="G66" s="3144"/>
      <c r="H66" s="3145"/>
      <c r="I66" s="3146"/>
      <c r="J66" s="3147"/>
      <c r="K66" s="3148"/>
      <c r="L66" s="3149"/>
      <c r="M66" s="2109"/>
      <c r="N66" s="3150"/>
      <c r="O66" s="117"/>
      <c r="P66" s="3151"/>
      <c r="Q66" s="3152"/>
      <c r="R66" s="3153"/>
      <c r="S66" s="3154"/>
      <c r="T66" s="119"/>
      <c r="U66" s="1180"/>
      <c r="V66" s="115" t="s">
        <v>16</v>
      </c>
      <c r="W66" s="3141"/>
      <c r="X66" s="3142"/>
      <c r="Y66" s="3141"/>
      <c r="Z66" s="3143"/>
      <c r="AA66" s="3144"/>
      <c r="AB66" s="3145"/>
      <c r="AC66" s="3146"/>
      <c r="AD66" s="3147"/>
      <c r="AE66" s="3148"/>
      <c r="AF66" s="3149"/>
      <c r="AG66" s="2109"/>
      <c r="AH66" s="3150"/>
      <c r="AI66" s="117"/>
      <c r="AJ66" s="3151"/>
      <c r="AK66" s="3152"/>
      <c r="AL66" s="3153"/>
      <c r="AM66" s="3154"/>
      <c r="AN66" s="119"/>
      <c r="AP66" s="115" t="s">
        <v>16</v>
      </c>
      <c r="AQ66" s="3141"/>
      <c r="AR66" s="3142"/>
      <c r="AS66" s="3141"/>
      <c r="AT66" s="3143"/>
      <c r="AU66" s="3144"/>
      <c r="AV66" s="3145"/>
      <c r="AW66" s="3146"/>
      <c r="AX66" s="3147"/>
      <c r="AY66" s="3148"/>
      <c r="AZ66" s="3149"/>
      <c r="BA66" s="2109"/>
      <c r="BB66" s="3150"/>
      <c r="BC66" s="117"/>
      <c r="BD66" s="3151"/>
      <c r="BE66" s="3152"/>
      <c r="BF66" s="3153"/>
      <c r="BG66" s="3154"/>
      <c r="BH66" s="119"/>
      <c r="BK66" s="3">
        <v>1</v>
      </c>
    </row>
    <row r="67" spans="2:63" ht="27" customHeight="1">
      <c r="B67" s="115" t="s">
        <v>16</v>
      </c>
      <c r="C67" s="3141"/>
      <c r="D67" s="3142"/>
      <c r="E67" s="3141"/>
      <c r="F67" s="3143"/>
      <c r="G67" s="3144"/>
      <c r="H67" s="3145"/>
      <c r="I67" s="3146"/>
      <c r="J67" s="3147"/>
      <c r="K67" s="3148"/>
      <c r="L67" s="3149"/>
      <c r="M67" s="2109"/>
      <c r="N67" s="3150"/>
      <c r="O67" s="117"/>
      <c r="P67" s="3151"/>
      <c r="Q67" s="3152"/>
      <c r="R67" s="3153"/>
      <c r="S67" s="3154"/>
      <c r="T67" s="119"/>
      <c r="U67" s="1180"/>
      <c r="V67" s="115" t="s">
        <v>16</v>
      </c>
      <c r="W67" s="3141"/>
      <c r="X67" s="3142"/>
      <c r="Y67" s="3141"/>
      <c r="Z67" s="3143"/>
      <c r="AA67" s="3144"/>
      <c r="AB67" s="3145"/>
      <c r="AC67" s="3146"/>
      <c r="AD67" s="3147"/>
      <c r="AE67" s="3148"/>
      <c r="AF67" s="3149"/>
      <c r="AG67" s="2109"/>
      <c r="AH67" s="3150"/>
      <c r="AI67" s="117"/>
      <c r="AJ67" s="3151"/>
      <c r="AK67" s="3152"/>
      <c r="AL67" s="3153"/>
      <c r="AM67" s="3154"/>
      <c r="AN67" s="119"/>
      <c r="AP67" s="115" t="s">
        <v>16</v>
      </c>
      <c r="AQ67" s="3141"/>
      <c r="AR67" s="3142"/>
      <c r="AS67" s="3141"/>
      <c r="AT67" s="3143"/>
      <c r="AU67" s="3144"/>
      <c r="AV67" s="3145"/>
      <c r="AW67" s="3146"/>
      <c r="AX67" s="3147"/>
      <c r="AY67" s="3148"/>
      <c r="AZ67" s="3149"/>
      <c r="BA67" s="2109"/>
      <c r="BB67" s="3150"/>
      <c r="BC67" s="117"/>
      <c r="BD67" s="3151"/>
      <c r="BE67" s="3152"/>
      <c r="BF67" s="3153"/>
      <c r="BG67" s="3154"/>
      <c r="BH67" s="119"/>
      <c r="BK67" s="3">
        <v>1</v>
      </c>
    </row>
    <row r="68" spans="2:63" ht="27" customHeight="1">
      <c r="B68" s="115" t="s">
        <v>16</v>
      </c>
      <c r="C68" s="3141"/>
      <c r="D68" s="3142"/>
      <c r="E68" s="3141"/>
      <c r="F68" s="3143"/>
      <c r="G68" s="3144"/>
      <c r="H68" s="3145"/>
      <c r="I68" s="3146"/>
      <c r="J68" s="3147"/>
      <c r="K68" s="3148"/>
      <c r="L68" s="3149"/>
      <c r="M68" s="2109"/>
      <c r="N68" s="3150"/>
      <c r="O68" s="117"/>
      <c r="P68" s="3151"/>
      <c r="Q68" s="3152"/>
      <c r="R68" s="3153"/>
      <c r="S68" s="3154"/>
      <c r="T68" s="119"/>
      <c r="U68" s="1180"/>
      <c r="V68" s="115" t="s">
        <v>16</v>
      </c>
      <c r="W68" s="3141"/>
      <c r="X68" s="3142"/>
      <c r="Y68" s="3141"/>
      <c r="Z68" s="3143"/>
      <c r="AA68" s="3144"/>
      <c r="AB68" s="3145"/>
      <c r="AC68" s="3146"/>
      <c r="AD68" s="3147"/>
      <c r="AE68" s="3148"/>
      <c r="AF68" s="3149"/>
      <c r="AG68" s="2109"/>
      <c r="AH68" s="3150"/>
      <c r="AI68" s="117"/>
      <c r="AJ68" s="3151"/>
      <c r="AK68" s="3152"/>
      <c r="AL68" s="3153"/>
      <c r="AM68" s="3154"/>
      <c r="AN68" s="119"/>
      <c r="AP68" s="115" t="s">
        <v>16</v>
      </c>
      <c r="AQ68" s="3141"/>
      <c r="AR68" s="3142"/>
      <c r="AS68" s="3141"/>
      <c r="AT68" s="3143"/>
      <c r="AU68" s="3144"/>
      <c r="AV68" s="3145"/>
      <c r="AW68" s="3146"/>
      <c r="AX68" s="3147"/>
      <c r="AY68" s="3148"/>
      <c r="AZ68" s="3149"/>
      <c r="BA68" s="2109"/>
      <c r="BB68" s="3150"/>
      <c r="BC68" s="117"/>
      <c r="BD68" s="3151"/>
      <c r="BE68" s="3152"/>
      <c r="BF68" s="3153"/>
      <c r="BG68" s="3154"/>
      <c r="BH68" s="119"/>
      <c r="BK68" s="3">
        <v>1</v>
      </c>
    </row>
    <row r="69" spans="2:63" ht="27" customHeight="1">
      <c r="B69" s="115" t="s">
        <v>16</v>
      </c>
      <c r="C69" s="3141"/>
      <c r="D69" s="3142"/>
      <c r="E69" s="3141"/>
      <c r="F69" s="3143"/>
      <c r="G69" s="3144"/>
      <c r="H69" s="3145"/>
      <c r="I69" s="3146"/>
      <c r="J69" s="3147"/>
      <c r="K69" s="3148"/>
      <c r="L69" s="3149"/>
      <c r="M69" s="2109"/>
      <c r="N69" s="3150"/>
      <c r="O69" s="117"/>
      <c r="P69" s="3151"/>
      <c r="Q69" s="3152"/>
      <c r="R69" s="3153"/>
      <c r="S69" s="3154"/>
      <c r="T69" s="119"/>
      <c r="U69" s="1180"/>
      <c r="V69" s="115" t="s">
        <v>16</v>
      </c>
      <c r="W69" s="3141"/>
      <c r="X69" s="3142"/>
      <c r="Y69" s="3141"/>
      <c r="Z69" s="3143"/>
      <c r="AA69" s="3144"/>
      <c r="AB69" s="3145"/>
      <c r="AC69" s="3146"/>
      <c r="AD69" s="3147"/>
      <c r="AE69" s="3148"/>
      <c r="AF69" s="3149"/>
      <c r="AG69" s="2109"/>
      <c r="AH69" s="3150"/>
      <c r="AI69" s="117"/>
      <c r="AJ69" s="3151"/>
      <c r="AK69" s="3152"/>
      <c r="AL69" s="3153"/>
      <c r="AM69" s="3154"/>
      <c r="AN69" s="119"/>
      <c r="AO69" s="1180"/>
      <c r="AP69" s="115" t="s">
        <v>16</v>
      </c>
      <c r="AQ69" s="3141"/>
      <c r="AR69" s="3142"/>
      <c r="AS69" s="3141"/>
      <c r="AT69" s="3143"/>
      <c r="AU69" s="3144"/>
      <c r="AV69" s="3145"/>
      <c r="AW69" s="3146"/>
      <c r="AX69" s="3147"/>
      <c r="AY69" s="3148"/>
      <c r="AZ69" s="3149"/>
      <c r="BA69" s="2109"/>
      <c r="BB69" s="3150"/>
      <c r="BC69" s="117"/>
      <c r="BD69" s="3151"/>
      <c r="BE69" s="3152"/>
      <c r="BF69" s="3153"/>
      <c r="BG69" s="3154"/>
      <c r="BH69" s="119"/>
      <c r="BK69" s="3">
        <v>1</v>
      </c>
    </row>
    <row r="70" spans="2:63" ht="27" customHeight="1">
      <c r="B70" s="115" t="s">
        <v>16</v>
      </c>
      <c r="C70" s="3141"/>
      <c r="D70" s="3142"/>
      <c r="E70" s="3141"/>
      <c r="F70" s="3143"/>
      <c r="G70" s="3144"/>
      <c r="H70" s="3145"/>
      <c r="I70" s="3146"/>
      <c r="J70" s="3147"/>
      <c r="K70" s="3148"/>
      <c r="L70" s="3149"/>
      <c r="M70" s="2109"/>
      <c r="N70" s="3150"/>
      <c r="O70" s="117"/>
      <c r="P70" s="3151"/>
      <c r="Q70" s="3152"/>
      <c r="R70" s="3153"/>
      <c r="S70" s="3154"/>
      <c r="T70" s="119"/>
      <c r="U70" s="1180"/>
      <c r="V70" s="115" t="s">
        <v>16</v>
      </c>
      <c r="W70" s="3141"/>
      <c r="X70" s="3142"/>
      <c r="Y70" s="3141"/>
      <c r="Z70" s="3143"/>
      <c r="AA70" s="3144"/>
      <c r="AB70" s="3145"/>
      <c r="AC70" s="3146"/>
      <c r="AD70" s="3147"/>
      <c r="AE70" s="3148"/>
      <c r="AF70" s="3149"/>
      <c r="AG70" s="2109"/>
      <c r="AH70" s="3150"/>
      <c r="AI70" s="117"/>
      <c r="AJ70" s="3151"/>
      <c r="AK70" s="3152"/>
      <c r="AL70" s="3153"/>
      <c r="AM70" s="3154"/>
      <c r="AN70" s="119"/>
      <c r="AO70" s="1180"/>
      <c r="AP70" s="115" t="s">
        <v>16</v>
      </c>
      <c r="AQ70" s="3141"/>
      <c r="AR70" s="3142"/>
      <c r="AS70" s="3141"/>
      <c r="AT70" s="3143"/>
      <c r="AU70" s="3144"/>
      <c r="AV70" s="3145"/>
      <c r="AW70" s="3146"/>
      <c r="AX70" s="3147"/>
      <c r="AY70" s="3148"/>
      <c r="AZ70" s="3149"/>
      <c r="BA70" s="2109"/>
      <c r="BB70" s="3150"/>
      <c r="BC70" s="117"/>
      <c r="BD70" s="3151"/>
      <c r="BE70" s="3152"/>
      <c r="BF70" s="3153"/>
      <c r="BG70" s="3154"/>
      <c r="BH70" s="119"/>
      <c r="BK70" s="3">
        <v>1</v>
      </c>
    </row>
    <row r="71" spans="2:63" ht="27" customHeight="1">
      <c r="B71" s="115" t="s">
        <v>16</v>
      </c>
      <c r="C71" s="3141"/>
      <c r="D71" s="3142"/>
      <c r="E71" s="3141"/>
      <c r="F71" s="3143"/>
      <c r="G71" s="3144"/>
      <c r="H71" s="3145"/>
      <c r="I71" s="3146"/>
      <c r="J71" s="3147"/>
      <c r="K71" s="3148"/>
      <c r="L71" s="3149"/>
      <c r="M71" s="2109"/>
      <c r="N71" s="3150"/>
      <c r="O71" s="117"/>
      <c r="P71" s="3151"/>
      <c r="Q71" s="3152"/>
      <c r="R71" s="3153"/>
      <c r="S71" s="3154"/>
      <c r="T71" s="119"/>
      <c r="U71" s="1180"/>
      <c r="V71" s="115" t="s">
        <v>16</v>
      </c>
      <c r="W71" s="3141"/>
      <c r="X71" s="3142"/>
      <c r="Y71" s="3141"/>
      <c r="Z71" s="3143"/>
      <c r="AA71" s="3144"/>
      <c r="AB71" s="3145"/>
      <c r="AC71" s="3146"/>
      <c r="AD71" s="3147"/>
      <c r="AE71" s="3148"/>
      <c r="AF71" s="3149"/>
      <c r="AG71" s="2109"/>
      <c r="AH71" s="3150"/>
      <c r="AI71" s="117"/>
      <c r="AJ71" s="3151"/>
      <c r="AK71" s="3152"/>
      <c r="AL71" s="3153"/>
      <c r="AM71" s="3154"/>
      <c r="AN71" s="119"/>
      <c r="AO71" s="1180"/>
      <c r="AP71" s="115" t="s">
        <v>16</v>
      </c>
      <c r="AQ71" s="3141"/>
      <c r="AR71" s="3142"/>
      <c r="AS71" s="3141"/>
      <c r="AT71" s="3143"/>
      <c r="AU71" s="3144"/>
      <c r="AV71" s="3145"/>
      <c r="AW71" s="3146"/>
      <c r="AX71" s="3147"/>
      <c r="AY71" s="3148"/>
      <c r="AZ71" s="3149"/>
      <c r="BA71" s="2109"/>
      <c r="BB71" s="3150"/>
      <c r="BC71" s="117"/>
      <c r="BD71" s="3151"/>
      <c r="BE71" s="3152"/>
      <c r="BF71" s="3153"/>
      <c r="BG71" s="3154"/>
      <c r="BH71" s="119"/>
      <c r="BK71" s="3">
        <v>1</v>
      </c>
    </row>
    <row r="72" spans="2:63" ht="27" customHeight="1">
      <c r="B72" s="115" t="s">
        <v>16</v>
      </c>
      <c r="C72" s="3141"/>
      <c r="D72" s="3142"/>
      <c r="E72" s="3141"/>
      <c r="F72" s="3143"/>
      <c r="G72" s="3144"/>
      <c r="H72" s="3145"/>
      <c r="I72" s="3146"/>
      <c r="J72" s="3147"/>
      <c r="K72" s="3148"/>
      <c r="L72" s="3149"/>
      <c r="M72" s="2109"/>
      <c r="N72" s="3150"/>
      <c r="O72" s="117"/>
      <c r="P72" s="3151"/>
      <c r="Q72" s="3152"/>
      <c r="R72" s="3153"/>
      <c r="S72" s="3154"/>
      <c r="T72" s="119"/>
      <c r="U72" s="1180"/>
      <c r="V72" s="115" t="s">
        <v>16</v>
      </c>
      <c r="W72" s="3141"/>
      <c r="X72" s="3142"/>
      <c r="Y72" s="3141"/>
      <c r="Z72" s="3143"/>
      <c r="AA72" s="3144"/>
      <c r="AB72" s="3145"/>
      <c r="AC72" s="3146"/>
      <c r="AD72" s="3147"/>
      <c r="AE72" s="3148"/>
      <c r="AF72" s="3149"/>
      <c r="AG72" s="2109"/>
      <c r="AH72" s="3150"/>
      <c r="AI72" s="117"/>
      <c r="AJ72" s="3151"/>
      <c r="AK72" s="3152"/>
      <c r="AL72" s="3153"/>
      <c r="AM72" s="3154"/>
      <c r="AN72" s="119"/>
      <c r="AO72" s="1180"/>
      <c r="AP72" s="115" t="s">
        <v>16</v>
      </c>
      <c r="AQ72" s="3141"/>
      <c r="AR72" s="3142"/>
      <c r="AS72" s="3141"/>
      <c r="AT72" s="3143"/>
      <c r="AU72" s="3144"/>
      <c r="AV72" s="3145"/>
      <c r="AW72" s="3146"/>
      <c r="AX72" s="3147"/>
      <c r="AY72" s="3148"/>
      <c r="AZ72" s="3149"/>
      <c r="BA72" s="2109"/>
      <c r="BB72" s="3150"/>
      <c r="BC72" s="117"/>
      <c r="BD72" s="3151"/>
      <c r="BE72" s="3152"/>
      <c r="BF72" s="3153"/>
      <c r="BG72" s="3154"/>
      <c r="BH72" s="119"/>
      <c r="BK72" s="3">
        <v>1</v>
      </c>
    </row>
    <row r="73" spans="2:63" ht="27" customHeight="1">
      <c r="B73" s="115" t="s">
        <v>16</v>
      </c>
      <c r="C73" s="3141"/>
      <c r="D73" s="3142"/>
      <c r="E73" s="3141"/>
      <c r="F73" s="3143"/>
      <c r="G73" s="3144"/>
      <c r="H73" s="3145"/>
      <c r="I73" s="3146"/>
      <c r="J73" s="3147"/>
      <c r="K73" s="3148"/>
      <c r="L73" s="3149"/>
      <c r="M73" s="2109"/>
      <c r="N73" s="3150"/>
      <c r="O73" s="117"/>
      <c r="P73" s="3151"/>
      <c r="Q73" s="3152"/>
      <c r="R73" s="3153"/>
      <c r="S73" s="3154"/>
      <c r="T73" s="119"/>
      <c r="U73" s="1180"/>
      <c r="V73" s="115" t="s">
        <v>16</v>
      </c>
      <c r="W73" s="3141"/>
      <c r="X73" s="3142"/>
      <c r="Y73" s="3141"/>
      <c r="Z73" s="3143"/>
      <c r="AA73" s="3144"/>
      <c r="AB73" s="3145"/>
      <c r="AC73" s="3146"/>
      <c r="AD73" s="3147"/>
      <c r="AE73" s="3148"/>
      <c r="AF73" s="3149"/>
      <c r="AG73" s="2109"/>
      <c r="AH73" s="3150"/>
      <c r="AI73" s="117"/>
      <c r="AJ73" s="3151"/>
      <c r="AK73" s="3152"/>
      <c r="AL73" s="3153"/>
      <c r="AM73" s="3154"/>
      <c r="AN73" s="119"/>
      <c r="AO73" s="1180"/>
      <c r="AP73" s="115" t="s">
        <v>16</v>
      </c>
      <c r="AQ73" s="3141"/>
      <c r="AR73" s="3142"/>
      <c r="AS73" s="3141"/>
      <c r="AT73" s="3143"/>
      <c r="AU73" s="3144"/>
      <c r="AV73" s="3145"/>
      <c r="AW73" s="3146"/>
      <c r="AX73" s="3147"/>
      <c r="AY73" s="3148"/>
      <c r="AZ73" s="3149"/>
      <c r="BA73" s="2109"/>
      <c r="BB73" s="3150"/>
      <c r="BC73" s="117"/>
      <c r="BD73" s="3151"/>
      <c r="BE73" s="3152"/>
      <c r="BF73" s="3153"/>
      <c r="BG73" s="3154"/>
      <c r="BH73" s="119"/>
      <c r="BK73" s="3">
        <v>1</v>
      </c>
    </row>
    <row r="74" spans="2:63" ht="27" customHeight="1">
      <c r="B74" s="115" t="s">
        <v>16</v>
      </c>
      <c r="C74" s="3141"/>
      <c r="D74" s="3142"/>
      <c r="E74" s="3141"/>
      <c r="F74" s="3143"/>
      <c r="G74" s="3144"/>
      <c r="H74" s="3145"/>
      <c r="I74" s="3146"/>
      <c r="J74" s="3147"/>
      <c r="K74" s="3148"/>
      <c r="L74" s="3149"/>
      <c r="M74" s="2109"/>
      <c r="N74" s="3150"/>
      <c r="O74" s="117"/>
      <c r="P74" s="3151"/>
      <c r="Q74" s="3152"/>
      <c r="R74" s="3153"/>
      <c r="S74" s="3154"/>
      <c r="T74" s="119"/>
      <c r="U74" s="1180"/>
      <c r="V74" s="115" t="s">
        <v>16</v>
      </c>
      <c r="W74" s="3141"/>
      <c r="X74" s="3142"/>
      <c r="Y74" s="3141"/>
      <c r="Z74" s="3143"/>
      <c r="AA74" s="3144"/>
      <c r="AB74" s="3145"/>
      <c r="AC74" s="3146"/>
      <c r="AD74" s="3147"/>
      <c r="AE74" s="3148"/>
      <c r="AF74" s="3149"/>
      <c r="AG74" s="2109"/>
      <c r="AH74" s="3150"/>
      <c r="AI74" s="117"/>
      <c r="AJ74" s="3151"/>
      <c r="AK74" s="3152"/>
      <c r="AL74" s="3153"/>
      <c r="AM74" s="3154"/>
      <c r="AN74" s="119"/>
      <c r="AO74" s="1180"/>
      <c r="AP74" s="115" t="s">
        <v>16</v>
      </c>
      <c r="AQ74" s="3141"/>
      <c r="AR74" s="3142"/>
      <c r="AS74" s="3141"/>
      <c r="AT74" s="3143"/>
      <c r="AU74" s="3144"/>
      <c r="AV74" s="3145"/>
      <c r="AW74" s="3146"/>
      <c r="AX74" s="3147"/>
      <c r="AY74" s="3148"/>
      <c r="AZ74" s="3149"/>
      <c r="BA74" s="2109"/>
      <c r="BB74" s="3150"/>
      <c r="BC74" s="117"/>
      <c r="BD74" s="3151"/>
      <c r="BE74" s="3152"/>
      <c r="BF74" s="3153"/>
      <c r="BG74" s="3154"/>
      <c r="BH74" s="119"/>
      <c r="BK74" s="3">
        <v>1</v>
      </c>
    </row>
    <row r="75" spans="2:63" ht="27" customHeight="1">
      <c r="B75" s="115" t="s">
        <v>16</v>
      </c>
      <c r="C75" s="3141"/>
      <c r="D75" s="3142"/>
      <c r="E75" s="3141"/>
      <c r="F75" s="3143"/>
      <c r="G75" s="3144"/>
      <c r="H75" s="3145"/>
      <c r="I75" s="3146"/>
      <c r="J75" s="3147"/>
      <c r="K75" s="3148"/>
      <c r="L75" s="3149"/>
      <c r="M75" s="2109"/>
      <c r="N75" s="3150"/>
      <c r="O75" s="117"/>
      <c r="P75" s="3151"/>
      <c r="Q75" s="3152"/>
      <c r="R75" s="3153"/>
      <c r="S75" s="3154"/>
      <c r="T75" s="119"/>
      <c r="U75" s="1180"/>
      <c r="V75" s="115" t="s">
        <v>16</v>
      </c>
      <c r="W75" s="3141"/>
      <c r="X75" s="3142"/>
      <c r="Y75" s="3141"/>
      <c r="Z75" s="3143"/>
      <c r="AA75" s="3144"/>
      <c r="AB75" s="3145"/>
      <c r="AC75" s="3146"/>
      <c r="AD75" s="3147"/>
      <c r="AE75" s="3148"/>
      <c r="AF75" s="3149"/>
      <c r="AG75" s="2109"/>
      <c r="AH75" s="3150"/>
      <c r="AI75" s="117"/>
      <c r="AJ75" s="3151"/>
      <c r="AK75" s="3152"/>
      <c r="AL75" s="3153"/>
      <c r="AM75" s="3154"/>
      <c r="AN75" s="119"/>
      <c r="AO75" s="1180"/>
      <c r="AP75" s="115" t="s">
        <v>16</v>
      </c>
      <c r="AQ75" s="3141"/>
      <c r="AR75" s="3142"/>
      <c r="AS75" s="3141"/>
      <c r="AT75" s="3143"/>
      <c r="AU75" s="3144"/>
      <c r="AV75" s="3145"/>
      <c r="AW75" s="3146"/>
      <c r="AX75" s="3147"/>
      <c r="AY75" s="3148"/>
      <c r="AZ75" s="3149"/>
      <c r="BA75" s="2109"/>
      <c r="BB75" s="3150"/>
      <c r="BC75" s="117"/>
      <c r="BD75" s="3151"/>
      <c r="BE75" s="3152"/>
      <c r="BF75" s="3153"/>
      <c r="BG75" s="3154"/>
      <c r="BH75" s="119"/>
      <c r="BK75" s="3">
        <v>1</v>
      </c>
    </row>
    <row r="76" spans="2:63" ht="27" customHeight="1">
      <c r="B76" s="115" t="s">
        <v>16</v>
      </c>
      <c r="C76" s="3141"/>
      <c r="D76" s="3142"/>
      <c r="E76" s="3141"/>
      <c r="F76" s="3143"/>
      <c r="G76" s="3144"/>
      <c r="H76" s="3145"/>
      <c r="I76" s="3146"/>
      <c r="J76" s="3147"/>
      <c r="K76" s="3148"/>
      <c r="L76" s="3149"/>
      <c r="M76" s="2109"/>
      <c r="N76" s="3150"/>
      <c r="O76" s="117"/>
      <c r="P76" s="3151"/>
      <c r="Q76" s="3152"/>
      <c r="R76" s="3153"/>
      <c r="S76" s="3154"/>
      <c r="T76" s="119"/>
      <c r="U76" s="1180"/>
      <c r="V76" s="115" t="s">
        <v>16</v>
      </c>
      <c r="W76" s="3141"/>
      <c r="X76" s="3142"/>
      <c r="Y76" s="3141"/>
      <c r="Z76" s="3143"/>
      <c r="AA76" s="3144"/>
      <c r="AB76" s="3145"/>
      <c r="AC76" s="3146"/>
      <c r="AD76" s="3147"/>
      <c r="AE76" s="3148"/>
      <c r="AF76" s="3149"/>
      <c r="AG76" s="2109"/>
      <c r="AH76" s="3150"/>
      <c r="AI76" s="117"/>
      <c r="AJ76" s="3151"/>
      <c r="AK76" s="3152"/>
      <c r="AL76" s="3153"/>
      <c r="AM76" s="3154"/>
      <c r="AN76" s="119"/>
      <c r="AO76" s="1180"/>
      <c r="AP76" s="115" t="s">
        <v>16</v>
      </c>
      <c r="AQ76" s="3141"/>
      <c r="AR76" s="3142"/>
      <c r="AS76" s="3141"/>
      <c r="AT76" s="3143"/>
      <c r="AU76" s="3144"/>
      <c r="AV76" s="3145"/>
      <c r="AW76" s="3146"/>
      <c r="AX76" s="3147"/>
      <c r="AY76" s="3148"/>
      <c r="AZ76" s="3149"/>
      <c r="BA76" s="2109"/>
      <c r="BB76" s="3150"/>
      <c r="BC76" s="117"/>
      <c r="BD76" s="3151"/>
      <c r="BE76" s="3152"/>
      <c r="BF76" s="3153"/>
      <c r="BG76" s="3154"/>
      <c r="BH76" s="119"/>
      <c r="BK76" s="3">
        <v>1</v>
      </c>
    </row>
    <row r="77" spans="2:63" ht="27" customHeight="1">
      <c r="B77" s="115" t="s">
        <v>16</v>
      </c>
      <c r="C77" s="3141"/>
      <c r="D77" s="3142"/>
      <c r="E77" s="3141"/>
      <c r="F77" s="3143"/>
      <c r="G77" s="3144"/>
      <c r="H77" s="3145"/>
      <c r="I77" s="3146"/>
      <c r="J77" s="3147"/>
      <c r="K77" s="3148"/>
      <c r="L77" s="3149"/>
      <c r="M77" s="2109"/>
      <c r="N77" s="3150"/>
      <c r="O77" s="117"/>
      <c r="P77" s="3151"/>
      <c r="Q77" s="3152"/>
      <c r="R77" s="3153"/>
      <c r="S77" s="3154"/>
      <c r="T77" s="119"/>
      <c r="U77" s="1180"/>
      <c r="V77" s="115" t="s">
        <v>16</v>
      </c>
      <c r="W77" s="3141"/>
      <c r="X77" s="3142"/>
      <c r="Y77" s="3141"/>
      <c r="Z77" s="3143"/>
      <c r="AA77" s="3144"/>
      <c r="AB77" s="3145"/>
      <c r="AC77" s="3146"/>
      <c r="AD77" s="3147"/>
      <c r="AE77" s="3148"/>
      <c r="AF77" s="3149"/>
      <c r="AG77" s="2109"/>
      <c r="AH77" s="3150"/>
      <c r="AI77" s="117"/>
      <c r="AJ77" s="3151"/>
      <c r="AK77" s="3152"/>
      <c r="AL77" s="3153"/>
      <c r="AM77" s="3154"/>
      <c r="AN77" s="119"/>
      <c r="AO77" s="1180"/>
      <c r="AP77" s="115" t="s">
        <v>16</v>
      </c>
      <c r="AQ77" s="3141"/>
      <c r="AR77" s="3142"/>
      <c r="AS77" s="3141"/>
      <c r="AT77" s="3143"/>
      <c r="AU77" s="3144"/>
      <c r="AV77" s="3145"/>
      <c r="AW77" s="3146"/>
      <c r="AX77" s="3147"/>
      <c r="AY77" s="3148"/>
      <c r="AZ77" s="3149"/>
      <c r="BA77" s="2109"/>
      <c r="BB77" s="3150"/>
      <c r="BC77" s="117"/>
      <c r="BD77" s="3151"/>
      <c r="BE77" s="3152"/>
      <c r="BF77" s="3153"/>
      <c r="BG77" s="3154"/>
      <c r="BH77" s="119"/>
      <c r="BK77" s="3">
        <v>1</v>
      </c>
    </row>
    <row r="78" spans="2:63" ht="27" customHeight="1">
      <c r="B78" s="115" t="s">
        <v>16</v>
      </c>
      <c r="C78" s="3141"/>
      <c r="D78" s="3142"/>
      <c r="E78" s="3141"/>
      <c r="F78" s="3143"/>
      <c r="G78" s="3144"/>
      <c r="H78" s="3145"/>
      <c r="I78" s="3146"/>
      <c r="J78" s="3147"/>
      <c r="K78" s="3148"/>
      <c r="L78" s="3149"/>
      <c r="M78" s="2109"/>
      <c r="N78" s="3150"/>
      <c r="O78" s="117"/>
      <c r="P78" s="3151"/>
      <c r="Q78" s="3152"/>
      <c r="R78" s="3153"/>
      <c r="S78" s="3154"/>
      <c r="T78" s="119"/>
      <c r="U78" s="1180"/>
      <c r="V78" s="115" t="s">
        <v>16</v>
      </c>
      <c r="W78" s="3141"/>
      <c r="X78" s="3142"/>
      <c r="Y78" s="3141"/>
      <c r="Z78" s="3143"/>
      <c r="AA78" s="3144"/>
      <c r="AB78" s="3145"/>
      <c r="AC78" s="3146"/>
      <c r="AD78" s="3147"/>
      <c r="AE78" s="3148"/>
      <c r="AF78" s="3149"/>
      <c r="AG78" s="2109"/>
      <c r="AH78" s="3150"/>
      <c r="AI78" s="117"/>
      <c r="AJ78" s="3151"/>
      <c r="AK78" s="3152"/>
      <c r="AL78" s="3153"/>
      <c r="AM78" s="3154"/>
      <c r="AN78" s="119"/>
      <c r="AO78" s="1180"/>
      <c r="AP78" s="115" t="s">
        <v>16</v>
      </c>
      <c r="AQ78" s="3141"/>
      <c r="AR78" s="3142"/>
      <c r="AS78" s="3141"/>
      <c r="AT78" s="3143"/>
      <c r="AU78" s="3144"/>
      <c r="AV78" s="3145"/>
      <c r="AW78" s="3146"/>
      <c r="AX78" s="3147"/>
      <c r="AY78" s="3148"/>
      <c r="AZ78" s="3149"/>
      <c r="BA78" s="2109"/>
      <c r="BB78" s="3150"/>
      <c r="BC78" s="117"/>
      <c r="BD78" s="3151"/>
      <c r="BE78" s="3152"/>
      <c r="BF78" s="3153"/>
      <c r="BG78" s="3154"/>
      <c r="BH78" s="119"/>
      <c r="BK78" s="3">
        <v>1</v>
      </c>
    </row>
    <row r="79" spans="2:63" ht="27" customHeight="1">
      <c r="B79" s="115" t="s">
        <v>16</v>
      </c>
      <c r="C79" s="3141"/>
      <c r="D79" s="3142"/>
      <c r="E79" s="3141"/>
      <c r="F79" s="3143"/>
      <c r="G79" s="3144"/>
      <c r="H79" s="3145"/>
      <c r="I79" s="3146"/>
      <c r="J79" s="3147"/>
      <c r="K79" s="3148"/>
      <c r="L79" s="3149"/>
      <c r="M79" s="2109"/>
      <c r="N79" s="3150"/>
      <c r="O79" s="117"/>
      <c r="P79" s="3151"/>
      <c r="Q79" s="3152"/>
      <c r="R79" s="3153"/>
      <c r="S79" s="3154"/>
      <c r="T79" s="119"/>
      <c r="U79" s="1180"/>
      <c r="V79" s="115" t="s">
        <v>16</v>
      </c>
      <c r="W79" s="3141"/>
      <c r="X79" s="3142"/>
      <c r="Y79" s="3141"/>
      <c r="Z79" s="3143"/>
      <c r="AA79" s="3144"/>
      <c r="AB79" s="3145"/>
      <c r="AC79" s="3146"/>
      <c r="AD79" s="3147"/>
      <c r="AE79" s="3148"/>
      <c r="AF79" s="3149"/>
      <c r="AG79" s="2109"/>
      <c r="AH79" s="3150"/>
      <c r="AI79" s="117"/>
      <c r="AJ79" s="3151"/>
      <c r="AK79" s="3152"/>
      <c r="AL79" s="3153"/>
      <c r="AM79" s="3154"/>
      <c r="AN79" s="119"/>
      <c r="AO79" s="1180"/>
      <c r="AP79" s="115" t="s">
        <v>16</v>
      </c>
      <c r="AQ79" s="3141"/>
      <c r="AR79" s="3142"/>
      <c r="AS79" s="3141"/>
      <c r="AT79" s="3143"/>
      <c r="AU79" s="3144"/>
      <c r="AV79" s="3145"/>
      <c r="AW79" s="3146"/>
      <c r="AX79" s="3147"/>
      <c r="AY79" s="3148"/>
      <c r="AZ79" s="3149"/>
      <c r="BA79" s="2109"/>
      <c r="BB79" s="3150"/>
      <c r="BC79" s="117"/>
      <c r="BD79" s="3151"/>
      <c r="BE79" s="3152"/>
      <c r="BF79" s="3153"/>
      <c r="BG79" s="3154"/>
      <c r="BH79" s="119"/>
      <c r="BK79" s="3">
        <v>1</v>
      </c>
    </row>
    <row r="80" spans="2:63" ht="27" customHeight="1">
      <c r="B80" s="115" t="s">
        <v>16</v>
      </c>
      <c r="C80" s="3141"/>
      <c r="D80" s="3142"/>
      <c r="E80" s="3141"/>
      <c r="F80" s="3143"/>
      <c r="G80" s="3144"/>
      <c r="H80" s="3145"/>
      <c r="I80" s="3146"/>
      <c r="J80" s="3147"/>
      <c r="K80" s="3148"/>
      <c r="L80" s="3149"/>
      <c r="M80" s="2109"/>
      <c r="N80" s="3150"/>
      <c r="O80" s="117"/>
      <c r="P80" s="3151"/>
      <c r="Q80" s="3152"/>
      <c r="R80" s="3153"/>
      <c r="S80" s="3154"/>
      <c r="T80" s="119"/>
      <c r="U80" s="1180"/>
      <c r="V80" s="115" t="s">
        <v>16</v>
      </c>
      <c r="W80" s="3141"/>
      <c r="X80" s="3142"/>
      <c r="Y80" s="3141"/>
      <c r="Z80" s="3143"/>
      <c r="AA80" s="3144"/>
      <c r="AB80" s="3145"/>
      <c r="AC80" s="3146"/>
      <c r="AD80" s="3147"/>
      <c r="AE80" s="3148"/>
      <c r="AF80" s="3149"/>
      <c r="AG80" s="2109"/>
      <c r="AH80" s="3150"/>
      <c r="AI80" s="117"/>
      <c r="AJ80" s="3151"/>
      <c r="AK80" s="3152"/>
      <c r="AL80" s="3153"/>
      <c r="AM80" s="3154"/>
      <c r="AN80" s="119"/>
      <c r="AO80" s="1180"/>
      <c r="AP80" s="115" t="s">
        <v>16</v>
      </c>
      <c r="AQ80" s="3141"/>
      <c r="AR80" s="3142"/>
      <c r="AS80" s="3141"/>
      <c r="AT80" s="3143"/>
      <c r="AU80" s="3144"/>
      <c r="AV80" s="3145"/>
      <c r="AW80" s="3146"/>
      <c r="AX80" s="3147"/>
      <c r="AY80" s="3148"/>
      <c r="AZ80" s="3149"/>
      <c r="BA80" s="2109"/>
      <c r="BB80" s="3150"/>
      <c r="BC80" s="117"/>
      <c r="BD80" s="3151"/>
      <c r="BE80" s="3152"/>
      <c r="BF80" s="3153"/>
      <c r="BG80" s="3154"/>
      <c r="BH80" s="119"/>
      <c r="BK80" s="3">
        <v>1</v>
      </c>
    </row>
    <row r="81" spans="2:63" ht="27" customHeight="1">
      <c r="B81" s="115" t="s">
        <v>16</v>
      </c>
      <c r="C81" s="3141"/>
      <c r="D81" s="3142"/>
      <c r="E81" s="3141"/>
      <c r="F81" s="3143"/>
      <c r="G81" s="3144"/>
      <c r="H81" s="3145"/>
      <c r="I81" s="3146"/>
      <c r="J81" s="3147"/>
      <c r="K81" s="3148"/>
      <c r="L81" s="3149"/>
      <c r="M81" s="2109"/>
      <c r="N81" s="3150"/>
      <c r="O81" s="117"/>
      <c r="P81" s="3151"/>
      <c r="Q81" s="3152"/>
      <c r="R81" s="3153"/>
      <c r="S81" s="3154"/>
      <c r="T81" s="119"/>
      <c r="U81" s="1180"/>
      <c r="V81" s="115" t="s">
        <v>16</v>
      </c>
      <c r="W81" s="3141"/>
      <c r="X81" s="3142"/>
      <c r="Y81" s="3141"/>
      <c r="Z81" s="3143"/>
      <c r="AA81" s="3144"/>
      <c r="AB81" s="3145"/>
      <c r="AC81" s="3146"/>
      <c r="AD81" s="3147"/>
      <c r="AE81" s="3148"/>
      <c r="AF81" s="3149"/>
      <c r="AG81" s="2109"/>
      <c r="AH81" s="3150"/>
      <c r="AI81" s="117"/>
      <c r="AJ81" s="3151"/>
      <c r="AK81" s="3152"/>
      <c r="AL81" s="3153"/>
      <c r="AM81" s="3154"/>
      <c r="AN81" s="119"/>
      <c r="AO81" s="1180"/>
      <c r="AP81" s="115" t="s">
        <v>16</v>
      </c>
      <c r="AQ81" s="3141"/>
      <c r="AR81" s="3142"/>
      <c r="AS81" s="3141"/>
      <c r="AT81" s="3143"/>
      <c r="AU81" s="3144"/>
      <c r="AV81" s="3145"/>
      <c r="AW81" s="3146"/>
      <c r="AX81" s="3147"/>
      <c r="AY81" s="3148"/>
      <c r="AZ81" s="3149"/>
      <c r="BA81" s="2109"/>
      <c r="BB81" s="3150"/>
      <c r="BC81" s="117"/>
      <c r="BD81" s="3151"/>
      <c r="BE81" s="3152"/>
      <c r="BF81" s="3153"/>
      <c r="BG81" s="3154"/>
      <c r="BH81" s="119"/>
      <c r="BK81" s="3">
        <v>1</v>
      </c>
    </row>
    <row r="82" spans="2:63" ht="27" customHeight="1">
      <c r="B82" s="115" t="s">
        <v>16</v>
      </c>
      <c r="C82" s="3141"/>
      <c r="D82" s="3142"/>
      <c r="E82" s="3141"/>
      <c r="F82" s="3143"/>
      <c r="G82" s="3144"/>
      <c r="H82" s="3145"/>
      <c r="I82" s="3146"/>
      <c r="J82" s="3147"/>
      <c r="K82" s="3148"/>
      <c r="L82" s="3149"/>
      <c r="M82" s="2109"/>
      <c r="N82" s="3150"/>
      <c r="O82" s="117"/>
      <c r="P82" s="3151"/>
      <c r="Q82" s="3152"/>
      <c r="R82" s="3153"/>
      <c r="S82" s="3154"/>
      <c r="T82" s="119"/>
      <c r="U82" s="1180"/>
      <c r="V82" s="115" t="s">
        <v>16</v>
      </c>
      <c r="W82" s="3141"/>
      <c r="X82" s="3142"/>
      <c r="Y82" s="3141"/>
      <c r="Z82" s="3143"/>
      <c r="AA82" s="3144"/>
      <c r="AB82" s="3145"/>
      <c r="AC82" s="3146"/>
      <c r="AD82" s="3147"/>
      <c r="AE82" s="3148"/>
      <c r="AF82" s="3149"/>
      <c r="AG82" s="2109"/>
      <c r="AH82" s="3150"/>
      <c r="AI82" s="117"/>
      <c r="AJ82" s="3151"/>
      <c r="AK82" s="3152"/>
      <c r="AL82" s="3153"/>
      <c r="AM82" s="3154"/>
      <c r="AN82" s="119"/>
      <c r="AO82" s="1180"/>
      <c r="AP82" s="115" t="s">
        <v>16</v>
      </c>
      <c r="AQ82" s="3141"/>
      <c r="AR82" s="3142"/>
      <c r="AS82" s="3141"/>
      <c r="AT82" s="3143"/>
      <c r="AU82" s="3144"/>
      <c r="AV82" s="3145"/>
      <c r="AW82" s="3146"/>
      <c r="AX82" s="3147"/>
      <c r="AY82" s="3148"/>
      <c r="AZ82" s="3149"/>
      <c r="BA82" s="2109"/>
      <c r="BB82" s="3150"/>
      <c r="BC82" s="117"/>
      <c r="BD82" s="3151"/>
      <c r="BE82" s="3152"/>
      <c r="BF82" s="3153"/>
      <c r="BG82" s="3154"/>
      <c r="BH82" s="119"/>
      <c r="BK82" s="3">
        <v>1</v>
      </c>
    </row>
    <row r="83" spans="2:63" ht="27" customHeight="1">
      <c r="B83" s="115" t="s">
        <v>16</v>
      </c>
      <c r="C83" s="3141"/>
      <c r="D83" s="3142"/>
      <c r="E83" s="3141"/>
      <c r="F83" s="3143"/>
      <c r="G83" s="3144"/>
      <c r="H83" s="3145"/>
      <c r="I83" s="3146"/>
      <c r="J83" s="3147"/>
      <c r="K83" s="3148"/>
      <c r="L83" s="3149"/>
      <c r="M83" s="2109"/>
      <c r="N83" s="3150"/>
      <c r="O83" s="117"/>
      <c r="P83" s="3151"/>
      <c r="Q83" s="3152"/>
      <c r="R83" s="3153"/>
      <c r="S83" s="3154"/>
      <c r="T83" s="119"/>
      <c r="U83" s="1180"/>
      <c r="V83" s="115" t="s">
        <v>16</v>
      </c>
      <c r="W83" s="3141"/>
      <c r="X83" s="3142"/>
      <c r="Y83" s="3141"/>
      <c r="Z83" s="3143"/>
      <c r="AA83" s="3144"/>
      <c r="AB83" s="3145"/>
      <c r="AC83" s="3146"/>
      <c r="AD83" s="3147"/>
      <c r="AE83" s="3148"/>
      <c r="AF83" s="3149"/>
      <c r="AG83" s="2109"/>
      <c r="AH83" s="3150"/>
      <c r="AI83" s="117"/>
      <c r="AJ83" s="3151"/>
      <c r="AK83" s="3152"/>
      <c r="AL83" s="3153"/>
      <c r="AM83" s="3154"/>
      <c r="AN83" s="119"/>
      <c r="AO83" s="1180"/>
      <c r="AP83" s="115" t="s">
        <v>16</v>
      </c>
      <c r="AQ83" s="3141"/>
      <c r="AR83" s="3142"/>
      <c r="AS83" s="3141"/>
      <c r="AT83" s="3143"/>
      <c r="AU83" s="3144"/>
      <c r="AV83" s="3145"/>
      <c r="AW83" s="3146"/>
      <c r="AX83" s="3147"/>
      <c r="AY83" s="3148"/>
      <c r="AZ83" s="3149"/>
      <c r="BA83" s="2109"/>
      <c r="BB83" s="3150"/>
      <c r="BC83" s="117"/>
      <c r="BD83" s="3151"/>
      <c r="BE83" s="3152"/>
      <c r="BF83" s="3153"/>
      <c r="BG83" s="3154"/>
      <c r="BH83" s="119"/>
      <c r="BK83" s="3">
        <v>1</v>
      </c>
    </row>
    <row r="84" spans="2:63" ht="27" customHeight="1">
      <c r="B84" s="115" t="s">
        <v>16</v>
      </c>
      <c r="C84" s="3141"/>
      <c r="D84" s="3142"/>
      <c r="E84" s="3141"/>
      <c r="F84" s="3143"/>
      <c r="G84" s="3144"/>
      <c r="H84" s="3145"/>
      <c r="I84" s="3146"/>
      <c r="J84" s="3147"/>
      <c r="K84" s="3148"/>
      <c r="L84" s="3149"/>
      <c r="M84" s="2109"/>
      <c r="N84" s="3150"/>
      <c r="O84" s="117"/>
      <c r="P84" s="3151"/>
      <c r="Q84" s="3152"/>
      <c r="R84" s="3153"/>
      <c r="S84" s="3154"/>
      <c r="T84" s="119"/>
      <c r="U84" s="1180"/>
      <c r="V84" s="115" t="s">
        <v>16</v>
      </c>
      <c r="W84" s="3141"/>
      <c r="X84" s="3142"/>
      <c r="Y84" s="3141"/>
      <c r="Z84" s="3143"/>
      <c r="AA84" s="3144"/>
      <c r="AB84" s="3145"/>
      <c r="AC84" s="3146"/>
      <c r="AD84" s="3147"/>
      <c r="AE84" s="3148"/>
      <c r="AF84" s="3149"/>
      <c r="AG84" s="2109"/>
      <c r="AH84" s="3150"/>
      <c r="AI84" s="117"/>
      <c r="AJ84" s="3151"/>
      <c r="AK84" s="3152"/>
      <c r="AL84" s="3153"/>
      <c r="AM84" s="3154"/>
      <c r="AN84" s="119"/>
      <c r="AO84" s="1180"/>
      <c r="AP84" s="115" t="s">
        <v>16</v>
      </c>
      <c r="AQ84" s="3141"/>
      <c r="AR84" s="3142"/>
      <c r="AS84" s="3141"/>
      <c r="AT84" s="3143"/>
      <c r="AU84" s="3144"/>
      <c r="AV84" s="3145"/>
      <c r="AW84" s="3146"/>
      <c r="AX84" s="3147"/>
      <c r="AY84" s="3148"/>
      <c r="AZ84" s="3149"/>
      <c r="BA84" s="2109"/>
      <c r="BB84" s="3150"/>
      <c r="BC84" s="117"/>
      <c r="BD84" s="3151"/>
      <c r="BE84" s="3152"/>
      <c r="BF84" s="3153"/>
      <c r="BG84" s="3154"/>
      <c r="BH84" s="119"/>
      <c r="BK84" s="3">
        <v>1</v>
      </c>
    </row>
    <row r="85" spans="2:63" ht="27" customHeight="1">
      <c r="B85" s="115" t="s">
        <v>16</v>
      </c>
      <c r="C85" s="3141"/>
      <c r="D85" s="3142"/>
      <c r="E85" s="3141"/>
      <c r="F85" s="3143"/>
      <c r="G85" s="3144"/>
      <c r="H85" s="3145"/>
      <c r="I85" s="3146"/>
      <c r="J85" s="3147"/>
      <c r="K85" s="3148"/>
      <c r="L85" s="3149"/>
      <c r="M85" s="2109"/>
      <c r="N85" s="3150"/>
      <c r="O85" s="117"/>
      <c r="P85" s="3151"/>
      <c r="Q85" s="3152"/>
      <c r="R85" s="3153"/>
      <c r="S85" s="3154"/>
      <c r="T85" s="119"/>
      <c r="U85" s="1180"/>
      <c r="V85" s="115" t="s">
        <v>16</v>
      </c>
      <c r="W85" s="3141"/>
      <c r="X85" s="3142"/>
      <c r="Y85" s="3141"/>
      <c r="Z85" s="3143"/>
      <c r="AA85" s="3144"/>
      <c r="AB85" s="3145"/>
      <c r="AC85" s="3146"/>
      <c r="AD85" s="3147"/>
      <c r="AE85" s="3148"/>
      <c r="AF85" s="3149"/>
      <c r="AG85" s="2109"/>
      <c r="AH85" s="3150"/>
      <c r="AI85" s="117"/>
      <c r="AJ85" s="3151"/>
      <c r="AK85" s="3152"/>
      <c r="AL85" s="3153"/>
      <c r="AM85" s="3154"/>
      <c r="AN85" s="119"/>
      <c r="AO85" s="1180"/>
      <c r="AP85" s="115" t="s">
        <v>16</v>
      </c>
      <c r="AQ85" s="3141"/>
      <c r="AR85" s="3142"/>
      <c r="AS85" s="3141"/>
      <c r="AT85" s="3143"/>
      <c r="AU85" s="3144"/>
      <c r="AV85" s="3145"/>
      <c r="AW85" s="3146"/>
      <c r="AX85" s="3147"/>
      <c r="AY85" s="3148"/>
      <c r="AZ85" s="3149"/>
      <c r="BA85" s="2109"/>
      <c r="BB85" s="3150"/>
      <c r="BC85" s="117"/>
      <c r="BD85" s="3151"/>
      <c r="BE85" s="3152"/>
      <c r="BF85" s="3153"/>
      <c r="BG85" s="3154"/>
      <c r="BH85" s="119"/>
      <c r="BK85" s="3">
        <v>1</v>
      </c>
    </row>
    <row r="86" spans="2:63" ht="27" customHeight="1">
      <c r="B86" s="115" t="s">
        <v>16</v>
      </c>
      <c r="C86" s="3141"/>
      <c r="D86" s="3142"/>
      <c r="E86" s="3141"/>
      <c r="F86" s="3143"/>
      <c r="G86" s="3144"/>
      <c r="H86" s="3145"/>
      <c r="I86" s="3146"/>
      <c r="J86" s="3147"/>
      <c r="K86" s="3148"/>
      <c r="L86" s="3149"/>
      <c r="M86" s="2109"/>
      <c r="N86" s="3150"/>
      <c r="O86" s="117"/>
      <c r="P86" s="3151"/>
      <c r="Q86" s="3152"/>
      <c r="R86" s="3153"/>
      <c r="S86" s="3154"/>
      <c r="T86" s="119"/>
      <c r="U86" s="1180"/>
      <c r="V86" s="115" t="s">
        <v>16</v>
      </c>
      <c r="W86" s="3141"/>
      <c r="X86" s="3142"/>
      <c r="Y86" s="3141"/>
      <c r="Z86" s="3143"/>
      <c r="AA86" s="3144"/>
      <c r="AB86" s="3145"/>
      <c r="AC86" s="3146"/>
      <c r="AD86" s="3147"/>
      <c r="AE86" s="3148"/>
      <c r="AF86" s="3149"/>
      <c r="AG86" s="2109"/>
      <c r="AH86" s="3150"/>
      <c r="AI86" s="117"/>
      <c r="AJ86" s="3151"/>
      <c r="AK86" s="3152"/>
      <c r="AL86" s="3153"/>
      <c r="AM86" s="3154"/>
      <c r="AN86" s="119"/>
      <c r="AO86" s="1180"/>
      <c r="AP86" s="115" t="s">
        <v>16</v>
      </c>
      <c r="AQ86" s="3141"/>
      <c r="AR86" s="3142"/>
      <c r="AS86" s="3141"/>
      <c r="AT86" s="3143"/>
      <c r="AU86" s="3144"/>
      <c r="AV86" s="3145"/>
      <c r="AW86" s="3146"/>
      <c r="AX86" s="3147"/>
      <c r="AY86" s="3148"/>
      <c r="AZ86" s="3149"/>
      <c r="BA86" s="2109"/>
      <c r="BB86" s="3150"/>
      <c r="BC86" s="117"/>
      <c r="BD86" s="3151"/>
      <c r="BE86" s="3152"/>
      <c r="BF86" s="3153"/>
      <c r="BG86" s="3154"/>
      <c r="BH86" s="119"/>
      <c r="BK86" s="3">
        <v>1</v>
      </c>
    </row>
    <row r="87" spans="2:63" ht="27" customHeight="1">
      <c r="B87" s="115" t="s">
        <v>16</v>
      </c>
      <c r="C87" s="3141"/>
      <c r="D87" s="3142"/>
      <c r="E87" s="3141"/>
      <c r="F87" s="3143"/>
      <c r="G87" s="3144"/>
      <c r="H87" s="3145"/>
      <c r="I87" s="3146"/>
      <c r="J87" s="3147"/>
      <c r="K87" s="3148"/>
      <c r="L87" s="3149"/>
      <c r="M87" s="2109"/>
      <c r="N87" s="3150"/>
      <c r="O87" s="117"/>
      <c r="P87" s="3151"/>
      <c r="Q87" s="3152"/>
      <c r="R87" s="3153"/>
      <c r="S87" s="3154"/>
      <c r="T87" s="119"/>
      <c r="U87" s="1180"/>
      <c r="V87" s="115" t="s">
        <v>16</v>
      </c>
      <c r="W87" s="3141"/>
      <c r="X87" s="3142"/>
      <c r="Y87" s="3141"/>
      <c r="Z87" s="3143"/>
      <c r="AA87" s="3144"/>
      <c r="AB87" s="3145"/>
      <c r="AC87" s="3146"/>
      <c r="AD87" s="3147"/>
      <c r="AE87" s="3148"/>
      <c r="AF87" s="3149"/>
      <c r="AG87" s="2109"/>
      <c r="AH87" s="3150"/>
      <c r="AI87" s="117"/>
      <c r="AJ87" s="3151"/>
      <c r="AK87" s="3152"/>
      <c r="AL87" s="3153"/>
      <c r="AM87" s="3154"/>
      <c r="AN87" s="119"/>
      <c r="AO87" s="1180"/>
      <c r="AP87" s="115" t="s">
        <v>16</v>
      </c>
      <c r="AQ87" s="3141"/>
      <c r="AR87" s="3142"/>
      <c r="AS87" s="3141"/>
      <c r="AT87" s="3143"/>
      <c r="AU87" s="3144"/>
      <c r="AV87" s="3145"/>
      <c r="AW87" s="3146"/>
      <c r="AX87" s="3147"/>
      <c r="AY87" s="3148"/>
      <c r="AZ87" s="3149"/>
      <c r="BA87" s="2109"/>
      <c r="BB87" s="3150"/>
      <c r="BC87" s="117"/>
      <c r="BD87" s="3151"/>
      <c r="BE87" s="3152"/>
      <c r="BF87" s="3153"/>
      <c r="BG87" s="3154"/>
      <c r="BH87" s="119"/>
      <c r="BK87" s="3">
        <v>1</v>
      </c>
    </row>
    <row r="88" spans="2:63" ht="27" customHeight="1">
      <c r="B88" s="115" t="s">
        <v>16</v>
      </c>
      <c r="C88" s="3141"/>
      <c r="D88" s="3142"/>
      <c r="E88" s="3141"/>
      <c r="F88" s="3143"/>
      <c r="G88" s="3144"/>
      <c r="H88" s="3145"/>
      <c r="I88" s="3146"/>
      <c r="J88" s="3147"/>
      <c r="K88" s="3148"/>
      <c r="L88" s="3149"/>
      <c r="M88" s="2109"/>
      <c r="N88" s="3150"/>
      <c r="O88" s="117"/>
      <c r="P88" s="3151"/>
      <c r="Q88" s="3152"/>
      <c r="R88" s="3153"/>
      <c r="S88" s="3154"/>
      <c r="T88" s="119"/>
      <c r="U88" s="1180"/>
      <c r="V88" s="115" t="s">
        <v>16</v>
      </c>
      <c r="W88" s="3141"/>
      <c r="X88" s="3142"/>
      <c r="Y88" s="3141"/>
      <c r="Z88" s="3143"/>
      <c r="AA88" s="3144"/>
      <c r="AB88" s="3145"/>
      <c r="AC88" s="3146"/>
      <c r="AD88" s="3147"/>
      <c r="AE88" s="3148"/>
      <c r="AF88" s="3149"/>
      <c r="AG88" s="2109"/>
      <c r="AH88" s="3150"/>
      <c r="AI88" s="117"/>
      <c r="AJ88" s="3151"/>
      <c r="AK88" s="3152"/>
      <c r="AL88" s="3153"/>
      <c r="AM88" s="3154"/>
      <c r="AN88" s="119"/>
      <c r="AO88" s="1180"/>
      <c r="AP88" s="115" t="s">
        <v>16</v>
      </c>
      <c r="AQ88" s="3141"/>
      <c r="AR88" s="3142"/>
      <c r="AS88" s="3141"/>
      <c r="AT88" s="3143"/>
      <c r="AU88" s="3144"/>
      <c r="AV88" s="3145"/>
      <c r="AW88" s="3146"/>
      <c r="AX88" s="3147"/>
      <c r="AY88" s="3148"/>
      <c r="AZ88" s="3149"/>
      <c r="BA88" s="2109"/>
      <c r="BB88" s="3150"/>
      <c r="BC88" s="117"/>
      <c r="BD88" s="3151"/>
      <c r="BE88" s="3152"/>
      <c r="BF88" s="3153"/>
      <c r="BG88" s="3154"/>
      <c r="BH88" s="119"/>
      <c r="BK88" s="3">
        <v>1</v>
      </c>
    </row>
    <row r="89" spans="2:63" ht="27" customHeight="1">
      <c r="B89" s="115" t="s">
        <v>16</v>
      </c>
      <c r="C89" s="3141"/>
      <c r="D89" s="3142"/>
      <c r="E89" s="3141"/>
      <c r="F89" s="3143"/>
      <c r="G89" s="3144"/>
      <c r="H89" s="3145"/>
      <c r="I89" s="3146"/>
      <c r="J89" s="3147"/>
      <c r="K89" s="3148"/>
      <c r="L89" s="3149"/>
      <c r="M89" s="2109"/>
      <c r="N89" s="3150"/>
      <c r="O89" s="117"/>
      <c r="P89" s="3151"/>
      <c r="Q89" s="3152"/>
      <c r="R89" s="3153"/>
      <c r="S89" s="3154"/>
      <c r="T89" s="119"/>
      <c r="U89" s="1180"/>
      <c r="V89" s="115" t="s">
        <v>16</v>
      </c>
      <c r="W89" s="3141"/>
      <c r="X89" s="3142"/>
      <c r="Y89" s="3141"/>
      <c r="Z89" s="3143"/>
      <c r="AA89" s="3144"/>
      <c r="AB89" s="3145"/>
      <c r="AC89" s="3146"/>
      <c r="AD89" s="3147"/>
      <c r="AE89" s="3148"/>
      <c r="AF89" s="3149"/>
      <c r="AG89" s="2109"/>
      <c r="AH89" s="3150"/>
      <c r="AI89" s="117"/>
      <c r="AJ89" s="3151"/>
      <c r="AK89" s="3152"/>
      <c r="AL89" s="3153"/>
      <c r="AM89" s="3154"/>
      <c r="AN89" s="119"/>
      <c r="AO89" s="1180"/>
      <c r="AP89" s="115" t="s">
        <v>16</v>
      </c>
      <c r="AQ89" s="3141"/>
      <c r="AR89" s="3142"/>
      <c r="AS89" s="3141"/>
      <c r="AT89" s="3143"/>
      <c r="AU89" s="3144"/>
      <c r="AV89" s="3145"/>
      <c r="AW89" s="3146"/>
      <c r="AX89" s="3147"/>
      <c r="AY89" s="3148"/>
      <c r="AZ89" s="3149"/>
      <c r="BA89" s="2109"/>
      <c r="BB89" s="3150"/>
      <c r="BC89" s="117"/>
      <c r="BD89" s="3151"/>
      <c r="BE89" s="3152"/>
      <c r="BF89" s="3153"/>
      <c r="BG89" s="3154"/>
      <c r="BH89" s="119"/>
      <c r="BK89" s="3">
        <v>1</v>
      </c>
    </row>
    <row r="90" spans="2:63" ht="27" customHeight="1">
      <c r="B90" s="115" t="s">
        <v>16</v>
      </c>
      <c r="C90" s="3141"/>
      <c r="D90" s="3142"/>
      <c r="E90" s="3141"/>
      <c r="F90" s="3143"/>
      <c r="G90" s="3144"/>
      <c r="H90" s="3145"/>
      <c r="I90" s="3146"/>
      <c r="J90" s="3147"/>
      <c r="K90" s="3148"/>
      <c r="L90" s="3149"/>
      <c r="M90" s="2109"/>
      <c r="N90" s="3150"/>
      <c r="O90" s="117"/>
      <c r="P90" s="3151"/>
      <c r="Q90" s="3152"/>
      <c r="R90" s="3153"/>
      <c r="S90" s="3154"/>
      <c r="T90" s="119"/>
      <c r="U90" s="1180"/>
      <c r="V90" s="115" t="s">
        <v>16</v>
      </c>
      <c r="W90" s="3141"/>
      <c r="X90" s="3142"/>
      <c r="Y90" s="3141"/>
      <c r="Z90" s="3143"/>
      <c r="AA90" s="3144"/>
      <c r="AB90" s="3145"/>
      <c r="AC90" s="3146"/>
      <c r="AD90" s="3147"/>
      <c r="AE90" s="3148"/>
      <c r="AF90" s="3149"/>
      <c r="AG90" s="2109"/>
      <c r="AH90" s="3150"/>
      <c r="AI90" s="117"/>
      <c r="AJ90" s="3151"/>
      <c r="AK90" s="3152"/>
      <c r="AL90" s="3153"/>
      <c r="AM90" s="3154"/>
      <c r="AN90" s="119"/>
      <c r="AO90" s="1180"/>
      <c r="AP90" s="115" t="s">
        <v>16</v>
      </c>
      <c r="AQ90" s="3141"/>
      <c r="AR90" s="3142"/>
      <c r="AS90" s="3141"/>
      <c r="AT90" s="3143"/>
      <c r="AU90" s="3144"/>
      <c r="AV90" s="3145"/>
      <c r="AW90" s="3146"/>
      <c r="AX90" s="3147"/>
      <c r="AY90" s="3148"/>
      <c r="AZ90" s="3149"/>
      <c r="BA90" s="2109"/>
      <c r="BB90" s="3150"/>
      <c r="BC90" s="117"/>
      <c r="BD90" s="3151"/>
      <c r="BE90" s="3152"/>
      <c r="BF90" s="3153"/>
      <c r="BG90" s="3154"/>
      <c r="BH90" s="119"/>
      <c r="BK90" s="3">
        <v>1</v>
      </c>
    </row>
    <row r="91" spans="2:63" ht="27" customHeight="1">
      <c r="B91" s="115" t="s">
        <v>16</v>
      </c>
      <c r="C91" s="3141"/>
      <c r="D91" s="3142"/>
      <c r="E91" s="3141"/>
      <c r="F91" s="3143"/>
      <c r="G91" s="3144"/>
      <c r="H91" s="3145"/>
      <c r="I91" s="3146"/>
      <c r="J91" s="3147"/>
      <c r="K91" s="3148"/>
      <c r="L91" s="3149"/>
      <c r="M91" s="2109"/>
      <c r="N91" s="3150"/>
      <c r="O91" s="117"/>
      <c r="P91" s="3151"/>
      <c r="Q91" s="3152"/>
      <c r="R91" s="3153"/>
      <c r="S91" s="3154"/>
      <c r="T91" s="119"/>
      <c r="U91" s="1180"/>
      <c r="V91" s="115" t="s">
        <v>16</v>
      </c>
      <c r="W91" s="3141"/>
      <c r="X91" s="3142"/>
      <c r="Y91" s="3141"/>
      <c r="Z91" s="3143"/>
      <c r="AA91" s="3144"/>
      <c r="AB91" s="3145"/>
      <c r="AC91" s="3146"/>
      <c r="AD91" s="3147"/>
      <c r="AE91" s="3148"/>
      <c r="AF91" s="3149"/>
      <c r="AG91" s="2109"/>
      <c r="AH91" s="3150"/>
      <c r="AI91" s="117"/>
      <c r="AJ91" s="3151"/>
      <c r="AK91" s="3152"/>
      <c r="AL91" s="3153"/>
      <c r="AM91" s="3154"/>
      <c r="AN91" s="119"/>
      <c r="AO91" s="1180"/>
      <c r="AP91" s="115" t="s">
        <v>16</v>
      </c>
      <c r="AQ91" s="3141"/>
      <c r="AR91" s="3142"/>
      <c r="AS91" s="3141"/>
      <c r="AT91" s="3143"/>
      <c r="AU91" s="3144"/>
      <c r="AV91" s="3145"/>
      <c r="AW91" s="3146"/>
      <c r="AX91" s="3147"/>
      <c r="AY91" s="3148"/>
      <c r="AZ91" s="3149"/>
      <c r="BA91" s="2109"/>
      <c r="BB91" s="3150"/>
      <c r="BC91" s="117"/>
      <c r="BD91" s="3151"/>
      <c r="BE91" s="3152"/>
      <c r="BF91" s="3153"/>
      <c r="BG91" s="3154"/>
      <c r="BH91" s="119"/>
      <c r="BK91" s="3">
        <v>1</v>
      </c>
    </row>
    <row r="92" spans="2:63" ht="27" customHeight="1">
      <c r="B92" s="115" t="s">
        <v>16</v>
      </c>
      <c r="C92" s="3141"/>
      <c r="D92" s="3142"/>
      <c r="E92" s="3141"/>
      <c r="F92" s="3143"/>
      <c r="G92" s="3144"/>
      <c r="H92" s="3145"/>
      <c r="I92" s="3146"/>
      <c r="J92" s="3147"/>
      <c r="K92" s="3148"/>
      <c r="L92" s="3149"/>
      <c r="M92" s="2109"/>
      <c r="N92" s="3150"/>
      <c r="O92" s="117"/>
      <c r="P92" s="3151"/>
      <c r="Q92" s="3152"/>
      <c r="R92" s="3153"/>
      <c r="S92" s="3154"/>
      <c r="T92" s="119"/>
      <c r="U92" s="1180"/>
      <c r="V92" s="115" t="s">
        <v>16</v>
      </c>
      <c r="W92" s="3141"/>
      <c r="X92" s="3142"/>
      <c r="Y92" s="3141"/>
      <c r="Z92" s="3143"/>
      <c r="AA92" s="3144"/>
      <c r="AB92" s="3145"/>
      <c r="AC92" s="3146"/>
      <c r="AD92" s="3147"/>
      <c r="AE92" s="3148"/>
      <c r="AF92" s="3149"/>
      <c r="AG92" s="2109"/>
      <c r="AH92" s="3150"/>
      <c r="AI92" s="117"/>
      <c r="AJ92" s="3151"/>
      <c r="AK92" s="3152"/>
      <c r="AL92" s="3153"/>
      <c r="AM92" s="3154"/>
      <c r="AN92" s="119"/>
      <c r="AO92" s="1180"/>
      <c r="AP92" s="115" t="s">
        <v>16</v>
      </c>
      <c r="AQ92" s="3141"/>
      <c r="AR92" s="3142"/>
      <c r="AS92" s="3141"/>
      <c r="AT92" s="3143"/>
      <c r="AU92" s="3144"/>
      <c r="AV92" s="3145"/>
      <c r="AW92" s="3146"/>
      <c r="AX92" s="3147"/>
      <c r="AY92" s="3148"/>
      <c r="AZ92" s="3149"/>
      <c r="BA92" s="2109"/>
      <c r="BB92" s="3150"/>
      <c r="BC92" s="117"/>
      <c r="BD92" s="3151"/>
      <c r="BE92" s="3152"/>
      <c r="BF92" s="3153"/>
      <c r="BG92" s="3154"/>
      <c r="BH92" s="119"/>
      <c r="BK92" s="3">
        <v>1</v>
      </c>
    </row>
    <row r="93" spans="2:63" ht="27" customHeight="1">
      <c r="B93" s="115" t="s">
        <v>16</v>
      </c>
      <c r="C93" s="3141"/>
      <c r="D93" s="3142"/>
      <c r="E93" s="3141"/>
      <c r="F93" s="3143"/>
      <c r="G93" s="3144"/>
      <c r="H93" s="3145"/>
      <c r="I93" s="3146"/>
      <c r="J93" s="3147"/>
      <c r="K93" s="3148"/>
      <c r="L93" s="3149"/>
      <c r="M93" s="2109"/>
      <c r="N93" s="3150"/>
      <c r="O93" s="117"/>
      <c r="P93" s="3151"/>
      <c r="Q93" s="3152"/>
      <c r="R93" s="3153"/>
      <c r="S93" s="3154"/>
      <c r="T93" s="119"/>
      <c r="U93" s="1180"/>
      <c r="V93" s="115" t="s">
        <v>16</v>
      </c>
      <c r="W93" s="3141"/>
      <c r="X93" s="3142"/>
      <c r="Y93" s="3141"/>
      <c r="Z93" s="3143"/>
      <c r="AA93" s="3144"/>
      <c r="AB93" s="3145"/>
      <c r="AC93" s="3146"/>
      <c r="AD93" s="3147"/>
      <c r="AE93" s="3148"/>
      <c r="AF93" s="3149"/>
      <c r="AG93" s="2109"/>
      <c r="AH93" s="3150"/>
      <c r="AI93" s="117"/>
      <c r="AJ93" s="3151"/>
      <c r="AK93" s="3152"/>
      <c r="AL93" s="3153"/>
      <c r="AM93" s="3154"/>
      <c r="AN93" s="119"/>
      <c r="AO93" s="1180"/>
      <c r="AP93" s="115" t="s">
        <v>16</v>
      </c>
      <c r="AQ93" s="3141"/>
      <c r="AR93" s="3142"/>
      <c r="AS93" s="3141"/>
      <c r="AT93" s="3143"/>
      <c r="AU93" s="3144"/>
      <c r="AV93" s="3145"/>
      <c r="AW93" s="3146"/>
      <c r="AX93" s="3147"/>
      <c r="AY93" s="3148"/>
      <c r="AZ93" s="3149"/>
      <c r="BA93" s="2109"/>
      <c r="BB93" s="3150"/>
      <c r="BC93" s="117"/>
      <c r="BD93" s="3151"/>
      <c r="BE93" s="3152"/>
      <c r="BF93" s="3153"/>
      <c r="BG93" s="3154"/>
      <c r="BH93" s="119"/>
      <c r="BK93" s="3">
        <v>1</v>
      </c>
    </row>
    <row r="94" spans="2:63" ht="27" customHeight="1">
      <c r="B94" s="115" t="s">
        <v>16</v>
      </c>
      <c r="C94" s="3141"/>
      <c r="D94" s="3142"/>
      <c r="E94" s="3141"/>
      <c r="F94" s="3143"/>
      <c r="G94" s="3144"/>
      <c r="H94" s="3145"/>
      <c r="I94" s="3146"/>
      <c r="J94" s="3147"/>
      <c r="K94" s="3148"/>
      <c r="L94" s="3149"/>
      <c r="M94" s="2109"/>
      <c r="N94" s="3150"/>
      <c r="O94" s="117"/>
      <c r="P94" s="3151"/>
      <c r="Q94" s="3152"/>
      <c r="R94" s="3153"/>
      <c r="S94" s="3154"/>
      <c r="T94" s="119"/>
      <c r="U94" s="1180"/>
      <c r="V94" s="115" t="s">
        <v>16</v>
      </c>
      <c r="W94" s="3141"/>
      <c r="X94" s="3142"/>
      <c r="Y94" s="3141"/>
      <c r="Z94" s="3143"/>
      <c r="AA94" s="3144"/>
      <c r="AB94" s="3145"/>
      <c r="AC94" s="3146"/>
      <c r="AD94" s="3147"/>
      <c r="AE94" s="3148"/>
      <c r="AF94" s="3149"/>
      <c r="AG94" s="2109"/>
      <c r="AH94" s="3150"/>
      <c r="AI94" s="117"/>
      <c r="AJ94" s="3151"/>
      <c r="AK94" s="3152"/>
      <c r="AL94" s="3153"/>
      <c r="AM94" s="3154"/>
      <c r="AN94" s="119"/>
      <c r="AO94" s="1180"/>
      <c r="AP94" s="115" t="s">
        <v>16</v>
      </c>
      <c r="AQ94" s="3141"/>
      <c r="AR94" s="3142"/>
      <c r="AS94" s="3141"/>
      <c r="AT94" s="3143"/>
      <c r="AU94" s="3144"/>
      <c r="AV94" s="3145"/>
      <c r="AW94" s="3146"/>
      <c r="AX94" s="3147"/>
      <c r="AY94" s="3148"/>
      <c r="AZ94" s="3149"/>
      <c r="BA94" s="2109"/>
      <c r="BB94" s="3150"/>
      <c r="BC94" s="117"/>
      <c r="BD94" s="3151"/>
      <c r="BE94" s="3152"/>
      <c r="BF94" s="3153"/>
      <c r="BG94" s="3154"/>
      <c r="BH94" s="119"/>
      <c r="BK94" s="3">
        <v>1</v>
      </c>
    </row>
    <row r="95" spans="2:63" ht="27" customHeight="1">
      <c r="B95" s="115" t="s">
        <v>16</v>
      </c>
      <c r="C95" s="3141"/>
      <c r="D95" s="3142"/>
      <c r="E95" s="3141"/>
      <c r="F95" s="3143"/>
      <c r="G95" s="3144"/>
      <c r="H95" s="3145"/>
      <c r="I95" s="3146"/>
      <c r="J95" s="3147"/>
      <c r="K95" s="3148"/>
      <c r="L95" s="3149"/>
      <c r="M95" s="2109"/>
      <c r="N95" s="3150"/>
      <c r="O95" s="117"/>
      <c r="P95" s="3151"/>
      <c r="Q95" s="3152"/>
      <c r="R95" s="3153"/>
      <c r="S95" s="3154"/>
      <c r="T95" s="119"/>
      <c r="U95" s="1180"/>
      <c r="V95" s="115" t="s">
        <v>16</v>
      </c>
      <c r="W95" s="3141"/>
      <c r="X95" s="3142"/>
      <c r="Y95" s="3141"/>
      <c r="Z95" s="3143"/>
      <c r="AA95" s="3144"/>
      <c r="AB95" s="3145"/>
      <c r="AC95" s="3146"/>
      <c r="AD95" s="3147"/>
      <c r="AE95" s="3148"/>
      <c r="AF95" s="3149"/>
      <c r="AG95" s="2109"/>
      <c r="AH95" s="3150"/>
      <c r="AI95" s="117"/>
      <c r="AJ95" s="3151"/>
      <c r="AK95" s="3152"/>
      <c r="AL95" s="3153"/>
      <c r="AM95" s="3154"/>
      <c r="AN95" s="119"/>
      <c r="AO95" s="1180"/>
      <c r="AP95" s="115" t="s">
        <v>16</v>
      </c>
      <c r="AQ95" s="3141"/>
      <c r="AR95" s="3142"/>
      <c r="AS95" s="3141"/>
      <c r="AT95" s="3143"/>
      <c r="AU95" s="3144"/>
      <c r="AV95" s="3145"/>
      <c r="AW95" s="3146"/>
      <c r="AX95" s="3147"/>
      <c r="AY95" s="3148"/>
      <c r="AZ95" s="3149"/>
      <c r="BA95" s="2109"/>
      <c r="BB95" s="3150"/>
      <c r="BC95" s="117"/>
      <c r="BD95" s="3151"/>
      <c r="BE95" s="3152"/>
      <c r="BF95" s="3153"/>
      <c r="BG95" s="3154"/>
      <c r="BH95" s="119"/>
      <c r="BK95" s="3">
        <v>1</v>
      </c>
    </row>
    <row r="96" spans="2:63" ht="27" customHeight="1">
      <c r="B96" s="115" t="s">
        <v>16</v>
      </c>
      <c r="C96" s="3141"/>
      <c r="D96" s="3142"/>
      <c r="E96" s="3141"/>
      <c r="F96" s="3143"/>
      <c r="G96" s="3144"/>
      <c r="H96" s="3145"/>
      <c r="I96" s="3146"/>
      <c r="J96" s="3147"/>
      <c r="K96" s="3148"/>
      <c r="L96" s="3149"/>
      <c r="M96" s="2109"/>
      <c r="N96" s="3150"/>
      <c r="O96" s="117"/>
      <c r="P96" s="3151"/>
      <c r="Q96" s="3152"/>
      <c r="R96" s="3153"/>
      <c r="S96" s="3154"/>
      <c r="T96" s="119"/>
      <c r="U96" s="1180"/>
      <c r="V96" s="115" t="s">
        <v>16</v>
      </c>
      <c r="W96" s="3141"/>
      <c r="X96" s="3142"/>
      <c r="Y96" s="3141"/>
      <c r="Z96" s="3143"/>
      <c r="AA96" s="3144"/>
      <c r="AB96" s="3145"/>
      <c r="AC96" s="3146"/>
      <c r="AD96" s="3147"/>
      <c r="AE96" s="3148"/>
      <c r="AF96" s="3149"/>
      <c r="AG96" s="2109"/>
      <c r="AH96" s="3150"/>
      <c r="AI96" s="117"/>
      <c r="AJ96" s="3151"/>
      <c r="AK96" s="3152"/>
      <c r="AL96" s="3153"/>
      <c r="AM96" s="3154"/>
      <c r="AN96" s="119"/>
      <c r="AO96" s="1180"/>
      <c r="AP96" s="115" t="s">
        <v>16</v>
      </c>
      <c r="AQ96" s="3141"/>
      <c r="AR96" s="3142"/>
      <c r="AS96" s="3141"/>
      <c r="AT96" s="3143"/>
      <c r="AU96" s="3144"/>
      <c r="AV96" s="3145"/>
      <c r="AW96" s="3146"/>
      <c r="AX96" s="3147"/>
      <c r="AY96" s="3148"/>
      <c r="AZ96" s="3149"/>
      <c r="BA96" s="2109"/>
      <c r="BB96" s="3150"/>
      <c r="BC96" s="117"/>
      <c r="BD96" s="3151"/>
      <c r="BE96" s="3152"/>
      <c r="BF96" s="3153"/>
      <c r="BG96" s="3154"/>
      <c r="BH96" s="119"/>
      <c r="BK96" s="3">
        <v>1</v>
      </c>
    </row>
    <row r="97" spans="2:63" ht="27" customHeight="1">
      <c r="B97" s="115" t="s">
        <v>16</v>
      </c>
      <c r="C97" s="3141"/>
      <c r="D97" s="3142"/>
      <c r="E97" s="3141"/>
      <c r="F97" s="3143"/>
      <c r="G97" s="3144"/>
      <c r="H97" s="3145"/>
      <c r="I97" s="3146"/>
      <c r="J97" s="3147"/>
      <c r="K97" s="3148"/>
      <c r="L97" s="3149"/>
      <c r="M97" s="2109"/>
      <c r="N97" s="3150"/>
      <c r="O97" s="117"/>
      <c r="P97" s="3151"/>
      <c r="Q97" s="3152"/>
      <c r="R97" s="3153"/>
      <c r="S97" s="3154"/>
      <c r="T97" s="119"/>
      <c r="U97" s="1180"/>
      <c r="V97" s="115" t="s">
        <v>16</v>
      </c>
      <c r="W97" s="3141"/>
      <c r="X97" s="3142"/>
      <c r="Y97" s="3141"/>
      <c r="Z97" s="3143"/>
      <c r="AA97" s="3144"/>
      <c r="AB97" s="3145"/>
      <c r="AC97" s="3146"/>
      <c r="AD97" s="3147"/>
      <c r="AE97" s="3148"/>
      <c r="AF97" s="3149"/>
      <c r="AG97" s="2109"/>
      <c r="AH97" s="3150"/>
      <c r="AI97" s="117"/>
      <c r="AJ97" s="3151"/>
      <c r="AK97" s="3152"/>
      <c r="AL97" s="3153"/>
      <c r="AM97" s="3154"/>
      <c r="AN97" s="119"/>
      <c r="AO97" s="1180"/>
      <c r="AP97" s="115" t="s">
        <v>16</v>
      </c>
      <c r="AQ97" s="3141"/>
      <c r="AR97" s="3142"/>
      <c r="AS97" s="3141"/>
      <c r="AT97" s="3143"/>
      <c r="AU97" s="3144"/>
      <c r="AV97" s="3145"/>
      <c r="AW97" s="3146"/>
      <c r="AX97" s="3147"/>
      <c r="AY97" s="3148"/>
      <c r="AZ97" s="3149"/>
      <c r="BA97" s="2109"/>
      <c r="BB97" s="3150"/>
      <c r="BC97" s="117"/>
      <c r="BD97" s="3151"/>
      <c r="BE97" s="3152"/>
      <c r="BF97" s="3153"/>
      <c r="BG97" s="3154"/>
      <c r="BH97" s="119"/>
      <c r="BK97" s="3">
        <v>1</v>
      </c>
    </row>
    <row r="98" spans="2:63" ht="27" customHeight="1">
      <c r="B98" s="115" t="s">
        <v>16</v>
      </c>
      <c r="C98" s="3141"/>
      <c r="D98" s="3142"/>
      <c r="E98" s="3141"/>
      <c r="F98" s="3143"/>
      <c r="G98" s="3144"/>
      <c r="H98" s="3145"/>
      <c r="I98" s="3146"/>
      <c r="J98" s="3147"/>
      <c r="K98" s="3148"/>
      <c r="L98" s="3149"/>
      <c r="M98" s="2109"/>
      <c r="N98" s="3150"/>
      <c r="O98" s="117"/>
      <c r="P98" s="3151"/>
      <c r="Q98" s="3152"/>
      <c r="R98" s="3153"/>
      <c r="S98" s="3154"/>
      <c r="T98" s="119"/>
      <c r="U98" s="1180"/>
      <c r="V98" s="115" t="s">
        <v>16</v>
      </c>
      <c r="W98" s="3141"/>
      <c r="X98" s="3142"/>
      <c r="Y98" s="3141"/>
      <c r="Z98" s="3143"/>
      <c r="AA98" s="3144"/>
      <c r="AB98" s="3145"/>
      <c r="AC98" s="3146"/>
      <c r="AD98" s="3147"/>
      <c r="AE98" s="3148"/>
      <c r="AF98" s="3149"/>
      <c r="AG98" s="2109"/>
      <c r="AH98" s="3150"/>
      <c r="AI98" s="117"/>
      <c r="AJ98" s="3151"/>
      <c r="AK98" s="3152"/>
      <c r="AL98" s="3153"/>
      <c r="AM98" s="3154"/>
      <c r="AN98" s="119"/>
      <c r="AO98" s="1180"/>
      <c r="AP98" s="115" t="s">
        <v>16</v>
      </c>
      <c r="AQ98" s="3141"/>
      <c r="AR98" s="3142"/>
      <c r="AS98" s="3141"/>
      <c r="AT98" s="3143"/>
      <c r="AU98" s="3144"/>
      <c r="AV98" s="3145"/>
      <c r="AW98" s="3146"/>
      <c r="AX98" s="3147"/>
      <c r="AY98" s="3148"/>
      <c r="AZ98" s="3149"/>
      <c r="BA98" s="2109"/>
      <c r="BB98" s="3150"/>
      <c r="BC98" s="117"/>
      <c r="BD98" s="3151"/>
      <c r="BE98" s="3152"/>
      <c r="BF98" s="3153"/>
      <c r="BG98" s="3154"/>
      <c r="BH98" s="119"/>
      <c r="BK98" s="3">
        <v>1</v>
      </c>
    </row>
    <row r="99" spans="2:63" ht="27" customHeight="1">
      <c r="B99" s="115" t="s">
        <v>16</v>
      </c>
      <c r="C99" s="3141"/>
      <c r="D99" s="3142"/>
      <c r="E99" s="3141"/>
      <c r="F99" s="3143"/>
      <c r="G99" s="3144"/>
      <c r="H99" s="3145"/>
      <c r="I99" s="3146"/>
      <c r="J99" s="3147"/>
      <c r="K99" s="3148"/>
      <c r="L99" s="3149"/>
      <c r="M99" s="2109"/>
      <c r="N99" s="3150"/>
      <c r="O99" s="117"/>
      <c r="P99" s="3151"/>
      <c r="Q99" s="3152"/>
      <c r="R99" s="3153"/>
      <c r="S99" s="3154"/>
      <c r="T99" s="119"/>
      <c r="U99" s="1180"/>
      <c r="V99" s="115" t="s">
        <v>16</v>
      </c>
      <c r="W99" s="3141"/>
      <c r="X99" s="3142"/>
      <c r="Y99" s="3141"/>
      <c r="Z99" s="3143"/>
      <c r="AA99" s="3144"/>
      <c r="AB99" s="3145"/>
      <c r="AC99" s="3146"/>
      <c r="AD99" s="3147"/>
      <c r="AE99" s="3148"/>
      <c r="AF99" s="3149"/>
      <c r="AG99" s="2109"/>
      <c r="AH99" s="3150"/>
      <c r="AI99" s="117"/>
      <c r="AJ99" s="3151"/>
      <c r="AK99" s="3152"/>
      <c r="AL99" s="3153"/>
      <c r="AM99" s="3154"/>
      <c r="AN99" s="119"/>
      <c r="AO99" s="1180"/>
      <c r="AP99" s="115" t="s">
        <v>16</v>
      </c>
      <c r="AQ99" s="3141"/>
      <c r="AR99" s="3142"/>
      <c r="AS99" s="3141"/>
      <c r="AT99" s="3143"/>
      <c r="AU99" s="3144"/>
      <c r="AV99" s="3145"/>
      <c r="AW99" s="3146"/>
      <c r="AX99" s="3147"/>
      <c r="AY99" s="3148"/>
      <c r="AZ99" s="3149"/>
      <c r="BA99" s="2109"/>
      <c r="BB99" s="3150"/>
      <c r="BC99" s="117"/>
      <c r="BD99" s="3151"/>
      <c r="BE99" s="3152"/>
      <c r="BF99" s="3153"/>
      <c r="BG99" s="3154"/>
      <c r="BH99" s="119"/>
      <c r="BK99" s="3">
        <v>1</v>
      </c>
    </row>
    <row r="100" spans="2:63" ht="27" customHeight="1">
      <c r="B100" s="115" t="s">
        <v>16</v>
      </c>
      <c r="C100" s="3141"/>
      <c r="D100" s="3142"/>
      <c r="E100" s="3141"/>
      <c r="F100" s="3143"/>
      <c r="G100" s="3144"/>
      <c r="H100" s="3145"/>
      <c r="I100" s="3146"/>
      <c r="J100" s="3147"/>
      <c r="K100" s="3148"/>
      <c r="L100" s="3149"/>
      <c r="M100" s="2109"/>
      <c r="N100" s="3150"/>
      <c r="O100" s="117"/>
      <c r="P100" s="3151"/>
      <c r="Q100" s="3152"/>
      <c r="R100" s="3153"/>
      <c r="S100" s="3154"/>
      <c r="T100" s="119"/>
      <c r="U100" s="1180"/>
      <c r="V100" s="115" t="s">
        <v>16</v>
      </c>
      <c r="W100" s="3141"/>
      <c r="X100" s="3142"/>
      <c r="Y100" s="3141"/>
      <c r="Z100" s="3143"/>
      <c r="AA100" s="3144"/>
      <c r="AB100" s="3145"/>
      <c r="AC100" s="3146"/>
      <c r="AD100" s="3147"/>
      <c r="AE100" s="3148"/>
      <c r="AF100" s="3149"/>
      <c r="AG100" s="2109"/>
      <c r="AH100" s="3150"/>
      <c r="AI100" s="117"/>
      <c r="AJ100" s="3151"/>
      <c r="AK100" s="3152"/>
      <c r="AL100" s="3153"/>
      <c r="AM100" s="3154"/>
      <c r="AN100" s="119"/>
      <c r="AO100" s="1180"/>
      <c r="AP100" s="115" t="s">
        <v>16</v>
      </c>
      <c r="AQ100" s="3141"/>
      <c r="AR100" s="3142"/>
      <c r="AS100" s="3141"/>
      <c r="AT100" s="3143"/>
      <c r="AU100" s="3144"/>
      <c r="AV100" s="3145"/>
      <c r="AW100" s="3146"/>
      <c r="AX100" s="3147"/>
      <c r="AY100" s="3148"/>
      <c r="AZ100" s="3149"/>
      <c r="BA100" s="2109"/>
      <c r="BB100" s="3150"/>
      <c r="BC100" s="117"/>
      <c r="BD100" s="3151"/>
      <c r="BE100" s="3152"/>
      <c r="BF100" s="3153"/>
      <c r="BG100" s="3154"/>
      <c r="BH100" s="119"/>
      <c r="BK100" s="3">
        <v>1</v>
      </c>
    </row>
    <row r="101" spans="2:63" ht="27" customHeight="1">
      <c r="B101" s="115" t="s">
        <v>16</v>
      </c>
      <c r="C101" s="3141"/>
      <c r="D101" s="3142"/>
      <c r="E101" s="3141"/>
      <c r="F101" s="3143"/>
      <c r="G101" s="3144"/>
      <c r="H101" s="3145"/>
      <c r="I101" s="3146"/>
      <c r="J101" s="3147"/>
      <c r="K101" s="3148"/>
      <c r="L101" s="3149"/>
      <c r="M101" s="2109"/>
      <c r="N101" s="3150"/>
      <c r="O101" s="117"/>
      <c r="P101" s="3151"/>
      <c r="Q101" s="3152"/>
      <c r="R101" s="3153"/>
      <c r="S101" s="3154"/>
      <c r="T101" s="119"/>
      <c r="U101" s="1180"/>
      <c r="V101" s="115" t="s">
        <v>16</v>
      </c>
      <c r="W101" s="3141"/>
      <c r="X101" s="3142"/>
      <c r="Y101" s="3141"/>
      <c r="Z101" s="3143"/>
      <c r="AA101" s="3144"/>
      <c r="AB101" s="3145"/>
      <c r="AC101" s="3146"/>
      <c r="AD101" s="3147"/>
      <c r="AE101" s="3148"/>
      <c r="AF101" s="3149"/>
      <c r="AG101" s="2109"/>
      <c r="AH101" s="3150"/>
      <c r="AI101" s="117"/>
      <c r="AJ101" s="3151"/>
      <c r="AK101" s="3152"/>
      <c r="AL101" s="3153"/>
      <c r="AM101" s="3154"/>
      <c r="AN101" s="119"/>
      <c r="AO101" s="1180"/>
      <c r="AP101" s="115" t="s">
        <v>16</v>
      </c>
      <c r="AQ101" s="3141"/>
      <c r="AR101" s="3142"/>
      <c r="AS101" s="3141"/>
      <c r="AT101" s="3143"/>
      <c r="AU101" s="3144"/>
      <c r="AV101" s="3145"/>
      <c r="AW101" s="3146"/>
      <c r="AX101" s="3147"/>
      <c r="AY101" s="3148"/>
      <c r="AZ101" s="3149"/>
      <c r="BA101" s="2109"/>
      <c r="BB101" s="3150"/>
      <c r="BC101" s="117"/>
      <c r="BD101" s="3151"/>
      <c r="BE101" s="3152"/>
      <c r="BF101" s="3153"/>
      <c r="BG101" s="3154"/>
      <c r="BH101" s="119"/>
      <c r="BK101" s="3">
        <v>1</v>
      </c>
    </row>
    <row r="102" spans="2:63" ht="27" customHeight="1">
      <c r="B102" s="115" t="s">
        <v>16</v>
      </c>
      <c r="C102" s="3141"/>
      <c r="D102" s="3142"/>
      <c r="E102" s="3141"/>
      <c r="F102" s="3143"/>
      <c r="G102" s="3144"/>
      <c r="H102" s="3145"/>
      <c r="I102" s="3146"/>
      <c r="J102" s="3147"/>
      <c r="K102" s="3148"/>
      <c r="L102" s="3149"/>
      <c r="M102" s="2109"/>
      <c r="N102" s="3150"/>
      <c r="O102" s="117"/>
      <c r="P102" s="3151"/>
      <c r="Q102" s="3152"/>
      <c r="R102" s="3153"/>
      <c r="S102" s="3154"/>
      <c r="T102" s="119"/>
      <c r="U102" s="1180"/>
      <c r="V102" s="115" t="s">
        <v>16</v>
      </c>
      <c r="W102" s="3141"/>
      <c r="X102" s="3142"/>
      <c r="Y102" s="3141"/>
      <c r="Z102" s="3143"/>
      <c r="AA102" s="3144"/>
      <c r="AB102" s="3145"/>
      <c r="AC102" s="3146"/>
      <c r="AD102" s="3147"/>
      <c r="AE102" s="3148"/>
      <c r="AF102" s="3149"/>
      <c r="AG102" s="2109"/>
      <c r="AH102" s="3150"/>
      <c r="AI102" s="117"/>
      <c r="AJ102" s="3151"/>
      <c r="AK102" s="3152"/>
      <c r="AL102" s="3153"/>
      <c r="AM102" s="3154"/>
      <c r="AN102" s="119"/>
      <c r="AO102" s="1180"/>
      <c r="AP102" s="115" t="s">
        <v>16</v>
      </c>
      <c r="AQ102" s="3141"/>
      <c r="AR102" s="3142"/>
      <c r="AS102" s="3141"/>
      <c r="AT102" s="3143"/>
      <c r="AU102" s="3144"/>
      <c r="AV102" s="3145"/>
      <c r="AW102" s="3146"/>
      <c r="AX102" s="3147"/>
      <c r="AY102" s="3148"/>
      <c r="AZ102" s="3149"/>
      <c r="BA102" s="2109"/>
      <c r="BB102" s="3150"/>
      <c r="BC102" s="117"/>
      <c r="BD102" s="3151"/>
      <c r="BE102" s="3152"/>
      <c r="BF102" s="3153"/>
      <c r="BG102" s="3154"/>
      <c r="BH102" s="119"/>
      <c r="BK102" s="3">
        <v>1</v>
      </c>
    </row>
    <row r="103" spans="2:63" ht="27" customHeight="1">
      <c r="B103" s="115" t="s">
        <v>16</v>
      </c>
      <c r="C103" s="3141"/>
      <c r="D103" s="3142"/>
      <c r="E103" s="3141"/>
      <c r="F103" s="3143"/>
      <c r="G103" s="3144"/>
      <c r="H103" s="3145"/>
      <c r="I103" s="3146"/>
      <c r="J103" s="3147"/>
      <c r="K103" s="3148"/>
      <c r="L103" s="3149"/>
      <c r="M103" s="2109"/>
      <c r="N103" s="3150"/>
      <c r="O103" s="117"/>
      <c r="P103" s="3151"/>
      <c r="Q103" s="3152"/>
      <c r="R103" s="3153"/>
      <c r="S103" s="3154"/>
      <c r="T103" s="119"/>
      <c r="U103" s="1180"/>
      <c r="V103" s="115" t="s">
        <v>16</v>
      </c>
      <c r="W103" s="3141"/>
      <c r="X103" s="3142"/>
      <c r="Y103" s="3141"/>
      <c r="Z103" s="3143"/>
      <c r="AA103" s="3144"/>
      <c r="AB103" s="3145"/>
      <c r="AC103" s="3146"/>
      <c r="AD103" s="3147"/>
      <c r="AE103" s="3148"/>
      <c r="AF103" s="3149"/>
      <c r="AG103" s="2109"/>
      <c r="AH103" s="3150"/>
      <c r="AI103" s="117"/>
      <c r="AJ103" s="3151"/>
      <c r="AK103" s="3152"/>
      <c r="AL103" s="3153"/>
      <c r="AM103" s="3154"/>
      <c r="AN103" s="119"/>
      <c r="AO103" s="1180"/>
      <c r="AP103" s="115" t="s">
        <v>16</v>
      </c>
      <c r="AQ103" s="3141"/>
      <c r="AR103" s="3142"/>
      <c r="AS103" s="3141"/>
      <c r="AT103" s="3143"/>
      <c r="AU103" s="3144"/>
      <c r="AV103" s="3145"/>
      <c r="AW103" s="3146"/>
      <c r="AX103" s="3147"/>
      <c r="AY103" s="3148"/>
      <c r="AZ103" s="3149"/>
      <c r="BA103" s="2109"/>
      <c r="BB103" s="3150"/>
      <c r="BC103" s="117"/>
      <c r="BD103" s="3151"/>
      <c r="BE103" s="3152"/>
      <c r="BF103" s="3153"/>
      <c r="BG103" s="3154"/>
      <c r="BH103" s="119"/>
      <c r="BK103" s="3">
        <v>1</v>
      </c>
    </row>
    <row r="104" spans="2:63" ht="27" customHeight="1">
      <c r="B104" s="115" t="s">
        <v>16</v>
      </c>
      <c r="C104" s="3141"/>
      <c r="D104" s="3142"/>
      <c r="E104" s="3141"/>
      <c r="F104" s="3143"/>
      <c r="G104" s="3144"/>
      <c r="H104" s="3145"/>
      <c r="I104" s="3146"/>
      <c r="J104" s="3147"/>
      <c r="K104" s="3148"/>
      <c r="L104" s="3149"/>
      <c r="M104" s="2109"/>
      <c r="N104" s="3150"/>
      <c r="O104" s="117"/>
      <c r="P104" s="3151"/>
      <c r="Q104" s="3152"/>
      <c r="R104" s="3153"/>
      <c r="S104" s="3154"/>
      <c r="T104" s="119"/>
      <c r="U104" s="1180"/>
      <c r="V104" s="115" t="s">
        <v>16</v>
      </c>
      <c r="W104" s="3141"/>
      <c r="X104" s="3142"/>
      <c r="Y104" s="3141"/>
      <c r="Z104" s="3143"/>
      <c r="AA104" s="3144"/>
      <c r="AB104" s="3145"/>
      <c r="AC104" s="3146"/>
      <c r="AD104" s="3147"/>
      <c r="AE104" s="3148"/>
      <c r="AF104" s="3149"/>
      <c r="AG104" s="2109"/>
      <c r="AH104" s="3150"/>
      <c r="AI104" s="117"/>
      <c r="AJ104" s="3151"/>
      <c r="AK104" s="3152"/>
      <c r="AL104" s="3153"/>
      <c r="AM104" s="3154"/>
      <c r="AN104" s="119"/>
      <c r="AO104" s="1180"/>
      <c r="AP104" s="115" t="s">
        <v>16</v>
      </c>
      <c r="AQ104" s="3141"/>
      <c r="AR104" s="3142"/>
      <c r="AS104" s="3141"/>
      <c r="AT104" s="3143"/>
      <c r="AU104" s="3144"/>
      <c r="AV104" s="3145"/>
      <c r="AW104" s="3146"/>
      <c r="AX104" s="3147"/>
      <c r="AY104" s="3148"/>
      <c r="AZ104" s="3149"/>
      <c r="BA104" s="2109"/>
      <c r="BB104" s="3150"/>
      <c r="BC104" s="117"/>
      <c r="BD104" s="3151"/>
      <c r="BE104" s="3152"/>
      <c r="BF104" s="3153"/>
      <c r="BG104" s="3154"/>
      <c r="BH104" s="119"/>
      <c r="BK104" s="3">
        <v>1</v>
      </c>
    </row>
    <row r="105" spans="2:63" ht="27" customHeight="1">
      <c r="B105" s="115" t="s">
        <v>16</v>
      </c>
      <c r="C105" s="3141"/>
      <c r="D105" s="3142"/>
      <c r="E105" s="3141"/>
      <c r="F105" s="3143"/>
      <c r="G105" s="3144"/>
      <c r="H105" s="3145"/>
      <c r="I105" s="3146"/>
      <c r="J105" s="3147"/>
      <c r="K105" s="3148"/>
      <c r="L105" s="3149"/>
      <c r="M105" s="2109"/>
      <c r="N105" s="3150"/>
      <c r="O105" s="117"/>
      <c r="P105" s="3151"/>
      <c r="Q105" s="3152"/>
      <c r="R105" s="3153"/>
      <c r="S105" s="3154"/>
      <c r="T105" s="119"/>
      <c r="U105" s="1180"/>
      <c r="V105" s="115" t="s">
        <v>16</v>
      </c>
      <c r="W105" s="3141"/>
      <c r="X105" s="3142"/>
      <c r="Y105" s="3141"/>
      <c r="Z105" s="3143"/>
      <c r="AA105" s="3144"/>
      <c r="AB105" s="3145"/>
      <c r="AC105" s="3146"/>
      <c r="AD105" s="3147"/>
      <c r="AE105" s="3148"/>
      <c r="AF105" s="3149"/>
      <c r="AG105" s="2109"/>
      <c r="AH105" s="3150"/>
      <c r="AI105" s="117"/>
      <c r="AJ105" s="3151"/>
      <c r="AK105" s="3152"/>
      <c r="AL105" s="3153"/>
      <c r="AM105" s="3154"/>
      <c r="AN105" s="119"/>
      <c r="AO105" s="1180"/>
      <c r="AP105" s="115" t="s">
        <v>16</v>
      </c>
      <c r="AQ105" s="3141"/>
      <c r="AR105" s="3142"/>
      <c r="AS105" s="3141"/>
      <c r="AT105" s="3143"/>
      <c r="AU105" s="3144"/>
      <c r="AV105" s="3145"/>
      <c r="AW105" s="3146"/>
      <c r="AX105" s="3147"/>
      <c r="AY105" s="3148"/>
      <c r="AZ105" s="3149"/>
      <c r="BA105" s="2109"/>
      <c r="BB105" s="3150"/>
      <c r="BC105" s="117"/>
      <c r="BD105" s="3151"/>
      <c r="BE105" s="3152"/>
      <c r="BF105" s="3153"/>
      <c r="BG105" s="3154"/>
      <c r="BH105" s="119"/>
      <c r="BK105" s="3">
        <v>1</v>
      </c>
    </row>
    <row r="106" spans="2:63" ht="27" customHeight="1">
      <c r="B106" s="115" t="s">
        <v>16</v>
      </c>
      <c r="C106" s="3141"/>
      <c r="D106" s="3142"/>
      <c r="E106" s="3141"/>
      <c r="F106" s="3143"/>
      <c r="G106" s="3144"/>
      <c r="H106" s="3145"/>
      <c r="I106" s="3146"/>
      <c r="J106" s="3147"/>
      <c r="K106" s="3148"/>
      <c r="L106" s="3149"/>
      <c r="M106" s="2109"/>
      <c r="N106" s="3150"/>
      <c r="O106" s="117"/>
      <c r="P106" s="3151"/>
      <c r="Q106" s="3152"/>
      <c r="R106" s="3153"/>
      <c r="S106" s="3154"/>
      <c r="T106" s="119"/>
      <c r="U106" s="1180"/>
      <c r="V106" s="115" t="s">
        <v>16</v>
      </c>
      <c r="W106" s="3141"/>
      <c r="X106" s="3142"/>
      <c r="Y106" s="3141"/>
      <c r="Z106" s="3143"/>
      <c r="AA106" s="3144"/>
      <c r="AB106" s="3145"/>
      <c r="AC106" s="3146"/>
      <c r="AD106" s="3147"/>
      <c r="AE106" s="3148"/>
      <c r="AF106" s="3149"/>
      <c r="AG106" s="2109"/>
      <c r="AH106" s="3150"/>
      <c r="AI106" s="117"/>
      <c r="AJ106" s="3151"/>
      <c r="AK106" s="3152"/>
      <c r="AL106" s="3153"/>
      <c r="AM106" s="3154"/>
      <c r="AN106" s="119"/>
      <c r="AO106" s="1180"/>
      <c r="AP106" s="115" t="s">
        <v>16</v>
      </c>
      <c r="AQ106" s="3141"/>
      <c r="AR106" s="3142"/>
      <c r="AS106" s="3141"/>
      <c r="AT106" s="3143"/>
      <c r="AU106" s="3144"/>
      <c r="AV106" s="3145"/>
      <c r="AW106" s="3146"/>
      <c r="AX106" s="3147"/>
      <c r="AY106" s="3148"/>
      <c r="AZ106" s="3149"/>
      <c r="BA106" s="2109"/>
      <c r="BB106" s="3150"/>
      <c r="BC106" s="117"/>
      <c r="BD106" s="3151"/>
      <c r="BE106" s="3152"/>
      <c r="BF106" s="3153"/>
      <c r="BG106" s="3154"/>
      <c r="BH106" s="119"/>
      <c r="BK106" s="3">
        <v>1</v>
      </c>
    </row>
    <row r="107" spans="2:63" ht="27" customHeight="1">
      <c r="B107" s="115" t="s">
        <v>16</v>
      </c>
      <c r="C107" s="3141"/>
      <c r="D107" s="3142"/>
      <c r="E107" s="3141"/>
      <c r="F107" s="3143"/>
      <c r="G107" s="3144"/>
      <c r="H107" s="3145"/>
      <c r="I107" s="3146"/>
      <c r="J107" s="3147"/>
      <c r="K107" s="3148"/>
      <c r="L107" s="3149"/>
      <c r="M107" s="2109"/>
      <c r="N107" s="3150"/>
      <c r="O107" s="117"/>
      <c r="P107" s="3151"/>
      <c r="Q107" s="3152"/>
      <c r="R107" s="3153"/>
      <c r="S107" s="3154"/>
      <c r="T107" s="119"/>
      <c r="U107" s="1180"/>
      <c r="V107" s="115" t="s">
        <v>16</v>
      </c>
      <c r="W107" s="3141"/>
      <c r="X107" s="3142"/>
      <c r="Y107" s="3141"/>
      <c r="Z107" s="3143"/>
      <c r="AA107" s="3144"/>
      <c r="AB107" s="3145"/>
      <c r="AC107" s="3146"/>
      <c r="AD107" s="3147"/>
      <c r="AE107" s="3148"/>
      <c r="AF107" s="3149"/>
      <c r="AG107" s="2109"/>
      <c r="AH107" s="3150"/>
      <c r="AI107" s="117"/>
      <c r="AJ107" s="3151"/>
      <c r="AK107" s="3152"/>
      <c r="AL107" s="3153"/>
      <c r="AM107" s="3154"/>
      <c r="AN107" s="119"/>
      <c r="AO107" s="1180"/>
      <c r="AP107" s="115" t="s">
        <v>16</v>
      </c>
      <c r="AQ107" s="3141"/>
      <c r="AR107" s="3142"/>
      <c r="AS107" s="3141"/>
      <c r="AT107" s="3143"/>
      <c r="AU107" s="3144"/>
      <c r="AV107" s="3145"/>
      <c r="AW107" s="3146"/>
      <c r="AX107" s="3147"/>
      <c r="AY107" s="3148"/>
      <c r="AZ107" s="3149"/>
      <c r="BA107" s="2109"/>
      <c r="BB107" s="3150"/>
      <c r="BC107" s="117"/>
      <c r="BD107" s="3151"/>
      <c r="BE107" s="3152"/>
      <c r="BF107" s="3153"/>
      <c r="BG107" s="3154"/>
      <c r="BH107" s="119"/>
      <c r="BK107" s="3">
        <v>1</v>
      </c>
    </row>
    <row r="108" spans="2:63" ht="27" customHeight="1">
      <c r="B108" s="115" t="s">
        <v>16</v>
      </c>
      <c r="C108" s="3141"/>
      <c r="D108" s="3142"/>
      <c r="E108" s="3141"/>
      <c r="F108" s="3143"/>
      <c r="G108" s="3144"/>
      <c r="H108" s="3145"/>
      <c r="I108" s="3146"/>
      <c r="J108" s="3147"/>
      <c r="K108" s="3148"/>
      <c r="L108" s="3149"/>
      <c r="M108" s="2109"/>
      <c r="N108" s="3150"/>
      <c r="O108" s="117"/>
      <c r="P108" s="3151"/>
      <c r="Q108" s="3152"/>
      <c r="R108" s="3153"/>
      <c r="S108" s="3154"/>
      <c r="T108" s="119"/>
      <c r="U108" s="1180"/>
      <c r="V108" s="115" t="s">
        <v>16</v>
      </c>
      <c r="W108" s="3141"/>
      <c r="X108" s="3142"/>
      <c r="Y108" s="3141"/>
      <c r="Z108" s="3143"/>
      <c r="AA108" s="3144"/>
      <c r="AB108" s="3145"/>
      <c r="AC108" s="3146"/>
      <c r="AD108" s="3147"/>
      <c r="AE108" s="3148"/>
      <c r="AF108" s="3149"/>
      <c r="AG108" s="2109"/>
      <c r="AH108" s="3150"/>
      <c r="AI108" s="117"/>
      <c r="AJ108" s="3151"/>
      <c r="AK108" s="3152"/>
      <c r="AL108" s="3153"/>
      <c r="AM108" s="3154"/>
      <c r="AN108" s="119"/>
      <c r="AO108" s="1180"/>
      <c r="AP108" s="115" t="s">
        <v>16</v>
      </c>
      <c r="AQ108" s="3141"/>
      <c r="AR108" s="3142"/>
      <c r="AS108" s="3141"/>
      <c r="AT108" s="3143"/>
      <c r="AU108" s="3144"/>
      <c r="AV108" s="3145"/>
      <c r="AW108" s="3146"/>
      <c r="AX108" s="3147"/>
      <c r="AY108" s="3148"/>
      <c r="AZ108" s="3149"/>
      <c r="BA108" s="2109"/>
      <c r="BB108" s="3150"/>
      <c r="BC108" s="117"/>
      <c r="BD108" s="3151"/>
      <c r="BE108" s="3152"/>
      <c r="BF108" s="3153"/>
      <c r="BG108" s="3154"/>
      <c r="BH108" s="119"/>
      <c r="BK108" s="3">
        <v>1</v>
      </c>
    </row>
    <row r="109" spans="2:63" ht="27" customHeight="1">
      <c r="B109" s="115" t="s">
        <v>16</v>
      </c>
      <c r="C109" s="3141"/>
      <c r="D109" s="3142"/>
      <c r="E109" s="3141"/>
      <c r="F109" s="3143"/>
      <c r="G109" s="3144"/>
      <c r="H109" s="3145"/>
      <c r="I109" s="3146"/>
      <c r="J109" s="3147"/>
      <c r="K109" s="3148"/>
      <c r="L109" s="3149"/>
      <c r="M109" s="2109"/>
      <c r="N109" s="3150"/>
      <c r="O109" s="117"/>
      <c r="P109" s="3151"/>
      <c r="Q109" s="3152"/>
      <c r="R109" s="3153"/>
      <c r="S109" s="3154"/>
      <c r="T109" s="119"/>
      <c r="U109" s="1180"/>
      <c r="V109" s="115" t="s">
        <v>16</v>
      </c>
      <c r="W109" s="3141"/>
      <c r="X109" s="3142"/>
      <c r="Y109" s="3141"/>
      <c r="Z109" s="3143"/>
      <c r="AA109" s="3144"/>
      <c r="AB109" s="3145"/>
      <c r="AC109" s="3146"/>
      <c r="AD109" s="3147"/>
      <c r="AE109" s="3148"/>
      <c r="AF109" s="3149"/>
      <c r="AG109" s="2109"/>
      <c r="AH109" s="3150"/>
      <c r="AI109" s="117"/>
      <c r="AJ109" s="3151"/>
      <c r="AK109" s="3152"/>
      <c r="AL109" s="3153"/>
      <c r="AM109" s="3154"/>
      <c r="AN109" s="119"/>
      <c r="AO109" s="1180"/>
      <c r="AP109" s="115" t="s">
        <v>16</v>
      </c>
      <c r="AQ109" s="3141"/>
      <c r="AR109" s="3142"/>
      <c r="AS109" s="3141"/>
      <c r="AT109" s="3143"/>
      <c r="AU109" s="3144"/>
      <c r="AV109" s="3145"/>
      <c r="AW109" s="3146"/>
      <c r="AX109" s="3147"/>
      <c r="AY109" s="3148"/>
      <c r="AZ109" s="3149"/>
      <c r="BA109" s="2109"/>
      <c r="BB109" s="3150"/>
      <c r="BC109" s="117"/>
      <c r="BD109" s="3151"/>
      <c r="BE109" s="3152"/>
      <c r="BF109" s="3153"/>
      <c r="BG109" s="3154"/>
      <c r="BH109" s="119"/>
      <c r="BK109" s="3">
        <v>1</v>
      </c>
    </row>
    <row r="110" spans="2:63" ht="27" customHeight="1">
      <c r="B110" s="115" t="s">
        <v>16</v>
      </c>
      <c r="C110" s="3141"/>
      <c r="D110" s="3142"/>
      <c r="E110" s="3141"/>
      <c r="F110" s="3143"/>
      <c r="G110" s="3144"/>
      <c r="H110" s="3145"/>
      <c r="I110" s="3146"/>
      <c r="J110" s="3147"/>
      <c r="K110" s="3148"/>
      <c r="L110" s="3149"/>
      <c r="M110" s="2109"/>
      <c r="N110" s="3150"/>
      <c r="O110" s="117"/>
      <c r="P110" s="3151"/>
      <c r="Q110" s="3152"/>
      <c r="R110" s="3153"/>
      <c r="S110" s="3154"/>
      <c r="T110" s="119"/>
      <c r="U110" s="1180"/>
      <c r="V110" s="115" t="s">
        <v>16</v>
      </c>
      <c r="W110" s="3141"/>
      <c r="X110" s="3142"/>
      <c r="Y110" s="3141"/>
      <c r="Z110" s="3143"/>
      <c r="AA110" s="3144"/>
      <c r="AB110" s="3145"/>
      <c r="AC110" s="3146"/>
      <c r="AD110" s="3147"/>
      <c r="AE110" s="3148"/>
      <c r="AF110" s="3149"/>
      <c r="AG110" s="2109"/>
      <c r="AH110" s="3150"/>
      <c r="AI110" s="117"/>
      <c r="AJ110" s="3151"/>
      <c r="AK110" s="3152"/>
      <c r="AL110" s="3153"/>
      <c r="AM110" s="3154"/>
      <c r="AN110" s="119"/>
      <c r="AO110" s="1180"/>
      <c r="AP110" s="115" t="s">
        <v>16</v>
      </c>
      <c r="AQ110" s="3141"/>
      <c r="AR110" s="3142"/>
      <c r="AS110" s="3141"/>
      <c r="AT110" s="3143"/>
      <c r="AU110" s="3144"/>
      <c r="AV110" s="3145"/>
      <c r="AW110" s="3146"/>
      <c r="AX110" s="3147"/>
      <c r="AY110" s="3148"/>
      <c r="AZ110" s="3149"/>
      <c r="BA110" s="2109"/>
      <c r="BB110" s="3150"/>
      <c r="BC110" s="117"/>
      <c r="BD110" s="3151"/>
      <c r="BE110" s="3152"/>
      <c r="BF110" s="3153"/>
      <c r="BG110" s="3154"/>
      <c r="BH110" s="119"/>
      <c r="BK110" s="3">
        <v>1</v>
      </c>
    </row>
    <row r="111" spans="2:63" ht="27" customHeight="1">
      <c r="B111" s="115" t="s">
        <v>16</v>
      </c>
      <c r="C111" s="3141"/>
      <c r="D111" s="3142"/>
      <c r="E111" s="3141"/>
      <c r="F111" s="3143"/>
      <c r="G111" s="3144"/>
      <c r="H111" s="3145"/>
      <c r="I111" s="3146"/>
      <c r="J111" s="3147"/>
      <c r="K111" s="3148"/>
      <c r="L111" s="3149"/>
      <c r="M111" s="2109"/>
      <c r="N111" s="3150"/>
      <c r="O111" s="117"/>
      <c r="P111" s="3151"/>
      <c r="Q111" s="3152"/>
      <c r="R111" s="3153"/>
      <c r="S111" s="3154"/>
      <c r="T111" s="119"/>
      <c r="U111" s="1180"/>
      <c r="V111" s="115" t="s">
        <v>16</v>
      </c>
      <c r="W111" s="3141"/>
      <c r="X111" s="3142"/>
      <c r="Y111" s="3141"/>
      <c r="Z111" s="3143"/>
      <c r="AA111" s="3144"/>
      <c r="AB111" s="3145"/>
      <c r="AC111" s="3146"/>
      <c r="AD111" s="3147"/>
      <c r="AE111" s="3148"/>
      <c r="AF111" s="3149"/>
      <c r="AG111" s="2109"/>
      <c r="AH111" s="3150"/>
      <c r="AI111" s="117"/>
      <c r="AJ111" s="3151"/>
      <c r="AK111" s="3152"/>
      <c r="AL111" s="3153"/>
      <c r="AM111" s="3154"/>
      <c r="AN111" s="119"/>
      <c r="AO111" s="1180"/>
      <c r="AP111" s="115" t="s">
        <v>16</v>
      </c>
      <c r="AQ111" s="3141"/>
      <c r="AR111" s="3142"/>
      <c r="AS111" s="3141"/>
      <c r="AT111" s="3143"/>
      <c r="AU111" s="3144"/>
      <c r="AV111" s="3145"/>
      <c r="AW111" s="3146"/>
      <c r="AX111" s="3147"/>
      <c r="AY111" s="3148"/>
      <c r="AZ111" s="3149"/>
      <c r="BA111" s="2109"/>
      <c r="BB111" s="3150"/>
      <c r="BC111" s="117"/>
      <c r="BD111" s="3151"/>
      <c r="BE111" s="3152"/>
      <c r="BF111" s="3153"/>
      <c r="BG111" s="3154"/>
      <c r="BH111" s="119"/>
      <c r="BK111" s="3">
        <v>1</v>
      </c>
    </row>
    <row r="112" spans="2:63" ht="27" customHeight="1">
      <c r="B112" s="115" t="s">
        <v>16</v>
      </c>
      <c r="C112" s="3141"/>
      <c r="D112" s="3142"/>
      <c r="E112" s="3141"/>
      <c r="F112" s="3143"/>
      <c r="G112" s="3144"/>
      <c r="H112" s="3145"/>
      <c r="I112" s="3146"/>
      <c r="J112" s="3147"/>
      <c r="K112" s="3148"/>
      <c r="L112" s="3149"/>
      <c r="M112" s="2109"/>
      <c r="N112" s="3150"/>
      <c r="O112" s="117"/>
      <c r="P112" s="3151"/>
      <c r="Q112" s="3152"/>
      <c r="R112" s="3153"/>
      <c r="S112" s="3154"/>
      <c r="T112" s="119"/>
      <c r="U112" s="1180"/>
      <c r="V112" s="115" t="s">
        <v>16</v>
      </c>
      <c r="W112" s="3141"/>
      <c r="X112" s="3142"/>
      <c r="Y112" s="3141"/>
      <c r="Z112" s="3143"/>
      <c r="AA112" s="3144"/>
      <c r="AB112" s="3145"/>
      <c r="AC112" s="3146"/>
      <c r="AD112" s="3147"/>
      <c r="AE112" s="3148"/>
      <c r="AF112" s="3149"/>
      <c r="AG112" s="2109"/>
      <c r="AH112" s="3150"/>
      <c r="AI112" s="117"/>
      <c r="AJ112" s="3151"/>
      <c r="AK112" s="3152"/>
      <c r="AL112" s="3153"/>
      <c r="AM112" s="3154"/>
      <c r="AN112" s="119"/>
      <c r="AO112" s="1180"/>
      <c r="AP112" s="115" t="s">
        <v>16</v>
      </c>
      <c r="AQ112" s="3141"/>
      <c r="AR112" s="3142"/>
      <c r="AS112" s="3141"/>
      <c r="AT112" s="3143"/>
      <c r="AU112" s="3144"/>
      <c r="AV112" s="3145"/>
      <c r="AW112" s="3146"/>
      <c r="AX112" s="3147"/>
      <c r="AY112" s="3148"/>
      <c r="AZ112" s="3149"/>
      <c r="BA112" s="2109"/>
      <c r="BB112" s="3150"/>
      <c r="BC112" s="117"/>
      <c r="BD112" s="3151"/>
      <c r="BE112" s="3152"/>
      <c r="BF112" s="3153"/>
      <c r="BG112" s="3154"/>
      <c r="BH112" s="119"/>
      <c r="BK112" s="3">
        <v>1</v>
      </c>
    </row>
    <row r="113" spans="2:63" ht="27" customHeight="1">
      <c r="B113" s="115" t="s">
        <v>16</v>
      </c>
      <c r="C113" s="3141"/>
      <c r="D113" s="3142"/>
      <c r="E113" s="3141"/>
      <c r="F113" s="3143"/>
      <c r="G113" s="3144"/>
      <c r="H113" s="3145"/>
      <c r="I113" s="3146"/>
      <c r="J113" s="3147"/>
      <c r="K113" s="3148"/>
      <c r="L113" s="3149"/>
      <c r="M113" s="2109"/>
      <c r="N113" s="3150"/>
      <c r="O113" s="117"/>
      <c r="P113" s="3151"/>
      <c r="Q113" s="3152"/>
      <c r="R113" s="3153"/>
      <c r="S113" s="3154"/>
      <c r="T113" s="119"/>
      <c r="U113" s="1180"/>
      <c r="V113" s="115" t="s">
        <v>16</v>
      </c>
      <c r="W113" s="3141"/>
      <c r="X113" s="3142"/>
      <c r="Y113" s="3141"/>
      <c r="Z113" s="3143"/>
      <c r="AA113" s="3144"/>
      <c r="AB113" s="3145"/>
      <c r="AC113" s="3146"/>
      <c r="AD113" s="3147"/>
      <c r="AE113" s="3148"/>
      <c r="AF113" s="3149"/>
      <c r="AG113" s="2109"/>
      <c r="AH113" s="3150"/>
      <c r="AI113" s="117"/>
      <c r="AJ113" s="3151"/>
      <c r="AK113" s="3152"/>
      <c r="AL113" s="3153"/>
      <c r="AM113" s="3154"/>
      <c r="AN113" s="119"/>
      <c r="AO113" s="1180"/>
      <c r="AP113" s="115" t="s">
        <v>16</v>
      </c>
      <c r="AQ113" s="3141"/>
      <c r="AR113" s="3142"/>
      <c r="AS113" s="3141"/>
      <c r="AT113" s="3143"/>
      <c r="AU113" s="3144"/>
      <c r="AV113" s="3145"/>
      <c r="AW113" s="3146"/>
      <c r="AX113" s="3147"/>
      <c r="AY113" s="3148"/>
      <c r="AZ113" s="3149"/>
      <c r="BA113" s="2109"/>
      <c r="BB113" s="3150"/>
      <c r="BC113" s="117"/>
      <c r="BD113" s="3151"/>
      <c r="BE113" s="3152"/>
      <c r="BF113" s="3153"/>
      <c r="BG113" s="3154"/>
      <c r="BH113" s="119"/>
      <c r="BK113" s="3">
        <v>1</v>
      </c>
    </row>
    <row r="114" spans="2:63" ht="27" customHeight="1">
      <c r="B114" s="115" t="s">
        <v>16</v>
      </c>
      <c r="C114" s="3141"/>
      <c r="D114" s="3142"/>
      <c r="E114" s="3141"/>
      <c r="F114" s="3143"/>
      <c r="G114" s="3144"/>
      <c r="H114" s="3145"/>
      <c r="I114" s="3146"/>
      <c r="J114" s="3147"/>
      <c r="K114" s="3148"/>
      <c r="L114" s="3149"/>
      <c r="M114" s="2109"/>
      <c r="N114" s="3150"/>
      <c r="O114" s="117"/>
      <c r="P114" s="3151"/>
      <c r="Q114" s="3152"/>
      <c r="R114" s="3153"/>
      <c r="S114" s="3154"/>
      <c r="T114" s="119"/>
      <c r="U114" s="1180"/>
      <c r="V114" s="115" t="s">
        <v>16</v>
      </c>
      <c r="W114" s="3141"/>
      <c r="X114" s="3142"/>
      <c r="Y114" s="3141"/>
      <c r="Z114" s="3143"/>
      <c r="AA114" s="3144"/>
      <c r="AB114" s="3145"/>
      <c r="AC114" s="3146"/>
      <c r="AD114" s="3147"/>
      <c r="AE114" s="3148"/>
      <c r="AF114" s="3149"/>
      <c r="AG114" s="2109"/>
      <c r="AH114" s="3150"/>
      <c r="AI114" s="117"/>
      <c r="AJ114" s="3151"/>
      <c r="AK114" s="3152"/>
      <c r="AL114" s="3153"/>
      <c r="AM114" s="3154"/>
      <c r="AN114" s="119"/>
      <c r="AO114" s="1180"/>
      <c r="AP114" s="115" t="s">
        <v>16</v>
      </c>
      <c r="AQ114" s="3141"/>
      <c r="AR114" s="3142"/>
      <c r="AS114" s="3141"/>
      <c r="AT114" s="3143"/>
      <c r="AU114" s="3144"/>
      <c r="AV114" s="3145"/>
      <c r="AW114" s="3146"/>
      <c r="AX114" s="3147"/>
      <c r="AY114" s="3148"/>
      <c r="AZ114" s="3149"/>
      <c r="BA114" s="2109"/>
      <c r="BB114" s="3150"/>
      <c r="BC114" s="117"/>
      <c r="BD114" s="3151"/>
      <c r="BE114" s="3152"/>
      <c r="BF114" s="3153"/>
      <c r="BG114" s="3154"/>
      <c r="BH114" s="119"/>
      <c r="BK114" s="3">
        <v>1</v>
      </c>
    </row>
    <row r="115" spans="2:63" ht="27" customHeight="1">
      <c r="B115" s="115" t="s">
        <v>16</v>
      </c>
      <c r="C115" s="3141"/>
      <c r="D115" s="3142"/>
      <c r="E115" s="3141"/>
      <c r="F115" s="3143"/>
      <c r="G115" s="3144"/>
      <c r="H115" s="3145"/>
      <c r="I115" s="3146"/>
      <c r="J115" s="3147"/>
      <c r="K115" s="3148"/>
      <c r="L115" s="3149"/>
      <c r="M115" s="2109"/>
      <c r="N115" s="3150"/>
      <c r="O115" s="117"/>
      <c r="P115" s="3151"/>
      <c r="Q115" s="3152"/>
      <c r="R115" s="3153"/>
      <c r="S115" s="3154"/>
      <c r="T115" s="119"/>
      <c r="U115" s="1180"/>
      <c r="V115" s="115" t="s">
        <v>16</v>
      </c>
      <c r="W115" s="3141"/>
      <c r="X115" s="3142"/>
      <c r="Y115" s="3141"/>
      <c r="Z115" s="3143"/>
      <c r="AA115" s="3144"/>
      <c r="AB115" s="3145"/>
      <c r="AC115" s="3146"/>
      <c r="AD115" s="3147"/>
      <c r="AE115" s="3148"/>
      <c r="AF115" s="3149"/>
      <c r="AG115" s="2109"/>
      <c r="AH115" s="3150"/>
      <c r="AI115" s="117"/>
      <c r="AJ115" s="3151"/>
      <c r="AK115" s="3152"/>
      <c r="AL115" s="3153"/>
      <c r="AM115" s="3154"/>
      <c r="AN115" s="119"/>
      <c r="AO115" s="1180"/>
      <c r="AP115" s="115" t="s">
        <v>16</v>
      </c>
      <c r="AQ115" s="3141"/>
      <c r="AR115" s="3142"/>
      <c r="AS115" s="3141"/>
      <c r="AT115" s="3143"/>
      <c r="AU115" s="3144"/>
      <c r="AV115" s="3145"/>
      <c r="AW115" s="3146"/>
      <c r="AX115" s="3147"/>
      <c r="AY115" s="3148"/>
      <c r="AZ115" s="3149"/>
      <c r="BA115" s="2109"/>
      <c r="BB115" s="3150"/>
      <c r="BC115" s="117"/>
      <c r="BD115" s="3151"/>
      <c r="BE115" s="3152"/>
      <c r="BF115" s="3153"/>
      <c r="BG115" s="3154"/>
      <c r="BH115" s="119"/>
      <c r="BK115" s="3">
        <v>1</v>
      </c>
    </row>
    <row r="116" spans="2:63" ht="27" customHeight="1">
      <c r="B116" s="115" t="s">
        <v>16</v>
      </c>
      <c r="C116" s="3141"/>
      <c r="D116" s="3142"/>
      <c r="E116" s="3141"/>
      <c r="F116" s="3143"/>
      <c r="G116" s="3144"/>
      <c r="H116" s="3145"/>
      <c r="I116" s="3146"/>
      <c r="J116" s="3147"/>
      <c r="K116" s="3148"/>
      <c r="L116" s="3149"/>
      <c r="M116" s="2109"/>
      <c r="N116" s="3150"/>
      <c r="O116" s="117"/>
      <c r="P116" s="3151"/>
      <c r="Q116" s="3152"/>
      <c r="R116" s="3153"/>
      <c r="S116" s="3154"/>
      <c r="T116" s="119"/>
      <c r="U116" s="1180"/>
      <c r="V116" s="115" t="s">
        <v>16</v>
      </c>
      <c r="W116" s="3141"/>
      <c r="X116" s="3142"/>
      <c r="Y116" s="3141"/>
      <c r="Z116" s="3143"/>
      <c r="AA116" s="3144"/>
      <c r="AB116" s="3145"/>
      <c r="AC116" s="3146"/>
      <c r="AD116" s="3147"/>
      <c r="AE116" s="3148"/>
      <c r="AF116" s="3149"/>
      <c r="AG116" s="2109"/>
      <c r="AH116" s="3150"/>
      <c r="AI116" s="117"/>
      <c r="AJ116" s="3151"/>
      <c r="AK116" s="3152"/>
      <c r="AL116" s="3153"/>
      <c r="AM116" s="3154"/>
      <c r="AN116" s="119"/>
      <c r="AO116" s="1180"/>
      <c r="AP116" s="115" t="s">
        <v>16</v>
      </c>
      <c r="AQ116" s="3141"/>
      <c r="AR116" s="3142"/>
      <c r="AS116" s="3141"/>
      <c r="AT116" s="3143"/>
      <c r="AU116" s="3144"/>
      <c r="AV116" s="3145"/>
      <c r="AW116" s="3146"/>
      <c r="AX116" s="3147"/>
      <c r="AY116" s="3148"/>
      <c r="AZ116" s="3149"/>
      <c r="BA116" s="2109"/>
      <c r="BB116" s="3150"/>
      <c r="BC116" s="117"/>
      <c r="BD116" s="3151"/>
      <c r="BE116" s="3152"/>
      <c r="BF116" s="3153"/>
      <c r="BG116" s="3154"/>
      <c r="BH116" s="119"/>
      <c r="BK116" s="3">
        <v>1</v>
      </c>
    </row>
    <row r="117" spans="2:63" ht="27" customHeight="1">
      <c r="B117" s="115" t="s">
        <v>16</v>
      </c>
      <c r="C117" s="3141"/>
      <c r="D117" s="3142"/>
      <c r="E117" s="3141"/>
      <c r="F117" s="3143"/>
      <c r="G117" s="3144"/>
      <c r="H117" s="3145"/>
      <c r="I117" s="3146"/>
      <c r="J117" s="3147"/>
      <c r="K117" s="3148"/>
      <c r="L117" s="3149"/>
      <c r="M117" s="2109"/>
      <c r="N117" s="3150"/>
      <c r="O117" s="117"/>
      <c r="P117" s="3151"/>
      <c r="Q117" s="3152"/>
      <c r="R117" s="3153"/>
      <c r="S117" s="3154"/>
      <c r="T117" s="119"/>
      <c r="U117" s="1180"/>
      <c r="V117" s="115" t="s">
        <v>16</v>
      </c>
      <c r="W117" s="3141"/>
      <c r="X117" s="3142"/>
      <c r="Y117" s="3141"/>
      <c r="Z117" s="3143"/>
      <c r="AA117" s="3144"/>
      <c r="AB117" s="3145"/>
      <c r="AC117" s="3146"/>
      <c r="AD117" s="3147"/>
      <c r="AE117" s="3148"/>
      <c r="AF117" s="3149"/>
      <c r="AG117" s="2109"/>
      <c r="AH117" s="3150"/>
      <c r="AI117" s="117"/>
      <c r="AJ117" s="3151"/>
      <c r="AK117" s="3152"/>
      <c r="AL117" s="3153"/>
      <c r="AM117" s="3154"/>
      <c r="AN117" s="119"/>
      <c r="AO117" s="1180"/>
      <c r="AP117" s="115" t="s">
        <v>16</v>
      </c>
      <c r="AQ117" s="3141"/>
      <c r="AR117" s="3142"/>
      <c r="AS117" s="3141"/>
      <c r="AT117" s="3143"/>
      <c r="AU117" s="3144"/>
      <c r="AV117" s="3145"/>
      <c r="AW117" s="3146"/>
      <c r="AX117" s="3147"/>
      <c r="AY117" s="3148"/>
      <c r="AZ117" s="3149"/>
      <c r="BA117" s="2109"/>
      <c r="BB117" s="3150"/>
      <c r="BC117" s="117"/>
      <c r="BD117" s="3151"/>
      <c r="BE117" s="3152"/>
      <c r="BF117" s="3153"/>
      <c r="BG117" s="3154"/>
      <c r="BH117" s="119"/>
      <c r="BK117" s="3">
        <v>1</v>
      </c>
    </row>
    <row r="118" spans="2:63" ht="27" customHeight="1">
      <c r="B118" s="115" t="s">
        <v>16</v>
      </c>
      <c r="C118" s="3141"/>
      <c r="D118" s="3142"/>
      <c r="E118" s="3141"/>
      <c r="F118" s="3143"/>
      <c r="G118" s="3144"/>
      <c r="H118" s="3145"/>
      <c r="I118" s="3146"/>
      <c r="J118" s="3147"/>
      <c r="K118" s="3148"/>
      <c r="L118" s="3149"/>
      <c r="M118" s="2109"/>
      <c r="N118" s="3150"/>
      <c r="O118" s="117"/>
      <c r="P118" s="3151"/>
      <c r="Q118" s="3152"/>
      <c r="R118" s="3153"/>
      <c r="S118" s="3154"/>
      <c r="T118" s="119"/>
      <c r="U118" s="1180"/>
      <c r="V118" s="115" t="s">
        <v>16</v>
      </c>
      <c r="W118" s="3141"/>
      <c r="X118" s="3142"/>
      <c r="Y118" s="3141"/>
      <c r="Z118" s="3143"/>
      <c r="AA118" s="3144"/>
      <c r="AB118" s="3145"/>
      <c r="AC118" s="3146"/>
      <c r="AD118" s="3147"/>
      <c r="AE118" s="3148"/>
      <c r="AF118" s="3149"/>
      <c r="AG118" s="2109"/>
      <c r="AH118" s="3150"/>
      <c r="AI118" s="117"/>
      <c r="AJ118" s="3151"/>
      <c r="AK118" s="3152"/>
      <c r="AL118" s="3153"/>
      <c r="AM118" s="3154"/>
      <c r="AN118" s="119"/>
      <c r="AO118" s="1180"/>
      <c r="AP118" s="115" t="s">
        <v>16</v>
      </c>
      <c r="AQ118" s="3141"/>
      <c r="AR118" s="3142"/>
      <c r="AS118" s="3141"/>
      <c r="AT118" s="3143"/>
      <c r="AU118" s="3144"/>
      <c r="AV118" s="3145"/>
      <c r="AW118" s="3146"/>
      <c r="AX118" s="3147"/>
      <c r="AY118" s="3148"/>
      <c r="AZ118" s="3149"/>
      <c r="BA118" s="2109"/>
      <c r="BB118" s="3150"/>
      <c r="BC118" s="117"/>
      <c r="BD118" s="3151"/>
      <c r="BE118" s="3152"/>
      <c r="BF118" s="3153"/>
      <c r="BG118" s="3154"/>
      <c r="BH118" s="119"/>
      <c r="BK118" s="3">
        <v>1</v>
      </c>
    </row>
    <row r="119" spans="2:63" ht="27" customHeight="1">
      <c r="B119" s="115" t="s">
        <v>16</v>
      </c>
      <c r="C119" s="3141"/>
      <c r="D119" s="3142"/>
      <c r="E119" s="3141"/>
      <c r="F119" s="3143"/>
      <c r="G119" s="3144"/>
      <c r="H119" s="3145"/>
      <c r="I119" s="3146"/>
      <c r="J119" s="3147"/>
      <c r="K119" s="3148"/>
      <c r="L119" s="3149"/>
      <c r="M119" s="2109"/>
      <c r="N119" s="3150"/>
      <c r="O119" s="117"/>
      <c r="P119" s="3151"/>
      <c r="Q119" s="3152"/>
      <c r="R119" s="3153"/>
      <c r="S119" s="3154"/>
      <c r="T119" s="119"/>
      <c r="U119" s="1180"/>
      <c r="V119" s="115" t="s">
        <v>16</v>
      </c>
      <c r="W119" s="3141"/>
      <c r="X119" s="3142"/>
      <c r="Y119" s="3141"/>
      <c r="Z119" s="3143"/>
      <c r="AA119" s="3144"/>
      <c r="AB119" s="3145"/>
      <c r="AC119" s="3146"/>
      <c r="AD119" s="3147"/>
      <c r="AE119" s="3148"/>
      <c r="AF119" s="3149"/>
      <c r="AG119" s="2109"/>
      <c r="AH119" s="3150"/>
      <c r="AI119" s="117"/>
      <c r="AJ119" s="3151"/>
      <c r="AK119" s="3152"/>
      <c r="AL119" s="3153"/>
      <c r="AM119" s="3154"/>
      <c r="AN119" s="119"/>
      <c r="AO119" s="1180"/>
      <c r="AP119" s="115" t="s">
        <v>16</v>
      </c>
      <c r="AQ119" s="3141"/>
      <c r="AR119" s="3142"/>
      <c r="AS119" s="3141"/>
      <c r="AT119" s="3143"/>
      <c r="AU119" s="3144"/>
      <c r="AV119" s="3145"/>
      <c r="AW119" s="3146"/>
      <c r="AX119" s="3147"/>
      <c r="AY119" s="3148"/>
      <c r="AZ119" s="3149"/>
      <c r="BA119" s="2109"/>
      <c r="BB119" s="3150"/>
      <c r="BC119" s="117"/>
      <c r="BD119" s="3151"/>
      <c r="BE119" s="3152"/>
      <c r="BF119" s="3153"/>
      <c r="BG119" s="3154"/>
      <c r="BH119" s="119"/>
      <c r="BK119" s="3">
        <v>1</v>
      </c>
    </row>
    <row r="120" spans="2:63" ht="27" customHeight="1">
      <c r="B120" s="115" t="s">
        <v>16</v>
      </c>
      <c r="C120" s="3141"/>
      <c r="D120" s="3142"/>
      <c r="E120" s="3141"/>
      <c r="F120" s="3143"/>
      <c r="G120" s="3144"/>
      <c r="H120" s="3145"/>
      <c r="I120" s="3146"/>
      <c r="J120" s="3147"/>
      <c r="K120" s="3148"/>
      <c r="L120" s="3149"/>
      <c r="M120" s="2109"/>
      <c r="N120" s="3150"/>
      <c r="O120" s="117"/>
      <c r="P120" s="3151"/>
      <c r="Q120" s="3152"/>
      <c r="R120" s="3153"/>
      <c r="S120" s="3154"/>
      <c r="T120" s="119"/>
      <c r="U120" s="1180"/>
      <c r="V120" s="115" t="s">
        <v>16</v>
      </c>
      <c r="W120" s="3141"/>
      <c r="X120" s="3142"/>
      <c r="Y120" s="3141"/>
      <c r="Z120" s="3143"/>
      <c r="AA120" s="3144"/>
      <c r="AB120" s="3145"/>
      <c r="AC120" s="3146"/>
      <c r="AD120" s="3147"/>
      <c r="AE120" s="3148"/>
      <c r="AF120" s="3149"/>
      <c r="AG120" s="2109"/>
      <c r="AH120" s="3150"/>
      <c r="AI120" s="117"/>
      <c r="AJ120" s="3151"/>
      <c r="AK120" s="3152"/>
      <c r="AL120" s="3153"/>
      <c r="AM120" s="3154"/>
      <c r="AN120" s="119"/>
      <c r="AO120" s="1180"/>
      <c r="AP120" s="115" t="s">
        <v>16</v>
      </c>
      <c r="AQ120" s="3141"/>
      <c r="AR120" s="3142"/>
      <c r="AS120" s="3141"/>
      <c r="AT120" s="3143"/>
      <c r="AU120" s="3144"/>
      <c r="AV120" s="3145"/>
      <c r="AW120" s="3146"/>
      <c r="AX120" s="3147"/>
      <c r="AY120" s="3148"/>
      <c r="AZ120" s="3149"/>
      <c r="BA120" s="2109"/>
      <c r="BB120" s="3150"/>
      <c r="BC120" s="117"/>
      <c r="BD120" s="3151"/>
      <c r="BE120" s="3152"/>
      <c r="BF120" s="3153"/>
      <c r="BG120" s="3154"/>
      <c r="BH120" s="119"/>
      <c r="BK120" s="3">
        <v>1</v>
      </c>
    </row>
    <row r="121" spans="2:63" ht="27" customHeight="1">
      <c r="B121" s="115" t="s">
        <v>16</v>
      </c>
      <c r="C121" s="3141"/>
      <c r="D121" s="3142"/>
      <c r="E121" s="3141"/>
      <c r="F121" s="3143"/>
      <c r="G121" s="3144"/>
      <c r="H121" s="3145"/>
      <c r="I121" s="3146"/>
      <c r="J121" s="3147"/>
      <c r="K121" s="3148"/>
      <c r="L121" s="3149"/>
      <c r="M121" s="2109"/>
      <c r="N121" s="3150"/>
      <c r="O121" s="117"/>
      <c r="P121" s="3151"/>
      <c r="Q121" s="3152"/>
      <c r="R121" s="3153"/>
      <c r="S121" s="3154"/>
      <c r="T121" s="119"/>
      <c r="U121" s="1180"/>
      <c r="V121" s="115" t="s">
        <v>16</v>
      </c>
      <c r="W121" s="3141"/>
      <c r="X121" s="3142"/>
      <c r="Y121" s="3141"/>
      <c r="Z121" s="3143"/>
      <c r="AA121" s="3144"/>
      <c r="AB121" s="3145"/>
      <c r="AC121" s="3146"/>
      <c r="AD121" s="3147"/>
      <c r="AE121" s="3148"/>
      <c r="AF121" s="3149"/>
      <c r="AG121" s="2109"/>
      <c r="AH121" s="3150"/>
      <c r="AI121" s="117"/>
      <c r="AJ121" s="3151"/>
      <c r="AK121" s="3152"/>
      <c r="AL121" s="3153"/>
      <c r="AM121" s="3154"/>
      <c r="AN121" s="119"/>
      <c r="AP121" s="115" t="s">
        <v>16</v>
      </c>
      <c r="AQ121" s="3141"/>
      <c r="AR121" s="3142"/>
      <c r="AS121" s="3141"/>
      <c r="AT121" s="3143"/>
      <c r="AU121" s="3144"/>
      <c r="AV121" s="3145"/>
      <c r="AW121" s="3146"/>
      <c r="AX121" s="3147"/>
      <c r="AY121" s="3148"/>
      <c r="AZ121" s="3149"/>
      <c r="BA121" s="2109"/>
      <c r="BB121" s="3150"/>
      <c r="BC121" s="117"/>
      <c r="BD121" s="3151"/>
      <c r="BE121" s="3152"/>
      <c r="BF121" s="3153"/>
      <c r="BG121" s="3154"/>
      <c r="BH121" s="119"/>
      <c r="BK121" s="3">
        <v>1</v>
      </c>
    </row>
    <row r="122" spans="2:63" ht="27" customHeight="1">
      <c r="B122" s="115" t="s">
        <v>16</v>
      </c>
      <c r="C122" s="3141"/>
      <c r="D122" s="3142"/>
      <c r="E122" s="3141"/>
      <c r="F122" s="3143"/>
      <c r="G122" s="3144"/>
      <c r="H122" s="3145"/>
      <c r="I122" s="3146"/>
      <c r="J122" s="3147"/>
      <c r="K122" s="3148"/>
      <c r="L122" s="3149"/>
      <c r="M122" s="2109"/>
      <c r="N122" s="3150"/>
      <c r="O122" s="117"/>
      <c r="P122" s="3151"/>
      <c r="Q122" s="3152"/>
      <c r="R122" s="3153"/>
      <c r="S122" s="3154"/>
      <c r="T122" s="119"/>
      <c r="U122" s="1180"/>
      <c r="V122" s="115" t="s">
        <v>16</v>
      </c>
      <c r="W122" s="3141"/>
      <c r="X122" s="3142"/>
      <c r="Y122" s="3141"/>
      <c r="Z122" s="3143"/>
      <c r="AA122" s="3144"/>
      <c r="AB122" s="3145"/>
      <c r="AC122" s="3146"/>
      <c r="AD122" s="3147"/>
      <c r="AE122" s="3148"/>
      <c r="AF122" s="3149"/>
      <c r="AG122" s="2109"/>
      <c r="AH122" s="3150"/>
      <c r="AI122" s="117"/>
      <c r="AJ122" s="3151"/>
      <c r="AK122" s="3152"/>
      <c r="AL122" s="3153"/>
      <c r="AM122" s="3154"/>
      <c r="AN122" s="119"/>
      <c r="AP122" s="115" t="s">
        <v>16</v>
      </c>
      <c r="AQ122" s="3141"/>
      <c r="AR122" s="3142"/>
      <c r="AS122" s="3141"/>
      <c r="AT122" s="3143"/>
      <c r="AU122" s="3144"/>
      <c r="AV122" s="3145"/>
      <c r="AW122" s="3146"/>
      <c r="AX122" s="3147"/>
      <c r="AY122" s="3148"/>
      <c r="AZ122" s="3149"/>
      <c r="BA122" s="2109"/>
      <c r="BB122" s="3150"/>
      <c r="BC122" s="117"/>
      <c r="BD122" s="3151"/>
      <c r="BE122" s="3152"/>
      <c r="BF122" s="3153"/>
      <c r="BG122" s="3154"/>
      <c r="BH122" s="119"/>
      <c r="BK122" s="3">
        <v>1</v>
      </c>
    </row>
    <row r="123" spans="2:63" ht="27" customHeight="1">
      <c r="B123" s="115" t="s">
        <v>16</v>
      </c>
      <c r="C123" s="3141"/>
      <c r="D123" s="3142"/>
      <c r="E123" s="3141"/>
      <c r="F123" s="3143"/>
      <c r="G123" s="3144"/>
      <c r="H123" s="3145"/>
      <c r="I123" s="3146"/>
      <c r="J123" s="3147"/>
      <c r="K123" s="3148"/>
      <c r="L123" s="3149"/>
      <c r="M123" s="2109"/>
      <c r="N123" s="3150"/>
      <c r="O123" s="117"/>
      <c r="P123" s="3151"/>
      <c r="Q123" s="3152"/>
      <c r="R123" s="3153"/>
      <c r="S123" s="3154"/>
      <c r="T123" s="119"/>
      <c r="U123" s="1180"/>
      <c r="V123" s="115" t="s">
        <v>16</v>
      </c>
      <c r="W123" s="3141"/>
      <c r="X123" s="3142"/>
      <c r="Y123" s="3141"/>
      <c r="Z123" s="3143"/>
      <c r="AA123" s="3144"/>
      <c r="AB123" s="3145"/>
      <c r="AC123" s="3146"/>
      <c r="AD123" s="3147"/>
      <c r="AE123" s="3148"/>
      <c r="AF123" s="3149"/>
      <c r="AG123" s="2109"/>
      <c r="AH123" s="3150"/>
      <c r="AI123" s="117"/>
      <c r="AJ123" s="3151"/>
      <c r="AK123" s="3152"/>
      <c r="AL123" s="3153"/>
      <c r="AM123" s="3154"/>
      <c r="AN123" s="119"/>
      <c r="AP123" s="115" t="s">
        <v>16</v>
      </c>
      <c r="AQ123" s="3141"/>
      <c r="AR123" s="3142"/>
      <c r="AS123" s="3141"/>
      <c r="AT123" s="3143"/>
      <c r="AU123" s="3144"/>
      <c r="AV123" s="3145"/>
      <c r="AW123" s="3146"/>
      <c r="AX123" s="3147"/>
      <c r="AY123" s="3148"/>
      <c r="AZ123" s="3149"/>
      <c r="BA123" s="2109"/>
      <c r="BB123" s="3150"/>
      <c r="BC123" s="117"/>
      <c r="BD123" s="3151"/>
      <c r="BE123" s="3152"/>
      <c r="BF123" s="3153"/>
      <c r="BG123" s="3154"/>
      <c r="BH123" s="119"/>
      <c r="BK123" s="3">
        <v>1</v>
      </c>
    </row>
    <row r="124" spans="2:63" ht="27" customHeight="1">
      <c r="B124" s="115" t="s">
        <v>16</v>
      </c>
      <c r="C124" s="3141"/>
      <c r="D124" s="3142"/>
      <c r="E124" s="3141"/>
      <c r="F124" s="3143"/>
      <c r="G124" s="3144"/>
      <c r="H124" s="3145"/>
      <c r="I124" s="3146"/>
      <c r="J124" s="3147"/>
      <c r="K124" s="3148"/>
      <c r="L124" s="3149"/>
      <c r="M124" s="2109"/>
      <c r="N124" s="3150"/>
      <c r="O124" s="117"/>
      <c r="P124" s="3151"/>
      <c r="Q124" s="3152"/>
      <c r="R124" s="3153"/>
      <c r="S124" s="3154"/>
      <c r="T124" s="119"/>
      <c r="U124" s="1180"/>
      <c r="V124" s="115" t="s">
        <v>16</v>
      </c>
      <c r="W124" s="3141"/>
      <c r="X124" s="3142"/>
      <c r="Y124" s="3141"/>
      <c r="Z124" s="3143"/>
      <c r="AA124" s="3144"/>
      <c r="AB124" s="3145"/>
      <c r="AC124" s="3146"/>
      <c r="AD124" s="3147"/>
      <c r="AE124" s="3148"/>
      <c r="AF124" s="3149"/>
      <c r="AG124" s="2109"/>
      <c r="AH124" s="3150"/>
      <c r="AI124" s="117"/>
      <c r="AJ124" s="3151"/>
      <c r="AK124" s="3152"/>
      <c r="AL124" s="3153"/>
      <c r="AM124" s="3154"/>
      <c r="AN124" s="119"/>
      <c r="AO124" s="1180"/>
      <c r="AP124" s="115" t="s">
        <v>16</v>
      </c>
      <c r="AQ124" s="3141"/>
      <c r="AR124" s="3142"/>
      <c r="AS124" s="3141"/>
      <c r="AT124" s="3143"/>
      <c r="AU124" s="3144"/>
      <c r="AV124" s="3145"/>
      <c r="AW124" s="3146"/>
      <c r="AX124" s="3147"/>
      <c r="AY124" s="3148"/>
      <c r="AZ124" s="3149"/>
      <c r="BA124" s="2109"/>
      <c r="BB124" s="3150"/>
      <c r="BC124" s="117"/>
      <c r="BD124" s="3151"/>
      <c r="BE124" s="3152"/>
      <c r="BF124" s="3153"/>
      <c r="BG124" s="3154"/>
      <c r="BH124" s="119"/>
      <c r="BK124" s="3">
        <v>1</v>
      </c>
    </row>
    <row r="125" spans="2:63" ht="27" customHeight="1">
      <c r="B125" s="115" t="s">
        <v>16</v>
      </c>
      <c r="C125" s="3141"/>
      <c r="D125" s="3142"/>
      <c r="E125" s="3141"/>
      <c r="F125" s="3143"/>
      <c r="G125" s="3144"/>
      <c r="H125" s="3145"/>
      <c r="I125" s="3146"/>
      <c r="J125" s="3147"/>
      <c r="K125" s="3148"/>
      <c r="L125" s="3149"/>
      <c r="M125" s="2109"/>
      <c r="N125" s="3150"/>
      <c r="O125" s="117"/>
      <c r="P125" s="3151"/>
      <c r="Q125" s="3152"/>
      <c r="R125" s="3153"/>
      <c r="S125" s="3154"/>
      <c r="T125" s="119"/>
      <c r="U125" s="1180"/>
      <c r="V125" s="115" t="s">
        <v>16</v>
      </c>
      <c r="W125" s="3141"/>
      <c r="X125" s="3142"/>
      <c r="Y125" s="3141"/>
      <c r="Z125" s="3143"/>
      <c r="AA125" s="3144"/>
      <c r="AB125" s="3145"/>
      <c r="AC125" s="3146"/>
      <c r="AD125" s="3147"/>
      <c r="AE125" s="3148"/>
      <c r="AF125" s="3149"/>
      <c r="AG125" s="2109"/>
      <c r="AH125" s="3150"/>
      <c r="AI125" s="117"/>
      <c r="AJ125" s="3151"/>
      <c r="AK125" s="3152"/>
      <c r="AL125" s="3153"/>
      <c r="AM125" s="3154"/>
      <c r="AN125" s="119"/>
      <c r="AO125" s="1180"/>
      <c r="AP125" s="115" t="s">
        <v>16</v>
      </c>
      <c r="AQ125" s="3141"/>
      <c r="AR125" s="3142"/>
      <c r="AS125" s="3141"/>
      <c r="AT125" s="3143"/>
      <c r="AU125" s="3144"/>
      <c r="AV125" s="3145"/>
      <c r="AW125" s="3146"/>
      <c r="AX125" s="3147"/>
      <c r="AY125" s="3148"/>
      <c r="AZ125" s="3149"/>
      <c r="BA125" s="2109"/>
      <c r="BB125" s="3150"/>
      <c r="BC125" s="117"/>
      <c r="BD125" s="3151"/>
      <c r="BE125" s="3152"/>
      <c r="BF125" s="3153"/>
      <c r="BG125" s="3154"/>
      <c r="BH125" s="119"/>
      <c r="BK125" s="3">
        <v>1</v>
      </c>
    </row>
    <row r="126" spans="2:63" ht="27" customHeight="1">
      <c r="B126" s="115" t="s">
        <v>16</v>
      </c>
      <c r="C126" s="3141"/>
      <c r="D126" s="3142"/>
      <c r="E126" s="3141"/>
      <c r="F126" s="3143"/>
      <c r="G126" s="3144"/>
      <c r="H126" s="3145"/>
      <c r="I126" s="3146"/>
      <c r="J126" s="3147"/>
      <c r="K126" s="3148"/>
      <c r="L126" s="3149"/>
      <c r="M126" s="2109"/>
      <c r="N126" s="3150"/>
      <c r="O126" s="117"/>
      <c r="P126" s="3151"/>
      <c r="Q126" s="3152"/>
      <c r="R126" s="3153"/>
      <c r="S126" s="3154"/>
      <c r="T126" s="119"/>
      <c r="U126" s="1180"/>
      <c r="V126" s="115" t="s">
        <v>16</v>
      </c>
      <c r="W126" s="3141"/>
      <c r="X126" s="3142"/>
      <c r="Y126" s="3141"/>
      <c r="Z126" s="3143"/>
      <c r="AA126" s="3144"/>
      <c r="AB126" s="3145"/>
      <c r="AC126" s="3146"/>
      <c r="AD126" s="3147"/>
      <c r="AE126" s="3148"/>
      <c r="AF126" s="3149"/>
      <c r="AG126" s="2109"/>
      <c r="AH126" s="3150"/>
      <c r="AI126" s="117"/>
      <c r="AJ126" s="3151"/>
      <c r="AK126" s="3152"/>
      <c r="AL126" s="3153"/>
      <c r="AM126" s="3154"/>
      <c r="AN126" s="119"/>
      <c r="AO126" s="1180"/>
      <c r="AP126" s="115" t="s">
        <v>16</v>
      </c>
      <c r="AQ126" s="3141"/>
      <c r="AR126" s="3142"/>
      <c r="AS126" s="3141"/>
      <c r="AT126" s="3143"/>
      <c r="AU126" s="3144"/>
      <c r="AV126" s="3145"/>
      <c r="AW126" s="3146"/>
      <c r="AX126" s="3147"/>
      <c r="AY126" s="3148"/>
      <c r="AZ126" s="3149"/>
      <c r="BA126" s="2109"/>
      <c r="BB126" s="3150"/>
      <c r="BC126" s="117"/>
      <c r="BD126" s="3151"/>
      <c r="BE126" s="3152"/>
      <c r="BF126" s="3153"/>
      <c r="BG126" s="3154"/>
      <c r="BH126" s="119"/>
      <c r="BK126" s="3">
        <v>1</v>
      </c>
    </row>
    <row r="127" spans="2:63" ht="27" customHeight="1">
      <c r="B127" s="115" t="s">
        <v>16</v>
      </c>
      <c r="C127" s="3141"/>
      <c r="D127" s="3142"/>
      <c r="E127" s="3141"/>
      <c r="F127" s="3143"/>
      <c r="G127" s="3144"/>
      <c r="H127" s="3145"/>
      <c r="I127" s="3146"/>
      <c r="J127" s="3147"/>
      <c r="K127" s="3148"/>
      <c r="L127" s="3149"/>
      <c r="M127" s="2109"/>
      <c r="N127" s="3150"/>
      <c r="O127" s="117"/>
      <c r="P127" s="3151"/>
      <c r="Q127" s="3152"/>
      <c r="R127" s="3153"/>
      <c r="S127" s="3154"/>
      <c r="T127" s="119"/>
      <c r="U127" s="1180"/>
      <c r="V127" s="115" t="s">
        <v>16</v>
      </c>
      <c r="W127" s="3141"/>
      <c r="X127" s="3142"/>
      <c r="Y127" s="3141"/>
      <c r="Z127" s="3143"/>
      <c r="AA127" s="3144"/>
      <c r="AB127" s="3145"/>
      <c r="AC127" s="3146"/>
      <c r="AD127" s="3147"/>
      <c r="AE127" s="3148"/>
      <c r="AF127" s="3149"/>
      <c r="AG127" s="2109"/>
      <c r="AH127" s="3150"/>
      <c r="AI127" s="117"/>
      <c r="AJ127" s="3151"/>
      <c r="AK127" s="3152"/>
      <c r="AL127" s="3153"/>
      <c r="AM127" s="3154"/>
      <c r="AN127" s="119"/>
      <c r="AO127" s="1180"/>
      <c r="AP127" s="115" t="s">
        <v>16</v>
      </c>
      <c r="AQ127" s="3141"/>
      <c r="AR127" s="3142"/>
      <c r="AS127" s="3141"/>
      <c r="AT127" s="3143"/>
      <c r="AU127" s="3144"/>
      <c r="AV127" s="3145"/>
      <c r="AW127" s="3146"/>
      <c r="AX127" s="3147"/>
      <c r="AY127" s="3148"/>
      <c r="AZ127" s="3149"/>
      <c r="BA127" s="2109"/>
      <c r="BB127" s="3150"/>
      <c r="BC127" s="117"/>
      <c r="BD127" s="3151"/>
      <c r="BE127" s="3152"/>
      <c r="BF127" s="3153"/>
      <c r="BG127" s="3154"/>
      <c r="BH127" s="119"/>
      <c r="BK127" s="3">
        <v>1</v>
      </c>
    </row>
    <row r="128" spans="2:63" ht="27" customHeight="1">
      <c r="B128" s="115" t="s">
        <v>16</v>
      </c>
      <c r="C128" s="3141"/>
      <c r="D128" s="3142"/>
      <c r="E128" s="3141"/>
      <c r="F128" s="3143"/>
      <c r="G128" s="3144"/>
      <c r="H128" s="3145"/>
      <c r="I128" s="3146"/>
      <c r="J128" s="3147"/>
      <c r="K128" s="3148"/>
      <c r="L128" s="3149"/>
      <c r="M128" s="2109"/>
      <c r="N128" s="3150"/>
      <c r="O128" s="117"/>
      <c r="P128" s="3151"/>
      <c r="Q128" s="3152"/>
      <c r="R128" s="3153"/>
      <c r="S128" s="3154"/>
      <c r="T128" s="119"/>
      <c r="U128" s="1180"/>
      <c r="V128" s="115" t="s">
        <v>16</v>
      </c>
      <c r="W128" s="3141"/>
      <c r="X128" s="3142"/>
      <c r="Y128" s="3141"/>
      <c r="Z128" s="3143"/>
      <c r="AA128" s="3144"/>
      <c r="AB128" s="3145"/>
      <c r="AC128" s="3146"/>
      <c r="AD128" s="3147"/>
      <c r="AE128" s="3148"/>
      <c r="AF128" s="3149"/>
      <c r="AG128" s="2109"/>
      <c r="AH128" s="3150"/>
      <c r="AI128" s="117"/>
      <c r="AJ128" s="3151"/>
      <c r="AK128" s="3152"/>
      <c r="AL128" s="3153"/>
      <c r="AM128" s="3154"/>
      <c r="AN128" s="119"/>
      <c r="AO128" s="1180"/>
      <c r="AP128" s="115" t="s">
        <v>16</v>
      </c>
      <c r="AQ128" s="3141"/>
      <c r="AR128" s="3142"/>
      <c r="AS128" s="3141"/>
      <c r="AT128" s="3143"/>
      <c r="AU128" s="3144"/>
      <c r="AV128" s="3145"/>
      <c r="AW128" s="3146"/>
      <c r="AX128" s="3147"/>
      <c r="AY128" s="3148"/>
      <c r="AZ128" s="3149"/>
      <c r="BA128" s="2109"/>
      <c r="BB128" s="3150"/>
      <c r="BC128" s="117"/>
      <c r="BD128" s="3151"/>
      <c r="BE128" s="3152"/>
      <c r="BF128" s="3153"/>
      <c r="BG128" s="3154"/>
      <c r="BH128" s="119"/>
      <c r="BK128" s="3">
        <v>1</v>
      </c>
    </row>
    <row r="129" spans="2:63" ht="27" customHeight="1">
      <c r="B129" s="115" t="s">
        <v>16</v>
      </c>
      <c r="C129" s="3141"/>
      <c r="D129" s="3142"/>
      <c r="E129" s="3141"/>
      <c r="F129" s="3143"/>
      <c r="G129" s="3144"/>
      <c r="H129" s="3145"/>
      <c r="I129" s="3146"/>
      <c r="J129" s="3147"/>
      <c r="K129" s="3148"/>
      <c r="L129" s="3149"/>
      <c r="M129" s="2109"/>
      <c r="N129" s="3150"/>
      <c r="O129" s="117"/>
      <c r="P129" s="3151"/>
      <c r="Q129" s="3152"/>
      <c r="R129" s="3153"/>
      <c r="S129" s="3154"/>
      <c r="T129" s="119"/>
      <c r="U129" s="1180"/>
      <c r="V129" s="115" t="s">
        <v>16</v>
      </c>
      <c r="W129" s="3141"/>
      <c r="X129" s="3142"/>
      <c r="Y129" s="3141"/>
      <c r="Z129" s="3143"/>
      <c r="AA129" s="3144"/>
      <c r="AB129" s="3145"/>
      <c r="AC129" s="3146"/>
      <c r="AD129" s="3147"/>
      <c r="AE129" s="3148"/>
      <c r="AF129" s="3149"/>
      <c r="AG129" s="2109"/>
      <c r="AH129" s="3150"/>
      <c r="AI129" s="117"/>
      <c r="AJ129" s="3151"/>
      <c r="AK129" s="3152"/>
      <c r="AL129" s="3153"/>
      <c r="AM129" s="3154"/>
      <c r="AN129" s="119"/>
      <c r="AO129" s="1180"/>
      <c r="AP129" s="115" t="s">
        <v>16</v>
      </c>
      <c r="AQ129" s="3141"/>
      <c r="AR129" s="3142"/>
      <c r="AS129" s="3141"/>
      <c r="AT129" s="3143"/>
      <c r="AU129" s="3144"/>
      <c r="AV129" s="3145"/>
      <c r="AW129" s="3146"/>
      <c r="AX129" s="3147"/>
      <c r="AY129" s="3148"/>
      <c r="AZ129" s="3149"/>
      <c r="BA129" s="2109"/>
      <c r="BB129" s="3150"/>
      <c r="BC129" s="117"/>
      <c r="BD129" s="3151"/>
      <c r="BE129" s="3152"/>
      <c r="BF129" s="3153"/>
      <c r="BG129" s="3154"/>
      <c r="BH129" s="119"/>
      <c r="BK129" s="3">
        <v>1</v>
      </c>
    </row>
    <row r="130" spans="2:63" ht="27" customHeight="1">
      <c r="B130" s="115" t="s">
        <v>16</v>
      </c>
      <c r="C130" s="3141"/>
      <c r="D130" s="3142"/>
      <c r="E130" s="3141"/>
      <c r="F130" s="3143"/>
      <c r="G130" s="3144"/>
      <c r="H130" s="3145"/>
      <c r="I130" s="3146"/>
      <c r="J130" s="3147"/>
      <c r="K130" s="3148"/>
      <c r="L130" s="3149"/>
      <c r="M130" s="2109"/>
      <c r="N130" s="3150"/>
      <c r="O130" s="117"/>
      <c r="P130" s="3151"/>
      <c r="Q130" s="3152"/>
      <c r="R130" s="3153"/>
      <c r="S130" s="3154"/>
      <c r="T130" s="119"/>
      <c r="U130" s="1180"/>
      <c r="V130" s="115" t="s">
        <v>16</v>
      </c>
      <c r="W130" s="3141"/>
      <c r="X130" s="3142"/>
      <c r="Y130" s="3141"/>
      <c r="Z130" s="3143"/>
      <c r="AA130" s="3144"/>
      <c r="AB130" s="3145"/>
      <c r="AC130" s="3146"/>
      <c r="AD130" s="3147"/>
      <c r="AE130" s="3148"/>
      <c r="AF130" s="3149"/>
      <c r="AG130" s="2109"/>
      <c r="AH130" s="3150"/>
      <c r="AI130" s="117"/>
      <c r="AJ130" s="3151"/>
      <c r="AK130" s="3152"/>
      <c r="AL130" s="3153"/>
      <c r="AM130" s="3154"/>
      <c r="AN130" s="119"/>
      <c r="AO130" s="1180"/>
      <c r="AP130" s="115" t="s">
        <v>16</v>
      </c>
      <c r="AQ130" s="3141"/>
      <c r="AR130" s="3142"/>
      <c r="AS130" s="3141"/>
      <c r="AT130" s="3143"/>
      <c r="AU130" s="3144"/>
      <c r="AV130" s="3145"/>
      <c r="AW130" s="3146"/>
      <c r="AX130" s="3147"/>
      <c r="AY130" s="3148"/>
      <c r="AZ130" s="3149"/>
      <c r="BA130" s="2109"/>
      <c r="BB130" s="3150"/>
      <c r="BC130" s="117"/>
      <c r="BD130" s="3151"/>
      <c r="BE130" s="3152"/>
      <c r="BF130" s="3153"/>
      <c r="BG130" s="3154"/>
      <c r="BH130" s="119"/>
      <c r="BK130" s="3">
        <v>1</v>
      </c>
    </row>
    <row r="131" spans="2:63" ht="27" customHeight="1">
      <c r="B131" s="115" t="s">
        <v>16</v>
      </c>
      <c r="C131" s="3141"/>
      <c r="D131" s="3142"/>
      <c r="E131" s="3141"/>
      <c r="F131" s="3143"/>
      <c r="G131" s="3144"/>
      <c r="H131" s="3145"/>
      <c r="I131" s="3146"/>
      <c r="J131" s="3147"/>
      <c r="K131" s="3148"/>
      <c r="L131" s="3149"/>
      <c r="M131" s="2109"/>
      <c r="N131" s="3150"/>
      <c r="O131" s="117"/>
      <c r="P131" s="3151"/>
      <c r="Q131" s="3152"/>
      <c r="R131" s="3153"/>
      <c r="S131" s="3154"/>
      <c r="T131" s="119"/>
      <c r="U131" s="1180"/>
      <c r="V131" s="115" t="s">
        <v>16</v>
      </c>
      <c r="W131" s="3141"/>
      <c r="X131" s="3142"/>
      <c r="Y131" s="3141"/>
      <c r="Z131" s="3143"/>
      <c r="AA131" s="3144"/>
      <c r="AB131" s="3145"/>
      <c r="AC131" s="3146"/>
      <c r="AD131" s="3147"/>
      <c r="AE131" s="3148"/>
      <c r="AF131" s="3149"/>
      <c r="AG131" s="2109"/>
      <c r="AH131" s="3150"/>
      <c r="AI131" s="117"/>
      <c r="AJ131" s="3151"/>
      <c r="AK131" s="3152"/>
      <c r="AL131" s="3153"/>
      <c r="AM131" s="3154"/>
      <c r="AN131" s="119"/>
      <c r="AO131" s="1180"/>
      <c r="AP131" s="115" t="s">
        <v>16</v>
      </c>
      <c r="AQ131" s="3141"/>
      <c r="AR131" s="3142"/>
      <c r="AS131" s="3141"/>
      <c r="AT131" s="3143"/>
      <c r="AU131" s="3144"/>
      <c r="AV131" s="3145"/>
      <c r="AW131" s="3146"/>
      <c r="AX131" s="3147"/>
      <c r="AY131" s="3148"/>
      <c r="AZ131" s="3149"/>
      <c r="BA131" s="2109"/>
      <c r="BB131" s="3150"/>
      <c r="BC131" s="117"/>
      <c r="BD131" s="3151"/>
      <c r="BE131" s="3152"/>
      <c r="BF131" s="3153"/>
      <c r="BG131" s="3154"/>
      <c r="BH131" s="119"/>
      <c r="BK131" s="3">
        <v>1</v>
      </c>
    </row>
    <row r="132" spans="2:63" ht="27" customHeight="1">
      <c r="B132" s="115" t="s">
        <v>16</v>
      </c>
      <c r="C132" s="3141"/>
      <c r="D132" s="3142"/>
      <c r="E132" s="3141"/>
      <c r="F132" s="3143"/>
      <c r="G132" s="3144"/>
      <c r="H132" s="3145"/>
      <c r="I132" s="3146"/>
      <c r="J132" s="3147"/>
      <c r="K132" s="3148"/>
      <c r="L132" s="3149"/>
      <c r="M132" s="2109"/>
      <c r="N132" s="3150"/>
      <c r="O132" s="117"/>
      <c r="P132" s="3151"/>
      <c r="Q132" s="3152"/>
      <c r="R132" s="3153"/>
      <c r="S132" s="3154"/>
      <c r="T132" s="119"/>
      <c r="U132" s="1180"/>
      <c r="V132" s="115" t="s">
        <v>16</v>
      </c>
      <c r="W132" s="3141"/>
      <c r="X132" s="3142"/>
      <c r="Y132" s="3141"/>
      <c r="Z132" s="3143"/>
      <c r="AA132" s="3144"/>
      <c r="AB132" s="3145"/>
      <c r="AC132" s="3146"/>
      <c r="AD132" s="3147"/>
      <c r="AE132" s="3148"/>
      <c r="AF132" s="3149"/>
      <c r="AG132" s="2109"/>
      <c r="AH132" s="3150"/>
      <c r="AI132" s="117"/>
      <c r="AJ132" s="3151"/>
      <c r="AK132" s="3152"/>
      <c r="AL132" s="3153"/>
      <c r="AM132" s="3154"/>
      <c r="AN132" s="119"/>
      <c r="AO132" s="1180"/>
      <c r="AP132" s="115" t="s">
        <v>16</v>
      </c>
      <c r="AQ132" s="3141"/>
      <c r="AR132" s="3142"/>
      <c r="AS132" s="3141"/>
      <c r="AT132" s="3143"/>
      <c r="AU132" s="3144"/>
      <c r="AV132" s="3145"/>
      <c r="AW132" s="3146"/>
      <c r="AX132" s="3147"/>
      <c r="AY132" s="3148"/>
      <c r="AZ132" s="3149"/>
      <c r="BA132" s="2109"/>
      <c r="BB132" s="3150"/>
      <c r="BC132" s="117"/>
      <c r="BD132" s="3151"/>
      <c r="BE132" s="3152"/>
      <c r="BF132" s="3153"/>
      <c r="BG132" s="3154"/>
      <c r="BH132" s="119"/>
      <c r="BK132" s="3">
        <v>1</v>
      </c>
    </row>
    <row r="133" spans="2:63" ht="27" customHeight="1">
      <c r="B133" s="115" t="s">
        <v>16</v>
      </c>
      <c r="C133" s="3141"/>
      <c r="D133" s="3142"/>
      <c r="E133" s="3141"/>
      <c r="F133" s="3143"/>
      <c r="G133" s="3144"/>
      <c r="H133" s="3145"/>
      <c r="I133" s="3146"/>
      <c r="J133" s="3147"/>
      <c r="K133" s="3148"/>
      <c r="L133" s="3149"/>
      <c r="M133" s="2109"/>
      <c r="N133" s="3150"/>
      <c r="O133" s="117"/>
      <c r="P133" s="3151"/>
      <c r="Q133" s="3152"/>
      <c r="R133" s="3153"/>
      <c r="S133" s="3154"/>
      <c r="T133" s="119"/>
      <c r="U133" s="1180"/>
      <c r="V133" s="115" t="s">
        <v>16</v>
      </c>
      <c r="W133" s="3141"/>
      <c r="X133" s="3142"/>
      <c r="Y133" s="3141"/>
      <c r="Z133" s="3143"/>
      <c r="AA133" s="3144"/>
      <c r="AB133" s="3145"/>
      <c r="AC133" s="3146"/>
      <c r="AD133" s="3147"/>
      <c r="AE133" s="3148"/>
      <c r="AF133" s="3149"/>
      <c r="AG133" s="2109"/>
      <c r="AH133" s="3150"/>
      <c r="AI133" s="117"/>
      <c r="AJ133" s="3151"/>
      <c r="AK133" s="3152"/>
      <c r="AL133" s="3153"/>
      <c r="AM133" s="3154"/>
      <c r="AN133" s="119"/>
      <c r="AO133" s="1180"/>
      <c r="AP133" s="115" t="s">
        <v>16</v>
      </c>
      <c r="AQ133" s="3141"/>
      <c r="AR133" s="3142"/>
      <c r="AS133" s="3141"/>
      <c r="AT133" s="3143"/>
      <c r="AU133" s="3144"/>
      <c r="AV133" s="3145"/>
      <c r="AW133" s="3146"/>
      <c r="AX133" s="3147"/>
      <c r="AY133" s="3148"/>
      <c r="AZ133" s="3149"/>
      <c r="BA133" s="2109"/>
      <c r="BB133" s="3150"/>
      <c r="BC133" s="117"/>
      <c r="BD133" s="3151"/>
      <c r="BE133" s="3152"/>
      <c r="BF133" s="3153"/>
      <c r="BG133" s="3154"/>
      <c r="BH133" s="119"/>
      <c r="BK133" s="3">
        <v>1</v>
      </c>
    </row>
    <row r="134" spans="2:63" ht="27" customHeight="1">
      <c r="B134" s="115" t="s">
        <v>16</v>
      </c>
      <c r="C134" s="3141"/>
      <c r="D134" s="3142"/>
      <c r="E134" s="3141"/>
      <c r="F134" s="3143"/>
      <c r="G134" s="3144"/>
      <c r="H134" s="3145"/>
      <c r="I134" s="3146"/>
      <c r="J134" s="3147"/>
      <c r="K134" s="3148"/>
      <c r="L134" s="3149"/>
      <c r="M134" s="2109"/>
      <c r="N134" s="3150"/>
      <c r="O134" s="117"/>
      <c r="P134" s="3151"/>
      <c r="Q134" s="3152"/>
      <c r="R134" s="3153"/>
      <c r="S134" s="3154"/>
      <c r="T134" s="119"/>
      <c r="U134" s="1180"/>
      <c r="V134" s="115" t="s">
        <v>16</v>
      </c>
      <c r="W134" s="3141"/>
      <c r="X134" s="3142"/>
      <c r="Y134" s="3141"/>
      <c r="Z134" s="3143"/>
      <c r="AA134" s="3144"/>
      <c r="AB134" s="3145"/>
      <c r="AC134" s="3146"/>
      <c r="AD134" s="3147"/>
      <c r="AE134" s="3148"/>
      <c r="AF134" s="3149"/>
      <c r="AG134" s="2109"/>
      <c r="AH134" s="3150"/>
      <c r="AI134" s="117"/>
      <c r="AJ134" s="3151"/>
      <c r="AK134" s="3152"/>
      <c r="AL134" s="3153"/>
      <c r="AM134" s="3154"/>
      <c r="AN134" s="119"/>
      <c r="AO134" s="1180"/>
      <c r="AP134" s="115" t="s">
        <v>16</v>
      </c>
      <c r="AQ134" s="3141"/>
      <c r="AR134" s="3142"/>
      <c r="AS134" s="3141"/>
      <c r="AT134" s="3143"/>
      <c r="AU134" s="3144"/>
      <c r="AV134" s="3145"/>
      <c r="AW134" s="3146"/>
      <c r="AX134" s="3147"/>
      <c r="AY134" s="3148"/>
      <c r="AZ134" s="3149"/>
      <c r="BA134" s="2109"/>
      <c r="BB134" s="3150"/>
      <c r="BC134" s="117"/>
      <c r="BD134" s="3151"/>
      <c r="BE134" s="3152"/>
      <c r="BF134" s="3153"/>
      <c r="BG134" s="3154"/>
      <c r="BH134" s="119"/>
      <c r="BK134" s="3">
        <v>1</v>
      </c>
    </row>
    <row r="135" spans="2:63" ht="27" customHeight="1">
      <c r="B135" s="115" t="s">
        <v>16</v>
      </c>
      <c r="C135" s="3141"/>
      <c r="D135" s="3142"/>
      <c r="E135" s="3141"/>
      <c r="F135" s="3143"/>
      <c r="G135" s="3144"/>
      <c r="H135" s="3145"/>
      <c r="I135" s="3146"/>
      <c r="J135" s="3147"/>
      <c r="K135" s="3148"/>
      <c r="L135" s="3149"/>
      <c r="M135" s="2109"/>
      <c r="N135" s="3150"/>
      <c r="O135" s="117"/>
      <c r="P135" s="3151"/>
      <c r="Q135" s="3152"/>
      <c r="R135" s="3153"/>
      <c r="S135" s="3154"/>
      <c r="T135" s="119"/>
      <c r="U135" s="1180"/>
      <c r="V135" s="115" t="s">
        <v>16</v>
      </c>
      <c r="W135" s="3141"/>
      <c r="X135" s="3142"/>
      <c r="Y135" s="3141"/>
      <c r="Z135" s="3143"/>
      <c r="AA135" s="3144"/>
      <c r="AB135" s="3145"/>
      <c r="AC135" s="3146"/>
      <c r="AD135" s="3147"/>
      <c r="AE135" s="3148"/>
      <c r="AF135" s="3149"/>
      <c r="AG135" s="2109"/>
      <c r="AH135" s="3150"/>
      <c r="AI135" s="117"/>
      <c r="AJ135" s="3151"/>
      <c r="AK135" s="3152"/>
      <c r="AL135" s="3153"/>
      <c r="AM135" s="3154"/>
      <c r="AN135" s="119"/>
      <c r="AO135" s="1180"/>
      <c r="AP135" s="115" t="s">
        <v>16</v>
      </c>
      <c r="AQ135" s="3141"/>
      <c r="AR135" s="3142"/>
      <c r="AS135" s="3141"/>
      <c r="AT135" s="3143"/>
      <c r="AU135" s="3144"/>
      <c r="AV135" s="3145"/>
      <c r="AW135" s="3146"/>
      <c r="AX135" s="3147"/>
      <c r="AY135" s="3148"/>
      <c r="AZ135" s="3149"/>
      <c r="BA135" s="2109"/>
      <c r="BB135" s="3150"/>
      <c r="BC135" s="117"/>
      <c r="BD135" s="3151"/>
      <c r="BE135" s="3152"/>
      <c r="BF135" s="3153"/>
      <c r="BG135" s="3154"/>
      <c r="BH135" s="119"/>
      <c r="BK135" s="3">
        <v>1</v>
      </c>
    </row>
    <row r="136" spans="2:63" ht="27" customHeight="1">
      <c r="B136" s="115" t="s">
        <v>16</v>
      </c>
      <c r="C136" s="3141"/>
      <c r="D136" s="3142"/>
      <c r="E136" s="3141"/>
      <c r="F136" s="3143"/>
      <c r="G136" s="3144"/>
      <c r="H136" s="3145"/>
      <c r="I136" s="3146"/>
      <c r="J136" s="3147"/>
      <c r="K136" s="3148"/>
      <c r="L136" s="3149"/>
      <c r="M136" s="2109"/>
      <c r="N136" s="3150"/>
      <c r="O136" s="117"/>
      <c r="P136" s="3151"/>
      <c r="Q136" s="3152"/>
      <c r="R136" s="3153"/>
      <c r="S136" s="3154"/>
      <c r="T136" s="119"/>
      <c r="U136" s="1180"/>
      <c r="V136" s="115" t="s">
        <v>16</v>
      </c>
      <c r="W136" s="3141"/>
      <c r="X136" s="3142"/>
      <c r="Y136" s="3141"/>
      <c r="Z136" s="3143"/>
      <c r="AA136" s="3144"/>
      <c r="AB136" s="3145"/>
      <c r="AC136" s="3146"/>
      <c r="AD136" s="3147"/>
      <c r="AE136" s="3148"/>
      <c r="AF136" s="3149"/>
      <c r="AG136" s="2109"/>
      <c r="AH136" s="3150"/>
      <c r="AI136" s="117"/>
      <c r="AJ136" s="3151"/>
      <c r="AK136" s="3152"/>
      <c r="AL136" s="3153"/>
      <c r="AM136" s="3154"/>
      <c r="AN136" s="119"/>
      <c r="AO136" s="1180"/>
      <c r="AP136" s="115" t="s">
        <v>16</v>
      </c>
      <c r="AQ136" s="3141"/>
      <c r="AR136" s="3142"/>
      <c r="AS136" s="3141"/>
      <c r="AT136" s="3143"/>
      <c r="AU136" s="3144"/>
      <c r="AV136" s="3145"/>
      <c r="AW136" s="3146"/>
      <c r="AX136" s="3147"/>
      <c r="AY136" s="3148"/>
      <c r="AZ136" s="3149"/>
      <c r="BA136" s="2109"/>
      <c r="BB136" s="3150"/>
      <c r="BC136" s="117"/>
      <c r="BD136" s="3151"/>
      <c r="BE136" s="3152"/>
      <c r="BF136" s="3153"/>
      <c r="BG136" s="3154"/>
      <c r="BH136" s="119"/>
      <c r="BK136" s="3">
        <v>1</v>
      </c>
    </row>
    <row r="137" spans="2:63" ht="27" customHeight="1">
      <c r="B137" s="115" t="s">
        <v>16</v>
      </c>
      <c r="C137" s="3141"/>
      <c r="D137" s="3142"/>
      <c r="E137" s="3141"/>
      <c r="F137" s="3143"/>
      <c r="G137" s="3144"/>
      <c r="H137" s="3145"/>
      <c r="I137" s="3146"/>
      <c r="J137" s="3147"/>
      <c r="K137" s="3148"/>
      <c r="L137" s="3149"/>
      <c r="M137" s="2109"/>
      <c r="N137" s="3150"/>
      <c r="O137" s="117"/>
      <c r="P137" s="3151"/>
      <c r="Q137" s="3152"/>
      <c r="R137" s="3153"/>
      <c r="S137" s="3154"/>
      <c r="T137" s="119"/>
      <c r="U137" s="1180"/>
      <c r="V137" s="115" t="s">
        <v>16</v>
      </c>
      <c r="W137" s="3141"/>
      <c r="X137" s="3142"/>
      <c r="Y137" s="3141"/>
      <c r="Z137" s="3143"/>
      <c r="AA137" s="3144"/>
      <c r="AB137" s="3145"/>
      <c r="AC137" s="3146"/>
      <c r="AD137" s="3147"/>
      <c r="AE137" s="3148"/>
      <c r="AF137" s="3149"/>
      <c r="AG137" s="2109"/>
      <c r="AH137" s="3150"/>
      <c r="AI137" s="117"/>
      <c r="AJ137" s="3151"/>
      <c r="AK137" s="3152"/>
      <c r="AL137" s="3153"/>
      <c r="AM137" s="3154"/>
      <c r="AN137" s="119"/>
      <c r="AO137" s="1180"/>
      <c r="AP137" s="115" t="s">
        <v>16</v>
      </c>
      <c r="AQ137" s="3141"/>
      <c r="AR137" s="3142"/>
      <c r="AS137" s="3141"/>
      <c r="AT137" s="3143"/>
      <c r="AU137" s="3144"/>
      <c r="AV137" s="3145"/>
      <c r="AW137" s="3146"/>
      <c r="AX137" s="3147"/>
      <c r="AY137" s="3148"/>
      <c r="AZ137" s="3149"/>
      <c r="BA137" s="2109"/>
      <c r="BB137" s="3150"/>
      <c r="BC137" s="117"/>
      <c r="BD137" s="3151"/>
      <c r="BE137" s="3152"/>
      <c r="BF137" s="3153"/>
      <c r="BG137" s="3154"/>
      <c r="BH137" s="119"/>
      <c r="BK137" s="3">
        <v>1</v>
      </c>
    </row>
    <row r="138" spans="2:63" ht="27" customHeight="1">
      <c r="B138" s="115" t="s">
        <v>16</v>
      </c>
      <c r="C138" s="3141"/>
      <c r="D138" s="3142"/>
      <c r="E138" s="3141"/>
      <c r="F138" s="3143"/>
      <c r="G138" s="3144"/>
      <c r="H138" s="3145"/>
      <c r="I138" s="3146"/>
      <c r="J138" s="3147"/>
      <c r="K138" s="3148"/>
      <c r="L138" s="3149"/>
      <c r="M138" s="2109"/>
      <c r="N138" s="3150"/>
      <c r="O138" s="117"/>
      <c r="P138" s="3151"/>
      <c r="Q138" s="3152"/>
      <c r="R138" s="3153"/>
      <c r="S138" s="3154"/>
      <c r="T138" s="119"/>
      <c r="U138" s="1180"/>
      <c r="V138" s="115" t="s">
        <v>16</v>
      </c>
      <c r="W138" s="3141"/>
      <c r="X138" s="3142"/>
      <c r="Y138" s="3141"/>
      <c r="Z138" s="3143"/>
      <c r="AA138" s="3144"/>
      <c r="AB138" s="3145"/>
      <c r="AC138" s="3146"/>
      <c r="AD138" s="3147"/>
      <c r="AE138" s="3148"/>
      <c r="AF138" s="3149"/>
      <c r="AG138" s="2109"/>
      <c r="AH138" s="3150"/>
      <c r="AI138" s="117"/>
      <c r="AJ138" s="3151"/>
      <c r="AK138" s="3152"/>
      <c r="AL138" s="3153"/>
      <c r="AM138" s="3154"/>
      <c r="AN138" s="119"/>
      <c r="AO138" s="1180"/>
      <c r="AP138" s="115" t="s">
        <v>16</v>
      </c>
      <c r="AQ138" s="3141"/>
      <c r="AR138" s="3142"/>
      <c r="AS138" s="3141"/>
      <c r="AT138" s="3143"/>
      <c r="AU138" s="3144"/>
      <c r="AV138" s="3145"/>
      <c r="AW138" s="3146"/>
      <c r="AX138" s="3147"/>
      <c r="AY138" s="3148"/>
      <c r="AZ138" s="3149"/>
      <c r="BA138" s="2109"/>
      <c r="BB138" s="3150"/>
      <c r="BC138" s="117"/>
      <c r="BD138" s="3151"/>
      <c r="BE138" s="3152"/>
      <c r="BF138" s="3153"/>
      <c r="BG138" s="3154"/>
      <c r="BH138" s="119"/>
      <c r="BK138" s="3">
        <v>1</v>
      </c>
    </row>
    <row r="139" spans="2:63" ht="27" customHeight="1">
      <c r="B139" s="115" t="s">
        <v>16</v>
      </c>
      <c r="C139" s="3141"/>
      <c r="D139" s="3142"/>
      <c r="E139" s="3141"/>
      <c r="F139" s="3143"/>
      <c r="G139" s="3144"/>
      <c r="H139" s="3145"/>
      <c r="I139" s="3146"/>
      <c r="J139" s="3147"/>
      <c r="K139" s="3148"/>
      <c r="L139" s="3149"/>
      <c r="M139" s="2109"/>
      <c r="N139" s="3150"/>
      <c r="O139" s="117"/>
      <c r="P139" s="3151"/>
      <c r="Q139" s="3152"/>
      <c r="R139" s="3153"/>
      <c r="S139" s="3154"/>
      <c r="T139" s="119"/>
      <c r="U139" s="1180"/>
      <c r="V139" s="115" t="s">
        <v>16</v>
      </c>
      <c r="W139" s="3141"/>
      <c r="X139" s="3142"/>
      <c r="Y139" s="3141"/>
      <c r="Z139" s="3143"/>
      <c r="AA139" s="3144"/>
      <c r="AB139" s="3145"/>
      <c r="AC139" s="3146"/>
      <c r="AD139" s="3147"/>
      <c r="AE139" s="3148"/>
      <c r="AF139" s="3149"/>
      <c r="AG139" s="2109"/>
      <c r="AH139" s="3150"/>
      <c r="AI139" s="117"/>
      <c r="AJ139" s="3151"/>
      <c r="AK139" s="3152"/>
      <c r="AL139" s="3153"/>
      <c r="AM139" s="3154"/>
      <c r="AN139" s="119"/>
      <c r="AO139" s="1180"/>
      <c r="AP139" s="115" t="s">
        <v>16</v>
      </c>
      <c r="AQ139" s="3141"/>
      <c r="AR139" s="3142"/>
      <c r="AS139" s="3141"/>
      <c r="AT139" s="3143"/>
      <c r="AU139" s="3144"/>
      <c r="AV139" s="3145"/>
      <c r="AW139" s="3146"/>
      <c r="AX139" s="3147"/>
      <c r="AY139" s="3148"/>
      <c r="AZ139" s="3149"/>
      <c r="BA139" s="2109"/>
      <c r="BB139" s="3150"/>
      <c r="BC139" s="117"/>
      <c r="BD139" s="3151"/>
      <c r="BE139" s="3152"/>
      <c r="BF139" s="3153"/>
      <c r="BG139" s="3154"/>
      <c r="BH139" s="119"/>
      <c r="BK139" s="3">
        <v>1</v>
      </c>
    </row>
    <row r="140" spans="2:63" ht="27" customHeight="1">
      <c r="B140" s="115" t="s">
        <v>16</v>
      </c>
      <c r="C140" s="3141"/>
      <c r="D140" s="3142"/>
      <c r="E140" s="3141"/>
      <c r="F140" s="3143"/>
      <c r="G140" s="3144"/>
      <c r="H140" s="3145"/>
      <c r="I140" s="3146"/>
      <c r="J140" s="3147"/>
      <c r="K140" s="3148"/>
      <c r="L140" s="3149"/>
      <c r="M140" s="2109"/>
      <c r="N140" s="3150"/>
      <c r="O140" s="117"/>
      <c r="P140" s="3151"/>
      <c r="Q140" s="3152"/>
      <c r="R140" s="3153"/>
      <c r="S140" s="3154"/>
      <c r="T140" s="119"/>
      <c r="U140" s="1180"/>
      <c r="V140" s="115" t="s">
        <v>16</v>
      </c>
      <c r="W140" s="3141"/>
      <c r="X140" s="3142"/>
      <c r="Y140" s="3141"/>
      <c r="Z140" s="3143"/>
      <c r="AA140" s="3144"/>
      <c r="AB140" s="3145"/>
      <c r="AC140" s="3146"/>
      <c r="AD140" s="3147"/>
      <c r="AE140" s="3148"/>
      <c r="AF140" s="3149"/>
      <c r="AG140" s="2109"/>
      <c r="AH140" s="3150"/>
      <c r="AI140" s="117"/>
      <c r="AJ140" s="3151"/>
      <c r="AK140" s="3152"/>
      <c r="AL140" s="3153"/>
      <c r="AM140" s="3154"/>
      <c r="AN140" s="119"/>
      <c r="AO140" s="1180"/>
      <c r="AP140" s="115" t="s">
        <v>16</v>
      </c>
      <c r="AQ140" s="3141"/>
      <c r="AR140" s="3142"/>
      <c r="AS140" s="3141"/>
      <c r="AT140" s="3143"/>
      <c r="AU140" s="3144"/>
      <c r="AV140" s="3145"/>
      <c r="AW140" s="3146"/>
      <c r="AX140" s="3147"/>
      <c r="AY140" s="3148"/>
      <c r="AZ140" s="3149"/>
      <c r="BA140" s="2109"/>
      <c r="BB140" s="3150"/>
      <c r="BC140" s="117"/>
      <c r="BD140" s="3151"/>
      <c r="BE140" s="3152"/>
      <c r="BF140" s="3153"/>
      <c r="BG140" s="3154"/>
      <c r="BH140" s="119"/>
      <c r="BK140" s="3">
        <v>1</v>
      </c>
    </row>
    <row r="141" spans="2:63" ht="27" customHeight="1">
      <c r="B141" s="115" t="s">
        <v>16</v>
      </c>
      <c r="C141" s="3141"/>
      <c r="D141" s="3142"/>
      <c r="E141" s="3141"/>
      <c r="F141" s="3143"/>
      <c r="G141" s="3144"/>
      <c r="H141" s="3145"/>
      <c r="I141" s="3146"/>
      <c r="J141" s="3147"/>
      <c r="K141" s="3148"/>
      <c r="L141" s="3149"/>
      <c r="M141" s="2109"/>
      <c r="N141" s="3150"/>
      <c r="O141" s="117"/>
      <c r="P141" s="3151"/>
      <c r="Q141" s="3152"/>
      <c r="R141" s="3153"/>
      <c r="S141" s="3154"/>
      <c r="T141" s="119"/>
      <c r="U141" s="1180"/>
      <c r="V141" s="115" t="s">
        <v>16</v>
      </c>
      <c r="W141" s="3141"/>
      <c r="X141" s="3142"/>
      <c r="Y141" s="3141"/>
      <c r="Z141" s="3143"/>
      <c r="AA141" s="3144"/>
      <c r="AB141" s="3145"/>
      <c r="AC141" s="3146"/>
      <c r="AD141" s="3147"/>
      <c r="AE141" s="3148"/>
      <c r="AF141" s="3149"/>
      <c r="AG141" s="2109"/>
      <c r="AH141" s="3150"/>
      <c r="AI141" s="117"/>
      <c r="AJ141" s="3151"/>
      <c r="AK141" s="3152"/>
      <c r="AL141" s="3153"/>
      <c r="AM141" s="3154"/>
      <c r="AN141" s="119"/>
      <c r="AO141" s="1180"/>
      <c r="AP141" s="115" t="s">
        <v>16</v>
      </c>
      <c r="AQ141" s="3141"/>
      <c r="AR141" s="3142"/>
      <c r="AS141" s="3141"/>
      <c r="AT141" s="3143"/>
      <c r="AU141" s="3144"/>
      <c r="AV141" s="3145"/>
      <c r="AW141" s="3146"/>
      <c r="AX141" s="3147"/>
      <c r="AY141" s="3148"/>
      <c r="AZ141" s="3149"/>
      <c r="BA141" s="2109"/>
      <c r="BB141" s="3150"/>
      <c r="BC141" s="117"/>
      <c r="BD141" s="3151"/>
      <c r="BE141" s="3152"/>
      <c r="BF141" s="3153"/>
      <c r="BG141" s="3154"/>
      <c r="BH141" s="119"/>
      <c r="BK141" s="3">
        <v>1</v>
      </c>
    </row>
    <row r="142" spans="2:63" ht="27" customHeight="1">
      <c r="B142" s="115" t="s">
        <v>16</v>
      </c>
      <c r="C142" s="3141"/>
      <c r="D142" s="3142"/>
      <c r="E142" s="3141"/>
      <c r="F142" s="3143"/>
      <c r="G142" s="3144"/>
      <c r="H142" s="3145"/>
      <c r="I142" s="3146"/>
      <c r="J142" s="3147"/>
      <c r="K142" s="3148"/>
      <c r="L142" s="3149"/>
      <c r="M142" s="2109"/>
      <c r="N142" s="3150"/>
      <c r="O142" s="117"/>
      <c r="P142" s="3151"/>
      <c r="Q142" s="3152"/>
      <c r="R142" s="3153"/>
      <c r="S142" s="3154"/>
      <c r="T142" s="119"/>
      <c r="U142" s="1180"/>
      <c r="V142" s="115" t="s">
        <v>16</v>
      </c>
      <c r="W142" s="3141"/>
      <c r="X142" s="3142"/>
      <c r="Y142" s="3141"/>
      <c r="Z142" s="3143"/>
      <c r="AA142" s="3144"/>
      <c r="AB142" s="3145"/>
      <c r="AC142" s="3146"/>
      <c r="AD142" s="3147"/>
      <c r="AE142" s="3148"/>
      <c r="AF142" s="3149"/>
      <c r="AG142" s="2109"/>
      <c r="AH142" s="3150"/>
      <c r="AI142" s="117"/>
      <c r="AJ142" s="3151"/>
      <c r="AK142" s="3152"/>
      <c r="AL142" s="3153"/>
      <c r="AM142" s="3154"/>
      <c r="AN142" s="119"/>
      <c r="AO142" s="1180"/>
      <c r="AP142" s="115" t="s">
        <v>16</v>
      </c>
      <c r="AQ142" s="3141"/>
      <c r="AR142" s="3142"/>
      <c r="AS142" s="3141"/>
      <c r="AT142" s="3143"/>
      <c r="AU142" s="3144"/>
      <c r="AV142" s="3145"/>
      <c r="AW142" s="3146"/>
      <c r="AX142" s="3147"/>
      <c r="AY142" s="3148"/>
      <c r="AZ142" s="3149"/>
      <c r="BA142" s="2109"/>
      <c r="BB142" s="3150"/>
      <c r="BC142" s="117"/>
      <c r="BD142" s="3151"/>
      <c r="BE142" s="3152"/>
      <c r="BF142" s="3153"/>
      <c r="BG142" s="3154"/>
      <c r="BH142" s="119"/>
      <c r="BK142" s="3">
        <v>1</v>
      </c>
    </row>
    <row r="143" spans="2:63" ht="27" customHeight="1">
      <c r="B143" s="115" t="s">
        <v>16</v>
      </c>
      <c r="C143" s="3141"/>
      <c r="D143" s="3142"/>
      <c r="E143" s="3141"/>
      <c r="F143" s="3143"/>
      <c r="G143" s="3144"/>
      <c r="H143" s="3145"/>
      <c r="I143" s="3146"/>
      <c r="J143" s="3147"/>
      <c r="K143" s="3148"/>
      <c r="L143" s="3149"/>
      <c r="M143" s="2109"/>
      <c r="N143" s="3150"/>
      <c r="O143" s="117"/>
      <c r="P143" s="3151"/>
      <c r="Q143" s="3152"/>
      <c r="R143" s="3153"/>
      <c r="S143" s="3154"/>
      <c r="T143" s="119"/>
      <c r="U143" s="1180"/>
      <c r="V143" s="115" t="s">
        <v>16</v>
      </c>
      <c r="W143" s="3141"/>
      <c r="X143" s="3142"/>
      <c r="Y143" s="3141"/>
      <c r="Z143" s="3143"/>
      <c r="AA143" s="3144"/>
      <c r="AB143" s="3145"/>
      <c r="AC143" s="3146"/>
      <c r="AD143" s="3147"/>
      <c r="AE143" s="3148"/>
      <c r="AF143" s="3149"/>
      <c r="AG143" s="2109"/>
      <c r="AH143" s="3150"/>
      <c r="AI143" s="117"/>
      <c r="AJ143" s="3151"/>
      <c r="AK143" s="3152"/>
      <c r="AL143" s="3153"/>
      <c r="AM143" s="3154"/>
      <c r="AN143" s="119"/>
      <c r="AO143" s="1180"/>
      <c r="AP143" s="115" t="s">
        <v>16</v>
      </c>
      <c r="AQ143" s="3141"/>
      <c r="AR143" s="3142"/>
      <c r="AS143" s="3141"/>
      <c r="AT143" s="3143"/>
      <c r="AU143" s="3144"/>
      <c r="AV143" s="3145"/>
      <c r="AW143" s="3146"/>
      <c r="AX143" s="3147"/>
      <c r="AY143" s="3148"/>
      <c r="AZ143" s="3149"/>
      <c r="BA143" s="2109"/>
      <c r="BB143" s="3150"/>
      <c r="BC143" s="117"/>
      <c r="BD143" s="3151"/>
      <c r="BE143" s="3152"/>
      <c r="BF143" s="3153"/>
      <c r="BG143" s="3154"/>
      <c r="BH143" s="119"/>
      <c r="BK143" s="3">
        <v>1</v>
      </c>
    </row>
    <row r="144" spans="2:63" ht="27" customHeight="1">
      <c r="B144" s="115" t="s">
        <v>16</v>
      </c>
      <c r="C144" s="3141"/>
      <c r="D144" s="3142"/>
      <c r="E144" s="3141"/>
      <c r="F144" s="3143"/>
      <c r="G144" s="3144"/>
      <c r="H144" s="3145"/>
      <c r="I144" s="3146"/>
      <c r="J144" s="3147"/>
      <c r="K144" s="3148"/>
      <c r="L144" s="3149"/>
      <c r="M144" s="2109"/>
      <c r="N144" s="3150"/>
      <c r="O144" s="117"/>
      <c r="P144" s="3151"/>
      <c r="Q144" s="3152"/>
      <c r="R144" s="3153"/>
      <c r="S144" s="3154"/>
      <c r="T144" s="119"/>
      <c r="U144" s="1180"/>
      <c r="V144" s="115" t="s">
        <v>16</v>
      </c>
      <c r="W144" s="3141"/>
      <c r="X144" s="3142"/>
      <c r="Y144" s="3141"/>
      <c r="Z144" s="3143"/>
      <c r="AA144" s="3144"/>
      <c r="AB144" s="3145"/>
      <c r="AC144" s="3146"/>
      <c r="AD144" s="3147"/>
      <c r="AE144" s="3148"/>
      <c r="AF144" s="3149"/>
      <c r="AG144" s="2109"/>
      <c r="AH144" s="3150"/>
      <c r="AI144" s="117"/>
      <c r="AJ144" s="3151"/>
      <c r="AK144" s="3152"/>
      <c r="AL144" s="3153"/>
      <c r="AM144" s="3154"/>
      <c r="AN144" s="119"/>
      <c r="AO144" s="1180"/>
      <c r="AP144" s="115" t="s">
        <v>16</v>
      </c>
      <c r="AQ144" s="3141"/>
      <c r="AR144" s="3142"/>
      <c r="AS144" s="3141"/>
      <c r="AT144" s="3143"/>
      <c r="AU144" s="3144"/>
      <c r="AV144" s="3145"/>
      <c r="AW144" s="3146"/>
      <c r="AX144" s="3147"/>
      <c r="AY144" s="3148"/>
      <c r="AZ144" s="3149"/>
      <c r="BA144" s="2109"/>
      <c r="BB144" s="3150"/>
      <c r="BC144" s="117"/>
      <c r="BD144" s="3151"/>
      <c r="BE144" s="3152"/>
      <c r="BF144" s="3153"/>
      <c r="BG144" s="3154"/>
      <c r="BH144" s="119"/>
      <c r="BK144" s="3">
        <v>1</v>
      </c>
    </row>
    <row r="145" spans="2:63" ht="27" customHeight="1">
      <c r="B145" s="115" t="s">
        <v>16</v>
      </c>
      <c r="C145" s="3141"/>
      <c r="D145" s="3142"/>
      <c r="E145" s="3141"/>
      <c r="F145" s="3143"/>
      <c r="G145" s="3144"/>
      <c r="H145" s="3145"/>
      <c r="I145" s="3146"/>
      <c r="J145" s="3147"/>
      <c r="K145" s="3148"/>
      <c r="L145" s="3149"/>
      <c r="M145" s="2109"/>
      <c r="N145" s="3150"/>
      <c r="O145" s="117"/>
      <c r="P145" s="3151"/>
      <c r="Q145" s="3152"/>
      <c r="R145" s="3153"/>
      <c r="S145" s="3154"/>
      <c r="T145" s="119"/>
      <c r="U145" s="1180"/>
      <c r="V145" s="115" t="s">
        <v>16</v>
      </c>
      <c r="W145" s="3141"/>
      <c r="X145" s="3142"/>
      <c r="Y145" s="3141"/>
      <c r="Z145" s="3143"/>
      <c r="AA145" s="3144"/>
      <c r="AB145" s="3145"/>
      <c r="AC145" s="3146"/>
      <c r="AD145" s="3147"/>
      <c r="AE145" s="3148"/>
      <c r="AF145" s="3149"/>
      <c r="AG145" s="2109"/>
      <c r="AH145" s="3150"/>
      <c r="AI145" s="117"/>
      <c r="AJ145" s="3151"/>
      <c r="AK145" s="3152"/>
      <c r="AL145" s="3153"/>
      <c r="AM145" s="3154"/>
      <c r="AN145" s="119"/>
      <c r="AO145" s="1180"/>
      <c r="AP145" s="115" t="s">
        <v>16</v>
      </c>
      <c r="AQ145" s="3141"/>
      <c r="AR145" s="3142"/>
      <c r="AS145" s="3141"/>
      <c r="AT145" s="3143"/>
      <c r="AU145" s="3144"/>
      <c r="AV145" s="3145"/>
      <c r="AW145" s="3146"/>
      <c r="AX145" s="3147"/>
      <c r="AY145" s="3148"/>
      <c r="AZ145" s="3149"/>
      <c r="BA145" s="2109"/>
      <c r="BB145" s="3150"/>
      <c r="BC145" s="117"/>
      <c r="BD145" s="3151"/>
      <c r="BE145" s="3152"/>
      <c r="BF145" s="3153"/>
      <c r="BG145" s="3154"/>
      <c r="BH145" s="119"/>
      <c r="BK145" s="3">
        <v>1</v>
      </c>
    </row>
    <row r="146" spans="2:63" ht="27" customHeight="1">
      <c r="B146" s="115" t="s">
        <v>16</v>
      </c>
      <c r="C146" s="3141"/>
      <c r="D146" s="3142"/>
      <c r="E146" s="3141"/>
      <c r="F146" s="3143"/>
      <c r="G146" s="3144"/>
      <c r="H146" s="3145"/>
      <c r="I146" s="3146"/>
      <c r="J146" s="3147"/>
      <c r="K146" s="3148"/>
      <c r="L146" s="3149"/>
      <c r="M146" s="2109"/>
      <c r="N146" s="3150"/>
      <c r="O146" s="117"/>
      <c r="P146" s="3151"/>
      <c r="Q146" s="3152"/>
      <c r="R146" s="3153"/>
      <c r="S146" s="3154"/>
      <c r="T146" s="119"/>
      <c r="U146" s="1180"/>
      <c r="V146" s="115" t="s">
        <v>16</v>
      </c>
      <c r="W146" s="3141"/>
      <c r="X146" s="3142"/>
      <c r="Y146" s="3141"/>
      <c r="Z146" s="3143"/>
      <c r="AA146" s="3144"/>
      <c r="AB146" s="3145"/>
      <c r="AC146" s="3146"/>
      <c r="AD146" s="3147"/>
      <c r="AE146" s="3148"/>
      <c r="AF146" s="3149"/>
      <c r="AG146" s="2109"/>
      <c r="AH146" s="3150"/>
      <c r="AI146" s="117"/>
      <c r="AJ146" s="3151"/>
      <c r="AK146" s="3152"/>
      <c r="AL146" s="3153"/>
      <c r="AM146" s="3154"/>
      <c r="AN146" s="119"/>
      <c r="AO146" s="1180"/>
      <c r="AP146" s="115" t="s">
        <v>16</v>
      </c>
      <c r="AQ146" s="3141"/>
      <c r="AR146" s="3142"/>
      <c r="AS146" s="3141"/>
      <c r="AT146" s="3143"/>
      <c r="AU146" s="3144"/>
      <c r="AV146" s="3145"/>
      <c r="AW146" s="3146"/>
      <c r="AX146" s="3147"/>
      <c r="AY146" s="3148"/>
      <c r="AZ146" s="3149"/>
      <c r="BA146" s="2109"/>
      <c r="BB146" s="3150"/>
      <c r="BC146" s="117"/>
      <c r="BD146" s="3151"/>
      <c r="BE146" s="3152"/>
      <c r="BF146" s="3153"/>
      <c r="BG146" s="3154"/>
      <c r="BH146" s="119"/>
      <c r="BK146" s="3">
        <v>1</v>
      </c>
    </row>
    <row r="147" spans="2:63" ht="27" customHeight="1">
      <c r="B147" s="115" t="s">
        <v>16</v>
      </c>
      <c r="C147" s="3141"/>
      <c r="D147" s="3142"/>
      <c r="E147" s="3141"/>
      <c r="F147" s="3143"/>
      <c r="G147" s="3144"/>
      <c r="H147" s="3145"/>
      <c r="I147" s="3146"/>
      <c r="J147" s="3147"/>
      <c r="K147" s="3148"/>
      <c r="L147" s="3149"/>
      <c r="M147" s="2109"/>
      <c r="N147" s="3150"/>
      <c r="O147" s="117"/>
      <c r="P147" s="3151"/>
      <c r="Q147" s="3152"/>
      <c r="R147" s="3153"/>
      <c r="S147" s="3154"/>
      <c r="T147" s="119"/>
      <c r="U147" s="1180"/>
      <c r="V147" s="115" t="s">
        <v>16</v>
      </c>
      <c r="W147" s="3141"/>
      <c r="X147" s="3142"/>
      <c r="Y147" s="3141"/>
      <c r="Z147" s="3143"/>
      <c r="AA147" s="3144"/>
      <c r="AB147" s="3145"/>
      <c r="AC147" s="3146"/>
      <c r="AD147" s="3147"/>
      <c r="AE147" s="3148"/>
      <c r="AF147" s="3149"/>
      <c r="AG147" s="2109"/>
      <c r="AH147" s="3150"/>
      <c r="AI147" s="117"/>
      <c r="AJ147" s="3151"/>
      <c r="AK147" s="3152"/>
      <c r="AL147" s="3153"/>
      <c r="AM147" s="3154"/>
      <c r="AN147" s="119"/>
      <c r="AO147" s="1180"/>
      <c r="AP147" s="115" t="s">
        <v>16</v>
      </c>
      <c r="AQ147" s="3141"/>
      <c r="AR147" s="3142"/>
      <c r="AS147" s="3141"/>
      <c r="AT147" s="3143"/>
      <c r="AU147" s="3144"/>
      <c r="AV147" s="3145"/>
      <c r="AW147" s="3146"/>
      <c r="AX147" s="3147"/>
      <c r="AY147" s="3148"/>
      <c r="AZ147" s="3149"/>
      <c r="BA147" s="2109"/>
      <c r="BB147" s="3150"/>
      <c r="BC147" s="117"/>
      <c r="BD147" s="3151"/>
      <c r="BE147" s="3152"/>
      <c r="BF147" s="3153"/>
      <c r="BG147" s="3154"/>
      <c r="BH147" s="119"/>
      <c r="BK147" s="3">
        <v>1</v>
      </c>
    </row>
    <row r="148" spans="2:63" ht="27" customHeight="1">
      <c r="B148" s="115" t="s">
        <v>16</v>
      </c>
      <c r="C148" s="3141"/>
      <c r="D148" s="3142"/>
      <c r="E148" s="3141"/>
      <c r="F148" s="3143"/>
      <c r="G148" s="3144"/>
      <c r="H148" s="3145"/>
      <c r="I148" s="3146"/>
      <c r="J148" s="3147"/>
      <c r="K148" s="3148"/>
      <c r="L148" s="3149"/>
      <c r="M148" s="2109"/>
      <c r="N148" s="3150"/>
      <c r="O148" s="117"/>
      <c r="P148" s="3151"/>
      <c r="Q148" s="3152"/>
      <c r="R148" s="3153"/>
      <c r="S148" s="3154"/>
      <c r="T148" s="119"/>
      <c r="U148" s="1180"/>
      <c r="V148" s="115" t="s">
        <v>16</v>
      </c>
      <c r="W148" s="3141"/>
      <c r="X148" s="3142"/>
      <c r="Y148" s="3141"/>
      <c r="Z148" s="3143"/>
      <c r="AA148" s="3144"/>
      <c r="AB148" s="3145"/>
      <c r="AC148" s="3146"/>
      <c r="AD148" s="3147"/>
      <c r="AE148" s="3148"/>
      <c r="AF148" s="3149"/>
      <c r="AG148" s="2109"/>
      <c r="AH148" s="3150"/>
      <c r="AI148" s="117"/>
      <c r="AJ148" s="3151"/>
      <c r="AK148" s="3152"/>
      <c r="AL148" s="3153"/>
      <c r="AM148" s="3154"/>
      <c r="AN148" s="119"/>
      <c r="AO148" s="1180"/>
      <c r="AP148" s="115" t="s">
        <v>16</v>
      </c>
      <c r="AQ148" s="3141"/>
      <c r="AR148" s="3142"/>
      <c r="AS148" s="3141"/>
      <c r="AT148" s="3143"/>
      <c r="AU148" s="3144"/>
      <c r="AV148" s="3145"/>
      <c r="AW148" s="3146"/>
      <c r="AX148" s="3147"/>
      <c r="AY148" s="3148"/>
      <c r="AZ148" s="3149"/>
      <c r="BA148" s="2109"/>
      <c r="BB148" s="3150"/>
      <c r="BC148" s="117"/>
      <c r="BD148" s="3151"/>
      <c r="BE148" s="3152"/>
      <c r="BF148" s="3153"/>
      <c r="BG148" s="3154"/>
      <c r="BH148" s="119"/>
      <c r="BK148" s="3">
        <v>1</v>
      </c>
    </row>
    <row r="149" spans="2:63" ht="27" customHeight="1">
      <c r="B149" s="115" t="s">
        <v>16</v>
      </c>
      <c r="C149" s="3141"/>
      <c r="D149" s="3142"/>
      <c r="E149" s="3141"/>
      <c r="F149" s="3143"/>
      <c r="G149" s="3144"/>
      <c r="H149" s="3145"/>
      <c r="I149" s="3146"/>
      <c r="J149" s="3147"/>
      <c r="K149" s="3148"/>
      <c r="L149" s="3149"/>
      <c r="M149" s="2109"/>
      <c r="N149" s="3150"/>
      <c r="O149" s="117"/>
      <c r="P149" s="3151"/>
      <c r="Q149" s="3152"/>
      <c r="R149" s="3153"/>
      <c r="S149" s="3154"/>
      <c r="T149" s="119"/>
      <c r="U149" s="1180"/>
      <c r="V149" s="115" t="s">
        <v>16</v>
      </c>
      <c r="W149" s="3141"/>
      <c r="X149" s="3142"/>
      <c r="Y149" s="3141"/>
      <c r="Z149" s="3143"/>
      <c r="AA149" s="3144"/>
      <c r="AB149" s="3145"/>
      <c r="AC149" s="3146"/>
      <c r="AD149" s="3147"/>
      <c r="AE149" s="3148"/>
      <c r="AF149" s="3149"/>
      <c r="AG149" s="2109"/>
      <c r="AH149" s="3150"/>
      <c r="AI149" s="117"/>
      <c r="AJ149" s="3151"/>
      <c r="AK149" s="3152"/>
      <c r="AL149" s="3153"/>
      <c r="AM149" s="3154"/>
      <c r="AN149" s="119"/>
      <c r="AO149" s="1180"/>
      <c r="AP149" s="115" t="s">
        <v>16</v>
      </c>
      <c r="AQ149" s="3141"/>
      <c r="AR149" s="3142"/>
      <c r="AS149" s="3141"/>
      <c r="AT149" s="3143"/>
      <c r="AU149" s="3144"/>
      <c r="AV149" s="3145"/>
      <c r="AW149" s="3146"/>
      <c r="AX149" s="3147"/>
      <c r="AY149" s="3148"/>
      <c r="AZ149" s="3149"/>
      <c r="BA149" s="2109"/>
      <c r="BB149" s="3150"/>
      <c r="BC149" s="117"/>
      <c r="BD149" s="3151"/>
      <c r="BE149" s="3152"/>
      <c r="BF149" s="3153"/>
      <c r="BG149" s="3154"/>
      <c r="BH149" s="119"/>
      <c r="BK149" s="3">
        <v>1</v>
      </c>
    </row>
    <row r="150" spans="2:63" ht="27" customHeight="1">
      <c r="B150" s="115" t="s">
        <v>16</v>
      </c>
      <c r="C150" s="3141"/>
      <c r="D150" s="3142"/>
      <c r="E150" s="3141"/>
      <c r="F150" s="3143"/>
      <c r="G150" s="3144"/>
      <c r="H150" s="3145"/>
      <c r="I150" s="3146"/>
      <c r="J150" s="3147"/>
      <c r="K150" s="3148"/>
      <c r="L150" s="3149"/>
      <c r="M150" s="2109"/>
      <c r="N150" s="3150"/>
      <c r="O150" s="117"/>
      <c r="P150" s="3151"/>
      <c r="Q150" s="3152"/>
      <c r="R150" s="3153"/>
      <c r="S150" s="3154"/>
      <c r="T150" s="119"/>
      <c r="U150" s="1180"/>
      <c r="V150" s="115" t="s">
        <v>16</v>
      </c>
      <c r="W150" s="3141"/>
      <c r="X150" s="3142"/>
      <c r="Y150" s="3141"/>
      <c r="Z150" s="3143"/>
      <c r="AA150" s="3144"/>
      <c r="AB150" s="3145"/>
      <c r="AC150" s="3146"/>
      <c r="AD150" s="3147"/>
      <c r="AE150" s="3148"/>
      <c r="AF150" s="3149"/>
      <c r="AG150" s="2109"/>
      <c r="AH150" s="3150"/>
      <c r="AI150" s="117"/>
      <c r="AJ150" s="3151"/>
      <c r="AK150" s="3152"/>
      <c r="AL150" s="3153"/>
      <c r="AM150" s="3154"/>
      <c r="AN150" s="119"/>
      <c r="AO150" s="1180"/>
      <c r="AP150" s="115" t="s">
        <v>16</v>
      </c>
      <c r="AQ150" s="3141"/>
      <c r="AR150" s="3142"/>
      <c r="AS150" s="3141"/>
      <c r="AT150" s="3143"/>
      <c r="AU150" s="3144"/>
      <c r="AV150" s="3145"/>
      <c r="AW150" s="3146"/>
      <c r="AX150" s="3147"/>
      <c r="AY150" s="3148"/>
      <c r="AZ150" s="3149"/>
      <c r="BA150" s="2109"/>
      <c r="BB150" s="3150"/>
      <c r="BC150" s="117"/>
      <c r="BD150" s="3151"/>
      <c r="BE150" s="3152"/>
      <c r="BF150" s="3153"/>
      <c r="BG150" s="3154"/>
      <c r="BH150" s="119"/>
      <c r="BK150" s="3">
        <v>1</v>
      </c>
    </row>
    <row r="151" spans="2:63" ht="27" customHeight="1">
      <c r="B151" s="115" t="s">
        <v>16</v>
      </c>
      <c r="C151" s="3141"/>
      <c r="D151" s="3142"/>
      <c r="E151" s="3141"/>
      <c r="F151" s="3143"/>
      <c r="G151" s="3144"/>
      <c r="H151" s="3145"/>
      <c r="I151" s="3146"/>
      <c r="J151" s="3147"/>
      <c r="K151" s="3148"/>
      <c r="L151" s="3149"/>
      <c r="M151" s="2109"/>
      <c r="N151" s="3150"/>
      <c r="O151" s="117"/>
      <c r="P151" s="3151"/>
      <c r="Q151" s="3152"/>
      <c r="R151" s="3153"/>
      <c r="S151" s="3154"/>
      <c r="T151" s="119"/>
      <c r="U151" s="1180"/>
      <c r="V151" s="115" t="s">
        <v>16</v>
      </c>
      <c r="W151" s="3141"/>
      <c r="X151" s="3142"/>
      <c r="Y151" s="3141"/>
      <c r="Z151" s="3143"/>
      <c r="AA151" s="3144"/>
      <c r="AB151" s="3145"/>
      <c r="AC151" s="3146"/>
      <c r="AD151" s="3147"/>
      <c r="AE151" s="3148"/>
      <c r="AF151" s="3149"/>
      <c r="AG151" s="2109"/>
      <c r="AH151" s="3150"/>
      <c r="AI151" s="117"/>
      <c r="AJ151" s="3151"/>
      <c r="AK151" s="3152"/>
      <c r="AL151" s="3153"/>
      <c r="AM151" s="3154"/>
      <c r="AN151" s="119"/>
      <c r="AO151" s="1180"/>
      <c r="AP151" s="115" t="s">
        <v>16</v>
      </c>
      <c r="AQ151" s="3141"/>
      <c r="AR151" s="3142"/>
      <c r="AS151" s="3141"/>
      <c r="AT151" s="3143"/>
      <c r="AU151" s="3144"/>
      <c r="AV151" s="3145"/>
      <c r="AW151" s="3146"/>
      <c r="AX151" s="3147"/>
      <c r="AY151" s="3148"/>
      <c r="AZ151" s="3149"/>
      <c r="BA151" s="2109"/>
      <c r="BB151" s="3150"/>
      <c r="BC151" s="117"/>
      <c r="BD151" s="3151"/>
      <c r="BE151" s="3152"/>
      <c r="BF151" s="3153"/>
      <c r="BG151" s="3154"/>
      <c r="BH151" s="119"/>
      <c r="BK151" s="3">
        <v>1</v>
      </c>
    </row>
    <row r="152" spans="2:63" ht="27" customHeight="1">
      <c r="B152" s="115" t="s">
        <v>16</v>
      </c>
      <c r="C152" s="3141"/>
      <c r="D152" s="3142"/>
      <c r="E152" s="3141"/>
      <c r="F152" s="3143"/>
      <c r="G152" s="3144"/>
      <c r="H152" s="3145"/>
      <c r="I152" s="3146"/>
      <c r="J152" s="3147"/>
      <c r="K152" s="3148"/>
      <c r="L152" s="3149"/>
      <c r="M152" s="2109"/>
      <c r="N152" s="3150"/>
      <c r="O152" s="117"/>
      <c r="P152" s="3151"/>
      <c r="Q152" s="3152"/>
      <c r="R152" s="3153"/>
      <c r="S152" s="3154"/>
      <c r="T152" s="119"/>
      <c r="U152" s="1180"/>
      <c r="V152" s="115" t="s">
        <v>16</v>
      </c>
      <c r="W152" s="3141"/>
      <c r="X152" s="3142"/>
      <c r="Y152" s="3141"/>
      <c r="Z152" s="3143"/>
      <c r="AA152" s="3144"/>
      <c r="AB152" s="3145"/>
      <c r="AC152" s="3146"/>
      <c r="AD152" s="3147"/>
      <c r="AE152" s="3148"/>
      <c r="AF152" s="3149"/>
      <c r="AG152" s="2109"/>
      <c r="AH152" s="3150"/>
      <c r="AI152" s="117"/>
      <c r="AJ152" s="3151"/>
      <c r="AK152" s="3152"/>
      <c r="AL152" s="3153"/>
      <c r="AM152" s="3154"/>
      <c r="AN152" s="119"/>
      <c r="AO152" s="1180"/>
      <c r="AP152" s="115" t="s">
        <v>16</v>
      </c>
      <c r="AQ152" s="3141"/>
      <c r="AR152" s="3142"/>
      <c r="AS152" s="3141"/>
      <c r="AT152" s="3143"/>
      <c r="AU152" s="3144"/>
      <c r="AV152" s="3145"/>
      <c r="AW152" s="3146"/>
      <c r="AX152" s="3147"/>
      <c r="AY152" s="3148"/>
      <c r="AZ152" s="3149"/>
      <c r="BA152" s="2109"/>
      <c r="BB152" s="3150"/>
      <c r="BC152" s="117"/>
      <c r="BD152" s="3151"/>
      <c r="BE152" s="3152"/>
      <c r="BF152" s="3153"/>
      <c r="BG152" s="3154"/>
      <c r="BH152" s="119"/>
      <c r="BK152" s="3">
        <v>1</v>
      </c>
    </row>
    <row r="153" spans="2:63" ht="27" customHeight="1">
      <c r="B153" s="115" t="s">
        <v>16</v>
      </c>
      <c r="C153" s="3141"/>
      <c r="D153" s="3142"/>
      <c r="E153" s="3141"/>
      <c r="F153" s="3143"/>
      <c r="G153" s="3144"/>
      <c r="H153" s="3145"/>
      <c r="I153" s="3146"/>
      <c r="J153" s="3147"/>
      <c r="K153" s="3148"/>
      <c r="L153" s="3149"/>
      <c r="M153" s="2109"/>
      <c r="N153" s="3150"/>
      <c r="O153" s="117"/>
      <c r="P153" s="3151"/>
      <c r="Q153" s="3152"/>
      <c r="R153" s="3153"/>
      <c r="S153" s="3154"/>
      <c r="T153" s="119"/>
      <c r="U153" s="1180"/>
      <c r="V153" s="115" t="s">
        <v>16</v>
      </c>
      <c r="W153" s="3141"/>
      <c r="X153" s="3142"/>
      <c r="Y153" s="3141"/>
      <c r="Z153" s="3143"/>
      <c r="AA153" s="3144"/>
      <c r="AB153" s="3145"/>
      <c r="AC153" s="3146"/>
      <c r="AD153" s="3147"/>
      <c r="AE153" s="3148"/>
      <c r="AF153" s="3149"/>
      <c r="AG153" s="2109"/>
      <c r="AH153" s="3150"/>
      <c r="AI153" s="117"/>
      <c r="AJ153" s="3151"/>
      <c r="AK153" s="3152"/>
      <c r="AL153" s="3153"/>
      <c r="AM153" s="3154"/>
      <c r="AN153" s="119"/>
      <c r="AO153" s="1180"/>
      <c r="AP153" s="115" t="s">
        <v>16</v>
      </c>
      <c r="AQ153" s="3141"/>
      <c r="AR153" s="3142"/>
      <c r="AS153" s="3141"/>
      <c r="AT153" s="3143"/>
      <c r="AU153" s="3144"/>
      <c r="AV153" s="3145"/>
      <c r="AW153" s="3146"/>
      <c r="AX153" s="3147"/>
      <c r="AY153" s="3148"/>
      <c r="AZ153" s="3149"/>
      <c r="BA153" s="2109"/>
      <c r="BB153" s="3150"/>
      <c r="BC153" s="117"/>
      <c r="BD153" s="3151"/>
      <c r="BE153" s="3152"/>
      <c r="BF153" s="3153"/>
      <c r="BG153" s="3154"/>
      <c r="BH153" s="119"/>
      <c r="BK153" s="3">
        <v>1</v>
      </c>
    </row>
    <row r="154" spans="2:63" ht="27" customHeight="1">
      <c r="B154" s="115" t="s">
        <v>16</v>
      </c>
      <c r="C154" s="3141"/>
      <c r="D154" s="3142"/>
      <c r="E154" s="3141"/>
      <c r="F154" s="3143"/>
      <c r="G154" s="3144"/>
      <c r="H154" s="3145"/>
      <c r="I154" s="3146"/>
      <c r="J154" s="3147"/>
      <c r="K154" s="3148"/>
      <c r="L154" s="3149"/>
      <c r="M154" s="2109"/>
      <c r="N154" s="3150"/>
      <c r="O154" s="117"/>
      <c r="P154" s="3151"/>
      <c r="Q154" s="3152"/>
      <c r="R154" s="3153"/>
      <c r="S154" s="3154"/>
      <c r="T154" s="119"/>
      <c r="U154" s="1180"/>
      <c r="V154" s="115" t="s">
        <v>16</v>
      </c>
      <c r="W154" s="3141"/>
      <c r="X154" s="3142"/>
      <c r="Y154" s="3141"/>
      <c r="Z154" s="3143"/>
      <c r="AA154" s="3144"/>
      <c r="AB154" s="3145"/>
      <c r="AC154" s="3146"/>
      <c r="AD154" s="3147"/>
      <c r="AE154" s="3148"/>
      <c r="AF154" s="3149"/>
      <c r="AG154" s="2109"/>
      <c r="AH154" s="3150"/>
      <c r="AI154" s="117"/>
      <c r="AJ154" s="3151"/>
      <c r="AK154" s="3152"/>
      <c r="AL154" s="3153"/>
      <c r="AM154" s="3154"/>
      <c r="AN154" s="119"/>
      <c r="AO154" s="1180"/>
      <c r="AP154" s="115" t="s">
        <v>16</v>
      </c>
      <c r="AQ154" s="3141"/>
      <c r="AR154" s="3142"/>
      <c r="AS154" s="3141"/>
      <c r="AT154" s="3143"/>
      <c r="AU154" s="3144"/>
      <c r="AV154" s="3145"/>
      <c r="AW154" s="3146"/>
      <c r="AX154" s="3147"/>
      <c r="AY154" s="3148"/>
      <c r="AZ154" s="3149"/>
      <c r="BA154" s="2109"/>
      <c r="BB154" s="3150"/>
      <c r="BC154" s="117"/>
      <c r="BD154" s="3151"/>
      <c r="BE154" s="3152"/>
      <c r="BF154" s="3153"/>
      <c r="BG154" s="3154"/>
      <c r="BH154" s="119"/>
      <c r="BK154" s="3">
        <v>1</v>
      </c>
    </row>
    <row r="155" spans="2:63" ht="27" customHeight="1">
      <c r="B155" s="115" t="s">
        <v>16</v>
      </c>
      <c r="C155" s="3141"/>
      <c r="D155" s="3142"/>
      <c r="E155" s="3141"/>
      <c r="F155" s="3143"/>
      <c r="G155" s="3144"/>
      <c r="H155" s="3145"/>
      <c r="I155" s="3146"/>
      <c r="J155" s="3147"/>
      <c r="K155" s="3148"/>
      <c r="L155" s="3149"/>
      <c r="M155" s="2109"/>
      <c r="N155" s="3150"/>
      <c r="O155" s="117"/>
      <c r="P155" s="3151"/>
      <c r="Q155" s="3152"/>
      <c r="R155" s="3153"/>
      <c r="S155" s="3154"/>
      <c r="T155" s="119"/>
      <c r="U155" s="1180"/>
      <c r="V155" s="115" t="s">
        <v>16</v>
      </c>
      <c r="W155" s="3141"/>
      <c r="X155" s="3142"/>
      <c r="Y155" s="3141"/>
      <c r="Z155" s="3143"/>
      <c r="AA155" s="3144"/>
      <c r="AB155" s="3145"/>
      <c r="AC155" s="3146"/>
      <c r="AD155" s="3147"/>
      <c r="AE155" s="3148"/>
      <c r="AF155" s="3149"/>
      <c r="AG155" s="2109"/>
      <c r="AH155" s="3150"/>
      <c r="AI155" s="117"/>
      <c r="AJ155" s="3151"/>
      <c r="AK155" s="3152"/>
      <c r="AL155" s="3153"/>
      <c r="AM155" s="3154"/>
      <c r="AN155" s="119"/>
      <c r="AO155" s="1180"/>
      <c r="AP155" s="115" t="s">
        <v>16</v>
      </c>
      <c r="AQ155" s="3141"/>
      <c r="AR155" s="3142"/>
      <c r="AS155" s="3141"/>
      <c r="AT155" s="3143"/>
      <c r="AU155" s="3144"/>
      <c r="AV155" s="3145"/>
      <c r="AW155" s="3146"/>
      <c r="AX155" s="3147"/>
      <c r="AY155" s="3148"/>
      <c r="AZ155" s="3149"/>
      <c r="BA155" s="2109"/>
      <c r="BB155" s="3150"/>
      <c r="BC155" s="117"/>
      <c r="BD155" s="3151"/>
      <c r="BE155" s="3152"/>
      <c r="BF155" s="3153"/>
      <c r="BG155" s="3154"/>
      <c r="BH155" s="119"/>
      <c r="BK155" s="3">
        <v>1</v>
      </c>
    </row>
    <row r="156" spans="2:63" ht="27" customHeight="1">
      <c r="B156" s="115" t="s">
        <v>16</v>
      </c>
      <c r="C156" s="3141"/>
      <c r="D156" s="3142"/>
      <c r="E156" s="3141"/>
      <c r="F156" s="3143"/>
      <c r="G156" s="3144"/>
      <c r="H156" s="3145"/>
      <c r="I156" s="3146"/>
      <c r="J156" s="3147"/>
      <c r="K156" s="3148"/>
      <c r="L156" s="3149"/>
      <c r="M156" s="2109"/>
      <c r="N156" s="3150"/>
      <c r="O156" s="117"/>
      <c r="P156" s="3151"/>
      <c r="Q156" s="3152"/>
      <c r="R156" s="3153"/>
      <c r="S156" s="3154"/>
      <c r="T156" s="119"/>
      <c r="U156" s="1180"/>
      <c r="V156" s="115" t="s">
        <v>16</v>
      </c>
      <c r="W156" s="3141"/>
      <c r="X156" s="3142"/>
      <c r="Y156" s="3141"/>
      <c r="Z156" s="3143"/>
      <c r="AA156" s="3144"/>
      <c r="AB156" s="3145"/>
      <c r="AC156" s="3146"/>
      <c r="AD156" s="3147"/>
      <c r="AE156" s="3148"/>
      <c r="AF156" s="3149"/>
      <c r="AG156" s="2109"/>
      <c r="AH156" s="3150"/>
      <c r="AI156" s="117"/>
      <c r="AJ156" s="3151"/>
      <c r="AK156" s="3152"/>
      <c r="AL156" s="3153"/>
      <c r="AM156" s="3154"/>
      <c r="AN156" s="119"/>
      <c r="AO156" s="1180"/>
      <c r="AP156" s="115" t="s">
        <v>16</v>
      </c>
      <c r="AQ156" s="3141"/>
      <c r="AR156" s="3142"/>
      <c r="AS156" s="3141"/>
      <c r="AT156" s="3143"/>
      <c r="AU156" s="3144"/>
      <c r="AV156" s="3145"/>
      <c r="AW156" s="3146"/>
      <c r="AX156" s="3147"/>
      <c r="AY156" s="3148"/>
      <c r="AZ156" s="3149"/>
      <c r="BA156" s="2109"/>
      <c r="BB156" s="3150"/>
      <c r="BC156" s="117"/>
      <c r="BD156" s="3151"/>
      <c r="BE156" s="3152"/>
      <c r="BF156" s="3153"/>
      <c r="BG156" s="3154"/>
      <c r="BH156" s="119"/>
      <c r="BK156" s="3">
        <v>1</v>
      </c>
    </row>
    <row r="157" spans="2:63" ht="27" customHeight="1">
      <c r="B157" s="115" t="s">
        <v>16</v>
      </c>
      <c r="C157" s="3141"/>
      <c r="D157" s="3142"/>
      <c r="E157" s="3141"/>
      <c r="F157" s="3143"/>
      <c r="G157" s="3144"/>
      <c r="H157" s="3145"/>
      <c r="I157" s="3146"/>
      <c r="J157" s="3147"/>
      <c r="K157" s="3148"/>
      <c r="L157" s="3149"/>
      <c r="M157" s="2109"/>
      <c r="N157" s="3150"/>
      <c r="O157" s="117"/>
      <c r="P157" s="3151"/>
      <c r="Q157" s="3152"/>
      <c r="R157" s="3153"/>
      <c r="S157" s="3154"/>
      <c r="T157" s="119"/>
      <c r="U157" s="1180"/>
      <c r="V157" s="115" t="s">
        <v>16</v>
      </c>
      <c r="W157" s="3141"/>
      <c r="X157" s="3142"/>
      <c r="Y157" s="3141"/>
      <c r="Z157" s="3143"/>
      <c r="AA157" s="3144"/>
      <c r="AB157" s="3145"/>
      <c r="AC157" s="3146"/>
      <c r="AD157" s="3147"/>
      <c r="AE157" s="3148"/>
      <c r="AF157" s="3149"/>
      <c r="AG157" s="2109"/>
      <c r="AH157" s="3150"/>
      <c r="AI157" s="117"/>
      <c r="AJ157" s="3151"/>
      <c r="AK157" s="3152"/>
      <c r="AL157" s="3153"/>
      <c r="AM157" s="3154"/>
      <c r="AN157" s="119"/>
      <c r="AO157" s="1180"/>
      <c r="AP157" s="115" t="s">
        <v>16</v>
      </c>
      <c r="AQ157" s="3141"/>
      <c r="AR157" s="3142"/>
      <c r="AS157" s="3141"/>
      <c r="AT157" s="3143"/>
      <c r="AU157" s="3144"/>
      <c r="AV157" s="3145"/>
      <c r="AW157" s="3146"/>
      <c r="AX157" s="3147"/>
      <c r="AY157" s="3148"/>
      <c r="AZ157" s="3149"/>
      <c r="BA157" s="2109"/>
      <c r="BB157" s="3150"/>
      <c r="BC157" s="117"/>
      <c r="BD157" s="3151"/>
      <c r="BE157" s="3152"/>
      <c r="BF157" s="3153"/>
      <c r="BG157" s="3154"/>
      <c r="BH157" s="119"/>
      <c r="BK157" s="3">
        <v>1</v>
      </c>
    </row>
    <row r="158" spans="2:63" ht="27" customHeight="1">
      <c r="B158" s="115" t="s">
        <v>16</v>
      </c>
      <c r="C158" s="3141"/>
      <c r="D158" s="3142"/>
      <c r="E158" s="3141"/>
      <c r="F158" s="3143"/>
      <c r="G158" s="3144"/>
      <c r="H158" s="3145"/>
      <c r="I158" s="3146"/>
      <c r="J158" s="3147"/>
      <c r="K158" s="3148"/>
      <c r="L158" s="3149"/>
      <c r="M158" s="2109"/>
      <c r="N158" s="3150"/>
      <c r="O158" s="117"/>
      <c r="P158" s="3151"/>
      <c r="Q158" s="3152"/>
      <c r="R158" s="3153"/>
      <c r="S158" s="3154"/>
      <c r="T158" s="119"/>
      <c r="U158" s="1180"/>
      <c r="V158" s="115" t="s">
        <v>16</v>
      </c>
      <c r="W158" s="3141"/>
      <c r="X158" s="3142"/>
      <c r="Y158" s="3141"/>
      <c r="Z158" s="3143"/>
      <c r="AA158" s="3144"/>
      <c r="AB158" s="3145"/>
      <c r="AC158" s="3146"/>
      <c r="AD158" s="3147"/>
      <c r="AE158" s="3148"/>
      <c r="AF158" s="3149"/>
      <c r="AG158" s="2109"/>
      <c r="AH158" s="3150"/>
      <c r="AI158" s="117"/>
      <c r="AJ158" s="3151"/>
      <c r="AK158" s="3152"/>
      <c r="AL158" s="3153"/>
      <c r="AM158" s="3154"/>
      <c r="AN158" s="119"/>
      <c r="AO158" s="1180"/>
      <c r="AP158" s="115" t="s">
        <v>16</v>
      </c>
      <c r="AQ158" s="3141"/>
      <c r="AR158" s="3142"/>
      <c r="AS158" s="3141"/>
      <c r="AT158" s="3143"/>
      <c r="AU158" s="3144"/>
      <c r="AV158" s="3145"/>
      <c r="AW158" s="3146"/>
      <c r="AX158" s="3147"/>
      <c r="AY158" s="3148"/>
      <c r="AZ158" s="3149"/>
      <c r="BA158" s="2109"/>
      <c r="BB158" s="3150"/>
      <c r="BC158" s="117"/>
      <c r="BD158" s="3151"/>
      <c r="BE158" s="3152"/>
      <c r="BF158" s="3153"/>
      <c r="BG158" s="3154"/>
      <c r="BH158" s="119"/>
      <c r="BK158" s="3">
        <v>1</v>
      </c>
    </row>
    <row r="159" spans="2:63" ht="27" customHeight="1">
      <c r="B159" s="115" t="s">
        <v>16</v>
      </c>
      <c r="C159" s="3141"/>
      <c r="D159" s="3142"/>
      <c r="E159" s="3141"/>
      <c r="F159" s="3143"/>
      <c r="G159" s="3144"/>
      <c r="H159" s="3145"/>
      <c r="I159" s="3146"/>
      <c r="J159" s="3147"/>
      <c r="K159" s="3148"/>
      <c r="L159" s="3149"/>
      <c r="M159" s="2109"/>
      <c r="N159" s="3150"/>
      <c r="O159" s="117"/>
      <c r="P159" s="3151"/>
      <c r="Q159" s="3152"/>
      <c r="R159" s="3153"/>
      <c r="S159" s="3154"/>
      <c r="T159" s="119"/>
      <c r="U159" s="1180"/>
      <c r="V159" s="115" t="s">
        <v>16</v>
      </c>
      <c r="W159" s="3141"/>
      <c r="X159" s="3142"/>
      <c r="Y159" s="3141"/>
      <c r="Z159" s="3143"/>
      <c r="AA159" s="3144"/>
      <c r="AB159" s="3145"/>
      <c r="AC159" s="3146"/>
      <c r="AD159" s="3147"/>
      <c r="AE159" s="3148"/>
      <c r="AF159" s="3149"/>
      <c r="AG159" s="2109"/>
      <c r="AH159" s="3150"/>
      <c r="AI159" s="117"/>
      <c r="AJ159" s="3151"/>
      <c r="AK159" s="3152"/>
      <c r="AL159" s="3153"/>
      <c r="AM159" s="3154"/>
      <c r="AN159" s="119"/>
      <c r="AO159" s="1180"/>
      <c r="AP159" s="115" t="s">
        <v>16</v>
      </c>
      <c r="AQ159" s="3141"/>
      <c r="AR159" s="3142"/>
      <c r="AS159" s="3141"/>
      <c r="AT159" s="3143"/>
      <c r="AU159" s="3144"/>
      <c r="AV159" s="3145"/>
      <c r="AW159" s="3146"/>
      <c r="AX159" s="3147"/>
      <c r="AY159" s="3148"/>
      <c r="AZ159" s="3149"/>
      <c r="BA159" s="2109"/>
      <c r="BB159" s="3150"/>
      <c r="BC159" s="117"/>
      <c r="BD159" s="3151"/>
      <c r="BE159" s="3152"/>
      <c r="BF159" s="3153"/>
      <c r="BG159" s="3154"/>
      <c r="BH159" s="119"/>
      <c r="BK159" s="3">
        <v>1</v>
      </c>
    </row>
    <row r="160" spans="2:63" ht="27" customHeight="1">
      <c r="B160" s="115" t="s">
        <v>16</v>
      </c>
      <c r="C160" s="3141"/>
      <c r="D160" s="3142"/>
      <c r="E160" s="3141"/>
      <c r="F160" s="3143"/>
      <c r="G160" s="3144"/>
      <c r="H160" s="3145"/>
      <c r="I160" s="3146"/>
      <c r="J160" s="3147"/>
      <c r="K160" s="3148"/>
      <c r="L160" s="3149"/>
      <c r="M160" s="2109"/>
      <c r="N160" s="3150"/>
      <c r="O160" s="117"/>
      <c r="P160" s="3151"/>
      <c r="Q160" s="3152"/>
      <c r="R160" s="3153"/>
      <c r="S160" s="3154"/>
      <c r="T160" s="119"/>
      <c r="U160" s="1180"/>
      <c r="V160" s="115" t="s">
        <v>16</v>
      </c>
      <c r="W160" s="3141"/>
      <c r="X160" s="3142"/>
      <c r="Y160" s="3141"/>
      <c r="Z160" s="3143"/>
      <c r="AA160" s="3144"/>
      <c r="AB160" s="3145"/>
      <c r="AC160" s="3146"/>
      <c r="AD160" s="3147"/>
      <c r="AE160" s="3148"/>
      <c r="AF160" s="3149"/>
      <c r="AG160" s="2109"/>
      <c r="AH160" s="3150"/>
      <c r="AI160" s="117"/>
      <c r="AJ160" s="3151"/>
      <c r="AK160" s="3152"/>
      <c r="AL160" s="3153"/>
      <c r="AM160" s="3154"/>
      <c r="AN160" s="119"/>
      <c r="AO160" s="1180"/>
      <c r="AP160" s="115" t="s">
        <v>16</v>
      </c>
      <c r="AQ160" s="3141"/>
      <c r="AR160" s="3142"/>
      <c r="AS160" s="3141"/>
      <c r="AT160" s="3143"/>
      <c r="AU160" s="3144"/>
      <c r="AV160" s="3145"/>
      <c r="AW160" s="3146"/>
      <c r="AX160" s="3147"/>
      <c r="AY160" s="3148"/>
      <c r="AZ160" s="3149"/>
      <c r="BA160" s="2109"/>
      <c r="BB160" s="3150"/>
      <c r="BC160" s="117"/>
      <c r="BD160" s="3151"/>
      <c r="BE160" s="3152"/>
      <c r="BF160" s="3153"/>
      <c r="BG160" s="3154"/>
      <c r="BH160" s="119"/>
      <c r="BK160" s="3">
        <v>1</v>
      </c>
    </row>
    <row r="161" spans="2:63" ht="27" customHeight="1">
      <c r="B161" s="115" t="s">
        <v>16</v>
      </c>
      <c r="C161" s="3141"/>
      <c r="D161" s="3142"/>
      <c r="E161" s="3141"/>
      <c r="F161" s="3143"/>
      <c r="G161" s="3144"/>
      <c r="H161" s="3145"/>
      <c r="I161" s="3146"/>
      <c r="J161" s="3147"/>
      <c r="K161" s="3148"/>
      <c r="L161" s="3149"/>
      <c r="M161" s="2109"/>
      <c r="N161" s="3150"/>
      <c r="O161" s="117"/>
      <c r="P161" s="3151"/>
      <c r="Q161" s="3152"/>
      <c r="R161" s="3153"/>
      <c r="S161" s="3154"/>
      <c r="T161" s="119"/>
      <c r="U161" s="1180"/>
      <c r="V161" s="115" t="s">
        <v>16</v>
      </c>
      <c r="W161" s="3141"/>
      <c r="X161" s="3142"/>
      <c r="Y161" s="3141"/>
      <c r="Z161" s="3143"/>
      <c r="AA161" s="3144"/>
      <c r="AB161" s="3145"/>
      <c r="AC161" s="3146"/>
      <c r="AD161" s="3147"/>
      <c r="AE161" s="3148"/>
      <c r="AF161" s="3149"/>
      <c r="AG161" s="2109"/>
      <c r="AH161" s="3150"/>
      <c r="AI161" s="117"/>
      <c r="AJ161" s="3151"/>
      <c r="AK161" s="3152"/>
      <c r="AL161" s="3153"/>
      <c r="AM161" s="3154"/>
      <c r="AN161" s="119"/>
      <c r="AO161" s="1180"/>
      <c r="AP161" s="115" t="s">
        <v>16</v>
      </c>
      <c r="AQ161" s="3141"/>
      <c r="AR161" s="3142"/>
      <c r="AS161" s="3141"/>
      <c r="AT161" s="3143"/>
      <c r="AU161" s="3144"/>
      <c r="AV161" s="3145"/>
      <c r="AW161" s="3146"/>
      <c r="AX161" s="3147"/>
      <c r="AY161" s="3148"/>
      <c r="AZ161" s="3149"/>
      <c r="BA161" s="2109"/>
      <c r="BB161" s="3150"/>
      <c r="BC161" s="117"/>
      <c r="BD161" s="3151"/>
      <c r="BE161" s="3152"/>
      <c r="BF161" s="3153"/>
      <c r="BG161" s="3154"/>
      <c r="BH161" s="119"/>
      <c r="BK161" s="3">
        <v>1</v>
      </c>
    </row>
    <row r="162" spans="2:63" ht="27" customHeight="1">
      <c r="B162" s="115" t="s">
        <v>16</v>
      </c>
      <c r="C162" s="3141"/>
      <c r="D162" s="3142"/>
      <c r="E162" s="3141"/>
      <c r="F162" s="3143"/>
      <c r="G162" s="3144"/>
      <c r="H162" s="3145"/>
      <c r="I162" s="3146"/>
      <c r="J162" s="3147"/>
      <c r="K162" s="3148"/>
      <c r="L162" s="3149"/>
      <c r="M162" s="2109"/>
      <c r="N162" s="3150"/>
      <c r="O162" s="117"/>
      <c r="P162" s="3151"/>
      <c r="Q162" s="3152"/>
      <c r="R162" s="3153"/>
      <c r="S162" s="3154"/>
      <c r="T162" s="119"/>
      <c r="U162" s="1180"/>
      <c r="V162" s="115" t="s">
        <v>16</v>
      </c>
      <c r="W162" s="3141"/>
      <c r="X162" s="3142"/>
      <c r="Y162" s="3141"/>
      <c r="Z162" s="3143"/>
      <c r="AA162" s="3144"/>
      <c r="AB162" s="3145"/>
      <c r="AC162" s="3146"/>
      <c r="AD162" s="3147"/>
      <c r="AE162" s="3148"/>
      <c r="AF162" s="3149"/>
      <c r="AG162" s="2109"/>
      <c r="AH162" s="3150"/>
      <c r="AI162" s="117"/>
      <c r="AJ162" s="3151"/>
      <c r="AK162" s="3152"/>
      <c r="AL162" s="3153"/>
      <c r="AM162" s="3154"/>
      <c r="AN162" s="119"/>
      <c r="AO162" s="1180"/>
      <c r="AP162" s="115" t="s">
        <v>16</v>
      </c>
      <c r="AQ162" s="3141"/>
      <c r="AR162" s="3142"/>
      <c r="AS162" s="3141"/>
      <c r="AT162" s="3143"/>
      <c r="AU162" s="3144"/>
      <c r="AV162" s="3145"/>
      <c r="AW162" s="3146"/>
      <c r="AX162" s="3147"/>
      <c r="AY162" s="3148"/>
      <c r="AZ162" s="3149"/>
      <c r="BA162" s="2109"/>
      <c r="BB162" s="3150"/>
      <c r="BC162" s="117"/>
      <c r="BD162" s="3151"/>
      <c r="BE162" s="3152"/>
      <c r="BF162" s="3153"/>
      <c r="BG162" s="3154"/>
      <c r="BH162" s="119"/>
      <c r="BK162" s="3">
        <v>1</v>
      </c>
    </row>
    <row r="163" spans="2:63" ht="27" customHeight="1">
      <c r="B163" s="115" t="s">
        <v>16</v>
      </c>
      <c r="C163" s="3141"/>
      <c r="D163" s="3142"/>
      <c r="E163" s="3141"/>
      <c r="F163" s="3143"/>
      <c r="G163" s="3144"/>
      <c r="H163" s="3145"/>
      <c r="I163" s="3146"/>
      <c r="J163" s="3147"/>
      <c r="K163" s="3148"/>
      <c r="L163" s="3149"/>
      <c r="M163" s="2109"/>
      <c r="N163" s="3150"/>
      <c r="O163" s="117"/>
      <c r="P163" s="3151"/>
      <c r="Q163" s="3152"/>
      <c r="R163" s="3153"/>
      <c r="S163" s="3154"/>
      <c r="T163" s="119"/>
      <c r="U163" s="1180"/>
      <c r="V163" s="115" t="s">
        <v>16</v>
      </c>
      <c r="W163" s="3141"/>
      <c r="X163" s="3142"/>
      <c r="Y163" s="3141"/>
      <c r="Z163" s="3143"/>
      <c r="AA163" s="3144"/>
      <c r="AB163" s="3145"/>
      <c r="AC163" s="3146"/>
      <c r="AD163" s="3147"/>
      <c r="AE163" s="3148"/>
      <c r="AF163" s="3149"/>
      <c r="AG163" s="2109"/>
      <c r="AH163" s="3150"/>
      <c r="AI163" s="117"/>
      <c r="AJ163" s="3151"/>
      <c r="AK163" s="3152"/>
      <c r="AL163" s="3153"/>
      <c r="AM163" s="3154"/>
      <c r="AN163" s="119"/>
      <c r="AO163" s="1180"/>
      <c r="AP163" s="115" t="s">
        <v>16</v>
      </c>
      <c r="AQ163" s="3141"/>
      <c r="AR163" s="3142"/>
      <c r="AS163" s="3141"/>
      <c r="AT163" s="3143"/>
      <c r="AU163" s="3144"/>
      <c r="AV163" s="3145"/>
      <c r="AW163" s="3146"/>
      <c r="AX163" s="3147"/>
      <c r="AY163" s="3148"/>
      <c r="AZ163" s="3149"/>
      <c r="BA163" s="2109"/>
      <c r="BB163" s="3150"/>
      <c r="BC163" s="117"/>
      <c r="BD163" s="3151"/>
      <c r="BE163" s="3152"/>
      <c r="BF163" s="3153"/>
      <c r="BG163" s="3154"/>
      <c r="BH163" s="119"/>
      <c r="BK163" s="3">
        <v>1</v>
      </c>
    </row>
    <row r="164" spans="2:63" ht="27" customHeight="1">
      <c r="B164" s="115" t="s">
        <v>16</v>
      </c>
      <c r="C164" s="3141"/>
      <c r="D164" s="3142"/>
      <c r="E164" s="3141"/>
      <c r="F164" s="3143"/>
      <c r="G164" s="3144"/>
      <c r="H164" s="3145"/>
      <c r="I164" s="3146"/>
      <c r="J164" s="3147"/>
      <c r="K164" s="3148"/>
      <c r="L164" s="3149"/>
      <c r="M164" s="2109"/>
      <c r="N164" s="3150"/>
      <c r="O164" s="117"/>
      <c r="P164" s="3151"/>
      <c r="Q164" s="3152"/>
      <c r="R164" s="3153"/>
      <c r="S164" s="3154"/>
      <c r="T164" s="119"/>
      <c r="U164" s="1180"/>
      <c r="V164" s="115" t="s">
        <v>16</v>
      </c>
      <c r="W164" s="3141"/>
      <c r="X164" s="3142"/>
      <c r="Y164" s="3141"/>
      <c r="Z164" s="3143"/>
      <c r="AA164" s="3144"/>
      <c r="AB164" s="3145"/>
      <c r="AC164" s="3146"/>
      <c r="AD164" s="3147"/>
      <c r="AE164" s="3148"/>
      <c r="AF164" s="3149"/>
      <c r="AG164" s="2109"/>
      <c r="AH164" s="3150"/>
      <c r="AI164" s="117"/>
      <c r="AJ164" s="3151"/>
      <c r="AK164" s="3152"/>
      <c r="AL164" s="3153"/>
      <c r="AM164" s="3154"/>
      <c r="AN164" s="119"/>
      <c r="AO164" s="1180"/>
      <c r="AP164" s="115" t="s">
        <v>16</v>
      </c>
      <c r="AQ164" s="3141"/>
      <c r="AR164" s="3142"/>
      <c r="AS164" s="3141"/>
      <c r="AT164" s="3143"/>
      <c r="AU164" s="3144"/>
      <c r="AV164" s="3145"/>
      <c r="AW164" s="3146"/>
      <c r="AX164" s="3147"/>
      <c r="AY164" s="3148"/>
      <c r="AZ164" s="3149"/>
      <c r="BA164" s="2109"/>
      <c r="BB164" s="3150"/>
      <c r="BC164" s="117"/>
      <c r="BD164" s="3151"/>
      <c r="BE164" s="3152"/>
      <c r="BF164" s="3153"/>
      <c r="BG164" s="3154"/>
      <c r="BH164" s="119"/>
      <c r="BK164" s="3">
        <v>1</v>
      </c>
    </row>
    <row r="165" spans="2:63" ht="27" customHeight="1">
      <c r="B165" s="115" t="s">
        <v>16</v>
      </c>
      <c r="C165" s="3141"/>
      <c r="D165" s="3142"/>
      <c r="E165" s="3141"/>
      <c r="F165" s="3143"/>
      <c r="G165" s="3144"/>
      <c r="H165" s="3145"/>
      <c r="I165" s="3146"/>
      <c r="J165" s="3147"/>
      <c r="K165" s="3148"/>
      <c r="L165" s="3149"/>
      <c r="M165" s="2109"/>
      <c r="N165" s="3150"/>
      <c r="O165" s="117"/>
      <c r="P165" s="3151"/>
      <c r="Q165" s="3152"/>
      <c r="R165" s="3153"/>
      <c r="S165" s="3154"/>
      <c r="T165" s="119"/>
      <c r="U165" s="1180"/>
      <c r="V165" s="115" t="s">
        <v>16</v>
      </c>
      <c r="W165" s="3141"/>
      <c r="X165" s="3142"/>
      <c r="Y165" s="3141"/>
      <c r="Z165" s="3143"/>
      <c r="AA165" s="3144"/>
      <c r="AB165" s="3145"/>
      <c r="AC165" s="3146"/>
      <c r="AD165" s="3147"/>
      <c r="AE165" s="3148"/>
      <c r="AF165" s="3149"/>
      <c r="AG165" s="2109"/>
      <c r="AH165" s="3150"/>
      <c r="AI165" s="117"/>
      <c r="AJ165" s="3151"/>
      <c r="AK165" s="3152"/>
      <c r="AL165" s="3153"/>
      <c r="AM165" s="3154"/>
      <c r="AN165" s="119"/>
      <c r="AO165" s="1180"/>
      <c r="AP165" s="115" t="s">
        <v>16</v>
      </c>
      <c r="AQ165" s="3141"/>
      <c r="AR165" s="3142"/>
      <c r="AS165" s="3141"/>
      <c r="AT165" s="3143"/>
      <c r="AU165" s="3144"/>
      <c r="AV165" s="3145"/>
      <c r="AW165" s="3146"/>
      <c r="AX165" s="3147"/>
      <c r="AY165" s="3148"/>
      <c r="AZ165" s="3149"/>
      <c r="BA165" s="2109"/>
      <c r="BB165" s="3150"/>
      <c r="BC165" s="117"/>
      <c r="BD165" s="3151"/>
      <c r="BE165" s="3152"/>
      <c r="BF165" s="3153"/>
      <c r="BG165" s="3154"/>
      <c r="BH165" s="119"/>
      <c r="BK165" s="3">
        <v>1</v>
      </c>
    </row>
    <row r="166" spans="2:63" ht="27" customHeight="1">
      <c r="B166" s="115" t="s">
        <v>16</v>
      </c>
      <c r="C166" s="3141"/>
      <c r="D166" s="3142"/>
      <c r="E166" s="3141"/>
      <c r="F166" s="3143"/>
      <c r="G166" s="3144"/>
      <c r="H166" s="3145"/>
      <c r="I166" s="3146"/>
      <c r="J166" s="3147"/>
      <c r="K166" s="3148"/>
      <c r="L166" s="3149"/>
      <c r="M166" s="2109"/>
      <c r="N166" s="3150"/>
      <c r="O166" s="117"/>
      <c r="P166" s="3151"/>
      <c r="Q166" s="3152"/>
      <c r="R166" s="3153"/>
      <c r="S166" s="3154"/>
      <c r="T166" s="119"/>
      <c r="U166" s="1180"/>
      <c r="V166" s="115" t="s">
        <v>16</v>
      </c>
      <c r="W166" s="3141"/>
      <c r="X166" s="3142"/>
      <c r="Y166" s="3141"/>
      <c r="Z166" s="3143"/>
      <c r="AA166" s="3144"/>
      <c r="AB166" s="3145"/>
      <c r="AC166" s="3146"/>
      <c r="AD166" s="3147"/>
      <c r="AE166" s="3148"/>
      <c r="AF166" s="3149"/>
      <c r="AG166" s="2109"/>
      <c r="AH166" s="3150"/>
      <c r="AI166" s="117"/>
      <c r="AJ166" s="3151"/>
      <c r="AK166" s="3152"/>
      <c r="AL166" s="3153"/>
      <c r="AM166" s="3154"/>
      <c r="AN166" s="119"/>
      <c r="AO166" s="1180"/>
      <c r="AP166" s="115" t="s">
        <v>16</v>
      </c>
      <c r="AQ166" s="3141"/>
      <c r="AR166" s="3142"/>
      <c r="AS166" s="3141"/>
      <c r="AT166" s="3143"/>
      <c r="AU166" s="3144"/>
      <c r="AV166" s="3145"/>
      <c r="AW166" s="3146"/>
      <c r="AX166" s="3147"/>
      <c r="AY166" s="3148"/>
      <c r="AZ166" s="3149"/>
      <c r="BA166" s="2109"/>
      <c r="BB166" s="3150"/>
      <c r="BC166" s="117"/>
      <c r="BD166" s="3151"/>
      <c r="BE166" s="3152"/>
      <c r="BF166" s="3153"/>
      <c r="BG166" s="3154"/>
      <c r="BH166" s="119"/>
      <c r="BK166" s="3">
        <v>1</v>
      </c>
    </row>
    <row r="167" spans="2:63" ht="27" customHeight="1">
      <c r="B167" s="115" t="s">
        <v>16</v>
      </c>
      <c r="C167" s="3141"/>
      <c r="D167" s="3142"/>
      <c r="E167" s="3141"/>
      <c r="F167" s="3143"/>
      <c r="G167" s="3144"/>
      <c r="H167" s="3145"/>
      <c r="I167" s="3146"/>
      <c r="J167" s="3147"/>
      <c r="K167" s="3148"/>
      <c r="L167" s="3149"/>
      <c r="M167" s="2109"/>
      <c r="N167" s="3150"/>
      <c r="O167" s="117"/>
      <c r="P167" s="3151"/>
      <c r="Q167" s="3152"/>
      <c r="R167" s="3153"/>
      <c r="S167" s="3154"/>
      <c r="T167" s="119"/>
      <c r="U167" s="1180"/>
      <c r="V167" s="115" t="s">
        <v>16</v>
      </c>
      <c r="W167" s="3141"/>
      <c r="X167" s="3142"/>
      <c r="Y167" s="3141"/>
      <c r="Z167" s="3143"/>
      <c r="AA167" s="3144"/>
      <c r="AB167" s="3145"/>
      <c r="AC167" s="3146"/>
      <c r="AD167" s="3147"/>
      <c r="AE167" s="3148"/>
      <c r="AF167" s="3149"/>
      <c r="AG167" s="2109"/>
      <c r="AH167" s="3150"/>
      <c r="AI167" s="117"/>
      <c r="AJ167" s="3151"/>
      <c r="AK167" s="3152"/>
      <c r="AL167" s="3153"/>
      <c r="AM167" s="3154"/>
      <c r="AN167" s="119"/>
      <c r="AO167" s="1180"/>
      <c r="AP167" s="115" t="s">
        <v>16</v>
      </c>
      <c r="AQ167" s="3141"/>
      <c r="AR167" s="3142"/>
      <c r="AS167" s="3141"/>
      <c r="AT167" s="3143"/>
      <c r="AU167" s="3144"/>
      <c r="AV167" s="3145"/>
      <c r="AW167" s="3146"/>
      <c r="AX167" s="3147"/>
      <c r="AY167" s="3148"/>
      <c r="AZ167" s="3149"/>
      <c r="BA167" s="2109"/>
      <c r="BB167" s="3150"/>
      <c r="BC167" s="117"/>
      <c r="BD167" s="3151"/>
      <c r="BE167" s="3152"/>
      <c r="BF167" s="3153"/>
      <c r="BG167" s="3154"/>
      <c r="BH167" s="119"/>
      <c r="BK167" s="3">
        <v>1</v>
      </c>
    </row>
    <row r="168" spans="2:63" ht="27" customHeight="1">
      <c r="B168" s="115" t="s">
        <v>16</v>
      </c>
      <c r="C168" s="3141"/>
      <c r="D168" s="3142"/>
      <c r="E168" s="3141"/>
      <c r="F168" s="3143"/>
      <c r="G168" s="3144"/>
      <c r="H168" s="3145"/>
      <c r="I168" s="3146"/>
      <c r="J168" s="3147"/>
      <c r="K168" s="3148"/>
      <c r="L168" s="3149"/>
      <c r="M168" s="2109"/>
      <c r="N168" s="3150"/>
      <c r="O168" s="117"/>
      <c r="P168" s="3151"/>
      <c r="Q168" s="3152"/>
      <c r="R168" s="3153"/>
      <c r="S168" s="3154"/>
      <c r="T168" s="119"/>
      <c r="U168" s="1180"/>
      <c r="V168" s="115" t="s">
        <v>16</v>
      </c>
      <c r="W168" s="3141"/>
      <c r="X168" s="3142"/>
      <c r="Y168" s="3141"/>
      <c r="Z168" s="3143"/>
      <c r="AA168" s="3144"/>
      <c r="AB168" s="3145"/>
      <c r="AC168" s="3146"/>
      <c r="AD168" s="3147"/>
      <c r="AE168" s="3148"/>
      <c r="AF168" s="3149"/>
      <c r="AG168" s="2109"/>
      <c r="AH168" s="3150"/>
      <c r="AI168" s="117"/>
      <c r="AJ168" s="3151"/>
      <c r="AK168" s="3152"/>
      <c r="AL168" s="3153"/>
      <c r="AM168" s="3154"/>
      <c r="AN168" s="119"/>
      <c r="AO168" s="1180"/>
      <c r="AP168" s="115" t="s">
        <v>16</v>
      </c>
      <c r="AQ168" s="3141"/>
      <c r="AR168" s="3142"/>
      <c r="AS168" s="3141"/>
      <c r="AT168" s="3143"/>
      <c r="AU168" s="3144"/>
      <c r="AV168" s="3145"/>
      <c r="AW168" s="3146"/>
      <c r="AX168" s="3147"/>
      <c r="AY168" s="3148"/>
      <c r="AZ168" s="3149"/>
      <c r="BA168" s="2109"/>
      <c r="BB168" s="3150"/>
      <c r="BC168" s="117"/>
      <c r="BD168" s="3151"/>
      <c r="BE168" s="3152"/>
      <c r="BF168" s="3153"/>
      <c r="BG168" s="3154"/>
      <c r="BH168" s="119"/>
      <c r="BK168" s="3">
        <v>1</v>
      </c>
    </row>
    <row r="169" spans="2:63" ht="27" customHeight="1">
      <c r="B169" s="115" t="s">
        <v>16</v>
      </c>
      <c r="C169" s="3141"/>
      <c r="D169" s="3142"/>
      <c r="E169" s="3141"/>
      <c r="F169" s="3143"/>
      <c r="G169" s="3144"/>
      <c r="H169" s="3145"/>
      <c r="I169" s="3146"/>
      <c r="J169" s="3147"/>
      <c r="K169" s="3148"/>
      <c r="L169" s="3149"/>
      <c r="M169" s="2109"/>
      <c r="N169" s="3150"/>
      <c r="O169" s="117"/>
      <c r="P169" s="3151"/>
      <c r="Q169" s="3152"/>
      <c r="R169" s="3153"/>
      <c r="S169" s="3154"/>
      <c r="T169" s="119"/>
      <c r="U169" s="1180"/>
      <c r="V169" s="115" t="s">
        <v>16</v>
      </c>
      <c r="W169" s="3141"/>
      <c r="X169" s="3142"/>
      <c r="Y169" s="3141"/>
      <c r="Z169" s="3143"/>
      <c r="AA169" s="3144"/>
      <c r="AB169" s="3145"/>
      <c r="AC169" s="3146"/>
      <c r="AD169" s="3147"/>
      <c r="AE169" s="3148"/>
      <c r="AF169" s="3149"/>
      <c r="AG169" s="2109"/>
      <c r="AH169" s="3150"/>
      <c r="AI169" s="117"/>
      <c r="AJ169" s="3151"/>
      <c r="AK169" s="3152"/>
      <c r="AL169" s="3153"/>
      <c r="AM169" s="3154"/>
      <c r="AN169" s="119"/>
      <c r="AO169" s="1180"/>
      <c r="AP169" s="115" t="s">
        <v>16</v>
      </c>
      <c r="AQ169" s="3141"/>
      <c r="AR169" s="3142"/>
      <c r="AS169" s="3141"/>
      <c r="AT169" s="3143"/>
      <c r="AU169" s="3144"/>
      <c r="AV169" s="3145"/>
      <c r="AW169" s="3146"/>
      <c r="AX169" s="3147"/>
      <c r="AY169" s="3148"/>
      <c r="AZ169" s="3149"/>
      <c r="BA169" s="2109"/>
      <c r="BB169" s="3150"/>
      <c r="BC169" s="117"/>
      <c r="BD169" s="3151"/>
      <c r="BE169" s="3152"/>
      <c r="BF169" s="3153"/>
      <c r="BG169" s="3154"/>
      <c r="BH169" s="119"/>
      <c r="BK169" s="3">
        <v>1</v>
      </c>
    </row>
    <row r="170" spans="2:63" ht="27" customHeight="1">
      <c r="B170" s="115" t="s">
        <v>16</v>
      </c>
      <c r="C170" s="3141"/>
      <c r="D170" s="3142"/>
      <c r="E170" s="3141"/>
      <c r="F170" s="3143"/>
      <c r="G170" s="3144"/>
      <c r="H170" s="3145"/>
      <c r="I170" s="3146"/>
      <c r="J170" s="3147"/>
      <c r="K170" s="3148"/>
      <c r="L170" s="3149"/>
      <c r="M170" s="2109"/>
      <c r="N170" s="3150"/>
      <c r="O170" s="117"/>
      <c r="P170" s="3151"/>
      <c r="Q170" s="3152"/>
      <c r="R170" s="3153"/>
      <c r="S170" s="3154"/>
      <c r="T170" s="119"/>
      <c r="U170" s="1180"/>
      <c r="V170" s="115" t="s">
        <v>16</v>
      </c>
      <c r="W170" s="3141"/>
      <c r="X170" s="3142"/>
      <c r="Y170" s="3141"/>
      <c r="Z170" s="3143"/>
      <c r="AA170" s="3144"/>
      <c r="AB170" s="3145"/>
      <c r="AC170" s="3146"/>
      <c r="AD170" s="3147"/>
      <c r="AE170" s="3148"/>
      <c r="AF170" s="3149"/>
      <c r="AG170" s="2109"/>
      <c r="AH170" s="3150"/>
      <c r="AI170" s="117"/>
      <c r="AJ170" s="3151"/>
      <c r="AK170" s="3152"/>
      <c r="AL170" s="3153"/>
      <c r="AM170" s="3154"/>
      <c r="AN170" s="119"/>
      <c r="AO170" s="1180"/>
      <c r="AP170" s="115" t="s">
        <v>16</v>
      </c>
      <c r="AQ170" s="3141"/>
      <c r="AR170" s="3142"/>
      <c r="AS170" s="3141"/>
      <c r="AT170" s="3143"/>
      <c r="AU170" s="3144"/>
      <c r="AV170" s="3145"/>
      <c r="AW170" s="3146"/>
      <c r="AX170" s="3147"/>
      <c r="AY170" s="3148"/>
      <c r="AZ170" s="3149"/>
      <c r="BA170" s="2109"/>
      <c r="BB170" s="3150"/>
      <c r="BC170" s="117"/>
      <c r="BD170" s="3151"/>
      <c r="BE170" s="3152"/>
      <c r="BF170" s="3153"/>
      <c r="BG170" s="3154"/>
      <c r="BH170" s="119"/>
      <c r="BK170" s="3">
        <v>1</v>
      </c>
    </row>
    <row r="171" spans="2:63" ht="27" customHeight="1">
      <c r="B171" s="115" t="s">
        <v>16</v>
      </c>
      <c r="C171" s="3141"/>
      <c r="D171" s="3142"/>
      <c r="E171" s="3141"/>
      <c r="F171" s="3143"/>
      <c r="G171" s="3144"/>
      <c r="H171" s="3145"/>
      <c r="I171" s="3146"/>
      <c r="J171" s="3147"/>
      <c r="K171" s="3148"/>
      <c r="L171" s="3149"/>
      <c r="M171" s="2109"/>
      <c r="N171" s="3150"/>
      <c r="O171" s="117"/>
      <c r="P171" s="3151"/>
      <c r="Q171" s="3152"/>
      <c r="R171" s="3153"/>
      <c r="S171" s="3154"/>
      <c r="T171" s="119"/>
      <c r="U171" s="1180"/>
      <c r="V171" s="115" t="s">
        <v>16</v>
      </c>
      <c r="W171" s="3141"/>
      <c r="X171" s="3142"/>
      <c r="Y171" s="3141"/>
      <c r="Z171" s="3143"/>
      <c r="AA171" s="3144"/>
      <c r="AB171" s="3145"/>
      <c r="AC171" s="3146"/>
      <c r="AD171" s="3147"/>
      <c r="AE171" s="3148"/>
      <c r="AF171" s="3149"/>
      <c r="AG171" s="2109"/>
      <c r="AH171" s="3150"/>
      <c r="AI171" s="117"/>
      <c r="AJ171" s="3151"/>
      <c r="AK171" s="3152"/>
      <c r="AL171" s="3153"/>
      <c r="AM171" s="3154"/>
      <c r="AN171" s="119"/>
      <c r="AO171" s="1180"/>
      <c r="AP171" s="115" t="s">
        <v>16</v>
      </c>
      <c r="AQ171" s="3141"/>
      <c r="AR171" s="3142"/>
      <c r="AS171" s="3141"/>
      <c r="AT171" s="3143"/>
      <c r="AU171" s="3144"/>
      <c r="AV171" s="3145"/>
      <c r="AW171" s="3146"/>
      <c r="AX171" s="3147"/>
      <c r="AY171" s="3148"/>
      <c r="AZ171" s="3149"/>
      <c r="BA171" s="2109"/>
      <c r="BB171" s="3150"/>
      <c r="BC171" s="117"/>
      <c r="BD171" s="3151"/>
      <c r="BE171" s="3152"/>
      <c r="BF171" s="3153"/>
      <c r="BG171" s="3154"/>
      <c r="BH171" s="119"/>
      <c r="BK171" s="3">
        <v>1</v>
      </c>
    </row>
    <row r="172" spans="2:63" ht="27" customHeight="1">
      <c r="B172" s="115" t="s">
        <v>16</v>
      </c>
      <c r="C172" s="3141"/>
      <c r="D172" s="3142"/>
      <c r="E172" s="3141"/>
      <c r="F172" s="3143"/>
      <c r="G172" s="3144"/>
      <c r="H172" s="3145"/>
      <c r="I172" s="3146"/>
      <c r="J172" s="3147"/>
      <c r="K172" s="3148"/>
      <c r="L172" s="3149"/>
      <c r="M172" s="2109"/>
      <c r="N172" s="3150"/>
      <c r="O172" s="117"/>
      <c r="P172" s="3151"/>
      <c r="Q172" s="3152"/>
      <c r="R172" s="3153"/>
      <c r="S172" s="3154"/>
      <c r="T172" s="119"/>
      <c r="U172" s="1180"/>
      <c r="V172" s="115" t="s">
        <v>16</v>
      </c>
      <c r="W172" s="3141"/>
      <c r="X172" s="3142"/>
      <c r="Y172" s="3141"/>
      <c r="Z172" s="3143"/>
      <c r="AA172" s="3144"/>
      <c r="AB172" s="3145"/>
      <c r="AC172" s="3146"/>
      <c r="AD172" s="3147"/>
      <c r="AE172" s="3148"/>
      <c r="AF172" s="3149"/>
      <c r="AG172" s="2109"/>
      <c r="AH172" s="3150"/>
      <c r="AI172" s="117"/>
      <c r="AJ172" s="3151"/>
      <c r="AK172" s="3152"/>
      <c r="AL172" s="3153"/>
      <c r="AM172" s="3154"/>
      <c r="AN172" s="119"/>
      <c r="AO172" s="1180"/>
      <c r="AP172" s="115" t="s">
        <v>16</v>
      </c>
      <c r="AQ172" s="3141"/>
      <c r="AR172" s="3142"/>
      <c r="AS172" s="3141"/>
      <c r="AT172" s="3143"/>
      <c r="AU172" s="3144"/>
      <c r="AV172" s="3145"/>
      <c r="AW172" s="3146"/>
      <c r="AX172" s="3147"/>
      <c r="AY172" s="3148"/>
      <c r="AZ172" s="3149"/>
      <c r="BA172" s="2109"/>
      <c r="BB172" s="3150"/>
      <c r="BC172" s="117"/>
      <c r="BD172" s="3151"/>
      <c r="BE172" s="3152"/>
      <c r="BF172" s="3153"/>
      <c r="BG172" s="3154"/>
      <c r="BH172" s="119"/>
      <c r="BK172" s="3">
        <v>1</v>
      </c>
    </row>
    <row r="173" spans="2:63" ht="27" customHeight="1">
      <c r="B173" s="115" t="s">
        <v>16</v>
      </c>
      <c r="C173" s="3141"/>
      <c r="D173" s="3142"/>
      <c r="E173" s="3141"/>
      <c r="F173" s="3143"/>
      <c r="G173" s="3144"/>
      <c r="H173" s="3145"/>
      <c r="I173" s="3146"/>
      <c r="J173" s="3147"/>
      <c r="K173" s="3148"/>
      <c r="L173" s="3149"/>
      <c r="M173" s="2109"/>
      <c r="N173" s="3150"/>
      <c r="O173" s="117"/>
      <c r="P173" s="3151"/>
      <c r="Q173" s="3152"/>
      <c r="R173" s="3153"/>
      <c r="S173" s="3154"/>
      <c r="T173" s="119"/>
      <c r="U173" s="1180"/>
      <c r="V173" s="115" t="s">
        <v>16</v>
      </c>
      <c r="W173" s="3141"/>
      <c r="X173" s="3142"/>
      <c r="Y173" s="3141"/>
      <c r="Z173" s="3143"/>
      <c r="AA173" s="3144"/>
      <c r="AB173" s="3145"/>
      <c r="AC173" s="3146"/>
      <c r="AD173" s="3147"/>
      <c r="AE173" s="3148"/>
      <c r="AF173" s="3149"/>
      <c r="AG173" s="2109"/>
      <c r="AH173" s="3150"/>
      <c r="AI173" s="117"/>
      <c r="AJ173" s="3151"/>
      <c r="AK173" s="3152"/>
      <c r="AL173" s="3153"/>
      <c r="AM173" s="3154"/>
      <c r="AN173" s="119"/>
      <c r="AO173" s="1180"/>
      <c r="AP173" s="115" t="s">
        <v>16</v>
      </c>
      <c r="AQ173" s="3141"/>
      <c r="AR173" s="3142"/>
      <c r="AS173" s="3141"/>
      <c r="AT173" s="3143"/>
      <c r="AU173" s="3144"/>
      <c r="AV173" s="3145"/>
      <c r="AW173" s="3146"/>
      <c r="AX173" s="3147"/>
      <c r="AY173" s="3148"/>
      <c r="AZ173" s="3149"/>
      <c r="BA173" s="2109"/>
      <c r="BB173" s="3150"/>
      <c r="BC173" s="117"/>
      <c r="BD173" s="3151"/>
      <c r="BE173" s="3152"/>
      <c r="BF173" s="3153"/>
      <c r="BG173" s="3154"/>
      <c r="BH173" s="119"/>
      <c r="BK173" s="3">
        <v>1</v>
      </c>
    </row>
    <row r="174" spans="2:63" ht="27" customHeight="1">
      <c r="B174" s="115" t="s">
        <v>16</v>
      </c>
      <c r="C174" s="3141"/>
      <c r="D174" s="3142"/>
      <c r="E174" s="3141"/>
      <c r="F174" s="3143"/>
      <c r="G174" s="3144"/>
      <c r="H174" s="3145"/>
      <c r="I174" s="3146"/>
      <c r="J174" s="3147"/>
      <c r="K174" s="3148"/>
      <c r="L174" s="3149"/>
      <c r="M174" s="2109"/>
      <c r="N174" s="3150"/>
      <c r="O174" s="117"/>
      <c r="P174" s="3151"/>
      <c r="Q174" s="3152"/>
      <c r="R174" s="3153"/>
      <c r="S174" s="3154"/>
      <c r="T174" s="119"/>
      <c r="U174" s="1180"/>
      <c r="V174" s="115" t="s">
        <v>16</v>
      </c>
      <c r="W174" s="3141"/>
      <c r="X174" s="3142"/>
      <c r="Y174" s="3141"/>
      <c r="Z174" s="3143"/>
      <c r="AA174" s="3144"/>
      <c r="AB174" s="3145"/>
      <c r="AC174" s="3146"/>
      <c r="AD174" s="3147"/>
      <c r="AE174" s="3148"/>
      <c r="AF174" s="3149"/>
      <c r="AG174" s="2109"/>
      <c r="AH174" s="3150"/>
      <c r="AI174" s="117"/>
      <c r="AJ174" s="3151"/>
      <c r="AK174" s="3152"/>
      <c r="AL174" s="3153"/>
      <c r="AM174" s="3154"/>
      <c r="AN174" s="119"/>
      <c r="AO174" s="1180"/>
      <c r="AP174" s="115" t="s">
        <v>16</v>
      </c>
      <c r="AQ174" s="3141"/>
      <c r="AR174" s="3142"/>
      <c r="AS174" s="3141"/>
      <c r="AT174" s="3143"/>
      <c r="AU174" s="3144"/>
      <c r="AV174" s="3145"/>
      <c r="AW174" s="3146"/>
      <c r="AX174" s="3147"/>
      <c r="AY174" s="3148"/>
      <c r="AZ174" s="3149"/>
      <c r="BA174" s="2109"/>
      <c r="BB174" s="3150"/>
      <c r="BC174" s="117"/>
      <c r="BD174" s="3151"/>
      <c r="BE174" s="3152"/>
      <c r="BF174" s="3153"/>
      <c r="BG174" s="3154"/>
      <c r="BH174" s="119"/>
      <c r="BK174" s="3">
        <v>1</v>
      </c>
    </row>
    <row r="175" spans="2:63" ht="27" customHeight="1">
      <c r="B175" s="115" t="s">
        <v>16</v>
      </c>
      <c r="C175" s="3141"/>
      <c r="D175" s="3142"/>
      <c r="E175" s="3141"/>
      <c r="F175" s="3143"/>
      <c r="G175" s="3144"/>
      <c r="H175" s="3145"/>
      <c r="I175" s="3146"/>
      <c r="J175" s="3147"/>
      <c r="K175" s="3148"/>
      <c r="L175" s="3149"/>
      <c r="M175" s="2109"/>
      <c r="N175" s="3150"/>
      <c r="O175" s="117"/>
      <c r="P175" s="3151"/>
      <c r="Q175" s="3152"/>
      <c r="R175" s="3153"/>
      <c r="S175" s="3154"/>
      <c r="T175" s="119"/>
      <c r="U175" s="1180"/>
      <c r="V175" s="115" t="s">
        <v>16</v>
      </c>
      <c r="W175" s="3141"/>
      <c r="X175" s="3142"/>
      <c r="Y175" s="3141"/>
      <c r="Z175" s="3143"/>
      <c r="AA175" s="3144"/>
      <c r="AB175" s="3145"/>
      <c r="AC175" s="3146"/>
      <c r="AD175" s="3147"/>
      <c r="AE175" s="3148"/>
      <c r="AF175" s="3149"/>
      <c r="AG175" s="2109"/>
      <c r="AH175" s="3150"/>
      <c r="AI175" s="117"/>
      <c r="AJ175" s="3151"/>
      <c r="AK175" s="3152"/>
      <c r="AL175" s="3153"/>
      <c r="AM175" s="3154"/>
      <c r="AN175" s="119"/>
      <c r="AO175" s="1180"/>
      <c r="AP175" s="115" t="s">
        <v>16</v>
      </c>
      <c r="AQ175" s="3141"/>
      <c r="AR175" s="3142"/>
      <c r="AS175" s="3141"/>
      <c r="AT175" s="3143"/>
      <c r="AU175" s="3144"/>
      <c r="AV175" s="3145"/>
      <c r="AW175" s="3146"/>
      <c r="AX175" s="3147"/>
      <c r="AY175" s="3148"/>
      <c r="AZ175" s="3149"/>
      <c r="BA175" s="2109"/>
      <c r="BB175" s="3150"/>
      <c r="BC175" s="117"/>
      <c r="BD175" s="3151"/>
      <c r="BE175" s="3152"/>
      <c r="BF175" s="3153"/>
      <c r="BG175" s="3154"/>
      <c r="BH175" s="119"/>
      <c r="BK175" s="3">
        <v>1</v>
      </c>
    </row>
    <row r="176" spans="2:63" ht="27" customHeight="1">
      <c r="B176" s="115" t="s">
        <v>16</v>
      </c>
      <c r="C176" s="3141"/>
      <c r="D176" s="3142"/>
      <c r="E176" s="3141"/>
      <c r="F176" s="3143"/>
      <c r="G176" s="3144"/>
      <c r="H176" s="3145"/>
      <c r="I176" s="3146"/>
      <c r="J176" s="3147"/>
      <c r="K176" s="3148"/>
      <c r="L176" s="3149"/>
      <c r="M176" s="2109"/>
      <c r="N176" s="3150"/>
      <c r="O176" s="117"/>
      <c r="P176" s="3151"/>
      <c r="Q176" s="3152"/>
      <c r="R176" s="3153"/>
      <c r="S176" s="3154"/>
      <c r="T176" s="119"/>
      <c r="U176" s="1180"/>
      <c r="V176" s="115" t="s">
        <v>16</v>
      </c>
      <c r="W176" s="3141"/>
      <c r="X176" s="3142"/>
      <c r="Y176" s="3141"/>
      <c r="Z176" s="3143"/>
      <c r="AA176" s="3144"/>
      <c r="AB176" s="3145"/>
      <c r="AC176" s="3146"/>
      <c r="AD176" s="3147"/>
      <c r="AE176" s="3148"/>
      <c r="AF176" s="3149"/>
      <c r="AG176" s="2109"/>
      <c r="AH176" s="3150"/>
      <c r="AI176" s="117"/>
      <c r="AJ176" s="3151"/>
      <c r="AK176" s="3152"/>
      <c r="AL176" s="3153"/>
      <c r="AM176" s="3154"/>
      <c r="AN176" s="119"/>
      <c r="AO176" s="1180"/>
      <c r="AP176" s="115" t="s">
        <v>16</v>
      </c>
      <c r="AQ176" s="3141"/>
      <c r="AR176" s="3142"/>
      <c r="AS176" s="3141"/>
      <c r="AT176" s="3143"/>
      <c r="AU176" s="3144"/>
      <c r="AV176" s="3145"/>
      <c r="AW176" s="3146"/>
      <c r="AX176" s="3147"/>
      <c r="AY176" s="3148"/>
      <c r="AZ176" s="3149"/>
      <c r="BA176" s="2109"/>
      <c r="BB176" s="3150"/>
      <c r="BC176" s="117"/>
      <c r="BD176" s="3151"/>
      <c r="BE176" s="3152"/>
      <c r="BF176" s="3153"/>
      <c r="BG176" s="3154"/>
      <c r="BH176" s="119"/>
      <c r="BK176" s="3">
        <v>1</v>
      </c>
    </row>
    <row r="177" spans="2:63" ht="27" customHeight="1">
      <c r="B177" s="115" t="s">
        <v>16</v>
      </c>
      <c r="C177" s="3141"/>
      <c r="D177" s="3142"/>
      <c r="E177" s="3141"/>
      <c r="F177" s="3143"/>
      <c r="G177" s="3144"/>
      <c r="H177" s="3145"/>
      <c r="I177" s="3146"/>
      <c r="J177" s="3147"/>
      <c r="K177" s="3148"/>
      <c r="L177" s="3149"/>
      <c r="M177" s="2109"/>
      <c r="N177" s="3150"/>
      <c r="O177" s="117"/>
      <c r="P177" s="3151"/>
      <c r="Q177" s="3152"/>
      <c r="R177" s="3153"/>
      <c r="S177" s="3154"/>
      <c r="T177" s="119"/>
      <c r="U177" s="1180"/>
      <c r="V177" s="115" t="s">
        <v>16</v>
      </c>
      <c r="W177" s="3141"/>
      <c r="X177" s="3142"/>
      <c r="Y177" s="3141"/>
      <c r="Z177" s="3143"/>
      <c r="AA177" s="3144"/>
      <c r="AB177" s="3145"/>
      <c r="AC177" s="3146"/>
      <c r="AD177" s="3147"/>
      <c r="AE177" s="3148"/>
      <c r="AF177" s="3149"/>
      <c r="AG177" s="2109"/>
      <c r="AH177" s="3150"/>
      <c r="AI177" s="117"/>
      <c r="AJ177" s="3151"/>
      <c r="AK177" s="3152"/>
      <c r="AL177" s="3153"/>
      <c r="AM177" s="3154"/>
      <c r="AN177" s="119"/>
      <c r="AO177" s="1180"/>
      <c r="AP177" s="115" t="s">
        <v>16</v>
      </c>
      <c r="AQ177" s="3141"/>
      <c r="AR177" s="3142"/>
      <c r="AS177" s="3141"/>
      <c r="AT177" s="3143"/>
      <c r="AU177" s="3144"/>
      <c r="AV177" s="3145"/>
      <c r="AW177" s="3146"/>
      <c r="AX177" s="3147"/>
      <c r="AY177" s="3148"/>
      <c r="AZ177" s="3149"/>
      <c r="BA177" s="2109"/>
      <c r="BB177" s="3150"/>
      <c r="BC177" s="117"/>
      <c r="BD177" s="3151"/>
      <c r="BE177" s="3152"/>
      <c r="BF177" s="3153"/>
      <c r="BG177" s="3154"/>
      <c r="BH177" s="119"/>
      <c r="BK177" s="3">
        <v>1</v>
      </c>
    </row>
    <row r="178" spans="2:63" ht="27" customHeight="1">
      <c r="B178" s="115" t="s">
        <v>16</v>
      </c>
      <c r="C178" s="3141"/>
      <c r="D178" s="3142"/>
      <c r="E178" s="3141"/>
      <c r="F178" s="3143"/>
      <c r="G178" s="3144"/>
      <c r="H178" s="3145"/>
      <c r="I178" s="3146"/>
      <c r="J178" s="3147"/>
      <c r="K178" s="3148"/>
      <c r="L178" s="3149"/>
      <c r="M178" s="2109"/>
      <c r="N178" s="3150"/>
      <c r="O178" s="117"/>
      <c r="P178" s="3151"/>
      <c r="Q178" s="3152"/>
      <c r="R178" s="3153"/>
      <c r="S178" s="3154"/>
      <c r="T178" s="119"/>
      <c r="U178" s="1180"/>
      <c r="V178" s="115" t="s">
        <v>16</v>
      </c>
      <c r="W178" s="3141"/>
      <c r="X178" s="3142"/>
      <c r="Y178" s="3141"/>
      <c r="Z178" s="3143"/>
      <c r="AA178" s="3144"/>
      <c r="AB178" s="3145"/>
      <c r="AC178" s="3146"/>
      <c r="AD178" s="3147"/>
      <c r="AE178" s="3148"/>
      <c r="AF178" s="3149"/>
      <c r="AG178" s="2109"/>
      <c r="AH178" s="3150"/>
      <c r="AI178" s="117"/>
      <c r="AJ178" s="3151"/>
      <c r="AK178" s="3152"/>
      <c r="AL178" s="3153"/>
      <c r="AM178" s="3154"/>
      <c r="AN178" s="119"/>
      <c r="AO178" s="1180"/>
      <c r="AP178" s="115" t="s">
        <v>16</v>
      </c>
      <c r="AQ178" s="3141"/>
      <c r="AR178" s="3142"/>
      <c r="AS178" s="3141"/>
      <c r="AT178" s="3143"/>
      <c r="AU178" s="3144"/>
      <c r="AV178" s="3145"/>
      <c r="AW178" s="3146"/>
      <c r="AX178" s="3147"/>
      <c r="AY178" s="3148"/>
      <c r="AZ178" s="3149"/>
      <c r="BA178" s="2109"/>
      <c r="BB178" s="3150"/>
      <c r="BC178" s="117"/>
      <c r="BD178" s="3151"/>
      <c r="BE178" s="3152"/>
      <c r="BF178" s="3153"/>
      <c r="BG178" s="3154"/>
      <c r="BH178" s="119"/>
      <c r="BK178" s="3">
        <v>1</v>
      </c>
    </row>
    <row r="179" spans="2:63" ht="27" customHeight="1">
      <c r="B179" s="115" t="s">
        <v>16</v>
      </c>
      <c r="C179" s="3141"/>
      <c r="D179" s="3142"/>
      <c r="E179" s="3141"/>
      <c r="F179" s="3143"/>
      <c r="G179" s="3144"/>
      <c r="H179" s="3145"/>
      <c r="I179" s="3146"/>
      <c r="J179" s="3147"/>
      <c r="K179" s="3148"/>
      <c r="L179" s="3149"/>
      <c r="M179" s="2109"/>
      <c r="N179" s="3150"/>
      <c r="O179" s="117"/>
      <c r="P179" s="3151"/>
      <c r="Q179" s="3152"/>
      <c r="R179" s="3153"/>
      <c r="S179" s="3154"/>
      <c r="T179" s="119"/>
      <c r="U179" s="1180"/>
      <c r="V179" s="115" t="s">
        <v>16</v>
      </c>
      <c r="W179" s="3141"/>
      <c r="X179" s="3142"/>
      <c r="Y179" s="3141"/>
      <c r="Z179" s="3143"/>
      <c r="AA179" s="3144"/>
      <c r="AB179" s="3145"/>
      <c r="AC179" s="3146"/>
      <c r="AD179" s="3147"/>
      <c r="AE179" s="3148"/>
      <c r="AF179" s="3149"/>
      <c r="AG179" s="2109"/>
      <c r="AH179" s="3150"/>
      <c r="AI179" s="117"/>
      <c r="AJ179" s="3151"/>
      <c r="AK179" s="3152"/>
      <c r="AL179" s="3153"/>
      <c r="AM179" s="3154"/>
      <c r="AN179" s="119"/>
      <c r="AO179" s="1180"/>
      <c r="AP179" s="115" t="s">
        <v>16</v>
      </c>
      <c r="AQ179" s="3141"/>
      <c r="AR179" s="3142"/>
      <c r="AS179" s="3141"/>
      <c r="AT179" s="3143"/>
      <c r="AU179" s="3144"/>
      <c r="AV179" s="3145"/>
      <c r="AW179" s="3146"/>
      <c r="AX179" s="3147"/>
      <c r="AY179" s="3148"/>
      <c r="AZ179" s="3149"/>
      <c r="BA179" s="2109"/>
      <c r="BB179" s="3150"/>
      <c r="BC179" s="117"/>
      <c r="BD179" s="3151"/>
      <c r="BE179" s="3152"/>
      <c r="BF179" s="3153"/>
      <c r="BG179" s="3154"/>
      <c r="BH179" s="119"/>
      <c r="BK179" s="3">
        <v>1</v>
      </c>
    </row>
    <row r="180" spans="2:63" ht="27" customHeight="1">
      <c r="B180" s="115" t="s">
        <v>16</v>
      </c>
      <c r="C180" s="3141"/>
      <c r="D180" s="3142"/>
      <c r="E180" s="3141"/>
      <c r="F180" s="3143"/>
      <c r="G180" s="3144"/>
      <c r="H180" s="3145"/>
      <c r="I180" s="3146"/>
      <c r="J180" s="3147"/>
      <c r="K180" s="3148"/>
      <c r="L180" s="3149"/>
      <c r="M180" s="2109"/>
      <c r="N180" s="3150"/>
      <c r="O180" s="117"/>
      <c r="P180" s="3151"/>
      <c r="Q180" s="3152"/>
      <c r="R180" s="3153"/>
      <c r="S180" s="3154"/>
      <c r="T180" s="119"/>
      <c r="U180" s="1180"/>
      <c r="V180" s="115" t="s">
        <v>16</v>
      </c>
      <c r="W180" s="3141"/>
      <c r="X180" s="3142"/>
      <c r="Y180" s="3141"/>
      <c r="Z180" s="3143"/>
      <c r="AA180" s="3144"/>
      <c r="AB180" s="3145"/>
      <c r="AC180" s="3146"/>
      <c r="AD180" s="3147"/>
      <c r="AE180" s="3148"/>
      <c r="AF180" s="3149"/>
      <c r="AG180" s="2109"/>
      <c r="AH180" s="3150"/>
      <c r="AI180" s="117"/>
      <c r="AJ180" s="3151"/>
      <c r="AK180" s="3152"/>
      <c r="AL180" s="3153"/>
      <c r="AM180" s="3154"/>
      <c r="AN180" s="119"/>
      <c r="AO180" s="1180"/>
      <c r="AP180" s="115" t="s">
        <v>16</v>
      </c>
      <c r="AQ180" s="3141"/>
      <c r="AR180" s="3142"/>
      <c r="AS180" s="3141"/>
      <c r="AT180" s="3143"/>
      <c r="AU180" s="3144"/>
      <c r="AV180" s="3145"/>
      <c r="AW180" s="3146"/>
      <c r="AX180" s="3147"/>
      <c r="AY180" s="3148"/>
      <c r="AZ180" s="3149"/>
      <c r="BA180" s="2109"/>
      <c r="BB180" s="3150"/>
      <c r="BC180" s="117"/>
      <c r="BD180" s="3151"/>
      <c r="BE180" s="3152"/>
      <c r="BF180" s="3153"/>
      <c r="BG180" s="3154"/>
      <c r="BH180" s="119"/>
      <c r="BK180" s="3">
        <v>1</v>
      </c>
    </row>
    <row r="181" spans="2:63" ht="27" customHeight="1">
      <c r="B181" s="115" t="s">
        <v>16</v>
      </c>
      <c r="C181" s="3141"/>
      <c r="D181" s="3142"/>
      <c r="E181" s="3141"/>
      <c r="F181" s="3143"/>
      <c r="G181" s="3144"/>
      <c r="H181" s="3145"/>
      <c r="I181" s="3146"/>
      <c r="J181" s="3147"/>
      <c r="K181" s="3148"/>
      <c r="L181" s="3149"/>
      <c r="M181" s="2109"/>
      <c r="N181" s="3150"/>
      <c r="O181" s="117"/>
      <c r="P181" s="3151"/>
      <c r="Q181" s="3152"/>
      <c r="R181" s="3153"/>
      <c r="S181" s="3154"/>
      <c r="T181" s="119"/>
      <c r="U181" s="1180"/>
      <c r="V181" s="115" t="s">
        <v>16</v>
      </c>
      <c r="W181" s="3141"/>
      <c r="X181" s="3142"/>
      <c r="Y181" s="3141"/>
      <c r="Z181" s="3143"/>
      <c r="AA181" s="3144"/>
      <c r="AB181" s="3145"/>
      <c r="AC181" s="3146"/>
      <c r="AD181" s="3147"/>
      <c r="AE181" s="3148"/>
      <c r="AF181" s="3149"/>
      <c r="AG181" s="2109"/>
      <c r="AH181" s="3150"/>
      <c r="AI181" s="117"/>
      <c r="AJ181" s="3151"/>
      <c r="AK181" s="3152"/>
      <c r="AL181" s="3153"/>
      <c r="AM181" s="3154"/>
      <c r="AN181" s="119"/>
      <c r="AO181" s="1180"/>
      <c r="AP181" s="115" t="s">
        <v>16</v>
      </c>
      <c r="AQ181" s="3141"/>
      <c r="AR181" s="3142"/>
      <c r="AS181" s="3141"/>
      <c r="AT181" s="3143"/>
      <c r="AU181" s="3144"/>
      <c r="AV181" s="3145"/>
      <c r="AW181" s="3146"/>
      <c r="AX181" s="3147"/>
      <c r="AY181" s="3148"/>
      <c r="AZ181" s="3149"/>
      <c r="BA181" s="2109"/>
      <c r="BB181" s="3150"/>
      <c r="BC181" s="117"/>
      <c r="BD181" s="3151"/>
      <c r="BE181" s="3152"/>
      <c r="BF181" s="3153"/>
      <c r="BG181" s="3154"/>
      <c r="BH181" s="119"/>
      <c r="BK181" s="3">
        <v>1</v>
      </c>
    </row>
    <row r="182" spans="2:63" ht="27" customHeight="1">
      <c r="B182" s="115" t="s">
        <v>16</v>
      </c>
      <c r="C182" s="3141"/>
      <c r="D182" s="3142"/>
      <c r="E182" s="3141"/>
      <c r="F182" s="3143"/>
      <c r="G182" s="3144"/>
      <c r="H182" s="3145"/>
      <c r="I182" s="3146"/>
      <c r="J182" s="3147"/>
      <c r="K182" s="3148"/>
      <c r="L182" s="3149"/>
      <c r="M182" s="2109"/>
      <c r="N182" s="3150"/>
      <c r="O182" s="117"/>
      <c r="P182" s="3151"/>
      <c r="Q182" s="3152"/>
      <c r="R182" s="3153"/>
      <c r="S182" s="3154"/>
      <c r="T182" s="119"/>
      <c r="U182" s="1180"/>
      <c r="V182" s="115" t="s">
        <v>16</v>
      </c>
      <c r="W182" s="3141"/>
      <c r="X182" s="3142"/>
      <c r="Y182" s="3141"/>
      <c r="Z182" s="3143"/>
      <c r="AA182" s="3144"/>
      <c r="AB182" s="3145"/>
      <c r="AC182" s="3146"/>
      <c r="AD182" s="3147"/>
      <c r="AE182" s="3148"/>
      <c r="AF182" s="3149"/>
      <c r="AG182" s="2109"/>
      <c r="AH182" s="3150"/>
      <c r="AI182" s="117"/>
      <c r="AJ182" s="3151"/>
      <c r="AK182" s="3152"/>
      <c r="AL182" s="3153"/>
      <c r="AM182" s="3154"/>
      <c r="AN182" s="119"/>
      <c r="AO182" s="1180"/>
      <c r="AP182" s="115" t="s">
        <v>16</v>
      </c>
      <c r="AQ182" s="3141"/>
      <c r="AR182" s="3142"/>
      <c r="AS182" s="3141"/>
      <c r="AT182" s="3143"/>
      <c r="AU182" s="3144"/>
      <c r="AV182" s="3145"/>
      <c r="AW182" s="3146"/>
      <c r="AX182" s="3147"/>
      <c r="AY182" s="3148"/>
      <c r="AZ182" s="3149"/>
      <c r="BA182" s="2109"/>
      <c r="BB182" s="3150"/>
      <c r="BC182" s="117"/>
      <c r="BD182" s="3151"/>
      <c r="BE182" s="3152"/>
      <c r="BF182" s="3153"/>
      <c r="BG182" s="3154"/>
      <c r="BH182" s="119"/>
      <c r="BK182" s="3">
        <v>1</v>
      </c>
    </row>
    <row r="183" spans="2:63" ht="27" customHeight="1">
      <c r="B183" s="115" t="s">
        <v>16</v>
      </c>
      <c r="C183" s="3141"/>
      <c r="D183" s="3142"/>
      <c r="E183" s="3141"/>
      <c r="F183" s="3143"/>
      <c r="G183" s="3144"/>
      <c r="H183" s="3145"/>
      <c r="I183" s="3146"/>
      <c r="J183" s="3147"/>
      <c r="K183" s="3148"/>
      <c r="L183" s="3149"/>
      <c r="M183" s="2109"/>
      <c r="N183" s="3150"/>
      <c r="O183" s="117"/>
      <c r="P183" s="3151"/>
      <c r="Q183" s="3152"/>
      <c r="R183" s="3153"/>
      <c r="S183" s="3154"/>
      <c r="T183" s="119"/>
      <c r="U183" s="1180"/>
      <c r="V183" s="115" t="s">
        <v>16</v>
      </c>
      <c r="W183" s="3141"/>
      <c r="X183" s="3142"/>
      <c r="Y183" s="3141"/>
      <c r="Z183" s="3143"/>
      <c r="AA183" s="3144"/>
      <c r="AB183" s="3145"/>
      <c r="AC183" s="3146"/>
      <c r="AD183" s="3147"/>
      <c r="AE183" s="3148"/>
      <c r="AF183" s="3149"/>
      <c r="AG183" s="2109"/>
      <c r="AH183" s="3150"/>
      <c r="AI183" s="117"/>
      <c r="AJ183" s="3151"/>
      <c r="AK183" s="3152"/>
      <c r="AL183" s="3153"/>
      <c r="AM183" s="3154"/>
      <c r="AN183" s="119"/>
      <c r="AO183" s="1180"/>
      <c r="AP183" s="115" t="s">
        <v>16</v>
      </c>
      <c r="AQ183" s="3141"/>
      <c r="AR183" s="3142"/>
      <c r="AS183" s="3141"/>
      <c r="AT183" s="3143"/>
      <c r="AU183" s="3144"/>
      <c r="AV183" s="3145"/>
      <c r="AW183" s="3146"/>
      <c r="AX183" s="3147"/>
      <c r="AY183" s="3148"/>
      <c r="AZ183" s="3149"/>
      <c r="BA183" s="2109"/>
      <c r="BB183" s="3150"/>
      <c r="BC183" s="117"/>
      <c r="BD183" s="3151"/>
      <c r="BE183" s="3152"/>
      <c r="BF183" s="3153"/>
      <c r="BG183" s="3154"/>
      <c r="BH183" s="119"/>
      <c r="BK183" s="3">
        <v>1</v>
      </c>
    </row>
    <row r="184" spans="2:63" ht="27" customHeight="1">
      <c r="B184" s="115" t="s">
        <v>16</v>
      </c>
      <c r="C184" s="3141"/>
      <c r="D184" s="3142"/>
      <c r="E184" s="3141"/>
      <c r="F184" s="3143"/>
      <c r="G184" s="3144"/>
      <c r="H184" s="3145"/>
      <c r="I184" s="3146"/>
      <c r="J184" s="3147"/>
      <c r="K184" s="3148"/>
      <c r="L184" s="3149"/>
      <c r="M184" s="2109"/>
      <c r="N184" s="3150"/>
      <c r="O184" s="117"/>
      <c r="P184" s="3151"/>
      <c r="Q184" s="3152"/>
      <c r="R184" s="3153"/>
      <c r="S184" s="3154"/>
      <c r="T184" s="119"/>
      <c r="U184" s="1180"/>
      <c r="V184" s="115" t="s">
        <v>16</v>
      </c>
      <c r="W184" s="3141"/>
      <c r="X184" s="3142"/>
      <c r="Y184" s="3141"/>
      <c r="Z184" s="3143"/>
      <c r="AA184" s="3144"/>
      <c r="AB184" s="3145"/>
      <c r="AC184" s="3146"/>
      <c r="AD184" s="3147"/>
      <c r="AE184" s="3148"/>
      <c r="AF184" s="3149"/>
      <c r="AG184" s="2109"/>
      <c r="AH184" s="3150"/>
      <c r="AI184" s="117"/>
      <c r="AJ184" s="3151"/>
      <c r="AK184" s="3152"/>
      <c r="AL184" s="3153"/>
      <c r="AM184" s="3154"/>
      <c r="AN184" s="119"/>
      <c r="AO184" s="1180"/>
      <c r="AP184" s="115" t="s">
        <v>16</v>
      </c>
      <c r="AQ184" s="3141"/>
      <c r="AR184" s="3142"/>
      <c r="AS184" s="3141"/>
      <c r="AT184" s="3143"/>
      <c r="AU184" s="3144"/>
      <c r="AV184" s="3145"/>
      <c r="AW184" s="3146"/>
      <c r="AX184" s="3147"/>
      <c r="AY184" s="3148"/>
      <c r="AZ184" s="3149"/>
      <c r="BA184" s="2109"/>
      <c r="BB184" s="3150"/>
      <c r="BC184" s="117"/>
      <c r="BD184" s="3151"/>
      <c r="BE184" s="3152"/>
      <c r="BF184" s="3153"/>
      <c r="BG184" s="3154"/>
      <c r="BH184" s="119"/>
      <c r="BK184" s="3">
        <v>1</v>
      </c>
    </row>
    <row r="185" spans="2:63" ht="27" customHeight="1">
      <c r="B185" s="115" t="s">
        <v>16</v>
      </c>
      <c r="C185" s="3141"/>
      <c r="D185" s="3142"/>
      <c r="E185" s="3141"/>
      <c r="F185" s="3143"/>
      <c r="G185" s="3144"/>
      <c r="H185" s="3145"/>
      <c r="I185" s="3146"/>
      <c r="J185" s="3147"/>
      <c r="K185" s="3148"/>
      <c r="L185" s="3149"/>
      <c r="M185" s="2109"/>
      <c r="N185" s="3150"/>
      <c r="O185" s="117"/>
      <c r="P185" s="3151"/>
      <c r="Q185" s="3152"/>
      <c r="R185" s="3153"/>
      <c r="S185" s="3154"/>
      <c r="T185" s="119"/>
      <c r="U185" s="1180"/>
      <c r="V185" s="115" t="s">
        <v>16</v>
      </c>
      <c r="W185" s="3141"/>
      <c r="X185" s="3142"/>
      <c r="Y185" s="3141"/>
      <c r="Z185" s="3143"/>
      <c r="AA185" s="3144"/>
      <c r="AB185" s="3145"/>
      <c r="AC185" s="3146"/>
      <c r="AD185" s="3147"/>
      <c r="AE185" s="3148"/>
      <c r="AF185" s="3149"/>
      <c r="AG185" s="2109"/>
      <c r="AH185" s="3150"/>
      <c r="AI185" s="117"/>
      <c r="AJ185" s="3151"/>
      <c r="AK185" s="3152"/>
      <c r="AL185" s="3153"/>
      <c r="AM185" s="3154"/>
      <c r="AN185" s="119"/>
      <c r="AO185" s="1180"/>
      <c r="AP185" s="115" t="s">
        <v>16</v>
      </c>
      <c r="AQ185" s="3141"/>
      <c r="AR185" s="3142"/>
      <c r="AS185" s="3141"/>
      <c r="AT185" s="3143"/>
      <c r="AU185" s="3144"/>
      <c r="AV185" s="3145"/>
      <c r="AW185" s="3146"/>
      <c r="AX185" s="3147"/>
      <c r="AY185" s="3148"/>
      <c r="AZ185" s="3149"/>
      <c r="BA185" s="2109"/>
      <c r="BB185" s="3150"/>
      <c r="BC185" s="117"/>
      <c r="BD185" s="3151"/>
      <c r="BE185" s="3152"/>
      <c r="BF185" s="3153"/>
      <c r="BG185" s="3154"/>
      <c r="BH185" s="119"/>
      <c r="BK185" s="3">
        <v>1</v>
      </c>
    </row>
    <row r="186" spans="2:63" ht="27" customHeight="1">
      <c r="B186" s="115" t="s">
        <v>16</v>
      </c>
      <c r="C186" s="3141"/>
      <c r="D186" s="3142"/>
      <c r="E186" s="3141"/>
      <c r="F186" s="3143"/>
      <c r="G186" s="3144"/>
      <c r="H186" s="3145"/>
      <c r="I186" s="3146"/>
      <c r="J186" s="3147"/>
      <c r="K186" s="3148"/>
      <c r="L186" s="3149"/>
      <c r="M186" s="2109"/>
      <c r="N186" s="3150"/>
      <c r="O186" s="117"/>
      <c r="P186" s="3151"/>
      <c r="Q186" s="3152"/>
      <c r="R186" s="3153"/>
      <c r="S186" s="3154"/>
      <c r="T186" s="119"/>
      <c r="U186" s="1180"/>
      <c r="V186" s="115" t="s">
        <v>16</v>
      </c>
      <c r="W186" s="3141"/>
      <c r="X186" s="3142"/>
      <c r="Y186" s="3141"/>
      <c r="Z186" s="3143"/>
      <c r="AA186" s="3144"/>
      <c r="AB186" s="3145"/>
      <c r="AC186" s="3146"/>
      <c r="AD186" s="3147"/>
      <c r="AE186" s="3148"/>
      <c r="AF186" s="3149"/>
      <c r="AG186" s="2109"/>
      <c r="AH186" s="3150"/>
      <c r="AI186" s="117"/>
      <c r="AJ186" s="3151"/>
      <c r="AK186" s="3152"/>
      <c r="AL186" s="3153"/>
      <c r="AM186" s="3154"/>
      <c r="AN186" s="119"/>
      <c r="AO186" s="1180"/>
      <c r="AP186" s="115" t="s">
        <v>16</v>
      </c>
      <c r="AQ186" s="3141"/>
      <c r="AR186" s="3142"/>
      <c r="AS186" s="3141"/>
      <c r="AT186" s="3143"/>
      <c r="AU186" s="3144"/>
      <c r="AV186" s="3145"/>
      <c r="AW186" s="3146"/>
      <c r="AX186" s="3147"/>
      <c r="AY186" s="3148"/>
      <c r="AZ186" s="3149"/>
      <c r="BA186" s="2109"/>
      <c r="BB186" s="3150"/>
      <c r="BC186" s="117"/>
      <c r="BD186" s="3151"/>
      <c r="BE186" s="3152"/>
      <c r="BF186" s="3153"/>
      <c r="BG186" s="3154"/>
      <c r="BH186" s="119"/>
      <c r="BK186" s="3">
        <v>1</v>
      </c>
    </row>
    <row r="187" spans="2:63" ht="27" customHeight="1">
      <c r="B187" s="115" t="s">
        <v>16</v>
      </c>
      <c r="C187" s="3141"/>
      <c r="D187" s="3142"/>
      <c r="E187" s="3141"/>
      <c r="F187" s="3143"/>
      <c r="G187" s="3144"/>
      <c r="H187" s="3145"/>
      <c r="I187" s="3146"/>
      <c r="J187" s="3147"/>
      <c r="K187" s="3148"/>
      <c r="L187" s="3149"/>
      <c r="M187" s="2109"/>
      <c r="N187" s="3150"/>
      <c r="O187" s="117"/>
      <c r="P187" s="3151"/>
      <c r="Q187" s="3152"/>
      <c r="R187" s="3153"/>
      <c r="S187" s="3154"/>
      <c r="T187" s="119"/>
      <c r="U187" s="1180"/>
      <c r="V187" s="115" t="s">
        <v>16</v>
      </c>
      <c r="W187" s="3141"/>
      <c r="X187" s="3142"/>
      <c r="Y187" s="3141"/>
      <c r="Z187" s="3143"/>
      <c r="AA187" s="3144"/>
      <c r="AB187" s="3145"/>
      <c r="AC187" s="3146"/>
      <c r="AD187" s="3147"/>
      <c r="AE187" s="3148"/>
      <c r="AF187" s="3149"/>
      <c r="AG187" s="2109"/>
      <c r="AH187" s="3150"/>
      <c r="AI187" s="117"/>
      <c r="AJ187" s="3151"/>
      <c r="AK187" s="3152"/>
      <c r="AL187" s="3153"/>
      <c r="AM187" s="3154"/>
      <c r="AN187" s="119"/>
      <c r="AO187" s="1180"/>
      <c r="AP187" s="115" t="s">
        <v>16</v>
      </c>
      <c r="AQ187" s="3141"/>
      <c r="AR187" s="3142"/>
      <c r="AS187" s="3141"/>
      <c r="AT187" s="3143"/>
      <c r="AU187" s="3144"/>
      <c r="AV187" s="3145"/>
      <c r="AW187" s="3146"/>
      <c r="AX187" s="3147"/>
      <c r="AY187" s="3148"/>
      <c r="AZ187" s="3149"/>
      <c r="BA187" s="2109"/>
      <c r="BB187" s="3150"/>
      <c r="BC187" s="117"/>
      <c r="BD187" s="3151"/>
      <c r="BE187" s="3152"/>
      <c r="BF187" s="3153"/>
      <c r="BG187" s="3154"/>
      <c r="BH187" s="119"/>
      <c r="BK187" s="3">
        <v>1</v>
      </c>
    </row>
    <row r="188" spans="2:63" ht="27" customHeight="1">
      <c r="B188" s="115" t="s">
        <v>16</v>
      </c>
      <c r="C188" s="3141"/>
      <c r="D188" s="3142"/>
      <c r="E188" s="3141"/>
      <c r="F188" s="3143"/>
      <c r="G188" s="3144"/>
      <c r="H188" s="3145"/>
      <c r="I188" s="3146"/>
      <c r="J188" s="3147"/>
      <c r="K188" s="3148"/>
      <c r="L188" s="3149"/>
      <c r="M188" s="2109"/>
      <c r="N188" s="3150"/>
      <c r="O188" s="117"/>
      <c r="P188" s="3151"/>
      <c r="Q188" s="3152"/>
      <c r="R188" s="3153"/>
      <c r="S188" s="3154"/>
      <c r="T188" s="119"/>
      <c r="U188" s="1180"/>
      <c r="V188" s="115" t="s">
        <v>16</v>
      </c>
      <c r="W188" s="3141"/>
      <c r="X188" s="3142"/>
      <c r="Y188" s="3141"/>
      <c r="Z188" s="3143"/>
      <c r="AA188" s="3144"/>
      <c r="AB188" s="3145"/>
      <c r="AC188" s="3146"/>
      <c r="AD188" s="3147"/>
      <c r="AE188" s="3148"/>
      <c r="AF188" s="3149"/>
      <c r="AG188" s="2109"/>
      <c r="AH188" s="3150"/>
      <c r="AI188" s="117"/>
      <c r="AJ188" s="3151"/>
      <c r="AK188" s="3152"/>
      <c r="AL188" s="3153"/>
      <c r="AM188" s="3154"/>
      <c r="AN188" s="119"/>
      <c r="AO188" s="1180"/>
      <c r="AP188" s="115" t="s">
        <v>16</v>
      </c>
      <c r="AQ188" s="3141"/>
      <c r="AR188" s="3142"/>
      <c r="AS188" s="3141"/>
      <c r="AT188" s="3143"/>
      <c r="AU188" s="3144"/>
      <c r="AV188" s="3145"/>
      <c r="AW188" s="3146"/>
      <c r="AX188" s="3147"/>
      <c r="AY188" s="3148"/>
      <c r="AZ188" s="3149"/>
      <c r="BA188" s="2109"/>
      <c r="BB188" s="3150"/>
      <c r="BC188" s="117"/>
      <c r="BD188" s="3151"/>
      <c r="BE188" s="3152"/>
      <c r="BF188" s="3153"/>
      <c r="BG188" s="3154"/>
      <c r="BH188" s="119"/>
      <c r="BK188" s="3">
        <v>1</v>
      </c>
    </row>
    <row r="189" spans="2:63" ht="27" customHeight="1">
      <c r="B189" s="115" t="s">
        <v>16</v>
      </c>
      <c r="C189" s="3141"/>
      <c r="D189" s="3142"/>
      <c r="E189" s="3141"/>
      <c r="F189" s="3143"/>
      <c r="G189" s="3144"/>
      <c r="H189" s="3145"/>
      <c r="I189" s="3146"/>
      <c r="J189" s="3147"/>
      <c r="K189" s="3148"/>
      <c r="L189" s="3149"/>
      <c r="M189" s="2109"/>
      <c r="N189" s="3150"/>
      <c r="O189" s="117"/>
      <c r="P189" s="3151"/>
      <c r="Q189" s="3152"/>
      <c r="R189" s="3153"/>
      <c r="S189" s="3154"/>
      <c r="T189" s="119"/>
      <c r="U189" s="1180"/>
      <c r="V189" s="115" t="s">
        <v>16</v>
      </c>
      <c r="W189" s="3141"/>
      <c r="X189" s="3142"/>
      <c r="Y189" s="3141"/>
      <c r="Z189" s="3143"/>
      <c r="AA189" s="3144"/>
      <c r="AB189" s="3145"/>
      <c r="AC189" s="3146"/>
      <c r="AD189" s="3147"/>
      <c r="AE189" s="3148"/>
      <c r="AF189" s="3149"/>
      <c r="AG189" s="2109"/>
      <c r="AH189" s="3150"/>
      <c r="AI189" s="117"/>
      <c r="AJ189" s="3151"/>
      <c r="AK189" s="3152"/>
      <c r="AL189" s="3153"/>
      <c r="AM189" s="3154"/>
      <c r="AN189" s="119"/>
      <c r="AO189" s="1180"/>
      <c r="AP189" s="115" t="s">
        <v>16</v>
      </c>
      <c r="AQ189" s="3141"/>
      <c r="AR189" s="3142"/>
      <c r="AS189" s="3141"/>
      <c r="AT189" s="3143"/>
      <c r="AU189" s="3144"/>
      <c r="AV189" s="3145"/>
      <c r="AW189" s="3146"/>
      <c r="AX189" s="3147"/>
      <c r="AY189" s="3148"/>
      <c r="AZ189" s="3149"/>
      <c r="BA189" s="2109"/>
      <c r="BB189" s="3150"/>
      <c r="BC189" s="117"/>
      <c r="BD189" s="3151"/>
      <c r="BE189" s="3152"/>
      <c r="BF189" s="3153"/>
      <c r="BG189" s="3154"/>
      <c r="BH189" s="119"/>
      <c r="BK189" s="3">
        <v>1</v>
      </c>
    </row>
    <row r="190" spans="2:63" ht="27" customHeight="1">
      <c r="B190" s="115" t="s">
        <v>16</v>
      </c>
      <c r="C190" s="3141"/>
      <c r="D190" s="3142"/>
      <c r="E190" s="3141"/>
      <c r="F190" s="3143"/>
      <c r="G190" s="3144"/>
      <c r="H190" s="3145"/>
      <c r="I190" s="3146"/>
      <c r="J190" s="3147"/>
      <c r="K190" s="3148"/>
      <c r="L190" s="3149"/>
      <c r="M190" s="2109"/>
      <c r="N190" s="3150"/>
      <c r="O190" s="117"/>
      <c r="P190" s="3151"/>
      <c r="Q190" s="3152"/>
      <c r="R190" s="3153"/>
      <c r="S190" s="3154"/>
      <c r="T190" s="119"/>
      <c r="U190" s="1180"/>
      <c r="V190" s="115" t="s">
        <v>16</v>
      </c>
      <c r="W190" s="3141"/>
      <c r="X190" s="3142"/>
      <c r="Y190" s="3141"/>
      <c r="Z190" s="3143"/>
      <c r="AA190" s="3144"/>
      <c r="AB190" s="3145"/>
      <c r="AC190" s="3146"/>
      <c r="AD190" s="3147"/>
      <c r="AE190" s="3148"/>
      <c r="AF190" s="3149"/>
      <c r="AG190" s="2109"/>
      <c r="AH190" s="3150"/>
      <c r="AI190" s="117"/>
      <c r="AJ190" s="3151"/>
      <c r="AK190" s="3152"/>
      <c r="AL190" s="3153"/>
      <c r="AM190" s="3154"/>
      <c r="AN190" s="119"/>
      <c r="AO190" s="1180"/>
      <c r="AP190" s="115" t="s">
        <v>16</v>
      </c>
      <c r="AQ190" s="3141"/>
      <c r="AR190" s="3142"/>
      <c r="AS190" s="3141"/>
      <c r="AT190" s="3143"/>
      <c r="AU190" s="3144"/>
      <c r="AV190" s="3145"/>
      <c r="AW190" s="3146"/>
      <c r="AX190" s="3147"/>
      <c r="AY190" s="3148"/>
      <c r="AZ190" s="3149"/>
      <c r="BA190" s="2109"/>
      <c r="BB190" s="3150"/>
      <c r="BC190" s="117"/>
      <c r="BD190" s="3151"/>
      <c r="BE190" s="3152"/>
      <c r="BF190" s="3153"/>
      <c r="BG190" s="3154"/>
      <c r="BH190" s="119"/>
      <c r="BK190" s="3">
        <v>1</v>
      </c>
    </row>
    <row r="191" spans="2:63" ht="27" customHeight="1">
      <c r="B191" s="115" t="s">
        <v>16</v>
      </c>
      <c r="C191" s="3141"/>
      <c r="D191" s="3142"/>
      <c r="E191" s="3141"/>
      <c r="F191" s="3143"/>
      <c r="G191" s="3144"/>
      <c r="H191" s="3145"/>
      <c r="I191" s="3146"/>
      <c r="J191" s="3147"/>
      <c r="K191" s="3148"/>
      <c r="L191" s="3149"/>
      <c r="M191" s="2109"/>
      <c r="N191" s="3150"/>
      <c r="O191" s="117"/>
      <c r="P191" s="3151"/>
      <c r="Q191" s="3152"/>
      <c r="R191" s="3153"/>
      <c r="S191" s="3154"/>
      <c r="T191" s="119"/>
      <c r="U191" s="1180"/>
      <c r="V191" s="115" t="s">
        <v>16</v>
      </c>
      <c r="W191" s="3141"/>
      <c r="X191" s="3142"/>
      <c r="Y191" s="3141"/>
      <c r="Z191" s="3143"/>
      <c r="AA191" s="3144"/>
      <c r="AB191" s="3145"/>
      <c r="AC191" s="3146"/>
      <c r="AD191" s="3147"/>
      <c r="AE191" s="3148"/>
      <c r="AF191" s="3149"/>
      <c r="AG191" s="2109"/>
      <c r="AH191" s="3150"/>
      <c r="AI191" s="117"/>
      <c r="AJ191" s="3151"/>
      <c r="AK191" s="3152"/>
      <c r="AL191" s="3153"/>
      <c r="AM191" s="3154"/>
      <c r="AN191" s="119"/>
      <c r="AO191" s="1180"/>
      <c r="AP191" s="115" t="s">
        <v>16</v>
      </c>
      <c r="AQ191" s="3141"/>
      <c r="AR191" s="3142"/>
      <c r="AS191" s="3141"/>
      <c r="AT191" s="3143"/>
      <c r="AU191" s="3144"/>
      <c r="AV191" s="3145"/>
      <c r="AW191" s="3146"/>
      <c r="AX191" s="3147"/>
      <c r="AY191" s="3148"/>
      <c r="AZ191" s="3149"/>
      <c r="BA191" s="2109"/>
      <c r="BB191" s="3150"/>
      <c r="BC191" s="117"/>
      <c r="BD191" s="3151"/>
      <c r="BE191" s="3152"/>
      <c r="BF191" s="3153"/>
      <c r="BG191" s="3154"/>
      <c r="BH191" s="119"/>
      <c r="BK191" s="3">
        <v>1</v>
      </c>
    </row>
    <row r="192" spans="2:63" ht="27" customHeight="1">
      <c r="B192" s="115" t="s">
        <v>16</v>
      </c>
      <c r="C192" s="3141"/>
      <c r="D192" s="3142"/>
      <c r="E192" s="3141"/>
      <c r="F192" s="3143"/>
      <c r="G192" s="3144"/>
      <c r="H192" s="3145"/>
      <c r="I192" s="3146"/>
      <c r="J192" s="3147"/>
      <c r="K192" s="3148"/>
      <c r="L192" s="3149"/>
      <c r="M192" s="2109"/>
      <c r="N192" s="3150"/>
      <c r="O192" s="117"/>
      <c r="P192" s="3151"/>
      <c r="Q192" s="3152"/>
      <c r="R192" s="3153"/>
      <c r="S192" s="3154"/>
      <c r="T192" s="119"/>
      <c r="U192" s="1180"/>
      <c r="V192" s="115" t="s">
        <v>16</v>
      </c>
      <c r="W192" s="3141"/>
      <c r="X192" s="3142"/>
      <c r="Y192" s="3141"/>
      <c r="Z192" s="3143"/>
      <c r="AA192" s="3144"/>
      <c r="AB192" s="3145"/>
      <c r="AC192" s="3146"/>
      <c r="AD192" s="3147"/>
      <c r="AE192" s="3148"/>
      <c r="AF192" s="3149"/>
      <c r="AG192" s="2109"/>
      <c r="AH192" s="3150"/>
      <c r="AI192" s="117"/>
      <c r="AJ192" s="3151"/>
      <c r="AK192" s="3152"/>
      <c r="AL192" s="3153"/>
      <c r="AM192" s="3154"/>
      <c r="AN192" s="119"/>
      <c r="AO192" s="1180"/>
      <c r="AP192" s="115" t="s">
        <v>16</v>
      </c>
      <c r="AQ192" s="3141"/>
      <c r="AR192" s="3142"/>
      <c r="AS192" s="3141"/>
      <c r="AT192" s="3143"/>
      <c r="AU192" s="3144"/>
      <c r="AV192" s="3145"/>
      <c r="AW192" s="3146"/>
      <c r="AX192" s="3147"/>
      <c r="AY192" s="3148"/>
      <c r="AZ192" s="3149"/>
      <c r="BA192" s="2109"/>
      <c r="BB192" s="3150"/>
      <c r="BC192" s="117"/>
      <c r="BD192" s="3151"/>
      <c r="BE192" s="3152"/>
      <c r="BF192" s="3153"/>
      <c r="BG192" s="3154"/>
      <c r="BH192" s="119"/>
      <c r="BK192" s="3">
        <v>1</v>
      </c>
    </row>
    <row r="193" spans="2:63" ht="27" customHeight="1">
      <c r="B193" s="115" t="s">
        <v>16</v>
      </c>
      <c r="C193" s="3141"/>
      <c r="D193" s="3142"/>
      <c r="E193" s="3141"/>
      <c r="F193" s="3143"/>
      <c r="G193" s="3144"/>
      <c r="H193" s="3145"/>
      <c r="I193" s="3146"/>
      <c r="J193" s="3147"/>
      <c r="K193" s="3148"/>
      <c r="L193" s="3149"/>
      <c r="M193" s="2109"/>
      <c r="N193" s="3150"/>
      <c r="O193" s="117"/>
      <c r="P193" s="3151"/>
      <c r="Q193" s="3152"/>
      <c r="R193" s="3153"/>
      <c r="S193" s="3154"/>
      <c r="T193" s="119"/>
      <c r="U193" s="1180"/>
      <c r="V193" s="115" t="s">
        <v>16</v>
      </c>
      <c r="W193" s="3141"/>
      <c r="X193" s="3142"/>
      <c r="Y193" s="3141"/>
      <c r="Z193" s="3143"/>
      <c r="AA193" s="3144"/>
      <c r="AB193" s="3145"/>
      <c r="AC193" s="3146"/>
      <c r="AD193" s="3147"/>
      <c r="AE193" s="3148"/>
      <c r="AF193" s="3149"/>
      <c r="AG193" s="2109"/>
      <c r="AH193" s="3150"/>
      <c r="AI193" s="117"/>
      <c r="AJ193" s="3151"/>
      <c r="AK193" s="3152"/>
      <c r="AL193" s="3153"/>
      <c r="AM193" s="3154"/>
      <c r="AN193" s="119"/>
      <c r="AO193" s="1180"/>
      <c r="AP193" s="115" t="s">
        <v>16</v>
      </c>
      <c r="AQ193" s="3141"/>
      <c r="AR193" s="3142"/>
      <c r="AS193" s="3141"/>
      <c r="AT193" s="3143"/>
      <c r="AU193" s="3144"/>
      <c r="AV193" s="3145"/>
      <c r="AW193" s="3146"/>
      <c r="AX193" s="3147"/>
      <c r="AY193" s="3148"/>
      <c r="AZ193" s="3149"/>
      <c r="BA193" s="2109"/>
      <c r="BB193" s="3150"/>
      <c r="BC193" s="117"/>
      <c r="BD193" s="3151"/>
      <c r="BE193" s="3152"/>
      <c r="BF193" s="3153"/>
      <c r="BG193" s="3154"/>
      <c r="BH193" s="119"/>
      <c r="BK193" s="3">
        <v>1</v>
      </c>
    </row>
    <row r="194" spans="2:63" ht="27" customHeight="1">
      <c r="B194" s="115" t="s">
        <v>16</v>
      </c>
      <c r="C194" s="3141"/>
      <c r="D194" s="3142"/>
      <c r="E194" s="3141"/>
      <c r="F194" s="3143"/>
      <c r="G194" s="3144"/>
      <c r="H194" s="3145"/>
      <c r="I194" s="3146"/>
      <c r="J194" s="3147"/>
      <c r="K194" s="3148"/>
      <c r="L194" s="3149"/>
      <c r="M194" s="2109"/>
      <c r="N194" s="3150"/>
      <c r="O194" s="117"/>
      <c r="P194" s="3151"/>
      <c r="Q194" s="3152"/>
      <c r="R194" s="3153"/>
      <c r="S194" s="3154"/>
      <c r="T194" s="119"/>
      <c r="U194" s="1180"/>
      <c r="V194" s="115" t="s">
        <v>16</v>
      </c>
      <c r="W194" s="3141"/>
      <c r="X194" s="3142"/>
      <c r="Y194" s="3141"/>
      <c r="Z194" s="3143"/>
      <c r="AA194" s="3144"/>
      <c r="AB194" s="3145"/>
      <c r="AC194" s="3146"/>
      <c r="AD194" s="3147"/>
      <c r="AE194" s="3148"/>
      <c r="AF194" s="3149"/>
      <c r="AG194" s="2109"/>
      <c r="AH194" s="3150"/>
      <c r="AI194" s="117"/>
      <c r="AJ194" s="3151"/>
      <c r="AK194" s="3152"/>
      <c r="AL194" s="3153"/>
      <c r="AM194" s="3154"/>
      <c r="AN194" s="119"/>
      <c r="AO194" s="1180"/>
      <c r="AP194" s="115" t="s">
        <v>16</v>
      </c>
      <c r="AQ194" s="3141"/>
      <c r="AR194" s="3142"/>
      <c r="AS194" s="3141"/>
      <c r="AT194" s="3143"/>
      <c r="AU194" s="3144"/>
      <c r="AV194" s="3145"/>
      <c r="AW194" s="3146"/>
      <c r="AX194" s="3147"/>
      <c r="AY194" s="3148"/>
      <c r="AZ194" s="3149"/>
      <c r="BA194" s="2109"/>
      <c r="BB194" s="3150"/>
      <c r="BC194" s="117"/>
      <c r="BD194" s="3151"/>
      <c r="BE194" s="3152"/>
      <c r="BF194" s="3153"/>
      <c r="BG194" s="3154"/>
      <c r="BH194" s="119"/>
      <c r="BK194" s="3">
        <v>1</v>
      </c>
    </row>
    <row r="195" spans="2:63" ht="27" customHeight="1">
      <c r="B195" s="115" t="s">
        <v>16</v>
      </c>
      <c r="C195" s="3141"/>
      <c r="D195" s="3142"/>
      <c r="E195" s="3141"/>
      <c r="F195" s="3143"/>
      <c r="G195" s="3144"/>
      <c r="H195" s="3145"/>
      <c r="I195" s="3146"/>
      <c r="J195" s="3147"/>
      <c r="K195" s="3148"/>
      <c r="L195" s="3149"/>
      <c r="M195" s="2109"/>
      <c r="N195" s="3150"/>
      <c r="O195" s="117"/>
      <c r="P195" s="3151"/>
      <c r="Q195" s="3152"/>
      <c r="R195" s="3153"/>
      <c r="S195" s="3154"/>
      <c r="T195" s="119"/>
      <c r="U195" s="1180"/>
      <c r="V195" s="115" t="s">
        <v>16</v>
      </c>
      <c r="W195" s="3141"/>
      <c r="X195" s="3142"/>
      <c r="Y195" s="3141"/>
      <c r="Z195" s="3143"/>
      <c r="AA195" s="3144"/>
      <c r="AB195" s="3145"/>
      <c r="AC195" s="3146"/>
      <c r="AD195" s="3147"/>
      <c r="AE195" s="3148"/>
      <c r="AF195" s="3149"/>
      <c r="AG195" s="2109"/>
      <c r="AH195" s="3150"/>
      <c r="AI195" s="117"/>
      <c r="AJ195" s="3151"/>
      <c r="AK195" s="3152"/>
      <c r="AL195" s="3153"/>
      <c r="AM195" s="3154"/>
      <c r="AN195" s="119"/>
      <c r="AO195" s="1180"/>
      <c r="AP195" s="115" t="s">
        <v>16</v>
      </c>
      <c r="AQ195" s="3141"/>
      <c r="AR195" s="3142"/>
      <c r="AS195" s="3141"/>
      <c r="AT195" s="3143"/>
      <c r="AU195" s="3144"/>
      <c r="AV195" s="3145"/>
      <c r="AW195" s="3146"/>
      <c r="AX195" s="3147"/>
      <c r="AY195" s="3148"/>
      <c r="AZ195" s="3149"/>
      <c r="BA195" s="2109"/>
      <c r="BB195" s="3150"/>
      <c r="BC195" s="117"/>
      <c r="BD195" s="3151"/>
      <c r="BE195" s="3152"/>
      <c r="BF195" s="3153"/>
      <c r="BG195" s="3154"/>
      <c r="BH195" s="119"/>
      <c r="BK195" s="3">
        <v>1</v>
      </c>
    </row>
    <row r="196" spans="2:63" ht="27" customHeight="1">
      <c r="B196" s="115" t="s">
        <v>16</v>
      </c>
      <c r="C196" s="3141"/>
      <c r="D196" s="3142"/>
      <c r="E196" s="3141"/>
      <c r="F196" s="3143"/>
      <c r="G196" s="3144"/>
      <c r="H196" s="3145"/>
      <c r="I196" s="3146"/>
      <c r="J196" s="3147"/>
      <c r="K196" s="3148"/>
      <c r="L196" s="3149"/>
      <c r="M196" s="2109"/>
      <c r="N196" s="3150"/>
      <c r="O196" s="117"/>
      <c r="P196" s="3151"/>
      <c r="Q196" s="3152"/>
      <c r="R196" s="3153"/>
      <c r="S196" s="3154"/>
      <c r="T196" s="119"/>
      <c r="U196" s="1180"/>
      <c r="V196" s="115" t="s">
        <v>16</v>
      </c>
      <c r="W196" s="3141"/>
      <c r="X196" s="3142"/>
      <c r="Y196" s="3141"/>
      <c r="Z196" s="3143"/>
      <c r="AA196" s="3144"/>
      <c r="AB196" s="3145"/>
      <c r="AC196" s="3146"/>
      <c r="AD196" s="3147"/>
      <c r="AE196" s="3148"/>
      <c r="AF196" s="3149"/>
      <c r="AG196" s="2109"/>
      <c r="AH196" s="3150"/>
      <c r="AI196" s="117"/>
      <c r="AJ196" s="3151"/>
      <c r="AK196" s="3152"/>
      <c r="AL196" s="3153"/>
      <c r="AM196" s="3154"/>
      <c r="AN196" s="119"/>
      <c r="AO196" s="1180"/>
      <c r="AP196" s="115" t="s">
        <v>16</v>
      </c>
      <c r="AQ196" s="3141"/>
      <c r="AR196" s="3142"/>
      <c r="AS196" s="3141"/>
      <c r="AT196" s="3143"/>
      <c r="AU196" s="3144"/>
      <c r="AV196" s="3145"/>
      <c r="AW196" s="3146"/>
      <c r="AX196" s="3147"/>
      <c r="AY196" s="3148"/>
      <c r="AZ196" s="3149"/>
      <c r="BA196" s="2109"/>
      <c r="BB196" s="3150"/>
      <c r="BC196" s="117"/>
      <c r="BD196" s="3151"/>
      <c r="BE196" s="3152"/>
      <c r="BF196" s="3153"/>
      <c r="BG196" s="3154"/>
      <c r="BH196" s="119"/>
      <c r="BK196" s="3">
        <v>1</v>
      </c>
    </row>
    <row r="197" spans="2:63" ht="27" customHeight="1">
      <c r="B197" s="115" t="s">
        <v>16</v>
      </c>
      <c r="C197" s="3141"/>
      <c r="D197" s="3142"/>
      <c r="E197" s="3141"/>
      <c r="F197" s="3143"/>
      <c r="G197" s="3144"/>
      <c r="H197" s="3145"/>
      <c r="I197" s="3146"/>
      <c r="J197" s="3147"/>
      <c r="K197" s="3148"/>
      <c r="L197" s="3149"/>
      <c r="M197" s="2109"/>
      <c r="N197" s="3150"/>
      <c r="O197" s="117"/>
      <c r="P197" s="3151"/>
      <c r="Q197" s="3152"/>
      <c r="R197" s="3153"/>
      <c r="S197" s="3154"/>
      <c r="T197" s="119"/>
      <c r="U197" s="1180"/>
      <c r="V197" s="115" t="s">
        <v>16</v>
      </c>
      <c r="W197" s="3141"/>
      <c r="X197" s="3142"/>
      <c r="Y197" s="3141"/>
      <c r="Z197" s="3143"/>
      <c r="AA197" s="3144"/>
      <c r="AB197" s="3145"/>
      <c r="AC197" s="3146"/>
      <c r="AD197" s="3147"/>
      <c r="AE197" s="3148"/>
      <c r="AF197" s="3149"/>
      <c r="AG197" s="2109"/>
      <c r="AH197" s="3150"/>
      <c r="AI197" s="117"/>
      <c r="AJ197" s="3151"/>
      <c r="AK197" s="3152"/>
      <c r="AL197" s="3153"/>
      <c r="AM197" s="3154"/>
      <c r="AN197" s="119"/>
      <c r="AO197" s="1180"/>
      <c r="AP197" s="115" t="s">
        <v>16</v>
      </c>
      <c r="AQ197" s="3141"/>
      <c r="AR197" s="3142"/>
      <c r="AS197" s="3141"/>
      <c r="AT197" s="3143"/>
      <c r="AU197" s="3144"/>
      <c r="AV197" s="3145"/>
      <c r="AW197" s="3146"/>
      <c r="AX197" s="3147"/>
      <c r="AY197" s="3148"/>
      <c r="AZ197" s="3149"/>
      <c r="BA197" s="2109"/>
      <c r="BB197" s="3150"/>
      <c r="BC197" s="117"/>
      <c r="BD197" s="3151"/>
      <c r="BE197" s="3152"/>
      <c r="BF197" s="3153"/>
      <c r="BG197" s="3154"/>
      <c r="BH197" s="119"/>
      <c r="BK197" s="3">
        <v>1</v>
      </c>
    </row>
    <row r="198" spans="2:63" ht="27" customHeight="1">
      <c r="B198" s="115" t="s">
        <v>16</v>
      </c>
      <c r="C198" s="3141"/>
      <c r="D198" s="3142"/>
      <c r="E198" s="3141"/>
      <c r="F198" s="3143"/>
      <c r="G198" s="3144"/>
      <c r="H198" s="3145"/>
      <c r="I198" s="3146"/>
      <c r="J198" s="3147"/>
      <c r="K198" s="3148"/>
      <c r="L198" s="3149"/>
      <c r="M198" s="2109"/>
      <c r="N198" s="3150"/>
      <c r="O198" s="117"/>
      <c r="P198" s="3151"/>
      <c r="Q198" s="3152"/>
      <c r="R198" s="3153"/>
      <c r="S198" s="3154"/>
      <c r="T198" s="119"/>
      <c r="U198" s="1180"/>
      <c r="V198" s="115" t="s">
        <v>16</v>
      </c>
      <c r="W198" s="3141"/>
      <c r="X198" s="3142"/>
      <c r="Y198" s="3141"/>
      <c r="Z198" s="3143"/>
      <c r="AA198" s="3144"/>
      <c r="AB198" s="3145"/>
      <c r="AC198" s="3146"/>
      <c r="AD198" s="3147"/>
      <c r="AE198" s="3148"/>
      <c r="AF198" s="3149"/>
      <c r="AG198" s="2109"/>
      <c r="AH198" s="3150"/>
      <c r="AI198" s="117"/>
      <c r="AJ198" s="3151"/>
      <c r="AK198" s="3152"/>
      <c r="AL198" s="3153"/>
      <c r="AM198" s="3154"/>
      <c r="AN198" s="119"/>
      <c r="AO198" s="1180"/>
      <c r="AP198" s="115" t="s">
        <v>16</v>
      </c>
      <c r="AQ198" s="3141"/>
      <c r="AR198" s="3142"/>
      <c r="AS198" s="3141"/>
      <c r="AT198" s="3143"/>
      <c r="AU198" s="3144"/>
      <c r="AV198" s="3145"/>
      <c r="AW198" s="3146"/>
      <c r="AX198" s="3147"/>
      <c r="AY198" s="3148"/>
      <c r="AZ198" s="3149"/>
      <c r="BA198" s="2109"/>
      <c r="BB198" s="3150"/>
      <c r="BC198" s="117"/>
      <c r="BD198" s="3151"/>
      <c r="BE198" s="3152"/>
      <c r="BF198" s="3153"/>
      <c r="BG198" s="3154"/>
      <c r="BH198" s="119"/>
      <c r="BK198" s="3">
        <v>1</v>
      </c>
    </row>
    <row r="199" spans="2:63" ht="27" customHeight="1">
      <c r="B199" s="115" t="s">
        <v>16</v>
      </c>
      <c r="C199" s="3141"/>
      <c r="D199" s="3142"/>
      <c r="E199" s="3141"/>
      <c r="F199" s="3143"/>
      <c r="G199" s="3144"/>
      <c r="H199" s="3145"/>
      <c r="I199" s="3146"/>
      <c r="J199" s="3147"/>
      <c r="K199" s="3148"/>
      <c r="L199" s="3149"/>
      <c r="M199" s="2109"/>
      <c r="N199" s="3150"/>
      <c r="O199" s="117"/>
      <c r="P199" s="3151"/>
      <c r="Q199" s="3152"/>
      <c r="R199" s="3153"/>
      <c r="S199" s="3154"/>
      <c r="T199" s="119"/>
      <c r="U199" s="1180"/>
      <c r="V199" s="115" t="s">
        <v>16</v>
      </c>
      <c r="W199" s="3141"/>
      <c r="X199" s="3142"/>
      <c r="Y199" s="3141"/>
      <c r="Z199" s="3143"/>
      <c r="AA199" s="3144"/>
      <c r="AB199" s="3145"/>
      <c r="AC199" s="3146"/>
      <c r="AD199" s="3147"/>
      <c r="AE199" s="3148"/>
      <c r="AF199" s="3149"/>
      <c r="AG199" s="2109"/>
      <c r="AH199" s="3150"/>
      <c r="AI199" s="117"/>
      <c r="AJ199" s="3151"/>
      <c r="AK199" s="3152"/>
      <c r="AL199" s="3153"/>
      <c r="AM199" s="3154"/>
      <c r="AN199" s="119"/>
      <c r="AO199" s="1180"/>
      <c r="AP199" s="115" t="s">
        <v>16</v>
      </c>
      <c r="AQ199" s="3141"/>
      <c r="AR199" s="3142"/>
      <c r="AS199" s="3141"/>
      <c r="AT199" s="3143"/>
      <c r="AU199" s="3144"/>
      <c r="AV199" s="3145"/>
      <c r="AW199" s="3146"/>
      <c r="AX199" s="3147"/>
      <c r="AY199" s="3148"/>
      <c r="AZ199" s="3149"/>
      <c r="BA199" s="2109"/>
      <c r="BB199" s="3150"/>
      <c r="BC199" s="117"/>
      <c r="BD199" s="3151"/>
      <c r="BE199" s="3152"/>
      <c r="BF199" s="3153"/>
      <c r="BG199" s="3154"/>
      <c r="BH199" s="119"/>
      <c r="BK199" s="3">
        <v>1</v>
      </c>
    </row>
    <row r="200" spans="2:63" ht="27" customHeight="1">
      <c r="B200" s="115" t="s">
        <v>16</v>
      </c>
      <c r="C200" s="3141"/>
      <c r="D200" s="3142"/>
      <c r="E200" s="3141"/>
      <c r="F200" s="3143"/>
      <c r="G200" s="3144"/>
      <c r="H200" s="3145"/>
      <c r="I200" s="3146"/>
      <c r="J200" s="3147"/>
      <c r="K200" s="3148"/>
      <c r="L200" s="3149"/>
      <c r="M200" s="2109"/>
      <c r="N200" s="3150"/>
      <c r="O200" s="117"/>
      <c r="P200" s="3151"/>
      <c r="Q200" s="3152"/>
      <c r="R200" s="3153"/>
      <c r="S200" s="3154"/>
      <c r="T200" s="119"/>
      <c r="U200" s="1180"/>
      <c r="V200" s="115" t="s">
        <v>16</v>
      </c>
      <c r="W200" s="3141"/>
      <c r="X200" s="3142"/>
      <c r="Y200" s="3141"/>
      <c r="Z200" s="3143"/>
      <c r="AA200" s="3144"/>
      <c r="AB200" s="3145"/>
      <c r="AC200" s="3146"/>
      <c r="AD200" s="3147"/>
      <c r="AE200" s="3148"/>
      <c r="AF200" s="3149"/>
      <c r="AG200" s="2109"/>
      <c r="AH200" s="3150"/>
      <c r="AI200" s="117"/>
      <c r="AJ200" s="3151"/>
      <c r="AK200" s="3152"/>
      <c r="AL200" s="3153"/>
      <c r="AM200" s="3154"/>
      <c r="AN200" s="119"/>
      <c r="AO200" s="1180"/>
      <c r="AP200" s="115" t="s">
        <v>16</v>
      </c>
      <c r="AQ200" s="3141"/>
      <c r="AR200" s="3142"/>
      <c r="AS200" s="3141"/>
      <c r="AT200" s="3143"/>
      <c r="AU200" s="3144"/>
      <c r="AV200" s="3145"/>
      <c r="AW200" s="3146"/>
      <c r="AX200" s="3147"/>
      <c r="AY200" s="3148"/>
      <c r="AZ200" s="3149"/>
      <c r="BA200" s="2109"/>
      <c r="BB200" s="3150"/>
      <c r="BC200" s="117"/>
      <c r="BD200" s="3151"/>
      <c r="BE200" s="3152"/>
      <c r="BF200" s="3153"/>
      <c r="BG200" s="3154"/>
      <c r="BH200" s="119"/>
      <c r="BK200" s="3">
        <v>1</v>
      </c>
    </row>
    <row r="201" spans="2:63" ht="27" customHeight="1">
      <c r="B201" s="115" t="s">
        <v>16</v>
      </c>
      <c r="C201" s="3141"/>
      <c r="D201" s="3142"/>
      <c r="E201" s="3141"/>
      <c r="F201" s="3143"/>
      <c r="G201" s="3144"/>
      <c r="H201" s="3145"/>
      <c r="I201" s="3146"/>
      <c r="J201" s="3147"/>
      <c r="K201" s="3148"/>
      <c r="L201" s="3149"/>
      <c r="M201" s="2109"/>
      <c r="N201" s="3150"/>
      <c r="O201" s="117"/>
      <c r="P201" s="3151"/>
      <c r="Q201" s="3152"/>
      <c r="R201" s="3153"/>
      <c r="S201" s="3154"/>
      <c r="T201" s="119"/>
      <c r="U201" s="1180"/>
      <c r="V201" s="115" t="s">
        <v>16</v>
      </c>
      <c r="W201" s="3141"/>
      <c r="X201" s="3142"/>
      <c r="Y201" s="3141"/>
      <c r="Z201" s="3143"/>
      <c r="AA201" s="3144"/>
      <c r="AB201" s="3145"/>
      <c r="AC201" s="3146"/>
      <c r="AD201" s="3147"/>
      <c r="AE201" s="3148"/>
      <c r="AF201" s="3149"/>
      <c r="AG201" s="2109"/>
      <c r="AH201" s="3150"/>
      <c r="AI201" s="117"/>
      <c r="AJ201" s="3151"/>
      <c r="AK201" s="3152"/>
      <c r="AL201" s="3153"/>
      <c r="AM201" s="3154"/>
      <c r="AN201" s="119"/>
      <c r="AO201" s="1180"/>
      <c r="AP201" s="115" t="s">
        <v>16</v>
      </c>
      <c r="AQ201" s="3141"/>
      <c r="AR201" s="3142"/>
      <c r="AS201" s="3141"/>
      <c r="AT201" s="3143"/>
      <c r="AU201" s="3144"/>
      <c r="AV201" s="3145"/>
      <c r="AW201" s="3146"/>
      <c r="AX201" s="3147"/>
      <c r="AY201" s="3148"/>
      <c r="AZ201" s="3149"/>
      <c r="BA201" s="2109"/>
      <c r="BB201" s="3150"/>
      <c r="BC201" s="117"/>
      <c r="BD201" s="3151"/>
      <c r="BE201" s="3152"/>
      <c r="BF201" s="3153"/>
      <c r="BG201" s="3154"/>
      <c r="BH201" s="119"/>
      <c r="BK201" s="3">
        <v>1</v>
      </c>
    </row>
    <row r="202" spans="2:63" ht="27" customHeight="1">
      <c r="B202" s="115" t="s">
        <v>16</v>
      </c>
      <c r="C202" s="3141"/>
      <c r="D202" s="3142"/>
      <c r="E202" s="3141"/>
      <c r="F202" s="3143"/>
      <c r="G202" s="3144"/>
      <c r="H202" s="3145"/>
      <c r="I202" s="3146"/>
      <c r="J202" s="3147"/>
      <c r="K202" s="3148"/>
      <c r="L202" s="3149"/>
      <c r="M202" s="2109"/>
      <c r="N202" s="3150"/>
      <c r="O202" s="117"/>
      <c r="P202" s="3151"/>
      <c r="Q202" s="3152"/>
      <c r="R202" s="3153"/>
      <c r="S202" s="3154"/>
      <c r="T202" s="119"/>
      <c r="U202" s="1180"/>
      <c r="V202" s="115" t="s">
        <v>16</v>
      </c>
      <c r="W202" s="3141"/>
      <c r="X202" s="3142"/>
      <c r="Y202" s="3141"/>
      <c r="Z202" s="3143"/>
      <c r="AA202" s="3144"/>
      <c r="AB202" s="3145"/>
      <c r="AC202" s="3146"/>
      <c r="AD202" s="3147"/>
      <c r="AE202" s="3148"/>
      <c r="AF202" s="3149"/>
      <c r="AG202" s="2109"/>
      <c r="AH202" s="3150"/>
      <c r="AI202" s="117"/>
      <c r="AJ202" s="3151"/>
      <c r="AK202" s="3152"/>
      <c r="AL202" s="3153"/>
      <c r="AM202" s="3154"/>
      <c r="AN202" s="119"/>
      <c r="AO202" s="1180"/>
      <c r="AP202" s="115" t="s">
        <v>16</v>
      </c>
      <c r="AQ202" s="3141"/>
      <c r="AR202" s="3142"/>
      <c r="AS202" s="3141"/>
      <c r="AT202" s="3143"/>
      <c r="AU202" s="3144"/>
      <c r="AV202" s="3145"/>
      <c r="AW202" s="3146"/>
      <c r="AX202" s="3147"/>
      <c r="AY202" s="3148"/>
      <c r="AZ202" s="3149"/>
      <c r="BA202" s="2109"/>
      <c r="BB202" s="3150"/>
      <c r="BC202" s="117"/>
      <c r="BD202" s="3151"/>
      <c r="BE202" s="3152"/>
      <c r="BF202" s="3153"/>
      <c r="BG202" s="3154"/>
      <c r="BH202" s="119"/>
      <c r="BK202" s="3">
        <v>1</v>
      </c>
    </row>
    <row r="203" spans="2:63" ht="27" customHeight="1">
      <c r="B203" s="115" t="s">
        <v>16</v>
      </c>
      <c r="C203" s="3141"/>
      <c r="D203" s="3142"/>
      <c r="E203" s="3141"/>
      <c r="F203" s="3143"/>
      <c r="G203" s="3144"/>
      <c r="H203" s="3145"/>
      <c r="I203" s="3146"/>
      <c r="J203" s="3147"/>
      <c r="K203" s="3148"/>
      <c r="L203" s="3149"/>
      <c r="M203" s="2109"/>
      <c r="N203" s="3150"/>
      <c r="O203" s="117"/>
      <c r="P203" s="3151"/>
      <c r="Q203" s="3152"/>
      <c r="R203" s="3153"/>
      <c r="S203" s="3154"/>
      <c r="T203" s="119"/>
      <c r="U203" s="1180"/>
      <c r="V203" s="115" t="s">
        <v>16</v>
      </c>
      <c r="W203" s="3141"/>
      <c r="X203" s="3142"/>
      <c r="Y203" s="3141"/>
      <c r="Z203" s="3143"/>
      <c r="AA203" s="3144"/>
      <c r="AB203" s="3145"/>
      <c r="AC203" s="3146"/>
      <c r="AD203" s="3147"/>
      <c r="AE203" s="3148"/>
      <c r="AF203" s="3149"/>
      <c r="AG203" s="2109"/>
      <c r="AH203" s="3150"/>
      <c r="AI203" s="117"/>
      <c r="AJ203" s="3151"/>
      <c r="AK203" s="3152"/>
      <c r="AL203" s="3153"/>
      <c r="AM203" s="3154"/>
      <c r="AN203" s="119"/>
      <c r="AO203" s="1180"/>
      <c r="AP203" s="115" t="s">
        <v>16</v>
      </c>
      <c r="AQ203" s="3141"/>
      <c r="AR203" s="3142"/>
      <c r="AS203" s="3141"/>
      <c r="AT203" s="3143"/>
      <c r="AU203" s="3144"/>
      <c r="AV203" s="3145"/>
      <c r="AW203" s="3146"/>
      <c r="AX203" s="3147"/>
      <c r="AY203" s="3148"/>
      <c r="AZ203" s="3149"/>
      <c r="BA203" s="2109"/>
      <c r="BB203" s="3150"/>
      <c r="BC203" s="117"/>
      <c r="BD203" s="3151"/>
      <c r="BE203" s="3152"/>
      <c r="BF203" s="3153"/>
      <c r="BG203" s="3154"/>
      <c r="BH203" s="119"/>
      <c r="BK203" s="3">
        <v>1</v>
      </c>
    </row>
    <row r="204" spans="2:63" ht="27" customHeight="1">
      <c r="B204" s="115" t="s">
        <v>16</v>
      </c>
      <c r="C204" s="3141"/>
      <c r="D204" s="3142"/>
      <c r="E204" s="3141"/>
      <c r="F204" s="3143"/>
      <c r="G204" s="3144"/>
      <c r="H204" s="3145"/>
      <c r="I204" s="3146"/>
      <c r="J204" s="3147"/>
      <c r="K204" s="3148"/>
      <c r="L204" s="3149"/>
      <c r="M204" s="2109"/>
      <c r="N204" s="3150"/>
      <c r="O204" s="117"/>
      <c r="P204" s="3151"/>
      <c r="Q204" s="3152"/>
      <c r="R204" s="3153"/>
      <c r="S204" s="3154"/>
      <c r="T204" s="119"/>
      <c r="U204" s="1180"/>
      <c r="V204" s="115" t="s">
        <v>16</v>
      </c>
      <c r="W204" s="3141"/>
      <c r="X204" s="3142"/>
      <c r="Y204" s="3141"/>
      <c r="Z204" s="3143"/>
      <c r="AA204" s="3144"/>
      <c r="AB204" s="3145"/>
      <c r="AC204" s="3146"/>
      <c r="AD204" s="3147"/>
      <c r="AE204" s="3148"/>
      <c r="AF204" s="3149"/>
      <c r="AG204" s="2109"/>
      <c r="AH204" s="3150"/>
      <c r="AI204" s="117"/>
      <c r="AJ204" s="3151"/>
      <c r="AK204" s="3152"/>
      <c r="AL204" s="3153"/>
      <c r="AM204" s="3154"/>
      <c r="AN204" s="119"/>
      <c r="AO204" s="1180"/>
      <c r="AP204" s="115" t="s">
        <v>16</v>
      </c>
      <c r="AQ204" s="3141"/>
      <c r="AR204" s="3142"/>
      <c r="AS204" s="3141"/>
      <c r="AT204" s="3143"/>
      <c r="AU204" s="3144"/>
      <c r="AV204" s="3145"/>
      <c r="AW204" s="3146"/>
      <c r="AX204" s="3147"/>
      <c r="AY204" s="3148"/>
      <c r="AZ204" s="3149"/>
      <c r="BA204" s="2109"/>
      <c r="BB204" s="3150"/>
      <c r="BC204" s="117"/>
      <c r="BD204" s="3151"/>
      <c r="BE204" s="3152"/>
      <c r="BF204" s="3153"/>
      <c r="BG204" s="3154"/>
      <c r="BH204" s="119"/>
      <c r="BK204" s="3">
        <v>1</v>
      </c>
    </row>
    <row r="205" spans="2:63" ht="27" customHeight="1">
      <c r="B205" s="115" t="s">
        <v>16</v>
      </c>
      <c r="C205" s="3141"/>
      <c r="D205" s="3142"/>
      <c r="E205" s="3141"/>
      <c r="F205" s="3143"/>
      <c r="G205" s="3144"/>
      <c r="H205" s="3145"/>
      <c r="I205" s="3146"/>
      <c r="J205" s="3147"/>
      <c r="K205" s="3148"/>
      <c r="L205" s="3149"/>
      <c r="M205" s="2109"/>
      <c r="N205" s="3150"/>
      <c r="O205" s="117"/>
      <c r="P205" s="3151"/>
      <c r="Q205" s="3152"/>
      <c r="R205" s="3153"/>
      <c r="S205" s="3154"/>
      <c r="T205" s="119"/>
      <c r="U205" s="1180"/>
      <c r="V205" s="115" t="s">
        <v>16</v>
      </c>
      <c r="W205" s="3141"/>
      <c r="X205" s="3142"/>
      <c r="Y205" s="3141"/>
      <c r="Z205" s="3143"/>
      <c r="AA205" s="3144"/>
      <c r="AB205" s="3145"/>
      <c r="AC205" s="3146"/>
      <c r="AD205" s="3147"/>
      <c r="AE205" s="3148"/>
      <c r="AF205" s="3149"/>
      <c r="AG205" s="2109"/>
      <c r="AH205" s="3150"/>
      <c r="AI205" s="117"/>
      <c r="AJ205" s="3151"/>
      <c r="AK205" s="3152"/>
      <c r="AL205" s="3153"/>
      <c r="AM205" s="3154"/>
      <c r="AN205" s="119"/>
      <c r="AO205" s="1180"/>
      <c r="AP205" s="115" t="s">
        <v>16</v>
      </c>
      <c r="AQ205" s="3141"/>
      <c r="AR205" s="3142"/>
      <c r="AS205" s="3141"/>
      <c r="AT205" s="3143"/>
      <c r="AU205" s="3144"/>
      <c r="AV205" s="3145"/>
      <c r="AW205" s="3146"/>
      <c r="AX205" s="3147"/>
      <c r="AY205" s="3148"/>
      <c r="AZ205" s="3149"/>
      <c r="BA205" s="2109"/>
      <c r="BB205" s="3150"/>
      <c r="BC205" s="117"/>
      <c r="BD205" s="3151"/>
      <c r="BE205" s="3152"/>
      <c r="BF205" s="3153"/>
      <c r="BG205" s="3154"/>
      <c r="BH205" s="119"/>
      <c r="BK205" s="3">
        <v>1</v>
      </c>
    </row>
    <row r="206" spans="2:63" ht="27" customHeight="1">
      <c r="B206" s="115" t="s">
        <v>16</v>
      </c>
      <c r="C206" s="3141"/>
      <c r="D206" s="3142"/>
      <c r="E206" s="3141"/>
      <c r="F206" s="3143"/>
      <c r="G206" s="3144"/>
      <c r="H206" s="3145"/>
      <c r="I206" s="3146"/>
      <c r="J206" s="3147"/>
      <c r="K206" s="3148"/>
      <c r="L206" s="3149"/>
      <c r="M206" s="2109"/>
      <c r="N206" s="3150"/>
      <c r="O206" s="117"/>
      <c r="P206" s="3151"/>
      <c r="Q206" s="3152"/>
      <c r="R206" s="3153"/>
      <c r="S206" s="3154"/>
      <c r="T206" s="119"/>
      <c r="U206" s="1180"/>
      <c r="V206" s="115" t="s">
        <v>16</v>
      </c>
      <c r="W206" s="3141"/>
      <c r="X206" s="3142"/>
      <c r="Y206" s="3141"/>
      <c r="Z206" s="3143"/>
      <c r="AA206" s="3144"/>
      <c r="AB206" s="3145"/>
      <c r="AC206" s="3146"/>
      <c r="AD206" s="3147"/>
      <c r="AE206" s="3148"/>
      <c r="AF206" s="3149"/>
      <c r="AG206" s="2109"/>
      <c r="AH206" s="3150"/>
      <c r="AI206" s="117"/>
      <c r="AJ206" s="3151"/>
      <c r="AK206" s="3152"/>
      <c r="AL206" s="3153"/>
      <c r="AM206" s="3154"/>
      <c r="AN206" s="119"/>
      <c r="AO206" s="1180"/>
      <c r="AP206" s="115" t="s">
        <v>16</v>
      </c>
      <c r="AQ206" s="3141"/>
      <c r="AR206" s="3142"/>
      <c r="AS206" s="3141"/>
      <c r="AT206" s="3143"/>
      <c r="AU206" s="3144"/>
      <c r="AV206" s="3145"/>
      <c r="AW206" s="3146"/>
      <c r="AX206" s="3147"/>
      <c r="AY206" s="3148"/>
      <c r="AZ206" s="3149"/>
      <c r="BA206" s="2109"/>
      <c r="BB206" s="3150"/>
      <c r="BC206" s="117"/>
      <c r="BD206" s="3151"/>
      <c r="BE206" s="3152"/>
      <c r="BF206" s="3153"/>
      <c r="BG206" s="3154"/>
      <c r="BH206" s="119"/>
      <c r="BK206" s="3">
        <v>1</v>
      </c>
    </row>
    <row r="207" spans="2:63" ht="27" customHeight="1">
      <c r="B207" s="115" t="s">
        <v>16</v>
      </c>
      <c r="C207" s="3141"/>
      <c r="D207" s="3142"/>
      <c r="E207" s="3141"/>
      <c r="F207" s="3143"/>
      <c r="G207" s="3144"/>
      <c r="H207" s="3145"/>
      <c r="I207" s="3146"/>
      <c r="J207" s="3147"/>
      <c r="K207" s="3148"/>
      <c r="L207" s="3149"/>
      <c r="M207" s="2109"/>
      <c r="N207" s="3150"/>
      <c r="O207" s="117"/>
      <c r="P207" s="3151"/>
      <c r="Q207" s="3152"/>
      <c r="R207" s="3153"/>
      <c r="S207" s="3154"/>
      <c r="T207" s="119"/>
      <c r="U207" s="1180"/>
      <c r="V207" s="115" t="s">
        <v>16</v>
      </c>
      <c r="W207" s="3141"/>
      <c r="X207" s="3142"/>
      <c r="Y207" s="3141"/>
      <c r="Z207" s="3143"/>
      <c r="AA207" s="3144"/>
      <c r="AB207" s="3145"/>
      <c r="AC207" s="3146"/>
      <c r="AD207" s="3147"/>
      <c r="AE207" s="3148"/>
      <c r="AF207" s="3149"/>
      <c r="AG207" s="2109"/>
      <c r="AH207" s="3150"/>
      <c r="AI207" s="117"/>
      <c r="AJ207" s="3151"/>
      <c r="AK207" s="3152"/>
      <c r="AL207" s="3153"/>
      <c r="AM207" s="3154"/>
      <c r="AN207" s="119"/>
      <c r="AO207" s="1180"/>
      <c r="AP207" s="115" t="s">
        <v>16</v>
      </c>
      <c r="AQ207" s="3141"/>
      <c r="AR207" s="3142"/>
      <c r="AS207" s="3141"/>
      <c r="AT207" s="3143"/>
      <c r="AU207" s="3144"/>
      <c r="AV207" s="3145"/>
      <c r="AW207" s="3146"/>
      <c r="AX207" s="3147"/>
      <c r="AY207" s="3148"/>
      <c r="AZ207" s="3149"/>
      <c r="BA207" s="2109"/>
      <c r="BB207" s="3150"/>
      <c r="BC207" s="117"/>
      <c r="BD207" s="3151"/>
      <c r="BE207" s="3152"/>
      <c r="BF207" s="3153"/>
      <c r="BG207" s="3154"/>
      <c r="BH207" s="119"/>
      <c r="BK207" s="3">
        <v>1</v>
      </c>
    </row>
    <row r="208" spans="2:63" ht="27" customHeight="1">
      <c r="B208" s="115" t="s">
        <v>16</v>
      </c>
      <c r="C208" s="3141"/>
      <c r="D208" s="3142"/>
      <c r="E208" s="3141"/>
      <c r="F208" s="3143"/>
      <c r="G208" s="3144"/>
      <c r="H208" s="3145"/>
      <c r="I208" s="3146"/>
      <c r="J208" s="3147"/>
      <c r="K208" s="3148"/>
      <c r="L208" s="3149"/>
      <c r="M208" s="2109"/>
      <c r="N208" s="3150"/>
      <c r="O208" s="117"/>
      <c r="P208" s="3151"/>
      <c r="Q208" s="3152"/>
      <c r="R208" s="3153"/>
      <c r="S208" s="3154"/>
      <c r="T208" s="119"/>
      <c r="U208" s="1180"/>
      <c r="V208" s="115" t="s">
        <v>16</v>
      </c>
      <c r="W208" s="3141"/>
      <c r="X208" s="3142"/>
      <c r="Y208" s="3141"/>
      <c r="Z208" s="3143"/>
      <c r="AA208" s="3144"/>
      <c r="AB208" s="3145"/>
      <c r="AC208" s="3146"/>
      <c r="AD208" s="3147"/>
      <c r="AE208" s="3148"/>
      <c r="AF208" s="3149"/>
      <c r="AG208" s="2109"/>
      <c r="AH208" s="3150"/>
      <c r="AI208" s="117"/>
      <c r="AJ208" s="3151"/>
      <c r="AK208" s="3152"/>
      <c r="AL208" s="3153"/>
      <c r="AM208" s="3154"/>
      <c r="AN208" s="119"/>
      <c r="AO208" s="1180"/>
      <c r="AP208" s="115" t="s">
        <v>16</v>
      </c>
      <c r="AQ208" s="3141"/>
      <c r="AR208" s="3142"/>
      <c r="AS208" s="3141"/>
      <c r="AT208" s="3143"/>
      <c r="AU208" s="3144"/>
      <c r="AV208" s="3145"/>
      <c r="AW208" s="3146"/>
      <c r="AX208" s="3147"/>
      <c r="AY208" s="3148"/>
      <c r="AZ208" s="3149"/>
      <c r="BA208" s="2109"/>
      <c r="BB208" s="3150"/>
      <c r="BC208" s="117"/>
      <c r="BD208" s="3151"/>
      <c r="BE208" s="3152"/>
      <c r="BF208" s="3153"/>
      <c r="BG208" s="3154"/>
      <c r="BH208" s="119"/>
      <c r="BK208" s="3">
        <v>1</v>
      </c>
    </row>
    <row r="209" spans="2:63" ht="27" customHeight="1">
      <c r="B209" s="115" t="s">
        <v>16</v>
      </c>
      <c r="C209" s="3141"/>
      <c r="D209" s="3142"/>
      <c r="E209" s="3141"/>
      <c r="F209" s="3143"/>
      <c r="G209" s="3144"/>
      <c r="H209" s="3145"/>
      <c r="I209" s="3146"/>
      <c r="J209" s="3147"/>
      <c r="K209" s="3148"/>
      <c r="L209" s="3149"/>
      <c r="M209" s="2109"/>
      <c r="N209" s="3150"/>
      <c r="O209" s="117"/>
      <c r="P209" s="3151"/>
      <c r="Q209" s="3152"/>
      <c r="R209" s="3153"/>
      <c r="S209" s="3154"/>
      <c r="T209" s="119"/>
      <c r="U209" s="1180"/>
      <c r="V209" s="115" t="s">
        <v>16</v>
      </c>
      <c r="W209" s="3141"/>
      <c r="X209" s="3142"/>
      <c r="Y209" s="3141"/>
      <c r="Z209" s="3143"/>
      <c r="AA209" s="3144"/>
      <c r="AB209" s="3145"/>
      <c r="AC209" s="3146"/>
      <c r="AD209" s="3147"/>
      <c r="AE209" s="3148"/>
      <c r="AF209" s="3149"/>
      <c r="AG209" s="2109"/>
      <c r="AH209" s="3150"/>
      <c r="AI209" s="117"/>
      <c r="AJ209" s="3151"/>
      <c r="AK209" s="3152"/>
      <c r="AL209" s="3153"/>
      <c r="AM209" s="3154"/>
      <c r="AN209" s="119"/>
      <c r="AO209" s="1180"/>
      <c r="AP209" s="115" t="s">
        <v>16</v>
      </c>
      <c r="AQ209" s="3141"/>
      <c r="AR209" s="3142"/>
      <c r="AS209" s="3141"/>
      <c r="AT209" s="3143"/>
      <c r="AU209" s="3144"/>
      <c r="AV209" s="3145"/>
      <c r="AW209" s="3146"/>
      <c r="AX209" s="3147"/>
      <c r="AY209" s="3148"/>
      <c r="AZ209" s="3149"/>
      <c r="BA209" s="2109"/>
      <c r="BB209" s="3150"/>
      <c r="BC209" s="117"/>
      <c r="BD209" s="3151"/>
      <c r="BE209" s="3152"/>
      <c r="BF209" s="3153"/>
      <c r="BG209" s="3154"/>
      <c r="BH209" s="119"/>
      <c r="BK209" s="3">
        <v>1</v>
      </c>
    </row>
    <row r="210" spans="2:63" ht="27" customHeight="1">
      <c r="B210" s="115" t="s">
        <v>16</v>
      </c>
      <c r="C210" s="3141"/>
      <c r="D210" s="3142"/>
      <c r="E210" s="3141"/>
      <c r="F210" s="3143"/>
      <c r="G210" s="3144"/>
      <c r="H210" s="3145"/>
      <c r="I210" s="3146"/>
      <c r="J210" s="3147"/>
      <c r="K210" s="3148"/>
      <c r="L210" s="3149"/>
      <c r="M210" s="2109"/>
      <c r="N210" s="3150"/>
      <c r="O210" s="117"/>
      <c r="P210" s="3151"/>
      <c r="Q210" s="3152"/>
      <c r="R210" s="3153"/>
      <c r="S210" s="3154"/>
      <c r="T210" s="119"/>
      <c r="U210" s="1180"/>
      <c r="V210" s="115" t="s">
        <v>16</v>
      </c>
      <c r="W210" s="3141"/>
      <c r="X210" s="3142"/>
      <c r="Y210" s="3141"/>
      <c r="Z210" s="3143"/>
      <c r="AA210" s="3144"/>
      <c r="AB210" s="3145"/>
      <c r="AC210" s="3146"/>
      <c r="AD210" s="3147"/>
      <c r="AE210" s="3148"/>
      <c r="AF210" s="3149"/>
      <c r="AG210" s="2109"/>
      <c r="AH210" s="3150"/>
      <c r="AI210" s="117"/>
      <c r="AJ210" s="3151"/>
      <c r="AK210" s="3152"/>
      <c r="AL210" s="3153"/>
      <c r="AM210" s="3154"/>
      <c r="AN210" s="119"/>
      <c r="AO210" s="1180"/>
      <c r="AP210" s="115" t="s">
        <v>16</v>
      </c>
      <c r="AQ210" s="3141"/>
      <c r="AR210" s="3142"/>
      <c r="AS210" s="3141"/>
      <c r="AT210" s="3143"/>
      <c r="AU210" s="3144"/>
      <c r="AV210" s="3145"/>
      <c r="AW210" s="3146"/>
      <c r="AX210" s="3147"/>
      <c r="AY210" s="3148"/>
      <c r="AZ210" s="3149"/>
      <c r="BA210" s="2109"/>
      <c r="BB210" s="3150"/>
      <c r="BC210" s="117"/>
      <c r="BD210" s="3151"/>
      <c r="BE210" s="3152"/>
      <c r="BF210" s="3153"/>
      <c r="BG210" s="3154"/>
      <c r="BH210" s="119"/>
      <c r="BK210" s="3">
        <v>1</v>
      </c>
    </row>
    <row r="211" spans="2:63" ht="27" customHeight="1">
      <c r="B211" s="115" t="s">
        <v>16</v>
      </c>
      <c r="C211" s="3141"/>
      <c r="D211" s="3142"/>
      <c r="E211" s="3141"/>
      <c r="F211" s="3143"/>
      <c r="G211" s="3144"/>
      <c r="H211" s="3145"/>
      <c r="I211" s="3146"/>
      <c r="J211" s="3147"/>
      <c r="K211" s="3148"/>
      <c r="L211" s="3149"/>
      <c r="M211" s="2109"/>
      <c r="N211" s="3150"/>
      <c r="O211" s="117"/>
      <c r="P211" s="3151"/>
      <c r="Q211" s="3152"/>
      <c r="R211" s="3153"/>
      <c r="S211" s="3154"/>
      <c r="T211" s="119"/>
      <c r="U211" s="1180"/>
      <c r="V211" s="115" t="s">
        <v>16</v>
      </c>
      <c r="W211" s="3141"/>
      <c r="X211" s="3142"/>
      <c r="Y211" s="3141"/>
      <c r="Z211" s="3143"/>
      <c r="AA211" s="3144"/>
      <c r="AB211" s="3145"/>
      <c r="AC211" s="3146"/>
      <c r="AD211" s="3147"/>
      <c r="AE211" s="3148"/>
      <c r="AF211" s="3149"/>
      <c r="AG211" s="2109"/>
      <c r="AH211" s="3150"/>
      <c r="AI211" s="117"/>
      <c r="AJ211" s="3151"/>
      <c r="AK211" s="3152"/>
      <c r="AL211" s="3153"/>
      <c r="AM211" s="3154"/>
      <c r="AN211" s="119"/>
      <c r="AO211" s="1180"/>
      <c r="AP211" s="115" t="s">
        <v>16</v>
      </c>
      <c r="AQ211" s="3141"/>
      <c r="AR211" s="3142"/>
      <c r="AS211" s="3141"/>
      <c r="AT211" s="3143"/>
      <c r="AU211" s="3144"/>
      <c r="AV211" s="3145"/>
      <c r="AW211" s="3146"/>
      <c r="AX211" s="3147"/>
      <c r="AY211" s="3148"/>
      <c r="AZ211" s="3149"/>
      <c r="BA211" s="2109"/>
      <c r="BB211" s="3150"/>
      <c r="BC211" s="117"/>
      <c r="BD211" s="3151"/>
      <c r="BE211" s="3152"/>
      <c r="BF211" s="3153"/>
      <c r="BG211" s="3154"/>
      <c r="BH211" s="119"/>
      <c r="BK211" s="3">
        <v>1</v>
      </c>
    </row>
    <row r="212" spans="2:63" ht="27" customHeight="1">
      <c r="B212" s="115" t="s">
        <v>16</v>
      </c>
      <c r="C212" s="3141"/>
      <c r="D212" s="3142"/>
      <c r="E212" s="3141"/>
      <c r="F212" s="3143"/>
      <c r="G212" s="3144"/>
      <c r="H212" s="3145"/>
      <c r="I212" s="3146"/>
      <c r="J212" s="3147"/>
      <c r="K212" s="3148"/>
      <c r="L212" s="3149"/>
      <c r="M212" s="2109"/>
      <c r="N212" s="3150"/>
      <c r="O212" s="117"/>
      <c r="P212" s="3151"/>
      <c r="Q212" s="3152"/>
      <c r="R212" s="3153"/>
      <c r="S212" s="3154"/>
      <c r="T212" s="119"/>
      <c r="U212" s="1180"/>
      <c r="V212" s="115" t="s">
        <v>16</v>
      </c>
      <c r="W212" s="3141"/>
      <c r="X212" s="3142"/>
      <c r="Y212" s="3141"/>
      <c r="Z212" s="3143"/>
      <c r="AA212" s="3144"/>
      <c r="AB212" s="3145"/>
      <c r="AC212" s="3146"/>
      <c r="AD212" s="3147"/>
      <c r="AE212" s="3148"/>
      <c r="AF212" s="3149"/>
      <c r="AG212" s="2109"/>
      <c r="AH212" s="3150"/>
      <c r="AI212" s="117"/>
      <c r="AJ212" s="3151"/>
      <c r="AK212" s="3152"/>
      <c r="AL212" s="3153"/>
      <c r="AM212" s="3154"/>
      <c r="AN212" s="119"/>
      <c r="AO212" s="1180"/>
      <c r="AP212" s="115" t="s">
        <v>16</v>
      </c>
      <c r="AQ212" s="3141"/>
      <c r="AR212" s="3142"/>
      <c r="AS212" s="3141"/>
      <c r="AT212" s="3143"/>
      <c r="AU212" s="3144"/>
      <c r="AV212" s="3145"/>
      <c r="AW212" s="3146"/>
      <c r="AX212" s="3147"/>
      <c r="AY212" s="3148"/>
      <c r="AZ212" s="3149"/>
      <c r="BA212" s="2109"/>
      <c r="BB212" s="3150"/>
      <c r="BC212" s="117"/>
      <c r="BD212" s="3151"/>
      <c r="BE212" s="3152"/>
      <c r="BF212" s="3153"/>
      <c r="BG212" s="3154"/>
      <c r="BH212" s="119"/>
      <c r="BK212" s="3">
        <v>1</v>
      </c>
    </row>
    <row r="213" spans="2:63" ht="27" customHeight="1">
      <c r="B213" s="115" t="s">
        <v>16</v>
      </c>
      <c r="C213" s="3141"/>
      <c r="D213" s="3142"/>
      <c r="E213" s="3141"/>
      <c r="F213" s="3143"/>
      <c r="G213" s="3144"/>
      <c r="H213" s="3145"/>
      <c r="I213" s="3146"/>
      <c r="J213" s="3147"/>
      <c r="K213" s="3148"/>
      <c r="L213" s="3149"/>
      <c r="M213" s="2109"/>
      <c r="N213" s="3150"/>
      <c r="O213" s="117"/>
      <c r="P213" s="3151"/>
      <c r="Q213" s="3152"/>
      <c r="R213" s="3153"/>
      <c r="S213" s="3154"/>
      <c r="T213" s="119"/>
      <c r="U213" s="1180"/>
      <c r="V213" s="115" t="s">
        <v>16</v>
      </c>
      <c r="W213" s="3141"/>
      <c r="X213" s="3142"/>
      <c r="Y213" s="3141"/>
      <c r="Z213" s="3143"/>
      <c r="AA213" s="3144"/>
      <c r="AB213" s="3145"/>
      <c r="AC213" s="3146"/>
      <c r="AD213" s="3147"/>
      <c r="AE213" s="3148"/>
      <c r="AF213" s="3149"/>
      <c r="AG213" s="2109"/>
      <c r="AH213" s="3150"/>
      <c r="AI213" s="117"/>
      <c r="AJ213" s="3151"/>
      <c r="AK213" s="3152"/>
      <c r="AL213" s="3153"/>
      <c r="AM213" s="3154"/>
      <c r="AN213" s="119"/>
      <c r="AO213" s="1180"/>
      <c r="AP213" s="115" t="s">
        <v>16</v>
      </c>
      <c r="AQ213" s="3141"/>
      <c r="AR213" s="3142"/>
      <c r="AS213" s="3141"/>
      <c r="AT213" s="3143"/>
      <c r="AU213" s="3144"/>
      <c r="AV213" s="3145"/>
      <c r="AW213" s="3146"/>
      <c r="AX213" s="3147"/>
      <c r="AY213" s="3148"/>
      <c r="AZ213" s="3149"/>
      <c r="BA213" s="2109"/>
      <c r="BB213" s="3150"/>
      <c r="BC213" s="117"/>
      <c r="BD213" s="3151"/>
      <c r="BE213" s="3152"/>
      <c r="BF213" s="3153"/>
      <c r="BG213" s="3154"/>
      <c r="BH213" s="119"/>
      <c r="BK213" s="3">
        <v>1</v>
      </c>
    </row>
    <row r="214" spans="2:63" ht="27" customHeight="1">
      <c r="B214" s="115" t="s">
        <v>16</v>
      </c>
      <c r="C214" s="3141"/>
      <c r="D214" s="3142"/>
      <c r="E214" s="3141"/>
      <c r="F214" s="3143"/>
      <c r="G214" s="3144"/>
      <c r="H214" s="3145"/>
      <c r="I214" s="3146"/>
      <c r="J214" s="3147"/>
      <c r="K214" s="3148"/>
      <c r="L214" s="3149"/>
      <c r="M214" s="2109"/>
      <c r="N214" s="3150"/>
      <c r="O214" s="117"/>
      <c r="P214" s="3151"/>
      <c r="Q214" s="3152"/>
      <c r="R214" s="3153"/>
      <c r="S214" s="3154"/>
      <c r="T214" s="119"/>
      <c r="U214" s="1180"/>
      <c r="V214" s="115" t="s">
        <v>16</v>
      </c>
      <c r="W214" s="3141"/>
      <c r="X214" s="3142"/>
      <c r="Y214" s="3141"/>
      <c r="Z214" s="3143"/>
      <c r="AA214" s="3144"/>
      <c r="AB214" s="3145"/>
      <c r="AC214" s="3146"/>
      <c r="AD214" s="3147"/>
      <c r="AE214" s="3148"/>
      <c r="AF214" s="3149"/>
      <c r="AG214" s="2109"/>
      <c r="AH214" s="3150"/>
      <c r="AI214" s="117"/>
      <c r="AJ214" s="3151"/>
      <c r="AK214" s="3152"/>
      <c r="AL214" s="3153"/>
      <c r="AM214" s="3154"/>
      <c r="AN214" s="119"/>
      <c r="AO214" s="1180"/>
      <c r="AP214" s="115" t="s">
        <v>16</v>
      </c>
      <c r="AQ214" s="3141"/>
      <c r="AR214" s="3142"/>
      <c r="AS214" s="3141"/>
      <c r="AT214" s="3143"/>
      <c r="AU214" s="3144"/>
      <c r="AV214" s="3145"/>
      <c r="AW214" s="3146"/>
      <c r="AX214" s="3147"/>
      <c r="AY214" s="3148"/>
      <c r="AZ214" s="3149"/>
      <c r="BA214" s="2109"/>
      <c r="BB214" s="3150"/>
      <c r="BC214" s="117"/>
      <c r="BD214" s="3151"/>
      <c r="BE214" s="3152"/>
      <c r="BF214" s="3153"/>
      <c r="BG214" s="3154"/>
      <c r="BH214" s="119"/>
      <c r="BK214" s="3">
        <v>1</v>
      </c>
    </row>
    <row r="215" spans="2:63" ht="27" customHeight="1">
      <c r="B215" s="115" t="s">
        <v>16</v>
      </c>
      <c r="C215" s="3141"/>
      <c r="D215" s="3142"/>
      <c r="E215" s="3141"/>
      <c r="F215" s="3143"/>
      <c r="G215" s="3144"/>
      <c r="H215" s="3145"/>
      <c r="I215" s="3146"/>
      <c r="J215" s="3147"/>
      <c r="K215" s="3148"/>
      <c r="L215" s="3149"/>
      <c r="M215" s="2109"/>
      <c r="N215" s="3150"/>
      <c r="O215" s="117"/>
      <c r="P215" s="3151"/>
      <c r="Q215" s="3152"/>
      <c r="R215" s="3153"/>
      <c r="S215" s="3154"/>
      <c r="T215" s="119"/>
      <c r="U215" s="1180"/>
      <c r="V215" s="115" t="s">
        <v>16</v>
      </c>
      <c r="W215" s="3141"/>
      <c r="X215" s="3142"/>
      <c r="Y215" s="3141"/>
      <c r="Z215" s="3143"/>
      <c r="AA215" s="3144"/>
      <c r="AB215" s="3145"/>
      <c r="AC215" s="3146"/>
      <c r="AD215" s="3147"/>
      <c r="AE215" s="3148"/>
      <c r="AF215" s="3149"/>
      <c r="AG215" s="2109"/>
      <c r="AH215" s="3150"/>
      <c r="AI215" s="117"/>
      <c r="AJ215" s="3151"/>
      <c r="AK215" s="3152"/>
      <c r="AL215" s="3153"/>
      <c r="AM215" s="3154"/>
      <c r="AN215" s="119"/>
      <c r="AO215" s="1180"/>
      <c r="AP215" s="115" t="s">
        <v>16</v>
      </c>
      <c r="AQ215" s="3141"/>
      <c r="AR215" s="3142"/>
      <c r="AS215" s="3141"/>
      <c r="AT215" s="3143"/>
      <c r="AU215" s="3144"/>
      <c r="AV215" s="3145"/>
      <c r="AW215" s="3146"/>
      <c r="AX215" s="3147"/>
      <c r="AY215" s="3148"/>
      <c r="AZ215" s="3149"/>
      <c r="BA215" s="2109"/>
      <c r="BB215" s="3150"/>
      <c r="BC215" s="117"/>
      <c r="BD215" s="3151"/>
      <c r="BE215" s="3152"/>
      <c r="BF215" s="3153"/>
      <c r="BG215" s="3154"/>
      <c r="BH215" s="119"/>
      <c r="BK215" s="3">
        <v>1</v>
      </c>
    </row>
    <row r="216" spans="2:63" ht="27" customHeight="1">
      <c r="B216" s="115" t="s">
        <v>16</v>
      </c>
      <c r="C216" s="3141"/>
      <c r="D216" s="3142"/>
      <c r="E216" s="3141"/>
      <c r="F216" s="3143"/>
      <c r="G216" s="3144"/>
      <c r="H216" s="3145"/>
      <c r="I216" s="3146"/>
      <c r="J216" s="3147"/>
      <c r="K216" s="3148"/>
      <c r="L216" s="3149"/>
      <c r="M216" s="2109"/>
      <c r="N216" s="3150"/>
      <c r="O216" s="117"/>
      <c r="P216" s="3151"/>
      <c r="Q216" s="3152"/>
      <c r="R216" s="3153"/>
      <c r="S216" s="3154"/>
      <c r="T216" s="119"/>
      <c r="U216" s="1180"/>
      <c r="V216" s="115" t="s">
        <v>16</v>
      </c>
      <c r="W216" s="3141"/>
      <c r="X216" s="3142"/>
      <c r="Y216" s="3141"/>
      <c r="Z216" s="3143"/>
      <c r="AA216" s="3144"/>
      <c r="AB216" s="3145"/>
      <c r="AC216" s="3146"/>
      <c r="AD216" s="3147"/>
      <c r="AE216" s="3148"/>
      <c r="AF216" s="3149"/>
      <c r="AG216" s="2109"/>
      <c r="AH216" s="3150"/>
      <c r="AI216" s="117"/>
      <c r="AJ216" s="3151"/>
      <c r="AK216" s="3152"/>
      <c r="AL216" s="3153"/>
      <c r="AM216" s="3154"/>
      <c r="AN216" s="119"/>
      <c r="AO216" s="1180"/>
      <c r="AP216" s="115" t="s">
        <v>16</v>
      </c>
      <c r="AQ216" s="3141"/>
      <c r="AR216" s="3142"/>
      <c r="AS216" s="3141"/>
      <c r="AT216" s="3143"/>
      <c r="AU216" s="3144"/>
      <c r="AV216" s="3145"/>
      <c r="AW216" s="3146"/>
      <c r="AX216" s="3147"/>
      <c r="AY216" s="3148"/>
      <c r="AZ216" s="3149"/>
      <c r="BA216" s="2109"/>
      <c r="BB216" s="3150"/>
      <c r="BC216" s="117"/>
      <c r="BD216" s="3151"/>
      <c r="BE216" s="3152"/>
      <c r="BF216" s="3153"/>
      <c r="BG216" s="3154"/>
      <c r="BH216" s="119"/>
      <c r="BK216" s="3">
        <v>1</v>
      </c>
    </row>
    <row r="217" spans="2:63" ht="27" customHeight="1">
      <c r="B217" s="115" t="s">
        <v>16</v>
      </c>
      <c r="C217" s="3141"/>
      <c r="D217" s="3142"/>
      <c r="E217" s="3141"/>
      <c r="F217" s="3143"/>
      <c r="G217" s="3144"/>
      <c r="H217" s="3145"/>
      <c r="I217" s="3146"/>
      <c r="J217" s="3147"/>
      <c r="K217" s="3148"/>
      <c r="L217" s="3149"/>
      <c r="M217" s="2109"/>
      <c r="N217" s="3150"/>
      <c r="O217" s="117"/>
      <c r="P217" s="3151"/>
      <c r="Q217" s="3152"/>
      <c r="R217" s="3153"/>
      <c r="S217" s="3154"/>
      <c r="T217" s="119"/>
      <c r="U217" s="1180"/>
      <c r="V217" s="115" t="s">
        <v>16</v>
      </c>
      <c r="W217" s="3141"/>
      <c r="X217" s="3142"/>
      <c r="Y217" s="3141"/>
      <c r="Z217" s="3143"/>
      <c r="AA217" s="3144"/>
      <c r="AB217" s="3145"/>
      <c r="AC217" s="3146"/>
      <c r="AD217" s="3147"/>
      <c r="AE217" s="3148"/>
      <c r="AF217" s="3149"/>
      <c r="AG217" s="2109"/>
      <c r="AH217" s="3150"/>
      <c r="AI217" s="117"/>
      <c r="AJ217" s="3151"/>
      <c r="AK217" s="3152"/>
      <c r="AL217" s="3153"/>
      <c r="AM217" s="3154"/>
      <c r="AN217" s="119"/>
      <c r="AO217" s="1180"/>
      <c r="AP217" s="115" t="s">
        <v>16</v>
      </c>
      <c r="AQ217" s="3141"/>
      <c r="AR217" s="3142"/>
      <c r="AS217" s="3141"/>
      <c r="AT217" s="3143"/>
      <c r="AU217" s="3144"/>
      <c r="AV217" s="3145"/>
      <c r="AW217" s="3146"/>
      <c r="AX217" s="3147"/>
      <c r="AY217" s="3148"/>
      <c r="AZ217" s="3149"/>
      <c r="BA217" s="2109"/>
      <c r="BB217" s="3150"/>
      <c r="BC217" s="117"/>
      <c r="BD217" s="3151"/>
      <c r="BE217" s="3152"/>
      <c r="BF217" s="3153"/>
      <c r="BG217" s="3154"/>
      <c r="BH217" s="119"/>
      <c r="BK217" s="3">
        <v>1</v>
      </c>
    </row>
    <row r="218" spans="2:63" ht="27" customHeight="1">
      <c r="B218" s="115" t="s">
        <v>16</v>
      </c>
      <c r="C218" s="3141"/>
      <c r="D218" s="3142"/>
      <c r="E218" s="3141"/>
      <c r="F218" s="3143"/>
      <c r="G218" s="3144"/>
      <c r="H218" s="3145"/>
      <c r="I218" s="3146"/>
      <c r="J218" s="3147"/>
      <c r="K218" s="3148"/>
      <c r="L218" s="3149"/>
      <c r="M218" s="2109"/>
      <c r="N218" s="3150"/>
      <c r="O218" s="117"/>
      <c r="P218" s="3151"/>
      <c r="Q218" s="3152"/>
      <c r="R218" s="3153"/>
      <c r="S218" s="3154"/>
      <c r="T218" s="119"/>
      <c r="U218" s="1180"/>
      <c r="V218" s="115" t="s">
        <v>16</v>
      </c>
      <c r="W218" s="3141"/>
      <c r="X218" s="3142"/>
      <c r="Y218" s="3141"/>
      <c r="Z218" s="3143"/>
      <c r="AA218" s="3144"/>
      <c r="AB218" s="3145"/>
      <c r="AC218" s="3146"/>
      <c r="AD218" s="3147"/>
      <c r="AE218" s="3148"/>
      <c r="AF218" s="3149"/>
      <c r="AG218" s="2109"/>
      <c r="AH218" s="3150"/>
      <c r="AI218" s="117"/>
      <c r="AJ218" s="3151"/>
      <c r="AK218" s="3152"/>
      <c r="AL218" s="3153"/>
      <c r="AM218" s="3154"/>
      <c r="AN218" s="119"/>
      <c r="AO218" s="1180"/>
      <c r="AP218" s="115" t="s">
        <v>16</v>
      </c>
      <c r="AQ218" s="3141"/>
      <c r="AR218" s="3142"/>
      <c r="AS218" s="3141"/>
      <c r="AT218" s="3143"/>
      <c r="AU218" s="3144"/>
      <c r="AV218" s="3145"/>
      <c r="AW218" s="3146"/>
      <c r="AX218" s="3147"/>
      <c r="AY218" s="3148"/>
      <c r="AZ218" s="3149"/>
      <c r="BA218" s="2109"/>
      <c r="BB218" s="3150"/>
      <c r="BC218" s="117"/>
      <c r="BD218" s="3151"/>
      <c r="BE218" s="3152"/>
      <c r="BF218" s="3153"/>
      <c r="BG218" s="3154"/>
      <c r="BH218" s="119"/>
      <c r="BK218" s="3">
        <v>1</v>
      </c>
    </row>
    <row r="219" spans="2:63" ht="27" customHeight="1">
      <c r="B219" s="115" t="s">
        <v>16</v>
      </c>
      <c r="C219" s="3141"/>
      <c r="D219" s="3142"/>
      <c r="E219" s="3141"/>
      <c r="F219" s="3143"/>
      <c r="G219" s="3144"/>
      <c r="H219" s="3145"/>
      <c r="I219" s="3146"/>
      <c r="J219" s="3147"/>
      <c r="K219" s="3148"/>
      <c r="L219" s="3149"/>
      <c r="M219" s="2109"/>
      <c r="N219" s="3150"/>
      <c r="O219" s="117"/>
      <c r="P219" s="3151"/>
      <c r="Q219" s="3152"/>
      <c r="R219" s="3153"/>
      <c r="S219" s="3154"/>
      <c r="T219" s="119"/>
      <c r="U219" s="1180"/>
      <c r="V219" s="115" t="s">
        <v>16</v>
      </c>
      <c r="W219" s="3141"/>
      <c r="X219" s="3142"/>
      <c r="Y219" s="3141"/>
      <c r="Z219" s="3143"/>
      <c r="AA219" s="3144"/>
      <c r="AB219" s="3145"/>
      <c r="AC219" s="3146"/>
      <c r="AD219" s="3147"/>
      <c r="AE219" s="3148"/>
      <c r="AF219" s="3149"/>
      <c r="AG219" s="2109"/>
      <c r="AH219" s="3150"/>
      <c r="AI219" s="117"/>
      <c r="AJ219" s="3151"/>
      <c r="AK219" s="3152"/>
      <c r="AL219" s="3153"/>
      <c r="AM219" s="3154"/>
      <c r="AN219" s="119"/>
      <c r="AO219" s="1180"/>
      <c r="AP219" s="115" t="s">
        <v>16</v>
      </c>
      <c r="AQ219" s="3141"/>
      <c r="AR219" s="3142"/>
      <c r="AS219" s="3141"/>
      <c r="AT219" s="3143"/>
      <c r="AU219" s="3144"/>
      <c r="AV219" s="3145"/>
      <c r="AW219" s="3146"/>
      <c r="AX219" s="3147"/>
      <c r="AY219" s="3148"/>
      <c r="AZ219" s="3149"/>
      <c r="BA219" s="2109"/>
      <c r="BB219" s="3150"/>
      <c r="BC219" s="117"/>
      <c r="BD219" s="3151"/>
      <c r="BE219" s="3152"/>
      <c r="BF219" s="3153"/>
      <c r="BG219" s="3154"/>
      <c r="BH219" s="119"/>
      <c r="BK219" s="3">
        <v>1</v>
      </c>
    </row>
    <row r="220" spans="2:63" ht="27" customHeight="1">
      <c r="B220" s="115" t="s">
        <v>16</v>
      </c>
      <c r="C220" s="3141"/>
      <c r="D220" s="3142"/>
      <c r="E220" s="3141"/>
      <c r="F220" s="3143"/>
      <c r="G220" s="3144"/>
      <c r="H220" s="3145"/>
      <c r="I220" s="3146"/>
      <c r="J220" s="3147"/>
      <c r="K220" s="3148"/>
      <c r="L220" s="3149"/>
      <c r="M220" s="2109"/>
      <c r="N220" s="3150"/>
      <c r="O220" s="117"/>
      <c r="P220" s="3151"/>
      <c r="Q220" s="3152"/>
      <c r="R220" s="3153"/>
      <c r="S220" s="3154"/>
      <c r="T220" s="119"/>
      <c r="U220" s="1180"/>
      <c r="V220" s="115" t="s">
        <v>16</v>
      </c>
      <c r="W220" s="3141"/>
      <c r="X220" s="3142"/>
      <c r="Y220" s="3141"/>
      <c r="Z220" s="3143"/>
      <c r="AA220" s="3144"/>
      <c r="AB220" s="3145"/>
      <c r="AC220" s="3146"/>
      <c r="AD220" s="3147"/>
      <c r="AE220" s="3148"/>
      <c r="AF220" s="3149"/>
      <c r="AG220" s="2109"/>
      <c r="AH220" s="3150"/>
      <c r="AI220" s="117"/>
      <c r="AJ220" s="3151"/>
      <c r="AK220" s="3152"/>
      <c r="AL220" s="3153"/>
      <c r="AM220" s="3154"/>
      <c r="AN220" s="119"/>
      <c r="AO220" s="1180"/>
      <c r="AP220" s="115" t="s">
        <v>16</v>
      </c>
      <c r="AQ220" s="3141"/>
      <c r="AR220" s="3142"/>
      <c r="AS220" s="3141"/>
      <c r="AT220" s="3143"/>
      <c r="AU220" s="3144"/>
      <c r="AV220" s="3145"/>
      <c r="AW220" s="3146"/>
      <c r="AX220" s="3147"/>
      <c r="AY220" s="3148"/>
      <c r="AZ220" s="3149"/>
      <c r="BA220" s="2109"/>
      <c r="BB220" s="3150"/>
      <c r="BC220" s="117"/>
      <c r="BD220" s="3151"/>
      <c r="BE220" s="3152"/>
      <c r="BF220" s="3153"/>
      <c r="BG220" s="3154"/>
      <c r="BH220" s="119"/>
      <c r="BK220" s="3">
        <v>1</v>
      </c>
    </row>
    <row r="221" spans="2:63" ht="27" customHeight="1">
      <c r="B221" s="115" t="s">
        <v>16</v>
      </c>
      <c r="C221" s="3141"/>
      <c r="D221" s="3142"/>
      <c r="E221" s="3141"/>
      <c r="F221" s="3143"/>
      <c r="G221" s="3144"/>
      <c r="H221" s="3145"/>
      <c r="I221" s="3146"/>
      <c r="J221" s="3147"/>
      <c r="K221" s="3148"/>
      <c r="L221" s="3149"/>
      <c r="M221" s="2109"/>
      <c r="N221" s="3150"/>
      <c r="O221" s="117"/>
      <c r="P221" s="3151"/>
      <c r="Q221" s="3152"/>
      <c r="R221" s="3153"/>
      <c r="S221" s="3154"/>
      <c r="T221" s="119"/>
      <c r="U221" s="1180"/>
      <c r="V221" s="115" t="s">
        <v>16</v>
      </c>
      <c r="W221" s="3141"/>
      <c r="X221" s="3142"/>
      <c r="Y221" s="3141"/>
      <c r="Z221" s="3143"/>
      <c r="AA221" s="3144"/>
      <c r="AB221" s="3145"/>
      <c r="AC221" s="3146"/>
      <c r="AD221" s="3147"/>
      <c r="AE221" s="3148"/>
      <c r="AF221" s="3149"/>
      <c r="AG221" s="2109"/>
      <c r="AH221" s="3150"/>
      <c r="AI221" s="117"/>
      <c r="AJ221" s="3151"/>
      <c r="AK221" s="3152"/>
      <c r="AL221" s="3153"/>
      <c r="AM221" s="3154"/>
      <c r="AN221" s="119"/>
      <c r="AO221" s="1180"/>
      <c r="AP221" s="115" t="s">
        <v>16</v>
      </c>
      <c r="AQ221" s="3141"/>
      <c r="AR221" s="3142"/>
      <c r="AS221" s="3141"/>
      <c r="AT221" s="3143"/>
      <c r="AU221" s="3144"/>
      <c r="AV221" s="3145"/>
      <c r="AW221" s="3146"/>
      <c r="AX221" s="3147"/>
      <c r="AY221" s="3148"/>
      <c r="AZ221" s="3149"/>
      <c r="BA221" s="2109"/>
      <c r="BB221" s="3150"/>
      <c r="BC221" s="117"/>
      <c r="BD221" s="3151"/>
      <c r="BE221" s="3152"/>
      <c r="BF221" s="3153"/>
      <c r="BG221" s="3154"/>
      <c r="BH221" s="119"/>
      <c r="BK221" s="3">
        <v>1</v>
      </c>
    </row>
    <row r="222" spans="2:63" ht="27" customHeight="1">
      <c r="B222" s="115" t="s">
        <v>16</v>
      </c>
      <c r="C222" s="3141"/>
      <c r="D222" s="3142"/>
      <c r="E222" s="3141"/>
      <c r="F222" s="3143"/>
      <c r="G222" s="3144"/>
      <c r="H222" s="3145"/>
      <c r="I222" s="3146"/>
      <c r="J222" s="3147"/>
      <c r="K222" s="3148"/>
      <c r="L222" s="3149"/>
      <c r="M222" s="2109"/>
      <c r="N222" s="3150"/>
      <c r="O222" s="117"/>
      <c r="P222" s="3151"/>
      <c r="Q222" s="3152"/>
      <c r="R222" s="3153"/>
      <c r="S222" s="3154"/>
      <c r="T222" s="119"/>
      <c r="U222" s="1180"/>
      <c r="V222" s="115" t="s">
        <v>16</v>
      </c>
      <c r="W222" s="3141"/>
      <c r="X222" s="3142"/>
      <c r="Y222" s="3141"/>
      <c r="Z222" s="3143"/>
      <c r="AA222" s="3144"/>
      <c r="AB222" s="3145"/>
      <c r="AC222" s="3146"/>
      <c r="AD222" s="3147"/>
      <c r="AE222" s="3148"/>
      <c r="AF222" s="3149"/>
      <c r="AG222" s="2109"/>
      <c r="AH222" s="3150"/>
      <c r="AI222" s="117"/>
      <c r="AJ222" s="3151"/>
      <c r="AK222" s="3152"/>
      <c r="AL222" s="3153"/>
      <c r="AM222" s="3154"/>
      <c r="AN222" s="119"/>
      <c r="AO222" s="1180"/>
      <c r="AP222" s="115" t="s">
        <v>16</v>
      </c>
      <c r="AQ222" s="3141"/>
      <c r="AR222" s="3142"/>
      <c r="AS222" s="3141"/>
      <c r="AT222" s="3143"/>
      <c r="AU222" s="3144"/>
      <c r="AV222" s="3145"/>
      <c r="AW222" s="3146"/>
      <c r="AX222" s="3147"/>
      <c r="AY222" s="3148"/>
      <c r="AZ222" s="3149"/>
      <c r="BA222" s="2109"/>
      <c r="BB222" s="3150"/>
      <c r="BC222" s="117"/>
      <c r="BD222" s="3151"/>
      <c r="BE222" s="3152"/>
      <c r="BF222" s="3153"/>
      <c r="BG222" s="3154"/>
      <c r="BH222" s="119"/>
      <c r="BK222" s="3">
        <v>1</v>
      </c>
    </row>
    <row r="223" spans="2:63" ht="27" customHeight="1">
      <c r="B223" s="115" t="s">
        <v>16</v>
      </c>
      <c r="C223" s="3141"/>
      <c r="D223" s="3142"/>
      <c r="E223" s="3141"/>
      <c r="F223" s="3143"/>
      <c r="G223" s="3144"/>
      <c r="H223" s="3145"/>
      <c r="I223" s="3146"/>
      <c r="J223" s="3147"/>
      <c r="K223" s="3148"/>
      <c r="L223" s="3149"/>
      <c r="M223" s="2109"/>
      <c r="N223" s="3150"/>
      <c r="O223" s="117"/>
      <c r="P223" s="3151"/>
      <c r="Q223" s="3152"/>
      <c r="R223" s="3153"/>
      <c r="S223" s="3154"/>
      <c r="T223" s="119"/>
      <c r="U223" s="1180"/>
      <c r="V223" s="115" t="s">
        <v>16</v>
      </c>
      <c r="W223" s="3141"/>
      <c r="X223" s="3142"/>
      <c r="Y223" s="3141"/>
      <c r="Z223" s="3143"/>
      <c r="AA223" s="3144"/>
      <c r="AB223" s="3145"/>
      <c r="AC223" s="3146"/>
      <c r="AD223" s="3147"/>
      <c r="AE223" s="3148"/>
      <c r="AF223" s="3149"/>
      <c r="AG223" s="2109"/>
      <c r="AH223" s="3150"/>
      <c r="AI223" s="117"/>
      <c r="AJ223" s="3151"/>
      <c r="AK223" s="3152"/>
      <c r="AL223" s="3153"/>
      <c r="AM223" s="3154"/>
      <c r="AN223" s="119"/>
      <c r="AO223" s="1180"/>
      <c r="AP223" s="115" t="s">
        <v>16</v>
      </c>
      <c r="AQ223" s="3141"/>
      <c r="AR223" s="3142"/>
      <c r="AS223" s="3141"/>
      <c r="AT223" s="3143"/>
      <c r="AU223" s="3144"/>
      <c r="AV223" s="3145"/>
      <c r="AW223" s="3146"/>
      <c r="AX223" s="3147"/>
      <c r="AY223" s="3148"/>
      <c r="AZ223" s="3149"/>
      <c r="BA223" s="2109"/>
      <c r="BB223" s="3150"/>
      <c r="BC223" s="117"/>
      <c r="BD223" s="3151"/>
      <c r="BE223" s="3152"/>
      <c r="BF223" s="3153"/>
      <c r="BG223" s="3154"/>
      <c r="BH223" s="119"/>
      <c r="BK223" s="3">
        <v>1</v>
      </c>
    </row>
    <row r="224" spans="2:63" ht="27" customHeight="1">
      <c r="B224" s="115" t="s">
        <v>16</v>
      </c>
      <c r="C224" s="3141"/>
      <c r="D224" s="3142"/>
      <c r="E224" s="3141"/>
      <c r="F224" s="3143"/>
      <c r="G224" s="3144"/>
      <c r="H224" s="3145"/>
      <c r="I224" s="3146"/>
      <c r="J224" s="3147"/>
      <c r="K224" s="3148"/>
      <c r="L224" s="3149"/>
      <c r="M224" s="2109"/>
      <c r="N224" s="3150"/>
      <c r="O224" s="117"/>
      <c r="P224" s="3151"/>
      <c r="Q224" s="3152"/>
      <c r="R224" s="3153"/>
      <c r="S224" s="3154"/>
      <c r="T224" s="119"/>
      <c r="U224" s="1180"/>
      <c r="V224" s="115" t="s">
        <v>16</v>
      </c>
      <c r="W224" s="3141"/>
      <c r="X224" s="3142"/>
      <c r="Y224" s="3141"/>
      <c r="Z224" s="3143"/>
      <c r="AA224" s="3144"/>
      <c r="AB224" s="3145"/>
      <c r="AC224" s="3146"/>
      <c r="AD224" s="3147"/>
      <c r="AE224" s="3148"/>
      <c r="AF224" s="3149"/>
      <c r="AG224" s="2109"/>
      <c r="AH224" s="3150"/>
      <c r="AI224" s="117"/>
      <c r="AJ224" s="3151"/>
      <c r="AK224" s="3152"/>
      <c r="AL224" s="3153"/>
      <c r="AM224" s="3154"/>
      <c r="AN224" s="119"/>
      <c r="AO224" s="1180"/>
      <c r="AP224" s="115" t="s">
        <v>16</v>
      </c>
      <c r="AQ224" s="3141"/>
      <c r="AR224" s="3142"/>
      <c r="AS224" s="3141"/>
      <c r="AT224" s="3143"/>
      <c r="AU224" s="3144"/>
      <c r="AV224" s="3145"/>
      <c r="AW224" s="3146"/>
      <c r="AX224" s="3147"/>
      <c r="AY224" s="3148"/>
      <c r="AZ224" s="3149"/>
      <c r="BA224" s="2109"/>
      <c r="BB224" s="3150"/>
      <c r="BC224" s="117"/>
      <c r="BD224" s="3151"/>
      <c r="BE224" s="3152"/>
      <c r="BF224" s="3153"/>
      <c r="BG224" s="3154"/>
      <c r="BH224" s="119"/>
      <c r="BK224" s="3">
        <v>1</v>
      </c>
    </row>
    <row r="225" spans="2:63" ht="27" customHeight="1">
      <c r="B225" s="115" t="s">
        <v>16</v>
      </c>
      <c r="C225" s="3141"/>
      <c r="D225" s="3142"/>
      <c r="E225" s="3141"/>
      <c r="F225" s="3143"/>
      <c r="G225" s="3144"/>
      <c r="H225" s="3145"/>
      <c r="I225" s="3146"/>
      <c r="J225" s="3147"/>
      <c r="K225" s="3148"/>
      <c r="L225" s="3149"/>
      <c r="M225" s="2109"/>
      <c r="N225" s="3150"/>
      <c r="O225" s="117"/>
      <c r="P225" s="3151"/>
      <c r="Q225" s="3152"/>
      <c r="R225" s="3153"/>
      <c r="S225" s="3154"/>
      <c r="T225" s="119"/>
      <c r="U225" s="1180"/>
      <c r="V225" s="115" t="s">
        <v>16</v>
      </c>
      <c r="W225" s="3141"/>
      <c r="X225" s="3142"/>
      <c r="Y225" s="3141"/>
      <c r="Z225" s="3143"/>
      <c r="AA225" s="3144"/>
      <c r="AB225" s="3145"/>
      <c r="AC225" s="3146"/>
      <c r="AD225" s="3147"/>
      <c r="AE225" s="3148"/>
      <c r="AF225" s="3149"/>
      <c r="AG225" s="2109"/>
      <c r="AH225" s="3150"/>
      <c r="AI225" s="117"/>
      <c r="AJ225" s="3151"/>
      <c r="AK225" s="3152"/>
      <c r="AL225" s="3153"/>
      <c r="AM225" s="3154"/>
      <c r="AN225" s="119"/>
      <c r="AO225" s="1180"/>
      <c r="AP225" s="115" t="s">
        <v>16</v>
      </c>
      <c r="AQ225" s="3141"/>
      <c r="AR225" s="3142"/>
      <c r="AS225" s="3141"/>
      <c r="AT225" s="3143"/>
      <c r="AU225" s="3144"/>
      <c r="AV225" s="3145"/>
      <c r="AW225" s="3146"/>
      <c r="AX225" s="3147"/>
      <c r="AY225" s="3148"/>
      <c r="AZ225" s="3149"/>
      <c r="BA225" s="2109"/>
      <c r="BB225" s="3150"/>
      <c r="BC225" s="117"/>
      <c r="BD225" s="3151"/>
      <c r="BE225" s="3152"/>
      <c r="BF225" s="3153"/>
      <c r="BG225" s="3154"/>
      <c r="BH225" s="119"/>
      <c r="BK225" s="3">
        <v>1</v>
      </c>
    </row>
    <row r="226" spans="2:63" ht="27" customHeight="1">
      <c r="B226" s="115" t="s">
        <v>16</v>
      </c>
      <c r="C226" s="3141"/>
      <c r="D226" s="3142"/>
      <c r="E226" s="3141"/>
      <c r="F226" s="3143"/>
      <c r="G226" s="3144"/>
      <c r="H226" s="3145"/>
      <c r="I226" s="3146"/>
      <c r="J226" s="3147"/>
      <c r="K226" s="3148"/>
      <c r="L226" s="3149"/>
      <c r="M226" s="2109"/>
      <c r="N226" s="3150"/>
      <c r="O226" s="117"/>
      <c r="P226" s="3151"/>
      <c r="Q226" s="3152"/>
      <c r="R226" s="3153"/>
      <c r="S226" s="3154"/>
      <c r="T226" s="119"/>
      <c r="U226" s="1180"/>
      <c r="V226" s="115" t="s">
        <v>16</v>
      </c>
      <c r="W226" s="3141"/>
      <c r="X226" s="3142"/>
      <c r="Y226" s="3141"/>
      <c r="Z226" s="3143"/>
      <c r="AA226" s="3144"/>
      <c r="AB226" s="3145"/>
      <c r="AC226" s="3146"/>
      <c r="AD226" s="3147"/>
      <c r="AE226" s="3148"/>
      <c r="AF226" s="3149"/>
      <c r="AG226" s="2109"/>
      <c r="AH226" s="3150"/>
      <c r="AI226" s="117"/>
      <c r="AJ226" s="3151"/>
      <c r="AK226" s="3152"/>
      <c r="AL226" s="3153"/>
      <c r="AM226" s="3154"/>
      <c r="AN226" s="119"/>
      <c r="AO226" s="1180"/>
      <c r="AP226" s="115" t="s">
        <v>16</v>
      </c>
      <c r="AQ226" s="3141"/>
      <c r="AR226" s="3142"/>
      <c r="AS226" s="3141"/>
      <c r="AT226" s="3143"/>
      <c r="AU226" s="3144"/>
      <c r="AV226" s="3145"/>
      <c r="AW226" s="3146"/>
      <c r="AX226" s="3147"/>
      <c r="AY226" s="3148"/>
      <c r="AZ226" s="3149"/>
      <c r="BA226" s="2109"/>
      <c r="BB226" s="3150"/>
      <c r="BC226" s="117"/>
      <c r="BD226" s="3151"/>
      <c r="BE226" s="3152"/>
      <c r="BF226" s="3153"/>
      <c r="BG226" s="3154"/>
      <c r="BH226" s="119"/>
      <c r="BK226" s="3">
        <v>1</v>
      </c>
    </row>
    <row r="227" spans="2:63" ht="27" customHeight="1">
      <c r="B227" s="115" t="s">
        <v>16</v>
      </c>
      <c r="C227" s="3141"/>
      <c r="D227" s="3142"/>
      <c r="E227" s="3141"/>
      <c r="F227" s="3143"/>
      <c r="G227" s="3144"/>
      <c r="H227" s="3145"/>
      <c r="I227" s="3146"/>
      <c r="J227" s="3147"/>
      <c r="K227" s="3148"/>
      <c r="L227" s="3149"/>
      <c r="M227" s="2109"/>
      <c r="N227" s="3150"/>
      <c r="O227" s="117"/>
      <c r="P227" s="3151"/>
      <c r="Q227" s="3152"/>
      <c r="R227" s="3153"/>
      <c r="S227" s="3154"/>
      <c r="T227" s="119"/>
      <c r="U227" s="1180"/>
      <c r="V227" s="115" t="s">
        <v>16</v>
      </c>
      <c r="W227" s="3141"/>
      <c r="X227" s="3142"/>
      <c r="Y227" s="3141"/>
      <c r="Z227" s="3143"/>
      <c r="AA227" s="3144"/>
      <c r="AB227" s="3145"/>
      <c r="AC227" s="3146"/>
      <c r="AD227" s="3147"/>
      <c r="AE227" s="3148"/>
      <c r="AF227" s="3149"/>
      <c r="AG227" s="2109"/>
      <c r="AH227" s="3150"/>
      <c r="AI227" s="117"/>
      <c r="AJ227" s="3151"/>
      <c r="AK227" s="3152"/>
      <c r="AL227" s="3153"/>
      <c r="AM227" s="3154"/>
      <c r="AN227" s="119"/>
      <c r="AO227" s="1180"/>
      <c r="AP227" s="115" t="s">
        <v>16</v>
      </c>
      <c r="AQ227" s="3141"/>
      <c r="AR227" s="3142"/>
      <c r="AS227" s="3141"/>
      <c r="AT227" s="3143"/>
      <c r="AU227" s="3144"/>
      <c r="AV227" s="3145"/>
      <c r="AW227" s="3146"/>
      <c r="AX227" s="3147"/>
      <c r="AY227" s="3148"/>
      <c r="AZ227" s="3149"/>
      <c r="BA227" s="2109"/>
      <c r="BB227" s="3150"/>
      <c r="BC227" s="117"/>
      <c r="BD227" s="3151"/>
      <c r="BE227" s="3152"/>
      <c r="BF227" s="3153"/>
      <c r="BG227" s="3154"/>
      <c r="BH227" s="119"/>
      <c r="BK227" s="3">
        <v>1</v>
      </c>
    </row>
    <row r="228" spans="2:63" ht="27" customHeight="1">
      <c r="B228" s="115" t="s">
        <v>16</v>
      </c>
      <c r="C228" s="3141"/>
      <c r="D228" s="3142"/>
      <c r="E228" s="3141"/>
      <c r="F228" s="3143"/>
      <c r="G228" s="3144"/>
      <c r="H228" s="3145"/>
      <c r="I228" s="3146"/>
      <c r="J228" s="3147"/>
      <c r="K228" s="3148"/>
      <c r="L228" s="3149"/>
      <c r="M228" s="2109"/>
      <c r="N228" s="3150"/>
      <c r="O228" s="117"/>
      <c r="P228" s="3151"/>
      <c r="Q228" s="3152"/>
      <c r="R228" s="3153"/>
      <c r="S228" s="3154"/>
      <c r="T228" s="119"/>
      <c r="U228" s="1194"/>
      <c r="V228" s="115" t="s">
        <v>16</v>
      </c>
      <c r="W228" s="3141"/>
      <c r="X228" s="3142"/>
      <c r="Y228" s="3141"/>
      <c r="Z228" s="3143"/>
      <c r="AA228" s="3144"/>
      <c r="AB228" s="3145"/>
      <c r="AC228" s="3146"/>
      <c r="AD228" s="3147"/>
      <c r="AE228" s="3148"/>
      <c r="AF228" s="3149"/>
      <c r="AG228" s="2109"/>
      <c r="AH228" s="3150"/>
      <c r="AI228" s="117"/>
      <c r="AJ228" s="3151"/>
      <c r="AK228" s="3152"/>
      <c r="AL228" s="3153"/>
      <c r="AM228" s="3154"/>
      <c r="AN228" s="119"/>
      <c r="AO228" s="1180"/>
      <c r="AP228" s="115" t="s">
        <v>16</v>
      </c>
      <c r="AQ228" s="3141"/>
      <c r="AR228" s="3142"/>
      <c r="AS228" s="3141"/>
      <c r="AT228" s="3143"/>
      <c r="AU228" s="3144"/>
      <c r="AV228" s="3145"/>
      <c r="AW228" s="3146"/>
      <c r="AX228" s="3147"/>
      <c r="AY228" s="3148"/>
      <c r="AZ228" s="3149"/>
      <c r="BA228" s="2109"/>
      <c r="BB228" s="3150"/>
      <c r="BC228" s="117"/>
      <c r="BD228" s="3151"/>
      <c r="BE228" s="3152"/>
      <c r="BF228" s="3153"/>
      <c r="BG228" s="3154"/>
      <c r="BH228" s="119"/>
      <c r="BK228" s="3">
        <v>1</v>
      </c>
    </row>
    <row r="229" spans="2:63" ht="27" customHeight="1">
      <c r="B229" s="115" t="s">
        <v>16</v>
      </c>
      <c r="C229" s="3141"/>
      <c r="D229" s="3142"/>
      <c r="E229" s="3141"/>
      <c r="F229" s="3143"/>
      <c r="G229" s="3144"/>
      <c r="H229" s="3145"/>
      <c r="I229" s="3146"/>
      <c r="J229" s="3147"/>
      <c r="K229" s="3148"/>
      <c r="L229" s="3149"/>
      <c r="M229" s="2109"/>
      <c r="N229" s="3150"/>
      <c r="O229" s="117"/>
      <c r="P229" s="3151"/>
      <c r="Q229" s="3152"/>
      <c r="R229" s="3153"/>
      <c r="S229" s="3154"/>
      <c r="T229" s="119"/>
      <c r="U229" s="1194"/>
      <c r="V229" s="115" t="s">
        <v>16</v>
      </c>
      <c r="W229" s="3141"/>
      <c r="X229" s="3142"/>
      <c r="Y229" s="3141"/>
      <c r="Z229" s="3143"/>
      <c r="AA229" s="3144"/>
      <c r="AB229" s="3145"/>
      <c r="AC229" s="3146"/>
      <c r="AD229" s="3147"/>
      <c r="AE229" s="3148"/>
      <c r="AF229" s="3149"/>
      <c r="AG229" s="2109"/>
      <c r="AH229" s="3150"/>
      <c r="AI229" s="117"/>
      <c r="AJ229" s="3151"/>
      <c r="AK229" s="3152"/>
      <c r="AL229" s="3153"/>
      <c r="AM229" s="3154"/>
      <c r="AN229" s="119"/>
      <c r="AO229" s="1180"/>
      <c r="AP229" s="115" t="s">
        <v>16</v>
      </c>
      <c r="AQ229" s="3141"/>
      <c r="AR229" s="3142"/>
      <c r="AS229" s="3141"/>
      <c r="AT229" s="3143"/>
      <c r="AU229" s="3144"/>
      <c r="AV229" s="3145"/>
      <c r="AW229" s="3146"/>
      <c r="AX229" s="3147"/>
      <c r="AY229" s="3148"/>
      <c r="AZ229" s="3149"/>
      <c r="BA229" s="2109"/>
      <c r="BB229" s="3150"/>
      <c r="BC229" s="117"/>
      <c r="BD229" s="3151"/>
      <c r="BE229" s="3152"/>
      <c r="BF229" s="3153"/>
      <c r="BG229" s="3154"/>
      <c r="BH229" s="119"/>
      <c r="BK229" s="3">
        <v>1</v>
      </c>
    </row>
    <row r="230" spans="2:63" ht="27" customHeight="1">
      <c r="B230" s="115" t="s">
        <v>16</v>
      </c>
      <c r="C230" s="3141"/>
      <c r="D230" s="3142"/>
      <c r="E230" s="3141"/>
      <c r="F230" s="3143"/>
      <c r="G230" s="3144"/>
      <c r="H230" s="3145"/>
      <c r="I230" s="3146"/>
      <c r="J230" s="3147"/>
      <c r="K230" s="3148"/>
      <c r="L230" s="3149"/>
      <c r="M230" s="2109"/>
      <c r="N230" s="3150"/>
      <c r="O230" s="117"/>
      <c r="P230" s="3151"/>
      <c r="Q230" s="3152"/>
      <c r="R230" s="3153"/>
      <c r="S230" s="3154"/>
      <c r="T230" s="119"/>
      <c r="V230" s="115" t="s">
        <v>16</v>
      </c>
      <c r="W230" s="3141"/>
      <c r="X230" s="3142"/>
      <c r="Y230" s="3141"/>
      <c r="Z230" s="3143"/>
      <c r="AA230" s="3144"/>
      <c r="AB230" s="3145"/>
      <c r="AC230" s="3146"/>
      <c r="AD230" s="3147"/>
      <c r="AE230" s="3148"/>
      <c r="AF230" s="3149"/>
      <c r="AG230" s="2109"/>
      <c r="AH230" s="3150"/>
      <c r="AI230" s="117"/>
      <c r="AJ230" s="3151"/>
      <c r="AK230" s="3152"/>
      <c r="AL230" s="3153"/>
      <c r="AM230" s="3154"/>
      <c r="AN230" s="119"/>
      <c r="AP230" s="115" t="s">
        <v>16</v>
      </c>
      <c r="AQ230" s="3141"/>
      <c r="AR230" s="3142"/>
      <c r="AS230" s="3141"/>
      <c r="AT230" s="3143"/>
      <c r="AU230" s="3144"/>
      <c r="AV230" s="3145"/>
      <c r="AW230" s="3146"/>
      <c r="AX230" s="3147"/>
      <c r="AY230" s="3148"/>
      <c r="AZ230" s="3149"/>
      <c r="BA230" s="2109"/>
      <c r="BB230" s="3150"/>
      <c r="BC230" s="117"/>
      <c r="BD230" s="3151"/>
      <c r="BE230" s="3152"/>
      <c r="BF230" s="3153"/>
      <c r="BG230" s="3154"/>
      <c r="BH230" s="119"/>
      <c r="BK230" s="3">
        <v>1</v>
      </c>
    </row>
    <row r="231" spans="2:63" ht="27" customHeight="1">
      <c r="B231" s="115" t="s">
        <v>16</v>
      </c>
      <c r="C231" s="3141"/>
      <c r="D231" s="3142"/>
      <c r="E231" s="3141"/>
      <c r="F231" s="3143"/>
      <c r="G231" s="3144"/>
      <c r="H231" s="3145"/>
      <c r="I231" s="3146"/>
      <c r="J231" s="3147"/>
      <c r="K231" s="3148"/>
      <c r="L231" s="3149"/>
      <c r="M231" s="2109"/>
      <c r="N231" s="3150"/>
      <c r="O231" s="117"/>
      <c r="P231" s="3151"/>
      <c r="Q231" s="3152"/>
      <c r="R231" s="3153"/>
      <c r="S231" s="3154"/>
      <c r="T231" s="119"/>
      <c r="V231" s="115" t="s">
        <v>16</v>
      </c>
      <c r="W231" s="3141"/>
      <c r="X231" s="3142"/>
      <c r="Y231" s="3141"/>
      <c r="Z231" s="3143"/>
      <c r="AA231" s="3144"/>
      <c r="AB231" s="3145"/>
      <c r="AC231" s="3146"/>
      <c r="AD231" s="3147"/>
      <c r="AE231" s="3148"/>
      <c r="AF231" s="3149"/>
      <c r="AG231" s="2109"/>
      <c r="AH231" s="3150"/>
      <c r="AI231" s="117"/>
      <c r="AJ231" s="3151"/>
      <c r="AK231" s="3152"/>
      <c r="AL231" s="3153"/>
      <c r="AM231" s="3154"/>
      <c r="AN231" s="119"/>
      <c r="AP231" s="115" t="s">
        <v>16</v>
      </c>
      <c r="AQ231" s="3141"/>
      <c r="AR231" s="3142"/>
      <c r="AS231" s="3141"/>
      <c r="AT231" s="3143"/>
      <c r="AU231" s="3144"/>
      <c r="AV231" s="3145"/>
      <c r="AW231" s="3146"/>
      <c r="AX231" s="3147"/>
      <c r="AY231" s="3148"/>
      <c r="AZ231" s="3149"/>
      <c r="BA231" s="2109"/>
      <c r="BB231" s="3150"/>
      <c r="BC231" s="117"/>
      <c r="BD231" s="3151"/>
      <c r="BE231" s="3152"/>
      <c r="BF231" s="3153"/>
      <c r="BG231" s="3154"/>
      <c r="BH231" s="119"/>
      <c r="BK231" s="3">
        <v>1</v>
      </c>
    </row>
    <row r="232" spans="2:63" ht="27" customHeight="1">
      <c r="B232" s="115" t="s">
        <v>16</v>
      </c>
      <c r="C232" s="3141"/>
      <c r="D232" s="3142"/>
      <c r="E232" s="3141"/>
      <c r="F232" s="3143"/>
      <c r="G232" s="3144"/>
      <c r="H232" s="3145"/>
      <c r="I232" s="3146"/>
      <c r="J232" s="3147"/>
      <c r="K232" s="3148"/>
      <c r="L232" s="3149"/>
      <c r="M232" s="2109"/>
      <c r="N232" s="3150"/>
      <c r="O232" s="117"/>
      <c r="P232" s="3151"/>
      <c r="Q232" s="3152"/>
      <c r="R232" s="3153"/>
      <c r="S232" s="3154"/>
      <c r="T232" s="119"/>
      <c r="V232" s="115" t="s">
        <v>16</v>
      </c>
      <c r="W232" s="3141"/>
      <c r="X232" s="3142"/>
      <c r="Y232" s="3141"/>
      <c r="Z232" s="3143"/>
      <c r="AA232" s="3144"/>
      <c r="AB232" s="3145"/>
      <c r="AC232" s="3146"/>
      <c r="AD232" s="3147"/>
      <c r="AE232" s="3148"/>
      <c r="AF232" s="3149"/>
      <c r="AG232" s="2109"/>
      <c r="AH232" s="3150"/>
      <c r="AI232" s="117"/>
      <c r="AJ232" s="3151"/>
      <c r="AK232" s="3152"/>
      <c r="AL232" s="3153"/>
      <c r="AM232" s="3154"/>
      <c r="AN232" s="119"/>
      <c r="AP232" s="115" t="s">
        <v>16</v>
      </c>
      <c r="AQ232" s="3141"/>
      <c r="AR232" s="3142"/>
      <c r="AS232" s="3141"/>
      <c r="AT232" s="3143"/>
      <c r="AU232" s="3144"/>
      <c r="AV232" s="3145"/>
      <c r="AW232" s="3146"/>
      <c r="AX232" s="3147"/>
      <c r="AY232" s="3148"/>
      <c r="AZ232" s="3149"/>
      <c r="BA232" s="2109"/>
      <c r="BB232" s="3150"/>
      <c r="BC232" s="117"/>
      <c r="BD232" s="3151"/>
      <c r="BE232" s="3152"/>
      <c r="BF232" s="3153"/>
      <c r="BG232" s="3154"/>
      <c r="BH232" s="119"/>
      <c r="BK232" s="3">
        <v>1</v>
      </c>
    </row>
    <row r="233" spans="2:63" ht="27" customHeight="1">
      <c r="B233" s="115" t="s">
        <v>16</v>
      </c>
      <c r="C233" s="3141"/>
      <c r="D233" s="3142"/>
      <c r="E233" s="3141"/>
      <c r="F233" s="3143"/>
      <c r="G233" s="3144"/>
      <c r="H233" s="3145"/>
      <c r="I233" s="3146"/>
      <c r="J233" s="3147"/>
      <c r="K233" s="3148"/>
      <c r="L233" s="3149"/>
      <c r="M233" s="2109"/>
      <c r="N233" s="3150"/>
      <c r="O233" s="117"/>
      <c r="P233" s="3151"/>
      <c r="Q233" s="3152"/>
      <c r="R233" s="3153"/>
      <c r="S233" s="3154"/>
      <c r="T233" s="119"/>
      <c r="V233" s="115" t="s">
        <v>16</v>
      </c>
      <c r="W233" s="3141"/>
      <c r="X233" s="3142"/>
      <c r="Y233" s="3141"/>
      <c r="Z233" s="3143"/>
      <c r="AA233" s="3144"/>
      <c r="AB233" s="3145"/>
      <c r="AC233" s="3146"/>
      <c r="AD233" s="3147"/>
      <c r="AE233" s="3148"/>
      <c r="AF233" s="3149"/>
      <c r="AG233" s="2109"/>
      <c r="AH233" s="3150"/>
      <c r="AI233" s="117"/>
      <c r="AJ233" s="3151"/>
      <c r="AK233" s="3152"/>
      <c r="AL233" s="3153"/>
      <c r="AM233" s="3154"/>
      <c r="AN233" s="119"/>
      <c r="AP233" s="115" t="s">
        <v>16</v>
      </c>
      <c r="AQ233" s="3141"/>
      <c r="AR233" s="3142"/>
      <c r="AS233" s="3141"/>
      <c r="AT233" s="3143"/>
      <c r="AU233" s="3144"/>
      <c r="AV233" s="3145"/>
      <c r="AW233" s="3146"/>
      <c r="AX233" s="3147"/>
      <c r="AY233" s="3148"/>
      <c r="AZ233" s="3149"/>
      <c r="BA233" s="2109"/>
      <c r="BB233" s="3150"/>
      <c r="BC233" s="117"/>
      <c r="BD233" s="3151"/>
      <c r="BE233" s="3152"/>
      <c r="BF233" s="3153"/>
      <c r="BG233" s="3154"/>
      <c r="BH233" s="119"/>
      <c r="BK233" s="3">
        <v>1</v>
      </c>
    </row>
    <row r="234" spans="2:63" ht="27" customHeight="1">
      <c r="B234" s="115" t="s">
        <v>16</v>
      </c>
      <c r="C234" s="3141"/>
      <c r="D234" s="3142"/>
      <c r="E234" s="3141"/>
      <c r="F234" s="3143"/>
      <c r="G234" s="3144"/>
      <c r="H234" s="3145"/>
      <c r="I234" s="3146"/>
      <c r="J234" s="3147"/>
      <c r="K234" s="3148"/>
      <c r="L234" s="3149"/>
      <c r="M234" s="2109"/>
      <c r="N234" s="3150"/>
      <c r="O234" s="117"/>
      <c r="P234" s="3151"/>
      <c r="Q234" s="3152"/>
      <c r="R234" s="3153"/>
      <c r="S234" s="3154"/>
      <c r="T234" s="119"/>
      <c r="V234" s="115" t="s">
        <v>16</v>
      </c>
      <c r="W234" s="3141"/>
      <c r="X234" s="3142"/>
      <c r="Y234" s="3141"/>
      <c r="Z234" s="3143"/>
      <c r="AA234" s="3144"/>
      <c r="AB234" s="3145"/>
      <c r="AC234" s="3146"/>
      <c r="AD234" s="3147"/>
      <c r="AE234" s="3148"/>
      <c r="AF234" s="3149"/>
      <c r="AG234" s="2109"/>
      <c r="AH234" s="3150"/>
      <c r="AI234" s="117"/>
      <c r="AJ234" s="3151"/>
      <c r="AK234" s="3152"/>
      <c r="AL234" s="3153"/>
      <c r="AM234" s="3154"/>
      <c r="AN234" s="119"/>
      <c r="AP234" s="115" t="s">
        <v>16</v>
      </c>
      <c r="AQ234" s="3141"/>
      <c r="AR234" s="3142"/>
      <c r="AS234" s="3141"/>
      <c r="AT234" s="3143"/>
      <c r="AU234" s="3144"/>
      <c r="AV234" s="3145"/>
      <c r="AW234" s="3146"/>
      <c r="AX234" s="3147"/>
      <c r="AY234" s="3148"/>
      <c r="AZ234" s="3149"/>
      <c r="BA234" s="2109"/>
      <c r="BB234" s="3150"/>
      <c r="BC234" s="117"/>
      <c r="BD234" s="3151"/>
      <c r="BE234" s="3152"/>
      <c r="BF234" s="3153"/>
      <c r="BG234" s="3154"/>
      <c r="BH234" s="119"/>
      <c r="BK234" s="3">
        <v>1</v>
      </c>
    </row>
    <row r="235" spans="2:63" ht="27" customHeight="1">
      <c r="B235" s="115" t="s">
        <v>16</v>
      </c>
      <c r="C235" s="3141"/>
      <c r="D235" s="3142"/>
      <c r="E235" s="3141"/>
      <c r="F235" s="3143"/>
      <c r="G235" s="3144"/>
      <c r="H235" s="3145"/>
      <c r="I235" s="3146"/>
      <c r="J235" s="3147"/>
      <c r="K235" s="3148"/>
      <c r="L235" s="3149"/>
      <c r="M235" s="2109"/>
      <c r="N235" s="3150"/>
      <c r="O235" s="117"/>
      <c r="P235" s="3151"/>
      <c r="Q235" s="3152"/>
      <c r="R235" s="3153"/>
      <c r="S235" s="3154"/>
      <c r="T235" s="119"/>
      <c r="V235" s="115" t="s">
        <v>16</v>
      </c>
      <c r="W235" s="3141"/>
      <c r="X235" s="3142"/>
      <c r="Y235" s="3141"/>
      <c r="Z235" s="3143"/>
      <c r="AA235" s="3144"/>
      <c r="AB235" s="3145"/>
      <c r="AC235" s="3146"/>
      <c r="AD235" s="3147"/>
      <c r="AE235" s="3148"/>
      <c r="AF235" s="3149"/>
      <c r="AG235" s="2109"/>
      <c r="AH235" s="3150"/>
      <c r="AI235" s="117"/>
      <c r="AJ235" s="3151"/>
      <c r="AK235" s="3152"/>
      <c r="AL235" s="3153"/>
      <c r="AM235" s="3154"/>
      <c r="AN235" s="119"/>
      <c r="AP235" s="115" t="s">
        <v>16</v>
      </c>
      <c r="AQ235" s="3141"/>
      <c r="AR235" s="3142"/>
      <c r="AS235" s="3141"/>
      <c r="AT235" s="3143"/>
      <c r="AU235" s="3144"/>
      <c r="AV235" s="3145"/>
      <c r="AW235" s="3146"/>
      <c r="AX235" s="3147"/>
      <c r="AY235" s="3148"/>
      <c r="AZ235" s="3149"/>
      <c r="BA235" s="2109"/>
      <c r="BB235" s="3150"/>
      <c r="BC235" s="117"/>
      <c r="BD235" s="3151"/>
      <c r="BE235" s="3152"/>
      <c r="BF235" s="3153"/>
      <c r="BG235" s="3154"/>
      <c r="BH235" s="119"/>
      <c r="BK235" s="3">
        <v>1</v>
      </c>
    </row>
    <row r="236" spans="2:63" ht="27" customHeight="1">
      <c r="B236" s="115" t="s">
        <v>16</v>
      </c>
      <c r="C236" s="3141"/>
      <c r="D236" s="3142"/>
      <c r="E236" s="3141"/>
      <c r="F236" s="3143"/>
      <c r="G236" s="3144"/>
      <c r="H236" s="3145"/>
      <c r="I236" s="3146"/>
      <c r="J236" s="3147"/>
      <c r="K236" s="3148"/>
      <c r="L236" s="3149"/>
      <c r="M236" s="2109"/>
      <c r="N236" s="3150"/>
      <c r="O236" s="117"/>
      <c r="P236" s="3151"/>
      <c r="Q236" s="3152"/>
      <c r="R236" s="3153"/>
      <c r="S236" s="3154"/>
      <c r="T236" s="119"/>
      <c r="V236" s="115" t="s">
        <v>16</v>
      </c>
      <c r="W236" s="3141"/>
      <c r="X236" s="3142"/>
      <c r="Y236" s="3141"/>
      <c r="Z236" s="3143"/>
      <c r="AA236" s="3144"/>
      <c r="AB236" s="3145"/>
      <c r="AC236" s="3146"/>
      <c r="AD236" s="3147"/>
      <c r="AE236" s="3148"/>
      <c r="AF236" s="3149"/>
      <c r="AG236" s="2109"/>
      <c r="AH236" s="3150"/>
      <c r="AI236" s="117"/>
      <c r="AJ236" s="3151"/>
      <c r="AK236" s="3152"/>
      <c r="AL236" s="3153"/>
      <c r="AM236" s="3154"/>
      <c r="AN236" s="119"/>
      <c r="AP236" s="115" t="s">
        <v>16</v>
      </c>
      <c r="AQ236" s="3141"/>
      <c r="AR236" s="3142"/>
      <c r="AS236" s="3141"/>
      <c r="AT236" s="3143"/>
      <c r="AU236" s="3144"/>
      <c r="AV236" s="3145"/>
      <c r="AW236" s="3146"/>
      <c r="AX236" s="3147"/>
      <c r="AY236" s="3148"/>
      <c r="AZ236" s="3149"/>
      <c r="BA236" s="2109"/>
      <c r="BB236" s="3150"/>
      <c r="BC236" s="117"/>
      <c r="BD236" s="3151"/>
      <c r="BE236" s="3152"/>
      <c r="BF236" s="3153"/>
      <c r="BG236" s="3154"/>
      <c r="BH236" s="119"/>
      <c r="BK236" s="3">
        <v>1</v>
      </c>
    </row>
    <row r="237" spans="2:63" ht="27" customHeight="1">
      <c r="B237" s="115" t="s">
        <v>16</v>
      </c>
      <c r="C237" s="3141"/>
      <c r="D237" s="3142"/>
      <c r="E237" s="3141"/>
      <c r="F237" s="3143"/>
      <c r="G237" s="3144"/>
      <c r="H237" s="3145"/>
      <c r="I237" s="3146"/>
      <c r="J237" s="3147"/>
      <c r="K237" s="3148"/>
      <c r="L237" s="3149"/>
      <c r="M237" s="2109"/>
      <c r="N237" s="3150"/>
      <c r="O237" s="117"/>
      <c r="P237" s="3151"/>
      <c r="Q237" s="3152"/>
      <c r="R237" s="3153"/>
      <c r="S237" s="3154"/>
      <c r="T237" s="119"/>
      <c r="V237" s="115" t="s">
        <v>16</v>
      </c>
      <c r="W237" s="3141"/>
      <c r="X237" s="3142"/>
      <c r="Y237" s="3141"/>
      <c r="Z237" s="3143"/>
      <c r="AA237" s="3144"/>
      <c r="AB237" s="3145"/>
      <c r="AC237" s="3146"/>
      <c r="AD237" s="3147"/>
      <c r="AE237" s="3148"/>
      <c r="AF237" s="3149"/>
      <c r="AG237" s="2109"/>
      <c r="AH237" s="3150"/>
      <c r="AI237" s="117"/>
      <c r="AJ237" s="3151"/>
      <c r="AK237" s="3152"/>
      <c r="AL237" s="3153"/>
      <c r="AM237" s="3154"/>
      <c r="AN237" s="119"/>
      <c r="AP237" s="115" t="s">
        <v>16</v>
      </c>
      <c r="AQ237" s="3141"/>
      <c r="AR237" s="3142"/>
      <c r="AS237" s="3141"/>
      <c r="AT237" s="3143"/>
      <c r="AU237" s="3144"/>
      <c r="AV237" s="3145"/>
      <c r="AW237" s="3146"/>
      <c r="AX237" s="3147"/>
      <c r="AY237" s="3148"/>
      <c r="AZ237" s="3149"/>
      <c r="BA237" s="2109"/>
      <c r="BB237" s="3150"/>
      <c r="BC237" s="117"/>
      <c r="BD237" s="3151"/>
      <c r="BE237" s="3152"/>
      <c r="BF237" s="3153"/>
      <c r="BG237" s="3154"/>
      <c r="BH237" s="119"/>
      <c r="BK237" s="3">
        <v>1</v>
      </c>
    </row>
    <row r="238" spans="2:63" ht="27" customHeight="1">
      <c r="B238" s="115" t="s">
        <v>16</v>
      </c>
      <c r="C238" s="3141"/>
      <c r="D238" s="3142"/>
      <c r="E238" s="3141"/>
      <c r="F238" s="3143"/>
      <c r="G238" s="3144"/>
      <c r="H238" s="3145"/>
      <c r="I238" s="3146"/>
      <c r="J238" s="3147"/>
      <c r="K238" s="3148"/>
      <c r="L238" s="3149"/>
      <c r="M238" s="2109"/>
      <c r="N238" s="3150"/>
      <c r="O238" s="117"/>
      <c r="P238" s="3151"/>
      <c r="Q238" s="3152"/>
      <c r="R238" s="3153"/>
      <c r="S238" s="3154"/>
      <c r="T238" s="119"/>
      <c r="V238" s="115" t="s">
        <v>16</v>
      </c>
      <c r="W238" s="3141"/>
      <c r="X238" s="3142"/>
      <c r="Y238" s="3141"/>
      <c r="Z238" s="3143"/>
      <c r="AA238" s="3144"/>
      <c r="AB238" s="3145"/>
      <c r="AC238" s="3146"/>
      <c r="AD238" s="3147"/>
      <c r="AE238" s="3148"/>
      <c r="AF238" s="3149"/>
      <c r="AG238" s="2109"/>
      <c r="AH238" s="3150"/>
      <c r="AI238" s="117"/>
      <c r="AJ238" s="3151"/>
      <c r="AK238" s="3152"/>
      <c r="AL238" s="3153"/>
      <c r="AM238" s="3154"/>
      <c r="AN238" s="119"/>
      <c r="AP238" s="115" t="s">
        <v>16</v>
      </c>
      <c r="AQ238" s="3141"/>
      <c r="AR238" s="3142"/>
      <c r="AS238" s="3141"/>
      <c r="AT238" s="3143"/>
      <c r="AU238" s="3144"/>
      <c r="AV238" s="3145"/>
      <c r="AW238" s="3146"/>
      <c r="AX238" s="3147"/>
      <c r="AY238" s="3148"/>
      <c r="AZ238" s="3149"/>
      <c r="BA238" s="2109"/>
      <c r="BB238" s="3150"/>
      <c r="BC238" s="117"/>
      <c r="BD238" s="3151"/>
      <c r="BE238" s="3152"/>
      <c r="BF238" s="3153"/>
      <c r="BG238" s="3154"/>
      <c r="BH238" s="119"/>
      <c r="BK238" s="3">
        <v>1</v>
      </c>
    </row>
    <row r="239" spans="2:63" ht="27" customHeight="1">
      <c r="B239" s="115" t="s">
        <v>16</v>
      </c>
      <c r="C239" s="3141"/>
      <c r="D239" s="3142"/>
      <c r="E239" s="3141"/>
      <c r="F239" s="3143"/>
      <c r="G239" s="3144"/>
      <c r="H239" s="3145"/>
      <c r="I239" s="3146"/>
      <c r="J239" s="3147"/>
      <c r="K239" s="3148"/>
      <c r="L239" s="3149"/>
      <c r="M239" s="2109"/>
      <c r="N239" s="3150"/>
      <c r="O239" s="117"/>
      <c r="P239" s="3151"/>
      <c r="Q239" s="3152"/>
      <c r="R239" s="3153"/>
      <c r="S239" s="3154"/>
      <c r="T239" s="119"/>
      <c r="V239" s="115" t="s">
        <v>16</v>
      </c>
      <c r="W239" s="3141"/>
      <c r="X239" s="3142"/>
      <c r="Y239" s="3141"/>
      <c r="Z239" s="3143"/>
      <c r="AA239" s="3144"/>
      <c r="AB239" s="3145"/>
      <c r="AC239" s="3146"/>
      <c r="AD239" s="3147"/>
      <c r="AE239" s="3148"/>
      <c r="AF239" s="3149"/>
      <c r="AG239" s="2109"/>
      <c r="AH239" s="3150"/>
      <c r="AI239" s="117"/>
      <c r="AJ239" s="3151"/>
      <c r="AK239" s="3152"/>
      <c r="AL239" s="3153"/>
      <c r="AM239" s="3154"/>
      <c r="AN239" s="119"/>
      <c r="AP239" s="115" t="s">
        <v>16</v>
      </c>
      <c r="AQ239" s="3141"/>
      <c r="AR239" s="3142"/>
      <c r="AS239" s="3141"/>
      <c r="AT239" s="3143"/>
      <c r="AU239" s="3144"/>
      <c r="AV239" s="3145"/>
      <c r="AW239" s="3146"/>
      <c r="AX239" s="3147"/>
      <c r="AY239" s="3148"/>
      <c r="AZ239" s="3149"/>
      <c r="BA239" s="2109"/>
      <c r="BB239" s="3150"/>
      <c r="BC239" s="117"/>
      <c r="BD239" s="3151"/>
      <c r="BE239" s="3152"/>
      <c r="BF239" s="3153"/>
      <c r="BG239" s="3154"/>
      <c r="BH239" s="119"/>
      <c r="BK239" s="3">
        <v>1</v>
      </c>
    </row>
    <row r="240" spans="2:63" ht="27" customHeight="1">
      <c r="B240" s="115" t="s">
        <v>16</v>
      </c>
      <c r="C240" s="3141"/>
      <c r="D240" s="3142"/>
      <c r="E240" s="3141"/>
      <c r="F240" s="3143"/>
      <c r="G240" s="3144"/>
      <c r="H240" s="3145"/>
      <c r="I240" s="3146"/>
      <c r="J240" s="3147"/>
      <c r="K240" s="3148"/>
      <c r="L240" s="3149"/>
      <c r="M240" s="2109"/>
      <c r="N240" s="3150"/>
      <c r="O240" s="117"/>
      <c r="P240" s="3151"/>
      <c r="Q240" s="3152"/>
      <c r="R240" s="3153"/>
      <c r="S240" s="3154"/>
      <c r="T240" s="119"/>
      <c r="V240" s="115" t="s">
        <v>16</v>
      </c>
      <c r="W240" s="3141"/>
      <c r="X240" s="3142"/>
      <c r="Y240" s="3141"/>
      <c r="Z240" s="3143"/>
      <c r="AA240" s="3144"/>
      <c r="AB240" s="3145"/>
      <c r="AC240" s="3146"/>
      <c r="AD240" s="3147"/>
      <c r="AE240" s="3148"/>
      <c r="AF240" s="3149"/>
      <c r="AG240" s="2109"/>
      <c r="AH240" s="3150"/>
      <c r="AI240" s="117"/>
      <c r="AJ240" s="3151"/>
      <c r="AK240" s="3152"/>
      <c r="AL240" s="3153"/>
      <c r="AM240" s="3154"/>
      <c r="AN240" s="119"/>
      <c r="AP240" s="115" t="s">
        <v>16</v>
      </c>
      <c r="AQ240" s="3141"/>
      <c r="AR240" s="3142"/>
      <c r="AS240" s="3141"/>
      <c r="AT240" s="3143"/>
      <c r="AU240" s="3144"/>
      <c r="AV240" s="3145"/>
      <c r="AW240" s="3146"/>
      <c r="AX240" s="3147"/>
      <c r="AY240" s="3148"/>
      <c r="AZ240" s="3149"/>
      <c r="BA240" s="2109"/>
      <c r="BB240" s="3150"/>
      <c r="BC240" s="117"/>
      <c r="BD240" s="3151"/>
      <c r="BE240" s="3152"/>
      <c r="BF240" s="3153"/>
      <c r="BG240" s="3154"/>
      <c r="BH240" s="119"/>
      <c r="BK240" s="3">
        <v>1</v>
      </c>
    </row>
    <row r="241" spans="2:63" ht="27" customHeight="1">
      <c r="B241" s="115" t="s">
        <v>16</v>
      </c>
      <c r="C241" s="3141"/>
      <c r="D241" s="3142"/>
      <c r="E241" s="3141"/>
      <c r="F241" s="3143"/>
      <c r="G241" s="3144"/>
      <c r="H241" s="3145"/>
      <c r="I241" s="3146"/>
      <c r="J241" s="3147"/>
      <c r="K241" s="3148"/>
      <c r="L241" s="3149"/>
      <c r="M241" s="2109"/>
      <c r="N241" s="3150"/>
      <c r="O241" s="117"/>
      <c r="P241" s="3151"/>
      <c r="Q241" s="3152"/>
      <c r="R241" s="3153"/>
      <c r="S241" s="3154"/>
      <c r="T241" s="119"/>
      <c r="V241" s="115" t="s">
        <v>16</v>
      </c>
      <c r="W241" s="3141"/>
      <c r="X241" s="3142"/>
      <c r="Y241" s="3141"/>
      <c r="Z241" s="3143"/>
      <c r="AA241" s="3144"/>
      <c r="AB241" s="3145"/>
      <c r="AC241" s="3146"/>
      <c r="AD241" s="3147"/>
      <c r="AE241" s="3148"/>
      <c r="AF241" s="3149"/>
      <c r="AG241" s="2109"/>
      <c r="AH241" s="3150"/>
      <c r="AI241" s="117"/>
      <c r="AJ241" s="3151"/>
      <c r="AK241" s="3152"/>
      <c r="AL241" s="3153"/>
      <c r="AM241" s="3154"/>
      <c r="AN241" s="119"/>
      <c r="AP241" s="115" t="s">
        <v>16</v>
      </c>
      <c r="AQ241" s="3141"/>
      <c r="AR241" s="3142"/>
      <c r="AS241" s="3141"/>
      <c r="AT241" s="3143"/>
      <c r="AU241" s="3144"/>
      <c r="AV241" s="3145"/>
      <c r="AW241" s="3146"/>
      <c r="AX241" s="3147"/>
      <c r="AY241" s="3148"/>
      <c r="AZ241" s="3149"/>
      <c r="BA241" s="2109"/>
      <c r="BB241" s="3150"/>
      <c r="BC241" s="117"/>
      <c r="BD241" s="3151"/>
      <c r="BE241" s="3152"/>
      <c r="BF241" s="3153"/>
      <c r="BG241" s="3154"/>
      <c r="BH241" s="119"/>
      <c r="BK241" s="3">
        <v>1</v>
      </c>
    </row>
    <row r="242" spans="2:63" ht="27" customHeight="1">
      <c r="B242" s="115" t="s">
        <v>16</v>
      </c>
      <c r="C242" s="3141"/>
      <c r="D242" s="3142"/>
      <c r="E242" s="3141"/>
      <c r="F242" s="3143"/>
      <c r="G242" s="3144"/>
      <c r="H242" s="3145"/>
      <c r="I242" s="3146"/>
      <c r="J242" s="3147"/>
      <c r="K242" s="3148"/>
      <c r="L242" s="3149"/>
      <c r="M242" s="2109"/>
      <c r="N242" s="3150"/>
      <c r="O242" s="117"/>
      <c r="P242" s="3151"/>
      <c r="Q242" s="3152"/>
      <c r="R242" s="3153"/>
      <c r="S242" s="3154"/>
      <c r="T242" s="119"/>
      <c r="V242" s="115" t="s">
        <v>16</v>
      </c>
      <c r="W242" s="3141"/>
      <c r="X242" s="3142"/>
      <c r="Y242" s="3141"/>
      <c r="Z242" s="3143"/>
      <c r="AA242" s="3144"/>
      <c r="AB242" s="3145"/>
      <c r="AC242" s="3146"/>
      <c r="AD242" s="3147"/>
      <c r="AE242" s="3148"/>
      <c r="AF242" s="3149"/>
      <c r="AG242" s="2109"/>
      <c r="AH242" s="3150"/>
      <c r="AI242" s="117"/>
      <c r="AJ242" s="3151"/>
      <c r="AK242" s="3152"/>
      <c r="AL242" s="3153"/>
      <c r="AM242" s="3154"/>
      <c r="AN242" s="119"/>
      <c r="AP242" s="115" t="s">
        <v>16</v>
      </c>
      <c r="AQ242" s="3141"/>
      <c r="AR242" s="3142"/>
      <c r="AS242" s="3141"/>
      <c r="AT242" s="3143"/>
      <c r="AU242" s="3144"/>
      <c r="AV242" s="3145"/>
      <c r="AW242" s="3146"/>
      <c r="AX242" s="3147"/>
      <c r="AY242" s="3148"/>
      <c r="AZ242" s="3149"/>
      <c r="BA242" s="2109"/>
      <c r="BB242" s="3150"/>
      <c r="BC242" s="117"/>
      <c r="BD242" s="3151"/>
      <c r="BE242" s="3152"/>
      <c r="BF242" s="3153"/>
      <c r="BG242" s="3154"/>
      <c r="BH242" s="119"/>
      <c r="BK242" s="3">
        <v>1</v>
      </c>
    </row>
    <row r="243" spans="2:63" ht="27" customHeight="1">
      <c r="B243" s="115" t="s">
        <v>16</v>
      </c>
      <c r="C243" s="3141"/>
      <c r="D243" s="3142"/>
      <c r="E243" s="3141"/>
      <c r="F243" s="3143"/>
      <c r="G243" s="3144"/>
      <c r="H243" s="3145"/>
      <c r="I243" s="3146"/>
      <c r="J243" s="3147"/>
      <c r="K243" s="3148"/>
      <c r="L243" s="3149"/>
      <c r="M243" s="2109"/>
      <c r="N243" s="3150"/>
      <c r="O243" s="117"/>
      <c r="P243" s="3151"/>
      <c r="Q243" s="3152"/>
      <c r="R243" s="3153"/>
      <c r="S243" s="3154"/>
      <c r="T243" s="119"/>
      <c r="V243" s="115" t="s">
        <v>16</v>
      </c>
      <c r="W243" s="3141"/>
      <c r="X243" s="3142"/>
      <c r="Y243" s="3141"/>
      <c r="Z243" s="3143"/>
      <c r="AA243" s="3144"/>
      <c r="AB243" s="3145"/>
      <c r="AC243" s="3146"/>
      <c r="AD243" s="3147"/>
      <c r="AE243" s="3148"/>
      <c r="AF243" s="3149"/>
      <c r="AG243" s="2109"/>
      <c r="AH243" s="3150"/>
      <c r="AI243" s="117"/>
      <c r="AJ243" s="3151"/>
      <c r="AK243" s="3152"/>
      <c r="AL243" s="3153"/>
      <c r="AM243" s="3154"/>
      <c r="AN243" s="119"/>
      <c r="AP243" s="115" t="s">
        <v>16</v>
      </c>
      <c r="AQ243" s="3141"/>
      <c r="AR243" s="3142"/>
      <c r="AS243" s="3141"/>
      <c r="AT243" s="3143"/>
      <c r="AU243" s="3144"/>
      <c r="AV243" s="3145"/>
      <c r="AW243" s="3146"/>
      <c r="AX243" s="3147"/>
      <c r="AY243" s="3148"/>
      <c r="AZ243" s="3149"/>
      <c r="BA243" s="2109"/>
      <c r="BB243" s="3150"/>
      <c r="BC243" s="117"/>
      <c r="BD243" s="3151"/>
      <c r="BE243" s="3152"/>
      <c r="BF243" s="3153"/>
      <c r="BG243" s="3154"/>
      <c r="BH243" s="119"/>
      <c r="BK243" s="3">
        <v>1</v>
      </c>
    </row>
    <row r="244" spans="2:63" ht="27" customHeight="1">
      <c r="B244" s="115" t="s">
        <v>16</v>
      </c>
      <c r="C244" s="3141"/>
      <c r="D244" s="3142"/>
      <c r="E244" s="3141"/>
      <c r="F244" s="3143"/>
      <c r="G244" s="3144"/>
      <c r="H244" s="3145"/>
      <c r="I244" s="3146"/>
      <c r="J244" s="3147"/>
      <c r="K244" s="3148"/>
      <c r="L244" s="3149"/>
      <c r="M244" s="2109"/>
      <c r="N244" s="3150"/>
      <c r="O244" s="117"/>
      <c r="P244" s="3151"/>
      <c r="Q244" s="3152"/>
      <c r="R244" s="3153"/>
      <c r="S244" s="3154"/>
      <c r="T244" s="119"/>
      <c r="V244" s="115" t="s">
        <v>16</v>
      </c>
      <c r="W244" s="3141"/>
      <c r="X244" s="3142"/>
      <c r="Y244" s="3141"/>
      <c r="Z244" s="3143"/>
      <c r="AA244" s="3144"/>
      <c r="AB244" s="3145"/>
      <c r="AC244" s="3146"/>
      <c r="AD244" s="3147"/>
      <c r="AE244" s="3148"/>
      <c r="AF244" s="3149"/>
      <c r="AG244" s="2109"/>
      <c r="AH244" s="3150"/>
      <c r="AI244" s="117"/>
      <c r="AJ244" s="3151"/>
      <c r="AK244" s="3152"/>
      <c r="AL244" s="3153"/>
      <c r="AM244" s="3154"/>
      <c r="AN244" s="119"/>
      <c r="AP244" s="115" t="s">
        <v>16</v>
      </c>
      <c r="AQ244" s="3141"/>
      <c r="AR244" s="3142"/>
      <c r="AS244" s="3141"/>
      <c r="AT244" s="3143"/>
      <c r="AU244" s="3144"/>
      <c r="AV244" s="3145"/>
      <c r="AW244" s="3146"/>
      <c r="AX244" s="3147"/>
      <c r="AY244" s="3148"/>
      <c r="AZ244" s="3149"/>
      <c r="BA244" s="2109"/>
      <c r="BB244" s="3150"/>
      <c r="BC244" s="117"/>
      <c r="BD244" s="3151"/>
      <c r="BE244" s="3152"/>
      <c r="BF244" s="3153"/>
      <c r="BG244" s="3154"/>
      <c r="BH244" s="119"/>
      <c r="BK244" s="3">
        <v>1</v>
      </c>
    </row>
    <row r="245" spans="2:63" ht="27" customHeight="1">
      <c r="B245" s="115" t="s">
        <v>16</v>
      </c>
      <c r="C245" s="3141"/>
      <c r="D245" s="3142"/>
      <c r="E245" s="3141"/>
      <c r="F245" s="3143"/>
      <c r="G245" s="3144"/>
      <c r="H245" s="3145"/>
      <c r="I245" s="3146"/>
      <c r="J245" s="3147"/>
      <c r="K245" s="3148"/>
      <c r="L245" s="3149"/>
      <c r="M245" s="2109"/>
      <c r="N245" s="3150"/>
      <c r="O245" s="117"/>
      <c r="P245" s="3151"/>
      <c r="Q245" s="3152"/>
      <c r="R245" s="3153"/>
      <c r="S245" s="3154"/>
      <c r="T245" s="119"/>
      <c r="V245" s="115" t="s">
        <v>16</v>
      </c>
      <c r="W245" s="3141"/>
      <c r="X245" s="3142"/>
      <c r="Y245" s="3141"/>
      <c r="Z245" s="3143"/>
      <c r="AA245" s="3144"/>
      <c r="AB245" s="3145"/>
      <c r="AC245" s="3146"/>
      <c r="AD245" s="3147"/>
      <c r="AE245" s="3148"/>
      <c r="AF245" s="3149"/>
      <c r="AG245" s="2109"/>
      <c r="AH245" s="3150"/>
      <c r="AI245" s="117"/>
      <c r="AJ245" s="3151"/>
      <c r="AK245" s="3152"/>
      <c r="AL245" s="3153"/>
      <c r="AM245" s="3154"/>
      <c r="AN245" s="119"/>
      <c r="AP245" s="115" t="s">
        <v>16</v>
      </c>
      <c r="AQ245" s="3141"/>
      <c r="AR245" s="3142"/>
      <c r="AS245" s="3141"/>
      <c r="AT245" s="3143"/>
      <c r="AU245" s="3144"/>
      <c r="AV245" s="3145"/>
      <c r="AW245" s="3146"/>
      <c r="AX245" s="3147"/>
      <c r="AY245" s="3148"/>
      <c r="AZ245" s="3149"/>
      <c r="BA245" s="2109"/>
      <c r="BB245" s="3150"/>
      <c r="BC245" s="117"/>
      <c r="BD245" s="3151"/>
      <c r="BE245" s="3152"/>
      <c r="BF245" s="3153"/>
      <c r="BG245" s="3154"/>
      <c r="BH245" s="119"/>
      <c r="BK245" s="3"/>
    </row>
    <row r="246" spans="2:63" ht="27" customHeight="1">
      <c r="B246" s="115" t="s">
        <v>16</v>
      </c>
      <c r="C246" s="3141"/>
      <c r="D246" s="3142"/>
      <c r="E246" s="3141"/>
      <c r="F246" s="3143"/>
      <c r="G246" s="3144"/>
      <c r="H246" s="3145"/>
      <c r="I246" s="3146"/>
      <c r="J246" s="3147"/>
      <c r="K246" s="3148"/>
      <c r="L246" s="3149"/>
      <c r="M246" s="2109"/>
      <c r="N246" s="3150"/>
      <c r="O246" s="117"/>
      <c r="P246" s="3151"/>
      <c r="Q246" s="3152"/>
      <c r="R246" s="3153"/>
      <c r="S246" s="3154"/>
      <c r="T246" s="119"/>
      <c r="V246" s="115" t="s">
        <v>16</v>
      </c>
      <c r="W246" s="3141"/>
      <c r="X246" s="3142"/>
      <c r="Y246" s="3141"/>
      <c r="Z246" s="3143"/>
      <c r="AA246" s="3144"/>
      <c r="AB246" s="3145"/>
      <c r="AC246" s="3146"/>
      <c r="AD246" s="3147"/>
      <c r="AE246" s="3148"/>
      <c r="AF246" s="3149"/>
      <c r="AG246" s="2109"/>
      <c r="AH246" s="3150"/>
      <c r="AI246" s="117"/>
      <c r="AJ246" s="3151"/>
      <c r="AK246" s="3152"/>
      <c r="AL246" s="3153"/>
      <c r="AM246" s="3154"/>
      <c r="AN246" s="119"/>
      <c r="AP246" s="115" t="s">
        <v>16</v>
      </c>
      <c r="AQ246" s="3141"/>
      <c r="AR246" s="3142"/>
      <c r="AS246" s="3141"/>
      <c r="AT246" s="3143"/>
      <c r="AU246" s="3144"/>
      <c r="AV246" s="3145"/>
      <c r="AW246" s="3146"/>
      <c r="AX246" s="3147"/>
      <c r="AY246" s="3148"/>
      <c r="AZ246" s="3149"/>
      <c r="BA246" s="2109"/>
      <c r="BB246" s="3150"/>
      <c r="BC246" s="117"/>
      <c r="BD246" s="3151"/>
      <c r="BE246" s="3152"/>
      <c r="BF246" s="3153"/>
      <c r="BG246" s="3154"/>
      <c r="BH246" s="119"/>
      <c r="BK246" s="3"/>
    </row>
    <row r="247" spans="2:63" ht="27" customHeight="1">
      <c r="B247" s="115" t="s">
        <v>16</v>
      </c>
      <c r="C247" s="3141"/>
      <c r="D247" s="3142"/>
      <c r="E247" s="3141"/>
      <c r="F247" s="3143"/>
      <c r="G247" s="3144"/>
      <c r="H247" s="3145"/>
      <c r="I247" s="3146"/>
      <c r="J247" s="3147"/>
      <c r="K247" s="3148"/>
      <c r="L247" s="3149"/>
      <c r="M247" s="2109"/>
      <c r="N247" s="3150"/>
      <c r="O247" s="117"/>
      <c r="P247" s="3151"/>
      <c r="Q247" s="3152"/>
      <c r="R247" s="3153"/>
      <c r="S247" s="3154"/>
      <c r="T247" s="119"/>
      <c r="V247" s="115" t="s">
        <v>16</v>
      </c>
      <c r="W247" s="3141"/>
      <c r="X247" s="3142"/>
      <c r="Y247" s="3141"/>
      <c r="Z247" s="3143"/>
      <c r="AA247" s="3144"/>
      <c r="AB247" s="3145"/>
      <c r="AC247" s="3146"/>
      <c r="AD247" s="3147"/>
      <c r="AE247" s="3148"/>
      <c r="AF247" s="3149"/>
      <c r="AG247" s="2109"/>
      <c r="AH247" s="3150"/>
      <c r="AI247" s="117"/>
      <c r="AJ247" s="3151"/>
      <c r="AK247" s="3152"/>
      <c r="AL247" s="3153"/>
      <c r="AM247" s="3154"/>
      <c r="AN247" s="119"/>
      <c r="AP247" s="115" t="s">
        <v>16</v>
      </c>
      <c r="AQ247" s="3141"/>
      <c r="AR247" s="3142"/>
      <c r="AS247" s="3141"/>
      <c r="AT247" s="3143"/>
      <c r="AU247" s="3144"/>
      <c r="AV247" s="3145"/>
      <c r="AW247" s="3146"/>
      <c r="AX247" s="3147"/>
      <c r="AY247" s="3148"/>
      <c r="AZ247" s="3149"/>
      <c r="BA247" s="2109"/>
      <c r="BB247" s="3150"/>
      <c r="BC247" s="117"/>
      <c r="BD247" s="3151"/>
      <c r="BE247" s="3152"/>
      <c r="BF247" s="3153"/>
      <c r="BG247" s="3154"/>
      <c r="BH247" s="119"/>
      <c r="BK247" s="3"/>
    </row>
    <row r="248" spans="2:63" ht="27" customHeight="1">
      <c r="B248" s="115" t="s">
        <v>16</v>
      </c>
      <c r="C248" s="3141"/>
      <c r="D248" s="3142"/>
      <c r="E248" s="3141"/>
      <c r="F248" s="3143"/>
      <c r="G248" s="3144"/>
      <c r="H248" s="3145"/>
      <c r="I248" s="3146"/>
      <c r="J248" s="3147"/>
      <c r="K248" s="3148"/>
      <c r="L248" s="3149"/>
      <c r="M248" s="2109"/>
      <c r="N248" s="3150"/>
      <c r="O248" s="117"/>
      <c r="P248" s="3151"/>
      <c r="Q248" s="3152"/>
      <c r="R248" s="3153"/>
      <c r="S248" s="3154"/>
      <c r="T248" s="119"/>
      <c r="V248" s="115" t="s">
        <v>16</v>
      </c>
      <c r="W248" s="3141"/>
      <c r="X248" s="3142"/>
      <c r="Y248" s="3141"/>
      <c r="Z248" s="3143"/>
      <c r="AA248" s="3144"/>
      <c r="AB248" s="3145"/>
      <c r="AC248" s="3146"/>
      <c r="AD248" s="3147"/>
      <c r="AE248" s="3148"/>
      <c r="AF248" s="3149"/>
      <c r="AG248" s="2109"/>
      <c r="AH248" s="3150"/>
      <c r="AI248" s="117"/>
      <c r="AJ248" s="3151"/>
      <c r="AK248" s="3152"/>
      <c r="AL248" s="3153"/>
      <c r="AM248" s="3154"/>
      <c r="AN248" s="119"/>
      <c r="AP248" s="115" t="s">
        <v>16</v>
      </c>
      <c r="AQ248" s="3141"/>
      <c r="AR248" s="3142"/>
      <c r="AS248" s="3141"/>
      <c r="AT248" s="3143"/>
      <c r="AU248" s="3144"/>
      <c r="AV248" s="3145"/>
      <c r="AW248" s="3146"/>
      <c r="AX248" s="3147"/>
      <c r="AY248" s="3148"/>
      <c r="AZ248" s="3149"/>
      <c r="BA248" s="2109"/>
      <c r="BB248" s="3150"/>
      <c r="BC248" s="117"/>
      <c r="BD248" s="3151"/>
      <c r="BE248" s="3152"/>
      <c r="BF248" s="3153"/>
      <c r="BG248" s="3154"/>
      <c r="BH248" s="119"/>
      <c r="BK248" s="3">
        <v>1</v>
      </c>
    </row>
    <row r="249" spans="2:63" ht="27" customHeight="1">
      <c r="B249" s="115" t="s">
        <v>16</v>
      </c>
      <c r="C249" s="3141"/>
      <c r="D249" s="3142"/>
      <c r="E249" s="3141"/>
      <c r="F249" s="3143"/>
      <c r="G249" s="3144"/>
      <c r="H249" s="3145"/>
      <c r="I249" s="3146"/>
      <c r="J249" s="3147"/>
      <c r="K249" s="3148"/>
      <c r="L249" s="3149"/>
      <c r="M249" s="2109"/>
      <c r="N249" s="3150"/>
      <c r="O249" s="117"/>
      <c r="P249" s="3151"/>
      <c r="Q249" s="3152"/>
      <c r="R249" s="3153"/>
      <c r="S249" s="3154"/>
      <c r="T249" s="119"/>
      <c r="V249" s="115" t="s">
        <v>16</v>
      </c>
      <c r="W249" s="3141"/>
      <c r="X249" s="3142"/>
      <c r="Y249" s="3141"/>
      <c r="Z249" s="3143"/>
      <c r="AA249" s="3144"/>
      <c r="AB249" s="3145"/>
      <c r="AC249" s="3146"/>
      <c r="AD249" s="3147"/>
      <c r="AE249" s="3148"/>
      <c r="AF249" s="3149"/>
      <c r="AG249" s="2109"/>
      <c r="AH249" s="3150"/>
      <c r="AI249" s="117"/>
      <c r="AJ249" s="3151"/>
      <c r="AK249" s="3152"/>
      <c r="AL249" s="3153"/>
      <c r="AM249" s="3154"/>
      <c r="AN249" s="119"/>
      <c r="AP249" s="115" t="s">
        <v>16</v>
      </c>
      <c r="AQ249" s="3141"/>
      <c r="AR249" s="3142"/>
      <c r="AS249" s="3141"/>
      <c r="AT249" s="3143"/>
      <c r="AU249" s="3144"/>
      <c r="AV249" s="3145"/>
      <c r="AW249" s="3146"/>
      <c r="AX249" s="3147"/>
      <c r="AY249" s="3148"/>
      <c r="AZ249" s="3149"/>
      <c r="BA249" s="2109"/>
      <c r="BB249" s="3150"/>
      <c r="BC249" s="117"/>
      <c r="BD249" s="3151"/>
      <c r="BE249" s="3152"/>
      <c r="BF249" s="3153"/>
      <c r="BG249" s="3154"/>
      <c r="BH249" s="119"/>
      <c r="BK249" s="3">
        <v>1</v>
      </c>
    </row>
    <row r="250" spans="2:63" ht="27" customHeight="1">
      <c r="B250" s="115" t="s">
        <v>16</v>
      </c>
      <c r="C250" s="3141"/>
      <c r="D250" s="3142"/>
      <c r="E250" s="3141"/>
      <c r="F250" s="3143"/>
      <c r="G250" s="3144"/>
      <c r="H250" s="3145"/>
      <c r="I250" s="3146"/>
      <c r="J250" s="3147"/>
      <c r="K250" s="3148"/>
      <c r="L250" s="3149"/>
      <c r="M250" s="2109"/>
      <c r="N250" s="3150"/>
      <c r="O250" s="117"/>
      <c r="P250" s="3151"/>
      <c r="Q250" s="3152"/>
      <c r="R250" s="3153"/>
      <c r="S250" s="3154"/>
      <c r="T250" s="119"/>
      <c r="V250" s="115" t="s">
        <v>16</v>
      </c>
      <c r="W250" s="3141"/>
      <c r="X250" s="3142"/>
      <c r="Y250" s="3141"/>
      <c r="Z250" s="3143"/>
      <c r="AA250" s="3144"/>
      <c r="AB250" s="3145"/>
      <c r="AC250" s="3146"/>
      <c r="AD250" s="3147"/>
      <c r="AE250" s="3148"/>
      <c r="AF250" s="3149"/>
      <c r="AG250" s="2109"/>
      <c r="AH250" s="3150"/>
      <c r="AI250" s="117"/>
      <c r="AJ250" s="3151"/>
      <c r="AK250" s="3152"/>
      <c r="AL250" s="3153"/>
      <c r="AM250" s="3154"/>
      <c r="AN250" s="119"/>
      <c r="AP250" s="115" t="s">
        <v>16</v>
      </c>
      <c r="AQ250" s="3141"/>
      <c r="AR250" s="3142"/>
      <c r="AS250" s="3141"/>
      <c r="AT250" s="3143"/>
      <c r="AU250" s="3144"/>
      <c r="AV250" s="3145"/>
      <c r="AW250" s="3146"/>
      <c r="AX250" s="3147"/>
      <c r="AY250" s="3148"/>
      <c r="AZ250" s="3149"/>
      <c r="BA250" s="2109"/>
      <c r="BB250" s="3150"/>
      <c r="BC250" s="117"/>
      <c r="BD250" s="3151"/>
      <c r="BE250" s="3152"/>
      <c r="BF250" s="3153"/>
      <c r="BG250" s="3154"/>
      <c r="BH250" s="119"/>
      <c r="BK250" s="3">
        <v>1</v>
      </c>
    </row>
    <row r="251" spans="2:63" ht="27" customHeight="1">
      <c r="B251" s="115" t="s">
        <v>16</v>
      </c>
      <c r="C251" s="3141"/>
      <c r="D251" s="3142"/>
      <c r="E251" s="3141"/>
      <c r="F251" s="3143"/>
      <c r="G251" s="3144"/>
      <c r="H251" s="3145"/>
      <c r="I251" s="3146"/>
      <c r="J251" s="3147"/>
      <c r="K251" s="3148"/>
      <c r="L251" s="3149"/>
      <c r="M251" s="2109"/>
      <c r="N251" s="3150"/>
      <c r="O251" s="117"/>
      <c r="P251" s="3151"/>
      <c r="Q251" s="3152"/>
      <c r="R251" s="3153"/>
      <c r="S251" s="3154"/>
      <c r="T251" s="119"/>
      <c r="V251" s="115" t="s">
        <v>16</v>
      </c>
      <c r="W251" s="3141"/>
      <c r="X251" s="3142"/>
      <c r="Y251" s="3141"/>
      <c r="Z251" s="3143"/>
      <c r="AA251" s="3144"/>
      <c r="AB251" s="3145"/>
      <c r="AC251" s="3146"/>
      <c r="AD251" s="3147"/>
      <c r="AE251" s="3148"/>
      <c r="AF251" s="3149"/>
      <c r="AG251" s="2109"/>
      <c r="AH251" s="3150"/>
      <c r="AI251" s="117"/>
      <c r="AJ251" s="3151"/>
      <c r="AK251" s="3152"/>
      <c r="AL251" s="3153"/>
      <c r="AM251" s="3154"/>
      <c r="AN251" s="119"/>
      <c r="AP251" s="115" t="s">
        <v>16</v>
      </c>
      <c r="AQ251" s="3141"/>
      <c r="AR251" s="3142"/>
      <c r="AS251" s="3141"/>
      <c r="AT251" s="3143"/>
      <c r="AU251" s="3144"/>
      <c r="AV251" s="3145"/>
      <c r="AW251" s="3146"/>
      <c r="AX251" s="3147"/>
      <c r="AY251" s="3148"/>
      <c r="AZ251" s="3149"/>
      <c r="BA251" s="2109"/>
      <c r="BB251" s="3150"/>
      <c r="BC251" s="117"/>
      <c r="BD251" s="3151"/>
      <c r="BE251" s="3152"/>
      <c r="BF251" s="3153"/>
      <c r="BG251" s="3154"/>
      <c r="BH251" s="119"/>
      <c r="BK251" s="3">
        <v>1</v>
      </c>
    </row>
    <row r="252" spans="2:63" ht="27" customHeight="1">
      <c r="B252" s="115" t="s">
        <v>16</v>
      </c>
      <c r="C252" s="3141"/>
      <c r="D252" s="3142"/>
      <c r="E252" s="3141"/>
      <c r="F252" s="3143"/>
      <c r="G252" s="3144"/>
      <c r="H252" s="3145"/>
      <c r="I252" s="3146"/>
      <c r="J252" s="3147"/>
      <c r="K252" s="3148"/>
      <c r="L252" s="3149"/>
      <c r="M252" s="2109"/>
      <c r="N252" s="3150"/>
      <c r="O252" s="117"/>
      <c r="P252" s="3151"/>
      <c r="Q252" s="3152"/>
      <c r="R252" s="3153"/>
      <c r="S252" s="3154"/>
      <c r="T252" s="119"/>
      <c r="V252" s="115" t="s">
        <v>16</v>
      </c>
      <c r="W252" s="3141"/>
      <c r="X252" s="3142"/>
      <c r="Y252" s="3141"/>
      <c r="Z252" s="3143"/>
      <c r="AA252" s="3144"/>
      <c r="AB252" s="3145"/>
      <c r="AC252" s="3146"/>
      <c r="AD252" s="3147"/>
      <c r="AE252" s="3148"/>
      <c r="AF252" s="3149"/>
      <c r="AG252" s="2109"/>
      <c r="AH252" s="3150"/>
      <c r="AI252" s="117"/>
      <c r="AJ252" s="3151"/>
      <c r="AK252" s="3152"/>
      <c r="AL252" s="3153"/>
      <c r="AM252" s="3154"/>
      <c r="AN252" s="119"/>
      <c r="AP252" s="115" t="s">
        <v>16</v>
      </c>
      <c r="AQ252" s="3141"/>
      <c r="AR252" s="3142"/>
      <c r="AS252" s="3141"/>
      <c r="AT252" s="3143"/>
      <c r="AU252" s="3144"/>
      <c r="AV252" s="3145"/>
      <c r="AW252" s="3146"/>
      <c r="AX252" s="3147"/>
      <c r="AY252" s="3148"/>
      <c r="AZ252" s="3149"/>
      <c r="BA252" s="2109"/>
      <c r="BB252" s="3150"/>
      <c r="BC252" s="117"/>
      <c r="BD252" s="3151"/>
      <c r="BE252" s="3152"/>
      <c r="BF252" s="3153"/>
      <c r="BG252" s="3154"/>
      <c r="BH252" s="119"/>
      <c r="BK252" s="3">
        <v>1</v>
      </c>
    </row>
    <row r="253" spans="2:63" ht="27" customHeight="1">
      <c r="B253" s="115" t="s">
        <v>16</v>
      </c>
      <c r="C253" s="3141"/>
      <c r="D253" s="3142"/>
      <c r="E253" s="3141"/>
      <c r="F253" s="3143"/>
      <c r="G253" s="3144"/>
      <c r="H253" s="3145"/>
      <c r="I253" s="3146"/>
      <c r="J253" s="3147"/>
      <c r="K253" s="3148"/>
      <c r="L253" s="3149"/>
      <c r="M253" s="2109"/>
      <c r="N253" s="3150"/>
      <c r="O253" s="117"/>
      <c r="P253" s="3151"/>
      <c r="Q253" s="3152"/>
      <c r="R253" s="3153"/>
      <c r="S253" s="3154"/>
      <c r="T253" s="119"/>
      <c r="V253" s="115" t="s">
        <v>16</v>
      </c>
      <c r="W253" s="3141"/>
      <c r="X253" s="3142"/>
      <c r="Y253" s="3141"/>
      <c r="Z253" s="3143"/>
      <c r="AA253" s="3144"/>
      <c r="AB253" s="3145"/>
      <c r="AC253" s="3146"/>
      <c r="AD253" s="3147"/>
      <c r="AE253" s="3148"/>
      <c r="AF253" s="3149"/>
      <c r="AG253" s="2109"/>
      <c r="AH253" s="3150"/>
      <c r="AI253" s="117"/>
      <c r="AJ253" s="3151"/>
      <c r="AK253" s="3152"/>
      <c r="AL253" s="3153"/>
      <c r="AM253" s="3154"/>
      <c r="AN253" s="119"/>
      <c r="AP253" s="115" t="s">
        <v>16</v>
      </c>
      <c r="AQ253" s="3141"/>
      <c r="AR253" s="3142"/>
      <c r="AS253" s="3141"/>
      <c r="AT253" s="3143"/>
      <c r="AU253" s="3144"/>
      <c r="AV253" s="3145"/>
      <c r="AW253" s="3146"/>
      <c r="AX253" s="3147"/>
      <c r="AY253" s="3148"/>
      <c r="AZ253" s="3149"/>
      <c r="BA253" s="2109"/>
      <c r="BB253" s="3150"/>
      <c r="BC253" s="117"/>
      <c r="BD253" s="3151"/>
      <c r="BE253" s="3152"/>
      <c r="BF253" s="3153"/>
      <c r="BG253" s="3154"/>
      <c r="BH253" s="119"/>
      <c r="BK253" s="3">
        <v>1</v>
      </c>
    </row>
    <row r="254" spans="2:63" ht="27" customHeight="1">
      <c r="B254" s="115" t="s">
        <v>16</v>
      </c>
      <c r="C254" s="3141"/>
      <c r="D254" s="3142"/>
      <c r="E254" s="3141"/>
      <c r="F254" s="3143"/>
      <c r="G254" s="3144"/>
      <c r="H254" s="3145"/>
      <c r="I254" s="3146"/>
      <c r="J254" s="3147"/>
      <c r="K254" s="3148"/>
      <c r="L254" s="3149"/>
      <c r="M254" s="2109"/>
      <c r="N254" s="3150"/>
      <c r="O254" s="117"/>
      <c r="P254" s="3151"/>
      <c r="Q254" s="3152"/>
      <c r="R254" s="3153"/>
      <c r="S254" s="3154"/>
      <c r="T254" s="119"/>
      <c r="V254" s="115" t="s">
        <v>16</v>
      </c>
      <c r="W254" s="3141"/>
      <c r="X254" s="3142"/>
      <c r="Y254" s="3141"/>
      <c r="Z254" s="3143"/>
      <c r="AA254" s="3144"/>
      <c r="AB254" s="3145"/>
      <c r="AC254" s="3146"/>
      <c r="AD254" s="3147"/>
      <c r="AE254" s="3148"/>
      <c r="AF254" s="3149"/>
      <c r="AG254" s="2109"/>
      <c r="AH254" s="3150"/>
      <c r="AI254" s="117"/>
      <c r="AJ254" s="3151"/>
      <c r="AK254" s="3152"/>
      <c r="AL254" s="3153"/>
      <c r="AM254" s="3154"/>
      <c r="AN254" s="119"/>
      <c r="AP254" s="115" t="s">
        <v>16</v>
      </c>
      <c r="AQ254" s="3141"/>
      <c r="AR254" s="3142"/>
      <c r="AS254" s="3141"/>
      <c r="AT254" s="3143"/>
      <c r="AU254" s="3144"/>
      <c r="AV254" s="3145"/>
      <c r="AW254" s="3146"/>
      <c r="AX254" s="3147"/>
      <c r="AY254" s="3148"/>
      <c r="AZ254" s="3149"/>
      <c r="BA254" s="2109"/>
      <c r="BB254" s="3150"/>
      <c r="BC254" s="117"/>
      <c r="BD254" s="3151"/>
      <c r="BE254" s="3152"/>
      <c r="BF254" s="3153"/>
      <c r="BG254" s="3154"/>
      <c r="BH254" s="119"/>
      <c r="BK254" s="3">
        <v>1</v>
      </c>
    </row>
    <row r="255" spans="2:63" ht="15.75">
      <c r="B255" s="115" t="s">
        <v>16</v>
      </c>
      <c r="C255" s="3141"/>
      <c r="D255" s="3142"/>
      <c r="E255" s="3141"/>
      <c r="F255" s="3143"/>
      <c r="G255" s="3144"/>
      <c r="H255" s="3145"/>
      <c r="I255" s="3146"/>
      <c r="J255" s="3147"/>
      <c r="K255" s="3148"/>
      <c r="L255" s="3149"/>
      <c r="M255" s="2109"/>
      <c r="N255" s="3150"/>
      <c r="O255" s="117"/>
      <c r="P255" s="3151"/>
      <c r="Q255" s="3152"/>
      <c r="R255" s="3153"/>
      <c r="S255" s="3154"/>
      <c r="T255" s="119"/>
      <c r="V255" s="115" t="s">
        <v>16</v>
      </c>
      <c r="W255" s="3141"/>
      <c r="X255" s="3142"/>
      <c r="Y255" s="3141"/>
      <c r="Z255" s="3143"/>
      <c r="AA255" s="3144"/>
      <c r="AB255" s="3145"/>
      <c r="AC255" s="3146"/>
      <c r="AD255" s="3147"/>
      <c r="AE255" s="3148"/>
      <c r="AF255" s="3149"/>
      <c r="AG255" s="2109"/>
      <c r="AH255" s="3150"/>
      <c r="AI255" s="117"/>
      <c r="AJ255" s="3151"/>
      <c r="AK255" s="3152"/>
      <c r="AL255" s="3153"/>
      <c r="AM255" s="3154"/>
      <c r="AN255" s="119"/>
      <c r="AP255" s="115" t="s">
        <v>16</v>
      </c>
      <c r="AQ255" s="3141"/>
      <c r="AR255" s="3142"/>
      <c r="AS255" s="3141"/>
      <c r="AT255" s="3143"/>
      <c r="AU255" s="3144"/>
      <c r="AV255" s="3145"/>
      <c r="AW255" s="3146"/>
      <c r="AX255" s="3147"/>
      <c r="AY255" s="3148"/>
      <c r="AZ255" s="3149"/>
      <c r="BA255" s="2109"/>
      <c r="BB255" s="3150"/>
      <c r="BC255" s="117"/>
      <c r="BD255" s="3151"/>
      <c r="BE255" s="3152"/>
      <c r="BF255" s="3153"/>
      <c r="BG255" s="3154"/>
      <c r="BH255" s="119"/>
      <c r="BK255" s="3">
        <v>1</v>
      </c>
    </row>
    <row r="256" spans="2:63" ht="15.75">
      <c r="B256" s="115" t="s">
        <v>16</v>
      </c>
      <c r="C256" s="3141"/>
      <c r="D256" s="3142"/>
      <c r="E256" s="3141"/>
      <c r="F256" s="3143"/>
      <c r="G256" s="3144"/>
      <c r="H256" s="3145"/>
      <c r="I256" s="3146"/>
      <c r="J256" s="3147"/>
      <c r="K256" s="3148"/>
      <c r="L256" s="3149"/>
      <c r="M256" s="2109"/>
      <c r="N256" s="3150"/>
      <c r="O256" s="117"/>
      <c r="P256" s="3151"/>
      <c r="Q256" s="3152"/>
      <c r="R256" s="3153"/>
      <c r="S256" s="3154"/>
      <c r="T256" s="119"/>
      <c r="V256" s="115" t="s">
        <v>16</v>
      </c>
      <c r="W256" s="3141"/>
      <c r="X256" s="3142"/>
      <c r="Y256" s="3141"/>
      <c r="Z256" s="3143"/>
      <c r="AA256" s="3144"/>
      <c r="AB256" s="3145"/>
      <c r="AC256" s="3146"/>
      <c r="AD256" s="3147"/>
      <c r="AE256" s="3148"/>
      <c r="AF256" s="3149"/>
      <c r="AG256" s="2109"/>
      <c r="AH256" s="3150"/>
      <c r="AI256" s="117"/>
      <c r="AJ256" s="3151"/>
      <c r="AK256" s="3152"/>
      <c r="AL256" s="3153"/>
      <c r="AM256" s="3154"/>
      <c r="AN256" s="119"/>
      <c r="AP256" s="115" t="s">
        <v>16</v>
      </c>
      <c r="AQ256" s="3141"/>
      <c r="AR256" s="3142"/>
      <c r="AS256" s="3141"/>
      <c r="AT256" s="3143"/>
      <c r="AU256" s="3144"/>
      <c r="AV256" s="3145"/>
      <c r="AW256" s="3146"/>
      <c r="AX256" s="3147"/>
      <c r="AY256" s="3148"/>
      <c r="AZ256" s="3149"/>
      <c r="BA256" s="2109"/>
      <c r="BB256" s="3150"/>
      <c r="BC256" s="117"/>
      <c r="BD256" s="3151"/>
      <c r="BE256" s="3152"/>
      <c r="BF256" s="3153"/>
      <c r="BG256" s="3154"/>
      <c r="BH256" s="119"/>
      <c r="BK256" s="3">
        <v>1</v>
      </c>
    </row>
    <row r="257" spans="2:63" ht="15.75">
      <c r="B257" s="115" t="s">
        <v>16</v>
      </c>
      <c r="C257" s="3141"/>
      <c r="D257" s="3142"/>
      <c r="E257" s="3141"/>
      <c r="F257" s="3143"/>
      <c r="G257" s="3144"/>
      <c r="H257" s="3145"/>
      <c r="I257" s="3146"/>
      <c r="J257" s="3147"/>
      <c r="K257" s="3148"/>
      <c r="L257" s="3149"/>
      <c r="M257" s="2109"/>
      <c r="N257" s="3150"/>
      <c r="O257" s="117"/>
      <c r="P257" s="3151"/>
      <c r="Q257" s="3152"/>
      <c r="R257" s="3153"/>
      <c r="S257" s="3154"/>
      <c r="T257" s="119"/>
      <c r="V257" s="115" t="s">
        <v>16</v>
      </c>
      <c r="W257" s="3141"/>
      <c r="X257" s="3142"/>
      <c r="Y257" s="3141"/>
      <c r="Z257" s="3143"/>
      <c r="AA257" s="3144"/>
      <c r="AB257" s="3145"/>
      <c r="AC257" s="3146"/>
      <c r="AD257" s="3147"/>
      <c r="AE257" s="3148"/>
      <c r="AF257" s="3149"/>
      <c r="AG257" s="2109"/>
      <c r="AH257" s="3150"/>
      <c r="AI257" s="117"/>
      <c r="AJ257" s="3151"/>
      <c r="AK257" s="3152"/>
      <c r="AL257" s="3153"/>
      <c r="AM257" s="3154"/>
      <c r="AN257" s="119"/>
      <c r="AP257" s="115" t="s">
        <v>16</v>
      </c>
      <c r="AQ257" s="3141"/>
      <c r="AR257" s="3142"/>
      <c r="AS257" s="3141"/>
      <c r="AT257" s="3143"/>
      <c r="AU257" s="3144"/>
      <c r="AV257" s="3145"/>
      <c r="AW257" s="3146"/>
      <c r="AX257" s="3147"/>
      <c r="AY257" s="3148"/>
      <c r="AZ257" s="3149"/>
      <c r="BA257" s="2109"/>
      <c r="BB257" s="3150"/>
      <c r="BC257" s="117"/>
      <c r="BD257" s="3151"/>
      <c r="BE257" s="3152"/>
      <c r="BF257" s="3153"/>
      <c r="BG257" s="3154"/>
      <c r="BH257" s="119"/>
      <c r="BK257" s="3">
        <v>1</v>
      </c>
    </row>
    <row r="258" spans="2:63" ht="15.75">
      <c r="B258" s="115" t="s">
        <v>16</v>
      </c>
      <c r="C258" s="3141"/>
      <c r="D258" s="3142"/>
      <c r="E258" s="3141"/>
      <c r="F258" s="3143"/>
      <c r="G258" s="3144"/>
      <c r="H258" s="3145"/>
      <c r="I258" s="3146"/>
      <c r="J258" s="3147"/>
      <c r="K258" s="3148"/>
      <c r="L258" s="3149"/>
      <c r="M258" s="2109"/>
      <c r="N258" s="3150"/>
      <c r="O258" s="117"/>
      <c r="P258" s="3151"/>
      <c r="Q258" s="3152"/>
      <c r="R258" s="3153"/>
      <c r="S258" s="3154"/>
      <c r="T258" s="119"/>
      <c r="V258" s="115" t="s">
        <v>16</v>
      </c>
      <c r="W258" s="3141"/>
      <c r="X258" s="3142"/>
      <c r="Y258" s="3141"/>
      <c r="Z258" s="3143"/>
      <c r="AA258" s="3144"/>
      <c r="AB258" s="3145"/>
      <c r="AC258" s="3146"/>
      <c r="AD258" s="3147"/>
      <c r="AE258" s="3148"/>
      <c r="AF258" s="3149"/>
      <c r="AG258" s="2109"/>
      <c r="AH258" s="3150"/>
      <c r="AI258" s="117"/>
      <c r="AJ258" s="3151"/>
      <c r="AK258" s="3152"/>
      <c r="AL258" s="3153"/>
      <c r="AM258" s="3154"/>
      <c r="AN258" s="119"/>
      <c r="AP258" s="115" t="s">
        <v>16</v>
      </c>
      <c r="AQ258" s="3141"/>
      <c r="AR258" s="3142"/>
      <c r="AS258" s="3141"/>
      <c r="AT258" s="3143"/>
      <c r="AU258" s="3144"/>
      <c r="AV258" s="3145"/>
      <c r="AW258" s="3146"/>
      <c r="AX258" s="3147"/>
      <c r="AY258" s="3148"/>
      <c r="AZ258" s="3149"/>
      <c r="BA258" s="2109"/>
      <c r="BB258" s="3150"/>
      <c r="BC258" s="117"/>
      <c r="BD258" s="3151"/>
      <c r="BE258" s="3152"/>
      <c r="BF258" s="3153"/>
      <c r="BG258" s="3154"/>
      <c r="BH258" s="119"/>
      <c r="BK258" s="3">
        <v>1</v>
      </c>
    </row>
    <row r="259" spans="2:63" ht="15.75">
      <c r="B259" s="115" t="s">
        <v>16</v>
      </c>
      <c r="C259" s="3141"/>
      <c r="D259" s="3142"/>
      <c r="E259" s="3141"/>
      <c r="F259" s="3143"/>
      <c r="G259" s="3144"/>
      <c r="H259" s="3145"/>
      <c r="I259" s="3146"/>
      <c r="J259" s="3147"/>
      <c r="K259" s="3148"/>
      <c r="L259" s="3149"/>
      <c r="M259" s="2109"/>
      <c r="N259" s="3150"/>
      <c r="O259" s="117"/>
      <c r="P259" s="3151"/>
      <c r="Q259" s="3152"/>
      <c r="R259" s="3153"/>
      <c r="S259" s="3154"/>
      <c r="T259" s="119"/>
      <c r="V259" s="115" t="s">
        <v>16</v>
      </c>
      <c r="W259" s="3141"/>
      <c r="X259" s="3142"/>
      <c r="Y259" s="3141"/>
      <c r="Z259" s="3143"/>
      <c r="AA259" s="3144"/>
      <c r="AB259" s="3145"/>
      <c r="AC259" s="3146"/>
      <c r="AD259" s="3147"/>
      <c r="AE259" s="3148"/>
      <c r="AF259" s="3149"/>
      <c r="AG259" s="2109"/>
      <c r="AH259" s="3150"/>
      <c r="AI259" s="117"/>
      <c r="AJ259" s="3151"/>
      <c r="AK259" s="3152"/>
      <c r="AL259" s="3153"/>
      <c r="AM259" s="3154"/>
      <c r="AN259" s="119"/>
      <c r="AP259" s="115" t="s">
        <v>16</v>
      </c>
      <c r="AQ259" s="3141"/>
      <c r="AR259" s="3142"/>
      <c r="AS259" s="3141"/>
      <c r="AT259" s="3143"/>
      <c r="AU259" s="3144"/>
      <c r="AV259" s="3145"/>
      <c r="AW259" s="3146"/>
      <c r="AX259" s="3147"/>
      <c r="AY259" s="3148"/>
      <c r="AZ259" s="3149"/>
      <c r="BA259" s="2109"/>
      <c r="BB259" s="3150"/>
      <c r="BC259" s="117"/>
      <c r="BD259" s="3151"/>
      <c r="BE259" s="3152"/>
      <c r="BF259" s="3153"/>
      <c r="BG259" s="3154"/>
      <c r="BH259" s="119"/>
      <c r="BK259" s="3">
        <v>1</v>
      </c>
    </row>
    <row r="260" spans="2:63" ht="15.75">
      <c r="B260" s="115" t="s">
        <v>16</v>
      </c>
      <c r="C260" s="3141"/>
      <c r="D260" s="3142"/>
      <c r="E260" s="3141"/>
      <c r="F260" s="3143"/>
      <c r="G260" s="3144"/>
      <c r="H260" s="3145"/>
      <c r="I260" s="3146"/>
      <c r="J260" s="3147"/>
      <c r="K260" s="3148"/>
      <c r="L260" s="3149"/>
      <c r="M260" s="2109"/>
      <c r="N260" s="3150"/>
      <c r="O260" s="117"/>
      <c r="P260" s="3151"/>
      <c r="Q260" s="3152"/>
      <c r="R260" s="3153"/>
      <c r="S260" s="3154"/>
      <c r="T260" s="119"/>
      <c r="V260" s="115" t="s">
        <v>16</v>
      </c>
      <c r="W260" s="3141"/>
      <c r="X260" s="3142"/>
      <c r="Y260" s="3141"/>
      <c r="Z260" s="3143"/>
      <c r="AA260" s="3144"/>
      <c r="AB260" s="3145"/>
      <c r="AC260" s="3146"/>
      <c r="AD260" s="3147"/>
      <c r="AE260" s="3148"/>
      <c r="AF260" s="3149"/>
      <c r="AG260" s="2109"/>
      <c r="AH260" s="3150"/>
      <c r="AI260" s="117"/>
      <c r="AJ260" s="3151"/>
      <c r="AK260" s="3152"/>
      <c r="AL260" s="3153"/>
      <c r="AM260" s="3154"/>
      <c r="AN260" s="119"/>
      <c r="AP260" s="115" t="s">
        <v>16</v>
      </c>
      <c r="AQ260" s="3141"/>
      <c r="AR260" s="3142"/>
      <c r="AS260" s="3141"/>
      <c r="AT260" s="3143"/>
      <c r="AU260" s="3144"/>
      <c r="AV260" s="3145"/>
      <c r="AW260" s="3146"/>
      <c r="AX260" s="3147"/>
      <c r="AY260" s="3148"/>
      <c r="AZ260" s="3149"/>
      <c r="BA260" s="2109"/>
      <c r="BB260" s="3150"/>
      <c r="BC260" s="117"/>
      <c r="BD260" s="3151"/>
      <c r="BE260" s="3152"/>
      <c r="BF260" s="3153"/>
      <c r="BG260" s="3154"/>
      <c r="BH260" s="119"/>
      <c r="BK260" s="3">
        <v>1</v>
      </c>
    </row>
    <row r="261" spans="2:63" ht="15.75">
      <c r="B261" s="115" t="s">
        <v>16</v>
      </c>
      <c r="C261" s="3141"/>
      <c r="D261" s="3142"/>
      <c r="E261" s="3141"/>
      <c r="F261" s="3143"/>
      <c r="G261" s="3144"/>
      <c r="H261" s="3145"/>
      <c r="I261" s="3146"/>
      <c r="J261" s="3147"/>
      <c r="K261" s="3148"/>
      <c r="L261" s="3149"/>
      <c r="M261" s="2109"/>
      <c r="N261" s="3150"/>
      <c r="O261" s="117"/>
      <c r="P261" s="3151"/>
      <c r="Q261" s="3152"/>
      <c r="R261" s="3153"/>
      <c r="S261" s="3154"/>
      <c r="T261" s="119"/>
      <c r="V261" s="115" t="s">
        <v>16</v>
      </c>
      <c r="W261" s="3141"/>
      <c r="X261" s="3142"/>
      <c r="Y261" s="3141"/>
      <c r="Z261" s="3143"/>
      <c r="AA261" s="3144"/>
      <c r="AB261" s="3145"/>
      <c r="AC261" s="3146"/>
      <c r="AD261" s="3147"/>
      <c r="AE261" s="3148"/>
      <c r="AF261" s="3149"/>
      <c r="AG261" s="2109"/>
      <c r="AH261" s="3150"/>
      <c r="AI261" s="117"/>
      <c r="AJ261" s="3151"/>
      <c r="AK261" s="3152"/>
      <c r="AL261" s="3153"/>
      <c r="AM261" s="3154"/>
      <c r="AN261" s="119"/>
      <c r="AP261" s="115" t="s">
        <v>16</v>
      </c>
      <c r="AQ261" s="3141"/>
      <c r="AR261" s="3142"/>
      <c r="AS261" s="3141"/>
      <c r="AT261" s="3143"/>
      <c r="AU261" s="3144"/>
      <c r="AV261" s="3145"/>
      <c r="AW261" s="3146"/>
      <c r="AX261" s="3147"/>
      <c r="AY261" s="3148"/>
      <c r="AZ261" s="3149"/>
      <c r="BA261" s="2109"/>
      <c r="BB261" s="3150"/>
      <c r="BC261" s="117"/>
      <c r="BD261" s="3151"/>
      <c r="BE261" s="3152"/>
      <c r="BF261" s="3153"/>
      <c r="BG261" s="3154"/>
      <c r="BH261" s="119"/>
      <c r="BK261" s="3">
        <v>1</v>
      </c>
    </row>
    <row r="262" spans="2:63" ht="15.75">
      <c r="B262" s="115" t="s">
        <v>16</v>
      </c>
      <c r="C262" s="3141"/>
      <c r="D262" s="3142"/>
      <c r="E262" s="3141"/>
      <c r="F262" s="3143"/>
      <c r="G262" s="3144"/>
      <c r="H262" s="3145"/>
      <c r="I262" s="3146"/>
      <c r="J262" s="3147"/>
      <c r="K262" s="3148"/>
      <c r="L262" s="3149"/>
      <c r="M262" s="2109"/>
      <c r="N262" s="3150"/>
      <c r="O262" s="117"/>
      <c r="P262" s="3151"/>
      <c r="Q262" s="3152"/>
      <c r="R262" s="3153"/>
      <c r="S262" s="3154"/>
      <c r="T262" s="119"/>
      <c r="V262" s="115" t="s">
        <v>16</v>
      </c>
      <c r="W262" s="3141"/>
      <c r="X262" s="3142"/>
      <c r="Y262" s="3141"/>
      <c r="Z262" s="3143"/>
      <c r="AA262" s="3144"/>
      <c r="AB262" s="3145"/>
      <c r="AC262" s="3146"/>
      <c r="AD262" s="3147"/>
      <c r="AE262" s="3148"/>
      <c r="AF262" s="3149"/>
      <c r="AG262" s="2109"/>
      <c r="AH262" s="3150"/>
      <c r="AI262" s="117"/>
      <c r="AJ262" s="3151"/>
      <c r="AK262" s="3152"/>
      <c r="AL262" s="3153"/>
      <c r="AM262" s="3154"/>
      <c r="AN262" s="119"/>
      <c r="AP262" s="115" t="s">
        <v>16</v>
      </c>
      <c r="AQ262" s="3141"/>
      <c r="AR262" s="3142"/>
      <c r="AS262" s="3141"/>
      <c r="AT262" s="3143"/>
      <c r="AU262" s="3144"/>
      <c r="AV262" s="3145"/>
      <c r="AW262" s="3146"/>
      <c r="AX262" s="3147"/>
      <c r="AY262" s="3148"/>
      <c r="AZ262" s="3149"/>
      <c r="BA262" s="2109"/>
      <c r="BB262" s="3150"/>
      <c r="BC262" s="117"/>
      <c r="BD262" s="3151"/>
      <c r="BE262" s="3152"/>
      <c r="BF262" s="3153"/>
      <c r="BG262" s="3154"/>
      <c r="BH262" s="119"/>
      <c r="BK262" s="3">
        <v>1</v>
      </c>
    </row>
    <row r="263" spans="2:63" ht="15.75">
      <c r="B263" s="115" t="s">
        <v>16</v>
      </c>
      <c r="C263" s="3141"/>
      <c r="D263" s="3142"/>
      <c r="E263" s="3141"/>
      <c r="F263" s="3143"/>
      <c r="G263" s="3144"/>
      <c r="H263" s="3145"/>
      <c r="I263" s="3146"/>
      <c r="J263" s="3147"/>
      <c r="K263" s="3148"/>
      <c r="L263" s="3149"/>
      <c r="M263" s="2109"/>
      <c r="N263" s="3150"/>
      <c r="O263" s="117"/>
      <c r="P263" s="3151"/>
      <c r="Q263" s="3152"/>
      <c r="R263" s="3153"/>
      <c r="S263" s="3154"/>
      <c r="T263" s="119"/>
      <c r="V263" s="115" t="s">
        <v>16</v>
      </c>
      <c r="W263" s="3141"/>
      <c r="X263" s="3142"/>
      <c r="Y263" s="3141"/>
      <c r="Z263" s="3143"/>
      <c r="AA263" s="3144"/>
      <c r="AB263" s="3145"/>
      <c r="AC263" s="3146"/>
      <c r="AD263" s="3147"/>
      <c r="AE263" s="3148"/>
      <c r="AF263" s="3149"/>
      <c r="AG263" s="2109"/>
      <c r="AH263" s="3150"/>
      <c r="AI263" s="117"/>
      <c r="AJ263" s="3151"/>
      <c r="AK263" s="3152"/>
      <c r="AL263" s="3153"/>
      <c r="AM263" s="3154"/>
      <c r="AN263" s="119"/>
      <c r="AP263" s="115" t="s">
        <v>16</v>
      </c>
      <c r="AQ263" s="3141"/>
      <c r="AR263" s="3142"/>
      <c r="AS263" s="3141"/>
      <c r="AT263" s="3143"/>
      <c r="AU263" s="3144"/>
      <c r="AV263" s="3145"/>
      <c r="AW263" s="3146"/>
      <c r="AX263" s="3147"/>
      <c r="AY263" s="3148"/>
      <c r="AZ263" s="3149"/>
      <c r="BA263" s="2109"/>
      <c r="BB263" s="3150"/>
      <c r="BC263" s="117"/>
      <c r="BD263" s="3151"/>
      <c r="BE263" s="3152"/>
      <c r="BF263" s="3153"/>
      <c r="BG263" s="3154"/>
      <c r="BH263" s="119"/>
      <c r="BK263" s="3">
        <v>1</v>
      </c>
    </row>
    <row r="264" spans="2:63" ht="15.75">
      <c r="B264" s="115" t="s">
        <v>16</v>
      </c>
      <c r="C264" s="3141"/>
      <c r="D264" s="3142"/>
      <c r="E264" s="3141"/>
      <c r="F264" s="3143"/>
      <c r="G264" s="3144"/>
      <c r="H264" s="3145"/>
      <c r="I264" s="3146"/>
      <c r="J264" s="3147"/>
      <c r="K264" s="3148"/>
      <c r="L264" s="3149"/>
      <c r="M264" s="2109"/>
      <c r="N264" s="3150"/>
      <c r="O264" s="117"/>
      <c r="P264" s="3151"/>
      <c r="Q264" s="3152"/>
      <c r="R264" s="3153"/>
      <c r="S264" s="3154"/>
      <c r="T264" s="119"/>
      <c r="V264" s="115" t="s">
        <v>16</v>
      </c>
      <c r="W264" s="3141"/>
      <c r="X264" s="3142"/>
      <c r="Y264" s="3141"/>
      <c r="Z264" s="3143"/>
      <c r="AA264" s="3144"/>
      <c r="AB264" s="3145"/>
      <c r="AC264" s="3146"/>
      <c r="AD264" s="3147"/>
      <c r="AE264" s="3148"/>
      <c r="AF264" s="3149"/>
      <c r="AG264" s="2109"/>
      <c r="AH264" s="3150"/>
      <c r="AI264" s="117"/>
      <c r="AJ264" s="3151"/>
      <c r="AK264" s="3152"/>
      <c r="AL264" s="3153"/>
      <c r="AM264" s="3154"/>
      <c r="AN264" s="119"/>
      <c r="AP264" s="115" t="s">
        <v>16</v>
      </c>
      <c r="AQ264" s="3141"/>
      <c r="AR264" s="3142"/>
      <c r="AS264" s="3141"/>
      <c r="AT264" s="3143"/>
      <c r="AU264" s="3144"/>
      <c r="AV264" s="3145"/>
      <c r="AW264" s="3146"/>
      <c r="AX264" s="3147"/>
      <c r="AY264" s="3148"/>
      <c r="AZ264" s="3149"/>
      <c r="BA264" s="2109"/>
      <c r="BB264" s="3150"/>
      <c r="BC264" s="117"/>
      <c r="BD264" s="3151"/>
      <c r="BE264" s="3152"/>
      <c r="BF264" s="3153"/>
      <c r="BG264" s="3154"/>
      <c r="BH264" s="119"/>
      <c r="BK264" s="3">
        <v>1</v>
      </c>
    </row>
    <row r="265" spans="2:63" ht="15.75">
      <c r="B265" s="115" t="s">
        <v>16</v>
      </c>
      <c r="C265" s="3141"/>
      <c r="D265" s="3142"/>
      <c r="E265" s="3141"/>
      <c r="F265" s="3143"/>
      <c r="G265" s="3144"/>
      <c r="H265" s="3145"/>
      <c r="I265" s="3146"/>
      <c r="J265" s="3147"/>
      <c r="K265" s="3148"/>
      <c r="L265" s="3149"/>
      <c r="M265" s="2109"/>
      <c r="N265" s="3150"/>
      <c r="O265" s="117"/>
      <c r="P265" s="3151"/>
      <c r="Q265" s="3152"/>
      <c r="R265" s="3153"/>
      <c r="S265" s="3154"/>
      <c r="T265" s="119"/>
      <c r="V265" s="115" t="s">
        <v>16</v>
      </c>
      <c r="W265" s="3141"/>
      <c r="X265" s="3142"/>
      <c r="Y265" s="3141"/>
      <c r="Z265" s="3143"/>
      <c r="AA265" s="3144"/>
      <c r="AB265" s="3145"/>
      <c r="AC265" s="3146"/>
      <c r="AD265" s="3147"/>
      <c r="AE265" s="3148"/>
      <c r="AF265" s="3149"/>
      <c r="AG265" s="2109"/>
      <c r="AH265" s="3150"/>
      <c r="AI265" s="117"/>
      <c r="AJ265" s="3151"/>
      <c r="AK265" s="3152"/>
      <c r="AL265" s="3153"/>
      <c r="AM265" s="3154"/>
      <c r="AN265" s="119"/>
      <c r="AP265" s="115" t="s">
        <v>16</v>
      </c>
      <c r="AQ265" s="3141"/>
      <c r="AR265" s="3142"/>
      <c r="AS265" s="3141"/>
      <c r="AT265" s="3143"/>
      <c r="AU265" s="3144"/>
      <c r="AV265" s="3145"/>
      <c r="AW265" s="3146"/>
      <c r="AX265" s="3147"/>
      <c r="AY265" s="3148"/>
      <c r="AZ265" s="3149"/>
      <c r="BA265" s="2109"/>
      <c r="BB265" s="3150"/>
      <c r="BC265" s="117"/>
      <c r="BD265" s="3151"/>
      <c r="BE265" s="3152"/>
      <c r="BF265" s="3153"/>
      <c r="BG265" s="3154"/>
      <c r="BH265" s="119"/>
      <c r="BK265" s="3">
        <v>1</v>
      </c>
    </row>
    <row r="266" spans="2:63" ht="15.75">
      <c r="B266" s="115" t="s">
        <v>16</v>
      </c>
      <c r="C266" s="3141"/>
      <c r="D266" s="3142"/>
      <c r="E266" s="3141"/>
      <c r="F266" s="3143"/>
      <c r="G266" s="3144"/>
      <c r="H266" s="3145"/>
      <c r="I266" s="3146"/>
      <c r="J266" s="3147"/>
      <c r="K266" s="3148"/>
      <c r="L266" s="3149"/>
      <c r="M266" s="2109"/>
      <c r="N266" s="3150"/>
      <c r="O266" s="117"/>
      <c r="P266" s="3151"/>
      <c r="Q266" s="3152"/>
      <c r="R266" s="3153"/>
      <c r="S266" s="3154"/>
      <c r="T266" s="119"/>
      <c r="V266" s="115" t="s">
        <v>16</v>
      </c>
      <c r="W266" s="3141"/>
      <c r="X266" s="3142"/>
      <c r="Y266" s="3141"/>
      <c r="Z266" s="3143"/>
      <c r="AA266" s="3144"/>
      <c r="AB266" s="3145"/>
      <c r="AC266" s="3146"/>
      <c r="AD266" s="3147"/>
      <c r="AE266" s="3148"/>
      <c r="AF266" s="3149"/>
      <c r="AG266" s="2109"/>
      <c r="AH266" s="3150"/>
      <c r="AI266" s="117"/>
      <c r="AJ266" s="3151"/>
      <c r="AK266" s="3152"/>
      <c r="AL266" s="3153"/>
      <c r="AM266" s="3154"/>
      <c r="AN266" s="119"/>
      <c r="AP266" s="115" t="s">
        <v>16</v>
      </c>
      <c r="AQ266" s="3141"/>
      <c r="AR266" s="3142"/>
      <c r="AS266" s="3141"/>
      <c r="AT266" s="3143"/>
      <c r="AU266" s="3144"/>
      <c r="AV266" s="3145"/>
      <c r="AW266" s="3146"/>
      <c r="AX266" s="3147"/>
      <c r="AY266" s="3148"/>
      <c r="AZ266" s="3149"/>
      <c r="BA266" s="2109"/>
      <c r="BB266" s="3150"/>
      <c r="BC266" s="117"/>
      <c r="BD266" s="3151"/>
      <c r="BE266" s="3152"/>
      <c r="BF266" s="3153"/>
      <c r="BG266" s="3154"/>
      <c r="BH266" s="119"/>
      <c r="BK266" s="3">
        <v>1</v>
      </c>
    </row>
    <row r="267" spans="2:63" ht="15.75">
      <c r="B267" s="115" t="s">
        <v>16</v>
      </c>
      <c r="C267" s="3141"/>
      <c r="D267" s="3142"/>
      <c r="E267" s="3141"/>
      <c r="F267" s="3143"/>
      <c r="G267" s="3144"/>
      <c r="H267" s="3145"/>
      <c r="I267" s="3146"/>
      <c r="J267" s="3147"/>
      <c r="K267" s="3148"/>
      <c r="L267" s="3149"/>
      <c r="M267" s="2109"/>
      <c r="N267" s="3150"/>
      <c r="O267" s="117"/>
      <c r="P267" s="3151"/>
      <c r="Q267" s="3152"/>
      <c r="R267" s="3153"/>
      <c r="S267" s="3154"/>
      <c r="T267" s="119"/>
      <c r="V267" s="115" t="s">
        <v>16</v>
      </c>
      <c r="W267" s="3141"/>
      <c r="X267" s="3142"/>
      <c r="Y267" s="3141"/>
      <c r="Z267" s="3143"/>
      <c r="AA267" s="3144"/>
      <c r="AB267" s="3145"/>
      <c r="AC267" s="3146"/>
      <c r="AD267" s="3147"/>
      <c r="AE267" s="3148"/>
      <c r="AF267" s="3149"/>
      <c r="AG267" s="2109"/>
      <c r="AH267" s="3150"/>
      <c r="AI267" s="117"/>
      <c r="AJ267" s="3151"/>
      <c r="AK267" s="3152"/>
      <c r="AL267" s="3153"/>
      <c r="AM267" s="3154"/>
      <c r="AN267" s="119"/>
      <c r="AP267" s="115" t="s">
        <v>16</v>
      </c>
      <c r="AQ267" s="3141"/>
      <c r="AR267" s="3142"/>
      <c r="AS267" s="3141"/>
      <c r="AT267" s="3143"/>
      <c r="AU267" s="3144"/>
      <c r="AV267" s="3145"/>
      <c r="AW267" s="3146"/>
      <c r="AX267" s="3147"/>
      <c r="AY267" s="3148"/>
      <c r="AZ267" s="3149"/>
      <c r="BA267" s="2109"/>
      <c r="BB267" s="3150"/>
      <c r="BC267" s="117"/>
      <c r="BD267" s="3151"/>
      <c r="BE267" s="3152"/>
      <c r="BF267" s="3153"/>
      <c r="BG267" s="3154"/>
      <c r="BH267" s="119"/>
      <c r="BK267" s="3">
        <v>1</v>
      </c>
    </row>
    <row r="268" spans="2:63" ht="15.75">
      <c r="B268" s="115" t="s">
        <v>16</v>
      </c>
      <c r="C268" s="3141"/>
      <c r="D268" s="3142"/>
      <c r="E268" s="3141"/>
      <c r="F268" s="3143"/>
      <c r="G268" s="3144"/>
      <c r="H268" s="3145"/>
      <c r="I268" s="3146"/>
      <c r="J268" s="3147"/>
      <c r="K268" s="3148"/>
      <c r="L268" s="3149"/>
      <c r="M268" s="2109"/>
      <c r="N268" s="3150"/>
      <c r="O268" s="117"/>
      <c r="P268" s="3151"/>
      <c r="Q268" s="3152"/>
      <c r="R268" s="3153"/>
      <c r="S268" s="3154"/>
      <c r="T268" s="119"/>
      <c r="V268" s="115" t="s">
        <v>16</v>
      </c>
      <c r="W268" s="3141"/>
      <c r="X268" s="3142"/>
      <c r="Y268" s="3141"/>
      <c r="Z268" s="3143"/>
      <c r="AA268" s="3144"/>
      <c r="AB268" s="3145"/>
      <c r="AC268" s="3146"/>
      <c r="AD268" s="3147"/>
      <c r="AE268" s="3148"/>
      <c r="AF268" s="3149"/>
      <c r="AG268" s="2109"/>
      <c r="AH268" s="3150"/>
      <c r="AI268" s="117"/>
      <c r="AJ268" s="3151"/>
      <c r="AK268" s="3152"/>
      <c r="AL268" s="3153"/>
      <c r="AM268" s="3154"/>
      <c r="AN268" s="119"/>
      <c r="AP268" s="115" t="s">
        <v>16</v>
      </c>
      <c r="AQ268" s="3141"/>
      <c r="AR268" s="3142"/>
      <c r="AS268" s="3141"/>
      <c r="AT268" s="3143"/>
      <c r="AU268" s="3144"/>
      <c r="AV268" s="3145"/>
      <c r="AW268" s="3146"/>
      <c r="AX268" s="3147"/>
      <c r="AY268" s="3148"/>
      <c r="AZ268" s="3149"/>
      <c r="BA268" s="2109"/>
      <c r="BB268" s="3150"/>
      <c r="BC268" s="117"/>
      <c r="BD268" s="3151"/>
      <c r="BE268" s="3152"/>
      <c r="BF268" s="3153"/>
      <c r="BG268" s="3154"/>
      <c r="BH268" s="119"/>
      <c r="BK268" s="3">
        <v>1</v>
      </c>
    </row>
    <row r="269" spans="2:63" ht="15.75">
      <c r="B269" s="115" t="s">
        <v>16</v>
      </c>
      <c r="C269" s="3141"/>
      <c r="D269" s="3142"/>
      <c r="E269" s="3141"/>
      <c r="F269" s="3143"/>
      <c r="G269" s="3144"/>
      <c r="H269" s="3145"/>
      <c r="I269" s="3146"/>
      <c r="J269" s="3147"/>
      <c r="K269" s="3148"/>
      <c r="L269" s="3149"/>
      <c r="M269" s="2109"/>
      <c r="N269" s="3150"/>
      <c r="O269" s="117"/>
      <c r="P269" s="3151"/>
      <c r="Q269" s="3152"/>
      <c r="R269" s="3153"/>
      <c r="S269" s="3154"/>
      <c r="T269" s="119"/>
      <c r="V269" s="115" t="s">
        <v>16</v>
      </c>
      <c r="W269" s="3141"/>
      <c r="X269" s="3142"/>
      <c r="Y269" s="3141"/>
      <c r="Z269" s="3143"/>
      <c r="AA269" s="3144"/>
      <c r="AB269" s="3145"/>
      <c r="AC269" s="3146"/>
      <c r="AD269" s="3147"/>
      <c r="AE269" s="3148"/>
      <c r="AF269" s="3149"/>
      <c r="AG269" s="2109"/>
      <c r="AH269" s="3150"/>
      <c r="AI269" s="117"/>
      <c r="AJ269" s="3151"/>
      <c r="AK269" s="3152"/>
      <c r="AL269" s="3153"/>
      <c r="AM269" s="3154"/>
      <c r="AN269" s="119"/>
      <c r="AP269" s="115" t="s">
        <v>16</v>
      </c>
      <c r="AQ269" s="3141"/>
      <c r="AR269" s="3142"/>
      <c r="AS269" s="3141"/>
      <c r="AT269" s="3143"/>
      <c r="AU269" s="3144"/>
      <c r="AV269" s="3145"/>
      <c r="AW269" s="3146"/>
      <c r="AX269" s="3147"/>
      <c r="AY269" s="3148"/>
      <c r="AZ269" s="3149"/>
      <c r="BA269" s="2109"/>
      <c r="BB269" s="3150"/>
      <c r="BC269" s="117"/>
      <c r="BD269" s="3151"/>
      <c r="BE269" s="3152"/>
      <c r="BF269" s="3153"/>
      <c r="BG269" s="3154"/>
      <c r="BH269" s="119"/>
      <c r="BK269" s="3">
        <v>1</v>
      </c>
    </row>
    <row r="270" spans="2:63" ht="15.75">
      <c r="B270" s="115" t="s">
        <v>16</v>
      </c>
      <c r="C270" s="3141"/>
      <c r="D270" s="3142"/>
      <c r="E270" s="3141"/>
      <c r="F270" s="3143"/>
      <c r="G270" s="3144"/>
      <c r="H270" s="3145"/>
      <c r="I270" s="3146"/>
      <c r="J270" s="3147"/>
      <c r="K270" s="3148"/>
      <c r="L270" s="3149"/>
      <c r="M270" s="2109"/>
      <c r="N270" s="3150"/>
      <c r="O270" s="117"/>
      <c r="P270" s="3151"/>
      <c r="Q270" s="3152"/>
      <c r="R270" s="3153"/>
      <c r="S270" s="3154"/>
      <c r="T270" s="119"/>
      <c r="V270" s="115" t="s">
        <v>16</v>
      </c>
      <c r="W270" s="3141"/>
      <c r="X270" s="3142"/>
      <c r="Y270" s="3141"/>
      <c r="Z270" s="3143"/>
      <c r="AA270" s="3144"/>
      <c r="AB270" s="3145"/>
      <c r="AC270" s="3146"/>
      <c r="AD270" s="3147"/>
      <c r="AE270" s="3148"/>
      <c r="AF270" s="3149"/>
      <c r="AG270" s="2109"/>
      <c r="AH270" s="3150"/>
      <c r="AI270" s="117"/>
      <c r="AJ270" s="3151"/>
      <c r="AK270" s="3152"/>
      <c r="AL270" s="3153"/>
      <c r="AM270" s="3154"/>
      <c r="AN270" s="119"/>
      <c r="AP270" s="115" t="s">
        <v>16</v>
      </c>
      <c r="AQ270" s="3141"/>
      <c r="AR270" s="3142"/>
      <c r="AS270" s="3141"/>
      <c r="AT270" s="3143"/>
      <c r="AU270" s="3144"/>
      <c r="AV270" s="3145"/>
      <c r="AW270" s="3146"/>
      <c r="AX270" s="3147"/>
      <c r="AY270" s="3148"/>
      <c r="AZ270" s="3149"/>
      <c r="BA270" s="2109"/>
      <c r="BB270" s="3150"/>
      <c r="BC270" s="117"/>
      <c r="BD270" s="3151"/>
      <c r="BE270" s="3152"/>
      <c r="BF270" s="3153"/>
      <c r="BG270" s="3154"/>
      <c r="BH270" s="119"/>
      <c r="BK270" s="3">
        <v>1</v>
      </c>
    </row>
    <row r="271" spans="2:63" ht="15.75">
      <c r="B271" s="115" t="s">
        <v>16</v>
      </c>
      <c r="C271" s="3141"/>
      <c r="D271" s="3142"/>
      <c r="E271" s="3141"/>
      <c r="F271" s="3143"/>
      <c r="G271" s="3144"/>
      <c r="H271" s="3145"/>
      <c r="I271" s="3146"/>
      <c r="J271" s="3147"/>
      <c r="K271" s="3148"/>
      <c r="L271" s="3149"/>
      <c r="M271" s="2109"/>
      <c r="N271" s="3150"/>
      <c r="O271" s="117"/>
      <c r="P271" s="3151"/>
      <c r="Q271" s="3152"/>
      <c r="R271" s="3153"/>
      <c r="S271" s="3154"/>
      <c r="T271" s="119"/>
      <c r="V271" s="115" t="s">
        <v>16</v>
      </c>
      <c r="W271" s="3141"/>
      <c r="X271" s="3142"/>
      <c r="Y271" s="3141"/>
      <c r="Z271" s="3143"/>
      <c r="AA271" s="3144"/>
      <c r="AB271" s="3145"/>
      <c r="AC271" s="3146"/>
      <c r="AD271" s="3147"/>
      <c r="AE271" s="3148"/>
      <c r="AF271" s="3149"/>
      <c r="AG271" s="2109"/>
      <c r="AH271" s="3150"/>
      <c r="AI271" s="117"/>
      <c r="AJ271" s="3151"/>
      <c r="AK271" s="3152"/>
      <c r="AL271" s="3153"/>
      <c r="AM271" s="3154"/>
      <c r="AN271" s="119"/>
      <c r="AP271" s="115" t="s">
        <v>16</v>
      </c>
      <c r="AQ271" s="3141"/>
      <c r="AR271" s="3142"/>
      <c r="AS271" s="3141"/>
      <c r="AT271" s="3143"/>
      <c r="AU271" s="3144"/>
      <c r="AV271" s="3145"/>
      <c r="AW271" s="3146"/>
      <c r="AX271" s="3147"/>
      <c r="AY271" s="3148"/>
      <c r="AZ271" s="3149"/>
      <c r="BA271" s="2109"/>
      <c r="BB271" s="3150"/>
      <c r="BC271" s="117"/>
      <c r="BD271" s="3151"/>
      <c r="BE271" s="3152"/>
      <c r="BF271" s="3153"/>
      <c r="BG271" s="3154"/>
      <c r="BH271" s="119"/>
      <c r="BK271" s="3">
        <v>1</v>
      </c>
    </row>
    <row r="272" spans="2:63" ht="15.75">
      <c r="B272" s="115" t="s">
        <v>16</v>
      </c>
      <c r="C272" s="3141"/>
      <c r="D272" s="3142"/>
      <c r="E272" s="3141"/>
      <c r="F272" s="3143"/>
      <c r="G272" s="3144"/>
      <c r="H272" s="3145"/>
      <c r="I272" s="3146"/>
      <c r="J272" s="3147"/>
      <c r="K272" s="3148"/>
      <c r="L272" s="3149"/>
      <c r="M272" s="2109"/>
      <c r="N272" s="3150"/>
      <c r="O272" s="117"/>
      <c r="P272" s="3151"/>
      <c r="Q272" s="3152"/>
      <c r="R272" s="3153"/>
      <c r="S272" s="3154"/>
      <c r="T272" s="119"/>
      <c r="V272" s="115" t="s">
        <v>16</v>
      </c>
      <c r="W272" s="3141"/>
      <c r="X272" s="3142"/>
      <c r="Y272" s="3141"/>
      <c r="Z272" s="3143"/>
      <c r="AA272" s="3144"/>
      <c r="AB272" s="3145"/>
      <c r="AC272" s="3146"/>
      <c r="AD272" s="3147"/>
      <c r="AE272" s="3148"/>
      <c r="AF272" s="3149"/>
      <c r="AG272" s="2109"/>
      <c r="AH272" s="3150"/>
      <c r="AI272" s="117"/>
      <c r="AJ272" s="3151"/>
      <c r="AK272" s="3152"/>
      <c r="AL272" s="3153"/>
      <c r="AM272" s="3154"/>
      <c r="AN272" s="119"/>
      <c r="AP272" s="115" t="s">
        <v>16</v>
      </c>
      <c r="AQ272" s="3141"/>
      <c r="AR272" s="3142"/>
      <c r="AS272" s="3141"/>
      <c r="AT272" s="3143"/>
      <c r="AU272" s="3144"/>
      <c r="AV272" s="3145"/>
      <c r="AW272" s="3146"/>
      <c r="AX272" s="3147"/>
      <c r="AY272" s="3148"/>
      <c r="AZ272" s="3149"/>
      <c r="BA272" s="2109"/>
      <c r="BB272" s="3150"/>
      <c r="BC272" s="117"/>
      <c r="BD272" s="3151"/>
      <c r="BE272" s="3152"/>
      <c r="BF272" s="3153"/>
      <c r="BG272" s="3154"/>
      <c r="BH272" s="119"/>
      <c r="BK272" s="3">
        <v>1</v>
      </c>
    </row>
    <row r="273" spans="2:63" ht="15.75">
      <c r="B273" s="115" t="s">
        <v>16</v>
      </c>
      <c r="C273" s="3141"/>
      <c r="D273" s="3142"/>
      <c r="E273" s="3141"/>
      <c r="F273" s="3143"/>
      <c r="G273" s="3144"/>
      <c r="H273" s="3145"/>
      <c r="I273" s="3146"/>
      <c r="J273" s="3147"/>
      <c r="K273" s="3148"/>
      <c r="L273" s="3149"/>
      <c r="M273" s="2109"/>
      <c r="N273" s="3150"/>
      <c r="O273" s="117"/>
      <c r="P273" s="3151"/>
      <c r="Q273" s="3152"/>
      <c r="R273" s="3153"/>
      <c r="S273" s="3154"/>
      <c r="T273" s="119"/>
      <c r="V273" s="115" t="s">
        <v>16</v>
      </c>
      <c r="W273" s="3141"/>
      <c r="X273" s="3142"/>
      <c r="Y273" s="3141"/>
      <c r="Z273" s="3143"/>
      <c r="AA273" s="3144"/>
      <c r="AB273" s="3145"/>
      <c r="AC273" s="3146"/>
      <c r="AD273" s="3147"/>
      <c r="AE273" s="3148"/>
      <c r="AF273" s="3149"/>
      <c r="AG273" s="2109"/>
      <c r="AH273" s="3150"/>
      <c r="AI273" s="117"/>
      <c r="AJ273" s="3151"/>
      <c r="AK273" s="3152"/>
      <c r="AL273" s="3153"/>
      <c r="AM273" s="3154"/>
      <c r="AN273" s="119"/>
      <c r="AP273" s="115" t="s">
        <v>16</v>
      </c>
      <c r="AQ273" s="3141"/>
      <c r="AR273" s="3142"/>
      <c r="AS273" s="3141"/>
      <c r="AT273" s="3143"/>
      <c r="AU273" s="3144"/>
      <c r="AV273" s="3145"/>
      <c r="AW273" s="3146"/>
      <c r="AX273" s="3147"/>
      <c r="AY273" s="3148"/>
      <c r="AZ273" s="3149"/>
      <c r="BA273" s="2109"/>
      <c r="BB273" s="3150"/>
      <c r="BC273" s="117"/>
      <c r="BD273" s="3151"/>
      <c r="BE273" s="3152"/>
      <c r="BF273" s="3153"/>
      <c r="BG273" s="3154"/>
      <c r="BH273" s="119"/>
      <c r="BK273" s="3">
        <v>1</v>
      </c>
    </row>
    <row r="274" spans="2:63" ht="15.75">
      <c r="B274" s="115" t="s">
        <v>16</v>
      </c>
      <c r="C274" s="3141"/>
      <c r="D274" s="3142"/>
      <c r="E274" s="3141"/>
      <c r="F274" s="3143"/>
      <c r="G274" s="3144"/>
      <c r="H274" s="3145"/>
      <c r="I274" s="3146"/>
      <c r="J274" s="3147"/>
      <c r="K274" s="3148"/>
      <c r="L274" s="3149"/>
      <c r="M274" s="2109"/>
      <c r="N274" s="3150"/>
      <c r="O274" s="117"/>
      <c r="P274" s="3151"/>
      <c r="Q274" s="3152"/>
      <c r="R274" s="3153"/>
      <c r="S274" s="3154"/>
      <c r="T274" s="119"/>
      <c r="V274" s="115" t="s">
        <v>16</v>
      </c>
      <c r="W274" s="3141"/>
      <c r="X274" s="3142"/>
      <c r="Y274" s="3141"/>
      <c r="Z274" s="3143"/>
      <c r="AA274" s="3144"/>
      <c r="AB274" s="3145"/>
      <c r="AC274" s="3146"/>
      <c r="AD274" s="3147"/>
      <c r="AE274" s="3148"/>
      <c r="AF274" s="3149"/>
      <c r="AG274" s="2109"/>
      <c r="AH274" s="3150"/>
      <c r="AI274" s="117"/>
      <c r="AJ274" s="3151"/>
      <c r="AK274" s="3152"/>
      <c r="AL274" s="3153"/>
      <c r="AM274" s="3154"/>
      <c r="AN274" s="119"/>
      <c r="AP274" s="115" t="s">
        <v>16</v>
      </c>
      <c r="AQ274" s="3141"/>
      <c r="AR274" s="3142"/>
      <c r="AS274" s="3141"/>
      <c r="AT274" s="3143"/>
      <c r="AU274" s="3144"/>
      <c r="AV274" s="3145"/>
      <c r="AW274" s="3146"/>
      <c r="AX274" s="3147"/>
      <c r="AY274" s="3148"/>
      <c r="AZ274" s="3149"/>
      <c r="BA274" s="2109"/>
      <c r="BB274" s="3150"/>
      <c r="BC274" s="117"/>
      <c r="BD274" s="3151"/>
      <c r="BE274" s="3152"/>
      <c r="BF274" s="3153"/>
      <c r="BG274" s="3154"/>
      <c r="BH274" s="119"/>
      <c r="BK274" s="3">
        <v>1</v>
      </c>
    </row>
    <row r="275" spans="2:63" ht="15.75">
      <c r="B275" s="115" t="s">
        <v>16</v>
      </c>
      <c r="C275" s="3141"/>
      <c r="D275" s="3142"/>
      <c r="E275" s="3141"/>
      <c r="F275" s="3143"/>
      <c r="G275" s="3144"/>
      <c r="H275" s="3145"/>
      <c r="I275" s="3146"/>
      <c r="J275" s="3147"/>
      <c r="K275" s="3148"/>
      <c r="L275" s="3149"/>
      <c r="M275" s="2109"/>
      <c r="N275" s="3150"/>
      <c r="O275" s="117"/>
      <c r="P275" s="3151"/>
      <c r="Q275" s="3152"/>
      <c r="R275" s="3153"/>
      <c r="S275" s="3154"/>
      <c r="T275" s="119"/>
      <c r="V275" s="115" t="s">
        <v>16</v>
      </c>
      <c r="W275" s="3141"/>
      <c r="X275" s="3142"/>
      <c r="Y275" s="3141"/>
      <c r="Z275" s="3143"/>
      <c r="AA275" s="3144"/>
      <c r="AB275" s="3145"/>
      <c r="AC275" s="3146"/>
      <c r="AD275" s="3147"/>
      <c r="AE275" s="3148"/>
      <c r="AF275" s="3149"/>
      <c r="AG275" s="2109"/>
      <c r="AH275" s="3150"/>
      <c r="AI275" s="117"/>
      <c r="AJ275" s="3151"/>
      <c r="AK275" s="3152"/>
      <c r="AL275" s="3153"/>
      <c r="AM275" s="3154"/>
      <c r="AN275" s="119"/>
      <c r="AP275" s="115" t="s">
        <v>16</v>
      </c>
      <c r="AQ275" s="3141"/>
      <c r="AR275" s="3142"/>
      <c r="AS275" s="3141"/>
      <c r="AT275" s="3143"/>
      <c r="AU275" s="3144"/>
      <c r="AV275" s="3145"/>
      <c r="AW275" s="3146"/>
      <c r="AX275" s="3147"/>
      <c r="AY275" s="3148"/>
      <c r="AZ275" s="3149"/>
      <c r="BA275" s="2109"/>
      <c r="BB275" s="3150"/>
      <c r="BC275" s="117"/>
      <c r="BD275" s="3151"/>
      <c r="BE275" s="3152"/>
      <c r="BF275" s="3153"/>
      <c r="BG275" s="3154"/>
      <c r="BH275" s="119"/>
      <c r="BK275" s="3">
        <v>1</v>
      </c>
    </row>
    <row r="276" spans="2:63" ht="15.75">
      <c r="B276" s="115" t="s">
        <v>16</v>
      </c>
      <c r="C276" s="3141"/>
      <c r="D276" s="3142"/>
      <c r="E276" s="3141"/>
      <c r="F276" s="3143"/>
      <c r="G276" s="3144"/>
      <c r="H276" s="3145"/>
      <c r="I276" s="3146"/>
      <c r="J276" s="3147"/>
      <c r="K276" s="3148"/>
      <c r="L276" s="3149"/>
      <c r="M276" s="2109"/>
      <c r="N276" s="3150"/>
      <c r="O276" s="117"/>
      <c r="P276" s="3151"/>
      <c r="Q276" s="3152"/>
      <c r="R276" s="3153"/>
      <c r="S276" s="3154"/>
      <c r="T276" s="119"/>
      <c r="V276" s="115" t="s">
        <v>16</v>
      </c>
      <c r="W276" s="3141"/>
      <c r="X276" s="3142"/>
      <c r="Y276" s="3141"/>
      <c r="Z276" s="3143"/>
      <c r="AA276" s="3144"/>
      <c r="AB276" s="3145"/>
      <c r="AC276" s="3146"/>
      <c r="AD276" s="3147"/>
      <c r="AE276" s="3148"/>
      <c r="AF276" s="3149"/>
      <c r="AG276" s="2109"/>
      <c r="AH276" s="3150"/>
      <c r="AI276" s="117"/>
      <c r="AJ276" s="3151"/>
      <c r="AK276" s="3152"/>
      <c r="AL276" s="3153"/>
      <c r="AM276" s="3154"/>
      <c r="AN276" s="119"/>
      <c r="AP276" s="115" t="s">
        <v>16</v>
      </c>
      <c r="AQ276" s="3141"/>
      <c r="AR276" s="3142"/>
      <c r="AS276" s="3141"/>
      <c r="AT276" s="3143"/>
      <c r="AU276" s="3144"/>
      <c r="AV276" s="3145"/>
      <c r="AW276" s="3146"/>
      <c r="AX276" s="3147"/>
      <c r="AY276" s="3148"/>
      <c r="AZ276" s="3149"/>
      <c r="BA276" s="2109"/>
      <c r="BB276" s="3150"/>
      <c r="BC276" s="117"/>
      <c r="BD276" s="3151"/>
      <c r="BE276" s="3152"/>
      <c r="BF276" s="3153"/>
      <c r="BG276" s="3154"/>
      <c r="BH276" s="119"/>
      <c r="BK276" s="3">
        <v>1</v>
      </c>
    </row>
    <row r="277" spans="2:63" ht="15.75">
      <c r="B277" s="115" t="s">
        <v>16</v>
      </c>
      <c r="C277" s="3141"/>
      <c r="D277" s="3142"/>
      <c r="E277" s="3141"/>
      <c r="F277" s="3143"/>
      <c r="G277" s="3144"/>
      <c r="H277" s="3145"/>
      <c r="I277" s="3146"/>
      <c r="J277" s="3147"/>
      <c r="K277" s="3148"/>
      <c r="L277" s="3149"/>
      <c r="M277" s="2109"/>
      <c r="N277" s="3150"/>
      <c r="O277" s="117"/>
      <c r="P277" s="3151"/>
      <c r="Q277" s="3152"/>
      <c r="R277" s="3153"/>
      <c r="S277" s="3154"/>
      <c r="T277" s="119"/>
      <c r="V277" s="115" t="s">
        <v>16</v>
      </c>
      <c r="W277" s="3141"/>
      <c r="X277" s="3142"/>
      <c r="Y277" s="3141"/>
      <c r="Z277" s="3143"/>
      <c r="AA277" s="3144"/>
      <c r="AB277" s="3145"/>
      <c r="AC277" s="3146"/>
      <c r="AD277" s="3147"/>
      <c r="AE277" s="3148"/>
      <c r="AF277" s="3149"/>
      <c r="AG277" s="2109"/>
      <c r="AH277" s="3150"/>
      <c r="AI277" s="117"/>
      <c r="AJ277" s="3151"/>
      <c r="AK277" s="3152"/>
      <c r="AL277" s="3153"/>
      <c r="AM277" s="3154"/>
      <c r="AN277" s="119"/>
      <c r="AP277" s="115" t="s">
        <v>16</v>
      </c>
      <c r="AQ277" s="3141"/>
      <c r="AR277" s="3142"/>
      <c r="AS277" s="3141"/>
      <c r="AT277" s="3143"/>
      <c r="AU277" s="3144"/>
      <c r="AV277" s="3145"/>
      <c r="AW277" s="3146"/>
      <c r="AX277" s="3147"/>
      <c r="AY277" s="3148"/>
      <c r="AZ277" s="3149"/>
      <c r="BA277" s="2109"/>
      <c r="BB277" s="3150"/>
      <c r="BC277" s="117"/>
      <c r="BD277" s="3151"/>
      <c r="BE277" s="3152"/>
      <c r="BF277" s="3153"/>
      <c r="BG277" s="3154"/>
      <c r="BH277" s="119"/>
      <c r="BK277" s="3">
        <v>1</v>
      </c>
    </row>
    <row r="278" spans="2:63" ht="15.75">
      <c r="B278" s="115" t="s">
        <v>16</v>
      </c>
      <c r="C278" s="3141"/>
      <c r="D278" s="3142"/>
      <c r="E278" s="3141"/>
      <c r="F278" s="3143"/>
      <c r="G278" s="3144"/>
      <c r="H278" s="3145"/>
      <c r="I278" s="3146"/>
      <c r="J278" s="3147"/>
      <c r="K278" s="3148"/>
      <c r="L278" s="3149"/>
      <c r="M278" s="2109"/>
      <c r="N278" s="3150"/>
      <c r="O278" s="117"/>
      <c r="P278" s="3151"/>
      <c r="Q278" s="3152"/>
      <c r="R278" s="3153"/>
      <c r="S278" s="3154"/>
      <c r="T278" s="119"/>
      <c r="V278" s="115" t="s">
        <v>16</v>
      </c>
      <c r="W278" s="3141"/>
      <c r="X278" s="3142"/>
      <c r="Y278" s="3141"/>
      <c r="Z278" s="3143"/>
      <c r="AA278" s="3144"/>
      <c r="AB278" s="3145"/>
      <c r="AC278" s="3146"/>
      <c r="AD278" s="3147"/>
      <c r="AE278" s="3148"/>
      <c r="AF278" s="3149"/>
      <c r="AG278" s="2109"/>
      <c r="AH278" s="3150"/>
      <c r="AI278" s="117"/>
      <c r="AJ278" s="3151"/>
      <c r="AK278" s="3152"/>
      <c r="AL278" s="3153"/>
      <c r="AM278" s="3154"/>
      <c r="AN278" s="119"/>
      <c r="AP278" s="115" t="s">
        <v>16</v>
      </c>
      <c r="AQ278" s="3141"/>
      <c r="AR278" s="3142"/>
      <c r="AS278" s="3141"/>
      <c r="AT278" s="3143"/>
      <c r="AU278" s="3144"/>
      <c r="AV278" s="3145"/>
      <c r="AW278" s="3146"/>
      <c r="AX278" s="3147"/>
      <c r="AY278" s="3148"/>
      <c r="AZ278" s="3149"/>
      <c r="BA278" s="2109"/>
      <c r="BB278" s="3150"/>
      <c r="BC278" s="117"/>
      <c r="BD278" s="3151"/>
      <c r="BE278" s="3152"/>
      <c r="BF278" s="3153"/>
      <c r="BG278" s="3154"/>
      <c r="BH278" s="119"/>
      <c r="BK278" s="3">
        <v>1</v>
      </c>
    </row>
    <row r="279" spans="2:63" ht="15.75">
      <c r="B279" s="115" t="s">
        <v>16</v>
      </c>
      <c r="C279" s="3141"/>
      <c r="D279" s="3142"/>
      <c r="E279" s="3141"/>
      <c r="F279" s="3143"/>
      <c r="G279" s="3144"/>
      <c r="H279" s="3145"/>
      <c r="I279" s="3146"/>
      <c r="J279" s="3147"/>
      <c r="K279" s="3148"/>
      <c r="L279" s="3149"/>
      <c r="M279" s="2109"/>
      <c r="N279" s="3150"/>
      <c r="O279" s="117"/>
      <c r="P279" s="3151"/>
      <c r="Q279" s="3152"/>
      <c r="R279" s="3153"/>
      <c r="S279" s="3154"/>
      <c r="T279" s="119"/>
      <c r="V279" s="115" t="s">
        <v>16</v>
      </c>
      <c r="W279" s="3141"/>
      <c r="X279" s="3142"/>
      <c r="Y279" s="3141"/>
      <c r="Z279" s="3143"/>
      <c r="AA279" s="3144"/>
      <c r="AB279" s="3145"/>
      <c r="AC279" s="3146"/>
      <c r="AD279" s="3147"/>
      <c r="AE279" s="3148"/>
      <c r="AF279" s="3149"/>
      <c r="AG279" s="2109"/>
      <c r="AH279" s="3150"/>
      <c r="AI279" s="117"/>
      <c r="AJ279" s="3151"/>
      <c r="AK279" s="3152"/>
      <c r="AL279" s="3153"/>
      <c r="AM279" s="3154"/>
      <c r="AN279" s="119"/>
      <c r="AP279" s="115" t="s">
        <v>16</v>
      </c>
      <c r="AQ279" s="3141"/>
      <c r="AR279" s="3142"/>
      <c r="AS279" s="3141"/>
      <c r="AT279" s="3143"/>
      <c r="AU279" s="3144"/>
      <c r="AV279" s="3145"/>
      <c r="AW279" s="3146"/>
      <c r="AX279" s="3147"/>
      <c r="AY279" s="3148"/>
      <c r="AZ279" s="3149"/>
      <c r="BA279" s="2109"/>
      <c r="BB279" s="3150"/>
      <c r="BC279" s="117"/>
      <c r="BD279" s="3151"/>
      <c r="BE279" s="3152"/>
      <c r="BF279" s="3153"/>
      <c r="BG279" s="3154"/>
      <c r="BH279" s="119"/>
      <c r="BK279" s="3">
        <v>1</v>
      </c>
    </row>
    <row r="280" spans="2:63" ht="15.75">
      <c r="B280" s="115" t="s">
        <v>16</v>
      </c>
      <c r="C280" s="3141"/>
      <c r="D280" s="3142"/>
      <c r="E280" s="3141"/>
      <c r="F280" s="3143"/>
      <c r="G280" s="3144"/>
      <c r="H280" s="3145"/>
      <c r="I280" s="3146"/>
      <c r="J280" s="3147"/>
      <c r="K280" s="3148"/>
      <c r="L280" s="3149"/>
      <c r="M280" s="2109"/>
      <c r="N280" s="3150"/>
      <c r="O280" s="117"/>
      <c r="P280" s="3151"/>
      <c r="Q280" s="3152"/>
      <c r="R280" s="3153"/>
      <c r="S280" s="3154"/>
      <c r="T280" s="119"/>
      <c r="V280" s="115" t="s">
        <v>16</v>
      </c>
      <c r="W280" s="3141"/>
      <c r="X280" s="3142"/>
      <c r="Y280" s="3141"/>
      <c r="Z280" s="3143"/>
      <c r="AA280" s="3144"/>
      <c r="AB280" s="3145"/>
      <c r="AC280" s="3146"/>
      <c r="AD280" s="3147"/>
      <c r="AE280" s="3148"/>
      <c r="AF280" s="3149"/>
      <c r="AG280" s="2109"/>
      <c r="AH280" s="3150"/>
      <c r="AI280" s="117"/>
      <c r="AJ280" s="3151"/>
      <c r="AK280" s="3152"/>
      <c r="AL280" s="3153"/>
      <c r="AM280" s="3154"/>
      <c r="AN280" s="119"/>
      <c r="AP280" s="115" t="s">
        <v>16</v>
      </c>
      <c r="AQ280" s="3141"/>
      <c r="AR280" s="3142"/>
      <c r="AS280" s="3141"/>
      <c r="AT280" s="3143"/>
      <c r="AU280" s="3144"/>
      <c r="AV280" s="3145"/>
      <c r="AW280" s="3146"/>
      <c r="AX280" s="3147"/>
      <c r="AY280" s="3148"/>
      <c r="AZ280" s="3149"/>
      <c r="BA280" s="2109"/>
      <c r="BB280" s="3150"/>
      <c r="BC280" s="117"/>
      <c r="BD280" s="3151"/>
      <c r="BE280" s="3152"/>
      <c r="BF280" s="3153"/>
      <c r="BG280" s="3154"/>
      <c r="BH280" s="119"/>
      <c r="BK280" s="3">
        <v>1</v>
      </c>
    </row>
    <row r="281" spans="2:63" ht="15.75">
      <c r="B281" s="115" t="s">
        <v>16</v>
      </c>
      <c r="C281" s="3141"/>
      <c r="D281" s="3142"/>
      <c r="E281" s="3141"/>
      <c r="F281" s="3143"/>
      <c r="G281" s="3144"/>
      <c r="H281" s="3145"/>
      <c r="I281" s="3146"/>
      <c r="J281" s="3147"/>
      <c r="K281" s="3148"/>
      <c r="L281" s="3149"/>
      <c r="M281" s="2109"/>
      <c r="N281" s="3150"/>
      <c r="O281" s="117"/>
      <c r="P281" s="3151"/>
      <c r="Q281" s="3152"/>
      <c r="R281" s="3153"/>
      <c r="S281" s="3154"/>
      <c r="T281" s="119"/>
      <c r="V281" s="115" t="s">
        <v>16</v>
      </c>
      <c r="W281" s="3141"/>
      <c r="X281" s="3142"/>
      <c r="Y281" s="3141"/>
      <c r="Z281" s="3143"/>
      <c r="AA281" s="3144"/>
      <c r="AB281" s="3145"/>
      <c r="AC281" s="3146"/>
      <c r="AD281" s="3147"/>
      <c r="AE281" s="3148"/>
      <c r="AF281" s="3149"/>
      <c r="AG281" s="2109"/>
      <c r="AH281" s="3150"/>
      <c r="AI281" s="117"/>
      <c r="AJ281" s="3151"/>
      <c r="AK281" s="3152"/>
      <c r="AL281" s="3153"/>
      <c r="AM281" s="3154"/>
      <c r="AN281" s="119"/>
      <c r="AP281" s="115" t="s">
        <v>16</v>
      </c>
      <c r="AQ281" s="3141"/>
      <c r="AR281" s="3142"/>
      <c r="AS281" s="3141"/>
      <c r="AT281" s="3143"/>
      <c r="AU281" s="3144"/>
      <c r="AV281" s="3145"/>
      <c r="AW281" s="3146"/>
      <c r="AX281" s="3147"/>
      <c r="AY281" s="3148"/>
      <c r="AZ281" s="3149"/>
      <c r="BA281" s="2109"/>
      <c r="BB281" s="3150"/>
      <c r="BC281" s="117"/>
      <c r="BD281" s="3151"/>
      <c r="BE281" s="3152"/>
      <c r="BF281" s="3153"/>
      <c r="BG281" s="3154"/>
      <c r="BH281" s="119"/>
      <c r="BK281" s="3">
        <v>1</v>
      </c>
    </row>
    <row r="282" spans="2:63" ht="15.75">
      <c r="B282" s="115" t="s">
        <v>16</v>
      </c>
      <c r="C282" s="3141"/>
      <c r="D282" s="3142"/>
      <c r="E282" s="3141"/>
      <c r="F282" s="3143"/>
      <c r="G282" s="3144"/>
      <c r="H282" s="3145"/>
      <c r="I282" s="3146"/>
      <c r="J282" s="3147"/>
      <c r="K282" s="3148"/>
      <c r="L282" s="3149"/>
      <c r="M282" s="2109"/>
      <c r="N282" s="3150"/>
      <c r="O282" s="117"/>
      <c r="P282" s="3151"/>
      <c r="Q282" s="3152"/>
      <c r="R282" s="3153"/>
      <c r="S282" s="3154"/>
      <c r="T282" s="119"/>
      <c r="V282" s="115" t="s">
        <v>16</v>
      </c>
      <c r="W282" s="3141"/>
      <c r="X282" s="3142"/>
      <c r="Y282" s="3141"/>
      <c r="Z282" s="3143"/>
      <c r="AA282" s="3144"/>
      <c r="AB282" s="3145"/>
      <c r="AC282" s="3146"/>
      <c r="AD282" s="3147"/>
      <c r="AE282" s="3148"/>
      <c r="AF282" s="3149"/>
      <c r="AG282" s="2109"/>
      <c r="AH282" s="3150"/>
      <c r="AI282" s="117"/>
      <c r="AJ282" s="3151"/>
      <c r="AK282" s="3152"/>
      <c r="AL282" s="3153"/>
      <c r="AM282" s="3154"/>
      <c r="AN282" s="119"/>
      <c r="AP282" s="115" t="s">
        <v>16</v>
      </c>
      <c r="AQ282" s="3141"/>
      <c r="AR282" s="3142"/>
      <c r="AS282" s="3141"/>
      <c r="AT282" s="3143"/>
      <c r="AU282" s="3144"/>
      <c r="AV282" s="3145"/>
      <c r="AW282" s="3146"/>
      <c r="AX282" s="3147"/>
      <c r="AY282" s="3148"/>
      <c r="AZ282" s="3149"/>
      <c r="BA282" s="2109"/>
      <c r="BB282" s="3150"/>
      <c r="BC282" s="117"/>
      <c r="BD282" s="3151"/>
      <c r="BE282" s="3152"/>
      <c r="BF282" s="3153"/>
      <c r="BG282" s="3154"/>
      <c r="BH282" s="119"/>
      <c r="BK282" s="3">
        <v>1</v>
      </c>
    </row>
    <row r="283" spans="2:63" ht="15.75">
      <c r="B283" s="115" t="s">
        <v>16</v>
      </c>
      <c r="C283" s="3141"/>
      <c r="D283" s="3142"/>
      <c r="E283" s="3141"/>
      <c r="F283" s="3143"/>
      <c r="G283" s="3144"/>
      <c r="H283" s="3145"/>
      <c r="I283" s="3146"/>
      <c r="J283" s="3147"/>
      <c r="K283" s="3148"/>
      <c r="L283" s="3149"/>
      <c r="M283" s="2109"/>
      <c r="N283" s="3150"/>
      <c r="O283" s="117"/>
      <c r="P283" s="3151"/>
      <c r="Q283" s="3152"/>
      <c r="R283" s="3153"/>
      <c r="S283" s="3154"/>
      <c r="T283" s="119"/>
      <c r="V283" s="115" t="s">
        <v>16</v>
      </c>
      <c r="W283" s="3141"/>
      <c r="X283" s="3142"/>
      <c r="Y283" s="3141"/>
      <c r="Z283" s="3143"/>
      <c r="AA283" s="3144"/>
      <c r="AB283" s="3145"/>
      <c r="AC283" s="3146"/>
      <c r="AD283" s="3147"/>
      <c r="AE283" s="3148"/>
      <c r="AF283" s="3149"/>
      <c r="AG283" s="2109"/>
      <c r="AH283" s="3150"/>
      <c r="AI283" s="117"/>
      <c r="AJ283" s="3151"/>
      <c r="AK283" s="3152"/>
      <c r="AL283" s="3153"/>
      <c r="AM283" s="3154"/>
      <c r="AN283" s="119"/>
      <c r="AP283" s="115" t="s">
        <v>16</v>
      </c>
      <c r="AQ283" s="3141"/>
      <c r="AR283" s="3142"/>
      <c r="AS283" s="3141"/>
      <c r="AT283" s="3143"/>
      <c r="AU283" s="3144"/>
      <c r="AV283" s="3145"/>
      <c r="AW283" s="3146"/>
      <c r="AX283" s="3147"/>
      <c r="AY283" s="3148"/>
      <c r="AZ283" s="3149"/>
      <c r="BA283" s="2109"/>
      <c r="BB283" s="3150"/>
      <c r="BC283" s="117"/>
      <c r="BD283" s="3151"/>
      <c r="BE283" s="3152"/>
      <c r="BF283" s="3153"/>
      <c r="BG283" s="3154"/>
      <c r="BH283" s="119"/>
      <c r="BK283" s="3">
        <v>1</v>
      </c>
    </row>
    <row r="284" spans="2:63" ht="15.75">
      <c r="B284" s="115" t="s">
        <v>16</v>
      </c>
      <c r="C284" s="3141"/>
      <c r="D284" s="3142"/>
      <c r="E284" s="3141"/>
      <c r="F284" s="3143"/>
      <c r="G284" s="3144"/>
      <c r="H284" s="3145"/>
      <c r="I284" s="3146"/>
      <c r="J284" s="3147"/>
      <c r="K284" s="3148"/>
      <c r="L284" s="3149"/>
      <c r="M284" s="2109"/>
      <c r="N284" s="3150"/>
      <c r="O284" s="117"/>
      <c r="P284" s="3151"/>
      <c r="Q284" s="3152"/>
      <c r="R284" s="3153"/>
      <c r="S284" s="3154"/>
      <c r="T284" s="119"/>
      <c r="V284" s="115" t="s">
        <v>16</v>
      </c>
      <c r="W284" s="3141"/>
      <c r="X284" s="3142"/>
      <c r="Y284" s="3141"/>
      <c r="Z284" s="3143"/>
      <c r="AA284" s="3144"/>
      <c r="AB284" s="3145"/>
      <c r="AC284" s="3146"/>
      <c r="AD284" s="3147"/>
      <c r="AE284" s="3148"/>
      <c r="AF284" s="3149"/>
      <c r="AG284" s="2109"/>
      <c r="AH284" s="3150"/>
      <c r="AI284" s="117"/>
      <c r="AJ284" s="3151"/>
      <c r="AK284" s="3152"/>
      <c r="AL284" s="3153"/>
      <c r="AM284" s="3154"/>
      <c r="AN284" s="119"/>
      <c r="AP284" s="115" t="s">
        <v>16</v>
      </c>
      <c r="AQ284" s="3141"/>
      <c r="AR284" s="3142"/>
      <c r="AS284" s="3141"/>
      <c r="AT284" s="3143"/>
      <c r="AU284" s="3144"/>
      <c r="AV284" s="3145"/>
      <c r="AW284" s="3146"/>
      <c r="AX284" s="3147"/>
      <c r="AY284" s="3148"/>
      <c r="AZ284" s="3149"/>
      <c r="BA284" s="2109"/>
      <c r="BB284" s="3150"/>
      <c r="BC284" s="117"/>
      <c r="BD284" s="3151"/>
      <c r="BE284" s="3152"/>
      <c r="BF284" s="3153"/>
      <c r="BG284" s="3154"/>
      <c r="BH284" s="119"/>
      <c r="BK284" s="3">
        <v>1</v>
      </c>
    </row>
    <row r="285" spans="2:63" ht="15.75">
      <c r="B285" s="115" t="s">
        <v>16</v>
      </c>
      <c r="C285" s="3141"/>
      <c r="D285" s="3142"/>
      <c r="E285" s="3141"/>
      <c r="F285" s="3143"/>
      <c r="G285" s="3144"/>
      <c r="H285" s="3145"/>
      <c r="I285" s="3146"/>
      <c r="J285" s="3147"/>
      <c r="K285" s="3148"/>
      <c r="L285" s="3149"/>
      <c r="M285" s="2109"/>
      <c r="N285" s="3150"/>
      <c r="O285" s="117"/>
      <c r="P285" s="3151"/>
      <c r="Q285" s="3152"/>
      <c r="R285" s="3153"/>
      <c r="S285" s="3154"/>
      <c r="T285" s="119"/>
      <c r="V285" s="115" t="s">
        <v>16</v>
      </c>
      <c r="W285" s="3141"/>
      <c r="X285" s="3142"/>
      <c r="Y285" s="3141"/>
      <c r="Z285" s="3143"/>
      <c r="AA285" s="3144"/>
      <c r="AB285" s="3145"/>
      <c r="AC285" s="3146"/>
      <c r="AD285" s="3147"/>
      <c r="AE285" s="3148"/>
      <c r="AF285" s="3149"/>
      <c r="AG285" s="2109"/>
      <c r="AH285" s="3150"/>
      <c r="AI285" s="117"/>
      <c r="AJ285" s="3151"/>
      <c r="AK285" s="3152"/>
      <c r="AL285" s="3153"/>
      <c r="AM285" s="3154"/>
      <c r="AN285" s="119"/>
      <c r="AP285" s="115" t="s">
        <v>16</v>
      </c>
      <c r="AQ285" s="3141"/>
      <c r="AR285" s="3142"/>
      <c r="AS285" s="3141"/>
      <c r="AT285" s="3143"/>
      <c r="AU285" s="3144"/>
      <c r="AV285" s="3145"/>
      <c r="AW285" s="3146"/>
      <c r="AX285" s="3147"/>
      <c r="AY285" s="3148"/>
      <c r="AZ285" s="3149"/>
      <c r="BA285" s="2109"/>
      <c r="BB285" s="3150"/>
      <c r="BC285" s="117"/>
      <c r="BD285" s="3151"/>
      <c r="BE285" s="3152"/>
      <c r="BF285" s="3153"/>
      <c r="BG285" s="3154"/>
      <c r="BH285" s="119"/>
      <c r="BK285" s="3">
        <v>1</v>
      </c>
    </row>
    <row r="286" spans="2:63" ht="15.75">
      <c r="B286" s="115" t="s">
        <v>16</v>
      </c>
      <c r="C286" s="3141"/>
      <c r="D286" s="3142"/>
      <c r="E286" s="3141"/>
      <c r="F286" s="3143"/>
      <c r="G286" s="3144"/>
      <c r="H286" s="3145"/>
      <c r="I286" s="3146"/>
      <c r="J286" s="3147"/>
      <c r="K286" s="3148"/>
      <c r="L286" s="3149"/>
      <c r="M286" s="2109"/>
      <c r="N286" s="3150"/>
      <c r="O286" s="117"/>
      <c r="P286" s="3151"/>
      <c r="Q286" s="3152"/>
      <c r="R286" s="3153"/>
      <c r="S286" s="3154"/>
      <c r="T286" s="119"/>
      <c r="V286" s="115" t="s">
        <v>16</v>
      </c>
      <c r="W286" s="3141"/>
      <c r="X286" s="3142"/>
      <c r="Y286" s="3141"/>
      <c r="Z286" s="3143"/>
      <c r="AA286" s="3144"/>
      <c r="AB286" s="3145"/>
      <c r="AC286" s="3146"/>
      <c r="AD286" s="3147"/>
      <c r="AE286" s="3148"/>
      <c r="AF286" s="3149"/>
      <c r="AG286" s="2109"/>
      <c r="AH286" s="3150"/>
      <c r="AI286" s="117"/>
      <c r="AJ286" s="3151"/>
      <c r="AK286" s="3152"/>
      <c r="AL286" s="3153"/>
      <c r="AM286" s="3154"/>
      <c r="AN286" s="119"/>
      <c r="AP286" s="115" t="s">
        <v>16</v>
      </c>
      <c r="AQ286" s="3141"/>
      <c r="AR286" s="3142"/>
      <c r="AS286" s="3141"/>
      <c r="AT286" s="3143"/>
      <c r="AU286" s="3144"/>
      <c r="AV286" s="3145"/>
      <c r="AW286" s="3146"/>
      <c r="AX286" s="3147"/>
      <c r="AY286" s="3148"/>
      <c r="AZ286" s="3149"/>
      <c r="BA286" s="2109"/>
      <c r="BB286" s="3150"/>
      <c r="BC286" s="117"/>
      <c r="BD286" s="3151"/>
      <c r="BE286" s="3152"/>
      <c r="BF286" s="3153"/>
      <c r="BG286" s="3154"/>
      <c r="BH286" s="119"/>
      <c r="BK286" s="3">
        <v>1</v>
      </c>
    </row>
    <row r="287" spans="2:63" ht="15.75">
      <c r="B287" s="115" t="s">
        <v>16</v>
      </c>
      <c r="C287" s="3141"/>
      <c r="D287" s="3142"/>
      <c r="E287" s="3141"/>
      <c r="F287" s="3143"/>
      <c r="G287" s="3144"/>
      <c r="H287" s="3145"/>
      <c r="I287" s="3146"/>
      <c r="J287" s="3147"/>
      <c r="K287" s="3148"/>
      <c r="L287" s="3149"/>
      <c r="M287" s="2109"/>
      <c r="N287" s="3150"/>
      <c r="O287" s="117"/>
      <c r="P287" s="3151"/>
      <c r="Q287" s="3152"/>
      <c r="R287" s="3153"/>
      <c r="S287" s="3154"/>
      <c r="T287" s="119"/>
      <c r="V287" s="115" t="s">
        <v>16</v>
      </c>
      <c r="W287" s="3141"/>
      <c r="X287" s="3142"/>
      <c r="Y287" s="3141"/>
      <c r="Z287" s="3143"/>
      <c r="AA287" s="3144"/>
      <c r="AB287" s="3145"/>
      <c r="AC287" s="3146"/>
      <c r="AD287" s="3147"/>
      <c r="AE287" s="3148"/>
      <c r="AF287" s="3149"/>
      <c r="AG287" s="2109"/>
      <c r="AH287" s="3150"/>
      <c r="AI287" s="117"/>
      <c r="AJ287" s="3151"/>
      <c r="AK287" s="3152"/>
      <c r="AL287" s="3153"/>
      <c r="AM287" s="3154"/>
      <c r="AN287" s="119"/>
      <c r="AP287" s="115" t="s">
        <v>16</v>
      </c>
      <c r="AQ287" s="3141"/>
      <c r="AR287" s="3142"/>
      <c r="AS287" s="3141"/>
      <c r="AT287" s="3143"/>
      <c r="AU287" s="3144"/>
      <c r="AV287" s="3145"/>
      <c r="AW287" s="3146"/>
      <c r="AX287" s="3147"/>
      <c r="AY287" s="3148"/>
      <c r="AZ287" s="3149"/>
      <c r="BA287" s="2109"/>
      <c r="BB287" s="3150"/>
      <c r="BC287" s="117"/>
      <c r="BD287" s="3151"/>
      <c r="BE287" s="3152"/>
      <c r="BF287" s="3153"/>
      <c r="BG287" s="3154"/>
      <c r="BH287" s="119"/>
      <c r="BK287" s="3">
        <v>1</v>
      </c>
    </row>
    <row r="288" spans="2:63" ht="15.75">
      <c r="B288" s="115" t="s">
        <v>16</v>
      </c>
      <c r="C288" s="3141"/>
      <c r="D288" s="3142"/>
      <c r="E288" s="3141"/>
      <c r="F288" s="3143"/>
      <c r="G288" s="3144"/>
      <c r="H288" s="3145"/>
      <c r="I288" s="3146"/>
      <c r="J288" s="3147"/>
      <c r="K288" s="3148"/>
      <c r="L288" s="3149"/>
      <c r="M288" s="2109"/>
      <c r="N288" s="3150"/>
      <c r="O288" s="117"/>
      <c r="P288" s="3151"/>
      <c r="Q288" s="3152"/>
      <c r="R288" s="3153"/>
      <c r="S288" s="3154"/>
      <c r="T288" s="119"/>
      <c r="V288" s="115" t="s">
        <v>16</v>
      </c>
      <c r="W288" s="3141"/>
      <c r="X288" s="3142"/>
      <c r="Y288" s="3141"/>
      <c r="Z288" s="3143"/>
      <c r="AA288" s="3144"/>
      <c r="AB288" s="3145"/>
      <c r="AC288" s="3146"/>
      <c r="AD288" s="3147"/>
      <c r="AE288" s="3148"/>
      <c r="AF288" s="3149"/>
      <c r="AG288" s="2109"/>
      <c r="AH288" s="3150"/>
      <c r="AI288" s="117"/>
      <c r="AJ288" s="3151"/>
      <c r="AK288" s="3152"/>
      <c r="AL288" s="3153"/>
      <c r="AM288" s="3154"/>
      <c r="AN288" s="119"/>
      <c r="AP288" s="115" t="s">
        <v>16</v>
      </c>
      <c r="AQ288" s="3141"/>
      <c r="AR288" s="3142"/>
      <c r="AS288" s="3141"/>
      <c r="AT288" s="3143"/>
      <c r="AU288" s="3144"/>
      <c r="AV288" s="3145"/>
      <c r="AW288" s="3146"/>
      <c r="AX288" s="3147"/>
      <c r="AY288" s="3148"/>
      <c r="AZ288" s="3149"/>
      <c r="BA288" s="2109"/>
      <c r="BB288" s="3150"/>
      <c r="BC288" s="117"/>
      <c r="BD288" s="3151"/>
      <c r="BE288" s="3152"/>
      <c r="BF288" s="3153"/>
      <c r="BG288" s="3154"/>
      <c r="BH288" s="119"/>
      <c r="BK288" s="3">
        <v>1</v>
      </c>
    </row>
    <row r="289" spans="2:63" ht="15.75">
      <c r="B289" s="115" t="s">
        <v>16</v>
      </c>
      <c r="C289" s="3141"/>
      <c r="D289" s="3142"/>
      <c r="E289" s="3141"/>
      <c r="F289" s="3143"/>
      <c r="G289" s="3144"/>
      <c r="H289" s="3145"/>
      <c r="I289" s="3146"/>
      <c r="J289" s="3147"/>
      <c r="K289" s="3148"/>
      <c r="L289" s="3149"/>
      <c r="M289" s="2109"/>
      <c r="N289" s="3150"/>
      <c r="O289" s="117"/>
      <c r="P289" s="3151"/>
      <c r="Q289" s="3152"/>
      <c r="R289" s="3153"/>
      <c r="S289" s="3154"/>
      <c r="T289" s="119"/>
      <c r="V289" s="115" t="s">
        <v>16</v>
      </c>
      <c r="W289" s="3141"/>
      <c r="X289" s="3142"/>
      <c r="Y289" s="3141"/>
      <c r="Z289" s="3143"/>
      <c r="AA289" s="3144"/>
      <c r="AB289" s="3145"/>
      <c r="AC289" s="3146"/>
      <c r="AD289" s="3147"/>
      <c r="AE289" s="3148"/>
      <c r="AF289" s="3149"/>
      <c r="AG289" s="2109"/>
      <c r="AH289" s="3150"/>
      <c r="AI289" s="117"/>
      <c r="AJ289" s="3151"/>
      <c r="AK289" s="3152"/>
      <c r="AL289" s="3153"/>
      <c r="AM289" s="3154"/>
      <c r="AN289" s="119"/>
      <c r="AP289" s="115" t="s">
        <v>16</v>
      </c>
      <c r="AQ289" s="3141"/>
      <c r="AR289" s="3142"/>
      <c r="AS289" s="3141"/>
      <c r="AT289" s="3143"/>
      <c r="AU289" s="3144"/>
      <c r="AV289" s="3145"/>
      <c r="AW289" s="3146"/>
      <c r="AX289" s="3147"/>
      <c r="AY289" s="3148"/>
      <c r="AZ289" s="3149"/>
      <c r="BA289" s="2109"/>
      <c r="BB289" s="3150"/>
      <c r="BC289" s="117"/>
      <c r="BD289" s="3151"/>
      <c r="BE289" s="3152"/>
      <c r="BF289" s="3153"/>
      <c r="BG289" s="3154"/>
      <c r="BH289" s="119"/>
      <c r="BK289" s="3">
        <v>1</v>
      </c>
    </row>
    <row r="290" spans="2:63" ht="15.75">
      <c r="B290" s="115" t="s">
        <v>16</v>
      </c>
      <c r="C290" s="3141"/>
      <c r="D290" s="3142"/>
      <c r="E290" s="3141"/>
      <c r="F290" s="3143"/>
      <c r="G290" s="3144"/>
      <c r="H290" s="3145"/>
      <c r="I290" s="3146"/>
      <c r="J290" s="3147"/>
      <c r="K290" s="3148"/>
      <c r="L290" s="3149"/>
      <c r="M290" s="2109"/>
      <c r="N290" s="3150"/>
      <c r="O290" s="117"/>
      <c r="P290" s="3151"/>
      <c r="Q290" s="3152"/>
      <c r="R290" s="3153"/>
      <c r="S290" s="3154"/>
      <c r="T290" s="119"/>
      <c r="V290" s="115" t="s">
        <v>16</v>
      </c>
      <c r="W290" s="3141"/>
      <c r="X290" s="3142"/>
      <c r="Y290" s="3141"/>
      <c r="Z290" s="3143"/>
      <c r="AA290" s="3144"/>
      <c r="AB290" s="3145"/>
      <c r="AC290" s="3146"/>
      <c r="AD290" s="3147"/>
      <c r="AE290" s="3148"/>
      <c r="AF290" s="3149"/>
      <c r="AG290" s="2109"/>
      <c r="AH290" s="3150"/>
      <c r="AI290" s="117"/>
      <c r="AJ290" s="3151"/>
      <c r="AK290" s="3152"/>
      <c r="AL290" s="3153"/>
      <c r="AM290" s="3154"/>
      <c r="AN290" s="119"/>
      <c r="AP290" s="115" t="s">
        <v>16</v>
      </c>
      <c r="AQ290" s="3141"/>
      <c r="AR290" s="3142"/>
      <c r="AS290" s="3141"/>
      <c r="AT290" s="3143"/>
      <c r="AU290" s="3144"/>
      <c r="AV290" s="3145"/>
      <c r="AW290" s="3146"/>
      <c r="AX290" s="3147"/>
      <c r="AY290" s="3148"/>
      <c r="AZ290" s="3149"/>
      <c r="BA290" s="2109"/>
      <c r="BB290" s="3150"/>
      <c r="BC290" s="117"/>
      <c r="BD290" s="3151"/>
      <c r="BE290" s="3152"/>
      <c r="BF290" s="3153"/>
      <c r="BG290" s="3154"/>
      <c r="BH290" s="119"/>
      <c r="BK290" s="3">
        <v>1</v>
      </c>
    </row>
    <row r="291" spans="2:63" ht="15.75">
      <c r="B291" s="115" t="s">
        <v>16</v>
      </c>
      <c r="C291" s="3141"/>
      <c r="D291" s="3142"/>
      <c r="E291" s="3141"/>
      <c r="F291" s="3143"/>
      <c r="G291" s="3144"/>
      <c r="H291" s="3145"/>
      <c r="I291" s="3146"/>
      <c r="J291" s="3147"/>
      <c r="K291" s="3148"/>
      <c r="L291" s="3149"/>
      <c r="M291" s="2109"/>
      <c r="N291" s="3150"/>
      <c r="O291" s="117"/>
      <c r="P291" s="3151"/>
      <c r="Q291" s="3152"/>
      <c r="R291" s="3153"/>
      <c r="S291" s="3154"/>
      <c r="T291" s="119"/>
      <c r="V291" s="115" t="s">
        <v>16</v>
      </c>
      <c r="W291" s="3141"/>
      <c r="X291" s="3142"/>
      <c r="Y291" s="3141"/>
      <c r="Z291" s="3143"/>
      <c r="AA291" s="3144"/>
      <c r="AB291" s="3145"/>
      <c r="AC291" s="3146"/>
      <c r="AD291" s="3147"/>
      <c r="AE291" s="3148"/>
      <c r="AF291" s="3149"/>
      <c r="AG291" s="2109"/>
      <c r="AH291" s="3150"/>
      <c r="AI291" s="117"/>
      <c r="AJ291" s="3151"/>
      <c r="AK291" s="3152"/>
      <c r="AL291" s="3153"/>
      <c r="AM291" s="3154"/>
      <c r="AN291" s="119"/>
      <c r="AP291" s="115" t="s">
        <v>16</v>
      </c>
      <c r="AQ291" s="3141"/>
      <c r="AR291" s="3142"/>
      <c r="AS291" s="3141"/>
      <c r="AT291" s="3143"/>
      <c r="AU291" s="3144"/>
      <c r="AV291" s="3145"/>
      <c r="AW291" s="3146"/>
      <c r="AX291" s="3147"/>
      <c r="AY291" s="3148"/>
      <c r="AZ291" s="3149"/>
      <c r="BA291" s="2109"/>
      <c r="BB291" s="3150"/>
      <c r="BC291" s="117"/>
      <c r="BD291" s="3151"/>
      <c r="BE291" s="3152"/>
      <c r="BF291" s="3153"/>
      <c r="BG291" s="3154"/>
      <c r="BH291" s="119"/>
      <c r="BK291" s="3">
        <v>1</v>
      </c>
    </row>
    <row r="292" spans="2:63" ht="15.75">
      <c r="B292" s="115" t="s">
        <v>16</v>
      </c>
      <c r="C292" s="3141"/>
      <c r="D292" s="3142"/>
      <c r="E292" s="3141"/>
      <c r="F292" s="3143"/>
      <c r="G292" s="3144"/>
      <c r="H292" s="3145"/>
      <c r="I292" s="3146"/>
      <c r="J292" s="3147"/>
      <c r="K292" s="3148"/>
      <c r="L292" s="3149"/>
      <c r="M292" s="2109"/>
      <c r="N292" s="3150"/>
      <c r="O292" s="117"/>
      <c r="P292" s="3151"/>
      <c r="Q292" s="3152"/>
      <c r="R292" s="3153"/>
      <c r="S292" s="3154"/>
      <c r="T292" s="119"/>
      <c r="V292" s="115" t="s">
        <v>16</v>
      </c>
      <c r="W292" s="3141"/>
      <c r="X292" s="3142"/>
      <c r="Y292" s="3141"/>
      <c r="Z292" s="3143"/>
      <c r="AA292" s="3144"/>
      <c r="AB292" s="3145"/>
      <c r="AC292" s="3146"/>
      <c r="AD292" s="3147"/>
      <c r="AE292" s="3148"/>
      <c r="AF292" s="3149"/>
      <c r="AG292" s="2109"/>
      <c r="AH292" s="3150"/>
      <c r="AI292" s="117"/>
      <c r="AJ292" s="3151"/>
      <c r="AK292" s="3152"/>
      <c r="AL292" s="3153"/>
      <c r="AM292" s="3154"/>
      <c r="AN292" s="119"/>
      <c r="AP292" s="115" t="s">
        <v>16</v>
      </c>
      <c r="AQ292" s="3141"/>
      <c r="AR292" s="3142"/>
      <c r="AS292" s="3141"/>
      <c r="AT292" s="3143"/>
      <c r="AU292" s="3144"/>
      <c r="AV292" s="3145"/>
      <c r="AW292" s="3146"/>
      <c r="AX292" s="3147"/>
      <c r="AY292" s="3148"/>
      <c r="AZ292" s="3149"/>
      <c r="BA292" s="2109"/>
      <c r="BB292" s="3150"/>
      <c r="BC292" s="117"/>
      <c r="BD292" s="3151"/>
      <c r="BE292" s="3152"/>
      <c r="BF292" s="3153"/>
      <c r="BG292" s="3154"/>
      <c r="BH292" s="119"/>
      <c r="BK292" s="3">
        <v>1</v>
      </c>
    </row>
    <row r="293" spans="2:63" ht="15.75">
      <c r="B293" s="115" t="s">
        <v>16</v>
      </c>
      <c r="C293" s="3141"/>
      <c r="D293" s="3142"/>
      <c r="E293" s="3141"/>
      <c r="F293" s="3143"/>
      <c r="G293" s="3144"/>
      <c r="H293" s="3145"/>
      <c r="I293" s="3146"/>
      <c r="J293" s="3147"/>
      <c r="K293" s="3148"/>
      <c r="L293" s="3149"/>
      <c r="M293" s="2109"/>
      <c r="N293" s="3150"/>
      <c r="O293" s="117"/>
      <c r="P293" s="3151"/>
      <c r="Q293" s="3152"/>
      <c r="R293" s="3153"/>
      <c r="S293" s="3154"/>
      <c r="T293" s="119"/>
      <c r="V293" s="115" t="s">
        <v>16</v>
      </c>
      <c r="W293" s="3141"/>
      <c r="X293" s="3142"/>
      <c r="Y293" s="3141"/>
      <c r="Z293" s="3143"/>
      <c r="AA293" s="3144"/>
      <c r="AB293" s="3145"/>
      <c r="AC293" s="3146"/>
      <c r="AD293" s="3147"/>
      <c r="AE293" s="3148"/>
      <c r="AF293" s="3149"/>
      <c r="AG293" s="2109"/>
      <c r="AH293" s="3150"/>
      <c r="AI293" s="117"/>
      <c r="AJ293" s="3151"/>
      <c r="AK293" s="3152"/>
      <c r="AL293" s="3153"/>
      <c r="AM293" s="3154"/>
      <c r="AN293" s="119"/>
      <c r="AP293" s="115" t="s">
        <v>16</v>
      </c>
      <c r="AQ293" s="3141"/>
      <c r="AR293" s="3142"/>
      <c r="AS293" s="3141"/>
      <c r="AT293" s="3143"/>
      <c r="AU293" s="3144"/>
      <c r="AV293" s="3145"/>
      <c r="AW293" s="3146"/>
      <c r="AX293" s="3147"/>
      <c r="AY293" s="3148"/>
      <c r="AZ293" s="3149"/>
      <c r="BA293" s="2109"/>
      <c r="BB293" s="3150"/>
      <c r="BC293" s="117"/>
      <c r="BD293" s="3151"/>
      <c r="BE293" s="3152"/>
      <c r="BF293" s="3153"/>
      <c r="BG293" s="3154"/>
      <c r="BH293" s="119"/>
      <c r="BK293" s="3">
        <v>1</v>
      </c>
    </row>
    <row r="294" spans="2:63" ht="15.75">
      <c r="B294" s="115" t="s">
        <v>16</v>
      </c>
      <c r="C294" s="3141"/>
      <c r="D294" s="3142"/>
      <c r="E294" s="3141"/>
      <c r="F294" s="3143"/>
      <c r="G294" s="3144"/>
      <c r="H294" s="3145"/>
      <c r="I294" s="3146"/>
      <c r="J294" s="3147"/>
      <c r="K294" s="3148"/>
      <c r="L294" s="3149"/>
      <c r="M294" s="2109"/>
      <c r="N294" s="3150"/>
      <c r="O294" s="117"/>
      <c r="P294" s="3151"/>
      <c r="Q294" s="3152"/>
      <c r="R294" s="3153"/>
      <c r="S294" s="3154"/>
      <c r="T294" s="119"/>
      <c r="V294" s="115" t="s">
        <v>16</v>
      </c>
      <c r="W294" s="3141"/>
      <c r="X294" s="3142"/>
      <c r="Y294" s="3141"/>
      <c r="Z294" s="3143"/>
      <c r="AA294" s="3144"/>
      <c r="AB294" s="3145"/>
      <c r="AC294" s="3146"/>
      <c r="AD294" s="3147"/>
      <c r="AE294" s="3148"/>
      <c r="AF294" s="3149"/>
      <c r="AG294" s="2109"/>
      <c r="AH294" s="3150"/>
      <c r="AI294" s="117"/>
      <c r="AJ294" s="3151"/>
      <c r="AK294" s="3152"/>
      <c r="AL294" s="3153"/>
      <c r="AM294" s="3154"/>
      <c r="AN294" s="119"/>
      <c r="AP294" s="115" t="s">
        <v>16</v>
      </c>
      <c r="AQ294" s="3141"/>
      <c r="AR294" s="3142"/>
      <c r="AS294" s="3141"/>
      <c r="AT294" s="3143"/>
      <c r="AU294" s="3144"/>
      <c r="AV294" s="3145"/>
      <c r="AW294" s="3146"/>
      <c r="AX294" s="3147"/>
      <c r="AY294" s="3148"/>
      <c r="AZ294" s="3149"/>
      <c r="BA294" s="2109"/>
      <c r="BB294" s="3150"/>
      <c r="BC294" s="117"/>
      <c r="BD294" s="3151"/>
      <c r="BE294" s="3152"/>
      <c r="BF294" s="3153"/>
      <c r="BG294" s="3154"/>
      <c r="BH294" s="119"/>
      <c r="BK294" s="3">
        <v>1</v>
      </c>
    </row>
    <row r="295" spans="2:63" ht="15.75">
      <c r="B295" s="115" t="s">
        <v>16</v>
      </c>
      <c r="C295" s="3141"/>
      <c r="D295" s="3142"/>
      <c r="E295" s="3141"/>
      <c r="F295" s="3143"/>
      <c r="G295" s="3144"/>
      <c r="H295" s="3145"/>
      <c r="I295" s="3146"/>
      <c r="J295" s="3147"/>
      <c r="K295" s="3148"/>
      <c r="L295" s="3149"/>
      <c r="M295" s="2109"/>
      <c r="N295" s="3150"/>
      <c r="O295" s="117"/>
      <c r="P295" s="3151"/>
      <c r="Q295" s="3152"/>
      <c r="R295" s="3153"/>
      <c r="S295" s="3154"/>
      <c r="T295" s="119"/>
      <c r="V295" s="115" t="s">
        <v>16</v>
      </c>
      <c r="W295" s="3141"/>
      <c r="X295" s="3142"/>
      <c r="Y295" s="3141"/>
      <c r="Z295" s="3143"/>
      <c r="AA295" s="3144"/>
      <c r="AB295" s="3145"/>
      <c r="AC295" s="3146"/>
      <c r="AD295" s="3147"/>
      <c r="AE295" s="3148"/>
      <c r="AF295" s="3149"/>
      <c r="AG295" s="2109"/>
      <c r="AH295" s="3150"/>
      <c r="AI295" s="117"/>
      <c r="AJ295" s="3151"/>
      <c r="AK295" s="3152"/>
      <c r="AL295" s="3153"/>
      <c r="AM295" s="3154"/>
      <c r="AN295" s="119"/>
      <c r="AP295" s="115" t="s">
        <v>16</v>
      </c>
      <c r="AQ295" s="3141"/>
      <c r="AR295" s="3142"/>
      <c r="AS295" s="3141"/>
      <c r="AT295" s="3143"/>
      <c r="AU295" s="3144"/>
      <c r="AV295" s="3145"/>
      <c r="AW295" s="3146"/>
      <c r="AX295" s="3147"/>
      <c r="AY295" s="3148"/>
      <c r="AZ295" s="3149"/>
      <c r="BA295" s="2109"/>
      <c r="BB295" s="3150"/>
      <c r="BC295" s="117"/>
      <c r="BD295" s="3151"/>
      <c r="BE295" s="3152"/>
      <c r="BF295" s="3153"/>
      <c r="BG295" s="3154"/>
      <c r="BH295" s="119"/>
      <c r="BK295" s="3">
        <v>1</v>
      </c>
    </row>
    <row r="296" spans="2:63" ht="15.75">
      <c r="B296" s="115" t="s">
        <v>16</v>
      </c>
      <c r="C296" s="3141"/>
      <c r="D296" s="3142"/>
      <c r="E296" s="3141"/>
      <c r="F296" s="3143"/>
      <c r="G296" s="3144"/>
      <c r="H296" s="3145"/>
      <c r="I296" s="3146"/>
      <c r="J296" s="3147"/>
      <c r="K296" s="3148"/>
      <c r="L296" s="3149"/>
      <c r="M296" s="2109"/>
      <c r="N296" s="3150"/>
      <c r="O296" s="117"/>
      <c r="P296" s="3151"/>
      <c r="Q296" s="3152"/>
      <c r="R296" s="3153"/>
      <c r="S296" s="3154"/>
      <c r="T296" s="119"/>
      <c r="V296" s="115" t="s">
        <v>16</v>
      </c>
      <c r="W296" s="3141"/>
      <c r="X296" s="3142"/>
      <c r="Y296" s="3141"/>
      <c r="Z296" s="3143"/>
      <c r="AA296" s="3144"/>
      <c r="AB296" s="3145"/>
      <c r="AC296" s="3146"/>
      <c r="AD296" s="3147"/>
      <c r="AE296" s="3148"/>
      <c r="AF296" s="3149"/>
      <c r="AG296" s="2109"/>
      <c r="AH296" s="3150"/>
      <c r="AI296" s="117"/>
      <c r="AJ296" s="3151"/>
      <c r="AK296" s="3152"/>
      <c r="AL296" s="3153"/>
      <c r="AM296" s="3154"/>
      <c r="AN296" s="119"/>
      <c r="AP296" s="115" t="s">
        <v>16</v>
      </c>
      <c r="AQ296" s="3141"/>
      <c r="AR296" s="3142"/>
      <c r="AS296" s="3141"/>
      <c r="AT296" s="3143"/>
      <c r="AU296" s="3144"/>
      <c r="AV296" s="3145"/>
      <c r="AW296" s="3146"/>
      <c r="AX296" s="3147"/>
      <c r="AY296" s="3148"/>
      <c r="AZ296" s="3149"/>
      <c r="BA296" s="2109"/>
      <c r="BB296" s="3150"/>
      <c r="BC296" s="117"/>
      <c r="BD296" s="3151"/>
      <c r="BE296" s="3152"/>
      <c r="BF296" s="3153"/>
      <c r="BG296" s="3154"/>
      <c r="BH296" s="119"/>
      <c r="BK296" s="3">
        <v>1</v>
      </c>
    </row>
    <row r="297" spans="2:63" ht="15.75">
      <c r="B297" s="115" t="s">
        <v>16</v>
      </c>
      <c r="C297" s="3141"/>
      <c r="D297" s="3142"/>
      <c r="E297" s="3141"/>
      <c r="F297" s="3143"/>
      <c r="G297" s="3144"/>
      <c r="H297" s="3145"/>
      <c r="I297" s="3146"/>
      <c r="J297" s="3147"/>
      <c r="K297" s="3148"/>
      <c r="L297" s="3149"/>
      <c r="M297" s="2109"/>
      <c r="N297" s="3150"/>
      <c r="O297" s="117"/>
      <c r="P297" s="3151"/>
      <c r="Q297" s="3152"/>
      <c r="R297" s="3153"/>
      <c r="S297" s="3154"/>
      <c r="T297" s="119"/>
      <c r="V297" s="115" t="s">
        <v>16</v>
      </c>
      <c r="W297" s="3141"/>
      <c r="X297" s="3142"/>
      <c r="Y297" s="3141"/>
      <c r="Z297" s="3143"/>
      <c r="AA297" s="3144"/>
      <c r="AB297" s="3145"/>
      <c r="AC297" s="3146"/>
      <c r="AD297" s="3147"/>
      <c r="AE297" s="3148"/>
      <c r="AF297" s="3149"/>
      <c r="AG297" s="2109"/>
      <c r="AH297" s="3150"/>
      <c r="AI297" s="117"/>
      <c r="AJ297" s="3151"/>
      <c r="AK297" s="3152"/>
      <c r="AL297" s="3153"/>
      <c r="AM297" s="3154"/>
      <c r="AN297" s="119"/>
      <c r="AP297" s="115" t="s">
        <v>16</v>
      </c>
      <c r="AQ297" s="3141"/>
      <c r="AR297" s="3142"/>
      <c r="AS297" s="3141"/>
      <c r="AT297" s="3143"/>
      <c r="AU297" s="3144"/>
      <c r="AV297" s="3145"/>
      <c r="AW297" s="3146"/>
      <c r="AX297" s="3147"/>
      <c r="AY297" s="3148"/>
      <c r="AZ297" s="3149"/>
      <c r="BA297" s="2109"/>
      <c r="BB297" s="3150"/>
      <c r="BC297" s="117"/>
      <c r="BD297" s="3151"/>
      <c r="BE297" s="3152"/>
      <c r="BF297" s="3153"/>
      <c r="BG297" s="3154"/>
      <c r="BH297" s="119"/>
      <c r="BK297" s="3">
        <v>1</v>
      </c>
    </row>
    <row r="298" spans="2:63" ht="15.75">
      <c r="B298" s="115" t="s">
        <v>16</v>
      </c>
      <c r="C298" s="3141"/>
      <c r="D298" s="3142"/>
      <c r="E298" s="3141"/>
      <c r="F298" s="3143"/>
      <c r="G298" s="3144"/>
      <c r="H298" s="3145"/>
      <c r="I298" s="3146"/>
      <c r="J298" s="3147"/>
      <c r="K298" s="3148"/>
      <c r="L298" s="3149"/>
      <c r="M298" s="2109"/>
      <c r="N298" s="3150"/>
      <c r="O298" s="117"/>
      <c r="P298" s="3151"/>
      <c r="Q298" s="3152"/>
      <c r="R298" s="3153"/>
      <c r="S298" s="3154"/>
      <c r="T298" s="119"/>
      <c r="V298" s="115" t="s">
        <v>16</v>
      </c>
      <c r="W298" s="3141"/>
      <c r="X298" s="3142"/>
      <c r="Y298" s="3141"/>
      <c r="Z298" s="3143"/>
      <c r="AA298" s="3144"/>
      <c r="AB298" s="3145"/>
      <c r="AC298" s="3146"/>
      <c r="AD298" s="3147"/>
      <c r="AE298" s="3148"/>
      <c r="AF298" s="3149"/>
      <c r="AG298" s="2109"/>
      <c r="AH298" s="3150"/>
      <c r="AI298" s="117"/>
      <c r="AJ298" s="3151"/>
      <c r="AK298" s="3152"/>
      <c r="AL298" s="3153"/>
      <c r="AM298" s="3154"/>
      <c r="AN298" s="119"/>
      <c r="AP298" s="115" t="s">
        <v>16</v>
      </c>
      <c r="AQ298" s="3141"/>
      <c r="AR298" s="3142"/>
      <c r="AS298" s="3141"/>
      <c r="AT298" s="3143"/>
      <c r="AU298" s="3144"/>
      <c r="AV298" s="3145"/>
      <c r="AW298" s="3146"/>
      <c r="AX298" s="3147"/>
      <c r="AY298" s="3148"/>
      <c r="AZ298" s="3149"/>
      <c r="BA298" s="2109"/>
      <c r="BB298" s="3150"/>
      <c r="BC298" s="117"/>
      <c r="BD298" s="3151"/>
      <c r="BE298" s="3152"/>
      <c r="BF298" s="3153"/>
      <c r="BG298" s="3154"/>
      <c r="BH298" s="119"/>
      <c r="BK298" s="3">
        <v>1</v>
      </c>
    </row>
    <row r="299" spans="2:63" ht="15.75">
      <c r="B299" s="115" t="s">
        <v>16</v>
      </c>
      <c r="C299" s="3141"/>
      <c r="D299" s="3142"/>
      <c r="E299" s="3141"/>
      <c r="F299" s="3143"/>
      <c r="G299" s="3144"/>
      <c r="H299" s="3145"/>
      <c r="I299" s="3146"/>
      <c r="J299" s="3147"/>
      <c r="K299" s="3148"/>
      <c r="L299" s="3149"/>
      <c r="M299" s="2109"/>
      <c r="N299" s="3150"/>
      <c r="O299" s="117"/>
      <c r="P299" s="3151"/>
      <c r="Q299" s="3152"/>
      <c r="R299" s="3153"/>
      <c r="S299" s="3154"/>
      <c r="T299" s="119"/>
      <c r="V299" s="115" t="s">
        <v>16</v>
      </c>
      <c r="W299" s="3141"/>
      <c r="X299" s="3142"/>
      <c r="Y299" s="3141"/>
      <c r="Z299" s="3143"/>
      <c r="AA299" s="3144"/>
      <c r="AB299" s="3145"/>
      <c r="AC299" s="3146"/>
      <c r="AD299" s="3147"/>
      <c r="AE299" s="3148"/>
      <c r="AF299" s="3149"/>
      <c r="AG299" s="2109"/>
      <c r="AH299" s="3150"/>
      <c r="AI299" s="117"/>
      <c r="AJ299" s="3151"/>
      <c r="AK299" s="3152"/>
      <c r="AL299" s="3153"/>
      <c r="AM299" s="3154"/>
      <c r="AN299" s="119"/>
      <c r="AP299" s="115" t="s">
        <v>16</v>
      </c>
      <c r="AQ299" s="3141"/>
      <c r="AR299" s="3142"/>
      <c r="AS299" s="3141"/>
      <c r="AT299" s="3143"/>
      <c r="AU299" s="3144"/>
      <c r="AV299" s="3145"/>
      <c r="AW299" s="3146"/>
      <c r="AX299" s="3147"/>
      <c r="AY299" s="3148"/>
      <c r="AZ299" s="3149"/>
      <c r="BA299" s="2109"/>
      <c r="BB299" s="3150"/>
      <c r="BC299" s="117"/>
      <c r="BD299" s="3151"/>
      <c r="BE299" s="3152"/>
      <c r="BF299" s="3153"/>
      <c r="BG299" s="3154"/>
      <c r="BH299" s="119"/>
      <c r="BK299" s="3">
        <v>1</v>
      </c>
    </row>
    <row r="300" spans="2:63" ht="15.75">
      <c r="B300" s="115" t="s">
        <v>16</v>
      </c>
      <c r="C300" s="3141"/>
      <c r="D300" s="3142"/>
      <c r="E300" s="3141"/>
      <c r="F300" s="3143"/>
      <c r="G300" s="3144"/>
      <c r="H300" s="3145"/>
      <c r="I300" s="3146"/>
      <c r="J300" s="3147"/>
      <c r="K300" s="3148"/>
      <c r="L300" s="3149"/>
      <c r="M300" s="2109"/>
      <c r="N300" s="3150"/>
      <c r="O300" s="117"/>
      <c r="P300" s="3151"/>
      <c r="Q300" s="3152"/>
      <c r="R300" s="3153"/>
      <c r="S300" s="3154"/>
      <c r="T300" s="119"/>
      <c r="V300" s="115" t="s">
        <v>16</v>
      </c>
      <c r="W300" s="3141"/>
      <c r="X300" s="3142"/>
      <c r="Y300" s="3141"/>
      <c r="Z300" s="3143"/>
      <c r="AA300" s="3144"/>
      <c r="AB300" s="3145"/>
      <c r="AC300" s="3146"/>
      <c r="AD300" s="3147"/>
      <c r="AE300" s="3148"/>
      <c r="AF300" s="3149"/>
      <c r="AG300" s="2109"/>
      <c r="AH300" s="3150"/>
      <c r="AI300" s="117"/>
      <c r="AJ300" s="3151"/>
      <c r="AK300" s="3152"/>
      <c r="AL300" s="3153"/>
      <c r="AM300" s="3154"/>
      <c r="AN300" s="119"/>
      <c r="AP300" s="115" t="s">
        <v>16</v>
      </c>
      <c r="AQ300" s="3141"/>
      <c r="AR300" s="3142"/>
      <c r="AS300" s="3141"/>
      <c r="AT300" s="3143"/>
      <c r="AU300" s="3144"/>
      <c r="AV300" s="3145"/>
      <c r="AW300" s="3146"/>
      <c r="AX300" s="3147"/>
      <c r="AY300" s="3148"/>
      <c r="AZ300" s="3149"/>
      <c r="BA300" s="2109"/>
      <c r="BB300" s="3150"/>
      <c r="BC300" s="117"/>
      <c r="BD300" s="3151"/>
      <c r="BE300" s="3152"/>
      <c r="BF300" s="3153"/>
      <c r="BG300" s="3154"/>
      <c r="BH300" s="119"/>
      <c r="BK300" s="3">
        <v>1</v>
      </c>
    </row>
    <row r="301" spans="2:63" ht="15.75">
      <c r="B301" s="115" t="s">
        <v>16</v>
      </c>
      <c r="C301" s="3141"/>
      <c r="D301" s="3142"/>
      <c r="E301" s="3141"/>
      <c r="F301" s="3143"/>
      <c r="G301" s="3144"/>
      <c r="H301" s="3145"/>
      <c r="I301" s="3146"/>
      <c r="J301" s="3147"/>
      <c r="K301" s="3148"/>
      <c r="L301" s="3149"/>
      <c r="M301" s="2109"/>
      <c r="N301" s="3150"/>
      <c r="O301" s="117"/>
      <c r="P301" s="3151"/>
      <c r="Q301" s="3152"/>
      <c r="R301" s="3153"/>
      <c r="S301" s="3154"/>
      <c r="T301" s="119"/>
      <c r="V301" s="115" t="s">
        <v>16</v>
      </c>
      <c r="W301" s="3141"/>
      <c r="X301" s="3142"/>
      <c r="Y301" s="3141"/>
      <c r="Z301" s="3143"/>
      <c r="AA301" s="3144"/>
      <c r="AB301" s="3145"/>
      <c r="AC301" s="3146"/>
      <c r="AD301" s="3147"/>
      <c r="AE301" s="3148"/>
      <c r="AF301" s="3149"/>
      <c r="AG301" s="2109"/>
      <c r="AH301" s="3150"/>
      <c r="AI301" s="117"/>
      <c r="AJ301" s="3151"/>
      <c r="AK301" s="3152"/>
      <c r="AL301" s="3153"/>
      <c r="AM301" s="3154"/>
      <c r="AN301" s="119"/>
      <c r="AP301" s="115" t="s">
        <v>16</v>
      </c>
      <c r="AQ301" s="3141"/>
      <c r="AR301" s="3142"/>
      <c r="AS301" s="3141"/>
      <c r="AT301" s="3143"/>
      <c r="AU301" s="3144"/>
      <c r="AV301" s="3145"/>
      <c r="AW301" s="3146"/>
      <c r="AX301" s="3147"/>
      <c r="AY301" s="3148"/>
      <c r="AZ301" s="3149"/>
      <c r="BA301" s="2109"/>
      <c r="BB301" s="3150"/>
      <c r="BC301" s="117"/>
      <c r="BD301" s="3151"/>
      <c r="BE301" s="3152"/>
      <c r="BF301" s="3153"/>
      <c r="BG301" s="3154"/>
      <c r="BH301" s="119"/>
      <c r="BK301" s="3">
        <v>1</v>
      </c>
    </row>
    <row r="302" spans="2:63" ht="15.75">
      <c r="B302" s="115" t="s">
        <v>16</v>
      </c>
      <c r="C302" s="3141"/>
      <c r="D302" s="3142"/>
      <c r="E302" s="3141"/>
      <c r="F302" s="3143"/>
      <c r="G302" s="3144"/>
      <c r="H302" s="3145"/>
      <c r="I302" s="3146"/>
      <c r="J302" s="3147"/>
      <c r="K302" s="3148"/>
      <c r="L302" s="3149"/>
      <c r="M302" s="2109"/>
      <c r="N302" s="3150"/>
      <c r="O302" s="117"/>
      <c r="P302" s="3151"/>
      <c r="Q302" s="3152"/>
      <c r="R302" s="3153"/>
      <c r="S302" s="3154"/>
      <c r="T302" s="119"/>
      <c r="V302" s="115" t="s">
        <v>16</v>
      </c>
      <c r="W302" s="3141"/>
      <c r="X302" s="3142"/>
      <c r="Y302" s="3141"/>
      <c r="Z302" s="3143"/>
      <c r="AA302" s="3144"/>
      <c r="AB302" s="3145"/>
      <c r="AC302" s="3146"/>
      <c r="AD302" s="3147"/>
      <c r="AE302" s="3148"/>
      <c r="AF302" s="3149"/>
      <c r="AG302" s="2109"/>
      <c r="AH302" s="3150"/>
      <c r="AI302" s="117"/>
      <c r="AJ302" s="3151"/>
      <c r="AK302" s="3152"/>
      <c r="AL302" s="3153"/>
      <c r="AM302" s="3154"/>
      <c r="AN302" s="119"/>
      <c r="AP302" s="115" t="s">
        <v>16</v>
      </c>
      <c r="AQ302" s="3141"/>
      <c r="AR302" s="3142"/>
      <c r="AS302" s="3141"/>
      <c r="AT302" s="3143"/>
      <c r="AU302" s="3144"/>
      <c r="AV302" s="3145"/>
      <c r="AW302" s="3146"/>
      <c r="AX302" s="3147"/>
      <c r="AY302" s="3148"/>
      <c r="AZ302" s="3149"/>
      <c r="BA302" s="2109"/>
      <c r="BB302" s="3150"/>
      <c r="BC302" s="117"/>
      <c r="BD302" s="3151"/>
      <c r="BE302" s="3152"/>
      <c r="BF302" s="3153"/>
      <c r="BG302" s="3154"/>
      <c r="BH302" s="119"/>
      <c r="BK302" s="3">
        <v>1</v>
      </c>
    </row>
    <row r="303" spans="2:63" ht="15.75">
      <c r="B303" s="115" t="s">
        <v>16</v>
      </c>
      <c r="C303" s="3141"/>
      <c r="D303" s="3142"/>
      <c r="E303" s="3141"/>
      <c r="F303" s="3143"/>
      <c r="G303" s="3144"/>
      <c r="H303" s="3145"/>
      <c r="I303" s="3146"/>
      <c r="J303" s="3147"/>
      <c r="K303" s="3148"/>
      <c r="L303" s="3149"/>
      <c r="M303" s="2109"/>
      <c r="N303" s="3150"/>
      <c r="O303" s="117"/>
      <c r="P303" s="3151"/>
      <c r="Q303" s="3152"/>
      <c r="R303" s="3153"/>
      <c r="S303" s="3154"/>
      <c r="T303" s="119"/>
      <c r="V303" s="115" t="s">
        <v>16</v>
      </c>
      <c r="W303" s="3141"/>
      <c r="X303" s="3142"/>
      <c r="Y303" s="3141"/>
      <c r="Z303" s="3143"/>
      <c r="AA303" s="3144"/>
      <c r="AB303" s="3145"/>
      <c r="AC303" s="3146"/>
      <c r="AD303" s="3147"/>
      <c r="AE303" s="3148"/>
      <c r="AF303" s="3149"/>
      <c r="AG303" s="2109"/>
      <c r="AH303" s="3150"/>
      <c r="AI303" s="117"/>
      <c r="AJ303" s="3151"/>
      <c r="AK303" s="3152"/>
      <c r="AL303" s="3153"/>
      <c r="AM303" s="3154"/>
      <c r="AN303" s="119"/>
      <c r="AP303" s="115" t="s">
        <v>16</v>
      </c>
      <c r="AQ303" s="3141"/>
      <c r="AR303" s="3142"/>
      <c r="AS303" s="3141"/>
      <c r="AT303" s="3143"/>
      <c r="AU303" s="3144"/>
      <c r="AV303" s="3145"/>
      <c r="AW303" s="3146"/>
      <c r="AX303" s="3147"/>
      <c r="AY303" s="3148"/>
      <c r="AZ303" s="3149"/>
      <c r="BA303" s="2109"/>
      <c r="BB303" s="3150"/>
      <c r="BC303" s="117"/>
      <c r="BD303" s="3151"/>
      <c r="BE303" s="3152"/>
      <c r="BF303" s="3153"/>
      <c r="BG303" s="3154"/>
      <c r="BH303" s="119"/>
      <c r="BK303" s="3">
        <v>1</v>
      </c>
    </row>
    <row r="304" spans="2:63" ht="15.75">
      <c r="B304" s="115" t="s">
        <v>16</v>
      </c>
      <c r="C304" s="3141"/>
      <c r="D304" s="3142"/>
      <c r="E304" s="3141"/>
      <c r="F304" s="3143"/>
      <c r="G304" s="3144"/>
      <c r="H304" s="3145"/>
      <c r="I304" s="3146"/>
      <c r="J304" s="3147"/>
      <c r="K304" s="3148"/>
      <c r="L304" s="3149"/>
      <c r="M304" s="2109"/>
      <c r="N304" s="3150"/>
      <c r="O304" s="117"/>
      <c r="P304" s="3151"/>
      <c r="Q304" s="3152"/>
      <c r="R304" s="3153"/>
      <c r="S304" s="3154"/>
      <c r="T304" s="119"/>
      <c r="V304" s="115" t="s">
        <v>16</v>
      </c>
      <c r="W304" s="3141"/>
      <c r="X304" s="3142"/>
      <c r="Y304" s="3141"/>
      <c r="Z304" s="3143"/>
      <c r="AA304" s="3144"/>
      <c r="AB304" s="3145"/>
      <c r="AC304" s="3146"/>
      <c r="AD304" s="3147"/>
      <c r="AE304" s="3148"/>
      <c r="AF304" s="3149"/>
      <c r="AG304" s="2109"/>
      <c r="AH304" s="3150"/>
      <c r="AI304" s="117"/>
      <c r="AJ304" s="3151"/>
      <c r="AK304" s="3152"/>
      <c r="AL304" s="3153"/>
      <c r="AM304" s="3154"/>
      <c r="AN304" s="119"/>
      <c r="AP304" s="115" t="s">
        <v>16</v>
      </c>
      <c r="AQ304" s="3141"/>
      <c r="AR304" s="3142"/>
      <c r="AS304" s="3141"/>
      <c r="AT304" s="3143"/>
      <c r="AU304" s="3144"/>
      <c r="AV304" s="3145"/>
      <c r="AW304" s="3146"/>
      <c r="AX304" s="3147"/>
      <c r="AY304" s="3148"/>
      <c r="AZ304" s="3149"/>
      <c r="BA304" s="2109"/>
      <c r="BB304" s="3150"/>
      <c r="BC304" s="117"/>
      <c r="BD304" s="3151"/>
      <c r="BE304" s="3152"/>
      <c r="BF304" s="3153"/>
      <c r="BG304" s="3154"/>
      <c r="BH304" s="119"/>
      <c r="BK304" s="3">
        <v>1</v>
      </c>
    </row>
    <row r="305" spans="2:63" ht="15.75">
      <c r="B305" s="115" t="s">
        <v>16</v>
      </c>
      <c r="C305" s="3141"/>
      <c r="D305" s="3142"/>
      <c r="E305" s="3141"/>
      <c r="F305" s="3143"/>
      <c r="G305" s="3144"/>
      <c r="H305" s="3145"/>
      <c r="I305" s="3146"/>
      <c r="J305" s="3147"/>
      <c r="K305" s="3148"/>
      <c r="L305" s="3149"/>
      <c r="M305" s="2109"/>
      <c r="N305" s="3150"/>
      <c r="O305" s="117"/>
      <c r="P305" s="3151"/>
      <c r="Q305" s="3152"/>
      <c r="R305" s="3153"/>
      <c r="S305" s="3154"/>
      <c r="T305" s="119"/>
      <c r="V305" s="115" t="s">
        <v>16</v>
      </c>
      <c r="W305" s="3141"/>
      <c r="X305" s="3142"/>
      <c r="Y305" s="3141"/>
      <c r="Z305" s="3143"/>
      <c r="AA305" s="3144"/>
      <c r="AB305" s="3145"/>
      <c r="AC305" s="3146"/>
      <c r="AD305" s="3147"/>
      <c r="AE305" s="3148"/>
      <c r="AF305" s="3149"/>
      <c r="AG305" s="2109"/>
      <c r="AH305" s="3150"/>
      <c r="AI305" s="117"/>
      <c r="AJ305" s="3151"/>
      <c r="AK305" s="3152"/>
      <c r="AL305" s="3153"/>
      <c r="AM305" s="3154"/>
      <c r="AN305" s="119"/>
      <c r="AP305" s="115" t="s">
        <v>16</v>
      </c>
      <c r="AQ305" s="3141"/>
      <c r="AR305" s="3142"/>
      <c r="AS305" s="3141"/>
      <c r="AT305" s="3143"/>
      <c r="AU305" s="3144"/>
      <c r="AV305" s="3145"/>
      <c r="AW305" s="3146"/>
      <c r="AX305" s="3147"/>
      <c r="AY305" s="3148"/>
      <c r="AZ305" s="3149"/>
      <c r="BA305" s="2109"/>
      <c r="BB305" s="3150"/>
      <c r="BC305" s="117"/>
      <c r="BD305" s="3151"/>
      <c r="BE305" s="3152"/>
      <c r="BF305" s="3153"/>
      <c r="BG305" s="3154"/>
      <c r="BH305" s="119"/>
      <c r="BK305" s="3">
        <v>1</v>
      </c>
    </row>
    <row r="306" spans="2:63" ht="15.75">
      <c r="B306" s="115" t="s">
        <v>16</v>
      </c>
      <c r="C306" s="3141"/>
      <c r="D306" s="3142"/>
      <c r="E306" s="3141"/>
      <c r="F306" s="3143"/>
      <c r="G306" s="3144"/>
      <c r="H306" s="3145"/>
      <c r="I306" s="3146"/>
      <c r="J306" s="3147"/>
      <c r="K306" s="3148"/>
      <c r="L306" s="3149"/>
      <c r="M306" s="2109"/>
      <c r="N306" s="3150"/>
      <c r="O306" s="117"/>
      <c r="P306" s="3151"/>
      <c r="Q306" s="3152"/>
      <c r="R306" s="3153"/>
      <c r="S306" s="3154"/>
      <c r="T306" s="119"/>
      <c r="V306" s="115" t="s">
        <v>16</v>
      </c>
      <c r="W306" s="3141"/>
      <c r="X306" s="3142"/>
      <c r="Y306" s="3141"/>
      <c r="Z306" s="3143"/>
      <c r="AA306" s="3144"/>
      <c r="AB306" s="3145"/>
      <c r="AC306" s="3146"/>
      <c r="AD306" s="3147"/>
      <c r="AE306" s="3148"/>
      <c r="AF306" s="3149"/>
      <c r="AG306" s="2109"/>
      <c r="AH306" s="3150"/>
      <c r="AI306" s="117"/>
      <c r="AJ306" s="3151"/>
      <c r="AK306" s="3152"/>
      <c r="AL306" s="3153"/>
      <c r="AM306" s="3154"/>
      <c r="AN306" s="119"/>
      <c r="AP306" s="115" t="s">
        <v>16</v>
      </c>
      <c r="AQ306" s="3141"/>
      <c r="AR306" s="3142"/>
      <c r="AS306" s="3141"/>
      <c r="AT306" s="3143"/>
      <c r="AU306" s="3144"/>
      <c r="AV306" s="3145"/>
      <c r="AW306" s="3146"/>
      <c r="AX306" s="3147"/>
      <c r="AY306" s="3148"/>
      <c r="AZ306" s="3149"/>
      <c r="BA306" s="2109"/>
      <c r="BB306" s="3150"/>
      <c r="BC306" s="117"/>
      <c r="BD306" s="3151"/>
      <c r="BE306" s="3152"/>
      <c r="BF306" s="3153"/>
      <c r="BG306" s="3154"/>
      <c r="BH306" s="119"/>
      <c r="BK306" s="3">
        <v>1</v>
      </c>
    </row>
    <row r="307" spans="2:63" ht="15.75">
      <c r="B307" s="115" t="s">
        <v>16</v>
      </c>
      <c r="C307" s="3141"/>
      <c r="D307" s="3142"/>
      <c r="E307" s="3141"/>
      <c r="F307" s="3143"/>
      <c r="G307" s="3144"/>
      <c r="H307" s="3145"/>
      <c r="I307" s="3146"/>
      <c r="J307" s="3147"/>
      <c r="K307" s="3148"/>
      <c r="L307" s="3149"/>
      <c r="M307" s="2109"/>
      <c r="N307" s="3150"/>
      <c r="O307" s="117"/>
      <c r="P307" s="3151"/>
      <c r="Q307" s="3152"/>
      <c r="R307" s="3153"/>
      <c r="S307" s="3154"/>
      <c r="T307" s="119"/>
      <c r="V307" s="115" t="s">
        <v>16</v>
      </c>
      <c r="W307" s="3141"/>
      <c r="X307" s="3142"/>
      <c r="Y307" s="3141"/>
      <c r="Z307" s="3143"/>
      <c r="AA307" s="3144"/>
      <c r="AB307" s="3145"/>
      <c r="AC307" s="3146"/>
      <c r="AD307" s="3147"/>
      <c r="AE307" s="3148"/>
      <c r="AF307" s="3149"/>
      <c r="AG307" s="2109"/>
      <c r="AH307" s="3150"/>
      <c r="AI307" s="117"/>
      <c r="AJ307" s="3151"/>
      <c r="AK307" s="3152"/>
      <c r="AL307" s="3153"/>
      <c r="AM307" s="3154"/>
      <c r="AN307" s="119"/>
      <c r="AP307" s="115" t="s">
        <v>16</v>
      </c>
      <c r="AQ307" s="3141"/>
      <c r="AR307" s="3142"/>
      <c r="AS307" s="3141"/>
      <c r="AT307" s="3143"/>
      <c r="AU307" s="3144"/>
      <c r="AV307" s="3145"/>
      <c r="AW307" s="3146"/>
      <c r="AX307" s="3147"/>
      <c r="AY307" s="3148"/>
      <c r="AZ307" s="3149"/>
      <c r="BA307" s="2109"/>
      <c r="BB307" s="3150"/>
      <c r="BC307" s="117"/>
      <c r="BD307" s="3151"/>
      <c r="BE307" s="3152"/>
      <c r="BF307" s="3153"/>
      <c r="BG307" s="3154"/>
      <c r="BH307" s="119"/>
      <c r="BK307" s="3">
        <v>1</v>
      </c>
    </row>
    <row r="308" spans="2:63" ht="15.75">
      <c r="B308" s="115" t="s">
        <v>16</v>
      </c>
      <c r="C308" s="3141"/>
      <c r="D308" s="3142"/>
      <c r="E308" s="3141"/>
      <c r="F308" s="3143"/>
      <c r="G308" s="3144"/>
      <c r="H308" s="3145"/>
      <c r="I308" s="3146"/>
      <c r="J308" s="3147"/>
      <c r="K308" s="3148"/>
      <c r="L308" s="3149"/>
      <c r="M308" s="2109"/>
      <c r="N308" s="3150"/>
      <c r="O308" s="117"/>
      <c r="P308" s="3151"/>
      <c r="Q308" s="3152"/>
      <c r="R308" s="3153"/>
      <c r="S308" s="3154"/>
      <c r="T308" s="119"/>
      <c r="V308" s="115" t="s">
        <v>16</v>
      </c>
      <c r="W308" s="3141"/>
      <c r="X308" s="3142"/>
      <c r="Y308" s="3141"/>
      <c r="Z308" s="3143"/>
      <c r="AA308" s="3144"/>
      <c r="AB308" s="3145"/>
      <c r="AC308" s="3146"/>
      <c r="AD308" s="3147"/>
      <c r="AE308" s="3148"/>
      <c r="AF308" s="3149"/>
      <c r="AG308" s="2109"/>
      <c r="AH308" s="3150"/>
      <c r="AI308" s="117"/>
      <c r="AJ308" s="3151"/>
      <c r="AK308" s="3152"/>
      <c r="AL308" s="3153"/>
      <c r="AM308" s="3154"/>
      <c r="AN308" s="119"/>
      <c r="AP308" s="115" t="s">
        <v>16</v>
      </c>
      <c r="AQ308" s="3141"/>
      <c r="AR308" s="3142"/>
      <c r="AS308" s="3141"/>
      <c r="AT308" s="3143"/>
      <c r="AU308" s="3144"/>
      <c r="AV308" s="3145"/>
      <c r="AW308" s="3146"/>
      <c r="AX308" s="3147"/>
      <c r="AY308" s="3148"/>
      <c r="AZ308" s="3149"/>
      <c r="BA308" s="2109"/>
      <c r="BB308" s="3150"/>
      <c r="BC308" s="117"/>
      <c r="BD308" s="3151"/>
      <c r="BE308" s="3152"/>
      <c r="BF308" s="3153"/>
      <c r="BG308" s="3154"/>
      <c r="BH308" s="119"/>
      <c r="BK308" s="3">
        <v>1</v>
      </c>
    </row>
    <row r="309" spans="2:63" ht="15.75">
      <c r="B309" s="115" t="s">
        <v>16</v>
      </c>
      <c r="C309" s="3141"/>
      <c r="D309" s="3142"/>
      <c r="E309" s="3141"/>
      <c r="F309" s="3143"/>
      <c r="G309" s="3144"/>
      <c r="H309" s="3145"/>
      <c r="I309" s="3146"/>
      <c r="J309" s="3147"/>
      <c r="K309" s="3148"/>
      <c r="L309" s="3149"/>
      <c r="M309" s="2109"/>
      <c r="N309" s="3150"/>
      <c r="O309" s="117"/>
      <c r="P309" s="3151"/>
      <c r="Q309" s="3152"/>
      <c r="R309" s="3153"/>
      <c r="S309" s="3154"/>
      <c r="T309" s="119"/>
      <c r="V309" s="115" t="s">
        <v>16</v>
      </c>
      <c r="W309" s="3141"/>
      <c r="X309" s="3142"/>
      <c r="Y309" s="3141"/>
      <c r="Z309" s="3143"/>
      <c r="AA309" s="3144"/>
      <c r="AB309" s="3145"/>
      <c r="AC309" s="3146"/>
      <c r="AD309" s="3147"/>
      <c r="AE309" s="3148"/>
      <c r="AF309" s="3149"/>
      <c r="AG309" s="2109"/>
      <c r="AH309" s="3150"/>
      <c r="AI309" s="117"/>
      <c r="AJ309" s="3151"/>
      <c r="AK309" s="3152"/>
      <c r="AL309" s="3153"/>
      <c r="AM309" s="3154"/>
      <c r="AN309" s="119"/>
      <c r="AP309" s="115" t="s">
        <v>16</v>
      </c>
      <c r="AQ309" s="3141"/>
      <c r="AR309" s="3142"/>
      <c r="AS309" s="3141"/>
      <c r="AT309" s="3143"/>
      <c r="AU309" s="3144"/>
      <c r="AV309" s="3145"/>
      <c r="AW309" s="3146"/>
      <c r="AX309" s="3147"/>
      <c r="AY309" s="3148"/>
      <c r="AZ309" s="3149"/>
      <c r="BA309" s="2109"/>
      <c r="BB309" s="3150"/>
      <c r="BC309" s="117"/>
      <c r="BD309" s="3151"/>
      <c r="BE309" s="3152"/>
      <c r="BF309" s="3153"/>
      <c r="BG309" s="3154"/>
      <c r="BH309" s="119"/>
      <c r="BK309" s="3">
        <v>1</v>
      </c>
    </row>
    <row r="310" spans="2:63" ht="15.75">
      <c r="B310" s="115" t="s">
        <v>16</v>
      </c>
      <c r="C310" s="3141"/>
      <c r="D310" s="3142"/>
      <c r="E310" s="3141"/>
      <c r="F310" s="3143"/>
      <c r="G310" s="3144"/>
      <c r="H310" s="3145"/>
      <c r="I310" s="3146"/>
      <c r="J310" s="3147"/>
      <c r="K310" s="3148"/>
      <c r="L310" s="3149"/>
      <c r="M310" s="2109"/>
      <c r="N310" s="3150"/>
      <c r="O310" s="117"/>
      <c r="P310" s="3151"/>
      <c r="Q310" s="3152"/>
      <c r="R310" s="3153"/>
      <c r="S310" s="3154"/>
      <c r="T310" s="119"/>
      <c r="V310" s="115" t="s">
        <v>16</v>
      </c>
      <c r="W310" s="3141"/>
      <c r="X310" s="3142"/>
      <c r="Y310" s="3141"/>
      <c r="Z310" s="3143"/>
      <c r="AA310" s="3144"/>
      <c r="AB310" s="3145"/>
      <c r="AC310" s="3146"/>
      <c r="AD310" s="3147"/>
      <c r="AE310" s="3148"/>
      <c r="AF310" s="3149"/>
      <c r="AG310" s="2109"/>
      <c r="AH310" s="3150"/>
      <c r="AI310" s="117"/>
      <c r="AJ310" s="3151"/>
      <c r="AK310" s="3152"/>
      <c r="AL310" s="3153"/>
      <c r="AM310" s="3154"/>
      <c r="AN310" s="119"/>
      <c r="AP310" s="115" t="s">
        <v>16</v>
      </c>
      <c r="AQ310" s="3141"/>
      <c r="AR310" s="3142"/>
      <c r="AS310" s="3141"/>
      <c r="AT310" s="3143"/>
      <c r="AU310" s="3144"/>
      <c r="AV310" s="3145"/>
      <c r="AW310" s="3146"/>
      <c r="AX310" s="3147"/>
      <c r="AY310" s="3148"/>
      <c r="AZ310" s="3149"/>
      <c r="BA310" s="2109"/>
      <c r="BB310" s="3150"/>
      <c r="BC310" s="117"/>
      <c r="BD310" s="3151"/>
      <c r="BE310" s="3152"/>
      <c r="BF310" s="3153"/>
      <c r="BG310" s="3154"/>
      <c r="BH310" s="119"/>
      <c r="BK310" s="3">
        <v>1</v>
      </c>
    </row>
    <row r="311" spans="2:63" ht="15.75">
      <c r="B311" s="115" t="s">
        <v>16</v>
      </c>
      <c r="C311" s="3141"/>
      <c r="D311" s="3142"/>
      <c r="E311" s="3141"/>
      <c r="F311" s="3143"/>
      <c r="G311" s="3144"/>
      <c r="H311" s="3145"/>
      <c r="I311" s="3146"/>
      <c r="J311" s="3147"/>
      <c r="K311" s="3148"/>
      <c r="L311" s="3149"/>
      <c r="M311" s="2109"/>
      <c r="N311" s="3150"/>
      <c r="O311" s="117"/>
      <c r="P311" s="3151"/>
      <c r="Q311" s="3152"/>
      <c r="R311" s="3153"/>
      <c r="S311" s="3154"/>
      <c r="T311" s="119"/>
      <c r="V311" s="115" t="s">
        <v>16</v>
      </c>
      <c r="W311" s="3141"/>
      <c r="X311" s="3142"/>
      <c r="Y311" s="3141"/>
      <c r="Z311" s="3143"/>
      <c r="AA311" s="3144"/>
      <c r="AB311" s="3145"/>
      <c r="AC311" s="3146"/>
      <c r="AD311" s="3147"/>
      <c r="AE311" s="3148"/>
      <c r="AF311" s="3149"/>
      <c r="AG311" s="2109"/>
      <c r="AH311" s="3150"/>
      <c r="AI311" s="117"/>
      <c r="AJ311" s="3151"/>
      <c r="AK311" s="3152"/>
      <c r="AL311" s="3153"/>
      <c r="AM311" s="3154"/>
      <c r="AN311" s="119"/>
      <c r="AP311" s="115" t="s">
        <v>16</v>
      </c>
      <c r="AQ311" s="3141"/>
      <c r="AR311" s="3142"/>
      <c r="AS311" s="3141"/>
      <c r="AT311" s="3143"/>
      <c r="AU311" s="3144"/>
      <c r="AV311" s="3145"/>
      <c r="AW311" s="3146"/>
      <c r="AX311" s="3147"/>
      <c r="AY311" s="3148"/>
      <c r="AZ311" s="3149"/>
      <c r="BA311" s="2109"/>
      <c r="BB311" s="3150"/>
      <c r="BC311" s="117"/>
      <c r="BD311" s="3151"/>
      <c r="BE311" s="3152"/>
      <c r="BF311" s="3153"/>
      <c r="BG311" s="3154"/>
      <c r="BH311" s="119"/>
      <c r="BK311" s="3">
        <v>1</v>
      </c>
    </row>
    <row r="312" spans="2:63" ht="15.75">
      <c r="B312" s="115" t="s">
        <v>16</v>
      </c>
      <c r="C312" s="3141"/>
      <c r="D312" s="3142"/>
      <c r="E312" s="3141"/>
      <c r="F312" s="3143"/>
      <c r="G312" s="3144"/>
      <c r="H312" s="3145"/>
      <c r="I312" s="3146"/>
      <c r="J312" s="3147"/>
      <c r="K312" s="3148"/>
      <c r="L312" s="3149"/>
      <c r="M312" s="2109"/>
      <c r="N312" s="3150"/>
      <c r="O312" s="117"/>
      <c r="P312" s="3151"/>
      <c r="Q312" s="3152"/>
      <c r="R312" s="3153"/>
      <c r="S312" s="3154"/>
      <c r="T312" s="119"/>
      <c r="V312" s="115" t="s">
        <v>16</v>
      </c>
      <c r="W312" s="3141"/>
      <c r="X312" s="3142"/>
      <c r="Y312" s="3141"/>
      <c r="Z312" s="3143"/>
      <c r="AA312" s="3144"/>
      <c r="AB312" s="3145"/>
      <c r="AC312" s="3146"/>
      <c r="AD312" s="3147"/>
      <c r="AE312" s="3148"/>
      <c r="AF312" s="3149"/>
      <c r="AG312" s="2109"/>
      <c r="AH312" s="3150"/>
      <c r="AI312" s="117"/>
      <c r="AJ312" s="3151"/>
      <c r="AK312" s="3152"/>
      <c r="AL312" s="3153"/>
      <c r="AM312" s="3154"/>
      <c r="AN312" s="119"/>
      <c r="AP312" s="115" t="s">
        <v>16</v>
      </c>
      <c r="AQ312" s="3141"/>
      <c r="AR312" s="3142"/>
      <c r="AS312" s="3141"/>
      <c r="AT312" s="3143"/>
      <c r="AU312" s="3144"/>
      <c r="AV312" s="3145"/>
      <c r="AW312" s="3146"/>
      <c r="AX312" s="3147"/>
      <c r="AY312" s="3148"/>
      <c r="AZ312" s="3149"/>
      <c r="BA312" s="2109"/>
      <c r="BB312" s="3150"/>
      <c r="BC312" s="117"/>
      <c r="BD312" s="3151"/>
      <c r="BE312" s="3152"/>
      <c r="BF312" s="3153"/>
      <c r="BG312" s="3154"/>
      <c r="BH312" s="119"/>
      <c r="BK312" s="3">
        <v>1</v>
      </c>
    </row>
    <row r="313" spans="2:63" ht="15.75">
      <c r="B313" s="115" t="s">
        <v>16</v>
      </c>
      <c r="C313" s="3141"/>
      <c r="D313" s="3142"/>
      <c r="E313" s="3141"/>
      <c r="F313" s="3143"/>
      <c r="G313" s="3144"/>
      <c r="H313" s="3145"/>
      <c r="I313" s="3146"/>
      <c r="J313" s="3147"/>
      <c r="K313" s="3148"/>
      <c r="L313" s="3149"/>
      <c r="M313" s="2109"/>
      <c r="N313" s="3150"/>
      <c r="O313" s="117"/>
      <c r="P313" s="3151"/>
      <c r="Q313" s="3152"/>
      <c r="R313" s="3153"/>
      <c r="S313" s="3154"/>
      <c r="T313" s="119"/>
      <c r="V313" s="115" t="s">
        <v>16</v>
      </c>
      <c r="W313" s="3141"/>
      <c r="X313" s="3142"/>
      <c r="Y313" s="3141"/>
      <c r="Z313" s="3143"/>
      <c r="AA313" s="3144"/>
      <c r="AB313" s="3145"/>
      <c r="AC313" s="3146"/>
      <c r="AD313" s="3147"/>
      <c r="AE313" s="3148"/>
      <c r="AF313" s="3149"/>
      <c r="AG313" s="2109"/>
      <c r="AH313" s="3150"/>
      <c r="AI313" s="117"/>
      <c r="AJ313" s="3151"/>
      <c r="AK313" s="3152"/>
      <c r="AL313" s="3153"/>
      <c r="AM313" s="3154"/>
      <c r="AN313" s="119"/>
      <c r="AP313" s="115" t="s">
        <v>16</v>
      </c>
      <c r="AQ313" s="3141"/>
      <c r="AR313" s="3142"/>
      <c r="AS313" s="3141"/>
      <c r="AT313" s="3143"/>
      <c r="AU313" s="3144"/>
      <c r="AV313" s="3145"/>
      <c r="AW313" s="3146"/>
      <c r="AX313" s="3147"/>
      <c r="AY313" s="3148"/>
      <c r="AZ313" s="3149"/>
      <c r="BA313" s="2109"/>
      <c r="BB313" s="3150"/>
      <c r="BC313" s="117"/>
      <c r="BD313" s="3151"/>
      <c r="BE313" s="3152"/>
      <c r="BF313" s="3153"/>
      <c r="BG313" s="3154"/>
      <c r="BH313" s="119"/>
      <c r="BK313" s="3">
        <v>1</v>
      </c>
    </row>
    <row r="314" spans="2:63" ht="15.75">
      <c r="B314" s="115" t="s">
        <v>16</v>
      </c>
      <c r="C314" s="3141"/>
      <c r="D314" s="3142"/>
      <c r="E314" s="3141"/>
      <c r="F314" s="3143"/>
      <c r="G314" s="3144"/>
      <c r="H314" s="3145"/>
      <c r="I314" s="3146"/>
      <c r="J314" s="3147"/>
      <c r="K314" s="3148"/>
      <c r="L314" s="3149"/>
      <c r="M314" s="2109"/>
      <c r="N314" s="3150"/>
      <c r="O314" s="117"/>
      <c r="P314" s="3151"/>
      <c r="Q314" s="3152"/>
      <c r="R314" s="3153"/>
      <c r="S314" s="3154"/>
      <c r="T314" s="119"/>
      <c r="V314" s="115" t="s">
        <v>16</v>
      </c>
      <c r="W314" s="3141"/>
      <c r="X314" s="3142"/>
      <c r="Y314" s="3141"/>
      <c r="Z314" s="3143"/>
      <c r="AA314" s="3144"/>
      <c r="AB314" s="3145"/>
      <c r="AC314" s="3146"/>
      <c r="AD314" s="3147"/>
      <c r="AE314" s="3148"/>
      <c r="AF314" s="3149"/>
      <c r="AG314" s="2109"/>
      <c r="AH314" s="3150"/>
      <c r="AI314" s="117"/>
      <c r="AJ314" s="3151"/>
      <c r="AK314" s="3152"/>
      <c r="AL314" s="3153"/>
      <c r="AM314" s="3154"/>
      <c r="AN314" s="119"/>
      <c r="AP314" s="115" t="s">
        <v>16</v>
      </c>
      <c r="AQ314" s="3141"/>
      <c r="AR314" s="3142"/>
      <c r="AS314" s="3141"/>
      <c r="AT314" s="3143"/>
      <c r="AU314" s="3144"/>
      <c r="AV314" s="3145"/>
      <c r="AW314" s="3146"/>
      <c r="AX314" s="3147"/>
      <c r="AY314" s="3148"/>
      <c r="AZ314" s="3149"/>
      <c r="BA314" s="2109"/>
      <c r="BB314" s="3150"/>
      <c r="BC314" s="117"/>
      <c r="BD314" s="3151"/>
      <c r="BE314" s="3152"/>
      <c r="BF314" s="3153"/>
      <c r="BG314" s="3154"/>
      <c r="BH314" s="119"/>
      <c r="BK314" s="3">
        <v>1</v>
      </c>
    </row>
    <row r="315" spans="2:63" ht="15.75">
      <c r="B315" s="115" t="s">
        <v>16</v>
      </c>
      <c r="C315" s="3141"/>
      <c r="D315" s="3142"/>
      <c r="E315" s="3141"/>
      <c r="F315" s="3143"/>
      <c r="G315" s="3144"/>
      <c r="H315" s="3145"/>
      <c r="I315" s="3146"/>
      <c r="J315" s="3147"/>
      <c r="K315" s="3148"/>
      <c r="L315" s="3149"/>
      <c r="M315" s="2109"/>
      <c r="N315" s="3150"/>
      <c r="O315" s="117"/>
      <c r="P315" s="3151"/>
      <c r="Q315" s="3152"/>
      <c r="R315" s="3153"/>
      <c r="S315" s="3154"/>
      <c r="T315" s="119"/>
      <c r="V315" s="115" t="s">
        <v>16</v>
      </c>
      <c r="W315" s="3141"/>
      <c r="X315" s="3142"/>
      <c r="Y315" s="3141"/>
      <c r="Z315" s="3143"/>
      <c r="AA315" s="3144"/>
      <c r="AB315" s="3145"/>
      <c r="AC315" s="3146"/>
      <c r="AD315" s="3147"/>
      <c r="AE315" s="3148"/>
      <c r="AF315" s="3149"/>
      <c r="AG315" s="2109"/>
      <c r="AH315" s="3150"/>
      <c r="AI315" s="117"/>
      <c r="AJ315" s="3151"/>
      <c r="AK315" s="3152"/>
      <c r="AL315" s="3153"/>
      <c r="AM315" s="3154"/>
      <c r="AN315" s="119"/>
      <c r="AP315" s="115" t="s">
        <v>16</v>
      </c>
      <c r="AQ315" s="3141"/>
      <c r="AR315" s="3142"/>
      <c r="AS315" s="3141"/>
      <c r="AT315" s="3143"/>
      <c r="AU315" s="3144"/>
      <c r="AV315" s="3145"/>
      <c r="AW315" s="3146"/>
      <c r="AX315" s="3147"/>
      <c r="AY315" s="3148"/>
      <c r="AZ315" s="3149"/>
      <c r="BA315" s="2109"/>
      <c r="BB315" s="3150"/>
      <c r="BC315" s="117"/>
      <c r="BD315" s="3151"/>
      <c r="BE315" s="3152"/>
      <c r="BF315" s="3153"/>
      <c r="BG315" s="3154"/>
      <c r="BH315" s="119"/>
      <c r="BK315" s="3">
        <v>1</v>
      </c>
    </row>
    <row r="316" spans="2:63" ht="15.75">
      <c r="B316" s="115" t="s">
        <v>16</v>
      </c>
      <c r="C316" s="3141"/>
      <c r="D316" s="3142"/>
      <c r="E316" s="3141"/>
      <c r="F316" s="3143"/>
      <c r="G316" s="3144"/>
      <c r="H316" s="3145"/>
      <c r="I316" s="3146"/>
      <c r="J316" s="3147"/>
      <c r="K316" s="3148"/>
      <c r="L316" s="3149"/>
      <c r="M316" s="2109"/>
      <c r="N316" s="3150"/>
      <c r="O316" s="117"/>
      <c r="P316" s="3151"/>
      <c r="Q316" s="3152"/>
      <c r="R316" s="3153"/>
      <c r="S316" s="3154"/>
      <c r="T316" s="119"/>
      <c r="V316" s="115" t="s">
        <v>16</v>
      </c>
      <c r="W316" s="3141"/>
      <c r="X316" s="3142"/>
      <c r="Y316" s="3141"/>
      <c r="Z316" s="3143"/>
      <c r="AA316" s="3144"/>
      <c r="AB316" s="3145"/>
      <c r="AC316" s="3146"/>
      <c r="AD316" s="3147"/>
      <c r="AE316" s="3148"/>
      <c r="AF316" s="3149"/>
      <c r="AG316" s="2109"/>
      <c r="AH316" s="3150"/>
      <c r="AI316" s="117"/>
      <c r="AJ316" s="3151"/>
      <c r="AK316" s="3152"/>
      <c r="AL316" s="3153"/>
      <c r="AM316" s="3154"/>
      <c r="AN316" s="119"/>
      <c r="AP316" s="115" t="s">
        <v>16</v>
      </c>
      <c r="AQ316" s="3141"/>
      <c r="AR316" s="3142"/>
      <c r="AS316" s="3141"/>
      <c r="AT316" s="3143"/>
      <c r="AU316" s="3144"/>
      <c r="AV316" s="3145"/>
      <c r="AW316" s="3146"/>
      <c r="AX316" s="3147"/>
      <c r="AY316" s="3148"/>
      <c r="AZ316" s="3149"/>
      <c r="BA316" s="2109"/>
      <c r="BB316" s="3150"/>
      <c r="BC316" s="117"/>
      <c r="BD316" s="3151"/>
      <c r="BE316" s="3152"/>
      <c r="BF316" s="3153"/>
      <c r="BG316" s="3154"/>
      <c r="BH316" s="119"/>
      <c r="BK316" s="3">
        <v>1</v>
      </c>
    </row>
    <row r="317" spans="2:63" ht="15.75">
      <c r="B317" s="115" t="s">
        <v>16</v>
      </c>
      <c r="C317" s="3141"/>
      <c r="D317" s="3142"/>
      <c r="E317" s="3141"/>
      <c r="F317" s="3143"/>
      <c r="G317" s="3144"/>
      <c r="H317" s="3145"/>
      <c r="I317" s="3146"/>
      <c r="J317" s="3147"/>
      <c r="K317" s="3148"/>
      <c r="L317" s="3149"/>
      <c r="M317" s="2109"/>
      <c r="N317" s="3150"/>
      <c r="O317" s="117"/>
      <c r="P317" s="3151"/>
      <c r="Q317" s="3152"/>
      <c r="R317" s="3153"/>
      <c r="S317" s="3154"/>
      <c r="T317" s="119"/>
      <c r="V317" s="115" t="s">
        <v>16</v>
      </c>
      <c r="W317" s="3141"/>
      <c r="X317" s="3142"/>
      <c r="Y317" s="3141"/>
      <c r="Z317" s="3143"/>
      <c r="AA317" s="3144"/>
      <c r="AB317" s="3145"/>
      <c r="AC317" s="3146"/>
      <c r="AD317" s="3147"/>
      <c r="AE317" s="3148"/>
      <c r="AF317" s="3149"/>
      <c r="AG317" s="2109"/>
      <c r="AH317" s="3150"/>
      <c r="AI317" s="117"/>
      <c r="AJ317" s="3151"/>
      <c r="AK317" s="3152"/>
      <c r="AL317" s="3153"/>
      <c r="AM317" s="3154"/>
      <c r="AN317" s="119"/>
      <c r="AP317" s="115" t="s">
        <v>16</v>
      </c>
      <c r="AQ317" s="3141"/>
      <c r="AR317" s="3142"/>
      <c r="AS317" s="3141"/>
      <c r="AT317" s="3143"/>
      <c r="AU317" s="3144"/>
      <c r="AV317" s="3145"/>
      <c r="AW317" s="3146"/>
      <c r="AX317" s="3147"/>
      <c r="AY317" s="3148"/>
      <c r="AZ317" s="3149"/>
      <c r="BA317" s="2109"/>
      <c r="BB317" s="3150"/>
      <c r="BC317" s="117"/>
      <c r="BD317" s="3151"/>
      <c r="BE317" s="3152"/>
      <c r="BF317" s="3153"/>
      <c r="BG317" s="3154"/>
      <c r="BH317" s="119"/>
      <c r="BK317" s="3">
        <v>1</v>
      </c>
    </row>
    <row r="318" spans="2:63" ht="15.75">
      <c r="B318" s="115" t="s">
        <v>16</v>
      </c>
      <c r="C318" s="3141"/>
      <c r="D318" s="3142"/>
      <c r="E318" s="3141"/>
      <c r="F318" s="3143"/>
      <c r="G318" s="3144"/>
      <c r="H318" s="3145"/>
      <c r="I318" s="3146"/>
      <c r="J318" s="3147"/>
      <c r="K318" s="3148"/>
      <c r="L318" s="3149"/>
      <c r="M318" s="2109"/>
      <c r="N318" s="3150"/>
      <c r="O318" s="117"/>
      <c r="P318" s="3151"/>
      <c r="Q318" s="3152"/>
      <c r="R318" s="3153"/>
      <c r="S318" s="3154"/>
      <c r="T318" s="119"/>
      <c r="V318" s="115" t="s">
        <v>16</v>
      </c>
      <c r="W318" s="3141"/>
      <c r="X318" s="3142"/>
      <c r="Y318" s="3141"/>
      <c r="Z318" s="3143"/>
      <c r="AA318" s="3144"/>
      <c r="AB318" s="3145"/>
      <c r="AC318" s="3146"/>
      <c r="AD318" s="3147"/>
      <c r="AE318" s="3148"/>
      <c r="AF318" s="3149"/>
      <c r="AG318" s="2109"/>
      <c r="AH318" s="3150"/>
      <c r="AI318" s="117"/>
      <c r="AJ318" s="3151"/>
      <c r="AK318" s="3152"/>
      <c r="AL318" s="3153"/>
      <c r="AM318" s="3154"/>
      <c r="AN318" s="119"/>
      <c r="AP318" s="115" t="s">
        <v>16</v>
      </c>
      <c r="AQ318" s="3141"/>
      <c r="AR318" s="3142"/>
      <c r="AS318" s="3141"/>
      <c r="AT318" s="3143"/>
      <c r="AU318" s="3144"/>
      <c r="AV318" s="3145"/>
      <c r="AW318" s="3146"/>
      <c r="AX318" s="3147"/>
      <c r="AY318" s="3148"/>
      <c r="AZ318" s="3149"/>
      <c r="BA318" s="2109"/>
      <c r="BB318" s="3150"/>
      <c r="BC318" s="117"/>
      <c r="BD318" s="3151"/>
      <c r="BE318" s="3152"/>
      <c r="BF318" s="3153"/>
      <c r="BG318" s="3154"/>
      <c r="BH318" s="119"/>
      <c r="BK318" s="3">
        <v>1</v>
      </c>
    </row>
    <row r="319" spans="2:63" ht="15.75">
      <c r="B319" s="115" t="s">
        <v>16</v>
      </c>
      <c r="C319" s="3141"/>
      <c r="D319" s="3142"/>
      <c r="E319" s="3141"/>
      <c r="F319" s="3143"/>
      <c r="G319" s="3144"/>
      <c r="H319" s="3145"/>
      <c r="I319" s="3146"/>
      <c r="J319" s="3147"/>
      <c r="K319" s="3148"/>
      <c r="L319" s="3149"/>
      <c r="M319" s="2109"/>
      <c r="N319" s="3150"/>
      <c r="O319" s="117"/>
      <c r="P319" s="3151"/>
      <c r="Q319" s="3152"/>
      <c r="R319" s="3153"/>
      <c r="S319" s="3154"/>
      <c r="T319" s="119"/>
      <c r="V319" s="115" t="s">
        <v>16</v>
      </c>
      <c r="W319" s="3141"/>
      <c r="X319" s="3142"/>
      <c r="Y319" s="3141"/>
      <c r="Z319" s="3143"/>
      <c r="AA319" s="3144"/>
      <c r="AB319" s="3145"/>
      <c r="AC319" s="3146"/>
      <c r="AD319" s="3147"/>
      <c r="AE319" s="3148"/>
      <c r="AF319" s="3149"/>
      <c r="AG319" s="2109"/>
      <c r="AH319" s="3150"/>
      <c r="AI319" s="117"/>
      <c r="AJ319" s="3151"/>
      <c r="AK319" s="3152"/>
      <c r="AL319" s="3153"/>
      <c r="AM319" s="3154"/>
      <c r="AN319" s="119"/>
      <c r="AP319" s="115" t="s">
        <v>16</v>
      </c>
      <c r="AQ319" s="3141"/>
      <c r="AR319" s="3142"/>
      <c r="AS319" s="3141"/>
      <c r="AT319" s="3143"/>
      <c r="AU319" s="3144"/>
      <c r="AV319" s="3145"/>
      <c r="AW319" s="3146"/>
      <c r="AX319" s="3147"/>
      <c r="AY319" s="3148"/>
      <c r="AZ319" s="3149"/>
      <c r="BA319" s="2109"/>
      <c r="BB319" s="3150"/>
      <c r="BC319" s="117"/>
      <c r="BD319" s="3151"/>
      <c r="BE319" s="3152"/>
      <c r="BF319" s="3153"/>
      <c r="BG319" s="3154"/>
      <c r="BH319" s="119"/>
      <c r="BK319" s="3">
        <v>1</v>
      </c>
    </row>
    <row r="320" spans="2:63" ht="15.75">
      <c r="B320" s="115" t="s">
        <v>16</v>
      </c>
      <c r="C320" s="3141"/>
      <c r="D320" s="3142"/>
      <c r="E320" s="3141"/>
      <c r="F320" s="3143"/>
      <c r="G320" s="3144"/>
      <c r="H320" s="3145"/>
      <c r="I320" s="3146"/>
      <c r="J320" s="3147"/>
      <c r="K320" s="3148"/>
      <c r="L320" s="3149"/>
      <c r="M320" s="2109"/>
      <c r="N320" s="3150"/>
      <c r="O320" s="117"/>
      <c r="P320" s="3151"/>
      <c r="Q320" s="3152"/>
      <c r="R320" s="3153"/>
      <c r="S320" s="3154"/>
      <c r="T320" s="119"/>
      <c r="V320" s="115" t="s">
        <v>16</v>
      </c>
      <c r="W320" s="3141"/>
      <c r="X320" s="3142"/>
      <c r="Y320" s="3141"/>
      <c r="Z320" s="3143"/>
      <c r="AA320" s="3144"/>
      <c r="AB320" s="3145"/>
      <c r="AC320" s="3146"/>
      <c r="AD320" s="3147"/>
      <c r="AE320" s="3148"/>
      <c r="AF320" s="3149"/>
      <c r="AG320" s="2109"/>
      <c r="AH320" s="3150"/>
      <c r="AI320" s="117"/>
      <c r="AJ320" s="3151"/>
      <c r="AK320" s="3152"/>
      <c r="AL320" s="3153"/>
      <c r="AM320" s="3154"/>
      <c r="AN320" s="119"/>
      <c r="AP320" s="115" t="s">
        <v>16</v>
      </c>
      <c r="AQ320" s="3141"/>
      <c r="AR320" s="3142"/>
      <c r="AS320" s="3141"/>
      <c r="AT320" s="3143"/>
      <c r="AU320" s="3144"/>
      <c r="AV320" s="3145"/>
      <c r="AW320" s="3146"/>
      <c r="AX320" s="3147"/>
      <c r="AY320" s="3148"/>
      <c r="AZ320" s="3149"/>
      <c r="BA320" s="2109"/>
      <c r="BB320" s="3150"/>
      <c r="BC320" s="117"/>
      <c r="BD320" s="3151"/>
      <c r="BE320" s="3152"/>
      <c r="BF320" s="3153"/>
      <c r="BG320" s="3154"/>
      <c r="BH320" s="119"/>
      <c r="BK320" s="3">
        <v>1</v>
      </c>
    </row>
    <row r="321" spans="2:63" ht="15.75">
      <c r="B321" s="115" t="s">
        <v>16</v>
      </c>
      <c r="C321" s="3141"/>
      <c r="D321" s="3142"/>
      <c r="E321" s="3141"/>
      <c r="F321" s="3143"/>
      <c r="G321" s="3144"/>
      <c r="H321" s="3145"/>
      <c r="I321" s="3146"/>
      <c r="J321" s="3147"/>
      <c r="K321" s="3148"/>
      <c r="L321" s="3149"/>
      <c r="M321" s="2109"/>
      <c r="N321" s="3150"/>
      <c r="O321" s="117"/>
      <c r="P321" s="3151"/>
      <c r="Q321" s="3152"/>
      <c r="R321" s="3153"/>
      <c r="S321" s="3154"/>
      <c r="T321" s="119"/>
      <c r="V321" s="115" t="s">
        <v>16</v>
      </c>
      <c r="W321" s="3141"/>
      <c r="X321" s="3142"/>
      <c r="Y321" s="3141"/>
      <c r="Z321" s="3143"/>
      <c r="AA321" s="3144"/>
      <c r="AB321" s="3145"/>
      <c r="AC321" s="3146"/>
      <c r="AD321" s="3147"/>
      <c r="AE321" s="3148"/>
      <c r="AF321" s="3149"/>
      <c r="AG321" s="2109"/>
      <c r="AH321" s="3150"/>
      <c r="AI321" s="117"/>
      <c r="AJ321" s="3151"/>
      <c r="AK321" s="3152"/>
      <c r="AL321" s="3153"/>
      <c r="AM321" s="3154"/>
      <c r="AN321" s="119"/>
      <c r="AP321" s="115" t="s">
        <v>16</v>
      </c>
      <c r="AQ321" s="3141"/>
      <c r="AR321" s="3142"/>
      <c r="AS321" s="3141"/>
      <c r="AT321" s="3143"/>
      <c r="AU321" s="3144"/>
      <c r="AV321" s="3145"/>
      <c r="AW321" s="3146"/>
      <c r="AX321" s="3147"/>
      <c r="AY321" s="3148"/>
      <c r="AZ321" s="3149"/>
      <c r="BA321" s="2109"/>
      <c r="BB321" s="3150"/>
      <c r="BC321" s="117"/>
      <c r="BD321" s="3151"/>
      <c r="BE321" s="3152"/>
      <c r="BF321" s="3153"/>
      <c r="BG321" s="3154"/>
      <c r="BH321" s="119"/>
      <c r="BK321" s="3">
        <v>1</v>
      </c>
    </row>
    <row r="322" spans="2:63" ht="15.75">
      <c r="B322" s="115" t="s">
        <v>16</v>
      </c>
      <c r="C322" s="3141"/>
      <c r="D322" s="3142"/>
      <c r="E322" s="3141"/>
      <c r="F322" s="3143"/>
      <c r="G322" s="3144"/>
      <c r="H322" s="3145"/>
      <c r="I322" s="3146"/>
      <c r="J322" s="3147"/>
      <c r="K322" s="3148"/>
      <c r="L322" s="3149"/>
      <c r="M322" s="2109"/>
      <c r="N322" s="3150"/>
      <c r="O322" s="117"/>
      <c r="P322" s="3151"/>
      <c r="Q322" s="3152"/>
      <c r="R322" s="3153"/>
      <c r="S322" s="3154"/>
      <c r="T322" s="119"/>
      <c r="V322" s="115" t="s">
        <v>16</v>
      </c>
      <c r="W322" s="3141"/>
      <c r="X322" s="3142"/>
      <c r="Y322" s="3141"/>
      <c r="Z322" s="3143"/>
      <c r="AA322" s="3144"/>
      <c r="AB322" s="3145"/>
      <c r="AC322" s="3146"/>
      <c r="AD322" s="3147"/>
      <c r="AE322" s="3148"/>
      <c r="AF322" s="3149"/>
      <c r="AG322" s="2109"/>
      <c r="AH322" s="3150"/>
      <c r="AI322" s="117"/>
      <c r="AJ322" s="3151"/>
      <c r="AK322" s="3152"/>
      <c r="AL322" s="3153"/>
      <c r="AM322" s="3154"/>
      <c r="AN322" s="119"/>
      <c r="AP322" s="115" t="s">
        <v>16</v>
      </c>
      <c r="AQ322" s="3141"/>
      <c r="AR322" s="3142"/>
      <c r="AS322" s="3141"/>
      <c r="AT322" s="3143"/>
      <c r="AU322" s="3144"/>
      <c r="AV322" s="3145"/>
      <c r="AW322" s="3146"/>
      <c r="AX322" s="3147"/>
      <c r="AY322" s="3148"/>
      <c r="AZ322" s="3149"/>
      <c r="BA322" s="2109"/>
      <c r="BB322" s="3150"/>
      <c r="BC322" s="117"/>
      <c r="BD322" s="3151"/>
      <c r="BE322" s="3152"/>
      <c r="BF322" s="3153"/>
      <c r="BG322" s="3154"/>
      <c r="BH322" s="119"/>
      <c r="BK322" s="3">
        <v>1</v>
      </c>
    </row>
    <row r="323" spans="2:63" ht="15.75">
      <c r="B323" s="115" t="s">
        <v>16</v>
      </c>
      <c r="C323" s="3141"/>
      <c r="D323" s="3142"/>
      <c r="E323" s="3141"/>
      <c r="F323" s="3143"/>
      <c r="G323" s="3144"/>
      <c r="H323" s="3145"/>
      <c r="I323" s="3146"/>
      <c r="J323" s="3147"/>
      <c r="K323" s="3148"/>
      <c r="L323" s="3149"/>
      <c r="M323" s="2109"/>
      <c r="N323" s="3150"/>
      <c r="O323" s="117"/>
      <c r="P323" s="3151"/>
      <c r="Q323" s="3152"/>
      <c r="R323" s="3153"/>
      <c r="S323" s="3154"/>
      <c r="T323" s="119"/>
      <c r="V323" s="115" t="s">
        <v>16</v>
      </c>
      <c r="W323" s="3141"/>
      <c r="X323" s="3142"/>
      <c r="Y323" s="3141"/>
      <c r="Z323" s="3143"/>
      <c r="AA323" s="3144"/>
      <c r="AB323" s="3145"/>
      <c r="AC323" s="3146"/>
      <c r="AD323" s="3147"/>
      <c r="AE323" s="3148"/>
      <c r="AF323" s="3149"/>
      <c r="AG323" s="2109"/>
      <c r="AH323" s="3150"/>
      <c r="AI323" s="117"/>
      <c r="AJ323" s="3151"/>
      <c r="AK323" s="3152"/>
      <c r="AL323" s="3153"/>
      <c r="AM323" s="3154"/>
      <c r="AN323" s="119"/>
      <c r="AP323" s="115" t="s">
        <v>16</v>
      </c>
      <c r="AQ323" s="3141"/>
      <c r="AR323" s="3142"/>
      <c r="AS323" s="3141"/>
      <c r="AT323" s="3143"/>
      <c r="AU323" s="3144"/>
      <c r="AV323" s="3145"/>
      <c r="AW323" s="3146"/>
      <c r="AX323" s="3147"/>
      <c r="AY323" s="3148"/>
      <c r="AZ323" s="3149"/>
      <c r="BA323" s="2109"/>
      <c r="BB323" s="3150"/>
      <c r="BC323" s="117"/>
      <c r="BD323" s="3151"/>
      <c r="BE323" s="3152"/>
      <c r="BF323" s="3153"/>
      <c r="BG323" s="3154"/>
      <c r="BH323" s="119"/>
      <c r="BK323" s="3">
        <v>1</v>
      </c>
    </row>
    <row r="324" spans="2:63" ht="15.75">
      <c r="B324" s="115" t="s">
        <v>16</v>
      </c>
      <c r="C324" s="3141"/>
      <c r="D324" s="3142"/>
      <c r="E324" s="3141"/>
      <c r="F324" s="3143"/>
      <c r="G324" s="3144"/>
      <c r="H324" s="3145"/>
      <c r="I324" s="3146"/>
      <c r="J324" s="3147"/>
      <c r="K324" s="3148"/>
      <c r="L324" s="3149"/>
      <c r="M324" s="2109"/>
      <c r="N324" s="3150"/>
      <c r="O324" s="117"/>
      <c r="P324" s="3151"/>
      <c r="Q324" s="3152"/>
      <c r="R324" s="3153"/>
      <c r="S324" s="3154"/>
      <c r="T324" s="119"/>
      <c r="V324" s="115" t="s">
        <v>16</v>
      </c>
      <c r="W324" s="3141"/>
      <c r="X324" s="3142"/>
      <c r="Y324" s="3141"/>
      <c r="Z324" s="3143"/>
      <c r="AA324" s="3144"/>
      <c r="AB324" s="3145"/>
      <c r="AC324" s="3146"/>
      <c r="AD324" s="3147"/>
      <c r="AE324" s="3148"/>
      <c r="AF324" s="3149"/>
      <c r="AG324" s="2109"/>
      <c r="AH324" s="3150"/>
      <c r="AI324" s="117"/>
      <c r="AJ324" s="3151"/>
      <c r="AK324" s="3152"/>
      <c r="AL324" s="3153"/>
      <c r="AM324" s="3154"/>
      <c r="AN324" s="119"/>
      <c r="AP324" s="115" t="s">
        <v>16</v>
      </c>
      <c r="AQ324" s="3141"/>
      <c r="AR324" s="3142"/>
      <c r="AS324" s="3141"/>
      <c r="AT324" s="3143"/>
      <c r="AU324" s="3144"/>
      <c r="AV324" s="3145"/>
      <c r="AW324" s="3146"/>
      <c r="AX324" s="3147"/>
      <c r="AY324" s="3148"/>
      <c r="AZ324" s="3149"/>
      <c r="BA324" s="2109"/>
      <c r="BB324" s="3150"/>
      <c r="BC324" s="117"/>
      <c r="BD324" s="3151"/>
      <c r="BE324" s="3152"/>
      <c r="BF324" s="3153"/>
      <c r="BG324" s="3154"/>
      <c r="BH324" s="119"/>
      <c r="BK324" s="3">
        <v>1</v>
      </c>
    </row>
    <row r="325" spans="2:63" ht="15.75">
      <c r="B325" s="115" t="s">
        <v>16</v>
      </c>
      <c r="C325" s="3141"/>
      <c r="D325" s="3142"/>
      <c r="E325" s="3141"/>
      <c r="F325" s="3143"/>
      <c r="G325" s="3144"/>
      <c r="H325" s="3145"/>
      <c r="I325" s="3146"/>
      <c r="J325" s="3147"/>
      <c r="K325" s="3148"/>
      <c r="L325" s="3149"/>
      <c r="M325" s="2109"/>
      <c r="N325" s="3150"/>
      <c r="O325" s="117"/>
      <c r="P325" s="3151"/>
      <c r="Q325" s="3152"/>
      <c r="R325" s="3153"/>
      <c r="S325" s="3154"/>
      <c r="T325" s="119"/>
      <c r="V325" s="115" t="s">
        <v>16</v>
      </c>
      <c r="W325" s="3141"/>
      <c r="X325" s="3142"/>
      <c r="Y325" s="3141"/>
      <c r="Z325" s="3143"/>
      <c r="AA325" s="3144"/>
      <c r="AB325" s="3145"/>
      <c r="AC325" s="3146"/>
      <c r="AD325" s="3147"/>
      <c r="AE325" s="3148"/>
      <c r="AF325" s="3149"/>
      <c r="AG325" s="2109"/>
      <c r="AH325" s="3150"/>
      <c r="AI325" s="117"/>
      <c r="AJ325" s="3151"/>
      <c r="AK325" s="3152"/>
      <c r="AL325" s="3153"/>
      <c r="AM325" s="3154"/>
      <c r="AN325" s="119"/>
      <c r="AP325" s="115" t="s">
        <v>16</v>
      </c>
      <c r="AQ325" s="3141"/>
      <c r="AR325" s="3142"/>
      <c r="AS325" s="3141"/>
      <c r="AT325" s="3143"/>
      <c r="AU325" s="3144"/>
      <c r="AV325" s="3145"/>
      <c r="AW325" s="3146"/>
      <c r="AX325" s="3147"/>
      <c r="AY325" s="3148"/>
      <c r="AZ325" s="3149"/>
      <c r="BA325" s="2109"/>
      <c r="BB325" s="3150"/>
      <c r="BC325" s="117"/>
      <c r="BD325" s="3151"/>
      <c r="BE325" s="3152"/>
      <c r="BF325" s="3153"/>
      <c r="BG325" s="3154"/>
      <c r="BH325" s="119"/>
      <c r="BK325" s="3">
        <v>1</v>
      </c>
    </row>
    <row r="326" spans="2:63" ht="15.75">
      <c r="B326" s="115" t="s">
        <v>16</v>
      </c>
      <c r="C326" s="3141"/>
      <c r="D326" s="3142"/>
      <c r="E326" s="3141"/>
      <c r="F326" s="3143"/>
      <c r="G326" s="3144"/>
      <c r="H326" s="3145"/>
      <c r="I326" s="3146"/>
      <c r="J326" s="3147"/>
      <c r="K326" s="3148"/>
      <c r="L326" s="3149"/>
      <c r="M326" s="2109"/>
      <c r="N326" s="3150"/>
      <c r="O326" s="117"/>
      <c r="P326" s="3151"/>
      <c r="Q326" s="3152"/>
      <c r="R326" s="3153"/>
      <c r="S326" s="3154"/>
      <c r="T326" s="119"/>
      <c r="V326" s="115" t="s">
        <v>16</v>
      </c>
      <c r="W326" s="3141"/>
      <c r="X326" s="3142"/>
      <c r="Y326" s="3141"/>
      <c r="Z326" s="3143"/>
      <c r="AA326" s="3144"/>
      <c r="AB326" s="3145"/>
      <c r="AC326" s="3146"/>
      <c r="AD326" s="3147"/>
      <c r="AE326" s="3148"/>
      <c r="AF326" s="3149"/>
      <c r="AG326" s="2109"/>
      <c r="AH326" s="3150"/>
      <c r="AI326" s="117"/>
      <c r="AJ326" s="3151"/>
      <c r="AK326" s="3152"/>
      <c r="AL326" s="3153"/>
      <c r="AM326" s="3154"/>
      <c r="AN326" s="119"/>
      <c r="AP326" s="115" t="s">
        <v>16</v>
      </c>
      <c r="AQ326" s="3141"/>
      <c r="AR326" s="3142"/>
      <c r="AS326" s="3141"/>
      <c r="AT326" s="3143"/>
      <c r="AU326" s="3144"/>
      <c r="AV326" s="3145"/>
      <c r="AW326" s="3146"/>
      <c r="AX326" s="3147"/>
      <c r="AY326" s="3148"/>
      <c r="AZ326" s="3149"/>
      <c r="BA326" s="2109"/>
      <c r="BB326" s="3150"/>
      <c r="BC326" s="117"/>
      <c r="BD326" s="3151"/>
      <c r="BE326" s="3152"/>
      <c r="BF326" s="3153"/>
      <c r="BG326" s="3154"/>
      <c r="BH326" s="119"/>
      <c r="BK326" s="3">
        <v>1</v>
      </c>
    </row>
    <row r="327" spans="2:63" ht="15.75">
      <c r="B327" s="115" t="s">
        <v>16</v>
      </c>
      <c r="C327" s="3141"/>
      <c r="D327" s="3142"/>
      <c r="E327" s="3141"/>
      <c r="F327" s="3143"/>
      <c r="G327" s="3144"/>
      <c r="H327" s="3145"/>
      <c r="I327" s="3146"/>
      <c r="J327" s="3147"/>
      <c r="K327" s="3148"/>
      <c r="L327" s="3149"/>
      <c r="M327" s="2109"/>
      <c r="N327" s="3150"/>
      <c r="O327" s="117"/>
      <c r="P327" s="3151"/>
      <c r="Q327" s="3152"/>
      <c r="R327" s="3153"/>
      <c r="S327" s="3154"/>
      <c r="T327" s="119"/>
      <c r="V327" s="115" t="s">
        <v>16</v>
      </c>
      <c r="W327" s="3141"/>
      <c r="X327" s="3142"/>
      <c r="Y327" s="3141"/>
      <c r="Z327" s="3143"/>
      <c r="AA327" s="3144"/>
      <c r="AB327" s="3145"/>
      <c r="AC327" s="3146"/>
      <c r="AD327" s="3147"/>
      <c r="AE327" s="3148"/>
      <c r="AF327" s="3149"/>
      <c r="AG327" s="2109"/>
      <c r="AH327" s="3150"/>
      <c r="AI327" s="117"/>
      <c r="AJ327" s="3151"/>
      <c r="AK327" s="3152"/>
      <c r="AL327" s="3153"/>
      <c r="AM327" s="3154"/>
      <c r="AN327" s="119"/>
      <c r="AP327" s="115" t="s">
        <v>16</v>
      </c>
      <c r="AQ327" s="3141"/>
      <c r="AR327" s="3142"/>
      <c r="AS327" s="3141"/>
      <c r="AT327" s="3143"/>
      <c r="AU327" s="3144"/>
      <c r="AV327" s="3145"/>
      <c r="AW327" s="3146"/>
      <c r="AX327" s="3147"/>
      <c r="AY327" s="3148"/>
      <c r="AZ327" s="3149"/>
      <c r="BA327" s="2109"/>
      <c r="BB327" s="3150"/>
      <c r="BC327" s="117"/>
      <c r="BD327" s="3151"/>
      <c r="BE327" s="3152"/>
      <c r="BF327" s="3153"/>
      <c r="BG327" s="3154"/>
      <c r="BH327" s="119"/>
      <c r="BK327" s="3">
        <v>1</v>
      </c>
    </row>
    <row r="328" spans="2:63" ht="15.75">
      <c r="B328" s="115" t="s">
        <v>16</v>
      </c>
      <c r="C328" s="3141"/>
      <c r="D328" s="3142"/>
      <c r="E328" s="3141"/>
      <c r="F328" s="3143"/>
      <c r="G328" s="3144"/>
      <c r="H328" s="3145"/>
      <c r="I328" s="3146"/>
      <c r="J328" s="3147"/>
      <c r="K328" s="3148"/>
      <c r="L328" s="3149"/>
      <c r="M328" s="2109"/>
      <c r="N328" s="3150"/>
      <c r="O328" s="117"/>
      <c r="P328" s="3151"/>
      <c r="Q328" s="3152"/>
      <c r="R328" s="3153"/>
      <c r="S328" s="3154"/>
      <c r="T328" s="119"/>
      <c r="V328" s="115" t="s">
        <v>16</v>
      </c>
      <c r="W328" s="3141"/>
      <c r="X328" s="3142"/>
      <c r="Y328" s="3141"/>
      <c r="Z328" s="3143"/>
      <c r="AA328" s="3144"/>
      <c r="AB328" s="3145"/>
      <c r="AC328" s="3146"/>
      <c r="AD328" s="3147"/>
      <c r="AE328" s="3148"/>
      <c r="AF328" s="3149"/>
      <c r="AG328" s="2109"/>
      <c r="AH328" s="3150"/>
      <c r="AI328" s="117"/>
      <c r="AJ328" s="3151"/>
      <c r="AK328" s="3152"/>
      <c r="AL328" s="3153"/>
      <c r="AM328" s="3154"/>
      <c r="AN328" s="119"/>
      <c r="AP328" s="115" t="s">
        <v>16</v>
      </c>
      <c r="AQ328" s="3141"/>
      <c r="AR328" s="3142"/>
      <c r="AS328" s="3141"/>
      <c r="AT328" s="3143"/>
      <c r="AU328" s="3144"/>
      <c r="AV328" s="3145"/>
      <c r="AW328" s="3146"/>
      <c r="AX328" s="3147"/>
      <c r="AY328" s="3148"/>
      <c r="AZ328" s="3149"/>
      <c r="BA328" s="2109"/>
      <c r="BB328" s="3150"/>
      <c r="BC328" s="117"/>
      <c r="BD328" s="3151"/>
      <c r="BE328" s="3152"/>
      <c r="BF328" s="3153"/>
      <c r="BG328" s="3154"/>
      <c r="BH328" s="119"/>
      <c r="BK328" s="3">
        <v>1</v>
      </c>
    </row>
    <row r="329" spans="2:63" ht="15.75">
      <c r="B329" s="115" t="s">
        <v>16</v>
      </c>
      <c r="C329" s="3141"/>
      <c r="D329" s="3142"/>
      <c r="E329" s="3141"/>
      <c r="F329" s="3143"/>
      <c r="G329" s="3144"/>
      <c r="H329" s="3145"/>
      <c r="I329" s="3146"/>
      <c r="J329" s="3147"/>
      <c r="K329" s="3148"/>
      <c r="L329" s="3149"/>
      <c r="M329" s="2109"/>
      <c r="N329" s="3150"/>
      <c r="O329" s="117"/>
      <c r="P329" s="3151"/>
      <c r="Q329" s="3152"/>
      <c r="R329" s="3153"/>
      <c r="S329" s="3154"/>
      <c r="T329" s="119"/>
      <c r="V329" s="115" t="s">
        <v>16</v>
      </c>
      <c r="W329" s="3141"/>
      <c r="X329" s="3142"/>
      <c r="Y329" s="3141"/>
      <c r="Z329" s="3143"/>
      <c r="AA329" s="3144"/>
      <c r="AB329" s="3145"/>
      <c r="AC329" s="3146"/>
      <c r="AD329" s="3147"/>
      <c r="AE329" s="3148"/>
      <c r="AF329" s="3149"/>
      <c r="AG329" s="2109"/>
      <c r="AH329" s="3150"/>
      <c r="AI329" s="117"/>
      <c r="AJ329" s="3151"/>
      <c r="AK329" s="3152"/>
      <c r="AL329" s="3153"/>
      <c r="AM329" s="3154"/>
      <c r="AN329" s="119"/>
      <c r="AP329" s="115" t="s">
        <v>16</v>
      </c>
      <c r="AQ329" s="3141"/>
      <c r="AR329" s="3142"/>
      <c r="AS329" s="3141"/>
      <c r="AT329" s="3143"/>
      <c r="AU329" s="3144"/>
      <c r="AV329" s="3145"/>
      <c r="AW329" s="3146"/>
      <c r="AX329" s="3147"/>
      <c r="AY329" s="3148"/>
      <c r="AZ329" s="3149"/>
      <c r="BA329" s="2109"/>
      <c r="BB329" s="3150"/>
      <c r="BC329" s="117"/>
      <c r="BD329" s="3151"/>
      <c r="BE329" s="3152"/>
      <c r="BF329" s="3153"/>
      <c r="BG329" s="3154"/>
      <c r="BH329" s="119"/>
      <c r="BK329" s="3">
        <v>1</v>
      </c>
    </row>
    <row r="330" spans="2:63" ht="15.75">
      <c r="B330" s="115" t="s">
        <v>16</v>
      </c>
      <c r="C330" s="3141"/>
      <c r="D330" s="3142"/>
      <c r="E330" s="3141"/>
      <c r="F330" s="3143"/>
      <c r="G330" s="3144"/>
      <c r="H330" s="3145"/>
      <c r="I330" s="3146"/>
      <c r="J330" s="3147"/>
      <c r="K330" s="3148"/>
      <c r="L330" s="3149"/>
      <c r="M330" s="2109"/>
      <c r="N330" s="3150"/>
      <c r="O330" s="117"/>
      <c r="P330" s="3151"/>
      <c r="Q330" s="3152"/>
      <c r="R330" s="3153"/>
      <c r="S330" s="3154"/>
      <c r="T330" s="119"/>
      <c r="V330" s="115" t="s">
        <v>16</v>
      </c>
      <c r="W330" s="3141"/>
      <c r="X330" s="3142"/>
      <c r="Y330" s="3141"/>
      <c r="Z330" s="3143"/>
      <c r="AA330" s="3144"/>
      <c r="AB330" s="3145"/>
      <c r="AC330" s="3146"/>
      <c r="AD330" s="3147"/>
      <c r="AE330" s="3148"/>
      <c r="AF330" s="3149"/>
      <c r="AG330" s="2109"/>
      <c r="AH330" s="3150"/>
      <c r="AI330" s="117"/>
      <c r="AJ330" s="3151"/>
      <c r="AK330" s="3152"/>
      <c r="AL330" s="3153"/>
      <c r="AM330" s="3154"/>
      <c r="AN330" s="119"/>
      <c r="AP330" s="115" t="s">
        <v>16</v>
      </c>
      <c r="AQ330" s="3141"/>
      <c r="AR330" s="3142"/>
      <c r="AS330" s="3141"/>
      <c r="AT330" s="3143"/>
      <c r="AU330" s="3144"/>
      <c r="AV330" s="3145"/>
      <c r="AW330" s="3146"/>
      <c r="AX330" s="3147"/>
      <c r="AY330" s="3148"/>
      <c r="AZ330" s="3149"/>
      <c r="BA330" s="2109"/>
      <c r="BB330" s="3150"/>
      <c r="BC330" s="117"/>
      <c r="BD330" s="3151"/>
      <c r="BE330" s="3152"/>
      <c r="BF330" s="3153"/>
      <c r="BG330" s="3154"/>
      <c r="BH330" s="119"/>
      <c r="BK330" s="3">
        <v>1</v>
      </c>
    </row>
    <row r="331" spans="2:63" ht="15.75">
      <c r="B331" s="115" t="s">
        <v>16</v>
      </c>
      <c r="C331" s="3141"/>
      <c r="D331" s="3142"/>
      <c r="E331" s="3141"/>
      <c r="F331" s="3143"/>
      <c r="G331" s="3144"/>
      <c r="H331" s="3145"/>
      <c r="I331" s="3146"/>
      <c r="J331" s="3147"/>
      <c r="K331" s="3148"/>
      <c r="L331" s="3149"/>
      <c r="M331" s="2109"/>
      <c r="N331" s="3150"/>
      <c r="O331" s="117"/>
      <c r="P331" s="3151"/>
      <c r="Q331" s="3152"/>
      <c r="R331" s="3153"/>
      <c r="S331" s="3154"/>
      <c r="T331" s="119"/>
      <c r="V331" s="115" t="s">
        <v>16</v>
      </c>
      <c r="W331" s="3141"/>
      <c r="X331" s="3142"/>
      <c r="Y331" s="3141"/>
      <c r="Z331" s="3143"/>
      <c r="AA331" s="3144"/>
      <c r="AB331" s="3145"/>
      <c r="AC331" s="3146"/>
      <c r="AD331" s="3147"/>
      <c r="AE331" s="3148"/>
      <c r="AF331" s="3149"/>
      <c r="AG331" s="2109"/>
      <c r="AH331" s="3150"/>
      <c r="AI331" s="117"/>
      <c r="AJ331" s="3151"/>
      <c r="AK331" s="3152"/>
      <c r="AL331" s="3153"/>
      <c r="AM331" s="3154"/>
      <c r="AN331" s="119"/>
      <c r="AP331" s="115" t="s">
        <v>16</v>
      </c>
      <c r="AQ331" s="3141"/>
      <c r="AR331" s="3142"/>
      <c r="AS331" s="3141"/>
      <c r="AT331" s="3143"/>
      <c r="AU331" s="3144"/>
      <c r="AV331" s="3145"/>
      <c r="AW331" s="3146"/>
      <c r="AX331" s="3147"/>
      <c r="AY331" s="3148"/>
      <c r="AZ331" s="3149"/>
      <c r="BA331" s="2109"/>
      <c r="BB331" s="3150"/>
      <c r="BC331" s="117"/>
      <c r="BD331" s="3151"/>
      <c r="BE331" s="3152"/>
      <c r="BF331" s="3153"/>
      <c r="BG331" s="3154"/>
      <c r="BH331" s="119"/>
      <c r="BK331" s="3">
        <v>1</v>
      </c>
    </row>
    <row r="332" spans="2:63" ht="15.75">
      <c r="B332" s="115" t="s">
        <v>16</v>
      </c>
      <c r="C332" s="3141"/>
      <c r="D332" s="3142"/>
      <c r="E332" s="3141"/>
      <c r="F332" s="3143"/>
      <c r="G332" s="3144"/>
      <c r="H332" s="3145"/>
      <c r="I332" s="3146"/>
      <c r="J332" s="3147"/>
      <c r="K332" s="3148"/>
      <c r="L332" s="3149"/>
      <c r="M332" s="2109"/>
      <c r="N332" s="3150"/>
      <c r="O332" s="117"/>
      <c r="P332" s="3151"/>
      <c r="Q332" s="3152"/>
      <c r="R332" s="3153"/>
      <c r="S332" s="3154"/>
      <c r="T332" s="119"/>
      <c r="V332" s="115" t="s">
        <v>16</v>
      </c>
      <c r="W332" s="3141"/>
      <c r="X332" s="3142"/>
      <c r="Y332" s="3141"/>
      <c r="Z332" s="3143"/>
      <c r="AA332" s="3144"/>
      <c r="AB332" s="3145"/>
      <c r="AC332" s="3146"/>
      <c r="AD332" s="3147"/>
      <c r="AE332" s="3148"/>
      <c r="AF332" s="3149"/>
      <c r="AG332" s="2109"/>
      <c r="AH332" s="3150"/>
      <c r="AI332" s="117"/>
      <c r="AJ332" s="3151"/>
      <c r="AK332" s="3152"/>
      <c r="AL332" s="3153"/>
      <c r="AM332" s="3154"/>
      <c r="AN332" s="119"/>
      <c r="AP332" s="115" t="s">
        <v>16</v>
      </c>
      <c r="AQ332" s="3141"/>
      <c r="AR332" s="3142"/>
      <c r="AS332" s="3141"/>
      <c r="AT332" s="3143"/>
      <c r="AU332" s="3144"/>
      <c r="AV332" s="3145"/>
      <c r="AW332" s="3146"/>
      <c r="AX332" s="3147"/>
      <c r="AY332" s="3148"/>
      <c r="AZ332" s="3149"/>
      <c r="BA332" s="2109"/>
      <c r="BB332" s="3150"/>
      <c r="BC332" s="117"/>
      <c r="BD332" s="3151"/>
      <c r="BE332" s="3152"/>
      <c r="BF332" s="3153"/>
      <c r="BG332" s="3154"/>
      <c r="BH332" s="119"/>
      <c r="BK332" s="3">
        <v>1</v>
      </c>
    </row>
    <row r="333" spans="2:63" ht="15.75">
      <c r="B333" s="115" t="s">
        <v>16</v>
      </c>
      <c r="C333" s="3141"/>
      <c r="D333" s="3142"/>
      <c r="E333" s="3141"/>
      <c r="F333" s="3143"/>
      <c r="G333" s="3144"/>
      <c r="H333" s="3145"/>
      <c r="I333" s="3146"/>
      <c r="J333" s="3147"/>
      <c r="K333" s="3148"/>
      <c r="L333" s="3149"/>
      <c r="M333" s="2109"/>
      <c r="N333" s="3150"/>
      <c r="O333" s="117"/>
      <c r="P333" s="3151"/>
      <c r="Q333" s="3152"/>
      <c r="R333" s="3153"/>
      <c r="S333" s="3154"/>
      <c r="T333" s="119"/>
      <c r="V333" s="115" t="s">
        <v>16</v>
      </c>
      <c r="W333" s="3141"/>
      <c r="X333" s="3142"/>
      <c r="Y333" s="3141"/>
      <c r="Z333" s="3143"/>
      <c r="AA333" s="3144"/>
      <c r="AB333" s="3145"/>
      <c r="AC333" s="3146"/>
      <c r="AD333" s="3147"/>
      <c r="AE333" s="3148"/>
      <c r="AF333" s="3149"/>
      <c r="AG333" s="2109"/>
      <c r="AH333" s="3150"/>
      <c r="AI333" s="117"/>
      <c r="AJ333" s="3151"/>
      <c r="AK333" s="3152"/>
      <c r="AL333" s="3153"/>
      <c r="AM333" s="3154"/>
      <c r="AN333" s="119"/>
      <c r="AP333" s="115" t="s">
        <v>16</v>
      </c>
      <c r="AQ333" s="3141"/>
      <c r="AR333" s="3142"/>
      <c r="AS333" s="3141"/>
      <c r="AT333" s="3143"/>
      <c r="AU333" s="3144"/>
      <c r="AV333" s="3145"/>
      <c r="AW333" s="3146"/>
      <c r="AX333" s="3147"/>
      <c r="AY333" s="3148"/>
      <c r="AZ333" s="3149"/>
      <c r="BA333" s="2109"/>
      <c r="BB333" s="3150"/>
      <c r="BC333" s="117"/>
      <c r="BD333" s="3151"/>
      <c r="BE333" s="3152"/>
      <c r="BF333" s="3153"/>
      <c r="BG333" s="3154"/>
      <c r="BH333" s="119"/>
      <c r="BK333" s="3">
        <v>1</v>
      </c>
    </row>
    <row r="334" spans="2:63" ht="15.75">
      <c r="B334" s="115" t="s">
        <v>16</v>
      </c>
      <c r="C334" s="3141"/>
      <c r="D334" s="3142"/>
      <c r="E334" s="3141"/>
      <c r="F334" s="3143"/>
      <c r="G334" s="3144"/>
      <c r="H334" s="3145"/>
      <c r="I334" s="3146"/>
      <c r="J334" s="3147"/>
      <c r="K334" s="3148"/>
      <c r="L334" s="3149"/>
      <c r="M334" s="2109"/>
      <c r="N334" s="3150"/>
      <c r="O334" s="117"/>
      <c r="P334" s="3151"/>
      <c r="Q334" s="3152"/>
      <c r="R334" s="3153"/>
      <c r="S334" s="3154"/>
      <c r="T334" s="119"/>
      <c r="V334" s="115" t="s">
        <v>16</v>
      </c>
      <c r="W334" s="3141"/>
      <c r="X334" s="3142"/>
      <c r="Y334" s="3141"/>
      <c r="Z334" s="3143"/>
      <c r="AA334" s="3144"/>
      <c r="AB334" s="3145"/>
      <c r="AC334" s="3146"/>
      <c r="AD334" s="3147"/>
      <c r="AE334" s="3148"/>
      <c r="AF334" s="3149"/>
      <c r="AG334" s="2109"/>
      <c r="AH334" s="3150"/>
      <c r="AI334" s="117"/>
      <c r="AJ334" s="3151"/>
      <c r="AK334" s="3152"/>
      <c r="AL334" s="3153"/>
      <c r="AM334" s="3154"/>
      <c r="AN334" s="119"/>
      <c r="AP334" s="115" t="s">
        <v>16</v>
      </c>
      <c r="AQ334" s="3141"/>
      <c r="AR334" s="3142"/>
      <c r="AS334" s="3141"/>
      <c r="AT334" s="3143"/>
      <c r="AU334" s="3144"/>
      <c r="AV334" s="3145"/>
      <c r="AW334" s="3146"/>
      <c r="AX334" s="3147"/>
      <c r="AY334" s="3148"/>
      <c r="AZ334" s="3149"/>
      <c r="BA334" s="2109"/>
      <c r="BB334" s="3150"/>
      <c r="BC334" s="117"/>
      <c r="BD334" s="3151"/>
      <c r="BE334" s="3152"/>
      <c r="BF334" s="3153"/>
      <c r="BG334" s="3154"/>
      <c r="BH334" s="119"/>
      <c r="BK334" s="3">
        <v>1</v>
      </c>
    </row>
    <row r="335" spans="2:63" ht="15.75">
      <c r="B335" s="115" t="s">
        <v>16</v>
      </c>
      <c r="C335" s="3141"/>
      <c r="D335" s="3142"/>
      <c r="E335" s="3141"/>
      <c r="F335" s="3143"/>
      <c r="G335" s="3144"/>
      <c r="H335" s="3145"/>
      <c r="I335" s="3146"/>
      <c r="J335" s="3147"/>
      <c r="K335" s="3148"/>
      <c r="L335" s="3149"/>
      <c r="M335" s="2109"/>
      <c r="N335" s="3150"/>
      <c r="O335" s="117"/>
      <c r="P335" s="3151"/>
      <c r="Q335" s="3152"/>
      <c r="R335" s="3153"/>
      <c r="S335" s="3154"/>
      <c r="T335" s="119"/>
      <c r="V335" s="115" t="s">
        <v>16</v>
      </c>
      <c r="W335" s="3141"/>
      <c r="X335" s="3142"/>
      <c r="Y335" s="3141"/>
      <c r="Z335" s="3143"/>
      <c r="AA335" s="3144"/>
      <c r="AB335" s="3145"/>
      <c r="AC335" s="3146"/>
      <c r="AD335" s="3147"/>
      <c r="AE335" s="3148"/>
      <c r="AF335" s="3149"/>
      <c r="AG335" s="2109"/>
      <c r="AH335" s="3150"/>
      <c r="AI335" s="117"/>
      <c r="AJ335" s="3151"/>
      <c r="AK335" s="3152"/>
      <c r="AL335" s="3153"/>
      <c r="AM335" s="3154"/>
      <c r="AN335" s="119"/>
      <c r="AP335" s="115" t="s">
        <v>16</v>
      </c>
      <c r="AQ335" s="3141"/>
      <c r="AR335" s="3142"/>
      <c r="AS335" s="3141"/>
      <c r="AT335" s="3143"/>
      <c r="AU335" s="3144"/>
      <c r="AV335" s="3145"/>
      <c r="AW335" s="3146"/>
      <c r="AX335" s="3147"/>
      <c r="AY335" s="3148"/>
      <c r="AZ335" s="3149"/>
      <c r="BA335" s="2109"/>
      <c r="BB335" s="3150"/>
      <c r="BC335" s="117"/>
      <c r="BD335" s="3151"/>
      <c r="BE335" s="3152"/>
      <c r="BF335" s="3153"/>
      <c r="BG335" s="3154"/>
      <c r="BH335" s="119"/>
      <c r="BK335" s="3">
        <v>1</v>
      </c>
    </row>
    <row r="336" spans="2:63" ht="15.75">
      <c r="B336" s="115" t="s">
        <v>16</v>
      </c>
      <c r="C336" s="3141"/>
      <c r="D336" s="3142"/>
      <c r="E336" s="3141"/>
      <c r="F336" s="3143"/>
      <c r="G336" s="3144"/>
      <c r="H336" s="3145"/>
      <c r="I336" s="3146"/>
      <c r="J336" s="3147"/>
      <c r="K336" s="3148"/>
      <c r="L336" s="3149"/>
      <c r="M336" s="2109"/>
      <c r="N336" s="3150"/>
      <c r="O336" s="117"/>
      <c r="P336" s="3151"/>
      <c r="Q336" s="3152"/>
      <c r="R336" s="3153"/>
      <c r="S336" s="3154"/>
      <c r="T336" s="119"/>
      <c r="V336" s="115" t="s">
        <v>16</v>
      </c>
      <c r="W336" s="3141"/>
      <c r="X336" s="3142"/>
      <c r="Y336" s="3141"/>
      <c r="Z336" s="3143"/>
      <c r="AA336" s="3144"/>
      <c r="AB336" s="3145"/>
      <c r="AC336" s="3146"/>
      <c r="AD336" s="3147"/>
      <c r="AE336" s="3148"/>
      <c r="AF336" s="3149"/>
      <c r="AG336" s="2109"/>
      <c r="AH336" s="3150"/>
      <c r="AI336" s="117"/>
      <c r="AJ336" s="3151"/>
      <c r="AK336" s="3152"/>
      <c r="AL336" s="3153"/>
      <c r="AM336" s="3154"/>
      <c r="AN336" s="119"/>
      <c r="AP336" s="115" t="s">
        <v>16</v>
      </c>
      <c r="AQ336" s="3141"/>
      <c r="AR336" s="3142"/>
      <c r="AS336" s="3141"/>
      <c r="AT336" s="3143"/>
      <c r="AU336" s="3144"/>
      <c r="AV336" s="3145"/>
      <c r="AW336" s="3146"/>
      <c r="AX336" s="3147"/>
      <c r="AY336" s="3148"/>
      <c r="AZ336" s="3149"/>
      <c r="BA336" s="2109"/>
      <c r="BB336" s="3150"/>
      <c r="BC336" s="117"/>
      <c r="BD336" s="3151"/>
      <c r="BE336" s="3152"/>
      <c r="BF336" s="3153"/>
      <c r="BG336" s="3154"/>
      <c r="BH336" s="119"/>
      <c r="BK336" s="3">
        <v>1</v>
      </c>
    </row>
    <row r="337" spans="1:65" ht="15.75">
      <c r="B337" s="115" t="s">
        <v>16</v>
      </c>
      <c r="C337" s="3141"/>
      <c r="D337" s="3142"/>
      <c r="E337" s="3141"/>
      <c r="F337" s="3143"/>
      <c r="G337" s="3144"/>
      <c r="H337" s="3145"/>
      <c r="I337" s="3146"/>
      <c r="J337" s="3147"/>
      <c r="K337" s="3148"/>
      <c r="L337" s="3149"/>
      <c r="M337" s="2109"/>
      <c r="N337" s="3150"/>
      <c r="O337" s="117"/>
      <c r="P337" s="3151"/>
      <c r="Q337" s="3152"/>
      <c r="R337" s="3153"/>
      <c r="S337" s="3154"/>
      <c r="T337" s="119"/>
      <c r="V337" s="115" t="s">
        <v>16</v>
      </c>
      <c r="W337" s="3141"/>
      <c r="X337" s="3142"/>
      <c r="Y337" s="3141"/>
      <c r="Z337" s="3143"/>
      <c r="AA337" s="3144"/>
      <c r="AB337" s="3145"/>
      <c r="AC337" s="3146"/>
      <c r="AD337" s="3147"/>
      <c r="AE337" s="3148"/>
      <c r="AF337" s="3149"/>
      <c r="AG337" s="2109"/>
      <c r="AH337" s="3150"/>
      <c r="AI337" s="117"/>
      <c r="AJ337" s="3151"/>
      <c r="AK337" s="3152"/>
      <c r="AL337" s="3153"/>
      <c r="AM337" s="3154"/>
      <c r="AN337" s="119"/>
      <c r="AP337" s="115" t="s">
        <v>16</v>
      </c>
      <c r="AQ337" s="3141"/>
      <c r="AR337" s="3142"/>
      <c r="AS337" s="3141"/>
      <c r="AT337" s="3143"/>
      <c r="AU337" s="3144"/>
      <c r="AV337" s="3145"/>
      <c r="AW337" s="3146"/>
      <c r="AX337" s="3147"/>
      <c r="AY337" s="3148"/>
      <c r="AZ337" s="3149"/>
      <c r="BA337" s="2109"/>
      <c r="BB337" s="3150"/>
      <c r="BC337" s="117"/>
      <c r="BD337" s="3151"/>
      <c r="BE337" s="3152"/>
      <c r="BF337" s="3153"/>
      <c r="BG337" s="3154"/>
      <c r="BH337" s="119"/>
      <c r="BK337" s="3">
        <v>1</v>
      </c>
    </row>
    <row r="338" spans="1:65" ht="15.75">
      <c r="B338" s="115" t="s">
        <v>16</v>
      </c>
      <c r="C338" s="3141"/>
      <c r="D338" s="3142"/>
      <c r="E338" s="3141"/>
      <c r="F338" s="3143"/>
      <c r="G338" s="3144"/>
      <c r="H338" s="3145"/>
      <c r="I338" s="3146"/>
      <c r="J338" s="3147"/>
      <c r="K338" s="3148"/>
      <c r="L338" s="3149"/>
      <c r="M338" s="2109"/>
      <c r="N338" s="3150"/>
      <c r="O338" s="117"/>
      <c r="P338" s="3151"/>
      <c r="Q338" s="3152"/>
      <c r="R338" s="3153"/>
      <c r="S338" s="3154"/>
      <c r="T338" s="119"/>
      <c r="V338" s="115" t="s">
        <v>16</v>
      </c>
      <c r="W338" s="3141"/>
      <c r="X338" s="3142"/>
      <c r="Y338" s="3141"/>
      <c r="Z338" s="3143"/>
      <c r="AA338" s="3144"/>
      <c r="AB338" s="3145"/>
      <c r="AC338" s="3146"/>
      <c r="AD338" s="3147"/>
      <c r="AE338" s="3148"/>
      <c r="AF338" s="3149"/>
      <c r="AG338" s="2109"/>
      <c r="AH338" s="3150"/>
      <c r="AI338" s="117"/>
      <c r="AJ338" s="3151"/>
      <c r="AK338" s="3152"/>
      <c r="AL338" s="3153"/>
      <c r="AM338" s="3154"/>
      <c r="AN338" s="119"/>
      <c r="AP338" s="115" t="s">
        <v>16</v>
      </c>
      <c r="AQ338" s="3141"/>
      <c r="AR338" s="3142"/>
      <c r="AS338" s="3141"/>
      <c r="AT338" s="3143"/>
      <c r="AU338" s="3144"/>
      <c r="AV338" s="3145"/>
      <c r="AW338" s="3146"/>
      <c r="AX338" s="3147"/>
      <c r="AY338" s="3148"/>
      <c r="AZ338" s="3149"/>
      <c r="BA338" s="2109"/>
      <c r="BB338" s="3150"/>
      <c r="BC338" s="117"/>
      <c r="BD338" s="3151"/>
      <c r="BE338" s="3152"/>
      <c r="BF338" s="3153"/>
      <c r="BG338" s="3154"/>
      <c r="BH338" s="119"/>
      <c r="BK338" s="3">
        <v>1</v>
      </c>
    </row>
    <row r="339" spans="1:65" ht="15.75">
      <c r="B339" s="115" t="s">
        <v>16</v>
      </c>
      <c r="C339" s="3141"/>
      <c r="D339" s="3142"/>
      <c r="E339" s="3141"/>
      <c r="F339" s="3143"/>
      <c r="G339" s="3144"/>
      <c r="H339" s="3145"/>
      <c r="I339" s="3146"/>
      <c r="J339" s="3147"/>
      <c r="K339" s="3148"/>
      <c r="L339" s="3149"/>
      <c r="M339" s="2109"/>
      <c r="N339" s="3150"/>
      <c r="O339" s="117"/>
      <c r="P339" s="3151"/>
      <c r="Q339" s="3152"/>
      <c r="R339" s="3153"/>
      <c r="S339" s="3154"/>
      <c r="T339" s="119"/>
      <c r="V339" s="115" t="s">
        <v>16</v>
      </c>
      <c r="W339" s="3141"/>
      <c r="X339" s="3142"/>
      <c r="Y339" s="3141"/>
      <c r="Z339" s="3143"/>
      <c r="AA339" s="3144"/>
      <c r="AB339" s="3145"/>
      <c r="AC339" s="3146"/>
      <c r="AD339" s="3147"/>
      <c r="AE339" s="3148"/>
      <c r="AF339" s="3149"/>
      <c r="AG339" s="2109"/>
      <c r="AH339" s="3150"/>
      <c r="AI339" s="117"/>
      <c r="AJ339" s="3151"/>
      <c r="AK339" s="3152"/>
      <c r="AL339" s="3153"/>
      <c r="AM339" s="3154"/>
      <c r="AN339" s="119"/>
      <c r="AP339" s="115" t="s">
        <v>16</v>
      </c>
      <c r="AQ339" s="3141"/>
      <c r="AR339" s="3142"/>
      <c r="AS339" s="3141"/>
      <c r="AT339" s="3143"/>
      <c r="AU339" s="3144"/>
      <c r="AV339" s="3145"/>
      <c r="AW339" s="3146"/>
      <c r="AX339" s="3147"/>
      <c r="AY339" s="3148"/>
      <c r="AZ339" s="3149"/>
      <c r="BA339" s="2109"/>
      <c r="BB339" s="3150"/>
      <c r="BC339" s="117"/>
      <c r="BD339" s="3151"/>
      <c r="BE339" s="3152"/>
      <c r="BF339" s="3153"/>
      <c r="BG339" s="3154"/>
      <c r="BH339" s="119"/>
      <c r="BK339" s="3">
        <v>1</v>
      </c>
    </row>
    <row r="340" spans="1:65" ht="15.75">
      <c r="B340" s="115" t="s">
        <v>16</v>
      </c>
      <c r="C340" s="3141"/>
      <c r="D340" s="3142"/>
      <c r="E340" s="3141"/>
      <c r="F340" s="3143"/>
      <c r="G340" s="3144"/>
      <c r="H340" s="3145"/>
      <c r="I340" s="3146"/>
      <c r="J340" s="3147"/>
      <c r="K340" s="3148"/>
      <c r="L340" s="3149"/>
      <c r="M340" s="2109"/>
      <c r="N340" s="3150"/>
      <c r="O340" s="117"/>
      <c r="P340" s="3151"/>
      <c r="Q340" s="3152"/>
      <c r="R340" s="3153"/>
      <c r="S340" s="3154"/>
      <c r="T340" s="119"/>
      <c r="V340" s="115" t="s">
        <v>16</v>
      </c>
      <c r="W340" s="3141"/>
      <c r="X340" s="3142"/>
      <c r="Y340" s="3141"/>
      <c r="Z340" s="3143"/>
      <c r="AA340" s="3144"/>
      <c r="AB340" s="3145"/>
      <c r="AC340" s="3146"/>
      <c r="AD340" s="3147"/>
      <c r="AE340" s="3148"/>
      <c r="AF340" s="3149"/>
      <c r="AG340" s="2109"/>
      <c r="AH340" s="3150"/>
      <c r="AI340" s="117"/>
      <c r="AJ340" s="3151"/>
      <c r="AK340" s="3152"/>
      <c r="AL340" s="3153"/>
      <c r="AM340" s="3154"/>
      <c r="AN340" s="119"/>
      <c r="AP340" s="115" t="s">
        <v>16</v>
      </c>
      <c r="AQ340" s="3141"/>
      <c r="AR340" s="3142"/>
      <c r="AS340" s="3141"/>
      <c r="AT340" s="3143"/>
      <c r="AU340" s="3144"/>
      <c r="AV340" s="3145"/>
      <c r="AW340" s="3146"/>
      <c r="AX340" s="3147"/>
      <c r="AY340" s="3148"/>
      <c r="AZ340" s="3149"/>
      <c r="BA340" s="2109"/>
      <c r="BB340" s="3150"/>
      <c r="BC340" s="117"/>
      <c r="BD340" s="3151"/>
      <c r="BE340" s="3152"/>
      <c r="BF340" s="3153"/>
      <c r="BG340" s="3154"/>
      <c r="BH340" s="119"/>
      <c r="BK340" s="3">
        <v>1</v>
      </c>
    </row>
    <row r="341" spans="1:65" ht="15.75">
      <c r="B341" s="115" t="s">
        <v>16</v>
      </c>
      <c r="C341" s="3141"/>
      <c r="D341" s="3142"/>
      <c r="E341" s="3141"/>
      <c r="F341" s="3143"/>
      <c r="G341" s="3144"/>
      <c r="H341" s="3145"/>
      <c r="I341" s="3146"/>
      <c r="J341" s="3147"/>
      <c r="K341" s="3148"/>
      <c r="L341" s="3149"/>
      <c r="M341" s="2109"/>
      <c r="N341" s="3150"/>
      <c r="O341" s="117"/>
      <c r="P341" s="3151"/>
      <c r="Q341" s="3152"/>
      <c r="R341" s="3153"/>
      <c r="S341" s="3154"/>
      <c r="T341" s="119"/>
      <c r="V341" s="115" t="s">
        <v>16</v>
      </c>
      <c r="W341" s="3141"/>
      <c r="X341" s="3142"/>
      <c r="Y341" s="3141"/>
      <c r="Z341" s="3143"/>
      <c r="AA341" s="3144"/>
      <c r="AB341" s="3145"/>
      <c r="AC341" s="3146"/>
      <c r="AD341" s="3147"/>
      <c r="AE341" s="3148"/>
      <c r="AF341" s="3149"/>
      <c r="AG341" s="2109"/>
      <c r="AH341" s="3150"/>
      <c r="AI341" s="117"/>
      <c r="AJ341" s="3151"/>
      <c r="AK341" s="3152"/>
      <c r="AL341" s="3153"/>
      <c r="AM341" s="3154"/>
      <c r="AN341" s="119"/>
      <c r="AP341" s="115" t="s">
        <v>16</v>
      </c>
      <c r="AQ341" s="3141"/>
      <c r="AR341" s="3142"/>
      <c r="AS341" s="3141"/>
      <c r="AT341" s="3143"/>
      <c r="AU341" s="3144"/>
      <c r="AV341" s="3145"/>
      <c r="AW341" s="3146"/>
      <c r="AX341" s="3147"/>
      <c r="AY341" s="3148"/>
      <c r="AZ341" s="3149"/>
      <c r="BA341" s="2109"/>
      <c r="BB341" s="3150"/>
      <c r="BC341" s="117"/>
      <c r="BD341" s="3151"/>
      <c r="BE341" s="3152"/>
      <c r="BF341" s="3153"/>
      <c r="BG341" s="3154"/>
      <c r="BH341" s="119"/>
      <c r="BK341" s="3">
        <v>1</v>
      </c>
    </row>
    <row r="342" spans="1:65" ht="27" customHeight="1">
      <c r="B342" s="259" t="s">
        <v>11</v>
      </c>
      <c r="C342" s="259"/>
      <c r="D342" s="259"/>
      <c r="E342" s="259"/>
      <c r="F342" s="259"/>
      <c r="G342" s="259"/>
      <c r="H342" s="259"/>
      <c r="I342" s="259"/>
      <c r="J342" s="259"/>
      <c r="K342" s="259"/>
      <c r="L342" s="259"/>
      <c r="M342" s="259"/>
      <c r="N342" s="259"/>
      <c r="O342" s="259"/>
      <c r="P342" s="259"/>
      <c r="Q342" s="259"/>
      <c r="R342" s="259"/>
      <c r="S342" s="259"/>
      <c r="T342" s="259"/>
      <c r="V342" s="259" t="s">
        <v>11</v>
      </c>
      <c r="W342" s="259"/>
      <c r="X342" s="259"/>
      <c r="Y342" s="259"/>
      <c r="Z342" s="259"/>
      <c r="AA342" s="259"/>
      <c r="AB342" s="259"/>
      <c r="AC342" s="259"/>
      <c r="AD342" s="259"/>
      <c r="AE342" s="259"/>
      <c r="AF342" s="259"/>
      <c r="AG342" s="259"/>
      <c r="AH342" s="259"/>
      <c r="AI342" s="259"/>
      <c r="AJ342" s="259"/>
      <c r="AK342" s="259"/>
      <c r="AL342" s="259"/>
      <c r="AM342" s="259"/>
      <c r="AN342" s="259"/>
      <c r="AP342" s="259" t="s">
        <v>11</v>
      </c>
      <c r="AQ342" s="259"/>
      <c r="AR342" s="259"/>
      <c r="AS342" s="259"/>
      <c r="AT342" s="259"/>
      <c r="AU342" s="259"/>
      <c r="AV342" s="259"/>
      <c r="AW342" s="259"/>
      <c r="AX342" s="259"/>
      <c r="AY342" s="259"/>
      <c r="AZ342" s="259"/>
      <c r="BA342" s="259"/>
      <c r="BB342" s="259"/>
      <c r="BC342" s="259"/>
      <c r="BD342" s="259"/>
      <c r="BE342" s="259"/>
      <c r="BF342" s="259"/>
      <c r="BG342" s="259"/>
      <c r="BH342" s="259"/>
      <c r="BK342" s="700" t="s">
        <v>821</v>
      </c>
    </row>
    <row r="343" spans="1:65">
      <c r="A343" s="3">
        <v>1</v>
      </c>
      <c r="B343" s="3">
        <v>1</v>
      </c>
      <c r="C343" s="3">
        <v>1</v>
      </c>
      <c r="D343" s="3">
        <v>1</v>
      </c>
      <c r="E343" s="3">
        <v>1</v>
      </c>
      <c r="F343" s="3">
        <v>1</v>
      </c>
      <c r="G343" s="3">
        <v>1</v>
      </c>
      <c r="H343" s="3">
        <v>1</v>
      </c>
      <c r="I343" s="3">
        <v>1</v>
      </c>
      <c r="J343" s="3">
        <v>1</v>
      </c>
      <c r="K343" s="3">
        <v>1</v>
      </c>
      <c r="L343" s="3">
        <v>1</v>
      </c>
      <c r="M343" s="3">
        <v>1</v>
      </c>
      <c r="N343" s="3">
        <v>1</v>
      </c>
      <c r="O343" s="3">
        <v>1</v>
      </c>
      <c r="P343" s="3">
        <v>1</v>
      </c>
      <c r="Q343" s="3">
        <v>1</v>
      </c>
      <c r="R343" s="3"/>
      <c r="S343" s="3">
        <v>1</v>
      </c>
      <c r="T343" s="3">
        <v>1</v>
      </c>
      <c r="U343" s="3">
        <v>1</v>
      </c>
      <c r="V343" s="3">
        <v>1</v>
      </c>
      <c r="W343" s="3">
        <v>1</v>
      </c>
      <c r="X343" s="3">
        <v>1</v>
      </c>
      <c r="Y343" s="3">
        <v>1</v>
      </c>
      <c r="Z343" s="3">
        <v>1</v>
      </c>
      <c r="AA343" s="3">
        <v>1</v>
      </c>
      <c r="AB343" s="3">
        <v>1</v>
      </c>
      <c r="AC343" s="3">
        <v>1</v>
      </c>
      <c r="AD343" s="3">
        <v>1</v>
      </c>
      <c r="AE343" s="3">
        <v>1</v>
      </c>
      <c r="AF343" s="3">
        <v>1</v>
      </c>
      <c r="AG343" s="3">
        <v>1</v>
      </c>
      <c r="AH343" s="3">
        <v>1</v>
      </c>
      <c r="AI343" s="3">
        <v>1</v>
      </c>
      <c r="AJ343" s="3">
        <v>1</v>
      </c>
      <c r="AK343" s="3">
        <v>1</v>
      </c>
      <c r="AL343" s="3"/>
      <c r="AM343" s="3">
        <v>1</v>
      </c>
      <c r="AN343" s="3">
        <v>1</v>
      </c>
      <c r="AO343" s="3">
        <v>1</v>
      </c>
      <c r="AP343" s="3">
        <v>1</v>
      </c>
      <c r="AQ343" s="3">
        <v>1</v>
      </c>
      <c r="AR343" s="3">
        <v>1</v>
      </c>
      <c r="AS343" s="3">
        <v>1</v>
      </c>
      <c r="AT343" s="3">
        <v>1</v>
      </c>
      <c r="AU343" s="3">
        <v>1</v>
      </c>
      <c r="AV343" s="3">
        <v>1</v>
      </c>
      <c r="AW343" s="3">
        <v>1</v>
      </c>
      <c r="AX343" s="3">
        <v>1</v>
      </c>
      <c r="AY343" s="3">
        <v>1</v>
      </c>
      <c r="AZ343" s="3">
        <v>1</v>
      </c>
      <c r="BA343" s="3">
        <v>1</v>
      </c>
      <c r="BB343" s="3">
        <v>1</v>
      </c>
      <c r="BC343" s="3">
        <v>1</v>
      </c>
      <c r="BD343" s="3">
        <v>1</v>
      </c>
      <c r="BE343" s="3">
        <v>1</v>
      </c>
      <c r="BF343" s="3"/>
      <c r="BG343" s="3">
        <v>1</v>
      </c>
      <c r="BH343" s="3">
        <v>1</v>
      </c>
      <c r="BI343" s="3">
        <v>1</v>
      </c>
      <c r="BJ343" s="3">
        <v>1</v>
      </c>
      <c r="BK343" s="1" t="str">
        <f>ADDRESS(ROW(),COLUMN(),4)</f>
        <v>BK343</v>
      </c>
      <c r="BL343" s="702"/>
      <c r="BM343" s="703" t="str">
        <f>ADDRESS(ROW(),COLUMN(),4)</f>
        <v>BM343</v>
      </c>
    </row>
  </sheetData>
  <mergeCells count="2">
    <mergeCell ref="B4:BE5"/>
    <mergeCell ref="BG4:BH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2</vt:i4>
      </vt:variant>
    </vt:vector>
  </HeadingPairs>
  <TitlesOfParts>
    <vt:vector size="19" baseType="lpstr">
      <vt:lpstr>Nota.FR</vt:lpstr>
      <vt:lpstr>Note.EN</vt:lpstr>
      <vt:lpstr>Nota.ES</vt:lpstr>
      <vt:lpstr>Notice.utilisateur</vt:lpstr>
      <vt:lpstr>tableau.magique.29.11.2025</vt:lpstr>
      <vt:lpstr>Différents."Postits"FR-EN-ES</vt:lpstr>
      <vt:lpstr>Fiche.préformatée</vt:lpstr>
      <vt:lpstr>Identité.FR-EN-ES</vt:lpstr>
      <vt:lpstr>Répertoire.19.col.A</vt:lpstr>
      <vt:lpstr>Répertoire.19.col.C</vt:lpstr>
      <vt:lpstr>Recette.Mille.feuille</vt:lpstr>
      <vt:lpstr>7.recettes.beignets.acacia</vt:lpstr>
      <vt:lpstr>Répertoire.19.col.F</vt:lpstr>
      <vt:lpstr>Répertoire.19.col.J</vt:lpstr>
      <vt:lpstr>Répertoire.19.col.M</vt:lpstr>
      <vt:lpstr>Traductions.FR-EN-ES</vt:lpstr>
      <vt:lpstr>Vocabulaire.2025</vt:lpstr>
      <vt:lpstr>Fiche.préformatée!Zone_d_impression</vt:lpstr>
      <vt:lpstr>Recette.Mille.feuille!Zone_d_impression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cp:lastPrinted>2025-10-12T16:25:18Z</cp:lastPrinted>
  <dcterms:created xsi:type="dcterms:W3CDTF">2025-10-05T17:27:37Z</dcterms:created>
  <dcterms:modified xsi:type="dcterms:W3CDTF">2025-12-01T18:27:57Z</dcterms:modified>
</cp:coreProperties>
</file>